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tables/table3.xml" ContentType="application/vnd.openxmlformats-officedocument.spreadsheetml.table+xml"/>
  <Override PartName="/xl/worksheets/sheet15.xml" ContentType="application/vnd.openxmlformats-officedocument.spreadsheetml.worksheet+xml"/>
  <Override PartName="/xl/tables/table4.xml" ContentType="application/vnd.openxmlformats-officedocument.spreadsheetml.table+xml"/>
  <Override PartName="/xl/worksheets/sheet16.xml" ContentType="application/vnd.openxmlformats-officedocument.spreadsheetml.worksheet+xml"/>
  <Override PartName="/xl/tables/table5.xml" ContentType="application/vnd.openxmlformats-officedocument.spreadsheetml.table+xml"/>
  <Override PartName="/xl/worksheets/sheet17.xml" ContentType="application/vnd.openxmlformats-officedocument.spreadsheetml.worksheet+xml"/>
  <Override PartName="/xl/tables/table6.xml" ContentType="application/vnd.openxmlformats-officedocument.spreadsheetml.table+xml"/>
  <Override PartName="/xl/worksheets/sheet18.xml" ContentType="application/vnd.openxmlformats-officedocument.spreadsheetml.worksheet+xml"/>
  <Override PartName="/xl/tables/table7.xml" ContentType="application/vnd.openxmlformats-officedocument.spreadsheetml.table+xml"/>
  <Override PartName="/xl/worksheets/sheet19.xml" ContentType="application/vnd.openxmlformats-officedocument.spreadsheetml.worksheet+xml"/>
  <Override PartName="/xl/tables/table8.xml" ContentType="application/vnd.openxmlformats-officedocument.spreadsheetml.table+xml"/>
  <Override PartName="/xl/worksheets/sheet20.xml" ContentType="application/vnd.openxmlformats-officedocument.spreadsheetml.worksheet+xml"/>
  <Override PartName="/xl/tables/table9.xml" ContentType="application/vnd.openxmlformats-officedocument.spreadsheetml.table+xml"/>
  <Override PartName="/xl/worksheets/sheet21.xml" ContentType="application/vnd.openxmlformats-officedocument.spreadsheetml.worksheet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ICHE_MAGASIN" sheetId="2" state="visible" r:id="rId2"/>
    <sheet xmlns:r="http://schemas.openxmlformats.org/officeDocument/2006/relationships" name="ANALYSES" sheetId="3" state="visible" r:id="rId3"/>
    <sheet xmlns:r="http://schemas.openxmlformats.org/officeDocument/2006/relationships" name="SIMULATEUR" sheetId="4" state="visible" r:id="rId4"/>
    <sheet xmlns:r="http://schemas.openxmlformats.org/officeDocument/2006/relationships" name="MONTE_CARLO" sheetId="5" state="visible" r:id="rId5"/>
    <sheet xmlns:r="http://schemas.openxmlformats.org/officeDocument/2006/relationships" name="PARAMETRES" sheetId="6" state="visible" r:id="rId6"/>
    <sheet xmlns:r="http://schemas.openxmlformats.org/officeDocument/2006/relationships" name="QUALITE" sheetId="7" state="visible" r:id="rId7"/>
    <sheet xmlns:r="http://schemas.openxmlformats.org/officeDocument/2006/relationships" name="_DOC" sheetId="8" state="visible" r:id="rId8"/>
    <sheet xmlns:r="http://schemas.openxmlformats.org/officeDocument/2006/relationships" name="CALC_MAGASINS" sheetId="9" state="visible" r:id="rId9"/>
    <sheet xmlns:r="http://schemas.openxmlformats.org/officeDocument/2006/relationships" name="CALC_DASH" sheetId="10" state="visible" r:id="rId10"/>
    <sheet xmlns:r="http://schemas.openxmlformats.org/officeDocument/2006/relationships" name="CALC_FICHE" sheetId="11" state="visible" r:id="rId11"/>
    <sheet xmlns:r="http://schemas.openxmlformats.org/officeDocument/2006/relationships" name="DATA_VENTES" sheetId="12" state="visible" r:id="rId12"/>
    <sheet xmlns:r="http://schemas.openxmlformats.org/officeDocument/2006/relationships" name="DATA_BUDGET" sheetId="13" state="visible" r:id="rId13"/>
    <sheet xmlns:r="http://schemas.openxmlformats.org/officeDocument/2006/relationships" name="DATA_STOCKS" sheetId="14" state="visible" r:id="rId14"/>
    <sheet xmlns:r="http://schemas.openxmlformats.org/officeDocument/2006/relationships" name="DATA_ACHATS" sheetId="15" state="visible" r:id="rId15"/>
    <sheet xmlns:r="http://schemas.openxmlformats.org/officeDocument/2006/relationships" name="DATA_ACHATS_MAG" sheetId="16" state="visible" r:id="rId16"/>
    <sheet xmlns:r="http://schemas.openxmlformats.org/officeDocument/2006/relationships" name="DATA_RH" sheetId="17" state="visible" r:id="rId17"/>
    <sheet xmlns:r="http://schemas.openxmlformats.org/officeDocument/2006/relationships" name="DATA_MIX" sheetId="18" state="visible" r:id="rId18"/>
    <sheet xmlns:r="http://schemas.openxmlformats.org/officeDocument/2006/relationships" name="REF_MAGASINS" sheetId="19" state="visible" r:id="rId19"/>
    <sheet xmlns:r="http://schemas.openxmlformats.org/officeDocument/2006/relationships" name="REF_PRODUITS" sheetId="20" state="visible" r:id="rId20"/>
    <sheet xmlns:r="http://schemas.openxmlformats.org/officeDocument/2006/relationships" name="REF_FOURNISSEURS" sheetId="21" state="visible" r:id="rId21"/>
  </sheets>
  <definedNames>
    <definedName name="V_Mois">DATA_VENTES!$A$2:$A$9516</definedName>
    <definedName name="V_Ex">DATA_VENTES!$B$2:$B$9516</definedName>
    <definedName name="V_Mag">DATA_VENTES!$C$2:$C$9516</definedName>
    <definedName name="V_Reg">DATA_VENTES!$D$2:$D$9516</definedName>
    <definedName name="V_Canal">DATA_VENTES!$E$2:$E$9516</definedName>
    <definedName name="V_Jours">DATA_VENTES!$F$2:$F$9516</definedName>
    <definedName name="V_Tickets">DATA_VENTES!$G$2:$G$9516</definedName>
    <definedName name="V_Articles">DATA_VENTES!$H$2:$H$9516</definedName>
    <definedName name="V_CABrut">DATA_VENTES!$I$2:$I$9516</definedName>
    <definedName name="V_Remises">DATA_VENTES!$J$2:$J$9516</definedName>
    <definedName name="V_CANet">DATA_VENTES!$K$2:$K$9516</definedName>
    <definedName name="V_Cout">DATA_VENTES!$L$2:$L$9516</definedName>
    <definedName name="B_Mois">DATA_BUDGET!$A$2:$A$2881</definedName>
    <definedName name="B_Ex">DATA_BUDGET!$B$2:$B$2881</definedName>
    <definedName name="B_Mag">DATA_BUDGET!$C$2:$C$2881</definedName>
    <definedName name="B_Reg">DATA_BUDGET!$D$2:$D$2881</definedName>
    <definedName name="B_Budget">DATA_BUDGET!$E$2:$E$2881</definedName>
    <definedName name="S_Mois">DATA_STOCKS!$A$2:$A$2831</definedName>
    <definedName name="S_Ex">DATA_STOCKS!$B$2:$B$2831</definedName>
    <definedName name="S_Mag">DATA_STOCKS!$C$2:$C$2831</definedName>
    <definedName name="S_Sorties">DATA_STOCKS!$D$2:$D$2831</definedName>
    <definedName name="S_Pertes">DATA_STOCKS!$E$2:$E$2831</definedName>
    <definedName name="A_Mois">DATA_ACHATS!$A$2:$A$333</definedName>
    <definedName name="A_Ex">DATA_ACHATS!$B$2:$B$333</definedName>
    <definedName name="A_Fourn">DATA_ACHATS!$C$2:$C$333</definedName>
    <definedName name="A_Lignes">DATA_ACHATS!$D$2:$D$333</definedName>
    <definedName name="A_Livrees">DATA_ACHATS!$E$2:$E$333</definedName>
    <definedName name="A_Retard">DATA_ACHATS!$F$2:$F$333</definedName>
    <definedName name="A_EnRetard">DATA_ACHATS!$G$2:$G$333</definedName>
    <definedName name="A_Montant">DATA_ACHATS!$H$2:$H$333</definedName>
    <definedName name="AM_Ex">DATA_ACHATS_MAG!$A$2:$A$239</definedName>
    <definedName name="AM_Mag">DATA_ACHATS_MAG!$B$2:$B$239</definedName>
    <definedName name="AM_Reel">DATA_ACHATS_MAG!$C$2:$C$239</definedName>
    <definedName name="AM_Reseau">DATA_ACHATS_MAG!$D$2:$D$239</definedName>
    <definedName name="R_Mois">DATA_RH!$A$2:$A$2831</definedName>
    <definedName name="R_Ex">DATA_RH!$B$2:$B$2831</definedName>
    <definedName name="R_Mag">DATA_RH!$C$2:$C$2831</definedName>
    <definedName name="R_Salaries">DATA_RH!$D$2:$D$2831</definedName>
    <definedName name="R_Heures">DATA_RH!$E$2:$E$2831</definedName>
    <definedName name="R_HS">DATA_RH!$F$2:$F$2831</definedName>
    <definedName name="R_Abs">DATA_RH!$G$2:$G$2831</definedName>
    <definedName name="X_Ex">DATA_MIX!$A$2:$A$9993</definedName>
    <definedName name="X_Mag">DATA_MIX!$B$2:$B$9993</definedName>
    <definedName name="X_Prod">DATA_MIX!$C$2:$C$9993</definedName>
    <definedName name="X_Qte">DATA_MIX!$D$2:$D$9993</definedName>
    <definedName name="X_CA">DATA_MIX!$E$2:$E$9993</definedName>
    <definedName name="X_Cout">DATA_MIX!$F$2:$F$9993</definedName>
    <definedName name="M_Code">REF_MAGASINS!$A$2:$A$121</definedName>
    <definedName name="M_Nom">REF_MAGASINS!$B$2:$B$121</definedName>
    <definedName name="M_Ville">REF_MAGASINS!$C$2:$C$121</definedName>
    <definedName name="M_Region">REF_MAGASINS!$D$2:$D$121</definedName>
    <definedName name="M_Type">REF_MAGASINS!$E$2:$E$121</definedName>
    <definedName name="M_Statut">REF_MAGASINS!$F$2:$F$121</definedName>
    <definedName name="M_Surface">REF_MAGASINS!$G$2:$G$121</definedName>
    <definedName name="M_Places">REF_MAGASINS!$H$2:$H$121</definedName>
    <definedName name="M_Drive">REF_MAGASINS!$I$2:$I$121</definedName>
    <definedName name="M_Franchise">REF_MAGASINS!$J$2:$J$121</definedName>
    <definedName name="M_Ouv">REF_MAGASINS!$K$2:$K$121</definedName>
    <definedName name="M_Ferm">REF_MAGASINS!$L$2:$L$121</definedName>
    <definedName name="P_Code">REF_PRODUITS!$A$2:$A$43</definedName>
    <definedName name="P_Lib">REF_PRODUITS!$B$2:$B$43</definedName>
    <definedName name="P_Cat">REF_PRODUITS!$C$2:$C$43</definedName>
    <definedName name="P_SousCat">REF_PRODUITS!$D$2:$D$43</definedName>
    <definedName name="P_TVA">REF_PRODUITS!$E$2:$E$43</definedName>
    <definedName name="P_TxCout">REF_PRODUITS!$F$2:$F$43</definedName>
    <definedName name="P_Prix">REF_PRODUITS!$G$2:$G$43</definedName>
    <definedName name="P_Actif">REF_PRODUITS!$H$2:$H$43</definedName>
    <definedName name="F_Code">REF_FOURNISSEURS!$A$2:$A$16</definedName>
    <definedName name="F_Nom">REF_FOURNISSEURS!$B$2:$B$16</definedName>
    <definedName name="F_Cat">REF_FOURNISSEURS!$C$2:$C$16</definedName>
    <definedName name="F_Delai">REF_FOURNISSEURS!$D$2:$D$16</definedName>
    <definedName name="F_Cond">REF_FOURNISSEURS!$E$2:$E$16</definedName>
    <definedName name="F_Note">REF_FOURNISSEURS!$F$2:$F$16</definedName>
    <definedName name="Exercice_Courant">PARAMETRES!$C$6</definedName>
    <definedName name="Exercice_Precedent">PARAMETRES!$C$7</definedName>
    <definedName name="Debut_Exercice">PARAMETRES!$C$8</definedName>
    <definedName name="Fin_Exercice">PARAMETRES!$C$9</definedName>
    <definedName name="Debut_N1">PARAMETRES!$C$10</definedName>
    <definedName name="Budget_Debut">PARAMETRES!$C$11</definedName>
    <definedName name="Budget_Fin">PARAMETRES!$C$12</definedName>
    <definedName name="Periode_A_Debut">PARAMETRES!$C$13</definedName>
    <definedName name="Periode_A_Fin">PARAMETRES!$C$14</definedName>
    <definedName name="Periode_B_Debut">PARAMETRES!$C$15</definedName>
    <definedName name="Periode_B_Fin">PARAMETRES!$C$16</definedName>
    <definedName name="Seuil_Alerte_Marge_Pt">PARAMETRES!$C$18</definedName>
    <definedName name="Seuil_Derive_Marge_Pt">PARAMETRES!$C$19</definedName>
    <definedName name="Seuil_Perte_Multiple_Mediane">PARAMETRES!$C$20</definedName>
    <definedName name="Seuil_Atteinte_Budget">PARAMETRES!$C$21</definedName>
    <definedName name="Seuil_Atteinte_Haute">PARAMETRES!$C$22</definedName>
    <definedName name="Tolerance_Prix_Achat">PARAMETRES!$C$23</definedName>
    <definedName name="Tolerance_Mix_Livraison">PARAMETRES!$C$24</definedName>
    <definedName name="Taux_TVA_Restauration">PARAMETRES!$C$26</definedName>
    <definedName name="Hausse_Tarifaire">PARAMETRES!$C$27</definedName>
    <definedName name="Date_Hausse_Tarifaire">PARAMETRES!$C$28</definedName>
    <definedName name="Plafond_Remise">PARAMETRES!$C$29</definedName>
    <definedName name="Ratio_Articles_Min">PARAMETRES!$C$30</definedName>
    <definedName name="Ratio_Articles_Max">PARAMETRES!$C$31</definedName>
    <definedName name="Cout_Audit">PARAMETRES!$C$33</definedName>
    <definedName name="Taux_Recup">PARAMETRES!$C$34</definedName>
    <definedName name="Ecart_Type_Recup">PARAMETRES!$C$35</definedName>
    <definedName name="Enveloppe_Audit">PARAMETRES!$C$36</definedName>
    <definedName name="Remise_Fournisseur_Volontariste">PARAMETRES!$C$37</definedName>
    <definedName name="Chemin_Donnees">PARAMETRES!$C$39</definedName>
    <definedName name="Chemin_Sorties">PARAMETRES!$C$40</definedName>
    <definedName name="Mode_Envoi_Reel">PARAMETRES!$C$41</definedName>
    <definedName name="CM_Code_Magasin">CALC_MAGASINS!$A$2:$A$121</definedName>
    <definedName name="CM_Ville">CALC_MAGASINS!$B$2:$B$121</definedName>
    <definedName name="CM_Region">CALC_MAGASINS!$C$2:$C$121</definedName>
    <definedName name="CM_Type_Emplacement">CALC_MAGASINS!$D$2:$D$121</definedName>
    <definedName name="CM_Date_Ouverture">CALC_MAGASINS!$E$2:$E$121</definedName>
    <definedName name="CM_Date_Fermeture">CALC_MAGASINS!$F$2:$F$121</definedName>
    <definedName name="CM_CA_Net_N">CALC_MAGASINS!$G$2:$G$121</definedName>
    <definedName name="CM_Cout_N">CALC_MAGASINS!$H$2:$H$121</definedName>
    <definedName name="CM_Marge_N">CALC_MAGASINS!$I$2:$I$121</definedName>
    <definedName name="CM_Taux_Marge_N">CALC_MAGASINS!$J$2:$J$121</definedName>
    <definedName name="CM_CA_Net_N1">CALC_MAGASINS!$K$2:$K$121</definedName>
    <definedName name="CM_Taux_Marge_N1">CALC_MAGASINS!$L$2:$L$121</definedName>
    <definedName name="CM_Delta_CA">CALC_MAGASINS!$M$2:$M$121</definedName>
    <definedName name="CM_Tickets_N">CALC_MAGASINS!$N$2:$N$121</definedName>
    <definedName name="CM_Ticket_Moyen_N">CALC_MAGASINS!$O$2:$O$121</definedName>
    <definedName name="CM_Jours_Ouverts_N">CALC_MAGASINS!$P$2:$P$121</definedName>
    <definedName name="CM_Budget_2026">CALC_MAGASINS!$Q$2:$Q$121</definedName>
    <definedName name="CM_Reel_2026">CALC_MAGASINS!$R$2:$R$121</definedName>
    <definedName name="CM_Atteinte_Budget">CALC_MAGASINS!$S$2:$S$121</definedName>
    <definedName name="CM_Sorties_N">CALC_MAGASINS!$T$2:$T$121</definedName>
    <definedName name="CM_Pertes_N">CALC_MAGASINS!$U$2:$U$121</definedName>
    <definedName name="CM_Taux_Perte_N">CALC_MAGASINS!$V$2:$V$121</definedName>
    <definedName name="CM_Taux_Perte_24m">CALC_MAGASINS!$W$2:$W$121</definedName>
    <definedName name="CM_Achats_Reels_N">CALC_MAGASINS!$X$2:$X$121</definedName>
    <definedName name="CM_Achats_Prix_Reseau_N">CALC_MAGASINS!$Y$2:$Y$121</definedName>
    <definedName name="CM_Indice_Prix_Achat">CALC_MAGASINS!$Z$2:$Z$121</definedName>
    <definedName name="CM_Part_Livraison_N">CALC_MAGASINS!$AA$2:$AA$121</definedName>
    <definedName name="CM_Salaries_Mois_N">CALC_MAGASINS!$AB$2:$AB$121</definedName>
    <definedName name="CM_Effectif_Moyen_N">CALC_MAGASINS!$AC$2:$AC$121</definedName>
    <definedName name="CM_Heures_N">CALC_MAGASINS!$AD$2:$AD$121</definedName>
    <definedName name="CM_Absence_Sal_Mois_N">CALC_MAGASINS!$AE$2:$AE$121</definedName>
    <definedName name="CM_HS_Sal_Mois_N">CALC_MAGASINS!$AF$2:$AF$121</definedName>
    <definedName name="CM_CA_par_Heure_N">CALC_MAGASINS!$AG$2:$AG$121</definedName>
    <definedName name="CM_Absence_Sal_Mois_24m">CALC_MAGASINS!$AH$2:$AH$121</definedName>
    <definedName name="CM_HS_Sal_Mois_24m">CALC_MAGASINS!$AI$2:$AI$121</definedName>
    <definedName name="CM_Comparable">CALC_MAGASINS!$AJ$2:$AJ$121</definedName>
    <definedName name="CM_Mouvement">CALC_MAGASINS!$AK$2:$AK$121</definedName>
    <definedName name="CM_Taux_Marge_A">CALC_MAGASINS!$AL$2:$AL$121</definedName>
    <definedName name="CM_Taux_Marge_B">CALC_MAGASINS!$AM$2:$AM$121</definedName>
    <definedName name="CM_Ecart_A_B_pt">CALC_MAGASINS!$AN$2:$AN$121</definedName>
    <definedName name="CM_Filtre_Region">CALC_MAGASINS!$AO$2:$AO$121</definedName>
    <definedName name="CM_CA_N_Filtre_Canal">CALC_MAGASINS!$AP$2:$AP$121</definedName>
    <definedName name="CM_CA_N1_Filtre_Canal">CALC_MAGASINS!$AQ$2:$AQ$121</definedName>
    <definedName name="CM_Rang_Marge">CALC_MAGASINS!$AR$2:$AR$121</definedName>
    <definedName name="CM_Rang_CA">CALC_MAGASINS!$AS$2:$AS$121</definedName>
    <definedName name="CM_Rang_Ticket_Moyen">CALC_MAGASINS!$AT$2:$AT$121</definedName>
    <definedName name="CM_Rang_Perte">CALC_MAGASINS!$AU$2:$AU$121</definedName>
    <definedName name="CM_Cle_Alerte">CALC_MAGASINS!$AV$2:$AV$121</definedName>
    <definedName name="CM_Cle_Derive">CALC_MAGASINS!$AW$2:$AW$121</definedName>
    <definedName name="CM_Cle_Perte_24m">CALC_MAGASINS!$AX$2:$AX$121</definedName>
    <definedName name="CM_Cle_Absence_24m">CALC_MAGASINS!$AY$2:$AY$121</definedName>
    <definedName name="CM_Rang_Mouvement">CALC_MAGASINS!$AZ$2:$AZ$121</definedName>
    <definedName name="CM_En_Derive">CALC_MAGASINS!$BA$2:$BA$121</definedName>
    <definedName name="CM_Cle_Atteinte">CALC_MAGASINS!$BB$2:$BB$121</definedName>
    <definedName name="Crit_Region">CALC_DASH!$B$2</definedName>
    <definedName name="Crit_Canal">CALC_DASH!$B$3</definedName>
    <definedName name="D_CA_N">CALC_DASH!$B$6</definedName>
    <definedName name="D_CA_N1">CALC_DASH!$B$7</definedName>
    <definedName name="D_Cout_N">CALC_DASH!$B$8</definedName>
    <definedName name="D_Cout_N1">CALC_DASH!$B$9</definedName>
    <definedName name="D_Taux_N">CALC_DASH!$B$10</definedName>
    <definedName name="D_Taux_N1">CALC_DASH!$B$11</definedName>
    <definedName name="D_Delta_Taux_pt">CALC_DASH!$B$12</definedName>
    <definedName name="D_Delta_CA">CALC_DASH!$B$13</definedName>
    <definedName name="D_Tickets_N">CALC_DASH!$B$14</definedName>
    <definedName name="D_Tickets_N1">CALC_DASH!$B$15</definedName>
    <definedName name="D_Delta_Tickets">CALC_DASH!$B$16</definedName>
    <definedName name="D_TM_N">CALC_DASH!$B$17</definedName>
    <definedName name="D_TM_N1">CALC_DASH!$B$18</definedName>
    <definedName name="D_Delta_TM">CALC_DASH!$B$19</definedName>
    <definedName name="D_CA_Comp_N">CALC_DASH!$B$20</definedName>
    <definedName name="D_CA_Comp_N1">CALC_DASH!$B$21</definedName>
    <definedName name="D_Delta_Comp">CALC_DASH!$B$22</definedName>
    <definedName name="D_Nb_Comparables">CALC_DASH!$B$23</definedName>
    <definedName name="D_Nb_Magasins">CALC_DASH!$B$24</definedName>
    <definedName name="D_Budget">CALC_DASH!$B$25</definedName>
    <definedName name="D_Reel_Budget">CALC_DASH!$B$26</definedName>
    <definedName name="D_Atteinte">CALC_DASH!$B$27</definedName>
    <definedName name="D_Nb_Sous_Objectif">CALC_DASH!$B$28</definedName>
    <definedName name="D_Taux_Reseau">CALC_DASH!$B$29</definedName>
    <definedName name="D_TM_Reseau">CALC_DASH!$B$30</definedName>
    <definedName name="D_Part_Livraison_Reseau">CALC_DASH!$B$31</definedName>
    <definedName name="D_Mediane_Perte_N">CALC_DASH!$B$32</definedName>
    <definedName name="D_Mediane_Perte_24m">CALC_DASH!$B$33</definedName>
    <definedName name="D_Seuil_Taux_Alerte">CALC_DASH!$B$34</definedName>
    <definedName name="D_Nb_Sous_Seuil">CALC_DASH!$B$35</definedName>
    <definedName name="Region_Filtre">DASHBOARD!$C$4</definedName>
    <definedName name="Canal_Filtre">DASHBOARD!$H$4</definedName>
    <definedName name="F_Ligne">CALC_FICHE!$B$4</definedName>
    <definedName name="F_Ref">CALC_FICHE!$B$5</definedName>
    <definedName name="F_Valide">CALC_FICHE!$B$6</definedName>
    <definedName name="F_Pente">CALC_FICHE!$B$23</definedName>
    <definedName name="Region_Fiche">FICHE_MAGASIN!$C$4</definedName>
    <definedName name="Mag_Selectionne">FICHE_MAGASIN!$E$4</definedName>
    <definedName name="Liste_Mag_Region">OFFSET(REF_MAGASINS!$A$1,MATCH(Region_Fiche,REF_MAGASINS!$D:$D,0)-1,0,COUNTIF(REF_MAGASINS!$D:$D,Region_Fiche),1)</definedName>
    <definedName name="Sim_Objectif">SIMULATEUR!$M$14</definedName>
    <definedName name="Sim_Decisions">SIMULATEUR!$L$6:$L$13</definedName>
    <definedName name="_xlnm.Print_Area" localSheetId="1">'FICHE_MAGASIN'!$B$1:$Q$44</definedName>
  </definedNames>
  <calcPr calcId="124519" fullCalcOnLoad="1"/>
</workbook>
</file>

<file path=xl/styles.xml><?xml version="1.0" encoding="utf-8"?>
<styleSheet xmlns="http://schemas.openxmlformats.org/spreadsheetml/2006/main">
  <numFmts count="30">
    <numFmt numFmtId="164" formatCode="yyyy-mm-dd h:mm:ss"/>
    <numFmt numFmtId="165" formatCode="mmm yyyy"/>
    <numFmt numFmtId="166" formatCode="#,##0.00 &quot;€&quot;"/>
    <numFmt numFmtId="167" formatCode="#,##0 &quot;€&quot;;-#,##0 &quot;€&quot;;&quot;–&quot;"/>
    <numFmt numFmtId="168" formatCode="dd/mm/yyyy"/>
    <numFmt numFmtId="169" formatCode="0.0%"/>
    <numFmt numFmtId="170" formatCode="yyyy-mm-dd"/>
    <numFmt numFmtId="171" formatCode="+0.0%;-0.0%;0.0%"/>
    <numFmt numFmtId="172" formatCode="+0.00%;-0.00%;0.00%"/>
    <numFmt numFmtId="173" formatCode="0.0"/>
    <numFmt numFmtId="174" formatCode="+0.00&quot; pt&quot;;-0.00&quot; pt&quot;;0.00&quot; pt&quot;"/>
    <numFmt numFmtId="175" formatCode="0.000000000"/>
    <numFmt numFmtId="176" formatCode="0.0000000"/>
    <numFmt numFmtId="177" formatCode="0.000000"/>
    <numFmt numFmtId="178" formatCode="#,##0.0,, &quot;M€&quot;"/>
    <numFmt numFmtId="179" formatCode="#,##0.00,, &quot;M&quot;"/>
    <numFmt numFmtId="180" formatCode="#,##0.00,, &quot;M€&quot;"/>
    <numFmt numFmtId="181" formatCode="+0.00;-0.00"/>
    <numFmt numFmtId="182" formatCode="0&quot; m²&quot;"/>
    <numFmt numFmtId="183" formatCode="#,##0.000,, &quot;M€&quot;"/>
    <numFmt numFmtId="184" formatCode="0.00&quot; j&quot;"/>
    <numFmt numFmtId="185" formatCode="0.0&quot; h&quot;"/>
    <numFmt numFmtId="186" formatCode="+0.00&quot; pt/mois&quot;;-0.00&quot; pt/mois&quot;"/>
    <numFmt numFmtId="187" formatCode="+0.00&quot; j&quot;"/>
    <numFmt numFmtId="188" formatCode="0.000"/>
    <numFmt numFmtId="189" formatCode="+0.00"/>
    <numFmt numFmtId="190" formatCode="0.0&quot;×&quot;"/>
    <numFmt numFmtId="191" formatCode="+0.00%;-0.00%"/>
    <numFmt numFmtId="192" formatCode="#,##0;[Red]-#,##0"/>
    <numFmt numFmtId="193" formatCode="&quot;≤ &quot;#,##0;&quot;≤ &quot;-#,##0"/>
  </numFmts>
  <fonts count="42">
    <font>
      <name val="Calibri"/>
      <family val="2"/>
      <color theme="1"/>
      <sz val="11"/>
      <scheme val="minor"/>
    </font>
    <font>
      <name val="Segoe UI"/>
      <b val="1"/>
      <color rgb="00FFFFFF"/>
      <sz val="9.5"/>
    </font>
    <font>
      <name val="Segoe UI"/>
      <color rgb="0016201C"/>
      <sz val="9.5"/>
    </font>
    <font>
      <name val="Cambria"/>
      <b val="1"/>
      <color rgb="00FFFFFF"/>
      <sz val="16"/>
    </font>
    <font>
      <name val="Segoe UI"/>
      <i val="1"/>
      <color rgb="006B7570"/>
      <sz val="9.5"/>
    </font>
    <font>
      <name val="Segoe UI"/>
      <b val="1"/>
      <color rgb="00FFFFFF"/>
      <sz val="9"/>
    </font>
    <font>
      <name val="Segoe UI"/>
      <b val="1"/>
      <color rgb="000B6E5F"/>
      <sz val="10"/>
    </font>
    <font>
      <name val="Segoe UI"/>
      <b val="1"/>
      <color rgb="0016201C"/>
      <sz val="10"/>
    </font>
    <font>
      <name val="Segoe UI"/>
      <b val="1"/>
      <color rgb="000000FF"/>
      <sz val="10"/>
    </font>
    <font>
      <name val="Segoe UI"/>
      <color rgb="006B7570"/>
      <sz val="9"/>
    </font>
    <font>
      <name val="Segoe UI"/>
      <i val="1"/>
      <color rgb="006B7570"/>
      <sz val="9"/>
    </font>
    <font>
      <name val="Cambria"/>
      <b val="1"/>
      <color rgb="0014332C"/>
      <sz val="12"/>
    </font>
    <font>
      <name val="Segoe UI"/>
      <color rgb="0016201C"/>
      <sz val="10"/>
    </font>
    <font>
      <name val="Segoe UI"/>
      <b val="1"/>
      <color rgb="006B7570"/>
      <sz val="9"/>
    </font>
    <font>
      <name val="Segoe UI"/>
      <i val="1"/>
      <color rgb="006B7570"/>
      <sz val="8.5"/>
    </font>
    <font>
      <name val="Segoe UI"/>
      <b val="1"/>
      <color rgb="006B7570"/>
      <sz val="8"/>
    </font>
    <font>
      <name val="Cambria"/>
      <b val="1"/>
      <color rgb="0016201C"/>
      <sz val="20"/>
    </font>
    <font>
      <name val="Segoe UI"/>
      <b val="1"/>
      <color rgb="006B7570"/>
      <sz val="8.5"/>
    </font>
    <font>
      <name val="Cambria"/>
      <b val="1"/>
      <color rgb="0014332C"/>
      <sz val="11.5"/>
    </font>
    <font>
      <name val="Segoe UI"/>
      <b val="1"/>
      <color rgb="00FFFFFF"/>
      <sz val="8.5"/>
    </font>
    <font>
      <name val="Segoe UI"/>
      <color rgb="006B7570"/>
      <sz val="9.5"/>
    </font>
    <font>
      <name val="Segoe UI"/>
      <b val="1"/>
      <color rgb="00B4552F"/>
      <sz val="10"/>
    </font>
    <font>
      <name val="Segoe UI"/>
      <color rgb="002E3A34"/>
      <sz val="10"/>
    </font>
    <font>
      <name val="Segoe UI"/>
      <b val="1"/>
      <color rgb="00B4552F"/>
      <sz val="9.5"/>
    </font>
    <font>
      <name val="Cambria"/>
      <b val="1"/>
      <color rgb="0016201C"/>
      <sz val="13"/>
    </font>
    <font>
      <name val="Segoe UI"/>
      <b val="1"/>
      <color rgb="0016201C"/>
      <sz val="9.5"/>
    </font>
    <font>
      <name val="Cambria"/>
      <b val="1"/>
      <color rgb="0016201C"/>
      <sz val="17"/>
    </font>
    <font>
      <name val="Segoe UI"/>
      <color rgb="006B7570"/>
      <sz val="8.5"/>
    </font>
    <font>
      <name val="Segoe UI"/>
      <b val="1"/>
      <color rgb="0016201C"/>
      <sz val="11"/>
    </font>
    <font>
      <name val="Segoe UI"/>
      <i val="1"/>
      <color rgb="006B7570"/>
      <sz val="8"/>
    </font>
    <font>
      <name val="Segoe UI"/>
      <b val="1"/>
      <color rgb="000B6E5F"/>
      <sz val="9.5"/>
    </font>
    <font>
      <name val="Segoe UI"/>
      <b val="1"/>
      <color rgb="0014332C"/>
      <sz val="9.5"/>
    </font>
    <font>
      <name val="Segoe UI"/>
      <color rgb="00A6A39A"/>
      <sz val="8"/>
    </font>
    <font>
      <name val="Segoe UI"/>
      <b val="1"/>
      <color rgb="00FFFFFF"/>
      <sz val="10"/>
    </font>
    <font>
      <name val="Cambria"/>
      <b val="1"/>
      <color rgb="000B6E5F"/>
      <sz val="12"/>
    </font>
    <font>
      <name val="Segoe UI"/>
      <color rgb="0014332C"/>
      <sz val="9.5"/>
    </font>
    <font>
      <name val="Segoe UI"/>
      <b val="1"/>
      <color rgb="006B7570"/>
      <sz val="9.5"/>
    </font>
    <font>
      <name val="Segoe UI"/>
      <b val="1"/>
      <color rgb="000000FF"/>
      <sz val="9.5"/>
    </font>
    <font>
      <name val="Segoe UI"/>
      <color rgb="0016201C"/>
      <sz val="9"/>
    </font>
    <font>
      <name val="Segoe UI"/>
      <b val="1"/>
      <color rgb="0016201C"/>
      <sz val="9"/>
    </font>
    <font>
      <name val="Segoe UI"/>
      <color rgb="002E3A34"/>
      <sz val="9.5"/>
    </font>
    <font>
      <name val="Segoe UI"/>
      <b val="1"/>
      <color rgb="0014332C"/>
      <sz val="10"/>
    </font>
  </fonts>
  <fills count="6">
    <fill>
      <patternFill/>
    </fill>
    <fill>
      <patternFill patternType="gray125"/>
    </fill>
    <fill>
      <patternFill patternType="solid">
        <fgColor rgb="0014332C"/>
        <bgColor rgb="0014332C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F7F6F2"/>
        <bgColor rgb="00F7F6F2"/>
      </patternFill>
    </fill>
  </fills>
  <borders count="30">
    <border>
      <left/>
      <right/>
      <top/>
      <bottom/>
      <diagonal/>
    </border>
    <border>
      <left style="thin">
        <color rgb="00D5D2CA"/>
      </left>
      <right style="thin">
        <color rgb="00D5D2CA"/>
      </right>
      <top style="thin">
        <color rgb="00D5D2CA"/>
      </top>
      <bottom style="thin">
        <color rgb="00D5D2CA"/>
      </bottom>
    </border>
    <border>
      <bottom style="thin">
        <color rgb="00D5D2CA"/>
      </bottom>
    </border>
    <border>
      <left style="thick">
        <color rgb="000B6E5F"/>
      </left>
      <top style="thin">
        <color rgb="00D5D2CA"/>
      </top>
    </border>
    <border>
      <top style="thin">
        <color rgb="00D5D2CA"/>
      </top>
    </border>
    <border>
      <right style="thin">
        <color rgb="00D5D2CA"/>
      </right>
      <top style="thin">
        <color rgb="00D5D2CA"/>
      </top>
    </border>
    <border>
      <left style="thick">
        <color rgb="000B6E5F"/>
      </left>
    </border>
    <border/>
    <border>
      <right style="thin">
        <color rgb="00D5D2CA"/>
      </right>
    </border>
    <border>
      <left style="thick">
        <color rgb="000B6E5F"/>
      </left>
      <bottom style="thin">
        <color rgb="00D5D2CA"/>
      </bottom>
    </border>
    <border>
      <right style="thin">
        <color rgb="00D5D2CA"/>
      </right>
      <bottom style="thin">
        <color rgb="00D5D2CA"/>
      </bottom>
    </border>
    <border>
      <left style="thick">
        <color rgb="000B6E5F"/>
      </left>
      <right style="thin">
        <color rgb="00D5D2CA"/>
      </right>
      <top style="thin">
        <color rgb="00D5D2CA"/>
      </top>
    </border>
    <border>
      <left/>
      <right/>
      <top style="thin">
        <color rgb="00D5D2CA"/>
      </top>
      <bottom/>
      <diagonal/>
    </border>
    <border>
      <left/>
      <right style="thin">
        <color rgb="00D5D2CA"/>
      </right>
      <top style="thin">
        <color rgb="00D5D2CA"/>
      </top>
      <bottom/>
      <diagonal/>
    </border>
    <border>
      <left style="thick">
        <color rgb="000B6E5F"/>
      </left>
      <right style="thin">
        <color rgb="00D5D2CA"/>
      </right>
    </border>
    <border>
      <left style="thick">
        <color rgb="000B6E5F"/>
      </left>
      <right/>
      <top/>
      <bottom/>
      <diagonal/>
    </border>
    <border>
      <left/>
      <right style="thin">
        <color rgb="00D5D2CA"/>
      </right>
      <top/>
      <bottom/>
      <diagonal/>
    </border>
    <border>
      <left style="thick">
        <color rgb="000B6E5F"/>
      </left>
      <right style="thin">
        <color rgb="00D5D2CA"/>
      </right>
      <bottom style="thin">
        <color rgb="00D5D2CA"/>
      </bottom>
    </border>
    <border>
      <left/>
      <right/>
      <top/>
      <bottom style="thin">
        <color rgb="00D5D2CA"/>
      </bottom>
      <diagonal/>
    </border>
    <border>
      <left/>
      <right style="thin">
        <color rgb="00D5D2CA"/>
      </right>
      <top/>
      <bottom style="thin">
        <color rgb="00D5D2CA"/>
      </bottom>
      <diagonal/>
    </border>
    <border>
      <left style="thick">
        <color rgb="00B4552F"/>
      </left>
      <top style="thin">
        <color rgb="00D5D2CA"/>
      </top>
    </border>
    <border>
      <left style="thick">
        <color rgb="00B4552F"/>
      </left>
    </border>
    <border>
      <left style="thick">
        <color rgb="00B4552F"/>
      </left>
      <bottom style="thin">
        <color rgb="00D5D2CA"/>
      </bottom>
    </border>
    <border>
      <left style="thick">
        <color rgb="00B4552F"/>
      </left>
      <right style="thin">
        <color rgb="00D5D2CA"/>
      </right>
      <top style="thin">
        <color rgb="00D5D2CA"/>
      </top>
    </border>
    <border>
      <left style="thick">
        <color rgb="00B4552F"/>
      </left>
      <right style="thin">
        <color rgb="00D5D2CA"/>
      </right>
    </border>
    <border>
      <left style="thick">
        <color rgb="00B4552F"/>
      </left>
      <right/>
      <top/>
      <bottom/>
      <diagonal/>
    </border>
    <border>
      <left style="thick">
        <color rgb="00B4552F"/>
      </left>
      <right style="thin">
        <color rgb="00D5D2CA"/>
      </right>
      <bottom style="thin">
        <color rgb="00D5D2CA"/>
      </bottom>
    </border>
    <border>
      <bottom style="medium">
        <color rgb="000B6E5F"/>
      </bottom>
    </border>
    <border>
      <left/>
      <right style="thin">
        <color rgb="00D5D2CA"/>
      </right>
      <top style="thin">
        <color rgb="00D5D2CA"/>
      </top>
      <bottom style="thin">
        <color rgb="00D5D2CA"/>
      </bottom>
      <diagonal/>
    </border>
    <border>
      <left/>
      <right/>
      <top style="thin">
        <color rgb="00D5D2CA"/>
      </top>
      <bottom style="thin">
        <color rgb="00D5D2CA"/>
      </bottom>
      <diagonal/>
    </border>
  </borders>
  <cellStyleXfs count="1">
    <xf numFmtId="0" fontId="0" fillId="0" borderId="0"/>
  </cellStyleXfs>
  <cellXfs count="177">
    <xf numFmtId="0" fontId="0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4" fillId="0" borderId="0" applyAlignment="1" pivotButton="0" quotePrefix="0" xfId="0">
      <alignment horizontal="left" vertical="center"/>
    </xf>
    <xf numFmtId="0" fontId="15" fillId="4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0" fillId="0" borderId="13" pivotButton="0" quotePrefix="0" xfId="0"/>
    <xf numFmtId="0" fontId="15" fillId="4" borderId="23" applyAlignment="1" pivotButton="0" quotePrefix="0" xfId="0">
      <alignment horizontal="left" vertical="center" indent="1"/>
    </xf>
    <xf numFmtId="178" fontId="16" fillId="4" borderId="14" applyAlignment="1" pivotButton="0" quotePrefix="0" xfId="0">
      <alignment horizontal="left" vertical="center" indent="1"/>
    </xf>
    <xf numFmtId="0" fontId="0" fillId="0" borderId="16" pivotButton="0" quotePrefix="0" xfId="0"/>
    <xf numFmtId="171" fontId="16" fillId="4" borderId="14" applyAlignment="1" pivotButton="0" quotePrefix="0" xfId="0">
      <alignment horizontal="left" vertical="center" indent="1"/>
    </xf>
    <xf numFmtId="10" fontId="16" fillId="4" borderId="24" applyAlignment="1" pivotButton="0" quotePrefix="0" xfId="0">
      <alignment horizontal="left" vertical="center" indent="1"/>
    </xf>
    <xf numFmtId="179" fontId="16" fillId="4" borderId="14" applyAlignment="1" pivotButton="0" quotePrefix="0" xfId="0">
      <alignment horizontal="left" vertical="center" indent="1"/>
    </xf>
    <xf numFmtId="166" fontId="16" fillId="4" borderId="14" applyAlignment="1" pivotButton="0" quotePrefix="0" xfId="0">
      <alignment horizontal="left" vertical="center" indent="1"/>
    </xf>
    <xf numFmtId="169" fontId="16" fillId="4" borderId="24" applyAlignment="1" pivotButton="0" quotePrefix="0" xfId="0">
      <alignment horizontal="left" vertical="center" indent="1"/>
    </xf>
    <xf numFmtId="0" fontId="0" fillId="0" borderId="15" pivotButton="0" quotePrefix="0" xfId="0"/>
    <xf numFmtId="0" fontId="0" fillId="0" borderId="25" pivotButton="0" quotePrefix="0" xfId="0"/>
    <xf numFmtId="0" fontId="17" fillId="4" borderId="17" applyAlignment="1" pivotButton="0" quotePrefix="0" xfId="0">
      <alignment horizontal="left" vertical="center" indent="1"/>
    </xf>
    <xf numFmtId="0" fontId="0" fillId="0" borderId="18" pivotButton="0" quotePrefix="0" xfId="0"/>
    <xf numFmtId="0" fontId="0" fillId="0" borderId="19" pivotButton="0" quotePrefix="0" xfId="0"/>
    <xf numFmtId="0" fontId="17" fillId="4" borderId="26" applyAlignment="1" pivotButton="0" quotePrefix="0" xfId="0">
      <alignment horizontal="left" vertical="center" indent="1"/>
    </xf>
    <xf numFmtId="0" fontId="18" fillId="0" borderId="27" applyAlignment="1" pivotButton="0" quotePrefix="0" xfId="0">
      <alignment horizontal="left" vertical="bottom"/>
    </xf>
    <xf numFmtId="0" fontId="0" fillId="0" borderId="27" pivotButton="0" quotePrefix="0" xfId="0"/>
    <xf numFmtId="0" fontId="19" fillId="2" borderId="0" applyAlignment="1" pivotButton="0" quotePrefix="0" xfId="0">
      <alignment horizontal="center" vertical="center"/>
    </xf>
    <xf numFmtId="0" fontId="22" fillId="5" borderId="21" applyAlignment="1" pivotButton="0" quotePrefix="0" xfId="0">
      <alignment horizontal="left" vertical="top" wrapText="1" indent="1"/>
    </xf>
    <xf numFmtId="0" fontId="0" fillId="5" borderId="0" pivotButton="0" quotePrefix="0" xfId="0"/>
    <xf numFmtId="0" fontId="7" fillId="0" borderId="2" applyAlignment="1" pivotButton="0" quotePrefix="0" xfId="0">
      <alignment horizontal="left" vertical="center" indent="1"/>
    </xf>
    <xf numFmtId="0" fontId="0" fillId="0" borderId="2" pivotButton="0" quotePrefix="0" xfId="0"/>
    <xf numFmtId="0" fontId="12" fillId="0" borderId="2" applyAlignment="1" pivotButton="0" quotePrefix="0" xfId="0">
      <alignment horizontal="left" vertical="center"/>
    </xf>
    <xf numFmtId="0" fontId="20" fillId="0" borderId="2" applyAlignment="1" pivotButton="0" quotePrefix="0" xfId="0">
      <alignment horizontal="left" vertical="center"/>
    </xf>
    <xf numFmtId="180" fontId="12" fillId="0" borderId="2" applyAlignment="1" pivotButton="0" quotePrefix="0" xfId="0">
      <alignment horizontal="right" vertical="center"/>
    </xf>
    <xf numFmtId="10" fontId="7" fillId="0" borderId="2" applyAlignment="1" pivotButton="0" quotePrefix="0" xfId="0">
      <alignment horizontal="right" vertical="center"/>
    </xf>
    <xf numFmtId="174" fontId="21" fillId="0" borderId="2" applyAlignment="1" pivotButton="0" quotePrefix="0" xfId="0">
      <alignment horizontal="right" vertical="center"/>
    </xf>
    <xf numFmtId="0" fontId="0" fillId="5" borderId="21" pivotButton="0" quotePrefix="0" xfId="0"/>
    <xf numFmtId="0" fontId="14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24" fillId="4" borderId="11" applyAlignment="1" pivotButton="0" quotePrefix="0" xfId="0">
      <alignment horizontal="left" vertical="center" wrapText="1" indent="1"/>
    </xf>
    <xf numFmtId="183" fontId="26" fillId="4" borderId="14" applyAlignment="1" pivotButton="0" quotePrefix="0" xfId="0">
      <alignment horizontal="left" vertical="center" indent="1"/>
    </xf>
    <xf numFmtId="10" fontId="26" fillId="4" borderId="24" applyAlignment="1" pivotButton="0" quotePrefix="0" xfId="0">
      <alignment horizontal="left" vertical="center" indent="1"/>
    </xf>
    <xf numFmtId="3" fontId="26" fillId="4" borderId="14" applyAlignment="1" pivotButton="0" quotePrefix="0" xfId="0">
      <alignment horizontal="left" vertical="center" indent="1"/>
    </xf>
    <xf numFmtId="166" fontId="26" fillId="4" borderId="14" applyAlignment="1" pivotButton="0" quotePrefix="0" xfId="0">
      <alignment horizontal="left" vertical="center" indent="1"/>
    </xf>
    <xf numFmtId="169" fontId="26" fillId="4" borderId="24" applyAlignment="1" pivotButton="0" quotePrefix="0" xfId="0">
      <alignment horizontal="left" vertical="center" indent="1"/>
    </xf>
    <xf numFmtId="0" fontId="9" fillId="4" borderId="6" applyAlignment="1" pivotButton="0" quotePrefix="0" xfId="0">
      <alignment horizontal="left" vertical="center" indent="1"/>
    </xf>
    <xf numFmtId="0" fontId="25" fillId="4" borderId="8" applyAlignment="1" pivotButton="0" quotePrefix="0" xfId="0">
      <alignment horizontal="left" vertical="center"/>
    </xf>
    <xf numFmtId="182" fontId="25" fillId="4" borderId="8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168" fontId="25" fillId="4" borderId="8" applyAlignment="1" pivotButton="0" quotePrefix="0" xfId="0">
      <alignment horizontal="left" vertical="center"/>
    </xf>
    <xf numFmtId="0" fontId="0" fillId="4" borderId="9" pivotButton="0" quotePrefix="0" xfId="0"/>
    <xf numFmtId="0" fontId="0" fillId="4" borderId="2" pivotButton="0" quotePrefix="0" xfId="0"/>
    <xf numFmtId="0" fontId="0" fillId="4" borderId="1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28" pivotButton="0" quotePrefix="0" xfId="0"/>
    <xf numFmtId="0" fontId="2" fillId="0" borderId="2" applyAlignment="1" pivotButton="0" quotePrefix="0" xfId="0">
      <alignment horizontal="left" vertical="center" indent="1"/>
    </xf>
    <xf numFmtId="167" fontId="2" fillId="0" borderId="2" applyAlignment="1" pivotButton="0" quotePrefix="0" xfId="0">
      <alignment horizontal="right" vertical="center"/>
    </xf>
    <xf numFmtId="10" fontId="25" fillId="0" borderId="2" applyAlignment="1" pivotButton="0" quotePrefix="0" xfId="0">
      <alignment horizontal="right" vertical="center"/>
    </xf>
    <xf numFmtId="0" fontId="20" fillId="0" borderId="2" applyAlignment="1" pivotButton="0" quotePrefix="0" xfId="0">
      <alignment horizontal="left" vertical="center" indent="1"/>
    </xf>
    <xf numFmtId="173" fontId="7" fillId="0" borderId="2" applyAlignment="1" pivotButton="0" quotePrefix="0" xfId="0">
      <alignment horizontal="right" vertical="center"/>
    </xf>
    <xf numFmtId="184" fontId="7" fillId="0" borderId="2" applyAlignment="1" pivotButton="0" quotePrefix="0" xfId="0">
      <alignment horizontal="right" vertical="center"/>
    </xf>
    <xf numFmtId="185" fontId="7" fillId="0" borderId="2" applyAlignment="1" pivotButton="0" quotePrefix="0" xfId="0">
      <alignment horizontal="right" vertical="center"/>
    </xf>
    <xf numFmtId="166" fontId="7" fillId="0" borderId="2" applyAlignment="1" pivotButton="0" quotePrefix="0" xfId="0">
      <alignment horizontal="right" vertical="center"/>
    </xf>
    <xf numFmtId="0" fontId="0" fillId="0" borderId="29" pivotButton="0" quotePrefix="0" xfId="0"/>
    <xf numFmtId="0" fontId="9" fillId="0" borderId="2" applyAlignment="1" pivotButton="0" quotePrefix="0" xfId="0">
      <alignment horizontal="right" vertical="center"/>
    </xf>
    <xf numFmtId="0" fontId="30" fillId="0" borderId="2" applyAlignment="1" pivotButton="0" quotePrefix="0" xfId="0">
      <alignment horizontal="left" vertical="center" indent="1"/>
    </xf>
    <xf numFmtId="172" fontId="25" fillId="0" borderId="2" applyAlignment="1" pivotButton="0" quotePrefix="0" xfId="0">
      <alignment horizontal="right" vertical="center"/>
    </xf>
    <xf numFmtId="169" fontId="25" fillId="0" borderId="2" applyAlignment="1" pivotButton="0" quotePrefix="0" xfId="0">
      <alignment horizontal="right" vertical="center"/>
    </xf>
    <xf numFmtId="186" fontId="25" fillId="0" borderId="2" applyAlignment="1" pivotButton="0" quotePrefix="0" xfId="0">
      <alignment horizontal="right" vertical="center"/>
    </xf>
    <xf numFmtId="0" fontId="10" fillId="0" borderId="0" pivotButton="0" quotePrefix="0" xfId="0"/>
    <xf numFmtId="1" fontId="12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7" fillId="0" borderId="0" pivotButton="0" quotePrefix="0" xfId="0"/>
    <xf numFmtId="0" fontId="20" fillId="0" borderId="0" pivotButton="0" quotePrefix="0" xfId="0"/>
    <xf numFmtId="10" fontId="12" fillId="0" borderId="0" pivotButton="0" quotePrefix="0" xfId="0"/>
    <xf numFmtId="174" fontId="7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31" fillId="0" borderId="0" pivotButton="0" quotePrefix="0" xfId="0"/>
    <xf numFmtId="10" fontId="7" fillId="0" borderId="0" pivotButton="0" quotePrefix="0" xfId="0"/>
    <xf numFmtId="165" fontId="12" fillId="0" borderId="0" pivotButton="0" quotePrefix="0" xfId="0"/>
    <xf numFmtId="169" fontId="12" fillId="0" borderId="0" pivotButton="0" quotePrefix="0" xfId="0"/>
    <xf numFmtId="0" fontId="27" fillId="0" borderId="0" applyAlignment="1" pivotButton="0" quotePrefix="0" xfId="0">
      <alignment horizontal="right" vertical="center"/>
    </xf>
    <xf numFmtId="165" fontId="27" fillId="0" borderId="0" applyAlignment="1" pivotButton="0" quotePrefix="0" xfId="0">
      <alignment horizontal="center" vertical="center"/>
    </xf>
    <xf numFmtId="187" fontId="7" fillId="0" borderId="0" applyAlignment="1" pivotButton="0" quotePrefix="0" xfId="0">
      <alignment horizontal="right" vertical="center"/>
    </xf>
    <xf numFmtId="188" fontId="32" fillId="0" borderId="0" pivotButton="0" quotePrefix="0" xfId="0"/>
    <xf numFmtId="189" fontId="12" fillId="0" borderId="0" pivotButton="0" quotePrefix="0" xfId="0"/>
    <xf numFmtId="190" fontId="12" fillId="0" borderId="0" pivotButton="0" quotePrefix="0" xfId="0"/>
    <xf numFmtId="168" fontId="12" fillId="0" borderId="0" pivotButton="0" quotePrefix="0" xfId="0"/>
    <xf numFmtId="167" fontId="12" fillId="0" borderId="0" pivotButton="0" quotePrefix="0" xfId="0"/>
    <xf numFmtId="171" fontId="7" fillId="0" borderId="0" pivotButton="0" quotePrefix="0" xfId="0"/>
    <xf numFmtId="3" fontId="12" fillId="0" borderId="0" pivotButton="0" quotePrefix="0" xfId="0"/>
    <xf numFmtId="166" fontId="7" fillId="0" borderId="0" pivotButton="0" quotePrefix="0" xfId="0"/>
    <xf numFmtId="191" fontId="12" fillId="0" borderId="0" pivotButton="0" quotePrefix="0" xfId="0"/>
    <xf numFmtId="2" fontId="7" fillId="0" borderId="0" pivotButton="0" quotePrefix="0" xfId="0"/>
    <xf numFmtId="173" fontId="12" fillId="0" borderId="0" pivotButton="0" quotePrefix="0" xfId="0"/>
    <xf numFmtId="169" fontId="7" fillId="0" borderId="0" pivotButton="0" quotePrefix="0" xfId="0"/>
    <xf numFmtId="0" fontId="33" fillId="2" borderId="0" pivotButton="0" quotePrefix="0" xfId="0"/>
    <xf numFmtId="167" fontId="33" fillId="2" borderId="0" applyAlignment="1" pivotButton="0" quotePrefix="0" xfId="0">
      <alignment horizontal="right" vertical="center"/>
    </xf>
    <xf numFmtId="169" fontId="33" fillId="2" borderId="0" applyAlignment="1" pivotButton="0" quotePrefix="0" xfId="0">
      <alignment horizontal="right" vertical="center"/>
    </xf>
    <xf numFmtId="1" fontId="33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0" fillId="0" borderId="0" applyAlignment="1" pivotButton="0" quotePrefix="0" xfId="0">
      <alignment horizontal="center" vertical="center"/>
    </xf>
    <xf numFmtId="2" fontId="12" fillId="0" borderId="0" pivotButton="0" quotePrefix="0" xfId="0"/>
    <xf numFmtId="167" fontId="7" fillId="0" borderId="0" pivotButton="0" quotePrefix="0" xfId="0"/>
    <xf numFmtId="1" fontId="8" fillId="3" borderId="1" applyAlignment="1" pivotButton="0" quotePrefix="0" xfId="0">
      <alignment horizontal="center" vertical="center"/>
    </xf>
    <xf numFmtId="0" fontId="5" fillId="2" borderId="0" pivotButton="0" quotePrefix="0" xfId="0"/>
    <xf numFmtId="0" fontId="5" fillId="2" borderId="0" applyAlignment="1" pivotButton="0" quotePrefix="0" xfId="0">
      <alignment horizontal="center" vertical="center"/>
    </xf>
    <xf numFmtId="167" fontId="34" fillId="0" borderId="0" pivotButton="0" quotePrefix="0" xfId="0"/>
    <xf numFmtId="0" fontId="35" fillId="0" borderId="0" applyAlignment="1" pivotButton="0" quotePrefix="0" xfId="0">
      <alignment horizontal="left" vertical="center" indent="1"/>
    </xf>
    <xf numFmtId="0" fontId="12" fillId="0" borderId="2" applyAlignment="1" pivotButton="0" quotePrefix="0" xfId="0">
      <alignment horizontal="left" vertical="center" indent="1"/>
    </xf>
    <xf numFmtId="1" fontId="12" fillId="0" borderId="2" applyAlignment="1" pivotButton="0" quotePrefix="0" xfId="0">
      <alignment horizontal="center" vertical="center"/>
    </xf>
    <xf numFmtId="167" fontId="12" fillId="0" borderId="2" applyAlignment="1" pivotButton="0" quotePrefix="0" xfId="0">
      <alignment horizontal="right" vertical="center"/>
    </xf>
    <xf numFmtId="167" fontId="7" fillId="0" borderId="2" applyAlignment="1" pivotButton="0" quotePrefix="0" xfId="0">
      <alignment horizontal="right" vertical="center"/>
    </xf>
    <xf numFmtId="0" fontId="9" fillId="0" borderId="2" applyAlignment="1" pivotButton="0" quotePrefix="0" xfId="0">
      <alignment horizontal="left" vertical="center" indent="1"/>
    </xf>
    <xf numFmtId="0" fontId="36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center" vertical="center"/>
    </xf>
    <xf numFmtId="167" fontId="37" fillId="3" borderId="1" applyAlignment="1" pivotButton="0" quotePrefix="0" xfId="0">
      <alignment horizontal="center" vertical="center"/>
    </xf>
    <xf numFmtId="9" fontId="37" fillId="3" borderId="1" applyAlignment="1" pivotButton="0" quotePrefix="0" xfId="0">
      <alignment horizontal="center" vertical="center"/>
    </xf>
    <xf numFmtId="192" fontId="2" fillId="0" borderId="1" applyAlignment="1" pivotButton="0" quotePrefix="0" xfId="0">
      <alignment horizontal="right" vertical="center"/>
    </xf>
    <xf numFmtId="9" fontId="8" fillId="3" borderId="1" applyAlignment="1" pivotButton="0" quotePrefix="0" xfId="0">
      <alignment horizontal="right" vertical="center"/>
    </xf>
    <xf numFmtId="9" fontId="2" fillId="0" borderId="1" applyAlignment="1" pivotButton="0" quotePrefix="0" xfId="0">
      <alignment horizontal="right" vertical="center"/>
    </xf>
    <xf numFmtId="167" fontId="8" fillId="3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9" fontId="8" fillId="3" borderId="1" applyAlignment="1" pivotButton="0" quotePrefix="0" xfId="0">
      <alignment horizontal="right" vertical="center"/>
    </xf>
    <xf numFmtId="169" fontId="2" fillId="0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193" fontId="12" fillId="0" borderId="0" pivotButton="0" quotePrefix="0" xfId="0"/>
    <xf numFmtId="1" fontId="12" fillId="0" borderId="0" pivotButton="0" quotePrefix="0" xfId="0"/>
    <xf numFmtId="169" fontId="7" fillId="0" borderId="2" applyAlignment="1" pivotButton="0" quotePrefix="0" xfId="0">
      <alignment horizontal="right" vertical="center"/>
    </xf>
    <xf numFmtId="0" fontId="11" fillId="0" borderId="0" pivotButton="0" quotePrefix="0" xfId="0"/>
    <xf numFmtId="0" fontId="13" fillId="0" borderId="0" pivotButton="0" quotePrefix="0" xfId="0"/>
    <xf numFmtId="0" fontId="9" fillId="0" borderId="0" pivotButton="0" quotePrefix="0" xfId="0"/>
    <xf numFmtId="169" fontId="38" fillId="0" borderId="0" pivotButton="0" quotePrefix="0" xfId="0"/>
    <xf numFmtId="3" fontId="38" fillId="0" borderId="0" pivotButton="0" quotePrefix="0" xfId="0"/>
    <xf numFmtId="3" fontId="39" fillId="0" borderId="0" pivotButton="0" quotePrefix="0" xfId="0"/>
    <xf numFmtId="0" fontId="6" fillId="0" borderId="0" applyAlignment="1" pivotButton="0" quotePrefix="0" xfId="0">
      <alignment horizontal="left" vertical="bottom"/>
    </xf>
    <xf numFmtId="0" fontId="7" fillId="0" borderId="2" pivotButton="0" quotePrefix="0" xfId="0"/>
    <xf numFmtId="0" fontId="8" fillId="3" borderId="1" applyAlignment="1" pivotButton="0" quotePrefix="0" xfId="0">
      <alignment horizontal="right" vertical="center"/>
    </xf>
    <xf numFmtId="0" fontId="9" fillId="0" borderId="2" pivotButton="0" quotePrefix="0" xfId="0"/>
    <xf numFmtId="0" fontId="2" fillId="0" borderId="2" applyAlignment="1" pivotButton="0" quotePrefix="0" xfId="0">
      <alignment vertical="center" wrapText="1"/>
    </xf>
    <xf numFmtId="168" fontId="8" fillId="3" borderId="1" applyAlignment="1" pivotButton="0" quotePrefix="0" xfId="0">
      <alignment horizontal="right" vertical="center"/>
    </xf>
    <xf numFmtId="0" fontId="12" fillId="0" borderId="2" pivotButton="0" quotePrefix="0" xfId="0"/>
    <xf numFmtId="3" fontId="7" fillId="0" borderId="2" applyAlignment="1" pivotButton="0" quotePrefix="0" xfId="0">
      <alignment horizontal="right" vertical="center"/>
    </xf>
    <xf numFmtId="0" fontId="40" fillId="0" borderId="2" applyAlignment="1" pivotButton="0" quotePrefix="0" xfId="0">
      <alignment vertical="center" wrapText="1"/>
    </xf>
    <xf numFmtId="1" fontId="12" fillId="0" borderId="2" applyAlignment="1" pivotButton="0" quotePrefix="0" xfId="0">
      <alignment horizontal="right" vertical="center"/>
    </xf>
    <xf numFmtId="1" fontId="7" fillId="0" borderId="0" applyAlignment="1" pivotButton="0" quotePrefix="0" xfId="0">
      <alignment horizontal="right" vertical="center"/>
    </xf>
    <xf numFmtId="0" fontId="20" fillId="0" borderId="2" pivotButton="0" quotePrefix="0" xfId="0"/>
    <xf numFmtId="191" fontId="7" fillId="0" borderId="2" applyAlignment="1" pivotButton="0" quotePrefix="0" xfId="0">
      <alignment horizontal="right" vertical="center"/>
    </xf>
    <xf numFmtId="0" fontId="41" fillId="0" borderId="0" applyAlignment="1" pivotButton="0" quotePrefix="0" xfId="0">
      <alignment vertical="top"/>
    </xf>
    <xf numFmtId="0" fontId="22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168" fontId="2" fillId="0" borderId="0" pivotButton="0" quotePrefix="0" xfId="0"/>
    <xf numFmtId="167" fontId="2" fillId="0" borderId="0" pivotButton="0" quotePrefix="0" xfId="0"/>
    <xf numFmtId="10" fontId="2" fillId="0" borderId="0" pivotButton="0" quotePrefix="0" xfId="0"/>
    <xf numFmtId="171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169" fontId="2" fillId="0" borderId="0" pivotButton="0" quotePrefix="0" xfId="0"/>
    <xf numFmtId="172" fontId="2" fillId="0" borderId="0" pivotButton="0" quotePrefix="0" xfId="0"/>
    <xf numFmtId="173" fontId="2" fillId="0" borderId="0" pivotButton="0" quotePrefix="0" xfId="0"/>
    <xf numFmtId="2" fontId="2" fillId="0" borderId="0" pivotButton="0" quotePrefix="0" xfId="0"/>
    <xf numFmtId="1" fontId="2" fillId="0" borderId="0" pivotButton="0" quotePrefix="0" xfId="0"/>
    <xf numFmtId="174" fontId="2" fillId="0" borderId="0" pivotButton="0" quotePrefix="0" xfId="0"/>
    <xf numFmtId="175" fontId="2" fillId="0" borderId="0" pivotButton="0" quotePrefix="0" xfId="0"/>
    <xf numFmtId="176" fontId="2" fillId="0" borderId="0" pivotButton="0" quotePrefix="0" xfId="0"/>
    <xf numFmtId="174" fontId="12" fillId="0" borderId="0" pivotButton="0" quotePrefix="0" xfId="0"/>
    <xf numFmtId="171" fontId="12" fillId="0" borderId="0" pivotButton="0" quotePrefix="0" xfId="0"/>
    <xf numFmtId="166" fontId="12" fillId="0" borderId="0" pivotButton="0" quotePrefix="0" xfId="0"/>
    <xf numFmtId="0" fontId="6" fillId="0" borderId="0" pivotButton="0" quotePrefix="0" xfId="0"/>
    <xf numFmtId="177" fontId="12" fillId="0" borderId="0" pivotButton="0" quotePrefix="0" xfId="0"/>
    <xf numFmtId="181" fontId="12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pivotButton="0" quotePrefix="0" xfId="0"/>
  </cellXfs>
  <cellStyles count="1">
    <cellStyle name="Normal" xfId="0" builtinId="0" hidden="0"/>
  </cellStyles>
  <dxfs count="8">
    <dxf>
      <font>
        <name val="Segoe UI"/>
        <b val="1"/>
        <color rgb="000B6E5F"/>
        <sz val="8.5"/>
      </font>
    </dxf>
    <dxf>
      <font>
        <name val="Segoe UI"/>
        <b val="1"/>
        <color rgb="00B4552F"/>
        <sz val="8.5"/>
      </font>
    </dxf>
    <dxf>
      <fill>
        <patternFill patternType="solid">
          <fgColor rgb="00FCF3EF"/>
          <bgColor rgb="00FCF3EF"/>
        </patternFill>
      </fill>
    </dxf>
    <dxf>
      <font>
        <name val="Segoe UI"/>
        <b val="1"/>
        <color rgb="00B4552F"/>
      </font>
      <fill>
        <patternFill patternType="solid">
          <fgColor rgb="00FCF3EF"/>
          <bgColor rgb="00FCF3EF"/>
        </patternFill>
      </fill>
    </dxf>
    <dxf>
      <font>
        <name val="Segoe UI"/>
        <b val="1"/>
        <color rgb="000B6E5F"/>
      </font>
    </dxf>
    <dxf>
      <font>
        <name val="Segoe UI"/>
        <b val="1"/>
        <color rgb="00B4552F"/>
      </font>
    </dxf>
    <dxf>
      <font>
        <name val="Segoe UI"/>
        <b val="1"/>
        <color rgb="000B6E5F"/>
      </font>
      <fill>
        <patternFill patternType="solid">
          <fgColor rgb="00E8F0EE"/>
          <bgColor rgb="00E8F0EE"/>
        </patternFill>
      </fill>
    </dxf>
    <dxf>
      <fill>
        <patternFill patternType="solid">
          <fgColor rgb="00E8F0EE"/>
          <bgColor rgb="00E8F0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 net mensuel — exercice vs N-1 (M€)</a:t>
            </a:r>
          </a:p>
        </rich>
      </tx>
    </title>
    <plotArea>
      <lineChart>
        <grouping val="standard"/>
        <ser>
          <idx val="0"/>
          <order val="0"/>
          <tx>
            <strRef>
              <f>'CALC_DASH'!E38</f>
            </strRef>
          </tx>
          <spPr>
            <a:ln xmlns:a="http://schemas.openxmlformats.org/drawingml/2006/main" w="31750">
              <a:solidFill>
                <a:srgbClr val="0B6E5F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B6E5F"/>
              </a:solidFill>
              <a:ln xmlns:a="http://schemas.openxmlformats.org/drawingml/2006/main">
                <a:solidFill>
                  <a:srgbClr val="0B6E5F"/>
                </a:solidFill>
                <a:prstDash val="solid"/>
              </a:ln>
            </spPr>
          </marker>
          <cat>
            <numRef>
              <f>'CALC_DASH'!$D$39:$D$50</f>
            </numRef>
          </cat>
          <val>
            <numRef>
              <f>'CALC_DASH'!$E$39:$E$50</f>
            </numRef>
          </val>
          <smooth val="0"/>
        </ser>
        <ser>
          <idx val="1"/>
          <order val="1"/>
          <tx>
            <strRef>
              <f>'CALC_DASH'!F38</f>
            </strRef>
          </tx>
          <spPr>
            <a:ln xmlns:a="http://schemas.openxmlformats.org/drawingml/2006/main" w="22225">
              <a:solidFill>
                <a:srgbClr val="B9B5A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'CALC_DASH'!$D$39:$D$50</f>
            </numRef>
          </cat>
          <val>
            <numRef>
              <f>'CALC_DASH'!$F$39:$F$50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.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 canal (CA net)</a:t>
            </a:r>
          </a:p>
        </rich>
      </tx>
    </title>
    <plotArea>
      <doughnutChart>
        <varyColors val="1"/>
        <ser>
          <idx val="0"/>
          <order val="0"/>
          <tx>
            <strRef>
              <f>'CALC_DASH'!C53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B6E5F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3F9C8C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4552F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D9B08C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cat>
            <numRef>
              <f>'CALC_DASH'!$A$54:$A$57</f>
            </numRef>
          </cat>
          <val>
            <numRef>
              <f>'CALC_DASH'!$C$54:$C$57</f>
            </numRef>
          </val>
        </ser>
        <dLbls>
          <showVal val="0"/>
          <showCatName val="0"/>
          <showSerName val="0"/>
          <showPercent val="1"/>
          <showLeaderLines val="0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 net par région (M€)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'CALC_DASH'!B61</f>
            </strRef>
          </tx>
          <spPr>
            <a:solidFill xmlns:a="http://schemas.openxmlformats.org/drawingml/2006/main">
              <a:srgbClr val="0B6E5F"/>
            </a:solidFill>
            <a:ln xmlns:a="http://schemas.openxmlformats.org/drawingml/2006/main">
              <a:solidFill>
                <a:srgbClr val="0B6E5F"/>
              </a:solidFill>
              <a:prstDash val="solid"/>
            </a:ln>
          </spPr>
          <cat>
            <numRef>
              <f>'CALC_DASH'!$A$62:$A$65</f>
            </numRef>
          </cat>
          <val>
            <numRef>
              <f>'CALC_DASH'!$B$62:$B$65</f>
            </numRef>
          </val>
        </ser>
        <ser>
          <idx val="1"/>
          <order val="1"/>
          <tx>
            <strRef>
              <f>'CALC_DASH'!C61</f>
            </strRef>
          </tx>
          <spPr>
            <a:solidFill xmlns:a="http://schemas.openxmlformats.org/drawingml/2006/main">
              <a:srgbClr val="C9C5BA"/>
            </a:solidFill>
            <a:ln xmlns:a="http://schemas.openxmlformats.org/drawingml/2006/main">
              <a:solidFill>
                <a:srgbClr val="C9C5BA"/>
              </a:solidFill>
              <a:prstDash val="solid"/>
            </a:ln>
          </spPr>
          <cat>
            <numRef>
              <f>'CALC_DASH'!$A$62:$A$65</f>
            </numRef>
          </cat>
          <val>
            <numRef>
              <f>'CALC_DASH'!$C$62:$C$65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'CALC_FICHE'!C9</f>
            </strRef>
          </tx>
          <spPr>
            <a:solidFill xmlns:a="http://schemas.openxmlformats.org/drawingml/2006/main">
              <a:srgbClr val="3F9C8C"/>
            </a:solidFill>
            <a:ln xmlns:a="http://schemas.openxmlformats.org/drawingml/2006/main">
              <a:solidFill>
                <a:srgbClr val="3F9C8C"/>
              </a:solidFill>
              <a:prstDash val="solid"/>
            </a:ln>
          </spPr>
          <cat>
            <numRef>
              <f>'CALC_FICHE'!$B$10:$B$21</f>
            </numRef>
          </cat>
          <val>
            <numRef>
              <f>'CALC_FICHE'!$C$10:$C$21</f>
            </numRef>
          </val>
        </ser>
        <gapWidth val="55"/>
        <axId val="10"/>
        <axId val="100"/>
      </barChart>
      <lineChart>
        <grouping val="standard"/>
        <ser>
          <idx val="1"/>
          <order val="1"/>
          <tx>
            <strRef>
              <f>'CALC_FICHE'!E9</f>
            </strRef>
          </tx>
          <spPr>
            <a:ln xmlns:a="http://schemas.openxmlformats.org/drawingml/2006/main" w="31750">
              <a:solidFill>
                <a:srgbClr val="B4552F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B4552F"/>
                </a:solidFill>
                <a:prstDash val="solid"/>
              </a:ln>
            </spPr>
          </marker>
          <val>
            <numRef>
              <f>'CALC_FICHE'!$E$10:$E$21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k€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numFmt formatCode="0.0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 canal par trimestre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'ANALYSES'!E34</f>
            </strRef>
          </tx>
          <spPr>
            <a:solidFill xmlns:a="http://schemas.openxmlformats.org/drawingml/2006/main">
              <a:srgbClr val="0B6E5F"/>
            </a:solidFill>
            <a:ln xmlns:a="http://schemas.openxmlformats.org/drawingml/2006/main">
              <a:solidFill>
                <a:srgbClr val="0B6E5F"/>
              </a:solidFill>
              <a:prstDash val="solid"/>
            </a:ln>
          </spPr>
          <cat>
            <numRef>
              <f>'ANALYSES'!$B$35:$B$43</f>
            </numRef>
          </cat>
          <val>
            <numRef>
              <f>'ANALYSES'!$E$35:$E$43</f>
            </numRef>
          </val>
        </ser>
        <ser>
          <idx val="1"/>
          <order val="1"/>
          <tx>
            <strRef>
              <f>'ANALYSES'!F34</f>
            </strRef>
          </tx>
          <spPr>
            <a:solidFill xmlns:a="http://schemas.openxmlformats.org/drawingml/2006/main">
              <a:srgbClr val="3F9C8C"/>
            </a:solidFill>
            <a:ln xmlns:a="http://schemas.openxmlformats.org/drawingml/2006/main">
              <a:solidFill>
                <a:srgbClr val="3F9C8C"/>
              </a:solidFill>
              <a:prstDash val="solid"/>
            </a:ln>
          </spPr>
          <cat>
            <numRef>
              <f>'ANALYSES'!$B$35:$B$43</f>
            </numRef>
          </cat>
          <val>
            <numRef>
              <f>'ANALYSES'!$F$35:$F$43</f>
            </numRef>
          </val>
        </ser>
        <ser>
          <idx val="2"/>
          <order val="2"/>
          <tx>
            <strRef>
              <f>'ANALYSES'!G34</f>
            </strRef>
          </tx>
          <spPr>
            <a:solidFill xmlns:a="http://schemas.openxmlformats.org/drawingml/2006/main">
              <a:srgbClr val="B4552F"/>
            </a:solidFill>
            <a:ln xmlns:a="http://schemas.openxmlformats.org/drawingml/2006/main">
              <a:solidFill>
                <a:srgbClr val="B4552F"/>
              </a:solidFill>
              <a:prstDash val="solid"/>
            </a:ln>
          </spPr>
          <cat>
            <numRef>
              <f>'ANALYSES'!$B$35:$B$43</f>
            </numRef>
          </cat>
          <val>
            <numRef>
              <f>'ANALYSES'!$G$35:$G$43</f>
            </numRef>
          </val>
        </ser>
        <ser>
          <idx val="3"/>
          <order val="3"/>
          <tx>
            <strRef>
              <f>'ANALYSES'!H34</f>
            </strRef>
          </tx>
          <spPr>
            <a:solidFill xmlns:a="http://schemas.openxmlformats.org/drawingml/2006/main">
              <a:srgbClr val="D9B08C"/>
            </a:solidFill>
            <a:ln xmlns:a="http://schemas.openxmlformats.org/drawingml/2006/main">
              <a:solidFill>
                <a:srgbClr val="D9B08C"/>
              </a:solidFill>
              <a:prstDash val="solid"/>
            </a:ln>
          </spPr>
          <cat>
            <numRef>
              <f>'ANALYSES'!$B$35:$B$43</f>
            </numRef>
          </cat>
          <val>
            <numRef>
              <f>'ANALYSES'!$H$35:$H$43</f>
            </numRef>
          </val>
        </ser>
        <gapWidth val="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Ticket moyen HT mensuel (€)</a:t>
            </a:r>
          </a:p>
        </rich>
      </tx>
    </title>
    <plotArea>
      <lineChart>
        <grouping val="standard"/>
        <ser>
          <idx val="0"/>
          <order val="0"/>
          <tx>
            <strRef>
              <f>'ANALYSES'!E107</f>
            </strRef>
          </tx>
          <spPr>
            <a:ln xmlns:a="http://schemas.openxmlformats.org/drawingml/2006/main" w="28575">
              <a:solidFill>
                <a:srgbClr val="0B6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'ANALYSES'!$B$108:$B$131</f>
            </numRef>
          </cat>
          <val>
            <numRef>
              <f>'ANALYSES'!$E$108:$E$131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 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.00" sourceLinked="0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Distribution du gain net (1 000 tirages)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'SIMULATEUR'!I42</f>
            </strRef>
          </tx>
          <spPr>
            <a:solidFill xmlns:a="http://schemas.openxmlformats.org/drawingml/2006/main">
              <a:srgbClr val="3F9C8C"/>
            </a:solidFill>
            <a:ln xmlns:a="http://schemas.openxmlformats.org/drawingml/2006/main">
              <a:prstDash val="solid"/>
            </a:ln>
          </spPr>
          <cat>
            <numRef>
              <f>'SIMULATEUR'!$H$43:$H$56</f>
            </numRef>
          </cat>
          <val>
            <numRef>
              <f>'SIMULATEUR'!$I$43:$I$56</f>
            </numRef>
          </val>
        </ser>
        <gapWidth val="8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10</row>
      <rowOff>0</rowOff>
    </from>
    <ext cx="8136000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10</row>
      <rowOff>0</rowOff>
    </from>
    <ext cx="4031999" cy="223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19</row>
      <rowOff>0</rowOff>
    </from>
    <ext cx="4031999" cy="2015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16</row>
      <rowOff>0</rowOff>
    </from>
    <ext cx="7272000" cy="273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31</row>
      <rowOff>0</rowOff>
    </from>
    <ext cx="486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106</row>
      <rowOff>0</rowOff>
    </from>
    <ext cx="486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11</col>
      <colOff>0</colOff>
      <row>40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Ventes" displayName="tblVentes" ref="A1:L9516" headerRowCount="1">
  <autoFilter ref="A1:L9516"/>
  <tableColumns count="12">
    <tableColumn id="1" name="Mois"/>
    <tableColumn id="2" name="Exercice"/>
    <tableColumn id="3" name="Code_Magasin"/>
    <tableColumn id="4" name="Region"/>
    <tableColumn id="5" name="Canal"/>
    <tableColumn id="6" name="Nb_Jours"/>
    <tableColumn id="7" name="Nb_Tickets"/>
    <tableColumn id="8" name="Nb_Articles"/>
    <tableColumn id="9" name="CA_Brut_HT"/>
    <tableColumn id="10" name="Remises_HT"/>
    <tableColumn id="11" name="CA_Net_HT"/>
    <tableColumn id="12" name="Cout_Matiere_HT"/>
  </tableColumns>
  <tableStyleInfo name="TableStyleLight15" showRowStripes="1"/>
</table>
</file>

<file path=xl/tables/table2.xml><?xml version="1.0" encoding="utf-8"?>
<table xmlns="http://schemas.openxmlformats.org/spreadsheetml/2006/main" id="2" name="tblBudget" displayName="tblBudget" ref="A1:E2881" headerRowCount="1">
  <autoFilter ref="A1:E2881"/>
  <tableColumns count="5">
    <tableColumn id="1" name="Mois"/>
    <tableColumn id="2" name="Exercice"/>
    <tableColumn id="3" name="Code_Magasin"/>
    <tableColumn id="4" name="Region"/>
    <tableColumn id="5" name="Budget_CA_HT"/>
  </tableColumns>
  <tableStyleInfo name="TableStyleLight15" showRowStripes="1"/>
</table>
</file>

<file path=xl/tables/table3.xml><?xml version="1.0" encoding="utf-8"?>
<table xmlns="http://schemas.openxmlformats.org/spreadsheetml/2006/main" id="3" name="tblStocks" displayName="tblStocks" ref="A1:E2831" headerRowCount="1">
  <autoFilter ref="A1:E2831"/>
  <tableColumns count="5">
    <tableColumn id="1" name="Mois"/>
    <tableColumn id="2" name="Exercice"/>
    <tableColumn id="3" name="Code_Magasin"/>
    <tableColumn id="4" name="Sorties"/>
    <tableColumn id="5" name="Pertes"/>
  </tableColumns>
  <tableStyleInfo name="TableStyleLight15" showRowStripes="1"/>
</table>
</file>

<file path=xl/tables/table4.xml><?xml version="1.0" encoding="utf-8"?>
<table xmlns="http://schemas.openxmlformats.org/spreadsheetml/2006/main" id="4" name="tblAchats" displayName="tblAchats" ref="A1:H333" headerRowCount="1">
  <autoFilter ref="A1:H333"/>
  <tableColumns count="8">
    <tableColumn id="1" name="Mois"/>
    <tableColumn id="2" name="Exercice"/>
    <tableColumn id="3" name="Code_Fournisseur"/>
    <tableColumn id="4" name="Nb_Lignes"/>
    <tableColumn id="5" name="Nb_Livrees"/>
    <tableColumn id="6" name="Somme_Retard_Jours"/>
    <tableColumn id="7" name="Nb_En_Retard"/>
    <tableColumn id="8" name="Montant_HT"/>
  </tableColumns>
  <tableStyleInfo name="TableStyleLight15" showRowStripes="1"/>
</table>
</file>

<file path=xl/tables/table5.xml><?xml version="1.0" encoding="utf-8"?>
<table xmlns="http://schemas.openxmlformats.org/spreadsheetml/2006/main" id="5" name="tblAchatsMag" displayName="tblAchatsMag" ref="A1:D239" headerRowCount="1">
  <autoFilter ref="A1:D239"/>
  <tableColumns count="4">
    <tableColumn id="1" name="Exercice"/>
    <tableColumn id="2" name="Code_Magasin"/>
    <tableColumn id="3" name="Montant_Reel_HT"/>
    <tableColumn id="4" name="Montant_Prix_Reseau_HT"/>
  </tableColumns>
  <tableStyleInfo name="TableStyleLight15" showRowStripes="1"/>
</table>
</file>

<file path=xl/tables/table6.xml><?xml version="1.0" encoding="utf-8"?>
<table xmlns="http://schemas.openxmlformats.org/spreadsheetml/2006/main" id="6" name="tblRH" displayName="tblRH" ref="A1:G2831" headerRowCount="1">
  <autoFilter ref="A1:G2831"/>
  <tableColumns count="7">
    <tableColumn id="1" name="Mois"/>
    <tableColumn id="2" name="Exercice"/>
    <tableColumn id="3" name="Code_Magasin"/>
    <tableColumn id="4" name="Nb_Salaries"/>
    <tableColumn id="5" name="Heures_Travaillees"/>
    <tableColumn id="6" name="Heures_Sup"/>
    <tableColumn id="7" name="Jours_Absence"/>
  </tableColumns>
  <tableStyleInfo name="TableStyleLight15" showRowStripes="1"/>
</table>
</file>

<file path=xl/tables/table7.xml><?xml version="1.0" encoding="utf-8"?>
<table xmlns="http://schemas.openxmlformats.org/spreadsheetml/2006/main" id="7" name="tblMix" displayName="tblMix" ref="A1:F9993" headerRowCount="1">
  <autoFilter ref="A1:F9993"/>
  <tableColumns count="6">
    <tableColumn id="1" name="Exercice"/>
    <tableColumn id="2" name="Code_Magasin"/>
    <tableColumn id="3" name="Code_Produit"/>
    <tableColumn id="4" name="Quantite"/>
    <tableColumn id="5" name="CA_Net_HT"/>
    <tableColumn id="6" name="Cout_Matiere_HT"/>
  </tableColumns>
  <tableStyleInfo name="TableStyleLight15" showRowStripes="1"/>
</table>
</file>

<file path=xl/tables/table8.xml><?xml version="1.0" encoding="utf-8"?>
<table xmlns="http://schemas.openxmlformats.org/spreadsheetml/2006/main" id="8" name="tblMagasins" displayName="tblMagasins" ref="A1:L121" headerRowCount="1">
  <autoFilter ref="A1:L121"/>
  <tableColumns count="12">
    <tableColumn id="1" name="Code_Magasin"/>
    <tableColumn id="2" name="Nom_Magasin"/>
    <tableColumn id="3" name="Ville"/>
    <tableColumn id="4" name="Region"/>
    <tableColumn id="5" name="Type_Emplacement"/>
    <tableColumn id="6" name="Statut"/>
    <tableColumn id="7" name="Surface_m2"/>
    <tableColumn id="8" name="Nb_Places_Assises"/>
    <tableColumn id="9" name="Drive"/>
    <tableColumn id="10" name="Franchise_Responsable"/>
    <tableColumn id="11" name="Date_Ouverture"/>
    <tableColumn id="12" name="Date_Fermeture"/>
  </tableColumns>
  <tableStyleInfo name="TableStyleLight15" showRowStripes="1"/>
</table>
</file>

<file path=xl/tables/table9.xml><?xml version="1.0" encoding="utf-8"?>
<table xmlns="http://schemas.openxmlformats.org/spreadsheetml/2006/main" id="9" name="tblProduits" displayName="tblProduits" ref="A1:H43" headerRowCount="1">
  <autoFilter ref="A1:H43"/>
  <tableColumns count="8">
    <tableColumn id="1" name="Code_Produit"/>
    <tableColumn id="2" name="Libelle_Produit"/>
    <tableColumn id="3" name="Categorie"/>
    <tableColumn id="4" name="Sous_Categorie"/>
    <tableColumn id="5" name="Taux_TVA"/>
    <tableColumn id="6" name="Taux_Cout_Matiere"/>
    <tableColumn id="7" name="Prix_Vente_TTC_Actuel"/>
    <tableColumn id="8" name="Actif"/>
  </tableColumns>
  <tableStyleInfo name="TableStyleLight15" showRowStripes="1"/>
</table>
</file>

<file path=xl/tables/table10.xml><?xml version="1.0" encoding="utf-8"?>
<table xmlns="http://schemas.openxmlformats.org/spreadsheetml/2006/main" id="10" name="tblFournisseurs" displayName="tblFournisseurs" ref="A1:F16" headerRowCount="1">
  <autoFilter ref="A1:F16"/>
  <tableColumns count="6">
    <tableColumn id="1" name="Code_Fournisseur"/>
    <tableColumn id="2" name="Nom_Fournisseur"/>
    <tableColumn id="3" name="Categorie_Approvisionnee"/>
    <tableColumn id="4" name="Delai_Livraison_Contractuel_Jours"/>
    <tableColumn id="5" name="Conditions_Paiement"/>
    <tableColumn id="6" name="Note_Qualite"/>
  </tableColumns>
  <tableStyleInfo name="TableStyleLight15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tabColor rgb="000B6E5F"/>
    <outlinePr summaryBelow="1" summaryRight="1"/>
    <pageSetUpPr fitToPage="1"/>
  </sheetPr>
  <dimension ref="B1:S39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9.6" customWidth="1" min="2" max="2"/>
    <col width="9.6" customWidth="1" min="3" max="3"/>
    <col width="9.6" customWidth="1" min="4" max="4"/>
    <col width="9.6" customWidth="1" min="5" max="5"/>
    <col width="9.6" customWidth="1" min="6" max="6"/>
    <col width="9.6" customWidth="1" min="7" max="7"/>
    <col width="9.6" customWidth="1" min="8" max="8"/>
    <col width="9.6" customWidth="1" min="9" max="9"/>
    <col width="9.6" customWidth="1" min="10" max="10"/>
    <col width="9.6" customWidth="1" min="11" max="11"/>
    <col width="9.6" customWidth="1" min="12" max="12"/>
    <col width="9.6" customWidth="1" min="13" max="13"/>
    <col width="9.6" customWidth="1" min="14" max="14"/>
    <col width="9.6" customWidth="1" min="15" max="15"/>
    <col width="9.6" customWidth="1" min="16" max="16"/>
    <col width="9.6" customWidth="1" min="17" max="17"/>
    <col width="9.6" customWidth="1" min="18" max="18"/>
    <col width="9.6" customWidth="1" min="19" max="19"/>
    <col width="2" customWidth="1" min="20" max="20"/>
  </cols>
  <sheetData>
    <row r="1" ht="34" customHeight="1">
      <c r="B1" s="1" t="inlineStr">
        <is>
          <t>HORIZON_CONTRAT — PILOTAGE RÉSEAU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16" customHeight="1">
      <c r="B2" s="3">
        <f>"Exercice "&amp;Exercice_Courant&amp;" (sept.–août) · comparatif "&amp;Exercice_Precedent&amp;" · "&amp;D_Nb_Magasins&amp;" points de vente dans le filtre"</f>
        <v/>
      </c>
    </row>
    <row r="3" ht="16" customHeight="1"/>
    <row r="4" ht="16" customHeight="1">
      <c r="B4" s="4" t="inlineStr">
        <is>
          <t>Région</t>
        </is>
      </c>
      <c r="C4" s="5" t="inlineStr">
        <is>
          <t>Toutes</t>
        </is>
      </c>
      <c r="D4" s="6" t="n"/>
      <c r="E4" s="6" t="n"/>
      <c r="G4" s="4" t="inlineStr">
        <is>
          <t>Canal</t>
        </is>
      </c>
      <c r="H4" s="5" t="inlineStr">
        <is>
          <t>Tous</t>
        </is>
      </c>
      <c r="I4" s="6" t="n"/>
      <c r="J4" s="6" t="n"/>
      <c r="L4" s="7" t="inlineStr">
        <is>
          <t>Les deux filtres pilotent les cartes, la courbe et le classement. Le budget n'existe pas par canal.</t>
        </is>
      </c>
    </row>
    <row r="5" ht="16" customHeight="1"/>
    <row r="6" ht="16" customHeight="1">
      <c r="B6" s="8" t="inlineStr">
        <is>
          <t>CA NET HT</t>
        </is>
      </c>
      <c r="C6" s="9" t="n"/>
      <c r="D6" s="10" t="n"/>
      <c r="E6" s="8" t="inlineStr">
        <is>
          <t>CROISSANCE COMPARABLE</t>
        </is>
      </c>
      <c r="F6" s="9" t="n"/>
      <c r="G6" s="10" t="n"/>
      <c r="H6" s="11" t="inlineStr">
        <is>
          <t>TAUX DE MARGE BRUTE</t>
        </is>
      </c>
      <c r="I6" s="9" t="n"/>
      <c r="J6" s="10" t="n"/>
      <c r="K6" s="8" t="inlineStr">
        <is>
          <t>TICKETS</t>
        </is>
      </c>
      <c r="L6" s="9" t="n"/>
      <c r="M6" s="10" t="n"/>
      <c r="N6" s="8" t="inlineStr">
        <is>
          <t>TICKET MOYEN HT</t>
        </is>
      </c>
      <c r="O6" s="9" t="n"/>
      <c r="P6" s="10" t="n"/>
      <c r="Q6" s="11" t="inlineStr">
        <is>
          <t>ATTEINTE BUDGET 2026</t>
        </is>
      </c>
      <c r="R6" s="9" t="n"/>
      <c r="S6" s="10" t="n"/>
    </row>
    <row r="7" ht="18" customHeight="1">
      <c r="B7" s="12">
        <f>D_CA_N</f>
        <v/>
      </c>
      <c r="D7" s="13" t="n"/>
      <c r="E7" s="14">
        <f>D_Delta_Comp</f>
        <v/>
      </c>
      <c r="G7" s="13" t="n"/>
      <c r="H7" s="15">
        <f>D_Taux_N</f>
        <v/>
      </c>
      <c r="J7" s="13" t="n"/>
      <c r="K7" s="16">
        <f>D_Tickets_N</f>
        <v/>
      </c>
      <c r="M7" s="13" t="n"/>
      <c r="N7" s="17">
        <f>D_TM_N</f>
        <v/>
      </c>
      <c r="P7" s="13" t="n"/>
      <c r="Q7" s="18">
        <f>IF(Canal_Filtre="Tous",D_Atteinte,"n/a")</f>
        <v/>
      </c>
      <c r="S7" s="13" t="n"/>
    </row>
    <row r="8" ht="18" customHeight="1">
      <c r="B8" s="19" t="n"/>
      <c r="D8" s="13" t="n"/>
      <c r="E8" s="19" t="n"/>
      <c r="G8" s="13" t="n"/>
      <c r="H8" s="20" t="n"/>
      <c r="J8" s="13" t="n"/>
      <c r="K8" s="19" t="n"/>
      <c r="M8" s="13" t="n"/>
      <c r="N8" s="19" t="n"/>
      <c r="P8" s="13" t="n"/>
      <c r="Q8" s="20" t="n"/>
      <c r="S8" s="13" t="n"/>
    </row>
    <row r="9" ht="16" customHeight="1">
      <c r="B9" s="21">
        <f>IF(D_Delta_CA&gt;=0,"+","")&amp;FIXED(D_Delta_CA*100,1)&amp;" % vs N-1"</f>
        <v/>
      </c>
      <c r="C9" s="22" t="n"/>
      <c r="D9" s="23" t="n"/>
      <c r="E9" s="21">
        <f>D_Nb_Comparables&amp;" magasins comparables"</f>
        <v/>
      </c>
      <c r="F9" s="22" t="n"/>
      <c r="G9" s="23" t="n"/>
      <c r="H9" s="24">
        <f>IF(D_Delta_Taux_pt&gt;=0,"+","")&amp;FIXED(D_Delta_Taux_pt,2)&amp;" pt vs N-1"</f>
        <v/>
      </c>
      <c r="I9" s="22" t="n"/>
      <c r="J9" s="23" t="n"/>
      <c r="K9" s="21">
        <f>IF(D_Delta_Tickets&gt;=0,"+","")&amp;FIXED(D_Delta_Tickets*100,1)&amp;" % vs N-1"</f>
        <v/>
      </c>
      <c r="L9" s="22" t="n"/>
      <c r="M9" s="23" t="n"/>
      <c r="N9" s="21">
        <f>IF(D_Delta_TM&gt;=0,"+","")&amp;FIXED(D_Delta_TM*100,1)&amp;" % — dont prix +"&amp;FIXED(Hausse_Tarifaire*100,1)&amp;" %"</f>
        <v/>
      </c>
      <c r="O9" s="22" t="n"/>
      <c r="P9" s="23" t="n"/>
      <c r="Q9" s="24">
        <f>IF(Canal_Filtre="Tous",D_Nb_Sous_Objectif&amp;" magasins sous "&amp;FIXED(Seuil_Atteinte_Budget*100,0)&amp;" %","Budget non ventilé par canal")</f>
        <v/>
      </c>
      <c r="R9" s="22" t="n"/>
      <c r="S9" s="23" t="n"/>
    </row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>
      <c r="B30" s="25" t="inlineStr">
        <is>
          <t>Magasins sous surveillance — taux de marge les plus faibles du filtre</t>
        </is>
      </c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O30" s="25" t="inlineStr">
        <is>
          <t>Constat à instruire</t>
        </is>
      </c>
      <c r="P30" s="26" t="n"/>
      <c r="Q30" s="26" t="n"/>
      <c r="R30" s="26" t="n"/>
      <c r="S30" s="26" t="n"/>
    </row>
    <row r="31" ht="16" customHeight="1">
      <c r="B31" s="27" t="inlineStr">
        <is>
          <t>Code</t>
        </is>
      </c>
      <c r="C31" s="2" t="n"/>
      <c r="D31" s="27" t="inlineStr">
        <is>
          <t>Ville</t>
        </is>
      </c>
      <c r="E31" s="2" t="n"/>
      <c r="F31" s="27" t="inlineStr">
        <is>
          <t>Région</t>
        </is>
      </c>
      <c r="G31" s="2" t="n"/>
      <c r="H31" s="27" t="inlineStr">
        <is>
          <t>CA net</t>
        </is>
      </c>
      <c r="I31" s="2" t="n"/>
      <c r="J31" s="27" t="inlineStr">
        <is>
          <t>Taux de marge</t>
        </is>
      </c>
      <c r="K31" s="2" t="n"/>
      <c r="L31" s="27" t="inlineStr">
        <is>
          <t>Écart réseau</t>
        </is>
      </c>
      <c r="M31" s="2" t="n"/>
      <c r="O31" s="28">
        <f>D_Nb_Sous_Seuil&amp;" magasin(s) sous le seuil d'alerte de "&amp;FIXED(D_Seuil_Taux_Alerte*100,2)&amp;" % (réseau − "&amp;FIXED(Seuil_Alerte_Marge_Pt*100,0)&amp;" pt). Le plus bas, "&amp;CALC_DASH!D70&amp;" ("&amp;CALC_DASH!E70&amp;"), est à "&amp;FIXED(CALC_DASH!H70*100,2)&amp;" %, soit "&amp;FIXED(-CALC_DASH!I70,2)&amp;" pt sous le réseau. À croiser avec les pertes de stock et les prix d'achat : voir FICHE_MAGASIN, bloc Diagnostic."</f>
        <v/>
      </c>
      <c r="P31" s="29" t="n"/>
      <c r="Q31" s="29" t="n"/>
      <c r="R31" s="29" t="n"/>
      <c r="S31" s="29" t="n"/>
    </row>
    <row r="32" ht="19" customHeight="1">
      <c r="B32" s="30">
        <f>CALC_DASH!D70</f>
        <v/>
      </c>
      <c r="C32" s="31" t="n"/>
      <c r="D32" s="32">
        <f>CALC_DASH!E70</f>
        <v/>
      </c>
      <c r="E32" s="31" t="n"/>
      <c r="F32" s="33">
        <f>CALC_DASH!F70</f>
        <v/>
      </c>
      <c r="G32" s="31" t="n"/>
      <c r="H32" s="34">
        <f>CALC_DASH!G70</f>
        <v/>
      </c>
      <c r="I32" s="31" t="n"/>
      <c r="J32" s="35">
        <f>CALC_DASH!H70</f>
        <v/>
      </c>
      <c r="K32" s="31" t="n"/>
      <c r="L32" s="36">
        <f>CALC_DASH!I70</f>
        <v/>
      </c>
      <c r="M32" s="31" t="n"/>
      <c r="O32" s="37" t="n"/>
      <c r="P32" s="29" t="n"/>
      <c r="Q32" s="29" t="n"/>
      <c r="R32" s="29" t="n"/>
      <c r="S32" s="29" t="n"/>
    </row>
    <row r="33" ht="19" customHeight="1">
      <c r="B33" s="30">
        <f>CALC_DASH!D71</f>
        <v/>
      </c>
      <c r="C33" s="31" t="n"/>
      <c r="D33" s="32">
        <f>CALC_DASH!E71</f>
        <v/>
      </c>
      <c r="E33" s="31" t="n"/>
      <c r="F33" s="33">
        <f>CALC_DASH!F71</f>
        <v/>
      </c>
      <c r="G33" s="31" t="n"/>
      <c r="H33" s="34">
        <f>CALC_DASH!G71</f>
        <v/>
      </c>
      <c r="I33" s="31" t="n"/>
      <c r="J33" s="35">
        <f>CALC_DASH!H71</f>
        <v/>
      </c>
      <c r="K33" s="31" t="n"/>
      <c r="L33" s="36">
        <f>CALC_DASH!I71</f>
        <v/>
      </c>
      <c r="M33" s="31" t="n"/>
      <c r="O33" s="37" t="n"/>
      <c r="P33" s="29" t="n"/>
      <c r="Q33" s="29" t="n"/>
      <c r="R33" s="29" t="n"/>
      <c r="S33" s="29" t="n"/>
    </row>
    <row r="34" ht="19" customHeight="1">
      <c r="B34" s="30">
        <f>CALC_DASH!D72</f>
        <v/>
      </c>
      <c r="C34" s="31" t="n"/>
      <c r="D34" s="32">
        <f>CALC_DASH!E72</f>
        <v/>
      </c>
      <c r="E34" s="31" t="n"/>
      <c r="F34" s="33">
        <f>CALC_DASH!F72</f>
        <v/>
      </c>
      <c r="G34" s="31" t="n"/>
      <c r="H34" s="34">
        <f>CALC_DASH!G72</f>
        <v/>
      </c>
      <c r="I34" s="31" t="n"/>
      <c r="J34" s="35">
        <f>CALC_DASH!H72</f>
        <v/>
      </c>
      <c r="K34" s="31" t="n"/>
      <c r="L34" s="36">
        <f>CALC_DASH!I72</f>
        <v/>
      </c>
      <c r="M34" s="31" t="n"/>
      <c r="O34" s="37" t="n"/>
      <c r="P34" s="29" t="n"/>
      <c r="Q34" s="29" t="n"/>
      <c r="R34" s="29" t="n"/>
      <c r="S34" s="29" t="n"/>
    </row>
    <row r="35" ht="19" customHeight="1">
      <c r="B35" s="30">
        <f>CALC_DASH!D73</f>
        <v/>
      </c>
      <c r="C35" s="31" t="n"/>
      <c r="D35" s="32">
        <f>CALC_DASH!E73</f>
        <v/>
      </c>
      <c r="E35" s="31" t="n"/>
      <c r="F35" s="33">
        <f>CALC_DASH!F73</f>
        <v/>
      </c>
      <c r="G35" s="31" t="n"/>
      <c r="H35" s="34">
        <f>CALC_DASH!G73</f>
        <v/>
      </c>
      <c r="I35" s="31" t="n"/>
      <c r="J35" s="35">
        <f>CALC_DASH!H73</f>
        <v/>
      </c>
      <c r="K35" s="31" t="n"/>
      <c r="L35" s="36">
        <f>CALC_DASH!I73</f>
        <v/>
      </c>
      <c r="M35" s="31" t="n"/>
      <c r="O35" s="37" t="n"/>
      <c r="P35" s="29" t="n"/>
      <c r="Q35" s="29" t="n"/>
      <c r="R35" s="29" t="n"/>
      <c r="S35" s="29" t="n"/>
    </row>
    <row r="36" ht="19" customHeight="1">
      <c r="B36" s="30">
        <f>CALC_DASH!D74</f>
        <v/>
      </c>
      <c r="C36" s="31" t="n"/>
      <c r="D36" s="32">
        <f>CALC_DASH!E74</f>
        <v/>
      </c>
      <c r="E36" s="31" t="n"/>
      <c r="F36" s="33">
        <f>CALC_DASH!F74</f>
        <v/>
      </c>
      <c r="G36" s="31" t="n"/>
      <c r="H36" s="34">
        <f>CALC_DASH!G74</f>
        <v/>
      </c>
      <c r="I36" s="31" t="n"/>
      <c r="J36" s="35">
        <f>CALC_DASH!H74</f>
        <v/>
      </c>
      <c r="K36" s="31" t="n"/>
      <c r="L36" s="36">
        <f>CALC_DASH!I74</f>
        <v/>
      </c>
      <c r="M36" s="31" t="n"/>
      <c r="O36" s="37" t="n"/>
      <c r="P36" s="29" t="n"/>
      <c r="Q36" s="29" t="n"/>
      <c r="R36" s="29" t="n"/>
      <c r="S36" s="29" t="n"/>
    </row>
    <row r="37" ht="19" customHeight="1">
      <c r="B37" s="30">
        <f>CALC_DASH!D75</f>
        <v/>
      </c>
      <c r="C37" s="31" t="n"/>
      <c r="D37" s="32">
        <f>CALC_DASH!E75</f>
        <v/>
      </c>
      <c r="E37" s="31" t="n"/>
      <c r="F37" s="33">
        <f>CALC_DASH!F75</f>
        <v/>
      </c>
      <c r="G37" s="31" t="n"/>
      <c r="H37" s="34">
        <f>CALC_DASH!G75</f>
        <v/>
      </c>
      <c r="I37" s="31" t="n"/>
      <c r="J37" s="35">
        <f>CALC_DASH!H75</f>
        <v/>
      </c>
      <c r="K37" s="31" t="n"/>
      <c r="L37" s="36">
        <f>CALC_DASH!I75</f>
        <v/>
      </c>
      <c r="M37" s="31" t="n"/>
      <c r="O37" s="37" t="n"/>
      <c r="P37" s="29" t="n"/>
      <c r="Q37" s="29" t="n"/>
      <c r="R37" s="29" t="n"/>
      <c r="S37" s="29" t="n"/>
    </row>
    <row r="38" ht="16" customHeight="1"/>
    <row r="39" ht="16" customHeight="1">
      <c r="B39" s="38">
        <f>"Seuil d'alerte : taux de marge du réseau ("&amp;FIXED(D_Taux_Reseau*100,2)&amp;" %) moins "&amp;FIXED(Seuil_Alerte_Marge_Pt*100,0)&amp;" pt. Barres de données à échelle fixe 55 %–72 % pour rester comparables d'un filtre à l'autre."</f>
        <v/>
      </c>
    </row>
    <row r="40" ht="16" customHeight="1"/>
    <row r="41" ht="16" customHeight="1"/>
    <row r="42" ht="16" customHeight="1"/>
    <row r="43" ht="16" customHeight="1"/>
    <row r="44" ht="16" customHeight="1"/>
  </sheetData>
  <mergeCells count="68">
    <mergeCell ref="H35:I35"/>
    <mergeCell ref="Q7:S8"/>
    <mergeCell ref="B2:S2"/>
    <mergeCell ref="D34:E34"/>
    <mergeCell ref="L32:M32"/>
    <mergeCell ref="F34:G34"/>
    <mergeCell ref="E9:G9"/>
    <mergeCell ref="J37:K37"/>
    <mergeCell ref="B31:C31"/>
    <mergeCell ref="H31:I31"/>
    <mergeCell ref="B1:S1"/>
    <mergeCell ref="D31:E31"/>
    <mergeCell ref="D36:E36"/>
    <mergeCell ref="L37:M37"/>
    <mergeCell ref="B7:D8"/>
    <mergeCell ref="E6:G6"/>
    <mergeCell ref="O30:S30"/>
    <mergeCell ref="Q6:S6"/>
    <mergeCell ref="H34:I34"/>
    <mergeCell ref="H6:J6"/>
    <mergeCell ref="N7:P8"/>
    <mergeCell ref="J34:K34"/>
    <mergeCell ref="D35:E35"/>
    <mergeCell ref="Q9:S9"/>
    <mergeCell ref="F33:G33"/>
    <mergeCell ref="B9:D9"/>
    <mergeCell ref="L33:M33"/>
    <mergeCell ref="N9:P9"/>
    <mergeCell ref="D32:E32"/>
    <mergeCell ref="F36:G36"/>
    <mergeCell ref="F32:G32"/>
    <mergeCell ref="H36:I36"/>
    <mergeCell ref="J36:K36"/>
    <mergeCell ref="B30:M30"/>
    <mergeCell ref="B6:D6"/>
    <mergeCell ref="N6:P6"/>
    <mergeCell ref="F35:G35"/>
    <mergeCell ref="J35:K35"/>
    <mergeCell ref="L35:M35"/>
    <mergeCell ref="L4:S4"/>
    <mergeCell ref="K6:M6"/>
    <mergeCell ref="H32:I32"/>
    <mergeCell ref="B34:C34"/>
    <mergeCell ref="J32:K32"/>
    <mergeCell ref="B37:C37"/>
    <mergeCell ref="D37:E37"/>
    <mergeCell ref="F31:G31"/>
    <mergeCell ref="H37:I37"/>
    <mergeCell ref="J31:K31"/>
    <mergeCell ref="L31:M31"/>
    <mergeCell ref="H7:J8"/>
    <mergeCell ref="F37:G37"/>
    <mergeCell ref="L34:M34"/>
    <mergeCell ref="B33:C33"/>
    <mergeCell ref="K9:M9"/>
    <mergeCell ref="D33:E33"/>
    <mergeCell ref="H4:J4"/>
    <mergeCell ref="H33:I33"/>
    <mergeCell ref="C4:E4"/>
    <mergeCell ref="J33:K33"/>
    <mergeCell ref="B36:C36"/>
    <mergeCell ref="B32:C32"/>
    <mergeCell ref="H9:J9"/>
    <mergeCell ref="O31:S37"/>
    <mergeCell ref="L36:M36"/>
    <mergeCell ref="B35:C35"/>
    <mergeCell ref="E7:G8"/>
    <mergeCell ref="K7:M8"/>
  </mergeCells>
  <conditionalFormatting sqref="B9">
    <cfRule type="expression" priority="1" dxfId="0">
      <formula>D_Delta_CA&gt;=0</formula>
    </cfRule>
    <cfRule type="expression" priority="2" dxfId="1">
      <formula>D_Delta_CA&lt;0</formula>
    </cfRule>
  </conditionalFormatting>
  <conditionalFormatting sqref="E9">
    <cfRule type="expression" priority="3" dxfId="0">
      <formula>D_Delta_Comp&gt;=0</formula>
    </cfRule>
    <cfRule type="expression" priority="4" dxfId="1">
      <formula>D_Delta_Comp&lt;0</formula>
    </cfRule>
  </conditionalFormatting>
  <conditionalFormatting sqref="H9">
    <cfRule type="expression" priority="5" dxfId="0">
      <formula>D_Delta_Taux_pt&gt;=0</formula>
    </cfRule>
    <cfRule type="expression" priority="6" dxfId="1">
      <formula>D_Delta_Taux_pt&lt;0</formula>
    </cfRule>
  </conditionalFormatting>
  <conditionalFormatting sqref="K9">
    <cfRule type="expression" priority="7" dxfId="0">
      <formula>D_Delta_Tickets&gt;=0</formula>
    </cfRule>
    <cfRule type="expression" priority="8" dxfId="1">
      <formula>D_Delta_Tickets&lt;0</formula>
    </cfRule>
  </conditionalFormatting>
  <conditionalFormatting sqref="N9">
    <cfRule type="expression" priority="9" dxfId="0">
      <formula>D_Delta_TM&gt;=0</formula>
    </cfRule>
    <cfRule type="expression" priority="10" dxfId="1">
      <formula>D_Delta_TM&lt;0</formula>
    </cfRule>
  </conditionalFormatting>
  <conditionalFormatting sqref="Q9">
    <cfRule type="expression" priority="11" dxfId="1">
      <formula>AND(Canal_Filtre="Tous",D_Nb_Sous_Objectif&gt;0)</formula>
    </cfRule>
  </conditionalFormatting>
  <conditionalFormatting sqref="J32:J37">
    <cfRule type="dataBar" priority="12">
      <dataBar showValue="1">
        <cfvo type="num" val="0.55"/>
        <cfvo type="num" val="0.72"/>
        <color rgb="00B4552F"/>
      </dataBar>
    </cfRule>
  </conditionalFormatting>
  <conditionalFormatting sqref="B32:M37">
    <cfRule type="expression" priority="13" dxfId="2">
      <formula>$J32&lt;D_Seuil_Taux_Alerte</formula>
    </cfRule>
  </conditionalFormatting>
  <dataValidations count="2">
    <dataValidation sqref="C4" showDropDown="0" showInputMessage="0" showErrorMessage="0" allowBlank="0" errorTitle="Valeur invalide" error="Choisir une valeur de la liste." promptTitle="Filtre région" prompt="Choisir une région ou Toutes." type="list">
      <formula1>"Toutes,Île-de-France,Nord-Ouest,Sud-Est,Sud-Ouest"</formula1>
    </dataValidation>
    <dataValidation sqref="H4" showDropDown="0" showInputMessage="0" showErrorMessage="0" allowBlank="0" errorTitle="Valeur invalide" error="Choisir une valeur de la liste." type="list">
      <formula1>"Tous,Sur place,À emporter,Livraison,Drive"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6E5F"/>
    <outlinePr summaryBelow="1" summaryRight="1"/>
    <pageSetUpPr fitToPage="1"/>
  </sheetPr>
  <dimension ref="B1:Q44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0.2" customWidth="1" min="2" max="2"/>
    <col width="10.2" customWidth="1" min="3" max="3"/>
    <col width="10.2" customWidth="1" min="4" max="4"/>
    <col width="10.2" customWidth="1" min="5" max="5"/>
    <col width="10.2" customWidth="1" min="6" max="6"/>
    <col width="10.2" customWidth="1" min="7" max="7"/>
    <col width="10.2" customWidth="1" min="8" max="8"/>
    <col width="10.2" customWidth="1" min="9" max="9"/>
    <col width="10.2" customWidth="1" min="10" max="10"/>
    <col width="10.2" customWidth="1" min="11" max="11"/>
    <col width="10.2" customWidth="1" min="12" max="12"/>
    <col width="10.2" customWidth="1" min="13" max="13"/>
    <col width="10.2" customWidth="1" min="14" max="14"/>
    <col width="10.2" customWidth="1" min="15" max="15"/>
    <col width="10.2" customWidth="1" min="16" max="16"/>
    <col width="10.2" customWidth="1" min="17" max="17"/>
    <col width="2" customWidth="1" min="18" max="18"/>
  </cols>
  <sheetData>
    <row r="1" ht="34" customHeight="1">
      <c r="B1" s="1" t="inlineStr">
        <is>
          <t>FICHE MAGASIN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6" customHeight="1">
      <c r="B2" s="3">
        <f>"Exercice "&amp;Exercice_Courant&amp;" — toutes les valeurs sont des formules pilotées par la cellule Mag_Selectionne (E4)"</f>
        <v/>
      </c>
    </row>
    <row r="3" ht="16" customHeight="1"/>
    <row r="4" ht="16" customHeight="1">
      <c r="B4" s="4" t="inlineStr">
        <is>
          <t>Région</t>
        </is>
      </c>
      <c r="C4" s="5" t="inlineStr">
        <is>
          <t>Sud-Est</t>
        </is>
      </c>
      <c r="D4" s="6" t="n"/>
      <c r="E4" s="5" t="inlineStr">
        <is>
          <t>HC-115</t>
        </is>
      </c>
      <c r="F4" s="39">
        <f>IF(F_Valide,INDEX(M_Ville,F_Ref),"")</f>
        <v/>
      </c>
      <c r="H4" s="40">
        <f>IF(F_Valide,"","Sélectionne un magasin de la région "&amp;Region_Fiche&amp;" dans la liste en E4.")</f>
        <v/>
      </c>
    </row>
    <row r="5" ht="16" customHeight="1"/>
    <row r="6" ht="16" customHeight="1">
      <c r="B6" s="41">
        <f>IF(F_Valide,INDEX(M_Ville,F_Ref)&amp;" — "&amp;INDEX(M_Type,F_Ref),"")</f>
        <v/>
      </c>
      <c r="C6" s="9" t="n"/>
      <c r="D6" s="9" t="n"/>
      <c r="E6" s="10" t="n"/>
      <c r="G6" s="8" t="inlineStr">
        <is>
          <t>CA NET HT</t>
        </is>
      </c>
      <c r="H6" s="10" t="n"/>
      <c r="I6" s="11" t="inlineStr">
        <is>
          <t>TAUX DE MARGE</t>
        </is>
      </c>
      <c r="J6" s="10" t="n"/>
      <c r="K6" s="8" t="inlineStr">
        <is>
          <t>TICKETS</t>
        </is>
      </c>
      <c r="L6" s="10" t="n"/>
      <c r="M6" s="8" t="inlineStr">
        <is>
          <t>TICKET MOYEN HT</t>
        </is>
      </c>
      <c r="N6" s="10" t="n"/>
      <c r="O6" s="11" t="inlineStr">
        <is>
          <t>ATTEINTE BUDGET 2026</t>
        </is>
      </c>
      <c r="P6" s="10" t="n"/>
    </row>
    <row r="7" ht="16" customHeight="1">
      <c r="B7" s="19" t="n"/>
      <c r="E7" s="13" t="n"/>
      <c r="G7" s="42">
        <f>IF(F_Valide,INDEX(CM_CA_Net_N,F_Ligne),"")</f>
        <v/>
      </c>
      <c r="H7" s="13" t="n"/>
      <c r="I7" s="43">
        <f>IF(F_Valide,INDEX(CM_Taux_Marge_N,F_Ligne),"")</f>
        <v/>
      </c>
      <c r="J7" s="13" t="n"/>
      <c r="K7" s="44">
        <f>IF(F_Valide,INDEX(CM_Tickets_N,F_Ligne),"")</f>
        <v/>
      </c>
      <c r="L7" s="13" t="n"/>
      <c r="M7" s="45">
        <f>IF(F_Valide,INDEX(CM_Ticket_Moyen_N,F_Ligne),"")</f>
        <v/>
      </c>
      <c r="N7" s="13" t="n"/>
      <c r="O7" s="46">
        <f>IF(F_Valide,INDEX(CM_Atteinte_Budget,F_Ligne),"")</f>
        <v/>
      </c>
      <c r="P7" s="13" t="n"/>
    </row>
    <row r="8" ht="16" customHeight="1">
      <c r="B8" s="47" t="inlineStr">
        <is>
          <t>Code</t>
        </is>
      </c>
      <c r="C8" s="48">
        <f>IF(F_Valide,Mag_Selectionne,"")</f>
        <v/>
      </c>
      <c r="E8" s="13" t="n"/>
      <c r="G8" s="19" t="n"/>
      <c r="H8" s="13" t="n"/>
      <c r="I8" s="20" t="n"/>
      <c r="J8" s="13" t="n"/>
      <c r="K8" s="19" t="n"/>
      <c r="L8" s="13" t="n"/>
      <c r="M8" s="19" t="n"/>
      <c r="N8" s="13" t="n"/>
      <c r="O8" s="20" t="n"/>
      <c r="P8" s="13" t="n"/>
    </row>
    <row r="9" ht="16" customHeight="1">
      <c r="B9" s="47" t="inlineStr">
        <is>
          <t>Nom</t>
        </is>
      </c>
      <c r="C9" s="48">
        <f>IF(F_Valide,INDEX(M_Nom,F_Ref),"")</f>
        <v/>
      </c>
      <c r="E9" s="13" t="n"/>
      <c r="G9" s="21">
        <f>IF(F_Valide,IF(ISNUMBER(INDEX(CM_Delta_CA,F_Ligne)),IF(INDEX(CM_Delta_CA,F_Ligne)&gt;=0,"+","")&amp;FIXED(INDEX(CM_Delta_CA,F_Ligne)*100,1)&amp;" % vs N-1","ouvert en cours de N-1"),"")</f>
        <v/>
      </c>
      <c r="H9" s="23" t="n"/>
      <c r="I9" s="24">
        <f>IF(F_Valide,IF(INDEX(CM_Taux_Marge_N,F_Ligne)&gt;=D_Taux_Reseau,"+","")&amp;FIXED((INDEX(CM_Taux_Marge_N,F_Ligne)-D_Taux_Reseau)*100,2)&amp;" pt vs réseau","")</f>
        <v/>
      </c>
      <c r="J9" s="23" t="n"/>
      <c r="K9" s="21">
        <f>IF(F_Valide,FIXED(INDEX(CM_Tickets_N,F_Ligne)/INDEX(CM_Jours_Ouverts_N,F_Ligne),0)&amp;" par jour ouvert","")</f>
        <v/>
      </c>
      <c r="L9" s="23" t="n"/>
      <c r="M9" s="21">
        <f>IF(F_Valide,"réseau : "&amp;FIXED(D_TM_Reseau,2)&amp;" €","")</f>
        <v/>
      </c>
      <c r="N9" s="23" t="n"/>
      <c r="O9" s="24">
        <f>IF(F_Valide,IF(INDEX(CM_Reel_2026,F_Ligne)&gt;=INDEX(CM_Budget_2026,F_Ligne),"+","")&amp;FIXED((INDEX(CM_Reel_2026,F_Ligne)-INDEX(CM_Budget_2026,F_Ligne))/1000,0)&amp;" k€ sur janv.–août","")</f>
        <v/>
      </c>
      <c r="P9" s="23" t="n"/>
    </row>
    <row r="10" ht="16" customHeight="1">
      <c r="B10" s="47" t="inlineStr">
        <is>
          <t>Région</t>
        </is>
      </c>
      <c r="C10" s="48">
        <f>IF(F_Valide,INDEX(M_Region,F_Ref),"")</f>
        <v/>
      </c>
      <c r="E10" s="13" t="n"/>
    </row>
    <row r="11" ht="16" customHeight="1">
      <c r="B11" s="47" t="inlineStr">
        <is>
          <t>Statut</t>
        </is>
      </c>
      <c r="C11" s="48">
        <f>IF(F_Valide,INDEX(M_Statut,F_Ref),"")</f>
        <v/>
      </c>
      <c r="E11" s="13" t="n"/>
      <c r="G11" s="25" t="inlineStr">
        <is>
          <t>Position dans le réseau (rang sur l'ensemble des magasins)</t>
        </is>
      </c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</row>
    <row r="12" ht="16" customHeight="1">
      <c r="B12" s="47" t="inlineStr">
        <is>
          <t>Surface</t>
        </is>
      </c>
      <c r="C12" s="49">
        <f>IF(F_Valide,INDEX(M_Surface,F_Ref),"")</f>
        <v/>
      </c>
      <c r="E12" s="13" t="n"/>
      <c r="G12" s="50" t="inlineStr">
        <is>
          <t>Taux de marge</t>
        </is>
      </c>
      <c r="J12" s="50" t="inlineStr">
        <is>
          <t>CA net</t>
        </is>
      </c>
      <c r="M12" s="50" t="inlineStr">
        <is>
          <t>Ticket moyen</t>
        </is>
      </c>
      <c r="P12" s="50" t="inlineStr">
        <is>
          <t>Perte de stock</t>
        </is>
      </c>
    </row>
    <row r="13" ht="16" customHeight="1">
      <c r="B13" s="47" t="inlineStr">
        <is>
          <t>Drive</t>
        </is>
      </c>
      <c r="C13" s="48">
        <f>IF(F_Valide,INDEX(M_Drive,F_Ref),"")</f>
        <v/>
      </c>
      <c r="E13" s="13" t="n"/>
      <c r="G13" s="51">
        <f>IF(F_Valide,"rang "&amp;INDEX(CM_Rang_Marge,F_Ligne)&amp;"/"&amp;COUNT(CM_Rang_Marge),"")</f>
        <v/>
      </c>
      <c r="J13" s="51">
        <f>IF(F_Valide,"rang "&amp;INDEX(CM_Rang_CA,F_Ligne)&amp;"/"&amp;COUNT(CM_Rang_CA),"")</f>
        <v/>
      </c>
      <c r="M13" s="51">
        <f>IF(F_Valide,"rang "&amp;INDEX(CM_Rang_Ticket_Moyen,F_Ligne)&amp;"/"&amp;COUNT(CM_Rang_Ticket_Moyen),"")</f>
        <v/>
      </c>
      <c r="P13" s="51">
        <f>IF(F_Valide,"rang "&amp;INDEX(CM_Rang_Perte,F_Ligne)&amp;"/"&amp;COUNT(CM_Rang_Perte),"")</f>
        <v/>
      </c>
    </row>
    <row r="14" ht="16" customHeight="1">
      <c r="B14" s="47" t="inlineStr">
        <is>
          <t>Franchisé</t>
        </is>
      </c>
      <c r="C14" s="48">
        <f>IF(F_Valide,INDEX(M_Franchise,F_Ref),"")</f>
        <v/>
      </c>
      <c r="E14" s="13" t="n"/>
      <c r="G14" s="52" t="inlineStr">
        <is>
          <t>Rang 1 = meilleur : taux, CA et ticket moyen les plus élevés, taux de perte le plus faible.</t>
        </is>
      </c>
    </row>
    <row r="15" ht="16" customHeight="1">
      <c r="B15" s="47" t="inlineStr">
        <is>
          <t>Ouverture</t>
        </is>
      </c>
      <c r="C15" s="53">
        <f>IF(F_Valide,INDEX(M_Ouv,F_Ref),"")</f>
        <v/>
      </c>
      <c r="E15" s="13" t="n"/>
    </row>
    <row r="16" ht="16" customHeight="1">
      <c r="B16" s="47" t="inlineStr">
        <is>
          <t>Fermeture</t>
        </is>
      </c>
      <c r="C16" s="53">
        <f>IF(F_Valide,IF(INDEX(M_Ferm,F_Ref)="","—",INDEX(M_Ferm,F_Ref)),"")</f>
        <v/>
      </c>
      <c r="E16" s="13" t="n"/>
      <c r="G16" s="25" t="inlineStr">
        <is>
          <t>CA net mensuel (barres, k€) et taux de marge (courbe, %)</t>
        </is>
      </c>
      <c r="H16" s="26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</row>
    <row r="17" ht="16" customHeight="1">
      <c r="B17" s="54" t="n"/>
      <c r="C17" s="55" t="n"/>
      <c r="D17" s="55" t="n"/>
      <c r="E17" s="56" t="n"/>
    </row>
    <row r="18" ht="16" customHeight="1"/>
    <row r="19" ht="16" customHeight="1">
      <c r="B19" s="25" t="inlineStr">
        <is>
          <t>Top 6 produits — CA et marge</t>
        </is>
      </c>
      <c r="C19" s="26" t="n"/>
      <c r="D19" s="26" t="n"/>
      <c r="E19" s="26" t="n"/>
    </row>
    <row r="20" ht="16" customHeight="1">
      <c r="B20" s="57" t="inlineStr">
        <is>
          <t>Produit</t>
        </is>
      </c>
      <c r="C20" s="58" t="n"/>
      <c r="D20" s="57" t="inlineStr">
        <is>
          <t>CA net</t>
        </is>
      </c>
      <c r="E20" s="57" t="inlineStr">
        <is>
          <t>Marge</t>
        </is>
      </c>
    </row>
    <row r="21" ht="16" customHeight="1">
      <c r="B21" s="59">
        <f>IF(F_Valide,CALC_FICHE!D73,"")</f>
        <v/>
      </c>
      <c r="C21" s="31" t="n"/>
      <c r="D21" s="60">
        <f>IF(F_Valide,CALC_FICHE!F73,"")</f>
        <v/>
      </c>
      <c r="E21" s="61">
        <f>IF(F_Valide,CALC_FICHE!G73,"")</f>
        <v/>
      </c>
    </row>
    <row r="22" ht="16" customHeight="1">
      <c r="B22" s="59">
        <f>IF(F_Valide,CALC_FICHE!D74,"")</f>
        <v/>
      </c>
      <c r="C22" s="31" t="n"/>
      <c r="D22" s="60">
        <f>IF(F_Valide,CALC_FICHE!F74,"")</f>
        <v/>
      </c>
      <c r="E22" s="61">
        <f>IF(F_Valide,CALC_FICHE!G74,"")</f>
        <v/>
      </c>
    </row>
    <row r="23" ht="16" customHeight="1">
      <c r="B23" s="59">
        <f>IF(F_Valide,CALC_FICHE!D75,"")</f>
        <v/>
      </c>
      <c r="C23" s="31" t="n"/>
      <c r="D23" s="60">
        <f>IF(F_Valide,CALC_FICHE!F75,"")</f>
        <v/>
      </c>
      <c r="E23" s="61">
        <f>IF(F_Valide,CALC_FICHE!G75,"")</f>
        <v/>
      </c>
    </row>
    <row r="24" ht="16" customHeight="1">
      <c r="B24" s="59">
        <f>IF(F_Valide,CALC_FICHE!D76,"")</f>
        <v/>
      </c>
      <c r="C24" s="31" t="n"/>
      <c r="D24" s="60">
        <f>IF(F_Valide,CALC_FICHE!F76,"")</f>
        <v/>
      </c>
      <c r="E24" s="61">
        <f>IF(F_Valide,CALC_FICHE!G76,"")</f>
        <v/>
      </c>
    </row>
    <row r="25" ht="16" customHeight="1">
      <c r="B25" s="59">
        <f>IF(F_Valide,CALC_FICHE!D77,"")</f>
        <v/>
      </c>
      <c r="C25" s="31" t="n"/>
      <c r="D25" s="60">
        <f>IF(F_Valide,CALC_FICHE!F77,"")</f>
        <v/>
      </c>
      <c r="E25" s="61">
        <f>IF(F_Valide,CALC_FICHE!G77,"")</f>
        <v/>
      </c>
    </row>
    <row r="26" ht="16" customHeight="1">
      <c r="B26" s="59">
        <f>IF(F_Valide,CALC_FICHE!D78,"")</f>
        <v/>
      </c>
      <c r="C26" s="31" t="n"/>
      <c r="D26" s="60">
        <f>IF(F_Valide,CALC_FICHE!F78,"")</f>
        <v/>
      </c>
      <c r="E26" s="61">
        <f>IF(F_Valide,CALC_FICHE!G78,"")</f>
        <v/>
      </c>
    </row>
    <row r="27" ht="16" customHeight="1">
      <c r="B27" s="52" t="inlineStr">
        <is>
          <t>Rouge sous 58 %, vert au-dessus de 65 %.</t>
        </is>
      </c>
    </row>
    <row r="28" ht="16" customHeight="1"/>
    <row r="29" ht="16" customHeight="1">
      <c r="B29" s="25" t="inlineStr">
        <is>
          <t>Ressources humaines (exercice)</t>
        </is>
      </c>
      <c r="C29" s="26" t="n"/>
      <c r="D29" s="26" t="n"/>
      <c r="E29" s="26" t="n"/>
    </row>
    <row r="30" ht="16" customHeight="1">
      <c r="B30" s="62" t="inlineStr">
        <is>
          <t>Effectif moyen</t>
        </is>
      </c>
      <c r="C30" s="31" t="n"/>
      <c r="D30" s="31" t="n"/>
      <c r="E30" s="63">
        <f>IF(F_Valide,INDEX(CM_Effectif_Moyen_N,F_Ligne),"")</f>
        <v/>
      </c>
    </row>
    <row r="31" ht="16" customHeight="1">
      <c r="B31" s="62" t="inlineStr">
        <is>
          <t>Absence / salarié / mois</t>
        </is>
      </c>
      <c r="C31" s="31" t="n"/>
      <c r="D31" s="31" t="n"/>
      <c r="E31" s="64">
        <f>IF(F_Valide,INDEX(CM_Absence_Sal_Mois_N,F_Ligne),"")</f>
        <v/>
      </c>
    </row>
    <row r="32" ht="16" customHeight="1">
      <c r="B32" s="62" t="inlineStr">
        <is>
          <t>Heures sup. / salarié / mois</t>
        </is>
      </c>
      <c r="C32" s="31" t="n"/>
      <c r="D32" s="31" t="n"/>
      <c r="E32" s="65">
        <f>IF(F_Valide,INDEX(CM_HS_Sal_Mois_N,F_Ligne),"")</f>
        <v/>
      </c>
    </row>
    <row r="33" ht="16" customHeight="1">
      <c r="B33" s="62" t="inlineStr">
        <is>
          <t>CA net / heure travaillée</t>
        </is>
      </c>
      <c r="C33" s="31" t="n"/>
      <c r="D33" s="31" t="n"/>
      <c r="E33" s="66">
        <f>IF(F_Valide,INDEX(CM_CA_par_Heure_N,F_Ligne),"")</f>
        <v/>
      </c>
      <c r="G33" s="25" t="inlineStr">
        <is>
          <t>Diagnostic automatique — hypothèses testées</t>
        </is>
      </c>
      <c r="H33" s="26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</row>
    <row r="34" ht="16" customHeight="1">
      <c r="G34" s="57" t="inlineStr">
        <is>
          <t>Hypothèse</t>
        </is>
      </c>
      <c r="H34" s="67" t="n"/>
      <c r="I34" s="58" t="n"/>
      <c r="J34" s="57" t="inlineStr">
        <is>
          <t>Mesure du magasin</t>
        </is>
      </c>
      <c r="K34" s="58" t="n"/>
      <c r="L34" s="57" t="inlineStr">
        <is>
          <t>Référence réseau</t>
        </is>
      </c>
      <c r="M34" s="58" t="n"/>
      <c r="N34" s="57" t="inlineStr">
        <is>
          <t>Verdict</t>
        </is>
      </c>
      <c r="O34" s="67" t="n"/>
      <c r="P34" s="67" t="n"/>
      <c r="Q34" s="58" t="n"/>
    </row>
    <row r="35" ht="19" customHeight="1">
      <c r="G35" s="59" t="inlineStr">
        <is>
          <t>Pertes de stock</t>
        </is>
      </c>
      <c r="H35" s="31" t="n"/>
      <c r="I35" s="31" t="n"/>
      <c r="J35" s="61">
        <f>IF(F_Valide,INDEX(CM_Taux_Perte_N,F_Ligne),"")</f>
        <v/>
      </c>
      <c r="K35" s="31" t="n"/>
      <c r="L35" s="68">
        <f>"médiane "&amp;FIXED(D_Mediane_Perte_N*100,2)&amp;" %"</f>
        <v/>
      </c>
      <c r="M35" s="31" t="n"/>
      <c r="N35" s="69">
        <f>IF(F_Valide,IF(INDEX(CM_Taux_Perte_N,F_Ligne)&lt;=Seuil_Perte_Multiple_Mediane*D_Mediane_Perte_N,"écarté","à instruire"),"")</f>
        <v/>
      </c>
      <c r="O35" s="31" t="n"/>
      <c r="P35" s="31" t="n"/>
      <c r="Q35" s="31" t="n"/>
    </row>
    <row r="36" ht="19" customHeight="1">
      <c r="G36" s="59" t="inlineStr">
        <is>
          <t>Prix d'achat fournisseurs</t>
        </is>
      </c>
      <c r="H36" s="31" t="n"/>
      <c r="I36" s="31" t="n"/>
      <c r="J36" s="70">
        <f>IF(F_Valide,INDEX(CM_Indice_Prix_Achat,F_Ligne),"")</f>
        <v/>
      </c>
      <c r="K36" s="31" t="n"/>
      <c r="L36" s="68">
        <f>"tolérance ±"&amp;FIXED(Tolerance_Prix_Achat*100,0)&amp;" %"</f>
        <v/>
      </c>
      <c r="M36" s="31" t="n"/>
      <c r="N36" s="69">
        <f>IF(F_Valide,IF(ABS(INDEX(CM_Indice_Prix_Achat,F_Ligne))&lt;=Tolerance_Prix_Achat,"écarté","à instruire"),"")</f>
        <v/>
      </c>
      <c r="O36" s="31" t="n"/>
      <c r="P36" s="31" t="n"/>
      <c r="Q36" s="31" t="n"/>
    </row>
    <row r="37" ht="19" customHeight="1">
      <c r="G37" s="59" t="inlineStr">
        <is>
          <t>Mix canal (part livraison)</t>
        </is>
      </c>
      <c r="H37" s="31" t="n"/>
      <c r="I37" s="31" t="n"/>
      <c r="J37" s="71">
        <f>IF(F_Valide,INDEX(CM_Part_Livraison_N,F_Ligne),"")</f>
        <v/>
      </c>
      <c r="K37" s="31" t="n"/>
      <c r="L37" s="68">
        <f>"réseau "&amp;FIXED(D_Part_Livraison_Reseau*100,1)&amp;" %"</f>
        <v/>
      </c>
      <c r="M37" s="31" t="n"/>
      <c r="N37" s="69">
        <f>IF(F_Valide,IF(ABS(INDEX(CM_Part_Livraison_N,F_Ligne)-D_Part_Livraison_Reseau)&lt;=Tolerance_Mix_Livraison,"écarté","à instruire"),"")</f>
        <v/>
      </c>
      <c r="O37" s="31" t="n"/>
      <c r="P37" s="31" t="n"/>
      <c r="Q37" s="31" t="n"/>
    </row>
    <row r="38" ht="19" customHeight="1">
      <c r="G38" s="59" t="inlineStr">
        <is>
          <t>Coût matière consommé</t>
        </is>
      </c>
      <c r="H38" s="31" t="n"/>
      <c r="I38" s="31" t="n"/>
      <c r="J38" s="72">
        <f>IF(F_Valide,F_Pente,"")</f>
        <v/>
      </c>
      <c r="K38" s="31" t="n"/>
      <c r="L38" s="68">
        <f>"seuil d'alerte "&amp;FIXED(D_Seuil_Taux_Alerte*100,2)&amp;" %"</f>
        <v/>
      </c>
      <c r="M38" s="31" t="n"/>
      <c r="N38" s="69">
        <f>IF(F_Valide,IF(INDEX(CM_Taux_Marge_N,F_Ligne)&lt;D_Seuil_Taux_Alerte,"à auditer","conforme"),"")</f>
        <v/>
      </c>
      <c r="O38" s="31" t="n"/>
      <c r="P38" s="31" t="n"/>
      <c r="Q38" s="31" t="n"/>
    </row>
    <row r="39" ht="16" customHeight="1"/>
    <row r="40" ht="16" customHeight="1">
      <c r="G40" s="28">
        <f>IF(NOT(F_Valide),"",IF(INDEX(CM_Taux_Marge_N,F_Ligne)&gt;=D_Seuil_Taux_Alerte,"Taux de marge conforme : "&amp;FIXED(INDEX(CM_Taux_Marge_N,F_Ligne)*100,2)&amp;" % contre "&amp;FIXED(D_Taux_Reseau*100,2)&amp;" % pour le réseau. Pas d'action sur la marge.",IF(AND(N35="écarté",N36="écarté",N37="écarté"),"Le taux de marge est "&amp;FIXED((D_Taux_Reseau-INDEX(CM_Taux_Marge_N,F_Ligne))*100,2)&amp;" pt sous le réseau et recule de "&amp;FIXED(-F_Pente,2)&amp;" pt par mois. Pertes, prix d'achat et mix sont conformes : la dérive vient de la consommation en cuisine (grammages, offerts non enregistrés, démarque non déclarée). Demander un inventaire physique contradictoire et un relevé de grammages.","Le taux de marge est "&amp;FIXED((D_Taux_Reseau-INDEX(CM_Taux_Marge_N,F_Ligne))*100,2)&amp;" pt sous le réseau et au moins une cause externe est identifiée ci-dessus : la traiter avant d'auditer la cuisine.")))</f>
        <v/>
      </c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</row>
    <row r="41" ht="16" customHeight="1">
      <c r="G41" s="37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29" t="n"/>
    </row>
    <row r="42" ht="16" customHeight="1">
      <c r="G42" s="37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</row>
    <row r="43" ht="16" customHeight="1">
      <c r="G43" s="37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</row>
    <row r="44" ht="16" customHeight="1">
      <c r="G44" s="37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</row>
    <row r="45" ht="16" customHeight="1"/>
    <row r="46" ht="16" customHeight="1"/>
    <row r="47" ht="16" customHeight="1"/>
    <row r="48" ht="16" customHeight="1"/>
    <row r="49" ht="16" customHeight="1"/>
  </sheetData>
  <mergeCells count="74">
    <mergeCell ref="C16:E16"/>
    <mergeCell ref="G38:I38"/>
    <mergeCell ref="G12:H12"/>
    <mergeCell ref="I6:J6"/>
    <mergeCell ref="B25:C25"/>
    <mergeCell ref="G37:I37"/>
    <mergeCell ref="J38:K38"/>
    <mergeCell ref="O6:P6"/>
    <mergeCell ref="C9:E9"/>
    <mergeCell ref="K9:L9"/>
    <mergeCell ref="G11:Q11"/>
    <mergeCell ref="M9:N9"/>
    <mergeCell ref="B22:C22"/>
    <mergeCell ref="G34:I34"/>
    <mergeCell ref="O9:P9"/>
    <mergeCell ref="N34:Q34"/>
    <mergeCell ref="J37:K37"/>
    <mergeCell ref="J13:K13"/>
    <mergeCell ref="L37:M37"/>
    <mergeCell ref="C12:E12"/>
    <mergeCell ref="G40:Q44"/>
    <mergeCell ref="C4:D4"/>
    <mergeCell ref="B21:C21"/>
    <mergeCell ref="C11:E11"/>
    <mergeCell ref="J34:K34"/>
    <mergeCell ref="K7:L8"/>
    <mergeCell ref="N36:Q36"/>
    <mergeCell ref="O7:P8"/>
    <mergeCell ref="C8:E8"/>
    <mergeCell ref="B23:C23"/>
    <mergeCell ref="N35:Q35"/>
    <mergeCell ref="G35:I35"/>
    <mergeCell ref="B30:D30"/>
    <mergeCell ref="G6:H6"/>
    <mergeCell ref="G13:H13"/>
    <mergeCell ref="J36:K36"/>
    <mergeCell ref="B6:E7"/>
    <mergeCell ref="M13:N13"/>
    <mergeCell ref="B33:D33"/>
    <mergeCell ref="J35:K35"/>
    <mergeCell ref="N37:Q37"/>
    <mergeCell ref="L35:M35"/>
    <mergeCell ref="C13:E13"/>
    <mergeCell ref="M6:N6"/>
    <mergeCell ref="H4:Q4"/>
    <mergeCell ref="M12:N12"/>
    <mergeCell ref="L38:M38"/>
    <mergeCell ref="B32:D32"/>
    <mergeCell ref="G33:Q33"/>
    <mergeCell ref="P13:Q13"/>
    <mergeCell ref="B2:Q2"/>
    <mergeCell ref="L36:M36"/>
    <mergeCell ref="N38:Q38"/>
    <mergeCell ref="C15:E15"/>
    <mergeCell ref="B24:C24"/>
    <mergeCell ref="C14:E14"/>
    <mergeCell ref="G7:H8"/>
    <mergeCell ref="J12:K12"/>
    <mergeCell ref="I7:J8"/>
    <mergeCell ref="P12:Q12"/>
    <mergeCell ref="B31:D31"/>
    <mergeCell ref="L34:M34"/>
    <mergeCell ref="G36:I36"/>
    <mergeCell ref="M7:N8"/>
    <mergeCell ref="B1:Q1"/>
    <mergeCell ref="G16:Q16"/>
    <mergeCell ref="B20:C20"/>
    <mergeCell ref="B29:E29"/>
    <mergeCell ref="B19:E19"/>
    <mergeCell ref="B26:C26"/>
    <mergeCell ref="K6:L6"/>
    <mergeCell ref="G9:H9"/>
    <mergeCell ref="I9:J9"/>
    <mergeCell ref="C10:E10"/>
  </mergeCells>
  <conditionalFormatting sqref="I6:J9">
    <cfRule type="expression" priority="1" dxfId="2">
      <formula>AND(F_Valide,INDEX(CM_Taux_Marge_N,F_Ligne)&lt;D_Seuil_Taux_Alerte)</formula>
    </cfRule>
  </conditionalFormatting>
  <conditionalFormatting sqref="I9">
    <cfRule type="expression" priority="2" dxfId="1">
      <formula>AND(F_Valide,INDEX(CM_Taux_Marge_N,F_Ligne)&lt;D_Seuil_Taux_Alerte)</formula>
    </cfRule>
  </conditionalFormatting>
  <conditionalFormatting sqref="O6:P9">
    <cfRule type="expression" priority="3" dxfId="2">
      <formula>AND(F_Valide,INDEX(CM_Atteinte_Budget,F_Ligne)&lt;Seuil_Atteinte_Budget)</formula>
    </cfRule>
  </conditionalFormatting>
  <conditionalFormatting sqref="O9">
    <cfRule type="expression" priority="4" dxfId="1">
      <formula>AND(F_Valide,INDEX(CM_Atteinte_Budget,F_Ligne)&lt;Seuil_Atteinte_Budget)</formula>
    </cfRule>
  </conditionalFormatting>
  <conditionalFormatting sqref="E21:E26">
    <cfRule type="expression" priority="5" dxfId="3">
      <formula>AND(ISNUMBER(E21),E21&lt;0.58)</formula>
    </cfRule>
    <cfRule type="expression" priority="6" dxfId="4">
      <formula>AND(ISNUMBER(E21),E21&gt;0.65)</formula>
    </cfRule>
  </conditionalFormatting>
  <conditionalFormatting sqref="N35:N38">
    <cfRule type="expression" priority="7" dxfId="3">
      <formula>OR(N35="à instruire",N35="à auditer")</formula>
    </cfRule>
  </conditionalFormatting>
  <dataValidations count="2">
    <dataValidation sqref="C4" showDropDown="0" showInputMessage="0" showErrorMessage="0" allowBlank="0" type="list">
      <formula1>"Île-de-France,Nord-Ouest,Sud-Est,Sud-Ouest"</formula1>
    </dataValidation>
    <dataValidation sqref="E4" showDropDown="0" showInputMessage="0" showErrorMessage="0" allowBlank="0" errorTitle="Code inconnu" error="Choisir un magasin dans la liste." promptTitle="Magasin" prompt="La liste ne montre que les magasins de la région choisie en C4." type="list">
      <formula1>=Liste_Mag_Region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B6E5F"/>
    <outlinePr summaryBelow="1" summaryRight="1"/>
    <pageSetUpPr fitToPage="1"/>
  </sheetPr>
  <dimension ref="B1:Q159"/>
  <sheetViews>
    <sheetView showGridLines="0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8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34" customHeight="1">
      <c r="B1" s="1" t="inlineStr">
        <is>
          <t>ANALYSES — les sept constats du réseau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B2" s="3" t="inlineStr">
        <is>
          <t>Chaque bloc répond à une question. La phrase « Constat » est générée par formule : elle change si les données changent.</t>
        </is>
      </c>
    </row>
    <row r="4">
      <c r="B4" s="25" t="inlineStr">
        <is>
          <t>1. Quels magasins perdent de la marge ?</t>
        </is>
      </c>
      <c r="C4" s="26" t="n"/>
      <c r="D4" s="26" t="n"/>
      <c r="E4" s="26" t="n"/>
      <c r="F4" s="26" t="n"/>
      <c r="G4" s="26" t="n"/>
      <c r="H4" s="26" t="n"/>
      <c r="I4" s="26" t="n"/>
      <c r="J4" s="26" t="n"/>
    </row>
    <row r="5">
      <c r="B5" s="73">
        <f>"Taux de marge sur la période A ("&amp;CHOOSE(MONTH(Periode_A_Debut),"janv","févr","mars","avr","mai","juin","juil","août","sept","oct","nov","déc")&amp;"–"&amp;CHOOSE(MONTH(Periode_A_Fin),"janv","févr","mars","avr","mai","juin","juil","août","sept","oct","nov","déc")&amp;" "&amp;YEAR(Periode_A_Fin)&amp;") contre la période B ("&amp;CHOOSE(MONTH(Periode_B_Debut),"janv","févr","mars","avr","mai","juin","juil","août","sept","oct","nov","déc")&amp;"–"&amp;CHOOSE(MONTH(Periode_B_Fin),"janv","févr","mars","avr","mai","juin","juil","août","sept","oct","nov","déc")&amp;" "&amp;YEAR(Periode_B_Fin)&amp;") — les 10 plus forts reculs."</f>
        <v/>
      </c>
    </row>
    <row r="6">
      <c r="B6" s="57" t="inlineStr">
        <is>
          <t>Rang</t>
        </is>
      </c>
      <c r="C6" s="57" t="inlineStr">
        <is>
          <t>Ville</t>
        </is>
      </c>
      <c r="D6" s="57" t="inlineStr">
        <is>
          <t>Code</t>
        </is>
      </c>
      <c r="E6" s="57" t="inlineStr">
        <is>
          <t>Région</t>
        </is>
      </c>
      <c r="F6" s="57" t="inlineStr">
        <is>
          <t>Type</t>
        </is>
      </c>
      <c r="G6" s="57" t="inlineStr">
        <is>
          <t>Taux A</t>
        </is>
      </c>
      <c r="H6" s="57" t="inlineStr">
        <is>
          <t>Taux B</t>
        </is>
      </c>
      <c r="I6" s="57" t="inlineStr">
        <is>
          <t>Écart</t>
        </is>
      </c>
      <c r="J6" s="57" t="inlineStr">
        <is>
          <t>En dérive</t>
        </is>
      </c>
    </row>
    <row r="7">
      <c r="B7" s="74" t="n">
        <v>1</v>
      </c>
      <c r="C7" s="75">
        <f>INDEX(CM_Ville,MATCH(SMALL(CM_Cle_Derive,1),CM_Cle_Derive,0))</f>
        <v/>
      </c>
      <c r="D7" s="76">
        <f>INDEX(CM_Code_Magasin,MATCH(SMALL(CM_Cle_Derive,1),CM_Cle_Derive,0))</f>
        <v/>
      </c>
      <c r="E7" s="77">
        <f>INDEX(CM_Region,MATCH(SMALL(CM_Cle_Derive,1),CM_Cle_Derive,0))</f>
        <v/>
      </c>
      <c r="F7" s="77">
        <f>INDEX(CM_Type_Emplacement,MATCH(SMALL(CM_Cle_Derive,1),CM_Cle_Derive,0))</f>
        <v/>
      </c>
      <c r="G7" s="78">
        <f>INDEX(CM_Taux_Marge_A,MATCH(SMALL(CM_Cle_Derive,1),CM_Cle_Derive,0))</f>
        <v/>
      </c>
      <c r="H7" s="78">
        <f>INDEX(CM_Taux_Marge_B,MATCH(SMALL(CM_Cle_Derive,1),CM_Cle_Derive,0))</f>
        <v/>
      </c>
      <c r="I7" s="79">
        <f>INDEX(CM_Ecart_A_B_pt,MATCH(SMALL(CM_Cle_Derive,1),CM_Cle_Derive,0))</f>
        <v/>
      </c>
      <c r="J7" s="80">
        <f>IF(I7&lt;=Seuil_Derive_Marge_Pt,"oui","non")</f>
        <v/>
      </c>
    </row>
    <row r="8">
      <c r="B8" s="74" t="n">
        <v>2</v>
      </c>
      <c r="C8" s="75">
        <f>INDEX(CM_Ville,MATCH(SMALL(CM_Cle_Derive,2),CM_Cle_Derive,0))</f>
        <v/>
      </c>
      <c r="D8" s="76">
        <f>INDEX(CM_Code_Magasin,MATCH(SMALL(CM_Cle_Derive,2),CM_Cle_Derive,0))</f>
        <v/>
      </c>
      <c r="E8" s="77">
        <f>INDEX(CM_Region,MATCH(SMALL(CM_Cle_Derive,2),CM_Cle_Derive,0))</f>
        <v/>
      </c>
      <c r="F8" s="77">
        <f>INDEX(CM_Type_Emplacement,MATCH(SMALL(CM_Cle_Derive,2),CM_Cle_Derive,0))</f>
        <v/>
      </c>
      <c r="G8" s="78">
        <f>INDEX(CM_Taux_Marge_A,MATCH(SMALL(CM_Cle_Derive,2),CM_Cle_Derive,0))</f>
        <v/>
      </c>
      <c r="H8" s="78">
        <f>INDEX(CM_Taux_Marge_B,MATCH(SMALL(CM_Cle_Derive,2),CM_Cle_Derive,0))</f>
        <v/>
      </c>
      <c r="I8" s="79">
        <f>INDEX(CM_Ecart_A_B_pt,MATCH(SMALL(CM_Cle_Derive,2),CM_Cle_Derive,0))</f>
        <v/>
      </c>
      <c r="J8" s="80">
        <f>IF(I8&lt;=Seuil_Derive_Marge_Pt,"oui","non")</f>
        <v/>
      </c>
    </row>
    <row r="9">
      <c r="B9" s="74" t="n">
        <v>3</v>
      </c>
      <c r="C9" s="75">
        <f>INDEX(CM_Ville,MATCH(SMALL(CM_Cle_Derive,3),CM_Cle_Derive,0))</f>
        <v/>
      </c>
      <c r="D9" s="76">
        <f>INDEX(CM_Code_Magasin,MATCH(SMALL(CM_Cle_Derive,3),CM_Cle_Derive,0))</f>
        <v/>
      </c>
      <c r="E9" s="77">
        <f>INDEX(CM_Region,MATCH(SMALL(CM_Cle_Derive,3),CM_Cle_Derive,0))</f>
        <v/>
      </c>
      <c r="F9" s="77">
        <f>INDEX(CM_Type_Emplacement,MATCH(SMALL(CM_Cle_Derive,3),CM_Cle_Derive,0))</f>
        <v/>
      </c>
      <c r="G9" s="78">
        <f>INDEX(CM_Taux_Marge_A,MATCH(SMALL(CM_Cle_Derive,3),CM_Cle_Derive,0))</f>
        <v/>
      </c>
      <c r="H9" s="78">
        <f>INDEX(CM_Taux_Marge_B,MATCH(SMALL(CM_Cle_Derive,3),CM_Cle_Derive,0))</f>
        <v/>
      </c>
      <c r="I9" s="79">
        <f>INDEX(CM_Ecart_A_B_pt,MATCH(SMALL(CM_Cle_Derive,3),CM_Cle_Derive,0))</f>
        <v/>
      </c>
      <c r="J9" s="80">
        <f>IF(I9&lt;=Seuil_Derive_Marge_Pt,"oui","non")</f>
        <v/>
      </c>
    </row>
    <row r="10">
      <c r="B10" s="74" t="n">
        <v>4</v>
      </c>
      <c r="C10" s="75">
        <f>INDEX(CM_Ville,MATCH(SMALL(CM_Cle_Derive,4),CM_Cle_Derive,0))</f>
        <v/>
      </c>
      <c r="D10" s="76">
        <f>INDEX(CM_Code_Magasin,MATCH(SMALL(CM_Cle_Derive,4),CM_Cle_Derive,0))</f>
        <v/>
      </c>
      <c r="E10" s="77">
        <f>INDEX(CM_Region,MATCH(SMALL(CM_Cle_Derive,4),CM_Cle_Derive,0))</f>
        <v/>
      </c>
      <c r="F10" s="77">
        <f>INDEX(CM_Type_Emplacement,MATCH(SMALL(CM_Cle_Derive,4),CM_Cle_Derive,0))</f>
        <v/>
      </c>
      <c r="G10" s="78">
        <f>INDEX(CM_Taux_Marge_A,MATCH(SMALL(CM_Cle_Derive,4),CM_Cle_Derive,0))</f>
        <v/>
      </c>
      <c r="H10" s="78">
        <f>INDEX(CM_Taux_Marge_B,MATCH(SMALL(CM_Cle_Derive,4),CM_Cle_Derive,0))</f>
        <v/>
      </c>
      <c r="I10" s="79">
        <f>INDEX(CM_Ecart_A_B_pt,MATCH(SMALL(CM_Cle_Derive,4),CM_Cle_Derive,0))</f>
        <v/>
      </c>
      <c r="J10" s="80">
        <f>IF(I10&lt;=Seuil_Derive_Marge_Pt,"oui","non")</f>
        <v/>
      </c>
    </row>
    <row r="11">
      <c r="B11" s="74" t="n">
        <v>5</v>
      </c>
      <c r="C11" s="75">
        <f>INDEX(CM_Ville,MATCH(SMALL(CM_Cle_Derive,5),CM_Cle_Derive,0))</f>
        <v/>
      </c>
      <c r="D11" s="76">
        <f>INDEX(CM_Code_Magasin,MATCH(SMALL(CM_Cle_Derive,5),CM_Cle_Derive,0))</f>
        <v/>
      </c>
      <c r="E11" s="77">
        <f>INDEX(CM_Region,MATCH(SMALL(CM_Cle_Derive,5),CM_Cle_Derive,0))</f>
        <v/>
      </c>
      <c r="F11" s="77">
        <f>INDEX(CM_Type_Emplacement,MATCH(SMALL(CM_Cle_Derive,5),CM_Cle_Derive,0))</f>
        <v/>
      </c>
      <c r="G11" s="78">
        <f>INDEX(CM_Taux_Marge_A,MATCH(SMALL(CM_Cle_Derive,5),CM_Cle_Derive,0))</f>
        <v/>
      </c>
      <c r="H11" s="78">
        <f>INDEX(CM_Taux_Marge_B,MATCH(SMALL(CM_Cle_Derive,5),CM_Cle_Derive,0))</f>
        <v/>
      </c>
      <c r="I11" s="79">
        <f>INDEX(CM_Ecart_A_B_pt,MATCH(SMALL(CM_Cle_Derive,5),CM_Cle_Derive,0))</f>
        <v/>
      </c>
      <c r="J11" s="80">
        <f>IF(I11&lt;=Seuil_Derive_Marge_Pt,"oui","non")</f>
        <v/>
      </c>
    </row>
    <row r="12">
      <c r="B12" s="74" t="n">
        <v>6</v>
      </c>
      <c r="C12" s="75">
        <f>INDEX(CM_Ville,MATCH(SMALL(CM_Cle_Derive,6),CM_Cle_Derive,0))</f>
        <v/>
      </c>
      <c r="D12" s="76">
        <f>INDEX(CM_Code_Magasin,MATCH(SMALL(CM_Cle_Derive,6),CM_Cle_Derive,0))</f>
        <v/>
      </c>
      <c r="E12" s="77">
        <f>INDEX(CM_Region,MATCH(SMALL(CM_Cle_Derive,6),CM_Cle_Derive,0))</f>
        <v/>
      </c>
      <c r="F12" s="77">
        <f>INDEX(CM_Type_Emplacement,MATCH(SMALL(CM_Cle_Derive,6),CM_Cle_Derive,0))</f>
        <v/>
      </c>
      <c r="G12" s="78">
        <f>INDEX(CM_Taux_Marge_A,MATCH(SMALL(CM_Cle_Derive,6),CM_Cle_Derive,0))</f>
        <v/>
      </c>
      <c r="H12" s="78">
        <f>INDEX(CM_Taux_Marge_B,MATCH(SMALL(CM_Cle_Derive,6),CM_Cle_Derive,0))</f>
        <v/>
      </c>
      <c r="I12" s="79">
        <f>INDEX(CM_Ecart_A_B_pt,MATCH(SMALL(CM_Cle_Derive,6),CM_Cle_Derive,0))</f>
        <v/>
      </c>
      <c r="J12" s="80">
        <f>IF(I12&lt;=Seuil_Derive_Marge_Pt,"oui","non")</f>
        <v/>
      </c>
    </row>
    <row r="13">
      <c r="B13" s="74" t="n">
        <v>7</v>
      </c>
      <c r="C13" s="75">
        <f>INDEX(CM_Ville,MATCH(SMALL(CM_Cle_Derive,7),CM_Cle_Derive,0))</f>
        <v/>
      </c>
      <c r="D13" s="76">
        <f>INDEX(CM_Code_Magasin,MATCH(SMALL(CM_Cle_Derive,7),CM_Cle_Derive,0))</f>
        <v/>
      </c>
      <c r="E13" s="77">
        <f>INDEX(CM_Region,MATCH(SMALL(CM_Cle_Derive,7),CM_Cle_Derive,0))</f>
        <v/>
      </c>
      <c r="F13" s="77">
        <f>INDEX(CM_Type_Emplacement,MATCH(SMALL(CM_Cle_Derive,7),CM_Cle_Derive,0))</f>
        <v/>
      </c>
      <c r="G13" s="78">
        <f>INDEX(CM_Taux_Marge_A,MATCH(SMALL(CM_Cle_Derive,7),CM_Cle_Derive,0))</f>
        <v/>
      </c>
      <c r="H13" s="78">
        <f>INDEX(CM_Taux_Marge_B,MATCH(SMALL(CM_Cle_Derive,7),CM_Cle_Derive,0))</f>
        <v/>
      </c>
      <c r="I13" s="79">
        <f>INDEX(CM_Ecart_A_B_pt,MATCH(SMALL(CM_Cle_Derive,7),CM_Cle_Derive,0))</f>
        <v/>
      </c>
      <c r="J13" s="80">
        <f>IF(I13&lt;=Seuil_Derive_Marge_Pt,"oui","non")</f>
        <v/>
      </c>
    </row>
    <row r="14">
      <c r="B14" s="74" t="n">
        <v>8</v>
      </c>
      <c r="C14" s="75">
        <f>INDEX(CM_Ville,MATCH(SMALL(CM_Cle_Derive,8),CM_Cle_Derive,0))</f>
        <v/>
      </c>
      <c r="D14" s="76">
        <f>INDEX(CM_Code_Magasin,MATCH(SMALL(CM_Cle_Derive,8),CM_Cle_Derive,0))</f>
        <v/>
      </c>
      <c r="E14" s="77">
        <f>INDEX(CM_Region,MATCH(SMALL(CM_Cle_Derive,8),CM_Cle_Derive,0))</f>
        <v/>
      </c>
      <c r="F14" s="77">
        <f>INDEX(CM_Type_Emplacement,MATCH(SMALL(CM_Cle_Derive,8),CM_Cle_Derive,0))</f>
        <v/>
      </c>
      <c r="G14" s="78">
        <f>INDEX(CM_Taux_Marge_A,MATCH(SMALL(CM_Cle_Derive,8),CM_Cle_Derive,0))</f>
        <v/>
      </c>
      <c r="H14" s="78">
        <f>INDEX(CM_Taux_Marge_B,MATCH(SMALL(CM_Cle_Derive,8),CM_Cle_Derive,0))</f>
        <v/>
      </c>
      <c r="I14" s="79">
        <f>INDEX(CM_Ecart_A_B_pt,MATCH(SMALL(CM_Cle_Derive,8),CM_Cle_Derive,0))</f>
        <v/>
      </c>
      <c r="J14" s="80">
        <f>IF(I14&lt;=Seuil_Derive_Marge_Pt,"oui","non")</f>
        <v/>
      </c>
    </row>
    <row r="15">
      <c r="B15" s="74" t="n">
        <v>9</v>
      </c>
      <c r="C15" s="75">
        <f>INDEX(CM_Ville,MATCH(SMALL(CM_Cle_Derive,9),CM_Cle_Derive,0))</f>
        <v/>
      </c>
      <c r="D15" s="76">
        <f>INDEX(CM_Code_Magasin,MATCH(SMALL(CM_Cle_Derive,9),CM_Cle_Derive,0))</f>
        <v/>
      </c>
      <c r="E15" s="77">
        <f>INDEX(CM_Region,MATCH(SMALL(CM_Cle_Derive,9),CM_Cle_Derive,0))</f>
        <v/>
      </c>
      <c r="F15" s="77">
        <f>INDEX(CM_Type_Emplacement,MATCH(SMALL(CM_Cle_Derive,9),CM_Cle_Derive,0))</f>
        <v/>
      </c>
      <c r="G15" s="78">
        <f>INDEX(CM_Taux_Marge_A,MATCH(SMALL(CM_Cle_Derive,9),CM_Cle_Derive,0))</f>
        <v/>
      </c>
      <c r="H15" s="78">
        <f>INDEX(CM_Taux_Marge_B,MATCH(SMALL(CM_Cle_Derive,9),CM_Cle_Derive,0))</f>
        <v/>
      </c>
      <c r="I15" s="79">
        <f>INDEX(CM_Ecart_A_B_pt,MATCH(SMALL(CM_Cle_Derive,9),CM_Cle_Derive,0))</f>
        <v/>
      </c>
      <c r="J15" s="80">
        <f>IF(I15&lt;=Seuil_Derive_Marge_Pt,"oui","non")</f>
        <v/>
      </c>
    </row>
    <row r="16">
      <c r="B16" s="74" t="n">
        <v>10</v>
      </c>
      <c r="C16" s="75">
        <f>INDEX(CM_Ville,MATCH(SMALL(CM_Cle_Derive,10),CM_Cle_Derive,0))</f>
        <v/>
      </c>
      <c r="D16" s="76">
        <f>INDEX(CM_Code_Magasin,MATCH(SMALL(CM_Cle_Derive,10),CM_Cle_Derive,0))</f>
        <v/>
      </c>
      <c r="E16" s="77">
        <f>INDEX(CM_Region,MATCH(SMALL(CM_Cle_Derive,10),CM_Cle_Derive,0))</f>
        <v/>
      </c>
      <c r="F16" s="77">
        <f>INDEX(CM_Type_Emplacement,MATCH(SMALL(CM_Cle_Derive,10),CM_Cle_Derive,0))</f>
        <v/>
      </c>
      <c r="G16" s="78">
        <f>INDEX(CM_Taux_Marge_A,MATCH(SMALL(CM_Cle_Derive,10),CM_Cle_Derive,0))</f>
        <v/>
      </c>
      <c r="H16" s="78">
        <f>INDEX(CM_Taux_Marge_B,MATCH(SMALL(CM_Cle_Derive,10),CM_Cle_Derive,0))</f>
        <v/>
      </c>
      <c r="I16" s="79">
        <f>INDEX(CM_Ecart_A_B_pt,MATCH(SMALL(CM_Cle_Derive,10),CM_Cle_Derive,0))</f>
        <v/>
      </c>
      <c r="J16" s="80">
        <f>IF(I16&lt;=Seuil_Derive_Marge_Pt,"oui","non")</f>
        <v/>
      </c>
    </row>
    <row r="18" ht="22" customHeight="1">
      <c r="B18" s="28">
        <f>COUNTIF(CM_En_Derive,1)&amp;" magasins perdent plus de "&amp;FIXED(-Seuil_Derive_Marge_Pt,0)&amp;" pt de taux de marge, de "&amp;FIXED(SMALL(CM_Ecart_A_B_pt,1),2)&amp;" à "&amp;FIXED(SMALL(CM_Ecart_A_B_pt,COUNTIF(CM_En_Derive,1)),2)&amp;" pt. Le suivant est à "&amp;FIXED(SMALL(CM_Ecart_A_B_pt,COUNTIF(CM_En_Derive,1)+1),2)&amp;" pt : la coupure est franche, ces magasins forment un groupe."</f>
        <v/>
      </c>
      <c r="C18" s="29" t="n"/>
      <c r="D18" s="29" t="n"/>
      <c r="E18" s="29" t="n"/>
      <c r="F18" s="29" t="n"/>
      <c r="G18" s="29" t="n"/>
      <c r="H18" s="29" t="n"/>
      <c r="I18" s="29" t="n"/>
      <c r="J18" s="29" t="n"/>
    </row>
    <row r="19" ht="22" customHeight="1">
      <c r="B19" s="37" t="n"/>
      <c r="C19" s="29" t="n"/>
      <c r="D19" s="29" t="n"/>
      <c r="E19" s="29" t="n"/>
      <c r="F19" s="29" t="n"/>
      <c r="G19" s="29" t="n"/>
      <c r="H19" s="29" t="n"/>
      <c r="I19" s="29" t="n"/>
      <c r="J19" s="29" t="n"/>
    </row>
    <row r="21">
      <c r="B21" s="81" t="inlineStr">
        <is>
          <t>Contrôle du piège « Gare / Aéroport » : taux de marge de l'exercice par type, avec et sans les magasins en dérive.</t>
        </is>
      </c>
    </row>
    <row r="22">
      <c r="B22" s="57" t="inlineStr"/>
      <c r="C22" s="57" t="inlineStr">
        <is>
          <t>Type d'emplacement</t>
        </is>
      </c>
      <c r="D22" s="57" t="inlineStr">
        <is>
          <t>Nb magasins</t>
        </is>
      </c>
      <c r="E22" s="57" t="inlineStr">
        <is>
          <t>dont en dérive</t>
        </is>
      </c>
      <c r="F22" s="57" t="inlineStr">
        <is>
          <t>Taux — tous</t>
        </is>
      </c>
      <c r="G22" s="57" t="inlineStr">
        <is>
          <t>Taux — hors dérive</t>
        </is>
      </c>
    </row>
    <row r="23">
      <c r="C23" s="75" t="inlineStr">
        <is>
          <t>Centre commercial</t>
        </is>
      </c>
      <c r="D23" s="74">
        <f>COUNTIF(CM_Type_Emplacement,C23)</f>
        <v/>
      </c>
      <c r="E23" s="74">
        <f>COUNTIFS(CM_Type_Emplacement,C23,CM_En_Derive,1)</f>
        <v/>
      </c>
      <c r="F23" s="78">
        <f>1-SUMIFS(CM_Cout_N,CM_Type_Emplacement,C23)/SUMIFS(CM_CA_Net_N,CM_Type_Emplacement,C23)</f>
        <v/>
      </c>
      <c r="G23" s="82">
        <f>1-SUMIFS(CM_Cout_N,CM_Type_Emplacement,C23,CM_En_Derive,0)/SUMIFS(CM_CA_Net_N,CM_Type_Emplacement,C23,CM_En_Derive,0)</f>
        <v/>
      </c>
    </row>
    <row r="24">
      <c r="C24" s="75" t="inlineStr">
        <is>
          <t>Centre-ville</t>
        </is>
      </c>
      <c r="D24" s="74">
        <f>COUNTIF(CM_Type_Emplacement,C24)</f>
        <v/>
      </c>
      <c r="E24" s="74">
        <f>COUNTIFS(CM_Type_Emplacement,C24,CM_En_Derive,1)</f>
        <v/>
      </c>
      <c r="F24" s="78">
        <f>1-SUMIFS(CM_Cout_N,CM_Type_Emplacement,C24)/SUMIFS(CM_CA_Net_N,CM_Type_Emplacement,C24)</f>
        <v/>
      </c>
      <c r="G24" s="82">
        <f>1-SUMIFS(CM_Cout_N,CM_Type_Emplacement,C24,CM_En_Derive,0)/SUMIFS(CM_CA_Net_N,CM_Type_Emplacement,C24,CM_En_Derive,0)</f>
        <v/>
      </c>
    </row>
    <row r="25">
      <c r="C25" s="75" t="inlineStr">
        <is>
          <t>Gare / Aéroport</t>
        </is>
      </c>
      <c r="D25" s="74">
        <f>COUNTIF(CM_Type_Emplacement,C25)</f>
        <v/>
      </c>
      <c r="E25" s="74">
        <f>COUNTIFS(CM_Type_Emplacement,C25,CM_En_Derive,1)</f>
        <v/>
      </c>
      <c r="F25" s="78">
        <f>1-SUMIFS(CM_Cout_N,CM_Type_Emplacement,C25)/SUMIFS(CM_CA_Net_N,CM_Type_Emplacement,C25)</f>
        <v/>
      </c>
      <c r="G25" s="82">
        <f>1-SUMIFS(CM_Cout_N,CM_Type_Emplacement,C25,CM_En_Derive,0)/SUMIFS(CM_CA_Net_N,CM_Type_Emplacement,C25,CM_En_Derive,0)</f>
        <v/>
      </c>
    </row>
    <row r="26">
      <c r="C26" s="75" t="inlineStr">
        <is>
          <t>Périphérie</t>
        </is>
      </c>
      <c r="D26" s="74">
        <f>COUNTIF(CM_Type_Emplacement,C26)</f>
        <v/>
      </c>
      <c r="E26" s="74">
        <f>COUNTIFS(CM_Type_Emplacement,C26,CM_En_Derive,1)</f>
        <v/>
      </c>
      <c r="F26" s="78">
        <f>1-SUMIFS(CM_Cout_N,CM_Type_Emplacement,C26)/SUMIFS(CM_CA_Net_N,CM_Type_Emplacement,C26)</f>
        <v/>
      </c>
      <c r="G26" s="82">
        <f>1-SUMIFS(CM_Cout_N,CM_Type_Emplacement,C26,CM_En_Derive,0)/SUMIFS(CM_CA_Net_N,CM_Type_Emplacement,C26,CM_En_Derive,0)</f>
        <v/>
      </c>
    </row>
    <row r="28" ht="22" customHeight="1">
      <c r="B28" s="28">
        <f>"Les magasins en dérive se concentrent en « Gare / Aéroport » ("&amp;E25&amp;" sur "&amp;COUNTIF(CM_En_Derive,1)&amp;"), dont le taux paraît plus faible ("&amp;FIXED(F25*100,2)&amp;" %). Hors magasins en dérive, les quatre types se situent entre "&amp;FIXED(MIN(G23:G26)*100,2)&amp;" % et "&amp;FIXED(MAX(G23:G26)*100,2)&amp;" % : l'emplacement n'explique rien, l'écart venait de ces magasins."</f>
        <v/>
      </c>
      <c r="C28" s="29" t="n"/>
      <c r="D28" s="29" t="n"/>
      <c r="E28" s="29" t="n"/>
      <c r="F28" s="29" t="n"/>
      <c r="G28" s="29" t="n"/>
      <c r="H28" s="29" t="n"/>
      <c r="I28" s="29" t="n"/>
      <c r="J28" s="29" t="n"/>
    </row>
    <row r="29" ht="22" customHeight="1">
      <c r="B29" s="37" t="n"/>
      <c r="C29" s="29" t="n"/>
      <c r="D29" s="29" t="n"/>
      <c r="E29" s="29" t="n"/>
      <c r="F29" s="29" t="n"/>
      <c r="G29" s="29" t="n"/>
      <c r="H29" s="29" t="n"/>
      <c r="I29" s="29" t="n"/>
      <c r="J29" s="29" t="n"/>
    </row>
    <row r="32">
      <c r="B32" s="25" t="inlineStr">
        <is>
          <t>2. Le mix canal bouge-t-il ?</t>
        </is>
      </c>
      <c r="C32" s="26" t="n"/>
      <c r="D32" s="26" t="n"/>
      <c r="E32" s="26" t="n"/>
      <c r="F32" s="26" t="n"/>
      <c r="G32" s="26" t="n"/>
      <c r="H32" s="26" t="n"/>
      <c r="I32" s="26" t="n"/>
      <c r="J32" s="26" t="n"/>
    </row>
    <row r="33">
      <c r="B33" s="73" t="inlineStr">
        <is>
          <t>Part du CA net par canal et par trimestre civil (2024 T3 = septembre seul ; 2026 T3 = juillet–août).</t>
        </is>
      </c>
    </row>
    <row r="34">
      <c r="B34" s="57" t="inlineStr">
        <is>
          <t>Trimestre</t>
        </is>
      </c>
      <c r="C34" s="57" t="inlineStr">
        <is>
          <t>Début</t>
        </is>
      </c>
      <c r="D34" s="57" t="inlineStr">
        <is>
          <t>Fin</t>
        </is>
      </c>
      <c r="E34" s="57" t="inlineStr">
        <is>
          <t>Sur place</t>
        </is>
      </c>
      <c r="F34" s="57" t="inlineStr">
        <is>
          <t>À emporter</t>
        </is>
      </c>
      <c r="G34" s="57" t="inlineStr">
        <is>
          <t>Livraison</t>
        </is>
      </c>
      <c r="H34" s="57" t="inlineStr">
        <is>
          <t>Drive</t>
        </is>
      </c>
    </row>
    <row r="35">
      <c r="B35" s="76" t="inlineStr">
        <is>
          <t>2024 T3</t>
        </is>
      </c>
      <c r="C35" s="83" t="n">
        <v>45474</v>
      </c>
      <c r="D35" s="83" t="n">
        <v>45536</v>
      </c>
      <c r="E35" s="84">
        <f>SUMIFS(V_CANet,V_Mois,"&gt;="&amp;$C35,V_Mois,"&lt;="&amp;$D35,V_Canal,E$34)/SUMIFS(V_CANet,V_Mois,"&gt;="&amp;$C35,V_Mois,"&lt;="&amp;$D35)</f>
        <v/>
      </c>
      <c r="F35" s="84">
        <f>SUMIFS(V_CANet,V_Mois,"&gt;="&amp;$C35,V_Mois,"&lt;="&amp;$D35,V_Canal,F$34)/SUMIFS(V_CANet,V_Mois,"&gt;="&amp;$C35,V_Mois,"&lt;="&amp;$D35)</f>
        <v/>
      </c>
      <c r="G35" s="84">
        <f>SUMIFS(V_CANet,V_Mois,"&gt;="&amp;$C35,V_Mois,"&lt;="&amp;$D35,V_Canal,G$34)/SUMIFS(V_CANet,V_Mois,"&gt;="&amp;$C35,V_Mois,"&lt;="&amp;$D35)</f>
        <v/>
      </c>
      <c r="H35" s="84">
        <f>SUMIFS(V_CANet,V_Mois,"&gt;="&amp;$C35,V_Mois,"&lt;="&amp;$D35,V_Canal,H$34)/SUMIFS(V_CANet,V_Mois,"&gt;="&amp;$C35,V_Mois,"&lt;="&amp;$D35)</f>
        <v/>
      </c>
    </row>
    <row r="36">
      <c r="B36" s="76" t="inlineStr">
        <is>
          <t>2024 T4</t>
        </is>
      </c>
      <c r="C36" s="83" t="n">
        <v>45566</v>
      </c>
      <c r="D36" s="83" t="n">
        <v>45627</v>
      </c>
      <c r="E36" s="84">
        <f>SUMIFS(V_CANet,V_Mois,"&gt;="&amp;$C36,V_Mois,"&lt;="&amp;$D36,V_Canal,E$34)/SUMIFS(V_CANet,V_Mois,"&gt;="&amp;$C36,V_Mois,"&lt;="&amp;$D36)</f>
        <v/>
      </c>
      <c r="F36" s="84">
        <f>SUMIFS(V_CANet,V_Mois,"&gt;="&amp;$C36,V_Mois,"&lt;="&amp;$D36,V_Canal,F$34)/SUMIFS(V_CANet,V_Mois,"&gt;="&amp;$C36,V_Mois,"&lt;="&amp;$D36)</f>
        <v/>
      </c>
      <c r="G36" s="84">
        <f>SUMIFS(V_CANet,V_Mois,"&gt;="&amp;$C36,V_Mois,"&lt;="&amp;$D36,V_Canal,G$34)/SUMIFS(V_CANet,V_Mois,"&gt;="&amp;$C36,V_Mois,"&lt;="&amp;$D36)</f>
        <v/>
      </c>
      <c r="H36" s="84">
        <f>SUMIFS(V_CANet,V_Mois,"&gt;="&amp;$C36,V_Mois,"&lt;="&amp;$D36,V_Canal,H$34)/SUMIFS(V_CANet,V_Mois,"&gt;="&amp;$C36,V_Mois,"&lt;="&amp;$D36)</f>
        <v/>
      </c>
    </row>
    <row r="37">
      <c r="B37" s="76" t="inlineStr">
        <is>
          <t>2025 T1</t>
        </is>
      </c>
      <c r="C37" s="83" t="n">
        <v>45658</v>
      </c>
      <c r="D37" s="83" t="n">
        <v>45717</v>
      </c>
      <c r="E37" s="84">
        <f>SUMIFS(V_CANet,V_Mois,"&gt;="&amp;$C37,V_Mois,"&lt;="&amp;$D37,V_Canal,E$34)/SUMIFS(V_CANet,V_Mois,"&gt;="&amp;$C37,V_Mois,"&lt;="&amp;$D37)</f>
        <v/>
      </c>
      <c r="F37" s="84">
        <f>SUMIFS(V_CANet,V_Mois,"&gt;="&amp;$C37,V_Mois,"&lt;="&amp;$D37,V_Canal,F$34)/SUMIFS(V_CANet,V_Mois,"&gt;="&amp;$C37,V_Mois,"&lt;="&amp;$D37)</f>
        <v/>
      </c>
      <c r="G37" s="84">
        <f>SUMIFS(V_CANet,V_Mois,"&gt;="&amp;$C37,V_Mois,"&lt;="&amp;$D37,V_Canal,G$34)/SUMIFS(V_CANet,V_Mois,"&gt;="&amp;$C37,V_Mois,"&lt;="&amp;$D37)</f>
        <v/>
      </c>
      <c r="H37" s="84">
        <f>SUMIFS(V_CANet,V_Mois,"&gt;="&amp;$C37,V_Mois,"&lt;="&amp;$D37,V_Canal,H$34)/SUMIFS(V_CANet,V_Mois,"&gt;="&amp;$C37,V_Mois,"&lt;="&amp;$D37)</f>
        <v/>
      </c>
    </row>
    <row r="38">
      <c r="B38" s="76" t="inlineStr">
        <is>
          <t>2025 T2</t>
        </is>
      </c>
      <c r="C38" s="83" t="n">
        <v>45748</v>
      </c>
      <c r="D38" s="83" t="n">
        <v>45809</v>
      </c>
      <c r="E38" s="84">
        <f>SUMIFS(V_CANet,V_Mois,"&gt;="&amp;$C38,V_Mois,"&lt;="&amp;$D38,V_Canal,E$34)/SUMIFS(V_CANet,V_Mois,"&gt;="&amp;$C38,V_Mois,"&lt;="&amp;$D38)</f>
        <v/>
      </c>
      <c r="F38" s="84">
        <f>SUMIFS(V_CANet,V_Mois,"&gt;="&amp;$C38,V_Mois,"&lt;="&amp;$D38,V_Canal,F$34)/SUMIFS(V_CANet,V_Mois,"&gt;="&amp;$C38,V_Mois,"&lt;="&amp;$D38)</f>
        <v/>
      </c>
      <c r="G38" s="84">
        <f>SUMIFS(V_CANet,V_Mois,"&gt;="&amp;$C38,V_Mois,"&lt;="&amp;$D38,V_Canal,G$34)/SUMIFS(V_CANet,V_Mois,"&gt;="&amp;$C38,V_Mois,"&lt;="&amp;$D38)</f>
        <v/>
      </c>
      <c r="H38" s="84">
        <f>SUMIFS(V_CANet,V_Mois,"&gt;="&amp;$C38,V_Mois,"&lt;="&amp;$D38,V_Canal,H$34)/SUMIFS(V_CANet,V_Mois,"&gt;="&amp;$C38,V_Mois,"&lt;="&amp;$D38)</f>
        <v/>
      </c>
    </row>
    <row r="39">
      <c r="B39" s="76" t="inlineStr">
        <is>
          <t>2025 T3</t>
        </is>
      </c>
      <c r="C39" s="83" t="n">
        <v>45839</v>
      </c>
      <c r="D39" s="83" t="n">
        <v>45901</v>
      </c>
      <c r="E39" s="84">
        <f>SUMIFS(V_CANet,V_Mois,"&gt;="&amp;$C39,V_Mois,"&lt;="&amp;$D39,V_Canal,E$34)/SUMIFS(V_CANet,V_Mois,"&gt;="&amp;$C39,V_Mois,"&lt;="&amp;$D39)</f>
        <v/>
      </c>
      <c r="F39" s="84">
        <f>SUMIFS(V_CANet,V_Mois,"&gt;="&amp;$C39,V_Mois,"&lt;="&amp;$D39,V_Canal,F$34)/SUMIFS(V_CANet,V_Mois,"&gt;="&amp;$C39,V_Mois,"&lt;="&amp;$D39)</f>
        <v/>
      </c>
      <c r="G39" s="84">
        <f>SUMIFS(V_CANet,V_Mois,"&gt;="&amp;$C39,V_Mois,"&lt;="&amp;$D39,V_Canal,G$34)/SUMIFS(V_CANet,V_Mois,"&gt;="&amp;$C39,V_Mois,"&lt;="&amp;$D39)</f>
        <v/>
      </c>
      <c r="H39" s="84">
        <f>SUMIFS(V_CANet,V_Mois,"&gt;="&amp;$C39,V_Mois,"&lt;="&amp;$D39,V_Canal,H$34)/SUMIFS(V_CANet,V_Mois,"&gt;="&amp;$C39,V_Mois,"&lt;="&amp;$D39)</f>
        <v/>
      </c>
    </row>
    <row r="40">
      <c r="B40" s="76" t="inlineStr">
        <is>
          <t>2025 T4</t>
        </is>
      </c>
      <c r="C40" s="83" t="n">
        <v>45931</v>
      </c>
      <c r="D40" s="83" t="n">
        <v>45992</v>
      </c>
      <c r="E40" s="84">
        <f>SUMIFS(V_CANet,V_Mois,"&gt;="&amp;$C40,V_Mois,"&lt;="&amp;$D40,V_Canal,E$34)/SUMIFS(V_CANet,V_Mois,"&gt;="&amp;$C40,V_Mois,"&lt;="&amp;$D40)</f>
        <v/>
      </c>
      <c r="F40" s="84">
        <f>SUMIFS(V_CANet,V_Mois,"&gt;="&amp;$C40,V_Mois,"&lt;="&amp;$D40,V_Canal,F$34)/SUMIFS(V_CANet,V_Mois,"&gt;="&amp;$C40,V_Mois,"&lt;="&amp;$D40)</f>
        <v/>
      </c>
      <c r="G40" s="84">
        <f>SUMIFS(V_CANet,V_Mois,"&gt;="&amp;$C40,V_Mois,"&lt;="&amp;$D40,V_Canal,G$34)/SUMIFS(V_CANet,V_Mois,"&gt;="&amp;$C40,V_Mois,"&lt;="&amp;$D40)</f>
        <v/>
      </c>
      <c r="H40" s="84">
        <f>SUMIFS(V_CANet,V_Mois,"&gt;="&amp;$C40,V_Mois,"&lt;="&amp;$D40,V_Canal,H$34)/SUMIFS(V_CANet,V_Mois,"&gt;="&amp;$C40,V_Mois,"&lt;="&amp;$D40)</f>
        <v/>
      </c>
    </row>
    <row r="41">
      <c r="B41" s="76" t="inlineStr">
        <is>
          <t>2026 T1</t>
        </is>
      </c>
      <c r="C41" s="83" t="n">
        <v>46023</v>
      </c>
      <c r="D41" s="83" t="n">
        <v>46082</v>
      </c>
      <c r="E41" s="84">
        <f>SUMIFS(V_CANet,V_Mois,"&gt;="&amp;$C41,V_Mois,"&lt;="&amp;$D41,V_Canal,E$34)/SUMIFS(V_CANet,V_Mois,"&gt;="&amp;$C41,V_Mois,"&lt;="&amp;$D41)</f>
        <v/>
      </c>
      <c r="F41" s="84">
        <f>SUMIFS(V_CANet,V_Mois,"&gt;="&amp;$C41,V_Mois,"&lt;="&amp;$D41,V_Canal,F$34)/SUMIFS(V_CANet,V_Mois,"&gt;="&amp;$C41,V_Mois,"&lt;="&amp;$D41)</f>
        <v/>
      </c>
      <c r="G41" s="84">
        <f>SUMIFS(V_CANet,V_Mois,"&gt;="&amp;$C41,V_Mois,"&lt;="&amp;$D41,V_Canal,G$34)/SUMIFS(V_CANet,V_Mois,"&gt;="&amp;$C41,V_Mois,"&lt;="&amp;$D41)</f>
        <v/>
      </c>
      <c r="H41" s="84">
        <f>SUMIFS(V_CANet,V_Mois,"&gt;="&amp;$C41,V_Mois,"&lt;="&amp;$D41,V_Canal,H$34)/SUMIFS(V_CANet,V_Mois,"&gt;="&amp;$C41,V_Mois,"&lt;="&amp;$D41)</f>
        <v/>
      </c>
    </row>
    <row r="42">
      <c r="B42" s="76" t="inlineStr">
        <is>
          <t>2026 T2</t>
        </is>
      </c>
      <c r="C42" s="83" t="n">
        <v>46113</v>
      </c>
      <c r="D42" s="83" t="n">
        <v>46174</v>
      </c>
      <c r="E42" s="84">
        <f>SUMIFS(V_CANet,V_Mois,"&gt;="&amp;$C42,V_Mois,"&lt;="&amp;$D42,V_Canal,E$34)/SUMIFS(V_CANet,V_Mois,"&gt;="&amp;$C42,V_Mois,"&lt;="&amp;$D42)</f>
        <v/>
      </c>
      <c r="F42" s="84">
        <f>SUMIFS(V_CANet,V_Mois,"&gt;="&amp;$C42,V_Mois,"&lt;="&amp;$D42,V_Canal,F$34)/SUMIFS(V_CANet,V_Mois,"&gt;="&amp;$C42,V_Mois,"&lt;="&amp;$D42)</f>
        <v/>
      </c>
      <c r="G42" s="84">
        <f>SUMIFS(V_CANet,V_Mois,"&gt;="&amp;$C42,V_Mois,"&lt;="&amp;$D42,V_Canal,G$34)/SUMIFS(V_CANet,V_Mois,"&gt;="&amp;$C42,V_Mois,"&lt;="&amp;$D42)</f>
        <v/>
      </c>
      <c r="H42" s="84">
        <f>SUMIFS(V_CANet,V_Mois,"&gt;="&amp;$C42,V_Mois,"&lt;="&amp;$D42,V_Canal,H$34)/SUMIFS(V_CANet,V_Mois,"&gt;="&amp;$C42,V_Mois,"&lt;="&amp;$D42)</f>
        <v/>
      </c>
    </row>
    <row r="43">
      <c r="B43" s="76" t="inlineStr">
        <is>
          <t>2026 T3</t>
        </is>
      </c>
      <c r="C43" s="83" t="n">
        <v>46204</v>
      </c>
      <c r="D43" s="83" t="n">
        <v>46266</v>
      </c>
      <c r="E43" s="84">
        <f>SUMIFS(V_CANet,V_Mois,"&gt;="&amp;$C43,V_Mois,"&lt;="&amp;$D43,V_Canal,E$34)/SUMIFS(V_CANet,V_Mois,"&gt;="&amp;$C43,V_Mois,"&lt;="&amp;$D43)</f>
        <v/>
      </c>
      <c r="F43" s="84">
        <f>SUMIFS(V_CANet,V_Mois,"&gt;="&amp;$C43,V_Mois,"&lt;="&amp;$D43,V_Canal,F$34)/SUMIFS(V_CANet,V_Mois,"&gt;="&amp;$C43,V_Mois,"&lt;="&amp;$D43)</f>
        <v/>
      </c>
      <c r="G43" s="84">
        <f>SUMIFS(V_CANet,V_Mois,"&gt;="&amp;$C43,V_Mois,"&lt;="&amp;$D43,V_Canal,G$34)/SUMIFS(V_CANet,V_Mois,"&gt;="&amp;$C43,V_Mois,"&lt;="&amp;$D43)</f>
        <v/>
      </c>
      <c r="H43" s="84">
        <f>SUMIFS(V_CANet,V_Mois,"&gt;="&amp;$C43,V_Mois,"&lt;="&amp;$D43,V_Canal,H$34)/SUMIFS(V_CANet,V_Mois,"&gt;="&amp;$C43,V_Mois,"&lt;="&amp;$D43)</f>
        <v/>
      </c>
    </row>
    <row r="45" ht="22" customHeight="1">
      <c r="B45" s="28">
        <f>"La livraison passe de "&amp;FIXED(G35*100,1)&amp;" % à "&amp;FIXED(G43*100,1)&amp;" % du CA net en "&amp;ROWS(G35:G43)-1&amp;" trimestres (+"&amp;FIXED((G43-G35)*100,1)&amp;" pt), prise sur le sur place ("&amp;FIXED((E43-E35)*100,1)&amp;" pt) et l'à emporter ("&amp;FIXED((F43-F35)*100,1)&amp;" pt). Le Drive est stable."</f>
        <v/>
      </c>
      <c r="C45" s="29" t="n"/>
      <c r="D45" s="29" t="n"/>
      <c r="E45" s="29" t="n"/>
      <c r="F45" s="29" t="n"/>
      <c r="G45" s="29" t="n"/>
      <c r="H45" s="29" t="n"/>
      <c r="I45" s="29" t="n"/>
      <c r="J45" s="29" t="n"/>
    </row>
    <row r="46" ht="22" customHeight="1">
      <c r="B46" s="37" t="n"/>
      <c r="C46" s="29" t="n"/>
      <c r="D46" s="29" t="n"/>
      <c r="E46" s="29" t="n"/>
      <c r="F46" s="29" t="n"/>
      <c r="G46" s="29" t="n"/>
      <c r="H46" s="29" t="n"/>
      <c r="I46" s="29" t="n"/>
      <c r="J46" s="29" t="n"/>
    </row>
    <row r="49">
      <c r="B49" s="25" t="inlineStr">
        <is>
          <t>3. Quels fournisseurs dérivent ?</t>
        </is>
      </c>
      <c r="C49" s="26" t="n"/>
      <c r="D49" s="26" t="n"/>
      <c r="E49" s="26" t="n"/>
      <c r="F49" s="26" t="n"/>
      <c r="G49" s="26" t="n"/>
      <c r="H49" s="26" t="n"/>
      <c r="I49" s="26" t="n"/>
      <c r="J49" s="26" t="n"/>
    </row>
    <row r="50">
      <c r="B50" s="73" t="inlineStr">
        <is>
          <t>Retard moyen de livraison (jours au-delà du délai contractuel) par semestre civil de commande. Commandes non livrées exclues.</t>
        </is>
      </c>
    </row>
    <row r="51">
      <c r="F51" s="85" t="inlineStr">
        <is>
          <t>Début →</t>
        </is>
      </c>
      <c r="G51" s="86" t="n">
        <v>45474</v>
      </c>
      <c r="H51" s="86" t="n">
        <v>45658</v>
      </c>
      <c r="I51" s="86" t="n">
        <v>45839</v>
      </c>
      <c r="J51" s="86" t="n">
        <v>46023</v>
      </c>
      <c r="K51" s="86" t="n">
        <v>46204</v>
      </c>
    </row>
    <row r="52">
      <c r="F52" s="85" t="inlineStr">
        <is>
          <t>Fin →</t>
        </is>
      </c>
      <c r="G52" s="86" t="n">
        <v>45627</v>
      </c>
      <c r="H52" s="86" t="n">
        <v>45809</v>
      </c>
      <c r="I52" s="86" t="n">
        <v>45992</v>
      </c>
      <c r="J52" s="86" t="n">
        <v>46174</v>
      </c>
      <c r="K52" s="86" t="n">
        <v>46357</v>
      </c>
    </row>
    <row r="53">
      <c r="B53" s="57" t="inlineStr">
        <is>
          <t>Code</t>
        </is>
      </c>
      <c r="C53" s="57" t="inlineStr">
        <is>
          <t>Fournisseur</t>
        </is>
      </c>
      <c r="D53" s="57" t="inlineStr">
        <is>
          <t>Retard moyen</t>
        </is>
      </c>
      <c r="E53" s="57" t="inlineStr">
        <is>
          <t>Part en retard</t>
        </is>
      </c>
      <c r="F53" s="57" t="inlineStr">
        <is>
          <t>Clé</t>
        </is>
      </c>
      <c r="G53" s="57" t="inlineStr">
        <is>
          <t>2024 S2</t>
        </is>
      </c>
      <c r="H53" s="57" t="inlineStr">
        <is>
          <t>2025 S1</t>
        </is>
      </c>
      <c r="I53" s="57" t="inlineStr">
        <is>
          <t>2025 S2</t>
        </is>
      </c>
      <c r="J53" s="57" t="inlineStr">
        <is>
          <t>2026 S1</t>
        </is>
      </c>
      <c r="K53" s="57" t="inlineStr">
        <is>
          <t>2026 S2</t>
        </is>
      </c>
    </row>
    <row r="54">
      <c r="B54" s="76">
        <f>REF_FOURNISSEURS!A2</f>
        <v/>
      </c>
      <c r="C54" s="75">
        <f>REF_FOURNISSEURS!B2</f>
        <v/>
      </c>
      <c r="D54" s="87">
        <f>IF(SUMIFS(A_Livrees,A_Fourn,B54)=0,"aucune commande",SUMIFS(A_Retard,A_Fourn,B54)/SUMIFS(A_Livrees,A_Fourn,B54))</f>
        <v/>
      </c>
      <c r="E54" s="84">
        <f>IF(SUMIFS(A_Livrees,A_Fourn,B54)=0,"",SUMIFS(A_EnRetard,A_Fourn,B54)/SUMIFS(A_Livrees,A_Fourn,B54))</f>
        <v/>
      </c>
      <c r="F54" s="88">
        <f>IF(ISNUMBER(D54),D54+ROW()/10^9,-99)</f>
        <v/>
      </c>
      <c r="G54" s="89">
        <f>IFERROR(SUMIFS(A_Retard,A_Fourn,$B54,A_Mois,"&gt;="&amp;G$51,A_Mois,"&lt;="&amp;G$52)/SUMIFS(A_Livrees,A_Fourn,$B54,A_Mois,"&gt;="&amp;G$51,A_Mois,"&lt;="&amp;G$52),"")</f>
        <v/>
      </c>
      <c r="H54" s="89">
        <f>IFERROR(SUMIFS(A_Retard,A_Fourn,$B54,A_Mois,"&gt;="&amp;H$51,A_Mois,"&lt;="&amp;H$52)/SUMIFS(A_Livrees,A_Fourn,$B54,A_Mois,"&gt;="&amp;H$51,A_Mois,"&lt;="&amp;H$52),"")</f>
        <v/>
      </c>
      <c r="I54" s="89">
        <f>IFERROR(SUMIFS(A_Retard,A_Fourn,$B54,A_Mois,"&gt;="&amp;I$51,A_Mois,"&lt;="&amp;I$52)/SUMIFS(A_Livrees,A_Fourn,$B54,A_Mois,"&gt;="&amp;I$51,A_Mois,"&lt;="&amp;I$52),"")</f>
        <v/>
      </c>
      <c r="J54" s="89">
        <f>IFERROR(SUMIFS(A_Retard,A_Fourn,$B54,A_Mois,"&gt;="&amp;J$51,A_Mois,"&lt;="&amp;J$52)/SUMIFS(A_Livrees,A_Fourn,$B54,A_Mois,"&gt;="&amp;J$51,A_Mois,"&lt;="&amp;J$52),"")</f>
        <v/>
      </c>
      <c r="K54" s="89">
        <f>IFERROR(SUMIFS(A_Retard,A_Fourn,$B54,A_Mois,"&gt;="&amp;K$51,A_Mois,"&lt;="&amp;K$52)/SUMIFS(A_Livrees,A_Fourn,$B54,A_Mois,"&gt;="&amp;K$51,A_Mois,"&lt;="&amp;K$52),"")</f>
        <v/>
      </c>
    </row>
    <row r="55">
      <c r="B55" s="76">
        <f>REF_FOURNISSEURS!A3</f>
        <v/>
      </c>
      <c r="C55" s="75">
        <f>REF_FOURNISSEURS!B3</f>
        <v/>
      </c>
      <c r="D55" s="87">
        <f>IF(SUMIFS(A_Livrees,A_Fourn,B55)=0,"aucune commande",SUMIFS(A_Retard,A_Fourn,B55)/SUMIFS(A_Livrees,A_Fourn,B55))</f>
        <v/>
      </c>
      <c r="E55" s="84">
        <f>IF(SUMIFS(A_Livrees,A_Fourn,B55)=0,"",SUMIFS(A_EnRetard,A_Fourn,B55)/SUMIFS(A_Livrees,A_Fourn,B55))</f>
        <v/>
      </c>
      <c r="F55" s="88">
        <f>IF(ISNUMBER(D55),D55+ROW()/10^9,-99)</f>
        <v/>
      </c>
      <c r="G55" s="89">
        <f>IFERROR(SUMIFS(A_Retard,A_Fourn,$B55,A_Mois,"&gt;="&amp;G$51,A_Mois,"&lt;="&amp;G$52)/SUMIFS(A_Livrees,A_Fourn,$B55,A_Mois,"&gt;="&amp;G$51,A_Mois,"&lt;="&amp;G$52),"")</f>
        <v/>
      </c>
      <c r="H55" s="89">
        <f>IFERROR(SUMIFS(A_Retard,A_Fourn,$B55,A_Mois,"&gt;="&amp;H$51,A_Mois,"&lt;="&amp;H$52)/SUMIFS(A_Livrees,A_Fourn,$B55,A_Mois,"&gt;="&amp;H$51,A_Mois,"&lt;="&amp;H$52),"")</f>
        <v/>
      </c>
      <c r="I55" s="89">
        <f>IFERROR(SUMIFS(A_Retard,A_Fourn,$B55,A_Mois,"&gt;="&amp;I$51,A_Mois,"&lt;="&amp;I$52)/SUMIFS(A_Livrees,A_Fourn,$B55,A_Mois,"&gt;="&amp;I$51,A_Mois,"&lt;="&amp;I$52),"")</f>
        <v/>
      </c>
      <c r="J55" s="89">
        <f>IFERROR(SUMIFS(A_Retard,A_Fourn,$B55,A_Mois,"&gt;="&amp;J$51,A_Mois,"&lt;="&amp;J$52)/SUMIFS(A_Livrees,A_Fourn,$B55,A_Mois,"&gt;="&amp;J$51,A_Mois,"&lt;="&amp;J$52),"")</f>
        <v/>
      </c>
      <c r="K55" s="89">
        <f>IFERROR(SUMIFS(A_Retard,A_Fourn,$B55,A_Mois,"&gt;="&amp;K$51,A_Mois,"&lt;="&amp;K$52)/SUMIFS(A_Livrees,A_Fourn,$B55,A_Mois,"&gt;="&amp;K$51,A_Mois,"&lt;="&amp;K$52),"")</f>
        <v/>
      </c>
    </row>
    <row r="56">
      <c r="B56" s="76">
        <f>REF_FOURNISSEURS!A4</f>
        <v/>
      </c>
      <c r="C56" s="75">
        <f>REF_FOURNISSEURS!B4</f>
        <v/>
      </c>
      <c r="D56" s="87">
        <f>IF(SUMIFS(A_Livrees,A_Fourn,B56)=0,"aucune commande",SUMIFS(A_Retard,A_Fourn,B56)/SUMIFS(A_Livrees,A_Fourn,B56))</f>
        <v/>
      </c>
      <c r="E56" s="84">
        <f>IF(SUMIFS(A_Livrees,A_Fourn,B56)=0,"",SUMIFS(A_EnRetard,A_Fourn,B56)/SUMIFS(A_Livrees,A_Fourn,B56))</f>
        <v/>
      </c>
      <c r="F56" s="88">
        <f>IF(ISNUMBER(D56),D56+ROW()/10^9,-99)</f>
        <v/>
      </c>
      <c r="G56" s="89">
        <f>IFERROR(SUMIFS(A_Retard,A_Fourn,$B56,A_Mois,"&gt;="&amp;G$51,A_Mois,"&lt;="&amp;G$52)/SUMIFS(A_Livrees,A_Fourn,$B56,A_Mois,"&gt;="&amp;G$51,A_Mois,"&lt;="&amp;G$52),"")</f>
        <v/>
      </c>
      <c r="H56" s="89">
        <f>IFERROR(SUMIFS(A_Retard,A_Fourn,$B56,A_Mois,"&gt;="&amp;H$51,A_Mois,"&lt;="&amp;H$52)/SUMIFS(A_Livrees,A_Fourn,$B56,A_Mois,"&gt;="&amp;H$51,A_Mois,"&lt;="&amp;H$52),"")</f>
        <v/>
      </c>
      <c r="I56" s="89">
        <f>IFERROR(SUMIFS(A_Retard,A_Fourn,$B56,A_Mois,"&gt;="&amp;I$51,A_Mois,"&lt;="&amp;I$52)/SUMIFS(A_Livrees,A_Fourn,$B56,A_Mois,"&gt;="&amp;I$51,A_Mois,"&lt;="&amp;I$52),"")</f>
        <v/>
      </c>
      <c r="J56" s="89">
        <f>IFERROR(SUMIFS(A_Retard,A_Fourn,$B56,A_Mois,"&gt;="&amp;J$51,A_Mois,"&lt;="&amp;J$52)/SUMIFS(A_Livrees,A_Fourn,$B56,A_Mois,"&gt;="&amp;J$51,A_Mois,"&lt;="&amp;J$52),"")</f>
        <v/>
      </c>
      <c r="K56" s="89">
        <f>IFERROR(SUMIFS(A_Retard,A_Fourn,$B56,A_Mois,"&gt;="&amp;K$51,A_Mois,"&lt;="&amp;K$52)/SUMIFS(A_Livrees,A_Fourn,$B56,A_Mois,"&gt;="&amp;K$51,A_Mois,"&lt;="&amp;K$52),"")</f>
        <v/>
      </c>
    </row>
    <row r="57">
      <c r="B57" s="76">
        <f>REF_FOURNISSEURS!A5</f>
        <v/>
      </c>
      <c r="C57" s="75">
        <f>REF_FOURNISSEURS!B5</f>
        <v/>
      </c>
      <c r="D57" s="87">
        <f>IF(SUMIFS(A_Livrees,A_Fourn,B57)=0,"aucune commande",SUMIFS(A_Retard,A_Fourn,B57)/SUMIFS(A_Livrees,A_Fourn,B57))</f>
        <v/>
      </c>
      <c r="E57" s="84">
        <f>IF(SUMIFS(A_Livrees,A_Fourn,B57)=0,"",SUMIFS(A_EnRetard,A_Fourn,B57)/SUMIFS(A_Livrees,A_Fourn,B57))</f>
        <v/>
      </c>
      <c r="F57" s="88">
        <f>IF(ISNUMBER(D57),D57+ROW()/10^9,-99)</f>
        <v/>
      </c>
      <c r="G57" s="89">
        <f>IFERROR(SUMIFS(A_Retard,A_Fourn,$B57,A_Mois,"&gt;="&amp;G$51,A_Mois,"&lt;="&amp;G$52)/SUMIFS(A_Livrees,A_Fourn,$B57,A_Mois,"&gt;="&amp;G$51,A_Mois,"&lt;="&amp;G$52),"")</f>
        <v/>
      </c>
      <c r="H57" s="89">
        <f>IFERROR(SUMIFS(A_Retard,A_Fourn,$B57,A_Mois,"&gt;="&amp;H$51,A_Mois,"&lt;="&amp;H$52)/SUMIFS(A_Livrees,A_Fourn,$B57,A_Mois,"&gt;="&amp;H$51,A_Mois,"&lt;="&amp;H$52),"")</f>
        <v/>
      </c>
      <c r="I57" s="89">
        <f>IFERROR(SUMIFS(A_Retard,A_Fourn,$B57,A_Mois,"&gt;="&amp;I$51,A_Mois,"&lt;="&amp;I$52)/SUMIFS(A_Livrees,A_Fourn,$B57,A_Mois,"&gt;="&amp;I$51,A_Mois,"&lt;="&amp;I$52),"")</f>
        <v/>
      </c>
      <c r="J57" s="89">
        <f>IFERROR(SUMIFS(A_Retard,A_Fourn,$B57,A_Mois,"&gt;="&amp;J$51,A_Mois,"&lt;="&amp;J$52)/SUMIFS(A_Livrees,A_Fourn,$B57,A_Mois,"&gt;="&amp;J$51,A_Mois,"&lt;="&amp;J$52),"")</f>
        <v/>
      </c>
      <c r="K57" s="89">
        <f>IFERROR(SUMIFS(A_Retard,A_Fourn,$B57,A_Mois,"&gt;="&amp;K$51,A_Mois,"&lt;="&amp;K$52)/SUMIFS(A_Livrees,A_Fourn,$B57,A_Mois,"&gt;="&amp;K$51,A_Mois,"&lt;="&amp;K$52),"")</f>
        <v/>
      </c>
    </row>
    <row r="58">
      <c r="B58" s="76">
        <f>REF_FOURNISSEURS!A6</f>
        <v/>
      </c>
      <c r="C58" s="75">
        <f>REF_FOURNISSEURS!B6</f>
        <v/>
      </c>
      <c r="D58" s="87">
        <f>IF(SUMIFS(A_Livrees,A_Fourn,B58)=0,"aucune commande",SUMIFS(A_Retard,A_Fourn,B58)/SUMIFS(A_Livrees,A_Fourn,B58))</f>
        <v/>
      </c>
      <c r="E58" s="84">
        <f>IF(SUMIFS(A_Livrees,A_Fourn,B58)=0,"",SUMIFS(A_EnRetard,A_Fourn,B58)/SUMIFS(A_Livrees,A_Fourn,B58))</f>
        <v/>
      </c>
      <c r="F58" s="88">
        <f>IF(ISNUMBER(D58),D58+ROW()/10^9,-99)</f>
        <v/>
      </c>
      <c r="G58" s="89">
        <f>IFERROR(SUMIFS(A_Retard,A_Fourn,$B58,A_Mois,"&gt;="&amp;G$51,A_Mois,"&lt;="&amp;G$52)/SUMIFS(A_Livrees,A_Fourn,$B58,A_Mois,"&gt;="&amp;G$51,A_Mois,"&lt;="&amp;G$52),"")</f>
        <v/>
      </c>
      <c r="H58" s="89">
        <f>IFERROR(SUMIFS(A_Retard,A_Fourn,$B58,A_Mois,"&gt;="&amp;H$51,A_Mois,"&lt;="&amp;H$52)/SUMIFS(A_Livrees,A_Fourn,$B58,A_Mois,"&gt;="&amp;H$51,A_Mois,"&lt;="&amp;H$52),"")</f>
        <v/>
      </c>
      <c r="I58" s="89">
        <f>IFERROR(SUMIFS(A_Retard,A_Fourn,$B58,A_Mois,"&gt;="&amp;I$51,A_Mois,"&lt;="&amp;I$52)/SUMIFS(A_Livrees,A_Fourn,$B58,A_Mois,"&gt;="&amp;I$51,A_Mois,"&lt;="&amp;I$52),"")</f>
        <v/>
      </c>
      <c r="J58" s="89">
        <f>IFERROR(SUMIFS(A_Retard,A_Fourn,$B58,A_Mois,"&gt;="&amp;J$51,A_Mois,"&lt;="&amp;J$52)/SUMIFS(A_Livrees,A_Fourn,$B58,A_Mois,"&gt;="&amp;J$51,A_Mois,"&lt;="&amp;J$52),"")</f>
        <v/>
      </c>
      <c r="K58" s="89">
        <f>IFERROR(SUMIFS(A_Retard,A_Fourn,$B58,A_Mois,"&gt;="&amp;K$51,A_Mois,"&lt;="&amp;K$52)/SUMIFS(A_Livrees,A_Fourn,$B58,A_Mois,"&gt;="&amp;K$51,A_Mois,"&lt;="&amp;K$52),"")</f>
        <v/>
      </c>
    </row>
    <row r="59">
      <c r="B59" s="76">
        <f>REF_FOURNISSEURS!A7</f>
        <v/>
      </c>
      <c r="C59" s="75">
        <f>REF_FOURNISSEURS!B7</f>
        <v/>
      </c>
      <c r="D59" s="87">
        <f>IF(SUMIFS(A_Livrees,A_Fourn,B59)=0,"aucune commande",SUMIFS(A_Retard,A_Fourn,B59)/SUMIFS(A_Livrees,A_Fourn,B59))</f>
        <v/>
      </c>
      <c r="E59" s="84">
        <f>IF(SUMIFS(A_Livrees,A_Fourn,B59)=0,"",SUMIFS(A_EnRetard,A_Fourn,B59)/SUMIFS(A_Livrees,A_Fourn,B59))</f>
        <v/>
      </c>
      <c r="F59" s="88">
        <f>IF(ISNUMBER(D59),D59+ROW()/10^9,-99)</f>
        <v/>
      </c>
      <c r="G59" s="89">
        <f>IFERROR(SUMIFS(A_Retard,A_Fourn,$B59,A_Mois,"&gt;="&amp;G$51,A_Mois,"&lt;="&amp;G$52)/SUMIFS(A_Livrees,A_Fourn,$B59,A_Mois,"&gt;="&amp;G$51,A_Mois,"&lt;="&amp;G$52),"")</f>
        <v/>
      </c>
      <c r="H59" s="89">
        <f>IFERROR(SUMIFS(A_Retard,A_Fourn,$B59,A_Mois,"&gt;="&amp;H$51,A_Mois,"&lt;="&amp;H$52)/SUMIFS(A_Livrees,A_Fourn,$B59,A_Mois,"&gt;="&amp;H$51,A_Mois,"&lt;="&amp;H$52),"")</f>
        <v/>
      </c>
      <c r="I59" s="89">
        <f>IFERROR(SUMIFS(A_Retard,A_Fourn,$B59,A_Mois,"&gt;="&amp;I$51,A_Mois,"&lt;="&amp;I$52)/SUMIFS(A_Livrees,A_Fourn,$B59,A_Mois,"&gt;="&amp;I$51,A_Mois,"&lt;="&amp;I$52),"")</f>
        <v/>
      </c>
      <c r="J59" s="89">
        <f>IFERROR(SUMIFS(A_Retard,A_Fourn,$B59,A_Mois,"&gt;="&amp;J$51,A_Mois,"&lt;="&amp;J$52)/SUMIFS(A_Livrees,A_Fourn,$B59,A_Mois,"&gt;="&amp;J$51,A_Mois,"&lt;="&amp;J$52),"")</f>
        <v/>
      </c>
      <c r="K59" s="89">
        <f>IFERROR(SUMIFS(A_Retard,A_Fourn,$B59,A_Mois,"&gt;="&amp;K$51,A_Mois,"&lt;="&amp;K$52)/SUMIFS(A_Livrees,A_Fourn,$B59,A_Mois,"&gt;="&amp;K$51,A_Mois,"&lt;="&amp;K$52),"")</f>
        <v/>
      </c>
    </row>
    <row r="60">
      <c r="B60" s="76">
        <f>REF_FOURNISSEURS!A8</f>
        <v/>
      </c>
      <c r="C60" s="75">
        <f>REF_FOURNISSEURS!B8</f>
        <v/>
      </c>
      <c r="D60" s="87">
        <f>IF(SUMIFS(A_Livrees,A_Fourn,B60)=0,"aucune commande",SUMIFS(A_Retard,A_Fourn,B60)/SUMIFS(A_Livrees,A_Fourn,B60))</f>
        <v/>
      </c>
      <c r="E60" s="84">
        <f>IF(SUMIFS(A_Livrees,A_Fourn,B60)=0,"",SUMIFS(A_EnRetard,A_Fourn,B60)/SUMIFS(A_Livrees,A_Fourn,B60))</f>
        <v/>
      </c>
      <c r="F60" s="88">
        <f>IF(ISNUMBER(D60),D60+ROW()/10^9,-99)</f>
        <v/>
      </c>
      <c r="G60" s="89">
        <f>IFERROR(SUMIFS(A_Retard,A_Fourn,$B60,A_Mois,"&gt;="&amp;G$51,A_Mois,"&lt;="&amp;G$52)/SUMIFS(A_Livrees,A_Fourn,$B60,A_Mois,"&gt;="&amp;G$51,A_Mois,"&lt;="&amp;G$52),"")</f>
        <v/>
      </c>
      <c r="H60" s="89">
        <f>IFERROR(SUMIFS(A_Retard,A_Fourn,$B60,A_Mois,"&gt;="&amp;H$51,A_Mois,"&lt;="&amp;H$52)/SUMIFS(A_Livrees,A_Fourn,$B60,A_Mois,"&gt;="&amp;H$51,A_Mois,"&lt;="&amp;H$52),"")</f>
        <v/>
      </c>
      <c r="I60" s="89">
        <f>IFERROR(SUMIFS(A_Retard,A_Fourn,$B60,A_Mois,"&gt;="&amp;I$51,A_Mois,"&lt;="&amp;I$52)/SUMIFS(A_Livrees,A_Fourn,$B60,A_Mois,"&gt;="&amp;I$51,A_Mois,"&lt;="&amp;I$52),"")</f>
        <v/>
      </c>
      <c r="J60" s="89">
        <f>IFERROR(SUMIFS(A_Retard,A_Fourn,$B60,A_Mois,"&gt;="&amp;J$51,A_Mois,"&lt;="&amp;J$52)/SUMIFS(A_Livrees,A_Fourn,$B60,A_Mois,"&gt;="&amp;J$51,A_Mois,"&lt;="&amp;J$52),"")</f>
        <v/>
      </c>
      <c r="K60" s="89">
        <f>IFERROR(SUMIFS(A_Retard,A_Fourn,$B60,A_Mois,"&gt;="&amp;K$51,A_Mois,"&lt;="&amp;K$52)/SUMIFS(A_Livrees,A_Fourn,$B60,A_Mois,"&gt;="&amp;K$51,A_Mois,"&lt;="&amp;K$52),"")</f>
        <v/>
      </c>
    </row>
    <row r="61">
      <c r="B61" s="76">
        <f>REF_FOURNISSEURS!A9</f>
        <v/>
      </c>
      <c r="C61" s="75">
        <f>REF_FOURNISSEURS!B9</f>
        <v/>
      </c>
      <c r="D61" s="87">
        <f>IF(SUMIFS(A_Livrees,A_Fourn,B61)=0,"aucune commande",SUMIFS(A_Retard,A_Fourn,B61)/SUMIFS(A_Livrees,A_Fourn,B61))</f>
        <v/>
      </c>
      <c r="E61" s="84">
        <f>IF(SUMIFS(A_Livrees,A_Fourn,B61)=0,"",SUMIFS(A_EnRetard,A_Fourn,B61)/SUMIFS(A_Livrees,A_Fourn,B61))</f>
        <v/>
      </c>
      <c r="F61" s="88">
        <f>IF(ISNUMBER(D61),D61+ROW()/10^9,-99)</f>
        <v/>
      </c>
      <c r="G61" s="89">
        <f>IFERROR(SUMIFS(A_Retard,A_Fourn,$B61,A_Mois,"&gt;="&amp;G$51,A_Mois,"&lt;="&amp;G$52)/SUMIFS(A_Livrees,A_Fourn,$B61,A_Mois,"&gt;="&amp;G$51,A_Mois,"&lt;="&amp;G$52),"")</f>
        <v/>
      </c>
      <c r="H61" s="89">
        <f>IFERROR(SUMIFS(A_Retard,A_Fourn,$B61,A_Mois,"&gt;="&amp;H$51,A_Mois,"&lt;="&amp;H$52)/SUMIFS(A_Livrees,A_Fourn,$B61,A_Mois,"&gt;="&amp;H$51,A_Mois,"&lt;="&amp;H$52),"")</f>
        <v/>
      </c>
      <c r="I61" s="89">
        <f>IFERROR(SUMIFS(A_Retard,A_Fourn,$B61,A_Mois,"&gt;="&amp;I$51,A_Mois,"&lt;="&amp;I$52)/SUMIFS(A_Livrees,A_Fourn,$B61,A_Mois,"&gt;="&amp;I$51,A_Mois,"&lt;="&amp;I$52),"")</f>
        <v/>
      </c>
      <c r="J61" s="89">
        <f>IFERROR(SUMIFS(A_Retard,A_Fourn,$B61,A_Mois,"&gt;="&amp;J$51,A_Mois,"&lt;="&amp;J$52)/SUMIFS(A_Livrees,A_Fourn,$B61,A_Mois,"&gt;="&amp;J$51,A_Mois,"&lt;="&amp;J$52),"")</f>
        <v/>
      </c>
      <c r="K61" s="89">
        <f>IFERROR(SUMIFS(A_Retard,A_Fourn,$B61,A_Mois,"&gt;="&amp;K$51,A_Mois,"&lt;="&amp;K$52)/SUMIFS(A_Livrees,A_Fourn,$B61,A_Mois,"&gt;="&amp;K$51,A_Mois,"&lt;="&amp;K$52),"")</f>
        <v/>
      </c>
    </row>
    <row r="62">
      <c r="B62" s="76">
        <f>REF_FOURNISSEURS!A10</f>
        <v/>
      </c>
      <c r="C62" s="75">
        <f>REF_FOURNISSEURS!B10</f>
        <v/>
      </c>
      <c r="D62" s="87">
        <f>IF(SUMIFS(A_Livrees,A_Fourn,B62)=0,"aucune commande",SUMIFS(A_Retard,A_Fourn,B62)/SUMIFS(A_Livrees,A_Fourn,B62))</f>
        <v/>
      </c>
      <c r="E62" s="84">
        <f>IF(SUMIFS(A_Livrees,A_Fourn,B62)=0,"",SUMIFS(A_EnRetard,A_Fourn,B62)/SUMIFS(A_Livrees,A_Fourn,B62))</f>
        <v/>
      </c>
      <c r="F62" s="88">
        <f>IF(ISNUMBER(D62),D62+ROW()/10^9,-99)</f>
        <v/>
      </c>
      <c r="G62" s="89">
        <f>IFERROR(SUMIFS(A_Retard,A_Fourn,$B62,A_Mois,"&gt;="&amp;G$51,A_Mois,"&lt;="&amp;G$52)/SUMIFS(A_Livrees,A_Fourn,$B62,A_Mois,"&gt;="&amp;G$51,A_Mois,"&lt;="&amp;G$52),"")</f>
        <v/>
      </c>
      <c r="H62" s="89">
        <f>IFERROR(SUMIFS(A_Retard,A_Fourn,$B62,A_Mois,"&gt;="&amp;H$51,A_Mois,"&lt;="&amp;H$52)/SUMIFS(A_Livrees,A_Fourn,$B62,A_Mois,"&gt;="&amp;H$51,A_Mois,"&lt;="&amp;H$52),"")</f>
        <v/>
      </c>
      <c r="I62" s="89">
        <f>IFERROR(SUMIFS(A_Retard,A_Fourn,$B62,A_Mois,"&gt;="&amp;I$51,A_Mois,"&lt;="&amp;I$52)/SUMIFS(A_Livrees,A_Fourn,$B62,A_Mois,"&gt;="&amp;I$51,A_Mois,"&lt;="&amp;I$52),"")</f>
        <v/>
      </c>
      <c r="J62" s="89">
        <f>IFERROR(SUMIFS(A_Retard,A_Fourn,$B62,A_Mois,"&gt;="&amp;J$51,A_Mois,"&lt;="&amp;J$52)/SUMIFS(A_Livrees,A_Fourn,$B62,A_Mois,"&gt;="&amp;J$51,A_Mois,"&lt;="&amp;J$52),"")</f>
        <v/>
      </c>
      <c r="K62" s="89">
        <f>IFERROR(SUMIFS(A_Retard,A_Fourn,$B62,A_Mois,"&gt;="&amp;K$51,A_Mois,"&lt;="&amp;K$52)/SUMIFS(A_Livrees,A_Fourn,$B62,A_Mois,"&gt;="&amp;K$51,A_Mois,"&lt;="&amp;K$52),"")</f>
        <v/>
      </c>
    </row>
    <row r="63">
      <c r="B63" s="76">
        <f>REF_FOURNISSEURS!A11</f>
        <v/>
      </c>
      <c r="C63" s="75">
        <f>REF_FOURNISSEURS!B11</f>
        <v/>
      </c>
      <c r="D63" s="87">
        <f>IF(SUMIFS(A_Livrees,A_Fourn,B63)=0,"aucune commande",SUMIFS(A_Retard,A_Fourn,B63)/SUMIFS(A_Livrees,A_Fourn,B63))</f>
        <v/>
      </c>
      <c r="E63" s="84">
        <f>IF(SUMIFS(A_Livrees,A_Fourn,B63)=0,"",SUMIFS(A_EnRetard,A_Fourn,B63)/SUMIFS(A_Livrees,A_Fourn,B63))</f>
        <v/>
      </c>
      <c r="F63" s="88">
        <f>IF(ISNUMBER(D63),D63+ROW()/10^9,-99)</f>
        <v/>
      </c>
      <c r="G63" s="89">
        <f>IFERROR(SUMIFS(A_Retard,A_Fourn,$B63,A_Mois,"&gt;="&amp;G$51,A_Mois,"&lt;="&amp;G$52)/SUMIFS(A_Livrees,A_Fourn,$B63,A_Mois,"&gt;="&amp;G$51,A_Mois,"&lt;="&amp;G$52),"")</f>
        <v/>
      </c>
      <c r="H63" s="89">
        <f>IFERROR(SUMIFS(A_Retard,A_Fourn,$B63,A_Mois,"&gt;="&amp;H$51,A_Mois,"&lt;="&amp;H$52)/SUMIFS(A_Livrees,A_Fourn,$B63,A_Mois,"&gt;="&amp;H$51,A_Mois,"&lt;="&amp;H$52),"")</f>
        <v/>
      </c>
      <c r="I63" s="89">
        <f>IFERROR(SUMIFS(A_Retard,A_Fourn,$B63,A_Mois,"&gt;="&amp;I$51,A_Mois,"&lt;="&amp;I$52)/SUMIFS(A_Livrees,A_Fourn,$B63,A_Mois,"&gt;="&amp;I$51,A_Mois,"&lt;="&amp;I$52),"")</f>
        <v/>
      </c>
      <c r="J63" s="89">
        <f>IFERROR(SUMIFS(A_Retard,A_Fourn,$B63,A_Mois,"&gt;="&amp;J$51,A_Mois,"&lt;="&amp;J$52)/SUMIFS(A_Livrees,A_Fourn,$B63,A_Mois,"&gt;="&amp;J$51,A_Mois,"&lt;="&amp;J$52),"")</f>
        <v/>
      </c>
      <c r="K63" s="89">
        <f>IFERROR(SUMIFS(A_Retard,A_Fourn,$B63,A_Mois,"&gt;="&amp;K$51,A_Mois,"&lt;="&amp;K$52)/SUMIFS(A_Livrees,A_Fourn,$B63,A_Mois,"&gt;="&amp;K$51,A_Mois,"&lt;="&amp;K$52),"")</f>
        <v/>
      </c>
    </row>
    <row r="64">
      <c r="B64" s="76">
        <f>REF_FOURNISSEURS!A12</f>
        <v/>
      </c>
      <c r="C64" s="75">
        <f>REF_FOURNISSEURS!B12</f>
        <v/>
      </c>
      <c r="D64" s="87">
        <f>IF(SUMIFS(A_Livrees,A_Fourn,B64)=0,"aucune commande",SUMIFS(A_Retard,A_Fourn,B64)/SUMIFS(A_Livrees,A_Fourn,B64))</f>
        <v/>
      </c>
      <c r="E64" s="84">
        <f>IF(SUMIFS(A_Livrees,A_Fourn,B64)=0,"",SUMIFS(A_EnRetard,A_Fourn,B64)/SUMIFS(A_Livrees,A_Fourn,B64))</f>
        <v/>
      </c>
      <c r="F64" s="88">
        <f>IF(ISNUMBER(D64),D64+ROW()/10^9,-99)</f>
        <v/>
      </c>
      <c r="G64" s="89">
        <f>IFERROR(SUMIFS(A_Retard,A_Fourn,$B64,A_Mois,"&gt;="&amp;G$51,A_Mois,"&lt;="&amp;G$52)/SUMIFS(A_Livrees,A_Fourn,$B64,A_Mois,"&gt;="&amp;G$51,A_Mois,"&lt;="&amp;G$52),"")</f>
        <v/>
      </c>
      <c r="H64" s="89">
        <f>IFERROR(SUMIFS(A_Retard,A_Fourn,$B64,A_Mois,"&gt;="&amp;H$51,A_Mois,"&lt;="&amp;H$52)/SUMIFS(A_Livrees,A_Fourn,$B64,A_Mois,"&gt;="&amp;H$51,A_Mois,"&lt;="&amp;H$52),"")</f>
        <v/>
      </c>
      <c r="I64" s="89">
        <f>IFERROR(SUMIFS(A_Retard,A_Fourn,$B64,A_Mois,"&gt;="&amp;I$51,A_Mois,"&lt;="&amp;I$52)/SUMIFS(A_Livrees,A_Fourn,$B64,A_Mois,"&gt;="&amp;I$51,A_Mois,"&lt;="&amp;I$52),"")</f>
        <v/>
      </c>
      <c r="J64" s="89">
        <f>IFERROR(SUMIFS(A_Retard,A_Fourn,$B64,A_Mois,"&gt;="&amp;J$51,A_Mois,"&lt;="&amp;J$52)/SUMIFS(A_Livrees,A_Fourn,$B64,A_Mois,"&gt;="&amp;J$51,A_Mois,"&lt;="&amp;J$52),"")</f>
        <v/>
      </c>
      <c r="K64" s="89">
        <f>IFERROR(SUMIFS(A_Retard,A_Fourn,$B64,A_Mois,"&gt;="&amp;K$51,A_Mois,"&lt;="&amp;K$52)/SUMIFS(A_Livrees,A_Fourn,$B64,A_Mois,"&gt;="&amp;K$51,A_Mois,"&lt;="&amp;K$52),"")</f>
        <v/>
      </c>
    </row>
    <row r="65">
      <c r="B65" s="76">
        <f>REF_FOURNISSEURS!A13</f>
        <v/>
      </c>
      <c r="C65" s="75">
        <f>REF_FOURNISSEURS!B13</f>
        <v/>
      </c>
      <c r="D65" s="87">
        <f>IF(SUMIFS(A_Livrees,A_Fourn,B65)=0,"aucune commande",SUMIFS(A_Retard,A_Fourn,B65)/SUMIFS(A_Livrees,A_Fourn,B65))</f>
        <v/>
      </c>
      <c r="E65" s="84">
        <f>IF(SUMIFS(A_Livrees,A_Fourn,B65)=0,"",SUMIFS(A_EnRetard,A_Fourn,B65)/SUMIFS(A_Livrees,A_Fourn,B65))</f>
        <v/>
      </c>
      <c r="F65" s="88">
        <f>IF(ISNUMBER(D65),D65+ROW()/10^9,-99)</f>
        <v/>
      </c>
      <c r="G65" s="89">
        <f>IFERROR(SUMIFS(A_Retard,A_Fourn,$B65,A_Mois,"&gt;="&amp;G$51,A_Mois,"&lt;="&amp;G$52)/SUMIFS(A_Livrees,A_Fourn,$B65,A_Mois,"&gt;="&amp;G$51,A_Mois,"&lt;="&amp;G$52),"")</f>
        <v/>
      </c>
      <c r="H65" s="89">
        <f>IFERROR(SUMIFS(A_Retard,A_Fourn,$B65,A_Mois,"&gt;="&amp;H$51,A_Mois,"&lt;="&amp;H$52)/SUMIFS(A_Livrees,A_Fourn,$B65,A_Mois,"&gt;="&amp;H$51,A_Mois,"&lt;="&amp;H$52),"")</f>
        <v/>
      </c>
      <c r="I65" s="89">
        <f>IFERROR(SUMIFS(A_Retard,A_Fourn,$B65,A_Mois,"&gt;="&amp;I$51,A_Mois,"&lt;="&amp;I$52)/SUMIFS(A_Livrees,A_Fourn,$B65,A_Mois,"&gt;="&amp;I$51,A_Mois,"&lt;="&amp;I$52),"")</f>
        <v/>
      </c>
      <c r="J65" s="89">
        <f>IFERROR(SUMIFS(A_Retard,A_Fourn,$B65,A_Mois,"&gt;="&amp;J$51,A_Mois,"&lt;="&amp;J$52)/SUMIFS(A_Livrees,A_Fourn,$B65,A_Mois,"&gt;="&amp;J$51,A_Mois,"&lt;="&amp;J$52),"")</f>
        <v/>
      </c>
      <c r="K65" s="89">
        <f>IFERROR(SUMIFS(A_Retard,A_Fourn,$B65,A_Mois,"&gt;="&amp;K$51,A_Mois,"&lt;="&amp;K$52)/SUMIFS(A_Livrees,A_Fourn,$B65,A_Mois,"&gt;="&amp;K$51,A_Mois,"&lt;="&amp;K$52),"")</f>
        <v/>
      </c>
    </row>
    <row r="66">
      <c r="B66" s="76">
        <f>REF_FOURNISSEURS!A14</f>
        <v/>
      </c>
      <c r="C66" s="75">
        <f>REF_FOURNISSEURS!B14</f>
        <v/>
      </c>
      <c r="D66" s="87">
        <f>IF(SUMIFS(A_Livrees,A_Fourn,B66)=0,"aucune commande",SUMIFS(A_Retard,A_Fourn,B66)/SUMIFS(A_Livrees,A_Fourn,B66))</f>
        <v/>
      </c>
      <c r="E66" s="84">
        <f>IF(SUMIFS(A_Livrees,A_Fourn,B66)=0,"",SUMIFS(A_EnRetard,A_Fourn,B66)/SUMIFS(A_Livrees,A_Fourn,B66))</f>
        <v/>
      </c>
      <c r="F66" s="88">
        <f>IF(ISNUMBER(D66),D66+ROW()/10^9,-99)</f>
        <v/>
      </c>
      <c r="G66" s="89">
        <f>IFERROR(SUMIFS(A_Retard,A_Fourn,$B66,A_Mois,"&gt;="&amp;G$51,A_Mois,"&lt;="&amp;G$52)/SUMIFS(A_Livrees,A_Fourn,$B66,A_Mois,"&gt;="&amp;G$51,A_Mois,"&lt;="&amp;G$52),"")</f>
        <v/>
      </c>
      <c r="H66" s="89">
        <f>IFERROR(SUMIFS(A_Retard,A_Fourn,$B66,A_Mois,"&gt;="&amp;H$51,A_Mois,"&lt;="&amp;H$52)/SUMIFS(A_Livrees,A_Fourn,$B66,A_Mois,"&gt;="&amp;H$51,A_Mois,"&lt;="&amp;H$52),"")</f>
        <v/>
      </c>
      <c r="I66" s="89">
        <f>IFERROR(SUMIFS(A_Retard,A_Fourn,$B66,A_Mois,"&gt;="&amp;I$51,A_Mois,"&lt;="&amp;I$52)/SUMIFS(A_Livrees,A_Fourn,$B66,A_Mois,"&gt;="&amp;I$51,A_Mois,"&lt;="&amp;I$52),"")</f>
        <v/>
      </c>
      <c r="J66" s="89">
        <f>IFERROR(SUMIFS(A_Retard,A_Fourn,$B66,A_Mois,"&gt;="&amp;J$51,A_Mois,"&lt;="&amp;J$52)/SUMIFS(A_Livrees,A_Fourn,$B66,A_Mois,"&gt;="&amp;J$51,A_Mois,"&lt;="&amp;J$52),"")</f>
        <v/>
      </c>
      <c r="K66" s="89">
        <f>IFERROR(SUMIFS(A_Retard,A_Fourn,$B66,A_Mois,"&gt;="&amp;K$51,A_Mois,"&lt;="&amp;K$52)/SUMIFS(A_Livrees,A_Fourn,$B66,A_Mois,"&gt;="&amp;K$51,A_Mois,"&lt;="&amp;K$52),"")</f>
        <v/>
      </c>
    </row>
    <row r="67">
      <c r="B67" s="76">
        <f>REF_FOURNISSEURS!A15</f>
        <v/>
      </c>
      <c r="C67" s="75">
        <f>REF_FOURNISSEURS!B15</f>
        <v/>
      </c>
      <c r="D67" s="87">
        <f>IF(SUMIFS(A_Livrees,A_Fourn,B67)=0,"aucune commande",SUMIFS(A_Retard,A_Fourn,B67)/SUMIFS(A_Livrees,A_Fourn,B67))</f>
        <v/>
      </c>
      <c r="E67" s="84">
        <f>IF(SUMIFS(A_Livrees,A_Fourn,B67)=0,"",SUMIFS(A_EnRetard,A_Fourn,B67)/SUMIFS(A_Livrees,A_Fourn,B67))</f>
        <v/>
      </c>
      <c r="F67" s="88">
        <f>IF(ISNUMBER(D67),D67+ROW()/10^9,-99)</f>
        <v/>
      </c>
      <c r="G67" s="89">
        <f>IFERROR(SUMIFS(A_Retard,A_Fourn,$B67,A_Mois,"&gt;="&amp;G$51,A_Mois,"&lt;="&amp;G$52)/SUMIFS(A_Livrees,A_Fourn,$B67,A_Mois,"&gt;="&amp;G$51,A_Mois,"&lt;="&amp;G$52),"")</f>
        <v/>
      </c>
      <c r="H67" s="89">
        <f>IFERROR(SUMIFS(A_Retard,A_Fourn,$B67,A_Mois,"&gt;="&amp;H$51,A_Mois,"&lt;="&amp;H$52)/SUMIFS(A_Livrees,A_Fourn,$B67,A_Mois,"&gt;="&amp;H$51,A_Mois,"&lt;="&amp;H$52),"")</f>
        <v/>
      </c>
      <c r="I67" s="89">
        <f>IFERROR(SUMIFS(A_Retard,A_Fourn,$B67,A_Mois,"&gt;="&amp;I$51,A_Mois,"&lt;="&amp;I$52)/SUMIFS(A_Livrees,A_Fourn,$B67,A_Mois,"&gt;="&amp;I$51,A_Mois,"&lt;="&amp;I$52),"")</f>
        <v/>
      </c>
      <c r="J67" s="89">
        <f>IFERROR(SUMIFS(A_Retard,A_Fourn,$B67,A_Mois,"&gt;="&amp;J$51,A_Mois,"&lt;="&amp;J$52)/SUMIFS(A_Livrees,A_Fourn,$B67,A_Mois,"&gt;="&amp;J$51,A_Mois,"&lt;="&amp;J$52),"")</f>
        <v/>
      </c>
      <c r="K67" s="89">
        <f>IFERROR(SUMIFS(A_Retard,A_Fourn,$B67,A_Mois,"&gt;="&amp;K$51,A_Mois,"&lt;="&amp;K$52)/SUMIFS(A_Livrees,A_Fourn,$B67,A_Mois,"&gt;="&amp;K$51,A_Mois,"&lt;="&amp;K$52),"")</f>
        <v/>
      </c>
    </row>
    <row r="68">
      <c r="B68" s="76">
        <f>REF_FOURNISSEURS!A16</f>
        <v/>
      </c>
      <c r="C68" s="75">
        <f>REF_FOURNISSEURS!B16</f>
        <v/>
      </c>
      <c r="D68" s="87">
        <f>IF(SUMIFS(A_Livrees,A_Fourn,B68)=0,"aucune commande",SUMIFS(A_Retard,A_Fourn,B68)/SUMIFS(A_Livrees,A_Fourn,B68))</f>
        <v/>
      </c>
      <c r="E68" s="84">
        <f>IF(SUMIFS(A_Livrees,A_Fourn,B68)=0,"",SUMIFS(A_EnRetard,A_Fourn,B68)/SUMIFS(A_Livrees,A_Fourn,B68))</f>
        <v/>
      </c>
      <c r="F68" s="88">
        <f>IF(ISNUMBER(D68),D68+ROW()/10^9,-99)</f>
        <v/>
      </c>
      <c r="G68" s="89">
        <f>IFERROR(SUMIFS(A_Retard,A_Fourn,$B68,A_Mois,"&gt;="&amp;G$51,A_Mois,"&lt;="&amp;G$52)/SUMIFS(A_Livrees,A_Fourn,$B68,A_Mois,"&gt;="&amp;G$51,A_Mois,"&lt;="&amp;G$52),"")</f>
        <v/>
      </c>
      <c r="H68" s="89">
        <f>IFERROR(SUMIFS(A_Retard,A_Fourn,$B68,A_Mois,"&gt;="&amp;H$51,A_Mois,"&lt;="&amp;H$52)/SUMIFS(A_Livrees,A_Fourn,$B68,A_Mois,"&gt;="&amp;H$51,A_Mois,"&lt;="&amp;H$52),"")</f>
        <v/>
      </c>
      <c r="I68" s="89">
        <f>IFERROR(SUMIFS(A_Retard,A_Fourn,$B68,A_Mois,"&gt;="&amp;I$51,A_Mois,"&lt;="&amp;I$52)/SUMIFS(A_Livrees,A_Fourn,$B68,A_Mois,"&gt;="&amp;I$51,A_Mois,"&lt;="&amp;I$52),"")</f>
        <v/>
      </c>
      <c r="J68" s="89">
        <f>IFERROR(SUMIFS(A_Retard,A_Fourn,$B68,A_Mois,"&gt;="&amp;J$51,A_Mois,"&lt;="&amp;J$52)/SUMIFS(A_Livrees,A_Fourn,$B68,A_Mois,"&gt;="&amp;J$51,A_Mois,"&lt;="&amp;J$52),"")</f>
        <v/>
      </c>
      <c r="K68" s="89">
        <f>IFERROR(SUMIFS(A_Retard,A_Fourn,$B68,A_Mois,"&gt;="&amp;K$51,A_Mois,"&lt;="&amp;K$52)/SUMIFS(A_Livrees,A_Fourn,$B68,A_Mois,"&gt;="&amp;K$51,A_Mois,"&lt;="&amp;K$52),"")</f>
        <v/>
      </c>
    </row>
    <row r="70" ht="22" customHeight="1">
      <c r="B70" s="28">
        <f>"Deux fournisseurs décrochent : "&amp;INDEX(C54:C68,MATCH(LARGE($F$54:$F$68,1),$F$54:$F$68,0))&amp;" (+"&amp;FIXED(INDEX(D54:D68,MATCH(LARGE($F$54:$F$68,1),$F$54:$F$68,0)),2)&amp;" j) et "&amp;INDEX(C54:C68,MATCH(LARGE($F$54:$F$68,2),$F$54:$F$68,0))&amp;" (+"&amp;FIXED(INDEX(D54:D68,MATCH(LARGE($F$54:$F$68,2),$F$54:$F$68,0)),2)&amp;" j), contre +"&amp;FIXED(LARGE($F$54:$F$68,3),2)&amp;" j au mieux pour les autres. La dérive est progressive : "&amp;FIXED(INDEX(G54:G68,MATCH(LARGE($F$54:$F$68,1),$F$54:$F$68,0)),2)&amp;" j au premier semestre, "&amp;FIXED(INDEX(K54:K68,MATCH(LARGE($F$54:$F$68,1),$F$54:$F$68,0)),2)&amp;" j au dernier pour le premier d'entre eux."</f>
        <v/>
      </c>
      <c r="C70" s="29" t="n"/>
      <c r="D70" s="29" t="n"/>
      <c r="E70" s="29" t="n"/>
      <c r="F70" s="29" t="n"/>
      <c r="G70" s="29" t="n"/>
      <c r="H70" s="29" t="n"/>
      <c r="I70" s="29" t="n"/>
      <c r="J70" s="29" t="n"/>
    </row>
    <row r="71" ht="22" customHeight="1">
      <c r="B71" s="37" t="n"/>
      <c r="C71" s="29" t="n"/>
      <c r="D71" s="29" t="n"/>
      <c r="E71" s="29" t="n"/>
      <c r="F71" s="29" t="n"/>
      <c r="G71" s="29" t="n"/>
      <c r="H71" s="29" t="n"/>
      <c r="I71" s="29" t="n"/>
      <c r="J71" s="29" t="n"/>
    </row>
    <row r="74">
      <c r="B74" s="25" t="inlineStr">
        <is>
          <t>4. Où part le stock ?</t>
        </is>
      </c>
      <c r="C74" s="26" t="n"/>
      <c r="D74" s="26" t="n"/>
      <c r="E74" s="26" t="n"/>
      <c r="F74" s="26" t="n"/>
      <c r="G74" s="26" t="n"/>
      <c r="H74" s="26" t="n"/>
      <c r="I74" s="26" t="n"/>
      <c r="J74" s="26" t="n"/>
    </row>
    <row r="75">
      <c r="B75" s="73" t="inlineStr">
        <is>
          <t>Taux de perte = pertes / sorties, sur les 24 mois (ratio de sommes). Les 7 plus élevés.</t>
        </is>
      </c>
    </row>
    <row r="76">
      <c r="B76" s="57" t="inlineStr">
        <is>
          <t>Rang</t>
        </is>
      </c>
      <c r="C76" s="57" t="inlineStr">
        <is>
          <t>Code</t>
        </is>
      </c>
      <c r="D76" s="57" t="inlineStr">
        <is>
          <t>Ville</t>
        </is>
      </c>
      <c r="E76" s="57" t="inlineStr">
        <is>
          <t>Taux de perte</t>
        </is>
      </c>
      <c r="F76" s="57" t="inlineStr">
        <is>
          <t>× médiane</t>
        </is>
      </c>
      <c r="G76" s="57" t="inlineStr">
        <is>
          <t>En dérive marge ?</t>
        </is>
      </c>
    </row>
    <row r="77">
      <c r="B77" s="74" t="n">
        <v>1</v>
      </c>
      <c r="C77" s="76">
        <f>INDEX(CM_Code_Magasin,MATCH(LARGE(CM_Cle_Perte_24m,1),CM_Cle_Perte_24m,0))</f>
        <v/>
      </c>
      <c r="D77" s="75">
        <f>INDEX(CM_Ville,MATCH(LARGE(CM_Cle_Perte_24m,1),CM_Cle_Perte_24m,0))</f>
        <v/>
      </c>
      <c r="E77" s="82">
        <f>INDEX(CM_Taux_Perte_24m,MATCH(LARGE(CM_Cle_Perte_24m,1),CM_Cle_Perte_24m,0))</f>
        <v/>
      </c>
      <c r="F77" s="90">
        <f>E77/D_Mediane_Perte_24m</f>
        <v/>
      </c>
      <c r="G77" s="80">
        <f>IF(INDEX(CM_En_Derive,MATCH(LARGE(CM_Cle_Perte_24m,1),CM_Cle_Perte_24m,0))=1,"oui","non")</f>
        <v/>
      </c>
    </row>
    <row r="78">
      <c r="B78" s="74" t="n">
        <v>2</v>
      </c>
      <c r="C78" s="76">
        <f>INDEX(CM_Code_Magasin,MATCH(LARGE(CM_Cle_Perte_24m,2),CM_Cle_Perte_24m,0))</f>
        <v/>
      </c>
      <c r="D78" s="75">
        <f>INDEX(CM_Ville,MATCH(LARGE(CM_Cle_Perte_24m,2),CM_Cle_Perte_24m,0))</f>
        <v/>
      </c>
      <c r="E78" s="82">
        <f>INDEX(CM_Taux_Perte_24m,MATCH(LARGE(CM_Cle_Perte_24m,2),CM_Cle_Perte_24m,0))</f>
        <v/>
      </c>
      <c r="F78" s="90">
        <f>E78/D_Mediane_Perte_24m</f>
        <v/>
      </c>
      <c r="G78" s="80">
        <f>IF(INDEX(CM_En_Derive,MATCH(LARGE(CM_Cle_Perte_24m,2),CM_Cle_Perte_24m,0))=1,"oui","non")</f>
        <v/>
      </c>
    </row>
    <row r="79">
      <c r="B79" s="74" t="n">
        <v>3</v>
      </c>
      <c r="C79" s="76">
        <f>INDEX(CM_Code_Magasin,MATCH(LARGE(CM_Cle_Perte_24m,3),CM_Cle_Perte_24m,0))</f>
        <v/>
      </c>
      <c r="D79" s="75">
        <f>INDEX(CM_Ville,MATCH(LARGE(CM_Cle_Perte_24m,3),CM_Cle_Perte_24m,0))</f>
        <v/>
      </c>
      <c r="E79" s="82">
        <f>INDEX(CM_Taux_Perte_24m,MATCH(LARGE(CM_Cle_Perte_24m,3),CM_Cle_Perte_24m,0))</f>
        <v/>
      </c>
      <c r="F79" s="90">
        <f>E79/D_Mediane_Perte_24m</f>
        <v/>
      </c>
      <c r="G79" s="80">
        <f>IF(INDEX(CM_En_Derive,MATCH(LARGE(CM_Cle_Perte_24m,3),CM_Cle_Perte_24m,0))=1,"oui","non")</f>
        <v/>
      </c>
    </row>
    <row r="80">
      <c r="B80" s="74" t="n">
        <v>4</v>
      </c>
      <c r="C80" s="76">
        <f>INDEX(CM_Code_Magasin,MATCH(LARGE(CM_Cle_Perte_24m,4),CM_Cle_Perte_24m,0))</f>
        <v/>
      </c>
      <c r="D80" s="75">
        <f>INDEX(CM_Ville,MATCH(LARGE(CM_Cle_Perte_24m,4),CM_Cle_Perte_24m,0))</f>
        <v/>
      </c>
      <c r="E80" s="82">
        <f>INDEX(CM_Taux_Perte_24m,MATCH(LARGE(CM_Cle_Perte_24m,4),CM_Cle_Perte_24m,0))</f>
        <v/>
      </c>
      <c r="F80" s="90">
        <f>E80/D_Mediane_Perte_24m</f>
        <v/>
      </c>
      <c r="G80" s="80">
        <f>IF(INDEX(CM_En_Derive,MATCH(LARGE(CM_Cle_Perte_24m,4),CM_Cle_Perte_24m,0))=1,"oui","non")</f>
        <v/>
      </c>
    </row>
    <row r="81">
      <c r="B81" s="74" t="n">
        <v>5</v>
      </c>
      <c r="C81" s="76">
        <f>INDEX(CM_Code_Magasin,MATCH(LARGE(CM_Cle_Perte_24m,5),CM_Cle_Perte_24m,0))</f>
        <v/>
      </c>
      <c r="D81" s="75">
        <f>INDEX(CM_Ville,MATCH(LARGE(CM_Cle_Perte_24m,5),CM_Cle_Perte_24m,0))</f>
        <v/>
      </c>
      <c r="E81" s="82">
        <f>INDEX(CM_Taux_Perte_24m,MATCH(LARGE(CM_Cle_Perte_24m,5),CM_Cle_Perte_24m,0))</f>
        <v/>
      </c>
      <c r="F81" s="90">
        <f>E81/D_Mediane_Perte_24m</f>
        <v/>
      </c>
      <c r="G81" s="80">
        <f>IF(INDEX(CM_En_Derive,MATCH(LARGE(CM_Cle_Perte_24m,5),CM_Cle_Perte_24m,0))=1,"oui","non")</f>
        <v/>
      </c>
    </row>
    <row r="82">
      <c r="B82" s="74" t="n">
        <v>6</v>
      </c>
      <c r="C82" s="76">
        <f>INDEX(CM_Code_Magasin,MATCH(LARGE(CM_Cle_Perte_24m,6),CM_Cle_Perte_24m,0))</f>
        <v/>
      </c>
      <c r="D82" s="75">
        <f>INDEX(CM_Ville,MATCH(LARGE(CM_Cle_Perte_24m,6),CM_Cle_Perte_24m,0))</f>
        <v/>
      </c>
      <c r="E82" s="82">
        <f>INDEX(CM_Taux_Perte_24m,MATCH(LARGE(CM_Cle_Perte_24m,6),CM_Cle_Perte_24m,0))</f>
        <v/>
      </c>
      <c r="F82" s="90">
        <f>E82/D_Mediane_Perte_24m</f>
        <v/>
      </c>
      <c r="G82" s="80">
        <f>IF(INDEX(CM_En_Derive,MATCH(LARGE(CM_Cle_Perte_24m,6),CM_Cle_Perte_24m,0))=1,"oui","non")</f>
        <v/>
      </c>
    </row>
    <row r="83">
      <c r="B83" s="74" t="n">
        <v>7</v>
      </c>
      <c r="C83" s="76">
        <f>INDEX(CM_Code_Magasin,MATCH(LARGE(CM_Cle_Perte_24m,7),CM_Cle_Perte_24m,0))</f>
        <v/>
      </c>
      <c r="D83" s="75">
        <f>INDEX(CM_Ville,MATCH(LARGE(CM_Cle_Perte_24m,7),CM_Cle_Perte_24m,0))</f>
        <v/>
      </c>
      <c r="E83" s="82">
        <f>INDEX(CM_Taux_Perte_24m,MATCH(LARGE(CM_Cle_Perte_24m,7),CM_Cle_Perte_24m,0))</f>
        <v/>
      </c>
      <c r="F83" s="90">
        <f>E83/D_Mediane_Perte_24m</f>
        <v/>
      </c>
      <c r="G83" s="80">
        <f>IF(INDEX(CM_En_Derive,MATCH(LARGE(CM_Cle_Perte_24m,7),CM_Cle_Perte_24m,0))=1,"oui","non")</f>
        <v/>
      </c>
    </row>
    <row r="85" ht="22" customHeight="1">
      <c r="B85" s="28">
        <f>COUNTIF(F77:F83,"&gt;"&amp;Seuil_Perte_Multiple_Mediane)&amp;" magasins dépassent "&amp;Seuil_Perte_Multiple_Mediane&amp;" fois la médiane du réseau ("&amp;FIXED(D_Mediane_Perte_24m*100,2)&amp;" %), de "&amp;FIXED(INDEX(E77:E83,COUNTIF(F77:F83,"&gt;"&amp;Seuil_Perte_Multiple_Mediane))*100,2)&amp;" % à "&amp;FIXED(E77*100,2)&amp;" %. Le suivant est à "&amp;FIXED(INDEX(E77:E83,COUNTIF(F77:F83,"&gt;"&amp;Seuil_Perte_Multiple_Mediane)+1)*100,2)&amp;" %. Aucun n'est en dérive de marge : les deux problèmes sont disjoints."</f>
        <v/>
      </c>
      <c r="C85" s="29" t="n"/>
      <c r="D85" s="29" t="n"/>
      <c r="E85" s="29" t="n"/>
      <c r="F85" s="29" t="n"/>
      <c r="G85" s="29" t="n"/>
      <c r="H85" s="29" t="n"/>
      <c r="I85" s="29" t="n"/>
      <c r="J85" s="29" t="n"/>
    </row>
    <row r="86" ht="22" customHeight="1">
      <c r="B86" s="37" t="n"/>
      <c r="C86" s="29" t="n"/>
      <c r="D86" s="29" t="n"/>
      <c r="E86" s="29" t="n"/>
      <c r="F86" s="29" t="n"/>
      <c r="G86" s="29" t="n"/>
      <c r="H86" s="29" t="n"/>
      <c r="I86" s="29" t="n"/>
      <c r="J86" s="29" t="n"/>
    </row>
    <row r="89">
      <c r="B89" s="25" t="inlineStr">
        <is>
          <t>5. Quelle part de la croissance vient du périmètre ?</t>
        </is>
      </c>
      <c r="C89" s="26" t="n"/>
      <c r="D89" s="26" t="n"/>
      <c r="E89" s="26" t="n"/>
      <c r="F89" s="26" t="n"/>
      <c r="G89" s="26" t="n"/>
      <c r="H89" s="26" t="n"/>
      <c r="I89" s="26" t="n"/>
      <c r="J89" s="26" t="n"/>
    </row>
    <row r="90">
      <c r="B90" s="57" t="inlineStr">
        <is>
          <t>Code</t>
        </is>
      </c>
      <c r="C90" s="57" t="inlineStr">
        <is>
          <t>Ville</t>
        </is>
      </c>
      <c r="D90" s="57" t="inlineStr">
        <is>
          <t>Événement</t>
        </is>
      </c>
      <c r="E90" s="57" t="inlineStr">
        <is>
          <t>Date</t>
        </is>
      </c>
    </row>
    <row r="91">
      <c r="B91" s="76">
        <f>IFERROR(INDEX(CM_Code_Magasin,MATCH(1,CM_Rang_Mouvement,0)),"")</f>
        <v/>
      </c>
      <c r="C91" s="75">
        <f>IFERROR(INDEX(CM_Ville,MATCH(1,CM_Rang_Mouvement,0)),"")</f>
        <v/>
      </c>
      <c r="D91" s="75">
        <f>IFERROR(INDEX(CM_Mouvement,MATCH(1,CM_Rang_Mouvement,0)),"")</f>
        <v/>
      </c>
      <c r="E91" s="91">
        <f>IFERROR(IF(INDEX(CM_Mouvement,MATCH(1,CM_Rang_Mouvement,0))="Ouverture",INDEX(CM_Date_Ouverture,MATCH(1,CM_Rang_Mouvement,0)),INDEX(CM_Date_Fermeture,MATCH(1,CM_Rang_Mouvement,0))),"")</f>
        <v/>
      </c>
    </row>
    <row r="92">
      <c r="B92" s="76">
        <f>IFERROR(INDEX(CM_Code_Magasin,MATCH(2,CM_Rang_Mouvement,0)),"")</f>
        <v/>
      </c>
      <c r="C92" s="75">
        <f>IFERROR(INDEX(CM_Ville,MATCH(2,CM_Rang_Mouvement,0)),"")</f>
        <v/>
      </c>
      <c r="D92" s="75">
        <f>IFERROR(INDEX(CM_Mouvement,MATCH(2,CM_Rang_Mouvement,0)),"")</f>
        <v/>
      </c>
      <c r="E92" s="91">
        <f>IFERROR(IF(INDEX(CM_Mouvement,MATCH(2,CM_Rang_Mouvement,0))="Ouverture",INDEX(CM_Date_Ouverture,MATCH(2,CM_Rang_Mouvement,0)),INDEX(CM_Date_Fermeture,MATCH(2,CM_Rang_Mouvement,0))),"")</f>
        <v/>
      </c>
    </row>
    <row r="93">
      <c r="B93" s="76">
        <f>IFERROR(INDEX(CM_Code_Magasin,MATCH(3,CM_Rang_Mouvement,0)),"")</f>
        <v/>
      </c>
      <c r="C93" s="75">
        <f>IFERROR(INDEX(CM_Ville,MATCH(3,CM_Rang_Mouvement,0)),"")</f>
        <v/>
      </c>
      <c r="D93" s="75">
        <f>IFERROR(INDEX(CM_Mouvement,MATCH(3,CM_Rang_Mouvement,0)),"")</f>
        <v/>
      </c>
      <c r="E93" s="91">
        <f>IFERROR(IF(INDEX(CM_Mouvement,MATCH(3,CM_Rang_Mouvement,0))="Ouverture",INDEX(CM_Date_Ouverture,MATCH(3,CM_Rang_Mouvement,0)),INDEX(CM_Date_Fermeture,MATCH(3,CM_Rang_Mouvement,0))),"")</f>
        <v/>
      </c>
    </row>
    <row r="94">
      <c r="B94" s="76">
        <f>IFERROR(INDEX(CM_Code_Magasin,MATCH(4,CM_Rang_Mouvement,0)),"")</f>
        <v/>
      </c>
      <c r="C94" s="75">
        <f>IFERROR(INDEX(CM_Ville,MATCH(4,CM_Rang_Mouvement,0)),"")</f>
        <v/>
      </c>
      <c r="D94" s="75">
        <f>IFERROR(INDEX(CM_Mouvement,MATCH(4,CM_Rang_Mouvement,0)),"")</f>
        <v/>
      </c>
      <c r="E94" s="91">
        <f>IFERROR(IF(INDEX(CM_Mouvement,MATCH(4,CM_Rang_Mouvement,0))="Ouverture",INDEX(CM_Date_Ouverture,MATCH(4,CM_Rang_Mouvement,0)),INDEX(CM_Date_Fermeture,MATCH(4,CM_Rang_Mouvement,0))),"")</f>
        <v/>
      </c>
    </row>
    <row r="95">
      <c r="B95" s="76">
        <f>IFERROR(INDEX(CM_Code_Magasin,MATCH(5,CM_Rang_Mouvement,0)),"")</f>
        <v/>
      </c>
      <c r="C95" s="75">
        <f>IFERROR(INDEX(CM_Ville,MATCH(5,CM_Rang_Mouvement,0)),"")</f>
        <v/>
      </c>
      <c r="D95" s="75">
        <f>IFERROR(INDEX(CM_Mouvement,MATCH(5,CM_Rang_Mouvement,0)),"")</f>
        <v/>
      </c>
      <c r="E95" s="91">
        <f>IFERROR(IF(INDEX(CM_Mouvement,MATCH(5,CM_Rang_Mouvement,0))="Ouverture",INDEX(CM_Date_Ouverture,MATCH(5,CM_Rang_Mouvement,0)),INDEX(CM_Date_Fermeture,MATCH(5,CM_Rang_Mouvement,0))),"")</f>
        <v/>
      </c>
    </row>
    <row r="97">
      <c r="B97" s="57" t="inlineStr">
        <is>
          <t>Périmètre</t>
        </is>
      </c>
      <c r="C97" s="58" t="n"/>
      <c r="D97" s="57" t="inlineStr">
        <is>
          <t>Magasins</t>
        </is>
      </c>
      <c r="E97" s="57" t="inlineStr">
        <is>
          <t>CA net N-1</t>
        </is>
      </c>
      <c r="F97" s="57" t="inlineStr">
        <is>
          <t>CA net N</t>
        </is>
      </c>
      <c r="G97" s="57" t="inlineStr">
        <is>
          <t>Évolution</t>
        </is>
      </c>
    </row>
    <row r="98">
      <c r="B98" s="76" t="inlineStr">
        <is>
          <t>Total réseau</t>
        </is>
      </c>
      <c r="D98" s="74">
        <f>COUNTA(CM_Code_Magasin)</f>
        <v/>
      </c>
      <c r="E98" s="92">
        <f>SUM(CM_CA_Net_N1)</f>
        <v/>
      </c>
      <c r="F98" s="92">
        <f>SUM(CM_CA_Net_N)</f>
        <v/>
      </c>
      <c r="G98" s="93">
        <f>F98/E98-1</f>
        <v/>
      </c>
    </row>
    <row r="99">
      <c r="B99" s="76" t="inlineStr">
        <is>
          <t>Périmètre comparable</t>
        </is>
      </c>
      <c r="D99" s="74">
        <f>SUM(CM_Comparable)</f>
        <v/>
      </c>
      <c r="E99" s="92">
        <f>SUMPRODUCT(CM_Comparable,CM_CA_Net_N1)</f>
        <v/>
      </c>
      <c r="F99" s="92">
        <f>SUMPRODUCT(CM_Comparable,CM_CA_Net_N)</f>
        <v/>
      </c>
      <c r="G99" s="93">
        <f>F99/E99-1</f>
        <v/>
      </c>
    </row>
    <row r="101" ht="22" customHeight="1">
      <c r="B101" s="28">
        <f>"La croissance totale de "&amp;FIXED(G98*100,1)&amp;" % se décompose en "&amp;FIXED(G99*100,1)&amp;" % à périmètre comparable ("&amp;D99&amp;" magasins) et "&amp;FIXED((G98-G99)*100,1)&amp;" pt d'effet périmètre. Le comparable contient encore la hausse tarifaire de "&amp;FIXED(Hausse_Tarifaire*100,1)&amp;" % (constat 6)."</f>
        <v/>
      </c>
      <c r="C101" s="29" t="n"/>
      <c r="D101" s="29" t="n"/>
      <c r="E101" s="29" t="n"/>
      <c r="F101" s="29" t="n"/>
      <c r="G101" s="29" t="n"/>
      <c r="H101" s="29" t="n"/>
      <c r="I101" s="29" t="n"/>
      <c r="J101" s="29" t="n"/>
    </row>
    <row r="102" ht="22" customHeight="1">
      <c r="B102" s="37" t="n"/>
      <c r="C102" s="29" t="n"/>
      <c r="D102" s="29" t="n"/>
      <c r="E102" s="29" t="n"/>
      <c r="F102" s="29" t="n"/>
      <c r="G102" s="29" t="n"/>
      <c r="H102" s="29" t="n"/>
      <c r="I102" s="29" t="n"/>
      <c r="J102" s="29" t="n"/>
    </row>
    <row r="105">
      <c r="B105" s="25" t="inlineStr">
        <is>
          <t>6. La hausse tarifaire du 01/09/2025 a-t-elle tenu ?</t>
        </is>
      </c>
      <c r="C105" s="26" t="n"/>
      <c r="D105" s="26" t="n"/>
      <c r="E105" s="26" t="n"/>
      <c r="F105" s="26" t="n"/>
      <c r="G105" s="26" t="n"/>
      <c r="H105" s="26" t="n"/>
      <c r="I105" s="26" t="n"/>
      <c r="J105" s="26" t="n"/>
    </row>
    <row r="106">
      <c r="B106" s="73" t="inlineStr">
        <is>
          <t>Ticket moyen HT mensuel = CA net total / tickets totaux du mois (ratio de sommes, pas moyenne de ratios).</t>
        </is>
      </c>
    </row>
    <row r="107">
      <c r="B107" s="57" t="inlineStr">
        <is>
          <t>Mois</t>
        </is>
      </c>
      <c r="C107" s="57" t="inlineStr">
        <is>
          <t>CA net</t>
        </is>
      </c>
      <c r="D107" s="57" t="inlineStr">
        <is>
          <t>Tickets</t>
        </is>
      </c>
      <c r="E107" s="57" t="inlineStr">
        <is>
          <t>Ticket moyen</t>
        </is>
      </c>
      <c r="F107" s="57" t="inlineStr">
        <is>
          <t>Évol. / mois préc.</t>
        </is>
      </c>
    </row>
    <row r="108">
      <c r="B108" s="83">
        <f>EDATE(Debut_N1,0)</f>
        <v/>
      </c>
      <c r="C108" s="92">
        <f>SUMIFS(V_CANet,V_Mois,B108)</f>
        <v/>
      </c>
      <c r="D108" s="94">
        <f>SUMIFS(V_Tickets,V_Mois,B108)</f>
        <v/>
      </c>
      <c r="E108" s="95">
        <f>C108/D108</f>
        <v/>
      </c>
      <c r="F108" s="96" t="inlineStr"/>
    </row>
    <row r="109">
      <c r="B109" s="83">
        <f>EDATE(Debut_N1,1)</f>
        <v/>
      </c>
      <c r="C109" s="92">
        <f>SUMIFS(V_CANet,V_Mois,B109)</f>
        <v/>
      </c>
      <c r="D109" s="94">
        <f>SUMIFS(V_Tickets,V_Mois,B109)</f>
        <v/>
      </c>
      <c r="E109" s="95">
        <f>C109/D109</f>
        <v/>
      </c>
      <c r="F109" s="96">
        <f>E109/E108-1</f>
        <v/>
      </c>
    </row>
    <row r="110">
      <c r="B110" s="83">
        <f>EDATE(Debut_N1,2)</f>
        <v/>
      </c>
      <c r="C110" s="92">
        <f>SUMIFS(V_CANet,V_Mois,B110)</f>
        <v/>
      </c>
      <c r="D110" s="94">
        <f>SUMIFS(V_Tickets,V_Mois,B110)</f>
        <v/>
      </c>
      <c r="E110" s="95">
        <f>C110/D110</f>
        <v/>
      </c>
      <c r="F110" s="96">
        <f>E110/E109-1</f>
        <v/>
      </c>
    </row>
    <row r="111">
      <c r="B111" s="83">
        <f>EDATE(Debut_N1,3)</f>
        <v/>
      </c>
      <c r="C111" s="92">
        <f>SUMIFS(V_CANet,V_Mois,B111)</f>
        <v/>
      </c>
      <c r="D111" s="94">
        <f>SUMIFS(V_Tickets,V_Mois,B111)</f>
        <v/>
      </c>
      <c r="E111" s="95">
        <f>C111/D111</f>
        <v/>
      </c>
      <c r="F111" s="96">
        <f>E111/E110-1</f>
        <v/>
      </c>
    </row>
    <row r="112">
      <c r="B112" s="83">
        <f>EDATE(Debut_N1,4)</f>
        <v/>
      </c>
      <c r="C112" s="92">
        <f>SUMIFS(V_CANet,V_Mois,B112)</f>
        <v/>
      </c>
      <c r="D112" s="94">
        <f>SUMIFS(V_Tickets,V_Mois,B112)</f>
        <v/>
      </c>
      <c r="E112" s="95">
        <f>C112/D112</f>
        <v/>
      </c>
      <c r="F112" s="96">
        <f>E112/E111-1</f>
        <v/>
      </c>
    </row>
    <row r="113">
      <c r="B113" s="83">
        <f>EDATE(Debut_N1,5)</f>
        <v/>
      </c>
      <c r="C113" s="92">
        <f>SUMIFS(V_CANet,V_Mois,B113)</f>
        <v/>
      </c>
      <c r="D113" s="94">
        <f>SUMIFS(V_Tickets,V_Mois,B113)</f>
        <v/>
      </c>
      <c r="E113" s="95">
        <f>C113/D113</f>
        <v/>
      </c>
      <c r="F113" s="96">
        <f>E113/E112-1</f>
        <v/>
      </c>
    </row>
    <row r="114">
      <c r="B114" s="83">
        <f>EDATE(Debut_N1,6)</f>
        <v/>
      </c>
      <c r="C114" s="92">
        <f>SUMIFS(V_CANet,V_Mois,B114)</f>
        <v/>
      </c>
      <c r="D114" s="94">
        <f>SUMIFS(V_Tickets,V_Mois,B114)</f>
        <v/>
      </c>
      <c r="E114" s="95">
        <f>C114/D114</f>
        <v/>
      </c>
      <c r="F114" s="96">
        <f>E114/E113-1</f>
        <v/>
      </c>
    </row>
    <row r="115">
      <c r="B115" s="83">
        <f>EDATE(Debut_N1,7)</f>
        <v/>
      </c>
      <c r="C115" s="92">
        <f>SUMIFS(V_CANet,V_Mois,B115)</f>
        <v/>
      </c>
      <c r="D115" s="94">
        <f>SUMIFS(V_Tickets,V_Mois,B115)</f>
        <v/>
      </c>
      <c r="E115" s="95">
        <f>C115/D115</f>
        <v/>
      </c>
      <c r="F115" s="96">
        <f>E115/E114-1</f>
        <v/>
      </c>
    </row>
    <row r="116">
      <c r="B116" s="83">
        <f>EDATE(Debut_N1,8)</f>
        <v/>
      </c>
      <c r="C116" s="92">
        <f>SUMIFS(V_CANet,V_Mois,B116)</f>
        <v/>
      </c>
      <c r="D116" s="94">
        <f>SUMIFS(V_Tickets,V_Mois,B116)</f>
        <v/>
      </c>
      <c r="E116" s="95">
        <f>C116/D116</f>
        <v/>
      </c>
      <c r="F116" s="96">
        <f>E116/E115-1</f>
        <v/>
      </c>
    </row>
    <row r="117">
      <c r="B117" s="83">
        <f>EDATE(Debut_N1,9)</f>
        <v/>
      </c>
      <c r="C117" s="92">
        <f>SUMIFS(V_CANet,V_Mois,B117)</f>
        <v/>
      </c>
      <c r="D117" s="94">
        <f>SUMIFS(V_Tickets,V_Mois,B117)</f>
        <v/>
      </c>
      <c r="E117" s="95">
        <f>C117/D117</f>
        <v/>
      </c>
      <c r="F117" s="96">
        <f>E117/E116-1</f>
        <v/>
      </c>
    </row>
    <row r="118">
      <c r="B118" s="83">
        <f>EDATE(Debut_N1,10)</f>
        <v/>
      </c>
      <c r="C118" s="92">
        <f>SUMIFS(V_CANet,V_Mois,B118)</f>
        <v/>
      </c>
      <c r="D118" s="94">
        <f>SUMIFS(V_Tickets,V_Mois,B118)</f>
        <v/>
      </c>
      <c r="E118" s="95">
        <f>C118/D118</f>
        <v/>
      </c>
      <c r="F118" s="96">
        <f>E118/E117-1</f>
        <v/>
      </c>
    </row>
    <row r="119">
      <c r="B119" s="83">
        <f>EDATE(Debut_N1,11)</f>
        <v/>
      </c>
      <c r="C119" s="92">
        <f>SUMIFS(V_CANet,V_Mois,B119)</f>
        <v/>
      </c>
      <c r="D119" s="94">
        <f>SUMIFS(V_Tickets,V_Mois,B119)</f>
        <v/>
      </c>
      <c r="E119" s="95">
        <f>C119/D119</f>
        <v/>
      </c>
      <c r="F119" s="96">
        <f>E119/E118-1</f>
        <v/>
      </c>
    </row>
    <row r="120">
      <c r="B120" s="83">
        <f>EDATE(Debut_N1,12)</f>
        <v/>
      </c>
      <c r="C120" s="92">
        <f>SUMIFS(V_CANet,V_Mois,B120)</f>
        <v/>
      </c>
      <c r="D120" s="94">
        <f>SUMIFS(V_Tickets,V_Mois,B120)</f>
        <v/>
      </c>
      <c r="E120" s="95">
        <f>C120/D120</f>
        <v/>
      </c>
      <c r="F120" s="96">
        <f>E120/E119-1</f>
        <v/>
      </c>
    </row>
    <row r="121">
      <c r="B121" s="83">
        <f>EDATE(Debut_N1,13)</f>
        <v/>
      </c>
      <c r="C121" s="92">
        <f>SUMIFS(V_CANet,V_Mois,B121)</f>
        <v/>
      </c>
      <c r="D121" s="94">
        <f>SUMIFS(V_Tickets,V_Mois,B121)</f>
        <v/>
      </c>
      <c r="E121" s="95">
        <f>C121/D121</f>
        <v/>
      </c>
      <c r="F121" s="96">
        <f>E121/E120-1</f>
        <v/>
      </c>
    </row>
    <row r="122">
      <c r="B122" s="83">
        <f>EDATE(Debut_N1,14)</f>
        <v/>
      </c>
      <c r="C122" s="92">
        <f>SUMIFS(V_CANet,V_Mois,B122)</f>
        <v/>
      </c>
      <c r="D122" s="94">
        <f>SUMIFS(V_Tickets,V_Mois,B122)</f>
        <v/>
      </c>
      <c r="E122" s="95">
        <f>C122/D122</f>
        <v/>
      </c>
      <c r="F122" s="96">
        <f>E122/E121-1</f>
        <v/>
      </c>
    </row>
    <row r="123">
      <c r="B123" s="83">
        <f>EDATE(Debut_N1,15)</f>
        <v/>
      </c>
      <c r="C123" s="92">
        <f>SUMIFS(V_CANet,V_Mois,B123)</f>
        <v/>
      </c>
      <c r="D123" s="94">
        <f>SUMIFS(V_Tickets,V_Mois,B123)</f>
        <v/>
      </c>
      <c r="E123" s="95">
        <f>C123/D123</f>
        <v/>
      </c>
      <c r="F123" s="96">
        <f>E123/E122-1</f>
        <v/>
      </c>
    </row>
    <row r="124">
      <c r="B124" s="83">
        <f>EDATE(Debut_N1,16)</f>
        <v/>
      </c>
      <c r="C124" s="92">
        <f>SUMIFS(V_CANet,V_Mois,B124)</f>
        <v/>
      </c>
      <c r="D124" s="94">
        <f>SUMIFS(V_Tickets,V_Mois,B124)</f>
        <v/>
      </c>
      <c r="E124" s="95">
        <f>C124/D124</f>
        <v/>
      </c>
      <c r="F124" s="96">
        <f>E124/E123-1</f>
        <v/>
      </c>
    </row>
    <row r="125">
      <c r="B125" s="83">
        <f>EDATE(Debut_N1,17)</f>
        <v/>
      </c>
      <c r="C125" s="92">
        <f>SUMIFS(V_CANet,V_Mois,B125)</f>
        <v/>
      </c>
      <c r="D125" s="94">
        <f>SUMIFS(V_Tickets,V_Mois,B125)</f>
        <v/>
      </c>
      <c r="E125" s="95">
        <f>C125/D125</f>
        <v/>
      </c>
      <c r="F125" s="96">
        <f>E125/E124-1</f>
        <v/>
      </c>
    </row>
    <row r="126">
      <c r="B126" s="83">
        <f>EDATE(Debut_N1,18)</f>
        <v/>
      </c>
      <c r="C126" s="92">
        <f>SUMIFS(V_CANet,V_Mois,B126)</f>
        <v/>
      </c>
      <c r="D126" s="94">
        <f>SUMIFS(V_Tickets,V_Mois,B126)</f>
        <v/>
      </c>
      <c r="E126" s="95">
        <f>C126/D126</f>
        <v/>
      </c>
      <c r="F126" s="96">
        <f>E126/E125-1</f>
        <v/>
      </c>
    </row>
    <row r="127">
      <c r="B127" s="83">
        <f>EDATE(Debut_N1,19)</f>
        <v/>
      </c>
      <c r="C127" s="92">
        <f>SUMIFS(V_CANet,V_Mois,B127)</f>
        <v/>
      </c>
      <c r="D127" s="94">
        <f>SUMIFS(V_Tickets,V_Mois,B127)</f>
        <v/>
      </c>
      <c r="E127" s="95">
        <f>C127/D127</f>
        <v/>
      </c>
      <c r="F127" s="96">
        <f>E127/E126-1</f>
        <v/>
      </c>
    </row>
    <row r="128">
      <c r="B128" s="83">
        <f>EDATE(Debut_N1,20)</f>
        <v/>
      </c>
      <c r="C128" s="92">
        <f>SUMIFS(V_CANet,V_Mois,B128)</f>
        <v/>
      </c>
      <c r="D128" s="94">
        <f>SUMIFS(V_Tickets,V_Mois,B128)</f>
        <v/>
      </c>
      <c r="E128" s="95">
        <f>C128/D128</f>
        <v/>
      </c>
      <c r="F128" s="96">
        <f>E128/E127-1</f>
        <v/>
      </c>
    </row>
    <row r="129">
      <c r="B129" s="83">
        <f>EDATE(Debut_N1,21)</f>
        <v/>
      </c>
      <c r="C129" s="92">
        <f>SUMIFS(V_CANet,V_Mois,B129)</f>
        <v/>
      </c>
      <c r="D129" s="94">
        <f>SUMIFS(V_Tickets,V_Mois,B129)</f>
        <v/>
      </c>
      <c r="E129" s="95">
        <f>C129/D129</f>
        <v/>
      </c>
      <c r="F129" s="96">
        <f>E129/E128-1</f>
        <v/>
      </c>
    </row>
    <row r="130">
      <c r="B130" s="83">
        <f>EDATE(Debut_N1,22)</f>
        <v/>
      </c>
      <c r="C130" s="92">
        <f>SUMIFS(V_CANet,V_Mois,B130)</f>
        <v/>
      </c>
      <c r="D130" s="94">
        <f>SUMIFS(V_Tickets,V_Mois,B130)</f>
        <v/>
      </c>
      <c r="E130" s="95">
        <f>C130/D130</f>
        <v/>
      </c>
      <c r="F130" s="96">
        <f>E130/E129-1</f>
        <v/>
      </c>
    </row>
    <row r="131">
      <c r="B131" s="83">
        <f>EDATE(Debut_N1,23)</f>
        <v/>
      </c>
      <c r="C131" s="92">
        <f>SUMIFS(V_CANet,V_Mois,B131)</f>
        <v/>
      </c>
      <c r="D131" s="94">
        <f>SUMIFS(V_Tickets,V_Mois,B131)</f>
        <v/>
      </c>
      <c r="E131" s="95">
        <f>C131/D131</f>
        <v/>
      </c>
      <c r="F131" s="96">
        <f>E131/E130-1</f>
        <v/>
      </c>
    </row>
    <row r="133" ht="22" customHeight="1">
      <c r="B133" s="28">
        <f>"Marche nette en "&amp;CHOOSE(MONTH(INDEX(B109:B131,MATCH(MAX(F109:F131),F109:F131,0))),"janv","févr","mars","avr","mai","juin","juil","août","sept","oct","nov","déc")&amp;" "&amp;YEAR(INDEX(B109:B131,MATCH(MAX(F109:F131),F109:F131,0)))&amp;" : le ticket moyen passe de "&amp;FIXED(INDEX(E108:E130,MATCH(MAX(F109:F131),F109:F131,0)),2)&amp;" € à "&amp;FIXED(INDEX(E109:E131,MATCH(MAX(F109:F131),F109:F131,0)),2)&amp;" € (+"&amp;FIXED(MAX(F109:F131)*100,1)&amp;" %), pour une hausse tarifaire de "&amp;FIXED(Hausse_Tarifaire*100,1)&amp;" %. Hors ce mois, la dérive de fond est de +"&amp;FIXED((SUM(F109:F131)-MAX(F109:F131))/(COUNT(F109:F131)-1)*100,2)&amp;" % par mois : c'est l'effet de la livraison, au ticket plus élevé."</f>
        <v/>
      </c>
      <c r="C133" s="29" t="n"/>
      <c r="D133" s="29" t="n"/>
      <c r="E133" s="29" t="n"/>
      <c r="F133" s="29" t="n"/>
      <c r="G133" s="29" t="n"/>
      <c r="H133" s="29" t="n"/>
      <c r="I133" s="29" t="n"/>
      <c r="J133" s="29" t="n"/>
    </row>
    <row r="134" ht="22" customHeight="1">
      <c r="B134" s="37" t="n"/>
      <c r="C134" s="29" t="n"/>
      <c r="D134" s="29" t="n"/>
      <c r="E134" s="29" t="n"/>
      <c r="F134" s="29" t="n"/>
      <c r="G134" s="29" t="n"/>
      <c r="H134" s="29" t="n"/>
      <c r="I134" s="29" t="n"/>
      <c r="J134" s="29" t="n"/>
    </row>
    <row r="137">
      <c r="B137" s="25" t="inlineStr">
        <is>
          <t>7. Où l'absentéisme pèse-t-il ?</t>
        </is>
      </c>
      <c r="C137" s="26" t="n"/>
      <c r="D137" s="26" t="n"/>
      <c r="E137" s="26" t="n"/>
      <c r="F137" s="26" t="n"/>
      <c r="G137" s="26" t="n"/>
      <c r="H137" s="26" t="n"/>
      <c r="I137" s="26" t="n"/>
      <c r="J137" s="26" t="n"/>
    </row>
    <row r="138">
      <c r="B138" s="73" t="inlineStr">
        <is>
          <t>Jours d'absence et heures supplémentaires par salarié et par mois, sur les 24 mois.</t>
        </is>
      </c>
    </row>
    <row r="139">
      <c r="B139" s="57" t="inlineStr">
        <is>
          <t>Rang</t>
        </is>
      </c>
      <c r="C139" s="57" t="inlineStr">
        <is>
          <t>Code</t>
        </is>
      </c>
      <c r="D139" s="57" t="inlineStr">
        <is>
          <t>Ville</t>
        </is>
      </c>
      <c r="E139" s="57" t="inlineStr">
        <is>
          <t>Absence (j)</t>
        </is>
      </c>
      <c r="F139" s="57" t="inlineStr">
        <is>
          <t>Heures sup. (h)</t>
        </is>
      </c>
      <c r="G139" s="57" t="inlineStr">
        <is>
          <t>× médiane abs.</t>
        </is>
      </c>
    </row>
    <row r="140">
      <c r="B140" s="74" t="n">
        <v>1</v>
      </c>
      <c r="C140" s="76">
        <f>INDEX(CM_Code_Magasin,MATCH(LARGE(CM_Cle_Absence_24m,1),CM_Cle_Absence_24m,0))</f>
        <v/>
      </c>
      <c r="D140" s="75">
        <f>INDEX(CM_Ville,MATCH(LARGE(CM_Cle_Absence_24m,1),CM_Cle_Absence_24m,0))</f>
        <v/>
      </c>
      <c r="E140" s="97">
        <f>INDEX(CM_Absence_Sal_Mois_24m,MATCH(LARGE(CM_Cle_Absence_24m,1),CM_Cle_Absence_24m,0))</f>
        <v/>
      </c>
      <c r="F140" s="98">
        <f>INDEX(CM_HS_Sal_Mois_24m,MATCH(LARGE(CM_Cle_Absence_24m,1),CM_Cle_Absence_24m,0))</f>
        <v/>
      </c>
      <c r="G140" s="90">
        <f>E140/MEDIAN(CM_Absence_Sal_Mois_24m)</f>
        <v/>
      </c>
    </row>
    <row r="141">
      <c r="B141" s="74" t="n">
        <v>2</v>
      </c>
      <c r="C141" s="76">
        <f>INDEX(CM_Code_Magasin,MATCH(LARGE(CM_Cle_Absence_24m,2),CM_Cle_Absence_24m,0))</f>
        <v/>
      </c>
      <c r="D141" s="75">
        <f>INDEX(CM_Ville,MATCH(LARGE(CM_Cle_Absence_24m,2),CM_Cle_Absence_24m,0))</f>
        <v/>
      </c>
      <c r="E141" s="97">
        <f>INDEX(CM_Absence_Sal_Mois_24m,MATCH(LARGE(CM_Cle_Absence_24m,2),CM_Cle_Absence_24m,0))</f>
        <v/>
      </c>
      <c r="F141" s="98">
        <f>INDEX(CM_HS_Sal_Mois_24m,MATCH(LARGE(CM_Cle_Absence_24m,2),CM_Cle_Absence_24m,0))</f>
        <v/>
      </c>
      <c r="G141" s="90">
        <f>E141/MEDIAN(CM_Absence_Sal_Mois_24m)</f>
        <v/>
      </c>
    </row>
    <row r="142">
      <c r="B142" s="74" t="n">
        <v>3</v>
      </c>
      <c r="C142" s="76">
        <f>INDEX(CM_Code_Magasin,MATCH(LARGE(CM_Cle_Absence_24m,3),CM_Cle_Absence_24m,0))</f>
        <v/>
      </c>
      <c r="D142" s="75">
        <f>INDEX(CM_Ville,MATCH(LARGE(CM_Cle_Absence_24m,3),CM_Cle_Absence_24m,0))</f>
        <v/>
      </c>
      <c r="E142" s="97">
        <f>INDEX(CM_Absence_Sal_Mois_24m,MATCH(LARGE(CM_Cle_Absence_24m,3),CM_Cle_Absence_24m,0))</f>
        <v/>
      </c>
      <c r="F142" s="98">
        <f>INDEX(CM_HS_Sal_Mois_24m,MATCH(LARGE(CM_Cle_Absence_24m,3),CM_Cle_Absence_24m,0))</f>
        <v/>
      </c>
      <c r="G142" s="90">
        <f>E142/MEDIAN(CM_Absence_Sal_Mois_24m)</f>
        <v/>
      </c>
    </row>
    <row r="143">
      <c r="B143" s="74" t="n">
        <v>4</v>
      </c>
      <c r="C143" s="76">
        <f>INDEX(CM_Code_Magasin,MATCH(LARGE(CM_Cle_Absence_24m,4),CM_Cle_Absence_24m,0))</f>
        <v/>
      </c>
      <c r="D143" s="75">
        <f>INDEX(CM_Ville,MATCH(LARGE(CM_Cle_Absence_24m,4),CM_Cle_Absence_24m,0))</f>
        <v/>
      </c>
      <c r="E143" s="97">
        <f>INDEX(CM_Absence_Sal_Mois_24m,MATCH(LARGE(CM_Cle_Absence_24m,4),CM_Cle_Absence_24m,0))</f>
        <v/>
      </c>
      <c r="F143" s="98">
        <f>INDEX(CM_HS_Sal_Mois_24m,MATCH(LARGE(CM_Cle_Absence_24m,4),CM_Cle_Absence_24m,0))</f>
        <v/>
      </c>
      <c r="G143" s="90">
        <f>E143/MEDIAN(CM_Absence_Sal_Mois_24m)</f>
        <v/>
      </c>
    </row>
    <row r="144">
      <c r="B144" s="74" t="n">
        <v>5</v>
      </c>
      <c r="C144" s="76">
        <f>INDEX(CM_Code_Magasin,MATCH(LARGE(CM_Cle_Absence_24m,5),CM_Cle_Absence_24m,0))</f>
        <v/>
      </c>
      <c r="D144" s="75">
        <f>INDEX(CM_Ville,MATCH(LARGE(CM_Cle_Absence_24m,5),CM_Cle_Absence_24m,0))</f>
        <v/>
      </c>
      <c r="E144" s="97">
        <f>INDEX(CM_Absence_Sal_Mois_24m,MATCH(LARGE(CM_Cle_Absence_24m,5),CM_Cle_Absence_24m,0))</f>
        <v/>
      </c>
      <c r="F144" s="98">
        <f>INDEX(CM_HS_Sal_Mois_24m,MATCH(LARGE(CM_Cle_Absence_24m,5),CM_Cle_Absence_24m,0))</f>
        <v/>
      </c>
      <c r="G144" s="90">
        <f>E144/MEDIAN(CM_Absence_Sal_Mois_24m)</f>
        <v/>
      </c>
    </row>
    <row r="146" ht="22" customHeight="1">
      <c r="B146" s="28">
        <f>COUNTIF(G140:G144,"&gt;2")&amp;" magasins dépassent deux fois la médiane d'absentéisme ("&amp;FIXED(MEDIAN(CM_Absence_Sal_Mois_24m),2)&amp;" j), avec des heures sup. de "&amp;FIXED(MIN(F140:INDEX(F140:F144,COUNTIF(G140:G144,"&gt;2"))),1)&amp;" à "&amp;FIXED(MAX(F140:INDEX(F140:F144,COUNTIF(G140:G144,"&gt;2"))),1)&amp;" h contre "&amp;FIXED(MEDIAN(CM_HS_Sal_Mois_24m),2)&amp;" h en médiane : les absents sont remplacés en heures sup. Ce coût n'apparaît pas dans la marge brute, seulement dans le CA par heure travaillée."</f>
        <v/>
      </c>
      <c r="C146" s="29" t="n"/>
      <c r="D146" s="29" t="n"/>
      <c r="E146" s="29" t="n"/>
      <c r="F146" s="29" t="n"/>
      <c r="G146" s="29" t="n"/>
      <c r="H146" s="29" t="n"/>
      <c r="I146" s="29" t="n"/>
      <c r="J146" s="29" t="n"/>
    </row>
    <row r="147" ht="22" customHeight="1">
      <c r="B147" s="37" t="n"/>
      <c r="C147" s="29" t="n"/>
      <c r="D147" s="29" t="n"/>
      <c r="E147" s="29" t="n"/>
      <c r="F147" s="29" t="n"/>
      <c r="G147" s="29" t="n"/>
      <c r="H147" s="29" t="n"/>
      <c r="I147" s="29" t="n"/>
      <c r="J147" s="29" t="n"/>
    </row>
    <row r="150">
      <c r="B150" s="25" t="inlineStr">
        <is>
          <t>Complément — qui rate son budget ? (janvier → août 2026)</t>
        </is>
      </c>
      <c r="C150" s="26" t="n"/>
      <c r="D150" s="26" t="n"/>
      <c r="E150" s="26" t="n"/>
      <c r="F150" s="26" t="n"/>
      <c r="G150" s="26" t="n"/>
      <c r="H150" s="26" t="n"/>
      <c r="I150" s="26" t="n"/>
      <c r="J150" s="26" t="n"/>
    </row>
    <row r="151">
      <c r="B151" s="57" t="inlineStr">
        <is>
          <t>Région</t>
        </is>
      </c>
      <c r="C151" s="58" t="n"/>
      <c r="D151" s="57" t="inlineStr">
        <is>
          <t>Budget</t>
        </is>
      </c>
      <c r="E151" s="57" t="inlineStr">
        <is>
          <t>Réel</t>
        </is>
      </c>
      <c r="F151" s="57" t="inlineStr">
        <is>
          <t>Atteinte</t>
        </is>
      </c>
      <c r="G151" s="57" t="inlineStr">
        <is>
          <t>Sous objectif</t>
        </is>
      </c>
      <c r="H151" s="57" t="inlineStr">
        <is>
          <t>Au-dessus</t>
        </is>
      </c>
    </row>
    <row r="152">
      <c r="B152" s="76" t="inlineStr">
        <is>
          <t>Île-de-France</t>
        </is>
      </c>
      <c r="D152" s="92">
        <f>SUMIFS(CM_Budget_2026,CM_Region,B152)</f>
        <v/>
      </c>
      <c r="E152" s="92">
        <f>SUMIFS(CM_Reel_2026,CM_Region,B152)</f>
        <v/>
      </c>
      <c r="F152" s="99">
        <f>E152/D152</f>
        <v/>
      </c>
      <c r="G152" s="74">
        <f>COUNTIFS(CM_Region,B152,CM_Atteinte_Budget,"&lt;"&amp;Seuil_Atteinte_Budget)</f>
        <v/>
      </c>
      <c r="H152" s="74">
        <f>COUNTIFS(CM_Region,B152,CM_Atteinte_Budget,"&gt;"&amp;Seuil_Atteinte_Haute)</f>
        <v/>
      </c>
    </row>
    <row r="153">
      <c r="B153" s="76" t="inlineStr">
        <is>
          <t>Sud-Est</t>
        </is>
      </c>
      <c r="D153" s="92">
        <f>SUMIFS(CM_Budget_2026,CM_Region,B153)</f>
        <v/>
      </c>
      <c r="E153" s="92">
        <f>SUMIFS(CM_Reel_2026,CM_Region,B153)</f>
        <v/>
      </c>
      <c r="F153" s="99">
        <f>E153/D153</f>
        <v/>
      </c>
      <c r="G153" s="74">
        <f>COUNTIFS(CM_Region,B153,CM_Atteinte_Budget,"&lt;"&amp;Seuil_Atteinte_Budget)</f>
        <v/>
      </c>
      <c r="H153" s="74">
        <f>COUNTIFS(CM_Region,B153,CM_Atteinte_Budget,"&gt;"&amp;Seuil_Atteinte_Haute)</f>
        <v/>
      </c>
    </row>
    <row r="154">
      <c r="B154" s="76" t="inlineStr">
        <is>
          <t>Nord-Ouest</t>
        </is>
      </c>
      <c r="D154" s="92">
        <f>SUMIFS(CM_Budget_2026,CM_Region,B154)</f>
        <v/>
      </c>
      <c r="E154" s="92">
        <f>SUMIFS(CM_Reel_2026,CM_Region,B154)</f>
        <v/>
      </c>
      <c r="F154" s="99">
        <f>E154/D154</f>
        <v/>
      </c>
      <c r="G154" s="74">
        <f>COUNTIFS(CM_Region,B154,CM_Atteinte_Budget,"&lt;"&amp;Seuil_Atteinte_Budget)</f>
        <v/>
      </c>
      <c r="H154" s="74">
        <f>COUNTIFS(CM_Region,B154,CM_Atteinte_Budget,"&gt;"&amp;Seuil_Atteinte_Haute)</f>
        <v/>
      </c>
    </row>
    <row r="155">
      <c r="B155" s="76" t="inlineStr">
        <is>
          <t>Sud-Ouest</t>
        </is>
      </c>
      <c r="D155" s="92">
        <f>SUMIFS(CM_Budget_2026,CM_Region,B155)</f>
        <v/>
      </c>
      <c r="E155" s="92">
        <f>SUMIFS(CM_Reel_2026,CM_Region,B155)</f>
        <v/>
      </c>
      <c r="F155" s="99">
        <f>E155/D155</f>
        <v/>
      </c>
      <c r="G155" s="74">
        <f>COUNTIFS(CM_Region,B155,CM_Atteinte_Budget,"&lt;"&amp;Seuil_Atteinte_Budget)</f>
        <v/>
      </c>
      <c r="H155" s="74">
        <f>COUNTIFS(CM_Region,B155,CM_Atteinte_Budget,"&gt;"&amp;Seuil_Atteinte_Haute)</f>
        <v/>
      </c>
    </row>
    <row r="156">
      <c r="B156" s="100" t="inlineStr">
        <is>
          <t>Réseau</t>
        </is>
      </c>
      <c r="C156" s="2" t="n"/>
      <c r="D156" s="101">
        <f>SUM(D152:D155)</f>
        <v/>
      </c>
      <c r="E156" s="101">
        <f>SUM(E152:E155)</f>
        <v/>
      </c>
      <c r="F156" s="102">
        <f>E156/D156</f>
        <v/>
      </c>
      <c r="G156" s="103">
        <f>SUM(G152:G155)</f>
        <v/>
      </c>
      <c r="H156" s="103">
        <f>SUM(H152:H155)</f>
        <v/>
      </c>
    </row>
    <row r="158" ht="22" customHeight="1">
      <c r="B158" s="28">
        <f>"Atteinte réseau : "&amp;FIXED(F156*100,1)&amp;" %, avec "&amp;G156&amp;" magasins sous "&amp;FIXED(Seuil_Atteinte_Budget*100,0)&amp;" % et "&amp;H156&amp;" au-dessus de "&amp;FIXED(Seuil_Atteinte_Haute*100,0)&amp;" %. Le plus bas, "&amp;INDEX(CM_Code_Magasin,MATCH(SMALL(CM_Cle_Atteinte,1),CM_Cle_Atteinte,0))&amp;", est à "&amp;FIXED(INDEX(CM_Atteinte_Budget,MATCH(SMALL(CM_Cle_Atteinte,1),CM_Cle_Atteinte,0))*100,1)&amp;" %"&amp;IF(INDEX(CM_Mouvement,MATCH(SMALL(CM_Cle_Atteinte,1),CM_Cle_Atteinte,0))="Fermeture"," : il a fermé le "&amp;RIGHT("0"&amp;DAY(INDEX(CM_Date_Fermeture,MATCH(SMALL(CM_Cle_Atteinte,1),CM_Cle_Atteinte,0))),2)&amp;"/"&amp;RIGHT("0"&amp;MONTH(INDEX(CM_Date_Fermeture,MATCH(SMALL(CM_Cle_Atteinte,1),CM_Cle_Atteinte,0))),2)&amp;"/"&amp;YEAR(INDEX(CM_Date_Fermeture,MATCH(SMALL(CM_Cle_Atteinte,1),CM_Cle_Atteinte,0)))&amp;" et son budget couvre l'année — une erreur de périmètre, pas une contre-performance."," : contre-performance à instruire.")</f>
        <v/>
      </c>
      <c r="C158" s="29" t="n"/>
      <c r="D158" s="29" t="n"/>
      <c r="E158" s="29" t="n"/>
      <c r="F158" s="29" t="n"/>
      <c r="G158" s="29" t="n"/>
      <c r="H158" s="29" t="n"/>
      <c r="I158" s="29" t="n"/>
      <c r="J158" s="29" t="n"/>
    </row>
    <row r="159" ht="22" customHeight="1">
      <c r="B159" s="37" t="n"/>
      <c r="C159" s="29" t="n"/>
      <c r="D159" s="29" t="n"/>
      <c r="E159" s="29" t="n"/>
      <c r="F159" s="29" t="n"/>
      <c r="G159" s="29" t="n"/>
      <c r="H159" s="29" t="n"/>
      <c r="I159" s="29" t="n"/>
      <c r="J159" s="29" t="n"/>
    </row>
  </sheetData>
  <mergeCells count="28">
    <mergeCell ref="B97:C97"/>
    <mergeCell ref="B153:C153"/>
    <mergeCell ref="B146:J147"/>
    <mergeCell ref="B133:J134"/>
    <mergeCell ref="B45:J46"/>
    <mergeCell ref="B156:C156"/>
    <mergeCell ref="B158:J159"/>
    <mergeCell ref="B155:C155"/>
    <mergeCell ref="B85:J86"/>
    <mergeCell ref="B152:C152"/>
    <mergeCell ref="B151:C151"/>
    <mergeCell ref="B137:J137"/>
    <mergeCell ref="B98:C98"/>
    <mergeCell ref="B18:J19"/>
    <mergeCell ref="B49:J49"/>
    <mergeCell ref="B74:J74"/>
    <mergeCell ref="B70:J71"/>
    <mergeCell ref="B89:J89"/>
    <mergeCell ref="B32:J32"/>
    <mergeCell ref="B101:J102"/>
    <mergeCell ref="B99:C99"/>
    <mergeCell ref="B4:J4"/>
    <mergeCell ref="B2:Q2"/>
    <mergeCell ref="B150:J150"/>
    <mergeCell ref="B28:J29"/>
    <mergeCell ref="B1:Q1"/>
    <mergeCell ref="B105:J105"/>
    <mergeCell ref="B154:C154"/>
  </mergeCells>
  <conditionalFormatting sqref="B7:J16">
    <cfRule type="expression" priority="1" dxfId="2">
      <formula>$J7="oui"</formula>
    </cfRule>
  </conditionalFormatting>
  <conditionalFormatting sqref="G54:K68">
    <cfRule type="colorScale" priority="2">
      <colorScale>
        <cfvo type="num" val="0"/>
        <cfvo type="num" val="2"/>
        <cfvo type="num" val="6"/>
        <color rgb="00FFFFFF"/>
        <color rgb="00F2D3C4"/>
        <color rgb="00B4552F"/>
      </colorScale>
    </cfRule>
  </conditionalFormatting>
  <conditionalFormatting sqref="D54:D68">
    <cfRule type="expression" priority="3" dxfId="5">
      <formula>AND(ISNUMBER(D54),D54&gt;1)</formula>
    </cfRule>
  </conditionalFormatting>
  <conditionalFormatting sqref="B77:G83">
    <cfRule type="expression" priority="4" dxfId="2">
      <formula>$F77&gt;Seuil_Perte_Multiple_Mediane</formula>
    </cfRule>
  </conditionalFormatting>
  <conditionalFormatting sqref="B108:F131">
    <cfRule type="expression" priority="5" dxfId="6">
      <formula>AND(ISNUMBER($F108),$F108&gt;0.03)</formula>
    </cfRule>
  </conditionalFormatting>
  <conditionalFormatting sqref="B140:G144">
    <cfRule type="expression" priority="6" dxfId="2">
      <formula>$G140&gt;2</formula>
    </cfRule>
  </conditionalFormatting>
  <conditionalFormatting sqref="F152:F155">
    <cfRule type="iconSet" priority="7">
      <iconSet iconSet="3TrafficLights1">
        <cfvo type="num" val="0"/>
        <cfvo type="num" val="0.9"/>
        <cfvo type="num" val="1"/>
      </iconSet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B6E5F"/>
    <outlinePr summaryBelow="1" summaryRight="1"/>
    <pageSetUpPr fitToPage="1"/>
  </sheetPr>
  <dimension ref="B1:S62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15" customWidth="1" min="3" max="3"/>
    <col width="14" customWidth="1" min="4" max="4"/>
    <col width="13" customWidth="1" min="5" max="5"/>
    <col width="10" customWidth="1" min="6" max="6"/>
    <col width="10" customWidth="1" min="7" max="7"/>
    <col width="13" customWidth="1" min="8" max="8"/>
    <col width="11" customWidth="1" min="9" max="9"/>
    <col width="12" customWidth="1" min="10" max="10"/>
    <col width="11" customWidth="1" min="11" max="11"/>
    <col width="10" customWidth="1" min="12" max="12"/>
    <col width="12" customWidth="1" min="13" max="13"/>
    <col width="12" customWidth="1" min="14" max="14"/>
    <col width="2" customWidth="1" min="15" max="15"/>
    <col width="16" customWidth="1" min="16" max="16"/>
    <col width="14" customWidth="1" min="17" max="17"/>
    <col width="14" customWidth="1" min="18" max="18"/>
    <col width="14" customWidth="1" min="19" max="19"/>
  </cols>
  <sheetData>
    <row r="1" ht="34" customHeight="1">
      <c r="B1" s="1" t="inlineStr">
        <is>
          <t>SIMULATEUR — combien mettre, où, pour récupérer la marge perdue ?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>
      <c r="B2" s="3" t="inlineStr">
        <is>
          <t>Les magasins candidats sont les 8 plus forts reculs de taux de marge (constat 1). Hypothèses dans PARAMETRES ; décisions d'audit en colonne L (0/1).</t>
        </is>
      </c>
    </row>
    <row r="4">
      <c r="B4" s="25" t="inlineStr">
        <is>
          <t>Modèle — un audit par magasin candidat</t>
        </is>
      </c>
      <c r="C4" s="26" t="n"/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P4" s="25" t="inlineStr">
        <is>
          <t>Contraintes et objectif</t>
        </is>
      </c>
      <c r="Q4" s="26" t="n"/>
      <c r="R4" s="26" t="n"/>
      <c r="S4" s="26" t="n"/>
    </row>
    <row r="5" ht="30" customHeight="1">
      <c r="B5" s="57" t="inlineStr">
        <is>
          <t>Code</t>
        </is>
      </c>
      <c r="C5" s="57" t="inlineStr">
        <is>
          <t>Ville</t>
        </is>
      </c>
      <c r="D5" s="57" t="inlineStr">
        <is>
          <t>Région</t>
        </is>
      </c>
      <c r="E5" s="57" t="inlineStr">
        <is>
          <t>CA net N</t>
        </is>
      </c>
      <c r="F5" s="57" t="inlineStr">
        <is>
          <t>Taux N</t>
        </is>
      </c>
      <c r="G5" s="57" t="inlineStr">
        <is>
          <t>Écart (pt)</t>
        </is>
      </c>
      <c r="H5" s="57" t="inlineStr">
        <is>
          <t>Marge manquante</t>
        </is>
      </c>
      <c r="I5" s="57" t="inlineStr">
        <is>
          <t>Coût audit</t>
        </is>
      </c>
      <c r="J5" s="57" t="inlineStr">
        <is>
          <t>Gain net</t>
        </is>
      </c>
      <c r="K5" s="57" t="inlineStr">
        <is>
          <t>Seuil récup.</t>
        </is>
      </c>
      <c r="L5" s="57" t="inlineStr">
        <is>
          <t>Décision</t>
        </is>
      </c>
      <c r="M5" s="57" t="inlineStr">
        <is>
          <t>Gain retenu</t>
        </is>
      </c>
      <c r="N5" s="57" t="inlineStr">
        <is>
          <t>Coût retenu</t>
        </is>
      </c>
      <c r="P5" s="104" t="inlineStr">
        <is>
          <t>Coût engagé</t>
        </is>
      </c>
      <c r="Q5" s="92">
        <f>N14</f>
        <v/>
      </c>
      <c r="R5" s="105">
        <f>IF(Q5&lt;=Q6,"respectée","DÉPASSÉE")</f>
        <v/>
      </c>
    </row>
    <row r="6">
      <c r="B6" s="76">
        <f>INDEX(CM_Code_Magasin,MATCH(SMALL(CM_Cle_Derive,1),CM_Cle_Derive,0))</f>
        <v/>
      </c>
      <c r="C6" s="75">
        <f>INDEX(CM_Ville,MATCH(SMALL(CM_Cle_Derive,1),CM_Cle_Derive,0))</f>
        <v/>
      </c>
      <c r="D6" s="77">
        <f>INDEX(CM_Region,MATCH(SMALL(CM_Cle_Derive,1),CM_Cle_Derive,0))</f>
        <v/>
      </c>
      <c r="E6" s="92">
        <f>INDEX(CM_CA_Net_N,MATCH(SMALL(CM_Cle_Derive,1),CM_Cle_Derive,0))</f>
        <v/>
      </c>
      <c r="F6" s="78">
        <f>INDEX(CM_Taux_Marge_N,MATCH(SMALL(CM_Cle_Derive,1),CM_Cle_Derive,0))</f>
        <v/>
      </c>
      <c r="G6" s="106">
        <f>(D_Taux_Reseau-F6)*100</f>
        <v/>
      </c>
      <c r="H6" s="107">
        <f>E6*(D_Taux_Reseau-F6)</f>
        <v/>
      </c>
      <c r="I6" s="92">
        <f>Cout_Audit</f>
        <v/>
      </c>
      <c r="J6" s="107">
        <f>H6*Taux_Recup-I6</f>
        <v/>
      </c>
      <c r="K6" s="84">
        <f>IF(H6&gt;0,I6/H6,"")</f>
        <v/>
      </c>
      <c r="L6" s="108" t="n">
        <v>1</v>
      </c>
      <c r="M6" s="92">
        <f>L6*J6</f>
        <v/>
      </c>
      <c r="N6" s="92">
        <f>L6*I6</f>
        <v/>
      </c>
      <c r="P6" s="104" t="inlineStr">
        <is>
          <t>Enveloppe</t>
        </is>
      </c>
      <c r="Q6" s="92">
        <f>Enveloppe_Audit</f>
        <v/>
      </c>
    </row>
    <row r="7">
      <c r="B7" s="76">
        <f>INDEX(CM_Code_Magasin,MATCH(SMALL(CM_Cle_Derive,2),CM_Cle_Derive,0))</f>
        <v/>
      </c>
      <c r="C7" s="75">
        <f>INDEX(CM_Ville,MATCH(SMALL(CM_Cle_Derive,2),CM_Cle_Derive,0))</f>
        <v/>
      </c>
      <c r="D7" s="77">
        <f>INDEX(CM_Region,MATCH(SMALL(CM_Cle_Derive,2),CM_Cle_Derive,0))</f>
        <v/>
      </c>
      <c r="E7" s="92">
        <f>INDEX(CM_CA_Net_N,MATCH(SMALL(CM_Cle_Derive,2),CM_Cle_Derive,0))</f>
        <v/>
      </c>
      <c r="F7" s="78">
        <f>INDEX(CM_Taux_Marge_N,MATCH(SMALL(CM_Cle_Derive,2),CM_Cle_Derive,0))</f>
        <v/>
      </c>
      <c r="G7" s="106">
        <f>(D_Taux_Reseau-F7)*100</f>
        <v/>
      </c>
      <c r="H7" s="107">
        <f>E7*(D_Taux_Reseau-F7)</f>
        <v/>
      </c>
      <c r="I7" s="92">
        <f>Cout_Audit</f>
        <v/>
      </c>
      <c r="J7" s="107">
        <f>H7*Taux_Recup-I7</f>
        <v/>
      </c>
      <c r="K7" s="84">
        <f>IF(H7&gt;0,I7/H7,"")</f>
        <v/>
      </c>
      <c r="L7" s="108" t="n">
        <v>1</v>
      </c>
      <c r="M7" s="92">
        <f>L7*J7</f>
        <v/>
      </c>
      <c r="N7" s="92">
        <f>L7*I7</f>
        <v/>
      </c>
    </row>
    <row r="8">
      <c r="B8" s="76">
        <f>INDEX(CM_Code_Magasin,MATCH(SMALL(CM_Cle_Derive,3),CM_Cle_Derive,0))</f>
        <v/>
      </c>
      <c r="C8" s="75">
        <f>INDEX(CM_Ville,MATCH(SMALL(CM_Cle_Derive,3),CM_Cle_Derive,0))</f>
        <v/>
      </c>
      <c r="D8" s="77">
        <f>INDEX(CM_Region,MATCH(SMALL(CM_Cle_Derive,3),CM_Cle_Derive,0))</f>
        <v/>
      </c>
      <c r="E8" s="92">
        <f>INDEX(CM_CA_Net_N,MATCH(SMALL(CM_Cle_Derive,3),CM_Cle_Derive,0))</f>
        <v/>
      </c>
      <c r="F8" s="78">
        <f>INDEX(CM_Taux_Marge_N,MATCH(SMALL(CM_Cle_Derive,3),CM_Cle_Derive,0))</f>
        <v/>
      </c>
      <c r="G8" s="106">
        <f>(D_Taux_Reseau-F8)*100</f>
        <v/>
      </c>
      <c r="H8" s="107">
        <f>E8*(D_Taux_Reseau-F8)</f>
        <v/>
      </c>
      <c r="I8" s="92">
        <f>Cout_Audit</f>
        <v/>
      </c>
      <c r="J8" s="107">
        <f>H8*Taux_Recup-I8</f>
        <v/>
      </c>
      <c r="K8" s="84">
        <f>IF(H8&gt;0,I8/H8,"")</f>
        <v/>
      </c>
      <c r="L8" s="108" t="n">
        <v>1</v>
      </c>
      <c r="M8" s="92">
        <f>L8*J8</f>
        <v/>
      </c>
      <c r="N8" s="92">
        <f>L8*I8</f>
        <v/>
      </c>
      <c r="P8" s="109" t="inlineStr">
        <is>
          <t>Région</t>
        </is>
      </c>
      <c r="Q8" s="110" t="inlineStr">
        <is>
          <t>Candidats</t>
        </is>
      </c>
      <c r="R8" s="110" t="inlineStr">
        <is>
          <t>Retenus</t>
        </is>
      </c>
      <c r="S8" s="110" t="inlineStr">
        <is>
          <t>Contrainte ≥ 1</t>
        </is>
      </c>
    </row>
    <row r="9">
      <c r="B9" s="76">
        <f>INDEX(CM_Code_Magasin,MATCH(SMALL(CM_Cle_Derive,4),CM_Cle_Derive,0))</f>
        <v/>
      </c>
      <c r="C9" s="75">
        <f>INDEX(CM_Ville,MATCH(SMALL(CM_Cle_Derive,4),CM_Cle_Derive,0))</f>
        <v/>
      </c>
      <c r="D9" s="77">
        <f>INDEX(CM_Region,MATCH(SMALL(CM_Cle_Derive,4),CM_Cle_Derive,0))</f>
        <v/>
      </c>
      <c r="E9" s="92">
        <f>INDEX(CM_CA_Net_N,MATCH(SMALL(CM_Cle_Derive,4),CM_Cle_Derive,0))</f>
        <v/>
      </c>
      <c r="F9" s="78">
        <f>INDEX(CM_Taux_Marge_N,MATCH(SMALL(CM_Cle_Derive,4),CM_Cle_Derive,0))</f>
        <v/>
      </c>
      <c r="G9" s="106">
        <f>(D_Taux_Reseau-F9)*100</f>
        <v/>
      </c>
      <c r="H9" s="107">
        <f>E9*(D_Taux_Reseau-F9)</f>
        <v/>
      </c>
      <c r="I9" s="92">
        <f>Cout_Audit</f>
        <v/>
      </c>
      <c r="J9" s="107">
        <f>H9*Taux_Recup-I9</f>
        <v/>
      </c>
      <c r="K9" s="84">
        <f>IF(H9&gt;0,I9/H9,"")</f>
        <v/>
      </c>
      <c r="L9" s="108" t="n">
        <v>1</v>
      </c>
      <c r="M9" s="92">
        <f>L9*J9</f>
        <v/>
      </c>
      <c r="N9" s="92">
        <f>L9*I9</f>
        <v/>
      </c>
      <c r="P9" s="75" t="inlineStr">
        <is>
          <t>Île-de-France</t>
        </is>
      </c>
      <c r="Q9" s="74">
        <f>COUNTIF($D$6:$D$13,P9)</f>
        <v/>
      </c>
      <c r="R9" s="74">
        <f>COUNTIFS($D$6:$D$13,P9,$L$6:$L$13,1)</f>
        <v/>
      </c>
      <c r="S9" s="105">
        <f>IF(Q9=0,"sans objet",IF(R9&gt;=1,"respectée","NON RESPECTÉE"))</f>
        <v/>
      </c>
    </row>
    <row r="10">
      <c r="B10" s="76">
        <f>INDEX(CM_Code_Magasin,MATCH(SMALL(CM_Cle_Derive,5),CM_Cle_Derive,0))</f>
        <v/>
      </c>
      <c r="C10" s="75">
        <f>INDEX(CM_Ville,MATCH(SMALL(CM_Cle_Derive,5),CM_Cle_Derive,0))</f>
        <v/>
      </c>
      <c r="D10" s="77">
        <f>INDEX(CM_Region,MATCH(SMALL(CM_Cle_Derive,5),CM_Cle_Derive,0))</f>
        <v/>
      </c>
      <c r="E10" s="92">
        <f>INDEX(CM_CA_Net_N,MATCH(SMALL(CM_Cle_Derive,5),CM_Cle_Derive,0))</f>
        <v/>
      </c>
      <c r="F10" s="78">
        <f>INDEX(CM_Taux_Marge_N,MATCH(SMALL(CM_Cle_Derive,5),CM_Cle_Derive,0))</f>
        <v/>
      </c>
      <c r="G10" s="106">
        <f>(D_Taux_Reseau-F10)*100</f>
        <v/>
      </c>
      <c r="H10" s="107">
        <f>E10*(D_Taux_Reseau-F10)</f>
        <v/>
      </c>
      <c r="I10" s="92">
        <f>Cout_Audit</f>
        <v/>
      </c>
      <c r="J10" s="107">
        <f>H10*Taux_Recup-I10</f>
        <v/>
      </c>
      <c r="K10" s="84">
        <f>IF(H10&gt;0,I10/H10,"")</f>
        <v/>
      </c>
      <c r="L10" s="108" t="n">
        <v>1</v>
      </c>
      <c r="M10" s="92">
        <f>L10*J10</f>
        <v/>
      </c>
      <c r="N10" s="92">
        <f>L10*I10</f>
        <v/>
      </c>
      <c r="P10" s="75" t="inlineStr">
        <is>
          <t>Sud-Est</t>
        </is>
      </c>
      <c r="Q10" s="74">
        <f>COUNTIF($D$6:$D$13,P10)</f>
        <v/>
      </c>
      <c r="R10" s="74">
        <f>COUNTIFS($D$6:$D$13,P10,$L$6:$L$13,1)</f>
        <v/>
      </c>
      <c r="S10" s="105">
        <f>IF(Q10=0,"sans objet",IF(R10&gt;=1,"respectée","NON RESPECTÉE"))</f>
        <v/>
      </c>
    </row>
    <row r="11">
      <c r="B11" s="76">
        <f>INDEX(CM_Code_Magasin,MATCH(SMALL(CM_Cle_Derive,6),CM_Cle_Derive,0))</f>
        <v/>
      </c>
      <c r="C11" s="75">
        <f>INDEX(CM_Ville,MATCH(SMALL(CM_Cle_Derive,6),CM_Cle_Derive,0))</f>
        <v/>
      </c>
      <c r="D11" s="77">
        <f>INDEX(CM_Region,MATCH(SMALL(CM_Cle_Derive,6),CM_Cle_Derive,0))</f>
        <v/>
      </c>
      <c r="E11" s="92">
        <f>INDEX(CM_CA_Net_N,MATCH(SMALL(CM_Cle_Derive,6),CM_Cle_Derive,0))</f>
        <v/>
      </c>
      <c r="F11" s="78">
        <f>INDEX(CM_Taux_Marge_N,MATCH(SMALL(CM_Cle_Derive,6),CM_Cle_Derive,0))</f>
        <v/>
      </c>
      <c r="G11" s="106">
        <f>(D_Taux_Reseau-F11)*100</f>
        <v/>
      </c>
      <c r="H11" s="107">
        <f>E11*(D_Taux_Reseau-F11)</f>
        <v/>
      </c>
      <c r="I11" s="92">
        <f>Cout_Audit</f>
        <v/>
      </c>
      <c r="J11" s="107">
        <f>H11*Taux_Recup-I11</f>
        <v/>
      </c>
      <c r="K11" s="84">
        <f>IF(H11&gt;0,I11/H11,"")</f>
        <v/>
      </c>
      <c r="L11" s="108" t="n">
        <v>0</v>
      </c>
      <c r="M11" s="92">
        <f>L11*J11</f>
        <v/>
      </c>
      <c r="N11" s="92">
        <f>L11*I11</f>
        <v/>
      </c>
      <c r="P11" s="75" t="inlineStr">
        <is>
          <t>Nord-Ouest</t>
        </is>
      </c>
      <c r="Q11" s="74">
        <f>COUNTIF($D$6:$D$13,P11)</f>
        <v/>
      </c>
      <c r="R11" s="74">
        <f>COUNTIFS($D$6:$D$13,P11,$L$6:$L$13,1)</f>
        <v/>
      </c>
      <c r="S11" s="105">
        <f>IF(Q11=0,"sans objet",IF(R11&gt;=1,"respectée","NON RESPECTÉE"))</f>
        <v/>
      </c>
    </row>
    <row r="12">
      <c r="B12" s="76">
        <f>INDEX(CM_Code_Magasin,MATCH(SMALL(CM_Cle_Derive,7),CM_Cle_Derive,0))</f>
        <v/>
      </c>
      <c r="C12" s="75">
        <f>INDEX(CM_Ville,MATCH(SMALL(CM_Cle_Derive,7),CM_Cle_Derive,0))</f>
        <v/>
      </c>
      <c r="D12" s="77">
        <f>INDEX(CM_Region,MATCH(SMALL(CM_Cle_Derive,7),CM_Cle_Derive,0))</f>
        <v/>
      </c>
      <c r="E12" s="92">
        <f>INDEX(CM_CA_Net_N,MATCH(SMALL(CM_Cle_Derive,7),CM_Cle_Derive,0))</f>
        <v/>
      </c>
      <c r="F12" s="78">
        <f>INDEX(CM_Taux_Marge_N,MATCH(SMALL(CM_Cle_Derive,7),CM_Cle_Derive,0))</f>
        <v/>
      </c>
      <c r="G12" s="106">
        <f>(D_Taux_Reseau-F12)*100</f>
        <v/>
      </c>
      <c r="H12" s="107">
        <f>E12*(D_Taux_Reseau-F12)</f>
        <v/>
      </c>
      <c r="I12" s="92">
        <f>Cout_Audit</f>
        <v/>
      </c>
      <c r="J12" s="107">
        <f>H12*Taux_Recup-I12</f>
        <v/>
      </c>
      <c r="K12" s="84">
        <f>IF(H12&gt;0,I12/H12,"")</f>
        <v/>
      </c>
      <c r="L12" s="108" t="n">
        <v>0</v>
      </c>
      <c r="M12" s="92">
        <f>L12*J12</f>
        <v/>
      </c>
      <c r="N12" s="92">
        <f>L12*I12</f>
        <v/>
      </c>
      <c r="P12" s="75" t="inlineStr">
        <is>
          <t>Sud-Ouest</t>
        </is>
      </c>
      <c r="Q12" s="74">
        <f>COUNTIF($D$6:$D$13,P12)</f>
        <v/>
      </c>
      <c r="R12" s="74">
        <f>COUNTIFS($D$6:$D$13,P12,$L$6:$L$13,1)</f>
        <v/>
      </c>
      <c r="S12" s="105">
        <f>IF(Q12=0,"sans objet",IF(R12&gt;=1,"respectée","NON RESPECTÉE"))</f>
        <v/>
      </c>
    </row>
    <row r="13">
      <c r="B13" s="76">
        <f>INDEX(CM_Code_Magasin,MATCH(SMALL(CM_Cle_Derive,8),CM_Cle_Derive,0))</f>
        <v/>
      </c>
      <c r="C13" s="75">
        <f>INDEX(CM_Ville,MATCH(SMALL(CM_Cle_Derive,8),CM_Cle_Derive,0))</f>
        <v/>
      </c>
      <c r="D13" s="77">
        <f>INDEX(CM_Region,MATCH(SMALL(CM_Cle_Derive,8),CM_Cle_Derive,0))</f>
        <v/>
      </c>
      <c r="E13" s="92">
        <f>INDEX(CM_CA_Net_N,MATCH(SMALL(CM_Cle_Derive,8),CM_Cle_Derive,0))</f>
        <v/>
      </c>
      <c r="F13" s="78">
        <f>INDEX(CM_Taux_Marge_N,MATCH(SMALL(CM_Cle_Derive,8),CM_Cle_Derive,0))</f>
        <v/>
      </c>
      <c r="G13" s="106">
        <f>(D_Taux_Reseau-F13)*100</f>
        <v/>
      </c>
      <c r="H13" s="107">
        <f>E13*(D_Taux_Reseau-F13)</f>
        <v/>
      </c>
      <c r="I13" s="92">
        <f>Cout_Audit</f>
        <v/>
      </c>
      <c r="J13" s="107">
        <f>H13*Taux_Recup-I13</f>
        <v/>
      </c>
      <c r="K13" s="84">
        <f>IF(H13&gt;0,I13/H13,"")</f>
        <v/>
      </c>
      <c r="L13" s="108" t="n">
        <v>0</v>
      </c>
      <c r="M13" s="92">
        <f>L13*J13</f>
        <v/>
      </c>
      <c r="N13" s="92">
        <f>L13*I13</f>
        <v/>
      </c>
    </row>
    <row r="14">
      <c r="B14" s="100" t="inlineStr">
        <is>
          <t>Total</t>
        </is>
      </c>
      <c r="C14" s="2" t="n"/>
      <c r="D14" s="2" t="n"/>
      <c r="E14" s="2" t="n"/>
      <c r="F14" s="2" t="n"/>
      <c r="G14" s="2" t="n"/>
      <c r="H14" s="101">
        <f>SUM(H6:H13)</f>
        <v/>
      </c>
      <c r="I14" s="2" t="n"/>
      <c r="J14" s="2" t="n"/>
      <c r="K14" s="2" t="n"/>
      <c r="L14" s="103">
        <f>SUM(L6:L13)</f>
        <v/>
      </c>
      <c r="M14" s="101">
        <f>SUM(M6:M13)</f>
        <v/>
      </c>
      <c r="N14" s="101">
        <f>SUM(N6:N13)</f>
        <v/>
      </c>
      <c r="P14" s="76" t="inlineStr">
        <is>
          <t>Gain net de la sélection</t>
        </is>
      </c>
      <c r="Q14" s="111">
        <f>M14</f>
        <v/>
      </c>
    </row>
    <row r="15">
      <c r="B15" s="38" t="inlineStr">
        <is>
          <t>Écart = taux du réseau − taux du magasin. Seuil récup. = part de l'écart à récupérer pour que l'audit se paie. Décisions pré-remplies avec l'optimum du Solveur au scénario central.</t>
        </is>
      </c>
    </row>
    <row r="16">
      <c r="P16" s="25" t="inlineStr">
        <is>
          <t>Paramétrage du Solveur</t>
        </is>
      </c>
      <c r="Q16" s="26" t="n"/>
      <c r="R16" s="26" t="n"/>
      <c r="S16" s="26" t="n"/>
    </row>
    <row r="17">
      <c r="B17" s="25" t="inlineStr">
        <is>
          <t>Quatre façons de choisir — ce que l'optimisation apporte</t>
        </is>
      </c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P17" s="112" t="inlineStr">
        <is>
          <t>Objectif : $M$14 — Max</t>
        </is>
      </c>
    </row>
    <row r="18">
      <c r="B18" s="57" t="inlineStr">
        <is>
          <t>Stratégie</t>
        </is>
      </c>
      <c r="C18" s="67" t="n"/>
      <c r="D18" s="67" t="n"/>
      <c r="E18" s="58" t="n"/>
      <c r="F18" s="57" t="inlineStr">
        <is>
          <t>Magasins</t>
        </is>
      </c>
      <c r="G18" s="58" t="n"/>
      <c r="H18" s="57" t="inlineStr">
        <is>
          <t>Coût</t>
        </is>
      </c>
      <c r="I18" s="58" t="n"/>
      <c r="J18" s="57" t="inlineStr">
        <is>
          <t>Gain net</t>
        </is>
      </c>
      <c r="K18" s="58" t="n"/>
      <c r="L18" s="57" t="inlineStr">
        <is>
          <t>Lecture</t>
        </is>
      </c>
      <c r="M18" s="67" t="n"/>
      <c r="N18" s="58" t="n"/>
      <c r="P18" s="112" t="inlineStr">
        <is>
          <t>Cellules variables : $L$6:$L$13</t>
        </is>
      </c>
    </row>
    <row r="19">
      <c r="B19" s="113" t="inlineStr">
        <is>
          <t>Auditer les 8 candidats</t>
        </is>
      </c>
      <c r="C19" s="31" t="n"/>
      <c r="D19" s="31" t="n"/>
      <c r="E19" s="31" t="n"/>
      <c r="F19" s="114">
        <f>COUNT(H6:H13)</f>
        <v/>
      </c>
      <c r="G19" s="31" t="n"/>
      <c r="H19" s="115">
        <f>COUNT(H6:H13)*Cout_Audit</f>
        <v/>
      </c>
      <c r="I19" s="31" t="n"/>
      <c r="J19" s="116">
        <f>SUM(J6:J13)</f>
        <v/>
      </c>
      <c r="K19" s="31" t="n"/>
      <c r="L19" s="117">
        <f>IF(H19&gt;Enveloppe_Audit,"hors enveloppe ("&amp;FIXED(H19,0)&amp;" € &gt; "&amp;FIXED(Enveloppe_Audit,0)&amp;" €)","")</f>
        <v/>
      </c>
      <c r="M19" s="31" t="n"/>
      <c r="N19" s="31" t="n"/>
      <c r="P19" s="112" t="inlineStr">
        <is>
          <t>Contrainte : $L$6:$L$13 = binaire</t>
        </is>
      </c>
    </row>
    <row r="20">
      <c r="B20" s="113" t="inlineStr">
        <is>
          <t>Classement naïf : les plus gros écarts, jusqu'à l'enveloppe</t>
        </is>
      </c>
      <c r="C20" s="31" t="n"/>
      <c r="D20" s="31" t="n"/>
      <c r="E20" s="31" t="n"/>
      <c r="F20" s="114">
        <f>MIN(INT(Enveloppe_Audit/Cout_Audit),COUNT(H6:H13))</f>
        <v/>
      </c>
      <c r="G20" s="31" t="n"/>
      <c r="H20" s="115">
        <f>F20*Cout_Audit</f>
        <v/>
      </c>
      <c r="I20" s="31" t="n"/>
      <c r="J20" s="116">
        <f>SUMPRODUCT((H6:H13&gt;=LARGE(H6:H13,F20))*J6:J13)</f>
        <v/>
      </c>
      <c r="K20" s="31" t="n"/>
      <c r="L20" s="117">
        <f>"dont "&amp;SUMPRODUCT((H6:H13&gt;=LARGE(H6:H13,F20))*(J6:J13&lt;0))&amp;" à perte"</f>
        <v/>
      </c>
      <c r="M20" s="31" t="n"/>
      <c r="N20" s="31" t="n"/>
      <c r="P20" s="112" t="inlineStr">
        <is>
          <t>Contrainte : $N$14 &lt;= Enveloppe_Audit</t>
        </is>
      </c>
    </row>
    <row r="21">
      <c r="B21" s="113" t="inlineStr">
        <is>
          <t>Sans contrainte régionale : gains positifs seuls</t>
        </is>
      </c>
      <c r="C21" s="31" t="n"/>
      <c r="D21" s="31" t="n"/>
      <c r="E21" s="31" t="n"/>
      <c r="F21" s="114">
        <f>COUNTIF(J6:J13,"&gt;0")</f>
        <v/>
      </c>
      <c r="G21" s="31" t="n"/>
      <c r="H21" s="115">
        <f>COUNTIF(J6:J13,"&gt;0")*Cout_Audit</f>
        <v/>
      </c>
      <c r="I21" s="31" t="n"/>
      <c r="J21" s="116">
        <f>SUMIF(J6:J13,"&gt;0")</f>
        <v/>
      </c>
      <c r="K21" s="31" t="n"/>
      <c r="L21" s="117">
        <f>"enveloppe non saturée"</f>
        <v/>
      </c>
      <c r="M21" s="31" t="n"/>
      <c r="N21" s="31" t="n"/>
      <c r="P21" s="112" t="inlineStr">
        <is>
          <t>Contrainte : $R$9:$R$12 &gt;= 1 là où Q &gt; 0</t>
        </is>
      </c>
    </row>
    <row r="22">
      <c r="B22" s="30" t="inlineStr">
        <is>
          <t>Sélection actuelle (colonne L)</t>
        </is>
      </c>
      <c r="C22" s="31" t="n"/>
      <c r="D22" s="31" t="n"/>
      <c r="E22" s="31" t="n"/>
      <c r="F22" s="114">
        <f>L14</f>
        <v/>
      </c>
      <c r="G22" s="31" t="n"/>
      <c r="H22" s="115">
        <f>N14</f>
        <v/>
      </c>
      <c r="I22" s="31" t="n"/>
      <c r="J22" s="116">
        <f>M14</f>
        <v/>
      </c>
      <c r="K22" s="31" t="n"/>
      <c r="L22" s="117">
        <f>"contrainte régionale : coût de "&amp;FIXED(J21-J22,0)&amp;" €"</f>
        <v/>
      </c>
      <c r="M22" s="31" t="n"/>
      <c r="N22" s="31" t="n"/>
      <c r="P22" s="112" t="inlineStr">
        <is>
          <t>Méthode : Simplex PL (problème linéaire)</t>
        </is>
      </c>
    </row>
    <row r="23">
      <c r="P23" s="118" t="inlineStr">
        <is>
          <t>Contrôle : remettre L6:L13 à 0 puis lancer le Solveur ; il retrouve la sélection pré-remplie.</t>
        </is>
      </c>
    </row>
    <row r="24" ht="20" customHeight="1">
      <c r="B24" s="28">
        <f>"L'enveloppe permet "&amp;INT(Enveloppe_Audit/Cout_Audit)&amp;" audits, mais seuls "&amp;COUNTIF(J6:J13,"&gt;0")&amp;" magasins ont un gain positif : c'est la rentabilité unitaire de l'audit qui limite l'opération, pas le budget. On engage "&amp;FIXED(N14,0)&amp;" € sur "&amp;FIXED(Enveloppe_Audit,0)&amp;" €."</f>
        <v/>
      </c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</row>
    <row r="25" ht="20" customHeight="1">
      <c r="B25" s="37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P25" s="52" t="inlineStr">
        <is>
          <t>La contrainte régionale s'écrit en pratique sur les seules lignes où Q &gt; 0 (régions présentes parmi les candidats).</t>
        </is>
      </c>
    </row>
    <row r="27">
      <c r="B27" s="25" t="inlineStr">
        <is>
          <t>Sensibilité du gain net de la sélection — taux de récupération × coût unitaire</t>
        </is>
      </c>
      <c r="C27" s="26" t="n"/>
      <c r="D27" s="26" t="n"/>
      <c r="E27" s="26" t="n"/>
      <c r="F27" s="26" t="n"/>
      <c r="G27" s="26" t="n"/>
      <c r="H27" s="26" t="n"/>
      <c r="I27" s="26" t="n"/>
      <c r="J27" s="26" t="n"/>
      <c r="L27" s="25" t="inlineStr">
        <is>
          <t>Scénarios</t>
        </is>
      </c>
      <c r="M27" s="26" t="n"/>
      <c r="N27" s="26" t="n"/>
      <c r="O27" s="26" t="n"/>
      <c r="P27" s="26" t="n"/>
      <c r="Q27" s="26" t="n"/>
      <c r="R27" s="26" t="n"/>
      <c r="S27" s="26" t="n"/>
    </row>
    <row r="28">
      <c r="B28" s="119" t="inlineStr">
        <is>
          <t>récup. ↓  coût →</t>
        </is>
      </c>
      <c r="C28" s="120" t="n">
        <v>30000</v>
      </c>
      <c r="D28" s="120" t="n">
        <v>35000</v>
      </c>
      <c r="E28" s="120" t="n">
        <v>40000</v>
      </c>
      <c r="F28" s="120" t="n">
        <v>45000</v>
      </c>
      <c r="G28" s="120" t="n">
        <v>50000</v>
      </c>
      <c r="H28" s="120" t="n">
        <v>55000</v>
      </c>
      <c r="I28" s="120" t="n">
        <v>60000</v>
      </c>
      <c r="L28" s="57" t="inlineStr"/>
      <c r="M28" s="67" t="n"/>
      <c r="N28" s="67" t="n"/>
      <c r="O28" s="58" t="n"/>
      <c r="P28" s="57" t="inlineStr">
        <is>
          <t>Prudent</t>
        </is>
      </c>
      <c r="Q28" s="57" t="inlineStr">
        <is>
          <t>Central</t>
        </is>
      </c>
      <c r="R28" s="57" t="inlineStr">
        <is>
          <t>Volontariste</t>
        </is>
      </c>
    </row>
    <row r="29">
      <c r="B29" s="121" t="n">
        <v>0.3</v>
      </c>
      <c r="C29" s="122">
        <f>$B29*SUMPRODUCT($H$6:$H$13,$L$6:$L$13)-C$28*$L$14</f>
        <v/>
      </c>
      <c r="D29" s="122">
        <f>$B29*SUMPRODUCT($H$6:$H$13,$L$6:$L$13)-D$28*$L$14</f>
        <v/>
      </c>
      <c r="E29" s="122">
        <f>$B29*SUMPRODUCT($H$6:$H$13,$L$6:$L$13)-E$28*$L$14</f>
        <v/>
      </c>
      <c r="F29" s="122">
        <f>$B29*SUMPRODUCT($H$6:$H$13,$L$6:$L$13)-F$28*$L$14</f>
        <v/>
      </c>
      <c r="G29" s="122">
        <f>$B29*SUMPRODUCT($H$6:$H$13,$L$6:$L$13)-G$28*$L$14</f>
        <v/>
      </c>
      <c r="H29" s="122">
        <f>$B29*SUMPRODUCT($H$6:$H$13,$L$6:$L$13)-H$28*$L$14</f>
        <v/>
      </c>
      <c r="I29" s="122">
        <f>$B29*SUMPRODUCT($H$6:$H$13,$L$6:$L$13)-I$28*$L$14</f>
        <v/>
      </c>
      <c r="L29" s="59" t="inlineStr">
        <is>
          <t>Taux de récupération</t>
        </is>
      </c>
      <c r="M29" s="31" t="n"/>
      <c r="N29" s="31" t="n"/>
      <c r="O29" s="31" t="n"/>
      <c r="P29" s="123" t="n">
        <v>0.4</v>
      </c>
      <c r="Q29" s="124">
        <f>Taux_Recup</f>
        <v/>
      </c>
      <c r="R29" s="123" t="n">
        <v>0.85</v>
      </c>
    </row>
    <row r="30">
      <c r="B30" s="121" t="n">
        <v>0.4</v>
      </c>
      <c r="C30" s="122">
        <f>$B30*SUMPRODUCT($H$6:$H$13,$L$6:$L$13)-C$28*$L$14</f>
        <v/>
      </c>
      <c r="D30" s="122">
        <f>$B30*SUMPRODUCT($H$6:$H$13,$L$6:$L$13)-D$28*$L$14</f>
        <v/>
      </c>
      <c r="E30" s="122">
        <f>$B30*SUMPRODUCT($H$6:$H$13,$L$6:$L$13)-E$28*$L$14</f>
        <v/>
      </c>
      <c r="F30" s="122">
        <f>$B30*SUMPRODUCT($H$6:$H$13,$L$6:$L$13)-F$28*$L$14</f>
        <v/>
      </c>
      <c r="G30" s="122">
        <f>$B30*SUMPRODUCT($H$6:$H$13,$L$6:$L$13)-G$28*$L$14</f>
        <v/>
      </c>
      <c r="H30" s="122">
        <f>$B30*SUMPRODUCT($H$6:$H$13,$L$6:$L$13)-H$28*$L$14</f>
        <v/>
      </c>
      <c r="I30" s="122">
        <f>$B30*SUMPRODUCT($H$6:$H$13,$L$6:$L$13)-I$28*$L$14</f>
        <v/>
      </c>
      <c r="L30" s="59" t="inlineStr">
        <is>
          <t>Coût unitaire de l'audit</t>
        </is>
      </c>
      <c r="M30" s="31" t="n"/>
      <c r="N30" s="31" t="n"/>
      <c r="O30" s="31" t="n"/>
      <c r="P30" s="125" t="n">
        <v>48000</v>
      </c>
      <c r="Q30" s="126">
        <f>Cout_Audit</f>
        <v/>
      </c>
      <c r="R30" s="125" t="n">
        <v>38000</v>
      </c>
    </row>
    <row r="31">
      <c r="B31" s="121" t="n">
        <v>0.5</v>
      </c>
      <c r="C31" s="122">
        <f>$B31*SUMPRODUCT($H$6:$H$13,$L$6:$L$13)-C$28*$L$14</f>
        <v/>
      </c>
      <c r="D31" s="122">
        <f>$B31*SUMPRODUCT($H$6:$H$13,$L$6:$L$13)-D$28*$L$14</f>
        <v/>
      </c>
      <c r="E31" s="122">
        <f>$B31*SUMPRODUCT($H$6:$H$13,$L$6:$L$13)-E$28*$L$14</f>
        <v/>
      </c>
      <c r="F31" s="122">
        <f>$B31*SUMPRODUCT($H$6:$H$13,$L$6:$L$13)-F$28*$L$14</f>
        <v/>
      </c>
      <c r="G31" s="122">
        <f>$B31*SUMPRODUCT($H$6:$H$13,$L$6:$L$13)-G$28*$L$14</f>
        <v/>
      </c>
      <c r="H31" s="122">
        <f>$B31*SUMPRODUCT($H$6:$H$13,$L$6:$L$13)-H$28*$L$14</f>
        <v/>
      </c>
      <c r="I31" s="122">
        <f>$B31*SUMPRODUCT($H$6:$H$13,$L$6:$L$13)-I$28*$L$14</f>
        <v/>
      </c>
      <c r="L31" s="59" t="inlineStr">
        <is>
          <t>Baisse des prix d'achat</t>
        </is>
      </c>
      <c r="M31" s="31" t="n"/>
      <c r="N31" s="31" t="n"/>
      <c r="O31" s="31" t="n"/>
      <c r="P31" s="127" t="n">
        <v>0</v>
      </c>
      <c r="Q31" s="127" t="n">
        <v>0</v>
      </c>
      <c r="R31" s="128">
        <f>Remise_Fournisseur_Volontariste</f>
        <v/>
      </c>
    </row>
    <row r="32">
      <c r="B32" s="121" t="n">
        <v>0.6</v>
      </c>
      <c r="C32" s="122">
        <f>$B32*SUMPRODUCT($H$6:$H$13,$L$6:$L$13)-C$28*$L$14</f>
        <v/>
      </c>
      <c r="D32" s="122">
        <f>$B32*SUMPRODUCT($H$6:$H$13,$L$6:$L$13)-D$28*$L$14</f>
        <v/>
      </c>
      <c r="E32" s="122">
        <f>$B32*SUMPRODUCT($H$6:$H$13,$L$6:$L$13)-E$28*$L$14</f>
        <v/>
      </c>
      <c r="F32" s="122">
        <f>$B32*SUMPRODUCT($H$6:$H$13,$L$6:$L$13)-F$28*$L$14</f>
        <v/>
      </c>
      <c r="G32" s="122">
        <f>$B32*SUMPRODUCT($H$6:$H$13,$L$6:$L$13)-G$28*$L$14</f>
        <v/>
      </c>
      <c r="H32" s="122">
        <f>$B32*SUMPRODUCT($H$6:$H$13,$L$6:$L$13)-H$28*$L$14</f>
        <v/>
      </c>
      <c r="I32" s="122">
        <f>$B32*SUMPRODUCT($H$6:$H$13,$L$6:$L$13)-I$28*$L$14</f>
        <v/>
      </c>
      <c r="L32" s="30" t="inlineStr">
        <is>
          <t>Gain net de la sélection</t>
        </is>
      </c>
      <c r="M32" s="31" t="n"/>
      <c r="N32" s="31" t="n"/>
      <c r="O32" s="31" t="n"/>
      <c r="P32" s="129">
        <f>P29*SUMPRODUCT($H$6:$H$13,$L$6:$L$13)-P30*$L$14+P31*SUMPRODUCT($E$6:$E$13*(1-$F$6:$F$13),$L$6:$L$13)</f>
        <v/>
      </c>
      <c r="Q32" s="129">
        <f>Q29*SUMPRODUCT($H$6:$H$13,$L$6:$L$13)-Q30*$L$14+Q31*SUMPRODUCT($E$6:$E$13*(1-$F$6:$F$13),$L$6:$L$13)</f>
        <v/>
      </c>
      <c r="R32" s="129">
        <f>R29*SUMPRODUCT($H$6:$H$13,$L$6:$L$13)-R30*$L$14+R31*SUMPRODUCT($E$6:$E$13*(1-$F$6:$F$13),$L$6:$L$13)</f>
        <v/>
      </c>
    </row>
    <row r="33">
      <c r="B33" s="121" t="n">
        <v>0.7</v>
      </c>
      <c r="C33" s="122">
        <f>$B33*SUMPRODUCT($H$6:$H$13,$L$6:$L$13)-C$28*$L$14</f>
        <v/>
      </c>
      <c r="D33" s="122">
        <f>$B33*SUMPRODUCT($H$6:$H$13,$L$6:$L$13)-D$28*$L$14</f>
        <v/>
      </c>
      <c r="E33" s="122">
        <f>$B33*SUMPRODUCT($H$6:$H$13,$L$6:$L$13)-E$28*$L$14</f>
        <v/>
      </c>
      <c r="F33" s="122">
        <f>$B33*SUMPRODUCT($H$6:$H$13,$L$6:$L$13)-F$28*$L$14</f>
        <v/>
      </c>
      <c r="G33" s="122">
        <f>$B33*SUMPRODUCT($H$6:$H$13,$L$6:$L$13)-G$28*$L$14</f>
        <v/>
      </c>
      <c r="H33" s="122">
        <f>$B33*SUMPRODUCT($H$6:$H$13,$L$6:$L$13)-H$28*$L$14</f>
        <v/>
      </c>
      <c r="I33" s="122">
        <f>$B33*SUMPRODUCT($H$6:$H$13,$L$6:$L$13)-I$28*$L$14</f>
        <v/>
      </c>
      <c r="L33" s="38" t="inlineStr">
        <is>
          <t>Volontariste : la baisse des prix d'achat s'applique au coût matière des magasins retenus.</t>
        </is>
      </c>
    </row>
    <row r="34">
      <c r="B34" s="121" t="n">
        <v>0.8</v>
      </c>
      <c r="C34" s="122">
        <f>$B34*SUMPRODUCT($H$6:$H$13,$L$6:$L$13)-C$28*$L$14</f>
        <v/>
      </c>
      <c r="D34" s="122">
        <f>$B34*SUMPRODUCT($H$6:$H$13,$L$6:$L$13)-D$28*$L$14</f>
        <v/>
      </c>
      <c r="E34" s="122">
        <f>$B34*SUMPRODUCT($H$6:$H$13,$L$6:$L$13)-E$28*$L$14</f>
        <v/>
      </c>
      <c r="F34" s="122">
        <f>$B34*SUMPRODUCT($H$6:$H$13,$L$6:$L$13)-F$28*$L$14</f>
        <v/>
      </c>
      <c r="G34" s="122">
        <f>$B34*SUMPRODUCT($H$6:$H$13,$L$6:$L$13)-G$28*$L$14</f>
        <v/>
      </c>
      <c r="H34" s="122">
        <f>$B34*SUMPRODUCT($H$6:$H$13,$L$6:$L$13)-H$28*$L$14</f>
        <v/>
      </c>
      <c r="I34" s="122">
        <f>$B34*SUMPRODUCT($H$6:$H$13,$L$6:$L$13)-I$28*$L$14</f>
        <v/>
      </c>
    </row>
    <row r="35">
      <c r="B35" s="121" t="n">
        <v>0.9</v>
      </c>
      <c r="C35" s="122">
        <f>$B35*SUMPRODUCT($H$6:$H$13,$L$6:$L$13)-C$28*$L$14</f>
        <v/>
      </c>
      <c r="D35" s="122">
        <f>$B35*SUMPRODUCT($H$6:$H$13,$L$6:$L$13)-D$28*$L$14</f>
        <v/>
      </c>
      <c r="E35" s="122">
        <f>$B35*SUMPRODUCT($H$6:$H$13,$L$6:$L$13)-E$28*$L$14</f>
        <v/>
      </c>
      <c r="F35" s="122">
        <f>$B35*SUMPRODUCT($H$6:$H$13,$L$6:$L$13)-F$28*$L$14</f>
        <v/>
      </c>
      <c r="G35" s="122">
        <f>$B35*SUMPRODUCT($H$6:$H$13,$L$6:$L$13)-G$28*$L$14</f>
        <v/>
      </c>
      <c r="H35" s="122">
        <f>$B35*SUMPRODUCT($H$6:$H$13,$L$6:$L$13)-H$28*$L$14</f>
        <v/>
      </c>
      <c r="I35" s="122">
        <f>$B35*SUMPRODUCT($H$6:$H$13,$L$6:$L$13)-I$28*$L$14</f>
        <v/>
      </c>
      <c r="L35" s="25" t="inlineStr">
        <is>
          <t>Valeur cible (résultats attendus)</t>
        </is>
      </c>
      <c r="M35" s="26" t="n"/>
      <c r="N35" s="26" t="n"/>
      <c r="O35" s="26" t="n"/>
      <c r="P35" s="26" t="n"/>
      <c r="Q35" s="26" t="n"/>
      <c r="R35" s="26" t="n"/>
      <c r="S35" s="26" t="n"/>
    </row>
    <row r="36">
      <c r="B36" s="121" t="n">
        <v>1</v>
      </c>
      <c r="C36" s="122">
        <f>$B36*SUMPRODUCT($H$6:$H$13,$L$6:$L$13)-C$28*$L$14</f>
        <v/>
      </c>
      <c r="D36" s="122">
        <f>$B36*SUMPRODUCT($H$6:$H$13,$L$6:$L$13)-D$28*$L$14</f>
        <v/>
      </c>
      <c r="E36" s="122">
        <f>$B36*SUMPRODUCT($H$6:$H$13,$L$6:$L$13)-E$28*$L$14</f>
        <v/>
      </c>
      <c r="F36" s="122">
        <f>$B36*SUMPRODUCT($H$6:$H$13,$L$6:$L$13)-F$28*$L$14</f>
        <v/>
      </c>
      <c r="G36" s="122">
        <f>$B36*SUMPRODUCT($H$6:$H$13,$L$6:$L$13)-G$28*$L$14</f>
        <v/>
      </c>
      <c r="H36" s="122">
        <f>$B36*SUMPRODUCT($H$6:$H$13,$L$6:$L$13)-H$28*$L$14</f>
        <v/>
      </c>
      <c r="I36" s="122">
        <f>$B36*SUMPRODUCT($H$6:$H$13,$L$6:$L$13)-I$28*$L$14</f>
        <v/>
      </c>
      <c r="L36" s="104" t="inlineStr">
        <is>
          <t>Point mort de la sélection (taux de récupération)</t>
        </is>
      </c>
      <c r="R36" s="99">
        <f>N14/SUMPRODUCT(H6:H13,L6:L13)</f>
        <v/>
      </c>
    </row>
    <row r="37">
      <c r="L37" s="104">
        <f>"Taux de coût matière qui ramène "&amp;B6&amp;" au seuil d'alerte"</f>
        <v/>
      </c>
      <c r="R37" s="82">
        <f>1-D_Seuil_Taux_Alerte</f>
        <v/>
      </c>
    </row>
    <row r="38">
      <c r="B38" s="81">
        <f>"Point mort de la sélection : "&amp;FIXED(N14/SUMPRODUCT(H6:H13,L6:L13)*100,1)&amp;" % de récupération au coût central. Au coût maximal de la grille, il faut "&amp;FIXED(MAX(C28:I28)*L14/SUMPRODUCT(H6:H13,L6:L13)*100,1)&amp;" %."</f>
        <v/>
      </c>
      <c r="L38" s="104">
        <f>"Taux de coût matière actuel de "&amp;B6</f>
        <v/>
      </c>
      <c r="R38" s="82">
        <f>1-F6</f>
        <v/>
      </c>
    </row>
    <row r="39">
      <c r="B39" s="38" t="inlineStr">
        <is>
          <t>Grille écrite en formules explicites, équivalente à une table de données à deux entrées.</t>
        </is>
      </c>
    </row>
    <row r="41">
      <c r="B41" s="25" t="inlineStr">
        <is>
          <t>Monte-Carlo — 1 000 tirages du taux de récupération (feuille MONTE_CARLO)</t>
        </is>
      </c>
      <c r="C41" s="26" t="n"/>
      <c r="D41" s="26" t="n"/>
      <c r="E41" s="26" t="n"/>
      <c r="F41" s="26" t="n"/>
      <c r="G41" s="26" t="n"/>
      <c r="H41" s="26" t="n"/>
      <c r="I41" s="26" t="n"/>
      <c r="J41" s="26" t="n"/>
    </row>
    <row r="42">
      <c r="B42" s="59" t="inlineStr">
        <is>
          <t>Gain net moyen</t>
        </is>
      </c>
      <c r="C42" s="31" t="n"/>
      <c r="D42" s="31" t="n"/>
      <c r="E42" s="116">
        <f>AVERAGE(MONTE_CARLO!$S$4:$S$1003)</f>
        <v/>
      </c>
      <c r="F42" s="31" t="n"/>
      <c r="H42" s="109" t="inlineStr">
        <is>
          <t>Classe (gain net)</t>
        </is>
      </c>
      <c r="I42" s="109" t="inlineStr">
        <is>
          <t>Tirages</t>
        </is>
      </c>
    </row>
    <row r="43">
      <c r="B43" s="59" t="inlineStr">
        <is>
          <t>Écart-type</t>
        </is>
      </c>
      <c r="C43" s="31" t="n"/>
      <c r="D43" s="31" t="n"/>
      <c r="E43" s="116">
        <f>STDEV(MONTE_CARLO!$S$4:$S$1003)</f>
        <v/>
      </c>
      <c r="F43" s="31" t="n"/>
      <c r="H43" s="130" t="n">
        <v>-100000</v>
      </c>
      <c r="I43" s="131">
        <f>COUNTIFS(MONTE_CARLO!$S$4:$S$1003,"&lt;="&amp;H43,MONTE_CARLO!$S$4:$S$1003,"&gt;"&amp;-1E+12)</f>
        <v/>
      </c>
    </row>
    <row r="44">
      <c r="B44" s="59" t="inlineStr">
        <is>
          <t>Percentile 10 %</t>
        </is>
      </c>
      <c r="C44" s="31" t="n"/>
      <c r="D44" s="31" t="n"/>
      <c r="E44" s="116">
        <f>PERCENTILE(MONTE_CARLO!$S$4:$S$1003,0.1)</f>
        <v/>
      </c>
      <c r="F44" s="31" t="n"/>
      <c r="H44" s="130" t="n">
        <v>-75000</v>
      </c>
      <c r="I44" s="131">
        <f>COUNTIFS(MONTE_CARLO!$S$4:$S$1003,"&lt;="&amp;H44,MONTE_CARLO!$S$4:$S$1003,"&gt;"&amp;H43)</f>
        <v/>
      </c>
    </row>
    <row r="45">
      <c r="B45" s="59" t="inlineStr">
        <is>
          <t>Médiane</t>
        </is>
      </c>
      <c r="C45" s="31" t="n"/>
      <c r="D45" s="31" t="n"/>
      <c r="E45" s="116">
        <f>PERCENTILE(MONTE_CARLO!$S$4:$S$1003,0.5)</f>
        <v/>
      </c>
      <c r="F45" s="31" t="n"/>
      <c r="H45" s="130" t="n">
        <v>-50000</v>
      </c>
      <c r="I45" s="131">
        <f>COUNTIFS(MONTE_CARLO!$S$4:$S$1003,"&lt;="&amp;H45,MONTE_CARLO!$S$4:$S$1003,"&gt;"&amp;H44)</f>
        <v/>
      </c>
    </row>
    <row r="46">
      <c r="B46" s="59" t="inlineStr">
        <is>
          <t>Percentile 90 %</t>
        </is>
      </c>
      <c r="C46" s="31" t="n"/>
      <c r="D46" s="31" t="n"/>
      <c r="E46" s="116">
        <f>PERCENTILE(MONTE_CARLO!$S$4:$S$1003,0.9)</f>
        <v/>
      </c>
      <c r="F46" s="31" t="n"/>
      <c r="H46" s="130" t="n">
        <v>-25000</v>
      </c>
      <c r="I46" s="131">
        <f>COUNTIFS(MONTE_CARLO!$S$4:$S$1003,"&lt;="&amp;H46,MONTE_CARLO!$S$4:$S$1003,"&gt;"&amp;H45)</f>
        <v/>
      </c>
    </row>
    <row r="47">
      <c r="B47" s="59" t="inlineStr">
        <is>
          <t>Probabilité de perte</t>
        </is>
      </c>
      <c r="C47" s="31" t="n"/>
      <c r="D47" s="31" t="n"/>
      <c r="E47" s="132">
        <f>COUNTIF(MONTE_CARLO!$S$4:$S$1003,"&lt;0")/COUNT(MONTE_CARLO!$S$4:$S$1003)</f>
        <v/>
      </c>
      <c r="F47" s="31" t="n"/>
      <c r="H47" s="130" t="n">
        <v>0</v>
      </c>
      <c r="I47" s="131">
        <f>COUNTIFS(MONTE_CARLO!$S$4:$S$1003,"&lt;="&amp;H47,MONTE_CARLO!$S$4:$S$1003,"&gt;"&amp;H46)</f>
        <v/>
      </c>
    </row>
    <row r="48">
      <c r="B48" s="38" t="inlineStr">
        <is>
          <t>Recalcul : F9. Chaque tirage tire un taux par magasin, loi normale tronquée à [0 ; 1].</t>
        </is>
      </c>
      <c r="H48" s="130" t="n">
        <v>25000</v>
      </c>
      <c r="I48" s="131">
        <f>COUNTIFS(MONTE_CARLO!$S$4:$S$1003,"&lt;="&amp;H48,MONTE_CARLO!$S$4:$S$1003,"&gt;"&amp;H47)</f>
        <v/>
      </c>
    </row>
    <row r="49">
      <c r="H49" s="130" t="n">
        <v>50000</v>
      </c>
      <c r="I49" s="131">
        <f>COUNTIFS(MONTE_CARLO!$S$4:$S$1003,"&lt;="&amp;H49,MONTE_CARLO!$S$4:$S$1003,"&gt;"&amp;H48)</f>
        <v/>
      </c>
    </row>
    <row r="50">
      <c r="H50" s="130" t="n">
        <v>75000</v>
      </c>
      <c r="I50" s="131">
        <f>COUNTIFS(MONTE_CARLO!$S$4:$S$1003,"&lt;="&amp;H50,MONTE_CARLO!$S$4:$S$1003,"&gt;"&amp;H49)</f>
        <v/>
      </c>
    </row>
    <row r="51">
      <c r="H51" s="130" t="n">
        <v>100000</v>
      </c>
      <c r="I51" s="131">
        <f>COUNTIFS(MONTE_CARLO!$S$4:$S$1003,"&lt;="&amp;H51,MONTE_CARLO!$S$4:$S$1003,"&gt;"&amp;H50)</f>
        <v/>
      </c>
    </row>
    <row r="52">
      <c r="H52" s="130" t="n">
        <v>125000</v>
      </c>
      <c r="I52" s="131">
        <f>COUNTIFS(MONTE_CARLO!$S$4:$S$1003,"&lt;="&amp;H52,MONTE_CARLO!$S$4:$S$1003,"&gt;"&amp;H51)</f>
        <v/>
      </c>
    </row>
    <row r="53">
      <c r="H53" s="130" t="n">
        <v>150000</v>
      </c>
      <c r="I53" s="131">
        <f>COUNTIFS(MONTE_CARLO!$S$4:$S$1003,"&lt;="&amp;H53,MONTE_CARLO!$S$4:$S$1003,"&gt;"&amp;H52)</f>
        <v/>
      </c>
    </row>
    <row r="54">
      <c r="H54" s="130" t="n">
        <v>175000</v>
      </c>
      <c r="I54" s="131">
        <f>COUNTIFS(MONTE_CARLO!$S$4:$S$1003,"&lt;="&amp;H54,MONTE_CARLO!$S$4:$S$1003,"&gt;"&amp;H53)</f>
        <v/>
      </c>
    </row>
    <row r="55">
      <c r="H55" s="130" t="n">
        <v>200000</v>
      </c>
      <c r="I55" s="131">
        <f>COUNTIFS(MONTE_CARLO!$S$4:$S$1003,"&lt;="&amp;H55,MONTE_CARLO!$S$4:$S$1003,"&gt;"&amp;H54)</f>
        <v/>
      </c>
    </row>
    <row r="56">
      <c r="H56" s="75" t="inlineStr">
        <is>
          <t>&gt; 200 000</t>
        </is>
      </c>
      <c r="I56" s="131">
        <f>COUNTIF(MONTE_CARLO!$S$4:$S$1003,"&gt;"&amp;H55)</f>
        <v/>
      </c>
    </row>
    <row r="59">
      <c r="B59" s="25" t="inlineStr">
        <is>
          <t>Recommandation</t>
        </is>
      </c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</row>
    <row r="60" ht="18" customHeight="1">
      <c r="B60" s="28">
        <f>"Recommandation : auditer "&amp;L14&amp;" magasins pour "&amp;FIXED(N14,0)&amp;" €. Gain net attendu "&amp;FIXED(E42,0)&amp;" €, entre "&amp;FIXED(E44,0)&amp;" € et "&amp;FIXED(E46,0)&amp;" € dans 80 % des cas, avec "&amp;FIXED(E47*100,1)&amp;" % de risque de perte. Les candidats non retenus ne se traitent pas par un audit : ils se surveillent."</f>
        <v/>
      </c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</row>
    <row r="61" ht="18" customHeight="1">
      <c r="B61" s="37" t="n"/>
      <c r="C61" s="29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</row>
    <row r="62" ht="18" customHeight="1">
      <c r="B62" s="37" t="n"/>
      <c r="C62" s="29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</row>
  </sheetData>
  <mergeCells count="62">
    <mergeCell ref="E43:F43"/>
    <mergeCell ref="B42:D42"/>
    <mergeCell ref="P19:S19"/>
    <mergeCell ref="L31:O31"/>
    <mergeCell ref="H20:I20"/>
    <mergeCell ref="L18:N18"/>
    <mergeCell ref="B2:S2"/>
    <mergeCell ref="P18:S18"/>
    <mergeCell ref="L29:O29"/>
    <mergeCell ref="F19:G19"/>
    <mergeCell ref="E42:F42"/>
    <mergeCell ref="J19:K19"/>
    <mergeCell ref="B44:D44"/>
    <mergeCell ref="B20:E20"/>
    <mergeCell ref="B1:S1"/>
    <mergeCell ref="L20:N20"/>
    <mergeCell ref="E44:F44"/>
    <mergeCell ref="F21:G21"/>
    <mergeCell ref="H21:I21"/>
    <mergeCell ref="B4:N4"/>
    <mergeCell ref="F20:G20"/>
    <mergeCell ref="F18:G18"/>
    <mergeCell ref="L22:N22"/>
    <mergeCell ref="P4:S4"/>
    <mergeCell ref="P20:S20"/>
    <mergeCell ref="L32:O32"/>
    <mergeCell ref="B22:E22"/>
    <mergeCell ref="L21:N21"/>
    <mergeCell ref="B59:N59"/>
    <mergeCell ref="B18:E18"/>
    <mergeCell ref="B24:N25"/>
    <mergeCell ref="J20:K20"/>
    <mergeCell ref="L28:O28"/>
    <mergeCell ref="L35:S35"/>
    <mergeCell ref="B43:D43"/>
    <mergeCell ref="P22:S22"/>
    <mergeCell ref="B45:D45"/>
    <mergeCell ref="E46:F46"/>
    <mergeCell ref="B21:E21"/>
    <mergeCell ref="E45:F45"/>
    <mergeCell ref="B41:J41"/>
    <mergeCell ref="H19:I19"/>
    <mergeCell ref="F22:G22"/>
    <mergeCell ref="P21:S21"/>
    <mergeCell ref="H22:I22"/>
    <mergeCell ref="J22:K22"/>
    <mergeCell ref="B47:D47"/>
    <mergeCell ref="J21:K21"/>
    <mergeCell ref="P23:S23"/>
    <mergeCell ref="B46:D46"/>
    <mergeCell ref="L30:O30"/>
    <mergeCell ref="B17:N17"/>
    <mergeCell ref="H18:I18"/>
    <mergeCell ref="L19:N19"/>
    <mergeCell ref="J18:K18"/>
    <mergeCell ref="P17:S17"/>
    <mergeCell ref="B27:J27"/>
    <mergeCell ref="L27:S27"/>
    <mergeCell ref="B19:E19"/>
    <mergeCell ref="P16:S16"/>
    <mergeCell ref="B60:N62"/>
    <mergeCell ref="E47:F47"/>
  </mergeCells>
  <conditionalFormatting sqref="J6:J13">
    <cfRule type="expression" priority="1" dxfId="5">
      <formula>J6&lt;0</formula>
    </cfRule>
    <cfRule type="expression" priority="2" dxfId="4">
      <formula>J6&gt;=0</formula>
    </cfRule>
  </conditionalFormatting>
  <conditionalFormatting sqref="B6:N13">
    <cfRule type="expression" priority="3" dxfId="7">
      <formula>$L6=1</formula>
    </cfRule>
  </conditionalFormatting>
  <conditionalFormatting sqref="R5">
    <cfRule type="expression" priority="4" dxfId="5">
      <formula>R5="DÉPASSÉE"</formula>
    </cfRule>
  </conditionalFormatting>
  <conditionalFormatting sqref="S9:S12">
    <cfRule type="expression" priority="5" dxfId="5">
      <formula>S9="NON RESPECTÉE"</formula>
    </cfRule>
  </conditionalFormatting>
  <conditionalFormatting sqref="J19:J22">
    <cfRule type="expression" priority="6" dxfId="5">
      <formula>J19&lt;0</formula>
    </cfRule>
  </conditionalFormatting>
  <conditionalFormatting sqref="C29:I36">
    <cfRule type="colorScale" priority="7">
      <colorScale>
        <cfvo type="num" val="-150000"/>
        <cfvo type="num" val="0"/>
        <cfvo type="num" val="250000"/>
        <color rgb="00E8B9A5"/>
        <color rgb="00FFFFFF"/>
        <color rgb="009FCFC4"/>
      </colorScale>
    </cfRule>
  </conditionalFormatting>
  <conditionalFormatting sqref="P32:R32">
    <cfRule type="expression" priority="8" dxfId="5">
      <formula>P32&lt;0</formula>
    </cfRule>
  </conditionalFormatting>
  <dataValidations count="1">
    <dataValidation sqref="L6:L13" showDropDown="0" showInputMessage="0" showErrorMessage="0" allowBlank="0" error="0 ou 1" type="whole" operator="between">
      <formula1>0</formula1>
      <formula2>1</formula2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9FC4BB"/>
    <outlinePr summaryBelow="1" summaryRight="1"/>
    <pageSetUpPr/>
  </sheetPr>
  <dimension ref="A1:S1003"/>
  <sheetViews>
    <sheetView showGridLines="0" zoomScale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33" t="inlineStr">
        <is>
          <t>MONTE_CARLO — 1 000 tirages (fonctions volatiles : F9 pour relancer)</t>
        </is>
      </c>
    </row>
    <row r="2">
      <c r="B2" s="134" t="inlineStr">
        <is>
          <t>Taux de récupération tirés</t>
        </is>
      </c>
      <c r="J2" s="134" t="inlineStr">
        <is>
          <t>Gain net par magasin (si retenu)</t>
        </is>
      </c>
    </row>
    <row r="3">
      <c r="A3" s="110" t="inlineStr">
        <is>
          <t>Tirage</t>
        </is>
      </c>
      <c r="B3" s="110">
        <f>"r "&amp;SIMULATEUR!B6</f>
        <v/>
      </c>
      <c r="C3" s="110">
        <f>"r "&amp;SIMULATEUR!B7</f>
        <v/>
      </c>
      <c r="D3" s="110">
        <f>"r "&amp;SIMULATEUR!B8</f>
        <v/>
      </c>
      <c r="E3" s="110">
        <f>"r "&amp;SIMULATEUR!B9</f>
        <v/>
      </c>
      <c r="F3" s="110">
        <f>"r "&amp;SIMULATEUR!B10</f>
        <v/>
      </c>
      <c r="G3" s="110">
        <f>"r "&amp;SIMULATEUR!B11</f>
        <v/>
      </c>
      <c r="H3" s="110">
        <f>"r "&amp;SIMULATEUR!B12</f>
        <v/>
      </c>
      <c r="I3" s="110">
        <f>"r "&amp;SIMULATEUR!B13</f>
        <v/>
      </c>
      <c r="J3" s="110">
        <f>"gain "&amp;SIMULATEUR!B6</f>
        <v/>
      </c>
      <c r="K3" s="110">
        <f>"gain "&amp;SIMULATEUR!B7</f>
        <v/>
      </c>
      <c r="L3" s="110">
        <f>"gain "&amp;SIMULATEUR!B8</f>
        <v/>
      </c>
      <c r="M3" s="110">
        <f>"gain "&amp;SIMULATEUR!B9</f>
        <v/>
      </c>
      <c r="N3" s="110">
        <f>"gain "&amp;SIMULATEUR!B10</f>
        <v/>
      </c>
      <c r="O3" s="110">
        <f>"gain "&amp;SIMULATEUR!B11</f>
        <v/>
      </c>
      <c r="P3" s="110">
        <f>"gain "&amp;SIMULATEUR!B12</f>
        <v/>
      </c>
      <c r="Q3" s="110">
        <f>"gain "&amp;SIMULATEUR!B13</f>
        <v/>
      </c>
      <c r="R3" s="110" t="inlineStr"/>
      <c r="S3" s="110" t="inlineStr">
        <is>
          <t>Gain total</t>
        </is>
      </c>
    </row>
    <row r="4">
      <c r="A4" s="135" t="n">
        <v>1</v>
      </c>
      <c r="B4" s="136">
        <f>MAX(0,MIN(1,NORMINV(RAND(),Taux_Recup,Ecart_Type_Recup)))</f>
        <v/>
      </c>
      <c r="C4" s="136">
        <f>MAX(0,MIN(1,NORMINV(RAND(),Taux_Recup,Ecart_Type_Recup)))</f>
        <v/>
      </c>
      <c r="D4" s="136">
        <f>MAX(0,MIN(1,NORMINV(RAND(),Taux_Recup,Ecart_Type_Recup)))</f>
        <v/>
      </c>
      <c r="E4" s="136">
        <f>MAX(0,MIN(1,NORMINV(RAND(),Taux_Recup,Ecart_Type_Recup)))</f>
        <v/>
      </c>
      <c r="F4" s="136">
        <f>MAX(0,MIN(1,NORMINV(RAND(),Taux_Recup,Ecart_Type_Recup)))</f>
        <v/>
      </c>
      <c r="G4" s="136">
        <f>MAX(0,MIN(1,NORMINV(RAND(),Taux_Recup,Ecart_Type_Recup)))</f>
        <v/>
      </c>
      <c r="H4" s="136">
        <f>MAX(0,MIN(1,NORMINV(RAND(),Taux_Recup,Ecart_Type_Recup)))</f>
        <v/>
      </c>
      <c r="I4" s="136">
        <f>MAX(0,MIN(1,NORMINV(RAND(),Taux_Recup,Ecart_Type_Recup)))</f>
        <v/>
      </c>
      <c r="J4" s="137">
        <f>SIMULATEUR!$L$6*(SIMULATEUR!$H$6*B4-Cout_Audit)</f>
        <v/>
      </c>
      <c r="K4" s="137">
        <f>SIMULATEUR!$L$7*(SIMULATEUR!$H$7*C4-Cout_Audit)</f>
        <v/>
      </c>
      <c r="L4" s="137">
        <f>SIMULATEUR!$L$8*(SIMULATEUR!$H$8*D4-Cout_Audit)</f>
        <v/>
      </c>
      <c r="M4" s="137">
        <f>SIMULATEUR!$L$9*(SIMULATEUR!$H$9*E4-Cout_Audit)</f>
        <v/>
      </c>
      <c r="N4" s="137">
        <f>SIMULATEUR!$L$10*(SIMULATEUR!$H$10*F4-Cout_Audit)</f>
        <v/>
      </c>
      <c r="O4" s="137">
        <f>SIMULATEUR!$L$11*(SIMULATEUR!$H$11*G4-Cout_Audit)</f>
        <v/>
      </c>
      <c r="P4" s="137">
        <f>SIMULATEUR!$L$12*(SIMULATEUR!$H$12*H4-Cout_Audit)</f>
        <v/>
      </c>
      <c r="Q4" s="137">
        <f>SIMULATEUR!$L$13*(SIMULATEUR!$H$13*I4-Cout_Audit)</f>
        <v/>
      </c>
      <c r="S4" s="138">
        <f>SUM(J4:Q4)</f>
        <v/>
      </c>
    </row>
    <row r="5">
      <c r="A5" s="135" t="n">
        <v>2</v>
      </c>
      <c r="B5" s="136">
        <f>MAX(0,MIN(1,NORMINV(RAND(),Taux_Recup,Ecart_Type_Recup)))</f>
        <v/>
      </c>
      <c r="C5" s="136">
        <f>MAX(0,MIN(1,NORMINV(RAND(),Taux_Recup,Ecart_Type_Recup)))</f>
        <v/>
      </c>
      <c r="D5" s="136">
        <f>MAX(0,MIN(1,NORMINV(RAND(),Taux_Recup,Ecart_Type_Recup)))</f>
        <v/>
      </c>
      <c r="E5" s="136">
        <f>MAX(0,MIN(1,NORMINV(RAND(),Taux_Recup,Ecart_Type_Recup)))</f>
        <v/>
      </c>
      <c r="F5" s="136">
        <f>MAX(0,MIN(1,NORMINV(RAND(),Taux_Recup,Ecart_Type_Recup)))</f>
        <v/>
      </c>
      <c r="G5" s="136">
        <f>MAX(0,MIN(1,NORMINV(RAND(),Taux_Recup,Ecart_Type_Recup)))</f>
        <v/>
      </c>
      <c r="H5" s="136">
        <f>MAX(0,MIN(1,NORMINV(RAND(),Taux_Recup,Ecart_Type_Recup)))</f>
        <v/>
      </c>
      <c r="I5" s="136">
        <f>MAX(0,MIN(1,NORMINV(RAND(),Taux_Recup,Ecart_Type_Recup)))</f>
        <v/>
      </c>
      <c r="J5" s="137">
        <f>SIMULATEUR!$L$6*(SIMULATEUR!$H$6*B5-Cout_Audit)</f>
        <v/>
      </c>
      <c r="K5" s="137">
        <f>SIMULATEUR!$L$7*(SIMULATEUR!$H$7*C5-Cout_Audit)</f>
        <v/>
      </c>
      <c r="L5" s="137">
        <f>SIMULATEUR!$L$8*(SIMULATEUR!$H$8*D5-Cout_Audit)</f>
        <v/>
      </c>
      <c r="M5" s="137">
        <f>SIMULATEUR!$L$9*(SIMULATEUR!$H$9*E5-Cout_Audit)</f>
        <v/>
      </c>
      <c r="N5" s="137">
        <f>SIMULATEUR!$L$10*(SIMULATEUR!$H$10*F5-Cout_Audit)</f>
        <v/>
      </c>
      <c r="O5" s="137">
        <f>SIMULATEUR!$L$11*(SIMULATEUR!$H$11*G5-Cout_Audit)</f>
        <v/>
      </c>
      <c r="P5" s="137">
        <f>SIMULATEUR!$L$12*(SIMULATEUR!$H$12*H5-Cout_Audit)</f>
        <v/>
      </c>
      <c r="Q5" s="137">
        <f>SIMULATEUR!$L$13*(SIMULATEUR!$H$13*I5-Cout_Audit)</f>
        <v/>
      </c>
      <c r="S5" s="138">
        <f>SUM(J5:Q5)</f>
        <v/>
      </c>
    </row>
    <row r="6">
      <c r="A6" s="135" t="n">
        <v>3</v>
      </c>
      <c r="B6" s="136">
        <f>MAX(0,MIN(1,NORMINV(RAND(),Taux_Recup,Ecart_Type_Recup)))</f>
        <v/>
      </c>
      <c r="C6" s="136">
        <f>MAX(0,MIN(1,NORMINV(RAND(),Taux_Recup,Ecart_Type_Recup)))</f>
        <v/>
      </c>
      <c r="D6" s="136">
        <f>MAX(0,MIN(1,NORMINV(RAND(),Taux_Recup,Ecart_Type_Recup)))</f>
        <v/>
      </c>
      <c r="E6" s="136">
        <f>MAX(0,MIN(1,NORMINV(RAND(),Taux_Recup,Ecart_Type_Recup)))</f>
        <v/>
      </c>
      <c r="F6" s="136">
        <f>MAX(0,MIN(1,NORMINV(RAND(),Taux_Recup,Ecart_Type_Recup)))</f>
        <v/>
      </c>
      <c r="G6" s="136">
        <f>MAX(0,MIN(1,NORMINV(RAND(),Taux_Recup,Ecart_Type_Recup)))</f>
        <v/>
      </c>
      <c r="H6" s="136">
        <f>MAX(0,MIN(1,NORMINV(RAND(),Taux_Recup,Ecart_Type_Recup)))</f>
        <v/>
      </c>
      <c r="I6" s="136">
        <f>MAX(0,MIN(1,NORMINV(RAND(),Taux_Recup,Ecart_Type_Recup)))</f>
        <v/>
      </c>
      <c r="J6" s="137">
        <f>SIMULATEUR!$L$6*(SIMULATEUR!$H$6*B6-Cout_Audit)</f>
        <v/>
      </c>
      <c r="K6" s="137">
        <f>SIMULATEUR!$L$7*(SIMULATEUR!$H$7*C6-Cout_Audit)</f>
        <v/>
      </c>
      <c r="L6" s="137">
        <f>SIMULATEUR!$L$8*(SIMULATEUR!$H$8*D6-Cout_Audit)</f>
        <v/>
      </c>
      <c r="M6" s="137">
        <f>SIMULATEUR!$L$9*(SIMULATEUR!$H$9*E6-Cout_Audit)</f>
        <v/>
      </c>
      <c r="N6" s="137">
        <f>SIMULATEUR!$L$10*(SIMULATEUR!$H$10*F6-Cout_Audit)</f>
        <v/>
      </c>
      <c r="O6" s="137">
        <f>SIMULATEUR!$L$11*(SIMULATEUR!$H$11*G6-Cout_Audit)</f>
        <v/>
      </c>
      <c r="P6" s="137">
        <f>SIMULATEUR!$L$12*(SIMULATEUR!$H$12*H6-Cout_Audit)</f>
        <v/>
      </c>
      <c r="Q6" s="137">
        <f>SIMULATEUR!$L$13*(SIMULATEUR!$H$13*I6-Cout_Audit)</f>
        <v/>
      </c>
      <c r="S6" s="138">
        <f>SUM(J6:Q6)</f>
        <v/>
      </c>
    </row>
    <row r="7">
      <c r="A7" s="135" t="n">
        <v>4</v>
      </c>
      <c r="B7" s="136">
        <f>MAX(0,MIN(1,NORMINV(RAND(),Taux_Recup,Ecart_Type_Recup)))</f>
        <v/>
      </c>
      <c r="C7" s="136">
        <f>MAX(0,MIN(1,NORMINV(RAND(),Taux_Recup,Ecart_Type_Recup)))</f>
        <v/>
      </c>
      <c r="D7" s="136">
        <f>MAX(0,MIN(1,NORMINV(RAND(),Taux_Recup,Ecart_Type_Recup)))</f>
        <v/>
      </c>
      <c r="E7" s="136">
        <f>MAX(0,MIN(1,NORMINV(RAND(),Taux_Recup,Ecart_Type_Recup)))</f>
        <v/>
      </c>
      <c r="F7" s="136">
        <f>MAX(0,MIN(1,NORMINV(RAND(),Taux_Recup,Ecart_Type_Recup)))</f>
        <v/>
      </c>
      <c r="G7" s="136">
        <f>MAX(0,MIN(1,NORMINV(RAND(),Taux_Recup,Ecart_Type_Recup)))</f>
        <v/>
      </c>
      <c r="H7" s="136">
        <f>MAX(0,MIN(1,NORMINV(RAND(),Taux_Recup,Ecart_Type_Recup)))</f>
        <v/>
      </c>
      <c r="I7" s="136">
        <f>MAX(0,MIN(1,NORMINV(RAND(),Taux_Recup,Ecart_Type_Recup)))</f>
        <v/>
      </c>
      <c r="J7" s="137">
        <f>SIMULATEUR!$L$6*(SIMULATEUR!$H$6*B7-Cout_Audit)</f>
        <v/>
      </c>
      <c r="K7" s="137">
        <f>SIMULATEUR!$L$7*(SIMULATEUR!$H$7*C7-Cout_Audit)</f>
        <v/>
      </c>
      <c r="L7" s="137">
        <f>SIMULATEUR!$L$8*(SIMULATEUR!$H$8*D7-Cout_Audit)</f>
        <v/>
      </c>
      <c r="M7" s="137">
        <f>SIMULATEUR!$L$9*(SIMULATEUR!$H$9*E7-Cout_Audit)</f>
        <v/>
      </c>
      <c r="N7" s="137">
        <f>SIMULATEUR!$L$10*(SIMULATEUR!$H$10*F7-Cout_Audit)</f>
        <v/>
      </c>
      <c r="O7" s="137">
        <f>SIMULATEUR!$L$11*(SIMULATEUR!$H$11*G7-Cout_Audit)</f>
        <v/>
      </c>
      <c r="P7" s="137">
        <f>SIMULATEUR!$L$12*(SIMULATEUR!$H$12*H7-Cout_Audit)</f>
        <v/>
      </c>
      <c r="Q7" s="137">
        <f>SIMULATEUR!$L$13*(SIMULATEUR!$H$13*I7-Cout_Audit)</f>
        <v/>
      </c>
      <c r="S7" s="138">
        <f>SUM(J7:Q7)</f>
        <v/>
      </c>
    </row>
    <row r="8">
      <c r="A8" s="135" t="n">
        <v>5</v>
      </c>
      <c r="B8" s="136">
        <f>MAX(0,MIN(1,NORMINV(RAND(),Taux_Recup,Ecart_Type_Recup)))</f>
        <v/>
      </c>
      <c r="C8" s="136">
        <f>MAX(0,MIN(1,NORMINV(RAND(),Taux_Recup,Ecart_Type_Recup)))</f>
        <v/>
      </c>
      <c r="D8" s="136">
        <f>MAX(0,MIN(1,NORMINV(RAND(),Taux_Recup,Ecart_Type_Recup)))</f>
        <v/>
      </c>
      <c r="E8" s="136">
        <f>MAX(0,MIN(1,NORMINV(RAND(),Taux_Recup,Ecart_Type_Recup)))</f>
        <v/>
      </c>
      <c r="F8" s="136">
        <f>MAX(0,MIN(1,NORMINV(RAND(),Taux_Recup,Ecart_Type_Recup)))</f>
        <v/>
      </c>
      <c r="G8" s="136">
        <f>MAX(0,MIN(1,NORMINV(RAND(),Taux_Recup,Ecart_Type_Recup)))</f>
        <v/>
      </c>
      <c r="H8" s="136">
        <f>MAX(0,MIN(1,NORMINV(RAND(),Taux_Recup,Ecart_Type_Recup)))</f>
        <v/>
      </c>
      <c r="I8" s="136">
        <f>MAX(0,MIN(1,NORMINV(RAND(),Taux_Recup,Ecart_Type_Recup)))</f>
        <v/>
      </c>
      <c r="J8" s="137">
        <f>SIMULATEUR!$L$6*(SIMULATEUR!$H$6*B8-Cout_Audit)</f>
        <v/>
      </c>
      <c r="K8" s="137">
        <f>SIMULATEUR!$L$7*(SIMULATEUR!$H$7*C8-Cout_Audit)</f>
        <v/>
      </c>
      <c r="L8" s="137">
        <f>SIMULATEUR!$L$8*(SIMULATEUR!$H$8*D8-Cout_Audit)</f>
        <v/>
      </c>
      <c r="M8" s="137">
        <f>SIMULATEUR!$L$9*(SIMULATEUR!$H$9*E8-Cout_Audit)</f>
        <v/>
      </c>
      <c r="N8" s="137">
        <f>SIMULATEUR!$L$10*(SIMULATEUR!$H$10*F8-Cout_Audit)</f>
        <v/>
      </c>
      <c r="O8" s="137">
        <f>SIMULATEUR!$L$11*(SIMULATEUR!$H$11*G8-Cout_Audit)</f>
        <v/>
      </c>
      <c r="P8" s="137">
        <f>SIMULATEUR!$L$12*(SIMULATEUR!$H$12*H8-Cout_Audit)</f>
        <v/>
      </c>
      <c r="Q8" s="137">
        <f>SIMULATEUR!$L$13*(SIMULATEUR!$H$13*I8-Cout_Audit)</f>
        <v/>
      </c>
      <c r="S8" s="138">
        <f>SUM(J8:Q8)</f>
        <v/>
      </c>
    </row>
    <row r="9">
      <c r="A9" s="135" t="n">
        <v>6</v>
      </c>
      <c r="B9" s="136">
        <f>MAX(0,MIN(1,NORMINV(RAND(),Taux_Recup,Ecart_Type_Recup)))</f>
        <v/>
      </c>
      <c r="C9" s="136">
        <f>MAX(0,MIN(1,NORMINV(RAND(),Taux_Recup,Ecart_Type_Recup)))</f>
        <v/>
      </c>
      <c r="D9" s="136">
        <f>MAX(0,MIN(1,NORMINV(RAND(),Taux_Recup,Ecart_Type_Recup)))</f>
        <v/>
      </c>
      <c r="E9" s="136">
        <f>MAX(0,MIN(1,NORMINV(RAND(),Taux_Recup,Ecart_Type_Recup)))</f>
        <v/>
      </c>
      <c r="F9" s="136">
        <f>MAX(0,MIN(1,NORMINV(RAND(),Taux_Recup,Ecart_Type_Recup)))</f>
        <v/>
      </c>
      <c r="G9" s="136">
        <f>MAX(0,MIN(1,NORMINV(RAND(),Taux_Recup,Ecart_Type_Recup)))</f>
        <v/>
      </c>
      <c r="H9" s="136">
        <f>MAX(0,MIN(1,NORMINV(RAND(),Taux_Recup,Ecart_Type_Recup)))</f>
        <v/>
      </c>
      <c r="I9" s="136">
        <f>MAX(0,MIN(1,NORMINV(RAND(),Taux_Recup,Ecart_Type_Recup)))</f>
        <v/>
      </c>
      <c r="J9" s="137">
        <f>SIMULATEUR!$L$6*(SIMULATEUR!$H$6*B9-Cout_Audit)</f>
        <v/>
      </c>
      <c r="K9" s="137">
        <f>SIMULATEUR!$L$7*(SIMULATEUR!$H$7*C9-Cout_Audit)</f>
        <v/>
      </c>
      <c r="L9" s="137">
        <f>SIMULATEUR!$L$8*(SIMULATEUR!$H$8*D9-Cout_Audit)</f>
        <v/>
      </c>
      <c r="M9" s="137">
        <f>SIMULATEUR!$L$9*(SIMULATEUR!$H$9*E9-Cout_Audit)</f>
        <v/>
      </c>
      <c r="N9" s="137">
        <f>SIMULATEUR!$L$10*(SIMULATEUR!$H$10*F9-Cout_Audit)</f>
        <v/>
      </c>
      <c r="O9" s="137">
        <f>SIMULATEUR!$L$11*(SIMULATEUR!$H$11*G9-Cout_Audit)</f>
        <v/>
      </c>
      <c r="P9" s="137">
        <f>SIMULATEUR!$L$12*(SIMULATEUR!$H$12*H9-Cout_Audit)</f>
        <v/>
      </c>
      <c r="Q9" s="137">
        <f>SIMULATEUR!$L$13*(SIMULATEUR!$H$13*I9-Cout_Audit)</f>
        <v/>
      </c>
      <c r="S9" s="138">
        <f>SUM(J9:Q9)</f>
        <v/>
      </c>
    </row>
    <row r="10">
      <c r="A10" s="135" t="n">
        <v>7</v>
      </c>
      <c r="B10" s="136">
        <f>MAX(0,MIN(1,NORMINV(RAND(),Taux_Recup,Ecart_Type_Recup)))</f>
        <v/>
      </c>
      <c r="C10" s="136">
        <f>MAX(0,MIN(1,NORMINV(RAND(),Taux_Recup,Ecart_Type_Recup)))</f>
        <v/>
      </c>
      <c r="D10" s="136">
        <f>MAX(0,MIN(1,NORMINV(RAND(),Taux_Recup,Ecart_Type_Recup)))</f>
        <v/>
      </c>
      <c r="E10" s="136">
        <f>MAX(0,MIN(1,NORMINV(RAND(),Taux_Recup,Ecart_Type_Recup)))</f>
        <v/>
      </c>
      <c r="F10" s="136">
        <f>MAX(0,MIN(1,NORMINV(RAND(),Taux_Recup,Ecart_Type_Recup)))</f>
        <v/>
      </c>
      <c r="G10" s="136">
        <f>MAX(0,MIN(1,NORMINV(RAND(),Taux_Recup,Ecart_Type_Recup)))</f>
        <v/>
      </c>
      <c r="H10" s="136">
        <f>MAX(0,MIN(1,NORMINV(RAND(),Taux_Recup,Ecart_Type_Recup)))</f>
        <v/>
      </c>
      <c r="I10" s="136">
        <f>MAX(0,MIN(1,NORMINV(RAND(),Taux_Recup,Ecart_Type_Recup)))</f>
        <v/>
      </c>
      <c r="J10" s="137">
        <f>SIMULATEUR!$L$6*(SIMULATEUR!$H$6*B10-Cout_Audit)</f>
        <v/>
      </c>
      <c r="K10" s="137">
        <f>SIMULATEUR!$L$7*(SIMULATEUR!$H$7*C10-Cout_Audit)</f>
        <v/>
      </c>
      <c r="L10" s="137">
        <f>SIMULATEUR!$L$8*(SIMULATEUR!$H$8*D10-Cout_Audit)</f>
        <v/>
      </c>
      <c r="M10" s="137">
        <f>SIMULATEUR!$L$9*(SIMULATEUR!$H$9*E10-Cout_Audit)</f>
        <v/>
      </c>
      <c r="N10" s="137">
        <f>SIMULATEUR!$L$10*(SIMULATEUR!$H$10*F10-Cout_Audit)</f>
        <v/>
      </c>
      <c r="O10" s="137">
        <f>SIMULATEUR!$L$11*(SIMULATEUR!$H$11*G10-Cout_Audit)</f>
        <v/>
      </c>
      <c r="P10" s="137">
        <f>SIMULATEUR!$L$12*(SIMULATEUR!$H$12*H10-Cout_Audit)</f>
        <v/>
      </c>
      <c r="Q10" s="137">
        <f>SIMULATEUR!$L$13*(SIMULATEUR!$H$13*I10-Cout_Audit)</f>
        <v/>
      </c>
      <c r="S10" s="138">
        <f>SUM(J10:Q10)</f>
        <v/>
      </c>
    </row>
    <row r="11">
      <c r="A11" s="135" t="n">
        <v>8</v>
      </c>
      <c r="B11" s="136">
        <f>MAX(0,MIN(1,NORMINV(RAND(),Taux_Recup,Ecart_Type_Recup)))</f>
        <v/>
      </c>
      <c r="C11" s="136">
        <f>MAX(0,MIN(1,NORMINV(RAND(),Taux_Recup,Ecart_Type_Recup)))</f>
        <v/>
      </c>
      <c r="D11" s="136">
        <f>MAX(0,MIN(1,NORMINV(RAND(),Taux_Recup,Ecart_Type_Recup)))</f>
        <v/>
      </c>
      <c r="E11" s="136">
        <f>MAX(0,MIN(1,NORMINV(RAND(),Taux_Recup,Ecart_Type_Recup)))</f>
        <v/>
      </c>
      <c r="F11" s="136">
        <f>MAX(0,MIN(1,NORMINV(RAND(),Taux_Recup,Ecart_Type_Recup)))</f>
        <v/>
      </c>
      <c r="G11" s="136">
        <f>MAX(0,MIN(1,NORMINV(RAND(),Taux_Recup,Ecart_Type_Recup)))</f>
        <v/>
      </c>
      <c r="H11" s="136">
        <f>MAX(0,MIN(1,NORMINV(RAND(),Taux_Recup,Ecart_Type_Recup)))</f>
        <v/>
      </c>
      <c r="I11" s="136">
        <f>MAX(0,MIN(1,NORMINV(RAND(),Taux_Recup,Ecart_Type_Recup)))</f>
        <v/>
      </c>
      <c r="J11" s="137">
        <f>SIMULATEUR!$L$6*(SIMULATEUR!$H$6*B11-Cout_Audit)</f>
        <v/>
      </c>
      <c r="K11" s="137">
        <f>SIMULATEUR!$L$7*(SIMULATEUR!$H$7*C11-Cout_Audit)</f>
        <v/>
      </c>
      <c r="L11" s="137">
        <f>SIMULATEUR!$L$8*(SIMULATEUR!$H$8*D11-Cout_Audit)</f>
        <v/>
      </c>
      <c r="M11" s="137">
        <f>SIMULATEUR!$L$9*(SIMULATEUR!$H$9*E11-Cout_Audit)</f>
        <v/>
      </c>
      <c r="N11" s="137">
        <f>SIMULATEUR!$L$10*(SIMULATEUR!$H$10*F11-Cout_Audit)</f>
        <v/>
      </c>
      <c r="O11" s="137">
        <f>SIMULATEUR!$L$11*(SIMULATEUR!$H$11*G11-Cout_Audit)</f>
        <v/>
      </c>
      <c r="P11" s="137">
        <f>SIMULATEUR!$L$12*(SIMULATEUR!$H$12*H11-Cout_Audit)</f>
        <v/>
      </c>
      <c r="Q11" s="137">
        <f>SIMULATEUR!$L$13*(SIMULATEUR!$H$13*I11-Cout_Audit)</f>
        <v/>
      </c>
      <c r="S11" s="138">
        <f>SUM(J11:Q11)</f>
        <v/>
      </c>
    </row>
    <row r="12">
      <c r="A12" s="135" t="n">
        <v>9</v>
      </c>
      <c r="B12" s="136">
        <f>MAX(0,MIN(1,NORMINV(RAND(),Taux_Recup,Ecart_Type_Recup)))</f>
        <v/>
      </c>
      <c r="C12" s="136">
        <f>MAX(0,MIN(1,NORMINV(RAND(),Taux_Recup,Ecart_Type_Recup)))</f>
        <v/>
      </c>
      <c r="D12" s="136">
        <f>MAX(0,MIN(1,NORMINV(RAND(),Taux_Recup,Ecart_Type_Recup)))</f>
        <v/>
      </c>
      <c r="E12" s="136">
        <f>MAX(0,MIN(1,NORMINV(RAND(),Taux_Recup,Ecart_Type_Recup)))</f>
        <v/>
      </c>
      <c r="F12" s="136">
        <f>MAX(0,MIN(1,NORMINV(RAND(),Taux_Recup,Ecart_Type_Recup)))</f>
        <v/>
      </c>
      <c r="G12" s="136">
        <f>MAX(0,MIN(1,NORMINV(RAND(),Taux_Recup,Ecart_Type_Recup)))</f>
        <v/>
      </c>
      <c r="H12" s="136">
        <f>MAX(0,MIN(1,NORMINV(RAND(),Taux_Recup,Ecart_Type_Recup)))</f>
        <v/>
      </c>
      <c r="I12" s="136">
        <f>MAX(0,MIN(1,NORMINV(RAND(),Taux_Recup,Ecart_Type_Recup)))</f>
        <v/>
      </c>
      <c r="J12" s="137">
        <f>SIMULATEUR!$L$6*(SIMULATEUR!$H$6*B12-Cout_Audit)</f>
        <v/>
      </c>
      <c r="K12" s="137">
        <f>SIMULATEUR!$L$7*(SIMULATEUR!$H$7*C12-Cout_Audit)</f>
        <v/>
      </c>
      <c r="L12" s="137">
        <f>SIMULATEUR!$L$8*(SIMULATEUR!$H$8*D12-Cout_Audit)</f>
        <v/>
      </c>
      <c r="M12" s="137">
        <f>SIMULATEUR!$L$9*(SIMULATEUR!$H$9*E12-Cout_Audit)</f>
        <v/>
      </c>
      <c r="N12" s="137">
        <f>SIMULATEUR!$L$10*(SIMULATEUR!$H$10*F12-Cout_Audit)</f>
        <v/>
      </c>
      <c r="O12" s="137">
        <f>SIMULATEUR!$L$11*(SIMULATEUR!$H$11*G12-Cout_Audit)</f>
        <v/>
      </c>
      <c r="P12" s="137">
        <f>SIMULATEUR!$L$12*(SIMULATEUR!$H$12*H12-Cout_Audit)</f>
        <v/>
      </c>
      <c r="Q12" s="137">
        <f>SIMULATEUR!$L$13*(SIMULATEUR!$H$13*I12-Cout_Audit)</f>
        <v/>
      </c>
      <c r="S12" s="138">
        <f>SUM(J12:Q12)</f>
        <v/>
      </c>
    </row>
    <row r="13">
      <c r="A13" s="135" t="n">
        <v>10</v>
      </c>
      <c r="B13" s="136">
        <f>MAX(0,MIN(1,NORMINV(RAND(),Taux_Recup,Ecart_Type_Recup)))</f>
        <v/>
      </c>
      <c r="C13" s="136">
        <f>MAX(0,MIN(1,NORMINV(RAND(),Taux_Recup,Ecart_Type_Recup)))</f>
        <v/>
      </c>
      <c r="D13" s="136">
        <f>MAX(0,MIN(1,NORMINV(RAND(),Taux_Recup,Ecart_Type_Recup)))</f>
        <v/>
      </c>
      <c r="E13" s="136">
        <f>MAX(0,MIN(1,NORMINV(RAND(),Taux_Recup,Ecart_Type_Recup)))</f>
        <v/>
      </c>
      <c r="F13" s="136">
        <f>MAX(0,MIN(1,NORMINV(RAND(),Taux_Recup,Ecart_Type_Recup)))</f>
        <v/>
      </c>
      <c r="G13" s="136">
        <f>MAX(0,MIN(1,NORMINV(RAND(),Taux_Recup,Ecart_Type_Recup)))</f>
        <v/>
      </c>
      <c r="H13" s="136">
        <f>MAX(0,MIN(1,NORMINV(RAND(),Taux_Recup,Ecart_Type_Recup)))</f>
        <v/>
      </c>
      <c r="I13" s="136">
        <f>MAX(0,MIN(1,NORMINV(RAND(),Taux_Recup,Ecart_Type_Recup)))</f>
        <v/>
      </c>
      <c r="J13" s="137">
        <f>SIMULATEUR!$L$6*(SIMULATEUR!$H$6*B13-Cout_Audit)</f>
        <v/>
      </c>
      <c r="K13" s="137">
        <f>SIMULATEUR!$L$7*(SIMULATEUR!$H$7*C13-Cout_Audit)</f>
        <v/>
      </c>
      <c r="L13" s="137">
        <f>SIMULATEUR!$L$8*(SIMULATEUR!$H$8*D13-Cout_Audit)</f>
        <v/>
      </c>
      <c r="M13" s="137">
        <f>SIMULATEUR!$L$9*(SIMULATEUR!$H$9*E13-Cout_Audit)</f>
        <v/>
      </c>
      <c r="N13" s="137">
        <f>SIMULATEUR!$L$10*(SIMULATEUR!$H$10*F13-Cout_Audit)</f>
        <v/>
      </c>
      <c r="O13" s="137">
        <f>SIMULATEUR!$L$11*(SIMULATEUR!$H$11*G13-Cout_Audit)</f>
        <v/>
      </c>
      <c r="P13" s="137">
        <f>SIMULATEUR!$L$12*(SIMULATEUR!$H$12*H13-Cout_Audit)</f>
        <v/>
      </c>
      <c r="Q13" s="137">
        <f>SIMULATEUR!$L$13*(SIMULATEUR!$H$13*I13-Cout_Audit)</f>
        <v/>
      </c>
      <c r="S13" s="138">
        <f>SUM(J13:Q13)</f>
        <v/>
      </c>
    </row>
    <row r="14">
      <c r="A14" s="135" t="n">
        <v>11</v>
      </c>
      <c r="B14" s="136">
        <f>MAX(0,MIN(1,NORMINV(RAND(),Taux_Recup,Ecart_Type_Recup)))</f>
        <v/>
      </c>
      <c r="C14" s="136">
        <f>MAX(0,MIN(1,NORMINV(RAND(),Taux_Recup,Ecart_Type_Recup)))</f>
        <v/>
      </c>
      <c r="D14" s="136">
        <f>MAX(0,MIN(1,NORMINV(RAND(),Taux_Recup,Ecart_Type_Recup)))</f>
        <v/>
      </c>
      <c r="E14" s="136">
        <f>MAX(0,MIN(1,NORMINV(RAND(),Taux_Recup,Ecart_Type_Recup)))</f>
        <v/>
      </c>
      <c r="F14" s="136">
        <f>MAX(0,MIN(1,NORMINV(RAND(),Taux_Recup,Ecart_Type_Recup)))</f>
        <v/>
      </c>
      <c r="G14" s="136">
        <f>MAX(0,MIN(1,NORMINV(RAND(),Taux_Recup,Ecart_Type_Recup)))</f>
        <v/>
      </c>
      <c r="H14" s="136">
        <f>MAX(0,MIN(1,NORMINV(RAND(),Taux_Recup,Ecart_Type_Recup)))</f>
        <v/>
      </c>
      <c r="I14" s="136">
        <f>MAX(0,MIN(1,NORMINV(RAND(),Taux_Recup,Ecart_Type_Recup)))</f>
        <v/>
      </c>
      <c r="J14" s="137">
        <f>SIMULATEUR!$L$6*(SIMULATEUR!$H$6*B14-Cout_Audit)</f>
        <v/>
      </c>
      <c r="K14" s="137">
        <f>SIMULATEUR!$L$7*(SIMULATEUR!$H$7*C14-Cout_Audit)</f>
        <v/>
      </c>
      <c r="L14" s="137">
        <f>SIMULATEUR!$L$8*(SIMULATEUR!$H$8*D14-Cout_Audit)</f>
        <v/>
      </c>
      <c r="M14" s="137">
        <f>SIMULATEUR!$L$9*(SIMULATEUR!$H$9*E14-Cout_Audit)</f>
        <v/>
      </c>
      <c r="N14" s="137">
        <f>SIMULATEUR!$L$10*(SIMULATEUR!$H$10*F14-Cout_Audit)</f>
        <v/>
      </c>
      <c r="O14" s="137">
        <f>SIMULATEUR!$L$11*(SIMULATEUR!$H$11*G14-Cout_Audit)</f>
        <v/>
      </c>
      <c r="P14" s="137">
        <f>SIMULATEUR!$L$12*(SIMULATEUR!$H$12*H14-Cout_Audit)</f>
        <v/>
      </c>
      <c r="Q14" s="137">
        <f>SIMULATEUR!$L$13*(SIMULATEUR!$H$13*I14-Cout_Audit)</f>
        <v/>
      </c>
      <c r="S14" s="138">
        <f>SUM(J14:Q14)</f>
        <v/>
      </c>
    </row>
    <row r="15">
      <c r="A15" s="135" t="n">
        <v>12</v>
      </c>
      <c r="B15" s="136">
        <f>MAX(0,MIN(1,NORMINV(RAND(),Taux_Recup,Ecart_Type_Recup)))</f>
        <v/>
      </c>
      <c r="C15" s="136">
        <f>MAX(0,MIN(1,NORMINV(RAND(),Taux_Recup,Ecart_Type_Recup)))</f>
        <v/>
      </c>
      <c r="D15" s="136">
        <f>MAX(0,MIN(1,NORMINV(RAND(),Taux_Recup,Ecart_Type_Recup)))</f>
        <v/>
      </c>
      <c r="E15" s="136">
        <f>MAX(0,MIN(1,NORMINV(RAND(),Taux_Recup,Ecart_Type_Recup)))</f>
        <v/>
      </c>
      <c r="F15" s="136">
        <f>MAX(0,MIN(1,NORMINV(RAND(),Taux_Recup,Ecart_Type_Recup)))</f>
        <v/>
      </c>
      <c r="G15" s="136">
        <f>MAX(0,MIN(1,NORMINV(RAND(),Taux_Recup,Ecart_Type_Recup)))</f>
        <v/>
      </c>
      <c r="H15" s="136">
        <f>MAX(0,MIN(1,NORMINV(RAND(),Taux_Recup,Ecart_Type_Recup)))</f>
        <v/>
      </c>
      <c r="I15" s="136">
        <f>MAX(0,MIN(1,NORMINV(RAND(),Taux_Recup,Ecart_Type_Recup)))</f>
        <v/>
      </c>
      <c r="J15" s="137">
        <f>SIMULATEUR!$L$6*(SIMULATEUR!$H$6*B15-Cout_Audit)</f>
        <v/>
      </c>
      <c r="K15" s="137">
        <f>SIMULATEUR!$L$7*(SIMULATEUR!$H$7*C15-Cout_Audit)</f>
        <v/>
      </c>
      <c r="L15" s="137">
        <f>SIMULATEUR!$L$8*(SIMULATEUR!$H$8*D15-Cout_Audit)</f>
        <v/>
      </c>
      <c r="M15" s="137">
        <f>SIMULATEUR!$L$9*(SIMULATEUR!$H$9*E15-Cout_Audit)</f>
        <v/>
      </c>
      <c r="N15" s="137">
        <f>SIMULATEUR!$L$10*(SIMULATEUR!$H$10*F15-Cout_Audit)</f>
        <v/>
      </c>
      <c r="O15" s="137">
        <f>SIMULATEUR!$L$11*(SIMULATEUR!$H$11*G15-Cout_Audit)</f>
        <v/>
      </c>
      <c r="P15" s="137">
        <f>SIMULATEUR!$L$12*(SIMULATEUR!$H$12*H15-Cout_Audit)</f>
        <v/>
      </c>
      <c r="Q15" s="137">
        <f>SIMULATEUR!$L$13*(SIMULATEUR!$H$13*I15-Cout_Audit)</f>
        <v/>
      </c>
      <c r="S15" s="138">
        <f>SUM(J15:Q15)</f>
        <v/>
      </c>
    </row>
    <row r="16">
      <c r="A16" s="135" t="n">
        <v>13</v>
      </c>
      <c r="B16" s="136">
        <f>MAX(0,MIN(1,NORMINV(RAND(),Taux_Recup,Ecart_Type_Recup)))</f>
        <v/>
      </c>
      <c r="C16" s="136">
        <f>MAX(0,MIN(1,NORMINV(RAND(),Taux_Recup,Ecart_Type_Recup)))</f>
        <v/>
      </c>
      <c r="D16" s="136">
        <f>MAX(0,MIN(1,NORMINV(RAND(),Taux_Recup,Ecart_Type_Recup)))</f>
        <v/>
      </c>
      <c r="E16" s="136">
        <f>MAX(0,MIN(1,NORMINV(RAND(),Taux_Recup,Ecart_Type_Recup)))</f>
        <v/>
      </c>
      <c r="F16" s="136">
        <f>MAX(0,MIN(1,NORMINV(RAND(),Taux_Recup,Ecart_Type_Recup)))</f>
        <v/>
      </c>
      <c r="G16" s="136">
        <f>MAX(0,MIN(1,NORMINV(RAND(),Taux_Recup,Ecart_Type_Recup)))</f>
        <v/>
      </c>
      <c r="H16" s="136">
        <f>MAX(0,MIN(1,NORMINV(RAND(),Taux_Recup,Ecart_Type_Recup)))</f>
        <v/>
      </c>
      <c r="I16" s="136">
        <f>MAX(0,MIN(1,NORMINV(RAND(),Taux_Recup,Ecart_Type_Recup)))</f>
        <v/>
      </c>
      <c r="J16" s="137">
        <f>SIMULATEUR!$L$6*(SIMULATEUR!$H$6*B16-Cout_Audit)</f>
        <v/>
      </c>
      <c r="K16" s="137">
        <f>SIMULATEUR!$L$7*(SIMULATEUR!$H$7*C16-Cout_Audit)</f>
        <v/>
      </c>
      <c r="L16" s="137">
        <f>SIMULATEUR!$L$8*(SIMULATEUR!$H$8*D16-Cout_Audit)</f>
        <v/>
      </c>
      <c r="M16" s="137">
        <f>SIMULATEUR!$L$9*(SIMULATEUR!$H$9*E16-Cout_Audit)</f>
        <v/>
      </c>
      <c r="N16" s="137">
        <f>SIMULATEUR!$L$10*(SIMULATEUR!$H$10*F16-Cout_Audit)</f>
        <v/>
      </c>
      <c r="O16" s="137">
        <f>SIMULATEUR!$L$11*(SIMULATEUR!$H$11*G16-Cout_Audit)</f>
        <v/>
      </c>
      <c r="P16" s="137">
        <f>SIMULATEUR!$L$12*(SIMULATEUR!$H$12*H16-Cout_Audit)</f>
        <v/>
      </c>
      <c r="Q16" s="137">
        <f>SIMULATEUR!$L$13*(SIMULATEUR!$H$13*I16-Cout_Audit)</f>
        <v/>
      </c>
      <c r="S16" s="138">
        <f>SUM(J16:Q16)</f>
        <v/>
      </c>
    </row>
    <row r="17">
      <c r="A17" s="135" t="n">
        <v>14</v>
      </c>
      <c r="B17" s="136">
        <f>MAX(0,MIN(1,NORMINV(RAND(),Taux_Recup,Ecart_Type_Recup)))</f>
        <v/>
      </c>
      <c r="C17" s="136">
        <f>MAX(0,MIN(1,NORMINV(RAND(),Taux_Recup,Ecart_Type_Recup)))</f>
        <v/>
      </c>
      <c r="D17" s="136">
        <f>MAX(0,MIN(1,NORMINV(RAND(),Taux_Recup,Ecart_Type_Recup)))</f>
        <v/>
      </c>
      <c r="E17" s="136">
        <f>MAX(0,MIN(1,NORMINV(RAND(),Taux_Recup,Ecart_Type_Recup)))</f>
        <v/>
      </c>
      <c r="F17" s="136">
        <f>MAX(0,MIN(1,NORMINV(RAND(),Taux_Recup,Ecart_Type_Recup)))</f>
        <v/>
      </c>
      <c r="G17" s="136">
        <f>MAX(0,MIN(1,NORMINV(RAND(),Taux_Recup,Ecart_Type_Recup)))</f>
        <v/>
      </c>
      <c r="H17" s="136">
        <f>MAX(0,MIN(1,NORMINV(RAND(),Taux_Recup,Ecart_Type_Recup)))</f>
        <v/>
      </c>
      <c r="I17" s="136">
        <f>MAX(0,MIN(1,NORMINV(RAND(),Taux_Recup,Ecart_Type_Recup)))</f>
        <v/>
      </c>
      <c r="J17" s="137">
        <f>SIMULATEUR!$L$6*(SIMULATEUR!$H$6*B17-Cout_Audit)</f>
        <v/>
      </c>
      <c r="K17" s="137">
        <f>SIMULATEUR!$L$7*(SIMULATEUR!$H$7*C17-Cout_Audit)</f>
        <v/>
      </c>
      <c r="L17" s="137">
        <f>SIMULATEUR!$L$8*(SIMULATEUR!$H$8*D17-Cout_Audit)</f>
        <v/>
      </c>
      <c r="M17" s="137">
        <f>SIMULATEUR!$L$9*(SIMULATEUR!$H$9*E17-Cout_Audit)</f>
        <v/>
      </c>
      <c r="N17" s="137">
        <f>SIMULATEUR!$L$10*(SIMULATEUR!$H$10*F17-Cout_Audit)</f>
        <v/>
      </c>
      <c r="O17" s="137">
        <f>SIMULATEUR!$L$11*(SIMULATEUR!$H$11*G17-Cout_Audit)</f>
        <v/>
      </c>
      <c r="P17" s="137">
        <f>SIMULATEUR!$L$12*(SIMULATEUR!$H$12*H17-Cout_Audit)</f>
        <v/>
      </c>
      <c r="Q17" s="137">
        <f>SIMULATEUR!$L$13*(SIMULATEUR!$H$13*I17-Cout_Audit)</f>
        <v/>
      </c>
      <c r="S17" s="138">
        <f>SUM(J17:Q17)</f>
        <v/>
      </c>
    </row>
    <row r="18">
      <c r="A18" s="135" t="n">
        <v>15</v>
      </c>
      <c r="B18" s="136">
        <f>MAX(0,MIN(1,NORMINV(RAND(),Taux_Recup,Ecart_Type_Recup)))</f>
        <v/>
      </c>
      <c r="C18" s="136">
        <f>MAX(0,MIN(1,NORMINV(RAND(),Taux_Recup,Ecart_Type_Recup)))</f>
        <v/>
      </c>
      <c r="D18" s="136">
        <f>MAX(0,MIN(1,NORMINV(RAND(),Taux_Recup,Ecart_Type_Recup)))</f>
        <v/>
      </c>
      <c r="E18" s="136">
        <f>MAX(0,MIN(1,NORMINV(RAND(),Taux_Recup,Ecart_Type_Recup)))</f>
        <v/>
      </c>
      <c r="F18" s="136">
        <f>MAX(0,MIN(1,NORMINV(RAND(),Taux_Recup,Ecart_Type_Recup)))</f>
        <v/>
      </c>
      <c r="G18" s="136">
        <f>MAX(0,MIN(1,NORMINV(RAND(),Taux_Recup,Ecart_Type_Recup)))</f>
        <v/>
      </c>
      <c r="H18" s="136">
        <f>MAX(0,MIN(1,NORMINV(RAND(),Taux_Recup,Ecart_Type_Recup)))</f>
        <v/>
      </c>
      <c r="I18" s="136">
        <f>MAX(0,MIN(1,NORMINV(RAND(),Taux_Recup,Ecart_Type_Recup)))</f>
        <v/>
      </c>
      <c r="J18" s="137">
        <f>SIMULATEUR!$L$6*(SIMULATEUR!$H$6*B18-Cout_Audit)</f>
        <v/>
      </c>
      <c r="K18" s="137">
        <f>SIMULATEUR!$L$7*(SIMULATEUR!$H$7*C18-Cout_Audit)</f>
        <v/>
      </c>
      <c r="L18" s="137">
        <f>SIMULATEUR!$L$8*(SIMULATEUR!$H$8*D18-Cout_Audit)</f>
        <v/>
      </c>
      <c r="M18" s="137">
        <f>SIMULATEUR!$L$9*(SIMULATEUR!$H$9*E18-Cout_Audit)</f>
        <v/>
      </c>
      <c r="N18" s="137">
        <f>SIMULATEUR!$L$10*(SIMULATEUR!$H$10*F18-Cout_Audit)</f>
        <v/>
      </c>
      <c r="O18" s="137">
        <f>SIMULATEUR!$L$11*(SIMULATEUR!$H$11*G18-Cout_Audit)</f>
        <v/>
      </c>
      <c r="P18" s="137">
        <f>SIMULATEUR!$L$12*(SIMULATEUR!$H$12*H18-Cout_Audit)</f>
        <v/>
      </c>
      <c r="Q18" s="137">
        <f>SIMULATEUR!$L$13*(SIMULATEUR!$H$13*I18-Cout_Audit)</f>
        <v/>
      </c>
      <c r="S18" s="138">
        <f>SUM(J18:Q18)</f>
        <v/>
      </c>
    </row>
    <row r="19">
      <c r="A19" s="135" t="n">
        <v>16</v>
      </c>
      <c r="B19" s="136">
        <f>MAX(0,MIN(1,NORMINV(RAND(),Taux_Recup,Ecart_Type_Recup)))</f>
        <v/>
      </c>
      <c r="C19" s="136">
        <f>MAX(0,MIN(1,NORMINV(RAND(),Taux_Recup,Ecart_Type_Recup)))</f>
        <v/>
      </c>
      <c r="D19" s="136">
        <f>MAX(0,MIN(1,NORMINV(RAND(),Taux_Recup,Ecart_Type_Recup)))</f>
        <v/>
      </c>
      <c r="E19" s="136">
        <f>MAX(0,MIN(1,NORMINV(RAND(),Taux_Recup,Ecart_Type_Recup)))</f>
        <v/>
      </c>
      <c r="F19" s="136">
        <f>MAX(0,MIN(1,NORMINV(RAND(),Taux_Recup,Ecart_Type_Recup)))</f>
        <v/>
      </c>
      <c r="G19" s="136">
        <f>MAX(0,MIN(1,NORMINV(RAND(),Taux_Recup,Ecart_Type_Recup)))</f>
        <v/>
      </c>
      <c r="H19" s="136">
        <f>MAX(0,MIN(1,NORMINV(RAND(),Taux_Recup,Ecart_Type_Recup)))</f>
        <v/>
      </c>
      <c r="I19" s="136">
        <f>MAX(0,MIN(1,NORMINV(RAND(),Taux_Recup,Ecart_Type_Recup)))</f>
        <v/>
      </c>
      <c r="J19" s="137">
        <f>SIMULATEUR!$L$6*(SIMULATEUR!$H$6*B19-Cout_Audit)</f>
        <v/>
      </c>
      <c r="K19" s="137">
        <f>SIMULATEUR!$L$7*(SIMULATEUR!$H$7*C19-Cout_Audit)</f>
        <v/>
      </c>
      <c r="L19" s="137">
        <f>SIMULATEUR!$L$8*(SIMULATEUR!$H$8*D19-Cout_Audit)</f>
        <v/>
      </c>
      <c r="M19" s="137">
        <f>SIMULATEUR!$L$9*(SIMULATEUR!$H$9*E19-Cout_Audit)</f>
        <v/>
      </c>
      <c r="N19" s="137">
        <f>SIMULATEUR!$L$10*(SIMULATEUR!$H$10*F19-Cout_Audit)</f>
        <v/>
      </c>
      <c r="O19" s="137">
        <f>SIMULATEUR!$L$11*(SIMULATEUR!$H$11*G19-Cout_Audit)</f>
        <v/>
      </c>
      <c r="P19" s="137">
        <f>SIMULATEUR!$L$12*(SIMULATEUR!$H$12*H19-Cout_Audit)</f>
        <v/>
      </c>
      <c r="Q19" s="137">
        <f>SIMULATEUR!$L$13*(SIMULATEUR!$H$13*I19-Cout_Audit)</f>
        <v/>
      </c>
      <c r="S19" s="138">
        <f>SUM(J19:Q19)</f>
        <v/>
      </c>
    </row>
    <row r="20">
      <c r="A20" s="135" t="n">
        <v>17</v>
      </c>
      <c r="B20" s="136">
        <f>MAX(0,MIN(1,NORMINV(RAND(),Taux_Recup,Ecart_Type_Recup)))</f>
        <v/>
      </c>
      <c r="C20" s="136">
        <f>MAX(0,MIN(1,NORMINV(RAND(),Taux_Recup,Ecart_Type_Recup)))</f>
        <v/>
      </c>
      <c r="D20" s="136">
        <f>MAX(0,MIN(1,NORMINV(RAND(),Taux_Recup,Ecart_Type_Recup)))</f>
        <v/>
      </c>
      <c r="E20" s="136">
        <f>MAX(0,MIN(1,NORMINV(RAND(),Taux_Recup,Ecart_Type_Recup)))</f>
        <v/>
      </c>
      <c r="F20" s="136">
        <f>MAX(0,MIN(1,NORMINV(RAND(),Taux_Recup,Ecart_Type_Recup)))</f>
        <v/>
      </c>
      <c r="G20" s="136">
        <f>MAX(0,MIN(1,NORMINV(RAND(),Taux_Recup,Ecart_Type_Recup)))</f>
        <v/>
      </c>
      <c r="H20" s="136">
        <f>MAX(0,MIN(1,NORMINV(RAND(),Taux_Recup,Ecart_Type_Recup)))</f>
        <v/>
      </c>
      <c r="I20" s="136">
        <f>MAX(0,MIN(1,NORMINV(RAND(),Taux_Recup,Ecart_Type_Recup)))</f>
        <v/>
      </c>
      <c r="J20" s="137">
        <f>SIMULATEUR!$L$6*(SIMULATEUR!$H$6*B20-Cout_Audit)</f>
        <v/>
      </c>
      <c r="K20" s="137">
        <f>SIMULATEUR!$L$7*(SIMULATEUR!$H$7*C20-Cout_Audit)</f>
        <v/>
      </c>
      <c r="L20" s="137">
        <f>SIMULATEUR!$L$8*(SIMULATEUR!$H$8*D20-Cout_Audit)</f>
        <v/>
      </c>
      <c r="M20" s="137">
        <f>SIMULATEUR!$L$9*(SIMULATEUR!$H$9*E20-Cout_Audit)</f>
        <v/>
      </c>
      <c r="N20" s="137">
        <f>SIMULATEUR!$L$10*(SIMULATEUR!$H$10*F20-Cout_Audit)</f>
        <v/>
      </c>
      <c r="O20" s="137">
        <f>SIMULATEUR!$L$11*(SIMULATEUR!$H$11*G20-Cout_Audit)</f>
        <v/>
      </c>
      <c r="P20" s="137">
        <f>SIMULATEUR!$L$12*(SIMULATEUR!$H$12*H20-Cout_Audit)</f>
        <v/>
      </c>
      <c r="Q20" s="137">
        <f>SIMULATEUR!$L$13*(SIMULATEUR!$H$13*I20-Cout_Audit)</f>
        <v/>
      </c>
      <c r="S20" s="138">
        <f>SUM(J20:Q20)</f>
        <v/>
      </c>
    </row>
    <row r="21">
      <c r="A21" s="135" t="n">
        <v>18</v>
      </c>
      <c r="B21" s="136">
        <f>MAX(0,MIN(1,NORMINV(RAND(),Taux_Recup,Ecart_Type_Recup)))</f>
        <v/>
      </c>
      <c r="C21" s="136">
        <f>MAX(0,MIN(1,NORMINV(RAND(),Taux_Recup,Ecart_Type_Recup)))</f>
        <v/>
      </c>
      <c r="D21" s="136">
        <f>MAX(0,MIN(1,NORMINV(RAND(),Taux_Recup,Ecart_Type_Recup)))</f>
        <v/>
      </c>
      <c r="E21" s="136">
        <f>MAX(0,MIN(1,NORMINV(RAND(),Taux_Recup,Ecart_Type_Recup)))</f>
        <v/>
      </c>
      <c r="F21" s="136">
        <f>MAX(0,MIN(1,NORMINV(RAND(),Taux_Recup,Ecart_Type_Recup)))</f>
        <v/>
      </c>
      <c r="G21" s="136">
        <f>MAX(0,MIN(1,NORMINV(RAND(),Taux_Recup,Ecart_Type_Recup)))</f>
        <v/>
      </c>
      <c r="H21" s="136">
        <f>MAX(0,MIN(1,NORMINV(RAND(),Taux_Recup,Ecart_Type_Recup)))</f>
        <v/>
      </c>
      <c r="I21" s="136">
        <f>MAX(0,MIN(1,NORMINV(RAND(),Taux_Recup,Ecart_Type_Recup)))</f>
        <v/>
      </c>
      <c r="J21" s="137">
        <f>SIMULATEUR!$L$6*(SIMULATEUR!$H$6*B21-Cout_Audit)</f>
        <v/>
      </c>
      <c r="K21" s="137">
        <f>SIMULATEUR!$L$7*(SIMULATEUR!$H$7*C21-Cout_Audit)</f>
        <v/>
      </c>
      <c r="L21" s="137">
        <f>SIMULATEUR!$L$8*(SIMULATEUR!$H$8*D21-Cout_Audit)</f>
        <v/>
      </c>
      <c r="M21" s="137">
        <f>SIMULATEUR!$L$9*(SIMULATEUR!$H$9*E21-Cout_Audit)</f>
        <v/>
      </c>
      <c r="N21" s="137">
        <f>SIMULATEUR!$L$10*(SIMULATEUR!$H$10*F21-Cout_Audit)</f>
        <v/>
      </c>
      <c r="O21" s="137">
        <f>SIMULATEUR!$L$11*(SIMULATEUR!$H$11*G21-Cout_Audit)</f>
        <v/>
      </c>
      <c r="P21" s="137">
        <f>SIMULATEUR!$L$12*(SIMULATEUR!$H$12*H21-Cout_Audit)</f>
        <v/>
      </c>
      <c r="Q21" s="137">
        <f>SIMULATEUR!$L$13*(SIMULATEUR!$H$13*I21-Cout_Audit)</f>
        <v/>
      </c>
      <c r="S21" s="138">
        <f>SUM(J21:Q21)</f>
        <v/>
      </c>
    </row>
    <row r="22">
      <c r="A22" s="135" t="n">
        <v>19</v>
      </c>
      <c r="B22" s="136">
        <f>MAX(0,MIN(1,NORMINV(RAND(),Taux_Recup,Ecart_Type_Recup)))</f>
        <v/>
      </c>
      <c r="C22" s="136">
        <f>MAX(0,MIN(1,NORMINV(RAND(),Taux_Recup,Ecart_Type_Recup)))</f>
        <v/>
      </c>
      <c r="D22" s="136">
        <f>MAX(0,MIN(1,NORMINV(RAND(),Taux_Recup,Ecart_Type_Recup)))</f>
        <v/>
      </c>
      <c r="E22" s="136">
        <f>MAX(0,MIN(1,NORMINV(RAND(),Taux_Recup,Ecart_Type_Recup)))</f>
        <v/>
      </c>
      <c r="F22" s="136">
        <f>MAX(0,MIN(1,NORMINV(RAND(),Taux_Recup,Ecart_Type_Recup)))</f>
        <v/>
      </c>
      <c r="G22" s="136">
        <f>MAX(0,MIN(1,NORMINV(RAND(),Taux_Recup,Ecart_Type_Recup)))</f>
        <v/>
      </c>
      <c r="H22" s="136">
        <f>MAX(0,MIN(1,NORMINV(RAND(),Taux_Recup,Ecart_Type_Recup)))</f>
        <v/>
      </c>
      <c r="I22" s="136">
        <f>MAX(0,MIN(1,NORMINV(RAND(),Taux_Recup,Ecart_Type_Recup)))</f>
        <v/>
      </c>
      <c r="J22" s="137">
        <f>SIMULATEUR!$L$6*(SIMULATEUR!$H$6*B22-Cout_Audit)</f>
        <v/>
      </c>
      <c r="K22" s="137">
        <f>SIMULATEUR!$L$7*(SIMULATEUR!$H$7*C22-Cout_Audit)</f>
        <v/>
      </c>
      <c r="L22" s="137">
        <f>SIMULATEUR!$L$8*(SIMULATEUR!$H$8*D22-Cout_Audit)</f>
        <v/>
      </c>
      <c r="M22" s="137">
        <f>SIMULATEUR!$L$9*(SIMULATEUR!$H$9*E22-Cout_Audit)</f>
        <v/>
      </c>
      <c r="N22" s="137">
        <f>SIMULATEUR!$L$10*(SIMULATEUR!$H$10*F22-Cout_Audit)</f>
        <v/>
      </c>
      <c r="O22" s="137">
        <f>SIMULATEUR!$L$11*(SIMULATEUR!$H$11*G22-Cout_Audit)</f>
        <v/>
      </c>
      <c r="P22" s="137">
        <f>SIMULATEUR!$L$12*(SIMULATEUR!$H$12*H22-Cout_Audit)</f>
        <v/>
      </c>
      <c r="Q22" s="137">
        <f>SIMULATEUR!$L$13*(SIMULATEUR!$H$13*I22-Cout_Audit)</f>
        <v/>
      </c>
      <c r="S22" s="138">
        <f>SUM(J22:Q22)</f>
        <v/>
      </c>
    </row>
    <row r="23">
      <c r="A23" s="135" t="n">
        <v>20</v>
      </c>
      <c r="B23" s="136">
        <f>MAX(0,MIN(1,NORMINV(RAND(),Taux_Recup,Ecart_Type_Recup)))</f>
        <v/>
      </c>
      <c r="C23" s="136">
        <f>MAX(0,MIN(1,NORMINV(RAND(),Taux_Recup,Ecart_Type_Recup)))</f>
        <v/>
      </c>
      <c r="D23" s="136">
        <f>MAX(0,MIN(1,NORMINV(RAND(),Taux_Recup,Ecart_Type_Recup)))</f>
        <v/>
      </c>
      <c r="E23" s="136">
        <f>MAX(0,MIN(1,NORMINV(RAND(),Taux_Recup,Ecart_Type_Recup)))</f>
        <v/>
      </c>
      <c r="F23" s="136">
        <f>MAX(0,MIN(1,NORMINV(RAND(),Taux_Recup,Ecart_Type_Recup)))</f>
        <v/>
      </c>
      <c r="G23" s="136">
        <f>MAX(0,MIN(1,NORMINV(RAND(),Taux_Recup,Ecart_Type_Recup)))</f>
        <v/>
      </c>
      <c r="H23" s="136">
        <f>MAX(0,MIN(1,NORMINV(RAND(),Taux_Recup,Ecart_Type_Recup)))</f>
        <v/>
      </c>
      <c r="I23" s="136">
        <f>MAX(0,MIN(1,NORMINV(RAND(),Taux_Recup,Ecart_Type_Recup)))</f>
        <v/>
      </c>
      <c r="J23" s="137">
        <f>SIMULATEUR!$L$6*(SIMULATEUR!$H$6*B23-Cout_Audit)</f>
        <v/>
      </c>
      <c r="K23" s="137">
        <f>SIMULATEUR!$L$7*(SIMULATEUR!$H$7*C23-Cout_Audit)</f>
        <v/>
      </c>
      <c r="L23" s="137">
        <f>SIMULATEUR!$L$8*(SIMULATEUR!$H$8*D23-Cout_Audit)</f>
        <v/>
      </c>
      <c r="M23" s="137">
        <f>SIMULATEUR!$L$9*(SIMULATEUR!$H$9*E23-Cout_Audit)</f>
        <v/>
      </c>
      <c r="N23" s="137">
        <f>SIMULATEUR!$L$10*(SIMULATEUR!$H$10*F23-Cout_Audit)</f>
        <v/>
      </c>
      <c r="O23" s="137">
        <f>SIMULATEUR!$L$11*(SIMULATEUR!$H$11*G23-Cout_Audit)</f>
        <v/>
      </c>
      <c r="P23" s="137">
        <f>SIMULATEUR!$L$12*(SIMULATEUR!$H$12*H23-Cout_Audit)</f>
        <v/>
      </c>
      <c r="Q23" s="137">
        <f>SIMULATEUR!$L$13*(SIMULATEUR!$H$13*I23-Cout_Audit)</f>
        <v/>
      </c>
      <c r="S23" s="138">
        <f>SUM(J23:Q23)</f>
        <v/>
      </c>
    </row>
    <row r="24">
      <c r="A24" s="135" t="n">
        <v>21</v>
      </c>
      <c r="B24" s="136">
        <f>MAX(0,MIN(1,NORMINV(RAND(),Taux_Recup,Ecart_Type_Recup)))</f>
        <v/>
      </c>
      <c r="C24" s="136">
        <f>MAX(0,MIN(1,NORMINV(RAND(),Taux_Recup,Ecart_Type_Recup)))</f>
        <v/>
      </c>
      <c r="D24" s="136">
        <f>MAX(0,MIN(1,NORMINV(RAND(),Taux_Recup,Ecart_Type_Recup)))</f>
        <v/>
      </c>
      <c r="E24" s="136">
        <f>MAX(0,MIN(1,NORMINV(RAND(),Taux_Recup,Ecart_Type_Recup)))</f>
        <v/>
      </c>
      <c r="F24" s="136">
        <f>MAX(0,MIN(1,NORMINV(RAND(),Taux_Recup,Ecart_Type_Recup)))</f>
        <v/>
      </c>
      <c r="G24" s="136">
        <f>MAX(0,MIN(1,NORMINV(RAND(),Taux_Recup,Ecart_Type_Recup)))</f>
        <v/>
      </c>
      <c r="H24" s="136">
        <f>MAX(0,MIN(1,NORMINV(RAND(),Taux_Recup,Ecart_Type_Recup)))</f>
        <v/>
      </c>
      <c r="I24" s="136">
        <f>MAX(0,MIN(1,NORMINV(RAND(),Taux_Recup,Ecart_Type_Recup)))</f>
        <v/>
      </c>
      <c r="J24" s="137">
        <f>SIMULATEUR!$L$6*(SIMULATEUR!$H$6*B24-Cout_Audit)</f>
        <v/>
      </c>
      <c r="K24" s="137">
        <f>SIMULATEUR!$L$7*(SIMULATEUR!$H$7*C24-Cout_Audit)</f>
        <v/>
      </c>
      <c r="L24" s="137">
        <f>SIMULATEUR!$L$8*(SIMULATEUR!$H$8*D24-Cout_Audit)</f>
        <v/>
      </c>
      <c r="M24" s="137">
        <f>SIMULATEUR!$L$9*(SIMULATEUR!$H$9*E24-Cout_Audit)</f>
        <v/>
      </c>
      <c r="N24" s="137">
        <f>SIMULATEUR!$L$10*(SIMULATEUR!$H$10*F24-Cout_Audit)</f>
        <v/>
      </c>
      <c r="O24" s="137">
        <f>SIMULATEUR!$L$11*(SIMULATEUR!$H$11*G24-Cout_Audit)</f>
        <v/>
      </c>
      <c r="P24" s="137">
        <f>SIMULATEUR!$L$12*(SIMULATEUR!$H$12*H24-Cout_Audit)</f>
        <v/>
      </c>
      <c r="Q24" s="137">
        <f>SIMULATEUR!$L$13*(SIMULATEUR!$H$13*I24-Cout_Audit)</f>
        <v/>
      </c>
      <c r="S24" s="138">
        <f>SUM(J24:Q24)</f>
        <v/>
      </c>
    </row>
    <row r="25">
      <c r="A25" s="135" t="n">
        <v>22</v>
      </c>
      <c r="B25" s="136">
        <f>MAX(0,MIN(1,NORMINV(RAND(),Taux_Recup,Ecart_Type_Recup)))</f>
        <v/>
      </c>
      <c r="C25" s="136">
        <f>MAX(0,MIN(1,NORMINV(RAND(),Taux_Recup,Ecart_Type_Recup)))</f>
        <v/>
      </c>
      <c r="D25" s="136">
        <f>MAX(0,MIN(1,NORMINV(RAND(),Taux_Recup,Ecart_Type_Recup)))</f>
        <v/>
      </c>
      <c r="E25" s="136">
        <f>MAX(0,MIN(1,NORMINV(RAND(),Taux_Recup,Ecart_Type_Recup)))</f>
        <v/>
      </c>
      <c r="F25" s="136">
        <f>MAX(0,MIN(1,NORMINV(RAND(),Taux_Recup,Ecart_Type_Recup)))</f>
        <v/>
      </c>
      <c r="G25" s="136">
        <f>MAX(0,MIN(1,NORMINV(RAND(),Taux_Recup,Ecart_Type_Recup)))</f>
        <v/>
      </c>
      <c r="H25" s="136">
        <f>MAX(0,MIN(1,NORMINV(RAND(),Taux_Recup,Ecart_Type_Recup)))</f>
        <v/>
      </c>
      <c r="I25" s="136">
        <f>MAX(0,MIN(1,NORMINV(RAND(),Taux_Recup,Ecart_Type_Recup)))</f>
        <v/>
      </c>
      <c r="J25" s="137">
        <f>SIMULATEUR!$L$6*(SIMULATEUR!$H$6*B25-Cout_Audit)</f>
        <v/>
      </c>
      <c r="K25" s="137">
        <f>SIMULATEUR!$L$7*(SIMULATEUR!$H$7*C25-Cout_Audit)</f>
        <v/>
      </c>
      <c r="L25" s="137">
        <f>SIMULATEUR!$L$8*(SIMULATEUR!$H$8*D25-Cout_Audit)</f>
        <v/>
      </c>
      <c r="M25" s="137">
        <f>SIMULATEUR!$L$9*(SIMULATEUR!$H$9*E25-Cout_Audit)</f>
        <v/>
      </c>
      <c r="N25" s="137">
        <f>SIMULATEUR!$L$10*(SIMULATEUR!$H$10*F25-Cout_Audit)</f>
        <v/>
      </c>
      <c r="O25" s="137">
        <f>SIMULATEUR!$L$11*(SIMULATEUR!$H$11*G25-Cout_Audit)</f>
        <v/>
      </c>
      <c r="P25" s="137">
        <f>SIMULATEUR!$L$12*(SIMULATEUR!$H$12*H25-Cout_Audit)</f>
        <v/>
      </c>
      <c r="Q25" s="137">
        <f>SIMULATEUR!$L$13*(SIMULATEUR!$H$13*I25-Cout_Audit)</f>
        <v/>
      </c>
      <c r="S25" s="138">
        <f>SUM(J25:Q25)</f>
        <v/>
      </c>
    </row>
    <row r="26">
      <c r="A26" s="135" t="n">
        <v>23</v>
      </c>
      <c r="B26" s="136">
        <f>MAX(0,MIN(1,NORMINV(RAND(),Taux_Recup,Ecart_Type_Recup)))</f>
        <v/>
      </c>
      <c r="C26" s="136">
        <f>MAX(0,MIN(1,NORMINV(RAND(),Taux_Recup,Ecart_Type_Recup)))</f>
        <v/>
      </c>
      <c r="D26" s="136">
        <f>MAX(0,MIN(1,NORMINV(RAND(),Taux_Recup,Ecart_Type_Recup)))</f>
        <v/>
      </c>
      <c r="E26" s="136">
        <f>MAX(0,MIN(1,NORMINV(RAND(),Taux_Recup,Ecart_Type_Recup)))</f>
        <v/>
      </c>
      <c r="F26" s="136">
        <f>MAX(0,MIN(1,NORMINV(RAND(),Taux_Recup,Ecart_Type_Recup)))</f>
        <v/>
      </c>
      <c r="G26" s="136">
        <f>MAX(0,MIN(1,NORMINV(RAND(),Taux_Recup,Ecart_Type_Recup)))</f>
        <v/>
      </c>
      <c r="H26" s="136">
        <f>MAX(0,MIN(1,NORMINV(RAND(),Taux_Recup,Ecart_Type_Recup)))</f>
        <v/>
      </c>
      <c r="I26" s="136">
        <f>MAX(0,MIN(1,NORMINV(RAND(),Taux_Recup,Ecart_Type_Recup)))</f>
        <v/>
      </c>
      <c r="J26" s="137">
        <f>SIMULATEUR!$L$6*(SIMULATEUR!$H$6*B26-Cout_Audit)</f>
        <v/>
      </c>
      <c r="K26" s="137">
        <f>SIMULATEUR!$L$7*(SIMULATEUR!$H$7*C26-Cout_Audit)</f>
        <v/>
      </c>
      <c r="L26" s="137">
        <f>SIMULATEUR!$L$8*(SIMULATEUR!$H$8*D26-Cout_Audit)</f>
        <v/>
      </c>
      <c r="M26" s="137">
        <f>SIMULATEUR!$L$9*(SIMULATEUR!$H$9*E26-Cout_Audit)</f>
        <v/>
      </c>
      <c r="N26" s="137">
        <f>SIMULATEUR!$L$10*(SIMULATEUR!$H$10*F26-Cout_Audit)</f>
        <v/>
      </c>
      <c r="O26" s="137">
        <f>SIMULATEUR!$L$11*(SIMULATEUR!$H$11*G26-Cout_Audit)</f>
        <v/>
      </c>
      <c r="P26" s="137">
        <f>SIMULATEUR!$L$12*(SIMULATEUR!$H$12*H26-Cout_Audit)</f>
        <v/>
      </c>
      <c r="Q26" s="137">
        <f>SIMULATEUR!$L$13*(SIMULATEUR!$H$13*I26-Cout_Audit)</f>
        <v/>
      </c>
      <c r="S26" s="138">
        <f>SUM(J26:Q26)</f>
        <v/>
      </c>
    </row>
    <row r="27">
      <c r="A27" s="135" t="n">
        <v>24</v>
      </c>
      <c r="B27" s="136">
        <f>MAX(0,MIN(1,NORMINV(RAND(),Taux_Recup,Ecart_Type_Recup)))</f>
        <v/>
      </c>
      <c r="C27" s="136">
        <f>MAX(0,MIN(1,NORMINV(RAND(),Taux_Recup,Ecart_Type_Recup)))</f>
        <v/>
      </c>
      <c r="D27" s="136">
        <f>MAX(0,MIN(1,NORMINV(RAND(),Taux_Recup,Ecart_Type_Recup)))</f>
        <v/>
      </c>
      <c r="E27" s="136">
        <f>MAX(0,MIN(1,NORMINV(RAND(),Taux_Recup,Ecart_Type_Recup)))</f>
        <v/>
      </c>
      <c r="F27" s="136">
        <f>MAX(0,MIN(1,NORMINV(RAND(),Taux_Recup,Ecart_Type_Recup)))</f>
        <v/>
      </c>
      <c r="G27" s="136">
        <f>MAX(0,MIN(1,NORMINV(RAND(),Taux_Recup,Ecart_Type_Recup)))</f>
        <v/>
      </c>
      <c r="H27" s="136">
        <f>MAX(0,MIN(1,NORMINV(RAND(),Taux_Recup,Ecart_Type_Recup)))</f>
        <v/>
      </c>
      <c r="I27" s="136">
        <f>MAX(0,MIN(1,NORMINV(RAND(),Taux_Recup,Ecart_Type_Recup)))</f>
        <v/>
      </c>
      <c r="J27" s="137">
        <f>SIMULATEUR!$L$6*(SIMULATEUR!$H$6*B27-Cout_Audit)</f>
        <v/>
      </c>
      <c r="K27" s="137">
        <f>SIMULATEUR!$L$7*(SIMULATEUR!$H$7*C27-Cout_Audit)</f>
        <v/>
      </c>
      <c r="L27" s="137">
        <f>SIMULATEUR!$L$8*(SIMULATEUR!$H$8*D27-Cout_Audit)</f>
        <v/>
      </c>
      <c r="M27" s="137">
        <f>SIMULATEUR!$L$9*(SIMULATEUR!$H$9*E27-Cout_Audit)</f>
        <v/>
      </c>
      <c r="N27" s="137">
        <f>SIMULATEUR!$L$10*(SIMULATEUR!$H$10*F27-Cout_Audit)</f>
        <v/>
      </c>
      <c r="O27" s="137">
        <f>SIMULATEUR!$L$11*(SIMULATEUR!$H$11*G27-Cout_Audit)</f>
        <v/>
      </c>
      <c r="P27" s="137">
        <f>SIMULATEUR!$L$12*(SIMULATEUR!$H$12*H27-Cout_Audit)</f>
        <v/>
      </c>
      <c r="Q27" s="137">
        <f>SIMULATEUR!$L$13*(SIMULATEUR!$H$13*I27-Cout_Audit)</f>
        <v/>
      </c>
      <c r="S27" s="138">
        <f>SUM(J27:Q27)</f>
        <v/>
      </c>
    </row>
    <row r="28">
      <c r="A28" s="135" t="n">
        <v>25</v>
      </c>
      <c r="B28" s="136">
        <f>MAX(0,MIN(1,NORMINV(RAND(),Taux_Recup,Ecart_Type_Recup)))</f>
        <v/>
      </c>
      <c r="C28" s="136">
        <f>MAX(0,MIN(1,NORMINV(RAND(),Taux_Recup,Ecart_Type_Recup)))</f>
        <v/>
      </c>
      <c r="D28" s="136">
        <f>MAX(0,MIN(1,NORMINV(RAND(),Taux_Recup,Ecart_Type_Recup)))</f>
        <v/>
      </c>
      <c r="E28" s="136">
        <f>MAX(0,MIN(1,NORMINV(RAND(),Taux_Recup,Ecart_Type_Recup)))</f>
        <v/>
      </c>
      <c r="F28" s="136">
        <f>MAX(0,MIN(1,NORMINV(RAND(),Taux_Recup,Ecart_Type_Recup)))</f>
        <v/>
      </c>
      <c r="G28" s="136">
        <f>MAX(0,MIN(1,NORMINV(RAND(),Taux_Recup,Ecart_Type_Recup)))</f>
        <v/>
      </c>
      <c r="H28" s="136">
        <f>MAX(0,MIN(1,NORMINV(RAND(),Taux_Recup,Ecart_Type_Recup)))</f>
        <v/>
      </c>
      <c r="I28" s="136">
        <f>MAX(0,MIN(1,NORMINV(RAND(),Taux_Recup,Ecart_Type_Recup)))</f>
        <v/>
      </c>
      <c r="J28" s="137">
        <f>SIMULATEUR!$L$6*(SIMULATEUR!$H$6*B28-Cout_Audit)</f>
        <v/>
      </c>
      <c r="K28" s="137">
        <f>SIMULATEUR!$L$7*(SIMULATEUR!$H$7*C28-Cout_Audit)</f>
        <v/>
      </c>
      <c r="L28" s="137">
        <f>SIMULATEUR!$L$8*(SIMULATEUR!$H$8*D28-Cout_Audit)</f>
        <v/>
      </c>
      <c r="M28" s="137">
        <f>SIMULATEUR!$L$9*(SIMULATEUR!$H$9*E28-Cout_Audit)</f>
        <v/>
      </c>
      <c r="N28" s="137">
        <f>SIMULATEUR!$L$10*(SIMULATEUR!$H$10*F28-Cout_Audit)</f>
        <v/>
      </c>
      <c r="O28" s="137">
        <f>SIMULATEUR!$L$11*(SIMULATEUR!$H$11*G28-Cout_Audit)</f>
        <v/>
      </c>
      <c r="P28" s="137">
        <f>SIMULATEUR!$L$12*(SIMULATEUR!$H$12*H28-Cout_Audit)</f>
        <v/>
      </c>
      <c r="Q28" s="137">
        <f>SIMULATEUR!$L$13*(SIMULATEUR!$H$13*I28-Cout_Audit)</f>
        <v/>
      </c>
      <c r="S28" s="138">
        <f>SUM(J28:Q28)</f>
        <v/>
      </c>
    </row>
    <row r="29">
      <c r="A29" s="135" t="n">
        <v>26</v>
      </c>
      <c r="B29" s="136">
        <f>MAX(0,MIN(1,NORMINV(RAND(),Taux_Recup,Ecart_Type_Recup)))</f>
        <v/>
      </c>
      <c r="C29" s="136">
        <f>MAX(0,MIN(1,NORMINV(RAND(),Taux_Recup,Ecart_Type_Recup)))</f>
        <v/>
      </c>
      <c r="D29" s="136">
        <f>MAX(0,MIN(1,NORMINV(RAND(),Taux_Recup,Ecart_Type_Recup)))</f>
        <v/>
      </c>
      <c r="E29" s="136">
        <f>MAX(0,MIN(1,NORMINV(RAND(),Taux_Recup,Ecart_Type_Recup)))</f>
        <v/>
      </c>
      <c r="F29" s="136">
        <f>MAX(0,MIN(1,NORMINV(RAND(),Taux_Recup,Ecart_Type_Recup)))</f>
        <v/>
      </c>
      <c r="G29" s="136">
        <f>MAX(0,MIN(1,NORMINV(RAND(),Taux_Recup,Ecart_Type_Recup)))</f>
        <v/>
      </c>
      <c r="H29" s="136">
        <f>MAX(0,MIN(1,NORMINV(RAND(),Taux_Recup,Ecart_Type_Recup)))</f>
        <v/>
      </c>
      <c r="I29" s="136">
        <f>MAX(0,MIN(1,NORMINV(RAND(),Taux_Recup,Ecart_Type_Recup)))</f>
        <v/>
      </c>
      <c r="J29" s="137">
        <f>SIMULATEUR!$L$6*(SIMULATEUR!$H$6*B29-Cout_Audit)</f>
        <v/>
      </c>
      <c r="K29" s="137">
        <f>SIMULATEUR!$L$7*(SIMULATEUR!$H$7*C29-Cout_Audit)</f>
        <v/>
      </c>
      <c r="L29" s="137">
        <f>SIMULATEUR!$L$8*(SIMULATEUR!$H$8*D29-Cout_Audit)</f>
        <v/>
      </c>
      <c r="M29" s="137">
        <f>SIMULATEUR!$L$9*(SIMULATEUR!$H$9*E29-Cout_Audit)</f>
        <v/>
      </c>
      <c r="N29" s="137">
        <f>SIMULATEUR!$L$10*(SIMULATEUR!$H$10*F29-Cout_Audit)</f>
        <v/>
      </c>
      <c r="O29" s="137">
        <f>SIMULATEUR!$L$11*(SIMULATEUR!$H$11*G29-Cout_Audit)</f>
        <v/>
      </c>
      <c r="P29" s="137">
        <f>SIMULATEUR!$L$12*(SIMULATEUR!$H$12*H29-Cout_Audit)</f>
        <v/>
      </c>
      <c r="Q29" s="137">
        <f>SIMULATEUR!$L$13*(SIMULATEUR!$H$13*I29-Cout_Audit)</f>
        <v/>
      </c>
      <c r="S29" s="138">
        <f>SUM(J29:Q29)</f>
        <v/>
      </c>
    </row>
    <row r="30">
      <c r="A30" s="135" t="n">
        <v>27</v>
      </c>
      <c r="B30" s="136">
        <f>MAX(0,MIN(1,NORMINV(RAND(),Taux_Recup,Ecart_Type_Recup)))</f>
        <v/>
      </c>
      <c r="C30" s="136">
        <f>MAX(0,MIN(1,NORMINV(RAND(),Taux_Recup,Ecart_Type_Recup)))</f>
        <v/>
      </c>
      <c r="D30" s="136">
        <f>MAX(0,MIN(1,NORMINV(RAND(),Taux_Recup,Ecart_Type_Recup)))</f>
        <v/>
      </c>
      <c r="E30" s="136">
        <f>MAX(0,MIN(1,NORMINV(RAND(),Taux_Recup,Ecart_Type_Recup)))</f>
        <v/>
      </c>
      <c r="F30" s="136">
        <f>MAX(0,MIN(1,NORMINV(RAND(),Taux_Recup,Ecart_Type_Recup)))</f>
        <v/>
      </c>
      <c r="G30" s="136">
        <f>MAX(0,MIN(1,NORMINV(RAND(),Taux_Recup,Ecart_Type_Recup)))</f>
        <v/>
      </c>
      <c r="H30" s="136">
        <f>MAX(0,MIN(1,NORMINV(RAND(),Taux_Recup,Ecart_Type_Recup)))</f>
        <v/>
      </c>
      <c r="I30" s="136">
        <f>MAX(0,MIN(1,NORMINV(RAND(),Taux_Recup,Ecart_Type_Recup)))</f>
        <v/>
      </c>
      <c r="J30" s="137">
        <f>SIMULATEUR!$L$6*(SIMULATEUR!$H$6*B30-Cout_Audit)</f>
        <v/>
      </c>
      <c r="K30" s="137">
        <f>SIMULATEUR!$L$7*(SIMULATEUR!$H$7*C30-Cout_Audit)</f>
        <v/>
      </c>
      <c r="L30" s="137">
        <f>SIMULATEUR!$L$8*(SIMULATEUR!$H$8*D30-Cout_Audit)</f>
        <v/>
      </c>
      <c r="M30" s="137">
        <f>SIMULATEUR!$L$9*(SIMULATEUR!$H$9*E30-Cout_Audit)</f>
        <v/>
      </c>
      <c r="N30" s="137">
        <f>SIMULATEUR!$L$10*(SIMULATEUR!$H$10*F30-Cout_Audit)</f>
        <v/>
      </c>
      <c r="O30" s="137">
        <f>SIMULATEUR!$L$11*(SIMULATEUR!$H$11*G30-Cout_Audit)</f>
        <v/>
      </c>
      <c r="P30" s="137">
        <f>SIMULATEUR!$L$12*(SIMULATEUR!$H$12*H30-Cout_Audit)</f>
        <v/>
      </c>
      <c r="Q30" s="137">
        <f>SIMULATEUR!$L$13*(SIMULATEUR!$H$13*I30-Cout_Audit)</f>
        <v/>
      </c>
      <c r="S30" s="138">
        <f>SUM(J30:Q30)</f>
        <v/>
      </c>
    </row>
    <row r="31">
      <c r="A31" s="135" t="n">
        <v>28</v>
      </c>
      <c r="B31" s="136">
        <f>MAX(0,MIN(1,NORMINV(RAND(),Taux_Recup,Ecart_Type_Recup)))</f>
        <v/>
      </c>
      <c r="C31" s="136">
        <f>MAX(0,MIN(1,NORMINV(RAND(),Taux_Recup,Ecart_Type_Recup)))</f>
        <v/>
      </c>
      <c r="D31" s="136">
        <f>MAX(0,MIN(1,NORMINV(RAND(),Taux_Recup,Ecart_Type_Recup)))</f>
        <v/>
      </c>
      <c r="E31" s="136">
        <f>MAX(0,MIN(1,NORMINV(RAND(),Taux_Recup,Ecart_Type_Recup)))</f>
        <v/>
      </c>
      <c r="F31" s="136">
        <f>MAX(0,MIN(1,NORMINV(RAND(),Taux_Recup,Ecart_Type_Recup)))</f>
        <v/>
      </c>
      <c r="G31" s="136">
        <f>MAX(0,MIN(1,NORMINV(RAND(),Taux_Recup,Ecart_Type_Recup)))</f>
        <v/>
      </c>
      <c r="H31" s="136">
        <f>MAX(0,MIN(1,NORMINV(RAND(),Taux_Recup,Ecart_Type_Recup)))</f>
        <v/>
      </c>
      <c r="I31" s="136">
        <f>MAX(0,MIN(1,NORMINV(RAND(),Taux_Recup,Ecart_Type_Recup)))</f>
        <v/>
      </c>
      <c r="J31" s="137">
        <f>SIMULATEUR!$L$6*(SIMULATEUR!$H$6*B31-Cout_Audit)</f>
        <v/>
      </c>
      <c r="K31" s="137">
        <f>SIMULATEUR!$L$7*(SIMULATEUR!$H$7*C31-Cout_Audit)</f>
        <v/>
      </c>
      <c r="L31" s="137">
        <f>SIMULATEUR!$L$8*(SIMULATEUR!$H$8*D31-Cout_Audit)</f>
        <v/>
      </c>
      <c r="M31" s="137">
        <f>SIMULATEUR!$L$9*(SIMULATEUR!$H$9*E31-Cout_Audit)</f>
        <v/>
      </c>
      <c r="N31" s="137">
        <f>SIMULATEUR!$L$10*(SIMULATEUR!$H$10*F31-Cout_Audit)</f>
        <v/>
      </c>
      <c r="O31" s="137">
        <f>SIMULATEUR!$L$11*(SIMULATEUR!$H$11*G31-Cout_Audit)</f>
        <v/>
      </c>
      <c r="P31" s="137">
        <f>SIMULATEUR!$L$12*(SIMULATEUR!$H$12*H31-Cout_Audit)</f>
        <v/>
      </c>
      <c r="Q31" s="137">
        <f>SIMULATEUR!$L$13*(SIMULATEUR!$H$13*I31-Cout_Audit)</f>
        <v/>
      </c>
      <c r="S31" s="138">
        <f>SUM(J31:Q31)</f>
        <v/>
      </c>
    </row>
    <row r="32">
      <c r="A32" s="135" t="n">
        <v>29</v>
      </c>
      <c r="B32" s="136">
        <f>MAX(0,MIN(1,NORMINV(RAND(),Taux_Recup,Ecart_Type_Recup)))</f>
        <v/>
      </c>
      <c r="C32" s="136">
        <f>MAX(0,MIN(1,NORMINV(RAND(),Taux_Recup,Ecart_Type_Recup)))</f>
        <v/>
      </c>
      <c r="D32" s="136">
        <f>MAX(0,MIN(1,NORMINV(RAND(),Taux_Recup,Ecart_Type_Recup)))</f>
        <v/>
      </c>
      <c r="E32" s="136">
        <f>MAX(0,MIN(1,NORMINV(RAND(),Taux_Recup,Ecart_Type_Recup)))</f>
        <v/>
      </c>
      <c r="F32" s="136">
        <f>MAX(0,MIN(1,NORMINV(RAND(),Taux_Recup,Ecart_Type_Recup)))</f>
        <v/>
      </c>
      <c r="G32" s="136">
        <f>MAX(0,MIN(1,NORMINV(RAND(),Taux_Recup,Ecart_Type_Recup)))</f>
        <v/>
      </c>
      <c r="H32" s="136">
        <f>MAX(0,MIN(1,NORMINV(RAND(),Taux_Recup,Ecart_Type_Recup)))</f>
        <v/>
      </c>
      <c r="I32" s="136">
        <f>MAX(0,MIN(1,NORMINV(RAND(),Taux_Recup,Ecart_Type_Recup)))</f>
        <v/>
      </c>
      <c r="J32" s="137">
        <f>SIMULATEUR!$L$6*(SIMULATEUR!$H$6*B32-Cout_Audit)</f>
        <v/>
      </c>
      <c r="K32" s="137">
        <f>SIMULATEUR!$L$7*(SIMULATEUR!$H$7*C32-Cout_Audit)</f>
        <v/>
      </c>
      <c r="L32" s="137">
        <f>SIMULATEUR!$L$8*(SIMULATEUR!$H$8*D32-Cout_Audit)</f>
        <v/>
      </c>
      <c r="M32" s="137">
        <f>SIMULATEUR!$L$9*(SIMULATEUR!$H$9*E32-Cout_Audit)</f>
        <v/>
      </c>
      <c r="N32" s="137">
        <f>SIMULATEUR!$L$10*(SIMULATEUR!$H$10*F32-Cout_Audit)</f>
        <v/>
      </c>
      <c r="O32" s="137">
        <f>SIMULATEUR!$L$11*(SIMULATEUR!$H$11*G32-Cout_Audit)</f>
        <v/>
      </c>
      <c r="P32" s="137">
        <f>SIMULATEUR!$L$12*(SIMULATEUR!$H$12*H32-Cout_Audit)</f>
        <v/>
      </c>
      <c r="Q32" s="137">
        <f>SIMULATEUR!$L$13*(SIMULATEUR!$H$13*I32-Cout_Audit)</f>
        <v/>
      </c>
      <c r="S32" s="138">
        <f>SUM(J32:Q32)</f>
        <v/>
      </c>
    </row>
    <row r="33">
      <c r="A33" s="135" t="n">
        <v>30</v>
      </c>
      <c r="B33" s="136">
        <f>MAX(0,MIN(1,NORMINV(RAND(),Taux_Recup,Ecart_Type_Recup)))</f>
        <v/>
      </c>
      <c r="C33" s="136">
        <f>MAX(0,MIN(1,NORMINV(RAND(),Taux_Recup,Ecart_Type_Recup)))</f>
        <v/>
      </c>
      <c r="D33" s="136">
        <f>MAX(0,MIN(1,NORMINV(RAND(),Taux_Recup,Ecart_Type_Recup)))</f>
        <v/>
      </c>
      <c r="E33" s="136">
        <f>MAX(0,MIN(1,NORMINV(RAND(),Taux_Recup,Ecart_Type_Recup)))</f>
        <v/>
      </c>
      <c r="F33" s="136">
        <f>MAX(0,MIN(1,NORMINV(RAND(),Taux_Recup,Ecart_Type_Recup)))</f>
        <v/>
      </c>
      <c r="G33" s="136">
        <f>MAX(0,MIN(1,NORMINV(RAND(),Taux_Recup,Ecart_Type_Recup)))</f>
        <v/>
      </c>
      <c r="H33" s="136">
        <f>MAX(0,MIN(1,NORMINV(RAND(),Taux_Recup,Ecart_Type_Recup)))</f>
        <v/>
      </c>
      <c r="I33" s="136">
        <f>MAX(0,MIN(1,NORMINV(RAND(),Taux_Recup,Ecart_Type_Recup)))</f>
        <v/>
      </c>
      <c r="J33" s="137">
        <f>SIMULATEUR!$L$6*(SIMULATEUR!$H$6*B33-Cout_Audit)</f>
        <v/>
      </c>
      <c r="K33" s="137">
        <f>SIMULATEUR!$L$7*(SIMULATEUR!$H$7*C33-Cout_Audit)</f>
        <v/>
      </c>
      <c r="L33" s="137">
        <f>SIMULATEUR!$L$8*(SIMULATEUR!$H$8*D33-Cout_Audit)</f>
        <v/>
      </c>
      <c r="M33" s="137">
        <f>SIMULATEUR!$L$9*(SIMULATEUR!$H$9*E33-Cout_Audit)</f>
        <v/>
      </c>
      <c r="N33" s="137">
        <f>SIMULATEUR!$L$10*(SIMULATEUR!$H$10*F33-Cout_Audit)</f>
        <v/>
      </c>
      <c r="O33" s="137">
        <f>SIMULATEUR!$L$11*(SIMULATEUR!$H$11*G33-Cout_Audit)</f>
        <v/>
      </c>
      <c r="P33" s="137">
        <f>SIMULATEUR!$L$12*(SIMULATEUR!$H$12*H33-Cout_Audit)</f>
        <v/>
      </c>
      <c r="Q33" s="137">
        <f>SIMULATEUR!$L$13*(SIMULATEUR!$H$13*I33-Cout_Audit)</f>
        <v/>
      </c>
      <c r="S33" s="138">
        <f>SUM(J33:Q33)</f>
        <v/>
      </c>
    </row>
    <row r="34">
      <c r="A34" s="135" t="n">
        <v>31</v>
      </c>
      <c r="B34" s="136">
        <f>MAX(0,MIN(1,NORMINV(RAND(),Taux_Recup,Ecart_Type_Recup)))</f>
        <v/>
      </c>
      <c r="C34" s="136">
        <f>MAX(0,MIN(1,NORMINV(RAND(),Taux_Recup,Ecart_Type_Recup)))</f>
        <v/>
      </c>
      <c r="D34" s="136">
        <f>MAX(0,MIN(1,NORMINV(RAND(),Taux_Recup,Ecart_Type_Recup)))</f>
        <v/>
      </c>
      <c r="E34" s="136">
        <f>MAX(0,MIN(1,NORMINV(RAND(),Taux_Recup,Ecart_Type_Recup)))</f>
        <v/>
      </c>
      <c r="F34" s="136">
        <f>MAX(0,MIN(1,NORMINV(RAND(),Taux_Recup,Ecart_Type_Recup)))</f>
        <v/>
      </c>
      <c r="G34" s="136">
        <f>MAX(0,MIN(1,NORMINV(RAND(),Taux_Recup,Ecart_Type_Recup)))</f>
        <v/>
      </c>
      <c r="H34" s="136">
        <f>MAX(0,MIN(1,NORMINV(RAND(),Taux_Recup,Ecart_Type_Recup)))</f>
        <v/>
      </c>
      <c r="I34" s="136">
        <f>MAX(0,MIN(1,NORMINV(RAND(),Taux_Recup,Ecart_Type_Recup)))</f>
        <v/>
      </c>
      <c r="J34" s="137">
        <f>SIMULATEUR!$L$6*(SIMULATEUR!$H$6*B34-Cout_Audit)</f>
        <v/>
      </c>
      <c r="K34" s="137">
        <f>SIMULATEUR!$L$7*(SIMULATEUR!$H$7*C34-Cout_Audit)</f>
        <v/>
      </c>
      <c r="L34" s="137">
        <f>SIMULATEUR!$L$8*(SIMULATEUR!$H$8*D34-Cout_Audit)</f>
        <v/>
      </c>
      <c r="M34" s="137">
        <f>SIMULATEUR!$L$9*(SIMULATEUR!$H$9*E34-Cout_Audit)</f>
        <v/>
      </c>
      <c r="N34" s="137">
        <f>SIMULATEUR!$L$10*(SIMULATEUR!$H$10*F34-Cout_Audit)</f>
        <v/>
      </c>
      <c r="O34" s="137">
        <f>SIMULATEUR!$L$11*(SIMULATEUR!$H$11*G34-Cout_Audit)</f>
        <v/>
      </c>
      <c r="P34" s="137">
        <f>SIMULATEUR!$L$12*(SIMULATEUR!$H$12*H34-Cout_Audit)</f>
        <v/>
      </c>
      <c r="Q34" s="137">
        <f>SIMULATEUR!$L$13*(SIMULATEUR!$H$13*I34-Cout_Audit)</f>
        <v/>
      </c>
      <c r="S34" s="138">
        <f>SUM(J34:Q34)</f>
        <v/>
      </c>
    </row>
    <row r="35">
      <c r="A35" s="135" t="n">
        <v>32</v>
      </c>
      <c r="B35" s="136">
        <f>MAX(0,MIN(1,NORMINV(RAND(),Taux_Recup,Ecart_Type_Recup)))</f>
        <v/>
      </c>
      <c r="C35" s="136">
        <f>MAX(0,MIN(1,NORMINV(RAND(),Taux_Recup,Ecart_Type_Recup)))</f>
        <v/>
      </c>
      <c r="D35" s="136">
        <f>MAX(0,MIN(1,NORMINV(RAND(),Taux_Recup,Ecart_Type_Recup)))</f>
        <v/>
      </c>
      <c r="E35" s="136">
        <f>MAX(0,MIN(1,NORMINV(RAND(),Taux_Recup,Ecart_Type_Recup)))</f>
        <v/>
      </c>
      <c r="F35" s="136">
        <f>MAX(0,MIN(1,NORMINV(RAND(),Taux_Recup,Ecart_Type_Recup)))</f>
        <v/>
      </c>
      <c r="G35" s="136">
        <f>MAX(0,MIN(1,NORMINV(RAND(),Taux_Recup,Ecart_Type_Recup)))</f>
        <v/>
      </c>
      <c r="H35" s="136">
        <f>MAX(0,MIN(1,NORMINV(RAND(),Taux_Recup,Ecart_Type_Recup)))</f>
        <v/>
      </c>
      <c r="I35" s="136">
        <f>MAX(0,MIN(1,NORMINV(RAND(),Taux_Recup,Ecart_Type_Recup)))</f>
        <v/>
      </c>
      <c r="J35" s="137">
        <f>SIMULATEUR!$L$6*(SIMULATEUR!$H$6*B35-Cout_Audit)</f>
        <v/>
      </c>
      <c r="K35" s="137">
        <f>SIMULATEUR!$L$7*(SIMULATEUR!$H$7*C35-Cout_Audit)</f>
        <v/>
      </c>
      <c r="L35" s="137">
        <f>SIMULATEUR!$L$8*(SIMULATEUR!$H$8*D35-Cout_Audit)</f>
        <v/>
      </c>
      <c r="M35" s="137">
        <f>SIMULATEUR!$L$9*(SIMULATEUR!$H$9*E35-Cout_Audit)</f>
        <v/>
      </c>
      <c r="N35" s="137">
        <f>SIMULATEUR!$L$10*(SIMULATEUR!$H$10*F35-Cout_Audit)</f>
        <v/>
      </c>
      <c r="O35" s="137">
        <f>SIMULATEUR!$L$11*(SIMULATEUR!$H$11*G35-Cout_Audit)</f>
        <v/>
      </c>
      <c r="P35" s="137">
        <f>SIMULATEUR!$L$12*(SIMULATEUR!$H$12*H35-Cout_Audit)</f>
        <v/>
      </c>
      <c r="Q35" s="137">
        <f>SIMULATEUR!$L$13*(SIMULATEUR!$H$13*I35-Cout_Audit)</f>
        <v/>
      </c>
      <c r="S35" s="138">
        <f>SUM(J35:Q35)</f>
        <v/>
      </c>
    </row>
    <row r="36">
      <c r="A36" s="135" t="n">
        <v>33</v>
      </c>
      <c r="B36" s="136">
        <f>MAX(0,MIN(1,NORMINV(RAND(),Taux_Recup,Ecart_Type_Recup)))</f>
        <v/>
      </c>
      <c r="C36" s="136">
        <f>MAX(0,MIN(1,NORMINV(RAND(),Taux_Recup,Ecart_Type_Recup)))</f>
        <v/>
      </c>
      <c r="D36" s="136">
        <f>MAX(0,MIN(1,NORMINV(RAND(),Taux_Recup,Ecart_Type_Recup)))</f>
        <v/>
      </c>
      <c r="E36" s="136">
        <f>MAX(0,MIN(1,NORMINV(RAND(),Taux_Recup,Ecart_Type_Recup)))</f>
        <v/>
      </c>
      <c r="F36" s="136">
        <f>MAX(0,MIN(1,NORMINV(RAND(),Taux_Recup,Ecart_Type_Recup)))</f>
        <v/>
      </c>
      <c r="G36" s="136">
        <f>MAX(0,MIN(1,NORMINV(RAND(),Taux_Recup,Ecart_Type_Recup)))</f>
        <v/>
      </c>
      <c r="H36" s="136">
        <f>MAX(0,MIN(1,NORMINV(RAND(),Taux_Recup,Ecart_Type_Recup)))</f>
        <v/>
      </c>
      <c r="I36" s="136">
        <f>MAX(0,MIN(1,NORMINV(RAND(),Taux_Recup,Ecart_Type_Recup)))</f>
        <v/>
      </c>
      <c r="J36" s="137">
        <f>SIMULATEUR!$L$6*(SIMULATEUR!$H$6*B36-Cout_Audit)</f>
        <v/>
      </c>
      <c r="K36" s="137">
        <f>SIMULATEUR!$L$7*(SIMULATEUR!$H$7*C36-Cout_Audit)</f>
        <v/>
      </c>
      <c r="L36" s="137">
        <f>SIMULATEUR!$L$8*(SIMULATEUR!$H$8*D36-Cout_Audit)</f>
        <v/>
      </c>
      <c r="M36" s="137">
        <f>SIMULATEUR!$L$9*(SIMULATEUR!$H$9*E36-Cout_Audit)</f>
        <v/>
      </c>
      <c r="N36" s="137">
        <f>SIMULATEUR!$L$10*(SIMULATEUR!$H$10*F36-Cout_Audit)</f>
        <v/>
      </c>
      <c r="O36" s="137">
        <f>SIMULATEUR!$L$11*(SIMULATEUR!$H$11*G36-Cout_Audit)</f>
        <v/>
      </c>
      <c r="P36" s="137">
        <f>SIMULATEUR!$L$12*(SIMULATEUR!$H$12*H36-Cout_Audit)</f>
        <v/>
      </c>
      <c r="Q36" s="137">
        <f>SIMULATEUR!$L$13*(SIMULATEUR!$H$13*I36-Cout_Audit)</f>
        <v/>
      </c>
      <c r="S36" s="138">
        <f>SUM(J36:Q36)</f>
        <v/>
      </c>
    </row>
    <row r="37">
      <c r="A37" s="135" t="n">
        <v>34</v>
      </c>
      <c r="B37" s="136">
        <f>MAX(0,MIN(1,NORMINV(RAND(),Taux_Recup,Ecart_Type_Recup)))</f>
        <v/>
      </c>
      <c r="C37" s="136">
        <f>MAX(0,MIN(1,NORMINV(RAND(),Taux_Recup,Ecart_Type_Recup)))</f>
        <v/>
      </c>
      <c r="D37" s="136">
        <f>MAX(0,MIN(1,NORMINV(RAND(),Taux_Recup,Ecart_Type_Recup)))</f>
        <v/>
      </c>
      <c r="E37" s="136">
        <f>MAX(0,MIN(1,NORMINV(RAND(),Taux_Recup,Ecart_Type_Recup)))</f>
        <v/>
      </c>
      <c r="F37" s="136">
        <f>MAX(0,MIN(1,NORMINV(RAND(),Taux_Recup,Ecart_Type_Recup)))</f>
        <v/>
      </c>
      <c r="G37" s="136">
        <f>MAX(0,MIN(1,NORMINV(RAND(),Taux_Recup,Ecart_Type_Recup)))</f>
        <v/>
      </c>
      <c r="H37" s="136">
        <f>MAX(0,MIN(1,NORMINV(RAND(),Taux_Recup,Ecart_Type_Recup)))</f>
        <v/>
      </c>
      <c r="I37" s="136">
        <f>MAX(0,MIN(1,NORMINV(RAND(),Taux_Recup,Ecart_Type_Recup)))</f>
        <v/>
      </c>
      <c r="J37" s="137">
        <f>SIMULATEUR!$L$6*(SIMULATEUR!$H$6*B37-Cout_Audit)</f>
        <v/>
      </c>
      <c r="K37" s="137">
        <f>SIMULATEUR!$L$7*(SIMULATEUR!$H$7*C37-Cout_Audit)</f>
        <v/>
      </c>
      <c r="L37" s="137">
        <f>SIMULATEUR!$L$8*(SIMULATEUR!$H$8*D37-Cout_Audit)</f>
        <v/>
      </c>
      <c r="M37" s="137">
        <f>SIMULATEUR!$L$9*(SIMULATEUR!$H$9*E37-Cout_Audit)</f>
        <v/>
      </c>
      <c r="N37" s="137">
        <f>SIMULATEUR!$L$10*(SIMULATEUR!$H$10*F37-Cout_Audit)</f>
        <v/>
      </c>
      <c r="O37" s="137">
        <f>SIMULATEUR!$L$11*(SIMULATEUR!$H$11*G37-Cout_Audit)</f>
        <v/>
      </c>
      <c r="P37" s="137">
        <f>SIMULATEUR!$L$12*(SIMULATEUR!$H$12*H37-Cout_Audit)</f>
        <v/>
      </c>
      <c r="Q37" s="137">
        <f>SIMULATEUR!$L$13*(SIMULATEUR!$H$13*I37-Cout_Audit)</f>
        <v/>
      </c>
      <c r="S37" s="138">
        <f>SUM(J37:Q37)</f>
        <v/>
      </c>
    </row>
    <row r="38">
      <c r="A38" s="135" t="n">
        <v>35</v>
      </c>
      <c r="B38" s="136">
        <f>MAX(0,MIN(1,NORMINV(RAND(),Taux_Recup,Ecart_Type_Recup)))</f>
        <v/>
      </c>
      <c r="C38" s="136">
        <f>MAX(0,MIN(1,NORMINV(RAND(),Taux_Recup,Ecart_Type_Recup)))</f>
        <v/>
      </c>
      <c r="D38" s="136">
        <f>MAX(0,MIN(1,NORMINV(RAND(),Taux_Recup,Ecart_Type_Recup)))</f>
        <v/>
      </c>
      <c r="E38" s="136">
        <f>MAX(0,MIN(1,NORMINV(RAND(),Taux_Recup,Ecart_Type_Recup)))</f>
        <v/>
      </c>
      <c r="F38" s="136">
        <f>MAX(0,MIN(1,NORMINV(RAND(),Taux_Recup,Ecart_Type_Recup)))</f>
        <v/>
      </c>
      <c r="G38" s="136">
        <f>MAX(0,MIN(1,NORMINV(RAND(),Taux_Recup,Ecart_Type_Recup)))</f>
        <v/>
      </c>
      <c r="H38" s="136">
        <f>MAX(0,MIN(1,NORMINV(RAND(),Taux_Recup,Ecart_Type_Recup)))</f>
        <v/>
      </c>
      <c r="I38" s="136">
        <f>MAX(0,MIN(1,NORMINV(RAND(),Taux_Recup,Ecart_Type_Recup)))</f>
        <v/>
      </c>
      <c r="J38" s="137">
        <f>SIMULATEUR!$L$6*(SIMULATEUR!$H$6*B38-Cout_Audit)</f>
        <v/>
      </c>
      <c r="K38" s="137">
        <f>SIMULATEUR!$L$7*(SIMULATEUR!$H$7*C38-Cout_Audit)</f>
        <v/>
      </c>
      <c r="L38" s="137">
        <f>SIMULATEUR!$L$8*(SIMULATEUR!$H$8*D38-Cout_Audit)</f>
        <v/>
      </c>
      <c r="M38" s="137">
        <f>SIMULATEUR!$L$9*(SIMULATEUR!$H$9*E38-Cout_Audit)</f>
        <v/>
      </c>
      <c r="N38" s="137">
        <f>SIMULATEUR!$L$10*(SIMULATEUR!$H$10*F38-Cout_Audit)</f>
        <v/>
      </c>
      <c r="O38" s="137">
        <f>SIMULATEUR!$L$11*(SIMULATEUR!$H$11*G38-Cout_Audit)</f>
        <v/>
      </c>
      <c r="P38" s="137">
        <f>SIMULATEUR!$L$12*(SIMULATEUR!$H$12*H38-Cout_Audit)</f>
        <v/>
      </c>
      <c r="Q38" s="137">
        <f>SIMULATEUR!$L$13*(SIMULATEUR!$H$13*I38-Cout_Audit)</f>
        <v/>
      </c>
      <c r="S38" s="138">
        <f>SUM(J38:Q38)</f>
        <v/>
      </c>
    </row>
    <row r="39">
      <c r="A39" s="135" t="n">
        <v>36</v>
      </c>
      <c r="B39" s="136">
        <f>MAX(0,MIN(1,NORMINV(RAND(),Taux_Recup,Ecart_Type_Recup)))</f>
        <v/>
      </c>
      <c r="C39" s="136">
        <f>MAX(0,MIN(1,NORMINV(RAND(),Taux_Recup,Ecart_Type_Recup)))</f>
        <v/>
      </c>
      <c r="D39" s="136">
        <f>MAX(0,MIN(1,NORMINV(RAND(),Taux_Recup,Ecart_Type_Recup)))</f>
        <v/>
      </c>
      <c r="E39" s="136">
        <f>MAX(0,MIN(1,NORMINV(RAND(),Taux_Recup,Ecart_Type_Recup)))</f>
        <v/>
      </c>
      <c r="F39" s="136">
        <f>MAX(0,MIN(1,NORMINV(RAND(),Taux_Recup,Ecart_Type_Recup)))</f>
        <v/>
      </c>
      <c r="G39" s="136">
        <f>MAX(0,MIN(1,NORMINV(RAND(),Taux_Recup,Ecart_Type_Recup)))</f>
        <v/>
      </c>
      <c r="H39" s="136">
        <f>MAX(0,MIN(1,NORMINV(RAND(),Taux_Recup,Ecart_Type_Recup)))</f>
        <v/>
      </c>
      <c r="I39" s="136">
        <f>MAX(0,MIN(1,NORMINV(RAND(),Taux_Recup,Ecart_Type_Recup)))</f>
        <v/>
      </c>
      <c r="J39" s="137">
        <f>SIMULATEUR!$L$6*(SIMULATEUR!$H$6*B39-Cout_Audit)</f>
        <v/>
      </c>
      <c r="K39" s="137">
        <f>SIMULATEUR!$L$7*(SIMULATEUR!$H$7*C39-Cout_Audit)</f>
        <v/>
      </c>
      <c r="L39" s="137">
        <f>SIMULATEUR!$L$8*(SIMULATEUR!$H$8*D39-Cout_Audit)</f>
        <v/>
      </c>
      <c r="M39" s="137">
        <f>SIMULATEUR!$L$9*(SIMULATEUR!$H$9*E39-Cout_Audit)</f>
        <v/>
      </c>
      <c r="N39" s="137">
        <f>SIMULATEUR!$L$10*(SIMULATEUR!$H$10*F39-Cout_Audit)</f>
        <v/>
      </c>
      <c r="O39" s="137">
        <f>SIMULATEUR!$L$11*(SIMULATEUR!$H$11*G39-Cout_Audit)</f>
        <v/>
      </c>
      <c r="P39" s="137">
        <f>SIMULATEUR!$L$12*(SIMULATEUR!$H$12*H39-Cout_Audit)</f>
        <v/>
      </c>
      <c r="Q39" s="137">
        <f>SIMULATEUR!$L$13*(SIMULATEUR!$H$13*I39-Cout_Audit)</f>
        <v/>
      </c>
      <c r="S39" s="138">
        <f>SUM(J39:Q39)</f>
        <v/>
      </c>
    </row>
    <row r="40">
      <c r="A40" s="135" t="n">
        <v>37</v>
      </c>
      <c r="B40" s="136">
        <f>MAX(0,MIN(1,NORMINV(RAND(),Taux_Recup,Ecart_Type_Recup)))</f>
        <v/>
      </c>
      <c r="C40" s="136">
        <f>MAX(0,MIN(1,NORMINV(RAND(),Taux_Recup,Ecart_Type_Recup)))</f>
        <v/>
      </c>
      <c r="D40" s="136">
        <f>MAX(0,MIN(1,NORMINV(RAND(),Taux_Recup,Ecart_Type_Recup)))</f>
        <v/>
      </c>
      <c r="E40" s="136">
        <f>MAX(0,MIN(1,NORMINV(RAND(),Taux_Recup,Ecart_Type_Recup)))</f>
        <v/>
      </c>
      <c r="F40" s="136">
        <f>MAX(0,MIN(1,NORMINV(RAND(),Taux_Recup,Ecart_Type_Recup)))</f>
        <v/>
      </c>
      <c r="G40" s="136">
        <f>MAX(0,MIN(1,NORMINV(RAND(),Taux_Recup,Ecart_Type_Recup)))</f>
        <v/>
      </c>
      <c r="H40" s="136">
        <f>MAX(0,MIN(1,NORMINV(RAND(),Taux_Recup,Ecart_Type_Recup)))</f>
        <v/>
      </c>
      <c r="I40" s="136">
        <f>MAX(0,MIN(1,NORMINV(RAND(),Taux_Recup,Ecart_Type_Recup)))</f>
        <v/>
      </c>
      <c r="J40" s="137">
        <f>SIMULATEUR!$L$6*(SIMULATEUR!$H$6*B40-Cout_Audit)</f>
        <v/>
      </c>
      <c r="K40" s="137">
        <f>SIMULATEUR!$L$7*(SIMULATEUR!$H$7*C40-Cout_Audit)</f>
        <v/>
      </c>
      <c r="L40" s="137">
        <f>SIMULATEUR!$L$8*(SIMULATEUR!$H$8*D40-Cout_Audit)</f>
        <v/>
      </c>
      <c r="M40" s="137">
        <f>SIMULATEUR!$L$9*(SIMULATEUR!$H$9*E40-Cout_Audit)</f>
        <v/>
      </c>
      <c r="N40" s="137">
        <f>SIMULATEUR!$L$10*(SIMULATEUR!$H$10*F40-Cout_Audit)</f>
        <v/>
      </c>
      <c r="O40" s="137">
        <f>SIMULATEUR!$L$11*(SIMULATEUR!$H$11*G40-Cout_Audit)</f>
        <v/>
      </c>
      <c r="P40" s="137">
        <f>SIMULATEUR!$L$12*(SIMULATEUR!$H$12*H40-Cout_Audit)</f>
        <v/>
      </c>
      <c r="Q40" s="137">
        <f>SIMULATEUR!$L$13*(SIMULATEUR!$H$13*I40-Cout_Audit)</f>
        <v/>
      </c>
      <c r="S40" s="138">
        <f>SUM(J40:Q40)</f>
        <v/>
      </c>
    </row>
    <row r="41">
      <c r="A41" s="135" t="n">
        <v>38</v>
      </c>
      <c r="B41" s="136">
        <f>MAX(0,MIN(1,NORMINV(RAND(),Taux_Recup,Ecart_Type_Recup)))</f>
        <v/>
      </c>
      <c r="C41" s="136">
        <f>MAX(0,MIN(1,NORMINV(RAND(),Taux_Recup,Ecart_Type_Recup)))</f>
        <v/>
      </c>
      <c r="D41" s="136">
        <f>MAX(0,MIN(1,NORMINV(RAND(),Taux_Recup,Ecart_Type_Recup)))</f>
        <v/>
      </c>
      <c r="E41" s="136">
        <f>MAX(0,MIN(1,NORMINV(RAND(),Taux_Recup,Ecart_Type_Recup)))</f>
        <v/>
      </c>
      <c r="F41" s="136">
        <f>MAX(0,MIN(1,NORMINV(RAND(),Taux_Recup,Ecart_Type_Recup)))</f>
        <v/>
      </c>
      <c r="G41" s="136">
        <f>MAX(0,MIN(1,NORMINV(RAND(),Taux_Recup,Ecart_Type_Recup)))</f>
        <v/>
      </c>
      <c r="H41" s="136">
        <f>MAX(0,MIN(1,NORMINV(RAND(),Taux_Recup,Ecart_Type_Recup)))</f>
        <v/>
      </c>
      <c r="I41" s="136">
        <f>MAX(0,MIN(1,NORMINV(RAND(),Taux_Recup,Ecart_Type_Recup)))</f>
        <v/>
      </c>
      <c r="J41" s="137">
        <f>SIMULATEUR!$L$6*(SIMULATEUR!$H$6*B41-Cout_Audit)</f>
        <v/>
      </c>
      <c r="K41" s="137">
        <f>SIMULATEUR!$L$7*(SIMULATEUR!$H$7*C41-Cout_Audit)</f>
        <v/>
      </c>
      <c r="L41" s="137">
        <f>SIMULATEUR!$L$8*(SIMULATEUR!$H$8*D41-Cout_Audit)</f>
        <v/>
      </c>
      <c r="M41" s="137">
        <f>SIMULATEUR!$L$9*(SIMULATEUR!$H$9*E41-Cout_Audit)</f>
        <v/>
      </c>
      <c r="N41" s="137">
        <f>SIMULATEUR!$L$10*(SIMULATEUR!$H$10*F41-Cout_Audit)</f>
        <v/>
      </c>
      <c r="O41" s="137">
        <f>SIMULATEUR!$L$11*(SIMULATEUR!$H$11*G41-Cout_Audit)</f>
        <v/>
      </c>
      <c r="P41" s="137">
        <f>SIMULATEUR!$L$12*(SIMULATEUR!$H$12*H41-Cout_Audit)</f>
        <v/>
      </c>
      <c r="Q41" s="137">
        <f>SIMULATEUR!$L$13*(SIMULATEUR!$H$13*I41-Cout_Audit)</f>
        <v/>
      </c>
      <c r="S41" s="138">
        <f>SUM(J41:Q41)</f>
        <v/>
      </c>
    </row>
    <row r="42">
      <c r="A42" s="135" t="n">
        <v>39</v>
      </c>
      <c r="B42" s="136">
        <f>MAX(0,MIN(1,NORMINV(RAND(),Taux_Recup,Ecart_Type_Recup)))</f>
        <v/>
      </c>
      <c r="C42" s="136">
        <f>MAX(0,MIN(1,NORMINV(RAND(),Taux_Recup,Ecart_Type_Recup)))</f>
        <v/>
      </c>
      <c r="D42" s="136">
        <f>MAX(0,MIN(1,NORMINV(RAND(),Taux_Recup,Ecart_Type_Recup)))</f>
        <v/>
      </c>
      <c r="E42" s="136">
        <f>MAX(0,MIN(1,NORMINV(RAND(),Taux_Recup,Ecart_Type_Recup)))</f>
        <v/>
      </c>
      <c r="F42" s="136">
        <f>MAX(0,MIN(1,NORMINV(RAND(),Taux_Recup,Ecart_Type_Recup)))</f>
        <v/>
      </c>
      <c r="G42" s="136">
        <f>MAX(0,MIN(1,NORMINV(RAND(),Taux_Recup,Ecart_Type_Recup)))</f>
        <v/>
      </c>
      <c r="H42" s="136">
        <f>MAX(0,MIN(1,NORMINV(RAND(),Taux_Recup,Ecart_Type_Recup)))</f>
        <v/>
      </c>
      <c r="I42" s="136">
        <f>MAX(0,MIN(1,NORMINV(RAND(),Taux_Recup,Ecart_Type_Recup)))</f>
        <v/>
      </c>
      <c r="J42" s="137">
        <f>SIMULATEUR!$L$6*(SIMULATEUR!$H$6*B42-Cout_Audit)</f>
        <v/>
      </c>
      <c r="K42" s="137">
        <f>SIMULATEUR!$L$7*(SIMULATEUR!$H$7*C42-Cout_Audit)</f>
        <v/>
      </c>
      <c r="L42" s="137">
        <f>SIMULATEUR!$L$8*(SIMULATEUR!$H$8*D42-Cout_Audit)</f>
        <v/>
      </c>
      <c r="M42" s="137">
        <f>SIMULATEUR!$L$9*(SIMULATEUR!$H$9*E42-Cout_Audit)</f>
        <v/>
      </c>
      <c r="N42" s="137">
        <f>SIMULATEUR!$L$10*(SIMULATEUR!$H$10*F42-Cout_Audit)</f>
        <v/>
      </c>
      <c r="O42" s="137">
        <f>SIMULATEUR!$L$11*(SIMULATEUR!$H$11*G42-Cout_Audit)</f>
        <v/>
      </c>
      <c r="P42" s="137">
        <f>SIMULATEUR!$L$12*(SIMULATEUR!$H$12*H42-Cout_Audit)</f>
        <v/>
      </c>
      <c r="Q42" s="137">
        <f>SIMULATEUR!$L$13*(SIMULATEUR!$H$13*I42-Cout_Audit)</f>
        <v/>
      </c>
      <c r="S42" s="138">
        <f>SUM(J42:Q42)</f>
        <v/>
      </c>
    </row>
    <row r="43">
      <c r="A43" s="135" t="n">
        <v>40</v>
      </c>
      <c r="B43" s="136">
        <f>MAX(0,MIN(1,NORMINV(RAND(),Taux_Recup,Ecart_Type_Recup)))</f>
        <v/>
      </c>
      <c r="C43" s="136">
        <f>MAX(0,MIN(1,NORMINV(RAND(),Taux_Recup,Ecart_Type_Recup)))</f>
        <v/>
      </c>
      <c r="D43" s="136">
        <f>MAX(0,MIN(1,NORMINV(RAND(),Taux_Recup,Ecart_Type_Recup)))</f>
        <v/>
      </c>
      <c r="E43" s="136">
        <f>MAX(0,MIN(1,NORMINV(RAND(),Taux_Recup,Ecart_Type_Recup)))</f>
        <v/>
      </c>
      <c r="F43" s="136">
        <f>MAX(0,MIN(1,NORMINV(RAND(),Taux_Recup,Ecart_Type_Recup)))</f>
        <v/>
      </c>
      <c r="G43" s="136">
        <f>MAX(0,MIN(1,NORMINV(RAND(),Taux_Recup,Ecart_Type_Recup)))</f>
        <v/>
      </c>
      <c r="H43" s="136">
        <f>MAX(0,MIN(1,NORMINV(RAND(),Taux_Recup,Ecart_Type_Recup)))</f>
        <v/>
      </c>
      <c r="I43" s="136">
        <f>MAX(0,MIN(1,NORMINV(RAND(),Taux_Recup,Ecart_Type_Recup)))</f>
        <v/>
      </c>
      <c r="J43" s="137">
        <f>SIMULATEUR!$L$6*(SIMULATEUR!$H$6*B43-Cout_Audit)</f>
        <v/>
      </c>
      <c r="K43" s="137">
        <f>SIMULATEUR!$L$7*(SIMULATEUR!$H$7*C43-Cout_Audit)</f>
        <v/>
      </c>
      <c r="L43" s="137">
        <f>SIMULATEUR!$L$8*(SIMULATEUR!$H$8*D43-Cout_Audit)</f>
        <v/>
      </c>
      <c r="M43" s="137">
        <f>SIMULATEUR!$L$9*(SIMULATEUR!$H$9*E43-Cout_Audit)</f>
        <v/>
      </c>
      <c r="N43" s="137">
        <f>SIMULATEUR!$L$10*(SIMULATEUR!$H$10*F43-Cout_Audit)</f>
        <v/>
      </c>
      <c r="O43" s="137">
        <f>SIMULATEUR!$L$11*(SIMULATEUR!$H$11*G43-Cout_Audit)</f>
        <v/>
      </c>
      <c r="P43" s="137">
        <f>SIMULATEUR!$L$12*(SIMULATEUR!$H$12*H43-Cout_Audit)</f>
        <v/>
      </c>
      <c r="Q43" s="137">
        <f>SIMULATEUR!$L$13*(SIMULATEUR!$H$13*I43-Cout_Audit)</f>
        <v/>
      </c>
      <c r="S43" s="138">
        <f>SUM(J43:Q43)</f>
        <v/>
      </c>
    </row>
    <row r="44">
      <c r="A44" s="135" t="n">
        <v>41</v>
      </c>
      <c r="B44" s="136">
        <f>MAX(0,MIN(1,NORMINV(RAND(),Taux_Recup,Ecart_Type_Recup)))</f>
        <v/>
      </c>
      <c r="C44" s="136">
        <f>MAX(0,MIN(1,NORMINV(RAND(),Taux_Recup,Ecart_Type_Recup)))</f>
        <v/>
      </c>
      <c r="D44" s="136">
        <f>MAX(0,MIN(1,NORMINV(RAND(),Taux_Recup,Ecart_Type_Recup)))</f>
        <v/>
      </c>
      <c r="E44" s="136">
        <f>MAX(0,MIN(1,NORMINV(RAND(),Taux_Recup,Ecart_Type_Recup)))</f>
        <v/>
      </c>
      <c r="F44" s="136">
        <f>MAX(0,MIN(1,NORMINV(RAND(),Taux_Recup,Ecart_Type_Recup)))</f>
        <v/>
      </c>
      <c r="G44" s="136">
        <f>MAX(0,MIN(1,NORMINV(RAND(),Taux_Recup,Ecart_Type_Recup)))</f>
        <v/>
      </c>
      <c r="H44" s="136">
        <f>MAX(0,MIN(1,NORMINV(RAND(),Taux_Recup,Ecart_Type_Recup)))</f>
        <v/>
      </c>
      <c r="I44" s="136">
        <f>MAX(0,MIN(1,NORMINV(RAND(),Taux_Recup,Ecart_Type_Recup)))</f>
        <v/>
      </c>
      <c r="J44" s="137">
        <f>SIMULATEUR!$L$6*(SIMULATEUR!$H$6*B44-Cout_Audit)</f>
        <v/>
      </c>
      <c r="K44" s="137">
        <f>SIMULATEUR!$L$7*(SIMULATEUR!$H$7*C44-Cout_Audit)</f>
        <v/>
      </c>
      <c r="L44" s="137">
        <f>SIMULATEUR!$L$8*(SIMULATEUR!$H$8*D44-Cout_Audit)</f>
        <v/>
      </c>
      <c r="M44" s="137">
        <f>SIMULATEUR!$L$9*(SIMULATEUR!$H$9*E44-Cout_Audit)</f>
        <v/>
      </c>
      <c r="N44" s="137">
        <f>SIMULATEUR!$L$10*(SIMULATEUR!$H$10*F44-Cout_Audit)</f>
        <v/>
      </c>
      <c r="O44" s="137">
        <f>SIMULATEUR!$L$11*(SIMULATEUR!$H$11*G44-Cout_Audit)</f>
        <v/>
      </c>
      <c r="P44" s="137">
        <f>SIMULATEUR!$L$12*(SIMULATEUR!$H$12*H44-Cout_Audit)</f>
        <v/>
      </c>
      <c r="Q44" s="137">
        <f>SIMULATEUR!$L$13*(SIMULATEUR!$H$13*I44-Cout_Audit)</f>
        <v/>
      </c>
      <c r="S44" s="138">
        <f>SUM(J44:Q44)</f>
        <v/>
      </c>
    </row>
    <row r="45">
      <c r="A45" s="135" t="n">
        <v>42</v>
      </c>
      <c r="B45" s="136">
        <f>MAX(0,MIN(1,NORMINV(RAND(),Taux_Recup,Ecart_Type_Recup)))</f>
        <v/>
      </c>
      <c r="C45" s="136">
        <f>MAX(0,MIN(1,NORMINV(RAND(),Taux_Recup,Ecart_Type_Recup)))</f>
        <v/>
      </c>
      <c r="D45" s="136">
        <f>MAX(0,MIN(1,NORMINV(RAND(),Taux_Recup,Ecart_Type_Recup)))</f>
        <v/>
      </c>
      <c r="E45" s="136">
        <f>MAX(0,MIN(1,NORMINV(RAND(),Taux_Recup,Ecart_Type_Recup)))</f>
        <v/>
      </c>
      <c r="F45" s="136">
        <f>MAX(0,MIN(1,NORMINV(RAND(),Taux_Recup,Ecart_Type_Recup)))</f>
        <v/>
      </c>
      <c r="G45" s="136">
        <f>MAX(0,MIN(1,NORMINV(RAND(),Taux_Recup,Ecart_Type_Recup)))</f>
        <v/>
      </c>
      <c r="H45" s="136">
        <f>MAX(0,MIN(1,NORMINV(RAND(),Taux_Recup,Ecart_Type_Recup)))</f>
        <v/>
      </c>
      <c r="I45" s="136">
        <f>MAX(0,MIN(1,NORMINV(RAND(),Taux_Recup,Ecart_Type_Recup)))</f>
        <v/>
      </c>
      <c r="J45" s="137">
        <f>SIMULATEUR!$L$6*(SIMULATEUR!$H$6*B45-Cout_Audit)</f>
        <v/>
      </c>
      <c r="K45" s="137">
        <f>SIMULATEUR!$L$7*(SIMULATEUR!$H$7*C45-Cout_Audit)</f>
        <v/>
      </c>
      <c r="L45" s="137">
        <f>SIMULATEUR!$L$8*(SIMULATEUR!$H$8*D45-Cout_Audit)</f>
        <v/>
      </c>
      <c r="M45" s="137">
        <f>SIMULATEUR!$L$9*(SIMULATEUR!$H$9*E45-Cout_Audit)</f>
        <v/>
      </c>
      <c r="N45" s="137">
        <f>SIMULATEUR!$L$10*(SIMULATEUR!$H$10*F45-Cout_Audit)</f>
        <v/>
      </c>
      <c r="O45" s="137">
        <f>SIMULATEUR!$L$11*(SIMULATEUR!$H$11*G45-Cout_Audit)</f>
        <v/>
      </c>
      <c r="P45" s="137">
        <f>SIMULATEUR!$L$12*(SIMULATEUR!$H$12*H45-Cout_Audit)</f>
        <v/>
      </c>
      <c r="Q45" s="137">
        <f>SIMULATEUR!$L$13*(SIMULATEUR!$H$13*I45-Cout_Audit)</f>
        <v/>
      </c>
      <c r="S45" s="138">
        <f>SUM(J45:Q45)</f>
        <v/>
      </c>
    </row>
    <row r="46">
      <c r="A46" s="135" t="n">
        <v>43</v>
      </c>
      <c r="B46" s="136">
        <f>MAX(0,MIN(1,NORMINV(RAND(),Taux_Recup,Ecart_Type_Recup)))</f>
        <v/>
      </c>
      <c r="C46" s="136">
        <f>MAX(0,MIN(1,NORMINV(RAND(),Taux_Recup,Ecart_Type_Recup)))</f>
        <v/>
      </c>
      <c r="D46" s="136">
        <f>MAX(0,MIN(1,NORMINV(RAND(),Taux_Recup,Ecart_Type_Recup)))</f>
        <v/>
      </c>
      <c r="E46" s="136">
        <f>MAX(0,MIN(1,NORMINV(RAND(),Taux_Recup,Ecart_Type_Recup)))</f>
        <v/>
      </c>
      <c r="F46" s="136">
        <f>MAX(0,MIN(1,NORMINV(RAND(),Taux_Recup,Ecart_Type_Recup)))</f>
        <v/>
      </c>
      <c r="G46" s="136">
        <f>MAX(0,MIN(1,NORMINV(RAND(),Taux_Recup,Ecart_Type_Recup)))</f>
        <v/>
      </c>
      <c r="H46" s="136">
        <f>MAX(0,MIN(1,NORMINV(RAND(),Taux_Recup,Ecart_Type_Recup)))</f>
        <v/>
      </c>
      <c r="I46" s="136">
        <f>MAX(0,MIN(1,NORMINV(RAND(),Taux_Recup,Ecart_Type_Recup)))</f>
        <v/>
      </c>
      <c r="J46" s="137">
        <f>SIMULATEUR!$L$6*(SIMULATEUR!$H$6*B46-Cout_Audit)</f>
        <v/>
      </c>
      <c r="K46" s="137">
        <f>SIMULATEUR!$L$7*(SIMULATEUR!$H$7*C46-Cout_Audit)</f>
        <v/>
      </c>
      <c r="L46" s="137">
        <f>SIMULATEUR!$L$8*(SIMULATEUR!$H$8*D46-Cout_Audit)</f>
        <v/>
      </c>
      <c r="M46" s="137">
        <f>SIMULATEUR!$L$9*(SIMULATEUR!$H$9*E46-Cout_Audit)</f>
        <v/>
      </c>
      <c r="N46" s="137">
        <f>SIMULATEUR!$L$10*(SIMULATEUR!$H$10*F46-Cout_Audit)</f>
        <v/>
      </c>
      <c r="O46" s="137">
        <f>SIMULATEUR!$L$11*(SIMULATEUR!$H$11*G46-Cout_Audit)</f>
        <v/>
      </c>
      <c r="P46" s="137">
        <f>SIMULATEUR!$L$12*(SIMULATEUR!$H$12*H46-Cout_Audit)</f>
        <v/>
      </c>
      <c r="Q46" s="137">
        <f>SIMULATEUR!$L$13*(SIMULATEUR!$H$13*I46-Cout_Audit)</f>
        <v/>
      </c>
      <c r="S46" s="138">
        <f>SUM(J46:Q46)</f>
        <v/>
      </c>
    </row>
    <row r="47">
      <c r="A47" s="135" t="n">
        <v>44</v>
      </c>
      <c r="B47" s="136">
        <f>MAX(0,MIN(1,NORMINV(RAND(),Taux_Recup,Ecart_Type_Recup)))</f>
        <v/>
      </c>
      <c r="C47" s="136">
        <f>MAX(0,MIN(1,NORMINV(RAND(),Taux_Recup,Ecart_Type_Recup)))</f>
        <v/>
      </c>
      <c r="D47" s="136">
        <f>MAX(0,MIN(1,NORMINV(RAND(),Taux_Recup,Ecart_Type_Recup)))</f>
        <v/>
      </c>
      <c r="E47" s="136">
        <f>MAX(0,MIN(1,NORMINV(RAND(),Taux_Recup,Ecart_Type_Recup)))</f>
        <v/>
      </c>
      <c r="F47" s="136">
        <f>MAX(0,MIN(1,NORMINV(RAND(),Taux_Recup,Ecart_Type_Recup)))</f>
        <v/>
      </c>
      <c r="G47" s="136">
        <f>MAX(0,MIN(1,NORMINV(RAND(),Taux_Recup,Ecart_Type_Recup)))</f>
        <v/>
      </c>
      <c r="H47" s="136">
        <f>MAX(0,MIN(1,NORMINV(RAND(),Taux_Recup,Ecart_Type_Recup)))</f>
        <v/>
      </c>
      <c r="I47" s="136">
        <f>MAX(0,MIN(1,NORMINV(RAND(),Taux_Recup,Ecart_Type_Recup)))</f>
        <v/>
      </c>
      <c r="J47" s="137">
        <f>SIMULATEUR!$L$6*(SIMULATEUR!$H$6*B47-Cout_Audit)</f>
        <v/>
      </c>
      <c r="K47" s="137">
        <f>SIMULATEUR!$L$7*(SIMULATEUR!$H$7*C47-Cout_Audit)</f>
        <v/>
      </c>
      <c r="L47" s="137">
        <f>SIMULATEUR!$L$8*(SIMULATEUR!$H$8*D47-Cout_Audit)</f>
        <v/>
      </c>
      <c r="M47" s="137">
        <f>SIMULATEUR!$L$9*(SIMULATEUR!$H$9*E47-Cout_Audit)</f>
        <v/>
      </c>
      <c r="N47" s="137">
        <f>SIMULATEUR!$L$10*(SIMULATEUR!$H$10*F47-Cout_Audit)</f>
        <v/>
      </c>
      <c r="O47" s="137">
        <f>SIMULATEUR!$L$11*(SIMULATEUR!$H$11*G47-Cout_Audit)</f>
        <v/>
      </c>
      <c r="P47" s="137">
        <f>SIMULATEUR!$L$12*(SIMULATEUR!$H$12*H47-Cout_Audit)</f>
        <v/>
      </c>
      <c r="Q47" s="137">
        <f>SIMULATEUR!$L$13*(SIMULATEUR!$H$13*I47-Cout_Audit)</f>
        <v/>
      </c>
      <c r="S47" s="138">
        <f>SUM(J47:Q47)</f>
        <v/>
      </c>
    </row>
    <row r="48">
      <c r="A48" s="135" t="n">
        <v>45</v>
      </c>
      <c r="B48" s="136">
        <f>MAX(0,MIN(1,NORMINV(RAND(),Taux_Recup,Ecart_Type_Recup)))</f>
        <v/>
      </c>
      <c r="C48" s="136">
        <f>MAX(0,MIN(1,NORMINV(RAND(),Taux_Recup,Ecart_Type_Recup)))</f>
        <v/>
      </c>
      <c r="D48" s="136">
        <f>MAX(0,MIN(1,NORMINV(RAND(),Taux_Recup,Ecart_Type_Recup)))</f>
        <v/>
      </c>
      <c r="E48" s="136">
        <f>MAX(0,MIN(1,NORMINV(RAND(),Taux_Recup,Ecart_Type_Recup)))</f>
        <v/>
      </c>
      <c r="F48" s="136">
        <f>MAX(0,MIN(1,NORMINV(RAND(),Taux_Recup,Ecart_Type_Recup)))</f>
        <v/>
      </c>
      <c r="G48" s="136">
        <f>MAX(0,MIN(1,NORMINV(RAND(),Taux_Recup,Ecart_Type_Recup)))</f>
        <v/>
      </c>
      <c r="H48" s="136">
        <f>MAX(0,MIN(1,NORMINV(RAND(),Taux_Recup,Ecart_Type_Recup)))</f>
        <v/>
      </c>
      <c r="I48" s="136">
        <f>MAX(0,MIN(1,NORMINV(RAND(),Taux_Recup,Ecart_Type_Recup)))</f>
        <v/>
      </c>
      <c r="J48" s="137">
        <f>SIMULATEUR!$L$6*(SIMULATEUR!$H$6*B48-Cout_Audit)</f>
        <v/>
      </c>
      <c r="K48" s="137">
        <f>SIMULATEUR!$L$7*(SIMULATEUR!$H$7*C48-Cout_Audit)</f>
        <v/>
      </c>
      <c r="L48" s="137">
        <f>SIMULATEUR!$L$8*(SIMULATEUR!$H$8*D48-Cout_Audit)</f>
        <v/>
      </c>
      <c r="M48" s="137">
        <f>SIMULATEUR!$L$9*(SIMULATEUR!$H$9*E48-Cout_Audit)</f>
        <v/>
      </c>
      <c r="N48" s="137">
        <f>SIMULATEUR!$L$10*(SIMULATEUR!$H$10*F48-Cout_Audit)</f>
        <v/>
      </c>
      <c r="O48" s="137">
        <f>SIMULATEUR!$L$11*(SIMULATEUR!$H$11*G48-Cout_Audit)</f>
        <v/>
      </c>
      <c r="P48" s="137">
        <f>SIMULATEUR!$L$12*(SIMULATEUR!$H$12*H48-Cout_Audit)</f>
        <v/>
      </c>
      <c r="Q48" s="137">
        <f>SIMULATEUR!$L$13*(SIMULATEUR!$H$13*I48-Cout_Audit)</f>
        <v/>
      </c>
      <c r="S48" s="138">
        <f>SUM(J48:Q48)</f>
        <v/>
      </c>
    </row>
    <row r="49">
      <c r="A49" s="135" t="n">
        <v>46</v>
      </c>
      <c r="B49" s="136">
        <f>MAX(0,MIN(1,NORMINV(RAND(),Taux_Recup,Ecart_Type_Recup)))</f>
        <v/>
      </c>
      <c r="C49" s="136">
        <f>MAX(0,MIN(1,NORMINV(RAND(),Taux_Recup,Ecart_Type_Recup)))</f>
        <v/>
      </c>
      <c r="D49" s="136">
        <f>MAX(0,MIN(1,NORMINV(RAND(),Taux_Recup,Ecart_Type_Recup)))</f>
        <v/>
      </c>
      <c r="E49" s="136">
        <f>MAX(0,MIN(1,NORMINV(RAND(),Taux_Recup,Ecart_Type_Recup)))</f>
        <v/>
      </c>
      <c r="F49" s="136">
        <f>MAX(0,MIN(1,NORMINV(RAND(),Taux_Recup,Ecart_Type_Recup)))</f>
        <v/>
      </c>
      <c r="G49" s="136">
        <f>MAX(0,MIN(1,NORMINV(RAND(),Taux_Recup,Ecart_Type_Recup)))</f>
        <v/>
      </c>
      <c r="H49" s="136">
        <f>MAX(0,MIN(1,NORMINV(RAND(),Taux_Recup,Ecart_Type_Recup)))</f>
        <v/>
      </c>
      <c r="I49" s="136">
        <f>MAX(0,MIN(1,NORMINV(RAND(),Taux_Recup,Ecart_Type_Recup)))</f>
        <v/>
      </c>
      <c r="J49" s="137">
        <f>SIMULATEUR!$L$6*(SIMULATEUR!$H$6*B49-Cout_Audit)</f>
        <v/>
      </c>
      <c r="K49" s="137">
        <f>SIMULATEUR!$L$7*(SIMULATEUR!$H$7*C49-Cout_Audit)</f>
        <v/>
      </c>
      <c r="L49" s="137">
        <f>SIMULATEUR!$L$8*(SIMULATEUR!$H$8*D49-Cout_Audit)</f>
        <v/>
      </c>
      <c r="M49" s="137">
        <f>SIMULATEUR!$L$9*(SIMULATEUR!$H$9*E49-Cout_Audit)</f>
        <v/>
      </c>
      <c r="N49" s="137">
        <f>SIMULATEUR!$L$10*(SIMULATEUR!$H$10*F49-Cout_Audit)</f>
        <v/>
      </c>
      <c r="O49" s="137">
        <f>SIMULATEUR!$L$11*(SIMULATEUR!$H$11*G49-Cout_Audit)</f>
        <v/>
      </c>
      <c r="P49" s="137">
        <f>SIMULATEUR!$L$12*(SIMULATEUR!$H$12*H49-Cout_Audit)</f>
        <v/>
      </c>
      <c r="Q49" s="137">
        <f>SIMULATEUR!$L$13*(SIMULATEUR!$H$13*I49-Cout_Audit)</f>
        <v/>
      </c>
      <c r="S49" s="138">
        <f>SUM(J49:Q49)</f>
        <v/>
      </c>
    </row>
    <row r="50">
      <c r="A50" s="135" t="n">
        <v>47</v>
      </c>
      <c r="B50" s="136">
        <f>MAX(0,MIN(1,NORMINV(RAND(),Taux_Recup,Ecart_Type_Recup)))</f>
        <v/>
      </c>
      <c r="C50" s="136">
        <f>MAX(0,MIN(1,NORMINV(RAND(),Taux_Recup,Ecart_Type_Recup)))</f>
        <v/>
      </c>
      <c r="D50" s="136">
        <f>MAX(0,MIN(1,NORMINV(RAND(),Taux_Recup,Ecart_Type_Recup)))</f>
        <v/>
      </c>
      <c r="E50" s="136">
        <f>MAX(0,MIN(1,NORMINV(RAND(),Taux_Recup,Ecart_Type_Recup)))</f>
        <v/>
      </c>
      <c r="F50" s="136">
        <f>MAX(0,MIN(1,NORMINV(RAND(),Taux_Recup,Ecart_Type_Recup)))</f>
        <v/>
      </c>
      <c r="G50" s="136">
        <f>MAX(0,MIN(1,NORMINV(RAND(),Taux_Recup,Ecart_Type_Recup)))</f>
        <v/>
      </c>
      <c r="H50" s="136">
        <f>MAX(0,MIN(1,NORMINV(RAND(),Taux_Recup,Ecart_Type_Recup)))</f>
        <v/>
      </c>
      <c r="I50" s="136">
        <f>MAX(0,MIN(1,NORMINV(RAND(),Taux_Recup,Ecart_Type_Recup)))</f>
        <v/>
      </c>
      <c r="J50" s="137">
        <f>SIMULATEUR!$L$6*(SIMULATEUR!$H$6*B50-Cout_Audit)</f>
        <v/>
      </c>
      <c r="K50" s="137">
        <f>SIMULATEUR!$L$7*(SIMULATEUR!$H$7*C50-Cout_Audit)</f>
        <v/>
      </c>
      <c r="L50" s="137">
        <f>SIMULATEUR!$L$8*(SIMULATEUR!$H$8*D50-Cout_Audit)</f>
        <v/>
      </c>
      <c r="M50" s="137">
        <f>SIMULATEUR!$L$9*(SIMULATEUR!$H$9*E50-Cout_Audit)</f>
        <v/>
      </c>
      <c r="N50" s="137">
        <f>SIMULATEUR!$L$10*(SIMULATEUR!$H$10*F50-Cout_Audit)</f>
        <v/>
      </c>
      <c r="O50" s="137">
        <f>SIMULATEUR!$L$11*(SIMULATEUR!$H$11*G50-Cout_Audit)</f>
        <v/>
      </c>
      <c r="P50" s="137">
        <f>SIMULATEUR!$L$12*(SIMULATEUR!$H$12*H50-Cout_Audit)</f>
        <v/>
      </c>
      <c r="Q50" s="137">
        <f>SIMULATEUR!$L$13*(SIMULATEUR!$H$13*I50-Cout_Audit)</f>
        <v/>
      </c>
      <c r="S50" s="138">
        <f>SUM(J50:Q50)</f>
        <v/>
      </c>
    </row>
    <row r="51">
      <c r="A51" s="135" t="n">
        <v>48</v>
      </c>
      <c r="B51" s="136">
        <f>MAX(0,MIN(1,NORMINV(RAND(),Taux_Recup,Ecart_Type_Recup)))</f>
        <v/>
      </c>
      <c r="C51" s="136">
        <f>MAX(0,MIN(1,NORMINV(RAND(),Taux_Recup,Ecart_Type_Recup)))</f>
        <v/>
      </c>
      <c r="D51" s="136">
        <f>MAX(0,MIN(1,NORMINV(RAND(),Taux_Recup,Ecart_Type_Recup)))</f>
        <v/>
      </c>
      <c r="E51" s="136">
        <f>MAX(0,MIN(1,NORMINV(RAND(),Taux_Recup,Ecart_Type_Recup)))</f>
        <v/>
      </c>
      <c r="F51" s="136">
        <f>MAX(0,MIN(1,NORMINV(RAND(),Taux_Recup,Ecart_Type_Recup)))</f>
        <v/>
      </c>
      <c r="G51" s="136">
        <f>MAX(0,MIN(1,NORMINV(RAND(),Taux_Recup,Ecart_Type_Recup)))</f>
        <v/>
      </c>
      <c r="H51" s="136">
        <f>MAX(0,MIN(1,NORMINV(RAND(),Taux_Recup,Ecart_Type_Recup)))</f>
        <v/>
      </c>
      <c r="I51" s="136">
        <f>MAX(0,MIN(1,NORMINV(RAND(),Taux_Recup,Ecart_Type_Recup)))</f>
        <v/>
      </c>
      <c r="J51" s="137">
        <f>SIMULATEUR!$L$6*(SIMULATEUR!$H$6*B51-Cout_Audit)</f>
        <v/>
      </c>
      <c r="K51" s="137">
        <f>SIMULATEUR!$L$7*(SIMULATEUR!$H$7*C51-Cout_Audit)</f>
        <v/>
      </c>
      <c r="L51" s="137">
        <f>SIMULATEUR!$L$8*(SIMULATEUR!$H$8*D51-Cout_Audit)</f>
        <v/>
      </c>
      <c r="M51" s="137">
        <f>SIMULATEUR!$L$9*(SIMULATEUR!$H$9*E51-Cout_Audit)</f>
        <v/>
      </c>
      <c r="N51" s="137">
        <f>SIMULATEUR!$L$10*(SIMULATEUR!$H$10*F51-Cout_Audit)</f>
        <v/>
      </c>
      <c r="O51" s="137">
        <f>SIMULATEUR!$L$11*(SIMULATEUR!$H$11*G51-Cout_Audit)</f>
        <v/>
      </c>
      <c r="P51" s="137">
        <f>SIMULATEUR!$L$12*(SIMULATEUR!$H$12*H51-Cout_Audit)</f>
        <v/>
      </c>
      <c r="Q51" s="137">
        <f>SIMULATEUR!$L$13*(SIMULATEUR!$H$13*I51-Cout_Audit)</f>
        <v/>
      </c>
      <c r="S51" s="138">
        <f>SUM(J51:Q51)</f>
        <v/>
      </c>
    </row>
    <row r="52">
      <c r="A52" s="135" t="n">
        <v>49</v>
      </c>
      <c r="B52" s="136">
        <f>MAX(0,MIN(1,NORMINV(RAND(),Taux_Recup,Ecart_Type_Recup)))</f>
        <v/>
      </c>
      <c r="C52" s="136">
        <f>MAX(0,MIN(1,NORMINV(RAND(),Taux_Recup,Ecart_Type_Recup)))</f>
        <v/>
      </c>
      <c r="D52" s="136">
        <f>MAX(0,MIN(1,NORMINV(RAND(),Taux_Recup,Ecart_Type_Recup)))</f>
        <v/>
      </c>
      <c r="E52" s="136">
        <f>MAX(0,MIN(1,NORMINV(RAND(),Taux_Recup,Ecart_Type_Recup)))</f>
        <v/>
      </c>
      <c r="F52" s="136">
        <f>MAX(0,MIN(1,NORMINV(RAND(),Taux_Recup,Ecart_Type_Recup)))</f>
        <v/>
      </c>
      <c r="G52" s="136">
        <f>MAX(0,MIN(1,NORMINV(RAND(),Taux_Recup,Ecart_Type_Recup)))</f>
        <v/>
      </c>
      <c r="H52" s="136">
        <f>MAX(0,MIN(1,NORMINV(RAND(),Taux_Recup,Ecart_Type_Recup)))</f>
        <v/>
      </c>
      <c r="I52" s="136">
        <f>MAX(0,MIN(1,NORMINV(RAND(),Taux_Recup,Ecart_Type_Recup)))</f>
        <v/>
      </c>
      <c r="J52" s="137">
        <f>SIMULATEUR!$L$6*(SIMULATEUR!$H$6*B52-Cout_Audit)</f>
        <v/>
      </c>
      <c r="K52" s="137">
        <f>SIMULATEUR!$L$7*(SIMULATEUR!$H$7*C52-Cout_Audit)</f>
        <v/>
      </c>
      <c r="L52" s="137">
        <f>SIMULATEUR!$L$8*(SIMULATEUR!$H$8*D52-Cout_Audit)</f>
        <v/>
      </c>
      <c r="M52" s="137">
        <f>SIMULATEUR!$L$9*(SIMULATEUR!$H$9*E52-Cout_Audit)</f>
        <v/>
      </c>
      <c r="N52" s="137">
        <f>SIMULATEUR!$L$10*(SIMULATEUR!$H$10*F52-Cout_Audit)</f>
        <v/>
      </c>
      <c r="O52" s="137">
        <f>SIMULATEUR!$L$11*(SIMULATEUR!$H$11*G52-Cout_Audit)</f>
        <v/>
      </c>
      <c r="P52" s="137">
        <f>SIMULATEUR!$L$12*(SIMULATEUR!$H$12*H52-Cout_Audit)</f>
        <v/>
      </c>
      <c r="Q52" s="137">
        <f>SIMULATEUR!$L$13*(SIMULATEUR!$H$13*I52-Cout_Audit)</f>
        <v/>
      </c>
      <c r="S52" s="138">
        <f>SUM(J52:Q52)</f>
        <v/>
      </c>
    </row>
    <row r="53">
      <c r="A53" s="135" t="n">
        <v>50</v>
      </c>
      <c r="B53" s="136">
        <f>MAX(0,MIN(1,NORMINV(RAND(),Taux_Recup,Ecart_Type_Recup)))</f>
        <v/>
      </c>
      <c r="C53" s="136">
        <f>MAX(0,MIN(1,NORMINV(RAND(),Taux_Recup,Ecart_Type_Recup)))</f>
        <v/>
      </c>
      <c r="D53" s="136">
        <f>MAX(0,MIN(1,NORMINV(RAND(),Taux_Recup,Ecart_Type_Recup)))</f>
        <v/>
      </c>
      <c r="E53" s="136">
        <f>MAX(0,MIN(1,NORMINV(RAND(),Taux_Recup,Ecart_Type_Recup)))</f>
        <v/>
      </c>
      <c r="F53" s="136">
        <f>MAX(0,MIN(1,NORMINV(RAND(),Taux_Recup,Ecart_Type_Recup)))</f>
        <v/>
      </c>
      <c r="G53" s="136">
        <f>MAX(0,MIN(1,NORMINV(RAND(),Taux_Recup,Ecart_Type_Recup)))</f>
        <v/>
      </c>
      <c r="H53" s="136">
        <f>MAX(0,MIN(1,NORMINV(RAND(),Taux_Recup,Ecart_Type_Recup)))</f>
        <v/>
      </c>
      <c r="I53" s="136">
        <f>MAX(0,MIN(1,NORMINV(RAND(),Taux_Recup,Ecart_Type_Recup)))</f>
        <v/>
      </c>
      <c r="J53" s="137">
        <f>SIMULATEUR!$L$6*(SIMULATEUR!$H$6*B53-Cout_Audit)</f>
        <v/>
      </c>
      <c r="K53" s="137">
        <f>SIMULATEUR!$L$7*(SIMULATEUR!$H$7*C53-Cout_Audit)</f>
        <v/>
      </c>
      <c r="L53" s="137">
        <f>SIMULATEUR!$L$8*(SIMULATEUR!$H$8*D53-Cout_Audit)</f>
        <v/>
      </c>
      <c r="M53" s="137">
        <f>SIMULATEUR!$L$9*(SIMULATEUR!$H$9*E53-Cout_Audit)</f>
        <v/>
      </c>
      <c r="N53" s="137">
        <f>SIMULATEUR!$L$10*(SIMULATEUR!$H$10*F53-Cout_Audit)</f>
        <v/>
      </c>
      <c r="O53" s="137">
        <f>SIMULATEUR!$L$11*(SIMULATEUR!$H$11*G53-Cout_Audit)</f>
        <v/>
      </c>
      <c r="P53" s="137">
        <f>SIMULATEUR!$L$12*(SIMULATEUR!$H$12*H53-Cout_Audit)</f>
        <v/>
      </c>
      <c r="Q53" s="137">
        <f>SIMULATEUR!$L$13*(SIMULATEUR!$H$13*I53-Cout_Audit)</f>
        <v/>
      </c>
      <c r="S53" s="138">
        <f>SUM(J53:Q53)</f>
        <v/>
      </c>
    </row>
    <row r="54">
      <c r="A54" s="135" t="n">
        <v>51</v>
      </c>
      <c r="B54" s="136">
        <f>MAX(0,MIN(1,NORMINV(RAND(),Taux_Recup,Ecart_Type_Recup)))</f>
        <v/>
      </c>
      <c r="C54" s="136">
        <f>MAX(0,MIN(1,NORMINV(RAND(),Taux_Recup,Ecart_Type_Recup)))</f>
        <v/>
      </c>
      <c r="D54" s="136">
        <f>MAX(0,MIN(1,NORMINV(RAND(),Taux_Recup,Ecart_Type_Recup)))</f>
        <v/>
      </c>
      <c r="E54" s="136">
        <f>MAX(0,MIN(1,NORMINV(RAND(),Taux_Recup,Ecart_Type_Recup)))</f>
        <v/>
      </c>
      <c r="F54" s="136">
        <f>MAX(0,MIN(1,NORMINV(RAND(),Taux_Recup,Ecart_Type_Recup)))</f>
        <v/>
      </c>
      <c r="G54" s="136">
        <f>MAX(0,MIN(1,NORMINV(RAND(),Taux_Recup,Ecart_Type_Recup)))</f>
        <v/>
      </c>
      <c r="H54" s="136">
        <f>MAX(0,MIN(1,NORMINV(RAND(),Taux_Recup,Ecart_Type_Recup)))</f>
        <v/>
      </c>
      <c r="I54" s="136">
        <f>MAX(0,MIN(1,NORMINV(RAND(),Taux_Recup,Ecart_Type_Recup)))</f>
        <v/>
      </c>
      <c r="J54" s="137">
        <f>SIMULATEUR!$L$6*(SIMULATEUR!$H$6*B54-Cout_Audit)</f>
        <v/>
      </c>
      <c r="K54" s="137">
        <f>SIMULATEUR!$L$7*(SIMULATEUR!$H$7*C54-Cout_Audit)</f>
        <v/>
      </c>
      <c r="L54" s="137">
        <f>SIMULATEUR!$L$8*(SIMULATEUR!$H$8*D54-Cout_Audit)</f>
        <v/>
      </c>
      <c r="M54" s="137">
        <f>SIMULATEUR!$L$9*(SIMULATEUR!$H$9*E54-Cout_Audit)</f>
        <v/>
      </c>
      <c r="N54" s="137">
        <f>SIMULATEUR!$L$10*(SIMULATEUR!$H$10*F54-Cout_Audit)</f>
        <v/>
      </c>
      <c r="O54" s="137">
        <f>SIMULATEUR!$L$11*(SIMULATEUR!$H$11*G54-Cout_Audit)</f>
        <v/>
      </c>
      <c r="P54" s="137">
        <f>SIMULATEUR!$L$12*(SIMULATEUR!$H$12*H54-Cout_Audit)</f>
        <v/>
      </c>
      <c r="Q54" s="137">
        <f>SIMULATEUR!$L$13*(SIMULATEUR!$H$13*I54-Cout_Audit)</f>
        <v/>
      </c>
      <c r="S54" s="138">
        <f>SUM(J54:Q54)</f>
        <v/>
      </c>
    </row>
    <row r="55">
      <c r="A55" s="135" t="n">
        <v>52</v>
      </c>
      <c r="B55" s="136">
        <f>MAX(0,MIN(1,NORMINV(RAND(),Taux_Recup,Ecart_Type_Recup)))</f>
        <v/>
      </c>
      <c r="C55" s="136">
        <f>MAX(0,MIN(1,NORMINV(RAND(),Taux_Recup,Ecart_Type_Recup)))</f>
        <v/>
      </c>
      <c r="D55" s="136">
        <f>MAX(0,MIN(1,NORMINV(RAND(),Taux_Recup,Ecart_Type_Recup)))</f>
        <v/>
      </c>
      <c r="E55" s="136">
        <f>MAX(0,MIN(1,NORMINV(RAND(),Taux_Recup,Ecart_Type_Recup)))</f>
        <v/>
      </c>
      <c r="F55" s="136">
        <f>MAX(0,MIN(1,NORMINV(RAND(),Taux_Recup,Ecart_Type_Recup)))</f>
        <v/>
      </c>
      <c r="G55" s="136">
        <f>MAX(0,MIN(1,NORMINV(RAND(),Taux_Recup,Ecart_Type_Recup)))</f>
        <v/>
      </c>
      <c r="H55" s="136">
        <f>MAX(0,MIN(1,NORMINV(RAND(),Taux_Recup,Ecart_Type_Recup)))</f>
        <v/>
      </c>
      <c r="I55" s="136">
        <f>MAX(0,MIN(1,NORMINV(RAND(),Taux_Recup,Ecart_Type_Recup)))</f>
        <v/>
      </c>
      <c r="J55" s="137">
        <f>SIMULATEUR!$L$6*(SIMULATEUR!$H$6*B55-Cout_Audit)</f>
        <v/>
      </c>
      <c r="K55" s="137">
        <f>SIMULATEUR!$L$7*(SIMULATEUR!$H$7*C55-Cout_Audit)</f>
        <v/>
      </c>
      <c r="L55" s="137">
        <f>SIMULATEUR!$L$8*(SIMULATEUR!$H$8*D55-Cout_Audit)</f>
        <v/>
      </c>
      <c r="M55" s="137">
        <f>SIMULATEUR!$L$9*(SIMULATEUR!$H$9*E55-Cout_Audit)</f>
        <v/>
      </c>
      <c r="N55" s="137">
        <f>SIMULATEUR!$L$10*(SIMULATEUR!$H$10*F55-Cout_Audit)</f>
        <v/>
      </c>
      <c r="O55" s="137">
        <f>SIMULATEUR!$L$11*(SIMULATEUR!$H$11*G55-Cout_Audit)</f>
        <v/>
      </c>
      <c r="P55" s="137">
        <f>SIMULATEUR!$L$12*(SIMULATEUR!$H$12*H55-Cout_Audit)</f>
        <v/>
      </c>
      <c r="Q55" s="137">
        <f>SIMULATEUR!$L$13*(SIMULATEUR!$H$13*I55-Cout_Audit)</f>
        <v/>
      </c>
      <c r="S55" s="138">
        <f>SUM(J55:Q55)</f>
        <v/>
      </c>
    </row>
    <row r="56">
      <c r="A56" s="135" t="n">
        <v>53</v>
      </c>
      <c r="B56" s="136">
        <f>MAX(0,MIN(1,NORMINV(RAND(),Taux_Recup,Ecart_Type_Recup)))</f>
        <v/>
      </c>
      <c r="C56" s="136">
        <f>MAX(0,MIN(1,NORMINV(RAND(),Taux_Recup,Ecart_Type_Recup)))</f>
        <v/>
      </c>
      <c r="D56" s="136">
        <f>MAX(0,MIN(1,NORMINV(RAND(),Taux_Recup,Ecart_Type_Recup)))</f>
        <v/>
      </c>
      <c r="E56" s="136">
        <f>MAX(0,MIN(1,NORMINV(RAND(),Taux_Recup,Ecart_Type_Recup)))</f>
        <v/>
      </c>
      <c r="F56" s="136">
        <f>MAX(0,MIN(1,NORMINV(RAND(),Taux_Recup,Ecart_Type_Recup)))</f>
        <v/>
      </c>
      <c r="G56" s="136">
        <f>MAX(0,MIN(1,NORMINV(RAND(),Taux_Recup,Ecart_Type_Recup)))</f>
        <v/>
      </c>
      <c r="H56" s="136">
        <f>MAX(0,MIN(1,NORMINV(RAND(),Taux_Recup,Ecart_Type_Recup)))</f>
        <v/>
      </c>
      <c r="I56" s="136">
        <f>MAX(0,MIN(1,NORMINV(RAND(),Taux_Recup,Ecart_Type_Recup)))</f>
        <v/>
      </c>
      <c r="J56" s="137">
        <f>SIMULATEUR!$L$6*(SIMULATEUR!$H$6*B56-Cout_Audit)</f>
        <v/>
      </c>
      <c r="K56" s="137">
        <f>SIMULATEUR!$L$7*(SIMULATEUR!$H$7*C56-Cout_Audit)</f>
        <v/>
      </c>
      <c r="L56" s="137">
        <f>SIMULATEUR!$L$8*(SIMULATEUR!$H$8*D56-Cout_Audit)</f>
        <v/>
      </c>
      <c r="M56" s="137">
        <f>SIMULATEUR!$L$9*(SIMULATEUR!$H$9*E56-Cout_Audit)</f>
        <v/>
      </c>
      <c r="N56" s="137">
        <f>SIMULATEUR!$L$10*(SIMULATEUR!$H$10*F56-Cout_Audit)</f>
        <v/>
      </c>
      <c r="O56" s="137">
        <f>SIMULATEUR!$L$11*(SIMULATEUR!$H$11*G56-Cout_Audit)</f>
        <v/>
      </c>
      <c r="P56" s="137">
        <f>SIMULATEUR!$L$12*(SIMULATEUR!$H$12*H56-Cout_Audit)</f>
        <v/>
      </c>
      <c r="Q56" s="137">
        <f>SIMULATEUR!$L$13*(SIMULATEUR!$H$13*I56-Cout_Audit)</f>
        <v/>
      </c>
      <c r="S56" s="138">
        <f>SUM(J56:Q56)</f>
        <v/>
      </c>
    </row>
    <row r="57">
      <c r="A57" s="135" t="n">
        <v>54</v>
      </c>
      <c r="B57" s="136">
        <f>MAX(0,MIN(1,NORMINV(RAND(),Taux_Recup,Ecart_Type_Recup)))</f>
        <v/>
      </c>
      <c r="C57" s="136">
        <f>MAX(0,MIN(1,NORMINV(RAND(),Taux_Recup,Ecart_Type_Recup)))</f>
        <v/>
      </c>
      <c r="D57" s="136">
        <f>MAX(0,MIN(1,NORMINV(RAND(),Taux_Recup,Ecart_Type_Recup)))</f>
        <v/>
      </c>
      <c r="E57" s="136">
        <f>MAX(0,MIN(1,NORMINV(RAND(),Taux_Recup,Ecart_Type_Recup)))</f>
        <v/>
      </c>
      <c r="F57" s="136">
        <f>MAX(0,MIN(1,NORMINV(RAND(),Taux_Recup,Ecart_Type_Recup)))</f>
        <v/>
      </c>
      <c r="G57" s="136">
        <f>MAX(0,MIN(1,NORMINV(RAND(),Taux_Recup,Ecart_Type_Recup)))</f>
        <v/>
      </c>
      <c r="H57" s="136">
        <f>MAX(0,MIN(1,NORMINV(RAND(),Taux_Recup,Ecart_Type_Recup)))</f>
        <v/>
      </c>
      <c r="I57" s="136">
        <f>MAX(0,MIN(1,NORMINV(RAND(),Taux_Recup,Ecart_Type_Recup)))</f>
        <v/>
      </c>
      <c r="J57" s="137">
        <f>SIMULATEUR!$L$6*(SIMULATEUR!$H$6*B57-Cout_Audit)</f>
        <v/>
      </c>
      <c r="K57" s="137">
        <f>SIMULATEUR!$L$7*(SIMULATEUR!$H$7*C57-Cout_Audit)</f>
        <v/>
      </c>
      <c r="L57" s="137">
        <f>SIMULATEUR!$L$8*(SIMULATEUR!$H$8*D57-Cout_Audit)</f>
        <v/>
      </c>
      <c r="M57" s="137">
        <f>SIMULATEUR!$L$9*(SIMULATEUR!$H$9*E57-Cout_Audit)</f>
        <v/>
      </c>
      <c r="N57" s="137">
        <f>SIMULATEUR!$L$10*(SIMULATEUR!$H$10*F57-Cout_Audit)</f>
        <v/>
      </c>
      <c r="O57" s="137">
        <f>SIMULATEUR!$L$11*(SIMULATEUR!$H$11*G57-Cout_Audit)</f>
        <v/>
      </c>
      <c r="P57" s="137">
        <f>SIMULATEUR!$L$12*(SIMULATEUR!$H$12*H57-Cout_Audit)</f>
        <v/>
      </c>
      <c r="Q57" s="137">
        <f>SIMULATEUR!$L$13*(SIMULATEUR!$H$13*I57-Cout_Audit)</f>
        <v/>
      </c>
      <c r="S57" s="138">
        <f>SUM(J57:Q57)</f>
        <v/>
      </c>
    </row>
    <row r="58">
      <c r="A58" s="135" t="n">
        <v>55</v>
      </c>
      <c r="B58" s="136">
        <f>MAX(0,MIN(1,NORMINV(RAND(),Taux_Recup,Ecart_Type_Recup)))</f>
        <v/>
      </c>
      <c r="C58" s="136">
        <f>MAX(0,MIN(1,NORMINV(RAND(),Taux_Recup,Ecart_Type_Recup)))</f>
        <v/>
      </c>
      <c r="D58" s="136">
        <f>MAX(0,MIN(1,NORMINV(RAND(),Taux_Recup,Ecart_Type_Recup)))</f>
        <v/>
      </c>
      <c r="E58" s="136">
        <f>MAX(0,MIN(1,NORMINV(RAND(),Taux_Recup,Ecart_Type_Recup)))</f>
        <v/>
      </c>
      <c r="F58" s="136">
        <f>MAX(0,MIN(1,NORMINV(RAND(),Taux_Recup,Ecart_Type_Recup)))</f>
        <v/>
      </c>
      <c r="G58" s="136">
        <f>MAX(0,MIN(1,NORMINV(RAND(),Taux_Recup,Ecart_Type_Recup)))</f>
        <v/>
      </c>
      <c r="H58" s="136">
        <f>MAX(0,MIN(1,NORMINV(RAND(),Taux_Recup,Ecart_Type_Recup)))</f>
        <v/>
      </c>
      <c r="I58" s="136">
        <f>MAX(0,MIN(1,NORMINV(RAND(),Taux_Recup,Ecart_Type_Recup)))</f>
        <v/>
      </c>
      <c r="J58" s="137">
        <f>SIMULATEUR!$L$6*(SIMULATEUR!$H$6*B58-Cout_Audit)</f>
        <v/>
      </c>
      <c r="K58" s="137">
        <f>SIMULATEUR!$L$7*(SIMULATEUR!$H$7*C58-Cout_Audit)</f>
        <v/>
      </c>
      <c r="L58" s="137">
        <f>SIMULATEUR!$L$8*(SIMULATEUR!$H$8*D58-Cout_Audit)</f>
        <v/>
      </c>
      <c r="M58" s="137">
        <f>SIMULATEUR!$L$9*(SIMULATEUR!$H$9*E58-Cout_Audit)</f>
        <v/>
      </c>
      <c r="N58" s="137">
        <f>SIMULATEUR!$L$10*(SIMULATEUR!$H$10*F58-Cout_Audit)</f>
        <v/>
      </c>
      <c r="O58" s="137">
        <f>SIMULATEUR!$L$11*(SIMULATEUR!$H$11*G58-Cout_Audit)</f>
        <v/>
      </c>
      <c r="P58" s="137">
        <f>SIMULATEUR!$L$12*(SIMULATEUR!$H$12*H58-Cout_Audit)</f>
        <v/>
      </c>
      <c r="Q58" s="137">
        <f>SIMULATEUR!$L$13*(SIMULATEUR!$H$13*I58-Cout_Audit)</f>
        <v/>
      </c>
      <c r="S58" s="138">
        <f>SUM(J58:Q58)</f>
        <v/>
      </c>
    </row>
    <row r="59">
      <c r="A59" s="135" t="n">
        <v>56</v>
      </c>
      <c r="B59" s="136">
        <f>MAX(0,MIN(1,NORMINV(RAND(),Taux_Recup,Ecart_Type_Recup)))</f>
        <v/>
      </c>
      <c r="C59" s="136">
        <f>MAX(0,MIN(1,NORMINV(RAND(),Taux_Recup,Ecart_Type_Recup)))</f>
        <v/>
      </c>
      <c r="D59" s="136">
        <f>MAX(0,MIN(1,NORMINV(RAND(),Taux_Recup,Ecart_Type_Recup)))</f>
        <v/>
      </c>
      <c r="E59" s="136">
        <f>MAX(0,MIN(1,NORMINV(RAND(),Taux_Recup,Ecart_Type_Recup)))</f>
        <v/>
      </c>
      <c r="F59" s="136">
        <f>MAX(0,MIN(1,NORMINV(RAND(),Taux_Recup,Ecart_Type_Recup)))</f>
        <v/>
      </c>
      <c r="G59" s="136">
        <f>MAX(0,MIN(1,NORMINV(RAND(),Taux_Recup,Ecart_Type_Recup)))</f>
        <v/>
      </c>
      <c r="H59" s="136">
        <f>MAX(0,MIN(1,NORMINV(RAND(),Taux_Recup,Ecart_Type_Recup)))</f>
        <v/>
      </c>
      <c r="I59" s="136">
        <f>MAX(0,MIN(1,NORMINV(RAND(),Taux_Recup,Ecart_Type_Recup)))</f>
        <v/>
      </c>
      <c r="J59" s="137">
        <f>SIMULATEUR!$L$6*(SIMULATEUR!$H$6*B59-Cout_Audit)</f>
        <v/>
      </c>
      <c r="K59" s="137">
        <f>SIMULATEUR!$L$7*(SIMULATEUR!$H$7*C59-Cout_Audit)</f>
        <v/>
      </c>
      <c r="L59" s="137">
        <f>SIMULATEUR!$L$8*(SIMULATEUR!$H$8*D59-Cout_Audit)</f>
        <v/>
      </c>
      <c r="M59" s="137">
        <f>SIMULATEUR!$L$9*(SIMULATEUR!$H$9*E59-Cout_Audit)</f>
        <v/>
      </c>
      <c r="N59" s="137">
        <f>SIMULATEUR!$L$10*(SIMULATEUR!$H$10*F59-Cout_Audit)</f>
        <v/>
      </c>
      <c r="O59" s="137">
        <f>SIMULATEUR!$L$11*(SIMULATEUR!$H$11*G59-Cout_Audit)</f>
        <v/>
      </c>
      <c r="P59" s="137">
        <f>SIMULATEUR!$L$12*(SIMULATEUR!$H$12*H59-Cout_Audit)</f>
        <v/>
      </c>
      <c r="Q59" s="137">
        <f>SIMULATEUR!$L$13*(SIMULATEUR!$H$13*I59-Cout_Audit)</f>
        <v/>
      </c>
      <c r="S59" s="138">
        <f>SUM(J59:Q59)</f>
        <v/>
      </c>
    </row>
    <row r="60">
      <c r="A60" s="135" t="n">
        <v>57</v>
      </c>
      <c r="B60" s="136">
        <f>MAX(0,MIN(1,NORMINV(RAND(),Taux_Recup,Ecart_Type_Recup)))</f>
        <v/>
      </c>
      <c r="C60" s="136">
        <f>MAX(0,MIN(1,NORMINV(RAND(),Taux_Recup,Ecart_Type_Recup)))</f>
        <v/>
      </c>
      <c r="D60" s="136">
        <f>MAX(0,MIN(1,NORMINV(RAND(),Taux_Recup,Ecart_Type_Recup)))</f>
        <v/>
      </c>
      <c r="E60" s="136">
        <f>MAX(0,MIN(1,NORMINV(RAND(),Taux_Recup,Ecart_Type_Recup)))</f>
        <v/>
      </c>
      <c r="F60" s="136">
        <f>MAX(0,MIN(1,NORMINV(RAND(),Taux_Recup,Ecart_Type_Recup)))</f>
        <v/>
      </c>
      <c r="G60" s="136">
        <f>MAX(0,MIN(1,NORMINV(RAND(),Taux_Recup,Ecart_Type_Recup)))</f>
        <v/>
      </c>
      <c r="H60" s="136">
        <f>MAX(0,MIN(1,NORMINV(RAND(),Taux_Recup,Ecart_Type_Recup)))</f>
        <v/>
      </c>
      <c r="I60" s="136">
        <f>MAX(0,MIN(1,NORMINV(RAND(),Taux_Recup,Ecart_Type_Recup)))</f>
        <v/>
      </c>
      <c r="J60" s="137">
        <f>SIMULATEUR!$L$6*(SIMULATEUR!$H$6*B60-Cout_Audit)</f>
        <v/>
      </c>
      <c r="K60" s="137">
        <f>SIMULATEUR!$L$7*(SIMULATEUR!$H$7*C60-Cout_Audit)</f>
        <v/>
      </c>
      <c r="L60" s="137">
        <f>SIMULATEUR!$L$8*(SIMULATEUR!$H$8*D60-Cout_Audit)</f>
        <v/>
      </c>
      <c r="M60" s="137">
        <f>SIMULATEUR!$L$9*(SIMULATEUR!$H$9*E60-Cout_Audit)</f>
        <v/>
      </c>
      <c r="N60" s="137">
        <f>SIMULATEUR!$L$10*(SIMULATEUR!$H$10*F60-Cout_Audit)</f>
        <v/>
      </c>
      <c r="O60" s="137">
        <f>SIMULATEUR!$L$11*(SIMULATEUR!$H$11*G60-Cout_Audit)</f>
        <v/>
      </c>
      <c r="P60" s="137">
        <f>SIMULATEUR!$L$12*(SIMULATEUR!$H$12*H60-Cout_Audit)</f>
        <v/>
      </c>
      <c r="Q60" s="137">
        <f>SIMULATEUR!$L$13*(SIMULATEUR!$H$13*I60-Cout_Audit)</f>
        <v/>
      </c>
      <c r="S60" s="138">
        <f>SUM(J60:Q60)</f>
        <v/>
      </c>
    </row>
    <row r="61">
      <c r="A61" s="135" t="n">
        <v>58</v>
      </c>
      <c r="B61" s="136">
        <f>MAX(0,MIN(1,NORMINV(RAND(),Taux_Recup,Ecart_Type_Recup)))</f>
        <v/>
      </c>
      <c r="C61" s="136">
        <f>MAX(0,MIN(1,NORMINV(RAND(),Taux_Recup,Ecart_Type_Recup)))</f>
        <v/>
      </c>
      <c r="D61" s="136">
        <f>MAX(0,MIN(1,NORMINV(RAND(),Taux_Recup,Ecart_Type_Recup)))</f>
        <v/>
      </c>
      <c r="E61" s="136">
        <f>MAX(0,MIN(1,NORMINV(RAND(),Taux_Recup,Ecart_Type_Recup)))</f>
        <v/>
      </c>
      <c r="F61" s="136">
        <f>MAX(0,MIN(1,NORMINV(RAND(),Taux_Recup,Ecart_Type_Recup)))</f>
        <v/>
      </c>
      <c r="G61" s="136">
        <f>MAX(0,MIN(1,NORMINV(RAND(),Taux_Recup,Ecart_Type_Recup)))</f>
        <v/>
      </c>
      <c r="H61" s="136">
        <f>MAX(0,MIN(1,NORMINV(RAND(),Taux_Recup,Ecart_Type_Recup)))</f>
        <v/>
      </c>
      <c r="I61" s="136">
        <f>MAX(0,MIN(1,NORMINV(RAND(),Taux_Recup,Ecart_Type_Recup)))</f>
        <v/>
      </c>
      <c r="J61" s="137">
        <f>SIMULATEUR!$L$6*(SIMULATEUR!$H$6*B61-Cout_Audit)</f>
        <v/>
      </c>
      <c r="K61" s="137">
        <f>SIMULATEUR!$L$7*(SIMULATEUR!$H$7*C61-Cout_Audit)</f>
        <v/>
      </c>
      <c r="L61" s="137">
        <f>SIMULATEUR!$L$8*(SIMULATEUR!$H$8*D61-Cout_Audit)</f>
        <v/>
      </c>
      <c r="M61" s="137">
        <f>SIMULATEUR!$L$9*(SIMULATEUR!$H$9*E61-Cout_Audit)</f>
        <v/>
      </c>
      <c r="N61" s="137">
        <f>SIMULATEUR!$L$10*(SIMULATEUR!$H$10*F61-Cout_Audit)</f>
        <v/>
      </c>
      <c r="O61" s="137">
        <f>SIMULATEUR!$L$11*(SIMULATEUR!$H$11*G61-Cout_Audit)</f>
        <v/>
      </c>
      <c r="P61" s="137">
        <f>SIMULATEUR!$L$12*(SIMULATEUR!$H$12*H61-Cout_Audit)</f>
        <v/>
      </c>
      <c r="Q61" s="137">
        <f>SIMULATEUR!$L$13*(SIMULATEUR!$H$13*I61-Cout_Audit)</f>
        <v/>
      </c>
      <c r="S61" s="138">
        <f>SUM(J61:Q61)</f>
        <v/>
      </c>
    </row>
    <row r="62">
      <c r="A62" s="135" t="n">
        <v>59</v>
      </c>
      <c r="B62" s="136">
        <f>MAX(0,MIN(1,NORMINV(RAND(),Taux_Recup,Ecart_Type_Recup)))</f>
        <v/>
      </c>
      <c r="C62" s="136">
        <f>MAX(0,MIN(1,NORMINV(RAND(),Taux_Recup,Ecart_Type_Recup)))</f>
        <v/>
      </c>
      <c r="D62" s="136">
        <f>MAX(0,MIN(1,NORMINV(RAND(),Taux_Recup,Ecart_Type_Recup)))</f>
        <v/>
      </c>
      <c r="E62" s="136">
        <f>MAX(0,MIN(1,NORMINV(RAND(),Taux_Recup,Ecart_Type_Recup)))</f>
        <v/>
      </c>
      <c r="F62" s="136">
        <f>MAX(0,MIN(1,NORMINV(RAND(),Taux_Recup,Ecart_Type_Recup)))</f>
        <v/>
      </c>
      <c r="G62" s="136">
        <f>MAX(0,MIN(1,NORMINV(RAND(),Taux_Recup,Ecart_Type_Recup)))</f>
        <v/>
      </c>
      <c r="H62" s="136">
        <f>MAX(0,MIN(1,NORMINV(RAND(),Taux_Recup,Ecart_Type_Recup)))</f>
        <v/>
      </c>
      <c r="I62" s="136">
        <f>MAX(0,MIN(1,NORMINV(RAND(),Taux_Recup,Ecart_Type_Recup)))</f>
        <v/>
      </c>
      <c r="J62" s="137">
        <f>SIMULATEUR!$L$6*(SIMULATEUR!$H$6*B62-Cout_Audit)</f>
        <v/>
      </c>
      <c r="K62" s="137">
        <f>SIMULATEUR!$L$7*(SIMULATEUR!$H$7*C62-Cout_Audit)</f>
        <v/>
      </c>
      <c r="L62" s="137">
        <f>SIMULATEUR!$L$8*(SIMULATEUR!$H$8*D62-Cout_Audit)</f>
        <v/>
      </c>
      <c r="M62" s="137">
        <f>SIMULATEUR!$L$9*(SIMULATEUR!$H$9*E62-Cout_Audit)</f>
        <v/>
      </c>
      <c r="N62" s="137">
        <f>SIMULATEUR!$L$10*(SIMULATEUR!$H$10*F62-Cout_Audit)</f>
        <v/>
      </c>
      <c r="O62" s="137">
        <f>SIMULATEUR!$L$11*(SIMULATEUR!$H$11*G62-Cout_Audit)</f>
        <v/>
      </c>
      <c r="P62" s="137">
        <f>SIMULATEUR!$L$12*(SIMULATEUR!$H$12*H62-Cout_Audit)</f>
        <v/>
      </c>
      <c r="Q62" s="137">
        <f>SIMULATEUR!$L$13*(SIMULATEUR!$H$13*I62-Cout_Audit)</f>
        <v/>
      </c>
      <c r="S62" s="138">
        <f>SUM(J62:Q62)</f>
        <v/>
      </c>
    </row>
    <row r="63">
      <c r="A63" s="135" t="n">
        <v>60</v>
      </c>
      <c r="B63" s="136">
        <f>MAX(0,MIN(1,NORMINV(RAND(),Taux_Recup,Ecart_Type_Recup)))</f>
        <v/>
      </c>
      <c r="C63" s="136">
        <f>MAX(0,MIN(1,NORMINV(RAND(),Taux_Recup,Ecart_Type_Recup)))</f>
        <v/>
      </c>
      <c r="D63" s="136">
        <f>MAX(0,MIN(1,NORMINV(RAND(),Taux_Recup,Ecart_Type_Recup)))</f>
        <v/>
      </c>
      <c r="E63" s="136">
        <f>MAX(0,MIN(1,NORMINV(RAND(),Taux_Recup,Ecart_Type_Recup)))</f>
        <v/>
      </c>
      <c r="F63" s="136">
        <f>MAX(0,MIN(1,NORMINV(RAND(),Taux_Recup,Ecart_Type_Recup)))</f>
        <v/>
      </c>
      <c r="G63" s="136">
        <f>MAX(0,MIN(1,NORMINV(RAND(),Taux_Recup,Ecart_Type_Recup)))</f>
        <v/>
      </c>
      <c r="H63" s="136">
        <f>MAX(0,MIN(1,NORMINV(RAND(),Taux_Recup,Ecart_Type_Recup)))</f>
        <v/>
      </c>
      <c r="I63" s="136">
        <f>MAX(0,MIN(1,NORMINV(RAND(),Taux_Recup,Ecart_Type_Recup)))</f>
        <v/>
      </c>
      <c r="J63" s="137">
        <f>SIMULATEUR!$L$6*(SIMULATEUR!$H$6*B63-Cout_Audit)</f>
        <v/>
      </c>
      <c r="K63" s="137">
        <f>SIMULATEUR!$L$7*(SIMULATEUR!$H$7*C63-Cout_Audit)</f>
        <v/>
      </c>
      <c r="L63" s="137">
        <f>SIMULATEUR!$L$8*(SIMULATEUR!$H$8*D63-Cout_Audit)</f>
        <v/>
      </c>
      <c r="M63" s="137">
        <f>SIMULATEUR!$L$9*(SIMULATEUR!$H$9*E63-Cout_Audit)</f>
        <v/>
      </c>
      <c r="N63" s="137">
        <f>SIMULATEUR!$L$10*(SIMULATEUR!$H$10*F63-Cout_Audit)</f>
        <v/>
      </c>
      <c r="O63" s="137">
        <f>SIMULATEUR!$L$11*(SIMULATEUR!$H$11*G63-Cout_Audit)</f>
        <v/>
      </c>
      <c r="P63" s="137">
        <f>SIMULATEUR!$L$12*(SIMULATEUR!$H$12*H63-Cout_Audit)</f>
        <v/>
      </c>
      <c r="Q63" s="137">
        <f>SIMULATEUR!$L$13*(SIMULATEUR!$H$13*I63-Cout_Audit)</f>
        <v/>
      </c>
      <c r="S63" s="138">
        <f>SUM(J63:Q63)</f>
        <v/>
      </c>
    </row>
    <row r="64">
      <c r="A64" s="135" t="n">
        <v>61</v>
      </c>
      <c r="B64" s="136">
        <f>MAX(0,MIN(1,NORMINV(RAND(),Taux_Recup,Ecart_Type_Recup)))</f>
        <v/>
      </c>
      <c r="C64" s="136">
        <f>MAX(0,MIN(1,NORMINV(RAND(),Taux_Recup,Ecart_Type_Recup)))</f>
        <v/>
      </c>
      <c r="D64" s="136">
        <f>MAX(0,MIN(1,NORMINV(RAND(),Taux_Recup,Ecart_Type_Recup)))</f>
        <v/>
      </c>
      <c r="E64" s="136">
        <f>MAX(0,MIN(1,NORMINV(RAND(),Taux_Recup,Ecart_Type_Recup)))</f>
        <v/>
      </c>
      <c r="F64" s="136">
        <f>MAX(0,MIN(1,NORMINV(RAND(),Taux_Recup,Ecart_Type_Recup)))</f>
        <v/>
      </c>
      <c r="G64" s="136">
        <f>MAX(0,MIN(1,NORMINV(RAND(),Taux_Recup,Ecart_Type_Recup)))</f>
        <v/>
      </c>
      <c r="H64" s="136">
        <f>MAX(0,MIN(1,NORMINV(RAND(),Taux_Recup,Ecart_Type_Recup)))</f>
        <v/>
      </c>
      <c r="I64" s="136">
        <f>MAX(0,MIN(1,NORMINV(RAND(),Taux_Recup,Ecart_Type_Recup)))</f>
        <v/>
      </c>
      <c r="J64" s="137">
        <f>SIMULATEUR!$L$6*(SIMULATEUR!$H$6*B64-Cout_Audit)</f>
        <v/>
      </c>
      <c r="K64" s="137">
        <f>SIMULATEUR!$L$7*(SIMULATEUR!$H$7*C64-Cout_Audit)</f>
        <v/>
      </c>
      <c r="L64" s="137">
        <f>SIMULATEUR!$L$8*(SIMULATEUR!$H$8*D64-Cout_Audit)</f>
        <v/>
      </c>
      <c r="M64" s="137">
        <f>SIMULATEUR!$L$9*(SIMULATEUR!$H$9*E64-Cout_Audit)</f>
        <v/>
      </c>
      <c r="N64" s="137">
        <f>SIMULATEUR!$L$10*(SIMULATEUR!$H$10*F64-Cout_Audit)</f>
        <v/>
      </c>
      <c r="O64" s="137">
        <f>SIMULATEUR!$L$11*(SIMULATEUR!$H$11*G64-Cout_Audit)</f>
        <v/>
      </c>
      <c r="P64" s="137">
        <f>SIMULATEUR!$L$12*(SIMULATEUR!$H$12*H64-Cout_Audit)</f>
        <v/>
      </c>
      <c r="Q64" s="137">
        <f>SIMULATEUR!$L$13*(SIMULATEUR!$H$13*I64-Cout_Audit)</f>
        <v/>
      </c>
      <c r="S64" s="138">
        <f>SUM(J64:Q64)</f>
        <v/>
      </c>
    </row>
    <row r="65">
      <c r="A65" s="135" t="n">
        <v>62</v>
      </c>
      <c r="B65" s="136">
        <f>MAX(0,MIN(1,NORMINV(RAND(),Taux_Recup,Ecart_Type_Recup)))</f>
        <v/>
      </c>
      <c r="C65" s="136">
        <f>MAX(0,MIN(1,NORMINV(RAND(),Taux_Recup,Ecart_Type_Recup)))</f>
        <v/>
      </c>
      <c r="D65" s="136">
        <f>MAX(0,MIN(1,NORMINV(RAND(),Taux_Recup,Ecart_Type_Recup)))</f>
        <v/>
      </c>
      <c r="E65" s="136">
        <f>MAX(0,MIN(1,NORMINV(RAND(),Taux_Recup,Ecart_Type_Recup)))</f>
        <v/>
      </c>
      <c r="F65" s="136">
        <f>MAX(0,MIN(1,NORMINV(RAND(),Taux_Recup,Ecart_Type_Recup)))</f>
        <v/>
      </c>
      <c r="G65" s="136">
        <f>MAX(0,MIN(1,NORMINV(RAND(),Taux_Recup,Ecart_Type_Recup)))</f>
        <v/>
      </c>
      <c r="H65" s="136">
        <f>MAX(0,MIN(1,NORMINV(RAND(),Taux_Recup,Ecart_Type_Recup)))</f>
        <v/>
      </c>
      <c r="I65" s="136">
        <f>MAX(0,MIN(1,NORMINV(RAND(),Taux_Recup,Ecart_Type_Recup)))</f>
        <v/>
      </c>
      <c r="J65" s="137">
        <f>SIMULATEUR!$L$6*(SIMULATEUR!$H$6*B65-Cout_Audit)</f>
        <v/>
      </c>
      <c r="K65" s="137">
        <f>SIMULATEUR!$L$7*(SIMULATEUR!$H$7*C65-Cout_Audit)</f>
        <v/>
      </c>
      <c r="L65" s="137">
        <f>SIMULATEUR!$L$8*(SIMULATEUR!$H$8*D65-Cout_Audit)</f>
        <v/>
      </c>
      <c r="M65" s="137">
        <f>SIMULATEUR!$L$9*(SIMULATEUR!$H$9*E65-Cout_Audit)</f>
        <v/>
      </c>
      <c r="N65" s="137">
        <f>SIMULATEUR!$L$10*(SIMULATEUR!$H$10*F65-Cout_Audit)</f>
        <v/>
      </c>
      <c r="O65" s="137">
        <f>SIMULATEUR!$L$11*(SIMULATEUR!$H$11*G65-Cout_Audit)</f>
        <v/>
      </c>
      <c r="P65" s="137">
        <f>SIMULATEUR!$L$12*(SIMULATEUR!$H$12*H65-Cout_Audit)</f>
        <v/>
      </c>
      <c r="Q65" s="137">
        <f>SIMULATEUR!$L$13*(SIMULATEUR!$H$13*I65-Cout_Audit)</f>
        <v/>
      </c>
      <c r="S65" s="138">
        <f>SUM(J65:Q65)</f>
        <v/>
      </c>
    </row>
    <row r="66">
      <c r="A66" s="135" t="n">
        <v>63</v>
      </c>
      <c r="B66" s="136">
        <f>MAX(0,MIN(1,NORMINV(RAND(),Taux_Recup,Ecart_Type_Recup)))</f>
        <v/>
      </c>
      <c r="C66" s="136">
        <f>MAX(0,MIN(1,NORMINV(RAND(),Taux_Recup,Ecart_Type_Recup)))</f>
        <v/>
      </c>
      <c r="D66" s="136">
        <f>MAX(0,MIN(1,NORMINV(RAND(),Taux_Recup,Ecart_Type_Recup)))</f>
        <v/>
      </c>
      <c r="E66" s="136">
        <f>MAX(0,MIN(1,NORMINV(RAND(),Taux_Recup,Ecart_Type_Recup)))</f>
        <v/>
      </c>
      <c r="F66" s="136">
        <f>MAX(0,MIN(1,NORMINV(RAND(),Taux_Recup,Ecart_Type_Recup)))</f>
        <v/>
      </c>
      <c r="G66" s="136">
        <f>MAX(0,MIN(1,NORMINV(RAND(),Taux_Recup,Ecart_Type_Recup)))</f>
        <v/>
      </c>
      <c r="H66" s="136">
        <f>MAX(0,MIN(1,NORMINV(RAND(),Taux_Recup,Ecart_Type_Recup)))</f>
        <v/>
      </c>
      <c r="I66" s="136">
        <f>MAX(0,MIN(1,NORMINV(RAND(),Taux_Recup,Ecart_Type_Recup)))</f>
        <v/>
      </c>
      <c r="J66" s="137">
        <f>SIMULATEUR!$L$6*(SIMULATEUR!$H$6*B66-Cout_Audit)</f>
        <v/>
      </c>
      <c r="K66" s="137">
        <f>SIMULATEUR!$L$7*(SIMULATEUR!$H$7*C66-Cout_Audit)</f>
        <v/>
      </c>
      <c r="L66" s="137">
        <f>SIMULATEUR!$L$8*(SIMULATEUR!$H$8*D66-Cout_Audit)</f>
        <v/>
      </c>
      <c r="M66" s="137">
        <f>SIMULATEUR!$L$9*(SIMULATEUR!$H$9*E66-Cout_Audit)</f>
        <v/>
      </c>
      <c r="N66" s="137">
        <f>SIMULATEUR!$L$10*(SIMULATEUR!$H$10*F66-Cout_Audit)</f>
        <v/>
      </c>
      <c r="O66" s="137">
        <f>SIMULATEUR!$L$11*(SIMULATEUR!$H$11*G66-Cout_Audit)</f>
        <v/>
      </c>
      <c r="P66" s="137">
        <f>SIMULATEUR!$L$12*(SIMULATEUR!$H$12*H66-Cout_Audit)</f>
        <v/>
      </c>
      <c r="Q66" s="137">
        <f>SIMULATEUR!$L$13*(SIMULATEUR!$H$13*I66-Cout_Audit)</f>
        <v/>
      </c>
      <c r="S66" s="138">
        <f>SUM(J66:Q66)</f>
        <v/>
      </c>
    </row>
    <row r="67">
      <c r="A67" s="135" t="n">
        <v>64</v>
      </c>
      <c r="B67" s="136">
        <f>MAX(0,MIN(1,NORMINV(RAND(),Taux_Recup,Ecart_Type_Recup)))</f>
        <v/>
      </c>
      <c r="C67" s="136">
        <f>MAX(0,MIN(1,NORMINV(RAND(),Taux_Recup,Ecart_Type_Recup)))</f>
        <v/>
      </c>
      <c r="D67" s="136">
        <f>MAX(0,MIN(1,NORMINV(RAND(),Taux_Recup,Ecart_Type_Recup)))</f>
        <v/>
      </c>
      <c r="E67" s="136">
        <f>MAX(0,MIN(1,NORMINV(RAND(),Taux_Recup,Ecart_Type_Recup)))</f>
        <v/>
      </c>
      <c r="F67" s="136">
        <f>MAX(0,MIN(1,NORMINV(RAND(),Taux_Recup,Ecart_Type_Recup)))</f>
        <v/>
      </c>
      <c r="G67" s="136">
        <f>MAX(0,MIN(1,NORMINV(RAND(),Taux_Recup,Ecart_Type_Recup)))</f>
        <v/>
      </c>
      <c r="H67" s="136">
        <f>MAX(0,MIN(1,NORMINV(RAND(),Taux_Recup,Ecart_Type_Recup)))</f>
        <v/>
      </c>
      <c r="I67" s="136">
        <f>MAX(0,MIN(1,NORMINV(RAND(),Taux_Recup,Ecart_Type_Recup)))</f>
        <v/>
      </c>
      <c r="J67" s="137">
        <f>SIMULATEUR!$L$6*(SIMULATEUR!$H$6*B67-Cout_Audit)</f>
        <v/>
      </c>
      <c r="K67" s="137">
        <f>SIMULATEUR!$L$7*(SIMULATEUR!$H$7*C67-Cout_Audit)</f>
        <v/>
      </c>
      <c r="L67" s="137">
        <f>SIMULATEUR!$L$8*(SIMULATEUR!$H$8*D67-Cout_Audit)</f>
        <v/>
      </c>
      <c r="M67" s="137">
        <f>SIMULATEUR!$L$9*(SIMULATEUR!$H$9*E67-Cout_Audit)</f>
        <v/>
      </c>
      <c r="N67" s="137">
        <f>SIMULATEUR!$L$10*(SIMULATEUR!$H$10*F67-Cout_Audit)</f>
        <v/>
      </c>
      <c r="O67" s="137">
        <f>SIMULATEUR!$L$11*(SIMULATEUR!$H$11*G67-Cout_Audit)</f>
        <v/>
      </c>
      <c r="P67" s="137">
        <f>SIMULATEUR!$L$12*(SIMULATEUR!$H$12*H67-Cout_Audit)</f>
        <v/>
      </c>
      <c r="Q67" s="137">
        <f>SIMULATEUR!$L$13*(SIMULATEUR!$H$13*I67-Cout_Audit)</f>
        <v/>
      </c>
      <c r="S67" s="138">
        <f>SUM(J67:Q67)</f>
        <v/>
      </c>
    </row>
    <row r="68">
      <c r="A68" s="135" t="n">
        <v>65</v>
      </c>
      <c r="B68" s="136">
        <f>MAX(0,MIN(1,NORMINV(RAND(),Taux_Recup,Ecart_Type_Recup)))</f>
        <v/>
      </c>
      <c r="C68" s="136">
        <f>MAX(0,MIN(1,NORMINV(RAND(),Taux_Recup,Ecart_Type_Recup)))</f>
        <v/>
      </c>
      <c r="D68" s="136">
        <f>MAX(0,MIN(1,NORMINV(RAND(),Taux_Recup,Ecart_Type_Recup)))</f>
        <v/>
      </c>
      <c r="E68" s="136">
        <f>MAX(0,MIN(1,NORMINV(RAND(),Taux_Recup,Ecart_Type_Recup)))</f>
        <v/>
      </c>
      <c r="F68" s="136">
        <f>MAX(0,MIN(1,NORMINV(RAND(),Taux_Recup,Ecart_Type_Recup)))</f>
        <v/>
      </c>
      <c r="G68" s="136">
        <f>MAX(0,MIN(1,NORMINV(RAND(),Taux_Recup,Ecart_Type_Recup)))</f>
        <v/>
      </c>
      <c r="H68" s="136">
        <f>MAX(0,MIN(1,NORMINV(RAND(),Taux_Recup,Ecart_Type_Recup)))</f>
        <v/>
      </c>
      <c r="I68" s="136">
        <f>MAX(0,MIN(1,NORMINV(RAND(),Taux_Recup,Ecart_Type_Recup)))</f>
        <v/>
      </c>
      <c r="J68" s="137">
        <f>SIMULATEUR!$L$6*(SIMULATEUR!$H$6*B68-Cout_Audit)</f>
        <v/>
      </c>
      <c r="K68" s="137">
        <f>SIMULATEUR!$L$7*(SIMULATEUR!$H$7*C68-Cout_Audit)</f>
        <v/>
      </c>
      <c r="L68" s="137">
        <f>SIMULATEUR!$L$8*(SIMULATEUR!$H$8*D68-Cout_Audit)</f>
        <v/>
      </c>
      <c r="M68" s="137">
        <f>SIMULATEUR!$L$9*(SIMULATEUR!$H$9*E68-Cout_Audit)</f>
        <v/>
      </c>
      <c r="N68" s="137">
        <f>SIMULATEUR!$L$10*(SIMULATEUR!$H$10*F68-Cout_Audit)</f>
        <v/>
      </c>
      <c r="O68" s="137">
        <f>SIMULATEUR!$L$11*(SIMULATEUR!$H$11*G68-Cout_Audit)</f>
        <v/>
      </c>
      <c r="P68" s="137">
        <f>SIMULATEUR!$L$12*(SIMULATEUR!$H$12*H68-Cout_Audit)</f>
        <v/>
      </c>
      <c r="Q68" s="137">
        <f>SIMULATEUR!$L$13*(SIMULATEUR!$H$13*I68-Cout_Audit)</f>
        <v/>
      </c>
      <c r="S68" s="138">
        <f>SUM(J68:Q68)</f>
        <v/>
      </c>
    </row>
    <row r="69">
      <c r="A69" s="135" t="n">
        <v>66</v>
      </c>
      <c r="B69" s="136">
        <f>MAX(0,MIN(1,NORMINV(RAND(),Taux_Recup,Ecart_Type_Recup)))</f>
        <v/>
      </c>
      <c r="C69" s="136">
        <f>MAX(0,MIN(1,NORMINV(RAND(),Taux_Recup,Ecart_Type_Recup)))</f>
        <v/>
      </c>
      <c r="D69" s="136">
        <f>MAX(0,MIN(1,NORMINV(RAND(),Taux_Recup,Ecart_Type_Recup)))</f>
        <v/>
      </c>
      <c r="E69" s="136">
        <f>MAX(0,MIN(1,NORMINV(RAND(),Taux_Recup,Ecart_Type_Recup)))</f>
        <v/>
      </c>
      <c r="F69" s="136">
        <f>MAX(0,MIN(1,NORMINV(RAND(),Taux_Recup,Ecart_Type_Recup)))</f>
        <v/>
      </c>
      <c r="G69" s="136">
        <f>MAX(0,MIN(1,NORMINV(RAND(),Taux_Recup,Ecart_Type_Recup)))</f>
        <v/>
      </c>
      <c r="H69" s="136">
        <f>MAX(0,MIN(1,NORMINV(RAND(),Taux_Recup,Ecart_Type_Recup)))</f>
        <v/>
      </c>
      <c r="I69" s="136">
        <f>MAX(0,MIN(1,NORMINV(RAND(),Taux_Recup,Ecart_Type_Recup)))</f>
        <v/>
      </c>
      <c r="J69" s="137">
        <f>SIMULATEUR!$L$6*(SIMULATEUR!$H$6*B69-Cout_Audit)</f>
        <v/>
      </c>
      <c r="K69" s="137">
        <f>SIMULATEUR!$L$7*(SIMULATEUR!$H$7*C69-Cout_Audit)</f>
        <v/>
      </c>
      <c r="L69" s="137">
        <f>SIMULATEUR!$L$8*(SIMULATEUR!$H$8*D69-Cout_Audit)</f>
        <v/>
      </c>
      <c r="M69" s="137">
        <f>SIMULATEUR!$L$9*(SIMULATEUR!$H$9*E69-Cout_Audit)</f>
        <v/>
      </c>
      <c r="N69" s="137">
        <f>SIMULATEUR!$L$10*(SIMULATEUR!$H$10*F69-Cout_Audit)</f>
        <v/>
      </c>
      <c r="O69" s="137">
        <f>SIMULATEUR!$L$11*(SIMULATEUR!$H$11*G69-Cout_Audit)</f>
        <v/>
      </c>
      <c r="P69" s="137">
        <f>SIMULATEUR!$L$12*(SIMULATEUR!$H$12*H69-Cout_Audit)</f>
        <v/>
      </c>
      <c r="Q69" s="137">
        <f>SIMULATEUR!$L$13*(SIMULATEUR!$H$13*I69-Cout_Audit)</f>
        <v/>
      </c>
      <c r="S69" s="138">
        <f>SUM(J69:Q69)</f>
        <v/>
      </c>
    </row>
    <row r="70">
      <c r="A70" s="135" t="n">
        <v>67</v>
      </c>
      <c r="B70" s="136">
        <f>MAX(0,MIN(1,NORMINV(RAND(),Taux_Recup,Ecart_Type_Recup)))</f>
        <v/>
      </c>
      <c r="C70" s="136">
        <f>MAX(0,MIN(1,NORMINV(RAND(),Taux_Recup,Ecart_Type_Recup)))</f>
        <v/>
      </c>
      <c r="D70" s="136">
        <f>MAX(0,MIN(1,NORMINV(RAND(),Taux_Recup,Ecart_Type_Recup)))</f>
        <v/>
      </c>
      <c r="E70" s="136">
        <f>MAX(0,MIN(1,NORMINV(RAND(),Taux_Recup,Ecart_Type_Recup)))</f>
        <v/>
      </c>
      <c r="F70" s="136">
        <f>MAX(0,MIN(1,NORMINV(RAND(),Taux_Recup,Ecart_Type_Recup)))</f>
        <v/>
      </c>
      <c r="G70" s="136">
        <f>MAX(0,MIN(1,NORMINV(RAND(),Taux_Recup,Ecart_Type_Recup)))</f>
        <v/>
      </c>
      <c r="H70" s="136">
        <f>MAX(0,MIN(1,NORMINV(RAND(),Taux_Recup,Ecart_Type_Recup)))</f>
        <v/>
      </c>
      <c r="I70" s="136">
        <f>MAX(0,MIN(1,NORMINV(RAND(),Taux_Recup,Ecart_Type_Recup)))</f>
        <v/>
      </c>
      <c r="J70" s="137">
        <f>SIMULATEUR!$L$6*(SIMULATEUR!$H$6*B70-Cout_Audit)</f>
        <v/>
      </c>
      <c r="K70" s="137">
        <f>SIMULATEUR!$L$7*(SIMULATEUR!$H$7*C70-Cout_Audit)</f>
        <v/>
      </c>
      <c r="L70" s="137">
        <f>SIMULATEUR!$L$8*(SIMULATEUR!$H$8*D70-Cout_Audit)</f>
        <v/>
      </c>
      <c r="M70" s="137">
        <f>SIMULATEUR!$L$9*(SIMULATEUR!$H$9*E70-Cout_Audit)</f>
        <v/>
      </c>
      <c r="N70" s="137">
        <f>SIMULATEUR!$L$10*(SIMULATEUR!$H$10*F70-Cout_Audit)</f>
        <v/>
      </c>
      <c r="O70" s="137">
        <f>SIMULATEUR!$L$11*(SIMULATEUR!$H$11*G70-Cout_Audit)</f>
        <v/>
      </c>
      <c r="P70" s="137">
        <f>SIMULATEUR!$L$12*(SIMULATEUR!$H$12*H70-Cout_Audit)</f>
        <v/>
      </c>
      <c r="Q70" s="137">
        <f>SIMULATEUR!$L$13*(SIMULATEUR!$H$13*I70-Cout_Audit)</f>
        <v/>
      </c>
      <c r="S70" s="138">
        <f>SUM(J70:Q70)</f>
        <v/>
      </c>
    </row>
    <row r="71">
      <c r="A71" s="135" t="n">
        <v>68</v>
      </c>
      <c r="B71" s="136">
        <f>MAX(0,MIN(1,NORMINV(RAND(),Taux_Recup,Ecart_Type_Recup)))</f>
        <v/>
      </c>
      <c r="C71" s="136">
        <f>MAX(0,MIN(1,NORMINV(RAND(),Taux_Recup,Ecart_Type_Recup)))</f>
        <v/>
      </c>
      <c r="D71" s="136">
        <f>MAX(0,MIN(1,NORMINV(RAND(),Taux_Recup,Ecart_Type_Recup)))</f>
        <v/>
      </c>
      <c r="E71" s="136">
        <f>MAX(0,MIN(1,NORMINV(RAND(),Taux_Recup,Ecart_Type_Recup)))</f>
        <v/>
      </c>
      <c r="F71" s="136">
        <f>MAX(0,MIN(1,NORMINV(RAND(),Taux_Recup,Ecart_Type_Recup)))</f>
        <v/>
      </c>
      <c r="G71" s="136">
        <f>MAX(0,MIN(1,NORMINV(RAND(),Taux_Recup,Ecart_Type_Recup)))</f>
        <v/>
      </c>
      <c r="H71" s="136">
        <f>MAX(0,MIN(1,NORMINV(RAND(),Taux_Recup,Ecart_Type_Recup)))</f>
        <v/>
      </c>
      <c r="I71" s="136">
        <f>MAX(0,MIN(1,NORMINV(RAND(),Taux_Recup,Ecart_Type_Recup)))</f>
        <v/>
      </c>
      <c r="J71" s="137">
        <f>SIMULATEUR!$L$6*(SIMULATEUR!$H$6*B71-Cout_Audit)</f>
        <v/>
      </c>
      <c r="K71" s="137">
        <f>SIMULATEUR!$L$7*(SIMULATEUR!$H$7*C71-Cout_Audit)</f>
        <v/>
      </c>
      <c r="L71" s="137">
        <f>SIMULATEUR!$L$8*(SIMULATEUR!$H$8*D71-Cout_Audit)</f>
        <v/>
      </c>
      <c r="M71" s="137">
        <f>SIMULATEUR!$L$9*(SIMULATEUR!$H$9*E71-Cout_Audit)</f>
        <v/>
      </c>
      <c r="N71" s="137">
        <f>SIMULATEUR!$L$10*(SIMULATEUR!$H$10*F71-Cout_Audit)</f>
        <v/>
      </c>
      <c r="O71" s="137">
        <f>SIMULATEUR!$L$11*(SIMULATEUR!$H$11*G71-Cout_Audit)</f>
        <v/>
      </c>
      <c r="P71" s="137">
        <f>SIMULATEUR!$L$12*(SIMULATEUR!$H$12*H71-Cout_Audit)</f>
        <v/>
      </c>
      <c r="Q71" s="137">
        <f>SIMULATEUR!$L$13*(SIMULATEUR!$H$13*I71-Cout_Audit)</f>
        <v/>
      </c>
      <c r="S71" s="138">
        <f>SUM(J71:Q71)</f>
        <v/>
      </c>
    </row>
    <row r="72">
      <c r="A72" s="135" t="n">
        <v>69</v>
      </c>
      <c r="B72" s="136">
        <f>MAX(0,MIN(1,NORMINV(RAND(),Taux_Recup,Ecart_Type_Recup)))</f>
        <v/>
      </c>
      <c r="C72" s="136">
        <f>MAX(0,MIN(1,NORMINV(RAND(),Taux_Recup,Ecart_Type_Recup)))</f>
        <v/>
      </c>
      <c r="D72" s="136">
        <f>MAX(0,MIN(1,NORMINV(RAND(),Taux_Recup,Ecart_Type_Recup)))</f>
        <v/>
      </c>
      <c r="E72" s="136">
        <f>MAX(0,MIN(1,NORMINV(RAND(),Taux_Recup,Ecart_Type_Recup)))</f>
        <v/>
      </c>
      <c r="F72" s="136">
        <f>MAX(0,MIN(1,NORMINV(RAND(),Taux_Recup,Ecart_Type_Recup)))</f>
        <v/>
      </c>
      <c r="G72" s="136">
        <f>MAX(0,MIN(1,NORMINV(RAND(),Taux_Recup,Ecart_Type_Recup)))</f>
        <v/>
      </c>
      <c r="H72" s="136">
        <f>MAX(0,MIN(1,NORMINV(RAND(),Taux_Recup,Ecart_Type_Recup)))</f>
        <v/>
      </c>
      <c r="I72" s="136">
        <f>MAX(0,MIN(1,NORMINV(RAND(),Taux_Recup,Ecart_Type_Recup)))</f>
        <v/>
      </c>
      <c r="J72" s="137">
        <f>SIMULATEUR!$L$6*(SIMULATEUR!$H$6*B72-Cout_Audit)</f>
        <v/>
      </c>
      <c r="K72" s="137">
        <f>SIMULATEUR!$L$7*(SIMULATEUR!$H$7*C72-Cout_Audit)</f>
        <v/>
      </c>
      <c r="L72" s="137">
        <f>SIMULATEUR!$L$8*(SIMULATEUR!$H$8*D72-Cout_Audit)</f>
        <v/>
      </c>
      <c r="M72" s="137">
        <f>SIMULATEUR!$L$9*(SIMULATEUR!$H$9*E72-Cout_Audit)</f>
        <v/>
      </c>
      <c r="N72" s="137">
        <f>SIMULATEUR!$L$10*(SIMULATEUR!$H$10*F72-Cout_Audit)</f>
        <v/>
      </c>
      <c r="O72" s="137">
        <f>SIMULATEUR!$L$11*(SIMULATEUR!$H$11*G72-Cout_Audit)</f>
        <v/>
      </c>
      <c r="P72" s="137">
        <f>SIMULATEUR!$L$12*(SIMULATEUR!$H$12*H72-Cout_Audit)</f>
        <v/>
      </c>
      <c r="Q72" s="137">
        <f>SIMULATEUR!$L$13*(SIMULATEUR!$H$13*I72-Cout_Audit)</f>
        <v/>
      </c>
      <c r="S72" s="138">
        <f>SUM(J72:Q72)</f>
        <v/>
      </c>
    </row>
    <row r="73">
      <c r="A73" s="135" t="n">
        <v>70</v>
      </c>
      <c r="B73" s="136">
        <f>MAX(0,MIN(1,NORMINV(RAND(),Taux_Recup,Ecart_Type_Recup)))</f>
        <v/>
      </c>
      <c r="C73" s="136">
        <f>MAX(0,MIN(1,NORMINV(RAND(),Taux_Recup,Ecart_Type_Recup)))</f>
        <v/>
      </c>
      <c r="D73" s="136">
        <f>MAX(0,MIN(1,NORMINV(RAND(),Taux_Recup,Ecart_Type_Recup)))</f>
        <v/>
      </c>
      <c r="E73" s="136">
        <f>MAX(0,MIN(1,NORMINV(RAND(),Taux_Recup,Ecart_Type_Recup)))</f>
        <v/>
      </c>
      <c r="F73" s="136">
        <f>MAX(0,MIN(1,NORMINV(RAND(),Taux_Recup,Ecart_Type_Recup)))</f>
        <v/>
      </c>
      <c r="G73" s="136">
        <f>MAX(0,MIN(1,NORMINV(RAND(),Taux_Recup,Ecart_Type_Recup)))</f>
        <v/>
      </c>
      <c r="H73" s="136">
        <f>MAX(0,MIN(1,NORMINV(RAND(),Taux_Recup,Ecart_Type_Recup)))</f>
        <v/>
      </c>
      <c r="I73" s="136">
        <f>MAX(0,MIN(1,NORMINV(RAND(),Taux_Recup,Ecart_Type_Recup)))</f>
        <v/>
      </c>
      <c r="J73" s="137">
        <f>SIMULATEUR!$L$6*(SIMULATEUR!$H$6*B73-Cout_Audit)</f>
        <v/>
      </c>
      <c r="K73" s="137">
        <f>SIMULATEUR!$L$7*(SIMULATEUR!$H$7*C73-Cout_Audit)</f>
        <v/>
      </c>
      <c r="L73" s="137">
        <f>SIMULATEUR!$L$8*(SIMULATEUR!$H$8*D73-Cout_Audit)</f>
        <v/>
      </c>
      <c r="M73" s="137">
        <f>SIMULATEUR!$L$9*(SIMULATEUR!$H$9*E73-Cout_Audit)</f>
        <v/>
      </c>
      <c r="N73" s="137">
        <f>SIMULATEUR!$L$10*(SIMULATEUR!$H$10*F73-Cout_Audit)</f>
        <v/>
      </c>
      <c r="O73" s="137">
        <f>SIMULATEUR!$L$11*(SIMULATEUR!$H$11*G73-Cout_Audit)</f>
        <v/>
      </c>
      <c r="P73" s="137">
        <f>SIMULATEUR!$L$12*(SIMULATEUR!$H$12*H73-Cout_Audit)</f>
        <v/>
      </c>
      <c r="Q73" s="137">
        <f>SIMULATEUR!$L$13*(SIMULATEUR!$H$13*I73-Cout_Audit)</f>
        <v/>
      </c>
      <c r="S73" s="138">
        <f>SUM(J73:Q73)</f>
        <v/>
      </c>
    </row>
    <row r="74">
      <c r="A74" s="135" t="n">
        <v>71</v>
      </c>
      <c r="B74" s="136">
        <f>MAX(0,MIN(1,NORMINV(RAND(),Taux_Recup,Ecart_Type_Recup)))</f>
        <v/>
      </c>
      <c r="C74" s="136">
        <f>MAX(0,MIN(1,NORMINV(RAND(),Taux_Recup,Ecart_Type_Recup)))</f>
        <v/>
      </c>
      <c r="D74" s="136">
        <f>MAX(0,MIN(1,NORMINV(RAND(),Taux_Recup,Ecart_Type_Recup)))</f>
        <v/>
      </c>
      <c r="E74" s="136">
        <f>MAX(0,MIN(1,NORMINV(RAND(),Taux_Recup,Ecart_Type_Recup)))</f>
        <v/>
      </c>
      <c r="F74" s="136">
        <f>MAX(0,MIN(1,NORMINV(RAND(),Taux_Recup,Ecart_Type_Recup)))</f>
        <v/>
      </c>
      <c r="G74" s="136">
        <f>MAX(0,MIN(1,NORMINV(RAND(),Taux_Recup,Ecart_Type_Recup)))</f>
        <v/>
      </c>
      <c r="H74" s="136">
        <f>MAX(0,MIN(1,NORMINV(RAND(),Taux_Recup,Ecart_Type_Recup)))</f>
        <v/>
      </c>
      <c r="I74" s="136">
        <f>MAX(0,MIN(1,NORMINV(RAND(),Taux_Recup,Ecart_Type_Recup)))</f>
        <v/>
      </c>
      <c r="J74" s="137">
        <f>SIMULATEUR!$L$6*(SIMULATEUR!$H$6*B74-Cout_Audit)</f>
        <v/>
      </c>
      <c r="K74" s="137">
        <f>SIMULATEUR!$L$7*(SIMULATEUR!$H$7*C74-Cout_Audit)</f>
        <v/>
      </c>
      <c r="L74" s="137">
        <f>SIMULATEUR!$L$8*(SIMULATEUR!$H$8*D74-Cout_Audit)</f>
        <v/>
      </c>
      <c r="M74" s="137">
        <f>SIMULATEUR!$L$9*(SIMULATEUR!$H$9*E74-Cout_Audit)</f>
        <v/>
      </c>
      <c r="N74" s="137">
        <f>SIMULATEUR!$L$10*(SIMULATEUR!$H$10*F74-Cout_Audit)</f>
        <v/>
      </c>
      <c r="O74" s="137">
        <f>SIMULATEUR!$L$11*(SIMULATEUR!$H$11*G74-Cout_Audit)</f>
        <v/>
      </c>
      <c r="P74" s="137">
        <f>SIMULATEUR!$L$12*(SIMULATEUR!$H$12*H74-Cout_Audit)</f>
        <v/>
      </c>
      <c r="Q74" s="137">
        <f>SIMULATEUR!$L$13*(SIMULATEUR!$H$13*I74-Cout_Audit)</f>
        <v/>
      </c>
      <c r="S74" s="138">
        <f>SUM(J74:Q74)</f>
        <v/>
      </c>
    </row>
    <row r="75">
      <c r="A75" s="135" t="n">
        <v>72</v>
      </c>
      <c r="B75" s="136">
        <f>MAX(0,MIN(1,NORMINV(RAND(),Taux_Recup,Ecart_Type_Recup)))</f>
        <v/>
      </c>
      <c r="C75" s="136">
        <f>MAX(0,MIN(1,NORMINV(RAND(),Taux_Recup,Ecart_Type_Recup)))</f>
        <v/>
      </c>
      <c r="D75" s="136">
        <f>MAX(0,MIN(1,NORMINV(RAND(),Taux_Recup,Ecart_Type_Recup)))</f>
        <v/>
      </c>
      <c r="E75" s="136">
        <f>MAX(0,MIN(1,NORMINV(RAND(),Taux_Recup,Ecart_Type_Recup)))</f>
        <v/>
      </c>
      <c r="F75" s="136">
        <f>MAX(0,MIN(1,NORMINV(RAND(),Taux_Recup,Ecart_Type_Recup)))</f>
        <v/>
      </c>
      <c r="G75" s="136">
        <f>MAX(0,MIN(1,NORMINV(RAND(),Taux_Recup,Ecart_Type_Recup)))</f>
        <v/>
      </c>
      <c r="H75" s="136">
        <f>MAX(0,MIN(1,NORMINV(RAND(),Taux_Recup,Ecart_Type_Recup)))</f>
        <v/>
      </c>
      <c r="I75" s="136">
        <f>MAX(0,MIN(1,NORMINV(RAND(),Taux_Recup,Ecart_Type_Recup)))</f>
        <v/>
      </c>
      <c r="J75" s="137">
        <f>SIMULATEUR!$L$6*(SIMULATEUR!$H$6*B75-Cout_Audit)</f>
        <v/>
      </c>
      <c r="K75" s="137">
        <f>SIMULATEUR!$L$7*(SIMULATEUR!$H$7*C75-Cout_Audit)</f>
        <v/>
      </c>
      <c r="L75" s="137">
        <f>SIMULATEUR!$L$8*(SIMULATEUR!$H$8*D75-Cout_Audit)</f>
        <v/>
      </c>
      <c r="M75" s="137">
        <f>SIMULATEUR!$L$9*(SIMULATEUR!$H$9*E75-Cout_Audit)</f>
        <v/>
      </c>
      <c r="N75" s="137">
        <f>SIMULATEUR!$L$10*(SIMULATEUR!$H$10*F75-Cout_Audit)</f>
        <v/>
      </c>
      <c r="O75" s="137">
        <f>SIMULATEUR!$L$11*(SIMULATEUR!$H$11*G75-Cout_Audit)</f>
        <v/>
      </c>
      <c r="P75" s="137">
        <f>SIMULATEUR!$L$12*(SIMULATEUR!$H$12*H75-Cout_Audit)</f>
        <v/>
      </c>
      <c r="Q75" s="137">
        <f>SIMULATEUR!$L$13*(SIMULATEUR!$H$13*I75-Cout_Audit)</f>
        <v/>
      </c>
      <c r="S75" s="138">
        <f>SUM(J75:Q75)</f>
        <v/>
      </c>
    </row>
    <row r="76">
      <c r="A76" s="135" t="n">
        <v>73</v>
      </c>
      <c r="B76" s="136">
        <f>MAX(0,MIN(1,NORMINV(RAND(),Taux_Recup,Ecart_Type_Recup)))</f>
        <v/>
      </c>
      <c r="C76" s="136">
        <f>MAX(0,MIN(1,NORMINV(RAND(),Taux_Recup,Ecart_Type_Recup)))</f>
        <v/>
      </c>
      <c r="D76" s="136">
        <f>MAX(0,MIN(1,NORMINV(RAND(),Taux_Recup,Ecart_Type_Recup)))</f>
        <v/>
      </c>
      <c r="E76" s="136">
        <f>MAX(0,MIN(1,NORMINV(RAND(),Taux_Recup,Ecart_Type_Recup)))</f>
        <v/>
      </c>
      <c r="F76" s="136">
        <f>MAX(0,MIN(1,NORMINV(RAND(),Taux_Recup,Ecart_Type_Recup)))</f>
        <v/>
      </c>
      <c r="G76" s="136">
        <f>MAX(0,MIN(1,NORMINV(RAND(),Taux_Recup,Ecart_Type_Recup)))</f>
        <v/>
      </c>
      <c r="H76" s="136">
        <f>MAX(0,MIN(1,NORMINV(RAND(),Taux_Recup,Ecart_Type_Recup)))</f>
        <v/>
      </c>
      <c r="I76" s="136">
        <f>MAX(0,MIN(1,NORMINV(RAND(),Taux_Recup,Ecart_Type_Recup)))</f>
        <v/>
      </c>
      <c r="J76" s="137">
        <f>SIMULATEUR!$L$6*(SIMULATEUR!$H$6*B76-Cout_Audit)</f>
        <v/>
      </c>
      <c r="K76" s="137">
        <f>SIMULATEUR!$L$7*(SIMULATEUR!$H$7*C76-Cout_Audit)</f>
        <v/>
      </c>
      <c r="L76" s="137">
        <f>SIMULATEUR!$L$8*(SIMULATEUR!$H$8*D76-Cout_Audit)</f>
        <v/>
      </c>
      <c r="M76" s="137">
        <f>SIMULATEUR!$L$9*(SIMULATEUR!$H$9*E76-Cout_Audit)</f>
        <v/>
      </c>
      <c r="N76" s="137">
        <f>SIMULATEUR!$L$10*(SIMULATEUR!$H$10*F76-Cout_Audit)</f>
        <v/>
      </c>
      <c r="O76" s="137">
        <f>SIMULATEUR!$L$11*(SIMULATEUR!$H$11*G76-Cout_Audit)</f>
        <v/>
      </c>
      <c r="P76" s="137">
        <f>SIMULATEUR!$L$12*(SIMULATEUR!$H$12*H76-Cout_Audit)</f>
        <v/>
      </c>
      <c r="Q76" s="137">
        <f>SIMULATEUR!$L$13*(SIMULATEUR!$H$13*I76-Cout_Audit)</f>
        <v/>
      </c>
      <c r="S76" s="138">
        <f>SUM(J76:Q76)</f>
        <v/>
      </c>
    </row>
    <row r="77">
      <c r="A77" s="135" t="n">
        <v>74</v>
      </c>
      <c r="B77" s="136">
        <f>MAX(0,MIN(1,NORMINV(RAND(),Taux_Recup,Ecart_Type_Recup)))</f>
        <v/>
      </c>
      <c r="C77" s="136">
        <f>MAX(0,MIN(1,NORMINV(RAND(),Taux_Recup,Ecart_Type_Recup)))</f>
        <v/>
      </c>
      <c r="D77" s="136">
        <f>MAX(0,MIN(1,NORMINV(RAND(),Taux_Recup,Ecart_Type_Recup)))</f>
        <v/>
      </c>
      <c r="E77" s="136">
        <f>MAX(0,MIN(1,NORMINV(RAND(),Taux_Recup,Ecart_Type_Recup)))</f>
        <v/>
      </c>
      <c r="F77" s="136">
        <f>MAX(0,MIN(1,NORMINV(RAND(),Taux_Recup,Ecart_Type_Recup)))</f>
        <v/>
      </c>
      <c r="G77" s="136">
        <f>MAX(0,MIN(1,NORMINV(RAND(),Taux_Recup,Ecart_Type_Recup)))</f>
        <v/>
      </c>
      <c r="H77" s="136">
        <f>MAX(0,MIN(1,NORMINV(RAND(),Taux_Recup,Ecart_Type_Recup)))</f>
        <v/>
      </c>
      <c r="I77" s="136">
        <f>MAX(0,MIN(1,NORMINV(RAND(),Taux_Recup,Ecart_Type_Recup)))</f>
        <v/>
      </c>
      <c r="J77" s="137">
        <f>SIMULATEUR!$L$6*(SIMULATEUR!$H$6*B77-Cout_Audit)</f>
        <v/>
      </c>
      <c r="K77" s="137">
        <f>SIMULATEUR!$L$7*(SIMULATEUR!$H$7*C77-Cout_Audit)</f>
        <v/>
      </c>
      <c r="L77" s="137">
        <f>SIMULATEUR!$L$8*(SIMULATEUR!$H$8*D77-Cout_Audit)</f>
        <v/>
      </c>
      <c r="M77" s="137">
        <f>SIMULATEUR!$L$9*(SIMULATEUR!$H$9*E77-Cout_Audit)</f>
        <v/>
      </c>
      <c r="N77" s="137">
        <f>SIMULATEUR!$L$10*(SIMULATEUR!$H$10*F77-Cout_Audit)</f>
        <v/>
      </c>
      <c r="O77" s="137">
        <f>SIMULATEUR!$L$11*(SIMULATEUR!$H$11*G77-Cout_Audit)</f>
        <v/>
      </c>
      <c r="P77" s="137">
        <f>SIMULATEUR!$L$12*(SIMULATEUR!$H$12*H77-Cout_Audit)</f>
        <v/>
      </c>
      <c r="Q77" s="137">
        <f>SIMULATEUR!$L$13*(SIMULATEUR!$H$13*I77-Cout_Audit)</f>
        <v/>
      </c>
      <c r="S77" s="138">
        <f>SUM(J77:Q77)</f>
        <v/>
      </c>
    </row>
    <row r="78">
      <c r="A78" s="135" t="n">
        <v>75</v>
      </c>
      <c r="B78" s="136">
        <f>MAX(0,MIN(1,NORMINV(RAND(),Taux_Recup,Ecart_Type_Recup)))</f>
        <v/>
      </c>
      <c r="C78" s="136">
        <f>MAX(0,MIN(1,NORMINV(RAND(),Taux_Recup,Ecart_Type_Recup)))</f>
        <v/>
      </c>
      <c r="D78" s="136">
        <f>MAX(0,MIN(1,NORMINV(RAND(),Taux_Recup,Ecart_Type_Recup)))</f>
        <v/>
      </c>
      <c r="E78" s="136">
        <f>MAX(0,MIN(1,NORMINV(RAND(),Taux_Recup,Ecart_Type_Recup)))</f>
        <v/>
      </c>
      <c r="F78" s="136">
        <f>MAX(0,MIN(1,NORMINV(RAND(),Taux_Recup,Ecart_Type_Recup)))</f>
        <v/>
      </c>
      <c r="G78" s="136">
        <f>MAX(0,MIN(1,NORMINV(RAND(),Taux_Recup,Ecart_Type_Recup)))</f>
        <v/>
      </c>
      <c r="H78" s="136">
        <f>MAX(0,MIN(1,NORMINV(RAND(),Taux_Recup,Ecart_Type_Recup)))</f>
        <v/>
      </c>
      <c r="I78" s="136">
        <f>MAX(0,MIN(1,NORMINV(RAND(),Taux_Recup,Ecart_Type_Recup)))</f>
        <v/>
      </c>
      <c r="J78" s="137">
        <f>SIMULATEUR!$L$6*(SIMULATEUR!$H$6*B78-Cout_Audit)</f>
        <v/>
      </c>
      <c r="K78" s="137">
        <f>SIMULATEUR!$L$7*(SIMULATEUR!$H$7*C78-Cout_Audit)</f>
        <v/>
      </c>
      <c r="L78" s="137">
        <f>SIMULATEUR!$L$8*(SIMULATEUR!$H$8*D78-Cout_Audit)</f>
        <v/>
      </c>
      <c r="M78" s="137">
        <f>SIMULATEUR!$L$9*(SIMULATEUR!$H$9*E78-Cout_Audit)</f>
        <v/>
      </c>
      <c r="N78" s="137">
        <f>SIMULATEUR!$L$10*(SIMULATEUR!$H$10*F78-Cout_Audit)</f>
        <v/>
      </c>
      <c r="O78" s="137">
        <f>SIMULATEUR!$L$11*(SIMULATEUR!$H$11*G78-Cout_Audit)</f>
        <v/>
      </c>
      <c r="P78" s="137">
        <f>SIMULATEUR!$L$12*(SIMULATEUR!$H$12*H78-Cout_Audit)</f>
        <v/>
      </c>
      <c r="Q78" s="137">
        <f>SIMULATEUR!$L$13*(SIMULATEUR!$H$13*I78-Cout_Audit)</f>
        <v/>
      </c>
      <c r="S78" s="138">
        <f>SUM(J78:Q78)</f>
        <v/>
      </c>
    </row>
    <row r="79">
      <c r="A79" s="135" t="n">
        <v>76</v>
      </c>
      <c r="B79" s="136">
        <f>MAX(0,MIN(1,NORMINV(RAND(),Taux_Recup,Ecart_Type_Recup)))</f>
        <v/>
      </c>
      <c r="C79" s="136">
        <f>MAX(0,MIN(1,NORMINV(RAND(),Taux_Recup,Ecart_Type_Recup)))</f>
        <v/>
      </c>
      <c r="D79" s="136">
        <f>MAX(0,MIN(1,NORMINV(RAND(),Taux_Recup,Ecart_Type_Recup)))</f>
        <v/>
      </c>
      <c r="E79" s="136">
        <f>MAX(0,MIN(1,NORMINV(RAND(),Taux_Recup,Ecart_Type_Recup)))</f>
        <v/>
      </c>
      <c r="F79" s="136">
        <f>MAX(0,MIN(1,NORMINV(RAND(),Taux_Recup,Ecart_Type_Recup)))</f>
        <v/>
      </c>
      <c r="G79" s="136">
        <f>MAX(0,MIN(1,NORMINV(RAND(),Taux_Recup,Ecart_Type_Recup)))</f>
        <v/>
      </c>
      <c r="H79" s="136">
        <f>MAX(0,MIN(1,NORMINV(RAND(),Taux_Recup,Ecart_Type_Recup)))</f>
        <v/>
      </c>
      <c r="I79" s="136">
        <f>MAX(0,MIN(1,NORMINV(RAND(),Taux_Recup,Ecart_Type_Recup)))</f>
        <v/>
      </c>
      <c r="J79" s="137">
        <f>SIMULATEUR!$L$6*(SIMULATEUR!$H$6*B79-Cout_Audit)</f>
        <v/>
      </c>
      <c r="K79" s="137">
        <f>SIMULATEUR!$L$7*(SIMULATEUR!$H$7*C79-Cout_Audit)</f>
        <v/>
      </c>
      <c r="L79" s="137">
        <f>SIMULATEUR!$L$8*(SIMULATEUR!$H$8*D79-Cout_Audit)</f>
        <v/>
      </c>
      <c r="M79" s="137">
        <f>SIMULATEUR!$L$9*(SIMULATEUR!$H$9*E79-Cout_Audit)</f>
        <v/>
      </c>
      <c r="N79" s="137">
        <f>SIMULATEUR!$L$10*(SIMULATEUR!$H$10*F79-Cout_Audit)</f>
        <v/>
      </c>
      <c r="O79" s="137">
        <f>SIMULATEUR!$L$11*(SIMULATEUR!$H$11*G79-Cout_Audit)</f>
        <v/>
      </c>
      <c r="P79" s="137">
        <f>SIMULATEUR!$L$12*(SIMULATEUR!$H$12*H79-Cout_Audit)</f>
        <v/>
      </c>
      <c r="Q79" s="137">
        <f>SIMULATEUR!$L$13*(SIMULATEUR!$H$13*I79-Cout_Audit)</f>
        <v/>
      </c>
      <c r="S79" s="138">
        <f>SUM(J79:Q79)</f>
        <v/>
      </c>
    </row>
    <row r="80">
      <c r="A80" s="135" t="n">
        <v>77</v>
      </c>
      <c r="B80" s="136">
        <f>MAX(0,MIN(1,NORMINV(RAND(),Taux_Recup,Ecart_Type_Recup)))</f>
        <v/>
      </c>
      <c r="C80" s="136">
        <f>MAX(0,MIN(1,NORMINV(RAND(),Taux_Recup,Ecart_Type_Recup)))</f>
        <v/>
      </c>
      <c r="D80" s="136">
        <f>MAX(0,MIN(1,NORMINV(RAND(),Taux_Recup,Ecart_Type_Recup)))</f>
        <v/>
      </c>
      <c r="E80" s="136">
        <f>MAX(0,MIN(1,NORMINV(RAND(),Taux_Recup,Ecart_Type_Recup)))</f>
        <v/>
      </c>
      <c r="F80" s="136">
        <f>MAX(0,MIN(1,NORMINV(RAND(),Taux_Recup,Ecart_Type_Recup)))</f>
        <v/>
      </c>
      <c r="G80" s="136">
        <f>MAX(0,MIN(1,NORMINV(RAND(),Taux_Recup,Ecart_Type_Recup)))</f>
        <v/>
      </c>
      <c r="H80" s="136">
        <f>MAX(0,MIN(1,NORMINV(RAND(),Taux_Recup,Ecart_Type_Recup)))</f>
        <v/>
      </c>
      <c r="I80" s="136">
        <f>MAX(0,MIN(1,NORMINV(RAND(),Taux_Recup,Ecart_Type_Recup)))</f>
        <v/>
      </c>
      <c r="J80" s="137">
        <f>SIMULATEUR!$L$6*(SIMULATEUR!$H$6*B80-Cout_Audit)</f>
        <v/>
      </c>
      <c r="K80" s="137">
        <f>SIMULATEUR!$L$7*(SIMULATEUR!$H$7*C80-Cout_Audit)</f>
        <v/>
      </c>
      <c r="L80" s="137">
        <f>SIMULATEUR!$L$8*(SIMULATEUR!$H$8*D80-Cout_Audit)</f>
        <v/>
      </c>
      <c r="M80" s="137">
        <f>SIMULATEUR!$L$9*(SIMULATEUR!$H$9*E80-Cout_Audit)</f>
        <v/>
      </c>
      <c r="N80" s="137">
        <f>SIMULATEUR!$L$10*(SIMULATEUR!$H$10*F80-Cout_Audit)</f>
        <v/>
      </c>
      <c r="O80" s="137">
        <f>SIMULATEUR!$L$11*(SIMULATEUR!$H$11*G80-Cout_Audit)</f>
        <v/>
      </c>
      <c r="P80" s="137">
        <f>SIMULATEUR!$L$12*(SIMULATEUR!$H$12*H80-Cout_Audit)</f>
        <v/>
      </c>
      <c r="Q80" s="137">
        <f>SIMULATEUR!$L$13*(SIMULATEUR!$H$13*I80-Cout_Audit)</f>
        <v/>
      </c>
      <c r="S80" s="138">
        <f>SUM(J80:Q80)</f>
        <v/>
      </c>
    </row>
    <row r="81">
      <c r="A81" s="135" t="n">
        <v>78</v>
      </c>
      <c r="B81" s="136">
        <f>MAX(0,MIN(1,NORMINV(RAND(),Taux_Recup,Ecart_Type_Recup)))</f>
        <v/>
      </c>
      <c r="C81" s="136">
        <f>MAX(0,MIN(1,NORMINV(RAND(),Taux_Recup,Ecart_Type_Recup)))</f>
        <v/>
      </c>
      <c r="D81" s="136">
        <f>MAX(0,MIN(1,NORMINV(RAND(),Taux_Recup,Ecart_Type_Recup)))</f>
        <v/>
      </c>
      <c r="E81" s="136">
        <f>MAX(0,MIN(1,NORMINV(RAND(),Taux_Recup,Ecart_Type_Recup)))</f>
        <v/>
      </c>
      <c r="F81" s="136">
        <f>MAX(0,MIN(1,NORMINV(RAND(),Taux_Recup,Ecart_Type_Recup)))</f>
        <v/>
      </c>
      <c r="G81" s="136">
        <f>MAX(0,MIN(1,NORMINV(RAND(),Taux_Recup,Ecart_Type_Recup)))</f>
        <v/>
      </c>
      <c r="H81" s="136">
        <f>MAX(0,MIN(1,NORMINV(RAND(),Taux_Recup,Ecart_Type_Recup)))</f>
        <v/>
      </c>
      <c r="I81" s="136">
        <f>MAX(0,MIN(1,NORMINV(RAND(),Taux_Recup,Ecart_Type_Recup)))</f>
        <v/>
      </c>
      <c r="J81" s="137">
        <f>SIMULATEUR!$L$6*(SIMULATEUR!$H$6*B81-Cout_Audit)</f>
        <v/>
      </c>
      <c r="K81" s="137">
        <f>SIMULATEUR!$L$7*(SIMULATEUR!$H$7*C81-Cout_Audit)</f>
        <v/>
      </c>
      <c r="L81" s="137">
        <f>SIMULATEUR!$L$8*(SIMULATEUR!$H$8*D81-Cout_Audit)</f>
        <v/>
      </c>
      <c r="M81" s="137">
        <f>SIMULATEUR!$L$9*(SIMULATEUR!$H$9*E81-Cout_Audit)</f>
        <v/>
      </c>
      <c r="N81" s="137">
        <f>SIMULATEUR!$L$10*(SIMULATEUR!$H$10*F81-Cout_Audit)</f>
        <v/>
      </c>
      <c r="O81" s="137">
        <f>SIMULATEUR!$L$11*(SIMULATEUR!$H$11*G81-Cout_Audit)</f>
        <v/>
      </c>
      <c r="P81" s="137">
        <f>SIMULATEUR!$L$12*(SIMULATEUR!$H$12*H81-Cout_Audit)</f>
        <v/>
      </c>
      <c r="Q81" s="137">
        <f>SIMULATEUR!$L$13*(SIMULATEUR!$H$13*I81-Cout_Audit)</f>
        <v/>
      </c>
      <c r="S81" s="138">
        <f>SUM(J81:Q81)</f>
        <v/>
      </c>
    </row>
    <row r="82">
      <c r="A82" s="135" t="n">
        <v>79</v>
      </c>
      <c r="B82" s="136">
        <f>MAX(0,MIN(1,NORMINV(RAND(),Taux_Recup,Ecart_Type_Recup)))</f>
        <v/>
      </c>
      <c r="C82" s="136">
        <f>MAX(0,MIN(1,NORMINV(RAND(),Taux_Recup,Ecart_Type_Recup)))</f>
        <v/>
      </c>
      <c r="D82" s="136">
        <f>MAX(0,MIN(1,NORMINV(RAND(),Taux_Recup,Ecart_Type_Recup)))</f>
        <v/>
      </c>
      <c r="E82" s="136">
        <f>MAX(0,MIN(1,NORMINV(RAND(),Taux_Recup,Ecart_Type_Recup)))</f>
        <v/>
      </c>
      <c r="F82" s="136">
        <f>MAX(0,MIN(1,NORMINV(RAND(),Taux_Recup,Ecart_Type_Recup)))</f>
        <v/>
      </c>
      <c r="G82" s="136">
        <f>MAX(0,MIN(1,NORMINV(RAND(),Taux_Recup,Ecart_Type_Recup)))</f>
        <v/>
      </c>
      <c r="H82" s="136">
        <f>MAX(0,MIN(1,NORMINV(RAND(),Taux_Recup,Ecart_Type_Recup)))</f>
        <v/>
      </c>
      <c r="I82" s="136">
        <f>MAX(0,MIN(1,NORMINV(RAND(),Taux_Recup,Ecart_Type_Recup)))</f>
        <v/>
      </c>
      <c r="J82" s="137">
        <f>SIMULATEUR!$L$6*(SIMULATEUR!$H$6*B82-Cout_Audit)</f>
        <v/>
      </c>
      <c r="K82" s="137">
        <f>SIMULATEUR!$L$7*(SIMULATEUR!$H$7*C82-Cout_Audit)</f>
        <v/>
      </c>
      <c r="L82" s="137">
        <f>SIMULATEUR!$L$8*(SIMULATEUR!$H$8*D82-Cout_Audit)</f>
        <v/>
      </c>
      <c r="M82" s="137">
        <f>SIMULATEUR!$L$9*(SIMULATEUR!$H$9*E82-Cout_Audit)</f>
        <v/>
      </c>
      <c r="N82" s="137">
        <f>SIMULATEUR!$L$10*(SIMULATEUR!$H$10*F82-Cout_Audit)</f>
        <v/>
      </c>
      <c r="O82" s="137">
        <f>SIMULATEUR!$L$11*(SIMULATEUR!$H$11*G82-Cout_Audit)</f>
        <v/>
      </c>
      <c r="P82" s="137">
        <f>SIMULATEUR!$L$12*(SIMULATEUR!$H$12*H82-Cout_Audit)</f>
        <v/>
      </c>
      <c r="Q82" s="137">
        <f>SIMULATEUR!$L$13*(SIMULATEUR!$H$13*I82-Cout_Audit)</f>
        <v/>
      </c>
      <c r="S82" s="138">
        <f>SUM(J82:Q82)</f>
        <v/>
      </c>
    </row>
    <row r="83">
      <c r="A83" s="135" t="n">
        <v>80</v>
      </c>
      <c r="B83" s="136">
        <f>MAX(0,MIN(1,NORMINV(RAND(),Taux_Recup,Ecart_Type_Recup)))</f>
        <v/>
      </c>
      <c r="C83" s="136">
        <f>MAX(0,MIN(1,NORMINV(RAND(),Taux_Recup,Ecart_Type_Recup)))</f>
        <v/>
      </c>
      <c r="D83" s="136">
        <f>MAX(0,MIN(1,NORMINV(RAND(),Taux_Recup,Ecart_Type_Recup)))</f>
        <v/>
      </c>
      <c r="E83" s="136">
        <f>MAX(0,MIN(1,NORMINV(RAND(),Taux_Recup,Ecart_Type_Recup)))</f>
        <v/>
      </c>
      <c r="F83" s="136">
        <f>MAX(0,MIN(1,NORMINV(RAND(),Taux_Recup,Ecart_Type_Recup)))</f>
        <v/>
      </c>
      <c r="G83" s="136">
        <f>MAX(0,MIN(1,NORMINV(RAND(),Taux_Recup,Ecart_Type_Recup)))</f>
        <v/>
      </c>
      <c r="H83" s="136">
        <f>MAX(0,MIN(1,NORMINV(RAND(),Taux_Recup,Ecart_Type_Recup)))</f>
        <v/>
      </c>
      <c r="I83" s="136">
        <f>MAX(0,MIN(1,NORMINV(RAND(),Taux_Recup,Ecart_Type_Recup)))</f>
        <v/>
      </c>
      <c r="J83" s="137">
        <f>SIMULATEUR!$L$6*(SIMULATEUR!$H$6*B83-Cout_Audit)</f>
        <v/>
      </c>
      <c r="K83" s="137">
        <f>SIMULATEUR!$L$7*(SIMULATEUR!$H$7*C83-Cout_Audit)</f>
        <v/>
      </c>
      <c r="L83" s="137">
        <f>SIMULATEUR!$L$8*(SIMULATEUR!$H$8*D83-Cout_Audit)</f>
        <v/>
      </c>
      <c r="M83" s="137">
        <f>SIMULATEUR!$L$9*(SIMULATEUR!$H$9*E83-Cout_Audit)</f>
        <v/>
      </c>
      <c r="N83" s="137">
        <f>SIMULATEUR!$L$10*(SIMULATEUR!$H$10*F83-Cout_Audit)</f>
        <v/>
      </c>
      <c r="O83" s="137">
        <f>SIMULATEUR!$L$11*(SIMULATEUR!$H$11*G83-Cout_Audit)</f>
        <v/>
      </c>
      <c r="P83" s="137">
        <f>SIMULATEUR!$L$12*(SIMULATEUR!$H$12*H83-Cout_Audit)</f>
        <v/>
      </c>
      <c r="Q83" s="137">
        <f>SIMULATEUR!$L$13*(SIMULATEUR!$H$13*I83-Cout_Audit)</f>
        <v/>
      </c>
      <c r="S83" s="138">
        <f>SUM(J83:Q83)</f>
        <v/>
      </c>
    </row>
    <row r="84">
      <c r="A84" s="135" t="n">
        <v>81</v>
      </c>
      <c r="B84" s="136">
        <f>MAX(0,MIN(1,NORMINV(RAND(),Taux_Recup,Ecart_Type_Recup)))</f>
        <v/>
      </c>
      <c r="C84" s="136">
        <f>MAX(0,MIN(1,NORMINV(RAND(),Taux_Recup,Ecart_Type_Recup)))</f>
        <v/>
      </c>
      <c r="D84" s="136">
        <f>MAX(0,MIN(1,NORMINV(RAND(),Taux_Recup,Ecart_Type_Recup)))</f>
        <v/>
      </c>
      <c r="E84" s="136">
        <f>MAX(0,MIN(1,NORMINV(RAND(),Taux_Recup,Ecart_Type_Recup)))</f>
        <v/>
      </c>
      <c r="F84" s="136">
        <f>MAX(0,MIN(1,NORMINV(RAND(),Taux_Recup,Ecart_Type_Recup)))</f>
        <v/>
      </c>
      <c r="G84" s="136">
        <f>MAX(0,MIN(1,NORMINV(RAND(),Taux_Recup,Ecart_Type_Recup)))</f>
        <v/>
      </c>
      <c r="H84" s="136">
        <f>MAX(0,MIN(1,NORMINV(RAND(),Taux_Recup,Ecart_Type_Recup)))</f>
        <v/>
      </c>
      <c r="I84" s="136">
        <f>MAX(0,MIN(1,NORMINV(RAND(),Taux_Recup,Ecart_Type_Recup)))</f>
        <v/>
      </c>
      <c r="J84" s="137">
        <f>SIMULATEUR!$L$6*(SIMULATEUR!$H$6*B84-Cout_Audit)</f>
        <v/>
      </c>
      <c r="K84" s="137">
        <f>SIMULATEUR!$L$7*(SIMULATEUR!$H$7*C84-Cout_Audit)</f>
        <v/>
      </c>
      <c r="L84" s="137">
        <f>SIMULATEUR!$L$8*(SIMULATEUR!$H$8*D84-Cout_Audit)</f>
        <v/>
      </c>
      <c r="M84" s="137">
        <f>SIMULATEUR!$L$9*(SIMULATEUR!$H$9*E84-Cout_Audit)</f>
        <v/>
      </c>
      <c r="N84" s="137">
        <f>SIMULATEUR!$L$10*(SIMULATEUR!$H$10*F84-Cout_Audit)</f>
        <v/>
      </c>
      <c r="O84" s="137">
        <f>SIMULATEUR!$L$11*(SIMULATEUR!$H$11*G84-Cout_Audit)</f>
        <v/>
      </c>
      <c r="P84" s="137">
        <f>SIMULATEUR!$L$12*(SIMULATEUR!$H$12*H84-Cout_Audit)</f>
        <v/>
      </c>
      <c r="Q84" s="137">
        <f>SIMULATEUR!$L$13*(SIMULATEUR!$H$13*I84-Cout_Audit)</f>
        <v/>
      </c>
      <c r="S84" s="138">
        <f>SUM(J84:Q84)</f>
        <v/>
      </c>
    </row>
    <row r="85">
      <c r="A85" s="135" t="n">
        <v>82</v>
      </c>
      <c r="B85" s="136">
        <f>MAX(0,MIN(1,NORMINV(RAND(),Taux_Recup,Ecart_Type_Recup)))</f>
        <v/>
      </c>
      <c r="C85" s="136">
        <f>MAX(0,MIN(1,NORMINV(RAND(),Taux_Recup,Ecart_Type_Recup)))</f>
        <v/>
      </c>
      <c r="D85" s="136">
        <f>MAX(0,MIN(1,NORMINV(RAND(),Taux_Recup,Ecart_Type_Recup)))</f>
        <v/>
      </c>
      <c r="E85" s="136">
        <f>MAX(0,MIN(1,NORMINV(RAND(),Taux_Recup,Ecart_Type_Recup)))</f>
        <v/>
      </c>
      <c r="F85" s="136">
        <f>MAX(0,MIN(1,NORMINV(RAND(),Taux_Recup,Ecart_Type_Recup)))</f>
        <v/>
      </c>
      <c r="G85" s="136">
        <f>MAX(0,MIN(1,NORMINV(RAND(),Taux_Recup,Ecart_Type_Recup)))</f>
        <v/>
      </c>
      <c r="H85" s="136">
        <f>MAX(0,MIN(1,NORMINV(RAND(),Taux_Recup,Ecart_Type_Recup)))</f>
        <v/>
      </c>
      <c r="I85" s="136">
        <f>MAX(0,MIN(1,NORMINV(RAND(),Taux_Recup,Ecart_Type_Recup)))</f>
        <v/>
      </c>
      <c r="J85" s="137">
        <f>SIMULATEUR!$L$6*(SIMULATEUR!$H$6*B85-Cout_Audit)</f>
        <v/>
      </c>
      <c r="K85" s="137">
        <f>SIMULATEUR!$L$7*(SIMULATEUR!$H$7*C85-Cout_Audit)</f>
        <v/>
      </c>
      <c r="L85" s="137">
        <f>SIMULATEUR!$L$8*(SIMULATEUR!$H$8*D85-Cout_Audit)</f>
        <v/>
      </c>
      <c r="M85" s="137">
        <f>SIMULATEUR!$L$9*(SIMULATEUR!$H$9*E85-Cout_Audit)</f>
        <v/>
      </c>
      <c r="N85" s="137">
        <f>SIMULATEUR!$L$10*(SIMULATEUR!$H$10*F85-Cout_Audit)</f>
        <v/>
      </c>
      <c r="O85" s="137">
        <f>SIMULATEUR!$L$11*(SIMULATEUR!$H$11*G85-Cout_Audit)</f>
        <v/>
      </c>
      <c r="P85" s="137">
        <f>SIMULATEUR!$L$12*(SIMULATEUR!$H$12*H85-Cout_Audit)</f>
        <v/>
      </c>
      <c r="Q85" s="137">
        <f>SIMULATEUR!$L$13*(SIMULATEUR!$H$13*I85-Cout_Audit)</f>
        <v/>
      </c>
      <c r="S85" s="138">
        <f>SUM(J85:Q85)</f>
        <v/>
      </c>
    </row>
    <row r="86">
      <c r="A86" s="135" t="n">
        <v>83</v>
      </c>
      <c r="B86" s="136">
        <f>MAX(0,MIN(1,NORMINV(RAND(),Taux_Recup,Ecart_Type_Recup)))</f>
        <v/>
      </c>
      <c r="C86" s="136">
        <f>MAX(0,MIN(1,NORMINV(RAND(),Taux_Recup,Ecart_Type_Recup)))</f>
        <v/>
      </c>
      <c r="D86" s="136">
        <f>MAX(0,MIN(1,NORMINV(RAND(),Taux_Recup,Ecart_Type_Recup)))</f>
        <v/>
      </c>
      <c r="E86" s="136">
        <f>MAX(0,MIN(1,NORMINV(RAND(),Taux_Recup,Ecart_Type_Recup)))</f>
        <v/>
      </c>
      <c r="F86" s="136">
        <f>MAX(0,MIN(1,NORMINV(RAND(),Taux_Recup,Ecart_Type_Recup)))</f>
        <v/>
      </c>
      <c r="G86" s="136">
        <f>MAX(0,MIN(1,NORMINV(RAND(),Taux_Recup,Ecart_Type_Recup)))</f>
        <v/>
      </c>
      <c r="H86" s="136">
        <f>MAX(0,MIN(1,NORMINV(RAND(),Taux_Recup,Ecart_Type_Recup)))</f>
        <v/>
      </c>
      <c r="I86" s="136">
        <f>MAX(0,MIN(1,NORMINV(RAND(),Taux_Recup,Ecart_Type_Recup)))</f>
        <v/>
      </c>
      <c r="J86" s="137">
        <f>SIMULATEUR!$L$6*(SIMULATEUR!$H$6*B86-Cout_Audit)</f>
        <v/>
      </c>
      <c r="K86" s="137">
        <f>SIMULATEUR!$L$7*(SIMULATEUR!$H$7*C86-Cout_Audit)</f>
        <v/>
      </c>
      <c r="L86" s="137">
        <f>SIMULATEUR!$L$8*(SIMULATEUR!$H$8*D86-Cout_Audit)</f>
        <v/>
      </c>
      <c r="M86" s="137">
        <f>SIMULATEUR!$L$9*(SIMULATEUR!$H$9*E86-Cout_Audit)</f>
        <v/>
      </c>
      <c r="N86" s="137">
        <f>SIMULATEUR!$L$10*(SIMULATEUR!$H$10*F86-Cout_Audit)</f>
        <v/>
      </c>
      <c r="O86" s="137">
        <f>SIMULATEUR!$L$11*(SIMULATEUR!$H$11*G86-Cout_Audit)</f>
        <v/>
      </c>
      <c r="P86" s="137">
        <f>SIMULATEUR!$L$12*(SIMULATEUR!$H$12*H86-Cout_Audit)</f>
        <v/>
      </c>
      <c r="Q86" s="137">
        <f>SIMULATEUR!$L$13*(SIMULATEUR!$H$13*I86-Cout_Audit)</f>
        <v/>
      </c>
      <c r="S86" s="138">
        <f>SUM(J86:Q86)</f>
        <v/>
      </c>
    </row>
    <row r="87">
      <c r="A87" s="135" t="n">
        <v>84</v>
      </c>
      <c r="B87" s="136">
        <f>MAX(0,MIN(1,NORMINV(RAND(),Taux_Recup,Ecart_Type_Recup)))</f>
        <v/>
      </c>
      <c r="C87" s="136">
        <f>MAX(0,MIN(1,NORMINV(RAND(),Taux_Recup,Ecart_Type_Recup)))</f>
        <v/>
      </c>
      <c r="D87" s="136">
        <f>MAX(0,MIN(1,NORMINV(RAND(),Taux_Recup,Ecart_Type_Recup)))</f>
        <v/>
      </c>
      <c r="E87" s="136">
        <f>MAX(0,MIN(1,NORMINV(RAND(),Taux_Recup,Ecart_Type_Recup)))</f>
        <v/>
      </c>
      <c r="F87" s="136">
        <f>MAX(0,MIN(1,NORMINV(RAND(),Taux_Recup,Ecart_Type_Recup)))</f>
        <v/>
      </c>
      <c r="G87" s="136">
        <f>MAX(0,MIN(1,NORMINV(RAND(),Taux_Recup,Ecart_Type_Recup)))</f>
        <v/>
      </c>
      <c r="H87" s="136">
        <f>MAX(0,MIN(1,NORMINV(RAND(),Taux_Recup,Ecart_Type_Recup)))</f>
        <v/>
      </c>
      <c r="I87" s="136">
        <f>MAX(0,MIN(1,NORMINV(RAND(),Taux_Recup,Ecart_Type_Recup)))</f>
        <v/>
      </c>
      <c r="J87" s="137">
        <f>SIMULATEUR!$L$6*(SIMULATEUR!$H$6*B87-Cout_Audit)</f>
        <v/>
      </c>
      <c r="K87" s="137">
        <f>SIMULATEUR!$L$7*(SIMULATEUR!$H$7*C87-Cout_Audit)</f>
        <v/>
      </c>
      <c r="L87" s="137">
        <f>SIMULATEUR!$L$8*(SIMULATEUR!$H$8*D87-Cout_Audit)</f>
        <v/>
      </c>
      <c r="M87" s="137">
        <f>SIMULATEUR!$L$9*(SIMULATEUR!$H$9*E87-Cout_Audit)</f>
        <v/>
      </c>
      <c r="N87" s="137">
        <f>SIMULATEUR!$L$10*(SIMULATEUR!$H$10*F87-Cout_Audit)</f>
        <v/>
      </c>
      <c r="O87" s="137">
        <f>SIMULATEUR!$L$11*(SIMULATEUR!$H$11*G87-Cout_Audit)</f>
        <v/>
      </c>
      <c r="P87" s="137">
        <f>SIMULATEUR!$L$12*(SIMULATEUR!$H$12*H87-Cout_Audit)</f>
        <v/>
      </c>
      <c r="Q87" s="137">
        <f>SIMULATEUR!$L$13*(SIMULATEUR!$H$13*I87-Cout_Audit)</f>
        <v/>
      </c>
      <c r="S87" s="138">
        <f>SUM(J87:Q87)</f>
        <v/>
      </c>
    </row>
    <row r="88">
      <c r="A88" s="135" t="n">
        <v>85</v>
      </c>
      <c r="B88" s="136">
        <f>MAX(0,MIN(1,NORMINV(RAND(),Taux_Recup,Ecart_Type_Recup)))</f>
        <v/>
      </c>
      <c r="C88" s="136">
        <f>MAX(0,MIN(1,NORMINV(RAND(),Taux_Recup,Ecart_Type_Recup)))</f>
        <v/>
      </c>
      <c r="D88" s="136">
        <f>MAX(0,MIN(1,NORMINV(RAND(),Taux_Recup,Ecart_Type_Recup)))</f>
        <v/>
      </c>
      <c r="E88" s="136">
        <f>MAX(0,MIN(1,NORMINV(RAND(),Taux_Recup,Ecart_Type_Recup)))</f>
        <v/>
      </c>
      <c r="F88" s="136">
        <f>MAX(0,MIN(1,NORMINV(RAND(),Taux_Recup,Ecart_Type_Recup)))</f>
        <v/>
      </c>
      <c r="G88" s="136">
        <f>MAX(0,MIN(1,NORMINV(RAND(),Taux_Recup,Ecart_Type_Recup)))</f>
        <v/>
      </c>
      <c r="H88" s="136">
        <f>MAX(0,MIN(1,NORMINV(RAND(),Taux_Recup,Ecart_Type_Recup)))</f>
        <v/>
      </c>
      <c r="I88" s="136">
        <f>MAX(0,MIN(1,NORMINV(RAND(),Taux_Recup,Ecart_Type_Recup)))</f>
        <v/>
      </c>
      <c r="J88" s="137">
        <f>SIMULATEUR!$L$6*(SIMULATEUR!$H$6*B88-Cout_Audit)</f>
        <v/>
      </c>
      <c r="K88" s="137">
        <f>SIMULATEUR!$L$7*(SIMULATEUR!$H$7*C88-Cout_Audit)</f>
        <v/>
      </c>
      <c r="L88" s="137">
        <f>SIMULATEUR!$L$8*(SIMULATEUR!$H$8*D88-Cout_Audit)</f>
        <v/>
      </c>
      <c r="M88" s="137">
        <f>SIMULATEUR!$L$9*(SIMULATEUR!$H$9*E88-Cout_Audit)</f>
        <v/>
      </c>
      <c r="N88" s="137">
        <f>SIMULATEUR!$L$10*(SIMULATEUR!$H$10*F88-Cout_Audit)</f>
        <v/>
      </c>
      <c r="O88" s="137">
        <f>SIMULATEUR!$L$11*(SIMULATEUR!$H$11*G88-Cout_Audit)</f>
        <v/>
      </c>
      <c r="P88" s="137">
        <f>SIMULATEUR!$L$12*(SIMULATEUR!$H$12*H88-Cout_Audit)</f>
        <v/>
      </c>
      <c r="Q88" s="137">
        <f>SIMULATEUR!$L$13*(SIMULATEUR!$H$13*I88-Cout_Audit)</f>
        <v/>
      </c>
      <c r="S88" s="138">
        <f>SUM(J88:Q88)</f>
        <v/>
      </c>
    </row>
    <row r="89">
      <c r="A89" s="135" t="n">
        <v>86</v>
      </c>
      <c r="B89" s="136">
        <f>MAX(0,MIN(1,NORMINV(RAND(),Taux_Recup,Ecart_Type_Recup)))</f>
        <v/>
      </c>
      <c r="C89" s="136">
        <f>MAX(0,MIN(1,NORMINV(RAND(),Taux_Recup,Ecart_Type_Recup)))</f>
        <v/>
      </c>
      <c r="D89" s="136">
        <f>MAX(0,MIN(1,NORMINV(RAND(),Taux_Recup,Ecart_Type_Recup)))</f>
        <v/>
      </c>
      <c r="E89" s="136">
        <f>MAX(0,MIN(1,NORMINV(RAND(),Taux_Recup,Ecart_Type_Recup)))</f>
        <v/>
      </c>
      <c r="F89" s="136">
        <f>MAX(0,MIN(1,NORMINV(RAND(),Taux_Recup,Ecart_Type_Recup)))</f>
        <v/>
      </c>
      <c r="G89" s="136">
        <f>MAX(0,MIN(1,NORMINV(RAND(),Taux_Recup,Ecart_Type_Recup)))</f>
        <v/>
      </c>
      <c r="H89" s="136">
        <f>MAX(0,MIN(1,NORMINV(RAND(),Taux_Recup,Ecart_Type_Recup)))</f>
        <v/>
      </c>
      <c r="I89" s="136">
        <f>MAX(0,MIN(1,NORMINV(RAND(),Taux_Recup,Ecart_Type_Recup)))</f>
        <v/>
      </c>
      <c r="J89" s="137">
        <f>SIMULATEUR!$L$6*(SIMULATEUR!$H$6*B89-Cout_Audit)</f>
        <v/>
      </c>
      <c r="K89" s="137">
        <f>SIMULATEUR!$L$7*(SIMULATEUR!$H$7*C89-Cout_Audit)</f>
        <v/>
      </c>
      <c r="L89" s="137">
        <f>SIMULATEUR!$L$8*(SIMULATEUR!$H$8*D89-Cout_Audit)</f>
        <v/>
      </c>
      <c r="M89" s="137">
        <f>SIMULATEUR!$L$9*(SIMULATEUR!$H$9*E89-Cout_Audit)</f>
        <v/>
      </c>
      <c r="N89" s="137">
        <f>SIMULATEUR!$L$10*(SIMULATEUR!$H$10*F89-Cout_Audit)</f>
        <v/>
      </c>
      <c r="O89" s="137">
        <f>SIMULATEUR!$L$11*(SIMULATEUR!$H$11*G89-Cout_Audit)</f>
        <v/>
      </c>
      <c r="P89" s="137">
        <f>SIMULATEUR!$L$12*(SIMULATEUR!$H$12*H89-Cout_Audit)</f>
        <v/>
      </c>
      <c r="Q89" s="137">
        <f>SIMULATEUR!$L$13*(SIMULATEUR!$H$13*I89-Cout_Audit)</f>
        <v/>
      </c>
      <c r="S89" s="138">
        <f>SUM(J89:Q89)</f>
        <v/>
      </c>
    </row>
    <row r="90">
      <c r="A90" s="135" t="n">
        <v>87</v>
      </c>
      <c r="B90" s="136">
        <f>MAX(0,MIN(1,NORMINV(RAND(),Taux_Recup,Ecart_Type_Recup)))</f>
        <v/>
      </c>
      <c r="C90" s="136">
        <f>MAX(0,MIN(1,NORMINV(RAND(),Taux_Recup,Ecart_Type_Recup)))</f>
        <v/>
      </c>
      <c r="D90" s="136">
        <f>MAX(0,MIN(1,NORMINV(RAND(),Taux_Recup,Ecart_Type_Recup)))</f>
        <v/>
      </c>
      <c r="E90" s="136">
        <f>MAX(0,MIN(1,NORMINV(RAND(),Taux_Recup,Ecart_Type_Recup)))</f>
        <v/>
      </c>
      <c r="F90" s="136">
        <f>MAX(0,MIN(1,NORMINV(RAND(),Taux_Recup,Ecart_Type_Recup)))</f>
        <v/>
      </c>
      <c r="G90" s="136">
        <f>MAX(0,MIN(1,NORMINV(RAND(),Taux_Recup,Ecart_Type_Recup)))</f>
        <v/>
      </c>
      <c r="H90" s="136">
        <f>MAX(0,MIN(1,NORMINV(RAND(),Taux_Recup,Ecart_Type_Recup)))</f>
        <v/>
      </c>
      <c r="I90" s="136">
        <f>MAX(0,MIN(1,NORMINV(RAND(),Taux_Recup,Ecart_Type_Recup)))</f>
        <v/>
      </c>
      <c r="J90" s="137">
        <f>SIMULATEUR!$L$6*(SIMULATEUR!$H$6*B90-Cout_Audit)</f>
        <v/>
      </c>
      <c r="K90" s="137">
        <f>SIMULATEUR!$L$7*(SIMULATEUR!$H$7*C90-Cout_Audit)</f>
        <v/>
      </c>
      <c r="L90" s="137">
        <f>SIMULATEUR!$L$8*(SIMULATEUR!$H$8*D90-Cout_Audit)</f>
        <v/>
      </c>
      <c r="M90" s="137">
        <f>SIMULATEUR!$L$9*(SIMULATEUR!$H$9*E90-Cout_Audit)</f>
        <v/>
      </c>
      <c r="N90" s="137">
        <f>SIMULATEUR!$L$10*(SIMULATEUR!$H$10*F90-Cout_Audit)</f>
        <v/>
      </c>
      <c r="O90" s="137">
        <f>SIMULATEUR!$L$11*(SIMULATEUR!$H$11*G90-Cout_Audit)</f>
        <v/>
      </c>
      <c r="P90" s="137">
        <f>SIMULATEUR!$L$12*(SIMULATEUR!$H$12*H90-Cout_Audit)</f>
        <v/>
      </c>
      <c r="Q90" s="137">
        <f>SIMULATEUR!$L$13*(SIMULATEUR!$H$13*I90-Cout_Audit)</f>
        <v/>
      </c>
      <c r="S90" s="138">
        <f>SUM(J90:Q90)</f>
        <v/>
      </c>
    </row>
    <row r="91">
      <c r="A91" s="135" t="n">
        <v>88</v>
      </c>
      <c r="B91" s="136">
        <f>MAX(0,MIN(1,NORMINV(RAND(),Taux_Recup,Ecart_Type_Recup)))</f>
        <v/>
      </c>
      <c r="C91" s="136">
        <f>MAX(0,MIN(1,NORMINV(RAND(),Taux_Recup,Ecart_Type_Recup)))</f>
        <v/>
      </c>
      <c r="D91" s="136">
        <f>MAX(0,MIN(1,NORMINV(RAND(),Taux_Recup,Ecart_Type_Recup)))</f>
        <v/>
      </c>
      <c r="E91" s="136">
        <f>MAX(0,MIN(1,NORMINV(RAND(),Taux_Recup,Ecart_Type_Recup)))</f>
        <v/>
      </c>
      <c r="F91" s="136">
        <f>MAX(0,MIN(1,NORMINV(RAND(),Taux_Recup,Ecart_Type_Recup)))</f>
        <v/>
      </c>
      <c r="G91" s="136">
        <f>MAX(0,MIN(1,NORMINV(RAND(),Taux_Recup,Ecart_Type_Recup)))</f>
        <v/>
      </c>
      <c r="H91" s="136">
        <f>MAX(0,MIN(1,NORMINV(RAND(),Taux_Recup,Ecart_Type_Recup)))</f>
        <v/>
      </c>
      <c r="I91" s="136">
        <f>MAX(0,MIN(1,NORMINV(RAND(),Taux_Recup,Ecart_Type_Recup)))</f>
        <v/>
      </c>
      <c r="J91" s="137">
        <f>SIMULATEUR!$L$6*(SIMULATEUR!$H$6*B91-Cout_Audit)</f>
        <v/>
      </c>
      <c r="K91" s="137">
        <f>SIMULATEUR!$L$7*(SIMULATEUR!$H$7*C91-Cout_Audit)</f>
        <v/>
      </c>
      <c r="L91" s="137">
        <f>SIMULATEUR!$L$8*(SIMULATEUR!$H$8*D91-Cout_Audit)</f>
        <v/>
      </c>
      <c r="M91" s="137">
        <f>SIMULATEUR!$L$9*(SIMULATEUR!$H$9*E91-Cout_Audit)</f>
        <v/>
      </c>
      <c r="N91" s="137">
        <f>SIMULATEUR!$L$10*(SIMULATEUR!$H$10*F91-Cout_Audit)</f>
        <v/>
      </c>
      <c r="O91" s="137">
        <f>SIMULATEUR!$L$11*(SIMULATEUR!$H$11*G91-Cout_Audit)</f>
        <v/>
      </c>
      <c r="P91" s="137">
        <f>SIMULATEUR!$L$12*(SIMULATEUR!$H$12*H91-Cout_Audit)</f>
        <v/>
      </c>
      <c r="Q91" s="137">
        <f>SIMULATEUR!$L$13*(SIMULATEUR!$H$13*I91-Cout_Audit)</f>
        <v/>
      </c>
      <c r="S91" s="138">
        <f>SUM(J91:Q91)</f>
        <v/>
      </c>
    </row>
    <row r="92">
      <c r="A92" s="135" t="n">
        <v>89</v>
      </c>
      <c r="B92" s="136">
        <f>MAX(0,MIN(1,NORMINV(RAND(),Taux_Recup,Ecart_Type_Recup)))</f>
        <v/>
      </c>
      <c r="C92" s="136">
        <f>MAX(0,MIN(1,NORMINV(RAND(),Taux_Recup,Ecart_Type_Recup)))</f>
        <v/>
      </c>
      <c r="D92" s="136">
        <f>MAX(0,MIN(1,NORMINV(RAND(),Taux_Recup,Ecart_Type_Recup)))</f>
        <v/>
      </c>
      <c r="E92" s="136">
        <f>MAX(0,MIN(1,NORMINV(RAND(),Taux_Recup,Ecart_Type_Recup)))</f>
        <v/>
      </c>
      <c r="F92" s="136">
        <f>MAX(0,MIN(1,NORMINV(RAND(),Taux_Recup,Ecart_Type_Recup)))</f>
        <v/>
      </c>
      <c r="G92" s="136">
        <f>MAX(0,MIN(1,NORMINV(RAND(),Taux_Recup,Ecart_Type_Recup)))</f>
        <v/>
      </c>
      <c r="H92" s="136">
        <f>MAX(0,MIN(1,NORMINV(RAND(),Taux_Recup,Ecart_Type_Recup)))</f>
        <v/>
      </c>
      <c r="I92" s="136">
        <f>MAX(0,MIN(1,NORMINV(RAND(),Taux_Recup,Ecart_Type_Recup)))</f>
        <v/>
      </c>
      <c r="J92" s="137">
        <f>SIMULATEUR!$L$6*(SIMULATEUR!$H$6*B92-Cout_Audit)</f>
        <v/>
      </c>
      <c r="K92" s="137">
        <f>SIMULATEUR!$L$7*(SIMULATEUR!$H$7*C92-Cout_Audit)</f>
        <v/>
      </c>
      <c r="L92" s="137">
        <f>SIMULATEUR!$L$8*(SIMULATEUR!$H$8*D92-Cout_Audit)</f>
        <v/>
      </c>
      <c r="M92" s="137">
        <f>SIMULATEUR!$L$9*(SIMULATEUR!$H$9*E92-Cout_Audit)</f>
        <v/>
      </c>
      <c r="N92" s="137">
        <f>SIMULATEUR!$L$10*(SIMULATEUR!$H$10*F92-Cout_Audit)</f>
        <v/>
      </c>
      <c r="O92" s="137">
        <f>SIMULATEUR!$L$11*(SIMULATEUR!$H$11*G92-Cout_Audit)</f>
        <v/>
      </c>
      <c r="P92" s="137">
        <f>SIMULATEUR!$L$12*(SIMULATEUR!$H$12*H92-Cout_Audit)</f>
        <v/>
      </c>
      <c r="Q92" s="137">
        <f>SIMULATEUR!$L$13*(SIMULATEUR!$H$13*I92-Cout_Audit)</f>
        <v/>
      </c>
      <c r="S92" s="138">
        <f>SUM(J92:Q92)</f>
        <v/>
      </c>
    </row>
    <row r="93">
      <c r="A93" s="135" t="n">
        <v>90</v>
      </c>
      <c r="B93" s="136">
        <f>MAX(0,MIN(1,NORMINV(RAND(),Taux_Recup,Ecart_Type_Recup)))</f>
        <v/>
      </c>
      <c r="C93" s="136">
        <f>MAX(0,MIN(1,NORMINV(RAND(),Taux_Recup,Ecart_Type_Recup)))</f>
        <v/>
      </c>
      <c r="D93" s="136">
        <f>MAX(0,MIN(1,NORMINV(RAND(),Taux_Recup,Ecart_Type_Recup)))</f>
        <v/>
      </c>
      <c r="E93" s="136">
        <f>MAX(0,MIN(1,NORMINV(RAND(),Taux_Recup,Ecart_Type_Recup)))</f>
        <v/>
      </c>
      <c r="F93" s="136">
        <f>MAX(0,MIN(1,NORMINV(RAND(),Taux_Recup,Ecart_Type_Recup)))</f>
        <v/>
      </c>
      <c r="G93" s="136">
        <f>MAX(0,MIN(1,NORMINV(RAND(),Taux_Recup,Ecart_Type_Recup)))</f>
        <v/>
      </c>
      <c r="H93" s="136">
        <f>MAX(0,MIN(1,NORMINV(RAND(),Taux_Recup,Ecart_Type_Recup)))</f>
        <v/>
      </c>
      <c r="I93" s="136">
        <f>MAX(0,MIN(1,NORMINV(RAND(),Taux_Recup,Ecart_Type_Recup)))</f>
        <v/>
      </c>
      <c r="J93" s="137">
        <f>SIMULATEUR!$L$6*(SIMULATEUR!$H$6*B93-Cout_Audit)</f>
        <v/>
      </c>
      <c r="K93" s="137">
        <f>SIMULATEUR!$L$7*(SIMULATEUR!$H$7*C93-Cout_Audit)</f>
        <v/>
      </c>
      <c r="L93" s="137">
        <f>SIMULATEUR!$L$8*(SIMULATEUR!$H$8*D93-Cout_Audit)</f>
        <v/>
      </c>
      <c r="M93" s="137">
        <f>SIMULATEUR!$L$9*(SIMULATEUR!$H$9*E93-Cout_Audit)</f>
        <v/>
      </c>
      <c r="N93" s="137">
        <f>SIMULATEUR!$L$10*(SIMULATEUR!$H$10*F93-Cout_Audit)</f>
        <v/>
      </c>
      <c r="O93" s="137">
        <f>SIMULATEUR!$L$11*(SIMULATEUR!$H$11*G93-Cout_Audit)</f>
        <v/>
      </c>
      <c r="P93" s="137">
        <f>SIMULATEUR!$L$12*(SIMULATEUR!$H$12*H93-Cout_Audit)</f>
        <v/>
      </c>
      <c r="Q93" s="137">
        <f>SIMULATEUR!$L$13*(SIMULATEUR!$H$13*I93-Cout_Audit)</f>
        <v/>
      </c>
      <c r="S93" s="138">
        <f>SUM(J93:Q93)</f>
        <v/>
      </c>
    </row>
    <row r="94">
      <c r="A94" s="135" t="n">
        <v>91</v>
      </c>
      <c r="B94" s="136">
        <f>MAX(0,MIN(1,NORMINV(RAND(),Taux_Recup,Ecart_Type_Recup)))</f>
        <v/>
      </c>
      <c r="C94" s="136">
        <f>MAX(0,MIN(1,NORMINV(RAND(),Taux_Recup,Ecart_Type_Recup)))</f>
        <v/>
      </c>
      <c r="D94" s="136">
        <f>MAX(0,MIN(1,NORMINV(RAND(),Taux_Recup,Ecart_Type_Recup)))</f>
        <v/>
      </c>
      <c r="E94" s="136">
        <f>MAX(0,MIN(1,NORMINV(RAND(),Taux_Recup,Ecart_Type_Recup)))</f>
        <v/>
      </c>
      <c r="F94" s="136">
        <f>MAX(0,MIN(1,NORMINV(RAND(),Taux_Recup,Ecart_Type_Recup)))</f>
        <v/>
      </c>
      <c r="G94" s="136">
        <f>MAX(0,MIN(1,NORMINV(RAND(),Taux_Recup,Ecart_Type_Recup)))</f>
        <v/>
      </c>
      <c r="H94" s="136">
        <f>MAX(0,MIN(1,NORMINV(RAND(),Taux_Recup,Ecart_Type_Recup)))</f>
        <v/>
      </c>
      <c r="I94" s="136">
        <f>MAX(0,MIN(1,NORMINV(RAND(),Taux_Recup,Ecart_Type_Recup)))</f>
        <v/>
      </c>
      <c r="J94" s="137">
        <f>SIMULATEUR!$L$6*(SIMULATEUR!$H$6*B94-Cout_Audit)</f>
        <v/>
      </c>
      <c r="K94" s="137">
        <f>SIMULATEUR!$L$7*(SIMULATEUR!$H$7*C94-Cout_Audit)</f>
        <v/>
      </c>
      <c r="L94" s="137">
        <f>SIMULATEUR!$L$8*(SIMULATEUR!$H$8*D94-Cout_Audit)</f>
        <v/>
      </c>
      <c r="M94" s="137">
        <f>SIMULATEUR!$L$9*(SIMULATEUR!$H$9*E94-Cout_Audit)</f>
        <v/>
      </c>
      <c r="N94" s="137">
        <f>SIMULATEUR!$L$10*(SIMULATEUR!$H$10*F94-Cout_Audit)</f>
        <v/>
      </c>
      <c r="O94" s="137">
        <f>SIMULATEUR!$L$11*(SIMULATEUR!$H$11*G94-Cout_Audit)</f>
        <v/>
      </c>
      <c r="P94" s="137">
        <f>SIMULATEUR!$L$12*(SIMULATEUR!$H$12*H94-Cout_Audit)</f>
        <v/>
      </c>
      <c r="Q94" s="137">
        <f>SIMULATEUR!$L$13*(SIMULATEUR!$H$13*I94-Cout_Audit)</f>
        <v/>
      </c>
      <c r="S94" s="138">
        <f>SUM(J94:Q94)</f>
        <v/>
      </c>
    </row>
    <row r="95">
      <c r="A95" s="135" t="n">
        <v>92</v>
      </c>
      <c r="B95" s="136">
        <f>MAX(0,MIN(1,NORMINV(RAND(),Taux_Recup,Ecart_Type_Recup)))</f>
        <v/>
      </c>
      <c r="C95" s="136">
        <f>MAX(0,MIN(1,NORMINV(RAND(),Taux_Recup,Ecart_Type_Recup)))</f>
        <v/>
      </c>
      <c r="D95" s="136">
        <f>MAX(0,MIN(1,NORMINV(RAND(),Taux_Recup,Ecart_Type_Recup)))</f>
        <v/>
      </c>
      <c r="E95" s="136">
        <f>MAX(0,MIN(1,NORMINV(RAND(),Taux_Recup,Ecart_Type_Recup)))</f>
        <v/>
      </c>
      <c r="F95" s="136">
        <f>MAX(0,MIN(1,NORMINV(RAND(),Taux_Recup,Ecart_Type_Recup)))</f>
        <v/>
      </c>
      <c r="G95" s="136">
        <f>MAX(0,MIN(1,NORMINV(RAND(),Taux_Recup,Ecart_Type_Recup)))</f>
        <v/>
      </c>
      <c r="H95" s="136">
        <f>MAX(0,MIN(1,NORMINV(RAND(),Taux_Recup,Ecart_Type_Recup)))</f>
        <v/>
      </c>
      <c r="I95" s="136">
        <f>MAX(0,MIN(1,NORMINV(RAND(),Taux_Recup,Ecart_Type_Recup)))</f>
        <v/>
      </c>
      <c r="J95" s="137">
        <f>SIMULATEUR!$L$6*(SIMULATEUR!$H$6*B95-Cout_Audit)</f>
        <v/>
      </c>
      <c r="K95" s="137">
        <f>SIMULATEUR!$L$7*(SIMULATEUR!$H$7*C95-Cout_Audit)</f>
        <v/>
      </c>
      <c r="L95" s="137">
        <f>SIMULATEUR!$L$8*(SIMULATEUR!$H$8*D95-Cout_Audit)</f>
        <v/>
      </c>
      <c r="M95" s="137">
        <f>SIMULATEUR!$L$9*(SIMULATEUR!$H$9*E95-Cout_Audit)</f>
        <v/>
      </c>
      <c r="N95" s="137">
        <f>SIMULATEUR!$L$10*(SIMULATEUR!$H$10*F95-Cout_Audit)</f>
        <v/>
      </c>
      <c r="O95" s="137">
        <f>SIMULATEUR!$L$11*(SIMULATEUR!$H$11*G95-Cout_Audit)</f>
        <v/>
      </c>
      <c r="P95" s="137">
        <f>SIMULATEUR!$L$12*(SIMULATEUR!$H$12*H95-Cout_Audit)</f>
        <v/>
      </c>
      <c r="Q95" s="137">
        <f>SIMULATEUR!$L$13*(SIMULATEUR!$H$13*I95-Cout_Audit)</f>
        <v/>
      </c>
      <c r="S95" s="138">
        <f>SUM(J95:Q95)</f>
        <v/>
      </c>
    </row>
    <row r="96">
      <c r="A96" s="135" t="n">
        <v>93</v>
      </c>
      <c r="B96" s="136">
        <f>MAX(0,MIN(1,NORMINV(RAND(),Taux_Recup,Ecart_Type_Recup)))</f>
        <v/>
      </c>
      <c r="C96" s="136">
        <f>MAX(0,MIN(1,NORMINV(RAND(),Taux_Recup,Ecart_Type_Recup)))</f>
        <v/>
      </c>
      <c r="D96" s="136">
        <f>MAX(0,MIN(1,NORMINV(RAND(),Taux_Recup,Ecart_Type_Recup)))</f>
        <v/>
      </c>
      <c r="E96" s="136">
        <f>MAX(0,MIN(1,NORMINV(RAND(),Taux_Recup,Ecart_Type_Recup)))</f>
        <v/>
      </c>
      <c r="F96" s="136">
        <f>MAX(0,MIN(1,NORMINV(RAND(),Taux_Recup,Ecart_Type_Recup)))</f>
        <v/>
      </c>
      <c r="G96" s="136">
        <f>MAX(0,MIN(1,NORMINV(RAND(),Taux_Recup,Ecart_Type_Recup)))</f>
        <v/>
      </c>
      <c r="H96" s="136">
        <f>MAX(0,MIN(1,NORMINV(RAND(),Taux_Recup,Ecart_Type_Recup)))</f>
        <v/>
      </c>
      <c r="I96" s="136">
        <f>MAX(0,MIN(1,NORMINV(RAND(),Taux_Recup,Ecart_Type_Recup)))</f>
        <v/>
      </c>
      <c r="J96" s="137">
        <f>SIMULATEUR!$L$6*(SIMULATEUR!$H$6*B96-Cout_Audit)</f>
        <v/>
      </c>
      <c r="K96" s="137">
        <f>SIMULATEUR!$L$7*(SIMULATEUR!$H$7*C96-Cout_Audit)</f>
        <v/>
      </c>
      <c r="L96" s="137">
        <f>SIMULATEUR!$L$8*(SIMULATEUR!$H$8*D96-Cout_Audit)</f>
        <v/>
      </c>
      <c r="M96" s="137">
        <f>SIMULATEUR!$L$9*(SIMULATEUR!$H$9*E96-Cout_Audit)</f>
        <v/>
      </c>
      <c r="N96" s="137">
        <f>SIMULATEUR!$L$10*(SIMULATEUR!$H$10*F96-Cout_Audit)</f>
        <v/>
      </c>
      <c r="O96" s="137">
        <f>SIMULATEUR!$L$11*(SIMULATEUR!$H$11*G96-Cout_Audit)</f>
        <v/>
      </c>
      <c r="P96" s="137">
        <f>SIMULATEUR!$L$12*(SIMULATEUR!$H$12*H96-Cout_Audit)</f>
        <v/>
      </c>
      <c r="Q96" s="137">
        <f>SIMULATEUR!$L$13*(SIMULATEUR!$H$13*I96-Cout_Audit)</f>
        <v/>
      </c>
      <c r="S96" s="138">
        <f>SUM(J96:Q96)</f>
        <v/>
      </c>
    </row>
    <row r="97">
      <c r="A97" s="135" t="n">
        <v>94</v>
      </c>
      <c r="B97" s="136">
        <f>MAX(0,MIN(1,NORMINV(RAND(),Taux_Recup,Ecart_Type_Recup)))</f>
        <v/>
      </c>
      <c r="C97" s="136">
        <f>MAX(0,MIN(1,NORMINV(RAND(),Taux_Recup,Ecart_Type_Recup)))</f>
        <v/>
      </c>
      <c r="D97" s="136">
        <f>MAX(0,MIN(1,NORMINV(RAND(),Taux_Recup,Ecart_Type_Recup)))</f>
        <v/>
      </c>
      <c r="E97" s="136">
        <f>MAX(0,MIN(1,NORMINV(RAND(),Taux_Recup,Ecart_Type_Recup)))</f>
        <v/>
      </c>
      <c r="F97" s="136">
        <f>MAX(0,MIN(1,NORMINV(RAND(),Taux_Recup,Ecart_Type_Recup)))</f>
        <v/>
      </c>
      <c r="G97" s="136">
        <f>MAX(0,MIN(1,NORMINV(RAND(),Taux_Recup,Ecart_Type_Recup)))</f>
        <v/>
      </c>
      <c r="H97" s="136">
        <f>MAX(0,MIN(1,NORMINV(RAND(),Taux_Recup,Ecart_Type_Recup)))</f>
        <v/>
      </c>
      <c r="I97" s="136">
        <f>MAX(0,MIN(1,NORMINV(RAND(),Taux_Recup,Ecart_Type_Recup)))</f>
        <v/>
      </c>
      <c r="J97" s="137">
        <f>SIMULATEUR!$L$6*(SIMULATEUR!$H$6*B97-Cout_Audit)</f>
        <v/>
      </c>
      <c r="K97" s="137">
        <f>SIMULATEUR!$L$7*(SIMULATEUR!$H$7*C97-Cout_Audit)</f>
        <v/>
      </c>
      <c r="L97" s="137">
        <f>SIMULATEUR!$L$8*(SIMULATEUR!$H$8*D97-Cout_Audit)</f>
        <v/>
      </c>
      <c r="M97" s="137">
        <f>SIMULATEUR!$L$9*(SIMULATEUR!$H$9*E97-Cout_Audit)</f>
        <v/>
      </c>
      <c r="N97" s="137">
        <f>SIMULATEUR!$L$10*(SIMULATEUR!$H$10*F97-Cout_Audit)</f>
        <v/>
      </c>
      <c r="O97" s="137">
        <f>SIMULATEUR!$L$11*(SIMULATEUR!$H$11*G97-Cout_Audit)</f>
        <v/>
      </c>
      <c r="P97" s="137">
        <f>SIMULATEUR!$L$12*(SIMULATEUR!$H$12*H97-Cout_Audit)</f>
        <v/>
      </c>
      <c r="Q97" s="137">
        <f>SIMULATEUR!$L$13*(SIMULATEUR!$H$13*I97-Cout_Audit)</f>
        <v/>
      </c>
      <c r="S97" s="138">
        <f>SUM(J97:Q97)</f>
        <v/>
      </c>
    </row>
    <row r="98">
      <c r="A98" s="135" t="n">
        <v>95</v>
      </c>
      <c r="B98" s="136">
        <f>MAX(0,MIN(1,NORMINV(RAND(),Taux_Recup,Ecart_Type_Recup)))</f>
        <v/>
      </c>
      <c r="C98" s="136">
        <f>MAX(0,MIN(1,NORMINV(RAND(),Taux_Recup,Ecart_Type_Recup)))</f>
        <v/>
      </c>
      <c r="D98" s="136">
        <f>MAX(0,MIN(1,NORMINV(RAND(),Taux_Recup,Ecart_Type_Recup)))</f>
        <v/>
      </c>
      <c r="E98" s="136">
        <f>MAX(0,MIN(1,NORMINV(RAND(),Taux_Recup,Ecart_Type_Recup)))</f>
        <v/>
      </c>
      <c r="F98" s="136">
        <f>MAX(0,MIN(1,NORMINV(RAND(),Taux_Recup,Ecart_Type_Recup)))</f>
        <v/>
      </c>
      <c r="G98" s="136">
        <f>MAX(0,MIN(1,NORMINV(RAND(),Taux_Recup,Ecart_Type_Recup)))</f>
        <v/>
      </c>
      <c r="H98" s="136">
        <f>MAX(0,MIN(1,NORMINV(RAND(),Taux_Recup,Ecart_Type_Recup)))</f>
        <v/>
      </c>
      <c r="I98" s="136">
        <f>MAX(0,MIN(1,NORMINV(RAND(),Taux_Recup,Ecart_Type_Recup)))</f>
        <v/>
      </c>
      <c r="J98" s="137">
        <f>SIMULATEUR!$L$6*(SIMULATEUR!$H$6*B98-Cout_Audit)</f>
        <v/>
      </c>
      <c r="K98" s="137">
        <f>SIMULATEUR!$L$7*(SIMULATEUR!$H$7*C98-Cout_Audit)</f>
        <v/>
      </c>
      <c r="L98" s="137">
        <f>SIMULATEUR!$L$8*(SIMULATEUR!$H$8*D98-Cout_Audit)</f>
        <v/>
      </c>
      <c r="M98" s="137">
        <f>SIMULATEUR!$L$9*(SIMULATEUR!$H$9*E98-Cout_Audit)</f>
        <v/>
      </c>
      <c r="N98" s="137">
        <f>SIMULATEUR!$L$10*(SIMULATEUR!$H$10*F98-Cout_Audit)</f>
        <v/>
      </c>
      <c r="O98" s="137">
        <f>SIMULATEUR!$L$11*(SIMULATEUR!$H$11*G98-Cout_Audit)</f>
        <v/>
      </c>
      <c r="P98" s="137">
        <f>SIMULATEUR!$L$12*(SIMULATEUR!$H$12*H98-Cout_Audit)</f>
        <v/>
      </c>
      <c r="Q98" s="137">
        <f>SIMULATEUR!$L$13*(SIMULATEUR!$H$13*I98-Cout_Audit)</f>
        <v/>
      </c>
      <c r="S98" s="138">
        <f>SUM(J98:Q98)</f>
        <v/>
      </c>
    </row>
    <row r="99">
      <c r="A99" s="135" t="n">
        <v>96</v>
      </c>
      <c r="B99" s="136">
        <f>MAX(0,MIN(1,NORMINV(RAND(),Taux_Recup,Ecart_Type_Recup)))</f>
        <v/>
      </c>
      <c r="C99" s="136">
        <f>MAX(0,MIN(1,NORMINV(RAND(),Taux_Recup,Ecart_Type_Recup)))</f>
        <v/>
      </c>
      <c r="D99" s="136">
        <f>MAX(0,MIN(1,NORMINV(RAND(),Taux_Recup,Ecart_Type_Recup)))</f>
        <v/>
      </c>
      <c r="E99" s="136">
        <f>MAX(0,MIN(1,NORMINV(RAND(),Taux_Recup,Ecart_Type_Recup)))</f>
        <v/>
      </c>
      <c r="F99" s="136">
        <f>MAX(0,MIN(1,NORMINV(RAND(),Taux_Recup,Ecart_Type_Recup)))</f>
        <v/>
      </c>
      <c r="G99" s="136">
        <f>MAX(0,MIN(1,NORMINV(RAND(),Taux_Recup,Ecart_Type_Recup)))</f>
        <v/>
      </c>
      <c r="H99" s="136">
        <f>MAX(0,MIN(1,NORMINV(RAND(),Taux_Recup,Ecart_Type_Recup)))</f>
        <v/>
      </c>
      <c r="I99" s="136">
        <f>MAX(0,MIN(1,NORMINV(RAND(),Taux_Recup,Ecart_Type_Recup)))</f>
        <v/>
      </c>
      <c r="J99" s="137">
        <f>SIMULATEUR!$L$6*(SIMULATEUR!$H$6*B99-Cout_Audit)</f>
        <v/>
      </c>
      <c r="K99" s="137">
        <f>SIMULATEUR!$L$7*(SIMULATEUR!$H$7*C99-Cout_Audit)</f>
        <v/>
      </c>
      <c r="L99" s="137">
        <f>SIMULATEUR!$L$8*(SIMULATEUR!$H$8*D99-Cout_Audit)</f>
        <v/>
      </c>
      <c r="M99" s="137">
        <f>SIMULATEUR!$L$9*(SIMULATEUR!$H$9*E99-Cout_Audit)</f>
        <v/>
      </c>
      <c r="N99" s="137">
        <f>SIMULATEUR!$L$10*(SIMULATEUR!$H$10*F99-Cout_Audit)</f>
        <v/>
      </c>
      <c r="O99" s="137">
        <f>SIMULATEUR!$L$11*(SIMULATEUR!$H$11*G99-Cout_Audit)</f>
        <v/>
      </c>
      <c r="P99" s="137">
        <f>SIMULATEUR!$L$12*(SIMULATEUR!$H$12*H99-Cout_Audit)</f>
        <v/>
      </c>
      <c r="Q99" s="137">
        <f>SIMULATEUR!$L$13*(SIMULATEUR!$H$13*I99-Cout_Audit)</f>
        <v/>
      </c>
      <c r="S99" s="138">
        <f>SUM(J99:Q99)</f>
        <v/>
      </c>
    </row>
    <row r="100">
      <c r="A100" s="135" t="n">
        <v>97</v>
      </c>
      <c r="B100" s="136">
        <f>MAX(0,MIN(1,NORMINV(RAND(),Taux_Recup,Ecart_Type_Recup)))</f>
        <v/>
      </c>
      <c r="C100" s="136">
        <f>MAX(0,MIN(1,NORMINV(RAND(),Taux_Recup,Ecart_Type_Recup)))</f>
        <v/>
      </c>
      <c r="D100" s="136">
        <f>MAX(0,MIN(1,NORMINV(RAND(),Taux_Recup,Ecart_Type_Recup)))</f>
        <v/>
      </c>
      <c r="E100" s="136">
        <f>MAX(0,MIN(1,NORMINV(RAND(),Taux_Recup,Ecart_Type_Recup)))</f>
        <v/>
      </c>
      <c r="F100" s="136">
        <f>MAX(0,MIN(1,NORMINV(RAND(),Taux_Recup,Ecart_Type_Recup)))</f>
        <v/>
      </c>
      <c r="G100" s="136">
        <f>MAX(0,MIN(1,NORMINV(RAND(),Taux_Recup,Ecart_Type_Recup)))</f>
        <v/>
      </c>
      <c r="H100" s="136">
        <f>MAX(0,MIN(1,NORMINV(RAND(),Taux_Recup,Ecart_Type_Recup)))</f>
        <v/>
      </c>
      <c r="I100" s="136">
        <f>MAX(0,MIN(1,NORMINV(RAND(),Taux_Recup,Ecart_Type_Recup)))</f>
        <v/>
      </c>
      <c r="J100" s="137">
        <f>SIMULATEUR!$L$6*(SIMULATEUR!$H$6*B100-Cout_Audit)</f>
        <v/>
      </c>
      <c r="K100" s="137">
        <f>SIMULATEUR!$L$7*(SIMULATEUR!$H$7*C100-Cout_Audit)</f>
        <v/>
      </c>
      <c r="L100" s="137">
        <f>SIMULATEUR!$L$8*(SIMULATEUR!$H$8*D100-Cout_Audit)</f>
        <v/>
      </c>
      <c r="M100" s="137">
        <f>SIMULATEUR!$L$9*(SIMULATEUR!$H$9*E100-Cout_Audit)</f>
        <v/>
      </c>
      <c r="N100" s="137">
        <f>SIMULATEUR!$L$10*(SIMULATEUR!$H$10*F100-Cout_Audit)</f>
        <v/>
      </c>
      <c r="O100" s="137">
        <f>SIMULATEUR!$L$11*(SIMULATEUR!$H$11*G100-Cout_Audit)</f>
        <v/>
      </c>
      <c r="P100" s="137">
        <f>SIMULATEUR!$L$12*(SIMULATEUR!$H$12*H100-Cout_Audit)</f>
        <v/>
      </c>
      <c r="Q100" s="137">
        <f>SIMULATEUR!$L$13*(SIMULATEUR!$H$13*I100-Cout_Audit)</f>
        <v/>
      </c>
      <c r="S100" s="138">
        <f>SUM(J100:Q100)</f>
        <v/>
      </c>
    </row>
    <row r="101">
      <c r="A101" s="135" t="n">
        <v>98</v>
      </c>
      <c r="B101" s="136">
        <f>MAX(0,MIN(1,NORMINV(RAND(),Taux_Recup,Ecart_Type_Recup)))</f>
        <v/>
      </c>
      <c r="C101" s="136">
        <f>MAX(0,MIN(1,NORMINV(RAND(),Taux_Recup,Ecart_Type_Recup)))</f>
        <v/>
      </c>
      <c r="D101" s="136">
        <f>MAX(0,MIN(1,NORMINV(RAND(),Taux_Recup,Ecart_Type_Recup)))</f>
        <v/>
      </c>
      <c r="E101" s="136">
        <f>MAX(0,MIN(1,NORMINV(RAND(),Taux_Recup,Ecart_Type_Recup)))</f>
        <v/>
      </c>
      <c r="F101" s="136">
        <f>MAX(0,MIN(1,NORMINV(RAND(),Taux_Recup,Ecart_Type_Recup)))</f>
        <v/>
      </c>
      <c r="G101" s="136">
        <f>MAX(0,MIN(1,NORMINV(RAND(),Taux_Recup,Ecart_Type_Recup)))</f>
        <v/>
      </c>
      <c r="H101" s="136">
        <f>MAX(0,MIN(1,NORMINV(RAND(),Taux_Recup,Ecart_Type_Recup)))</f>
        <v/>
      </c>
      <c r="I101" s="136">
        <f>MAX(0,MIN(1,NORMINV(RAND(),Taux_Recup,Ecart_Type_Recup)))</f>
        <v/>
      </c>
      <c r="J101" s="137">
        <f>SIMULATEUR!$L$6*(SIMULATEUR!$H$6*B101-Cout_Audit)</f>
        <v/>
      </c>
      <c r="K101" s="137">
        <f>SIMULATEUR!$L$7*(SIMULATEUR!$H$7*C101-Cout_Audit)</f>
        <v/>
      </c>
      <c r="L101" s="137">
        <f>SIMULATEUR!$L$8*(SIMULATEUR!$H$8*D101-Cout_Audit)</f>
        <v/>
      </c>
      <c r="M101" s="137">
        <f>SIMULATEUR!$L$9*(SIMULATEUR!$H$9*E101-Cout_Audit)</f>
        <v/>
      </c>
      <c r="N101" s="137">
        <f>SIMULATEUR!$L$10*(SIMULATEUR!$H$10*F101-Cout_Audit)</f>
        <v/>
      </c>
      <c r="O101" s="137">
        <f>SIMULATEUR!$L$11*(SIMULATEUR!$H$11*G101-Cout_Audit)</f>
        <v/>
      </c>
      <c r="P101" s="137">
        <f>SIMULATEUR!$L$12*(SIMULATEUR!$H$12*H101-Cout_Audit)</f>
        <v/>
      </c>
      <c r="Q101" s="137">
        <f>SIMULATEUR!$L$13*(SIMULATEUR!$H$13*I101-Cout_Audit)</f>
        <v/>
      </c>
      <c r="S101" s="138">
        <f>SUM(J101:Q101)</f>
        <v/>
      </c>
    </row>
    <row r="102">
      <c r="A102" s="135" t="n">
        <v>99</v>
      </c>
      <c r="B102" s="136">
        <f>MAX(0,MIN(1,NORMINV(RAND(),Taux_Recup,Ecart_Type_Recup)))</f>
        <v/>
      </c>
      <c r="C102" s="136">
        <f>MAX(0,MIN(1,NORMINV(RAND(),Taux_Recup,Ecart_Type_Recup)))</f>
        <v/>
      </c>
      <c r="D102" s="136">
        <f>MAX(0,MIN(1,NORMINV(RAND(),Taux_Recup,Ecart_Type_Recup)))</f>
        <v/>
      </c>
      <c r="E102" s="136">
        <f>MAX(0,MIN(1,NORMINV(RAND(),Taux_Recup,Ecart_Type_Recup)))</f>
        <v/>
      </c>
      <c r="F102" s="136">
        <f>MAX(0,MIN(1,NORMINV(RAND(),Taux_Recup,Ecart_Type_Recup)))</f>
        <v/>
      </c>
      <c r="G102" s="136">
        <f>MAX(0,MIN(1,NORMINV(RAND(),Taux_Recup,Ecart_Type_Recup)))</f>
        <v/>
      </c>
      <c r="H102" s="136">
        <f>MAX(0,MIN(1,NORMINV(RAND(),Taux_Recup,Ecart_Type_Recup)))</f>
        <v/>
      </c>
      <c r="I102" s="136">
        <f>MAX(0,MIN(1,NORMINV(RAND(),Taux_Recup,Ecart_Type_Recup)))</f>
        <v/>
      </c>
      <c r="J102" s="137">
        <f>SIMULATEUR!$L$6*(SIMULATEUR!$H$6*B102-Cout_Audit)</f>
        <v/>
      </c>
      <c r="K102" s="137">
        <f>SIMULATEUR!$L$7*(SIMULATEUR!$H$7*C102-Cout_Audit)</f>
        <v/>
      </c>
      <c r="L102" s="137">
        <f>SIMULATEUR!$L$8*(SIMULATEUR!$H$8*D102-Cout_Audit)</f>
        <v/>
      </c>
      <c r="M102" s="137">
        <f>SIMULATEUR!$L$9*(SIMULATEUR!$H$9*E102-Cout_Audit)</f>
        <v/>
      </c>
      <c r="N102" s="137">
        <f>SIMULATEUR!$L$10*(SIMULATEUR!$H$10*F102-Cout_Audit)</f>
        <v/>
      </c>
      <c r="O102" s="137">
        <f>SIMULATEUR!$L$11*(SIMULATEUR!$H$11*G102-Cout_Audit)</f>
        <v/>
      </c>
      <c r="P102" s="137">
        <f>SIMULATEUR!$L$12*(SIMULATEUR!$H$12*H102-Cout_Audit)</f>
        <v/>
      </c>
      <c r="Q102" s="137">
        <f>SIMULATEUR!$L$13*(SIMULATEUR!$H$13*I102-Cout_Audit)</f>
        <v/>
      </c>
      <c r="S102" s="138">
        <f>SUM(J102:Q102)</f>
        <v/>
      </c>
    </row>
    <row r="103">
      <c r="A103" s="135" t="n">
        <v>100</v>
      </c>
      <c r="B103" s="136">
        <f>MAX(0,MIN(1,NORMINV(RAND(),Taux_Recup,Ecart_Type_Recup)))</f>
        <v/>
      </c>
      <c r="C103" s="136">
        <f>MAX(0,MIN(1,NORMINV(RAND(),Taux_Recup,Ecart_Type_Recup)))</f>
        <v/>
      </c>
      <c r="D103" s="136">
        <f>MAX(0,MIN(1,NORMINV(RAND(),Taux_Recup,Ecart_Type_Recup)))</f>
        <v/>
      </c>
      <c r="E103" s="136">
        <f>MAX(0,MIN(1,NORMINV(RAND(),Taux_Recup,Ecart_Type_Recup)))</f>
        <v/>
      </c>
      <c r="F103" s="136">
        <f>MAX(0,MIN(1,NORMINV(RAND(),Taux_Recup,Ecart_Type_Recup)))</f>
        <v/>
      </c>
      <c r="G103" s="136">
        <f>MAX(0,MIN(1,NORMINV(RAND(),Taux_Recup,Ecart_Type_Recup)))</f>
        <v/>
      </c>
      <c r="H103" s="136">
        <f>MAX(0,MIN(1,NORMINV(RAND(),Taux_Recup,Ecart_Type_Recup)))</f>
        <v/>
      </c>
      <c r="I103" s="136">
        <f>MAX(0,MIN(1,NORMINV(RAND(),Taux_Recup,Ecart_Type_Recup)))</f>
        <v/>
      </c>
      <c r="J103" s="137">
        <f>SIMULATEUR!$L$6*(SIMULATEUR!$H$6*B103-Cout_Audit)</f>
        <v/>
      </c>
      <c r="K103" s="137">
        <f>SIMULATEUR!$L$7*(SIMULATEUR!$H$7*C103-Cout_Audit)</f>
        <v/>
      </c>
      <c r="L103" s="137">
        <f>SIMULATEUR!$L$8*(SIMULATEUR!$H$8*D103-Cout_Audit)</f>
        <v/>
      </c>
      <c r="M103" s="137">
        <f>SIMULATEUR!$L$9*(SIMULATEUR!$H$9*E103-Cout_Audit)</f>
        <v/>
      </c>
      <c r="N103" s="137">
        <f>SIMULATEUR!$L$10*(SIMULATEUR!$H$10*F103-Cout_Audit)</f>
        <v/>
      </c>
      <c r="O103" s="137">
        <f>SIMULATEUR!$L$11*(SIMULATEUR!$H$11*G103-Cout_Audit)</f>
        <v/>
      </c>
      <c r="P103" s="137">
        <f>SIMULATEUR!$L$12*(SIMULATEUR!$H$12*H103-Cout_Audit)</f>
        <v/>
      </c>
      <c r="Q103" s="137">
        <f>SIMULATEUR!$L$13*(SIMULATEUR!$H$13*I103-Cout_Audit)</f>
        <v/>
      </c>
      <c r="S103" s="138">
        <f>SUM(J103:Q103)</f>
        <v/>
      </c>
    </row>
    <row r="104">
      <c r="A104" s="135" t="n">
        <v>101</v>
      </c>
      <c r="B104" s="136">
        <f>MAX(0,MIN(1,NORMINV(RAND(),Taux_Recup,Ecart_Type_Recup)))</f>
        <v/>
      </c>
      <c r="C104" s="136">
        <f>MAX(0,MIN(1,NORMINV(RAND(),Taux_Recup,Ecart_Type_Recup)))</f>
        <v/>
      </c>
      <c r="D104" s="136">
        <f>MAX(0,MIN(1,NORMINV(RAND(),Taux_Recup,Ecart_Type_Recup)))</f>
        <v/>
      </c>
      <c r="E104" s="136">
        <f>MAX(0,MIN(1,NORMINV(RAND(),Taux_Recup,Ecart_Type_Recup)))</f>
        <v/>
      </c>
      <c r="F104" s="136">
        <f>MAX(0,MIN(1,NORMINV(RAND(),Taux_Recup,Ecart_Type_Recup)))</f>
        <v/>
      </c>
      <c r="G104" s="136">
        <f>MAX(0,MIN(1,NORMINV(RAND(),Taux_Recup,Ecart_Type_Recup)))</f>
        <v/>
      </c>
      <c r="H104" s="136">
        <f>MAX(0,MIN(1,NORMINV(RAND(),Taux_Recup,Ecart_Type_Recup)))</f>
        <v/>
      </c>
      <c r="I104" s="136">
        <f>MAX(0,MIN(1,NORMINV(RAND(),Taux_Recup,Ecart_Type_Recup)))</f>
        <v/>
      </c>
      <c r="J104" s="137">
        <f>SIMULATEUR!$L$6*(SIMULATEUR!$H$6*B104-Cout_Audit)</f>
        <v/>
      </c>
      <c r="K104" s="137">
        <f>SIMULATEUR!$L$7*(SIMULATEUR!$H$7*C104-Cout_Audit)</f>
        <v/>
      </c>
      <c r="L104" s="137">
        <f>SIMULATEUR!$L$8*(SIMULATEUR!$H$8*D104-Cout_Audit)</f>
        <v/>
      </c>
      <c r="M104" s="137">
        <f>SIMULATEUR!$L$9*(SIMULATEUR!$H$9*E104-Cout_Audit)</f>
        <v/>
      </c>
      <c r="N104" s="137">
        <f>SIMULATEUR!$L$10*(SIMULATEUR!$H$10*F104-Cout_Audit)</f>
        <v/>
      </c>
      <c r="O104" s="137">
        <f>SIMULATEUR!$L$11*(SIMULATEUR!$H$11*G104-Cout_Audit)</f>
        <v/>
      </c>
      <c r="P104" s="137">
        <f>SIMULATEUR!$L$12*(SIMULATEUR!$H$12*H104-Cout_Audit)</f>
        <v/>
      </c>
      <c r="Q104" s="137">
        <f>SIMULATEUR!$L$13*(SIMULATEUR!$H$13*I104-Cout_Audit)</f>
        <v/>
      </c>
      <c r="S104" s="138">
        <f>SUM(J104:Q104)</f>
        <v/>
      </c>
    </row>
    <row r="105">
      <c r="A105" s="135" t="n">
        <v>102</v>
      </c>
      <c r="B105" s="136">
        <f>MAX(0,MIN(1,NORMINV(RAND(),Taux_Recup,Ecart_Type_Recup)))</f>
        <v/>
      </c>
      <c r="C105" s="136">
        <f>MAX(0,MIN(1,NORMINV(RAND(),Taux_Recup,Ecart_Type_Recup)))</f>
        <v/>
      </c>
      <c r="D105" s="136">
        <f>MAX(0,MIN(1,NORMINV(RAND(),Taux_Recup,Ecart_Type_Recup)))</f>
        <v/>
      </c>
      <c r="E105" s="136">
        <f>MAX(0,MIN(1,NORMINV(RAND(),Taux_Recup,Ecart_Type_Recup)))</f>
        <v/>
      </c>
      <c r="F105" s="136">
        <f>MAX(0,MIN(1,NORMINV(RAND(),Taux_Recup,Ecart_Type_Recup)))</f>
        <v/>
      </c>
      <c r="G105" s="136">
        <f>MAX(0,MIN(1,NORMINV(RAND(),Taux_Recup,Ecart_Type_Recup)))</f>
        <v/>
      </c>
      <c r="H105" s="136">
        <f>MAX(0,MIN(1,NORMINV(RAND(),Taux_Recup,Ecart_Type_Recup)))</f>
        <v/>
      </c>
      <c r="I105" s="136">
        <f>MAX(0,MIN(1,NORMINV(RAND(),Taux_Recup,Ecart_Type_Recup)))</f>
        <v/>
      </c>
      <c r="J105" s="137">
        <f>SIMULATEUR!$L$6*(SIMULATEUR!$H$6*B105-Cout_Audit)</f>
        <v/>
      </c>
      <c r="K105" s="137">
        <f>SIMULATEUR!$L$7*(SIMULATEUR!$H$7*C105-Cout_Audit)</f>
        <v/>
      </c>
      <c r="L105" s="137">
        <f>SIMULATEUR!$L$8*(SIMULATEUR!$H$8*D105-Cout_Audit)</f>
        <v/>
      </c>
      <c r="M105" s="137">
        <f>SIMULATEUR!$L$9*(SIMULATEUR!$H$9*E105-Cout_Audit)</f>
        <v/>
      </c>
      <c r="N105" s="137">
        <f>SIMULATEUR!$L$10*(SIMULATEUR!$H$10*F105-Cout_Audit)</f>
        <v/>
      </c>
      <c r="O105" s="137">
        <f>SIMULATEUR!$L$11*(SIMULATEUR!$H$11*G105-Cout_Audit)</f>
        <v/>
      </c>
      <c r="P105" s="137">
        <f>SIMULATEUR!$L$12*(SIMULATEUR!$H$12*H105-Cout_Audit)</f>
        <v/>
      </c>
      <c r="Q105" s="137">
        <f>SIMULATEUR!$L$13*(SIMULATEUR!$H$13*I105-Cout_Audit)</f>
        <v/>
      </c>
      <c r="S105" s="138">
        <f>SUM(J105:Q105)</f>
        <v/>
      </c>
    </row>
    <row r="106">
      <c r="A106" s="135" t="n">
        <v>103</v>
      </c>
      <c r="B106" s="136">
        <f>MAX(0,MIN(1,NORMINV(RAND(),Taux_Recup,Ecart_Type_Recup)))</f>
        <v/>
      </c>
      <c r="C106" s="136">
        <f>MAX(0,MIN(1,NORMINV(RAND(),Taux_Recup,Ecart_Type_Recup)))</f>
        <v/>
      </c>
      <c r="D106" s="136">
        <f>MAX(0,MIN(1,NORMINV(RAND(),Taux_Recup,Ecart_Type_Recup)))</f>
        <v/>
      </c>
      <c r="E106" s="136">
        <f>MAX(0,MIN(1,NORMINV(RAND(),Taux_Recup,Ecart_Type_Recup)))</f>
        <v/>
      </c>
      <c r="F106" s="136">
        <f>MAX(0,MIN(1,NORMINV(RAND(),Taux_Recup,Ecart_Type_Recup)))</f>
        <v/>
      </c>
      <c r="G106" s="136">
        <f>MAX(0,MIN(1,NORMINV(RAND(),Taux_Recup,Ecart_Type_Recup)))</f>
        <v/>
      </c>
      <c r="H106" s="136">
        <f>MAX(0,MIN(1,NORMINV(RAND(),Taux_Recup,Ecart_Type_Recup)))</f>
        <v/>
      </c>
      <c r="I106" s="136">
        <f>MAX(0,MIN(1,NORMINV(RAND(),Taux_Recup,Ecart_Type_Recup)))</f>
        <v/>
      </c>
      <c r="J106" s="137">
        <f>SIMULATEUR!$L$6*(SIMULATEUR!$H$6*B106-Cout_Audit)</f>
        <v/>
      </c>
      <c r="K106" s="137">
        <f>SIMULATEUR!$L$7*(SIMULATEUR!$H$7*C106-Cout_Audit)</f>
        <v/>
      </c>
      <c r="L106" s="137">
        <f>SIMULATEUR!$L$8*(SIMULATEUR!$H$8*D106-Cout_Audit)</f>
        <v/>
      </c>
      <c r="M106" s="137">
        <f>SIMULATEUR!$L$9*(SIMULATEUR!$H$9*E106-Cout_Audit)</f>
        <v/>
      </c>
      <c r="N106" s="137">
        <f>SIMULATEUR!$L$10*(SIMULATEUR!$H$10*F106-Cout_Audit)</f>
        <v/>
      </c>
      <c r="O106" s="137">
        <f>SIMULATEUR!$L$11*(SIMULATEUR!$H$11*G106-Cout_Audit)</f>
        <v/>
      </c>
      <c r="P106" s="137">
        <f>SIMULATEUR!$L$12*(SIMULATEUR!$H$12*H106-Cout_Audit)</f>
        <v/>
      </c>
      <c r="Q106" s="137">
        <f>SIMULATEUR!$L$13*(SIMULATEUR!$H$13*I106-Cout_Audit)</f>
        <v/>
      </c>
      <c r="S106" s="138">
        <f>SUM(J106:Q106)</f>
        <v/>
      </c>
    </row>
    <row r="107">
      <c r="A107" s="135" t="n">
        <v>104</v>
      </c>
      <c r="B107" s="136">
        <f>MAX(0,MIN(1,NORMINV(RAND(),Taux_Recup,Ecart_Type_Recup)))</f>
        <v/>
      </c>
      <c r="C107" s="136">
        <f>MAX(0,MIN(1,NORMINV(RAND(),Taux_Recup,Ecart_Type_Recup)))</f>
        <v/>
      </c>
      <c r="D107" s="136">
        <f>MAX(0,MIN(1,NORMINV(RAND(),Taux_Recup,Ecart_Type_Recup)))</f>
        <v/>
      </c>
      <c r="E107" s="136">
        <f>MAX(0,MIN(1,NORMINV(RAND(),Taux_Recup,Ecart_Type_Recup)))</f>
        <v/>
      </c>
      <c r="F107" s="136">
        <f>MAX(0,MIN(1,NORMINV(RAND(),Taux_Recup,Ecart_Type_Recup)))</f>
        <v/>
      </c>
      <c r="G107" s="136">
        <f>MAX(0,MIN(1,NORMINV(RAND(),Taux_Recup,Ecart_Type_Recup)))</f>
        <v/>
      </c>
      <c r="H107" s="136">
        <f>MAX(0,MIN(1,NORMINV(RAND(),Taux_Recup,Ecart_Type_Recup)))</f>
        <v/>
      </c>
      <c r="I107" s="136">
        <f>MAX(0,MIN(1,NORMINV(RAND(),Taux_Recup,Ecart_Type_Recup)))</f>
        <v/>
      </c>
      <c r="J107" s="137">
        <f>SIMULATEUR!$L$6*(SIMULATEUR!$H$6*B107-Cout_Audit)</f>
        <v/>
      </c>
      <c r="K107" s="137">
        <f>SIMULATEUR!$L$7*(SIMULATEUR!$H$7*C107-Cout_Audit)</f>
        <v/>
      </c>
      <c r="L107" s="137">
        <f>SIMULATEUR!$L$8*(SIMULATEUR!$H$8*D107-Cout_Audit)</f>
        <v/>
      </c>
      <c r="M107" s="137">
        <f>SIMULATEUR!$L$9*(SIMULATEUR!$H$9*E107-Cout_Audit)</f>
        <v/>
      </c>
      <c r="N107" s="137">
        <f>SIMULATEUR!$L$10*(SIMULATEUR!$H$10*F107-Cout_Audit)</f>
        <v/>
      </c>
      <c r="O107" s="137">
        <f>SIMULATEUR!$L$11*(SIMULATEUR!$H$11*G107-Cout_Audit)</f>
        <v/>
      </c>
      <c r="P107" s="137">
        <f>SIMULATEUR!$L$12*(SIMULATEUR!$H$12*H107-Cout_Audit)</f>
        <v/>
      </c>
      <c r="Q107" s="137">
        <f>SIMULATEUR!$L$13*(SIMULATEUR!$H$13*I107-Cout_Audit)</f>
        <v/>
      </c>
      <c r="S107" s="138">
        <f>SUM(J107:Q107)</f>
        <v/>
      </c>
    </row>
    <row r="108">
      <c r="A108" s="135" t="n">
        <v>105</v>
      </c>
      <c r="B108" s="136">
        <f>MAX(0,MIN(1,NORMINV(RAND(),Taux_Recup,Ecart_Type_Recup)))</f>
        <v/>
      </c>
      <c r="C108" s="136">
        <f>MAX(0,MIN(1,NORMINV(RAND(),Taux_Recup,Ecart_Type_Recup)))</f>
        <v/>
      </c>
      <c r="D108" s="136">
        <f>MAX(0,MIN(1,NORMINV(RAND(),Taux_Recup,Ecart_Type_Recup)))</f>
        <v/>
      </c>
      <c r="E108" s="136">
        <f>MAX(0,MIN(1,NORMINV(RAND(),Taux_Recup,Ecart_Type_Recup)))</f>
        <v/>
      </c>
      <c r="F108" s="136">
        <f>MAX(0,MIN(1,NORMINV(RAND(),Taux_Recup,Ecart_Type_Recup)))</f>
        <v/>
      </c>
      <c r="G108" s="136">
        <f>MAX(0,MIN(1,NORMINV(RAND(),Taux_Recup,Ecart_Type_Recup)))</f>
        <v/>
      </c>
      <c r="H108" s="136">
        <f>MAX(0,MIN(1,NORMINV(RAND(),Taux_Recup,Ecart_Type_Recup)))</f>
        <v/>
      </c>
      <c r="I108" s="136">
        <f>MAX(0,MIN(1,NORMINV(RAND(),Taux_Recup,Ecart_Type_Recup)))</f>
        <v/>
      </c>
      <c r="J108" s="137">
        <f>SIMULATEUR!$L$6*(SIMULATEUR!$H$6*B108-Cout_Audit)</f>
        <v/>
      </c>
      <c r="K108" s="137">
        <f>SIMULATEUR!$L$7*(SIMULATEUR!$H$7*C108-Cout_Audit)</f>
        <v/>
      </c>
      <c r="L108" s="137">
        <f>SIMULATEUR!$L$8*(SIMULATEUR!$H$8*D108-Cout_Audit)</f>
        <v/>
      </c>
      <c r="M108" s="137">
        <f>SIMULATEUR!$L$9*(SIMULATEUR!$H$9*E108-Cout_Audit)</f>
        <v/>
      </c>
      <c r="N108" s="137">
        <f>SIMULATEUR!$L$10*(SIMULATEUR!$H$10*F108-Cout_Audit)</f>
        <v/>
      </c>
      <c r="O108" s="137">
        <f>SIMULATEUR!$L$11*(SIMULATEUR!$H$11*G108-Cout_Audit)</f>
        <v/>
      </c>
      <c r="P108" s="137">
        <f>SIMULATEUR!$L$12*(SIMULATEUR!$H$12*H108-Cout_Audit)</f>
        <v/>
      </c>
      <c r="Q108" s="137">
        <f>SIMULATEUR!$L$13*(SIMULATEUR!$H$13*I108-Cout_Audit)</f>
        <v/>
      </c>
      <c r="S108" s="138">
        <f>SUM(J108:Q108)</f>
        <v/>
      </c>
    </row>
    <row r="109">
      <c r="A109" s="135" t="n">
        <v>106</v>
      </c>
      <c r="B109" s="136">
        <f>MAX(0,MIN(1,NORMINV(RAND(),Taux_Recup,Ecart_Type_Recup)))</f>
        <v/>
      </c>
      <c r="C109" s="136">
        <f>MAX(0,MIN(1,NORMINV(RAND(),Taux_Recup,Ecart_Type_Recup)))</f>
        <v/>
      </c>
      <c r="D109" s="136">
        <f>MAX(0,MIN(1,NORMINV(RAND(),Taux_Recup,Ecart_Type_Recup)))</f>
        <v/>
      </c>
      <c r="E109" s="136">
        <f>MAX(0,MIN(1,NORMINV(RAND(),Taux_Recup,Ecart_Type_Recup)))</f>
        <v/>
      </c>
      <c r="F109" s="136">
        <f>MAX(0,MIN(1,NORMINV(RAND(),Taux_Recup,Ecart_Type_Recup)))</f>
        <v/>
      </c>
      <c r="G109" s="136">
        <f>MAX(0,MIN(1,NORMINV(RAND(),Taux_Recup,Ecart_Type_Recup)))</f>
        <v/>
      </c>
      <c r="H109" s="136">
        <f>MAX(0,MIN(1,NORMINV(RAND(),Taux_Recup,Ecart_Type_Recup)))</f>
        <v/>
      </c>
      <c r="I109" s="136">
        <f>MAX(0,MIN(1,NORMINV(RAND(),Taux_Recup,Ecart_Type_Recup)))</f>
        <v/>
      </c>
      <c r="J109" s="137">
        <f>SIMULATEUR!$L$6*(SIMULATEUR!$H$6*B109-Cout_Audit)</f>
        <v/>
      </c>
      <c r="K109" s="137">
        <f>SIMULATEUR!$L$7*(SIMULATEUR!$H$7*C109-Cout_Audit)</f>
        <v/>
      </c>
      <c r="L109" s="137">
        <f>SIMULATEUR!$L$8*(SIMULATEUR!$H$8*D109-Cout_Audit)</f>
        <v/>
      </c>
      <c r="M109" s="137">
        <f>SIMULATEUR!$L$9*(SIMULATEUR!$H$9*E109-Cout_Audit)</f>
        <v/>
      </c>
      <c r="N109" s="137">
        <f>SIMULATEUR!$L$10*(SIMULATEUR!$H$10*F109-Cout_Audit)</f>
        <v/>
      </c>
      <c r="O109" s="137">
        <f>SIMULATEUR!$L$11*(SIMULATEUR!$H$11*G109-Cout_Audit)</f>
        <v/>
      </c>
      <c r="P109" s="137">
        <f>SIMULATEUR!$L$12*(SIMULATEUR!$H$12*H109-Cout_Audit)</f>
        <v/>
      </c>
      <c r="Q109" s="137">
        <f>SIMULATEUR!$L$13*(SIMULATEUR!$H$13*I109-Cout_Audit)</f>
        <v/>
      </c>
      <c r="S109" s="138">
        <f>SUM(J109:Q109)</f>
        <v/>
      </c>
    </row>
    <row r="110">
      <c r="A110" s="135" t="n">
        <v>107</v>
      </c>
      <c r="B110" s="136">
        <f>MAX(0,MIN(1,NORMINV(RAND(),Taux_Recup,Ecart_Type_Recup)))</f>
        <v/>
      </c>
      <c r="C110" s="136">
        <f>MAX(0,MIN(1,NORMINV(RAND(),Taux_Recup,Ecart_Type_Recup)))</f>
        <v/>
      </c>
      <c r="D110" s="136">
        <f>MAX(0,MIN(1,NORMINV(RAND(),Taux_Recup,Ecart_Type_Recup)))</f>
        <v/>
      </c>
      <c r="E110" s="136">
        <f>MAX(0,MIN(1,NORMINV(RAND(),Taux_Recup,Ecart_Type_Recup)))</f>
        <v/>
      </c>
      <c r="F110" s="136">
        <f>MAX(0,MIN(1,NORMINV(RAND(),Taux_Recup,Ecart_Type_Recup)))</f>
        <v/>
      </c>
      <c r="G110" s="136">
        <f>MAX(0,MIN(1,NORMINV(RAND(),Taux_Recup,Ecart_Type_Recup)))</f>
        <v/>
      </c>
      <c r="H110" s="136">
        <f>MAX(0,MIN(1,NORMINV(RAND(),Taux_Recup,Ecart_Type_Recup)))</f>
        <v/>
      </c>
      <c r="I110" s="136">
        <f>MAX(0,MIN(1,NORMINV(RAND(),Taux_Recup,Ecart_Type_Recup)))</f>
        <v/>
      </c>
      <c r="J110" s="137">
        <f>SIMULATEUR!$L$6*(SIMULATEUR!$H$6*B110-Cout_Audit)</f>
        <v/>
      </c>
      <c r="K110" s="137">
        <f>SIMULATEUR!$L$7*(SIMULATEUR!$H$7*C110-Cout_Audit)</f>
        <v/>
      </c>
      <c r="L110" s="137">
        <f>SIMULATEUR!$L$8*(SIMULATEUR!$H$8*D110-Cout_Audit)</f>
        <v/>
      </c>
      <c r="M110" s="137">
        <f>SIMULATEUR!$L$9*(SIMULATEUR!$H$9*E110-Cout_Audit)</f>
        <v/>
      </c>
      <c r="N110" s="137">
        <f>SIMULATEUR!$L$10*(SIMULATEUR!$H$10*F110-Cout_Audit)</f>
        <v/>
      </c>
      <c r="O110" s="137">
        <f>SIMULATEUR!$L$11*(SIMULATEUR!$H$11*G110-Cout_Audit)</f>
        <v/>
      </c>
      <c r="P110" s="137">
        <f>SIMULATEUR!$L$12*(SIMULATEUR!$H$12*H110-Cout_Audit)</f>
        <v/>
      </c>
      <c r="Q110" s="137">
        <f>SIMULATEUR!$L$13*(SIMULATEUR!$H$13*I110-Cout_Audit)</f>
        <v/>
      </c>
      <c r="S110" s="138">
        <f>SUM(J110:Q110)</f>
        <v/>
      </c>
    </row>
    <row r="111">
      <c r="A111" s="135" t="n">
        <v>108</v>
      </c>
      <c r="B111" s="136">
        <f>MAX(0,MIN(1,NORMINV(RAND(),Taux_Recup,Ecart_Type_Recup)))</f>
        <v/>
      </c>
      <c r="C111" s="136">
        <f>MAX(0,MIN(1,NORMINV(RAND(),Taux_Recup,Ecart_Type_Recup)))</f>
        <v/>
      </c>
      <c r="D111" s="136">
        <f>MAX(0,MIN(1,NORMINV(RAND(),Taux_Recup,Ecart_Type_Recup)))</f>
        <v/>
      </c>
      <c r="E111" s="136">
        <f>MAX(0,MIN(1,NORMINV(RAND(),Taux_Recup,Ecart_Type_Recup)))</f>
        <v/>
      </c>
      <c r="F111" s="136">
        <f>MAX(0,MIN(1,NORMINV(RAND(),Taux_Recup,Ecart_Type_Recup)))</f>
        <v/>
      </c>
      <c r="G111" s="136">
        <f>MAX(0,MIN(1,NORMINV(RAND(),Taux_Recup,Ecart_Type_Recup)))</f>
        <v/>
      </c>
      <c r="H111" s="136">
        <f>MAX(0,MIN(1,NORMINV(RAND(),Taux_Recup,Ecart_Type_Recup)))</f>
        <v/>
      </c>
      <c r="I111" s="136">
        <f>MAX(0,MIN(1,NORMINV(RAND(),Taux_Recup,Ecart_Type_Recup)))</f>
        <v/>
      </c>
      <c r="J111" s="137">
        <f>SIMULATEUR!$L$6*(SIMULATEUR!$H$6*B111-Cout_Audit)</f>
        <v/>
      </c>
      <c r="K111" s="137">
        <f>SIMULATEUR!$L$7*(SIMULATEUR!$H$7*C111-Cout_Audit)</f>
        <v/>
      </c>
      <c r="L111" s="137">
        <f>SIMULATEUR!$L$8*(SIMULATEUR!$H$8*D111-Cout_Audit)</f>
        <v/>
      </c>
      <c r="M111" s="137">
        <f>SIMULATEUR!$L$9*(SIMULATEUR!$H$9*E111-Cout_Audit)</f>
        <v/>
      </c>
      <c r="N111" s="137">
        <f>SIMULATEUR!$L$10*(SIMULATEUR!$H$10*F111-Cout_Audit)</f>
        <v/>
      </c>
      <c r="O111" s="137">
        <f>SIMULATEUR!$L$11*(SIMULATEUR!$H$11*G111-Cout_Audit)</f>
        <v/>
      </c>
      <c r="P111" s="137">
        <f>SIMULATEUR!$L$12*(SIMULATEUR!$H$12*H111-Cout_Audit)</f>
        <v/>
      </c>
      <c r="Q111" s="137">
        <f>SIMULATEUR!$L$13*(SIMULATEUR!$H$13*I111-Cout_Audit)</f>
        <v/>
      </c>
      <c r="S111" s="138">
        <f>SUM(J111:Q111)</f>
        <v/>
      </c>
    </row>
    <row r="112">
      <c r="A112" s="135" t="n">
        <v>109</v>
      </c>
      <c r="B112" s="136">
        <f>MAX(0,MIN(1,NORMINV(RAND(),Taux_Recup,Ecart_Type_Recup)))</f>
        <v/>
      </c>
      <c r="C112" s="136">
        <f>MAX(0,MIN(1,NORMINV(RAND(),Taux_Recup,Ecart_Type_Recup)))</f>
        <v/>
      </c>
      <c r="D112" s="136">
        <f>MAX(0,MIN(1,NORMINV(RAND(),Taux_Recup,Ecart_Type_Recup)))</f>
        <v/>
      </c>
      <c r="E112" s="136">
        <f>MAX(0,MIN(1,NORMINV(RAND(),Taux_Recup,Ecart_Type_Recup)))</f>
        <v/>
      </c>
      <c r="F112" s="136">
        <f>MAX(0,MIN(1,NORMINV(RAND(),Taux_Recup,Ecart_Type_Recup)))</f>
        <v/>
      </c>
      <c r="G112" s="136">
        <f>MAX(0,MIN(1,NORMINV(RAND(),Taux_Recup,Ecart_Type_Recup)))</f>
        <v/>
      </c>
      <c r="H112" s="136">
        <f>MAX(0,MIN(1,NORMINV(RAND(),Taux_Recup,Ecart_Type_Recup)))</f>
        <v/>
      </c>
      <c r="I112" s="136">
        <f>MAX(0,MIN(1,NORMINV(RAND(),Taux_Recup,Ecart_Type_Recup)))</f>
        <v/>
      </c>
      <c r="J112" s="137">
        <f>SIMULATEUR!$L$6*(SIMULATEUR!$H$6*B112-Cout_Audit)</f>
        <v/>
      </c>
      <c r="K112" s="137">
        <f>SIMULATEUR!$L$7*(SIMULATEUR!$H$7*C112-Cout_Audit)</f>
        <v/>
      </c>
      <c r="L112" s="137">
        <f>SIMULATEUR!$L$8*(SIMULATEUR!$H$8*D112-Cout_Audit)</f>
        <v/>
      </c>
      <c r="M112" s="137">
        <f>SIMULATEUR!$L$9*(SIMULATEUR!$H$9*E112-Cout_Audit)</f>
        <v/>
      </c>
      <c r="N112" s="137">
        <f>SIMULATEUR!$L$10*(SIMULATEUR!$H$10*F112-Cout_Audit)</f>
        <v/>
      </c>
      <c r="O112" s="137">
        <f>SIMULATEUR!$L$11*(SIMULATEUR!$H$11*G112-Cout_Audit)</f>
        <v/>
      </c>
      <c r="P112" s="137">
        <f>SIMULATEUR!$L$12*(SIMULATEUR!$H$12*H112-Cout_Audit)</f>
        <v/>
      </c>
      <c r="Q112" s="137">
        <f>SIMULATEUR!$L$13*(SIMULATEUR!$H$13*I112-Cout_Audit)</f>
        <v/>
      </c>
      <c r="S112" s="138">
        <f>SUM(J112:Q112)</f>
        <v/>
      </c>
    </row>
    <row r="113">
      <c r="A113" s="135" t="n">
        <v>110</v>
      </c>
      <c r="B113" s="136">
        <f>MAX(0,MIN(1,NORMINV(RAND(),Taux_Recup,Ecart_Type_Recup)))</f>
        <v/>
      </c>
      <c r="C113" s="136">
        <f>MAX(0,MIN(1,NORMINV(RAND(),Taux_Recup,Ecart_Type_Recup)))</f>
        <v/>
      </c>
      <c r="D113" s="136">
        <f>MAX(0,MIN(1,NORMINV(RAND(),Taux_Recup,Ecart_Type_Recup)))</f>
        <v/>
      </c>
      <c r="E113" s="136">
        <f>MAX(0,MIN(1,NORMINV(RAND(),Taux_Recup,Ecart_Type_Recup)))</f>
        <v/>
      </c>
      <c r="F113" s="136">
        <f>MAX(0,MIN(1,NORMINV(RAND(),Taux_Recup,Ecart_Type_Recup)))</f>
        <v/>
      </c>
      <c r="G113" s="136">
        <f>MAX(0,MIN(1,NORMINV(RAND(),Taux_Recup,Ecart_Type_Recup)))</f>
        <v/>
      </c>
      <c r="H113" s="136">
        <f>MAX(0,MIN(1,NORMINV(RAND(),Taux_Recup,Ecart_Type_Recup)))</f>
        <v/>
      </c>
      <c r="I113" s="136">
        <f>MAX(0,MIN(1,NORMINV(RAND(),Taux_Recup,Ecart_Type_Recup)))</f>
        <v/>
      </c>
      <c r="J113" s="137">
        <f>SIMULATEUR!$L$6*(SIMULATEUR!$H$6*B113-Cout_Audit)</f>
        <v/>
      </c>
      <c r="K113" s="137">
        <f>SIMULATEUR!$L$7*(SIMULATEUR!$H$7*C113-Cout_Audit)</f>
        <v/>
      </c>
      <c r="L113" s="137">
        <f>SIMULATEUR!$L$8*(SIMULATEUR!$H$8*D113-Cout_Audit)</f>
        <v/>
      </c>
      <c r="M113" s="137">
        <f>SIMULATEUR!$L$9*(SIMULATEUR!$H$9*E113-Cout_Audit)</f>
        <v/>
      </c>
      <c r="N113" s="137">
        <f>SIMULATEUR!$L$10*(SIMULATEUR!$H$10*F113-Cout_Audit)</f>
        <v/>
      </c>
      <c r="O113" s="137">
        <f>SIMULATEUR!$L$11*(SIMULATEUR!$H$11*G113-Cout_Audit)</f>
        <v/>
      </c>
      <c r="P113" s="137">
        <f>SIMULATEUR!$L$12*(SIMULATEUR!$H$12*H113-Cout_Audit)</f>
        <v/>
      </c>
      <c r="Q113" s="137">
        <f>SIMULATEUR!$L$13*(SIMULATEUR!$H$13*I113-Cout_Audit)</f>
        <v/>
      </c>
      <c r="S113" s="138">
        <f>SUM(J113:Q113)</f>
        <v/>
      </c>
    </row>
    <row r="114">
      <c r="A114" s="135" t="n">
        <v>111</v>
      </c>
      <c r="B114" s="136">
        <f>MAX(0,MIN(1,NORMINV(RAND(),Taux_Recup,Ecart_Type_Recup)))</f>
        <v/>
      </c>
      <c r="C114" s="136">
        <f>MAX(0,MIN(1,NORMINV(RAND(),Taux_Recup,Ecart_Type_Recup)))</f>
        <v/>
      </c>
      <c r="D114" s="136">
        <f>MAX(0,MIN(1,NORMINV(RAND(),Taux_Recup,Ecart_Type_Recup)))</f>
        <v/>
      </c>
      <c r="E114" s="136">
        <f>MAX(0,MIN(1,NORMINV(RAND(),Taux_Recup,Ecart_Type_Recup)))</f>
        <v/>
      </c>
      <c r="F114" s="136">
        <f>MAX(0,MIN(1,NORMINV(RAND(),Taux_Recup,Ecart_Type_Recup)))</f>
        <v/>
      </c>
      <c r="G114" s="136">
        <f>MAX(0,MIN(1,NORMINV(RAND(),Taux_Recup,Ecart_Type_Recup)))</f>
        <v/>
      </c>
      <c r="H114" s="136">
        <f>MAX(0,MIN(1,NORMINV(RAND(),Taux_Recup,Ecart_Type_Recup)))</f>
        <v/>
      </c>
      <c r="I114" s="136">
        <f>MAX(0,MIN(1,NORMINV(RAND(),Taux_Recup,Ecart_Type_Recup)))</f>
        <v/>
      </c>
      <c r="J114" s="137">
        <f>SIMULATEUR!$L$6*(SIMULATEUR!$H$6*B114-Cout_Audit)</f>
        <v/>
      </c>
      <c r="K114" s="137">
        <f>SIMULATEUR!$L$7*(SIMULATEUR!$H$7*C114-Cout_Audit)</f>
        <v/>
      </c>
      <c r="L114" s="137">
        <f>SIMULATEUR!$L$8*(SIMULATEUR!$H$8*D114-Cout_Audit)</f>
        <v/>
      </c>
      <c r="M114" s="137">
        <f>SIMULATEUR!$L$9*(SIMULATEUR!$H$9*E114-Cout_Audit)</f>
        <v/>
      </c>
      <c r="N114" s="137">
        <f>SIMULATEUR!$L$10*(SIMULATEUR!$H$10*F114-Cout_Audit)</f>
        <v/>
      </c>
      <c r="O114" s="137">
        <f>SIMULATEUR!$L$11*(SIMULATEUR!$H$11*G114-Cout_Audit)</f>
        <v/>
      </c>
      <c r="P114" s="137">
        <f>SIMULATEUR!$L$12*(SIMULATEUR!$H$12*H114-Cout_Audit)</f>
        <v/>
      </c>
      <c r="Q114" s="137">
        <f>SIMULATEUR!$L$13*(SIMULATEUR!$H$13*I114-Cout_Audit)</f>
        <v/>
      </c>
      <c r="S114" s="138">
        <f>SUM(J114:Q114)</f>
        <v/>
      </c>
    </row>
    <row r="115">
      <c r="A115" s="135" t="n">
        <v>112</v>
      </c>
      <c r="B115" s="136">
        <f>MAX(0,MIN(1,NORMINV(RAND(),Taux_Recup,Ecart_Type_Recup)))</f>
        <v/>
      </c>
      <c r="C115" s="136">
        <f>MAX(0,MIN(1,NORMINV(RAND(),Taux_Recup,Ecart_Type_Recup)))</f>
        <v/>
      </c>
      <c r="D115" s="136">
        <f>MAX(0,MIN(1,NORMINV(RAND(),Taux_Recup,Ecart_Type_Recup)))</f>
        <v/>
      </c>
      <c r="E115" s="136">
        <f>MAX(0,MIN(1,NORMINV(RAND(),Taux_Recup,Ecart_Type_Recup)))</f>
        <v/>
      </c>
      <c r="F115" s="136">
        <f>MAX(0,MIN(1,NORMINV(RAND(),Taux_Recup,Ecart_Type_Recup)))</f>
        <v/>
      </c>
      <c r="G115" s="136">
        <f>MAX(0,MIN(1,NORMINV(RAND(),Taux_Recup,Ecart_Type_Recup)))</f>
        <v/>
      </c>
      <c r="H115" s="136">
        <f>MAX(0,MIN(1,NORMINV(RAND(),Taux_Recup,Ecart_Type_Recup)))</f>
        <v/>
      </c>
      <c r="I115" s="136">
        <f>MAX(0,MIN(1,NORMINV(RAND(),Taux_Recup,Ecart_Type_Recup)))</f>
        <v/>
      </c>
      <c r="J115" s="137">
        <f>SIMULATEUR!$L$6*(SIMULATEUR!$H$6*B115-Cout_Audit)</f>
        <v/>
      </c>
      <c r="K115" s="137">
        <f>SIMULATEUR!$L$7*(SIMULATEUR!$H$7*C115-Cout_Audit)</f>
        <v/>
      </c>
      <c r="L115" s="137">
        <f>SIMULATEUR!$L$8*(SIMULATEUR!$H$8*D115-Cout_Audit)</f>
        <v/>
      </c>
      <c r="M115" s="137">
        <f>SIMULATEUR!$L$9*(SIMULATEUR!$H$9*E115-Cout_Audit)</f>
        <v/>
      </c>
      <c r="N115" s="137">
        <f>SIMULATEUR!$L$10*(SIMULATEUR!$H$10*F115-Cout_Audit)</f>
        <v/>
      </c>
      <c r="O115" s="137">
        <f>SIMULATEUR!$L$11*(SIMULATEUR!$H$11*G115-Cout_Audit)</f>
        <v/>
      </c>
      <c r="P115" s="137">
        <f>SIMULATEUR!$L$12*(SIMULATEUR!$H$12*H115-Cout_Audit)</f>
        <v/>
      </c>
      <c r="Q115" s="137">
        <f>SIMULATEUR!$L$13*(SIMULATEUR!$H$13*I115-Cout_Audit)</f>
        <v/>
      </c>
      <c r="S115" s="138">
        <f>SUM(J115:Q115)</f>
        <v/>
      </c>
    </row>
    <row r="116">
      <c r="A116" s="135" t="n">
        <v>113</v>
      </c>
      <c r="B116" s="136">
        <f>MAX(0,MIN(1,NORMINV(RAND(),Taux_Recup,Ecart_Type_Recup)))</f>
        <v/>
      </c>
      <c r="C116" s="136">
        <f>MAX(0,MIN(1,NORMINV(RAND(),Taux_Recup,Ecart_Type_Recup)))</f>
        <v/>
      </c>
      <c r="D116" s="136">
        <f>MAX(0,MIN(1,NORMINV(RAND(),Taux_Recup,Ecart_Type_Recup)))</f>
        <v/>
      </c>
      <c r="E116" s="136">
        <f>MAX(0,MIN(1,NORMINV(RAND(),Taux_Recup,Ecart_Type_Recup)))</f>
        <v/>
      </c>
      <c r="F116" s="136">
        <f>MAX(0,MIN(1,NORMINV(RAND(),Taux_Recup,Ecart_Type_Recup)))</f>
        <v/>
      </c>
      <c r="G116" s="136">
        <f>MAX(0,MIN(1,NORMINV(RAND(),Taux_Recup,Ecart_Type_Recup)))</f>
        <v/>
      </c>
      <c r="H116" s="136">
        <f>MAX(0,MIN(1,NORMINV(RAND(),Taux_Recup,Ecart_Type_Recup)))</f>
        <v/>
      </c>
      <c r="I116" s="136">
        <f>MAX(0,MIN(1,NORMINV(RAND(),Taux_Recup,Ecart_Type_Recup)))</f>
        <v/>
      </c>
      <c r="J116" s="137">
        <f>SIMULATEUR!$L$6*(SIMULATEUR!$H$6*B116-Cout_Audit)</f>
        <v/>
      </c>
      <c r="K116" s="137">
        <f>SIMULATEUR!$L$7*(SIMULATEUR!$H$7*C116-Cout_Audit)</f>
        <v/>
      </c>
      <c r="L116" s="137">
        <f>SIMULATEUR!$L$8*(SIMULATEUR!$H$8*D116-Cout_Audit)</f>
        <v/>
      </c>
      <c r="M116" s="137">
        <f>SIMULATEUR!$L$9*(SIMULATEUR!$H$9*E116-Cout_Audit)</f>
        <v/>
      </c>
      <c r="N116" s="137">
        <f>SIMULATEUR!$L$10*(SIMULATEUR!$H$10*F116-Cout_Audit)</f>
        <v/>
      </c>
      <c r="O116" s="137">
        <f>SIMULATEUR!$L$11*(SIMULATEUR!$H$11*G116-Cout_Audit)</f>
        <v/>
      </c>
      <c r="P116" s="137">
        <f>SIMULATEUR!$L$12*(SIMULATEUR!$H$12*H116-Cout_Audit)</f>
        <v/>
      </c>
      <c r="Q116" s="137">
        <f>SIMULATEUR!$L$13*(SIMULATEUR!$H$13*I116-Cout_Audit)</f>
        <v/>
      </c>
      <c r="S116" s="138">
        <f>SUM(J116:Q116)</f>
        <v/>
      </c>
    </row>
    <row r="117">
      <c r="A117" s="135" t="n">
        <v>114</v>
      </c>
      <c r="B117" s="136">
        <f>MAX(0,MIN(1,NORMINV(RAND(),Taux_Recup,Ecart_Type_Recup)))</f>
        <v/>
      </c>
      <c r="C117" s="136">
        <f>MAX(0,MIN(1,NORMINV(RAND(),Taux_Recup,Ecart_Type_Recup)))</f>
        <v/>
      </c>
      <c r="D117" s="136">
        <f>MAX(0,MIN(1,NORMINV(RAND(),Taux_Recup,Ecart_Type_Recup)))</f>
        <v/>
      </c>
      <c r="E117" s="136">
        <f>MAX(0,MIN(1,NORMINV(RAND(),Taux_Recup,Ecart_Type_Recup)))</f>
        <v/>
      </c>
      <c r="F117" s="136">
        <f>MAX(0,MIN(1,NORMINV(RAND(),Taux_Recup,Ecart_Type_Recup)))</f>
        <v/>
      </c>
      <c r="G117" s="136">
        <f>MAX(0,MIN(1,NORMINV(RAND(),Taux_Recup,Ecart_Type_Recup)))</f>
        <v/>
      </c>
      <c r="H117" s="136">
        <f>MAX(0,MIN(1,NORMINV(RAND(),Taux_Recup,Ecart_Type_Recup)))</f>
        <v/>
      </c>
      <c r="I117" s="136">
        <f>MAX(0,MIN(1,NORMINV(RAND(),Taux_Recup,Ecart_Type_Recup)))</f>
        <v/>
      </c>
      <c r="J117" s="137">
        <f>SIMULATEUR!$L$6*(SIMULATEUR!$H$6*B117-Cout_Audit)</f>
        <v/>
      </c>
      <c r="K117" s="137">
        <f>SIMULATEUR!$L$7*(SIMULATEUR!$H$7*C117-Cout_Audit)</f>
        <v/>
      </c>
      <c r="L117" s="137">
        <f>SIMULATEUR!$L$8*(SIMULATEUR!$H$8*D117-Cout_Audit)</f>
        <v/>
      </c>
      <c r="M117" s="137">
        <f>SIMULATEUR!$L$9*(SIMULATEUR!$H$9*E117-Cout_Audit)</f>
        <v/>
      </c>
      <c r="N117" s="137">
        <f>SIMULATEUR!$L$10*(SIMULATEUR!$H$10*F117-Cout_Audit)</f>
        <v/>
      </c>
      <c r="O117" s="137">
        <f>SIMULATEUR!$L$11*(SIMULATEUR!$H$11*G117-Cout_Audit)</f>
        <v/>
      </c>
      <c r="P117" s="137">
        <f>SIMULATEUR!$L$12*(SIMULATEUR!$H$12*H117-Cout_Audit)</f>
        <v/>
      </c>
      <c r="Q117" s="137">
        <f>SIMULATEUR!$L$13*(SIMULATEUR!$H$13*I117-Cout_Audit)</f>
        <v/>
      </c>
      <c r="S117" s="138">
        <f>SUM(J117:Q117)</f>
        <v/>
      </c>
    </row>
    <row r="118">
      <c r="A118" s="135" t="n">
        <v>115</v>
      </c>
      <c r="B118" s="136">
        <f>MAX(0,MIN(1,NORMINV(RAND(),Taux_Recup,Ecart_Type_Recup)))</f>
        <v/>
      </c>
      <c r="C118" s="136">
        <f>MAX(0,MIN(1,NORMINV(RAND(),Taux_Recup,Ecart_Type_Recup)))</f>
        <v/>
      </c>
      <c r="D118" s="136">
        <f>MAX(0,MIN(1,NORMINV(RAND(),Taux_Recup,Ecart_Type_Recup)))</f>
        <v/>
      </c>
      <c r="E118" s="136">
        <f>MAX(0,MIN(1,NORMINV(RAND(),Taux_Recup,Ecart_Type_Recup)))</f>
        <v/>
      </c>
      <c r="F118" s="136">
        <f>MAX(0,MIN(1,NORMINV(RAND(),Taux_Recup,Ecart_Type_Recup)))</f>
        <v/>
      </c>
      <c r="G118" s="136">
        <f>MAX(0,MIN(1,NORMINV(RAND(),Taux_Recup,Ecart_Type_Recup)))</f>
        <v/>
      </c>
      <c r="H118" s="136">
        <f>MAX(0,MIN(1,NORMINV(RAND(),Taux_Recup,Ecart_Type_Recup)))</f>
        <v/>
      </c>
      <c r="I118" s="136">
        <f>MAX(0,MIN(1,NORMINV(RAND(),Taux_Recup,Ecart_Type_Recup)))</f>
        <v/>
      </c>
      <c r="J118" s="137">
        <f>SIMULATEUR!$L$6*(SIMULATEUR!$H$6*B118-Cout_Audit)</f>
        <v/>
      </c>
      <c r="K118" s="137">
        <f>SIMULATEUR!$L$7*(SIMULATEUR!$H$7*C118-Cout_Audit)</f>
        <v/>
      </c>
      <c r="L118" s="137">
        <f>SIMULATEUR!$L$8*(SIMULATEUR!$H$8*D118-Cout_Audit)</f>
        <v/>
      </c>
      <c r="M118" s="137">
        <f>SIMULATEUR!$L$9*(SIMULATEUR!$H$9*E118-Cout_Audit)</f>
        <v/>
      </c>
      <c r="N118" s="137">
        <f>SIMULATEUR!$L$10*(SIMULATEUR!$H$10*F118-Cout_Audit)</f>
        <v/>
      </c>
      <c r="O118" s="137">
        <f>SIMULATEUR!$L$11*(SIMULATEUR!$H$11*G118-Cout_Audit)</f>
        <v/>
      </c>
      <c r="P118" s="137">
        <f>SIMULATEUR!$L$12*(SIMULATEUR!$H$12*H118-Cout_Audit)</f>
        <v/>
      </c>
      <c r="Q118" s="137">
        <f>SIMULATEUR!$L$13*(SIMULATEUR!$H$13*I118-Cout_Audit)</f>
        <v/>
      </c>
      <c r="S118" s="138">
        <f>SUM(J118:Q118)</f>
        <v/>
      </c>
    </row>
    <row r="119">
      <c r="A119" s="135" t="n">
        <v>116</v>
      </c>
      <c r="B119" s="136">
        <f>MAX(0,MIN(1,NORMINV(RAND(),Taux_Recup,Ecart_Type_Recup)))</f>
        <v/>
      </c>
      <c r="C119" s="136">
        <f>MAX(0,MIN(1,NORMINV(RAND(),Taux_Recup,Ecart_Type_Recup)))</f>
        <v/>
      </c>
      <c r="D119" s="136">
        <f>MAX(0,MIN(1,NORMINV(RAND(),Taux_Recup,Ecart_Type_Recup)))</f>
        <v/>
      </c>
      <c r="E119" s="136">
        <f>MAX(0,MIN(1,NORMINV(RAND(),Taux_Recup,Ecart_Type_Recup)))</f>
        <v/>
      </c>
      <c r="F119" s="136">
        <f>MAX(0,MIN(1,NORMINV(RAND(),Taux_Recup,Ecart_Type_Recup)))</f>
        <v/>
      </c>
      <c r="G119" s="136">
        <f>MAX(0,MIN(1,NORMINV(RAND(),Taux_Recup,Ecart_Type_Recup)))</f>
        <v/>
      </c>
      <c r="H119" s="136">
        <f>MAX(0,MIN(1,NORMINV(RAND(),Taux_Recup,Ecart_Type_Recup)))</f>
        <v/>
      </c>
      <c r="I119" s="136">
        <f>MAX(0,MIN(1,NORMINV(RAND(),Taux_Recup,Ecart_Type_Recup)))</f>
        <v/>
      </c>
      <c r="J119" s="137">
        <f>SIMULATEUR!$L$6*(SIMULATEUR!$H$6*B119-Cout_Audit)</f>
        <v/>
      </c>
      <c r="K119" s="137">
        <f>SIMULATEUR!$L$7*(SIMULATEUR!$H$7*C119-Cout_Audit)</f>
        <v/>
      </c>
      <c r="L119" s="137">
        <f>SIMULATEUR!$L$8*(SIMULATEUR!$H$8*D119-Cout_Audit)</f>
        <v/>
      </c>
      <c r="M119" s="137">
        <f>SIMULATEUR!$L$9*(SIMULATEUR!$H$9*E119-Cout_Audit)</f>
        <v/>
      </c>
      <c r="N119" s="137">
        <f>SIMULATEUR!$L$10*(SIMULATEUR!$H$10*F119-Cout_Audit)</f>
        <v/>
      </c>
      <c r="O119" s="137">
        <f>SIMULATEUR!$L$11*(SIMULATEUR!$H$11*G119-Cout_Audit)</f>
        <v/>
      </c>
      <c r="P119" s="137">
        <f>SIMULATEUR!$L$12*(SIMULATEUR!$H$12*H119-Cout_Audit)</f>
        <v/>
      </c>
      <c r="Q119" s="137">
        <f>SIMULATEUR!$L$13*(SIMULATEUR!$H$13*I119-Cout_Audit)</f>
        <v/>
      </c>
      <c r="S119" s="138">
        <f>SUM(J119:Q119)</f>
        <v/>
      </c>
    </row>
    <row r="120">
      <c r="A120" s="135" t="n">
        <v>117</v>
      </c>
      <c r="B120" s="136">
        <f>MAX(0,MIN(1,NORMINV(RAND(),Taux_Recup,Ecart_Type_Recup)))</f>
        <v/>
      </c>
      <c r="C120" s="136">
        <f>MAX(0,MIN(1,NORMINV(RAND(),Taux_Recup,Ecart_Type_Recup)))</f>
        <v/>
      </c>
      <c r="D120" s="136">
        <f>MAX(0,MIN(1,NORMINV(RAND(),Taux_Recup,Ecart_Type_Recup)))</f>
        <v/>
      </c>
      <c r="E120" s="136">
        <f>MAX(0,MIN(1,NORMINV(RAND(),Taux_Recup,Ecart_Type_Recup)))</f>
        <v/>
      </c>
      <c r="F120" s="136">
        <f>MAX(0,MIN(1,NORMINV(RAND(),Taux_Recup,Ecart_Type_Recup)))</f>
        <v/>
      </c>
      <c r="G120" s="136">
        <f>MAX(0,MIN(1,NORMINV(RAND(),Taux_Recup,Ecart_Type_Recup)))</f>
        <v/>
      </c>
      <c r="H120" s="136">
        <f>MAX(0,MIN(1,NORMINV(RAND(),Taux_Recup,Ecart_Type_Recup)))</f>
        <v/>
      </c>
      <c r="I120" s="136">
        <f>MAX(0,MIN(1,NORMINV(RAND(),Taux_Recup,Ecart_Type_Recup)))</f>
        <v/>
      </c>
      <c r="J120" s="137">
        <f>SIMULATEUR!$L$6*(SIMULATEUR!$H$6*B120-Cout_Audit)</f>
        <v/>
      </c>
      <c r="K120" s="137">
        <f>SIMULATEUR!$L$7*(SIMULATEUR!$H$7*C120-Cout_Audit)</f>
        <v/>
      </c>
      <c r="L120" s="137">
        <f>SIMULATEUR!$L$8*(SIMULATEUR!$H$8*D120-Cout_Audit)</f>
        <v/>
      </c>
      <c r="M120" s="137">
        <f>SIMULATEUR!$L$9*(SIMULATEUR!$H$9*E120-Cout_Audit)</f>
        <v/>
      </c>
      <c r="N120" s="137">
        <f>SIMULATEUR!$L$10*(SIMULATEUR!$H$10*F120-Cout_Audit)</f>
        <v/>
      </c>
      <c r="O120" s="137">
        <f>SIMULATEUR!$L$11*(SIMULATEUR!$H$11*G120-Cout_Audit)</f>
        <v/>
      </c>
      <c r="P120" s="137">
        <f>SIMULATEUR!$L$12*(SIMULATEUR!$H$12*H120-Cout_Audit)</f>
        <v/>
      </c>
      <c r="Q120" s="137">
        <f>SIMULATEUR!$L$13*(SIMULATEUR!$H$13*I120-Cout_Audit)</f>
        <v/>
      </c>
      <c r="S120" s="138">
        <f>SUM(J120:Q120)</f>
        <v/>
      </c>
    </row>
    <row r="121">
      <c r="A121" s="135" t="n">
        <v>118</v>
      </c>
      <c r="B121" s="136">
        <f>MAX(0,MIN(1,NORMINV(RAND(),Taux_Recup,Ecart_Type_Recup)))</f>
        <v/>
      </c>
      <c r="C121" s="136">
        <f>MAX(0,MIN(1,NORMINV(RAND(),Taux_Recup,Ecart_Type_Recup)))</f>
        <v/>
      </c>
      <c r="D121" s="136">
        <f>MAX(0,MIN(1,NORMINV(RAND(),Taux_Recup,Ecart_Type_Recup)))</f>
        <v/>
      </c>
      <c r="E121" s="136">
        <f>MAX(0,MIN(1,NORMINV(RAND(),Taux_Recup,Ecart_Type_Recup)))</f>
        <v/>
      </c>
      <c r="F121" s="136">
        <f>MAX(0,MIN(1,NORMINV(RAND(),Taux_Recup,Ecart_Type_Recup)))</f>
        <v/>
      </c>
      <c r="G121" s="136">
        <f>MAX(0,MIN(1,NORMINV(RAND(),Taux_Recup,Ecart_Type_Recup)))</f>
        <v/>
      </c>
      <c r="H121" s="136">
        <f>MAX(0,MIN(1,NORMINV(RAND(),Taux_Recup,Ecart_Type_Recup)))</f>
        <v/>
      </c>
      <c r="I121" s="136">
        <f>MAX(0,MIN(1,NORMINV(RAND(),Taux_Recup,Ecart_Type_Recup)))</f>
        <v/>
      </c>
      <c r="J121" s="137">
        <f>SIMULATEUR!$L$6*(SIMULATEUR!$H$6*B121-Cout_Audit)</f>
        <v/>
      </c>
      <c r="K121" s="137">
        <f>SIMULATEUR!$L$7*(SIMULATEUR!$H$7*C121-Cout_Audit)</f>
        <v/>
      </c>
      <c r="L121" s="137">
        <f>SIMULATEUR!$L$8*(SIMULATEUR!$H$8*D121-Cout_Audit)</f>
        <v/>
      </c>
      <c r="M121" s="137">
        <f>SIMULATEUR!$L$9*(SIMULATEUR!$H$9*E121-Cout_Audit)</f>
        <v/>
      </c>
      <c r="N121" s="137">
        <f>SIMULATEUR!$L$10*(SIMULATEUR!$H$10*F121-Cout_Audit)</f>
        <v/>
      </c>
      <c r="O121" s="137">
        <f>SIMULATEUR!$L$11*(SIMULATEUR!$H$11*G121-Cout_Audit)</f>
        <v/>
      </c>
      <c r="P121" s="137">
        <f>SIMULATEUR!$L$12*(SIMULATEUR!$H$12*H121-Cout_Audit)</f>
        <v/>
      </c>
      <c r="Q121" s="137">
        <f>SIMULATEUR!$L$13*(SIMULATEUR!$H$13*I121-Cout_Audit)</f>
        <v/>
      </c>
      <c r="S121" s="138">
        <f>SUM(J121:Q121)</f>
        <v/>
      </c>
    </row>
    <row r="122">
      <c r="A122" s="135" t="n">
        <v>119</v>
      </c>
      <c r="B122" s="136">
        <f>MAX(0,MIN(1,NORMINV(RAND(),Taux_Recup,Ecart_Type_Recup)))</f>
        <v/>
      </c>
      <c r="C122" s="136">
        <f>MAX(0,MIN(1,NORMINV(RAND(),Taux_Recup,Ecart_Type_Recup)))</f>
        <v/>
      </c>
      <c r="D122" s="136">
        <f>MAX(0,MIN(1,NORMINV(RAND(),Taux_Recup,Ecart_Type_Recup)))</f>
        <v/>
      </c>
      <c r="E122" s="136">
        <f>MAX(0,MIN(1,NORMINV(RAND(),Taux_Recup,Ecart_Type_Recup)))</f>
        <v/>
      </c>
      <c r="F122" s="136">
        <f>MAX(0,MIN(1,NORMINV(RAND(),Taux_Recup,Ecart_Type_Recup)))</f>
        <v/>
      </c>
      <c r="G122" s="136">
        <f>MAX(0,MIN(1,NORMINV(RAND(),Taux_Recup,Ecart_Type_Recup)))</f>
        <v/>
      </c>
      <c r="H122" s="136">
        <f>MAX(0,MIN(1,NORMINV(RAND(),Taux_Recup,Ecart_Type_Recup)))</f>
        <v/>
      </c>
      <c r="I122" s="136">
        <f>MAX(0,MIN(1,NORMINV(RAND(),Taux_Recup,Ecart_Type_Recup)))</f>
        <v/>
      </c>
      <c r="J122" s="137">
        <f>SIMULATEUR!$L$6*(SIMULATEUR!$H$6*B122-Cout_Audit)</f>
        <v/>
      </c>
      <c r="K122" s="137">
        <f>SIMULATEUR!$L$7*(SIMULATEUR!$H$7*C122-Cout_Audit)</f>
        <v/>
      </c>
      <c r="L122" s="137">
        <f>SIMULATEUR!$L$8*(SIMULATEUR!$H$8*D122-Cout_Audit)</f>
        <v/>
      </c>
      <c r="M122" s="137">
        <f>SIMULATEUR!$L$9*(SIMULATEUR!$H$9*E122-Cout_Audit)</f>
        <v/>
      </c>
      <c r="N122" s="137">
        <f>SIMULATEUR!$L$10*(SIMULATEUR!$H$10*F122-Cout_Audit)</f>
        <v/>
      </c>
      <c r="O122" s="137">
        <f>SIMULATEUR!$L$11*(SIMULATEUR!$H$11*G122-Cout_Audit)</f>
        <v/>
      </c>
      <c r="P122" s="137">
        <f>SIMULATEUR!$L$12*(SIMULATEUR!$H$12*H122-Cout_Audit)</f>
        <v/>
      </c>
      <c r="Q122" s="137">
        <f>SIMULATEUR!$L$13*(SIMULATEUR!$H$13*I122-Cout_Audit)</f>
        <v/>
      </c>
      <c r="S122" s="138">
        <f>SUM(J122:Q122)</f>
        <v/>
      </c>
    </row>
    <row r="123">
      <c r="A123" s="135" t="n">
        <v>120</v>
      </c>
      <c r="B123" s="136">
        <f>MAX(0,MIN(1,NORMINV(RAND(),Taux_Recup,Ecart_Type_Recup)))</f>
        <v/>
      </c>
      <c r="C123" s="136">
        <f>MAX(0,MIN(1,NORMINV(RAND(),Taux_Recup,Ecart_Type_Recup)))</f>
        <v/>
      </c>
      <c r="D123" s="136">
        <f>MAX(0,MIN(1,NORMINV(RAND(),Taux_Recup,Ecart_Type_Recup)))</f>
        <v/>
      </c>
      <c r="E123" s="136">
        <f>MAX(0,MIN(1,NORMINV(RAND(),Taux_Recup,Ecart_Type_Recup)))</f>
        <v/>
      </c>
      <c r="F123" s="136">
        <f>MAX(0,MIN(1,NORMINV(RAND(),Taux_Recup,Ecart_Type_Recup)))</f>
        <v/>
      </c>
      <c r="G123" s="136">
        <f>MAX(0,MIN(1,NORMINV(RAND(),Taux_Recup,Ecart_Type_Recup)))</f>
        <v/>
      </c>
      <c r="H123" s="136">
        <f>MAX(0,MIN(1,NORMINV(RAND(),Taux_Recup,Ecart_Type_Recup)))</f>
        <v/>
      </c>
      <c r="I123" s="136">
        <f>MAX(0,MIN(1,NORMINV(RAND(),Taux_Recup,Ecart_Type_Recup)))</f>
        <v/>
      </c>
      <c r="J123" s="137">
        <f>SIMULATEUR!$L$6*(SIMULATEUR!$H$6*B123-Cout_Audit)</f>
        <v/>
      </c>
      <c r="K123" s="137">
        <f>SIMULATEUR!$L$7*(SIMULATEUR!$H$7*C123-Cout_Audit)</f>
        <v/>
      </c>
      <c r="L123" s="137">
        <f>SIMULATEUR!$L$8*(SIMULATEUR!$H$8*D123-Cout_Audit)</f>
        <v/>
      </c>
      <c r="M123" s="137">
        <f>SIMULATEUR!$L$9*(SIMULATEUR!$H$9*E123-Cout_Audit)</f>
        <v/>
      </c>
      <c r="N123" s="137">
        <f>SIMULATEUR!$L$10*(SIMULATEUR!$H$10*F123-Cout_Audit)</f>
        <v/>
      </c>
      <c r="O123" s="137">
        <f>SIMULATEUR!$L$11*(SIMULATEUR!$H$11*G123-Cout_Audit)</f>
        <v/>
      </c>
      <c r="P123" s="137">
        <f>SIMULATEUR!$L$12*(SIMULATEUR!$H$12*H123-Cout_Audit)</f>
        <v/>
      </c>
      <c r="Q123" s="137">
        <f>SIMULATEUR!$L$13*(SIMULATEUR!$H$13*I123-Cout_Audit)</f>
        <v/>
      </c>
      <c r="S123" s="138">
        <f>SUM(J123:Q123)</f>
        <v/>
      </c>
    </row>
    <row r="124">
      <c r="A124" s="135" t="n">
        <v>121</v>
      </c>
      <c r="B124" s="136">
        <f>MAX(0,MIN(1,NORMINV(RAND(),Taux_Recup,Ecart_Type_Recup)))</f>
        <v/>
      </c>
      <c r="C124" s="136">
        <f>MAX(0,MIN(1,NORMINV(RAND(),Taux_Recup,Ecart_Type_Recup)))</f>
        <v/>
      </c>
      <c r="D124" s="136">
        <f>MAX(0,MIN(1,NORMINV(RAND(),Taux_Recup,Ecart_Type_Recup)))</f>
        <v/>
      </c>
      <c r="E124" s="136">
        <f>MAX(0,MIN(1,NORMINV(RAND(),Taux_Recup,Ecart_Type_Recup)))</f>
        <v/>
      </c>
      <c r="F124" s="136">
        <f>MAX(0,MIN(1,NORMINV(RAND(),Taux_Recup,Ecart_Type_Recup)))</f>
        <v/>
      </c>
      <c r="G124" s="136">
        <f>MAX(0,MIN(1,NORMINV(RAND(),Taux_Recup,Ecart_Type_Recup)))</f>
        <v/>
      </c>
      <c r="H124" s="136">
        <f>MAX(0,MIN(1,NORMINV(RAND(),Taux_Recup,Ecart_Type_Recup)))</f>
        <v/>
      </c>
      <c r="I124" s="136">
        <f>MAX(0,MIN(1,NORMINV(RAND(),Taux_Recup,Ecart_Type_Recup)))</f>
        <v/>
      </c>
      <c r="J124" s="137">
        <f>SIMULATEUR!$L$6*(SIMULATEUR!$H$6*B124-Cout_Audit)</f>
        <v/>
      </c>
      <c r="K124" s="137">
        <f>SIMULATEUR!$L$7*(SIMULATEUR!$H$7*C124-Cout_Audit)</f>
        <v/>
      </c>
      <c r="L124" s="137">
        <f>SIMULATEUR!$L$8*(SIMULATEUR!$H$8*D124-Cout_Audit)</f>
        <v/>
      </c>
      <c r="M124" s="137">
        <f>SIMULATEUR!$L$9*(SIMULATEUR!$H$9*E124-Cout_Audit)</f>
        <v/>
      </c>
      <c r="N124" s="137">
        <f>SIMULATEUR!$L$10*(SIMULATEUR!$H$10*F124-Cout_Audit)</f>
        <v/>
      </c>
      <c r="O124" s="137">
        <f>SIMULATEUR!$L$11*(SIMULATEUR!$H$11*G124-Cout_Audit)</f>
        <v/>
      </c>
      <c r="P124" s="137">
        <f>SIMULATEUR!$L$12*(SIMULATEUR!$H$12*H124-Cout_Audit)</f>
        <v/>
      </c>
      <c r="Q124" s="137">
        <f>SIMULATEUR!$L$13*(SIMULATEUR!$H$13*I124-Cout_Audit)</f>
        <v/>
      </c>
      <c r="S124" s="138">
        <f>SUM(J124:Q124)</f>
        <v/>
      </c>
    </row>
    <row r="125">
      <c r="A125" s="135" t="n">
        <v>122</v>
      </c>
      <c r="B125" s="136">
        <f>MAX(0,MIN(1,NORMINV(RAND(),Taux_Recup,Ecart_Type_Recup)))</f>
        <v/>
      </c>
      <c r="C125" s="136">
        <f>MAX(0,MIN(1,NORMINV(RAND(),Taux_Recup,Ecart_Type_Recup)))</f>
        <v/>
      </c>
      <c r="D125" s="136">
        <f>MAX(0,MIN(1,NORMINV(RAND(),Taux_Recup,Ecart_Type_Recup)))</f>
        <v/>
      </c>
      <c r="E125" s="136">
        <f>MAX(0,MIN(1,NORMINV(RAND(),Taux_Recup,Ecart_Type_Recup)))</f>
        <v/>
      </c>
      <c r="F125" s="136">
        <f>MAX(0,MIN(1,NORMINV(RAND(),Taux_Recup,Ecart_Type_Recup)))</f>
        <v/>
      </c>
      <c r="G125" s="136">
        <f>MAX(0,MIN(1,NORMINV(RAND(),Taux_Recup,Ecart_Type_Recup)))</f>
        <v/>
      </c>
      <c r="H125" s="136">
        <f>MAX(0,MIN(1,NORMINV(RAND(),Taux_Recup,Ecart_Type_Recup)))</f>
        <v/>
      </c>
      <c r="I125" s="136">
        <f>MAX(0,MIN(1,NORMINV(RAND(),Taux_Recup,Ecart_Type_Recup)))</f>
        <v/>
      </c>
      <c r="J125" s="137">
        <f>SIMULATEUR!$L$6*(SIMULATEUR!$H$6*B125-Cout_Audit)</f>
        <v/>
      </c>
      <c r="K125" s="137">
        <f>SIMULATEUR!$L$7*(SIMULATEUR!$H$7*C125-Cout_Audit)</f>
        <v/>
      </c>
      <c r="L125" s="137">
        <f>SIMULATEUR!$L$8*(SIMULATEUR!$H$8*D125-Cout_Audit)</f>
        <v/>
      </c>
      <c r="M125" s="137">
        <f>SIMULATEUR!$L$9*(SIMULATEUR!$H$9*E125-Cout_Audit)</f>
        <v/>
      </c>
      <c r="N125" s="137">
        <f>SIMULATEUR!$L$10*(SIMULATEUR!$H$10*F125-Cout_Audit)</f>
        <v/>
      </c>
      <c r="O125" s="137">
        <f>SIMULATEUR!$L$11*(SIMULATEUR!$H$11*G125-Cout_Audit)</f>
        <v/>
      </c>
      <c r="P125" s="137">
        <f>SIMULATEUR!$L$12*(SIMULATEUR!$H$12*H125-Cout_Audit)</f>
        <v/>
      </c>
      <c r="Q125" s="137">
        <f>SIMULATEUR!$L$13*(SIMULATEUR!$H$13*I125-Cout_Audit)</f>
        <v/>
      </c>
      <c r="S125" s="138">
        <f>SUM(J125:Q125)</f>
        <v/>
      </c>
    </row>
    <row r="126">
      <c r="A126" s="135" t="n">
        <v>123</v>
      </c>
      <c r="B126" s="136">
        <f>MAX(0,MIN(1,NORMINV(RAND(),Taux_Recup,Ecart_Type_Recup)))</f>
        <v/>
      </c>
      <c r="C126" s="136">
        <f>MAX(0,MIN(1,NORMINV(RAND(),Taux_Recup,Ecart_Type_Recup)))</f>
        <v/>
      </c>
      <c r="D126" s="136">
        <f>MAX(0,MIN(1,NORMINV(RAND(),Taux_Recup,Ecart_Type_Recup)))</f>
        <v/>
      </c>
      <c r="E126" s="136">
        <f>MAX(0,MIN(1,NORMINV(RAND(),Taux_Recup,Ecart_Type_Recup)))</f>
        <v/>
      </c>
      <c r="F126" s="136">
        <f>MAX(0,MIN(1,NORMINV(RAND(),Taux_Recup,Ecart_Type_Recup)))</f>
        <v/>
      </c>
      <c r="G126" s="136">
        <f>MAX(0,MIN(1,NORMINV(RAND(),Taux_Recup,Ecart_Type_Recup)))</f>
        <v/>
      </c>
      <c r="H126" s="136">
        <f>MAX(0,MIN(1,NORMINV(RAND(),Taux_Recup,Ecart_Type_Recup)))</f>
        <v/>
      </c>
      <c r="I126" s="136">
        <f>MAX(0,MIN(1,NORMINV(RAND(),Taux_Recup,Ecart_Type_Recup)))</f>
        <v/>
      </c>
      <c r="J126" s="137">
        <f>SIMULATEUR!$L$6*(SIMULATEUR!$H$6*B126-Cout_Audit)</f>
        <v/>
      </c>
      <c r="K126" s="137">
        <f>SIMULATEUR!$L$7*(SIMULATEUR!$H$7*C126-Cout_Audit)</f>
        <v/>
      </c>
      <c r="L126" s="137">
        <f>SIMULATEUR!$L$8*(SIMULATEUR!$H$8*D126-Cout_Audit)</f>
        <v/>
      </c>
      <c r="M126" s="137">
        <f>SIMULATEUR!$L$9*(SIMULATEUR!$H$9*E126-Cout_Audit)</f>
        <v/>
      </c>
      <c r="N126" s="137">
        <f>SIMULATEUR!$L$10*(SIMULATEUR!$H$10*F126-Cout_Audit)</f>
        <v/>
      </c>
      <c r="O126" s="137">
        <f>SIMULATEUR!$L$11*(SIMULATEUR!$H$11*G126-Cout_Audit)</f>
        <v/>
      </c>
      <c r="P126" s="137">
        <f>SIMULATEUR!$L$12*(SIMULATEUR!$H$12*H126-Cout_Audit)</f>
        <v/>
      </c>
      <c r="Q126" s="137">
        <f>SIMULATEUR!$L$13*(SIMULATEUR!$H$13*I126-Cout_Audit)</f>
        <v/>
      </c>
      <c r="S126" s="138">
        <f>SUM(J126:Q126)</f>
        <v/>
      </c>
    </row>
    <row r="127">
      <c r="A127" s="135" t="n">
        <v>124</v>
      </c>
      <c r="B127" s="136">
        <f>MAX(0,MIN(1,NORMINV(RAND(),Taux_Recup,Ecart_Type_Recup)))</f>
        <v/>
      </c>
      <c r="C127" s="136">
        <f>MAX(0,MIN(1,NORMINV(RAND(),Taux_Recup,Ecart_Type_Recup)))</f>
        <v/>
      </c>
      <c r="D127" s="136">
        <f>MAX(0,MIN(1,NORMINV(RAND(),Taux_Recup,Ecart_Type_Recup)))</f>
        <v/>
      </c>
      <c r="E127" s="136">
        <f>MAX(0,MIN(1,NORMINV(RAND(),Taux_Recup,Ecart_Type_Recup)))</f>
        <v/>
      </c>
      <c r="F127" s="136">
        <f>MAX(0,MIN(1,NORMINV(RAND(),Taux_Recup,Ecart_Type_Recup)))</f>
        <v/>
      </c>
      <c r="G127" s="136">
        <f>MAX(0,MIN(1,NORMINV(RAND(),Taux_Recup,Ecart_Type_Recup)))</f>
        <v/>
      </c>
      <c r="H127" s="136">
        <f>MAX(0,MIN(1,NORMINV(RAND(),Taux_Recup,Ecart_Type_Recup)))</f>
        <v/>
      </c>
      <c r="I127" s="136">
        <f>MAX(0,MIN(1,NORMINV(RAND(),Taux_Recup,Ecart_Type_Recup)))</f>
        <v/>
      </c>
      <c r="J127" s="137">
        <f>SIMULATEUR!$L$6*(SIMULATEUR!$H$6*B127-Cout_Audit)</f>
        <v/>
      </c>
      <c r="K127" s="137">
        <f>SIMULATEUR!$L$7*(SIMULATEUR!$H$7*C127-Cout_Audit)</f>
        <v/>
      </c>
      <c r="L127" s="137">
        <f>SIMULATEUR!$L$8*(SIMULATEUR!$H$8*D127-Cout_Audit)</f>
        <v/>
      </c>
      <c r="M127" s="137">
        <f>SIMULATEUR!$L$9*(SIMULATEUR!$H$9*E127-Cout_Audit)</f>
        <v/>
      </c>
      <c r="N127" s="137">
        <f>SIMULATEUR!$L$10*(SIMULATEUR!$H$10*F127-Cout_Audit)</f>
        <v/>
      </c>
      <c r="O127" s="137">
        <f>SIMULATEUR!$L$11*(SIMULATEUR!$H$11*G127-Cout_Audit)</f>
        <v/>
      </c>
      <c r="P127" s="137">
        <f>SIMULATEUR!$L$12*(SIMULATEUR!$H$12*H127-Cout_Audit)</f>
        <v/>
      </c>
      <c r="Q127" s="137">
        <f>SIMULATEUR!$L$13*(SIMULATEUR!$H$13*I127-Cout_Audit)</f>
        <v/>
      </c>
      <c r="S127" s="138">
        <f>SUM(J127:Q127)</f>
        <v/>
      </c>
    </row>
    <row r="128">
      <c r="A128" s="135" t="n">
        <v>125</v>
      </c>
      <c r="B128" s="136">
        <f>MAX(0,MIN(1,NORMINV(RAND(),Taux_Recup,Ecart_Type_Recup)))</f>
        <v/>
      </c>
      <c r="C128" s="136">
        <f>MAX(0,MIN(1,NORMINV(RAND(),Taux_Recup,Ecart_Type_Recup)))</f>
        <v/>
      </c>
      <c r="D128" s="136">
        <f>MAX(0,MIN(1,NORMINV(RAND(),Taux_Recup,Ecart_Type_Recup)))</f>
        <v/>
      </c>
      <c r="E128" s="136">
        <f>MAX(0,MIN(1,NORMINV(RAND(),Taux_Recup,Ecart_Type_Recup)))</f>
        <v/>
      </c>
      <c r="F128" s="136">
        <f>MAX(0,MIN(1,NORMINV(RAND(),Taux_Recup,Ecart_Type_Recup)))</f>
        <v/>
      </c>
      <c r="G128" s="136">
        <f>MAX(0,MIN(1,NORMINV(RAND(),Taux_Recup,Ecart_Type_Recup)))</f>
        <v/>
      </c>
      <c r="H128" s="136">
        <f>MAX(0,MIN(1,NORMINV(RAND(),Taux_Recup,Ecart_Type_Recup)))</f>
        <v/>
      </c>
      <c r="I128" s="136">
        <f>MAX(0,MIN(1,NORMINV(RAND(),Taux_Recup,Ecart_Type_Recup)))</f>
        <v/>
      </c>
      <c r="J128" s="137">
        <f>SIMULATEUR!$L$6*(SIMULATEUR!$H$6*B128-Cout_Audit)</f>
        <v/>
      </c>
      <c r="K128" s="137">
        <f>SIMULATEUR!$L$7*(SIMULATEUR!$H$7*C128-Cout_Audit)</f>
        <v/>
      </c>
      <c r="L128" s="137">
        <f>SIMULATEUR!$L$8*(SIMULATEUR!$H$8*D128-Cout_Audit)</f>
        <v/>
      </c>
      <c r="M128" s="137">
        <f>SIMULATEUR!$L$9*(SIMULATEUR!$H$9*E128-Cout_Audit)</f>
        <v/>
      </c>
      <c r="N128" s="137">
        <f>SIMULATEUR!$L$10*(SIMULATEUR!$H$10*F128-Cout_Audit)</f>
        <v/>
      </c>
      <c r="O128" s="137">
        <f>SIMULATEUR!$L$11*(SIMULATEUR!$H$11*G128-Cout_Audit)</f>
        <v/>
      </c>
      <c r="P128" s="137">
        <f>SIMULATEUR!$L$12*(SIMULATEUR!$H$12*H128-Cout_Audit)</f>
        <v/>
      </c>
      <c r="Q128" s="137">
        <f>SIMULATEUR!$L$13*(SIMULATEUR!$H$13*I128-Cout_Audit)</f>
        <v/>
      </c>
      <c r="S128" s="138">
        <f>SUM(J128:Q128)</f>
        <v/>
      </c>
    </row>
    <row r="129">
      <c r="A129" s="135" t="n">
        <v>126</v>
      </c>
      <c r="B129" s="136">
        <f>MAX(0,MIN(1,NORMINV(RAND(),Taux_Recup,Ecart_Type_Recup)))</f>
        <v/>
      </c>
      <c r="C129" s="136">
        <f>MAX(0,MIN(1,NORMINV(RAND(),Taux_Recup,Ecart_Type_Recup)))</f>
        <v/>
      </c>
      <c r="D129" s="136">
        <f>MAX(0,MIN(1,NORMINV(RAND(),Taux_Recup,Ecart_Type_Recup)))</f>
        <v/>
      </c>
      <c r="E129" s="136">
        <f>MAX(0,MIN(1,NORMINV(RAND(),Taux_Recup,Ecart_Type_Recup)))</f>
        <v/>
      </c>
      <c r="F129" s="136">
        <f>MAX(0,MIN(1,NORMINV(RAND(),Taux_Recup,Ecart_Type_Recup)))</f>
        <v/>
      </c>
      <c r="G129" s="136">
        <f>MAX(0,MIN(1,NORMINV(RAND(),Taux_Recup,Ecart_Type_Recup)))</f>
        <v/>
      </c>
      <c r="H129" s="136">
        <f>MAX(0,MIN(1,NORMINV(RAND(),Taux_Recup,Ecart_Type_Recup)))</f>
        <v/>
      </c>
      <c r="I129" s="136">
        <f>MAX(0,MIN(1,NORMINV(RAND(),Taux_Recup,Ecart_Type_Recup)))</f>
        <v/>
      </c>
      <c r="J129" s="137">
        <f>SIMULATEUR!$L$6*(SIMULATEUR!$H$6*B129-Cout_Audit)</f>
        <v/>
      </c>
      <c r="K129" s="137">
        <f>SIMULATEUR!$L$7*(SIMULATEUR!$H$7*C129-Cout_Audit)</f>
        <v/>
      </c>
      <c r="L129" s="137">
        <f>SIMULATEUR!$L$8*(SIMULATEUR!$H$8*D129-Cout_Audit)</f>
        <v/>
      </c>
      <c r="M129" s="137">
        <f>SIMULATEUR!$L$9*(SIMULATEUR!$H$9*E129-Cout_Audit)</f>
        <v/>
      </c>
      <c r="N129" s="137">
        <f>SIMULATEUR!$L$10*(SIMULATEUR!$H$10*F129-Cout_Audit)</f>
        <v/>
      </c>
      <c r="O129" s="137">
        <f>SIMULATEUR!$L$11*(SIMULATEUR!$H$11*G129-Cout_Audit)</f>
        <v/>
      </c>
      <c r="P129" s="137">
        <f>SIMULATEUR!$L$12*(SIMULATEUR!$H$12*H129-Cout_Audit)</f>
        <v/>
      </c>
      <c r="Q129" s="137">
        <f>SIMULATEUR!$L$13*(SIMULATEUR!$H$13*I129-Cout_Audit)</f>
        <v/>
      </c>
      <c r="S129" s="138">
        <f>SUM(J129:Q129)</f>
        <v/>
      </c>
    </row>
    <row r="130">
      <c r="A130" s="135" t="n">
        <v>127</v>
      </c>
      <c r="B130" s="136">
        <f>MAX(0,MIN(1,NORMINV(RAND(),Taux_Recup,Ecart_Type_Recup)))</f>
        <v/>
      </c>
      <c r="C130" s="136">
        <f>MAX(0,MIN(1,NORMINV(RAND(),Taux_Recup,Ecart_Type_Recup)))</f>
        <v/>
      </c>
      <c r="D130" s="136">
        <f>MAX(0,MIN(1,NORMINV(RAND(),Taux_Recup,Ecart_Type_Recup)))</f>
        <v/>
      </c>
      <c r="E130" s="136">
        <f>MAX(0,MIN(1,NORMINV(RAND(),Taux_Recup,Ecart_Type_Recup)))</f>
        <v/>
      </c>
      <c r="F130" s="136">
        <f>MAX(0,MIN(1,NORMINV(RAND(),Taux_Recup,Ecart_Type_Recup)))</f>
        <v/>
      </c>
      <c r="G130" s="136">
        <f>MAX(0,MIN(1,NORMINV(RAND(),Taux_Recup,Ecart_Type_Recup)))</f>
        <v/>
      </c>
      <c r="H130" s="136">
        <f>MAX(0,MIN(1,NORMINV(RAND(),Taux_Recup,Ecart_Type_Recup)))</f>
        <v/>
      </c>
      <c r="I130" s="136">
        <f>MAX(0,MIN(1,NORMINV(RAND(),Taux_Recup,Ecart_Type_Recup)))</f>
        <v/>
      </c>
      <c r="J130" s="137">
        <f>SIMULATEUR!$L$6*(SIMULATEUR!$H$6*B130-Cout_Audit)</f>
        <v/>
      </c>
      <c r="K130" s="137">
        <f>SIMULATEUR!$L$7*(SIMULATEUR!$H$7*C130-Cout_Audit)</f>
        <v/>
      </c>
      <c r="L130" s="137">
        <f>SIMULATEUR!$L$8*(SIMULATEUR!$H$8*D130-Cout_Audit)</f>
        <v/>
      </c>
      <c r="M130" s="137">
        <f>SIMULATEUR!$L$9*(SIMULATEUR!$H$9*E130-Cout_Audit)</f>
        <v/>
      </c>
      <c r="N130" s="137">
        <f>SIMULATEUR!$L$10*(SIMULATEUR!$H$10*F130-Cout_Audit)</f>
        <v/>
      </c>
      <c r="O130" s="137">
        <f>SIMULATEUR!$L$11*(SIMULATEUR!$H$11*G130-Cout_Audit)</f>
        <v/>
      </c>
      <c r="P130" s="137">
        <f>SIMULATEUR!$L$12*(SIMULATEUR!$H$12*H130-Cout_Audit)</f>
        <v/>
      </c>
      <c r="Q130" s="137">
        <f>SIMULATEUR!$L$13*(SIMULATEUR!$H$13*I130-Cout_Audit)</f>
        <v/>
      </c>
      <c r="S130" s="138">
        <f>SUM(J130:Q130)</f>
        <v/>
      </c>
    </row>
    <row r="131">
      <c r="A131" s="135" t="n">
        <v>128</v>
      </c>
      <c r="B131" s="136">
        <f>MAX(0,MIN(1,NORMINV(RAND(),Taux_Recup,Ecart_Type_Recup)))</f>
        <v/>
      </c>
      <c r="C131" s="136">
        <f>MAX(0,MIN(1,NORMINV(RAND(),Taux_Recup,Ecart_Type_Recup)))</f>
        <v/>
      </c>
      <c r="D131" s="136">
        <f>MAX(0,MIN(1,NORMINV(RAND(),Taux_Recup,Ecart_Type_Recup)))</f>
        <v/>
      </c>
      <c r="E131" s="136">
        <f>MAX(0,MIN(1,NORMINV(RAND(),Taux_Recup,Ecart_Type_Recup)))</f>
        <v/>
      </c>
      <c r="F131" s="136">
        <f>MAX(0,MIN(1,NORMINV(RAND(),Taux_Recup,Ecart_Type_Recup)))</f>
        <v/>
      </c>
      <c r="G131" s="136">
        <f>MAX(0,MIN(1,NORMINV(RAND(),Taux_Recup,Ecart_Type_Recup)))</f>
        <v/>
      </c>
      <c r="H131" s="136">
        <f>MAX(0,MIN(1,NORMINV(RAND(),Taux_Recup,Ecart_Type_Recup)))</f>
        <v/>
      </c>
      <c r="I131" s="136">
        <f>MAX(0,MIN(1,NORMINV(RAND(),Taux_Recup,Ecart_Type_Recup)))</f>
        <v/>
      </c>
      <c r="J131" s="137">
        <f>SIMULATEUR!$L$6*(SIMULATEUR!$H$6*B131-Cout_Audit)</f>
        <v/>
      </c>
      <c r="K131" s="137">
        <f>SIMULATEUR!$L$7*(SIMULATEUR!$H$7*C131-Cout_Audit)</f>
        <v/>
      </c>
      <c r="L131" s="137">
        <f>SIMULATEUR!$L$8*(SIMULATEUR!$H$8*D131-Cout_Audit)</f>
        <v/>
      </c>
      <c r="M131" s="137">
        <f>SIMULATEUR!$L$9*(SIMULATEUR!$H$9*E131-Cout_Audit)</f>
        <v/>
      </c>
      <c r="N131" s="137">
        <f>SIMULATEUR!$L$10*(SIMULATEUR!$H$10*F131-Cout_Audit)</f>
        <v/>
      </c>
      <c r="O131" s="137">
        <f>SIMULATEUR!$L$11*(SIMULATEUR!$H$11*G131-Cout_Audit)</f>
        <v/>
      </c>
      <c r="P131" s="137">
        <f>SIMULATEUR!$L$12*(SIMULATEUR!$H$12*H131-Cout_Audit)</f>
        <v/>
      </c>
      <c r="Q131" s="137">
        <f>SIMULATEUR!$L$13*(SIMULATEUR!$H$13*I131-Cout_Audit)</f>
        <v/>
      </c>
      <c r="S131" s="138">
        <f>SUM(J131:Q131)</f>
        <v/>
      </c>
    </row>
    <row r="132">
      <c r="A132" s="135" t="n">
        <v>129</v>
      </c>
      <c r="B132" s="136">
        <f>MAX(0,MIN(1,NORMINV(RAND(),Taux_Recup,Ecart_Type_Recup)))</f>
        <v/>
      </c>
      <c r="C132" s="136">
        <f>MAX(0,MIN(1,NORMINV(RAND(),Taux_Recup,Ecart_Type_Recup)))</f>
        <v/>
      </c>
      <c r="D132" s="136">
        <f>MAX(0,MIN(1,NORMINV(RAND(),Taux_Recup,Ecart_Type_Recup)))</f>
        <v/>
      </c>
      <c r="E132" s="136">
        <f>MAX(0,MIN(1,NORMINV(RAND(),Taux_Recup,Ecart_Type_Recup)))</f>
        <v/>
      </c>
      <c r="F132" s="136">
        <f>MAX(0,MIN(1,NORMINV(RAND(),Taux_Recup,Ecart_Type_Recup)))</f>
        <v/>
      </c>
      <c r="G132" s="136">
        <f>MAX(0,MIN(1,NORMINV(RAND(),Taux_Recup,Ecart_Type_Recup)))</f>
        <v/>
      </c>
      <c r="H132" s="136">
        <f>MAX(0,MIN(1,NORMINV(RAND(),Taux_Recup,Ecart_Type_Recup)))</f>
        <v/>
      </c>
      <c r="I132" s="136">
        <f>MAX(0,MIN(1,NORMINV(RAND(),Taux_Recup,Ecart_Type_Recup)))</f>
        <v/>
      </c>
      <c r="J132" s="137">
        <f>SIMULATEUR!$L$6*(SIMULATEUR!$H$6*B132-Cout_Audit)</f>
        <v/>
      </c>
      <c r="K132" s="137">
        <f>SIMULATEUR!$L$7*(SIMULATEUR!$H$7*C132-Cout_Audit)</f>
        <v/>
      </c>
      <c r="L132" s="137">
        <f>SIMULATEUR!$L$8*(SIMULATEUR!$H$8*D132-Cout_Audit)</f>
        <v/>
      </c>
      <c r="M132" s="137">
        <f>SIMULATEUR!$L$9*(SIMULATEUR!$H$9*E132-Cout_Audit)</f>
        <v/>
      </c>
      <c r="N132" s="137">
        <f>SIMULATEUR!$L$10*(SIMULATEUR!$H$10*F132-Cout_Audit)</f>
        <v/>
      </c>
      <c r="O132" s="137">
        <f>SIMULATEUR!$L$11*(SIMULATEUR!$H$11*G132-Cout_Audit)</f>
        <v/>
      </c>
      <c r="P132" s="137">
        <f>SIMULATEUR!$L$12*(SIMULATEUR!$H$12*H132-Cout_Audit)</f>
        <v/>
      </c>
      <c r="Q132" s="137">
        <f>SIMULATEUR!$L$13*(SIMULATEUR!$H$13*I132-Cout_Audit)</f>
        <v/>
      </c>
      <c r="S132" s="138">
        <f>SUM(J132:Q132)</f>
        <v/>
      </c>
    </row>
    <row r="133">
      <c r="A133" s="135" t="n">
        <v>130</v>
      </c>
      <c r="B133" s="136">
        <f>MAX(0,MIN(1,NORMINV(RAND(),Taux_Recup,Ecart_Type_Recup)))</f>
        <v/>
      </c>
      <c r="C133" s="136">
        <f>MAX(0,MIN(1,NORMINV(RAND(),Taux_Recup,Ecart_Type_Recup)))</f>
        <v/>
      </c>
      <c r="D133" s="136">
        <f>MAX(0,MIN(1,NORMINV(RAND(),Taux_Recup,Ecart_Type_Recup)))</f>
        <v/>
      </c>
      <c r="E133" s="136">
        <f>MAX(0,MIN(1,NORMINV(RAND(),Taux_Recup,Ecart_Type_Recup)))</f>
        <v/>
      </c>
      <c r="F133" s="136">
        <f>MAX(0,MIN(1,NORMINV(RAND(),Taux_Recup,Ecart_Type_Recup)))</f>
        <v/>
      </c>
      <c r="G133" s="136">
        <f>MAX(0,MIN(1,NORMINV(RAND(),Taux_Recup,Ecart_Type_Recup)))</f>
        <v/>
      </c>
      <c r="H133" s="136">
        <f>MAX(0,MIN(1,NORMINV(RAND(),Taux_Recup,Ecart_Type_Recup)))</f>
        <v/>
      </c>
      <c r="I133" s="136">
        <f>MAX(0,MIN(1,NORMINV(RAND(),Taux_Recup,Ecart_Type_Recup)))</f>
        <v/>
      </c>
      <c r="J133" s="137">
        <f>SIMULATEUR!$L$6*(SIMULATEUR!$H$6*B133-Cout_Audit)</f>
        <v/>
      </c>
      <c r="K133" s="137">
        <f>SIMULATEUR!$L$7*(SIMULATEUR!$H$7*C133-Cout_Audit)</f>
        <v/>
      </c>
      <c r="L133" s="137">
        <f>SIMULATEUR!$L$8*(SIMULATEUR!$H$8*D133-Cout_Audit)</f>
        <v/>
      </c>
      <c r="M133" s="137">
        <f>SIMULATEUR!$L$9*(SIMULATEUR!$H$9*E133-Cout_Audit)</f>
        <v/>
      </c>
      <c r="N133" s="137">
        <f>SIMULATEUR!$L$10*(SIMULATEUR!$H$10*F133-Cout_Audit)</f>
        <v/>
      </c>
      <c r="O133" s="137">
        <f>SIMULATEUR!$L$11*(SIMULATEUR!$H$11*G133-Cout_Audit)</f>
        <v/>
      </c>
      <c r="P133" s="137">
        <f>SIMULATEUR!$L$12*(SIMULATEUR!$H$12*H133-Cout_Audit)</f>
        <v/>
      </c>
      <c r="Q133" s="137">
        <f>SIMULATEUR!$L$13*(SIMULATEUR!$H$13*I133-Cout_Audit)</f>
        <v/>
      </c>
      <c r="S133" s="138">
        <f>SUM(J133:Q133)</f>
        <v/>
      </c>
    </row>
    <row r="134">
      <c r="A134" s="135" t="n">
        <v>131</v>
      </c>
      <c r="B134" s="136">
        <f>MAX(0,MIN(1,NORMINV(RAND(),Taux_Recup,Ecart_Type_Recup)))</f>
        <v/>
      </c>
      <c r="C134" s="136">
        <f>MAX(0,MIN(1,NORMINV(RAND(),Taux_Recup,Ecart_Type_Recup)))</f>
        <v/>
      </c>
      <c r="D134" s="136">
        <f>MAX(0,MIN(1,NORMINV(RAND(),Taux_Recup,Ecart_Type_Recup)))</f>
        <v/>
      </c>
      <c r="E134" s="136">
        <f>MAX(0,MIN(1,NORMINV(RAND(),Taux_Recup,Ecart_Type_Recup)))</f>
        <v/>
      </c>
      <c r="F134" s="136">
        <f>MAX(0,MIN(1,NORMINV(RAND(),Taux_Recup,Ecart_Type_Recup)))</f>
        <v/>
      </c>
      <c r="G134" s="136">
        <f>MAX(0,MIN(1,NORMINV(RAND(),Taux_Recup,Ecart_Type_Recup)))</f>
        <v/>
      </c>
      <c r="H134" s="136">
        <f>MAX(0,MIN(1,NORMINV(RAND(),Taux_Recup,Ecart_Type_Recup)))</f>
        <v/>
      </c>
      <c r="I134" s="136">
        <f>MAX(0,MIN(1,NORMINV(RAND(),Taux_Recup,Ecart_Type_Recup)))</f>
        <v/>
      </c>
      <c r="J134" s="137">
        <f>SIMULATEUR!$L$6*(SIMULATEUR!$H$6*B134-Cout_Audit)</f>
        <v/>
      </c>
      <c r="K134" s="137">
        <f>SIMULATEUR!$L$7*(SIMULATEUR!$H$7*C134-Cout_Audit)</f>
        <v/>
      </c>
      <c r="L134" s="137">
        <f>SIMULATEUR!$L$8*(SIMULATEUR!$H$8*D134-Cout_Audit)</f>
        <v/>
      </c>
      <c r="M134" s="137">
        <f>SIMULATEUR!$L$9*(SIMULATEUR!$H$9*E134-Cout_Audit)</f>
        <v/>
      </c>
      <c r="N134" s="137">
        <f>SIMULATEUR!$L$10*(SIMULATEUR!$H$10*F134-Cout_Audit)</f>
        <v/>
      </c>
      <c r="O134" s="137">
        <f>SIMULATEUR!$L$11*(SIMULATEUR!$H$11*G134-Cout_Audit)</f>
        <v/>
      </c>
      <c r="P134" s="137">
        <f>SIMULATEUR!$L$12*(SIMULATEUR!$H$12*H134-Cout_Audit)</f>
        <v/>
      </c>
      <c r="Q134" s="137">
        <f>SIMULATEUR!$L$13*(SIMULATEUR!$H$13*I134-Cout_Audit)</f>
        <v/>
      </c>
      <c r="S134" s="138">
        <f>SUM(J134:Q134)</f>
        <v/>
      </c>
    </row>
    <row r="135">
      <c r="A135" s="135" t="n">
        <v>132</v>
      </c>
      <c r="B135" s="136">
        <f>MAX(0,MIN(1,NORMINV(RAND(),Taux_Recup,Ecart_Type_Recup)))</f>
        <v/>
      </c>
      <c r="C135" s="136">
        <f>MAX(0,MIN(1,NORMINV(RAND(),Taux_Recup,Ecart_Type_Recup)))</f>
        <v/>
      </c>
      <c r="D135" s="136">
        <f>MAX(0,MIN(1,NORMINV(RAND(),Taux_Recup,Ecart_Type_Recup)))</f>
        <v/>
      </c>
      <c r="E135" s="136">
        <f>MAX(0,MIN(1,NORMINV(RAND(),Taux_Recup,Ecart_Type_Recup)))</f>
        <v/>
      </c>
      <c r="F135" s="136">
        <f>MAX(0,MIN(1,NORMINV(RAND(),Taux_Recup,Ecart_Type_Recup)))</f>
        <v/>
      </c>
      <c r="G135" s="136">
        <f>MAX(0,MIN(1,NORMINV(RAND(),Taux_Recup,Ecart_Type_Recup)))</f>
        <v/>
      </c>
      <c r="H135" s="136">
        <f>MAX(0,MIN(1,NORMINV(RAND(),Taux_Recup,Ecart_Type_Recup)))</f>
        <v/>
      </c>
      <c r="I135" s="136">
        <f>MAX(0,MIN(1,NORMINV(RAND(),Taux_Recup,Ecart_Type_Recup)))</f>
        <v/>
      </c>
      <c r="J135" s="137">
        <f>SIMULATEUR!$L$6*(SIMULATEUR!$H$6*B135-Cout_Audit)</f>
        <v/>
      </c>
      <c r="K135" s="137">
        <f>SIMULATEUR!$L$7*(SIMULATEUR!$H$7*C135-Cout_Audit)</f>
        <v/>
      </c>
      <c r="L135" s="137">
        <f>SIMULATEUR!$L$8*(SIMULATEUR!$H$8*D135-Cout_Audit)</f>
        <v/>
      </c>
      <c r="M135" s="137">
        <f>SIMULATEUR!$L$9*(SIMULATEUR!$H$9*E135-Cout_Audit)</f>
        <v/>
      </c>
      <c r="N135" s="137">
        <f>SIMULATEUR!$L$10*(SIMULATEUR!$H$10*F135-Cout_Audit)</f>
        <v/>
      </c>
      <c r="O135" s="137">
        <f>SIMULATEUR!$L$11*(SIMULATEUR!$H$11*G135-Cout_Audit)</f>
        <v/>
      </c>
      <c r="P135" s="137">
        <f>SIMULATEUR!$L$12*(SIMULATEUR!$H$12*H135-Cout_Audit)</f>
        <v/>
      </c>
      <c r="Q135" s="137">
        <f>SIMULATEUR!$L$13*(SIMULATEUR!$H$13*I135-Cout_Audit)</f>
        <v/>
      </c>
      <c r="S135" s="138">
        <f>SUM(J135:Q135)</f>
        <v/>
      </c>
    </row>
    <row r="136">
      <c r="A136" s="135" t="n">
        <v>133</v>
      </c>
      <c r="B136" s="136">
        <f>MAX(0,MIN(1,NORMINV(RAND(),Taux_Recup,Ecart_Type_Recup)))</f>
        <v/>
      </c>
      <c r="C136" s="136">
        <f>MAX(0,MIN(1,NORMINV(RAND(),Taux_Recup,Ecart_Type_Recup)))</f>
        <v/>
      </c>
      <c r="D136" s="136">
        <f>MAX(0,MIN(1,NORMINV(RAND(),Taux_Recup,Ecart_Type_Recup)))</f>
        <v/>
      </c>
      <c r="E136" s="136">
        <f>MAX(0,MIN(1,NORMINV(RAND(),Taux_Recup,Ecart_Type_Recup)))</f>
        <v/>
      </c>
      <c r="F136" s="136">
        <f>MAX(0,MIN(1,NORMINV(RAND(),Taux_Recup,Ecart_Type_Recup)))</f>
        <v/>
      </c>
      <c r="G136" s="136">
        <f>MAX(0,MIN(1,NORMINV(RAND(),Taux_Recup,Ecart_Type_Recup)))</f>
        <v/>
      </c>
      <c r="H136" s="136">
        <f>MAX(0,MIN(1,NORMINV(RAND(),Taux_Recup,Ecart_Type_Recup)))</f>
        <v/>
      </c>
      <c r="I136" s="136">
        <f>MAX(0,MIN(1,NORMINV(RAND(),Taux_Recup,Ecart_Type_Recup)))</f>
        <v/>
      </c>
      <c r="J136" s="137">
        <f>SIMULATEUR!$L$6*(SIMULATEUR!$H$6*B136-Cout_Audit)</f>
        <v/>
      </c>
      <c r="K136" s="137">
        <f>SIMULATEUR!$L$7*(SIMULATEUR!$H$7*C136-Cout_Audit)</f>
        <v/>
      </c>
      <c r="L136" s="137">
        <f>SIMULATEUR!$L$8*(SIMULATEUR!$H$8*D136-Cout_Audit)</f>
        <v/>
      </c>
      <c r="M136" s="137">
        <f>SIMULATEUR!$L$9*(SIMULATEUR!$H$9*E136-Cout_Audit)</f>
        <v/>
      </c>
      <c r="N136" s="137">
        <f>SIMULATEUR!$L$10*(SIMULATEUR!$H$10*F136-Cout_Audit)</f>
        <v/>
      </c>
      <c r="O136" s="137">
        <f>SIMULATEUR!$L$11*(SIMULATEUR!$H$11*G136-Cout_Audit)</f>
        <v/>
      </c>
      <c r="P136" s="137">
        <f>SIMULATEUR!$L$12*(SIMULATEUR!$H$12*H136-Cout_Audit)</f>
        <v/>
      </c>
      <c r="Q136" s="137">
        <f>SIMULATEUR!$L$13*(SIMULATEUR!$H$13*I136-Cout_Audit)</f>
        <v/>
      </c>
      <c r="S136" s="138">
        <f>SUM(J136:Q136)</f>
        <v/>
      </c>
    </row>
    <row r="137">
      <c r="A137" s="135" t="n">
        <v>134</v>
      </c>
      <c r="B137" s="136">
        <f>MAX(0,MIN(1,NORMINV(RAND(),Taux_Recup,Ecart_Type_Recup)))</f>
        <v/>
      </c>
      <c r="C137" s="136">
        <f>MAX(0,MIN(1,NORMINV(RAND(),Taux_Recup,Ecart_Type_Recup)))</f>
        <v/>
      </c>
      <c r="D137" s="136">
        <f>MAX(0,MIN(1,NORMINV(RAND(),Taux_Recup,Ecart_Type_Recup)))</f>
        <v/>
      </c>
      <c r="E137" s="136">
        <f>MAX(0,MIN(1,NORMINV(RAND(),Taux_Recup,Ecart_Type_Recup)))</f>
        <v/>
      </c>
      <c r="F137" s="136">
        <f>MAX(0,MIN(1,NORMINV(RAND(),Taux_Recup,Ecart_Type_Recup)))</f>
        <v/>
      </c>
      <c r="G137" s="136">
        <f>MAX(0,MIN(1,NORMINV(RAND(),Taux_Recup,Ecart_Type_Recup)))</f>
        <v/>
      </c>
      <c r="H137" s="136">
        <f>MAX(0,MIN(1,NORMINV(RAND(),Taux_Recup,Ecart_Type_Recup)))</f>
        <v/>
      </c>
      <c r="I137" s="136">
        <f>MAX(0,MIN(1,NORMINV(RAND(),Taux_Recup,Ecart_Type_Recup)))</f>
        <v/>
      </c>
      <c r="J137" s="137">
        <f>SIMULATEUR!$L$6*(SIMULATEUR!$H$6*B137-Cout_Audit)</f>
        <v/>
      </c>
      <c r="K137" s="137">
        <f>SIMULATEUR!$L$7*(SIMULATEUR!$H$7*C137-Cout_Audit)</f>
        <v/>
      </c>
      <c r="L137" s="137">
        <f>SIMULATEUR!$L$8*(SIMULATEUR!$H$8*D137-Cout_Audit)</f>
        <v/>
      </c>
      <c r="M137" s="137">
        <f>SIMULATEUR!$L$9*(SIMULATEUR!$H$9*E137-Cout_Audit)</f>
        <v/>
      </c>
      <c r="N137" s="137">
        <f>SIMULATEUR!$L$10*(SIMULATEUR!$H$10*F137-Cout_Audit)</f>
        <v/>
      </c>
      <c r="O137" s="137">
        <f>SIMULATEUR!$L$11*(SIMULATEUR!$H$11*G137-Cout_Audit)</f>
        <v/>
      </c>
      <c r="P137" s="137">
        <f>SIMULATEUR!$L$12*(SIMULATEUR!$H$12*H137-Cout_Audit)</f>
        <v/>
      </c>
      <c r="Q137" s="137">
        <f>SIMULATEUR!$L$13*(SIMULATEUR!$H$13*I137-Cout_Audit)</f>
        <v/>
      </c>
      <c r="S137" s="138">
        <f>SUM(J137:Q137)</f>
        <v/>
      </c>
    </row>
    <row r="138">
      <c r="A138" s="135" t="n">
        <v>135</v>
      </c>
      <c r="B138" s="136">
        <f>MAX(0,MIN(1,NORMINV(RAND(),Taux_Recup,Ecart_Type_Recup)))</f>
        <v/>
      </c>
      <c r="C138" s="136">
        <f>MAX(0,MIN(1,NORMINV(RAND(),Taux_Recup,Ecart_Type_Recup)))</f>
        <v/>
      </c>
      <c r="D138" s="136">
        <f>MAX(0,MIN(1,NORMINV(RAND(),Taux_Recup,Ecart_Type_Recup)))</f>
        <v/>
      </c>
      <c r="E138" s="136">
        <f>MAX(0,MIN(1,NORMINV(RAND(),Taux_Recup,Ecart_Type_Recup)))</f>
        <v/>
      </c>
      <c r="F138" s="136">
        <f>MAX(0,MIN(1,NORMINV(RAND(),Taux_Recup,Ecart_Type_Recup)))</f>
        <v/>
      </c>
      <c r="G138" s="136">
        <f>MAX(0,MIN(1,NORMINV(RAND(),Taux_Recup,Ecart_Type_Recup)))</f>
        <v/>
      </c>
      <c r="H138" s="136">
        <f>MAX(0,MIN(1,NORMINV(RAND(),Taux_Recup,Ecart_Type_Recup)))</f>
        <v/>
      </c>
      <c r="I138" s="136">
        <f>MAX(0,MIN(1,NORMINV(RAND(),Taux_Recup,Ecart_Type_Recup)))</f>
        <v/>
      </c>
      <c r="J138" s="137">
        <f>SIMULATEUR!$L$6*(SIMULATEUR!$H$6*B138-Cout_Audit)</f>
        <v/>
      </c>
      <c r="K138" s="137">
        <f>SIMULATEUR!$L$7*(SIMULATEUR!$H$7*C138-Cout_Audit)</f>
        <v/>
      </c>
      <c r="L138" s="137">
        <f>SIMULATEUR!$L$8*(SIMULATEUR!$H$8*D138-Cout_Audit)</f>
        <v/>
      </c>
      <c r="M138" s="137">
        <f>SIMULATEUR!$L$9*(SIMULATEUR!$H$9*E138-Cout_Audit)</f>
        <v/>
      </c>
      <c r="N138" s="137">
        <f>SIMULATEUR!$L$10*(SIMULATEUR!$H$10*F138-Cout_Audit)</f>
        <v/>
      </c>
      <c r="O138" s="137">
        <f>SIMULATEUR!$L$11*(SIMULATEUR!$H$11*G138-Cout_Audit)</f>
        <v/>
      </c>
      <c r="P138" s="137">
        <f>SIMULATEUR!$L$12*(SIMULATEUR!$H$12*H138-Cout_Audit)</f>
        <v/>
      </c>
      <c r="Q138" s="137">
        <f>SIMULATEUR!$L$13*(SIMULATEUR!$H$13*I138-Cout_Audit)</f>
        <v/>
      </c>
      <c r="S138" s="138">
        <f>SUM(J138:Q138)</f>
        <v/>
      </c>
    </row>
    <row r="139">
      <c r="A139" s="135" t="n">
        <v>136</v>
      </c>
      <c r="B139" s="136">
        <f>MAX(0,MIN(1,NORMINV(RAND(),Taux_Recup,Ecart_Type_Recup)))</f>
        <v/>
      </c>
      <c r="C139" s="136">
        <f>MAX(0,MIN(1,NORMINV(RAND(),Taux_Recup,Ecart_Type_Recup)))</f>
        <v/>
      </c>
      <c r="D139" s="136">
        <f>MAX(0,MIN(1,NORMINV(RAND(),Taux_Recup,Ecart_Type_Recup)))</f>
        <v/>
      </c>
      <c r="E139" s="136">
        <f>MAX(0,MIN(1,NORMINV(RAND(),Taux_Recup,Ecart_Type_Recup)))</f>
        <v/>
      </c>
      <c r="F139" s="136">
        <f>MAX(0,MIN(1,NORMINV(RAND(),Taux_Recup,Ecart_Type_Recup)))</f>
        <v/>
      </c>
      <c r="G139" s="136">
        <f>MAX(0,MIN(1,NORMINV(RAND(),Taux_Recup,Ecart_Type_Recup)))</f>
        <v/>
      </c>
      <c r="H139" s="136">
        <f>MAX(0,MIN(1,NORMINV(RAND(),Taux_Recup,Ecart_Type_Recup)))</f>
        <v/>
      </c>
      <c r="I139" s="136">
        <f>MAX(0,MIN(1,NORMINV(RAND(),Taux_Recup,Ecart_Type_Recup)))</f>
        <v/>
      </c>
      <c r="J139" s="137">
        <f>SIMULATEUR!$L$6*(SIMULATEUR!$H$6*B139-Cout_Audit)</f>
        <v/>
      </c>
      <c r="K139" s="137">
        <f>SIMULATEUR!$L$7*(SIMULATEUR!$H$7*C139-Cout_Audit)</f>
        <v/>
      </c>
      <c r="L139" s="137">
        <f>SIMULATEUR!$L$8*(SIMULATEUR!$H$8*D139-Cout_Audit)</f>
        <v/>
      </c>
      <c r="M139" s="137">
        <f>SIMULATEUR!$L$9*(SIMULATEUR!$H$9*E139-Cout_Audit)</f>
        <v/>
      </c>
      <c r="N139" s="137">
        <f>SIMULATEUR!$L$10*(SIMULATEUR!$H$10*F139-Cout_Audit)</f>
        <v/>
      </c>
      <c r="O139" s="137">
        <f>SIMULATEUR!$L$11*(SIMULATEUR!$H$11*G139-Cout_Audit)</f>
        <v/>
      </c>
      <c r="P139" s="137">
        <f>SIMULATEUR!$L$12*(SIMULATEUR!$H$12*H139-Cout_Audit)</f>
        <v/>
      </c>
      <c r="Q139" s="137">
        <f>SIMULATEUR!$L$13*(SIMULATEUR!$H$13*I139-Cout_Audit)</f>
        <v/>
      </c>
      <c r="S139" s="138">
        <f>SUM(J139:Q139)</f>
        <v/>
      </c>
    </row>
    <row r="140">
      <c r="A140" s="135" t="n">
        <v>137</v>
      </c>
      <c r="B140" s="136">
        <f>MAX(0,MIN(1,NORMINV(RAND(),Taux_Recup,Ecart_Type_Recup)))</f>
        <v/>
      </c>
      <c r="C140" s="136">
        <f>MAX(0,MIN(1,NORMINV(RAND(),Taux_Recup,Ecart_Type_Recup)))</f>
        <v/>
      </c>
      <c r="D140" s="136">
        <f>MAX(0,MIN(1,NORMINV(RAND(),Taux_Recup,Ecart_Type_Recup)))</f>
        <v/>
      </c>
      <c r="E140" s="136">
        <f>MAX(0,MIN(1,NORMINV(RAND(),Taux_Recup,Ecart_Type_Recup)))</f>
        <v/>
      </c>
      <c r="F140" s="136">
        <f>MAX(0,MIN(1,NORMINV(RAND(),Taux_Recup,Ecart_Type_Recup)))</f>
        <v/>
      </c>
      <c r="G140" s="136">
        <f>MAX(0,MIN(1,NORMINV(RAND(),Taux_Recup,Ecart_Type_Recup)))</f>
        <v/>
      </c>
      <c r="H140" s="136">
        <f>MAX(0,MIN(1,NORMINV(RAND(),Taux_Recup,Ecart_Type_Recup)))</f>
        <v/>
      </c>
      <c r="I140" s="136">
        <f>MAX(0,MIN(1,NORMINV(RAND(),Taux_Recup,Ecart_Type_Recup)))</f>
        <v/>
      </c>
      <c r="J140" s="137">
        <f>SIMULATEUR!$L$6*(SIMULATEUR!$H$6*B140-Cout_Audit)</f>
        <v/>
      </c>
      <c r="K140" s="137">
        <f>SIMULATEUR!$L$7*(SIMULATEUR!$H$7*C140-Cout_Audit)</f>
        <v/>
      </c>
      <c r="L140" s="137">
        <f>SIMULATEUR!$L$8*(SIMULATEUR!$H$8*D140-Cout_Audit)</f>
        <v/>
      </c>
      <c r="M140" s="137">
        <f>SIMULATEUR!$L$9*(SIMULATEUR!$H$9*E140-Cout_Audit)</f>
        <v/>
      </c>
      <c r="N140" s="137">
        <f>SIMULATEUR!$L$10*(SIMULATEUR!$H$10*F140-Cout_Audit)</f>
        <v/>
      </c>
      <c r="O140" s="137">
        <f>SIMULATEUR!$L$11*(SIMULATEUR!$H$11*G140-Cout_Audit)</f>
        <v/>
      </c>
      <c r="P140" s="137">
        <f>SIMULATEUR!$L$12*(SIMULATEUR!$H$12*H140-Cout_Audit)</f>
        <v/>
      </c>
      <c r="Q140" s="137">
        <f>SIMULATEUR!$L$13*(SIMULATEUR!$H$13*I140-Cout_Audit)</f>
        <v/>
      </c>
      <c r="S140" s="138">
        <f>SUM(J140:Q140)</f>
        <v/>
      </c>
    </row>
    <row r="141">
      <c r="A141" s="135" t="n">
        <v>138</v>
      </c>
      <c r="B141" s="136">
        <f>MAX(0,MIN(1,NORMINV(RAND(),Taux_Recup,Ecart_Type_Recup)))</f>
        <v/>
      </c>
      <c r="C141" s="136">
        <f>MAX(0,MIN(1,NORMINV(RAND(),Taux_Recup,Ecart_Type_Recup)))</f>
        <v/>
      </c>
      <c r="D141" s="136">
        <f>MAX(0,MIN(1,NORMINV(RAND(),Taux_Recup,Ecart_Type_Recup)))</f>
        <v/>
      </c>
      <c r="E141" s="136">
        <f>MAX(0,MIN(1,NORMINV(RAND(),Taux_Recup,Ecart_Type_Recup)))</f>
        <v/>
      </c>
      <c r="F141" s="136">
        <f>MAX(0,MIN(1,NORMINV(RAND(),Taux_Recup,Ecart_Type_Recup)))</f>
        <v/>
      </c>
      <c r="G141" s="136">
        <f>MAX(0,MIN(1,NORMINV(RAND(),Taux_Recup,Ecart_Type_Recup)))</f>
        <v/>
      </c>
      <c r="H141" s="136">
        <f>MAX(0,MIN(1,NORMINV(RAND(),Taux_Recup,Ecart_Type_Recup)))</f>
        <v/>
      </c>
      <c r="I141" s="136">
        <f>MAX(0,MIN(1,NORMINV(RAND(),Taux_Recup,Ecart_Type_Recup)))</f>
        <v/>
      </c>
      <c r="J141" s="137">
        <f>SIMULATEUR!$L$6*(SIMULATEUR!$H$6*B141-Cout_Audit)</f>
        <v/>
      </c>
      <c r="K141" s="137">
        <f>SIMULATEUR!$L$7*(SIMULATEUR!$H$7*C141-Cout_Audit)</f>
        <v/>
      </c>
      <c r="L141" s="137">
        <f>SIMULATEUR!$L$8*(SIMULATEUR!$H$8*D141-Cout_Audit)</f>
        <v/>
      </c>
      <c r="M141" s="137">
        <f>SIMULATEUR!$L$9*(SIMULATEUR!$H$9*E141-Cout_Audit)</f>
        <v/>
      </c>
      <c r="N141" s="137">
        <f>SIMULATEUR!$L$10*(SIMULATEUR!$H$10*F141-Cout_Audit)</f>
        <v/>
      </c>
      <c r="O141" s="137">
        <f>SIMULATEUR!$L$11*(SIMULATEUR!$H$11*G141-Cout_Audit)</f>
        <v/>
      </c>
      <c r="P141" s="137">
        <f>SIMULATEUR!$L$12*(SIMULATEUR!$H$12*H141-Cout_Audit)</f>
        <v/>
      </c>
      <c r="Q141" s="137">
        <f>SIMULATEUR!$L$13*(SIMULATEUR!$H$13*I141-Cout_Audit)</f>
        <v/>
      </c>
      <c r="S141" s="138">
        <f>SUM(J141:Q141)</f>
        <v/>
      </c>
    </row>
    <row r="142">
      <c r="A142" s="135" t="n">
        <v>139</v>
      </c>
      <c r="B142" s="136">
        <f>MAX(0,MIN(1,NORMINV(RAND(),Taux_Recup,Ecart_Type_Recup)))</f>
        <v/>
      </c>
      <c r="C142" s="136">
        <f>MAX(0,MIN(1,NORMINV(RAND(),Taux_Recup,Ecart_Type_Recup)))</f>
        <v/>
      </c>
      <c r="D142" s="136">
        <f>MAX(0,MIN(1,NORMINV(RAND(),Taux_Recup,Ecart_Type_Recup)))</f>
        <v/>
      </c>
      <c r="E142" s="136">
        <f>MAX(0,MIN(1,NORMINV(RAND(),Taux_Recup,Ecart_Type_Recup)))</f>
        <v/>
      </c>
      <c r="F142" s="136">
        <f>MAX(0,MIN(1,NORMINV(RAND(),Taux_Recup,Ecart_Type_Recup)))</f>
        <v/>
      </c>
      <c r="G142" s="136">
        <f>MAX(0,MIN(1,NORMINV(RAND(),Taux_Recup,Ecart_Type_Recup)))</f>
        <v/>
      </c>
      <c r="H142" s="136">
        <f>MAX(0,MIN(1,NORMINV(RAND(),Taux_Recup,Ecart_Type_Recup)))</f>
        <v/>
      </c>
      <c r="I142" s="136">
        <f>MAX(0,MIN(1,NORMINV(RAND(),Taux_Recup,Ecart_Type_Recup)))</f>
        <v/>
      </c>
      <c r="J142" s="137">
        <f>SIMULATEUR!$L$6*(SIMULATEUR!$H$6*B142-Cout_Audit)</f>
        <v/>
      </c>
      <c r="K142" s="137">
        <f>SIMULATEUR!$L$7*(SIMULATEUR!$H$7*C142-Cout_Audit)</f>
        <v/>
      </c>
      <c r="L142" s="137">
        <f>SIMULATEUR!$L$8*(SIMULATEUR!$H$8*D142-Cout_Audit)</f>
        <v/>
      </c>
      <c r="M142" s="137">
        <f>SIMULATEUR!$L$9*(SIMULATEUR!$H$9*E142-Cout_Audit)</f>
        <v/>
      </c>
      <c r="N142" s="137">
        <f>SIMULATEUR!$L$10*(SIMULATEUR!$H$10*F142-Cout_Audit)</f>
        <v/>
      </c>
      <c r="O142" s="137">
        <f>SIMULATEUR!$L$11*(SIMULATEUR!$H$11*G142-Cout_Audit)</f>
        <v/>
      </c>
      <c r="P142" s="137">
        <f>SIMULATEUR!$L$12*(SIMULATEUR!$H$12*H142-Cout_Audit)</f>
        <v/>
      </c>
      <c r="Q142" s="137">
        <f>SIMULATEUR!$L$13*(SIMULATEUR!$H$13*I142-Cout_Audit)</f>
        <v/>
      </c>
      <c r="S142" s="138">
        <f>SUM(J142:Q142)</f>
        <v/>
      </c>
    </row>
    <row r="143">
      <c r="A143" s="135" t="n">
        <v>140</v>
      </c>
      <c r="B143" s="136">
        <f>MAX(0,MIN(1,NORMINV(RAND(),Taux_Recup,Ecart_Type_Recup)))</f>
        <v/>
      </c>
      <c r="C143" s="136">
        <f>MAX(0,MIN(1,NORMINV(RAND(),Taux_Recup,Ecart_Type_Recup)))</f>
        <v/>
      </c>
      <c r="D143" s="136">
        <f>MAX(0,MIN(1,NORMINV(RAND(),Taux_Recup,Ecart_Type_Recup)))</f>
        <v/>
      </c>
      <c r="E143" s="136">
        <f>MAX(0,MIN(1,NORMINV(RAND(),Taux_Recup,Ecart_Type_Recup)))</f>
        <v/>
      </c>
      <c r="F143" s="136">
        <f>MAX(0,MIN(1,NORMINV(RAND(),Taux_Recup,Ecart_Type_Recup)))</f>
        <v/>
      </c>
      <c r="G143" s="136">
        <f>MAX(0,MIN(1,NORMINV(RAND(),Taux_Recup,Ecart_Type_Recup)))</f>
        <v/>
      </c>
      <c r="H143" s="136">
        <f>MAX(0,MIN(1,NORMINV(RAND(),Taux_Recup,Ecart_Type_Recup)))</f>
        <v/>
      </c>
      <c r="I143" s="136">
        <f>MAX(0,MIN(1,NORMINV(RAND(),Taux_Recup,Ecart_Type_Recup)))</f>
        <v/>
      </c>
      <c r="J143" s="137">
        <f>SIMULATEUR!$L$6*(SIMULATEUR!$H$6*B143-Cout_Audit)</f>
        <v/>
      </c>
      <c r="K143" s="137">
        <f>SIMULATEUR!$L$7*(SIMULATEUR!$H$7*C143-Cout_Audit)</f>
        <v/>
      </c>
      <c r="L143" s="137">
        <f>SIMULATEUR!$L$8*(SIMULATEUR!$H$8*D143-Cout_Audit)</f>
        <v/>
      </c>
      <c r="M143" s="137">
        <f>SIMULATEUR!$L$9*(SIMULATEUR!$H$9*E143-Cout_Audit)</f>
        <v/>
      </c>
      <c r="N143" s="137">
        <f>SIMULATEUR!$L$10*(SIMULATEUR!$H$10*F143-Cout_Audit)</f>
        <v/>
      </c>
      <c r="O143" s="137">
        <f>SIMULATEUR!$L$11*(SIMULATEUR!$H$11*G143-Cout_Audit)</f>
        <v/>
      </c>
      <c r="P143" s="137">
        <f>SIMULATEUR!$L$12*(SIMULATEUR!$H$12*H143-Cout_Audit)</f>
        <v/>
      </c>
      <c r="Q143" s="137">
        <f>SIMULATEUR!$L$13*(SIMULATEUR!$H$13*I143-Cout_Audit)</f>
        <v/>
      </c>
      <c r="S143" s="138">
        <f>SUM(J143:Q143)</f>
        <v/>
      </c>
    </row>
    <row r="144">
      <c r="A144" s="135" t="n">
        <v>141</v>
      </c>
      <c r="B144" s="136">
        <f>MAX(0,MIN(1,NORMINV(RAND(),Taux_Recup,Ecart_Type_Recup)))</f>
        <v/>
      </c>
      <c r="C144" s="136">
        <f>MAX(0,MIN(1,NORMINV(RAND(),Taux_Recup,Ecart_Type_Recup)))</f>
        <v/>
      </c>
      <c r="D144" s="136">
        <f>MAX(0,MIN(1,NORMINV(RAND(),Taux_Recup,Ecart_Type_Recup)))</f>
        <v/>
      </c>
      <c r="E144" s="136">
        <f>MAX(0,MIN(1,NORMINV(RAND(),Taux_Recup,Ecart_Type_Recup)))</f>
        <v/>
      </c>
      <c r="F144" s="136">
        <f>MAX(0,MIN(1,NORMINV(RAND(),Taux_Recup,Ecart_Type_Recup)))</f>
        <v/>
      </c>
      <c r="G144" s="136">
        <f>MAX(0,MIN(1,NORMINV(RAND(),Taux_Recup,Ecart_Type_Recup)))</f>
        <v/>
      </c>
      <c r="H144" s="136">
        <f>MAX(0,MIN(1,NORMINV(RAND(),Taux_Recup,Ecart_Type_Recup)))</f>
        <v/>
      </c>
      <c r="I144" s="136">
        <f>MAX(0,MIN(1,NORMINV(RAND(),Taux_Recup,Ecart_Type_Recup)))</f>
        <v/>
      </c>
      <c r="J144" s="137">
        <f>SIMULATEUR!$L$6*(SIMULATEUR!$H$6*B144-Cout_Audit)</f>
        <v/>
      </c>
      <c r="K144" s="137">
        <f>SIMULATEUR!$L$7*(SIMULATEUR!$H$7*C144-Cout_Audit)</f>
        <v/>
      </c>
      <c r="L144" s="137">
        <f>SIMULATEUR!$L$8*(SIMULATEUR!$H$8*D144-Cout_Audit)</f>
        <v/>
      </c>
      <c r="M144" s="137">
        <f>SIMULATEUR!$L$9*(SIMULATEUR!$H$9*E144-Cout_Audit)</f>
        <v/>
      </c>
      <c r="N144" s="137">
        <f>SIMULATEUR!$L$10*(SIMULATEUR!$H$10*F144-Cout_Audit)</f>
        <v/>
      </c>
      <c r="O144" s="137">
        <f>SIMULATEUR!$L$11*(SIMULATEUR!$H$11*G144-Cout_Audit)</f>
        <v/>
      </c>
      <c r="P144" s="137">
        <f>SIMULATEUR!$L$12*(SIMULATEUR!$H$12*H144-Cout_Audit)</f>
        <v/>
      </c>
      <c r="Q144" s="137">
        <f>SIMULATEUR!$L$13*(SIMULATEUR!$H$13*I144-Cout_Audit)</f>
        <v/>
      </c>
      <c r="S144" s="138">
        <f>SUM(J144:Q144)</f>
        <v/>
      </c>
    </row>
    <row r="145">
      <c r="A145" s="135" t="n">
        <v>142</v>
      </c>
      <c r="B145" s="136">
        <f>MAX(0,MIN(1,NORMINV(RAND(),Taux_Recup,Ecart_Type_Recup)))</f>
        <v/>
      </c>
      <c r="C145" s="136">
        <f>MAX(0,MIN(1,NORMINV(RAND(),Taux_Recup,Ecart_Type_Recup)))</f>
        <v/>
      </c>
      <c r="D145" s="136">
        <f>MAX(0,MIN(1,NORMINV(RAND(),Taux_Recup,Ecart_Type_Recup)))</f>
        <v/>
      </c>
      <c r="E145" s="136">
        <f>MAX(0,MIN(1,NORMINV(RAND(),Taux_Recup,Ecart_Type_Recup)))</f>
        <v/>
      </c>
      <c r="F145" s="136">
        <f>MAX(0,MIN(1,NORMINV(RAND(),Taux_Recup,Ecart_Type_Recup)))</f>
        <v/>
      </c>
      <c r="G145" s="136">
        <f>MAX(0,MIN(1,NORMINV(RAND(),Taux_Recup,Ecart_Type_Recup)))</f>
        <v/>
      </c>
      <c r="H145" s="136">
        <f>MAX(0,MIN(1,NORMINV(RAND(),Taux_Recup,Ecart_Type_Recup)))</f>
        <v/>
      </c>
      <c r="I145" s="136">
        <f>MAX(0,MIN(1,NORMINV(RAND(),Taux_Recup,Ecart_Type_Recup)))</f>
        <v/>
      </c>
      <c r="J145" s="137">
        <f>SIMULATEUR!$L$6*(SIMULATEUR!$H$6*B145-Cout_Audit)</f>
        <v/>
      </c>
      <c r="K145" s="137">
        <f>SIMULATEUR!$L$7*(SIMULATEUR!$H$7*C145-Cout_Audit)</f>
        <v/>
      </c>
      <c r="L145" s="137">
        <f>SIMULATEUR!$L$8*(SIMULATEUR!$H$8*D145-Cout_Audit)</f>
        <v/>
      </c>
      <c r="M145" s="137">
        <f>SIMULATEUR!$L$9*(SIMULATEUR!$H$9*E145-Cout_Audit)</f>
        <v/>
      </c>
      <c r="N145" s="137">
        <f>SIMULATEUR!$L$10*(SIMULATEUR!$H$10*F145-Cout_Audit)</f>
        <v/>
      </c>
      <c r="O145" s="137">
        <f>SIMULATEUR!$L$11*(SIMULATEUR!$H$11*G145-Cout_Audit)</f>
        <v/>
      </c>
      <c r="P145" s="137">
        <f>SIMULATEUR!$L$12*(SIMULATEUR!$H$12*H145-Cout_Audit)</f>
        <v/>
      </c>
      <c r="Q145" s="137">
        <f>SIMULATEUR!$L$13*(SIMULATEUR!$H$13*I145-Cout_Audit)</f>
        <v/>
      </c>
      <c r="S145" s="138">
        <f>SUM(J145:Q145)</f>
        <v/>
      </c>
    </row>
    <row r="146">
      <c r="A146" s="135" t="n">
        <v>143</v>
      </c>
      <c r="B146" s="136">
        <f>MAX(0,MIN(1,NORMINV(RAND(),Taux_Recup,Ecart_Type_Recup)))</f>
        <v/>
      </c>
      <c r="C146" s="136">
        <f>MAX(0,MIN(1,NORMINV(RAND(),Taux_Recup,Ecart_Type_Recup)))</f>
        <v/>
      </c>
      <c r="D146" s="136">
        <f>MAX(0,MIN(1,NORMINV(RAND(),Taux_Recup,Ecart_Type_Recup)))</f>
        <v/>
      </c>
      <c r="E146" s="136">
        <f>MAX(0,MIN(1,NORMINV(RAND(),Taux_Recup,Ecart_Type_Recup)))</f>
        <v/>
      </c>
      <c r="F146" s="136">
        <f>MAX(0,MIN(1,NORMINV(RAND(),Taux_Recup,Ecart_Type_Recup)))</f>
        <v/>
      </c>
      <c r="G146" s="136">
        <f>MAX(0,MIN(1,NORMINV(RAND(),Taux_Recup,Ecart_Type_Recup)))</f>
        <v/>
      </c>
      <c r="H146" s="136">
        <f>MAX(0,MIN(1,NORMINV(RAND(),Taux_Recup,Ecart_Type_Recup)))</f>
        <v/>
      </c>
      <c r="I146" s="136">
        <f>MAX(0,MIN(1,NORMINV(RAND(),Taux_Recup,Ecart_Type_Recup)))</f>
        <v/>
      </c>
      <c r="J146" s="137">
        <f>SIMULATEUR!$L$6*(SIMULATEUR!$H$6*B146-Cout_Audit)</f>
        <v/>
      </c>
      <c r="K146" s="137">
        <f>SIMULATEUR!$L$7*(SIMULATEUR!$H$7*C146-Cout_Audit)</f>
        <v/>
      </c>
      <c r="L146" s="137">
        <f>SIMULATEUR!$L$8*(SIMULATEUR!$H$8*D146-Cout_Audit)</f>
        <v/>
      </c>
      <c r="M146" s="137">
        <f>SIMULATEUR!$L$9*(SIMULATEUR!$H$9*E146-Cout_Audit)</f>
        <v/>
      </c>
      <c r="N146" s="137">
        <f>SIMULATEUR!$L$10*(SIMULATEUR!$H$10*F146-Cout_Audit)</f>
        <v/>
      </c>
      <c r="O146" s="137">
        <f>SIMULATEUR!$L$11*(SIMULATEUR!$H$11*G146-Cout_Audit)</f>
        <v/>
      </c>
      <c r="P146" s="137">
        <f>SIMULATEUR!$L$12*(SIMULATEUR!$H$12*H146-Cout_Audit)</f>
        <v/>
      </c>
      <c r="Q146" s="137">
        <f>SIMULATEUR!$L$13*(SIMULATEUR!$H$13*I146-Cout_Audit)</f>
        <v/>
      </c>
      <c r="S146" s="138">
        <f>SUM(J146:Q146)</f>
        <v/>
      </c>
    </row>
    <row r="147">
      <c r="A147" s="135" t="n">
        <v>144</v>
      </c>
      <c r="B147" s="136">
        <f>MAX(0,MIN(1,NORMINV(RAND(),Taux_Recup,Ecart_Type_Recup)))</f>
        <v/>
      </c>
      <c r="C147" s="136">
        <f>MAX(0,MIN(1,NORMINV(RAND(),Taux_Recup,Ecart_Type_Recup)))</f>
        <v/>
      </c>
      <c r="D147" s="136">
        <f>MAX(0,MIN(1,NORMINV(RAND(),Taux_Recup,Ecart_Type_Recup)))</f>
        <v/>
      </c>
      <c r="E147" s="136">
        <f>MAX(0,MIN(1,NORMINV(RAND(),Taux_Recup,Ecart_Type_Recup)))</f>
        <v/>
      </c>
      <c r="F147" s="136">
        <f>MAX(0,MIN(1,NORMINV(RAND(),Taux_Recup,Ecart_Type_Recup)))</f>
        <v/>
      </c>
      <c r="G147" s="136">
        <f>MAX(0,MIN(1,NORMINV(RAND(),Taux_Recup,Ecart_Type_Recup)))</f>
        <v/>
      </c>
      <c r="H147" s="136">
        <f>MAX(0,MIN(1,NORMINV(RAND(),Taux_Recup,Ecart_Type_Recup)))</f>
        <v/>
      </c>
      <c r="I147" s="136">
        <f>MAX(0,MIN(1,NORMINV(RAND(),Taux_Recup,Ecart_Type_Recup)))</f>
        <v/>
      </c>
      <c r="J147" s="137">
        <f>SIMULATEUR!$L$6*(SIMULATEUR!$H$6*B147-Cout_Audit)</f>
        <v/>
      </c>
      <c r="K147" s="137">
        <f>SIMULATEUR!$L$7*(SIMULATEUR!$H$7*C147-Cout_Audit)</f>
        <v/>
      </c>
      <c r="L147" s="137">
        <f>SIMULATEUR!$L$8*(SIMULATEUR!$H$8*D147-Cout_Audit)</f>
        <v/>
      </c>
      <c r="M147" s="137">
        <f>SIMULATEUR!$L$9*(SIMULATEUR!$H$9*E147-Cout_Audit)</f>
        <v/>
      </c>
      <c r="N147" s="137">
        <f>SIMULATEUR!$L$10*(SIMULATEUR!$H$10*F147-Cout_Audit)</f>
        <v/>
      </c>
      <c r="O147" s="137">
        <f>SIMULATEUR!$L$11*(SIMULATEUR!$H$11*G147-Cout_Audit)</f>
        <v/>
      </c>
      <c r="P147" s="137">
        <f>SIMULATEUR!$L$12*(SIMULATEUR!$H$12*H147-Cout_Audit)</f>
        <v/>
      </c>
      <c r="Q147" s="137">
        <f>SIMULATEUR!$L$13*(SIMULATEUR!$H$13*I147-Cout_Audit)</f>
        <v/>
      </c>
      <c r="S147" s="138">
        <f>SUM(J147:Q147)</f>
        <v/>
      </c>
    </row>
    <row r="148">
      <c r="A148" s="135" t="n">
        <v>145</v>
      </c>
      <c r="B148" s="136">
        <f>MAX(0,MIN(1,NORMINV(RAND(),Taux_Recup,Ecart_Type_Recup)))</f>
        <v/>
      </c>
      <c r="C148" s="136">
        <f>MAX(0,MIN(1,NORMINV(RAND(),Taux_Recup,Ecart_Type_Recup)))</f>
        <v/>
      </c>
      <c r="D148" s="136">
        <f>MAX(0,MIN(1,NORMINV(RAND(),Taux_Recup,Ecart_Type_Recup)))</f>
        <v/>
      </c>
      <c r="E148" s="136">
        <f>MAX(0,MIN(1,NORMINV(RAND(),Taux_Recup,Ecart_Type_Recup)))</f>
        <v/>
      </c>
      <c r="F148" s="136">
        <f>MAX(0,MIN(1,NORMINV(RAND(),Taux_Recup,Ecart_Type_Recup)))</f>
        <v/>
      </c>
      <c r="G148" s="136">
        <f>MAX(0,MIN(1,NORMINV(RAND(),Taux_Recup,Ecart_Type_Recup)))</f>
        <v/>
      </c>
      <c r="H148" s="136">
        <f>MAX(0,MIN(1,NORMINV(RAND(),Taux_Recup,Ecart_Type_Recup)))</f>
        <v/>
      </c>
      <c r="I148" s="136">
        <f>MAX(0,MIN(1,NORMINV(RAND(),Taux_Recup,Ecart_Type_Recup)))</f>
        <v/>
      </c>
      <c r="J148" s="137">
        <f>SIMULATEUR!$L$6*(SIMULATEUR!$H$6*B148-Cout_Audit)</f>
        <v/>
      </c>
      <c r="K148" s="137">
        <f>SIMULATEUR!$L$7*(SIMULATEUR!$H$7*C148-Cout_Audit)</f>
        <v/>
      </c>
      <c r="L148" s="137">
        <f>SIMULATEUR!$L$8*(SIMULATEUR!$H$8*D148-Cout_Audit)</f>
        <v/>
      </c>
      <c r="M148" s="137">
        <f>SIMULATEUR!$L$9*(SIMULATEUR!$H$9*E148-Cout_Audit)</f>
        <v/>
      </c>
      <c r="N148" s="137">
        <f>SIMULATEUR!$L$10*(SIMULATEUR!$H$10*F148-Cout_Audit)</f>
        <v/>
      </c>
      <c r="O148" s="137">
        <f>SIMULATEUR!$L$11*(SIMULATEUR!$H$11*G148-Cout_Audit)</f>
        <v/>
      </c>
      <c r="P148" s="137">
        <f>SIMULATEUR!$L$12*(SIMULATEUR!$H$12*H148-Cout_Audit)</f>
        <v/>
      </c>
      <c r="Q148" s="137">
        <f>SIMULATEUR!$L$13*(SIMULATEUR!$H$13*I148-Cout_Audit)</f>
        <v/>
      </c>
      <c r="S148" s="138">
        <f>SUM(J148:Q148)</f>
        <v/>
      </c>
    </row>
    <row r="149">
      <c r="A149" s="135" t="n">
        <v>146</v>
      </c>
      <c r="B149" s="136">
        <f>MAX(0,MIN(1,NORMINV(RAND(),Taux_Recup,Ecart_Type_Recup)))</f>
        <v/>
      </c>
      <c r="C149" s="136">
        <f>MAX(0,MIN(1,NORMINV(RAND(),Taux_Recup,Ecart_Type_Recup)))</f>
        <v/>
      </c>
      <c r="D149" s="136">
        <f>MAX(0,MIN(1,NORMINV(RAND(),Taux_Recup,Ecart_Type_Recup)))</f>
        <v/>
      </c>
      <c r="E149" s="136">
        <f>MAX(0,MIN(1,NORMINV(RAND(),Taux_Recup,Ecart_Type_Recup)))</f>
        <v/>
      </c>
      <c r="F149" s="136">
        <f>MAX(0,MIN(1,NORMINV(RAND(),Taux_Recup,Ecart_Type_Recup)))</f>
        <v/>
      </c>
      <c r="G149" s="136">
        <f>MAX(0,MIN(1,NORMINV(RAND(),Taux_Recup,Ecart_Type_Recup)))</f>
        <v/>
      </c>
      <c r="H149" s="136">
        <f>MAX(0,MIN(1,NORMINV(RAND(),Taux_Recup,Ecart_Type_Recup)))</f>
        <v/>
      </c>
      <c r="I149" s="136">
        <f>MAX(0,MIN(1,NORMINV(RAND(),Taux_Recup,Ecart_Type_Recup)))</f>
        <v/>
      </c>
      <c r="J149" s="137">
        <f>SIMULATEUR!$L$6*(SIMULATEUR!$H$6*B149-Cout_Audit)</f>
        <v/>
      </c>
      <c r="K149" s="137">
        <f>SIMULATEUR!$L$7*(SIMULATEUR!$H$7*C149-Cout_Audit)</f>
        <v/>
      </c>
      <c r="L149" s="137">
        <f>SIMULATEUR!$L$8*(SIMULATEUR!$H$8*D149-Cout_Audit)</f>
        <v/>
      </c>
      <c r="M149" s="137">
        <f>SIMULATEUR!$L$9*(SIMULATEUR!$H$9*E149-Cout_Audit)</f>
        <v/>
      </c>
      <c r="N149" s="137">
        <f>SIMULATEUR!$L$10*(SIMULATEUR!$H$10*F149-Cout_Audit)</f>
        <v/>
      </c>
      <c r="O149" s="137">
        <f>SIMULATEUR!$L$11*(SIMULATEUR!$H$11*G149-Cout_Audit)</f>
        <v/>
      </c>
      <c r="P149" s="137">
        <f>SIMULATEUR!$L$12*(SIMULATEUR!$H$12*H149-Cout_Audit)</f>
        <v/>
      </c>
      <c r="Q149" s="137">
        <f>SIMULATEUR!$L$13*(SIMULATEUR!$H$13*I149-Cout_Audit)</f>
        <v/>
      </c>
      <c r="S149" s="138">
        <f>SUM(J149:Q149)</f>
        <v/>
      </c>
    </row>
    <row r="150">
      <c r="A150" s="135" t="n">
        <v>147</v>
      </c>
      <c r="B150" s="136">
        <f>MAX(0,MIN(1,NORMINV(RAND(),Taux_Recup,Ecart_Type_Recup)))</f>
        <v/>
      </c>
      <c r="C150" s="136">
        <f>MAX(0,MIN(1,NORMINV(RAND(),Taux_Recup,Ecart_Type_Recup)))</f>
        <v/>
      </c>
      <c r="D150" s="136">
        <f>MAX(0,MIN(1,NORMINV(RAND(),Taux_Recup,Ecart_Type_Recup)))</f>
        <v/>
      </c>
      <c r="E150" s="136">
        <f>MAX(0,MIN(1,NORMINV(RAND(),Taux_Recup,Ecart_Type_Recup)))</f>
        <v/>
      </c>
      <c r="F150" s="136">
        <f>MAX(0,MIN(1,NORMINV(RAND(),Taux_Recup,Ecart_Type_Recup)))</f>
        <v/>
      </c>
      <c r="G150" s="136">
        <f>MAX(0,MIN(1,NORMINV(RAND(),Taux_Recup,Ecart_Type_Recup)))</f>
        <v/>
      </c>
      <c r="H150" s="136">
        <f>MAX(0,MIN(1,NORMINV(RAND(),Taux_Recup,Ecart_Type_Recup)))</f>
        <v/>
      </c>
      <c r="I150" s="136">
        <f>MAX(0,MIN(1,NORMINV(RAND(),Taux_Recup,Ecart_Type_Recup)))</f>
        <v/>
      </c>
      <c r="J150" s="137">
        <f>SIMULATEUR!$L$6*(SIMULATEUR!$H$6*B150-Cout_Audit)</f>
        <v/>
      </c>
      <c r="K150" s="137">
        <f>SIMULATEUR!$L$7*(SIMULATEUR!$H$7*C150-Cout_Audit)</f>
        <v/>
      </c>
      <c r="L150" s="137">
        <f>SIMULATEUR!$L$8*(SIMULATEUR!$H$8*D150-Cout_Audit)</f>
        <v/>
      </c>
      <c r="M150" s="137">
        <f>SIMULATEUR!$L$9*(SIMULATEUR!$H$9*E150-Cout_Audit)</f>
        <v/>
      </c>
      <c r="N150" s="137">
        <f>SIMULATEUR!$L$10*(SIMULATEUR!$H$10*F150-Cout_Audit)</f>
        <v/>
      </c>
      <c r="O150" s="137">
        <f>SIMULATEUR!$L$11*(SIMULATEUR!$H$11*G150-Cout_Audit)</f>
        <v/>
      </c>
      <c r="P150" s="137">
        <f>SIMULATEUR!$L$12*(SIMULATEUR!$H$12*H150-Cout_Audit)</f>
        <v/>
      </c>
      <c r="Q150" s="137">
        <f>SIMULATEUR!$L$13*(SIMULATEUR!$H$13*I150-Cout_Audit)</f>
        <v/>
      </c>
      <c r="S150" s="138">
        <f>SUM(J150:Q150)</f>
        <v/>
      </c>
    </row>
    <row r="151">
      <c r="A151" s="135" t="n">
        <v>148</v>
      </c>
      <c r="B151" s="136">
        <f>MAX(0,MIN(1,NORMINV(RAND(),Taux_Recup,Ecart_Type_Recup)))</f>
        <v/>
      </c>
      <c r="C151" s="136">
        <f>MAX(0,MIN(1,NORMINV(RAND(),Taux_Recup,Ecart_Type_Recup)))</f>
        <v/>
      </c>
      <c r="D151" s="136">
        <f>MAX(0,MIN(1,NORMINV(RAND(),Taux_Recup,Ecart_Type_Recup)))</f>
        <v/>
      </c>
      <c r="E151" s="136">
        <f>MAX(0,MIN(1,NORMINV(RAND(),Taux_Recup,Ecart_Type_Recup)))</f>
        <v/>
      </c>
      <c r="F151" s="136">
        <f>MAX(0,MIN(1,NORMINV(RAND(),Taux_Recup,Ecart_Type_Recup)))</f>
        <v/>
      </c>
      <c r="G151" s="136">
        <f>MAX(0,MIN(1,NORMINV(RAND(),Taux_Recup,Ecart_Type_Recup)))</f>
        <v/>
      </c>
      <c r="H151" s="136">
        <f>MAX(0,MIN(1,NORMINV(RAND(),Taux_Recup,Ecart_Type_Recup)))</f>
        <v/>
      </c>
      <c r="I151" s="136">
        <f>MAX(0,MIN(1,NORMINV(RAND(),Taux_Recup,Ecart_Type_Recup)))</f>
        <v/>
      </c>
      <c r="J151" s="137">
        <f>SIMULATEUR!$L$6*(SIMULATEUR!$H$6*B151-Cout_Audit)</f>
        <v/>
      </c>
      <c r="K151" s="137">
        <f>SIMULATEUR!$L$7*(SIMULATEUR!$H$7*C151-Cout_Audit)</f>
        <v/>
      </c>
      <c r="L151" s="137">
        <f>SIMULATEUR!$L$8*(SIMULATEUR!$H$8*D151-Cout_Audit)</f>
        <v/>
      </c>
      <c r="M151" s="137">
        <f>SIMULATEUR!$L$9*(SIMULATEUR!$H$9*E151-Cout_Audit)</f>
        <v/>
      </c>
      <c r="N151" s="137">
        <f>SIMULATEUR!$L$10*(SIMULATEUR!$H$10*F151-Cout_Audit)</f>
        <v/>
      </c>
      <c r="O151" s="137">
        <f>SIMULATEUR!$L$11*(SIMULATEUR!$H$11*G151-Cout_Audit)</f>
        <v/>
      </c>
      <c r="P151" s="137">
        <f>SIMULATEUR!$L$12*(SIMULATEUR!$H$12*H151-Cout_Audit)</f>
        <v/>
      </c>
      <c r="Q151" s="137">
        <f>SIMULATEUR!$L$13*(SIMULATEUR!$H$13*I151-Cout_Audit)</f>
        <v/>
      </c>
      <c r="S151" s="138">
        <f>SUM(J151:Q151)</f>
        <v/>
      </c>
    </row>
    <row r="152">
      <c r="A152" s="135" t="n">
        <v>149</v>
      </c>
      <c r="B152" s="136">
        <f>MAX(0,MIN(1,NORMINV(RAND(),Taux_Recup,Ecart_Type_Recup)))</f>
        <v/>
      </c>
      <c r="C152" s="136">
        <f>MAX(0,MIN(1,NORMINV(RAND(),Taux_Recup,Ecart_Type_Recup)))</f>
        <v/>
      </c>
      <c r="D152" s="136">
        <f>MAX(0,MIN(1,NORMINV(RAND(),Taux_Recup,Ecart_Type_Recup)))</f>
        <v/>
      </c>
      <c r="E152" s="136">
        <f>MAX(0,MIN(1,NORMINV(RAND(),Taux_Recup,Ecart_Type_Recup)))</f>
        <v/>
      </c>
      <c r="F152" s="136">
        <f>MAX(0,MIN(1,NORMINV(RAND(),Taux_Recup,Ecart_Type_Recup)))</f>
        <v/>
      </c>
      <c r="G152" s="136">
        <f>MAX(0,MIN(1,NORMINV(RAND(),Taux_Recup,Ecart_Type_Recup)))</f>
        <v/>
      </c>
      <c r="H152" s="136">
        <f>MAX(0,MIN(1,NORMINV(RAND(),Taux_Recup,Ecart_Type_Recup)))</f>
        <v/>
      </c>
      <c r="I152" s="136">
        <f>MAX(0,MIN(1,NORMINV(RAND(),Taux_Recup,Ecart_Type_Recup)))</f>
        <v/>
      </c>
      <c r="J152" s="137">
        <f>SIMULATEUR!$L$6*(SIMULATEUR!$H$6*B152-Cout_Audit)</f>
        <v/>
      </c>
      <c r="K152" s="137">
        <f>SIMULATEUR!$L$7*(SIMULATEUR!$H$7*C152-Cout_Audit)</f>
        <v/>
      </c>
      <c r="L152" s="137">
        <f>SIMULATEUR!$L$8*(SIMULATEUR!$H$8*D152-Cout_Audit)</f>
        <v/>
      </c>
      <c r="M152" s="137">
        <f>SIMULATEUR!$L$9*(SIMULATEUR!$H$9*E152-Cout_Audit)</f>
        <v/>
      </c>
      <c r="N152" s="137">
        <f>SIMULATEUR!$L$10*(SIMULATEUR!$H$10*F152-Cout_Audit)</f>
        <v/>
      </c>
      <c r="O152" s="137">
        <f>SIMULATEUR!$L$11*(SIMULATEUR!$H$11*G152-Cout_Audit)</f>
        <v/>
      </c>
      <c r="P152" s="137">
        <f>SIMULATEUR!$L$12*(SIMULATEUR!$H$12*H152-Cout_Audit)</f>
        <v/>
      </c>
      <c r="Q152" s="137">
        <f>SIMULATEUR!$L$13*(SIMULATEUR!$H$13*I152-Cout_Audit)</f>
        <v/>
      </c>
      <c r="S152" s="138">
        <f>SUM(J152:Q152)</f>
        <v/>
      </c>
    </row>
    <row r="153">
      <c r="A153" s="135" t="n">
        <v>150</v>
      </c>
      <c r="B153" s="136">
        <f>MAX(0,MIN(1,NORMINV(RAND(),Taux_Recup,Ecart_Type_Recup)))</f>
        <v/>
      </c>
      <c r="C153" s="136">
        <f>MAX(0,MIN(1,NORMINV(RAND(),Taux_Recup,Ecart_Type_Recup)))</f>
        <v/>
      </c>
      <c r="D153" s="136">
        <f>MAX(0,MIN(1,NORMINV(RAND(),Taux_Recup,Ecart_Type_Recup)))</f>
        <v/>
      </c>
      <c r="E153" s="136">
        <f>MAX(0,MIN(1,NORMINV(RAND(),Taux_Recup,Ecart_Type_Recup)))</f>
        <v/>
      </c>
      <c r="F153" s="136">
        <f>MAX(0,MIN(1,NORMINV(RAND(),Taux_Recup,Ecart_Type_Recup)))</f>
        <v/>
      </c>
      <c r="G153" s="136">
        <f>MAX(0,MIN(1,NORMINV(RAND(),Taux_Recup,Ecart_Type_Recup)))</f>
        <v/>
      </c>
      <c r="H153" s="136">
        <f>MAX(0,MIN(1,NORMINV(RAND(),Taux_Recup,Ecart_Type_Recup)))</f>
        <v/>
      </c>
      <c r="I153" s="136">
        <f>MAX(0,MIN(1,NORMINV(RAND(),Taux_Recup,Ecart_Type_Recup)))</f>
        <v/>
      </c>
      <c r="J153" s="137">
        <f>SIMULATEUR!$L$6*(SIMULATEUR!$H$6*B153-Cout_Audit)</f>
        <v/>
      </c>
      <c r="K153" s="137">
        <f>SIMULATEUR!$L$7*(SIMULATEUR!$H$7*C153-Cout_Audit)</f>
        <v/>
      </c>
      <c r="L153" s="137">
        <f>SIMULATEUR!$L$8*(SIMULATEUR!$H$8*D153-Cout_Audit)</f>
        <v/>
      </c>
      <c r="M153" s="137">
        <f>SIMULATEUR!$L$9*(SIMULATEUR!$H$9*E153-Cout_Audit)</f>
        <v/>
      </c>
      <c r="N153" s="137">
        <f>SIMULATEUR!$L$10*(SIMULATEUR!$H$10*F153-Cout_Audit)</f>
        <v/>
      </c>
      <c r="O153" s="137">
        <f>SIMULATEUR!$L$11*(SIMULATEUR!$H$11*G153-Cout_Audit)</f>
        <v/>
      </c>
      <c r="P153" s="137">
        <f>SIMULATEUR!$L$12*(SIMULATEUR!$H$12*H153-Cout_Audit)</f>
        <v/>
      </c>
      <c r="Q153" s="137">
        <f>SIMULATEUR!$L$13*(SIMULATEUR!$H$13*I153-Cout_Audit)</f>
        <v/>
      </c>
      <c r="S153" s="138">
        <f>SUM(J153:Q153)</f>
        <v/>
      </c>
    </row>
    <row r="154">
      <c r="A154" s="135" t="n">
        <v>151</v>
      </c>
      <c r="B154" s="136">
        <f>MAX(0,MIN(1,NORMINV(RAND(),Taux_Recup,Ecart_Type_Recup)))</f>
        <v/>
      </c>
      <c r="C154" s="136">
        <f>MAX(0,MIN(1,NORMINV(RAND(),Taux_Recup,Ecart_Type_Recup)))</f>
        <v/>
      </c>
      <c r="D154" s="136">
        <f>MAX(0,MIN(1,NORMINV(RAND(),Taux_Recup,Ecart_Type_Recup)))</f>
        <v/>
      </c>
      <c r="E154" s="136">
        <f>MAX(0,MIN(1,NORMINV(RAND(),Taux_Recup,Ecart_Type_Recup)))</f>
        <v/>
      </c>
      <c r="F154" s="136">
        <f>MAX(0,MIN(1,NORMINV(RAND(),Taux_Recup,Ecart_Type_Recup)))</f>
        <v/>
      </c>
      <c r="G154" s="136">
        <f>MAX(0,MIN(1,NORMINV(RAND(),Taux_Recup,Ecart_Type_Recup)))</f>
        <v/>
      </c>
      <c r="H154" s="136">
        <f>MAX(0,MIN(1,NORMINV(RAND(),Taux_Recup,Ecart_Type_Recup)))</f>
        <v/>
      </c>
      <c r="I154" s="136">
        <f>MAX(0,MIN(1,NORMINV(RAND(),Taux_Recup,Ecart_Type_Recup)))</f>
        <v/>
      </c>
      <c r="J154" s="137">
        <f>SIMULATEUR!$L$6*(SIMULATEUR!$H$6*B154-Cout_Audit)</f>
        <v/>
      </c>
      <c r="K154" s="137">
        <f>SIMULATEUR!$L$7*(SIMULATEUR!$H$7*C154-Cout_Audit)</f>
        <v/>
      </c>
      <c r="L154" s="137">
        <f>SIMULATEUR!$L$8*(SIMULATEUR!$H$8*D154-Cout_Audit)</f>
        <v/>
      </c>
      <c r="M154" s="137">
        <f>SIMULATEUR!$L$9*(SIMULATEUR!$H$9*E154-Cout_Audit)</f>
        <v/>
      </c>
      <c r="N154" s="137">
        <f>SIMULATEUR!$L$10*(SIMULATEUR!$H$10*F154-Cout_Audit)</f>
        <v/>
      </c>
      <c r="O154" s="137">
        <f>SIMULATEUR!$L$11*(SIMULATEUR!$H$11*G154-Cout_Audit)</f>
        <v/>
      </c>
      <c r="P154" s="137">
        <f>SIMULATEUR!$L$12*(SIMULATEUR!$H$12*H154-Cout_Audit)</f>
        <v/>
      </c>
      <c r="Q154" s="137">
        <f>SIMULATEUR!$L$13*(SIMULATEUR!$H$13*I154-Cout_Audit)</f>
        <v/>
      </c>
      <c r="S154" s="138">
        <f>SUM(J154:Q154)</f>
        <v/>
      </c>
    </row>
    <row r="155">
      <c r="A155" s="135" t="n">
        <v>152</v>
      </c>
      <c r="B155" s="136">
        <f>MAX(0,MIN(1,NORMINV(RAND(),Taux_Recup,Ecart_Type_Recup)))</f>
        <v/>
      </c>
      <c r="C155" s="136">
        <f>MAX(0,MIN(1,NORMINV(RAND(),Taux_Recup,Ecart_Type_Recup)))</f>
        <v/>
      </c>
      <c r="D155" s="136">
        <f>MAX(0,MIN(1,NORMINV(RAND(),Taux_Recup,Ecart_Type_Recup)))</f>
        <v/>
      </c>
      <c r="E155" s="136">
        <f>MAX(0,MIN(1,NORMINV(RAND(),Taux_Recup,Ecart_Type_Recup)))</f>
        <v/>
      </c>
      <c r="F155" s="136">
        <f>MAX(0,MIN(1,NORMINV(RAND(),Taux_Recup,Ecart_Type_Recup)))</f>
        <v/>
      </c>
      <c r="G155" s="136">
        <f>MAX(0,MIN(1,NORMINV(RAND(),Taux_Recup,Ecart_Type_Recup)))</f>
        <v/>
      </c>
      <c r="H155" s="136">
        <f>MAX(0,MIN(1,NORMINV(RAND(),Taux_Recup,Ecart_Type_Recup)))</f>
        <v/>
      </c>
      <c r="I155" s="136">
        <f>MAX(0,MIN(1,NORMINV(RAND(),Taux_Recup,Ecart_Type_Recup)))</f>
        <v/>
      </c>
      <c r="J155" s="137">
        <f>SIMULATEUR!$L$6*(SIMULATEUR!$H$6*B155-Cout_Audit)</f>
        <v/>
      </c>
      <c r="K155" s="137">
        <f>SIMULATEUR!$L$7*(SIMULATEUR!$H$7*C155-Cout_Audit)</f>
        <v/>
      </c>
      <c r="L155" s="137">
        <f>SIMULATEUR!$L$8*(SIMULATEUR!$H$8*D155-Cout_Audit)</f>
        <v/>
      </c>
      <c r="M155" s="137">
        <f>SIMULATEUR!$L$9*(SIMULATEUR!$H$9*E155-Cout_Audit)</f>
        <v/>
      </c>
      <c r="N155" s="137">
        <f>SIMULATEUR!$L$10*(SIMULATEUR!$H$10*F155-Cout_Audit)</f>
        <v/>
      </c>
      <c r="O155" s="137">
        <f>SIMULATEUR!$L$11*(SIMULATEUR!$H$11*G155-Cout_Audit)</f>
        <v/>
      </c>
      <c r="P155" s="137">
        <f>SIMULATEUR!$L$12*(SIMULATEUR!$H$12*H155-Cout_Audit)</f>
        <v/>
      </c>
      <c r="Q155" s="137">
        <f>SIMULATEUR!$L$13*(SIMULATEUR!$H$13*I155-Cout_Audit)</f>
        <v/>
      </c>
      <c r="S155" s="138">
        <f>SUM(J155:Q155)</f>
        <v/>
      </c>
    </row>
    <row r="156">
      <c r="A156" s="135" t="n">
        <v>153</v>
      </c>
      <c r="B156" s="136">
        <f>MAX(0,MIN(1,NORMINV(RAND(),Taux_Recup,Ecart_Type_Recup)))</f>
        <v/>
      </c>
      <c r="C156" s="136">
        <f>MAX(0,MIN(1,NORMINV(RAND(),Taux_Recup,Ecart_Type_Recup)))</f>
        <v/>
      </c>
      <c r="D156" s="136">
        <f>MAX(0,MIN(1,NORMINV(RAND(),Taux_Recup,Ecart_Type_Recup)))</f>
        <v/>
      </c>
      <c r="E156" s="136">
        <f>MAX(0,MIN(1,NORMINV(RAND(),Taux_Recup,Ecart_Type_Recup)))</f>
        <v/>
      </c>
      <c r="F156" s="136">
        <f>MAX(0,MIN(1,NORMINV(RAND(),Taux_Recup,Ecart_Type_Recup)))</f>
        <v/>
      </c>
      <c r="G156" s="136">
        <f>MAX(0,MIN(1,NORMINV(RAND(),Taux_Recup,Ecart_Type_Recup)))</f>
        <v/>
      </c>
      <c r="H156" s="136">
        <f>MAX(0,MIN(1,NORMINV(RAND(),Taux_Recup,Ecart_Type_Recup)))</f>
        <v/>
      </c>
      <c r="I156" s="136">
        <f>MAX(0,MIN(1,NORMINV(RAND(),Taux_Recup,Ecart_Type_Recup)))</f>
        <v/>
      </c>
      <c r="J156" s="137">
        <f>SIMULATEUR!$L$6*(SIMULATEUR!$H$6*B156-Cout_Audit)</f>
        <v/>
      </c>
      <c r="K156" s="137">
        <f>SIMULATEUR!$L$7*(SIMULATEUR!$H$7*C156-Cout_Audit)</f>
        <v/>
      </c>
      <c r="L156" s="137">
        <f>SIMULATEUR!$L$8*(SIMULATEUR!$H$8*D156-Cout_Audit)</f>
        <v/>
      </c>
      <c r="M156" s="137">
        <f>SIMULATEUR!$L$9*(SIMULATEUR!$H$9*E156-Cout_Audit)</f>
        <v/>
      </c>
      <c r="N156" s="137">
        <f>SIMULATEUR!$L$10*(SIMULATEUR!$H$10*F156-Cout_Audit)</f>
        <v/>
      </c>
      <c r="O156" s="137">
        <f>SIMULATEUR!$L$11*(SIMULATEUR!$H$11*G156-Cout_Audit)</f>
        <v/>
      </c>
      <c r="P156" s="137">
        <f>SIMULATEUR!$L$12*(SIMULATEUR!$H$12*H156-Cout_Audit)</f>
        <v/>
      </c>
      <c r="Q156" s="137">
        <f>SIMULATEUR!$L$13*(SIMULATEUR!$H$13*I156-Cout_Audit)</f>
        <v/>
      </c>
      <c r="S156" s="138">
        <f>SUM(J156:Q156)</f>
        <v/>
      </c>
    </row>
    <row r="157">
      <c r="A157" s="135" t="n">
        <v>154</v>
      </c>
      <c r="B157" s="136">
        <f>MAX(0,MIN(1,NORMINV(RAND(),Taux_Recup,Ecart_Type_Recup)))</f>
        <v/>
      </c>
      <c r="C157" s="136">
        <f>MAX(0,MIN(1,NORMINV(RAND(),Taux_Recup,Ecart_Type_Recup)))</f>
        <v/>
      </c>
      <c r="D157" s="136">
        <f>MAX(0,MIN(1,NORMINV(RAND(),Taux_Recup,Ecart_Type_Recup)))</f>
        <v/>
      </c>
      <c r="E157" s="136">
        <f>MAX(0,MIN(1,NORMINV(RAND(),Taux_Recup,Ecart_Type_Recup)))</f>
        <v/>
      </c>
      <c r="F157" s="136">
        <f>MAX(0,MIN(1,NORMINV(RAND(),Taux_Recup,Ecart_Type_Recup)))</f>
        <v/>
      </c>
      <c r="G157" s="136">
        <f>MAX(0,MIN(1,NORMINV(RAND(),Taux_Recup,Ecart_Type_Recup)))</f>
        <v/>
      </c>
      <c r="H157" s="136">
        <f>MAX(0,MIN(1,NORMINV(RAND(),Taux_Recup,Ecart_Type_Recup)))</f>
        <v/>
      </c>
      <c r="I157" s="136">
        <f>MAX(0,MIN(1,NORMINV(RAND(),Taux_Recup,Ecart_Type_Recup)))</f>
        <v/>
      </c>
      <c r="J157" s="137">
        <f>SIMULATEUR!$L$6*(SIMULATEUR!$H$6*B157-Cout_Audit)</f>
        <v/>
      </c>
      <c r="K157" s="137">
        <f>SIMULATEUR!$L$7*(SIMULATEUR!$H$7*C157-Cout_Audit)</f>
        <v/>
      </c>
      <c r="L157" s="137">
        <f>SIMULATEUR!$L$8*(SIMULATEUR!$H$8*D157-Cout_Audit)</f>
        <v/>
      </c>
      <c r="M157" s="137">
        <f>SIMULATEUR!$L$9*(SIMULATEUR!$H$9*E157-Cout_Audit)</f>
        <v/>
      </c>
      <c r="N157" s="137">
        <f>SIMULATEUR!$L$10*(SIMULATEUR!$H$10*F157-Cout_Audit)</f>
        <v/>
      </c>
      <c r="O157" s="137">
        <f>SIMULATEUR!$L$11*(SIMULATEUR!$H$11*G157-Cout_Audit)</f>
        <v/>
      </c>
      <c r="P157" s="137">
        <f>SIMULATEUR!$L$12*(SIMULATEUR!$H$12*H157-Cout_Audit)</f>
        <v/>
      </c>
      <c r="Q157" s="137">
        <f>SIMULATEUR!$L$13*(SIMULATEUR!$H$13*I157-Cout_Audit)</f>
        <v/>
      </c>
      <c r="S157" s="138">
        <f>SUM(J157:Q157)</f>
        <v/>
      </c>
    </row>
    <row r="158">
      <c r="A158" s="135" t="n">
        <v>155</v>
      </c>
      <c r="B158" s="136">
        <f>MAX(0,MIN(1,NORMINV(RAND(),Taux_Recup,Ecart_Type_Recup)))</f>
        <v/>
      </c>
      <c r="C158" s="136">
        <f>MAX(0,MIN(1,NORMINV(RAND(),Taux_Recup,Ecart_Type_Recup)))</f>
        <v/>
      </c>
      <c r="D158" s="136">
        <f>MAX(0,MIN(1,NORMINV(RAND(),Taux_Recup,Ecart_Type_Recup)))</f>
        <v/>
      </c>
      <c r="E158" s="136">
        <f>MAX(0,MIN(1,NORMINV(RAND(),Taux_Recup,Ecart_Type_Recup)))</f>
        <v/>
      </c>
      <c r="F158" s="136">
        <f>MAX(0,MIN(1,NORMINV(RAND(),Taux_Recup,Ecart_Type_Recup)))</f>
        <v/>
      </c>
      <c r="G158" s="136">
        <f>MAX(0,MIN(1,NORMINV(RAND(),Taux_Recup,Ecart_Type_Recup)))</f>
        <v/>
      </c>
      <c r="H158" s="136">
        <f>MAX(0,MIN(1,NORMINV(RAND(),Taux_Recup,Ecart_Type_Recup)))</f>
        <v/>
      </c>
      <c r="I158" s="136">
        <f>MAX(0,MIN(1,NORMINV(RAND(),Taux_Recup,Ecart_Type_Recup)))</f>
        <v/>
      </c>
      <c r="J158" s="137">
        <f>SIMULATEUR!$L$6*(SIMULATEUR!$H$6*B158-Cout_Audit)</f>
        <v/>
      </c>
      <c r="K158" s="137">
        <f>SIMULATEUR!$L$7*(SIMULATEUR!$H$7*C158-Cout_Audit)</f>
        <v/>
      </c>
      <c r="L158" s="137">
        <f>SIMULATEUR!$L$8*(SIMULATEUR!$H$8*D158-Cout_Audit)</f>
        <v/>
      </c>
      <c r="M158" s="137">
        <f>SIMULATEUR!$L$9*(SIMULATEUR!$H$9*E158-Cout_Audit)</f>
        <v/>
      </c>
      <c r="N158" s="137">
        <f>SIMULATEUR!$L$10*(SIMULATEUR!$H$10*F158-Cout_Audit)</f>
        <v/>
      </c>
      <c r="O158" s="137">
        <f>SIMULATEUR!$L$11*(SIMULATEUR!$H$11*G158-Cout_Audit)</f>
        <v/>
      </c>
      <c r="P158" s="137">
        <f>SIMULATEUR!$L$12*(SIMULATEUR!$H$12*H158-Cout_Audit)</f>
        <v/>
      </c>
      <c r="Q158" s="137">
        <f>SIMULATEUR!$L$13*(SIMULATEUR!$H$13*I158-Cout_Audit)</f>
        <v/>
      </c>
      <c r="S158" s="138">
        <f>SUM(J158:Q158)</f>
        <v/>
      </c>
    </row>
    <row r="159">
      <c r="A159" s="135" t="n">
        <v>156</v>
      </c>
      <c r="B159" s="136">
        <f>MAX(0,MIN(1,NORMINV(RAND(),Taux_Recup,Ecart_Type_Recup)))</f>
        <v/>
      </c>
      <c r="C159" s="136">
        <f>MAX(0,MIN(1,NORMINV(RAND(),Taux_Recup,Ecart_Type_Recup)))</f>
        <v/>
      </c>
      <c r="D159" s="136">
        <f>MAX(0,MIN(1,NORMINV(RAND(),Taux_Recup,Ecart_Type_Recup)))</f>
        <v/>
      </c>
      <c r="E159" s="136">
        <f>MAX(0,MIN(1,NORMINV(RAND(),Taux_Recup,Ecart_Type_Recup)))</f>
        <v/>
      </c>
      <c r="F159" s="136">
        <f>MAX(0,MIN(1,NORMINV(RAND(),Taux_Recup,Ecart_Type_Recup)))</f>
        <v/>
      </c>
      <c r="G159" s="136">
        <f>MAX(0,MIN(1,NORMINV(RAND(),Taux_Recup,Ecart_Type_Recup)))</f>
        <v/>
      </c>
      <c r="H159" s="136">
        <f>MAX(0,MIN(1,NORMINV(RAND(),Taux_Recup,Ecart_Type_Recup)))</f>
        <v/>
      </c>
      <c r="I159" s="136">
        <f>MAX(0,MIN(1,NORMINV(RAND(),Taux_Recup,Ecart_Type_Recup)))</f>
        <v/>
      </c>
      <c r="J159" s="137">
        <f>SIMULATEUR!$L$6*(SIMULATEUR!$H$6*B159-Cout_Audit)</f>
        <v/>
      </c>
      <c r="K159" s="137">
        <f>SIMULATEUR!$L$7*(SIMULATEUR!$H$7*C159-Cout_Audit)</f>
        <v/>
      </c>
      <c r="L159" s="137">
        <f>SIMULATEUR!$L$8*(SIMULATEUR!$H$8*D159-Cout_Audit)</f>
        <v/>
      </c>
      <c r="M159" s="137">
        <f>SIMULATEUR!$L$9*(SIMULATEUR!$H$9*E159-Cout_Audit)</f>
        <v/>
      </c>
      <c r="N159" s="137">
        <f>SIMULATEUR!$L$10*(SIMULATEUR!$H$10*F159-Cout_Audit)</f>
        <v/>
      </c>
      <c r="O159" s="137">
        <f>SIMULATEUR!$L$11*(SIMULATEUR!$H$11*G159-Cout_Audit)</f>
        <v/>
      </c>
      <c r="P159" s="137">
        <f>SIMULATEUR!$L$12*(SIMULATEUR!$H$12*H159-Cout_Audit)</f>
        <v/>
      </c>
      <c r="Q159" s="137">
        <f>SIMULATEUR!$L$13*(SIMULATEUR!$H$13*I159-Cout_Audit)</f>
        <v/>
      </c>
      <c r="S159" s="138">
        <f>SUM(J159:Q159)</f>
        <v/>
      </c>
    </row>
    <row r="160">
      <c r="A160" s="135" t="n">
        <v>157</v>
      </c>
      <c r="B160" s="136">
        <f>MAX(0,MIN(1,NORMINV(RAND(),Taux_Recup,Ecart_Type_Recup)))</f>
        <v/>
      </c>
      <c r="C160" s="136">
        <f>MAX(0,MIN(1,NORMINV(RAND(),Taux_Recup,Ecart_Type_Recup)))</f>
        <v/>
      </c>
      <c r="D160" s="136">
        <f>MAX(0,MIN(1,NORMINV(RAND(),Taux_Recup,Ecart_Type_Recup)))</f>
        <v/>
      </c>
      <c r="E160" s="136">
        <f>MAX(0,MIN(1,NORMINV(RAND(),Taux_Recup,Ecart_Type_Recup)))</f>
        <v/>
      </c>
      <c r="F160" s="136">
        <f>MAX(0,MIN(1,NORMINV(RAND(),Taux_Recup,Ecart_Type_Recup)))</f>
        <v/>
      </c>
      <c r="G160" s="136">
        <f>MAX(0,MIN(1,NORMINV(RAND(),Taux_Recup,Ecart_Type_Recup)))</f>
        <v/>
      </c>
      <c r="H160" s="136">
        <f>MAX(0,MIN(1,NORMINV(RAND(),Taux_Recup,Ecart_Type_Recup)))</f>
        <v/>
      </c>
      <c r="I160" s="136">
        <f>MAX(0,MIN(1,NORMINV(RAND(),Taux_Recup,Ecart_Type_Recup)))</f>
        <v/>
      </c>
      <c r="J160" s="137">
        <f>SIMULATEUR!$L$6*(SIMULATEUR!$H$6*B160-Cout_Audit)</f>
        <v/>
      </c>
      <c r="K160" s="137">
        <f>SIMULATEUR!$L$7*(SIMULATEUR!$H$7*C160-Cout_Audit)</f>
        <v/>
      </c>
      <c r="L160" s="137">
        <f>SIMULATEUR!$L$8*(SIMULATEUR!$H$8*D160-Cout_Audit)</f>
        <v/>
      </c>
      <c r="M160" s="137">
        <f>SIMULATEUR!$L$9*(SIMULATEUR!$H$9*E160-Cout_Audit)</f>
        <v/>
      </c>
      <c r="N160" s="137">
        <f>SIMULATEUR!$L$10*(SIMULATEUR!$H$10*F160-Cout_Audit)</f>
        <v/>
      </c>
      <c r="O160" s="137">
        <f>SIMULATEUR!$L$11*(SIMULATEUR!$H$11*G160-Cout_Audit)</f>
        <v/>
      </c>
      <c r="P160" s="137">
        <f>SIMULATEUR!$L$12*(SIMULATEUR!$H$12*H160-Cout_Audit)</f>
        <v/>
      </c>
      <c r="Q160" s="137">
        <f>SIMULATEUR!$L$13*(SIMULATEUR!$H$13*I160-Cout_Audit)</f>
        <v/>
      </c>
      <c r="S160" s="138">
        <f>SUM(J160:Q160)</f>
        <v/>
      </c>
    </row>
    <row r="161">
      <c r="A161" s="135" t="n">
        <v>158</v>
      </c>
      <c r="B161" s="136">
        <f>MAX(0,MIN(1,NORMINV(RAND(),Taux_Recup,Ecart_Type_Recup)))</f>
        <v/>
      </c>
      <c r="C161" s="136">
        <f>MAX(0,MIN(1,NORMINV(RAND(),Taux_Recup,Ecart_Type_Recup)))</f>
        <v/>
      </c>
      <c r="D161" s="136">
        <f>MAX(0,MIN(1,NORMINV(RAND(),Taux_Recup,Ecart_Type_Recup)))</f>
        <v/>
      </c>
      <c r="E161" s="136">
        <f>MAX(0,MIN(1,NORMINV(RAND(),Taux_Recup,Ecart_Type_Recup)))</f>
        <v/>
      </c>
      <c r="F161" s="136">
        <f>MAX(0,MIN(1,NORMINV(RAND(),Taux_Recup,Ecart_Type_Recup)))</f>
        <v/>
      </c>
      <c r="G161" s="136">
        <f>MAX(0,MIN(1,NORMINV(RAND(),Taux_Recup,Ecart_Type_Recup)))</f>
        <v/>
      </c>
      <c r="H161" s="136">
        <f>MAX(0,MIN(1,NORMINV(RAND(),Taux_Recup,Ecart_Type_Recup)))</f>
        <v/>
      </c>
      <c r="I161" s="136">
        <f>MAX(0,MIN(1,NORMINV(RAND(),Taux_Recup,Ecart_Type_Recup)))</f>
        <v/>
      </c>
      <c r="J161" s="137">
        <f>SIMULATEUR!$L$6*(SIMULATEUR!$H$6*B161-Cout_Audit)</f>
        <v/>
      </c>
      <c r="K161" s="137">
        <f>SIMULATEUR!$L$7*(SIMULATEUR!$H$7*C161-Cout_Audit)</f>
        <v/>
      </c>
      <c r="L161" s="137">
        <f>SIMULATEUR!$L$8*(SIMULATEUR!$H$8*D161-Cout_Audit)</f>
        <v/>
      </c>
      <c r="M161" s="137">
        <f>SIMULATEUR!$L$9*(SIMULATEUR!$H$9*E161-Cout_Audit)</f>
        <v/>
      </c>
      <c r="N161" s="137">
        <f>SIMULATEUR!$L$10*(SIMULATEUR!$H$10*F161-Cout_Audit)</f>
        <v/>
      </c>
      <c r="O161" s="137">
        <f>SIMULATEUR!$L$11*(SIMULATEUR!$H$11*G161-Cout_Audit)</f>
        <v/>
      </c>
      <c r="P161" s="137">
        <f>SIMULATEUR!$L$12*(SIMULATEUR!$H$12*H161-Cout_Audit)</f>
        <v/>
      </c>
      <c r="Q161" s="137">
        <f>SIMULATEUR!$L$13*(SIMULATEUR!$H$13*I161-Cout_Audit)</f>
        <v/>
      </c>
      <c r="S161" s="138">
        <f>SUM(J161:Q161)</f>
        <v/>
      </c>
    </row>
    <row r="162">
      <c r="A162" s="135" t="n">
        <v>159</v>
      </c>
      <c r="B162" s="136">
        <f>MAX(0,MIN(1,NORMINV(RAND(),Taux_Recup,Ecart_Type_Recup)))</f>
        <v/>
      </c>
      <c r="C162" s="136">
        <f>MAX(0,MIN(1,NORMINV(RAND(),Taux_Recup,Ecart_Type_Recup)))</f>
        <v/>
      </c>
      <c r="D162" s="136">
        <f>MAX(0,MIN(1,NORMINV(RAND(),Taux_Recup,Ecart_Type_Recup)))</f>
        <v/>
      </c>
      <c r="E162" s="136">
        <f>MAX(0,MIN(1,NORMINV(RAND(),Taux_Recup,Ecart_Type_Recup)))</f>
        <v/>
      </c>
      <c r="F162" s="136">
        <f>MAX(0,MIN(1,NORMINV(RAND(),Taux_Recup,Ecart_Type_Recup)))</f>
        <v/>
      </c>
      <c r="G162" s="136">
        <f>MAX(0,MIN(1,NORMINV(RAND(),Taux_Recup,Ecart_Type_Recup)))</f>
        <v/>
      </c>
      <c r="H162" s="136">
        <f>MAX(0,MIN(1,NORMINV(RAND(),Taux_Recup,Ecart_Type_Recup)))</f>
        <v/>
      </c>
      <c r="I162" s="136">
        <f>MAX(0,MIN(1,NORMINV(RAND(),Taux_Recup,Ecart_Type_Recup)))</f>
        <v/>
      </c>
      <c r="J162" s="137">
        <f>SIMULATEUR!$L$6*(SIMULATEUR!$H$6*B162-Cout_Audit)</f>
        <v/>
      </c>
      <c r="K162" s="137">
        <f>SIMULATEUR!$L$7*(SIMULATEUR!$H$7*C162-Cout_Audit)</f>
        <v/>
      </c>
      <c r="L162" s="137">
        <f>SIMULATEUR!$L$8*(SIMULATEUR!$H$8*D162-Cout_Audit)</f>
        <v/>
      </c>
      <c r="M162" s="137">
        <f>SIMULATEUR!$L$9*(SIMULATEUR!$H$9*E162-Cout_Audit)</f>
        <v/>
      </c>
      <c r="N162" s="137">
        <f>SIMULATEUR!$L$10*(SIMULATEUR!$H$10*F162-Cout_Audit)</f>
        <v/>
      </c>
      <c r="O162" s="137">
        <f>SIMULATEUR!$L$11*(SIMULATEUR!$H$11*G162-Cout_Audit)</f>
        <v/>
      </c>
      <c r="P162" s="137">
        <f>SIMULATEUR!$L$12*(SIMULATEUR!$H$12*H162-Cout_Audit)</f>
        <v/>
      </c>
      <c r="Q162" s="137">
        <f>SIMULATEUR!$L$13*(SIMULATEUR!$H$13*I162-Cout_Audit)</f>
        <v/>
      </c>
      <c r="S162" s="138">
        <f>SUM(J162:Q162)</f>
        <v/>
      </c>
    </row>
    <row r="163">
      <c r="A163" s="135" t="n">
        <v>160</v>
      </c>
      <c r="B163" s="136">
        <f>MAX(0,MIN(1,NORMINV(RAND(),Taux_Recup,Ecart_Type_Recup)))</f>
        <v/>
      </c>
      <c r="C163" s="136">
        <f>MAX(0,MIN(1,NORMINV(RAND(),Taux_Recup,Ecart_Type_Recup)))</f>
        <v/>
      </c>
      <c r="D163" s="136">
        <f>MAX(0,MIN(1,NORMINV(RAND(),Taux_Recup,Ecart_Type_Recup)))</f>
        <v/>
      </c>
      <c r="E163" s="136">
        <f>MAX(0,MIN(1,NORMINV(RAND(),Taux_Recup,Ecart_Type_Recup)))</f>
        <v/>
      </c>
      <c r="F163" s="136">
        <f>MAX(0,MIN(1,NORMINV(RAND(),Taux_Recup,Ecart_Type_Recup)))</f>
        <v/>
      </c>
      <c r="G163" s="136">
        <f>MAX(0,MIN(1,NORMINV(RAND(),Taux_Recup,Ecart_Type_Recup)))</f>
        <v/>
      </c>
      <c r="H163" s="136">
        <f>MAX(0,MIN(1,NORMINV(RAND(),Taux_Recup,Ecart_Type_Recup)))</f>
        <v/>
      </c>
      <c r="I163" s="136">
        <f>MAX(0,MIN(1,NORMINV(RAND(),Taux_Recup,Ecart_Type_Recup)))</f>
        <v/>
      </c>
      <c r="J163" s="137">
        <f>SIMULATEUR!$L$6*(SIMULATEUR!$H$6*B163-Cout_Audit)</f>
        <v/>
      </c>
      <c r="K163" s="137">
        <f>SIMULATEUR!$L$7*(SIMULATEUR!$H$7*C163-Cout_Audit)</f>
        <v/>
      </c>
      <c r="L163" s="137">
        <f>SIMULATEUR!$L$8*(SIMULATEUR!$H$8*D163-Cout_Audit)</f>
        <v/>
      </c>
      <c r="M163" s="137">
        <f>SIMULATEUR!$L$9*(SIMULATEUR!$H$9*E163-Cout_Audit)</f>
        <v/>
      </c>
      <c r="N163" s="137">
        <f>SIMULATEUR!$L$10*(SIMULATEUR!$H$10*F163-Cout_Audit)</f>
        <v/>
      </c>
      <c r="O163" s="137">
        <f>SIMULATEUR!$L$11*(SIMULATEUR!$H$11*G163-Cout_Audit)</f>
        <v/>
      </c>
      <c r="P163" s="137">
        <f>SIMULATEUR!$L$12*(SIMULATEUR!$H$12*H163-Cout_Audit)</f>
        <v/>
      </c>
      <c r="Q163" s="137">
        <f>SIMULATEUR!$L$13*(SIMULATEUR!$H$13*I163-Cout_Audit)</f>
        <v/>
      </c>
      <c r="S163" s="138">
        <f>SUM(J163:Q163)</f>
        <v/>
      </c>
    </row>
    <row r="164">
      <c r="A164" s="135" t="n">
        <v>161</v>
      </c>
      <c r="B164" s="136">
        <f>MAX(0,MIN(1,NORMINV(RAND(),Taux_Recup,Ecart_Type_Recup)))</f>
        <v/>
      </c>
      <c r="C164" s="136">
        <f>MAX(0,MIN(1,NORMINV(RAND(),Taux_Recup,Ecart_Type_Recup)))</f>
        <v/>
      </c>
      <c r="D164" s="136">
        <f>MAX(0,MIN(1,NORMINV(RAND(),Taux_Recup,Ecart_Type_Recup)))</f>
        <v/>
      </c>
      <c r="E164" s="136">
        <f>MAX(0,MIN(1,NORMINV(RAND(),Taux_Recup,Ecart_Type_Recup)))</f>
        <v/>
      </c>
      <c r="F164" s="136">
        <f>MAX(0,MIN(1,NORMINV(RAND(),Taux_Recup,Ecart_Type_Recup)))</f>
        <v/>
      </c>
      <c r="G164" s="136">
        <f>MAX(0,MIN(1,NORMINV(RAND(),Taux_Recup,Ecart_Type_Recup)))</f>
        <v/>
      </c>
      <c r="H164" s="136">
        <f>MAX(0,MIN(1,NORMINV(RAND(),Taux_Recup,Ecart_Type_Recup)))</f>
        <v/>
      </c>
      <c r="I164" s="136">
        <f>MAX(0,MIN(1,NORMINV(RAND(),Taux_Recup,Ecart_Type_Recup)))</f>
        <v/>
      </c>
      <c r="J164" s="137">
        <f>SIMULATEUR!$L$6*(SIMULATEUR!$H$6*B164-Cout_Audit)</f>
        <v/>
      </c>
      <c r="K164" s="137">
        <f>SIMULATEUR!$L$7*(SIMULATEUR!$H$7*C164-Cout_Audit)</f>
        <v/>
      </c>
      <c r="L164" s="137">
        <f>SIMULATEUR!$L$8*(SIMULATEUR!$H$8*D164-Cout_Audit)</f>
        <v/>
      </c>
      <c r="M164" s="137">
        <f>SIMULATEUR!$L$9*(SIMULATEUR!$H$9*E164-Cout_Audit)</f>
        <v/>
      </c>
      <c r="N164" s="137">
        <f>SIMULATEUR!$L$10*(SIMULATEUR!$H$10*F164-Cout_Audit)</f>
        <v/>
      </c>
      <c r="O164" s="137">
        <f>SIMULATEUR!$L$11*(SIMULATEUR!$H$11*G164-Cout_Audit)</f>
        <v/>
      </c>
      <c r="P164" s="137">
        <f>SIMULATEUR!$L$12*(SIMULATEUR!$H$12*H164-Cout_Audit)</f>
        <v/>
      </c>
      <c r="Q164" s="137">
        <f>SIMULATEUR!$L$13*(SIMULATEUR!$H$13*I164-Cout_Audit)</f>
        <v/>
      </c>
      <c r="S164" s="138">
        <f>SUM(J164:Q164)</f>
        <v/>
      </c>
    </row>
    <row r="165">
      <c r="A165" s="135" t="n">
        <v>162</v>
      </c>
      <c r="B165" s="136">
        <f>MAX(0,MIN(1,NORMINV(RAND(),Taux_Recup,Ecart_Type_Recup)))</f>
        <v/>
      </c>
      <c r="C165" s="136">
        <f>MAX(0,MIN(1,NORMINV(RAND(),Taux_Recup,Ecart_Type_Recup)))</f>
        <v/>
      </c>
      <c r="D165" s="136">
        <f>MAX(0,MIN(1,NORMINV(RAND(),Taux_Recup,Ecart_Type_Recup)))</f>
        <v/>
      </c>
      <c r="E165" s="136">
        <f>MAX(0,MIN(1,NORMINV(RAND(),Taux_Recup,Ecart_Type_Recup)))</f>
        <v/>
      </c>
      <c r="F165" s="136">
        <f>MAX(0,MIN(1,NORMINV(RAND(),Taux_Recup,Ecart_Type_Recup)))</f>
        <v/>
      </c>
      <c r="G165" s="136">
        <f>MAX(0,MIN(1,NORMINV(RAND(),Taux_Recup,Ecart_Type_Recup)))</f>
        <v/>
      </c>
      <c r="H165" s="136">
        <f>MAX(0,MIN(1,NORMINV(RAND(),Taux_Recup,Ecart_Type_Recup)))</f>
        <v/>
      </c>
      <c r="I165" s="136">
        <f>MAX(0,MIN(1,NORMINV(RAND(),Taux_Recup,Ecart_Type_Recup)))</f>
        <v/>
      </c>
      <c r="J165" s="137">
        <f>SIMULATEUR!$L$6*(SIMULATEUR!$H$6*B165-Cout_Audit)</f>
        <v/>
      </c>
      <c r="K165" s="137">
        <f>SIMULATEUR!$L$7*(SIMULATEUR!$H$7*C165-Cout_Audit)</f>
        <v/>
      </c>
      <c r="L165" s="137">
        <f>SIMULATEUR!$L$8*(SIMULATEUR!$H$8*D165-Cout_Audit)</f>
        <v/>
      </c>
      <c r="M165" s="137">
        <f>SIMULATEUR!$L$9*(SIMULATEUR!$H$9*E165-Cout_Audit)</f>
        <v/>
      </c>
      <c r="N165" s="137">
        <f>SIMULATEUR!$L$10*(SIMULATEUR!$H$10*F165-Cout_Audit)</f>
        <v/>
      </c>
      <c r="O165" s="137">
        <f>SIMULATEUR!$L$11*(SIMULATEUR!$H$11*G165-Cout_Audit)</f>
        <v/>
      </c>
      <c r="P165" s="137">
        <f>SIMULATEUR!$L$12*(SIMULATEUR!$H$12*H165-Cout_Audit)</f>
        <v/>
      </c>
      <c r="Q165" s="137">
        <f>SIMULATEUR!$L$13*(SIMULATEUR!$H$13*I165-Cout_Audit)</f>
        <v/>
      </c>
      <c r="S165" s="138">
        <f>SUM(J165:Q165)</f>
        <v/>
      </c>
    </row>
    <row r="166">
      <c r="A166" s="135" t="n">
        <v>163</v>
      </c>
      <c r="B166" s="136">
        <f>MAX(0,MIN(1,NORMINV(RAND(),Taux_Recup,Ecart_Type_Recup)))</f>
        <v/>
      </c>
      <c r="C166" s="136">
        <f>MAX(0,MIN(1,NORMINV(RAND(),Taux_Recup,Ecart_Type_Recup)))</f>
        <v/>
      </c>
      <c r="D166" s="136">
        <f>MAX(0,MIN(1,NORMINV(RAND(),Taux_Recup,Ecart_Type_Recup)))</f>
        <v/>
      </c>
      <c r="E166" s="136">
        <f>MAX(0,MIN(1,NORMINV(RAND(),Taux_Recup,Ecart_Type_Recup)))</f>
        <v/>
      </c>
      <c r="F166" s="136">
        <f>MAX(0,MIN(1,NORMINV(RAND(),Taux_Recup,Ecart_Type_Recup)))</f>
        <v/>
      </c>
      <c r="G166" s="136">
        <f>MAX(0,MIN(1,NORMINV(RAND(),Taux_Recup,Ecart_Type_Recup)))</f>
        <v/>
      </c>
      <c r="H166" s="136">
        <f>MAX(0,MIN(1,NORMINV(RAND(),Taux_Recup,Ecart_Type_Recup)))</f>
        <v/>
      </c>
      <c r="I166" s="136">
        <f>MAX(0,MIN(1,NORMINV(RAND(),Taux_Recup,Ecart_Type_Recup)))</f>
        <v/>
      </c>
      <c r="J166" s="137">
        <f>SIMULATEUR!$L$6*(SIMULATEUR!$H$6*B166-Cout_Audit)</f>
        <v/>
      </c>
      <c r="K166" s="137">
        <f>SIMULATEUR!$L$7*(SIMULATEUR!$H$7*C166-Cout_Audit)</f>
        <v/>
      </c>
      <c r="L166" s="137">
        <f>SIMULATEUR!$L$8*(SIMULATEUR!$H$8*D166-Cout_Audit)</f>
        <v/>
      </c>
      <c r="M166" s="137">
        <f>SIMULATEUR!$L$9*(SIMULATEUR!$H$9*E166-Cout_Audit)</f>
        <v/>
      </c>
      <c r="N166" s="137">
        <f>SIMULATEUR!$L$10*(SIMULATEUR!$H$10*F166-Cout_Audit)</f>
        <v/>
      </c>
      <c r="O166" s="137">
        <f>SIMULATEUR!$L$11*(SIMULATEUR!$H$11*G166-Cout_Audit)</f>
        <v/>
      </c>
      <c r="P166" s="137">
        <f>SIMULATEUR!$L$12*(SIMULATEUR!$H$12*H166-Cout_Audit)</f>
        <v/>
      </c>
      <c r="Q166" s="137">
        <f>SIMULATEUR!$L$13*(SIMULATEUR!$H$13*I166-Cout_Audit)</f>
        <v/>
      </c>
      <c r="S166" s="138">
        <f>SUM(J166:Q166)</f>
        <v/>
      </c>
    </row>
    <row r="167">
      <c r="A167" s="135" t="n">
        <v>164</v>
      </c>
      <c r="B167" s="136">
        <f>MAX(0,MIN(1,NORMINV(RAND(),Taux_Recup,Ecart_Type_Recup)))</f>
        <v/>
      </c>
      <c r="C167" s="136">
        <f>MAX(0,MIN(1,NORMINV(RAND(),Taux_Recup,Ecart_Type_Recup)))</f>
        <v/>
      </c>
      <c r="D167" s="136">
        <f>MAX(0,MIN(1,NORMINV(RAND(),Taux_Recup,Ecart_Type_Recup)))</f>
        <v/>
      </c>
      <c r="E167" s="136">
        <f>MAX(0,MIN(1,NORMINV(RAND(),Taux_Recup,Ecart_Type_Recup)))</f>
        <v/>
      </c>
      <c r="F167" s="136">
        <f>MAX(0,MIN(1,NORMINV(RAND(),Taux_Recup,Ecart_Type_Recup)))</f>
        <v/>
      </c>
      <c r="G167" s="136">
        <f>MAX(0,MIN(1,NORMINV(RAND(),Taux_Recup,Ecart_Type_Recup)))</f>
        <v/>
      </c>
      <c r="H167" s="136">
        <f>MAX(0,MIN(1,NORMINV(RAND(),Taux_Recup,Ecart_Type_Recup)))</f>
        <v/>
      </c>
      <c r="I167" s="136">
        <f>MAX(0,MIN(1,NORMINV(RAND(),Taux_Recup,Ecart_Type_Recup)))</f>
        <v/>
      </c>
      <c r="J167" s="137">
        <f>SIMULATEUR!$L$6*(SIMULATEUR!$H$6*B167-Cout_Audit)</f>
        <v/>
      </c>
      <c r="K167" s="137">
        <f>SIMULATEUR!$L$7*(SIMULATEUR!$H$7*C167-Cout_Audit)</f>
        <v/>
      </c>
      <c r="L167" s="137">
        <f>SIMULATEUR!$L$8*(SIMULATEUR!$H$8*D167-Cout_Audit)</f>
        <v/>
      </c>
      <c r="M167" s="137">
        <f>SIMULATEUR!$L$9*(SIMULATEUR!$H$9*E167-Cout_Audit)</f>
        <v/>
      </c>
      <c r="N167" s="137">
        <f>SIMULATEUR!$L$10*(SIMULATEUR!$H$10*F167-Cout_Audit)</f>
        <v/>
      </c>
      <c r="O167" s="137">
        <f>SIMULATEUR!$L$11*(SIMULATEUR!$H$11*G167-Cout_Audit)</f>
        <v/>
      </c>
      <c r="P167" s="137">
        <f>SIMULATEUR!$L$12*(SIMULATEUR!$H$12*H167-Cout_Audit)</f>
        <v/>
      </c>
      <c r="Q167" s="137">
        <f>SIMULATEUR!$L$13*(SIMULATEUR!$H$13*I167-Cout_Audit)</f>
        <v/>
      </c>
      <c r="S167" s="138">
        <f>SUM(J167:Q167)</f>
        <v/>
      </c>
    </row>
    <row r="168">
      <c r="A168" s="135" t="n">
        <v>165</v>
      </c>
      <c r="B168" s="136">
        <f>MAX(0,MIN(1,NORMINV(RAND(),Taux_Recup,Ecart_Type_Recup)))</f>
        <v/>
      </c>
      <c r="C168" s="136">
        <f>MAX(0,MIN(1,NORMINV(RAND(),Taux_Recup,Ecart_Type_Recup)))</f>
        <v/>
      </c>
      <c r="D168" s="136">
        <f>MAX(0,MIN(1,NORMINV(RAND(),Taux_Recup,Ecart_Type_Recup)))</f>
        <v/>
      </c>
      <c r="E168" s="136">
        <f>MAX(0,MIN(1,NORMINV(RAND(),Taux_Recup,Ecart_Type_Recup)))</f>
        <v/>
      </c>
      <c r="F168" s="136">
        <f>MAX(0,MIN(1,NORMINV(RAND(),Taux_Recup,Ecart_Type_Recup)))</f>
        <v/>
      </c>
      <c r="G168" s="136">
        <f>MAX(0,MIN(1,NORMINV(RAND(),Taux_Recup,Ecart_Type_Recup)))</f>
        <v/>
      </c>
      <c r="H168" s="136">
        <f>MAX(0,MIN(1,NORMINV(RAND(),Taux_Recup,Ecart_Type_Recup)))</f>
        <v/>
      </c>
      <c r="I168" s="136">
        <f>MAX(0,MIN(1,NORMINV(RAND(),Taux_Recup,Ecart_Type_Recup)))</f>
        <v/>
      </c>
      <c r="J168" s="137">
        <f>SIMULATEUR!$L$6*(SIMULATEUR!$H$6*B168-Cout_Audit)</f>
        <v/>
      </c>
      <c r="K168" s="137">
        <f>SIMULATEUR!$L$7*(SIMULATEUR!$H$7*C168-Cout_Audit)</f>
        <v/>
      </c>
      <c r="L168" s="137">
        <f>SIMULATEUR!$L$8*(SIMULATEUR!$H$8*D168-Cout_Audit)</f>
        <v/>
      </c>
      <c r="M168" s="137">
        <f>SIMULATEUR!$L$9*(SIMULATEUR!$H$9*E168-Cout_Audit)</f>
        <v/>
      </c>
      <c r="N168" s="137">
        <f>SIMULATEUR!$L$10*(SIMULATEUR!$H$10*F168-Cout_Audit)</f>
        <v/>
      </c>
      <c r="O168" s="137">
        <f>SIMULATEUR!$L$11*(SIMULATEUR!$H$11*G168-Cout_Audit)</f>
        <v/>
      </c>
      <c r="P168" s="137">
        <f>SIMULATEUR!$L$12*(SIMULATEUR!$H$12*H168-Cout_Audit)</f>
        <v/>
      </c>
      <c r="Q168" s="137">
        <f>SIMULATEUR!$L$13*(SIMULATEUR!$H$13*I168-Cout_Audit)</f>
        <v/>
      </c>
      <c r="S168" s="138">
        <f>SUM(J168:Q168)</f>
        <v/>
      </c>
    </row>
    <row r="169">
      <c r="A169" s="135" t="n">
        <v>166</v>
      </c>
      <c r="B169" s="136">
        <f>MAX(0,MIN(1,NORMINV(RAND(),Taux_Recup,Ecart_Type_Recup)))</f>
        <v/>
      </c>
      <c r="C169" s="136">
        <f>MAX(0,MIN(1,NORMINV(RAND(),Taux_Recup,Ecart_Type_Recup)))</f>
        <v/>
      </c>
      <c r="D169" s="136">
        <f>MAX(0,MIN(1,NORMINV(RAND(),Taux_Recup,Ecart_Type_Recup)))</f>
        <v/>
      </c>
      <c r="E169" s="136">
        <f>MAX(0,MIN(1,NORMINV(RAND(),Taux_Recup,Ecart_Type_Recup)))</f>
        <v/>
      </c>
      <c r="F169" s="136">
        <f>MAX(0,MIN(1,NORMINV(RAND(),Taux_Recup,Ecart_Type_Recup)))</f>
        <v/>
      </c>
      <c r="G169" s="136">
        <f>MAX(0,MIN(1,NORMINV(RAND(),Taux_Recup,Ecart_Type_Recup)))</f>
        <v/>
      </c>
      <c r="H169" s="136">
        <f>MAX(0,MIN(1,NORMINV(RAND(),Taux_Recup,Ecart_Type_Recup)))</f>
        <v/>
      </c>
      <c r="I169" s="136">
        <f>MAX(0,MIN(1,NORMINV(RAND(),Taux_Recup,Ecart_Type_Recup)))</f>
        <v/>
      </c>
      <c r="J169" s="137">
        <f>SIMULATEUR!$L$6*(SIMULATEUR!$H$6*B169-Cout_Audit)</f>
        <v/>
      </c>
      <c r="K169" s="137">
        <f>SIMULATEUR!$L$7*(SIMULATEUR!$H$7*C169-Cout_Audit)</f>
        <v/>
      </c>
      <c r="L169" s="137">
        <f>SIMULATEUR!$L$8*(SIMULATEUR!$H$8*D169-Cout_Audit)</f>
        <v/>
      </c>
      <c r="M169" s="137">
        <f>SIMULATEUR!$L$9*(SIMULATEUR!$H$9*E169-Cout_Audit)</f>
        <v/>
      </c>
      <c r="N169" s="137">
        <f>SIMULATEUR!$L$10*(SIMULATEUR!$H$10*F169-Cout_Audit)</f>
        <v/>
      </c>
      <c r="O169" s="137">
        <f>SIMULATEUR!$L$11*(SIMULATEUR!$H$11*G169-Cout_Audit)</f>
        <v/>
      </c>
      <c r="P169" s="137">
        <f>SIMULATEUR!$L$12*(SIMULATEUR!$H$12*H169-Cout_Audit)</f>
        <v/>
      </c>
      <c r="Q169" s="137">
        <f>SIMULATEUR!$L$13*(SIMULATEUR!$H$13*I169-Cout_Audit)</f>
        <v/>
      </c>
      <c r="S169" s="138">
        <f>SUM(J169:Q169)</f>
        <v/>
      </c>
    </row>
    <row r="170">
      <c r="A170" s="135" t="n">
        <v>167</v>
      </c>
      <c r="B170" s="136">
        <f>MAX(0,MIN(1,NORMINV(RAND(),Taux_Recup,Ecart_Type_Recup)))</f>
        <v/>
      </c>
      <c r="C170" s="136">
        <f>MAX(0,MIN(1,NORMINV(RAND(),Taux_Recup,Ecart_Type_Recup)))</f>
        <v/>
      </c>
      <c r="D170" s="136">
        <f>MAX(0,MIN(1,NORMINV(RAND(),Taux_Recup,Ecart_Type_Recup)))</f>
        <v/>
      </c>
      <c r="E170" s="136">
        <f>MAX(0,MIN(1,NORMINV(RAND(),Taux_Recup,Ecart_Type_Recup)))</f>
        <v/>
      </c>
      <c r="F170" s="136">
        <f>MAX(0,MIN(1,NORMINV(RAND(),Taux_Recup,Ecart_Type_Recup)))</f>
        <v/>
      </c>
      <c r="G170" s="136">
        <f>MAX(0,MIN(1,NORMINV(RAND(),Taux_Recup,Ecart_Type_Recup)))</f>
        <v/>
      </c>
      <c r="H170" s="136">
        <f>MAX(0,MIN(1,NORMINV(RAND(),Taux_Recup,Ecart_Type_Recup)))</f>
        <v/>
      </c>
      <c r="I170" s="136">
        <f>MAX(0,MIN(1,NORMINV(RAND(),Taux_Recup,Ecart_Type_Recup)))</f>
        <v/>
      </c>
      <c r="J170" s="137">
        <f>SIMULATEUR!$L$6*(SIMULATEUR!$H$6*B170-Cout_Audit)</f>
        <v/>
      </c>
      <c r="K170" s="137">
        <f>SIMULATEUR!$L$7*(SIMULATEUR!$H$7*C170-Cout_Audit)</f>
        <v/>
      </c>
      <c r="L170" s="137">
        <f>SIMULATEUR!$L$8*(SIMULATEUR!$H$8*D170-Cout_Audit)</f>
        <v/>
      </c>
      <c r="M170" s="137">
        <f>SIMULATEUR!$L$9*(SIMULATEUR!$H$9*E170-Cout_Audit)</f>
        <v/>
      </c>
      <c r="N170" s="137">
        <f>SIMULATEUR!$L$10*(SIMULATEUR!$H$10*F170-Cout_Audit)</f>
        <v/>
      </c>
      <c r="O170" s="137">
        <f>SIMULATEUR!$L$11*(SIMULATEUR!$H$11*G170-Cout_Audit)</f>
        <v/>
      </c>
      <c r="P170" s="137">
        <f>SIMULATEUR!$L$12*(SIMULATEUR!$H$12*H170-Cout_Audit)</f>
        <v/>
      </c>
      <c r="Q170" s="137">
        <f>SIMULATEUR!$L$13*(SIMULATEUR!$H$13*I170-Cout_Audit)</f>
        <v/>
      </c>
      <c r="S170" s="138">
        <f>SUM(J170:Q170)</f>
        <v/>
      </c>
    </row>
    <row r="171">
      <c r="A171" s="135" t="n">
        <v>168</v>
      </c>
      <c r="B171" s="136">
        <f>MAX(0,MIN(1,NORMINV(RAND(),Taux_Recup,Ecart_Type_Recup)))</f>
        <v/>
      </c>
      <c r="C171" s="136">
        <f>MAX(0,MIN(1,NORMINV(RAND(),Taux_Recup,Ecart_Type_Recup)))</f>
        <v/>
      </c>
      <c r="D171" s="136">
        <f>MAX(0,MIN(1,NORMINV(RAND(),Taux_Recup,Ecart_Type_Recup)))</f>
        <v/>
      </c>
      <c r="E171" s="136">
        <f>MAX(0,MIN(1,NORMINV(RAND(),Taux_Recup,Ecart_Type_Recup)))</f>
        <v/>
      </c>
      <c r="F171" s="136">
        <f>MAX(0,MIN(1,NORMINV(RAND(),Taux_Recup,Ecart_Type_Recup)))</f>
        <v/>
      </c>
      <c r="G171" s="136">
        <f>MAX(0,MIN(1,NORMINV(RAND(),Taux_Recup,Ecart_Type_Recup)))</f>
        <v/>
      </c>
      <c r="H171" s="136">
        <f>MAX(0,MIN(1,NORMINV(RAND(),Taux_Recup,Ecart_Type_Recup)))</f>
        <v/>
      </c>
      <c r="I171" s="136">
        <f>MAX(0,MIN(1,NORMINV(RAND(),Taux_Recup,Ecart_Type_Recup)))</f>
        <v/>
      </c>
      <c r="J171" s="137">
        <f>SIMULATEUR!$L$6*(SIMULATEUR!$H$6*B171-Cout_Audit)</f>
        <v/>
      </c>
      <c r="K171" s="137">
        <f>SIMULATEUR!$L$7*(SIMULATEUR!$H$7*C171-Cout_Audit)</f>
        <v/>
      </c>
      <c r="L171" s="137">
        <f>SIMULATEUR!$L$8*(SIMULATEUR!$H$8*D171-Cout_Audit)</f>
        <v/>
      </c>
      <c r="M171" s="137">
        <f>SIMULATEUR!$L$9*(SIMULATEUR!$H$9*E171-Cout_Audit)</f>
        <v/>
      </c>
      <c r="N171" s="137">
        <f>SIMULATEUR!$L$10*(SIMULATEUR!$H$10*F171-Cout_Audit)</f>
        <v/>
      </c>
      <c r="O171" s="137">
        <f>SIMULATEUR!$L$11*(SIMULATEUR!$H$11*G171-Cout_Audit)</f>
        <v/>
      </c>
      <c r="P171" s="137">
        <f>SIMULATEUR!$L$12*(SIMULATEUR!$H$12*H171-Cout_Audit)</f>
        <v/>
      </c>
      <c r="Q171" s="137">
        <f>SIMULATEUR!$L$13*(SIMULATEUR!$H$13*I171-Cout_Audit)</f>
        <v/>
      </c>
      <c r="S171" s="138">
        <f>SUM(J171:Q171)</f>
        <v/>
      </c>
    </row>
    <row r="172">
      <c r="A172" s="135" t="n">
        <v>169</v>
      </c>
      <c r="B172" s="136">
        <f>MAX(0,MIN(1,NORMINV(RAND(),Taux_Recup,Ecart_Type_Recup)))</f>
        <v/>
      </c>
      <c r="C172" s="136">
        <f>MAX(0,MIN(1,NORMINV(RAND(),Taux_Recup,Ecart_Type_Recup)))</f>
        <v/>
      </c>
      <c r="D172" s="136">
        <f>MAX(0,MIN(1,NORMINV(RAND(),Taux_Recup,Ecart_Type_Recup)))</f>
        <v/>
      </c>
      <c r="E172" s="136">
        <f>MAX(0,MIN(1,NORMINV(RAND(),Taux_Recup,Ecart_Type_Recup)))</f>
        <v/>
      </c>
      <c r="F172" s="136">
        <f>MAX(0,MIN(1,NORMINV(RAND(),Taux_Recup,Ecart_Type_Recup)))</f>
        <v/>
      </c>
      <c r="G172" s="136">
        <f>MAX(0,MIN(1,NORMINV(RAND(),Taux_Recup,Ecart_Type_Recup)))</f>
        <v/>
      </c>
      <c r="H172" s="136">
        <f>MAX(0,MIN(1,NORMINV(RAND(),Taux_Recup,Ecart_Type_Recup)))</f>
        <v/>
      </c>
      <c r="I172" s="136">
        <f>MAX(0,MIN(1,NORMINV(RAND(),Taux_Recup,Ecart_Type_Recup)))</f>
        <v/>
      </c>
      <c r="J172" s="137">
        <f>SIMULATEUR!$L$6*(SIMULATEUR!$H$6*B172-Cout_Audit)</f>
        <v/>
      </c>
      <c r="K172" s="137">
        <f>SIMULATEUR!$L$7*(SIMULATEUR!$H$7*C172-Cout_Audit)</f>
        <v/>
      </c>
      <c r="L172" s="137">
        <f>SIMULATEUR!$L$8*(SIMULATEUR!$H$8*D172-Cout_Audit)</f>
        <v/>
      </c>
      <c r="M172" s="137">
        <f>SIMULATEUR!$L$9*(SIMULATEUR!$H$9*E172-Cout_Audit)</f>
        <v/>
      </c>
      <c r="N172" s="137">
        <f>SIMULATEUR!$L$10*(SIMULATEUR!$H$10*F172-Cout_Audit)</f>
        <v/>
      </c>
      <c r="O172" s="137">
        <f>SIMULATEUR!$L$11*(SIMULATEUR!$H$11*G172-Cout_Audit)</f>
        <v/>
      </c>
      <c r="P172" s="137">
        <f>SIMULATEUR!$L$12*(SIMULATEUR!$H$12*H172-Cout_Audit)</f>
        <v/>
      </c>
      <c r="Q172" s="137">
        <f>SIMULATEUR!$L$13*(SIMULATEUR!$H$13*I172-Cout_Audit)</f>
        <v/>
      </c>
      <c r="S172" s="138">
        <f>SUM(J172:Q172)</f>
        <v/>
      </c>
    </row>
    <row r="173">
      <c r="A173" s="135" t="n">
        <v>170</v>
      </c>
      <c r="B173" s="136">
        <f>MAX(0,MIN(1,NORMINV(RAND(),Taux_Recup,Ecart_Type_Recup)))</f>
        <v/>
      </c>
      <c r="C173" s="136">
        <f>MAX(0,MIN(1,NORMINV(RAND(),Taux_Recup,Ecart_Type_Recup)))</f>
        <v/>
      </c>
      <c r="D173" s="136">
        <f>MAX(0,MIN(1,NORMINV(RAND(),Taux_Recup,Ecart_Type_Recup)))</f>
        <v/>
      </c>
      <c r="E173" s="136">
        <f>MAX(0,MIN(1,NORMINV(RAND(),Taux_Recup,Ecart_Type_Recup)))</f>
        <v/>
      </c>
      <c r="F173" s="136">
        <f>MAX(0,MIN(1,NORMINV(RAND(),Taux_Recup,Ecart_Type_Recup)))</f>
        <v/>
      </c>
      <c r="G173" s="136">
        <f>MAX(0,MIN(1,NORMINV(RAND(),Taux_Recup,Ecart_Type_Recup)))</f>
        <v/>
      </c>
      <c r="H173" s="136">
        <f>MAX(0,MIN(1,NORMINV(RAND(),Taux_Recup,Ecart_Type_Recup)))</f>
        <v/>
      </c>
      <c r="I173" s="136">
        <f>MAX(0,MIN(1,NORMINV(RAND(),Taux_Recup,Ecart_Type_Recup)))</f>
        <v/>
      </c>
      <c r="J173" s="137">
        <f>SIMULATEUR!$L$6*(SIMULATEUR!$H$6*B173-Cout_Audit)</f>
        <v/>
      </c>
      <c r="K173" s="137">
        <f>SIMULATEUR!$L$7*(SIMULATEUR!$H$7*C173-Cout_Audit)</f>
        <v/>
      </c>
      <c r="L173" s="137">
        <f>SIMULATEUR!$L$8*(SIMULATEUR!$H$8*D173-Cout_Audit)</f>
        <v/>
      </c>
      <c r="M173" s="137">
        <f>SIMULATEUR!$L$9*(SIMULATEUR!$H$9*E173-Cout_Audit)</f>
        <v/>
      </c>
      <c r="N173" s="137">
        <f>SIMULATEUR!$L$10*(SIMULATEUR!$H$10*F173-Cout_Audit)</f>
        <v/>
      </c>
      <c r="O173" s="137">
        <f>SIMULATEUR!$L$11*(SIMULATEUR!$H$11*G173-Cout_Audit)</f>
        <v/>
      </c>
      <c r="P173" s="137">
        <f>SIMULATEUR!$L$12*(SIMULATEUR!$H$12*H173-Cout_Audit)</f>
        <v/>
      </c>
      <c r="Q173" s="137">
        <f>SIMULATEUR!$L$13*(SIMULATEUR!$H$13*I173-Cout_Audit)</f>
        <v/>
      </c>
      <c r="S173" s="138">
        <f>SUM(J173:Q173)</f>
        <v/>
      </c>
    </row>
    <row r="174">
      <c r="A174" s="135" t="n">
        <v>171</v>
      </c>
      <c r="B174" s="136">
        <f>MAX(0,MIN(1,NORMINV(RAND(),Taux_Recup,Ecart_Type_Recup)))</f>
        <v/>
      </c>
      <c r="C174" s="136">
        <f>MAX(0,MIN(1,NORMINV(RAND(),Taux_Recup,Ecart_Type_Recup)))</f>
        <v/>
      </c>
      <c r="D174" s="136">
        <f>MAX(0,MIN(1,NORMINV(RAND(),Taux_Recup,Ecart_Type_Recup)))</f>
        <v/>
      </c>
      <c r="E174" s="136">
        <f>MAX(0,MIN(1,NORMINV(RAND(),Taux_Recup,Ecart_Type_Recup)))</f>
        <v/>
      </c>
      <c r="F174" s="136">
        <f>MAX(0,MIN(1,NORMINV(RAND(),Taux_Recup,Ecart_Type_Recup)))</f>
        <v/>
      </c>
      <c r="G174" s="136">
        <f>MAX(0,MIN(1,NORMINV(RAND(),Taux_Recup,Ecart_Type_Recup)))</f>
        <v/>
      </c>
      <c r="H174" s="136">
        <f>MAX(0,MIN(1,NORMINV(RAND(),Taux_Recup,Ecart_Type_Recup)))</f>
        <v/>
      </c>
      <c r="I174" s="136">
        <f>MAX(0,MIN(1,NORMINV(RAND(),Taux_Recup,Ecart_Type_Recup)))</f>
        <v/>
      </c>
      <c r="J174" s="137">
        <f>SIMULATEUR!$L$6*(SIMULATEUR!$H$6*B174-Cout_Audit)</f>
        <v/>
      </c>
      <c r="K174" s="137">
        <f>SIMULATEUR!$L$7*(SIMULATEUR!$H$7*C174-Cout_Audit)</f>
        <v/>
      </c>
      <c r="L174" s="137">
        <f>SIMULATEUR!$L$8*(SIMULATEUR!$H$8*D174-Cout_Audit)</f>
        <v/>
      </c>
      <c r="M174" s="137">
        <f>SIMULATEUR!$L$9*(SIMULATEUR!$H$9*E174-Cout_Audit)</f>
        <v/>
      </c>
      <c r="N174" s="137">
        <f>SIMULATEUR!$L$10*(SIMULATEUR!$H$10*F174-Cout_Audit)</f>
        <v/>
      </c>
      <c r="O174" s="137">
        <f>SIMULATEUR!$L$11*(SIMULATEUR!$H$11*G174-Cout_Audit)</f>
        <v/>
      </c>
      <c r="P174" s="137">
        <f>SIMULATEUR!$L$12*(SIMULATEUR!$H$12*H174-Cout_Audit)</f>
        <v/>
      </c>
      <c r="Q174" s="137">
        <f>SIMULATEUR!$L$13*(SIMULATEUR!$H$13*I174-Cout_Audit)</f>
        <v/>
      </c>
      <c r="S174" s="138">
        <f>SUM(J174:Q174)</f>
        <v/>
      </c>
    </row>
    <row r="175">
      <c r="A175" s="135" t="n">
        <v>172</v>
      </c>
      <c r="B175" s="136">
        <f>MAX(0,MIN(1,NORMINV(RAND(),Taux_Recup,Ecart_Type_Recup)))</f>
        <v/>
      </c>
      <c r="C175" s="136">
        <f>MAX(0,MIN(1,NORMINV(RAND(),Taux_Recup,Ecart_Type_Recup)))</f>
        <v/>
      </c>
      <c r="D175" s="136">
        <f>MAX(0,MIN(1,NORMINV(RAND(),Taux_Recup,Ecart_Type_Recup)))</f>
        <v/>
      </c>
      <c r="E175" s="136">
        <f>MAX(0,MIN(1,NORMINV(RAND(),Taux_Recup,Ecart_Type_Recup)))</f>
        <v/>
      </c>
      <c r="F175" s="136">
        <f>MAX(0,MIN(1,NORMINV(RAND(),Taux_Recup,Ecart_Type_Recup)))</f>
        <v/>
      </c>
      <c r="G175" s="136">
        <f>MAX(0,MIN(1,NORMINV(RAND(),Taux_Recup,Ecart_Type_Recup)))</f>
        <v/>
      </c>
      <c r="H175" s="136">
        <f>MAX(0,MIN(1,NORMINV(RAND(),Taux_Recup,Ecart_Type_Recup)))</f>
        <v/>
      </c>
      <c r="I175" s="136">
        <f>MAX(0,MIN(1,NORMINV(RAND(),Taux_Recup,Ecart_Type_Recup)))</f>
        <v/>
      </c>
      <c r="J175" s="137">
        <f>SIMULATEUR!$L$6*(SIMULATEUR!$H$6*B175-Cout_Audit)</f>
        <v/>
      </c>
      <c r="K175" s="137">
        <f>SIMULATEUR!$L$7*(SIMULATEUR!$H$7*C175-Cout_Audit)</f>
        <v/>
      </c>
      <c r="L175" s="137">
        <f>SIMULATEUR!$L$8*(SIMULATEUR!$H$8*D175-Cout_Audit)</f>
        <v/>
      </c>
      <c r="M175" s="137">
        <f>SIMULATEUR!$L$9*(SIMULATEUR!$H$9*E175-Cout_Audit)</f>
        <v/>
      </c>
      <c r="N175" s="137">
        <f>SIMULATEUR!$L$10*(SIMULATEUR!$H$10*F175-Cout_Audit)</f>
        <v/>
      </c>
      <c r="O175" s="137">
        <f>SIMULATEUR!$L$11*(SIMULATEUR!$H$11*G175-Cout_Audit)</f>
        <v/>
      </c>
      <c r="P175" s="137">
        <f>SIMULATEUR!$L$12*(SIMULATEUR!$H$12*H175-Cout_Audit)</f>
        <v/>
      </c>
      <c r="Q175" s="137">
        <f>SIMULATEUR!$L$13*(SIMULATEUR!$H$13*I175-Cout_Audit)</f>
        <v/>
      </c>
      <c r="S175" s="138">
        <f>SUM(J175:Q175)</f>
        <v/>
      </c>
    </row>
    <row r="176">
      <c r="A176" s="135" t="n">
        <v>173</v>
      </c>
      <c r="B176" s="136">
        <f>MAX(0,MIN(1,NORMINV(RAND(),Taux_Recup,Ecart_Type_Recup)))</f>
        <v/>
      </c>
      <c r="C176" s="136">
        <f>MAX(0,MIN(1,NORMINV(RAND(),Taux_Recup,Ecart_Type_Recup)))</f>
        <v/>
      </c>
      <c r="D176" s="136">
        <f>MAX(0,MIN(1,NORMINV(RAND(),Taux_Recup,Ecart_Type_Recup)))</f>
        <v/>
      </c>
      <c r="E176" s="136">
        <f>MAX(0,MIN(1,NORMINV(RAND(),Taux_Recup,Ecart_Type_Recup)))</f>
        <v/>
      </c>
      <c r="F176" s="136">
        <f>MAX(0,MIN(1,NORMINV(RAND(),Taux_Recup,Ecart_Type_Recup)))</f>
        <v/>
      </c>
      <c r="G176" s="136">
        <f>MAX(0,MIN(1,NORMINV(RAND(),Taux_Recup,Ecart_Type_Recup)))</f>
        <v/>
      </c>
      <c r="H176" s="136">
        <f>MAX(0,MIN(1,NORMINV(RAND(),Taux_Recup,Ecart_Type_Recup)))</f>
        <v/>
      </c>
      <c r="I176" s="136">
        <f>MAX(0,MIN(1,NORMINV(RAND(),Taux_Recup,Ecart_Type_Recup)))</f>
        <v/>
      </c>
      <c r="J176" s="137">
        <f>SIMULATEUR!$L$6*(SIMULATEUR!$H$6*B176-Cout_Audit)</f>
        <v/>
      </c>
      <c r="K176" s="137">
        <f>SIMULATEUR!$L$7*(SIMULATEUR!$H$7*C176-Cout_Audit)</f>
        <v/>
      </c>
      <c r="L176" s="137">
        <f>SIMULATEUR!$L$8*(SIMULATEUR!$H$8*D176-Cout_Audit)</f>
        <v/>
      </c>
      <c r="M176" s="137">
        <f>SIMULATEUR!$L$9*(SIMULATEUR!$H$9*E176-Cout_Audit)</f>
        <v/>
      </c>
      <c r="N176" s="137">
        <f>SIMULATEUR!$L$10*(SIMULATEUR!$H$10*F176-Cout_Audit)</f>
        <v/>
      </c>
      <c r="O176" s="137">
        <f>SIMULATEUR!$L$11*(SIMULATEUR!$H$11*G176-Cout_Audit)</f>
        <v/>
      </c>
      <c r="P176" s="137">
        <f>SIMULATEUR!$L$12*(SIMULATEUR!$H$12*H176-Cout_Audit)</f>
        <v/>
      </c>
      <c r="Q176" s="137">
        <f>SIMULATEUR!$L$13*(SIMULATEUR!$H$13*I176-Cout_Audit)</f>
        <v/>
      </c>
      <c r="S176" s="138">
        <f>SUM(J176:Q176)</f>
        <v/>
      </c>
    </row>
    <row r="177">
      <c r="A177" s="135" t="n">
        <v>174</v>
      </c>
      <c r="B177" s="136">
        <f>MAX(0,MIN(1,NORMINV(RAND(),Taux_Recup,Ecart_Type_Recup)))</f>
        <v/>
      </c>
      <c r="C177" s="136">
        <f>MAX(0,MIN(1,NORMINV(RAND(),Taux_Recup,Ecart_Type_Recup)))</f>
        <v/>
      </c>
      <c r="D177" s="136">
        <f>MAX(0,MIN(1,NORMINV(RAND(),Taux_Recup,Ecart_Type_Recup)))</f>
        <v/>
      </c>
      <c r="E177" s="136">
        <f>MAX(0,MIN(1,NORMINV(RAND(),Taux_Recup,Ecart_Type_Recup)))</f>
        <v/>
      </c>
      <c r="F177" s="136">
        <f>MAX(0,MIN(1,NORMINV(RAND(),Taux_Recup,Ecart_Type_Recup)))</f>
        <v/>
      </c>
      <c r="G177" s="136">
        <f>MAX(0,MIN(1,NORMINV(RAND(),Taux_Recup,Ecart_Type_Recup)))</f>
        <v/>
      </c>
      <c r="H177" s="136">
        <f>MAX(0,MIN(1,NORMINV(RAND(),Taux_Recup,Ecart_Type_Recup)))</f>
        <v/>
      </c>
      <c r="I177" s="136">
        <f>MAX(0,MIN(1,NORMINV(RAND(),Taux_Recup,Ecart_Type_Recup)))</f>
        <v/>
      </c>
      <c r="J177" s="137">
        <f>SIMULATEUR!$L$6*(SIMULATEUR!$H$6*B177-Cout_Audit)</f>
        <v/>
      </c>
      <c r="K177" s="137">
        <f>SIMULATEUR!$L$7*(SIMULATEUR!$H$7*C177-Cout_Audit)</f>
        <v/>
      </c>
      <c r="L177" s="137">
        <f>SIMULATEUR!$L$8*(SIMULATEUR!$H$8*D177-Cout_Audit)</f>
        <v/>
      </c>
      <c r="M177" s="137">
        <f>SIMULATEUR!$L$9*(SIMULATEUR!$H$9*E177-Cout_Audit)</f>
        <v/>
      </c>
      <c r="N177" s="137">
        <f>SIMULATEUR!$L$10*(SIMULATEUR!$H$10*F177-Cout_Audit)</f>
        <v/>
      </c>
      <c r="O177" s="137">
        <f>SIMULATEUR!$L$11*(SIMULATEUR!$H$11*G177-Cout_Audit)</f>
        <v/>
      </c>
      <c r="P177" s="137">
        <f>SIMULATEUR!$L$12*(SIMULATEUR!$H$12*H177-Cout_Audit)</f>
        <v/>
      </c>
      <c r="Q177" s="137">
        <f>SIMULATEUR!$L$13*(SIMULATEUR!$H$13*I177-Cout_Audit)</f>
        <v/>
      </c>
      <c r="S177" s="138">
        <f>SUM(J177:Q177)</f>
        <v/>
      </c>
    </row>
    <row r="178">
      <c r="A178" s="135" t="n">
        <v>175</v>
      </c>
      <c r="B178" s="136">
        <f>MAX(0,MIN(1,NORMINV(RAND(),Taux_Recup,Ecart_Type_Recup)))</f>
        <v/>
      </c>
      <c r="C178" s="136">
        <f>MAX(0,MIN(1,NORMINV(RAND(),Taux_Recup,Ecart_Type_Recup)))</f>
        <v/>
      </c>
      <c r="D178" s="136">
        <f>MAX(0,MIN(1,NORMINV(RAND(),Taux_Recup,Ecart_Type_Recup)))</f>
        <v/>
      </c>
      <c r="E178" s="136">
        <f>MAX(0,MIN(1,NORMINV(RAND(),Taux_Recup,Ecart_Type_Recup)))</f>
        <v/>
      </c>
      <c r="F178" s="136">
        <f>MAX(0,MIN(1,NORMINV(RAND(),Taux_Recup,Ecart_Type_Recup)))</f>
        <v/>
      </c>
      <c r="G178" s="136">
        <f>MAX(0,MIN(1,NORMINV(RAND(),Taux_Recup,Ecart_Type_Recup)))</f>
        <v/>
      </c>
      <c r="H178" s="136">
        <f>MAX(0,MIN(1,NORMINV(RAND(),Taux_Recup,Ecart_Type_Recup)))</f>
        <v/>
      </c>
      <c r="I178" s="136">
        <f>MAX(0,MIN(1,NORMINV(RAND(),Taux_Recup,Ecart_Type_Recup)))</f>
        <v/>
      </c>
      <c r="J178" s="137">
        <f>SIMULATEUR!$L$6*(SIMULATEUR!$H$6*B178-Cout_Audit)</f>
        <v/>
      </c>
      <c r="K178" s="137">
        <f>SIMULATEUR!$L$7*(SIMULATEUR!$H$7*C178-Cout_Audit)</f>
        <v/>
      </c>
      <c r="L178" s="137">
        <f>SIMULATEUR!$L$8*(SIMULATEUR!$H$8*D178-Cout_Audit)</f>
        <v/>
      </c>
      <c r="M178" s="137">
        <f>SIMULATEUR!$L$9*(SIMULATEUR!$H$9*E178-Cout_Audit)</f>
        <v/>
      </c>
      <c r="N178" s="137">
        <f>SIMULATEUR!$L$10*(SIMULATEUR!$H$10*F178-Cout_Audit)</f>
        <v/>
      </c>
      <c r="O178" s="137">
        <f>SIMULATEUR!$L$11*(SIMULATEUR!$H$11*G178-Cout_Audit)</f>
        <v/>
      </c>
      <c r="P178" s="137">
        <f>SIMULATEUR!$L$12*(SIMULATEUR!$H$12*H178-Cout_Audit)</f>
        <v/>
      </c>
      <c r="Q178" s="137">
        <f>SIMULATEUR!$L$13*(SIMULATEUR!$H$13*I178-Cout_Audit)</f>
        <v/>
      </c>
      <c r="S178" s="138">
        <f>SUM(J178:Q178)</f>
        <v/>
      </c>
    </row>
    <row r="179">
      <c r="A179" s="135" t="n">
        <v>176</v>
      </c>
      <c r="B179" s="136">
        <f>MAX(0,MIN(1,NORMINV(RAND(),Taux_Recup,Ecart_Type_Recup)))</f>
        <v/>
      </c>
      <c r="C179" s="136">
        <f>MAX(0,MIN(1,NORMINV(RAND(),Taux_Recup,Ecart_Type_Recup)))</f>
        <v/>
      </c>
      <c r="D179" s="136">
        <f>MAX(0,MIN(1,NORMINV(RAND(),Taux_Recup,Ecart_Type_Recup)))</f>
        <v/>
      </c>
      <c r="E179" s="136">
        <f>MAX(0,MIN(1,NORMINV(RAND(),Taux_Recup,Ecart_Type_Recup)))</f>
        <v/>
      </c>
      <c r="F179" s="136">
        <f>MAX(0,MIN(1,NORMINV(RAND(),Taux_Recup,Ecart_Type_Recup)))</f>
        <v/>
      </c>
      <c r="G179" s="136">
        <f>MAX(0,MIN(1,NORMINV(RAND(),Taux_Recup,Ecart_Type_Recup)))</f>
        <v/>
      </c>
      <c r="H179" s="136">
        <f>MAX(0,MIN(1,NORMINV(RAND(),Taux_Recup,Ecart_Type_Recup)))</f>
        <v/>
      </c>
      <c r="I179" s="136">
        <f>MAX(0,MIN(1,NORMINV(RAND(),Taux_Recup,Ecart_Type_Recup)))</f>
        <v/>
      </c>
      <c r="J179" s="137">
        <f>SIMULATEUR!$L$6*(SIMULATEUR!$H$6*B179-Cout_Audit)</f>
        <v/>
      </c>
      <c r="K179" s="137">
        <f>SIMULATEUR!$L$7*(SIMULATEUR!$H$7*C179-Cout_Audit)</f>
        <v/>
      </c>
      <c r="L179" s="137">
        <f>SIMULATEUR!$L$8*(SIMULATEUR!$H$8*D179-Cout_Audit)</f>
        <v/>
      </c>
      <c r="M179" s="137">
        <f>SIMULATEUR!$L$9*(SIMULATEUR!$H$9*E179-Cout_Audit)</f>
        <v/>
      </c>
      <c r="N179" s="137">
        <f>SIMULATEUR!$L$10*(SIMULATEUR!$H$10*F179-Cout_Audit)</f>
        <v/>
      </c>
      <c r="O179" s="137">
        <f>SIMULATEUR!$L$11*(SIMULATEUR!$H$11*G179-Cout_Audit)</f>
        <v/>
      </c>
      <c r="P179" s="137">
        <f>SIMULATEUR!$L$12*(SIMULATEUR!$H$12*H179-Cout_Audit)</f>
        <v/>
      </c>
      <c r="Q179" s="137">
        <f>SIMULATEUR!$L$13*(SIMULATEUR!$H$13*I179-Cout_Audit)</f>
        <v/>
      </c>
      <c r="S179" s="138">
        <f>SUM(J179:Q179)</f>
        <v/>
      </c>
    </row>
    <row r="180">
      <c r="A180" s="135" t="n">
        <v>177</v>
      </c>
      <c r="B180" s="136">
        <f>MAX(0,MIN(1,NORMINV(RAND(),Taux_Recup,Ecart_Type_Recup)))</f>
        <v/>
      </c>
      <c r="C180" s="136">
        <f>MAX(0,MIN(1,NORMINV(RAND(),Taux_Recup,Ecart_Type_Recup)))</f>
        <v/>
      </c>
      <c r="D180" s="136">
        <f>MAX(0,MIN(1,NORMINV(RAND(),Taux_Recup,Ecart_Type_Recup)))</f>
        <v/>
      </c>
      <c r="E180" s="136">
        <f>MAX(0,MIN(1,NORMINV(RAND(),Taux_Recup,Ecart_Type_Recup)))</f>
        <v/>
      </c>
      <c r="F180" s="136">
        <f>MAX(0,MIN(1,NORMINV(RAND(),Taux_Recup,Ecart_Type_Recup)))</f>
        <v/>
      </c>
      <c r="G180" s="136">
        <f>MAX(0,MIN(1,NORMINV(RAND(),Taux_Recup,Ecart_Type_Recup)))</f>
        <v/>
      </c>
      <c r="H180" s="136">
        <f>MAX(0,MIN(1,NORMINV(RAND(),Taux_Recup,Ecart_Type_Recup)))</f>
        <v/>
      </c>
      <c r="I180" s="136">
        <f>MAX(0,MIN(1,NORMINV(RAND(),Taux_Recup,Ecart_Type_Recup)))</f>
        <v/>
      </c>
      <c r="J180" s="137">
        <f>SIMULATEUR!$L$6*(SIMULATEUR!$H$6*B180-Cout_Audit)</f>
        <v/>
      </c>
      <c r="K180" s="137">
        <f>SIMULATEUR!$L$7*(SIMULATEUR!$H$7*C180-Cout_Audit)</f>
        <v/>
      </c>
      <c r="L180" s="137">
        <f>SIMULATEUR!$L$8*(SIMULATEUR!$H$8*D180-Cout_Audit)</f>
        <v/>
      </c>
      <c r="M180" s="137">
        <f>SIMULATEUR!$L$9*(SIMULATEUR!$H$9*E180-Cout_Audit)</f>
        <v/>
      </c>
      <c r="N180" s="137">
        <f>SIMULATEUR!$L$10*(SIMULATEUR!$H$10*F180-Cout_Audit)</f>
        <v/>
      </c>
      <c r="O180" s="137">
        <f>SIMULATEUR!$L$11*(SIMULATEUR!$H$11*G180-Cout_Audit)</f>
        <v/>
      </c>
      <c r="P180" s="137">
        <f>SIMULATEUR!$L$12*(SIMULATEUR!$H$12*H180-Cout_Audit)</f>
        <v/>
      </c>
      <c r="Q180" s="137">
        <f>SIMULATEUR!$L$13*(SIMULATEUR!$H$13*I180-Cout_Audit)</f>
        <v/>
      </c>
      <c r="S180" s="138">
        <f>SUM(J180:Q180)</f>
        <v/>
      </c>
    </row>
    <row r="181">
      <c r="A181" s="135" t="n">
        <v>178</v>
      </c>
      <c r="B181" s="136">
        <f>MAX(0,MIN(1,NORMINV(RAND(),Taux_Recup,Ecart_Type_Recup)))</f>
        <v/>
      </c>
      <c r="C181" s="136">
        <f>MAX(0,MIN(1,NORMINV(RAND(),Taux_Recup,Ecart_Type_Recup)))</f>
        <v/>
      </c>
      <c r="D181" s="136">
        <f>MAX(0,MIN(1,NORMINV(RAND(),Taux_Recup,Ecart_Type_Recup)))</f>
        <v/>
      </c>
      <c r="E181" s="136">
        <f>MAX(0,MIN(1,NORMINV(RAND(),Taux_Recup,Ecart_Type_Recup)))</f>
        <v/>
      </c>
      <c r="F181" s="136">
        <f>MAX(0,MIN(1,NORMINV(RAND(),Taux_Recup,Ecart_Type_Recup)))</f>
        <v/>
      </c>
      <c r="G181" s="136">
        <f>MAX(0,MIN(1,NORMINV(RAND(),Taux_Recup,Ecart_Type_Recup)))</f>
        <v/>
      </c>
      <c r="H181" s="136">
        <f>MAX(0,MIN(1,NORMINV(RAND(),Taux_Recup,Ecart_Type_Recup)))</f>
        <v/>
      </c>
      <c r="I181" s="136">
        <f>MAX(0,MIN(1,NORMINV(RAND(),Taux_Recup,Ecart_Type_Recup)))</f>
        <v/>
      </c>
      <c r="J181" s="137">
        <f>SIMULATEUR!$L$6*(SIMULATEUR!$H$6*B181-Cout_Audit)</f>
        <v/>
      </c>
      <c r="K181" s="137">
        <f>SIMULATEUR!$L$7*(SIMULATEUR!$H$7*C181-Cout_Audit)</f>
        <v/>
      </c>
      <c r="L181" s="137">
        <f>SIMULATEUR!$L$8*(SIMULATEUR!$H$8*D181-Cout_Audit)</f>
        <v/>
      </c>
      <c r="M181" s="137">
        <f>SIMULATEUR!$L$9*(SIMULATEUR!$H$9*E181-Cout_Audit)</f>
        <v/>
      </c>
      <c r="N181" s="137">
        <f>SIMULATEUR!$L$10*(SIMULATEUR!$H$10*F181-Cout_Audit)</f>
        <v/>
      </c>
      <c r="O181" s="137">
        <f>SIMULATEUR!$L$11*(SIMULATEUR!$H$11*G181-Cout_Audit)</f>
        <v/>
      </c>
      <c r="P181" s="137">
        <f>SIMULATEUR!$L$12*(SIMULATEUR!$H$12*H181-Cout_Audit)</f>
        <v/>
      </c>
      <c r="Q181" s="137">
        <f>SIMULATEUR!$L$13*(SIMULATEUR!$H$13*I181-Cout_Audit)</f>
        <v/>
      </c>
      <c r="S181" s="138">
        <f>SUM(J181:Q181)</f>
        <v/>
      </c>
    </row>
    <row r="182">
      <c r="A182" s="135" t="n">
        <v>179</v>
      </c>
      <c r="B182" s="136">
        <f>MAX(0,MIN(1,NORMINV(RAND(),Taux_Recup,Ecart_Type_Recup)))</f>
        <v/>
      </c>
      <c r="C182" s="136">
        <f>MAX(0,MIN(1,NORMINV(RAND(),Taux_Recup,Ecart_Type_Recup)))</f>
        <v/>
      </c>
      <c r="D182" s="136">
        <f>MAX(0,MIN(1,NORMINV(RAND(),Taux_Recup,Ecart_Type_Recup)))</f>
        <v/>
      </c>
      <c r="E182" s="136">
        <f>MAX(0,MIN(1,NORMINV(RAND(),Taux_Recup,Ecart_Type_Recup)))</f>
        <v/>
      </c>
      <c r="F182" s="136">
        <f>MAX(0,MIN(1,NORMINV(RAND(),Taux_Recup,Ecart_Type_Recup)))</f>
        <v/>
      </c>
      <c r="G182" s="136">
        <f>MAX(0,MIN(1,NORMINV(RAND(),Taux_Recup,Ecart_Type_Recup)))</f>
        <v/>
      </c>
      <c r="H182" s="136">
        <f>MAX(0,MIN(1,NORMINV(RAND(),Taux_Recup,Ecart_Type_Recup)))</f>
        <v/>
      </c>
      <c r="I182" s="136">
        <f>MAX(0,MIN(1,NORMINV(RAND(),Taux_Recup,Ecart_Type_Recup)))</f>
        <v/>
      </c>
      <c r="J182" s="137">
        <f>SIMULATEUR!$L$6*(SIMULATEUR!$H$6*B182-Cout_Audit)</f>
        <v/>
      </c>
      <c r="K182" s="137">
        <f>SIMULATEUR!$L$7*(SIMULATEUR!$H$7*C182-Cout_Audit)</f>
        <v/>
      </c>
      <c r="L182" s="137">
        <f>SIMULATEUR!$L$8*(SIMULATEUR!$H$8*D182-Cout_Audit)</f>
        <v/>
      </c>
      <c r="M182" s="137">
        <f>SIMULATEUR!$L$9*(SIMULATEUR!$H$9*E182-Cout_Audit)</f>
        <v/>
      </c>
      <c r="N182" s="137">
        <f>SIMULATEUR!$L$10*(SIMULATEUR!$H$10*F182-Cout_Audit)</f>
        <v/>
      </c>
      <c r="O182" s="137">
        <f>SIMULATEUR!$L$11*(SIMULATEUR!$H$11*G182-Cout_Audit)</f>
        <v/>
      </c>
      <c r="P182" s="137">
        <f>SIMULATEUR!$L$12*(SIMULATEUR!$H$12*H182-Cout_Audit)</f>
        <v/>
      </c>
      <c r="Q182" s="137">
        <f>SIMULATEUR!$L$13*(SIMULATEUR!$H$13*I182-Cout_Audit)</f>
        <v/>
      </c>
      <c r="S182" s="138">
        <f>SUM(J182:Q182)</f>
        <v/>
      </c>
    </row>
    <row r="183">
      <c r="A183" s="135" t="n">
        <v>180</v>
      </c>
      <c r="B183" s="136">
        <f>MAX(0,MIN(1,NORMINV(RAND(),Taux_Recup,Ecart_Type_Recup)))</f>
        <v/>
      </c>
      <c r="C183" s="136">
        <f>MAX(0,MIN(1,NORMINV(RAND(),Taux_Recup,Ecart_Type_Recup)))</f>
        <v/>
      </c>
      <c r="D183" s="136">
        <f>MAX(0,MIN(1,NORMINV(RAND(),Taux_Recup,Ecart_Type_Recup)))</f>
        <v/>
      </c>
      <c r="E183" s="136">
        <f>MAX(0,MIN(1,NORMINV(RAND(),Taux_Recup,Ecart_Type_Recup)))</f>
        <v/>
      </c>
      <c r="F183" s="136">
        <f>MAX(0,MIN(1,NORMINV(RAND(),Taux_Recup,Ecart_Type_Recup)))</f>
        <v/>
      </c>
      <c r="G183" s="136">
        <f>MAX(0,MIN(1,NORMINV(RAND(),Taux_Recup,Ecart_Type_Recup)))</f>
        <v/>
      </c>
      <c r="H183" s="136">
        <f>MAX(0,MIN(1,NORMINV(RAND(),Taux_Recup,Ecart_Type_Recup)))</f>
        <v/>
      </c>
      <c r="I183" s="136">
        <f>MAX(0,MIN(1,NORMINV(RAND(),Taux_Recup,Ecart_Type_Recup)))</f>
        <v/>
      </c>
      <c r="J183" s="137">
        <f>SIMULATEUR!$L$6*(SIMULATEUR!$H$6*B183-Cout_Audit)</f>
        <v/>
      </c>
      <c r="K183" s="137">
        <f>SIMULATEUR!$L$7*(SIMULATEUR!$H$7*C183-Cout_Audit)</f>
        <v/>
      </c>
      <c r="L183" s="137">
        <f>SIMULATEUR!$L$8*(SIMULATEUR!$H$8*D183-Cout_Audit)</f>
        <v/>
      </c>
      <c r="M183" s="137">
        <f>SIMULATEUR!$L$9*(SIMULATEUR!$H$9*E183-Cout_Audit)</f>
        <v/>
      </c>
      <c r="N183" s="137">
        <f>SIMULATEUR!$L$10*(SIMULATEUR!$H$10*F183-Cout_Audit)</f>
        <v/>
      </c>
      <c r="O183" s="137">
        <f>SIMULATEUR!$L$11*(SIMULATEUR!$H$11*G183-Cout_Audit)</f>
        <v/>
      </c>
      <c r="P183" s="137">
        <f>SIMULATEUR!$L$12*(SIMULATEUR!$H$12*H183-Cout_Audit)</f>
        <v/>
      </c>
      <c r="Q183" s="137">
        <f>SIMULATEUR!$L$13*(SIMULATEUR!$H$13*I183-Cout_Audit)</f>
        <v/>
      </c>
      <c r="S183" s="138">
        <f>SUM(J183:Q183)</f>
        <v/>
      </c>
    </row>
    <row r="184">
      <c r="A184" s="135" t="n">
        <v>181</v>
      </c>
      <c r="B184" s="136">
        <f>MAX(0,MIN(1,NORMINV(RAND(),Taux_Recup,Ecart_Type_Recup)))</f>
        <v/>
      </c>
      <c r="C184" s="136">
        <f>MAX(0,MIN(1,NORMINV(RAND(),Taux_Recup,Ecart_Type_Recup)))</f>
        <v/>
      </c>
      <c r="D184" s="136">
        <f>MAX(0,MIN(1,NORMINV(RAND(),Taux_Recup,Ecart_Type_Recup)))</f>
        <v/>
      </c>
      <c r="E184" s="136">
        <f>MAX(0,MIN(1,NORMINV(RAND(),Taux_Recup,Ecart_Type_Recup)))</f>
        <v/>
      </c>
      <c r="F184" s="136">
        <f>MAX(0,MIN(1,NORMINV(RAND(),Taux_Recup,Ecart_Type_Recup)))</f>
        <v/>
      </c>
      <c r="G184" s="136">
        <f>MAX(0,MIN(1,NORMINV(RAND(),Taux_Recup,Ecart_Type_Recup)))</f>
        <v/>
      </c>
      <c r="H184" s="136">
        <f>MAX(0,MIN(1,NORMINV(RAND(),Taux_Recup,Ecart_Type_Recup)))</f>
        <v/>
      </c>
      <c r="I184" s="136">
        <f>MAX(0,MIN(1,NORMINV(RAND(),Taux_Recup,Ecart_Type_Recup)))</f>
        <v/>
      </c>
      <c r="J184" s="137">
        <f>SIMULATEUR!$L$6*(SIMULATEUR!$H$6*B184-Cout_Audit)</f>
        <v/>
      </c>
      <c r="K184" s="137">
        <f>SIMULATEUR!$L$7*(SIMULATEUR!$H$7*C184-Cout_Audit)</f>
        <v/>
      </c>
      <c r="L184" s="137">
        <f>SIMULATEUR!$L$8*(SIMULATEUR!$H$8*D184-Cout_Audit)</f>
        <v/>
      </c>
      <c r="M184" s="137">
        <f>SIMULATEUR!$L$9*(SIMULATEUR!$H$9*E184-Cout_Audit)</f>
        <v/>
      </c>
      <c r="N184" s="137">
        <f>SIMULATEUR!$L$10*(SIMULATEUR!$H$10*F184-Cout_Audit)</f>
        <v/>
      </c>
      <c r="O184" s="137">
        <f>SIMULATEUR!$L$11*(SIMULATEUR!$H$11*G184-Cout_Audit)</f>
        <v/>
      </c>
      <c r="P184" s="137">
        <f>SIMULATEUR!$L$12*(SIMULATEUR!$H$12*H184-Cout_Audit)</f>
        <v/>
      </c>
      <c r="Q184" s="137">
        <f>SIMULATEUR!$L$13*(SIMULATEUR!$H$13*I184-Cout_Audit)</f>
        <v/>
      </c>
      <c r="S184" s="138">
        <f>SUM(J184:Q184)</f>
        <v/>
      </c>
    </row>
    <row r="185">
      <c r="A185" s="135" t="n">
        <v>182</v>
      </c>
      <c r="B185" s="136">
        <f>MAX(0,MIN(1,NORMINV(RAND(),Taux_Recup,Ecart_Type_Recup)))</f>
        <v/>
      </c>
      <c r="C185" s="136">
        <f>MAX(0,MIN(1,NORMINV(RAND(),Taux_Recup,Ecart_Type_Recup)))</f>
        <v/>
      </c>
      <c r="D185" s="136">
        <f>MAX(0,MIN(1,NORMINV(RAND(),Taux_Recup,Ecart_Type_Recup)))</f>
        <v/>
      </c>
      <c r="E185" s="136">
        <f>MAX(0,MIN(1,NORMINV(RAND(),Taux_Recup,Ecart_Type_Recup)))</f>
        <v/>
      </c>
      <c r="F185" s="136">
        <f>MAX(0,MIN(1,NORMINV(RAND(),Taux_Recup,Ecart_Type_Recup)))</f>
        <v/>
      </c>
      <c r="G185" s="136">
        <f>MAX(0,MIN(1,NORMINV(RAND(),Taux_Recup,Ecart_Type_Recup)))</f>
        <v/>
      </c>
      <c r="H185" s="136">
        <f>MAX(0,MIN(1,NORMINV(RAND(),Taux_Recup,Ecart_Type_Recup)))</f>
        <v/>
      </c>
      <c r="I185" s="136">
        <f>MAX(0,MIN(1,NORMINV(RAND(),Taux_Recup,Ecart_Type_Recup)))</f>
        <v/>
      </c>
      <c r="J185" s="137">
        <f>SIMULATEUR!$L$6*(SIMULATEUR!$H$6*B185-Cout_Audit)</f>
        <v/>
      </c>
      <c r="K185" s="137">
        <f>SIMULATEUR!$L$7*(SIMULATEUR!$H$7*C185-Cout_Audit)</f>
        <v/>
      </c>
      <c r="L185" s="137">
        <f>SIMULATEUR!$L$8*(SIMULATEUR!$H$8*D185-Cout_Audit)</f>
        <v/>
      </c>
      <c r="M185" s="137">
        <f>SIMULATEUR!$L$9*(SIMULATEUR!$H$9*E185-Cout_Audit)</f>
        <v/>
      </c>
      <c r="N185" s="137">
        <f>SIMULATEUR!$L$10*(SIMULATEUR!$H$10*F185-Cout_Audit)</f>
        <v/>
      </c>
      <c r="O185" s="137">
        <f>SIMULATEUR!$L$11*(SIMULATEUR!$H$11*G185-Cout_Audit)</f>
        <v/>
      </c>
      <c r="P185" s="137">
        <f>SIMULATEUR!$L$12*(SIMULATEUR!$H$12*H185-Cout_Audit)</f>
        <v/>
      </c>
      <c r="Q185" s="137">
        <f>SIMULATEUR!$L$13*(SIMULATEUR!$H$13*I185-Cout_Audit)</f>
        <v/>
      </c>
      <c r="S185" s="138">
        <f>SUM(J185:Q185)</f>
        <v/>
      </c>
    </row>
    <row r="186">
      <c r="A186" s="135" t="n">
        <v>183</v>
      </c>
      <c r="B186" s="136">
        <f>MAX(0,MIN(1,NORMINV(RAND(),Taux_Recup,Ecart_Type_Recup)))</f>
        <v/>
      </c>
      <c r="C186" s="136">
        <f>MAX(0,MIN(1,NORMINV(RAND(),Taux_Recup,Ecart_Type_Recup)))</f>
        <v/>
      </c>
      <c r="D186" s="136">
        <f>MAX(0,MIN(1,NORMINV(RAND(),Taux_Recup,Ecart_Type_Recup)))</f>
        <v/>
      </c>
      <c r="E186" s="136">
        <f>MAX(0,MIN(1,NORMINV(RAND(),Taux_Recup,Ecart_Type_Recup)))</f>
        <v/>
      </c>
      <c r="F186" s="136">
        <f>MAX(0,MIN(1,NORMINV(RAND(),Taux_Recup,Ecart_Type_Recup)))</f>
        <v/>
      </c>
      <c r="G186" s="136">
        <f>MAX(0,MIN(1,NORMINV(RAND(),Taux_Recup,Ecart_Type_Recup)))</f>
        <v/>
      </c>
      <c r="H186" s="136">
        <f>MAX(0,MIN(1,NORMINV(RAND(),Taux_Recup,Ecart_Type_Recup)))</f>
        <v/>
      </c>
      <c r="I186" s="136">
        <f>MAX(0,MIN(1,NORMINV(RAND(),Taux_Recup,Ecart_Type_Recup)))</f>
        <v/>
      </c>
      <c r="J186" s="137">
        <f>SIMULATEUR!$L$6*(SIMULATEUR!$H$6*B186-Cout_Audit)</f>
        <v/>
      </c>
      <c r="K186" s="137">
        <f>SIMULATEUR!$L$7*(SIMULATEUR!$H$7*C186-Cout_Audit)</f>
        <v/>
      </c>
      <c r="L186" s="137">
        <f>SIMULATEUR!$L$8*(SIMULATEUR!$H$8*D186-Cout_Audit)</f>
        <v/>
      </c>
      <c r="M186" s="137">
        <f>SIMULATEUR!$L$9*(SIMULATEUR!$H$9*E186-Cout_Audit)</f>
        <v/>
      </c>
      <c r="N186" s="137">
        <f>SIMULATEUR!$L$10*(SIMULATEUR!$H$10*F186-Cout_Audit)</f>
        <v/>
      </c>
      <c r="O186" s="137">
        <f>SIMULATEUR!$L$11*(SIMULATEUR!$H$11*G186-Cout_Audit)</f>
        <v/>
      </c>
      <c r="P186" s="137">
        <f>SIMULATEUR!$L$12*(SIMULATEUR!$H$12*H186-Cout_Audit)</f>
        <v/>
      </c>
      <c r="Q186" s="137">
        <f>SIMULATEUR!$L$13*(SIMULATEUR!$H$13*I186-Cout_Audit)</f>
        <v/>
      </c>
      <c r="S186" s="138">
        <f>SUM(J186:Q186)</f>
        <v/>
      </c>
    </row>
    <row r="187">
      <c r="A187" s="135" t="n">
        <v>184</v>
      </c>
      <c r="B187" s="136">
        <f>MAX(0,MIN(1,NORMINV(RAND(),Taux_Recup,Ecart_Type_Recup)))</f>
        <v/>
      </c>
      <c r="C187" s="136">
        <f>MAX(0,MIN(1,NORMINV(RAND(),Taux_Recup,Ecart_Type_Recup)))</f>
        <v/>
      </c>
      <c r="D187" s="136">
        <f>MAX(0,MIN(1,NORMINV(RAND(),Taux_Recup,Ecart_Type_Recup)))</f>
        <v/>
      </c>
      <c r="E187" s="136">
        <f>MAX(0,MIN(1,NORMINV(RAND(),Taux_Recup,Ecart_Type_Recup)))</f>
        <v/>
      </c>
      <c r="F187" s="136">
        <f>MAX(0,MIN(1,NORMINV(RAND(),Taux_Recup,Ecart_Type_Recup)))</f>
        <v/>
      </c>
      <c r="G187" s="136">
        <f>MAX(0,MIN(1,NORMINV(RAND(),Taux_Recup,Ecart_Type_Recup)))</f>
        <v/>
      </c>
      <c r="H187" s="136">
        <f>MAX(0,MIN(1,NORMINV(RAND(),Taux_Recup,Ecart_Type_Recup)))</f>
        <v/>
      </c>
      <c r="I187" s="136">
        <f>MAX(0,MIN(1,NORMINV(RAND(),Taux_Recup,Ecart_Type_Recup)))</f>
        <v/>
      </c>
      <c r="J187" s="137">
        <f>SIMULATEUR!$L$6*(SIMULATEUR!$H$6*B187-Cout_Audit)</f>
        <v/>
      </c>
      <c r="K187" s="137">
        <f>SIMULATEUR!$L$7*(SIMULATEUR!$H$7*C187-Cout_Audit)</f>
        <v/>
      </c>
      <c r="L187" s="137">
        <f>SIMULATEUR!$L$8*(SIMULATEUR!$H$8*D187-Cout_Audit)</f>
        <v/>
      </c>
      <c r="M187" s="137">
        <f>SIMULATEUR!$L$9*(SIMULATEUR!$H$9*E187-Cout_Audit)</f>
        <v/>
      </c>
      <c r="N187" s="137">
        <f>SIMULATEUR!$L$10*(SIMULATEUR!$H$10*F187-Cout_Audit)</f>
        <v/>
      </c>
      <c r="O187" s="137">
        <f>SIMULATEUR!$L$11*(SIMULATEUR!$H$11*G187-Cout_Audit)</f>
        <v/>
      </c>
      <c r="P187" s="137">
        <f>SIMULATEUR!$L$12*(SIMULATEUR!$H$12*H187-Cout_Audit)</f>
        <v/>
      </c>
      <c r="Q187" s="137">
        <f>SIMULATEUR!$L$13*(SIMULATEUR!$H$13*I187-Cout_Audit)</f>
        <v/>
      </c>
      <c r="S187" s="138">
        <f>SUM(J187:Q187)</f>
        <v/>
      </c>
    </row>
    <row r="188">
      <c r="A188" s="135" t="n">
        <v>185</v>
      </c>
      <c r="B188" s="136">
        <f>MAX(0,MIN(1,NORMINV(RAND(),Taux_Recup,Ecart_Type_Recup)))</f>
        <v/>
      </c>
      <c r="C188" s="136">
        <f>MAX(0,MIN(1,NORMINV(RAND(),Taux_Recup,Ecart_Type_Recup)))</f>
        <v/>
      </c>
      <c r="D188" s="136">
        <f>MAX(0,MIN(1,NORMINV(RAND(),Taux_Recup,Ecart_Type_Recup)))</f>
        <v/>
      </c>
      <c r="E188" s="136">
        <f>MAX(0,MIN(1,NORMINV(RAND(),Taux_Recup,Ecart_Type_Recup)))</f>
        <v/>
      </c>
      <c r="F188" s="136">
        <f>MAX(0,MIN(1,NORMINV(RAND(),Taux_Recup,Ecart_Type_Recup)))</f>
        <v/>
      </c>
      <c r="G188" s="136">
        <f>MAX(0,MIN(1,NORMINV(RAND(),Taux_Recup,Ecart_Type_Recup)))</f>
        <v/>
      </c>
      <c r="H188" s="136">
        <f>MAX(0,MIN(1,NORMINV(RAND(),Taux_Recup,Ecart_Type_Recup)))</f>
        <v/>
      </c>
      <c r="I188" s="136">
        <f>MAX(0,MIN(1,NORMINV(RAND(),Taux_Recup,Ecart_Type_Recup)))</f>
        <v/>
      </c>
      <c r="J188" s="137">
        <f>SIMULATEUR!$L$6*(SIMULATEUR!$H$6*B188-Cout_Audit)</f>
        <v/>
      </c>
      <c r="K188" s="137">
        <f>SIMULATEUR!$L$7*(SIMULATEUR!$H$7*C188-Cout_Audit)</f>
        <v/>
      </c>
      <c r="L188" s="137">
        <f>SIMULATEUR!$L$8*(SIMULATEUR!$H$8*D188-Cout_Audit)</f>
        <v/>
      </c>
      <c r="M188" s="137">
        <f>SIMULATEUR!$L$9*(SIMULATEUR!$H$9*E188-Cout_Audit)</f>
        <v/>
      </c>
      <c r="N188" s="137">
        <f>SIMULATEUR!$L$10*(SIMULATEUR!$H$10*F188-Cout_Audit)</f>
        <v/>
      </c>
      <c r="O188" s="137">
        <f>SIMULATEUR!$L$11*(SIMULATEUR!$H$11*G188-Cout_Audit)</f>
        <v/>
      </c>
      <c r="P188" s="137">
        <f>SIMULATEUR!$L$12*(SIMULATEUR!$H$12*H188-Cout_Audit)</f>
        <v/>
      </c>
      <c r="Q188" s="137">
        <f>SIMULATEUR!$L$13*(SIMULATEUR!$H$13*I188-Cout_Audit)</f>
        <v/>
      </c>
      <c r="S188" s="138">
        <f>SUM(J188:Q188)</f>
        <v/>
      </c>
    </row>
    <row r="189">
      <c r="A189" s="135" t="n">
        <v>186</v>
      </c>
      <c r="B189" s="136">
        <f>MAX(0,MIN(1,NORMINV(RAND(),Taux_Recup,Ecart_Type_Recup)))</f>
        <v/>
      </c>
      <c r="C189" s="136">
        <f>MAX(0,MIN(1,NORMINV(RAND(),Taux_Recup,Ecart_Type_Recup)))</f>
        <v/>
      </c>
      <c r="D189" s="136">
        <f>MAX(0,MIN(1,NORMINV(RAND(),Taux_Recup,Ecart_Type_Recup)))</f>
        <v/>
      </c>
      <c r="E189" s="136">
        <f>MAX(0,MIN(1,NORMINV(RAND(),Taux_Recup,Ecart_Type_Recup)))</f>
        <v/>
      </c>
      <c r="F189" s="136">
        <f>MAX(0,MIN(1,NORMINV(RAND(),Taux_Recup,Ecart_Type_Recup)))</f>
        <v/>
      </c>
      <c r="G189" s="136">
        <f>MAX(0,MIN(1,NORMINV(RAND(),Taux_Recup,Ecart_Type_Recup)))</f>
        <v/>
      </c>
      <c r="H189" s="136">
        <f>MAX(0,MIN(1,NORMINV(RAND(),Taux_Recup,Ecart_Type_Recup)))</f>
        <v/>
      </c>
      <c r="I189" s="136">
        <f>MAX(0,MIN(1,NORMINV(RAND(),Taux_Recup,Ecart_Type_Recup)))</f>
        <v/>
      </c>
      <c r="J189" s="137">
        <f>SIMULATEUR!$L$6*(SIMULATEUR!$H$6*B189-Cout_Audit)</f>
        <v/>
      </c>
      <c r="K189" s="137">
        <f>SIMULATEUR!$L$7*(SIMULATEUR!$H$7*C189-Cout_Audit)</f>
        <v/>
      </c>
      <c r="L189" s="137">
        <f>SIMULATEUR!$L$8*(SIMULATEUR!$H$8*D189-Cout_Audit)</f>
        <v/>
      </c>
      <c r="M189" s="137">
        <f>SIMULATEUR!$L$9*(SIMULATEUR!$H$9*E189-Cout_Audit)</f>
        <v/>
      </c>
      <c r="N189" s="137">
        <f>SIMULATEUR!$L$10*(SIMULATEUR!$H$10*F189-Cout_Audit)</f>
        <v/>
      </c>
      <c r="O189" s="137">
        <f>SIMULATEUR!$L$11*(SIMULATEUR!$H$11*G189-Cout_Audit)</f>
        <v/>
      </c>
      <c r="P189" s="137">
        <f>SIMULATEUR!$L$12*(SIMULATEUR!$H$12*H189-Cout_Audit)</f>
        <v/>
      </c>
      <c r="Q189" s="137">
        <f>SIMULATEUR!$L$13*(SIMULATEUR!$H$13*I189-Cout_Audit)</f>
        <v/>
      </c>
      <c r="S189" s="138">
        <f>SUM(J189:Q189)</f>
        <v/>
      </c>
    </row>
    <row r="190">
      <c r="A190" s="135" t="n">
        <v>187</v>
      </c>
      <c r="B190" s="136">
        <f>MAX(0,MIN(1,NORMINV(RAND(),Taux_Recup,Ecart_Type_Recup)))</f>
        <v/>
      </c>
      <c r="C190" s="136">
        <f>MAX(0,MIN(1,NORMINV(RAND(),Taux_Recup,Ecart_Type_Recup)))</f>
        <v/>
      </c>
      <c r="D190" s="136">
        <f>MAX(0,MIN(1,NORMINV(RAND(),Taux_Recup,Ecart_Type_Recup)))</f>
        <v/>
      </c>
      <c r="E190" s="136">
        <f>MAX(0,MIN(1,NORMINV(RAND(),Taux_Recup,Ecart_Type_Recup)))</f>
        <v/>
      </c>
      <c r="F190" s="136">
        <f>MAX(0,MIN(1,NORMINV(RAND(),Taux_Recup,Ecart_Type_Recup)))</f>
        <v/>
      </c>
      <c r="G190" s="136">
        <f>MAX(0,MIN(1,NORMINV(RAND(),Taux_Recup,Ecart_Type_Recup)))</f>
        <v/>
      </c>
      <c r="H190" s="136">
        <f>MAX(0,MIN(1,NORMINV(RAND(),Taux_Recup,Ecart_Type_Recup)))</f>
        <v/>
      </c>
      <c r="I190" s="136">
        <f>MAX(0,MIN(1,NORMINV(RAND(),Taux_Recup,Ecart_Type_Recup)))</f>
        <v/>
      </c>
      <c r="J190" s="137">
        <f>SIMULATEUR!$L$6*(SIMULATEUR!$H$6*B190-Cout_Audit)</f>
        <v/>
      </c>
      <c r="K190" s="137">
        <f>SIMULATEUR!$L$7*(SIMULATEUR!$H$7*C190-Cout_Audit)</f>
        <v/>
      </c>
      <c r="L190" s="137">
        <f>SIMULATEUR!$L$8*(SIMULATEUR!$H$8*D190-Cout_Audit)</f>
        <v/>
      </c>
      <c r="M190" s="137">
        <f>SIMULATEUR!$L$9*(SIMULATEUR!$H$9*E190-Cout_Audit)</f>
        <v/>
      </c>
      <c r="N190" s="137">
        <f>SIMULATEUR!$L$10*(SIMULATEUR!$H$10*F190-Cout_Audit)</f>
        <v/>
      </c>
      <c r="O190" s="137">
        <f>SIMULATEUR!$L$11*(SIMULATEUR!$H$11*G190-Cout_Audit)</f>
        <v/>
      </c>
      <c r="P190" s="137">
        <f>SIMULATEUR!$L$12*(SIMULATEUR!$H$12*H190-Cout_Audit)</f>
        <v/>
      </c>
      <c r="Q190" s="137">
        <f>SIMULATEUR!$L$13*(SIMULATEUR!$H$13*I190-Cout_Audit)</f>
        <v/>
      </c>
      <c r="S190" s="138">
        <f>SUM(J190:Q190)</f>
        <v/>
      </c>
    </row>
    <row r="191">
      <c r="A191" s="135" t="n">
        <v>188</v>
      </c>
      <c r="B191" s="136">
        <f>MAX(0,MIN(1,NORMINV(RAND(),Taux_Recup,Ecart_Type_Recup)))</f>
        <v/>
      </c>
      <c r="C191" s="136">
        <f>MAX(0,MIN(1,NORMINV(RAND(),Taux_Recup,Ecart_Type_Recup)))</f>
        <v/>
      </c>
      <c r="D191" s="136">
        <f>MAX(0,MIN(1,NORMINV(RAND(),Taux_Recup,Ecart_Type_Recup)))</f>
        <v/>
      </c>
      <c r="E191" s="136">
        <f>MAX(0,MIN(1,NORMINV(RAND(),Taux_Recup,Ecart_Type_Recup)))</f>
        <v/>
      </c>
      <c r="F191" s="136">
        <f>MAX(0,MIN(1,NORMINV(RAND(),Taux_Recup,Ecart_Type_Recup)))</f>
        <v/>
      </c>
      <c r="G191" s="136">
        <f>MAX(0,MIN(1,NORMINV(RAND(),Taux_Recup,Ecart_Type_Recup)))</f>
        <v/>
      </c>
      <c r="H191" s="136">
        <f>MAX(0,MIN(1,NORMINV(RAND(),Taux_Recup,Ecart_Type_Recup)))</f>
        <v/>
      </c>
      <c r="I191" s="136">
        <f>MAX(0,MIN(1,NORMINV(RAND(),Taux_Recup,Ecart_Type_Recup)))</f>
        <v/>
      </c>
      <c r="J191" s="137">
        <f>SIMULATEUR!$L$6*(SIMULATEUR!$H$6*B191-Cout_Audit)</f>
        <v/>
      </c>
      <c r="K191" s="137">
        <f>SIMULATEUR!$L$7*(SIMULATEUR!$H$7*C191-Cout_Audit)</f>
        <v/>
      </c>
      <c r="L191" s="137">
        <f>SIMULATEUR!$L$8*(SIMULATEUR!$H$8*D191-Cout_Audit)</f>
        <v/>
      </c>
      <c r="M191" s="137">
        <f>SIMULATEUR!$L$9*(SIMULATEUR!$H$9*E191-Cout_Audit)</f>
        <v/>
      </c>
      <c r="N191" s="137">
        <f>SIMULATEUR!$L$10*(SIMULATEUR!$H$10*F191-Cout_Audit)</f>
        <v/>
      </c>
      <c r="O191" s="137">
        <f>SIMULATEUR!$L$11*(SIMULATEUR!$H$11*G191-Cout_Audit)</f>
        <v/>
      </c>
      <c r="P191" s="137">
        <f>SIMULATEUR!$L$12*(SIMULATEUR!$H$12*H191-Cout_Audit)</f>
        <v/>
      </c>
      <c r="Q191" s="137">
        <f>SIMULATEUR!$L$13*(SIMULATEUR!$H$13*I191-Cout_Audit)</f>
        <v/>
      </c>
      <c r="S191" s="138">
        <f>SUM(J191:Q191)</f>
        <v/>
      </c>
    </row>
    <row r="192">
      <c r="A192" s="135" t="n">
        <v>189</v>
      </c>
      <c r="B192" s="136">
        <f>MAX(0,MIN(1,NORMINV(RAND(),Taux_Recup,Ecart_Type_Recup)))</f>
        <v/>
      </c>
      <c r="C192" s="136">
        <f>MAX(0,MIN(1,NORMINV(RAND(),Taux_Recup,Ecart_Type_Recup)))</f>
        <v/>
      </c>
      <c r="D192" s="136">
        <f>MAX(0,MIN(1,NORMINV(RAND(),Taux_Recup,Ecart_Type_Recup)))</f>
        <v/>
      </c>
      <c r="E192" s="136">
        <f>MAX(0,MIN(1,NORMINV(RAND(),Taux_Recup,Ecart_Type_Recup)))</f>
        <v/>
      </c>
      <c r="F192" s="136">
        <f>MAX(0,MIN(1,NORMINV(RAND(),Taux_Recup,Ecart_Type_Recup)))</f>
        <v/>
      </c>
      <c r="G192" s="136">
        <f>MAX(0,MIN(1,NORMINV(RAND(),Taux_Recup,Ecart_Type_Recup)))</f>
        <v/>
      </c>
      <c r="H192" s="136">
        <f>MAX(0,MIN(1,NORMINV(RAND(),Taux_Recup,Ecart_Type_Recup)))</f>
        <v/>
      </c>
      <c r="I192" s="136">
        <f>MAX(0,MIN(1,NORMINV(RAND(),Taux_Recup,Ecart_Type_Recup)))</f>
        <v/>
      </c>
      <c r="J192" s="137">
        <f>SIMULATEUR!$L$6*(SIMULATEUR!$H$6*B192-Cout_Audit)</f>
        <v/>
      </c>
      <c r="K192" s="137">
        <f>SIMULATEUR!$L$7*(SIMULATEUR!$H$7*C192-Cout_Audit)</f>
        <v/>
      </c>
      <c r="L192" s="137">
        <f>SIMULATEUR!$L$8*(SIMULATEUR!$H$8*D192-Cout_Audit)</f>
        <v/>
      </c>
      <c r="M192" s="137">
        <f>SIMULATEUR!$L$9*(SIMULATEUR!$H$9*E192-Cout_Audit)</f>
        <v/>
      </c>
      <c r="N192" s="137">
        <f>SIMULATEUR!$L$10*(SIMULATEUR!$H$10*F192-Cout_Audit)</f>
        <v/>
      </c>
      <c r="O192" s="137">
        <f>SIMULATEUR!$L$11*(SIMULATEUR!$H$11*G192-Cout_Audit)</f>
        <v/>
      </c>
      <c r="P192" s="137">
        <f>SIMULATEUR!$L$12*(SIMULATEUR!$H$12*H192-Cout_Audit)</f>
        <v/>
      </c>
      <c r="Q192" s="137">
        <f>SIMULATEUR!$L$13*(SIMULATEUR!$H$13*I192-Cout_Audit)</f>
        <v/>
      </c>
      <c r="S192" s="138">
        <f>SUM(J192:Q192)</f>
        <v/>
      </c>
    </row>
    <row r="193">
      <c r="A193" s="135" t="n">
        <v>190</v>
      </c>
      <c r="B193" s="136">
        <f>MAX(0,MIN(1,NORMINV(RAND(),Taux_Recup,Ecart_Type_Recup)))</f>
        <v/>
      </c>
      <c r="C193" s="136">
        <f>MAX(0,MIN(1,NORMINV(RAND(),Taux_Recup,Ecart_Type_Recup)))</f>
        <v/>
      </c>
      <c r="D193" s="136">
        <f>MAX(0,MIN(1,NORMINV(RAND(),Taux_Recup,Ecart_Type_Recup)))</f>
        <v/>
      </c>
      <c r="E193" s="136">
        <f>MAX(0,MIN(1,NORMINV(RAND(),Taux_Recup,Ecart_Type_Recup)))</f>
        <v/>
      </c>
      <c r="F193" s="136">
        <f>MAX(0,MIN(1,NORMINV(RAND(),Taux_Recup,Ecart_Type_Recup)))</f>
        <v/>
      </c>
      <c r="G193" s="136">
        <f>MAX(0,MIN(1,NORMINV(RAND(),Taux_Recup,Ecart_Type_Recup)))</f>
        <v/>
      </c>
      <c r="H193" s="136">
        <f>MAX(0,MIN(1,NORMINV(RAND(),Taux_Recup,Ecart_Type_Recup)))</f>
        <v/>
      </c>
      <c r="I193" s="136">
        <f>MAX(0,MIN(1,NORMINV(RAND(),Taux_Recup,Ecart_Type_Recup)))</f>
        <v/>
      </c>
      <c r="J193" s="137">
        <f>SIMULATEUR!$L$6*(SIMULATEUR!$H$6*B193-Cout_Audit)</f>
        <v/>
      </c>
      <c r="K193" s="137">
        <f>SIMULATEUR!$L$7*(SIMULATEUR!$H$7*C193-Cout_Audit)</f>
        <v/>
      </c>
      <c r="L193" s="137">
        <f>SIMULATEUR!$L$8*(SIMULATEUR!$H$8*D193-Cout_Audit)</f>
        <v/>
      </c>
      <c r="M193" s="137">
        <f>SIMULATEUR!$L$9*(SIMULATEUR!$H$9*E193-Cout_Audit)</f>
        <v/>
      </c>
      <c r="N193" s="137">
        <f>SIMULATEUR!$L$10*(SIMULATEUR!$H$10*F193-Cout_Audit)</f>
        <v/>
      </c>
      <c r="O193" s="137">
        <f>SIMULATEUR!$L$11*(SIMULATEUR!$H$11*G193-Cout_Audit)</f>
        <v/>
      </c>
      <c r="P193" s="137">
        <f>SIMULATEUR!$L$12*(SIMULATEUR!$H$12*H193-Cout_Audit)</f>
        <v/>
      </c>
      <c r="Q193" s="137">
        <f>SIMULATEUR!$L$13*(SIMULATEUR!$H$13*I193-Cout_Audit)</f>
        <v/>
      </c>
      <c r="S193" s="138">
        <f>SUM(J193:Q193)</f>
        <v/>
      </c>
    </row>
    <row r="194">
      <c r="A194" s="135" t="n">
        <v>191</v>
      </c>
      <c r="B194" s="136">
        <f>MAX(0,MIN(1,NORMINV(RAND(),Taux_Recup,Ecart_Type_Recup)))</f>
        <v/>
      </c>
      <c r="C194" s="136">
        <f>MAX(0,MIN(1,NORMINV(RAND(),Taux_Recup,Ecart_Type_Recup)))</f>
        <v/>
      </c>
      <c r="D194" s="136">
        <f>MAX(0,MIN(1,NORMINV(RAND(),Taux_Recup,Ecart_Type_Recup)))</f>
        <v/>
      </c>
      <c r="E194" s="136">
        <f>MAX(0,MIN(1,NORMINV(RAND(),Taux_Recup,Ecart_Type_Recup)))</f>
        <v/>
      </c>
      <c r="F194" s="136">
        <f>MAX(0,MIN(1,NORMINV(RAND(),Taux_Recup,Ecart_Type_Recup)))</f>
        <v/>
      </c>
      <c r="G194" s="136">
        <f>MAX(0,MIN(1,NORMINV(RAND(),Taux_Recup,Ecart_Type_Recup)))</f>
        <v/>
      </c>
      <c r="H194" s="136">
        <f>MAX(0,MIN(1,NORMINV(RAND(),Taux_Recup,Ecart_Type_Recup)))</f>
        <v/>
      </c>
      <c r="I194" s="136">
        <f>MAX(0,MIN(1,NORMINV(RAND(),Taux_Recup,Ecart_Type_Recup)))</f>
        <v/>
      </c>
      <c r="J194" s="137">
        <f>SIMULATEUR!$L$6*(SIMULATEUR!$H$6*B194-Cout_Audit)</f>
        <v/>
      </c>
      <c r="K194" s="137">
        <f>SIMULATEUR!$L$7*(SIMULATEUR!$H$7*C194-Cout_Audit)</f>
        <v/>
      </c>
      <c r="L194" s="137">
        <f>SIMULATEUR!$L$8*(SIMULATEUR!$H$8*D194-Cout_Audit)</f>
        <v/>
      </c>
      <c r="M194" s="137">
        <f>SIMULATEUR!$L$9*(SIMULATEUR!$H$9*E194-Cout_Audit)</f>
        <v/>
      </c>
      <c r="N194" s="137">
        <f>SIMULATEUR!$L$10*(SIMULATEUR!$H$10*F194-Cout_Audit)</f>
        <v/>
      </c>
      <c r="O194" s="137">
        <f>SIMULATEUR!$L$11*(SIMULATEUR!$H$11*G194-Cout_Audit)</f>
        <v/>
      </c>
      <c r="P194" s="137">
        <f>SIMULATEUR!$L$12*(SIMULATEUR!$H$12*H194-Cout_Audit)</f>
        <v/>
      </c>
      <c r="Q194" s="137">
        <f>SIMULATEUR!$L$13*(SIMULATEUR!$H$13*I194-Cout_Audit)</f>
        <v/>
      </c>
      <c r="S194" s="138">
        <f>SUM(J194:Q194)</f>
        <v/>
      </c>
    </row>
    <row r="195">
      <c r="A195" s="135" t="n">
        <v>192</v>
      </c>
      <c r="B195" s="136">
        <f>MAX(0,MIN(1,NORMINV(RAND(),Taux_Recup,Ecart_Type_Recup)))</f>
        <v/>
      </c>
      <c r="C195" s="136">
        <f>MAX(0,MIN(1,NORMINV(RAND(),Taux_Recup,Ecart_Type_Recup)))</f>
        <v/>
      </c>
      <c r="D195" s="136">
        <f>MAX(0,MIN(1,NORMINV(RAND(),Taux_Recup,Ecart_Type_Recup)))</f>
        <v/>
      </c>
      <c r="E195" s="136">
        <f>MAX(0,MIN(1,NORMINV(RAND(),Taux_Recup,Ecart_Type_Recup)))</f>
        <v/>
      </c>
      <c r="F195" s="136">
        <f>MAX(0,MIN(1,NORMINV(RAND(),Taux_Recup,Ecart_Type_Recup)))</f>
        <v/>
      </c>
      <c r="G195" s="136">
        <f>MAX(0,MIN(1,NORMINV(RAND(),Taux_Recup,Ecart_Type_Recup)))</f>
        <v/>
      </c>
      <c r="H195" s="136">
        <f>MAX(0,MIN(1,NORMINV(RAND(),Taux_Recup,Ecart_Type_Recup)))</f>
        <v/>
      </c>
      <c r="I195" s="136">
        <f>MAX(0,MIN(1,NORMINV(RAND(),Taux_Recup,Ecart_Type_Recup)))</f>
        <v/>
      </c>
      <c r="J195" s="137">
        <f>SIMULATEUR!$L$6*(SIMULATEUR!$H$6*B195-Cout_Audit)</f>
        <v/>
      </c>
      <c r="K195" s="137">
        <f>SIMULATEUR!$L$7*(SIMULATEUR!$H$7*C195-Cout_Audit)</f>
        <v/>
      </c>
      <c r="L195" s="137">
        <f>SIMULATEUR!$L$8*(SIMULATEUR!$H$8*D195-Cout_Audit)</f>
        <v/>
      </c>
      <c r="M195" s="137">
        <f>SIMULATEUR!$L$9*(SIMULATEUR!$H$9*E195-Cout_Audit)</f>
        <v/>
      </c>
      <c r="N195" s="137">
        <f>SIMULATEUR!$L$10*(SIMULATEUR!$H$10*F195-Cout_Audit)</f>
        <v/>
      </c>
      <c r="O195" s="137">
        <f>SIMULATEUR!$L$11*(SIMULATEUR!$H$11*G195-Cout_Audit)</f>
        <v/>
      </c>
      <c r="P195" s="137">
        <f>SIMULATEUR!$L$12*(SIMULATEUR!$H$12*H195-Cout_Audit)</f>
        <v/>
      </c>
      <c r="Q195" s="137">
        <f>SIMULATEUR!$L$13*(SIMULATEUR!$H$13*I195-Cout_Audit)</f>
        <v/>
      </c>
      <c r="S195" s="138">
        <f>SUM(J195:Q195)</f>
        <v/>
      </c>
    </row>
    <row r="196">
      <c r="A196" s="135" t="n">
        <v>193</v>
      </c>
      <c r="B196" s="136">
        <f>MAX(0,MIN(1,NORMINV(RAND(),Taux_Recup,Ecart_Type_Recup)))</f>
        <v/>
      </c>
      <c r="C196" s="136">
        <f>MAX(0,MIN(1,NORMINV(RAND(),Taux_Recup,Ecart_Type_Recup)))</f>
        <v/>
      </c>
      <c r="D196" s="136">
        <f>MAX(0,MIN(1,NORMINV(RAND(),Taux_Recup,Ecart_Type_Recup)))</f>
        <v/>
      </c>
      <c r="E196" s="136">
        <f>MAX(0,MIN(1,NORMINV(RAND(),Taux_Recup,Ecart_Type_Recup)))</f>
        <v/>
      </c>
      <c r="F196" s="136">
        <f>MAX(0,MIN(1,NORMINV(RAND(),Taux_Recup,Ecart_Type_Recup)))</f>
        <v/>
      </c>
      <c r="G196" s="136">
        <f>MAX(0,MIN(1,NORMINV(RAND(),Taux_Recup,Ecart_Type_Recup)))</f>
        <v/>
      </c>
      <c r="H196" s="136">
        <f>MAX(0,MIN(1,NORMINV(RAND(),Taux_Recup,Ecart_Type_Recup)))</f>
        <v/>
      </c>
      <c r="I196" s="136">
        <f>MAX(0,MIN(1,NORMINV(RAND(),Taux_Recup,Ecart_Type_Recup)))</f>
        <v/>
      </c>
      <c r="J196" s="137">
        <f>SIMULATEUR!$L$6*(SIMULATEUR!$H$6*B196-Cout_Audit)</f>
        <v/>
      </c>
      <c r="K196" s="137">
        <f>SIMULATEUR!$L$7*(SIMULATEUR!$H$7*C196-Cout_Audit)</f>
        <v/>
      </c>
      <c r="L196" s="137">
        <f>SIMULATEUR!$L$8*(SIMULATEUR!$H$8*D196-Cout_Audit)</f>
        <v/>
      </c>
      <c r="M196" s="137">
        <f>SIMULATEUR!$L$9*(SIMULATEUR!$H$9*E196-Cout_Audit)</f>
        <v/>
      </c>
      <c r="N196" s="137">
        <f>SIMULATEUR!$L$10*(SIMULATEUR!$H$10*F196-Cout_Audit)</f>
        <v/>
      </c>
      <c r="O196" s="137">
        <f>SIMULATEUR!$L$11*(SIMULATEUR!$H$11*G196-Cout_Audit)</f>
        <v/>
      </c>
      <c r="P196" s="137">
        <f>SIMULATEUR!$L$12*(SIMULATEUR!$H$12*H196-Cout_Audit)</f>
        <v/>
      </c>
      <c r="Q196" s="137">
        <f>SIMULATEUR!$L$13*(SIMULATEUR!$H$13*I196-Cout_Audit)</f>
        <v/>
      </c>
      <c r="S196" s="138">
        <f>SUM(J196:Q196)</f>
        <v/>
      </c>
    </row>
    <row r="197">
      <c r="A197" s="135" t="n">
        <v>194</v>
      </c>
      <c r="B197" s="136">
        <f>MAX(0,MIN(1,NORMINV(RAND(),Taux_Recup,Ecart_Type_Recup)))</f>
        <v/>
      </c>
      <c r="C197" s="136">
        <f>MAX(0,MIN(1,NORMINV(RAND(),Taux_Recup,Ecart_Type_Recup)))</f>
        <v/>
      </c>
      <c r="D197" s="136">
        <f>MAX(0,MIN(1,NORMINV(RAND(),Taux_Recup,Ecart_Type_Recup)))</f>
        <v/>
      </c>
      <c r="E197" s="136">
        <f>MAX(0,MIN(1,NORMINV(RAND(),Taux_Recup,Ecart_Type_Recup)))</f>
        <v/>
      </c>
      <c r="F197" s="136">
        <f>MAX(0,MIN(1,NORMINV(RAND(),Taux_Recup,Ecart_Type_Recup)))</f>
        <v/>
      </c>
      <c r="G197" s="136">
        <f>MAX(0,MIN(1,NORMINV(RAND(),Taux_Recup,Ecart_Type_Recup)))</f>
        <v/>
      </c>
      <c r="H197" s="136">
        <f>MAX(0,MIN(1,NORMINV(RAND(),Taux_Recup,Ecart_Type_Recup)))</f>
        <v/>
      </c>
      <c r="I197" s="136">
        <f>MAX(0,MIN(1,NORMINV(RAND(),Taux_Recup,Ecart_Type_Recup)))</f>
        <v/>
      </c>
      <c r="J197" s="137">
        <f>SIMULATEUR!$L$6*(SIMULATEUR!$H$6*B197-Cout_Audit)</f>
        <v/>
      </c>
      <c r="K197" s="137">
        <f>SIMULATEUR!$L$7*(SIMULATEUR!$H$7*C197-Cout_Audit)</f>
        <v/>
      </c>
      <c r="L197" s="137">
        <f>SIMULATEUR!$L$8*(SIMULATEUR!$H$8*D197-Cout_Audit)</f>
        <v/>
      </c>
      <c r="M197" s="137">
        <f>SIMULATEUR!$L$9*(SIMULATEUR!$H$9*E197-Cout_Audit)</f>
        <v/>
      </c>
      <c r="N197" s="137">
        <f>SIMULATEUR!$L$10*(SIMULATEUR!$H$10*F197-Cout_Audit)</f>
        <v/>
      </c>
      <c r="O197" s="137">
        <f>SIMULATEUR!$L$11*(SIMULATEUR!$H$11*G197-Cout_Audit)</f>
        <v/>
      </c>
      <c r="P197" s="137">
        <f>SIMULATEUR!$L$12*(SIMULATEUR!$H$12*H197-Cout_Audit)</f>
        <v/>
      </c>
      <c r="Q197" s="137">
        <f>SIMULATEUR!$L$13*(SIMULATEUR!$H$13*I197-Cout_Audit)</f>
        <v/>
      </c>
      <c r="S197" s="138">
        <f>SUM(J197:Q197)</f>
        <v/>
      </c>
    </row>
    <row r="198">
      <c r="A198" s="135" t="n">
        <v>195</v>
      </c>
      <c r="B198" s="136">
        <f>MAX(0,MIN(1,NORMINV(RAND(),Taux_Recup,Ecart_Type_Recup)))</f>
        <v/>
      </c>
      <c r="C198" s="136">
        <f>MAX(0,MIN(1,NORMINV(RAND(),Taux_Recup,Ecart_Type_Recup)))</f>
        <v/>
      </c>
      <c r="D198" s="136">
        <f>MAX(0,MIN(1,NORMINV(RAND(),Taux_Recup,Ecart_Type_Recup)))</f>
        <v/>
      </c>
      <c r="E198" s="136">
        <f>MAX(0,MIN(1,NORMINV(RAND(),Taux_Recup,Ecart_Type_Recup)))</f>
        <v/>
      </c>
      <c r="F198" s="136">
        <f>MAX(0,MIN(1,NORMINV(RAND(),Taux_Recup,Ecart_Type_Recup)))</f>
        <v/>
      </c>
      <c r="G198" s="136">
        <f>MAX(0,MIN(1,NORMINV(RAND(),Taux_Recup,Ecart_Type_Recup)))</f>
        <v/>
      </c>
      <c r="H198" s="136">
        <f>MAX(0,MIN(1,NORMINV(RAND(),Taux_Recup,Ecart_Type_Recup)))</f>
        <v/>
      </c>
      <c r="I198" s="136">
        <f>MAX(0,MIN(1,NORMINV(RAND(),Taux_Recup,Ecart_Type_Recup)))</f>
        <v/>
      </c>
      <c r="J198" s="137">
        <f>SIMULATEUR!$L$6*(SIMULATEUR!$H$6*B198-Cout_Audit)</f>
        <v/>
      </c>
      <c r="K198" s="137">
        <f>SIMULATEUR!$L$7*(SIMULATEUR!$H$7*C198-Cout_Audit)</f>
        <v/>
      </c>
      <c r="L198" s="137">
        <f>SIMULATEUR!$L$8*(SIMULATEUR!$H$8*D198-Cout_Audit)</f>
        <v/>
      </c>
      <c r="M198" s="137">
        <f>SIMULATEUR!$L$9*(SIMULATEUR!$H$9*E198-Cout_Audit)</f>
        <v/>
      </c>
      <c r="N198" s="137">
        <f>SIMULATEUR!$L$10*(SIMULATEUR!$H$10*F198-Cout_Audit)</f>
        <v/>
      </c>
      <c r="O198" s="137">
        <f>SIMULATEUR!$L$11*(SIMULATEUR!$H$11*G198-Cout_Audit)</f>
        <v/>
      </c>
      <c r="P198" s="137">
        <f>SIMULATEUR!$L$12*(SIMULATEUR!$H$12*H198-Cout_Audit)</f>
        <v/>
      </c>
      <c r="Q198" s="137">
        <f>SIMULATEUR!$L$13*(SIMULATEUR!$H$13*I198-Cout_Audit)</f>
        <v/>
      </c>
      <c r="S198" s="138">
        <f>SUM(J198:Q198)</f>
        <v/>
      </c>
    </row>
    <row r="199">
      <c r="A199" s="135" t="n">
        <v>196</v>
      </c>
      <c r="B199" s="136">
        <f>MAX(0,MIN(1,NORMINV(RAND(),Taux_Recup,Ecart_Type_Recup)))</f>
        <v/>
      </c>
      <c r="C199" s="136">
        <f>MAX(0,MIN(1,NORMINV(RAND(),Taux_Recup,Ecart_Type_Recup)))</f>
        <v/>
      </c>
      <c r="D199" s="136">
        <f>MAX(0,MIN(1,NORMINV(RAND(),Taux_Recup,Ecart_Type_Recup)))</f>
        <v/>
      </c>
      <c r="E199" s="136">
        <f>MAX(0,MIN(1,NORMINV(RAND(),Taux_Recup,Ecart_Type_Recup)))</f>
        <v/>
      </c>
      <c r="F199" s="136">
        <f>MAX(0,MIN(1,NORMINV(RAND(),Taux_Recup,Ecart_Type_Recup)))</f>
        <v/>
      </c>
      <c r="G199" s="136">
        <f>MAX(0,MIN(1,NORMINV(RAND(),Taux_Recup,Ecart_Type_Recup)))</f>
        <v/>
      </c>
      <c r="H199" s="136">
        <f>MAX(0,MIN(1,NORMINV(RAND(),Taux_Recup,Ecart_Type_Recup)))</f>
        <v/>
      </c>
      <c r="I199" s="136">
        <f>MAX(0,MIN(1,NORMINV(RAND(),Taux_Recup,Ecart_Type_Recup)))</f>
        <v/>
      </c>
      <c r="J199" s="137">
        <f>SIMULATEUR!$L$6*(SIMULATEUR!$H$6*B199-Cout_Audit)</f>
        <v/>
      </c>
      <c r="K199" s="137">
        <f>SIMULATEUR!$L$7*(SIMULATEUR!$H$7*C199-Cout_Audit)</f>
        <v/>
      </c>
      <c r="L199" s="137">
        <f>SIMULATEUR!$L$8*(SIMULATEUR!$H$8*D199-Cout_Audit)</f>
        <v/>
      </c>
      <c r="M199" s="137">
        <f>SIMULATEUR!$L$9*(SIMULATEUR!$H$9*E199-Cout_Audit)</f>
        <v/>
      </c>
      <c r="N199" s="137">
        <f>SIMULATEUR!$L$10*(SIMULATEUR!$H$10*F199-Cout_Audit)</f>
        <v/>
      </c>
      <c r="O199" s="137">
        <f>SIMULATEUR!$L$11*(SIMULATEUR!$H$11*G199-Cout_Audit)</f>
        <v/>
      </c>
      <c r="P199" s="137">
        <f>SIMULATEUR!$L$12*(SIMULATEUR!$H$12*H199-Cout_Audit)</f>
        <v/>
      </c>
      <c r="Q199" s="137">
        <f>SIMULATEUR!$L$13*(SIMULATEUR!$H$13*I199-Cout_Audit)</f>
        <v/>
      </c>
      <c r="S199" s="138">
        <f>SUM(J199:Q199)</f>
        <v/>
      </c>
    </row>
    <row r="200">
      <c r="A200" s="135" t="n">
        <v>197</v>
      </c>
      <c r="B200" s="136">
        <f>MAX(0,MIN(1,NORMINV(RAND(),Taux_Recup,Ecart_Type_Recup)))</f>
        <v/>
      </c>
      <c r="C200" s="136">
        <f>MAX(0,MIN(1,NORMINV(RAND(),Taux_Recup,Ecart_Type_Recup)))</f>
        <v/>
      </c>
      <c r="D200" s="136">
        <f>MAX(0,MIN(1,NORMINV(RAND(),Taux_Recup,Ecart_Type_Recup)))</f>
        <v/>
      </c>
      <c r="E200" s="136">
        <f>MAX(0,MIN(1,NORMINV(RAND(),Taux_Recup,Ecart_Type_Recup)))</f>
        <v/>
      </c>
      <c r="F200" s="136">
        <f>MAX(0,MIN(1,NORMINV(RAND(),Taux_Recup,Ecart_Type_Recup)))</f>
        <v/>
      </c>
      <c r="G200" s="136">
        <f>MAX(0,MIN(1,NORMINV(RAND(),Taux_Recup,Ecart_Type_Recup)))</f>
        <v/>
      </c>
      <c r="H200" s="136">
        <f>MAX(0,MIN(1,NORMINV(RAND(),Taux_Recup,Ecart_Type_Recup)))</f>
        <v/>
      </c>
      <c r="I200" s="136">
        <f>MAX(0,MIN(1,NORMINV(RAND(),Taux_Recup,Ecart_Type_Recup)))</f>
        <v/>
      </c>
      <c r="J200" s="137">
        <f>SIMULATEUR!$L$6*(SIMULATEUR!$H$6*B200-Cout_Audit)</f>
        <v/>
      </c>
      <c r="K200" s="137">
        <f>SIMULATEUR!$L$7*(SIMULATEUR!$H$7*C200-Cout_Audit)</f>
        <v/>
      </c>
      <c r="L200" s="137">
        <f>SIMULATEUR!$L$8*(SIMULATEUR!$H$8*D200-Cout_Audit)</f>
        <v/>
      </c>
      <c r="M200" s="137">
        <f>SIMULATEUR!$L$9*(SIMULATEUR!$H$9*E200-Cout_Audit)</f>
        <v/>
      </c>
      <c r="N200" s="137">
        <f>SIMULATEUR!$L$10*(SIMULATEUR!$H$10*F200-Cout_Audit)</f>
        <v/>
      </c>
      <c r="O200" s="137">
        <f>SIMULATEUR!$L$11*(SIMULATEUR!$H$11*G200-Cout_Audit)</f>
        <v/>
      </c>
      <c r="P200" s="137">
        <f>SIMULATEUR!$L$12*(SIMULATEUR!$H$12*H200-Cout_Audit)</f>
        <v/>
      </c>
      <c r="Q200" s="137">
        <f>SIMULATEUR!$L$13*(SIMULATEUR!$H$13*I200-Cout_Audit)</f>
        <v/>
      </c>
      <c r="S200" s="138">
        <f>SUM(J200:Q200)</f>
        <v/>
      </c>
    </row>
    <row r="201">
      <c r="A201" s="135" t="n">
        <v>198</v>
      </c>
      <c r="B201" s="136">
        <f>MAX(0,MIN(1,NORMINV(RAND(),Taux_Recup,Ecart_Type_Recup)))</f>
        <v/>
      </c>
      <c r="C201" s="136">
        <f>MAX(0,MIN(1,NORMINV(RAND(),Taux_Recup,Ecart_Type_Recup)))</f>
        <v/>
      </c>
      <c r="D201" s="136">
        <f>MAX(0,MIN(1,NORMINV(RAND(),Taux_Recup,Ecart_Type_Recup)))</f>
        <v/>
      </c>
      <c r="E201" s="136">
        <f>MAX(0,MIN(1,NORMINV(RAND(),Taux_Recup,Ecart_Type_Recup)))</f>
        <v/>
      </c>
      <c r="F201" s="136">
        <f>MAX(0,MIN(1,NORMINV(RAND(),Taux_Recup,Ecart_Type_Recup)))</f>
        <v/>
      </c>
      <c r="G201" s="136">
        <f>MAX(0,MIN(1,NORMINV(RAND(),Taux_Recup,Ecart_Type_Recup)))</f>
        <v/>
      </c>
      <c r="H201" s="136">
        <f>MAX(0,MIN(1,NORMINV(RAND(),Taux_Recup,Ecart_Type_Recup)))</f>
        <v/>
      </c>
      <c r="I201" s="136">
        <f>MAX(0,MIN(1,NORMINV(RAND(),Taux_Recup,Ecart_Type_Recup)))</f>
        <v/>
      </c>
      <c r="J201" s="137">
        <f>SIMULATEUR!$L$6*(SIMULATEUR!$H$6*B201-Cout_Audit)</f>
        <v/>
      </c>
      <c r="K201" s="137">
        <f>SIMULATEUR!$L$7*(SIMULATEUR!$H$7*C201-Cout_Audit)</f>
        <v/>
      </c>
      <c r="L201" s="137">
        <f>SIMULATEUR!$L$8*(SIMULATEUR!$H$8*D201-Cout_Audit)</f>
        <v/>
      </c>
      <c r="M201" s="137">
        <f>SIMULATEUR!$L$9*(SIMULATEUR!$H$9*E201-Cout_Audit)</f>
        <v/>
      </c>
      <c r="N201" s="137">
        <f>SIMULATEUR!$L$10*(SIMULATEUR!$H$10*F201-Cout_Audit)</f>
        <v/>
      </c>
      <c r="O201" s="137">
        <f>SIMULATEUR!$L$11*(SIMULATEUR!$H$11*G201-Cout_Audit)</f>
        <v/>
      </c>
      <c r="P201" s="137">
        <f>SIMULATEUR!$L$12*(SIMULATEUR!$H$12*H201-Cout_Audit)</f>
        <v/>
      </c>
      <c r="Q201" s="137">
        <f>SIMULATEUR!$L$13*(SIMULATEUR!$H$13*I201-Cout_Audit)</f>
        <v/>
      </c>
      <c r="S201" s="138">
        <f>SUM(J201:Q201)</f>
        <v/>
      </c>
    </row>
    <row r="202">
      <c r="A202" s="135" t="n">
        <v>199</v>
      </c>
      <c r="B202" s="136">
        <f>MAX(0,MIN(1,NORMINV(RAND(),Taux_Recup,Ecart_Type_Recup)))</f>
        <v/>
      </c>
      <c r="C202" s="136">
        <f>MAX(0,MIN(1,NORMINV(RAND(),Taux_Recup,Ecart_Type_Recup)))</f>
        <v/>
      </c>
      <c r="D202" s="136">
        <f>MAX(0,MIN(1,NORMINV(RAND(),Taux_Recup,Ecart_Type_Recup)))</f>
        <v/>
      </c>
      <c r="E202" s="136">
        <f>MAX(0,MIN(1,NORMINV(RAND(),Taux_Recup,Ecart_Type_Recup)))</f>
        <v/>
      </c>
      <c r="F202" s="136">
        <f>MAX(0,MIN(1,NORMINV(RAND(),Taux_Recup,Ecart_Type_Recup)))</f>
        <v/>
      </c>
      <c r="G202" s="136">
        <f>MAX(0,MIN(1,NORMINV(RAND(),Taux_Recup,Ecart_Type_Recup)))</f>
        <v/>
      </c>
      <c r="H202" s="136">
        <f>MAX(0,MIN(1,NORMINV(RAND(),Taux_Recup,Ecart_Type_Recup)))</f>
        <v/>
      </c>
      <c r="I202" s="136">
        <f>MAX(0,MIN(1,NORMINV(RAND(),Taux_Recup,Ecart_Type_Recup)))</f>
        <v/>
      </c>
      <c r="J202" s="137">
        <f>SIMULATEUR!$L$6*(SIMULATEUR!$H$6*B202-Cout_Audit)</f>
        <v/>
      </c>
      <c r="K202" s="137">
        <f>SIMULATEUR!$L$7*(SIMULATEUR!$H$7*C202-Cout_Audit)</f>
        <v/>
      </c>
      <c r="L202" s="137">
        <f>SIMULATEUR!$L$8*(SIMULATEUR!$H$8*D202-Cout_Audit)</f>
        <v/>
      </c>
      <c r="M202" s="137">
        <f>SIMULATEUR!$L$9*(SIMULATEUR!$H$9*E202-Cout_Audit)</f>
        <v/>
      </c>
      <c r="N202" s="137">
        <f>SIMULATEUR!$L$10*(SIMULATEUR!$H$10*F202-Cout_Audit)</f>
        <v/>
      </c>
      <c r="O202" s="137">
        <f>SIMULATEUR!$L$11*(SIMULATEUR!$H$11*G202-Cout_Audit)</f>
        <v/>
      </c>
      <c r="P202" s="137">
        <f>SIMULATEUR!$L$12*(SIMULATEUR!$H$12*H202-Cout_Audit)</f>
        <v/>
      </c>
      <c r="Q202" s="137">
        <f>SIMULATEUR!$L$13*(SIMULATEUR!$H$13*I202-Cout_Audit)</f>
        <v/>
      </c>
      <c r="S202" s="138">
        <f>SUM(J202:Q202)</f>
        <v/>
      </c>
    </row>
    <row r="203">
      <c r="A203" s="135" t="n">
        <v>200</v>
      </c>
      <c r="B203" s="136">
        <f>MAX(0,MIN(1,NORMINV(RAND(),Taux_Recup,Ecart_Type_Recup)))</f>
        <v/>
      </c>
      <c r="C203" s="136">
        <f>MAX(0,MIN(1,NORMINV(RAND(),Taux_Recup,Ecart_Type_Recup)))</f>
        <v/>
      </c>
      <c r="D203" s="136">
        <f>MAX(0,MIN(1,NORMINV(RAND(),Taux_Recup,Ecart_Type_Recup)))</f>
        <v/>
      </c>
      <c r="E203" s="136">
        <f>MAX(0,MIN(1,NORMINV(RAND(),Taux_Recup,Ecart_Type_Recup)))</f>
        <v/>
      </c>
      <c r="F203" s="136">
        <f>MAX(0,MIN(1,NORMINV(RAND(),Taux_Recup,Ecart_Type_Recup)))</f>
        <v/>
      </c>
      <c r="G203" s="136">
        <f>MAX(0,MIN(1,NORMINV(RAND(),Taux_Recup,Ecart_Type_Recup)))</f>
        <v/>
      </c>
      <c r="H203" s="136">
        <f>MAX(0,MIN(1,NORMINV(RAND(),Taux_Recup,Ecart_Type_Recup)))</f>
        <v/>
      </c>
      <c r="I203" s="136">
        <f>MAX(0,MIN(1,NORMINV(RAND(),Taux_Recup,Ecart_Type_Recup)))</f>
        <v/>
      </c>
      <c r="J203" s="137">
        <f>SIMULATEUR!$L$6*(SIMULATEUR!$H$6*B203-Cout_Audit)</f>
        <v/>
      </c>
      <c r="K203" s="137">
        <f>SIMULATEUR!$L$7*(SIMULATEUR!$H$7*C203-Cout_Audit)</f>
        <v/>
      </c>
      <c r="L203" s="137">
        <f>SIMULATEUR!$L$8*(SIMULATEUR!$H$8*D203-Cout_Audit)</f>
        <v/>
      </c>
      <c r="M203" s="137">
        <f>SIMULATEUR!$L$9*(SIMULATEUR!$H$9*E203-Cout_Audit)</f>
        <v/>
      </c>
      <c r="N203" s="137">
        <f>SIMULATEUR!$L$10*(SIMULATEUR!$H$10*F203-Cout_Audit)</f>
        <v/>
      </c>
      <c r="O203" s="137">
        <f>SIMULATEUR!$L$11*(SIMULATEUR!$H$11*G203-Cout_Audit)</f>
        <v/>
      </c>
      <c r="P203" s="137">
        <f>SIMULATEUR!$L$12*(SIMULATEUR!$H$12*H203-Cout_Audit)</f>
        <v/>
      </c>
      <c r="Q203" s="137">
        <f>SIMULATEUR!$L$13*(SIMULATEUR!$H$13*I203-Cout_Audit)</f>
        <v/>
      </c>
      <c r="S203" s="138">
        <f>SUM(J203:Q203)</f>
        <v/>
      </c>
    </row>
    <row r="204">
      <c r="A204" s="135" t="n">
        <v>201</v>
      </c>
      <c r="B204" s="136">
        <f>MAX(0,MIN(1,NORMINV(RAND(),Taux_Recup,Ecart_Type_Recup)))</f>
        <v/>
      </c>
      <c r="C204" s="136">
        <f>MAX(0,MIN(1,NORMINV(RAND(),Taux_Recup,Ecart_Type_Recup)))</f>
        <v/>
      </c>
      <c r="D204" s="136">
        <f>MAX(0,MIN(1,NORMINV(RAND(),Taux_Recup,Ecart_Type_Recup)))</f>
        <v/>
      </c>
      <c r="E204" s="136">
        <f>MAX(0,MIN(1,NORMINV(RAND(),Taux_Recup,Ecart_Type_Recup)))</f>
        <v/>
      </c>
      <c r="F204" s="136">
        <f>MAX(0,MIN(1,NORMINV(RAND(),Taux_Recup,Ecart_Type_Recup)))</f>
        <v/>
      </c>
      <c r="G204" s="136">
        <f>MAX(0,MIN(1,NORMINV(RAND(),Taux_Recup,Ecart_Type_Recup)))</f>
        <v/>
      </c>
      <c r="H204" s="136">
        <f>MAX(0,MIN(1,NORMINV(RAND(),Taux_Recup,Ecart_Type_Recup)))</f>
        <v/>
      </c>
      <c r="I204" s="136">
        <f>MAX(0,MIN(1,NORMINV(RAND(),Taux_Recup,Ecart_Type_Recup)))</f>
        <v/>
      </c>
      <c r="J204" s="137">
        <f>SIMULATEUR!$L$6*(SIMULATEUR!$H$6*B204-Cout_Audit)</f>
        <v/>
      </c>
      <c r="K204" s="137">
        <f>SIMULATEUR!$L$7*(SIMULATEUR!$H$7*C204-Cout_Audit)</f>
        <v/>
      </c>
      <c r="L204" s="137">
        <f>SIMULATEUR!$L$8*(SIMULATEUR!$H$8*D204-Cout_Audit)</f>
        <v/>
      </c>
      <c r="M204" s="137">
        <f>SIMULATEUR!$L$9*(SIMULATEUR!$H$9*E204-Cout_Audit)</f>
        <v/>
      </c>
      <c r="N204" s="137">
        <f>SIMULATEUR!$L$10*(SIMULATEUR!$H$10*F204-Cout_Audit)</f>
        <v/>
      </c>
      <c r="O204" s="137">
        <f>SIMULATEUR!$L$11*(SIMULATEUR!$H$11*G204-Cout_Audit)</f>
        <v/>
      </c>
      <c r="P204" s="137">
        <f>SIMULATEUR!$L$12*(SIMULATEUR!$H$12*H204-Cout_Audit)</f>
        <v/>
      </c>
      <c r="Q204" s="137">
        <f>SIMULATEUR!$L$13*(SIMULATEUR!$H$13*I204-Cout_Audit)</f>
        <v/>
      </c>
      <c r="S204" s="138">
        <f>SUM(J204:Q204)</f>
        <v/>
      </c>
    </row>
    <row r="205">
      <c r="A205" s="135" t="n">
        <v>202</v>
      </c>
      <c r="B205" s="136">
        <f>MAX(0,MIN(1,NORMINV(RAND(),Taux_Recup,Ecart_Type_Recup)))</f>
        <v/>
      </c>
      <c r="C205" s="136">
        <f>MAX(0,MIN(1,NORMINV(RAND(),Taux_Recup,Ecart_Type_Recup)))</f>
        <v/>
      </c>
      <c r="D205" s="136">
        <f>MAX(0,MIN(1,NORMINV(RAND(),Taux_Recup,Ecart_Type_Recup)))</f>
        <v/>
      </c>
      <c r="E205" s="136">
        <f>MAX(0,MIN(1,NORMINV(RAND(),Taux_Recup,Ecart_Type_Recup)))</f>
        <v/>
      </c>
      <c r="F205" s="136">
        <f>MAX(0,MIN(1,NORMINV(RAND(),Taux_Recup,Ecart_Type_Recup)))</f>
        <v/>
      </c>
      <c r="G205" s="136">
        <f>MAX(0,MIN(1,NORMINV(RAND(),Taux_Recup,Ecart_Type_Recup)))</f>
        <v/>
      </c>
      <c r="H205" s="136">
        <f>MAX(0,MIN(1,NORMINV(RAND(),Taux_Recup,Ecart_Type_Recup)))</f>
        <v/>
      </c>
      <c r="I205" s="136">
        <f>MAX(0,MIN(1,NORMINV(RAND(),Taux_Recup,Ecart_Type_Recup)))</f>
        <v/>
      </c>
      <c r="J205" s="137">
        <f>SIMULATEUR!$L$6*(SIMULATEUR!$H$6*B205-Cout_Audit)</f>
        <v/>
      </c>
      <c r="K205" s="137">
        <f>SIMULATEUR!$L$7*(SIMULATEUR!$H$7*C205-Cout_Audit)</f>
        <v/>
      </c>
      <c r="L205" s="137">
        <f>SIMULATEUR!$L$8*(SIMULATEUR!$H$8*D205-Cout_Audit)</f>
        <v/>
      </c>
      <c r="M205" s="137">
        <f>SIMULATEUR!$L$9*(SIMULATEUR!$H$9*E205-Cout_Audit)</f>
        <v/>
      </c>
      <c r="N205" s="137">
        <f>SIMULATEUR!$L$10*(SIMULATEUR!$H$10*F205-Cout_Audit)</f>
        <v/>
      </c>
      <c r="O205" s="137">
        <f>SIMULATEUR!$L$11*(SIMULATEUR!$H$11*G205-Cout_Audit)</f>
        <v/>
      </c>
      <c r="P205" s="137">
        <f>SIMULATEUR!$L$12*(SIMULATEUR!$H$12*H205-Cout_Audit)</f>
        <v/>
      </c>
      <c r="Q205" s="137">
        <f>SIMULATEUR!$L$13*(SIMULATEUR!$H$13*I205-Cout_Audit)</f>
        <v/>
      </c>
      <c r="S205" s="138">
        <f>SUM(J205:Q205)</f>
        <v/>
      </c>
    </row>
    <row r="206">
      <c r="A206" s="135" t="n">
        <v>203</v>
      </c>
      <c r="B206" s="136">
        <f>MAX(0,MIN(1,NORMINV(RAND(),Taux_Recup,Ecart_Type_Recup)))</f>
        <v/>
      </c>
      <c r="C206" s="136">
        <f>MAX(0,MIN(1,NORMINV(RAND(),Taux_Recup,Ecart_Type_Recup)))</f>
        <v/>
      </c>
      <c r="D206" s="136">
        <f>MAX(0,MIN(1,NORMINV(RAND(),Taux_Recup,Ecart_Type_Recup)))</f>
        <v/>
      </c>
      <c r="E206" s="136">
        <f>MAX(0,MIN(1,NORMINV(RAND(),Taux_Recup,Ecart_Type_Recup)))</f>
        <v/>
      </c>
      <c r="F206" s="136">
        <f>MAX(0,MIN(1,NORMINV(RAND(),Taux_Recup,Ecart_Type_Recup)))</f>
        <v/>
      </c>
      <c r="G206" s="136">
        <f>MAX(0,MIN(1,NORMINV(RAND(),Taux_Recup,Ecart_Type_Recup)))</f>
        <v/>
      </c>
      <c r="H206" s="136">
        <f>MAX(0,MIN(1,NORMINV(RAND(),Taux_Recup,Ecart_Type_Recup)))</f>
        <v/>
      </c>
      <c r="I206" s="136">
        <f>MAX(0,MIN(1,NORMINV(RAND(),Taux_Recup,Ecart_Type_Recup)))</f>
        <v/>
      </c>
      <c r="J206" s="137">
        <f>SIMULATEUR!$L$6*(SIMULATEUR!$H$6*B206-Cout_Audit)</f>
        <v/>
      </c>
      <c r="K206" s="137">
        <f>SIMULATEUR!$L$7*(SIMULATEUR!$H$7*C206-Cout_Audit)</f>
        <v/>
      </c>
      <c r="L206" s="137">
        <f>SIMULATEUR!$L$8*(SIMULATEUR!$H$8*D206-Cout_Audit)</f>
        <v/>
      </c>
      <c r="M206" s="137">
        <f>SIMULATEUR!$L$9*(SIMULATEUR!$H$9*E206-Cout_Audit)</f>
        <v/>
      </c>
      <c r="N206" s="137">
        <f>SIMULATEUR!$L$10*(SIMULATEUR!$H$10*F206-Cout_Audit)</f>
        <v/>
      </c>
      <c r="O206" s="137">
        <f>SIMULATEUR!$L$11*(SIMULATEUR!$H$11*G206-Cout_Audit)</f>
        <v/>
      </c>
      <c r="P206" s="137">
        <f>SIMULATEUR!$L$12*(SIMULATEUR!$H$12*H206-Cout_Audit)</f>
        <v/>
      </c>
      <c r="Q206" s="137">
        <f>SIMULATEUR!$L$13*(SIMULATEUR!$H$13*I206-Cout_Audit)</f>
        <v/>
      </c>
      <c r="S206" s="138">
        <f>SUM(J206:Q206)</f>
        <v/>
      </c>
    </row>
    <row r="207">
      <c r="A207" s="135" t="n">
        <v>204</v>
      </c>
      <c r="B207" s="136">
        <f>MAX(0,MIN(1,NORMINV(RAND(),Taux_Recup,Ecart_Type_Recup)))</f>
        <v/>
      </c>
      <c r="C207" s="136">
        <f>MAX(0,MIN(1,NORMINV(RAND(),Taux_Recup,Ecart_Type_Recup)))</f>
        <v/>
      </c>
      <c r="D207" s="136">
        <f>MAX(0,MIN(1,NORMINV(RAND(),Taux_Recup,Ecart_Type_Recup)))</f>
        <v/>
      </c>
      <c r="E207" s="136">
        <f>MAX(0,MIN(1,NORMINV(RAND(),Taux_Recup,Ecart_Type_Recup)))</f>
        <v/>
      </c>
      <c r="F207" s="136">
        <f>MAX(0,MIN(1,NORMINV(RAND(),Taux_Recup,Ecart_Type_Recup)))</f>
        <v/>
      </c>
      <c r="G207" s="136">
        <f>MAX(0,MIN(1,NORMINV(RAND(),Taux_Recup,Ecart_Type_Recup)))</f>
        <v/>
      </c>
      <c r="H207" s="136">
        <f>MAX(0,MIN(1,NORMINV(RAND(),Taux_Recup,Ecart_Type_Recup)))</f>
        <v/>
      </c>
      <c r="I207" s="136">
        <f>MAX(0,MIN(1,NORMINV(RAND(),Taux_Recup,Ecart_Type_Recup)))</f>
        <v/>
      </c>
      <c r="J207" s="137">
        <f>SIMULATEUR!$L$6*(SIMULATEUR!$H$6*B207-Cout_Audit)</f>
        <v/>
      </c>
      <c r="K207" s="137">
        <f>SIMULATEUR!$L$7*(SIMULATEUR!$H$7*C207-Cout_Audit)</f>
        <v/>
      </c>
      <c r="L207" s="137">
        <f>SIMULATEUR!$L$8*(SIMULATEUR!$H$8*D207-Cout_Audit)</f>
        <v/>
      </c>
      <c r="M207" s="137">
        <f>SIMULATEUR!$L$9*(SIMULATEUR!$H$9*E207-Cout_Audit)</f>
        <v/>
      </c>
      <c r="N207" s="137">
        <f>SIMULATEUR!$L$10*(SIMULATEUR!$H$10*F207-Cout_Audit)</f>
        <v/>
      </c>
      <c r="O207" s="137">
        <f>SIMULATEUR!$L$11*(SIMULATEUR!$H$11*G207-Cout_Audit)</f>
        <v/>
      </c>
      <c r="P207" s="137">
        <f>SIMULATEUR!$L$12*(SIMULATEUR!$H$12*H207-Cout_Audit)</f>
        <v/>
      </c>
      <c r="Q207" s="137">
        <f>SIMULATEUR!$L$13*(SIMULATEUR!$H$13*I207-Cout_Audit)</f>
        <v/>
      </c>
      <c r="S207" s="138">
        <f>SUM(J207:Q207)</f>
        <v/>
      </c>
    </row>
    <row r="208">
      <c r="A208" s="135" t="n">
        <v>205</v>
      </c>
      <c r="B208" s="136">
        <f>MAX(0,MIN(1,NORMINV(RAND(),Taux_Recup,Ecart_Type_Recup)))</f>
        <v/>
      </c>
      <c r="C208" s="136">
        <f>MAX(0,MIN(1,NORMINV(RAND(),Taux_Recup,Ecart_Type_Recup)))</f>
        <v/>
      </c>
      <c r="D208" s="136">
        <f>MAX(0,MIN(1,NORMINV(RAND(),Taux_Recup,Ecart_Type_Recup)))</f>
        <v/>
      </c>
      <c r="E208" s="136">
        <f>MAX(0,MIN(1,NORMINV(RAND(),Taux_Recup,Ecart_Type_Recup)))</f>
        <v/>
      </c>
      <c r="F208" s="136">
        <f>MAX(0,MIN(1,NORMINV(RAND(),Taux_Recup,Ecart_Type_Recup)))</f>
        <v/>
      </c>
      <c r="G208" s="136">
        <f>MAX(0,MIN(1,NORMINV(RAND(),Taux_Recup,Ecart_Type_Recup)))</f>
        <v/>
      </c>
      <c r="H208" s="136">
        <f>MAX(0,MIN(1,NORMINV(RAND(),Taux_Recup,Ecart_Type_Recup)))</f>
        <v/>
      </c>
      <c r="I208" s="136">
        <f>MAX(0,MIN(1,NORMINV(RAND(),Taux_Recup,Ecart_Type_Recup)))</f>
        <v/>
      </c>
      <c r="J208" s="137">
        <f>SIMULATEUR!$L$6*(SIMULATEUR!$H$6*B208-Cout_Audit)</f>
        <v/>
      </c>
      <c r="K208" s="137">
        <f>SIMULATEUR!$L$7*(SIMULATEUR!$H$7*C208-Cout_Audit)</f>
        <v/>
      </c>
      <c r="L208" s="137">
        <f>SIMULATEUR!$L$8*(SIMULATEUR!$H$8*D208-Cout_Audit)</f>
        <v/>
      </c>
      <c r="M208" s="137">
        <f>SIMULATEUR!$L$9*(SIMULATEUR!$H$9*E208-Cout_Audit)</f>
        <v/>
      </c>
      <c r="N208" s="137">
        <f>SIMULATEUR!$L$10*(SIMULATEUR!$H$10*F208-Cout_Audit)</f>
        <v/>
      </c>
      <c r="O208" s="137">
        <f>SIMULATEUR!$L$11*(SIMULATEUR!$H$11*G208-Cout_Audit)</f>
        <v/>
      </c>
      <c r="P208" s="137">
        <f>SIMULATEUR!$L$12*(SIMULATEUR!$H$12*H208-Cout_Audit)</f>
        <v/>
      </c>
      <c r="Q208" s="137">
        <f>SIMULATEUR!$L$13*(SIMULATEUR!$H$13*I208-Cout_Audit)</f>
        <v/>
      </c>
      <c r="S208" s="138">
        <f>SUM(J208:Q208)</f>
        <v/>
      </c>
    </row>
    <row r="209">
      <c r="A209" s="135" t="n">
        <v>206</v>
      </c>
      <c r="B209" s="136">
        <f>MAX(0,MIN(1,NORMINV(RAND(),Taux_Recup,Ecart_Type_Recup)))</f>
        <v/>
      </c>
      <c r="C209" s="136">
        <f>MAX(0,MIN(1,NORMINV(RAND(),Taux_Recup,Ecart_Type_Recup)))</f>
        <v/>
      </c>
      <c r="D209" s="136">
        <f>MAX(0,MIN(1,NORMINV(RAND(),Taux_Recup,Ecart_Type_Recup)))</f>
        <v/>
      </c>
      <c r="E209" s="136">
        <f>MAX(0,MIN(1,NORMINV(RAND(),Taux_Recup,Ecart_Type_Recup)))</f>
        <v/>
      </c>
      <c r="F209" s="136">
        <f>MAX(0,MIN(1,NORMINV(RAND(),Taux_Recup,Ecart_Type_Recup)))</f>
        <v/>
      </c>
      <c r="G209" s="136">
        <f>MAX(0,MIN(1,NORMINV(RAND(),Taux_Recup,Ecart_Type_Recup)))</f>
        <v/>
      </c>
      <c r="H209" s="136">
        <f>MAX(0,MIN(1,NORMINV(RAND(),Taux_Recup,Ecart_Type_Recup)))</f>
        <v/>
      </c>
      <c r="I209" s="136">
        <f>MAX(0,MIN(1,NORMINV(RAND(),Taux_Recup,Ecart_Type_Recup)))</f>
        <v/>
      </c>
      <c r="J209" s="137">
        <f>SIMULATEUR!$L$6*(SIMULATEUR!$H$6*B209-Cout_Audit)</f>
        <v/>
      </c>
      <c r="K209" s="137">
        <f>SIMULATEUR!$L$7*(SIMULATEUR!$H$7*C209-Cout_Audit)</f>
        <v/>
      </c>
      <c r="L209" s="137">
        <f>SIMULATEUR!$L$8*(SIMULATEUR!$H$8*D209-Cout_Audit)</f>
        <v/>
      </c>
      <c r="M209" s="137">
        <f>SIMULATEUR!$L$9*(SIMULATEUR!$H$9*E209-Cout_Audit)</f>
        <v/>
      </c>
      <c r="N209" s="137">
        <f>SIMULATEUR!$L$10*(SIMULATEUR!$H$10*F209-Cout_Audit)</f>
        <v/>
      </c>
      <c r="O209" s="137">
        <f>SIMULATEUR!$L$11*(SIMULATEUR!$H$11*G209-Cout_Audit)</f>
        <v/>
      </c>
      <c r="P209" s="137">
        <f>SIMULATEUR!$L$12*(SIMULATEUR!$H$12*H209-Cout_Audit)</f>
        <v/>
      </c>
      <c r="Q209" s="137">
        <f>SIMULATEUR!$L$13*(SIMULATEUR!$H$13*I209-Cout_Audit)</f>
        <v/>
      </c>
      <c r="S209" s="138">
        <f>SUM(J209:Q209)</f>
        <v/>
      </c>
    </row>
    <row r="210">
      <c r="A210" s="135" t="n">
        <v>207</v>
      </c>
      <c r="B210" s="136">
        <f>MAX(0,MIN(1,NORMINV(RAND(),Taux_Recup,Ecart_Type_Recup)))</f>
        <v/>
      </c>
      <c r="C210" s="136">
        <f>MAX(0,MIN(1,NORMINV(RAND(),Taux_Recup,Ecart_Type_Recup)))</f>
        <v/>
      </c>
      <c r="D210" s="136">
        <f>MAX(0,MIN(1,NORMINV(RAND(),Taux_Recup,Ecart_Type_Recup)))</f>
        <v/>
      </c>
      <c r="E210" s="136">
        <f>MAX(0,MIN(1,NORMINV(RAND(),Taux_Recup,Ecart_Type_Recup)))</f>
        <v/>
      </c>
      <c r="F210" s="136">
        <f>MAX(0,MIN(1,NORMINV(RAND(),Taux_Recup,Ecart_Type_Recup)))</f>
        <v/>
      </c>
      <c r="G210" s="136">
        <f>MAX(0,MIN(1,NORMINV(RAND(),Taux_Recup,Ecart_Type_Recup)))</f>
        <v/>
      </c>
      <c r="H210" s="136">
        <f>MAX(0,MIN(1,NORMINV(RAND(),Taux_Recup,Ecart_Type_Recup)))</f>
        <v/>
      </c>
      <c r="I210" s="136">
        <f>MAX(0,MIN(1,NORMINV(RAND(),Taux_Recup,Ecart_Type_Recup)))</f>
        <v/>
      </c>
      <c r="J210" s="137">
        <f>SIMULATEUR!$L$6*(SIMULATEUR!$H$6*B210-Cout_Audit)</f>
        <v/>
      </c>
      <c r="K210" s="137">
        <f>SIMULATEUR!$L$7*(SIMULATEUR!$H$7*C210-Cout_Audit)</f>
        <v/>
      </c>
      <c r="L210" s="137">
        <f>SIMULATEUR!$L$8*(SIMULATEUR!$H$8*D210-Cout_Audit)</f>
        <v/>
      </c>
      <c r="M210" s="137">
        <f>SIMULATEUR!$L$9*(SIMULATEUR!$H$9*E210-Cout_Audit)</f>
        <v/>
      </c>
      <c r="N210" s="137">
        <f>SIMULATEUR!$L$10*(SIMULATEUR!$H$10*F210-Cout_Audit)</f>
        <v/>
      </c>
      <c r="O210" s="137">
        <f>SIMULATEUR!$L$11*(SIMULATEUR!$H$11*G210-Cout_Audit)</f>
        <v/>
      </c>
      <c r="P210" s="137">
        <f>SIMULATEUR!$L$12*(SIMULATEUR!$H$12*H210-Cout_Audit)</f>
        <v/>
      </c>
      <c r="Q210" s="137">
        <f>SIMULATEUR!$L$13*(SIMULATEUR!$H$13*I210-Cout_Audit)</f>
        <v/>
      </c>
      <c r="S210" s="138">
        <f>SUM(J210:Q210)</f>
        <v/>
      </c>
    </row>
    <row r="211">
      <c r="A211" s="135" t="n">
        <v>208</v>
      </c>
      <c r="B211" s="136">
        <f>MAX(0,MIN(1,NORMINV(RAND(),Taux_Recup,Ecart_Type_Recup)))</f>
        <v/>
      </c>
      <c r="C211" s="136">
        <f>MAX(0,MIN(1,NORMINV(RAND(),Taux_Recup,Ecart_Type_Recup)))</f>
        <v/>
      </c>
      <c r="D211" s="136">
        <f>MAX(0,MIN(1,NORMINV(RAND(),Taux_Recup,Ecart_Type_Recup)))</f>
        <v/>
      </c>
      <c r="E211" s="136">
        <f>MAX(0,MIN(1,NORMINV(RAND(),Taux_Recup,Ecart_Type_Recup)))</f>
        <v/>
      </c>
      <c r="F211" s="136">
        <f>MAX(0,MIN(1,NORMINV(RAND(),Taux_Recup,Ecart_Type_Recup)))</f>
        <v/>
      </c>
      <c r="G211" s="136">
        <f>MAX(0,MIN(1,NORMINV(RAND(),Taux_Recup,Ecart_Type_Recup)))</f>
        <v/>
      </c>
      <c r="H211" s="136">
        <f>MAX(0,MIN(1,NORMINV(RAND(),Taux_Recup,Ecart_Type_Recup)))</f>
        <v/>
      </c>
      <c r="I211" s="136">
        <f>MAX(0,MIN(1,NORMINV(RAND(),Taux_Recup,Ecart_Type_Recup)))</f>
        <v/>
      </c>
      <c r="J211" s="137">
        <f>SIMULATEUR!$L$6*(SIMULATEUR!$H$6*B211-Cout_Audit)</f>
        <v/>
      </c>
      <c r="K211" s="137">
        <f>SIMULATEUR!$L$7*(SIMULATEUR!$H$7*C211-Cout_Audit)</f>
        <v/>
      </c>
      <c r="L211" s="137">
        <f>SIMULATEUR!$L$8*(SIMULATEUR!$H$8*D211-Cout_Audit)</f>
        <v/>
      </c>
      <c r="M211" s="137">
        <f>SIMULATEUR!$L$9*(SIMULATEUR!$H$9*E211-Cout_Audit)</f>
        <v/>
      </c>
      <c r="N211" s="137">
        <f>SIMULATEUR!$L$10*(SIMULATEUR!$H$10*F211-Cout_Audit)</f>
        <v/>
      </c>
      <c r="O211" s="137">
        <f>SIMULATEUR!$L$11*(SIMULATEUR!$H$11*G211-Cout_Audit)</f>
        <v/>
      </c>
      <c r="P211" s="137">
        <f>SIMULATEUR!$L$12*(SIMULATEUR!$H$12*H211-Cout_Audit)</f>
        <v/>
      </c>
      <c r="Q211" s="137">
        <f>SIMULATEUR!$L$13*(SIMULATEUR!$H$13*I211-Cout_Audit)</f>
        <v/>
      </c>
      <c r="S211" s="138">
        <f>SUM(J211:Q211)</f>
        <v/>
      </c>
    </row>
    <row r="212">
      <c r="A212" s="135" t="n">
        <v>209</v>
      </c>
      <c r="B212" s="136">
        <f>MAX(0,MIN(1,NORMINV(RAND(),Taux_Recup,Ecart_Type_Recup)))</f>
        <v/>
      </c>
      <c r="C212" s="136">
        <f>MAX(0,MIN(1,NORMINV(RAND(),Taux_Recup,Ecart_Type_Recup)))</f>
        <v/>
      </c>
      <c r="D212" s="136">
        <f>MAX(0,MIN(1,NORMINV(RAND(),Taux_Recup,Ecart_Type_Recup)))</f>
        <v/>
      </c>
      <c r="E212" s="136">
        <f>MAX(0,MIN(1,NORMINV(RAND(),Taux_Recup,Ecart_Type_Recup)))</f>
        <v/>
      </c>
      <c r="F212" s="136">
        <f>MAX(0,MIN(1,NORMINV(RAND(),Taux_Recup,Ecart_Type_Recup)))</f>
        <v/>
      </c>
      <c r="G212" s="136">
        <f>MAX(0,MIN(1,NORMINV(RAND(),Taux_Recup,Ecart_Type_Recup)))</f>
        <v/>
      </c>
      <c r="H212" s="136">
        <f>MAX(0,MIN(1,NORMINV(RAND(),Taux_Recup,Ecart_Type_Recup)))</f>
        <v/>
      </c>
      <c r="I212" s="136">
        <f>MAX(0,MIN(1,NORMINV(RAND(),Taux_Recup,Ecart_Type_Recup)))</f>
        <v/>
      </c>
      <c r="J212" s="137">
        <f>SIMULATEUR!$L$6*(SIMULATEUR!$H$6*B212-Cout_Audit)</f>
        <v/>
      </c>
      <c r="K212" s="137">
        <f>SIMULATEUR!$L$7*(SIMULATEUR!$H$7*C212-Cout_Audit)</f>
        <v/>
      </c>
      <c r="L212" s="137">
        <f>SIMULATEUR!$L$8*(SIMULATEUR!$H$8*D212-Cout_Audit)</f>
        <v/>
      </c>
      <c r="M212" s="137">
        <f>SIMULATEUR!$L$9*(SIMULATEUR!$H$9*E212-Cout_Audit)</f>
        <v/>
      </c>
      <c r="N212" s="137">
        <f>SIMULATEUR!$L$10*(SIMULATEUR!$H$10*F212-Cout_Audit)</f>
        <v/>
      </c>
      <c r="O212" s="137">
        <f>SIMULATEUR!$L$11*(SIMULATEUR!$H$11*G212-Cout_Audit)</f>
        <v/>
      </c>
      <c r="P212" s="137">
        <f>SIMULATEUR!$L$12*(SIMULATEUR!$H$12*H212-Cout_Audit)</f>
        <v/>
      </c>
      <c r="Q212" s="137">
        <f>SIMULATEUR!$L$13*(SIMULATEUR!$H$13*I212-Cout_Audit)</f>
        <v/>
      </c>
      <c r="S212" s="138">
        <f>SUM(J212:Q212)</f>
        <v/>
      </c>
    </row>
    <row r="213">
      <c r="A213" s="135" t="n">
        <v>210</v>
      </c>
      <c r="B213" s="136">
        <f>MAX(0,MIN(1,NORMINV(RAND(),Taux_Recup,Ecart_Type_Recup)))</f>
        <v/>
      </c>
      <c r="C213" s="136">
        <f>MAX(0,MIN(1,NORMINV(RAND(),Taux_Recup,Ecart_Type_Recup)))</f>
        <v/>
      </c>
      <c r="D213" s="136">
        <f>MAX(0,MIN(1,NORMINV(RAND(),Taux_Recup,Ecart_Type_Recup)))</f>
        <v/>
      </c>
      <c r="E213" s="136">
        <f>MAX(0,MIN(1,NORMINV(RAND(),Taux_Recup,Ecart_Type_Recup)))</f>
        <v/>
      </c>
      <c r="F213" s="136">
        <f>MAX(0,MIN(1,NORMINV(RAND(),Taux_Recup,Ecart_Type_Recup)))</f>
        <v/>
      </c>
      <c r="G213" s="136">
        <f>MAX(0,MIN(1,NORMINV(RAND(),Taux_Recup,Ecart_Type_Recup)))</f>
        <v/>
      </c>
      <c r="H213" s="136">
        <f>MAX(0,MIN(1,NORMINV(RAND(),Taux_Recup,Ecart_Type_Recup)))</f>
        <v/>
      </c>
      <c r="I213" s="136">
        <f>MAX(0,MIN(1,NORMINV(RAND(),Taux_Recup,Ecart_Type_Recup)))</f>
        <v/>
      </c>
      <c r="J213" s="137">
        <f>SIMULATEUR!$L$6*(SIMULATEUR!$H$6*B213-Cout_Audit)</f>
        <v/>
      </c>
      <c r="K213" s="137">
        <f>SIMULATEUR!$L$7*(SIMULATEUR!$H$7*C213-Cout_Audit)</f>
        <v/>
      </c>
      <c r="L213" s="137">
        <f>SIMULATEUR!$L$8*(SIMULATEUR!$H$8*D213-Cout_Audit)</f>
        <v/>
      </c>
      <c r="M213" s="137">
        <f>SIMULATEUR!$L$9*(SIMULATEUR!$H$9*E213-Cout_Audit)</f>
        <v/>
      </c>
      <c r="N213" s="137">
        <f>SIMULATEUR!$L$10*(SIMULATEUR!$H$10*F213-Cout_Audit)</f>
        <v/>
      </c>
      <c r="O213" s="137">
        <f>SIMULATEUR!$L$11*(SIMULATEUR!$H$11*G213-Cout_Audit)</f>
        <v/>
      </c>
      <c r="P213" s="137">
        <f>SIMULATEUR!$L$12*(SIMULATEUR!$H$12*H213-Cout_Audit)</f>
        <v/>
      </c>
      <c r="Q213" s="137">
        <f>SIMULATEUR!$L$13*(SIMULATEUR!$H$13*I213-Cout_Audit)</f>
        <v/>
      </c>
      <c r="S213" s="138">
        <f>SUM(J213:Q213)</f>
        <v/>
      </c>
    </row>
    <row r="214">
      <c r="A214" s="135" t="n">
        <v>211</v>
      </c>
      <c r="B214" s="136">
        <f>MAX(0,MIN(1,NORMINV(RAND(),Taux_Recup,Ecart_Type_Recup)))</f>
        <v/>
      </c>
      <c r="C214" s="136">
        <f>MAX(0,MIN(1,NORMINV(RAND(),Taux_Recup,Ecart_Type_Recup)))</f>
        <v/>
      </c>
      <c r="D214" s="136">
        <f>MAX(0,MIN(1,NORMINV(RAND(),Taux_Recup,Ecart_Type_Recup)))</f>
        <v/>
      </c>
      <c r="E214" s="136">
        <f>MAX(0,MIN(1,NORMINV(RAND(),Taux_Recup,Ecart_Type_Recup)))</f>
        <v/>
      </c>
      <c r="F214" s="136">
        <f>MAX(0,MIN(1,NORMINV(RAND(),Taux_Recup,Ecart_Type_Recup)))</f>
        <v/>
      </c>
      <c r="G214" s="136">
        <f>MAX(0,MIN(1,NORMINV(RAND(),Taux_Recup,Ecart_Type_Recup)))</f>
        <v/>
      </c>
      <c r="H214" s="136">
        <f>MAX(0,MIN(1,NORMINV(RAND(),Taux_Recup,Ecart_Type_Recup)))</f>
        <v/>
      </c>
      <c r="I214" s="136">
        <f>MAX(0,MIN(1,NORMINV(RAND(),Taux_Recup,Ecart_Type_Recup)))</f>
        <v/>
      </c>
      <c r="J214" s="137">
        <f>SIMULATEUR!$L$6*(SIMULATEUR!$H$6*B214-Cout_Audit)</f>
        <v/>
      </c>
      <c r="K214" s="137">
        <f>SIMULATEUR!$L$7*(SIMULATEUR!$H$7*C214-Cout_Audit)</f>
        <v/>
      </c>
      <c r="L214" s="137">
        <f>SIMULATEUR!$L$8*(SIMULATEUR!$H$8*D214-Cout_Audit)</f>
        <v/>
      </c>
      <c r="M214" s="137">
        <f>SIMULATEUR!$L$9*(SIMULATEUR!$H$9*E214-Cout_Audit)</f>
        <v/>
      </c>
      <c r="N214" s="137">
        <f>SIMULATEUR!$L$10*(SIMULATEUR!$H$10*F214-Cout_Audit)</f>
        <v/>
      </c>
      <c r="O214" s="137">
        <f>SIMULATEUR!$L$11*(SIMULATEUR!$H$11*G214-Cout_Audit)</f>
        <v/>
      </c>
      <c r="P214" s="137">
        <f>SIMULATEUR!$L$12*(SIMULATEUR!$H$12*H214-Cout_Audit)</f>
        <v/>
      </c>
      <c r="Q214" s="137">
        <f>SIMULATEUR!$L$13*(SIMULATEUR!$H$13*I214-Cout_Audit)</f>
        <v/>
      </c>
      <c r="S214" s="138">
        <f>SUM(J214:Q214)</f>
        <v/>
      </c>
    </row>
    <row r="215">
      <c r="A215" s="135" t="n">
        <v>212</v>
      </c>
      <c r="B215" s="136">
        <f>MAX(0,MIN(1,NORMINV(RAND(),Taux_Recup,Ecart_Type_Recup)))</f>
        <v/>
      </c>
      <c r="C215" s="136">
        <f>MAX(0,MIN(1,NORMINV(RAND(),Taux_Recup,Ecart_Type_Recup)))</f>
        <v/>
      </c>
      <c r="D215" s="136">
        <f>MAX(0,MIN(1,NORMINV(RAND(),Taux_Recup,Ecart_Type_Recup)))</f>
        <v/>
      </c>
      <c r="E215" s="136">
        <f>MAX(0,MIN(1,NORMINV(RAND(),Taux_Recup,Ecart_Type_Recup)))</f>
        <v/>
      </c>
      <c r="F215" s="136">
        <f>MAX(0,MIN(1,NORMINV(RAND(),Taux_Recup,Ecart_Type_Recup)))</f>
        <v/>
      </c>
      <c r="G215" s="136">
        <f>MAX(0,MIN(1,NORMINV(RAND(),Taux_Recup,Ecart_Type_Recup)))</f>
        <v/>
      </c>
      <c r="H215" s="136">
        <f>MAX(0,MIN(1,NORMINV(RAND(),Taux_Recup,Ecart_Type_Recup)))</f>
        <v/>
      </c>
      <c r="I215" s="136">
        <f>MAX(0,MIN(1,NORMINV(RAND(),Taux_Recup,Ecart_Type_Recup)))</f>
        <v/>
      </c>
      <c r="J215" s="137">
        <f>SIMULATEUR!$L$6*(SIMULATEUR!$H$6*B215-Cout_Audit)</f>
        <v/>
      </c>
      <c r="K215" s="137">
        <f>SIMULATEUR!$L$7*(SIMULATEUR!$H$7*C215-Cout_Audit)</f>
        <v/>
      </c>
      <c r="L215" s="137">
        <f>SIMULATEUR!$L$8*(SIMULATEUR!$H$8*D215-Cout_Audit)</f>
        <v/>
      </c>
      <c r="M215" s="137">
        <f>SIMULATEUR!$L$9*(SIMULATEUR!$H$9*E215-Cout_Audit)</f>
        <v/>
      </c>
      <c r="N215" s="137">
        <f>SIMULATEUR!$L$10*(SIMULATEUR!$H$10*F215-Cout_Audit)</f>
        <v/>
      </c>
      <c r="O215" s="137">
        <f>SIMULATEUR!$L$11*(SIMULATEUR!$H$11*G215-Cout_Audit)</f>
        <v/>
      </c>
      <c r="P215" s="137">
        <f>SIMULATEUR!$L$12*(SIMULATEUR!$H$12*H215-Cout_Audit)</f>
        <v/>
      </c>
      <c r="Q215" s="137">
        <f>SIMULATEUR!$L$13*(SIMULATEUR!$H$13*I215-Cout_Audit)</f>
        <v/>
      </c>
      <c r="S215" s="138">
        <f>SUM(J215:Q215)</f>
        <v/>
      </c>
    </row>
    <row r="216">
      <c r="A216" s="135" t="n">
        <v>213</v>
      </c>
      <c r="B216" s="136">
        <f>MAX(0,MIN(1,NORMINV(RAND(),Taux_Recup,Ecart_Type_Recup)))</f>
        <v/>
      </c>
      <c r="C216" s="136">
        <f>MAX(0,MIN(1,NORMINV(RAND(),Taux_Recup,Ecart_Type_Recup)))</f>
        <v/>
      </c>
      <c r="D216" s="136">
        <f>MAX(0,MIN(1,NORMINV(RAND(),Taux_Recup,Ecart_Type_Recup)))</f>
        <v/>
      </c>
      <c r="E216" s="136">
        <f>MAX(0,MIN(1,NORMINV(RAND(),Taux_Recup,Ecart_Type_Recup)))</f>
        <v/>
      </c>
      <c r="F216" s="136">
        <f>MAX(0,MIN(1,NORMINV(RAND(),Taux_Recup,Ecart_Type_Recup)))</f>
        <v/>
      </c>
      <c r="G216" s="136">
        <f>MAX(0,MIN(1,NORMINV(RAND(),Taux_Recup,Ecart_Type_Recup)))</f>
        <v/>
      </c>
      <c r="H216" s="136">
        <f>MAX(0,MIN(1,NORMINV(RAND(),Taux_Recup,Ecart_Type_Recup)))</f>
        <v/>
      </c>
      <c r="I216" s="136">
        <f>MAX(0,MIN(1,NORMINV(RAND(),Taux_Recup,Ecart_Type_Recup)))</f>
        <v/>
      </c>
      <c r="J216" s="137">
        <f>SIMULATEUR!$L$6*(SIMULATEUR!$H$6*B216-Cout_Audit)</f>
        <v/>
      </c>
      <c r="K216" s="137">
        <f>SIMULATEUR!$L$7*(SIMULATEUR!$H$7*C216-Cout_Audit)</f>
        <v/>
      </c>
      <c r="L216" s="137">
        <f>SIMULATEUR!$L$8*(SIMULATEUR!$H$8*D216-Cout_Audit)</f>
        <v/>
      </c>
      <c r="M216" s="137">
        <f>SIMULATEUR!$L$9*(SIMULATEUR!$H$9*E216-Cout_Audit)</f>
        <v/>
      </c>
      <c r="N216" s="137">
        <f>SIMULATEUR!$L$10*(SIMULATEUR!$H$10*F216-Cout_Audit)</f>
        <v/>
      </c>
      <c r="O216" s="137">
        <f>SIMULATEUR!$L$11*(SIMULATEUR!$H$11*G216-Cout_Audit)</f>
        <v/>
      </c>
      <c r="P216" s="137">
        <f>SIMULATEUR!$L$12*(SIMULATEUR!$H$12*H216-Cout_Audit)</f>
        <v/>
      </c>
      <c r="Q216" s="137">
        <f>SIMULATEUR!$L$13*(SIMULATEUR!$H$13*I216-Cout_Audit)</f>
        <v/>
      </c>
      <c r="S216" s="138">
        <f>SUM(J216:Q216)</f>
        <v/>
      </c>
    </row>
    <row r="217">
      <c r="A217" s="135" t="n">
        <v>214</v>
      </c>
      <c r="B217" s="136">
        <f>MAX(0,MIN(1,NORMINV(RAND(),Taux_Recup,Ecart_Type_Recup)))</f>
        <v/>
      </c>
      <c r="C217" s="136">
        <f>MAX(0,MIN(1,NORMINV(RAND(),Taux_Recup,Ecart_Type_Recup)))</f>
        <v/>
      </c>
      <c r="D217" s="136">
        <f>MAX(0,MIN(1,NORMINV(RAND(),Taux_Recup,Ecart_Type_Recup)))</f>
        <v/>
      </c>
      <c r="E217" s="136">
        <f>MAX(0,MIN(1,NORMINV(RAND(),Taux_Recup,Ecart_Type_Recup)))</f>
        <v/>
      </c>
      <c r="F217" s="136">
        <f>MAX(0,MIN(1,NORMINV(RAND(),Taux_Recup,Ecart_Type_Recup)))</f>
        <v/>
      </c>
      <c r="G217" s="136">
        <f>MAX(0,MIN(1,NORMINV(RAND(),Taux_Recup,Ecart_Type_Recup)))</f>
        <v/>
      </c>
      <c r="H217" s="136">
        <f>MAX(0,MIN(1,NORMINV(RAND(),Taux_Recup,Ecart_Type_Recup)))</f>
        <v/>
      </c>
      <c r="I217" s="136">
        <f>MAX(0,MIN(1,NORMINV(RAND(),Taux_Recup,Ecart_Type_Recup)))</f>
        <v/>
      </c>
      <c r="J217" s="137">
        <f>SIMULATEUR!$L$6*(SIMULATEUR!$H$6*B217-Cout_Audit)</f>
        <v/>
      </c>
      <c r="K217" s="137">
        <f>SIMULATEUR!$L$7*(SIMULATEUR!$H$7*C217-Cout_Audit)</f>
        <v/>
      </c>
      <c r="L217" s="137">
        <f>SIMULATEUR!$L$8*(SIMULATEUR!$H$8*D217-Cout_Audit)</f>
        <v/>
      </c>
      <c r="M217" s="137">
        <f>SIMULATEUR!$L$9*(SIMULATEUR!$H$9*E217-Cout_Audit)</f>
        <v/>
      </c>
      <c r="N217" s="137">
        <f>SIMULATEUR!$L$10*(SIMULATEUR!$H$10*F217-Cout_Audit)</f>
        <v/>
      </c>
      <c r="O217" s="137">
        <f>SIMULATEUR!$L$11*(SIMULATEUR!$H$11*G217-Cout_Audit)</f>
        <v/>
      </c>
      <c r="P217" s="137">
        <f>SIMULATEUR!$L$12*(SIMULATEUR!$H$12*H217-Cout_Audit)</f>
        <v/>
      </c>
      <c r="Q217" s="137">
        <f>SIMULATEUR!$L$13*(SIMULATEUR!$H$13*I217-Cout_Audit)</f>
        <v/>
      </c>
      <c r="S217" s="138">
        <f>SUM(J217:Q217)</f>
        <v/>
      </c>
    </row>
    <row r="218">
      <c r="A218" s="135" t="n">
        <v>215</v>
      </c>
      <c r="B218" s="136">
        <f>MAX(0,MIN(1,NORMINV(RAND(),Taux_Recup,Ecart_Type_Recup)))</f>
        <v/>
      </c>
      <c r="C218" s="136">
        <f>MAX(0,MIN(1,NORMINV(RAND(),Taux_Recup,Ecart_Type_Recup)))</f>
        <v/>
      </c>
      <c r="D218" s="136">
        <f>MAX(0,MIN(1,NORMINV(RAND(),Taux_Recup,Ecart_Type_Recup)))</f>
        <v/>
      </c>
      <c r="E218" s="136">
        <f>MAX(0,MIN(1,NORMINV(RAND(),Taux_Recup,Ecart_Type_Recup)))</f>
        <v/>
      </c>
      <c r="F218" s="136">
        <f>MAX(0,MIN(1,NORMINV(RAND(),Taux_Recup,Ecart_Type_Recup)))</f>
        <v/>
      </c>
      <c r="G218" s="136">
        <f>MAX(0,MIN(1,NORMINV(RAND(),Taux_Recup,Ecart_Type_Recup)))</f>
        <v/>
      </c>
      <c r="H218" s="136">
        <f>MAX(0,MIN(1,NORMINV(RAND(),Taux_Recup,Ecart_Type_Recup)))</f>
        <v/>
      </c>
      <c r="I218" s="136">
        <f>MAX(0,MIN(1,NORMINV(RAND(),Taux_Recup,Ecart_Type_Recup)))</f>
        <v/>
      </c>
      <c r="J218" s="137">
        <f>SIMULATEUR!$L$6*(SIMULATEUR!$H$6*B218-Cout_Audit)</f>
        <v/>
      </c>
      <c r="K218" s="137">
        <f>SIMULATEUR!$L$7*(SIMULATEUR!$H$7*C218-Cout_Audit)</f>
        <v/>
      </c>
      <c r="L218" s="137">
        <f>SIMULATEUR!$L$8*(SIMULATEUR!$H$8*D218-Cout_Audit)</f>
        <v/>
      </c>
      <c r="M218" s="137">
        <f>SIMULATEUR!$L$9*(SIMULATEUR!$H$9*E218-Cout_Audit)</f>
        <v/>
      </c>
      <c r="N218" s="137">
        <f>SIMULATEUR!$L$10*(SIMULATEUR!$H$10*F218-Cout_Audit)</f>
        <v/>
      </c>
      <c r="O218" s="137">
        <f>SIMULATEUR!$L$11*(SIMULATEUR!$H$11*G218-Cout_Audit)</f>
        <v/>
      </c>
      <c r="P218" s="137">
        <f>SIMULATEUR!$L$12*(SIMULATEUR!$H$12*H218-Cout_Audit)</f>
        <v/>
      </c>
      <c r="Q218" s="137">
        <f>SIMULATEUR!$L$13*(SIMULATEUR!$H$13*I218-Cout_Audit)</f>
        <v/>
      </c>
      <c r="S218" s="138">
        <f>SUM(J218:Q218)</f>
        <v/>
      </c>
    </row>
    <row r="219">
      <c r="A219" s="135" t="n">
        <v>216</v>
      </c>
      <c r="B219" s="136">
        <f>MAX(0,MIN(1,NORMINV(RAND(),Taux_Recup,Ecart_Type_Recup)))</f>
        <v/>
      </c>
      <c r="C219" s="136">
        <f>MAX(0,MIN(1,NORMINV(RAND(),Taux_Recup,Ecart_Type_Recup)))</f>
        <v/>
      </c>
      <c r="D219" s="136">
        <f>MAX(0,MIN(1,NORMINV(RAND(),Taux_Recup,Ecart_Type_Recup)))</f>
        <v/>
      </c>
      <c r="E219" s="136">
        <f>MAX(0,MIN(1,NORMINV(RAND(),Taux_Recup,Ecart_Type_Recup)))</f>
        <v/>
      </c>
      <c r="F219" s="136">
        <f>MAX(0,MIN(1,NORMINV(RAND(),Taux_Recup,Ecart_Type_Recup)))</f>
        <v/>
      </c>
      <c r="G219" s="136">
        <f>MAX(0,MIN(1,NORMINV(RAND(),Taux_Recup,Ecart_Type_Recup)))</f>
        <v/>
      </c>
      <c r="H219" s="136">
        <f>MAX(0,MIN(1,NORMINV(RAND(),Taux_Recup,Ecart_Type_Recup)))</f>
        <v/>
      </c>
      <c r="I219" s="136">
        <f>MAX(0,MIN(1,NORMINV(RAND(),Taux_Recup,Ecart_Type_Recup)))</f>
        <v/>
      </c>
      <c r="J219" s="137">
        <f>SIMULATEUR!$L$6*(SIMULATEUR!$H$6*B219-Cout_Audit)</f>
        <v/>
      </c>
      <c r="K219" s="137">
        <f>SIMULATEUR!$L$7*(SIMULATEUR!$H$7*C219-Cout_Audit)</f>
        <v/>
      </c>
      <c r="L219" s="137">
        <f>SIMULATEUR!$L$8*(SIMULATEUR!$H$8*D219-Cout_Audit)</f>
        <v/>
      </c>
      <c r="M219" s="137">
        <f>SIMULATEUR!$L$9*(SIMULATEUR!$H$9*E219-Cout_Audit)</f>
        <v/>
      </c>
      <c r="N219" s="137">
        <f>SIMULATEUR!$L$10*(SIMULATEUR!$H$10*F219-Cout_Audit)</f>
        <v/>
      </c>
      <c r="O219" s="137">
        <f>SIMULATEUR!$L$11*(SIMULATEUR!$H$11*G219-Cout_Audit)</f>
        <v/>
      </c>
      <c r="P219" s="137">
        <f>SIMULATEUR!$L$12*(SIMULATEUR!$H$12*H219-Cout_Audit)</f>
        <v/>
      </c>
      <c r="Q219" s="137">
        <f>SIMULATEUR!$L$13*(SIMULATEUR!$H$13*I219-Cout_Audit)</f>
        <v/>
      </c>
      <c r="S219" s="138">
        <f>SUM(J219:Q219)</f>
        <v/>
      </c>
    </row>
    <row r="220">
      <c r="A220" s="135" t="n">
        <v>217</v>
      </c>
      <c r="B220" s="136">
        <f>MAX(0,MIN(1,NORMINV(RAND(),Taux_Recup,Ecart_Type_Recup)))</f>
        <v/>
      </c>
      <c r="C220" s="136">
        <f>MAX(0,MIN(1,NORMINV(RAND(),Taux_Recup,Ecart_Type_Recup)))</f>
        <v/>
      </c>
      <c r="D220" s="136">
        <f>MAX(0,MIN(1,NORMINV(RAND(),Taux_Recup,Ecart_Type_Recup)))</f>
        <v/>
      </c>
      <c r="E220" s="136">
        <f>MAX(0,MIN(1,NORMINV(RAND(),Taux_Recup,Ecart_Type_Recup)))</f>
        <v/>
      </c>
      <c r="F220" s="136">
        <f>MAX(0,MIN(1,NORMINV(RAND(),Taux_Recup,Ecart_Type_Recup)))</f>
        <v/>
      </c>
      <c r="G220" s="136">
        <f>MAX(0,MIN(1,NORMINV(RAND(),Taux_Recup,Ecart_Type_Recup)))</f>
        <v/>
      </c>
      <c r="H220" s="136">
        <f>MAX(0,MIN(1,NORMINV(RAND(),Taux_Recup,Ecart_Type_Recup)))</f>
        <v/>
      </c>
      <c r="I220" s="136">
        <f>MAX(0,MIN(1,NORMINV(RAND(),Taux_Recup,Ecart_Type_Recup)))</f>
        <v/>
      </c>
      <c r="J220" s="137">
        <f>SIMULATEUR!$L$6*(SIMULATEUR!$H$6*B220-Cout_Audit)</f>
        <v/>
      </c>
      <c r="K220" s="137">
        <f>SIMULATEUR!$L$7*(SIMULATEUR!$H$7*C220-Cout_Audit)</f>
        <v/>
      </c>
      <c r="L220" s="137">
        <f>SIMULATEUR!$L$8*(SIMULATEUR!$H$8*D220-Cout_Audit)</f>
        <v/>
      </c>
      <c r="M220" s="137">
        <f>SIMULATEUR!$L$9*(SIMULATEUR!$H$9*E220-Cout_Audit)</f>
        <v/>
      </c>
      <c r="N220" s="137">
        <f>SIMULATEUR!$L$10*(SIMULATEUR!$H$10*F220-Cout_Audit)</f>
        <v/>
      </c>
      <c r="O220" s="137">
        <f>SIMULATEUR!$L$11*(SIMULATEUR!$H$11*G220-Cout_Audit)</f>
        <v/>
      </c>
      <c r="P220" s="137">
        <f>SIMULATEUR!$L$12*(SIMULATEUR!$H$12*H220-Cout_Audit)</f>
        <v/>
      </c>
      <c r="Q220" s="137">
        <f>SIMULATEUR!$L$13*(SIMULATEUR!$H$13*I220-Cout_Audit)</f>
        <v/>
      </c>
      <c r="S220" s="138">
        <f>SUM(J220:Q220)</f>
        <v/>
      </c>
    </row>
    <row r="221">
      <c r="A221" s="135" t="n">
        <v>218</v>
      </c>
      <c r="B221" s="136">
        <f>MAX(0,MIN(1,NORMINV(RAND(),Taux_Recup,Ecart_Type_Recup)))</f>
        <v/>
      </c>
      <c r="C221" s="136">
        <f>MAX(0,MIN(1,NORMINV(RAND(),Taux_Recup,Ecart_Type_Recup)))</f>
        <v/>
      </c>
      <c r="D221" s="136">
        <f>MAX(0,MIN(1,NORMINV(RAND(),Taux_Recup,Ecart_Type_Recup)))</f>
        <v/>
      </c>
      <c r="E221" s="136">
        <f>MAX(0,MIN(1,NORMINV(RAND(),Taux_Recup,Ecart_Type_Recup)))</f>
        <v/>
      </c>
      <c r="F221" s="136">
        <f>MAX(0,MIN(1,NORMINV(RAND(),Taux_Recup,Ecart_Type_Recup)))</f>
        <v/>
      </c>
      <c r="G221" s="136">
        <f>MAX(0,MIN(1,NORMINV(RAND(),Taux_Recup,Ecart_Type_Recup)))</f>
        <v/>
      </c>
      <c r="H221" s="136">
        <f>MAX(0,MIN(1,NORMINV(RAND(),Taux_Recup,Ecart_Type_Recup)))</f>
        <v/>
      </c>
      <c r="I221" s="136">
        <f>MAX(0,MIN(1,NORMINV(RAND(),Taux_Recup,Ecart_Type_Recup)))</f>
        <v/>
      </c>
      <c r="J221" s="137">
        <f>SIMULATEUR!$L$6*(SIMULATEUR!$H$6*B221-Cout_Audit)</f>
        <v/>
      </c>
      <c r="K221" s="137">
        <f>SIMULATEUR!$L$7*(SIMULATEUR!$H$7*C221-Cout_Audit)</f>
        <v/>
      </c>
      <c r="L221" s="137">
        <f>SIMULATEUR!$L$8*(SIMULATEUR!$H$8*D221-Cout_Audit)</f>
        <v/>
      </c>
      <c r="M221" s="137">
        <f>SIMULATEUR!$L$9*(SIMULATEUR!$H$9*E221-Cout_Audit)</f>
        <v/>
      </c>
      <c r="N221" s="137">
        <f>SIMULATEUR!$L$10*(SIMULATEUR!$H$10*F221-Cout_Audit)</f>
        <v/>
      </c>
      <c r="O221" s="137">
        <f>SIMULATEUR!$L$11*(SIMULATEUR!$H$11*G221-Cout_Audit)</f>
        <v/>
      </c>
      <c r="P221" s="137">
        <f>SIMULATEUR!$L$12*(SIMULATEUR!$H$12*H221-Cout_Audit)</f>
        <v/>
      </c>
      <c r="Q221" s="137">
        <f>SIMULATEUR!$L$13*(SIMULATEUR!$H$13*I221-Cout_Audit)</f>
        <v/>
      </c>
      <c r="S221" s="138">
        <f>SUM(J221:Q221)</f>
        <v/>
      </c>
    </row>
    <row r="222">
      <c r="A222" s="135" t="n">
        <v>219</v>
      </c>
      <c r="B222" s="136">
        <f>MAX(0,MIN(1,NORMINV(RAND(),Taux_Recup,Ecart_Type_Recup)))</f>
        <v/>
      </c>
      <c r="C222" s="136">
        <f>MAX(0,MIN(1,NORMINV(RAND(),Taux_Recup,Ecart_Type_Recup)))</f>
        <v/>
      </c>
      <c r="D222" s="136">
        <f>MAX(0,MIN(1,NORMINV(RAND(),Taux_Recup,Ecart_Type_Recup)))</f>
        <v/>
      </c>
      <c r="E222" s="136">
        <f>MAX(0,MIN(1,NORMINV(RAND(),Taux_Recup,Ecart_Type_Recup)))</f>
        <v/>
      </c>
      <c r="F222" s="136">
        <f>MAX(0,MIN(1,NORMINV(RAND(),Taux_Recup,Ecart_Type_Recup)))</f>
        <v/>
      </c>
      <c r="G222" s="136">
        <f>MAX(0,MIN(1,NORMINV(RAND(),Taux_Recup,Ecart_Type_Recup)))</f>
        <v/>
      </c>
      <c r="H222" s="136">
        <f>MAX(0,MIN(1,NORMINV(RAND(),Taux_Recup,Ecart_Type_Recup)))</f>
        <v/>
      </c>
      <c r="I222" s="136">
        <f>MAX(0,MIN(1,NORMINV(RAND(),Taux_Recup,Ecart_Type_Recup)))</f>
        <v/>
      </c>
      <c r="J222" s="137">
        <f>SIMULATEUR!$L$6*(SIMULATEUR!$H$6*B222-Cout_Audit)</f>
        <v/>
      </c>
      <c r="K222" s="137">
        <f>SIMULATEUR!$L$7*(SIMULATEUR!$H$7*C222-Cout_Audit)</f>
        <v/>
      </c>
      <c r="L222" s="137">
        <f>SIMULATEUR!$L$8*(SIMULATEUR!$H$8*D222-Cout_Audit)</f>
        <v/>
      </c>
      <c r="M222" s="137">
        <f>SIMULATEUR!$L$9*(SIMULATEUR!$H$9*E222-Cout_Audit)</f>
        <v/>
      </c>
      <c r="N222" s="137">
        <f>SIMULATEUR!$L$10*(SIMULATEUR!$H$10*F222-Cout_Audit)</f>
        <v/>
      </c>
      <c r="O222" s="137">
        <f>SIMULATEUR!$L$11*(SIMULATEUR!$H$11*G222-Cout_Audit)</f>
        <v/>
      </c>
      <c r="P222" s="137">
        <f>SIMULATEUR!$L$12*(SIMULATEUR!$H$12*H222-Cout_Audit)</f>
        <v/>
      </c>
      <c r="Q222" s="137">
        <f>SIMULATEUR!$L$13*(SIMULATEUR!$H$13*I222-Cout_Audit)</f>
        <v/>
      </c>
      <c r="S222" s="138">
        <f>SUM(J222:Q222)</f>
        <v/>
      </c>
    </row>
    <row r="223">
      <c r="A223" s="135" t="n">
        <v>220</v>
      </c>
      <c r="B223" s="136">
        <f>MAX(0,MIN(1,NORMINV(RAND(),Taux_Recup,Ecart_Type_Recup)))</f>
        <v/>
      </c>
      <c r="C223" s="136">
        <f>MAX(0,MIN(1,NORMINV(RAND(),Taux_Recup,Ecart_Type_Recup)))</f>
        <v/>
      </c>
      <c r="D223" s="136">
        <f>MAX(0,MIN(1,NORMINV(RAND(),Taux_Recup,Ecart_Type_Recup)))</f>
        <v/>
      </c>
      <c r="E223" s="136">
        <f>MAX(0,MIN(1,NORMINV(RAND(),Taux_Recup,Ecart_Type_Recup)))</f>
        <v/>
      </c>
      <c r="F223" s="136">
        <f>MAX(0,MIN(1,NORMINV(RAND(),Taux_Recup,Ecart_Type_Recup)))</f>
        <v/>
      </c>
      <c r="G223" s="136">
        <f>MAX(0,MIN(1,NORMINV(RAND(),Taux_Recup,Ecart_Type_Recup)))</f>
        <v/>
      </c>
      <c r="H223" s="136">
        <f>MAX(0,MIN(1,NORMINV(RAND(),Taux_Recup,Ecart_Type_Recup)))</f>
        <v/>
      </c>
      <c r="I223" s="136">
        <f>MAX(0,MIN(1,NORMINV(RAND(),Taux_Recup,Ecart_Type_Recup)))</f>
        <v/>
      </c>
      <c r="J223" s="137">
        <f>SIMULATEUR!$L$6*(SIMULATEUR!$H$6*B223-Cout_Audit)</f>
        <v/>
      </c>
      <c r="K223" s="137">
        <f>SIMULATEUR!$L$7*(SIMULATEUR!$H$7*C223-Cout_Audit)</f>
        <v/>
      </c>
      <c r="L223" s="137">
        <f>SIMULATEUR!$L$8*(SIMULATEUR!$H$8*D223-Cout_Audit)</f>
        <v/>
      </c>
      <c r="M223" s="137">
        <f>SIMULATEUR!$L$9*(SIMULATEUR!$H$9*E223-Cout_Audit)</f>
        <v/>
      </c>
      <c r="N223" s="137">
        <f>SIMULATEUR!$L$10*(SIMULATEUR!$H$10*F223-Cout_Audit)</f>
        <v/>
      </c>
      <c r="O223" s="137">
        <f>SIMULATEUR!$L$11*(SIMULATEUR!$H$11*G223-Cout_Audit)</f>
        <v/>
      </c>
      <c r="P223" s="137">
        <f>SIMULATEUR!$L$12*(SIMULATEUR!$H$12*H223-Cout_Audit)</f>
        <v/>
      </c>
      <c r="Q223" s="137">
        <f>SIMULATEUR!$L$13*(SIMULATEUR!$H$13*I223-Cout_Audit)</f>
        <v/>
      </c>
      <c r="S223" s="138">
        <f>SUM(J223:Q223)</f>
        <v/>
      </c>
    </row>
    <row r="224">
      <c r="A224" s="135" t="n">
        <v>221</v>
      </c>
      <c r="B224" s="136">
        <f>MAX(0,MIN(1,NORMINV(RAND(),Taux_Recup,Ecart_Type_Recup)))</f>
        <v/>
      </c>
      <c r="C224" s="136">
        <f>MAX(0,MIN(1,NORMINV(RAND(),Taux_Recup,Ecart_Type_Recup)))</f>
        <v/>
      </c>
      <c r="D224" s="136">
        <f>MAX(0,MIN(1,NORMINV(RAND(),Taux_Recup,Ecart_Type_Recup)))</f>
        <v/>
      </c>
      <c r="E224" s="136">
        <f>MAX(0,MIN(1,NORMINV(RAND(),Taux_Recup,Ecart_Type_Recup)))</f>
        <v/>
      </c>
      <c r="F224" s="136">
        <f>MAX(0,MIN(1,NORMINV(RAND(),Taux_Recup,Ecart_Type_Recup)))</f>
        <v/>
      </c>
      <c r="G224" s="136">
        <f>MAX(0,MIN(1,NORMINV(RAND(),Taux_Recup,Ecart_Type_Recup)))</f>
        <v/>
      </c>
      <c r="H224" s="136">
        <f>MAX(0,MIN(1,NORMINV(RAND(),Taux_Recup,Ecart_Type_Recup)))</f>
        <v/>
      </c>
      <c r="I224" s="136">
        <f>MAX(0,MIN(1,NORMINV(RAND(),Taux_Recup,Ecart_Type_Recup)))</f>
        <v/>
      </c>
      <c r="J224" s="137">
        <f>SIMULATEUR!$L$6*(SIMULATEUR!$H$6*B224-Cout_Audit)</f>
        <v/>
      </c>
      <c r="K224" s="137">
        <f>SIMULATEUR!$L$7*(SIMULATEUR!$H$7*C224-Cout_Audit)</f>
        <v/>
      </c>
      <c r="L224" s="137">
        <f>SIMULATEUR!$L$8*(SIMULATEUR!$H$8*D224-Cout_Audit)</f>
        <v/>
      </c>
      <c r="M224" s="137">
        <f>SIMULATEUR!$L$9*(SIMULATEUR!$H$9*E224-Cout_Audit)</f>
        <v/>
      </c>
      <c r="N224" s="137">
        <f>SIMULATEUR!$L$10*(SIMULATEUR!$H$10*F224-Cout_Audit)</f>
        <v/>
      </c>
      <c r="O224" s="137">
        <f>SIMULATEUR!$L$11*(SIMULATEUR!$H$11*G224-Cout_Audit)</f>
        <v/>
      </c>
      <c r="P224" s="137">
        <f>SIMULATEUR!$L$12*(SIMULATEUR!$H$12*H224-Cout_Audit)</f>
        <v/>
      </c>
      <c r="Q224" s="137">
        <f>SIMULATEUR!$L$13*(SIMULATEUR!$H$13*I224-Cout_Audit)</f>
        <v/>
      </c>
      <c r="S224" s="138">
        <f>SUM(J224:Q224)</f>
        <v/>
      </c>
    </row>
    <row r="225">
      <c r="A225" s="135" t="n">
        <v>222</v>
      </c>
      <c r="B225" s="136">
        <f>MAX(0,MIN(1,NORMINV(RAND(),Taux_Recup,Ecart_Type_Recup)))</f>
        <v/>
      </c>
      <c r="C225" s="136">
        <f>MAX(0,MIN(1,NORMINV(RAND(),Taux_Recup,Ecart_Type_Recup)))</f>
        <v/>
      </c>
      <c r="D225" s="136">
        <f>MAX(0,MIN(1,NORMINV(RAND(),Taux_Recup,Ecart_Type_Recup)))</f>
        <v/>
      </c>
      <c r="E225" s="136">
        <f>MAX(0,MIN(1,NORMINV(RAND(),Taux_Recup,Ecart_Type_Recup)))</f>
        <v/>
      </c>
      <c r="F225" s="136">
        <f>MAX(0,MIN(1,NORMINV(RAND(),Taux_Recup,Ecart_Type_Recup)))</f>
        <v/>
      </c>
      <c r="G225" s="136">
        <f>MAX(0,MIN(1,NORMINV(RAND(),Taux_Recup,Ecart_Type_Recup)))</f>
        <v/>
      </c>
      <c r="H225" s="136">
        <f>MAX(0,MIN(1,NORMINV(RAND(),Taux_Recup,Ecart_Type_Recup)))</f>
        <v/>
      </c>
      <c r="I225" s="136">
        <f>MAX(0,MIN(1,NORMINV(RAND(),Taux_Recup,Ecart_Type_Recup)))</f>
        <v/>
      </c>
      <c r="J225" s="137">
        <f>SIMULATEUR!$L$6*(SIMULATEUR!$H$6*B225-Cout_Audit)</f>
        <v/>
      </c>
      <c r="K225" s="137">
        <f>SIMULATEUR!$L$7*(SIMULATEUR!$H$7*C225-Cout_Audit)</f>
        <v/>
      </c>
      <c r="L225" s="137">
        <f>SIMULATEUR!$L$8*(SIMULATEUR!$H$8*D225-Cout_Audit)</f>
        <v/>
      </c>
      <c r="M225" s="137">
        <f>SIMULATEUR!$L$9*(SIMULATEUR!$H$9*E225-Cout_Audit)</f>
        <v/>
      </c>
      <c r="N225" s="137">
        <f>SIMULATEUR!$L$10*(SIMULATEUR!$H$10*F225-Cout_Audit)</f>
        <v/>
      </c>
      <c r="O225" s="137">
        <f>SIMULATEUR!$L$11*(SIMULATEUR!$H$11*G225-Cout_Audit)</f>
        <v/>
      </c>
      <c r="P225" s="137">
        <f>SIMULATEUR!$L$12*(SIMULATEUR!$H$12*H225-Cout_Audit)</f>
        <v/>
      </c>
      <c r="Q225" s="137">
        <f>SIMULATEUR!$L$13*(SIMULATEUR!$H$13*I225-Cout_Audit)</f>
        <v/>
      </c>
      <c r="S225" s="138">
        <f>SUM(J225:Q225)</f>
        <v/>
      </c>
    </row>
    <row r="226">
      <c r="A226" s="135" t="n">
        <v>223</v>
      </c>
      <c r="B226" s="136">
        <f>MAX(0,MIN(1,NORMINV(RAND(),Taux_Recup,Ecart_Type_Recup)))</f>
        <v/>
      </c>
      <c r="C226" s="136">
        <f>MAX(0,MIN(1,NORMINV(RAND(),Taux_Recup,Ecart_Type_Recup)))</f>
        <v/>
      </c>
      <c r="D226" s="136">
        <f>MAX(0,MIN(1,NORMINV(RAND(),Taux_Recup,Ecart_Type_Recup)))</f>
        <v/>
      </c>
      <c r="E226" s="136">
        <f>MAX(0,MIN(1,NORMINV(RAND(),Taux_Recup,Ecart_Type_Recup)))</f>
        <v/>
      </c>
      <c r="F226" s="136">
        <f>MAX(0,MIN(1,NORMINV(RAND(),Taux_Recup,Ecart_Type_Recup)))</f>
        <v/>
      </c>
      <c r="G226" s="136">
        <f>MAX(0,MIN(1,NORMINV(RAND(),Taux_Recup,Ecart_Type_Recup)))</f>
        <v/>
      </c>
      <c r="H226" s="136">
        <f>MAX(0,MIN(1,NORMINV(RAND(),Taux_Recup,Ecart_Type_Recup)))</f>
        <v/>
      </c>
      <c r="I226" s="136">
        <f>MAX(0,MIN(1,NORMINV(RAND(),Taux_Recup,Ecart_Type_Recup)))</f>
        <v/>
      </c>
      <c r="J226" s="137">
        <f>SIMULATEUR!$L$6*(SIMULATEUR!$H$6*B226-Cout_Audit)</f>
        <v/>
      </c>
      <c r="K226" s="137">
        <f>SIMULATEUR!$L$7*(SIMULATEUR!$H$7*C226-Cout_Audit)</f>
        <v/>
      </c>
      <c r="L226" s="137">
        <f>SIMULATEUR!$L$8*(SIMULATEUR!$H$8*D226-Cout_Audit)</f>
        <v/>
      </c>
      <c r="M226" s="137">
        <f>SIMULATEUR!$L$9*(SIMULATEUR!$H$9*E226-Cout_Audit)</f>
        <v/>
      </c>
      <c r="N226" s="137">
        <f>SIMULATEUR!$L$10*(SIMULATEUR!$H$10*F226-Cout_Audit)</f>
        <v/>
      </c>
      <c r="O226" s="137">
        <f>SIMULATEUR!$L$11*(SIMULATEUR!$H$11*G226-Cout_Audit)</f>
        <v/>
      </c>
      <c r="P226" s="137">
        <f>SIMULATEUR!$L$12*(SIMULATEUR!$H$12*H226-Cout_Audit)</f>
        <v/>
      </c>
      <c r="Q226" s="137">
        <f>SIMULATEUR!$L$13*(SIMULATEUR!$H$13*I226-Cout_Audit)</f>
        <v/>
      </c>
      <c r="S226" s="138">
        <f>SUM(J226:Q226)</f>
        <v/>
      </c>
    </row>
    <row r="227">
      <c r="A227" s="135" t="n">
        <v>224</v>
      </c>
      <c r="B227" s="136">
        <f>MAX(0,MIN(1,NORMINV(RAND(),Taux_Recup,Ecart_Type_Recup)))</f>
        <v/>
      </c>
      <c r="C227" s="136">
        <f>MAX(0,MIN(1,NORMINV(RAND(),Taux_Recup,Ecart_Type_Recup)))</f>
        <v/>
      </c>
      <c r="D227" s="136">
        <f>MAX(0,MIN(1,NORMINV(RAND(),Taux_Recup,Ecart_Type_Recup)))</f>
        <v/>
      </c>
      <c r="E227" s="136">
        <f>MAX(0,MIN(1,NORMINV(RAND(),Taux_Recup,Ecart_Type_Recup)))</f>
        <v/>
      </c>
      <c r="F227" s="136">
        <f>MAX(0,MIN(1,NORMINV(RAND(),Taux_Recup,Ecart_Type_Recup)))</f>
        <v/>
      </c>
      <c r="G227" s="136">
        <f>MAX(0,MIN(1,NORMINV(RAND(),Taux_Recup,Ecart_Type_Recup)))</f>
        <v/>
      </c>
      <c r="H227" s="136">
        <f>MAX(0,MIN(1,NORMINV(RAND(),Taux_Recup,Ecart_Type_Recup)))</f>
        <v/>
      </c>
      <c r="I227" s="136">
        <f>MAX(0,MIN(1,NORMINV(RAND(),Taux_Recup,Ecart_Type_Recup)))</f>
        <v/>
      </c>
      <c r="J227" s="137">
        <f>SIMULATEUR!$L$6*(SIMULATEUR!$H$6*B227-Cout_Audit)</f>
        <v/>
      </c>
      <c r="K227" s="137">
        <f>SIMULATEUR!$L$7*(SIMULATEUR!$H$7*C227-Cout_Audit)</f>
        <v/>
      </c>
      <c r="L227" s="137">
        <f>SIMULATEUR!$L$8*(SIMULATEUR!$H$8*D227-Cout_Audit)</f>
        <v/>
      </c>
      <c r="M227" s="137">
        <f>SIMULATEUR!$L$9*(SIMULATEUR!$H$9*E227-Cout_Audit)</f>
        <v/>
      </c>
      <c r="N227" s="137">
        <f>SIMULATEUR!$L$10*(SIMULATEUR!$H$10*F227-Cout_Audit)</f>
        <v/>
      </c>
      <c r="O227" s="137">
        <f>SIMULATEUR!$L$11*(SIMULATEUR!$H$11*G227-Cout_Audit)</f>
        <v/>
      </c>
      <c r="P227" s="137">
        <f>SIMULATEUR!$L$12*(SIMULATEUR!$H$12*H227-Cout_Audit)</f>
        <v/>
      </c>
      <c r="Q227" s="137">
        <f>SIMULATEUR!$L$13*(SIMULATEUR!$H$13*I227-Cout_Audit)</f>
        <v/>
      </c>
      <c r="S227" s="138">
        <f>SUM(J227:Q227)</f>
        <v/>
      </c>
    </row>
    <row r="228">
      <c r="A228" s="135" t="n">
        <v>225</v>
      </c>
      <c r="B228" s="136">
        <f>MAX(0,MIN(1,NORMINV(RAND(),Taux_Recup,Ecart_Type_Recup)))</f>
        <v/>
      </c>
      <c r="C228" s="136">
        <f>MAX(0,MIN(1,NORMINV(RAND(),Taux_Recup,Ecart_Type_Recup)))</f>
        <v/>
      </c>
      <c r="D228" s="136">
        <f>MAX(0,MIN(1,NORMINV(RAND(),Taux_Recup,Ecart_Type_Recup)))</f>
        <v/>
      </c>
      <c r="E228" s="136">
        <f>MAX(0,MIN(1,NORMINV(RAND(),Taux_Recup,Ecart_Type_Recup)))</f>
        <v/>
      </c>
      <c r="F228" s="136">
        <f>MAX(0,MIN(1,NORMINV(RAND(),Taux_Recup,Ecart_Type_Recup)))</f>
        <v/>
      </c>
      <c r="G228" s="136">
        <f>MAX(0,MIN(1,NORMINV(RAND(),Taux_Recup,Ecart_Type_Recup)))</f>
        <v/>
      </c>
      <c r="H228" s="136">
        <f>MAX(0,MIN(1,NORMINV(RAND(),Taux_Recup,Ecart_Type_Recup)))</f>
        <v/>
      </c>
      <c r="I228" s="136">
        <f>MAX(0,MIN(1,NORMINV(RAND(),Taux_Recup,Ecart_Type_Recup)))</f>
        <v/>
      </c>
      <c r="J228" s="137">
        <f>SIMULATEUR!$L$6*(SIMULATEUR!$H$6*B228-Cout_Audit)</f>
        <v/>
      </c>
      <c r="K228" s="137">
        <f>SIMULATEUR!$L$7*(SIMULATEUR!$H$7*C228-Cout_Audit)</f>
        <v/>
      </c>
      <c r="L228" s="137">
        <f>SIMULATEUR!$L$8*(SIMULATEUR!$H$8*D228-Cout_Audit)</f>
        <v/>
      </c>
      <c r="M228" s="137">
        <f>SIMULATEUR!$L$9*(SIMULATEUR!$H$9*E228-Cout_Audit)</f>
        <v/>
      </c>
      <c r="N228" s="137">
        <f>SIMULATEUR!$L$10*(SIMULATEUR!$H$10*F228-Cout_Audit)</f>
        <v/>
      </c>
      <c r="O228" s="137">
        <f>SIMULATEUR!$L$11*(SIMULATEUR!$H$11*G228-Cout_Audit)</f>
        <v/>
      </c>
      <c r="P228" s="137">
        <f>SIMULATEUR!$L$12*(SIMULATEUR!$H$12*H228-Cout_Audit)</f>
        <v/>
      </c>
      <c r="Q228" s="137">
        <f>SIMULATEUR!$L$13*(SIMULATEUR!$H$13*I228-Cout_Audit)</f>
        <v/>
      </c>
      <c r="S228" s="138">
        <f>SUM(J228:Q228)</f>
        <v/>
      </c>
    </row>
    <row r="229">
      <c r="A229" s="135" t="n">
        <v>226</v>
      </c>
      <c r="B229" s="136">
        <f>MAX(0,MIN(1,NORMINV(RAND(),Taux_Recup,Ecart_Type_Recup)))</f>
        <v/>
      </c>
      <c r="C229" s="136">
        <f>MAX(0,MIN(1,NORMINV(RAND(),Taux_Recup,Ecart_Type_Recup)))</f>
        <v/>
      </c>
      <c r="D229" s="136">
        <f>MAX(0,MIN(1,NORMINV(RAND(),Taux_Recup,Ecart_Type_Recup)))</f>
        <v/>
      </c>
      <c r="E229" s="136">
        <f>MAX(0,MIN(1,NORMINV(RAND(),Taux_Recup,Ecart_Type_Recup)))</f>
        <v/>
      </c>
      <c r="F229" s="136">
        <f>MAX(0,MIN(1,NORMINV(RAND(),Taux_Recup,Ecart_Type_Recup)))</f>
        <v/>
      </c>
      <c r="G229" s="136">
        <f>MAX(0,MIN(1,NORMINV(RAND(),Taux_Recup,Ecart_Type_Recup)))</f>
        <v/>
      </c>
      <c r="H229" s="136">
        <f>MAX(0,MIN(1,NORMINV(RAND(),Taux_Recup,Ecart_Type_Recup)))</f>
        <v/>
      </c>
      <c r="I229" s="136">
        <f>MAX(0,MIN(1,NORMINV(RAND(),Taux_Recup,Ecart_Type_Recup)))</f>
        <v/>
      </c>
      <c r="J229" s="137">
        <f>SIMULATEUR!$L$6*(SIMULATEUR!$H$6*B229-Cout_Audit)</f>
        <v/>
      </c>
      <c r="K229" s="137">
        <f>SIMULATEUR!$L$7*(SIMULATEUR!$H$7*C229-Cout_Audit)</f>
        <v/>
      </c>
      <c r="L229" s="137">
        <f>SIMULATEUR!$L$8*(SIMULATEUR!$H$8*D229-Cout_Audit)</f>
        <v/>
      </c>
      <c r="M229" s="137">
        <f>SIMULATEUR!$L$9*(SIMULATEUR!$H$9*E229-Cout_Audit)</f>
        <v/>
      </c>
      <c r="N229" s="137">
        <f>SIMULATEUR!$L$10*(SIMULATEUR!$H$10*F229-Cout_Audit)</f>
        <v/>
      </c>
      <c r="O229" s="137">
        <f>SIMULATEUR!$L$11*(SIMULATEUR!$H$11*G229-Cout_Audit)</f>
        <v/>
      </c>
      <c r="P229" s="137">
        <f>SIMULATEUR!$L$12*(SIMULATEUR!$H$12*H229-Cout_Audit)</f>
        <v/>
      </c>
      <c r="Q229" s="137">
        <f>SIMULATEUR!$L$13*(SIMULATEUR!$H$13*I229-Cout_Audit)</f>
        <v/>
      </c>
      <c r="S229" s="138">
        <f>SUM(J229:Q229)</f>
        <v/>
      </c>
    </row>
    <row r="230">
      <c r="A230" s="135" t="n">
        <v>227</v>
      </c>
      <c r="B230" s="136">
        <f>MAX(0,MIN(1,NORMINV(RAND(),Taux_Recup,Ecart_Type_Recup)))</f>
        <v/>
      </c>
      <c r="C230" s="136">
        <f>MAX(0,MIN(1,NORMINV(RAND(),Taux_Recup,Ecart_Type_Recup)))</f>
        <v/>
      </c>
      <c r="D230" s="136">
        <f>MAX(0,MIN(1,NORMINV(RAND(),Taux_Recup,Ecart_Type_Recup)))</f>
        <v/>
      </c>
      <c r="E230" s="136">
        <f>MAX(0,MIN(1,NORMINV(RAND(),Taux_Recup,Ecart_Type_Recup)))</f>
        <v/>
      </c>
      <c r="F230" s="136">
        <f>MAX(0,MIN(1,NORMINV(RAND(),Taux_Recup,Ecart_Type_Recup)))</f>
        <v/>
      </c>
      <c r="G230" s="136">
        <f>MAX(0,MIN(1,NORMINV(RAND(),Taux_Recup,Ecart_Type_Recup)))</f>
        <v/>
      </c>
      <c r="H230" s="136">
        <f>MAX(0,MIN(1,NORMINV(RAND(),Taux_Recup,Ecart_Type_Recup)))</f>
        <v/>
      </c>
      <c r="I230" s="136">
        <f>MAX(0,MIN(1,NORMINV(RAND(),Taux_Recup,Ecart_Type_Recup)))</f>
        <v/>
      </c>
      <c r="J230" s="137">
        <f>SIMULATEUR!$L$6*(SIMULATEUR!$H$6*B230-Cout_Audit)</f>
        <v/>
      </c>
      <c r="K230" s="137">
        <f>SIMULATEUR!$L$7*(SIMULATEUR!$H$7*C230-Cout_Audit)</f>
        <v/>
      </c>
      <c r="L230" s="137">
        <f>SIMULATEUR!$L$8*(SIMULATEUR!$H$8*D230-Cout_Audit)</f>
        <v/>
      </c>
      <c r="M230" s="137">
        <f>SIMULATEUR!$L$9*(SIMULATEUR!$H$9*E230-Cout_Audit)</f>
        <v/>
      </c>
      <c r="N230" s="137">
        <f>SIMULATEUR!$L$10*(SIMULATEUR!$H$10*F230-Cout_Audit)</f>
        <v/>
      </c>
      <c r="O230" s="137">
        <f>SIMULATEUR!$L$11*(SIMULATEUR!$H$11*G230-Cout_Audit)</f>
        <v/>
      </c>
      <c r="P230" s="137">
        <f>SIMULATEUR!$L$12*(SIMULATEUR!$H$12*H230-Cout_Audit)</f>
        <v/>
      </c>
      <c r="Q230" s="137">
        <f>SIMULATEUR!$L$13*(SIMULATEUR!$H$13*I230-Cout_Audit)</f>
        <v/>
      </c>
      <c r="S230" s="138">
        <f>SUM(J230:Q230)</f>
        <v/>
      </c>
    </row>
    <row r="231">
      <c r="A231" s="135" t="n">
        <v>228</v>
      </c>
      <c r="B231" s="136">
        <f>MAX(0,MIN(1,NORMINV(RAND(),Taux_Recup,Ecart_Type_Recup)))</f>
        <v/>
      </c>
      <c r="C231" s="136">
        <f>MAX(0,MIN(1,NORMINV(RAND(),Taux_Recup,Ecart_Type_Recup)))</f>
        <v/>
      </c>
      <c r="D231" s="136">
        <f>MAX(0,MIN(1,NORMINV(RAND(),Taux_Recup,Ecart_Type_Recup)))</f>
        <v/>
      </c>
      <c r="E231" s="136">
        <f>MAX(0,MIN(1,NORMINV(RAND(),Taux_Recup,Ecart_Type_Recup)))</f>
        <v/>
      </c>
      <c r="F231" s="136">
        <f>MAX(0,MIN(1,NORMINV(RAND(),Taux_Recup,Ecart_Type_Recup)))</f>
        <v/>
      </c>
      <c r="G231" s="136">
        <f>MAX(0,MIN(1,NORMINV(RAND(),Taux_Recup,Ecart_Type_Recup)))</f>
        <v/>
      </c>
      <c r="H231" s="136">
        <f>MAX(0,MIN(1,NORMINV(RAND(),Taux_Recup,Ecart_Type_Recup)))</f>
        <v/>
      </c>
      <c r="I231" s="136">
        <f>MAX(0,MIN(1,NORMINV(RAND(),Taux_Recup,Ecart_Type_Recup)))</f>
        <v/>
      </c>
      <c r="J231" s="137">
        <f>SIMULATEUR!$L$6*(SIMULATEUR!$H$6*B231-Cout_Audit)</f>
        <v/>
      </c>
      <c r="K231" s="137">
        <f>SIMULATEUR!$L$7*(SIMULATEUR!$H$7*C231-Cout_Audit)</f>
        <v/>
      </c>
      <c r="L231" s="137">
        <f>SIMULATEUR!$L$8*(SIMULATEUR!$H$8*D231-Cout_Audit)</f>
        <v/>
      </c>
      <c r="M231" s="137">
        <f>SIMULATEUR!$L$9*(SIMULATEUR!$H$9*E231-Cout_Audit)</f>
        <v/>
      </c>
      <c r="N231" s="137">
        <f>SIMULATEUR!$L$10*(SIMULATEUR!$H$10*F231-Cout_Audit)</f>
        <v/>
      </c>
      <c r="O231" s="137">
        <f>SIMULATEUR!$L$11*(SIMULATEUR!$H$11*G231-Cout_Audit)</f>
        <v/>
      </c>
      <c r="P231" s="137">
        <f>SIMULATEUR!$L$12*(SIMULATEUR!$H$12*H231-Cout_Audit)</f>
        <v/>
      </c>
      <c r="Q231" s="137">
        <f>SIMULATEUR!$L$13*(SIMULATEUR!$H$13*I231-Cout_Audit)</f>
        <v/>
      </c>
      <c r="S231" s="138">
        <f>SUM(J231:Q231)</f>
        <v/>
      </c>
    </row>
    <row r="232">
      <c r="A232" s="135" t="n">
        <v>229</v>
      </c>
      <c r="B232" s="136">
        <f>MAX(0,MIN(1,NORMINV(RAND(),Taux_Recup,Ecart_Type_Recup)))</f>
        <v/>
      </c>
      <c r="C232" s="136">
        <f>MAX(0,MIN(1,NORMINV(RAND(),Taux_Recup,Ecart_Type_Recup)))</f>
        <v/>
      </c>
      <c r="D232" s="136">
        <f>MAX(0,MIN(1,NORMINV(RAND(),Taux_Recup,Ecart_Type_Recup)))</f>
        <v/>
      </c>
      <c r="E232" s="136">
        <f>MAX(0,MIN(1,NORMINV(RAND(),Taux_Recup,Ecart_Type_Recup)))</f>
        <v/>
      </c>
      <c r="F232" s="136">
        <f>MAX(0,MIN(1,NORMINV(RAND(),Taux_Recup,Ecart_Type_Recup)))</f>
        <v/>
      </c>
      <c r="G232" s="136">
        <f>MAX(0,MIN(1,NORMINV(RAND(),Taux_Recup,Ecart_Type_Recup)))</f>
        <v/>
      </c>
      <c r="H232" s="136">
        <f>MAX(0,MIN(1,NORMINV(RAND(),Taux_Recup,Ecart_Type_Recup)))</f>
        <v/>
      </c>
      <c r="I232" s="136">
        <f>MAX(0,MIN(1,NORMINV(RAND(),Taux_Recup,Ecart_Type_Recup)))</f>
        <v/>
      </c>
      <c r="J232" s="137">
        <f>SIMULATEUR!$L$6*(SIMULATEUR!$H$6*B232-Cout_Audit)</f>
        <v/>
      </c>
      <c r="K232" s="137">
        <f>SIMULATEUR!$L$7*(SIMULATEUR!$H$7*C232-Cout_Audit)</f>
        <v/>
      </c>
      <c r="L232" s="137">
        <f>SIMULATEUR!$L$8*(SIMULATEUR!$H$8*D232-Cout_Audit)</f>
        <v/>
      </c>
      <c r="M232" s="137">
        <f>SIMULATEUR!$L$9*(SIMULATEUR!$H$9*E232-Cout_Audit)</f>
        <v/>
      </c>
      <c r="N232" s="137">
        <f>SIMULATEUR!$L$10*(SIMULATEUR!$H$10*F232-Cout_Audit)</f>
        <v/>
      </c>
      <c r="O232" s="137">
        <f>SIMULATEUR!$L$11*(SIMULATEUR!$H$11*G232-Cout_Audit)</f>
        <v/>
      </c>
      <c r="P232" s="137">
        <f>SIMULATEUR!$L$12*(SIMULATEUR!$H$12*H232-Cout_Audit)</f>
        <v/>
      </c>
      <c r="Q232" s="137">
        <f>SIMULATEUR!$L$13*(SIMULATEUR!$H$13*I232-Cout_Audit)</f>
        <v/>
      </c>
      <c r="S232" s="138">
        <f>SUM(J232:Q232)</f>
        <v/>
      </c>
    </row>
    <row r="233">
      <c r="A233" s="135" t="n">
        <v>230</v>
      </c>
      <c r="B233" s="136">
        <f>MAX(0,MIN(1,NORMINV(RAND(),Taux_Recup,Ecart_Type_Recup)))</f>
        <v/>
      </c>
      <c r="C233" s="136">
        <f>MAX(0,MIN(1,NORMINV(RAND(),Taux_Recup,Ecart_Type_Recup)))</f>
        <v/>
      </c>
      <c r="D233" s="136">
        <f>MAX(0,MIN(1,NORMINV(RAND(),Taux_Recup,Ecart_Type_Recup)))</f>
        <v/>
      </c>
      <c r="E233" s="136">
        <f>MAX(0,MIN(1,NORMINV(RAND(),Taux_Recup,Ecart_Type_Recup)))</f>
        <v/>
      </c>
      <c r="F233" s="136">
        <f>MAX(0,MIN(1,NORMINV(RAND(),Taux_Recup,Ecart_Type_Recup)))</f>
        <v/>
      </c>
      <c r="G233" s="136">
        <f>MAX(0,MIN(1,NORMINV(RAND(),Taux_Recup,Ecart_Type_Recup)))</f>
        <v/>
      </c>
      <c r="H233" s="136">
        <f>MAX(0,MIN(1,NORMINV(RAND(),Taux_Recup,Ecart_Type_Recup)))</f>
        <v/>
      </c>
      <c r="I233" s="136">
        <f>MAX(0,MIN(1,NORMINV(RAND(),Taux_Recup,Ecart_Type_Recup)))</f>
        <v/>
      </c>
      <c r="J233" s="137">
        <f>SIMULATEUR!$L$6*(SIMULATEUR!$H$6*B233-Cout_Audit)</f>
        <v/>
      </c>
      <c r="K233" s="137">
        <f>SIMULATEUR!$L$7*(SIMULATEUR!$H$7*C233-Cout_Audit)</f>
        <v/>
      </c>
      <c r="L233" s="137">
        <f>SIMULATEUR!$L$8*(SIMULATEUR!$H$8*D233-Cout_Audit)</f>
        <v/>
      </c>
      <c r="M233" s="137">
        <f>SIMULATEUR!$L$9*(SIMULATEUR!$H$9*E233-Cout_Audit)</f>
        <v/>
      </c>
      <c r="N233" s="137">
        <f>SIMULATEUR!$L$10*(SIMULATEUR!$H$10*F233-Cout_Audit)</f>
        <v/>
      </c>
      <c r="O233" s="137">
        <f>SIMULATEUR!$L$11*(SIMULATEUR!$H$11*G233-Cout_Audit)</f>
        <v/>
      </c>
      <c r="P233" s="137">
        <f>SIMULATEUR!$L$12*(SIMULATEUR!$H$12*H233-Cout_Audit)</f>
        <v/>
      </c>
      <c r="Q233" s="137">
        <f>SIMULATEUR!$L$13*(SIMULATEUR!$H$13*I233-Cout_Audit)</f>
        <v/>
      </c>
      <c r="S233" s="138">
        <f>SUM(J233:Q233)</f>
        <v/>
      </c>
    </row>
    <row r="234">
      <c r="A234" s="135" t="n">
        <v>231</v>
      </c>
      <c r="B234" s="136">
        <f>MAX(0,MIN(1,NORMINV(RAND(),Taux_Recup,Ecart_Type_Recup)))</f>
        <v/>
      </c>
      <c r="C234" s="136">
        <f>MAX(0,MIN(1,NORMINV(RAND(),Taux_Recup,Ecart_Type_Recup)))</f>
        <v/>
      </c>
      <c r="D234" s="136">
        <f>MAX(0,MIN(1,NORMINV(RAND(),Taux_Recup,Ecart_Type_Recup)))</f>
        <v/>
      </c>
      <c r="E234" s="136">
        <f>MAX(0,MIN(1,NORMINV(RAND(),Taux_Recup,Ecart_Type_Recup)))</f>
        <v/>
      </c>
      <c r="F234" s="136">
        <f>MAX(0,MIN(1,NORMINV(RAND(),Taux_Recup,Ecart_Type_Recup)))</f>
        <v/>
      </c>
      <c r="G234" s="136">
        <f>MAX(0,MIN(1,NORMINV(RAND(),Taux_Recup,Ecart_Type_Recup)))</f>
        <v/>
      </c>
      <c r="H234" s="136">
        <f>MAX(0,MIN(1,NORMINV(RAND(),Taux_Recup,Ecart_Type_Recup)))</f>
        <v/>
      </c>
      <c r="I234" s="136">
        <f>MAX(0,MIN(1,NORMINV(RAND(),Taux_Recup,Ecart_Type_Recup)))</f>
        <v/>
      </c>
      <c r="J234" s="137">
        <f>SIMULATEUR!$L$6*(SIMULATEUR!$H$6*B234-Cout_Audit)</f>
        <v/>
      </c>
      <c r="K234" s="137">
        <f>SIMULATEUR!$L$7*(SIMULATEUR!$H$7*C234-Cout_Audit)</f>
        <v/>
      </c>
      <c r="L234" s="137">
        <f>SIMULATEUR!$L$8*(SIMULATEUR!$H$8*D234-Cout_Audit)</f>
        <v/>
      </c>
      <c r="M234" s="137">
        <f>SIMULATEUR!$L$9*(SIMULATEUR!$H$9*E234-Cout_Audit)</f>
        <v/>
      </c>
      <c r="N234" s="137">
        <f>SIMULATEUR!$L$10*(SIMULATEUR!$H$10*F234-Cout_Audit)</f>
        <v/>
      </c>
      <c r="O234" s="137">
        <f>SIMULATEUR!$L$11*(SIMULATEUR!$H$11*G234-Cout_Audit)</f>
        <v/>
      </c>
      <c r="P234" s="137">
        <f>SIMULATEUR!$L$12*(SIMULATEUR!$H$12*H234-Cout_Audit)</f>
        <v/>
      </c>
      <c r="Q234" s="137">
        <f>SIMULATEUR!$L$13*(SIMULATEUR!$H$13*I234-Cout_Audit)</f>
        <v/>
      </c>
      <c r="S234" s="138">
        <f>SUM(J234:Q234)</f>
        <v/>
      </c>
    </row>
    <row r="235">
      <c r="A235" s="135" t="n">
        <v>232</v>
      </c>
      <c r="B235" s="136">
        <f>MAX(0,MIN(1,NORMINV(RAND(),Taux_Recup,Ecart_Type_Recup)))</f>
        <v/>
      </c>
      <c r="C235" s="136">
        <f>MAX(0,MIN(1,NORMINV(RAND(),Taux_Recup,Ecart_Type_Recup)))</f>
        <v/>
      </c>
      <c r="D235" s="136">
        <f>MAX(0,MIN(1,NORMINV(RAND(),Taux_Recup,Ecart_Type_Recup)))</f>
        <v/>
      </c>
      <c r="E235" s="136">
        <f>MAX(0,MIN(1,NORMINV(RAND(),Taux_Recup,Ecart_Type_Recup)))</f>
        <v/>
      </c>
      <c r="F235" s="136">
        <f>MAX(0,MIN(1,NORMINV(RAND(),Taux_Recup,Ecart_Type_Recup)))</f>
        <v/>
      </c>
      <c r="G235" s="136">
        <f>MAX(0,MIN(1,NORMINV(RAND(),Taux_Recup,Ecart_Type_Recup)))</f>
        <v/>
      </c>
      <c r="H235" s="136">
        <f>MAX(0,MIN(1,NORMINV(RAND(),Taux_Recup,Ecart_Type_Recup)))</f>
        <v/>
      </c>
      <c r="I235" s="136">
        <f>MAX(0,MIN(1,NORMINV(RAND(),Taux_Recup,Ecart_Type_Recup)))</f>
        <v/>
      </c>
      <c r="J235" s="137">
        <f>SIMULATEUR!$L$6*(SIMULATEUR!$H$6*B235-Cout_Audit)</f>
        <v/>
      </c>
      <c r="K235" s="137">
        <f>SIMULATEUR!$L$7*(SIMULATEUR!$H$7*C235-Cout_Audit)</f>
        <v/>
      </c>
      <c r="L235" s="137">
        <f>SIMULATEUR!$L$8*(SIMULATEUR!$H$8*D235-Cout_Audit)</f>
        <v/>
      </c>
      <c r="M235" s="137">
        <f>SIMULATEUR!$L$9*(SIMULATEUR!$H$9*E235-Cout_Audit)</f>
        <v/>
      </c>
      <c r="N235" s="137">
        <f>SIMULATEUR!$L$10*(SIMULATEUR!$H$10*F235-Cout_Audit)</f>
        <v/>
      </c>
      <c r="O235" s="137">
        <f>SIMULATEUR!$L$11*(SIMULATEUR!$H$11*G235-Cout_Audit)</f>
        <v/>
      </c>
      <c r="P235" s="137">
        <f>SIMULATEUR!$L$12*(SIMULATEUR!$H$12*H235-Cout_Audit)</f>
        <v/>
      </c>
      <c r="Q235" s="137">
        <f>SIMULATEUR!$L$13*(SIMULATEUR!$H$13*I235-Cout_Audit)</f>
        <v/>
      </c>
      <c r="S235" s="138">
        <f>SUM(J235:Q235)</f>
        <v/>
      </c>
    </row>
    <row r="236">
      <c r="A236" s="135" t="n">
        <v>233</v>
      </c>
      <c r="B236" s="136">
        <f>MAX(0,MIN(1,NORMINV(RAND(),Taux_Recup,Ecart_Type_Recup)))</f>
        <v/>
      </c>
      <c r="C236" s="136">
        <f>MAX(0,MIN(1,NORMINV(RAND(),Taux_Recup,Ecart_Type_Recup)))</f>
        <v/>
      </c>
      <c r="D236" s="136">
        <f>MAX(0,MIN(1,NORMINV(RAND(),Taux_Recup,Ecart_Type_Recup)))</f>
        <v/>
      </c>
      <c r="E236" s="136">
        <f>MAX(0,MIN(1,NORMINV(RAND(),Taux_Recup,Ecart_Type_Recup)))</f>
        <v/>
      </c>
      <c r="F236" s="136">
        <f>MAX(0,MIN(1,NORMINV(RAND(),Taux_Recup,Ecart_Type_Recup)))</f>
        <v/>
      </c>
      <c r="G236" s="136">
        <f>MAX(0,MIN(1,NORMINV(RAND(),Taux_Recup,Ecart_Type_Recup)))</f>
        <v/>
      </c>
      <c r="H236" s="136">
        <f>MAX(0,MIN(1,NORMINV(RAND(),Taux_Recup,Ecart_Type_Recup)))</f>
        <v/>
      </c>
      <c r="I236" s="136">
        <f>MAX(0,MIN(1,NORMINV(RAND(),Taux_Recup,Ecart_Type_Recup)))</f>
        <v/>
      </c>
      <c r="J236" s="137">
        <f>SIMULATEUR!$L$6*(SIMULATEUR!$H$6*B236-Cout_Audit)</f>
        <v/>
      </c>
      <c r="K236" s="137">
        <f>SIMULATEUR!$L$7*(SIMULATEUR!$H$7*C236-Cout_Audit)</f>
        <v/>
      </c>
      <c r="L236" s="137">
        <f>SIMULATEUR!$L$8*(SIMULATEUR!$H$8*D236-Cout_Audit)</f>
        <v/>
      </c>
      <c r="M236" s="137">
        <f>SIMULATEUR!$L$9*(SIMULATEUR!$H$9*E236-Cout_Audit)</f>
        <v/>
      </c>
      <c r="N236" s="137">
        <f>SIMULATEUR!$L$10*(SIMULATEUR!$H$10*F236-Cout_Audit)</f>
        <v/>
      </c>
      <c r="O236" s="137">
        <f>SIMULATEUR!$L$11*(SIMULATEUR!$H$11*G236-Cout_Audit)</f>
        <v/>
      </c>
      <c r="P236" s="137">
        <f>SIMULATEUR!$L$12*(SIMULATEUR!$H$12*H236-Cout_Audit)</f>
        <v/>
      </c>
      <c r="Q236" s="137">
        <f>SIMULATEUR!$L$13*(SIMULATEUR!$H$13*I236-Cout_Audit)</f>
        <v/>
      </c>
      <c r="S236" s="138">
        <f>SUM(J236:Q236)</f>
        <v/>
      </c>
    </row>
    <row r="237">
      <c r="A237" s="135" t="n">
        <v>234</v>
      </c>
      <c r="B237" s="136">
        <f>MAX(0,MIN(1,NORMINV(RAND(),Taux_Recup,Ecart_Type_Recup)))</f>
        <v/>
      </c>
      <c r="C237" s="136">
        <f>MAX(0,MIN(1,NORMINV(RAND(),Taux_Recup,Ecart_Type_Recup)))</f>
        <v/>
      </c>
      <c r="D237" s="136">
        <f>MAX(0,MIN(1,NORMINV(RAND(),Taux_Recup,Ecart_Type_Recup)))</f>
        <v/>
      </c>
      <c r="E237" s="136">
        <f>MAX(0,MIN(1,NORMINV(RAND(),Taux_Recup,Ecart_Type_Recup)))</f>
        <v/>
      </c>
      <c r="F237" s="136">
        <f>MAX(0,MIN(1,NORMINV(RAND(),Taux_Recup,Ecart_Type_Recup)))</f>
        <v/>
      </c>
      <c r="G237" s="136">
        <f>MAX(0,MIN(1,NORMINV(RAND(),Taux_Recup,Ecart_Type_Recup)))</f>
        <v/>
      </c>
      <c r="H237" s="136">
        <f>MAX(0,MIN(1,NORMINV(RAND(),Taux_Recup,Ecart_Type_Recup)))</f>
        <v/>
      </c>
      <c r="I237" s="136">
        <f>MAX(0,MIN(1,NORMINV(RAND(),Taux_Recup,Ecart_Type_Recup)))</f>
        <v/>
      </c>
      <c r="J237" s="137">
        <f>SIMULATEUR!$L$6*(SIMULATEUR!$H$6*B237-Cout_Audit)</f>
        <v/>
      </c>
      <c r="K237" s="137">
        <f>SIMULATEUR!$L$7*(SIMULATEUR!$H$7*C237-Cout_Audit)</f>
        <v/>
      </c>
      <c r="L237" s="137">
        <f>SIMULATEUR!$L$8*(SIMULATEUR!$H$8*D237-Cout_Audit)</f>
        <v/>
      </c>
      <c r="M237" s="137">
        <f>SIMULATEUR!$L$9*(SIMULATEUR!$H$9*E237-Cout_Audit)</f>
        <v/>
      </c>
      <c r="N237" s="137">
        <f>SIMULATEUR!$L$10*(SIMULATEUR!$H$10*F237-Cout_Audit)</f>
        <v/>
      </c>
      <c r="O237" s="137">
        <f>SIMULATEUR!$L$11*(SIMULATEUR!$H$11*G237-Cout_Audit)</f>
        <v/>
      </c>
      <c r="P237" s="137">
        <f>SIMULATEUR!$L$12*(SIMULATEUR!$H$12*H237-Cout_Audit)</f>
        <v/>
      </c>
      <c r="Q237" s="137">
        <f>SIMULATEUR!$L$13*(SIMULATEUR!$H$13*I237-Cout_Audit)</f>
        <v/>
      </c>
      <c r="S237" s="138">
        <f>SUM(J237:Q237)</f>
        <v/>
      </c>
    </row>
    <row r="238">
      <c r="A238" s="135" t="n">
        <v>235</v>
      </c>
      <c r="B238" s="136">
        <f>MAX(0,MIN(1,NORMINV(RAND(),Taux_Recup,Ecart_Type_Recup)))</f>
        <v/>
      </c>
      <c r="C238" s="136">
        <f>MAX(0,MIN(1,NORMINV(RAND(),Taux_Recup,Ecart_Type_Recup)))</f>
        <v/>
      </c>
      <c r="D238" s="136">
        <f>MAX(0,MIN(1,NORMINV(RAND(),Taux_Recup,Ecart_Type_Recup)))</f>
        <v/>
      </c>
      <c r="E238" s="136">
        <f>MAX(0,MIN(1,NORMINV(RAND(),Taux_Recup,Ecart_Type_Recup)))</f>
        <v/>
      </c>
      <c r="F238" s="136">
        <f>MAX(0,MIN(1,NORMINV(RAND(),Taux_Recup,Ecart_Type_Recup)))</f>
        <v/>
      </c>
      <c r="G238" s="136">
        <f>MAX(0,MIN(1,NORMINV(RAND(),Taux_Recup,Ecart_Type_Recup)))</f>
        <v/>
      </c>
      <c r="H238" s="136">
        <f>MAX(0,MIN(1,NORMINV(RAND(),Taux_Recup,Ecart_Type_Recup)))</f>
        <v/>
      </c>
      <c r="I238" s="136">
        <f>MAX(0,MIN(1,NORMINV(RAND(),Taux_Recup,Ecart_Type_Recup)))</f>
        <v/>
      </c>
      <c r="J238" s="137">
        <f>SIMULATEUR!$L$6*(SIMULATEUR!$H$6*B238-Cout_Audit)</f>
        <v/>
      </c>
      <c r="K238" s="137">
        <f>SIMULATEUR!$L$7*(SIMULATEUR!$H$7*C238-Cout_Audit)</f>
        <v/>
      </c>
      <c r="L238" s="137">
        <f>SIMULATEUR!$L$8*(SIMULATEUR!$H$8*D238-Cout_Audit)</f>
        <v/>
      </c>
      <c r="M238" s="137">
        <f>SIMULATEUR!$L$9*(SIMULATEUR!$H$9*E238-Cout_Audit)</f>
        <v/>
      </c>
      <c r="N238" s="137">
        <f>SIMULATEUR!$L$10*(SIMULATEUR!$H$10*F238-Cout_Audit)</f>
        <v/>
      </c>
      <c r="O238" s="137">
        <f>SIMULATEUR!$L$11*(SIMULATEUR!$H$11*G238-Cout_Audit)</f>
        <v/>
      </c>
      <c r="P238" s="137">
        <f>SIMULATEUR!$L$12*(SIMULATEUR!$H$12*H238-Cout_Audit)</f>
        <v/>
      </c>
      <c r="Q238" s="137">
        <f>SIMULATEUR!$L$13*(SIMULATEUR!$H$13*I238-Cout_Audit)</f>
        <v/>
      </c>
      <c r="S238" s="138">
        <f>SUM(J238:Q238)</f>
        <v/>
      </c>
    </row>
    <row r="239">
      <c r="A239" s="135" t="n">
        <v>236</v>
      </c>
      <c r="B239" s="136">
        <f>MAX(0,MIN(1,NORMINV(RAND(),Taux_Recup,Ecart_Type_Recup)))</f>
        <v/>
      </c>
      <c r="C239" s="136">
        <f>MAX(0,MIN(1,NORMINV(RAND(),Taux_Recup,Ecart_Type_Recup)))</f>
        <v/>
      </c>
      <c r="D239" s="136">
        <f>MAX(0,MIN(1,NORMINV(RAND(),Taux_Recup,Ecart_Type_Recup)))</f>
        <v/>
      </c>
      <c r="E239" s="136">
        <f>MAX(0,MIN(1,NORMINV(RAND(),Taux_Recup,Ecart_Type_Recup)))</f>
        <v/>
      </c>
      <c r="F239" s="136">
        <f>MAX(0,MIN(1,NORMINV(RAND(),Taux_Recup,Ecart_Type_Recup)))</f>
        <v/>
      </c>
      <c r="G239" s="136">
        <f>MAX(0,MIN(1,NORMINV(RAND(),Taux_Recup,Ecart_Type_Recup)))</f>
        <v/>
      </c>
      <c r="H239" s="136">
        <f>MAX(0,MIN(1,NORMINV(RAND(),Taux_Recup,Ecart_Type_Recup)))</f>
        <v/>
      </c>
      <c r="I239" s="136">
        <f>MAX(0,MIN(1,NORMINV(RAND(),Taux_Recup,Ecart_Type_Recup)))</f>
        <v/>
      </c>
      <c r="J239" s="137">
        <f>SIMULATEUR!$L$6*(SIMULATEUR!$H$6*B239-Cout_Audit)</f>
        <v/>
      </c>
      <c r="K239" s="137">
        <f>SIMULATEUR!$L$7*(SIMULATEUR!$H$7*C239-Cout_Audit)</f>
        <v/>
      </c>
      <c r="L239" s="137">
        <f>SIMULATEUR!$L$8*(SIMULATEUR!$H$8*D239-Cout_Audit)</f>
        <v/>
      </c>
      <c r="M239" s="137">
        <f>SIMULATEUR!$L$9*(SIMULATEUR!$H$9*E239-Cout_Audit)</f>
        <v/>
      </c>
      <c r="N239" s="137">
        <f>SIMULATEUR!$L$10*(SIMULATEUR!$H$10*F239-Cout_Audit)</f>
        <v/>
      </c>
      <c r="O239" s="137">
        <f>SIMULATEUR!$L$11*(SIMULATEUR!$H$11*G239-Cout_Audit)</f>
        <v/>
      </c>
      <c r="P239" s="137">
        <f>SIMULATEUR!$L$12*(SIMULATEUR!$H$12*H239-Cout_Audit)</f>
        <v/>
      </c>
      <c r="Q239" s="137">
        <f>SIMULATEUR!$L$13*(SIMULATEUR!$H$13*I239-Cout_Audit)</f>
        <v/>
      </c>
      <c r="S239" s="138">
        <f>SUM(J239:Q239)</f>
        <v/>
      </c>
    </row>
    <row r="240">
      <c r="A240" s="135" t="n">
        <v>237</v>
      </c>
      <c r="B240" s="136">
        <f>MAX(0,MIN(1,NORMINV(RAND(),Taux_Recup,Ecart_Type_Recup)))</f>
        <v/>
      </c>
      <c r="C240" s="136">
        <f>MAX(0,MIN(1,NORMINV(RAND(),Taux_Recup,Ecart_Type_Recup)))</f>
        <v/>
      </c>
      <c r="D240" s="136">
        <f>MAX(0,MIN(1,NORMINV(RAND(),Taux_Recup,Ecart_Type_Recup)))</f>
        <v/>
      </c>
      <c r="E240" s="136">
        <f>MAX(0,MIN(1,NORMINV(RAND(),Taux_Recup,Ecart_Type_Recup)))</f>
        <v/>
      </c>
      <c r="F240" s="136">
        <f>MAX(0,MIN(1,NORMINV(RAND(),Taux_Recup,Ecart_Type_Recup)))</f>
        <v/>
      </c>
      <c r="G240" s="136">
        <f>MAX(0,MIN(1,NORMINV(RAND(),Taux_Recup,Ecart_Type_Recup)))</f>
        <v/>
      </c>
      <c r="H240" s="136">
        <f>MAX(0,MIN(1,NORMINV(RAND(),Taux_Recup,Ecart_Type_Recup)))</f>
        <v/>
      </c>
      <c r="I240" s="136">
        <f>MAX(0,MIN(1,NORMINV(RAND(),Taux_Recup,Ecart_Type_Recup)))</f>
        <v/>
      </c>
      <c r="J240" s="137">
        <f>SIMULATEUR!$L$6*(SIMULATEUR!$H$6*B240-Cout_Audit)</f>
        <v/>
      </c>
      <c r="K240" s="137">
        <f>SIMULATEUR!$L$7*(SIMULATEUR!$H$7*C240-Cout_Audit)</f>
        <v/>
      </c>
      <c r="L240" s="137">
        <f>SIMULATEUR!$L$8*(SIMULATEUR!$H$8*D240-Cout_Audit)</f>
        <v/>
      </c>
      <c r="M240" s="137">
        <f>SIMULATEUR!$L$9*(SIMULATEUR!$H$9*E240-Cout_Audit)</f>
        <v/>
      </c>
      <c r="N240" s="137">
        <f>SIMULATEUR!$L$10*(SIMULATEUR!$H$10*F240-Cout_Audit)</f>
        <v/>
      </c>
      <c r="O240" s="137">
        <f>SIMULATEUR!$L$11*(SIMULATEUR!$H$11*G240-Cout_Audit)</f>
        <v/>
      </c>
      <c r="P240" s="137">
        <f>SIMULATEUR!$L$12*(SIMULATEUR!$H$12*H240-Cout_Audit)</f>
        <v/>
      </c>
      <c r="Q240" s="137">
        <f>SIMULATEUR!$L$13*(SIMULATEUR!$H$13*I240-Cout_Audit)</f>
        <v/>
      </c>
      <c r="S240" s="138">
        <f>SUM(J240:Q240)</f>
        <v/>
      </c>
    </row>
    <row r="241">
      <c r="A241" s="135" t="n">
        <v>238</v>
      </c>
      <c r="B241" s="136">
        <f>MAX(0,MIN(1,NORMINV(RAND(),Taux_Recup,Ecart_Type_Recup)))</f>
        <v/>
      </c>
      <c r="C241" s="136">
        <f>MAX(0,MIN(1,NORMINV(RAND(),Taux_Recup,Ecart_Type_Recup)))</f>
        <v/>
      </c>
      <c r="D241" s="136">
        <f>MAX(0,MIN(1,NORMINV(RAND(),Taux_Recup,Ecart_Type_Recup)))</f>
        <v/>
      </c>
      <c r="E241" s="136">
        <f>MAX(0,MIN(1,NORMINV(RAND(),Taux_Recup,Ecart_Type_Recup)))</f>
        <v/>
      </c>
      <c r="F241" s="136">
        <f>MAX(0,MIN(1,NORMINV(RAND(),Taux_Recup,Ecart_Type_Recup)))</f>
        <v/>
      </c>
      <c r="G241" s="136">
        <f>MAX(0,MIN(1,NORMINV(RAND(),Taux_Recup,Ecart_Type_Recup)))</f>
        <v/>
      </c>
      <c r="H241" s="136">
        <f>MAX(0,MIN(1,NORMINV(RAND(),Taux_Recup,Ecart_Type_Recup)))</f>
        <v/>
      </c>
      <c r="I241" s="136">
        <f>MAX(0,MIN(1,NORMINV(RAND(),Taux_Recup,Ecart_Type_Recup)))</f>
        <v/>
      </c>
      <c r="J241" s="137">
        <f>SIMULATEUR!$L$6*(SIMULATEUR!$H$6*B241-Cout_Audit)</f>
        <v/>
      </c>
      <c r="K241" s="137">
        <f>SIMULATEUR!$L$7*(SIMULATEUR!$H$7*C241-Cout_Audit)</f>
        <v/>
      </c>
      <c r="L241" s="137">
        <f>SIMULATEUR!$L$8*(SIMULATEUR!$H$8*D241-Cout_Audit)</f>
        <v/>
      </c>
      <c r="M241" s="137">
        <f>SIMULATEUR!$L$9*(SIMULATEUR!$H$9*E241-Cout_Audit)</f>
        <v/>
      </c>
      <c r="N241" s="137">
        <f>SIMULATEUR!$L$10*(SIMULATEUR!$H$10*F241-Cout_Audit)</f>
        <v/>
      </c>
      <c r="O241" s="137">
        <f>SIMULATEUR!$L$11*(SIMULATEUR!$H$11*G241-Cout_Audit)</f>
        <v/>
      </c>
      <c r="P241" s="137">
        <f>SIMULATEUR!$L$12*(SIMULATEUR!$H$12*H241-Cout_Audit)</f>
        <v/>
      </c>
      <c r="Q241" s="137">
        <f>SIMULATEUR!$L$13*(SIMULATEUR!$H$13*I241-Cout_Audit)</f>
        <v/>
      </c>
      <c r="S241" s="138">
        <f>SUM(J241:Q241)</f>
        <v/>
      </c>
    </row>
    <row r="242">
      <c r="A242" s="135" t="n">
        <v>239</v>
      </c>
      <c r="B242" s="136">
        <f>MAX(0,MIN(1,NORMINV(RAND(),Taux_Recup,Ecart_Type_Recup)))</f>
        <v/>
      </c>
      <c r="C242" s="136">
        <f>MAX(0,MIN(1,NORMINV(RAND(),Taux_Recup,Ecart_Type_Recup)))</f>
        <v/>
      </c>
      <c r="D242" s="136">
        <f>MAX(0,MIN(1,NORMINV(RAND(),Taux_Recup,Ecart_Type_Recup)))</f>
        <v/>
      </c>
      <c r="E242" s="136">
        <f>MAX(0,MIN(1,NORMINV(RAND(),Taux_Recup,Ecart_Type_Recup)))</f>
        <v/>
      </c>
      <c r="F242" s="136">
        <f>MAX(0,MIN(1,NORMINV(RAND(),Taux_Recup,Ecart_Type_Recup)))</f>
        <v/>
      </c>
      <c r="G242" s="136">
        <f>MAX(0,MIN(1,NORMINV(RAND(),Taux_Recup,Ecart_Type_Recup)))</f>
        <v/>
      </c>
      <c r="H242" s="136">
        <f>MAX(0,MIN(1,NORMINV(RAND(),Taux_Recup,Ecart_Type_Recup)))</f>
        <v/>
      </c>
      <c r="I242" s="136">
        <f>MAX(0,MIN(1,NORMINV(RAND(),Taux_Recup,Ecart_Type_Recup)))</f>
        <v/>
      </c>
      <c r="J242" s="137">
        <f>SIMULATEUR!$L$6*(SIMULATEUR!$H$6*B242-Cout_Audit)</f>
        <v/>
      </c>
      <c r="K242" s="137">
        <f>SIMULATEUR!$L$7*(SIMULATEUR!$H$7*C242-Cout_Audit)</f>
        <v/>
      </c>
      <c r="L242" s="137">
        <f>SIMULATEUR!$L$8*(SIMULATEUR!$H$8*D242-Cout_Audit)</f>
        <v/>
      </c>
      <c r="M242" s="137">
        <f>SIMULATEUR!$L$9*(SIMULATEUR!$H$9*E242-Cout_Audit)</f>
        <v/>
      </c>
      <c r="N242" s="137">
        <f>SIMULATEUR!$L$10*(SIMULATEUR!$H$10*F242-Cout_Audit)</f>
        <v/>
      </c>
      <c r="O242" s="137">
        <f>SIMULATEUR!$L$11*(SIMULATEUR!$H$11*G242-Cout_Audit)</f>
        <v/>
      </c>
      <c r="P242" s="137">
        <f>SIMULATEUR!$L$12*(SIMULATEUR!$H$12*H242-Cout_Audit)</f>
        <v/>
      </c>
      <c r="Q242" s="137">
        <f>SIMULATEUR!$L$13*(SIMULATEUR!$H$13*I242-Cout_Audit)</f>
        <v/>
      </c>
      <c r="S242" s="138">
        <f>SUM(J242:Q242)</f>
        <v/>
      </c>
    </row>
    <row r="243">
      <c r="A243" s="135" t="n">
        <v>240</v>
      </c>
      <c r="B243" s="136">
        <f>MAX(0,MIN(1,NORMINV(RAND(),Taux_Recup,Ecart_Type_Recup)))</f>
        <v/>
      </c>
      <c r="C243" s="136">
        <f>MAX(0,MIN(1,NORMINV(RAND(),Taux_Recup,Ecart_Type_Recup)))</f>
        <v/>
      </c>
      <c r="D243" s="136">
        <f>MAX(0,MIN(1,NORMINV(RAND(),Taux_Recup,Ecart_Type_Recup)))</f>
        <v/>
      </c>
      <c r="E243" s="136">
        <f>MAX(0,MIN(1,NORMINV(RAND(),Taux_Recup,Ecart_Type_Recup)))</f>
        <v/>
      </c>
      <c r="F243" s="136">
        <f>MAX(0,MIN(1,NORMINV(RAND(),Taux_Recup,Ecart_Type_Recup)))</f>
        <v/>
      </c>
      <c r="G243" s="136">
        <f>MAX(0,MIN(1,NORMINV(RAND(),Taux_Recup,Ecart_Type_Recup)))</f>
        <v/>
      </c>
      <c r="H243" s="136">
        <f>MAX(0,MIN(1,NORMINV(RAND(),Taux_Recup,Ecart_Type_Recup)))</f>
        <v/>
      </c>
      <c r="I243" s="136">
        <f>MAX(0,MIN(1,NORMINV(RAND(),Taux_Recup,Ecart_Type_Recup)))</f>
        <v/>
      </c>
      <c r="J243" s="137">
        <f>SIMULATEUR!$L$6*(SIMULATEUR!$H$6*B243-Cout_Audit)</f>
        <v/>
      </c>
      <c r="K243" s="137">
        <f>SIMULATEUR!$L$7*(SIMULATEUR!$H$7*C243-Cout_Audit)</f>
        <v/>
      </c>
      <c r="L243" s="137">
        <f>SIMULATEUR!$L$8*(SIMULATEUR!$H$8*D243-Cout_Audit)</f>
        <v/>
      </c>
      <c r="M243" s="137">
        <f>SIMULATEUR!$L$9*(SIMULATEUR!$H$9*E243-Cout_Audit)</f>
        <v/>
      </c>
      <c r="N243" s="137">
        <f>SIMULATEUR!$L$10*(SIMULATEUR!$H$10*F243-Cout_Audit)</f>
        <v/>
      </c>
      <c r="O243" s="137">
        <f>SIMULATEUR!$L$11*(SIMULATEUR!$H$11*G243-Cout_Audit)</f>
        <v/>
      </c>
      <c r="P243" s="137">
        <f>SIMULATEUR!$L$12*(SIMULATEUR!$H$12*H243-Cout_Audit)</f>
        <v/>
      </c>
      <c r="Q243" s="137">
        <f>SIMULATEUR!$L$13*(SIMULATEUR!$H$13*I243-Cout_Audit)</f>
        <v/>
      </c>
      <c r="S243" s="138">
        <f>SUM(J243:Q243)</f>
        <v/>
      </c>
    </row>
    <row r="244">
      <c r="A244" s="135" t="n">
        <v>241</v>
      </c>
      <c r="B244" s="136">
        <f>MAX(0,MIN(1,NORMINV(RAND(),Taux_Recup,Ecart_Type_Recup)))</f>
        <v/>
      </c>
      <c r="C244" s="136">
        <f>MAX(0,MIN(1,NORMINV(RAND(),Taux_Recup,Ecart_Type_Recup)))</f>
        <v/>
      </c>
      <c r="D244" s="136">
        <f>MAX(0,MIN(1,NORMINV(RAND(),Taux_Recup,Ecart_Type_Recup)))</f>
        <v/>
      </c>
      <c r="E244" s="136">
        <f>MAX(0,MIN(1,NORMINV(RAND(),Taux_Recup,Ecart_Type_Recup)))</f>
        <v/>
      </c>
      <c r="F244" s="136">
        <f>MAX(0,MIN(1,NORMINV(RAND(),Taux_Recup,Ecart_Type_Recup)))</f>
        <v/>
      </c>
      <c r="G244" s="136">
        <f>MAX(0,MIN(1,NORMINV(RAND(),Taux_Recup,Ecart_Type_Recup)))</f>
        <v/>
      </c>
      <c r="H244" s="136">
        <f>MAX(0,MIN(1,NORMINV(RAND(),Taux_Recup,Ecart_Type_Recup)))</f>
        <v/>
      </c>
      <c r="I244" s="136">
        <f>MAX(0,MIN(1,NORMINV(RAND(),Taux_Recup,Ecart_Type_Recup)))</f>
        <v/>
      </c>
      <c r="J244" s="137">
        <f>SIMULATEUR!$L$6*(SIMULATEUR!$H$6*B244-Cout_Audit)</f>
        <v/>
      </c>
      <c r="K244" s="137">
        <f>SIMULATEUR!$L$7*(SIMULATEUR!$H$7*C244-Cout_Audit)</f>
        <v/>
      </c>
      <c r="L244" s="137">
        <f>SIMULATEUR!$L$8*(SIMULATEUR!$H$8*D244-Cout_Audit)</f>
        <v/>
      </c>
      <c r="M244" s="137">
        <f>SIMULATEUR!$L$9*(SIMULATEUR!$H$9*E244-Cout_Audit)</f>
        <v/>
      </c>
      <c r="N244" s="137">
        <f>SIMULATEUR!$L$10*(SIMULATEUR!$H$10*F244-Cout_Audit)</f>
        <v/>
      </c>
      <c r="O244" s="137">
        <f>SIMULATEUR!$L$11*(SIMULATEUR!$H$11*G244-Cout_Audit)</f>
        <v/>
      </c>
      <c r="P244" s="137">
        <f>SIMULATEUR!$L$12*(SIMULATEUR!$H$12*H244-Cout_Audit)</f>
        <v/>
      </c>
      <c r="Q244" s="137">
        <f>SIMULATEUR!$L$13*(SIMULATEUR!$H$13*I244-Cout_Audit)</f>
        <v/>
      </c>
      <c r="S244" s="138">
        <f>SUM(J244:Q244)</f>
        <v/>
      </c>
    </row>
    <row r="245">
      <c r="A245" s="135" t="n">
        <v>242</v>
      </c>
      <c r="B245" s="136">
        <f>MAX(0,MIN(1,NORMINV(RAND(),Taux_Recup,Ecart_Type_Recup)))</f>
        <v/>
      </c>
      <c r="C245" s="136">
        <f>MAX(0,MIN(1,NORMINV(RAND(),Taux_Recup,Ecart_Type_Recup)))</f>
        <v/>
      </c>
      <c r="D245" s="136">
        <f>MAX(0,MIN(1,NORMINV(RAND(),Taux_Recup,Ecart_Type_Recup)))</f>
        <v/>
      </c>
      <c r="E245" s="136">
        <f>MAX(0,MIN(1,NORMINV(RAND(),Taux_Recup,Ecart_Type_Recup)))</f>
        <v/>
      </c>
      <c r="F245" s="136">
        <f>MAX(0,MIN(1,NORMINV(RAND(),Taux_Recup,Ecart_Type_Recup)))</f>
        <v/>
      </c>
      <c r="G245" s="136">
        <f>MAX(0,MIN(1,NORMINV(RAND(),Taux_Recup,Ecart_Type_Recup)))</f>
        <v/>
      </c>
      <c r="H245" s="136">
        <f>MAX(0,MIN(1,NORMINV(RAND(),Taux_Recup,Ecart_Type_Recup)))</f>
        <v/>
      </c>
      <c r="I245" s="136">
        <f>MAX(0,MIN(1,NORMINV(RAND(),Taux_Recup,Ecart_Type_Recup)))</f>
        <v/>
      </c>
      <c r="J245" s="137">
        <f>SIMULATEUR!$L$6*(SIMULATEUR!$H$6*B245-Cout_Audit)</f>
        <v/>
      </c>
      <c r="K245" s="137">
        <f>SIMULATEUR!$L$7*(SIMULATEUR!$H$7*C245-Cout_Audit)</f>
        <v/>
      </c>
      <c r="L245" s="137">
        <f>SIMULATEUR!$L$8*(SIMULATEUR!$H$8*D245-Cout_Audit)</f>
        <v/>
      </c>
      <c r="M245" s="137">
        <f>SIMULATEUR!$L$9*(SIMULATEUR!$H$9*E245-Cout_Audit)</f>
        <v/>
      </c>
      <c r="N245" s="137">
        <f>SIMULATEUR!$L$10*(SIMULATEUR!$H$10*F245-Cout_Audit)</f>
        <v/>
      </c>
      <c r="O245" s="137">
        <f>SIMULATEUR!$L$11*(SIMULATEUR!$H$11*G245-Cout_Audit)</f>
        <v/>
      </c>
      <c r="P245" s="137">
        <f>SIMULATEUR!$L$12*(SIMULATEUR!$H$12*H245-Cout_Audit)</f>
        <v/>
      </c>
      <c r="Q245" s="137">
        <f>SIMULATEUR!$L$13*(SIMULATEUR!$H$13*I245-Cout_Audit)</f>
        <v/>
      </c>
      <c r="S245" s="138">
        <f>SUM(J245:Q245)</f>
        <v/>
      </c>
    </row>
    <row r="246">
      <c r="A246" s="135" t="n">
        <v>243</v>
      </c>
      <c r="B246" s="136">
        <f>MAX(0,MIN(1,NORMINV(RAND(),Taux_Recup,Ecart_Type_Recup)))</f>
        <v/>
      </c>
      <c r="C246" s="136">
        <f>MAX(0,MIN(1,NORMINV(RAND(),Taux_Recup,Ecart_Type_Recup)))</f>
        <v/>
      </c>
      <c r="D246" s="136">
        <f>MAX(0,MIN(1,NORMINV(RAND(),Taux_Recup,Ecart_Type_Recup)))</f>
        <v/>
      </c>
      <c r="E246" s="136">
        <f>MAX(0,MIN(1,NORMINV(RAND(),Taux_Recup,Ecart_Type_Recup)))</f>
        <v/>
      </c>
      <c r="F246" s="136">
        <f>MAX(0,MIN(1,NORMINV(RAND(),Taux_Recup,Ecart_Type_Recup)))</f>
        <v/>
      </c>
      <c r="G246" s="136">
        <f>MAX(0,MIN(1,NORMINV(RAND(),Taux_Recup,Ecart_Type_Recup)))</f>
        <v/>
      </c>
      <c r="H246" s="136">
        <f>MAX(0,MIN(1,NORMINV(RAND(),Taux_Recup,Ecart_Type_Recup)))</f>
        <v/>
      </c>
      <c r="I246" s="136">
        <f>MAX(0,MIN(1,NORMINV(RAND(),Taux_Recup,Ecart_Type_Recup)))</f>
        <v/>
      </c>
      <c r="J246" s="137">
        <f>SIMULATEUR!$L$6*(SIMULATEUR!$H$6*B246-Cout_Audit)</f>
        <v/>
      </c>
      <c r="K246" s="137">
        <f>SIMULATEUR!$L$7*(SIMULATEUR!$H$7*C246-Cout_Audit)</f>
        <v/>
      </c>
      <c r="L246" s="137">
        <f>SIMULATEUR!$L$8*(SIMULATEUR!$H$8*D246-Cout_Audit)</f>
        <v/>
      </c>
      <c r="M246" s="137">
        <f>SIMULATEUR!$L$9*(SIMULATEUR!$H$9*E246-Cout_Audit)</f>
        <v/>
      </c>
      <c r="N246" s="137">
        <f>SIMULATEUR!$L$10*(SIMULATEUR!$H$10*F246-Cout_Audit)</f>
        <v/>
      </c>
      <c r="O246" s="137">
        <f>SIMULATEUR!$L$11*(SIMULATEUR!$H$11*G246-Cout_Audit)</f>
        <v/>
      </c>
      <c r="P246" s="137">
        <f>SIMULATEUR!$L$12*(SIMULATEUR!$H$12*H246-Cout_Audit)</f>
        <v/>
      </c>
      <c r="Q246" s="137">
        <f>SIMULATEUR!$L$13*(SIMULATEUR!$H$13*I246-Cout_Audit)</f>
        <v/>
      </c>
      <c r="S246" s="138">
        <f>SUM(J246:Q246)</f>
        <v/>
      </c>
    </row>
    <row r="247">
      <c r="A247" s="135" t="n">
        <v>244</v>
      </c>
      <c r="B247" s="136">
        <f>MAX(0,MIN(1,NORMINV(RAND(),Taux_Recup,Ecart_Type_Recup)))</f>
        <v/>
      </c>
      <c r="C247" s="136">
        <f>MAX(0,MIN(1,NORMINV(RAND(),Taux_Recup,Ecart_Type_Recup)))</f>
        <v/>
      </c>
      <c r="D247" s="136">
        <f>MAX(0,MIN(1,NORMINV(RAND(),Taux_Recup,Ecart_Type_Recup)))</f>
        <v/>
      </c>
      <c r="E247" s="136">
        <f>MAX(0,MIN(1,NORMINV(RAND(),Taux_Recup,Ecart_Type_Recup)))</f>
        <v/>
      </c>
      <c r="F247" s="136">
        <f>MAX(0,MIN(1,NORMINV(RAND(),Taux_Recup,Ecart_Type_Recup)))</f>
        <v/>
      </c>
      <c r="G247" s="136">
        <f>MAX(0,MIN(1,NORMINV(RAND(),Taux_Recup,Ecart_Type_Recup)))</f>
        <v/>
      </c>
      <c r="H247" s="136">
        <f>MAX(0,MIN(1,NORMINV(RAND(),Taux_Recup,Ecart_Type_Recup)))</f>
        <v/>
      </c>
      <c r="I247" s="136">
        <f>MAX(0,MIN(1,NORMINV(RAND(),Taux_Recup,Ecart_Type_Recup)))</f>
        <v/>
      </c>
      <c r="J247" s="137">
        <f>SIMULATEUR!$L$6*(SIMULATEUR!$H$6*B247-Cout_Audit)</f>
        <v/>
      </c>
      <c r="K247" s="137">
        <f>SIMULATEUR!$L$7*(SIMULATEUR!$H$7*C247-Cout_Audit)</f>
        <v/>
      </c>
      <c r="L247" s="137">
        <f>SIMULATEUR!$L$8*(SIMULATEUR!$H$8*D247-Cout_Audit)</f>
        <v/>
      </c>
      <c r="M247" s="137">
        <f>SIMULATEUR!$L$9*(SIMULATEUR!$H$9*E247-Cout_Audit)</f>
        <v/>
      </c>
      <c r="N247" s="137">
        <f>SIMULATEUR!$L$10*(SIMULATEUR!$H$10*F247-Cout_Audit)</f>
        <v/>
      </c>
      <c r="O247" s="137">
        <f>SIMULATEUR!$L$11*(SIMULATEUR!$H$11*G247-Cout_Audit)</f>
        <v/>
      </c>
      <c r="P247" s="137">
        <f>SIMULATEUR!$L$12*(SIMULATEUR!$H$12*H247-Cout_Audit)</f>
        <v/>
      </c>
      <c r="Q247" s="137">
        <f>SIMULATEUR!$L$13*(SIMULATEUR!$H$13*I247-Cout_Audit)</f>
        <v/>
      </c>
      <c r="S247" s="138">
        <f>SUM(J247:Q247)</f>
        <v/>
      </c>
    </row>
    <row r="248">
      <c r="A248" s="135" t="n">
        <v>245</v>
      </c>
      <c r="B248" s="136">
        <f>MAX(0,MIN(1,NORMINV(RAND(),Taux_Recup,Ecart_Type_Recup)))</f>
        <v/>
      </c>
      <c r="C248" s="136">
        <f>MAX(0,MIN(1,NORMINV(RAND(),Taux_Recup,Ecart_Type_Recup)))</f>
        <v/>
      </c>
      <c r="D248" s="136">
        <f>MAX(0,MIN(1,NORMINV(RAND(),Taux_Recup,Ecart_Type_Recup)))</f>
        <v/>
      </c>
      <c r="E248" s="136">
        <f>MAX(0,MIN(1,NORMINV(RAND(),Taux_Recup,Ecart_Type_Recup)))</f>
        <v/>
      </c>
      <c r="F248" s="136">
        <f>MAX(0,MIN(1,NORMINV(RAND(),Taux_Recup,Ecart_Type_Recup)))</f>
        <v/>
      </c>
      <c r="G248" s="136">
        <f>MAX(0,MIN(1,NORMINV(RAND(),Taux_Recup,Ecart_Type_Recup)))</f>
        <v/>
      </c>
      <c r="H248" s="136">
        <f>MAX(0,MIN(1,NORMINV(RAND(),Taux_Recup,Ecart_Type_Recup)))</f>
        <v/>
      </c>
      <c r="I248" s="136">
        <f>MAX(0,MIN(1,NORMINV(RAND(),Taux_Recup,Ecart_Type_Recup)))</f>
        <v/>
      </c>
      <c r="J248" s="137">
        <f>SIMULATEUR!$L$6*(SIMULATEUR!$H$6*B248-Cout_Audit)</f>
        <v/>
      </c>
      <c r="K248" s="137">
        <f>SIMULATEUR!$L$7*(SIMULATEUR!$H$7*C248-Cout_Audit)</f>
        <v/>
      </c>
      <c r="L248" s="137">
        <f>SIMULATEUR!$L$8*(SIMULATEUR!$H$8*D248-Cout_Audit)</f>
        <v/>
      </c>
      <c r="M248" s="137">
        <f>SIMULATEUR!$L$9*(SIMULATEUR!$H$9*E248-Cout_Audit)</f>
        <v/>
      </c>
      <c r="N248" s="137">
        <f>SIMULATEUR!$L$10*(SIMULATEUR!$H$10*F248-Cout_Audit)</f>
        <v/>
      </c>
      <c r="O248" s="137">
        <f>SIMULATEUR!$L$11*(SIMULATEUR!$H$11*G248-Cout_Audit)</f>
        <v/>
      </c>
      <c r="P248" s="137">
        <f>SIMULATEUR!$L$12*(SIMULATEUR!$H$12*H248-Cout_Audit)</f>
        <v/>
      </c>
      <c r="Q248" s="137">
        <f>SIMULATEUR!$L$13*(SIMULATEUR!$H$13*I248-Cout_Audit)</f>
        <v/>
      </c>
      <c r="S248" s="138">
        <f>SUM(J248:Q248)</f>
        <v/>
      </c>
    </row>
    <row r="249">
      <c r="A249" s="135" t="n">
        <v>246</v>
      </c>
      <c r="B249" s="136">
        <f>MAX(0,MIN(1,NORMINV(RAND(),Taux_Recup,Ecart_Type_Recup)))</f>
        <v/>
      </c>
      <c r="C249" s="136">
        <f>MAX(0,MIN(1,NORMINV(RAND(),Taux_Recup,Ecart_Type_Recup)))</f>
        <v/>
      </c>
      <c r="D249" s="136">
        <f>MAX(0,MIN(1,NORMINV(RAND(),Taux_Recup,Ecart_Type_Recup)))</f>
        <v/>
      </c>
      <c r="E249" s="136">
        <f>MAX(0,MIN(1,NORMINV(RAND(),Taux_Recup,Ecart_Type_Recup)))</f>
        <v/>
      </c>
      <c r="F249" s="136">
        <f>MAX(0,MIN(1,NORMINV(RAND(),Taux_Recup,Ecart_Type_Recup)))</f>
        <v/>
      </c>
      <c r="G249" s="136">
        <f>MAX(0,MIN(1,NORMINV(RAND(),Taux_Recup,Ecart_Type_Recup)))</f>
        <v/>
      </c>
      <c r="H249" s="136">
        <f>MAX(0,MIN(1,NORMINV(RAND(),Taux_Recup,Ecart_Type_Recup)))</f>
        <v/>
      </c>
      <c r="I249" s="136">
        <f>MAX(0,MIN(1,NORMINV(RAND(),Taux_Recup,Ecart_Type_Recup)))</f>
        <v/>
      </c>
      <c r="J249" s="137">
        <f>SIMULATEUR!$L$6*(SIMULATEUR!$H$6*B249-Cout_Audit)</f>
        <v/>
      </c>
      <c r="K249" s="137">
        <f>SIMULATEUR!$L$7*(SIMULATEUR!$H$7*C249-Cout_Audit)</f>
        <v/>
      </c>
      <c r="L249" s="137">
        <f>SIMULATEUR!$L$8*(SIMULATEUR!$H$8*D249-Cout_Audit)</f>
        <v/>
      </c>
      <c r="M249" s="137">
        <f>SIMULATEUR!$L$9*(SIMULATEUR!$H$9*E249-Cout_Audit)</f>
        <v/>
      </c>
      <c r="N249" s="137">
        <f>SIMULATEUR!$L$10*(SIMULATEUR!$H$10*F249-Cout_Audit)</f>
        <v/>
      </c>
      <c r="O249" s="137">
        <f>SIMULATEUR!$L$11*(SIMULATEUR!$H$11*G249-Cout_Audit)</f>
        <v/>
      </c>
      <c r="P249" s="137">
        <f>SIMULATEUR!$L$12*(SIMULATEUR!$H$12*H249-Cout_Audit)</f>
        <v/>
      </c>
      <c r="Q249" s="137">
        <f>SIMULATEUR!$L$13*(SIMULATEUR!$H$13*I249-Cout_Audit)</f>
        <v/>
      </c>
      <c r="S249" s="138">
        <f>SUM(J249:Q249)</f>
        <v/>
      </c>
    </row>
    <row r="250">
      <c r="A250" s="135" t="n">
        <v>247</v>
      </c>
      <c r="B250" s="136">
        <f>MAX(0,MIN(1,NORMINV(RAND(),Taux_Recup,Ecart_Type_Recup)))</f>
        <v/>
      </c>
      <c r="C250" s="136">
        <f>MAX(0,MIN(1,NORMINV(RAND(),Taux_Recup,Ecart_Type_Recup)))</f>
        <v/>
      </c>
      <c r="D250" s="136">
        <f>MAX(0,MIN(1,NORMINV(RAND(),Taux_Recup,Ecart_Type_Recup)))</f>
        <v/>
      </c>
      <c r="E250" s="136">
        <f>MAX(0,MIN(1,NORMINV(RAND(),Taux_Recup,Ecart_Type_Recup)))</f>
        <v/>
      </c>
      <c r="F250" s="136">
        <f>MAX(0,MIN(1,NORMINV(RAND(),Taux_Recup,Ecart_Type_Recup)))</f>
        <v/>
      </c>
      <c r="G250" s="136">
        <f>MAX(0,MIN(1,NORMINV(RAND(),Taux_Recup,Ecart_Type_Recup)))</f>
        <v/>
      </c>
      <c r="H250" s="136">
        <f>MAX(0,MIN(1,NORMINV(RAND(),Taux_Recup,Ecart_Type_Recup)))</f>
        <v/>
      </c>
      <c r="I250" s="136">
        <f>MAX(0,MIN(1,NORMINV(RAND(),Taux_Recup,Ecart_Type_Recup)))</f>
        <v/>
      </c>
      <c r="J250" s="137">
        <f>SIMULATEUR!$L$6*(SIMULATEUR!$H$6*B250-Cout_Audit)</f>
        <v/>
      </c>
      <c r="K250" s="137">
        <f>SIMULATEUR!$L$7*(SIMULATEUR!$H$7*C250-Cout_Audit)</f>
        <v/>
      </c>
      <c r="L250" s="137">
        <f>SIMULATEUR!$L$8*(SIMULATEUR!$H$8*D250-Cout_Audit)</f>
        <v/>
      </c>
      <c r="M250" s="137">
        <f>SIMULATEUR!$L$9*(SIMULATEUR!$H$9*E250-Cout_Audit)</f>
        <v/>
      </c>
      <c r="N250" s="137">
        <f>SIMULATEUR!$L$10*(SIMULATEUR!$H$10*F250-Cout_Audit)</f>
        <v/>
      </c>
      <c r="O250" s="137">
        <f>SIMULATEUR!$L$11*(SIMULATEUR!$H$11*G250-Cout_Audit)</f>
        <v/>
      </c>
      <c r="P250" s="137">
        <f>SIMULATEUR!$L$12*(SIMULATEUR!$H$12*H250-Cout_Audit)</f>
        <v/>
      </c>
      <c r="Q250" s="137">
        <f>SIMULATEUR!$L$13*(SIMULATEUR!$H$13*I250-Cout_Audit)</f>
        <v/>
      </c>
      <c r="S250" s="138">
        <f>SUM(J250:Q250)</f>
        <v/>
      </c>
    </row>
    <row r="251">
      <c r="A251" s="135" t="n">
        <v>248</v>
      </c>
      <c r="B251" s="136">
        <f>MAX(0,MIN(1,NORMINV(RAND(),Taux_Recup,Ecart_Type_Recup)))</f>
        <v/>
      </c>
      <c r="C251" s="136">
        <f>MAX(0,MIN(1,NORMINV(RAND(),Taux_Recup,Ecart_Type_Recup)))</f>
        <v/>
      </c>
      <c r="D251" s="136">
        <f>MAX(0,MIN(1,NORMINV(RAND(),Taux_Recup,Ecart_Type_Recup)))</f>
        <v/>
      </c>
      <c r="E251" s="136">
        <f>MAX(0,MIN(1,NORMINV(RAND(),Taux_Recup,Ecart_Type_Recup)))</f>
        <v/>
      </c>
      <c r="F251" s="136">
        <f>MAX(0,MIN(1,NORMINV(RAND(),Taux_Recup,Ecart_Type_Recup)))</f>
        <v/>
      </c>
      <c r="G251" s="136">
        <f>MAX(0,MIN(1,NORMINV(RAND(),Taux_Recup,Ecart_Type_Recup)))</f>
        <v/>
      </c>
      <c r="H251" s="136">
        <f>MAX(0,MIN(1,NORMINV(RAND(),Taux_Recup,Ecart_Type_Recup)))</f>
        <v/>
      </c>
      <c r="I251" s="136">
        <f>MAX(0,MIN(1,NORMINV(RAND(),Taux_Recup,Ecart_Type_Recup)))</f>
        <v/>
      </c>
      <c r="J251" s="137">
        <f>SIMULATEUR!$L$6*(SIMULATEUR!$H$6*B251-Cout_Audit)</f>
        <v/>
      </c>
      <c r="K251" s="137">
        <f>SIMULATEUR!$L$7*(SIMULATEUR!$H$7*C251-Cout_Audit)</f>
        <v/>
      </c>
      <c r="L251" s="137">
        <f>SIMULATEUR!$L$8*(SIMULATEUR!$H$8*D251-Cout_Audit)</f>
        <v/>
      </c>
      <c r="M251" s="137">
        <f>SIMULATEUR!$L$9*(SIMULATEUR!$H$9*E251-Cout_Audit)</f>
        <v/>
      </c>
      <c r="N251" s="137">
        <f>SIMULATEUR!$L$10*(SIMULATEUR!$H$10*F251-Cout_Audit)</f>
        <v/>
      </c>
      <c r="O251" s="137">
        <f>SIMULATEUR!$L$11*(SIMULATEUR!$H$11*G251-Cout_Audit)</f>
        <v/>
      </c>
      <c r="P251" s="137">
        <f>SIMULATEUR!$L$12*(SIMULATEUR!$H$12*H251-Cout_Audit)</f>
        <v/>
      </c>
      <c r="Q251" s="137">
        <f>SIMULATEUR!$L$13*(SIMULATEUR!$H$13*I251-Cout_Audit)</f>
        <v/>
      </c>
      <c r="S251" s="138">
        <f>SUM(J251:Q251)</f>
        <v/>
      </c>
    </row>
    <row r="252">
      <c r="A252" s="135" t="n">
        <v>249</v>
      </c>
      <c r="B252" s="136">
        <f>MAX(0,MIN(1,NORMINV(RAND(),Taux_Recup,Ecart_Type_Recup)))</f>
        <v/>
      </c>
      <c r="C252" s="136">
        <f>MAX(0,MIN(1,NORMINV(RAND(),Taux_Recup,Ecart_Type_Recup)))</f>
        <v/>
      </c>
      <c r="D252" s="136">
        <f>MAX(0,MIN(1,NORMINV(RAND(),Taux_Recup,Ecart_Type_Recup)))</f>
        <v/>
      </c>
      <c r="E252" s="136">
        <f>MAX(0,MIN(1,NORMINV(RAND(),Taux_Recup,Ecart_Type_Recup)))</f>
        <v/>
      </c>
      <c r="F252" s="136">
        <f>MAX(0,MIN(1,NORMINV(RAND(),Taux_Recup,Ecart_Type_Recup)))</f>
        <v/>
      </c>
      <c r="G252" s="136">
        <f>MAX(0,MIN(1,NORMINV(RAND(),Taux_Recup,Ecart_Type_Recup)))</f>
        <v/>
      </c>
      <c r="H252" s="136">
        <f>MAX(0,MIN(1,NORMINV(RAND(),Taux_Recup,Ecart_Type_Recup)))</f>
        <v/>
      </c>
      <c r="I252" s="136">
        <f>MAX(0,MIN(1,NORMINV(RAND(),Taux_Recup,Ecart_Type_Recup)))</f>
        <v/>
      </c>
      <c r="J252" s="137">
        <f>SIMULATEUR!$L$6*(SIMULATEUR!$H$6*B252-Cout_Audit)</f>
        <v/>
      </c>
      <c r="K252" s="137">
        <f>SIMULATEUR!$L$7*(SIMULATEUR!$H$7*C252-Cout_Audit)</f>
        <v/>
      </c>
      <c r="L252" s="137">
        <f>SIMULATEUR!$L$8*(SIMULATEUR!$H$8*D252-Cout_Audit)</f>
        <v/>
      </c>
      <c r="M252" s="137">
        <f>SIMULATEUR!$L$9*(SIMULATEUR!$H$9*E252-Cout_Audit)</f>
        <v/>
      </c>
      <c r="N252" s="137">
        <f>SIMULATEUR!$L$10*(SIMULATEUR!$H$10*F252-Cout_Audit)</f>
        <v/>
      </c>
      <c r="O252" s="137">
        <f>SIMULATEUR!$L$11*(SIMULATEUR!$H$11*G252-Cout_Audit)</f>
        <v/>
      </c>
      <c r="P252" s="137">
        <f>SIMULATEUR!$L$12*(SIMULATEUR!$H$12*H252-Cout_Audit)</f>
        <v/>
      </c>
      <c r="Q252" s="137">
        <f>SIMULATEUR!$L$13*(SIMULATEUR!$H$13*I252-Cout_Audit)</f>
        <v/>
      </c>
      <c r="S252" s="138">
        <f>SUM(J252:Q252)</f>
        <v/>
      </c>
    </row>
    <row r="253">
      <c r="A253" s="135" t="n">
        <v>250</v>
      </c>
      <c r="B253" s="136">
        <f>MAX(0,MIN(1,NORMINV(RAND(),Taux_Recup,Ecart_Type_Recup)))</f>
        <v/>
      </c>
      <c r="C253" s="136">
        <f>MAX(0,MIN(1,NORMINV(RAND(),Taux_Recup,Ecart_Type_Recup)))</f>
        <v/>
      </c>
      <c r="D253" s="136">
        <f>MAX(0,MIN(1,NORMINV(RAND(),Taux_Recup,Ecart_Type_Recup)))</f>
        <v/>
      </c>
      <c r="E253" s="136">
        <f>MAX(0,MIN(1,NORMINV(RAND(),Taux_Recup,Ecart_Type_Recup)))</f>
        <v/>
      </c>
      <c r="F253" s="136">
        <f>MAX(0,MIN(1,NORMINV(RAND(),Taux_Recup,Ecart_Type_Recup)))</f>
        <v/>
      </c>
      <c r="G253" s="136">
        <f>MAX(0,MIN(1,NORMINV(RAND(),Taux_Recup,Ecart_Type_Recup)))</f>
        <v/>
      </c>
      <c r="H253" s="136">
        <f>MAX(0,MIN(1,NORMINV(RAND(),Taux_Recup,Ecart_Type_Recup)))</f>
        <v/>
      </c>
      <c r="I253" s="136">
        <f>MAX(0,MIN(1,NORMINV(RAND(),Taux_Recup,Ecart_Type_Recup)))</f>
        <v/>
      </c>
      <c r="J253" s="137">
        <f>SIMULATEUR!$L$6*(SIMULATEUR!$H$6*B253-Cout_Audit)</f>
        <v/>
      </c>
      <c r="K253" s="137">
        <f>SIMULATEUR!$L$7*(SIMULATEUR!$H$7*C253-Cout_Audit)</f>
        <v/>
      </c>
      <c r="L253" s="137">
        <f>SIMULATEUR!$L$8*(SIMULATEUR!$H$8*D253-Cout_Audit)</f>
        <v/>
      </c>
      <c r="M253" s="137">
        <f>SIMULATEUR!$L$9*(SIMULATEUR!$H$9*E253-Cout_Audit)</f>
        <v/>
      </c>
      <c r="N253" s="137">
        <f>SIMULATEUR!$L$10*(SIMULATEUR!$H$10*F253-Cout_Audit)</f>
        <v/>
      </c>
      <c r="O253" s="137">
        <f>SIMULATEUR!$L$11*(SIMULATEUR!$H$11*G253-Cout_Audit)</f>
        <v/>
      </c>
      <c r="P253" s="137">
        <f>SIMULATEUR!$L$12*(SIMULATEUR!$H$12*H253-Cout_Audit)</f>
        <v/>
      </c>
      <c r="Q253" s="137">
        <f>SIMULATEUR!$L$13*(SIMULATEUR!$H$13*I253-Cout_Audit)</f>
        <v/>
      </c>
      <c r="S253" s="138">
        <f>SUM(J253:Q253)</f>
        <v/>
      </c>
    </row>
    <row r="254">
      <c r="A254" s="135" t="n">
        <v>251</v>
      </c>
      <c r="B254" s="136">
        <f>MAX(0,MIN(1,NORMINV(RAND(),Taux_Recup,Ecart_Type_Recup)))</f>
        <v/>
      </c>
      <c r="C254" s="136">
        <f>MAX(0,MIN(1,NORMINV(RAND(),Taux_Recup,Ecart_Type_Recup)))</f>
        <v/>
      </c>
      <c r="D254" s="136">
        <f>MAX(0,MIN(1,NORMINV(RAND(),Taux_Recup,Ecart_Type_Recup)))</f>
        <v/>
      </c>
      <c r="E254" s="136">
        <f>MAX(0,MIN(1,NORMINV(RAND(),Taux_Recup,Ecart_Type_Recup)))</f>
        <v/>
      </c>
      <c r="F254" s="136">
        <f>MAX(0,MIN(1,NORMINV(RAND(),Taux_Recup,Ecart_Type_Recup)))</f>
        <v/>
      </c>
      <c r="G254" s="136">
        <f>MAX(0,MIN(1,NORMINV(RAND(),Taux_Recup,Ecart_Type_Recup)))</f>
        <v/>
      </c>
      <c r="H254" s="136">
        <f>MAX(0,MIN(1,NORMINV(RAND(),Taux_Recup,Ecart_Type_Recup)))</f>
        <v/>
      </c>
      <c r="I254" s="136">
        <f>MAX(0,MIN(1,NORMINV(RAND(),Taux_Recup,Ecart_Type_Recup)))</f>
        <v/>
      </c>
      <c r="J254" s="137">
        <f>SIMULATEUR!$L$6*(SIMULATEUR!$H$6*B254-Cout_Audit)</f>
        <v/>
      </c>
      <c r="K254" s="137">
        <f>SIMULATEUR!$L$7*(SIMULATEUR!$H$7*C254-Cout_Audit)</f>
        <v/>
      </c>
      <c r="L254" s="137">
        <f>SIMULATEUR!$L$8*(SIMULATEUR!$H$8*D254-Cout_Audit)</f>
        <v/>
      </c>
      <c r="M254" s="137">
        <f>SIMULATEUR!$L$9*(SIMULATEUR!$H$9*E254-Cout_Audit)</f>
        <v/>
      </c>
      <c r="N254" s="137">
        <f>SIMULATEUR!$L$10*(SIMULATEUR!$H$10*F254-Cout_Audit)</f>
        <v/>
      </c>
      <c r="O254" s="137">
        <f>SIMULATEUR!$L$11*(SIMULATEUR!$H$11*G254-Cout_Audit)</f>
        <v/>
      </c>
      <c r="P254" s="137">
        <f>SIMULATEUR!$L$12*(SIMULATEUR!$H$12*H254-Cout_Audit)</f>
        <v/>
      </c>
      <c r="Q254" s="137">
        <f>SIMULATEUR!$L$13*(SIMULATEUR!$H$13*I254-Cout_Audit)</f>
        <v/>
      </c>
      <c r="S254" s="138">
        <f>SUM(J254:Q254)</f>
        <v/>
      </c>
    </row>
    <row r="255">
      <c r="A255" s="135" t="n">
        <v>252</v>
      </c>
      <c r="B255" s="136">
        <f>MAX(0,MIN(1,NORMINV(RAND(),Taux_Recup,Ecart_Type_Recup)))</f>
        <v/>
      </c>
      <c r="C255" s="136">
        <f>MAX(0,MIN(1,NORMINV(RAND(),Taux_Recup,Ecart_Type_Recup)))</f>
        <v/>
      </c>
      <c r="D255" s="136">
        <f>MAX(0,MIN(1,NORMINV(RAND(),Taux_Recup,Ecart_Type_Recup)))</f>
        <v/>
      </c>
      <c r="E255" s="136">
        <f>MAX(0,MIN(1,NORMINV(RAND(),Taux_Recup,Ecart_Type_Recup)))</f>
        <v/>
      </c>
      <c r="F255" s="136">
        <f>MAX(0,MIN(1,NORMINV(RAND(),Taux_Recup,Ecart_Type_Recup)))</f>
        <v/>
      </c>
      <c r="G255" s="136">
        <f>MAX(0,MIN(1,NORMINV(RAND(),Taux_Recup,Ecart_Type_Recup)))</f>
        <v/>
      </c>
      <c r="H255" s="136">
        <f>MAX(0,MIN(1,NORMINV(RAND(),Taux_Recup,Ecart_Type_Recup)))</f>
        <v/>
      </c>
      <c r="I255" s="136">
        <f>MAX(0,MIN(1,NORMINV(RAND(),Taux_Recup,Ecart_Type_Recup)))</f>
        <v/>
      </c>
      <c r="J255" s="137">
        <f>SIMULATEUR!$L$6*(SIMULATEUR!$H$6*B255-Cout_Audit)</f>
        <v/>
      </c>
      <c r="K255" s="137">
        <f>SIMULATEUR!$L$7*(SIMULATEUR!$H$7*C255-Cout_Audit)</f>
        <v/>
      </c>
      <c r="L255" s="137">
        <f>SIMULATEUR!$L$8*(SIMULATEUR!$H$8*D255-Cout_Audit)</f>
        <v/>
      </c>
      <c r="M255" s="137">
        <f>SIMULATEUR!$L$9*(SIMULATEUR!$H$9*E255-Cout_Audit)</f>
        <v/>
      </c>
      <c r="N255" s="137">
        <f>SIMULATEUR!$L$10*(SIMULATEUR!$H$10*F255-Cout_Audit)</f>
        <v/>
      </c>
      <c r="O255" s="137">
        <f>SIMULATEUR!$L$11*(SIMULATEUR!$H$11*G255-Cout_Audit)</f>
        <v/>
      </c>
      <c r="P255" s="137">
        <f>SIMULATEUR!$L$12*(SIMULATEUR!$H$12*H255-Cout_Audit)</f>
        <v/>
      </c>
      <c r="Q255" s="137">
        <f>SIMULATEUR!$L$13*(SIMULATEUR!$H$13*I255-Cout_Audit)</f>
        <v/>
      </c>
      <c r="S255" s="138">
        <f>SUM(J255:Q255)</f>
        <v/>
      </c>
    </row>
    <row r="256">
      <c r="A256" s="135" t="n">
        <v>253</v>
      </c>
      <c r="B256" s="136">
        <f>MAX(0,MIN(1,NORMINV(RAND(),Taux_Recup,Ecart_Type_Recup)))</f>
        <v/>
      </c>
      <c r="C256" s="136">
        <f>MAX(0,MIN(1,NORMINV(RAND(),Taux_Recup,Ecart_Type_Recup)))</f>
        <v/>
      </c>
      <c r="D256" s="136">
        <f>MAX(0,MIN(1,NORMINV(RAND(),Taux_Recup,Ecart_Type_Recup)))</f>
        <v/>
      </c>
      <c r="E256" s="136">
        <f>MAX(0,MIN(1,NORMINV(RAND(),Taux_Recup,Ecart_Type_Recup)))</f>
        <v/>
      </c>
      <c r="F256" s="136">
        <f>MAX(0,MIN(1,NORMINV(RAND(),Taux_Recup,Ecart_Type_Recup)))</f>
        <v/>
      </c>
      <c r="G256" s="136">
        <f>MAX(0,MIN(1,NORMINV(RAND(),Taux_Recup,Ecart_Type_Recup)))</f>
        <v/>
      </c>
      <c r="H256" s="136">
        <f>MAX(0,MIN(1,NORMINV(RAND(),Taux_Recup,Ecart_Type_Recup)))</f>
        <v/>
      </c>
      <c r="I256" s="136">
        <f>MAX(0,MIN(1,NORMINV(RAND(),Taux_Recup,Ecart_Type_Recup)))</f>
        <v/>
      </c>
      <c r="J256" s="137">
        <f>SIMULATEUR!$L$6*(SIMULATEUR!$H$6*B256-Cout_Audit)</f>
        <v/>
      </c>
      <c r="K256" s="137">
        <f>SIMULATEUR!$L$7*(SIMULATEUR!$H$7*C256-Cout_Audit)</f>
        <v/>
      </c>
      <c r="L256" s="137">
        <f>SIMULATEUR!$L$8*(SIMULATEUR!$H$8*D256-Cout_Audit)</f>
        <v/>
      </c>
      <c r="M256" s="137">
        <f>SIMULATEUR!$L$9*(SIMULATEUR!$H$9*E256-Cout_Audit)</f>
        <v/>
      </c>
      <c r="N256" s="137">
        <f>SIMULATEUR!$L$10*(SIMULATEUR!$H$10*F256-Cout_Audit)</f>
        <v/>
      </c>
      <c r="O256" s="137">
        <f>SIMULATEUR!$L$11*(SIMULATEUR!$H$11*G256-Cout_Audit)</f>
        <v/>
      </c>
      <c r="P256" s="137">
        <f>SIMULATEUR!$L$12*(SIMULATEUR!$H$12*H256-Cout_Audit)</f>
        <v/>
      </c>
      <c r="Q256" s="137">
        <f>SIMULATEUR!$L$13*(SIMULATEUR!$H$13*I256-Cout_Audit)</f>
        <v/>
      </c>
      <c r="S256" s="138">
        <f>SUM(J256:Q256)</f>
        <v/>
      </c>
    </row>
    <row r="257">
      <c r="A257" s="135" t="n">
        <v>254</v>
      </c>
      <c r="B257" s="136">
        <f>MAX(0,MIN(1,NORMINV(RAND(),Taux_Recup,Ecart_Type_Recup)))</f>
        <v/>
      </c>
      <c r="C257" s="136">
        <f>MAX(0,MIN(1,NORMINV(RAND(),Taux_Recup,Ecart_Type_Recup)))</f>
        <v/>
      </c>
      <c r="D257" s="136">
        <f>MAX(0,MIN(1,NORMINV(RAND(),Taux_Recup,Ecart_Type_Recup)))</f>
        <v/>
      </c>
      <c r="E257" s="136">
        <f>MAX(0,MIN(1,NORMINV(RAND(),Taux_Recup,Ecart_Type_Recup)))</f>
        <v/>
      </c>
      <c r="F257" s="136">
        <f>MAX(0,MIN(1,NORMINV(RAND(),Taux_Recup,Ecart_Type_Recup)))</f>
        <v/>
      </c>
      <c r="G257" s="136">
        <f>MAX(0,MIN(1,NORMINV(RAND(),Taux_Recup,Ecart_Type_Recup)))</f>
        <v/>
      </c>
      <c r="H257" s="136">
        <f>MAX(0,MIN(1,NORMINV(RAND(),Taux_Recup,Ecart_Type_Recup)))</f>
        <v/>
      </c>
      <c r="I257" s="136">
        <f>MAX(0,MIN(1,NORMINV(RAND(),Taux_Recup,Ecart_Type_Recup)))</f>
        <v/>
      </c>
      <c r="J257" s="137">
        <f>SIMULATEUR!$L$6*(SIMULATEUR!$H$6*B257-Cout_Audit)</f>
        <v/>
      </c>
      <c r="K257" s="137">
        <f>SIMULATEUR!$L$7*(SIMULATEUR!$H$7*C257-Cout_Audit)</f>
        <v/>
      </c>
      <c r="L257" s="137">
        <f>SIMULATEUR!$L$8*(SIMULATEUR!$H$8*D257-Cout_Audit)</f>
        <v/>
      </c>
      <c r="M257" s="137">
        <f>SIMULATEUR!$L$9*(SIMULATEUR!$H$9*E257-Cout_Audit)</f>
        <v/>
      </c>
      <c r="N257" s="137">
        <f>SIMULATEUR!$L$10*(SIMULATEUR!$H$10*F257-Cout_Audit)</f>
        <v/>
      </c>
      <c r="O257" s="137">
        <f>SIMULATEUR!$L$11*(SIMULATEUR!$H$11*G257-Cout_Audit)</f>
        <v/>
      </c>
      <c r="P257" s="137">
        <f>SIMULATEUR!$L$12*(SIMULATEUR!$H$12*H257-Cout_Audit)</f>
        <v/>
      </c>
      <c r="Q257" s="137">
        <f>SIMULATEUR!$L$13*(SIMULATEUR!$H$13*I257-Cout_Audit)</f>
        <v/>
      </c>
      <c r="S257" s="138">
        <f>SUM(J257:Q257)</f>
        <v/>
      </c>
    </row>
    <row r="258">
      <c r="A258" s="135" t="n">
        <v>255</v>
      </c>
      <c r="B258" s="136">
        <f>MAX(0,MIN(1,NORMINV(RAND(),Taux_Recup,Ecart_Type_Recup)))</f>
        <v/>
      </c>
      <c r="C258" s="136">
        <f>MAX(0,MIN(1,NORMINV(RAND(),Taux_Recup,Ecart_Type_Recup)))</f>
        <v/>
      </c>
      <c r="D258" s="136">
        <f>MAX(0,MIN(1,NORMINV(RAND(),Taux_Recup,Ecart_Type_Recup)))</f>
        <v/>
      </c>
      <c r="E258" s="136">
        <f>MAX(0,MIN(1,NORMINV(RAND(),Taux_Recup,Ecart_Type_Recup)))</f>
        <v/>
      </c>
      <c r="F258" s="136">
        <f>MAX(0,MIN(1,NORMINV(RAND(),Taux_Recup,Ecart_Type_Recup)))</f>
        <v/>
      </c>
      <c r="G258" s="136">
        <f>MAX(0,MIN(1,NORMINV(RAND(),Taux_Recup,Ecart_Type_Recup)))</f>
        <v/>
      </c>
      <c r="H258" s="136">
        <f>MAX(0,MIN(1,NORMINV(RAND(),Taux_Recup,Ecart_Type_Recup)))</f>
        <v/>
      </c>
      <c r="I258" s="136">
        <f>MAX(0,MIN(1,NORMINV(RAND(),Taux_Recup,Ecart_Type_Recup)))</f>
        <v/>
      </c>
      <c r="J258" s="137">
        <f>SIMULATEUR!$L$6*(SIMULATEUR!$H$6*B258-Cout_Audit)</f>
        <v/>
      </c>
      <c r="K258" s="137">
        <f>SIMULATEUR!$L$7*(SIMULATEUR!$H$7*C258-Cout_Audit)</f>
        <v/>
      </c>
      <c r="L258" s="137">
        <f>SIMULATEUR!$L$8*(SIMULATEUR!$H$8*D258-Cout_Audit)</f>
        <v/>
      </c>
      <c r="M258" s="137">
        <f>SIMULATEUR!$L$9*(SIMULATEUR!$H$9*E258-Cout_Audit)</f>
        <v/>
      </c>
      <c r="N258" s="137">
        <f>SIMULATEUR!$L$10*(SIMULATEUR!$H$10*F258-Cout_Audit)</f>
        <v/>
      </c>
      <c r="O258" s="137">
        <f>SIMULATEUR!$L$11*(SIMULATEUR!$H$11*G258-Cout_Audit)</f>
        <v/>
      </c>
      <c r="P258" s="137">
        <f>SIMULATEUR!$L$12*(SIMULATEUR!$H$12*H258-Cout_Audit)</f>
        <v/>
      </c>
      <c r="Q258" s="137">
        <f>SIMULATEUR!$L$13*(SIMULATEUR!$H$13*I258-Cout_Audit)</f>
        <v/>
      </c>
      <c r="S258" s="138">
        <f>SUM(J258:Q258)</f>
        <v/>
      </c>
    </row>
    <row r="259">
      <c r="A259" s="135" t="n">
        <v>256</v>
      </c>
      <c r="B259" s="136">
        <f>MAX(0,MIN(1,NORMINV(RAND(),Taux_Recup,Ecart_Type_Recup)))</f>
        <v/>
      </c>
      <c r="C259" s="136">
        <f>MAX(0,MIN(1,NORMINV(RAND(),Taux_Recup,Ecart_Type_Recup)))</f>
        <v/>
      </c>
      <c r="D259" s="136">
        <f>MAX(0,MIN(1,NORMINV(RAND(),Taux_Recup,Ecart_Type_Recup)))</f>
        <v/>
      </c>
      <c r="E259" s="136">
        <f>MAX(0,MIN(1,NORMINV(RAND(),Taux_Recup,Ecart_Type_Recup)))</f>
        <v/>
      </c>
      <c r="F259" s="136">
        <f>MAX(0,MIN(1,NORMINV(RAND(),Taux_Recup,Ecart_Type_Recup)))</f>
        <v/>
      </c>
      <c r="G259" s="136">
        <f>MAX(0,MIN(1,NORMINV(RAND(),Taux_Recup,Ecart_Type_Recup)))</f>
        <v/>
      </c>
      <c r="H259" s="136">
        <f>MAX(0,MIN(1,NORMINV(RAND(),Taux_Recup,Ecart_Type_Recup)))</f>
        <v/>
      </c>
      <c r="I259" s="136">
        <f>MAX(0,MIN(1,NORMINV(RAND(),Taux_Recup,Ecart_Type_Recup)))</f>
        <v/>
      </c>
      <c r="J259" s="137">
        <f>SIMULATEUR!$L$6*(SIMULATEUR!$H$6*B259-Cout_Audit)</f>
        <v/>
      </c>
      <c r="K259" s="137">
        <f>SIMULATEUR!$L$7*(SIMULATEUR!$H$7*C259-Cout_Audit)</f>
        <v/>
      </c>
      <c r="L259" s="137">
        <f>SIMULATEUR!$L$8*(SIMULATEUR!$H$8*D259-Cout_Audit)</f>
        <v/>
      </c>
      <c r="M259" s="137">
        <f>SIMULATEUR!$L$9*(SIMULATEUR!$H$9*E259-Cout_Audit)</f>
        <v/>
      </c>
      <c r="N259" s="137">
        <f>SIMULATEUR!$L$10*(SIMULATEUR!$H$10*F259-Cout_Audit)</f>
        <v/>
      </c>
      <c r="O259" s="137">
        <f>SIMULATEUR!$L$11*(SIMULATEUR!$H$11*G259-Cout_Audit)</f>
        <v/>
      </c>
      <c r="P259" s="137">
        <f>SIMULATEUR!$L$12*(SIMULATEUR!$H$12*H259-Cout_Audit)</f>
        <v/>
      </c>
      <c r="Q259" s="137">
        <f>SIMULATEUR!$L$13*(SIMULATEUR!$H$13*I259-Cout_Audit)</f>
        <v/>
      </c>
      <c r="S259" s="138">
        <f>SUM(J259:Q259)</f>
        <v/>
      </c>
    </row>
    <row r="260">
      <c r="A260" s="135" t="n">
        <v>257</v>
      </c>
      <c r="B260" s="136">
        <f>MAX(0,MIN(1,NORMINV(RAND(),Taux_Recup,Ecart_Type_Recup)))</f>
        <v/>
      </c>
      <c r="C260" s="136">
        <f>MAX(0,MIN(1,NORMINV(RAND(),Taux_Recup,Ecart_Type_Recup)))</f>
        <v/>
      </c>
      <c r="D260" s="136">
        <f>MAX(0,MIN(1,NORMINV(RAND(),Taux_Recup,Ecart_Type_Recup)))</f>
        <v/>
      </c>
      <c r="E260" s="136">
        <f>MAX(0,MIN(1,NORMINV(RAND(),Taux_Recup,Ecart_Type_Recup)))</f>
        <v/>
      </c>
      <c r="F260" s="136">
        <f>MAX(0,MIN(1,NORMINV(RAND(),Taux_Recup,Ecart_Type_Recup)))</f>
        <v/>
      </c>
      <c r="G260" s="136">
        <f>MAX(0,MIN(1,NORMINV(RAND(),Taux_Recup,Ecart_Type_Recup)))</f>
        <v/>
      </c>
      <c r="H260" s="136">
        <f>MAX(0,MIN(1,NORMINV(RAND(),Taux_Recup,Ecart_Type_Recup)))</f>
        <v/>
      </c>
      <c r="I260" s="136">
        <f>MAX(0,MIN(1,NORMINV(RAND(),Taux_Recup,Ecart_Type_Recup)))</f>
        <v/>
      </c>
      <c r="J260" s="137">
        <f>SIMULATEUR!$L$6*(SIMULATEUR!$H$6*B260-Cout_Audit)</f>
        <v/>
      </c>
      <c r="K260" s="137">
        <f>SIMULATEUR!$L$7*(SIMULATEUR!$H$7*C260-Cout_Audit)</f>
        <v/>
      </c>
      <c r="L260" s="137">
        <f>SIMULATEUR!$L$8*(SIMULATEUR!$H$8*D260-Cout_Audit)</f>
        <v/>
      </c>
      <c r="M260" s="137">
        <f>SIMULATEUR!$L$9*(SIMULATEUR!$H$9*E260-Cout_Audit)</f>
        <v/>
      </c>
      <c r="N260" s="137">
        <f>SIMULATEUR!$L$10*(SIMULATEUR!$H$10*F260-Cout_Audit)</f>
        <v/>
      </c>
      <c r="O260" s="137">
        <f>SIMULATEUR!$L$11*(SIMULATEUR!$H$11*G260-Cout_Audit)</f>
        <v/>
      </c>
      <c r="P260" s="137">
        <f>SIMULATEUR!$L$12*(SIMULATEUR!$H$12*H260-Cout_Audit)</f>
        <v/>
      </c>
      <c r="Q260" s="137">
        <f>SIMULATEUR!$L$13*(SIMULATEUR!$H$13*I260-Cout_Audit)</f>
        <v/>
      </c>
      <c r="S260" s="138">
        <f>SUM(J260:Q260)</f>
        <v/>
      </c>
    </row>
    <row r="261">
      <c r="A261" s="135" t="n">
        <v>258</v>
      </c>
      <c r="B261" s="136">
        <f>MAX(0,MIN(1,NORMINV(RAND(),Taux_Recup,Ecart_Type_Recup)))</f>
        <v/>
      </c>
      <c r="C261" s="136">
        <f>MAX(0,MIN(1,NORMINV(RAND(),Taux_Recup,Ecart_Type_Recup)))</f>
        <v/>
      </c>
      <c r="D261" s="136">
        <f>MAX(0,MIN(1,NORMINV(RAND(),Taux_Recup,Ecart_Type_Recup)))</f>
        <v/>
      </c>
      <c r="E261" s="136">
        <f>MAX(0,MIN(1,NORMINV(RAND(),Taux_Recup,Ecart_Type_Recup)))</f>
        <v/>
      </c>
      <c r="F261" s="136">
        <f>MAX(0,MIN(1,NORMINV(RAND(),Taux_Recup,Ecart_Type_Recup)))</f>
        <v/>
      </c>
      <c r="G261" s="136">
        <f>MAX(0,MIN(1,NORMINV(RAND(),Taux_Recup,Ecart_Type_Recup)))</f>
        <v/>
      </c>
      <c r="H261" s="136">
        <f>MAX(0,MIN(1,NORMINV(RAND(),Taux_Recup,Ecart_Type_Recup)))</f>
        <v/>
      </c>
      <c r="I261" s="136">
        <f>MAX(0,MIN(1,NORMINV(RAND(),Taux_Recup,Ecart_Type_Recup)))</f>
        <v/>
      </c>
      <c r="J261" s="137">
        <f>SIMULATEUR!$L$6*(SIMULATEUR!$H$6*B261-Cout_Audit)</f>
        <v/>
      </c>
      <c r="K261" s="137">
        <f>SIMULATEUR!$L$7*(SIMULATEUR!$H$7*C261-Cout_Audit)</f>
        <v/>
      </c>
      <c r="L261" s="137">
        <f>SIMULATEUR!$L$8*(SIMULATEUR!$H$8*D261-Cout_Audit)</f>
        <v/>
      </c>
      <c r="M261" s="137">
        <f>SIMULATEUR!$L$9*(SIMULATEUR!$H$9*E261-Cout_Audit)</f>
        <v/>
      </c>
      <c r="N261" s="137">
        <f>SIMULATEUR!$L$10*(SIMULATEUR!$H$10*F261-Cout_Audit)</f>
        <v/>
      </c>
      <c r="O261" s="137">
        <f>SIMULATEUR!$L$11*(SIMULATEUR!$H$11*G261-Cout_Audit)</f>
        <v/>
      </c>
      <c r="P261" s="137">
        <f>SIMULATEUR!$L$12*(SIMULATEUR!$H$12*H261-Cout_Audit)</f>
        <v/>
      </c>
      <c r="Q261" s="137">
        <f>SIMULATEUR!$L$13*(SIMULATEUR!$H$13*I261-Cout_Audit)</f>
        <v/>
      </c>
      <c r="S261" s="138">
        <f>SUM(J261:Q261)</f>
        <v/>
      </c>
    </row>
    <row r="262">
      <c r="A262" s="135" t="n">
        <v>259</v>
      </c>
      <c r="B262" s="136">
        <f>MAX(0,MIN(1,NORMINV(RAND(),Taux_Recup,Ecart_Type_Recup)))</f>
        <v/>
      </c>
      <c r="C262" s="136">
        <f>MAX(0,MIN(1,NORMINV(RAND(),Taux_Recup,Ecart_Type_Recup)))</f>
        <v/>
      </c>
      <c r="D262" s="136">
        <f>MAX(0,MIN(1,NORMINV(RAND(),Taux_Recup,Ecart_Type_Recup)))</f>
        <v/>
      </c>
      <c r="E262" s="136">
        <f>MAX(0,MIN(1,NORMINV(RAND(),Taux_Recup,Ecart_Type_Recup)))</f>
        <v/>
      </c>
      <c r="F262" s="136">
        <f>MAX(0,MIN(1,NORMINV(RAND(),Taux_Recup,Ecart_Type_Recup)))</f>
        <v/>
      </c>
      <c r="G262" s="136">
        <f>MAX(0,MIN(1,NORMINV(RAND(),Taux_Recup,Ecart_Type_Recup)))</f>
        <v/>
      </c>
      <c r="H262" s="136">
        <f>MAX(0,MIN(1,NORMINV(RAND(),Taux_Recup,Ecart_Type_Recup)))</f>
        <v/>
      </c>
      <c r="I262" s="136">
        <f>MAX(0,MIN(1,NORMINV(RAND(),Taux_Recup,Ecart_Type_Recup)))</f>
        <v/>
      </c>
      <c r="J262" s="137">
        <f>SIMULATEUR!$L$6*(SIMULATEUR!$H$6*B262-Cout_Audit)</f>
        <v/>
      </c>
      <c r="K262" s="137">
        <f>SIMULATEUR!$L$7*(SIMULATEUR!$H$7*C262-Cout_Audit)</f>
        <v/>
      </c>
      <c r="L262" s="137">
        <f>SIMULATEUR!$L$8*(SIMULATEUR!$H$8*D262-Cout_Audit)</f>
        <v/>
      </c>
      <c r="M262" s="137">
        <f>SIMULATEUR!$L$9*(SIMULATEUR!$H$9*E262-Cout_Audit)</f>
        <v/>
      </c>
      <c r="N262" s="137">
        <f>SIMULATEUR!$L$10*(SIMULATEUR!$H$10*F262-Cout_Audit)</f>
        <v/>
      </c>
      <c r="O262" s="137">
        <f>SIMULATEUR!$L$11*(SIMULATEUR!$H$11*G262-Cout_Audit)</f>
        <v/>
      </c>
      <c r="P262" s="137">
        <f>SIMULATEUR!$L$12*(SIMULATEUR!$H$12*H262-Cout_Audit)</f>
        <v/>
      </c>
      <c r="Q262" s="137">
        <f>SIMULATEUR!$L$13*(SIMULATEUR!$H$13*I262-Cout_Audit)</f>
        <v/>
      </c>
      <c r="S262" s="138">
        <f>SUM(J262:Q262)</f>
        <v/>
      </c>
    </row>
    <row r="263">
      <c r="A263" s="135" t="n">
        <v>260</v>
      </c>
      <c r="B263" s="136">
        <f>MAX(0,MIN(1,NORMINV(RAND(),Taux_Recup,Ecart_Type_Recup)))</f>
        <v/>
      </c>
      <c r="C263" s="136">
        <f>MAX(0,MIN(1,NORMINV(RAND(),Taux_Recup,Ecart_Type_Recup)))</f>
        <v/>
      </c>
      <c r="D263" s="136">
        <f>MAX(0,MIN(1,NORMINV(RAND(),Taux_Recup,Ecart_Type_Recup)))</f>
        <v/>
      </c>
      <c r="E263" s="136">
        <f>MAX(0,MIN(1,NORMINV(RAND(),Taux_Recup,Ecart_Type_Recup)))</f>
        <v/>
      </c>
      <c r="F263" s="136">
        <f>MAX(0,MIN(1,NORMINV(RAND(),Taux_Recup,Ecart_Type_Recup)))</f>
        <v/>
      </c>
      <c r="G263" s="136">
        <f>MAX(0,MIN(1,NORMINV(RAND(),Taux_Recup,Ecart_Type_Recup)))</f>
        <v/>
      </c>
      <c r="H263" s="136">
        <f>MAX(0,MIN(1,NORMINV(RAND(),Taux_Recup,Ecart_Type_Recup)))</f>
        <v/>
      </c>
      <c r="I263" s="136">
        <f>MAX(0,MIN(1,NORMINV(RAND(),Taux_Recup,Ecart_Type_Recup)))</f>
        <v/>
      </c>
      <c r="J263" s="137">
        <f>SIMULATEUR!$L$6*(SIMULATEUR!$H$6*B263-Cout_Audit)</f>
        <v/>
      </c>
      <c r="K263" s="137">
        <f>SIMULATEUR!$L$7*(SIMULATEUR!$H$7*C263-Cout_Audit)</f>
        <v/>
      </c>
      <c r="L263" s="137">
        <f>SIMULATEUR!$L$8*(SIMULATEUR!$H$8*D263-Cout_Audit)</f>
        <v/>
      </c>
      <c r="M263" s="137">
        <f>SIMULATEUR!$L$9*(SIMULATEUR!$H$9*E263-Cout_Audit)</f>
        <v/>
      </c>
      <c r="N263" s="137">
        <f>SIMULATEUR!$L$10*(SIMULATEUR!$H$10*F263-Cout_Audit)</f>
        <v/>
      </c>
      <c r="O263" s="137">
        <f>SIMULATEUR!$L$11*(SIMULATEUR!$H$11*G263-Cout_Audit)</f>
        <v/>
      </c>
      <c r="P263" s="137">
        <f>SIMULATEUR!$L$12*(SIMULATEUR!$H$12*H263-Cout_Audit)</f>
        <v/>
      </c>
      <c r="Q263" s="137">
        <f>SIMULATEUR!$L$13*(SIMULATEUR!$H$13*I263-Cout_Audit)</f>
        <v/>
      </c>
      <c r="S263" s="138">
        <f>SUM(J263:Q263)</f>
        <v/>
      </c>
    </row>
    <row r="264">
      <c r="A264" s="135" t="n">
        <v>261</v>
      </c>
      <c r="B264" s="136">
        <f>MAX(0,MIN(1,NORMINV(RAND(),Taux_Recup,Ecart_Type_Recup)))</f>
        <v/>
      </c>
      <c r="C264" s="136">
        <f>MAX(0,MIN(1,NORMINV(RAND(),Taux_Recup,Ecart_Type_Recup)))</f>
        <v/>
      </c>
      <c r="D264" s="136">
        <f>MAX(0,MIN(1,NORMINV(RAND(),Taux_Recup,Ecart_Type_Recup)))</f>
        <v/>
      </c>
      <c r="E264" s="136">
        <f>MAX(0,MIN(1,NORMINV(RAND(),Taux_Recup,Ecart_Type_Recup)))</f>
        <v/>
      </c>
      <c r="F264" s="136">
        <f>MAX(0,MIN(1,NORMINV(RAND(),Taux_Recup,Ecart_Type_Recup)))</f>
        <v/>
      </c>
      <c r="G264" s="136">
        <f>MAX(0,MIN(1,NORMINV(RAND(),Taux_Recup,Ecart_Type_Recup)))</f>
        <v/>
      </c>
      <c r="H264" s="136">
        <f>MAX(0,MIN(1,NORMINV(RAND(),Taux_Recup,Ecart_Type_Recup)))</f>
        <v/>
      </c>
      <c r="I264" s="136">
        <f>MAX(0,MIN(1,NORMINV(RAND(),Taux_Recup,Ecart_Type_Recup)))</f>
        <v/>
      </c>
      <c r="J264" s="137">
        <f>SIMULATEUR!$L$6*(SIMULATEUR!$H$6*B264-Cout_Audit)</f>
        <v/>
      </c>
      <c r="K264" s="137">
        <f>SIMULATEUR!$L$7*(SIMULATEUR!$H$7*C264-Cout_Audit)</f>
        <v/>
      </c>
      <c r="L264" s="137">
        <f>SIMULATEUR!$L$8*(SIMULATEUR!$H$8*D264-Cout_Audit)</f>
        <v/>
      </c>
      <c r="M264" s="137">
        <f>SIMULATEUR!$L$9*(SIMULATEUR!$H$9*E264-Cout_Audit)</f>
        <v/>
      </c>
      <c r="N264" s="137">
        <f>SIMULATEUR!$L$10*(SIMULATEUR!$H$10*F264-Cout_Audit)</f>
        <v/>
      </c>
      <c r="O264" s="137">
        <f>SIMULATEUR!$L$11*(SIMULATEUR!$H$11*G264-Cout_Audit)</f>
        <v/>
      </c>
      <c r="P264" s="137">
        <f>SIMULATEUR!$L$12*(SIMULATEUR!$H$12*H264-Cout_Audit)</f>
        <v/>
      </c>
      <c r="Q264" s="137">
        <f>SIMULATEUR!$L$13*(SIMULATEUR!$H$13*I264-Cout_Audit)</f>
        <v/>
      </c>
      <c r="S264" s="138">
        <f>SUM(J264:Q264)</f>
        <v/>
      </c>
    </row>
    <row r="265">
      <c r="A265" s="135" t="n">
        <v>262</v>
      </c>
      <c r="B265" s="136">
        <f>MAX(0,MIN(1,NORMINV(RAND(),Taux_Recup,Ecart_Type_Recup)))</f>
        <v/>
      </c>
      <c r="C265" s="136">
        <f>MAX(0,MIN(1,NORMINV(RAND(),Taux_Recup,Ecart_Type_Recup)))</f>
        <v/>
      </c>
      <c r="D265" s="136">
        <f>MAX(0,MIN(1,NORMINV(RAND(),Taux_Recup,Ecart_Type_Recup)))</f>
        <v/>
      </c>
      <c r="E265" s="136">
        <f>MAX(0,MIN(1,NORMINV(RAND(),Taux_Recup,Ecart_Type_Recup)))</f>
        <v/>
      </c>
      <c r="F265" s="136">
        <f>MAX(0,MIN(1,NORMINV(RAND(),Taux_Recup,Ecart_Type_Recup)))</f>
        <v/>
      </c>
      <c r="G265" s="136">
        <f>MAX(0,MIN(1,NORMINV(RAND(),Taux_Recup,Ecart_Type_Recup)))</f>
        <v/>
      </c>
      <c r="H265" s="136">
        <f>MAX(0,MIN(1,NORMINV(RAND(),Taux_Recup,Ecart_Type_Recup)))</f>
        <v/>
      </c>
      <c r="I265" s="136">
        <f>MAX(0,MIN(1,NORMINV(RAND(),Taux_Recup,Ecart_Type_Recup)))</f>
        <v/>
      </c>
      <c r="J265" s="137">
        <f>SIMULATEUR!$L$6*(SIMULATEUR!$H$6*B265-Cout_Audit)</f>
        <v/>
      </c>
      <c r="K265" s="137">
        <f>SIMULATEUR!$L$7*(SIMULATEUR!$H$7*C265-Cout_Audit)</f>
        <v/>
      </c>
      <c r="L265" s="137">
        <f>SIMULATEUR!$L$8*(SIMULATEUR!$H$8*D265-Cout_Audit)</f>
        <v/>
      </c>
      <c r="M265" s="137">
        <f>SIMULATEUR!$L$9*(SIMULATEUR!$H$9*E265-Cout_Audit)</f>
        <v/>
      </c>
      <c r="N265" s="137">
        <f>SIMULATEUR!$L$10*(SIMULATEUR!$H$10*F265-Cout_Audit)</f>
        <v/>
      </c>
      <c r="O265" s="137">
        <f>SIMULATEUR!$L$11*(SIMULATEUR!$H$11*G265-Cout_Audit)</f>
        <v/>
      </c>
      <c r="P265" s="137">
        <f>SIMULATEUR!$L$12*(SIMULATEUR!$H$12*H265-Cout_Audit)</f>
        <v/>
      </c>
      <c r="Q265" s="137">
        <f>SIMULATEUR!$L$13*(SIMULATEUR!$H$13*I265-Cout_Audit)</f>
        <v/>
      </c>
      <c r="S265" s="138">
        <f>SUM(J265:Q265)</f>
        <v/>
      </c>
    </row>
    <row r="266">
      <c r="A266" s="135" t="n">
        <v>263</v>
      </c>
      <c r="B266" s="136">
        <f>MAX(0,MIN(1,NORMINV(RAND(),Taux_Recup,Ecart_Type_Recup)))</f>
        <v/>
      </c>
      <c r="C266" s="136">
        <f>MAX(0,MIN(1,NORMINV(RAND(),Taux_Recup,Ecart_Type_Recup)))</f>
        <v/>
      </c>
      <c r="D266" s="136">
        <f>MAX(0,MIN(1,NORMINV(RAND(),Taux_Recup,Ecart_Type_Recup)))</f>
        <v/>
      </c>
      <c r="E266" s="136">
        <f>MAX(0,MIN(1,NORMINV(RAND(),Taux_Recup,Ecart_Type_Recup)))</f>
        <v/>
      </c>
      <c r="F266" s="136">
        <f>MAX(0,MIN(1,NORMINV(RAND(),Taux_Recup,Ecart_Type_Recup)))</f>
        <v/>
      </c>
      <c r="G266" s="136">
        <f>MAX(0,MIN(1,NORMINV(RAND(),Taux_Recup,Ecart_Type_Recup)))</f>
        <v/>
      </c>
      <c r="H266" s="136">
        <f>MAX(0,MIN(1,NORMINV(RAND(),Taux_Recup,Ecart_Type_Recup)))</f>
        <v/>
      </c>
      <c r="I266" s="136">
        <f>MAX(0,MIN(1,NORMINV(RAND(),Taux_Recup,Ecart_Type_Recup)))</f>
        <v/>
      </c>
      <c r="J266" s="137">
        <f>SIMULATEUR!$L$6*(SIMULATEUR!$H$6*B266-Cout_Audit)</f>
        <v/>
      </c>
      <c r="K266" s="137">
        <f>SIMULATEUR!$L$7*(SIMULATEUR!$H$7*C266-Cout_Audit)</f>
        <v/>
      </c>
      <c r="L266" s="137">
        <f>SIMULATEUR!$L$8*(SIMULATEUR!$H$8*D266-Cout_Audit)</f>
        <v/>
      </c>
      <c r="M266" s="137">
        <f>SIMULATEUR!$L$9*(SIMULATEUR!$H$9*E266-Cout_Audit)</f>
        <v/>
      </c>
      <c r="N266" s="137">
        <f>SIMULATEUR!$L$10*(SIMULATEUR!$H$10*F266-Cout_Audit)</f>
        <v/>
      </c>
      <c r="O266" s="137">
        <f>SIMULATEUR!$L$11*(SIMULATEUR!$H$11*G266-Cout_Audit)</f>
        <v/>
      </c>
      <c r="P266" s="137">
        <f>SIMULATEUR!$L$12*(SIMULATEUR!$H$12*H266-Cout_Audit)</f>
        <v/>
      </c>
      <c r="Q266" s="137">
        <f>SIMULATEUR!$L$13*(SIMULATEUR!$H$13*I266-Cout_Audit)</f>
        <v/>
      </c>
      <c r="S266" s="138">
        <f>SUM(J266:Q266)</f>
        <v/>
      </c>
    </row>
    <row r="267">
      <c r="A267" s="135" t="n">
        <v>264</v>
      </c>
      <c r="B267" s="136">
        <f>MAX(0,MIN(1,NORMINV(RAND(),Taux_Recup,Ecart_Type_Recup)))</f>
        <v/>
      </c>
      <c r="C267" s="136">
        <f>MAX(0,MIN(1,NORMINV(RAND(),Taux_Recup,Ecart_Type_Recup)))</f>
        <v/>
      </c>
      <c r="D267" s="136">
        <f>MAX(0,MIN(1,NORMINV(RAND(),Taux_Recup,Ecart_Type_Recup)))</f>
        <v/>
      </c>
      <c r="E267" s="136">
        <f>MAX(0,MIN(1,NORMINV(RAND(),Taux_Recup,Ecart_Type_Recup)))</f>
        <v/>
      </c>
      <c r="F267" s="136">
        <f>MAX(0,MIN(1,NORMINV(RAND(),Taux_Recup,Ecart_Type_Recup)))</f>
        <v/>
      </c>
      <c r="G267" s="136">
        <f>MAX(0,MIN(1,NORMINV(RAND(),Taux_Recup,Ecart_Type_Recup)))</f>
        <v/>
      </c>
      <c r="H267" s="136">
        <f>MAX(0,MIN(1,NORMINV(RAND(),Taux_Recup,Ecart_Type_Recup)))</f>
        <v/>
      </c>
      <c r="I267" s="136">
        <f>MAX(0,MIN(1,NORMINV(RAND(),Taux_Recup,Ecart_Type_Recup)))</f>
        <v/>
      </c>
      <c r="J267" s="137">
        <f>SIMULATEUR!$L$6*(SIMULATEUR!$H$6*B267-Cout_Audit)</f>
        <v/>
      </c>
      <c r="K267" s="137">
        <f>SIMULATEUR!$L$7*(SIMULATEUR!$H$7*C267-Cout_Audit)</f>
        <v/>
      </c>
      <c r="L267" s="137">
        <f>SIMULATEUR!$L$8*(SIMULATEUR!$H$8*D267-Cout_Audit)</f>
        <v/>
      </c>
      <c r="M267" s="137">
        <f>SIMULATEUR!$L$9*(SIMULATEUR!$H$9*E267-Cout_Audit)</f>
        <v/>
      </c>
      <c r="N267" s="137">
        <f>SIMULATEUR!$L$10*(SIMULATEUR!$H$10*F267-Cout_Audit)</f>
        <v/>
      </c>
      <c r="O267" s="137">
        <f>SIMULATEUR!$L$11*(SIMULATEUR!$H$11*G267-Cout_Audit)</f>
        <v/>
      </c>
      <c r="P267" s="137">
        <f>SIMULATEUR!$L$12*(SIMULATEUR!$H$12*H267-Cout_Audit)</f>
        <v/>
      </c>
      <c r="Q267" s="137">
        <f>SIMULATEUR!$L$13*(SIMULATEUR!$H$13*I267-Cout_Audit)</f>
        <v/>
      </c>
      <c r="S267" s="138">
        <f>SUM(J267:Q267)</f>
        <v/>
      </c>
    </row>
    <row r="268">
      <c r="A268" s="135" t="n">
        <v>265</v>
      </c>
      <c r="B268" s="136">
        <f>MAX(0,MIN(1,NORMINV(RAND(),Taux_Recup,Ecart_Type_Recup)))</f>
        <v/>
      </c>
      <c r="C268" s="136">
        <f>MAX(0,MIN(1,NORMINV(RAND(),Taux_Recup,Ecart_Type_Recup)))</f>
        <v/>
      </c>
      <c r="D268" s="136">
        <f>MAX(0,MIN(1,NORMINV(RAND(),Taux_Recup,Ecart_Type_Recup)))</f>
        <v/>
      </c>
      <c r="E268" s="136">
        <f>MAX(0,MIN(1,NORMINV(RAND(),Taux_Recup,Ecart_Type_Recup)))</f>
        <v/>
      </c>
      <c r="F268" s="136">
        <f>MAX(0,MIN(1,NORMINV(RAND(),Taux_Recup,Ecart_Type_Recup)))</f>
        <v/>
      </c>
      <c r="G268" s="136">
        <f>MAX(0,MIN(1,NORMINV(RAND(),Taux_Recup,Ecart_Type_Recup)))</f>
        <v/>
      </c>
      <c r="H268" s="136">
        <f>MAX(0,MIN(1,NORMINV(RAND(),Taux_Recup,Ecart_Type_Recup)))</f>
        <v/>
      </c>
      <c r="I268" s="136">
        <f>MAX(0,MIN(1,NORMINV(RAND(),Taux_Recup,Ecart_Type_Recup)))</f>
        <v/>
      </c>
      <c r="J268" s="137">
        <f>SIMULATEUR!$L$6*(SIMULATEUR!$H$6*B268-Cout_Audit)</f>
        <v/>
      </c>
      <c r="K268" s="137">
        <f>SIMULATEUR!$L$7*(SIMULATEUR!$H$7*C268-Cout_Audit)</f>
        <v/>
      </c>
      <c r="L268" s="137">
        <f>SIMULATEUR!$L$8*(SIMULATEUR!$H$8*D268-Cout_Audit)</f>
        <v/>
      </c>
      <c r="M268" s="137">
        <f>SIMULATEUR!$L$9*(SIMULATEUR!$H$9*E268-Cout_Audit)</f>
        <v/>
      </c>
      <c r="N268" s="137">
        <f>SIMULATEUR!$L$10*(SIMULATEUR!$H$10*F268-Cout_Audit)</f>
        <v/>
      </c>
      <c r="O268" s="137">
        <f>SIMULATEUR!$L$11*(SIMULATEUR!$H$11*G268-Cout_Audit)</f>
        <v/>
      </c>
      <c r="P268" s="137">
        <f>SIMULATEUR!$L$12*(SIMULATEUR!$H$12*H268-Cout_Audit)</f>
        <v/>
      </c>
      <c r="Q268" s="137">
        <f>SIMULATEUR!$L$13*(SIMULATEUR!$H$13*I268-Cout_Audit)</f>
        <v/>
      </c>
      <c r="S268" s="138">
        <f>SUM(J268:Q268)</f>
        <v/>
      </c>
    </row>
    <row r="269">
      <c r="A269" s="135" t="n">
        <v>266</v>
      </c>
      <c r="B269" s="136">
        <f>MAX(0,MIN(1,NORMINV(RAND(),Taux_Recup,Ecart_Type_Recup)))</f>
        <v/>
      </c>
      <c r="C269" s="136">
        <f>MAX(0,MIN(1,NORMINV(RAND(),Taux_Recup,Ecart_Type_Recup)))</f>
        <v/>
      </c>
      <c r="D269" s="136">
        <f>MAX(0,MIN(1,NORMINV(RAND(),Taux_Recup,Ecart_Type_Recup)))</f>
        <v/>
      </c>
      <c r="E269" s="136">
        <f>MAX(0,MIN(1,NORMINV(RAND(),Taux_Recup,Ecart_Type_Recup)))</f>
        <v/>
      </c>
      <c r="F269" s="136">
        <f>MAX(0,MIN(1,NORMINV(RAND(),Taux_Recup,Ecart_Type_Recup)))</f>
        <v/>
      </c>
      <c r="G269" s="136">
        <f>MAX(0,MIN(1,NORMINV(RAND(),Taux_Recup,Ecart_Type_Recup)))</f>
        <v/>
      </c>
      <c r="H269" s="136">
        <f>MAX(0,MIN(1,NORMINV(RAND(),Taux_Recup,Ecart_Type_Recup)))</f>
        <v/>
      </c>
      <c r="I269" s="136">
        <f>MAX(0,MIN(1,NORMINV(RAND(),Taux_Recup,Ecart_Type_Recup)))</f>
        <v/>
      </c>
      <c r="J269" s="137">
        <f>SIMULATEUR!$L$6*(SIMULATEUR!$H$6*B269-Cout_Audit)</f>
        <v/>
      </c>
      <c r="K269" s="137">
        <f>SIMULATEUR!$L$7*(SIMULATEUR!$H$7*C269-Cout_Audit)</f>
        <v/>
      </c>
      <c r="L269" s="137">
        <f>SIMULATEUR!$L$8*(SIMULATEUR!$H$8*D269-Cout_Audit)</f>
        <v/>
      </c>
      <c r="M269" s="137">
        <f>SIMULATEUR!$L$9*(SIMULATEUR!$H$9*E269-Cout_Audit)</f>
        <v/>
      </c>
      <c r="N269" s="137">
        <f>SIMULATEUR!$L$10*(SIMULATEUR!$H$10*F269-Cout_Audit)</f>
        <v/>
      </c>
      <c r="O269" s="137">
        <f>SIMULATEUR!$L$11*(SIMULATEUR!$H$11*G269-Cout_Audit)</f>
        <v/>
      </c>
      <c r="P269" s="137">
        <f>SIMULATEUR!$L$12*(SIMULATEUR!$H$12*H269-Cout_Audit)</f>
        <v/>
      </c>
      <c r="Q269" s="137">
        <f>SIMULATEUR!$L$13*(SIMULATEUR!$H$13*I269-Cout_Audit)</f>
        <v/>
      </c>
      <c r="S269" s="138">
        <f>SUM(J269:Q269)</f>
        <v/>
      </c>
    </row>
    <row r="270">
      <c r="A270" s="135" t="n">
        <v>267</v>
      </c>
      <c r="B270" s="136">
        <f>MAX(0,MIN(1,NORMINV(RAND(),Taux_Recup,Ecart_Type_Recup)))</f>
        <v/>
      </c>
      <c r="C270" s="136">
        <f>MAX(0,MIN(1,NORMINV(RAND(),Taux_Recup,Ecart_Type_Recup)))</f>
        <v/>
      </c>
      <c r="D270" s="136">
        <f>MAX(0,MIN(1,NORMINV(RAND(),Taux_Recup,Ecart_Type_Recup)))</f>
        <v/>
      </c>
      <c r="E270" s="136">
        <f>MAX(0,MIN(1,NORMINV(RAND(),Taux_Recup,Ecart_Type_Recup)))</f>
        <v/>
      </c>
      <c r="F270" s="136">
        <f>MAX(0,MIN(1,NORMINV(RAND(),Taux_Recup,Ecart_Type_Recup)))</f>
        <v/>
      </c>
      <c r="G270" s="136">
        <f>MAX(0,MIN(1,NORMINV(RAND(),Taux_Recup,Ecart_Type_Recup)))</f>
        <v/>
      </c>
      <c r="H270" s="136">
        <f>MAX(0,MIN(1,NORMINV(RAND(),Taux_Recup,Ecart_Type_Recup)))</f>
        <v/>
      </c>
      <c r="I270" s="136">
        <f>MAX(0,MIN(1,NORMINV(RAND(),Taux_Recup,Ecart_Type_Recup)))</f>
        <v/>
      </c>
      <c r="J270" s="137">
        <f>SIMULATEUR!$L$6*(SIMULATEUR!$H$6*B270-Cout_Audit)</f>
        <v/>
      </c>
      <c r="K270" s="137">
        <f>SIMULATEUR!$L$7*(SIMULATEUR!$H$7*C270-Cout_Audit)</f>
        <v/>
      </c>
      <c r="L270" s="137">
        <f>SIMULATEUR!$L$8*(SIMULATEUR!$H$8*D270-Cout_Audit)</f>
        <v/>
      </c>
      <c r="M270" s="137">
        <f>SIMULATEUR!$L$9*(SIMULATEUR!$H$9*E270-Cout_Audit)</f>
        <v/>
      </c>
      <c r="N270" s="137">
        <f>SIMULATEUR!$L$10*(SIMULATEUR!$H$10*F270-Cout_Audit)</f>
        <v/>
      </c>
      <c r="O270" s="137">
        <f>SIMULATEUR!$L$11*(SIMULATEUR!$H$11*G270-Cout_Audit)</f>
        <v/>
      </c>
      <c r="P270" s="137">
        <f>SIMULATEUR!$L$12*(SIMULATEUR!$H$12*H270-Cout_Audit)</f>
        <v/>
      </c>
      <c r="Q270" s="137">
        <f>SIMULATEUR!$L$13*(SIMULATEUR!$H$13*I270-Cout_Audit)</f>
        <v/>
      </c>
      <c r="S270" s="138">
        <f>SUM(J270:Q270)</f>
        <v/>
      </c>
    </row>
    <row r="271">
      <c r="A271" s="135" t="n">
        <v>268</v>
      </c>
      <c r="B271" s="136">
        <f>MAX(0,MIN(1,NORMINV(RAND(),Taux_Recup,Ecart_Type_Recup)))</f>
        <v/>
      </c>
      <c r="C271" s="136">
        <f>MAX(0,MIN(1,NORMINV(RAND(),Taux_Recup,Ecart_Type_Recup)))</f>
        <v/>
      </c>
      <c r="D271" s="136">
        <f>MAX(0,MIN(1,NORMINV(RAND(),Taux_Recup,Ecart_Type_Recup)))</f>
        <v/>
      </c>
      <c r="E271" s="136">
        <f>MAX(0,MIN(1,NORMINV(RAND(),Taux_Recup,Ecart_Type_Recup)))</f>
        <v/>
      </c>
      <c r="F271" s="136">
        <f>MAX(0,MIN(1,NORMINV(RAND(),Taux_Recup,Ecart_Type_Recup)))</f>
        <v/>
      </c>
      <c r="G271" s="136">
        <f>MAX(0,MIN(1,NORMINV(RAND(),Taux_Recup,Ecart_Type_Recup)))</f>
        <v/>
      </c>
      <c r="H271" s="136">
        <f>MAX(0,MIN(1,NORMINV(RAND(),Taux_Recup,Ecart_Type_Recup)))</f>
        <v/>
      </c>
      <c r="I271" s="136">
        <f>MAX(0,MIN(1,NORMINV(RAND(),Taux_Recup,Ecart_Type_Recup)))</f>
        <v/>
      </c>
      <c r="J271" s="137">
        <f>SIMULATEUR!$L$6*(SIMULATEUR!$H$6*B271-Cout_Audit)</f>
        <v/>
      </c>
      <c r="K271" s="137">
        <f>SIMULATEUR!$L$7*(SIMULATEUR!$H$7*C271-Cout_Audit)</f>
        <v/>
      </c>
      <c r="L271" s="137">
        <f>SIMULATEUR!$L$8*(SIMULATEUR!$H$8*D271-Cout_Audit)</f>
        <v/>
      </c>
      <c r="M271" s="137">
        <f>SIMULATEUR!$L$9*(SIMULATEUR!$H$9*E271-Cout_Audit)</f>
        <v/>
      </c>
      <c r="N271" s="137">
        <f>SIMULATEUR!$L$10*(SIMULATEUR!$H$10*F271-Cout_Audit)</f>
        <v/>
      </c>
      <c r="O271" s="137">
        <f>SIMULATEUR!$L$11*(SIMULATEUR!$H$11*G271-Cout_Audit)</f>
        <v/>
      </c>
      <c r="P271" s="137">
        <f>SIMULATEUR!$L$12*(SIMULATEUR!$H$12*H271-Cout_Audit)</f>
        <v/>
      </c>
      <c r="Q271" s="137">
        <f>SIMULATEUR!$L$13*(SIMULATEUR!$H$13*I271-Cout_Audit)</f>
        <v/>
      </c>
      <c r="S271" s="138">
        <f>SUM(J271:Q271)</f>
        <v/>
      </c>
    </row>
    <row r="272">
      <c r="A272" s="135" t="n">
        <v>269</v>
      </c>
      <c r="B272" s="136">
        <f>MAX(0,MIN(1,NORMINV(RAND(),Taux_Recup,Ecart_Type_Recup)))</f>
        <v/>
      </c>
      <c r="C272" s="136">
        <f>MAX(0,MIN(1,NORMINV(RAND(),Taux_Recup,Ecart_Type_Recup)))</f>
        <v/>
      </c>
      <c r="D272" s="136">
        <f>MAX(0,MIN(1,NORMINV(RAND(),Taux_Recup,Ecart_Type_Recup)))</f>
        <v/>
      </c>
      <c r="E272" s="136">
        <f>MAX(0,MIN(1,NORMINV(RAND(),Taux_Recup,Ecart_Type_Recup)))</f>
        <v/>
      </c>
      <c r="F272" s="136">
        <f>MAX(0,MIN(1,NORMINV(RAND(),Taux_Recup,Ecart_Type_Recup)))</f>
        <v/>
      </c>
      <c r="G272" s="136">
        <f>MAX(0,MIN(1,NORMINV(RAND(),Taux_Recup,Ecart_Type_Recup)))</f>
        <v/>
      </c>
      <c r="H272" s="136">
        <f>MAX(0,MIN(1,NORMINV(RAND(),Taux_Recup,Ecart_Type_Recup)))</f>
        <v/>
      </c>
      <c r="I272" s="136">
        <f>MAX(0,MIN(1,NORMINV(RAND(),Taux_Recup,Ecart_Type_Recup)))</f>
        <v/>
      </c>
      <c r="J272" s="137">
        <f>SIMULATEUR!$L$6*(SIMULATEUR!$H$6*B272-Cout_Audit)</f>
        <v/>
      </c>
      <c r="K272" s="137">
        <f>SIMULATEUR!$L$7*(SIMULATEUR!$H$7*C272-Cout_Audit)</f>
        <v/>
      </c>
      <c r="L272" s="137">
        <f>SIMULATEUR!$L$8*(SIMULATEUR!$H$8*D272-Cout_Audit)</f>
        <v/>
      </c>
      <c r="M272" s="137">
        <f>SIMULATEUR!$L$9*(SIMULATEUR!$H$9*E272-Cout_Audit)</f>
        <v/>
      </c>
      <c r="N272" s="137">
        <f>SIMULATEUR!$L$10*(SIMULATEUR!$H$10*F272-Cout_Audit)</f>
        <v/>
      </c>
      <c r="O272" s="137">
        <f>SIMULATEUR!$L$11*(SIMULATEUR!$H$11*G272-Cout_Audit)</f>
        <v/>
      </c>
      <c r="P272" s="137">
        <f>SIMULATEUR!$L$12*(SIMULATEUR!$H$12*H272-Cout_Audit)</f>
        <v/>
      </c>
      <c r="Q272" s="137">
        <f>SIMULATEUR!$L$13*(SIMULATEUR!$H$13*I272-Cout_Audit)</f>
        <v/>
      </c>
      <c r="S272" s="138">
        <f>SUM(J272:Q272)</f>
        <v/>
      </c>
    </row>
    <row r="273">
      <c r="A273" s="135" t="n">
        <v>270</v>
      </c>
      <c r="B273" s="136">
        <f>MAX(0,MIN(1,NORMINV(RAND(),Taux_Recup,Ecart_Type_Recup)))</f>
        <v/>
      </c>
      <c r="C273" s="136">
        <f>MAX(0,MIN(1,NORMINV(RAND(),Taux_Recup,Ecart_Type_Recup)))</f>
        <v/>
      </c>
      <c r="D273" s="136">
        <f>MAX(0,MIN(1,NORMINV(RAND(),Taux_Recup,Ecart_Type_Recup)))</f>
        <v/>
      </c>
      <c r="E273" s="136">
        <f>MAX(0,MIN(1,NORMINV(RAND(),Taux_Recup,Ecart_Type_Recup)))</f>
        <v/>
      </c>
      <c r="F273" s="136">
        <f>MAX(0,MIN(1,NORMINV(RAND(),Taux_Recup,Ecart_Type_Recup)))</f>
        <v/>
      </c>
      <c r="G273" s="136">
        <f>MAX(0,MIN(1,NORMINV(RAND(),Taux_Recup,Ecart_Type_Recup)))</f>
        <v/>
      </c>
      <c r="H273" s="136">
        <f>MAX(0,MIN(1,NORMINV(RAND(),Taux_Recup,Ecart_Type_Recup)))</f>
        <v/>
      </c>
      <c r="I273" s="136">
        <f>MAX(0,MIN(1,NORMINV(RAND(),Taux_Recup,Ecart_Type_Recup)))</f>
        <v/>
      </c>
      <c r="J273" s="137">
        <f>SIMULATEUR!$L$6*(SIMULATEUR!$H$6*B273-Cout_Audit)</f>
        <v/>
      </c>
      <c r="K273" s="137">
        <f>SIMULATEUR!$L$7*(SIMULATEUR!$H$7*C273-Cout_Audit)</f>
        <v/>
      </c>
      <c r="L273" s="137">
        <f>SIMULATEUR!$L$8*(SIMULATEUR!$H$8*D273-Cout_Audit)</f>
        <v/>
      </c>
      <c r="M273" s="137">
        <f>SIMULATEUR!$L$9*(SIMULATEUR!$H$9*E273-Cout_Audit)</f>
        <v/>
      </c>
      <c r="N273" s="137">
        <f>SIMULATEUR!$L$10*(SIMULATEUR!$H$10*F273-Cout_Audit)</f>
        <v/>
      </c>
      <c r="O273" s="137">
        <f>SIMULATEUR!$L$11*(SIMULATEUR!$H$11*G273-Cout_Audit)</f>
        <v/>
      </c>
      <c r="P273" s="137">
        <f>SIMULATEUR!$L$12*(SIMULATEUR!$H$12*H273-Cout_Audit)</f>
        <v/>
      </c>
      <c r="Q273" s="137">
        <f>SIMULATEUR!$L$13*(SIMULATEUR!$H$13*I273-Cout_Audit)</f>
        <v/>
      </c>
      <c r="S273" s="138">
        <f>SUM(J273:Q273)</f>
        <v/>
      </c>
    </row>
    <row r="274">
      <c r="A274" s="135" t="n">
        <v>271</v>
      </c>
      <c r="B274" s="136">
        <f>MAX(0,MIN(1,NORMINV(RAND(),Taux_Recup,Ecart_Type_Recup)))</f>
        <v/>
      </c>
      <c r="C274" s="136">
        <f>MAX(0,MIN(1,NORMINV(RAND(),Taux_Recup,Ecart_Type_Recup)))</f>
        <v/>
      </c>
      <c r="D274" s="136">
        <f>MAX(0,MIN(1,NORMINV(RAND(),Taux_Recup,Ecart_Type_Recup)))</f>
        <v/>
      </c>
      <c r="E274" s="136">
        <f>MAX(0,MIN(1,NORMINV(RAND(),Taux_Recup,Ecart_Type_Recup)))</f>
        <v/>
      </c>
      <c r="F274" s="136">
        <f>MAX(0,MIN(1,NORMINV(RAND(),Taux_Recup,Ecart_Type_Recup)))</f>
        <v/>
      </c>
      <c r="G274" s="136">
        <f>MAX(0,MIN(1,NORMINV(RAND(),Taux_Recup,Ecart_Type_Recup)))</f>
        <v/>
      </c>
      <c r="H274" s="136">
        <f>MAX(0,MIN(1,NORMINV(RAND(),Taux_Recup,Ecart_Type_Recup)))</f>
        <v/>
      </c>
      <c r="I274" s="136">
        <f>MAX(0,MIN(1,NORMINV(RAND(),Taux_Recup,Ecart_Type_Recup)))</f>
        <v/>
      </c>
      <c r="J274" s="137">
        <f>SIMULATEUR!$L$6*(SIMULATEUR!$H$6*B274-Cout_Audit)</f>
        <v/>
      </c>
      <c r="K274" s="137">
        <f>SIMULATEUR!$L$7*(SIMULATEUR!$H$7*C274-Cout_Audit)</f>
        <v/>
      </c>
      <c r="L274" s="137">
        <f>SIMULATEUR!$L$8*(SIMULATEUR!$H$8*D274-Cout_Audit)</f>
        <v/>
      </c>
      <c r="M274" s="137">
        <f>SIMULATEUR!$L$9*(SIMULATEUR!$H$9*E274-Cout_Audit)</f>
        <v/>
      </c>
      <c r="N274" s="137">
        <f>SIMULATEUR!$L$10*(SIMULATEUR!$H$10*F274-Cout_Audit)</f>
        <v/>
      </c>
      <c r="O274" s="137">
        <f>SIMULATEUR!$L$11*(SIMULATEUR!$H$11*G274-Cout_Audit)</f>
        <v/>
      </c>
      <c r="P274" s="137">
        <f>SIMULATEUR!$L$12*(SIMULATEUR!$H$12*H274-Cout_Audit)</f>
        <v/>
      </c>
      <c r="Q274" s="137">
        <f>SIMULATEUR!$L$13*(SIMULATEUR!$H$13*I274-Cout_Audit)</f>
        <v/>
      </c>
      <c r="S274" s="138">
        <f>SUM(J274:Q274)</f>
        <v/>
      </c>
    </row>
    <row r="275">
      <c r="A275" s="135" t="n">
        <v>272</v>
      </c>
      <c r="B275" s="136">
        <f>MAX(0,MIN(1,NORMINV(RAND(),Taux_Recup,Ecart_Type_Recup)))</f>
        <v/>
      </c>
      <c r="C275" s="136">
        <f>MAX(0,MIN(1,NORMINV(RAND(),Taux_Recup,Ecart_Type_Recup)))</f>
        <v/>
      </c>
      <c r="D275" s="136">
        <f>MAX(0,MIN(1,NORMINV(RAND(),Taux_Recup,Ecart_Type_Recup)))</f>
        <v/>
      </c>
      <c r="E275" s="136">
        <f>MAX(0,MIN(1,NORMINV(RAND(),Taux_Recup,Ecart_Type_Recup)))</f>
        <v/>
      </c>
      <c r="F275" s="136">
        <f>MAX(0,MIN(1,NORMINV(RAND(),Taux_Recup,Ecart_Type_Recup)))</f>
        <v/>
      </c>
      <c r="G275" s="136">
        <f>MAX(0,MIN(1,NORMINV(RAND(),Taux_Recup,Ecart_Type_Recup)))</f>
        <v/>
      </c>
      <c r="H275" s="136">
        <f>MAX(0,MIN(1,NORMINV(RAND(),Taux_Recup,Ecart_Type_Recup)))</f>
        <v/>
      </c>
      <c r="I275" s="136">
        <f>MAX(0,MIN(1,NORMINV(RAND(),Taux_Recup,Ecart_Type_Recup)))</f>
        <v/>
      </c>
      <c r="J275" s="137">
        <f>SIMULATEUR!$L$6*(SIMULATEUR!$H$6*B275-Cout_Audit)</f>
        <v/>
      </c>
      <c r="K275" s="137">
        <f>SIMULATEUR!$L$7*(SIMULATEUR!$H$7*C275-Cout_Audit)</f>
        <v/>
      </c>
      <c r="L275" s="137">
        <f>SIMULATEUR!$L$8*(SIMULATEUR!$H$8*D275-Cout_Audit)</f>
        <v/>
      </c>
      <c r="M275" s="137">
        <f>SIMULATEUR!$L$9*(SIMULATEUR!$H$9*E275-Cout_Audit)</f>
        <v/>
      </c>
      <c r="N275" s="137">
        <f>SIMULATEUR!$L$10*(SIMULATEUR!$H$10*F275-Cout_Audit)</f>
        <v/>
      </c>
      <c r="O275" s="137">
        <f>SIMULATEUR!$L$11*(SIMULATEUR!$H$11*G275-Cout_Audit)</f>
        <v/>
      </c>
      <c r="P275" s="137">
        <f>SIMULATEUR!$L$12*(SIMULATEUR!$H$12*H275-Cout_Audit)</f>
        <v/>
      </c>
      <c r="Q275" s="137">
        <f>SIMULATEUR!$L$13*(SIMULATEUR!$H$13*I275-Cout_Audit)</f>
        <v/>
      </c>
      <c r="S275" s="138">
        <f>SUM(J275:Q275)</f>
        <v/>
      </c>
    </row>
    <row r="276">
      <c r="A276" s="135" t="n">
        <v>273</v>
      </c>
      <c r="B276" s="136">
        <f>MAX(0,MIN(1,NORMINV(RAND(),Taux_Recup,Ecart_Type_Recup)))</f>
        <v/>
      </c>
      <c r="C276" s="136">
        <f>MAX(0,MIN(1,NORMINV(RAND(),Taux_Recup,Ecart_Type_Recup)))</f>
        <v/>
      </c>
      <c r="D276" s="136">
        <f>MAX(0,MIN(1,NORMINV(RAND(),Taux_Recup,Ecart_Type_Recup)))</f>
        <v/>
      </c>
      <c r="E276" s="136">
        <f>MAX(0,MIN(1,NORMINV(RAND(),Taux_Recup,Ecart_Type_Recup)))</f>
        <v/>
      </c>
      <c r="F276" s="136">
        <f>MAX(0,MIN(1,NORMINV(RAND(),Taux_Recup,Ecart_Type_Recup)))</f>
        <v/>
      </c>
      <c r="G276" s="136">
        <f>MAX(0,MIN(1,NORMINV(RAND(),Taux_Recup,Ecart_Type_Recup)))</f>
        <v/>
      </c>
      <c r="H276" s="136">
        <f>MAX(0,MIN(1,NORMINV(RAND(),Taux_Recup,Ecart_Type_Recup)))</f>
        <v/>
      </c>
      <c r="I276" s="136">
        <f>MAX(0,MIN(1,NORMINV(RAND(),Taux_Recup,Ecart_Type_Recup)))</f>
        <v/>
      </c>
      <c r="J276" s="137">
        <f>SIMULATEUR!$L$6*(SIMULATEUR!$H$6*B276-Cout_Audit)</f>
        <v/>
      </c>
      <c r="K276" s="137">
        <f>SIMULATEUR!$L$7*(SIMULATEUR!$H$7*C276-Cout_Audit)</f>
        <v/>
      </c>
      <c r="L276" s="137">
        <f>SIMULATEUR!$L$8*(SIMULATEUR!$H$8*D276-Cout_Audit)</f>
        <v/>
      </c>
      <c r="M276" s="137">
        <f>SIMULATEUR!$L$9*(SIMULATEUR!$H$9*E276-Cout_Audit)</f>
        <v/>
      </c>
      <c r="N276" s="137">
        <f>SIMULATEUR!$L$10*(SIMULATEUR!$H$10*F276-Cout_Audit)</f>
        <v/>
      </c>
      <c r="O276" s="137">
        <f>SIMULATEUR!$L$11*(SIMULATEUR!$H$11*G276-Cout_Audit)</f>
        <v/>
      </c>
      <c r="P276" s="137">
        <f>SIMULATEUR!$L$12*(SIMULATEUR!$H$12*H276-Cout_Audit)</f>
        <v/>
      </c>
      <c r="Q276" s="137">
        <f>SIMULATEUR!$L$13*(SIMULATEUR!$H$13*I276-Cout_Audit)</f>
        <v/>
      </c>
      <c r="S276" s="138">
        <f>SUM(J276:Q276)</f>
        <v/>
      </c>
    </row>
    <row r="277">
      <c r="A277" s="135" t="n">
        <v>274</v>
      </c>
      <c r="B277" s="136">
        <f>MAX(0,MIN(1,NORMINV(RAND(),Taux_Recup,Ecart_Type_Recup)))</f>
        <v/>
      </c>
      <c r="C277" s="136">
        <f>MAX(0,MIN(1,NORMINV(RAND(),Taux_Recup,Ecart_Type_Recup)))</f>
        <v/>
      </c>
      <c r="D277" s="136">
        <f>MAX(0,MIN(1,NORMINV(RAND(),Taux_Recup,Ecart_Type_Recup)))</f>
        <v/>
      </c>
      <c r="E277" s="136">
        <f>MAX(0,MIN(1,NORMINV(RAND(),Taux_Recup,Ecart_Type_Recup)))</f>
        <v/>
      </c>
      <c r="F277" s="136">
        <f>MAX(0,MIN(1,NORMINV(RAND(),Taux_Recup,Ecart_Type_Recup)))</f>
        <v/>
      </c>
      <c r="G277" s="136">
        <f>MAX(0,MIN(1,NORMINV(RAND(),Taux_Recup,Ecart_Type_Recup)))</f>
        <v/>
      </c>
      <c r="H277" s="136">
        <f>MAX(0,MIN(1,NORMINV(RAND(),Taux_Recup,Ecart_Type_Recup)))</f>
        <v/>
      </c>
      <c r="I277" s="136">
        <f>MAX(0,MIN(1,NORMINV(RAND(),Taux_Recup,Ecart_Type_Recup)))</f>
        <v/>
      </c>
      <c r="J277" s="137">
        <f>SIMULATEUR!$L$6*(SIMULATEUR!$H$6*B277-Cout_Audit)</f>
        <v/>
      </c>
      <c r="K277" s="137">
        <f>SIMULATEUR!$L$7*(SIMULATEUR!$H$7*C277-Cout_Audit)</f>
        <v/>
      </c>
      <c r="L277" s="137">
        <f>SIMULATEUR!$L$8*(SIMULATEUR!$H$8*D277-Cout_Audit)</f>
        <v/>
      </c>
      <c r="M277" s="137">
        <f>SIMULATEUR!$L$9*(SIMULATEUR!$H$9*E277-Cout_Audit)</f>
        <v/>
      </c>
      <c r="N277" s="137">
        <f>SIMULATEUR!$L$10*(SIMULATEUR!$H$10*F277-Cout_Audit)</f>
        <v/>
      </c>
      <c r="O277" s="137">
        <f>SIMULATEUR!$L$11*(SIMULATEUR!$H$11*G277-Cout_Audit)</f>
        <v/>
      </c>
      <c r="P277" s="137">
        <f>SIMULATEUR!$L$12*(SIMULATEUR!$H$12*H277-Cout_Audit)</f>
        <v/>
      </c>
      <c r="Q277" s="137">
        <f>SIMULATEUR!$L$13*(SIMULATEUR!$H$13*I277-Cout_Audit)</f>
        <v/>
      </c>
      <c r="S277" s="138">
        <f>SUM(J277:Q277)</f>
        <v/>
      </c>
    </row>
    <row r="278">
      <c r="A278" s="135" t="n">
        <v>275</v>
      </c>
      <c r="B278" s="136">
        <f>MAX(0,MIN(1,NORMINV(RAND(),Taux_Recup,Ecart_Type_Recup)))</f>
        <v/>
      </c>
      <c r="C278" s="136">
        <f>MAX(0,MIN(1,NORMINV(RAND(),Taux_Recup,Ecart_Type_Recup)))</f>
        <v/>
      </c>
      <c r="D278" s="136">
        <f>MAX(0,MIN(1,NORMINV(RAND(),Taux_Recup,Ecart_Type_Recup)))</f>
        <v/>
      </c>
      <c r="E278" s="136">
        <f>MAX(0,MIN(1,NORMINV(RAND(),Taux_Recup,Ecart_Type_Recup)))</f>
        <v/>
      </c>
      <c r="F278" s="136">
        <f>MAX(0,MIN(1,NORMINV(RAND(),Taux_Recup,Ecart_Type_Recup)))</f>
        <v/>
      </c>
      <c r="G278" s="136">
        <f>MAX(0,MIN(1,NORMINV(RAND(),Taux_Recup,Ecart_Type_Recup)))</f>
        <v/>
      </c>
      <c r="H278" s="136">
        <f>MAX(0,MIN(1,NORMINV(RAND(),Taux_Recup,Ecart_Type_Recup)))</f>
        <v/>
      </c>
      <c r="I278" s="136">
        <f>MAX(0,MIN(1,NORMINV(RAND(),Taux_Recup,Ecart_Type_Recup)))</f>
        <v/>
      </c>
      <c r="J278" s="137">
        <f>SIMULATEUR!$L$6*(SIMULATEUR!$H$6*B278-Cout_Audit)</f>
        <v/>
      </c>
      <c r="K278" s="137">
        <f>SIMULATEUR!$L$7*(SIMULATEUR!$H$7*C278-Cout_Audit)</f>
        <v/>
      </c>
      <c r="L278" s="137">
        <f>SIMULATEUR!$L$8*(SIMULATEUR!$H$8*D278-Cout_Audit)</f>
        <v/>
      </c>
      <c r="M278" s="137">
        <f>SIMULATEUR!$L$9*(SIMULATEUR!$H$9*E278-Cout_Audit)</f>
        <v/>
      </c>
      <c r="N278" s="137">
        <f>SIMULATEUR!$L$10*(SIMULATEUR!$H$10*F278-Cout_Audit)</f>
        <v/>
      </c>
      <c r="O278" s="137">
        <f>SIMULATEUR!$L$11*(SIMULATEUR!$H$11*G278-Cout_Audit)</f>
        <v/>
      </c>
      <c r="P278" s="137">
        <f>SIMULATEUR!$L$12*(SIMULATEUR!$H$12*H278-Cout_Audit)</f>
        <v/>
      </c>
      <c r="Q278" s="137">
        <f>SIMULATEUR!$L$13*(SIMULATEUR!$H$13*I278-Cout_Audit)</f>
        <v/>
      </c>
      <c r="S278" s="138">
        <f>SUM(J278:Q278)</f>
        <v/>
      </c>
    </row>
    <row r="279">
      <c r="A279" s="135" t="n">
        <v>276</v>
      </c>
      <c r="B279" s="136">
        <f>MAX(0,MIN(1,NORMINV(RAND(),Taux_Recup,Ecart_Type_Recup)))</f>
        <v/>
      </c>
      <c r="C279" s="136">
        <f>MAX(0,MIN(1,NORMINV(RAND(),Taux_Recup,Ecart_Type_Recup)))</f>
        <v/>
      </c>
      <c r="D279" s="136">
        <f>MAX(0,MIN(1,NORMINV(RAND(),Taux_Recup,Ecart_Type_Recup)))</f>
        <v/>
      </c>
      <c r="E279" s="136">
        <f>MAX(0,MIN(1,NORMINV(RAND(),Taux_Recup,Ecart_Type_Recup)))</f>
        <v/>
      </c>
      <c r="F279" s="136">
        <f>MAX(0,MIN(1,NORMINV(RAND(),Taux_Recup,Ecart_Type_Recup)))</f>
        <v/>
      </c>
      <c r="G279" s="136">
        <f>MAX(0,MIN(1,NORMINV(RAND(),Taux_Recup,Ecart_Type_Recup)))</f>
        <v/>
      </c>
      <c r="H279" s="136">
        <f>MAX(0,MIN(1,NORMINV(RAND(),Taux_Recup,Ecart_Type_Recup)))</f>
        <v/>
      </c>
      <c r="I279" s="136">
        <f>MAX(0,MIN(1,NORMINV(RAND(),Taux_Recup,Ecart_Type_Recup)))</f>
        <v/>
      </c>
      <c r="J279" s="137">
        <f>SIMULATEUR!$L$6*(SIMULATEUR!$H$6*B279-Cout_Audit)</f>
        <v/>
      </c>
      <c r="K279" s="137">
        <f>SIMULATEUR!$L$7*(SIMULATEUR!$H$7*C279-Cout_Audit)</f>
        <v/>
      </c>
      <c r="L279" s="137">
        <f>SIMULATEUR!$L$8*(SIMULATEUR!$H$8*D279-Cout_Audit)</f>
        <v/>
      </c>
      <c r="M279" s="137">
        <f>SIMULATEUR!$L$9*(SIMULATEUR!$H$9*E279-Cout_Audit)</f>
        <v/>
      </c>
      <c r="N279" s="137">
        <f>SIMULATEUR!$L$10*(SIMULATEUR!$H$10*F279-Cout_Audit)</f>
        <v/>
      </c>
      <c r="O279" s="137">
        <f>SIMULATEUR!$L$11*(SIMULATEUR!$H$11*G279-Cout_Audit)</f>
        <v/>
      </c>
      <c r="P279" s="137">
        <f>SIMULATEUR!$L$12*(SIMULATEUR!$H$12*H279-Cout_Audit)</f>
        <v/>
      </c>
      <c r="Q279" s="137">
        <f>SIMULATEUR!$L$13*(SIMULATEUR!$H$13*I279-Cout_Audit)</f>
        <v/>
      </c>
      <c r="S279" s="138">
        <f>SUM(J279:Q279)</f>
        <v/>
      </c>
    </row>
    <row r="280">
      <c r="A280" s="135" t="n">
        <v>277</v>
      </c>
      <c r="B280" s="136">
        <f>MAX(0,MIN(1,NORMINV(RAND(),Taux_Recup,Ecart_Type_Recup)))</f>
        <v/>
      </c>
      <c r="C280" s="136">
        <f>MAX(0,MIN(1,NORMINV(RAND(),Taux_Recup,Ecart_Type_Recup)))</f>
        <v/>
      </c>
      <c r="D280" s="136">
        <f>MAX(0,MIN(1,NORMINV(RAND(),Taux_Recup,Ecart_Type_Recup)))</f>
        <v/>
      </c>
      <c r="E280" s="136">
        <f>MAX(0,MIN(1,NORMINV(RAND(),Taux_Recup,Ecart_Type_Recup)))</f>
        <v/>
      </c>
      <c r="F280" s="136">
        <f>MAX(0,MIN(1,NORMINV(RAND(),Taux_Recup,Ecart_Type_Recup)))</f>
        <v/>
      </c>
      <c r="G280" s="136">
        <f>MAX(0,MIN(1,NORMINV(RAND(),Taux_Recup,Ecart_Type_Recup)))</f>
        <v/>
      </c>
      <c r="H280" s="136">
        <f>MAX(0,MIN(1,NORMINV(RAND(),Taux_Recup,Ecart_Type_Recup)))</f>
        <v/>
      </c>
      <c r="I280" s="136">
        <f>MAX(0,MIN(1,NORMINV(RAND(),Taux_Recup,Ecart_Type_Recup)))</f>
        <v/>
      </c>
      <c r="J280" s="137">
        <f>SIMULATEUR!$L$6*(SIMULATEUR!$H$6*B280-Cout_Audit)</f>
        <v/>
      </c>
      <c r="K280" s="137">
        <f>SIMULATEUR!$L$7*(SIMULATEUR!$H$7*C280-Cout_Audit)</f>
        <v/>
      </c>
      <c r="L280" s="137">
        <f>SIMULATEUR!$L$8*(SIMULATEUR!$H$8*D280-Cout_Audit)</f>
        <v/>
      </c>
      <c r="M280" s="137">
        <f>SIMULATEUR!$L$9*(SIMULATEUR!$H$9*E280-Cout_Audit)</f>
        <v/>
      </c>
      <c r="N280" s="137">
        <f>SIMULATEUR!$L$10*(SIMULATEUR!$H$10*F280-Cout_Audit)</f>
        <v/>
      </c>
      <c r="O280" s="137">
        <f>SIMULATEUR!$L$11*(SIMULATEUR!$H$11*G280-Cout_Audit)</f>
        <v/>
      </c>
      <c r="P280" s="137">
        <f>SIMULATEUR!$L$12*(SIMULATEUR!$H$12*H280-Cout_Audit)</f>
        <v/>
      </c>
      <c r="Q280" s="137">
        <f>SIMULATEUR!$L$13*(SIMULATEUR!$H$13*I280-Cout_Audit)</f>
        <v/>
      </c>
      <c r="S280" s="138">
        <f>SUM(J280:Q280)</f>
        <v/>
      </c>
    </row>
    <row r="281">
      <c r="A281" s="135" t="n">
        <v>278</v>
      </c>
      <c r="B281" s="136">
        <f>MAX(0,MIN(1,NORMINV(RAND(),Taux_Recup,Ecart_Type_Recup)))</f>
        <v/>
      </c>
      <c r="C281" s="136">
        <f>MAX(0,MIN(1,NORMINV(RAND(),Taux_Recup,Ecart_Type_Recup)))</f>
        <v/>
      </c>
      <c r="D281" s="136">
        <f>MAX(0,MIN(1,NORMINV(RAND(),Taux_Recup,Ecart_Type_Recup)))</f>
        <v/>
      </c>
      <c r="E281" s="136">
        <f>MAX(0,MIN(1,NORMINV(RAND(),Taux_Recup,Ecart_Type_Recup)))</f>
        <v/>
      </c>
      <c r="F281" s="136">
        <f>MAX(0,MIN(1,NORMINV(RAND(),Taux_Recup,Ecart_Type_Recup)))</f>
        <v/>
      </c>
      <c r="G281" s="136">
        <f>MAX(0,MIN(1,NORMINV(RAND(),Taux_Recup,Ecart_Type_Recup)))</f>
        <v/>
      </c>
      <c r="H281" s="136">
        <f>MAX(0,MIN(1,NORMINV(RAND(),Taux_Recup,Ecart_Type_Recup)))</f>
        <v/>
      </c>
      <c r="I281" s="136">
        <f>MAX(0,MIN(1,NORMINV(RAND(),Taux_Recup,Ecart_Type_Recup)))</f>
        <v/>
      </c>
      <c r="J281" s="137">
        <f>SIMULATEUR!$L$6*(SIMULATEUR!$H$6*B281-Cout_Audit)</f>
        <v/>
      </c>
      <c r="K281" s="137">
        <f>SIMULATEUR!$L$7*(SIMULATEUR!$H$7*C281-Cout_Audit)</f>
        <v/>
      </c>
      <c r="L281" s="137">
        <f>SIMULATEUR!$L$8*(SIMULATEUR!$H$8*D281-Cout_Audit)</f>
        <v/>
      </c>
      <c r="M281" s="137">
        <f>SIMULATEUR!$L$9*(SIMULATEUR!$H$9*E281-Cout_Audit)</f>
        <v/>
      </c>
      <c r="N281" s="137">
        <f>SIMULATEUR!$L$10*(SIMULATEUR!$H$10*F281-Cout_Audit)</f>
        <v/>
      </c>
      <c r="O281" s="137">
        <f>SIMULATEUR!$L$11*(SIMULATEUR!$H$11*G281-Cout_Audit)</f>
        <v/>
      </c>
      <c r="P281" s="137">
        <f>SIMULATEUR!$L$12*(SIMULATEUR!$H$12*H281-Cout_Audit)</f>
        <v/>
      </c>
      <c r="Q281" s="137">
        <f>SIMULATEUR!$L$13*(SIMULATEUR!$H$13*I281-Cout_Audit)</f>
        <v/>
      </c>
      <c r="S281" s="138">
        <f>SUM(J281:Q281)</f>
        <v/>
      </c>
    </row>
    <row r="282">
      <c r="A282" s="135" t="n">
        <v>279</v>
      </c>
      <c r="B282" s="136">
        <f>MAX(0,MIN(1,NORMINV(RAND(),Taux_Recup,Ecart_Type_Recup)))</f>
        <v/>
      </c>
      <c r="C282" s="136">
        <f>MAX(0,MIN(1,NORMINV(RAND(),Taux_Recup,Ecart_Type_Recup)))</f>
        <v/>
      </c>
      <c r="D282" s="136">
        <f>MAX(0,MIN(1,NORMINV(RAND(),Taux_Recup,Ecart_Type_Recup)))</f>
        <v/>
      </c>
      <c r="E282" s="136">
        <f>MAX(0,MIN(1,NORMINV(RAND(),Taux_Recup,Ecart_Type_Recup)))</f>
        <v/>
      </c>
      <c r="F282" s="136">
        <f>MAX(0,MIN(1,NORMINV(RAND(),Taux_Recup,Ecart_Type_Recup)))</f>
        <v/>
      </c>
      <c r="G282" s="136">
        <f>MAX(0,MIN(1,NORMINV(RAND(),Taux_Recup,Ecart_Type_Recup)))</f>
        <v/>
      </c>
      <c r="H282" s="136">
        <f>MAX(0,MIN(1,NORMINV(RAND(),Taux_Recup,Ecart_Type_Recup)))</f>
        <v/>
      </c>
      <c r="I282" s="136">
        <f>MAX(0,MIN(1,NORMINV(RAND(),Taux_Recup,Ecart_Type_Recup)))</f>
        <v/>
      </c>
      <c r="J282" s="137">
        <f>SIMULATEUR!$L$6*(SIMULATEUR!$H$6*B282-Cout_Audit)</f>
        <v/>
      </c>
      <c r="K282" s="137">
        <f>SIMULATEUR!$L$7*(SIMULATEUR!$H$7*C282-Cout_Audit)</f>
        <v/>
      </c>
      <c r="L282" s="137">
        <f>SIMULATEUR!$L$8*(SIMULATEUR!$H$8*D282-Cout_Audit)</f>
        <v/>
      </c>
      <c r="M282" s="137">
        <f>SIMULATEUR!$L$9*(SIMULATEUR!$H$9*E282-Cout_Audit)</f>
        <v/>
      </c>
      <c r="N282" s="137">
        <f>SIMULATEUR!$L$10*(SIMULATEUR!$H$10*F282-Cout_Audit)</f>
        <v/>
      </c>
      <c r="O282" s="137">
        <f>SIMULATEUR!$L$11*(SIMULATEUR!$H$11*G282-Cout_Audit)</f>
        <v/>
      </c>
      <c r="P282" s="137">
        <f>SIMULATEUR!$L$12*(SIMULATEUR!$H$12*H282-Cout_Audit)</f>
        <v/>
      </c>
      <c r="Q282" s="137">
        <f>SIMULATEUR!$L$13*(SIMULATEUR!$H$13*I282-Cout_Audit)</f>
        <v/>
      </c>
      <c r="S282" s="138">
        <f>SUM(J282:Q282)</f>
        <v/>
      </c>
    </row>
    <row r="283">
      <c r="A283" s="135" t="n">
        <v>280</v>
      </c>
      <c r="B283" s="136">
        <f>MAX(0,MIN(1,NORMINV(RAND(),Taux_Recup,Ecart_Type_Recup)))</f>
        <v/>
      </c>
      <c r="C283" s="136">
        <f>MAX(0,MIN(1,NORMINV(RAND(),Taux_Recup,Ecart_Type_Recup)))</f>
        <v/>
      </c>
      <c r="D283" s="136">
        <f>MAX(0,MIN(1,NORMINV(RAND(),Taux_Recup,Ecart_Type_Recup)))</f>
        <v/>
      </c>
      <c r="E283" s="136">
        <f>MAX(0,MIN(1,NORMINV(RAND(),Taux_Recup,Ecart_Type_Recup)))</f>
        <v/>
      </c>
      <c r="F283" s="136">
        <f>MAX(0,MIN(1,NORMINV(RAND(),Taux_Recup,Ecart_Type_Recup)))</f>
        <v/>
      </c>
      <c r="G283" s="136">
        <f>MAX(0,MIN(1,NORMINV(RAND(),Taux_Recup,Ecart_Type_Recup)))</f>
        <v/>
      </c>
      <c r="H283" s="136">
        <f>MAX(0,MIN(1,NORMINV(RAND(),Taux_Recup,Ecart_Type_Recup)))</f>
        <v/>
      </c>
      <c r="I283" s="136">
        <f>MAX(0,MIN(1,NORMINV(RAND(),Taux_Recup,Ecart_Type_Recup)))</f>
        <v/>
      </c>
      <c r="J283" s="137">
        <f>SIMULATEUR!$L$6*(SIMULATEUR!$H$6*B283-Cout_Audit)</f>
        <v/>
      </c>
      <c r="K283" s="137">
        <f>SIMULATEUR!$L$7*(SIMULATEUR!$H$7*C283-Cout_Audit)</f>
        <v/>
      </c>
      <c r="L283" s="137">
        <f>SIMULATEUR!$L$8*(SIMULATEUR!$H$8*D283-Cout_Audit)</f>
        <v/>
      </c>
      <c r="M283" s="137">
        <f>SIMULATEUR!$L$9*(SIMULATEUR!$H$9*E283-Cout_Audit)</f>
        <v/>
      </c>
      <c r="N283" s="137">
        <f>SIMULATEUR!$L$10*(SIMULATEUR!$H$10*F283-Cout_Audit)</f>
        <v/>
      </c>
      <c r="O283" s="137">
        <f>SIMULATEUR!$L$11*(SIMULATEUR!$H$11*G283-Cout_Audit)</f>
        <v/>
      </c>
      <c r="P283" s="137">
        <f>SIMULATEUR!$L$12*(SIMULATEUR!$H$12*H283-Cout_Audit)</f>
        <v/>
      </c>
      <c r="Q283" s="137">
        <f>SIMULATEUR!$L$13*(SIMULATEUR!$H$13*I283-Cout_Audit)</f>
        <v/>
      </c>
      <c r="S283" s="138">
        <f>SUM(J283:Q283)</f>
        <v/>
      </c>
    </row>
    <row r="284">
      <c r="A284" s="135" t="n">
        <v>281</v>
      </c>
      <c r="B284" s="136">
        <f>MAX(0,MIN(1,NORMINV(RAND(),Taux_Recup,Ecart_Type_Recup)))</f>
        <v/>
      </c>
      <c r="C284" s="136">
        <f>MAX(0,MIN(1,NORMINV(RAND(),Taux_Recup,Ecart_Type_Recup)))</f>
        <v/>
      </c>
      <c r="D284" s="136">
        <f>MAX(0,MIN(1,NORMINV(RAND(),Taux_Recup,Ecart_Type_Recup)))</f>
        <v/>
      </c>
      <c r="E284" s="136">
        <f>MAX(0,MIN(1,NORMINV(RAND(),Taux_Recup,Ecart_Type_Recup)))</f>
        <v/>
      </c>
      <c r="F284" s="136">
        <f>MAX(0,MIN(1,NORMINV(RAND(),Taux_Recup,Ecart_Type_Recup)))</f>
        <v/>
      </c>
      <c r="G284" s="136">
        <f>MAX(0,MIN(1,NORMINV(RAND(),Taux_Recup,Ecart_Type_Recup)))</f>
        <v/>
      </c>
      <c r="H284" s="136">
        <f>MAX(0,MIN(1,NORMINV(RAND(),Taux_Recup,Ecart_Type_Recup)))</f>
        <v/>
      </c>
      <c r="I284" s="136">
        <f>MAX(0,MIN(1,NORMINV(RAND(),Taux_Recup,Ecart_Type_Recup)))</f>
        <v/>
      </c>
      <c r="J284" s="137">
        <f>SIMULATEUR!$L$6*(SIMULATEUR!$H$6*B284-Cout_Audit)</f>
        <v/>
      </c>
      <c r="K284" s="137">
        <f>SIMULATEUR!$L$7*(SIMULATEUR!$H$7*C284-Cout_Audit)</f>
        <v/>
      </c>
      <c r="L284" s="137">
        <f>SIMULATEUR!$L$8*(SIMULATEUR!$H$8*D284-Cout_Audit)</f>
        <v/>
      </c>
      <c r="M284" s="137">
        <f>SIMULATEUR!$L$9*(SIMULATEUR!$H$9*E284-Cout_Audit)</f>
        <v/>
      </c>
      <c r="N284" s="137">
        <f>SIMULATEUR!$L$10*(SIMULATEUR!$H$10*F284-Cout_Audit)</f>
        <v/>
      </c>
      <c r="O284" s="137">
        <f>SIMULATEUR!$L$11*(SIMULATEUR!$H$11*G284-Cout_Audit)</f>
        <v/>
      </c>
      <c r="P284" s="137">
        <f>SIMULATEUR!$L$12*(SIMULATEUR!$H$12*H284-Cout_Audit)</f>
        <v/>
      </c>
      <c r="Q284" s="137">
        <f>SIMULATEUR!$L$13*(SIMULATEUR!$H$13*I284-Cout_Audit)</f>
        <v/>
      </c>
      <c r="S284" s="138">
        <f>SUM(J284:Q284)</f>
        <v/>
      </c>
    </row>
    <row r="285">
      <c r="A285" s="135" t="n">
        <v>282</v>
      </c>
      <c r="B285" s="136">
        <f>MAX(0,MIN(1,NORMINV(RAND(),Taux_Recup,Ecart_Type_Recup)))</f>
        <v/>
      </c>
      <c r="C285" s="136">
        <f>MAX(0,MIN(1,NORMINV(RAND(),Taux_Recup,Ecart_Type_Recup)))</f>
        <v/>
      </c>
      <c r="D285" s="136">
        <f>MAX(0,MIN(1,NORMINV(RAND(),Taux_Recup,Ecart_Type_Recup)))</f>
        <v/>
      </c>
      <c r="E285" s="136">
        <f>MAX(0,MIN(1,NORMINV(RAND(),Taux_Recup,Ecart_Type_Recup)))</f>
        <v/>
      </c>
      <c r="F285" s="136">
        <f>MAX(0,MIN(1,NORMINV(RAND(),Taux_Recup,Ecart_Type_Recup)))</f>
        <v/>
      </c>
      <c r="G285" s="136">
        <f>MAX(0,MIN(1,NORMINV(RAND(),Taux_Recup,Ecart_Type_Recup)))</f>
        <v/>
      </c>
      <c r="H285" s="136">
        <f>MAX(0,MIN(1,NORMINV(RAND(),Taux_Recup,Ecart_Type_Recup)))</f>
        <v/>
      </c>
      <c r="I285" s="136">
        <f>MAX(0,MIN(1,NORMINV(RAND(),Taux_Recup,Ecart_Type_Recup)))</f>
        <v/>
      </c>
      <c r="J285" s="137">
        <f>SIMULATEUR!$L$6*(SIMULATEUR!$H$6*B285-Cout_Audit)</f>
        <v/>
      </c>
      <c r="K285" s="137">
        <f>SIMULATEUR!$L$7*(SIMULATEUR!$H$7*C285-Cout_Audit)</f>
        <v/>
      </c>
      <c r="L285" s="137">
        <f>SIMULATEUR!$L$8*(SIMULATEUR!$H$8*D285-Cout_Audit)</f>
        <v/>
      </c>
      <c r="M285" s="137">
        <f>SIMULATEUR!$L$9*(SIMULATEUR!$H$9*E285-Cout_Audit)</f>
        <v/>
      </c>
      <c r="N285" s="137">
        <f>SIMULATEUR!$L$10*(SIMULATEUR!$H$10*F285-Cout_Audit)</f>
        <v/>
      </c>
      <c r="O285" s="137">
        <f>SIMULATEUR!$L$11*(SIMULATEUR!$H$11*G285-Cout_Audit)</f>
        <v/>
      </c>
      <c r="P285" s="137">
        <f>SIMULATEUR!$L$12*(SIMULATEUR!$H$12*H285-Cout_Audit)</f>
        <v/>
      </c>
      <c r="Q285" s="137">
        <f>SIMULATEUR!$L$13*(SIMULATEUR!$H$13*I285-Cout_Audit)</f>
        <v/>
      </c>
      <c r="S285" s="138">
        <f>SUM(J285:Q285)</f>
        <v/>
      </c>
    </row>
    <row r="286">
      <c r="A286" s="135" t="n">
        <v>283</v>
      </c>
      <c r="B286" s="136">
        <f>MAX(0,MIN(1,NORMINV(RAND(),Taux_Recup,Ecart_Type_Recup)))</f>
        <v/>
      </c>
      <c r="C286" s="136">
        <f>MAX(0,MIN(1,NORMINV(RAND(),Taux_Recup,Ecart_Type_Recup)))</f>
        <v/>
      </c>
      <c r="D286" s="136">
        <f>MAX(0,MIN(1,NORMINV(RAND(),Taux_Recup,Ecart_Type_Recup)))</f>
        <v/>
      </c>
      <c r="E286" s="136">
        <f>MAX(0,MIN(1,NORMINV(RAND(),Taux_Recup,Ecart_Type_Recup)))</f>
        <v/>
      </c>
      <c r="F286" s="136">
        <f>MAX(0,MIN(1,NORMINV(RAND(),Taux_Recup,Ecart_Type_Recup)))</f>
        <v/>
      </c>
      <c r="G286" s="136">
        <f>MAX(0,MIN(1,NORMINV(RAND(),Taux_Recup,Ecart_Type_Recup)))</f>
        <v/>
      </c>
      <c r="H286" s="136">
        <f>MAX(0,MIN(1,NORMINV(RAND(),Taux_Recup,Ecart_Type_Recup)))</f>
        <v/>
      </c>
      <c r="I286" s="136">
        <f>MAX(0,MIN(1,NORMINV(RAND(),Taux_Recup,Ecart_Type_Recup)))</f>
        <v/>
      </c>
      <c r="J286" s="137">
        <f>SIMULATEUR!$L$6*(SIMULATEUR!$H$6*B286-Cout_Audit)</f>
        <v/>
      </c>
      <c r="K286" s="137">
        <f>SIMULATEUR!$L$7*(SIMULATEUR!$H$7*C286-Cout_Audit)</f>
        <v/>
      </c>
      <c r="L286" s="137">
        <f>SIMULATEUR!$L$8*(SIMULATEUR!$H$8*D286-Cout_Audit)</f>
        <v/>
      </c>
      <c r="M286" s="137">
        <f>SIMULATEUR!$L$9*(SIMULATEUR!$H$9*E286-Cout_Audit)</f>
        <v/>
      </c>
      <c r="N286" s="137">
        <f>SIMULATEUR!$L$10*(SIMULATEUR!$H$10*F286-Cout_Audit)</f>
        <v/>
      </c>
      <c r="O286" s="137">
        <f>SIMULATEUR!$L$11*(SIMULATEUR!$H$11*G286-Cout_Audit)</f>
        <v/>
      </c>
      <c r="P286" s="137">
        <f>SIMULATEUR!$L$12*(SIMULATEUR!$H$12*H286-Cout_Audit)</f>
        <v/>
      </c>
      <c r="Q286" s="137">
        <f>SIMULATEUR!$L$13*(SIMULATEUR!$H$13*I286-Cout_Audit)</f>
        <v/>
      </c>
      <c r="S286" s="138">
        <f>SUM(J286:Q286)</f>
        <v/>
      </c>
    </row>
    <row r="287">
      <c r="A287" s="135" t="n">
        <v>284</v>
      </c>
      <c r="B287" s="136">
        <f>MAX(0,MIN(1,NORMINV(RAND(),Taux_Recup,Ecart_Type_Recup)))</f>
        <v/>
      </c>
      <c r="C287" s="136">
        <f>MAX(0,MIN(1,NORMINV(RAND(),Taux_Recup,Ecart_Type_Recup)))</f>
        <v/>
      </c>
      <c r="D287" s="136">
        <f>MAX(0,MIN(1,NORMINV(RAND(),Taux_Recup,Ecart_Type_Recup)))</f>
        <v/>
      </c>
      <c r="E287" s="136">
        <f>MAX(0,MIN(1,NORMINV(RAND(),Taux_Recup,Ecart_Type_Recup)))</f>
        <v/>
      </c>
      <c r="F287" s="136">
        <f>MAX(0,MIN(1,NORMINV(RAND(),Taux_Recup,Ecart_Type_Recup)))</f>
        <v/>
      </c>
      <c r="G287" s="136">
        <f>MAX(0,MIN(1,NORMINV(RAND(),Taux_Recup,Ecart_Type_Recup)))</f>
        <v/>
      </c>
      <c r="H287" s="136">
        <f>MAX(0,MIN(1,NORMINV(RAND(),Taux_Recup,Ecart_Type_Recup)))</f>
        <v/>
      </c>
      <c r="I287" s="136">
        <f>MAX(0,MIN(1,NORMINV(RAND(),Taux_Recup,Ecart_Type_Recup)))</f>
        <v/>
      </c>
      <c r="J287" s="137">
        <f>SIMULATEUR!$L$6*(SIMULATEUR!$H$6*B287-Cout_Audit)</f>
        <v/>
      </c>
      <c r="K287" s="137">
        <f>SIMULATEUR!$L$7*(SIMULATEUR!$H$7*C287-Cout_Audit)</f>
        <v/>
      </c>
      <c r="L287" s="137">
        <f>SIMULATEUR!$L$8*(SIMULATEUR!$H$8*D287-Cout_Audit)</f>
        <v/>
      </c>
      <c r="M287" s="137">
        <f>SIMULATEUR!$L$9*(SIMULATEUR!$H$9*E287-Cout_Audit)</f>
        <v/>
      </c>
      <c r="N287" s="137">
        <f>SIMULATEUR!$L$10*(SIMULATEUR!$H$10*F287-Cout_Audit)</f>
        <v/>
      </c>
      <c r="O287" s="137">
        <f>SIMULATEUR!$L$11*(SIMULATEUR!$H$11*G287-Cout_Audit)</f>
        <v/>
      </c>
      <c r="P287" s="137">
        <f>SIMULATEUR!$L$12*(SIMULATEUR!$H$12*H287-Cout_Audit)</f>
        <v/>
      </c>
      <c r="Q287" s="137">
        <f>SIMULATEUR!$L$13*(SIMULATEUR!$H$13*I287-Cout_Audit)</f>
        <v/>
      </c>
      <c r="S287" s="138">
        <f>SUM(J287:Q287)</f>
        <v/>
      </c>
    </row>
    <row r="288">
      <c r="A288" s="135" t="n">
        <v>285</v>
      </c>
      <c r="B288" s="136">
        <f>MAX(0,MIN(1,NORMINV(RAND(),Taux_Recup,Ecart_Type_Recup)))</f>
        <v/>
      </c>
      <c r="C288" s="136">
        <f>MAX(0,MIN(1,NORMINV(RAND(),Taux_Recup,Ecart_Type_Recup)))</f>
        <v/>
      </c>
      <c r="D288" s="136">
        <f>MAX(0,MIN(1,NORMINV(RAND(),Taux_Recup,Ecart_Type_Recup)))</f>
        <v/>
      </c>
      <c r="E288" s="136">
        <f>MAX(0,MIN(1,NORMINV(RAND(),Taux_Recup,Ecart_Type_Recup)))</f>
        <v/>
      </c>
      <c r="F288" s="136">
        <f>MAX(0,MIN(1,NORMINV(RAND(),Taux_Recup,Ecart_Type_Recup)))</f>
        <v/>
      </c>
      <c r="G288" s="136">
        <f>MAX(0,MIN(1,NORMINV(RAND(),Taux_Recup,Ecart_Type_Recup)))</f>
        <v/>
      </c>
      <c r="H288" s="136">
        <f>MAX(0,MIN(1,NORMINV(RAND(),Taux_Recup,Ecart_Type_Recup)))</f>
        <v/>
      </c>
      <c r="I288" s="136">
        <f>MAX(0,MIN(1,NORMINV(RAND(),Taux_Recup,Ecart_Type_Recup)))</f>
        <v/>
      </c>
      <c r="J288" s="137">
        <f>SIMULATEUR!$L$6*(SIMULATEUR!$H$6*B288-Cout_Audit)</f>
        <v/>
      </c>
      <c r="K288" s="137">
        <f>SIMULATEUR!$L$7*(SIMULATEUR!$H$7*C288-Cout_Audit)</f>
        <v/>
      </c>
      <c r="L288" s="137">
        <f>SIMULATEUR!$L$8*(SIMULATEUR!$H$8*D288-Cout_Audit)</f>
        <v/>
      </c>
      <c r="M288" s="137">
        <f>SIMULATEUR!$L$9*(SIMULATEUR!$H$9*E288-Cout_Audit)</f>
        <v/>
      </c>
      <c r="N288" s="137">
        <f>SIMULATEUR!$L$10*(SIMULATEUR!$H$10*F288-Cout_Audit)</f>
        <v/>
      </c>
      <c r="O288" s="137">
        <f>SIMULATEUR!$L$11*(SIMULATEUR!$H$11*G288-Cout_Audit)</f>
        <v/>
      </c>
      <c r="P288" s="137">
        <f>SIMULATEUR!$L$12*(SIMULATEUR!$H$12*H288-Cout_Audit)</f>
        <v/>
      </c>
      <c r="Q288" s="137">
        <f>SIMULATEUR!$L$13*(SIMULATEUR!$H$13*I288-Cout_Audit)</f>
        <v/>
      </c>
      <c r="S288" s="138">
        <f>SUM(J288:Q288)</f>
        <v/>
      </c>
    </row>
    <row r="289">
      <c r="A289" s="135" t="n">
        <v>286</v>
      </c>
      <c r="B289" s="136">
        <f>MAX(0,MIN(1,NORMINV(RAND(),Taux_Recup,Ecart_Type_Recup)))</f>
        <v/>
      </c>
      <c r="C289" s="136">
        <f>MAX(0,MIN(1,NORMINV(RAND(),Taux_Recup,Ecart_Type_Recup)))</f>
        <v/>
      </c>
      <c r="D289" s="136">
        <f>MAX(0,MIN(1,NORMINV(RAND(),Taux_Recup,Ecart_Type_Recup)))</f>
        <v/>
      </c>
      <c r="E289" s="136">
        <f>MAX(0,MIN(1,NORMINV(RAND(),Taux_Recup,Ecart_Type_Recup)))</f>
        <v/>
      </c>
      <c r="F289" s="136">
        <f>MAX(0,MIN(1,NORMINV(RAND(),Taux_Recup,Ecart_Type_Recup)))</f>
        <v/>
      </c>
      <c r="G289" s="136">
        <f>MAX(0,MIN(1,NORMINV(RAND(),Taux_Recup,Ecart_Type_Recup)))</f>
        <v/>
      </c>
      <c r="H289" s="136">
        <f>MAX(0,MIN(1,NORMINV(RAND(),Taux_Recup,Ecart_Type_Recup)))</f>
        <v/>
      </c>
      <c r="I289" s="136">
        <f>MAX(0,MIN(1,NORMINV(RAND(),Taux_Recup,Ecart_Type_Recup)))</f>
        <v/>
      </c>
      <c r="J289" s="137">
        <f>SIMULATEUR!$L$6*(SIMULATEUR!$H$6*B289-Cout_Audit)</f>
        <v/>
      </c>
      <c r="K289" s="137">
        <f>SIMULATEUR!$L$7*(SIMULATEUR!$H$7*C289-Cout_Audit)</f>
        <v/>
      </c>
      <c r="L289" s="137">
        <f>SIMULATEUR!$L$8*(SIMULATEUR!$H$8*D289-Cout_Audit)</f>
        <v/>
      </c>
      <c r="M289" s="137">
        <f>SIMULATEUR!$L$9*(SIMULATEUR!$H$9*E289-Cout_Audit)</f>
        <v/>
      </c>
      <c r="N289" s="137">
        <f>SIMULATEUR!$L$10*(SIMULATEUR!$H$10*F289-Cout_Audit)</f>
        <v/>
      </c>
      <c r="O289" s="137">
        <f>SIMULATEUR!$L$11*(SIMULATEUR!$H$11*G289-Cout_Audit)</f>
        <v/>
      </c>
      <c r="P289" s="137">
        <f>SIMULATEUR!$L$12*(SIMULATEUR!$H$12*H289-Cout_Audit)</f>
        <v/>
      </c>
      <c r="Q289" s="137">
        <f>SIMULATEUR!$L$13*(SIMULATEUR!$H$13*I289-Cout_Audit)</f>
        <v/>
      </c>
      <c r="S289" s="138">
        <f>SUM(J289:Q289)</f>
        <v/>
      </c>
    </row>
    <row r="290">
      <c r="A290" s="135" t="n">
        <v>287</v>
      </c>
      <c r="B290" s="136">
        <f>MAX(0,MIN(1,NORMINV(RAND(),Taux_Recup,Ecart_Type_Recup)))</f>
        <v/>
      </c>
      <c r="C290" s="136">
        <f>MAX(0,MIN(1,NORMINV(RAND(),Taux_Recup,Ecart_Type_Recup)))</f>
        <v/>
      </c>
      <c r="D290" s="136">
        <f>MAX(0,MIN(1,NORMINV(RAND(),Taux_Recup,Ecart_Type_Recup)))</f>
        <v/>
      </c>
      <c r="E290" s="136">
        <f>MAX(0,MIN(1,NORMINV(RAND(),Taux_Recup,Ecart_Type_Recup)))</f>
        <v/>
      </c>
      <c r="F290" s="136">
        <f>MAX(0,MIN(1,NORMINV(RAND(),Taux_Recup,Ecart_Type_Recup)))</f>
        <v/>
      </c>
      <c r="G290" s="136">
        <f>MAX(0,MIN(1,NORMINV(RAND(),Taux_Recup,Ecart_Type_Recup)))</f>
        <v/>
      </c>
      <c r="H290" s="136">
        <f>MAX(0,MIN(1,NORMINV(RAND(),Taux_Recup,Ecart_Type_Recup)))</f>
        <v/>
      </c>
      <c r="I290" s="136">
        <f>MAX(0,MIN(1,NORMINV(RAND(),Taux_Recup,Ecart_Type_Recup)))</f>
        <v/>
      </c>
      <c r="J290" s="137">
        <f>SIMULATEUR!$L$6*(SIMULATEUR!$H$6*B290-Cout_Audit)</f>
        <v/>
      </c>
      <c r="K290" s="137">
        <f>SIMULATEUR!$L$7*(SIMULATEUR!$H$7*C290-Cout_Audit)</f>
        <v/>
      </c>
      <c r="L290" s="137">
        <f>SIMULATEUR!$L$8*(SIMULATEUR!$H$8*D290-Cout_Audit)</f>
        <v/>
      </c>
      <c r="M290" s="137">
        <f>SIMULATEUR!$L$9*(SIMULATEUR!$H$9*E290-Cout_Audit)</f>
        <v/>
      </c>
      <c r="N290" s="137">
        <f>SIMULATEUR!$L$10*(SIMULATEUR!$H$10*F290-Cout_Audit)</f>
        <v/>
      </c>
      <c r="O290" s="137">
        <f>SIMULATEUR!$L$11*(SIMULATEUR!$H$11*G290-Cout_Audit)</f>
        <v/>
      </c>
      <c r="P290" s="137">
        <f>SIMULATEUR!$L$12*(SIMULATEUR!$H$12*H290-Cout_Audit)</f>
        <v/>
      </c>
      <c r="Q290" s="137">
        <f>SIMULATEUR!$L$13*(SIMULATEUR!$H$13*I290-Cout_Audit)</f>
        <v/>
      </c>
      <c r="S290" s="138">
        <f>SUM(J290:Q290)</f>
        <v/>
      </c>
    </row>
    <row r="291">
      <c r="A291" s="135" t="n">
        <v>288</v>
      </c>
      <c r="B291" s="136">
        <f>MAX(0,MIN(1,NORMINV(RAND(),Taux_Recup,Ecart_Type_Recup)))</f>
        <v/>
      </c>
      <c r="C291" s="136">
        <f>MAX(0,MIN(1,NORMINV(RAND(),Taux_Recup,Ecart_Type_Recup)))</f>
        <v/>
      </c>
      <c r="D291" s="136">
        <f>MAX(0,MIN(1,NORMINV(RAND(),Taux_Recup,Ecart_Type_Recup)))</f>
        <v/>
      </c>
      <c r="E291" s="136">
        <f>MAX(0,MIN(1,NORMINV(RAND(),Taux_Recup,Ecart_Type_Recup)))</f>
        <v/>
      </c>
      <c r="F291" s="136">
        <f>MAX(0,MIN(1,NORMINV(RAND(),Taux_Recup,Ecart_Type_Recup)))</f>
        <v/>
      </c>
      <c r="G291" s="136">
        <f>MAX(0,MIN(1,NORMINV(RAND(),Taux_Recup,Ecart_Type_Recup)))</f>
        <v/>
      </c>
      <c r="H291" s="136">
        <f>MAX(0,MIN(1,NORMINV(RAND(),Taux_Recup,Ecart_Type_Recup)))</f>
        <v/>
      </c>
      <c r="I291" s="136">
        <f>MAX(0,MIN(1,NORMINV(RAND(),Taux_Recup,Ecart_Type_Recup)))</f>
        <v/>
      </c>
      <c r="J291" s="137">
        <f>SIMULATEUR!$L$6*(SIMULATEUR!$H$6*B291-Cout_Audit)</f>
        <v/>
      </c>
      <c r="K291" s="137">
        <f>SIMULATEUR!$L$7*(SIMULATEUR!$H$7*C291-Cout_Audit)</f>
        <v/>
      </c>
      <c r="L291" s="137">
        <f>SIMULATEUR!$L$8*(SIMULATEUR!$H$8*D291-Cout_Audit)</f>
        <v/>
      </c>
      <c r="M291" s="137">
        <f>SIMULATEUR!$L$9*(SIMULATEUR!$H$9*E291-Cout_Audit)</f>
        <v/>
      </c>
      <c r="N291" s="137">
        <f>SIMULATEUR!$L$10*(SIMULATEUR!$H$10*F291-Cout_Audit)</f>
        <v/>
      </c>
      <c r="O291" s="137">
        <f>SIMULATEUR!$L$11*(SIMULATEUR!$H$11*G291-Cout_Audit)</f>
        <v/>
      </c>
      <c r="P291" s="137">
        <f>SIMULATEUR!$L$12*(SIMULATEUR!$H$12*H291-Cout_Audit)</f>
        <v/>
      </c>
      <c r="Q291" s="137">
        <f>SIMULATEUR!$L$13*(SIMULATEUR!$H$13*I291-Cout_Audit)</f>
        <v/>
      </c>
      <c r="S291" s="138">
        <f>SUM(J291:Q291)</f>
        <v/>
      </c>
    </row>
    <row r="292">
      <c r="A292" s="135" t="n">
        <v>289</v>
      </c>
      <c r="B292" s="136">
        <f>MAX(0,MIN(1,NORMINV(RAND(),Taux_Recup,Ecart_Type_Recup)))</f>
        <v/>
      </c>
      <c r="C292" s="136">
        <f>MAX(0,MIN(1,NORMINV(RAND(),Taux_Recup,Ecart_Type_Recup)))</f>
        <v/>
      </c>
      <c r="D292" s="136">
        <f>MAX(0,MIN(1,NORMINV(RAND(),Taux_Recup,Ecart_Type_Recup)))</f>
        <v/>
      </c>
      <c r="E292" s="136">
        <f>MAX(0,MIN(1,NORMINV(RAND(),Taux_Recup,Ecart_Type_Recup)))</f>
        <v/>
      </c>
      <c r="F292" s="136">
        <f>MAX(0,MIN(1,NORMINV(RAND(),Taux_Recup,Ecart_Type_Recup)))</f>
        <v/>
      </c>
      <c r="G292" s="136">
        <f>MAX(0,MIN(1,NORMINV(RAND(),Taux_Recup,Ecart_Type_Recup)))</f>
        <v/>
      </c>
      <c r="H292" s="136">
        <f>MAX(0,MIN(1,NORMINV(RAND(),Taux_Recup,Ecart_Type_Recup)))</f>
        <v/>
      </c>
      <c r="I292" s="136">
        <f>MAX(0,MIN(1,NORMINV(RAND(),Taux_Recup,Ecart_Type_Recup)))</f>
        <v/>
      </c>
      <c r="J292" s="137">
        <f>SIMULATEUR!$L$6*(SIMULATEUR!$H$6*B292-Cout_Audit)</f>
        <v/>
      </c>
      <c r="K292" s="137">
        <f>SIMULATEUR!$L$7*(SIMULATEUR!$H$7*C292-Cout_Audit)</f>
        <v/>
      </c>
      <c r="L292" s="137">
        <f>SIMULATEUR!$L$8*(SIMULATEUR!$H$8*D292-Cout_Audit)</f>
        <v/>
      </c>
      <c r="M292" s="137">
        <f>SIMULATEUR!$L$9*(SIMULATEUR!$H$9*E292-Cout_Audit)</f>
        <v/>
      </c>
      <c r="N292" s="137">
        <f>SIMULATEUR!$L$10*(SIMULATEUR!$H$10*F292-Cout_Audit)</f>
        <v/>
      </c>
      <c r="O292" s="137">
        <f>SIMULATEUR!$L$11*(SIMULATEUR!$H$11*G292-Cout_Audit)</f>
        <v/>
      </c>
      <c r="P292" s="137">
        <f>SIMULATEUR!$L$12*(SIMULATEUR!$H$12*H292-Cout_Audit)</f>
        <v/>
      </c>
      <c r="Q292" s="137">
        <f>SIMULATEUR!$L$13*(SIMULATEUR!$H$13*I292-Cout_Audit)</f>
        <v/>
      </c>
      <c r="S292" s="138">
        <f>SUM(J292:Q292)</f>
        <v/>
      </c>
    </row>
    <row r="293">
      <c r="A293" s="135" t="n">
        <v>290</v>
      </c>
      <c r="B293" s="136">
        <f>MAX(0,MIN(1,NORMINV(RAND(),Taux_Recup,Ecart_Type_Recup)))</f>
        <v/>
      </c>
      <c r="C293" s="136">
        <f>MAX(0,MIN(1,NORMINV(RAND(),Taux_Recup,Ecart_Type_Recup)))</f>
        <v/>
      </c>
      <c r="D293" s="136">
        <f>MAX(0,MIN(1,NORMINV(RAND(),Taux_Recup,Ecart_Type_Recup)))</f>
        <v/>
      </c>
      <c r="E293" s="136">
        <f>MAX(0,MIN(1,NORMINV(RAND(),Taux_Recup,Ecart_Type_Recup)))</f>
        <v/>
      </c>
      <c r="F293" s="136">
        <f>MAX(0,MIN(1,NORMINV(RAND(),Taux_Recup,Ecart_Type_Recup)))</f>
        <v/>
      </c>
      <c r="G293" s="136">
        <f>MAX(0,MIN(1,NORMINV(RAND(),Taux_Recup,Ecart_Type_Recup)))</f>
        <v/>
      </c>
      <c r="H293" s="136">
        <f>MAX(0,MIN(1,NORMINV(RAND(),Taux_Recup,Ecart_Type_Recup)))</f>
        <v/>
      </c>
      <c r="I293" s="136">
        <f>MAX(0,MIN(1,NORMINV(RAND(),Taux_Recup,Ecart_Type_Recup)))</f>
        <v/>
      </c>
      <c r="J293" s="137">
        <f>SIMULATEUR!$L$6*(SIMULATEUR!$H$6*B293-Cout_Audit)</f>
        <v/>
      </c>
      <c r="K293" s="137">
        <f>SIMULATEUR!$L$7*(SIMULATEUR!$H$7*C293-Cout_Audit)</f>
        <v/>
      </c>
      <c r="L293" s="137">
        <f>SIMULATEUR!$L$8*(SIMULATEUR!$H$8*D293-Cout_Audit)</f>
        <v/>
      </c>
      <c r="M293" s="137">
        <f>SIMULATEUR!$L$9*(SIMULATEUR!$H$9*E293-Cout_Audit)</f>
        <v/>
      </c>
      <c r="N293" s="137">
        <f>SIMULATEUR!$L$10*(SIMULATEUR!$H$10*F293-Cout_Audit)</f>
        <v/>
      </c>
      <c r="O293" s="137">
        <f>SIMULATEUR!$L$11*(SIMULATEUR!$H$11*G293-Cout_Audit)</f>
        <v/>
      </c>
      <c r="P293" s="137">
        <f>SIMULATEUR!$L$12*(SIMULATEUR!$H$12*H293-Cout_Audit)</f>
        <v/>
      </c>
      <c r="Q293" s="137">
        <f>SIMULATEUR!$L$13*(SIMULATEUR!$H$13*I293-Cout_Audit)</f>
        <v/>
      </c>
      <c r="S293" s="138">
        <f>SUM(J293:Q293)</f>
        <v/>
      </c>
    </row>
    <row r="294">
      <c r="A294" s="135" t="n">
        <v>291</v>
      </c>
      <c r="B294" s="136">
        <f>MAX(0,MIN(1,NORMINV(RAND(),Taux_Recup,Ecart_Type_Recup)))</f>
        <v/>
      </c>
      <c r="C294" s="136">
        <f>MAX(0,MIN(1,NORMINV(RAND(),Taux_Recup,Ecart_Type_Recup)))</f>
        <v/>
      </c>
      <c r="D294" s="136">
        <f>MAX(0,MIN(1,NORMINV(RAND(),Taux_Recup,Ecart_Type_Recup)))</f>
        <v/>
      </c>
      <c r="E294" s="136">
        <f>MAX(0,MIN(1,NORMINV(RAND(),Taux_Recup,Ecart_Type_Recup)))</f>
        <v/>
      </c>
      <c r="F294" s="136">
        <f>MAX(0,MIN(1,NORMINV(RAND(),Taux_Recup,Ecart_Type_Recup)))</f>
        <v/>
      </c>
      <c r="G294" s="136">
        <f>MAX(0,MIN(1,NORMINV(RAND(),Taux_Recup,Ecart_Type_Recup)))</f>
        <v/>
      </c>
      <c r="H294" s="136">
        <f>MAX(0,MIN(1,NORMINV(RAND(),Taux_Recup,Ecart_Type_Recup)))</f>
        <v/>
      </c>
      <c r="I294" s="136">
        <f>MAX(0,MIN(1,NORMINV(RAND(),Taux_Recup,Ecart_Type_Recup)))</f>
        <v/>
      </c>
      <c r="J294" s="137">
        <f>SIMULATEUR!$L$6*(SIMULATEUR!$H$6*B294-Cout_Audit)</f>
        <v/>
      </c>
      <c r="K294" s="137">
        <f>SIMULATEUR!$L$7*(SIMULATEUR!$H$7*C294-Cout_Audit)</f>
        <v/>
      </c>
      <c r="L294" s="137">
        <f>SIMULATEUR!$L$8*(SIMULATEUR!$H$8*D294-Cout_Audit)</f>
        <v/>
      </c>
      <c r="M294" s="137">
        <f>SIMULATEUR!$L$9*(SIMULATEUR!$H$9*E294-Cout_Audit)</f>
        <v/>
      </c>
      <c r="N294" s="137">
        <f>SIMULATEUR!$L$10*(SIMULATEUR!$H$10*F294-Cout_Audit)</f>
        <v/>
      </c>
      <c r="O294" s="137">
        <f>SIMULATEUR!$L$11*(SIMULATEUR!$H$11*G294-Cout_Audit)</f>
        <v/>
      </c>
      <c r="P294" s="137">
        <f>SIMULATEUR!$L$12*(SIMULATEUR!$H$12*H294-Cout_Audit)</f>
        <v/>
      </c>
      <c r="Q294" s="137">
        <f>SIMULATEUR!$L$13*(SIMULATEUR!$H$13*I294-Cout_Audit)</f>
        <v/>
      </c>
      <c r="S294" s="138">
        <f>SUM(J294:Q294)</f>
        <v/>
      </c>
    </row>
    <row r="295">
      <c r="A295" s="135" t="n">
        <v>292</v>
      </c>
      <c r="B295" s="136">
        <f>MAX(0,MIN(1,NORMINV(RAND(),Taux_Recup,Ecart_Type_Recup)))</f>
        <v/>
      </c>
      <c r="C295" s="136">
        <f>MAX(0,MIN(1,NORMINV(RAND(),Taux_Recup,Ecart_Type_Recup)))</f>
        <v/>
      </c>
      <c r="D295" s="136">
        <f>MAX(0,MIN(1,NORMINV(RAND(),Taux_Recup,Ecart_Type_Recup)))</f>
        <v/>
      </c>
      <c r="E295" s="136">
        <f>MAX(0,MIN(1,NORMINV(RAND(),Taux_Recup,Ecart_Type_Recup)))</f>
        <v/>
      </c>
      <c r="F295" s="136">
        <f>MAX(0,MIN(1,NORMINV(RAND(),Taux_Recup,Ecart_Type_Recup)))</f>
        <v/>
      </c>
      <c r="G295" s="136">
        <f>MAX(0,MIN(1,NORMINV(RAND(),Taux_Recup,Ecart_Type_Recup)))</f>
        <v/>
      </c>
      <c r="H295" s="136">
        <f>MAX(0,MIN(1,NORMINV(RAND(),Taux_Recup,Ecart_Type_Recup)))</f>
        <v/>
      </c>
      <c r="I295" s="136">
        <f>MAX(0,MIN(1,NORMINV(RAND(),Taux_Recup,Ecart_Type_Recup)))</f>
        <v/>
      </c>
      <c r="J295" s="137">
        <f>SIMULATEUR!$L$6*(SIMULATEUR!$H$6*B295-Cout_Audit)</f>
        <v/>
      </c>
      <c r="K295" s="137">
        <f>SIMULATEUR!$L$7*(SIMULATEUR!$H$7*C295-Cout_Audit)</f>
        <v/>
      </c>
      <c r="L295" s="137">
        <f>SIMULATEUR!$L$8*(SIMULATEUR!$H$8*D295-Cout_Audit)</f>
        <v/>
      </c>
      <c r="M295" s="137">
        <f>SIMULATEUR!$L$9*(SIMULATEUR!$H$9*E295-Cout_Audit)</f>
        <v/>
      </c>
      <c r="N295" s="137">
        <f>SIMULATEUR!$L$10*(SIMULATEUR!$H$10*F295-Cout_Audit)</f>
        <v/>
      </c>
      <c r="O295" s="137">
        <f>SIMULATEUR!$L$11*(SIMULATEUR!$H$11*G295-Cout_Audit)</f>
        <v/>
      </c>
      <c r="P295" s="137">
        <f>SIMULATEUR!$L$12*(SIMULATEUR!$H$12*H295-Cout_Audit)</f>
        <v/>
      </c>
      <c r="Q295" s="137">
        <f>SIMULATEUR!$L$13*(SIMULATEUR!$H$13*I295-Cout_Audit)</f>
        <v/>
      </c>
      <c r="S295" s="138">
        <f>SUM(J295:Q295)</f>
        <v/>
      </c>
    </row>
    <row r="296">
      <c r="A296" s="135" t="n">
        <v>293</v>
      </c>
      <c r="B296" s="136">
        <f>MAX(0,MIN(1,NORMINV(RAND(),Taux_Recup,Ecart_Type_Recup)))</f>
        <v/>
      </c>
      <c r="C296" s="136">
        <f>MAX(0,MIN(1,NORMINV(RAND(),Taux_Recup,Ecart_Type_Recup)))</f>
        <v/>
      </c>
      <c r="D296" s="136">
        <f>MAX(0,MIN(1,NORMINV(RAND(),Taux_Recup,Ecart_Type_Recup)))</f>
        <v/>
      </c>
      <c r="E296" s="136">
        <f>MAX(0,MIN(1,NORMINV(RAND(),Taux_Recup,Ecart_Type_Recup)))</f>
        <v/>
      </c>
      <c r="F296" s="136">
        <f>MAX(0,MIN(1,NORMINV(RAND(),Taux_Recup,Ecart_Type_Recup)))</f>
        <v/>
      </c>
      <c r="G296" s="136">
        <f>MAX(0,MIN(1,NORMINV(RAND(),Taux_Recup,Ecart_Type_Recup)))</f>
        <v/>
      </c>
      <c r="H296" s="136">
        <f>MAX(0,MIN(1,NORMINV(RAND(),Taux_Recup,Ecart_Type_Recup)))</f>
        <v/>
      </c>
      <c r="I296" s="136">
        <f>MAX(0,MIN(1,NORMINV(RAND(),Taux_Recup,Ecart_Type_Recup)))</f>
        <v/>
      </c>
      <c r="J296" s="137">
        <f>SIMULATEUR!$L$6*(SIMULATEUR!$H$6*B296-Cout_Audit)</f>
        <v/>
      </c>
      <c r="K296" s="137">
        <f>SIMULATEUR!$L$7*(SIMULATEUR!$H$7*C296-Cout_Audit)</f>
        <v/>
      </c>
      <c r="L296" s="137">
        <f>SIMULATEUR!$L$8*(SIMULATEUR!$H$8*D296-Cout_Audit)</f>
        <v/>
      </c>
      <c r="M296" s="137">
        <f>SIMULATEUR!$L$9*(SIMULATEUR!$H$9*E296-Cout_Audit)</f>
        <v/>
      </c>
      <c r="N296" s="137">
        <f>SIMULATEUR!$L$10*(SIMULATEUR!$H$10*F296-Cout_Audit)</f>
        <v/>
      </c>
      <c r="O296" s="137">
        <f>SIMULATEUR!$L$11*(SIMULATEUR!$H$11*G296-Cout_Audit)</f>
        <v/>
      </c>
      <c r="P296" s="137">
        <f>SIMULATEUR!$L$12*(SIMULATEUR!$H$12*H296-Cout_Audit)</f>
        <v/>
      </c>
      <c r="Q296" s="137">
        <f>SIMULATEUR!$L$13*(SIMULATEUR!$H$13*I296-Cout_Audit)</f>
        <v/>
      </c>
      <c r="S296" s="138">
        <f>SUM(J296:Q296)</f>
        <v/>
      </c>
    </row>
    <row r="297">
      <c r="A297" s="135" t="n">
        <v>294</v>
      </c>
      <c r="B297" s="136">
        <f>MAX(0,MIN(1,NORMINV(RAND(),Taux_Recup,Ecart_Type_Recup)))</f>
        <v/>
      </c>
      <c r="C297" s="136">
        <f>MAX(0,MIN(1,NORMINV(RAND(),Taux_Recup,Ecart_Type_Recup)))</f>
        <v/>
      </c>
      <c r="D297" s="136">
        <f>MAX(0,MIN(1,NORMINV(RAND(),Taux_Recup,Ecart_Type_Recup)))</f>
        <v/>
      </c>
      <c r="E297" s="136">
        <f>MAX(0,MIN(1,NORMINV(RAND(),Taux_Recup,Ecart_Type_Recup)))</f>
        <v/>
      </c>
      <c r="F297" s="136">
        <f>MAX(0,MIN(1,NORMINV(RAND(),Taux_Recup,Ecart_Type_Recup)))</f>
        <v/>
      </c>
      <c r="G297" s="136">
        <f>MAX(0,MIN(1,NORMINV(RAND(),Taux_Recup,Ecart_Type_Recup)))</f>
        <v/>
      </c>
      <c r="H297" s="136">
        <f>MAX(0,MIN(1,NORMINV(RAND(),Taux_Recup,Ecart_Type_Recup)))</f>
        <v/>
      </c>
      <c r="I297" s="136">
        <f>MAX(0,MIN(1,NORMINV(RAND(),Taux_Recup,Ecart_Type_Recup)))</f>
        <v/>
      </c>
      <c r="J297" s="137">
        <f>SIMULATEUR!$L$6*(SIMULATEUR!$H$6*B297-Cout_Audit)</f>
        <v/>
      </c>
      <c r="K297" s="137">
        <f>SIMULATEUR!$L$7*(SIMULATEUR!$H$7*C297-Cout_Audit)</f>
        <v/>
      </c>
      <c r="L297" s="137">
        <f>SIMULATEUR!$L$8*(SIMULATEUR!$H$8*D297-Cout_Audit)</f>
        <v/>
      </c>
      <c r="M297" s="137">
        <f>SIMULATEUR!$L$9*(SIMULATEUR!$H$9*E297-Cout_Audit)</f>
        <v/>
      </c>
      <c r="N297" s="137">
        <f>SIMULATEUR!$L$10*(SIMULATEUR!$H$10*F297-Cout_Audit)</f>
        <v/>
      </c>
      <c r="O297" s="137">
        <f>SIMULATEUR!$L$11*(SIMULATEUR!$H$11*G297-Cout_Audit)</f>
        <v/>
      </c>
      <c r="P297" s="137">
        <f>SIMULATEUR!$L$12*(SIMULATEUR!$H$12*H297-Cout_Audit)</f>
        <v/>
      </c>
      <c r="Q297" s="137">
        <f>SIMULATEUR!$L$13*(SIMULATEUR!$H$13*I297-Cout_Audit)</f>
        <v/>
      </c>
      <c r="S297" s="138">
        <f>SUM(J297:Q297)</f>
        <v/>
      </c>
    </row>
    <row r="298">
      <c r="A298" s="135" t="n">
        <v>295</v>
      </c>
      <c r="B298" s="136">
        <f>MAX(0,MIN(1,NORMINV(RAND(),Taux_Recup,Ecart_Type_Recup)))</f>
        <v/>
      </c>
      <c r="C298" s="136">
        <f>MAX(0,MIN(1,NORMINV(RAND(),Taux_Recup,Ecart_Type_Recup)))</f>
        <v/>
      </c>
      <c r="D298" s="136">
        <f>MAX(0,MIN(1,NORMINV(RAND(),Taux_Recup,Ecart_Type_Recup)))</f>
        <v/>
      </c>
      <c r="E298" s="136">
        <f>MAX(0,MIN(1,NORMINV(RAND(),Taux_Recup,Ecart_Type_Recup)))</f>
        <v/>
      </c>
      <c r="F298" s="136">
        <f>MAX(0,MIN(1,NORMINV(RAND(),Taux_Recup,Ecart_Type_Recup)))</f>
        <v/>
      </c>
      <c r="G298" s="136">
        <f>MAX(0,MIN(1,NORMINV(RAND(),Taux_Recup,Ecart_Type_Recup)))</f>
        <v/>
      </c>
      <c r="H298" s="136">
        <f>MAX(0,MIN(1,NORMINV(RAND(),Taux_Recup,Ecart_Type_Recup)))</f>
        <v/>
      </c>
      <c r="I298" s="136">
        <f>MAX(0,MIN(1,NORMINV(RAND(),Taux_Recup,Ecart_Type_Recup)))</f>
        <v/>
      </c>
      <c r="J298" s="137">
        <f>SIMULATEUR!$L$6*(SIMULATEUR!$H$6*B298-Cout_Audit)</f>
        <v/>
      </c>
      <c r="K298" s="137">
        <f>SIMULATEUR!$L$7*(SIMULATEUR!$H$7*C298-Cout_Audit)</f>
        <v/>
      </c>
      <c r="L298" s="137">
        <f>SIMULATEUR!$L$8*(SIMULATEUR!$H$8*D298-Cout_Audit)</f>
        <v/>
      </c>
      <c r="M298" s="137">
        <f>SIMULATEUR!$L$9*(SIMULATEUR!$H$9*E298-Cout_Audit)</f>
        <v/>
      </c>
      <c r="N298" s="137">
        <f>SIMULATEUR!$L$10*(SIMULATEUR!$H$10*F298-Cout_Audit)</f>
        <v/>
      </c>
      <c r="O298" s="137">
        <f>SIMULATEUR!$L$11*(SIMULATEUR!$H$11*G298-Cout_Audit)</f>
        <v/>
      </c>
      <c r="P298" s="137">
        <f>SIMULATEUR!$L$12*(SIMULATEUR!$H$12*H298-Cout_Audit)</f>
        <v/>
      </c>
      <c r="Q298" s="137">
        <f>SIMULATEUR!$L$13*(SIMULATEUR!$H$13*I298-Cout_Audit)</f>
        <v/>
      </c>
      <c r="S298" s="138">
        <f>SUM(J298:Q298)</f>
        <v/>
      </c>
    </row>
    <row r="299">
      <c r="A299" s="135" t="n">
        <v>296</v>
      </c>
      <c r="B299" s="136">
        <f>MAX(0,MIN(1,NORMINV(RAND(),Taux_Recup,Ecart_Type_Recup)))</f>
        <v/>
      </c>
      <c r="C299" s="136">
        <f>MAX(0,MIN(1,NORMINV(RAND(),Taux_Recup,Ecart_Type_Recup)))</f>
        <v/>
      </c>
      <c r="D299" s="136">
        <f>MAX(0,MIN(1,NORMINV(RAND(),Taux_Recup,Ecart_Type_Recup)))</f>
        <v/>
      </c>
      <c r="E299" s="136">
        <f>MAX(0,MIN(1,NORMINV(RAND(),Taux_Recup,Ecart_Type_Recup)))</f>
        <v/>
      </c>
      <c r="F299" s="136">
        <f>MAX(0,MIN(1,NORMINV(RAND(),Taux_Recup,Ecart_Type_Recup)))</f>
        <v/>
      </c>
      <c r="G299" s="136">
        <f>MAX(0,MIN(1,NORMINV(RAND(),Taux_Recup,Ecart_Type_Recup)))</f>
        <v/>
      </c>
      <c r="H299" s="136">
        <f>MAX(0,MIN(1,NORMINV(RAND(),Taux_Recup,Ecart_Type_Recup)))</f>
        <v/>
      </c>
      <c r="I299" s="136">
        <f>MAX(0,MIN(1,NORMINV(RAND(),Taux_Recup,Ecart_Type_Recup)))</f>
        <v/>
      </c>
      <c r="J299" s="137">
        <f>SIMULATEUR!$L$6*(SIMULATEUR!$H$6*B299-Cout_Audit)</f>
        <v/>
      </c>
      <c r="K299" s="137">
        <f>SIMULATEUR!$L$7*(SIMULATEUR!$H$7*C299-Cout_Audit)</f>
        <v/>
      </c>
      <c r="L299" s="137">
        <f>SIMULATEUR!$L$8*(SIMULATEUR!$H$8*D299-Cout_Audit)</f>
        <v/>
      </c>
      <c r="M299" s="137">
        <f>SIMULATEUR!$L$9*(SIMULATEUR!$H$9*E299-Cout_Audit)</f>
        <v/>
      </c>
      <c r="N299" s="137">
        <f>SIMULATEUR!$L$10*(SIMULATEUR!$H$10*F299-Cout_Audit)</f>
        <v/>
      </c>
      <c r="O299" s="137">
        <f>SIMULATEUR!$L$11*(SIMULATEUR!$H$11*G299-Cout_Audit)</f>
        <v/>
      </c>
      <c r="P299" s="137">
        <f>SIMULATEUR!$L$12*(SIMULATEUR!$H$12*H299-Cout_Audit)</f>
        <v/>
      </c>
      <c r="Q299" s="137">
        <f>SIMULATEUR!$L$13*(SIMULATEUR!$H$13*I299-Cout_Audit)</f>
        <v/>
      </c>
      <c r="S299" s="138">
        <f>SUM(J299:Q299)</f>
        <v/>
      </c>
    </row>
    <row r="300">
      <c r="A300" s="135" t="n">
        <v>297</v>
      </c>
      <c r="B300" s="136">
        <f>MAX(0,MIN(1,NORMINV(RAND(),Taux_Recup,Ecart_Type_Recup)))</f>
        <v/>
      </c>
      <c r="C300" s="136">
        <f>MAX(0,MIN(1,NORMINV(RAND(),Taux_Recup,Ecart_Type_Recup)))</f>
        <v/>
      </c>
      <c r="D300" s="136">
        <f>MAX(0,MIN(1,NORMINV(RAND(),Taux_Recup,Ecart_Type_Recup)))</f>
        <v/>
      </c>
      <c r="E300" s="136">
        <f>MAX(0,MIN(1,NORMINV(RAND(),Taux_Recup,Ecart_Type_Recup)))</f>
        <v/>
      </c>
      <c r="F300" s="136">
        <f>MAX(0,MIN(1,NORMINV(RAND(),Taux_Recup,Ecart_Type_Recup)))</f>
        <v/>
      </c>
      <c r="G300" s="136">
        <f>MAX(0,MIN(1,NORMINV(RAND(),Taux_Recup,Ecart_Type_Recup)))</f>
        <v/>
      </c>
      <c r="H300" s="136">
        <f>MAX(0,MIN(1,NORMINV(RAND(),Taux_Recup,Ecart_Type_Recup)))</f>
        <v/>
      </c>
      <c r="I300" s="136">
        <f>MAX(0,MIN(1,NORMINV(RAND(),Taux_Recup,Ecart_Type_Recup)))</f>
        <v/>
      </c>
      <c r="J300" s="137">
        <f>SIMULATEUR!$L$6*(SIMULATEUR!$H$6*B300-Cout_Audit)</f>
        <v/>
      </c>
      <c r="K300" s="137">
        <f>SIMULATEUR!$L$7*(SIMULATEUR!$H$7*C300-Cout_Audit)</f>
        <v/>
      </c>
      <c r="L300" s="137">
        <f>SIMULATEUR!$L$8*(SIMULATEUR!$H$8*D300-Cout_Audit)</f>
        <v/>
      </c>
      <c r="M300" s="137">
        <f>SIMULATEUR!$L$9*(SIMULATEUR!$H$9*E300-Cout_Audit)</f>
        <v/>
      </c>
      <c r="N300" s="137">
        <f>SIMULATEUR!$L$10*(SIMULATEUR!$H$10*F300-Cout_Audit)</f>
        <v/>
      </c>
      <c r="O300" s="137">
        <f>SIMULATEUR!$L$11*(SIMULATEUR!$H$11*G300-Cout_Audit)</f>
        <v/>
      </c>
      <c r="P300" s="137">
        <f>SIMULATEUR!$L$12*(SIMULATEUR!$H$12*H300-Cout_Audit)</f>
        <v/>
      </c>
      <c r="Q300" s="137">
        <f>SIMULATEUR!$L$13*(SIMULATEUR!$H$13*I300-Cout_Audit)</f>
        <v/>
      </c>
      <c r="S300" s="138">
        <f>SUM(J300:Q300)</f>
        <v/>
      </c>
    </row>
    <row r="301">
      <c r="A301" s="135" t="n">
        <v>298</v>
      </c>
      <c r="B301" s="136">
        <f>MAX(0,MIN(1,NORMINV(RAND(),Taux_Recup,Ecart_Type_Recup)))</f>
        <v/>
      </c>
      <c r="C301" s="136">
        <f>MAX(0,MIN(1,NORMINV(RAND(),Taux_Recup,Ecart_Type_Recup)))</f>
        <v/>
      </c>
      <c r="D301" s="136">
        <f>MAX(0,MIN(1,NORMINV(RAND(),Taux_Recup,Ecart_Type_Recup)))</f>
        <v/>
      </c>
      <c r="E301" s="136">
        <f>MAX(0,MIN(1,NORMINV(RAND(),Taux_Recup,Ecart_Type_Recup)))</f>
        <v/>
      </c>
      <c r="F301" s="136">
        <f>MAX(0,MIN(1,NORMINV(RAND(),Taux_Recup,Ecart_Type_Recup)))</f>
        <v/>
      </c>
      <c r="G301" s="136">
        <f>MAX(0,MIN(1,NORMINV(RAND(),Taux_Recup,Ecart_Type_Recup)))</f>
        <v/>
      </c>
      <c r="H301" s="136">
        <f>MAX(0,MIN(1,NORMINV(RAND(),Taux_Recup,Ecart_Type_Recup)))</f>
        <v/>
      </c>
      <c r="I301" s="136">
        <f>MAX(0,MIN(1,NORMINV(RAND(),Taux_Recup,Ecart_Type_Recup)))</f>
        <v/>
      </c>
      <c r="J301" s="137">
        <f>SIMULATEUR!$L$6*(SIMULATEUR!$H$6*B301-Cout_Audit)</f>
        <v/>
      </c>
      <c r="K301" s="137">
        <f>SIMULATEUR!$L$7*(SIMULATEUR!$H$7*C301-Cout_Audit)</f>
        <v/>
      </c>
      <c r="L301" s="137">
        <f>SIMULATEUR!$L$8*(SIMULATEUR!$H$8*D301-Cout_Audit)</f>
        <v/>
      </c>
      <c r="M301" s="137">
        <f>SIMULATEUR!$L$9*(SIMULATEUR!$H$9*E301-Cout_Audit)</f>
        <v/>
      </c>
      <c r="N301" s="137">
        <f>SIMULATEUR!$L$10*(SIMULATEUR!$H$10*F301-Cout_Audit)</f>
        <v/>
      </c>
      <c r="O301" s="137">
        <f>SIMULATEUR!$L$11*(SIMULATEUR!$H$11*G301-Cout_Audit)</f>
        <v/>
      </c>
      <c r="P301" s="137">
        <f>SIMULATEUR!$L$12*(SIMULATEUR!$H$12*H301-Cout_Audit)</f>
        <v/>
      </c>
      <c r="Q301" s="137">
        <f>SIMULATEUR!$L$13*(SIMULATEUR!$H$13*I301-Cout_Audit)</f>
        <v/>
      </c>
      <c r="S301" s="138">
        <f>SUM(J301:Q301)</f>
        <v/>
      </c>
    </row>
    <row r="302">
      <c r="A302" s="135" t="n">
        <v>299</v>
      </c>
      <c r="B302" s="136">
        <f>MAX(0,MIN(1,NORMINV(RAND(),Taux_Recup,Ecart_Type_Recup)))</f>
        <v/>
      </c>
      <c r="C302" s="136">
        <f>MAX(0,MIN(1,NORMINV(RAND(),Taux_Recup,Ecart_Type_Recup)))</f>
        <v/>
      </c>
      <c r="D302" s="136">
        <f>MAX(0,MIN(1,NORMINV(RAND(),Taux_Recup,Ecart_Type_Recup)))</f>
        <v/>
      </c>
      <c r="E302" s="136">
        <f>MAX(0,MIN(1,NORMINV(RAND(),Taux_Recup,Ecart_Type_Recup)))</f>
        <v/>
      </c>
      <c r="F302" s="136">
        <f>MAX(0,MIN(1,NORMINV(RAND(),Taux_Recup,Ecart_Type_Recup)))</f>
        <v/>
      </c>
      <c r="G302" s="136">
        <f>MAX(0,MIN(1,NORMINV(RAND(),Taux_Recup,Ecart_Type_Recup)))</f>
        <v/>
      </c>
      <c r="H302" s="136">
        <f>MAX(0,MIN(1,NORMINV(RAND(),Taux_Recup,Ecart_Type_Recup)))</f>
        <v/>
      </c>
      <c r="I302" s="136">
        <f>MAX(0,MIN(1,NORMINV(RAND(),Taux_Recup,Ecart_Type_Recup)))</f>
        <v/>
      </c>
      <c r="J302" s="137">
        <f>SIMULATEUR!$L$6*(SIMULATEUR!$H$6*B302-Cout_Audit)</f>
        <v/>
      </c>
      <c r="K302" s="137">
        <f>SIMULATEUR!$L$7*(SIMULATEUR!$H$7*C302-Cout_Audit)</f>
        <v/>
      </c>
      <c r="L302" s="137">
        <f>SIMULATEUR!$L$8*(SIMULATEUR!$H$8*D302-Cout_Audit)</f>
        <v/>
      </c>
      <c r="M302" s="137">
        <f>SIMULATEUR!$L$9*(SIMULATEUR!$H$9*E302-Cout_Audit)</f>
        <v/>
      </c>
      <c r="N302" s="137">
        <f>SIMULATEUR!$L$10*(SIMULATEUR!$H$10*F302-Cout_Audit)</f>
        <v/>
      </c>
      <c r="O302" s="137">
        <f>SIMULATEUR!$L$11*(SIMULATEUR!$H$11*G302-Cout_Audit)</f>
        <v/>
      </c>
      <c r="P302" s="137">
        <f>SIMULATEUR!$L$12*(SIMULATEUR!$H$12*H302-Cout_Audit)</f>
        <v/>
      </c>
      <c r="Q302" s="137">
        <f>SIMULATEUR!$L$13*(SIMULATEUR!$H$13*I302-Cout_Audit)</f>
        <v/>
      </c>
      <c r="S302" s="138">
        <f>SUM(J302:Q302)</f>
        <v/>
      </c>
    </row>
    <row r="303">
      <c r="A303" s="135" t="n">
        <v>300</v>
      </c>
      <c r="B303" s="136">
        <f>MAX(0,MIN(1,NORMINV(RAND(),Taux_Recup,Ecart_Type_Recup)))</f>
        <v/>
      </c>
      <c r="C303" s="136">
        <f>MAX(0,MIN(1,NORMINV(RAND(),Taux_Recup,Ecart_Type_Recup)))</f>
        <v/>
      </c>
      <c r="D303" s="136">
        <f>MAX(0,MIN(1,NORMINV(RAND(),Taux_Recup,Ecart_Type_Recup)))</f>
        <v/>
      </c>
      <c r="E303" s="136">
        <f>MAX(0,MIN(1,NORMINV(RAND(),Taux_Recup,Ecart_Type_Recup)))</f>
        <v/>
      </c>
      <c r="F303" s="136">
        <f>MAX(0,MIN(1,NORMINV(RAND(),Taux_Recup,Ecart_Type_Recup)))</f>
        <v/>
      </c>
      <c r="G303" s="136">
        <f>MAX(0,MIN(1,NORMINV(RAND(),Taux_Recup,Ecart_Type_Recup)))</f>
        <v/>
      </c>
      <c r="H303" s="136">
        <f>MAX(0,MIN(1,NORMINV(RAND(),Taux_Recup,Ecart_Type_Recup)))</f>
        <v/>
      </c>
      <c r="I303" s="136">
        <f>MAX(0,MIN(1,NORMINV(RAND(),Taux_Recup,Ecart_Type_Recup)))</f>
        <v/>
      </c>
      <c r="J303" s="137">
        <f>SIMULATEUR!$L$6*(SIMULATEUR!$H$6*B303-Cout_Audit)</f>
        <v/>
      </c>
      <c r="K303" s="137">
        <f>SIMULATEUR!$L$7*(SIMULATEUR!$H$7*C303-Cout_Audit)</f>
        <v/>
      </c>
      <c r="L303" s="137">
        <f>SIMULATEUR!$L$8*(SIMULATEUR!$H$8*D303-Cout_Audit)</f>
        <v/>
      </c>
      <c r="M303" s="137">
        <f>SIMULATEUR!$L$9*(SIMULATEUR!$H$9*E303-Cout_Audit)</f>
        <v/>
      </c>
      <c r="N303" s="137">
        <f>SIMULATEUR!$L$10*(SIMULATEUR!$H$10*F303-Cout_Audit)</f>
        <v/>
      </c>
      <c r="O303" s="137">
        <f>SIMULATEUR!$L$11*(SIMULATEUR!$H$11*G303-Cout_Audit)</f>
        <v/>
      </c>
      <c r="P303" s="137">
        <f>SIMULATEUR!$L$12*(SIMULATEUR!$H$12*H303-Cout_Audit)</f>
        <v/>
      </c>
      <c r="Q303" s="137">
        <f>SIMULATEUR!$L$13*(SIMULATEUR!$H$13*I303-Cout_Audit)</f>
        <v/>
      </c>
      <c r="S303" s="138">
        <f>SUM(J303:Q303)</f>
        <v/>
      </c>
    </row>
    <row r="304">
      <c r="A304" s="135" t="n">
        <v>301</v>
      </c>
      <c r="B304" s="136">
        <f>MAX(0,MIN(1,NORMINV(RAND(),Taux_Recup,Ecart_Type_Recup)))</f>
        <v/>
      </c>
      <c r="C304" s="136">
        <f>MAX(0,MIN(1,NORMINV(RAND(),Taux_Recup,Ecart_Type_Recup)))</f>
        <v/>
      </c>
      <c r="D304" s="136">
        <f>MAX(0,MIN(1,NORMINV(RAND(),Taux_Recup,Ecart_Type_Recup)))</f>
        <v/>
      </c>
      <c r="E304" s="136">
        <f>MAX(0,MIN(1,NORMINV(RAND(),Taux_Recup,Ecart_Type_Recup)))</f>
        <v/>
      </c>
      <c r="F304" s="136">
        <f>MAX(0,MIN(1,NORMINV(RAND(),Taux_Recup,Ecart_Type_Recup)))</f>
        <v/>
      </c>
      <c r="G304" s="136">
        <f>MAX(0,MIN(1,NORMINV(RAND(),Taux_Recup,Ecart_Type_Recup)))</f>
        <v/>
      </c>
      <c r="H304" s="136">
        <f>MAX(0,MIN(1,NORMINV(RAND(),Taux_Recup,Ecart_Type_Recup)))</f>
        <v/>
      </c>
      <c r="I304" s="136">
        <f>MAX(0,MIN(1,NORMINV(RAND(),Taux_Recup,Ecart_Type_Recup)))</f>
        <v/>
      </c>
      <c r="J304" s="137">
        <f>SIMULATEUR!$L$6*(SIMULATEUR!$H$6*B304-Cout_Audit)</f>
        <v/>
      </c>
      <c r="K304" s="137">
        <f>SIMULATEUR!$L$7*(SIMULATEUR!$H$7*C304-Cout_Audit)</f>
        <v/>
      </c>
      <c r="L304" s="137">
        <f>SIMULATEUR!$L$8*(SIMULATEUR!$H$8*D304-Cout_Audit)</f>
        <v/>
      </c>
      <c r="M304" s="137">
        <f>SIMULATEUR!$L$9*(SIMULATEUR!$H$9*E304-Cout_Audit)</f>
        <v/>
      </c>
      <c r="N304" s="137">
        <f>SIMULATEUR!$L$10*(SIMULATEUR!$H$10*F304-Cout_Audit)</f>
        <v/>
      </c>
      <c r="O304" s="137">
        <f>SIMULATEUR!$L$11*(SIMULATEUR!$H$11*G304-Cout_Audit)</f>
        <v/>
      </c>
      <c r="P304" s="137">
        <f>SIMULATEUR!$L$12*(SIMULATEUR!$H$12*H304-Cout_Audit)</f>
        <v/>
      </c>
      <c r="Q304" s="137">
        <f>SIMULATEUR!$L$13*(SIMULATEUR!$H$13*I304-Cout_Audit)</f>
        <v/>
      </c>
      <c r="S304" s="138">
        <f>SUM(J304:Q304)</f>
        <v/>
      </c>
    </row>
    <row r="305">
      <c r="A305" s="135" t="n">
        <v>302</v>
      </c>
      <c r="B305" s="136">
        <f>MAX(0,MIN(1,NORMINV(RAND(),Taux_Recup,Ecart_Type_Recup)))</f>
        <v/>
      </c>
      <c r="C305" s="136">
        <f>MAX(0,MIN(1,NORMINV(RAND(),Taux_Recup,Ecart_Type_Recup)))</f>
        <v/>
      </c>
      <c r="D305" s="136">
        <f>MAX(0,MIN(1,NORMINV(RAND(),Taux_Recup,Ecart_Type_Recup)))</f>
        <v/>
      </c>
      <c r="E305" s="136">
        <f>MAX(0,MIN(1,NORMINV(RAND(),Taux_Recup,Ecart_Type_Recup)))</f>
        <v/>
      </c>
      <c r="F305" s="136">
        <f>MAX(0,MIN(1,NORMINV(RAND(),Taux_Recup,Ecart_Type_Recup)))</f>
        <v/>
      </c>
      <c r="G305" s="136">
        <f>MAX(0,MIN(1,NORMINV(RAND(),Taux_Recup,Ecart_Type_Recup)))</f>
        <v/>
      </c>
      <c r="H305" s="136">
        <f>MAX(0,MIN(1,NORMINV(RAND(),Taux_Recup,Ecart_Type_Recup)))</f>
        <v/>
      </c>
      <c r="I305" s="136">
        <f>MAX(0,MIN(1,NORMINV(RAND(),Taux_Recup,Ecart_Type_Recup)))</f>
        <v/>
      </c>
      <c r="J305" s="137">
        <f>SIMULATEUR!$L$6*(SIMULATEUR!$H$6*B305-Cout_Audit)</f>
        <v/>
      </c>
      <c r="K305" s="137">
        <f>SIMULATEUR!$L$7*(SIMULATEUR!$H$7*C305-Cout_Audit)</f>
        <v/>
      </c>
      <c r="L305" s="137">
        <f>SIMULATEUR!$L$8*(SIMULATEUR!$H$8*D305-Cout_Audit)</f>
        <v/>
      </c>
      <c r="M305" s="137">
        <f>SIMULATEUR!$L$9*(SIMULATEUR!$H$9*E305-Cout_Audit)</f>
        <v/>
      </c>
      <c r="N305" s="137">
        <f>SIMULATEUR!$L$10*(SIMULATEUR!$H$10*F305-Cout_Audit)</f>
        <v/>
      </c>
      <c r="O305" s="137">
        <f>SIMULATEUR!$L$11*(SIMULATEUR!$H$11*G305-Cout_Audit)</f>
        <v/>
      </c>
      <c r="P305" s="137">
        <f>SIMULATEUR!$L$12*(SIMULATEUR!$H$12*H305-Cout_Audit)</f>
        <v/>
      </c>
      <c r="Q305" s="137">
        <f>SIMULATEUR!$L$13*(SIMULATEUR!$H$13*I305-Cout_Audit)</f>
        <v/>
      </c>
      <c r="S305" s="138">
        <f>SUM(J305:Q305)</f>
        <v/>
      </c>
    </row>
    <row r="306">
      <c r="A306" s="135" t="n">
        <v>303</v>
      </c>
      <c r="B306" s="136">
        <f>MAX(0,MIN(1,NORMINV(RAND(),Taux_Recup,Ecart_Type_Recup)))</f>
        <v/>
      </c>
      <c r="C306" s="136">
        <f>MAX(0,MIN(1,NORMINV(RAND(),Taux_Recup,Ecart_Type_Recup)))</f>
        <v/>
      </c>
      <c r="D306" s="136">
        <f>MAX(0,MIN(1,NORMINV(RAND(),Taux_Recup,Ecart_Type_Recup)))</f>
        <v/>
      </c>
      <c r="E306" s="136">
        <f>MAX(0,MIN(1,NORMINV(RAND(),Taux_Recup,Ecart_Type_Recup)))</f>
        <v/>
      </c>
      <c r="F306" s="136">
        <f>MAX(0,MIN(1,NORMINV(RAND(),Taux_Recup,Ecart_Type_Recup)))</f>
        <v/>
      </c>
      <c r="G306" s="136">
        <f>MAX(0,MIN(1,NORMINV(RAND(),Taux_Recup,Ecart_Type_Recup)))</f>
        <v/>
      </c>
      <c r="H306" s="136">
        <f>MAX(0,MIN(1,NORMINV(RAND(),Taux_Recup,Ecart_Type_Recup)))</f>
        <v/>
      </c>
      <c r="I306" s="136">
        <f>MAX(0,MIN(1,NORMINV(RAND(),Taux_Recup,Ecart_Type_Recup)))</f>
        <v/>
      </c>
      <c r="J306" s="137">
        <f>SIMULATEUR!$L$6*(SIMULATEUR!$H$6*B306-Cout_Audit)</f>
        <v/>
      </c>
      <c r="K306" s="137">
        <f>SIMULATEUR!$L$7*(SIMULATEUR!$H$7*C306-Cout_Audit)</f>
        <v/>
      </c>
      <c r="L306" s="137">
        <f>SIMULATEUR!$L$8*(SIMULATEUR!$H$8*D306-Cout_Audit)</f>
        <v/>
      </c>
      <c r="M306" s="137">
        <f>SIMULATEUR!$L$9*(SIMULATEUR!$H$9*E306-Cout_Audit)</f>
        <v/>
      </c>
      <c r="N306" s="137">
        <f>SIMULATEUR!$L$10*(SIMULATEUR!$H$10*F306-Cout_Audit)</f>
        <v/>
      </c>
      <c r="O306" s="137">
        <f>SIMULATEUR!$L$11*(SIMULATEUR!$H$11*G306-Cout_Audit)</f>
        <v/>
      </c>
      <c r="P306" s="137">
        <f>SIMULATEUR!$L$12*(SIMULATEUR!$H$12*H306-Cout_Audit)</f>
        <v/>
      </c>
      <c r="Q306" s="137">
        <f>SIMULATEUR!$L$13*(SIMULATEUR!$H$13*I306-Cout_Audit)</f>
        <v/>
      </c>
      <c r="S306" s="138">
        <f>SUM(J306:Q306)</f>
        <v/>
      </c>
    </row>
    <row r="307">
      <c r="A307" s="135" t="n">
        <v>304</v>
      </c>
      <c r="B307" s="136">
        <f>MAX(0,MIN(1,NORMINV(RAND(),Taux_Recup,Ecart_Type_Recup)))</f>
        <v/>
      </c>
      <c r="C307" s="136">
        <f>MAX(0,MIN(1,NORMINV(RAND(),Taux_Recup,Ecart_Type_Recup)))</f>
        <v/>
      </c>
      <c r="D307" s="136">
        <f>MAX(0,MIN(1,NORMINV(RAND(),Taux_Recup,Ecart_Type_Recup)))</f>
        <v/>
      </c>
      <c r="E307" s="136">
        <f>MAX(0,MIN(1,NORMINV(RAND(),Taux_Recup,Ecart_Type_Recup)))</f>
        <v/>
      </c>
      <c r="F307" s="136">
        <f>MAX(0,MIN(1,NORMINV(RAND(),Taux_Recup,Ecart_Type_Recup)))</f>
        <v/>
      </c>
      <c r="G307" s="136">
        <f>MAX(0,MIN(1,NORMINV(RAND(),Taux_Recup,Ecart_Type_Recup)))</f>
        <v/>
      </c>
      <c r="H307" s="136">
        <f>MAX(0,MIN(1,NORMINV(RAND(),Taux_Recup,Ecart_Type_Recup)))</f>
        <v/>
      </c>
      <c r="I307" s="136">
        <f>MAX(0,MIN(1,NORMINV(RAND(),Taux_Recup,Ecart_Type_Recup)))</f>
        <v/>
      </c>
      <c r="J307" s="137">
        <f>SIMULATEUR!$L$6*(SIMULATEUR!$H$6*B307-Cout_Audit)</f>
        <v/>
      </c>
      <c r="K307" s="137">
        <f>SIMULATEUR!$L$7*(SIMULATEUR!$H$7*C307-Cout_Audit)</f>
        <v/>
      </c>
      <c r="L307" s="137">
        <f>SIMULATEUR!$L$8*(SIMULATEUR!$H$8*D307-Cout_Audit)</f>
        <v/>
      </c>
      <c r="M307" s="137">
        <f>SIMULATEUR!$L$9*(SIMULATEUR!$H$9*E307-Cout_Audit)</f>
        <v/>
      </c>
      <c r="N307" s="137">
        <f>SIMULATEUR!$L$10*(SIMULATEUR!$H$10*F307-Cout_Audit)</f>
        <v/>
      </c>
      <c r="O307" s="137">
        <f>SIMULATEUR!$L$11*(SIMULATEUR!$H$11*G307-Cout_Audit)</f>
        <v/>
      </c>
      <c r="P307" s="137">
        <f>SIMULATEUR!$L$12*(SIMULATEUR!$H$12*H307-Cout_Audit)</f>
        <v/>
      </c>
      <c r="Q307" s="137">
        <f>SIMULATEUR!$L$13*(SIMULATEUR!$H$13*I307-Cout_Audit)</f>
        <v/>
      </c>
      <c r="S307" s="138">
        <f>SUM(J307:Q307)</f>
        <v/>
      </c>
    </row>
    <row r="308">
      <c r="A308" s="135" t="n">
        <v>305</v>
      </c>
      <c r="B308" s="136">
        <f>MAX(0,MIN(1,NORMINV(RAND(),Taux_Recup,Ecart_Type_Recup)))</f>
        <v/>
      </c>
      <c r="C308" s="136">
        <f>MAX(0,MIN(1,NORMINV(RAND(),Taux_Recup,Ecart_Type_Recup)))</f>
        <v/>
      </c>
      <c r="D308" s="136">
        <f>MAX(0,MIN(1,NORMINV(RAND(),Taux_Recup,Ecart_Type_Recup)))</f>
        <v/>
      </c>
      <c r="E308" s="136">
        <f>MAX(0,MIN(1,NORMINV(RAND(),Taux_Recup,Ecart_Type_Recup)))</f>
        <v/>
      </c>
      <c r="F308" s="136">
        <f>MAX(0,MIN(1,NORMINV(RAND(),Taux_Recup,Ecart_Type_Recup)))</f>
        <v/>
      </c>
      <c r="G308" s="136">
        <f>MAX(0,MIN(1,NORMINV(RAND(),Taux_Recup,Ecart_Type_Recup)))</f>
        <v/>
      </c>
      <c r="H308" s="136">
        <f>MAX(0,MIN(1,NORMINV(RAND(),Taux_Recup,Ecart_Type_Recup)))</f>
        <v/>
      </c>
      <c r="I308" s="136">
        <f>MAX(0,MIN(1,NORMINV(RAND(),Taux_Recup,Ecart_Type_Recup)))</f>
        <v/>
      </c>
      <c r="J308" s="137">
        <f>SIMULATEUR!$L$6*(SIMULATEUR!$H$6*B308-Cout_Audit)</f>
        <v/>
      </c>
      <c r="K308" s="137">
        <f>SIMULATEUR!$L$7*(SIMULATEUR!$H$7*C308-Cout_Audit)</f>
        <v/>
      </c>
      <c r="L308" s="137">
        <f>SIMULATEUR!$L$8*(SIMULATEUR!$H$8*D308-Cout_Audit)</f>
        <v/>
      </c>
      <c r="M308" s="137">
        <f>SIMULATEUR!$L$9*(SIMULATEUR!$H$9*E308-Cout_Audit)</f>
        <v/>
      </c>
      <c r="N308" s="137">
        <f>SIMULATEUR!$L$10*(SIMULATEUR!$H$10*F308-Cout_Audit)</f>
        <v/>
      </c>
      <c r="O308" s="137">
        <f>SIMULATEUR!$L$11*(SIMULATEUR!$H$11*G308-Cout_Audit)</f>
        <v/>
      </c>
      <c r="P308" s="137">
        <f>SIMULATEUR!$L$12*(SIMULATEUR!$H$12*H308-Cout_Audit)</f>
        <v/>
      </c>
      <c r="Q308" s="137">
        <f>SIMULATEUR!$L$13*(SIMULATEUR!$H$13*I308-Cout_Audit)</f>
        <v/>
      </c>
      <c r="S308" s="138">
        <f>SUM(J308:Q308)</f>
        <v/>
      </c>
    </row>
    <row r="309">
      <c r="A309" s="135" t="n">
        <v>306</v>
      </c>
      <c r="B309" s="136">
        <f>MAX(0,MIN(1,NORMINV(RAND(),Taux_Recup,Ecart_Type_Recup)))</f>
        <v/>
      </c>
      <c r="C309" s="136">
        <f>MAX(0,MIN(1,NORMINV(RAND(),Taux_Recup,Ecart_Type_Recup)))</f>
        <v/>
      </c>
      <c r="D309" s="136">
        <f>MAX(0,MIN(1,NORMINV(RAND(),Taux_Recup,Ecart_Type_Recup)))</f>
        <v/>
      </c>
      <c r="E309" s="136">
        <f>MAX(0,MIN(1,NORMINV(RAND(),Taux_Recup,Ecart_Type_Recup)))</f>
        <v/>
      </c>
      <c r="F309" s="136">
        <f>MAX(0,MIN(1,NORMINV(RAND(),Taux_Recup,Ecart_Type_Recup)))</f>
        <v/>
      </c>
      <c r="G309" s="136">
        <f>MAX(0,MIN(1,NORMINV(RAND(),Taux_Recup,Ecart_Type_Recup)))</f>
        <v/>
      </c>
      <c r="H309" s="136">
        <f>MAX(0,MIN(1,NORMINV(RAND(),Taux_Recup,Ecart_Type_Recup)))</f>
        <v/>
      </c>
      <c r="I309" s="136">
        <f>MAX(0,MIN(1,NORMINV(RAND(),Taux_Recup,Ecart_Type_Recup)))</f>
        <v/>
      </c>
      <c r="J309" s="137">
        <f>SIMULATEUR!$L$6*(SIMULATEUR!$H$6*B309-Cout_Audit)</f>
        <v/>
      </c>
      <c r="K309" s="137">
        <f>SIMULATEUR!$L$7*(SIMULATEUR!$H$7*C309-Cout_Audit)</f>
        <v/>
      </c>
      <c r="L309" s="137">
        <f>SIMULATEUR!$L$8*(SIMULATEUR!$H$8*D309-Cout_Audit)</f>
        <v/>
      </c>
      <c r="M309" s="137">
        <f>SIMULATEUR!$L$9*(SIMULATEUR!$H$9*E309-Cout_Audit)</f>
        <v/>
      </c>
      <c r="N309" s="137">
        <f>SIMULATEUR!$L$10*(SIMULATEUR!$H$10*F309-Cout_Audit)</f>
        <v/>
      </c>
      <c r="O309" s="137">
        <f>SIMULATEUR!$L$11*(SIMULATEUR!$H$11*G309-Cout_Audit)</f>
        <v/>
      </c>
      <c r="P309" s="137">
        <f>SIMULATEUR!$L$12*(SIMULATEUR!$H$12*H309-Cout_Audit)</f>
        <v/>
      </c>
      <c r="Q309" s="137">
        <f>SIMULATEUR!$L$13*(SIMULATEUR!$H$13*I309-Cout_Audit)</f>
        <v/>
      </c>
      <c r="S309" s="138">
        <f>SUM(J309:Q309)</f>
        <v/>
      </c>
    </row>
    <row r="310">
      <c r="A310" s="135" t="n">
        <v>307</v>
      </c>
      <c r="B310" s="136">
        <f>MAX(0,MIN(1,NORMINV(RAND(),Taux_Recup,Ecart_Type_Recup)))</f>
        <v/>
      </c>
      <c r="C310" s="136">
        <f>MAX(0,MIN(1,NORMINV(RAND(),Taux_Recup,Ecart_Type_Recup)))</f>
        <v/>
      </c>
      <c r="D310" s="136">
        <f>MAX(0,MIN(1,NORMINV(RAND(),Taux_Recup,Ecart_Type_Recup)))</f>
        <v/>
      </c>
      <c r="E310" s="136">
        <f>MAX(0,MIN(1,NORMINV(RAND(),Taux_Recup,Ecart_Type_Recup)))</f>
        <v/>
      </c>
      <c r="F310" s="136">
        <f>MAX(0,MIN(1,NORMINV(RAND(),Taux_Recup,Ecart_Type_Recup)))</f>
        <v/>
      </c>
      <c r="G310" s="136">
        <f>MAX(0,MIN(1,NORMINV(RAND(),Taux_Recup,Ecart_Type_Recup)))</f>
        <v/>
      </c>
      <c r="H310" s="136">
        <f>MAX(0,MIN(1,NORMINV(RAND(),Taux_Recup,Ecart_Type_Recup)))</f>
        <v/>
      </c>
      <c r="I310" s="136">
        <f>MAX(0,MIN(1,NORMINV(RAND(),Taux_Recup,Ecart_Type_Recup)))</f>
        <v/>
      </c>
      <c r="J310" s="137">
        <f>SIMULATEUR!$L$6*(SIMULATEUR!$H$6*B310-Cout_Audit)</f>
        <v/>
      </c>
      <c r="K310" s="137">
        <f>SIMULATEUR!$L$7*(SIMULATEUR!$H$7*C310-Cout_Audit)</f>
        <v/>
      </c>
      <c r="L310" s="137">
        <f>SIMULATEUR!$L$8*(SIMULATEUR!$H$8*D310-Cout_Audit)</f>
        <v/>
      </c>
      <c r="M310" s="137">
        <f>SIMULATEUR!$L$9*(SIMULATEUR!$H$9*E310-Cout_Audit)</f>
        <v/>
      </c>
      <c r="N310" s="137">
        <f>SIMULATEUR!$L$10*(SIMULATEUR!$H$10*F310-Cout_Audit)</f>
        <v/>
      </c>
      <c r="O310" s="137">
        <f>SIMULATEUR!$L$11*(SIMULATEUR!$H$11*G310-Cout_Audit)</f>
        <v/>
      </c>
      <c r="P310" s="137">
        <f>SIMULATEUR!$L$12*(SIMULATEUR!$H$12*H310-Cout_Audit)</f>
        <v/>
      </c>
      <c r="Q310" s="137">
        <f>SIMULATEUR!$L$13*(SIMULATEUR!$H$13*I310-Cout_Audit)</f>
        <v/>
      </c>
      <c r="S310" s="138">
        <f>SUM(J310:Q310)</f>
        <v/>
      </c>
    </row>
    <row r="311">
      <c r="A311" s="135" t="n">
        <v>308</v>
      </c>
      <c r="B311" s="136">
        <f>MAX(0,MIN(1,NORMINV(RAND(),Taux_Recup,Ecart_Type_Recup)))</f>
        <v/>
      </c>
      <c r="C311" s="136">
        <f>MAX(0,MIN(1,NORMINV(RAND(),Taux_Recup,Ecart_Type_Recup)))</f>
        <v/>
      </c>
      <c r="D311" s="136">
        <f>MAX(0,MIN(1,NORMINV(RAND(),Taux_Recup,Ecart_Type_Recup)))</f>
        <v/>
      </c>
      <c r="E311" s="136">
        <f>MAX(0,MIN(1,NORMINV(RAND(),Taux_Recup,Ecart_Type_Recup)))</f>
        <v/>
      </c>
      <c r="F311" s="136">
        <f>MAX(0,MIN(1,NORMINV(RAND(),Taux_Recup,Ecart_Type_Recup)))</f>
        <v/>
      </c>
      <c r="G311" s="136">
        <f>MAX(0,MIN(1,NORMINV(RAND(),Taux_Recup,Ecart_Type_Recup)))</f>
        <v/>
      </c>
      <c r="H311" s="136">
        <f>MAX(0,MIN(1,NORMINV(RAND(),Taux_Recup,Ecart_Type_Recup)))</f>
        <v/>
      </c>
      <c r="I311" s="136">
        <f>MAX(0,MIN(1,NORMINV(RAND(),Taux_Recup,Ecart_Type_Recup)))</f>
        <v/>
      </c>
      <c r="J311" s="137">
        <f>SIMULATEUR!$L$6*(SIMULATEUR!$H$6*B311-Cout_Audit)</f>
        <v/>
      </c>
      <c r="K311" s="137">
        <f>SIMULATEUR!$L$7*(SIMULATEUR!$H$7*C311-Cout_Audit)</f>
        <v/>
      </c>
      <c r="L311" s="137">
        <f>SIMULATEUR!$L$8*(SIMULATEUR!$H$8*D311-Cout_Audit)</f>
        <v/>
      </c>
      <c r="M311" s="137">
        <f>SIMULATEUR!$L$9*(SIMULATEUR!$H$9*E311-Cout_Audit)</f>
        <v/>
      </c>
      <c r="N311" s="137">
        <f>SIMULATEUR!$L$10*(SIMULATEUR!$H$10*F311-Cout_Audit)</f>
        <v/>
      </c>
      <c r="O311" s="137">
        <f>SIMULATEUR!$L$11*(SIMULATEUR!$H$11*G311-Cout_Audit)</f>
        <v/>
      </c>
      <c r="P311" s="137">
        <f>SIMULATEUR!$L$12*(SIMULATEUR!$H$12*H311-Cout_Audit)</f>
        <v/>
      </c>
      <c r="Q311" s="137">
        <f>SIMULATEUR!$L$13*(SIMULATEUR!$H$13*I311-Cout_Audit)</f>
        <v/>
      </c>
      <c r="S311" s="138">
        <f>SUM(J311:Q311)</f>
        <v/>
      </c>
    </row>
    <row r="312">
      <c r="A312" s="135" t="n">
        <v>309</v>
      </c>
      <c r="B312" s="136">
        <f>MAX(0,MIN(1,NORMINV(RAND(),Taux_Recup,Ecart_Type_Recup)))</f>
        <v/>
      </c>
      <c r="C312" s="136">
        <f>MAX(0,MIN(1,NORMINV(RAND(),Taux_Recup,Ecart_Type_Recup)))</f>
        <v/>
      </c>
      <c r="D312" s="136">
        <f>MAX(0,MIN(1,NORMINV(RAND(),Taux_Recup,Ecart_Type_Recup)))</f>
        <v/>
      </c>
      <c r="E312" s="136">
        <f>MAX(0,MIN(1,NORMINV(RAND(),Taux_Recup,Ecart_Type_Recup)))</f>
        <v/>
      </c>
      <c r="F312" s="136">
        <f>MAX(0,MIN(1,NORMINV(RAND(),Taux_Recup,Ecart_Type_Recup)))</f>
        <v/>
      </c>
      <c r="G312" s="136">
        <f>MAX(0,MIN(1,NORMINV(RAND(),Taux_Recup,Ecart_Type_Recup)))</f>
        <v/>
      </c>
      <c r="H312" s="136">
        <f>MAX(0,MIN(1,NORMINV(RAND(),Taux_Recup,Ecart_Type_Recup)))</f>
        <v/>
      </c>
      <c r="I312" s="136">
        <f>MAX(0,MIN(1,NORMINV(RAND(),Taux_Recup,Ecart_Type_Recup)))</f>
        <v/>
      </c>
      <c r="J312" s="137">
        <f>SIMULATEUR!$L$6*(SIMULATEUR!$H$6*B312-Cout_Audit)</f>
        <v/>
      </c>
      <c r="K312" s="137">
        <f>SIMULATEUR!$L$7*(SIMULATEUR!$H$7*C312-Cout_Audit)</f>
        <v/>
      </c>
      <c r="L312" s="137">
        <f>SIMULATEUR!$L$8*(SIMULATEUR!$H$8*D312-Cout_Audit)</f>
        <v/>
      </c>
      <c r="M312" s="137">
        <f>SIMULATEUR!$L$9*(SIMULATEUR!$H$9*E312-Cout_Audit)</f>
        <v/>
      </c>
      <c r="N312" s="137">
        <f>SIMULATEUR!$L$10*(SIMULATEUR!$H$10*F312-Cout_Audit)</f>
        <v/>
      </c>
      <c r="O312" s="137">
        <f>SIMULATEUR!$L$11*(SIMULATEUR!$H$11*G312-Cout_Audit)</f>
        <v/>
      </c>
      <c r="P312" s="137">
        <f>SIMULATEUR!$L$12*(SIMULATEUR!$H$12*H312-Cout_Audit)</f>
        <v/>
      </c>
      <c r="Q312" s="137">
        <f>SIMULATEUR!$L$13*(SIMULATEUR!$H$13*I312-Cout_Audit)</f>
        <v/>
      </c>
      <c r="S312" s="138">
        <f>SUM(J312:Q312)</f>
        <v/>
      </c>
    </row>
    <row r="313">
      <c r="A313" s="135" t="n">
        <v>310</v>
      </c>
      <c r="B313" s="136">
        <f>MAX(0,MIN(1,NORMINV(RAND(),Taux_Recup,Ecart_Type_Recup)))</f>
        <v/>
      </c>
      <c r="C313" s="136">
        <f>MAX(0,MIN(1,NORMINV(RAND(),Taux_Recup,Ecart_Type_Recup)))</f>
        <v/>
      </c>
      <c r="D313" s="136">
        <f>MAX(0,MIN(1,NORMINV(RAND(),Taux_Recup,Ecart_Type_Recup)))</f>
        <v/>
      </c>
      <c r="E313" s="136">
        <f>MAX(0,MIN(1,NORMINV(RAND(),Taux_Recup,Ecart_Type_Recup)))</f>
        <v/>
      </c>
      <c r="F313" s="136">
        <f>MAX(0,MIN(1,NORMINV(RAND(),Taux_Recup,Ecart_Type_Recup)))</f>
        <v/>
      </c>
      <c r="G313" s="136">
        <f>MAX(0,MIN(1,NORMINV(RAND(),Taux_Recup,Ecart_Type_Recup)))</f>
        <v/>
      </c>
      <c r="H313" s="136">
        <f>MAX(0,MIN(1,NORMINV(RAND(),Taux_Recup,Ecart_Type_Recup)))</f>
        <v/>
      </c>
      <c r="I313" s="136">
        <f>MAX(0,MIN(1,NORMINV(RAND(),Taux_Recup,Ecart_Type_Recup)))</f>
        <v/>
      </c>
      <c r="J313" s="137">
        <f>SIMULATEUR!$L$6*(SIMULATEUR!$H$6*B313-Cout_Audit)</f>
        <v/>
      </c>
      <c r="K313" s="137">
        <f>SIMULATEUR!$L$7*(SIMULATEUR!$H$7*C313-Cout_Audit)</f>
        <v/>
      </c>
      <c r="L313" s="137">
        <f>SIMULATEUR!$L$8*(SIMULATEUR!$H$8*D313-Cout_Audit)</f>
        <v/>
      </c>
      <c r="M313" s="137">
        <f>SIMULATEUR!$L$9*(SIMULATEUR!$H$9*E313-Cout_Audit)</f>
        <v/>
      </c>
      <c r="N313" s="137">
        <f>SIMULATEUR!$L$10*(SIMULATEUR!$H$10*F313-Cout_Audit)</f>
        <v/>
      </c>
      <c r="O313" s="137">
        <f>SIMULATEUR!$L$11*(SIMULATEUR!$H$11*G313-Cout_Audit)</f>
        <v/>
      </c>
      <c r="P313" s="137">
        <f>SIMULATEUR!$L$12*(SIMULATEUR!$H$12*H313-Cout_Audit)</f>
        <v/>
      </c>
      <c r="Q313" s="137">
        <f>SIMULATEUR!$L$13*(SIMULATEUR!$H$13*I313-Cout_Audit)</f>
        <v/>
      </c>
      <c r="S313" s="138">
        <f>SUM(J313:Q313)</f>
        <v/>
      </c>
    </row>
    <row r="314">
      <c r="A314" s="135" t="n">
        <v>311</v>
      </c>
      <c r="B314" s="136">
        <f>MAX(0,MIN(1,NORMINV(RAND(),Taux_Recup,Ecart_Type_Recup)))</f>
        <v/>
      </c>
      <c r="C314" s="136">
        <f>MAX(0,MIN(1,NORMINV(RAND(),Taux_Recup,Ecart_Type_Recup)))</f>
        <v/>
      </c>
      <c r="D314" s="136">
        <f>MAX(0,MIN(1,NORMINV(RAND(),Taux_Recup,Ecart_Type_Recup)))</f>
        <v/>
      </c>
      <c r="E314" s="136">
        <f>MAX(0,MIN(1,NORMINV(RAND(),Taux_Recup,Ecart_Type_Recup)))</f>
        <v/>
      </c>
      <c r="F314" s="136">
        <f>MAX(0,MIN(1,NORMINV(RAND(),Taux_Recup,Ecart_Type_Recup)))</f>
        <v/>
      </c>
      <c r="G314" s="136">
        <f>MAX(0,MIN(1,NORMINV(RAND(),Taux_Recup,Ecart_Type_Recup)))</f>
        <v/>
      </c>
      <c r="H314" s="136">
        <f>MAX(0,MIN(1,NORMINV(RAND(),Taux_Recup,Ecart_Type_Recup)))</f>
        <v/>
      </c>
      <c r="I314" s="136">
        <f>MAX(0,MIN(1,NORMINV(RAND(),Taux_Recup,Ecart_Type_Recup)))</f>
        <v/>
      </c>
      <c r="J314" s="137">
        <f>SIMULATEUR!$L$6*(SIMULATEUR!$H$6*B314-Cout_Audit)</f>
        <v/>
      </c>
      <c r="K314" s="137">
        <f>SIMULATEUR!$L$7*(SIMULATEUR!$H$7*C314-Cout_Audit)</f>
        <v/>
      </c>
      <c r="L314" s="137">
        <f>SIMULATEUR!$L$8*(SIMULATEUR!$H$8*D314-Cout_Audit)</f>
        <v/>
      </c>
      <c r="M314" s="137">
        <f>SIMULATEUR!$L$9*(SIMULATEUR!$H$9*E314-Cout_Audit)</f>
        <v/>
      </c>
      <c r="N314" s="137">
        <f>SIMULATEUR!$L$10*(SIMULATEUR!$H$10*F314-Cout_Audit)</f>
        <v/>
      </c>
      <c r="O314" s="137">
        <f>SIMULATEUR!$L$11*(SIMULATEUR!$H$11*G314-Cout_Audit)</f>
        <v/>
      </c>
      <c r="P314" s="137">
        <f>SIMULATEUR!$L$12*(SIMULATEUR!$H$12*H314-Cout_Audit)</f>
        <v/>
      </c>
      <c r="Q314" s="137">
        <f>SIMULATEUR!$L$13*(SIMULATEUR!$H$13*I314-Cout_Audit)</f>
        <v/>
      </c>
      <c r="S314" s="138">
        <f>SUM(J314:Q314)</f>
        <v/>
      </c>
    </row>
    <row r="315">
      <c r="A315" s="135" t="n">
        <v>312</v>
      </c>
      <c r="B315" s="136">
        <f>MAX(0,MIN(1,NORMINV(RAND(),Taux_Recup,Ecart_Type_Recup)))</f>
        <v/>
      </c>
      <c r="C315" s="136">
        <f>MAX(0,MIN(1,NORMINV(RAND(),Taux_Recup,Ecart_Type_Recup)))</f>
        <v/>
      </c>
      <c r="D315" s="136">
        <f>MAX(0,MIN(1,NORMINV(RAND(),Taux_Recup,Ecart_Type_Recup)))</f>
        <v/>
      </c>
      <c r="E315" s="136">
        <f>MAX(0,MIN(1,NORMINV(RAND(),Taux_Recup,Ecart_Type_Recup)))</f>
        <v/>
      </c>
      <c r="F315" s="136">
        <f>MAX(0,MIN(1,NORMINV(RAND(),Taux_Recup,Ecart_Type_Recup)))</f>
        <v/>
      </c>
      <c r="G315" s="136">
        <f>MAX(0,MIN(1,NORMINV(RAND(),Taux_Recup,Ecart_Type_Recup)))</f>
        <v/>
      </c>
      <c r="H315" s="136">
        <f>MAX(0,MIN(1,NORMINV(RAND(),Taux_Recup,Ecart_Type_Recup)))</f>
        <v/>
      </c>
      <c r="I315" s="136">
        <f>MAX(0,MIN(1,NORMINV(RAND(),Taux_Recup,Ecart_Type_Recup)))</f>
        <v/>
      </c>
      <c r="J315" s="137">
        <f>SIMULATEUR!$L$6*(SIMULATEUR!$H$6*B315-Cout_Audit)</f>
        <v/>
      </c>
      <c r="K315" s="137">
        <f>SIMULATEUR!$L$7*(SIMULATEUR!$H$7*C315-Cout_Audit)</f>
        <v/>
      </c>
      <c r="L315" s="137">
        <f>SIMULATEUR!$L$8*(SIMULATEUR!$H$8*D315-Cout_Audit)</f>
        <v/>
      </c>
      <c r="M315" s="137">
        <f>SIMULATEUR!$L$9*(SIMULATEUR!$H$9*E315-Cout_Audit)</f>
        <v/>
      </c>
      <c r="N315" s="137">
        <f>SIMULATEUR!$L$10*(SIMULATEUR!$H$10*F315-Cout_Audit)</f>
        <v/>
      </c>
      <c r="O315" s="137">
        <f>SIMULATEUR!$L$11*(SIMULATEUR!$H$11*G315-Cout_Audit)</f>
        <v/>
      </c>
      <c r="P315" s="137">
        <f>SIMULATEUR!$L$12*(SIMULATEUR!$H$12*H315-Cout_Audit)</f>
        <v/>
      </c>
      <c r="Q315" s="137">
        <f>SIMULATEUR!$L$13*(SIMULATEUR!$H$13*I315-Cout_Audit)</f>
        <v/>
      </c>
      <c r="S315" s="138">
        <f>SUM(J315:Q315)</f>
        <v/>
      </c>
    </row>
    <row r="316">
      <c r="A316" s="135" t="n">
        <v>313</v>
      </c>
      <c r="B316" s="136">
        <f>MAX(0,MIN(1,NORMINV(RAND(),Taux_Recup,Ecart_Type_Recup)))</f>
        <v/>
      </c>
      <c r="C316" s="136">
        <f>MAX(0,MIN(1,NORMINV(RAND(),Taux_Recup,Ecart_Type_Recup)))</f>
        <v/>
      </c>
      <c r="D316" s="136">
        <f>MAX(0,MIN(1,NORMINV(RAND(),Taux_Recup,Ecart_Type_Recup)))</f>
        <v/>
      </c>
      <c r="E316" s="136">
        <f>MAX(0,MIN(1,NORMINV(RAND(),Taux_Recup,Ecart_Type_Recup)))</f>
        <v/>
      </c>
      <c r="F316" s="136">
        <f>MAX(0,MIN(1,NORMINV(RAND(),Taux_Recup,Ecart_Type_Recup)))</f>
        <v/>
      </c>
      <c r="G316" s="136">
        <f>MAX(0,MIN(1,NORMINV(RAND(),Taux_Recup,Ecart_Type_Recup)))</f>
        <v/>
      </c>
      <c r="H316" s="136">
        <f>MAX(0,MIN(1,NORMINV(RAND(),Taux_Recup,Ecart_Type_Recup)))</f>
        <v/>
      </c>
      <c r="I316" s="136">
        <f>MAX(0,MIN(1,NORMINV(RAND(),Taux_Recup,Ecart_Type_Recup)))</f>
        <v/>
      </c>
      <c r="J316" s="137">
        <f>SIMULATEUR!$L$6*(SIMULATEUR!$H$6*B316-Cout_Audit)</f>
        <v/>
      </c>
      <c r="K316" s="137">
        <f>SIMULATEUR!$L$7*(SIMULATEUR!$H$7*C316-Cout_Audit)</f>
        <v/>
      </c>
      <c r="L316" s="137">
        <f>SIMULATEUR!$L$8*(SIMULATEUR!$H$8*D316-Cout_Audit)</f>
        <v/>
      </c>
      <c r="M316" s="137">
        <f>SIMULATEUR!$L$9*(SIMULATEUR!$H$9*E316-Cout_Audit)</f>
        <v/>
      </c>
      <c r="N316" s="137">
        <f>SIMULATEUR!$L$10*(SIMULATEUR!$H$10*F316-Cout_Audit)</f>
        <v/>
      </c>
      <c r="O316" s="137">
        <f>SIMULATEUR!$L$11*(SIMULATEUR!$H$11*G316-Cout_Audit)</f>
        <v/>
      </c>
      <c r="P316" s="137">
        <f>SIMULATEUR!$L$12*(SIMULATEUR!$H$12*H316-Cout_Audit)</f>
        <v/>
      </c>
      <c r="Q316" s="137">
        <f>SIMULATEUR!$L$13*(SIMULATEUR!$H$13*I316-Cout_Audit)</f>
        <v/>
      </c>
      <c r="S316" s="138">
        <f>SUM(J316:Q316)</f>
        <v/>
      </c>
    </row>
    <row r="317">
      <c r="A317" s="135" t="n">
        <v>314</v>
      </c>
      <c r="B317" s="136">
        <f>MAX(0,MIN(1,NORMINV(RAND(),Taux_Recup,Ecart_Type_Recup)))</f>
        <v/>
      </c>
      <c r="C317" s="136">
        <f>MAX(0,MIN(1,NORMINV(RAND(),Taux_Recup,Ecart_Type_Recup)))</f>
        <v/>
      </c>
      <c r="D317" s="136">
        <f>MAX(0,MIN(1,NORMINV(RAND(),Taux_Recup,Ecart_Type_Recup)))</f>
        <v/>
      </c>
      <c r="E317" s="136">
        <f>MAX(0,MIN(1,NORMINV(RAND(),Taux_Recup,Ecart_Type_Recup)))</f>
        <v/>
      </c>
      <c r="F317" s="136">
        <f>MAX(0,MIN(1,NORMINV(RAND(),Taux_Recup,Ecart_Type_Recup)))</f>
        <v/>
      </c>
      <c r="G317" s="136">
        <f>MAX(0,MIN(1,NORMINV(RAND(),Taux_Recup,Ecart_Type_Recup)))</f>
        <v/>
      </c>
      <c r="H317" s="136">
        <f>MAX(0,MIN(1,NORMINV(RAND(),Taux_Recup,Ecart_Type_Recup)))</f>
        <v/>
      </c>
      <c r="I317" s="136">
        <f>MAX(0,MIN(1,NORMINV(RAND(),Taux_Recup,Ecart_Type_Recup)))</f>
        <v/>
      </c>
      <c r="J317" s="137">
        <f>SIMULATEUR!$L$6*(SIMULATEUR!$H$6*B317-Cout_Audit)</f>
        <v/>
      </c>
      <c r="K317" s="137">
        <f>SIMULATEUR!$L$7*(SIMULATEUR!$H$7*C317-Cout_Audit)</f>
        <v/>
      </c>
      <c r="L317" s="137">
        <f>SIMULATEUR!$L$8*(SIMULATEUR!$H$8*D317-Cout_Audit)</f>
        <v/>
      </c>
      <c r="M317" s="137">
        <f>SIMULATEUR!$L$9*(SIMULATEUR!$H$9*E317-Cout_Audit)</f>
        <v/>
      </c>
      <c r="N317" s="137">
        <f>SIMULATEUR!$L$10*(SIMULATEUR!$H$10*F317-Cout_Audit)</f>
        <v/>
      </c>
      <c r="O317" s="137">
        <f>SIMULATEUR!$L$11*(SIMULATEUR!$H$11*G317-Cout_Audit)</f>
        <v/>
      </c>
      <c r="P317" s="137">
        <f>SIMULATEUR!$L$12*(SIMULATEUR!$H$12*H317-Cout_Audit)</f>
        <v/>
      </c>
      <c r="Q317" s="137">
        <f>SIMULATEUR!$L$13*(SIMULATEUR!$H$13*I317-Cout_Audit)</f>
        <v/>
      </c>
      <c r="S317" s="138">
        <f>SUM(J317:Q317)</f>
        <v/>
      </c>
    </row>
    <row r="318">
      <c r="A318" s="135" t="n">
        <v>315</v>
      </c>
      <c r="B318" s="136">
        <f>MAX(0,MIN(1,NORMINV(RAND(),Taux_Recup,Ecart_Type_Recup)))</f>
        <v/>
      </c>
      <c r="C318" s="136">
        <f>MAX(0,MIN(1,NORMINV(RAND(),Taux_Recup,Ecart_Type_Recup)))</f>
        <v/>
      </c>
      <c r="D318" s="136">
        <f>MAX(0,MIN(1,NORMINV(RAND(),Taux_Recup,Ecart_Type_Recup)))</f>
        <v/>
      </c>
      <c r="E318" s="136">
        <f>MAX(0,MIN(1,NORMINV(RAND(),Taux_Recup,Ecart_Type_Recup)))</f>
        <v/>
      </c>
      <c r="F318" s="136">
        <f>MAX(0,MIN(1,NORMINV(RAND(),Taux_Recup,Ecart_Type_Recup)))</f>
        <v/>
      </c>
      <c r="G318" s="136">
        <f>MAX(0,MIN(1,NORMINV(RAND(),Taux_Recup,Ecart_Type_Recup)))</f>
        <v/>
      </c>
      <c r="H318" s="136">
        <f>MAX(0,MIN(1,NORMINV(RAND(),Taux_Recup,Ecart_Type_Recup)))</f>
        <v/>
      </c>
      <c r="I318" s="136">
        <f>MAX(0,MIN(1,NORMINV(RAND(),Taux_Recup,Ecart_Type_Recup)))</f>
        <v/>
      </c>
      <c r="J318" s="137">
        <f>SIMULATEUR!$L$6*(SIMULATEUR!$H$6*B318-Cout_Audit)</f>
        <v/>
      </c>
      <c r="K318" s="137">
        <f>SIMULATEUR!$L$7*(SIMULATEUR!$H$7*C318-Cout_Audit)</f>
        <v/>
      </c>
      <c r="L318" s="137">
        <f>SIMULATEUR!$L$8*(SIMULATEUR!$H$8*D318-Cout_Audit)</f>
        <v/>
      </c>
      <c r="M318" s="137">
        <f>SIMULATEUR!$L$9*(SIMULATEUR!$H$9*E318-Cout_Audit)</f>
        <v/>
      </c>
      <c r="N318" s="137">
        <f>SIMULATEUR!$L$10*(SIMULATEUR!$H$10*F318-Cout_Audit)</f>
        <v/>
      </c>
      <c r="O318" s="137">
        <f>SIMULATEUR!$L$11*(SIMULATEUR!$H$11*G318-Cout_Audit)</f>
        <v/>
      </c>
      <c r="P318" s="137">
        <f>SIMULATEUR!$L$12*(SIMULATEUR!$H$12*H318-Cout_Audit)</f>
        <v/>
      </c>
      <c r="Q318" s="137">
        <f>SIMULATEUR!$L$13*(SIMULATEUR!$H$13*I318-Cout_Audit)</f>
        <v/>
      </c>
      <c r="S318" s="138">
        <f>SUM(J318:Q318)</f>
        <v/>
      </c>
    </row>
    <row r="319">
      <c r="A319" s="135" t="n">
        <v>316</v>
      </c>
      <c r="B319" s="136">
        <f>MAX(0,MIN(1,NORMINV(RAND(),Taux_Recup,Ecart_Type_Recup)))</f>
        <v/>
      </c>
      <c r="C319" s="136">
        <f>MAX(0,MIN(1,NORMINV(RAND(),Taux_Recup,Ecart_Type_Recup)))</f>
        <v/>
      </c>
      <c r="D319" s="136">
        <f>MAX(0,MIN(1,NORMINV(RAND(),Taux_Recup,Ecart_Type_Recup)))</f>
        <v/>
      </c>
      <c r="E319" s="136">
        <f>MAX(0,MIN(1,NORMINV(RAND(),Taux_Recup,Ecart_Type_Recup)))</f>
        <v/>
      </c>
      <c r="F319" s="136">
        <f>MAX(0,MIN(1,NORMINV(RAND(),Taux_Recup,Ecart_Type_Recup)))</f>
        <v/>
      </c>
      <c r="G319" s="136">
        <f>MAX(0,MIN(1,NORMINV(RAND(),Taux_Recup,Ecart_Type_Recup)))</f>
        <v/>
      </c>
      <c r="H319" s="136">
        <f>MAX(0,MIN(1,NORMINV(RAND(),Taux_Recup,Ecart_Type_Recup)))</f>
        <v/>
      </c>
      <c r="I319" s="136">
        <f>MAX(0,MIN(1,NORMINV(RAND(),Taux_Recup,Ecart_Type_Recup)))</f>
        <v/>
      </c>
      <c r="J319" s="137">
        <f>SIMULATEUR!$L$6*(SIMULATEUR!$H$6*B319-Cout_Audit)</f>
        <v/>
      </c>
      <c r="K319" s="137">
        <f>SIMULATEUR!$L$7*(SIMULATEUR!$H$7*C319-Cout_Audit)</f>
        <v/>
      </c>
      <c r="L319" s="137">
        <f>SIMULATEUR!$L$8*(SIMULATEUR!$H$8*D319-Cout_Audit)</f>
        <v/>
      </c>
      <c r="M319" s="137">
        <f>SIMULATEUR!$L$9*(SIMULATEUR!$H$9*E319-Cout_Audit)</f>
        <v/>
      </c>
      <c r="N319" s="137">
        <f>SIMULATEUR!$L$10*(SIMULATEUR!$H$10*F319-Cout_Audit)</f>
        <v/>
      </c>
      <c r="O319" s="137">
        <f>SIMULATEUR!$L$11*(SIMULATEUR!$H$11*G319-Cout_Audit)</f>
        <v/>
      </c>
      <c r="P319" s="137">
        <f>SIMULATEUR!$L$12*(SIMULATEUR!$H$12*H319-Cout_Audit)</f>
        <v/>
      </c>
      <c r="Q319" s="137">
        <f>SIMULATEUR!$L$13*(SIMULATEUR!$H$13*I319-Cout_Audit)</f>
        <v/>
      </c>
      <c r="S319" s="138">
        <f>SUM(J319:Q319)</f>
        <v/>
      </c>
    </row>
    <row r="320">
      <c r="A320" s="135" t="n">
        <v>317</v>
      </c>
      <c r="B320" s="136">
        <f>MAX(0,MIN(1,NORMINV(RAND(),Taux_Recup,Ecart_Type_Recup)))</f>
        <v/>
      </c>
      <c r="C320" s="136">
        <f>MAX(0,MIN(1,NORMINV(RAND(),Taux_Recup,Ecart_Type_Recup)))</f>
        <v/>
      </c>
      <c r="D320" s="136">
        <f>MAX(0,MIN(1,NORMINV(RAND(),Taux_Recup,Ecart_Type_Recup)))</f>
        <v/>
      </c>
      <c r="E320" s="136">
        <f>MAX(0,MIN(1,NORMINV(RAND(),Taux_Recup,Ecart_Type_Recup)))</f>
        <v/>
      </c>
      <c r="F320" s="136">
        <f>MAX(0,MIN(1,NORMINV(RAND(),Taux_Recup,Ecart_Type_Recup)))</f>
        <v/>
      </c>
      <c r="G320" s="136">
        <f>MAX(0,MIN(1,NORMINV(RAND(),Taux_Recup,Ecart_Type_Recup)))</f>
        <v/>
      </c>
      <c r="H320" s="136">
        <f>MAX(0,MIN(1,NORMINV(RAND(),Taux_Recup,Ecart_Type_Recup)))</f>
        <v/>
      </c>
      <c r="I320" s="136">
        <f>MAX(0,MIN(1,NORMINV(RAND(),Taux_Recup,Ecart_Type_Recup)))</f>
        <v/>
      </c>
      <c r="J320" s="137">
        <f>SIMULATEUR!$L$6*(SIMULATEUR!$H$6*B320-Cout_Audit)</f>
        <v/>
      </c>
      <c r="K320" s="137">
        <f>SIMULATEUR!$L$7*(SIMULATEUR!$H$7*C320-Cout_Audit)</f>
        <v/>
      </c>
      <c r="L320" s="137">
        <f>SIMULATEUR!$L$8*(SIMULATEUR!$H$8*D320-Cout_Audit)</f>
        <v/>
      </c>
      <c r="M320" s="137">
        <f>SIMULATEUR!$L$9*(SIMULATEUR!$H$9*E320-Cout_Audit)</f>
        <v/>
      </c>
      <c r="N320" s="137">
        <f>SIMULATEUR!$L$10*(SIMULATEUR!$H$10*F320-Cout_Audit)</f>
        <v/>
      </c>
      <c r="O320" s="137">
        <f>SIMULATEUR!$L$11*(SIMULATEUR!$H$11*G320-Cout_Audit)</f>
        <v/>
      </c>
      <c r="P320" s="137">
        <f>SIMULATEUR!$L$12*(SIMULATEUR!$H$12*H320-Cout_Audit)</f>
        <v/>
      </c>
      <c r="Q320" s="137">
        <f>SIMULATEUR!$L$13*(SIMULATEUR!$H$13*I320-Cout_Audit)</f>
        <v/>
      </c>
      <c r="S320" s="138">
        <f>SUM(J320:Q320)</f>
        <v/>
      </c>
    </row>
    <row r="321">
      <c r="A321" s="135" t="n">
        <v>318</v>
      </c>
      <c r="B321" s="136">
        <f>MAX(0,MIN(1,NORMINV(RAND(),Taux_Recup,Ecart_Type_Recup)))</f>
        <v/>
      </c>
      <c r="C321" s="136">
        <f>MAX(0,MIN(1,NORMINV(RAND(),Taux_Recup,Ecart_Type_Recup)))</f>
        <v/>
      </c>
      <c r="D321" s="136">
        <f>MAX(0,MIN(1,NORMINV(RAND(),Taux_Recup,Ecart_Type_Recup)))</f>
        <v/>
      </c>
      <c r="E321" s="136">
        <f>MAX(0,MIN(1,NORMINV(RAND(),Taux_Recup,Ecart_Type_Recup)))</f>
        <v/>
      </c>
      <c r="F321" s="136">
        <f>MAX(0,MIN(1,NORMINV(RAND(),Taux_Recup,Ecart_Type_Recup)))</f>
        <v/>
      </c>
      <c r="G321" s="136">
        <f>MAX(0,MIN(1,NORMINV(RAND(),Taux_Recup,Ecart_Type_Recup)))</f>
        <v/>
      </c>
      <c r="H321" s="136">
        <f>MAX(0,MIN(1,NORMINV(RAND(),Taux_Recup,Ecart_Type_Recup)))</f>
        <v/>
      </c>
      <c r="I321" s="136">
        <f>MAX(0,MIN(1,NORMINV(RAND(),Taux_Recup,Ecart_Type_Recup)))</f>
        <v/>
      </c>
      <c r="J321" s="137">
        <f>SIMULATEUR!$L$6*(SIMULATEUR!$H$6*B321-Cout_Audit)</f>
        <v/>
      </c>
      <c r="K321" s="137">
        <f>SIMULATEUR!$L$7*(SIMULATEUR!$H$7*C321-Cout_Audit)</f>
        <v/>
      </c>
      <c r="L321" s="137">
        <f>SIMULATEUR!$L$8*(SIMULATEUR!$H$8*D321-Cout_Audit)</f>
        <v/>
      </c>
      <c r="M321" s="137">
        <f>SIMULATEUR!$L$9*(SIMULATEUR!$H$9*E321-Cout_Audit)</f>
        <v/>
      </c>
      <c r="N321" s="137">
        <f>SIMULATEUR!$L$10*(SIMULATEUR!$H$10*F321-Cout_Audit)</f>
        <v/>
      </c>
      <c r="O321" s="137">
        <f>SIMULATEUR!$L$11*(SIMULATEUR!$H$11*G321-Cout_Audit)</f>
        <v/>
      </c>
      <c r="P321" s="137">
        <f>SIMULATEUR!$L$12*(SIMULATEUR!$H$12*H321-Cout_Audit)</f>
        <v/>
      </c>
      <c r="Q321" s="137">
        <f>SIMULATEUR!$L$13*(SIMULATEUR!$H$13*I321-Cout_Audit)</f>
        <v/>
      </c>
      <c r="S321" s="138">
        <f>SUM(J321:Q321)</f>
        <v/>
      </c>
    </row>
    <row r="322">
      <c r="A322" s="135" t="n">
        <v>319</v>
      </c>
      <c r="B322" s="136">
        <f>MAX(0,MIN(1,NORMINV(RAND(),Taux_Recup,Ecart_Type_Recup)))</f>
        <v/>
      </c>
      <c r="C322" s="136">
        <f>MAX(0,MIN(1,NORMINV(RAND(),Taux_Recup,Ecart_Type_Recup)))</f>
        <v/>
      </c>
      <c r="D322" s="136">
        <f>MAX(0,MIN(1,NORMINV(RAND(),Taux_Recup,Ecart_Type_Recup)))</f>
        <v/>
      </c>
      <c r="E322" s="136">
        <f>MAX(0,MIN(1,NORMINV(RAND(),Taux_Recup,Ecart_Type_Recup)))</f>
        <v/>
      </c>
      <c r="F322" s="136">
        <f>MAX(0,MIN(1,NORMINV(RAND(),Taux_Recup,Ecart_Type_Recup)))</f>
        <v/>
      </c>
      <c r="G322" s="136">
        <f>MAX(0,MIN(1,NORMINV(RAND(),Taux_Recup,Ecart_Type_Recup)))</f>
        <v/>
      </c>
      <c r="H322" s="136">
        <f>MAX(0,MIN(1,NORMINV(RAND(),Taux_Recup,Ecart_Type_Recup)))</f>
        <v/>
      </c>
      <c r="I322" s="136">
        <f>MAX(0,MIN(1,NORMINV(RAND(),Taux_Recup,Ecart_Type_Recup)))</f>
        <v/>
      </c>
      <c r="J322" s="137">
        <f>SIMULATEUR!$L$6*(SIMULATEUR!$H$6*B322-Cout_Audit)</f>
        <v/>
      </c>
      <c r="K322" s="137">
        <f>SIMULATEUR!$L$7*(SIMULATEUR!$H$7*C322-Cout_Audit)</f>
        <v/>
      </c>
      <c r="L322" s="137">
        <f>SIMULATEUR!$L$8*(SIMULATEUR!$H$8*D322-Cout_Audit)</f>
        <v/>
      </c>
      <c r="M322" s="137">
        <f>SIMULATEUR!$L$9*(SIMULATEUR!$H$9*E322-Cout_Audit)</f>
        <v/>
      </c>
      <c r="N322" s="137">
        <f>SIMULATEUR!$L$10*(SIMULATEUR!$H$10*F322-Cout_Audit)</f>
        <v/>
      </c>
      <c r="O322" s="137">
        <f>SIMULATEUR!$L$11*(SIMULATEUR!$H$11*G322-Cout_Audit)</f>
        <v/>
      </c>
      <c r="P322" s="137">
        <f>SIMULATEUR!$L$12*(SIMULATEUR!$H$12*H322-Cout_Audit)</f>
        <v/>
      </c>
      <c r="Q322" s="137">
        <f>SIMULATEUR!$L$13*(SIMULATEUR!$H$13*I322-Cout_Audit)</f>
        <v/>
      </c>
      <c r="S322" s="138">
        <f>SUM(J322:Q322)</f>
        <v/>
      </c>
    </row>
    <row r="323">
      <c r="A323" s="135" t="n">
        <v>320</v>
      </c>
      <c r="B323" s="136">
        <f>MAX(0,MIN(1,NORMINV(RAND(),Taux_Recup,Ecart_Type_Recup)))</f>
        <v/>
      </c>
      <c r="C323" s="136">
        <f>MAX(0,MIN(1,NORMINV(RAND(),Taux_Recup,Ecart_Type_Recup)))</f>
        <v/>
      </c>
      <c r="D323" s="136">
        <f>MAX(0,MIN(1,NORMINV(RAND(),Taux_Recup,Ecart_Type_Recup)))</f>
        <v/>
      </c>
      <c r="E323" s="136">
        <f>MAX(0,MIN(1,NORMINV(RAND(),Taux_Recup,Ecart_Type_Recup)))</f>
        <v/>
      </c>
      <c r="F323" s="136">
        <f>MAX(0,MIN(1,NORMINV(RAND(),Taux_Recup,Ecart_Type_Recup)))</f>
        <v/>
      </c>
      <c r="G323" s="136">
        <f>MAX(0,MIN(1,NORMINV(RAND(),Taux_Recup,Ecart_Type_Recup)))</f>
        <v/>
      </c>
      <c r="H323" s="136">
        <f>MAX(0,MIN(1,NORMINV(RAND(),Taux_Recup,Ecart_Type_Recup)))</f>
        <v/>
      </c>
      <c r="I323" s="136">
        <f>MAX(0,MIN(1,NORMINV(RAND(),Taux_Recup,Ecart_Type_Recup)))</f>
        <v/>
      </c>
      <c r="J323" s="137">
        <f>SIMULATEUR!$L$6*(SIMULATEUR!$H$6*B323-Cout_Audit)</f>
        <v/>
      </c>
      <c r="K323" s="137">
        <f>SIMULATEUR!$L$7*(SIMULATEUR!$H$7*C323-Cout_Audit)</f>
        <v/>
      </c>
      <c r="L323" s="137">
        <f>SIMULATEUR!$L$8*(SIMULATEUR!$H$8*D323-Cout_Audit)</f>
        <v/>
      </c>
      <c r="M323" s="137">
        <f>SIMULATEUR!$L$9*(SIMULATEUR!$H$9*E323-Cout_Audit)</f>
        <v/>
      </c>
      <c r="N323" s="137">
        <f>SIMULATEUR!$L$10*(SIMULATEUR!$H$10*F323-Cout_Audit)</f>
        <v/>
      </c>
      <c r="O323" s="137">
        <f>SIMULATEUR!$L$11*(SIMULATEUR!$H$11*G323-Cout_Audit)</f>
        <v/>
      </c>
      <c r="P323" s="137">
        <f>SIMULATEUR!$L$12*(SIMULATEUR!$H$12*H323-Cout_Audit)</f>
        <v/>
      </c>
      <c r="Q323" s="137">
        <f>SIMULATEUR!$L$13*(SIMULATEUR!$H$13*I323-Cout_Audit)</f>
        <v/>
      </c>
      <c r="S323" s="138">
        <f>SUM(J323:Q323)</f>
        <v/>
      </c>
    </row>
    <row r="324">
      <c r="A324" s="135" t="n">
        <v>321</v>
      </c>
      <c r="B324" s="136">
        <f>MAX(0,MIN(1,NORMINV(RAND(),Taux_Recup,Ecart_Type_Recup)))</f>
        <v/>
      </c>
      <c r="C324" s="136">
        <f>MAX(0,MIN(1,NORMINV(RAND(),Taux_Recup,Ecart_Type_Recup)))</f>
        <v/>
      </c>
      <c r="D324" s="136">
        <f>MAX(0,MIN(1,NORMINV(RAND(),Taux_Recup,Ecart_Type_Recup)))</f>
        <v/>
      </c>
      <c r="E324" s="136">
        <f>MAX(0,MIN(1,NORMINV(RAND(),Taux_Recup,Ecart_Type_Recup)))</f>
        <v/>
      </c>
      <c r="F324" s="136">
        <f>MAX(0,MIN(1,NORMINV(RAND(),Taux_Recup,Ecart_Type_Recup)))</f>
        <v/>
      </c>
      <c r="G324" s="136">
        <f>MAX(0,MIN(1,NORMINV(RAND(),Taux_Recup,Ecart_Type_Recup)))</f>
        <v/>
      </c>
      <c r="H324" s="136">
        <f>MAX(0,MIN(1,NORMINV(RAND(),Taux_Recup,Ecart_Type_Recup)))</f>
        <v/>
      </c>
      <c r="I324" s="136">
        <f>MAX(0,MIN(1,NORMINV(RAND(),Taux_Recup,Ecart_Type_Recup)))</f>
        <v/>
      </c>
      <c r="J324" s="137">
        <f>SIMULATEUR!$L$6*(SIMULATEUR!$H$6*B324-Cout_Audit)</f>
        <v/>
      </c>
      <c r="K324" s="137">
        <f>SIMULATEUR!$L$7*(SIMULATEUR!$H$7*C324-Cout_Audit)</f>
        <v/>
      </c>
      <c r="L324" s="137">
        <f>SIMULATEUR!$L$8*(SIMULATEUR!$H$8*D324-Cout_Audit)</f>
        <v/>
      </c>
      <c r="M324" s="137">
        <f>SIMULATEUR!$L$9*(SIMULATEUR!$H$9*E324-Cout_Audit)</f>
        <v/>
      </c>
      <c r="N324" s="137">
        <f>SIMULATEUR!$L$10*(SIMULATEUR!$H$10*F324-Cout_Audit)</f>
        <v/>
      </c>
      <c r="O324" s="137">
        <f>SIMULATEUR!$L$11*(SIMULATEUR!$H$11*G324-Cout_Audit)</f>
        <v/>
      </c>
      <c r="P324" s="137">
        <f>SIMULATEUR!$L$12*(SIMULATEUR!$H$12*H324-Cout_Audit)</f>
        <v/>
      </c>
      <c r="Q324" s="137">
        <f>SIMULATEUR!$L$13*(SIMULATEUR!$H$13*I324-Cout_Audit)</f>
        <v/>
      </c>
      <c r="S324" s="138">
        <f>SUM(J324:Q324)</f>
        <v/>
      </c>
    </row>
    <row r="325">
      <c r="A325" s="135" t="n">
        <v>322</v>
      </c>
      <c r="B325" s="136">
        <f>MAX(0,MIN(1,NORMINV(RAND(),Taux_Recup,Ecart_Type_Recup)))</f>
        <v/>
      </c>
      <c r="C325" s="136">
        <f>MAX(0,MIN(1,NORMINV(RAND(),Taux_Recup,Ecart_Type_Recup)))</f>
        <v/>
      </c>
      <c r="D325" s="136">
        <f>MAX(0,MIN(1,NORMINV(RAND(),Taux_Recup,Ecart_Type_Recup)))</f>
        <v/>
      </c>
      <c r="E325" s="136">
        <f>MAX(0,MIN(1,NORMINV(RAND(),Taux_Recup,Ecart_Type_Recup)))</f>
        <v/>
      </c>
      <c r="F325" s="136">
        <f>MAX(0,MIN(1,NORMINV(RAND(),Taux_Recup,Ecart_Type_Recup)))</f>
        <v/>
      </c>
      <c r="G325" s="136">
        <f>MAX(0,MIN(1,NORMINV(RAND(),Taux_Recup,Ecart_Type_Recup)))</f>
        <v/>
      </c>
      <c r="H325" s="136">
        <f>MAX(0,MIN(1,NORMINV(RAND(),Taux_Recup,Ecart_Type_Recup)))</f>
        <v/>
      </c>
      <c r="I325" s="136">
        <f>MAX(0,MIN(1,NORMINV(RAND(),Taux_Recup,Ecart_Type_Recup)))</f>
        <v/>
      </c>
      <c r="J325" s="137">
        <f>SIMULATEUR!$L$6*(SIMULATEUR!$H$6*B325-Cout_Audit)</f>
        <v/>
      </c>
      <c r="K325" s="137">
        <f>SIMULATEUR!$L$7*(SIMULATEUR!$H$7*C325-Cout_Audit)</f>
        <v/>
      </c>
      <c r="L325" s="137">
        <f>SIMULATEUR!$L$8*(SIMULATEUR!$H$8*D325-Cout_Audit)</f>
        <v/>
      </c>
      <c r="M325" s="137">
        <f>SIMULATEUR!$L$9*(SIMULATEUR!$H$9*E325-Cout_Audit)</f>
        <v/>
      </c>
      <c r="N325" s="137">
        <f>SIMULATEUR!$L$10*(SIMULATEUR!$H$10*F325-Cout_Audit)</f>
        <v/>
      </c>
      <c r="O325" s="137">
        <f>SIMULATEUR!$L$11*(SIMULATEUR!$H$11*G325-Cout_Audit)</f>
        <v/>
      </c>
      <c r="P325" s="137">
        <f>SIMULATEUR!$L$12*(SIMULATEUR!$H$12*H325-Cout_Audit)</f>
        <v/>
      </c>
      <c r="Q325" s="137">
        <f>SIMULATEUR!$L$13*(SIMULATEUR!$H$13*I325-Cout_Audit)</f>
        <v/>
      </c>
      <c r="S325" s="138">
        <f>SUM(J325:Q325)</f>
        <v/>
      </c>
    </row>
    <row r="326">
      <c r="A326" s="135" t="n">
        <v>323</v>
      </c>
      <c r="B326" s="136">
        <f>MAX(0,MIN(1,NORMINV(RAND(),Taux_Recup,Ecart_Type_Recup)))</f>
        <v/>
      </c>
      <c r="C326" s="136">
        <f>MAX(0,MIN(1,NORMINV(RAND(),Taux_Recup,Ecart_Type_Recup)))</f>
        <v/>
      </c>
      <c r="D326" s="136">
        <f>MAX(0,MIN(1,NORMINV(RAND(),Taux_Recup,Ecart_Type_Recup)))</f>
        <v/>
      </c>
      <c r="E326" s="136">
        <f>MAX(0,MIN(1,NORMINV(RAND(),Taux_Recup,Ecart_Type_Recup)))</f>
        <v/>
      </c>
      <c r="F326" s="136">
        <f>MAX(0,MIN(1,NORMINV(RAND(),Taux_Recup,Ecart_Type_Recup)))</f>
        <v/>
      </c>
      <c r="G326" s="136">
        <f>MAX(0,MIN(1,NORMINV(RAND(),Taux_Recup,Ecart_Type_Recup)))</f>
        <v/>
      </c>
      <c r="H326" s="136">
        <f>MAX(0,MIN(1,NORMINV(RAND(),Taux_Recup,Ecart_Type_Recup)))</f>
        <v/>
      </c>
      <c r="I326" s="136">
        <f>MAX(0,MIN(1,NORMINV(RAND(),Taux_Recup,Ecart_Type_Recup)))</f>
        <v/>
      </c>
      <c r="J326" s="137">
        <f>SIMULATEUR!$L$6*(SIMULATEUR!$H$6*B326-Cout_Audit)</f>
        <v/>
      </c>
      <c r="K326" s="137">
        <f>SIMULATEUR!$L$7*(SIMULATEUR!$H$7*C326-Cout_Audit)</f>
        <v/>
      </c>
      <c r="L326" s="137">
        <f>SIMULATEUR!$L$8*(SIMULATEUR!$H$8*D326-Cout_Audit)</f>
        <v/>
      </c>
      <c r="M326" s="137">
        <f>SIMULATEUR!$L$9*(SIMULATEUR!$H$9*E326-Cout_Audit)</f>
        <v/>
      </c>
      <c r="N326" s="137">
        <f>SIMULATEUR!$L$10*(SIMULATEUR!$H$10*F326-Cout_Audit)</f>
        <v/>
      </c>
      <c r="O326" s="137">
        <f>SIMULATEUR!$L$11*(SIMULATEUR!$H$11*G326-Cout_Audit)</f>
        <v/>
      </c>
      <c r="P326" s="137">
        <f>SIMULATEUR!$L$12*(SIMULATEUR!$H$12*H326-Cout_Audit)</f>
        <v/>
      </c>
      <c r="Q326" s="137">
        <f>SIMULATEUR!$L$13*(SIMULATEUR!$H$13*I326-Cout_Audit)</f>
        <v/>
      </c>
      <c r="S326" s="138">
        <f>SUM(J326:Q326)</f>
        <v/>
      </c>
    </row>
    <row r="327">
      <c r="A327" s="135" t="n">
        <v>324</v>
      </c>
      <c r="B327" s="136">
        <f>MAX(0,MIN(1,NORMINV(RAND(),Taux_Recup,Ecart_Type_Recup)))</f>
        <v/>
      </c>
      <c r="C327" s="136">
        <f>MAX(0,MIN(1,NORMINV(RAND(),Taux_Recup,Ecart_Type_Recup)))</f>
        <v/>
      </c>
      <c r="D327" s="136">
        <f>MAX(0,MIN(1,NORMINV(RAND(),Taux_Recup,Ecart_Type_Recup)))</f>
        <v/>
      </c>
      <c r="E327" s="136">
        <f>MAX(0,MIN(1,NORMINV(RAND(),Taux_Recup,Ecart_Type_Recup)))</f>
        <v/>
      </c>
      <c r="F327" s="136">
        <f>MAX(0,MIN(1,NORMINV(RAND(),Taux_Recup,Ecart_Type_Recup)))</f>
        <v/>
      </c>
      <c r="G327" s="136">
        <f>MAX(0,MIN(1,NORMINV(RAND(),Taux_Recup,Ecart_Type_Recup)))</f>
        <v/>
      </c>
      <c r="H327" s="136">
        <f>MAX(0,MIN(1,NORMINV(RAND(),Taux_Recup,Ecart_Type_Recup)))</f>
        <v/>
      </c>
      <c r="I327" s="136">
        <f>MAX(0,MIN(1,NORMINV(RAND(),Taux_Recup,Ecart_Type_Recup)))</f>
        <v/>
      </c>
      <c r="J327" s="137">
        <f>SIMULATEUR!$L$6*(SIMULATEUR!$H$6*B327-Cout_Audit)</f>
        <v/>
      </c>
      <c r="K327" s="137">
        <f>SIMULATEUR!$L$7*(SIMULATEUR!$H$7*C327-Cout_Audit)</f>
        <v/>
      </c>
      <c r="L327" s="137">
        <f>SIMULATEUR!$L$8*(SIMULATEUR!$H$8*D327-Cout_Audit)</f>
        <v/>
      </c>
      <c r="M327" s="137">
        <f>SIMULATEUR!$L$9*(SIMULATEUR!$H$9*E327-Cout_Audit)</f>
        <v/>
      </c>
      <c r="N327" s="137">
        <f>SIMULATEUR!$L$10*(SIMULATEUR!$H$10*F327-Cout_Audit)</f>
        <v/>
      </c>
      <c r="O327" s="137">
        <f>SIMULATEUR!$L$11*(SIMULATEUR!$H$11*G327-Cout_Audit)</f>
        <v/>
      </c>
      <c r="P327" s="137">
        <f>SIMULATEUR!$L$12*(SIMULATEUR!$H$12*H327-Cout_Audit)</f>
        <v/>
      </c>
      <c r="Q327" s="137">
        <f>SIMULATEUR!$L$13*(SIMULATEUR!$H$13*I327-Cout_Audit)</f>
        <v/>
      </c>
      <c r="S327" s="138">
        <f>SUM(J327:Q327)</f>
        <v/>
      </c>
    </row>
    <row r="328">
      <c r="A328" s="135" t="n">
        <v>325</v>
      </c>
      <c r="B328" s="136">
        <f>MAX(0,MIN(1,NORMINV(RAND(),Taux_Recup,Ecart_Type_Recup)))</f>
        <v/>
      </c>
      <c r="C328" s="136">
        <f>MAX(0,MIN(1,NORMINV(RAND(),Taux_Recup,Ecart_Type_Recup)))</f>
        <v/>
      </c>
      <c r="D328" s="136">
        <f>MAX(0,MIN(1,NORMINV(RAND(),Taux_Recup,Ecart_Type_Recup)))</f>
        <v/>
      </c>
      <c r="E328" s="136">
        <f>MAX(0,MIN(1,NORMINV(RAND(),Taux_Recup,Ecart_Type_Recup)))</f>
        <v/>
      </c>
      <c r="F328" s="136">
        <f>MAX(0,MIN(1,NORMINV(RAND(),Taux_Recup,Ecart_Type_Recup)))</f>
        <v/>
      </c>
      <c r="G328" s="136">
        <f>MAX(0,MIN(1,NORMINV(RAND(),Taux_Recup,Ecart_Type_Recup)))</f>
        <v/>
      </c>
      <c r="H328" s="136">
        <f>MAX(0,MIN(1,NORMINV(RAND(),Taux_Recup,Ecart_Type_Recup)))</f>
        <v/>
      </c>
      <c r="I328" s="136">
        <f>MAX(0,MIN(1,NORMINV(RAND(),Taux_Recup,Ecart_Type_Recup)))</f>
        <v/>
      </c>
      <c r="J328" s="137">
        <f>SIMULATEUR!$L$6*(SIMULATEUR!$H$6*B328-Cout_Audit)</f>
        <v/>
      </c>
      <c r="K328" s="137">
        <f>SIMULATEUR!$L$7*(SIMULATEUR!$H$7*C328-Cout_Audit)</f>
        <v/>
      </c>
      <c r="L328" s="137">
        <f>SIMULATEUR!$L$8*(SIMULATEUR!$H$8*D328-Cout_Audit)</f>
        <v/>
      </c>
      <c r="M328" s="137">
        <f>SIMULATEUR!$L$9*(SIMULATEUR!$H$9*E328-Cout_Audit)</f>
        <v/>
      </c>
      <c r="N328" s="137">
        <f>SIMULATEUR!$L$10*(SIMULATEUR!$H$10*F328-Cout_Audit)</f>
        <v/>
      </c>
      <c r="O328" s="137">
        <f>SIMULATEUR!$L$11*(SIMULATEUR!$H$11*G328-Cout_Audit)</f>
        <v/>
      </c>
      <c r="P328" s="137">
        <f>SIMULATEUR!$L$12*(SIMULATEUR!$H$12*H328-Cout_Audit)</f>
        <v/>
      </c>
      <c r="Q328" s="137">
        <f>SIMULATEUR!$L$13*(SIMULATEUR!$H$13*I328-Cout_Audit)</f>
        <v/>
      </c>
      <c r="S328" s="138">
        <f>SUM(J328:Q328)</f>
        <v/>
      </c>
    </row>
    <row r="329">
      <c r="A329" s="135" t="n">
        <v>326</v>
      </c>
      <c r="B329" s="136">
        <f>MAX(0,MIN(1,NORMINV(RAND(),Taux_Recup,Ecart_Type_Recup)))</f>
        <v/>
      </c>
      <c r="C329" s="136">
        <f>MAX(0,MIN(1,NORMINV(RAND(),Taux_Recup,Ecart_Type_Recup)))</f>
        <v/>
      </c>
      <c r="D329" s="136">
        <f>MAX(0,MIN(1,NORMINV(RAND(),Taux_Recup,Ecart_Type_Recup)))</f>
        <v/>
      </c>
      <c r="E329" s="136">
        <f>MAX(0,MIN(1,NORMINV(RAND(),Taux_Recup,Ecart_Type_Recup)))</f>
        <v/>
      </c>
      <c r="F329" s="136">
        <f>MAX(0,MIN(1,NORMINV(RAND(),Taux_Recup,Ecart_Type_Recup)))</f>
        <v/>
      </c>
      <c r="G329" s="136">
        <f>MAX(0,MIN(1,NORMINV(RAND(),Taux_Recup,Ecart_Type_Recup)))</f>
        <v/>
      </c>
      <c r="H329" s="136">
        <f>MAX(0,MIN(1,NORMINV(RAND(),Taux_Recup,Ecart_Type_Recup)))</f>
        <v/>
      </c>
      <c r="I329" s="136">
        <f>MAX(0,MIN(1,NORMINV(RAND(),Taux_Recup,Ecart_Type_Recup)))</f>
        <v/>
      </c>
      <c r="J329" s="137">
        <f>SIMULATEUR!$L$6*(SIMULATEUR!$H$6*B329-Cout_Audit)</f>
        <v/>
      </c>
      <c r="K329" s="137">
        <f>SIMULATEUR!$L$7*(SIMULATEUR!$H$7*C329-Cout_Audit)</f>
        <v/>
      </c>
      <c r="L329" s="137">
        <f>SIMULATEUR!$L$8*(SIMULATEUR!$H$8*D329-Cout_Audit)</f>
        <v/>
      </c>
      <c r="M329" s="137">
        <f>SIMULATEUR!$L$9*(SIMULATEUR!$H$9*E329-Cout_Audit)</f>
        <v/>
      </c>
      <c r="N329" s="137">
        <f>SIMULATEUR!$L$10*(SIMULATEUR!$H$10*F329-Cout_Audit)</f>
        <v/>
      </c>
      <c r="O329" s="137">
        <f>SIMULATEUR!$L$11*(SIMULATEUR!$H$11*G329-Cout_Audit)</f>
        <v/>
      </c>
      <c r="P329" s="137">
        <f>SIMULATEUR!$L$12*(SIMULATEUR!$H$12*H329-Cout_Audit)</f>
        <v/>
      </c>
      <c r="Q329" s="137">
        <f>SIMULATEUR!$L$13*(SIMULATEUR!$H$13*I329-Cout_Audit)</f>
        <v/>
      </c>
      <c r="S329" s="138">
        <f>SUM(J329:Q329)</f>
        <v/>
      </c>
    </row>
    <row r="330">
      <c r="A330" s="135" t="n">
        <v>327</v>
      </c>
      <c r="B330" s="136">
        <f>MAX(0,MIN(1,NORMINV(RAND(),Taux_Recup,Ecart_Type_Recup)))</f>
        <v/>
      </c>
      <c r="C330" s="136">
        <f>MAX(0,MIN(1,NORMINV(RAND(),Taux_Recup,Ecart_Type_Recup)))</f>
        <v/>
      </c>
      <c r="D330" s="136">
        <f>MAX(0,MIN(1,NORMINV(RAND(),Taux_Recup,Ecart_Type_Recup)))</f>
        <v/>
      </c>
      <c r="E330" s="136">
        <f>MAX(0,MIN(1,NORMINV(RAND(),Taux_Recup,Ecart_Type_Recup)))</f>
        <v/>
      </c>
      <c r="F330" s="136">
        <f>MAX(0,MIN(1,NORMINV(RAND(),Taux_Recup,Ecart_Type_Recup)))</f>
        <v/>
      </c>
      <c r="G330" s="136">
        <f>MAX(0,MIN(1,NORMINV(RAND(),Taux_Recup,Ecart_Type_Recup)))</f>
        <v/>
      </c>
      <c r="H330" s="136">
        <f>MAX(0,MIN(1,NORMINV(RAND(),Taux_Recup,Ecart_Type_Recup)))</f>
        <v/>
      </c>
      <c r="I330" s="136">
        <f>MAX(0,MIN(1,NORMINV(RAND(),Taux_Recup,Ecart_Type_Recup)))</f>
        <v/>
      </c>
      <c r="J330" s="137">
        <f>SIMULATEUR!$L$6*(SIMULATEUR!$H$6*B330-Cout_Audit)</f>
        <v/>
      </c>
      <c r="K330" s="137">
        <f>SIMULATEUR!$L$7*(SIMULATEUR!$H$7*C330-Cout_Audit)</f>
        <v/>
      </c>
      <c r="L330" s="137">
        <f>SIMULATEUR!$L$8*(SIMULATEUR!$H$8*D330-Cout_Audit)</f>
        <v/>
      </c>
      <c r="M330" s="137">
        <f>SIMULATEUR!$L$9*(SIMULATEUR!$H$9*E330-Cout_Audit)</f>
        <v/>
      </c>
      <c r="N330" s="137">
        <f>SIMULATEUR!$L$10*(SIMULATEUR!$H$10*F330-Cout_Audit)</f>
        <v/>
      </c>
      <c r="O330" s="137">
        <f>SIMULATEUR!$L$11*(SIMULATEUR!$H$11*G330-Cout_Audit)</f>
        <v/>
      </c>
      <c r="P330" s="137">
        <f>SIMULATEUR!$L$12*(SIMULATEUR!$H$12*H330-Cout_Audit)</f>
        <v/>
      </c>
      <c r="Q330" s="137">
        <f>SIMULATEUR!$L$13*(SIMULATEUR!$H$13*I330-Cout_Audit)</f>
        <v/>
      </c>
      <c r="S330" s="138">
        <f>SUM(J330:Q330)</f>
        <v/>
      </c>
    </row>
    <row r="331">
      <c r="A331" s="135" t="n">
        <v>328</v>
      </c>
      <c r="B331" s="136">
        <f>MAX(0,MIN(1,NORMINV(RAND(),Taux_Recup,Ecart_Type_Recup)))</f>
        <v/>
      </c>
      <c r="C331" s="136">
        <f>MAX(0,MIN(1,NORMINV(RAND(),Taux_Recup,Ecart_Type_Recup)))</f>
        <v/>
      </c>
      <c r="D331" s="136">
        <f>MAX(0,MIN(1,NORMINV(RAND(),Taux_Recup,Ecart_Type_Recup)))</f>
        <v/>
      </c>
      <c r="E331" s="136">
        <f>MAX(0,MIN(1,NORMINV(RAND(),Taux_Recup,Ecart_Type_Recup)))</f>
        <v/>
      </c>
      <c r="F331" s="136">
        <f>MAX(0,MIN(1,NORMINV(RAND(),Taux_Recup,Ecart_Type_Recup)))</f>
        <v/>
      </c>
      <c r="G331" s="136">
        <f>MAX(0,MIN(1,NORMINV(RAND(),Taux_Recup,Ecart_Type_Recup)))</f>
        <v/>
      </c>
      <c r="H331" s="136">
        <f>MAX(0,MIN(1,NORMINV(RAND(),Taux_Recup,Ecart_Type_Recup)))</f>
        <v/>
      </c>
      <c r="I331" s="136">
        <f>MAX(0,MIN(1,NORMINV(RAND(),Taux_Recup,Ecart_Type_Recup)))</f>
        <v/>
      </c>
      <c r="J331" s="137">
        <f>SIMULATEUR!$L$6*(SIMULATEUR!$H$6*B331-Cout_Audit)</f>
        <v/>
      </c>
      <c r="K331" s="137">
        <f>SIMULATEUR!$L$7*(SIMULATEUR!$H$7*C331-Cout_Audit)</f>
        <v/>
      </c>
      <c r="L331" s="137">
        <f>SIMULATEUR!$L$8*(SIMULATEUR!$H$8*D331-Cout_Audit)</f>
        <v/>
      </c>
      <c r="M331" s="137">
        <f>SIMULATEUR!$L$9*(SIMULATEUR!$H$9*E331-Cout_Audit)</f>
        <v/>
      </c>
      <c r="N331" s="137">
        <f>SIMULATEUR!$L$10*(SIMULATEUR!$H$10*F331-Cout_Audit)</f>
        <v/>
      </c>
      <c r="O331" s="137">
        <f>SIMULATEUR!$L$11*(SIMULATEUR!$H$11*G331-Cout_Audit)</f>
        <v/>
      </c>
      <c r="P331" s="137">
        <f>SIMULATEUR!$L$12*(SIMULATEUR!$H$12*H331-Cout_Audit)</f>
        <v/>
      </c>
      <c r="Q331" s="137">
        <f>SIMULATEUR!$L$13*(SIMULATEUR!$H$13*I331-Cout_Audit)</f>
        <v/>
      </c>
      <c r="S331" s="138">
        <f>SUM(J331:Q331)</f>
        <v/>
      </c>
    </row>
    <row r="332">
      <c r="A332" s="135" t="n">
        <v>329</v>
      </c>
      <c r="B332" s="136">
        <f>MAX(0,MIN(1,NORMINV(RAND(),Taux_Recup,Ecart_Type_Recup)))</f>
        <v/>
      </c>
      <c r="C332" s="136">
        <f>MAX(0,MIN(1,NORMINV(RAND(),Taux_Recup,Ecart_Type_Recup)))</f>
        <v/>
      </c>
      <c r="D332" s="136">
        <f>MAX(0,MIN(1,NORMINV(RAND(),Taux_Recup,Ecart_Type_Recup)))</f>
        <v/>
      </c>
      <c r="E332" s="136">
        <f>MAX(0,MIN(1,NORMINV(RAND(),Taux_Recup,Ecart_Type_Recup)))</f>
        <v/>
      </c>
      <c r="F332" s="136">
        <f>MAX(0,MIN(1,NORMINV(RAND(),Taux_Recup,Ecart_Type_Recup)))</f>
        <v/>
      </c>
      <c r="G332" s="136">
        <f>MAX(0,MIN(1,NORMINV(RAND(),Taux_Recup,Ecart_Type_Recup)))</f>
        <v/>
      </c>
      <c r="H332" s="136">
        <f>MAX(0,MIN(1,NORMINV(RAND(),Taux_Recup,Ecart_Type_Recup)))</f>
        <v/>
      </c>
      <c r="I332" s="136">
        <f>MAX(0,MIN(1,NORMINV(RAND(),Taux_Recup,Ecart_Type_Recup)))</f>
        <v/>
      </c>
      <c r="J332" s="137">
        <f>SIMULATEUR!$L$6*(SIMULATEUR!$H$6*B332-Cout_Audit)</f>
        <v/>
      </c>
      <c r="K332" s="137">
        <f>SIMULATEUR!$L$7*(SIMULATEUR!$H$7*C332-Cout_Audit)</f>
        <v/>
      </c>
      <c r="L332" s="137">
        <f>SIMULATEUR!$L$8*(SIMULATEUR!$H$8*D332-Cout_Audit)</f>
        <v/>
      </c>
      <c r="M332" s="137">
        <f>SIMULATEUR!$L$9*(SIMULATEUR!$H$9*E332-Cout_Audit)</f>
        <v/>
      </c>
      <c r="N332" s="137">
        <f>SIMULATEUR!$L$10*(SIMULATEUR!$H$10*F332-Cout_Audit)</f>
        <v/>
      </c>
      <c r="O332" s="137">
        <f>SIMULATEUR!$L$11*(SIMULATEUR!$H$11*G332-Cout_Audit)</f>
        <v/>
      </c>
      <c r="P332" s="137">
        <f>SIMULATEUR!$L$12*(SIMULATEUR!$H$12*H332-Cout_Audit)</f>
        <v/>
      </c>
      <c r="Q332" s="137">
        <f>SIMULATEUR!$L$13*(SIMULATEUR!$H$13*I332-Cout_Audit)</f>
        <v/>
      </c>
      <c r="S332" s="138">
        <f>SUM(J332:Q332)</f>
        <v/>
      </c>
    </row>
    <row r="333">
      <c r="A333" s="135" t="n">
        <v>330</v>
      </c>
      <c r="B333" s="136">
        <f>MAX(0,MIN(1,NORMINV(RAND(),Taux_Recup,Ecart_Type_Recup)))</f>
        <v/>
      </c>
      <c r="C333" s="136">
        <f>MAX(0,MIN(1,NORMINV(RAND(),Taux_Recup,Ecart_Type_Recup)))</f>
        <v/>
      </c>
      <c r="D333" s="136">
        <f>MAX(0,MIN(1,NORMINV(RAND(),Taux_Recup,Ecart_Type_Recup)))</f>
        <v/>
      </c>
      <c r="E333" s="136">
        <f>MAX(0,MIN(1,NORMINV(RAND(),Taux_Recup,Ecart_Type_Recup)))</f>
        <v/>
      </c>
      <c r="F333" s="136">
        <f>MAX(0,MIN(1,NORMINV(RAND(),Taux_Recup,Ecart_Type_Recup)))</f>
        <v/>
      </c>
      <c r="G333" s="136">
        <f>MAX(0,MIN(1,NORMINV(RAND(),Taux_Recup,Ecart_Type_Recup)))</f>
        <v/>
      </c>
      <c r="H333" s="136">
        <f>MAX(0,MIN(1,NORMINV(RAND(),Taux_Recup,Ecart_Type_Recup)))</f>
        <v/>
      </c>
      <c r="I333" s="136">
        <f>MAX(0,MIN(1,NORMINV(RAND(),Taux_Recup,Ecart_Type_Recup)))</f>
        <v/>
      </c>
      <c r="J333" s="137">
        <f>SIMULATEUR!$L$6*(SIMULATEUR!$H$6*B333-Cout_Audit)</f>
        <v/>
      </c>
      <c r="K333" s="137">
        <f>SIMULATEUR!$L$7*(SIMULATEUR!$H$7*C333-Cout_Audit)</f>
        <v/>
      </c>
      <c r="L333" s="137">
        <f>SIMULATEUR!$L$8*(SIMULATEUR!$H$8*D333-Cout_Audit)</f>
        <v/>
      </c>
      <c r="M333" s="137">
        <f>SIMULATEUR!$L$9*(SIMULATEUR!$H$9*E333-Cout_Audit)</f>
        <v/>
      </c>
      <c r="N333" s="137">
        <f>SIMULATEUR!$L$10*(SIMULATEUR!$H$10*F333-Cout_Audit)</f>
        <v/>
      </c>
      <c r="O333" s="137">
        <f>SIMULATEUR!$L$11*(SIMULATEUR!$H$11*G333-Cout_Audit)</f>
        <v/>
      </c>
      <c r="P333" s="137">
        <f>SIMULATEUR!$L$12*(SIMULATEUR!$H$12*H333-Cout_Audit)</f>
        <v/>
      </c>
      <c r="Q333" s="137">
        <f>SIMULATEUR!$L$13*(SIMULATEUR!$H$13*I333-Cout_Audit)</f>
        <v/>
      </c>
      <c r="S333" s="138">
        <f>SUM(J333:Q333)</f>
        <v/>
      </c>
    </row>
    <row r="334">
      <c r="A334" s="135" t="n">
        <v>331</v>
      </c>
      <c r="B334" s="136">
        <f>MAX(0,MIN(1,NORMINV(RAND(),Taux_Recup,Ecart_Type_Recup)))</f>
        <v/>
      </c>
      <c r="C334" s="136">
        <f>MAX(0,MIN(1,NORMINV(RAND(),Taux_Recup,Ecart_Type_Recup)))</f>
        <v/>
      </c>
      <c r="D334" s="136">
        <f>MAX(0,MIN(1,NORMINV(RAND(),Taux_Recup,Ecart_Type_Recup)))</f>
        <v/>
      </c>
      <c r="E334" s="136">
        <f>MAX(0,MIN(1,NORMINV(RAND(),Taux_Recup,Ecart_Type_Recup)))</f>
        <v/>
      </c>
      <c r="F334" s="136">
        <f>MAX(0,MIN(1,NORMINV(RAND(),Taux_Recup,Ecart_Type_Recup)))</f>
        <v/>
      </c>
      <c r="G334" s="136">
        <f>MAX(0,MIN(1,NORMINV(RAND(),Taux_Recup,Ecart_Type_Recup)))</f>
        <v/>
      </c>
      <c r="H334" s="136">
        <f>MAX(0,MIN(1,NORMINV(RAND(),Taux_Recup,Ecart_Type_Recup)))</f>
        <v/>
      </c>
      <c r="I334" s="136">
        <f>MAX(0,MIN(1,NORMINV(RAND(),Taux_Recup,Ecart_Type_Recup)))</f>
        <v/>
      </c>
      <c r="J334" s="137">
        <f>SIMULATEUR!$L$6*(SIMULATEUR!$H$6*B334-Cout_Audit)</f>
        <v/>
      </c>
      <c r="K334" s="137">
        <f>SIMULATEUR!$L$7*(SIMULATEUR!$H$7*C334-Cout_Audit)</f>
        <v/>
      </c>
      <c r="L334" s="137">
        <f>SIMULATEUR!$L$8*(SIMULATEUR!$H$8*D334-Cout_Audit)</f>
        <v/>
      </c>
      <c r="M334" s="137">
        <f>SIMULATEUR!$L$9*(SIMULATEUR!$H$9*E334-Cout_Audit)</f>
        <v/>
      </c>
      <c r="N334" s="137">
        <f>SIMULATEUR!$L$10*(SIMULATEUR!$H$10*F334-Cout_Audit)</f>
        <v/>
      </c>
      <c r="O334" s="137">
        <f>SIMULATEUR!$L$11*(SIMULATEUR!$H$11*G334-Cout_Audit)</f>
        <v/>
      </c>
      <c r="P334" s="137">
        <f>SIMULATEUR!$L$12*(SIMULATEUR!$H$12*H334-Cout_Audit)</f>
        <v/>
      </c>
      <c r="Q334" s="137">
        <f>SIMULATEUR!$L$13*(SIMULATEUR!$H$13*I334-Cout_Audit)</f>
        <v/>
      </c>
      <c r="S334" s="138">
        <f>SUM(J334:Q334)</f>
        <v/>
      </c>
    </row>
    <row r="335">
      <c r="A335" s="135" t="n">
        <v>332</v>
      </c>
      <c r="B335" s="136">
        <f>MAX(0,MIN(1,NORMINV(RAND(),Taux_Recup,Ecart_Type_Recup)))</f>
        <v/>
      </c>
      <c r="C335" s="136">
        <f>MAX(0,MIN(1,NORMINV(RAND(),Taux_Recup,Ecart_Type_Recup)))</f>
        <v/>
      </c>
      <c r="D335" s="136">
        <f>MAX(0,MIN(1,NORMINV(RAND(),Taux_Recup,Ecart_Type_Recup)))</f>
        <v/>
      </c>
      <c r="E335" s="136">
        <f>MAX(0,MIN(1,NORMINV(RAND(),Taux_Recup,Ecart_Type_Recup)))</f>
        <v/>
      </c>
      <c r="F335" s="136">
        <f>MAX(0,MIN(1,NORMINV(RAND(),Taux_Recup,Ecart_Type_Recup)))</f>
        <v/>
      </c>
      <c r="G335" s="136">
        <f>MAX(0,MIN(1,NORMINV(RAND(),Taux_Recup,Ecart_Type_Recup)))</f>
        <v/>
      </c>
      <c r="H335" s="136">
        <f>MAX(0,MIN(1,NORMINV(RAND(),Taux_Recup,Ecart_Type_Recup)))</f>
        <v/>
      </c>
      <c r="I335" s="136">
        <f>MAX(0,MIN(1,NORMINV(RAND(),Taux_Recup,Ecart_Type_Recup)))</f>
        <v/>
      </c>
      <c r="J335" s="137">
        <f>SIMULATEUR!$L$6*(SIMULATEUR!$H$6*B335-Cout_Audit)</f>
        <v/>
      </c>
      <c r="K335" s="137">
        <f>SIMULATEUR!$L$7*(SIMULATEUR!$H$7*C335-Cout_Audit)</f>
        <v/>
      </c>
      <c r="L335" s="137">
        <f>SIMULATEUR!$L$8*(SIMULATEUR!$H$8*D335-Cout_Audit)</f>
        <v/>
      </c>
      <c r="M335" s="137">
        <f>SIMULATEUR!$L$9*(SIMULATEUR!$H$9*E335-Cout_Audit)</f>
        <v/>
      </c>
      <c r="N335" s="137">
        <f>SIMULATEUR!$L$10*(SIMULATEUR!$H$10*F335-Cout_Audit)</f>
        <v/>
      </c>
      <c r="O335" s="137">
        <f>SIMULATEUR!$L$11*(SIMULATEUR!$H$11*G335-Cout_Audit)</f>
        <v/>
      </c>
      <c r="P335" s="137">
        <f>SIMULATEUR!$L$12*(SIMULATEUR!$H$12*H335-Cout_Audit)</f>
        <v/>
      </c>
      <c r="Q335" s="137">
        <f>SIMULATEUR!$L$13*(SIMULATEUR!$H$13*I335-Cout_Audit)</f>
        <v/>
      </c>
      <c r="S335" s="138">
        <f>SUM(J335:Q335)</f>
        <v/>
      </c>
    </row>
    <row r="336">
      <c r="A336" s="135" t="n">
        <v>333</v>
      </c>
      <c r="B336" s="136">
        <f>MAX(0,MIN(1,NORMINV(RAND(),Taux_Recup,Ecart_Type_Recup)))</f>
        <v/>
      </c>
      <c r="C336" s="136">
        <f>MAX(0,MIN(1,NORMINV(RAND(),Taux_Recup,Ecart_Type_Recup)))</f>
        <v/>
      </c>
      <c r="D336" s="136">
        <f>MAX(0,MIN(1,NORMINV(RAND(),Taux_Recup,Ecart_Type_Recup)))</f>
        <v/>
      </c>
      <c r="E336" s="136">
        <f>MAX(0,MIN(1,NORMINV(RAND(),Taux_Recup,Ecart_Type_Recup)))</f>
        <v/>
      </c>
      <c r="F336" s="136">
        <f>MAX(0,MIN(1,NORMINV(RAND(),Taux_Recup,Ecart_Type_Recup)))</f>
        <v/>
      </c>
      <c r="G336" s="136">
        <f>MAX(0,MIN(1,NORMINV(RAND(),Taux_Recup,Ecart_Type_Recup)))</f>
        <v/>
      </c>
      <c r="H336" s="136">
        <f>MAX(0,MIN(1,NORMINV(RAND(),Taux_Recup,Ecart_Type_Recup)))</f>
        <v/>
      </c>
      <c r="I336" s="136">
        <f>MAX(0,MIN(1,NORMINV(RAND(),Taux_Recup,Ecart_Type_Recup)))</f>
        <v/>
      </c>
      <c r="J336" s="137">
        <f>SIMULATEUR!$L$6*(SIMULATEUR!$H$6*B336-Cout_Audit)</f>
        <v/>
      </c>
      <c r="K336" s="137">
        <f>SIMULATEUR!$L$7*(SIMULATEUR!$H$7*C336-Cout_Audit)</f>
        <v/>
      </c>
      <c r="L336" s="137">
        <f>SIMULATEUR!$L$8*(SIMULATEUR!$H$8*D336-Cout_Audit)</f>
        <v/>
      </c>
      <c r="M336" s="137">
        <f>SIMULATEUR!$L$9*(SIMULATEUR!$H$9*E336-Cout_Audit)</f>
        <v/>
      </c>
      <c r="N336" s="137">
        <f>SIMULATEUR!$L$10*(SIMULATEUR!$H$10*F336-Cout_Audit)</f>
        <v/>
      </c>
      <c r="O336" s="137">
        <f>SIMULATEUR!$L$11*(SIMULATEUR!$H$11*G336-Cout_Audit)</f>
        <v/>
      </c>
      <c r="P336" s="137">
        <f>SIMULATEUR!$L$12*(SIMULATEUR!$H$12*H336-Cout_Audit)</f>
        <v/>
      </c>
      <c r="Q336" s="137">
        <f>SIMULATEUR!$L$13*(SIMULATEUR!$H$13*I336-Cout_Audit)</f>
        <v/>
      </c>
      <c r="S336" s="138">
        <f>SUM(J336:Q336)</f>
        <v/>
      </c>
    </row>
    <row r="337">
      <c r="A337" s="135" t="n">
        <v>334</v>
      </c>
      <c r="B337" s="136">
        <f>MAX(0,MIN(1,NORMINV(RAND(),Taux_Recup,Ecart_Type_Recup)))</f>
        <v/>
      </c>
      <c r="C337" s="136">
        <f>MAX(0,MIN(1,NORMINV(RAND(),Taux_Recup,Ecart_Type_Recup)))</f>
        <v/>
      </c>
      <c r="D337" s="136">
        <f>MAX(0,MIN(1,NORMINV(RAND(),Taux_Recup,Ecart_Type_Recup)))</f>
        <v/>
      </c>
      <c r="E337" s="136">
        <f>MAX(0,MIN(1,NORMINV(RAND(),Taux_Recup,Ecart_Type_Recup)))</f>
        <v/>
      </c>
      <c r="F337" s="136">
        <f>MAX(0,MIN(1,NORMINV(RAND(),Taux_Recup,Ecart_Type_Recup)))</f>
        <v/>
      </c>
      <c r="G337" s="136">
        <f>MAX(0,MIN(1,NORMINV(RAND(),Taux_Recup,Ecart_Type_Recup)))</f>
        <v/>
      </c>
      <c r="H337" s="136">
        <f>MAX(0,MIN(1,NORMINV(RAND(),Taux_Recup,Ecart_Type_Recup)))</f>
        <v/>
      </c>
      <c r="I337" s="136">
        <f>MAX(0,MIN(1,NORMINV(RAND(),Taux_Recup,Ecart_Type_Recup)))</f>
        <v/>
      </c>
      <c r="J337" s="137">
        <f>SIMULATEUR!$L$6*(SIMULATEUR!$H$6*B337-Cout_Audit)</f>
        <v/>
      </c>
      <c r="K337" s="137">
        <f>SIMULATEUR!$L$7*(SIMULATEUR!$H$7*C337-Cout_Audit)</f>
        <v/>
      </c>
      <c r="L337" s="137">
        <f>SIMULATEUR!$L$8*(SIMULATEUR!$H$8*D337-Cout_Audit)</f>
        <v/>
      </c>
      <c r="M337" s="137">
        <f>SIMULATEUR!$L$9*(SIMULATEUR!$H$9*E337-Cout_Audit)</f>
        <v/>
      </c>
      <c r="N337" s="137">
        <f>SIMULATEUR!$L$10*(SIMULATEUR!$H$10*F337-Cout_Audit)</f>
        <v/>
      </c>
      <c r="O337" s="137">
        <f>SIMULATEUR!$L$11*(SIMULATEUR!$H$11*G337-Cout_Audit)</f>
        <v/>
      </c>
      <c r="P337" s="137">
        <f>SIMULATEUR!$L$12*(SIMULATEUR!$H$12*H337-Cout_Audit)</f>
        <v/>
      </c>
      <c r="Q337" s="137">
        <f>SIMULATEUR!$L$13*(SIMULATEUR!$H$13*I337-Cout_Audit)</f>
        <v/>
      </c>
      <c r="S337" s="138">
        <f>SUM(J337:Q337)</f>
        <v/>
      </c>
    </row>
    <row r="338">
      <c r="A338" s="135" t="n">
        <v>335</v>
      </c>
      <c r="B338" s="136">
        <f>MAX(0,MIN(1,NORMINV(RAND(),Taux_Recup,Ecart_Type_Recup)))</f>
        <v/>
      </c>
      <c r="C338" s="136">
        <f>MAX(0,MIN(1,NORMINV(RAND(),Taux_Recup,Ecart_Type_Recup)))</f>
        <v/>
      </c>
      <c r="D338" s="136">
        <f>MAX(0,MIN(1,NORMINV(RAND(),Taux_Recup,Ecart_Type_Recup)))</f>
        <v/>
      </c>
      <c r="E338" s="136">
        <f>MAX(0,MIN(1,NORMINV(RAND(),Taux_Recup,Ecart_Type_Recup)))</f>
        <v/>
      </c>
      <c r="F338" s="136">
        <f>MAX(0,MIN(1,NORMINV(RAND(),Taux_Recup,Ecart_Type_Recup)))</f>
        <v/>
      </c>
      <c r="G338" s="136">
        <f>MAX(0,MIN(1,NORMINV(RAND(),Taux_Recup,Ecart_Type_Recup)))</f>
        <v/>
      </c>
      <c r="H338" s="136">
        <f>MAX(0,MIN(1,NORMINV(RAND(),Taux_Recup,Ecart_Type_Recup)))</f>
        <v/>
      </c>
      <c r="I338" s="136">
        <f>MAX(0,MIN(1,NORMINV(RAND(),Taux_Recup,Ecart_Type_Recup)))</f>
        <v/>
      </c>
      <c r="J338" s="137">
        <f>SIMULATEUR!$L$6*(SIMULATEUR!$H$6*B338-Cout_Audit)</f>
        <v/>
      </c>
      <c r="K338" s="137">
        <f>SIMULATEUR!$L$7*(SIMULATEUR!$H$7*C338-Cout_Audit)</f>
        <v/>
      </c>
      <c r="L338" s="137">
        <f>SIMULATEUR!$L$8*(SIMULATEUR!$H$8*D338-Cout_Audit)</f>
        <v/>
      </c>
      <c r="M338" s="137">
        <f>SIMULATEUR!$L$9*(SIMULATEUR!$H$9*E338-Cout_Audit)</f>
        <v/>
      </c>
      <c r="N338" s="137">
        <f>SIMULATEUR!$L$10*(SIMULATEUR!$H$10*F338-Cout_Audit)</f>
        <v/>
      </c>
      <c r="O338" s="137">
        <f>SIMULATEUR!$L$11*(SIMULATEUR!$H$11*G338-Cout_Audit)</f>
        <v/>
      </c>
      <c r="P338" s="137">
        <f>SIMULATEUR!$L$12*(SIMULATEUR!$H$12*H338-Cout_Audit)</f>
        <v/>
      </c>
      <c r="Q338" s="137">
        <f>SIMULATEUR!$L$13*(SIMULATEUR!$H$13*I338-Cout_Audit)</f>
        <v/>
      </c>
      <c r="S338" s="138">
        <f>SUM(J338:Q338)</f>
        <v/>
      </c>
    </row>
    <row r="339">
      <c r="A339" s="135" t="n">
        <v>336</v>
      </c>
      <c r="B339" s="136">
        <f>MAX(0,MIN(1,NORMINV(RAND(),Taux_Recup,Ecart_Type_Recup)))</f>
        <v/>
      </c>
      <c r="C339" s="136">
        <f>MAX(0,MIN(1,NORMINV(RAND(),Taux_Recup,Ecart_Type_Recup)))</f>
        <v/>
      </c>
      <c r="D339" s="136">
        <f>MAX(0,MIN(1,NORMINV(RAND(),Taux_Recup,Ecart_Type_Recup)))</f>
        <v/>
      </c>
      <c r="E339" s="136">
        <f>MAX(0,MIN(1,NORMINV(RAND(),Taux_Recup,Ecart_Type_Recup)))</f>
        <v/>
      </c>
      <c r="F339" s="136">
        <f>MAX(0,MIN(1,NORMINV(RAND(),Taux_Recup,Ecart_Type_Recup)))</f>
        <v/>
      </c>
      <c r="G339" s="136">
        <f>MAX(0,MIN(1,NORMINV(RAND(),Taux_Recup,Ecart_Type_Recup)))</f>
        <v/>
      </c>
      <c r="H339" s="136">
        <f>MAX(0,MIN(1,NORMINV(RAND(),Taux_Recup,Ecart_Type_Recup)))</f>
        <v/>
      </c>
      <c r="I339" s="136">
        <f>MAX(0,MIN(1,NORMINV(RAND(),Taux_Recup,Ecart_Type_Recup)))</f>
        <v/>
      </c>
      <c r="J339" s="137">
        <f>SIMULATEUR!$L$6*(SIMULATEUR!$H$6*B339-Cout_Audit)</f>
        <v/>
      </c>
      <c r="K339" s="137">
        <f>SIMULATEUR!$L$7*(SIMULATEUR!$H$7*C339-Cout_Audit)</f>
        <v/>
      </c>
      <c r="L339" s="137">
        <f>SIMULATEUR!$L$8*(SIMULATEUR!$H$8*D339-Cout_Audit)</f>
        <v/>
      </c>
      <c r="M339" s="137">
        <f>SIMULATEUR!$L$9*(SIMULATEUR!$H$9*E339-Cout_Audit)</f>
        <v/>
      </c>
      <c r="N339" s="137">
        <f>SIMULATEUR!$L$10*(SIMULATEUR!$H$10*F339-Cout_Audit)</f>
        <v/>
      </c>
      <c r="O339" s="137">
        <f>SIMULATEUR!$L$11*(SIMULATEUR!$H$11*G339-Cout_Audit)</f>
        <v/>
      </c>
      <c r="P339" s="137">
        <f>SIMULATEUR!$L$12*(SIMULATEUR!$H$12*H339-Cout_Audit)</f>
        <v/>
      </c>
      <c r="Q339" s="137">
        <f>SIMULATEUR!$L$13*(SIMULATEUR!$H$13*I339-Cout_Audit)</f>
        <v/>
      </c>
      <c r="S339" s="138">
        <f>SUM(J339:Q339)</f>
        <v/>
      </c>
    </row>
    <row r="340">
      <c r="A340" s="135" t="n">
        <v>337</v>
      </c>
      <c r="B340" s="136">
        <f>MAX(0,MIN(1,NORMINV(RAND(),Taux_Recup,Ecart_Type_Recup)))</f>
        <v/>
      </c>
      <c r="C340" s="136">
        <f>MAX(0,MIN(1,NORMINV(RAND(),Taux_Recup,Ecart_Type_Recup)))</f>
        <v/>
      </c>
      <c r="D340" s="136">
        <f>MAX(0,MIN(1,NORMINV(RAND(),Taux_Recup,Ecart_Type_Recup)))</f>
        <v/>
      </c>
      <c r="E340" s="136">
        <f>MAX(0,MIN(1,NORMINV(RAND(),Taux_Recup,Ecart_Type_Recup)))</f>
        <v/>
      </c>
      <c r="F340" s="136">
        <f>MAX(0,MIN(1,NORMINV(RAND(),Taux_Recup,Ecart_Type_Recup)))</f>
        <v/>
      </c>
      <c r="G340" s="136">
        <f>MAX(0,MIN(1,NORMINV(RAND(),Taux_Recup,Ecart_Type_Recup)))</f>
        <v/>
      </c>
      <c r="H340" s="136">
        <f>MAX(0,MIN(1,NORMINV(RAND(),Taux_Recup,Ecart_Type_Recup)))</f>
        <v/>
      </c>
      <c r="I340" s="136">
        <f>MAX(0,MIN(1,NORMINV(RAND(),Taux_Recup,Ecart_Type_Recup)))</f>
        <v/>
      </c>
      <c r="J340" s="137">
        <f>SIMULATEUR!$L$6*(SIMULATEUR!$H$6*B340-Cout_Audit)</f>
        <v/>
      </c>
      <c r="K340" s="137">
        <f>SIMULATEUR!$L$7*(SIMULATEUR!$H$7*C340-Cout_Audit)</f>
        <v/>
      </c>
      <c r="L340" s="137">
        <f>SIMULATEUR!$L$8*(SIMULATEUR!$H$8*D340-Cout_Audit)</f>
        <v/>
      </c>
      <c r="M340" s="137">
        <f>SIMULATEUR!$L$9*(SIMULATEUR!$H$9*E340-Cout_Audit)</f>
        <v/>
      </c>
      <c r="N340" s="137">
        <f>SIMULATEUR!$L$10*(SIMULATEUR!$H$10*F340-Cout_Audit)</f>
        <v/>
      </c>
      <c r="O340" s="137">
        <f>SIMULATEUR!$L$11*(SIMULATEUR!$H$11*G340-Cout_Audit)</f>
        <v/>
      </c>
      <c r="P340" s="137">
        <f>SIMULATEUR!$L$12*(SIMULATEUR!$H$12*H340-Cout_Audit)</f>
        <v/>
      </c>
      <c r="Q340" s="137">
        <f>SIMULATEUR!$L$13*(SIMULATEUR!$H$13*I340-Cout_Audit)</f>
        <v/>
      </c>
      <c r="S340" s="138">
        <f>SUM(J340:Q340)</f>
        <v/>
      </c>
    </row>
    <row r="341">
      <c r="A341" s="135" t="n">
        <v>338</v>
      </c>
      <c r="B341" s="136">
        <f>MAX(0,MIN(1,NORMINV(RAND(),Taux_Recup,Ecart_Type_Recup)))</f>
        <v/>
      </c>
      <c r="C341" s="136">
        <f>MAX(0,MIN(1,NORMINV(RAND(),Taux_Recup,Ecart_Type_Recup)))</f>
        <v/>
      </c>
      <c r="D341" s="136">
        <f>MAX(0,MIN(1,NORMINV(RAND(),Taux_Recup,Ecart_Type_Recup)))</f>
        <v/>
      </c>
      <c r="E341" s="136">
        <f>MAX(0,MIN(1,NORMINV(RAND(),Taux_Recup,Ecart_Type_Recup)))</f>
        <v/>
      </c>
      <c r="F341" s="136">
        <f>MAX(0,MIN(1,NORMINV(RAND(),Taux_Recup,Ecart_Type_Recup)))</f>
        <v/>
      </c>
      <c r="G341" s="136">
        <f>MAX(0,MIN(1,NORMINV(RAND(),Taux_Recup,Ecart_Type_Recup)))</f>
        <v/>
      </c>
      <c r="H341" s="136">
        <f>MAX(0,MIN(1,NORMINV(RAND(),Taux_Recup,Ecart_Type_Recup)))</f>
        <v/>
      </c>
      <c r="I341" s="136">
        <f>MAX(0,MIN(1,NORMINV(RAND(),Taux_Recup,Ecart_Type_Recup)))</f>
        <v/>
      </c>
      <c r="J341" s="137">
        <f>SIMULATEUR!$L$6*(SIMULATEUR!$H$6*B341-Cout_Audit)</f>
        <v/>
      </c>
      <c r="K341" s="137">
        <f>SIMULATEUR!$L$7*(SIMULATEUR!$H$7*C341-Cout_Audit)</f>
        <v/>
      </c>
      <c r="L341" s="137">
        <f>SIMULATEUR!$L$8*(SIMULATEUR!$H$8*D341-Cout_Audit)</f>
        <v/>
      </c>
      <c r="M341" s="137">
        <f>SIMULATEUR!$L$9*(SIMULATEUR!$H$9*E341-Cout_Audit)</f>
        <v/>
      </c>
      <c r="N341" s="137">
        <f>SIMULATEUR!$L$10*(SIMULATEUR!$H$10*F341-Cout_Audit)</f>
        <v/>
      </c>
      <c r="O341" s="137">
        <f>SIMULATEUR!$L$11*(SIMULATEUR!$H$11*G341-Cout_Audit)</f>
        <v/>
      </c>
      <c r="P341" s="137">
        <f>SIMULATEUR!$L$12*(SIMULATEUR!$H$12*H341-Cout_Audit)</f>
        <v/>
      </c>
      <c r="Q341" s="137">
        <f>SIMULATEUR!$L$13*(SIMULATEUR!$H$13*I341-Cout_Audit)</f>
        <v/>
      </c>
      <c r="S341" s="138">
        <f>SUM(J341:Q341)</f>
        <v/>
      </c>
    </row>
    <row r="342">
      <c r="A342" s="135" t="n">
        <v>339</v>
      </c>
      <c r="B342" s="136">
        <f>MAX(0,MIN(1,NORMINV(RAND(),Taux_Recup,Ecart_Type_Recup)))</f>
        <v/>
      </c>
      <c r="C342" s="136">
        <f>MAX(0,MIN(1,NORMINV(RAND(),Taux_Recup,Ecart_Type_Recup)))</f>
        <v/>
      </c>
      <c r="D342" s="136">
        <f>MAX(0,MIN(1,NORMINV(RAND(),Taux_Recup,Ecart_Type_Recup)))</f>
        <v/>
      </c>
      <c r="E342" s="136">
        <f>MAX(0,MIN(1,NORMINV(RAND(),Taux_Recup,Ecart_Type_Recup)))</f>
        <v/>
      </c>
      <c r="F342" s="136">
        <f>MAX(0,MIN(1,NORMINV(RAND(),Taux_Recup,Ecart_Type_Recup)))</f>
        <v/>
      </c>
      <c r="G342" s="136">
        <f>MAX(0,MIN(1,NORMINV(RAND(),Taux_Recup,Ecart_Type_Recup)))</f>
        <v/>
      </c>
      <c r="H342" s="136">
        <f>MAX(0,MIN(1,NORMINV(RAND(),Taux_Recup,Ecart_Type_Recup)))</f>
        <v/>
      </c>
      <c r="I342" s="136">
        <f>MAX(0,MIN(1,NORMINV(RAND(),Taux_Recup,Ecart_Type_Recup)))</f>
        <v/>
      </c>
      <c r="J342" s="137">
        <f>SIMULATEUR!$L$6*(SIMULATEUR!$H$6*B342-Cout_Audit)</f>
        <v/>
      </c>
      <c r="K342" s="137">
        <f>SIMULATEUR!$L$7*(SIMULATEUR!$H$7*C342-Cout_Audit)</f>
        <v/>
      </c>
      <c r="L342" s="137">
        <f>SIMULATEUR!$L$8*(SIMULATEUR!$H$8*D342-Cout_Audit)</f>
        <v/>
      </c>
      <c r="M342" s="137">
        <f>SIMULATEUR!$L$9*(SIMULATEUR!$H$9*E342-Cout_Audit)</f>
        <v/>
      </c>
      <c r="N342" s="137">
        <f>SIMULATEUR!$L$10*(SIMULATEUR!$H$10*F342-Cout_Audit)</f>
        <v/>
      </c>
      <c r="O342" s="137">
        <f>SIMULATEUR!$L$11*(SIMULATEUR!$H$11*G342-Cout_Audit)</f>
        <v/>
      </c>
      <c r="P342" s="137">
        <f>SIMULATEUR!$L$12*(SIMULATEUR!$H$12*H342-Cout_Audit)</f>
        <v/>
      </c>
      <c r="Q342" s="137">
        <f>SIMULATEUR!$L$13*(SIMULATEUR!$H$13*I342-Cout_Audit)</f>
        <v/>
      </c>
      <c r="S342" s="138">
        <f>SUM(J342:Q342)</f>
        <v/>
      </c>
    </row>
    <row r="343">
      <c r="A343" s="135" t="n">
        <v>340</v>
      </c>
      <c r="B343" s="136">
        <f>MAX(0,MIN(1,NORMINV(RAND(),Taux_Recup,Ecart_Type_Recup)))</f>
        <v/>
      </c>
      <c r="C343" s="136">
        <f>MAX(0,MIN(1,NORMINV(RAND(),Taux_Recup,Ecart_Type_Recup)))</f>
        <v/>
      </c>
      <c r="D343" s="136">
        <f>MAX(0,MIN(1,NORMINV(RAND(),Taux_Recup,Ecart_Type_Recup)))</f>
        <v/>
      </c>
      <c r="E343" s="136">
        <f>MAX(0,MIN(1,NORMINV(RAND(),Taux_Recup,Ecart_Type_Recup)))</f>
        <v/>
      </c>
      <c r="F343" s="136">
        <f>MAX(0,MIN(1,NORMINV(RAND(),Taux_Recup,Ecart_Type_Recup)))</f>
        <v/>
      </c>
      <c r="G343" s="136">
        <f>MAX(0,MIN(1,NORMINV(RAND(),Taux_Recup,Ecart_Type_Recup)))</f>
        <v/>
      </c>
      <c r="H343" s="136">
        <f>MAX(0,MIN(1,NORMINV(RAND(),Taux_Recup,Ecart_Type_Recup)))</f>
        <v/>
      </c>
      <c r="I343" s="136">
        <f>MAX(0,MIN(1,NORMINV(RAND(),Taux_Recup,Ecart_Type_Recup)))</f>
        <v/>
      </c>
      <c r="J343" s="137">
        <f>SIMULATEUR!$L$6*(SIMULATEUR!$H$6*B343-Cout_Audit)</f>
        <v/>
      </c>
      <c r="K343" s="137">
        <f>SIMULATEUR!$L$7*(SIMULATEUR!$H$7*C343-Cout_Audit)</f>
        <v/>
      </c>
      <c r="L343" s="137">
        <f>SIMULATEUR!$L$8*(SIMULATEUR!$H$8*D343-Cout_Audit)</f>
        <v/>
      </c>
      <c r="M343" s="137">
        <f>SIMULATEUR!$L$9*(SIMULATEUR!$H$9*E343-Cout_Audit)</f>
        <v/>
      </c>
      <c r="N343" s="137">
        <f>SIMULATEUR!$L$10*(SIMULATEUR!$H$10*F343-Cout_Audit)</f>
        <v/>
      </c>
      <c r="O343" s="137">
        <f>SIMULATEUR!$L$11*(SIMULATEUR!$H$11*G343-Cout_Audit)</f>
        <v/>
      </c>
      <c r="P343" s="137">
        <f>SIMULATEUR!$L$12*(SIMULATEUR!$H$12*H343-Cout_Audit)</f>
        <v/>
      </c>
      <c r="Q343" s="137">
        <f>SIMULATEUR!$L$13*(SIMULATEUR!$H$13*I343-Cout_Audit)</f>
        <v/>
      </c>
      <c r="S343" s="138">
        <f>SUM(J343:Q343)</f>
        <v/>
      </c>
    </row>
    <row r="344">
      <c r="A344" s="135" t="n">
        <v>341</v>
      </c>
      <c r="B344" s="136">
        <f>MAX(0,MIN(1,NORMINV(RAND(),Taux_Recup,Ecart_Type_Recup)))</f>
        <v/>
      </c>
      <c r="C344" s="136">
        <f>MAX(0,MIN(1,NORMINV(RAND(),Taux_Recup,Ecart_Type_Recup)))</f>
        <v/>
      </c>
      <c r="D344" s="136">
        <f>MAX(0,MIN(1,NORMINV(RAND(),Taux_Recup,Ecart_Type_Recup)))</f>
        <v/>
      </c>
      <c r="E344" s="136">
        <f>MAX(0,MIN(1,NORMINV(RAND(),Taux_Recup,Ecart_Type_Recup)))</f>
        <v/>
      </c>
      <c r="F344" s="136">
        <f>MAX(0,MIN(1,NORMINV(RAND(),Taux_Recup,Ecart_Type_Recup)))</f>
        <v/>
      </c>
      <c r="G344" s="136">
        <f>MAX(0,MIN(1,NORMINV(RAND(),Taux_Recup,Ecart_Type_Recup)))</f>
        <v/>
      </c>
      <c r="H344" s="136">
        <f>MAX(0,MIN(1,NORMINV(RAND(),Taux_Recup,Ecart_Type_Recup)))</f>
        <v/>
      </c>
      <c r="I344" s="136">
        <f>MAX(0,MIN(1,NORMINV(RAND(),Taux_Recup,Ecart_Type_Recup)))</f>
        <v/>
      </c>
      <c r="J344" s="137">
        <f>SIMULATEUR!$L$6*(SIMULATEUR!$H$6*B344-Cout_Audit)</f>
        <v/>
      </c>
      <c r="K344" s="137">
        <f>SIMULATEUR!$L$7*(SIMULATEUR!$H$7*C344-Cout_Audit)</f>
        <v/>
      </c>
      <c r="L344" s="137">
        <f>SIMULATEUR!$L$8*(SIMULATEUR!$H$8*D344-Cout_Audit)</f>
        <v/>
      </c>
      <c r="M344" s="137">
        <f>SIMULATEUR!$L$9*(SIMULATEUR!$H$9*E344-Cout_Audit)</f>
        <v/>
      </c>
      <c r="N344" s="137">
        <f>SIMULATEUR!$L$10*(SIMULATEUR!$H$10*F344-Cout_Audit)</f>
        <v/>
      </c>
      <c r="O344" s="137">
        <f>SIMULATEUR!$L$11*(SIMULATEUR!$H$11*G344-Cout_Audit)</f>
        <v/>
      </c>
      <c r="P344" s="137">
        <f>SIMULATEUR!$L$12*(SIMULATEUR!$H$12*H344-Cout_Audit)</f>
        <v/>
      </c>
      <c r="Q344" s="137">
        <f>SIMULATEUR!$L$13*(SIMULATEUR!$H$13*I344-Cout_Audit)</f>
        <v/>
      </c>
      <c r="S344" s="138">
        <f>SUM(J344:Q344)</f>
        <v/>
      </c>
    </row>
    <row r="345">
      <c r="A345" s="135" t="n">
        <v>342</v>
      </c>
      <c r="B345" s="136">
        <f>MAX(0,MIN(1,NORMINV(RAND(),Taux_Recup,Ecart_Type_Recup)))</f>
        <v/>
      </c>
      <c r="C345" s="136">
        <f>MAX(0,MIN(1,NORMINV(RAND(),Taux_Recup,Ecart_Type_Recup)))</f>
        <v/>
      </c>
      <c r="D345" s="136">
        <f>MAX(0,MIN(1,NORMINV(RAND(),Taux_Recup,Ecart_Type_Recup)))</f>
        <v/>
      </c>
      <c r="E345" s="136">
        <f>MAX(0,MIN(1,NORMINV(RAND(),Taux_Recup,Ecart_Type_Recup)))</f>
        <v/>
      </c>
      <c r="F345" s="136">
        <f>MAX(0,MIN(1,NORMINV(RAND(),Taux_Recup,Ecart_Type_Recup)))</f>
        <v/>
      </c>
      <c r="G345" s="136">
        <f>MAX(0,MIN(1,NORMINV(RAND(),Taux_Recup,Ecart_Type_Recup)))</f>
        <v/>
      </c>
      <c r="H345" s="136">
        <f>MAX(0,MIN(1,NORMINV(RAND(),Taux_Recup,Ecart_Type_Recup)))</f>
        <v/>
      </c>
      <c r="I345" s="136">
        <f>MAX(0,MIN(1,NORMINV(RAND(),Taux_Recup,Ecart_Type_Recup)))</f>
        <v/>
      </c>
      <c r="J345" s="137">
        <f>SIMULATEUR!$L$6*(SIMULATEUR!$H$6*B345-Cout_Audit)</f>
        <v/>
      </c>
      <c r="K345" s="137">
        <f>SIMULATEUR!$L$7*(SIMULATEUR!$H$7*C345-Cout_Audit)</f>
        <v/>
      </c>
      <c r="L345" s="137">
        <f>SIMULATEUR!$L$8*(SIMULATEUR!$H$8*D345-Cout_Audit)</f>
        <v/>
      </c>
      <c r="M345" s="137">
        <f>SIMULATEUR!$L$9*(SIMULATEUR!$H$9*E345-Cout_Audit)</f>
        <v/>
      </c>
      <c r="N345" s="137">
        <f>SIMULATEUR!$L$10*(SIMULATEUR!$H$10*F345-Cout_Audit)</f>
        <v/>
      </c>
      <c r="O345" s="137">
        <f>SIMULATEUR!$L$11*(SIMULATEUR!$H$11*G345-Cout_Audit)</f>
        <v/>
      </c>
      <c r="P345" s="137">
        <f>SIMULATEUR!$L$12*(SIMULATEUR!$H$12*H345-Cout_Audit)</f>
        <v/>
      </c>
      <c r="Q345" s="137">
        <f>SIMULATEUR!$L$13*(SIMULATEUR!$H$13*I345-Cout_Audit)</f>
        <v/>
      </c>
      <c r="S345" s="138">
        <f>SUM(J345:Q345)</f>
        <v/>
      </c>
    </row>
    <row r="346">
      <c r="A346" s="135" t="n">
        <v>343</v>
      </c>
      <c r="B346" s="136">
        <f>MAX(0,MIN(1,NORMINV(RAND(),Taux_Recup,Ecart_Type_Recup)))</f>
        <v/>
      </c>
      <c r="C346" s="136">
        <f>MAX(0,MIN(1,NORMINV(RAND(),Taux_Recup,Ecart_Type_Recup)))</f>
        <v/>
      </c>
      <c r="D346" s="136">
        <f>MAX(0,MIN(1,NORMINV(RAND(),Taux_Recup,Ecart_Type_Recup)))</f>
        <v/>
      </c>
      <c r="E346" s="136">
        <f>MAX(0,MIN(1,NORMINV(RAND(),Taux_Recup,Ecart_Type_Recup)))</f>
        <v/>
      </c>
      <c r="F346" s="136">
        <f>MAX(0,MIN(1,NORMINV(RAND(),Taux_Recup,Ecart_Type_Recup)))</f>
        <v/>
      </c>
      <c r="G346" s="136">
        <f>MAX(0,MIN(1,NORMINV(RAND(),Taux_Recup,Ecart_Type_Recup)))</f>
        <v/>
      </c>
      <c r="H346" s="136">
        <f>MAX(0,MIN(1,NORMINV(RAND(),Taux_Recup,Ecart_Type_Recup)))</f>
        <v/>
      </c>
      <c r="I346" s="136">
        <f>MAX(0,MIN(1,NORMINV(RAND(),Taux_Recup,Ecart_Type_Recup)))</f>
        <v/>
      </c>
      <c r="J346" s="137">
        <f>SIMULATEUR!$L$6*(SIMULATEUR!$H$6*B346-Cout_Audit)</f>
        <v/>
      </c>
      <c r="K346" s="137">
        <f>SIMULATEUR!$L$7*(SIMULATEUR!$H$7*C346-Cout_Audit)</f>
        <v/>
      </c>
      <c r="L346" s="137">
        <f>SIMULATEUR!$L$8*(SIMULATEUR!$H$8*D346-Cout_Audit)</f>
        <v/>
      </c>
      <c r="M346" s="137">
        <f>SIMULATEUR!$L$9*(SIMULATEUR!$H$9*E346-Cout_Audit)</f>
        <v/>
      </c>
      <c r="N346" s="137">
        <f>SIMULATEUR!$L$10*(SIMULATEUR!$H$10*F346-Cout_Audit)</f>
        <v/>
      </c>
      <c r="O346" s="137">
        <f>SIMULATEUR!$L$11*(SIMULATEUR!$H$11*G346-Cout_Audit)</f>
        <v/>
      </c>
      <c r="P346" s="137">
        <f>SIMULATEUR!$L$12*(SIMULATEUR!$H$12*H346-Cout_Audit)</f>
        <v/>
      </c>
      <c r="Q346" s="137">
        <f>SIMULATEUR!$L$13*(SIMULATEUR!$H$13*I346-Cout_Audit)</f>
        <v/>
      </c>
      <c r="S346" s="138">
        <f>SUM(J346:Q346)</f>
        <v/>
      </c>
    </row>
    <row r="347">
      <c r="A347" s="135" t="n">
        <v>344</v>
      </c>
      <c r="B347" s="136">
        <f>MAX(0,MIN(1,NORMINV(RAND(),Taux_Recup,Ecart_Type_Recup)))</f>
        <v/>
      </c>
      <c r="C347" s="136">
        <f>MAX(0,MIN(1,NORMINV(RAND(),Taux_Recup,Ecart_Type_Recup)))</f>
        <v/>
      </c>
      <c r="D347" s="136">
        <f>MAX(0,MIN(1,NORMINV(RAND(),Taux_Recup,Ecart_Type_Recup)))</f>
        <v/>
      </c>
      <c r="E347" s="136">
        <f>MAX(0,MIN(1,NORMINV(RAND(),Taux_Recup,Ecart_Type_Recup)))</f>
        <v/>
      </c>
      <c r="F347" s="136">
        <f>MAX(0,MIN(1,NORMINV(RAND(),Taux_Recup,Ecart_Type_Recup)))</f>
        <v/>
      </c>
      <c r="G347" s="136">
        <f>MAX(0,MIN(1,NORMINV(RAND(),Taux_Recup,Ecart_Type_Recup)))</f>
        <v/>
      </c>
      <c r="H347" s="136">
        <f>MAX(0,MIN(1,NORMINV(RAND(),Taux_Recup,Ecart_Type_Recup)))</f>
        <v/>
      </c>
      <c r="I347" s="136">
        <f>MAX(0,MIN(1,NORMINV(RAND(),Taux_Recup,Ecart_Type_Recup)))</f>
        <v/>
      </c>
      <c r="J347" s="137">
        <f>SIMULATEUR!$L$6*(SIMULATEUR!$H$6*B347-Cout_Audit)</f>
        <v/>
      </c>
      <c r="K347" s="137">
        <f>SIMULATEUR!$L$7*(SIMULATEUR!$H$7*C347-Cout_Audit)</f>
        <v/>
      </c>
      <c r="L347" s="137">
        <f>SIMULATEUR!$L$8*(SIMULATEUR!$H$8*D347-Cout_Audit)</f>
        <v/>
      </c>
      <c r="M347" s="137">
        <f>SIMULATEUR!$L$9*(SIMULATEUR!$H$9*E347-Cout_Audit)</f>
        <v/>
      </c>
      <c r="N347" s="137">
        <f>SIMULATEUR!$L$10*(SIMULATEUR!$H$10*F347-Cout_Audit)</f>
        <v/>
      </c>
      <c r="O347" s="137">
        <f>SIMULATEUR!$L$11*(SIMULATEUR!$H$11*G347-Cout_Audit)</f>
        <v/>
      </c>
      <c r="P347" s="137">
        <f>SIMULATEUR!$L$12*(SIMULATEUR!$H$12*H347-Cout_Audit)</f>
        <v/>
      </c>
      <c r="Q347" s="137">
        <f>SIMULATEUR!$L$13*(SIMULATEUR!$H$13*I347-Cout_Audit)</f>
        <v/>
      </c>
      <c r="S347" s="138">
        <f>SUM(J347:Q347)</f>
        <v/>
      </c>
    </row>
    <row r="348">
      <c r="A348" s="135" t="n">
        <v>345</v>
      </c>
      <c r="B348" s="136">
        <f>MAX(0,MIN(1,NORMINV(RAND(),Taux_Recup,Ecart_Type_Recup)))</f>
        <v/>
      </c>
      <c r="C348" s="136">
        <f>MAX(0,MIN(1,NORMINV(RAND(),Taux_Recup,Ecart_Type_Recup)))</f>
        <v/>
      </c>
      <c r="D348" s="136">
        <f>MAX(0,MIN(1,NORMINV(RAND(),Taux_Recup,Ecart_Type_Recup)))</f>
        <v/>
      </c>
      <c r="E348" s="136">
        <f>MAX(0,MIN(1,NORMINV(RAND(),Taux_Recup,Ecart_Type_Recup)))</f>
        <v/>
      </c>
      <c r="F348" s="136">
        <f>MAX(0,MIN(1,NORMINV(RAND(),Taux_Recup,Ecart_Type_Recup)))</f>
        <v/>
      </c>
      <c r="G348" s="136">
        <f>MAX(0,MIN(1,NORMINV(RAND(),Taux_Recup,Ecart_Type_Recup)))</f>
        <v/>
      </c>
      <c r="H348" s="136">
        <f>MAX(0,MIN(1,NORMINV(RAND(),Taux_Recup,Ecart_Type_Recup)))</f>
        <v/>
      </c>
      <c r="I348" s="136">
        <f>MAX(0,MIN(1,NORMINV(RAND(),Taux_Recup,Ecart_Type_Recup)))</f>
        <v/>
      </c>
      <c r="J348" s="137">
        <f>SIMULATEUR!$L$6*(SIMULATEUR!$H$6*B348-Cout_Audit)</f>
        <v/>
      </c>
      <c r="K348" s="137">
        <f>SIMULATEUR!$L$7*(SIMULATEUR!$H$7*C348-Cout_Audit)</f>
        <v/>
      </c>
      <c r="L348" s="137">
        <f>SIMULATEUR!$L$8*(SIMULATEUR!$H$8*D348-Cout_Audit)</f>
        <v/>
      </c>
      <c r="M348" s="137">
        <f>SIMULATEUR!$L$9*(SIMULATEUR!$H$9*E348-Cout_Audit)</f>
        <v/>
      </c>
      <c r="N348" s="137">
        <f>SIMULATEUR!$L$10*(SIMULATEUR!$H$10*F348-Cout_Audit)</f>
        <v/>
      </c>
      <c r="O348" s="137">
        <f>SIMULATEUR!$L$11*(SIMULATEUR!$H$11*G348-Cout_Audit)</f>
        <v/>
      </c>
      <c r="P348" s="137">
        <f>SIMULATEUR!$L$12*(SIMULATEUR!$H$12*H348-Cout_Audit)</f>
        <v/>
      </c>
      <c r="Q348" s="137">
        <f>SIMULATEUR!$L$13*(SIMULATEUR!$H$13*I348-Cout_Audit)</f>
        <v/>
      </c>
      <c r="S348" s="138">
        <f>SUM(J348:Q348)</f>
        <v/>
      </c>
    </row>
    <row r="349">
      <c r="A349" s="135" t="n">
        <v>346</v>
      </c>
      <c r="B349" s="136">
        <f>MAX(0,MIN(1,NORMINV(RAND(),Taux_Recup,Ecart_Type_Recup)))</f>
        <v/>
      </c>
      <c r="C349" s="136">
        <f>MAX(0,MIN(1,NORMINV(RAND(),Taux_Recup,Ecart_Type_Recup)))</f>
        <v/>
      </c>
      <c r="D349" s="136">
        <f>MAX(0,MIN(1,NORMINV(RAND(),Taux_Recup,Ecart_Type_Recup)))</f>
        <v/>
      </c>
      <c r="E349" s="136">
        <f>MAX(0,MIN(1,NORMINV(RAND(),Taux_Recup,Ecart_Type_Recup)))</f>
        <v/>
      </c>
      <c r="F349" s="136">
        <f>MAX(0,MIN(1,NORMINV(RAND(),Taux_Recup,Ecart_Type_Recup)))</f>
        <v/>
      </c>
      <c r="G349" s="136">
        <f>MAX(0,MIN(1,NORMINV(RAND(),Taux_Recup,Ecart_Type_Recup)))</f>
        <v/>
      </c>
      <c r="H349" s="136">
        <f>MAX(0,MIN(1,NORMINV(RAND(),Taux_Recup,Ecart_Type_Recup)))</f>
        <v/>
      </c>
      <c r="I349" s="136">
        <f>MAX(0,MIN(1,NORMINV(RAND(),Taux_Recup,Ecart_Type_Recup)))</f>
        <v/>
      </c>
      <c r="J349" s="137">
        <f>SIMULATEUR!$L$6*(SIMULATEUR!$H$6*B349-Cout_Audit)</f>
        <v/>
      </c>
      <c r="K349" s="137">
        <f>SIMULATEUR!$L$7*(SIMULATEUR!$H$7*C349-Cout_Audit)</f>
        <v/>
      </c>
      <c r="L349" s="137">
        <f>SIMULATEUR!$L$8*(SIMULATEUR!$H$8*D349-Cout_Audit)</f>
        <v/>
      </c>
      <c r="M349" s="137">
        <f>SIMULATEUR!$L$9*(SIMULATEUR!$H$9*E349-Cout_Audit)</f>
        <v/>
      </c>
      <c r="N349" s="137">
        <f>SIMULATEUR!$L$10*(SIMULATEUR!$H$10*F349-Cout_Audit)</f>
        <v/>
      </c>
      <c r="O349" s="137">
        <f>SIMULATEUR!$L$11*(SIMULATEUR!$H$11*G349-Cout_Audit)</f>
        <v/>
      </c>
      <c r="P349" s="137">
        <f>SIMULATEUR!$L$12*(SIMULATEUR!$H$12*H349-Cout_Audit)</f>
        <v/>
      </c>
      <c r="Q349" s="137">
        <f>SIMULATEUR!$L$13*(SIMULATEUR!$H$13*I349-Cout_Audit)</f>
        <v/>
      </c>
      <c r="S349" s="138">
        <f>SUM(J349:Q349)</f>
        <v/>
      </c>
    </row>
    <row r="350">
      <c r="A350" s="135" t="n">
        <v>347</v>
      </c>
      <c r="B350" s="136">
        <f>MAX(0,MIN(1,NORMINV(RAND(),Taux_Recup,Ecart_Type_Recup)))</f>
        <v/>
      </c>
      <c r="C350" s="136">
        <f>MAX(0,MIN(1,NORMINV(RAND(),Taux_Recup,Ecart_Type_Recup)))</f>
        <v/>
      </c>
      <c r="D350" s="136">
        <f>MAX(0,MIN(1,NORMINV(RAND(),Taux_Recup,Ecart_Type_Recup)))</f>
        <v/>
      </c>
      <c r="E350" s="136">
        <f>MAX(0,MIN(1,NORMINV(RAND(),Taux_Recup,Ecart_Type_Recup)))</f>
        <v/>
      </c>
      <c r="F350" s="136">
        <f>MAX(0,MIN(1,NORMINV(RAND(),Taux_Recup,Ecart_Type_Recup)))</f>
        <v/>
      </c>
      <c r="G350" s="136">
        <f>MAX(0,MIN(1,NORMINV(RAND(),Taux_Recup,Ecart_Type_Recup)))</f>
        <v/>
      </c>
      <c r="H350" s="136">
        <f>MAX(0,MIN(1,NORMINV(RAND(),Taux_Recup,Ecart_Type_Recup)))</f>
        <v/>
      </c>
      <c r="I350" s="136">
        <f>MAX(0,MIN(1,NORMINV(RAND(),Taux_Recup,Ecart_Type_Recup)))</f>
        <v/>
      </c>
      <c r="J350" s="137">
        <f>SIMULATEUR!$L$6*(SIMULATEUR!$H$6*B350-Cout_Audit)</f>
        <v/>
      </c>
      <c r="K350" s="137">
        <f>SIMULATEUR!$L$7*(SIMULATEUR!$H$7*C350-Cout_Audit)</f>
        <v/>
      </c>
      <c r="L350" s="137">
        <f>SIMULATEUR!$L$8*(SIMULATEUR!$H$8*D350-Cout_Audit)</f>
        <v/>
      </c>
      <c r="M350" s="137">
        <f>SIMULATEUR!$L$9*(SIMULATEUR!$H$9*E350-Cout_Audit)</f>
        <v/>
      </c>
      <c r="N350" s="137">
        <f>SIMULATEUR!$L$10*(SIMULATEUR!$H$10*F350-Cout_Audit)</f>
        <v/>
      </c>
      <c r="O350" s="137">
        <f>SIMULATEUR!$L$11*(SIMULATEUR!$H$11*G350-Cout_Audit)</f>
        <v/>
      </c>
      <c r="P350" s="137">
        <f>SIMULATEUR!$L$12*(SIMULATEUR!$H$12*H350-Cout_Audit)</f>
        <v/>
      </c>
      <c r="Q350" s="137">
        <f>SIMULATEUR!$L$13*(SIMULATEUR!$H$13*I350-Cout_Audit)</f>
        <v/>
      </c>
      <c r="S350" s="138">
        <f>SUM(J350:Q350)</f>
        <v/>
      </c>
    </row>
    <row r="351">
      <c r="A351" s="135" t="n">
        <v>348</v>
      </c>
      <c r="B351" s="136">
        <f>MAX(0,MIN(1,NORMINV(RAND(),Taux_Recup,Ecart_Type_Recup)))</f>
        <v/>
      </c>
      <c r="C351" s="136">
        <f>MAX(0,MIN(1,NORMINV(RAND(),Taux_Recup,Ecart_Type_Recup)))</f>
        <v/>
      </c>
      <c r="D351" s="136">
        <f>MAX(0,MIN(1,NORMINV(RAND(),Taux_Recup,Ecart_Type_Recup)))</f>
        <v/>
      </c>
      <c r="E351" s="136">
        <f>MAX(0,MIN(1,NORMINV(RAND(),Taux_Recup,Ecart_Type_Recup)))</f>
        <v/>
      </c>
      <c r="F351" s="136">
        <f>MAX(0,MIN(1,NORMINV(RAND(),Taux_Recup,Ecart_Type_Recup)))</f>
        <v/>
      </c>
      <c r="G351" s="136">
        <f>MAX(0,MIN(1,NORMINV(RAND(),Taux_Recup,Ecart_Type_Recup)))</f>
        <v/>
      </c>
      <c r="H351" s="136">
        <f>MAX(0,MIN(1,NORMINV(RAND(),Taux_Recup,Ecart_Type_Recup)))</f>
        <v/>
      </c>
      <c r="I351" s="136">
        <f>MAX(0,MIN(1,NORMINV(RAND(),Taux_Recup,Ecart_Type_Recup)))</f>
        <v/>
      </c>
      <c r="J351" s="137">
        <f>SIMULATEUR!$L$6*(SIMULATEUR!$H$6*B351-Cout_Audit)</f>
        <v/>
      </c>
      <c r="K351" s="137">
        <f>SIMULATEUR!$L$7*(SIMULATEUR!$H$7*C351-Cout_Audit)</f>
        <v/>
      </c>
      <c r="L351" s="137">
        <f>SIMULATEUR!$L$8*(SIMULATEUR!$H$8*D351-Cout_Audit)</f>
        <v/>
      </c>
      <c r="M351" s="137">
        <f>SIMULATEUR!$L$9*(SIMULATEUR!$H$9*E351-Cout_Audit)</f>
        <v/>
      </c>
      <c r="N351" s="137">
        <f>SIMULATEUR!$L$10*(SIMULATEUR!$H$10*F351-Cout_Audit)</f>
        <v/>
      </c>
      <c r="O351" s="137">
        <f>SIMULATEUR!$L$11*(SIMULATEUR!$H$11*G351-Cout_Audit)</f>
        <v/>
      </c>
      <c r="P351" s="137">
        <f>SIMULATEUR!$L$12*(SIMULATEUR!$H$12*H351-Cout_Audit)</f>
        <v/>
      </c>
      <c r="Q351" s="137">
        <f>SIMULATEUR!$L$13*(SIMULATEUR!$H$13*I351-Cout_Audit)</f>
        <v/>
      </c>
      <c r="S351" s="138">
        <f>SUM(J351:Q351)</f>
        <v/>
      </c>
    </row>
    <row r="352">
      <c r="A352" s="135" t="n">
        <v>349</v>
      </c>
      <c r="B352" s="136">
        <f>MAX(0,MIN(1,NORMINV(RAND(),Taux_Recup,Ecart_Type_Recup)))</f>
        <v/>
      </c>
      <c r="C352" s="136">
        <f>MAX(0,MIN(1,NORMINV(RAND(),Taux_Recup,Ecart_Type_Recup)))</f>
        <v/>
      </c>
      <c r="D352" s="136">
        <f>MAX(0,MIN(1,NORMINV(RAND(),Taux_Recup,Ecart_Type_Recup)))</f>
        <v/>
      </c>
      <c r="E352" s="136">
        <f>MAX(0,MIN(1,NORMINV(RAND(),Taux_Recup,Ecart_Type_Recup)))</f>
        <v/>
      </c>
      <c r="F352" s="136">
        <f>MAX(0,MIN(1,NORMINV(RAND(),Taux_Recup,Ecart_Type_Recup)))</f>
        <v/>
      </c>
      <c r="G352" s="136">
        <f>MAX(0,MIN(1,NORMINV(RAND(),Taux_Recup,Ecart_Type_Recup)))</f>
        <v/>
      </c>
      <c r="H352" s="136">
        <f>MAX(0,MIN(1,NORMINV(RAND(),Taux_Recup,Ecart_Type_Recup)))</f>
        <v/>
      </c>
      <c r="I352" s="136">
        <f>MAX(0,MIN(1,NORMINV(RAND(),Taux_Recup,Ecart_Type_Recup)))</f>
        <v/>
      </c>
      <c r="J352" s="137">
        <f>SIMULATEUR!$L$6*(SIMULATEUR!$H$6*B352-Cout_Audit)</f>
        <v/>
      </c>
      <c r="K352" s="137">
        <f>SIMULATEUR!$L$7*(SIMULATEUR!$H$7*C352-Cout_Audit)</f>
        <v/>
      </c>
      <c r="L352" s="137">
        <f>SIMULATEUR!$L$8*(SIMULATEUR!$H$8*D352-Cout_Audit)</f>
        <v/>
      </c>
      <c r="M352" s="137">
        <f>SIMULATEUR!$L$9*(SIMULATEUR!$H$9*E352-Cout_Audit)</f>
        <v/>
      </c>
      <c r="N352" s="137">
        <f>SIMULATEUR!$L$10*(SIMULATEUR!$H$10*F352-Cout_Audit)</f>
        <v/>
      </c>
      <c r="O352" s="137">
        <f>SIMULATEUR!$L$11*(SIMULATEUR!$H$11*G352-Cout_Audit)</f>
        <v/>
      </c>
      <c r="P352" s="137">
        <f>SIMULATEUR!$L$12*(SIMULATEUR!$H$12*H352-Cout_Audit)</f>
        <v/>
      </c>
      <c r="Q352" s="137">
        <f>SIMULATEUR!$L$13*(SIMULATEUR!$H$13*I352-Cout_Audit)</f>
        <v/>
      </c>
      <c r="S352" s="138">
        <f>SUM(J352:Q352)</f>
        <v/>
      </c>
    </row>
    <row r="353">
      <c r="A353" s="135" t="n">
        <v>350</v>
      </c>
      <c r="B353" s="136">
        <f>MAX(0,MIN(1,NORMINV(RAND(),Taux_Recup,Ecart_Type_Recup)))</f>
        <v/>
      </c>
      <c r="C353" s="136">
        <f>MAX(0,MIN(1,NORMINV(RAND(),Taux_Recup,Ecart_Type_Recup)))</f>
        <v/>
      </c>
      <c r="D353" s="136">
        <f>MAX(0,MIN(1,NORMINV(RAND(),Taux_Recup,Ecart_Type_Recup)))</f>
        <v/>
      </c>
      <c r="E353" s="136">
        <f>MAX(0,MIN(1,NORMINV(RAND(),Taux_Recup,Ecart_Type_Recup)))</f>
        <v/>
      </c>
      <c r="F353" s="136">
        <f>MAX(0,MIN(1,NORMINV(RAND(),Taux_Recup,Ecart_Type_Recup)))</f>
        <v/>
      </c>
      <c r="G353" s="136">
        <f>MAX(0,MIN(1,NORMINV(RAND(),Taux_Recup,Ecart_Type_Recup)))</f>
        <v/>
      </c>
      <c r="H353" s="136">
        <f>MAX(0,MIN(1,NORMINV(RAND(),Taux_Recup,Ecart_Type_Recup)))</f>
        <v/>
      </c>
      <c r="I353" s="136">
        <f>MAX(0,MIN(1,NORMINV(RAND(),Taux_Recup,Ecart_Type_Recup)))</f>
        <v/>
      </c>
      <c r="J353" s="137">
        <f>SIMULATEUR!$L$6*(SIMULATEUR!$H$6*B353-Cout_Audit)</f>
        <v/>
      </c>
      <c r="K353" s="137">
        <f>SIMULATEUR!$L$7*(SIMULATEUR!$H$7*C353-Cout_Audit)</f>
        <v/>
      </c>
      <c r="L353" s="137">
        <f>SIMULATEUR!$L$8*(SIMULATEUR!$H$8*D353-Cout_Audit)</f>
        <v/>
      </c>
      <c r="M353" s="137">
        <f>SIMULATEUR!$L$9*(SIMULATEUR!$H$9*E353-Cout_Audit)</f>
        <v/>
      </c>
      <c r="N353" s="137">
        <f>SIMULATEUR!$L$10*(SIMULATEUR!$H$10*F353-Cout_Audit)</f>
        <v/>
      </c>
      <c r="O353" s="137">
        <f>SIMULATEUR!$L$11*(SIMULATEUR!$H$11*G353-Cout_Audit)</f>
        <v/>
      </c>
      <c r="P353" s="137">
        <f>SIMULATEUR!$L$12*(SIMULATEUR!$H$12*H353-Cout_Audit)</f>
        <v/>
      </c>
      <c r="Q353" s="137">
        <f>SIMULATEUR!$L$13*(SIMULATEUR!$H$13*I353-Cout_Audit)</f>
        <v/>
      </c>
      <c r="S353" s="138">
        <f>SUM(J353:Q353)</f>
        <v/>
      </c>
    </row>
    <row r="354">
      <c r="A354" s="135" t="n">
        <v>351</v>
      </c>
      <c r="B354" s="136">
        <f>MAX(0,MIN(1,NORMINV(RAND(),Taux_Recup,Ecart_Type_Recup)))</f>
        <v/>
      </c>
      <c r="C354" s="136">
        <f>MAX(0,MIN(1,NORMINV(RAND(),Taux_Recup,Ecart_Type_Recup)))</f>
        <v/>
      </c>
      <c r="D354" s="136">
        <f>MAX(0,MIN(1,NORMINV(RAND(),Taux_Recup,Ecart_Type_Recup)))</f>
        <v/>
      </c>
      <c r="E354" s="136">
        <f>MAX(0,MIN(1,NORMINV(RAND(),Taux_Recup,Ecart_Type_Recup)))</f>
        <v/>
      </c>
      <c r="F354" s="136">
        <f>MAX(0,MIN(1,NORMINV(RAND(),Taux_Recup,Ecart_Type_Recup)))</f>
        <v/>
      </c>
      <c r="G354" s="136">
        <f>MAX(0,MIN(1,NORMINV(RAND(),Taux_Recup,Ecart_Type_Recup)))</f>
        <v/>
      </c>
      <c r="H354" s="136">
        <f>MAX(0,MIN(1,NORMINV(RAND(),Taux_Recup,Ecart_Type_Recup)))</f>
        <v/>
      </c>
      <c r="I354" s="136">
        <f>MAX(0,MIN(1,NORMINV(RAND(),Taux_Recup,Ecart_Type_Recup)))</f>
        <v/>
      </c>
      <c r="J354" s="137">
        <f>SIMULATEUR!$L$6*(SIMULATEUR!$H$6*B354-Cout_Audit)</f>
        <v/>
      </c>
      <c r="K354" s="137">
        <f>SIMULATEUR!$L$7*(SIMULATEUR!$H$7*C354-Cout_Audit)</f>
        <v/>
      </c>
      <c r="L354" s="137">
        <f>SIMULATEUR!$L$8*(SIMULATEUR!$H$8*D354-Cout_Audit)</f>
        <v/>
      </c>
      <c r="M354" s="137">
        <f>SIMULATEUR!$L$9*(SIMULATEUR!$H$9*E354-Cout_Audit)</f>
        <v/>
      </c>
      <c r="N354" s="137">
        <f>SIMULATEUR!$L$10*(SIMULATEUR!$H$10*F354-Cout_Audit)</f>
        <v/>
      </c>
      <c r="O354" s="137">
        <f>SIMULATEUR!$L$11*(SIMULATEUR!$H$11*G354-Cout_Audit)</f>
        <v/>
      </c>
      <c r="P354" s="137">
        <f>SIMULATEUR!$L$12*(SIMULATEUR!$H$12*H354-Cout_Audit)</f>
        <v/>
      </c>
      <c r="Q354" s="137">
        <f>SIMULATEUR!$L$13*(SIMULATEUR!$H$13*I354-Cout_Audit)</f>
        <v/>
      </c>
      <c r="S354" s="138">
        <f>SUM(J354:Q354)</f>
        <v/>
      </c>
    </row>
    <row r="355">
      <c r="A355" s="135" t="n">
        <v>352</v>
      </c>
      <c r="B355" s="136">
        <f>MAX(0,MIN(1,NORMINV(RAND(),Taux_Recup,Ecart_Type_Recup)))</f>
        <v/>
      </c>
      <c r="C355" s="136">
        <f>MAX(0,MIN(1,NORMINV(RAND(),Taux_Recup,Ecart_Type_Recup)))</f>
        <v/>
      </c>
      <c r="D355" s="136">
        <f>MAX(0,MIN(1,NORMINV(RAND(),Taux_Recup,Ecart_Type_Recup)))</f>
        <v/>
      </c>
      <c r="E355" s="136">
        <f>MAX(0,MIN(1,NORMINV(RAND(),Taux_Recup,Ecart_Type_Recup)))</f>
        <v/>
      </c>
      <c r="F355" s="136">
        <f>MAX(0,MIN(1,NORMINV(RAND(),Taux_Recup,Ecart_Type_Recup)))</f>
        <v/>
      </c>
      <c r="G355" s="136">
        <f>MAX(0,MIN(1,NORMINV(RAND(),Taux_Recup,Ecart_Type_Recup)))</f>
        <v/>
      </c>
      <c r="H355" s="136">
        <f>MAX(0,MIN(1,NORMINV(RAND(),Taux_Recup,Ecart_Type_Recup)))</f>
        <v/>
      </c>
      <c r="I355" s="136">
        <f>MAX(0,MIN(1,NORMINV(RAND(),Taux_Recup,Ecart_Type_Recup)))</f>
        <v/>
      </c>
      <c r="J355" s="137">
        <f>SIMULATEUR!$L$6*(SIMULATEUR!$H$6*B355-Cout_Audit)</f>
        <v/>
      </c>
      <c r="K355" s="137">
        <f>SIMULATEUR!$L$7*(SIMULATEUR!$H$7*C355-Cout_Audit)</f>
        <v/>
      </c>
      <c r="L355" s="137">
        <f>SIMULATEUR!$L$8*(SIMULATEUR!$H$8*D355-Cout_Audit)</f>
        <v/>
      </c>
      <c r="M355" s="137">
        <f>SIMULATEUR!$L$9*(SIMULATEUR!$H$9*E355-Cout_Audit)</f>
        <v/>
      </c>
      <c r="N355" s="137">
        <f>SIMULATEUR!$L$10*(SIMULATEUR!$H$10*F355-Cout_Audit)</f>
        <v/>
      </c>
      <c r="O355" s="137">
        <f>SIMULATEUR!$L$11*(SIMULATEUR!$H$11*G355-Cout_Audit)</f>
        <v/>
      </c>
      <c r="P355" s="137">
        <f>SIMULATEUR!$L$12*(SIMULATEUR!$H$12*H355-Cout_Audit)</f>
        <v/>
      </c>
      <c r="Q355" s="137">
        <f>SIMULATEUR!$L$13*(SIMULATEUR!$H$13*I355-Cout_Audit)</f>
        <v/>
      </c>
      <c r="S355" s="138">
        <f>SUM(J355:Q355)</f>
        <v/>
      </c>
    </row>
    <row r="356">
      <c r="A356" s="135" t="n">
        <v>353</v>
      </c>
      <c r="B356" s="136">
        <f>MAX(0,MIN(1,NORMINV(RAND(),Taux_Recup,Ecart_Type_Recup)))</f>
        <v/>
      </c>
      <c r="C356" s="136">
        <f>MAX(0,MIN(1,NORMINV(RAND(),Taux_Recup,Ecart_Type_Recup)))</f>
        <v/>
      </c>
      <c r="D356" s="136">
        <f>MAX(0,MIN(1,NORMINV(RAND(),Taux_Recup,Ecart_Type_Recup)))</f>
        <v/>
      </c>
      <c r="E356" s="136">
        <f>MAX(0,MIN(1,NORMINV(RAND(),Taux_Recup,Ecart_Type_Recup)))</f>
        <v/>
      </c>
      <c r="F356" s="136">
        <f>MAX(0,MIN(1,NORMINV(RAND(),Taux_Recup,Ecart_Type_Recup)))</f>
        <v/>
      </c>
      <c r="G356" s="136">
        <f>MAX(0,MIN(1,NORMINV(RAND(),Taux_Recup,Ecart_Type_Recup)))</f>
        <v/>
      </c>
      <c r="H356" s="136">
        <f>MAX(0,MIN(1,NORMINV(RAND(),Taux_Recup,Ecart_Type_Recup)))</f>
        <v/>
      </c>
      <c r="I356" s="136">
        <f>MAX(0,MIN(1,NORMINV(RAND(),Taux_Recup,Ecart_Type_Recup)))</f>
        <v/>
      </c>
      <c r="J356" s="137">
        <f>SIMULATEUR!$L$6*(SIMULATEUR!$H$6*B356-Cout_Audit)</f>
        <v/>
      </c>
      <c r="K356" s="137">
        <f>SIMULATEUR!$L$7*(SIMULATEUR!$H$7*C356-Cout_Audit)</f>
        <v/>
      </c>
      <c r="L356" s="137">
        <f>SIMULATEUR!$L$8*(SIMULATEUR!$H$8*D356-Cout_Audit)</f>
        <v/>
      </c>
      <c r="M356" s="137">
        <f>SIMULATEUR!$L$9*(SIMULATEUR!$H$9*E356-Cout_Audit)</f>
        <v/>
      </c>
      <c r="N356" s="137">
        <f>SIMULATEUR!$L$10*(SIMULATEUR!$H$10*F356-Cout_Audit)</f>
        <v/>
      </c>
      <c r="O356" s="137">
        <f>SIMULATEUR!$L$11*(SIMULATEUR!$H$11*G356-Cout_Audit)</f>
        <v/>
      </c>
      <c r="P356" s="137">
        <f>SIMULATEUR!$L$12*(SIMULATEUR!$H$12*H356-Cout_Audit)</f>
        <v/>
      </c>
      <c r="Q356" s="137">
        <f>SIMULATEUR!$L$13*(SIMULATEUR!$H$13*I356-Cout_Audit)</f>
        <v/>
      </c>
      <c r="S356" s="138">
        <f>SUM(J356:Q356)</f>
        <v/>
      </c>
    </row>
    <row r="357">
      <c r="A357" s="135" t="n">
        <v>354</v>
      </c>
      <c r="B357" s="136">
        <f>MAX(0,MIN(1,NORMINV(RAND(),Taux_Recup,Ecart_Type_Recup)))</f>
        <v/>
      </c>
      <c r="C357" s="136">
        <f>MAX(0,MIN(1,NORMINV(RAND(),Taux_Recup,Ecart_Type_Recup)))</f>
        <v/>
      </c>
      <c r="D357" s="136">
        <f>MAX(0,MIN(1,NORMINV(RAND(),Taux_Recup,Ecart_Type_Recup)))</f>
        <v/>
      </c>
      <c r="E357" s="136">
        <f>MAX(0,MIN(1,NORMINV(RAND(),Taux_Recup,Ecart_Type_Recup)))</f>
        <v/>
      </c>
      <c r="F357" s="136">
        <f>MAX(0,MIN(1,NORMINV(RAND(),Taux_Recup,Ecart_Type_Recup)))</f>
        <v/>
      </c>
      <c r="G357" s="136">
        <f>MAX(0,MIN(1,NORMINV(RAND(),Taux_Recup,Ecart_Type_Recup)))</f>
        <v/>
      </c>
      <c r="H357" s="136">
        <f>MAX(0,MIN(1,NORMINV(RAND(),Taux_Recup,Ecart_Type_Recup)))</f>
        <v/>
      </c>
      <c r="I357" s="136">
        <f>MAX(0,MIN(1,NORMINV(RAND(),Taux_Recup,Ecart_Type_Recup)))</f>
        <v/>
      </c>
      <c r="J357" s="137">
        <f>SIMULATEUR!$L$6*(SIMULATEUR!$H$6*B357-Cout_Audit)</f>
        <v/>
      </c>
      <c r="K357" s="137">
        <f>SIMULATEUR!$L$7*(SIMULATEUR!$H$7*C357-Cout_Audit)</f>
        <v/>
      </c>
      <c r="L357" s="137">
        <f>SIMULATEUR!$L$8*(SIMULATEUR!$H$8*D357-Cout_Audit)</f>
        <v/>
      </c>
      <c r="M357" s="137">
        <f>SIMULATEUR!$L$9*(SIMULATEUR!$H$9*E357-Cout_Audit)</f>
        <v/>
      </c>
      <c r="N357" s="137">
        <f>SIMULATEUR!$L$10*(SIMULATEUR!$H$10*F357-Cout_Audit)</f>
        <v/>
      </c>
      <c r="O357" s="137">
        <f>SIMULATEUR!$L$11*(SIMULATEUR!$H$11*G357-Cout_Audit)</f>
        <v/>
      </c>
      <c r="P357" s="137">
        <f>SIMULATEUR!$L$12*(SIMULATEUR!$H$12*H357-Cout_Audit)</f>
        <v/>
      </c>
      <c r="Q357" s="137">
        <f>SIMULATEUR!$L$13*(SIMULATEUR!$H$13*I357-Cout_Audit)</f>
        <v/>
      </c>
      <c r="S357" s="138">
        <f>SUM(J357:Q357)</f>
        <v/>
      </c>
    </row>
    <row r="358">
      <c r="A358" s="135" t="n">
        <v>355</v>
      </c>
      <c r="B358" s="136">
        <f>MAX(0,MIN(1,NORMINV(RAND(),Taux_Recup,Ecart_Type_Recup)))</f>
        <v/>
      </c>
      <c r="C358" s="136">
        <f>MAX(0,MIN(1,NORMINV(RAND(),Taux_Recup,Ecart_Type_Recup)))</f>
        <v/>
      </c>
      <c r="D358" s="136">
        <f>MAX(0,MIN(1,NORMINV(RAND(),Taux_Recup,Ecart_Type_Recup)))</f>
        <v/>
      </c>
      <c r="E358" s="136">
        <f>MAX(0,MIN(1,NORMINV(RAND(),Taux_Recup,Ecart_Type_Recup)))</f>
        <v/>
      </c>
      <c r="F358" s="136">
        <f>MAX(0,MIN(1,NORMINV(RAND(),Taux_Recup,Ecart_Type_Recup)))</f>
        <v/>
      </c>
      <c r="G358" s="136">
        <f>MAX(0,MIN(1,NORMINV(RAND(),Taux_Recup,Ecart_Type_Recup)))</f>
        <v/>
      </c>
      <c r="H358" s="136">
        <f>MAX(0,MIN(1,NORMINV(RAND(),Taux_Recup,Ecart_Type_Recup)))</f>
        <v/>
      </c>
      <c r="I358" s="136">
        <f>MAX(0,MIN(1,NORMINV(RAND(),Taux_Recup,Ecart_Type_Recup)))</f>
        <v/>
      </c>
      <c r="J358" s="137">
        <f>SIMULATEUR!$L$6*(SIMULATEUR!$H$6*B358-Cout_Audit)</f>
        <v/>
      </c>
      <c r="K358" s="137">
        <f>SIMULATEUR!$L$7*(SIMULATEUR!$H$7*C358-Cout_Audit)</f>
        <v/>
      </c>
      <c r="L358" s="137">
        <f>SIMULATEUR!$L$8*(SIMULATEUR!$H$8*D358-Cout_Audit)</f>
        <v/>
      </c>
      <c r="M358" s="137">
        <f>SIMULATEUR!$L$9*(SIMULATEUR!$H$9*E358-Cout_Audit)</f>
        <v/>
      </c>
      <c r="N358" s="137">
        <f>SIMULATEUR!$L$10*(SIMULATEUR!$H$10*F358-Cout_Audit)</f>
        <v/>
      </c>
      <c r="O358" s="137">
        <f>SIMULATEUR!$L$11*(SIMULATEUR!$H$11*G358-Cout_Audit)</f>
        <v/>
      </c>
      <c r="P358" s="137">
        <f>SIMULATEUR!$L$12*(SIMULATEUR!$H$12*H358-Cout_Audit)</f>
        <v/>
      </c>
      <c r="Q358" s="137">
        <f>SIMULATEUR!$L$13*(SIMULATEUR!$H$13*I358-Cout_Audit)</f>
        <v/>
      </c>
      <c r="S358" s="138">
        <f>SUM(J358:Q358)</f>
        <v/>
      </c>
    </row>
    <row r="359">
      <c r="A359" s="135" t="n">
        <v>356</v>
      </c>
      <c r="B359" s="136">
        <f>MAX(0,MIN(1,NORMINV(RAND(),Taux_Recup,Ecart_Type_Recup)))</f>
        <v/>
      </c>
      <c r="C359" s="136">
        <f>MAX(0,MIN(1,NORMINV(RAND(),Taux_Recup,Ecart_Type_Recup)))</f>
        <v/>
      </c>
      <c r="D359" s="136">
        <f>MAX(0,MIN(1,NORMINV(RAND(),Taux_Recup,Ecart_Type_Recup)))</f>
        <v/>
      </c>
      <c r="E359" s="136">
        <f>MAX(0,MIN(1,NORMINV(RAND(),Taux_Recup,Ecart_Type_Recup)))</f>
        <v/>
      </c>
      <c r="F359" s="136">
        <f>MAX(0,MIN(1,NORMINV(RAND(),Taux_Recup,Ecart_Type_Recup)))</f>
        <v/>
      </c>
      <c r="G359" s="136">
        <f>MAX(0,MIN(1,NORMINV(RAND(),Taux_Recup,Ecart_Type_Recup)))</f>
        <v/>
      </c>
      <c r="H359" s="136">
        <f>MAX(0,MIN(1,NORMINV(RAND(),Taux_Recup,Ecart_Type_Recup)))</f>
        <v/>
      </c>
      <c r="I359" s="136">
        <f>MAX(0,MIN(1,NORMINV(RAND(),Taux_Recup,Ecart_Type_Recup)))</f>
        <v/>
      </c>
      <c r="J359" s="137">
        <f>SIMULATEUR!$L$6*(SIMULATEUR!$H$6*B359-Cout_Audit)</f>
        <v/>
      </c>
      <c r="K359" s="137">
        <f>SIMULATEUR!$L$7*(SIMULATEUR!$H$7*C359-Cout_Audit)</f>
        <v/>
      </c>
      <c r="L359" s="137">
        <f>SIMULATEUR!$L$8*(SIMULATEUR!$H$8*D359-Cout_Audit)</f>
        <v/>
      </c>
      <c r="M359" s="137">
        <f>SIMULATEUR!$L$9*(SIMULATEUR!$H$9*E359-Cout_Audit)</f>
        <v/>
      </c>
      <c r="N359" s="137">
        <f>SIMULATEUR!$L$10*(SIMULATEUR!$H$10*F359-Cout_Audit)</f>
        <v/>
      </c>
      <c r="O359" s="137">
        <f>SIMULATEUR!$L$11*(SIMULATEUR!$H$11*G359-Cout_Audit)</f>
        <v/>
      </c>
      <c r="P359" s="137">
        <f>SIMULATEUR!$L$12*(SIMULATEUR!$H$12*H359-Cout_Audit)</f>
        <v/>
      </c>
      <c r="Q359" s="137">
        <f>SIMULATEUR!$L$13*(SIMULATEUR!$H$13*I359-Cout_Audit)</f>
        <v/>
      </c>
      <c r="S359" s="138">
        <f>SUM(J359:Q359)</f>
        <v/>
      </c>
    </row>
    <row r="360">
      <c r="A360" s="135" t="n">
        <v>357</v>
      </c>
      <c r="B360" s="136">
        <f>MAX(0,MIN(1,NORMINV(RAND(),Taux_Recup,Ecart_Type_Recup)))</f>
        <v/>
      </c>
      <c r="C360" s="136">
        <f>MAX(0,MIN(1,NORMINV(RAND(),Taux_Recup,Ecart_Type_Recup)))</f>
        <v/>
      </c>
      <c r="D360" s="136">
        <f>MAX(0,MIN(1,NORMINV(RAND(),Taux_Recup,Ecart_Type_Recup)))</f>
        <v/>
      </c>
      <c r="E360" s="136">
        <f>MAX(0,MIN(1,NORMINV(RAND(),Taux_Recup,Ecart_Type_Recup)))</f>
        <v/>
      </c>
      <c r="F360" s="136">
        <f>MAX(0,MIN(1,NORMINV(RAND(),Taux_Recup,Ecart_Type_Recup)))</f>
        <v/>
      </c>
      <c r="G360" s="136">
        <f>MAX(0,MIN(1,NORMINV(RAND(),Taux_Recup,Ecart_Type_Recup)))</f>
        <v/>
      </c>
      <c r="H360" s="136">
        <f>MAX(0,MIN(1,NORMINV(RAND(),Taux_Recup,Ecart_Type_Recup)))</f>
        <v/>
      </c>
      <c r="I360" s="136">
        <f>MAX(0,MIN(1,NORMINV(RAND(),Taux_Recup,Ecart_Type_Recup)))</f>
        <v/>
      </c>
      <c r="J360" s="137">
        <f>SIMULATEUR!$L$6*(SIMULATEUR!$H$6*B360-Cout_Audit)</f>
        <v/>
      </c>
      <c r="K360" s="137">
        <f>SIMULATEUR!$L$7*(SIMULATEUR!$H$7*C360-Cout_Audit)</f>
        <v/>
      </c>
      <c r="L360" s="137">
        <f>SIMULATEUR!$L$8*(SIMULATEUR!$H$8*D360-Cout_Audit)</f>
        <v/>
      </c>
      <c r="M360" s="137">
        <f>SIMULATEUR!$L$9*(SIMULATEUR!$H$9*E360-Cout_Audit)</f>
        <v/>
      </c>
      <c r="N360" s="137">
        <f>SIMULATEUR!$L$10*(SIMULATEUR!$H$10*F360-Cout_Audit)</f>
        <v/>
      </c>
      <c r="O360" s="137">
        <f>SIMULATEUR!$L$11*(SIMULATEUR!$H$11*G360-Cout_Audit)</f>
        <v/>
      </c>
      <c r="P360" s="137">
        <f>SIMULATEUR!$L$12*(SIMULATEUR!$H$12*H360-Cout_Audit)</f>
        <v/>
      </c>
      <c r="Q360" s="137">
        <f>SIMULATEUR!$L$13*(SIMULATEUR!$H$13*I360-Cout_Audit)</f>
        <v/>
      </c>
      <c r="S360" s="138">
        <f>SUM(J360:Q360)</f>
        <v/>
      </c>
    </row>
    <row r="361">
      <c r="A361" s="135" t="n">
        <v>358</v>
      </c>
      <c r="B361" s="136">
        <f>MAX(0,MIN(1,NORMINV(RAND(),Taux_Recup,Ecart_Type_Recup)))</f>
        <v/>
      </c>
      <c r="C361" s="136">
        <f>MAX(0,MIN(1,NORMINV(RAND(),Taux_Recup,Ecart_Type_Recup)))</f>
        <v/>
      </c>
      <c r="D361" s="136">
        <f>MAX(0,MIN(1,NORMINV(RAND(),Taux_Recup,Ecart_Type_Recup)))</f>
        <v/>
      </c>
      <c r="E361" s="136">
        <f>MAX(0,MIN(1,NORMINV(RAND(),Taux_Recup,Ecart_Type_Recup)))</f>
        <v/>
      </c>
      <c r="F361" s="136">
        <f>MAX(0,MIN(1,NORMINV(RAND(),Taux_Recup,Ecart_Type_Recup)))</f>
        <v/>
      </c>
      <c r="G361" s="136">
        <f>MAX(0,MIN(1,NORMINV(RAND(),Taux_Recup,Ecart_Type_Recup)))</f>
        <v/>
      </c>
      <c r="H361" s="136">
        <f>MAX(0,MIN(1,NORMINV(RAND(),Taux_Recup,Ecart_Type_Recup)))</f>
        <v/>
      </c>
      <c r="I361" s="136">
        <f>MAX(0,MIN(1,NORMINV(RAND(),Taux_Recup,Ecart_Type_Recup)))</f>
        <v/>
      </c>
      <c r="J361" s="137">
        <f>SIMULATEUR!$L$6*(SIMULATEUR!$H$6*B361-Cout_Audit)</f>
        <v/>
      </c>
      <c r="K361" s="137">
        <f>SIMULATEUR!$L$7*(SIMULATEUR!$H$7*C361-Cout_Audit)</f>
        <v/>
      </c>
      <c r="L361" s="137">
        <f>SIMULATEUR!$L$8*(SIMULATEUR!$H$8*D361-Cout_Audit)</f>
        <v/>
      </c>
      <c r="M361" s="137">
        <f>SIMULATEUR!$L$9*(SIMULATEUR!$H$9*E361-Cout_Audit)</f>
        <v/>
      </c>
      <c r="N361" s="137">
        <f>SIMULATEUR!$L$10*(SIMULATEUR!$H$10*F361-Cout_Audit)</f>
        <v/>
      </c>
      <c r="O361" s="137">
        <f>SIMULATEUR!$L$11*(SIMULATEUR!$H$11*G361-Cout_Audit)</f>
        <v/>
      </c>
      <c r="P361" s="137">
        <f>SIMULATEUR!$L$12*(SIMULATEUR!$H$12*H361-Cout_Audit)</f>
        <v/>
      </c>
      <c r="Q361" s="137">
        <f>SIMULATEUR!$L$13*(SIMULATEUR!$H$13*I361-Cout_Audit)</f>
        <v/>
      </c>
      <c r="S361" s="138">
        <f>SUM(J361:Q361)</f>
        <v/>
      </c>
    </row>
    <row r="362">
      <c r="A362" s="135" t="n">
        <v>359</v>
      </c>
      <c r="B362" s="136">
        <f>MAX(0,MIN(1,NORMINV(RAND(),Taux_Recup,Ecart_Type_Recup)))</f>
        <v/>
      </c>
      <c r="C362" s="136">
        <f>MAX(0,MIN(1,NORMINV(RAND(),Taux_Recup,Ecart_Type_Recup)))</f>
        <v/>
      </c>
      <c r="D362" s="136">
        <f>MAX(0,MIN(1,NORMINV(RAND(),Taux_Recup,Ecart_Type_Recup)))</f>
        <v/>
      </c>
      <c r="E362" s="136">
        <f>MAX(0,MIN(1,NORMINV(RAND(),Taux_Recup,Ecart_Type_Recup)))</f>
        <v/>
      </c>
      <c r="F362" s="136">
        <f>MAX(0,MIN(1,NORMINV(RAND(),Taux_Recup,Ecart_Type_Recup)))</f>
        <v/>
      </c>
      <c r="G362" s="136">
        <f>MAX(0,MIN(1,NORMINV(RAND(),Taux_Recup,Ecart_Type_Recup)))</f>
        <v/>
      </c>
      <c r="H362" s="136">
        <f>MAX(0,MIN(1,NORMINV(RAND(),Taux_Recup,Ecart_Type_Recup)))</f>
        <v/>
      </c>
      <c r="I362" s="136">
        <f>MAX(0,MIN(1,NORMINV(RAND(),Taux_Recup,Ecart_Type_Recup)))</f>
        <v/>
      </c>
      <c r="J362" s="137">
        <f>SIMULATEUR!$L$6*(SIMULATEUR!$H$6*B362-Cout_Audit)</f>
        <v/>
      </c>
      <c r="K362" s="137">
        <f>SIMULATEUR!$L$7*(SIMULATEUR!$H$7*C362-Cout_Audit)</f>
        <v/>
      </c>
      <c r="L362" s="137">
        <f>SIMULATEUR!$L$8*(SIMULATEUR!$H$8*D362-Cout_Audit)</f>
        <v/>
      </c>
      <c r="M362" s="137">
        <f>SIMULATEUR!$L$9*(SIMULATEUR!$H$9*E362-Cout_Audit)</f>
        <v/>
      </c>
      <c r="N362" s="137">
        <f>SIMULATEUR!$L$10*(SIMULATEUR!$H$10*F362-Cout_Audit)</f>
        <v/>
      </c>
      <c r="O362" s="137">
        <f>SIMULATEUR!$L$11*(SIMULATEUR!$H$11*G362-Cout_Audit)</f>
        <v/>
      </c>
      <c r="P362" s="137">
        <f>SIMULATEUR!$L$12*(SIMULATEUR!$H$12*H362-Cout_Audit)</f>
        <v/>
      </c>
      <c r="Q362" s="137">
        <f>SIMULATEUR!$L$13*(SIMULATEUR!$H$13*I362-Cout_Audit)</f>
        <v/>
      </c>
      <c r="S362" s="138">
        <f>SUM(J362:Q362)</f>
        <v/>
      </c>
    </row>
    <row r="363">
      <c r="A363" s="135" t="n">
        <v>360</v>
      </c>
      <c r="B363" s="136">
        <f>MAX(0,MIN(1,NORMINV(RAND(),Taux_Recup,Ecart_Type_Recup)))</f>
        <v/>
      </c>
      <c r="C363" s="136">
        <f>MAX(0,MIN(1,NORMINV(RAND(),Taux_Recup,Ecart_Type_Recup)))</f>
        <v/>
      </c>
      <c r="D363" s="136">
        <f>MAX(0,MIN(1,NORMINV(RAND(),Taux_Recup,Ecart_Type_Recup)))</f>
        <v/>
      </c>
      <c r="E363" s="136">
        <f>MAX(0,MIN(1,NORMINV(RAND(),Taux_Recup,Ecart_Type_Recup)))</f>
        <v/>
      </c>
      <c r="F363" s="136">
        <f>MAX(0,MIN(1,NORMINV(RAND(),Taux_Recup,Ecart_Type_Recup)))</f>
        <v/>
      </c>
      <c r="G363" s="136">
        <f>MAX(0,MIN(1,NORMINV(RAND(),Taux_Recup,Ecart_Type_Recup)))</f>
        <v/>
      </c>
      <c r="H363" s="136">
        <f>MAX(0,MIN(1,NORMINV(RAND(),Taux_Recup,Ecart_Type_Recup)))</f>
        <v/>
      </c>
      <c r="I363" s="136">
        <f>MAX(0,MIN(1,NORMINV(RAND(),Taux_Recup,Ecart_Type_Recup)))</f>
        <v/>
      </c>
      <c r="J363" s="137">
        <f>SIMULATEUR!$L$6*(SIMULATEUR!$H$6*B363-Cout_Audit)</f>
        <v/>
      </c>
      <c r="K363" s="137">
        <f>SIMULATEUR!$L$7*(SIMULATEUR!$H$7*C363-Cout_Audit)</f>
        <v/>
      </c>
      <c r="L363" s="137">
        <f>SIMULATEUR!$L$8*(SIMULATEUR!$H$8*D363-Cout_Audit)</f>
        <v/>
      </c>
      <c r="M363" s="137">
        <f>SIMULATEUR!$L$9*(SIMULATEUR!$H$9*E363-Cout_Audit)</f>
        <v/>
      </c>
      <c r="N363" s="137">
        <f>SIMULATEUR!$L$10*(SIMULATEUR!$H$10*F363-Cout_Audit)</f>
        <v/>
      </c>
      <c r="O363" s="137">
        <f>SIMULATEUR!$L$11*(SIMULATEUR!$H$11*G363-Cout_Audit)</f>
        <v/>
      </c>
      <c r="P363" s="137">
        <f>SIMULATEUR!$L$12*(SIMULATEUR!$H$12*H363-Cout_Audit)</f>
        <v/>
      </c>
      <c r="Q363" s="137">
        <f>SIMULATEUR!$L$13*(SIMULATEUR!$H$13*I363-Cout_Audit)</f>
        <v/>
      </c>
      <c r="S363" s="138">
        <f>SUM(J363:Q363)</f>
        <v/>
      </c>
    </row>
    <row r="364">
      <c r="A364" s="135" t="n">
        <v>361</v>
      </c>
      <c r="B364" s="136">
        <f>MAX(0,MIN(1,NORMINV(RAND(),Taux_Recup,Ecart_Type_Recup)))</f>
        <v/>
      </c>
      <c r="C364" s="136">
        <f>MAX(0,MIN(1,NORMINV(RAND(),Taux_Recup,Ecart_Type_Recup)))</f>
        <v/>
      </c>
      <c r="D364" s="136">
        <f>MAX(0,MIN(1,NORMINV(RAND(),Taux_Recup,Ecart_Type_Recup)))</f>
        <v/>
      </c>
      <c r="E364" s="136">
        <f>MAX(0,MIN(1,NORMINV(RAND(),Taux_Recup,Ecart_Type_Recup)))</f>
        <v/>
      </c>
      <c r="F364" s="136">
        <f>MAX(0,MIN(1,NORMINV(RAND(),Taux_Recup,Ecart_Type_Recup)))</f>
        <v/>
      </c>
      <c r="G364" s="136">
        <f>MAX(0,MIN(1,NORMINV(RAND(),Taux_Recup,Ecart_Type_Recup)))</f>
        <v/>
      </c>
      <c r="H364" s="136">
        <f>MAX(0,MIN(1,NORMINV(RAND(),Taux_Recup,Ecart_Type_Recup)))</f>
        <v/>
      </c>
      <c r="I364" s="136">
        <f>MAX(0,MIN(1,NORMINV(RAND(),Taux_Recup,Ecart_Type_Recup)))</f>
        <v/>
      </c>
      <c r="J364" s="137">
        <f>SIMULATEUR!$L$6*(SIMULATEUR!$H$6*B364-Cout_Audit)</f>
        <v/>
      </c>
      <c r="K364" s="137">
        <f>SIMULATEUR!$L$7*(SIMULATEUR!$H$7*C364-Cout_Audit)</f>
        <v/>
      </c>
      <c r="L364" s="137">
        <f>SIMULATEUR!$L$8*(SIMULATEUR!$H$8*D364-Cout_Audit)</f>
        <v/>
      </c>
      <c r="M364" s="137">
        <f>SIMULATEUR!$L$9*(SIMULATEUR!$H$9*E364-Cout_Audit)</f>
        <v/>
      </c>
      <c r="N364" s="137">
        <f>SIMULATEUR!$L$10*(SIMULATEUR!$H$10*F364-Cout_Audit)</f>
        <v/>
      </c>
      <c r="O364" s="137">
        <f>SIMULATEUR!$L$11*(SIMULATEUR!$H$11*G364-Cout_Audit)</f>
        <v/>
      </c>
      <c r="P364" s="137">
        <f>SIMULATEUR!$L$12*(SIMULATEUR!$H$12*H364-Cout_Audit)</f>
        <v/>
      </c>
      <c r="Q364" s="137">
        <f>SIMULATEUR!$L$13*(SIMULATEUR!$H$13*I364-Cout_Audit)</f>
        <v/>
      </c>
      <c r="S364" s="138">
        <f>SUM(J364:Q364)</f>
        <v/>
      </c>
    </row>
    <row r="365">
      <c r="A365" s="135" t="n">
        <v>362</v>
      </c>
      <c r="B365" s="136">
        <f>MAX(0,MIN(1,NORMINV(RAND(),Taux_Recup,Ecart_Type_Recup)))</f>
        <v/>
      </c>
      <c r="C365" s="136">
        <f>MAX(0,MIN(1,NORMINV(RAND(),Taux_Recup,Ecart_Type_Recup)))</f>
        <v/>
      </c>
      <c r="D365" s="136">
        <f>MAX(0,MIN(1,NORMINV(RAND(),Taux_Recup,Ecart_Type_Recup)))</f>
        <v/>
      </c>
      <c r="E365" s="136">
        <f>MAX(0,MIN(1,NORMINV(RAND(),Taux_Recup,Ecart_Type_Recup)))</f>
        <v/>
      </c>
      <c r="F365" s="136">
        <f>MAX(0,MIN(1,NORMINV(RAND(),Taux_Recup,Ecart_Type_Recup)))</f>
        <v/>
      </c>
      <c r="G365" s="136">
        <f>MAX(0,MIN(1,NORMINV(RAND(),Taux_Recup,Ecart_Type_Recup)))</f>
        <v/>
      </c>
      <c r="H365" s="136">
        <f>MAX(0,MIN(1,NORMINV(RAND(),Taux_Recup,Ecart_Type_Recup)))</f>
        <v/>
      </c>
      <c r="I365" s="136">
        <f>MAX(0,MIN(1,NORMINV(RAND(),Taux_Recup,Ecart_Type_Recup)))</f>
        <v/>
      </c>
      <c r="J365" s="137">
        <f>SIMULATEUR!$L$6*(SIMULATEUR!$H$6*B365-Cout_Audit)</f>
        <v/>
      </c>
      <c r="K365" s="137">
        <f>SIMULATEUR!$L$7*(SIMULATEUR!$H$7*C365-Cout_Audit)</f>
        <v/>
      </c>
      <c r="L365" s="137">
        <f>SIMULATEUR!$L$8*(SIMULATEUR!$H$8*D365-Cout_Audit)</f>
        <v/>
      </c>
      <c r="M365" s="137">
        <f>SIMULATEUR!$L$9*(SIMULATEUR!$H$9*E365-Cout_Audit)</f>
        <v/>
      </c>
      <c r="N365" s="137">
        <f>SIMULATEUR!$L$10*(SIMULATEUR!$H$10*F365-Cout_Audit)</f>
        <v/>
      </c>
      <c r="O365" s="137">
        <f>SIMULATEUR!$L$11*(SIMULATEUR!$H$11*G365-Cout_Audit)</f>
        <v/>
      </c>
      <c r="P365" s="137">
        <f>SIMULATEUR!$L$12*(SIMULATEUR!$H$12*H365-Cout_Audit)</f>
        <v/>
      </c>
      <c r="Q365" s="137">
        <f>SIMULATEUR!$L$13*(SIMULATEUR!$H$13*I365-Cout_Audit)</f>
        <v/>
      </c>
      <c r="S365" s="138">
        <f>SUM(J365:Q365)</f>
        <v/>
      </c>
    </row>
    <row r="366">
      <c r="A366" s="135" t="n">
        <v>363</v>
      </c>
      <c r="B366" s="136">
        <f>MAX(0,MIN(1,NORMINV(RAND(),Taux_Recup,Ecart_Type_Recup)))</f>
        <v/>
      </c>
      <c r="C366" s="136">
        <f>MAX(0,MIN(1,NORMINV(RAND(),Taux_Recup,Ecart_Type_Recup)))</f>
        <v/>
      </c>
      <c r="D366" s="136">
        <f>MAX(0,MIN(1,NORMINV(RAND(),Taux_Recup,Ecart_Type_Recup)))</f>
        <v/>
      </c>
      <c r="E366" s="136">
        <f>MAX(0,MIN(1,NORMINV(RAND(),Taux_Recup,Ecart_Type_Recup)))</f>
        <v/>
      </c>
      <c r="F366" s="136">
        <f>MAX(0,MIN(1,NORMINV(RAND(),Taux_Recup,Ecart_Type_Recup)))</f>
        <v/>
      </c>
      <c r="G366" s="136">
        <f>MAX(0,MIN(1,NORMINV(RAND(),Taux_Recup,Ecart_Type_Recup)))</f>
        <v/>
      </c>
      <c r="H366" s="136">
        <f>MAX(0,MIN(1,NORMINV(RAND(),Taux_Recup,Ecart_Type_Recup)))</f>
        <v/>
      </c>
      <c r="I366" s="136">
        <f>MAX(0,MIN(1,NORMINV(RAND(),Taux_Recup,Ecart_Type_Recup)))</f>
        <v/>
      </c>
      <c r="J366" s="137">
        <f>SIMULATEUR!$L$6*(SIMULATEUR!$H$6*B366-Cout_Audit)</f>
        <v/>
      </c>
      <c r="K366" s="137">
        <f>SIMULATEUR!$L$7*(SIMULATEUR!$H$7*C366-Cout_Audit)</f>
        <v/>
      </c>
      <c r="L366" s="137">
        <f>SIMULATEUR!$L$8*(SIMULATEUR!$H$8*D366-Cout_Audit)</f>
        <v/>
      </c>
      <c r="M366" s="137">
        <f>SIMULATEUR!$L$9*(SIMULATEUR!$H$9*E366-Cout_Audit)</f>
        <v/>
      </c>
      <c r="N366" s="137">
        <f>SIMULATEUR!$L$10*(SIMULATEUR!$H$10*F366-Cout_Audit)</f>
        <v/>
      </c>
      <c r="O366" s="137">
        <f>SIMULATEUR!$L$11*(SIMULATEUR!$H$11*G366-Cout_Audit)</f>
        <v/>
      </c>
      <c r="P366" s="137">
        <f>SIMULATEUR!$L$12*(SIMULATEUR!$H$12*H366-Cout_Audit)</f>
        <v/>
      </c>
      <c r="Q366" s="137">
        <f>SIMULATEUR!$L$13*(SIMULATEUR!$H$13*I366-Cout_Audit)</f>
        <v/>
      </c>
      <c r="S366" s="138">
        <f>SUM(J366:Q366)</f>
        <v/>
      </c>
    </row>
    <row r="367">
      <c r="A367" s="135" t="n">
        <v>364</v>
      </c>
      <c r="B367" s="136">
        <f>MAX(0,MIN(1,NORMINV(RAND(),Taux_Recup,Ecart_Type_Recup)))</f>
        <v/>
      </c>
      <c r="C367" s="136">
        <f>MAX(0,MIN(1,NORMINV(RAND(),Taux_Recup,Ecart_Type_Recup)))</f>
        <v/>
      </c>
      <c r="D367" s="136">
        <f>MAX(0,MIN(1,NORMINV(RAND(),Taux_Recup,Ecart_Type_Recup)))</f>
        <v/>
      </c>
      <c r="E367" s="136">
        <f>MAX(0,MIN(1,NORMINV(RAND(),Taux_Recup,Ecart_Type_Recup)))</f>
        <v/>
      </c>
      <c r="F367" s="136">
        <f>MAX(0,MIN(1,NORMINV(RAND(),Taux_Recup,Ecart_Type_Recup)))</f>
        <v/>
      </c>
      <c r="G367" s="136">
        <f>MAX(0,MIN(1,NORMINV(RAND(),Taux_Recup,Ecart_Type_Recup)))</f>
        <v/>
      </c>
      <c r="H367" s="136">
        <f>MAX(0,MIN(1,NORMINV(RAND(),Taux_Recup,Ecart_Type_Recup)))</f>
        <v/>
      </c>
      <c r="I367" s="136">
        <f>MAX(0,MIN(1,NORMINV(RAND(),Taux_Recup,Ecart_Type_Recup)))</f>
        <v/>
      </c>
      <c r="J367" s="137">
        <f>SIMULATEUR!$L$6*(SIMULATEUR!$H$6*B367-Cout_Audit)</f>
        <v/>
      </c>
      <c r="K367" s="137">
        <f>SIMULATEUR!$L$7*(SIMULATEUR!$H$7*C367-Cout_Audit)</f>
        <v/>
      </c>
      <c r="L367" s="137">
        <f>SIMULATEUR!$L$8*(SIMULATEUR!$H$8*D367-Cout_Audit)</f>
        <v/>
      </c>
      <c r="M367" s="137">
        <f>SIMULATEUR!$L$9*(SIMULATEUR!$H$9*E367-Cout_Audit)</f>
        <v/>
      </c>
      <c r="N367" s="137">
        <f>SIMULATEUR!$L$10*(SIMULATEUR!$H$10*F367-Cout_Audit)</f>
        <v/>
      </c>
      <c r="O367" s="137">
        <f>SIMULATEUR!$L$11*(SIMULATEUR!$H$11*G367-Cout_Audit)</f>
        <v/>
      </c>
      <c r="P367" s="137">
        <f>SIMULATEUR!$L$12*(SIMULATEUR!$H$12*H367-Cout_Audit)</f>
        <v/>
      </c>
      <c r="Q367" s="137">
        <f>SIMULATEUR!$L$13*(SIMULATEUR!$H$13*I367-Cout_Audit)</f>
        <v/>
      </c>
      <c r="S367" s="138">
        <f>SUM(J367:Q367)</f>
        <v/>
      </c>
    </row>
    <row r="368">
      <c r="A368" s="135" t="n">
        <v>365</v>
      </c>
      <c r="B368" s="136">
        <f>MAX(0,MIN(1,NORMINV(RAND(),Taux_Recup,Ecart_Type_Recup)))</f>
        <v/>
      </c>
      <c r="C368" s="136">
        <f>MAX(0,MIN(1,NORMINV(RAND(),Taux_Recup,Ecart_Type_Recup)))</f>
        <v/>
      </c>
      <c r="D368" s="136">
        <f>MAX(0,MIN(1,NORMINV(RAND(),Taux_Recup,Ecart_Type_Recup)))</f>
        <v/>
      </c>
      <c r="E368" s="136">
        <f>MAX(0,MIN(1,NORMINV(RAND(),Taux_Recup,Ecart_Type_Recup)))</f>
        <v/>
      </c>
      <c r="F368" s="136">
        <f>MAX(0,MIN(1,NORMINV(RAND(),Taux_Recup,Ecart_Type_Recup)))</f>
        <v/>
      </c>
      <c r="G368" s="136">
        <f>MAX(0,MIN(1,NORMINV(RAND(),Taux_Recup,Ecart_Type_Recup)))</f>
        <v/>
      </c>
      <c r="H368" s="136">
        <f>MAX(0,MIN(1,NORMINV(RAND(),Taux_Recup,Ecart_Type_Recup)))</f>
        <v/>
      </c>
      <c r="I368" s="136">
        <f>MAX(0,MIN(1,NORMINV(RAND(),Taux_Recup,Ecart_Type_Recup)))</f>
        <v/>
      </c>
      <c r="J368" s="137">
        <f>SIMULATEUR!$L$6*(SIMULATEUR!$H$6*B368-Cout_Audit)</f>
        <v/>
      </c>
      <c r="K368" s="137">
        <f>SIMULATEUR!$L$7*(SIMULATEUR!$H$7*C368-Cout_Audit)</f>
        <v/>
      </c>
      <c r="L368" s="137">
        <f>SIMULATEUR!$L$8*(SIMULATEUR!$H$8*D368-Cout_Audit)</f>
        <v/>
      </c>
      <c r="M368" s="137">
        <f>SIMULATEUR!$L$9*(SIMULATEUR!$H$9*E368-Cout_Audit)</f>
        <v/>
      </c>
      <c r="N368" s="137">
        <f>SIMULATEUR!$L$10*(SIMULATEUR!$H$10*F368-Cout_Audit)</f>
        <v/>
      </c>
      <c r="O368" s="137">
        <f>SIMULATEUR!$L$11*(SIMULATEUR!$H$11*G368-Cout_Audit)</f>
        <v/>
      </c>
      <c r="P368" s="137">
        <f>SIMULATEUR!$L$12*(SIMULATEUR!$H$12*H368-Cout_Audit)</f>
        <v/>
      </c>
      <c r="Q368" s="137">
        <f>SIMULATEUR!$L$13*(SIMULATEUR!$H$13*I368-Cout_Audit)</f>
        <v/>
      </c>
      <c r="S368" s="138">
        <f>SUM(J368:Q368)</f>
        <v/>
      </c>
    </row>
    <row r="369">
      <c r="A369" s="135" t="n">
        <v>366</v>
      </c>
      <c r="B369" s="136">
        <f>MAX(0,MIN(1,NORMINV(RAND(),Taux_Recup,Ecart_Type_Recup)))</f>
        <v/>
      </c>
      <c r="C369" s="136">
        <f>MAX(0,MIN(1,NORMINV(RAND(),Taux_Recup,Ecart_Type_Recup)))</f>
        <v/>
      </c>
      <c r="D369" s="136">
        <f>MAX(0,MIN(1,NORMINV(RAND(),Taux_Recup,Ecart_Type_Recup)))</f>
        <v/>
      </c>
      <c r="E369" s="136">
        <f>MAX(0,MIN(1,NORMINV(RAND(),Taux_Recup,Ecart_Type_Recup)))</f>
        <v/>
      </c>
      <c r="F369" s="136">
        <f>MAX(0,MIN(1,NORMINV(RAND(),Taux_Recup,Ecart_Type_Recup)))</f>
        <v/>
      </c>
      <c r="G369" s="136">
        <f>MAX(0,MIN(1,NORMINV(RAND(),Taux_Recup,Ecart_Type_Recup)))</f>
        <v/>
      </c>
      <c r="H369" s="136">
        <f>MAX(0,MIN(1,NORMINV(RAND(),Taux_Recup,Ecart_Type_Recup)))</f>
        <v/>
      </c>
      <c r="I369" s="136">
        <f>MAX(0,MIN(1,NORMINV(RAND(),Taux_Recup,Ecart_Type_Recup)))</f>
        <v/>
      </c>
      <c r="J369" s="137">
        <f>SIMULATEUR!$L$6*(SIMULATEUR!$H$6*B369-Cout_Audit)</f>
        <v/>
      </c>
      <c r="K369" s="137">
        <f>SIMULATEUR!$L$7*(SIMULATEUR!$H$7*C369-Cout_Audit)</f>
        <v/>
      </c>
      <c r="L369" s="137">
        <f>SIMULATEUR!$L$8*(SIMULATEUR!$H$8*D369-Cout_Audit)</f>
        <v/>
      </c>
      <c r="M369" s="137">
        <f>SIMULATEUR!$L$9*(SIMULATEUR!$H$9*E369-Cout_Audit)</f>
        <v/>
      </c>
      <c r="N369" s="137">
        <f>SIMULATEUR!$L$10*(SIMULATEUR!$H$10*F369-Cout_Audit)</f>
        <v/>
      </c>
      <c r="O369" s="137">
        <f>SIMULATEUR!$L$11*(SIMULATEUR!$H$11*G369-Cout_Audit)</f>
        <v/>
      </c>
      <c r="P369" s="137">
        <f>SIMULATEUR!$L$12*(SIMULATEUR!$H$12*H369-Cout_Audit)</f>
        <v/>
      </c>
      <c r="Q369" s="137">
        <f>SIMULATEUR!$L$13*(SIMULATEUR!$H$13*I369-Cout_Audit)</f>
        <v/>
      </c>
      <c r="S369" s="138">
        <f>SUM(J369:Q369)</f>
        <v/>
      </c>
    </row>
    <row r="370">
      <c r="A370" s="135" t="n">
        <v>367</v>
      </c>
      <c r="B370" s="136">
        <f>MAX(0,MIN(1,NORMINV(RAND(),Taux_Recup,Ecart_Type_Recup)))</f>
        <v/>
      </c>
      <c r="C370" s="136">
        <f>MAX(0,MIN(1,NORMINV(RAND(),Taux_Recup,Ecart_Type_Recup)))</f>
        <v/>
      </c>
      <c r="D370" s="136">
        <f>MAX(0,MIN(1,NORMINV(RAND(),Taux_Recup,Ecart_Type_Recup)))</f>
        <v/>
      </c>
      <c r="E370" s="136">
        <f>MAX(0,MIN(1,NORMINV(RAND(),Taux_Recup,Ecart_Type_Recup)))</f>
        <v/>
      </c>
      <c r="F370" s="136">
        <f>MAX(0,MIN(1,NORMINV(RAND(),Taux_Recup,Ecart_Type_Recup)))</f>
        <v/>
      </c>
      <c r="G370" s="136">
        <f>MAX(0,MIN(1,NORMINV(RAND(),Taux_Recup,Ecart_Type_Recup)))</f>
        <v/>
      </c>
      <c r="H370" s="136">
        <f>MAX(0,MIN(1,NORMINV(RAND(),Taux_Recup,Ecart_Type_Recup)))</f>
        <v/>
      </c>
      <c r="I370" s="136">
        <f>MAX(0,MIN(1,NORMINV(RAND(),Taux_Recup,Ecart_Type_Recup)))</f>
        <v/>
      </c>
      <c r="J370" s="137">
        <f>SIMULATEUR!$L$6*(SIMULATEUR!$H$6*B370-Cout_Audit)</f>
        <v/>
      </c>
      <c r="K370" s="137">
        <f>SIMULATEUR!$L$7*(SIMULATEUR!$H$7*C370-Cout_Audit)</f>
        <v/>
      </c>
      <c r="L370" s="137">
        <f>SIMULATEUR!$L$8*(SIMULATEUR!$H$8*D370-Cout_Audit)</f>
        <v/>
      </c>
      <c r="M370" s="137">
        <f>SIMULATEUR!$L$9*(SIMULATEUR!$H$9*E370-Cout_Audit)</f>
        <v/>
      </c>
      <c r="N370" s="137">
        <f>SIMULATEUR!$L$10*(SIMULATEUR!$H$10*F370-Cout_Audit)</f>
        <v/>
      </c>
      <c r="O370" s="137">
        <f>SIMULATEUR!$L$11*(SIMULATEUR!$H$11*G370-Cout_Audit)</f>
        <v/>
      </c>
      <c r="P370" s="137">
        <f>SIMULATEUR!$L$12*(SIMULATEUR!$H$12*H370-Cout_Audit)</f>
        <v/>
      </c>
      <c r="Q370" s="137">
        <f>SIMULATEUR!$L$13*(SIMULATEUR!$H$13*I370-Cout_Audit)</f>
        <v/>
      </c>
      <c r="S370" s="138">
        <f>SUM(J370:Q370)</f>
        <v/>
      </c>
    </row>
    <row r="371">
      <c r="A371" s="135" t="n">
        <v>368</v>
      </c>
      <c r="B371" s="136">
        <f>MAX(0,MIN(1,NORMINV(RAND(),Taux_Recup,Ecart_Type_Recup)))</f>
        <v/>
      </c>
      <c r="C371" s="136">
        <f>MAX(0,MIN(1,NORMINV(RAND(),Taux_Recup,Ecart_Type_Recup)))</f>
        <v/>
      </c>
      <c r="D371" s="136">
        <f>MAX(0,MIN(1,NORMINV(RAND(),Taux_Recup,Ecart_Type_Recup)))</f>
        <v/>
      </c>
      <c r="E371" s="136">
        <f>MAX(0,MIN(1,NORMINV(RAND(),Taux_Recup,Ecart_Type_Recup)))</f>
        <v/>
      </c>
      <c r="F371" s="136">
        <f>MAX(0,MIN(1,NORMINV(RAND(),Taux_Recup,Ecart_Type_Recup)))</f>
        <v/>
      </c>
      <c r="G371" s="136">
        <f>MAX(0,MIN(1,NORMINV(RAND(),Taux_Recup,Ecart_Type_Recup)))</f>
        <v/>
      </c>
      <c r="H371" s="136">
        <f>MAX(0,MIN(1,NORMINV(RAND(),Taux_Recup,Ecart_Type_Recup)))</f>
        <v/>
      </c>
      <c r="I371" s="136">
        <f>MAX(0,MIN(1,NORMINV(RAND(),Taux_Recup,Ecart_Type_Recup)))</f>
        <v/>
      </c>
      <c r="J371" s="137">
        <f>SIMULATEUR!$L$6*(SIMULATEUR!$H$6*B371-Cout_Audit)</f>
        <v/>
      </c>
      <c r="K371" s="137">
        <f>SIMULATEUR!$L$7*(SIMULATEUR!$H$7*C371-Cout_Audit)</f>
        <v/>
      </c>
      <c r="L371" s="137">
        <f>SIMULATEUR!$L$8*(SIMULATEUR!$H$8*D371-Cout_Audit)</f>
        <v/>
      </c>
      <c r="M371" s="137">
        <f>SIMULATEUR!$L$9*(SIMULATEUR!$H$9*E371-Cout_Audit)</f>
        <v/>
      </c>
      <c r="N371" s="137">
        <f>SIMULATEUR!$L$10*(SIMULATEUR!$H$10*F371-Cout_Audit)</f>
        <v/>
      </c>
      <c r="O371" s="137">
        <f>SIMULATEUR!$L$11*(SIMULATEUR!$H$11*G371-Cout_Audit)</f>
        <v/>
      </c>
      <c r="P371" s="137">
        <f>SIMULATEUR!$L$12*(SIMULATEUR!$H$12*H371-Cout_Audit)</f>
        <v/>
      </c>
      <c r="Q371" s="137">
        <f>SIMULATEUR!$L$13*(SIMULATEUR!$H$13*I371-Cout_Audit)</f>
        <v/>
      </c>
      <c r="S371" s="138">
        <f>SUM(J371:Q371)</f>
        <v/>
      </c>
    </row>
    <row r="372">
      <c r="A372" s="135" t="n">
        <v>369</v>
      </c>
      <c r="B372" s="136">
        <f>MAX(0,MIN(1,NORMINV(RAND(),Taux_Recup,Ecart_Type_Recup)))</f>
        <v/>
      </c>
      <c r="C372" s="136">
        <f>MAX(0,MIN(1,NORMINV(RAND(),Taux_Recup,Ecart_Type_Recup)))</f>
        <v/>
      </c>
      <c r="D372" s="136">
        <f>MAX(0,MIN(1,NORMINV(RAND(),Taux_Recup,Ecart_Type_Recup)))</f>
        <v/>
      </c>
      <c r="E372" s="136">
        <f>MAX(0,MIN(1,NORMINV(RAND(),Taux_Recup,Ecart_Type_Recup)))</f>
        <v/>
      </c>
      <c r="F372" s="136">
        <f>MAX(0,MIN(1,NORMINV(RAND(),Taux_Recup,Ecart_Type_Recup)))</f>
        <v/>
      </c>
      <c r="G372" s="136">
        <f>MAX(0,MIN(1,NORMINV(RAND(),Taux_Recup,Ecart_Type_Recup)))</f>
        <v/>
      </c>
      <c r="H372" s="136">
        <f>MAX(0,MIN(1,NORMINV(RAND(),Taux_Recup,Ecart_Type_Recup)))</f>
        <v/>
      </c>
      <c r="I372" s="136">
        <f>MAX(0,MIN(1,NORMINV(RAND(),Taux_Recup,Ecart_Type_Recup)))</f>
        <v/>
      </c>
      <c r="J372" s="137">
        <f>SIMULATEUR!$L$6*(SIMULATEUR!$H$6*B372-Cout_Audit)</f>
        <v/>
      </c>
      <c r="K372" s="137">
        <f>SIMULATEUR!$L$7*(SIMULATEUR!$H$7*C372-Cout_Audit)</f>
        <v/>
      </c>
      <c r="L372" s="137">
        <f>SIMULATEUR!$L$8*(SIMULATEUR!$H$8*D372-Cout_Audit)</f>
        <v/>
      </c>
      <c r="M372" s="137">
        <f>SIMULATEUR!$L$9*(SIMULATEUR!$H$9*E372-Cout_Audit)</f>
        <v/>
      </c>
      <c r="N372" s="137">
        <f>SIMULATEUR!$L$10*(SIMULATEUR!$H$10*F372-Cout_Audit)</f>
        <v/>
      </c>
      <c r="O372" s="137">
        <f>SIMULATEUR!$L$11*(SIMULATEUR!$H$11*G372-Cout_Audit)</f>
        <v/>
      </c>
      <c r="P372" s="137">
        <f>SIMULATEUR!$L$12*(SIMULATEUR!$H$12*H372-Cout_Audit)</f>
        <v/>
      </c>
      <c r="Q372" s="137">
        <f>SIMULATEUR!$L$13*(SIMULATEUR!$H$13*I372-Cout_Audit)</f>
        <v/>
      </c>
      <c r="S372" s="138">
        <f>SUM(J372:Q372)</f>
        <v/>
      </c>
    </row>
    <row r="373">
      <c r="A373" s="135" t="n">
        <v>370</v>
      </c>
      <c r="B373" s="136">
        <f>MAX(0,MIN(1,NORMINV(RAND(),Taux_Recup,Ecart_Type_Recup)))</f>
        <v/>
      </c>
      <c r="C373" s="136">
        <f>MAX(0,MIN(1,NORMINV(RAND(),Taux_Recup,Ecart_Type_Recup)))</f>
        <v/>
      </c>
      <c r="D373" s="136">
        <f>MAX(0,MIN(1,NORMINV(RAND(),Taux_Recup,Ecart_Type_Recup)))</f>
        <v/>
      </c>
      <c r="E373" s="136">
        <f>MAX(0,MIN(1,NORMINV(RAND(),Taux_Recup,Ecart_Type_Recup)))</f>
        <v/>
      </c>
      <c r="F373" s="136">
        <f>MAX(0,MIN(1,NORMINV(RAND(),Taux_Recup,Ecart_Type_Recup)))</f>
        <v/>
      </c>
      <c r="G373" s="136">
        <f>MAX(0,MIN(1,NORMINV(RAND(),Taux_Recup,Ecart_Type_Recup)))</f>
        <v/>
      </c>
      <c r="H373" s="136">
        <f>MAX(0,MIN(1,NORMINV(RAND(),Taux_Recup,Ecart_Type_Recup)))</f>
        <v/>
      </c>
      <c r="I373" s="136">
        <f>MAX(0,MIN(1,NORMINV(RAND(),Taux_Recup,Ecart_Type_Recup)))</f>
        <v/>
      </c>
      <c r="J373" s="137">
        <f>SIMULATEUR!$L$6*(SIMULATEUR!$H$6*B373-Cout_Audit)</f>
        <v/>
      </c>
      <c r="K373" s="137">
        <f>SIMULATEUR!$L$7*(SIMULATEUR!$H$7*C373-Cout_Audit)</f>
        <v/>
      </c>
      <c r="L373" s="137">
        <f>SIMULATEUR!$L$8*(SIMULATEUR!$H$8*D373-Cout_Audit)</f>
        <v/>
      </c>
      <c r="M373" s="137">
        <f>SIMULATEUR!$L$9*(SIMULATEUR!$H$9*E373-Cout_Audit)</f>
        <v/>
      </c>
      <c r="N373" s="137">
        <f>SIMULATEUR!$L$10*(SIMULATEUR!$H$10*F373-Cout_Audit)</f>
        <v/>
      </c>
      <c r="O373" s="137">
        <f>SIMULATEUR!$L$11*(SIMULATEUR!$H$11*G373-Cout_Audit)</f>
        <v/>
      </c>
      <c r="P373" s="137">
        <f>SIMULATEUR!$L$12*(SIMULATEUR!$H$12*H373-Cout_Audit)</f>
        <v/>
      </c>
      <c r="Q373" s="137">
        <f>SIMULATEUR!$L$13*(SIMULATEUR!$H$13*I373-Cout_Audit)</f>
        <v/>
      </c>
      <c r="S373" s="138">
        <f>SUM(J373:Q373)</f>
        <v/>
      </c>
    </row>
    <row r="374">
      <c r="A374" s="135" t="n">
        <v>371</v>
      </c>
      <c r="B374" s="136">
        <f>MAX(0,MIN(1,NORMINV(RAND(),Taux_Recup,Ecart_Type_Recup)))</f>
        <v/>
      </c>
      <c r="C374" s="136">
        <f>MAX(0,MIN(1,NORMINV(RAND(),Taux_Recup,Ecart_Type_Recup)))</f>
        <v/>
      </c>
      <c r="D374" s="136">
        <f>MAX(0,MIN(1,NORMINV(RAND(),Taux_Recup,Ecart_Type_Recup)))</f>
        <v/>
      </c>
      <c r="E374" s="136">
        <f>MAX(0,MIN(1,NORMINV(RAND(),Taux_Recup,Ecart_Type_Recup)))</f>
        <v/>
      </c>
      <c r="F374" s="136">
        <f>MAX(0,MIN(1,NORMINV(RAND(),Taux_Recup,Ecart_Type_Recup)))</f>
        <v/>
      </c>
      <c r="G374" s="136">
        <f>MAX(0,MIN(1,NORMINV(RAND(),Taux_Recup,Ecart_Type_Recup)))</f>
        <v/>
      </c>
      <c r="H374" s="136">
        <f>MAX(0,MIN(1,NORMINV(RAND(),Taux_Recup,Ecart_Type_Recup)))</f>
        <v/>
      </c>
      <c r="I374" s="136">
        <f>MAX(0,MIN(1,NORMINV(RAND(),Taux_Recup,Ecart_Type_Recup)))</f>
        <v/>
      </c>
      <c r="J374" s="137">
        <f>SIMULATEUR!$L$6*(SIMULATEUR!$H$6*B374-Cout_Audit)</f>
        <v/>
      </c>
      <c r="K374" s="137">
        <f>SIMULATEUR!$L$7*(SIMULATEUR!$H$7*C374-Cout_Audit)</f>
        <v/>
      </c>
      <c r="L374" s="137">
        <f>SIMULATEUR!$L$8*(SIMULATEUR!$H$8*D374-Cout_Audit)</f>
        <v/>
      </c>
      <c r="M374" s="137">
        <f>SIMULATEUR!$L$9*(SIMULATEUR!$H$9*E374-Cout_Audit)</f>
        <v/>
      </c>
      <c r="N374" s="137">
        <f>SIMULATEUR!$L$10*(SIMULATEUR!$H$10*F374-Cout_Audit)</f>
        <v/>
      </c>
      <c r="O374" s="137">
        <f>SIMULATEUR!$L$11*(SIMULATEUR!$H$11*G374-Cout_Audit)</f>
        <v/>
      </c>
      <c r="P374" s="137">
        <f>SIMULATEUR!$L$12*(SIMULATEUR!$H$12*H374-Cout_Audit)</f>
        <v/>
      </c>
      <c r="Q374" s="137">
        <f>SIMULATEUR!$L$13*(SIMULATEUR!$H$13*I374-Cout_Audit)</f>
        <v/>
      </c>
      <c r="S374" s="138">
        <f>SUM(J374:Q374)</f>
        <v/>
      </c>
    </row>
    <row r="375">
      <c r="A375" s="135" t="n">
        <v>372</v>
      </c>
      <c r="B375" s="136">
        <f>MAX(0,MIN(1,NORMINV(RAND(),Taux_Recup,Ecart_Type_Recup)))</f>
        <v/>
      </c>
      <c r="C375" s="136">
        <f>MAX(0,MIN(1,NORMINV(RAND(),Taux_Recup,Ecart_Type_Recup)))</f>
        <v/>
      </c>
      <c r="D375" s="136">
        <f>MAX(0,MIN(1,NORMINV(RAND(),Taux_Recup,Ecart_Type_Recup)))</f>
        <v/>
      </c>
      <c r="E375" s="136">
        <f>MAX(0,MIN(1,NORMINV(RAND(),Taux_Recup,Ecart_Type_Recup)))</f>
        <v/>
      </c>
      <c r="F375" s="136">
        <f>MAX(0,MIN(1,NORMINV(RAND(),Taux_Recup,Ecart_Type_Recup)))</f>
        <v/>
      </c>
      <c r="G375" s="136">
        <f>MAX(0,MIN(1,NORMINV(RAND(),Taux_Recup,Ecart_Type_Recup)))</f>
        <v/>
      </c>
      <c r="H375" s="136">
        <f>MAX(0,MIN(1,NORMINV(RAND(),Taux_Recup,Ecart_Type_Recup)))</f>
        <v/>
      </c>
      <c r="I375" s="136">
        <f>MAX(0,MIN(1,NORMINV(RAND(),Taux_Recup,Ecart_Type_Recup)))</f>
        <v/>
      </c>
      <c r="J375" s="137">
        <f>SIMULATEUR!$L$6*(SIMULATEUR!$H$6*B375-Cout_Audit)</f>
        <v/>
      </c>
      <c r="K375" s="137">
        <f>SIMULATEUR!$L$7*(SIMULATEUR!$H$7*C375-Cout_Audit)</f>
        <v/>
      </c>
      <c r="L375" s="137">
        <f>SIMULATEUR!$L$8*(SIMULATEUR!$H$8*D375-Cout_Audit)</f>
        <v/>
      </c>
      <c r="M375" s="137">
        <f>SIMULATEUR!$L$9*(SIMULATEUR!$H$9*E375-Cout_Audit)</f>
        <v/>
      </c>
      <c r="N375" s="137">
        <f>SIMULATEUR!$L$10*(SIMULATEUR!$H$10*F375-Cout_Audit)</f>
        <v/>
      </c>
      <c r="O375" s="137">
        <f>SIMULATEUR!$L$11*(SIMULATEUR!$H$11*G375-Cout_Audit)</f>
        <v/>
      </c>
      <c r="P375" s="137">
        <f>SIMULATEUR!$L$12*(SIMULATEUR!$H$12*H375-Cout_Audit)</f>
        <v/>
      </c>
      <c r="Q375" s="137">
        <f>SIMULATEUR!$L$13*(SIMULATEUR!$H$13*I375-Cout_Audit)</f>
        <v/>
      </c>
      <c r="S375" s="138">
        <f>SUM(J375:Q375)</f>
        <v/>
      </c>
    </row>
    <row r="376">
      <c r="A376" s="135" t="n">
        <v>373</v>
      </c>
      <c r="B376" s="136">
        <f>MAX(0,MIN(1,NORMINV(RAND(),Taux_Recup,Ecart_Type_Recup)))</f>
        <v/>
      </c>
      <c r="C376" s="136">
        <f>MAX(0,MIN(1,NORMINV(RAND(),Taux_Recup,Ecart_Type_Recup)))</f>
        <v/>
      </c>
      <c r="D376" s="136">
        <f>MAX(0,MIN(1,NORMINV(RAND(),Taux_Recup,Ecart_Type_Recup)))</f>
        <v/>
      </c>
      <c r="E376" s="136">
        <f>MAX(0,MIN(1,NORMINV(RAND(),Taux_Recup,Ecart_Type_Recup)))</f>
        <v/>
      </c>
      <c r="F376" s="136">
        <f>MAX(0,MIN(1,NORMINV(RAND(),Taux_Recup,Ecart_Type_Recup)))</f>
        <v/>
      </c>
      <c r="G376" s="136">
        <f>MAX(0,MIN(1,NORMINV(RAND(),Taux_Recup,Ecart_Type_Recup)))</f>
        <v/>
      </c>
      <c r="H376" s="136">
        <f>MAX(0,MIN(1,NORMINV(RAND(),Taux_Recup,Ecart_Type_Recup)))</f>
        <v/>
      </c>
      <c r="I376" s="136">
        <f>MAX(0,MIN(1,NORMINV(RAND(),Taux_Recup,Ecart_Type_Recup)))</f>
        <v/>
      </c>
      <c r="J376" s="137">
        <f>SIMULATEUR!$L$6*(SIMULATEUR!$H$6*B376-Cout_Audit)</f>
        <v/>
      </c>
      <c r="K376" s="137">
        <f>SIMULATEUR!$L$7*(SIMULATEUR!$H$7*C376-Cout_Audit)</f>
        <v/>
      </c>
      <c r="L376" s="137">
        <f>SIMULATEUR!$L$8*(SIMULATEUR!$H$8*D376-Cout_Audit)</f>
        <v/>
      </c>
      <c r="M376" s="137">
        <f>SIMULATEUR!$L$9*(SIMULATEUR!$H$9*E376-Cout_Audit)</f>
        <v/>
      </c>
      <c r="N376" s="137">
        <f>SIMULATEUR!$L$10*(SIMULATEUR!$H$10*F376-Cout_Audit)</f>
        <v/>
      </c>
      <c r="O376" s="137">
        <f>SIMULATEUR!$L$11*(SIMULATEUR!$H$11*G376-Cout_Audit)</f>
        <v/>
      </c>
      <c r="P376" s="137">
        <f>SIMULATEUR!$L$12*(SIMULATEUR!$H$12*H376-Cout_Audit)</f>
        <v/>
      </c>
      <c r="Q376" s="137">
        <f>SIMULATEUR!$L$13*(SIMULATEUR!$H$13*I376-Cout_Audit)</f>
        <v/>
      </c>
      <c r="S376" s="138">
        <f>SUM(J376:Q376)</f>
        <v/>
      </c>
    </row>
    <row r="377">
      <c r="A377" s="135" t="n">
        <v>374</v>
      </c>
      <c r="B377" s="136">
        <f>MAX(0,MIN(1,NORMINV(RAND(),Taux_Recup,Ecart_Type_Recup)))</f>
        <v/>
      </c>
      <c r="C377" s="136">
        <f>MAX(0,MIN(1,NORMINV(RAND(),Taux_Recup,Ecart_Type_Recup)))</f>
        <v/>
      </c>
      <c r="D377" s="136">
        <f>MAX(0,MIN(1,NORMINV(RAND(),Taux_Recup,Ecart_Type_Recup)))</f>
        <v/>
      </c>
      <c r="E377" s="136">
        <f>MAX(0,MIN(1,NORMINV(RAND(),Taux_Recup,Ecart_Type_Recup)))</f>
        <v/>
      </c>
      <c r="F377" s="136">
        <f>MAX(0,MIN(1,NORMINV(RAND(),Taux_Recup,Ecart_Type_Recup)))</f>
        <v/>
      </c>
      <c r="G377" s="136">
        <f>MAX(0,MIN(1,NORMINV(RAND(),Taux_Recup,Ecart_Type_Recup)))</f>
        <v/>
      </c>
      <c r="H377" s="136">
        <f>MAX(0,MIN(1,NORMINV(RAND(),Taux_Recup,Ecart_Type_Recup)))</f>
        <v/>
      </c>
      <c r="I377" s="136">
        <f>MAX(0,MIN(1,NORMINV(RAND(),Taux_Recup,Ecart_Type_Recup)))</f>
        <v/>
      </c>
      <c r="J377" s="137">
        <f>SIMULATEUR!$L$6*(SIMULATEUR!$H$6*B377-Cout_Audit)</f>
        <v/>
      </c>
      <c r="K377" s="137">
        <f>SIMULATEUR!$L$7*(SIMULATEUR!$H$7*C377-Cout_Audit)</f>
        <v/>
      </c>
      <c r="L377" s="137">
        <f>SIMULATEUR!$L$8*(SIMULATEUR!$H$8*D377-Cout_Audit)</f>
        <v/>
      </c>
      <c r="M377" s="137">
        <f>SIMULATEUR!$L$9*(SIMULATEUR!$H$9*E377-Cout_Audit)</f>
        <v/>
      </c>
      <c r="N377" s="137">
        <f>SIMULATEUR!$L$10*(SIMULATEUR!$H$10*F377-Cout_Audit)</f>
        <v/>
      </c>
      <c r="O377" s="137">
        <f>SIMULATEUR!$L$11*(SIMULATEUR!$H$11*G377-Cout_Audit)</f>
        <v/>
      </c>
      <c r="P377" s="137">
        <f>SIMULATEUR!$L$12*(SIMULATEUR!$H$12*H377-Cout_Audit)</f>
        <v/>
      </c>
      <c r="Q377" s="137">
        <f>SIMULATEUR!$L$13*(SIMULATEUR!$H$13*I377-Cout_Audit)</f>
        <v/>
      </c>
      <c r="S377" s="138">
        <f>SUM(J377:Q377)</f>
        <v/>
      </c>
    </row>
    <row r="378">
      <c r="A378" s="135" t="n">
        <v>375</v>
      </c>
      <c r="B378" s="136">
        <f>MAX(0,MIN(1,NORMINV(RAND(),Taux_Recup,Ecart_Type_Recup)))</f>
        <v/>
      </c>
      <c r="C378" s="136">
        <f>MAX(0,MIN(1,NORMINV(RAND(),Taux_Recup,Ecart_Type_Recup)))</f>
        <v/>
      </c>
      <c r="D378" s="136">
        <f>MAX(0,MIN(1,NORMINV(RAND(),Taux_Recup,Ecart_Type_Recup)))</f>
        <v/>
      </c>
      <c r="E378" s="136">
        <f>MAX(0,MIN(1,NORMINV(RAND(),Taux_Recup,Ecart_Type_Recup)))</f>
        <v/>
      </c>
      <c r="F378" s="136">
        <f>MAX(0,MIN(1,NORMINV(RAND(),Taux_Recup,Ecart_Type_Recup)))</f>
        <v/>
      </c>
      <c r="G378" s="136">
        <f>MAX(0,MIN(1,NORMINV(RAND(),Taux_Recup,Ecart_Type_Recup)))</f>
        <v/>
      </c>
      <c r="H378" s="136">
        <f>MAX(0,MIN(1,NORMINV(RAND(),Taux_Recup,Ecart_Type_Recup)))</f>
        <v/>
      </c>
      <c r="I378" s="136">
        <f>MAX(0,MIN(1,NORMINV(RAND(),Taux_Recup,Ecart_Type_Recup)))</f>
        <v/>
      </c>
      <c r="J378" s="137">
        <f>SIMULATEUR!$L$6*(SIMULATEUR!$H$6*B378-Cout_Audit)</f>
        <v/>
      </c>
      <c r="K378" s="137">
        <f>SIMULATEUR!$L$7*(SIMULATEUR!$H$7*C378-Cout_Audit)</f>
        <v/>
      </c>
      <c r="L378" s="137">
        <f>SIMULATEUR!$L$8*(SIMULATEUR!$H$8*D378-Cout_Audit)</f>
        <v/>
      </c>
      <c r="M378" s="137">
        <f>SIMULATEUR!$L$9*(SIMULATEUR!$H$9*E378-Cout_Audit)</f>
        <v/>
      </c>
      <c r="N378" s="137">
        <f>SIMULATEUR!$L$10*(SIMULATEUR!$H$10*F378-Cout_Audit)</f>
        <v/>
      </c>
      <c r="O378" s="137">
        <f>SIMULATEUR!$L$11*(SIMULATEUR!$H$11*G378-Cout_Audit)</f>
        <v/>
      </c>
      <c r="P378" s="137">
        <f>SIMULATEUR!$L$12*(SIMULATEUR!$H$12*H378-Cout_Audit)</f>
        <v/>
      </c>
      <c r="Q378" s="137">
        <f>SIMULATEUR!$L$13*(SIMULATEUR!$H$13*I378-Cout_Audit)</f>
        <v/>
      </c>
      <c r="S378" s="138">
        <f>SUM(J378:Q378)</f>
        <v/>
      </c>
    </row>
    <row r="379">
      <c r="A379" s="135" t="n">
        <v>376</v>
      </c>
      <c r="B379" s="136">
        <f>MAX(0,MIN(1,NORMINV(RAND(),Taux_Recup,Ecart_Type_Recup)))</f>
        <v/>
      </c>
      <c r="C379" s="136">
        <f>MAX(0,MIN(1,NORMINV(RAND(),Taux_Recup,Ecart_Type_Recup)))</f>
        <v/>
      </c>
      <c r="D379" s="136">
        <f>MAX(0,MIN(1,NORMINV(RAND(),Taux_Recup,Ecart_Type_Recup)))</f>
        <v/>
      </c>
      <c r="E379" s="136">
        <f>MAX(0,MIN(1,NORMINV(RAND(),Taux_Recup,Ecart_Type_Recup)))</f>
        <v/>
      </c>
      <c r="F379" s="136">
        <f>MAX(0,MIN(1,NORMINV(RAND(),Taux_Recup,Ecart_Type_Recup)))</f>
        <v/>
      </c>
      <c r="G379" s="136">
        <f>MAX(0,MIN(1,NORMINV(RAND(),Taux_Recup,Ecart_Type_Recup)))</f>
        <v/>
      </c>
      <c r="H379" s="136">
        <f>MAX(0,MIN(1,NORMINV(RAND(),Taux_Recup,Ecart_Type_Recup)))</f>
        <v/>
      </c>
      <c r="I379" s="136">
        <f>MAX(0,MIN(1,NORMINV(RAND(),Taux_Recup,Ecart_Type_Recup)))</f>
        <v/>
      </c>
      <c r="J379" s="137">
        <f>SIMULATEUR!$L$6*(SIMULATEUR!$H$6*B379-Cout_Audit)</f>
        <v/>
      </c>
      <c r="K379" s="137">
        <f>SIMULATEUR!$L$7*(SIMULATEUR!$H$7*C379-Cout_Audit)</f>
        <v/>
      </c>
      <c r="L379" s="137">
        <f>SIMULATEUR!$L$8*(SIMULATEUR!$H$8*D379-Cout_Audit)</f>
        <v/>
      </c>
      <c r="M379" s="137">
        <f>SIMULATEUR!$L$9*(SIMULATEUR!$H$9*E379-Cout_Audit)</f>
        <v/>
      </c>
      <c r="N379" s="137">
        <f>SIMULATEUR!$L$10*(SIMULATEUR!$H$10*F379-Cout_Audit)</f>
        <v/>
      </c>
      <c r="O379" s="137">
        <f>SIMULATEUR!$L$11*(SIMULATEUR!$H$11*G379-Cout_Audit)</f>
        <v/>
      </c>
      <c r="P379" s="137">
        <f>SIMULATEUR!$L$12*(SIMULATEUR!$H$12*H379-Cout_Audit)</f>
        <v/>
      </c>
      <c r="Q379" s="137">
        <f>SIMULATEUR!$L$13*(SIMULATEUR!$H$13*I379-Cout_Audit)</f>
        <v/>
      </c>
      <c r="S379" s="138">
        <f>SUM(J379:Q379)</f>
        <v/>
      </c>
    </row>
    <row r="380">
      <c r="A380" s="135" t="n">
        <v>377</v>
      </c>
      <c r="B380" s="136">
        <f>MAX(0,MIN(1,NORMINV(RAND(),Taux_Recup,Ecart_Type_Recup)))</f>
        <v/>
      </c>
      <c r="C380" s="136">
        <f>MAX(0,MIN(1,NORMINV(RAND(),Taux_Recup,Ecart_Type_Recup)))</f>
        <v/>
      </c>
      <c r="D380" s="136">
        <f>MAX(0,MIN(1,NORMINV(RAND(),Taux_Recup,Ecart_Type_Recup)))</f>
        <v/>
      </c>
      <c r="E380" s="136">
        <f>MAX(0,MIN(1,NORMINV(RAND(),Taux_Recup,Ecart_Type_Recup)))</f>
        <v/>
      </c>
      <c r="F380" s="136">
        <f>MAX(0,MIN(1,NORMINV(RAND(),Taux_Recup,Ecart_Type_Recup)))</f>
        <v/>
      </c>
      <c r="G380" s="136">
        <f>MAX(0,MIN(1,NORMINV(RAND(),Taux_Recup,Ecart_Type_Recup)))</f>
        <v/>
      </c>
      <c r="H380" s="136">
        <f>MAX(0,MIN(1,NORMINV(RAND(),Taux_Recup,Ecart_Type_Recup)))</f>
        <v/>
      </c>
      <c r="I380" s="136">
        <f>MAX(0,MIN(1,NORMINV(RAND(),Taux_Recup,Ecart_Type_Recup)))</f>
        <v/>
      </c>
      <c r="J380" s="137">
        <f>SIMULATEUR!$L$6*(SIMULATEUR!$H$6*B380-Cout_Audit)</f>
        <v/>
      </c>
      <c r="K380" s="137">
        <f>SIMULATEUR!$L$7*(SIMULATEUR!$H$7*C380-Cout_Audit)</f>
        <v/>
      </c>
      <c r="L380" s="137">
        <f>SIMULATEUR!$L$8*(SIMULATEUR!$H$8*D380-Cout_Audit)</f>
        <v/>
      </c>
      <c r="M380" s="137">
        <f>SIMULATEUR!$L$9*(SIMULATEUR!$H$9*E380-Cout_Audit)</f>
        <v/>
      </c>
      <c r="N380" s="137">
        <f>SIMULATEUR!$L$10*(SIMULATEUR!$H$10*F380-Cout_Audit)</f>
        <v/>
      </c>
      <c r="O380" s="137">
        <f>SIMULATEUR!$L$11*(SIMULATEUR!$H$11*G380-Cout_Audit)</f>
        <v/>
      </c>
      <c r="P380" s="137">
        <f>SIMULATEUR!$L$12*(SIMULATEUR!$H$12*H380-Cout_Audit)</f>
        <v/>
      </c>
      <c r="Q380" s="137">
        <f>SIMULATEUR!$L$13*(SIMULATEUR!$H$13*I380-Cout_Audit)</f>
        <v/>
      </c>
      <c r="S380" s="138">
        <f>SUM(J380:Q380)</f>
        <v/>
      </c>
    </row>
    <row r="381">
      <c r="A381" s="135" t="n">
        <v>378</v>
      </c>
      <c r="B381" s="136">
        <f>MAX(0,MIN(1,NORMINV(RAND(),Taux_Recup,Ecart_Type_Recup)))</f>
        <v/>
      </c>
      <c r="C381" s="136">
        <f>MAX(0,MIN(1,NORMINV(RAND(),Taux_Recup,Ecart_Type_Recup)))</f>
        <v/>
      </c>
      <c r="D381" s="136">
        <f>MAX(0,MIN(1,NORMINV(RAND(),Taux_Recup,Ecart_Type_Recup)))</f>
        <v/>
      </c>
      <c r="E381" s="136">
        <f>MAX(0,MIN(1,NORMINV(RAND(),Taux_Recup,Ecart_Type_Recup)))</f>
        <v/>
      </c>
      <c r="F381" s="136">
        <f>MAX(0,MIN(1,NORMINV(RAND(),Taux_Recup,Ecart_Type_Recup)))</f>
        <v/>
      </c>
      <c r="G381" s="136">
        <f>MAX(0,MIN(1,NORMINV(RAND(),Taux_Recup,Ecart_Type_Recup)))</f>
        <v/>
      </c>
      <c r="H381" s="136">
        <f>MAX(0,MIN(1,NORMINV(RAND(),Taux_Recup,Ecart_Type_Recup)))</f>
        <v/>
      </c>
      <c r="I381" s="136">
        <f>MAX(0,MIN(1,NORMINV(RAND(),Taux_Recup,Ecart_Type_Recup)))</f>
        <v/>
      </c>
      <c r="J381" s="137">
        <f>SIMULATEUR!$L$6*(SIMULATEUR!$H$6*B381-Cout_Audit)</f>
        <v/>
      </c>
      <c r="K381" s="137">
        <f>SIMULATEUR!$L$7*(SIMULATEUR!$H$7*C381-Cout_Audit)</f>
        <v/>
      </c>
      <c r="L381" s="137">
        <f>SIMULATEUR!$L$8*(SIMULATEUR!$H$8*D381-Cout_Audit)</f>
        <v/>
      </c>
      <c r="M381" s="137">
        <f>SIMULATEUR!$L$9*(SIMULATEUR!$H$9*E381-Cout_Audit)</f>
        <v/>
      </c>
      <c r="N381" s="137">
        <f>SIMULATEUR!$L$10*(SIMULATEUR!$H$10*F381-Cout_Audit)</f>
        <v/>
      </c>
      <c r="O381" s="137">
        <f>SIMULATEUR!$L$11*(SIMULATEUR!$H$11*G381-Cout_Audit)</f>
        <v/>
      </c>
      <c r="P381" s="137">
        <f>SIMULATEUR!$L$12*(SIMULATEUR!$H$12*H381-Cout_Audit)</f>
        <v/>
      </c>
      <c r="Q381" s="137">
        <f>SIMULATEUR!$L$13*(SIMULATEUR!$H$13*I381-Cout_Audit)</f>
        <v/>
      </c>
      <c r="S381" s="138">
        <f>SUM(J381:Q381)</f>
        <v/>
      </c>
    </row>
    <row r="382">
      <c r="A382" s="135" t="n">
        <v>379</v>
      </c>
      <c r="B382" s="136">
        <f>MAX(0,MIN(1,NORMINV(RAND(),Taux_Recup,Ecart_Type_Recup)))</f>
        <v/>
      </c>
      <c r="C382" s="136">
        <f>MAX(0,MIN(1,NORMINV(RAND(),Taux_Recup,Ecart_Type_Recup)))</f>
        <v/>
      </c>
      <c r="D382" s="136">
        <f>MAX(0,MIN(1,NORMINV(RAND(),Taux_Recup,Ecart_Type_Recup)))</f>
        <v/>
      </c>
      <c r="E382" s="136">
        <f>MAX(0,MIN(1,NORMINV(RAND(),Taux_Recup,Ecart_Type_Recup)))</f>
        <v/>
      </c>
      <c r="F382" s="136">
        <f>MAX(0,MIN(1,NORMINV(RAND(),Taux_Recup,Ecart_Type_Recup)))</f>
        <v/>
      </c>
      <c r="G382" s="136">
        <f>MAX(0,MIN(1,NORMINV(RAND(),Taux_Recup,Ecart_Type_Recup)))</f>
        <v/>
      </c>
      <c r="H382" s="136">
        <f>MAX(0,MIN(1,NORMINV(RAND(),Taux_Recup,Ecart_Type_Recup)))</f>
        <v/>
      </c>
      <c r="I382" s="136">
        <f>MAX(0,MIN(1,NORMINV(RAND(),Taux_Recup,Ecart_Type_Recup)))</f>
        <v/>
      </c>
      <c r="J382" s="137">
        <f>SIMULATEUR!$L$6*(SIMULATEUR!$H$6*B382-Cout_Audit)</f>
        <v/>
      </c>
      <c r="K382" s="137">
        <f>SIMULATEUR!$L$7*(SIMULATEUR!$H$7*C382-Cout_Audit)</f>
        <v/>
      </c>
      <c r="L382" s="137">
        <f>SIMULATEUR!$L$8*(SIMULATEUR!$H$8*D382-Cout_Audit)</f>
        <v/>
      </c>
      <c r="M382" s="137">
        <f>SIMULATEUR!$L$9*(SIMULATEUR!$H$9*E382-Cout_Audit)</f>
        <v/>
      </c>
      <c r="N382" s="137">
        <f>SIMULATEUR!$L$10*(SIMULATEUR!$H$10*F382-Cout_Audit)</f>
        <v/>
      </c>
      <c r="O382" s="137">
        <f>SIMULATEUR!$L$11*(SIMULATEUR!$H$11*G382-Cout_Audit)</f>
        <v/>
      </c>
      <c r="P382" s="137">
        <f>SIMULATEUR!$L$12*(SIMULATEUR!$H$12*H382-Cout_Audit)</f>
        <v/>
      </c>
      <c r="Q382" s="137">
        <f>SIMULATEUR!$L$13*(SIMULATEUR!$H$13*I382-Cout_Audit)</f>
        <v/>
      </c>
      <c r="S382" s="138">
        <f>SUM(J382:Q382)</f>
        <v/>
      </c>
    </row>
    <row r="383">
      <c r="A383" s="135" t="n">
        <v>380</v>
      </c>
      <c r="B383" s="136">
        <f>MAX(0,MIN(1,NORMINV(RAND(),Taux_Recup,Ecart_Type_Recup)))</f>
        <v/>
      </c>
      <c r="C383" s="136">
        <f>MAX(0,MIN(1,NORMINV(RAND(),Taux_Recup,Ecart_Type_Recup)))</f>
        <v/>
      </c>
      <c r="D383" s="136">
        <f>MAX(0,MIN(1,NORMINV(RAND(),Taux_Recup,Ecart_Type_Recup)))</f>
        <v/>
      </c>
      <c r="E383" s="136">
        <f>MAX(0,MIN(1,NORMINV(RAND(),Taux_Recup,Ecart_Type_Recup)))</f>
        <v/>
      </c>
      <c r="F383" s="136">
        <f>MAX(0,MIN(1,NORMINV(RAND(),Taux_Recup,Ecart_Type_Recup)))</f>
        <v/>
      </c>
      <c r="G383" s="136">
        <f>MAX(0,MIN(1,NORMINV(RAND(),Taux_Recup,Ecart_Type_Recup)))</f>
        <v/>
      </c>
      <c r="H383" s="136">
        <f>MAX(0,MIN(1,NORMINV(RAND(),Taux_Recup,Ecart_Type_Recup)))</f>
        <v/>
      </c>
      <c r="I383" s="136">
        <f>MAX(0,MIN(1,NORMINV(RAND(),Taux_Recup,Ecart_Type_Recup)))</f>
        <v/>
      </c>
      <c r="J383" s="137">
        <f>SIMULATEUR!$L$6*(SIMULATEUR!$H$6*B383-Cout_Audit)</f>
        <v/>
      </c>
      <c r="K383" s="137">
        <f>SIMULATEUR!$L$7*(SIMULATEUR!$H$7*C383-Cout_Audit)</f>
        <v/>
      </c>
      <c r="L383" s="137">
        <f>SIMULATEUR!$L$8*(SIMULATEUR!$H$8*D383-Cout_Audit)</f>
        <v/>
      </c>
      <c r="M383" s="137">
        <f>SIMULATEUR!$L$9*(SIMULATEUR!$H$9*E383-Cout_Audit)</f>
        <v/>
      </c>
      <c r="N383" s="137">
        <f>SIMULATEUR!$L$10*(SIMULATEUR!$H$10*F383-Cout_Audit)</f>
        <v/>
      </c>
      <c r="O383" s="137">
        <f>SIMULATEUR!$L$11*(SIMULATEUR!$H$11*G383-Cout_Audit)</f>
        <v/>
      </c>
      <c r="P383" s="137">
        <f>SIMULATEUR!$L$12*(SIMULATEUR!$H$12*H383-Cout_Audit)</f>
        <v/>
      </c>
      <c r="Q383" s="137">
        <f>SIMULATEUR!$L$13*(SIMULATEUR!$H$13*I383-Cout_Audit)</f>
        <v/>
      </c>
      <c r="S383" s="138">
        <f>SUM(J383:Q383)</f>
        <v/>
      </c>
    </row>
    <row r="384">
      <c r="A384" s="135" t="n">
        <v>381</v>
      </c>
      <c r="B384" s="136">
        <f>MAX(0,MIN(1,NORMINV(RAND(),Taux_Recup,Ecart_Type_Recup)))</f>
        <v/>
      </c>
      <c r="C384" s="136">
        <f>MAX(0,MIN(1,NORMINV(RAND(),Taux_Recup,Ecart_Type_Recup)))</f>
        <v/>
      </c>
      <c r="D384" s="136">
        <f>MAX(0,MIN(1,NORMINV(RAND(),Taux_Recup,Ecart_Type_Recup)))</f>
        <v/>
      </c>
      <c r="E384" s="136">
        <f>MAX(0,MIN(1,NORMINV(RAND(),Taux_Recup,Ecart_Type_Recup)))</f>
        <v/>
      </c>
      <c r="F384" s="136">
        <f>MAX(0,MIN(1,NORMINV(RAND(),Taux_Recup,Ecart_Type_Recup)))</f>
        <v/>
      </c>
      <c r="G384" s="136">
        <f>MAX(0,MIN(1,NORMINV(RAND(),Taux_Recup,Ecart_Type_Recup)))</f>
        <v/>
      </c>
      <c r="H384" s="136">
        <f>MAX(0,MIN(1,NORMINV(RAND(),Taux_Recup,Ecart_Type_Recup)))</f>
        <v/>
      </c>
      <c r="I384" s="136">
        <f>MAX(0,MIN(1,NORMINV(RAND(),Taux_Recup,Ecart_Type_Recup)))</f>
        <v/>
      </c>
      <c r="J384" s="137">
        <f>SIMULATEUR!$L$6*(SIMULATEUR!$H$6*B384-Cout_Audit)</f>
        <v/>
      </c>
      <c r="K384" s="137">
        <f>SIMULATEUR!$L$7*(SIMULATEUR!$H$7*C384-Cout_Audit)</f>
        <v/>
      </c>
      <c r="L384" s="137">
        <f>SIMULATEUR!$L$8*(SIMULATEUR!$H$8*D384-Cout_Audit)</f>
        <v/>
      </c>
      <c r="M384" s="137">
        <f>SIMULATEUR!$L$9*(SIMULATEUR!$H$9*E384-Cout_Audit)</f>
        <v/>
      </c>
      <c r="N384" s="137">
        <f>SIMULATEUR!$L$10*(SIMULATEUR!$H$10*F384-Cout_Audit)</f>
        <v/>
      </c>
      <c r="O384" s="137">
        <f>SIMULATEUR!$L$11*(SIMULATEUR!$H$11*G384-Cout_Audit)</f>
        <v/>
      </c>
      <c r="P384" s="137">
        <f>SIMULATEUR!$L$12*(SIMULATEUR!$H$12*H384-Cout_Audit)</f>
        <v/>
      </c>
      <c r="Q384" s="137">
        <f>SIMULATEUR!$L$13*(SIMULATEUR!$H$13*I384-Cout_Audit)</f>
        <v/>
      </c>
      <c r="S384" s="138">
        <f>SUM(J384:Q384)</f>
        <v/>
      </c>
    </row>
    <row r="385">
      <c r="A385" s="135" t="n">
        <v>382</v>
      </c>
      <c r="B385" s="136">
        <f>MAX(0,MIN(1,NORMINV(RAND(),Taux_Recup,Ecart_Type_Recup)))</f>
        <v/>
      </c>
      <c r="C385" s="136">
        <f>MAX(0,MIN(1,NORMINV(RAND(),Taux_Recup,Ecart_Type_Recup)))</f>
        <v/>
      </c>
      <c r="D385" s="136">
        <f>MAX(0,MIN(1,NORMINV(RAND(),Taux_Recup,Ecart_Type_Recup)))</f>
        <v/>
      </c>
      <c r="E385" s="136">
        <f>MAX(0,MIN(1,NORMINV(RAND(),Taux_Recup,Ecart_Type_Recup)))</f>
        <v/>
      </c>
      <c r="F385" s="136">
        <f>MAX(0,MIN(1,NORMINV(RAND(),Taux_Recup,Ecart_Type_Recup)))</f>
        <v/>
      </c>
      <c r="G385" s="136">
        <f>MAX(0,MIN(1,NORMINV(RAND(),Taux_Recup,Ecart_Type_Recup)))</f>
        <v/>
      </c>
      <c r="H385" s="136">
        <f>MAX(0,MIN(1,NORMINV(RAND(),Taux_Recup,Ecart_Type_Recup)))</f>
        <v/>
      </c>
      <c r="I385" s="136">
        <f>MAX(0,MIN(1,NORMINV(RAND(),Taux_Recup,Ecart_Type_Recup)))</f>
        <v/>
      </c>
      <c r="J385" s="137">
        <f>SIMULATEUR!$L$6*(SIMULATEUR!$H$6*B385-Cout_Audit)</f>
        <v/>
      </c>
      <c r="K385" s="137">
        <f>SIMULATEUR!$L$7*(SIMULATEUR!$H$7*C385-Cout_Audit)</f>
        <v/>
      </c>
      <c r="L385" s="137">
        <f>SIMULATEUR!$L$8*(SIMULATEUR!$H$8*D385-Cout_Audit)</f>
        <v/>
      </c>
      <c r="M385" s="137">
        <f>SIMULATEUR!$L$9*(SIMULATEUR!$H$9*E385-Cout_Audit)</f>
        <v/>
      </c>
      <c r="N385" s="137">
        <f>SIMULATEUR!$L$10*(SIMULATEUR!$H$10*F385-Cout_Audit)</f>
        <v/>
      </c>
      <c r="O385" s="137">
        <f>SIMULATEUR!$L$11*(SIMULATEUR!$H$11*G385-Cout_Audit)</f>
        <v/>
      </c>
      <c r="P385" s="137">
        <f>SIMULATEUR!$L$12*(SIMULATEUR!$H$12*H385-Cout_Audit)</f>
        <v/>
      </c>
      <c r="Q385" s="137">
        <f>SIMULATEUR!$L$13*(SIMULATEUR!$H$13*I385-Cout_Audit)</f>
        <v/>
      </c>
      <c r="S385" s="138">
        <f>SUM(J385:Q385)</f>
        <v/>
      </c>
    </row>
    <row r="386">
      <c r="A386" s="135" t="n">
        <v>383</v>
      </c>
      <c r="B386" s="136">
        <f>MAX(0,MIN(1,NORMINV(RAND(),Taux_Recup,Ecart_Type_Recup)))</f>
        <v/>
      </c>
      <c r="C386" s="136">
        <f>MAX(0,MIN(1,NORMINV(RAND(),Taux_Recup,Ecart_Type_Recup)))</f>
        <v/>
      </c>
      <c r="D386" s="136">
        <f>MAX(0,MIN(1,NORMINV(RAND(),Taux_Recup,Ecart_Type_Recup)))</f>
        <v/>
      </c>
      <c r="E386" s="136">
        <f>MAX(0,MIN(1,NORMINV(RAND(),Taux_Recup,Ecart_Type_Recup)))</f>
        <v/>
      </c>
      <c r="F386" s="136">
        <f>MAX(0,MIN(1,NORMINV(RAND(),Taux_Recup,Ecart_Type_Recup)))</f>
        <v/>
      </c>
      <c r="G386" s="136">
        <f>MAX(0,MIN(1,NORMINV(RAND(),Taux_Recup,Ecart_Type_Recup)))</f>
        <v/>
      </c>
      <c r="H386" s="136">
        <f>MAX(0,MIN(1,NORMINV(RAND(),Taux_Recup,Ecart_Type_Recup)))</f>
        <v/>
      </c>
      <c r="I386" s="136">
        <f>MAX(0,MIN(1,NORMINV(RAND(),Taux_Recup,Ecart_Type_Recup)))</f>
        <v/>
      </c>
      <c r="J386" s="137">
        <f>SIMULATEUR!$L$6*(SIMULATEUR!$H$6*B386-Cout_Audit)</f>
        <v/>
      </c>
      <c r="K386" s="137">
        <f>SIMULATEUR!$L$7*(SIMULATEUR!$H$7*C386-Cout_Audit)</f>
        <v/>
      </c>
      <c r="L386" s="137">
        <f>SIMULATEUR!$L$8*(SIMULATEUR!$H$8*D386-Cout_Audit)</f>
        <v/>
      </c>
      <c r="M386" s="137">
        <f>SIMULATEUR!$L$9*(SIMULATEUR!$H$9*E386-Cout_Audit)</f>
        <v/>
      </c>
      <c r="N386" s="137">
        <f>SIMULATEUR!$L$10*(SIMULATEUR!$H$10*F386-Cout_Audit)</f>
        <v/>
      </c>
      <c r="O386" s="137">
        <f>SIMULATEUR!$L$11*(SIMULATEUR!$H$11*G386-Cout_Audit)</f>
        <v/>
      </c>
      <c r="P386" s="137">
        <f>SIMULATEUR!$L$12*(SIMULATEUR!$H$12*H386-Cout_Audit)</f>
        <v/>
      </c>
      <c r="Q386" s="137">
        <f>SIMULATEUR!$L$13*(SIMULATEUR!$H$13*I386-Cout_Audit)</f>
        <v/>
      </c>
      <c r="S386" s="138">
        <f>SUM(J386:Q386)</f>
        <v/>
      </c>
    </row>
    <row r="387">
      <c r="A387" s="135" t="n">
        <v>384</v>
      </c>
      <c r="B387" s="136">
        <f>MAX(0,MIN(1,NORMINV(RAND(),Taux_Recup,Ecart_Type_Recup)))</f>
        <v/>
      </c>
      <c r="C387" s="136">
        <f>MAX(0,MIN(1,NORMINV(RAND(),Taux_Recup,Ecart_Type_Recup)))</f>
        <v/>
      </c>
      <c r="D387" s="136">
        <f>MAX(0,MIN(1,NORMINV(RAND(),Taux_Recup,Ecart_Type_Recup)))</f>
        <v/>
      </c>
      <c r="E387" s="136">
        <f>MAX(0,MIN(1,NORMINV(RAND(),Taux_Recup,Ecart_Type_Recup)))</f>
        <v/>
      </c>
      <c r="F387" s="136">
        <f>MAX(0,MIN(1,NORMINV(RAND(),Taux_Recup,Ecart_Type_Recup)))</f>
        <v/>
      </c>
      <c r="G387" s="136">
        <f>MAX(0,MIN(1,NORMINV(RAND(),Taux_Recup,Ecart_Type_Recup)))</f>
        <v/>
      </c>
      <c r="H387" s="136">
        <f>MAX(0,MIN(1,NORMINV(RAND(),Taux_Recup,Ecart_Type_Recup)))</f>
        <v/>
      </c>
      <c r="I387" s="136">
        <f>MAX(0,MIN(1,NORMINV(RAND(),Taux_Recup,Ecart_Type_Recup)))</f>
        <v/>
      </c>
      <c r="J387" s="137">
        <f>SIMULATEUR!$L$6*(SIMULATEUR!$H$6*B387-Cout_Audit)</f>
        <v/>
      </c>
      <c r="K387" s="137">
        <f>SIMULATEUR!$L$7*(SIMULATEUR!$H$7*C387-Cout_Audit)</f>
        <v/>
      </c>
      <c r="L387" s="137">
        <f>SIMULATEUR!$L$8*(SIMULATEUR!$H$8*D387-Cout_Audit)</f>
        <v/>
      </c>
      <c r="M387" s="137">
        <f>SIMULATEUR!$L$9*(SIMULATEUR!$H$9*E387-Cout_Audit)</f>
        <v/>
      </c>
      <c r="N387" s="137">
        <f>SIMULATEUR!$L$10*(SIMULATEUR!$H$10*F387-Cout_Audit)</f>
        <v/>
      </c>
      <c r="O387" s="137">
        <f>SIMULATEUR!$L$11*(SIMULATEUR!$H$11*G387-Cout_Audit)</f>
        <v/>
      </c>
      <c r="P387" s="137">
        <f>SIMULATEUR!$L$12*(SIMULATEUR!$H$12*H387-Cout_Audit)</f>
        <v/>
      </c>
      <c r="Q387" s="137">
        <f>SIMULATEUR!$L$13*(SIMULATEUR!$H$13*I387-Cout_Audit)</f>
        <v/>
      </c>
      <c r="S387" s="138">
        <f>SUM(J387:Q387)</f>
        <v/>
      </c>
    </row>
    <row r="388">
      <c r="A388" s="135" t="n">
        <v>385</v>
      </c>
      <c r="B388" s="136">
        <f>MAX(0,MIN(1,NORMINV(RAND(),Taux_Recup,Ecart_Type_Recup)))</f>
        <v/>
      </c>
      <c r="C388" s="136">
        <f>MAX(0,MIN(1,NORMINV(RAND(),Taux_Recup,Ecart_Type_Recup)))</f>
        <v/>
      </c>
      <c r="D388" s="136">
        <f>MAX(0,MIN(1,NORMINV(RAND(),Taux_Recup,Ecart_Type_Recup)))</f>
        <v/>
      </c>
      <c r="E388" s="136">
        <f>MAX(0,MIN(1,NORMINV(RAND(),Taux_Recup,Ecart_Type_Recup)))</f>
        <v/>
      </c>
      <c r="F388" s="136">
        <f>MAX(0,MIN(1,NORMINV(RAND(),Taux_Recup,Ecart_Type_Recup)))</f>
        <v/>
      </c>
      <c r="G388" s="136">
        <f>MAX(0,MIN(1,NORMINV(RAND(),Taux_Recup,Ecart_Type_Recup)))</f>
        <v/>
      </c>
      <c r="H388" s="136">
        <f>MAX(0,MIN(1,NORMINV(RAND(),Taux_Recup,Ecart_Type_Recup)))</f>
        <v/>
      </c>
      <c r="I388" s="136">
        <f>MAX(0,MIN(1,NORMINV(RAND(),Taux_Recup,Ecart_Type_Recup)))</f>
        <v/>
      </c>
      <c r="J388" s="137">
        <f>SIMULATEUR!$L$6*(SIMULATEUR!$H$6*B388-Cout_Audit)</f>
        <v/>
      </c>
      <c r="K388" s="137">
        <f>SIMULATEUR!$L$7*(SIMULATEUR!$H$7*C388-Cout_Audit)</f>
        <v/>
      </c>
      <c r="L388" s="137">
        <f>SIMULATEUR!$L$8*(SIMULATEUR!$H$8*D388-Cout_Audit)</f>
        <v/>
      </c>
      <c r="M388" s="137">
        <f>SIMULATEUR!$L$9*(SIMULATEUR!$H$9*E388-Cout_Audit)</f>
        <v/>
      </c>
      <c r="N388" s="137">
        <f>SIMULATEUR!$L$10*(SIMULATEUR!$H$10*F388-Cout_Audit)</f>
        <v/>
      </c>
      <c r="O388" s="137">
        <f>SIMULATEUR!$L$11*(SIMULATEUR!$H$11*G388-Cout_Audit)</f>
        <v/>
      </c>
      <c r="P388" s="137">
        <f>SIMULATEUR!$L$12*(SIMULATEUR!$H$12*H388-Cout_Audit)</f>
        <v/>
      </c>
      <c r="Q388" s="137">
        <f>SIMULATEUR!$L$13*(SIMULATEUR!$H$13*I388-Cout_Audit)</f>
        <v/>
      </c>
      <c r="S388" s="138">
        <f>SUM(J388:Q388)</f>
        <v/>
      </c>
    </row>
    <row r="389">
      <c r="A389" s="135" t="n">
        <v>386</v>
      </c>
      <c r="B389" s="136">
        <f>MAX(0,MIN(1,NORMINV(RAND(),Taux_Recup,Ecart_Type_Recup)))</f>
        <v/>
      </c>
      <c r="C389" s="136">
        <f>MAX(0,MIN(1,NORMINV(RAND(),Taux_Recup,Ecart_Type_Recup)))</f>
        <v/>
      </c>
      <c r="D389" s="136">
        <f>MAX(0,MIN(1,NORMINV(RAND(),Taux_Recup,Ecart_Type_Recup)))</f>
        <v/>
      </c>
      <c r="E389" s="136">
        <f>MAX(0,MIN(1,NORMINV(RAND(),Taux_Recup,Ecart_Type_Recup)))</f>
        <v/>
      </c>
      <c r="F389" s="136">
        <f>MAX(0,MIN(1,NORMINV(RAND(),Taux_Recup,Ecart_Type_Recup)))</f>
        <v/>
      </c>
      <c r="G389" s="136">
        <f>MAX(0,MIN(1,NORMINV(RAND(),Taux_Recup,Ecart_Type_Recup)))</f>
        <v/>
      </c>
      <c r="H389" s="136">
        <f>MAX(0,MIN(1,NORMINV(RAND(),Taux_Recup,Ecart_Type_Recup)))</f>
        <v/>
      </c>
      <c r="I389" s="136">
        <f>MAX(0,MIN(1,NORMINV(RAND(),Taux_Recup,Ecart_Type_Recup)))</f>
        <v/>
      </c>
      <c r="J389" s="137">
        <f>SIMULATEUR!$L$6*(SIMULATEUR!$H$6*B389-Cout_Audit)</f>
        <v/>
      </c>
      <c r="K389" s="137">
        <f>SIMULATEUR!$L$7*(SIMULATEUR!$H$7*C389-Cout_Audit)</f>
        <v/>
      </c>
      <c r="L389" s="137">
        <f>SIMULATEUR!$L$8*(SIMULATEUR!$H$8*D389-Cout_Audit)</f>
        <v/>
      </c>
      <c r="M389" s="137">
        <f>SIMULATEUR!$L$9*(SIMULATEUR!$H$9*E389-Cout_Audit)</f>
        <v/>
      </c>
      <c r="N389" s="137">
        <f>SIMULATEUR!$L$10*(SIMULATEUR!$H$10*F389-Cout_Audit)</f>
        <v/>
      </c>
      <c r="O389" s="137">
        <f>SIMULATEUR!$L$11*(SIMULATEUR!$H$11*G389-Cout_Audit)</f>
        <v/>
      </c>
      <c r="P389" s="137">
        <f>SIMULATEUR!$L$12*(SIMULATEUR!$H$12*H389-Cout_Audit)</f>
        <v/>
      </c>
      <c r="Q389" s="137">
        <f>SIMULATEUR!$L$13*(SIMULATEUR!$H$13*I389-Cout_Audit)</f>
        <v/>
      </c>
      <c r="S389" s="138">
        <f>SUM(J389:Q389)</f>
        <v/>
      </c>
    </row>
    <row r="390">
      <c r="A390" s="135" t="n">
        <v>387</v>
      </c>
      <c r="B390" s="136">
        <f>MAX(0,MIN(1,NORMINV(RAND(),Taux_Recup,Ecart_Type_Recup)))</f>
        <v/>
      </c>
      <c r="C390" s="136">
        <f>MAX(0,MIN(1,NORMINV(RAND(),Taux_Recup,Ecart_Type_Recup)))</f>
        <v/>
      </c>
      <c r="D390" s="136">
        <f>MAX(0,MIN(1,NORMINV(RAND(),Taux_Recup,Ecart_Type_Recup)))</f>
        <v/>
      </c>
      <c r="E390" s="136">
        <f>MAX(0,MIN(1,NORMINV(RAND(),Taux_Recup,Ecart_Type_Recup)))</f>
        <v/>
      </c>
      <c r="F390" s="136">
        <f>MAX(0,MIN(1,NORMINV(RAND(),Taux_Recup,Ecart_Type_Recup)))</f>
        <v/>
      </c>
      <c r="G390" s="136">
        <f>MAX(0,MIN(1,NORMINV(RAND(),Taux_Recup,Ecart_Type_Recup)))</f>
        <v/>
      </c>
      <c r="H390" s="136">
        <f>MAX(0,MIN(1,NORMINV(RAND(),Taux_Recup,Ecart_Type_Recup)))</f>
        <v/>
      </c>
      <c r="I390" s="136">
        <f>MAX(0,MIN(1,NORMINV(RAND(),Taux_Recup,Ecart_Type_Recup)))</f>
        <v/>
      </c>
      <c r="J390" s="137">
        <f>SIMULATEUR!$L$6*(SIMULATEUR!$H$6*B390-Cout_Audit)</f>
        <v/>
      </c>
      <c r="K390" s="137">
        <f>SIMULATEUR!$L$7*(SIMULATEUR!$H$7*C390-Cout_Audit)</f>
        <v/>
      </c>
      <c r="L390" s="137">
        <f>SIMULATEUR!$L$8*(SIMULATEUR!$H$8*D390-Cout_Audit)</f>
        <v/>
      </c>
      <c r="M390" s="137">
        <f>SIMULATEUR!$L$9*(SIMULATEUR!$H$9*E390-Cout_Audit)</f>
        <v/>
      </c>
      <c r="N390" s="137">
        <f>SIMULATEUR!$L$10*(SIMULATEUR!$H$10*F390-Cout_Audit)</f>
        <v/>
      </c>
      <c r="O390" s="137">
        <f>SIMULATEUR!$L$11*(SIMULATEUR!$H$11*G390-Cout_Audit)</f>
        <v/>
      </c>
      <c r="P390" s="137">
        <f>SIMULATEUR!$L$12*(SIMULATEUR!$H$12*H390-Cout_Audit)</f>
        <v/>
      </c>
      <c r="Q390" s="137">
        <f>SIMULATEUR!$L$13*(SIMULATEUR!$H$13*I390-Cout_Audit)</f>
        <v/>
      </c>
      <c r="S390" s="138">
        <f>SUM(J390:Q390)</f>
        <v/>
      </c>
    </row>
    <row r="391">
      <c r="A391" s="135" t="n">
        <v>388</v>
      </c>
      <c r="B391" s="136">
        <f>MAX(0,MIN(1,NORMINV(RAND(),Taux_Recup,Ecart_Type_Recup)))</f>
        <v/>
      </c>
      <c r="C391" s="136">
        <f>MAX(0,MIN(1,NORMINV(RAND(),Taux_Recup,Ecart_Type_Recup)))</f>
        <v/>
      </c>
      <c r="D391" s="136">
        <f>MAX(0,MIN(1,NORMINV(RAND(),Taux_Recup,Ecart_Type_Recup)))</f>
        <v/>
      </c>
      <c r="E391" s="136">
        <f>MAX(0,MIN(1,NORMINV(RAND(),Taux_Recup,Ecart_Type_Recup)))</f>
        <v/>
      </c>
      <c r="F391" s="136">
        <f>MAX(0,MIN(1,NORMINV(RAND(),Taux_Recup,Ecart_Type_Recup)))</f>
        <v/>
      </c>
      <c r="G391" s="136">
        <f>MAX(0,MIN(1,NORMINV(RAND(),Taux_Recup,Ecart_Type_Recup)))</f>
        <v/>
      </c>
      <c r="H391" s="136">
        <f>MAX(0,MIN(1,NORMINV(RAND(),Taux_Recup,Ecart_Type_Recup)))</f>
        <v/>
      </c>
      <c r="I391" s="136">
        <f>MAX(0,MIN(1,NORMINV(RAND(),Taux_Recup,Ecart_Type_Recup)))</f>
        <v/>
      </c>
      <c r="J391" s="137">
        <f>SIMULATEUR!$L$6*(SIMULATEUR!$H$6*B391-Cout_Audit)</f>
        <v/>
      </c>
      <c r="K391" s="137">
        <f>SIMULATEUR!$L$7*(SIMULATEUR!$H$7*C391-Cout_Audit)</f>
        <v/>
      </c>
      <c r="L391" s="137">
        <f>SIMULATEUR!$L$8*(SIMULATEUR!$H$8*D391-Cout_Audit)</f>
        <v/>
      </c>
      <c r="M391" s="137">
        <f>SIMULATEUR!$L$9*(SIMULATEUR!$H$9*E391-Cout_Audit)</f>
        <v/>
      </c>
      <c r="N391" s="137">
        <f>SIMULATEUR!$L$10*(SIMULATEUR!$H$10*F391-Cout_Audit)</f>
        <v/>
      </c>
      <c r="O391" s="137">
        <f>SIMULATEUR!$L$11*(SIMULATEUR!$H$11*G391-Cout_Audit)</f>
        <v/>
      </c>
      <c r="P391" s="137">
        <f>SIMULATEUR!$L$12*(SIMULATEUR!$H$12*H391-Cout_Audit)</f>
        <v/>
      </c>
      <c r="Q391" s="137">
        <f>SIMULATEUR!$L$13*(SIMULATEUR!$H$13*I391-Cout_Audit)</f>
        <v/>
      </c>
      <c r="S391" s="138">
        <f>SUM(J391:Q391)</f>
        <v/>
      </c>
    </row>
    <row r="392">
      <c r="A392" s="135" t="n">
        <v>389</v>
      </c>
      <c r="B392" s="136">
        <f>MAX(0,MIN(1,NORMINV(RAND(),Taux_Recup,Ecart_Type_Recup)))</f>
        <v/>
      </c>
      <c r="C392" s="136">
        <f>MAX(0,MIN(1,NORMINV(RAND(),Taux_Recup,Ecart_Type_Recup)))</f>
        <v/>
      </c>
      <c r="D392" s="136">
        <f>MAX(0,MIN(1,NORMINV(RAND(),Taux_Recup,Ecart_Type_Recup)))</f>
        <v/>
      </c>
      <c r="E392" s="136">
        <f>MAX(0,MIN(1,NORMINV(RAND(),Taux_Recup,Ecart_Type_Recup)))</f>
        <v/>
      </c>
      <c r="F392" s="136">
        <f>MAX(0,MIN(1,NORMINV(RAND(),Taux_Recup,Ecart_Type_Recup)))</f>
        <v/>
      </c>
      <c r="G392" s="136">
        <f>MAX(0,MIN(1,NORMINV(RAND(),Taux_Recup,Ecart_Type_Recup)))</f>
        <v/>
      </c>
      <c r="H392" s="136">
        <f>MAX(0,MIN(1,NORMINV(RAND(),Taux_Recup,Ecart_Type_Recup)))</f>
        <v/>
      </c>
      <c r="I392" s="136">
        <f>MAX(0,MIN(1,NORMINV(RAND(),Taux_Recup,Ecart_Type_Recup)))</f>
        <v/>
      </c>
      <c r="J392" s="137">
        <f>SIMULATEUR!$L$6*(SIMULATEUR!$H$6*B392-Cout_Audit)</f>
        <v/>
      </c>
      <c r="K392" s="137">
        <f>SIMULATEUR!$L$7*(SIMULATEUR!$H$7*C392-Cout_Audit)</f>
        <v/>
      </c>
      <c r="L392" s="137">
        <f>SIMULATEUR!$L$8*(SIMULATEUR!$H$8*D392-Cout_Audit)</f>
        <v/>
      </c>
      <c r="M392" s="137">
        <f>SIMULATEUR!$L$9*(SIMULATEUR!$H$9*E392-Cout_Audit)</f>
        <v/>
      </c>
      <c r="N392" s="137">
        <f>SIMULATEUR!$L$10*(SIMULATEUR!$H$10*F392-Cout_Audit)</f>
        <v/>
      </c>
      <c r="O392" s="137">
        <f>SIMULATEUR!$L$11*(SIMULATEUR!$H$11*G392-Cout_Audit)</f>
        <v/>
      </c>
      <c r="P392" s="137">
        <f>SIMULATEUR!$L$12*(SIMULATEUR!$H$12*H392-Cout_Audit)</f>
        <v/>
      </c>
      <c r="Q392" s="137">
        <f>SIMULATEUR!$L$13*(SIMULATEUR!$H$13*I392-Cout_Audit)</f>
        <v/>
      </c>
      <c r="S392" s="138">
        <f>SUM(J392:Q392)</f>
        <v/>
      </c>
    </row>
    <row r="393">
      <c r="A393" s="135" t="n">
        <v>390</v>
      </c>
      <c r="B393" s="136">
        <f>MAX(0,MIN(1,NORMINV(RAND(),Taux_Recup,Ecart_Type_Recup)))</f>
        <v/>
      </c>
      <c r="C393" s="136">
        <f>MAX(0,MIN(1,NORMINV(RAND(),Taux_Recup,Ecart_Type_Recup)))</f>
        <v/>
      </c>
      <c r="D393" s="136">
        <f>MAX(0,MIN(1,NORMINV(RAND(),Taux_Recup,Ecart_Type_Recup)))</f>
        <v/>
      </c>
      <c r="E393" s="136">
        <f>MAX(0,MIN(1,NORMINV(RAND(),Taux_Recup,Ecart_Type_Recup)))</f>
        <v/>
      </c>
      <c r="F393" s="136">
        <f>MAX(0,MIN(1,NORMINV(RAND(),Taux_Recup,Ecart_Type_Recup)))</f>
        <v/>
      </c>
      <c r="G393" s="136">
        <f>MAX(0,MIN(1,NORMINV(RAND(),Taux_Recup,Ecart_Type_Recup)))</f>
        <v/>
      </c>
      <c r="H393" s="136">
        <f>MAX(0,MIN(1,NORMINV(RAND(),Taux_Recup,Ecart_Type_Recup)))</f>
        <v/>
      </c>
      <c r="I393" s="136">
        <f>MAX(0,MIN(1,NORMINV(RAND(),Taux_Recup,Ecart_Type_Recup)))</f>
        <v/>
      </c>
      <c r="J393" s="137">
        <f>SIMULATEUR!$L$6*(SIMULATEUR!$H$6*B393-Cout_Audit)</f>
        <v/>
      </c>
      <c r="K393" s="137">
        <f>SIMULATEUR!$L$7*(SIMULATEUR!$H$7*C393-Cout_Audit)</f>
        <v/>
      </c>
      <c r="L393" s="137">
        <f>SIMULATEUR!$L$8*(SIMULATEUR!$H$8*D393-Cout_Audit)</f>
        <v/>
      </c>
      <c r="M393" s="137">
        <f>SIMULATEUR!$L$9*(SIMULATEUR!$H$9*E393-Cout_Audit)</f>
        <v/>
      </c>
      <c r="N393" s="137">
        <f>SIMULATEUR!$L$10*(SIMULATEUR!$H$10*F393-Cout_Audit)</f>
        <v/>
      </c>
      <c r="O393" s="137">
        <f>SIMULATEUR!$L$11*(SIMULATEUR!$H$11*G393-Cout_Audit)</f>
        <v/>
      </c>
      <c r="P393" s="137">
        <f>SIMULATEUR!$L$12*(SIMULATEUR!$H$12*H393-Cout_Audit)</f>
        <v/>
      </c>
      <c r="Q393" s="137">
        <f>SIMULATEUR!$L$13*(SIMULATEUR!$H$13*I393-Cout_Audit)</f>
        <v/>
      </c>
      <c r="S393" s="138">
        <f>SUM(J393:Q393)</f>
        <v/>
      </c>
    </row>
    <row r="394">
      <c r="A394" s="135" t="n">
        <v>391</v>
      </c>
      <c r="B394" s="136">
        <f>MAX(0,MIN(1,NORMINV(RAND(),Taux_Recup,Ecart_Type_Recup)))</f>
        <v/>
      </c>
      <c r="C394" s="136">
        <f>MAX(0,MIN(1,NORMINV(RAND(),Taux_Recup,Ecart_Type_Recup)))</f>
        <v/>
      </c>
      <c r="D394" s="136">
        <f>MAX(0,MIN(1,NORMINV(RAND(),Taux_Recup,Ecart_Type_Recup)))</f>
        <v/>
      </c>
      <c r="E394" s="136">
        <f>MAX(0,MIN(1,NORMINV(RAND(),Taux_Recup,Ecart_Type_Recup)))</f>
        <v/>
      </c>
      <c r="F394" s="136">
        <f>MAX(0,MIN(1,NORMINV(RAND(),Taux_Recup,Ecart_Type_Recup)))</f>
        <v/>
      </c>
      <c r="G394" s="136">
        <f>MAX(0,MIN(1,NORMINV(RAND(),Taux_Recup,Ecart_Type_Recup)))</f>
        <v/>
      </c>
      <c r="H394" s="136">
        <f>MAX(0,MIN(1,NORMINV(RAND(),Taux_Recup,Ecart_Type_Recup)))</f>
        <v/>
      </c>
      <c r="I394" s="136">
        <f>MAX(0,MIN(1,NORMINV(RAND(),Taux_Recup,Ecart_Type_Recup)))</f>
        <v/>
      </c>
      <c r="J394" s="137">
        <f>SIMULATEUR!$L$6*(SIMULATEUR!$H$6*B394-Cout_Audit)</f>
        <v/>
      </c>
      <c r="K394" s="137">
        <f>SIMULATEUR!$L$7*(SIMULATEUR!$H$7*C394-Cout_Audit)</f>
        <v/>
      </c>
      <c r="L394" s="137">
        <f>SIMULATEUR!$L$8*(SIMULATEUR!$H$8*D394-Cout_Audit)</f>
        <v/>
      </c>
      <c r="M394" s="137">
        <f>SIMULATEUR!$L$9*(SIMULATEUR!$H$9*E394-Cout_Audit)</f>
        <v/>
      </c>
      <c r="N394" s="137">
        <f>SIMULATEUR!$L$10*(SIMULATEUR!$H$10*F394-Cout_Audit)</f>
        <v/>
      </c>
      <c r="O394" s="137">
        <f>SIMULATEUR!$L$11*(SIMULATEUR!$H$11*G394-Cout_Audit)</f>
        <v/>
      </c>
      <c r="P394" s="137">
        <f>SIMULATEUR!$L$12*(SIMULATEUR!$H$12*H394-Cout_Audit)</f>
        <v/>
      </c>
      <c r="Q394" s="137">
        <f>SIMULATEUR!$L$13*(SIMULATEUR!$H$13*I394-Cout_Audit)</f>
        <v/>
      </c>
      <c r="S394" s="138">
        <f>SUM(J394:Q394)</f>
        <v/>
      </c>
    </row>
    <row r="395">
      <c r="A395" s="135" t="n">
        <v>392</v>
      </c>
      <c r="B395" s="136">
        <f>MAX(0,MIN(1,NORMINV(RAND(),Taux_Recup,Ecart_Type_Recup)))</f>
        <v/>
      </c>
      <c r="C395" s="136">
        <f>MAX(0,MIN(1,NORMINV(RAND(),Taux_Recup,Ecart_Type_Recup)))</f>
        <v/>
      </c>
      <c r="D395" s="136">
        <f>MAX(0,MIN(1,NORMINV(RAND(),Taux_Recup,Ecart_Type_Recup)))</f>
        <v/>
      </c>
      <c r="E395" s="136">
        <f>MAX(0,MIN(1,NORMINV(RAND(),Taux_Recup,Ecart_Type_Recup)))</f>
        <v/>
      </c>
      <c r="F395" s="136">
        <f>MAX(0,MIN(1,NORMINV(RAND(),Taux_Recup,Ecart_Type_Recup)))</f>
        <v/>
      </c>
      <c r="G395" s="136">
        <f>MAX(0,MIN(1,NORMINV(RAND(),Taux_Recup,Ecart_Type_Recup)))</f>
        <v/>
      </c>
      <c r="H395" s="136">
        <f>MAX(0,MIN(1,NORMINV(RAND(),Taux_Recup,Ecart_Type_Recup)))</f>
        <v/>
      </c>
      <c r="I395" s="136">
        <f>MAX(0,MIN(1,NORMINV(RAND(),Taux_Recup,Ecart_Type_Recup)))</f>
        <v/>
      </c>
      <c r="J395" s="137">
        <f>SIMULATEUR!$L$6*(SIMULATEUR!$H$6*B395-Cout_Audit)</f>
        <v/>
      </c>
      <c r="K395" s="137">
        <f>SIMULATEUR!$L$7*(SIMULATEUR!$H$7*C395-Cout_Audit)</f>
        <v/>
      </c>
      <c r="L395" s="137">
        <f>SIMULATEUR!$L$8*(SIMULATEUR!$H$8*D395-Cout_Audit)</f>
        <v/>
      </c>
      <c r="M395" s="137">
        <f>SIMULATEUR!$L$9*(SIMULATEUR!$H$9*E395-Cout_Audit)</f>
        <v/>
      </c>
      <c r="N395" s="137">
        <f>SIMULATEUR!$L$10*(SIMULATEUR!$H$10*F395-Cout_Audit)</f>
        <v/>
      </c>
      <c r="O395" s="137">
        <f>SIMULATEUR!$L$11*(SIMULATEUR!$H$11*G395-Cout_Audit)</f>
        <v/>
      </c>
      <c r="P395" s="137">
        <f>SIMULATEUR!$L$12*(SIMULATEUR!$H$12*H395-Cout_Audit)</f>
        <v/>
      </c>
      <c r="Q395" s="137">
        <f>SIMULATEUR!$L$13*(SIMULATEUR!$H$13*I395-Cout_Audit)</f>
        <v/>
      </c>
      <c r="S395" s="138">
        <f>SUM(J395:Q395)</f>
        <v/>
      </c>
    </row>
    <row r="396">
      <c r="A396" s="135" t="n">
        <v>393</v>
      </c>
      <c r="B396" s="136">
        <f>MAX(0,MIN(1,NORMINV(RAND(),Taux_Recup,Ecart_Type_Recup)))</f>
        <v/>
      </c>
      <c r="C396" s="136">
        <f>MAX(0,MIN(1,NORMINV(RAND(),Taux_Recup,Ecart_Type_Recup)))</f>
        <v/>
      </c>
      <c r="D396" s="136">
        <f>MAX(0,MIN(1,NORMINV(RAND(),Taux_Recup,Ecart_Type_Recup)))</f>
        <v/>
      </c>
      <c r="E396" s="136">
        <f>MAX(0,MIN(1,NORMINV(RAND(),Taux_Recup,Ecart_Type_Recup)))</f>
        <v/>
      </c>
      <c r="F396" s="136">
        <f>MAX(0,MIN(1,NORMINV(RAND(),Taux_Recup,Ecart_Type_Recup)))</f>
        <v/>
      </c>
      <c r="G396" s="136">
        <f>MAX(0,MIN(1,NORMINV(RAND(),Taux_Recup,Ecart_Type_Recup)))</f>
        <v/>
      </c>
      <c r="H396" s="136">
        <f>MAX(0,MIN(1,NORMINV(RAND(),Taux_Recup,Ecart_Type_Recup)))</f>
        <v/>
      </c>
      <c r="I396" s="136">
        <f>MAX(0,MIN(1,NORMINV(RAND(),Taux_Recup,Ecart_Type_Recup)))</f>
        <v/>
      </c>
      <c r="J396" s="137">
        <f>SIMULATEUR!$L$6*(SIMULATEUR!$H$6*B396-Cout_Audit)</f>
        <v/>
      </c>
      <c r="K396" s="137">
        <f>SIMULATEUR!$L$7*(SIMULATEUR!$H$7*C396-Cout_Audit)</f>
        <v/>
      </c>
      <c r="L396" s="137">
        <f>SIMULATEUR!$L$8*(SIMULATEUR!$H$8*D396-Cout_Audit)</f>
        <v/>
      </c>
      <c r="M396" s="137">
        <f>SIMULATEUR!$L$9*(SIMULATEUR!$H$9*E396-Cout_Audit)</f>
        <v/>
      </c>
      <c r="N396" s="137">
        <f>SIMULATEUR!$L$10*(SIMULATEUR!$H$10*F396-Cout_Audit)</f>
        <v/>
      </c>
      <c r="O396" s="137">
        <f>SIMULATEUR!$L$11*(SIMULATEUR!$H$11*G396-Cout_Audit)</f>
        <v/>
      </c>
      <c r="P396" s="137">
        <f>SIMULATEUR!$L$12*(SIMULATEUR!$H$12*H396-Cout_Audit)</f>
        <v/>
      </c>
      <c r="Q396" s="137">
        <f>SIMULATEUR!$L$13*(SIMULATEUR!$H$13*I396-Cout_Audit)</f>
        <v/>
      </c>
      <c r="S396" s="138">
        <f>SUM(J396:Q396)</f>
        <v/>
      </c>
    </row>
    <row r="397">
      <c r="A397" s="135" t="n">
        <v>394</v>
      </c>
      <c r="B397" s="136">
        <f>MAX(0,MIN(1,NORMINV(RAND(),Taux_Recup,Ecart_Type_Recup)))</f>
        <v/>
      </c>
      <c r="C397" s="136">
        <f>MAX(0,MIN(1,NORMINV(RAND(),Taux_Recup,Ecart_Type_Recup)))</f>
        <v/>
      </c>
      <c r="D397" s="136">
        <f>MAX(0,MIN(1,NORMINV(RAND(),Taux_Recup,Ecart_Type_Recup)))</f>
        <v/>
      </c>
      <c r="E397" s="136">
        <f>MAX(0,MIN(1,NORMINV(RAND(),Taux_Recup,Ecart_Type_Recup)))</f>
        <v/>
      </c>
      <c r="F397" s="136">
        <f>MAX(0,MIN(1,NORMINV(RAND(),Taux_Recup,Ecart_Type_Recup)))</f>
        <v/>
      </c>
      <c r="G397" s="136">
        <f>MAX(0,MIN(1,NORMINV(RAND(),Taux_Recup,Ecart_Type_Recup)))</f>
        <v/>
      </c>
      <c r="H397" s="136">
        <f>MAX(0,MIN(1,NORMINV(RAND(),Taux_Recup,Ecart_Type_Recup)))</f>
        <v/>
      </c>
      <c r="I397" s="136">
        <f>MAX(0,MIN(1,NORMINV(RAND(),Taux_Recup,Ecart_Type_Recup)))</f>
        <v/>
      </c>
      <c r="J397" s="137">
        <f>SIMULATEUR!$L$6*(SIMULATEUR!$H$6*B397-Cout_Audit)</f>
        <v/>
      </c>
      <c r="K397" s="137">
        <f>SIMULATEUR!$L$7*(SIMULATEUR!$H$7*C397-Cout_Audit)</f>
        <v/>
      </c>
      <c r="L397" s="137">
        <f>SIMULATEUR!$L$8*(SIMULATEUR!$H$8*D397-Cout_Audit)</f>
        <v/>
      </c>
      <c r="M397" s="137">
        <f>SIMULATEUR!$L$9*(SIMULATEUR!$H$9*E397-Cout_Audit)</f>
        <v/>
      </c>
      <c r="N397" s="137">
        <f>SIMULATEUR!$L$10*(SIMULATEUR!$H$10*F397-Cout_Audit)</f>
        <v/>
      </c>
      <c r="O397" s="137">
        <f>SIMULATEUR!$L$11*(SIMULATEUR!$H$11*G397-Cout_Audit)</f>
        <v/>
      </c>
      <c r="P397" s="137">
        <f>SIMULATEUR!$L$12*(SIMULATEUR!$H$12*H397-Cout_Audit)</f>
        <v/>
      </c>
      <c r="Q397" s="137">
        <f>SIMULATEUR!$L$13*(SIMULATEUR!$H$13*I397-Cout_Audit)</f>
        <v/>
      </c>
      <c r="S397" s="138">
        <f>SUM(J397:Q397)</f>
        <v/>
      </c>
    </row>
    <row r="398">
      <c r="A398" s="135" t="n">
        <v>395</v>
      </c>
      <c r="B398" s="136">
        <f>MAX(0,MIN(1,NORMINV(RAND(),Taux_Recup,Ecart_Type_Recup)))</f>
        <v/>
      </c>
      <c r="C398" s="136">
        <f>MAX(0,MIN(1,NORMINV(RAND(),Taux_Recup,Ecart_Type_Recup)))</f>
        <v/>
      </c>
      <c r="D398" s="136">
        <f>MAX(0,MIN(1,NORMINV(RAND(),Taux_Recup,Ecart_Type_Recup)))</f>
        <v/>
      </c>
      <c r="E398" s="136">
        <f>MAX(0,MIN(1,NORMINV(RAND(),Taux_Recup,Ecart_Type_Recup)))</f>
        <v/>
      </c>
      <c r="F398" s="136">
        <f>MAX(0,MIN(1,NORMINV(RAND(),Taux_Recup,Ecart_Type_Recup)))</f>
        <v/>
      </c>
      <c r="G398" s="136">
        <f>MAX(0,MIN(1,NORMINV(RAND(),Taux_Recup,Ecart_Type_Recup)))</f>
        <v/>
      </c>
      <c r="H398" s="136">
        <f>MAX(0,MIN(1,NORMINV(RAND(),Taux_Recup,Ecart_Type_Recup)))</f>
        <v/>
      </c>
      <c r="I398" s="136">
        <f>MAX(0,MIN(1,NORMINV(RAND(),Taux_Recup,Ecart_Type_Recup)))</f>
        <v/>
      </c>
      <c r="J398" s="137">
        <f>SIMULATEUR!$L$6*(SIMULATEUR!$H$6*B398-Cout_Audit)</f>
        <v/>
      </c>
      <c r="K398" s="137">
        <f>SIMULATEUR!$L$7*(SIMULATEUR!$H$7*C398-Cout_Audit)</f>
        <v/>
      </c>
      <c r="L398" s="137">
        <f>SIMULATEUR!$L$8*(SIMULATEUR!$H$8*D398-Cout_Audit)</f>
        <v/>
      </c>
      <c r="M398" s="137">
        <f>SIMULATEUR!$L$9*(SIMULATEUR!$H$9*E398-Cout_Audit)</f>
        <v/>
      </c>
      <c r="N398" s="137">
        <f>SIMULATEUR!$L$10*(SIMULATEUR!$H$10*F398-Cout_Audit)</f>
        <v/>
      </c>
      <c r="O398" s="137">
        <f>SIMULATEUR!$L$11*(SIMULATEUR!$H$11*G398-Cout_Audit)</f>
        <v/>
      </c>
      <c r="P398" s="137">
        <f>SIMULATEUR!$L$12*(SIMULATEUR!$H$12*H398-Cout_Audit)</f>
        <v/>
      </c>
      <c r="Q398" s="137">
        <f>SIMULATEUR!$L$13*(SIMULATEUR!$H$13*I398-Cout_Audit)</f>
        <v/>
      </c>
      <c r="S398" s="138">
        <f>SUM(J398:Q398)</f>
        <v/>
      </c>
    </row>
    <row r="399">
      <c r="A399" s="135" t="n">
        <v>396</v>
      </c>
      <c r="B399" s="136">
        <f>MAX(0,MIN(1,NORMINV(RAND(),Taux_Recup,Ecart_Type_Recup)))</f>
        <v/>
      </c>
      <c r="C399" s="136">
        <f>MAX(0,MIN(1,NORMINV(RAND(),Taux_Recup,Ecart_Type_Recup)))</f>
        <v/>
      </c>
      <c r="D399" s="136">
        <f>MAX(0,MIN(1,NORMINV(RAND(),Taux_Recup,Ecart_Type_Recup)))</f>
        <v/>
      </c>
      <c r="E399" s="136">
        <f>MAX(0,MIN(1,NORMINV(RAND(),Taux_Recup,Ecart_Type_Recup)))</f>
        <v/>
      </c>
      <c r="F399" s="136">
        <f>MAX(0,MIN(1,NORMINV(RAND(),Taux_Recup,Ecart_Type_Recup)))</f>
        <v/>
      </c>
      <c r="G399" s="136">
        <f>MAX(0,MIN(1,NORMINV(RAND(),Taux_Recup,Ecart_Type_Recup)))</f>
        <v/>
      </c>
      <c r="H399" s="136">
        <f>MAX(0,MIN(1,NORMINV(RAND(),Taux_Recup,Ecart_Type_Recup)))</f>
        <v/>
      </c>
      <c r="I399" s="136">
        <f>MAX(0,MIN(1,NORMINV(RAND(),Taux_Recup,Ecart_Type_Recup)))</f>
        <v/>
      </c>
      <c r="J399" s="137">
        <f>SIMULATEUR!$L$6*(SIMULATEUR!$H$6*B399-Cout_Audit)</f>
        <v/>
      </c>
      <c r="K399" s="137">
        <f>SIMULATEUR!$L$7*(SIMULATEUR!$H$7*C399-Cout_Audit)</f>
        <v/>
      </c>
      <c r="L399" s="137">
        <f>SIMULATEUR!$L$8*(SIMULATEUR!$H$8*D399-Cout_Audit)</f>
        <v/>
      </c>
      <c r="M399" s="137">
        <f>SIMULATEUR!$L$9*(SIMULATEUR!$H$9*E399-Cout_Audit)</f>
        <v/>
      </c>
      <c r="N399" s="137">
        <f>SIMULATEUR!$L$10*(SIMULATEUR!$H$10*F399-Cout_Audit)</f>
        <v/>
      </c>
      <c r="O399" s="137">
        <f>SIMULATEUR!$L$11*(SIMULATEUR!$H$11*G399-Cout_Audit)</f>
        <v/>
      </c>
      <c r="P399" s="137">
        <f>SIMULATEUR!$L$12*(SIMULATEUR!$H$12*H399-Cout_Audit)</f>
        <v/>
      </c>
      <c r="Q399" s="137">
        <f>SIMULATEUR!$L$13*(SIMULATEUR!$H$13*I399-Cout_Audit)</f>
        <v/>
      </c>
      <c r="S399" s="138">
        <f>SUM(J399:Q399)</f>
        <v/>
      </c>
    </row>
    <row r="400">
      <c r="A400" s="135" t="n">
        <v>397</v>
      </c>
      <c r="B400" s="136">
        <f>MAX(0,MIN(1,NORMINV(RAND(),Taux_Recup,Ecart_Type_Recup)))</f>
        <v/>
      </c>
      <c r="C400" s="136">
        <f>MAX(0,MIN(1,NORMINV(RAND(),Taux_Recup,Ecart_Type_Recup)))</f>
        <v/>
      </c>
      <c r="D400" s="136">
        <f>MAX(0,MIN(1,NORMINV(RAND(),Taux_Recup,Ecart_Type_Recup)))</f>
        <v/>
      </c>
      <c r="E400" s="136">
        <f>MAX(0,MIN(1,NORMINV(RAND(),Taux_Recup,Ecart_Type_Recup)))</f>
        <v/>
      </c>
      <c r="F400" s="136">
        <f>MAX(0,MIN(1,NORMINV(RAND(),Taux_Recup,Ecart_Type_Recup)))</f>
        <v/>
      </c>
      <c r="G400" s="136">
        <f>MAX(0,MIN(1,NORMINV(RAND(),Taux_Recup,Ecart_Type_Recup)))</f>
        <v/>
      </c>
      <c r="H400" s="136">
        <f>MAX(0,MIN(1,NORMINV(RAND(),Taux_Recup,Ecart_Type_Recup)))</f>
        <v/>
      </c>
      <c r="I400" s="136">
        <f>MAX(0,MIN(1,NORMINV(RAND(),Taux_Recup,Ecart_Type_Recup)))</f>
        <v/>
      </c>
      <c r="J400" s="137">
        <f>SIMULATEUR!$L$6*(SIMULATEUR!$H$6*B400-Cout_Audit)</f>
        <v/>
      </c>
      <c r="K400" s="137">
        <f>SIMULATEUR!$L$7*(SIMULATEUR!$H$7*C400-Cout_Audit)</f>
        <v/>
      </c>
      <c r="L400" s="137">
        <f>SIMULATEUR!$L$8*(SIMULATEUR!$H$8*D400-Cout_Audit)</f>
        <v/>
      </c>
      <c r="M400" s="137">
        <f>SIMULATEUR!$L$9*(SIMULATEUR!$H$9*E400-Cout_Audit)</f>
        <v/>
      </c>
      <c r="N400" s="137">
        <f>SIMULATEUR!$L$10*(SIMULATEUR!$H$10*F400-Cout_Audit)</f>
        <v/>
      </c>
      <c r="O400" s="137">
        <f>SIMULATEUR!$L$11*(SIMULATEUR!$H$11*G400-Cout_Audit)</f>
        <v/>
      </c>
      <c r="P400" s="137">
        <f>SIMULATEUR!$L$12*(SIMULATEUR!$H$12*H400-Cout_Audit)</f>
        <v/>
      </c>
      <c r="Q400" s="137">
        <f>SIMULATEUR!$L$13*(SIMULATEUR!$H$13*I400-Cout_Audit)</f>
        <v/>
      </c>
      <c r="S400" s="138">
        <f>SUM(J400:Q400)</f>
        <v/>
      </c>
    </row>
    <row r="401">
      <c r="A401" s="135" t="n">
        <v>398</v>
      </c>
      <c r="B401" s="136">
        <f>MAX(0,MIN(1,NORMINV(RAND(),Taux_Recup,Ecart_Type_Recup)))</f>
        <v/>
      </c>
      <c r="C401" s="136">
        <f>MAX(0,MIN(1,NORMINV(RAND(),Taux_Recup,Ecart_Type_Recup)))</f>
        <v/>
      </c>
      <c r="D401" s="136">
        <f>MAX(0,MIN(1,NORMINV(RAND(),Taux_Recup,Ecart_Type_Recup)))</f>
        <v/>
      </c>
      <c r="E401" s="136">
        <f>MAX(0,MIN(1,NORMINV(RAND(),Taux_Recup,Ecart_Type_Recup)))</f>
        <v/>
      </c>
      <c r="F401" s="136">
        <f>MAX(0,MIN(1,NORMINV(RAND(),Taux_Recup,Ecart_Type_Recup)))</f>
        <v/>
      </c>
      <c r="G401" s="136">
        <f>MAX(0,MIN(1,NORMINV(RAND(),Taux_Recup,Ecart_Type_Recup)))</f>
        <v/>
      </c>
      <c r="H401" s="136">
        <f>MAX(0,MIN(1,NORMINV(RAND(),Taux_Recup,Ecart_Type_Recup)))</f>
        <v/>
      </c>
      <c r="I401" s="136">
        <f>MAX(0,MIN(1,NORMINV(RAND(),Taux_Recup,Ecart_Type_Recup)))</f>
        <v/>
      </c>
      <c r="J401" s="137">
        <f>SIMULATEUR!$L$6*(SIMULATEUR!$H$6*B401-Cout_Audit)</f>
        <v/>
      </c>
      <c r="K401" s="137">
        <f>SIMULATEUR!$L$7*(SIMULATEUR!$H$7*C401-Cout_Audit)</f>
        <v/>
      </c>
      <c r="L401" s="137">
        <f>SIMULATEUR!$L$8*(SIMULATEUR!$H$8*D401-Cout_Audit)</f>
        <v/>
      </c>
      <c r="M401" s="137">
        <f>SIMULATEUR!$L$9*(SIMULATEUR!$H$9*E401-Cout_Audit)</f>
        <v/>
      </c>
      <c r="N401" s="137">
        <f>SIMULATEUR!$L$10*(SIMULATEUR!$H$10*F401-Cout_Audit)</f>
        <v/>
      </c>
      <c r="O401" s="137">
        <f>SIMULATEUR!$L$11*(SIMULATEUR!$H$11*G401-Cout_Audit)</f>
        <v/>
      </c>
      <c r="P401" s="137">
        <f>SIMULATEUR!$L$12*(SIMULATEUR!$H$12*H401-Cout_Audit)</f>
        <v/>
      </c>
      <c r="Q401" s="137">
        <f>SIMULATEUR!$L$13*(SIMULATEUR!$H$13*I401-Cout_Audit)</f>
        <v/>
      </c>
      <c r="S401" s="138">
        <f>SUM(J401:Q401)</f>
        <v/>
      </c>
    </row>
    <row r="402">
      <c r="A402" s="135" t="n">
        <v>399</v>
      </c>
      <c r="B402" s="136">
        <f>MAX(0,MIN(1,NORMINV(RAND(),Taux_Recup,Ecart_Type_Recup)))</f>
        <v/>
      </c>
      <c r="C402" s="136">
        <f>MAX(0,MIN(1,NORMINV(RAND(),Taux_Recup,Ecart_Type_Recup)))</f>
        <v/>
      </c>
      <c r="D402" s="136">
        <f>MAX(0,MIN(1,NORMINV(RAND(),Taux_Recup,Ecart_Type_Recup)))</f>
        <v/>
      </c>
      <c r="E402" s="136">
        <f>MAX(0,MIN(1,NORMINV(RAND(),Taux_Recup,Ecart_Type_Recup)))</f>
        <v/>
      </c>
      <c r="F402" s="136">
        <f>MAX(0,MIN(1,NORMINV(RAND(),Taux_Recup,Ecart_Type_Recup)))</f>
        <v/>
      </c>
      <c r="G402" s="136">
        <f>MAX(0,MIN(1,NORMINV(RAND(),Taux_Recup,Ecart_Type_Recup)))</f>
        <v/>
      </c>
      <c r="H402" s="136">
        <f>MAX(0,MIN(1,NORMINV(RAND(),Taux_Recup,Ecart_Type_Recup)))</f>
        <v/>
      </c>
      <c r="I402" s="136">
        <f>MAX(0,MIN(1,NORMINV(RAND(),Taux_Recup,Ecart_Type_Recup)))</f>
        <v/>
      </c>
      <c r="J402" s="137">
        <f>SIMULATEUR!$L$6*(SIMULATEUR!$H$6*B402-Cout_Audit)</f>
        <v/>
      </c>
      <c r="K402" s="137">
        <f>SIMULATEUR!$L$7*(SIMULATEUR!$H$7*C402-Cout_Audit)</f>
        <v/>
      </c>
      <c r="L402" s="137">
        <f>SIMULATEUR!$L$8*(SIMULATEUR!$H$8*D402-Cout_Audit)</f>
        <v/>
      </c>
      <c r="M402" s="137">
        <f>SIMULATEUR!$L$9*(SIMULATEUR!$H$9*E402-Cout_Audit)</f>
        <v/>
      </c>
      <c r="N402" s="137">
        <f>SIMULATEUR!$L$10*(SIMULATEUR!$H$10*F402-Cout_Audit)</f>
        <v/>
      </c>
      <c r="O402" s="137">
        <f>SIMULATEUR!$L$11*(SIMULATEUR!$H$11*G402-Cout_Audit)</f>
        <v/>
      </c>
      <c r="P402" s="137">
        <f>SIMULATEUR!$L$12*(SIMULATEUR!$H$12*H402-Cout_Audit)</f>
        <v/>
      </c>
      <c r="Q402" s="137">
        <f>SIMULATEUR!$L$13*(SIMULATEUR!$H$13*I402-Cout_Audit)</f>
        <v/>
      </c>
      <c r="S402" s="138">
        <f>SUM(J402:Q402)</f>
        <v/>
      </c>
    </row>
    <row r="403">
      <c r="A403" s="135" t="n">
        <v>400</v>
      </c>
      <c r="B403" s="136">
        <f>MAX(0,MIN(1,NORMINV(RAND(),Taux_Recup,Ecart_Type_Recup)))</f>
        <v/>
      </c>
      <c r="C403" s="136">
        <f>MAX(0,MIN(1,NORMINV(RAND(),Taux_Recup,Ecart_Type_Recup)))</f>
        <v/>
      </c>
      <c r="D403" s="136">
        <f>MAX(0,MIN(1,NORMINV(RAND(),Taux_Recup,Ecart_Type_Recup)))</f>
        <v/>
      </c>
      <c r="E403" s="136">
        <f>MAX(0,MIN(1,NORMINV(RAND(),Taux_Recup,Ecart_Type_Recup)))</f>
        <v/>
      </c>
      <c r="F403" s="136">
        <f>MAX(0,MIN(1,NORMINV(RAND(),Taux_Recup,Ecart_Type_Recup)))</f>
        <v/>
      </c>
      <c r="G403" s="136">
        <f>MAX(0,MIN(1,NORMINV(RAND(),Taux_Recup,Ecart_Type_Recup)))</f>
        <v/>
      </c>
      <c r="H403" s="136">
        <f>MAX(0,MIN(1,NORMINV(RAND(),Taux_Recup,Ecart_Type_Recup)))</f>
        <v/>
      </c>
      <c r="I403" s="136">
        <f>MAX(0,MIN(1,NORMINV(RAND(),Taux_Recup,Ecart_Type_Recup)))</f>
        <v/>
      </c>
      <c r="J403" s="137">
        <f>SIMULATEUR!$L$6*(SIMULATEUR!$H$6*B403-Cout_Audit)</f>
        <v/>
      </c>
      <c r="K403" s="137">
        <f>SIMULATEUR!$L$7*(SIMULATEUR!$H$7*C403-Cout_Audit)</f>
        <v/>
      </c>
      <c r="L403" s="137">
        <f>SIMULATEUR!$L$8*(SIMULATEUR!$H$8*D403-Cout_Audit)</f>
        <v/>
      </c>
      <c r="M403" s="137">
        <f>SIMULATEUR!$L$9*(SIMULATEUR!$H$9*E403-Cout_Audit)</f>
        <v/>
      </c>
      <c r="N403" s="137">
        <f>SIMULATEUR!$L$10*(SIMULATEUR!$H$10*F403-Cout_Audit)</f>
        <v/>
      </c>
      <c r="O403" s="137">
        <f>SIMULATEUR!$L$11*(SIMULATEUR!$H$11*G403-Cout_Audit)</f>
        <v/>
      </c>
      <c r="P403" s="137">
        <f>SIMULATEUR!$L$12*(SIMULATEUR!$H$12*H403-Cout_Audit)</f>
        <v/>
      </c>
      <c r="Q403" s="137">
        <f>SIMULATEUR!$L$13*(SIMULATEUR!$H$13*I403-Cout_Audit)</f>
        <v/>
      </c>
      <c r="S403" s="138">
        <f>SUM(J403:Q403)</f>
        <v/>
      </c>
    </row>
    <row r="404">
      <c r="A404" s="135" t="n">
        <v>401</v>
      </c>
      <c r="B404" s="136">
        <f>MAX(0,MIN(1,NORMINV(RAND(),Taux_Recup,Ecart_Type_Recup)))</f>
        <v/>
      </c>
      <c r="C404" s="136">
        <f>MAX(0,MIN(1,NORMINV(RAND(),Taux_Recup,Ecart_Type_Recup)))</f>
        <v/>
      </c>
      <c r="D404" s="136">
        <f>MAX(0,MIN(1,NORMINV(RAND(),Taux_Recup,Ecart_Type_Recup)))</f>
        <v/>
      </c>
      <c r="E404" s="136">
        <f>MAX(0,MIN(1,NORMINV(RAND(),Taux_Recup,Ecart_Type_Recup)))</f>
        <v/>
      </c>
      <c r="F404" s="136">
        <f>MAX(0,MIN(1,NORMINV(RAND(),Taux_Recup,Ecart_Type_Recup)))</f>
        <v/>
      </c>
      <c r="G404" s="136">
        <f>MAX(0,MIN(1,NORMINV(RAND(),Taux_Recup,Ecart_Type_Recup)))</f>
        <v/>
      </c>
      <c r="H404" s="136">
        <f>MAX(0,MIN(1,NORMINV(RAND(),Taux_Recup,Ecart_Type_Recup)))</f>
        <v/>
      </c>
      <c r="I404" s="136">
        <f>MAX(0,MIN(1,NORMINV(RAND(),Taux_Recup,Ecart_Type_Recup)))</f>
        <v/>
      </c>
      <c r="J404" s="137">
        <f>SIMULATEUR!$L$6*(SIMULATEUR!$H$6*B404-Cout_Audit)</f>
        <v/>
      </c>
      <c r="K404" s="137">
        <f>SIMULATEUR!$L$7*(SIMULATEUR!$H$7*C404-Cout_Audit)</f>
        <v/>
      </c>
      <c r="L404" s="137">
        <f>SIMULATEUR!$L$8*(SIMULATEUR!$H$8*D404-Cout_Audit)</f>
        <v/>
      </c>
      <c r="M404" s="137">
        <f>SIMULATEUR!$L$9*(SIMULATEUR!$H$9*E404-Cout_Audit)</f>
        <v/>
      </c>
      <c r="N404" s="137">
        <f>SIMULATEUR!$L$10*(SIMULATEUR!$H$10*F404-Cout_Audit)</f>
        <v/>
      </c>
      <c r="O404" s="137">
        <f>SIMULATEUR!$L$11*(SIMULATEUR!$H$11*G404-Cout_Audit)</f>
        <v/>
      </c>
      <c r="P404" s="137">
        <f>SIMULATEUR!$L$12*(SIMULATEUR!$H$12*H404-Cout_Audit)</f>
        <v/>
      </c>
      <c r="Q404" s="137">
        <f>SIMULATEUR!$L$13*(SIMULATEUR!$H$13*I404-Cout_Audit)</f>
        <v/>
      </c>
      <c r="S404" s="138">
        <f>SUM(J404:Q404)</f>
        <v/>
      </c>
    </row>
    <row r="405">
      <c r="A405" s="135" t="n">
        <v>402</v>
      </c>
      <c r="B405" s="136">
        <f>MAX(0,MIN(1,NORMINV(RAND(),Taux_Recup,Ecart_Type_Recup)))</f>
        <v/>
      </c>
      <c r="C405" s="136">
        <f>MAX(0,MIN(1,NORMINV(RAND(),Taux_Recup,Ecart_Type_Recup)))</f>
        <v/>
      </c>
      <c r="D405" s="136">
        <f>MAX(0,MIN(1,NORMINV(RAND(),Taux_Recup,Ecart_Type_Recup)))</f>
        <v/>
      </c>
      <c r="E405" s="136">
        <f>MAX(0,MIN(1,NORMINV(RAND(),Taux_Recup,Ecart_Type_Recup)))</f>
        <v/>
      </c>
      <c r="F405" s="136">
        <f>MAX(0,MIN(1,NORMINV(RAND(),Taux_Recup,Ecart_Type_Recup)))</f>
        <v/>
      </c>
      <c r="G405" s="136">
        <f>MAX(0,MIN(1,NORMINV(RAND(),Taux_Recup,Ecart_Type_Recup)))</f>
        <v/>
      </c>
      <c r="H405" s="136">
        <f>MAX(0,MIN(1,NORMINV(RAND(),Taux_Recup,Ecart_Type_Recup)))</f>
        <v/>
      </c>
      <c r="I405" s="136">
        <f>MAX(0,MIN(1,NORMINV(RAND(),Taux_Recup,Ecart_Type_Recup)))</f>
        <v/>
      </c>
      <c r="J405" s="137">
        <f>SIMULATEUR!$L$6*(SIMULATEUR!$H$6*B405-Cout_Audit)</f>
        <v/>
      </c>
      <c r="K405" s="137">
        <f>SIMULATEUR!$L$7*(SIMULATEUR!$H$7*C405-Cout_Audit)</f>
        <v/>
      </c>
      <c r="L405" s="137">
        <f>SIMULATEUR!$L$8*(SIMULATEUR!$H$8*D405-Cout_Audit)</f>
        <v/>
      </c>
      <c r="M405" s="137">
        <f>SIMULATEUR!$L$9*(SIMULATEUR!$H$9*E405-Cout_Audit)</f>
        <v/>
      </c>
      <c r="N405" s="137">
        <f>SIMULATEUR!$L$10*(SIMULATEUR!$H$10*F405-Cout_Audit)</f>
        <v/>
      </c>
      <c r="O405" s="137">
        <f>SIMULATEUR!$L$11*(SIMULATEUR!$H$11*G405-Cout_Audit)</f>
        <v/>
      </c>
      <c r="P405" s="137">
        <f>SIMULATEUR!$L$12*(SIMULATEUR!$H$12*H405-Cout_Audit)</f>
        <v/>
      </c>
      <c r="Q405" s="137">
        <f>SIMULATEUR!$L$13*(SIMULATEUR!$H$13*I405-Cout_Audit)</f>
        <v/>
      </c>
      <c r="S405" s="138">
        <f>SUM(J405:Q405)</f>
        <v/>
      </c>
    </row>
    <row r="406">
      <c r="A406" s="135" t="n">
        <v>403</v>
      </c>
      <c r="B406" s="136">
        <f>MAX(0,MIN(1,NORMINV(RAND(),Taux_Recup,Ecart_Type_Recup)))</f>
        <v/>
      </c>
      <c r="C406" s="136">
        <f>MAX(0,MIN(1,NORMINV(RAND(),Taux_Recup,Ecart_Type_Recup)))</f>
        <v/>
      </c>
      <c r="D406" s="136">
        <f>MAX(0,MIN(1,NORMINV(RAND(),Taux_Recup,Ecart_Type_Recup)))</f>
        <v/>
      </c>
      <c r="E406" s="136">
        <f>MAX(0,MIN(1,NORMINV(RAND(),Taux_Recup,Ecart_Type_Recup)))</f>
        <v/>
      </c>
      <c r="F406" s="136">
        <f>MAX(0,MIN(1,NORMINV(RAND(),Taux_Recup,Ecart_Type_Recup)))</f>
        <v/>
      </c>
      <c r="G406" s="136">
        <f>MAX(0,MIN(1,NORMINV(RAND(),Taux_Recup,Ecart_Type_Recup)))</f>
        <v/>
      </c>
      <c r="H406" s="136">
        <f>MAX(0,MIN(1,NORMINV(RAND(),Taux_Recup,Ecart_Type_Recup)))</f>
        <v/>
      </c>
      <c r="I406" s="136">
        <f>MAX(0,MIN(1,NORMINV(RAND(),Taux_Recup,Ecart_Type_Recup)))</f>
        <v/>
      </c>
      <c r="J406" s="137">
        <f>SIMULATEUR!$L$6*(SIMULATEUR!$H$6*B406-Cout_Audit)</f>
        <v/>
      </c>
      <c r="K406" s="137">
        <f>SIMULATEUR!$L$7*(SIMULATEUR!$H$7*C406-Cout_Audit)</f>
        <v/>
      </c>
      <c r="L406" s="137">
        <f>SIMULATEUR!$L$8*(SIMULATEUR!$H$8*D406-Cout_Audit)</f>
        <v/>
      </c>
      <c r="M406" s="137">
        <f>SIMULATEUR!$L$9*(SIMULATEUR!$H$9*E406-Cout_Audit)</f>
        <v/>
      </c>
      <c r="N406" s="137">
        <f>SIMULATEUR!$L$10*(SIMULATEUR!$H$10*F406-Cout_Audit)</f>
        <v/>
      </c>
      <c r="O406" s="137">
        <f>SIMULATEUR!$L$11*(SIMULATEUR!$H$11*G406-Cout_Audit)</f>
        <v/>
      </c>
      <c r="P406" s="137">
        <f>SIMULATEUR!$L$12*(SIMULATEUR!$H$12*H406-Cout_Audit)</f>
        <v/>
      </c>
      <c r="Q406" s="137">
        <f>SIMULATEUR!$L$13*(SIMULATEUR!$H$13*I406-Cout_Audit)</f>
        <v/>
      </c>
      <c r="S406" s="138">
        <f>SUM(J406:Q406)</f>
        <v/>
      </c>
    </row>
    <row r="407">
      <c r="A407" s="135" t="n">
        <v>404</v>
      </c>
      <c r="B407" s="136">
        <f>MAX(0,MIN(1,NORMINV(RAND(),Taux_Recup,Ecart_Type_Recup)))</f>
        <v/>
      </c>
      <c r="C407" s="136">
        <f>MAX(0,MIN(1,NORMINV(RAND(),Taux_Recup,Ecart_Type_Recup)))</f>
        <v/>
      </c>
      <c r="D407" s="136">
        <f>MAX(0,MIN(1,NORMINV(RAND(),Taux_Recup,Ecart_Type_Recup)))</f>
        <v/>
      </c>
      <c r="E407" s="136">
        <f>MAX(0,MIN(1,NORMINV(RAND(),Taux_Recup,Ecart_Type_Recup)))</f>
        <v/>
      </c>
      <c r="F407" s="136">
        <f>MAX(0,MIN(1,NORMINV(RAND(),Taux_Recup,Ecart_Type_Recup)))</f>
        <v/>
      </c>
      <c r="G407" s="136">
        <f>MAX(0,MIN(1,NORMINV(RAND(),Taux_Recup,Ecart_Type_Recup)))</f>
        <v/>
      </c>
      <c r="H407" s="136">
        <f>MAX(0,MIN(1,NORMINV(RAND(),Taux_Recup,Ecart_Type_Recup)))</f>
        <v/>
      </c>
      <c r="I407" s="136">
        <f>MAX(0,MIN(1,NORMINV(RAND(),Taux_Recup,Ecart_Type_Recup)))</f>
        <v/>
      </c>
      <c r="J407" s="137">
        <f>SIMULATEUR!$L$6*(SIMULATEUR!$H$6*B407-Cout_Audit)</f>
        <v/>
      </c>
      <c r="K407" s="137">
        <f>SIMULATEUR!$L$7*(SIMULATEUR!$H$7*C407-Cout_Audit)</f>
        <v/>
      </c>
      <c r="L407" s="137">
        <f>SIMULATEUR!$L$8*(SIMULATEUR!$H$8*D407-Cout_Audit)</f>
        <v/>
      </c>
      <c r="M407" s="137">
        <f>SIMULATEUR!$L$9*(SIMULATEUR!$H$9*E407-Cout_Audit)</f>
        <v/>
      </c>
      <c r="N407" s="137">
        <f>SIMULATEUR!$L$10*(SIMULATEUR!$H$10*F407-Cout_Audit)</f>
        <v/>
      </c>
      <c r="O407" s="137">
        <f>SIMULATEUR!$L$11*(SIMULATEUR!$H$11*G407-Cout_Audit)</f>
        <v/>
      </c>
      <c r="P407" s="137">
        <f>SIMULATEUR!$L$12*(SIMULATEUR!$H$12*H407-Cout_Audit)</f>
        <v/>
      </c>
      <c r="Q407" s="137">
        <f>SIMULATEUR!$L$13*(SIMULATEUR!$H$13*I407-Cout_Audit)</f>
        <v/>
      </c>
      <c r="S407" s="138">
        <f>SUM(J407:Q407)</f>
        <v/>
      </c>
    </row>
    <row r="408">
      <c r="A408" s="135" t="n">
        <v>405</v>
      </c>
      <c r="B408" s="136">
        <f>MAX(0,MIN(1,NORMINV(RAND(),Taux_Recup,Ecart_Type_Recup)))</f>
        <v/>
      </c>
      <c r="C408" s="136">
        <f>MAX(0,MIN(1,NORMINV(RAND(),Taux_Recup,Ecart_Type_Recup)))</f>
        <v/>
      </c>
      <c r="D408" s="136">
        <f>MAX(0,MIN(1,NORMINV(RAND(),Taux_Recup,Ecart_Type_Recup)))</f>
        <v/>
      </c>
      <c r="E408" s="136">
        <f>MAX(0,MIN(1,NORMINV(RAND(),Taux_Recup,Ecart_Type_Recup)))</f>
        <v/>
      </c>
      <c r="F408" s="136">
        <f>MAX(0,MIN(1,NORMINV(RAND(),Taux_Recup,Ecart_Type_Recup)))</f>
        <v/>
      </c>
      <c r="G408" s="136">
        <f>MAX(0,MIN(1,NORMINV(RAND(),Taux_Recup,Ecart_Type_Recup)))</f>
        <v/>
      </c>
      <c r="H408" s="136">
        <f>MAX(0,MIN(1,NORMINV(RAND(),Taux_Recup,Ecart_Type_Recup)))</f>
        <v/>
      </c>
      <c r="I408" s="136">
        <f>MAX(0,MIN(1,NORMINV(RAND(),Taux_Recup,Ecart_Type_Recup)))</f>
        <v/>
      </c>
      <c r="J408" s="137">
        <f>SIMULATEUR!$L$6*(SIMULATEUR!$H$6*B408-Cout_Audit)</f>
        <v/>
      </c>
      <c r="K408" s="137">
        <f>SIMULATEUR!$L$7*(SIMULATEUR!$H$7*C408-Cout_Audit)</f>
        <v/>
      </c>
      <c r="L408" s="137">
        <f>SIMULATEUR!$L$8*(SIMULATEUR!$H$8*D408-Cout_Audit)</f>
        <v/>
      </c>
      <c r="M408" s="137">
        <f>SIMULATEUR!$L$9*(SIMULATEUR!$H$9*E408-Cout_Audit)</f>
        <v/>
      </c>
      <c r="N408" s="137">
        <f>SIMULATEUR!$L$10*(SIMULATEUR!$H$10*F408-Cout_Audit)</f>
        <v/>
      </c>
      <c r="O408" s="137">
        <f>SIMULATEUR!$L$11*(SIMULATEUR!$H$11*G408-Cout_Audit)</f>
        <v/>
      </c>
      <c r="P408" s="137">
        <f>SIMULATEUR!$L$12*(SIMULATEUR!$H$12*H408-Cout_Audit)</f>
        <v/>
      </c>
      <c r="Q408" s="137">
        <f>SIMULATEUR!$L$13*(SIMULATEUR!$H$13*I408-Cout_Audit)</f>
        <v/>
      </c>
      <c r="S408" s="138">
        <f>SUM(J408:Q408)</f>
        <v/>
      </c>
    </row>
    <row r="409">
      <c r="A409" s="135" t="n">
        <v>406</v>
      </c>
      <c r="B409" s="136">
        <f>MAX(0,MIN(1,NORMINV(RAND(),Taux_Recup,Ecart_Type_Recup)))</f>
        <v/>
      </c>
      <c r="C409" s="136">
        <f>MAX(0,MIN(1,NORMINV(RAND(),Taux_Recup,Ecart_Type_Recup)))</f>
        <v/>
      </c>
      <c r="D409" s="136">
        <f>MAX(0,MIN(1,NORMINV(RAND(),Taux_Recup,Ecart_Type_Recup)))</f>
        <v/>
      </c>
      <c r="E409" s="136">
        <f>MAX(0,MIN(1,NORMINV(RAND(),Taux_Recup,Ecart_Type_Recup)))</f>
        <v/>
      </c>
      <c r="F409" s="136">
        <f>MAX(0,MIN(1,NORMINV(RAND(),Taux_Recup,Ecart_Type_Recup)))</f>
        <v/>
      </c>
      <c r="G409" s="136">
        <f>MAX(0,MIN(1,NORMINV(RAND(),Taux_Recup,Ecart_Type_Recup)))</f>
        <v/>
      </c>
      <c r="H409" s="136">
        <f>MAX(0,MIN(1,NORMINV(RAND(),Taux_Recup,Ecart_Type_Recup)))</f>
        <v/>
      </c>
      <c r="I409" s="136">
        <f>MAX(0,MIN(1,NORMINV(RAND(),Taux_Recup,Ecart_Type_Recup)))</f>
        <v/>
      </c>
      <c r="J409" s="137">
        <f>SIMULATEUR!$L$6*(SIMULATEUR!$H$6*B409-Cout_Audit)</f>
        <v/>
      </c>
      <c r="K409" s="137">
        <f>SIMULATEUR!$L$7*(SIMULATEUR!$H$7*C409-Cout_Audit)</f>
        <v/>
      </c>
      <c r="L409" s="137">
        <f>SIMULATEUR!$L$8*(SIMULATEUR!$H$8*D409-Cout_Audit)</f>
        <v/>
      </c>
      <c r="M409" s="137">
        <f>SIMULATEUR!$L$9*(SIMULATEUR!$H$9*E409-Cout_Audit)</f>
        <v/>
      </c>
      <c r="N409" s="137">
        <f>SIMULATEUR!$L$10*(SIMULATEUR!$H$10*F409-Cout_Audit)</f>
        <v/>
      </c>
      <c r="O409" s="137">
        <f>SIMULATEUR!$L$11*(SIMULATEUR!$H$11*G409-Cout_Audit)</f>
        <v/>
      </c>
      <c r="P409" s="137">
        <f>SIMULATEUR!$L$12*(SIMULATEUR!$H$12*H409-Cout_Audit)</f>
        <v/>
      </c>
      <c r="Q409" s="137">
        <f>SIMULATEUR!$L$13*(SIMULATEUR!$H$13*I409-Cout_Audit)</f>
        <v/>
      </c>
      <c r="S409" s="138">
        <f>SUM(J409:Q409)</f>
        <v/>
      </c>
    </row>
    <row r="410">
      <c r="A410" s="135" t="n">
        <v>407</v>
      </c>
      <c r="B410" s="136">
        <f>MAX(0,MIN(1,NORMINV(RAND(),Taux_Recup,Ecart_Type_Recup)))</f>
        <v/>
      </c>
      <c r="C410" s="136">
        <f>MAX(0,MIN(1,NORMINV(RAND(),Taux_Recup,Ecart_Type_Recup)))</f>
        <v/>
      </c>
      <c r="D410" s="136">
        <f>MAX(0,MIN(1,NORMINV(RAND(),Taux_Recup,Ecart_Type_Recup)))</f>
        <v/>
      </c>
      <c r="E410" s="136">
        <f>MAX(0,MIN(1,NORMINV(RAND(),Taux_Recup,Ecart_Type_Recup)))</f>
        <v/>
      </c>
      <c r="F410" s="136">
        <f>MAX(0,MIN(1,NORMINV(RAND(),Taux_Recup,Ecart_Type_Recup)))</f>
        <v/>
      </c>
      <c r="G410" s="136">
        <f>MAX(0,MIN(1,NORMINV(RAND(),Taux_Recup,Ecart_Type_Recup)))</f>
        <v/>
      </c>
      <c r="H410" s="136">
        <f>MAX(0,MIN(1,NORMINV(RAND(),Taux_Recup,Ecart_Type_Recup)))</f>
        <v/>
      </c>
      <c r="I410" s="136">
        <f>MAX(0,MIN(1,NORMINV(RAND(),Taux_Recup,Ecart_Type_Recup)))</f>
        <v/>
      </c>
      <c r="J410" s="137">
        <f>SIMULATEUR!$L$6*(SIMULATEUR!$H$6*B410-Cout_Audit)</f>
        <v/>
      </c>
      <c r="K410" s="137">
        <f>SIMULATEUR!$L$7*(SIMULATEUR!$H$7*C410-Cout_Audit)</f>
        <v/>
      </c>
      <c r="L410" s="137">
        <f>SIMULATEUR!$L$8*(SIMULATEUR!$H$8*D410-Cout_Audit)</f>
        <v/>
      </c>
      <c r="M410" s="137">
        <f>SIMULATEUR!$L$9*(SIMULATEUR!$H$9*E410-Cout_Audit)</f>
        <v/>
      </c>
      <c r="N410" s="137">
        <f>SIMULATEUR!$L$10*(SIMULATEUR!$H$10*F410-Cout_Audit)</f>
        <v/>
      </c>
      <c r="O410" s="137">
        <f>SIMULATEUR!$L$11*(SIMULATEUR!$H$11*G410-Cout_Audit)</f>
        <v/>
      </c>
      <c r="P410" s="137">
        <f>SIMULATEUR!$L$12*(SIMULATEUR!$H$12*H410-Cout_Audit)</f>
        <v/>
      </c>
      <c r="Q410" s="137">
        <f>SIMULATEUR!$L$13*(SIMULATEUR!$H$13*I410-Cout_Audit)</f>
        <v/>
      </c>
      <c r="S410" s="138">
        <f>SUM(J410:Q410)</f>
        <v/>
      </c>
    </row>
    <row r="411">
      <c r="A411" s="135" t="n">
        <v>408</v>
      </c>
      <c r="B411" s="136">
        <f>MAX(0,MIN(1,NORMINV(RAND(),Taux_Recup,Ecart_Type_Recup)))</f>
        <v/>
      </c>
      <c r="C411" s="136">
        <f>MAX(0,MIN(1,NORMINV(RAND(),Taux_Recup,Ecart_Type_Recup)))</f>
        <v/>
      </c>
      <c r="D411" s="136">
        <f>MAX(0,MIN(1,NORMINV(RAND(),Taux_Recup,Ecart_Type_Recup)))</f>
        <v/>
      </c>
      <c r="E411" s="136">
        <f>MAX(0,MIN(1,NORMINV(RAND(),Taux_Recup,Ecart_Type_Recup)))</f>
        <v/>
      </c>
      <c r="F411" s="136">
        <f>MAX(0,MIN(1,NORMINV(RAND(),Taux_Recup,Ecart_Type_Recup)))</f>
        <v/>
      </c>
      <c r="G411" s="136">
        <f>MAX(0,MIN(1,NORMINV(RAND(),Taux_Recup,Ecart_Type_Recup)))</f>
        <v/>
      </c>
      <c r="H411" s="136">
        <f>MAX(0,MIN(1,NORMINV(RAND(),Taux_Recup,Ecart_Type_Recup)))</f>
        <v/>
      </c>
      <c r="I411" s="136">
        <f>MAX(0,MIN(1,NORMINV(RAND(),Taux_Recup,Ecart_Type_Recup)))</f>
        <v/>
      </c>
      <c r="J411" s="137">
        <f>SIMULATEUR!$L$6*(SIMULATEUR!$H$6*B411-Cout_Audit)</f>
        <v/>
      </c>
      <c r="K411" s="137">
        <f>SIMULATEUR!$L$7*(SIMULATEUR!$H$7*C411-Cout_Audit)</f>
        <v/>
      </c>
      <c r="L411" s="137">
        <f>SIMULATEUR!$L$8*(SIMULATEUR!$H$8*D411-Cout_Audit)</f>
        <v/>
      </c>
      <c r="M411" s="137">
        <f>SIMULATEUR!$L$9*(SIMULATEUR!$H$9*E411-Cout_Audit)</f>
        <v/>
      </c>
      <c r="N411" s="137">
        <f>SIMULATEUR!$L$10*(SIMULATEUR!$H$10*F411-Cout_Audit)</f>
        <v/>
      </c>
      <c r="O411" s="137">
        <f>SIMULATEUR!$L$11*(SIMULATEUR!$H$11*G411-Cout_Audit)</f>
        <v/>
      </c>
      <c r="P411" s="137">
        <f>SIMULATEUR!$L$12*(SIMULATEUR!$H$12*H411-Cout_Audit)</f>
        <v/>
      </c>
      <c r="Q411" s="137">
        <f>SIMULATEUR!$L$13*(SIMULATEUR!$H$13*I411-Cout_Audit)</f>
        <v/>
      </c>
      <c r="S411" s="138">
        <f>SUM(J411:Q411)</f>
        <v/>
      </c>
    </row>
    <row r="412">
      <c r="A412" s="135" t="n">
        <v>409</v>
      </c>
      <c r="B412" s="136">
        <f>MAX(0,MIN(1,NORMINV(RAND(),Taux_Recup,Ecart_Type_Recup)))</f>
        <v/>
      </c>
      <c r="C412" s="136">
        <f>MAX(0,MIN(1,NORMINV(RAND(),Taux_Recup,Ecart_Type_Recup)))</f>
        <v/>
      </c>
      <c r="D412" s="136">
        <f>MAX(0,MIN(1,NORMINV(RAND(),Taux_Recup,Ecart_Type_Recup)))</f>
        <v/>
      </c>
      <c r="E412" s="136">
        <f>MAX(0,MIN(1,NORMINV(RAND(),Taux_Recup,Ecart_Type_Recup)))</f>
        <v/>
      </c>
      <c r="F412" s="136">
        <f>MAX(0,MIN(1,NORMINV(RAND(),Taux_Recup,Ecart_Type_Recup)))</f>
        <v/>
      </c>
      <c r="G412" s="136">
        <f>MAX(0,MIN(1,NORMINV(RAND(),Taux_Recup,Ecart_Type_Recup)))</f>
        <v/>
      </c>
      <c r="H412" s="136">
        <f>MAX(0,MIN(1,NORMINV(RAND(),Taux_Recup,Ecart_Type_Recup)))</f>
        <v/>
      </c>
      <c r="I412" s="136">
        <f>MAX(0,MIN(1,NORMINV(RAND(),Taux_Recup,Ecart_Type_Recup)))</f>
        <v/>
      </c>
      <c r="J412" s="137">
        <f>SIMULATEUR!$L$6*(SIMULATEUR!$H$6*B412-Cout_Audit)</f>
        <v/>
      </c>
      <c r="K412" s="137">
        <f>SIMULATEUR!$L$7*(SIMULATEUR!$H$7*C412-Cout_Audit)</f>
        <v/>
      </c>
      <c r="L412" s="137">
        <f>SIMULATEUR!$L$8*(SIMULATEUR!$H$8*D412-Cout_Audit)</f>
        <v/>
      </c>
      <c r="M412" s="137">
        <f>SIMULATEUR!$L$9*(SIMULATEUR!$H$9*E412-Cout_Audit)</f>
        <v/>
      </c>
      <c r="N412" s="137">
        <f>SIMULATEUR!$L$10*(SIMULATEUR!$H$10*F412-Cout_Audit)</f>
        <v/>
      </c>
      <c r="O412" s="137">
        <f>SIMULATEUR!$L$11*(SIMULATEUR!$H$11*G412-Cout_Audit)</f>
        <v/>
      </c>
      <c r="P412" s="137">
        <f>SIMULATEUR!$L$12*(SIMULATEUR!$H$12*H412-Cout_Audit)</f>
        <v/>
      </c>
      <c r="Q412" s="137">
        <f>SIMULATEUR!$L$13*(SIMULATEUR!$H$13*I412-Cout_Audit)</f>
        <v/>
      </c>
      <c r="S412" s="138">
        <f>SUM(J412:Q412)</f>
        <v/>
      </c>
    </row>
    <row r="413">
      <c r="A413" s="135" t="n">
        <v>410</v>
      </c>
      <c r="B413" s="136">
        <f>MAX(0,MIN(1,NORMINV(RAND(),Taux_Recup,Ecart_Type_Recup)))</f>
        <v/>
      </c>
      <c r="C413" s="136">
        <f>MAX(0,MIN(1,NORMINV(RAND(),Taux_Recup,Ecart_Type_Recup)))</f>
        <v/>
      </c>
      <c r="D413" s="136">
        <f>MAX(0,MIN(1,NORMINV(RAND(),Taux_Recup,Ecart_Type_Recup)))</f>
        <v/>
      </c>
      <c r="E413" s="136">
        <f>MAX(0,MIN(1,NORMINV(RAND(),Taux_Recup,Ecart_Type_Recup)))</f>
        <v/>
      </c>
      <c r="F413" s="136">
        <f>MAX(0,MIN(1,NORMINV(RAND(),Taux_Recup,Ecart_Type_Recup)))</f>
        <v/>
      </c>
      <c r="G413" s="136">
        <f>MAX(0,MIN(1,NORMINV(RAND(),Taux_Recup,Ecart_Type_Recup)))</f>
        <v/>
      </c>
      <c r="H413" s="136">
        <f>MAX(0,MIN(1,NORMINV(RAND(),Taux_Recup,Ecart_Type_Recup)))</f>
        <v/>
      </c>
      <c r="I413" s="136">
        <f>MAX(0,MIN(1,NORMINV(RAND(),Taux_Recup,Ecart_Type_Recup)))</f>
        <v/>
      </c>
      <c r="J413" s="137">
        <f>SIMULATEUR!$L$6*(SIMULATEUR!$H$6*B413-Cout_Audit)</f>
        <v/>
      </c>
      <c r="K413" s="137">
        <f>SIMULATEUR!$L$7*(SIMULATEUR!$H$7*C413-Cout_Audit)</f>
        <v/>
      </c>
      <c r="L413" s="137">
        <f>SIMULATEUR!$L$8*(SIMULATEUR!$H$8*D413-Cout_Audit)</f>
        <v/>
      </c>
      <c r="M413" s="137">
        <f>SIMULATEUR!$L$9*(SIMULATEUR!$H$9*E413-Cout_Audit)</f>
        <v/>
      </c>
      <c r="N413" s="137">
        <f>SIMULATEUR!$L$10*(SIMULATEUR!$H$10*F413-Cout_Audit)</f>
        <v/>
      </c>
      <c r="O413" s="137">
        <f>SIMULATEUR!$L$11*(SIMULATEUR!$H$11*G413-Cout_Audit)</f>
        <v/>
      </c>
      <c r="P413" s="137">
        <f>SIMULATEUR!$L$12*(SIMULATEUR!$H$12*H413-Cout_Audit)</f>
        <v/>
      </c>
      <c r="Q413" s="137">
        <f>SIMULATEUR!$L$13*(SIMULATEUR!$H$13*I413-Cout_Audit)</f>
        <v/>
      </c>
      <c r="S413" s="138">
        <f>SUM(J413:Q413)</f>
        <v/>
      </c>
    </row>
    <row r="414">
      <c r="A414" s="135" t="n">
        <v>411</v>
      </c>
      <c r="B414" s="136">
        <f>MAX(0,MIN(1,NORMINV(RAND(),Taux_Recup,Ecart_Type_Recup)))</f>
        <v/>
      </c>
      <c r="C414" s="136">
        <f>MAX(0,MIN(1,NORMINV(RAND(),Taux_Recup,Ecart_Type_Recup)))</f>
        <v/>
      </c>
      <c r="D414" s="136">
        <f>MAX(0,MIN(1,NORMINV(RAND(),Taux_Recup,Ecart_Type_Recup)))</f>
        <v/>
      </c>
      <c r="E414" s="136">
        <f>MAX(0,MIN(1,NORMINV(RAND(),Taux_Recup,Ecart_Type_Recup)))</f>
        <v/>
      </c>
      <c r="F414" s="136">
        <f>MAX(0,MIN(1,NORMINV(RAND(),Taux_Recup,Ecart_Type_Recup)))</f>
        <v/>
      </c>
      <c r="G414" s="136">
        <f>MAX(0,MIN(1,NORMINV(RAND(),Taux_Recup,Ecart_Type_Recup)))</f>
        <v/>
      </c>
      <c r="H414" s="136">
        <f>MAX(0,MIN(1,NORMINV(RAND(),Taux_Recup,Ecart_Type_Recup)))</f>
        <v/>
      </c>
      <c r="I414" s="136">
        <f>MAX(0,MIN(1,NORMINV(RAND(),Taux_Recup,Ecart_Type_Recup)))</f>
        <v/>
      </c>
      <c r="J414" s="137">
        <f>SIMULATEUR!$L$6*(SIMULATEUR!$H$6*B414-Cout_Audit)</f>
        <v/>
      </c>
      <c r="K414" s="137">
        <f>SIMULATEUR!$L$7*(SIMULATEUR!$H$7*C414-Cout_Audit)</f>
        <v/>
      </c>
      <c r="L414" s="137">
        <f>SIMULATEUR!$L$8*(SIMULATEUR!$H$8*D414-Cout_Audit)</f>
        <v/>
      </c>
      <c r="M414" s="137">
        <f>SIMULATEUR!$L$9*(SIMULATEUR!$H$9*E414-Cout_Audit)</f>
        <v/>
      </c>
      <c r="N414" s="137">
        <f>SIMULATEUR!$L$10*(SIMULATEUR!$H$10*F414-Cout_Audit)</f>
        <v/>
      </c>
      <c r="O414" s="137">
        <f>SIMULATEUR!$L$11*(SIMULATEUR!$H$11*G414-Cout_Audit)</f>
        <v/>
      </c>
      <c r="P414" s="137">
        <f>SIMULATEUR!$L$12*(SIMULATEUR!$H$12*H414-Cout_Audit)</f>
        <v/>
      </c>
      <c r="Q414" s="137">
        <f>SIMULATEUR!$L$13*(SIMULATEUR!$H$13*I414-Cout_Audit)</f>
        <v/>
      </c>
      <c r="S414" s="138">
        <f>SUM(J414:Q414)</f>
        <v/>
      </c>
    </row>
    <row r="415">
      <c r="A415" s="135" t="n">
        <v>412</v>
      </c>
      <c r="B415" s="136">
        <f>MAX(0,MIN(1,NORMINV(RAND(),Taux_Recup,Ecart_Type_Recup)))</f>
        <v/>
      </c>
      <c r="C415" s="136">
        <f>MAX(0,MIN(1,NORMINV(RAND(),Taux_Recup,Ecart_Type_Recup)))</f>
        <v/>
      </c>
      <c r="D415" s="136">
        <f>MAX(0,MIN(1,NORMINV(RAND(),Taux_Recup,Ecart_Type_Recup)))</f>
        <v/>
      </c>
      <c r="E415" s="136">
        <f>MAX(0,MIN(1,NORMINV(RAND(),Taux_Recup,Ecart_Type_Recup)))</f>
        <v/>
      </c>
      <c r="F415" s="136">
        <f>MAX(0,MIN(1,NORMINV(RAND(),Taux_Recup,Ecart_Type_Recup)))</f>
        <v/>
      </c>
      <c r="G415" s="136">
        <f>MAX(0,MIN(1,NORMINV(RAND(),Taux_Recup,Ecart_Type_Recup)))</f>
        <v/>
      </c>
      <c r="H415" s="136">
        <f>MAX(0,MIN(1,NORMINV(RAND(),Taux_Recup,Ecart_Type_Recup)))</f>
        <v/>
      </c>
      <c r="I415" s="136">
        <f>MAX(0,MIN(1,NORMINV(RAND(),Taux_Recup,Ecart_Type_Recup)))</f>
        <v/>
      </c>
      <c r="J415" s="137">
        <f>SIMULATEUR!$L$6*(SIMULATEUR!$H$6*B415-Cout_Audit)</f>
        <v/>
      </c>
      <c r="K415" s="137">
        <f>SIMULATEUR!$L$7*(SIMULATEUR!$H$7*C415-Cout_Audit)</f>
        <v/>
      </c>
      <c r="L415" s="137">
        <f>SIMULATEUR!$L$8*(SIMULATEUR!$H$8*D415-Cout_Audit)</f>
        <v/>
      </c>
      <c r="M415" s="137">
        <f>SIMULATEUR!$L$9*(SIMULATEUR!$H$9*E415-Cout_Audit)</f>
        <v/>
      </c>
      <c r="N415" s="137">
        <f>SIMULATEUR!$L$10*(SIMULATEUR!$H$10*F415-Cout_Audit)</f>
        <v/>
      </c>
      <c r="O415" s="137">
        <f>SIMULATEUR!$L$11*(SIMULATEUR!$H$11*G415-Cout_Audit)</f>
        <v/>
      </c>
      <c r="P415" s="137">
        <f>SIMULATEUR!$L$12*(SIMULATEUR!$H$12*H415-Cout_Audit)</f>
        <v/>
      </c>
      <c r="Q415" s="137">
        <f>SIMULATEUR!$L$13*(SIMULATEUR!$H$13*I415-Cout_Audit)</f>
        <v/>
      </c>
      <c r="S415" s="138">
        <f>SUM(J415:Q415)</f>
        <v/>
      </c>
    </row>
    <row r="416">
      <c r="A416" s="135" t="n">
        <v>413</v>
      </c>
      <c r="B416" s="136">
        <f>MAX(0,MIN(1,NORMINV(RAND(),Taux_Recup,Ecart_Type_Recup)))</f>
        <v/>
      </c>
      <c r="C416" s="136">
        <f>MAX(0,MIN(1,NORMINV(RAND(),Taux_Recup,Ecart_Type_Recup)))</f>
        <v/>
      </c>
      <c r="D416" s="136">
        <f>MAX(0,MIN(1,NORMINV(RAND(),Taux_Recup,Ecart_Type_Recup)))</f>
        <v/>
      </c>
      <c r="E416" s="136">
        <f>MAX(0,MIN(1,NORMINV(RAND(),Taux_Recup,Ecart_Type_Recup)))</f>
        <v/>
      </c>
      <c r="F416" s="136">
        <f>MAX(0,MIN(1,NORMINV(RAND(),Taux_Recup,Ecart_Type_Recup)))</f>
        <v/>
      </c>
      <c r="G416" s="136">
        <f>MAX(0,MIN(1,NORMINV(RAND(),Taux_Recup,Ecart_Type_Recup)))</f>
        <v/>
      </c>
      <c r="H416" s="136">
        <f>MAX(0,MIN(1,NORMINV(RAND(),Taux_Recup,Ecart_Type_Recup)))</f>
        <v/>
      </c>
      <c r="I416" s="136">
        <f>MAX(0,MIN(1,NORMINV(RAND(),Taux_Recup,Ecart_Type_Recup)))</f>
        <v/>
      </c>
      <c r="J416" s="137">
        <f>SIMULATEUR!$L$6*(SIMULATEUR!$H$6*B416-Cout_Audit)</f>
        <v/>
      </c>
      <c r="K416" s="137">
        <f>SIMULATEUR!$L$7*(SIMULATEUR!$H$7*C416-Cout_Audit)</f>
        <v/>
      </c>
      <c r="L416" s="137">
        <f>SIMULATEUR!$L$8*(SIMULATEUR!$H$8*D416-Cout_Audit)</f>
        <v/>
      </c>
      <c r="M416" s="137">
        <f>SIMULATEUR!$L$9*(SIMULATEUR!$H$9*E416-Cout_Audit)</f>
        <v/>
      </c>
      <c r="N416" s="137">
        <f>SIMULATEUR!$L$10*(SIMULATEUR!$H$10*F416-Cout_Audit)</f>
        <v/>
      </c>
      <c r="O416" s="137">
        <f>SIMULATEUR!$L$11*(SIMULATEUR!$H$11*G416-Cout_Audit)</f>
        <v/>
      </c>
      <c r="P416" s="137">
        <f>SIMULATEUR!$L$12*(SIMULATEUR!$H$12*H416-Cout_Audit)</f>
        <v/>
      </c>
      <c r="Q416" s="137">
        <f>SIMULATEUR!$L$13*(SIMULATEUR!$H$13*I416-Cout_Audit)</f>
        <v/>
      </c>
      <c r="S416" s="138">
        <f>SUM(J416:Q416)</f>
        <v/>
      </c>
    </row>
    <row r="417">
      <c r="A417" s="135" t="n">
        <v>414</v>
      </c>
      <c r="B417" s="136">
        <f>MAX(0,MIN(1,NORMINV(RAND(),Taux_Recup,Ecart_Type_Recup)))</f>
        <v/>
      </c>
      <c r="C417" s="136">
        <f>MAX(0,MIN(1,NORMINV(RAND(),Taux_Recup,Ecart_Type_Recup)))</f>
        <v/>
      </c>
      <c r="D417" s="136">
        <f>MAX(0,MIN(1,NORMINV(RAND(),Taux_Recup,Ecart_Type_Recup)))</f>
        <v/>
      </c>
      <c r="E417" s="136">
        <f>MAX(0,MIN(1,NORMINV(RAND(),Taux_Recup,Ecart_Type_Recup)))</f>
        <v/>
      </c>
      <c r="F417" s="136">
        <f>MAX(0,MIN(1,NORMINV(RAND(),Taux_Recup,Ecart_Type_Recup)))</f>
        <v/>
      </c>
      <c r="G417" s="136">
        <f>MAX(0,MIN(1,NORMINV(RAND(),Taux_Recup,Ecart_Type_Recup)))</f>
        <v/>
      </c>
      <c r="H417" s="136">
        <f>MAX(0,MIN(1,NORMINV(RAND(),Taux_Recup,Ecart_Type_Recup)))</f>
        <v/>
      </c>
      <c r="I417" s="136">
        <f>MAX(0,MIN(1,NORMINV(RAND(),Taux_Recup,Ecart_Type_Recup)))</f>
        <v/>
      </c>
      <c r="J417" s="137">
        <f>SIMULATEUR!$L$6*(SIMULATEUR!$H$6*B417-Cout_Audit)</f>
        <v/>
      </c>
      <c r="K417" s="137">
        <f>SIMULATEUR!$L$7*(SIMULATEUR!$H$7*C417-Cout_Audit)</f>
        <v/>
      </c>
      <c r="L417" s="137">
        <f>SIMULATEUR!$L$8*(SIMULATEUR!$H$8*D417-Cout_Audit)</f>
        <v/>
      </c>
      <c r="M417" s="137">
        <f>SIMULATEUR!$L$9*(SIMULATEUR!$H$9*E417-Cout_Audit)</f>
        <v/>
      </c>
      <c r="N417" s="137">
        <f>SIMULATEUR!$L$10*(SIMULATEUR!$H$10*F417-Cout_Audit)</f>
        <v/>
      </c>
      <c r="O417" s="137">
        <f>SIMULATEUR!$L$11*(SIMULATEUR!$H$11*G417-Cout_Audit)</f>
        <v/>
      </c>
      <c r="P417" s="137">
        <f>SIMULATEUR!$L$12*(SIMULATEUR!$H$12*H417-Cout_Audit)</f>
        <v/>
      </c>
      <c r="Q417" s="137">
        <f>SIMULATEUR!$L$13*(SIMULATEUR!$H$13*I417-Cout_Audit)</f>
        <v/>
      </c>
      <c r="S417" s="138">
        <f>SUM(J417:Q417)</f>
        <v/>
      </c>
    </row>
    <row r="418">
      <c r="A418" s="135" t="n">
        <v>415</v>
      </c>
      <c r="B418" s="136">
        <f>MAX(0,MIN(1,NORMINV(RAND(),Taux_Recup,Ecart_Type_Recup)))</f>
        <v/>
      </c>
      <c r="C418" s="136">
        <f>MAX(0,MIN(1,NORMINV(RAND(),Taux_Recup,Ecart_Type_Recup)))</f>
        <v/>
      </c>
      <c r="D418" s="136">
        <f>MAX(0,MIN(1,NORMINV(RAND(),Taux_Recup,Ecart_Type_Recup)))</f>
        <v/>
      </c>
      <c r="E418" s="136">
        <f>MAX(0,MIN(1,NORMINV(RAND(),Taux_Recup,Ecart_Type_Recup)))</f>
        <v/>
      </c>
      <c r="F418" s="136">
        <f>MAX(0,MIN(1,NORMINV(RAND(),Taux_Recup,Ecart_Type_Recup)))</f>
        <v/>
      </c>
      <c r="G418" s="136">
        <f>MAX(0,MIN(1,NORMINV(RAND(),Taux_Recup,Ecart_Type_Recup)))</f>
        <v/>
      </c>
      <c r="H418" s="136">
        <f>MAX(0,MIN(1,NORMINV(RAND(),Taux_Recup,Ecart_Type_Recup)))</f>
        <v/>
      </c>
      <c r="I418" s="136">
        <f>MAX(0,MIN(1,NORMINV(RAND(),Taux_Recup,Ecart_Type_Recup)))</f>
        <v/>
      </c>
      <c r="J418" s="137">
        <f>SIMULATEUR!$L$6*(SIMULATEUR!$H$6*B418-Cout_Audit)</f>
        <v/>
      </c>
      <c r="K418" s="137">
        <f>SIMULATEUR!$L$7*(SIMULATEUR!$H$7*C418-Cout_Audit)</f>
        <v/>
      </c>
      <c r="L418" s="137">
        <f>SIMULATEUR!$L$8*(SIMULATEUR!$H$8*D418-Cout_Audit)</f>
        <v/>
      </c>
      <c r="M418" s="137">
        <f>SIMULATEUR!$L$9*(SIMULATEUR!$H$9*E418-Cout_Audit)</f>
        <v/>
      </c>
      <c r="N418" s="137">
        <f>SIMULATEUR!$L$10*(SIMULATEUR!$H$10*F418-Cout_Audit)</f>
        <v/>
      </c>
      <c r="O418" s="137">
        <f>SIMULATEUR!$L$11*(SIMULATEUR!$H$11*G418-Cout_Audit)</f>
        <v/>
      </c>
      <c r="P418" s="137">
        <f>SIMULATEUR!$L$12*(SIMULATEUR!$H$12*H418-Cout_Audit)</f>
        <v/>
      </c>
      <c r="Q418" s="137">
        <f>SIMULATEUR!$L$13*(SIMULATEUR!$H$13*I418-Cout_Audit)</f>
        <v/>
      </c>
      <c r="S418" s="138">
        <f>SUM(J418:Q418)</f>
        <v/>
      </c>
    </row>
    <row r="419">
      <c r="A419" s="135" t="n">
        <v>416</v>
      </c>
      <c r="B419" s="136">
        <f>MAX(0,MIN(1,NORMINV(RAND(),Taux_Recup,Ecart_Type_Recup)))</f>
        <v/>
      </c>
      <c r="C419" s="136">
        <f>MAX(0,MIN(1,NORMINV(RAND(),Taux_Recup,Ecart_Type_Recup)))</f>
        <v/>
      </c>
      <c r="D419" s="136">
        <f>MAX(0,MIN(1,NORMINV(RAND(),Taux_Recup,Ecart_Type_Recup)))</f>
        <v/>
      </c>
      <c r="E419" s="136">
        <f>MAX(0,MIN(1,NORMINV(RAND(),Taux_Recup,Ecart_Type_Recup)))</f>
        <v/>
      </c>
      <c r="F419" s="136">
        <f>MAX(0,MIN(1,NORMINV(RAND(),Taux_Recup,Ecart_Type_Recup)))</f>
        <v/>
      </c>
      <c r="G419" s="136">
        <f>MAX(0,MIN(1,NORMINV(RAND(),Taux_Recup,Ecart_Type_Recup)))</f>
        <v/>
      </c>
      <c r="H419" s="136">
        <f>MAX(0,MIN(1,NORMINV(RAND(),Taux_Recup,Ecart_Type_Recup)))</f>
        <v/>
      </c>
      <c r="I419" s="136">
        <f>MAX(0,MIN(1,NORMINV(RAND(),Taux_Recup,Ecart_Type_Recup)))</f>
        <v/>
      </c>
      <c r="J419" s="137">
        <f>SIMULATEUR!$L$6*(SIMULATEUR!$H$6*B419-Cout_Audit)</f>
        <v/>
      </c>
      <c r="K419" s="137">
        <f>SIMULATEUR!$L$7*(SIMULATEUR!$H$7*C419-Cout_Audit)</f>
        <v/>
      </c>
      <c r="L419" s="137">
        <f>SIMULATEUR!$L$8*(SIMULATEUR!$H$8*D419-Cout_Audit)</f>
        <v/>
      </c>
      <c r="M419" s="137">
        <f>SIMULATEUR!$L$9*(SIMULATEUR!$H$9*E419-Cout_Audit)</f>
        <v/>
      </c>
      <c r="N419" s="137">
        <f>SIMULATEUR!$L$10*(SIMULATEUR!$H$10*F419-Cout_Audit)</f>
        <v/>
      </c>
      <c r="O419" s="137">
        <f>SIMULATEUR!$L$11*(SIMULATEUR!$H$11*G419-Cout_Audit)</f>
        <v/>
      </c>
      <c r="P419" s="137">
        <f>SIMULATEUR!$L$12*(SIMULATEUR!$H$12*H419-Cout_Audit)</f>
        <v/>
      </c>
      <c r="Q419" s="137">
        <f>SIMULATEUR!$L$13*(SIMULATEUR!$H$13*I419-Cout_Audit)</f>
        <v/>
      </c>
      <c r="S419" s="138">
        <f>SUM(J419:Q419)</f>
        <v/>
      </c>
    </row>
    <row r="420">
      <c r="A420" s="135" t="n">
        <v>417</v>
      </c>
      <c r="B420" s="136">
        <f>MAX(0,MIN(1,NORMINV(RAND(),Taux_Recup,Ecart_Type_Recup)))</f>
        <v/>
      </c>
      <c r="C420" s="136">
        <f>MAX(0,MIN(1,NORMINV(RAND(),Taux_Recup,Ecart_Type_Recup)))</f>
        <v/>
      </c>
      <c r="D420" s="136">
        <f>MAX(0,MIN(1,NORMINV(RAND(),Taux_Recup,Ecart_Type_Recup)))</f>
        <v/>
      </c>
      <c r="E420" s="136">
        <f>MAX(0,MIN(1,NORMINV(RAND(),Taux_Recup,Ecart_Type_Recup)))</f>
        <v/>
      </c>
      <c r="F420" s="136">
        <f>MAX(0,MIN(1,NORMINV(RAND(),Taux_Recup,Ecart_Type_Recup)))</f>
        <v/>
      </c>
      <c r="G420" s="136">
        <f>MAX(0,MIN(1,NORMINV(RAND(),Taux_Recup,Ecart_Type_Recup)))</f>
        <v/>
      </c>
      <c r="H420" s="136">
        <f>MAX(0,MIN(1,NORMINV(RAND(),Taux_Recup,Ecart_Type_Recup)))</f>
        <v/>
      </c>
      <c r="I420" s="136">
        <f>MAX(0,MIN(1,NORMINV(RAND(),Taux_Recup,Ecart_Type_Recup)))</f>
        <v/>
      </c>
      <c r="J420" s="137">
        <f>SIMULATEUR!$L$6*(SIMULATEUR!$H$6*B420-Cout_Audit)</f>
        <v/>
      </c>
      <c r="K420" s="137">
        <f>SIMULATEUR!$L$7*(SIMULATEUR!$H$7*C420-Cout_Audit)</f>
        <v/>
      </c>
      <c r="L420" s="137">
        <f>SIMULATEUR!$L$8*(SIMULATEUR!$H$8*D420-Cout_Audit)</f>
        <v/>
      </c>
      <c r="M420" s="137">
        <f>SIMULATEUR!$L$9*(SIMULATEUR!$H$9*E420-Cout_Audit)</f>
        <v/>
      </c>
      <c r="N420" s="137">
        <f>SIMULATEUR!$L$10*(SIMULATEUR!$H$10*F420-Cout_Audit)</f>
        <v/>
      </c>
      <c r="O420" s="137">
        <f>SIMULATEUR!$L$11*(SIMULATEUR!$H$11*G420-Cout_Audit)</f>
        <v/>
      </c>
      <c r="P420" s="137">
        <f>SIMULATEUR!$L$12*(SIMULATEUR!$H$12*H420-Cout_Audit)</f>
        <v/>
      </c>
      <c r="Q420" s="137">
        <f>SIMULATEUR!$L$13*(SIMULATEUR!$H$13*I420-Cout_Audit)</f>
        <v/>
      </c>
      <c r="S420" s="138">
        <f>SUM(J420:Q420)</f>
        <v/>
      </c>
    </row>
    <row r="421">
      <c r="A421" s="135" t="n">
        <v>418</v>
      </c>
      <c r="B421" s="136">
        <f>MAX(0,MIN(1,NORMINV(RAND(),Taux_Recup,Ecart_Type_Recup)))</f>
        <v/>
      </c>
      <c r="C421" s="136">
        <f>MAX(0,MIN(1,NORMINV(RAND(),Taux_Recup,Ecart_Type_Recup)))</f>
        <v/>
      </c>
      <c r="D421" s="136">
        <f>MAX(0,MIN(1,NORMINV(RAND(),Taux_Recup,Ecart_Type_Recup)))</f>
        <v/>
      </c>
      <c r="E421" s="136">
        <f>MAX(0,MIN(1,NORMINV(RAND(),Taux_Recup,Ecart_Type_Recup)))</f>
        <v/>
      </c>
      <c r="F421" s="136">
        <f>MAX(0,MIN(1,NORMINV(RAND(),Taux_Recup,Ecart_Type_Recup)))</f>
        <v/>
      </c>
      <c r="G421" s="136">
        <f>MAX(0,MIN(1,NORMINV(RAND(),Taux_Recup,Ecart_Type_Recup)))</f>
        <v/>
      </c>
      <c r="H421" s="136">
        <f>MAX(0,MIN(1,NORMINV(RAND(),Taux_Recup,Ecart_Type_Recup)))</f>
        <v/>
      </c>
      <c r="I421" s="136">
        <f>MAX(0,MIN(1,NORMINV(RAND(),Taux_Recup,Ecart_Type_Recup)))</f>
        <v/>
      </c>
      <c r="J421" s="137">
        <f>SIMULATEUR!$L$6*(SIMULATEUR!$H$6*B421-Cout_Audit)</f>
        <v/>
      </c>
      <c r="K421" s="137">
        <f>SIMULATEUR!$L$7*(SIMULATEUR!$H$7*C421-Cout_Audit)</f>
        <v/>
      </c>
      <c r="L421" s="137">
        <f>SIMULATEUR!$L$8*(SIMULATEUR!$H$8*D421-Cout_Audit)</f>
        <v/>
      </c>
      <c r="M421" s="137">
        <f>SIMULATEUR!$L$9*(SIMULATEUR!$H$9*E421-Cout_Audit)</f>
        <v/>
      </c>
      <c r="N421" s="137">
        <f>SIMULATEUR!$L$10*(SIMULATEUR!$H$10*F421-Cout_Audit)</f>
        <v/>
      </c>
      <c r="O421" s="137">
        <f>SIMULATEUR!$L$11*(SIMULATEUR!$H$11*G421-Cout_Audit)</f>
        <v/>
      </c>
      <c r="P421" s="137">
        <f>SIMULATEUR!$L$12*(SIMULATEUR!$H$12*H421-Cout_Audit)</f>
        <v/>
      </c>
      <c r="Q421" s="137">
        <f>SIMULATEUR!$L$13*(SIMULATEUR!$H$13*I421-Cout_Audit)</f>
        <v/>
      </c>
      <c r="S421" s="138">
        <f>SUM(J421:Q421)</f>
        <v/>
      </c>
    </row>
    <row r="422">
      <c r="A422" s="135" t="n">
        <v>419</v>
      </c>
      <c r="B422" s="136">
        <f>MAX(0,MIN(1,NORMINV(RAND(),Taux_Recup,Ecart_Type_Recup)))</f>
        <v/>
      </c>
      <c r="C422" s="136">
        <f>MAX(0,MIN(1,NORMINV(RAND(),Taux_Recup,Ecart_Type_Recup)))</f>
        <v/>
      </c>
      <c r="D422" s="136">
        <f>MAX(0,MIN(1,NORMINV(RAND(),Taux_Recup,Ecart_Type_Recup)))</f>
        <v/>
      </c>
      <c r="E422" s="136">
        <f>MAX(0,MIN(1,NORMINV(RAND(),Taux_Recup,Ecart_Type_Recup)))</f>
        <v/>
      </c>
      <c r="F422" s="136">
        <f>MAX(0,MIN(1,NORMINV(RAND(),Taux_Recup,Ecart_Type_Recup)))</f>
        <v/>
      </c>
      <c r="G422" s="136">
        <f>MAX(0,MIN(1,NORMINV(RAND(),Taux_Recup,Ecart_Type_Recup)))</f>
        <v/>
      </c>
      <c r="H422" s="136">
        <f>MAX(0,MIN(1,NORMINV(RAND(),Taux_Recup,Ecart_Type_Recup)))</f>
        <v/>
      </c>
      <c r="I422" s="136">
        <f>MAX(0,MIN(1,NORMINV(RAND(),Taux_Recup,Ecart_Type_Recup)))</f>
        <v/>
      </c>
      <c r="J422" s="137">
        <f>SIMULATEUR!$L$6*(SIMULATEUR!$H$6*B422-Cout_Audit)</f>
        <v/>
      </c>
      <c r="K422" s="137">
        <f>SIMULATEUR!$L$7*(SIMULATEUR!$H$7*C422-Cout_Audit)</f>
        <v/>
      </c>
      <c r="L422" s="137">
        <f>SIMULATEUR!$L$8*(SIMULATEUR!$H$8*D422-Cout_Audit)</f>
        <v/>
      </c>
      <c r="M422" s="137">
        <f>SIMULATEUR!$L$9*(SIMULATEUR!$H$9*E422-Cout_Audit)</f>
        <v/>
      </c>
      <c r="N422" s="137">
        <f>SIMULATEUR!$L$10*(SIMULATEUR!$H$10*F422-Cout_Audit)</f>
        <v/>
      </c>
      <c r="O422" s="137">
        <f>SIMULATEUR!$L$11*(SIMULATEUR!$H$11*G422-Cout_Audit)</f>
        <v/>
      </c>
      <c r="P422" s="137">
        <f>SIMULATEUR!$L$12*(SIMULATEUR!$H$12*H422-Cout_Audit)</f>
        <v/>
      </c>
      <c r="Q422" s="137">
        <f>SIMULATEUR!$L$13*(SIMULATEUR!$H$13*I422-Cout_Audit)</f>
        <v/>
      </c>
      <c r="S422" s="138">
        <f>SUM(J422:Q422)</f>
        <v/>
      </c>
    </row>
    <row r="423">
      <c r="A423" s="135" t="n">
        <v>420</v>
      </c>
      <c r="B423" s="136">
        <f>MAX(0,MIN(1,NORMINV(RAND(),Taux_Recup,Ecart_Type_Recup)))</f>
        <v/>
      </c>
      <c r="C423" s="136">
        <f>MAX(0,MIN(1,NORMINV(RAND(),Taux_Recup,Ecart_Type_Recup)))</f>
        <v/>
      </c>
      <c r="D423" s="136">
        <f>MAX(0,MIN(1,NORMINV(RAND(),Taux_Recup,Ecart_Type_Recup)))</f>
        <v/>
      </c>
      <c r="E423" s="136">
        <f>MAX(0,MIN(1,NORMINV(RAND(),Taux_Recup,Ecart_Type_Recup)))</f>
        <v/>
      </c>
      <c r="F423" s="136">
        <f>MAX(0,MIN(1,NORMINV(RAND(),Taux_Recup,Ecart_Type_Recup)))</f>
        <v/>
      </c>
      <c r="G423" s="136">
        <f>MAX(0,MIN(1,NORMINV(RAND(),Taux_Recup,Ecart_Type_Recup)))</f>
        <v/>
      </c>
      <c r="H423" s="136">
        <f>MAX(0,MIN(1,NORMINV(RAND(),Taux_Recup,Ecart_Type_Recup)))</f>
        <v/>
      </c>
      <c r="I423" s="136">
        <f>MAX(0,MIN(1,NORMINV(RAND(),Taux_Recup,Ecart_Type_Recup)))</f>
        <v/>
      </c>
      <c r="J423" s="137">
        <f>SIMULATEUR!$L$6*(SIMULATEUR!$H$6*B423-Cout_Audit)</f>
        <v/>
      </c>
      <c r="K423" s="137">
        <f>SIMULATEUR!$L$7*(SIMULATEUR!$H$7*C423-Cout_Audit)</f>
        <v/>
      </c>
      <c r="L423" s="137">
        <f>SIMULATEUR!$L$8*(SIMULATEUR!$H$8*D423-Cout_Audit)</f>
        <v/>
      </c>
      <c r="M423" s="137">
        <f>SIMULATEUR!$L$9*(SIMULATEUR!$H$9*E423-Cout_Audit)</f>
        <v/>
      </c>
      <c r="N423" s="137">
        <f>SIMULATEUR!$L$10*(SIMULATEUR!$H$10*F423-Cout_Audit)</f>
        <v/>
      </c>
      <c r="O423" s="137">
        <f>SIMULATEUR!$L$11*(SIMULATEUR!$H$11*G423-Cout_Audit)</f>
        <v/>
      </c>
      <c r="P423" s="137">
        <f>SIMULATEUR!$L$12*(SIMULATEUR!$H$12*H423-Cout_Audit)</f>
        <v/>
      </c>
      <c r="Q423" s="137">
        <f>SIMULATEUR!$L$13*(SIMULATEUR!$H$13*I423-Cout_Audit)</f>
        <v/>
      </c>
      <c r="S423" s="138">
        <f>SUM(J423:Q423)</f>
        <v/>
      </c>
    </row>
    <row r="424">
      <c r="A424" s="135" t="n">
        <v>421</v>
      </c>
      <c r="B424" s="136">
        <f>MAX(0,MIN(1,NORMINV(RAND(),Taux_Recup,Ecart_Type_Recup)))</f>
        <v/>
      </c>
      <c r="C424" s="136">
        <f>MAX(0,MIN(1,NORMINV(RAND(),Taux_Recup,Ecart_Type_Recup)))</f>
        <v/>
      </c>
      <c r="D424" s="136">
        <f>MAX(0,MIN(1,NORMINV(RAND(),Taux_Recup,Ecart_Type_Recup)))</f>
        <v/>
      </c>
      <c r="E424" s="136">
        <f>MAX(0,MIN(1,NORMINV(RAND(),Taux_Recup,Ecart_Type_Recup)))</f>
        <v/>
      </c>
      <c r="F424" s="136">
        <f>MAX(0,MIN(1,NORMINV(RAND(),Taux_Recup,Ecart_Type_Recup)))</f>
        <v/>
      </c>
      <c r="G424" s="136">
        <f>MAX(0,MIN(1,NORMINV(RAND(),Taux_Recup,Ecart_Type_Recup)))</f>
        <v/>
      </c>
      <c r="H424" s="136">
        <f>MAX(0,MIN(1,NORMINV(RAND(),Taux_Recup,Ecart_Type_Recup)))</f>
        <v/>
      </c>
      <c r="I424" s="136">
        <f>MAX(0,MIN(1,NORMINV(RAND(),Taux_Recup,Ecart_Type_Recup)))</f>
        <v/>
      </c>
      <c r="J424" s="137">
        <f>SIMULATEUR!$L$6*(SIMULATEUR!$H$6*B424-Cout_Audit)</f>
        <v/>
      </c>
      <c r="K424" s="137">
        <f>SIMULATEUR!$L$7*(SIMULATEUR!$H$7*C424-Cout_Audit)</f>
        <v/>
      </c>
      <c r="L424" s="137">
        <f>SIMULATEUR!$L$8*(SIMULATEUR!$H$8*D424-Cout_Audit)</f>
        <v/>
      </c>
      <c r="M424" s="137">
        <f>SIMULATEUR!$L$9*(SIMULATEUR!$H$9*E424-Cout_Audit)</f>
        <v/>
      </c>
      <c r="N424" s="137">
        <f>SIMULATEUR!$L$10*(SIMULATEUR!$H$10*F424-Cout_Audit)</f>
        <v/>
      </c>
      <c r="O424" s="137">
        <f>SIMULATEUR!$L$11*(SIMULATEUR!$H$11*G424-Cout_Audit)</f>
        <v/>
      </c>
      <c r="P424" s="137">
        <f>SIMULATEUR!$L$12*(SIMULATEUR!$H$12*H424-Cout_Audit)</f>
        <v/>
      </c>
      <c r="Q424" s="137">
        <f>SIMULATEUR!$L$13*(SIMULATEUR!$H$13*I424-Cout_Audit)</f>
        <v/>
      </c>
      <c r="S424" s="138">
        <f>SUM(J424:Q424)</f>
        <v/>
      </c>
    </row>
    <row r="425">
      <c r="A425" s="135" t="n">
        <v>422</v>
      </c>
      <c r="B425" s="136">
        <f>MAX(0,MIN(1,NORMINV(RAND(),Taux_Recup,Ecart_Type_Recup)))</f>
        <v/>
      </c>
      <c r="C425" s="136">
        <f>MAX(0,MIN(1,NORMINV(RAND(),Taux_Recup,Ecart_Type_Recup)))</f>
        <v/>
      </c>
      <c r="D425" s="136">
        <f>MAX(0,MIN(1,NORMINV(RAND(),Taux_Recup,Ecart_Type_Recup)))</f>
        <v/>
      </c>
      <c r="E425" s="136">
        <f>MAX(0,MIN(1,NORMINV(RAND(),Taux_Recup,Ecart_Type_Recup)))</f>
        <v/>
      </c>
      <c r="F425" s="136">
        <f>MAX(0,MIN(1,NORMINV(RAND(),Taux_Recup,Ecart_Type_Recup)))</f>
        <v/>
      </c>
      <c r="G425" s="136">
        <f>MAX(0,MIN(1,NORMINV(RAND(),Taux_Recup,Ecart_Type_Recup)))</f>
        <v/>
      </c>
      <c r="H425" s="136">
        <f>MAX(0,MIN(1,NORMINV(RAND(),Taux_Recup,Ecart_Type_Recup)))</f>
        <v/>
      </c>
      <c r="I425" s="136">
        <f>MAX(0,MIN(1,NORMINV(RAND(),Taux_Recup,Ecart_Type_Recup)))</f>
        <v/>
      </c>
      <c r="J425" s="137">
        <f>SIMULATEUR!$L$6*(SIMULATEUR!$H$6*B425-Cout_Audit)</f>
        <v/>
      </c>
      <c r="K425" s="137">
        <f>SIMULATEUR!$L$7*(SIMULATEUR!$H$7*C425-Cout_Audit)</f>
        <v/>
      </c>
      <c r="L425" s="137">
        <f>SIMULATEUR!$L$8*(SIMULATEUR!$H$8*D425-Cout_Audit)</f>
        <v/>
      </c>
      <c r="M425" s="137">
        <f>SIMULATEUR!$L$9*(SIMULATEUR!$H$9*E425-Cout_Audit)</f>
        <v/>
      </c>
      <c r="N425" s="137">
        <f>SIMULATEUR!$L$10*(SIMULATEUR!$H$10*F425-Cout_Audit)</f>
        <v/>
      </c>
      <c r="O425" s="137">
        <f>SIMULATEUR!$L$11*(SIMULATEUR!$H$11*G425-Cout_Audit)</f>
        <v/>
      </c>
      <c r="P425" s="137">
        <f>SIMULATEUR!$L$12*(SIMULATEUR!$H$12*H425-Cout_Audit)</f>
        <v/>
      </c>
      <c r="Q425" s="137">
        <f>SIMULATEUR!$L$13*(SIMULATEUR!$H$13*I425-Cout_Audit)</f>
        <v/>
      </c>
      <c r="S425" s="138">
        <f>SUM(J425:Q425)</f>
        <v/>
      </c>
    </row>
    <row r="426">
      <c r="A426" s="135" t="n">
        <v>423</v>
      </c>
      <c r="B426" s="136">
        <f>MAX(0,MIN(1,NORMINV(RAND(),Taux_Recup,Ecart_Type_Recup)))</f>
        <v/>
      </c>
      <c r="C426" s="136">
        <f>MAX(0,MIN(1,NORMINV(RAND(),Taux_Recup,Ecart_Type_Recup)))</f>
        <v/>
      </c>
      <c r="D426" s="136">
        <f>MAX(0,MIN(1,NORMINV(RAND(),Taux_Recup,Ecart_Type_Recup)))</f>
        <v/>
      </c>
      <c r="E426" s="136">
        <f>MAX(0,MIN(1,NORMINV(RAND(),Taux_Recup,Ecart_Type_Recup)))</f>
        <v/>
      </c>
      <c r="F426" s="136">
        <f>MAX(0,MIN(1,NORMINV(RAND(),Taux_Recup,Ecart_Type_Recup)))</f>
        <v/>
      </c>
      <c r="G426" s="136">
        <f>MAX(0,MIN(1,NORMINV(RAND(),Taux_Recup,Ecart_Type_Recup)))</f>
        <v/>
      </c>
      <c r="H426" s="136">
        <f>MAX(0,MIN(1,NORMINV(RAND(),Taux_Recup,Ecart_Type_Recup)))</f>
        <v/>
      </c>
      <c r="I426" s="136">
        <f>MAX(0,MIN(1,NORMINV(RAND(),Taux_Recup,Ecart_Type_Recup)))</f>
        <v/>
      </c>
      <c r="J426" s="137">
        <f>SIMULATEUR!$L$6*(SIMULATEUR!$H$6*B426-Cout_Audit)</f>
        <v/>
      </c>
      <c r="K426" s="137">
        <f>SIMULATEUR!$L$7*(SIMULATEUR!$H$7*C426-Cout_Audit)</f>
        <v/>
      </c>
      <c r="L426" s="137">
        <f>SIMULATEUR!$L$8*(SIMULATEUR!$H$8*D426-Cout_Audit)</f>
        <v/>
      </c>
      <c r="M426" s="137">
        <f>SIMULATEUR!$L$9*(SIMULATEUR!$H$9*E426-Cout_Audit)</f>
        <v/>
      </c>
      <c r="N426" s="137">
        <f>SIMULATEUR!$L$10*(SIMULATEUR!$H$10*F426-Cout_Audit)</f>
        <v/>
      </c>
      <c r="O426" s="137">
        <f>SIMULATEUR!$L$11*(SIMULATEUR!$H$11*G426-Cout_Audit)</f>
        <v/>
      </c>
      <c r="P426" s="137">
        <f>SIMULATEUR!$L$12*(SIMULATEUR!$H$12*H426-Cout_Audit)</f>
        <v/>
      </c>
      <c r="Q426" s="137">
        <f>SIMULATEUR!$L$13*(SIMULATEUR!$H$13*I426-Cout_Audit)</f>
        <v/>
      </c>
      <c r="S426" s="138">
        <f>SUM(J426:Q426)</f>
        <v/>
      </c>
    </row>
    <row r="427">
      <c r="A427" s="135" t="n">
        <v>424</v>
      </c>
      <c r="B427" s="136">
        <f>MAX(0,MIN(1,NORMINV(RAND(),Taux_Recup,Ecart_Type_Recup)))</f>
        <v/>
      </c>
      <c r="C427" s="136">
        <f>MAX(0,MIN(1,NORMINV(RAND(),Taux_Recup,Ecart_Type_Recup)))</f>
        <v/>
      </c>
      <c r="D427" s="136">
        <f>MAX(0,MIN(1,NORMINV(RAND(),Taux_Recup,Ecart_Type_Recup)))</f>
        <v/>
      </c>
      <c r="E427" s="136">
        <f>MAX(0,MIN(1,NORMINV(RAND(),Taux_Recup,Ecart_Type_Recup)))</f>
        <v/>
      </c>
      <c r="F427" s="136">
        <f>MAX(0,MIN(1,NORMINV(RAND(),Taux_Recup,Ecart_Type_Recup)))</f>
        <v/>
      </c>
      <c r="G427" s="136">
        <f>MAX(0,MIN(1,NORMINV(RAND(),Taux_Recup,Ecart_Type_Recup)))</f>
        <v/>
      </c>
      <c r="H427" s="136">
        <f>MAX(0,MIN(1,NORMINV(RAND(),Taux_Recup,Ecart_Type_Recup)))</f>
        <v/>
      </c>
      <c r="I427" s="136">
        <f>MAX(0,MIN(1,NORMINV(RAND(),Taux_Recup,Ecart_Type_Recup)))</f>
        <v/>
      </c>
      <c r="J427" s="137">
        <f>SIMULATEUR!$L$6*(SIMULATEUR!$H$6*B427-Cout_Audit)</f>
        <v/>
      </c>
      <c r="K427" s="137">
        <f>SIMULATEUR!$L$7*(SIMULATEUR!$H$7*C427-Cout_Audit)</f>
        <v/>
      </c>
      <c r="L427" s="137">
        <f>SIMULATEUR!$L$8*(SIMULATEUR!$H$8*D427-Cout_Audit)</f>
        <v/>
      </c>
      <c r="M427" s="137">
        <f>SIMULATEUR!$L$9*(SIMULATEUR!$H$9*E427-Cout_Audit)</f>
        <v/>
      </c>
      <c r="N427" s="137">
        <f>SIMULATEUR!$L$10*(SIMULATEUR!$H$10*F427-Cout_Audit)</f>
        <v/>
      </c>
      <c r="O427" s="137">
        <f>SIMULATEUR!$L$11*(SIMULATEUR!$H$11*G427-Cout_Audit)</f>
        <v/>
      </c>
      <c r="P427" s="137">
        <f>SIMULATEUR!$L$12*(SIMULATEUR!$H$12*H427-Cout_Audit)</f>
        <v/>
      </c>
      <c r="Q427" s="137">
        <f>SIMULATEUR!$L$13*(SIMULATEUR!$H$13*I427-Cout_Audit)</f>
        <v/>
      </c>
      <c r="S427" s="138">
        <f>SUM(J427:Q427)</f>
        <v/>
      </c>
    </row>
    <row r="428">
      <c r="A428" s="135" t="n">
        <v>425</v>
      </c>
      <c r="B428" s="136">
        <f>MAX(0,MIN(1,NORMINV(RAND(),Taux_Recup,Ecart_Type_Recup)))</f>
        <v/>
      </c>
      <c r="C428" s="136">
        <f>MAX(0,MIN(1,NORMINV(RAND(),Taux_Recup,Ecart_Type_Recup)))</f>
        <v/>
      </c>
      <c r="D428" s="136">
        <f>MAX(0,MIN(1,NORMINV(RAND(),Taux_Recup,Ecart_Type_Recup)))</f>
        <v/>
      </c>
      <c r="E428" s="136">
        <f>MAX(0,MIN(1,NORMINV(RAND(),Taux_Recup,Ecart_Type_Recup)))</f>
        <v/>
      </c>
      <c r="F428" s="136">
        <f>MAX(0,MIN(1,NORMINV(RAND(),Taux_Recup,Ecart_Type_Recup)))</f>
        <v/>
      </c>
      <c r="G428" s="136">
        <f>MAX(0,MIN(1,NORMINV(RAND(),Taux_Recup,Ecart_Type_Recup)))</f>
        <v/>
      </c>
      <c r="H428" s="136">
        <f>MAX(0,MIN(1,NORMINV(RAND(),Taux_Recup,Ecart_Type_Recup)))</f>
        <v/>
      </c>
      <c r="I428" s="136">
        <f>MAX(0,MIN(1,NORMINV(RAND(),Taux_Recup,Ecart_Type_Recup)))</f>
        <v/>
      </c>
      <c r="J428" s="137">
        <f>SIMULATEUR!$L$6*(SIMULATEUR!$H$6*B428-Cout_Audit)</f>
        <v/>
      </c>
      <c r="K428" s="137">
        <f>SIMULATEUR!$L$7*(SIMULATEUR!$H$7*C428-Cout_Audit)</f>
        <v/>
      </c>
      <c r="L428" s="137">
        <f>SIMULATEUR!$L$8*(SIMULATEUR!$H$8*D428-Cout_Audit)</f>
        <v/>
      </c>
      <c r="M428" s="137">
        <f>SIMULATEUR!$L$9*(SIMULATEUR!$H$9*E428-Cout_Audit)</f>
        <v/>
      </c>
      <c r="N428" s="137">
        <f>SIMULATEUR!$L$10*(SIMULATEUR!$H$10*F428-Cout_Audit)</f>
        <v/>
      </c>
      <c r="O428" s="137">
        <f>SIMULATEUR!$L$11*(SIMULATEUR!$H$11*G428-Cout_Audit)</f>
        <v/>
      </c>
      <c r="P428" s="137">
        <f>SIMULATEUR!$L$12*(SIMULATEUR!$H$12*H428-Cout_Audit)</f>
        <v/>
      </c>
      <c r="Q428" s="137">
        <f>SIMULATEUR!$L$13*(SIMULATEUR!$H$13*I428-Cout_Audit)</f>
        <v/>
      </c>
      <c r="S428" s="138">
        <f>SUM(J428:Q428)</f>
        <v/>
      </c>
    </row>
    <row r="429">
      <c r="A429" s="135" t="n">
        <v>426</v>
      </c>
      <c r="B429" s="136">
        <f>MAX(0,MIN(1,NORMINV(RAND(),Taux_Recup,Ecart_Type_Recup)))</f>
        <v/>
      </c>
      <c r="C429" s="136">
        <f>MAX(0,MIN(1,NORMINV(RAND(),Taux_Recup,Ecart_Type_Recup)))</f>
        <v/>
      </c>
      <c r="D429" s="136">
        <f>MAX(0,MIN(1,NORMINV(RAND(),Taux_Recup,Ecart_Type_Recup)))</f>
        <v/>
      </c>
      <c r="E429" s="136">
        <f>MAX(0,MIN(1,NORMINV(RAND(),Taux_Recup,Ecart_Type_Recup)))</f>
        <v/>
      </c>
      <c r="F429" s="136">
        <f>MAX(0,MIN(1,NORMINV(RAND(),Taux_Recup,Ecart_Type_Recup)))</f>
        <v/>
      </c>
      <c r="G429" s="136">
        <f>MAX(0,MIN(1,NORMINV(RAND(),Taux_Recup,Ecart_Type_Recup)))</f>
        <v/>
      </c>
      <c r="H429" s="136">
        <f>MAX(0,MIN(1,NORMINV(RAND(),Taux_Recup,Ecart_Type_Recup)))</f>
        <v/>
      </c>
      <c r="I429" s="136">
        <f>MAX(0,MIN(1,NORMINV(RAND(),Taux_Recup,Ecart_Type_Recup)))</f>
        <v/>
      </c>
      <c r="J429" s="137">
        <f>SIMULATEUR!$L$6*(SIMULATEUR!$H$6*B429-Cout_Audit)</f>
        <v/>
      </c>
      <c r="K429" s="137">
        <f>SIMULATEUR!$L$7*(SIMULATEUR!$H$7*C429-Cout_Audit)</f>
        <v/>
      </c>
      <c r="L429" s="137">
        <f>SIMULATEUR!$L$8*(SIMULATEUR!$H$8*D429-Cout_Audit)</f>
        <v/>
      </c>
      <c r="M429" s="137">
        <f>SIMULATEUR!$L$9*(SIMULATEUR!$H$9*E429-Cout_Audit)</f>
        <v/>
      </c>
      <c r="N429" s="137">
        <f>SIMULATEUR!$L$10*(SIMULATEUR!$H$10*F429-Cout_Audit)</f>
        <v/>
      </c>
      <c r="O429" s="137">
        <f>SIMULATEUR!$L$11*(SIMULATEUR!$H$11*G429-Cout_Audit)</f>
        <v/>
      </c>
      <c r="P429" s="137">
        <f>SIMULATEUR!$L$12*(SIMULATEUR!$H$12*H429-Cout_Audit)</f>
        <v/>
      </c>
      <c r="Q429" s="137">
        <f>SIMULATEUR!$L$13*(SIMULATEUR!$H$13*I429-Cout_Audit)</f>
        <v/>
      </c>
      <c r="S429" s="138">
        <f>SUM(J429:Q429)</f>
        <v/>
      </c>
    </row>
    <row r="430">
      <c r="A430" s="135" t="n">
        <v>427</v>
      </c>
      <c r="B430" s="136">
        <f>MAX(0,MIN(1,NORMINV(RAND(),Taux_Recup,Ecart_Type_Recup)))</f>
        <v/>
      </c>
      <c r="C430" s="136">
        <f>MAX(0,MIN(1,NORMINV(RAND(),Taux_Recup,Ecart_Type_Recup)))</f>
        <v/>
      </c>
      <c r="D430" s="136">
        <f>MAX(0,MIN(1,NORMINV(RAND(),Taux_Recup,Ecart_Type_Recup)))</f>
        <v/>
      </c>
      <c r="E430" s="136">
        <f>MAX(0,MIN(1,NORMINV(RAND(),Taux_Recup,Ecart_Type_Recup)))</f>
        <v/>
      </c>
      <c r="F430" s="136">
        <f>MAX(0,MIN(1,NORMINV(RAND(),Taux_Recup,Ecart_Type_Recup)))</f>
        <v/>
      </c>
      <c r="G430" s="136">
        <f>MAX(0,MIN(1,NORMINV(RAND(),Taux_Recup,Ecart_Type_Recup)))</f>
        <v/>
      </c>
      <c r="H430" s="136">
        <f>MAX(0,MIN(1,NORMINV(RAND(),Taux_Recup,Ecart_Type_Recup)))</f>
        <v/>
      </c>
      <c r="I430" s="136">
        <f>MAX(0,MIN(1,NORMINV(RAND(),Taux_Recup,Ecart_Type_Recup)))</f>
        <v/>
      </c>
      <c r="J430" s="137">
        <f>SIMULATEUR!$L$6*(SIMULATEUR!$H$6*B430-Cout_Audit)</f>
        <v/>
      </c>
      <c r="K430" s="137">
        <f>SIMULATEUR!$L$7*(SIMULATEUR!$H$7*C430-Cout_Audit)</f>
        <v/>
      </c>
      <c r="L430" s="137">
        <f>SIMULATEUR!$L$8*(SIMULATEUR!$H$8*D430-Cout_Audit)</f>
        <v/>
      </c>
      <c r="M430" s="137">
        <f>SIMULATEUR!$L$9*(SIMULATEUR!$H$9*E430-Cout_Audit)</f>
        <v/>
      </c>
      <c r="N430" s="137">
        <f>SIMULATEUR!$L$10*(SIMULATEUR!$H$10*F430-Cout_Audit)</f>
        <v/>
      </c>
      <c r="O430" s="137">
        <f>SIMULATEUR!$L$11*(SIMULATEUR!$H$11*G430-Cout_Audit)</f>
        <v/>
      </c>
      <c r="P430" s="137">
        <f>SIMULATEUR!$L$12*(SIMULATEUR!$H$12*H430-Cout_Audit)</f>
        <v/>
      </c>
      <c r="Q430" s="137">
        <f>SIMULATEUR!$L$13*(SIMULATEUR!$H$13*I430-Cout_Audit)</f>
        <v/>
      </c>
      <c r="S430" s="138">
        <f>SUM(J430:Q430)</f>
        <v/>
      </c>
    </row>
    <row r="431">
      <c r="A431" s="135" t="n">
        <v>428</v>
      </c>
      <c r="B431" s="136">
        <f>MAX(0,MIN(1,NORMINV(RAND(),Taux_Recup,Ecart_Type_Recup)))</f>
        <v/>
      </c>
      <c r="C431" s="136">
        <f>MAX(0,MIN(1,NORMINV(RAND(),Taux_Recup,Ecart_Type_Recup)))</f>
        <v/>
      </c>
      <c r="D431" s="136">
        <f>MAX(0,MIN(1,NORMINV(RAND(),Taux_Recup,Ecart_Type_Recup)))</f>
        <v/>
      </c>
      <c r="E431" s="136">
        <f>MAX(0,MIN(1,NORMINV(RAND(),Taux_Recup,Ecart_Type_Recup)))</f>
        <v/>
      </c>
      <c r="F431" s="136">
        <f>MAX(0,MIN(1,NORMINV(RAND(),Taux_Recup,Ecart_Type_Recup)))</f>
        <v/>
      </c>
      <c r="G431" s="136">
        <f>MAX(0,MIN(1,NORMINV(RAND(),Taux_Recup,Ecart_Type_Recup)))</f>
        <v/>
      </c>
      <c r="H431" s="136">
        <f>MAX(0,MIN(1,NORMINV(RAND(),Taux_Recup,Ecart_Type_Recup)))</f>
        <v/>
      </c>
      <c r="I431" s="136">
        <f>MAX(0,MIN(1,NORMINV(RAND(),Taux_Recup,Ecart_Type_Recup)))</f>
        <v/>
      </c>
      <c r="J431" s="137">
        <f>SIMULATEUR!$L$6*(SIMULATEUR!$H$6*B431-Cout_Audit)</f>
        <v/>
      </c>
      <c r="K431" s="137">
        <f>SIMULATEUR!$L$7*(SIMULATEUR!$H$7*C431-Cout_Audit)</f>
        <v/>
      </c>
      <c r="L431" s="137">
        <f>SIMULATEUR!$L$8*(SIMULATEUR!$H$8*D431-Cout_Audit)</f>
        <v/>
      </c>
      <c r="M431" s="137">
        <f>SIMULATEUR!$L$9*(SIMULATEUR!$H$9*E431-Cout_Audit)</f>
        <v/>
      </c>
      <c r="N431" s="137">
        <f>SIMULATEUR!$L$10*(SIMULATEUR!$H$10*F431-Cout_Audit)</f>
        <v/>
      </c>
      <c r="O431" s="137">
        <f>SIMULATEUR!$L$11*(SIMULATEUR!$H$11*G431-Cout_Audit)</f>
        <v/>
      </c>
      <c r="P431" s="137">
        <f>SIMULATEUR!$L$12*(SIMULATEUR!$H$12*H431-Cout_Audit)</f>
        <v/>
      </c>
      <c r="Q431" s="137">
        <f>SIMULATEUR!$L$13*(SIMULATEUR!$H$13*I431-Cout_Audit)</f>
        <v/>
      </c>
      <c r="S431" s="138">
        <f>SUM(J431:Q431)</f>
        <v/>
      </c>
    </row>
    <row r="432">
      <c r="A432" s="135" t="n">
        <v>429</v>
      </c>
      <c r="B432" s="136">
        <f>MAX(0,MIN(1,NORMINV(RAND(),Taux_Recup,Ecart_Type_Recup)))</f>
        <v/>
      </c>
      <c r="C432" s="136">
        <f>MAX(0,MIN(1,NORMINV(RAND(),Taux_Recup,Ecart_Type_Recup)))</f>
        <v/>
      </c>
      <c r="D432" s="136">
        <f>MAX(0,MIN(1,NORMINV(RAND(),Taux_Recup,Ecart_Type_Recup)))</f>
        <v/>
      </c>
      <c r="E432" s="136">
        <f>MAX(0,MIN(1,NORMINV(RAND(),Taux_Recup,Ecart_Type_Recup)))</f>
        <v/>
      </c>
      <c r="F432" s="136">
        <f>MAX(0,MIN(1,NORMINV(RAND(),Taux_Recup,Ecart_Type_Recup)))</f>
        <v/>
      </c>
      <c r="G432" s="136">
        <f>MAX(0,MIN(1,NORMINV(RAND(),Taux_Recup,Ecart_Type_Recup)))</f>
        <v/>
      </c>
      <c r="H432" s="136">
        <f>MAX(0,MIN(1,NORMINV(RAND(),Taux_Recup,Ecart_Type_Recup)))</f>
        <v/>
      </c>
      <c r="I432" s="136">
        <f>MAX(0,MIN(1,NORMINV(RAND(),Taux_Recup,Ecart_Type_Recup)))</f>
        <v/>
      </c>
      <c r="J432" s="137">
        <f>SIMULATEUR!$L$6*(SIMULATEUR!$H$6*B432-Cout_Audit)</f>
        <v/>
      </c>
      <c r="K432" s="137">
        <f>SIMULATEUR!$L$7*(SIMULATEUR!$H$7*C432-Cout_Audit)</f>
        <v/>
      </c>
      <c r="L432" s="137">
        <f>SIMULATEUR!$L$8*(SIMULATEUR!$H$8*D432-Cout_Audit)</f>
        <v/>
      </c>
      <c r="M432" s="137">
        <f>SIMULATEUR!$L$9*(SIMULATEUR!$H$9*E432-Cout_Audit)</f>
        <v/>
      </c>
      <c r="N432" s="137">
        <f>SIMULATEUR!$L$10*(SIMULATEUR!$H$10*F432-Cout_Audit)</f>
        <v/>
      </c>
      <c r="O432" s="137">
        <f>SIMULATEUR!$L$11*(SIMULATEUR!$H$11*G432-Cout_Audit)</f>
        <v/>
      </c>
      <c r="P432" s="137">
        <f>SIMULATEUR!$L$12*(SIMULATEUR!$H$12*H432-Cout_Audit)</f>
        <v/>
      </c>
      <c r="Q432" s="137">
        <f>SIMULATEUR!$L$13*(SIMULATEUR!$H$13*I432-Cout_Audit)</f>
        <v/>
      </c>
      <c r="S432" s="138">
        <f>SUM(J432:Q432)</f>
        <v/>
      </c>
    </row>
    <row r="433">
      <c r="A433" s="135" t="n">
        <v>430</v>
      </c>
      <c r="B433" s="136">
        <f>MAX(0,MIN(1,NORMINV(RAND(),Taux_Recup,Ecart_Type_Recup)))</f>
        <v/>
      </c>
      <c r="C433" s="136">
        <f>MAX(0,MIN(1,NORMINV(RAND(),Taux_Recup,Ecart_Type_Recup)))</f>
        <v/>
      </c>
      <c r="D433" s="136">
        <f>MAX(0,MIN(1,NORMINV(RAND(),Taux_Recup,Ecart_Type_Recup)))</f>
        <v/>
      </c>
      <c r="E433" s="136">
        <f>MAX(0,MIN(1,NORMINV(RAND(),Taux_Recup,Ecart_Type_Recup)))</f>
        <v/>
      </c>
      <c r="F433" s="136">
        <f>MAX(0,MIN(1,NORMINV(RAND(),Taux_Recup,Ecart_Type_Recup)))</f>
        <v/>
      </c>
      <c r="G433" s="136">
        <f>MAX(0,MIN(1,NORMINV(RAND(),Taux_Recup,Ecart_Type_Recup)))</f>
        <v/>
      </c>
      <c r="H433" s="136">
        <f>MAX(0,MIN(1,NORMINV(RAND(),Taux_Recup,Ecart_Type_Recup)))</f>
        <v/>
      </c>
      <c r="I433" s="136">
        <f>MAX(0,MIN(1,NORMINV(RAND(),Taux_Recup,Ecart_Type_Recup)))</f>
        <v/>
      </c>
      <c r="J433" s="137">
        <f>SIMULATEUR!$L$6*(SIMULATEUR!$H$6*B433-Cout_Audit)</f>
        <v/>
      </c>
      <c r="K433" s="137">
        <f>SIMULATEUR!$L$7*(SIMULATEUR!$H$7*C433-Cout_Audit)</f>
        <v/>
      </c>
      <c r="L433" s="137">
        <f>SIMULATEUR!$L$8*(SIMULATEUR!$H$8*D433-Cout_Audit)</f>
        <v/>
      </c>
      <c r="M433" s="137">
        <f>SIMULATEUR!$L$9*(SIMULATEUR!$H$9*E433-Cout_Audit)</f>
        <v/>
      </c>
      <c r="N433" s="137">
        <f>SIMULATEUR!$L$10*(SIMULATEUR!$H$10*F433-Cout_Audit)</f>
        <v/>
      </c>
      <c r="O433" s="137">
        <f>SIMULATEUR!$L$11*(SIMULATEUR!$H$11*G433-Cout_Audit)</f>
        <v/>
      </c>
      <c r="P433" s="137">
        <f>SIMULATEUR!$L$12*(SIMULATEUR!$H$12*H433-Cout_Audit)</f>
        <v/>
      </c>
      <c r="Q433" s="137">
        <f>SIMULATEUR!$L$13*(SIMULATEUR!$H$13*I433-Cout_Audit)</f>
        <v/>
      </c>
      <c r="S433" s="138">
        <f>SUM(J433:Q433)</f>
        <v/>
      </c>
    </row>
    <row r="434">
      <c r="A434" s="135" t="n">
        <v>431</v>
      </c>
      <c r="B434" s="136">
        <f>MAX(0,MIN(1,NORMINV(RAND(),Taux_Recup,Ecart_Type_Recup)))</f>
        <v/>
      </c>
      <c r="C434" s="136">
        <f>MAX(0,MIN(1,NORMINV(RAND(),Taux_Recup,Ecart_Type_Recup)))</f>
        <v/>
      </c>
      <c r="D434" s="136">
        <f>MAX(0,MIN(1,NORMINV(RAND(),Taux_Recup,Ecart_Type_Recup)))</f>
        <v/>
      </c>
      <c r="E434" s="136">
        <f>MAX(0,MIN(1,NORMINV(RAND(),Taux_Recup,Ecart_Type_Recup)))</f>
        <v/>
      </c>
      <c r="F434" s="136">
        <f>MAX(0,MIN(1,NORMINV(RAND(),Taux_Recup,Ecart_Type_Recup)))</f>
        <v/>
      </c>
      <c r="G434" s="136">
        <f>MAX(0,MIN(1,NORMINV(RAND(),Taux_Recup,Ecart_Type_Recup)))</f>
        <v/>
      </c>
      <c r="H434" s="136">
        <f>MAX(0,MIN(1,NORMINV(RAND(),Taux_Recup,Ecart_Type_Recup)))</f>
        <v/>
      </c>
      <c r="I434" s="136">
        <f>MAX(0,MIN(1,NORMINV(RAND(),Taux_Recup,Ecart_Type_Recup)))</f>
        <v/>
      </c>
      <c r="J434" s="137">
        <f>SIMULATEUR!$L$6*(SIMULATEUR!$H$6*B434-Cout_Audit)</f>
        <v/>
      </c>
      <c r="K434" s="137">
        <f>SIMULATEUR!$L$7*(SIMULATEUR!$H$7*C434-Cout_Audit)</f>
        <v/>
      </c>
      <c r="L434" s="137">
        <f>SIMULATEUR!$L$8*(SIMULATEUR!$H$8*D434-Cout_Audit)</f>
        <v/>
      </c>
      <c r="M434" s="137">
        <f>SIMULATEUR!$L$9*(SIMULATEUR!$H$9*E434-Cout_Audit)</f>
        <v/>
      </c>
      <c r="N434" s="137">
        <f>SIMULATEUR!$L$10*(SIMULATEUR!$H$10*F434-Cout_Audit)</f>
        <v/>
      </c>
      <c r="O434" s="137">
        <f>SIMULATEUR!$L$11*(SIMULATEUR!$H$11*G434-Cout_Audit)</f>
        <v/>
      </c>
      <c r="P434" s="137">
        <f>SIMULATEUR!$L$12*(SIMULATEUR!$H$12*H434-Cout_Audit)</f>
        <v/>
      </c>
      <c r="Q434" s="137">
        <f>SIMULATEUR!$L$13*(SIMULATEUR!$H$13*I434-Cout_Audit)</f>
        <v/>
      </c>
      <c r="S434" s="138">
        <f>SUM(J434:Q434)</f>
        <v/>
      </c>
    </row>
    <row r="435">
      <c r="A435" s="135" t="n">
        <v>432</v>
      </c>
      <c r="B435" s="136">
        <f>MAX(0,MIN(1,NORMINV(RAND(),Taux_Recup,Ecart_Type_Recup)))</f>
        <v/>
      </c>
      <c r="C435" s="136">
        <f>MAX(0,MIN(1,NORMINV(RAND(),Taux_Recup,Ecart_Type_Recup)))</f>
        <v/>
      </c>
      <c r="D435" s="136">
        <f>MAX(0,MIN(1,NORMINV(RAND(),Taux_Recup,Ecart_Type_Recup)))</f>
        <v/>
      </c>
      <c r="E435" s="136">
        <f>MAX(0,MIN(1,NORMINV(RAND(),Taux_Recup,Ecart_Type_Recup)))</f>
        <v/>
      </c>
      <c r="F435" s="136">
        <f>MAX(0,MIN(1,NORMINV(RAND(),Taux_Recup,Ecart_Type_Recup)))</f>
        <v/>
      </c>
      <c r="G435" s="136">
        <f>MAX(0,MIN(1,NORMINV(RAND(),Taux_Recup,Ecart_Type_Recup)))</f>
        <v/>
      </c>
      <c r="H435" s="136">
        <f>MAX(0,MIN(1,NORMINV(RAND(),Taux_Recup,Ecart_Type_Recup)))</f>
        <v/>
      </c>
      <c r="I435" s="136">
        <f>MAX(0,MIN(1,NORMINV(RAND(),Taux_Recup,Ecart_Type_Recup)))</f>
        <v/>
      </c>
      <c r="J435" s="137">
        <f>SIMULATEUR!$L$6*(SIMULATEUR!$H$6*B435-Cout_Audit)</f>
        <v/>
      </c>
      <c r="K435" s="137">
        <f>SIMULATEUR!$L$7*(SIMULATEUR!$H$7*C435-Cout_Audit)</f>
        <v/>
      </c>
      <c r="L435" s="137">
        <f>SIMULATEUR!$L$8*(SIMULATEUR!$H$8*D435-Cout_Audit)</f>
        <v/>
      </c>
      <c r="M435" s="137">
        <f>SIMULATEUR!$L$9*(SIMULATEUR!$H$9*E435-Cout_Audit)</f>
        <v/>
      </c>
      <c r="N435" s="137">
        <f>SIMULATEUR!$L$10*(SIMULATEUR!$H$10*F435-Cout_Audit)</f>
        <v/>
      </c>
      <c r="O435" s="137">
        <f>SIMULATEUR!$L$11*(SIMULATEUR!$H$11*G435-Cout_Audit)</f>
        <v/>
      </c>
      <c r="P435" s="137">
        <f>SIMULATEUR!$L$12*(SIMULATEUR!$H$12*H435-Cout_Audit)</f>
        <v/>
      </c>
      <c r="Q435" s="137">
        <f>SIMULATEUR!$L$13*(SIMULATEUR!$H$13*I435-Cout_Audit)</f>
        <v/>
      </c>
      <c r="S435" s="138">
        <f>SUM(J435:Q435)</f>
        <v/>
      </c>
    </row>
    <row r="436">
      <c r="A436" s="135" t="n">
        <v>433</v>
      </c>
      <c r="B436" s="136">
        <f>MAX(0,MIN(1,NORMINV(RAND(),Taux_Recup,Ecart_Type_Recup)))</f>
        <v/>
      </c>
      <c r="C436" s="136">
        <f>MAX(0,MIN(1,NORMINV(RAND(),Taux_Recup,Ecart_Type_Recup)))</f>
        <v/>
      </c>
      <c r="D436" s="136">
        <f>MAX(0,MIN(1,NORMINV(RAND(),Taux_Recup,Ecart_Type_Recup)))</f>
        <v/>
      </c>
      <c r="E436" s="136">
        <f>MAX(0,MIN(1,NORMINV(RAND(),Taux_Recup,Ecart_Type_Recup)))</f>
        <v/>
      </c>
      <c r="F436" s="136">
        <f>MAX(0,MIN(1,NORMINV(RAND(),Taux_Recup,Ecart_Type_Recup)))</f>
        <v/>
      </c>
      <c r="G436" s="136">
        <f>MAX(0,MIN(1,NORMINV(RAND(),Taux_Recup,Ecart_Type_Recup)))</f>
        <v/>
      </c>
      <c r="H436" s="136">
        <f>MAX(0,MIN(1,NORMINV(RAND(),Taux_Recup,Ecart_Type_Recup)))</f>
        <v/>
      </c>
      <c r="I436" s="136">
        <f>MAX(0,MIN(1,NORMINV(RAND(),Taux_Recup,Ecart_Type_Recup)))</f>
        <v/>
      </c>
      <c r="J436" s="137">
        <f>SIMULATEUR!$L$6*(SIMULATEUR!$H$6*B436-Cout_Audit)</f>
        <v/>
      </c>
      <c r="K436" s="137">
        <f>SIMULATEUR!$L$7*(SIMULATEUR!$H$7*C436-Cout_Audit)</f>
        <v/>
      </c>
      <c r="L436" s="137">
        <f>SIMULATEUR!$L$8*(SIMULATEUR!$H$8*D436-Cout_Audit)</f>
        <v/>
      </c>
      <c r="M436" s="137">
        <f>SIMULATEUR!$L$9*(SIMULATEUR!$H$9*E436-Cout_Audit)</f>
        <v/>
      </c>
      <c r="N436" s="137">
        <f>SIMULATEUR!$L$10*(SIMULATEUR!$H$10*F436-Cout_Audit)</f>
        <v/>
      </c>
      <c r="O436" s="137">
        <f>SIMULATEUR!$L$11*(SIMULATEUR!$H$11*G436-Cout_Audit)</f>
        <v/>
      </c>
      <c r="P436" s="137">
        <f>SIMULATEUR!$L$12*(SIMULATEUR!$H$12*H436-Cout_Audit)</f>
        <v/>
      </c>
      <c r="Q436" s="137">
        <f>SIMULATEUR!$L$13*(SIMULATEUR!$H$13*I436-Cout_Audit)</f>
        <v/>
      </c>
      <c r="S436" s="138">
        <f>SUM(J436:Q436)</f>
        <v/>
      </c>
    </row>
    <row r="437">
      <c r="A437" s="135" t="n">
        <v>434</v>
      </c>
      <c r="B437" s="136">
        <f>MAX(0,MIN(1,NORMINV(RAND(),Taux_Recup,Ecart_Type_Recup)))</f>
        <v/>
      </c>
      <c r="C437" s="136">
        <f>MAX(0,MIN(1,NORMINV(RAND(),Taux_Recup,Ecart_Type_Recup)))</f>
        <v/>
      </c>
      <c r="D437" s="136">
        <f>MAX(0,MIN(1,NORMINV(RAND(),Taux_Recup,Ecart_Type_Recup)))</f>
        <v/>
      </c>
      <c r="E437" s="136">
        <f>MAX(0,MIN(1,NORMINV(RAND(),Taux_Recup,Ecart_Type_Recup)))</f>
        <v/>
      </c>
      <c r="F437" s="136">
        <f>MAX(0,MIN(1,NORMINV(RAND(),Taux_Recup,Ecart_Type_Recup)))</f>
        <v/>
      </c>
      <c r="G437" s="136">
        <f>MAX(0,MIN(1,NORMINV(RAND(),Taux_Recup,Ecart_Type_Recup)))</f>
        <v/>
      </c>
      <c r="H437" s="136">
        <f>MAX(0,MIN(1,NORMINV(RAND(),Taux_Recup,Ecart_Type_Recup)))</f>
        <v/>
      </c>
      <c r="I437" s="136">
        <f>MAX(0,MIN(1,NORMINV(RAND(),Taux_Recup,Ecart_Type_Recup)))</f>
        <v/>
      </c>
      <c r="J437" s="137">
        <f>SIMULATEUR!$L$6*(SIMULATEUR!$H$6*B437-Cout_Audit)</f>
        <v/>
      </c>
      <c r="K437" s="137">
        <f>SIMULATEUR!$L$7*(SIMULATEUR!$H$7*C437-Cout_Audit)</f>
        <v/>
      </c>
      <c r="L437" s="137">
        <f>SIMULATEUR!$L$8*(SIMULATEUR!$H$8*D437-Cout_Audit)</f>
        <v/>
      </c>
      <c r="M437" s="137">
        <f>SIMULATEUR!$L$9*(SIMULATEUR!$H$9*E437-Cout_Audit)</f>
        <v/>
      </c>
      <c r="N437" s="137">
        <f>SIMULATEUR!$L$10*(SIMULATEUR!$H$10*F437-Cout_Audit)</f>
        <v/>
      </c>
      <c r="O437" s="137">
        <f>SIMULATEUR!$L$11*(SIMULATEUR!$H$11*G437-Cout_Audit)</f>
        <v/>
      </c>
      <c r="P437" s="137">
        <f>SIMULATEUR!$L$12*(SIMULATEUR!$H$12*H437-Cout_Audit)</f>
        <v/>
      </c>
      <c r="Q437" s="137">
        <f>SIMULATEUR!$L$13*(SIMULATEUR!$H$13*I437-Cout_Audit)</f>
        <v/>
      </c>
      <c r="S437" s="138">
        <f>SUM(J437:Q437)</f>
        <v/>
      </c>
    </row>
    <row r="438">
      <c r="A438" s="135" t="n">
        <v>435</v>
      </c>
      <c r="B438" s="136">
        <f>MAX(0,MIN(1,NORMINV(RAND(),Taux_Recup,Ecart_Type_Recup)))</f>
        <v/>
      </c>
      <c r="C438" s="136">
        <f>MAX(0,MIN(1,NORMINV(RAND(),Taux_Recup,Ecart_Type_Recup)))</f>
        <v/>
      </c>
      <c r="D438" s="136">
        <f>MAX(0,MIN(1,NORMINV(RAND(),Taux_Recup,Ecart_Type_Recup)))</f>
        <v/>
      </c>
      <c r="E438" s="136">
        <f>MAX(0,MIN(1,NORMINV(RAND(),Taux_Recup,Ecart_Type_Recup)))</f>
        <v/>
      </c>
      <c r="F438" s="136">
        <f>MAX(0,MIN(1,NORMINV(RAND(),Taux_Recup,Ecart_Type_Recup)))</f>
        <v/>
      </c>
      <c r="G438" s="136">
        <f>MAX(0,MIN(1,NORMINV(RAND(),Taux_Recup,Ecart_Type_Recup)))</f>
        <v/>
      </c>
      <c r="H438" s="136">
        <f>MAX(0,MIN(1,NORMINV(RAND(),Taux_Recup,Ecart_Type_Recup)))</f>
        <v/>
      </c>
      <c r="I438" s="136">
        <f>MAX(0,MIN(1,NORMINV(RAND(),Taux_Recup,Ecart_Type_Recup)))</f>
        <v/>
      </c>
      <c r="J438" s="137">
        <f>SIMULATEUR!$L$6*(SIMULATEUR!$H$6*B438-Cout_Audit)</f>
        <v/>
      </c>
      <c r="K438" s="137">
        <f>SIMULATEUR!$L$7*(SIMULATEUR!$H$7*C438-Cout_Audit)</f>
        <v/>
      </c>
      <c r="L438" s="137">
        <f>SIMULATEUR!$L$8*(SIMULATEUR!$H$8*D438-Cout_Audit)</f>
        <v/>
      </c>
      <c r="M438" s="137">
        <f>SIMULATEUR!$L$9*(SIMULATEUR!$H$9*E438-Cout_Audit)</f>
        <v/>
      </c>
      <c r="N438" s="137">
        <f>SIMULATEUR!$L$10*(SIMULATEUR!$H$10*F438-Cout_Audit)</f>
        <v/>
      </c>
      <c r="O438" s="137">
        <f>SIMULATEUR!$L$11*(SIMULATEUR!$H$11*G438-Cout_Audit)</f>
        <v/>
      </c>
      <c r="P438" s="137">
        <f>SIMULATEUR!$L$12*(SIMULATEUR!$H$12*H438-Cout_Audit)</f>
        <v/>
      </c>
      <c r="Q438" s="137">
        <f>SIMULATEUR!$L$13*(SIMULATEUR!$H$13*I438-Cout_Audit)</f>
        <v/>
      </c>
      <c r="S438" s="138">
        <f>SUM(J438:Q438)</f>
        <v/>
      </c>
    </row>
    <row r="439">
      <c r="A439" s="135" t="n">
        <v>436</v>
      </c>
      <c r="B439" s="136">
        <f>MAX(0,MIN(1,NORMINV(RAND(),Taux_Recup,Ecart_Type_Recup)))</f>
        <v/>
      </c>
      <c r="C439" s="136">
        <f>MAX(0,MIN(1,NORMINV(RAND(),Taux_Recup,Ecart_Type_Recup)))</f>
        <v/>
      </c>
      <c r="D439" s="136">
        <f>MAX(0,MIN(1,NORMINV(RAND(),Taux_Recup,Ecart_Type_Recup)))</f>
        <v/>
      </c>
      <c r="E439" s="136">
        <f>MAX(0,MIN(1,NORMINV(RAND(),Taux_Recup,Ecart_Type_Recup)))</f>
        <v/>
      </c>
      <c r="F439" s="136">
        <f>MAX(0,MIN(1,NORMINV(RAND(),Taux_Recup,Ecart_Type_Recup)))</f>
        <v/>
      </c>
      <c r="G439" s="136">
        <f>MAX(0,MIN(1,NORMINV(RAND(),Taux_Recup,Ecart_Type_Recup)))</f>
        <v/>
      </c>
      <c r="H439" s="136">
        <f>MAX(0,MIN(1,NORMINV(RAND(),Taux_Recup,Ecart_Type_Recup)))</f>
        <v/>
      </c>
      <c r="I439" s="136">
        <f>MAX(0,MIN(1,NORMINV(RAND(),Taux_Recup,Ecart_Type_Recup)))</f>
        <v/>
      </c>
      <c r="J439" s="137">
        <f>SIMULATEUR!$L$6*(SIMULATEUR!$H$6*B439-Cout_Audit)</f>
        <v/>
      </c>
      <c r="K439" s="137">
        <f>SIMULATEUR!$L$7*(SIMULATEUR!$H$7*C439-Cout_Audit)</f>
        <v/>
      </c>
      <c r="L439" s="137">
        <f>SIMULATEUR!$L$8*(SIMULATEUR!$H$8*D439-Cout_Audit)</f>
        <v/>
      </c>
      <c r="M439" s="137">
        <f>SIMULATEUR!$L$9*(SIMULATEUR!$H$9*E439-Cout_Audit)</f>
        <v/>
      </c>
      <c r="N439" s="137">
        <f>SIMULATEUR!$L$10*(SIMULATEUR!$H$10*F439-Cout_Audit)</f>
        <v/>
      </c>
      <c r="O439" s="137">
        <f>SIMULATEUR!$L$11*(SIMULATEUR!$H$11*G439-Cout_Audit)</f>
        <v/>
      </c>
      <c r="P439" s="137">
        <f>SIMULATEUR!$L$12*(SIMULATEUR!$H$12*H439-Cout_Audit)</f>
        <v/>
      </c>
      <c r="Q439" s="137">
        <f>SIMULATEUR!$L$13*(SIMULATEUR!$H$13*I439-Cout_Audit)</f>
        <v/>
      </c>
      <c r="S439" s="138">
        <f>SUM(J439:Q439)</f>
        <v/>
      </c>
    </row>
    <row r="440">
      <c r="A440" s="135" t="n">
        <v>437</v>
      </c>
      <c r="B440" s="136">
        <f>MAX(0,MIN(1,NORMINV(RAND(),Taux_Recup,Ecart_Type_Recup)))</f>
        <v/>
      </c>
      <c r="C440" s="136">
        <f>MAX(0,MIN(1,NORMINV(RAND(),Taux_Recup,Ecart_Type_Recup)))</f>
        <v/>
      </c>
      <c r="D440" s="136">
        <f>MAX(0,MIN(1,NORMINV(RAND(),Taux_Recup,Ecart_Type_Recup)))</f>
        <v/>
      </c>
      <c r="E440" s="136">
        <f>MAX(0,MIN(1,NORMINV(RAND(),Taux_Recup,Ecart_Type_Recup)))</f>
        <v/>
      </c>
      <c r="F440" s="136">
        <f>MAX(0,MIN(1,NORMINV(RAND(),Taux_Recup,Ecart_Type_Recup)))</f>
        <v/>
      </c>
      <c r="G440" s="136">
        <f>MAX(0,MIN(1,NORMINV(RAND(),Taux_Recup,Ecart_Type_Recup)))</f>
        <v/>
      </c>
      <c r="H440" s="136">
        <f>MAX(0,MIN(1,NORMINV(RAND(),Taux_Recup,Ecart_Type_Recup)))</f>
        <v/>
      </c>
      <c r="I440" s="136">
        <f>MAX(0,MIN(1,NORMINV(RAND(),Taux_Recup,Ecart_Type_Recup)))</f>
        <v/>
      </c>
      <c r="J440" s="137">
        <f>SIMULATEUR!$L$6*(SIMULATEUR!$H$6*B440-Cout_Audit)</f>
        <v/>
      </c>
      <c r="K440" s="137">
        <f>SIMULATEUR!$L$7*(SIMULATEUR!$H$7*C440-Cout_Audit)</f>
        <v/>
      </c>
      <c r="L440" s="137">
        <f>SIMULATEUR!$L$8*(SIMULATEUR!$H$8*D440-Cout_Audit)</f>
        <v/>
      </c>
      <c r="M440" s="137">
        <f>SIMULATEUR!$L$9*(SIMULATEUR!$H$9*E440-Cout_Audit)</f>
        <v/>
      </c>
      <c r="N440" s="137">
        <f>SIMULATEUR!$L$10*(SIMULATEUR!$H$10*F440-Cout_Audit)</f>
        <v/>
      </c>
      <c r="O440" s="137">
        <f>SIMULATEUR!$L$11*(SIMULATEUR!$H$11*G440-Cout_Audit)</f>
        <v/>
      </c>
      <c r="P440" s="137">
        <f>SIMULATEUR!$L$12*(SIMULATEUR!$H$12*H440-Cout_Audit)</f>
        <v/>
      </c>
      <c r="Q440" s="137">
        <f>SIMULATEUR!$L$13*(SIMULATEUR!$H$13*I440-Cout_Audit)</f>
        <v/>
      </c>
      <c r="S440" s="138">
        <f>SUM(J440:Q440)</f>
        <v/>
      </c>
    </row>
    <row r="441">
      <c r="A441" s="135" t="n">
        <v>438</v>
      </c>
      <c r="B441" s="136">
        <f>MAX(0,MIN(1,NORMINV(RAND(),Taux_Recup,Ecart_Type_Recup)))</f>
        <v/>
      </c>
      <c r="C441" s="136">
        <f>MAX(0,MIN(1,NORMINV(RAND(),Taux_Recup,Ecart_Type_Recup)))</f>
        <v/>
      </c>
      <c r="D441" s="136">
        <f>MAX(0,MIN(1,NORMINV(RAND(),Taux_Recup,Ecart_Type_Recup)))</f>
        <v/>
      </c>
      <c r="E441" s="136">
        <f>MAX(0,MIN(1,NORMINV(RAND(),Taux_Recup,Ecart_Type_Recup)))</f>
        <v/>
      </c>
      <c r="F441" s="136">
        <f>MAX(0,MIN(1,NORMINV(RAND(),Taux_Recup,Ecart_Type_Recup)))</f>
        <v/>
      </c>
      <c r="G441" s="136">
        <f>MAX(0,MIN(1,NORMINV(RAND(),Taux_Recup,Ecart_Type_Recup)))</f>
        <v/>
      </c>
      <c r="H441" s="136">
        <f>MAX(0,MIN(1,NORMINV(RAND(),Taux_Recup,Ecart_Type_Recup)))</f>
        <v/>
      </c>
      <c r="I441" s="136">
        <f>MAX(0,MIN(1,NORMINV(RAND(),Taux_Recup,Ecart_Type_Recup)))</f>
        <v/>
      </c>
      <c r="J441" s="137">
        <f>SIMULATEUR!$L$6*(SIMULATEUR!$H$6*B441-Cout_Audit)</f>
        <v/>
      </c>
      <c r="K441" s="137">
        <f>SIMULATEUR!$L$7*(SIMULATEUR!$H$7*C441-Cout_Audit)</f>
        <v/>
      </c>
      <c r="L441" s="137">
        <f>SIMULATEUR!$L$8*(SIMULATEUR!$H$8*D441-Cout_Audit)</f>
        <v/>
      </c>
      <c r="M441" s="137">
        <f>SIMULATEUR!$L$9*(SIMULATEUR!$H$9*E441-Cout_Audit)</f>
        <v/>
      </c>
      <c r="N441" s="137">
        <f>SIMULATEUR!$L$10*(SIMULATEUR!$H$10*F441-Cout_Audit)</f>
        <v/>
      </c>
      <c r="O441" s="137">
        <f>SIMULATEUR!$L$11*(SIMULATEUR!$H$11*G441-Cout_Audit)</f>
        <v/>
      </c>
      <c r="P441" s="137">
        <f>SIMULATEUR!$L$12*(SIMULATEUR!$H$12*H441-Cout_Audit)</f>
        <v/>
      </c>
      <c r="Q441" s="137">
        <f>SIMULATEUR!$L$13*(SIMULATEUR!$H$13*I441-Cout_Audit)</f>
        <v/>
      </c>
      <c r="S441" s="138">
        <f>SUM(J441:Q441)</f>
        <v/>
      </c>
    </row>
    <row r="442">
      <c r="A442" s="135" t="n">
        <v>439</v>
      </c>
      <c r="B442" s="136">
        <f>MAX(0,MIN(1,NORMINV(RAND(),Taux_Recup,Ecart_Type_Recup)))</f>
        <v/>
      </c>
      <c r="C442" s="136">
        <f>MAX(0,MIN(1,NORMINV(RAND(),Taux_Recup,Ecart_Type_Recup)))</f>
        <v/>
      </c>
      <c r="D442" s="136">
        <f>MAX(0,MIN(1,NORMINV(RAND(),Taux_Recup,Ecart_Type_Recup)))</f>
        <v/>
      </c>
      <c r="E442" s="136">
        <f>MAX(0,MIN(1,NORMINV(RAND(),Taux_Recup,Ecart_Type_Recup)))</f>
        <v/>
      </c>
      <c r="F442" s="136">
        <f>MAX(0,MIN(1,NORMINV(RAND(),Taux_Recup,Ecart_Type_Recup)))</f>
        <v/>
      </c>
      <c r="G442" s="136">
        <f>MAX(0,MIN(1,NORMINV(RAND(),Taux_Recup,Ecart_Type_Recup)))</f>
        <v/>
      </c>
      <c r="H442" s="136">
        <f>MAX(0,MIN(1,NORMINV(RAND(),Taux_Recup,Ecart_Type_Recup)))</f>
        <v/>
      </c>
      <c r="I442" s="136">
        <f>MAX(0,MIN(1,NORMINV(RAND(),Taux_Recup,Ecart_Type_Recup)))</f>
        <v/>
      </c>
      <c r="J442" s="137">
        <f>SIMULATEUR!$L$6*(SIMULATEUR!$H$6*B442-Cout_Audit)</f>
        <v/>
      </c>
      <c r="K442" s="137">
        <f>SIMULATEUR!$L$7*(SIMULATEUR!$H$7*C442-Cout_Audit)</f>
        <v/>
      </c>
      <c r="L442" s="137">
        <f>SIMULATEUR!$L$8*(SIMULATEUR!$H$8*D442-Cout_Audit)</f>
        <v/>
      </c>
      <c r="M442" s="137">
        <f>SIMULATEUR!$L$9*(SIMULATEUR!$H$9*E442-Cout_Audit)</f>
        <v/>
      </c>
      <c r="N442" s="137">
        <f>SIMULATEUR!$L$10*(SIMULATEUR!$H$10*F442-Cout_Audit)</f>
        <v/>
      </c>
      <c r="O442" s="137">
        <f>SIMULATEUR!$L$11*(SIMULATEUR!$H$11*G442-Cout_Audit)</f>
        <v/>
      </c>
      <c r="P442" s="137">
        <f>SIMULATEUR!$L$12*(SIMULATEUR!$H$12*H442-Cout_Audit)</f>
        <v/>
      </c>
      <c r="Q442" s="137">
        <f>SIMULATEUR!$L$13*(SIMULATEUR!$H$13*I442-Cout_Audit)</f>
        <v/>
      </c>
      <c r="S442" s="138">
        <f>SUM(J442:Q442)</f>
        <v/>
      </c>
    </row>
    <row r="443">
      <c r="A443" s="135" t="n">
        <v>440</v>
      </c>
      <c r="B443" s="136">
        <f>MAX(0,MIN(1,NORMINV(RAND(),Taux_Recup,Ecart_Type_Recup)))</f>
        <v/>
      </c>
      <c r="C443" s="136">
        <f>MAX(0,MIN(1,NORMINV(RAND(),Taux_Recup,Ecart_Type_Recup)))</f>
        <v/>
      </c>
      <c r="D443" s="136">
        <f>MAX(0,MIN(1,NORMINV(RAND(),Taux_Recup,Ecart_Type_Recup)))</f>
        <v/>
      </c>
      <c r="E443" s="136">
        <f>MAX(0,MIN(1,NORMINV(RAND(),Taux_Recup,Ecart_Type_Recup)))</f>
        <v/>
      </c>
      <c r="F443" s="136">
        <f>MAX(0,MIN(1,NORMINV(RAND(),Taux_Recup,Ecart_Type_Recup)))</f>
        <v/>
      </c>
      <c r="G443" s="136">
        <f>MAX(0,MIN(1,NORMINV(RAND(),Taux_Recup,Ecart_Type_Recup)))</f>
        <v/>
      </c>
      <c r="H443" s="136">
        <f>MAX(0,MIN(1,NORMINV(RAND(),Taux_Recup,Ecart_Type_Recup)))</f>
        <v/>
      </c>
      <c r="I443" s="136">
        <f>MAX(0,MIN(1,NORMINV(RAND(),Taux_Recup,Ecart_Type_Recup)))</f>
        <v/>
      </c>
      <c r="J443" s="137">
        <f>SIMULATEUR!$L$6*(SIMULATEUR!$H$6*B443-Cout_Audit)</f>
        <v/>
      </c>
      <c r="K443" s="137">
        <f>SIMULATEUR!$L$7*(SIMULATEUR!$H$7*C443-Cout_Audit)</f>
        <v/>
      </c>
      <c r="L443" s="137">
        <f>SIMULATEUR!$L$8*(SIMULATEUR!$H$8*D443-Cout_Audit)</f>
        <v/>
      </c>
      <c r="M443" s="137">
        <f>SIMULATEUR!$L$9*(SIMULATEUR!$H$9*E443-Cout_Audit)</f>
        <v/>
      </c>
      <c r="N443" s="137">
        <f>SIMULATEUR!$L$10*(SIMULATEUR!$H$10*F443-Cout_Audit)</f>
        <v/>
      </c>
      <c r="O443" s="137">
        <f>SIMULATEUR!$L$11*(SIMULATEUR!$H$11*G443-Cout_Audit)</f>
        <v/>
      </c>
      <c r="P443" s="137">
        <f>SIMULATEUR!$L$12*(SIMULATEUR!$H$12*H443-Cout_Audit)</f>
        <v/>
      </c>
      <c r="Q443" s="137">
        <f>SIMULATEUR!$L$13*(SIMULATEUR!$H$13*I443-Cout_Audit)</f>
        <v/>
      </c>
      <c r="S443" s="138">
        <f>SUM(J443:Q443)</f>
        <v/>
      </c>
    </row>
    <row r="444">
      <c r="A444" s="135" t="n">
        <v>441</v>
      </c>
      <c r="B444" s="136">
        <f>MAX(0,MIN(1,NORMINV(RAND(),Taux_Recup,Ecart_Type_Recup)))</f>
        <v/>
      </c>
      <c r="C444" s="136">
        <f>MAX(0,MIN(1,NORMINV(RAND(),Taux_Recup,Ecart_Type_Recup)))</f>
        <v/>
      </c>
      <c r="D444" s="136">
        <f>MAX(0,MIN(1,NORMINV(RAND(),Taux_Recup,Ecart_Type_Recup)))</f>
        <v/>
      </c>
      <c r="E444" s="136">
        <f>MAX(0,MIN(1,NORMINV(RAND(),Taux_Recup,Ecart_Type_Recup)))</f>
        <v/>
      </c>
      <c r="F444" s="136">
        <f>MAX(0,MIN(1,NORMINV(RAND(),Taux_Recup,Ecart_Type_Recup)))</f>
        <v/>
      </c>
      <c r="G444" s="136">
        <f>MAX(0,MIN(1,NORMINV(RAND(),Taux_Recup,Ecart_Type_Recup)))</f>
        <v/>
      </c>
      <c r="H444" s="136">
        <f>MAX(0,MIN(1,NORMINV(RAND(),Taux_Recup,Ecart_Type_Recup)))</f>
        <v/>
      </c>
      <c r="I444" s="136">
        <f>MAX(0,MIN(1,NORMINV(RAND(),Taux_Recup,Ecart_Type_Recup)))</f>
        <v/>
      </c>
      <c r="J444" s="137">
        <f>SIMULATEUR!$L$6*(SIMULATEUR!$H$6*B444-Cout_Audit)</f>
        <v/>
      </c>
      <c r="K444" s="137">
        <f>SIMULATEUR!$L$7*(SIMULATEUR!$H$7*C444-Cout_Audit)</f>
        <v/>
      </c>
      <c r="L444" s="137">
        <f>SIMULATEUR!$L$8*(SIMULATEUR!$H$8*D444-Cout_Audit)</f>
        <v/>
      </c>
      <c r="M444" s="137">
        <f>SIMULATEUR!$L$9*(SIMULATEUR!$H$9*E444-Cout_Audit)</f>
        <v/>
      </c>
      <c r="N444" s="137">
        <f>SIMULATEUR!$L$10*(SIMULATEUR!$H$10*F444-Cout_Audit)</f>
        <v/>
      </c>
      <c r="O444" s="137">
        <f>SIMULATEUR!$L$11*(SIMULATEUR!$H$11*G444-Cout_Audit)</f>
        <v/>
      </c>
      <c r="P444" s="137">
        <f>SIMULATEUR!$L$12*(SIMULATEUR!$H$12*H444-Cout_Audit)</f>
        <v/>
      </c>
      <c r="Q444" s="137">
        <f>SIMULATEUR!$L$13*(SIMULATEUR!$H$13*I444-Cout_Audit)</f>
        <v/>
      </c>
      <c r="S444" s="138">
        <f>SUM(J444:Q444)</f>
        <v/>
      </c>
    </row>
    <row r="445">
      <c r="A445" s="135" t="n">
        <v>442</v>
      </c>
      <c r="B445" s="136">
        <f>MAX(0,MIN(1,NORMINV(RAND(),Taux_Recup,Ecart_Type_Recup)))</f>
        <v/>
      </c>
      <c r="C445" s="136">
        <f>MAX(0,MIN(1,NORMINV(RAND(),Taux_Recup,Ecart_Type_Recup)))</f>
        <v/>
      </c>
      <c r="D445" s="136">
        <f>MAX(0,MIN(1,NORMINV(RAND(),Taux_Recup,Ecart_Type_Recup)))</f>
        <v/>
      </c>
      <c r="E445" s="136">
        <f>MAX(0,MIN(1,NORMINV(RAND(),Taux_Recup,Ecart_Type_Recup)))</f>
        <v/>
      </c>
      <c r="F445" s="136">
        <f>MAX(0,MIN(1,NORMINV(RAND(),Taux_Recup,Ecart_Type_Recup)))</f>
        <v/>
      </c>
      <c r="G445" s="136">
        <f>MAX(0,MIN(1,NORMINV(RAND(),Taux_Recup,Ecart_Type_Recup)))</f>
        <v/>
      </c>
      <c r="H445" s="136">
        <f>MAX(0,MIN(1,NORMINV(RAND(),Taux_Recup,Ecart_Type_Recup)))</f>
        <v/>
      </c>
      <c r="I445" s="136">
        <f>MAX(0,MIN(1,NORMINV(RAND(),Taux_Recup,Ecart_Type_Recup)))</f>
        <v/>
      </c>
      <c r="J445" s="137">
        <f>SIMULATEUR!$L$6*(SIMULATEUR!$H$6*B445-Cout_Audit)</f>
        <v/>
      </c>
      <c r="K445" s="137">
        <f>SIMULATEUR!$L$7*(SIMULATEUR!$H$7*C445-Cout_Audit)</f>
        <v/>
      </c>
      <c r="L445" s="137">
        <f>SIMULATEUR!$L$8*(SIMULATEUR!$H$8*D445-Cout_Audit)</f>
        <v/>
      </c>
      <c r="M445" s="137">
        <f>SIMULATEUR!$L$9*(SIMULATEUR!$H$9*E445-Cout_Audit)</f>
        <v/>
      </c>
      <c r="N445" s="137">
        <f>SIMULATEUR!$L$10*(SIMULATEUR!$H$10*F445-Cout_Audit)</f>
        <v/>
      </c>
      <c r="O445" s="137">
        <f>SIMULATEUR!$L$11*(SIMULATEUR!$H$11*G445-Cout_Audit)</f>
        <v/>
      </c>
      <c r="P445" s="137">
        <f>SIMULATEUR!$L$12*(SIMULATEUR!$H$12*H445-Cout_Audit)</f>
        <v/>
      </c>
      <c r="Q445" s="137">
        <f>SIMULATEUR!$L$13*(SIMULATEUR!$H$13*I445-Cout_Audit)</f>
        <v/>
      </c>
      <c r="S445" s="138">
        <f>SUM(J445:Q445)</f>
        <v/>
      </c>
    </row>
    <row r="446">
      <c r="A446" s="135" t="n">
        <v>443</v>
      </c>
      <c r="B446" s="136">
        <f>MAX(0,MIN(1,NORMINV(RAND(),Taux_Recup,Ecart_Type_Recup)))</f>
        <v/>
      </c>
      <c r="C446" s="136">
        <f>MAX(0,MIN(1,NORMINV(RAND(),Taux_Recup,Ecart_Type_Recup)))</f>
        <v/>
      </c>
      <c r="D446" s="136">
        <f>MAX(0,MIN(1,NORMINV(RAND(),Taux_Recup,Ecart_Type_Recup)))</f>
        <v/>
      </c>
      <c r="E446" s="136">
        <f>MAX(0,MIN(1,NORMINV(RAND(),Taux_Recup,Ecart_Type_Recup)))</f>
        <v/>
      </c>
      <c r="F446" s="136">
        <f>MAX(0,MIN(1,NORMINV(RAND(),Taux_Recup,Ecart_Type_Recup)))</f>
        <v/>
      </c>
      <c r="G446" s="136">
        <f>MAX(0,MIN(1,NORMINV(RAND(),Taux_Recup,Ecart_Type_Recup)))</f>
        <v/>
      </c>
      <c r="H446" s="136">
        <f>MAX(0,MIN(1,NORMINV(RAND(),Taux_Recup,Ecart_Type_Recup)))</f>
        <v/>
      </c>
      <c r="I446" s="136">
        <f>MAX(0,MIN(1,NORMINV(RAND(),Taux_Recup,Ecart_Type_Recup)))</f>
        <v/>
      </c>
      <c r="J446" s="137">
        <f>SIMULATEUR!$L$6*(SIMULATEUR!$H$6*B446-Cout_Audit)</f>
        <v/>
      </c>
      <c r="K446" s="137">
        <f>SIMULATEUR!$L$7*(SIMULATEUR!$H$7*C446-Cout_Audit)</f>
        <v/>
      </c>
      <c r="L446" s="137">
        <f>SIMULATEUR!$L$8*(SIMULATEUR!$H$8*D446-Cout_Audit)</f>
        <v/>
      </c>
      <c r="M446" s="137">
        <f>SIMULATEUR!$L$9*(SIMULATEUR!$H$9*E446-Cout_Audit)</f>
        <v/>
      </c>
      <c r="N446" s="137">
        <f>SIMULATEUR!$L$10*(SIMULATEUR!$H$10*F446-Cout_Audit)</f>
        <v/>
      </c>
      <c r="O446" s="137">
        <f>SIMULATEUR!$L$11*(SIMULATEUR!$H$11*G446-Cout_Audit)</f>
        <v/>
      </c>
      <c r="P446" s="137">
        <f>SIMULATEUR!$L$12*(SIMULATEUR!$H$12*H446-Cout_Audit)</f>
        <v/>
      </c>
      <c r="Q446" s="137">
        <f>SIMULATEUR!$L$13*(SIMULATEUR!$H$13*I446-Cout_Audit)</f>
        <v/>
      </c>
      <c r="S446" s="138">
        <f>SUM(J446:Q446)</f>
        <v/>
      </c>
    </row>
    <row r="447">
      <c r="A447" s="135" t="n">
        <v>444</v>
      </c>
      <c r="B447" s="136">
        <f>MAX(0,MIN(1,NORMINV(RAND(),Taux_Recup,Ecart_Type_Recup)))</f>
        <v/>
      </c>
      <c r="C447" s="136">
        <f>MAX(0,MIN(1,NORMINV(RAND(),Taux_Recup,Ecart_Type_Recup)))</f>
        <v/>
      </c>
      <c r="D447" s="136">
        <f>MAX(0,MIN(1,NORMINV(RAND(),Taux_Recup,Ecart_Type_Recup)))</f>
        <v/>
      </c>
      <c r="E447" s="136">
        <f>MAX(0,MIN(1,NORMINV(RAND(),Taux_Recup,Ecart_Type_Recup)))</f>
        <v/>
      </c>
      <c r="F447" s="136">
        <f>MAX(0,MIN(1,NORMINV(RAND(),Taux_Recup,Ecart_Type_Recup)))</f>
        <v/>
      </c>
      <c r="G447" s="136">
        <f>MAX(0,MIN(1,NORMINV(RAND(),Taux_Recup,Ecart_Type_Recup)))</f>
        <v/>
      </c>
      <c r="H447" s="136">
        <f>MAX(0,MIN(1,NORMINV(RAND(),Taux_Recup,Ecart_Type_Recup)))</f>
        <v/>
      </c>
      <c r="I447" s="136">
        <f>MAX(0,MIN(1,NORMINV(RAND(),Taux_Recup,Ecart_Type_Recup)))</f>
        <v/>
      </c>
      <c r="J447" s="137">
        <f>SIMULATEUR!$L$6*(SIMULATEUR!$H$6*B447-Cout_Audit)</f>
        <v/>
      </c>
      <c r="K447" s="137">
        <f>SIMULATEUR!$L$7*(SIMULATEUR!$H$7*C447-Cout_Audit)</f>
        <v/>
      </c>
      <c r="L447" s="137">
        <f>SIMULATEUR!$L$8*(SIMULATEUR!$H$8*D447-Cout_Audit)</f>
        <v/>
      </c>
      <c r="M447" s="137">
        <f>SIMULATEUR!$L$9*(SIMULATEUR!$H$9*E447-Cout_Audit)</f>
        <v/>
      </c>
      <c r="N447" s="137">
        <f>SIMULATEUR!$L$10*(SIMULATEUR!$H$10*F447-Cout_Audit)</f>
        <v/>
      </c>
      <c r="O447" s="137">
        <f>SIMULATEUR!$L$11*(SIMULATEUR!$H$11*G447-Cout_Audit)</f>
        <v/>
      </c>
      <c r="P447" s="137">
        <f>SIMULATEUR!$L$12*(SIMULATEUR!$H$12*H447-Cout_Audit)</f>
        <v/>
      </c>
      <c r="Q447" s="137">
        <f>SIMULATEUR!$L$13*(SIMULATEUR!$H$13*I447-Cout_Audit)</f>
        <v/>
      </c>
      <c r="S447" s="138">
        <f>SUM(J447:Q447)</f>
        <v/>
      </c>
    </row>
    <row r="448">
      <c r="A448" s="135" t="n">
        <v>445</v>
      </c>
      <c r="B448" s="136">
        <f>MAX(0,MIN(1,NORMINV(RAND(),Taux_Recup,Ecart_Type_Recup)))</f>
        <v/>
      </c>
      <c r="C448" s="136">
        <f>MAX(0,MIN(1,NORMINV(RAND(),Taux_Recup,Ecart_Type_Recup)))</f>
        <v/>
      </c>
      <c r="D448" s="136">
        <f>MAX(0,MIN(1,NORMINV(RAND(),Taux_Recup,Ecart_Type_Recup)))</f>
        <v/>
      </c>
      <c r="E448" s="136">
        <f>MAX(0,MIN(1,NORMINV(RAND(),Taux_Recup,Ecart_Type_Recup)))</f>
        <v/>
      </c>
      <c r="F448" s="136">
        <f>MAX(0,MIN(1,NORMINV(RAND(),Taux_Recup,Ecart_Type_Recup)))</f>
        <v/>
      </c>
      <c r="G448" s="136">
        <f>MAX(0,MIN(1,NORMINV(RAND(),Taux_Recup,Ecart_Type_Recup)))</f>
        <v/>
      </c>
      <c r="H448" s="136">
        <f>MAX(0,MIN(1,NORMINV(RAND(),Taux_Recup,Ecart_Type_Recup)))</f>
        <v/>
      </c>
      <c r="I448" s="136">
        <f>MAX(0,MIN(1,NORMINV(RAND(),Taux_Recup,Ecart_Type_Recup)))</f>
        <v/>
      </c>
      <c r="J448" s="137">
        <f>SIMULATEUR!$L$6*(SIMULATEUR!$H$6*B448-Cout_Audit)</f>
        <v/>
      </c>
      <c r="K448" s="137">
        <f>SIMULATEUR!$L$7*(SIMULATEUR!$H$7*C448-Cout_Audit)</f>
        <v/>
      </c>
      <c r="L448" s="137">
        <f>SIMULATEUR!$L$8*(SIMULATEUR!$H$8*D448-Cout_Audit)</f>
        <v/>
      </c>
      <c r="M448" s="137">
        <f>SIMULATEUR!$L$9*(SIMULATEUR!$H$9*E448-Cout_Audit)</f>
        <v/>
      </c>
      <c r="N448" s="137">
        <f>SIMULATEUR!$L$10*(SIMULATEUR!$H$10*F448-Cout_Audit)</f>
        <v/>
      </c>
      <c r="O448" s="137">
        <f>SIMULATEUR!$L$11*(SIMULATEUR!$H$11*G448-Cout_Audit)</f>
        <v/>
      </c>
      <c r="P448" s="137">
        <f>SIMULATEUR!$L$12*(SIMULATEUR!$H$12*H448-Cout_Audit)</f>
        <v/>
      </c>
      <c r="Q448" s="137">
        <f>SIMULATEUR!$L$13*(SIMULATEUR!$H$13*I448-Cout_Audit)</f>
        <v/>
      </c>
      <c r="S448" s="138">
        <f>SUM(J448:Q448)</f>
        <v/>
      </c>
    </row>
    <row r="449">
      <c r="A449" s="135" t="n">
        <v>446</v>
      </c>
      <c r="B449" s="136">
        <f>MAX(0,MIN(1,NORMINV(RAND(),Taux_Recup,Ecart_Type_Recup)))</f>
        <v/>
      </c>
      <c r="C449" s="136">
        <f>MAX(0,MIN(1,NORMINV(RAND(),Taux_Recup,Ecart_Type_Recup)))</f>
        <v/>
      </c>
      <c r="D449" s="136">
        <f>MAX(0,MIN(1,NORMINV(RAND(),Taux_Recup,Ecart_Type_Recup)))</f>
        <v/>
      </c>
      <c r="E449" s="136">
        <f>MAX(0,MIN(1,NORMINV(RAND(),Taux_Recup,Ecart_Type_Recup)))</f>
        <v/>
      </c>
      <c r="F449" s="136">
        <f>MAX(0,MIN(1,NORMINV(RAND(),Taux_Recup,Ecart_Type_Recup)))</f>
        <v/>
      </c>
      <c r="G449" s="136">
        <f>MAX(0,MIN(1,NORMINV(RAND(),Taux_Recup,Ecart_Type_Recup)))</f>
        <v/>
      </c>
      <c r="H449" s="136">
        <f>MAX(0,MIN(1,NORMINV(RAND(),Taux_Recup,Ecart_Type_Recup)))</f>
        <v/>
      </c>
      <c r="I449" s="136">
        <f>MAX(0,MIN(1,NORMINV(RAND(),Taux_Recup,Ecart_Type_Recup)))</f>
        <v/>
      </c>
      <c r="J449" s="137">
        <f>SIMULATEUR!$L$6*(SIMULATEUR!$H$6*B449-Cout_Audit)</f>
        <v/>
      </c>
      <c r="K449" s="137">
        <f>SIMULATEUR!$L$7*(SIMULATEUR!$H$7*C449-Cout_Audit)</f>
        <v/>
      </c>
      <c r="L449" s="137">
        <f>SIMULATEUR!$L$8*(SIMULATEUR!$H$8*D449-Cout_Audit)</f>
        <v/>
      </c>
      <c r="M449" s="137">
        <f>SIMULATEUR!$L$9*(SIMULATEUR!$H$9*E449-Cout_Audit)</f>
        <v/>
      </c>
      <c r="N449" s="137">
        <f>SIMULATEUR!$L$10*(SIMULATEUR!$H$10*F449-Cout_Audit)</f>
        <v/>
      </c>
      <c r="O449" s="137">
        <f>SIMULATEUR!$L$11*(SIMULATEUR!$H$11*G449-Cout_Audit)</f>
        <v/>
      </c>
      <c r="P449" s="137">
        <f>SIMULATEUR!$L$12*(SIMULATEUR!$H$12*H449-Cout_Audit)</f>
        <v/>
      </c>
      <c r="Q449" s="137">
        <f>SIMULATEUR!$L$13*(SIMULATEUR!$H$13*I449-Cout_Audit)</f>
        <v/>
      </c>
      <c r="S449" s="138">
        <f>SUM(J449:Q449)</f>
        <v/>
      </c>
    </row>
    <row r="450">
      <c r="A450" s="135" t="n">
        <v>447</v>
      </c>
      <c r="B450" s="136">
        <f>MAX(0,MIN(1,NORMINV(RAND(),Taux_Recup,Ecart_Type_Recup)))</f>
        <v/>
      </c>
      <c r="C450" s="136">
        <f>MAX(0,MIN(1,NORMINV(RAND(),Taux_Recup,Ecart_Type_Recup)))</f>
        <v/>
      </c>
      <c r="D450" s="136">
        <f>MAX(0,MIN(1,NORMINV(RAND(),Taux_Recup,Ecart_Type_Recup)))</f>
        <v/>
      </c>
      <c r="E450" s="136">
        <f>MAX(0,MIN(1,NORMINV(RAND(),Taux_Recup,Ecart_Type_Recup)))</f>
        <v/>
      </c>
      <c r="F450" s="136">
        <f>MAX(0,MIN(1,NORMINV(RAND(),Taux_Recup,Ecart_Type_Recup)))</f>
        <v/>
      </c>
      <c r="G450" s="136">
        <f>MAX(0,MIN(1,NORMINV(RAND(),Taux_Recup,Ecart_Type_Recup)))</f>
        <v/>
      </c>
      <c r="H450" s="136">
        <f>MAX(0,MIN(1,NORMINV(RAND(),Taux_Recup,Ecart_Type_Recup)))</f>
        <v/>
      </c>
      <c r="I450" s="136">
        <f>MAX(0,MIN(1,NORMINV(RAND(),Taux_Recup,Ecart_Type_Recup)))</f>
        <v/>
      </c>
      <c r="J450" s="137">
        <f>SIMULATEUR!$L$6*(SIMULATEUR!$H$6*B450-Cout_Audit)</f>
        <v/>
      </c>
      <c r="K450" s="137">
        <f>SIMULATEUR!$L$7*(SIMULATEUR!$H$7*C450-Cout_Audit)</f>
        <v/>
      </c>
      <c r="L450" s="137">
        <f>SIMULATEUR!$L$8*(SIMULATEUR!$H$8*D450-Cout_Audit)</f>
        <v/>
      </c>
      <c r="M450" s="137">
        <f>SIMULATEUR!$L$9*(SIMULATEUR!$H$9*E450-Cout_Audit)</f>
        <v/>
      </c>
      <c r="N450" s="137">
        <f>SIMULATEUR!$L$10*(SIMULATEUR!$H$10*F450-Cout_Audit)</f>
        <v/>
      </c>
      <c r="O450" s="137">
        <f>SIMULATEUR!$L$11*(SIMULATEUR!$H$11*G450-Cout_Audit)</f>
        <v/>
      </c>
      <c r="P450" s="137">
        <f>SIMULATEUR!$L$12*(SIMULATEUR!$H$12*H450-Cout_Audit)</f>
        <v/>
      </c>
      <c r="Q450" s="137">
        <f>SIMULATEUR!$L$13*(SIMULATEUR!$H$13*I450-Cout_Audit)</f>
        <v/>
      </c>
      <c r="S450" s="138">
        <f>SUM(J450:Q450)</f>
        <v/>
      </c>
    </row>
    <row r="451">
      <c r="A451" s="135" t="n">
        <v>448</v>
      </c>
      <c r="B451" s="136">
        <f>MAX(0,MIN(1,NORMINV(RAND(),Taux_Recup,Ecart_Type_Recup)))</f>
        <v/>
      </c>
      <c r="C451" s="136">
        <f>MAX(0,MIN(1,NORMINV(RAND(),Taux_Recup,Ecart_Type_Recup)))</f>
        <v/>
      </c>
      <c r="D451" s="136">
        <f>MAX(0,MIN(1,NORMINV(RAND(),Taux_Recup,Ecart_Type_Recup)))</f>
        <v/>
      </c>
      <c r="E451" s="136">
        <f>MAX(0,MIN(1,NORMINV(RAND(),Taux_Recup,Ecart_Type_Recup)))</f>
        <v/>
      </c>
      <c r="F451" s="136">
        <f>MAX(0,MIN(1,NORMINV(RAND(),Taux_Recup,Ecart_Type_Recup)))</f>
        <v/>
      </c>
      <c r="G451" s="136">
        <f>MAX(0,MIN(1,NORMINV(RAND(),Taux_Recup,Ecart_Type_Recup)))</f>
        <v/>
      </c>
      <c r="H451" s="136">
        <f>MAX(0,MIN(1,NORMINV(RAND(),Taux_Recup,Ecart_Type_Recup)))</f>
        <v/>
      </c>
      <c r="I451" s="136">
        <f>MAX(0,MIN(1,NORMINV(RAND(),Taux_Recup,Ecart_Type_Recup)))</f>
        <v/>
      </c>
      <c r="J451" s="137">
        <f>SIMULATEUR!$L$6*(SIMULATEUR!$H$6*B451-Cout_Audit)</f>
        <v/>
      </c>
      <c r="K451" s="137">
        <f>SIMULATEUR!$L$7*(SIMULATEUR!$H$7*C451-Cout_Audit)</f>
        <v/>
      </c>
      <c r="L451" s="137">
        <f>SIMULATEUR!$L$8*(SIMULATEUR!$H$8*D451-Cout_Audit)</f>
        <v/>
      </c>
      <c r="M451" s="137">
        <f>SIMULATEUR!$L$9*(SIMULATEUR!$H$9*E451-Cout_Audit)</f>
        <v/>
      </c>
      <c r="N451" s="137">
        <f>SIMULATEUR!$L$10*(SIMULATEUR!$H$10*F451-Cout_Audit)</f>
        <v/>
      </c>
      <c r="O451" s="137">
        <f>SIMULATEUR!$L$11*(SIMULATEUR!$H$11*G451-Cout_Audit)</f>
        <v/>
      </c>
      <c r="P451" s="137">
        <f>SIMULATEUR!$L$12*(SIMULATEUR!$H$12*H451-Cout_Audit)</f>
        <v/>
      </c>
      <c r="Q451" s="137">
        <f>SIMULATEUR!$L$13*(SIMULATEUR!$H$13*I451-Cout_Audit)</f>
        <v/>
      </c>
      <c r="S451" s="138">
        <f>SUM(J451:Q451)</f>
        <v/>
      </c>
    </row>
    <row r="452">
      <c r="A452" s="135" t="n">
        <v>449</v>
      </c>
      <c r="B452" s="136">
        <f>MAX(0,MIN(1,NORMINV(RAND(),Taux_Recup,Ecart_Type_Recup)))</f>
        <v/>
      </c>
      <c r="C452" s="136">
        <f>MAX(0,MIN(1,NORMINV(RAND(),Taux_Recup,Ecart_Type_Recup)))</f>
        <v/>
      </c>
      <c r="D452" s="136">
        <f>MAX(0,MIN(1,NORMINV(RAND(),Taux_Recup,Ecart_Type_Recup)))</f>
        <v/>
      </c>
      <c r="E452" s="136">
        <f>MAX(0,MIN(1,NORMINV(RAND(),Taux_Recup,Ecart_Type_Recup)))</f>
        <v/>
      </c>
      <c r="F452" s="136">
        <f>MAX(0,MIN(1,NORMINV(RAND(),Taux_Recup,Ecart_Type_Recup)))</f>
        <v/>
      </c>
      <c r="G452" s="136">
        <f>MAX(0,MIN(1,NORMINV(RAND(),Taux_Recup,Ecart_Type_Recup)))</f>
        <v/>
      </c>
      <c r="H452" s="136">
        <f>MAX(0,MIN(1,NORMINV(RAND(),Taux_Recup,Ecart_Type_Recup)))</f>
        <v/>
      </c>
      <c r="I452" s="136">
        <f>MAX(0,MIN(1,NORMINV(RAND(),Taux_Recup,Ecart_Type_Recup)))</f>
        <v/>
      </c>
      <c r="J452" s="137">
        <f>SIMULATEUR!$L$6*(SIMULATEUR!$H$6*B452-Cout_Audit)</f>
        <v/>
      </c>
      <c r="K452" s="137">
        <f>SIMULATEUR!$L$7*(SIMULATEUR!$H$7*C452-Cout_Audit)</f>
        <v/>
      </c>
      <c r="L452" s="137">
        <f>SIMULATEUR!$L$8*(SIMULATEUR!$H$8*D452-Cout_Audit)</f>
        <v/>
      </c>
      <c r="M452" s="137">
        <f>SIMULATEUR!$L$9*(SIMULATEUR!$H$9*E452-Cout_Audit)</f>
        <v/>
      </c>
      <c r="N452" s="137">
        <f>SIMULATEUR!$L$10*(SIMULATEUR!$H$10*F452-Cout_Audit)</f>
        <v/>
      </c>
      <c r="O452" s="137">
        <f>SIMULATEUR!$L$11*(SIMULATEUR!$H$11*G452-Cout_Audit)</f>
        <v/>
      </c>
      <c r="P452" s="137">
        <f>SIMULATEUR!$L$12*(SIMULATEUR!$H$12*H452-Cout_Audit)</f>
        <v/>
      </c>
      <c r="Q452" s="137">
        <f>SIMULATEUR!$L$13*(SIMULATEUR!$H$13*I452-Cout_Audit)</f>
        <v/>
      </c>
      <c r="S452" s="138">
        <f>SUM(J452:Q452)</f>
        <v/>
      </c>
    </row>
    <row r="453">
      <c r="A453" s="135" t="n">
        <v>450</v>
      </c>
      <c r="B453" s="136">
        <f>MAX(0,MIN(1,NORMINV(RAND(),Taux_Recup,Ecart_Type_Recup)))</f>
        <v/>
      </c>
      <c r="C453" s="136">
        <f>MAX(0,MIN(1,NORMINV(RAND(),Taux_Recup,Ecart_Type_Recup)))</f>
        <v/>
      </c>
      <c r="D453" s="136">
        <f>MAX(0,MIN(1,NORMINV(RAND(),Taux_Recup,Ecart_Type_Recup)))</f>
        <v/>
      </c>
      <c r="E453" s="136">
        <f>MAX(0,MIN(1,NORMINV(RAND(),Taux_Recup,Ecart_Type_Recup)))</f>
        <v/>
      </c>
      <c r="F453" s="136">
        <f>MAX(0,MIN(1,NORMINV(RAND(),Taux_Recup,Ecart_Type_Recup)))</f>
        <v/>
      </c>
      <c r="G453" s="136">
        <f>MAX(0,MIN(1,NORMINV(RAND(),Taux_Recup,Ecart_Type_Recup)))</f>
        <v/>
      </c>
      <c r="H453" s="136">
        <f>MAX(0,MIN(1,NORMINV(RAND(),Taux_Recup,Ecart_Type_Recup)))</f>
        <v/>
      </c>
      <c r="I453" s="136">
        <f>MAX(0,MIN(1,NORMINV(RAND(),Taux_Recup,Ecart_Type_Recup)))</f>
        <v/>
      </c>
      <c r="J453" s="137">
        <f>SIMULATEUR!$L$6*(SIMULATEUR!$H$6*B453-Cout_Audit)</f>
        <v/>
      </c>
      <c r="K453" s="137">
        <f>SIMULATEUR!$L$7*(SIMULATEUR!$H$7*C453-Cout_Audit)</f>
        <v/>
      </c>
      <c r="L453" s="137">
        <f>SIMULATEUR!$L$8*(SIMULATEUR!$H$8*D453-Cout_Audit)</f>
        <v/>
      </c>
      <c r="M453" s="137">
        <f>SIMULATEUR!$L$9*(SIMULATEUR!$H$9*E453-Cout_Audit)</f>
        <v/>
      </c>
      <c r="N453" s="137">
        <f>SIMULATEUR!$L$10*(SIMULATEUR!$H$10*F453-Cout_Audit)</f>
        <v/>
      </c>
      <c r="O453" s="137">
        <f>SIMULATEUR!$L$11*(SIMULATEUR!$H$11*G453-Cout_Audit)</f>
        <v/>
      </c>
      <c r="P453" s="137">
        <f>SIMULATEUR!$L$12*(SIMULATEUR!$H$12*H453-Cout_Audit)</f>
        <v/>
      </c>
      <c r="Q453" s="137">
        <f>SIMULATEUR!$L$13*(SIMULATEUR!$H$13*I453-Cout_Audit)</f>
        <v/>
      </c>
      <c r="S453" s="138">
        <f>SUM(J453:Q453)</f>
        <v/>
      </c>
    </row>
    <row r="454">
      <c r="A454" s="135" t="n">
        <v>451</v>
      </c>
      <c r="B454" s="136">
        <f>MAX(0,MIN(1,NORMINV(RAND(),Taux_Recup,Ecart_Type_Recup)))</f>
        <v/>
      </c>
      <c r="C454" s="136">
        <f>MAX(0,MIN(1,NORMINV(RAND(),Taux_Recup,Ecart_Type_Recup)))</f>
        <v/>
      </c>
      <c r="D454" s="136">
        <f>MAX(0,MIN(1,NORMINV(RAND(),Taux_Recup,Ecart_Type_Recup)))</f>
        <v/>
      </c>
      <c r="E454" s="136">
        <f>MAX(0,MIN(1,NORMINV(RAND(),Taux_Recup,Ecart_Type_Recup)))</f>
        <v/>
      </c>
      <c r="F454" s="136">
        <f>MAX(0,MIN(1,NORMINV(RAND(),Taux_Recup,Ecart_Type_Recup)))</f>
        <v/>
      </c>
      <c r="G454" s="136">
        <f>MAX(0,MIN(1,NORMINV(RAND(),Taux_Recup,Ecart_Type_Recup)))</f>
        <v/>
      </c>
      <c r="H454" s="136">
        <f>MAX(0,MIN(1,NORMINV(RAND(),Taux_Recup,Ecart_Type_Recup)))</f>
        <v/>
      </c>
      <c r="I454" s="136">
        <f>MAX(0,MIN(1,NORMINV(RAND(),Taux_Recup,Ecart_Type_Recup)))</f>
        <v/>
      </c>
      <c r="J454" s="137">
        <f>SIMULATEUR!$L$6*(SIMULATEUR!$H$6*B454-Cout_Audit)</f>
        <v/>
      </c>
      <c r="K454" s="137">
        <f>SIMULATEUR!$L$7*(SIMULATEUR!$H$7*C454-Cout_Audit)</f>
        <v/>
      </c>
      <c r="L454" s="137">
        <f>SIMULATEUR!$L$8*(SIMULATEUR!$H$8*D454-Cout_Audit)</f>
        <v/>
      </c>
      <c r="M454" s="137">
        <f>SIMULATEUR!$L$9*(SIMULATEUR!$H$9*E454-Cout_Audit)</f>
        <v/>
      </c>
      <c r="N454" s="137">
        <f>SIMULATEUR!$L$10*(SIMULATEUR!$H$10*F454-Cout_Audit)</f>
        <v/>
      </c>
      <c r="O454" s="137">
        <f>SIMULATEUR!$L$11*(SIMULATEUR!$H$11*G454-Cout_Audit)</f>
        <v/>
      </c>
      <c r="P454" s="137">
        <f>SIMULATEUR!$L$12*(SIMULATEUR!$H$12*H454-Cout_Audit)</f>
        <v/>
      </c>
      <c r="Q454" s="137">
        <f>SIMULATEUR!$L$13*(SIMULATEUR!$H$13*I454-Cout_Audit)</f>
        <v/>
      </c>
      <c r="S454" s="138">
        <f>SUM(J454:Q454)</f>
        <v/>
      </c>
    </row>
    <row r="455">
      <c r="A455" s="135" t="n">
        <v>452</v>
      </c>
      <c r="B455" s="136">
        <f>MAX(0,MIN(1,NORMINV(RAND(),Taux_Recup,Ecart_Type_Recup)))</f>
        <v/>
      </c>
      <c r="C455" s="136">
        <f>MAX(0,MIN(1,NORMINV(RAND(),Taux_Recup,Ecart_Type_Recup)))</f>
        <v/>
      </c>
      <c r="D455" s="136">
        <f>MAX(0,MIN(1,NORMINV(RAND(),Taux_Recup,Ecart_Type_Recup)))</f>
        <v/>
      </c>
      <c r="E455" s="136">
        <f>MAX(0,MIN(1,NORMINV(RAND(),Taux_Recup,Ecart_Type_Recup)))</f>
        <v/>
      </c>
      <c r="F455" s="136">
        <f>MAX(0,MIN(1,NORMINV(RAND(),Taux_Recup,Ecart_Type_Recup)))</f>
        <v/>
      </c>
      <c r="G455" s="136">
        <f>MAX(0,MIN(1,NORMINV(RAND(),Taux_Recup,Ecart_Type_Recup)))</f>
        <v/>
      </c>
      <c r="H455" s="136">
        <f>MAX(0,MIN(1,NORMINV(RAND(),Taux_Recup,Ecart_Type_Recup)))</f>
        <v/>
      </c>
      <c r="I455" s="136">
        <f>MAX(0,MIN(1,NORMINV(RAND(),Taux_Recup,Ecart_Type_Recup)))</f>
        <v/>
      </c>
      <c r="J455" s="137">
        <f>SIMULATEUR!$L$6*(SIMULATEUR!$H$6*B455-Cout_Audit)</f>
        <v/>
      </c>
      <c r="K455" s="137">
        <f>SIMULATEUR!$L$7*(SIMULATEUR!$H$7*C455-Cout_Audit)</f>
        <v/>
      </c>
      <c r="L455" s="137">
        <f>SIMULATEUR!$L$8*(SIMULATEUR!$H$8*D455-Cout_Audit)</f>
        <v/>
      </c>
      <c r="M455" s="137">
        <f>SIMULATEUR!$L$9*(SIMULATEUR!$H$9*E455-Cout_Audit)</f>
        <v/>
      </c>
      <c r="N455" s="137">
        <f>SIMULATEUR!$L$10*(SIMULATEUR!$H$10*F455-Cout_Audit)</f>
        <v/>
      </c>
      <c r="O455" s="137">
        <f>SIMULATEUR!$L$11*(SIMULATEUR!$H$11*G455-Cout_Audit)</f>
        <v/>
      </c>
      <c r="P455" s="137">
        <f>SIMULATEUR!$L$12*(SIMULATEUR!$H$12*H455-Cout_Audit)</f>
        <v/>
      </c>
      <c r="Q455" s="137">
        <f>SIMULATEUR!$L$13*(SIMULATEUR!$H$13*I455-Cout_Audit)</f>
        <v/>
      </c>
      <c r="S455" s="138">
        <f>SUM(J455:Q455)</f>
        <v/>
      </c>
    </row>
    <row r="456">
      <c r="A456" s="135" t="n">
        <v>453</v>
      </c>
      <c r="B456" s="136">
        <f>MAX(0,MIN(1,NORMINV(RAND(),Taux_Recup,Ecart_Type_Recup)))</f>
        <v/>
      </c>
      <c r="C456" s="136">
        <f>MAX(0,MIN(1,NORMINV(RAND(),Taux_Recup,Ecart_Type_Recup)))</f>
        <v/>
      </c>
      <c r="D456" s="136">
        <f>MAX(0,MIN(1,NORMINV(RAND(),Taux_Recup,Ecart_Type_Recup)))</f>
        <v/>
      </c>
      <c r="E456" s="136">
        <f>MAX(0,MIN(1,NORMINV(RAND(),Taux_Recup,Ecart_Type_Recup)))</f>
        <v/>
      </c>
      <c r="F456" s="136">
        <f>MAX(0,MIN(1,NORMINV(RAND(),Taux_Recup,Ecart_Type_Recup)))</f>
        <v/>
      </c>
      <c r="G456" s="136">
        <f>MAX(0,MIN(1,NORMINV(RAND(),Taux_Recup,Ecart_Type_Recup)))</f>
        <v/>
      </c>
      <c r="H456" s="136">
        <f>MAX(0,MIN(1,NORMINV(RAND(),Taux_Recup,Ecart_Type_Recup)))</f>
        <v/>
      </c>
      <c r="I456" s="136">
        <f>MAX(0,MIN(1,NORMINV(RAND(),Taux_Recup,Ecart_Type_Recup)))</f>
        <v/>
      </c>
      <c r="J456" s="137">
        <f>SIMULATEUR!$L$6*(SIMULATEUR!$H$6*B456-Cout_Audit)</f>
        <v/>
      </c>
      <c r="K456" s="137">
        <f>SIMULATEUR!$L$7*(SIMULATEUR!$H$7*C456-Cout_Audit)</f>
        <v/>
      </c>
      <c r="L456" s="137">
        <f>SIMULATEUR!$L$8*(SIMULATEUR!$H$8*D456-Cout_Audit)</f>
        <v/>
      </c>
      <c r="M456" s="137">
        <f>SIMULATEUR!$L$9*(SIMULATEUR!$H$9*E456-Cout_Audit)</f>
        <v/>
      </c>
      <c r="N456" s="137">
        <f>SIMULATEUR!$L$10*(SIMULATEUR!$H$10*F456-Cout_Audit)</f>
        <v/>
      </c>
      <c r="O456" s="137">
        <f>SIMULATEUR!$L$11*(SIMULATEUR!$H$11*G456-Cout_Audit)</f>
        <v/>
      </c>
      <c r="P456" s="137">
        <f>SIMULATEUR!$L$12*(SIMULATEUR!$H$12*H456-Cout_Audit)</f>
        <v/>
      </c>
      <c r="Q456" s="137">
        <f>SIMULATEUR!$L$13*(SIMULATEUR!$H$13*I456-Cout_Audit)</f>
        <v/>
      </c>
      <c r="S456" s="138">
        <f>SUM(J456:Q456)</f>
        <v/>
      </c>
    </row>
    <row r="457">
      <c r="A457" s="135" t="n">
        <v>454</v>
      </c>
      <c r="B457" s="136">
        <f>MAX(0,MIN(1,NORMINV(RAND(),Taux_Recup,Ecart_Type_Recup)))</f>
        <v/>
      </c>
      <c r="C457" s="136">
        <f>MAX(0,MIN(1,NORMINV(RAND(),Taux_Recup,Ecart_Type_Recup)))</f>
        <v/>
      </c>
      <c r="D457" s="136">
        <f>MAX(0,MIN(1,NORMINV(RAND(),Taux_Recup,Ecart_Type_Recup)))</f>
        <v/>
      </c>
      <c r="E457" s="136">
        <f>MAX(0,MIN(1,NORMINV(RAND(),Taux_Recup,Ecart_Type_Recup)))</f>
        <v/>
      </c>
      <c r="F457" s="136">
        <f>MAX(0,MIN(1,NORMINV(RAND(),Taux_Recup,Ecart_Type_Recup)))</f>
        <v/>
      </c>
      <c r="G457" s="136">
        <f>MAX(0,MIN(1,NORMINV(RAND(),Taux_Recup,Ecart_Type_Recup)))</f>
        <v/>
      </c>
      <c r="H457" s="136">
        <f>MAX(0,MIN(1,NORMINV(RAND(),Taux_Recup,Ecart_Type_Recup)))</f>
        <v/>
      </c>
      <c r="I457" s="136">
        <f>MAX(0,MIN(1,NORMINV(RAND(),Taux_Recup,Ecart_Type_Recup)))</f>
        <v/>
      </c>
      <c r="J457" s="137">
        <f>SIMULATEUR!$L$6*(SIMULATEUR!$H$6*B457-Cout_Audit)</f>
        <v/>
      </c>
      <c r="K457" s="137">
        <f>SIMULATEUR!$L$7*(SIMULATEUR!$H$7*C457-Cout_Audit)</f>
        <v/>
      </c>
      <c r="L457" s="137">
        <f>SIMULATEUR!$L$8*(SIMULATEUR!$H$8*D457-Cout_Audit)</f>
        <v/>
      </c>
      <c r="M457" s="137">
        <f>SIMULATEUR!$L$9*(SIMULATEUR!$H$9*E457-Cout_Audit)</f>
        <v/>
      </c>
      <c r="N457" s="137">
        <f>SIMULATEUR!$L$10*(SIMULATEUR!$H$10*F457-Cout_Audit)</f>
        <v/>
      </c>
      <c r="O457" s="137">
        <f>SIMULATEUR!$L$11*(SIMULATEUR!$H$11*G457-Cout_Audit)</f>
        <v/>
      </c>
      <c r="P457" s="137">
        <f>SIMULATEUR!$L$12*(SIMULATEUR!$H$12*H457-Cout_Audit)</f>
        <v/>
      </c>
      <c r="Q457" s="137">
        <f>SIMULATEUR!$L$13*(SIMULATEUR!$H$13*I457-Cout_Audit)</f>
        <v/>
      </c>
      <c r="S457" s="138">
        <f>SUM(J457:Q457)</f>
        <v/>
      </c>
    </row>
    <row r="458">
      <c r="A458" s="135" t="n">
        <v>455</v>
      </c>
      <c r="B458" s="136">
        <f>MAX(0,MIN(1,NORMINV(RAND(),Taux_Recup,Ecart_Type_Recup)))</f>
        <v/>
      </c>
      <c r="C458" s="136">
        <f>MAX(0,MIN(1,NORMINV(RAND(),Taux_Recup,Ecart_Type_Recup)))</f>
        <v/>
      </c>
      <c r="D458" s="136">
        <f>MAX(0,MIN(1,NORMINV(RAND(),Taux_Recup,Ecart_Type_Recup)))</f>
        <v/>
      </c>
      <c r="E458" s="136">
        <f>MAX(0,MIN(1,NORMINV(RAND(),Taux_Recup,Ecart_Type_Recup)))</f>
        <v/>
      </c>
      <c r="F458" s="136">
        <f>MAX(0,MIN(1,NORMINV(RAND(),Taux_Recup,Ecart_Type_Recup)))</f>
        <v/>
      </c>
      <c r="G458" s="136">
        <f>MAX(0,MIN(1,NORMINV(RAND(),Taux_Recup,Ecart_Type_Recup)))</f>
        <v/>
      </c>
      <c r="H458" s="136">
        <f>MAX(0,MIN(1,NORMINV(RAND(),Taux_Recup,Ecart_Type_Recup)))</f>
        <v/>
      </c>
      <c r="I458" s="136">
        <f>MAX(0,MIN(1,NORMINV(RAND(),Taux_Recup,Ecart_Type_Recup)))</f>
        <v/>
      </c>
      <c r="J458" s="137">
        <f>SIMULATEUR!$L$6*(SIMULATEUR!$H$6*B458-Cout_Audit)</f>
        <v/>
      </c>
      <c r="K458" s="137">
        <f>SIMULATEUR!$L$7*(SIMULATEUR!$H$7*C458-Cout_Audit)</f>
        <v/>
      </c>
      <c r="L458" s="137">
        <f>SIMULATEUR!$L$8*(SIMULATEUR!$H$8*D458-Cout_Audit)</f>
        <v/>
      </c>
      <c r="M458" s="137">
        <f>SIMULATEUR!$L$9*(SIMULATEUR!$H$9*E458-Cout_Audit)</f>
        <v/>
      </c>
      <c r="N458" s="137">
        <f>SIMULATEUR!$L$10*(SIMULATEUR!$H$10*F458-Cout_Audit)</f>
        <v/>
      </c>
      <c r="O458" s="137">
        <f>SIMULATEUR!$L$11*(SIMULATEUR!$H$11*G458-Cout_Audit)</f>
        <v/>
      </c>
      <c r="P458" s="137">
        <f>SIMULATEUR!$L$12*(SIMULATEUR!$H$12*H458-Cout_Audit)</f>
        <v/>
      </c>
      <c r="Q458" s="137">
        <f>SIMULATEUR!$L$13*(SIMULATEUR!$H$13*I458-Cout_Audit)</f>
        <v/>
      </c>
      <c r="S458" s="138">
        <f>SUM(J458:Q458)</f>
        <v/>
      </c>
    </row>
    <row r="459">
      <c r="A459" s="135" t="n">
        <v>456</v>
      </c>
      <c r="B459" s="136">
        <f>MAX(0,MIN(1,NORMINV(RAND(),Taux_Recup,Ecart_Type_Recup)))</f>
        <v/>
      </c>
      <c r="C459" s="136">
        <f>MAX(0,MIN(1,NORMINV(RAND(),Taux_Recup,Ecart_Type_Recup)))</f>
        <v/>
      </c>
      <c r="D459" s="136">
        <f>MAX(0,MIN(1,NORMINV(RAND(),Taux_Recup,Ecart_Type_Recup)))</f>
        <v/>
      </c>
      <c r="E459" s="136">
        <f>MAX(0,MIN(1,NORMINV(RAND(),Taux_Recup,Ecart_Type_Recup)))</f>
        <v/>
      </c>
      <c r="F459" s="136">
        <f>MAX(0,MIN(1,NORMINV(RAND(),Taux_Recup,Ecart_Type_Recup)))</f>
        <v/>
      </c>
      <c r="G459" s="136">
        <f>MAX(0,MIN(1,NORMINV(RAND(),Taux_Recup,Ecart_Type_Recup)))</f>
        <v/>
      </c>
      <c r="H459" s="136">
        <f>MAX(0,MIN(1,NORMINV(RAND(),Taux_Recup,Ecart_Type_Recup)))</f>
        <v/>
      </c>
      <c r="I459" s="136">
        <f>MAX(0,MIN(1,NORMINV(RAND(),Taux_Recup,Ecart_Type_Recup)))</f>
        <v/>
      </c>
      <c r="J459" s="137">
        <f>SIMULATEUR!$L$6*(SIMULATEUR!$H$6*B459-Cout_Audit)</f>
        <v/>
      </c>
      <c r="K459" s="137">
        <f>SIMULATEUR!$L$7*(SIMULATEUR!$H$7*C459-Cout_Audit)</f>
        <v/>
      </c>
      <c r="L459" s="137">
        <f>SIMULATEUR!$L$8*(SIMULATEUR!$H$8*D459-Cout_Audit)</f>
        <v/>
      </c>
      <c r="M459" s="137">
        <f>SIMULATEUR!$L$9*(SIMULATEUR!$H$9*E459-Cout_Audit)</f>
        <v/>
      </c>
      <c r="N459" s="137">
        <f>SIMULATEUR!$L$10*(SIMULATEUR!$H$10*F459-Cout_Audit)</f>
        <v/>
      </c>
      <c r="O459" s="137">
        <f>SIMULATEUR!$L$11*(SIMULATEUR!$H$11*G459-Cout_Audit)</f>
        <v/>
      </c>
      <c r="P459" s="137">
        <f>SIMULATEUR!$L$12*(SIMULATEUR!$H$12*H459-Cout_Audit)</f>
        <v/>
      </c>
      <c r="Q459" s="137">
        <f>SIMULATEUR!$L$13*(SIMULATEUR!$H$13*I459-Cout_Audit)</f>
        <v/>
      </c>
      <c r="S459" s="138">
        <f>SUM(J459:Q459)</f>
        <v/>
      </c>
    </row>
    <row r="460">
      <c r="A460" s="135" t="n">
        <v>457</v>
      </c>
      <c r="B460" s="136">
        <f>MAX(0,MIN(1,NORMINV(RAND(),Taux_Recup,Ecart_Type_Recup)))</f>
        <v/>
      </c>
      <c r="C460" s="136">
        <f>MAX(0,MIN(1,NORMINV(RAND(),Taux_Recup,Ecart_Type_Recup)))</f>
        <v/>
      </c>
      <c r="D460" s="136">
        <f>MAX(0,MIN(1,NORMINV(RAND(),Taux_Recup,Ecart_Type_Recup)))</f>
        <v/>
      </c>
      <c r="E460" s="136">
        <f>MAX(0,MIN(1,NORMINV(RAND(),Taux_Recup,Ecart_Type_Recup)))</f>
        <v/>
      </c>
      <c r="F460" s="136">
        <f>MAX(0,MIN(1,NORMINV(RAND(),Taux_Recup,Ecart_Type_Recup)))</f>
        <v/>
      </c>
      <c r="G460" s="136">
        <f>MAX(0,MIN(1,NORMINV(RAND(),Taux_Recup,Ecart_Type_Recup)))</f>
        <v/>
      </c>
      <c r="H460" s="136">
        <f>MAX(0,MIN(1,NORMINV(RAND(),Taux_Recup,Ecart_Type_Recup)))</f>
        <v/>
      </c>
      <c r="I460" s="136">
        <f>MAX(0,MIN(1,NORMINV(RAND(),Taux_Recup,Ecart_Type_Recup)))</f>
        <v/>
      </c>
      <c r="J460" s="137">
        <f>SIMULATEUR!$L$6*(SIMULATEUR!$H$6*B460-Cout_Audit)</f>
        <v/>
      </c>
      <c r="K460" s="137">
        <f>SIMULATEUR!$L$7*(SIMULATEUR!$H$7*C460-Cout_Audit)</f>
        <v/>
      </c>
      <c r="L460" s="137">
        <f>SIMULATEUR!$L$8*(SIMULATEUR!$H$8*D460-Cout_Audit)</f>
        <v/>
      </c>
      <c r="M460" s="137">
        <f>SIMULATEUR!$L$9*(SIMULATEUR!$H$9*E460-Cout_Audit)</f>
        <v/>
      </c>
      <c r="N460" s="137">
        <f>SIMULATEUR!$L$10*(SIMULATEUR!$H$10*F460-Cout_Audit)</f>
        <v/>
      </c>
      <c r="O460" s="137">
        <f>SIMULATEUR!$L$11*(SIMULATEUR!$H$11*G460-Cout_Audit)</f>
        <v/>
      </c>
      <c r="P460" s="137">
        <f>SIMULATEUR!$L$12*(SIMULATEUR!$H$12*H460-Cout_Audit)</f>
        <v/>
      </c>
      <c r="Q460" s="137">
        <f>SIMULATEUR!$L$13*(SIMULATEUR!$H$13*I460-Cout_Audit)</f>
        <v/>
      </c>
      <c r="S460" s="138">
        <f>SUM(J460:Q460)</f>
        <v/>
      </c>
    </row>
    <row r="461">
      <c r="A461" s="135" t="n">
        <v>458</v>
      </c>
      <c r="B461" s="136">
        <f>MAX(0,MIN(1,NORMINV(RAND(),Taux_Recup,Ecart_Type_Recup)))</f>
        <v/>
      </c>
      <c r="C461" s="136">
        <f>MAX(0,MIN(1,NORMINV(RAND(),Taux_Recup,Ecart_Type_Recup)))</f>
        <v/>
      </c>
      <c r="D461" s="136">
        <f>MAX(0,MIN(1,NORMINV(RAND(),Taux_Recup,Ecart_Type_Recup)))</f>
        <v/>
      </c>
      <c r="E461" s="136">
        <f>MAX(0,MIN(1,NORMINV(RAND(),Taux_Recup,Ecart_Type_Recup)))</f>
        <v/>
      </c>
      <c r="F461" s="136">
        <f>MAX(0,MIN(1,NORMINV(RAND(),Taux_Recup,Ecart_Type_Recup)))</f>
        <v/>
      </c>
      <c r="G461" s="136">
        <f>MAX(0,MIN(1,NORMINV(RAND(),Taux_Recup,Ecart_Type_Recup)))</f>
        <v/>
      </c>
      <c r="H461" s="136">
        <f>MAX(0,MIN(1,NORMINV(RAND(),Taux_Recup,Ecart_Type_Recup)))</f>
        <v/>
      </c>
      <c r="I461" s="136">
        <f>MAX(0,MIN(1,NORMINV(RAND(),Taux_Recup,Ecart_Type_Recup)))</f>
        <v/>
      </c>
      <c r="J461" s="137">
        <f>SIMULATEUR!$L$6*(SIMULATEUR!$H$6*B461-Cout_Audit)</f>
        <v/>
      </c>
      <c r="K461" s="137">
        <f>SIMULATEUR!$L$7*(SIMULATEUR!$H$7*C461-Cout_Audit)</f>
        <v/>
      </c>
      <c r="L461" s="137">
        <f>SIMULATEUR!$L$8*(SIMULATEUR!$H$8*D461-Cout_Audit)</f>
        <v/>
      </c>
      <c r="M461" s="137">
        <f>SIMULATEUR!$L$9*(SIMULATEUR!$H$9*E461-Cout_Audit)</f>
        <v/>
      </c>
      <c r="N461" s="137">
        <f>SIMULATEUR!$L$10*(SIMULATEUR!$H$10*F461-Cout_Audit)</f>
        <v/>
      </c>
      <c r="O461" s="137">
        <f>SIMULATEUR!$L$11*(SIMULATEUR!$H$11*G461-Cout_Audit)</f>
        <v/>
      </c>
      <c r="P461" s="137">
        <f>SIMULATEUR!$L$12*(SIMULATEUR!$H$12*H461-Cout_Audit)</f>
        <v/>
      </c>
      <c r="Q461" s="137">
        <f>SIMULATEUR!$L$13*(SIMULATEUR!$H$13*I461-Cout_Audit)</f>
        <v/>
      </c>
      <c r="S461" s="138">
        <f>SUM(J461:Q461)</f>
        <v/>
      </c>
    </row>
    <row r="462">
      <c r="A462" s="135" t="n">
        <v>459</v>
      </c>
      <c r="B462" s="136">
        <f>MAX(0,MIN(1,NORMINV(RAND(),Taux_Recup,Ecart_Type_Recup)))</f>
        <v/>
      </c>
      <c r="C462" s="136">
        <f>MAX(0,MIN(1,NORMINV(RAND(),Taux_Recup,Ecart_Type_Recup)))</f>
        <v/>
      </c>
      <c r="D462" s="136">
        <f>MAX(0,MIN(1,NORMINV(RAND(),Taux_Recup,Ecart_Type_Recup)))</f>
        <v/>
      </c>
      <c r="E462" s="136">
        <f>MAX(0,MIN(1,NORMINV(RAND(),Taux_Recup,Ecart_Type_Recup)))</f>
        <v/>
      </c>
      <c r="F462" s="136">
        <f>MAX(0,MIN(1,NORMINV(RAND(),Taux_Recup,Ecart_Type_Recup)))</f>
        <v/>
      </c>
      <c r="G462" s="136">
        <f>MAX(0,MIN(1,NORMINV(RAND(),Taux_Recup,Ecart_Type_Recup)))</f>
        <v/>
      </c>
      <c r="H462" s="136">
        <f>MAX(0,MIN(1,NORMINV(RAND(),Taux_Recup,Ecart_Type_Recup)))</f>
        <v/>
      </c>
      <c r="I462" s="136">
        <f>MAX(0,MIN(1,NORMINV(RAND(),Taux_Recup,Ecart_Type_Recup)))</f>
        <v/>
      </c>
      <c r="J462" s="137">
        <f>SIMULATEUR!$L$6*(SIMULATEUR!$H$6*B462-Cout_Audit)</f>
        <v/>
      </c>
      <c r="K462" s="137">
        <f>SIMULATEUR!$L$7*(SIMULATEUR!$H$7*C462-Cout_Audit)</f>
        <v/>
      </c>
      <c r="L462" s="137">
        <f>SIMULATEUR!$L$8*(SIMULATEUR!$H$8*D462-Cout_Audit)</f>
        <v/>
      </c>
      <c r="M462" s="137">
        <f>SIMULATEUR!$L$9*(SIMULATEUR!$H$9*E462-Cout_Audit)</f>
        <v/>
      </c>
      <c r="N462" s="137">
        <f>SIMULATEUR!$L$10*(SIMULATEUR!$H$10*F462-Cout_Audit)</f>
        <v/>
      </c>
      <c r="O462" s="137">
        <f>SIMULATEUR!$L$11*(SIMULATEUR!$H$11*G462-Cout_Audit)</f>
        <v/>
      </c>
      <c r="P462" s="137">
        <f>SIMULATEUR!$L$12*(SIMULATEUR!$H$12*H462-Cout_Audit)</f>
        <v/>
      </c>
      <c r="Q462" s="137">
        <f>SIMULATEUR!$L$13*(SIMULATEUR!$H$13*I462-Cout_Audit)</f>
        <v/>
      </c>
      <c r="S462" s="138">
        <f>SUM(J462:Q462)</f>
        <v/>
      </c>
    </row>
    <row r="463">
      <c r="A463" s="135" t="n">
        <v>460</v>
      </c>
      <c r="B463" s="136">
        <f>MAX(0,MIN(1,NORMINV(RAND(),Taux_Recup,Ecart_Type_Recup)))</f>
        <v/>
      </c>
      <c r="C463" s="136">
        <f>MAX(0,MIN(1,NORMINV(RAND(),Taux_Recup,Ecart_Type_Recup)))</f>
        <v/>
      </c>
      <c r="D463" s="136">
        <f>MAX(0,MIN(1,NORMINV(RAND(),Taux_Recup,Ecart_Type_Recup)))</f>
        <v/>
      </c>
      <c r="E463" s="136">
        <f>MAX(0,MIN(1,NORMINV(RAND(),Taux_Recup,Ecart_Type_Recup)))</f>
        <v/>
      </c>
      <c r="F463" s="136">
        <f>MAX(0,MIN(1,NORMINV(RAND(),Taux_Recup,Ecart_Type_Recup)))</f>
        <v/>
      </c>
      <c r="G463" s="136">
        <f>MAX(0,MIN(1,NORMINV(RAND(),Taux_Recup,Ecart_Type_Recup)))</f>
        <v/>
      </c>
      <c r="H463" s="136">
        <f>MAX(0,MIN(1,NORMINV(RAND(),Taux_Recup,Ecart_Type_Recup)))</f>
        <v/>
      </c>
      <c r="I463" s="136">
        <f>MAX(0,MIN(1,NORMINV(RAND(),Taux_Recup,Ecart_Type_Recup)))</f>
        <v/>
      </c>
      <c r="J463" s="137">
        <f>SIMULATEUR!$L$6*(SIMULATEUR!$H$6*B463-Cout_Audit)</f>
        <v/>
      </c>
      <c r="K463" s="137">
        <f>SIMULATEUR!$L$7*(SIMULATEUR!$H$7*C463-Cout_Audit)</f>
        <v/>
      </c>
      <c r="L463" s="137">
        <f>SIMULATEUR!$L$8*(SIMULATEUR!$H$8*D463-Cout_Audit)</f>
        <v/>
      </c>
      <c r="M463" s="137">
        <f>SIMULATEUR!$L$9*(SIMULATEUR!$H$9*E463-Cout_Audit)</f>
        <v/>
      </c>
      <c r="N463" s="137">
        <f>SIMULATEUR!$L$10*(SIMULATEUR!$H$10*F463-Cout_Audit)</f>
        <v/>
      </c>
      <c r="O463" s="137">
        <f>SIMULATEUR!$L$11*(SIMULATEUR!$H$11*G463-Cout_Audit)</f>
        <v/>
      </c>
      <c r="P463" s="137">
        <f>SIMULATEUR!$L$12*(SIMULATEUR!$H$12*H463-Cout_Audit)</f>
        <v/>
      </c>
      <c r="Q463" s="137">
        <f>SIMULATEUR!$L$13*(SIMULATEUR!$H$13*I463-Cout_Audit)</f>
        <v/>
      </c>
      <c r="S463" s="138">
        <f>SUM(J463:Q463)</f>
        <v/>
      </c>
    </row>
    <row r="464">
      <c r="A464" s="135" t="n">
        <v>461</v>
      </c>
      <c r="B464" s="136">
        <f>MAX(0,MIN(1,NORMINV(RAND(),Taux_Recup,Ecart_Type_Recup)))</f>
        <v/>
      </c>
      <c r="C464" s="136">
        <f>MAX(0,MIN(1,NORMINV(RAND(),Taux_Recup,Ecart_Type_Recup)))</f>
        <v/>
      </c>
      <c r="D464" s="136">
        <f>MAX(0,MIN(1,NORMINV(RAND(),Taux_Recup,Ecart_Type_Recup)))</f>
        <v/>
      </c>
      <c r="E464" s="136">
        <f>MAX(0,MIN(1,NORMINV(RAND(),Taux_Recup,Ecart_Type_Recup)))</f>
        <v/>
      </c>
      <c r="F464" s="136">
        <f>MAX(0,MIN(1,NORMINV(RAND(),Taux_Recup,Ecart_Type_Recup)))</f>
        <v/>
      </c>
      <c r="G464" s="136">
        <f>MAX(0,MIN(1,NORMINV(RAND(),Taux_Recup,Ecart_Type_Recup)))</f>
        <v/>
      </c>
      <c r="H464" s="136">
        <f>MAX(0,MIN(1,NORMINV(RAND(),Taux_Recup,Ecart_Type_Recup)))</f>
        <v/>
      </c>
      <c r="I464" s="136">
        <f>MAX(0,MIN(1,NORMINV(RAND(),Taux_Recup,Ecart_Type_Recup)))</f>
        <v/>
      </c>
      <c r="J464" s="137">
        <f>SIMULATEUR!$L$6*(SIMULATEUR!$H$6*B464-Cout_Audit)</f>
        <v/>
      </c>
      <c r="K464" s="137">
        <f>SIMULATEUR!$L$7*(SIMULATEUR!$H$7*C464-Cout_Audit)</f>
        <v/>
      </c>
      <c r="L464" s="137">
        <f>SIMULATEUR!$L$8*(SIMULATEUR!$H$8*D464-Cout_Audit)</f>
        <v/>
      </c>
      <c r="M464" s="137">
        <f>SIMULATEUR!$L$9*(SIMULATEUR!$H$9*E464-Cout_Audit)</f>
        <v/>
      </c>
      <c r="N464" s="137">
        <f>SIMULATEUR!$L$10*(SIMULATEUR!$H$10*F464-Cout_Audit)</f>
        <v/>
      </c>
      <c r="O464" s="137">
        <f>SIMULATEUR!$L$11*(SIMULATEUR!$H$11*G464-Cout_Audit)</f>
        <v/>
      </c>
      <c r="P464" s="137">
        <f>SIMULATEUR!$L$12*(SIMULATEUR!$H$12*H464-Cout_Audit)</f>
        <v/>
      </c>
      <c r="Q464" s="137">
        <f>SIMULATEUR!$L$13*(SIMULATEUR!$H$13*I464-Cout_Audit)</f>
        <v/>
      </c>
      <c r="S464" s="138">
        <f>SUM(J464:Q464)</f>
        <v/>
      </c>
    </row>
    <row r="465">
      <c r="A465" s="135" t="n">
        <v>462</v>
      </c>
      <c r="B465" s="136">
        <f>MAX(0,MIN(1,NORMINV(RAND(),Taux_Recup,Ecart_Type_Recup)))</f>
        <v/>
      </c>
      <c r="C465" s="136">
        <f>MAX(0,MIN(1,NORMINV(RAND(),Taux_Recup,Ecart_Type_Recup)))</f>
        <v/>
      </c>
      <c r="D465" s="136">
        <f>MAX(0,MIN(1,NORMINV(RAND(),Taux_Recup,Ecart_Type_Recup)))</f>
        <v/>
      </c>
      <c r="E465" s="136">
        <f>MAX(0,MIN(1,NORMINV(RAND(),Taux_Recup,Ecart_Type_Recup)))</f>
        <v/>
      </c>
      <c r="F465" s="136">
        <f>MAX(0,MIN(1,NORMINV(RAND(),Taux_Recup,Ecart_Type_Recup)))</f>
        <v/>
      </c>
      <c r="G465" s="136">
        <f>MAX(0,MIN(1,NORMINV(RAND(),Taux_Recup,Ecart_Type_Recup)))</f>
        <v/>
      </c>
      <c r="H465" s="136">
        <f>MAX(0,MIN(1,NORMINV(RAND(),Taux_Recup,Ecart_Type_Recup)))</f>
        <v/>
      </c>
      <c r="I465" s="136">
        <f>MAX(0,MIN(1,NORMINV(RAND(),Taux_Recup,Ecart_Type_Recup)))</f>
        <v/>
      </c>
      <c r="J465" s="137">
        <f>SIMULATEUR!$L$6*(SIMULATEUR!$H$6*B465-Cout_Audit)</f>
        <v/>
      </c>
      <c r="K465" s="137">
        <f>SIMULATEUR!$L$7*(SIMULATEUR!$H$7*C465-Cout_Audit)</f>
        <v/>
      </c>
      <c r="L465" s="137">
        <f>SIMULATEUR!$L$8*(SIMULATEUR!$H$8*D465-Cout_Audit)</f>
        <v/>
      </c>
      <c r="M465" s="137">
        <f>SIMULATEUR!$L$9*(SIMULATEUR!$H$9*E465-Cout_Audit)</f>
        <v/>
      </c>
      <c r="N465" s="137">
        <f>SIMULATEUR!$L$10*(SIMULATEUR!$H$10*F465-Cout_Audit)</f>
        <v/>
      </c>
      <c r="O465" s="137">
        <f>SIMULATEUR!$L$11*(SIMULATEUR!$H$11*G465-Cout_Audit)</f>
        <v/>
      </c>
      <c r="P465" s="137">
        <f>SIMULATEUR!$L$12*(SIMULATEUR!$H$12*H465-Cout_Audit)</f>
        <v/>
      </c>
      <c r="Q465" s="137">
        <f>SIMULATEUR!$L$13*(SIMULATEUR!$H$13*I465-Cout_Audit)</f>
        <v/>
      </c>
      <c r="S465" s="138">
        <f>SUM(J465:Q465)</f>
        <v/>
      </c>
    </row>
    <row r="466">
      <c r="A466" s="135" t="n">
        <v>463</v>
      </c>
      <c r="B466" s="136">
        <f>MAX(0,MIN(1,NORMINV(RAND(),Taux_Recup,Ecart_Type_Recup)))</f>
        <v/>
      </c>
      <c r="C466" s="136">
        <f>MAX(0,MIN(1,NORMINV(RAND(),Taux_Recup,Ecart_Type_Recup)))</f>
        <v/>
      </c>
      <c r="D466" s="136">
        <f>MAX(0,MIN(1,NORMINV(RAND(),Taux_Recup,Ecart_Type_Recup)))</f>
        <v/>
      </c>
      <c r="E466" s="136">
        <f>MAX(0,MIN(1,NORMINV(RAND(),Taux_Recup,Ecart_Type_Recup)))</f>
        <v/>
      </c>
      <c r="F466" s="136">
        <f>MAX(0,MIN(1,NORMINV(RAND(),Taux_Recup,Ecart_Type_Recup)))</f>
        <v/>
      </c>
      <c r="G466" s="136">
        <f>MAX(0,MIN(1,NORMINV(RAND(),Taux_Recup,Ecart_Type_Recup)))</f>
        <v/>
      </c>
      <c r="H466" s="136">
        <f>MAX(0,MIN(1,NORMINV(RAND(),Taux_Recup,Ecart_Type_Recup)))</f>
        <v/>
      </c>
      <c r="I466" s="136">
        <f>MAX(0,MIN(1,NORMINV(RAND(),Taux_Recup,Ecart_Type_Recup)))</f>
        <v/>
      </c>
      <c r="J466" s="137">
        <f>SIMULATEUR!$L$6*(SIMULATEUR!$H$6*B466-Cout_Audit)</f>
        <v/>
      </c>
      <c r="K466" s="137">
        <f>SIMULATEUR!$L$7*(SIMULATEUR!$H$7*C466-Cout_Audit)</f>
        <v/>
      </c>
      <c r="L466" s="137">
        <f>SIMULATEUR!$L$8*(SIMULATEUR!$H$8*D466-Cout_Audit)</f>
        <v/>
      </c>
      <c r="M466" s="137">
        <f>SIMULATEUR!$L$9*(SIMULATEUR!$H$9*E466-Cout_Audit)</f>
        <v/>
      </c>
      <c r="N466" s="137">
        <f>SIMULATEUR!$L$10*(SIMULATEUR!$H$10*F466-Cout_Audit)</f>
        <v/>
      </c>
      <c r="O466" s="137">
        <f>SIMULATEUR!$L$11*(SIMULATEUR!$H$11*G466-Cout_Audit)</f>
        <v/>
      </c>
      <c r="P466" s="137">
        <f>SIMULATEUR!$L$12*(SIMULATEUR!$H$12*H466-Cout_Audit)</f>
        <v/>
      </c>
      <c r="Q466" s="137">
        <f>SIMULATEUR!$L$13*(SIMULATEUR!$H$13*I466-Cout_Audit)</f>
        <v/>
      </c>
      <c r="S466" s="138">
        <f>SUM(J466:Q466)</f>
        <v/>
      </c>
    </row>
    <row r="467">
      <c r="A467" s="135" t="n">
        <v>464</v>
      </c>
      <c r="B467" s="136">
        <f>MAX(0,MIN(1,NORMINV(RAND(),Taux_Recup,Ecart_Type_Recup)))</f>
        <v/>
      </c>
      <c r="C467" s="136">
        <f>MAX(0,MIN(1,NORMINV(RAND(),Taux_Recup,Ecart_Type_Recup)))</f>
        <v/>
      </c>
      <c r="D467" s="136">
        <f>MAX(0,MIN(1,NORMINV(RAND(),Taux_Recup,Ecart_Type_Recup)))</f>
        <v/>
      </c>
      <c r="E467" s="136">
        <f>MAX(0,MIN(1,NORMINV(RAND(),Taux_Recup,Ecart_Type_Recup)))</f>
        <v/>
      </c>
      <c r="F467" s="136">
        <f>MAX(0,MIN(1,NORMINV(RAND(),Taux_Recup,Ecart_Type_Recup)))</f>
        <v/>
      </c>
      <c r="G467" s="136">
        <f>MAX(0,MIN(1,NORMINV(RAND(),Taux_Recup,Ecart_Type_Recup)))</f>
        <v/>
      </c>
      <c r="H467" s="136">
        <f>MAX(0,MIN(1,NORMINV(RAND(),Taux_Recup,Ecart_Type_Recup)))</f>
        <v/>
      </c>
      <c r="I467" s="136">
        <f>MAX(0,MIN(1,NORMINV(RAND(),Taux_Recup,Ecart_Type_Recup)))</f>
        <v/>
      </c>
      <c r="J467" s="137">
        <f>SIMULATEUR!$L$6*(SIMULATEUR!$H$6*B467-Cout_Audit)</f>
        <v/>
      </c>
      <c r="K467" s="137">
        <f>SIMULATEUR!$L$7*(SIMULATEUR!$H$7*C467-Cout_Audit)</f>
        <v/>
      </c>
      <c r="L467" s="137">
        <f>SIMULATEUR!$L$8*(SIMULATEUR!$H$8*D467-Cout_Audit)</f>
        <v/>
      </c>
      <c r="M467" s="137">
        <f>SIMULATEUR!$L$9*(SIMULATEUR!$H$9*E467-Cout_Audit)</f>
        <v/>
      </c>
      <c r="N467" s="137">
        <f>SIMULATEUR!$L$10*(SIMULATEUR!$H$10*F467-Cout_Audit)</f>
        <v/>
      </c>
      <c r="O467" s="137">
        <f>SIMULATEUR!$L$11*(SIMULATEUR!$H$11*G467-Cout_Audit)</f>
        <v/>
      </c>
      <c r="P467" s="137">
        <f>SIMULATEUR!$L$12*(SIMULATEUR!$H$12*H467-Cout_Audit)</f>
        <v/>
      </c>
      <c r="Q467" s="137">
        <f>SIMULATEUR!$L$13*(SIMULATEUR!$H$13*I467-Cout_Audit)</f>
        <v/>
      </c>
      <c r="S467" s="138">
        <f>SUM(J467:Q467)</f>
        <v/>
      </c>
    </row>
    <row r="468">
      <c r="A468" s="135" t="n">
        <v>465</v>
      </c>
      <c r="B468" s="136">
        <f>MAX(0,MIN(1,NORMINV(RAND(),Taux_Recup,Ecart_Type_Recup)))</f>
        <v/>
      </c>
      <c r="C468" s="136">
        <f>MAX(0,MIN(1,NORMINV(RAND(),Taux_Recup,Ecart_Type_Recup)))</f>
        <v/>
      </c>
      <c r="D468" s="136">
        <f>MAX(0,MIN(1,NORMINV(RAND(),Taux_Recup,Ecart_Type_Recup)))</f>
        <v/>
      </c>
      <c r="E468" s="136">
        <f>MAX(0,MIN(1,NORMINV(RAND(),Taux_Recup,Ecart_Type_Recup)))</f>
        <v/>
      </c>
      <c r="F468" s="136">
        <f>MAX(0,MIN(1,NORMINV(RAND(),Taux_Recup,Ecart_Type_Recup)))</f>
        <v/>
      </c>
      <c r="G468" s="136">
        <f>MAX(0,MIN(1,NORMINV(RAND(),Taux_Recup,Ecart_Type_Recup)))</f>
        <v/>
      </c>
      <c r="H468" s="136">
        <f>MAX(0,MIN(1,NORMINV(RAND(),Taux_Recup,Ecart_Type_Recup)))</f>
        <v/>
      </c>
      <c r="I468" s="136">
        <f>MAX(0,MIN(1,NORMINV(RAND(),Taux_Recup,Ecart_Type_Recup)))</f>
        <v/>
      </c>
      <c r="J468" s="137">
        <f>SIMULATEUR!$L$6*(SIMULATEUR!$H$6*B468-Cout_Audit)</f>
        <v/>
      </c>
      <c r="K468" s="137">
        <f>SIMULATEUR!$L$7*(SIMULATEUR!$H$7*C468-Cout_Audit)</f>
        <v/>
      </c>
      <c r="L468" s="137">
        <f>SIMULATEUR!$L$8*(SIMULATEUR!$H$8*D468-Cout_Audit)</f>
        <v/>
      </c>
      <c r="M468" s="137">
        <f>SIMULATEUR!$L$9*(SIMULATEUR!$H$9*E468-Cout_Audit)</f>
        <v/>
      </c>
      <c r="N468" s="137">
        <f>SIMULATEUR!$L$10*(SIMULATEUR!$H$10*F468-Cout_Audit)</f>
        <v/>
      </c>
      <c r="O468" s="137">
        <f>SIMULATEUR!$L$11*(SIMULATEUR!$H$11*G468-Cout_Audit)</f>
        <v/>
      </c>
      <c r="P468" s="137">
        <f>SIMULATEUR!$L$12*(SIMULATEUR!$H$12*H468-Cout_Audit)</f>
        <v/>
      </c>
      <c r="Q468" s="137">
        <f>SIMULATEUR!$L$13*(SIMULATEUR!$H$13*I468-Cout_Audit)</f>
        <v/>
      </c>
      <c r="S468" s="138">
        <f>SUM(J468:Q468)</f>
        <v/>
      </c>
    </row>
    <row r="469">
      <c r="A469" s="135" t="n">
        <v>466</v>
      </c>
      <c r="B469" s="136">
        <f>MAX(0,MIN(1,NORMINV(RAND(),Taux_Recup,Ecart_Type_Recup)))</f>
        <v/>
      </c>
      <c r="C469" s="136">
        <f>MAX(0,MIN(1,NORMINV(RAND(),Taux_Recup,Ecart_Type_Recup)))</f>
        <v/>
      </c>
      <c r="D469" s="136">
        <f>MAX(0,MIN(1,NORMINV(RAND(),Taux_Recup,Ecart_Type_Recup)))</f>
        <v/>
      </c>
      <c r="E469" s="136">
        <f>MAX(0,MIN(1,NORMINV(RAND(),Taux_Recup,Ecart_Type_Recup)))</f>
        <v/>
      </c>
      <c r="F469" s="136">
        <f>MAX(0,MIN(1,NORMINV(RAND(),Taux_Recup,Ecart_Type_Recup)))</f>
        <v/>
      </c>
      <c r="G469" s="136">
        <f>MAX(0,MIN(1,NORMINV(RAND(),Taux_Recup,Ecart_Type_Recup)))</f>
        <v/>
      </c>
      <c r="H469" s="136">
        <f>MAX(0,MIN(1,NORMINV(RAND(),Taux_Recup,Ecart_Type_Recup)))</f>
        <v/>
      </c>
      <c r="I469" s="136">
        <f>MAX(0,MIN(1,NORMINV(RAND(),Taux_Recup,Ecart_Type_Recup)))</f>
        <v/>
      </c>
      <c r="J469" s="137">
        <f>SIMULATEUR!$L$6*(SIMULATEUR!$H$6*B469-Cout_Audit)</f>
        <v/>
      </c>
      <c r="K469" s="137">
        <f>SIMULATEUR!$L$7*(SIMULATEUR!$H$7*C469-Cout_Audit)</f>
        <v/>
      </c>
      <c r="L469" s="137">
        <f>SIMULATEUR!$L$8*(SIMULATEUR!$H$8*D469-Cout_Audit)</f>
        <v/>
      </c>
      <c r="M469" s="137">
        <f>SIMULATEUR!$L$9*(SIMULATEUR!$H$9*E469-Cout_Audit)</f>
        <v/>
      </c>
      <c r="N469" s="137">
        <f>SIMULATEUR!$L$10*(SIMULATEUR!$H$10*F469-Cout_Audit)</f>
        <v/>
      </c>
      <c r="O469" s="137">
        <f>SIMULATEUR!$L$11*(SIMULATEUR!$H$11*G469-Cout_Audit)</f>
        <v/>
      </c>
      <c r="P469" s="137">
        <f>SIMULATEUR!$L$12*(SIMULATEUR!$H$12*H469-Cout_Audit)</f>
        <v/>
      </c>
      <c r="Q469" s="137">
        <f>SIMULATEUR!$L$13*(SIMULATEUR!$H$13*I469-Cout_Audit)</f>
        <v/>
      </c>
      <c r="S469" s="138">
        <f>SUM(J469:Q469)</f>
        <v/>
      </c>
    </row>
    <row r="470">
      <c r="A470" s="135" t="n">
        <v>467</v>
      </c>
      <c r="B470" s="136">
        <f>MAX(0,MIN(1,NORMINV(RAND(),Taux_Recup,Ecart_Type_Recup)))</f>
        <v/>
      </c>
      <c r="C470" s="136">
        <f>MAX(0,MIN(1,NORMINV(RAND(),Taux_Recup,Ecart_Type_Recup)))</f>
        <v/>
      </c>
      <c r="D470" s="136">
        <f>MAX(0,MIN(1,NORMINV(RAND(),Taux_Recup,Ecart_Type_Recup)))</f>
        <v/>
      </c>
      <c r="E470" s="136">
        <f>MAX(0,MIN(1,NORMINV(RAND(),Taux_Recup,Ecart_Type_Recup)))</f>
        <v/>
      </c>
      <c r="F470" s="136">
        <f>MAX(0,MIN(1,NORMINV(RAND(),Taux_Recup,Ecart_Type_Recup)))</f>
        <v/>
      </c>
      <c r="G470" s="136">
        <f>MAX(0,MIN(1,NORMINV(RAND(),Taux_Recup,Ecart_Type_Recup)))</f>
        <v/>
      </c>
      <c r="H470" s="136">
        <f>MAX(0,MIN(1,NORMINV(RAND(),Taux_Recup,Ecart_Type_Recup)))</f>
        <v/>
      </c>
      <c r="I470" s="136">
        <f>MAX(0,MIN(1,NORMINV(RAND(),Taux_Recup,Ecart_Type_Recup)))</f>
        <v/>
      </c>
      <c r="J470" s="137">
        <f>SIMULATEUR!$L$6*(SIMULATEUR!$H$6*B470-Cout_Audit)</f>
        <v/>
      </c>
      <c r="K470" s="137">
        <f>SIMULATEUR!$L$7*(SIMULATEUR!$H$7*C470-Cout_Audit)</f>
        <v/>
      </c>
      <c r="L470" s="137">
        <f>SIMULATEUR!$L$8*(SIMULATEUR!$H$8*D470-Cout_Audit)</f>
        <v/>
      </c>
      <c r="M470" s="137">
        <f>SIMULATEUR!$L$9*(SIMULATEUR!$H$9*E470-Cout_Audit)</f>
        <v/>
      </c>
      <c r="N470" s="137">
        <f>SIMULATEUR!$L$10*(SIMULATEUR!$H$10*F470-Cout_Audit)</f>
        <v/>
      </c>
      <c r="O470" s="137">
        <f>SIMULATEUR!$L$11*(SIMULATEUR!$H$11*G470-Cout_Audit)</f>
        <v/>
      </c>
      <c r="P470" s="137">
        <f>SIMULATEUR!$L$12*(SIMULATEUR!$H$12*H470-Cout_Audit)</f>
        <v/>
      </c>
      <c r="Q470" s="137">
        <f>SIMULATEUR!$L$13*(SIMULATEUR!$H$13*I470-Cout_Audit)</f>
        <v/>
      </c>
      <c r="S470" s="138">
        <f>SUM(J470:Q470)</f>
        <v/>
      </c>
    </row>
    <row r="471">
      <c r="A471" s="135" t="n">
        <v>468</v>
      </c>
      <c r="B471" s="136">
        <f>MAX(0,MIN(1,NORMINV(RAND(),Taux_Recup,Ecart_Type_Recup)))</f>
        <v/>
      </c>
      <c r="C471" s="136">
        <f>MAX(0,MIN(1,NORMINV(RAND(),Taux_Recup,Ecart_Type_Recup)))</f>
        <v/>
      </c>
      <c r="D471" s="136">
        <f>MAX(0,MIN(1,NORMINV(RAND(),Taux_Recup,Ecart_Type_Recup)))</f>
        <v/>
      </c>
      <c r="E471" s="136">
        <f>MAX(0,MIN(1,NORMINV(RAND(),Taux_Recup,Ecart_Type_Recup)))</f>
        <v/>
      </c>
      <c r="F471" s="136">
        <f>MAX(0,MIN(1,NORMINV(RAND(),Taux_Recup,Ecart_Type_Recup)))</f>
        <v/>
      </c>
      <c r="G471" s="136">
        <f>MAX(0,MIN(1,NORMINV(RAND(),Taux_Recup,Ecart_Type_Recup)))</f>
        <v/>
      </c>
      <c r="H471" s="136">
        <f>MAX(0,MIN(1,NORMINV(RAND(),Taux_Recup,Ecart_Type_Recup)))</f>
        <v/>
      </c>
      <c r="I471" s="136">
        <f>MAX(0,MIN(1,NORMINV(RAND(),Taux_Recup,Ecart_Type_Recup)))</f>
        <v/>
      </c>
      <c r="J471" s="137">
        <f>SIMULATEUR!$L$6*(SIMULATEUR!$H$6*B471-Cout_Audit)</f>
        <v/>
      </c>
      <c r="K471" s="137">
        <f>SIMULATEUR!$L$7*(SIMULATEUR!$H$7*C471-Cout_Audit)</f>
        <v/>
      </c>
      <c r="L471" s="137">
        <f>SIMULATEUR!$L$8*(SIMULATEUR!$H$8*D471-Cout_Audit)</f>
        <v/>
      </c>
      <c r="M471" s="137">
        <f>SIMULATEUR!$L$9*(SIMULATEUR!$H$9*E471-Cout_Audit)</f>
        <v/>
      </c>
      <c r="N471" s="137">
        <f>SIMULATEUR!$L$10*(SIMULATEUR!$H$10*F471-Cout_Audit)</f>
        <v/>
      </c>
      <c r="O471" s="137">
        <f>SIMULATEUR!$L$11*(SIMULATEUR!$H$11*G471-Cout_Audit)</f>
        <v/>
      </c>
      <c r="P471" s="137">
        <f>SIMULATEUR!$L$12*(SIMULATEUR!$H$12*H471-Cout_Audit)</f>
        <v/>
      </c>
      <c r="Q471" s="137">
        <f>SIMULATEUR!$L$13*(SIMULATEUR!$H$13*I471-Cout_Audit)</f>
        <v/>
      </c>
      <c r="S471" s="138">
        <f>SUM(J471:Q471)</f>
        <v/>
      </c>
    </row>
    <row r="472">
      <c r="A472" s="135" t="n">
        <v>469</v>
      </c>
      <c r="B472" s="136">
        <f>MAX(0,MIN(1,NORMINV(RAND(),Taux_Recup,Ecart_Type_Recup)))</f>
        <v/>
      </c>
      <c r="C472" s="136">
        <f>MAX(0,MIN(1,NORMINV(RAND(),Taux_Recup,Ecart_Type_Recup)))</f>
        <v/>
      </c>
      <c r="D472" s="136">
        <f>MAX(0,MIN(1,NORMINV(RAND(),Taux_Recup,Ecart_Type_Recup)))</f>
        <v/>
      </c>
      <c r="E472" s="136">
        <f>MAX(0,MIN(1,NORMINV(RAND(),Taux_Recup,Ecart_Type_Recup)))</f>
        <v/>
      </c>
      <c r="F472" s="136">
        <f>MAX(0,MIN(1,NORMINV(RAND(),Taux_Recup,Ecart_Type_Recup)))</f>
        <v/>
      </c>
      <c r="G472" s="136">
        <f>MAX(0,MIN(1,NORMINV(RAND(),Taux_Recup,Ecart_Type_Recup)))</f>
        <v/>
      </c>
      <c r="H472" s="136">
        <f>MAX(0,MIN(1,NORMINV(RAND(),Taux_Recup,Ecart_Type_Recup)))</f>
        <v/>
      </c>
      <c r="I472" s="136">
        <f>MAX(0,MIN(1,NORMINV(RAND(),Taux_Recup,Ecart_Type_Recup)))</f>
        <v/>
      </c>
      <c r="J472" s="137">
        <f>SIMULATEUR!$L$6*(SIMULATEUR!$H$6*B472-Cout_Audit)</f>
        <v/>
      </c>
      <c r="K472" s="137">
        <f>SIMULATEUR!$L$7*(SIMULATEUR!$H$7*C472-Cout_Audit)</f>
        <v/>
      </c>
      <c r="L472" s="137">
        <f>SIMULATEUR!$L$8*(SIMULATEUR!$H$8*D472-Cout_Audit)</f>
        <v/>
      </c>
      <c r="M472" s="137">
        <f>SIMULATEUR!$L$9*(SIMULATEUR!$H$9*E472-Cout_Audit)</f>
        <v/>
      </c>
      <c r="N472" s="137">
        <f>SIMULATEUR!$L$10*(SIMULATEUR!$H$10*F472-Cout_Audit)</f>
        <v/>
      </c>
      <c r="O472" s="137">
        <f>SIMULATEUR!$L$11*(SIMULATEUR!$H$11*G472-Cout_Audit)</f>
        <v/>
      </c>
      <c r="P472" s="137">
        <f>SIMULATEUR!$L$12*(SIMULATEUR!$H$12*H472-Cout_Audit)</f>
        <v/>
      </c>
      <c r="Q472" s="137">
        <f>SIMULATEUR!$L$13*(SIMULATEUR!$H$13*I472-Cout_Audit)</f>
        <v/>
      </c>
      <c r="S472" s="138">
        <f>SUM(J472:Q472)</f>
        <v/>
      </c>
    </row>
    <row r="473">
      <c r="A473" s="135" t="n">
        <v>470</v>
      </c>
      <c r="B473" s="136">
        <f>MAX(0,MIN(1,NORMINV(RAND(),Taux_Recup,Ecart_Type_Recup)))</f>
        <v/>
      </c>
      <c r="C473" s="136">
        <f>MAX(0,MIN(1,NORMINV(RAND(),Taux_Recup,Ecart_Type_Recup)))</f>
        <v/>
      </c>
      <c r="D473" s="136">
        <f>MAX(0,MIN(1,NORMINV(RAND(),Taux_Recup,Ecart_Type_Recup)))</f>
        <v/>
      </c>
      <c r="E473" s="136">
        <f>MAX(0,MIN(1,NORMINV(RAND(),Taux_Recup,Ecart_Type_Recup)))</f>
        <v/>
      </c>
      <c r="F473" s="136">
        <f>MAX(0,MIN(1,NORMINV(RAND(),Taux_Recup,Ecart_Type_Recup)))</f>
        <v/>
      </c>
      <c r="G473" s="136">
        <f>MAX(0,MIN(1,NORMINV(RAND(),Taux_Recup,Ecart_Type_Recup)))</f>
        <v/>
      </c>
      <c r="H473" s="136">
        <f>MAX(0,MIN(1,NORMINV(RAND(),Taux_Recup,Ecart_Type_Recup)))</f>
        <v/>
      </c>
      <c r="I473" s="136">
        <f>MAX(0,MIN(1,NORMINV(RAND(),Taux_Recup,Ecart_Type_Recup)))</f>
        <v/>
      </c>
      <c r="J473" s="137">
        <f>SIMULATEUR!$L$6*(SIMULATEUR!$H$6*B473-Cout_Audit)</f>
        <v/>
      </c>
      <c r="K473" s="137">
        <f>SIMULATEUR!$L$7*(SIMULATEUR!$H$7*C473-Cout_Audit)</f>
        <v/>
      </c>
      <c r="L473" s="137">
        <f>SIMULATEUR!$L$8*(SIMULATEUR!$H$8*D473-Cout_Audit)</f>
        <v/>
      </c>
      <c r="M473" s="137">
        <f>SIMULATEUR!$L$9*(SIMULATEUR!$H$9*E473-Cout_Audit)</f>
        <v/>
      </c>
      <c r="N473" s="137">
        <f>SIMULATEUR!$L$10*(SIMULATEUR!$H$10*F473-Cout_Audit)</f>
        <v/>
      </c>
      <c r="O473" s="137">
        <f>SIMULATEUR!$L$11*(SIMULATEUR!$H$11*G473-Cout_Audit)</f>
        <v/>
      </c>
      <c r="P473" s="137">
        <f>SIMULATEUR!$L$12*(SIMULATEUR!$H$12*H473-Cout_Audit)</f>
        <v/>
      </c>
      <c r="Q473" s="137">
        <f>SIMULATEUR!$L$13*(SIMULATEUR!$H$13*I473-Cout_Audit)</f>
        <v/>
      </c>
      <c r="S473" s="138">
        <f>SUM(J473:Q473)</f>
        <v/>
      </c>
    </row>
    <row r="474">
      <c r="A474" s="135" t="n">
        <v>471</v>
      </c>
      <c r="B474" s="136">
        <f>MAX(0,MIN(1,NORMINV(RAND(),Taux_Recup,Ecart_Type_Recup)))</f>
        <v/>
      </c>
      <c r="C474" s="136">
        <f>MAX(0,MIN(1,NORMINV(RAND(),Taux_Recup,Ecart_Type_Recup)))</f>
        <v/>
      </c>
      <c r="D474" s="136">
        <f>MAX(0,MIN(1,NORMINV(RAND(),Taux_Recup,Ecart_Type_Recup)))</f>
        <v/>
      </c>
      <c r="E474" s="136">
        <f>MAX(0,MIN(1,NORMINV(RAND(),Taux_Recup,Ecart_Type_Recup)))</f>
        <v/>
      </c>
      <c r="F474" s="136">
        <f>MAX(0,MIN(1,NORMINV(RAND(),Taux_Recup,Ecart_Type_Recup)))</f>
        <v/>
      </c>
      <c r="G474" s="136">
        <f>MAX(0,MIN(1,NORMINV(RAND(),Taux_Recup,Ecart_Type_Recup)))</f>
        <v/>
      </c>
      <c r="H474" s="136">
        <f>MAX(0,MIN(1,NORMINV(RAND(),Taux_Recup,Ecart_Type_Recup)))</f>
        <v/>
      </c>
      <c r="I474" s="136">
        <f>MAX(0,MIN(1,NORMINV(RAND(),Taux_Recup,Ecart_Type_Recup)))</f>
        <v/>
      </c>
      <c r="J474" s="137">
        <f>SIMULATEUR!$L$6*(SIMULATEUR!$H$6*B474-Cout_Audit)</f>
        <v/>
      </c>
      <c r="K474" s="137">
        <f>SIMULATEUR!$L$7*(SIMULATEUR!$H$7*C474-Cout_Audit)</f>
        <v/>
      </c>
      <c r="L474" s="137">
        <f>SIMULATEUR!$L$8*(SIMULATEUR!$H$8*D474-Cout_Audit)</f>
        <v/>
      </c>
      <c r="M474" s="137">
        <f>SIMULATEUR!$L$9*(SIMULATEUR!$H$9*E474-Cout_Audit)</f>
        <v/>
      </c>
      <c r="N474" s="137">
        <f>SIMULATEUR!$L$10*(SIMULATEUR!$H$10*F474-Cout_Audit)</f>
        <v/>
      </c>
      <c r="O474" s="137">
        <f>SIMULATEUR!$L$11*(SIMULATEUR!$H$11*G474-Cout_Audit)</f>
        <v/>
      </c>
      <c r="P474" s="137">
        <f>SIMULATEUR!$L$12*(SIMULATEUR!$H$12*H474-Cout_Audit)</f>
        <v/>
      </c>
      <c r="Q474" s="137">
        <f>SIMULATEUR!$L$13*(SIMULATEUR!$H$13*I474-Cout_Audit)</f>
        <v/>
      </c>
      <c r="S474" s="138">
        <f>SUM(J474:Q474)</f>
        <v/>
      </c>
    </row>
    <row r="475">
      <c r="A475" s="135" t="n">
        <v>472</v>
      </c>
      <c r="B475" s="136">
        <f>MAX(0,MIN(1,NORMINV(RAND(),Taux_Recup,Ecart_Type_Recup)))</f>
        <v/>
      </c>
      <c r="C475" s="136">
        <f>MAX(0,MIN(1,NORMINV(RAND(),Taux_Recup,Ecart_Type_Recup)))</f>
        <v/>
      </c>
      <c r="D475" s="136">
        <f>MAX(0,MIN(1,NORMINV(RAND(),Taux_Recup,Ecart_Type_Recup)))</f>
        <v/>
      </c>
      <c r="E475" s="136">
        <f>MAX(0,MIN(1,NORMINV(RAND(),Taux_Recup,Ecart_Type_Recup)))</f>
        <v/>
      </c>
      <c r="F475" s="136">
        <f>MAX(0,MIN(1,NORMINV(RAND(),Taux_Recup,Ecart_Type_Recup)))</f>
        <v/>
      </c>
      <c r="G475" s="136">
        <f>MAX(0,MIN(1,NORMINV(RAND(),Taux_Recup,Ecart_Type_Recup)))</f>
        <v/>
      </c>
      <c r="H475" s="136">
        <f>MAX(0,MIN(1,NORMINV(RAND(),Taux_Recup,Ecart_Type_Recup)))</f>
        <v/>
      </c>
      <c r="I475" s="136">
        <f>MAX(0,MIN(1,NORMINV(RAND(),Taux_Recup,Ecart_Type_Recup)))</f>
        <v/>
      </c>
      <c r="J475" s="137">
        <f>SIMULATEUR!$L$6*(SIMULATEUR!$H$6*B475-Cout_Audit)</f>
        <v/>
      </c>
      <c r="K475" s="137">
        <f>SIMULATEUR!$L$7*(SIMULATEUR!$H$7*C475-Cout_Audit)</f>
        <v/>
      </c>
      <c r="L475" s="137">
        <f>SIMULATEUR!$L$8*(SIMULATEUR!$H$8*D475-Cout_Audit)</f>
        <v/>
      </c>
      <c r="M475" s="137">
        <f>SIMULATEUR!$L$9*(SIMULATEUR!$H$9*E475-Cout_Audit)</f>
        <v/>
      </c>
      <c r="N475" s="137">
        <f>SIMULATEUR!$L$10*(SIMULATEUR!$H$10*F475-Cout_Audit)</f>
        <v/>
      </c>
      <c r="O475" s="137">
        <f>SIMULATEUR!$L$11*(SIMULATEUR!$H$11*G475-Cout_Audit)</f>
        <v/>
      </c>
      <c r="P475" s="137">
        <f>SIMULATEUR!$L$12*(SIMULATEUR!$H$12*H475-Cout_Audit)</f>
        <v/>
      </c>
      <c r="Q475" s="137">
        <f>SIMULATEUR!$L$13*(SIMULATEUR!$H$13*I475-Cout_Audit)</f>
        <v/>
      </c>
      <c r="S475" s="138">
        <f>SUM(J475:Q475)</f>
        <v/>
      </c>
    </row>
    <row r="476">
      <c r="A476" s="135" t="n">
        <v>473</v>
      </c>
      <c r="B476" s="136">
        <f>MAX(0,MIN(1,NORMINV(RAND(),Taux_Recup,Ecart_Type_Recup)))</f>
        <v/>
      </c>
      <c r="C476" s="136">
        <f>MAX(0,MIN(1,NORMINV(RAND(),Taux_Recup,Ecart_Type_Recup)))</f>
        <v/>
      </c>
      <c r="D476" s="136">
        <f>MAX(0,MIN(1,NORMINV(RAND(),Taux_Recup,Ecart_Type_Recup)))</f>
        <v/>
      </c>
      <c r="E476" s="136">
        <f>MAX(0,MIN(1,NORMINV(RAND(),Taux_Recup,Ecart_Type_Recup)))</f>
        <v/>
      </c>
      <c r="F476" s="136">
        <f>MAX(0,MIN(1,NORMINV(RAND(),Taux_Recup,Ecart_Type_Recup)))</f>
        <v/>
      </c>
      <c r="G476" s="136">
        <f>MAX(0,MIN(1,NORMINV(RAND(),Taux_Recup,Ecart_Type_Recup)))</f>
        <v/>
      </c>
      <c r="H476" s="136">
        <f>MAX(0,MIN(1,NORMINV(RAND(),Taux_Recup,Ecart_Type_Recup)))</f>
        <v/>
      </c>
      <c r="I476" s="136">
        <f>MAX(0,MIN(1,NORMINV(RAND(),Taux_Recup,Ecart_Type_Recup)))</f>
        <v/>
      </c>
      <c r="J476" s="137">
        <f>SIMULATEUR!$L$6*(SIMULATEUR!$H$6*B476-Cout_Audit)</f>
        <v/>
      </c>
      <c r="K476" s="137">
        <f>SIMULATEUR!$L$7*(SIMULATEUR!$H$7*C476-Cout_Audit)</f>
        <v/>
      </c>
      <c r="L476" s="137">
        <f>SIMULATEUR!$L$8*(SIMULATEUR!$H$8*D476-Cout_Audit)</f>
        <v/>
      </c>
      <c r="M476" s="137">
        <f>SIMULATEUR!$L$9*(SIMULATEUR!$H$9*E476-Cout_Audit)</f>
        <v/>
      </c>
      <c r="N476" s="137">
        <f>SIMULATEUR!$L$10*(SIMULATEUR!$H$10*F476-Cout_Audit)</f>
        <v/>
      </c>
      <c r="O476" s="137">
        <f>SIMULATEUR!$L$11*(SIMULATEUR!$H$11*G476-Cout_Audit)</f>
        <v/>
      </c>
      <c r="P476" s="137">
        <f>SIMULATEUR!$L$12*(SIMULATEUR!$H$12*H476-Cout_Audit)</f>
        <v/>
      </c>
      <c r="Q476" s="137">
        <f>SIMULATEUR!$L$13*(SIMULATEUR!$H$13*I476-Cout_Audit)</f>
        <v/>
      </c>
      <c r="S476" s="138">
        <f>SUM(J476:Q476)</f>
        <v/>
      </c>
    </row>
    <row r="477">
      <c r="A477" s="135" t="n">
        <v>474</v>
      </c>
      <c r="B477" s="136">
        <f>MAX(0,MIN(1,NORMINV(RAND(),Taux_Recup,Ecart_Type_Recup)))</f>
        <v/>
      </c>
      <c r="C477" s="136">
        <f>MAX(0,MIN(1,NORMINV(RAND(),Taux_Recup,Ecart_Type_Recup)))</f>
        <v/>
      </c>
      <c r="D477" s="136">
        <f>MAX(0,MIN(1,NORMINV(RAND(),Taux_Recup,Ecart_Type_Recup)))</f>
        <v/>
      </c>
      <c r="E477" s="136">
        <f>MAX(0,MIN(1,NORMINV(RAND(),Taux_Recup,Ecart_Type_Recup)))</f>
        <v/>
      </c>
      <c r="F477" s="136">
        <f>MAX(0,MIN(1,NORMINV(RAND(),Taux_Recup,Ecart_Type_Recup)))</f>
        <v/>
      </c>
      <c r="G477" s="136">
        <f>MAX(0,MIN(1,NORMINV(RAND(),Taux_Recup,Ecart_Type_Recup)))</f>
        <v/>
      </c>
      <c r="H477" s="136">
        <f>MAX(0,MIN(1,NORMINV(RAND(),Taux_Recup,Ecart_Type_Recup)))</f>
        <v/>
      </c>
      <c r="I477" s="136">
        <f>MAX(0,MIN(1,NORMINV(RAND(),Taux_Recup,Ecart_Type_Recup)))</f>
        <v/>
      </c>
      <c r="J477" s="137">
        <f>SIMULATEUR!$L$6*(SIMULATEUR!$H$6*B477-Cout_Audit)</f>
        <v/>
      </c>
      <c r="K477" s="137">
        <f>SIMULATEUR!$L$7*(SIMULATEUR!$H$7*C477-Cout_Audit)</f>
        <v/>
      </c>
      <c r="L477" s="137">
        <f>SIMULATEUR!$L$8*(SIMULATEUR!$H$8*D477-Cout_Audit)</f>
        <v/>
      </c>
      <c r="M477" s="137">
        <f>SIMULATEUR!$L$9*(SIMULATEUR!$H$9*E477-Cout_Audit)</f>
        <v/>
      </c>
      <c r="N477" s="137">
        <f>SIMULATEUR!$L$10*(SIMULATEUR!$H$10*F477-Cout_Audit)</f>
        <v/>
      </c>
      <c r="O477" s="137">
        <f>SIMULATEUR!$L$11*(SIMULATEUR!$H$11*G477-Cout_Audit)</f>
        <v/>
      </c>
      <c r="P477" s="137">
        <f>SIMULATEUR!$L$12*(SIMULATEUR!$H$12*H477-Cout_Audit)</f>
        <v/>
      </c>
      <c r="Q477" s="137">
        <f>SIMULATEUR!$L$13*(SIMULATEUR!$H$13*I477-Cout_Audit)</f>
        <v/>
      </c>
      <c r="S477" s="138">
        <f>SUM(J477:Q477)</f>
        <v/>
      </c>
    </row>
    <row r="478">
      <c r="A478" s="135" t="n">
        <v>475</v>
      </c>
      <c r="B478" s="136">
        <f>MAX(0,MIN(1,NORMINV(RAND(),Taux_Recup,Ecart_Type_Recup)))</f>
        <v/>
      </c>
      <c r="C478" s="136">
        <f>MAX(0,MIN(1,NORMINV(RAND(),Taux_Recup,Ecart_Type_Recup)))</f>
        <v/>
      </c>
      <c r="D478" s="136">
        <f>MAX(0,MIN(1,NORMINV(RAND(),Taux_Recup,Ecart_Type_Recup)))</f>
        <v/>
      </c>
      <c r="E478" s="136">
        <f>MAX(0,MIN(1,NORMINV(RAND(),Taux_Recup,Ecart_Type_Recup)))</f>
        <v/>
      </c>
      <c r="F478" s="136">
        <f>MAX(0,MIN(1,NORMINV(RAND(),Taux_Recup,Ecart_Type_Recup)))</f>
        <v/>
      </c>
      <c r="G478" s="136">
        <f>MAX(0,MIN(1,NORMINV(RAND(),Taux_Recup,Ecart_Type_Recup)))</f>
        <v/>
      </c>
      <c r="H478" s="136">
        <f>MAX(0,MIN(1,NORMINV(RAND(),Taux_Recup,Ecart_Type_Recup)))</f>
        <v/>
      </c>
      <c r="I478" s="136">
        <f>MAX(0,MIN(1,NORMINV(RAND(),Taux_Recup,Ecart_Type_Recup)))</f>
        <v/>
      </c>
      <c r="J478" s="137">
        <f>SIMULATEUR!$L$6*(SIMULATEUR!$H$6*B478-Cout_Audit)</f>
        <v/>
      </c>
      <c r="K478" s="137">
        <f>SIMULATEUR!$L$7*(SIMULATEUR!$H$7*C478-Cout_Audit)</f>
        <v/>
      </c>
      <c r="L478" s="137">
        <f>SIMULATEUR!$L$8*(SIMULATEUR!$H$8*D478-Cout_Audit)</f>
        <v/>
      </c>
      <c r="M478" s="137">
        <f>SIMULATEUR!$L$9*(SIMULATEUR!$H$9*E478-Cout_Audit)</f>
        <v/>
      </c>
      <c r="N478" s="137">
        <f>SIMULATEUR!$L$10*(SIMULATEUR!$H$10*F478-Cout_Audit)</f>
        <v/>
      </c>
      <c r="O478" s="137">
        <f>SIMULATEUR!$L$11*(SIMULATEUR!$H$11*G478-Cout_Audit)</f>
        <v/>
      </c>
      <c r="P478" s="137">
        <f>SIMULATEUR!$L$12*(SIMULATEUR!$H$12*H478-Cout_Audit)</f>
        <v/>
      </c>
      <c r="Q478" s="137">
        <f>SIMULATEUR!$L$13*(SIMULATEUR!$H$13*I478-Cout_Audit)</f>
        <v/>
      </c>
      <c r="S478" s="138">
        <f>SUM(J478:Q478)</f>
        <v/>
      </c>
    </row>
    <row r="479">
      <c r="A479" s="135" t="n">
        <v>476</v>
      </c>
      <c r="B479" s="136">
        <f>MAX(0,MIN(1,NORMINV(RAND(),Taux_Recup,Ecart_Type_Recup)))</f>
        <v/>
      </c>
      <c r="C479" s="136">
        <f>MAX(0,MIN(1,NORMINV(RAND(),Taux_Recup,Ecart_Type_Recup)))</f>
        <v/>
      </c>
      <c r="D479" s="136">
        <f>MAX(0,MIN(1,NORMINV(RAND(),Taux_Recup,Ecart_Type_Recup)))</f>
        <v/>
      </c>
      <c r="E479" s="136">
        <f>MAX(0,MIN(1,NORMINV(RAND(),Taux_Recup,Ecart_Type_Recup)))</f>
        <v/>
      </c>
      <c r="F479" s="136">
        <f>MAX(0,MIN(1,NORMINV(RAND(),Taux_Recup,Ecart_Type_Recup)))</f>
        <v/>
      </c>
      <c r="G479" s="136">
        <f>MAX(0,MIN(1,NORMINV(RAND(),Taux_Recup,Ecart_Type_Recup)))</f>
        <v/>
      </c>
      <c r="H479" s="136">
        <f>MAX(0,MIN(1,NORMINV(RAND(),Taux_Recup,Ecart_Type_Recup)))</f>
        <v/>
      </c>
      <c r="I479" s="136">
        <f>MAX(0,MIN(1,NORMINV(RAND(),Taux_Recup,Ecart_Type_Recup)))</f>
        <v/>
      </c>
      <c r="J479" s="137">
        <f>SIMULATEUR!$L$6*(SIMULATEUR!$H$6*B479-Cout_Audit)</f>
        <v/>
      </c>
      <c r="K479" s="137">
        <f>SIMULATEUR!$L$7*(SIMULATEUR!$H$7*C479-Cout_Audit)</f>
        <v/>
      </c>
      <c r="L479" s="137">
        <f>SIMULATEUR!$L$8*(SIMULATEUR!$H$8*D479-Cout_Audit)</f>
        <v/>
      </c>
      <c r="M479" s="137">
        <f>SIMULATEUR!$L$9*(SIMULATEUR!$H$9*E479-Cout_Audit)</f>
        <v/>
      </c>
      <c r="N479" s="137">
        <f>SIMULATEUR!$L$10*(SIMULATEUR!$H$10*F479-Cout_Audit)</f>
        <v/>
      </c>
      <c r="O479" s="137">
        <f>SIMULATEUR!$L$11*(SIMULATEUR!$H$11*G479-Cout_Audit)</f>
        <v/>
      </c>
      <c r="P479" s="137">
        <f>SIMULATEUR!$L$12*(SIMULATEUR!$H$12*H479-Cout_Audit)</f>
        <v/>
      </c>
      <c r="Q479" s="137">
        <f>SIMULATEUR!$L$13*(SIMULATEUR!$H$13*I479-Cout_Audit)</f>
        <v/>
      </c>
      <c r="S479" s="138">
        <f>SUM(J479:Q479)</f>
        <v/>
      </c>
    </row>
    <row r="480">
      <c r="A480" s="135" t="n">
        <v>477</v>
      </c>
      <c r="B480" s="136">
        <f>MAX(0,MIN(1,NORMINV(RAND(),Taux_Recup,Ecart_Type_Recup)))</f>
        <v/>
      </c>
      <c r="C480" s="136">
        <f>MAX(0,MIN(1,NORMINV(RAND(),Taux_Recup,Ecart_Type_Recup)))</f>
        <v/>
      </c>
      <c r="D480" s="136">
        <f>MAX(0,MIN(1,NORMINV(RAND(),Taux_Recup,Ecart_Type_Recup)))</f>
        <v/>
      </c>
      <c r="E480" s="136">
        <f>MAX(0,MIN(1,NORMINV(RAND(),Taux_Recup,Ecart_Type_Recup)))</f>
        <v/>
      </c>
      <c r="F480" s="136">
        <f>MAX(0,MIN(1,NORMINV(RAND(),Taux_Recup,Ecart_Type_Recup)))</f>
        <v/>
      </c>
      <c r="G480" s="136">
        <f>MAX(0,MIN(1,NORMINV(RAND(),Taux_Recup,Ecart_Type_Recup)))</f>
        <v/>
      </c>
      <c r="H480" s="136">
        <f>MAX(0,MIN(1,NORMINV(RAND(),Taux_Recup,Ecart_Type_Recup)))</f>
        <v/>
      </c>
      <c r="I480" s="136">
        <f>MAX(0,MIN(1,NORMINV(RAND(),Taux_Recup,Ecart_Type_Recup)))</f>
        <v/>
      </c>
      <c r="J480" s="137">
        <f>SIMULATEUR!$L$6*(SIMULATEUR!$H$6*B480-Cout_Audit)</f>
        <v/>
      </c>
      <c r="K480" s="137">
        <f>SIMULATEUR!$L$7*(SIMULATEUR!$H$7*C480-Cout_Audit)</f>
        <v/>
      </c>
      <c r="L480" s="137">
        <f>SIMULATEUR!$L$8*(SIMULATEUR!$H$8*D480-Cout_Audit)</f>
        <v/>
      </c>
      <c r="M480" s="137">
        <f>SIMULATEUR!$L$9*(SIMULATEUR!$H$9*E480-Cout_Audit)</f>
        <v/>
      </c>
      <c r="N480" s="137">
        <f>SIMULATEUR!$L$10*(SIMULATEUR!$H$10*F480-Cout_Audit)</f>
        <v/>
      </c>
      <c r="O480" s="137">
        <f>SIMULATEUR!$L$11*(SIMULATEUR!$H$11*G480-Cout_Audit)</f>
        <v/>
      </c>
      <c r="P480" s="137">
        <f>SIMULATEUR!$L$12*(SIMULATEUR!$H$12*H480-Cout_Audit)</f>
        <v/>
      </c>
      <c r="Q480" s="137">
        <f>SIMULATEUR!$L$13*(SIMULATEUR!$H$13*I480-Cout_Audit)</f>
        <v/>
      </c>
      <c r="S480" s="138">
        <f>SUM(J480:Q480)</f>
        <v/>
      </c>
    </row>
    <row r="481">
      <c r="A481" s="135" t="n">
        <v>478</v>
      </c>
      <c r="B481" s="136">
        <f>MAX(0,MIN(1,NORMINV(RAND(),Taux_Recup,Ecart_Type_Recup)))</f>
        <v/>
      </c>
      <c r="C481" s="136">
        <f>MAX(0,MIN(1,NORMINV(RAND(),Taux_Recup,Ecart_Type_Recup)))</f>
        <v/>
      </c>
      <c r="D481" s="136">
        <f>MAX(0,MIN(1,NORMINV(RAND(),Taux_Recup,Ecart_Type_Recup)))</f>
        <v/>
      </c>
      <c r="E481" s="136">
        <f>MAX(0,MIN(1,NORMINV(RAND(),Taux_Recup,Ecart_Type_Recup)))</f>
        <v/>
      </c>
      <c r="F481" s="136">
        <f>MAX(0,MIN(1,NORMINV(RAND(),Taux_Recup,Ecart_Type_Recup)))</f>
        <v/>
      </c>
      <c r="G481" s="136">
        <f>MAX(0,MIN(1,NORMINV(RAND(),Taux_Recup,Ecart_Type_Recup)))</f>
        <v/>
      </c>
      <c r="H481" s="136">
        <f>MAX(0,MIN(1,NORMINV(RAND(),Taux_Recup,Ecart_Type_Recup)))</f>
        <v/>
      </c>
      <c r="I481" s="136">
        <f>MAX(0,MIN(1,NORMINV(RAND(),Taux_Recup,Ecart_Type_Recup)))</f>
        <v/>
      </c>
      <c r="J481" s="137">
        <f>SIMULATEUR!$L$6*(SIMULATEUR!$H$6*B481-Cout_Audit)</f>
        <v/>
      </c>
      <c r="K481" s="137">
        <f>SIMULATEUR!$L$7*(SIMULATEUR!$H$7*C481-Cout_Audit)</f>
        <v/>
      </c>
      <c r="L481" s="137">
        <f>SIMULATEUR!$L$8*(SIMULATEUR!$H$8*D481-Cout_Audit)</f>
        <v/>
      </c>
      <c r="M481" s="137">
        <f>SIMULATEUR!$L$9*(SIMULATEUR!$H$9*E481-Cout_Audit)</f>
        <v/>
      </c>
      <c r="N481" s="137">
        <f>SIMULATEUR!$L$10*(SIMULATEUR!$H$10*F481-Cout_Audit)</f>
        <v/>
      </c>
      <c r="O481" s="137">
        <f>SIMULATEUR!$L$11*(SIMULATEUR!$H$11*G481-Cout_Audit)</f>
        <v/>
      </c>
      <c r="P481" s="137">
        <f>SIMULATEUR!$L$12*(SIMULATEUR!$H$12*H481-Cout_Audit)</f>
        <v/>
      </c>
      <c r="Q481" s="137">
        <f>SIMULATEUR!$L$13*(SIMULATEUR!$H$13*I481-Cout_Audit)</f>
        <v/>
      </c>
      <c r="S481" s="138">
        <f>SUM(J481:Q481)</f>
        <v/>
      </c>
    </row>
    <row r="482">
      <c r="A482" s="135" t="n">
        <v>479</v>
      </c>
      <c r="B482" s="136">
        <f>MAX(0,MIN(1,NORMINV(RAND(),Taux_Recup,Ecart_Type_Recup)))</f>
        <v/>
      </c>
      <c r="C482" s="136">
        <f>MAX(0,MIN(1,NORMINV(RAND(),Taux_Recup,Ecart_Type_Recup)))</f>
        <v/>
      </c>
      <c r="D482" s="136">
        <f>MAX(0,MIN(1,NORMINV(RAND(),Taux_Recup,Ecart_Type_Recup)))</f>
        <v/>
      </c>
      <c r="E482" s="136">
        <f>MAX(0,MIN(1,NORMINV(RAND(),Taux_Recup,Ecart_Type_Recup)))</f>
        <v/>
      </c>
      <c r="F482" s="136">
        <f>MAX(0,MIN(1,NORMINV(RAND(),Taux_Recup,Ecart_Type_Recup)))</f>
        <v/>
      </c>
      <c r="G482" s="136">
        <f>MAX(0,MIN(1,NORMINV(RAND(),Taux_Recup,Ecart_Type_Recup)))</f>
        <v/>
      </c>
      <c r="H482" s="136">
        <f>MAX(0,MIN(1,NORMINV(RAND(),Taux_Recup,Ecart_Type_Recup)))</f>
        <v/>
      </c>
      <c r="I482" s="136">
        <f>MAX(0,MIN(1,NORMINV(RAND(),Taux_Recup,Ecart_Type_Recup)))</f>
        <v/>
      </c>
      <c r="J482" s="137">
        <f>SIMULATEUR!$L$6*(SIMULATEUR!$H$6*B482-Cout_Audit)</f>
        <v/>
      </c>
      <c r="K482" s="137">
        <f>SIMULATEUR!$L$7*(SIMULATEUR!$H$7*C482-Cout_Audit)</f>
        <v/>
      </c>
      <c r="L482" s="137">
        <f>SIMULATEUR!$L$8*(SIMULATEUR!$H$8*D482-Cout_Audit)</f>
        <v/>
      </c>
      <c r="M482" s="137">
        <f>SIMULATEUR!$L$9*(SIMULATEUR!$H$9*E482-Cout_Audit)</f>
        <v/>
      </c>
      <c r="N482" s="137">
        <f>SIMULATEUR!$L$10*(SIMULATEUR!$H$10*F482-Cout_Audit)</f>
        <v/>
      </c>
      <c r="O482" s="137">
        <f>SIMULATEUR!$L$11*(SIMULATEUR!$H$11*G482-Cout_Audit)</f>
        <v/>
      </c>
      <c r="P482" s="137">
        <f>SIMULATEUR!$L$12*(SIMULATEUR!$H$12*H482-Cout_Audit)</f>
        <v/>
      </c>
      <c r="Q482" s="137">
        <f>SIMULATEUR!$L$13*(SIMULATEUR!$H$13*I482-Cout_Audit)</f>
        <v/>
      </c>
      <c r="S482" s="138">
        <f>SUM(J482:Q482)</f>
        <v/>
      </c>
    </row>
    <row r="483">
      <c r="A483" s="135" t="n">
        <v>480</v>
      </c>
      <c r="B483" s="136">
        <f>MAX(0,MIN(1,NORMINV(RAND(),Taux_Recup,Ecart_Type_Recup)))</f>
        <v/>
      </c>
      <c r="C483" s="136">
        <f>MAX(0,MIN(1,NORMINV(RAND(),Taux_Recup,Ecart_Type_Recup)))</f>
        <v/>
      </c>
      <c r="D483" s="136">
        <f>MAX(0,MIN(1,NORMINV(RAND(),Taux_Recup,Ecart_Type_Recup)))</f>
        <v/>
      </c>
      <c r="E483" s="136">
        <f>MAX(0,MIN(1,NORMINV(RAND(),Taux_Recup,Ecart_Type_Recup)))</f>
        <v/>
      </c>
      <c r="F483" s="136">
        <f>MAX(0,MIN(1,NORMINV(RAND(),Taux_Recup,Ecart_Type_Recup)))</f>
        <v/>
      </c>
      <c r="G483" s="136">
        <f>MAX(0,MIN(1,NORMINV(RAND(),Taux_Recup,Ecart_Type_Recup)))</f>
        <v/>
      </c>
      <c r="H483" s="136">
        <f>MAX(0,MIN(1,NORMINV(RAND(),Taux_Recup,Ecart_Type_Recup)))</f>
        <v/>
      </c>
      <c r="I483" s="136">
        <f>MAX(0,MIN(1,NORMINV(RAND(),Taux_Recup,Ecart_Type_Recup)))</f>
        <v/>
      </c>
      <c r="J483" s="137">
        <f>SIMULATEUR!$L$6*(SIMULATEUR!$H$6*B483-Cout_Audit)</f>
        <v/>
      </c>
      <c r="K483" s="137">
        <f>SIMULATEUR!$L$7*(SIMULATEUR!$H$7*C483-Cout_Audit)</f>
        <v/>
      </c>
      <c r="L483" s="137">
        <f>SIMULATEUR!$L$8*(SIMULATEUR!$H$8*D483-Cout_Audit)</f>
        <v/>
      </c>
      <c r="M483" s="137">
        <f>SIMULATEUR!$L$9*(SIMULATEUR!$H$9*E483-Cout_Audit)</f>
        <v/>
      </c>
      <c r="N483" s="137">
        <f>SIMULATEUR!$L$10*(SIMULATEUR!$H$10*F483-Cout_Audit)</f>
        <v/>
      </c>
      <c r="O483" s="137">
        <f>SIMULATEUR!$L$11*(SIMULATEUR!$H$11*G483-Cout_Audit)</f>
        <v/>
      </c>
      <c r="P483" s="137">
        <f>SIMULATEUR!$L$12*(SIMULATEUR!$H$12*H483-Cout_Audit)</f>
        <v/>
      </c>
      <c r="Q483" s="137">
        <f>SIMULATEUR!$L$13*(SIMULATEUR!$H$13*I483-Cout_Audit)</f>
        <v/>
      </c>
      <c r="S483" s="138">
        <f>SUM(J483:Q483)</f>
        <v/>
      </c>
    </row>
    <row r="484">
      <c r="A484" s="135" t="n">
        <v>481</v>
      </c>
      <c r="B484" s="136">
        <f>MAX(0,MIN(1,NORMINV(RAND(),Taux_Recup,Ecart_Type_Recup)))</f>
        <v/>
      </c>
      <c r="C484" s="136">
        <f>MAX(0,MIN(1,NORMINV(RAND(),Taux_Recup,Ecart_Type_Recup)))</f>
        <v/>
      </c>
      <c r="D484" s="136">
        <f>MAX(0,MIN(1,NORMINV(RAND(),Taux_Recup,Ecart_Type_Recup)))</f>
        <v/>
      </c>
      <c r="E484" s="136">
        <f>MAX(0,MIN(1,NORMINV(RAND(),Taux_Recup,Ecart_Type_Recup)))</f>
        <v/>
      </c>
      <c r="F484" s="136">
        <f>MAX(0,MIN(1,NORMINV(RAND(),Taux_Recup,Ecart_Type_Recup)))</f>
        <v/>
      </c>
      <c r="G484" s="136">
        <f>MAX(0,MIN(1,NORMINV(RAND(),Taux_Recup,Ecart_Type_Recup)))</f>
        <v/>
      </c>
      <c r="H484" s="136">
        <f>MAX(0,MIN(1,NORMINV(RAND(),Taux_Recup,Ecart_Type_Recup)))</f>
        <v/>
      </c>
      <c r="I484" s="136">
        <f>MAX(0,MIN(1,NORMINV(RAND(),Taux_Recup,Ecart_Type_Recup)))</f>
        <v/>
      </c>
      <c r="J484" s="137">
        <f>SIMULATEUR!$L$6*(SIMULATEUR!$H$6*B484-Cout_Audit)</f>
        <v/>
      </c>
      <c r="K484" s="137">
        <f>SIMULATEUR!$L$7*(SIMULATEUR!$H$7*C484-Cout_Audit)</f>
        <v/>
      </c>
      <c r="L484" s="137">
        <f>SIMULATEUR!$L$8*(SIMULATEUR!$H$8*D484-Cout_Audit)</f>
        <v/>
      </c>
      <c r="M484" s="137">
        <f>SIMULATEUR!$L$9*(SIMULATEUR!$H$9*E484-Cout_Audit)</f>
        <v/>
      </c>
      <c r="N484" s="137">
        <f>SIMULATEUR!$L$10*(SIMULATEUR!$H$10*F484-Cout_Audit)</f>
        <v/>
      </c>
      <c r="O484" s="137">
        <f>SIMULATEUR!$L$11*(SIMULATEUR!$H$11*G484-Cout_Audit)</f>
        <v/>
      </c>
      <c r="P484" s="137">
        <f>SIMULATEUR!$L$12*(SIMULATEUR!$H$12*H484-Cout_Audit)</f>
        <v/>
      </c>
      <c r="Q484" s="137">
        <f>SIMULATEUR!$L$13*(SIMULATEUR!$H$13*I484-Cout_Audit)</f>
        <v/>
      </c>
      <c r="S484" s="138">
        <f>SUM(J484:Q484)</f>
        <v/>
      </c>
    </row>
    <row r="485">
      <c r="A485" s="135" t="n">
        <v>482</v>
      </c>
      <c r="B485" s="136">
        <f>MAX(0,MIN(1,NORMINV(RAND(),Taux_Recup,Ecart_Type_Recup)))</f>
        <v/>
      </c>
      <c r="C485" s="136">
        <f>MAX(0,MIN(1,NORMINV(RAND(),Taux_Recup,Ecart_Type_Recup)))</f>
        <v/>
      </c>
      <c r="D485" s="136">
        <f>MAX(0,MIN(1,NORMINV(RAND(),Taux_Recup,Ecart_Type_Recup)))</f>
        <v/>
      </c>
      <c r="E485" s="136">
        <f>MAX(0,MIN(1,NORMINV(RAND(),Taux_Recup,Ecart_Type_Recup)))</f>
        <v/>
      </c>
      <c r="F485" s="136">
        <f>MAX(0,MIN(1,NORMINV(RAND(),Taux_Recup,Ecart_Type_Recup)))</f>
        <v/>
      </c>
      <c r="G485" s="136">
        <f>MAX(0,MIN(1,NORMINV(RAND(),Taux_Recup,Ecart_Type_Recup)))</f>
        <v/>
      </c>
      <c r="H485" s="136">
        <f>MAX(0,MIN(1,NORMINV(RAND(),Taux_Recup,Ecart_Type_Recup)))</f>
        <v/>
      </c>
      <c r="I485" s="136">
        <f>MAX(0,MIN(1,NORMINV(RAND(),Taux_Recup,Ecart_Type_Recup)))</f>
        <v/>
      </c>
      <c r="J485" s="137">
        <f>SIMULATEUR!$L$6*(SIMULATEUR!$H$6*B485-Cout_Audit)</f>
        <v/>
      </c>
      <c r="K485" s="137">
        <f>SIMULATEUR!$L$7*(SIMULATEUR!$H$7*C485-Cout_Audit)</f>
        <v/>
      </c>
      <c r="L485" s="137">
        <f>SIMULATEUR!$L$8*(SIMULATEUR!$H$8*D485-Cout_Audit)</f>
        <v/>
      </c>
      <c r="M485" s="137">
        <f>SIMULATEUR!$L$9*(SIMULATEUR!$H$9*E485-Cout_Audit)</f>
        <v/>
      </c>
      <c r="N485" s="137">
        <f>SIMULATEUR!$L$10*(SIMULATEUR!$H$10*F485-Cout_Audit)</f>
        <v/>
      </c>
      <c r="O485" s="137">
        <f>SIMULATEUR!$L$11*(SIMULATEUR!$H$11*G485-Cout_Audit)</f>
        <v/>
      </c>
      <c r="P485" s="137">
        <f>SIMULATEUR!$L$12*(SIMULATEUR!$H$12*H485-Cout_Audit)</f>
        <v/>
      </c>
      <c r="Q485" s="137">
        <f>SIMULATEUR!$L$13*(SIMULATEUR!$H$13*I485-Cout_Audit)</f>
        <v/>
      </c>
      <c r="S485" s="138">
        <f>SUM(J485:Q485)</f>
        <v/>
      </c>
    </row>
    <row r="486">
      <c r="A486" s="135" t="n">
        <v>483</v>
      </c>
      <c r="B486" s="136">
        <f>MAX(0,MIN(1,NORMINV(RAND(),Taux_Recup,Ecart_Type_Recup)))</f>
        <v/>
      </c>
      <c r="C486" s="136">
        <f>MAX(0,MIN(1,NORMINV(RAND(),Taux_Recup,Ecart_Type_Recup)))</f>
        <v/>
      </c>
      <c r="D486" s="136">
        <f>MAX(0,MIN(1,NORMINV(RAND(),Taux_Recup,Ecart_Type_Recup)))</f>
        <v/>
      </c>
      <c r="E486" s="136">
        <f>MAX(0,MIN(1,NORMINV(RAND(),Taux_Recup,Ecart_Type_Recup)))</f>
        <v/>
      </c>
      <c r="F486" s="136">
        <f>MAX(0,MIN(1,NORMINV(RAND(),Taux_Recup,Ecart_Type_Recup)))</f>
        <v/>
      </c>
      <c r="G486" s="136">
        <f>MAX(0,MIN(1,NORMINV(RAND(),Taux_Recup,Ecart_Type_Recup)))</f>
        <v/>
      </c>
      <c r="H486" s="136">
        <f>MAX(0,MIN(1,NORMINV(RAND(),Taux_Recup,Ecart_Type_Recup)))</f>
        <v/>
      </c>
      <c r="I486" s="136">
        <f>MAX(0,MIN(1,NORMINV(RAND(),Taux_Recup,Ecart_Type_Recup)))</f>
        <v/>
      </c>
      <c r="J486" s="137">
        <f>SIMULATEUR!$L$6*(SIMULATEUR!$H$6*B486-Cout_Audit)</f>
        <v/>
      </c>
      <c r="K486" s="137">
        <f>SIMULATEUR!$L$7*(SIMULATEUR!$H$7*C486-Cout_Audit)</f>
        <v/>
      </c>
      <c r="L486" s="137">
        <f>SIMULATEUR!$L$8*(SIMULATEUR!$H$8*D486-Cout_Audit)</f>
        <v/>
      </c>
      <c r="M486" s="137">
        <f>SIMULATEUR!$L$9*(SIMULATEUR!$H$9*E486-Cout_Audit)</f>
        <v/>
      </c>
      <c r="N486" s="137">
        <f>SIMULATEUR!$L$10*(SIMULATEUR!$H$10*F486-Cout_Audit)</f>
        <v/>
      </c>
      <c r="O486" s="137">
        <f>SIMULATEUR!$L$11*(SIMULATEUR!$H$11*G486-Cout_Audit)</f>
        <v/>
      </c>
      <c r="P486" s="137">
        <f>SIMULATEUR!$L$12*(SIMULATEUR!$H$12*H486-Cout_Audit)</f>
        <v/>
      </c>
      <c r="Q486" s="137">
        <f>SIMULATEUR!$L$13*(SIMULATEUR!$H$13*I486-Cout_Audit)</f>
        <v/>
      </c>
      <c r="S486" s="138">
        <f>SUM(J486:Q486)</f>
        <v/>
      </c>
    </row>
    <row r="487">
      <c r="A487" s="135" t="n">
        <v>484</v>
      </c>
      <c r="B487" s="136">
        <f>MAX(0,MIN(1,NORMINV(RAND(),Taux_Recup,Ecart_Type_Recup)))</f>
        <v/>
      </c>
      <c r="C487" s="136">
        <f>MAX(0,MIN(1,NORMINV(RAND(),Taux_Recup,Ecart_Type_Recup)))</f>
        <v/>
      </c>
      <c r="D487" s="136">
        <f>MAX(0,MIN(1,NORMINV(RAND(),Taux_Recup,Ecart_Type_Recup)))</f>
        <v/>
      </c>
      <c r="E487" s="136">
        <f>MAX(0,MIN(1,NORMINV(RAND(),Taux_Recup,Ecart_Type_Recup)))</f>
        <v/>
      </c>
      <c r="F487" s="136">
        <f>MAX(0,MIN(1,NORMINV(RAND(),Taux_Recup,Ecart_Type_Recup)))</f>
        <v/>
      </c>
      <c r="G487" s="136">
        <f>MAX(0,MIN(1,NORMINV(RAND(),Taux_Recup,Ecart_Type_Recup)))</f>
        <v/>
      </c>
      <c r="H487" s="136">
        <f>MAX(0,MIN(1,NORMINV(RAND(),Taux_Recup,Ecart_Type_Recup)))</f>
        <v/>
      </c>
      <c r="I487" s="136">
        <f>MAX(0,MIN(1,NORMINV(RAND(),Taux_Recup,Ecart_Type_Recup)))</f>
        <v/>
      </c>
      <c r="J487" s="137">
        <f>SIMULATEUR!$L$6*(SIMULATEUR!$H$6*B487-Cout_Audit)</f>
        <v/>
      </c>
      <c r="K487" s="137">
        <f>SIMULATEUR!$L$7*(SIMULATEUR!$H$7*C487-Cout_Audit)</f>
        <v/>
      </c>
      <c r="L487" s="137">
        <f>SIMULATEUR!$L$8*(SIMULATEUR!$H$8*D487-Cout_Audit)</f>
        <v/>
      </c>
      <c r="M487" s="137">
        <f>SIMULATEUR!$L$9*(SIMULATEUR!$H$9*E487-Cout_Audit)</f>
        <v/>
      </c>
      <c r="N487" s="137">
        <f>SIMULATEUR!$L$10*(SIMULATEUR!$H$10*F487-Cout_Audit)</f>
        <v/>
      </c>
      <c r="O487" s="137">
        <f>SIMULATEUR!$L$11*(SIMULATEUR!$H$11*G487-Cout_Audit)</f>
        <v/>
      </c>
      <c r="P487" s="137">
        <f>SIMULATEUR!$L$12*(SIMULATEUR!$H$12*H487-Cout_Audit)</f>
        <v/>
      </c>
      <c r="Q487" s="137">
        <f>SIMULATEUR!$L$13*(SIMULATEUR!$H$13*I487-Cout_Audit)</f>
        <v/>
      </c>
      <c r="S487" s="138">
        <f>SUM(J487:Q487)</f>
        <v/>
      </c>
    </row>
    <row r="488">
      <c r="A488" s="135" t="n">
        <v>485</v>
      </c>
      <c r="B488" s="136">
        <f>MAX(0,MIN(1,NORMINV(RAND(),Taux_Recup,Ecart_Type_Recup)))</f>
        <v/>
      </c>
      <c r="C488" s="136">
        <f>MAX(0,MIN(1,NORMINV(RAND(),Taux_Recup,Ecart_Type_Recup)))</f>
        <v/>
      </c>
      <c r="D488" s="136">
        <f>MAX(0,MIN(1,NORMINV(RAND(),Taux_Recup,Ecart_Type_Recup)))</f>
        <v/>
      </c>
      <c r="E488" s="136">
        <f>MAX(0,MIN(1,NORMINV(RAND(),Taux_Recup,Ecart_Type_Recup)))</f>
        <v/>
      </c>
      <c r="F488" s="136">
        <f>MAX(0,MIN(1,NORMINV(RAND(),Taux_Recup,Ecart_Type_Recup)))</f>
        <v/>
      </c>
      <c r="G488" s="136">
        <f>MAX(0,MIN(1,NORMINV(RAND(),Taux_Recup,Ecart_Type_Recup)))</f>
        <v/>
      </c>
      <c r="H488" s="136">
        <f>MAX(0,MIN(1,NORMINV(RAND(),Taux_Recup,Ecart_Type_Recup)))</f>
        <v/>
      </c>
      <c r="I488" s="136">
        <f>MAX(0,MIN(1,NORMINV(RAND(),Taux_Recup,Ecart_Type_Recup)))</f>
        <v/>
      </c>
      <c r="J488" s="137">
        <f>SIMULATEUR!$L$6*(SIMULATEUR!$H$6*B488-Cout_Audit)</f>
        <v/>
      </c>
      <c r="K488" s="137">
        <f>SIMULATEUR!$L$7*(SIMULATEUR!$H$7*C488-Cout_Audit)</f>
        <v/>
      </c>
      <c r="L488" s="137">
        <f>SIMULATEUR!$L$8*(SIMULATEUR!$H$8*D488-Cout_Audit)</f>
        <v/>
      </c>
      <c r="M488" s="137">
        <f>SIMULATEUR!$L$9*(SIMULATEUR!$H$9*E488-Cout_Audit)</f>
        <v/>
      </c>
      <c r="N488" s="137">
        <f>SIMULATEUR!$L$10*(SIMULATEUR!$H$10*F488-Cout_Audit)</f>
        <v/>
      </c>
      <c r="O488" s="137">
        <f>SIMULATEUR!$L$11*(SIMULATEUR!$H$11*G488-Cout_Audit)</f>
        <v/>
      </c>
      <c r="P488" s="137">
        <f>SIMULATEUR!$L$12*(SIMULATEUR!$H$12*H488-Cout_Audit)</f>
        <v/>
      </c>
      <c r="Q488" s="137">
        <f>SIMULATEUR!$L$13*(SIMULATEUR!$H$13*I488-Cout_Audit)</f>
        <v/>
      </c>
      <c r="S488" s="138">
        <f>SUM(J488:Q488)</f>
        <v/>
      </c>
    </row>
    <row r="489">
      <c r="A489" s="135" t="n">
        <v>486</v>
      </c>
      <c r="B489" s="136">
        <f>MAX(0,MIN(1,NORMINV(RAND(),Taux_Recup,Ecart_Type_Recup)))</f>
        <v/>
      </c>
      <c r="C489" s="136">
        <f>MAX(0,MIN(1,NORMINV(RAND(),Taux_Recup,Ecart_Type_Recup)))</f>
        <v/>
      </c>
      <c r="D489" s="136">
        <f>MAX(0,MIN(1,NORMINV(RAND(),Taux_Recup,Ecart_Type_Recup)))</f>
        <v/>
      </c>
      <c r="E489" s="136">
        <f>MAX(0,MIN(1,NORMINV(RAND(),Taux_Recup,Ecart_Type_Recup)))</f>
        <v/>
      </c>
      <c r="F489" s="136">
        <f>MAX(0,MIN(1,NORMINV(RAND(),Taux_Recup,Ecart_Type_Recup)))</f>
        <v/>
      </c>
      <c r="G489" s="136">
        <f>MAX(0,MIN(1,NORMINV(RAND(),Taux_Recup,Ecart_Type_Recup)))</f>
        <v/>
      </c>
      <c r="H489" s="136">
        <f>MAX(0,MIN(1,NORMINV(RAND(),Taux_Recup,Ecart_Type_Recup)))</f>
        <v/>
      </c>
      <c r="I489" s="136">
        <f>MAX(0,MIN(1,NORMINV(RAND(),Taux_Recup,Ecart_Type_Recup)))</f>
        <v/>
      </c>
      <c r="J489" s="137">
        <f>SIMULATEUR!$L$6*(SIMULATEUR!$H$6*B489-Cout_Audit)</f>
        <v/>
      </c>
      <c r="K489" s="137">
        <f>SIMULATEUR!$L$7*(SIMULATEUR!$H$7*C489-Cout_Audit)</f>
        <v/>
      </c>
      <c r="L489" s="137">
        <f>SIMULATEUR!$L$8*(SIMULATEUR!$H$8*D489-Cout_Audit)</f>
        <v/>
      </c>
      <c r="M489" s="137">
        <f>SIMULATEUR!$L$9*(SIMULATEUR!$H$9*E489-Cout_Audit)</f>
        <v/>
      </c>
      <c r="N489" s="137">
        <f>SIMULATEUR!$L$10*(SIMULATEUR!$H$10*F489-Cout_Audit)</f>
        <v/>
      </c>
      <c r="O489" s="137">
        <f>SIMULATEUR!$L$11*(SIMULATEUR!$H$11*G489-Cout_Audit)</f>
        <v/>
      </c>
      <c r="P489" s="137">
        <f>SIMULATEUR!$L$12*(SIMULATEUR!$H$12*H489-Cout_Audit)</f>
        <v/>
      </c>
      <c r="Q489" s="137">
        <f>SIMULATEUR!$L$13*(SIMULATEUR!$H$13*I489-Cout_Audit)</f>
        <v/>
      </c>
      <c r="S489" s="138">
        <f>SUM(J489:Q489)</f>
        <v/>
      </c>
    </row>
    <row r="490">
      <c r="A490" s="135" t="n">
        <v>487</v>
      </c>
      <c r="B490" s="136">
        <f>MAX(0,MIN(1,NORMINV(RAND(),Taux_Recup,Ecart_Type_Recup)))</f>
        <v/>
      </c>
      <c r="C490" s="136">
        <f>MAX(0,MIN(1,NORMINV(RAND(),Taux_Recup,Ecart_Type_Recup)))</f>
        <v/>
      </c>
      <c r="D490" s="136">
        <f>MAX(0,MIN(1,NORMINV(RAND(),Taux_Recup,Ecart_Type_Recup)))</f>
        <v/>
      </c>
      <c r="E490" s="136">
        <f>MAX(0,MIN(1,NORMINV(RAND(),Taux_Recup,Ecart_Type_Recup)))</f>
        <v/>
      </c>
      <c r="F490" s="136">
        <f>MAX(0,MIN(1,NORMINV(RAND(),Taux_Recup,Ecart_Type_Recup)))</f>
        <v/>
      </c>
      <c r="G490" s="136">
        <f>MAX(0,MIN(1,NORMINV(RAND(),Taux_Recup,Ecart_Type_Recup)))</f>
        <v/>
      </c>
      <c r="H490" s="136">
        <f>MAX(0,MIN(1,NORMINV(RAND(),Taux_Recup,Ecart_Type_Recup)))</f>
        <v/>
      </c>
      <c r="I490" s="136">
        <f>MAX(0,MIN(1,NORMINV(RAND(),Taux_Recup,Ecart_Type_Recup)))</f>
        <v/>
      </c>
      <c r="J490" s="137">
        <f>SIMULATEUR!$L$6*(SIMULATEUR!$H$6*B490-Cout_Audit)</f>
        <v/>
      </c>
      <c r="K490" s="137">
        <f>SIMULATEUR!$L$7*(SIMULATEUR!$H$7*C490-Cout_Audit)</f>
        <v/>
      </c>
      <c r="L490" s="137">
        <f>SIMULATEUR!$L$8*(SIMULATEUR!$H$8*D490-Cout_Audit)</f>
        <v/>
      </c>
      <c r="M490" s="137">
        <f>SIMULATEUR!$L$9*(SIMULATEUR!$H$9*E490-Cout_Audit)</f>
        <v/>
      </c>
      <c r="N490" s="137">
        <f>SIMULATEUR!$L$10*(SIMULATEUR!$H$10*F490-Cout_Audit)</f>
        <v/>
      </c>
      <c r="O490" s="137">
        <f>SIMULATEUR!$L$11*(SIMULATEUR!$H$11*G490-Cout_Audit)</f>
        <v/>
      </c>
      <c r="P490" s="137">
        <f>SIMULATEUR!$L$12*(SIMULATEUR!$H$12*H490-Cout_Audit)</f>
        <v/>
      </c>
      <c r="Q490" s="137">
        <f>SIMULATEUR!$L$13*(SIMULATEUR!$H$13*I490-Cout_Audit)</f>
        <v/>
      </c>
      <c r="S490" s="138">
        <f>SUM(J490:Q490)</f>
        <v/>
      </c>
    </row>
    <row r="491">
      <c r="A491" s="135" t="n">
        <v>488</v>
      </c>
      <c r="B491" s="136">
        <f>MAX(0,MIN(1,NORMINV(RAND(),Taux_Recup,Ecart_Type_Recup)))</f>
        <v/>
      </c>
      <c r="C491" s="136">
        <f>MAX(0,MIN(1,NORMINV(RAND(),Taux_Recup,Ecart_Type_Recup)))</f>
        <v/>
      </c>
      <c r="D491" s="136">
        <f>MAX(0,MIN(1,NORMINV(RAND(),Taux_Recup,Ecart_Type_Recup)))</f>
        <v/>
      </c>
      <c r="E491" s="136">
        <f>MAX(0,MIN(1,NORMINV(RAND(),Taux_Recup,Ecart_Type_Recup)))</f>
        <v/>
      </c>
      <c r="F491" s="136">
        <f>MAX(0,MIN(1,NORMINV(RAND(),Taux_Recup,Ecart_Type_Recup)))</f>
        <v/>
      </c>
      <c r="G491" s="136">
        <f>MAX(0,MIN(1,NORMINV(RAND(),Taux_Recup,Ecart_Type_Recup)))</f>
        <v/>
      </c>
      <c r="H491" s="136">
        <f>MAX(0,MIN(1,NORMINV(RAND(),Taux_Recup,Ecart_Type_Recup)))</f>
        <v/>
      </c>
      <c r="I491" s="136">
        <f>MAX(0,MIN(1,NORMINV(RAND(),Taux_Recup,Ecart_Type_Recup)))</f>
        <v/>
      </c>
      <c r="J491" s="137">
        <f>SIMULATEUR!$L$6*(SIMULATEUR!$H$6*B491-Cout_Audit)</f>
        <v/>
      </c>
      <c r="K491" s="137">
        <f>SIMULATEUR!$L$7*(SIMULATEUR!$H$7*C491-Cout_Audit)</f>
        <v/>
      </c>
      <c r="L491" s="137">
        <f>SIMULATEUR!$L$8*(SIMULATEUR!$H$8*D491-Cout_Audit)</f>
        <v/>
      </c>
      <c r="M491" s="137">
        <f>SIMULATEUR!$L$9*(SIMULATEUR!$H$9*E491-Cout_Audit)</f>
        <v/>
      </c>
      <c r="N491" s="137">
        <f>SIMULATEUR!$L$10*(SIMULATEUR!$H$10*F491-Cout_Audit)</f>
        <v/>
      </c>
      <c r="O491" s="137">
        <f>SIMULATEUR!$L$11*(SIMULATEUR!$H$11*G491-Cout_Audit)</f>
        <v/>
      </c>
      <c r="P491" s="137">
        <f>SIMULATEUR!$L$12*(SIMULATEUR!$H$12*H491-Cout_Audit)</f>
        <v/>
      </c>
      <c r="Q491" s="137">
        <f>SIMULATEUR!$L$13*(SIMULATEUR!$H$13*I491-Cout_Audit)</f>
        <v/>
      </c>
      <c r="S491" s="138">
        <f>SUM(J491:Q491)</f>
        <v/>
      </c>
    </row>
    <row r="492">
      <c r="A492" s="135" t="n">
        <v>489</v>
      </c>
      <c r="B492" s="136">
        <f>MAX(0,MIN(1,NORMINV(RAND(),Taux_Recup,Ecart_Type_Recup)))</f>
        <v/>
      </c>
      <c r="C492" s="136">
        <f>MAX(0,MIN(1,NORMINV(RAND(),Taux_Recup,Ecart_Type_Recup)))</f>
        <v/>
      </c>
      <c r="D492" s="136">
        <f>MAX(0,MIN(1,NORMINV(RAND(),Taux_Recup,Ecart_Type_Recup)))</f>
        <v/>
      </c>
      <c r="E492" s="136">
        <f>MAX(0,MIN(1,NORMINV(RAND(),Taux_Recup,Ecart_Type_Recup)))</f>
        <v/>
      </c>
      <c r="F492" s="136">
        <f>MAX(0,MIN(1,NORMINV(RAND(),Taux_Recup,Ecart_Type_Recup)))</f>
        <v/>
      </c>
      <c r="G492" s="136">
        <f>MAX(0,MIN(1,NORMINV(RAND(),Taux_Recup,Ecart_Type_Recup)))</f>
        <v/>
      </c>
      <c r="H492" s="136">
        <f>MAX(0,MIN(1,NORMINV(RAND(),Taux_Recup,Ecart_Type_Recup)))</f>
        <v/>
      </c>
      <c r="I492" s="136">
        <f>MAX(0,MIN(1,NORMINV(RAND(),Taux_Recup,Ecart_Type_Recup)))</f>
        <v/>
      </c>
      <c r="J492" s="137">
        <f>SIMULATEUR!$L$6*(SIMULATEUR!$H$6*B492-Cout_Audit)</f>
        <v/>
      </c>
      <c r="K492" s="137">
        <f>SIMULATEUR!$L$7*(SIMULATEUR!$H$7*C492-Cout_Audit)</f>
        <v/>
      </c>
      <c r="L492" s="137">
        <f>SIMULATEUR!$L$8*(SIMULATEUR!$H$8*D492-Cout_Audit)</f>
        <v/>
      </c>
      <c r="M492" s="137">
        <f>SIMULATEUR!$L$9*(SIMULATEUR!$H$9*E492-Cout_Audit)</f>
        <v/>
      </c>
      <c r="N492" s="137">
        <f>SIMULATEUR!$L$10*(SIMULATEUR!$H$10*F492-Cout_Audit)</f>
        <v/>
      </c>
      <c r="O492" s="137">
        <f>SIMULATEUR!$L$11*(SIMULATEUR!$H$11*G492-Cout_Audit)</f>
        <v/>
      </c>
      <c r="P492" s="137">
        <f>SIMULATEUR!$L$12*(SIMULATEUR!$H$12*H492-Cout_Audit)</f>
        <v/>
      </c>
      <c r="Q492" s="137">
        <f>SIMULATEUR!$L$13*(SIMULATEUR!$H$13*I492-Cout_Audit)</f>
        <v/>
      </c>
      <c r="S492" s="138">
        <f>SUM(J492:Q492)</f>
        <v/>
      </c>
    </row>
    <row r="493">
      <c r="A493" s="135" t="n">
        <v>490</v>
      </c>
      <c r="B493" s="136">
        <f>MAX(0,MIN(1,NORMINV(RAND(),Taux_Recup,Ecart_Type_Recup)))</f>
        <v/>
      </c>
      <c r="C493" s="136">
        <f>MAX(0,MIN(1,NORMINV(RAND(),Taux_Recup,Ecart_Type_Recup)))</f>
        <v/>
      </c>
      <c r="D493" s="136">
        <f>MAX(0,MIN(1,NORMINV(RAND(),Taux_Recup,Ecart_Type_Recup)))</f>
        <v/>
      </c>
      <c r="E493" s="136">
        <f>MAX(0,MIN(1,NORMINV(RAND(),Taux_Recup,Ecart_Type_Recup)))</f>
        <v/>
      </c>
      <c r="F493" s="136">
        <f>MAX(0,MIN(1,NORMINV(RAND(),Taux_Recup,Ecart_Type_Recup)))</f>
        <v/>
      </c>
      <c r="G493" s="136">
        <f>MAX(0,MIN(1,NORMINV(RAND(),Taux_Recup,Ecart_Type_Recup)))</f>
        <v/>
      </c>
      <c r="H493" s="136">
        <f>MAX(0,MIN(1,NORMINV(RAND(),Taux_Recup,Ecart_Type_Recup)))</f>
        <v/>
      </c>
      <c r="I493" s="136">
        <f>MAX(0,MIN(1,NORMINV(RAND(),Taux_Recup,Ecart_Type_Recup)))</f>
        <v/>
      </c>
      <c r="J493" s="137">
        <f>SIMULATEUR!$L$6*(SIMULATEUR!$H$6*B493-Cout_Audit)</f>
        <v/>
      </c>
      <c r="K493" s="137">
        <f>SIMULATEUR!$L$7*(SIMULATEUR!$H$7*C493-Cout_Audit)</f>
        <v/>
      </c>
      <c r="L493" s="137">
        <f>SIMULATEUR!$L$8*(SIMULATEUR!$H$8*D493-Cout_Audit)</f>
        <v/>
      </c>
      <c r="M493" s="137">
        <f>SIMULATEUR!$L$9*(SIMULATEUR!$H$9*E493-Cout_Audit)</f>
        <v/>
      </c>
      <c r="N493" s="137">
        <f>SIMULATEUR!$L$10*(SIMULATEUR!$H$10*F493-Cout_Audit)</f>
        <v/>
      </c>
      <c r="O493" s="137">
        <f>SIMULATEUR!$L$11*(SIMULATEUR!$H$11*G493-Cout_Audit)</f>
        <v/>
      </c>
      <c r="P493" s="137">
        <f>SIMULATEUR!$L$12*(SIMULATEUR!$H$12*H493-Cout_Audit)</f>
        <v/>
      </c>
      <c r="Q493" s="137">
        <f>SIMULATEUR!$L$13*(SIMULATEUR!$H$13*I493-Cout_Audit)</f>
        <v/>
      </c>
      <c r="S493" s="138">
        <f>SUM(J493:Q493)</f>
        <v/>
      </c>
    </row>
    <row r="494">
      <c r="A494" s="135" t="n">
        <v>491</v>
      </c>
      <c r="B494" s="136">
        <f>MAX(0,MIN(1,NORMINV(RAND(),Taux_Recup,Ecart_Type_Recup)))</f>
        <v/>
      </c>
      <c r="C494" s="136">
        <f>MAX(0,MIN(1,NORMINV(RAND(),Taux_Recup,Ecart_Type_Recup)))</f>
        <v/>
      </c>
      <c r="D494" s="136">
        <f>MAX(0,MIN(1,NORMINV(RAND(),Taux_Recup,Ecart_Type_Recup)))</f>
        <v/>
      </c>
      <c r="E494" s="136">
        <f>MAX(0,MIN(1,NORMINV(RAND(),Taux_Recup,Ecart_Type_Recup)))</f>
        <v/>
      </c>
      <c r="F494" s="136">
        <f>MAX(0,MIN(1,NORMINV(RAND(),Taux_Recup,Ecart_Type_Recup)))</f>
        <v/>
      </c>
      <c r="G494" s="136">
        <f>MAX(0,MIN(1,NORMINV(RAND(),Taux_Recup,Ecart_Type_Recup)))</f>
        <v/>
      </c>
      <c r="H494" s="136">
        <f>MAX(0,MIN(1,NORMINV(RAND(),Taux_Recup,Ecart_Type_Recup)))</f>
        <v/>
      </c>
      <c r="I494" s="136">
        <f>MAX(0,MIN(1,NORMINV(RAND(),Taux_Recup,Ecart_Type_Recup)))</f>
        <v/>
      </c>
      <c r="J494" s="137">
        <f>SIMULATEUR!$L$6*(SIMULATEUR!$H$6*B494-Cout_Audit)</f>
        <v/>
      </c>
      <c r="K494" s="137">
        <f>SIMULATEUR!$L$7*(SIMULATEUR!$H$7*C494-Cout_Audit)</f>
        <v/>
      </c>
      <c r="L494" s="137">
        <f>SIMULATEUR!$L$8*(SIMULATEUR!$H$8*D494-Cout_Audit)</f>
        <v/>
      </c>
      <c r="M494" s="137">
        <f>SIMULATEUR!$L$9*(SIMULATEUR!$H$9*E494-Cout_Audit)</f>
        <v/>
      </c>
      <c r="N494" s="137">
        <f>SIMULATEUR!$L$10*(SIMULATEUR!$H$10*F494-Cout_Audit)</f>
        <v/>
      </c>
      <c r="O494" s="137">
        <f>SIMULATEUR!$L$11*(SIMULATEUR!$H$11*G494-Cout_Audit)</f>
        <v/>
      </c>
      <c r="P494" s="137">
        <f>SIMULATEUR!$L$12*(SIMULATEUR!$H$12*H494-Cout_Audit)</f>
        <v/>
      </c>
      <c r="Q494" s="137">
        <f>SIMULATEUR!$L$13*(SIMULATEUR!$H$13*I494-Cout_Audit)</f>
        <v/>
      </c>
      <c r="S494" s="138">
        <f>SUM(J494:Q494)</f>
        <v/>
      </c>
    </row>
    <row r="495">
      <c r="A495" s="135" t="n">
        <v>492</v>
      </c>
      <c r="B495" s="136">
        <f>MAX(0,MIN(1,NORMINV(RAND(),Taux_Recup,Ecart_Type_Recup)))</f>
        <v/>
      </c>
      <c r="C495" s="136">
        <f>MAX(0,MIN(1,NORMINV(RAND(),Taux_Recup,Ecart_Type_Recup)))</f>
        <v/>
      </c>
      <c r="D495" s="136">
        <f>MAX(0,MIN(1,NORMINV(RAND(),Taux_Recup,Ecart_Type_Recup)))</f>
        <v/>
      </c>
      <c r="E495" s="136">
        <f>MAX(0,MIN(1,NORMINV(RAND(),Taux_Recup,Ecart_Type_Recup)))</f>
        <v/>
      </c>
      <c r="F495" s="136">
        <f>MAX(0,MIN(1,NORMINV(RAND(),Taux_Recup,Ecart_Type_Recup)))</f>
        <v/>
      </c>
      <c r="G495" s="136">
        <f>MAX(0,MIN(1,NORMINV(RAND(),Taux_Recup,Ecart_Type_Recup)))</f>
        <v/>
      </c>
      <c r="H495" s="136">
        <f>MAX(0,MIN(1,NORMINV(RAND(),Taux_Recup,Ecart_Type_Recup)))</f>
        <v/>
      </c>
      <c r="I495" s="136">
        <f>MAX(0,MIN(1,NORMINV(RAND(),Taux_Recup,Ecart_Type_Recup)))</f>
        <v/>
      </c>
      <c r="J495" s="137">
        <f>SIMULATEUR!$L$6*(SIMULATEUR!$H$6*B495-Cout_Audit)</f>
        <v/>
      </c>
      <c r="K495" s="137">
        <f>SIMULATEUR!$L$7*(SIMULATEUR!$H$7*C495-Cout_Audit)</f>
        <v/>
      </c>
      <c r="L495" s="137">
        <f>SIMULATEUR!$L$8*(SIMULATEUR!$H$8*D495-Cout_Audit)</f>
        <v/>
      </c>
      <c r="M495" s="137">
        <f>SIMULATEUR!$L$9*(SIMULATEUR!$H$9*E495-Cout_Audit)</f>
        <v/>
      </c>
      <c r="N495" s="137">
        <f>SIMULATEUR!$L$10*(SIMULATEUR!$H$10*F495-Cout_Audit)</f>
        <v/>
      </c>
      <c r="O495" s="137">
        <f>SIMULATEUR!$L$11*(SIMULATEUR!$H$11*G495-Cout_Audit)</f>
        <v/>
      </c>
      <c r="P495" s="137">
        <f>SIMULATEUR!$L$12*(SIMULATEUR!$H$12*H495-Cout_Audit)</f>
        <v/>
      </c>
      <c r="Q495" s="137">
        <f>SIMULATEUR!$L$13*(SIMULATEUR!$H$13*I495-Cout_Audit)</f>
        <v/>
      </c>
      <c r="S495" s="138">
        <f>SUM(J495:Q495)</f>
        <v/>
      </c>
    </row>
    <row r="496">
      <c r="A496" s="135" t="n">
        <v>493</v>
      </c>
      <c r="B496" s="136">
        <f>MAX(0,MIN(1,NORMINV(RAND(),Taux_Recup,Ecart_Type_Recup)))</f>
        <v/>
      </c>
      <c r="C496" s="136">
        <f>MAX(0,MIN(1,NORMINV(RAND(),Taux_Recup,Ecart_Type_Recup)))</f>
        <v/>
      </c>
      <c r="D496" s="136">
        <f>MAX(0,MIN(1,NORMINV(RAND(),Taux_Recup,Ecart_Type_Recup)))</f>
        <v/>
      </c>
      <c r="E496" s="136">
        <f>MAX(0,MIN(1,NORMINV(RAND(),Taux_Recup,Ecart_Type_Recup)))</f>
        <v/>
      </c>
      <c r="F496" s="136">
        <f>MAX(0,MIN(1,NORMINV(RAND(),Taux_Recup,Ecart_Type_Recup)))</f>
        <v/>
      </c>
      <c r="G496" s="136">
        <f>MAX(0,MIN(1,NORMINV(RAND(),Taux_Recup,Ecart_Type_Recup)))</f>
        <v/>
      </c>
      <c r="H496" s="136">
        <f>MAX(0,MIN(1,NORMINV(RAND(),Taux_Recup,Ecart_Type_Recup)))</f>
        <v/>
      </c>
      <c r="I496" s="136">
        <f>MAX(0,MIN(1,NORMINV(RAND(),Taux_Recup,Ecart_Type_Recup)))</f>
        <v/>
      </c>
      <c r="J496" s="137">
        <f>SIMULATEUR!$L$6*(SIMULATEUR!$H$6*B496-Cout_Audit)</f>
        <v/>
      </c>
      <c r="K496" s="137">
        <f>SIMULATEUR!$L$7*(SIMULATEUR!$H$7*C496-Cout_Audit)</f>
        <v/>
      </c>
      <c r="L496" s="137">
        <f>SIMULATEUR!$L$8*(SIMULATEUR!$H$8*D496-Cout_Audit)</f>
        <v/>
      </c>
      <c r="M496" s="137">
        <f>SIMULATEUR!$L$9*(SIMULATEUR!$H$9*E496-Cout_Audit)</f>
        <v/>
      </c>
      <c r="N496" s="137">
        <f>SIMULATEUR!$L$10*(SIMULATEUR!$H$10*F496-Cout_Audit)</f>
        <v/>
      </c>
      <c r="O496" s="137">
        <f>SIMULATEUR!$L$11*(SIMULATEUR!$H$11*G496-Cout_Audit)</f>
        <v/>
      </c>
      <c r="P496" s="137">
        <f>SIMULATEUR!$L$12*(SIMULATEUR!$H$12*H496-Cout_Audit)</f>
        <v/>
      </c>
      <c r="Q496" s="137">
        <f>SIMULATEUR!$L$13*(SIMULATEUR!$H$13*I496-Cout_Audit)</f>
        <v/>
      </c>
      <c r="S496" s="138">
        <f>SUM(J496:Q496)</f>
        <v/>
      </c>
    </row>
    <row r="497">
      <c r="A497" s="135" t="n">
        <v>494</v>
      </c>
      <c r="B497" s="136">
        <f>MAX(0,MIN(1,NORMINV(RAND(),Taux_Recup,Ecart_Type_Recup)))</f>
        <v/>
      </c>
      <c r="C497" s="136">
        <f>MAX(0,MIN(1,NORMINV(RAND(),Taux_Recup,Ecart_Type_Recup)))</f>
        <v/>
      </c>
      <c r="D497" s="136">
        <f>MAX(0,MIN(1,NORMINV(RAND(),Taux_Recup,Ecart_Type_Recup)))</f>
        <v/>
      </c>
      <c r="E497" s="136">
        <f>MAX(0,MIN(1,NORMINV(RAND(),Taux_Recup,Ecart_Type_Recup)))</f>
        <v/>
      </c>
      <c r="F497" s="136">
        <f>MAX(0,MIN(1,NORMINV(RAND(),Taux_Recup,Ecart_Type_Recup)))</f>
        <v/>
      </c>
      <c r="G497" s="136">
        <f>MAX(0,MIN(1,NORMINV(RAND(),Taux_Recup,Ecart_Type_Recup)))</f>
        <v/>
      </c>
      <c r="H497" s="136">
        <f>MAX(0,MIN(1,NORMINV(RAND(),Taux_Recup,Ecart_Type_Recup)))</f>
        <v/>
      </c>
      <c r="I497" s="136">
        <f>MAX(0,MIN(1,NORMINV(RAND(),Taux_Recup,Ecart_Type_Recup)))</f>
        <v/>
      </c>
      <c r="J497" s="137">
        <f>SIMULATEUR!$L$6*(SIMULATEUR!$H$6*B497-Cout_Audit)</f>
        <v/>
      </c>
      <c r="K497" s="137">
        <f>SIMULATEUR!$L$7*(SIMULATEUR!$H$7*C497-Cout_Audit)</f>
        <v/>
      </c>
      <c r="L497" s="137">
        <f>SIMULATEUR!$L$8*(SIMULATEUR!$H$8*D497-Cout_Audit)</f>
        <v/>
      </c>
      <c r="M497" s="137">
        <f>SIMULATEUR!$L$9*(SIMULATEUR!$H$9*E497-Cout_Audit)</f>
        <v/>
      </c>
      <c r="N497" s="137">
        <f>SIMULATEUR!$L$10*(SIMULATEUR!$H$10*F497-Cout_Audit)</f>
        <v/>
      </c>
      <c r="O497" s="137">
        <f>SIMULATEUR!$L$11*(SIMULATEUR!$H$11*G497-Cout_Audit)</f>
        <v/>
      </c>
      <c r="P497" s="137">
        <f>SIMULATEUR!$L$12*(SIMULATEUR!$H$12*H497-Cout_Audit)</f>
        <v/>
      </c>
      <c r="Q497" s="137">
        <f>SIMULATEUR!$L$13*(SIMULATEUR!$H$13*I497-Cout_Audit)</f>
        <v/>
      </c>
      <c r="S497" s="138">
        <f>SUM(J497:Q497)</f>
        <v/>
      </c>
    </row>
    <row r="498">
      <c r="A498" s="135" t="n">
        <v>495</v>
      </c>
      <c r="B498" s="136">
        <f>MAX(0,MIN(1,NORMINV(RAND(),Taux_Recup,Ecart_Type_Recup)))</f>
        <v/>
      </c>
      <c r="C498" s="136">
        <f>MAX(0,MIN(1,NORMINV(RAND(),Taux_Recup,Ecart_Type_Recup)))</f>
        <v/>
      </c>
      <c r="D498" s="136">
        <f>MAX(0,MIN(1,NORMINV(RAND(),Taux_Recup,Ecart_Type_Recup)))</f>
        <v/>
      </c>
      <c r="E498" s="136">
        <f>MAX(0,MIN(1,NORMINV(RAND(),Taux_Recup,Ecart_Type_Recup)))</f>
        <v/>
      </c>
      <c r="F498" s="136">
        <f>MAX(0,MIN(1,NORMINV(RAND(),Taux_Recup,Ecart_Type_Recup)))</f>
        <v/>
      </c>
      <c r="G498" s="136">
        <f>MAX(0,MIN(1,NORMINV(RAND(),Taux_Recup,Ecart_Type_Recup)))</f>
        <v/>
      </c>
      <c r="H498" s="136">
        <f>MAX(0,MIN(1,NORMINV(RAND(),Taux_Recup,Ecart_Type_Recup)))</f>
        <v/>
      </c>
      <c r="I498" s="136">
        <f>MAX(0,MIN(1,NORMINV(RAND(),Taux_Recup,Ecart_Type_Recup)))</f>
        <v/>
      </c>
      <c r="J498" s="137">
        <f>SIMULATEUR!$L$6*(SIMULATEUR!$H$6*B498-Cout_Audit)</f>
        <v/>
      </c>
      <c r="K498" s="137">
        <f>SIMULATEUR!$L$7*(SIMULATEUR!$H$7*C498-Cout_Audit)</f>
        <v/>
      </c>
      <c r="L498" s="137">
        <f>SIMULATEUR!$L$8*(SIMULATEUR!$H$8*D498-Cout_Audit)</f>
        <v/>
      </c>
      <c r="M498" s="137">
        <f>SIMULATEUR!$L$9*(SIMULATEUR!$H$9*E498-Cout_Audit)</f>
        <v/>
      </c>
      <c r="N498" s="137">
        <f>SIMULATEUR!$L$10*(SIMULATEUR!$H$10*F498-Cout_Audit)</f>
        <v/>
      </c>
      <c r="O498" s="137">
        <f>SIMULATEUR!$L$11*(SIMULATEUR!$H$11*G498-Cout_Audit)</f>
        <v/>
      </c>
      <c r="P498" s="137">
        <f>SIMULATEUR!$L$12*(SIMULATEUR!$H$12*H498-Cout_Audit)</f>
        <v/>
      </c>
      <c r="Q498" s="137">
        <f>SIMULATEUR!$L$13*(SIMULATEUR!$H$13*I498-Cout_Audit)</f>
        <v/>
      </c>
      <c r="S498" s="138">
        <f>SUM(J498:Q498)</f>
        <v/>
      </c>
    </row>
    <row r="499">
      <c r="A499" s="135" t="n">
        <v>496</v>
      </c>
      <c r="B499" s="136">
        <f>MAX(0,MIN(1,NORMINV(RAND(),Taux_Recup,Ecart_Type_Recup)))</f>
        <v/>
      </c>
      <c r="C499" s="136">
        <f>MAX(0,MIN(1,NORMINV(RAND(),Taux_Recup,Ecart_Type_Recup)))</f>
        <v/>
      </c>
      <c r="D499" s="136">
        <f>MAX(0,MIN(1,NORMINV(RAND(),Taux_Recup,Ecart_Type_Recup)))</f>
        <v/>
      </c>
      <c r="E499" s="136">
        <f>MAX(0,MIN(1,NORMINV(RAND(),Taux_Recup,Ecart_Type_Recup)))</f>
        <v/>
      </c>
      <c r="F499" s="136">
        <f>MAX(0,MIN(1,NORMINV(RAND(),Taux_Recup,Ecart_Type_Recup)))</f>
        <v/>
      </c>
      <c r="G499" s="136">
        <f>MAX(0,MIN(1,NORMINV(RAND(),Taux_Recup,Ecart_Type_Recup)))</f>
        <v/>
      </c>
      <c r="H499" s="136">
        <f>MAX(0,MIN(1,NORMINV(RAND(),Taux_Recup,Ecart_Type_Recup)))</f>
        <v/>
      </c>
      <c r="I499" s="136">
        <f>MAX(0,MIN(1,NORMINV(RAND(),Taux_Recup,Ecart_Type_Recup)))</f>
        <v/>
      </c>
      <c r="J499" s="137">
        <f>SIMULATEUR!$L$6*(SIMULATEUR!$H$6*B499-Cout_Audit)</f>
        <v/>
      </c>
      <c r="K499" s="137">
        <f>SIMULATEUR!$L$7*(SIMULATEUR!$H$7*C499-Cout_Audit)</f>
        <v/>
      </c>
      <c r="L499" s="137">
        <f>SIMULATEUR!$L$8*(SIMULATEUR!$H$8*D499-Cout_Audit)</f>
        <v/>
      </c>
      <c r="M499" s="137">
        <f>SIMULATEUR!$L$9*(SIMULATEUR!$H$9*E499-Cout_Audit)</f>
        <v/>
      </c>
      <c r="N499" s="137">
        <f>SIMULATEUR!$L$10*(SIMULATEUR!$H$10*F499-Cout_Audit)</f>
        <v/>
      </c>
      <c r="O499" s="137">
        <f>SIMULATEUR!$L$11*(SIMULATEUR!$H$11*G499-Cout_Audit)</f>
        <v/>
      </c>
      <c r="P499" s="137">
        <f>SIMULATEUR!$L$12*(SIMULATEUR!$H$12*H499-Cout_Audit)</f>
        <v/>
      </c>
      <c r="Q499" s="137">
        <f>SIMULATEUR!$L$13*(SIMULATEUR!$H$13*I499-Cout_Audit)</f>
        <v/>
      </c>
      <c r="S499" s="138">
        <f>SUM(J499:Q499)</f>
        <v/>
      </c>
    </row>
    <row r="500">
      <c r="A500" s="135" t="n">
        <v>497</v>
      </c>
      <c r="B500" s="136">
        <f>MAX(0,MIN(1,NORMINV(RAND(),Taux_Recup,Ecart_Type_Recup)))</f>
        <v/>
      </c>
      <c r="C500" s="136">
        <f>MAX(0,MIN(1,NORMINV(RAND(),Taux_Recup,Ecart_Type_Recup)))</f>
        <v/>
      </c>
      <c r="D500" s="136">
        <f>MAX(0,MIN(1,NORMINV(RAND(),Taux_Recup,Ecart_Type_Recup)))</f>
        <v/>
      </c>
      <c r="E500" s="136">
        <f>MAX(0,MIN(1,NORMINV(RAND(),Taux_Recup,Ecart_Type_Recup)))</f>
        <v/>
      </c>
      <c r="F500" s="136">
        <f>MAX(0,MIN(1,NORMINV(RAND(),Taux_Recup,Ecart_Type_Recup)))</f>
        <v/>
      </c>
      <c r="G500" s="136">
        <f>MAX(0,MIN(1,NORMINV(RAND(),Taux_Recup,Ecart_Type_Recup)))</f>
        <v/>
      </c>
      <c r="H500" s="136">
        <f>MAX(0,MIN(1,NORMINV(RAND(),Taux_Recup,Ecart_Type_Recup)))</f>
        <v/>
      </c>
      <c r="I500" s="136">
        <f>MAX(0,MIN(1,NORMINV(RAND(),Taux_Recup,Ecart_Type_Recup)))</f>
        <v/>
      </c>
      <c r="J500" s="137">
        <f>SIMULATEUR!$L$6*(SIMULATEUR!$H$6*B500-Cout_Audit)</f>
        <v/>
      </c>
      <c r="K500" s="137">
        <f>SIMULATEUR!$L$7*(SIMULATEUR!$H$7*C500-Cout_Audit)</f>
        <v/>
      </c>
      <c r="L500" s="137">
        <f>SIMULATEUR!$L$8*(SIMULATEUR!$H$8*D500-Cout_Audit)</f>
        <v/>
      </c>
      <c r="M500" s="137">
        <f>SIMULATEUR!$L$9*(SIMULATEUR!$H$9*E500-Cout_Audit)</f>
        <v/>
      </c>
      <c r="N500" s="137">
        <f>SIMULATEUR!$L$10*(SIMULATEUR!$H$10*F500-Cout_Audit)</f>
        <v/>
      </c>
      <c r="O500" s="137">
        <f>SIMULATEUR!$L$11*(SIMULATEUR!$H$11*G500-Cout_Audit)</f>
        <v/>
      </c>
      <c r="P500" s="137">
        <f>SIMULATEUR!$L$12*(SIMULATEUR!$H$12*H500-Cout_Audit)</f>
        <v/>
      </c>
      <c r="Q500" s="137">
        <f>SIMULATEUR!$L$13*(SIMULATEUR!$H$13*I500-Cout_Audit)</f>
        <v/>
      </c>
      <c r="S500" s="138">
        <f>SUM(J500:Q500)</f>
        <v/>
      </c>
    </row>
    <row r="501">
      <c r="A501" s="135" t="n">
        <v>498</v>
      </c>
      <c r="B501" s="136">
        <f>MAX(0,MIN(1,NORMINV(RAND(),Taux_Recup,Ecart_Type_Recup)))</f>
        <v/>
      </c>
      <c r="C501" s="136">
        <f>MAX(0,MIN(1,NORMINV(RAND(),Taux_Recup,Ecart_Type_Recup)))</f>
        <v/>
      </c>
      <c r="D501" s="136">
        <f>MAX(0,MIN(1,NORMINV(RAND(),Taux_Recup,Ecart_Type_Recup)))</f>
        <v/>
      </c>
      <c r="E501" s="136">
        <f>MAX(0,MIN(1,NORMINV(RAND(),Taux_Recup,Ecart_Type_Recup)))</f>
        <v/>
      </c>
      <c r="F501" s="136">
        <f>MAX(0,MIN(1,NORMINV(RAND(),Taux_Recup,Ecart_Type_Recup)))</f>
        <v/>
      </c>
      <c r="G501" s="136">
        <f>MAX(0,MIN(1,NORMINV(RAND(),Taux_Recup,Ecart_Type_Recup)))</f>
        <v/>
      </c>
      <c r="H501" s="136">
        <f>MAX(0,MIN(1,NORMINV(RAND(),Taux_Recup,Ecart_Type_Recup)))</f>
        <v/>
      </c>
      <c r="I501" s="136">
        <f>MAX(0,MIN(1,NORMINV(RAND(),Taux_Recup,Ecart_Type_Recup)))</f>
        <v/>
      </c>
      <c r="J501" s="137">
        <f>SIMULATEUR!$L$6*(SIMULATEUR!$H$6*B501-Cout_Audit)</f>
        <v/>
      </c>
      <c r="K501" s="137">
        <f>SIMULATEUR!$L$7*(SIMULATEUR!$H$7*C501-Cout_Audit)</f>
        <v/>
      </c>
      <c r="L501" s="137">
        <f>SIMULATEUR!$L$8*(SIMULATEUR!$H$8*D501-Cout_Audit)</f>
        <v/>
      </c>
      <c r="M501" s="137">
        <f>SIMULATEUR!$L$9*(SIMULATEUR!$H$9*E501-Cout_Audit)</f>
        <v/>
      </c>
      <c r="N501" s="137">
        <f>SIMULATEUR!$L$10*(SIMULATEUR!$H$10*F501-Cout_Audit)</f>
        <v/>
      </c>
      <c r="O501" s="137">
        <f>SIMULATEUR!$L$11*(SIMULATEUR!$H$11*G501-Cout_Audit)</f>
        <v/>
      </c>
      <c r="P501" s="137">
        <f>SIMULATEUR!$L$12*(SIMULATEUR!$H$12*H501-Cout_Audit)</f>
        <v/>
      </c>
      <c r="Q501" s="137">
        <f>SIMULATEUR!$L$13*(SIMULATEUR!$H$13*I501-Cout_Audit)</f>
        <v/>
      </c>
      <c r="S501" s="138">
        <f>SUM(J501:Q501)</f>
        <v/>
      </c>
    </row>
    <row r="502">
      <c r="A502" s="135" t="n">
        <v>499</v>
      </c>
      <c r="B502" s="136">
        <f>MAX(0,MIN(1,NORMINV(RAND(),Taux_Recup,Ecart_Type_Recup)))</f>
        <v/>
      </c>
      <c r="C502" s="136">
        <f>MAX(0,MIN(1,NORMINV(RAND(),Taux_Recup,Ecart_Type_Recup)))</f>
        <v/>
      </c>
      <c r="D502" s="136">
        <f>MAX(0,MIN(1,NORMINV(RAND(),Taux_Recup,Ecart_Type_Recup)))</f>
        <v/>
      </c>
      <c r="E502" s="136">
        <f>MAX(0,MIN(1,NORMINV(RAND(),Taux_Recup,Ecart_Type_Recup)))</f>
        <v/>
      </c>
      <c r="F502" s="136">
        <f>MAX(0,MIN(1,NORMINV(RAND(),Taux_Recup,Ecart_Type_Recup)))</f>
        <v/>
      </c>
      <c r="G502" s="136">
        <f>MAX(0,MIN(1,NORMINV(RAND(),Taux_Recup,Ecart_Type_Recup)))</f>
        <v/>
      </c>
      <c r="H502" s="136">
        <f>MAX(0,MIN(1,NORMINV(RAND(),Taux_Recup,Ecart_Type_Recup)))</f>
        <v/>
      </c>
      <c r="I502" s="136">
        <f>MAX(0,MIN(1,NORMINV(RAND(),Taux_Recup,Ecart_Type_Recup)))</f>
        <v/>
      </c>
      <c r="J502" s="137">
        <f>SIMULATEUR!$L$6*(SIMULATEUR!$H$6*B502-Cout_Audit)</f>
        <v/>
      </c>
      <c r="K502" s="137">
        <f>SIMULATEUR!$L$7*(SIMULATEUR!$H$7*C502-Cout_Audit)</f>
        <v/>
      </c>
      <c r="L502" s="137">
        <f>SIMULATEUR!$L$8*(SIMULATEUR!$H$8*D502-Cout_Audit)</f>
        <v/>
      </c>
      <c r="M502" s="137">
        <f>SIMULATEUR!$L$9*(SIMULATEUR!$H$9*E502-Cout_Audit)</f>
        <v/>
      </c>
      <c r="N502" s="137">
        <f>SIMULATEUR!$L$10*(SIMULATEUR!$H$10*F502-Cout_Audit)</f>
        <v/>
      </c>
      <c r="O502" s="137">
        <f>SIMULATEUR!$L$11*(SIMULATEUR!$H$11*G502-Cout_Audit)</f>
        <v/>
      </c>
      <c r="P502" s="137">
        <f>SIMULATEUR!$L$12*(SIMULATEUR!$H$12*H502-Cout_Audit)</f>
        <v/>
      </c>
      <c r="Q502" s="137">
        <f>SIMULATEUR!$L$13*(SIMULATEUR!$H$13*I502-Cout_Audit)</f>
        <v/>
      </c>
      <c r="S502" s="138">
        <f>SUM(J502:Q502)</f>
        <v/>
      </c>
    </row>
    <row r="503">
      <c r="A503" s="135" t="n">
        <v>500</v>
      </c>
      <c r="B503" s="136">
        <f>MAX(0,MIN(1,NORMINV(RAND(),Taux_Recup,Ecart_Type_Recup)))</f>
        <v/>
      </c>
      <c r="C503" s="136">
        <f>MAX(0,MIN(1,NORMINV(RAND(),Taux_Recup,Ecart_Type_Recup)))</f>
        <v/>
      </c>
      <c r="D503" s="136">
        <f>MAX(0,MIN(1,NORMINV(RAND(),Taux_Recup,Ecart_Type_Recup)))</f>
        <v/>
      </c>
      <c r="E503" s="136">
        <f>MAX(0,MIN(1,NORMINV(RAND(),Taux_Recup,Ecart_Type_Recup)))</f>
        <v/>
      </c>
      <c r="F503" s="136">
        <f>MAX(0,MIN(1,NORMINV(RAND(),Taux_Recup,Ecart_Type_Recup)))</f>
        <v/>
      </c>
      <c r="G503" s="136">
        <f>MAX(0,MIN(1,NORMINV(RAND(),Taux_Recup,Ecart_Type_Recup)))</f>
        <v/>
      </c>
      <c r="H503" s="136">
        <f>MAX(0,MIN(1,NORMINV(RAND(),Taux_Recup,Ecart_Type_Recup)))</f>
        <v/>
      </c>
      <c r="I503" s="136">
        <f>MAX(0,MIN(1,NORMINV(RAND(),Taux_Recup,Ecart_Type_Recup)))</f>
        <v/>
      </c>
      <c r="J503" s="137">
        <f>SIMULATEUR!$L$6*(SIMULATEUR!$H$6*B503-Cout_Audit)</f>
        <v/>
      </c>
      <c r="K503" s="137">
        <f>SIMULATEUR!$L$7*(SIMULATEUR!$H$7*C503-Cout_Audit)</f>
        <v/>
      </c>
      <c r="L503" s="137">
        <f>SIMULATEUR!$L$8*(SIMULATEUR!$H$8*D503-Cout_Audit)</f>
        <v/>
      </c>
      <c r="M503" s="137">
        <f>SIMULATEUR!$L$9*(SIMULATEUR!$H$9*E503-Cout_Audit)</f>
        <v/>
      </c>
      <c r="N503" s="137">
        <f>SIMULATEUR!$L$10*(SIMULATEUR!$H$10*F503-Cout_Audit)</f>
        <v/>
      </c>
      <c r="O503" s="137">
        <f>SIMULATEUR!$L$11*(SIMULATEUR!$H$11*G503-Cout_Audit)</f>
        <v/>
      </c>
      <c r="P503" s="137">
        <f>SIMULATEUR!$L$12*(SIMULATEUR!$H$12*H503-Cout_Audit)</f>
        <v/>
      </c>
      <c r="Q503" s="137">
        <f>SIMULATEUR!$L$13*(SIMULATEUR!$H$13*I503-Cout_Audit)</f>
        <v/>
      </c>
      <c r="S503" s="138">
        <f>SUM(J503:Q503)</f>
        <v/>
      </c>
    </row>
    <row r="504">
      <c r="A504" s="135" t="n">
        <v>501</v>
      </c>
      <c r="B504" s="136">
        <f>MAX(0,MIN(1,NORMINV(RAND(),Taux_Recup,Ecart_Type_Recup)))</f>
        <v/>
      </c>
      <c r="C504" s="136">
        <f>MAX(0,MIN(1,NORMINV(RAND(),Taux_Recup,Ecart_Type_Recup)))</f>
        <v/>
      </c>
      <c r="D504" s="136">
        <f>MAX(0,MIN(1,NORMINV(RAND(),Taux_Recup,Ecart_Type_Recup)))</f>
        <v/>
      </c>
      <c r="E504" s="136">
        <f>MAX(0,MIN(1,NORMINV(RAND(),Taux_Recup,Ecart_Type_Recup)))</f>
        <v/>
      </c>
      <c r="F504" s="136">
        <f>MAX(0,MIN(1,NORMINV(RAND(),Taux_Recup,Ecart_Type_Recup)))</f>
        <v/>
      </c>
      <c r="G504" s="136">
        <f>MAX(0,MIN(1,NORMINV(RAND(),Taux_Recup,Ecart_Type_Recup)))</f>
        <v/>
      </c>
      <c r="H504" s="136">
        <f>MAX(0,MIN(1,NORMINV(RAND(),Taux_Recup,Ecart_Type_Recup)))</f>
        <v/>
      </c>
      <c r="I504" s="136">
        <f>MAX(0,MIN(1,NORMINV(RAND(),Taux_Recup,Ecart_Type_Recup)))</f>
        <v/>
      </c>
      <c r="J504" s="137">
        <f>SIMULATEUR!$L$6*(SIMULATEUR!$H$6*B504-Cout_Audit)</f>
        <v/>
      </c>
      <c r="K504" s="137">
        <f>SIMULATEUR!$L$7*(SIMULATEUR!$H$7*C504-Cout_Audit)</f>
        <v/>
      </c>
      <c r="L504" s="137">
        <f>SIMULATEUR!$L$8*(SIMULATEUR!$H$8*D504-Cout_Audit)</f>
        <v/>
      </c>
      <c r="M504" s="137">
        <f>SIMULATEUR!$L$9*(SIMULATEUR!$H$9*E504-Cout_Audit)</f>
        <v/>
      </c>
      <c r="N504" s="137">
        <f>SIMULATEUR!$L$10*(SIMULATEUR!$H$10*F504-Cout_Audit)</f>
        <v/>
      </c>
      <c r="O504" s="137">
        <f>SIMULATEUR!$L$11*(SIMULATEUR!$H$11*G504-Cout_Audit)</f>
        <v/>
      </c>
      <c r="P504" s="137">
        <f>SIMULATEUR!$L$12*(SIMULATEUR!$H$12*H504-Cout_Audit)</f>
        <v/>
      </c>
      <c r="Q504" s="137">
        <f>SIMULATEUR!$L$13*(SIMULATEUR!$H$13*I504-Cout_Audit)</f>
        <v/>
      </c>
      <c r="S504" s="138">
        <f>SUM(J504:Q504)</f>
        <v/>
      </c>
    </row>
    <row r="505">
      <c r="A505" s="135" t="n">
        <v>502</v>
      </c>
      <c r="B505" s="136">
        <f>MAX(0,MIN(1,NORMINV(RAND(),Taux_Recup,Ecart_Type_Recup)))</f>
        <v/>
      </c>
      <c r="C505" s="136">
        <f>MAX(0,MIN(1,NORMINV(RAND(),Taux_Recup,Ecart_Type_Recup)))</f>
        <v/>
      </c>
      <c r="D505" s="136">
        <f>MAX(0,MIN(1,NORMINV(RAND(),Taux_Recup,Ecart_Type_Recup)))</f>
        <v/>
      </c>
      <c r="E505" s="136">
        <f>MAX(0,MIN(1,NORMINV(RAND(),Taux_Recup,Ecart_Type_Recup)))</f>
        <v/>
      </c>
      <c r="F505" s="136">
        <f>MAX(0,MIN(1,NORMINV(RAND(),Taux_Recup,Ecart_Type_Recup)))</f>
        <v/>
      </c>
      <c r="G505" s="136">
        <f>MAX(0,MIN(1,NORMINV(RAND(),Taux_Recup,Ecart_Type_Recup)))</f>
        <v/>
      </c>
      <c r="H505" s="136">
        <f>MAX(0,MIN(1,NORMINV(RAND(),Taux_Recup,Ecart_Type_Recup)))</f>
        <v/>
      </c>
      <c r="I505" s="136">
        <f>MAX(0,MIN(1,NORMINV(RAND(),Taux_Recup,Ecart_Type_Recup)))</f>
        <v/>
      </c>
      <c r="J505" s="137">
        <f>SIMULATEUR!$L$6*(SIMULATEUR!$H$6*B505-Cout_Audit)</f>
        <v/>
      </c>
      <c r="K505" s="137">
        <f>SIMULATEUR!$L$7*(SIMULATEUR!$H$7*C505-Cout_Audit)</f>
        <v/>
      </c>
      <c r="L505" s="137">
        <f>SIMULATEUR!$L$8*(SIMULATEUR!$H$8*D505-Cout_Audit)</f>
        <v/>
      </c>
      <c r="M505" s="137">
        <f>SIMULATEUR!$L$9*(SIMULATEUR!$H$9*E505-Cout_Audit)</f>
        <v/>
      </c>
      <c r="N505" s="137">
        <f>SIMULATEUR!$L$10*(SIMULATEUR!$H$10*F505-Cout_Audit)</f>
        <v/>
      </c>
      <c r="O505" s="137">
        <f>SIMULATEUR!$L$11*(SIMULATEUR!$H$11*G505-Cout_Audit)</f>
        <v/>
      </c>
      <c r="P505" s="137">
        <f>SIMULATEUR!$L$12*(SIMULATEUR!$H$12*H505-Cout_Audit)</f>
        <v/>
      </c>
      <c r="Q505" s="137">
        <f>SIMULATEUR!$L$13*(SIMULATEUR!$H$13*I505-Cout_Audit)</f>
        <v/>
      </c>
      <c r="S505" s="138">
        <f>SUM(J505:Q505)</f>
        <v/>
      </c>
    </row>
    <row r="506">
      <c r="A506" s="135" t="n">
        <v>503</v>
      </c>
      <c r="B506" s="136">
        <f>MAX(0,MIN(1,NORMINV(RAND(),Taux_Recup,Ecart_Type_Recup)))</f>
        <v/>
      </c>
      <c r="C506" s="136">
        <f>MAX(0,MIN(1,NORMINV(RAND(),Taux_Recup,Ecart_Type_Recup)))</f>
        <v/>
      </c>
      <c r="D506" s="136">
        <f>MAX(0,MIN(1,NORMINV(RAND(),Taux_Recup,Ecart_Type_Recup)))</f>
        <v/>
      </c>
      <c r="E506" s="136">
        <f>MAX(0,MIN(1,NORMINV(RAND(),Taux_Recup,Ecart_Type_Recup)))</f>
        <v/>
      </c>
      <c r="F506" s="136">
        <f>MAX(0,MIN(1,NORMINV(RAND(),Taux_Recup,Ecart_Type_Recup)))</f>
        <v/>
      </c>
      <c r="G506" s="136">
        <f>MAX(0,MIN(1,NORMINV(RAND(),Taux_Recup,Ecart_Type_Recup)))</f>
        <v/>
      </c>
      <c r="H506" s="136">
        <f>MAX(0,MIN(1,NORMINV(RAND(),Taux_Recup,Ecart_Type_Recup)))</f>
        <v/>
      </c>
      <c r="I506" s="136">
        <f>MAX(0,MIN(1,NORMINV(RAND(),Taux_Recup,Ecart_Type_Recup)))</f>
        <v/>
      </c>
      <c r="J506" s="137">
        <f>SIMULATEUR!$L$6*(SIMULATEUR!$H$6*B506-Cout_Audit)</f>
        <v/>
      </c>
      <c r="K506" s="137">
        <f>SIMULATEUR!$L$7*(SIMULATEUR!$H$7*C506-Cout_Audit)</f>
        <v/>
      </c>
      <c r="L506" s="137">
        <f>SIMULATEUR!$L$8*(SIMULATEUR!$H$8*D506-Cout_Audit)</f>
        <v/>
      </c>
      <c r="M506" s="137">
        <f>SIMULATEUR!$L$9*(SIMULATEUR!$H$9*E506-Cout_Audit)</f>
        <v/>
      </c>
      <c r="N506" s="137">
        <f>SIMULATEUR!$L$10*(SIMULATEUR!$H$10*F506-Cout_Audit)</f>
        <v/>
      </c>
      <c r="O506" s="137">
        <f>SIMULATEUR!$L$11*(SIMULATEUR!$H$11*G506-Cout_Audit)</f>
        <v/>
      </c>
      <c r="P506" s="137">
        <f>SIMULATEUR!$L$12*(SIMULATEUR!$H$12*H506-Cout_Audit)</f>
        <v/>
      </c>
      <c r="Q506" s="137">
        <f>SIMULATEUR!$L$13*(SIMULATEUR!$H$13*I506-Cout_Audit)</f>
        <v/>
      </c>
      <c r="S506" s="138">
        <f>SUM(J506:Q506)</f>
        <v/>
      </c>
    </row>
    <row r="507">
      <c r="A507" s="135" t="n">
        <v>504</v>
      </c>
      <c r="B507" s="136">
        <f>MAX(0,MIN(1,NORMINV(RAND(),Taux_Recup,Ecart_Type_Recup)))</f>
        <v/>
      </c>
      <c r="C507" s="136">
        <f>MAX(0,MIN(1,NORMINV(RAND(),Taux_Recup,Ecart_Type_Recup)))</f>
        <v/>
      </c>
      <c r="D507" s="136">
        <f>MAX(0,MIN(1,NORMINV(RAND(),Taux_Recup,Ecart_Type_Recup)))</f>
        <v/>
      </c>
      <c r="E507" s="136">
        <f>MAX(0,MIN(1,NORMINV(RAND(),Taux_Recup,Ecart_Type_Recup)))</f>
        <v/>
      </c>
      <c r="F507" s="136">
        <f>MAX(0,MIN(1,NORMINV(RAND(),Taux_Recup,Ecart_Type_Recup)))</f>
        <v/>
      </c>
      <c r="G507" s="136">
        <f>MAX(0,MIN(1,NORMINV(RAND(),Taux_Recup,Ecart_Type_Recup)))</f>
        <v/>
      </c>
      <c r="H507" s="136">
        <f>MAX(0,MIN(1,NORMINV(RAND(),Taux_Recup,Ecart_Type_Recup)))</f>
        <v/>
      </c>
      <c r="I507" s="136">
        <f>MAX(0,MIN(1,NORMINV(RAND(),Taux_Recup,Ecart_Type_Recup)))</f>
        <v/>
      </c>
      <c r="J507" s="137">
        <f>SIMULATEUR!$L$6*(SIMULATEUR!$H$6*B507-Cout_Audit)</f>
        <v/>
      </c>
      <c r="K507" s="137">
        <f>SIMULATEUR!$L$7*(SIMULATEUR!$H$7*C507-Cout_Audit)</f>
        <v/>
      </c>
      <c r="L507" s="137">
        <f>SIMULATEUR!$L$8*(SIMULATEUR!$H$8*D507-Cout_Audit)</f>
        <v/>
      </c>
      <c r="M507" s="137">
        <f>SIMULATEUR!$L$9*(SIMULATEUR!$H$9*E507-Cout_Audit)</f>
        <v/>
      </c>
      <c r="N507" s="137">
        <f>SIMULATEUR!$L$10*(SIMULATEUR!$H$10*F507-Cout_Audit)</f>
        <v/>
      </c>
      <c r="O507" s="137">
        <f>SIMULATEUR!$L$11*(SIMULATEUR!$H$11*G507-Cout_Audit)</f>
        <v/>
      </c>
      <c r="P507" s="137">
        <f>SIMULATEUR!$L$12*(SIMULATEUR!$H$12*H507-Cout_Audit)</f>
        <v/>
      </c>
      <c r="Q507" s="137">
        <f>SIMULATEUR!$L$13*(SIMULATEUR!$H$13*I507-Cout_Audit)</f>
        <v/>
      </c>
      <c r="S507" s="138">
        <f>SUM(J507:Q507)</f>
        <v/>
      </c>
    </row>
    <row r="508">
      <c r="A508" s="135" t="n">
        <v>505</v>
      </c>
      <c r="B508" s="136">
        <f>MAX(0,MIN(1,NORMINV(RAND(),Taux_Recup,Ecart_Type_Recup)))</f>
        <v/>
      </c>
      <c r="C508" s="136">
        <f>MAX(0,MIN(1,NORMINV(RAND(),Taux_Recup,Ecart_Type_Recup)))</f>
        <v/>
      </c>
      <c r="D508" s="136">
        <f>MAX(0,MIN(1,NORMINV(RAND(),Taux_Recup,Ecart_Type_Recup)))</f>
        <v/>
      </c>
      <c r="E508" s="136">
        <f>MAX(0,MIN(1,NORMINV(RAND(),Taux_Recup,Ecart_Type_Recup)))</f>
        <v/>
      </c>
      <c r="F508" s="136">
        <f>MAX(0,MIN(1,NORMINV(RAND(),Taux_Recup,Ecart_Type_Recup)))</f>
        <v/>
      </c>
      <c r="G508" s="136">
        <f>MAX(0,MIN(1,NORMINV(RAND(),Taux_Recup,Ecart_Type_Recup)))</f>
        <v/>
      </c>
      <c r="H508" s="136">
        <f>MAX(0,MIN(1,NORMINV(RAND(),Taux_Recup,Ecart_Type_Recup)))</f>
        <v/>
      </c>
      <c r="I508" s="136">
        <f>MAX(0,MIN(1,NORMINV(RAND(),Taux_Recup,Ecart_Type_Recup)))</f>
        <v/>
      </c>
      <c r="J508" s="137">
        <f>SIMULATEUR!$L$6*(SIMULATEUR!$H$6*B508-Cout_Audit)</f>
        <v/>
      </c>
      <c r="K508" s="137">
        <f>SIMULATEUR!$L$7*(SIMULATEUR!$H$7*C508-Cout_Audit)</f>
        <v/>
      </c>
      <c r="L508" s="137">
        <f>SIMULATEUR!$L$8*(SIMULATEUR!$H$8*D508-Cout_Audit)</f>
        <v/>
      </c>
      <c r="M508" s="137">
        <f>SIMULATEUR!$L$9*(SIMULATEUR!$H$9*E508-Cout_Audit)</f>
        <v/>
      </c>
      <c r="N508" s="137">
        <f>SIMULATEUR!$L$10*(SIMULATEUR!$H$10*F508-Cout_Audit)</f>
        <v/>
      </c>
      <c r="O508" s="137">
        <f>SIMULATEUR!$L$11*(SIMULATEUR!$H$11*G508-Cout_Audit)</f>
        <v/>
      </c>
      <c r="P508" s="137">
        <f>SIMULATEUR!$L$12*(SIMULATEUR!$H$12*H508-Cout_Audit)</f>
        <v/>
      </c>
      <c r="Q508" s="137">
        <f>SIMULATEUR!$L$13*(SIMULATEUR!$H$13*I508-Cout_Audit)</f>
        <v/>
      </c>
      <c r="S508" s="138">
        <f>SUM(J508:Q508)</f>
        <v/>
      </c>
    </row>
    <row r="509">
      <c r="A509" s="135" t="n">
        <v>506</v>
      </c>
      <c r="B509" s="136">
        <f>MAX(0,MIN(1,NORMINV(RAND(),Taux_Recup,Ecart_Type_Recup)))</f>
        <v/>
      </c>
      <c r="C509" s="136">
        <f>MAX(0,MIN(1,NORMINV(RAND(),Taux_Recup,Ecart_Type_Recup)))</f>
        <v/>
      </c>
      <c r="D509" s="136">
        <f>MAX(0,MIN(1,NORMINV(RAND(),Taux_Recup,Ecart_Type_Recup)))</f>
        <v/>
      </c>
      <c r="E509" s="136">
        <f>MAX(0,MIN(1,NORMINV(RAND(),Taux_Recup,Ecart_Type_Recup)))</f>
        <v/>
      </c>
      <c r="F509" s="136">
        <f>MAX(0,MIN(1,NORMINV(RAND(),Taux_Recup,Ecart_Type_Recup)))</f>
        <v/>
      </c>
      <c r="G509" s="136">
        <f>MAX(0,MIN(1,NORMINV(RAND(),Taux_Recup,Ecart_Type_Recup)))</f>
        <v/>
      </c>
      <c r="H509" s="136">
        <f>MAX(0,MIN(1,NORMINV(RAND(),Taux_Recup,Ecart_Type_Recup)))</f>
        <v/>
      </c>
      <c r="I509" s="136">
        <f>MAX(0,MIN(1,NORMINV(RAND(),Taux_Recup,Ecart_Type_Recup)))</f>
        <v/>
      </c>
      <c r="J509" s="137">
        <f>SIMULATEUR!$L$6*(SIMULATEUR!$H$6*B509-Cout_Audit)</f>
        <v/>
      </c>
      <c r="K509" s="137">
        <f>SIMULATEUR!$L$7*(SIMULATEUR!$H$7*C509-Cout_Audit)</f>
        <v/>
      </c>
      <c r="L509" s="137">
        <f>SIMULATEUR!$L$8*(SIMULATEUR!$H$8*D509-Cout_Audit)</f>
        <v/>
      </c>
      <c r="M509" s="137">
        <f>SIMULATEUR!$L$9*(SIMULATEUR!$H$9*E509-Cout_Audit)</f>
        <v/>
      </c>
      <c r="N509" s="137">
        <f>SIMULATEUR!$L$10*(SIMULATEUR!$H$10*F509-Cout_Audit)</f>
        <v/>
      </c>
      <c r="O509" s="137">
        <f>SIMULATEUR!$L$11*(SIMULATEUR!$H$11*G509-Cout_Audit)</f>
        <v/>
      </c>
      <c r="P509" s="137">
        <f>SIMULATEUR!$L$12*(SIMULATEUR!$H$12*H509-Cout_Audit)</f>
        <v/>
      </c>
      <c r="Q509" s="137">
        <f>SIMULATEUR!$L$13*(SIMULATEUR!$H$13*I509-Cout_Audit)</f>
        <v/>
      </c>
      <c r="S509" s="138">
        <f>SUM(J509:Q509)</f>
        <v/>
      </c>
    </row>
    <row r="510">
      <c r="A510" s="135" t="n">
        <v>507</v>
      </c>
      <c r="B510" s="136">
        <f>MAX(0,MIN(1,NORMINV(RAND(),Taux_Recup,Ecart_Type_Recup)))</f>
        <v/>
      </c>
      <c r="C510" s="136">
        <f>MAX(0,MIN(1,NORMINV(RAND(),Taux_Recup,Ecart_Type_Recup)))</f>
        <v/>
      </c>
      <c r="D510" s="136">
        <f>MAX(0,MIN(1,NORMINV(RAND(),Taux_Recup,Ecart_Type_Recup)))</f>
        <v/>
      </c>
      <c r="E510" s="136">
        <f>MAX(0,MIN(1,NORMINV(RAND(),Taux_Recup,Ecart_Type_Recup)))</f>
        <v/>
      </c>
      <c r="F510" s="136">
        <f>MAX(0,MIN(1,NORMINV(RAND(),Taux_Recup,Ecart_Type_Recup)))</f>
        <v/>
      </c>
      <c r="G510" s="136">
        <f>MAX(0,MIN(1,NORMINV(RAND(),Taux_Recup,Ecart_Type_Recup)))</f>
        <v/>
      </c>
      <c r="H510" s="136">
        <f>MAX(0,MIN(1,NORMINV(RAND(),Taux_Recup,Ecart_Type_Recup)))</f>
        <v/>
      </c>
      <c r="I510" s="136">
        <f>MAX(0,MIN(1,NORMINV(RAND(),Taux_Recup,Ecart_Type_Recup)))</f>
        <v/>
      </c>
      <c r="J510" s="137">
        <f>SIMULATEUR!$L$6*(SIMULATEUR!$H$6*B510-Cout_Audit)</f>
        <v/>
      </c>
      <c r="K510" s="137">
        <f>SIMULATEUR!$L$7*(SIMULATEUR!$H$7*C510-Cout_Audit)</f>
        <v/>
      </c>
      <c r="L510" s="137">
        <f>SIMULATEUR!$L$8*(SIMULATEUR!$H$8*D510-Cout_Audit)</f>
        <v/>
      </c>
      <c r="M510" s="137">
        <f>SIMULATEUR!$L$9*(SIMULATEUR!$H$9*E510-Cout_Audit)</f>
        <v/>
      </c>
      <c r="N510" s="137">
        <f>SIMULATEUR!$L$10*(SIMULATEUR!$H$10*F510-Cout_Audit)</f>
        <v/>
      </c>
      <c r="O510" s="137">
        <f>SIMULATEUR!$L$11*(SIMULATEUR!$H$11*G510-Cout_Audit)</f>
        <v/>
      </c>
      <c r="P510" s="137">
        <f>SIMULATEUR!$L$12*(SIMULATEUR!$H$12*H510-Cout_Audit)</f>
        <v/>
      </c>
      <c r="Q510" s="137">
        <f>SIMULATEUR!$L$13*(SIMULATEUR!$H$13*I510-Cout_Audit)</f>
        <v/>
      </c>
      <c r="S510" s="138">
        <f>SUM(J510:Q510)</f>
        <v/>
      </c>
    </row>
    <row r="511">
      <c r="A511" s="135" t="n">
        <v>508</v>
      </c>
      <c r="B511" s="136">
        <f>MAX(0,MIN(1,NORMINV(RAND(),Taux_Recup,Ecart_Type_Recup)))</f>
        <v/>
      </c>
      <c r="C511" s="136">
        <f>MAX(0,MIN(1,NORMINV(RAND(),Taux_Recup,Ecart_Type_Recup)))</f>
        <v/>
      </c>
      <c r="D511" s="136">
        <f>MAX(0,MIN(1,NORMINV(RAND(),Taux_Recup,Ecart_Type_Recup)))</f>
        <v/>
      </c>
      <c r="E511" s="136">
        <f>MAX(0,MIN(1,NORMINV(RAND(),Taux_Recup,Ecart_Type_Recup)))</f>
        <v/>
      </c>
      <c r="F511" s="136">
        <f>MAX(0,MIN(1,NORMINV(RAND(),Taux_Recup,Ecart_Type_Recup)))</f>
        <v/>
      </c>
      <c r="G511" s="136">
        <f>MAX(0,MIN(1,NORMINV(RAND(),Taux_Recup,Ecart_Type_Recup)))</f>
        <v/>
      </c>
      <c r="H511" s="136">
        <f>MAX(0,MIN(1,NORMINV(RAND(),Taux_Recup,Ecart_Type_Recup)))</f>
        <v/>
      </c>
      <c r="I511" s="136">
        <f>MAX(0,MIN(1,NORMINV(RAND(),Taux_Recup,Ecart_Type_Recup)))</f>
        <v/>
      </c>
      <c r="J511" s="137">
        <f>SIMULATEUR!$L$6*(SIMULATEUR!$H$6*B511-Cout_Audit)</f>
        <v/>
      </c>
      <c r="K511" s="137">
        <f>SIMULATEUR!$L$7*(SIMULATEUR!$H$7*C511-Cout_Audit)</f>
        <v/>
      </c>
      <c r="L511" s="137">
        <f>SIMULATEUR!$L$8*(SIMULATEUR!$H$8*D511-Cout_Audit)</f>
        <v/>
      </c>
      <c r="M511" s="137">
        <f>SIMULATEUR!$L$9*(SIMULATEUR!$H$9*E511-Cout_Audit)</f>
        <v/>
      </c>
      <c r="N511" s="137">
        <f>SIMULATEUR!$L$10*(SIMULATEUR!$H$10*F511-Cout_Audit)</f>
        <v/>
      </c>
      <c r="O511" s="137">
        <f>SIMULATEUR!$L$11*(SIMULATEUR!$H$11*G511-Cout_Audit)</f>
        <v/>
      </c>
      <c r="P511" s="137">
        <f>SIMULATEUR!$L$12*(SIMULATEUR!$H$12*H511-Cout_Audit)</f>
        <v/>
      </c>
      <c r="Q511" s="137">
        <f>SIMULATEUR!$L$13*(SIMULATEUR!$H$13*I511-Cout_Audit)</f>
        <v/>
      </c>
      <c r="S511" s="138">
        <f>SUM(J511:Q511)</f>
        <v/>
      </c>
    </row>
    <row r="512">
      <c r="A512" s="135" t="n">
        <v>509</v>
      </c>
      <c r="B512" s="136">
        <f>MAX(0,MIN(1,NORMINV(RAND(),Taux_Recup,Ecart_Type_Recup)))</f>
        <v/>
      </c>
      <c r="C512" s="136">
        <f>MAX(0,MIN(1,NORMINV(RAND(),Taux_Recup,Ecart_Type_Recup)))</f>
        <v/>
      </c>
      <c r="D512" s="136">
        <f>MAX(0,MIN(1,NORMINV(RAND(),Taux_Recup,Ecart_Type_Recup)))</f>
        <v/>
      </c>
      <c r="E512" s="136">
        <f>MAX(0,MIN(1,NORMINV(RAND(),Taux_Recup,Ecart_Type_Recup)))</f>
        <v/>
      </c>
      <c r="F512" s="136">
        <f>MAX(0,MIN(1,NORMINV(RAND(),Taux_Recup,Ecart_Type_Recup)))</f>
        <v/>
      </c>
      <c r="G512" s="136">
        <f>MAX(0,MIN(1,NORMINV(RAND(),Taux_Recup,Ecart_Type_Recup)))</f>
        <v/>
      </c>
      <c r="H512" s="136">
        <f>MAX(0,MIN(1,NORMINV(RAND(),Taux_Recup,Ecart_Type_Recup)))</f>
        <v/>
      </c>
      <c r="I512" s="136">
        <f>MAX(0,MIN(1,NORMINV(RAND(),Taux_Recup,Ecart_Type_Recup)))</f>
        <v/>
      </c>
      <c r="J512" s="137">
        <f>SIMULATEUR!$L$6*(SIMULATEUR!$H$6*B512-Cout_Audit)</f>
        <v/>
      </c>
      <c r="K512" s="137">
        <f>SIMULATEUR!$L$7*(SIMULATEUR!$H$7*C512-Cout_Audit)</f>
        <v/>
      </c>
      <c r="L512" s="137">
        <f>SIMULATEUR!$L$8*(SIMULATEUR!$H$8*D512-Cout_Audit)</f>
        <v/>
      </c>
      <c r="M512" s="137">
        <f>SIMULATEUR!$L$9*(SIMULATEUR!$H$9*E512-Cout_Audit)</f>
        <v/>
      </c>
      <c r="N512" s="137">
        <f>SIMULATEUR!$L$10*(SIMULATEUR!$H$10*F512-Cout_Audit)</f>
        <v/>
      </c>
      <c r="O512" s="137">
        <f>SIMULATEUR!$L$11*(SIMULATEUR!$H$11*G512-Cout_Audit)</f>
        <v/>
      </c>
      <c r="P512" s="137">
        <f>SIMULATEUR!$L$12*(SIMULATEUR!$H$12*H512-Cout_Audit)</f>
        <v/>
      </c>
      <c r="Q512" s="137">
        <f>SIMULATEUR!$L$13*(SIMULATEUR!$H$13*I512-Cout_Audit)</f>
        <v/>
      </c>
      <c r="S512" s="138">
        <f>SUM(J512:Q512)</f>
        <v/>
      </c>
    </row>
    <row r="513">
      <c r="A513" s="135" t="n">
        <v>510</v>
      </c>
      <c r="B513" s="136">
        <f>MAX(0,MIN(1,NORMINV(RAND(),Taux_Recup,Ecart_Type_Recup)))</f>
        <v/>
      </c>
      <c r="C513" s="136">
        <f>MAX(0,MIN(1,NORMINV(RAND(),Taux_Recup,Ecart_Type_Recup)))</f>
        <v/>
      </c>
      <c r="D513" s="136">
        <f>MAX(0,MIN(1,NORMINV(RAND(),Taux_Recup,Ecart_Type_Recup)))</f>
        <v/>
      </c>
      <c r="E513" s="136">
        <f>MAX(0,MIN(1,NORMINV(RAND(),Taux_Recup,Ecart_Type_Recup)))</f>
        <v/>
      </c>
      <c r="F513" s="136">
        <f>MAX(0,MIN(1,NORMINV(RAND(),Taux_Recup,Ecart_Type_Recup)))</f>
        <v/>
      </c>
      <c r="G513" s="136">
        <f>MAX(0,MIN(1,NORMINV(RAND(),Taux_Recup,Ecart_Type_Recup)))</f>
        <v/>
      </c>
      <c r="H513" s="136">
        <f>MAX(0,MIN(1,NORMINV(RAND(),Taux_Recup,Ecart_Type_Recup)))</f>
        <v/>
      </c>
      <c r="I513" s="136">
        <f>MAX(0,MIN(1,NORMINV(RAND(),Taux_Recup,Ecart_Type_Recup)))</f>
        <v/>
      </c>
      <c r="J513" s="137">
        <f>SIMULATEUR!$L$6*(SIMULATEUR!$H$6*B513-Cout_Audit)</f>
        <v/>
      </c>
      <c r="K513" s="137">
        <f>SIMULATEUR!$L$7*(SIMULATEUR!$H$7*C513-Cout_Audit)</f>
        <v/>
      </c>
      <c r="L513" s="137">
        <f>SIMULATEUR!$L$8*(SIMULATEUR!$H$8*D513-Cout_Audit)</f>
        <v/>
      </c>
      <c r="M513" s="137">
        <f>SIMULATEUR!$L$9*(SIMULATEUR!$H$9*E513-Cout_Audit)</f>
        <v/>
      </c>
      <c r="N513" s="137">
        <f>SIMULATEUR!$L$10*(SIMULATEUR!$H$10*F513-Cout_Audit)</f>
        <v/>
      </c>
      <c r="O513" s="137">
        <f>SIMULATEUR!$L$11*(SIMULATEUR!$H$11*G513-Cout_Audit)</f>
        <v/>
      </c>
      <c r="P513" s="137">
        <f>SIMULATEUR!$L$12*(SIMULATEUR!$H$12*H513-Cout_Audit)</f>
        <v/>
      </c>
      <c r="Q513" s="137">
        <f>SIMULATEUR!$L$13*(SIMULATEUR!$H$13*I513-Cout_Audit)</f>
        <v/>
      </c>
      <c r="S513" s="138">
        <f>SUM(J513:Q513)</f>
        <v/>
      </c>
    </row>
    <row r="514">
      <c r="A514" s="135" t="n">
        <v>511</v>
      </c>
      <c r="B514" s="136">
        <f>MAX(0,MIN(1,NORMINV(RAND(),Taux_Recup,Ecart_Type_Recup)))</f>
        <v/>
      </c>
      <c r="C514" s="136">
        <f>MAX(0,MIN(1,NORMINV(RAND(),Taux_Recup,Ecart_Type_Recup)))</f>
        <v/>
      </c>
      <c r="D514" s="136">
        <f>MAX(0,MIN(1,NORMINV(RAND(),Taux_Recup,Ecart_Type_Recup)))</f>
        <v/>
      </c>
      <c r="E514" s="136">
        <f>MAX(0,MIN(1,NORMINV(RAND(),Taux_Recup,Ecart_Type_Recup)))</f>
        <v/>
      </c>
      <c r="F514" s="136">
        <f>MAX(0,MIN(1,NORMINV(RAND(),Taux_Recup,Ecart_Type_Recup)))</f>
        <v/>
      </c>
      <c r="G514" s="136">
        <f>MAX(0,MIN(1,NORMINV(RAND(),Taux_Recup,Ecart_Type_Recup)))</f>
        <v/>
      </c>
      <c r="H514" s="136">
        <f>MAX(0,MIN(1,NORMINV(RAND(),Taux_Recup,Ecart_Type_Recup)))</f>
        <v/>
      </c>
      <c r="I514" s="136">
        <f>MAX(0,MIN(1,NORMINV(RAND(),Taux_Recup,Ecart_Type_Recup)))</f>
        <v/>
      </c>
      <c r="J514" s="137">
        <f>SIMULATEUR!$L$6*(SIMULATEUR!$H$6*B514-Cout_Audit)</f>
        <v/>
      </c>
      <c r="K514" s="137">
        <f>SIMULATEUR!$L$7*(SIMULATEUR!$H$7*C514-Cout_Audit)</f>
        <v/>
      </c>
      <c r="L514" s="137">
        <f>SIMULATEUR!$L$8*(SIMULATEUR!$H$8*D514-Cout_Audit)</f>
        <v/>
      </c>
      <c r="M514" s="137">
        <f>SIMULATEUR!$L$9*(SIMULATEUR!$H$9*E514-Cout_Audit)</f>
        <v/>
      </c>
      <c r="N514" s="137">
        <f>SIMULATEUR!$L$10*(SIMULATEUR!$H$10*F514-Cout_Audit)</f>
        <v/>
      </c>
      <c r="O514" s="137">
        <f>SIMULATEUR!$L$11*(SIMULATEUR!$H$11*G514-Cout_Audit)</f>
        <v/>
      </c>
      <c r="P514" s="137">
        <f>SIMULATEUR!$L$12*(SIMULATEUR!$H$12*H514-Cout_Audit)</f>
        <v/>
      </c>
      <c r="Q514" s="137">
        <f>SIMULATEUR!$L$13*(SIMULATEUR!$H$13*I514-Cout_Audit)</f>
        <v/>
      </c>
      <c r="S514" s="138">
        <f>SUM(J514:Q514)</f>
        <v/>
      </c>
    </row>
    <row r="515">
      <c r="A515" s="135" t="n">
        <v>512</v>
      </c>
      <c r="B515" s="136">
        <f>MAX(0,MIN(1,NORMINV(RAND(),Taux_Recup,Ecart_Type_Recup)))</f>
        <v/>
      </c>
      <c r="C515" s="136">
        <f>MAX(0,MIN(1,NORMINV(RAND(),Taux_Recup,Ecart_Type_Recup)))</f>
        <v/>
      </c>
      <c r="D515" s="136">
        <f>MAX(0,MIN(1,NORMINV(RAND(),Taux_Recup,Ecart_Type_Recup)))</f>
        <v/>
      </c>
      <c r="E515" s="136">
        <f>MAX(0,MIN(1,NORMINV(RAND(),Taux_Recup,Ecart_Type_Recup)))</f>
        <v/>
      </c>
      <c r="F515" s="136">
        <f>MAX(0,MIN(1,NORMINV(RAND(),Taux_Recup,Ecart_Type_Recup)))</f>
        <v/>
      </c>
      <c r="G515" s="136">
        <f>MAX(0,MIN(1,NORMINV(RAND(),Taux_Recup,Ecart_Type_Recup)))</f>
        <v/>
      </c>
      <c r="H515" s="136">
        <f>MAX(0,MIN(1,NORMINV(RAND(),Taux_Recup,Ecart_Type_Recup)))</f>
        <v/>
      </c>
      <c r="I515" s="136">
        <f>MAX(0,MIN(1,NORMINV(RAND(),Taux_Recup,Ecart_Type_Recup)))</f>
        <v/>
      </c>
      <c r="J515" s="137">
        <f>SIMULATEUR!$L$6*(SIMULATEUR!$H$6*B515-Cout_Audit)</f>
        <v/>
      </c>
      <c r="K515" s="137">
        <f>SIMULATEUR!$L$7*(SIMULATEUR!$H$7*C515-Cout_Audit)</f>
        <v/>
      </c>
      <c r="L515" s="137">
        <f>SIMULATEUR!$L$8*(SIMULATEUR!$H$8*D515-Cout_Audit)</f>
        <v/>
      </c>
      <c r="M515" s="137">
        <f>SIMULATEUR!$L$9*(SIMULATEUR!$H$9*E515-Cout_Audit)</f>
        <v/>
      </c>
      <c r="N515" s="137">
        <f>SIMULATEUR!$L$10*(SIMULATEUR!$H$10*F515-Cout_Audit)</f>
        <v/>
      </c>
      <c r="O515" s="137">
        <f>SIMULATEUR!$L$11*(SIMULATEUR!$H$11*G515-Cout_Audit)</f>
        <v/>
      </c>
      <c r="P515" s="137">
        <f>SIMULATEUR!$L$12*(SIMULATEUR!$H$12*H515-Cout_Audit)</f>
        <v/>
      </c>
      <c r="Q515" s="137">
        <f>SIMULATEUR!$L$13*(SIMULATEUR!$H$13*I515-Cout_Audit)</f>
        <v/>
      </c>
      <c r="S515" s="138">
        <f>SUM(J515:Q515)</f>
        <v/>
      </c>
    </row>
    <row r="516">
      <c r="A516" s="135" t="n">
        <v>513</v>
      </c>
      <c r="B516" s="136">
        <f>MAX(0,MIN(1,NORMINV(RAND(),Taux_Recup,Ecart_Type_Recup)))</f>
        <v/>
      </c>
      <c r="C516" s="136">
        <f>MAX(0,MIN(1,NORMINV(RAND(),Taux_Recup,Ecart_Type_Recup)))</f>
        <v/>
      </c>
      <c r="D516" s="136">
        <f>MAX(0,MIN(1,NORMINV(RAND(),Taux_Recup,Ecart_Type_Recup)))</f>
        <v/>
      </c>
      <c r="E516" s="136">
        <f>MAX(0,MIN(1,NORMINV(RAND(),Taux_Recup,Ecart_Type_Recup)))</f>
        <v/>
      </c>
      <c r="F516" s="136">
        <f>MAX(0,MIN(1,NORMINV(RAND(),Taux_Recup,Ecart_Type_Recup)))</f>
        <v/>
      </c>
      <c r="G516" s="136">
        <f>MAX(0,MIN(1,NORMINV(RAND(),Taux_Recup,Ecart_Type_Recup)))</f>
        <v/>
      </c>
      <c r="H516" s="136">
        <f>MAX(0,MIN(1,NORMINV(RAND(),Taux_Recup,Ecart_Type_Recup)))</f>
        <v/>
      </c>
      <c r="I516" s="136">
        <f>MAX(0,MIN(1,NORMINV(RAND(),Taux_Recup,Ecart_Type_Recup)))</f>
        <v/>
      </c>
      <c r="J516" s="137">
        <f>SIMULATEUR!$L$6*(SIMULATEUR!$H$6*B516-Cout_Audit)</f>
        <v/>
      </c>
      <c r="K516" s="137">
        <f>SIMULATEUR!$L$7*(SIMULATEUR!$H$7*C516-Cout_Audit)</f>
        <v/>
      </c>
      <c r="L516" s="137">
        <f>SIMULATEUR!$L$8*(SIMULATEUR!$H$8*D516-Cout_Audit)</f>
        <v/>
      </c>
      <c r="M516" s="137">
        <f>SIMULATEUR!$L$9*(SIMULATEUR!$H$9*E516-Cout_Audit)</f>
        <v/>
      </c>
      <c r="N516" s="137">
        <f>SIMULATEUR!$L$10*(SIMULATEUR!$H$10*F516-Cout_Audit)</f>
        <v/>
      </c>
      <c r="O516" s="137">
        <f>SIMULATEUR!$L$11*(SIMULATEUR!$H$11*G516-Cout_Audit)</f>
        <v/>
      </c>
      <c r="P516" s="137">
        <f>SIMULATEUR!$L$12*(SIMULATEUR!$H$12*H516-Cout_Audit)</f>
        <v/>
      </c>
      <c r="Q516" s="137">
        <f>SIMULATEUR!$L$13*(SIMULATEUR!$H$13*I516-Cout_Audit)</f>
        <v/>
      </c>
      <c r="S516" s="138">
        <f>SUM(J516:Q516)</f>
        <v/>
      </c>
    </row>
    <row r="517">
      <c r="A517" s="135" t="n">
        <v>514</v>
      </c>
      <c r="B517" s="136">
        <f>MAX(0,MIN(1,NORMINV(RAND(),Taux_Recup,Ecart_Type_Recup)))</f>
        <v/>
      </c>
      <c r="C517" s="136">
        <f>MAX(0,MIN(1,NORMINV(RAND(),Taux_Recup,Ecart_Type_Recup)))</f>
        <v/>
      </c>
      <c r="D517" s="136">
        <f>MAX(0,MIN(1,NORMINV(RAND(),Taux_Recup,Ecart_Type_Recup)))</f>
        <v/>
      </c>
      <c r="E517" s="136">
        <f>MAX(0,MIN(1,NORMINV(RAND(),Taux_Recup,Ecart_Type_Recup)))</f>
        <v/>
      </c>
      <c r="F517" s="136">
        <f>MAX(0,MIN(1,NORMINV(RAND(),Taux_Recup,Ecart_Type_Recup)))</f>
        <v/>
      </c>
      <c r="G517" s="136">
        <f>MAX(0,MIN(1,NORMINV(RAND(),Taux_Recup,Ecart_Type_Recup)))</f>
        <v/>
      </c>
      <c r="H517" s="136">
        <f>MAX(0,MIN(1,NORMINV(RAND(),Taux_Recup,Ecart_Type_Recup)))</f>
        <v/>
      </c>
      <c r="I517" s="136">
        <f>MAX(0,MIN(1,NORMINV(RAND(),Taux_Recup,Ecart_Type_Recup)))</f>
        <v/>
      </c>
      <c r="J517" s="137">
        <f>SIMULATEUR!$L$6*(SIMULATEUR!$H$6*B517-Cout_Audit)</f>
        <v/>
      </c>
      <c r="K517" s="137">
        <f>SIMULATEUR!$L$7*(SIMULATEUR!$H$7*C517-Cout_Audit)</f>
        <v/>
      </c>
      <c r="L517" s="137">
        <f>SIMULATEUR!$L$8*(SIMULATEUR!$H$8*D517-Cout_Audit)</f>
        <v/>
      </c>
      <c r="M517" s="137">
        <f>SIMULATEUR!$L$9*(SIMULATEUR!$H$9*E517-Cout_Audit)</f>
        <v/>
      </c>
      <c r="N517" s="137">
        <f>SIMULATEUR!$L$10*(SIMULATEUR!$H$10*F517-Cout_Audit)</f>
        <v/>
      </c>
      <c r="O517" s="137">
        <f>SIMULATEUR!$L$11*(SIMULATEUR!$H$11*G517-Cout_Audit)</f>
        <v/>
      </c>
      <c r="P517" s="137">
        <f>SIMULATEUR!$L$12*(SIMULATEUR!$H$12*H517-Cout_Audit)</f>
        <v/>
      </c>
      <c r="Q517" s="137">
        <f>SIMULATEUR!$L$13*(SIMULATEUR!$H$13*I517-Cout_Audit)</f>
        <v/>
      </c>
      <c r="S517" s="138">
        <f>SUM(J517:Q517)</f>
        <v/>
      </c>
    </row>
    <row r="518">
      <c r="A518" s="135" t="n">
        <v>515</v>
      </c>
      <c r="B518" s="136">
        <f>MAX(0,MIN(1,NORMINV(RAND(),Taux_Recup,Ecart_Type_Recup)))</f>
        <v/>
      </c>
      <c r="C518" s="136">
        <f>MAX(0,MIN(1,NORMINV(RAND(),Taux_Recup,Ecart_Type_Recup)))</f>
        <v/>
      </c>
      <c r="D518" s="136">
        <f>MAX(0,MIN(1,NORMINV(RAND(),Taux_Recup,Ecart_Type_Recup)))</f>
        <v/>
      </c>
      <c r="E518" s="136">
        <f>MAX(0,MIN(1,NORMINV(RAND(),Taux_Recup,Ecart_Type_Recup)))</f>
        <v/>
      </c>
      <c r="F518" s="136">
        <f>MAX(0,MIN(1,NORMINV(RAND(),Taux_Recup,Ecart_Type_Recup)))</f>
        <v/>
      </c>
      <c r="G518" s="136">
        <f>MAX(0,MIN(1,NORMINV(RAND(),Taux_Recup,Ecart_Type_Recup)))</f>
        <v/>
      </c>
      <c r="H518" s="136">
        <f>MAX(0,MIN(1,NORMINV(RAND(),Taux_Recup,Ecart_Type_Recup)))</f>
        <v/>
      </c>
      <c r="I518" s="136">
        <f>MAX(0,MIN(1,NORMINV(RAND(),Taux_Recup,Ecart_Type_Recup)))</f>
        <v/>
      </c>
      <c r="J518" s="137">
        <f>SIMULATEUR!$L$6*(SIMULATEUR!$H$6*B518-Cout_Audit)</f>
        <v/>
      </c>
      <c r="K518" s="137">
        <f>SIMULATEUR!$L$7*(SIMULATEUR!$H$7*C518-Cout_Audit)</f>
        <v/>
      </c>
      <c r="L518" s="137">
        <f>SIMULATEUR!$L$8*(SIMULATEUR!$H$8*D518-Cout_Audit)</f>
        <v/>
      </c>
      <c r="M518" s="137">
        <f>SIMULATEUR!$L$9*(SIMULATEUR!$H$9*E518-Cout_Audit)</f>
        <v/>
      </c>
      <c r="N518" s="137">
        <f>SIMULATEUR!$L$10*(SIMULATEUR!$H$10*F518-Cout_Audit)</f>
        <v/>
      </c>
      <c r="O518" s="137">
        <f>SIMULATEUR!$L$11*(SIMULATEUR!$H$11*G518-Cout_Audit)</f>
        <v/>
      </c>
      <c r="P518" s="137">
        <f>SIMULATEUR!$L$12*(SIMULATEUR!$H$12*H518-Cout_Audit)</f>
        <v/>
      </c>
      <c r="Q518" s="137">
        <f>SIMULATEUR!$L$13*(SIMULATEUR!$H$13*I518-Cout_Audit)</f>
        <v/>
      </c>
      <c r="S518" s="138">
        <f>SUM(J518:Q518)</f>
        <v/>
      </c>
    </row>
    <row r="519">
      <c r="A519" s="135" t="n">
        <v>516</v>
      </c>
      <c r="B519" s="136">
        <f>MAX(0,MIN(1,NORMINV(RAND(),Taux_Recup,Ecart_Type_Recup)))</f>
        <v/>
      </c>
      <c r="C519" s="136">
        <f>MAX(0,MIN(1,NORMINV(RAND(),Taux_Recup,Ecart_Type_Recup)))</f>
        <v/>
      </c>
      <c r="D519" s="136">
        <f>MAX(0,MIN(1,NORMINV(RAND(),Taux_Recup,Ecart_Type_Recup)))</f>
        <v/>
      </c>
      <c r="E519" s="136">
        <f>MAX(0,MIN(1,NORMINV(RAND(),Taux_Recup,Ecart_Type_Recup)))</f>
        <v/>
      </c>
      <c r="F519" s="136">
        <f>MAX(0,MIN(1,NORMINV(RAND(),Taux_Recup,Ecart_Type_Recup)))</f>
        <v/>
      </c>
      <c r="G519" s="136">
        <f>MAX(0,MIN(1,NORMINV(RAND(),Taux_Recup,Ecart_Type_Recup)))</f>
        <v/>
      </c>
      <c r="H519" s="136">
        <f>MAX(0,MIN(1,NORMINV(RAND(),Taux_Recup,Ecart_Type_Recup)))</f>
        <v/>
      </c>
      <c r="I519" s="136">
        <f>MAX(0,MIN(1,NORMINV(RAND(),Taux_Recup,Ecart_Type_Recup)))</f>
        <v/>
      </c>
      <c r="J519" s="137">
        <f>SIMULATEUR!$L$6*(SIMULATEUR!$H$6*B519-Cout_Audit)</f>
        <v/>
      </c>
      <c r="K519" s="137">
        <f>SIMULATEUR!$L$7*(SIMULATEUR!$H$7*C519-Cout_Audit)</f>
        <v/>
      </c>
      <c r="L519" s="137">
        <f>SIMULATEUR!$L$8*(SIMULATEUR!$H$8*D519-Cout_Audit)</f>
        <v/>
      </c>
      <c r="M519" s="137">
        <f>SIMULATEUR!$L$9*(SIMULATEUR!$H$9*E519-Cout_Audit)</f>
        <v/>
      </c>
      <c r="N519" s="137">
        <f>SIMULATEUR!$L$10*(SIMULATEUR!$H$10*F519-Cout_Audit)</f>
        <v/>
      </c>
      <c r="O519" s="137">
        <f>SIMULATEUR!$L$11*(SIMULATEUR!$H$11*G519-Cout_Audit)</f>
        <v/>
      </c>
      <c r="P519" s="137">
        <f>SIMULATEUR!$L$12*(SIMULATEUR!$H$12*H519-Cout_Audit)</f>
        <v/>
      </c>
      <c r="Q519" s="137">
        <f>SIMULATEUR!$L$13*(SIMULATEUR!$H$13*I519-Cout_Audit)</f>
        <v/>
      </c>
      <c r="S519" s="138">
        <f>SUM(J519:Q519)</f>
        <v/>
      </c>
    </row>
    <row r="520">
      <c r="A520" s="135" t="n">
        <v>517</v>
      </c>
      <c r="B520" s="136">
        <f>MAX(0,MIN(1,NORMINV(RAND(),Taux_Recup,Ecart_Type_Recup)))</f>
        <v/>
      </c>
      <c r="C520" s="136">
        <f>MAX(0,MIN(1,NORMINV(RAND(),Taux_Recup,Ecart_Type_Recup)))</f>
        <v/>
      </c>
      <c r="D520" s="136">
        <f>MAX(0,MIN(1,NORMINV(RAND(),Taux_Recup,Ecart_Type_Recup)))</f>
        <v/>
      </c>
      <c r="E520" s="136">
        <f>MAX(0,MIN(1,NORMINV(RAND(),Taux_Recup,Ecart_Type_Recup)))</f>
        <v/>
      </c>
      <c r="F520" s="136">
        <f>MAX(0,MIN(1,NORMINV(RAND(),Taux_Recup,Ecart_Type_Recup)))</f>
        <v/>
      </c>
      <c r="G520" s="136">
        <f>MAX(0,MIN(1,NORMINV(RAND(),Taux_Recup,Ecart_Type_Recup)))</f>
        <v/>
      </c>
      <c r="H520" s="136">
        <f>MAX(0,MIN(1,NORMINV(RAND(),Taux_Recup,Ecart_Type_Recup)))</f>
        <v/>
      </c>
      <c r="I520" s="136">
        <f>MAX(0,MIN(1,NORMINV(RAND(),Taux_Recup,Ecart_Type_Recup)))</f>
        <v/>
      </c>
      <c r="J520" s="137">
        <f>SIMULATEUR!$L$6*(SIMULATEUR!$H$6*B520-Cout_Audit)</f>
        <v/>
      </c>
      <c r="K520" s="137">
        <f>SIMULATEUR!$L$7*(SIMULATEUR!$H$7*C520-Cout_Audit)</f>
        <v/>
      </c>
      <c r="L520" s="137">
        <f>SIMULATEUR!$L$8*(SIMULATEUR!$H$8*D520-Cout_Audit)</f>
        <v/>
      </c>
      <c r="M520" s="137">
        <f>SIMULATEUR!$L$9*(SIMULATEUR!$H$9*E520-Cout_Audit)</f>
        <v/>
      </c>
      <c r="N520" s="137">
        <f>SIMULATEUR!$L$10*(SIMULATEUR!$H$10*F520-Cout_Audit)</f>
        <v/>
      </c>
      <c r="O520" s="137">
        <f>SIMULATEUR!$L$11*(SIMULATEUR!$H$11*G520-Cout_Audit)</f>
        <v/>
      </c>
      <c r="P520" s="137">
        <f>SIMULATEUR!$L$12*(SIMULATEUR!$H$12*H520-Cout_Audit)</f>
        <v/>
      </c>
      <c r="Q520" s="137">
        <f>SIMULATEUR!$L$13*(SIMULATEUR!$H$13*I520-Cout_Audit)</f>
        <v/>
      </c>
      <c r="S520" s="138">
        <f>SUM(J520:Q520)</f>
        <v/>
      </c>
    </row>
    <row r="521">
      <c r="A521" s="135" t="n">
        <v>518</v>
      </c>
      <c r="B521" s="136">
        <f>MAX(0,MIN(1,NORMINV(RAND(),Taux_Recup,Ecart_Type_Recup)))</f>
        <v/>
      </c>
      <c r="C521" s="136">
        <f>MAX(0,MIN(1,NORMINV(RAND(),Taux_Recup,Ecart_Type_Recup)))</f>
        <v/>
      </c>
      <c r="D521" s="136">
        <f>MAX(0,MIN(1,NORMINV(RAND(),Taux_Recup,Ecart_Type_Recup)))</f>
        <v/>
      </c>
      <c r="E521" s="136">
        <f>MAX(0,MIN(1,NORMINV(RAND(),Taux_Recup,Ecart_Type_Recup)))</f>
        <v/>
      </c>
      <c r="F521" s="136">
        <f>MAX(0,MIN(1,NORMINV(RAND(),Taux_Recup,Ecart_Type_Recup)))</f>
        <v/>
      </c>
      <c r="G521" s="136">
        <f>MAX(0,MIN(1,NORMINV(RAND(),Taux_Recup,Ecart_Type_Recup)))</f>
        <v/>
      </c>
      <c r="H521" s="136">
        <f>MAX(0,MIN(1,NORMINV(RAND(),Taux_Recup,Ecart_Type_Recup)))</f>
        <v/>
      </c>
      <c r="I521" s="136">
        <f>MAX(0,MIN(1,NORMINV(RAND(),Taux_Recup,Ecart_Type_Recup)))</f>
        <v/>
      </c>
      <c r="J521" s="137">
        <f>SIMULATEUR!$L$6*(SIMULATEUR!$H$6*B521-Cout_Audit)</f>
        <v/>
      </c>
      <c r="K521" s="137">
        <f>SIMULATEUR!$L$7*(SIMULATEUR!$H$7*C521-Cout_Audit)</f>
        <v/>
      </c>
      <c r="L521" s="137">
        <f>SIMULATEUR!$L$8*(SIMULATEUR!$H$8*D521-Cout_Audit)</f>
        <v/>
      </c>
      <c r="M521" s="137">
        <f>SIMULATEUR!$L$9*(SIMULATEUR!$H$9*E521-Cout_Audit)</f>
        <v/>
      </c>
      <c r="N521" s="137">
        <f>SIMULATEUR!$L$10*(SIMULATEUR!$H$10*F521-Cout_Audit)</f>
        <v/>
      </c>
      <c r="O521" s="137">
        <f>SIMULATEUR!$L$11*(SIMULATEUR!$H$11*G521-Cout_Audit)</f>
        <v/>
      </c>
      <c r="P521" s="137">
        <f>SIMULATEUR!$L$12*(SIMULATEUR!$H$12*H521-Cout_Audit)</f>
        <v/>
      </c>
      <c r="Q521" s="137">
        <f>SIMULATEUR!$L$13*(SIMULATEUR!$H$13*I521-Cout_Audit)</f>
        <v/>
      </c>
      <c r="S521" s="138">
        <f>SUM(J521:Q521)</f>
        <v/>
      </c>
    </row>
    <row r="522">
      <c r="A522" s="135" t="n">
        <v>519</v>
      </c>
      <c r="B522" s="136">
        <f>MAX(0,MIN(1,NORMINV(RAND(),Taux_Recup,Ecart_Type_Recup)))</f>
        <v/>
      </c>
      <c r="C522" s="136">
        <f>MAX(0,MIN(1,NORMINV(RAND(),Taux_Recup,Ecart_Type_Recup)))</f>
        <v/>
      </c>
      <c r="D522" s="136">
        <f>MAX(0,MIN(1,NORMINV(RAND(),Taux_Recup,Ecart_Type_Recup)))</f>
        <v/>
      </c>
      <c r="E522" s="136">
        <f>MAX(0,MIN(1,NORMINV(RAND(),Taux_Recup,Ecart_Type_Recup)))</f>
        <v/>
      </c>
      <c r="F522" s="136">
        <f>MAX(0,MIN(1,NORMINV(RAND(),Taux_Recup,Ecart_Type_Recup)))</f>
        <v/>
      </c>
      <c r="G522" s="136">
        <f>MAX(0,MIN(1,NORMINV(RAND(),Taux_Recup,Ecart_Type_Recup)))</f>
        <v/>
      </c>
      <c r="H522" s="136">
        <f>MAX(0,MIN(1,NORMINV(RAND(),Taux_Recup,Ecart_Type_Recup)))</f>
        <v/>
      </c>
      <c r="I522" s="136">
        <f>MAX(0,MIN(1,NORMINV(RAND(),Taux_Recup,Ecart_Type_Recup)))</f>
        <v/>
      </c>
      <c r="J522" s="137">
        <f>SIMULATEUR!$L$6*(SIMULATEUR!$H$6*B522-Cout_Audit)</f>
        <v/>
      </c>
      <c r="K522" s="137">
        <f>SIMULATEUR!$L$7*(SIMULATEUR!$H$7*C522-Cout_Audit)</f>
        <v/>
      </c>
      <c r="L522" s="137">
        <f>SIMULATEUR!$L$8*(SIMULATEUR!$H$8*D522-Cout_Audit)</f>
        <v/>
      </c>
      <c r="M522" s="137">
        <f>SIMULATEUR!$L$9*(SIMULATEUR!$H$9*E522-Cout_Audit)</f>
        <v/>
      </c>
      <c r="N522" s="137">
        <f>SIMULATEUR!$L$10*(SIMULATEUR!$H$10*F522-Cout_Audit)</f>
        <v/>
      </c>
      <c r="O522" s="137">
        <f>SIMULATEUR!$L$11*(SIMULATEUR!$H$11*G522-Cout_Audit)</f>
        <v/>
      </c>
      <c r="P522" s="137">
        <f>SIMULATEUR!$L$12*(SIMULATEUR!$H$12*H522-Cout_Audit)</f>
        <v/>
      </c>
      <c r="Q522" s="137">
        <f>SIMULATEUR!$L$13*(SIMULATEUR!$H$13*I522-Cout_Audit)</f>
        <v/>
      </c>
      <c r="S522" s="138">
        <f>SUM(J522:Q522)</f>
        <v/>
      </c>
    </row>
    <row r="523">
      <c r="A523" s="135" t="n">
        <v>520</v>
      </c>
      <c r="B523" s="136">
        <f>MAX(0,MIN(1,NORMINV(RAND(),Taux_Recup,Ecart_Type_Recup)))</f>
        <v/>
      </c>
      <c r="C523" s="136">
        <f>MAX(0,MIN(1,NORMINV(RAND(),Taux_Recup,Ecart_Type_Recup)))</f>
        <v/>
      </c>
      <c r="D523" s="136">
        <f>MAX(0,MIN(1,NORMINV(RAND(),Taux_Recup,Ecart_Type_Recup)))</f>
        <v/>
      </c>
      <c r="E523" s="136">
        <f>MAX(0,MIN(1,NORMINV(RAND(),Taux_Recup,Ecart_Type_Recup)))</f>
        <v/>
      </c>
      <c r="F523" s="136">
        <f>MAX(0,MIN(1,NORMINV(RAND(),Taux_Recup,Ecart_Type_Recup)))</f>
        <v/>
      </c>
      <c r="G523" s="136">
        <f>MAX(0,MIN(1,NORMINV(RAND(),Taux_Recup,Ecart_Type_Recup)))</f>
        <v/>
      </c>
      <c r="H523" s="136">
        <f>MAX(0,MIN(1,NORMINV(RAND(),Taux_Recup,Ecart_Type_Recup)))</f>
        <v/>
      </c>
      <c r="I523" s="136">
        <f>MAX(0,MIN(1,NORMINV(RAND(),Taux_Recup,Ecart_Type_Recup)))</f>
        <v/>
      </c>
      <c r="J523" s="137">
        <f>SIMULATEUR!$L$6*(SIMULATEUR!$H$6*B523-Cout_Audit)</f>
        <v/>
      </c>
      <c r="K523" s="137">
        <f>SIMULATEUR!$L$7*(SIMULATEUR!$H$7*C523-Cout_Audit)</f>
        <v/>
      </c>
      <c r="L523" s="137">
        <f>SIMULATEUR!$L$8*(SIMULATEUR!$H$8*D523-Cout_Audit)</f>
        <v/>
      </c>
      <c r="M523" s="137">
        <f>SIMULATEUR!$L$9*(SIMULATEUR!$H$9*E523-Cout_Audit)</f>
        <v/>
      </c>
      <c r="N523" s="137">
        <f>SIMULATEUR!$L$10*(SIMULATEUR!$H$10*F523-Cout_Audit)</f>
        <v/>
      </c>
      <c r="O523" s="137">
        <f>SIMULATEUR!$L$11*(SIMULATEUR!$H$11*G523-Cout_Audit)</f>
        <v/>
      </c>
      <c r="P523" s="137">
        <f>SIMULATEUR!$L$12*(SIMULATEUR!$H$12*H523-Cout_Audit)</f>
        <v/>
      </c>
      <c r="Q523" s="137">
        <f>SIMULATEUR!$L$13*(SIMULATEUR!$H$13*I523-Cout_Audit)</f>
        <v/>
      </c>
      <c r="S523" s="138">
        <f>SUM(J523:Q523)</f>
        <v/>
      </c>
    </row>
    <row r="524">
      <c r="A524" s="135" t="n">
        <v>521</v>
      </c>
      <c r="B524" s="136">
        <f>MAX(0,MIN(1,NORMINV(RAND(),Taux_Recup,Ecart_Type_Recup)))</f>
        <v/>
      </c>
      <c r="C524" s="136">
        <f>MAX(0,MIN(1,NORMINV(RAND(),Taux_Recup,Ecart_Type_Recup)))</f>
        <v/>
      </c>
      <c r="D524" s="136">
        <f>MAX(0,MIN(1,NORMINV(RAND(),Taux_Recup,Ecart_Type_Recup)))</f>
        <v/>
      </c>
      <c r="E524" s="136">
        <f>MAX(0,MIN(1,NORMINV(RAND(),Taux_Recup,Ecart_Type_Recup)))</f>
        <v/>
      </c>
      <c r="F524" s="136">
        <f>MAX(0,MIN(1,NORMINV(RAND(),Taux_Recup,Ecart_Type_Recup)))</f>
        <v/>
      </c>
      <c r="G524" s="136">
        <f>MAX(0,MIN(1,NORMINV(RAND(),Taux_Recup,Ecart_Type_Recup)))</f>
        <v/>
      </c>
      <c r="H524" s="136">
        <f>MAX(0,MIN(1,NORMINV(RAND(),Taux_Recup,Ecart_Type_Recup)))</f>
        <v/>
      </c>
      <c r="I524" s="136">
        <f>MAX(0,MIN(1,NORMINV(RAND(),Taux_Recup,Ecart_Type_Recup)))</f>
        <v/>
      </c>
      <c r="J524" s="137">
        <f>SIMULATEUR!$L$6*(SIMULATEUR!$H$6*B524-Cout_Audit)</f>
        <v/>
      </c>
      <c r="K524" s="137">
        <f>SIMULATEUR!$L$7*(SIMULATEUR!$H$7*C524-Cout_Audit)</f>
        <v/>
      </c>
      <c r="L524" s="137">
        <f>SIMULATEUR!$L$8*(SIMULATEUR!$H$8*D524-Cout_Audit)</f>
        <v/>
      </c>
      <c r="M524" s="137">
        <f>SIMULATEUR!$L$9*(SIMULATEUR!$H$9*E524-Cout_Audit)</f>
        <v/>
      </c>
      <c r="N524" s="137">
        <f>SIMULATEUR!$L$10*(SIMULATEUR!$H$10*F524-Cout_Audit)</f>
        <v/>
      </c>
      <c r="O524" s="137">
        <f>SIMULATEUR!$L$11*(SIMULATEUR!$H$11*G524-Cout_Audit)</f>
        <v/>
      </c>
      <c r="P524" s="137">
        <f>SIMULATEUR!$L$12*(SIMULATEUR!$H$12*H524-Cout_Audit)</f>
        <v/>
      </c>
      <c r="Q524" s="137">
        <f>SIMULATEUR!$L$13*(SIMULATEUR!$H$13*I524-Cout_Audit)</f>
        <v/>
      </c>
      <c r="S524" s="138">
        <f>SUM(J524:Q524)</f>
        <v/>
      </c>
    </row>
    <row r="525">
      <c r="A525" s="135" t="n">
        <v>522</v>
      </c>
      <c r="B525" s="136">
        <f>MAX(0,MIN(1,NORMINV(RAND(),Taux_Recup,Ecart_Type_Recup)))</f>
        <v/>
      </c>
      <c r="C525" s="136">
        <f>MAX(0,MIN(1,NORMINV(RAND(),Taux_Recup,Ecart_Type_Recup)))</f>
        <v/>
      </c>
      <c r="D525" s="136">
        <f>MAX(0,MIN(1,NORMINV(RAND(),Taux_Recup,Ecart_Type_Recup)))</f>
        <v/>
      </c>
      <c r="E525" s="136">
        <f>MAX(0,MIN(1,NORMINV(RAND(),Taux_Recup,Ecart_Type_Recup)))</f>
        <v/>
      </c>
      <c r="F525" s="136">
        <f>MAX(0,MIN(1,NORMINV(RAND(),Taux_Recup,Ecart_Type_Recup)))</f>
        <v/>
      </c>
      <c r="G525" s="136">
        <f>MAX(0,MIN(1,NORMINV(RAND(),Taux_Recup,Ecart_Type_Recup)))</f>
        <v/>
      </c>
      <c r="H525" s="136">
        <f>MAX(0,MIN(1,NORMINV(RAND(),Taux_Recup,Ecart_Type_Recup)))</f>
        <v/>
      </c>
      <c r="I525" s="136">
        <f>MAX(0,MIN(1,NORMINV(RAND(),Taux_Recup,Ecart_Type_Recup)))</f>
        <v/>
      </c>
      <c r="J525" s="137">
        <f>SIMULATEUR!$L$6*(SIMULATEUR!$H$6*B525-Cout_Audit)</f>
        <v/>
      </c>
      <c r="K525" s="137">
        <f>SIMULATEUR!$L$7*(SIMULATEUR!$H$7*C525-Cout_Audit)</f>
        <v/>
      </c>
      <c r="L525" s="137">
        <f>SIMULATEUR!$L$8*(SIMULATEUR!$H$8*D525-Cout_Audit)</f>
        <v/>
      </c>
      <c r="M525" s="137">
        <f>SIMULATEUR!$L$9*(SIMULATEUR!$H$9*E525-Cout_Audit)</f>
        <v/>
      </c>
      <c r="N525" s="137">
        <f>SIMULATEUR!$L$10*(SIMULATEUR!$H$10*F525-Cout_Audit)</f>
        <v/>
      </c>
      <c r="O525" s="137">
        <f>SIMULATEUR!$L$11*(SIMULATEUR!$H$11*G525-Cout_Audit)</f>
        <v/>
      </c>
      <c r="P525" s="137">
        <f>SIMULATEUR!$L$12*(SIMULATEUR!$H$12*H525-Cout_Audit)</f>
        <v/>
      </c>
      <c r="Q525" s="137">
        <f>SIMULATEUR!$L$13*(SIMULATEUR!$H$13*I525-Cout_Audit)</f>
        <v/>
      </c>
      <c r="S525" s="138">
        <f>SUM(J525:Q525)</f>
        <v/>
      </c>
    </row>
    <row r="526">
      <c r="A526" s="135" t="n">
        <v>523</v>
      </c>
      <c r="B526" s="136">
        <f>MAX(0,MIN(1,NORMINV(RAND(),Taux_Recup,Ecart_Type_Recup)))</f>
        <v/>
      </c>
      <c r="C526" s="136">
        <f>MAX(0,MIN(1,NORMINV(RAND(),Taux_Recup,Ecart_Type_Recup)))</f>
        <v/>
      </c>
      <c r="D526" s="136">
        <f>MAX(0,MIN(1,NORMINV(RAND(),Taux_Recup,Ecart_Type_Recup)))</f>
        <v/>
      </c>
      <c r="E526" s="136">
        <f>MAX(0,MIN(1,NORMINV(RAND(),Taux_Recup,Ecart_Type_Recup)))</f>
        <v/>
      </c>
      <c r="F526" s="136">
        <f>MAX(0,MIN(1,NORMINV(RAND(),Taux_Recup,Ecart_Type_Recup)))</f>
        <v/>
      </c>
      <c r="G526" s="136">
        <f>MAX(0,MIN(1,NORMINV(RAND(),Taux_Recup,Ecart_Type_Recup)))</f>
        <v/>
      </c>
      <c r="H526" s="136">
        <f>MAX(0,MIN(1,NORMINV(RAND(),Taux_Recup,Ecart_Type_Recup)))</f>
        <v/>
      </c>
      <c r="I526" s="136">
        <f>MAX(0,MIN(1,NORMINV(RAND(),Taux_Recup,Ecart_Type_Recup)))</f>
        <v/>
      </c>
      <c r="J526" s="137">
        <f>SIMULATEUR!$L$6*(SIMULATEUR!$H$6*B526-Cout_Audit)</f>
        <v/>
      </c>
      <c r="K526" s="137">
        <f>SIMULATEUR!$L$7*(SIMULATEUR!$H$7*C526-Cout_Audit)</f>
        <v/>
      </c>
      <c r="L526" s="137">
        <f>SIMULATEUR!$L$8*(SIMULATEUR!$H$8*D526-Cout_Audit)</f>
        <v/>
      </c>
      <c r="M526" s="137">
        <f>SIMULATEUR!$L$9*(SIMULATEUR!$H$9*E526-Cout_Audit)</f>
        <v/>
      </c>
      <c r="N526" s="137">
        <f>SIMULATEUR!$L$10*(SIMULATEUR!$H$10*F526-Cout_Audit)</f>
        <v/>
      </c>
      <c r="O526" s="137">
        <f>SIMULATEUR!$L$11*(SIMULATEUR!$H$11*G526-Cout_Audit)</f>
        <v/>
      </c>
      <c r="P526" s="137">
        <f>SIMULATEUR!$L$12*(SIMULATEUR!$H$12*H526-Cout_Audit)</f>
        <v/>
      </c>
      <c r="Q526" s="137">
        <f>SIMULATEUR!$L$13*(SIMULATEUR!$H$13*I526-Cout_Audit)</f>
        <v/>
      </c>
      <c r="S526" s="138">
        <f>SUM(J526:Q526)</f>
        <v/>
      </c>
    </row>
    <row r="527">
      <c r="A527" s="135" t="n">
        <v>524</v>
      </c>
      <c r="B527" s="136">
        <f>MAX(0,MIN(1,NORMINV(RAND(),Taux_Recup,Ecart_Type_Recup)))</f>
        <v/>
      </c>
      <c r="C527" s="136">
        <f>MAX(0,MIN(1,NORMINV(RAND(),Taux_Recup,Ecart_Type_Recup)))</f>
        <v/>
      </c>
      <c r="D527" s="136">
        <f>MAX(0,MIN(1,NORMINV(RAND(),Taux_Recup,Ecart_Type_Recup)))</f>
        <v/>
      </c>
      <c r="E527" s="136">
        <f>MAX(0,MIN(1,NORMINV(RAND(),Taux_Recup,Ecart_Type_Recup)))</f>
        <v/>
      </c>
      <c r="F527" s="136">
        <f>MAX(0,MIN(1,NORMINV(RAND(),Taux_Recup,Ecart_Type_Recup)))</f>
        <v/>
      </c>
      <c r="G527" s="136">
        <f>MAX(0,MIN(1,NORMINV(RAND(),Taux_Recup,Ecart_Type_Recup)))</f>
        <v/>
      </c>
      <c r="H527" s="136">
        <f>MAX(0,MIN(1,NORMINV(RAND(),Taux_Recup,Ecart_Type_Recup)))</f>
        <v/>
      </c>
      <c r="I527" s="136">
        <f>MAX(0,MIN(1,NORMINV(RAND(),Taux_Recup,Ecart_Type_Recup)))</f>
        <v/>
      </c>
      <c r="J527" s="137">
        <f>SIMULATEUR!$L$6*(SIMULATEUR!$H$6*B527-Cout_Audit)</f>
        <v/>
      </c>
      <c r="K527" s="137">
        <f>SIMULATEUR!$L$7*(SIMULATEUR!$H$7*C527-Cout_Audit)</f>
        <v/>
      </c>
      <c r="L527" s="137">
        <f>SIMULATEUR!$L$8*(SIMULATEUR!$H$8*D527-Cout_Audit)</f>
        <v/>
      </c>
      <c r="M527" s="137">
        <f>SIMULATEUR!$L$9*(SIMULATEUR!$H$9*E527-Cout_Audit)</f>
        <v/>
      </c>
      <c r="N527" s="137">
        <f>SIMULATEUR!$L$10*(SIMULATEUR!$H$10*F527-Cout_Audit)</f>
        <v/>
      </c>
      <c r="O527" s="137">
        <f>SIMULATEUR!$L$11*(SIMULATEUR!$H$11*G527-Cout_Audit)</f>
        <v/>
      </c>
      <c r="P527" s="137">
        <f>SIMULATEUR!$L$12*(SIMULATEUR!$H$12*H527-Cout_Audit)</f>
        <v/>
      </c>
      <c r="Q527" s="137">
        <f>SIMULATEUR!$L$13*(SIMULATEUR!$H$13*I527-Cout_Audit)</f>
        <v/>
      </c>
      <c r="S527" s="138">
        <f>SUM(J527:Q527)</f>
        <v/>
      </c>
    </row>
    <row r="528">
      <c r="A528" s="135" t="n">
        <v>525</v>
      </c>
      <c r="B528" s="136">
        <f>MAX(0,MIN(1,NORMINV(RAND(),Taux_Recup,Ecart_Type_Recup)))</f>
        <v/>
      </c>
      <c r="C528" s="136">
        <f>MAX(0,MIN(1,NORMINV(RAND(),Taux_Recup,Ecart_Type_Recup)))</f>
        <v/>
      </c>
      <c r="D528" s="136">
        <f>MAX(0,MIN(1,NORMINV(RAND(),Taux_Recup,Ecart_Type_Recup)))</f>
        <v/>
      </c>
      <c r="E528" s="136">
        <f>MAX(0,MIN(1,NORMINV(RAND(),Taux_Recup,Ecart_Type_Recup)))</f>
        <v/>
      </c>
      <c r="F528" s="136">
        <f>MAX(0,MIN(1,NORMINV(RAND(),Taux_Recup,Ecart_Type_Recup)))</f>
        <v/>
      </c>
      <c r="G528" s="136">
        <f>MAX(0,MIN(1,NORMINV(RAND(),Taux_Recup,Ecart_Type_Recup)))</f>
        <v/>
      </c>
      <c r="H528" s="136">
        <f>MAX(0,MIN(1,NORMINV(RAND(),Taux_Recup,Ecart_Type_Recup)))</f>
        <v/>
      </c>
      <c r="I528" s="136">
        <f>MAX(0,MIN(1,NORMINV(RAND(),Taux_Recup,Ecart_Type_Recup)))</f>
        <v/>
      </c>
      <c r="J528" s="137">
        <f>SIMULATEUR!$L$6*(SIMULATEUR!$H$6*B528-Cout_Audit)</f>
        <v/>
      </c>
      <c r="K528" s="137">
        <f>SIMULATEUR!$L$7*(SIMULATEUR!$H$7*C528-Cout_Audit)</f>
        <v/>
      </c>
      <c r="L528" s="137">
        <f>SIMULATEUR!$L$8*(SIMULATEUR!$H$8*D528-Cout_Audit)</f>
        <v/>
      </c>
      <c r="M528" s="137">
        <f>SIMULATEUR!$L$9*(SIMULATEUR!$H$9*E528-Cout_Audit)</f>
        <v/>
      </c>
      <c r="N528" s="137">
        <f>SIMULATEUR!$L$10*(SIMULATEUR!$H$10*F528-Cout_Audit)</f>
        <v/>
      </c>
      <c r="O528" s="137">
        <f>SIMULATEUR!$L$11*(SIMULATEUR!$H$11*G528-Cout_Audit)</f>
        <v/>
      </c>
      <c r="P528" s="137">
        <f>SIMULATEUR!$L$12*(SIMULATEUR!$H$12*H528-Cout_Audit)</f>
        <v/>
      </c>
      <c r="Q528" s="137">
        <f>SIMULATEUR!$L$13*(SIMULATEUR!$H$13*I528-Cout_Audit)</f>
        <v/>
      </c>
      <c r="S528" s="138">
        <f>SUM(J528:Q528)</f>
        <v/>
      </c>
    </row>
    <row r="529">
      <c r="A529" s="135" t="n">
        <v>526</v>
      </c>
      <c r="B529" s="136">
        <f>MAX(0,MIN(1,NORMINV(RAND(),Taux_Recup,Ecart_Type_Recup)))</f>
        <v/>
      </c>
      <c r="C529" s="136">
        <f>MAX(0,MIN(1,NORMINV(RAND(),Taux_Recup,Ecart_Type_Recup)))</f>
        <v/>
      </c>
      <c r="D529" s="136">
        <f>MAX(0,MIN(1,NORMINV(RAND(),Taux_Recup,Ecart_Type_Recup)))</f>
        <v/>
      </c>
      <c r="E529" s="136">
        <f>MAX(0,MIN(1,NORMINV(RAND(),Taux_Recup,Ecart_Type_Recup)))</f>
        <v/>
      </c>
      <c r="F529" s="136">
        <f>MAX(0,MIN(1,NORMINV(RAND(),Taux_Recup,Ecart_Type_Recup)))</f>
        <v/>
      </c>
      <c r="G529" s="136">
        <f>MAX(0,MIN(1,NORMINV(RAND(),Taux_Recup,Ecart_Type_Recup)))</f>
        <v/>
      </c>
      <c r="H529" s="136">
        <f>MAX(0,MIN(1,NORMINV(RAND(),Taux_Recup,Ecart_Type_Recup)))</f>
        <v/>
      </c>
      <c r="I529" s="136">
        <f>MAX(0,MIN(1,NORMINV(RAND(),Taux_Recup,Ecart_Type_Recup)))</f>
        <v/>
      </c>
      <c r="J529" s="137">
        <f>SIMULATEUR!$L$6*(SIMULATEUR!$H$6*B529-Cout_Audit)</f>
        <v/>
      </c>
      <c r="K529" s="137">
        <f>SIMULATEUR!$L$7*(SIMULATEUR!$H$7*C529-Cout_Audit)</f>
        <v/>
      </c>
      <c r="L529" s="137">
        <f>SIMULATEUR!$L$8*(SIMULATEUR!$H$8*D529-Cout_Audit)</f>
        <v/>
      </c>
      <c r="M529" s="137">
        <f>SIMULATEUR!$L$9*(SIMULATEUR!$H$9*E529-Cout_Audit)</f>
        <v/>
      </c>
      <c r="N529" s="137">
        <f>SIMULATEUR!$L$10*(SIMULATEUR!$H$10*F529-Cout_Audit)</f>
        <v/>
      </c>
      <c r="O529" s="137">
        <f>SIMULATEUR!$L$11*(SIMULATEUR!$H$11*G529-Cout_Audit)</f>
        <v/>
      </c>
      <c r="P529" s="137">
        <f>SIMULATEUR!$L$12*(SIMULATEUR!$H$12*H529-Cout_Audit)</f>
        <v/>
      </c>
      <c r="Q529" s="137">
        <f>SIMULATEUR!$L$13*(SIMULATEUR!$H$13*I529-Cout_Audit)</f>
        <v/>
      </c>
      <c r="S529" s="138">
        <f>SUM(J529:Q529)</f>
        <v/>
      </c>
    </row>
    <row r="530">
      <c r="A530" s="135" t="n">
        <v>527</v>
      </c>
      <c r="B530" s="136">
        <f>MAX(0,MIN(1,NORMINV(RAND(),Taux_Recup,Ecart_Type_Recup)))</f>
        <v/>
      </c>
      <c r="C530" s="136">
        <f>MAX(0,MIN(1,NORMINV(RAND(),Taux_Recup,Ecart_Type_Recup)))</f>
        <v/>
      </c>
      <c r="D530" s="136">
        <f>MAX(0,MIN(1,NORMINV(RAND(),Taux_Recup,Ecart_Type_Recup)))</f>
        <v/>
      </c>
      <c r="E530" s="136">
        <f>MAX(0,MIN(1,NORMINV(RAND(),Taux_Recup,Ecart_Type_Recup)))</f>
        <v/>
      </c>
      <c r="F530" s="136">
        <f>MAX(0,MIN(1,NORMINV(RAND(),Taux_Recup,Ecart_Type_Recup)))</f>
        <v/>
      </c>
      <c r="G530" s="136">
        <f>MAX(0,MIN(1,NORMINV(RAND(),Taux_Recup,Ecart_Type_Recup)))</f>
        <v/>
      </c>
      <c r="H530" s="136">
        <f>MAX(0,MIN(1,NORMINV(RAND(),Taux_Recup,Ecart_Type_Recup)))</f>
        <v/>
      </c>
      <c r="I530" s="136">
        <f>MAX(0,MIN(1,NORMINV(RAND(),Taux_Recup,Ecart_Type_Recup)))</f>
        <v/>
      </c>
      <c r="J530" s="137">
        <f>SIMULATEUR!$L$6*(SIMULATEUR!$H$6*B530-Cout_Audit)</f>
        <v/>
      </c>
      <c r="K530" s="137">
        <f>SIMULATEUR!$L$7*(SIMULATEUR!$H$7*C530-Cout_Audit)</f>
        <v/>
      </c>
      <c r="L530" s="137">
        <f>SIMULATEUR!$L$8*(SIMULATEUR!$H$8*D530-Cout_Audit)</f>
        <v/>
      </c>
      <c r="M530" s="137">
        <f>SIMULATEUR!$L$9*(SIMULATEUR!$H$9*E530-Cout_Audit)</f>
        <v/>
      </c>
      <c r="N530" s="137">
        <f>SIMULATEUR!$L$10*(SIMULATEUR!$H$10*F530-Cout_Audit)</f>
        <v/>
      </c>
      <c r="O530" s="137">
        <f>SIMULATEUR!$L$11*(SIMULATEUR!$H$11*G530-Cout_Audit)</f>
        <v/>
      </c>
      <c r="P530" s="137">
        <f>SIMULATEUR!$L$12*(SIMULATEUR!$H$12*H530-Cout_Audit)</f>
        <v/>
      </c>
      <c r="Q530" s="137">
        <f>SIMULATEUR!$L$13*(SIMULATEUR!$H$13*I530-Cout_Audit)</f>
        <v/>
      </c>
      <c r="S530" s="138">
        <f>SUM(J530:Q530)</f>
        <v/>
      </c>
    </row>
    <row r="531">
      <c r="A531" s="135" t="n">
        <v>528</v>
      </c>
      <c r="B531" s="136">
        <f>MAX(0,MIN(1,NORMINV(RAND(),Taux_Recup,Ecart_Type_Recup)))</f>
        <v/>
      </c>
      <c r="C531" s="136">
        <f>MAX(0,MIN(1,NORMINV(RAND(),Taux_Recup,Ecart_Type_Recup)))</f>
        <v/>
      </c>
      <c r="D531" s="136">
        <f>MAX(0,MIN(1,NORMINV(RAND(),Taux_Recup,Ecart_Type_Recup)))</f>
        <v/>
      </c>
      <c r="E531" s="136">
        <f>MAX(0,MIN(1,NORMINV(RAND(),Taux_Recup,Ecart_Type_Recup)))</f>
        <v/>
      </c>
      <c r="F531" s="136">
        <f>MAX(0,MIN(1,NORMINV(RAND(),Taux_Recup,Ecart_Type_Recup)))</f>
        <v/>
      </c>
      <c r="G531" s="136">
        <f>MAX(0,MIN(1,NORMINV(RAND(),Taux_Recup,Ecart_Type_Recup)))</f>
        <v/>
      </c>
      <c r="H531" s="136">
        <f>MAX(0,MIN(1,NORMINV(RAND(),Taux_Recup,Ecart_Type_Recup)))</f>
        <v/>
      </c>
      <c r="I531" s="136">
        <f>MAX(0,MIN(1,NORMINV(RAND(),Taux_Recup,Ecart_Type_Recup)))</f>
        <v/>
      </c>
      <c r="J531" s="137">
        <f>SIMULATEUR!$L$6*(SIMULATEUR!$H$6*B531-Cout_Audit)</f>
        <v/>
      </c>
      <c r="K531" s="137">
        <f>SIMULATEUR!$L$7*(SIMULATEUR!$H$7*C531-Cout_Audit)</f>
        <v/>
      </c>
      <c r="L531" s="137">
        <f>SIMULATEUR!$L$8*(SIMULATEUR!$H$8*D531-Cout_Audit)</f>
        <v/>
      </c>
      <c r="M531" s="137">
        <f>SIMULATEUR!$L$9*(SIMULATEUR!$H$9*E531-Cout_Audit)</f>
        <v/>
      </c>
      <c r="N531" s="137">
        <f>SIMULATEUR!$L$10*(SIMULATEUR!$H$10*F531-Cout_Audit)</f>
        <v/>
      </c>
      <c r="O531" s="137">
        <f>SIMULATEUR!$L$11*(SIMULATEUR!$H$11*G531-Cout_Audit)</f>
        <v/>
      </c>
      <c r="P531" s="137">
        <f>SIMULATEUR!$L$12*(SIMULATEUR!$H$12*H531-Cout_Audit)</f>
        <v/>
      </c>
      <c r="Q531" s="137">
        <f>SIMULATEUR!$L$13*(SIMULATEUR!$H$13*I531-Cout_Audit)</f>
        <v/>
      </c>
      <c r="S531" s="138">
        <f>SUM(J531:Q531)</f>
        <v/>
      </c>
    </row>
    <row r="532">
      <c r="A532" s="135" t="n">
        <v>529</v>
      </c>
      <c r="B532" s="136">
        <f>MAX(0,MIN(1,NORMINV(RAND(),Taux_Recup,Ecart_Type_Recup)))</f>
        <v/>
      </c>
      <c r="C532" s="136">
        <f>MAX(0,MIN(1,NORMINV(RAND(),Taux_Recup,Ecart_Type_Recup)))</f>
        <v/>
      </c>
      <c r="D532" s="136">
        <f>MAX(0,MIN(1,NORMINV(RAND(),Taux_Recup,Ecart_Type_Recup)))</f>
        <v/>
      </c>
      <c r="E532" s="136">
        <f>MAX(0,MIN(1,NORMINV(RAND(),Taux_Recup,Ecart_Type_Recup)))</f>
        <v/>
      </c>
      <c r="F532" s="136">
        <f>MAX(0,MIN(1,NORMINV(RAND(),Taux_Recup,Ecart_Type_Recup)))</f>
        <v/>
      </c>
      <c r="G532" s="136">
        <f>MAX(0,MIN(1,NORMINV(RAND(),Taux_Recup,Ecart_Type_Recup)))</f>
        <v/>
      </c>
      <c r="H532" s="136">
        <f>MAX(0,MIN(1,NORMINV(RAND(),Taux_Recup,Ecart_Type_Recup)))</f>
        <v/>
      </c>
      <c r="I532" s="136">
        <f>MAX(0,MIN(1,NORMINV(RAND(),Taux_Recup,Ecart_Type_Recup)))</f>
        <v/>
      </c>
      <c r="J532" s="137">
        <f>SIMULATEUR!$L$6*(SIMULATEUR!$H$6*B532-Cout_Audit)</f>
        <v/>
      </c>
      <c r="K532" s="137">
        <f>SIMULATEUR!$L$7*(SIMULATEUR!$H$7*C532-Cout_Audit)</f>
        <v/>
      </c>
      <c r="L532" s="137">
        <f>SIMULATEUR!$L$8*(SIMULATEUR!$H$8*D532-Cout_Audit)</f>
        <v/>
      </c>
      <c r="M532" s="137">
        <f>SIMULATEUR!$L$9*(SIMULATEUR!$H$9*E532-Cout_Audit)</f>
        <v/>
      </c>
      <c r="N532" s="137">
        <f>SIMULATEUR!$L$10*(SIMULATEUR!$H$10*F532-Cout_Audit)</f>
        <v/>
      </c>
      <c r="O532" s="137">
        <f>SIMULATEUR!$L$11*(SIMULATEUR!$H$11*G532-Cout_Audit)</f>
        <v/>
      </c>
      <c r="P532" s="137">
        <f>SIMULATEUR!$L$12*(SIMULATEUR!$H$12*H532-Cout_Audit)</f>
        <v/>
      </c>
      <c r="Q532" s="137">
        <f>SIMULATEUR!$L$13*(SIMULATEUR!$H$13*I532-Cout_Audit)</f>
        <v/>
      </c>
      <c r="S532" s="138">
        <f>SUM(J532:Q532)</f>
        <v/>
      </c>
    </row>
    <row r="533">
      <c r="A533" s="135" t="n">
        <v>530</v>
      </c>
      <c r="B533" s="136">
        <f>MAX(0,MIN(1,NORMINV(RAND(),Taux_Recup,Ecart_Type_Recup)))</f>
        <v/>
      </c>
      <c r="C533" s="136">
        <f>MAX(0,MIN(1,NORMINV(RAND(),Taux_Recup,Ecart_Type_Recup)))</f>
        <v/>
      </c>
      <c r="D533" s="136">
        <f>MAX(0,MIN(1,NORMINV(RAND(),Taux_Recup,Ecart_Type_Recup)))</f>
        <v/>
      </c>
      <c r="E533" s="136">
        <f>MAX(0,MIN(1,NORMINV(RAND(),Taux_Recup,Ecart_Type_Recup)))</f>
        <v/>
      </c>
      <c r="F533" s="136">
        <f>MAX(0,MIN(1,NORMINV(RAND(),Taux_Recup,Ecart_Type_Recup)))</f>
        <v/>
      </c>
      <c r="G533" s="136">
        <f>MAX(0,MIN(1,NORMINV(RAND(),Taux_Recup,Ecart_Type_Recup)))</f>
        <v/>
      </c>
      <c r="H533" s="136">
        <f>MAX(0,MIN(1,NORMINV(RAND(),Taux_Recup,Ecart_Type_Recup)))</f>
        <v/>
      </c>
      <c r="I533" s="136">
        <f>MAX(0,MIN(1,NORMINV(RAND(),Taux_Recup,Ecart_Type_Recup)))</f>
        <v/>
      </c>
      <c r="J533" s="137">
        <f>SIMULATEUR!$L$6*(SIMULATEUR!$H$6*B533-Cout_Audit)</f>
        <v/>
      </c>
      <c r="K533" s="137">
        <f>SIMULATEUR!$L$7*(SIMULATEUR!$H$7*C533-Cout_Audit)</f>
        <v/>
      </c>
      <c r="L533" s="137">
        <f>SIMULATEUR!$L$8*(SIMULATEUR!$H$8*D533-Cout_Audit)</f>
        <v/>
      </c>
      <c r="M533" s="137">
        <f>SIMULATEUR!$L$9*(SIMULATEUR!$H$9*E533-Cout_Audit)</f>
        <v/>
      </c>
      <c r="N533" s="137">
        <f>SIMULATEUR!$L$10*(SIMULATEUR!$H$10*F533-Cout_Audit)</f>
        <v/>
      </c>
      <c r="O533" s="137">
        <f>SIMULATEUR!$L$11*(SIMULATEUR!$H$11*G533-Cout_Audit)</f>
        <v/>
      </c>
      <c r="P533" s="137">
        <f>SIMULATEUR!$L$12*(SIMULATEUR!$H$12*H533-Cout_Audit)</f>
        <v/>
      </c>
      <c r="Q533" s="137">
        <f>SIMULATEUR!$L$13*(SIMULATEUR!$H$13*I533-Cout_Audit)</f>
        <v/>
      </c>
      <c r="S533" s="138">
        <f>SUM(J533:Q533)</f>
        <v/>
      </c>
    </row>
    <row r="534">
      <c r="A534" s="135" t="n">
        <v>531</v>
      </c>
      <c r="B534" s="136">
        <f>MAX(0,MIN(1,NORMINV(RAND(),Taux_Recup,Ecart_Type_Recup)))</f>
        <v/>
      </c>
      <c r="C534" s="136">
        <f>MAX(0,MIN(1,NORMINV(RAND(),Taux_Recup,Ecart_Type_Recup)))</f>
        <v/>
      </c>
      <c r="D534" s="136">
        <f>MAX(0,MIN(1,NORMINV(RAND(),Taux_Recup,Ecart_Type_Recup)))</f>
        <v/>
      </c>
      <c r="E534" s="136">
        <f>MAX(0,MIN(1,NORMINV(RAND(),Taux_Recup,Ecart_Type_Recup)))</f>
        <v/>
      </c>
      <c r="F534" s="136">
        <f>MAX(0,MIN(1,NORMINV(RAND(),Taux_Recup,Ecart_Type_Recup)))</f>
        <v/>
      </c>
      <c r="G534" s="136">
        <f>MAX(0,MIN(1,NORMINV(RAND(),Taux_Recup,Ecart_Type_Recup)))</f>
        <v/>
      </c>
      <c r="H534" s="136">
        <f>MAX(0,MIN(1,NORMINV(RAND(),Taux_Recup,Ecart_Type_Recup)))</f>
        <v/>
      </c>
      <c r="I534" s="136">
        <f>MAX(0,MIN(1,NORMINV(RAND(),Taux_Recup,Ecart_Type_Recup)))</f>
        <v/>
      </c>
      <c r="J534" s="137">
        <f>SIMULATEUR!$L$6*(SIMULATEUR!$H$6*B534-Cout_Audit)</f>
        <v/>
      </c>
      <c r="K534" s="137">
        <f>SIMULATEUR!$L$7*(SIMULATEUR!$H$7*C534-Cout_Audit)</f>
        <v/>
      </c>
      <c r="L534" s="137">
        <f>SIMULATEUR!$L$8*(SIMULATEUR!$H$8*D534-Cout_Audit)</f>
        <v/>
      </c>
      <c r="M534" s="137">
        <f>SIMULATEUR!$L$9*(SIMULATEUR!$H$9*E534-Cout_Audit)</f>
        <v/>
      </c>
      <c r="N534" s="137">
        <f>SIMULATEUR!$L$10*(SIMULATEUR!$H$10*F534-Cout_Audit)</f>
        <v/>
      </c>
      <c r="O534" s="137">
        <f>SIMULATEUR!$L$11*(SIMULATEUR!$H$11*G534-Cout_Audit)</f>
        <v/>
      </c>
      <c r="P534" s="137">
        <f>SIMULATEUR!$L$12*(SIMULATEUR!$H$12*H534-Cout_Audit)</f>
        <v/>
      </c>
      <c r="Q534" s="137">
        <f>SIMULATEUR!$L$13*(SIMULATEUR!$H$13*I534-Cout_Audit)</f>
        <v/>
      </c>
      <c r="S534" s="138">
        <f>SUM(J534:Q534)</f>
        <v/>
      </c>
    </row>
    <row r="535">
      <c r="A535" s="135" t="n">
        <v>532</v>
      </c>
      <c r="B535" s="136">
        <f>MAX(0,MIN(1,NORMINV(RAND(),Taux_Recup,Ecart_Type_Recup)))</f>
        <v/>
      </c>
      <c r="C535" s="136">
        <f>MAX(0,MIN(1,NORMINV(RAND(),Taux_Recup,Ecart_Type_Recup)))</f>
        <v/>
      </c>
      <c r="D535" s="136">
        <f>MAX(0,MIN(1,NORMINV(RAND(),Taux_Recup,Ecart_Type_Recup)))</f>
        <v/>
      </c>
      <c r="E535" s="136">
        <f>MAX(0,MIN(1,NORMINV(RAND(),Taux_Recup,Ecart_Type_Recup)))</f>
        <v/>
      </c>
      <c r="F535" s="136">
        <f>MAX(0,MIN(1,NORMINV(RAND(),Taux_Recup,Ecart_Type_Recup)))</f>
        <v/>
      </c>
      <c r="G535" s="136">
        <f>MAX(0,MIN(1,NORMINV(RAND(),Taux_Recup,Ecart_Type_Recup)))</f>
        <v/>
      </c>
      <c r="H535" s="136">
        <f>MAX(0,MIN(1,NORMINV(RAND(),Taux_Recup,Ecart_Type_Recup)))</f>
        <v/>
      </c>
      <c r="I535" s="136">
        <f>MAX(0,MIN(1,NORMINV(RAND(),Taux_Recup,Ecart_Type_Recup)))</f>
        <v/>
      </c>
      <c r="J535" s="137">
        <f>SIMULATEUR!$L$6*(SIMULATEUR!$H$6*B535-Cout_Audit)</f>
        <v/>
      </c>
      <c r="K535" s="137">
        <f>SIMULATEUR!$L$7*(SIMULATEUR!$H$7*C535-Cout_Audit)</f>
        <v/>
      </c>
      <c r="L535" s="137">
        <f>SIMULATEUR!$L$8*(SIMULATEUR!$H$8*D535-Cout_Audit)</f>
        <v/>
      </c>
      <c r="M535" s="137">
        <f>SIMULATEUR!$L$9*(SIMULATEUR!$H$9*E535-Cout_Audit)</f>
        <v/>
      </c>
      <c r="N535" s="137">
        <f>SIMULATEUR!$L$10*(SIMULATEUR!$H$10*F535-Cout_Audit)</f>
        <v/>
      </c>
      <c r="O535" s="137">
        <f>SIMULATEUR!$L$11*(SIMULATEUR!$H$11*G535-Cout_Audit)</f>
        <v/>
      </c>
      <c r="P535" s="137">
        <f>SIMULATEUR!$L$12*(SIMULATEUR!$H$12*H535-Cout_Audit)</f>
        <v/>
      </c>
      <c r="Q535" s="137">
        <f>SIMULATEUR!$L$13*(SIMULATEUR!$H$13*I535-Cout_Audit)</f>
        <v/>
      </c>
      <c r="S535" s="138">
        <f>SUM(J535:Q535)</f>
        <v/>
      </c>
    </row>
    <row r="536">
      <c r="A536" s="135" t="n">
        <v>533</v>
      </c>
      <c r="B536" s="136">
        <f>MAX(0,MIN(1,NORMINV(RAND(),Taux_Recup,Ecart_Type_Recup)))</f>
        <v/>
      </c>
      <c r="C536" s="136">
        <f>MAX(0,MIN(1,NORMINV(RAND(),Taux_Recup,Ecart_Type_Recup)))</f>
        <v/>
      </c>
      <c r="D536" s="136">
        <f>MAX(0,MIN(1,NORMINV(RAND(),Taux_Recup,Ecart_Type_Recup)))</f>
        <v/>
      </c>
      <c r="E536" s="136">
        <f>MAX(0,MIN(1,NORMINV(RAND(),Taux_Recup,Ecart_Type_Recup)))</f>
        <v/>
      </c>
      <c r="F536" s="136">
        <f>MAX(0,MIN(1,NORMINV(RAND(),Taux_Recup,Ecart_Type_Recup)))</f>
        <v/>
      </c>
      <c r="G536" s="136">
        <f>MAX(0,MIN(1,NORMINV(RAND(),Taux_Recup,Ecart_Type_Recup)))</f>
        <v/>
      </c>
      <c r="H536" s="136">
        <f>MAX(0,MIN(1,NORMINV(RAND(),Taux_Recup,Ecart_Type_Recup)))</f>
        <v/>
      </c>
      <c r="I536" s="136">
        <f>MAX(0,MIN(1,NORMINV(RAND(),Taux_Recup,Ecart_Type_Recup)))</f>
        <v/>
      </c>
      <c r="J536" s="137">
        <f>SIMULATEUR!$L$6*(SIMULATEUR!$H$6*B536-Cout_Audit)</f>
        <v/>
      </c>
      <c r="K536" s="137">
        <f>SIMULATEUR!$L$7*(SIMULATEUR!$H$7*C536-Cout_Audit)</f>
        <v/>
      </c>
      <c r="L536" s="137">
        <f>SIMULATEUR!$L$8*(SIMULATEUR!$H$8*D536-Cout_Audit)</f>
        <v/>
      </c>
      <c r="M536" s="137">
        <f>SIMULATEUR!$L$9*(SIMULATEUR!$H$9*E536-Cout_Audit)</f>
        <v/>
      </c>
      <c r="N536" s="137">
        <f>SIMULATEUR!$L$10*(SIMULATEUR!$H$10*F536-Cout_Audit)</f>
        <v/>
      </c>
      <c r="O536" s="137">
        <f>SIMULATEUR!$L$11*(SIMULATEUR!$H$11*G536-Cout_Audit)</f>
        <v/>
      </c>
      <c r="P536" s="137">
        <f>SIMULATEUR!$L$12*(SIMULATEUR!$H$12*H536-Cout_Audit)</f>
        <v/>
      </c>
      <c r="Q536" s="137">
        <f>SIMULATEUR!$L$13*(SIMULATEUR!$H$13*I536-Cout_Audit)</f>
        <v/>
      </c>
      <c r="S536" s="138">
        <f>SUM(J536:Q536)</f>
        <v/>
      </c>
    </row>
    <row r="537">
      <c r="A537" s="135" t="n">
        <v>534</v>
      </c>
      <c r="B537" s="136">
        <f>MAX(0,MIN(1,NORMINV(RAND(),Taux_Recup,Ecart_Type_Recup)))</f>
        <v/>
      </c>
      <c r="C537" s="136">
        <f>MAX(0,MIN(1,NORMINV(RAND(),Taux_Recup,Ecart_Type_Recup)))</f>
        <v/>
      </c>
      <c r="D537" s="136">
        <f>MAX(0,MIN(1,NORMINV(RAND(),Taux_Recup,Ecart_Type_Recup)))</f>
        <v/>
      </c>
      <c r="E537" s="136">
        <f>MAX(0,MIN(1,NORMINV(RAND(),Taux_Recup,Ecart_Type_Recup)))</f>
        <v/>
      </c>
      <c r="F537" s="136">
        <f>MAX(0,MIN(1,NORMINV(RAND(),Taux_Recup,Ecart_Type_Recup)))</f>
        <v/>
      </c>
      <c r="G537" s="136">
        <f>MAX(0,MIN(1,NORMINV(RAND(),Taux_Recup,Ecart_Type_Recup)))</f>
        <v/>
      </c>
      <c r="H537" s="136">
        <f>MAX(0,MIN(1,NORMINV(RAND(),Taux_Recup,Ecart_Type_Recup)))</f>
        <v/>
      </c>
      <c r="I537" s="136">
        <f>MAX(0,MIN(1,NORMINV(RAND(),Taux_Recup,Ecart_Type_Recup)))</f>
        <v/>
      </c>
      <c r="J537" s="137">
        <f>SIMULATEUR!$L$6*(SIMULATEUR!$H$6*B537-Cout_Audit)</f>
        <v/>
      </c>
      <c r="K537" s="137">
        <f>SIMULATEUR!$L$7*(SIMULATEUR!$H$7*C537-Cout_Audit)</f>
        <v/>
      </c>
      <c r="L537" s="137">
        <f>SIMULATEUR!$L$8*(SIMULATEUR!$H$8*D537-Cout_Audit)</f>
        <v/>
      </c>
      <c r="M537" s="137">
        <f>SIMULATEUR!$L$9*(SIMULATEUR!$H$9*E537-Cout_Audit)</f>
        <v/>
      </c>
      <c r="N537" s="137">
        <f>SIMULATEUR!$L$10*(SIMULATEUR!$H$10*F537-Cout_Audit)</f>
        <v/>
      </c>
      <c r="O537" s="137">
        <f>SIMULATEUR!$L$11*(SIMULATEUR!$H$11*G537-Cout_Audit)</f>
        <v/>
      </c>
      <c r="P537" s="137">
        <f>SIMULATEUR!$L$12*(SIMULATEUR!$H$12*H537-Cout_Audit)</f>
        <v/>
      </c>
      <c r="Q537" s="137">
        <f>SIMULATEUR!$L$13*(SIMULATEUR!$H$13*I537-Cout_Audit)</f>
        <v/>
      </c>
      <c r="S537" s="138">
        <f>SUM(J537:Q537)</f>
        <v/>
      </c>
    </row>
    <row r="538">
      <c r="A538" s="135" t="n">
        <v>535</v>
      </c>
      <c r="B538" s="136">
        <f>MAX(0,MIN(1,NORMINV(RAND(),Taux_Recup,Ecart_Type_Recup)))</f>
        <v/>
      </c>
      <c r="C538" s="136">
        <f>MAX(0,MIN(1,NORMINV(RAND(),Taux_Recup,Ecart_Type_Recup)))</f>
        <v/>
      </c>
      <c r="D538" s="136">
        <f>MAX(0,MIN(1,NORMINV(RAND(),Taux_Recup,Ecart_Type_Recup)))</f>
        <v/>
      </c>
      <c r="E538" s="136">
        <f>MAX(0,MIN(1,NORMINV(RAND(),Taux_Recup,Ecart_Type_Recup)))</f>
        <v/>
      </c>
      <c r="F538" s="136">
        <f>MAX(0,MIN(1,NORMINV(RAND(),Taux_Recup,Ecart_Type_Recup)))</f>
        <v/>
      </c>
      <c r="G538" s="136">
        <f>MAX(0,MIN(1,NORMINV(RAND(),Taux_Recup,Ecart_Type_Recup)))</f>
        <v/>
      </c>
      <c r="H538" s="136">
        <f>MAX(0,MIN(1,NORMINV(RAND(),Taux_Recup,Ecart_Type_Recup)))</f>
        <v/>
      </c>
      <c r="I538" s="136">
        <f>MAX(0,MIN(1,NORMINV(RAND(),Taux_Recup,Ecart_Type_Recup)))</f>
        <v/>
      </c>
      <c r="J538" s="137">
        <f>SIMULATEUR!$L$6*(SIMULATEUR!$H$6*B538-Cout_Audit)</f>
        <v/>
      </c>
      <c r="K538" s="137">
        <f>SIMULATEUR!$L$7*(SIMULATEUR!$H$7*C538-Cout_Audit)</f>
        <v/>
      </c>
      <c r="L538" s="137">
        <f>SIMULATEUR!$L$8*(SIMULATEUR!$H$8*D538-Cout_Audit)</f>
        <v/>
      </c>
      <c r="M538" s="137">
        <f>SIMULATEUR!$L$9*(SIMULATEUR!$H$9*E538-Cout_Audit)</f>
        <v/>
      </c>
      <c r="N538" s="137">
        <f>SIMULATEUR!$L$10*(SIMULATEUR!$H$10*F538-Cout_Audit)</f>
        <v/>
      </c>
      <c r="O538" s="137">
        <f>SIMULATEUR!$L$11*(SIMULATEUR!$H$11*G538-Cout_Audit)</f>
        <v/>
      </c>
      <c r="P538" s="137">
        <f>SIMULATEUR!$L$12*(SIMULATEUR!$H$12*H538-Cout_Audit)</f>
        <v/>
      </c>
      <c r="Q538" s="137">
        <f>SIMULATEUR!$L$13*(SIMULATEUR!$H$13*I538-Cout_Audit)</f>
        <v/>
      </c>
      <c r="S538" s="138">
        <f>SUM(J538:Q538)</f>
        <v/>
      </c>
    </row>
    <row r="539">
      <c r="A539" s="135" t="n">
        <v>536</v>
      </c>
      <c r="B539" s="136">
        <f>MAX(0,MIN(1,NORMINV(RAND(),Taux_Recup,Ecart_Type_Recup)))</f>
        <v/>
      </c>
      <c r="C539" s="136">
        <f>MAX(0,MIN(1,NORMINV(RAND(),Taux_Recup,Ecart_Type_Recup)))</f>
        <v/>
      </c>
      <c r="D539" s="136">
        <f>MAX(0,MIN(1,NORMINV(RAND(),Taux_Recup,Ecart_Type_Recup)))</f>
        <v/>
      </c>
      <c r="E539" s="136">
        <f>MAX(0,MIN(1,NORMINV(RAND(),Taux_Recup,Ecart_Type_Recup)))</f>
        <v/>
      </c>
      <c r="F539" s="136">
        <f>MAX(0,MIN(1,NORMINV(RAND(),Taux_Recup,Ecart_Type_Recup)))</f>
        <v/>
      </c>
      <c r="G539" s="136">
        <f>MAX(0,MIN(1,NORMINV(RAND(),Taux_Recup,Ecart_Type_Recup)))</f>
        <v/>
      </c>
      <c r="H539" s="136">
        <f>MAX(0,MIN(1,NORMINV(RAND(),Taux_Recup,Ecart_Type_Recup)))</f>
        <v/>
      </c>
      <c r="I539" s="136">
        <f>MAX(0,MIN(1,NORMINV(RAND(),Taux_Recup,Ecart_Type_Recup)))</f>
        <v/>
      </c>
      <c r="J539" s="137">
        <f>SIMULATEUR!$L$6*(SIMULATEUR!$H$6*B539-Cout_Audit)</f>
        <v/>
      </c>
      <c r="K539" s="137">
        <f>SIMULATEUR!$L$7*(SIMULATEUR!$H$7*C539-Cout_Audit)</f>
        <v/>
      </c>
      <c r="L539" s="137">
        <f>SIMULATEUR!$L$8*(SIMULATEUR!$H$8*D539-Cout_Audit)</f>
        <v/>
      </c>
      <c r="M539" s="137">
        <f>SIMULATEUR!$L$9*(SIMULATEUR!$H$9*E539-Cout_Audit)</f>
        <v/>
      </c>
      <c r="N539" s="137">
        <f>SIMULATEUR!$L$10*(SIMULATEUR!$H$10*F539-Cout_Audit)</f>
        <v/>
      </c>
      <c r="O539" s="137">
        <f>SIMULATEUR!$L$11*(SIMULATEUR!$H$11*G539-Cout_Audit)</f>
        <v/>
      </c>
      <c r="P539" s="137">
        <f>SIMULATEUR!$L$12*(SIMULATEUR!$H$12*H539-Cout_Audit)</f>
        <v/>
      </c>
      <c r="Q539" s="137">
        <f>SIMULATEUR!$L$13*(SIMULATEUR!$H$13*I539-Cout_Audit)</f>
        <v/>
      </c>
      <c r="S539" s="138">
        <f>SUM(J539:Q539)</f>
        <v/>
      </c>
    </row>
    <row r="540">
      <c r="A540" s="135" t="n">
        <v>537</v>
      </c>
      <c r="B540" s="136">
        <f>MAX(0,MIN(1,NORMINV(RAND(),Taux_Recup,Ecart_Type_Recup)))</f>
        <v/>
      </c>
      <c r="C540" s="136">
        <f>MAX(0,MIN(1,NORMINV(RAND(),Taux_Recup,Ecart_Type_Recup)))</f>
        <v/>
      </c>
      <c r="D540" s="136">
        <f>MAX(0,MIN(1,NORMINV(RAND(),Taux_Recup,Ecart_Type_Recup)))</f>
        <v/>
      </c>
      <c r="E540" s="136">
        <f>MAX(0,MIN(1,NORMINV(RAND(),Taux_Recup,Ecart_Type_Recup)))</f>
        <v/>
      </c>
      <c r="F540" s="136">
        <f>MAX(0,MIN(1,NORMINV(RAND(),Taux_Recup,Ecart_Type_Recup)))</f>
        <v/>
      </c>
      <c r="G540" s="136">
        <f>MAX(0,MIN(1,NORMINV(RAND(),Taux_Recup,Ecart_Type_Recup)))</f>
        <v/>
      </c>
      <c r="H540" s="136">
        <f>MAX(0,MIN(1,NORMINV(RAND(),Taux_Recup,Ecart_Type_Recup)))</f>
        <v/>
      </c>
      <c r="I540" s="136">
        <f>MAX(0,MIN(1,NORMINV(RAND(),Taux_Recup,Ecart_Type_Recup)))</f>
        <v/>
      </c>
      <c r="J540" s="137">
        <f>SIMULATEUR!$L$6*(SIMULATEUR!$H$6*B540-Cout_Audit)</f>
        <v/>
      </c>
      <c r="K540" s="137">
        <f>SIMULATEUR!$L$7*(SIMULATEUR!$H$7*C540-Cout_Audit)</f>
        <v/>
      </c>
      <c r="L540" s="137">
        <f>SIMULATEUR!$L$8*(SIMULATEUR!$H$8*D540-Cout_Audit)</f>
        <v/>
      </c>
      <c r="M540" s="137">
        <f>SIMULATEUR!$L$9*(SIMULATEUR!$H$9*E540-Cout_Audit)</f>
        <v/>
      </c>
      <c r="N540" s="137">
        <f>SIMULATEUR!$L$10*(SIMULATEUR!$H$10*F540-Cout_Audit)</f>
        <v/>
      </c>
      <c r="O540" s="137">
        <f>SIMULATEUR!$L$11*(SIMULATEUR!$H$11*G540-Cout_Audit)</f>
        <v/>
      </c>
      <c r="P540" s="137">
        <f>SIMULATEUR!$L$12*(SIMULATEUR!$H$12*H540-Cout_Audit)</f>
        <v/>
      </c>
      <c r="Q540" s="137">
        <f>SIMULATEUR!$L$13*(SIMULATEUR!$H$13*I540-Cout_Audit)</f>
        <v/>
      </c>
      <c r="S540" s="138">
        <f>SUM(J540:Q540)</f>
        <v/>
      </c>
    </row>
    <row r="541">
      <c r="A541" s="135" t="n">
        <v>538</v>
      </c>
      <c r="B541" s="136">
        <f>MAX(0,MIN(1,NORMINV(RAND(),Taux_Recup,Ecart_Type_Recup)))</f>
        <v/>
      </c>
      <c r="C541" s="136">
        <f>MAX(0,MIN(1,NORMINV(RAND(),Taux_Recup,Ecart_Type_Recup)))</f>
        <v/>
      </c>
      <c r="D541" s="136">
        <f>MAX(0,MIN(1,NORMINV(RAND(),Taux_Recup,Ecart_Type_Recup)))</f>
        <v/>
      </c>
      <c r="E541" s="136">
        <f>MAX(0,MIN(1,NORMINV(RAND(),Taux_Recup,Ecart_Type_Recup)))</f>
        <v/>
      </c>
      <c r="F541" s="136">
        <f>MAX(0,MIN(1,NORMINV(RAND(),Taux_Recup,Ecart_Type_Recup)))</f>
        <v/>
      </c>
      <c r="G541" s="136">
        <f>MAX(0,MIN(1,NORMINV(RAND(),Taux_Recup,Ecart_Type_Recup)))</f>
        <v/>
      </c>
      <c r="H541" s="136">
        <f>MAX(0,MIN(1,NORMINV(RAND(),Taux_Recup,Ecart_Type_Recup)))</f>
        <v/>
      </c>
      <c r="I541" s="136">
        <f>MAX(0,MIN(1,NORMINV(RAND(),Taux_Recup,Ecart_Type_Recup)))</f>
        <v/>
      </c>
      <c r="J541" s="137">
        <f>SIMULATEUR!$L$6*(SIMULATEUR!$H$6*B541-Cout_Audit)</f>
        <v/>
      </c>
      <c r="K541" s="137">
        <f>SIMULATEUR!$L$7*(SIMULATEUR!$H$7*C541-Cout_Audit)</f>
        <v/>
      </c>
      <c r="L541" s="137">
        <f>SIMULATEUR!$L$8*(SIMULATEUR!$H$8*D541-Cout_Audit)</f>
        <v/>
      </c>
      <c r="M541" s="137">
        <f>SIMULATEUR!$L$9*(SIMULATEUR!$H$9*E541-Cout_Audit)</f>
        <v/>
      </c>
      <c r="N541" s="137">
        <f>SIMULATEUR!$L$10*(SIMULATEUR!$H$10*F541-Cout_Audit)</f>
        <v/>
      </c>
      <c r="O541" s="137">
        <f>SIMULATEUR!$L$11*(SIMULATEUR!$H$11*G541-Cout_Audit)</f>
        <v/>
      </c>
      <c r="P541" s="137">
        <f>SIMULATEUR!$L$12*(SIMULATEUR!$H$12*H541-Cout_Audit)</f>
        <v/>
      </c>
      <c r="Q541" s="137">
        <f>SIMULATEUR!$L$13*(SIMULATEUR!$H$13*I541-Cout_Audit)</f>
        <v/>
      </c>
      <c r="S541" s="138">
        <f>SUM(J541:Q541)</f>
        <v/>
      </c>
    </row>
    <row r="542">
      <c r="A542" s="135" t="n">
        <v>539</v>
      </c>
      <c r="B542" s="136">
        <f>MAX(0,MIN(1,NORMINV(RAND(),Taux_Recup,Ecart_Type_Recup)))</f>
        <v/>
      </c>
      <c r="C542" s="136">
        <f>MAX(0,MIN(1,NORMINV(RAND(),Taux_Recup,Ecart_Type_Recup)))</f>
        <v/>
      </c>
      <c r="D542" s="136">
        <f>MAX(0,MIN(1,NORMINV(RAND(),Taux_Recup,Ecart_Type_Recup)))</f>
        <v/>
      </c>
      <c r="E542" s="136">
        <f>MAX(0,MIN(1,NORMINV(RAND(),Taux_Recup,Ecart_Type_Recup)))</f>
        <v/>
      </c>
      <c r="F542" s="136">
        <f>MAX(0,MIN(1,NORMINV(RAND(),Taux_Recup,Ecart_Type_Recup)))</f>
        <v/>
      </c>
      <c r="G542" s="136">
        <f>MAX(0,MIN(1,NORMINV(RAND(),Taux_Recup,Ecart_Type_Recup)))</f>
        <v/>
      </c>
      <c r="H542" s="136">
        <f>MAX(0,MIN(1,NORMINV(RAND(),Taux_Recup,Ecart_Type_Recup)))</f>
        <v/>
      </c>
      <c r="I542" s="136">
        <f>MAX(0,MIN(1,NORMINV(RAND(),Taux_Recup,Ecart_Type_Recup)))</f>
        <v/>
      </c>
      <c r="J542" s="137">
        <f>SIMULATEUR!$L$6*(SIMULATEUR!$H$6*B542-Cout_Audit)</f>
        <v/>
      </c>
      <c r="K542" s="137">
        <f>SIMULATEUR!$L$7*(SIMULATEUR!$H$7*C542-Cout_Audit)</f>
        <v/>
      </c>
      <c r="L542" s="137">
        <f>SIMULATEUR!$L$8*(SIMULATEUR!$H$8*D542-Cout_Audit)</f>
        <v/>
      </c>
      <c r="M542" s="137">
        <f>SIMULATEUR!$L$9*(SIMULATEUR!$H$9*E542-Cout_Audit)</f>
        <v/>
      </c>
      <c r="N542" s="137">
        <f>SIMULATEUR!$L$10*(SIMULATEUR!$H$10*F542-Cout_Audit)</f>
        <v/>
      </c>
      <c r="O542" s="137">
        <f>SIMULATEUR!$L$11*(SIMULATEUR!$H$11*G542-Cout_Audit)</f>
        <v/>
      </c>
      <c r="P542" s="137">
        <f>SIMULATEUR!$L$12*(SIMULATEUR!$H$12*H542-Cout_Audit)</f>
        <v/>
      </c>
      <c r="Q542" s="137">
        <f>SIMULATEUR!$L$13*(SIMULATEUR!$H$13*I542-Cout_Audit)</f>
        <v/>
      </c>
      <c r="S542" s="138">
        <f>SUM(J542:Q542)</f>
        <v/>
      </c>
    </row>
    <row r="543">
      <c r="A543" s="135" t="n">
        <v>540</v>
      </c>
      <c r="B543" s="136">
        <f>MAX(0,MIN(1,NORMINV(RAND(),Taux_Recup,Ecart_Type_Recup)))</f>
        <v/>
      </c>
      <c r="C543" s="136">
        <f>MAX(0,MIN(1,NORMINV(RAND(),Taux_Recup,Ecart_Type_Recup)))</f>
        <v/>
      </c>
      <c r="D543" s="136">
        <f>MAX(0,MIN(1,NORMINV(RAND(),Taux_Recup,Ecart_Type_Recup)))</f>
        <v/>
      </c>
      <c r="E543" s="136">
        <f>MAX(0,MIN(1,NORMINV(RAND(),Taux_Recup,Ecart_Type_Recup)))</f>
        <v/>
      </c>
      <c r="F543" s="136">
        <f>MAX(0,MIN(1,NORMINV(RAND(),Taux_Recup,Ecart_Type_Recup)))</f>
        <v/>
      </c>
      <c r="G543" s="136">
        <f>MAX(0,MIN(1,NORMINV(RAND(),Taux_Recup,Ecart_Type_Recup)))</f>
        <v/>
      </c>
      <c r="H543" s="136">
        <f>MAX(0,MIN(1,NORMINV(RAND(),Taux_Recup,Ecart_Type_Recup)))</f>
        <v/>
      </c>
      <c r="I543" s="136">
        <f>MAX(0,MIN(1,NORMINV(RAND(),Taux_Recup,Ecart_Type_Recup)))</f>
        <v/>
      </c>
      <c r="J543" s="137">
        <f>SIMULATEUR!$L$6*(SIMULATEUR!$H$6*B543-Cout_Audit)</f>
        <v/>
      </c>
      <c r="K543" s="137">
        <f>SIMULATEUR!$L$7*(SIMULATEUR!$H$7*C543-Cout_Audit)</f>
        <v/>
      </c>
      <c r="L543" s="137">
        <f>SIMULATEUR!$L$8*(SIMULATEUR!$H$8*D543-Cout_Audit)</f>
        <v/>
      </c>
      <c r="M543" s="137">
        <f>SIMULATEUR!$L$9*(SIMULATEUR!$H$9*E543-Cout_Audit)</f>
        <v/>
      </c>
      <c r="N543" s="137">
        <f>SIMULATEUR!$L$10*(SIMULATEUR!$H$10*F543-Cout_Audit)</f>
        <v/>
      </c>
      <c r="O543" s="137">
        <f>SIMULATEUR!$L$11*(SIMULATEUR!$H$11*G543-Cout_Audit)</f>
        <v/>
      </c>
      <c r="P543" s="137">
        <f>SIMULATEUR!$L$12*(SIMULATEUR!$H$12*H543-Cout_Audit)</f>
        <v/>
      </c>
      <c r="Q543" s="137">
        <f>SIMULATEUR!$L$13*(SIMULATEUR!$H$13*I543-Cout_Audit)</f>
        <v/>
      </c>
      <c r="S543" s="138">
        <f>SUM(J543:Q543)</f>
        <v/>
      </c>
    </row>
    <row r="544">
      <c r="A544" s="135" t="n">
        <v>541</v>
      </c>
      <c r="B544" s="136">
        <f>MAX(0,MIN(1,NORMINV(RAND(),Taux_Recup,Ecart_Type_Recup)))</f>
        <v/>
      </c>
      <c r="C544" s="136">
        <f>MAX(0,MIN(1,NORMINV(RAND(),Taux_Recup,Ecart_Type_Recup)))</f>
        <v/>
      </c>
      <c r="D544" s="136">
        <f>MAX(0,MIN(1,NORMINV(RAND(),Taux_Recup,Ecart_Type_Recup)))</f>
        <v/>
      </c>
      <c r="E544" s="136">
        <f>MAX(0,MIN(1,NORMINV(RAND(),Taux_Recup,Ecart_Type_Recup)))</f>
        <v/>
      </c>
      <c r="F544" s="136">
        <f>MAX(0,MIN(1,NORMINV(RAND(),Taux_Recup,Ecart_Type_Recup)))</f>
        <v/>
      </c>
      <c r="G544" s="136">
        <f>MAX(0,MIN(1,NORMINV(RAND(),Taux_Recup,Ecart_Type_Recup)))</f>
        <v/>
      </c>
      <c r="H544" s="136">
        <f>MAX(0,MIN(1,NORMINV(RAND(),Taux_Recup,Ecart_Type_Recup)))</f>
        <v/>
      </c>
      <c r="I544" s="136">
        <f>MAX(0,MIN(1,NORMINV(RAND(),Taux_Recup,Ecart_Type_Recup)))</f>
        <v/>
      </c>
      <c r="J544" s="137">
        <f>SIMULATEUR!$L$6*(SIMULATEUR!$H$6*B544-Cout_Audit)</f>
        <v/>
      </c>
      <c r="K544" s="137">
        <f>SIMULATEUR!$L$7*(SIMULATEUR!$H$7*C544-Cout_Audit)</f>
        <v/>
      </c>
      <c r="L544" s="137">
        <f>SIMULATEUR!$L$8*(SIMULATEUR!$H$8*D544-Cout_Audit)</f>
        <v/>
      </c>
      <c r="M544" s="137">
        <f>SIMULATEUR!$L$9*(SIMULATEUR!$H$9*E544-Cout_Audit)</f>
        <v/>
      </c>
      <c r="N544" s="137">
        <f>SIMULATEUR!$L$10*(SIMULATEUR!$H$10*F544-Cout_Audit)</f>
        <v/>
      </c>
      <c r="O544" s="137">
        <f>SIMULATEUR!$L$11*(SIMULATEUR!$H$11*G544-Cout_Audit)</f>
        <v/>
      </c>
      <c r="P544" s="137">
        <f>SIMULATEUR!$L$12*(SIMULATEUR!$H$12*H544-Cout_Audit)</f>
        <v/>
      </c>
      <c r="Q544" s="137">
        <f>SIMULATEUR!$L$13*(SIMULATEUR!$H$13*I544-Cout_Audit)</f>
        <v/>
      </c>
      <c r="S544" s="138">
        <f>SUM(J544:Q544)</f>
        <v/>
      </c>
    </row>
    <row r="545">
      <c r="A545" s="135" t="n">
        <v>542</v>
      </c>
      <c r="B545" s="136">
        <f>MAX(0,MIN(1,NORMINV(RAND(),Taux_Recup,Ecart_Type_Recup)))</f>
        <v/>
      </c>
      <c r="C545" s="136">
        <f>MAX(0,MIN(1,NORMINV(RAND(),Taux_Recup,Ecart_Type_Recup)))</f>
        <v/>
      </c>
      <c r="D545" s="136">
        <f>MAX(0,MIN(1,NORMINV(RAND(),Taux_Recup,Ecart_Type_Recup)))</f>
        <v/>
      </c>
      <c r="E545" s="136">
        <f>MAX(0,MIN(1,NORMINV(RAND(),Taux_Recup,Ecart_Type_Recup)))</f>
        <v/>
      </c>
      <c r="F545" s="136">
        <f>MAX(0,MIN(1,NORMINV(RAND(),Taux_Recup,Ecart_Type_Recup)))</f>
        <v/>
      </c>
      <c r="G545" s="136">
        <f>MAX(0,MIN(1,NORMINV(RAND(),Taux_Recup,Ecart_Type_Recup)))</f>
        <v/>
      </c>
      <c r="H545" s="136">
        <f>MAX(0,MIN(1,NORMINV(RAND(),Taux_Recup,Ecart_Type_Recup)))</f>
        <v/>
      </c>
      <c r="I545" s="136">
        <f>MAX(0,MIN(1,NORMINV(RAND(),Taux_Recup,Ecart_Type_Recup)))</f>
        <v/>
      </c>
      <c r="J545" s="137">
        <f>SIMULATEUR!$L$6*(SIMULATEUR!$H$6*B545-Cout_Audit)</f>
        <v/>
      </c>
      <c r="K545" s="137">
        <f>SIMULATEUR!$L$7*(SIMULATEUR!$H$7*C545-Cout_Audit)</f>
        <v/>
      </c>
      <c r="L545" s="137">
        <f>SIMULATEUR!$L$8*(SIMULATEUR!$H$8*D545-Cout_Audit)</f>
        <v/>
      </c>
      <c r="M545" s="137">
        <f>SIMULATEUR!$L$9*(SIMULATEUR!$H$9*E545-Cout_Audit)</f>
        <v/>
      </c>
      <c r="N545" s="137">
        <f>SIMULATEUR!$L$10*(SIMULATEUR!$H$10*F545-Cout_Audit)</f>
        <v/>
      </c>
      <c r="O545" s="137">
        <f>SIMULATEUR!$L$11*(SIMULATEUR!$H$11*G545-Cout_Audit)</f>
        <v/>
      </c>
      <c r="P545" s="137">
        <f>SIMULATEUR!$L$12*(SIMULATEUR!$H$12*H545-Cout_Audit)</f>
        <v/>
      </c>
      <c r="Q545" s="137">
        <f>SIMULATEUR!$L$13*(SIMULATEUR!$H$13*I545-Cout_Audit)</f>
        <v/>
      </c>
      <c r="S545" s="138">
        <f>SUM(J545:Q545)</f>
        <v/>
      </c>
    </row>
    <row r="546">
      <c r="A546" s="135" t="n">
        <v>543</v>
      </c>
      <c r="B546" s="136">
        <f>MAX(0,MIN(1,NORMINV(RAND(),Taux_Recup,Ecart_Type_Recup)))</f>
        <v/>
      </c>
      <c r="C546" s="136">
        <f>MAX(0,MIN(1,NORMINV(RAND(),Taux_Recup,Ecart_Type_Recup)))</f>
        <v/>
      </c>
      <c r="D546" s="136">
        <f>MAX(0,MIN(1,NORMINV(RAND(),Taux_Recup,Ecart_Type_Recup)))</f>
        <v/>
      </c>
      <c r="E546" s="136">
        <f>MAX(0,MIN(1,NORMINV(RAND(),Taux_Recup,Ecart_Type_Recup)))</f>
        <v/>
      </c>
      <c r="F546" s="136">
        <f>MAX(0,MIN(1,NORMINV(RAND(),Taux_Recup,Ecart_Type_Recup)))</f>
        <v/>
      </c>
      <c r="G546" s="136">
        <f>MAX(0,MIN(1,NORMINV(RAND(),Taux_Recup,Ecart_Type_Recup)))</f>
        <v/>
      </c>
      <c r="H546" s="136">
        <f>MAX(0,MIN(1,NORMINV(RAND(),Taux_Recup,Ecart_Type_Recup)))</f>
        <v/>
      </c>
      <c r="I546" s="136">
        <f>MAX(0,MIN(1,NORMINV(RAND(),Taux_Recup,Ecart_Type_Recup)))</f>
        <v/>
      </c>
      <c r="J546" s="137">
        <f>SIMULATEUR!$L$6*(SIMULATEUR!$H$6*B546-Cout_Audit)</f>
        <v/>
      </c>
      <c r="K546" s="137">
        <f>SIMULATEUR!$L$7*(SIMULATEUR!$H$7*C546-Cout_Audit)</f>
        <v/>
      </c>
      <c r="L546" s="137">
        <f>SIMULATEUR!$L$8*(SIMULATEUR!$H$8*D546-Cout_Audit)</f>
        <v/>
      </c>
      <c r="M546" s="137">
        <f>SIMULATEUR!$L$9*(SIMULATEUR!$H$9*E546-Cout_Audit)</f>
        <v/>
      </c>
      <c r="N546" s="137">
        <f>SIMULATEUR!$L$10*(SIMULATEUR!$H$10*F546-Cout_Audit)</f>
        <v/>
      </c>
      <c r="O546" s="137">
        <f>SIMULATEUR!$L$11*(SIMULATEUR!$H$11*G546-Cout_Audit)</f>
        <v/>
      </c>
      <c r="P546" s="137">
        <f>SIMULATEUR!$L$12*(SIMULATEUR!$H$12*H546-Cout_Audit)</f>
        <v/>
      </c>
      <c r="Q546" s="137">
        <f>SIMULATEUR!$L$13*(SIMULATEUR!$H$13*I546-Cout_Audit)</f>
        <v/>
      </c>
      <c r="S546" s="138">
        <f>SUM(J546:Q546)</f>
        <v/>
      </c>
    </row>
    <row r="547">
      <c r="A547" s="135" t="n">
        <v>544</v>
      </c>
      <c r="B547" s="136">
        <f>MAX(0,MIN(1,NORMINV(RAND(),Taux_Recup,Ecart_Type_Recup)))</f>
        <v/>
      </c>
      <c r="C547" s="136">
        <f>MAX(0,MIN(1,NORMINV(RAND(),Taux_Recup,Ecart_Type_Recup)))</f>
        <v/>
      </c>
      <c r="D547" s="136">
        <f>MAX(0,MIN(1,NORMINV(RAND(),Taux_Recup,Ecart_Type_Recup)))</f>
        <v/>
      </c>
      <c r="E547" s="136">
        <f>MAX(0,MIN(1,NORMINV(RAND(),Taux_Recup,Ecart_Type_Recup)))</f>
        <v/>
      </c>
      <c r="F547" s="136">
        <f>MAX(0,MIN(1,NORMINV(RAND(),Taux_Recup,Ecart_Type_Recup)))</f>
        <v/>
      </c>
      <c r="G547" s="136">
        <f>MAX(0,MIN(1,NORMINV(RAND(),Taux_Recup,Ecart_Type_Recup)))</f>
        <v/>
      </c>
      <c r="H547" s="136">
        <f>MAX(0,MIN(1,NORMINV(RAND(),Taux_Recup,Ecart_Type_Recup)))</f>
        <v/>
      </c>
      <c r="I547" s="136">
        <f>MAX(0,MIN(1,NORMINV(RAND(),Taux_Recup,Ecart_Type_Recup)))</f>
        <v/>
      </c>
      <c r="J547" s="137">
        <f>SIMULATEUR!$L$6*(SIMULATEUR!$H$6*B547-Cout_Audit)</f>
        <v/>
      </c>
      <c r="K547" s="137">
        <f>SIMULATEUR!$L$7*(SIMULATEUR!$H$7*C547-Cout_Audit)</f>
        <v/>
      </c>
      <c r="L547" s="137">
        <f>SIMULATEUR!$L$8*(SIMULATEUR!$H$8*D547-Cout_Audit)</f>
        <v/>
      </c>
      <c r="M547" s="137">
        <f>SIMULATEUR!$L$9*(SIMULATEUR!$H$9*E547-Cout_Audit)</f>
        <v/>
      </c>
      <c r="N547" s="137">
        <f>SIMULATEUR!$L$10*(SIMULATEUR!$H$10*F547-Cout_Audit)</f>
        <v/>
      </c>
      <c r="O547" s="137">
        <f>SIMULATEUR!$L$11*(SIMULATEUR!$H$11*G547-Cout_Audit)</f>
        <v/>
      </c>
      <c r="P547" s="137">
        <f>SIMULATEUR!$L$12*(SIMULATEUR!$H$12*H547-Cout_Audit)</f>
        <v/>
      </c>
      <c r="Q547" s="137">
        <f>SIMULATEUR!$L$13*(SIMULATEUR!$H$13*I547-Cout_Audit)</f>
        <v/>
      </c>
      <c r="S547" s="138">
        <f>SUM(J547:Q547)</f>
        <v/>
      </c>
    </row>
    <row r="548">
      <c r="A548" s="135" t="n">
        <v>545</v>
      </c>
      <c r="B548" s="136">
        <f>MAX(0,MIN(1,NORMINV(RAND(),Taux_Recup,Ecart_Type_Recup)))</f>
        <v/>
      </c>
      <c r="C548" s="136">
        <f>MAX(0,MIN(1,NORMINV(RAND(),Taux_Recup,Ecart_Type_Recup)))</f>
        <v/>
      </c>
      <c r="D548" s="136">
        <f>MAX(0,MIN(1,NORMINV(RAND(),Taux_Recup,Ecart_Type_Recup)))</f>
        <v/>
      </c>
      <c r="E548" s="136">
        <f>MAX(0,MIN(1,NORMINV(RAND(),Taux_Recup,Ecart_Type_Recup)))</f>
        <v/>
      </c>
      <c r="F548" s="136">
        <f>MAX(0,MIN(1,NORMINV(RAND(),Taux_Recup,Ecart_Type_Recup)))</f>
        <v/>
      </c>
      <c r="G548" s="136">
        <f>MAX(0,MIN(1,NORMINV(RAND(),Taux_Recup,Ecart_Type_Recup)))</f>
        <v/>
      </c>
      <c r="H548" s="136">
        <f>MAX(0,MIN(1,NORMINV(RAND(),Taux_Recup,Ecart_Type_Recup)))</f>
        <v/>
      </c>
      <c r="I548" s="136">
        <f>MAX(0,MIN(1,NORMINV(RAND(),Taux_Recup,Ecart_Type_Recup)))</f>
        <v/>
      </c>
      <c r="J548" s="137">
        <f>SIMULATEUR!$L$6*(SIMULATEUR!$H$6*B548-Cout_Audit)</f>
        <v/>
      </c>
      <c r="K548" s="137">
        <f>SIMULATEUR!$L$7*(SIMULATEUR!$H$7*C548-Cout_Audit)</f>
        <v/>
      </c>
      <c r="L548" s="137">
        <f>SIMULATEUR!$L$8*(SIMULATEUR!$H$8*D548-Cout_Audit)</f>
        <v/>
      </c>
      <c r="M548" s="137">
        <f>SIMULATEUR!$L$9*(SIMULATEUR!$H$9*E548-Cout_Audit)</f>
        <v/>
      </c>
      <c r="N548" s="137">
        <f>SIMULATEUR!$L$10*(SIMULATEUR!$H$10*F548-Cout_Audit)</f>
        <v/>
      </c>
      <c r="O548" s="137">
        <f>SIMULATEUR!$L$11*(SIMULATEUR!$H$11*G548-Cout_Audit)</f>
        <v/>
      </c>
      <c r="P548" s="137">
        <f>SIMULATEUR!$L$12*(SIMULATEUR!$H$12*H548-Cout_Audit)</f>
        <v/>
      </c>
      <c r="Q548" s="137">
        <f>SIMULATEUR!$L$13*(SIMULATEUR!$H$13*I548-Cout_Audit)</f>
        <v/>
      </c>
      <c r="S548" s="138">
        <f>SUM(J548:Q548)</f>
        <v/>
      </c>
    </row>
    <row r="549">
      <c r="A549" s="135" t="n">
        <v>546</v>
      </c>
      <c r="B549" s="136">
        <f>MAX(0,MIN(1,NORMINV(RAND(),Taux_Recup,Ecart_Type_Recup)))</f>
        <v/>
      </c>
      <c r="C549" s="136">
        <f>MAX(0,MIN(1,NORMINV(RAND(),Taux_Recup,Ecart_Type_Recup)))</f>
        <v/>
      </c>
      <c r="D549" s="136">
        <f>MAX(0,MIN(1,NORMINV(RAND(),Taux_Recup,Ecart_Type_Recup)))</f>
        <v/>
      </c>
      <c r="E549" s="136">
        <f>MAX(0,MIN(1,NORMINV(RAND(),Taux_Recup,Ecart_Type_Recup)))</f>
        <v/>
      </c>
      <c r="F549" s="136">
        <f>MAX(0,MIN(1,NORMINV(RAND(),Taux_Recup,Ecart_Type_Recup)))</f>
        <v/>
      </c>
      <c r="G549" s="136">
        <f>MAX(0,MIN(1,NORMINV(RAND(),Taux_Recup,Ecart_Type_Recup)))</f>
        <v/>
      </c>
      <c r="H549" s="136">
        <f>MAX(0,MIN(1,NORMINV(RAND(),Taux_Recup,Ecart_Type_Recup)))</f>
        <v/>
      </c>
      <c r="I549" s="136">
        <f>MAX(0,MIN(1,NORMINV(RAND(),Taux_Recup,Ecart_Type_Recup)))</f>
        <v/>
      </c>
      <c r="J549" s="137">
        <f>SIMULATEUR!$L$6*(SIMULATEUR!$H$6*B549-Cout_Audit)</f>
        <v/>
      </c>
      <c r="K549" s="137">
        <f>SIMULATEUR!$L$7*(SIMULATEUR!$H$7*C549-Cout_Audit)</f>
        <v/>
      </c>
      <c r="L549" s="137">
        <f>SIMULATEUR!$L$8*(SIMULATEUR!$H$8*D549-Cout_Audit)</f>
        <v/>
      </c>
      <c r="M549" s="137">
        <f>SIMULATEUR!$L$9*(SIMULATEUR!$H$9*E549-Cout_Audit)</f>
        <v/>
      </c>
      <c r="N549" s="137">
        <f>SIMULATEUR!$L$10*(SIMULATEUR!$H$10*F549-Cout_Audit)</f>
        <v/>
      </c>
      <c r="O549" s="137">
        <f>SIMULATEUR!$L$11*(SIMULATEUR!$H$11*G549-Cout_Audit)</f>
        <v/>
      </c>
      <c r="P549" s="137">
        <f>SIMULATEUR!$L$12*(SIMULATEUR!$H$12*H549-Cout_Audit)</f>
        <v/>
      </c>
      <c r="Q549" s="137">
        <f>SIMULATEUR!$L$13*(SIMULATEUR!$H$13*I549-Cout_Audit)</f>
        <v/>
      </c>
      <c r="S549" s="138">
        <f>SUM(J549:Q549)</f>
        <v/>
      </c>
    </row>
    <row r="550">
      <c r="A550" s="135" t="n">
        <v>547</v>
      </c>
      <c r="B550" s="136">
        <f>MAX(0,MIN(1,NORMINV(RAND(),Taux_Recup,Ecart_Type_Recup)))</f>
        <v/>
      </c>
      <c r="C550" s="136">
        <f>MAX(0,MIN(1,NORMINV(RAND(),Taux_Recup,Ecart_Type_Recup)))</f>
        <v/>
      </c>
      <c r="D550" s="136">
        <f>MAX(0,MIN(1,NORMINV(RAND(),Taux_Recup,Ecart_Type_Recup)))</f>
        <v/>
      </c>
      <c r="E550" s="136">
        <f>MAX(0,MIN(1,NORMINV(RAND(),Taux_Recup,Ecart_Type_Recup)))</f>
        <v/>
      </c>
      <c r="F550" s="136">
        <f>MAX(0,MIN(1,NORMINV(RAND(),Taux_Recup,Ecart_Type_Recup)))</f>
        <v/>
      </c>
      <c r="G550" s="136">
        <f>MAX(0,MIN(1,NORMINV(RAND(),Taux_Recup,Ecart_Type_Recup)))</f>
        <v/>
      </c>
      <c r="H550" s="136">
        <f>MAX(0,MIN(1,NORMINV(RAND(),Taux_Recup,Ecart_Type_Recup)))</f>
        <v/>
      </c>
      <c r="I550" s="136">
        <f>MAX(0,MIN(1,NORMINV(RAND(),Taux_Recup,Ecart_Type_Recup)))</f>
        <v/>
      </c>
      <c r="J550" s="137">
        <f>SIMULATEUR!$L$6*(SIMULATEUR!$H$6*B550-Cout_Audit)</f>
        <v/>
      </c>
      <c r="K550" s="137">
        <f>SIMULATEUR!$L$7*(SIMULATEUR!$H$7*C550-Cout_Audit)</f>
        <v/>
      </c>
      <c r="L550" s="137">
        <f>SIMULATEUR!$L$8*(SIMULATEUR!$H$8*D550-Cout_Audit)</f>
        <v/>
      </c>
      <c r="M550" s="137">
        <f>SIMULATEUR!$L$9*(SIMULATEUR!$H$9*E550-Cout_Audit)</f>
        <v/>
      </c>
      <c r="N550" s="137">
        <f>SIMULATEUR!$L$10*(SIMULATEUR!$H$10*F550-Cout_Audit)</f>
        <v/>
      </c>
      <c r="O550" s="137">
        <f>SIMULATEUR!$L$11*(SIMULATEUR!$H$11*G550-Cout_Audit)</f>
        <v/>
      </c>
      <c r="P550" s="137">
        <f>SIMULATEUR!$L$12*(SIMULATEUR!$H$12*H550-Cout_Audit)</f>
        <v/>
      </c>
      <c r="Q550" s="137">
        <f>SIMULATEUR!$L$13*(SIMULATEUR!$H$13*I550-Cout_Audit)</f>
        <v/>
      </c>
      <c r="S550" s="138">
        <f>SUM(J550:Q550)</f>
        <v/>
      </c>
    </row>
    <row r="551">
      <c r="A551" s="135" t="n">
        <v>548</v>
      </c>
      <c r="B551" s="136">
        <f>MAX(0,MIN(1,NORMINV(RAND(),Taux_Recup,Ecart_Type_Recup)))</f>
        <v/>
      </c>
      <c r="C551" s="136">
        <f>MAX(0,MIN(1,NORMINV(RAND(),Taux_Recup,Ecart_Type_Recup)))</f>
        <v/>
      </c>
      <c r="D551" s="136">
        <f>MAX(0,MIN(1,NORMINV(RAND(),Taux_Recup,Ecart_Type_Recup)))</f>
        <v/>
      </c>
      <c r="E551" s="136">
        <f>MAX(0,MIN(1,NORMINV(RAND(),Taux_Recup,Ecart_Type_Recup)))</f>
        <v/>
      </c>
      <c r="F551" s="136">
        <f>MAX(0,MIN(1,NORMINV(RAND(),Taux_Recup,Ecart_Type_Recup)))</f>
        <v/>
      </c>
      <c r="G551" s="136">
        <f>MAX(0,MIN(1,NORMINV(RAND(),Taux_Recup,Ecart_Type_Recup)))</f>
        <v/>
      </c>
      <c r="H551" s="136">
        <f>MAX(0,MIN(1,NORMINV(RAND(),Taux_Recup,Ecart_Type_Recup)))</f>
        <v/>
      </c>
      <c r="I551" s="136">
        <f>MAX(0,MIN(1,NORMINV(RAND(),Taux_Recup,Ecart_Type_Recup)))</f>
        <v/>
      </c>
      <c r="J551" s="137">
        <f>SIMULATEUR!$L$6*(SIMULATEUR!$H$6*B551-Cout_Audit)</f>
        <v/>
      </c>
      <c r="K551" s="137">
        <f>SIMULATEUR!$L$7*(SIMULATEUR!$H$7*C551-Cout_Audit)</f>
        <v/>
      </c>
      <c r="L551" s="137">
        <f>SIMULATEUR!$L$8*(SIMULATEUR!$H$8*D551-Cout_Audit)</f>
        <v/>
      </c>
      <c r="M551" s="137">
        <f>SIMULATEUR!$L$9*(SIMULATEUR!$H$9*E551-Cout_Audit)</f>
        <v/>
      </c>
      <c r="N551" s="137">
        <f>SIMULATEUR!$L$10*(SIMULATEUR!$H$10*F551-Cout_Audit)</f>
        <v/>
      </c>
      <c r="O551" s="137">
        <f>SIMULATEUR!$L$11*(SIMULATEUR!$H$11*G551-Cout_Audit)</f>
        <v/>
      </c>
      <c r="P551" s="137">
        <f>SIMULATEUR!$L$12*(SIMULATEUR!$H$12*H551-Cout_Audit)</f>
        <v/>
      </c>
      <c r="Q551" s="137">
        <f>SIMULATEUR!$L$13*(SIMULATEUR!$H$13*I551-Cout_Audit)</f>
        <v/>
      </c>
      <c r="S551" s="138">
        <f>SUM(J551:Q551)</f>
        <v/>
      </c>
    </row>
    <row r="552">
      <c r="A552" s="135" t="n">
        <v>549</v>
      </c>
      <c r="B552" s="136">
        <f>MAX(0,MIN(1,NORMINV(RAND(),Taux_Recup,Ecart_Type_Recup)))</f>
        <v/>
      </c>
      <c r="C552" s="136">
        <f>MAX(0,MIN(1,NORMINV(RAND(),Taux_Recup,Ecart_Type_Recup)))</f>
        <v/>
      </c>
      <c r="D552" s="136">
        <f>MAX(0,MIN(1,NORMINV(RAND(),Taux_Recup,Ecart_Type_Recup)))</f>
        <v/>
      </c>
      <c r="E552" s="136">
        <f>MAX(0,MIN(1,NORMINV(RAND(),Taux_Recup,Ecart_Type_Recup)))</f>
        <v/>
      </c>
      <c r="F552" s="136">
        <f>MAX(0,MIN(1,NORMINV(RAND(),Taux_Recup,Ecart_Type_Recup)))</f>
        <v/>
      </c>
      <c r="G552" s="136">
        <f>MAX(0,MIN(1,NORMINV(RAND(),Taux_Recup,Ecart_Type_Recup)))</f>
        <v/>
      </c>
      <c r="H552" s="136">
        <f>MAX(0,MIN(1,NORMINV(RAND(),Taux_Recup,Ecart_Type_Recup)))</f>
        <v/>
      </c>
      <c r="I552" s="136">
        <f>MAX(0,MIN(1,NORMINV(RAND(),Taux_Recup,Ecart_Type_Recup)))</f>
        <v/>
      </c>
      <c r="J552" s="137">
        <f>SIMULATEUR!$L$6*(SIMULATEUR!$H$6*B552-Cout_Audit)</f>
        <v/>
      </c>
      <c r="K552" s="137">
        <f>SIMULATEUR!$L$7*(SIMULATEUR!$H$7*C552-Cout_Audit)</f>
        <v/>
      </c>
      <c r="L552" s="137">
        <f>SIMULATEUR!$L$8*(SIMULATEUR!$H$8*D552-Cout_Audit)</f>
        <v/>
      </c>
      <c r="M552" s="137">
        <f>SIMULATEUR!$L$9*(SIMULATEUR!$H$9*E552-Cout_Audit)</f>
        <v/>
      </c>
      <c r="N552" s="137">
        <f>SIMULATEUR!$L$10*(SIMULATEUR!$H$10*F552-Cout_Audit)</f>
        <v/>
      </c>
      <c r="O552" s="137">
        <f>SIMULATEUR!$L$11*(SIMULATEUR!$H$11*G552-Cout_Audit)</f>
        <v/>
      </c>
      <c r="P552" s="137">
        <f>SIMULATEUR!$L$12*(SIMULATEUR!$H$12*H552-Cout_Audit)</f>
        <v/>
      </c>
      <c r="Q552" s="137">
        <f>SIMULATEUR!$L$13*(SIMULATEUR!$H$13*I552-Cout_Audit)</f>
        <v/>
      </c>
      <c r="S552" s="138">
        <f>SUM(J552:Q552)</f>
        <v/>
      </c>
    </row>
    <row r="553">
      <c r="A553" s="135" t="n">
        <v>550</v>
      </c>
      <c r="B553" s="136">
        <f>MAX(0,MIN(1,NORMINV(RAND(),Taux_Recup,Ecart_Type_Recup)))</f>
        <v/>
      </c>
      <c r="C553" s="136">
        <f>MAX(0,MIN(1,NORMINV(RAND(),Taux_Recup,Ecart_Type_Recup)))</f>
        <v/>
      </c>
      <c r="D553" s="136">
        <f>MAX(0,MIN(1,NORMINV(RAND(),Taux_Recup,Ecart_Type_Recup)))</f>
        <v/>
      </c>
      <c r="E553" s="136">
        <f>MAX(0,MIN(1,NORMINV(RAND(),Taux_Recup,Ecart_Type_Recup)))</f>
        <v/>
      </c>
      <c r="F553" s="136">
        <f>MAX(0,MIN(1,NORMINV(RAND(),Taux_Recup,Ecart_Type_Recup)))</f>
        <v/>
      </c>
      <c r="G553" s="136">
        <f>MAX(0,MIN(1,NORMINV(RAND(),Taux_Recup,Ecart_Type_Recup)))</f>
        <v/>
      </c>
      <c r="H553" s="136">
        <f>MAX(0,MIN(1,NORMINV(RAND(),Taux_Recup,Ecart_Type_Recup)))</f>
        <v/>
      </c>
      <c r="I553" s="136">
        <f>MAX(0,MIN(1,NORMINV(RAND(),Taux_Recup,Ecart_Type_Recup)))</f>
        <v/>
      </c>
      <c r="J553" s="137">
        <f>SIMULATEUR!$L$6*(SIMULATEUR!$H$6*B553-Cout_Audit)</f>
        <v/>
      </c>
      <c r="K553" s="137">
        <f>SIMULATEUR!$L$7*(SIMULATEUR!$H$7*C553-Cout_Audit)</f>
        <v/>
      </c>
      <c r="L553" s="137">
        <f>SIMULATEUR!$L$8*(SIMULATEUR!$H$8*D553-Cout_Audit)</f>
        <v/>
      </c>
      <c r="M553" s="137">
        <f>SIMULATEUR!$L$9*(SIMULATEUR!$H$9*E553-Cout_Audit)</f>
        <v/>
      </c>
      <c r="N553" s="137">
        <f>SIMULATEUR!$L$10*(SIMULATEUR!$H$10*F553-Cout_Audit)</f>
        <v/>
      </c>
      <c r="O553" s="137">
        <f>SIMULATEUR!$L$11*(SIMULATEUR!$H$11*G553-Cout_Audit)</f>
        <v/>
      </c>
      <c r="P553" s="137">
        <f>SIMULATEUR!$L$12*(SIMULATEUR!$H$12*H553-Cout_Audit)</f>
        <v/>
      </c>
      <c r="Q553" s="137">
        <f>SIMULATEUR!$L$13*(SIMULATEUR!$H$13*I553-Cout_Audit)</f>
        <v/>
      </c>
      <c r="S553" s="138">
        <f>SUM(J553:Q553)</f>
        <v/>
      </c>
    </row>
    <row r="554">
      <c r="A554" s="135" t="n">
        <v>551</v>
      </c>
      <c r="B554" s="136">
        <f>MAX(0,MIN(1,NORMINV(RAND(),Taux_Recup,Ecart_Type_Recup)))</f>
        <v/>
      </c>
      <c r="C554" s="136">
        <f>MAX(0,MIN(1,NORMINV(RAND(),Taux_Recup,Ecart_Type_Recup)))</f>
        <v/>
      </c>
      <c r="D554" s="136">
        <f>MAX(0,MIN(1,NORMINV(RAND(),Taux_Recup,Ecart_Type_Recup)))</f>
        <v/>
      </c>
      <c r="E554" s="136">
        <f>MAX(0,MIN(1,NORMINV(RAND(),Taux_Recup,Ecart_Type_Recup)))</f>
        <v/>
      </c>
      <c r="F554" s="136">
        <f>MAX(0,MIN(1,NORMINV(RAND(),Taux_Recup,Ecart_Type_Recup)))</f>
        <v/>
      </c>
      <c r="G554" s="136">
        <f>MAX(0,MIN(1,NORMINV(RAND(),Taux_Recup,Ecart_Type_Recup)))</f>
        <v/>
      </c>
      <c r="H554" s="136">
        <f>MAX(0,MIN(1,NORMINV(RAND(),Taux_Recup,Ecart_Type_Recup)))</f>
        <v/>
      </c>
      <c r="I554" s="136">
        <f>MAX(0,MIN(1,NORMINV(RAND(),Taux_Recup,Ecart_Type_Recup)))</f>
        <v/>
      </c>
      <c r="J554" s="137">
        <f>SIMULATEUR!$L$6*(SIMULATEUR!$H$6*B554-Cout_Audit)</f>
        <v/>
      </c>
      <c r="K554" s="137">
        <f>SIMULATEUR!$L$7*(SIMULATEUR!$H$7*C554-Cout_Audit)</f>
        <v/>
      </c>
      <c r="L554" s="137">
        <f>SIMULATEUR!$L$8*(SIMULATEUR!$H$8*D554-Cout_Audit)</f>
        <v/>
      </c>
      <c r="M554" s="137">
        <f>SIMULATEUR!$L$9*(SIMULATEUR!$H$9*E554-Cout_Audit)</f>
        <v/>
      </c>
      <c r="N554" s="137">
        <f>SIMULATEUR!$L$10*(SIMULATEUR!$H$10*F554-Cout_Audit)</f>
        <v/>
      </c>
      <c r="O554" s="137">
        <f>SIMULATEUR!$L$11*(SIMULATEUR!$H$11*G554-Cout_Audit)</f>
        <v/>
      </c>
      <c r="P554" s="137">
        <f>SIMULATEUR!$L$12*(SIMULATEUR!$H$12*H554-Cout_Audit)</f>
        <v/>
      </c>
      <c r="Q554" s="137">
        <f>SIMULATEUR!$L$13*(SIMULATEUR!$H$13*I554-Cout_Audit)</f>
        <v/>
      </c>
      <c r="S554" s="138">
        <f>SUM(J554:Q554)</f>
        <v/>
      </c>
    </row>
    <row r="555">
      <c r="A555" s="135" t="n">
        <v>552</v>
      </c>
      <c r="B555" s="136">
        <f>MAX(0,MIN(1,NORMINV(RAND(),Taux_Recup,Ecart_Type_Recup)))</f>
        <v/>
      </c>
      <c r="C555" s="136">
        <f>MAX(0,MIN(1,NORMINV(RAND(),Taux_Recup,Ecart_Type_Recup)))</f>
        <v/>
      </c>
      <c r="D555" s="136">
        <f>MAX(0,MIN(1,NORMINV(RAND(),Taux_Recup,Ecart_Type_Recup)))</f>
        <v/>
      </c>
      <c r="E555" s="136">
        <f>MAX(0,MIN(1,NORMINV(RAND(),Taux_Recup,Ecart_Type_Recup)))</f>
        <v/>
      </c>
      <c r="F555" s="136">
        <f>MAX(0,MIN(1,NORMINV(RAND(),Taux_Recup,Ecart_Type_Recup)))</f>
        <v/>
      </c>
      <c r="G555" s="136">
        <f>MAX(0,MIN(1,NORMINV(RAND(),Taux_Recup,Ecart_Type_Recup)))</f>
        <v/>
      </c>
      <c r="H555" s="136">
        <f>MAX(0,MIN(1,NORMINV(RAND(),Taux_Recup,Ecart_Type_Recup)))</f>
        <v/>
      </c>
      <c r="I555" s="136">
        <f>MAX(0,MIN(1,NORMINV(RAND(),Taux_Recup,Ecart_Type_Recup)))</f>
        <v/>
      </c>
      <c r="J555" s="137">
        <f>SIMULATEUR!$L$6*(SIMULATEUR!$H$6*B555-Cout_Audit)</f>
        <v/>
      </c>
      <c r="K555" s="137">
        <f>SIMULATEUR!$L$7*(SIMULATEUR!$H$7*C555-Cout_Audit)</f>
        <v/>
      </c>
      <c r="L555" s="137">
        <f>SIMULATEUR!$L$8*(SIMULATEUR!$H$8*D555-Cout_Audit)</f>
        <v/>
      </c>
      <c r="M555" s="137">
        <f>SIMULATEUR!$L$9*(SIMULATEUR!$H$9*E555-Cout_Audit)</f>
        <v/>
      </c>
      <c r="N555" s="137">
        <f>SIMULATEUR!$L$10*(SIMULATEUR!$H$10*F555-Cout_Audit)</f>
        <v/>
      </c>
      <c r="O555" s="137">
        <f>SIMULATEUR!$L$11*(SIMULATEUR!$H$11*G555-Cout_Audit)</f>
        <v/>
      </c>
      <c r="P555" s="137">
        <f>SIMULATEUR!$L$12*(SIMULATEUR!$H$12*H555-Cout_Audit)</f>
        <v/>
      </c>
      <c r="Q555" s="137">
        <f>SIMULATEUR!$L$13*(SIMULATEUR!$H$13*I555-Cout_Audit)</f>
        <v/>
      </c>
      <c r="S555" s="138">
        <f>SUM(J555:Q555)</f>
        <v/>
      </c>
    </row>
    <row r="556">
      <c r="A556" s="135" t="n">
        <v>553</v>
      </c>
      <c r="B556" s="136">
        <f>MAX(0,MIN(1,NORMINV(RAND(),Taux_Recup,Ecart_Type_Recup)))</f>
        <v/>
      </c>
      <c r="C556" s="136">
        <f>MAX(0,MIN(1,NORMINV(RAND(),Taux_Recup,Ecart_Type_Recup)))</f>
        <v/>
      </c>
      <c r="D556" s="136">
        <f>MAX(0,MIN(1,NORMINV(RAND(),Taux_Recup,Ecart_Type_Recup)))</f>
        <v/>
      </c>
      <c r="E556" s="136">
        <f>MAX(0,MIN(1,NORMINV(RAND(),Taux_Recup,Ecart_Type_Recup)))</f>
        <v/>
      </c>
      <c r="F556" s="136">
        <f>MAX(0,MIN(1,NORMINV(RAND(),Taux_Recup,Ecart_Type_Recup)))</f>
        <v/>
      </c>
      <c r="G556" s="136">
        <f>MAX(0,MIN(1,NORMINV(RAND(),Taux_Recup,Ecart_Type_Recup)))</f>
        <v/>
      </c>
      <c r="H556" s="136">
        <f>MAX(0,MIN(1,NORMINV(RAND(),Taux_Recup,Ecart_Type_Recup)))</f>
        <v/>
      </c>
      <c r="I556" s="136">
        <f>MAX(0,MIN(1,NORMINV(RAND(),Taux_Recup,Ecart_Type_Recup)))</f>
        <v/>
      </c>
      <c r="J556" s="137">
        <f>SIMULATEUR!$L$6*(SIMULATEUR!$H$6*B556-Cout_Audit)</f>
        <v/>
      </c>
      <c r="K556" s="137">
        <f>SIMULATEUR!$L$7*(SIMULATEUR!$H$7*C556-Cout_Audit)</f>
        <v/>
      </c>
      <c r="L556" s="137">
        <f>SIMULATEUR!$L$8*(SIMULATEUR!$H$8*D556-Cout_Audit)</f>
        <v/>
      </c>
      <c r="M556" s="137">
        <f>SIMULATEUR!$L$9*(SIMULATEUR!$H$9*E556-Cout_Audit)</f>
        <v/>
      </c>
      <c r="N556" s="137">
        <f>SIMULATEUR!$L$10*(SIMULATEUR!$H$10*F556-Cout_Audit)</f>
        <v/>
      </c>
      <c r="O556" s="137">
        <f>SIMULATEUR!$L$11*(SIMULATEUR!$H$11*G556-Cout_Audit)</f>
        <v/>
      </c>
      <c r="P556" s="137">
        <f>SIMULATEUR!$L$12*(SIMULATEUR!$H$12*H556-Cout_Audit)</f>
        <v/>
      </c>
      <c r="Q556" s="137">
        <f>SIMULATEUR!$L$13*(SIMULATEUR!$H$13*I556-Cout_Audit)</f>
        <v/>
      </c>
      <c r="S556" s="138">
        <f>SUM(J556:Q556)</f>
        <v/>
      </c>
    </row>
    <row r="557">
      <c r="A557" s="135" t="n">
        <v>554</v>
      </c>
      <c r="B557" s="136">
        <f>MAX(0,MIN(1,NORMINV(RAND(),Taux_Recup,Ecart_Type_Recup)))</f>
        <v/>
      </c>
      <c r="C557" s="136">
        <f>MAX(0,MIN(1,NORMINV(RAND(),Taux_Recup,Ecart_Type_Recup)))</f>
        <v/>
      </c>
      <c r="D557" s="136">
        <f>MAX(0,MIN(1,NORMINV(RAND(),Taux_Recup,Ecart_Type_Recup)))</f>
        <v/>
      </c>
      <c r="E557" s="136">
        <f>MAX(0,MIN(1,NORMINV(RAND(),Taux_Recup,Ecart_Type_Recup)))</f>
        <v/>
      </c>
      <c r="F557" s="136">
        <f>MAX(0,MIN(1,NORMINV(RAND(),Taux_Recup,Ecart_Type_Recup)))</f>
        <v/>
      </c>
      <c r="G557" s="136">
        <f>MAX(0,MIN(1,NORMINV(RAND(),Taux_Recup,Ecart_Type_Recup)))</f>
        <v/>
      </c>
      <c r="H557" s="136">
        <f>MAX(0,MIN(1,NORMINV(RAND(),Taux_Recup,Ecart_Type_Recup)))</f>
        <v/>
      </c>
      <c r="I557" s="136">
        <f>MAX(0,MIN(1,NORMINV(RAND(),Taux_Recup,Ecart_Type_Recup)))</f>
        <v/>
      </c>
      <c r="J557" s="137">
        <f>SIMULATEUR!$L$6*(SIMULATEUR!$H$6*B557-Cout_Audit)</f>
        <v/>
      </c>
      <c r="K557" s="137">
        <f>SIMULATEUR!$L$7*(SIMULATEUR!$H$7*C557-Cout_Audit)</f>
        <v/>
      </c>
      <c r="L557" s="137">
        <f>SIMULATEUR!$L$8*(SIMULATEUR!$H$8*D557-Cout_Audit)</f>
        <v/>
      </c>
      <c r="M557" s="137">
        <f>SIMULATEUR!$L$9*(SIMULATEUR!$H$9*E557-Cout_Audit)</f>
        <v/>
      </c>
      <c r="N557" s="137">
        <f>SIMULATEUR!$L$10*(SIMULATEUR!$H$10*F557-Cout_Audit)</f>
        <v/>
      </c>
      <c r="O557" s="137">
        <f>SIMULATEUR!$L$11*(SIMULATEUR!$H$11*G557-Cout_Audit)</f>
        <v/>
      </c>
      <c r="P557" s="137">
        <f>SIMULATEUR!$L$12*(SIMULATEUR!$H$12*H557-Cout_Audit)</f>
        <v/>
      </c>
      <c r="Q557" s="137">
        <f>SIMULATEUR!$L$13*(SIMULATEUR!$H$13*I557-Cout_Audit)</f>
        <v/>
      </c>
      <c r="S557" s="138">
        <f>SUM(J557:Q557)</f>
        <v/>
      </c>
    </row>
    <row r="558">
      <c r="A558" s="135" t="n">
        <v>555</v>
      </c>
      <c r="B558" s="136">
        <f>MAX(0,MIN(1,NORMINV(RAND(),Taux_Recup,Ecart_Type_Recup)))</f>
        <v/>
      </c>
      <c r="C558" s="136">
        <f>MAX(0,MIN(1,NORMINV(RAND(),Taux_Recup,Ecart_Type_Recup)))</f>
        <v/>
      </c>
      <c r="D558" s="136">
        <f>MAX(0,MIN(1,NORMINV(RAND(),Taux_Recup,Ecart_Type_Recup)))</f>
        <v/>
      </c>
      <c r="E558" s="136">
        <f>MAX(0,MIN(1,NORMINV(RAND(),Taux_Recup,Ecart_Type_Recup)))</f>
        <v/>
      </c>
      <c r="F558" s="136">
        <f>MAX(0,MIN(1,NORMINV(RAND(),Taux_Recup,Ecart_Type_Recup)))</f>
        <v/>
      </c>
      <c r="G558" s="136">
        <f>MAX(0,MIN(1,NORMINV(RAND(),Taux_Recup,Ecart_Type_Recup)))</f>
        <v/>
      </c>
      <c r="H558" s="136">
        <f>MAX(0,MIN(1,NORMINV(RAND(),Taux_Recup,Ecart_Type_Recup)))</f>
        <v/>
      </c>
      <c r="I558" s="136">
        <f>MAX(0,MIN(1,NORMINV(RAND(),Taux_Recup,Ecart_Type_Recup)))</f>
        <v/>
      </c>
      <c r="J558" s="137">
        <f>SIMULATEUR!$L$6*(SIMULATEUR!$H$6*B558-Cout_Audit)</f>
        <v/>
      </c>
      <c r="K558" s="137">
        <f>SIMULATEUR!$L$7*(SIMULATEUR!$H$7*C558-Cout_Audit)</f>
        <v/>
      </c>
      <c r="L558" s="137">
        <f>SIMULATEUR!$L$8*(SIMULATEUR!$H$8*D558-Cout_Audit)</f>
        <v/>
      </c>
      <c r="M558" s="137">
        <f>SIMULATEUR!$L$9*(SIMULATEUR!$H$9*E558-Cout_Audit)</f>
        <v/>
      </c>
      <c r="N558" s="137">
        <f>SIMULATEUR!$L$10*(SIMULATEUR!$H$10*F558-Cout_Audit)</f>
        <v/>
      </c>
      <c r="O558" s="137">
        <f>SIMULATEUR!$L$11*(SIMULATEUR!$H$11*G558-Cout_Audit)</f>
        <v/>
      </c>
      <c r="P558" s="137">
        <f>SIMULATEUR!$L$12*(SIMULATEUR!$H$12*H558-Cout_Audit)</f>
        <v/>
      </c>
      <c r="Q558" s="137">
        <f>SIMULATEUR!$L$13*(SIMULATEUR!$H$13*I558-Cout_Audit)</f>
        <v/>
      </c>
      <c r="S558" s="138">
        <f>SUM(J558:Q558)</f>
        <v/>
      </c>
    </row>
    <row r="559">
      <c r="A559" s="135" t="n">
        <v>556</v>
      </c>
      <c r="B559" s="136">
        <f>MAX(0,MIN(1,NORMINV(RAND(),Taux_Recup,Ecart_Type_Recup)))</f>
        <v/>
      </c>
      <c r="C559" s="136">
        <f>MAX(0,MIN(1,NORMINV(RAND(),Taux_Recup,Ecart_Type_Recup)))</f>
        <v/>
      </c>
      <c r="D559" s="136">
        <f>MAX(0,MIN(1,NORMINV(RAND(),Taux_Recup,Ecart_Type_Recup)))</f>
        <v/>
      </c>
      <c r="E559" s="136">
        <f>MAX(0,MIN(1,NORMINV(RAND(),Taux_Recup,Ecart_Type_Recup)))</f>
        <v/>
      </c>
      <c r="F559" s="136">
        <f>MAX(0,MIN(1,NORMINV(RAND(),Taux_Recup,Ecart_Type_Recup)))</f>
        <v/>
      </c>
      <c r="G559" s="136">
        <f>MAX(0,MIN(1,NORMINV(RAND(),Taux_Recup,Ecart_Type_Recup)))</f>
        <v/>
      </c>
      <c r="H559" s="136">
        <f>MAX(0,MIN(1,NORMINV(RAND(),Taux_Recup,Ecart_Type_Recup)))</f>
        <v/>
      </c>
      <c r="I559" s="136">
        <f>MAX(0,MIN(1,NORMINV(RAND(),Taux_Recup,Ecart_Type_Recup)))</f>
        <v/>
      </c>
      <c r="J559" s="137">
        <f>SIMULATEUR!$L$6*(SIMULATEUR!$H$6*B559-Cout_Audit)</f>
        <v/>
      </c>
      <c r="K559" s="137">
        <f>SIMULATEUR!$L$7*(SIMULATEUR!$H$7*C559-Cout_Audit)</f>
        <v/>
      </c>
      <c r="L559" s="137">
        <f>SIMULATEUR!$L$8*(SIMULATEUR!$H$8*D559-Cout_Audit)</f>
        <v/>
      </c>
      <c r="M559" s="137">
        <f>SIMULATEUR!$L$9*(SIMULATEUR!$H$9*E559-Cout_Audit)</f>
        <v/>
      </c>
      <c r="N559" s="137">
        <f>SIMULATEUR!$L$10*(SIMULATEUR!$H$10*F559-Cout_Audit)</f>
        <v/>
      </c>
      <c r="O559" s="137">
        <f>SIMULATEUR!$L$11*(SIMULATEUR!$H$11*G559-Cout_Audit)</f>
        <v/>
      </c>
      <c r="P559" s="137">
        <f>SIMULATEUR!$L$12*(SIMULATEUR!$H$12*H559-Cout_Audit)</f>
        <v/>
      </c>
      <c r="Q559" s="137">
        <f>SIMULATEUR!$L$13*(SIMULATEUR!$H$13*I559-Cout_Audit)</f>
        <v/>
      </c>
      <c r="S559" s="138">
        <f>SUM(J559:Q559)</f>
        <v/>
      </c>
    </row>
    <row r="560">
      <c r="A560" s="135" t="n">
        <v>557</v>
      </c>
      <c r="B560" s="136">
        <f>MAX(0,MIN(1,NORMINV(RAND(),Taux_Recup,Ecart_Type_Recup)))</f>
        <v/>
      </c>
      <c r="C560" s="136">
        <f>MAX(0,MIN(1,NORMINV(RAND(),Taux_Recup,Ecart_Type_Recup)))</f>
        <v/>
      </c>
      <c r="D560" s="136">
        <f>MAX(0,MIN(1,NORMINV(RAND(),Taux_Recup,Ecart_Type_Recup)))</f>
        <v/>
      </c>
      <c r="E560" s="136">
        <f>MAX(0,MIN(1,NORMINV(RAND(),Taux_Recup,Ecart_Type_Recup)))</f>
        <v/>
      </c>
      <c r="F560" s="136">
        <f>MAX(0,MIN(1,NORMINV(RAND(),Taux_Recup,Ecart_Type_Recup)))</f>
        <v/>
      </c>
      <c r="G560" s="136">
        <f>MAX(0,MIN(1,NORMINV(RAND(),Taux_Recup,Ecart_Type_Recup)))</f>
        <v/>
      </c>
      <c r="H560" s="136">
        <f>MAX(0,MIN(1,NORMINV(RAND(),Taux_Recup,Ecart_Type_Recup)))</f>
        <v/>
      </c>
      <c r="I560" s="136">
        <f>MAX(0,MIN(1,NORMINV(RAND(),Taux_Recup,Ecart_Type_Recup)))</f>
        <v/>
      </c>
      <c r="J560" s="137">
        <f>SIMULATEUR!$L$6*(SIMULATEUR!$H$6*B560-Cout_Audit)</f>
        <v/>
      </c>
      <c r="K560" s="137">
        <f>SIMULATEUR!$L$7*(SIMULATEUR!$H$7*C560-Cout_Audit)</f>
        <v/>
      </c>
      <c r="L560" s="137">
        <f>SIMULATEUR!$L$8*(SIMULATEUR!$H$8*D560-Cout_Audit)</f>
        <v/>
      </c>
      <c r="M560" s="137">
        <f>SIMULATEUR!$L$9*(SIMULATEUR!$H$9*E560-Cout_Audit)</f>
        <v/>
      </c>
      <c r="N560" s="137">
        <f>SIMULATEUR!$L$10*(SIMULATEUR!$H$10*F560-Cout_Audit)</f>
        <v/>
      </c>
      <c r="O560" s="137">
        <f>SIMULATEUR!$L$11*(SIMULATEUR!$H$11*G560-Cout_Audit)</f>
        <v/>
      </c>
      <c r="P560" s="137">
        <f>SIMULATEUR!$L$12*(SIMULATEUR!$H$12*H560-Cout_Audit)</f>
        <v/>
      </c>
      <c r="Q560" s="137">
        <f>SIMULATEUR!$L$13*(SIMULATEUR!$H$13*I560-Cout_Audit)</f>
        <v/>
      </c>
      <c r="S560" s="138">
        <f>SUM(J560:Q560)</f>
        <v/>
      </c>
    </row>
    <row r="561">
      <c r="A561" s="135" t="n">
        <v>558</v>
      </c>
      <c r="B561" s="136">
        <f>MAX(0,MIN(1,NORMINV(RAND(),Taux_Recup,Ecart_Type_Recup)))</f>
        <v/>
      </c>
      <c r="C561" s="136">
        <f>MAX(0,MIN(1,NORMINV(RAND(),Taux_Recup,Ecart_Type_Recup)))</f>
        <v/>
      </c>
      <c r="D561" s="136">
        <f>MAX(0,MIN(1,NORMINV(RAND(),Taux_Recup,Ecart_Type_Recup)))</f>
        <v/>
      </c>
      <c r="E561" s="136">
        <f>MAX(0,MIN(1,NORMINV(RAND(),Taux_Recup,Ecart_Type_Recup)))</f>
        <v/>
      </c>
      <c r="F561" s="136">
        <f>MAX(0,MIN(1,NORMINV(RAND(),Taux_Recup,Ecart_Type_Recup)))</f>
        <v/>
      </c>
      <c r="G561" s="136">
        <f>MAX(0,MIN(1,NORMINV(RAND(),Taux_Recup,Ecart_Type_Recup)))</f>
        <v/>
      </c>
      <c r="H561" s="136">
        <f>MAX(0,MIN(1,NORMINV(RAND(),Taux_Recup,Ecart_Type_Recup)))</f>
        <v/>
      </c>
      <c r="I561" s="136">
        <f>MAX(0,MIN(1,NORMINV(RAND(),Taux_Recup,Ecart_Type_Recup)))</f>
        <v/>
      </c>
      <c r="J561" s="137">
        <f>SIMULATEUR!$L$6*(SIMULATEUR!$H$6*B561-Cout_Audit)</f>
        <v/>
      </c>
      <c r="K561" s="137">
        <f>SIMULATEUR!$L$7*(SIMULATEUR!$H$7*C561-Cout_Audit)</f>
        <v/>
      </c>
      <c r="L561" s="137">
        <f>SIMULATEUR!$L$8*(SIMULATEUR!$H$8*D561-Cout_Audit)</f>
        <v/>
      </c>
      <c r="M561" s="137">
        <f>SIMULATEUR!$L$9*(SIMULATEUR!$H$9*E561-Cout_Audit)</f>
        <v/>
      </c>
      <c r="N561" s="137">
        <f>SIMULATEUR!$L$10*(SIMULATEUR!$H$10*F561-Cout_Audit)</f>
        <v/>
      </c>
      <c r="O561" s="137">
        <f>SIMULATEUR!$L$11*(SIMULATEUR!$H$11*G561-Cout_Audit)</f>
        <v/>
      </c>
      <c r="P561" s="137">
        <f>SIMULATEUR!$L$12*(SIMULATEUR!$H$12*H561-Cout_Audit)</f>
        <v/>
      </c>
      <c r="Q561" s="137">
        <f>SIMULATEUR!$L$13*(SIMULATEUR!$H$13*I561-Cout_Audit)</f>
        <v/>
      </c>
      <c r="S561" s="138">
        <f>SUM(J561:Q561)</f>
        <v/>
      </c>
    </row>
    <row r="562">
      <c r="A562" s="135" t="n">
        <v>559</v>
      </c>
      <c r="B562" s="136">
        <f>MAX(0,MIN(1,NORMINV(RAND(),Taux_Recup,Ecart_Type_Recup)))</f>
        <v/>
      </c>
      <c r="C562" s="136">
        <f>MAX(0,MIN(1,NORMINV(RAND(),Taux_Recup,Ecart_Type_Recup)))</f>
        <v/>
      </c>
      <c r="D562" s="136">
        <f>MAX(0,MIN(1,NORMINV(RAND(),Taux_Recup,Ecart_Type_Recup)))</f>
        <v/>
      </c>
      <c r="E562" s="136">
        <f>MAX(0,MIN(1,NORMINV(RAND(),Taux_Recup,Ecart_Type_Recup)))</f>
        <v/>
      </c>
      <c r="F562" s="136">
        <f>MAX(0,MIN(1,NORMINV(RAND(),Taux_Recup,Ecart_Type_Recup)))</f>
        <v/>
      </c>
      <c r="G562" s="136">
        <f>MAX(0,MIN(1,NORMINV(RAND(),Taux_Recup,Ecart_Type_Recup)))</f>
        <v/>
      </c>
      <c r="H562" s="136">
        <f>MAX(0,MIN(1,NORMINV(RAND(),Taux_Recup,Ecart_Type_Recup)))</f>
        <v/>
      </c>
      <c r="I562" s="136">
        <f>MAX(0,MIN(1,NORMINV(RAND(),Taux_Recup,Ecart_Type_Recup)))</f>
        <v/>
      </c>
      <c r="J562" s="137">
        <f>SIMULATEUR!$L$6*(SIMULATEUR!$H$6*B562-Cout_Audit)</f>
        <v/>
      </c>
      <c r="K562" s="137">
        <f>SIMULATEUR!$L$7*(SIMULATEUR!$H$7*C562-Cout_Audit)</f>
        <v/>
      </c>
      <c r="L562" s="137">
        <f>SIMULATEUR!$L$8*(SIMULATEUR!$H$8*D562-Cout_Audit)</f>
        <v/>
      </c>
      <c r="M562" s="137">
        <f>SIMULATEUR!$L$9*(SIMULATEUR!$H$9*E562-Cout_Audit)</f>
        <v/>
      </c>
      <c r="N562" s="137">
        <f>SIMULATEUR!$L$10*(SIMULATEUR!$H$10*F562-Cout_Audit)</f>
        <v/>
      </c>
      <c r="O562" s="137">
        <f>SIMULATEUR!$L$11*(SIMULATEUR!$H$11*G562-Cout_Audit)</f>
        <v/>
      </c>
      <c r="P562" s="137">
        <f>SIMULATEUR!$L$12*(SIMULATEUR!$H$12*H562-Cout_Audit)</f>
        <v/>
      </c>
      <c r="Q562" s="137">
        <f>SIMULATEUR!$L$13*(SIMULATEUR!$H$13*I562-Cout_Audit)</f>
        <v/>
      </c>
      <c r="S562" s="138">
        <f>SUM(J562:Q562)</f>
        <v/>
      </c>
    </row>
    <row r="563">
      <c r="A563" s="135" t="n">
        <v>560</v>
      </c>
      <c r="B563" s="136">
        <f>MAX(0,MIN(1,NORMINV(RAND(),Taux_Recup,Ecart_Type_Recup)))</f>
        <v/>
      </c>
      <c r="C563" s="136">
        <f>MAX(0,MIN(1,NORMINV(RAND(),Taux_Recup,Ecart_Type_Recup)))</f>
        <v/>
      </c>
      <c r="D563" s="136">
        <f>MAX(0,MIN(1,NORMINV(RAND(),Taux_Recup,Ecart_Type_Recup)))</f>
        <v/>
      </c>
      <c r="E563" s="136">
        <f>MAX(0,MIN(1,NORMINV(RAND(),Taux_Recup,Ecart_Type_Recup)))</f>
        <v/>
      </c>
      <c r="F563" s="136">
        <f>MAX(0,MIN(1,NORMINV(RAND(),Taux_Recup,Ecart_Type_Recup)))</f>
        <v/>
      </c>
      <c r="G563" s="136">
        <f>MAX(0,MIN(1,NORMINV(RAND(),Taux_Recup,Ecart_Type_Recup)))</f>
        <v/>
      </c>
      <c r="H563" s="136">
        <f>MAX(0,MIN(1,NORMINV(RAND(),Taux_Recup,Ecart_Type_Recup)))</f>
        <v/>
      </c>
      <c r="I563" s="136">
        <f>MAX(0,MIN(1,NORMINV(RAND(),Taux_Recup,Ecart_Type_Recup)))</f>
        <v/>
      </c>
      <c r="J563" s="137">
        <f>SIMULATEUR!$L$6*(SIMULATEUR!$H$6*B563-Cout_Audit)</f>
        <v/>
      </c>
      <c r="K563" s="137">
        <f>SIMULATEUR!$L$7*(SIMULATEUR!$H$7*C563-Cout_Audit)</f>
        <v/>
      </c>
      <c r="L563" s="137">
        <f>SIMULATEUR!$L$8*(SIMULATEUR!$H$8*D563-Cout_Audit)</f>
        <v/>
      </c>
      <c r="M563" s="137">
        <f>SIMULATEUR!$L$9*(SIMULATEUR!$H$9*E563-Cout_Audit)</f>
        <v/>
      </c>
      <c r="N563" s="137">
        <f>SIMULATEUR!$L$10*(SIMULATEUR!$H$10*F563-Cout_Audit)</f>
        <v/>
      </c>
      <c r="O563" s="137">
        <f>SIMULATEUR!$L$11*(SIMULATEUR!$H$11*G563-Cout_Audit)</f>
        <v/>
      </c>
      <c r="P563" s="137">
        <f>SIMULATEUR!$L$12*(SIMULATEUR!$H$12*H563-Cout_Audit)</f>
        <v/>
      </c>
      <c r="Q563" s="137">
        <f>SIMULATEUR!$L$13*(SIMULATEUR!$H$13*I563-Cout_Audit)</f>
        <v/>
      </c>
      <c r="S563" s="138">
        <f>SUM(J563:Q563)</f>
        <v/>
      </c>
    </row>
    <row r="564">
      <c r="A564" s="135" t="n">
        <v>561</v>
      </c>
      <c r="B564" s="136">
        <f>MAX(0,MIN(1,NORMINV(RAND(),Taux_Recup,Ecart_Type_Recup)))</f>
        <v/>
      </c>
      <c r="C564" s="136">
        <f>MAX(0,MIN(1,NORMINV(RAND(),Taux_Recup,Ecart_Type_Recup)))</f>
        <v/>
      </c>
      <c r="D564" s="136">
        <f>MAX(0,MIN(1,NORMINV(RAND(),Taux_Recup,Ecart_Type_Recup)))</f>
        <v/>
      </c>
      <c r="E564" s="136">
        <f>MAX(0,MIN(1,NORMINV(RAND(),Taux_Recup,Ecart_Type_Recup)))</f>
        <v/>
      </c>
      <c r="F564" s="136">
        <f>MAX(0,MIN(1,NORMINV(RAND(),Taux_Recup,Ecart_Type_Recup)))</f>
        <v/>
      </c>
      <c r="G564" s="136">
        <f>MAX(0,MIN(1,NORMINV(RAND(),Taux_Recup,Ecart_Type_Recup)))</f>
        <v/>
      </c>
      <c r="H564" s="136">
        <f>MAX(0,MIN(1,NORMINV(RAND(),Taux_Recup,Ecart_Type_Recup)))</f>
        <v/>
      </c>
      <c r="I564" s="136">
        <f>MAX(0,MIN(1,NORMINV(RAND(),Taux_Recup,Ecart_Type_Recup)))</f>
        <v/>
      </c>
      <c r="J564" s="137">
        <f>SIMULATEUR!$L$6*(SIMULATEUR!$H$6*B564-Cout_Audit)</f>
        <v/>
      </c>
      <c r="K564" s="137">
        <f>SIMULATEUR!$L$7*(SIMULATEUR!$H$7*C564-Cout_Audit)</f>
        <v/>
      </c>
      <c r="L564" s="137">
        <f>SIMULATEUR!$L$8*(SIMULATEUR!$H$8*D564-Cout_Audit)</f>
        <v/>
      </c>
      <c r="M564" s="137">
        <f>SIMULATEUR!$L$9*(SIMULATEUR!$H$9*E564-Cout_Audit)</f>
        <v/>
      </c>
      <c r="N564" s="137">
        <f>SIMULATEUR!$L$10*(SIMULATEUR!$H$10*F564-Cout_Audit)</f>
        <v/>
      </c>
      <c r="O564" s="137">
        <f>SIMULATEUR!$L$11*(SIMULATEUR!$H$11*G564-Cout_Audit)</f>
        <v/>
      </c>
      <c r="P564" s="137">
        <f>SIMULATEUR!$L$12*(SIMULATEUR!$H$12*H564-Cout_Audit)</f>
        <v/>
      </c>
      <c r="Q564" s="137">
        <f>SIMULATEUR!$L$13*(SIMULATEUR!$H$13*I564-Cout_Audit)</f>
        <v/>
      </c>
      <c r="S564" s="138">
        <f>SUM(J564:Q564)</f>
        <v/>
      </c>
    </row>
    <row r="565">
      <c r="A565" s="135" t="n">
        <v>562</v>
      </c>
      <c r="B565" s="136">
        <f>MAX(0,MIN(1,NORMINV(RAND(),Taux_Recup,Ecart_Type_Recup)))</f>
        <v/>
      </c>
      <c r="C565" s="136">
        <f>MAX(0,MIN(1,NORMINV(RAND(),Taux_Recup,Ecart_Type_Recup)))</f>
        <v/>
      </c>
      <c r="D565" s="136">
        <f>MAX(0,MIN(1,NORMINV(RAND(),Taux_Recup,Ecart_Type_Recup)))</f>
        <v/>
      </c>
      <c r="E565" s="136">
        <f>MAX(0,MIN(1,NORMINV(RAND(),Taux_Recup,Ecart_Type_Recup)))</f>
        <v/>
      </c>
      <c r="F565" s="136">
        <f>MAX(0,MIN(1,NORMINV(RAND(),Taux_Recup,Ecart_Type_Recup)))</f>
        <v/>
      </c>
      <c r="G565" s="136">
        <f>MAX(0,MIN(1,NORMINV(RAND(),Taux_Recup,Ecart_Type_Recup)))</f>
        <v/>
      </c>
      <c r="H565" s="136">
        <f>MAX(0,MIN(1,NORMINV(RAND(),Taux_Recup,Ecart_Type_Recup)))</f>
        <v/>
      </c>
      <c r="I565" s="136">
        <f>MAX(0,MIN(1,NORMINV(RAND(),Taux_Recup,Ecart_Type_Recup)))</f>
        <v/>
      </c>
      <c r="J565" s="137">
        <f>SIMULATEUR!$L$6*(SIMULATEUR!$H$6*B565-Cout_Audit)</f>
        <v/>
      </c>
      <c r="K565" s="137">
        <f>SIMULATEUR!$L$7*(SIMULATEUR!$H$7*C565-Cout_Audit)</f>
        <v/>
      </c>
      <c r="L565" s="137">
        <f>SIMULATEUR!$L$8*(SIMULATEUR!$H$8*D565-Cout_Audit)</f>
        <v/>
      </c>
      <c r="M565" s="137">
        <f>SIMULATEUR!$L$9*(SIMULATEUR!$H$9*E565-Cout_Audit)</f>
        <v/>
      </c>
      <c r="N565" s="137">
        <f>SIMULATEUR!$L$10*(SIMULATEUR!$H$10*F565-Cout_Audit)</f>
        <v/>
      </c>
      <c r="O565" s="137">
        <f>SIMULATEUR!$L$11*(SIMULATEUR!$H$11*G565-Cout_Audit)</f>
        <v/>
      </c>
      <c r="P565" s="137">
        <f>SIMULATEUR!$L$12*(SIMULATEUR!$H$12*H565-Cout_Audit)</f>
        <v/>
      </c>
      <c r="Q565" s="137">
        <f>SIMULATEUR!$L$13*(SIMULATEUR!$H$13*I565-Cout_Audit)</f>
        <v/>
      </c>
      <c r="S565" s="138">
        <f>SUM(J565:Q565)</f>
        <v/>
      </c>
    </row>
    <row r="566">
      <c r="A566" s="135" t="n">
        <v>563</v>
      </c>
      <c r="B566" s="136">
        <f>MAX(0,MIN(1,NORMINV(RAND(),Taux_Recup,Ecart_Type_Recup)))</f>
        <v/>
      </c>
      <c r="C566" s="136">
        <f>MAX(0,MIN(1,NORMINV(RAND(),Taux_Recup,Ecart_Type_Recup)))</f>
        <v/>
      </c>
      <c r="D566" s="136">
        <f>MAX(0,MIN(1,NORMINV(RAND(),Taux_Recup,Ecart_Type_Recup)))</f>
        <v/>
      </c>
      <c r="E566" s="136">
        <f>MAX(0,MIN(1,NORMINV(RAND(),Taux_Recup,Ecart_Type_Recup)))</f>
        <v/>
      </c>
      <c r="F566" s="136">
        <f>MAX(0,MIN(1,NORMINV(RAND(),Taux_Recup,Ecart_Type_Recup)))</f>
        <v/>
      </c>
      <c r="G566" s="136">
        <f>MAX(0,MIN(1,NORMINV(RAND(),Taux_Recup,Ecart_Type_Recup)))</f>
        <v/>
      </c>
      <c r="H566" s="136">
        <f>MAX(0,MIN(1,NORMINV(RAND(),Taux_Recup,Ecart_Type_Recup)))</f>
        <v/>
      </c>
      <c r="I566" s="136">
        <f>MAX(0,MIN(1,NORMINV(RAND(),Taux_Recup,Ecart_Type_Recup)))</f>
        <v/>
      </c>
      <c r="J566" s="137">
        <f>SIMULATEUR!$L$6*(SIMULATEUR!$H$6*B566-Cout_Audit)</f>
        <v/>
      </c>
      <c r="K566" s="137">
        <f>SIMULATEUR!$L$7*(SIMULATEUR!$H$7*C566-Cout_Audit)</f>
        <v/>
      </c>
      <c r="L566" s="137">
        <f>SIMULATEUR!$L$8*(SIMULATEUR!$H$8*D566-Cout_Audit)</f>
        <v/>
      </c>
      <c r="M566" s="137">
        <f>SIMULATEUR!$L$9*(SIMULATEUR!$H$9*E566-Cout_Audit)</f>
        <v/>
      </c>
      <c r="N566" s="137">
        <f>SIMULATEUR!$L$10*(SIMULATEUR!$H$10*F566-Cout_Audit)</f>
        <v/>
      </c>
      <c r="O566" s="137">
        <f>SIMULATEUR!$L$11*(SIMULATEUR!$H$11*G566-Cout_Audit)</f>
        <v/>
      </c>
      <c r="P566" s="137">
        <f>SIMULATEUR!$L$12*(SIMULATEUR!$H$12*H566-Cout_Audit)</f>
        <v/>
      </c>
      <c r="Q566" s="137">
        <f>SIMULATEUR!$L$13*(SIMULATEUR!$H$13*I566-Cout_Audit)</f>
        <v/>
      </c>
      <c r="S566" s="138">
        <f>SUM(J566:Q566)</f>
        <v/>
      </c>
    </row>
    <row r="567">
      <c r="A567" s="135" t="n">
        <v>564</v>
      </c>
      <c r="B567" s="136">
        <f>MAX(0,MIN(1,NORMINV(RAND(),Taux_Recup,Ecart_Type_Recup)))</f>
        <v/>
      </c>
      <c r="C567" s="136">
        <f>MAX(0,MIN(1,NORMINV(RAND(),Taux_Recup,Ecart_Type_Recup)))</f>
        <v/>
      </c>
      <c r="D567" s="136">
        <f>MAX(0,MIN(1,NORMINV(RAND(),Taux_Recup,Ecart_Type_Recup)))</f>
        <v/>
      </c>
      <c r="E567" s="136">
        <f>MAX(0,MIN(1,NORMINV(RAND(),Taux_Recup,Ecart_Type_Recup)))</f>
        <v/>
      </c>
      <c r="F567" s="136">
        <f>MAX(0,MIN(1,NORMINV(RAND(),Taux_Recup,Ecart_Type_Recup)))</f>
        <v/>
      </c>
      <c r="G567" s="136">
        <f>MAX(0,MIN(1,NORMINV(RAND(),Taux_Recup,Ecart_Type_Recup)))</f>
        <v/>
      </c>
      <c r="H567" s="136">
        <f>MAX(0,MIN(1,NORMINV(RAND(),Taux_Recup,Ecart_Type_Recup)))</f>
        <v/>
      </c>
      <c r="I567" s="136">
        <f>MAX(0,MIN(1,NORMINV(RAND(),Taux_Recup,Ecart_Type_Recup)))</f>
        <v/>
      </c>
      <c r="J567" s="137">
        <f>SIMULATEUR!$L$6*(SIMULATEUR!$H$6*B567-Cout_Audit)</f>
        <v/>
      </c>
      <c r="K567" s="137">
        <f>SIMULATEUR!$L$7*(SIMULATEUR!$H$7*C567-Cout_Audit)</f>
        <v/>
      </c>
      <c r="L567" s="137">
        <f>SIMULATEUR!$L$8*(SIMULATEUR!$H$8*D567-Cout_Audit)</f>
        <v/>
      </c>
      <c r="M567" s="137">
        <f>SIMULATEUR!$L$9*(SIMULATEUR!$H$9*E567-Cout_Audit)</f>
        <v/>
      </c>
      <c r="N567" s="137">
        <f>SIMULATEUR!$L$10*(SIMULATEUR!$H$10*F567-Cout_Audit)</f>
        <v/>
      </c>
      <c r="O567" s="137">
        <f>SIMULATEUR!$L$11*(SIMULATEUR!$H$11*G567-Cout_Audit)</f>
        <v/>
      </c>
      <c r="P567" s="137">
        <f>SIMULATEUR!$L$12*(SIMULATEUR!$H$12*H567-Cout_Audit)</f>
        <v/>
      </c>
      <c r="Q567" s="137">
        <f>SIMULATEUR!$L$13*(SIMULATEUR!$H$13*I567-Cout_Audit)</f>
        <v/>
      </c>
      <c r="S567" s="138">
        <f>SUM(J567:Q567)</f>
        <v/>
      </c>
    </row>
    <row r="568">
      <c r="A568" s="135" t="n">
        <v>565</v>
      </c>
      <c r="B568" s="136">
        <f>MAX(0,MIN(1,NORMINV(RAND(),Taux_Recup,Ecart_Type_Recup)))</f>
        <v/>
      </c>
      <c r="C568" s="136">
        <f>MAX(0,MIN(1,NORMINV(RAND(),Taux_Recup,Ecart_Type_Recup)))</f>
        <v/>
      </c>
      <c r="D568" s="136">
        <f>MAX(0,MIN(1,NORMINV(RAND(),Taux_Recup,Ecart_Type_Recup)))</f>
        <v/>
      </c>
      <c r="E568" s="136">
        <f>MAX(0,MIN(1,NORMINV(RAND(),Taux_Recup,Ecart_Type_Recup)))</f>
        <v/>
      </c>
      <c r="F568" s="136">
        <f>MAX(0,MIN(1,NORMINV(RAND(),Taux_Recup,Ecart_Type_Recup)))</f>
        <v/>
      </c>
      <c r="G568" s="136">
        <f>MAX(0,MIN(1,NORMINV(RAND(),Taux_Recup,Ecart_Type_Recup)))</f>
        <v/>
      </c>
      <c r="H568" s="136">
        <f>MAX(0,MIN(1,NORMINV(RAND(),Taux_Recup,Ecart_Type_Recup)))</f>
        <v/>
      </c>
      <c r="I568" s="136">
        <f>MAX(0,MIN(1,NORMINV(RAND(),Taux_Recup,Ecart_Type_Recup)))</f>
        <v/>
      </c>
      <c r="J568" s="137">
        <f>SIMULATEUR!$L$6*(SIMULATEUR!$H$6*B568-Cout_Audit)</f>
        <v/>
      </c>
      <c r="K568" s="137">
        <f>SIMULATEUR!$L$7*(SIMULATEUR!$H$7*C568-Cout_Audit)</f>
        <v/>
      </c>
      <c r="L568" s="137">
        <f>SIMULATEUR!$L$8*(SIMULATEUR!$H$8*D568-Cout_Audit)</f>
        <v/>
      </c>
      <c r="M568" s="137">
        <f>SIMULATEUR!$L$9*(SIMULATEUR!$H$9*E568-Cout_Audit)</f>
        <v/>
      </c>
      <c r="N568" s="137">
        <f>SIMULATEUR!$L$10*(SIMULATEUR!$H$10*F568-Cout_Audit)</f>
        <v/>
      </c>
      <c r="O568" s="137">
        <f>SIMULATEUR!$L$11*(SIMULATEUR!$H$11*G568-Cout_Audit)</f>
        <v/>
      </c>
      <c r="P568" s="137">
        <f>SIMULATEUR!$L$12*(SIMULATEUR!$H$12*H568-Cout_Audit)</f>
        <v/>
      </c>
      <c r="Q568" s="137">
        <f>SIMULATEUR!$L$13*(SIMULATEUR!$H$13*I568-Cout_Audit)</f>
        <v/>
      </c>
      <c r="S568" s="138">
        <f>SUM(J568:Q568)</f>
        <v/>
      </c>
    </row>
    <row r="569">
      <c r="A569" s="135" t="n">
        <v>566</v>
      </c>
      <c r="B569" s="136">
        <f>MAX(0,MIN(1,NORMINV(RAND(),Taux_Recup,Ecart_Type_Recup)))</f>
        <v/>
      </c>
      <c r="C569" s="136">
        <f>MAX(0,MIN(1,NORMINV(RAND(),Taux_Recup,Ecart_Type_Recup)))</f>
        <v/>
      </c>
      <c r="D569" s="136">
        <f>MAX(0,MIN(1,NORMINV(RAND(),Taux_Recup,Ecart_Type_Recup)))</f>
        <v/>
      </c>
      <c r="E569" s="136">
        <f>MAX(0,MIN(1,NORMINV(RAND(),Taux_Recup,Ecart_Type_Recup)))</f>
        <v/>
      </c>
      <c r="F569" s="136">
        <f>MAX(0,MIN(1,NORMINV(RAND(),Taux_Recup,Ecart_Type_Recup)))</f>
        <v/>
      </c>
      <c r="G569" s="136">
        <f>MAX(0,MIN(1,NORMINV(RAND(),Taux_Recup,Ecart_Type_Recup)))</f>
        <v/>
      </c>
      <c r="H569" s="136">
        <f>MAX(0,MIN(1,NORMINV(RAND(),Taux_Recup,Ecart_Type_Recup)))</f>
        <v/>
      </c>
      <c r="I569" s="136">
        <f>MAX(0,MIN(1,NORMINV(RAND(),Taux_Recup,Ecart_Type_Recup)))</f>
        <v/>
      </c>
      <c r="J569" s="137">
        <f>SIMULATEUR!$L$6*(SIMULATEUR!$H$6*B569-Cout_Audit)</f>
        <v/>
      </c>
      <c r="K569" s="137">
        <f>SIMULATEUR!$L$7*(SIMULATEUR!$H$7*C569-Cout_Audit)</f>
        <v/>
      </c>
      <c r="L569" s="137">
        <f>SIMULATEUR!$L$8*(SIMULATEUR!$H$8*D569-Cout_Audit)</f>
        <v/>
      </c>
      <c r="M569" s="137">
        <f>SIMULATEUR!$L$9*(SIMULATEUR!$H$9*E569-Cout_Audit)</f>
        <v/>
      </c>
      <c r="N569" s="137">
        <f>SIMULATEUR!$L$10*(SIMULATEUR!$H$10*F569-Cout_Audit)</f>
        <v/>
      </c>
      <c r="O569" s="137">
        <f>SIMULATEUR!$L$11*(SIMULATEUR!$H$11*G569-Cout_Audit)</f>
        <v/>
      </c>
      <c r="P569" s="137">
        <f>SIMULATEUR!$L$12*(SIMULATEUR!$H$12*H569-Cout_Audit)</f>
        <v/>
      </c>
      <c r="Q569" s="137">
        <f>SIMULATEUR!$L$13*(SIMULATEUR!$H$13*I569-Cout_Audit)</f>
        <v/>
      </c>
      <c r="S569" s="138">
        <f>SUM(J569:Q569)</f>
        <v/>
      </c>
    </row>
    <row r="570">
      <c r="A570" s="135" t="n">
        <v>567</v>
      </c>
      <c r="B570" s="136">
        <f>MAX(0,MIN(1,NORMINV(RAND(),Taux_Recup,Ecart_Type_Recup)))</f>
        <v/>
      </c>
      <c r="C570" s="136">
        <f>MAX(0,MIN(1,NORMINV(RAND(),Taux_Recup,Ecart_Type_Recup)))</f>
        <v/>
      </c>
      <c r="D570" s="136">
        <f>MAX(0,MIN(1,NORMINV(RAND(),Taux_Recup,Ecart_Type_Recup)))</f>
        <v/>
      </c>
      <c r="E570" s="136">
        <f>MAX(0,MIN(1,NORMINV(RAND(),Taux_Recup,Ecart_Type_Recup)))</f>
        <v/>
      </c>
      <c r="F570" s="136">
        <f>MAX(0,MIN(1,NORMINV(RAND(),Taux_Recup,Ecart_Type_Recup)))</f>
        <v/>
      </c>
      <c r="G570" s="136">
        <f>MAX(0,MIN(1,NORMINV(RAND(),Taux_Recup,Ecart_Type_Recup)))</f>
        <v/>
      </c>
      <c r="H570" s="136">
        <f>MAX(0,MIN(1,NORMINV(RAND(),Taux_Recup,Ecart_Type_Recup)))</f>
        <v/>
      </c>
      <c r="I570" s="136">
        <f>MAX(0,MIN(1,NORMINV(RAND(),Taux_Recup,Ecart_Type_Recup)))</f>
        <v/>
      </c>
      <c r="J570" s="137">
        <f>SIMULATEUR!$L$6*(SIMULATEUR!$H$6*B570-Cout_Audit)</f>
        <v/>
      </c>
      <c r="K570" s="137">
        <f>SIMULATEUR!$L$7*(SIMULATEUR!$H$7*C570-Cout_Audit)</f>
        <v/>
      </c>
      <c r="L570" s="137">
        <f>SIMULATEUR!$L$8*(SIMULATEUR!$H$8*D570-Cout_Audit)</f>
        <v/>
      </c>
      <c r="M570" s="137">
        <f>SIMULATEUR!$L$9*(SIMULATEUR!$H$9*E570-Cout_Audit)</f>
        <v/>
      </c>
      <c r="N570" s="137">
        <f>SIMULATEUR!$L$10*(SIMULATEUR!$H$10*F570-Cout_Audit)</f>
        <v/>
      </c>
      <c r="O570" s="137">
        <f>SIMULATEUR!$L$11*(SIMULATEUR!$H$11*G570-Cout_Audit)</f>
        <v/>
      </c>
      <c r="P570" s="137">
        <f>SIMULATEUR!$L$12*(SIMULATEUR!$H$12*H570-Cout_Audit)</f>
        <v/>
      </c>
      <c r="Q570" s="137">
        <f>SIMULATEUR!$L$13*(SIMULATEUR!$H$13*I570-Cout_Audit)</f>
        <v/>
      </c>
      <c r="S570" s="138">
        <f>SUM(J570:Q570)</f>
        <v/>
      </c>
    </row>
    <row r="571">
      <c r="A571" s="135" t="n">
        <v>568</v>
      </c>
      <c r="B571" s="136">
        <f>MAX(0,MIN(1,NORMINV(RAND(),Taux_Recup,Ecart_Type_Recup)))</f>
        <v/>
      </c>
      <c r="C571" s="136">
        <f>MAX(0,MIN(1,NORMINV(RAND(),Taux_Recup,Ecart_Type_Recup)))</f>
        <v/>
      </c>
      <c r="D571" s="136">
        <f>MAX(0,MIN(1,NORMINV(RAND(),Taux_Recup,Ecart_Type_Recup)))</f>
        <v/>
      </c>
      <c r="E571" s="136">
        <f>MAX(0,MIN(1,NORMINV(RAND(),Taux_Recup,Ecart_Type_Recup)))</f>
        <v/>
      </c>
      <c r="F571" s="136">
        <f>MAX(0,MIN(1,NORMINV(RAND(),Taux_Recup,Ecart_Type_Recup)))</f>
        <v/>
      </c>
      <c r="G571" s="136">
        <f>MAX(0,MIN(1,NORMINV(RAND(),Taux_Recup,Ecart_Type_Recup)))</f>
        <v/>
      </c>
      <c r="H571" s="136">
        <f>MAX(0,MIN(1,NORMINV(RAND(),Taux_Recup,Ecart_Type_Recup)))</f>
        <v/>
      </c>
      <c r="I571" s="136">
        <f>MAX(0,MIN(1,NORMINV(RAND(),Taux_Recup,Ecart_Type_Recup)))</f>
        <v/>
      </c>
      <c r="J571" s="137">
        <f>SIMULATEUR!$L$6*(SIMULATEUR!$H$6*B571-Cout_Audit)</f>
        <v/>
      </c>
      <c r="K571" s="137">
        <f>SIMULATEUR!$L$7*(SIMULATEUR!$H$7*C571-Cout_Audit)</f>
        <v/>
      </c>
      <c r="L571" s="137">
        <f>SIMULATEUR!$L$8*(SIMULATEUR!$H$8*D571-Cout_Audit)</f>
        <v/>
      </c>
      <c r="M571" s="137">
        <f>SIMULATEUR!$L$9*(SIMULATEUR!$H$9*E571-Cout_Audit)</f>
        <v/>
      </c>
      <c r="N571" s="137">
        <f>SIMULATEUR!$L$10*(SIMULATEUR!$H$10*F571-Cout_Audit)</f>
        <v/>
      </c>
      <c r="O571" s="137">
        <f>SIMULATEUR!$L$11*(SIMULATEUR!$H$11*G571-Cout_Audit)</f>
        <v/>
      </c>
      <c r="P571" s="137">
        <f>SIMULATEUR!$L$12*(SIMULATEUR!$H$12*H571-Cout_Audit)</f>
        <v/>
      </c>
      <c r="Q571" s="137">
        <f>SIMULATEUR!$L$13*(SIMULATEUR!$H$13*I571-Cout_Audit)</f>
        <v/>
      </c>
      <c r="S571" s="138">
        <f>SUM(J571:Q571)</f>
        <v/>
      </c>
    </row>
    <row r="572">
      <c r="A572" s="135" t="n">
        <v>569</v>
      </c>
      <c r="B572" s="136">
        <f>MAX(0,MIN(1,NORMINV(RAND(),Taux_Recup,Ecart_Type_Recup)))</f>
        <v/>
      </c>
      <c r="C572" s="136">
        <f>MAX(0,MIN(1,NORMINV(RAND(),Taux_Recup,Ecart_Type_Recup)))</f>
        <v/>
      </c>
      <c r="D572" s="136">
        <f>MAX(0,MIN(1,NORMINV(RAND(),Taux_Recup,Ecart_Type_Recup)))</f>
        <v/>
      </c>
      <c r="E572" s="136">
        <f>MAX(0,MIN(1,NORMINV(RAND(),Taux_Recup,Ecart_Type_Recup)))</f>
        <v/>
      </c>
      <c r="F572" s="136">
        <f>MAX(0,MIN(1,NORMINV(RAND(),Taux_Recup,Ecart_Type_Recup)))</f>
        <v/>
      </c>
      <c r="G572" s="136">
        <f>MAX(0,MIN(1,NORMINV(RAND(),Taux_Recup,Ecart_Type_Recup)))</f>
        <v/>
      </c>
      <c r="H572" s="136">
        <f>MAX(0,MIN(1,NORMINV(RAND(),Taux_Recup,Ecart_Type_Recup)))</f>
        <v/>
      </c>
      <c r="I572" s="136">
        <f>MAX(0,MIN(1,NORMINV(RAND(),Taux_Recup,Ecart_Type_Recup)))</f>
        <v/>
      </c>
      <c r="J572" s="137">
        <f>SIMULATEUR!$L$6*(SIMULATEUR!$H$6*B572-Cout_Audit)</f>
        <v/>
      </c>
      <c r="K572" s="137">
        <f>SIMULATEUR!$L$7*(SIMULATEUR!$H$7*C572-Cout_Audit)</f>
        <v/>
      </c>
      <c r="L572" s="137">
        <f>SIMULATEUR!$L$8*(SIMULATEUR!$H$8*D572-Cout_Audit)</f>
        <v/>
      </c>
      <c r="M572" s="137">
        <f>SIMULATEUR!$L$9*(SIMULATEUR!$H$9*E572-Cout_Audit)</f>
        <v/>
      </c>
      <c r="N572" s="137">
        <f>SIMULATEUR!$L$10*(SIMULATEUR!$H$10*F572-Cout_Audit)</f>
        <v/>
      </c>
      <c r="O572" s="137">
        <f>SIMULATEUR!$L$11*(SIMULATEUR!$H$11*G572-Cout_Audit)</f>
        <v/>
      </c>
      <c r="P572" s="137">
        <f>SIMULATEUR!$L$12*(SIMULATEUR!$H$12*H572-Cout_Audit)</f>
        <v/>
      </c>
      <c r="Q572" s="137">
        <f>SIMULATEUR!$L$13*(SIMULATEUR!$H$13*I572-Cout_Audit)</f>
        <v/>
      </c>
      <c r="S572" s="138">
        <f>SUM(J572:Q572)</f>
        <v/>
      </c>
    </row>
    <row r="573">
      <c r="A573" s="135" t="n">
        <v>570</v>
      </c>
      <c r="B573" s="136">
        <f>MAX(0,MIN(1,NORMINV(RAND(),Taux_Recup,Ecart_Type_Recup)))</f>
        <v/>
      </c>
      <c r="C573" s="136">
        <f>MAX(0,MIN(1,NORMINV(RAND(),Taux_Recup,Ecart_Type_Recup)))</f>
        <v/>
      </c>
      <c r="D573" s="136">
        <f>MAX(0,MIN(1,NORMINV(RAND(),Taux_Recup,Ecart_Type_Recup)))</f>
        <v/>
      </c>
      <c r="E573" s="136">
        <f>MAX(0,MIN(1,NORMINV(RAND(),Taux_Recup,Ecart_Type_Recup)))</f>
        <v/>
      </c>
      <c r="F573" s="136">
        <f>MAX(0,MIN(1,NORMINV(RAND(),Taux_Recup,Ecart_Type_Recup)))</f>
        <v/>
      </c>
      <c r="G573" s="136">
        <f>MAX(0,MIN(1,NORMINV(RAND(),Taux_Recup,Ecart_Type_Recup)))</f>
        <v/>
      </c>
      <c r="H573" s="136">
        <f>MAX(0,MIN(1,NORMINV(RAND(),Taux_Recup,Ecart_Type_Recup)))</f>
        <v/>
      </c>
      <c r="I573" s="136">
        <f>MAX(0,MIN(1,NORMINV(RAND(),Taux_Recup,Ecart_Type_Recup)))</f>
        <v/>
      </c>
      <c r="J573" s="137">
        <f>SIMULATEUR!$L$6*(SIMULATEUR!$H$6*B573-Cout_Audit)</f>
        <v/>
      </c>
      <c r="K573" s="137">
        <f>SIMULATEUR!$L$7*(SIMULATEUR!$H$7*C573-Cout_Audit)</f>
        <v/>
      </c>
      <c r="L573" s="137">
        <f>SIMULATEUR!$L$8*(SIMULATEUR!$H$8*D573-Cout_Audit)</f>
        <v/>
      </c>
      <c r="M573" s="137">
        <f>SIMULATEUR!$L$9*(SIMULATEUR!$H$9*E573-Cout_Audit)</f>
        <v/>
      </c>
      <c r="N573" s="137">
        <f>SIMULATEUR!$L$10*(SIMULATEUR!$H$10*F573-Cout_Audit)</f>
        <v/>
      </c>
      <c r="O573" s="137">
        <f>SIMULATEUR!$L$11*(SIMULATEUR!$H$11*G573-Cout_Audit)</f>
        <v/>
      </c>
      <c r="P573" s="137">
        <f>SIMULATEUR!$L$12*(SIMULATEUR!$H$12*H573-Cout_Audit)</f>
        <v/>
      </c>
      <c r="Q573" s="137">
        <f>SIMULATEUR!$L$13*(SIMULATEUR!$H$13*I573-Cout_Audit)</f>
        <v/>
      </c>
      <c r="S573" s="138">
        <f>SUM(J573:Q573)</f>
        <v/>
      </c>
    </row>
    <row r="574">
      <c r="A574" s="135" t="n">
        <v>571</v>
      </c>
      <c r="B574" s="136">
        <f>MAX(0,MIN(1,NORMINV(RAND(),Taux_Recup,Ecart_Type_Recup)))</f>
        <v/>
      </c>
      <c r="C574" s="136">
        <f>MAX(0,MIN(1,NORMINV(RAND(),Taux_Recup,Ecart_Type_Recup)))</f>
        <v/>
      </c>
      <c r="D574" s="136">
        <f>MAX(0,MIN(1,NORMINV(RAND(),Taux_Recup,Ecart_Type_Recup)))</f>
        <v/>
      </c>
      <c r="E574" s="136">
        <f>MAX(0,MIN(1,NORMINV(RAND(),Taux_Recup,Ecart_Type_Recup)))</f>
        <v/>
      </c>
      <c r="F574" s="136">
        <f>MAX(0,MIN(1,NORMINV(RAND(),Taux_Recup,Ecart_Type_Recup)))</f>
        <v/>
      </c>
      <c r="G574" s="136">
        <f>MAX(0,MIN(1,NORMINV(RAND(),Taux_Recup,Ecart_Type_Recup)))</f>
        <v/>
      </c>
      <c r="H574" s="136">
        <f>MAX(0,MIN(1,NORMINV(RAND(),Taux_Recup,Ecart_Type_Recup)))</f>
        <v/>
      </c>
      <c r="I574" s="136">
        <f>MAX(0,MIN(1,NORMINV(RAND(),Taux_Recup,Ecart_Type_Recup)))</f>
        <v/>
      </c>
      <c r="J574" s="137">
        <f>SIMULATEUR!$L$6*(SIMULATEUR!$H$6*B574-Cout_Audit)</f>
        <v/>
      </c>
      <c r="K574" s="137">
        <f>SIMULATEUR!$L$7*(SIMULATEUR!$H$7*C574-Cout_Audit)</f>
        <v/>
      </c>
      <c r="L574" s="137">
        <f>SIMULATEUR!$L$8*(SIMULATEUR!$H$8*D574-Cout_Audit)</f>
        <v/>
      </c>
      <c r="M574" s="137">
        <f>SIMULATEUR!$L$9*(SIMULATEUR!$H$9*E574-Cout_Audit)</f>
        <v/>
      </c>
      <c r="N574" s="137">
        <f>SIMULATEUR!$L$10*(SIMULATEUR!$H$10*F574-Cout_Audit)</f>
        <v/>
      </c>
      <c r="O574" s="137">
        <f>SIMULATEUR!$L$11*(SIMULATEUR!$H$11*G574-Cout_Audit)</f>
        <v/>
      </c>
      <c r="P574" s="137">
        <f>SIMULATEUR!$L$12*(SIMULATEUR!$H$12*H574-Cout_Audit)</f>
        <v/>
      </c>
      <c r="Q574" s="137">
        <f>SIMULATEUR!$L$13*(SIMULATEUR!$H$13*I574-Cout_Audit)</f>
        <v/>
      </c>
      <c r="S574" s="138">
        <f>SUM(J574:Q574)</f>
        <v/>
      </c>
    </row>
    <row r="575">
      <c r="A575" s="135" t="n">
        <v>572</v>
      </c>
      <c r="B575" s="136">
        <f>MAX(0,MIN(1,NORMINV(RAND(),Taux_Recup,Ecart_Type_Recup)))</f>
        <v/>
      </c>
      <c r="C575" s="136">
        <f>MAX(0,MIN(1,NORMINV(RAND(),Taux_Recup,Ecart_Type_Recup)))</f>
        <v/>
      </c>
      <c r="D575" s="136">
        <f>MAX(0,MIN(1,NORMINV(RAND(),Taux_Recup,Ecart_Type_Recup)))</f>
        <v/>
      </c>
      <c r="E575" s="136">
        <f>MAX(0,MIN(1,NORMINV(RAND(),Taux_Recup,Ecart_Type_Recup)))</f>
        <v/>
      </c>
      <c r="F575" s="136">
        <f>MAX(0,MIN(1,NORMINV(RAND(),Taux_Recup,Ecart_Type_Recup)))</f>
        <v/>
      </c>
      <c r="G575" s="136">
        <f>MAX(0,MIN(1,NORMINV(RAND(),Taux_Recup,Ecart_Type_Recup)))</f>
        <v/>
      </c>
      <c r="H575" s="136">
        <f>MAX(0,MIN(1,NORMINV(RAND(),Taux_Recup,Ecart_Type_Recup)))</f>
        <v/>
      </c>
      <c r="I575" s="136">
        <f>MAX(0,MIN(1,NORMINV(RAND(),Taux_Recup,Ecart_Type_Recup)))</f>
        <v/>
      </c>
      <c r="J575" s="137">
        <f>SIMULATEUR!$L$6*(SIMULATEUR!$H$6*B575-Cout_Audit)</f>
        <v/>
      </c>
      <c r="K575" s="137">
        <f>SIMULATEUR!$L$7*(SIMULATEUR!$H$7*C575-Cout_Audit)</f>
        <v/>
      </c>
      <c r="L575" s="137">
        <f>SIMULATEUR!$L$8*(SIMULATEUR!$H$8*D575-Cout_Audit)</f>
        <v/>
      </c>
      <c r="M575" s="137">
        <f>SIMULATEUR!$L$9*(SIMULATEUR!$H$9*E575-Cout_Audit)</f>
        <v/>
      </c>
      <c r="N575" s="137">
        <f>SIMULATEUR!$L$10*(SIMULATEUR!$H$10*F575-Cout_Audit)</f>
        <v/>
      </c>
      <c r="O575" s="137">
        <f>SIMULATEUR!$L$11*(SIMULATEUR!$H$11*G575-Cout_Audit)</f>
        <v/>
      </c>
      <c r="P575" s="137">
        <f>SIMULATEUR!$L$12*(SIMULATEUR!$H$12*H575-Cout_Audit)</f>
        <v/>
      </c>
      <c r="Q575" s="137">
        <f>SIMULATEUR!$L$13*(SIMULATEUR!$H$13*I575-Cout_Audit)</f>
        <v/>
      </c>
      <c r="S575" s="138">
        <f>SUM(J575:Q575)</f>
        <v/>
      </c>
    </row>
    <row r="576">
      <c r="A576" s="135" t="n">
        <v>573</v>
      </c>
      <c r="B576" s="136">
        <f>MAX(0,MIN(1,NORMINV(RAND(),Taux_Recup,Ecart_Type_Recup)))</f>
        <v/>
      </c>
      <c r="C576" s="136">
        <f>MAX(0,MIN(1,NORMINV(RAND(),Taux_Recup,Ecart_Type_Recup)))</f>
        <v/>
      </c>
      <c r="D576" s="136">
        <f>MAX(0,MIN(1,NORMINV(RAND(),Taux_Recup,Ecart_Type_Recup)))</f>
        <v/>
      </c>
      <c r="E576" s="136">
        <f>MAX(0,MIN(1,NORMINV(RAND(),Taux_Recup,Ecart_Type_Recup)))</f>
        <v/>
      </c>
      <c r="F576" s="136">
        <f>MAX(0,MIN(1,NORMINV(RAND(),Taux_Recup,Ecart_Type_Recup)))</f>
        <v/>
      </c>
      <c r="G576" s="136">
        <f>MAX(0,MIN(1,NORMINV(RAND(),Taux_Recup,Ecart_Type_Recup)))</f>
        <v/>
      </c>
      <c r="H576" s="136">
        <f>MAX(0,MIN(1,NORMINV(RAND(),Taux_Recup,Ecart_Type_Recup)))</f>
        <v/>
      </c>
      <c r="I576" s="136">
        <f>MAX(0,MIN(1,NORMINV(RAND(),Taux_Recup,Ecart_Type_Recup)))</f>
        <v/>
      </c>
      <c r="J576" s="137">
        <f>SIMULATEUR!$L$6*(SIMULATEUR!$H$6*B576-Cout_Audit)</f>
        <v/>
      </c>
      <c r="K576" s="137">
        <f>SIMULATEUR!$L$7*(SIMULATEUR!$H$7*C576-Cout_Audit)</f>
        <v/>
      </c>
      <c r="L576" s="137">
        <f>SIMULATEUR!$L$8*(SIMULATEUR!$H$8*D576-Cout_Audit)</f>
        <v/>
      </c>
      <c r="M576" s="137">
        <f>SIMULATEUR!$L$9*(SIMULATEUR!$H$9*E576-Cout_Audit)</f>
        <v/>
      </c>
      <c r="N576" s="137">
        <f>SIMULATEUR!$L$10*(SIMULATEUR!$H$10*F576-Cout_Audit)</f>
        <v/>
      </c>
      <c r="O576" s="137">
        <f>SIMULATEUR!$L$11*(SIMULATEUR!$H$11*G576-Cout_Audit)</f>
        <v/>
      </c>
      <c r="P576" s="137">
        <f>SIMULATEUR!$L$12*(SIMULATEUR!$H$12*H576-Cout_Audit)</f>
        <v/>
      </c>
      <c r="Q576" s="137">
        <f>SIMULATEUR!$L$13*(SIMULATEUR!$H$13*I576-Cout_Audit)</f>
        <v/>
      </c>
      <c r="S576" s="138">
        <f>SUM(J576:Q576)</f>
        <v/>
      </c>
    </row>
    <row r="577">
      <c r="A577" s="135" t="n">
        <v>574</v>
      </c>
      <c r="B577" s="136">
        <f>MAX(0,MIN(1,NORMINV(RAND(),Taux_Recup,Ecart_Type_Recup)))</f>
        <v/>
      </c>
      <c r="C577" s="136">
        <f>MAX(0,MIN(1,NORMINV(RAND(),Taux_Recup,Ecart_Type_Recup)))</f>
        <v/>
      </c>
      <c r="D577" s="136">
        <f>MAX(0,MIN(1,NORMINV(RAND(),Taux_Recup,Ecart_Type_Recup)))</f>
        <v/>
      </c>
      <c r="E577" s="136">
        <f>MAX(0,MIN(1,NORMINV(RAND(),Taux_Recup,Ecart_Type_Recup)))</f>
        <v/>
      </c>
      <c r="F577" s="136">
        <f>MAX(0,MIN(1,NORMINV(RAND(),Taux_Recup,Ecart_Type_Recup)))</f>
        <v/>
      </c>
      <c r="G577" s="136">
        <f>MAX(0,MIN(1,NORMINV(RAND(),Taux_Recup,Ecart_Type_Recup)))</f>
        <v/>
      </c>
      <c r="H577" s="136">
        <f>MAX(0,MIN(1,NORMINV(RAND(),Taux_Recup,Ecart_Type_Recup)))</f>
        <v/>
      </c>
      <c r="I577" s="136">
        <f>MAX(0,MIN(1,NORMINV(RAND(),Taux_Recup,Ecart_Type_Recup)))</f>
        <v/>
      </c>
      <c r="J577" s="137">
        <f>SIMULATEUR!$L$6*(SIMULATEUR!$H$6*B577-Cout_Audit)</f>
        <v/>
      </c>
      <c r="K577" s="137">
        <f>SIMULATEUR!$L$7*(SIMULATEUR!$H$7*C577-Cout_Audit)</f>
        <v/>
      </c>
      <c r="L577" s="137">
        <f>SIMULATEUR!$L$8*(SIMULATEUR!$H$8*D577-Cout_Audit)</f>
        <v/>
      </c>
      <c r="M577" s="137">
        <f>SIMULATEUR!$L$9*(SIMULATEUR!$H$9*E577-Cout_Audit)</f>
        <v/>
      </c>
      <c r="N577" s="137">
        <f>SIMULATEUR!$L$10*(SIMULATEUR!$H$10*F577-Cout_Audit)</f>
        <v/>
      </c>
      <c r="O577" s="137">
        <f>SIMULATEUR!$L$11*(SIMULATEUR!$H$11*G577-Cout_Audit)</f>
        <v/>
      </c>
      <c r="P577" s="137">
        <f>SIMULATEUR!$L$12*(SIMULATEUR!$H$12*H577-Cout_Audit)</f>
        <v/>
      </c>
      <c r="Q577" s="137">
        <f>SIMULATEUR!$L$13*(SIMULATEUR!$H$13*I577-Cout_Audit)</f>
        <v/>
      </c>
      <c r="S577" s="138">
        <f>SUM(J577:Q577)</f>
        <v/>
      </c>
    </row>
    <row r="578">
      <c r="A578" s="135" t="n">
        <v>575</v>
      </c>
      <c r="B578" s="136">
        <f>MAX(0,MIN(1,NORMINV(RAND(),Taux_Recup,Ecart_Type_Recup)))</f>
        <v/>
      </c>
      <c r="C578" s="136">
        <f>MAX(0,MIN(1,NORMINV(RAND(),Taux_Recup,Ecart_Type_Recup)))</f>
        <v/>
      </c>
      <c r="D578" s="136">
        <f>MAX(0,MIN(1,NORMINV(RAND(),Taux_Recup,Ecart_Type_Recup)))</f>
        <v/>
      </c>
      <c r="E578" s="136">
        <f>MAX(0,MIN(1,NORMINV(RAND(),Taux_Recup,Ecart_Type_Recup)))</f>
        <v/>
      </c>
      <c r="F578" s="136">
        <f>MAX(0,MIN(1,NORMINV(RAND(),Taux_Recup,Ecart_Type_Recup)))</f>
        <v/>
      </c>
      <c r="G578" s="136">
        <f>MAX(0,MIN(1,NORMINV(RAND(),Taux_Recup,Ecart_Type_Recup)))</f>
        <v/>
      </c>
      <c r="H578" s="136">
        <f>MAX(0,MIN(1,NORMINV(RAND(),Taux_Recup,Ecart_Type_Recup)))</f>
        <v/>
      </c>
      <c r="I578" s="136">
        <f>MAX(0,MIN(1,NORMINV(RAND(),Taux_Recup,Ecart_Type_Recup)))</f>
        <v/>
      </c>
      <c r="J578" s="137">
        <f>SIMULATEUR!$L$6*(SIMULATEUR!$H$6*B578-Cout_Audit)</f>
        <v/>
      </c>
      <c r="K578" s="137">
        <f>SIMULATEUR!$L$7*(SIMULATEUR!$H$7*C578-Cout_Audit)</f>
        <v/>
      </c>
      <c r="L578" s="137">
        <f>SIMULATEUR!$L$8*(SIMULATEUR!$H$8*D578-Cout_Audit)</f>
        <v/>
      </c>
      <c r="M578" s="137">
        <f>SIMULATEUR!$L$9*(SIMULATEUR!$H$9*E578-Cout_Audit)</f>
        <v/>
      </c>
      <c r="N578" s="137">
        <f>SIMULATEUR!$L$10*(SIMULATEUR!$H$10*F578-Cout_Audit)</f>
        <v/>
      </c>
      <c r="O578" s="137">
        <f>SIMULATEUR!$L$11*(SIMULATEUR!$H$11*G578-Cout_Audit)</f>
        <v/>
      </c>
      <c r="P578" s="137">
        <f>SIMULATEUR!$L$12*(SIMULATEUR!$H$12*H578-Cout_Audit)</f>
        <v/>
      </c>
      <c r="Q578" s="137">
        <f>SIMULATEUR!$L$13*(SIMULATEUR!$H$13*I578-Cout_Audit)</f>
        <v/>
      </c>
      <c r="S578" s="138">
        <f>SUM(J578:Q578)</f>
        <v/>
      </c>
    </row>
    <row r="579">
      <c r="A579" s="135" t="n">
        <v>576</v>
      </c>
      <c r="B579" s="136">
        <f>MAX(0,MIN(1,NORMINV(RAND(),Taux_Recup,Ecart_Type_Recup)))</f>
        <v/>
      </c>
      <c r="C579" s="136">
        <f>MAX(0,MIN(1,NORMINV(RAND(),Taux_Recup,Ecart_Type_Recup)))</f>
        <v/>
      </c>
      <c r="D579" s="136">
        <f>MAX(0,MIN(1,NORMINV(RAND(),Taux_Recup,Ecart_Type_Recup)))</f>
        <v/>
      </c>
      <c r="E579" s="136">
        <f>MAX(0,MIN(1,NORMINV(RAND(),Taux_Recup,Ecart_Type_Recup)))</f>
        <v/>
      </c>
      <c r="F579" s="136">
        <f>MAX(0,MIN(1,NORMINV(RAND(),Taux_Recup,Ecart_Type_Recup)))</f>
        <v/>
      </c>
      <c r="G579" s="136">
        <f>MAX(0,MIN(1,NORMINV(RAND(),Taux_Recup,Ecart_Type_Recup)))</f>
        <v/>
      </c>
      <c r="H579" s="136">
        <f>MAX(0,MIN(1,NORMINV(RAND(),Taux_Recup,Ecart_Type_Recup)))</f>
        <v/>
      </c>
      <c r="I579" s="136">
        <f>MAX(0,MIN(1,NORMINV(RAND(),Taux_Recup,Ecart_Type_Recup)))</f>
        <v/>
      </c>
      <c r="J579" s="137">
        <f>SIMULATEUR!$L$6*(SIMULATEUR!$H$6*B579-Cout_Audit)</f>
        <v/>
      </c>
      <c r="K579" s="137">
        <f>SIMULATEUR!$L$7*(SIMULATEUR!$H$7*C579-Cout_Audit)</f>
        <v/>
      </c>
      <c r="L579" s="137">
        <f>SIMULATEUR!$L$8*(SIMULATEUR!$H$8*D579-Cout_Audit)</f>
        <v/>
      </c>
      <c r="M579" s="137">
        <f>SIMULATEUR!$L$9*(SIMULATEUR!$H$9*E579-Cout_Audit)</f>
        <v/>
      </c>
      <c r="N579" s="137">
        <f>SIMULATEUR!$L$10*(SIMULATEUR!$H$10*F579-Cout_Audit)</f>
        <v/>
      </c>
      <c r="O579" s="137">
        <f>SIMULATEUR!$L$11*(SIMULATEUR!$H$11*G579-Cout_Audit)</f>
        <v/>
      </c>
      <c r="P579" s="137">
        <f>SIMULATEUR!$L$12*(SIMULATEUR!$H$12*H579-Cout_Audit)</f>
        <v/>
      </c>
      <c r="Q579" s="137">
        <f>SIMULATEUR!$L$13*(SIMULATEUR!$H$13*I579-Cout_Audit)</f>
        <v/>
      </c>
      <c r="S579" s="138">
        <f>SUM(J579:Q579)</f>
        <v/>
      </c>
    </row>
    <row r="580">
      <c r="A580" s="135" t="n">
        <v>577</v>
      </c>
      <c r="B580" s="136">
        <f>MAX(0,MIN(1,NORMINV(RAND(),Taux_Recup,Ecart_Type_Recup)))</f>
        <v/>
      </c>
      <c r="C580" s="136">
        <f>MAX(0,MIN(1,NORMINV(RAND(),Taux_Recup,Ecart_Type_Recup)))</f>
        <v/>
      </c>
      <c r="D580" s="136">
        <f>MAX(0,MIN(1,NORMINV(RAND(),Taux_Recup,Ecart_Type_Recup)))</f>
        <v/>
      </c>
      <c r="E580" s="136">
        <f>MAX(0,MIN(1,NORMINV(RAND(),Taux_Recup,Ecart_Type_Recup)))</f>
        <v/>
      </c>
      <c r="F580" s="136">
        <f>MAX(0,MIN(1,NORMINV(RAND(),Taux_Recup,Ecart_Type_Recup)))</f>
        <v/>
      </c>
      <c r="G580" s="136">
        <f>MAX(0,MIN(1,NORMINV(RAND(),Taux_Recup,Ecart_Type_Recup)))</f>
        <v/>
      </c>
      <c r="H580" s="136">
        <f>MAX(0,MIN(1,NORMINV(RAND(),Taux_Recup,Ecart_Type_Recup)))</f>
        <v/>
      </c>
      <c r="I580" s="136">
        <f>MAX(0,MIN(1,NORMINV(RAND(),Taux_Recup,Ecart_Type_Recup)))</f>
        <v/>
      </c>
      <c r="J580" s="137">
        <f>SIMULATEUR!$L$6*(SIMULATEUR!$H$6*B580-Cout_Audit)</f>
        <v/>
      </c>
      <c r="K580" s="137">
        <f>SIMULATEUR!$L$7*(SIMULATEUR!$H$7*C580-Cout_Audit)</f>
        <v/>
      </c>
      <c r="L580" s="137">
        <f>SIMULATEUR!$L$8*(SIMULATEUR!$H$8*D580-Cout_Audit)</f>
        <v/>
      </c>
      <c r="M580" s="137">
        <f>SIMULATEUR!$L$9*(SIMULATEUR!$H$9*E580-Cout_Audit)</f>
        <v/>
      </c>
      <c r="N580" s="137">
        <f>SIMULATEUR!$L$10*(SIMULATEUR!$H$10*F580-Cout_Audit)</f>
        <v/>
      </c>
      <c r="O580" s="137">
        <f>SIMULATEUR!$L$11*(SIMULATEUR!$H$11*G580-Cout_Audit)</f>
        <v/>
      </c>
      <c r="P580" s="137">
        <f>SIMULATEUR!$L$12*(SIMULATEUR!$H$12*H580-Cout_Audit)</f>
        <v/>
      </c>
      <c r="Q580" s="137">
        <f>SIMULATEUR!$L$13*(SIMULATEUR!$H$13*I580-Cout_Audit)</f>
        <v/>
      </c>
      <c r="S580" s="138">
        <f>SUM(J580:Q580)</f>
        <v/>
      </c>
    </row>
    <row r="581">
      <c r="A581" s="135" t="n">
        <v>578</v>
      </c>
      <c r="B581" s="136">
        <f>MAX(0,MIN(1,NORMINV(RAND(),Taux_Recup,Ecart_Type_Recup)))</f>
        <v/>
      </c>
      <c r="C581" s="136">
        <f>MAX(0,MIN(1,NORMINV(RAND(),Taux_Recup,Ecart_Type_Recup)))</f>
        <v/>
      </c>
      <c r="D581" s="136">
        <f>MAX(0,MIN(1,NORMINV(RAND(),Taux_Recup,Ecart_Type_Recup)))</f>
        <v/>
      </c>
      <c r="E581" s="136">
        <f>MAX(0,MIN(1,NORMINV(RAND(),Taux_Recup,Ecart_Type_Recup)))</f>
        <v/>
      </c>
      <c r="F581" s="136">
        <f>MAX(0,MIN(1,NORMINV(RAND(),Taux_Recup,Ecart_Type_Recup)))</f>
        <v/>
      </c>
      <c r="G581" s="136">
        <f>MAX(0,MIN(1,NORMINV(RAND(),Taux_Recup,Ecart_Type_Recup)))</f>
        <v/>
      </c>
      <c r="H581" s="136">
        <f>MAX(0,MIN(1,NORMINV(RAND(),Taux_Recup,Ecart_Type_Recup)))</f>
        <v/>
      </c>
      <c r="I581" s="136">
        <f>MAX(0,MIN(1,NORMINV(RAND(),Taux_Recup,Ecart_Type_Recup)))</f>
        <v/>
      </c>
      <c r="J581" s="137">
        <f>SIMULATEUR!$L$6*(SIMULATEUR!$H$6*B581-Cout_Audit)</f>
        <v/>
      </c>
      <c r="K581" s="137">
        <f>SIMULATEUR!$L$7*(SIMULATEUR!$H$7*C581-Cout_Audit)</f>
        <v/>
      </c>
      <c r="L581" s="137">
        <f>SIMULATEUR!$L$8*(SIMULATEUR!$H$8*D581-Cout_Audit)</f>
        <v/>
      </c>
      <c r="M581" s="137">
        <f>SIMULATEUR!$L$9*(SIMULATEUR!$H$9*E581-Cout_Audit)</f>
        <v/>
      </c>
      <c r="N581" s="137">
        <f>SIMULATEUR!$L$10*(SIMULATEUR!$H$10*F581-Cout_Audit)</f>
        <v/>
      </c>
      <c r="O581" s="137">
        <f>SIMULATEUR!$L$11*(SIMULATEUR!$H$11*G581-Cout_Audit)</f>
        <v/>
      </c>
      <c r="P581" s="137">
        <f>SIMULATEUR!$L$12*(SIMULATEUR!$H$12*H581-Cout_Audit)</f>
        <v/>
      </c>
      <c r="Q581" s="137">
        <f>SIMULATEUR!$L$13*(SIMULATEUR!$H$13*I581-Cout_Audit)</f>
        <v/>
      </c>
      <c r="S581" s="138">
        <f>SUM(J581:Q581)</f>
        <v/>
      </c>
    </row>
    <row r="582">
      <c r="A582" s="135" t="n">
        <v>579</v>
      </c>
      <c r="B582" s="136">
        <f>MAX(0,MIN(1,NORMINV(RAND(),Taux_Recup,Ecart_Type_Recup)))</f>
        <v/>
      </c>
      <c r="C582" s="136">
        <f>MAX(0,MIN(1,NORMINV(RAND(),Taux_Recup,Ecart_Type_Recup)))</f>
        <v/>
      </c>
      <c r="D582" s="136">
        <f>MAX(0,MIN(1,NORMINV(RAND(),Taux_Recup,Ecart_Type_Recup)))</f>
        <v/>
      </c>
      <c r="E582" s="136">
        <f>MAX(0,MIN(1,NORMINV(RAND(),Taux_Recup,Ecart_Type_Recup)))</f>
        <v/>
      </c>
      <c r="F582" s="136">
        <f>MAX(0,MIN(1,NORMINV(RAND(),Taux_Recup,Ecart_Type_Recup)))</f>
        <v/>
      </c>
      <c r="G582" s="136">
        <f>MAX(0,MIN(1,NORMINV(RAND(),Taux_Recup,Ecart_Type_Recup)))</f>
        <v/>
      </c>
      <c r="H582" s="136">
        <f>MAX(0,MIN(1,NORMINV(RAND(),Taux_Recup,Ecart_Type_Recup)))</f>
        <v/>
      </c>
      <c r="I582" s="136">
        <f>MAX(0,MIN(1,NORMINV(RAND(),Taux_Recup,Ecart_Type_Recup)))</f>
        <v/>
      </c>
      <c r="J582" s="137">
        <f>SIMULATEUR!$L$6*(SIMULATEUR!$H$6*B582-Cout_Audit)</f>
        <v/>
      </c>
      <c r="K582" s="137">
        <f>SIMULATEUR!$L$7*(SIMULATEUR!$H$7*C582-Cout_Audit)</f>
        <v/>
      </c>
      <c r="L582" s="137">
        <f>SIMULATEUR!$L$8*(SIMULATEUR!$H$8*D582-Cout_Audit)</f>
        <v/>
      </c>
      <c r="M582" s="137">
        <f>SIMULATEUR!$L$9*(SIMULATEUR!$H$9*E582-Cout_Audit)</f>
        <v/>
      </c>
      <c r="N582" s="137">
        <f>SIMULATEUR!$L$10*(SIMULATEUR!$H$10*F582-Cout_Audit)</f>
        <v/>
      </c>
      <c r="O582" s="137">
        <f>SIMULATEUR!$L$11*(SIMULATEUR!$H$11*G582-Cout_Audit)</f>
        <v/>
      </c>
      <c r="P582" s="137">
        <f>SIMULATEUR!$L$12*(SIMULATEUR!$H$12*H582-Cout_Audit)</f>
        <v/>
      </c>
      <c r="Q582" s="137">
        <f>SIMULATEUR!$L$13*(SIMULATEUR!$H$13*I582-Cout_Audit)</f>
        <v/>
      </c>
      <c r="S582" s="138">
        <f>SUM(J582:Q582)</f>
        <v/>
      </c>
    </row>
    <row r="583">
      <c r="A583" s="135" t="n">
        <v>580</v>
      </c>
      <c r="B583" s="136">
        <f>MAX(0,MIN(1,NORMINV(RAND(),Taux_Recup,Ecart_Type_Recup)))</f>
        <v/>
      </c>
      <c r="C583" s="136">
        <f>MAX(0,MIN(1,NORMINV(RAND(),Taux_Recup,Ecart_Type_Recup)))</f>
        <v/>
      </c>
      <c r="D583" s="136">
        <f>MAX(0,MIN(1,NORMINV(RAND(),Taux_Recup,Ecart_Type_Recup)))</f>
        <v/>
      </c>
      <c r="E583" s="136">
        <f>MAX(0,MIN(1,NORMINV(RAND(),Taux_Recup,Ecart_Type_Recup)))</f>
        <v/>
      </c>
      <c r="F583" s="136">
        <f>MAX(0,MIN(1,NORMINV(RAND(),Taux_Recup,Ecart_Type_Recup)))</f>
        <v/>
      </c>
      <c r="G583" s="136">
        <f>MAX(0,MIN(1,NORMINV(RAND(),Taux_Recup,Ecart_Type_Recup)))</f>
        <v/>
      </c>
      <c r="H583" s="136">
        <f>MAX(0,MIN(1,NORMINV(RAND(),Taux_Recup,Ecart_Type_Recup)))</f>
        <v/>
      </c>
      <c r="I583" s="136">
        <f>MAX(0,MIN(1,NORMINV(RAND(),Taux_Recup,Ecart_Type_Recup)))</f>
        <v/>
      </c>
      <c r="J583" s="137">
        <f>SIMULATEUR!$L$6*(SIMULATEUR!$H$6*B583-Cout_Audit)</f>
        <v/>
      </c>
      <c r="K583" s="137">
        <f>SIMULATEUR!$L$7*(SIMULATEUR!$H$7*C583-Cout_Audit)</f>
        <v/>
      </c>
      <c r="L583" s="137">
        <f>SIMULATEUR!$L$8*(SIMULATEUR!$H$8*D583-Cout_Audit)</f>
        <v/>
      </c>
      <c r="M583" s="137">
        <f>SIMULATEUR!$L$9*(SIMULATEUR!$H$9*E583-Cout_Audit)</f>
        <v/>
      </c>
      <c r="N583" s="137">
        <f>SIMULATEUR!$L$10*(SIMULATEUR!$H$10*F583-Cout_Audit)</f>
        <v/>
      </c>
      <c r="O583" s="137">
        <f>SIMULATEUR!$L$11*(SIMULATEUR!$H$11*G583-Cout_Audit)</f>
        <v/>
      </c>
      <c r="P583" s="137">
        <f>SIMULATEUR!$L$12*(SIMULATEUR!$H$12*H583-Cout_Audit)</f>
        <v/>
      </c>
      <c r="Q583" s="137">
        <f>SIMULATEUR!$L$13*(SIMULATEUR!$H$13*I583-Cout_Audit)</f>
        <v/>
      </c>
      <c r="S583" s="138">
        <f>SUM(J583:Q583)</f>
        <v/>
      </c>
    </row>
    <row r="584">
      <c r="A584" s="135" t="n">
        <v>581</v>
      </c>
      <c r="B584" s="136">
        <f>MAX(0,MIN(1,NORMINV(RAND(),Taux_Recup,Ecart_Type_Recup)))</f>
        <v/>
      </c>
      <c r="C584" s="136">
        <f>MAX(0,MIN(1,NORMINV(RAND(),Taux_Recup,Ecart_Type_Recup)))</f>
        <v/>
      </c>
      <c r="D584" s="136">
        <f>MAX(0,MIN(1,NORMINV(RAND(),Taux_Recup,Ecart_Type_Recup)))</f>
        <v/>
      </c>
      <c r="E584" s="136">
        <f>MAX(0,MIN(1,NORMINV(RAND(),Taux_Recup,Ecart_Type_Recup)))</f>
        <v/>
      </c>
      <c r="F584" s="136">
        <f>MAX(0,MIN(1,NORMINV(RAND(),Taux_Recup,Ecart_Type_Recup)))</f>
        <v/>
      </c>
      <c r="G584" s="136">
        <f>MAX(0,MIN(1,NORMINV(RAND(),Taux_Recup,Ecart_Type_Recup)))</f>
        <v/>
      </c>
      <c r="H584" s="136">
        <f>MAX(0,MIN(1,NORMINV(RAND(),Taux_Recup,Ecart_Type_Recup)))</f>
        <v/>
      </c>
      <c r="I584" s="136">
        <f>MAX(0,MIN(1,NORMINV(RAND(),Taux_Recup,Ecart_Type_Recup)))</f>
        <v/>
      </c>
      <c r="J584" s="137">
        <f>SIMULATEUR!$L$6*(SIMULATEUR!$H$6*B584-Cout_Audit)</f>
        <v/>
      </c>
      <c r="K584" s="137">
        <f>SIMULATEUR!$L$7*(SIMULATEUR!$H$7*C584-Cout_Audit)</f>
        <v/>
      </c>
      <c r="L584" s="137">
        <f>SIMULATEUR!$L$8*(SIMULATEUR!$H$8*D584-Cout_Audit)</f>
        <v/>
      </c>
      <c r="M584" s="137">
        <f>SIMULATEUR!$L$9*(SIMULATEUR!$H$9*E584-Cout_Audit)</f>
        <v/>
      </c>
      <c r="N584" s="137">
        <f>SIMULATEUR!$L$10*(SIMULATEUR!$H$10*F584-Cout_Audit)</f>
        <v/>
      </c>
      <c r="O584" s="137">
        <f>SIMULATEUR!$L$11*(SIMULATEUR!$H$11*G584-Cout_Audit)</f>
        <v/>
      </c>
      <c r="P584" s="137">
        <f>SIMULATEUR!$L$12*(SIMULATEUR!$H$12*H584-Cout_Audit)</f>
        <v/>
      </c>
      <c r="Q584" s="137">
        <f>SIMULATEUR!$L$13*(SIMULATEUR!$H$13*I584-Cout_Audit)</f>
        <v/>
      </c>
      <c r="S584" s="138">
        <f>SUM(J584:Q584)</f>
        <v/>
      </c>
    </row>
    <row r="585">
      <c r="A585" s="135" t="n">
        <v>582</v>
      </c>
      <c r="B585" s="136">
        <f>MAX(0,MIN(1,NORMINV(RAND(),Taux_Recup,Ecart_Type_Recup)))</f>
        <v/>
      </c>
      <c r="C585" s="136">
        <f>MAX(0,MIN(1,NORMINV(RAND(),Taux_Recup,Ecart_Type_Recup)))</f>
        <v/>
      </c>
      <c r="D585" s="136">
        <f>MAX(0,MIN(1,NORMINV(RAND(),Taux_Recup,Ecart_Type_Recup)))</f>
        <v/>
      </c>
      <c r="E585" s="136">
        <f>MAX(0,MIN(1,NORMINV(RAND(),Taux_Recup,Ecart_Type_Recup)))</f>
        <v/>
      </c>
      <c r="F585" s="136">
        <f>MAX(0,MIN(1,NORMINV(RAND(),Taux_Recup,Ecart_Type_Recup)))</f>
        <v/>
      </c>
      <c r="G585" s="136">
        <f>MAX(0,MIN(1,NORMINV(RAND(),Taux_Recup,Ecart_Type_Recup)))</f>
        <v/>
      </c>
      <c r="H585" s="136">
        <f>MAX(0,MIN(1,NORMINV(RAND(),Taux_Recup,Ecart_Type_Recup)))</f>
        <v/>
      </c>
      <c r="I585" s="136">
        <f>MAX(0,MIN(1,NORMINV(RAND(),Taux_Recup,Ecart_Type_Recup)))</f>
        <v/>
      </c>
      <c r="J585" s="137">
        <f>SIMULATEUR!$L$6*(SIMULATEUR!$H$6*B585-Cout_Audit)</f>
        <v/>
      </c>
      <c r="K585" s="137">
        <f>SIMULATEUR!$L$7*(SIMULATEUR!$H$7*C585-Cout_Audit)</f>
        <v/>
      </c>
      <c r="L585" s="137">
        <f>SIMULATEUR!$L$8*(SIMULATEUR!$H$8*D585-Cout_Audit)</f>
        <v/>
      </c>
      <c r="M585" s="137">
        <f>SIMULATEUR!$L$9*(SIMULATEUR!$H$9*E585-Cout_Audit)</f>
        <v/>
      </c>
      <c r="N585" s="137">
        <f>SIMULATEUR!$L$10*(SIMULATEUR!$H$10*F585-Cout_Audit)</f>
        <v/>
      </c>
      <c r="O585" s="137">
        <f>SIMULATEUR!$L$11*(SIMULATEUR!$H$11*G585-Cout_Audit)</f>
        <v/>
      </c>
      <c r="P585" s="137">
        <f>SIMULATEUR!$L$12*(SIMULATEUR!$H$12*H585-Cout_Audit)</f>
        <v/>
      </c>
      <c r="Q585" s="137">
        <f>SIMULATEUR!$L$13*(SIMULATEUR!$H$13*I585-Cout_Audit)</f>
        <v/>
      </c>
      <c r="S585" s="138">
        <f>SUM(J585:Q585)</f>
        <v/>
      </c>
    </row>
    <row r="586">
      <c r="A586" s="135" t="n">
        <v>583</v>
      </c>
      <c r="B586" s="136">
        <f>MAX(0,MIN(1,NORMINV(RAND(),Taux_Recup,Ecart_Type_Recup)))</f>
        <v/>
      </c>
      <c r="C586" s="136">
        <f>MAX(0,MIN(1,NORMINV(RAND(),Taux_Recup,Ecart_Type_Recup)))</f>
        <v/>
      </c>
      <c r="D586" s="136">
        <f>MAX(0,MIN(1,NORMINV(RAND(),Taux_Recup,Ecart_Type_Recup)))</f>
        <v/>
      </c>
      <c r="E586" s="136">
        <f>MAX(0,MIN(1,NORMINV(RAND(),Taux_Recup,Ecart_Type_Recup)))</f>
        <v/>
      </c>
      <c r="F586" s="136">
        <f>MAX(0,MIN(1,NORMINV(RAND(),Taux_Recup,Ecart_Type_Recup)))</f>
        <v/>
      </c>
      <c r="G586" s="136">
        <f>MAX(0,MIN(1,NORMINV(RAND(),Taux_Recup,Ecart_Type_Recup)))</f>
        <v/>
      </c>
      <c r="H586" s="136">
        <f>MAX(0,MIN(1,NORMINV(RAND(),Taux_Recup,Ecart_Type_Recup)))</f>
        <v/>
      </c>
      <c r="I586" s="136">
        <f>MAX(0,MIN(1,NORMINV(RAND(),Taux_Recup,Ecart_Type_Recup)))</f>
        <v/>
      </c>
      <c r="J586" s="137">
        <f>SIMULATEUR!$L$6*(SIMULATEUR!$H$6*B586-Cout_Audit)</f>
        <v/>
      </c>
      <c r="K586" s="137">
        <f>SIMULATEUR!$L$7*(SIMULATEUR!$H$7*C586-Cout_Audit)</f>
        <v/>
      </c>
      <c r="L586" s="137">
        <f>SIMULATEUR!$L$8*(SIMULATEUR!$H$8*D586-Cout_Audit)</f>
        <v/>
      </c>
      <c r="M586" s="137">
        <f>SIMULATEUR!$L$9*(SIMULATEUR!$H$9*E586-Cout_Audit)</f>
        <v/>
      </c>
      <c r="N586" s="137">
        <f>SIMULATEUR!$L$10*(SIMULATEUR!$H$10*F586-Cout_Audit)</f>
        <v/>
      </c>
      <c r="O586" s="137">
        <f>SIMULATEUR!$L$11*(SIMULATEUR!$H$11*G586-Cout_Audit)</f>
        <v/>
      </c>
      <c r="P586" s="137">
        <f>SIMULATEUR!$L$12*(SIMULATEUR!$H$12*H586-Cout_Audit)</f>
        <v/>
      </c>
      <c r="Q586" s="137">
        <f>SIMULATEUR!$L$13*(SIMULATEUR!$H$13*I586-Cout_Audit)</f>
        <v/>
      </c>
      <c r="S586" s="138">
        <f>SUM(J586:Q586)</f>
        <v/>
      </c>
    </row>
    <row r="587">
      <c r="A587" s="135" t="n">
        <v>584</v>
      </c>
      <c r="B587" s="136">
        <f>MAX(0,MIN(1,NORMINV(RAND(),Taux_Recup,Ecart_Type_Recup)))</f>
        <v/>
      </c>
      <c r="C587" s="136">
        <f>MAX(0,MIN(1,NORMINV(RAND(),Taux_Recup,Ecart_Type_Recup)))</f>
        <v/>
      </c>
      <c r="D587" s="136">
        <f>MAX(0,MIN(1,NORMINV(RAND(),Taux_Recup,Ecart_Type_Recup)))</f>
        <v/>
      </c>
      <c r="E587" s="136">
        <f>MAX(0,MIN(1,NORMINV(RAND(),Taux_Recup,Ecart_Type_Recup)))</f>
        <v/>
      </c>
      <c r="F587" s="136">
        <f>MAX(0,MIN(1,NORMINV(RAND(),Taux_Recup,Ecart_Type_Recup)))</f>
        <v/>
      </c>
      <c r="G587" s="136">
        <f>MAX(0,MIN(1,NORMINV(RAND(),Taux_Recup,Ecart_Type_Recup)))</f>
        <v/>
      </c>
      <c r="H587" s="136">
        <f>MAX(0,MIN(1,NORMINV(RAND(),Taux_Recup,Ecart_Type_Recup)))</f>
        <v/>
      </c>
      <c r="I587" s="136">
        <f>MAX(0,MIN(1,NORMINV(RAND(),Taux_Recup,Ecart_Type_Recup)))</f>
        <v/>
      </c>
      <c r="J587" s="137">
        <f>SIMULATEUR!$L$6*(SIMULATEUR!$H$6*B587-Cout_Audit)</f>
        <v/>
      </c>
      <c r="K587" s="137">
        <f>SIMULATEUR!$L$7*(SIMULATEUR!$H$7*C587-Cout_Audit)</f>
        <v/>
      </c>
      <c r="L587" s="137">
        <f>SIMULATEUR!$L$8*(SIMULATEUR!$H$8*D587-Cout_Audit)</f>
        <v/>
      </c>
      <c r="M587" s="137">
        <f>SIMULATEUR!$L$9*(SIMULATEUR!$H$9*E587-Cout_Audit)</f>
        <v/>
      </c>
      <c r="N587" s="137">
        <f>SIMULATEUR!$L$10*(SIMULATEUR!$H$10*F587-Cout_Audit)</f>
        <v/>
      </c>
      <c r="O587" s="137">
        <f>SIMULATEUR!$L$11*(SIMULATEUR!$H$11*G587-Cout_Audit)</f>
        <v/>
      </c>
      <c r="P587" s="137">
        <f>SIMULATEUR!$L$12*(SIMULATEUR!$H$12*H587-Cout_Audit)</f>
        <v/>
      </c>
      <c r="Q587" s="137">
        <f>SIMULATEUR!$L$13*(SIMULATEUR!$H$13*I587-Cout_Audit)</f>
        <v/>
      </c>
      <c r="S587" s="138">
        <f>SUM(J587:Q587)</f>
        <v/>
      </c>
    </row>
    <row r="588">
      <c r="A588" s="135" t="n">
        <v>585</v>
      </c>
      <c r="B588" s="136">
        <f>MAX(0,MIN(1,NORMINV(RAND(),Taux_Recup,Ecart_Type_Recup)))</f>
        <v/>
      </c>
      <c r="C588" s="136">
        <f>MAX(0,MIN(1,NORMINV(RAND(),Taux_Recup,Ecart_Type_Recup)))</f>
        <v/>
      </c>
      <c r="D588" s="136">
        <f>MAX(0,MIN(1,NORMINV(RAND(),Taux_Recup,Ecart_Type_Recup)))</f>
        <v/>
      </c>
      <c r="E588" s="136">
        <f>MAX(0,MIN(1,NORMINV(RAND(),Taux_Recup,Ecart_Type_Recup)))</f>
        <v/>
      </c>
      <c r="F588" s="136">
        <f>MAX(0,MIN(1,NORMINV(RAND(),Taux_Recup,Ecart_Type_Recup)))</f>
        <v/>
      </c>
      <c r="G588" s="136">
        <f>MAX(0,MIN(1,NORMINV(RAND(),Taux_Recup,Ecart_Type_Recup)))</f>
        <v/>
      </c>
      <c r="H588" s="136">
        <f>MAX(0,MIN(1,NORMINV(RAND(),Taux_Recup,Ecart_Type_Recup)))</f>
        <v/>
      </c>
      <c r="I588" s="136">
        <f>MAX(0,MIN(1,NORMINV(RAND(),Taux_Recup,Ecart_Type_Recup)))</f>
        <v/>
      </c>
      <c r="J588" s="137">
        <f>SIMULATEUR!$L$6*(SIMULATEUR!$H$6*B588-Cout_Audit)</f>
        <v/>
      </c>
      <c r="K588" s="137">
        <f>SIMULATEUR!$L$7*(SIMULATEUR!$H$7*C588-Cout_Audit)</f>
        <v/>
      </c>
      <c r="L588" s="137">
        <f>SIMULATEUR!$L$8*(SIMULATEUR!$H$8*D588-Cout_Audit)</f>
        <v/>
      </c>
      <c r="M588" s="137">
        <f>SIMULATEUR!$L$9*(SIMULATEUR!$H$9*E588-Cout_Audit)</f>
        <v/>
      </c>
      <c r="N588" s="137">
        <f>SIMULATEUR!$L$10*(SIMULATEUR!$H$10*F588-Cout_Audit)</f>
        <v/>
      </c>
      <c r="O588" s="137">
        <f>SIMULATEUR!$L$11*(SIMULATEUR!$H$11*G588-Cout_Audit)</f>
        <v/>
      </c>
      <c r="P588" s="137">
        <f>SIMULATEUR!$L$12*(SIMULATEUR!$H$12*H588-Cout_Audit)</f>
        <v/>
      </c>
      <c r="Q588" s="137">
        <f>SIMULATEUR!$L$13*(SIMULATEUR!$H$13*I588-Cout_Audit)</f>
        <v/>
      </c>
      <c r="S588" s="138">
        <f>SUM(J588:Q588)</f>
        <v/>
      </c>
    </row>
    <row r="589">
      <c r="A589" s="135" t="n">
        <v>586</v>
      </c>
      <c r="B589" s="136">
        <f>MAX(0,MIN(1,NORMINV(RAND(),Taux_Recup,Ecart_Type_Recup)))</f>
        <v/>
      </c>
      <c r="C589" s="136">
        <f>MAX(0,MIN(1,NORMINV(RAND(),Taux_Recup,Ecart_Type_Recup)))</f>
        <v/>
      </c>
      <c r="D589" s="136">
        <f>MAX(0,MIN(1,NORMINV(RAND(),Taux_Recup,Ecart_Type_Recup)))</f>
        <v/>
      </c>
      <c r="E589" s="136">
        <f>MAX(0,MIN(1,NORMINV(RAND(),Taux_Recup,Ecart_Type_Recup)))</f>
        <v/>
      </c>
      <c r="F589" s="136">
        <f>MAX(0,MIN(1,NORMINV(RAND(),Taux_Recup,Ecart_Type_Recup)))</f>
        <v/>
      </c>
      <c r="G589" s="136">
        <f>MAX(0,MIN(1,NORMINV(RAND(),Taux_Recup,Ecart_Type_Recup)))</f>
        <v/>
      </c>
      <c r="H589" s="136">
        <f>MAX(0,MIN(1,NORMINV(RAND(),Taux_Recup,Ecart_Type_Recup)))</f>
        <v/>
      </c>
      <c r="I589" s="136">
        <f>MAX(0,MIN(1,NORMINV(RAND(),Taux_Recup,Ecart_Type_Recup)))</f>
        <v/>
      </c>
      <c r="J589" s="137">
        <f>SIMULATEUR!$L$6*(SIMULATEUR!$H$6*B589-Cout_Audit)</f>
        <v/>
      </c>
      <c r="K589" s="137">
        <f>SIMULATEUR!$L$7*(SIMULATEUR!$H$7*C589-Cout_Audit)</f>
        <v/>
      </c>
      <c r="L589" s="137">
        <f>SIMULATEUR!$L$8*(SIMULATEUR!$H$8*D589-Cout_Audit)</f>
        <v/>
      </c>
      <c r="M589" s="137">
        <f>SIMULATEUR!$L$9*(SIMULATEUR!$H$9*E589-Cout_Audit)</f>
        <v/>
      </c>
      <c r="N589" s="137">
        <f>SIMULATEUR!$L$10*(SIMULATEUR!$H$10*F589-Cout_Audit)</f>
        <v/>
      </c>
      <c r="O589" s="137">
        <f>SIMULATEUR!$L$11*(SIMULATEUR!$H$11*G589-Cout_Audit)</f>
        <v/>
      </c>
      <c r="P589" s="137">
        <f>SIMULATEUR!$L$12*(SIMULATEUR!$H$12*H589-Cout_Audit)</f>
        <v/>
      </c>
      <c r="Q589" s="137">
        <f>SIMULATEUR!$L$13*(SIMULATEUR!$H$13*I589-Cout_Audit)</f>
        <v/>
      </c>
      <c r="S589" s="138">
        <f>SUM(J589:Q589)</f>
        <v/>
      </c>
    </row>
    <row r="590">
      <c r="A590" s="135" t="n">
        <v>587</v>
      </c>
      <c r="B590" s="136">
        <f>MAX(0,MIN(1,NORMINV(RAND(),Taux_Recup,Ecart_Type_Recup)))</f>
        <v/>
      </c>
      <c r="C590" s="136">
        <f>MAX(0,MIN(1,NORMINV(RAND(),Taux_Recup,Ecart_Type_Recup)))</f>
        <v/>
      </c>
      <c r="D590" s="136">
        <f>MAX(0,MIN(1,NORMINV(RAND(),Taux_Recup,Ecart_Type_Recup)))</f>
        <v/>
      </c>
      <c r="E590" s="136">
        <f>MAX(0,MIN(1,NORMINV(RAND(),Taux_Recup,Ecart_Type_Recup)))</f>
        <v/>
      </c>
      <c r="F590" s="136">
        <f>MAX(0,MIN(1,NORMINV(RAND(),Taux_Recup,Ecart_Type_Recup)))</f>
        <v/>
      </c>
      <c r="G590" s="136">
        <f>MAX(0,MIN(1,NORMINV(RAND(),Taux_Recup,Ecart_Type_Recup)))</f>
        <v/>
      </c>
      <c r="H590" s="136">
        <f>MAX(0,MIN(1,NORMINV(RAND(),Taux_Recup,Ecart_Type_Recup)))</f>
        <v/>
      </c>
      <c r="I590" s="136">
        <f>MAX(0,MIN(1,NORMINV(RAND(),Taux_Recup,Ecart_Type_Recup)))</f>
        <v/>
      </c>
      <c r="J590" s="137">
        <f>SIMULATEUR!$L$6*(SIMULATEUR!$H$6*B590-Cout_Audit)</f>
        <v/>
      </c>
      <c r="K590" s="137">
        <f>SIMULATEUR!$L$7*(SIMULATEUR!$H$7*C590-Cout_Audit)</f>
        <v/>
      </c>
      <c r="L590" s="137">
        <f>SIMULATEUR!$L$8*(SIMULATEUR!$H$8*D590-Cout_Audit)</f>
        <v/>
      </c>
      <c r="M590" s="137">
        <f>SIMULATEUR!$L$9*(SIMULATEUR!$H$9*E590-Cout_Audit)</f>
        <v/>
      </c>
      <c r="N590" s="137">
        <f>SIMULATEUR!$L$10*(SIMULATEUR!$H$10*F590-Cout_Audit)</f>
        <v/>
      </c>
      <c r="O590" s="137">
        <f>SIMULATEUR!$L$11*(SIMULATEUR!$H$11*G590-Cout_Audit)</f>
        <v/>
      </c>
      <c r="P590" s="137">
        <f>SIMULATEUR!$L$12*(SIMULATEUR!$H$12*H590-Cout_Audit)</f>
        <v/>
      </c>
      <c r="Q590" s="137">
        <f>SIMULATEUR!$L$13*(SIMULATEUR!$H$13*I590-Cout_Audit)</f>
        <v/>
      </c>
      <c r="S590" s="138">
        <f>SUM(J590:Q590)</f>
        <v/>
      </c>
    </row>
    <row r="591">
      <c r="A591" s="135" t="n">
        <v>588</v>
      </c>
      <c r="B591" s="136">
        <f>MAX(0,MIN(1,NORMINV(RAND(),Taux_Recup,Ecart_Type_Recup)))</f>
        <v/>
      </c>
      <c r="C591" s="136">
        <f>MAX(0,MIN(1,NORMINV(RAND(),Taux_Recup,Ecart_Type_Recup)))</f>
        <v/>
      </c>
      <c r="D591" s="136">
        <f>MAX(0,MIN(1,NORMINV(RAND(),Taux_Recup,Ecart_Type_Recup)))</f>
        <v/>
      </c>
      <c r="E591" s="136">
        <f>MAX(0,MIN(1,NORMINV(RAND(),Taux_Recup,Ecart_Type_Recup)))</f>
        <v/>
      </c>
      <c r="F591" s="136">
        <f>MAX(0,MIN(1,NORMINV(RAND(),Taux_Recup,Ecart_Type_Recup)))</f>
        <v/>
      </c>
      <c r="G591" s="136">
        <f>MAX(0,MIN(1,NORMINV(RAND(),Taux_Recup,Ecart_Type_Recup)))</f>
        <v/>
      </c>
      <c r="H591" s="136">
        <f>MAX(0,MIN(1,NORMINV(RAND(),Taux_Recup,Ecart_Type_Recup)))</f>
        <v/>
      </c>
      <c r="I591" s="136">
        <f>MAX(0,MIN(1,NORMINV(RAND(),Taux_Recup,Ecart_Type_Recup)))</f>
        <v/>
      </c>
      <c r="J591" s="137">
        <f>SIMULATEUR!$L$6*(SIMULATEUR!$H$6*B591-Cout_Audit)</f>
        <v/>
      </c>
      <c r="K591" s="137">
        <f>SIMULATEUR!$L$7*(SIMULATEUR!$H$7*C591-Cout_Audit)</f>
        <v/>
      </c>
      <c r="L591" s="137">
        <f>SIMULATEUR!$L$8*(SIMULATEUR!$H$8*D591-Cout_Audit)</f>
        <v/>
      </c>
      <c r="M591" s="137">
        <f>SIMULATEUR!$L$9*(SIMULATEUR!$H$9*E591-Cout_Audit)</f>
        <v/>
      </c>
      <c r="N591" s="137">
        <f>SIMULATEUR!$L$10*(SIMULATEUR!$H$10*F591-Cout_Audit)</f>
        <v/>
      </c>
      <c r="O591" s="137">
        <f>SIMULATEUR!$L$11*(SIMULATEUR!$H$11*G591-Cout_Audit)</f>
        <v/>
      </c>
      <c r="P591" s="137">
        <f>SIMULATEUR!$L$12*(SIMULATEUR!$H$12*H591-Cout_Audit)</f>
        <v/>
      </c>
      <c r="Q591" s="137">
        <f>SIMULATEUR!$L$13*(SIMULATEUR!$H$13*I591-Cout_Audit)</f>
        <v/>
      </c>
      <c r="S591" s="138">
        <f>SUM(J591:Q591)</f>
        <v/>
      </c>
    </row>
    <row r="592">
      <c r="A592" s="135" t="n">
        <v>589</v>
      </c>
      <c r="B592" s="136">
        <f>MAX(0,MIN(1,NORMINV(RAND(),Taux_Recup,Ecart_Type_Recup)))</f>
        <v/>
      </c>
      <c r="C592" s="136">
        <f>MAX(0,MIN(1,NORMINV(RAND(),Taux_Recup,Ecart_Type_Recup)))</f>
        <v/>
      </c>
      <c r="D592" s="136">
        <f>MAX(0,MIN(1,NORMINV(RAND(),Taux_Recup,Ecart_Type_Recup)))</f>
        <v/>
      </c>
      <c r="E592" s="136">
        <f>MAX(0,MIN(1,NORMINV(RAND(),Taux_Recup,Ecart_Type_Recup)))</f>
        <v/>
      </c>
      <c r="F592" s="136">
        <f>MAX(0,MIN(1,NORMINV(RAND(),Taux_Recup,Ecart_Type_Recup)))</f>
        <v/>
      </c>
      <c r="G592" s="136">
        <f>MAX(0,MIN(1,NORMINV(RAND(),Taux_Recup,Ecart_Type_Recup)))</f>
        <v/>
      </c>
      <c r="H592" s="136">
        <f>MAX(0,MIN(1,NORMINV(RAND(),Taux_Recup,Ecart_Type_Recup)))</f>
        <v/>
      </c>
      <c r="I592" s="136">
        <f>MAX(0,MIN(1,NORMINV(RAND(),Taux_Recup,Ecart_Type_Recup)))</f>
        <v/>
      </c>
      <c r="J592" s="137">
        <f>SIMULATEUR!$L$6*(SIMULATEUR!$H$6*B592-Cout_Audit)</f>
        <v/>
      </c>
      <c r="K592" s="137">
        <f>SIMULATEUR!$L$7*(SIMULATEUR!$H$7*C592-Cout_Audit)</f>
        <v/>
      </c>
      <c r="L592" s="137">
        <f>SIMULATEUR!$L$8*(SIMULATEUR!$H$8*D592-Cout_Audit)</f>
        <v/>
      </c>
      <c r="M592" s="137">
        <f>SIMULATEUR!$L$9*(SIMULATEUR!$H$9*E592-Cout_Audit)</f>
        <v/>
      </c>
      <c r="N592" s="137">
        <f>SIMULATEUR!$L$10*(SIMULATEUR!$H$10*F592-Cout_Audit)</f>
        <v/>
      </c>
      <c r="O592" s="137">
        <f>SIMULATEUR!$L$11*(SIMULATEUR!$H$11*G592-Cout_Audit)</f>
        <v/>
      </c>
      <c r="P592" s="137">
        <f>SIMULATEUR!$L$12*(SIMULATEUR!$H$12*H592-Cout_Audit)</f>
        <v/>
      </c>
      <c r="Q592" s="137">
        <f>SIMULATEUR!$L$13*(SIMULATEUR!$H$13*I592-Cout_Audit)</f>
        <v/>
      </c>
      <c r="S592" s="138">
        <f>SUM(J592:Q592)</f>
        <v/>
      </c>
    </row>
    <row r="593">
      <c r="A593" s="135" t="n">
        <v>590</v>
      </c>
      <c r="B593" s="136">
        <f>MAX(0,MIN(1,NORMINV(RAND(),Taux_Recup,Ecart_Type_Recup)))</f>
        <v/>
      </c>
      <c r="C593" s="136">
        <f>MAX(0,MIN(1,NORMINV(RAND(),Taux_Recup,Ecart_Type_Recup)))</f>
        <v/>
      </c>
      <c r="D593" s="136">
        <f>MAX(0,MIN(1,NORMINV(RAND(),Taux_Recup,Ecart_Type_Recup)))</f>
        <v/>
      </c>
      <c r="E593" s="136">
        <f>MAX(0,MIN(1,NORMINV(RAND(),Taux_Recup,Ecart_Type_Recup)))</f>
        <v/>
      </c>
      <c r="F593" s="136">
        <f>MAX(0,MIN(1,NORMINV(RAND(),Taux_Recup,Ecart_Type_Recup)))</f>
        <v/>
      </c>
      <c r="G593" s="136">
        <f>MAX(0,MIN(1,NORMINV(RAND(),Taux_Recup,Ecart_Type_Recup)))</f>
        <v/>
      </c>
      <c r="H593" s="136">
        <f>MAX(0,MIN(1,NORMINV(RAND(),Taux_Recup,Ecart_Type_Recup)))</f>
        <v/>
      </c>
      <c r="I593" s="136">
        <f>MAX(0,MIN(1,NORMINV(RAND(),Taux_Recup,Ecart_Type_Recup)))</f>
        <v/>
      </c>
      <c r="J593" s="137">
        <f>SIMULATEUR!$L$6*(SIMULATEUR!$H$6*B593-Cout_Audit)</f>
        <v/>
      </c>
      <c r="K593" s="137">
        <f>SIMULATEUR!$L$7*(SIMULATEUR!$H$7*C593-Cout_Audit)</f>
        <v/>
      </c>
      <c r="L593" s="137">
        <f>SIMULATEUR!$L$8*(SIMULATEUR!$H$8*D593-Cout_Audit)</f>
        <v/>
      </c>
      <c r="M593" s="137">
        <f>SIMULATEUR!$L$9*(SIMULATEUR!$H$9*E593-Cout_Audit)</f>
        <v/>
      </c>
      <c r="N593" s="137">
        <f>SIMULATEUR!$L$10*(SIMULATEUR!$H$10*F593-Cout_Audit)</f>
        <v/>
      </c>
      <c r="O593" s="137">
        <f>SIMULATEUR!$L$11*(SIMULATEUR!$H$11*G593-Cout_Audit)</f>
        <v/>
      </c>
      <c r="P593" s="137">
        <f>SIMULATEUR!$L$12*(SIMULATEUR!$H$12*H593-Cout_Audit)</f>
        <v/>
      </c>
      <c r="Q593" s="137">
        <f>SIMULATEUR!$L$13*(SIMULATEUR!$H$13*I593-Cout_Audit)</f>
        <v/>
      </c>
      <c r="S593" s="138">
        <f>SUM(J593:Q593)</f>
        <v/>
      </c>
    </row>
    <row r="594">
      <c r="A594" s="135" t="n">
        <v>591</v>
      </c>
      <c r="B594" s="136">
        <f>MAX(0,MIN(1,NORMINV(RAND(),Taux_Recup,Ecart_Type_Recup)))</f>
        <v/>
      </c>
      <c r="C594" s="136">
        <f>MAX(0,MIN(1,NORMINV(RAND(),Taux_Recup,Ecart_Type_Recup)))</f>
        <v/>
      </c>
      <c r="D594" s="136">
        <f>MAX(0,MIN(1,NORMINV(RAND(),Taux_Recup,Ecart_Type_Recup)))</f>
        <v/>
      </c>
      <c r="E594" s="136">
        <f>MAX(0,MIN(1,NORMINV(RAND(),Taux_Recup,Ecart_Type_Recup)))</f>
        <v/>
      </c>
      <c r="F594" s="136">
        <f>MAX(0,MIN(1,NORMINV(RAND(),Taux_Recup,Ecart_Type_Recup)))</f>
        <v/>
      </c>
      <c r="G594" s="136">
        <f>MAX(0,MIN(1,NORMINV(RAND(),Taux_Recup,Ecart_Type_Recup)))</f>
        <v/>
      </c>
      <c r="H594" s="136">
        <f>MAX(0,MIN(1,NORMINV(RAND(),Taux_Recup,Ecart_Type_Recup)))</f>
        <v/>
      </c>
      <c r="I594" s="136">
        <f>MAX(0,MIN(1,NORMINV(RAND(),Taux_Recup,Ecart_Type_Recup)))</f>
        <v/>
      </c>
      <c r="J594" s="137">
        <f>SIMULATEUR!$L$6*(SIMULATEUR!$H$6*B594-Cout_Audit)</f>
        <v/>
      </c>
      <c r="K594" s="137">
        <f>SIMULATEUR!$L$7*(SIMULATEUR!$H$7*C594-Cout_Audit)</f>
        <v/>
      </c>
      <c r="L594" s="137">
        <f>SIMULATEUR!$L$8*(SIMULATEUR!$H$8*D594-Cout_Audit)</f>
        <v/>
      </c>
      <c r="M594" s="137">
        <f>SIMULATEUR!$L$9*(SIMULATEUR!$H$9*E594-Cout_Audit)</f>
        <v/>
      </c>
      <c r="N594" s="137">
        <f>SIMULATEUR!$L$10*(SIMULATEUR!$H$10*F594-Cout_Audit)</f>
        <v/>
      </c>
      <c r="O594" s="137">
        <f>SIMULATEUR!$L$11*(SIMULATEUR!$H$11*G594-Cout_Audit)</f>
        <v/>
      </c>
      <c r="P594" s="137">
        <f>SIMULATEUR!$L$12*(SIMULATEUR!$H$12*H594-Cout_Audit)</f>
        <v/>
      </c>
      <c r="Q594" s="137">
        <f>SIMULATEUR!$L$13*(SIMULATEUR!$H$13*I594-Cout_Audit)</f>
        <v/>
      </c>
      <c r="S594" s="138">
        <f>SUM(J594:Q594)</f>
        <v/>
      </c>
    </row>
    <row r="595">
      <c r="A595" s="135" t="n">
        <v>592</v>
      </c>
      <c r="B595" s="136">
        <f>MAX(0,MIN(1,NORMINV(RAND(),Taux_Recup,Ecart_Type_Recup)))</f>
        <v/>
      </c>
      <c r="C595" s="136">
        <f>MAX(0,MIN(1,NORMINV(RAND(),Taux_Recup,Ecart_Type_Recup)))</f>
        <v/>
      </c>
      <c r="D595" s="136">
        <f>MAX(0,MIN(1,NORMINV(RAND(),Taux_Recup,Ecart_Type_Recup)))</f>
        <v/>
      </c>
      <c r="E595" s="136">
        <f>MAX(0,MIN(1,NORMINV(RAND(),Taux_Recup,Ecart_Type_Recup)))</f>
        <v/>
      </c>
      <c r="F595" s="136">
        <f>MAX(0,MIN(1,NORMINV(RAND(),Taux_Recup,Ecart_Type_Recup)))</f>
        <v/>
      </c>
      <c r="G595" s="136">
        <f>MAX(0,MIN(1,NORMINV(RAND(),Taux_Recup,Ecart_Type_Recup)))</f>
        <v/>
      </c>
      <c r="H595" s="136">
        <f>MAX(0,MIN(1,NORMINV(RAND(),Taux_Recup,Ecart_Type_Recup)))</f>
        <v/>
      </c>
      <c r="I595" s="136">
        <f>MAX(0,MIN(1,NORMINV(RAND(),Taux_Recup,Ecart_Type_Recup)))</f>
        <v/>
      </c>
      <c r="J595" s="137">
        <f>SIMULATEUR!$L$6*(SIMULATEUR!$H$6*B595-Cout_Audit)</f>
        <v/>
      </c>
      <c r="K595" s="137">
        <f>SIMULATEUR!$L$7*(SIMULATEUR!$H$7*C595-Cout_Audit)</f>
        <v/>
      </c>
      <c r="L595" s="137">
        <f>SIMULATEUR!$L$8*(SIMULATEUR!$H$8*D595-Cout_Audit)</f>
        <v/>
      </c>
      <c r="M595" s="137">
        <f>SIMULATEUR!$L$9*(SIMULATEUR!$H$9*E595-Cout_Audit)</f>
        <v/>
      </c>
      <c r="N595" s="137">
        <f>SIMULATEUR!$L$10*(SIMULATEUR!$H$10*F595-Cout_Audit)</f>
        <v/>
      </c>
      <c r="O595" s="137">
        <f>SIMULATEUR!$L$11*(SIMULATEUR!$H$11*G595-Cout_Audit)</f>
        <v/>
      </c>
      <c r="P595" s="137">
        <f>SIMULATEUR!$L$12*(SIMULATEUR!$H$12*H595-Cout_Audit)</f>
        <v/>
      </c>
      <c r="Q595" s="137">
        <f>SIMULATEUR!$L$13*(SIMULATEUR!$H$13*I595-Cout_Audit)</f>
        <v/>
      </c>
      <c r="S595" s="138">
        <f>SUM(J595:Q595)</f>
        <v/>
      </c>
    </row>
    <row r="596">
      <c r="A596" s="135" t="n">
        <v>593</v>
      </c>
      <c r="B596" s="136">
        <f>MAX(0,MIN(1,NORMINV(RAND(),Taux_Recup,Ecart_Type_Recup)))</f>
        <v/>
      </c>
      <c r="C596" s="136">
        <f>MAX(0,MIN(1,NORMINV(RAND(),Taux_Recup,Ecart_Type_Recup)))</f>
        <v/>
      </c>
      <c r="D596" s="136">
        <f>MAX(0,MIN(1,NORMINV(RAND(),Taux_Recup,Ecart_Type_Recup)))</f>
        <v/>
      </c>
      <c r="E596" s="136">
        <f>MAX(0,MIN(1,NORMINV(RAND(),Taux_Recup,Ecart_Type_Recup)))</f>
        <v/>
      </c>
      <c r="F596" s="136">
        <f>MAX(0,MIN(1,NORMINV(RAND(),Taux_Recup,Ecart_Type_Recup)))</f>
        <v/>
      </c>
      <c r="G596" s="136">
        <f>MAX(0,MIN(1,NORMINV(RAND(),Taux_Recup,Ecart_Type_Recup)))</f>
        <v/>
      </c>
      <c r="H596" s="136">
        <f>MAX(0,MIN(1,NORMINV(RAND(),Taux_Recup,Ecart_Type_Recup)))</f>
        <v/>
      </c>
      <c r="I596" s="136">
        <f>MAX(0,MIN(1,NORMINV(RAND(),Taux_Recup,Ecart_Type_Recup)))</f>
        <v/>
      </c>
      <c r="J596" s="137">
        <f>SIMULATEUR!$L$6*(SIMULATEUR!$H$6*B596-Cout_Audit)</f>
        <v/>
      </c>
      <c r="K596" s="137">
        <f>SIMULATEUR!$L$7*(SIMULATEUR!$H$7*C596-Cout_Audit)</f>
        <v/>
      </c>
      <c r="L596" s="137">
        <f>SIMULATEUR!$L$8*(SIMULATEUR!$H$8*D596-Cout_Audit)</f>
        <v/>
      </c>
      <c r="M596" s="137">
        <f>SIMULATEUR!$L$9*(SIMULATEUR!$H$9*E596-Cout_Audit)</f>
        <v/>
      </c>
      <c r="N596" s="137">
        <f>SIMULATEUR!$L$10*(SIMULATEUR!$H$10*F596-Cout_Audit)</f>
        <v/>
      </c>
      <c r="O596" s="137">
        <f>SIMULATEUR!$L$11*(SIMULATEUR!$H$11*G596-Cout_Audit)</f>
        <v/>
      </c>
      <c r="P596" s="137">
        <f>SIMULATEUR!$L$12*(SIMULATEUR!$H$12*H596-Cout_Audit)</f>
        <v/>
      </c>
      <c r="Q596" s="137">
        <f>SIMULATEUR!$L$13*(SIMULATEUR!$H$13*I596-Cout_Audit)</f>
        <v/>
      </c>
      <c r="S596" s="138">
        <f>SUM(J596:Q596)</f>
        <v/>
      </c>
    </row>
    <row r="597">
      <c r="A597" s="135" t="n">
        <v>594</v>
      </c>
      <c r="B597" s="136">
        <f>MAX(0,MIN(1,NORMINV(RAND(),Taux_Recup,Ecart_Type_Recup)))</f>
        <v/>
      </c>
      <c r="C597" s="136">
        <f>MAX(0,MIN(1,NORMINV(RAND(),Taux_Recup,Ecart_Type_Recup)))</f>
        <v/>
      </c>
      <c r="D597" s="136">
        <f>MAX(0,MIN(1,NORMINV(RAND(),Taux_Recup,Ecart_Type_Recup)))</f>
        <v/>
      </c>
      <c r="E597" s="136">
        <f>MAX(0,MIN(1,NORMINV(RAND(),Taux_Recup,Ecart_Type_Recup)))</f>
        <v/>
      </c>
      <c r="F597" s="136">
        <f>MAX(0,MIN(1,NORMINV(RAND(),Taux_Recup,Ecart_Type_Recup)))</f>
        <v/>
      </c>
      <c r="G597" s="136">
        <f>MAX(0,MIN(1,NORMINV(RAND(),Taux_Recup,Ecart_Type_Recup)))</f>
        <v/>
      </c>
      <c r="H597" s="136">
        <f>MAX(0,MIN(1,NORMINV(RAND(),Taux_Recup,Ecart_Type_Recup)))</f>
        <v/>
      </c>
      <c r="I597" s="136">
        <f>MAX(0,MIN(1,NORMINV(RAND(),Taux_Recup,Ecart_Type_Recup)))</f>
        <v/>
      </c>
      <c r="J597" s="137">
        <f>SIMULATEUR!$L$6*(SIMULATEUR!$H$6*B597-Cout_Audit)</f>
        <v/>
      </c>
      <c r="K597" s="137">
        <f>SIMULATEUR!$L$7*(SIMULATEUR!$H$7*C597-Cout_Audit)</f>
        <v/>
      </c>
      <c r="L597" s="137">
        <f>SIMULATEUR!$L$8*(SIMULATEUR!$H$8*D597-Cout_Audit)</f>
        <v/>
      </c>
      <c r="M597" s="137">
        <f>SIMULATEUR!$L$9*(SIMULATEUR!$H$9*E597-Cout_Audit)</f>
        <v/>
      </c>
      <c r="N597" s="137">
        <f>SIMULATEUR!$L$10*(SIMULATEUR!$H$10*F597-Cout_Audit)</f>
        <v/>
      </c>
      <c r="O597" s="137">
        <f>SIMULATEUR!$L$11*(SIMULATEUR!$H$11*G597-Cout_Audit)</f>
        <v/>
      </c>
      <c r="P597" s="137">
        <f>SIMULATEUR!$L$12*(SIMULATEUR!$H$12*H597-Cout_Audit)</f>
        <v/>
      </c>
      <c r="Q597" s="137">
        <f>SIMULATEUR!$L$13*(SIMULATEUR!$H$13*I597-Cout_Audit)</f>
        <v/>
      </c>
      <c r="S597" s="138">
        <f>SUM(J597:Q597)</f>
        <v/>
      </c>
    </row>
    <row r="598">
      <c r="A598" s="135" t="n">
        <v>595</v>
      </c>
      <c r="B598" s="136">
        <f>MAX(0,MIN(1,NORMINV(RAND(),Taux_Recup,Ecart_Type_Recup)))</f>
        <v/>
      </c>
      <c r="C598" s="136">
        <f>MAX(0,MIN(1,NORMINV(RAND(),Taux_Recup,Ecart_Type_Recup)))</f>
        <v/>
      </c>
      <c r="D598" s="136">
        <f>MAX(0,MIN(1,NORMINV(RAND(),Taux_Recup,Ecart_Type_Recup)))</f>
        <v/>
      </c>
      <c r="E598" s="136">
        <f>MAX(0,MIN(1,NORMINV(RAND(),Taux_Recup,Ecart_Type_Recup)))</f>
        <v/>
      </c>
      <c r="F598" s="136">
        <f>MAX(0,MIN(1,NORMINV(RAND(),Taux_Recup,Ecart_Type_Recup)))</f>
        <v/>
      </c>
      <c r="G598" s="136">
        <f>MAX(0,MIN(1,NORMINV(RAND(),Taux_Recup,Ecart_Type_Recup)))</f>
        <v/>
      </c>
      <c r="H598" s="136">
        <f>MAX(0,MIN(1,NORMINV(RAND(),Taux_Recup,Ecart_Type_Recup)))</f>
        <v/>
      </c>
      <c r="I598" s="136">
        <f>MAX(0,MIN(1,NORMINV(RAND(),Taux_Recup,Ecart_Type_Recup)))</f>
        <v/>
      </c>
      <c r="J598" s="137">
        <f>SIMULATEUR!$L$6*(SIMULATEUR!$H$6*B598-Cout_Audit)</f>
        <v/>
      </c>
      <c r="K598" s="137">
        <f>SIMULATEUR!$L$7*(SIMULATEUR!$H$7*C598-Cout_Audit)</f>
        <v/>
      </c>
      <c r="L598" s="137">
        <f>SIMULATEUR!$L$8*(SIMULATEUR!$H$8*D598-Cout_Audit)</f>
        <v/>
      </c>
      <c r="M598" s="137">
        <f>SIMULATEUR!$L$9*(SIMULATEUR!$H$9*E598-Cout_Audit)</f>
        <v/>
      </c>
      <c r="N598" s="137">
        <f>SIMULATEUR!$L$10*(SIMULATEUR!$H$10*F598-Cout_Audit)</f>
        <v/>
      </c>
      <c r="O598" s="137">
        <f>SIMULATEUR!$L$11*(SIMULATEUR!$H$11*G598-Cout_Audit)</f>
        <v/>
      </c>
      <c r="P598" s="137">
        <f>SIMULATEUR!$L$12*(SIMULATEUR!$H$12*H598-Cout_Audit)</f>
        <v/>
      </c>
      <c r="Q598" s="137">
        <f>SIMULATEUR!$L$13*(SIMULATEUR!$H$13*I598-Cout_Audit)</f>
        <v/>
      </c>
      <c r="S598" s="138">
        <f>SUM(J598:Q598)</f>
        <v/>
      </c>
    </row>
    <row r="599">
      <c r="A599" s="135" t="n">
        <v>596</v>
      </c>
      <c r="B599" s="136">
        <f>MAX(0,MIN(1,NORMINV(RAND(),Taux_Recup,Ecart_Type_Recup)))</f>
        <v/>
      </c>
      <c r="C599" s="136">
        <f>MAX(0,MIN(1,NORMINV(RAND(),Taux_Recup,Ecart_Type_Recup)))</f>
        <v/>
      </c>
      <c r="D599" s="136">
        <f>MAX(0,MIN(1,NORMINV(RAND(),Taux_Recup,Ecart_Type_Recup)))</f>
        <v/>
      </c>
      <c r="E599" s="136">
        <f>MAX(0,MIN(1,NORMINV(RAND(),Taux_Recup,Ecart_Type_Recup)))</f>
        <v/>
      </c>
      <c r="F599" s="136">
        <f>MAX(0,MIN(1,NORMINV(RAND(),Taux_Recup,Ecart_Type_Recup)))</f>
        <v/>
      </c>
      <c r="G599" s="136">
        <f>MAX(0,MIN(1,NORMINV(RAND(),Taux_Recup,Ecart_Type_Recup)))</f>
        <v/>
      </c>
      <c r="H599" s="136">
        <f>MAX(0,MIN(1,NORMINV(RAND(),Taux_Recup,Ecart_Type_Recup)))</f>
        <v/>
      </c>
      <c r="I599" s="136">
        <f>MAX(0,MIN(1,NORMINV(RAND(),Taux_Recup,Ecart_Type_Recup)))</f>
        <v/>
      </c>
      <c r="J599" s="137">
        <f>SIMULATEUR!$L$6*(SIMULATEUR!$H$6*B599-Cout_Audit)</f>
        <v/>
      </c>
      <c r="K599" s="137">
        <f>SIMULATEUR!$L$7*(SIMULATEUR!$H$7*C599-Cout_Audit)</f>
        <v/>
      </c>
      <c r="L599" s="137">
        <f>SIMULATEUR!$L$8*(SIMULATEUR!$H$8*D599-Cout_Audit)</f>
        <v/>
      </c>
      <c r="M599" s="137">
        <f>SIMULATEUR!$L$9*(SIMULATEUR!$H$9*E599-Cout_Audit)</f>
        <v/>
      </c>
      <c r="N599" s="137">
        <f>SIMULATEUR!$L$10*(SIMULATEUR!$H$10*F599-Cout_Audit)</f>
        <v/>
      </c>
      <c r="O599" s="137">
        <f>SIMULATEUR!$L$11*(SIMULATEUR!$H$11*G599-Cout_Audit)</f>
        <v/>
      </c>
      <c r="P599" s="137">
        <f>SIMULATEUR!$L$12*(SIMULATEUR!$H$12*H599-Cout_Audit)</f>
        <v/>
      </c>
      <c r="Q599" s="137">
        <f>SIMULATEUR!$L$13*(SIMULATEUR!$H$13*I599-Cout_Audit)</f>
        <v/>
      </c>
      <c r="S599" s="138">
        <f>SUM(J599:Q599)</f>
        <v/>
      </c>
    </row>
    <row r="600">
      <c r="A600" s="135" t="n">
        <v>597</v>
      </c>
      <c r="B600" s="136">
        <f>MAX(0,MIN(1,NORMINV(RAND(),Taux_Recup,Ecart_Type_Recup)))</f>
        <v/>
      </c>
      <c r="C600" s="136">
        <f>MAX(0,MIN(1,NORMINV(RAND(),Taux_Recup,Ecart_Type_Recup)))</f>
        <v/>
      </c>
      <c r="D600" s="136">
        <f>MAX(0,MIN(1,NORMINV(RAND(),Taux_Recup,Ecart_Type_Recup)))</f>
        <v/>
      </c>
      <c r="E600" s="136">
        <f>MAX(0,MIN(1,NORMINV(RAND(),Taux_Recup,Ecart_Type_Recup)))</f>
        <v/>
      </c>
      <c r="F600" s="136">
        <f>MAX(0,MIN(1,NORMINV(RAND(),Taux_Recup,Ecart_Type_Recup)))</f>
        <v/>
      </c>
      <c r="G600" s="136">
        <f>MAX(0,MIN(1,NORMINV(RAND(),Taux_Recup,Ecart_Type_Recup)))</f>
        <v/>
      </c>
      <c r="H600" s="136">
        <f>MAX(0,MIN(1,NORMINV(RAND(),Taux_Recup,Ecart_Type_Recup)))</f>
        <v/>
      </c>
      <c r="I600" s="136">
        <f>MAX(0,MIN(1,NORMINV(RAND(),Taux_Recup,Ecart_Type_Recup)))</f>
        <v/>
      </c>
      <c r="J600" s="137">
        <f>SIMULATEUR!$L$6*(SIMULATEUR!$H$6*B600-Cout_Audit)</f>
        <v/>
      </c>
      <c r="K600" s="137">
        <f>SIMULATEUR!$L$7*(SIMULATEUR!$H$7*C600-Cout_Audit)</f>
        <v/>
      </c>
      <c r="L600" s="137">
        <f>SIMULATEUR!$L$8*(SIMULATEUR!$H$8*D600-Cout_Audit)</f>
        <v/>
      </c>
      <c r="M600" s="137">
        <f>SIMULATEUR!$L$9*(SIMULATEUR!$H$9*E600-Cout_Audit)</f>
        <v/>
      </c>
      <c r="N600" s="137">
        <f>SIMULATEUR!$L$10*(SIMULATEUR!$H$10*F600-Cout_Audit)</f>
        <v/>
      </c>
      <c r="O600" s="137">
        <f>SIMULATEUR!$L$11*(SIMULATEUR!$H$11*G600-Cout_Audit)</f>
        <v/>
      </c>
      <c r="P600" s="137">
        <f>SIMULATEUR!$L$12*(SIMULATEUR!$H$12*H600-Cout_Audit)</f>
        <v/>
      </c>
      <c r="Q600" s="137">
        <f>SIMULATEUR!$L$13*(SIMULATEUR!$H$13*I600-Cout_Audit)</f>
        <v/>
      </c>
      <c r="S600" s="138">
        <f>SUM(J600:Q600)</f>
        <v/>
      </c>
    </row>
    <row r="601">
      <c r="A601" s="135" t="n">
        <v>598</v>
      </c>
      <c r="B601" s="136">
        <f>MAX(0,MIN(1,NORMINV(RAND(),Taux_Recup,Ecart_Type_Recup)))</f>
        <v/>
      </c>
      <c r="C601" s="136">
        <f>MAX(0,MIN(1,NORMINV(RAND(),Taux_Recup,Ecart_Type_Recup)))</f>
        <v/>
      </c>
      <c r="D601" s="136">
        <f>MAX(0,MIN(1,NORMINV(RAND(),Taux_Recup,Ecart_Type_Recup)))</f>
        <v/>
      </c>
      <c r="E601" s="136">
        <f>MAX(0,MIN(1,NORMINV(RAND(),Taux_Recup,Ecart_Type_Recup)))</f>
        <v/>
      </c>
      <c r="F601" s="136">
        <f>MAX(0,MIN(1,NORMINV(RAND(),Taux_Recup,Ecart_Type_Recup)))</f>
        <v/>
      </c>
      <c r="G601" s="136">
        <f>MAX(0,MIN(1,NORMINV(RAND(),Taux_Recup,Ecart_Type_Recup)))</f>
        <v/>
      </c>
      <c r="H601" s="136">
        <f>MAX(0,MIN(1,NORMINV(RAND(),Taux_Recup,Ecart_Type_Recup)))</f>
        <v/>
      </c>
      <c r="I601" s="136">
        <f>MAX(0,MIN(1,NORMINV(RAND(),Taux_Recup,Ecart_Type_Recup)))</f>
        <v/>
      </c>
      <c r="J601" s="137">
        <f>SIMULATEUR!$L$6*(SIMULATEUR!$H$6*B601-Cout_Audit)</f>
        <v/>
      </c>
      <c r="K601" s="137">
        <f>SIMULATEUR!$L$7*(SIMULATEUR!$H$7*C601-Cout_Audit)</f>
        <v/>
      </c>
      <c r="L601" s="137">
        <f>SIMULATEUR!$L$8*(SIMULATEUR!$H$8*D601-Cout_Audit)</f>
        <v/>
      </c>
      <c r="M601" s="137">
        <f>SIMULATEUR!$L$9*(SIMULATEUR!$H$9*E601-Cout_Audit)</f>
        <v/>
      </c>
      <c r="N601" s="137">
        <f>SIMULATEUR!$L$10*(SIMULATEUR!$H$10*F601-Cout_Audit)</f>
        <v/>
      </c>
      <c r="O601" s="137">
        <f>SIMULATEUR!$L$11*(SIMULATEUR!$H$11*G601-Cout_Audit)</f>
        <v/>
      </c>
      <c r="P601" s="137">
        <f>SIMULATEUR!$L$12*(SIMULATEUR!$H$12*H601-Cout_Audit)</f>
        <v/>
      </c>
      <c r="Q601" s="137">
        <f>SIMULATEUR!$L$13*(SIMULATEUR!$H$13*I601-Cout_Audit)</f>
        <v/>
      </c>
      <c r="S601" s="138">
        <f>SUM(J601:Q601)</f>
        <v/>
      </c>
    </row>
    <row r="602">
      <c r="A602" s="135" t="n">
        <v>599</v>
      </c>
      <c r="B602" s="136">
        <f>MAX(0,MIN(1,NORMINV(RAND(),Taux_Recup,Ecart_Type_Recup)))</f>
        <v/>
      </c>
      <c r="C602" s="136">
        <f>MAX(0,MIN(1,NORMINV(RAND(),Taux_Recup,Ecart_Type_Recup)))</f>
        <v/>
      </c>
      <c r="D602" s="136">
        <f>MAX(0,MIN(1,NORMINV(RAND(),Taux_Recup,Ecart_Type_Recup)))</f>
        <v/>
      </c>
      <c r="E602" s="136">
        <f>MAX(0,MIN(1,NORMINV(RAND(),Taux_Recup,Ecart_Type_Recup)))</f>
        <v/>
      </c>
      <c r="F602" s="136">
        <f>MAX(0,MIN(1,NORMINV(RAND(),Taux_Recup,Ecart_Type_Recup)))</f>
        <v/>
      </c>
      <c r="G602" s="136">
        <f>MAX(0,MIN(1,NORMINV(RAND(),Taux_Recup,Ecart_Type_Recup)))</f>
        <v/>
      </c>
      <c r="H602" s="136">
        <f>MAX(0,MIN(1,NORMINV(RAND(),Taux_Recup,Ecart_Type_Recup)))</f>
        <v/>
      </c>
      <c r="I602" s="136">
        <f>MAX(0,MIN(1,NORMINV(RAND(),Taux_Recup,Ecart_Type_Recup)))</f>
        <v/>
      </c>
      <c r="J602" s="137">
        <f>SIMULATEUR!$L$6*(SIMULATEUR!$H$6*B602-Cout_Audit)</f>
        <v/>
      </c>
      <c r="K602" s="137">
        <f>SIMULATEUR!$L$7*(SIMULATEUR!$H$7*C602-Cout_Audit)</f>
        <v/>
      </c>
      <c r="L602" s="137">
        <f>SIMULATEUR!$L$8*(SIMULATEUR!$H$8*D602-Cout_Audit)</f>
        <v/>
      </c>
      <c r="M602" s="137">
        <f>SIMULATEUR!$L$9*(SIMULATEUR!$H$9*E602-Cout_Audit)</f>
        <v/>
      </c>
      <c r="N602" s="137">
        <f>SIMULATEUR!$L$10*(SIMULATEUR!$H$10*F602-Cout_Audit)</f>
        <v/>
      </c>
      <c r="O602" s="137">
        <f>SIMULATEUR!$L$11*(SIMULATEUR!$H$11*G602-Cout_Audit)</f>
        <v/>
      </c>
      <c r="P602" s="137">
        <f>SIMULATEUR!$L$12*(SIMULATEUR!$H$12*H602-Cout_Audit)</f>
        <v/>
      </c>
      <c r="Q602" s="137">
        <f>SIMULATEUR!$L$13*(SIMULATEUR!$H$13*I602-Cout_Audit)</f>
        <v/>
      </c>
      <c r="S602" s="138">
        <f>SUM(J602:Q602)</f>
        <v/>
      </c>
    </row>
    <row r="603">
      <c r="A603" s="135" t="n">
        <v>600</v>
      </c>
      <c r="B603" s="136">
        <f>MAX(0,MIN(1,NORMINV(RAND(),Taux_Recup,Ecart_Type_Recup)))</f>
        <v/>
      </c>
      <c r="C603" s="136">
        <f>MAX(0,MIN(1,NORMINV(RAND(),Taux_Recup,Ecart_Type_Recup)))</f>
        <v/>
      </c>
      <c r="D603" s="136">
        <f>MAX(0,MIN(1,NORMINV(RAND(),Taux_Recup,Ecart_Type_Recup)))</f>
        <v/>
      </c>
      <c r="E603" s="136">
        <f>MAX(0,MIN(1,NORMINV(RAND(),Taux_Recup,Ecart_Type_Recup)))</f>
        <v/>
      </c>
      <c r="F603" s="136">
        <f>MAX(0,MIN(1,NORMINV(RAND(),Taux_Recup,Ecart_Type_Recup)))</f>
        <v/>
      </c>
      <c r="G603" s="136">
        <f>MAX(0,MIN(1,NORMINV(RAND(),Taux_Recup,Ecart_Type_Recup)))</f>
        <v/>
      </c>
      <c r="H603" s="136">
        <f>MAX(0,MIN(1,NORMINV(RAND(),Taux_Recup,Ecart_Type_Recup)))</f>
        <v/>
      </c>
      <c r="I603" s="136">
        <f>MAX(0,MIN(1,NORMINV(RAND(),Taux_Recup,Ecart_Type_Recup)))</f>
        <v/>
      </c>
      <c r="J603" s="137">
        <f>SIMULATEUR!$L$6*(SIMULATEUR!$H$6*B603-Cout_Audit)</f>
        <v/>
      </c>
      <c r="K603" s="137">
        <f>SIMULATEUR!$L$7*(SIMULATEUR!$H$7*C603-Cout_Audit)</f>
        <v/>
      </c>
      <c r="L603" s="137">
        <f>SIMULATEUR!$L$8*(SIMULATEUR!$H$8*D603-Cout_Audit)</f>
        <v/>
      </c>
      <c r="M603" s="137">
        <f>SIMULATEUR!$L$9*(SIMULATEUR!$H$9*E603-Cout_Audit)</f>
        <v/>
      </c>
      <c r="N603" s="137">
        <f>SIMULATEUR!$L$10*(SIMULATEUR!$H$10*F603-Cout_Audit)</f>
        <v/>
      </c>
      <c r="O603" s="137">
        <f>SIMULATEUR!$L$11*(SIMULATEUR!$H$11*G603-Cout_Audit)</f>
        <v/>
      </c>
      <c r="P603" s="137">
        <f>SIMULATEUR!$L$12*(SIMULATEUR!$H$12*H603-Cout_Audit)</f>
        <v/>
      </c>
      <c r="Q603" s="137">
        <f>SIMULATEUR!$L$13*(SIMULATEUR!$H$13*I603-Cout_Audit)</f>
        <v/>
      </c>
      <c r="S603" s="138">
        <f>SUM(J603:Q603)</f>
        <v/>
      </c>
    </row>
    <row r="604">
      <c r="A604" s="135" t="n">
        <v>601</v>
      </c>
      <c r="B604" s="136">
        <f>MAX(0,MIN(1,NORMINV(RAND(),Taux_Recup,Ecart_Type_Recup)))</f>
        <v/>
      </c>
      <c r="C604" s="136">
        <f>MAX(0,MIN(1,NORMINV(RAND(),Taux_Recup,Ecart_Type_Recup)))</f>
        <v/>
      </c>
      <c r="D604" s="136">
        <f>MAX(0,MIN(1,NORMINV(RAND(),Taux_Recup,Ecart_Type_Recup)))</f>
        <v/>
      </c>
      <c r="E604" s="136">
        <f>MAX(0,MIN(1,NORMINV(RAND(),Taux_Recup,Ecart_Type_Recup)))</f>
        <v/>
      </c>
      <c r="F604" s="136">
        <f>MAX(0,MIN(1,NORMINV(RAND(),Taux_Recup,Ecart_Type_Recup)))</f>
        <v/>
      </c>
      <c r="G604" s="136">
        <f>MAX(0,MIN(1,NORMINV(RAND(),Taux_Recup,Ecart_Type_Recup)))</f>
        <v/>
      </c>
      <c r="H604" s="136">
        <f>MAX(0,MIN(1,NORMINV(RAND(),Taux_Recup,Ecart_Type_Recup)))</f>
        <v/>
      </c>
      <c r="I604" s="136">
        <f>MAX(0,MIN(1,NORMINV(RAND(),Taux_Recup,Ecart_Type_Recup)))</f>
        <v/>
      </c>
      <c r="J604" s="137">
        <f>SIMULATEUR!$L$6*(SIMULATEUR!$H$6*B604-Cout_Audit)</f>
        <v/>
      </c>
      <c r="K604" s="137">
        <f>SIMULATEUR!$L$7*(SIMULATEUR!$H$7*C604-Cout_Audit)</f>
        <v/>
      </c>
      <c r="L604" s="137">
        <f>SIMULATEUR!$L$8*(SIMULATEUR!$H$8*D604-Cout_Audit)</f>
        <v/>
      </c>
      <c r="M604" s="137">
        <f>SIMULATEUR!$L$9*(SIMULATEUR!$H$9*E604-Cout_Audit)</f>
        <v/>
      </c>
      <c r="N604" s="137">
        <f>SIMULATEUR!$L$10*(SIMULATEUR!$H$10*F604-Cout_Audit)</f>
        <v/>
      </c>
      <c r="O604" s="137">
        <f>SIMULATEUR!$L$11*(SIMULATEUR!$H$11*G604-Cout_Audit)</f>
        <v/>
      </c>
      <c r="P604" s="137">
        <f>SIMULATEUR!$L$12*(SIMULATEUR!$H$12*H604-Cout_Audit)</f>
        <v/>
      </c>
      <c r="Q604" s="137">
        <f>SIMULATEUR!$L$13*(SIMULATEUR!$H$13*I604-Cout_Audit)</f>
        <v/>
      </c>
      <c r="S604" s="138">
        <f>SUM(J604:Q604)</f>
        <v/>
      </c>
    </row>
    <row r="605">
      <c r="A605" s="135" t="n">
        <v>602</v>
      </c>
      <c r="B605" s="136">
        <f>MAX(0,MIN(1,NORMINV(RAND(),Taux_Recup,Ecart_Type_Recup)))</f>
        <v/>
      </c>
      <c r="C605" s="136">
        <f>MAX(0,MIN(1,NORMINV(RAND(),Taux_Recup,Ecart_Type_Recup)))</f>
        <v/>
      </c>
      <c r="D605" s="136">
        <f>MAX(0,MIN(1,NORMINV(RAND(),Taux_Recup,Ecart_Type_Recup)))</f>
        <v/>
      </c>
      <c r="E605" s="136">
        <f>MAX(0,MIN(1,NORMINV(RAND(),Taux_Recup,Ecart_Type_Recup)))</f>
        <v/>
      </c>
      <c r="F605" s="136">
        <f>MAX(0,MIN(1,NORMINV(RAND(),Taux_Recup,Ecart_Type_Recup)))</f>
        <v/>
      </c>
      <c r="G605" s="136">
        <f>MAX(0,MIN(1,NORMINV(RAND(),Taux_Recup,Ecart_Type_Recup)))</f>
        <v/>
      </c>
      <c r="H605" s="136">
        <f>MAX(0,MIN(1,NORMINV(RAND(),Taux_Recup,Ecart_Type_Recup)))</f>
        <v/>
      </c>
      <c r="I605" s="136">
        <f>MAX(0,MIN(1,NORMINV(RAND(),Taux_Recup,Ecart_Type_Recup)))</f>
        <v/>
      </c>
      <c r="J605" s="137">
        <f>SIMULATEUR!$L$6*(SIMULATEUR!$H$6*B605-Cout_Audit)</f>
        <v/>
      </c>
      <c r="K605" s="137">
        <f>SIMULATEUR!$L$7*(SIMULATEUR!$H$7*C605-Cout_Audit)</f>
        <v/>
      </c>
      <c r="L605" s="137">
        <f>SIMULATEUR!$L$8*(SIMULATEUR!$H$8*D605-Cout_Audit)</f>
        <v/>
      </c>
      <c r="M605" s="137">
        <f>SIMULATEUR!$L$9*(SIMULATEUR!$H$9*E605-Cout_Audit)</f>
        <v/>
      </c>
      <c r="N605" s="137">
        <f>SIMULATEUR!$L$10*(SIMULATEUR!$H$10*F605-Cout_Audit)</f>
        <v/>
      </c>
      <c r="O605" s="137">
        <f>SIMULATEUR!$L$11*(SIMULATEUR!$H$11*G605-Cout_Audit)</f>
        <v/>
      </c>
      <c r="P605" s="137">
        <f>SIMULATEUR!$L$12*(SIMULATEUR!$H$12*H605-Cout_Audit)</f>
        <v/>
      </c>
      <c r="Q605" s="137">
        <f>SIMULATEUR!$L$13*(SIMULATEUR!$H$13*I605-Cout_Audit)</f>
        <v/>
      </c>
      <c r="S605" s="138">
        <f>SUM(J605:Q605)</f>
        <v/>
      </c>
    </row>
    <row r="606">
      <c r="A606" s="135" t="n">
        <v>603</v>
      </c>
      <c r="B606" s="136">
        <f>MAX(0,MIN(1,NORMINV(RAND(),Taux_Recup,Ecart_Type_Recup)))</f>
        <v/>
      </c>
      <c r="C606" s="136">
        <f>MAX(0,MIN(1,NORMINV(RAND(),Taux_Recup,Ecart_Type_Recup)))</f>
        <v/>
      </c>
      <c r="D606" s="136">
        <f>MAX(0,MIN(1,NORMINV(RAND(),Taux_Recup,Ecart_Type_Recup)))</f>
        <v/>
      </c>
      <c r="E606" s="136">
        <f>MAX(0,MIN(1,NORMINV(RAND(),Taux_Recup,Ecart_Type_Recup)))</f>
        <v/>
      </c>
      <c r="F606" s="136">
        <f>MAX(0,MIN(1,NORMINV(RAND(),Taux_Recup,Ecart_Type_Recup)))</f>
        <v/>
      </c>
      <c r="G606" s="136">
        <f>MAX(0,MIN(1,NORMINV(RAND(),Taux_Recup,Ecart_Type_Recup)))</f>
        <v/>
      </c>
      <c r="H606" s="136">
        <f>MAX(0,MIN(1,NORMINV(RAND(),Taux_Recup,Ecart_Type_Recup)))</f>
        <v/>
      </c>
      <c r="I606" s="136">
        <f>MAX(0,MIN(1,NORMINV(RAND(),Taux_Recup,Ecart_Type_Recup)))</f>
        <v/>
      </c>
      <c r="J606" s="137">
        <f>SIMULATEUR!$L$6*(SIMULATEUR!$H$6*B606-Cout_Audit)</f>
        <v/>
      </c>
      <c r="K606" s="137">
        <f>SIMULATEUR!$L$7*(SIMULATEUR!$H$7*C606-Cout_Audit)</f>
        <v/>
      </c>
      <c r="L606" s="137">
        <f>SIMULATEUR!$L$8*(SIMULATEUR!$H$8*D606-Cout_Audit)</f>
        <v/>
      </c>
      <c r="M606" s="137">
        <f>SIMULATEUR!$L$9*(SIMULATEUR!$H$9*E606-Cout_Audit)</f>
        <v/>
      </c>
      <c r="N606" s="137">
        <f>SIMULATEUR!$L$10*(SIMULATEUR!$H$10*F606-Cout_Audit)</f>
        <v/>
      </c>
      <c r="O606" s="137">
        <f>SIMULATEUR!$L$11*(SIMULATEUR!$H$11*G606-Cout_Audit)</f>
        <v/>
      </c>
      <c r="P606" s="137">
        <f>SIMULATEUR!$L$12*(SIMULATEUR!$H$12*H606-Cout_Audit)</f>
        <v/>
      </c>
      <c r="Q606" s="137">
        <f>SIMULATEUR!$L$13*(SIMULATEUR!$H$13*I606-Cout_Audit)</f>
        <v/>
      </c>
      <c r="S606" s="138">
        <f>SUM(J606:Q606)</f>
        <v/>
      </c>
    </row>
    <row r="607">
      <c r="A607" s="135" t="n">
        <v>604</v>
      </c>
      <c r="B607" s="136">
        <f>MAX(0,MIN(1,NORMINV(RAND(),Taux_Recup,Ecart_Type_Recup)))</f>
        <v/>
      </c>
      <c r="C607" s="136">
        <f>MAX(0,MIN(1,NORMINV(RAND(),Taux_Recup,Ecart_Type_Recup)))</f>
        <v/>
      </c>
      <c r="D607" s="136">
        <f>MAX(0,MIN(1,NORMINV(RAND(),Taux_Recup,Ecart_Type_Recup)))</f>
        <v/>
      </c>
      <c r="E607" s="136">
        <f>MAX(0,MIN(1,NORMINV(RAND(),Taux_Recup,Ecart_Type_Recup)))</f>
        <v/>
      </c>
      <c r="F607" s="136">
        <f>MAX(0,MIN(1,NORMINV(RAND(),Taux_Recup,Ecart_Type_Recup)))</f>
        <v/>
      </c>
      <c r="G607" s="136">
        <f>MAX(0,MIN(1,NORMINV(RAND(),Taux_Recup,Ecart_Type_Recup)))</f>
        <v/>
      </c>
      <c r="H607" s="136">
        <f>MAX(0,MIN(1,NORMINV(RAND(),Taux_Recup,Ecart_Type_Recup)))</f>
        <v/>
      </c>
      <c r="I607" s="136">
        <f>MAX(0,MIN(1,NORMINV(RAND(),Taux_Recup,Ecart_Type_Recup)))</f>
        <v/>
      </c>
      <c r="J607" s="137">
        <f>SIMULATEUR!$L$6*(SIMULATEUR!$H$6*B607-Cout_Audit)</f>
        <v/>
      </c>
      <c r="K607" s="137">
        <f>SIMULATEUR!$L$7*(SIMULATEUR!$H$7*C607-Cout_Audit)</f>
        <v/>
      </c>
      <c r="L607" s="137">
        <f>SIMULATEUR!$L$8*(SIMULATEUR!$H$8*D607-Cout_Audit)</f>
        <v/>
      </c>
      <c r="M607" s="137">
        <f>SIMULATEUR!$L$9*(SIMULATEUR!$H$9*E607-Cout_Audit)</f>
        <v/>
      </c>
      <c r="N607" s="137">
        <f>SIMULATEUR!$L$10*(SIMULATEUR!$H$10*F607-Cout_Audit)</f>
        <v/>
      </c>
      <c r="O607" s="137">
        <f>SIMULATEUR!$L$11*(SIMULATEUR!$H$11*G607-Cout_Audit)</f>
        <v/>
      </c>
      <c r="P607" s="137">
        <f>SIMULATEUR!$L$12*(SIMULATEUR!$H$12*H607-Cout_Audit)</f>
        <v/>
      </c>
      <c r="Q607" s="137">
        <f>SIMULATEUR!$L$13*(SIMULATEUR!$H$13*I607-Cout_Audit)</f>
        <v/>
      </c>
      <c r="S607" s="138">
        <f>SUM(J607:Q607)</f>
        <v/>
      </c>
    </row>
    <row r="608">
      <c r="A608" s="135" t="n">
        <v>605</v>
      </c>
      <c r="B608" s="136">
        <f>MAX(0,MIN(1,NORMINV(RAND(),Taux_Recup,Ecart_Type_Recup)))</f>
        <v/>
      </c>
      <c r="C608" s="136">
        <f>MAX(0,MIN(1,NORMINV(RAND(),Taux_Recup,Ecart_Type_Recup)))</f>
        <v/>
      </c>
      <c r="D608" s="136">
        <f>MAX(0,MIN(1,NORMINV(RAND(),Taux_Recup,Ecart_Type_Recup)))</f>
        <v/>
      </c>
      <c r="E608" s="136">
        <f>MAX(0,MIN(1,NORMINV(RAND(),Taux_Recup,Ecart_Type_Recup)))</f>
        <v/>
      </c>
      <c r="F608" s="136">
        <f>MAX(0,MIN(1,NORMINV(RAND(),Taux_Recup,Ecart_Type_Recup)))</f>
        <v/>
      </c>
      <c r="G608" s="136">
        <f>MAX(0,MIN(1,NORMINV(RAND(),Taux_Recup,Ecart_Type_Recup)))</f>
        <v/>
      </c>
      <c r="H608" s="136">
        <f>MAX(0,MIN(1,NORMINV(RAND(),Taux_Recup,Ecart_Type_Recup)))</f>
        <v/>
      </c>
      <c r="I608" s="136">
        <f>MAX(0,MIN(1,NORMINV(RAND(),Taux_Recup,Ecart_Type_Recup)))</f>
        <v/>
      </c>
      <c r="J608" s="137">
        <f>SIMULATEUR!$L$6*(SIMULATEUR!$H$6*B608-Cout_Audit)</f>
        <v/>
      </c>
      <c r="K608" s="137">
        <f>SIMULATEUR!$L$7*(SIMULATEUR!$H$7*C608-Cout_Audit)</f>
        <v/>
      </c>
      <c r="L608" s="137">
        <f>SIMULATEUR!$L$8*(SIMULATEUR!$H$8*D608-Cout_Audit)</f>
        <v/>
      </c>
      <c r="M608" s="137">
        <f>SIMULATEUR!$L$9*(SIMULATEUR!$H$9*E608-Cout_Audit)</f>
        <v/>
      </c>
      <c r="N608" s="137">
        <f>SIMULATEUR!$L$10*(SIMULATEUR!$H$10*F608-Cout_Audit)</f>
        <v/>
      </c>
      <c r="O608" s="137">
        <f>SIMULATEUR!$L$11*(SIMULATEUR!$H$11*G608-Cout_Audit)</f>
        <v/>
      </c>
      <c r="P608" s="137">
        <f>SIMULATEUR!$L$12*(SIMULATEUR!$H$12*H608-Cout_Audit)</f>
        <v/>
      </c>
      <c r="Q608" s="137">
        <f>SIMULATEUR!$L$13*(SIMULATEUR!$H$13*I608-Cout_Audit)</f>
        <v/>
      </c>
      <c r="S608" s="138">
        <f>SUM(J608:Q608)</f>
        <v/>
      </c>
    </row>
    <row r="609">
      <c r="A609" s="135" t="n">
        <v>606</v>
      </c>
      <c r="B609" s="136">
        <f>MAX(0,MIN(1,NORMINV(RAND(),Taux_Recup,Ecart_Type_Recup)))</f>
        <v/>
      </c>
      <c r="C609" s="136">
        <f>MAX(0,MIN(1,NORMINV(RAND(),Taux_Recup,Ecart_Type_Recup)))</f>
        <v/>
      </c>
      <c r="D609" s="136">
        <f>MAX(0,MIN(1,NORMINV(RAND(),Taux_Recup,Ecart_Type_Recup)))</f>
        <v/>
      </c>
      <c r="E609" s="136">
        <f>MAX(0,MIN(1,NORMINV(RAND(),Taux_Recup,Ecart_Type_Recup)))</f>
        <v/>
      </c>
      <c r="F609" s="136">
        <f>MAX(0,MIN(1,NORMINV(RAND(),Taux_Recup,Ecart_Type_Recup)))</f>
        <v/>
      </c>
      <c r="G609" s="136">
        <f>MAX(0,MIN(1,NORMINV(RAND(),Taux_Recup,Ecart_Type_Recup)))</f>
        <v/>
      </c>
      <c r="H609" s="136">
        <f>MAX(0,MIN(1,NORMINV(RAND(),Taux_Recup,Ecart_Type_Recup)))</f>
        <v/>
      </c>
      <c r="I609" s="136">
        <f>MAX(0,MIN(1,NORMINV(RAND(),Taux_Recup,Ecart_Type_Recup)))</f>
        <v/>
      </c>
      <c r="J609" s="137">
        <f>SIMULATEUR!$L$6*(SIMULATEUR!$H$6*B609-Cout_Audit)</f>
        <v/>
      </c>
      <c r="K609" s="137">
        <f>SIMULATEUR!$L$7*(SIMULATEUR!$H$7*C609-Cout_Audit)</f>
        <v/>
      </c>
      <c r="L609" s="137">
        <f>SIMULATEUR!$L$8*(SIMULATEUR!$H$8*D609-Cout_Audit)</f>
        <v/>
      </c>
      <c r="M609" s="137">
        <f>SIMULATEUR!$L$9*(SIMULATEUR!$H$9*E609-Cout_Audit)</f>
        <v/>
      </c>
      <c r="N609" s="137">
        <f>SIMULATEUR!$L$10*(SIMULATEUR!$H$10*F609-Cout_Audit)</f>
        <v/>
      </c>
      <c r="O609" s="137">
        <f>SIMULATEUR!$L$11*(SIMULATEUR!$H$11*G609-Cout_Audit)</f>
        <v/>
      </c>
      <c r="P609" s="137">
        <f>SIMULATEUR!$L$12*(SIMULATEUR!$H$12*H609-Cout_Audit)</f>
        <v/>
      </c>
      <c r="Q609" s="137">
        <f>SIMULATEUR!$L$13*(SIMULATEUR!$H$13*I609-Cout_Audit)</f>
        <v/>
      </c>
      <c r="S609" s="138">
        <f>SUM(J609:Q609)</f>
        <v/>
      </c>
    </row>
    <row r="610">
      <c r="A610" s="135" t="n">
        <v>607</v>
      </c>
      <c r="B610" s="136">
        <f>MAX(0,MIN(1,NORMINV(RAND(),Taux_Recup,Ecart_Type_Recup)))</f>
        <v/>
      </c>
      <c r="C610" s="136">
        <f>MAX(0,MIN(1,NORMINV(RAND(),Taux_Recup,Ecart_Type_Recup)))</f>
        <v/>
      </c>
      <c r="D610" s="136">
        <f>MAX(0,MIN(1,NORMINV(RAND(),Taux_Recup,Ecart_Type_Recup)))</f>
        <v/>
      </c>
      <c r="E610" s="136">
        <f>MAX(0,MIN(1,NORMINV(RAND(),Taux_Recup,Ecart_Type_Recup)))</f>
        <v/>
      </c>
      <c r="F610" s="136">
        <f>MAX(0,MIN(1,NORMINV(RAND(),Taux_Recup,Ecart_Type_Recup)))</f>
        <v/>
      </c>
      <c r="G610" s="136">
        <f>MAX(0,MIN(1,NORMINV(RAND(),Taux_Recup,Ecart_Type_Recup)))</f>
        <v/>
      </c>
      <c r="H610" s="136">
        <f>MAX(0,MIN(1,NORMINV(RAND(),Taux_Recup,Ecart_Type_Recup)))</f>
        <v/>
      </c>
      <c r="I610" s="136">
        <f>MAX(0,MIN(1,NORMINV(RAND(),Taux_Recup,Ecart_Type_Recup)))</f>
        <v/>
      </c>
      <c r="J610" s="137">
        <f>SIMULATEUR!$L$6*(SIMULATEUR!$H$6*B610-Cout_Audit)</f>
        <v/>
      </c>
      <c r="K610" s="137">
        <f>SIMULATEUR!$L$7*(SIMULATEUR!$H$7*C610-Cout_Audit)</f>
        <v/>
      </c>
      <c r="L610" s="137">
        <f>SIMULATEUR!$L$8*(SIMULATEUR!$H$8*D610-Cout_Audit)</f>
        <v/>
      </c>
      <c r="M610" s="137">
        <f>SIMULATEUR!$L$9*(SIMULATEUR!$H$9*E610-Cout_Audit)</f>
        <v/>
      </c>
      <c r="N610" s="137">
        <f>SIMULATEUR!$L$10*(SIMULATEUR!$H$10*F610-Cout_Audit)</f>
        <v/>
      </c>
      <c r="O610" s="137">
        <f>SIMULATEUR!$L$11*(SIMULATEUR!$H$11*G610-Cout_Audit)</f>
        <v/>
      </c>
      <c r="P610" s="137">
        <f>SIMULATEUR!$L$12*(SIMULATEUR!$H$12*H610-Cout_Audit)</f>
        <v/>
      </c>
      <c r="Q610" s="137">
        <f>SIMULATEUR!$L$13*(SIMULATEUR!$H$13*I610-Cout_Audit)</f>
        <v/>
      </c>
      <c r="S610" s="138">
        <f>SUM(J610:Q610)</f>
        <v/>
      </c>
    </row>
    <row r="611">
      <c r="A611" s="135" t="n">
        <v>608</v>
      </c>
      <c r="B611" s="136">
        <f>MAX(0,MIN(1,NORMINV(RAND(),Taux_Recup,Ecart_Type_Recup)))</f>
        <v/>
      </c>
      <c r="C611" s="136">
        <f>MAX(0,MIN(1,NORMINV(RAND(),Taux_Recup,Ecart_Type_Recup)))</f>
        <v/>
      </c>
      <c r="D611" s="136">
        <f>MAX(0,MIN(1,NORMINV(RAND(),Taux_Recup,Ecart_Type_Recup)))</f>
        <v/>
      </c>
      <c r="E611" s="136">
        <f>MAX(0,MIN(1,NORMINV(RAND(),Taux_Recup,Ecart_Type_Recup)))</f>
        <v/>
      </c>
      <c r="F611" s="136">
        <f>MAX(0,MIN(1,NORMINV(RAND(),Taux_Recup,Ecart_Type_Recup)))</f>
        <v/>
      </c>
      <c r="G611" s="136">
        <f>MAX(0,MIN(1,NORMINV(RAND(),Taux_Recup,Ecart_Type_Recup)))</f>
        <v/>
      </c>
      <c r="H611" s="136">
        <f>MAX(0,MIN(1,NORMINV(RAND(),Taux_Recup,Ecart_Type_Recup)))</f>
        <v/>
      </c>
      <c r="I611" s="136">
        <f>MAX(0,MIN(1,NORMINV(RAND(),Taux_Recup,Ecart_Type_Recup)))</f>
        <v/>
      </c>
      <c r="J611" s="137">
        <f>SIMULATEUR!$L$6*(SIMULATEUR!$H$6*B611-Cout_Audit)</f>
        <v/>
      </c>
      <c r="K611" s="137">
        <f>SIMULATEUR!$L$7*(SIMULATEUR!$H$7*C611-Cout_Audit)</f>
        <v/>
      </c>
      <c r="L611" s="137">
        <f>SIMULATEUR!$L$8*(SIMULATEUR!$H$8*D611-Cout_Audit)</f>
        <v/>
      </c>
      <c r="M611" s="137">
        <f>SIMULATEUR!$L$9*(SIMULATEUR!$H$9*E611-Cout_Audit)</f>
        <v/>
      </c>
      <c r="N611" s="137">
        <f>SIMULATEUR!$L$10*(SIMULATEUR!$H$10*F611-Cout_Audit)</f>
        <v/>
      </c>
      <c r="O611" s="137">
        <f>SIMULATEUR!$L$11*(SIMULATEUR!$H$11*G611-Cout_Audit)</f>
        <v/>
      </c>
      <c r="P611" s="137">
        <f>SIMULATEUR!$L$12*(SIMULATEUR!$H$12*H611-Cout_Audit)</f>
        <v/>
      </c>
      <c r="Q611" s="137">
        <f>SIMULATEUR!$L$13*(SIMULATEUR!$H$13*I611-Cout_Audit)</f>
        <v/>
      </c>
      <c r="S611" s="138">
        <f>SUM(J611:Q611)</f>
        <v/>
      </c>
    </row>
    <row r="612">
      <c r="A612" s="135" t="n">
        <v>609</v>
      </c>
      <c r="B612" s="136">
        <f>MAX(0,MIN(1,NORMINV(RAND(),Taux_Recup,Ecart_Type_Recup)))</f>
        <v/>
      </c>
      <c r="C612" s="136">
        <f>MAX(0,MIN(1,NORMINV(RAND(),Taux_Recup,Ecart_Type_Recup)))</f>
        <v/>
      </c>
      <c r="D612" s="136">
        <f>MAX(0,MIN(1,NORMINV(RAND(),Taux_Recup,Ecart_Type_Recup)))</f>
        <v/>
      </c>
      <c r="E612" s="136">
        <f>MAX(0,MIN(1,NORMINV(RAND(),Taux_Recup,Ecart_Type_Recup)))</f>
        <v/>
      </c>
      <c r="F612" s="136">
        <f>MAX(0,MIN(1,NORMINV(RAND(),Taux_Recup,Ecart_Type_Recup)))</f>
        <v/>
      </c>
      <c r="G612" s="136">
        <f>MAX(0,MIN(1,NORMINV(RAND(),Taux_Recup,Ecart_Type_Recup)))</f>
        <v/>
      </c>
      <c r="H612" s="136">
        <f>MAX(0,MIN(1,NORMINV(RAND(),Taux_Recup,Ecart_Type_Recup)))</f>
        <v/>
      </c>
      <c r="I612" s="136">
        <f>MAX(0,MIN(1,NORMINV(RAND(),Taux_Recup,Ecart_Type_Recup)))</f>
        <v/>
      </c>
      <c r="J612" s="137">
        <f>SIMULATEUR!$L$6*(SIMULATEUR!$H$6*B612-Cout_Audit)</f>
        <v/>
      </c>
      <c r="K612" s="137">
        <f>SIMULATEUR!$L$7*(SIMULATEUR!$H$7*C612-Cout_Audit)</f>
        <v/>
      </c>
      <c r="L612" s="137">
        <f>SIMULATEUR!$L$8*(SIMULATEUR!$H$8*D612-Cout_Audit)</f>
        <v/>
      </c>
      <c r="M612" s="137">
        <f>SIMULATEUR!$L$9*(SIMULATEUR!$H$9*E612-Cout_Audit)</f>
        <v/>
      </c>
      <c r="N612" s="137">
        <f>SIMULATEUR!$L$10*(SIMULATEUR!$H$10*F612-Cout_Audit)</f>
        <v/>
      </c>
      <c r="O612" s="137">
        <f>SIMULATEUR!$L$11*(SIMULATEUR!$H$11*G612-Cout_Audit)</f>
        <v/>
      </c>
      <c r="P612" s="137">
        <f>SIMULATEUR!$L$12*(SIMULATEUR!$H$12*H612-Cout_Audit)</f>
        <v/>
      </c>
      <c r="Q612" s="137">
        <f>SIMULATEUR!$L$13*(SIMULATEUR!$H$13*I612-Cout_Audit)</f>
        <v/>
      </c>
      <c r="S612" s="138">
        <f>SUM(J612:Q612)</f>
        <v/>
      </c>
    </row>
    <row r="613">
      <c r="A613" s="135" t="n">
        <v>610</v>
      </c>
      <c r="B613" s="136">
        <f>MAX(0,MIN(1,NORMINV(RAND(),Taux_Recup,Ecart_Type_Recup)))</f>
        <v/>
      </c>
      <c r="C613" s="136">
        <f>MAX(0,MIN(1,NORMINV(RAND(),Taux_Recup,Ecart_Type_Recup)))</f>
        <v/>
      </c>
      <c r="D613" s="136">
        <f>MAX(0,MIN(1,NORMINV(RAND(),Taux_Recup,Ecart_Type_Recup)))</f>
        <v/>
      </c>
      <c r="E613" s="136">
        <f>MAX(0,MIN(1,NORMINV(RAND(),Taux_Recup,Ecart_Type_Recup)))</f>
        <v/>
      </c>
      <c r="F613" s="136">
        <f>MAX(0,MIN(1,NORMINV(RAND(),Taux_Recup,Ecart_Type_Recup)))</f>
        <v/>
      </c>
      <c r="G613" s="136">
        <f>MAX(0,MIN(1,NORMINV(RAND(),Taux_Recup,Ecart_Type_Recup)))</f>
        <v/>
      </c>
      <c r="H613" s="136">
        <f>MAX(0,MIN(1,NORMINV(RAND(),Taux_Recup,Ecart_Type_Recup)))</f>
        <v/>
      </c>
      <c r="I613" s="136">
        <f>MAX(0,MIN(1,NORMINV(RAND(),Taux_Recup,Ecart_Type_Recup)))</f>
        <v/>
      </c>
      <c r="J613" s="137">
        <f>SIMULATEUR!$L$6*(SIMULATEUR!$H$6*B613-Cout_Audit)</f>
        <v/>
      </c>
      <c r="K613" s="137">
        <f>SIMULATEUR!$L$7*(SIMULATEUR!$H$7*C613-Cout_Audit)</f>
        <v/>
      </c>
      <c r="L613" s="137">
        <f>SIMULATEUR!$L$8*(SIMULATEUR!$H$8*D613-Cout_Audit)</f>
        <v/>
      </c>
      <c r="M613" s="137">
        <f>SIMULATEUR!$L$9*(SIMULATEUR!$H$9*E613-Cout_Audit)</f>
        <v/>
      </c>
      <c r="N613" s="137">
        <f>SIMULATEUR!$L$10*(SIMULATEUR!$H$10*F613-Cout_Audit)</f>
        <v/>
      </c>
      <c r="O613" s="137">
        <f>SIMULATEUR!$L$11*(SIMULATEUR!$H$11*G613-Cout_Audit)</f>
        <v/>
      </c>
      <c r="P613" s="137">
        <f>SIMULATEUR!$L$12*(SIMULATEUR!$H$12*H613-Cout_Audit)</f>
        <v/>
      </c>
      <c r="Q613" s="137">
        <f>SIMULATEUR!$L$13*(SIMULATEUR!$H$13*I613-Cout_Audit)</f>
        <v/>
      </c>
      <c r="S613" s="138">
        <f>SUM(J613:Q613)</f>
        <v/>
      </c>
    </row>
    <row r="614">
      <c r="A614" s="135" t="n">
        <v>611</v>
      </c>
      <c r="B614" s="136">
        <f>MAX(0,MIN(1,NORMINV(RAND(),Taux_Recup,Ecart_Type_Recup)))</f>
        <v/>
      </c>
      <c r="C614" s="136">
        <f>MAX(0,MIN(1,NORMINV(RAND(),Taux_Recup,Ecart_Type_Recup)))</f>
        <v/>
      </c>
      <c r="D614" s="136">
        <f>MAX(0,MIN(1,NORMINV(RAND(),Taux_Recup,Ecart_Type_Recup)))</f>
        <v/>
      </c>
      <c r="E614" s="136">
        <f>MAX(0,MIN(1,NORMINV(RAND(),Taux_Recup,Ecart_Type_Recup)))</f>
        <v/>
      </c>
      <c r="F614" s="136">
        <f>MAX(0,MIN(1,NORMINV(RAND(),Taux_Recup,Ecart_Type_Recup)))</f>
        <v/>
      </c>
      <c r="G614" s="136">
        <f>MAX(0,MIN(1,NORMINV(RAND(),Taux_Recup,Ecart_Type_Recup)))</f>
        <v/>
      </c>
      <c r="H614" s="136">
        <f>MAX(0,MIN(1,NORMINV(RAND(),Taux_Recup,Ecart_Type_Recup)))</f>
        <v/>
      </c>
      <c r="I614" s="136">
        <f>MAX(0,MIN(1,NORMINV(RAND(),Taux_Recup,Ecart_Type_Recup)))</f>
        <v/>
      </c>
      <c r="J614" s="137">
        <f>SIMULATEUR!$L$6*(SIMULATEUR!$H$6*B614-Cout_Audit)</f>
        <v/>
      </c>
      <c r="K614" s="137">
        <f>SIMULATEUR!$L$7*(SIMULATEUR!$H$7*C614-Cout_Audit)</f>
        <v/>
      </c>
      <c r="L614" s="137">
        <f>SIMULATEUR!$L$8*(SIMULATEUR!$H$8*D614-Cout_Audit)</f>
        <v/>
      </c>
      <c r="M614" s="137">
        <f>SIMULATEUR!$L$9*(SIMULATEUR!$H$9*E614-Cout_Audit)</f>
        <v/>
      </c>
      <c r="N614" s="137">
        <f>SIMULATEUR!$L$10*(SIMULATEUR!$H$10*F614-Cout_Audit)</f>
        <v/>
      </c>
      <c r="O614" s="137">
        <f>SIMULATEUR!$L$11*(SIMULATEUR!$H$11*G614-Cout_Audit)</f>
        <v/>
      </c>
      <c r="P614" s="137">
        <f>SIMULATEUR!$L$12*(SIMULATEUR!$H$12*H614-Cout_Audit)</f>
        <v/>
      </c>
      <c r="Q614" s="137">
        <f>SIMULATEUR!$L$13*(SIMULATEUR!$H$13*I614-Cout_Audit)</f>
        <v/>
      </c>
      <c r="S614" s="138">
        <f>SUM(J614:Q614)</f>
        <v/>
      </c>
    </row>
    <row r="615">
      <c r="A615" s="135" t="n">
        <v>612</v>
      </c>
      <c r="B615" s="136">
        <f>MAX(0,MIN(1,NORMINV(RAND(),Taux_Recup,Ecart_Type_Recup)))</f>
        <v/>
      </c>
      <c r="C615" s="136">
        <f>MAX(0,MIN(1,NORMINV(RAND(),Taux_Recup,Ecart_Type_Recup)))</f>
        <v/>
      </c>
      <c r="D615" s="136">
        <f>MAX(0,MIN(1,NORMINV(RAND(),Taux_Recup,Ecart_Type_Recup)))</f>
        <v/>
      </c>
      <c r="E615" s="136">
        <f>MAX(0,MIN(1,NORMINV(RAND(),Taux_Recup,Ecart_Type_Recup)))</f>
        <v/>
      </c>
      <c r="F615" s="136">
        <f>MAX(0,MIN(1,NORMINV(RAND(),Taux_Recup,Ecart_Type_Recup)))</f>
        <v/>
      </c>
      <c r="G615" s="136">
        <f>MAX(0,MIN(1,NORMINV(RAND(),Taux_Recup,Ecart_Type_Recup)))</f>
        <v/>
      </c>
      <c r="H615" s="136">
        <f>MAX(0,MIN(1,NORMINV(RAND(),Taux_Recup,Ecart_Type_Recup)))</f>
        <v/>
      </c>
      <c r="I615" s="136">
        <f>MAX(0,MIN(1,NORMINV(RAND(),Taux_Recup,Ecart_Type_Recup)))</f>
        <v/>
      </c>
      <c r="J615" s="137">
        <f>SIMULATEUR!$L$6*(SIMULATEUR!$H$6*B615-Cout_Audit)</f>
        <v/>
      </c>
      <c r="K615" s="137">
        <f>SIMULATEUR!$L$7*(SIMULATEUR!$H$7*C615-Cout_Audit)</f>
        <v/>
      </c>
      <c r="L615" s="137">
        <f>SIMULATEUR!$L$8*(SIMULATEUR!$H$8*D615-Cout_Audit)</f>
        <v/>
      </c>
      <c r="M615" s="137">
        <f>SIMULATEUR!$L$9*(SIMULATEUR!$H$9*E615-Cout_Audit)</f>
        <v/>
      </c>
      <c r="N615" s="137">
        <f>SIMULATEUR!$L$10*(SIMULATEUR!$H$10*F615-Cout_Audit)</f>
        <v/>
      </c>
      <c r="O615" s="137">
        <f>SIMULATEUR!$L$11*(SIMULATEUR!$H$11*G615-Cout_Audit)</f>
        <v/>
      </c>
      <c r="P615" s="137">
        <f>SIMULATEUR!$L$12*(SIMULATEUR!$H$12*H615-Cout_Audit)</f>
        <v/>
      </c>
      <c r="Q615" s="137">
        <f>SIMULATEUR!$L$13*(SIMULATEUR!$H$13*I615-Cout_Audit)</f>
        <v/>
      </c>
      <c r="S615" s="138">
        <f>SUM(J615:Q615)</f>
        <v/>
      </c>
    </row>
    <row r="616">
      <c r="A616" s="135" t="n">
        <v>613</v>
      </c>
      <c r="B616" s="136">
        <f>MAX(0,MIN(1,NORMINV(RAND(),Taux_Recup,Ecart_Type_Recup)))</f>
        <v/>
      </c>
      <c r="C616" s="136">
        <f>MAX(0,MIN(1,NORMINV(RAND(),Taux_Recup,Ecart_Type_Recup)))</f>
        <v/>
      </c>
      <c r="D616" s="136">
        <f>MAX(0,MIN(1,NORMINV(RAND(),Taux_Recup,Ecart_Type_Recup)))</f>
        <v/>
      </c>
      <c r="E616" s="136">
        <f>MAX(0,MIN(1,NORMINV(RAND(),Taux_Recup,Ecart_Type_Recup)))</f>
        <v/>
      </c>
      <c r="F616" s="136">
        <f>MAX(0,MIN(1,NORMINV(RAND(),Taux_Recup,Ecart_Type_Recup)))</f>
        <v/>
      </c>
      <c r="G616" s="136">
        <f>MAX(0,MIN(1,NORMINV(RAND(),Taux_Recup,Ecart_Type_Recup)))</f>
        <v/>
      </c>
      <c r="H616" s="136">
        <f>MAX(0,MIN(1,NORMINV(RAND(),Taux_Recup,Ecart_Type_Recup)))</f>
        <v/>
      </c>
      <c r="I616" s="136">
        <f>MAX(0,MIN(1,NORMINV(RAND(),Taux_Recup,Ecart_Type_Recup)))</f>
        <v/>
      </c>
      <c r="J616" s="137">
        <f>SIMULATEUR!$L$6*(SIMULATEUR!$H$6*B616-Cout_Audit)</f>
        <v/>
      </c>
      <c r="K616" s="137">
        <f>SIMULATEUR!$L$7*(SIMULATEUR!$H$7*C616-Cout_Audit)</f>
        <v/>
      </c>
      <c r="L616" s="137">
        <f>SIMULATEUR!$L$8*(SIMULATEUR!$H$8*D616-Cout_Audit)</f>
        <v/>
      </c>
      <c r="M616" s="137">
        <f>SIMULATEUR!$L$9*(SIMULATEUR!$H$9*E616-Cout_Audit)</f>
        <v/>
      </c>
      <c r="N616" s="137">
        <f>SIMULATEUR!$L$10*(SIMULATEUR!$H$10*F616-Cout_Audit)</f>
        <v/>
      </c>
      <c r="O616" s="137">
        <f>SIMULATEUR!$L$11*(SIMULATEUR!$H$11*G616-Cout_Audit)</f>
        <v/>
      </c>
      <c r="P616" s="137">
        <f>SIMULATEUR!$L$12*(SIMULATEUR!$H$12*H616-Cout_Audit)</f>
        <v/>
      </c>
      <c r="Q616" s="137">
        <f>SIMULATEUR!$L$13*(SIMULATEUR!$H$13*I616-Cout_Audit)</f>
        <v/>
      </c>
      <c r="S616" s="138">
        <f>SUM(J616:Q616)</f>
        <v/>
      </c>
    </row>
    <row r="617">
      <c r="A617" s="135" t="n">
        <v>614</v>
      </c>
      <c r="B617" s="136">
        <f>MAX(0,MIN(1,NORMINV(RAND(),Taux_Recup,Ecart_Type_Recup)))</f>
        <v/>
      </c>
      <c r="C617" s="136">
        <f>MAX(0,MIN(1,NORMINV(RAND(),Taux_Recup,Ecart_Type_Recup)))</f>
        <v/>
      </c>
      <c r="D617" s="136">
        <f>MAX(0,MIN(1,NORMINV(RAND(),Taux_Recup,Ecart_Type_Recup)))</f>
        <v/>
      </c>
      <c r="E617" s="136">
        <f>MAX(0,MIN(1,NORMINV(RAND(),Taux_Recup,Ecart_Type_Recup)))</f>
        <v/>
      </c>
      <c r="F617" s="136">
        <f>MAX(0,MIN(1,NORMINV(RAND(),Taux_Recup,Ecart_Type_Recup)))</f>
        <v/>
      </c>
      <c r="G617" s="136">
        <f>MAX(0,MIN(1,NORMINV(RAND(),Taux_Recup,Ecart_Type_Recup)))</f>
        <v/>
      </c>
      <c r="H617" s="136">
        <f>MAX(0,MIN(1,NORMINV(RAND(),Taux_Recup,Ecart_Type_Recup)))</f>
        <v/>
      </c>
      <c r="I617" s="136">
        <f>MAX(0,MIN(1,NORMINV(RAND(),Taux_Recup,Ecart_Type_Recup)))</f>
        <v/>
      </c>
      <c r="J617" s="137">
        <f>SIMULATEUR!$L$6*(SIMULATEUR!$H$6*B617-Cout_Audit)</f>
        <v/>
      </c>
      <c r="K617" s="137">
        <f>SIMULATEUR!$L$7*(SIMULATEUR!$H$7*C617-Cout_Audit)</f>
        <v/>
      </c>
      <c r="L617" s="137">
        <f>SIMULATEUR!$L$8*(SIMULATEUR!$H$8*D617-Cout_Audit)</f>
        <v/>
      </c>
      <c r="M617" s="137">
        <f>SIMULATEUR!$L$9*(SIMULATEUR!$H$9*E617-Cout_Audit)</f>
        <v/>
      </c>
      <c r="N617" s="137">
        <f>SIMULATEUR!$L$10*(SIMULATEUR!$H$10*F617-Cout_Audit)</f>
        <v/>
      </c>
      <c r="O617" s="137">
        <f>SIMULATEUR!$L$11*(SIMULATEUR!$H$11*G617-Cout_Audit)</f>
        <v/>
      </c>
      <c r="P617" s="137">
        <f>SIMULATEUR!$L$12*(SIMULATEUR!$H$12*H617-Cout_Audit)</f>
        <v/>
      </c>
      <c r="Q617" s="137">
        <f>SIMULATEUR!$L$13*(SIMULATEUR!$H$13*I617-Cout_Audit)</f>
        <v/>
      </c>
      <c r="S617" s="138">
        <f>SUM(J617:Q617)</f>
        <v/>
      </c>
    </row>
    <row r="618">
      <c r="A618" s="135" t="n">
        <v>615</v>
      </c>
      <c r="B618" s="136">
        <f>MAX(0,MIN(1,NORMINV(RAND(),Taux_Recup,Ecart_Type_Recup)))</f>
        <v/>
      </c>
      <c r="C618" s="136">
        <f>MAX(0,MIN(1,NORMINV(RAND(),Taux_Recup,Ecart_Type_Recup)))</f>
        <v/>
      </c>
      <c r="D618" s="136">
        <f>MAX(0,MIN(1,NORMINV(RAND(),Taux_Recup,Ecart_Type_Recup)))</f>
        <v/>
      </c>
      <c r="E618" s="136">
        <f>MAX(0,MIN(1,NORMINV(RAND(),Taux_Recup,Ecart_Type_Recup)))</f>
        <v/>
      </c>
      <c r="F618" s="136">
        <f>MAX(0,MIN(1,NORMINV(RAND(),Taux_Recup,Ecart_Type_Recup)))</f>
        <v/>
      </c>
      <c r="G618" s="136">
        <f>MAX(0,MIN(1,NORMINV(RAND(),Taux_Recup,Ecart_Type_Recup)))</f>
        <v/>
      </c>
      <c r="H618" s="136">
        <f>MAX(0,MIN(1,NORMINV(RAND(),Taux_Recup,Ecart_Type_Recup)))</f>
        <v/>
      </c>
      <c r="I618" s="136">
        <f>MAX(0,MIN(1,NORMINV(RAND(),Taux_Recup,Ecart_Type_Recup)))</f>
        <v/>
      </c>
      <c r="J618" s="137">
        <f>SIMULATEUR!$L$6*(SIMULATEUR!$H$6*B618-Cout_Audit)</f>
        <v/>
      </c>
      <c r="K618" s="137">
        <f>SIMULATEUR!$L$7*(SIMULATEUR!$H$7*C618-Cout_Audit)</f>
        <v/>
      </c>
      <c r="L618" s="137">
        <f>SIMULATEUR!$L$8*(SIMULATEUR!$H$8*D618-Cout_Audit)</f>
        <v/>
      </c>
      <c r="M618" s="137">
        <f>SIMULATEUR!$L$9*(SIMULATEUR!$H$9*E618-Cout_Audit)</f>
        <v/>
      </c>
      <c r="N618" s="137">
        <f>SIMULATEUR!$L$10*(SIMULATEUR!$H$10*F618-Cout_Audit)</f>
        <v/>
      </c>
      <c r="O618" s="137">
        <f>SIMULATEUR!$L$11*(SIMULATEUR!$H$11*G618-Cout_Audit)</f>
        <v/>
      </c>
      <c r="P618" s="137">
        <f>SIMULATEUR!$L$12*(SIMULATEUR!$H$12*H618-Cout_Audit)</f>
        <v/>
      </c>
      <c r="Q618" s="137">
        <f>SIMULATEUR!$L$13*(SIMULATEUR!$H$13*I618-Cout_Audit)</f>
        <v/>
      </c>
      <c r="S618" s="138">
        <f>SUM(J618:Q618)</f>
        <v/>
      </c>
    </row>
    <row r="619">
      <c r="A619" s="135" t="n">
        <v>616</v>
      </c>
      <c r="B619" s="136">
        <f>MAX(0,MIN(1,NORMINV(RAND(),Taux_Recup,Ecart_Type_Recup)))</f>
        <v/>
      </c>
      <c r="C619" s="136">
        <f>MAX(0,MIN(1,NORMINV(RAND(),Taux_Recup,Ecart_Type_Recup)))</f>
        <v/>
      </c>
      <c r="D619" s="136">
        <f>MAX(0,MIN(1,NORMINV(RAND(),Taux_Recup,Ecart_Type_Recup)))</f>
        <v/>
      </c>
      <c r="E619" s="136">
        <f>MAX(0,MIN(1,NORMINV(RAND(),Taux_Recup,Ecart_Type_Recup)))</f>
        <v/>
      </c>
      <c r="F619" s="136">
        <f>MAX(0,MIN(1,NORMINV(RAND(),Taux_Recup,Ecart_Type_Recup)))</f>
        <v/>
      </c>
      <c r="G619" s="136">
        <f>MAX(0,MIN(1,NORMINV(RAND(),Taux_Recup,Ecart_Type_Recup)))</f>
        <v/>
      </c>
      <c r="H619" s="136">
        <f>MAX(0,MIN(1,NORMINV(RAND(),Taux_Recup,Ecart_Type_Recup)))</f>
        <v/>
      </c>
      <c r="I619" s="136">
        <f>MAX(0,MIN(1,NORMINV(RAND(),Taux_Recup,Ecart_Type_Recup)))</f>
        <v/>
      </c>
      <c r="J619" s="137">
        <f>SIMULATEUR!$L$6*(SIMULATEUR!$H$6*B619-Cout_Audit)</f>
        <v/>
      </c>
      <c r="K619" s="137">
        <f>SIMULATEUR!$L$7*(SIMULATEUR!$H$7*C619-Cout_Audit)</f>
        <v/>
      </c>
      <c r="L619" s="137">
        <f>SIMULATEUR!$L$8*(SIMULATEUR!$H$8*D619-Cout_Audit)</f>
        <v/>
      </c>
      <c r="M619" s="137">
        <f>SIMULATEUR!$L$9*(SIMULATEUR!$H$9*E619-Cout_Audit)</f>
        <v/>
      </c>
      <c r="N619" s="137">
        <f>SIMULATEUR!$L$10*(SIMULATEUR!$H$10*F619-Cout_Audit)</f>
        <v/>
      </c>
      <c r="O619" s="137">
        <f>SIMULATEUR!$L$11*(SIMULATEUR!$H$11*G619-Cout_Audit)</f>
        <v/>
      </c>
      <c r="P619" s="137">
        <f>SIMULATEUR!$L$12*(SIMULATEUR!$H$12*H619-Cout_Audit)</f>
        <v/>
      </c>
      <c r="Q619" s="137">
        <f>SIMULATEUR!$L$13*(SIMULATEUR!$H$13*I619-Cout_Audit)</f>
        <v/>
      </c>
      <c r="S619" s="138">
        <f>SUM(J619:Q619)</f>
        <v/>
      </c>
    </row>
    <row r="620">
      <c r="A620" s="135" t="n">
        <v>617</v>
      </c>
      <c r="B620" s="136">
        <f>MAX(0,MIN(1,NORMINV(RAND(),Taux_Recup,Ecart_Type_Recup)))</f>
        <v/>
      </c>
      <c r="C620" s="136">
        <f>MAX(0,MIN(1,NORMINV(RAND(),Taux_Recup,Ecart_Type_Recup)))</f>
        <v/>
      </c>
      <c r="D620" s="136">
        <f>MAX(0,MIN(1,NORMINV(RAND(),Taux_Recup,Ecart_Type_Recup)))</f>
        <v/>
      </c>
      <c r="E620" s="136">
        <f>MAX(0,MIN(1,NORMINV(RAND(),Taux_Recup,Ecart_Type_Recup)))</f>
        <v/>
      </c>
      <c r="F620" s="136">
        <f>MAX(0,MIN(1,NORMINV(RAND(),Taux_Recup,Ecart_Type_Recup)))</f>
        <v/>
      </c>
      <c r="G620" s="136">
        <f>MAX(0,MIN(1,NORMINV(RAND(),Taux_Recup,Ecart_Type_Recup)))</f>
        <v/>
      </c>
      <c r="H620" s="136">
        <f>MAX(0,MIN(1,NORMINV(RAND(),Taux_Recup,Ecart_Type_Recup)))</f>
        <v/>
      </c>
      <c r="I620" s="136">
        <f>MAX(0,MIN(1,NORMINV(RAND(),Taux_Recup,Ecart_Type_Recup)))</f>
        <v/>
      </c>
      <c r="J620" s="137">
        <f>SIMULATEUR!$L$6*(SIMULATEUR!$H$6*B620-Cout_Audit)</f>
        <v/>
      </c>
      <c r="K620" s="137">
        <f>SIMULATEUR!$L$7*(SIMULATEUR!$H$7*C620-Cout_Audit)</f>
        <v/>
      </c>
      <c r="L620" s="137">
        <f>SIMULATEUR!$L$8*(SIMULATEUR!$H$8*D620-Cout_Audit)</f>
        <v/>
      </c>
      <c r="M620" s="137">
        <f>SIMULATEUR!$L$9*(SIMULATEUR!$H$9*E620-Cout_Audit)</f>
        <v/>
      </c>
      <c r="N620" s="137">
        <f>SIMULATEUR!$L$10*(SIMULATEUR!$H$10*F620-Cout_Audit)</f>
        <v/>
      </c>
      <c r="O620" s="137">
        <f>SIMULATEUR!$L$11*(SIMULATEUR!$H$11*G620-Cout_Audit)</f>
        <v/>
      </c>
      <c r="P620" s="137">
        <f>SIMULATEUR!$L$12*(SIMULATEUR!$H$12*H620-Cout_Audit)</f>
        <v/>
      </c>
      <c r="Q620" s="137">
        <f>SIMULATEUR!$L$13*(SIMULATEUR!$H$13*I620-Cout_Audit)</f>
        <v/>
      </c>
      <c r="S620" s="138">
        <f>SUM(J620:Q620)</f>
        <v/>
      </c>
    </row>
    <row r="621">
      <c r="A621" s="135" t="n">
        <v>618</v>
      </c>
      <c r="B621" s="136">
        <f>MAX(0,MIN(1,NORMINV(RAND(),Taux_Recup,Ecart_Type_Recup)))</f>
        <v/>
      </c>
      <c r="C621" s="136">
        <f>MAX(0,MIN(1,NORMINV(RAND(),Taux_Recup,Ecart_Type_Recup)))</f>
        <v/>
      </c>
      <c r="D621" s="136">
        <f>MAX(0,MIN(1,NORMINV(RAND(),Taux_Recup,Ecart_Type_Recup)))</f>
        <v/>
      </c>
      <c r="E621" s="136">
        <f>MAX(0,MIN(1,NORMINV(RAND(),Taux_Recup,Ecart_Type_Recup)))</f>
        <v/>
      </c>
      <c r="F621" s="136">
        <f>MAX(0,MIN(1,NORMINV(RAND(),Taux_Recup,Ecart_Type_Recup)))</f>
        <v/>
      </c>
      <c r="G621" s="136">
        <f>MAX(0,MIN(1,NORMINV(RAND(),Taux_Recup,Ecart_Type_Recup)))</f>
        <v/>
      </c>
      <c r="H621" s="136">
        <f>MAX(0,MIN(1,NORMINV(RAND(),Taux_Recup,Ecart_Type_Recup)))</f>
        <v/>
      </c>
      <c r="I621" s="136">
        <f>MAX(0,MIN(1,NORMINV(RAND(),Taux_Recup,Ecart_Type_Recup)))</f>
        <v/>
      </c>
      <c r="J621" s="137">
        <f>SIMULATEUR!$L$6*(SIMULATEUR!$H$6*B621-Cout_Audit)</f>
        <v/>
      </c>
      <c r="K621" s="137">
        <f>SIMULATEUR!$L$7*(SIMULATEUR!$H$7*C621-Cout_Audit)</f>
        <v/>
      </c>
      <c r="L621" s="137">
        <f>SIMULATEUR!$L$8*(SIMULATEUR!$H$8*D621-Cout_Audit)</f>
        <v/>
      </c>
      <c r="M621" s="137">
        <f>SIMULATEUR!$L$9*(SIMULATEUR!$H$9*E621-Cout_Audit)</f>
        <v/>
      </c>
      <c r="N621" s="137">
        <f>SIMULATEUR!$L$10*(SIMULATEUR!$H$10*F621-Cout_Audit)</f>
        <v/>
      </c>
      <c r="O621" s="137">
        <f>SIMULATEUR!$L$11*(SIMULATEUR!$H$11*G621-Cout_Audit)</f>
        <v/>
      </c>
      <c r="P621" s="137">
        <f>SIMULATEUR!$L$12*(SIMULATEUR!$H$12*H621-Cout_Audit)</f>
        <v/>
      </c>
      <c r="Q621" s="137">
        <f>SIMULATEUR!$L$13*(SIMULATEUR!$H$13*I621-Cout_Audit)</f>
        <v/>
      </c>
      <c r="S621" s="138">
        <f>SUM(J621:Q621)</f>
        <v/>
      </c>
    </row>
    <row r="622">
      <c r="A622" s="135" t="n">
        <v>619</v>
      </c>
      <c r="B622" s="136">
        <f>MAX(0,MIN(1,NORMINV(RAND(),Taux_Recup,Ecart_Type_Recup)))</f>
        <v/>
      </c>
      <c r="C622" s="136">
        <f>MAX(0,MIN(1,NORMINV(RAND(),Taux_Recup,Ecart_Type_Recup)))</f>
        <v/>
      </c>
      <c r="D622" s="136">
        <f>MAX(0,MIN(1,NORMINV(RAND(),Taux_Recup,Ecart_Type_Recup)))</f>
        <v/>
      </c>
      <c r="E622" s="136">
        <f>MAX(0,MIN(1,NORMINV(RAND(),Taux_Recup,Ecart_Type_Recup)))</f>
        <v/>
      </c>
      <c r="F622" s="136">
        <f>MAX(0,MIN(1,NORMINV(RAND(),Taux_Recup,Ecart_Type_Recup)))</f>
        <v/>
      </c>
      <c r="G622" s="136">
        <f>MAX(0,MIN(1,NORMINV(RAND(),Taux_Recup,Ecart_Type_Recup)))</f>
        <v/>
      </c>
      <c r="H622" s="136">
        <f>MAX(0,MIN(1,NORMINV(RAND(),Taux_Recup,Ecart_Type_Recup)))</f>
        <v/>
      </c>
      <c r="I622" s="136">
        <f>MAX(0,MIN(1,NORMINV(RAND(),Taux_Recup,Ecart_Type_Recup)))</f>
        <v/>
      </c>
      <c r="J622" s="137">
        <f>SIMULATEUR!$L$6*(SIMULATEUR!$H$6*B622-Cout_Audit)</f>
        <v/>
      </c>
      <c r="K622" s="137">
        <f>SIMULATEUR!$L$7*(SIMULATEUR!$H$7*C622-Cout_Audit)</f>
        <v/>
      </c>
      <c r="L622" s="137">
        <f>SIMULATEUR!$L$8*(SIMULATEUR!$H$8*D622-Cout_Audit)</f>
        <v/>
      </c>
      <c r="M622" s="137">
        <f>SIMULATEUR!$L$9*(SIMULATEUR!$H$9*E622-Cout_Audit)</f>
        <v/>
      </c>
      <c r="N622" s="137">
        <f>SIMULATEUR!$L$10*(SIMULATEUR!$H$10*F622-Cout_Audit)</f>
        <v/>
      </c>
      <c r="O622" s="137">
        <f>SIMULATEUR!$L$11*(SIMULATEUR!$H$11*G622-Cout_Audit)</f>
        <v/>
      </c>
      <c r="P622" s="137">
        <f>SIMULATEUR!$L$12*(SIMULATEUR!$H$12*H622-Cout_Audit)</f>
        <v/>
      </c>
      <c r="Q622" s="137">
        <f>SIMULATEUR!$L$13*(SIMULATEUR!$H$13*I622-Cout_Audit)</f>
        <v/>
      </c>
      <c r="S622" s="138">
        <f>SUM(J622:Q622)</f>
        <v/>
      </c>
    </row>
    <row r="623">
      <c r="A623" s="135" t="n">
        <v>620</v>
      </c>
      <c r="B623" s="136">
        <f>MAX(0,MIN(1,NORMINV(RAND(),Taux_Recup,Ecart_Type_Recup)))</f>
        <v/>
      </c>
      <c r="C623" s="136">
        <f>MAX(0,MIN(1,NORMINV(RAND(),Taux_Recup,Ecart_Type_Recup)))</f>
        <v/>
      </c>
      <c r="D623" s="136">
        <f>MAX(0,MIN(1,NORMINV(RAND(),Taux_Recup,Ecart_Type_Recup)))</f>
        <v/>
      </c>
      <c r="E623" s="136">
        <f>MAX(0,MIN(1,NORMINV(RAND(),Taux_Recup,Ecart_Type_Recup)))</f>
        <v/>
      </c>
      <c r="F623" s="136">
        <f>MAX(0,MIN(1,NORMINV(RAND(),Taux_Recup,Ecart_Type_Recup)))</f>
        <v/>
      </c>
      <c r="G623" s="136">
        <f>MAX(0,MIN(1,NORMINV(RAND(),Taux_Recup,Ecart_Type_Recup)))</f>
        <v/>
      </c>
      <c r="H623" s="136">
        <f>MAX(0,MIN(1,NORMINV(RAND(),Taux_Recup,Ecart_Type_Recup)))</f>
        <v/>
      </c>
      <c r="I623" s="136">
        <f>MAX(0,MIN(1,NORMINV(RAND(),Taux_Recup,Ecart_Type_Recup)))</f>
        <v/>
      </c>
      <c r="J623" s="137">
        <f>SIMULATEUR!$L$6*(SIMULATEUR!$H$6*B623-Cout_Audit)</f>
        <v/>
      </c>
      <c r="K623" s="137">
        <f>SIMULATEUR!$L$7*(SIMULATEUR!$H$7*C623-Cout_Audit)</f>
        <v/>
      </c>
      <c r="L623" s="137">
        <f>SIMULATEUR!$L$8*(SIMULATEUR!$H$8*D623-Cout_Audit)</f>
        <v/>
      </c>
      <c r="M623" s="137">
        <f>SIMULATEUR!$L$9*(SIMULATEUR!$H$9*E623-Cout_Audit)</f>
        <v/>
      </c>
      <c r="N623" s="137">
        <f>SIMULATEUR!$L$10*(SIMULATEUR!$H$10*F623-Cout_Audit)</f>
        <v/>
      </c>
      <c r="O623" s="137">
        <f>SIMULATEUR!$L$11*(SIMULATEUR!$H$11*G623-Cout_Audit)</f>
        <v/>
      </c>
      <c r="P623" s="137">
        <f>SIMULATEUR!$L$12*(SIMULATEUR!$H$12*H623-Cout_Audit)</f>
        <v/>
      </c>
      <c r="Q623" s="137">
        <f>SIMULATEUR!$L$13*(SIMULATEUR!$H$13*I623-Cout_Audit)</f>
        <v/>
      </c>
      <c r="S623" s="138">
        <f>SUM(J623:Q623)</f>
        <v/>
      </c>
    </row>
    <row r="624">
      <c r="A624" s="135" t="n">
        <v>621</v>
      </c>
      <c r="B624" s="136">
        <f>MAX(0,MIN(1,NORMINV(RAND(),Taux_Recup,Ecart_Type_Recup)))</f>
        <v/>
      </c>
      <c r="C624" s="136">
        <f>MAX(0,MIN(1,NORMINV(RAND(),Taux_Recup,Ecart_Type_Recup)))</f>
        <v/>
      </c>
      <c r="D624" s="136">
        <f>MAX(0,MIN(1,NORMINV(RAND(),Taux_Recup,Ecart_Type_Recup)))</f>
        <v/>
      </c>
      <c r="E624" s="136">
        <f>MAX(0,MIN(1,NORMINV(RAND(),Taux_Recup,Ecart_Type_Recup)))</f>
        <v/>
      </c>
      <c r="F624" s="136">
        <f>MAX(0,MIN(1,NORMINV(RAND(),Taux_Recup,Ecart_Type_Recup)))</f>
        <v/>
      </c>
      <c r="G624" s="136">
        <f>MAX(0,MIN(1,NORMINV(RAND(),Taux_Recup,Ecart_Type_Recup)))</f>
        <v/>
      </c>
      <c r="H624" s="136">
        <f>MAX(0,MIN(1,NORMINV(RAND(),Taux_Recup,Ecart_Type_Recup)))</f>
        <v/>
      </c>
      <c r="I624" s="136">
        <f>MAX(0,MIN(1,NORMINV(RAND(),Taux_Recup,Ecart_Type_Recup)))</f>
        <v/>
      </c>
      <c r="J624" s="137">
        <f>SIMULATEUR!$L$6*(SIMULATEUR!$H$6*B624-Cout_Audit)</f>
        <v/>
      </c>
      <c r="K624" s="137">
        <f>SIMULATEUR!$L$7*(SIMULATEUR!$H$7*C624-Cout_Audit)</f>
        <v/>
      </c>
      <c r="L624" s="137">
        <f>SIMULATEUR!$L$8*(SIMULATEUR!$H$8*D624-Cout_Audit)</f>
        <v/>
      </c>
      <c r="M624" s="137">
        <f>SIMULATEUR!$L$9*(SIMULATEUR!$H$9*E624-Cout_Audit)</f>
        <v/>
      </c>
      <c r="N624" s="137">
        <f>SIMULATEUR!$L$10*(SIMULATEUR!$H$10*F624-Cout_Audit)</f>
        <v/>
      </c>
      <c r="O624" s="137">
        <f>SIMULATEUR!$L$11*(SIMULATEUR!$H$11*G624-Cout_Audit)</f>
        <v/>
      </c>
      <c r="P624" s="137">
        <f>SIMULATEUR!$L$12*(SIMULATEUR!$H$12*H624-Cout_Audit)</f>
        <v/>
      </c>
      <c r="Q624" s="137">
        <f>SIMULATEUR!$L$13*(SIMULATEUR!$H$13*I624-Cout_Audit)</f>
        <v/>
      </c>
      <c r="S624" s="138">
        <f>SUM(J624:Q624)</f>
        <v/>
      </c>
    </row>
    <row r="625">
      <c r="A625" s="135" t="n">
        <v>622</v>
      </c>
      <c r="B625" s="136">
        <f>MAX(0,MIN(1,NORMINV(RAND(),Taux_Recup,Ecart_Type_Recup)))</f>
        <v/>
      </c>
      <c r="C625" s="136">
        <f>MAX(0,MIN(1,NORMINV(RAND(),Taux_Recup,Ecart_Type_Recup)))</f>
        <v/>
      </c>
      <c r="D625" s="136">
        <f>MAX(0,MIN(1,NORMINV(RAND(),Taux_Recup,Ecart_Type_Recup)))</f>
        <v/>
      </c>
      <c r="E625" s="136">
        <f>MAX(0,MIN(1,NORMINV(RAND(),Taux_Recup,Ecart_Type_Recup)))</f>
        <v/>
      </c>
      <c r="F625" s="136">
        <f>MAX(0,MIN(1,NORMINV(RAND(),Taux_Recup,Ecart_Type_Recup)))</f>
        <v/>
      </c>
      <c r="G625" s="136">
        <f>MAX(0,MIN(1,NORMINV(RAND(),Taux_Recup,Ecart_Type_Recup)))</f>
        <v/>
      </c>
      <c r="H625" s="136">
        <f>MAX(0,MIN(1,NORMINV(RAND(),Taux_Recup,Ecart_Type_Recup)))</f>
        <v/>
      </c>
      <c r="I625" s="136">
        <f>MAX(0,MIN(1,NORMINV(RAND(),Taux_Recup,Ecart_Type_Recup)))</f>
        <v/>
      </c>
      <c r="J625" s="137">
        <f>SIMULATEUR!$L$6*(SIMULATEUR!$H$6*B625-Cout_Audit)</f>
        <v/>
      </c>
      <c r="K625" s="137">
        <f>SIMULATEUR!$L$7*(SIMULATEUR!$H$7*C625-Cout_Audit)</f>
        <v/>
      </c>
      <c r="L625" s="137">
        <f>SIMULATEUR!$L$8*(SIMULATEUR!$H$8*D625-Cout_Audit)</f>
        <v/>
      </c>
      <c r="M625" s="137">
        <f>SIMULATEUR!$L$9*(SIMULATEUR!$H$9*E625-Cout_Audit)</f>
        <v/>
      </c>
      <c r="N625" s="137">
        <f>SIMULATEUR!$L$10*(SIMULATEUR!$H$10*F625-Cout_Audit)</f>
        <v/>
      </c>
      <c r="O625" s="137">
        <f>SIMULATEUR!$L$11*(SIMULATEUR!$H$11*G625-Cout_Audit)</f>
        <v/>
      </c>
      <c r="P625" s="137">
        <f>SIMULATEUR!$L$12*(SIMULATEUR!$H$12*H625-Cout_Audit)</f>
        <v/>
      </c>
      <c r="Q625" s="137">
        <f>SIMULATEUR!$L$13*(SIMULATEUR!$H$13*I625-Cout_Audit)</f>
        <v/>
      </c>
      <c r="S625" s="138">
        <f>SUM(J625:Q625)</f>
        <v/>
      </c>
    </row>
    <row r="626">
      <c r="A626" s="135" t="n">
        <v>623</v>
      </c>
      <c r="B626" s="136">
        <f>MAX(0,MIN(1,NORMINV(RAND(),Taux_Recup,Ecart_Type_Recup)))</f>
        <v/>
      </c>
      <c r="C626" s="136">
        <f>MAX(0,MIN(1,NORMINV(RAND(),Taux_Recup,Ecart_Type_Recup)))</f>
        <v/>
      </c>
      <c r="D626" s="136">
        <f>MAX(0,MIN(1,NORMINV(RAND(),Taux_Recup,Ecart_Type_Recup)))</f>
        <v/>
      </c>
      <c r="E626" s="136">
        <f>MAX(0,MIN(1,NORMINV(RAND(),Taux_Recup,Ecart_Type_Recup)))</f>
        <v/>
      </c>
      <c r="F626" s="136">
        <f>MAX(0,MIN(1,NORMINV(RAND(),Taux_Recup,Ecart_Type_Recup)))</f>
        <v/>
      </c>
      <c r="G626" s="136">
        <f>MAX(0,MIN(1,NORMINV(RAND(),Taux_Recup,Ecart_Type_Recup)))</f>
        <v/>
      </c>
      <c r="H626" s="136">
        <f>MAX(0,MIN(1,NORMINV(RAND(),Taux_Recup,Ecart_Type_Recup)))</f>
        <v/>
      </c>
      <c r="I626" s="136">
        <f>MAX(0,MIN(1,NORMINV(RAND(),Taux_Recup,Ecart_Type_Recup)))</f>
        <v/>
      </c>
      <c r="J626" s="137">
        <f>SIMULATEUR!$L$6*(SIMULATEUR!$H$6*B626-Cout_Audit)</f>
        <v/>
      </c>
      <c r="K626" s="137">
        <f>SIMULATEUR!$L$7*(SIMULATEUR!$H$7*C626-Cout_Audit)</f>
        <v/>
      </c>
      <c r="L626" s="137">
        <f>SIMULATEUR!$L$8*(SIMULATEUR!$H$8*D626-Cout_Audit)</f>
        <v/>
      </c>
      <c r="M626" s="137">
        <f>SIMULATEUR!$L$9*(SIMULATEUR!$H$9*E626-Cout_Audit)</f>
        <v/>
      </c>
      <c r="N626" s="137">
        <f>SIMULATEUR!$L$10*(SIMULATEUR!$H$10*F626-Cout_Audit)</f>
        <v/>
      </c>
      <c r="O626" s="137">
        <f>SIMULATEUR!$L$11*(SIMULATEUR!$H$11*G626-Cout_Audit)</f>
        <v/>
      </c>
      <c r="P626" s="137">
        <f>SIMULATEUR!$L$12*(SIMULATEUR!$H$12*H626-Cout_Audit)</f>
        <v/>
      </c>
      <c r="Q626" s="137">
        <f>SIMULATEUR!$L$13*(SIMULATEUR!$H$13*I626-Cout_Audit)</f>
        <v/>
      </c>
      <c r="S626" s="138">
        <f>SUM(J626:Q626)</f>
        <v/>
      </c>
    </row>
    <row r="627">
      <c r="A627" s="135" t="n">
        <v>624</v>
      </c>
      <c r="B627" s="136">
        <f>MAX(0,MIN(1,NORMINV(RAND(),Taux_Recup,Ecart_Type_Recup)))</f>
        <v/>
      </c>
      <c r="C627" s="136">
        <f>MAX(0,MIN(1,NORMINV(RAND(),Taux_Recup,Ecart_Type_Recup)))</f>
        <v/>
      </c>
      <c r="D627" s="136">
        <f>MAX(0,MIN(1,NORMINV(RAND(),Taux_Recup,Ecart_Type_Recup)))</f>
        <v/>
      </c>
      <c r="E627" s="136">
        <f>MAX(0,MIN(1,NORMINV(RAND(),Taux_Recup,Ecart_Type_Recup)))</f>
        <v/>
      </c>
      <c r="F627" s="136">
        <f>MAX(0,MIN(1,NORMINV(RAND(),Taux_Recup,Ecart_Type_Recup)))</f>
        <v/>
      </c>
      <c r="G627" s="136">
        <f>MAX(0,MIN(1,NORMINV(RAND(),Taux_Recup,Ecart_Type_Recup)))</f>
        <v/>
      </c>
      <c r="H627" s="136">
        <f>MAX(0,MIN(1,NORMINV(RAND(),Taux_Recup,Ecart_Type_Recup)))</f>
        <v/>
      </c>
      <c r="I627" s="136">
        <f>MAX(0,MIN(1,NORMINV(RAND(),Taux_Recup,Ecart_Type_Recup)))</f>
        <v/>
      </c>
      <c r="J627" s="137">
        <f>SIMULATEUR!$L$6*(SIMULATEUR!$H$6*B627-Cout_Audit)</f>
        <v/>
      </c>
      <c r="K627" s="137">
        <f>SIMULATEUR!$L$7*(SIMULATEUR!$H$7*C627-Cout_Audit)</f>
        <v/>
      </c>
      <c r="L627" s="137">
        <f>SIMULATEUR!$L$8*(SIMULATEUR!$H$8*D627-Cout_Audit)</f>
        <v/>
      </c>
      <c r="M627" s="137">
        <f>SIMULATEUR!$L$9*(SIMULATEUR!$H$9*E627-Cout_Audit)</f>
        <v/>
      </c>
      <c r="N627" s="137">
        <f>SIMULATEUR!$L$10*(SIMULATEUR!$H$10*F627-Cout_Audit)</f>
        <v/>
      </c>
      <c r="O627" s="137">
        <f>SIMULATEUR!$L$11*(SIMULATEUR!$H$11*G627-Cout_Audit)</f>
        <v/>
      </c>
      <c r="P627" s="137">
        <f>SIMULATEUR!$L$12*(SIMULATEUR!$H$12*H627-Cout_Audit)</f>
        <v/>
      </c>
      <c r="Q627" s="137">
        <f>SIMULATEUR!$L$13*(SIMULATEUR!$H$13*I627-Cout_Audit)</f>
        <v/>
      </c>
      <c r="S627" s="138">
        <f>SUM(J627:Q627)</f>
        <v/>
      </c>
    </row>
    <row r="628">
      <c r="A628" s="135" t="n">
        <v>625</v>
      </c>
      <c r="B628" s="136">
        <f>MAX(0,MIN(1,NORMINV(RAND(),Taux_Recup,Ecart_Type_Recup)))</f>
        <v/>
      </c>
      <c r="C628" s="136">
        <f>MAX(0,MIN(1,NORMINV(RAND(),Taux_Recup,Ecart_Type_Recup)))</f>
        <v/>
      </c>
      <c r="D628" s="136">
        <f>MAX(0,MIN(1,NORMINV(RAND(),Taux_Recup,Ecart_Type_Recup)))</f>
        <v/>
      </c>
      <c r="E628" s="136">
        <f>MAX(0,MIN(1,NORMINV(RAND(),Taux_Recup,Ecart_Type_Recup)))</f>
        <v/>
      </c>
      <c r="F628" s="136">
        <f>MAX(0,MIN(1,NORMINV(RAND(),Taux_Recup,Ecart_Type_Recup)))</f>
        <v/>
      </c>
      <c r="G628" s="136">
        <f>MAX(0,MIN(1,NORMINV(RAND(),Taux_Recup,Ecart_Type_Recup)))</f>
        <v/>
      </c>
      <c r="H628" s="136">
        <f>MAX(0,MIN(1,NORMINV(RAND(),Taux_Recup,Ecart_Type_Recup)))</f>
        <v/>
      </c>
      <c r="I628" s="136">
        <f>MAX(0,MIN(1,NORMINV(RAND(),Taux_Recup,Ecart_Type_Recup)))</f>
        <v/>
      </c>
      <c r="J628" s="137">
        <f>SIMULATEUR!$L$6*(SIMULATEUR!$H$6*B628-Cout_Audit)</f>
        <v/>
      </c>
      <c r="K628" s="137">
        <f>SIMULATEUR!$L$7*(SIMULATEUR!$H$7*C628-Cout_Audit)</f>
        <v/>
      </c>
      <c r="L628" s="137">
        <f>SIMULATEUR!$L$8*(SIMULATEUR!$H$8*D628-Cout_Audit)</f>
        <v/>
      </c>
      <c r="M628" s="137">
        <f>SIMULATEUR!$L$9*(SIMULATEUR!$H$9*E628-Cout_Audit)</f>
        <v/>
      </c>
      <c r="N628" s="137">
        <f>SIMULATEUR!$L$10*(SIMULATEUR!$H$10*F628-Cout_Audit)</f>
        <v/>
      </c>
      <c r="O628" s="137">
        <f>SIMULATEUR!$L$11*(SIMULATEUR!$H$11*G628-Cout_Audit)</f>
        <v/>
      </c>
      <c r="P628" s="137">
        <f>SIMULATEUR!$L$12*(SIMULATEUR!$H$12*H628-Cout_Audit)</f>
        <v/>
      </c>
      <c r="Q628" s="137">
        <f>SIMULATEUR!$L$13*(SIMULATEUR!$H$13*I628-Cout_Audit)</f>
        <v/>
      </c>
      <c r="S628" s="138">
        <f>SUM(J628:Q628)</f>
        <v/>
      </c>
    </row>
    <row r="629">
      <c r="A629" s="135" t="n">
        <v>626</v>
      </c>
      <c r="B629" s="136">
        <f>MAX(0,MIN(1,NORMINV(RAND(),Taux_Recup,Ecart_Type_Recup)))</f>
        <v/>
      </c>
      <c r="C629" s="136">
        <f>MAX(0,MIN(1,NORMINV(RAND(),Taux_Recup,Ecart_Type_Recup)))</f>
        <v/>
      </c>
      <c r="D629" s="136">
        <f>MAX(0,MIN(1,NORMINV(RAND(),Taux_Recup,Ecart_Type_Recup)))</f>
        <v/>
      </c>
      <c r="E629" s="136">
        <f>MAX(0,MIN(1,NORMINV(RAND(),Taux_Recup,Ecart_Type_Recup)))</f>
        <v/>
      </c>
      <c r="F629" s="136">
        <f>MAX(0,MIN(1,NORMINV(RAND(),Taux_Recup,Ecart_Type_Recup)))</f>
        <v/>
      </c>
      <c r="G629" s="136">
        <f>MAX(0,MIN(1,NORMINV(RAND(),Taux_Recup,Ecart_Type_Recup)))</f>
        <v/>
      </c>
      <c r="H629" s="136">
        <f>MAX(0,MIN(1,NORMINV(RAND(),Taux_Recup,Ecart_Type_Recup)))</f>
        <v/>
      </c>
      <c r="I629" s="136">
        <f>MAX(0,MIN(1,NORMINV(RAND(),Taux_Recup,Ecart_Type_Recup)))</f>
        <v/>
      </c>
      <c r="J629" s="137">
        <f>SIMULATEUR!$L$6*(SIMULATEUR!$H$6*B629-Cout_Audit)</f>
        <v/>
      </c>
      <c r="K629" s="137">
        <f>SIMULATEUR!$L$7*(SIMULATEUR!$H$7*C629-Cout_Audit)</f>
        <v/>
      </c>
      <c r="L629" s="137">
        <f>SIMULATEUR!$L$8*(SIMULATEUR!$H$8*D629-Cout_Audit)</f>
        <v/>
      </c>
      <c r="M629" s="137">
        <f>SIMULATEUR!$L$9*(SIMULATEUR!$H$9*E629-Cout_Audit)</f>
        <v/>
      </c>
      <c r="N629" s="137">
        <f>SIMULATEUR!$L$10*(SIMULATEUR!$H$10*F629-Cout_Audit)</f>
        <v/>
      </c>
      <c r="O629" s="137">
        <f>SIMULATEUR!$L$11*(SIMULATEUR!$H$11*G629-Cout_Audit)</f>
        <v/>
      </c>
      <c r="P629" s="137">
        <f>SIMULATEUR!$L$12*(SIMULATEUR!$H$12*H629-Cout_Audit)</f>
        <v/>
      </c>
      <c r="Q629" s="137">
        <f>SIMULATEUR!$L$13*(SIMULATEUR!$H$13*I629-Cout_Audit)</f>
        <v/>
      </c>
      <c r="S629" s="138">
        <f>SUM(J629:Q629)</f>
        <v/>
      </c>
    </row>
    <row r="630">
      <c r="A630" s="135" t="n">
        <v>627</v>
      </c>
      <c r="B630" s="136">
        <f>MAX(0,MIN(1,NORMINV(RAND(),Taux_Recup,Ecart_Type_Recup)))</f>
        <v/>
      </c>
      <c r="C630" s="136">
        <f>MAX(0,MIN(1,NORMINV(RAND(),Taux_Recup,Ecart_Type_Recup)))</f>
        <v/>
      </c>
      <c r="D630" s="136">
        <f>MAX(0,MIN(1,NORMINV(RAND(),Taux_Recup,Ecart_Type_Recup)))</f>
        <v/>
      </c>
      <c r="E630" s="136">
        <f>MAX(0,MIN(1,NORMINV(RAND(),Taux_Recup,Ecart_Type_Recup)))</f>
        <v/>
      </c>
      <c r="F630" s="136">
        <f>MAX(0,MIN(1,NORMINV(RAND(),Taux_Recup,Ecart_Type_Recup)))</f>
        <v/>
      </c>
      <c r="G630" s="136">
        <f>MAX(0,MIN(1,NORMINV(RAND(),Taux_Recup,Ecart_Type_Recup)))</f>
        <v/>
      </c>
      <c r="H630" s="136">
        <f>MAX(0,MIN(1,NORMINV(RAND(),Taux_Recup,Ecart_Type_Recup)))</f>
        <v/>
      </c>
      <c r="I630" s="136">
        <f>MAX(0,MIN(1,NORMINV(RAND(),Taux_Recup,Ecart_Type_Recup)))</f>
        <v/>
      </c>
      <c r="J630" s="137">
        <f>SIMULATEUR!$L$6*(SIMULATEUR!$H$6*B630-Cout_Audit)</f>
        <v/>
      </c>
      <c r="K630" s="137">
        <f>SIMULATEUR!$L$7*(SIMULATEUR!$H$7*C630-Cout_Audit)</f>
        <v/>
      </c>
      <c r="L630" s="137">
        <f>SIMULATEUR!$L$8*(SIMULATEUR!$H$8*D630-Cout_Audit)</f>
        <v/>
      </c>
      <c r="M630" s="137">
        <f>SIMULATEUR!$L$9*(SIMULATEUR!$H$9*E630-Cout_Audit)</f>
        <v/>
      </c>
      <c r="N630" s="137">
        <f>SIMULATEUR!$L$10*(SIMULATEUR!$H$10*F630-Cout_Audit)</f>
        <v/>
      </c>
      <c r="O630" s="137">
        <f>SIMULATEUR!$L$11*(SIMULATEUR!$H$11*G630-Cout_Audit)</f>
        <v/>
      </c>
      <c r="P630" s="137">
        <f>SIMULATEUR!$L$12*(SIMULATEUR!$H$12*H630-Cout_Audit)</f>
        <v/>
      </c>
      <c r="Q630" s="137">
        <f>SIMULATEUR!$L$13*(SIMULATEUR!$H$13*I630-Cout_Audit)</f>
        <v/>
      </c>
      <c r="S630" s="138">
        <f>SUM(J630:Q630)</f>
        <v/>
      </c>
    </row>
    <row r="631">
      <c r="A631" s="135" t="n">
        <v>628</v>
      </c>
      <c r="B631" s="136">
        <f>MAX(0,MIN(1,NORMINV(RAND(),Taux_Recup,Ecart_Type_Recup)))</f>
        <v/>
      </c>
      <c r="C631" s="136">
        <f>MAX(0,MIN(1,NORMINV(RAND(),Taux_Recup,Ecart_Type_Recup)))</f>
        <v/>
      </c>
      <c r="D631" s="136">
        <f>MAX(0,MIN(1,NORMINV(RAND(),Taux_Recup,Ecart_Type_Recup)))</f>
        <v/>
      </c>
      <c r="E631" s="136">
        <f>MAX(0,MIN(1,NORMINV(RAND(),Taux_Recup,Ecart_Type_Recup)))</f>
        <v/>
      </c>
      <c r="F631" s="136">
        <f>MAX(0,MIN(1,NORMINV(RAND(),Taux_Recup,Ecart_Type_Recup)))</f>
        <v/>
      </c>
      <c r="G631" s="136">
        <f>MAX(0,MIN(1,NORMINV(RAND(),Taux_Recup,Ecart_Type_Recup)))</f>
        <v/>
      </c>
      <c r="H631" s="136">
        <f>MAX(0,MIN(1,NORMINV(RAND(),Taux_Recup,Ecart_Type_Recup)))</f>
        <v/>
      </c>
      <c r="I631" s="136">
        <f>MAX(0,MIN(1,NORMINV(RAND(),Taux_Recup,Ecart_Type_Recup)))</f>
        <v/>
      </c>
      <c r="J631" s="137">
        <f>SIMULATEUR!$L$6*(SIMULATEUR!$H$6*B631-Cout_Audit)</f>
        <v/>
      </c>
      <c r="K631" s="137">
        <f>SIMULATEUR!$L$7*(SIMULATEUR!$H$7*C631-Cout_Audit)</f>
        <v/>
      </c>
      <c r="L631" s="137">
        <f>SIMULATEUR!$L$8*(SIMULATEUR!$H$8*D631-Cout_Audit)</f>
        <v/>
      </c>
      <c r="M631" s="137">
        <f>SIMULATEUR!$L$9*(SIMULATEUR!$H$9*E631-Cout_Audit)</f>
        <v/>
      </c>
      <c r="N631" s="137">
        <f>SIMULATEUR!$L$10*(SIMULATEUR!$H$10*F631-Cout_Audit)</f>
        <v/>
      </c>
      <c r="O631" s="137">
        <f>SIMULATEUR!$L$11*(SIMULATEUR!$H$11*G631-Cout_Audit)</f>
        <v/>
      </c>
      <c r="P631" s="137">
        <f>SIMULATEUR!$L$12*(SIMULATEUR!$H$12*H631-Cout_Audit)</f>
        <v/>
      </c>
      <c r="Q631" s="137">
        <f>SIMULATEUR!$L$13*(SIMULATEUR!$H$13*I631-Cout_Audit)</f>
        <v/>
      </c>
      <c r="S631" s="138">
        <f>SUM(J631:Q631)</f>
        <v/>
      </c>
    </row>
    <row r="632">
      <c r="A632" s="135" t="n">
        <v>629</v>
      </c>
      <c r="B632" s="136">
        <f>MAX(0,MIN(1,NORMINV(RAND(),Taux_Recup,Ecart_Type_Recup)))</f>
        <v/>
      </c>
      <c r="C632" s="136">
        <f>MAX(0,MIN(1,NORMINV(RAND(),Taux_Recup,Ecart_Type_Recup)))</f>
        <v/>
      </c>
      <c r="D632" s="136">
        <f>MAX(0,MIN(1,NORMINV(RAND(),Taux_Recup,Ecart_Type_Recup)))</f>
        <v/>
      </c>
      <c r="E632" s="136">
        <f>MAX(0,MIN(1,NORMINV(RAND(),Taux_Recup,Ecart_Type_Recup)))</f>
        <v/>
      </c>
      <c r="F632" s="136">
        <f>MAX(0,MIN(1,NORMINV(RAND(),Taux_Recup,Ecart_Type_Recup)))</f>
        <v/>
      </c>
      <c r="G632" s="136">
        <f>MAX(0,MIN(1,NORMINV(RAND(),Taux_Recup,Ecart_Type_Recup)))</f>
        <v/>
      </c>
      <c r="H632" s="136">
        <f>MAX(0,MIN(1,NORMINV(RAND(),Taux_Recup,Ecart_Type_Recup)))</f>
        <v/>
      </c>
      <c r="I632" s="136">
        <f>MAX(0,MIN(1,NORMINV(RAND(),Taux_Recup,Ecart_Type_Recup)))</f>
        <v/>
      </c>
      <c r="J632" s="137">
        <f>SIMULATEUR!$L$6*(SIMULATEUR!$H$6*B632-Cout_Audit)</f>
        <v/>
      </c>
      <c r="K632" s="137">
        <f>SIMULATEUR!$L$7*(SIMULATEUR!$H$7*C632-Cout_Audit)</f>
        <v/>
      </c>
      <c r="L632" s="137">
        <f>SIMULATEUR!$L$8*(SIMULATEUR!$H$8*D632-Cout_Audit)</f>
        <v/>
      </c>
      <c r="M632" s="137">
        <f>SIMULATEUR!$L$9*(SIMULATEUR!$H$9*E632-Cout_Audit)</f>
        <v/>
      </c>
      <c r="N632" s="137">
        <f>SIMULATEUR!$L$10*(SIMULATEUR!$H$10*F632-Cout_Audit)</f>
        <v/>
      </c>
      <c r="O632" s="137">
        <f>SIMULATEUR!$L$11*(SIMULATEUR!$H$11*G632-Cout_Audit)</f>
        <v/>
      </c>
      <c r="P632" s="137">
        <f>SIMULATEUR!$L$12*(SIMULATEUR!$H$12*H632-Cout_Audit)</f>
        <v/>
      </c>
      <c r="Q632" s="137">
        <f>SIMULATEUR!$L$13*(SIMULATEUR!$H$13*I632-Cout_Audit)</f>
        <v/>
      </c>
      <c r="S632" s="138">
        <f>SUM(J632:Q632)</f>
        <v/>
      </c>
    </row>
    <row r="633">
      <c r="A633" s="135" t="n">
        <v>630</v>
      </c>
      <c r="B633" s="136">
        <f>MAX(0,MIN(1,NORMINV(RAND(),Taux_Recup,Ecart_Type_Recup)))</f>
        <v/>
      </c>
      <c r="C633" s="136">
        <f>MAX(0,MIN(1,NORMINV(RAND(),Taux_Recup,Ecart_Type_Recup)))</f>
        <v/>
      </c>
      <c r="D633" s="136">
        <f>MAX(0,MIN(1,NORMINV(RAND(),Taux_Recup,Ecart_Type_Recup)))</f>
        <v/>
      </c>
      <c r="E633" s="136">
        <f>MAX(0,MIN(1,NORMINV(RAND(),Taux_Recup,Ecart_Type_Recup)))</f>
        <v/>
      </c>
      <c r="F633" s="136">
        <f>MAX(0,MIN(1,NORMINV(RAND(),Taux_Recup,Ecart_Type_Recup)))</f>
        <v/>
      </c>
      <c r="G633" s="136">
        <f>MAX(0,MIN(1,NORMINV(RAND(),Taux_Recup,Ecart_Type_Recup)))</f>
        <v/>
      </c>
      <c r="H633" s="136">
        <f>MAX(0,MIN(1,NORMINV(RAND(),Taux_Recup,Ecart_Type_Recup)))</f>
        <v/>
      </c>
      <c r="I633" s="136">
        <f>MAX(0,MIN(1,NORMINV(RAND(),Taux_Recup,Ecart_Type_Recup)))</f>
        <v/>
      </c>
      <c r="J633" s="137">
        <f>SIMULATEUR!$L$6*(SIMULATEUR!$H$6*B633-Cout_Audit)</f>
        <v/>
      </c>
      <c r="K633" s="137">
        <f>SIMULATEUR!$L$7*(SIMULATEUR!$H$7*C633-Cout_Audit)</f>
        <v/>
      </c>
      <c r="L633" s="137">
        <f>SIMULATEUR!$L$8*(SIMULATEUR!$H$8*D633-Cout_Audit)</f>
        <v/>
      </c>
      <c r="M633" s="137">
        <f>SIMULATEUR!$L$9*(SIMULATEUR!$H$9*E633-Cout_Audit)</f>
        <v/>
      </c>
      <c r="N633" s="137">
        <f>SIMULATEUR!$L$10*(SIMULATEUR!$H$10*F633-Cout_Audit)</f>
        <v/>
      </c>
      <c r="O633" s="137">
        <f>SIMULATEUR!$L$11*(SIMULATEUR!$H$11*G633-Cout_Audit)</f>
        <v/>
      </c>
      <c r="P633" s="137">
        <f>SIMULATEUR!$L$12*(SIMULATEUR!$H$12*H633-Cout_Audit)</f>
        <v/>
      </c>
      <c r="Q633" s="137">
        <f>SIMULATEUR!$L$13*(SIMULATEUR!$H$13*I633-Cout_Audit)</f>
        <v/>
      </c>
      <c r="S633" s="138">
        <f>SUM(J633:Q633)</f>
        <v/>
      </c>
    </row>
    <row r="634">
      <c r="A634" s="135" t="n">
        <v>631</v>
      </c>
      <c r="B634" s="136">
        <f>MAX(0,MIN(1,NORMINV(RAND(),Taux_Recup,Ecart_Type_Recup)))</f>
        <v/>
      </c>
      <c r="C634" s="136">
        <f>MAX(0,MIN(1,NORMINV(RAND(),Taux_Recup,Ecart_Type_Recup)))</f>
        <v/>
      </c>
      <c r="D634" s="136">
        <f>MAX(0,MIN(1,NORMINV(RAND(),Taux_Recup,Ecart_Type_Recup)))</f>
        <v/>
      </c>
      <c r="E634" s="136">
        <f>MAX(0,MIN(1,NORMINV(RAND(),Taux_Recup,Ecart_Type_Recup)))</f>
        <v/>
      </c>
      <c r="F634" s="136">
        <f>MAX(0,MIN(1,NORMINV(RAND(),Taux_Recup,Ecart_Type_Recup)))</f>
        <v/>
      </c>
      <c r="G634" s="136">
        <f>MAX(0,MIN(1,NORMINV(RAND(),Taux_Recup,Ecart_Type_Recup)))</f>
        <v/>
      </c>
      <c r="H634" s="136">
        <f>MAX(0,MIN(1,NORMINV(RAND(),Taux_Recup,Ecart_Type_Recup)))</f>
        <v/>
      </c>
      <c r="I634" s="136">
        <f>MAX(0,MIN(1,NORMINV(RAND(),Taux_Recup,Ecart_Type_Recup)))</f>
        <v/>
      </c>
      <c r="J634" s="137">
        <f>SIMULATEUR!$L$6*(SIMULATEUR!$H$6*B634-Cout_Audit)</f>
        <v/>
      </c>
      <c r="K634" s="137">
        <f>SIMULATEUR!$L$7*(SIMULATEUR!$H$7*C634-Cout_Audit)</f>
        <v/>
      </c>
      <c r="L634" s="137">
        <f>SIMULATEUR!$L$8*(SIMULATEUR!$H$8*D634-Cout_Audit)</f>
        <v/>
      </c>
      <c r="M634" s="137">
        <f>SIMULATEUR!$L$9*(SIMULATEUR!$H$9*E634-Cout_Audit)</f>
        <v/>
      </c>
      <c r="N634" s="137">
        <f>SIMULATEUR!$L$10*(SIMULATEUR!$H$10*F634-Cout_Audit)</f>
        <v/>
      </c>
      <c r="O634" s="137">
        <f>SIMULATEUR!$L$11*(SIMULATEUR!$H$11*G634-Cout_Audit)</f>
        <v/>
      </c>
      <c r="P634" s="137">
        <f>SIMULATEUR!$L$12*(SIMULATEUR!$H$12*H634-Cout_Audit)</f>
        <v/>
      </c>
      <c r="Q634" s="137">
        <f>SIMULATEUR!$L$13*(SIMULATEUR!$H$13*I634-Cout_Audit)</f>
        <v/>
      </c>
      <c r="S634" s="138">
        <f>SUM(J634:Q634)</f>
        <v/>
      </c>
    </row>
    <row r="635">
      <c r="A635" s="135" t="n">
        <v>632</v>
      </c>
      <c r="B635" s="136">
        <f>MAX(0,MIN(1,NORMINV(RAND(),Taux_Recup,Ecart_Type_Recup)))</f>
        <v/>
      </c>
      <c r="C635" s="136">
        <f>MAX(0,MIN(1,NORMINV(RAND(),Taux_Recup,Ecart_Type_Recup)))</f>
        <v/>
      </c>
      <c r="D635" s="136">
        <f>MAX(0,MIN(1,NORMINV(RAND(),Taux_Recup,Ecart_Type_Recup)))</f>
        <v/>
      </c>
      <c r="E635" s="136">
        <f>MAX(0,MIN(1,NORMINV(RAND(),Taux_Recup,Ecart_Type_Recup)))</f>
        <v/>
      </c>
      <c r="F635" s="136">
        <f>MAX(0,MIN(1,NORMINV(RAND(),Taux_Recup,Ecart_Type_Recup)))</f>
        <v/>
      </c>
      <c r="G635" s="136">
        <f>MAX(0,MIN(1,NORMINV(RAND(),Taux_Recup,Ecart_Type_Recup)))</f>
        <v/>
      </c>
      <c r="H635" s="136">
        <f>MAX(0,MIN(1,NORMINV(RAND(),Taux_Recup,Ecart_Type_Recup)))</f>
        <v/>
      </c>
      <c r="I635" s="136">
        <f>MAX(0,MIN(1,NORMINV(RAND(),Taux_Recup,Ecart_Type_Recup)))</f>
        <v/>
      </c>
      <c r="J635" s="137">
        <f>SIMULATEUR!$L$6*(SIMULATEUR!$H$6*B635-Cout_Audit)</f>
        <v/>
      </c>
      <c r="K635" s="137">
        <f>SIMULATEUR!$L$7*(SIMULATEUR!$H$7*C635-Cout_Audit)</f>
        <v/>
      </c>
      <c r="L635" s="137">
        <f>SIMULATEUR!$L$8*(SIMULATEUR!$H$8*D635-Cout_Audit)</f>
        <v/>
      </c>
      <c r="M635" s="137">
        <f>SIMULATEUR!$L$9*(SIMULATEUR!$H$9*E635-Cout_Audit)</f>
        <v/>
      </c>
      <c r="N635" s="137">
        <f>SIMULATEUR!$L$10*(SIMULATEUR!$H$10*F635-Cout_Audit)</f>
        <v/>
      </c>
      <c r="O635" s="137">
        <f>SIMULATEUR!$L$11*(SIMULATEUR!$H$11*G635-Cout_Audit)</f>
        <v/>
      </c>
      <c r="P635" s="137">
        <f>SIMULATEUR!$L$12*(SIMULATEUR!$H$12*H635-Cout_Audit)</f>
        <v/>
      </c>
      <c r="Q635" s="137">
        <f>SIMULATEUR!$L$13*(SIMULATEUR!$H$13*I635-Cout_Audit)</f>
        <v/>
      </c>
      <c r="S635" s="138">
        <f>SUM(J635:Q635)</f>
        <v/>
      </c>
    </row>
    <row r="636">
      <c r="A636" s="135" t="n">
        <v>633</v>
      </c>
      <c r="B636" s="136">
        <f>MAX(0,MIN(1,NORMINV(RAND(),Taux_Recup,Ecart_Type_Recup)))</f>
        <v/>
      </c>
      <c r="C636" s="136">
        <f>MAX(0,MIN(1,NORMINV(RAND(),Taux_Recup,Ecart_Type_Recup)))</f>
        <v/>
      </c>
      <c r="D636" s="136">
        <f>MAX(0,MIN(1,NORMINV(RAND(),Taux_Recup,Ecart_Type_Recup)))</f>
        <v/>
      </c>
      <c r="E636" s="136">
        <f>MAX(0,MIN(1,NORMINV(RAND(),Taux_Recup,Ecart_Type_Recup)))</f>
        <v/>
      </c>
      <c r="F636" s="136">
        <f>MAX(0,MIN(1,NORMINV(RAND(),Taux_Recup,Ecart_Type_Recup)))</f>
        <v/>
      </c>
      <c r="G636" s="136">
        <f>MAX(0,MIN(1,NORMINV(RAND(),Taux_Recup,Ecart_Type_Recup)))</f>
        <v/>
      </c>
      <c r="H636" s="136">
        <f>MAX(0,MIN(1,NORMINV(RAND(),Taux_Recup,Ecart_Type_Recup)))</f>
        <v/>
      </c>
      <c r="I636" s="136">
        <f>MAX(0,MIN(1,NORMINV(RAND(),Taux_Recup,Ecart_Type_Recup)))</f>
        <v/>
      </c>
      <c r="J636" s="137">
        <f>SIMULATEUR!$L$6*(SIMULATEUR!$H$6*B636-Cout_Audit)</f>
        <v/>
      </c>
      <c r="K636" s="137">
        <f>SIMULATEUR!$L$7*(SIMULATEUR!$H$7*C636-Cout_Audit)</f>
        <v/>
      </c>
      <c r="L636" s="137">
        <f>SIMULATEUR!$L$8*(SIMULATEUR!$H$8*D636-Cout_Audit)</f>
        <v/>
      </c>
      <c r="M636" s="137">
        <f>SIMULATEUR!$L$9*(SIMULATEUR!$H$9*E636-Cout_Audit)</f>
        <v/>
      </c>
      <c r="N636" s="137">
        <f>SIMULATEUR!$L$10*(SIMULATEUR!$H$10*F636-Cout_Audit)</f>
        <v/>
      </c>
      <c r="O636" s="137">
        <f>SIMULATEUR!$L$11*(SIMULATEUR!$H$11*G636-Cout_Audit)</f>
        <v/>
      </c>
      <c r="P636" s="137">
        <f>SIMULATEUR!$L$12*(SIMULATEUR!$H$12*H636-Cout_Audit)</f>
        <v/>
      </c>
      <c r="Q636" s="137">
        <f>SIMULATEUR!$L$13*(SIMULATEUR!$H$13*I636-Cout_Audit)</f>
        <v/>
      </c>
      <c r="S636" s="138">
        <f>SUM(J636:Q636)</f>
        <v/>
      </c>
    </row>
    <row r="637">
      <c r="A637" s="135" t="n">
        <v>634</v>
      </c>
      <c r="B637" s="136">
        <f>MAX(0,MIN(1,NORMINV(RAND(),Taux_Recup,Ecart_Type_Recup)))</f>
        <v/>
      </c>
      <c r="C637" s="136">
        <f>MAX(0,MIN(1,NORMINV(RAND(),Taux_Recup,Ecart_Type_Recup)))</f>
        <v/>
      </c>
      <c r="D637" s="136">
        <f>MAX(0,MIN(1,NORMINV(RAND(),Taux_Recup,Ecart_Type_Recup)))</f>
        <v/>
      </c>
      <c r="E637" s="136">
        <f>MAX(0,MIN(1,NORMINV(RAND(),Taux_Recup,Ecart_Type_Recup)))</f>
        <v/>
      </c>
      <c r="F637" s="136">
        <f>MAX(0,MIN(1,NORMINV(RAND(),Taux_Recup,Ecart_Type_Recup)))</f>
        <v/>
      </c>
      <c r="G637" s="136">
        <f>MAX(0,MIN(1,NORMINV(RAND(),Taux_Recup,Ecart_Type_Recup)))</f>
        <v/>
      </c>
      <c r="H637" s="136">
        <f>MAX(0,MIN(1,NORMINV(RAND(),Taux_Recup,Ecart_Type_Recup)))</f>
        <v/>
      </c>
      <c r="I637" s="136">
        <f>MAX(0,MIN(1,NORMINV(RAND(),Taux_Recup,Ecart_Type_Recup)))</f>
        <v/>
      </c>
      <c r="J637" s="137">
        <f>SIMULATEUR!$L$6*(SIMULATEUR!$H$6*B637-Cout_Audit)</f>
        <v/>
      </c>
      <c r="K637" s="137">
        <f>SIMULATEUR!$L$7*(SIMULATEUR!$H$7*C637-Cout_Audit)</f>
        <v/>
      </c>
      <c r="L637" s="137">
        <f>SIMULATEUR!$L$8*(SIMULATEUR!$H$8*D637-Cout_Audit)</f>
        <v/>
      </c>
      <c r="M637" s="137">
        <f>SIMULATEUR!$L$9*(SIMULATEUR!$H$9*E637-Cout_Audit)</f>
        <v/>
      </c>
      <c r="N637" s="137">
        <f>SIMULATEUR!$L$10*(SIMULATEUR!$H$10*F637-Cout_Audit)</f>
        <v/>
      </c>
      <c r="O637" s="137">
        <f>SIMULATEUR!$L$11*(SIMULATEUR!$H$11*G637-Cout_Audit)</f>
        <v/>
      </c>
      <c r="P637" s="137">
        <f>SIMULATEUR!$L$12*(SIMULATEUR!$H$12*H637-Cout_Audit)</f>
        <v/>
      </c>
      <c r="Q637" s="137">
        <f>SIMULATEUR!$L$13*(SIMULATEUR!$H$13*I637-Cout_Audit)</f>
        <v/>
      </c>
      <c r="S637" s="138">
        <f>SUM(J637:Q637)</f>
        <v/>
      </c>
    </row>
    <row r="638">
      <c r="A638" s="135" t="n">
        <v>635</v>
      </c>
      <c r="B638" s="136">
        <f>MAX(0,MIN(1,NORMINV(RAND(),Taux_Recup,Ecart_Type_Recup)))</f>
        <v/>
      </c>
      <c r="C638" s="136">
        <f>MAX(0,MIN(1,NORMINV(RAND(),Taux_Recup,Ecart_Type_Recup)))</f>
        <v/>
      </c>
      <c r="D638" s="136">
        <f>MAX(0,MIN(1,NORMINV(RAND(),Taux_Recup,Ecart_Type_Recup)))</f>
        <v/>
      </c>
      <c r="E638" s="136">
        <f>MAX(0,MIN(1,NORMINV(RAND(),Taux_Recup,Ecart_Type_Recup)))</f>
        <v/>
      </c>
      <c r="F638" s="136">
        <f>MAX(0,MIN(1,NORMINV(RAND(),Taux_Recup,Ecart_Type_Recup)))</f>
        <v/>
      </c>
      <c r="G638" s="136">
        <f>MAX(0,MIN(1,NORMINV(RAND(),Taux_Recup,Ecart_Type_Recup)))</f>
        <v/>
      </c>
      <c r="H638" s="136">
        <f>MAX(0,MIN(1,NORMINV(RAND(),Taux_Recup,Ecart_Type_Recup)))</f>
        <v/>
      </c>
      <c r="I638" s="136">
        <f>MAX(0,MIN(1,NORMINV(RAND(),Taux_Recup,Ecart_Type_Recup)))</f>
        <v/>
      </c>
      <c r="J638" s="137">
        <f>SIMULATEUR!$L$6*(SIMULATEUR!$H$6*B638-Cout_Audit)</f>
        <v/>
      </c>
      <c r="K638" s="137">
        <f>SIMULATEUR!$L$7*(SIMULATEUR!$H$7*C638-Cout_Audit)</f>
        <v/>
      </c>
      <c r="L638" s="137">
        <f>SIMULATEUR!$L$8*(SIMULATEUR!$H$8*D638-Cout_Audit)</f>
        <v/>
      </c>
      <c r="M638" s="137">
        <f>SIMULATEUR!$L$9*(SIMULATEUR!$H$9*E638-Cout_Audit)</f>
        <v/>
      </c>
      <c r="N638" s="137">
        <f>SIMULATEUR!$L$10*(SIMULATEUR!$H$10*F638-Cout_Audit)</f>
        <v/>
      </c>
      <c r="O638" s="137">
        <f>SIMULATEUR!$L$11*(SIMULATEUR!$H$11*G638-Cout_Audit)</f>
        <v/>
      </c>
      <c r="P638" s="137">
        <f>SIMULATEUR!$L$12*(SIMULATEUR!$H$12*H638-Cout_Audit)</f>
        <v/>
      </c>
      <c r="Q638" s="137">
        <f>SIMULATEUR!$L$13*(SIMULATEUR!$H$13*I638-Cout_Audit)</f>
        <v/>
      </c>
      <c r="S638" s="138">
        <f>SUM(J638:Q638)</f>
        <v/>
      </c>
    </row>
    <row r="639">
      <c r="A639" s="135" t="n">
        <v>636</v>
      </c>
      <c r="B639" s="136">
        <f>MAX(0,MIN(1,NORMINV(RAND(),Taux_Recup,Ecart_Type_Recup)))</f>
        <v/>
      </c>
      <c r="C639" s="136">
        <f>MAX(0,MIN(1,NORMINV(RAND(),Taux_Recup,Ecart_Type_Recup)))</f>
        <v/>
      </c>
      <c r="D639" s="136">
        <f>MAX(0,MIN(1,NORMINV(RAND(),Taux_Recup,Ecart_Type_Recup)))</f>
        <v/>
      </c>
      <c r="E639" s="136">
        <f>MAX(0,MIN(1,NORMINV(RAND(),Taux_Recup,Ecart_Type_Recup)))</f>
        <v/>
      </c>
      <c r="F639" s="136">
        <f>MAX(0,MIN(1,NORMINV(RAND(),Taux_Recup,Ecart_Type_Recup)))</f>
        <v/>
      </c>
      <c r="G639" s="136">
        <f>MAX(0,MIN(1,NORMINV(RAND(),Taux_Recup,Ecart_Type_Recup)))</f>
        <v/>
      </c>
      <c r="H639" s="136">
        <f>MAX(0,MIN(1,NORMINV(RAND(),Taux_Recup,Ecart_Type_Recup)))</f>
        <v/>
      </c>
      <c r="I639" s="136">
        <f>MAX(0,MIN(1,NORMINV(RAND(),Taux_Recup,Ecart_Type_Recup)))</f>
        <v/>
      </c>
      <c r="J639" s="137">
        <f>SIMULATEUR!$L$6*(SIMULATEUR!$H$6*B639-Cout_Audit)</f>
        <v/>
      </c>
      <c r="K639" s="137">
        <f>SIMULATEUR!$L$7*(SIMULATEUR!$H$7*C639-Cout_Audit)</f>
        <v/>
      </c>
      <c r="L639" s="137">
        <f>SIMULATEUR!$L$8*(SIMULATEUR!$H$8*D639-Cout_Audit)</f>
        <v/>
      </c>
      <c r="M639" s="137">
        <f>SIMULATEUR!$L$9*(SIMULATEUR!$H$9*E639-Cout_Audit)</f>
        <v/>
      </c>
      <c r="N639" s="137">
        <f>SIMULATEUR!$L$10*(SIMULATEUR!$H$10*F639-Cout_Audit)</f>
        <v/>
      </c>
      <c r="O639" s="137">
        <f>SIMULATEUR!$L$11*(SIMULATEUR!$H$11*G639-Cout_Audit)</f>
        <v/>
      </c>
      <c r="P639" s="137">
        <f>SIMULATEUR!$L$12*(SIMULATEUR!$H$12*H639-Cout_Audit)</f>
        <v/>
      </c>
      <c r="Q639" s="137">
        <f>SIMULATEUR!$L$13*(SIMULATEUR!$H$13*I639-Cout_Audit)</f>
        <v/>
      </c>
      <c r="S639" s="138">
        <f>SUM(J639:Q639)</f>
        <v/>
      </c>
    </row>
    <row r="640">
      <c r="A640" s="135" t="n">
        <v>637</v>
      </c>
      <c r="B640" s="136">
        <f>MAX(0,MIN(1,NORMINV(RAND(),Taux_Recup,Ecart_Type_Recup)))</f>
        <v/>
      </c>
      <c r="C640" s="136">
        <f>MAX(0,MIN(1,NORMINV(RAND(),Taux_Recup,Ecart_Type_Recup)))</f>
        <v/>
      </c>
      <c r="D640" s="136">
        <f>MAX(0,MIN(1,NORMINV(RAND(),Taux_Recup,Ecart_Type_Recup)))</f>
        <v/>
      </c>
      <c r="E640" s="136">
        <f>MAX(0,MIN(1,NORMINV(RAND(),Taux_Recup,Ecart_Type_Recup)))</f>
        <v/>
      </c>
      <c r="F640" s="136">
        <f>MAX(0,MIN(1,NORMINV(RAND(),Taux_Recup,Ecart_Type_Recup)))</f>
        <v/>
      </c>
      <c r="G640" s="136">
        <f>MAX(0,MIN(1,NORMINV(RAND(),Taux_Recup,Ecart_Type_Recup)))</f>
        <v/>
      </c>
      <c r="H640" s="136">
        <f>MAX(0,MIN(1,NORMINV(RAND(),Taux_Recup,Ecart_Type_Recup)))</f>
        <v/>
      </c>
      <c r="I640" s="136">
        <f>MAX(0,MIN(1,NORMINV(RAND(),Taux_Recup,Ecart_Type_Recup)))</f>
        <v/>
      </c>
      <c r="J640" s="137">
        <f>SIMULATEUR!$L$6*(SIMULATEUR!$H$6*B640-Cout_Audit)</f>
        <v/>
      </c>
      <c r="K640" s="137">
        <f>SIMULATEUR!$L$7*(SIMULATEUR!$H$7*C640-Cout_Audit)</f>
        <v/>
      </c>
      <c r="L640" s="137">
        <f>SIMULATEUR!$L$8*(SIMULATEUR!$H$8*D640-Cout_Audit)</f>
        <v/>
      </c>
      <c r="M640" s="137">
        <f>SIMULATEUR!$L$9*(SIMULATEUR!$H$9*E640-Cout_Audit)</f>
        <v/>
      </c>
      <c r="N640" s="137">
        <f>SIMULATEUR!$L$10*(SIMULATEUR!$H$10*F640-Cout_Audit)</f>
        <v/>
      </c>
      <c r="O640" s="137">
        <f>SIMULATEUR!$L$11*(SIMULATEUR!$H$11*G640-Cout_Audit)</f>
        <v/>
      </c>
      <c r="P640" s="137">
        <f>SIMULATEUR!$L$12*(SIMULATEUR!$H$12*H640-Cout_Audit)</f>
        <v/>
      </c>
      <c r="Q640" s="137">
        <f>SIMULATEUR!$L$13*(SIMULATEUR!$H$13*I640-Cout_Audit)</f>
        <v/>
      </c>
      <c r="S640" s="138">
        <f>SUM(J640:Q640)</f>
        <v/>
      </c>
    </row>
    <row r="641">
      <c r="A641" s="135" t="n">
        <v>638</v>
      </c>
      <c r="B641" s="136">
        <f>MAX(0,MIN(1,NORMINV(RAND(),Taux_Recup,Ecart_Type_Recup)))</f>
        <v/>
      </c>
      <c r="C641" s="136">
        <f>MAX(0,MIN(1,NORMINV(RAND(),Taux_Recup,Ecart_Type_Recup)))</f>
        <v/>
      </c>
      <c r="D641" s="136">
        <f>MAX(0,MIN(1,NORMINV(RAND(),Taux_Recup,Ecart_Type_Recup)))</f>
        <v/>
      </c>
      <c r="E641" s="136">
        <f>MAX(0,MIN(1,NORMINV(RAND(),Taux_Recup,Ecart_Type_Recup)))</f>
        <v/>
      </c>
      <c r="F641" s="136">
        <f>MAX(0,MIN(1,NORMINV(RAND(),Taux_Recup,Ecart_Type_Recup)))</f>
        <v/>
      </c>
      <c r="G641" s="136">
        <f>MAX(0,MIN(1,NORMINV(RAND(),Taux_Recup,Ecart_Type_Recup)))</f>
        <v/>
      </c>
      <c r="H641" s="136">
        <f>MAX(0,MIN(1,NORMINV(RAND(),Taux_Recup,Ecart_Type_Recup)))</f>
        <v/>
      </c>
      <c r="I641" s="136">
        <f>MAX(0,MIN(1,NORMINV(RAND(),Taux_Recup,Ecart_Type_Recup)))</f>
        <v/>
      </c>
      <c r="J641" s="137">
        <f>SIMULATEUR!$L$6*(SIMULATEUR!$H$6*B641-Cout_Audit)</f>
        <v/>
      </c>
      <c r="K641" s="137">
        <f>SIMULATEUR!$L$7*(SIMULATEUR!$H$7*C641-Cout_Audit)</f>
        <v/>
      </c>
      <c r="L641" s="137">
        <f>SIMULATEUR!$L$8*(SIMULATEUR!$H$8*D641-Cout_Audit)</f>
        <v/>
      </c>
      <c r="M641" s="137">
        <f>SIMULATEUR!$L$9*(SIMULATEUR!$H$9*E641-Cout_Audit)</f>
        <v/>
      </c>
      <c r="N641" s="137">
        <f>SIMULATEUR!$L$10*(SIMULATEUR!$H$10*F641-Cout_Audit)</f>
        <v/>
      </c>
      <c r="O641" s="137">
        <f>SIMULATEUR!$L$11*(SIMULATEUR!$H$11*G641-Cout_Audit)</f>
        <v/>
      </c>
      <c r="P641" s="137">
        <f>SIMULATEUR!$L$12*(SIMULATEUR!$H$12*H641-Cout_Audit)</f>
        <v/>
      </c>
      <c r="Q641" s="137">
        <f>SIMULATEUR!$L$13*(SIMULATEUR!$H$13*I641-Cout_Audit)</f>
        <v/>
      </c>
      <c r="S641" s="138">
        <f>SUM(J641:Q641)</f>
        <v/>
      </c>
    </row>
    <row r="642">
      <c r="A642" s="135" t="n">
        <v>639</v>
      </c>
      <c r="B642" s="136">
        <f>MAX(0,MIN(1,NORMINV(RAND(),Taux_Recup,Ecart_Type_Recup)))</f>
        <v/>
      </c>
      <c r="C642" s="136">
        <f>MAX(0,MIN(1,NORMINV(RAND(),Taux_Recup,Ecart_Type_Recup)))</f>
        <v/>
      </c>
      <c r="D642" s="136">
        <f>MAX(0,MIN(1,NORMINV(RAND(),Taux_Recup,Ecart_Type_Recup)))</f>
        <v/>
      </c>
      <c r="E642" s="136">
        <f>MAX(0,MIN(1,NORMINV(RAND(),Taux_Recup,Ecart_Type_Recup)))</f>
        <v/>
      </c>
      <c r="F642" s="136">
        <f>MAX(0,MIN(1,NORMINV(RAND(),Taux_Recup,Ecart_Type_Recup)))</f>
        <v/>
      </c>
      <c r="G642" s="136">
        <f>MAX(0,MIN(1,NORMINV(RAND(),Taux_Recup,Ecart_Type_Recup)))</f>
        <v/>
      </c>
      <c r="H642" s="136">
        <f>MAX(0,MIN(1,NORMINV(RAND(),Taux_Recup,Ecart_Type_Recup)))</f>
        <v/>
      </c>
      <c r="I642" s="136">
        <f>MAX(0,MIN(1,NORMINV(RAND(),Taux_Recup,Ecart_Type_Recup)))</f>
        <v/>
      </c>
      <c r="J642" s="137">
        <f>SIMULATEUR!$L$6*(SIMULATEUR!$H$6*B642-Cout_Audit)</f>
        <v/>
      </c>
      <c r="K642" s="137">
        <f>SIMULATEUR!$L$7*(SIMULATEUR!$H$7*C642-Cout_Audit)</f>
        <v/>
      </c>
      <c r="L642" s="137">
        <f>SIMULATEUR!$L$8*(SIMULATEUR!$H$8*D642-Cout_Audit)</f>
        <v/>
      </c>
      <c r="M642" s="137">
        <f>SIMULATEUR!$L$9*(SIMULATEUR!$H$9*E642-Cout_Audit)</f>
        <v/>
      </c>
      <c r="N642" s="137">
        <f>SIMULATEUR!$L$10*(SIMULATEUR!$H$10*F642-Cout_Audit)</f>
        <v/>
      </c>
      <c r="O642" s="137">
        <f>SIMULATEUR!$L$11*(SIMULATEUR!$H$11*G642-Cout_Audit)</f>
        <v/>
      </c>
      <c r="P642" s="137">
        <f>SIMULATEUR!$L$12*(SIMULATEUR!$H$12*H642-Cout_Audit)</f>
        <v/>
      </c>
      <c r="Q642" s="137">
        <f>SIMULATEUR!$L$13*(SIMULATEUR!$H$13*I642-Cout_Audit)</f>
        <v/>
      </c>
      <c r="S642" s="138">
        <f>SUM(J642:Q642)</f>
        <v/>
      </c>
    </row>
    <row r="643">
      <c r="A643" s="135" t="n">
        <v>640</v>
      </c>
      <c r="B643" s="136">
        <f>MAX(0,MIN(1,NORMINV(RAND(),Taux_Recup,Ecart_Type_Recup)))</f>
        <v/>
      </c>
      <c r="C643" s="136">
        <f>MAX(0,MIN(1,NORMINV(RAND(),Taux_Recup,Ecart_Type_Recup)))</f>
        <v/>
      </c>
      <c r="D643" s="136">
        <f>MAX(0,MIN(1,NORMINV(RAND(),Taux_Recup,Ecart_Type_Recup)))</f>
        <v/>
      </c>
      <c r="E643" s="136">
        <f>MAX(0,MIN(1,NORMINV(RAND(),Taux_Recup,Ecart_Type_Recup)))</f>
        <v/>
      </c>
      <c r="F643" s="136">
        <f>MAX(0,MIN(1,NORMINV(RAND(),Taux_Recup,Ecart_Type_Recup)))</f>
        <v/>
      </c>
      <c r="G643" s="136">
        <f>MAX(0,MIN(1,NORMINV(RAND(),Taux_Recup,Ecart_Type_Recup)))</f>
        <v/>
      </c>
      <c r="H643" s="136">
        <f>MAX(0,MIN(1,NORMINV(RAND(),Taux_Recup,Ecart_Type_Recup)))</f>
        <v/>
      </c>
      <c r="I643" s="136">
        <f>MAX(0,MIN(1,NORMINV(RAND(),Taux_Recup,Ecart_Type_Recup)))</f>
        <v/>
      </c>
      <c r="J643" s="137">
        <f>SIMULATEUR!$L$6*(SIMULATEUR!$H$6*B643-Cout_Audit)</f>
        <v/>
      </c>
      <c r="K643" s="137">
        <f>SIMULATEUR!$L$7*(SIMULATEUR!$H$7*C643-Cout_Audit)</f>
        <v/>
      </c>
      <c r="L643" s="137">
        <f>SIMULATEUR!$L$8*(SIMULATEUR!$H$8*D643-Cout_Audit)</f>
        <v/>
      </c>
      <c r="M643" s="137">
        <f>SIMULATEUR!$L$9*(SIMULATEUR!$H$9*E643-Cout_Audit)</f>
        <v/>
      </c>
      <c r="N643" s="137">
        <f>SIMULATEUR!$L$10*(SIMULATEUR!$H$10*F643-Cout_Audit)</f>
        <v/>
      </c>
      <c r="O643" s="137">
        <f>SIMULATEUR!$L$11*(SIMULATEUR!$H$11*G643-Cout_Audit)</f>
        <v/>
      </c>
      <c r="P643" s="137">
        <f>SIMULATEUR!$L$12*(SIMULATEUR!$H$12*H643-Cout_Audit)</f>
        <v/>
      </c>
      <c r="Q643" s="137">
        <f>SIMULATEUR!$L$13*(SIMULATEUR!$H$13*I643-Cout_Audit)</f>
        <v/>
      </c>
      <c r="S643" s="138">
        <f>SUM(J643:Q643)</f>
        <v/>
      </c>
    </row>
    <row r="644">
      <c r="A644" s="135" t="n">
        <v>641</v>
      </c>
      <c r="B644" s="136">
        <f>MAX(0,MIN(1,NORMINV(RAND(),Taux_Recup,Ecart_Type_Recup)))</f>
        <v/>
      </c>
      <c r="C644" s="136">
        <f>MAX(0,MIN(1,NORMINV(RAND(),Taux_Recup,Ecart_Type_Recup)))</f>
        <v/>
      </c>
      <c r="D644" s="136">
        <f>MAX(0,MIN(1,NORMINV(RAND(),Taux_Recup,Ecart_Type_Recup)))</f>
        <v/>
      </c>
      <c r="E644" s="136">
        <f>MAX(0,MIN(1,NORMINV(RAND(),Taux_Recup,Ecart_Type_Recup)))</f>
        <v/>
      </c>
      <c r="F644" s="136">
        <f>MAX(0,MIN(1,NORMINV(RAND(),Taux_Recup,Ecart_Type_Recup)))</f>
        <v/>
      </c>
      <c r="G644" s="136">
        <f>MAX(0,MIN(1,NORMINV(RAND(),Taux_Recup,Ecart_Type_Recup)))</f>
        <v/>
      </c>
      <c r="H644" s="136">
        <f>MAX(0,MIN(1,NORMINV(RAND(),Taux_Recup,Ecart_Type_Recup)))</f>
        <v/>
      </c>
      <c r="I644" s="136">
        <f>MAX(0,MIN(1,NORMINV(RAND(),Taux_Recup,Ecart_Type_Recup)))</f>
        <v/>
      </c>
      <c r="J644" s="137">
        <f>SIMULATEUR!$L$6*(SIMULATEUR!$H$6*B644-Cout_Audit)</f>
        <v/>
      </c>
      <c r="K644" s="137">
        <f>SIMULATEUR!$L$7*(SIMULATEUR!$H$7*C644-Cout_Audit)</f>
        <v/>
      </c>
      <c r="L644" s="137">
        <f>SIMULATEUR!$L$8*(SIMULATEUR!$H$8*D644-Cout_Audit)</f>
        <v/>
      </c>
      <c r="M644" s="137">
        <f>SIMULATEUR!$L$9*(SIMULATEUR!$H$9*E644-Cout_Audit)</f>
        <v/>
      </c>
      <c r="N644" s="137">
        <f>SIMULATEUR!$L$10*(SIMULATEUR!$H$10*F644-Cout_Audit)</f>
        <v/>
      </c>
      <c r="O644" s="137">
        <f>SIMULATEUR!$L$11*(SIMULATEUR!$H$11*G644-Cout_Audit)</f>
        <v/>
      </c>
      <c r="P644" s="137">
        <f>SIMULATEUR!$L$12*(SIMULATEUR!$H$12*H644-Cout_Audit)</f>
        <v/>
      </c>
      <c r="Q644" s="137">
        <f>SIMULATEUR!$L$13*(SIMULATEUR!$H$13*I644-Cout_Audit)</f>
        <v/>
      </c>
      <c r="S644" s="138">
        <f>SUM(J644:Q644)</f>
        <v/>
      </c>
    </row>
    <row r="645">
      <c r="A645" s="135" t="n">
        <v>642</v>
      </c>
      <c r="B645" s="136">
        <f>MAX(0,MIN(1,NORMINV(RAND(),Taux_Recup,Ecart_Type_Recup)))</f>
        <v/>
      </c>
      <c r="C645" s="136">
        <f>MAX(0,MIN(1,NORMINV(RAND(),Taux_Recup,Ecart_Type_Recup)))</f>
        <v/>
      </c>
      <c r="D645" s="136">
        <f>MAX(0,MIN(1,NORMINV(RAND(),Taux_Recup,Ecart_Type_Recup)))</f>
        <v/>
      </c>
      <c r="E645" s="136">
        <f>MAX(0,MIN(1,NORMINV(RAND(),Taux_Recup,Ecart_Type_Recup)))</f>
        <v/>
      </c>
      <c r="F645" s="136">
        <f>MAX(0,MIN(1,NORMINV(RAND(),Taux_Recup,Ecart_Type_Recup)))</f>
        <v/>
      </c>
      <c r="G645" s="136">
        <f>MAX(0,MIN(1,NORMINV(RAND(),Taux_Recup,Ecart_Type_Recup)))</f>
        <v/>
      </c>
      <c r="H645" s="136">
        <f>MAX(0,MIN(1,NORMINV(RAND(),Taux_Recup,Ecart_Type_Recup)))</f>
        <v/>
      </c>
      <c r="I645" s="136">
        <f>MAX(0,MIN(1,NORMINV(RAND(),Taux_Recup,Ecart_Type_Recup)))</f>
        <v/>
      </c>
      <c r="J645" s="137">
        <f>SIMULATEUR!$L$6*(SIMULATEUR!$H$6*B645-Cout_Audit)</f>
        <v/>
      </c>
      <c r="K645" s="137">
        <f>SIMULATEUR!$L$7*(SIMULATEUR!$H$7*C645-Cout_Audit)</f>
        <v/>
      </c>
      <c r="L645" s="137">
        <f>SIMULATEUR!$L$8*(SIMULATEUR!$H$8*D645-Cout_Audit)</f>
        <v/>
      </c>
      <c r="M645" s="137">
        <f>SIMULATEUR!$L$9*(SIMULATEUR!$H$9*E645-Cout_Audit)</f>
        <v/>
      </c>
      <c r="N645" s="137">
        <f>SIMULATEUR!$L$10*(SIMULATEUR!$H$10*F645-Cout_Audit)</f>
        <v/>
      </c>
      <c r="O645" s="137">
        <f>SIMULATEUR!$L$11*(SIMULATEUR!$H$11*G645-Cout_Audit)</f>
        <v/>
      </c>
      <c r="P645" s="137">
        <f>SIMULATEUR!$L$12*(SIMULATEUR!$H$12*H645-Cout_Audit)</f>
        <v/>
      </c>
      <c r="Q645" s="137">
        <f>SIMULATEUR!$L$13*(SIMULATEUR!$H$13*I645-Cout_Audit)</f>
        <v/>
      </c>
      <c r="S645" s="138">
        <f>SUM(J645:Q645)</f>
        <v/>
      </c>
    </row>
    <row r="646">
      <c r="A646" s="135" t="n">
        <v>643</v>
      </c>
      <c r="B646" s="136">
        <f>MAX(0,MIN(1,NORMINV(RAND(),Taux_Recup,Ecart_Type_Recup)))</f>
        <v/>
      </c>
      <c r="C646" s="136">
        <f>MAX(0,MIN(1,NORMINV(RAND(),Taux_Recup,Ecart_Type_Recup)))</f>
        <v/>
      </c>
      <c r="D646" s="136">
        <f>MAX(0,MIN(1,NORMINV(RAND(),Taux_Recup,Ecart_Type_Recup)))</f>
        <v/>
      </c>
      <c r="E646" s="136">
        <f>MAX(0,MIN(1,NORMINV(RAND(),Taux_Recup,Ecart_Type_Recup)))</f>
        <v/>
      </c>
      <c r="F646" s="136">
        <f>MAX(0,MIN(1,NORMINV(RAND(),Taux_Recup,Ecart_Type_Recup)))</f>
        <v/>
      </c>
      <c r="G646" s="136">
        <f>MAX(0,MIN(1,NORMINV(RAND(),Taux_Recup,Ecart_Type_Recup)))</f>
        <v/>
      </c>
      <c r="H646" s="136">
        <f>MAX(0,MIN(1,NORMINV(RAND(),Taux_Recup,Ecart_Type_Recup)))</f>
        <v/>
      </c>
      <c r="I646" s="136">
        <f>MAX(0,MIN(1,NORMINV(RAND(),Taux_Recup,Ecart_Type_Recup)))</f>
        <v/>
      </c>
      <c r="J646" s="137">
        <f>SIMULATEUR!$L$6*(SIMULATEUR!$H$6*B646-Cout_Audit)</f>
        <v/>
      </c>
      <c r="K646" s="137">
        <f>SIMULATEUR!$L$7*(SIMULATEUR!$H$7*C646-Cout_Audit)</f>
        <v/>
      </c>
      <c r="L646" s="137">
        <f>SIMULATEUR!$L$8*(SIMULATEUR!$H$8*D646-Cout_Audit)</f>
        <v/>
      </c>
      <c r="M646" s="137">
        <f>SIMULATEUR!$L$9*(SIMULATEUR!$H$9*E646-Cout_Audit)</f>
        <v/>
      </c>
      <c r="N646" s="137">
        <f>SIMULATEUR!$L$10*(SIMULATEUR!$H$10*F646-Cout_Audit)</f>
        <v/>
      </c>
      <c r="O646" s="137">
        <f>SIMULATEUR!$L$11*(SIMULATEUR!$H$11*G646-Cout_Audit)</f>
        <v/>
      </c>
      <c r="P646" s="137">
        <f>SIMULATEUR!$L$12*(SIMULATEUR!$H$12*H646-Cout_Audit)</f>
        <v/>
      </c>
      <c r="Q646" s="137">
        <f>SIMULATEUR!$L$13*(SIMULATEUR!$H$13*I646-Cout_Audit)</f>
        <v/>
      </c>
      <c r="S646" s="138">
        <f>SUM(J646:Q646)</f>
        <v/>
      </c>
    </row>
    <row r="647">
      <c r="A647" s="135" t="n">
        <v>644</v>
      </c>
      <c r="B647" s="136">
        <f>MAX(0,MIN(1,NORMINV(RAND(),Taux_Recup,Ecart_Type_Recup)))</f>
        <v/>
      </c>
      <c r="C647" s="136">
        <f>MAX(0,MIN(1,NORMINV(RAND(),Taux_Recup,Ecart_Type_Recup)))</f>
        <v/>
      </c>
      <c r="D647" s="136">
        <f>MAX(0,MIN(1,NORMINV(RAND(),Taux_Recup,Ecart_Type_Recup)))</f>
        <v/>
      </c>
      <c r="E647" s="136">
        <f>MAX(0,MIN(1,NORMINV(RAND(),Taux_Recup,Ecart_Type_Recup)))</f>
        <v/>
      </c>
      <c r="F647" s="136">
        <f>MAX(0,MIN(1,NORMINV(RAND(),Taux_Recup,Ecart_Type_Recup)))</f>
        <v/>
      </c>
      <c r="G647" s="136">
        <f>MAX(0,MIN(1,NORMINV(RAND(),Taux_Recup,Ecart_Type_Recup)))</f>
        <v/>
      </c>
      <c r="H647" s="136">
        <f>MAX(0,MIN(1,NORMINV(RAND(),Taux_Recup,Ecart_Type_Recup)))</f>
        <v/>
      </c>
      <c r="I647" s="136">
        <f>MAX(0,MIN(1,NORMINV(RAND(),Taux_Recup,Ecart_Type_Recup)))</f>
        <v/>
      </c>
      <c r="J647" s="137">
        <f>SIMULATEUR!$L$6*(SIMULATEUR!$H$6*B647-Cout_Audit)</f>
        <v/>
      </c>
      <c r="K647" s="137">
        <f>SIMULATEUR!$L$7*(SIMULATEUR!$H$7*C647-Cout_Audit)</f>
        <v/>
      </c>
      <c r="L647" s="137">
        <f>SIMULATEUR!$L$8*(SIMULATEUR!$H$8*D647-Cout_Audit)</f>
        <v/>
      </c>
      <c r="M647" s="137">
        <f>SIMULATEUR!$L$9*(SIMULATEUR!$H$9*E647-Cout_Audit)</f>
        <v/>
      </c>
      <c r="N647" s="137">
        <f>SIMULATEUR!$L$10*(SIMULATEUR!$H$10*F647-Cout_Audit)</f>
        <v/>
      </c>
      <c r="O647" s="137">
        <f>SIMULATEUR!$L$11*(SIMULATEUR!$H$11*G647-Cout_Audit)</f>
        <v/>
      </c>
      <c r="P647" s="137">
        <f>SIMULATEUR!$L$12*(SIMULATEUR!$H$12*H647-Cout_Audit)</f>
        <v/>
      </c>
      <c r="Q647" s="137">
        <f>SIMULATEUR!$L$13*(SIMULATEUR!$H$13*I647-Cout_Audit)</f>
        <v/>
      </c>
      <c r="S647" s="138">
        <f>SUM(J647:Q647)</f>
        <v/>
      </c>
    </row>
    <row r="648">
      <c r="A648" s="135" t="n">
        <v>645</v>
      </c>
      <c r="B648" s="136">
        <f>MAX(0,MIN(1,NORMINV(RAND(),Taux_Recup,Ecart_Type_Recup)))</f>
        <v/>
      </c>
      <c r="C648" s="136">
        <f>MAX(0,MIN(1,NORMINV(RAND(),Taux_Recup,Ecart_Type_Recup)))</f>
        <v/>
      </c>
      <c r="D648" s="136">
        <f>MAX(0,MIN(1,NORMINV(RAND(),Taux_Recup,Ecart_Type_Recup)))</f>
        <v/>
      </c>
      <c r="E648" s="136">
        <f>MAX(0,MIN(1,NORMINV(RAND(),Taux_Recup,Ecart_Type_Recup)))</f>
        <v/>
      </c>
      <c r="F648" s="136">
        <f>MAX(0,MIN(1,NORMINV(RAND(),Taux_Recup,Ecart_Type_Recup)))</f>
        <v/>
      </c>
      <c r="G648" s="136">
        <f>MAX(0,MIN(1,NORMINV(RAND(),Taux_Recup,Ecart_Type_Recup)))</f>
        <v/>
      </c>
      <c r="H648" s="136">
        <f>MAX(0,MIN(1,NORMINV(RAND(),Taux_Recup,Ecart_Type_Recup)))</f>
        <v/>
      </c>
      <c r="I648" s="136">
        <f>MAX(0,MIN(1,NORMINV(RAND(),Taux_Recup,Ecart_Type_Recup)))</f>
        <v/>
      </c>
      <c r="J648" s="137">
        <f>SIMULATEUR!$L$6*(SIMULATEUR!$H$6*B648-Cout_Audit)</f>
        <v/>
      </c>
      <c r="K648" s="137">
        <f>SIMULATEUR!$L$7*(SIMULATEUR!$H$7*C648-Cout_Audit)</f>
        <v/>
      </c>
      <c r="L648" s="137">
        <f>SIMULATEUR!$L$8*(SIMULATEUR!$H$8*D648-Cout_Audit)</f>
        <v/>
      </c>
      <c r="M648" s="137">
        <f>SIMULATEUR!$L$9*(SIMULATEUR!$H$9*E648-Cout_Audit)</f>
        <v/>
      </c>
      <c r="N648" s="137">
        <f>SIMULATEUR!$L$10*(SIMULATEUR!$H$10*F648-Cout_Audit)</f>
        <v/>
      </c>
      <c r="O648" s="137">
        <f>SIMULATEUR!$L$11*(SIMULATEUR!$H$11*G648-Cout_Audit)</f>
        <v/>
      </c>
      <c r="P648" s="137">
        <f>SIMULATEUR!$L$12*(SIMULATEUR!$H$12*H648-Cout_Audit)</f>
        <v/>
      </c>
      <c r="Q648" s="137">
        <f>SIMULATEUR!$L$13*(SIMULATEUR!$H$13*I648-Cout_Audit)</f>
        <v/>
      </c>
      <c r="S648" s="138">
        <f>SUM(J648:Q648)</f>
        <v/>
      </c>
    </row>
    <row r="649">
      <c r="A649" s="135" t="n">
        <v>646</v>
      </c>
      <c r="B649" s="136">
        <f>MAX(0,MIN(1,NORMINV(RAND(),Taux_Recup,Ecart_Type_Recup)))</f>
        <v/>
      </c>
      <c r="C649" s="136">
        <f>MAX(0,MIN(1,NORMINV(RAND(),Taux_Recup,Ecart_Type_Recup)))</f>
        <v/>
      </c>
      <c r="D649" s="136">
        <f>MAX(0,MIN(1,NORMINV(RAND(),Taux_Recup,Ecart_Type_Recup)))</f>
        <v/>
      </c>
      <c r="E649" s="136">
        <f>MAX(0,MIN(1,NORMINV(RAND(),Taux_Recup,Ecart_Type_Recup)))</f>
        <v/>
      </c>
      <c r="F649" s="136">
        <f>MAX(0,MIN(1,NORMINV(RAND(),Taux_Recup,Ecart_Type_Recup)))</f>
        <v/>
      </c>
      <c r="G649" s="136">
        <f>MAX(0,MIN(1,NORMINV(RAND(),Taux_Recup,Ecart_Type_Recup)))</f>
        <v/>
      </c>
      <c r="H649" s="136">
        <f>MAX(0,MIN(1,NORMINV(RAND(),Taux_Recup,Ecart_Type_Recup)))</f>
        <v/>
      </c>
      <c r="I649" s="136">
        <f>MAX(0,MIN(1,NORMINV(RAND(),Taux_Recup,Ecart_Type_Recup)))</f>
        <v/>
      </c>
      <c r="J649" s="137">
        <f>SIMULATEUR!$L$6*(SIMULATEUR!$H$6*B649-Cout_Audit)</f>
        <v/>
      </c>
      <c r="K649" s="137">
        <f>SIMULATEUR!$L$7*(SIMULATEUR!$H$7*C649-Cout_Audit)</f>
        <v/>
      </c>
      <c r="L649" s="137">
        <f>SIMULATEUR!$L$8*(SIMULATEUR!$H$8*D649-Cout_Audit)</f>
        <v/>
      </c>
      <c r="M649" s="137">
        <f>SIMULATEUR!$L$9*(SIMULATEUR!$H$9*E649-Cout_Audit)</f>
        <v/>
      </c>
      <c r="N649" s="137">
        <f>SIMULATEUR!$L$10*(SIMULATEUR!$H$10*F649-Cout_Audit)</f>
        <v/>
      </c>
      <c r="O649" s="137">
        <f>SIMULATEUR!$L$11*(SIMULATEUR!$H$11*G649-Cout_Audit)</f>
        <v/>
      </c>
      <c r="P649" s="137">
        <f>SIMULATEUR!$L$12*(SIMULATEUR!$H$12*H649-Cout_Audit)</f>
        <v/>
      </c>
      <c r="Q649" s="137">
        <f>SIMULATEUR!$L$13*(SIMULATEUR!$H$13*I649-Cout_Audit)</f>
        <v/>
      </c>
      <c r="S649" s="138">
        <f>SUM(J649:Q649)</f>
        <v/>
      </c>
    </row>
    <row r="650">
      <c r="A650" s="135" t="n">
        <v>647</v>
      </c>
      <c r="B650" s="136">
        <f>MAX(0,MIN(1,NORMINV(RAND(),Taux_Recup,Ecart_Type_Recup)))</f>
        <v/>
      </c>
      <c r="C650" s="136">
        <f>MAX(0,MIN(1,NORMINV(RAND(),Taux_Recup,Ecart_Type_Recup)))</f>
        <v/>
      </c>
      <c r="D650" s="136">
        <f>MAX(0,MIN(1,NORMINV(RAND(),Taux_Recup,Ecart_Type_Recup)))</f>
        <v/>
      </c>
      <c r="E650" s="136">
        <f>MAX(0,MIN(1,NORMINV(RAND(),Taux_Recup,Ecart_Type_Recup)))</f>
        <v/>
      </c>
      <c r="F650" s="136">
        <f>MAX(0,MIN(1,NORMINV(RAND(),Taux_Recup,Ecart_Type_Recup)))</f>
        <v/>
      </c>
      <c r="G650" s="136">
        <f>MAX(0,MIN(1,NORMINV(RAND(),Taux_Recup,Ecart_Type_Recup)))</f>
        <v/>
      </c>
      <c r="H650" s="136">
        <f>MAX(0,MIN(1,NORMINV(RAND(),Taux_Recup,Ecart_Type_Recup)))</f>
        <v/>
      </c>
      <c r="I650" s="136">
        <f>MAX(0,MIN(1,NORMINV(RAND(),Taux_Recup,Ecart_Type_Recup)))</f>
        <v/>
      </c>
      <c r="J650" s="137">
        <f>SIMULATEUR!$L$6*(SIMULATEUR!$H$6*B650-Cout_Audit)</f>
        <v/>
      </c>
      <c r="K650" s="137">
        <f>SIMULATEUR!$L$7*(SIMULATEUR!$H$7*C650-Cout_Audit)</f>
        <v/>
      </c>
      <c r="L650" s="137">
        <f>SIMULATEUR!$L$8*(SIMULATEUR!$H$8*D650-Cout_Audit)</f>
        <v/>
      </c>
      <c r="M650" s="137">
        <f>SIMULATEUR!$L$9*(SIMULATEUR!$H$9*E650-Cout_Audit)</f>
        <v/>
      </c>
      <c r="N650" s="137">
        <f>SIMULATEUR!$L$10*(SIMULATEUR!$H$10*F650-Cout_Audit)</f>
        <v/>
      </c>
      <c r="O650" s="137">
        <f>SIMULATEUR!$L$11*(SIMULATEUR!$H$11*G650-Cout_Audit)</f>
        <v/>
      </c>
      <c r="P650" s="137">
        <f>SIMULATEUR!$L$12*(SIMULATEUR!$H$12*H650-Cout_Audit)</f>
        <v/>
      </c>
      <c r="Q650" s="137">
        <f>SIMULATEUR!$L$13*(SIMULATEUR!$H$13*I650-Cout_Audit)</f>
        <v/>
      </c>
      <c r="S650" s="138">
        <f>SUM(J650:Q650)</f>
        <v/>
      </c>
    </row>
    <row r="651">
      <c r="A651" s="135" t="n">
        <v>648</v>
      </c>
      <c r="B651" s="136">
        <f>MAX(0,MIN(1,NORMINV(RAND(),Taux_Recup,Ecart_Type_Recup)))</f>
        <v/>
      </c>
      <c r="C651" s="136">
        <f>MAX(0,MIN(1,NORMINV(RAND(),Taux_Recup,Ecart_Type_Recup)))</f>
        <v/>
      </c>
      <c r="D651" s="136">
        <f>MAX(0,MIN(1,NORMINV(RAND(),Taux_Recup,Ecart_Type_Recup)))</f>
        <v/>
      </c>
      <c r="E651" s="136">
        <f>MAX(0,MIN(1,NORMINV(RAND(),Taux_Recup,Ecart_Type_Recup)))</f>
        <v/>
      </c>
      <c r="F651" s="136">
        <f>MAX(0,MIN(1,NORMINV(RAND(),Taux_Recup,Ecart_Type_Recup)))</f>
        <v/>
      </c>
      <c r="G651" s="136">
        <f>MAX(0,MIN(1,NORMINV(RAND(),Taux_Recup,Ecart_Type_Recup)))</f>
        <v/>
      </c>
      <c r="H651" s="136">
        <f>MAX(0,MIN(1,NORMINV(RAND(),Taux_Recup,Ecart_Type_Recup)))</f>
        <v/>
      </c>
      <c r="I651" s="136">
        <f>MAX(0,MIN(1,NORMINV(RAND(),Taux_Recup,Ecart_Type_Recup)))</f>
        <v/>
      </c>
      <c r="J651" s="137">
        <f>SIMULATEUR!$L$6*(SIMULATEUR!$H$6*B651-Cout_Audit)</f>
        <v/>
      </c>
      <c r="K651" s="137">
        <f>SIMULATEUR!$L$7*(SIMULATEUR!$H$7*C651-Cout_Audit)</f>
        <v/>
      </c>
      <c r="L651" s="137">
        <f>SIMULATEUR!$L$8*(SIMULATEUR!$H$8*D651-Cout_Audit)</f>
        <v/>
      </c>
      <c r="M651" s="137">
        <f>SIMULATEUR!$L$9*(SIMULATEUR!$H$9*E651-Cout_Audit)</f>
        <v/>
      </c>
      <c r="N651" s="137">
        <f>SIMULATEUR!$L$10*(SIMULATEUR!$H$10*F651-Cout_Audit)</f>
        <v/>
      </c>
      <c r="O651" s="137">
        <f>SIMULATEUR!$L$11*(SIMULATEUR!$H$11*G651-Cout_Audit)</f>
        <v/>
      </c>
      <c r="P651" s="137">
        <f>SIMULATEUR!$L$12*(SIMULATEUR!$H$12*H651-Cout_Audit)</f>
        <v/>
      </c>
      <c r="Q651" s="137">
        <f>SIMULATEUR!$L$13*(SIMULATEUR!$H$13*I651-Cout_Audit)</f>
        <v/>
      </c>
      <c r="S651" s="138">
        <f>SUM(J651:Q651)</f>
        <v/>
      </c>
    </row>
    <row r="652">
      <c r="A652" s="135" t="n">
        <v>649</v>
      </c>
      <c r="B652" s="136">
        <f>MAX(0,MIN(1,NORMINV(RAND(),Taux_Recup,Ecart_Type_Recup)))</f>
        <v/>
      </c>
      <c r="C652" s="136">
        <f>MAX(0,MIN(1,NORMINV(RAND(),Taux_Recup,Ecart_Type_Recup)))</f>
        <v/>
      </c>
      <c r="D652" s="136">
        <f>MAX(0,MIN(1,NORMINV(RAND(),Taux_Recup,Ecart_Type_Recup)))</f>
        <v/>
      </c>
      <c r="E652" s="136">
        <f>MAX(0,MIN(1,NORMINV(RAND(),Taux_Recup,Ecart_Type_Recup)))</f>
        <v/>
      </c>
      <c r="F652" s="136">
        <f>MAX(0,MIN(1,NORMINV(RAND(),Taux_Recup,Ecart_Type_Recup)))</f>
        <v/>
      </c>
      <c r="G652" s="136">
        <f>MAX(0,MIN(1,NORMINV(RAND(),Taux_Recup,Ecart_Type_Recup)))</f>
        <v/>
      </c>
      <c r="H652" s="136">
        <f>MAX(0,MIN(1,NORMINV(RAND(),Taux_Recup,Ecart_Type_Recup)))</f>
        <v/>
      </c>
      <c r="I652" s="136">
        <f>MAX(0,MIN(1,NORMINV(RAND(),Taux_Recup,Ecart_Type_Recup)))</f>
        <v/>
      </c>
      <c r="J652" s="137">
        <f>SIMULATEUR!$L$6*(SIMULATEUR!$H$6*B652-Cout_Audit)</f>
        <v/>
      </c>
      <c r="K652" s="137">
        <f>SIMULATEUR!$L$7*(SIMULATEUR!$H$7*C652-Cout_Audit)</f>
        <v/>
      </c>
      <c r="L652" s="137">
        <f>SIMULATEUR!$L$8*(SIMULATEUR!$H$8*D652-Cout_Audit)</f>
        <v/>
      </c>
      <c r="M652" s="137">
        <f>SIMULATEUR!$L$9*(SIMULATEUR!$H$9*E652-Cout_Audit)</f>
        <v/>
      </c>
      <c r="N652" s="137">
        <f>SIMULATEUR!$L$10*(SIMULATEUR!$H$10*F652-Cout_Audit)</f>
        <v/>
      </c>
      <c r="O652" s="137">
        <f>SIMULATEUR!$L$11*(SIMULATEUR!$H$11*G652-Cout_Audit)</f>
        <v/>
      </c>
      <c r="P652" s="137">
        <f>SIMULATEUR!$L$12*(SIMULATEUR!$H$12*H652-Cout_Audit)</f>
        <v/>
      </c>
      <c r="Q652" s="137">
        <f>SIMULATEUR!$L$13*(SIMULATEUR!$H$13*I652-Cout_Audit)</f>
        <v/>
      </c>
      <c r="S652" s="138">
        <f>SUM(J652:Q652)</f>
        <v/>
      </c>
    </row>
    <row r="653">
      <c r="A653" s="135" t="n">
        <v>650</v>
      </c>
      <c r="B653" s="136">
        <f>MAX(0,MIN(1,NORMINV(RAND(),Taux_Recup,Ecart_Type_Recup)))</f>
        <v/>
      </c>
      <c r="C653" s="136">
        <f>MAX(0,MIN(1,NORMINV(RAND(),Taux_Recup,Ecart_Type_Recup)))</f>
        <v/>
      </c>
      <c r="D653" s="136">
        <f>MAX(0,MIN(1,NORMINV(RAND(),Taux_Recup,Ecart_Type_Recup)))</f>
        <v/>
      </c>
      <c r="E653" s="136">
        <f>MAX(0,MIN(1,NORMINV(RAND(),Taux_Recup,Ecart_Type_Recup)))</f>
        <v/>
      </c>
      <c r="F653" s="136">
        <f>MAX(0,MIN(1,NORMINV(RAND(),Taux_Recup,Ecart_Type_Recup)))</f>
        <v/>
      </c>
      <c r="G653" s="136">
        <f>MAX(0,MIN(1,NORMINV(RAND(),Taux_Recup,Ecart_Type_Recup)))</f>
        <v/>
      </c>
      <c r="H653" s="136">
        <f>MAX(0,MIN(1,NORMINV(RAND(),Taux_Recup,Ecart_Type_Recup)))</f>
        <v/>
      </c>
      <c r="I653" s="136">
        <f>MAX(0,MIN(1,NORMINV(RAND(),Taux_Recup,Ecart_Type_Recup)))</f>
        <v/>
      </c>
      <c r="J653" s="137">
        <f>SIMULATEUR!$L$6*(SIMULATEUR!$H$6*B653-Cout_Audit)</f>
        <v/>
      </c>
      <c r="K653" s="137">
        <f>SIMULATEUR!$L$7*(SIMULATEUR!$H$7*C653-Cout_Audit)</f>
        <v/>
      </c>
      <c r="L653" s="137">
        <f>SIMULATEUR!$L$8*(SIMULATEUR!$H$8*D653-Cout_Audit)</f>
        <v/>
      </c>
      <c r="M653" s="137">
        <f>SIMULATEUR!$L$9*(SIMULATEUR!$H$9*E653-Cout_Audit)</f>
        <v/>
      </c>
      <c r="N653" s="137">
        <f>SIMULATEUR!$L$10*(SIMULATEUR!$H$10*F653-Cout_Audit)</f>
        <v/>
      </c>
      <c r="O653" s="137">
        <f>SIMULATEUR!$L$11*(SIMULATEUR!$H$11*G653-Cout_Audit)</f>
        <v/>
      </c>
      <c r="P653" s="137">
        <f>SIMULATEUR!$L$12*(SIMULATEUR!$H$12*H653-Cout_Audit)</f>
        <v/>
      </c>
      <c r="Q653" s="137">
        <f>SIMULATEUR!$L$13*(SIMULATEUR!$H$13*I653-Cout_Audit)</f>
        <v/>
      </c>
      <c r="S653" s="138">
        <f>SUM(J653:Q653)</f>
        <v/>
      </c>
    </row>
    <row r="654">
      <c r="A654" s="135" t="n">
        <v>651</v>
      </c>
      <c r="B654" s="136">
        <f>MAX(0,MIN(1,NORMINV(RAND(),Taux_Recup,Ecart_Type_Recup)))</f>
        <v/>
      </c>
      <c r="C654" s="136">
        <f>MAX(0,MIN(1,NORMINV(RAND(),Taux_Recup,Ecart_Type_Recup)))</f>
        <v/>
      </c>
      <c r="D654" s="136">
        <f>MAX(0,MIN(1,NORMINV(RAND(),Taux_Recup,Ecart_Type_Recup)))</f>
        <v/>
      </c>
      <c r="E654" s="136">
        <f>MAX(0,MIN(1,NORMINV(RAND(),Taux_Recup,Ecart_Type_Recup)))</f>
        <v/>
      </c>
      <c r="F654" s="136">
        <f>MAX(0,MIN(1,NORMINV(RAND(),Taux_Recup,Ecart_Type_Recup)))</f>
        <v/>
      </c>
      <c r="G654" s="136">
        <f>MAX(0,MIN(1,NORMINV(RAND(),Taux_Recup,Ecart_Type_Recup)))</f>
        <v/>
      </c>
      <c r="H654" s="136">
        <f>MAX(0,MIN(1,NORMINV(RAND(),Taux_Recup,Ecart_Type_Recup)))</f>
        <v/>
      </c>
      <c r="I654" s="136">
        <f>MAX(0,MIN(1,NORMINV(RAND(),Taux_Recup,Ecart_Type_Recup)))</f>
        <v/>
      </c>
      <c r="J654" s="137">
        <f>SIMULATEUR!$L$6*(SIMULATEUR!$H$6*B654-Cout_Audit)</f>
        <v/>
      </c>
      <c r="K654" s="137">
        <f>SIMULATEUR!$L$7*(SIMULATEUR!$H$7*C654-Cout_Audit)</f>
        <v/>
      </c>
      <c r="L654" s="137">
        <f>SIMULATEUR!$L$8*(SIMULATEUR!$H$8*D654-Cout_Audit)</f>
        <v/>
      </c>
      <c r="M654" s="137">
        <f>SIMULATEUR!$L$9*(SIMULATEUR!$H$9*E654-Cout_Audit)</f>
        <v/>
      </c>
      <c r="N654" s="137">
        <f>SIMULATEUR!$L$10*(SIMULATEUR!$H$10*F654-Cout_Audit)</f>
        <v/>
      </c>
      <c r="O654" s="137">
        <f>SIMULATEUR!$L$11*(SIMULATEUR!$H$11*G654-Cout_Audit)</f>
        <v/>
      </c>
      <c r="P654" s="137">
        <f>SIMULATEUR!$L$12*(SIMULATEUR!$H$12*H654-Cout_Audit)</f>
        <v/>
      </c>
      <c r="Q654" s="137">
        <f>SIMULATEUR!$L$13*(SIMULATEUR!$H$13*I654-Cout_Audit)</f>
        <v/>
      </c>
      <c r="S654" s="138">
        <f>SUM(J654:Q654)</f>
        <v/>
      </c>
    </row>
    <row r="655">
      <c r="A655" s="135" t="n">
        <v>652</v>
      </c>
      <c r="B655" s="136">
        <f>MAX(0,MIN(1,NORMINV(RAND(),Taux_Recup,Ecart_Type_Recup)))</f>
        <v/>
      </c>
      <c r="C655" s="136">
        <f>MAX(0,MIN(1,NORMINV(RAND(),Taux_Recup,Ecart_Type_Recup)))</f>
        <v/>
      </c>
      <c r="D655" s="136">
        <f>MAX(0,MIN(1,NORMINV(RAND(),Taux_Recup,Ecart_Type_Recup)))</f>
        <v/>
      </c>
      <c r="E655" s="136">
        <f>MAX(0,MIN(1,NORMINV(RAND(),Taux_Recup,Ecart_Type_Recup)))</f>
        <v/>
      </c>
      <c r="F655" s="136">
        <f>MAX(0,MIN(1,NORMINV(RAND(),Taux_Recup,Ecart_Type_Recup)))</f>
        <v/>
      </c>
      <c r="G655" s="136">
        <f>MAX(0,MIN(1,NORMINV(RAND(),Taux_Recup,Ecart_Type_Recup)))</f>
        <v/>
      </c>
      <c r="H655" s="136">
        <f>MAX(0,MIN(1,NORMINV(RAND(),Taux_Recup,Ecart_Type_Recup)))</f>
        <v/>
      </c>
      <c r="I655" s="136">
        <f>MAX(0,MIN(1,NORMINV(RAND(),Taux_Recup,Ecart_Type_Recup)))</f>
        <v/>
      </c>
      <c r="J655" s="137">
        <f>SIMULATEUR!$L$6*(SIMULATEUR!$H$6*B655-Cout_Audit)</f>
        <v/>
      </c>
      <c r="K655" s="137">
        <f>SIMULATEUR!$L$7*(SIMULATEUR!$H$7*C655-Cout_Audit)</f>
        <v/>
      </c>
      <c r="L655" s="137">
        <f>SIMULATEUR!$L$8*(SIMULATEUR!$H$8*D655-Cout_Audit)</f>
        <v/>
      </c>
      <c r="M655" s="137">
        <f>SIMULATEUR!$L$9*(SIMULATEUR!$H$9*E655-Cout_Audit)</f>
        <v/>
      </c>
      <c r="N655" s="137">
        <f>SIMULATEUR!$L$10*(SIMULATEUR!$H$10*F655-Cout_Audit)</f>
        <v/>
      </c>
      <c r="O655" s="137">
        <f>SIMULATEUR!$L$11*(SIMULATEUR!$H$11*G655-Cout_Audit)</f>
        <v/>
      </c>
      <c r="P655" s="137">
        <f>SIMULATEUR!$L$12*(SIMULATEUR!$H$12*H655-Cout_Audit)</f>
        <v/>
      </c>
      <c r="Q655" s="137">
        <f>SIMULATEUR!$L$13*(SIMULATEUR!$H$13*I655-Cout_Audit)</f>
        <v/>
      </c>
      <c r="S655" s="138">
        <f>SUM(J655:Q655)</f>
        <v/>
      </c>
    </row>
    <row r="656">
      <c r="A656" s="135" t="n">
        <v>653</v>
      </c>
      <c r="B656" s="136">
        <f>MAX(0,MIN(1,NORMINV(RAND(),Taux_Recup,Ecart_Type_Recup)))</f>
        <v/>
      </c>
      <c r="C656" s="136">
        <f>MAX(0,MIN(1,NORMINV(RAND(),Taux_Recup,Ecart_Type_Recup)))</f>
        <v/>
      </c>
      <c r="D656" s="136">
        <f>MAX(0,MIN(1,NORMINV(RAND(),Taux_Recup,Ecart_Type_Recup)))</f>
        <v/>
      </c>
      <c r="E656" s="136">
        <f>MAX(0,MIN(1,NORMINV(RAND(),Taux_Recup,Ecart_Type_Recup)))</f>
        <v/>
      </c>
      <c r="F656" s="136">
        <f>MAX(0,MIN(1,NORMINV(RAND(),Taux_Recup,Ecart_Type_Recup)))</f>
        <v/>
      </c>
      <c r="G656" s="136">
        <f>MAX(0,MIN(1,NORMINV(RAND(),Taux_Recup,Ecart_Type_Recup)))</f>
        <v/>
      </c>
      <c r="H656" s="136">
        <f>MAX(0,MIN(1,NORMINV(RAND(),Taux_Recup,Ecart_Type_Recup)))</f>
        <v/>
      </c>
      <c r="I656" s="136">
        <f>MAX(0,MIN(1,NORMINV(RAND(),Taux_Recup,Ecart_Type_Recup)))</f>
        <v/>
      </c>
      <c r="J656" s="137">
        <f>SIMULATEUR!$L$6*(SIMULATEUR!$H$6*B656-Cout_Audit)</f>
        <v/>
      </c>
      <c r="K656" s="137">
        <f>SIMULATEUR!$L$7*(SIMULATEUR!$H$7*C656-Cout_Audit)</f>
        <v/>
      </c>
      <c r="L656" s="137">
        <f>SIMULATEUR!$L$8*(SIMULATEUR!$H$8*D656-Cout_Audit)</f>
        <v/>
      </c>
      <c r="M656" s="137">
        <f>SIMULATEUR!$L$9*(SIMULATEUR!$H$9*E656-Cout_Audit)</f>
        <v/>
      </c>
      <c r="N656" s="137">
        <f>SIMULATEUR!$L$10*(SIMULATEUR!$H$10*F656-Cout_Audit)</f>
        <v/>
      </c>
      <c r="O656" s="137">
        <f>SIMULATEUR!$L$11*(SIMULATEUR!$H$11*G656-Cout_Audit)</f>
        <v/>
      </c>
      <c r="P656" s="137">
        <f>SIMULATEUR!$L$12*(SIMULATEUR!$H$12*H656-Cout_Audit)</f>
        <v/>
      </c>
      <c r="Q656" s="137">
        <f>SIMULATEUR!$L$13*(SIMULATEUR!$H$13*I656-Cout_Audit)</f>
        <v/>
      </c>
      <c r="S656" s="138">
        <f>SUM(J656:Q656)</f>
        <v/>
      </c>
    </row>
    <row r="657">
      <c r="A657" s="135" t="n">
        <v>654</v>
      </c>
      <c r="B657" s="136">
        <f>MAX(0,MIN(1,NORMINV(RAND(),Taux_Recup,Ecart_Type_Recup)))</f>
        <v/>
      </c>
      <c r="C657" s="136">
        <f>MAX(0,MIN(1,NORMINV(RAND(),Taux_Recup,Ecart_Type_Recup)))</f>
        <v/>
      </c>
      <c r="D657" s="136">
        <f>MAX(0,MIN(1,NORMINV(RAND(),Taux_Recup,Ecart_Type_Recup)))</f>
        <v/>
      </c>
      <c r="E657" s="136">
        <f>MAX(0,MIN(1,NORMINV(RAND(),Taux_Recup,Ecart_Type_Recup)))</f>
        <v/>
      </c>
      <c r="F657" s="136">
        <f>MAX(0,MIN(1,NORMINV(RAND(),Taux_Recup,Ecart_Type_Recup)))</f>
        <v/>
      </c>
      <c r="G657" s="136">
        <f>MAX(0,MIN(1,NORMINV(RAND(),Taux_Recup,Ecart_Type_Recup)))</f>
        <v/>
      </c>
      <c r="H657" s="136">
        <f>MAX(0,MIN(1,NORMINV(RAND(),Taux_Recup,Ecart_Type_Recup)))</f>
        <v/>
      </c>
      <c r="I657" s="136">
        <f>MAX(0,MIN(1,NORMINV(RAND(),Taux_Recup,Ecart_Type_Recup)))</f>
        <v/>
      </c>
      <c r="J657" s="137">
        <f>SIMULATEUR!$L$6*(SIMULATEUR!$H$6*B657-Cout_Audit)</f>
        <v/>
      </c>
      <c r="K657" s="137">
        <f>SIMULATEUR!$L$7*(SIMULATEUR!$H$7*C657-Cout_Audit)</f>
        <v/>
      </c>
      <c r="L657" s="137">
        <f>SIMULATEUR!$L$8*(SIMULATEUR!$H$8*D657-Cout_Audit)</f>
        <v/>
      </c>
      <c r="M657" s="137">
        <f>SIMULATEUR!$L$9*(SIMULATEUR!$H$9*E657-Cout_Audit)</f>
        <v/>
      </c>
      <c r="N657" s="137">
        <f>SIMULATEUR!$L$10*(SIMULATEUR!$H$10*F657-Cout_Audit)</f>
        <v/>
      </c>
      <c r="O657" s="137">
        <f>SIMULATEUR!$L$11*(SIMULATEUR!$H$11*G657-Cout_Audit)</f>
        <v/>
      </c>
      <c r="P657" s="137">
        <f>SIMULATEUR!$L$12*(SIMULATEUR!$H$12*H657-Cout_Audit)</f>
        <v/>
      </c>
      <c r="Q657" s="137">
        <f>SIMULATEUR!$L$13*(SIMULATEUR!$H$13*I657-Cout_Audit)</f>
        <v/>
      </c>
      <c r="S657" s="138">
        <f>SUM(J657:Q657)</f>
        <v/>
      </c>
    </row>
    <row r="658">
      <c r="A658" s="135" t="n">
        <v>655</v>
      </c>
      <c r="B658" s="136">
        <f>MAX(0,MIN(1,NORMINV(RAND(),Taux_Recup,Ecart_Type_Recup)))</f>
        <v/>
      </c>
      <c r="C658" s="136">
        <f>MAX(0,MIN(1,NORMINV(RAND(),Taux_Recup,Ecart_Type_Recup)))</f>
        <v/>
      </c>
      <c r="D658" s="136">
        <f>MAX(0,MIN(1,NORMINV(RAND(),Taux_Recup,Ecart_Type_Recup)))</f>
        <v/>
      </c>
      <c r="E658" s="136">
        <f>MAX(0,MIN(1,NORMINV(RAND(),Taux_Recup,Ecart_Type_Recup)))</f>
        <v/>
      </c>
      <c r="F658" s="136">
        <f>MAX(0,MIN(1,NORMINV(RAND(),Taux_Recup,Ecart_Type_Recup)))</f>
        <v/>
      </c>
      <c r="G658" s="136">
        <f>MAX(0,MIN(1,NORMINV(RAND(),Taux_Recup,Ecart_Type_Recup)))</f>
        <v/>
      </c>
      <c r="H658" s="136">
        <f>MAX(0,MIN(1,NORMINV(RAND(),Taux_Recup,Ecart_Type_Recup)))</f>
        <v/>
      </c>
      <c r="I658" s="136">
        <f>MAX(0,MIN(1,NORMINV(RAND(),Taux_Recup,Ecart_Type_Recup)))</f>
        <v/>
      </c>
      <c r="J658" s="137">
        <f>SIMULATEUR!$L$6*(SIMULATEUR!$H$6*B658-Cout_Audit)</f>
        <v/>
      </c>
      <c r="K658" s="137">
        <f>SIMULATEUR!$L$7*(SIMULATEUR!$H$7*C658-Cout_Audit)</f>
        <v/>
      </c>
      <c r="L658" s="137">
        <f>SIMULATEUR!$L$8*(SIMULATEUR!$H$8*D658-Cout_Audit)</f>
        <v/>
      </c>
      <c r="M658" s="137">
        <f>SIMULATEUR!$L$9*(SIMULATEUR!$H$9*E658-Cout_Audit)</f>
        <v/>
      </c>
      <c r="N658" s="137">
        <f>SIMULATEUR!$L$10*(SIMULATEUR!$H$10*F658-Cout_Audit)</f>
        <v/>
      </c>
      <c r="O658" s="137">
        <f>SIMULATEUR!$L$11*(SIMULATEUR!$H$11*G658-Cout_Audit)</f>
        <v/>
      </c>
      <c r="P658" s="137">
        <f>SIMULATEUR!$L$12*(SIMULATEUR!$H$12*H658-Cout_Audit)</f>
        <v/>
      </c>
      <c r="Q658" s="137">
        <f>SIMULATEUR!$L$13*(SIMULATEUR!$H$13*I658-Cout_Audit)</f>
        <v/>
      </c>
      <c r="S658" s="138">
        <f>SUM(J658:Q658)</f>
        <v/>
      </c>
    </row>
    <row r="659">
      <c r="A659" s="135" t="n">
        <v>656</v>
      </c>
      <c r="B659" s="136">
        <f>MAX(0,MIN(1,NORMINV(RAND(),Taux_Recup,Ecart_Type_Recup)))</f>
        <v/>
      </c>
      <c r="C659" s="136">
        <f>MAX(0,MIN(1,NORMINV(RAND(),Taux_Recup,Ecart_Type_Recup)))</f>
        <v/>
      </c>
      <c r="D659" s="136">
        <f>MAX(0,MIN(1,NORMINV(RAND(),Taux_Recup,Ecart_Type_Recup)))</f>
        <v/>
      </c>
      <c r="E659" s="136">
        <f>MAX(0,MIN(1,NORMINV(RAND(),Taux_Recup,Ecart_Type_Recup)))</f>
        <v/>
      </c>
      <c r="F659" s="136">
        <f>MAX(0,MIN(1,NORMINV(RAND(),Taux_Recup,Ecart_Type_Recup)))</f>
        <v/>
      </c>
      <c r="G659" s="136">
        <f>MAX(0,MIN(1,NORMINV(RAND(),Taux_Recup,Ecart_Type_Recup)))</f>
        <v/>
      </c>
      <c r="H659" s="136">
        <f>MAX(0,MIN(1,NORMINV(RAND(),Taux_Recup,Ecart_Type_Recup)))</f>
        <v/>
      </c>
      <c r="I659" s="136">
        <f>MAX(0,MIN(1,NORMINV(RAND(),Taux_Recup,Ecart_Type_Recup)))</f>
        <v/>
      </c>
      <c r="J659" s="137">
        <f>SIMULATEUR!$L$6*(SIMULATEUR!$H$6*B659-Cout_Audit)</f>
        <v/>
      </c>
      <c r="K659" s="137">
        <f>SIMULATEUR!$L$7*(SIMULATEUR!$H$7*C659-Cout_Audit)</f>
        <v/>
      </c>
      <c r="L659" s="137">
        <f>SIMULATEUR!$L$8*(SIMULATEUR!$H$8*D659-Cout_Audit)</f>
        <v/>
      </c>
      <c r="M659" s="137">
        <f>SIMULATEUR!$L$9*(SIMULATEUR!$H$9*E659-Cout_Audit)</f>
        <v/>
      </c>
      <c r="N659" s="137">
        <f>SIMULATEUR!$L$10*(SIMULATEUR!$H$10*F659-Cout_Audit)</f>
        <v/>
      </c>
      <c r="O659" s="137">
        <f>SIMULATEUR!$L$11*(SIMULATEUR!$H$11*G659-Cout_Audit)</f>
        <v/>
      </c>
      <c r="P659" s="137">
        <f>SIMULATEUR!$L$12*(SIMULATEUR!$H$12*H659-Cout_Audit)</f>
        <v/>
      </c>
      <c r="Q659" s="137">
        <f>SIMULATEUR!$L$13*(SIMULATEUR!$H$13*I659-Cout_Audit)</f>
        <v/>
      </c>
      <c r="S659" s="138">
        <f>SUM(J659:Q659)</f>
        <v/>
      </c>
    </row>
    <row r="660">
      <c r="A660" s="135" t="n">
        <v>657</v>
      </c>
      <c r="B660" s="136">
        <f>MAX(0,MIN(1,NORMINV(RAND(),Taux_Recup,Ecart_Type_Recup)))</f>
        <v/>
      </c>
      <c r="C660" s="136">
        <f>MAX(0,MIN(1,NORMINV(RAND(),Taux_Recup,Ecart_Type_Recup)))</f>
        <v/>
      </c>
      <c r="D660" s="136">
        <f>MAX(0,MIN(1,NORMINV(RAND(),Taux_Recup,Ecart_Type_Recup)))</f>
        <v/>
      </c>
      <c r="E660" s="136">
        <f>MAX(0,MIN(1,NORMINV(RAND(),Taux_Recup,Ecart_Type_Recup)))</f>
        <v/>
      </c>
      <c r="F660" s="136">
        <f>MAX(0,MIN(1,NORMINV(RAND(),Taux_Recup,Ecart_Type_Recup)))</f>
        <v/>
      </c>
      <c r="G660" s="136">
        <f>MAX(0,MIN(1,NORMINV(RAND(),Taux_Recup,Ecart_Type_Recup)))</f>
        <v/>
      </c>
      <c r="H660" s="136">
        <f>MAX(0,MIN(1,NORMINV(RAND(),Taux_Recup,Ecart_Type_Recup)))</f>
        <v/>
      </c>
      <c r="I660" s="136">
        <f>MAX(0,MIN(1,NORMINV(RAND(),Taux_Recup,Ecart_Type_Recup)))</f>
        <v/>
      </c>
      <c r="J660" s="137">
        <f>SIMULATEUR!$L$6*(SIMULATEUR!$H$6*B660-Cout_Audit)</f>
        <v/>
      </c>
      <c r="K660" s="137">
        <f>SIMULATEUR!$L$7*(SIMULATEUR!$H$7*C660-Cout_Audit)</f>
        <v/>
      </c>
      <c r="L660" s="137">
        <f>SIMULATEUR!$L$8*(SIMULATEUR!$H$8*D660-Cout_Audit)</f>
        <v/>
      </c>
      <c r="M660" s="137">
        <f>SIMULATEUR!$L$9*(SIMULATEUR!$H$9*E660-Cout_Audit)</f>
        <v/>
      </c>
      <c r="N660" s="137">
        <f>SIMULATEUR!$L$10*(SIMULATEUR!$H$10*F660-Cout_Audit)</f>
        <v/>
      </c>
      <c r="O660" s="137">
        <f>SIMULATEUR!$L$11*(SIMULATEUR!$H$11*G660-Cout_Audit)</f>
        <v/>
      </c>
      <c r="P660" s="137">
        <f>SIMULATEUR!$L$12*(SIMULATEUR!$H$12*H660-Cout_Audit)</f>
        <v/>
      </c>
      <c r="Q660" s="137">
        <f>SIMULATEUR!$L$13*(SIMULATEUR!$H$13*I660-Cout_Audit)</f>
        <v/>
      </c>
      <c r="S660" s="138">
        <f>SUM(J660:Q660)</f>
        <v/>
      </c>
    </row>
    <row r="661">
      <c r="A661" s="135" t="n">
        <v>658</v>
      </c>
      <c r="B661" s="136">
        <f>MAX(0,MIN(1,NORMINV(RAND(),Taux_Recup,Ecart_Type_Recup)))</f>
        <v/>
      </c>
      <c r="C661" s="136">
        <f>MAX(0,MIN(1,NORMINV(RAND(),Taux_Recup,Ecart_Type_Recup)))</f>
        <v/>
      </c>
      <c r="D661" s="136">
        <f>MAX(0,MIN(1,NORMINV(RAND(),Taux_Recup,Ecart_Type_Recup)))</f>
        <v/>
      </c>
      <c r="E661" s="136">
        <f>MAX(0,MIN(1,NORMINV(RAND(),Taux_Recup,Ecart_Type_Recup)))</f>
        <v/>
      </c>
      <c r="F661" s="136">
        <f>MAX(0,MIN(1,NORMINV(RAND(),Taux_Recup,Ecart_Type_Recup)))</f>
        <v/>
      </c>
      <c r="G661" s="136">
        <f>MAX(0,MIN(1,NORMINV(RAND(),Taux_Recup,Ecart_Type_Recup)))</f>
        <v/>
      </c>
      <c r="H661" s="136">
        <f>MAX(0,MIN(1,NORMINV(RAND(),Taux_Recup,Ecart_Type_Recup)))</f>
        <v/>
      </c>
      <c r="I661" s="136">
        <f>MAX(0,MIN(1,NORMINV(RAND(),Taux_Recup,Ecart_Type_Recup)))</f>
        <v/>
      </c>
      <c r="J661" s="137">
        <f>SIMULATEUR!$L$6*(SIMULATEUR!$H$6*B661-Cout_Audit)</f>
        <v/>
      </c>
      <c r="K661" s="137">
        <f>SIMULATEUR!$L$7*(SIMULATEUR!$H$7*C661-Cout_Audit)</f>
        <v/>
      </c>
      <c r="L661" s="137">
        <f>SIMULATEUR!$L$8*(SIMULATEUR!$H$8*D661-Cout_Audit)</f>
        <v/>
      </c>
      <c r="M661" s="137">
        <f>SIMULATEUR!$L$9*(SIMULATEUR!$H$9*E661-Cout_Audit)</f>
        <v/>
      </c>
      <c r="N661" s="137">
        <f>SIMULATEUR!$L$10*(SIMULATEUR!$H$10*F661-Cout_Audit)</f>
        <v/>
      </c>
      <c r="O661" s="137">
        <f>SIMULATEUR!$L$11*(SIMULATEUR!$H$11*G661-Cout_Audit)</f>
        <v/>
      </c>
      <c r="P661" s="137">
        <f>SIMULATEUR!$L$12*(SIMULATEUR!$H$12*H661-Cout_Audit)</f>
        <v/>
      </c>
      <c r="Q661" s="137">
        <f>SIMULATEUR!$L$13*(SIMULATEUR!$H$13*I661-Cout_Audit)</f>
        <v/>
      </c>
      <c r="S661" s="138">
        <f>SUM(J661:Q661)</f>
        <v/>
      </c>
    </row>
    <row r="662">
      <c r="A662" s="135" t="n">
        <v>659</v>
      </c>
      <c r="B662" s="136">
        <f>MAX(0,MIN(1,NORMINV(RAND(),Taux_Recup,Ecart_Type_Recup)))</f>
        <v/>
      </c>
      <c r="C662" s="136">
        <f>MAX(0,MIN(1,NORMINV(RAND(),Taux_Recup,Ecart_Type_Recup)))</f>
        <v/>
      </c>
      <c r="D662" s="136">
        <f>MAX(0,MIN(1,NORMINV(RAND(),Taux_Recup,Ecart_Type_Recup)))</f>
        <v/>
      </c>
      <c r="E662" s="136">
        <f>MAX(0,MIN(1,NORMINV(RAND(),Taux_Recup,Ecart_Type_Recup)))</f>
        <v/>
      </c>
      <c r="F662" s="136">
        <f>MAX(0,MIN(1,NORMINV(RAND(),Taux_Recup,Ecart_Type_Recup)))</f>
        <v/>
      </c>
      <c r="G662" s="136">
        <f>MAX(0,MIN(1,NORMINV(RAND(),Taux_Recup,Ecart_Type_Recup)))</f>
        <v/>
      </c>
      <c r="H662" s="136">
        <f>MAX(0,MIN(1,NORMINV(RAND(),Taux_Recup,Ecart_Type_Recup)))</f>
        <v/>
      </c>
      <c r="I662" s="136">
        <f>MAX(0,MIN(1,NORMINV(RAND(),Taux_Recup,Ecart_Type_Recup)))</f>
        <v/>
      </c>
      <c r="J662" s="137">
        <f>SIMULATEUR!$L$6*(SIMULATEUR!$H$6*B662-Cout_Audit)</f>
        <v/>
      </c>
      <c r="K662" s="137">
        <f>SIMULATEUR!$L$7*(SIMULATEUR!$H$7*C662-Cout_Audit)</f>
        <v/>
      </c>
      <c r="L662" s="137">
        <f>SIMULATEUR!$L$8*(SIMULATEUR!$H$8*D662-Cout_Audit)</f>
        <v/>
      </c>
      <c r="M662" s="137">
        <f>SIMULATEUR!$L$9*(SIMULATEUR!$H$9*E662-Cout_Audit)</f>
        <v/>
      </c>
      <c r="N662" s="137">
        <f>SIMULATEUR!$L$10*(SIMULATEUR!$H$10*F662-Cout_Audit)</f>
        <v/>
      </c>
      <c r="O662" s="137">
        <f>SIMULATEUR!$L$11*(SIMULATEUR!$H$11*G662-Cout_Audit)</f>
        <v/>
      </c>
      <c r="P662" s="137">
        <f>SIMULATEUR!$L$12*(SIMULATEUR!$H$12*H662-Cout_Audit)</f>
        <v/>
      </c>
      <c r="Q662" s="137">
        <f>SIMULATEUR!$L$13*(SIMULATEUR!$H$13*I662-Cout_Audit)</f>
        <v/>
      </c>
      <c r="S662" s="138">
        <f>SUM(J662:Q662)</f>
        <v/>
      </c>
    </row>
    <row r="663">
      <c r="A663" s="135" t="n">
        <v>660</v>
      </c>
      <c r="B663" s="136">
        <f>MAX(0,MIN(1,NORMINV(RAND(),Taux_Recup,Ecart_Type_Recup)))</f>
        <v/>
      </c>
      <c r="C663" s="136">
        <f>MAX(0,MIN(1,NORMINV(RAND(),Taux_Recup,Ecart_Type_Recup)))</f>
        <v/>
      </c>
      <c r="D663" s="136">
        <f>MAX(0,MIN(1,NORMINV(RAND(),Taux_Recup,Ecart_Type_Recup)))</f>
        <v/>
      </c>
      <c r="E663" s="136">
        <f>MAX(0,MIN(1,NORMINV(RAND(),Taux_Recup,Ecart_Type_Recup)))</f>
        <v/>
      </c>
      <c r="F663" s="136">
        <f>MAX(0,MIN(1,NORMINV(RAND(),Taux_Recup,Ecart_Type_Recup)))</f>
        <v/>
      </c>
      <c r="G663" s="136">
        <f>MAX(0,MIN(1,NORMINV(RAND(),Taux_Recup,Ecart_Type_Recup)))</f>
        <v/>
      </c>
      <c r="H663" s="136">
        <f>MAX(0,MIN(1,NORMINV(RAND(),Taux_Recup,Ecart_Type_Recup)))</f>
        <v/>
      </c>
      <c r="I663" s="136">
        <f>MAX(0,MIN(1,NORMINV(RAND(),Taux_Recup,Ecart_Type_Recup)))</f>
        <v/>
      </c>
      <c r="J663" s="137">
        <f>SIMULATEUR!$L$6*(SIMULATEUR!$H$6*B663-Cout_Audit)</f>
        <v/>
      </c>
      <c r="K663" s="137">
        <f>SIMULATEUR!$L$7*(SIMULATEUR!$H$7*C663-Cout_Audit)</f>
        <v/>
      </c>
      <c r="L663" s="137">
        <f>SIMULATEUR!$L$8*(SIMULATEUR!$H$8*D663-Cout_Audit)</f>
        <v/>
      </c>
      <c r="M663" s="137">
        <f>SIMULATEUR!$L$9*(SIMULATEUR!$H$9*E663-Cout_Audit)</f>
        <v/>
      </c>
      <c r="N663" s="137">
        <f>SIMULATEUR!$L$10*(SIMULATEUR!$H$10*F663-Cout_Audit)</f>
        <v/>
      </c>
      <c r="O663" s="137">
        <f>SIMULATEUR!$L$11*(SIMULATEUR!$H$11*G663-Cout_Audit)</f>
        <v/>
      </c>
      <c r="P663" s="137">
        <f>SIMULATEUR!$L$12*(SIMULATEUR!$H$12*H663-Cout_Audit)</f>
        <v/>
      </c>
      <c r="Q663" s="137">
        <f>SIMULATEUR!$L$13*(SIMULATEUR!$H$13*I663-Cout_Audit)</f>
        <v/>
      </c>
      <c r="S663" s="138">
        <f>SUM(J663:Q663)</f>
        <v/>
      </c>
    </row>
    <row r="664">
      <c r="A664" s="135" t="n">
        <v>661</v>
      </c>
      <c r="B664" s="136">
        <f>MAX(0,MIN(1,NORMINV(RAND(),Taux_Recup,Ecart_Type_Recup)))</f>
        <v/>
      </c>
      <c r="C664" s="136">
        <f>MAX(0,MIN(1,NORMINV(RAND(),Taux_Recup,Ecart_Type_Recup)))</f>
        <v/>
      </c>
      <c r="D664" s="136">
        <f>MAX(0,MIN(1,NORMINV(RAND(),Taux_Recup,Ecart_Type_Recup)))</f>
        <v/>
      </c>
      <c r="E664" s="136">
        <f>MAX(0,MIN(1,NORMINV(RAND(),Taux_Recup,Ecart_Type_Recup)))</f>
        <v/>
      </c>
      <c r="F664" s="136">
        <f>MAX(0,MIN(1,NORMINV(RAND(),Taux_Recup,Ecart_Type_Recup)))</f>
        <v/>
      </c>
      <c r="G664" s="136">
        <f>MAX(0,MIN(1,NORMINV(RAND(),Taux_Recup,Ecart_Type_Recup)))</f>
        <v/>
      </c>
      <c r="H664" s="136">
        <f>MAX(0,MIN(1,NORMINV(RAND(),Taux_Recup,Ecart_Type_Recup)))</f>
        <v/>
      </c>
      <c r="I664" s="136">
        <f>MAX(0,MIN(1,NORMINV(RAND(),Taux_Recup,Ecart_Type_Recup)))</f>
        <v/>
      </c>
      <c r="J664" s="137">
        <f>SIMULATEUR!$L$6*(SIMULATEUR!$H$6*B664-Cout_Audit)</f>
        <v/>
      </c>
      <c r="K664" s="137">
        <f>SIMULATEUR!$L$7*(SIMULATEUR!$H$7*C664-Cout_Audit)</f>
        <v/>
      </c>
      <c r="L664" s="137">
        <f>SIMULATEUR!$L$8*(SIMULATEUR!$H$8*D664-Cout_Audit)</f>
        <v/>
      </c>
      <c r="M664" s="137">
        <f>SIMULATEUR!$L$9*(SIMULATEUR!$H$9*E664-Cout_Audit)</f>
        <v/>
      </c>
      <c r="N664" s="137">
        <f>SIMULATEUR!$L$10*(SIMULATEUR!$H$10*F664-Cout_Audit)</f>
        <v/>
      </c>
      <c r="O664" s="137">
        <f>SIMULATEUR!$L$11*(SIMULATEUR!$H$11*G664-Cout_Audit)</f>
        <v/>
      </c>
      <c r="P664" s="137">
        <f>SIMULATEUR!$L$12*(SIMULATEUR!$H$12*H664-Cout_Audit)</f>
        <v/>
      </c>
      <c r="Q664" s="137">
        <f>SIMULATEUR!$L$13*(SIMULATEUR!$H$13*I664-Cout_Audit)</f>
        <v/>
      </c>
      <c r="S664" s="138">
        <f>SUM(J664:Q664)</f>
        <v/>
      </c>
    </row>
    <row r="665">
      <c r="A665" s="135" t="n">
        <v>662</v>
      </c>
      <c r="B665" s="136">
        <f>MAX(0,MIN(1,NORMINV(RAND(),Taux_Recup,Ecart_Type_Recup)))</f>
        <v/>
      </c>
      <c r="C665" s="136">
        <f>MAX(0,MIN(1,NORMINV(RAND(),Taux_Recup,Ecart_Type_Recup)))</f>
        <v/>
      </c>
      <c r="D665" s="136">
        <f>MAX(0,MIN(1,NORMINV(RAND(),Taux_Recup,Ecart_Type_Recup)))</f>
        <v/>
      </c>
      <c r="E665" s="136">
        <f>MAX(0,MIN(1,NORMINV(RAND(),Taux_Recup,Ecart_Type_Recup)))</f>
        <v/>
      </c>
      <c r="F665" s="136">
        <f>MAX(0,MIN(1,NORMINV(RAND(),Taux_Recup,Ecart_Type_Recup)))</f>
        <v/>
      </c>
      <c r="G665" s="136">
        <f>MAX(0,MIN(1,NORMINV(RAND(),Taux_Recup,Ecart_Type_Recup)))</f>
        <v/>
      </c>
      <c r="H665" s="136">
        <f>MAX(0,MIN(1,NORMINV(RAND(),Taux_Recup,Ecart_Type_Recup)))</f>
        <v/>
      </c>
      <c r="I665" s="136">
        <f>MAX(0,MIN(1,NORMINV(RAND(),Taux_Recup,Ecart_Type_Recup)))</f>
        <v/>
      </c>
      <c r="J665" s="137">
        <f>SIMULATEUR!$L$6*(SIMULATEUR!$H$6*B665-Cout_Audit)</f>
        <v/>
      </c>
      <c r="K665" s="137">
        <f>SIMULATEUR!$L$7*(SIMULATEUR!$H$7*C665-Cout_Audit)</f>
        <v/>
      </c>
      <c r="L665" s="137">
        <f>SIMULATEUR!$L$8*(SIMULATEUR!$H$8*D665-Cout_Audit)</f>
        <v/>
      </c>
      <c r="M665" s="137">
        <f>SIMULATEUR!$L$9*(SIMULATEUR!$H$9*E665-Cout_Audit)</f>
        <v/>
      </c>
      <c r="N665" s="137">
        <f>SIMULATEUR!$L$10*(SIMULATEUR!$H$10*F665-Cout_Audit)</f>
        <v/>
      </c>
      <c r="O665" s="137">
        <f>SIMULATEUR!$L$11*(SIMULATEUR!$H$11*G665-Cout_Audit)</f>
        <v/>
      </c>
      <c r="P665" s="137">
        <f>SIMULATEUR!$L$12*(SIMULATEUR!$H$12*H665-Cout_Audit)</f>
        <v/>
      </c>
      <c r="Q665" s="137">
        <f>SIMULATEUR!$L$13*(SIMULATEUR!$H$13*I665-Cout_Audit)</f>
        <v/>
      </c>
      <c r="S665" s="138">
        <f>SUM(J665:Q665)</f>
        <v/>
      </c>
    </row>
    <row r="666">
      <c r="A666" s="135" t="n">
        <v>663</v>
      </c>
      <c r="B666" s="136">
        <f>MAX(0,MIN(1,NORMINV(RAND(),Taux_Recup,Ecart_Type_Recup)))</f>
        <v/>
      </c>
      <c r="C666" s="136">
        <f>MAX(0,MIN(1,NORMINV(RAND(),Taux_Recup,Ecart_Type_Recup)))</f>
        <v/>
      </c>
      <c r="D666" s="136">
        <f>MAX(0,MIN(1,NORMINV(RAND(),Taux_Recup,Ecart_Type_Recup)))</f>
        <v/>
      </c>
      <c r="E666" s="136">
        <f>MAX(0,MIN(1,NORMINV(RAND(),Taux_Recup,Ecart_Type_Recup)))</f>
        <v/>
      </c>
      <c r="F666" s="136">
        <f>MAX(0,MIN(1,NORMINV(RAND(),Taux_Recup,Ecart_Type_Recup)))</f>
        <v/>
      </c>
      <c r="G666" s="136">
        <f>MAX(0,MIN(1,NORMINV(RAND(),Taux_Recup,Ecart_Type_Recup)))</f>
        <v/>
      </c>
      <c r="H666" s="136">
        <f>MAX(0,MIN(1,NORMINV(RAND(),Taux_Recup,Ecart_Type_Recup)))</f>
        <v/>
      </c>
      <c r="I666" s="136">
        <f>MAX(0,MIN(1,NORMINV(RAND(),Taux_Recup,Ecart_Type_Recup)))</f>
        <v/>
      </c>
      <c r="J666" s="137">
        <f>SIMULATEUR!$L$6*(SIMULATEUR!$H$6*B666-Cout_Audit)</f>
        <v/>
      </c>
      <c r="K666" s="137">
        <f>SIMULATEUR!$L$7*(SIMULATEUR!$H$7*C666-Cout_Audit)</f>
        <v/>
      </c>
      <c r="L666" s="137">
        <f>SIMULATEUR!$L$8*(SIMULATEUR!$H$8*D666-Cout_Audit)</f>
        <v/>
      </c>
      <c r="M666" s="137">
        <f>SIMULATEUR!$L$9*(SIMULATEUR!$H$9*E666-Cout_Audit)</f>
        <v/>
      </c>
      <c r="N666" s="137">
        <f>SIMULATEUR!$L$10*(SIMULATEUR!$H$10*F666-Cout_Audit)</f>
        <v/>
      </c>
      <c r="O666" s="137">
        <f>SIMULATEUR!$L$11*(SIMULATEUR!$H$11*G666-Cout_Audit)</f>
        <v/>
      </c>
      <c r="P666" s="137">
        <f>SIMULATEUR!$L$12*(SIMULATEUR!$H$12*H666-Cout_Audit)</f>
        <v/>
      </c>
      <c r="Q666" s="137">
        <f>SIMULATEUR!$L$13*(SIMULATEUR!$H$13*I666-Cout_Audit)</f>
        <v/>
      </c>
      <c r="S666" s="138">
        <f>SUM(J666:Q666)</f>
        <v/>
      </c>
    </row>
    <row r="667">
      <c r="A667" s="135" t="n">
        <v>664</v>
      </c>
      <c r="B667" s="136">
        <f>MAX(0,MIN(1,NORMINV(RAND(),Taux_Recup,Ecart_Type_Recup)))</f>
        <v/>
      </c>
      <c r="C667" s="136">
        <f>MAX(0,MIN(1,NORMINV(RAND(),Taux_Recup,Ecart_Type_Recup)))</f>
        <v/>
      </c>
      <c r="D667" s="136">
        <f>MAX(0,MIN(1,NORMINV(RAND(),Taux_Recup,Ecart_Type_Recup)))</f>
        <v/>
      </c>
      <c r="E667" s="136">
        <f>MAX(0,MIN(1,NORMINV(RAND(),Taux_Recup,Ecart_Type_Recup)))</f>
        <v/>
      </c>
      <c r="F667" s="136">
        <f>MAX(0,MIN(1,NORMINV(RAND(),Taux_Recup,Ecart_Type_Recup)))</f>
        <v/>
      </c>
      <c r="G667" s="136">
        <f>MAX(0,MIN(1,NORMINV(RAND(),Taux_Recup,Ecart_Type_Recup)))</f>
        <v/>
      </c>
      <c r="H667" s="136">
        <f>MAX(0,MIN(1,NORMINV(RAND(),Taux_Recup,Ecart_Type_Recup)))</f>
        <v/>
      </c>
      <c r="I667" s="136">
        <f>MAX(0,MIN(1,NORMINV(RAND(),Taux_Recup,Ecart_Type_Recup)))</f>
        <v/>
      </c>
      <c r="J667" s="137">
        <f>SIMULATEUR!$L$6*(SIMULATEUR!$H$6*B667-Cout_Audit)</f>
        <v/>
      </c>
      <c r="K667" s="137">
        <f>SIMULATEUR!$L$7*(SIMULATEUR!$H$7*C667-Cout_Audit)</f>
        <v/>
      </c>
      <c r="L667" s="137">
        <f>SIMULATEUR!$L$8*(SIMULATEUR!$H$8*D667-Cout_Audit)</f>
        <v/>
      </c>
      <c r="M667" s="137">
        <f>SIMULATEUR!$L$9*(SIMULATEUR!$H$9*E667-Cout_Audit)</f>
        <v/>
      </c>
      <c r="N667" s="137">
        <f>SIMULATEUR!$L$10*(SIMULATEUR!$H$10*F667-Cout_Audit)</f>
        <v/>
      </c>
      <c r="O667" s="137">
        <f>SIMULATEUR!$L$11*(SIMULATEUR!$H$11*G667-Cout_Audit)</f>
        <v/>
      </c>
      <c r="P667" s="137">
        <f>SIMULATEUR!$L$12*(SIMULATEUR!$H$12*H667-Cout_Audit)</f>
        <v/>
      </c>
      <c r="Q667" s="137">
        <f>SIMULATEUR!$L$13*(SIMULATEUR!$H$13*I667-Cout_Audit)</f>
        <v/>
      </c>
      <c r="S667" s="138">
        <f>SUM(J667:Q667)</f>
        <v/>
      </c>
    </row>
    <row r="668">
      <c r="A668" s="135" t="n">
        <v>665</v>
      </c>
      <c r="B668" s="136">
        <f>MAX(0,MIN(1,NORMINV(RAND(),Taux_Recup,Ecart_Type_Recup)))</f>
        <v/>
      </c>
      <c r="C668" s="136">
        <f>MAX(0,MIN(1,NORMINV(RAND(),Taux_Recup,Ecart_Type_Recup)))</f>
        <v/>
      </c>
      <c r="D668" s="136">
        <f>MAX(0,MIN(1,NORMINV(RAND(),Taux_Recup,Ecart_Type_Recup)))</f>
        <v/>
      </c>
      <c r="E668" s="136">
        <f>MAX(0,MIN(1,NORMINV(RAND(),Taux_Recup,Ecart_Type_Recup)))</f>
        <v/>
      </c>
      <c r="F668" s="136">
        <f>MAX(0,MIN(1,NORMINV(RAND(),Taux_Recup,Ecart_Type_Recup)))</f>
        <v/>
      </c>
      <c r="G668" s="136">
        <f>MAX(0,MIN(1,NORMINV(RAND(),Taux_Recup,Ecart_Type_Recup)))</f>
        <v/>
      </c>
      <c r="H668" s="136">
        <f>MAX(0,MIN(1,NORMINV(RAND(),Taux_Recup,Ecart_Type_Recup)))</f>
        <v/>
      </c>
      <c r="I668" s="136">
        <f>MAX(0,MIN(1,NORMINV(RAND(),Taux_Recup,Ecart_Type_Recup)))</f>
        <v/>
      </c>
      <c r="J668" s="137">
        <f>SIMULATEUR!$L$6*(SIMULATEUR!$H$6*B668-Cout_Audit)</f>
        <v/>
      </c>
      <c r="K668" s="137">
        <f>SIMULATEUR!$L$7*(SIMULATEUR!$H$7*C668-Cout_Audit)</f>
        <v/>
      </c>
      <c r="L668" s="137">
        <f>SIMULATEUR!$L$8*(SIMULATEUR!$H$8*D668-Cout_Audit)</f>
        <v/>
      </c>
      <c r="M668" s="137">
        <f>SIMULATEUR!$L$9*(SIMULATEUR!$H$9*E668-Cout_Audit)</f>
        <v/>
      </c>
      <c r="N668" s="137">
        <f>SIMULATEUR!$L$10*(SIMULATEUR!$H$10*F668-Cout_Audit)</f>
        <v/>
      </c>
      <c r="O668" s="137">
        <f>SIMULATEUR!$L$11*(SIMULATEUR!$H$11*G668-Cout_Audit)</f>
        <v/>
      </c>
      <c r="P668" s="137">
        <f>SIMULATEUR!$L$12*(SIMULATEUR!$H$12*H668-Cout_Audit)</f>
        <v/>
      </c>
      <c r="Q668" s="137">
        <f>SIMULATEUR!$L$13*(SIMULATEUR!$H$13*I668-Cout_Audit)</f>
        <v/>
      </c>
      <c r="S668" s="138">
        <f>SUM(J668:Q668)</f>
        <v/>
      </c>
    </row>
    <row r="669">
      <c r="A669" s="135" t="n">
        <v>666</v>
      </c>
      <c r="B669" s="136">
        <f>MAX(0,MIN(1,NORMINV(RAND(),Taux_Recup,Ecart_Type_Recup)))</f>
        <v/>
      </c>
      <c r="C669" s="136">
        <f>MAX(0,MIN(1,NORMINV(RAND(),Taux_Recup,Ecart_Type_Recup)))</f>
        <v/>
      </c>
      <c r="D669" s="136">
        <f>MAX(0,MIN(1,NORMINV(RAND(),Taux_Recup,Ecart_Type_Recup)))</f>
        <v/>
      </c>
      <c r="E669" s="136">
        <f>MAX(0,MIN(1,NORMINV(RAND(),Taux_Recup,Ecart_Type_Recup)))</f>
        <v/>
      </c>
      <c r="F669" s="136">
        <f>MAX(0,MIN(1,NORMINV(RAND(),Taux_Recup,Ecart_Type_Recup)))</f>
        <v/>
      </c>
      <c r="G669" s="136">
        <f>MAX(0,MIN(1,NORMINV(RAND(),Taux_Recup,Ecart_Type_Recup)))</f>
        <v/>
      </c>
      <c r="H669" s="136">
        <f>MAX(0,MIN(1,NORMINV(RAND(),Taux_Recup,Ecart_Type_Recup)))</f>
        <v/>
      </c>
      <c r="I669" s="136">
        <f>MAX(0,MIN(1,NORMINV(RAND(),Taux_Recup,Ecart_Type_Recup)))</f>
        <v/>
      </c>
      <c r="J669" s="137">
        <f>SIMULATEUR!$L$6*(SIMULATEUR!$H$6*B669-Cout_Audit)</f>
        <v/>
      </c>
      <c r="K669" s="137">
        <f>SIMULATEUR!$L$7*(SIMULATEUR!$H$7*C669-Cout_Audit)</f>
        <v/>
      </c>
      <c r="L669" s="137">
        <f>SIMULATEUR!$L$8*(SIMULATEUR!$H$8*D669-Cout_Audit)</f>
        <v/>
      </c>
      <c r="M669" s="137">
        <f>SIMULATEUR!$L$9*(SIMULATEUR!$H$9*E669-Cout_Audit)</f>
        <v/>
      </c>
      <c r="N669" s="137">
        <f>SIMULATEUR!$L$10*(SIMULATEUR!$H$10*F669-Cout_Audit)</f>
        <v/>
      </c>
      <c r="O669" s="137">
        <f>SIMULATEUR!$L$11*(SIMULATEUR!$H$11*G669-Cout_Audit)</f>
        <v/>
      </c>
      <c r="P669" s="137">
        <f>SIMULATEUR!$L$12*(SIMULATEUR!$H$12*H669-Cout_Audit)</f>
        <v/>
      </c>
      <c r="Q669" s="137">
        <f>SIMULATEUR!$L$13*(SIMULATEUR!$H$13*I669-Cout_Audit)</f>
        <v/>
      </c>
      <c r="S669" s="138">
        <f>SUM(J669:Q669)</f>
        <v/>
      </c>
    </row>
    <row r="670">
      <c r="A670" s="135" t="n">
        <v>667</v>
      </c>
      <c r="B670" s="136">
        <f>MAX(0,MIN(1,NORMINV(RAND(),Taux_Recup,Ecart_Type_Recup)))</f>
        <v/>
      </c>
      <c r="C670" s="136">
        <f>MAX(0,MIN(1,NORMINV(RAND(),Taux_Recup,Ecart_Type_Recup)))</f>
        <v/>
      </c>
      <c r="D670" s="136">
        <f>MAX(0,MIN(1,NORMINV(RAND(),Taux_Recup,Ecart_Type_Recup)))</f>
        <v/>
      </c>
      <c r="E670" s="136">
        <f>MAX(0,MIN(1,NORMINV(RAND(),Taux_Recup,Ecart_Type_Recup)))</f>
        <v/>
      </c>
      <c r="F670" s="136">
        <f>MAX(0,MIN(1,NORMINV(RAND(),Taux_Recup,Ecart_Type_Recup)))</f>
        <v/>
      </c>
      <c r="G670" s="136">
        <f>MAX(0,MIN(1,NORMINV(RAND(),Taux_Recup,Ecart_Type_Recup)))</f>
        <v/>
      </c>
      <c r="H670" s="136">
        <f>MAX(0,MIN(1,NORMINV(RAND(),Taux_Recup,Ecart_Type_Recup)))</f>
        <v/>
      </c>
      <c r="I670" s="136">
        <f>MAX(0,MIN(1,NORMINV(RAND(),Taux_Recup,Ecart_Type_Recup)))</f>
        <v/>
      </c>
      <c r="J670" s="137">
        <f>SIMULATEUR!$L$6*(SIMULATEUR!$H$6*B670-Cout_Audit)</f>
        <v/>
      </c>
      <c r="K670" s="137">
        <f>SIMULATEUR!$L$7*(SIMULATEUR!$H$7*C670-Cout_Audit)</f>
        <v/>
      </c>
      <c r="L670" s="137">
        <f>SIMULATEUR!$L$8*(SIMULATEUR!$H$8*D670-Cout_Audit)</f>
        <v/>
      </c>
      <c r="M670" s="137">
        <f>SIMULATEUR!$L$9*(SIMULATEUR!$H$9*E670-Cout_Audit)</f>
        <v/>
      </c>
      <c r="N670" s="137">
        <f>SIMULATEUR!$L$10*(SIMULATEUR!$H$10*F670-Cout_Audit)</f>
        <v/>
      </c>
      <c r="O670" s="137">
        <f>SIMULATEUR!$L$11*(SIMULATEUR!$H$11*G670-Cout_Audit)</f>
        <v/>
      </c>
      <c r="P670" s="137">
        <f>SIMULATEUR!$L$12*(SIMULATEUR!$H$12*H670-Cout_Audit)</f>
        <v/>
      </c>
      <c r="Q670" s="137">
        <f>SIMULATEUR!$L$13*(SIMULATEUR!$H$13*I670-Cout_Audit)</f>
        <v/>
      </c>
      <c r="S670" s="138">
        <f>SUM(J670:Q670)</f>
        <v/>
      </c>
    </row>
    <row r="671">
      <c r="A671" s="135" t="n">
        <v>668</v>
      </c>
      <c r="B671" s="136">
        <f>MAX(0,MIN(1,NORMINV(RAND(),Taux_Recup,Ecart_Type_Recup)))</f>
        <v/>
      </c>
      <c r="C671" s="136">
        <f>MAX(0,MIN(1,NORMINV(RAND(),Taux_Recup,Ecart_Type_Recup)))</f>
        <v/>
      </c>
      <c r="D671" s="136">
        <f>MAX(0,MIN(1,NORMINV(RAND(),Taux_Recup,Ecart_Type_Recup)))</f>
        <v/>
      </c>
      <c r="E671" s="136">
        <f>MAX(0,MIN(1,NORMINV(RAND(),Taux_Recup,Ecart_Type_Recup)))</f>
        <v/>
      </c>
      <c r="F671" s="136">
        <f>MAX(0,MIN(1,NORMINV(RAND(),Taux_Recup,Ecart_Type_Recup)))</f>
        <v/>
      </c>
      <c r="G671" s="136">
        <f>MAX(0,MIN(1,NORMINV(RAND(),Taux_Recup,Ecart_Type_Recup)))</f>
        <v/>
      </c>
      <c r="H671" s="136">
        <f>MAX(0,MIN(1,NORMINV(RAND(),Taux_Recup,Ecart_Type_Recup)))</f>
        <v/>
      </c>
      <c r="I671" s="136">
        <f>MAX(0,MIN(1,NORMINV(RAND(),Taux_Recup,Ecart_Type_Recup)))</f>
        <v/>
      </c>
      <c r="J671" s="137">
        <f>SIMULATEUR!$L$6*(SIMULATEUR!$H$6*B671-Cout_Audit)</f>
        <v/>
      </c>
      <c r="K671" s="137">
        <f>SIMULATEUR!$L$7*(SIMULATEUR!$H$7*C671-Cout_Audit)</f>
        <v/>
      </c>
      <c r="L671" s="137">
        <f>SIMULATEUR!$L$8*(SIMULATEUR!$H$8*D671-Cout_Audit)</f>
        <v/>
      </c>
      <c r="M671" s="137">
        <f>SIMULATEUR!$L$9*(SIMULATEUR!$H$9*E671-Cout_Audit)</f>
        <v/>
      </c>
      <c r="N671" s="137">
        <f>SIMULATEUR!$L$10*(SIMULATEUR!$H$10*F671-Cout_Audit)</f>
        <v/>
      </c>
      <c r="O671" s="137">
        <f>SIMULATEUR!$L$11*(SIMULATEUR!$H$11*G671-Cout_Audit)</f>
        <v/>
      </c>
      <c r="P671" s="137">
        <f>SIMULATEUR!$L$12*(SIMULATEUR!$H$12*H671-Cout_Audit)</f>
        <v/>
      </c>
      <c r="Q671" s="137">
        <f>SIMULATEUR!$L$13*(SIMULATEUR!$H$13*I671-Cout_Audit)</f>
        <v/>
      </c>
      <c r="S671" s="138">
        <f>SUM(J671:Q671)</f>
        <v/>
      </c>
    </row>
    <row r="672">
      <c r="A672" s="135" t="n">
        <v>669</v>
      </c>
      <c r="B672" s="136">
        <f>MAX(0,MIN(1,NORMINV(RAND(),Taux_Recup,Ecart_Type_Recup)))</f>
        <v/>
      </c>
      <c r="C672" s="136">
        <f>MAX(0,MIN(1,NORMINV(RAND(),Taux_Recup,Ecart_Type_Recup)))</f>
        <v/>
      </c>
      <c r="D672" s="136">
        <f>MAX(0,MIN(1,NORMINV(RAND(),Taux_Recup,Ecart_Type_Recup)))</f>
        <v/>
      </c>
      <c r="E672" s="136">
        <f>MAX(0,MIN(1,NORMINV(RAND(),Taux_Recup,Ecart_Type_Recup)))</f>
        <v/>
      </c>
      <c r="F672" s="136">
        <f>MAX(0,MIN(1,NORMINV(RAND(),Taux_Recup,Ecart_Type_Recup)))</f>
        <v/>
      </c>
      <c r="G672" s="136">
        <f>MAX(0,MIN(1,NORMINV(RAND(),Taux_Recup,Ecart_Type_Recup)))</f>
        <v/>
      </c>
      <c r="H672" s="136">
        <f>MAX(0,MIN(1,NORMINV(RAND(),Taux_Recup,Ecart_Type_Recup)))</f>
        <v/>
      </c>
      <c r="I672" s="136">
        <f>MAX(0,MIN(1,NORMINV(RAND(),Taux_Recup,Ecart_Type_Recup)))</f>
        <v/>
      </c>
      <c r="J672" s="137">
        <f>SIMULATEUR!$L$6*(SIMULATEUR!$H$6*B672-Cout_Audit)</f>
        <v/>
      </c>
      <c r="K672" s="137">
        <f>SIMULATEUR!$L$7*(SIMULATEUR!$H$7*C672-Cout_Audit)</f>
        <v/>
      </c>
      <c r="L672" s="137">
        <f>SIMULATEUR!$L$8*(SIMULATEUR!$H$8*D672-Cout_Audit)</f>
        <v/>
      </c>
      <c r="M672" s="137">
        <f>SIMULATEUR!$L$9*(SIMULATEUR!$H$9*E672-Cout_Audit)</f>
        <v/>
      </c>
      <c r="N672" s="137">
        <f>SIMULATEUR!$L$10*(SIMULATEUR!$H$10*F672-Cout_Audit)</f>
        <v/>
      </c>
      <c r="O672" s="137">
        <f>SIMULATEUR!$L$11*(SIMULATEUR!$H$11*G672-Cout_Audit)</f>
        <v/>
      </c>
      <c r="P672" s="137">
        <f>SIMULATEUR!$L$12*(SIMULATEUR!$H$12*H672-Cout_Audit)</f>
        <v/>
      </c>
      <c r="Q672" s="137">
        <f>SIMULATEUR!$L$13*(SIMULATEUR!$H$13*I672-Cout_Audit)</f>
        <v/>
      </c>
      <c r="S672" s="138">
        <f>SUM(J672:Q672)</f>
        <v/>
      </c>
    </row>
    <row r="673">
      <c r="A673" s="135" t="n">
        <v>670</v>
      </c>
      <c r="B673" s="136">
        <f>MAX(0,MIN(1,NORMINV(RAND(),Taux_Recup,Ecart_Type_Recup)))</f>
        <v/>
      </c>
      <c r="C673" s="136">
        <f>MAX(0,MIN(1,NORMINV(RAND(),Taux_Recup,Ecart_Type_Recup)))</f>
        <v/>
      </c>
      <c r="D673" s="136">
        <f>MAX(0,MIN(1,NORMINV(RAND(),Taux_Recup,Ecart_Type_Recup)))</f>
        <v/>
      </c>
      <c r="E673" s="136">
        <f>MAX(0,MIN(1,NORMINV(RAND(),Taux_Recup,Ecart_Type_Recup)))</f>
        <v/>
      </c>
      <c r="F673" s="136">
        <f>MAX(0,MIN(1,NORMINV(RAND(),Taux_Recup,Ecart_Type_Recup)))</f>
        <v/>
      </c>
      <c r="G673" s="136">
        <f>MAX(0,MIN(1,NORMINV(RAND(),Taux_Recup,Ecart_Type_Recup)))</f>
        <v/>
      </c>
      <c r="H673" s="136">
        <f>MAX(0,MIN(1,NORMINV(RAND(),Taux_Recup,Ecart_Type_Recup)))</f>
        <v/>
      </c>
      <c r="I673" s="136">
        <f>MAX(0,MIN(1,NORMINV(RAND(),Taux_Recup,Ecart_Type_Recup)))</f>
        <v/>
      </c>
      <c r="J673" s="137">
        <f>SIMULATEUR!$L$6*(SIMULATEUR!$H$6*B673-Cout_Audit)</f>
        <v/>
      </c>
      <c r="K673" s="137">
        <f>SIMULATEUR!$L$7*(SIMULATEUR!$H$7*C673-Cout_Audit)</f>
        <v/>
      </c>
      <c r="L673" s="137">
        <f>SIMULATEUR!$L$8*(SIMULATEUR!$H$8*D673-Cout_Audit)</f>
        <v/>
      </c>
      <c r="M673" s="137">
        <f>SIMULATEUR!$L$9*(SIMULATEUR!$H$9*E673-Cout_Audit)</f>
        <v/>
      </c>
      <c r="N673" s="137">
        <f>SIMULATEUR!$L$10*(SIMULATEUR!$H$10*F673-Cout_Audit)</f>
        <v/>
      </c>
      <c r="O673" s="137">
        <f>SIMULATEUR!$L$11*(SIMULATEUR!$H$11*G673-Cout_Audit)</f>
        <v/>
      </c>
      <c r="P673" s="137">
        <f>SIMULATEUR!$L$12*(SIMULATEUR!$H$12*H673-Cout_Audit)</f>
        <v/>
      </c>
      <c r="Q673" s="137">
        <f>SIMULATEUR!$L$13*(SIMULATEUR!$H$13*I673-Cout_Audit)</f>
        <v/>
      </c>
      <c r="S673" s="138">
        <f>SUM(J673:Q673)</f>
        <v/>
      </c>
    </row>
    <row r="674">
      <c r="A674" s="135" t="n">
        <v>671</v>
      </c>
      <c r="B674" s="136">
        <f>MAX(0,MIN(1,NORMINV(RAND(),Taux_Recup,Ecart_Type_Recup)))</f>
        <v/>
      </c>
      <c r="C674" s="136">
        <f>MAX(0,MIN(1,NORMINV(RAND(),Taux_Recup,Ecart_Type_Recup)))</f>
        <v/>
      </c>
      <c r="D674" s="136">
        <f>MAX(0,MIN(1,NORMINV(RAND(),Taux_Recup,Ecart_Type_Recup)))</f>
        <v/>
      </c>
      <c r="E674" s="136">
        <f>MAX(0,MIN(1,NORMINV(RAND(),Taux_Recup,Ecart_Type_Recup)))</f>
        <v/>
      </c>
      <c r="F674" s="136">
        <f>MAX(0,MIN(1,NORMINV(RAND(),Taux_Recup,Ecart_Type_Recup)))</f>
        <v/>
      </c>
      <c r="G674" s="136">
        <f>MAX(0,MIN(1,NORMINV(RAND(),Taux_Recup,Ecart_Type_Recup)))</f>
        <v/>
      </c>
      <c r="H674" s="136">
        <f>MAX(0,MIN(1,NORMINV(RAND(),Taux_Recup,Ecart_Type_Recup)))</f>
        <v/>
      </c>
      <c r="I674" s="136">
        <f>MAX(0,MIN(1,NORMINV(RAND(),Taux_Recup,Ecart_Type_Recup)))</f>
        <v/>
      </c>
      <c r="J674" s="137">
        <f>SIMULATEUR!$L$6*(SIMULATEUR!$H$6*B674-Cout_Audit)</f>
        <v/>
      </c>
      <c r="K674" s="137">
        <f>SIMULATEUR!$L$7*(SIMULATEUR!$H$7*C674-Cout_Audit)</f>
        <v/>
      </c>
      <c r="L674" s="137">
        <f>SIMULATEUR!$L$8*(SIMULATEUR!$H$8*D674-Cout_Audit)</f>
        <v/>
      </c>
      <c r="M674" s="137">
        <f>SIMULATEUR!$L$9*(SIMULATEUR!$H$9*E674-Cout_Audit)</f>
        <v/>
      </c>
      <c r="N674" s="137">
        <f>SIMULATEUR!$L$10*(SIMULATEUR!$H$10*F674-Cout_Audit)</f>
        <v/>
      </c>
      <c r="O674" s="137">
        <f>SIMULATEUR!$L$11*(SIMULATEUR!$H$11*G674-Cout_Audit)</f>
        <v/>
      </c>
      <c r="P674" s="137">
        <f>SIMULATEUR!$L$12*(SIMULATEUR!$H$12*H674-Cout_Audit)</f>
        <v/>
      </c>
      <c r="Q674" s="137">
        <f>SIMULATEUR!$L$13*(SIMULATEUR!$H$13*I674-Cout_Audit)</f>
        <v/>
      </c>
      <c r="S674" s="138">
        <f>SUM(J674:Q674)</f>
        <v/>
      </c>
    </row>
    <row r="675">
      <c r="A675" s="135" t="n">
        <v>672</v>
      </c>
      <c r="B675" s="136">
        <f>MAX(0,MIN(1,NORMINV(RAND(),Taux_Recup,Ecart_Type_Recup)))</f>
        <v/>
      </c>
      <c r="C675" s="136">
        <f>MAX(0,MIN(1,NORMINV(RAND(),Taux_Recup,Ecart_Type_Recup)))</f>
        <v/>
      </c>
      <c r="D675" s="136">
        <f>MAX(0,MIN(1,NORMINV(RAND(),Taux_Recup,Ecart_Type_Recup)))</f>
        <v/>
      </c>
      <c r="E675" s="136">
        <f>MAX(0,MIN(1,NORMINV(RAND(),Taux_Recup,Ecart_Type_Recup)))</f>
        <v/>
      </c>
      <c r="F675" s="136">
        <f>MAX(0,MIN(1,NORMINV(RAND(),Taux_Recup,Ecart_Type_Recup)))</f>
        <v/>
      </c>
      <c r="G675" s="136">
        <f>MAX(0,MIN(1,NORMINV(RAND(),Taux_Recup,Ecart_Type_Recup)))</f>
        <v/>
      </c>
      <c r="H675" s="136">
        <f>MAX(0,MIN(1,NORMINV(RAND(),Taux_Recup,Ecart_Type_Recup)))</f>
        <v/>
      </c>
      <c r="I675" s="136">
        <f>MAX(0,MIN(1,NORMINV(RAND(),Taux_Recup,Ecart_Type_Recup)))</f>
        <v/>
      </c>
      <c r="J675" s="137">
        <f>SIMULATEUR!$L$6*(SIMULATEUR!$H$6*B675-Cout_Audit)</f>
        <v/>
      </c>
      <c r="K675" s="137">
        <f>SIMULATEUR!$L$7*(SIMULATEUR!$H$7*C675-Cout_Audit)</f>
        <v/>
      </c>
      <c r="L675" s="137">
        <f>SIMULATEUR!$L$8*(SIMULATEUR!$H$8*D675-Cout_Audit)</f>
        <v/>
      </c>
      <c r="M675" s="137">
        <f>SIMULATEUR!$L$9*(SIMULATEUR!$H$9*E675-Cout_Audit)</f>
        <v/>
      </c>
      <c r="N675" s="137">
        <f>SIMULATEUR!$L$10*(SIMULATEUR!$H$10*F675-Cout_Audit)</f>
        <v/>
      </c>
      <c r="O675" s="137">
        <f>SIMULATEUR!$L$11*(SIMULATEUR!$H$11*G675-Cout_Audit)</f>
        <v/>
      </c>
      <c r="P675" s="137">
        <f>SIMULATEUR!$L$12*(SIMULATEUR!$H$12*H675-Cout_Audit)</f>
        <v/>
      </c>
      <c r="Q675" s="137">
        <f>SIMULATEUR!$L$13*(SIMULATEUR!$H$13*I675-Cout_Audit)</f>
        <v/>
      </c>
      <c r="S675" s="138">
        <f>SUM(J675:Q675)</f>
        <v/>
      </c>
    </row>
    <row r="676">
      <c r="A676" s="135" t="n">
        <v>673</v>
      </c>
      <c r="B676" s="136">
        <f>MAX(0,MIN(1,NORMINV(RAND(),Taux_Recup,Ecart_Type_Recup)))</f>
        <v/>
      </c>
      <c r="C676" s="136">
        <f>MAX(0,MIN(1,NORMINV(RAND(),Taux_Recup,Ecart_Type_Recup)))</f>
        <v/>
      </c>
      <c r="D676" s="136">
        <f>MAX(0,MIN(1,NORMINV(RAND(),Taux_Recup,Ecart_Type_Recup)))</f>
        <v/>
      </c>
      <c r="E676" s="136">
        <f>MAX(0,MIN(1,NORMINV(RAND(),Taux_Recup,Ecart_Type_Recup)))</f>
        <v/>
      </c>
      <c r="F676" s="136">
        <f>MAX(0,MIN(1,NORMINV(RAND(),Taux_Recup,Ecart_Type_Recup)))</f>
        <v/>
      </c>
      <c r="G676" s="136">
        <f>MAX(0,MIN(1,NORMINV(RAND(),Taux_Recup,Ecart_Type_Recup)))</f>
        <v/>
      </c>
      <c r="H676" s="136">
        <f>MAX(0,MIN(1,NORMINV(RAND(),Taux_Recup,Ecart_Type_Recup)))</f>
        <v/>
      </c>
      <c r="I676" s="136">
        <f>MAX(0,MIN(1,NORMINV(RAND(),Taux_Recup,Ecart_Type_Recup)))</f>
        <v/>
      </c>
      <c r="J676" s="137">
        <f>SIMULATEUR!$L$6*(SIMULATEUR!$H$6*B676-Cout_Audit)</f>
        <v/>
      </c>
      <c r="K676" s="137">
        <f>SIMULATEUR!$L$7*(SIMULATEUR!$H$7*C676-Cout_Audit)</f>
        <v/>
      </c>
      <c r="L676" s="137">
        <f>SIMULATEUR!$L$8*(SIMULATEUR!$H$8*D676-Cout_Audit)</f>
        <v/>
      </c>
      <c r="M676" s="137">
        <f>SIMULATEUR!$L$9*(SIMULATEUR!$H$9*E676-Cout_Audit)</f>
        <v/>
      </c>
      <c r="N676" s="137">
        <f>SIMULATEUR!$L$10*(SIMULATEUR!$H$10*F676-Cout_Audit)</f>
        <v/>
      </c>
      <c r="O676" s="137">
        <f>SIMULATEUR!$L$11*(SIMULATEUR!$H$11*G676-Cout_Audit)</f>
        <v/>
      </c>
      <c r="P676" s="137">
        <f>SIMULATEUR!$L$12*(SIMULATEUR!$H$12*H676-Cout_Audit)</f>
        <v/>
      </c>
      <c r="Q676" s="137">
        <f>SIMULATEUR!$L$13*(SIMULATEUR!$H$13*I676-Cout_Audit)</f>
        <v/>
      </c>
      <c r="S676" s="138">
        <f>SUM(J676:Q676)</f>
        <v/>
      </c>
    </row>
    <row r="677">
      <c r="A677" s="135" t="n">
        <v>674</v>
      </c>
      <c r="B677" s="136">
        <f>MAX(0,MIN(1,NORMINV(RAND(),Taux_Recup,Ecart_Type_Recup)))</f>
        <v/>
      </c>
      <c r="C677" s="136">
        <f>MAX(0,MIN(1,NORMINV(RAND(),Taux_Recup,Ecart_Type_Recup)))</f>
        <v/>
      </c>
      <c r="D677" s="136">
        <f>MAX(0,MIN(1,NORMINV(RAND(),Taux_Recup,Ecart_Type_Recup)))</f>
        <v/>
      </c>
      <c r="E677" s="136">
        <f>MAX(0,MIN(1,NORMINV(RAND(),Taux_Recup,Ecart_Type_Recup)))</f>
        <v/>
      </c>
      <c r="F677" s="136">
        <f>MAX(0,MIN(1,NORMINV(RAND(),Taux_Recup,Ecart_Type_Recup)))</f>
        <v/>
      </c>
      <c r="G677" s="136">
        <f>MAX(0,MIN(1,NORMINV(RAND(),Taux_Recup,Ecart_Type_Recup)))</f>
        <v/>
      </c>
      <c r="H677" s="136">
        <f>MAX(0,MIN(1,NORMINV(RAND(),Taux_Recup,Ecart_Type_Recup)))</f>
        <v/>
      </c>
      <c r="I677" s="136">
        <f>MAX(0,MIN(1,NORMINV(RAND(),Taux_Recup,Ecart_Type_Recup)))</f>
        <v/>
      </c>
      <c r="J677" s="137">
        <f>SIMULATEUR!$L$6*(SIMULATEUR!$H$6*B677-Cout_Audit)</f>
        <v/>
      </c>
      <c r="K677" s="137">
        <f>SIMULATEUR!$L$7*(SIMULATEUR!$H$7*C677-Cout_Audit)</f>
        <v/>
      </c>
      <c r="L677" s="137">
        <f>SIMULATEUR!$L$8*(SIMULATEUR!$H$8*D677-Cout_Audit)</f>
        <v/>
      </c>
      <c r="M677" s="137">
        <f>SIMULATEUR!$L$9*(SIMULATEUR!$H$9*E677-Cout_Audit)</f>
        <v/>
      </c>
      <c r="N677" s="137">
        <f>SIMULATEUR!$L$10*(SIMULATEUR!$H$10*F677-Cout_Audit)</f>
        <v/>
      </c>
      <c r="O677" s="137">
        <f>SIMULATEUR!$L$11*(SIMULATEUR!$H$11*G677-Cout_Audit)</f>
        <v/>
      </c>
      <c r="P677" s="137">
        <f>SIMULATEUR!$L$12*(SIMULATEUR!$H$12*H677-Cout_Audit)</f>
        <v/>
      </c>
      <c r="Q677" s="137">
        <f>SIMULATEUR!$L$13*(SIMULATEUR!$H$13*I677-Cout_Audit)</f>
        <v/>
      </c>
      <c r="S677" s="138">
        <f>SUM(J677:Q677)</f>
        <v/>
      </c>
    </row>
    <row r="678">
      <c r="A678" s="135" t="n">
        <v>675</v>
      </c>
      <c r="B678" s="136">
        <f>MAX(0,MIN(1,NORMINV(RAND(),Taux_Recup,Ecart_Type_Recup)))</f>
        <v/>
      </c>
      <c r="C678" s="136">
        <f>MAX(0,MIN(1,NORMINV(RAND(),Taux_Recup,Ecart_Type_Recup)))</f>
        <v/>
      </c>
      <c r="D678" s="136">
        <f>MAX(0,MIN(1,NORMINV(RAND(),Taux_Recup,Ecart_Type_Recup)))</f>
        <v/>
      </c>
      <c r="E678" s="136">
        <f>MAX(0,MIN(1,NORMINV(RAND(),Taux_Recup,Ecart_Type_Recup)))</f>
        <v/>
      </c>
      <c r="F678" s="136">
        <f>MAX(0,MIN(1,NORMINV(RAND(),Taux_Recup,Ecart_Type_Recup)))</f>
        <v/>
      </c>
      <c r="G678" s="136">
        <f>MAX(0,MIN(1,NORMINV(RAND(),Taux_Recup,Ecart_Type_Recup)))</f>
        <v/>
      </c>
      <c r="H678" s="136">
        <f>MAX(0,MIN(1,NORMINV(RAND(),Taux_Recup,Ecart_Type_Recup)))</f>
        <v/>
      </c>
      <c r="I678" s="136">
        <f>MAX(0,MIN(1,NORMINV(RAND(),Taux_Recup,Ecart_Type_Recup)))</f>
        <v/>
      </c>
      <c r="J678" s="137">
        <f>SIMULATEUR!$L$6*(SIMULATEUR!$H$6*B678-Cout_Audit)</f>
        <v/>
      </c>
      <c r="K678" s="137">
        <f>SIMULATEUR!$L$7*(SIMULATEUR!$H$7*C678-Cout_Audit)</f>
        <v/>
      </c>
      <c r="L678" s="137">
        <f>SIMULATEUR!$L$8*(SIMULATEUR!$H$8*D678-Cout_Audit)</f>
        <v/>
      </c>
      <c r="M678" s="137">
        <f>SIMULATEUR!$L$9*(SIMULATEUR!$H$9*E678-Cout_Audit)</f>
        <v/>
      </c>
      <c r="N678" s="137">
        <f>SIMULATEUR!$L$10*(SIMULATEUR!$H$10*F678-Cout_Audit)</f>
        <v/>
      </c>
      <c r="O678" s="137">
        <f>SIMULATEUR!$L$11*(SIMULATEUR!$H$11*G678-Cout_Audit)</f>
        <v/>
      </c>
      <c r="P678" s="137">
        <f>SIMULATEUR!$L$12*(SIMULATEUR!$H$12*H678-Cout_Audit)</f>
        <v/>
      </c>
      <c r="Q678" s="137">
        <f>SIMULATEUR!$L$13*(SIMULATEUR!$H$13*I678-Cout_Audit)</f>
        <v/>
      </c>
      <c r="S678" s="138">
        <f>SUM(J678:Q678)</f>
        <v/>
      </c>
    </row>
    <row r="679">
      <c r="A679" s="135" t="n">
        <v>676</v>
      </c>
      <c r="B679" s="136">
        <f>MAX(0,MIN(1,NORMINV(RAND(),Taux_Recup,Ecart_Type_Recup)))</f>
        <v/>
      </c>
      <c r="C679" s="136">
        <f>MAX(0,MIN(1,NORMINV(RAND(),Taux_Recup,Ecart_Type_Recup)))</f>
        <v/>
      </c>
      <c r="D679" s="136">
        <f>MAX(0,MIN(1,NORMINV(RAND(),Taux_Recup,Ecart_Type_Recup)))</f>
        <v/>
      </c>
      <c r="E679" s="136">
        <f>MAX(0,MIN(1,NORMINV(RAND(),Taux_Recup,Ecart_Type_Recup)))</f>
        <v/>
      </c>
      <c r="F679" s="136">
        <f>MAX(0,MIN(1,NORMINV(RAND(),Taux_Recup,Ecart_Type_Recup)))</f>
        <v/>
      </c>
      <c r="G679" s="136">
        <f>MAX(0,MIN(1,NORMINV(RAND(),Taux_Recup,Ecart_Type_Recup)))</f>
        <v/>
      </c>
      <c r="H679" s="136">
        <f>MAX(0,MIN(1,NORMINV(RAND(),Taux_Recup,Ecart_Type_Recup)))</f>
        <v/>
      </c>
      <c r="I679" s="136">
        <f>MAX(0,MIN(1,NORMINV(RAND(),Taux_Recup,Ecart_Type_Recup)))</f>
        <v/>
      </c>
      <c r="J679" s="137">
        <f>SIMULATEUR!$L$6*(SIMULATEUR!$H$6*B679-Cout_Audit)</f>
        <v/>
      </c>
      <c r="K679" s="137">
        <f>SIMULATEUR!$L$7*(SIMULATEUR!$H$7*C679-Cout_Audit)</f>
        <v/>
      </c>
      <c r="L679" s="137">
        <f>SIMULATEUR!$L$8*(SIMULATEUR!$H$8*D679-Cout_Audit)</f>
        <v/>
      </c>
      <c r="M679" s="137">
        <f>SIMULATEUR!$L$9*(SIMULATEUR!$H$9*E679-Cout_Audit)</f>
        <v/>
      </c>
      <c r="N679" s="137">
        <f>SIMULATEUR!$L$10*(SIMULATEUR!$H$10*F679-Cout_Audit)</f>
        <v/>
      </c>
      <c r="O679" s="137">
        <f>SIMULATEUR!$L$11*(SIMULATEUR!$H$11*G679-Cout_Audit)</f>
        <v/>
      </c>
      <c r="P679" s="137">
        <f>SIMULATEUR!$L$12*(SIMULATEUR!$H$12*H679-Cout_Audit)</f>
        <v/>
      </c>
      <c r="Q679" s="137">
        <f>SIMULATEUR!$L$13*(SIMULATEUR!$H$13*I679-Cout_Audit)</f>
        <v/>
      </c>
      <c r="S679" s="138">
        <f>SUM(J679:Q679)</f>
        <v/>
      </c>
    </row>
    <row r="680">
      <c r="A680" s="135" t="n">
        <v>677</v>
      </c>
      <c r="B680" s="136">
        <f>MAX(0,MIN(1,NORMINV(RAND(),Taux_Recup,Ecart_Type_Recup)))</f>
        <v/>
      </c>
      <c r="C680" s="136">
        <f>MAX(0,MIN(1,NORMINV(RAND(),Taux_Recup,Ecart_Type_Recup)))</f>
        <v/>
      </c>
      <c r="D680" s="136">
        <f>MAX(0,MIN(1,NORMINV(RAND(),Taux_Recup,Ecart_Type_Recup)))</f>
        <v/>
      </c>
      <c r="E680" s="136">
        <f>MAX(0,MIN(1,NORMINV(RAND(),Taux_Recup,Ecart_Type_Recup)))</f>
        <v/>
      </c>
      <c r="F680" s="136">
        <f>MAX(0,MIN(1,NORMINV(RAND(),Taux_Recup,Ecart_Type_Recup)))</f>
        <v/>
      </c>
      <c r="G680" s="136">
        <f>MAX(0,MIN(1,NORMINV(RAND(),Taux_Recup,Ecart_Type_Recup)))</f>
        <v/>
      </c>
      <c r="H680" s="136">
        <f>MAX(0,MIN(1,NORMINV(RAND(),Taux_Recup,Ecart_Type_Recup)))</f>
        <v/>
      </c>
      <c r="I680" s="136">
        <f>MAX(0,MIN(1,NORMINV(RAND(),Taux_Recup,Ecart_Type_Recup)))</f>
        <v/>
      </c>
      <c r="J680" s="137">
        <f>SIMULATEUR!$L$6*(SIMULATEUR!$H$6*B680-Cout_Audit)</f>
        <v/>
      </c>
      <c r="K680" s="137">
        <f>SIMULATEUR!$L$7*(SIMULATEUR!$H$7*C680-Cout_Audit)</f>
        <v/>
      </c>
      <c r="L680" s="137">
        <f>SIMULATEUR!$L$8*(SIMULATEUR!$H$8*D680-Cout_Audit)</f>
        <v/>
      </c>
      <c r="M680" s="137">
        <f>SIMULATEUR!$L$9*(SIMULATEUR!$H$9*E680-Cout_Audit)</f>
        <v/>
      </c>
      <c r="N680" s="137">
        <f>SIMULATEUR!$L$10*(SIMULATEUR!$H$10*F680-Cout_Audit)</f>
        <v/>
      </c>
      <c r="O680" s="137">
        <f>SIMULATEUR!$L$11*(SIMULATEUR!$H$11*G680-Cout_Audit)</f>
        <v/>
      </c>
      <c r="P680" s="137">
        <f>SIMULATEUR!$L$12*(SIMULATEUR!$H$12*H680-Cout_Audit)</f>
        <v/>
      </c>
      <c r="Q680" s="137">
        <f>SIMULATEUR!$L$13*(SIMULATEUR!$H$13*I680-Cout_Audit)</f>
        <v/>
      </c>
      <c r="S680" s="138">
        <f>SUM(J680:Q680)</f>
        <v/>
      </c>
    </row>
    <row r="681">
      <c r="A681" s="135" t="n">
        <v>678</v>
      </c>
      <c r="B681" s="136">
        <f>MAX(0,MIN(1,NORMINV(RAND(),Taux_Recup,Ecart_Type_Recup)))</f>
        <v/>
      </c>
      <c r="C681" s="136">
        <f>MAX(0,MIN(1,NORMINV(RAND(),Taux_Recup,Ecart_Type_Recup)))</f>
        <v/>
      </c>
      <c r="D681" s="136">
        <f>MAX(0,MIN(1,NORMINV(RAND(),Taux_Recup,Ecart_Type_Recup)))</f>
        <v/>
      </c>
      <c r="E681" s="136">
        <f>MAX(0,MIN(1,NORMINV(RAND(),Taux_Recup,Ecart_Type_Recup)))</f>
        <v/>
      </c>
      <c r="F681" s="136">
        <f>MAX(0,MIN(1,NORMINV(RAND(),Taux_Recup,Ecart_Type_Recup)))</f>
        <v/>
      </c>
      <c r="G681" s="136">
        <f>MAX(0,MIN(1,NORMINV(RAND(),Taux_Recup,Ecart_Type_Recup)))</f>
        <v/>
      </c>
      <c r="H681" s="136">
        <f>MAX(0,MIN(1,NORMINV(RAND(),Taux_Recup,Ecart_Type_Recup)))</f>
        <v/>
      </c>
      <c r="I681" s="136">
        <f>MAX(0,MIN(1,NORMINV(RAND(),Taux_Recup,Ecart_Type_Recup)))</f>
        <v/>
      </c>
      <c r="J681" s="137">
        <f>SIMULATEUR!$L$6*(SIMULATEUR!$H$6*B681-Cout_Audit)</f>
        <v/>
      </c>
      <c r="K681" s="137">
        <f>SIMULATEUR!$L$7*(SIMULATEUR!$H$7*C681-Cout_Audit)</f>
        <v/>
      </c>
      <c r="L681" s="137">
        <f>SIMULATEUR!$L$8*(SIMULATEUR!$H$8*D681-Cout_Audit)</f>
        <v/>
      </c>
      <c r="M681" s="137">
        <f>SIMULATEUR!$L$9*(SIMULATEUR!$H$9*E681-Cout_Audit)</f>
        <v/>
      </c>
      <c r="N681" s="137">
        <f>SIMULATEUR!$L$10*(SIMULATEUR!$H$10*F681-Cout_Audit)</f>
        <v/>
      </c>
      <c r="O681" s="137">
        <f>SIMULATEUR!$L$11*(SIMULATEUR!$H$11*G681-Cout_Audit)</f>
        <v/>
      </c>
      <c r="P681" s="137">
        <f>SIMULATEUR!$L$12*(SIMULATEUR!$H$12*H681-Cout_Audit)</f>
        <v/>
      </c>
      <c r="Q681" s="137">
        <f>SIMULATEUR!$L$13*(SIMULATEUR!$H$13*I681-Cout_Audit)</f>
        <v/>
      </c>
      <c r="S681" s="138">
        <f>SUM(J681:Q681)</f>
        <v/>
      </c>
    </row>
    <row r="682">
      <c r="A682" s="135" t="n">
        <v>679</v>
      </c>
      <c r="B682" s="136">
        <f>MAX(0,MIN(1,NORMINV(RAND(),Taux_Recup,Ecart_Type_Recup)))</f>
        <v/>
      </c>
      <c r="C682" s="136">
        <f>MAX(0,MIN(1,NORMINV(RAND(),Taux_Recup,Ecart_Type_Recup)))</f>
        <v/>
      </c>
      <c r="D682" s="136">
        <f>MAX(0,MIN(1,NORMINV(RAND(),Taux_Recup,Ecart_Type_Recup)))</f>
        <v/>
      </c>
      <c r="E682" s="136">
        <f>MAX(0,MIN(1,NORMINV(RAND(),Taux_Recup,Ecart_Type_Recup)))</f>
        <v/>
      </c>
      <c r="F682" s="136">
        <f>MAX(0,MIN(1,NORMINV(RAND(),Taux_Recup,Ecart_Type_Recup)))</f>
        <v/>
      </c>
      <c r="G682" s="136">
        <f>MAX(0,MIN(1,NORMINV(RAND(),Taux_Recup,Ecart_Type_Recup)))</f>
        <v/>
      </c>
      <c r="H682" s="136">
        <f>MAX(0,MIN(1,NORMINV(RAND(),Taux_Recup,Ecart_Type_Recup)))</f>
        <v/>
      </c>
      <c r="I682" s="136">
        <f>MAX(0,MIN(1,NORMINV(RAND(),Taux_Recup,Ecart_Type_Recup)))</f>
        <v/>
      </c>
      <c r="J682" s="137">
        <f>SIMULATEUR!$L$6*(SIMULATEUR!$H$6*B682-Cout_Audit)</f>
        <v/>
      </c>
      <c r="K682" s="137">
        <f>SIMULATEUR!$L$7*(SIMULATEUR!$H$7*C682-Cout_Audit)</f>
        <v/>
      </c>
      <c r="L682" s="137">
        <f>SIMULATEUR!$L$8*(SIMULATEUR!$H$8*D682-Cout_Audit)</f>
        <v/>
      </c>
      <c r="M682" s="137">
        <f>SIMULATEUR!$L$9*(SIMULATEUR!$H$9*E682-Cout_Audit)</f>
        <v/>
      </c>
      <c r="N682" s="137">
        <f>SIMULATEUR!$L$10*(SIMULATEUR!$H$10*F682-Cout_Audit)</f>
        <v/>
      </c>
      <c r="O682" s="137">
        <f>SIMULATEUR!$L$11*(SIMULATEUR!$H$11*G682-Cout_Audit)</f>
        <v/>
      </c>
      <c r="P682" s="137">
        <f>SIMULATEUR!$L$12*(SIMULATEUR!$H$12*H682-Cout_Audit)</f>
        <v/>
      </c>
      <c r="Q682" s="137">
        <f>SIMULATEUR!$L$13*(SIMULATEUR!$H$13*I682-Cout_Audit)</f>
        <v/>
      </c>
      <c r="S682" s="138">
        <f>SUM(J682:Q682)</f>
        <v/>
      </c>
    </row>
    <row r="683">
      <c r="A683" s="135" t="n">
        <v>680</v>
      </c>
      <c r="B683" s="136">
        <f>MAX(0,MIN(1,NORMINV(RAND(),Taux_Recup,Ecart_Type_Recup)))</f>
        <v/>
      </c>
      <c r="C683" s="136">
        <f>MAX(0,MIN(1,NORMINV(RAND(),Taux_Recup,Ecart_Type_Recup)))</f>
        <v/>
      </c>
      <c r="D683" s="136">
        <f>MAX(0,MIN(1,NORMINV(RAND(),Taux_Recup,Ecart_Type_Recup)))</f>
        <v/>
      </c>
      <c r="E683" s="136">
        <f>MAX(0,MIN(1,NORMINV(RAND(),Taux_Recup,Ecart_Type_Recup)))</f>
        <v/>
      </c>
      <c r="F683" s="136">
        <f>MAX(0,MIN(1,NORMINV(RAND(),Taux_Recup,Ecart_Type_Recup)))</f>
        <v/>
      </c>
      <c r="G683" s="136">
        <f>MAX(0,MIN(1,NORMINV(RAND(),Taux_Recup,Ecart_Type_Recup)))</f>
        <v/>
      </c>
      <c r="H683" s="136">
        <f>MAX(0,MIN(1,NORMINV(RAND(),Taux_Recup,Ecart_Type_Recup)))</f>
        <v/>
      </c>
      <c r="I683" s="136">
        <f>MAX(0,MIN(1,NORMINV(RAND(),Taux_Recup,Ecart_Type_Recup)))</f>
        <v/>
      </c>
      <c r="J683" s="137">
        <f>SIMULATEUR!$L$6*(SIMULATEUR!$H$6*B683-Cout_Audit)</f>
        <v/>
      </c>
      <c r="K683" s="137">
        <f>SIMULATEUR!$L$7*(SIMULATEUR!$H$7*C683-Cout_Audit)</f>
        <v/>
      </c>
      <c r="L683" s="137">
        <f>SIMULATEUR!$L$8*(SIMULATEUR!$H$8*D683-Cout_Audit)</f>
        <v/>
      </c>
      <c r="M683" s="137">
        <f>SIMULATEUR!$L$9*(SIMULATEUR!$H$9*E683-Cout_Audit)</f>
        <v/>
      </c>
      <c r="N683" s="137">
        <f>SIMULATEUR!$L$10*(SIMULATEUR!$H$10*F683-Cout_Audit)</f>
        <v/>
      </c>
      <c r="O683" s="137">
        <f>SIMULATEUR!$L$11*(SIMULATEUR!$H$11*G683-Cout_Audit)</f>
        <v/>
      </c>
      <c r="P683" s="137">
        <f>SIMULATEUR!$L$12*(SIMULATEUR!$H$12*H683-Cout_Audit)</f>
        <v/>
      </c>
      <c r="Q683" s="137">
        <f>SIMULATEUR!$L$13*(SIMULATEUR!$H$13*I683-Cout_Audit)</f>
        <v/>
      </c>
      <c r="S683" s="138">
        <f>SUM(J683:Q683)</f>
        <v/>
      </c>
    </row>
    <row r="684">
      <c r="A684" s="135" t="n">
        <v>681</v>
      </c>
      <c r="B684" s="136">
        <f>MAX(0,MIN(1,NORMINV(RAND(),Taux_Recup,Ecart_Type_Recup)))</f>
        <v/>
      </c>
      <c r="C684" s="136">
        <f>MAX(0,MIN(1,NORMINV(RAND(),Taux_Recup,Ecart_Type_Recup)))</f>
        <v/>
      </c>
      <c r="D684" s="136">
        <f>MAX(0,MIN(1,NORMINV(RAND(),Taux_Recup,Ecart_Type_Recup)))</f>
        <v/>
      </c>
      <c r="E684" s="136">
        <f>MAX(0,MIN(1,NORMINV(RAND(),Taux_Recup,Ecart_Type_Recup)))</f>
        <v/>
      </c>
      <c r="F684" s="136">
        <f>MAX(0,MIN(1,NORMINV(RAND(),Taux_Recup,Ecart_Type_Recup)))</f>
        <v/>
      </c>
      <c r="G684" s="136">
        <f>MAX(0,MIN(1,NORMINV(RAND(),Taux_Recup,Ecart_Type_Recup)))</f>
        <v/>
      </c>
      <c r="H684" s="136">
        <f>MAX(0,MIN(1,NORMINV(RAND(),Taux_Recup,Ecart_Type_Recup)))</f>
        <v/>
      </c>
      <c r="I684" s="136">
        <f>MAX(0,MIN(1,NORMINV(RAND(),Taux_Recup,Ecart_Type_Recup)))</f>
        <v/>
      </c>
      <c r="J684" s="137">
        <f>SIMULATEUR!$L$6*(SIMULATEUR!$H$6*B684-Cout_Audit)</f>
        <v/>
      </c>
      <c r="K684" s="137">
        <f>SIMULATEUR!$L$7*(SIMULATEUR!$H$7*C684-Cout_Audit)</f>
        <v/>
      </c>
      <c r="L684" s="137">
        <f>SIMULATEUR!$L$8*(SIMULATEUR!$H$8*D684-Cout_Audit)</f>
        <v/>
      </c>
      <c r="M684" s="137">
        <f>SIMULATEUR!$L$9*(SIMULATEUR!$H$9*E684-Cout_Audit)</f>
        <v/>
      </c>
      <c r="N684" s="137">
        <f>SIMULATEUR!$L$10*(SIMULATEUR!$H$10*F684-Cout_Audit)</f>
        <v/>
      </c>
      <c r="O684" s="137">
        <f>SIMULATEUR!$L$11*(SIMULATEUR!$H$11*G684-Cout_Audit)</f>
        <v/>
      </c>
      <c r="P684" s="137">
        <f>SIMULATEUR!$L$12*(SIMULATEUR!$H$12*H684-Cout_Audit)</f>
        <v/>
      </c>
      <c r="Q684" s="137">
        <f>SIMULATEUR!$L$13*(SIMULATEUR!$H$13*I684-Cout_Audit)</f>
        <v/>
      </c>
      <c r="S684" s="138">
        <f>SUM(J684:Q684)</f>
        <v/>
      </c>
    </row>
    <row r="685">
      <c r="A685" s="135" t="n">
        <v>682</v>
      </c>
      <c r="B685" s="136">
        <f>MAX(0,MIN(1,NORMINV(RAND(),Taux_Recup,Ecart_Type_Recup)))</f>
        <v/>
      </c>
      <c r="C685" s="136">
        <f>MAX(0,MIN(1,NORMINV(RAND(),Taux_Recup,Ecart_Type_Recup)))</f>
        <v/>
      </c>
      <c r="D685" s="136">
        <f>MAX(0,MIN(1,NORMINV(RAND(),Taux_Recup,Ecart_Type_Recup)))</f>
        <v/>
      </c>
      <c r="E685" s="136">
        <f>MAX(0,MIN(1,NORMINV(RAND(),Taux_Recup,Ecart_Type_Recup)))</f>
        <v/>
      </c>
      <c r="F685" s="136">
        <f>MAX(0,MIN(1,NORMINV(RAND(),Taux_Recup,Ecart_Type_Recup)))</f>
        <v/>
      </c>
      <c r="G685" s="136">
        <f>MAX(0,MIN(1,NORMINV(RAND(),Taux_Recup,Ecart_Type_Recup)))</f>
        <v/>
      </c>
      <c r="H685" s="136">
        <f>MAX(0,MIN(1,NORMINV(RAND(),Taux_Recup,Ecart_Type_Recup)))</f>
        <v/>
      </c>
      <c r="I685" s="136">
        <f>MAX(0,MIN(1,NORMINV(RAND(),Taux_Recup,Ecart_Type_Recup)))</f>
        <v/>
      </c>
      <c r="J685" s="137">
        <f>SIMULATEUR!$L$6*(SIMULATEUR!$H$6*B685-Cout_Audit)</f>
        <v/>
      </c>
      <c r="K685" s="137">
        <f>SIMULATEUR!$L$7*(SIMULATEUR!$H$7*C685-Cout_Audit)</f>
        <v/>
      </c>
      <c r="L685" s="137">
        <f>SIMULATEUR!$L$8*(SIMULATEUR!$H$8*D685-Cout_Audit)</f>
        <v/>
      </c>
      <c r="M685" s="137">
        <f>SIMULATEUR!$L$9*(SIMULATEUR!$H$9*E685-Cout_Audit)</f>
        <v/>
      </c>
      <c r="N685" s="137">
        <f>SIMULATEUR!$L$10*(SIMULATEUR!$H$10*F685-Cout_Audit)</f>
        <v/>
      </c>
      <c r="O685" s="137">
        <f>SIMULATEUR!$L$11*(SIMULATEUR!$H$11*G685-Cout_Audit)</f>
        <v/>
      </c>
      <c r="P685" s="137">
        <f>SIMULATEUR!$L$12*(SIMULATEUR!$H$12*H685-Cout_Audit)</f>
        <v/>
      </c>
      <c r="Q685" s="137">
        <f>SIMULATEUR!$L$13*(SIMULATEUR!$H$13*I685-Cout_Audit)</f>
        <v/>
      </c>
      <c r="S685" s="138">
        <f>SUM(J685:Q685)</f>
        <v/>
      </c>
    </row>
    <row r="686">
      <c r="A686" s="135" t="n">
        <v>683</v>
      </c>
      <c r="B686" s="136">
        <f>MAX(0,MIN(1,NORMINV(RAND(),Taux_Recup,Ecart_Type_Recup)))</f>
        <v/>
      </c>
      <c r="C686" s="136">
        <f>MAX(0,MIN(1,NORMINV(RAND(),Taux_Recup,Ecart_Type_Recup)))</f>
        <v/>
      </c>
      <c r="D686" s="136">
        <f>MAX(0,MIN(1,NORMINV(RAND(),Taux_Recup,Ecart_Type_Recup)))</f>
        <v/>
      </c>
      <c r="E686" s="136">
        <f>MAX(0,MIN(1,NORMINV(RAND(),Taux_Recup,Ecart_Type_Recup)))</f>
        <v/>
      </c>
      <c r="F686" s="136">
        <f>MAX(0,MIN(1,NORMINV(RAND(),Taux_Recup,Ecart_Type_Recup)))</f>
        <v/>
      </c>
      <c r="G686" s="136">
        <f>MAX(0,MIN(1,NORMINV(RAND(),Taux_Recup,Ecart_Type_Recup)))</f>
        <v/>
      </c>
      <c r="H686" s="136">
        <f>MAX(0,MIN(1,NORMINV(RAND(),Taux_Recup,Ecart_Type_Recup)))</f>
        <v/>
      </c>
      <c r="I686" s="136">
        <f>MAX(0,MIN(1,NORMINV(RAND(),Taux_Recup,Ecart_Type_Recup)))</f>
        <v/>
      </c>
      <c r="J686" s="137">
        <f>SIMULATEUR!$L$6*(SIMULATEUR!$H$6*B686-Cout_Audit)</f>
        <v/>
      </c>
      <c r="K686" s="137">
        <f>SIMULATEUR!$L$7*(SIMULATEUR!$H$7*C686-Cout_Audit)</f>
        <v/>
      </c>
      <c r="L686" s="137">
        <f>SIMULATEUR!$L$8*(SIMULATEUR!$H$8*D686-Cout_Audit)</f>
        <v/>
      </c>
      <c r="M686" s="137">
        <f>SIMULATEUR!$L$9*(SIMULATEUR!$H$9*E686-Cout_Audit)</f>
        <v/>
      </c>
      <c r="N686" s="137">
        <f>SIMULATEUR!$L$10*(SIMULATEUR!$H$10*F686-Cout_Audit)</f>
        <v/>
      </c>
      <c r="O686" s="137">
        <f>SIMULATEUR!$L$11*(SIMULATEUR!$H$11*G686-Cout_Audit)</f>
        <v/>
      </c>
      <c r="P686" s="137">
        <f>SIMULATEUR!$L$12*(SIMULATEUR!$H$12*H686-Cout_Audit)</f>
        <v/>
      </c>
      <c r="Q686" s="137">
        <f>SIMULATEUR!$L$13*(SIMULATEUR!$H$13*I686-Cout_Audit)</f>
        <v/>
      </c>
      <c r="S686" s="138">
        <f>SUM(J686:Q686)</f>
        <v/>
      </c>
    </row>
    <row r="687">
      <c r="A687" s="135" t="n">
        <v>684</v>
      </c>
      <c r="B687" s="136">
        <f>MAX(0,MIN(1,NORMINV(RAND(),Taux_Recup,Ecart_Type_Recup)))</f>
        <v/>
      </c>
      <c r="C687" s="136">
        <f>MAX(0,MIN(1,NORMINV(RAND(),Taux_Recup,Ecart_Type_Recup)))</f>
        <v/>
      </c>
      <c r="D687" s="136">
        <f>MAX(0,MIN(1,NORMINV(RAND(),Taux_Recup,Ecart_Type_Recup)))</f>
        <v/>
      </c>
      <c r="E687" s="136">
        <f>MAX(0,MIN(1,NORMINV(RAND(),Taux_Recup,Ecart_Type_Recup)))</f>
        <v/>
      </c>
      <c r="F687" s="136">
        <f>MAX(0,MIN(1,NORMINV(RAND(),Taux_Recup,Ecart_Type_Recup)))</f>
        <v/>
      </c>
      <c r="G687" s="136">
        <f>MAX(0,MIN(1,NORMINV(RAND(),Taux_Recup,Ecart_Type_Recup)))</f>
        <v/>
      </c>
      <c r="H687" s="136">
        <f>MAX(0,MIN(1,NORMINV(RAND(),Taux_Recup,Ecart_Type_Recup)))</f>
        <v/>
      </c>
      <c r="I687" s="136">
        <f>MAX(0,MIN(1,NORMINV(RAND(),Taux_Recup,Ecart_Type_Recup)))</f>
        <v/>
      </c>
      <c r="J687" s="137">
        <f>SIMULATEUR!$L$6*(SIMULATEUR!$H$6*B687-Cout_Audit)</f>
        <v/>
      </c>
      <c r="K687" s="137">
        <f>SIMULATEUR!$L$7*(SIMULATEUR!$H$7*C687-Cout_Audit)</f>
        <v/>
      </c>
      <c r="L687" s="137">
        <f>SIMULATEUR!$L$8*(SIMULATEUR!$H$8*D687-Cout_Audit)</f>
        <v/>
      </c>
      <c r="M687" s="137">
        <f>SIMULATEUR!$L$9*(SIMULATEUR!$H$9*E687-Cout_Audit)</f>
        <v/>
      </c>
      <c r="N687" s="137">
        <f>SIMULATEUR!$L$10*(SIMULATEUR!$H$10*F687-Cout_Audit)</f>
        <v/>
      </c>
      <c r="O687" s="137">
        <f>SIMULATEUR!$L$11*(SIMULATEUR!$H$11*G687-Cout_Audit)</f>
        <v/>
      </c>
      <c r="P687" s="137">
        <f>SIMULATEUR!$L$12*(SIMULATEUR!$H$12*H687-Cout_Audit)</f>
        <v/>
      </c>
      <c r="Q687" s="137">
        <f>SIMULATEUR!$L$13*(SIMULATEUR!$H$13*I687-Cout_Audit)</f>
        <v/>
      </c>
      <c r="S687" s="138">
        <f>SUM(J687:Q687)</f>
        <v/>
      </c>
    </row>
    <row r="688">
      <c r="A688" s="135" t="n">
        <v>685</v>
      </c>
      <c r="B688" s="136">
        <f>MAX(0,MIN(1,NORMINV(RAND(),Taux_Recup,Ecart_Type_Recup)))</f>
        <v/>
      </c>
      <c r="C688" s="136">
        <f>MAX(0,MIN(1,NORMINV(RAND(),Taux_Recup,Ecart_Type_Recup)))</f>
        <v/>
      </c>
      <c r="D688" s="136">
        <f>MAX(0,MIN(1,NORMINV(RAND(),Taux_Recup,Ecart_Type_Recup)))</f>
        <v/>
      </c>
      <c r="E688" s="136">
        <f>MAX(0,MIN(1,NORMINV(RAND(),Taux_Recup,Ecart_Type_Recup)))</f>
        <v/>
      </c>
      <c r="F688" s="136">
        <f>MAX(0,MIN(1,NORMINV(RAND(),Taux_Recup,Ecart_Type_Recup)))</f>
        <v/>
      </c>
      <c r="G688" s="136">
        <f>MAX(0,MIN(1,NORMINV(RAND(),Taux_Recup,Ecart_Type_Recup)))</f>
        <v/>
      </c>
      <c r="H688" s="136">
        <f>MAX(0,MIN(1,NORMINV(RAND(),Taux_Recup,Ecart_Type_Recup)))</f>
        <v/>
      </c>
      <c r="I688" s="136">
        <f>MAX(0,MIN(1,NORMINV(RAND(),Taux_Recup,Ecart_Type_Recup)))</f>
        <v/>
      </c>
      <c r="J688" s="137">
        <f>SIMULATEUR!$L$6*(SIMULATEUR!$H$6*B688-Cout_Audit)</f>
        <v/>
      </c>
      <c r="K688" s="137">
        <f>SIMULATEUR!$L$7*(SIMULATEUR!$H$7*C688-Cout_Audit)</f>
        <v/>
      </c>
      <c r="L688" s="137">
        <f>SIMULATEUR!$L$8*(SIMULATEUR!$H$8*D688-Cout_Audit)</f>
        <v/>
      </c>
      <c r="M688" s="137">
        <f>SIMULATEUR!$L$9*(SIMULATEUR!$H$9*E688-Cout_Audit)</f>
        <v/>
      </c>
      <c r="N688" s="137">
        <f>SIMULATEUR!$L$10*(SIMULATEUR!$H$10*F688-Cout_Audit)</f>
        <v/>
      </c>
      <c r="O688" s="137">
        <f>SIMULATEUR!$L$11*(SIMULATEUR!$H$11*G688-Cout_Audit)</f>
        <v/>
      </c>
      <c r="P688" s="137">
        <f>SIMULATEUR!$L$12*(SIMULATEUR!$H$12*H688-Cout_Audit)</f>
        <v/>
      </c>
      <c r="Q688" s="137">
        <f>SIMULATEUR!$L$13*(SIMULATEUR!$H$13*I688-Cout_Audit)</f>
        <v/>
      </c>
      <c r="S688" s="138">
        <f>SUM(J688:Q688)</f>
        <v/>
      </c>
    </row>
    <row r="689">
      <c r="A689" s="135" t="n">
        <v>686</v>
      </c>
      <c r="B689" s="136">
        <f>MAX(0,MIN(1,NORMINV(RAND(),Taux_Recup,Ecart_Type_Recup)))</f>
        <v/>
      </c>
      <c r="C689" s="136">
        <f>MAX(0,MIN(1,NORMINV(RAND(),Taux_Recup,Ecart_Type_Recup)))</f>
        <v/>
      </c>
      <c r="D689" s="136">
        <f>MAX(0,MIN(1,NORMINV(RAND(),Taux_Recup,Ecart_Type_Recup)))</f>
        <v/>
      </c>
      <c r="E689" s="136">
        <f>MAX(0,MIN(1,NORMINV(RAND(),Taux_Recup,Ecart_Type_Recup)))</f>
        <v/>
      </c>
      <c r="F689" s="136">
        <f>MAX(0,MIN(1,NORMINV(RAND(),Taux_Recup,Ecart_Type_Recup)))</f>
        <v/>
      </c>
      <c r="G689" s="136">
        <f>MAX(0,MIN(1,NORMINV(RAND(),Taux_Recup,Ecart_Type_Recup)))</f>
        <v/>
      </c>
      <c r="H689" s="136">
        <f>MAX(0,MIN(1,NORMINV(RAND(),Taux_Recup,Ecart_Type_Recup)))</f>
        <v/>
      </c>
      <c r="I689" s="136">
        <f>MAX(0,MIN(1,NORMINV(RAND(),Taux_Recup,Ecart_Type_Recup)))</f>
        <v/>
      </c>
      <c r="J689" s="137">
        <f>SIMULATEUR!$L$6*(SIMULATEUR!$H$6*B689-Cout_Audit)</f>
        <v/>
      </c>
      <c r="K689" s="137">
        <f>SIMULATEUR!$L$7*(SIMULATEUR!$H$7*C689-Cout_Audit)</f>
        <v/>
      </c>
      <c r="L689" s="137">
        <f>SIMULATEUR!$L$8*(SIMULATEUR!$H$8*D689-Cout_Audit)</f>
        <v/>
      </c>
      <c r="M689" s="137">
        <f>SIMULATEUR!$L$9*(SIMULATEUR!$H$9*E689-Cout_Audit)</f>
        <v/>
      </c>
      <c r="N689" s="137">
        <f>SIMULATEUR!$L$10*(SIMULATEUR!$H$10*F689-Cout_Audit)</f>
        <v/>
      </c>
      <c r="O689" s="137">
        <f>SIMULATEUR!$L$11*(SIMULATEUR!$H$11*G689-Cout_Audit)</f>
        <v/>
      </c>
      <c r="P689" s="137">
        <f>SIMULATEUR!$L$12*(SIMULATEUR!$H$12*H689-Cout_Audit)</f>
        <v/>
      </c>
      <c r="Q689" s="137">
        <f>SIMULATEUR!$L$13*(SIMULATEUR!$H$13*I689-Cout_Audit)</f>
        <v/>
      </c>
      <c r="S689" s="138">
        <f>SUM(J689:Q689)</f>
        <v/>
      </c>
    </row>
    <row r="690">
      <c r="A690" s="135" t="n">
        <v>687</v>
      </c>
      <c r="B690" s="136">
        <f>MAX(0,MIN(1,NORMINV(RAND(),Taux_Recup,Ecart_Type_Recup)))</f>
        <v/>
      </c>
      <c r="C690" s="136">
        <f>MAX(0,MIN(1,NORMINV(RAND(),Taux_Recup,Ecart_Type_Recup)))</f>
        <v/>
      </c>
      <c r="D690" s="136">
        <f>MAX(0,MIN(1,NORMINV(RAND(),Taux_Recup,Ecart_Type_Recup)))</f>
        <v/>
      </c>
      <c r="E690" s="136">
        <f>MAX(0,MIN(1,NORMINV(RAND(),Taux_Recup,Ecart_Type_Recup)))</f>
        <v/>
      </c>
      <c r="F690" s="136">
        <f>MAX(0,MIN(1,NORMINV(RAND(),Taux_Recup,Ecart_Type_Recup)))</f>
        <v/>
      </c>
      <c r="G690" s="136">
        <f>MAX(0,MIN(1,NORMINV(RAND(),Taux_Recup,Ecart_Type_Recup)))</f>
        <v/>
      </c>
      <c r="H690" s="136">
        <f>MAX(0,MIN(1,NORMINV(RAND(),Taux_Recup,Ecart_Type_Recup)))</f>
        <v/>
      </c>
      <c r="I690" s="136">
        <f>MAX(0,MIN(1,NORMINV(RAND(),Taux_Recup,Ecart_Type_Recup)))</f>
        <v/>
      </c>
      <c r="J690" s="137">
        <f>SIMULATEUR!$L$6*(SIMULATEUR!$H$6*B690-Cout_Audit)</f>
        <v/>
      </c>
      <c r="K690" s="137">
        <f>SIMULATEUR!$L$7*(SIMULATEUR!$H$7*C690-Cout_Audit)</f>
        <v/>
      </c>
      <c r="L690" s="137">
        <f>SIMULATEUR!$L$8*(SIMULATEUR!$H$8*D690-Cout_Audit)</f>
        <v/>
      </c>
      <c r="M690" s="137">
        <f>SIMULATEUR!$L$9*(SIMULATEUR!$H$9*E690-Cout_Audit)</f>
        <v/>
      </c>
      <c r="N690" s="137">
        <f>SIMULATEUR!$L$10*(SIMULATEUR!$H$10*F690-Cout_Audit)</f>
        <v/>
      </c>
      <c r="O690" s="137">
        <f>SIMULATEUR!$L$11*(SIMULATEUR!$H$11*G690-Cout_Audit)</f>
        <v/>
      </c>
      <c r="P690" s="137">
        <f>SIMULATEUR!$L$12*(SIMULATEUR!$H$12*H690-Cout_Audit)</f>
        <v/>
      </c>
      <c r="Q690" s="137">
        <f>SIMULATEUR!$L$13*(SIMULATEUR!$H$13*I690-Cout_Audit)</f>
        <v/>
      </c>
      <c r="S690" s="138">
        <f>SUM(J690:Q690)</f>
        <v/>
      </c>
    </row>
    <row r="691">
      <c r="A691" s="135" t="n">
        <v>688</v>
      </c>
      <c r="B691" s="136">
        <f>MAX(0,MIN(1,NORMINV(RAND(),Taux_Recup,Ecart_Type_Recup)))</f>
        <v/>
      </c>
      <c r="C691" s="136">
        <f>MAX(0,MIN(1,NORMINV(RAND(),Taux_Recup,Ecart_Type_Recup)))</f>
        <v/>
      </c>
      <c r="D691" s="136">
        <f>MAX(0,MIN(1,NORMINV(RAND(),Taux_Recup,Ecart_Type_Recup)))</f>
        <v/>
      </c>
      <c r="E691" s="136">
        <f>MAX(0,MIN(1,NORMINV(RAND(),Taux_Recup,Ecart_Type_Recup)))</f>
        <v/>
      </c>
      <c r="F691" s="136">
        <f>MAX(0,MIN(1,NORMINV(RAND(),Taux_Recup,Ecart_Type_Recup)))</f>
        <v/>
      </c>
      <c r="G691" s="136">
        <f>MAX(0,MIN(1,NORMINV(RAND(),Taux_Recup,Ecart_Type_Recup)))</f>
        <v/>
      </c>
      <c r="H691" s="136">
        <f>MAX(0,MIN(1,NORMINV(RAND(),Taux_Recup,Ecart_Type_Recup)))</f>
        <v/>
      </c>
      <c r="I691" s="136">
        <f>MAX(0,MIN(1,NORMINV(RAND(),Taux_Recup,Ecart_Type_Recup)))</f>
        <v/>
      </c>
      <c r="J691" s="137">
        <f>SIMULATEUR!$L$6*(SIMULATEUR!$H$6*B691-Cout_Audit)</f>
        <v/>
      </c>
      <c r="K691" s="137">
        <f>SIMULATEUR!$L$7*(SIMULATEUR!$H$7*C691-Cout_Audit)</f>
        <v/>
      </c>
      <c r="L691" s="137">
        <f>SIMULATEUR!$L$8*(SIMULATEUR!$H$8*D691-Cout_Audit)</f>
        <v/>
      </c>
      <c r="M691" s="137">
        <f>SIMULATEUR!$L$9*(SIMULATEUR!$H$9*E691-Cout_Audit)</f>
        <v/>
      </c>
      <c r="N691" s="137">
        <f>SIMULATEUR!$L$10*(SIMULATEUR!$H$10*F691-Cout_Audit)</f>
        <v/>
      </c>
      <c r="O691" s="137">
        <f>SIMULATEUR!$L$11*(SIMULATEUR!$H$11*G691-Cout_Audit)</f>
        <v/>
      </c>
      <c r="P691" s="137">
        <f>SIMULATEUR!$L$12*(SIMULATEUR!$H$12*H691-Cout_Audit)</f>
        <v/>
      </c>
      <c r="Q691" s="137">
        <f>SIMULATEUR!$L$13*(SIMULATEUR!$H$13*I691-Cout_Audit)</f>
        <v/>
      </c>
      <c r="S691" s="138">
        <f>SUM(J691:Q691)</f>
        <v/>
      </c>
    </row>
    <row r="692">
      <c r="A692" s="135" t="n">
        <v>689</v>
      </c>
      <c r="B692" s="136">
        <f>MAX(0,MIN(1,NORMINV(RAND(),Taux_Recup,Ecart_Type_Recup)))</f>
        <v/>
      </c>
      <c r="C692" s="136">
        <f>MAX(0,MIN(1,NORMINV(RAND(),Taux_Recup,Ecart_Type_Recup)))</f>
        <v/>
      </c>
      <c r="D692" s="136">
        <f>MAX(0,MIN(1,NORMINV(RAND(),Taux_Recup,Ecart_Type_Recup)))</f>
        <v/>
      </c>
      <c r="E692" s="136">
        <f>MAX(0,MIN(1,NORMINV(RAND(),Taux_Recup,Ecart_Type_Recup)))</f>
        <v/>
      </c>
      <c r="F692" s="136">
        <f>MAX(0,MIN(1,NORMINV(RAND(),Taux_Recup,Ecart_Type_Recup)))</f>
        <v/>
      </c>
      <c r="G692" s="136">
        <f>MAX(0,MIN(1,NORMINV(RAND(),Taux_Recup,Ecart_Type_Recup)))</f>
        <v/>
      </c>
      <c r="H692" s="136">
        <f>MAX(0,MIN(1,NORMINV(RAND(),Taux_Recup,Ecart_Type_Recup)))</f>
        <v/>
      </c>
      <c r="I692" s="136">
        <f>MAX(0,MIN(1,NORMINV(RAND(),Taux_Recup,Ecart_Type_Recup)))</f>
        <v/>
      </c>
      <c r="J692" s="137">
        <f>SIMULATEUR!$L$6*(SIMULATEUR!$H$6*B692-Cout_Audit)</f>
        <v/>
      </c>
      <c r="K692" s="137">
        <f>SIMULATEUR!$L$7*(SIMULATEUR!$H$7*C692-Cout_Audit)</f>
        <v/>
      </c>
      <c r="L692" s="137">
        <f>SIMULATEUR!$L$8*(SIMULATEUR!$H$8*D692-Cout_Audit)</f>
        <v/>
      </c>
      <c r="M692" s="137">
        <f>SIMULATEUR!$L$9*(SIMULATEUR!$H$9*E692-Cout_Audit)</f>
        <v/>
      </c>
      <c r="N692" s="137">
        <f>SIMULATEUR!$L$10*(SIMULATEUR!$H$10*F692-Cout_Audit)</f>
        <v/>
      </c>
      <c r="O692" s="137">
        <f>SIMULATEUR!$L$11*(SIMULATEUR!$H$11*G692-Cout_Audit)</f>
        <v/>
      </c>
      <c r="P692" s="137">
        <f>SIMULATEUR!$L$12*(SIMULATEUR!$H$12*H692-Cout_Audit)</f>
        <v/>
      </c>
      <c r="Q692" s="137">
        <f>SIMULATEUR!$L$13*(SIMULATEUR!$H$13*I692-Cout_Audit)</f>
        <v/>
      </c>
      <c r="S692" s="138">
        <f>SUM(J692:Q692)</f>
        <v/>
      </c>
    </row>
    <row r="693">
      <c r="A693" s="135" t="n">
        <v>690</v>
      </c>
      <c r="B693" s="136">
        <f>MAX(0,MIN(1,NORMINV(RAND(),Taux_Recup,Ecart_Type_Recup)))</f>
        <v/>
      </c>
      <c r="C693" s="136">
        <f>MAX(0,MIN(1,NORMINV(RAND(),Taux_Recup,Ecart_Type_Recup)))</f>
        <v/>
      </c>
      <c r="D693" s="136">
        <f>MAX(0,MIN(1,NORMINV(RAND(),Taux_Recup,Ecart_Type_Recup)))</f>
        <v/>
      </c>
      <c r="E693" s="136">
        <f>MAX(0,MIN(1,NORMINV(RAND(),Taux_Recup,Ecart_Type_Recup)))</f>
        <v/>
      </c>
      <c r="F693" s="136">
        <f>MAX(0,MIN(1,NORMINV(RAND(),Taux_Recup,Ecart_Type_Recup)))</f>
        <v/>
      </c>
      <c r="G693" s="136">
        <f>MAX(0,MIN(1,NORMINV(RAND(),Taux_Recup,Ecart_Type_Recup)))</f>
        <v/>
      </c>
      <c r="H693" s="136">
        <f>MAX(0,MIN(1,NORMINV(RAND(),Taux_Recup,Ecart_Type_Recup)))</f>
        <v/>
      </c>
      <c r="I693" s="136">
        <f>MAX(0,MIN(1,NORMINV(RAND(),Taux_Recup,Ecart_Type_Recup)))</f>
        <v/>
      </c>
      <c r="J693" s="137">
        <f>SIMULATEUR!$L$6*(SIMULATEUR!$H$6*B693-Cout_Audit)</f>
        <v/>
      </c>
      <c r="K693" s="137">
        <f>SIMULATEUR!$L$7*(SIMULATEUR!$H$7*C693-Cout_Audit)</f>
        <v/>
      </c>
      <c r="L693" s="137">
        <f>SIMULATEUR!$L$8*(SIMULATEUR!$H$8*D693-Cout_Audit)</f>
        <v/>
      </c>
      <c r="M693" s="137">
        <f>SIMULATEUR!$L$9*(SIMULATEUR!$H$9*E693-Cout_Audit)</f>
        <v/>
      </c>
      <c r="N693" s="137">
        <f>SIMULATEUR!$L$10*(SIMULATEUR!$H$10*F693-Cout_Audit)</f>
        <v/>
      </c>
      <c r="O693" s="137">
        <f>SIMULATEUR!$L$11*(SIMULATEUR!$H$11*G693-Cout_Audit)</f>
        <v/>
      </c>
      <c r="P693" s="137">
        <f>SIMULATEUR!$L$12*(SIMULATEUR!$H$12*H693-Cout_Audit)</f>
        <v/>
      </c>
      <c r="Q693" s="137">
        <f>SIMULATEUR!$L$13*(SIMULATEUR!$H$13*I693-Cout_Audit)</f>
        <v/>
      </c>
      <c r="S693" s="138">
        <f>SUM(J693:Q693)</f>
        <v/>
      </c>
    </row>
    <row r="694">
      <c r="A694" s="135" t="n">
        <v>691</v>
      </c>
      <c r="B694" s="136">
        <f>MAX(0,MIN(1,NORMINV(RAND(),Taux_Recup,Ecart_Type_Recup)))</f>
        <v/>
      </c>
      <c r="C694" s="136">
        <f>MAX(0,MIN(1,NORMINV(RAND(),Taux_Recup,Ecart_Type_Recup)))</f>
        <v/>
      </c>
      <c r="D694" s="136">
        <f>MAX(0,MIN(1,NORMINV(RAND(),Taux_Recup,Ecart_Type_Recup)))</f>
        <v/>
      </c>
      <c r="E694" s="136">
        <f>MAX(0,MIN(1,NORMINV(RAND(),Taux_Recup,Ecart_Type_Recup)))</f>
        <v/>
      </c>
      <c r="F694" s="136">
        <f>MAX(0,MIN(1,NORMINV(RAND(),Taux_Recup,Ecart_Type_Recup)))</f>
        <v/>
      </c>
      <c r="G694" s="136">
        <f>MAX(0,MIN(1,NORMINV(RAND(),Taux_Recup,Ecart_Type_Recup)))</f>
        <v/>
      </c>
      <c r="H694" s="136">
        <f>MAX(0,MIN(1,NORMINV(RAND(),Taux_Recup,Ecart_Type_Recup)))</f>
        <v/>
      </c>
      <c r="I694" s="136">
        <f>MAX(0,MIN(1,NORMINV(RAND(),Taux_Recup,Ecart_Type_Recup)))</f>
        <v/>
      </c>
      <c r="J694" s="137">
        <f>SIMULATEUR!$L$6*(SIMULATEUR!$H$6*B694-Cout_Audit)</f>
        <v/>
      </c>
      <c r="K694" s="137">
        <f>SIMULATEUR!$L$7*(SIMULATEUR!$H$7*C694-Cout_Audit)</f>
        <v/>
      </c>
      <c r="L694" s="137">
        <f>SIMULATEUR!$L$8*(SIMULATEUR!$H$8*D694-Cout_Audit)</f>
        <v/>
      </c>
      <c r="M694" s="137">
        <f>SIMULATEUR!$L$9*(SIMULATEUR!$H$9*E694-Cout_Audit)</f>
        <v/>
      </c>
      <c r="N694" s="137">
        <f>SIMULATEUR!$L$10*(SIMULATEUR!$H$10*F694-Cout_Audit)</f>
        <v/>
      </c>
      <c r="O694" s="137">
        <f>SIMULATEUR!$L$11*(SIMULATEUR!$H$11*G694-Cout_Audit)</f>
        <v/>
      </c>
      <c r="P694" s="137">
        <f>SIMULATEUR!$L$12*(SIMULATEUR!$H$12*H694-Cout_Audit)</f>
        <v/>
      </c>
      <c r="Q694" s="137">
        <f>SIMULATEUR!$L$13*(SIMULATEUR!$H$13*I694-Cout_Audit)</f>
        <v/>
      </c>
      <c r="S694" s="138">
        <f>SUM(J694:Q694)</f>
        <v/>
      </c>
    </row>
    <row r="695">
      <c r="A695" s="135" t="n">
        <v>692</v>
      </c>
      <c r="B695" s="136">
        <f>MAX(0,MIN(1,NORMINV(RAND(),Taux_Recup,Ecart_Type_Recup)))</f>
        <v/>
      </c>
      <c r="C695" s="136">
        <f>MAX(0,MIN(1,NORMINV(RAND(),Taux_Recup,Ecart_Type_Recup)))</f>
        <v/>
      </c>
      <c r="D695" s="136">
        <f>MAX(0,MIN(1,NORMINV(RAND(),Taux_Recup,Ecart_Type_Recup)))</f>
        <v/>
      </c>
      <c r="E695" s="136">
        <f>MAX(0,MIN(1,NORMINV(RAND(),Taux_Recup,Ecart_Type_Recup)))</f>
        <v/>
      </c>
      <c r="F695" s="136">
        <f>MAX(0,MIN(1,NORMINV(RAND(),Taux_Recup,Ecart_Type_Recup)))</f>
        <v/>
      </c>
      <c r="G695" s="136">
        <f>MAX(0,MIN(1,NORMINV(RAND(),Taux_Recup,Ecart_Type_Recup)))</f>
        <v/>
      </c>
      <c r="H695" s="136">
        <f>MAX(0,MIN(1,NORMINV(RAND(),Taux_Recup,Ecart_Type_Recup)))</f>
        <v/>
      </c>
      <c r="I695" s="136">
        <f>MAX(0,MIN(1,NORMINV(RAND(),Taux_Recup,Ecart_Type_Recup)))</f>
        <v/>
      </c>
      <c r="J695" s="137">
        <f>SIMULATEUR!$L$6*(SIMULATEUR!$H$6*B695-Cout_Audit)</f>
        <v/>
      </c>
      <c r="K695" s="137">
        <f>SIMULATEUR!$L$7*(SIMULATEUR!$H$7*C695-Cout_Audit)</f>
        <v/>
      </c>
      <c r="L695" s="137">
        <f>SIMULATEUR!$L$8*(SIMULATEUR!$H$8*D695-Cout_Audit)</f>
        <v/>
      </c>
      <c r="M695" s="137">
        <f>SIMULATEUR!$L$9*(SIMULATEUR!$H$9*E695-Cout_Audit)</f>
        <v/>
      </c>
      <c r="N695" s="137">
        <f>SIMULATEUR!$L$10*(SIMULATEUR!$H$10*F695-Cout_Audit)</f>
        <v/>
      </c>
      <c r="O695" s="137">
        <f>SIMULATEUR!$L$11*(SIMULATEUR!$H$11*G695-Cout_Audit)</f>
        <v/>
      </c>
      <c r="P695" s="137">
        <f>SIMULATEUR!$L$12*(SIMULATEUR!$H$12*H695-Cout_Audit)</f>
        <v/>
      </c>
      <c r="Q695" s="137">
        <f>SIMULATEUR!$L$13*(SIMULATEUR!$H$13*I695-Cout_Audit)</f>
        <v/>
      </c>
      <c r="S695" s="138">
        <f>SUM(J695:Q695)</f>
        <v/>
      </c>
    </row>
    <row r="696">
      <c r="A696" s="135" t="n">
        <v>693</v>
      </c>
      <c r="B696" s="136">
        <f>MAX(0,MIN(1,NORMINV(RAND(),Taux_Recup,Ecart_Type_Recup)))</f>
        <v/>
      </c>
      <c r="C696" s="136">
        <f>MAX(0,MIN(1,NORMINV(RAND(),Taux_Recup,Ecart_Type_Recup)))</f>
        <v/>
      </c>
      <c r="D696" s="136">
        <f>MAX(0,MIN(1,NORMINV(RAND(),Taux_Recup,Ecart_Type_Recup)))</f>
        <v/>
      </c>
      <c r="E696" s="136">
        <f>MAX(0,MIN(1,NORMINV(RAND(),Taux_Recup,Ecart_Type_Recup)))</f>
        <v/>
      </c>
      <c r="F696" s="136">
        <f>MAX(0,MIN(1,NORMINV(RAND(),Taux_Recup,Ecart_Type_Recup)))</f>
        <v/>
      </c>
      <c r="G696" s="136">
        <f>MAX(0,MIN(1,NORMINV(RAND(),Taux_Recup,Ecart_Type_Recup)))</f>
        <v/>
      </c>
      <c r="H696" s="136">
        <f>MAX(0,MIN(1,NORMINV(RAND(),Taux_Recup,Ecart_Type_Recup)))</f>
        <v/>
      </c>
      <c r="I696" s="136">
        <f>MAX(0,MIN(1,NORMINV(RAND(),Taux_Recup,Ecart_Type_Recup)))</f>
        <v/>
      </c>
      <c r="J696" s="137">
        <f>SIMULATEUR!$L$6*(SIMULATEUR!$H$6*B696-Cout_Audit)</f>
        <v/>
      </c>
      <c r="K696" s="137">
        <f>SIMULATEUR!$L$7*(SIMULATEUR!$H$7*C696-Cout_Audit)</f>
        <v/>
      </c>
      <c r="L696" s="137">
        <f>SIMULATEUR!$L$8*(SIMULATEUR!$H$8*D696-Cout_Audit)</f>
        <v/>
      </c>
      <c r="M696" s="137">
        <f>SIMULATEUR!$L$9*(SIMULATEUR!$H$9*E696-Cout_Audit)</f>
        <v/>
      </c>
      <c r="N696" s="137">
        <f>SIMULATEUR!$L$10*(SIMULATEUR!$H$10*F696-Cout_Audit)</f>
        <v/>
      </c>
      <c r="O696" s="137">
        <f>SIMULATEUR!$L$11*(SIMULATEUR!$H$11*G696-Cout_Audit)</f>
        <v/>
      </c>
      <c r="P696" s="137">
        <f>SIMULATEUR!$L$12*(SIMULATEUR!$H$12*H696-Cout_Audit)</f>
        <v/>
      </c>
      <c r="Q696" s="137">
        <f>SIMULATEUR!$L$13*(SIMULATEUR!$H$13*I696-Cout_Audit)</f>
        <v/>
      </c>
      <c r="S696" s="138">
        <f>SUM(J696:Q696)</f>
        <v/>
      </c>
    </row>
    <row r="697">
      <c r="A697" s="135" t="n">
        <v>694</v>
      </c>
      <c r="B697" s="136">
        <f>MAX(0,MIN(1,NORMINV(RAND(),Taux_Recup,Ecart_Type_Recup)))</f>
        <v/>
      </c>
      <c r="C697" s="136">
        <f>MAX(0,MIN(1,NORMINV(RAND(),Taux_Recup,Ecart_Type_Recup)))</f>
        <v/>
      </c>
      <c r="D697" s="136">
        <f>MAX(0,MIN(1,NORMINV(RAND(),Taux_Recup,Ecart_Type_Recup)))</f>
        <v/>
      </c>
      <c r="E697" s="136">
        <f>MAX(0,MIN(1,NORMINV(RAND(),Taux_Recup,Ecart_Type_Recup)))</f>
        <v/>
      </c>
      <c r="F697" s="136">
        <f>MAX(0,MIN(1,NORMINV(RAND(),Taux_Recup,Ecart_Type_Recup)))</f>
        <v/>
      </c>
      <c r="G697" s="136">
        <f>MAX(0,MIN(1,NORMINV(RAND(),Taux_Recup,Ecart_Type_Recup)))</f>
        <v/>
      </c>
      <c r="H697" s="136">
        <f>MAX(0,MIN(1,NORMINV(RAND(),Taux_Recup,Ecart_Type_Recup)))</f>
        <v/>
      </c>
      <c r="I697" s="136">
        <f>MAX(0,MIN(1,NORMINV(RAND(),Taux_Recup,Ecart_Type_Recup)))</f>
        <v/>
      </c>
      <c r="J697" s="137">
        <f>SIMULATEUR!$L$6*(SIMULATEUR!$H$6*B697-Cout_Audit)</f>
        <v/>
      </c>
      <c r="K697" s="137">
        <f>SIMULATEUR!$L$7*(SIMULATEUR!$H$7*C697-Cout_Audit)</f>
        <v/>
      </c>
      <c r="L697" s="137">
        <f>SIMULATEUR!$L$8*(SIMULATEUR!$H$8*D697-Cout_Audit)</f>
        <v/>
      </c>
      <c r="M697" s="137">
        <f>SIMULATEUR!$L$9*(SIMULATEUR!$H$9*E697-Cout_Audit)</f>
        <v/>
      </c>
      <c r="N697" s="137">
        <f>SIMULATEUR!$L$10*(SIMULATEUR!$H$10*F697-Cout_Audit)</f>
        <v/>
      </c>
      <c r="O697" s="137">
        <f>SIMULATEUR!$L$11*(SIMULATEUR!$H$11*G697-Cout_Audit)</f>
        <v/>
      </c>
      <c r="P697" s="137">
        <f>SIMULATEUR!$L$12*(SIMULATEUR!$H$12*H697-Cout_Audit)</f>
        <v/>
      </c>
      <c r="Q697" s="137">
        <f>SIMULATEUR!$L$13*(SIMULATEUR!$H$13*I697-Cout_Audit)</f>
        <v/>
      </c>
      <c r="S697" s="138">
        <f>SUM(J697:Q697)</f>
        <v/>
      </c>
    </row>
    <row r="698">
      <c r="A698" s="135" t="n">
        <v>695</v>
      </c>
      <c r="B698" s="136">
        <f>MAX(0,MIN(1,NORMINV(RAND(),Taux_Recup,Ecart_Type_Recup)))</f>
        <v/>
      </c>
      <c r="C698" s="136">
        <f>MAX(0,MIN(1,NORMINV(RAND(),Taux_Recup,Ecart_Type_Recup)))</f>
        <v/>
      </c>
      <c r="D698" s="136">
        <f>MAX(0,MIN(1,NORMINV(RAND(),Taux_Recup,Ecart_Type_Recup)))</f>
        <v/>
      </c>
      <c r="E698" s="136">
        <f>MAX(0,MIN(1,NORMINV(RAND(),Taux_Recup,Ecart_Type_Recup)))</f>
        <v/>
      </c>
      <c r="F698" s="136">
        <f>MAX(0,MIN(1,NORMINV(RAND(),Taux_Recup,Ecart_Type_Recup)))</f>
        <v/>
      </c>
      <c r="G698" s="136">
        <f>MAX(0,MIN(1,NORMINV(RAND(),Taux_Recup,Ecart_Type_Recup)))</f>
        <v/>
      </c>
      <c r="H698" s="136">
        <f>MAX(0,MIN(1,NORMINV(RAND(),Taux_Recup,Ecart_Type_Recup)))</f>
        <v/>
      </c>
      <c r="I698" s="136">
        <f>MAX(0,MIN(1,NORMINV(RAND(),Taux_Recup,Ecart_Type_Recup)))</f>
        <v/>
      </c>
      <c r="J698" s="137">
        <f>SIMULATEUR!$L$6*(SIMULATEUR!$H$6*B698-Cout_Audit)</f>
        <v/>
      </c>
      <c r="K698" s="137">
        <f>SIMULATEUR!$L$7*(SIMULATEUR!$H$7*C698-Cout_Audit)</f>
        <v/>
      </c>
      <c r="L698" s="137">
        <f>SIMULATEUR!$L$8*(SIMULATEUR!$H$8*D698-Cout_Audit)</f>
        <v/>
      </c>
      <c r="M698" s="137">
        <f>SIMULATEUR!$L$9*(SIMULATEUR!$H$9*E698-Cout_Audit)</f>
        <v/>
      </c>
      <c r="N698" s="137">
        <f>SIMULATEUR!$L$10*(SIMULATEUR!$H$10*F698-Cout_Audit)</f>
        <v/>
      </c>
      <c r="O698" s="137">
        <f>SIMULATEUR!$L$11*(SIMULATEUR!$H$11*G698-Cout_Audit)</f>
        <v/>
      </c>
      <c r="P698" s="137">
        <f>SIMULATEUR!$L$12*(SIMULATEUR!$H$12*H698-Cout_Audit)</f>
        <v/>
      </c>
      <c r="Q698" s="137">
        <f>SIMULATEUR!$L$13*(SIMULATEUR!$H$13*I698-Cout_Audit)</f>
        <v/>
      </c>
      <c r="S698" s="138">
        <f>SUM(J698:Q698)</f>
        <v/>
      </c>
    </row>
    <row r="699">
      <c r="A699" s="135" t="n">
        <v>696</v>
      </c>
      <c r="B699" s="136">
        <f>MAX(0,MIN(1,NORMINV(RAND(),Taux_Recup,Ecart_Type_Recup)))</f>
        <v/>
      </c>
      <c r="C699" s="136">
        <f>MAX(0,MIN(1,NORMINV(RAND(),Taux_Recup,Ecart_Type_Recup)))</f>
        <v/>
      </c>
      <c r="D699" s="136">
        <f>MAX(0,MIN(1,NORMINV(RAND(),Taux_Recup,Ecart_Type_Recup)))</f>
        <v/>
      </c>
      <c r="E699" s="136">
        <f>MAX(0,MIN(1,NORMINV(RAND(),Taux_Recup,Ecart_Type_Recup)))</f>
        <v/>
      </c>
      <c r="F699" s="136">
        <f>MAX(0,MIN(1,NORMINV(RAND(),Taux_Recup,Ecart_Type_Recup)))</f>
        <v/>
      </c>
      <c r="G699" s="136">
        <f>MAX(0,MIN(1,NORMINV(RAND(),Taux_Recup,Ecart_Type_Recup)))</f>
        <v/>
      </c>
      <c r="H699" s="136">
        <f>MAX(0,MIN(1,NORMINV(RAND(),Taux_Recup,Ecart_Type_Recup)))</f>
        <v/>
      </c>
      <c r="I699" s="136">
        <f>MAX(0,MIN(1,NORMINV(RAND(),Taux_Recup,Ecart_Type_Recup)))</f>
        <v/>
      </c>
      <c r="J699" s="137">
        <f>SIMULATEUR!$L$6*(SIMULATEUR!$H$6*B699-Cout_Audit)</f>
        <v/>
      </c>
      <c r="K699" s="137">
        <f>SIMULATEUR!$L$7*(SIMULATEUR!$H$7*C699-Cout_Audit)</f>
        <v/>
      </c>
      <c r="L699" s="137">
        <f>SIMULATEUR!$L$8*(SIMULATEUR!$H$8*D699-Cout_Audit)</f>
        <v/>
      </c>
      <c r="M699" s="137">
        <f>SIMULATEUR!$L$9*(SIMULATEUR!$H$9*E699-Cout_Audit)</f>
        <v/>
      </c>
      <c r="N699" s="137">
        <f>SIMULATEUR!$L$10*(SIMULATEUR!$H$10*F699-Cout_Audit)</f>
        <v/>
      </c>
      <c r="O699" s="137">
        <f>SIMULATEUR!$L$11*(SIMULATEUR!$H$11*G699-Cout_Audit)</f>
        <v/>
      </c>
      <c r="P699" s="137">
        <f>SIMULATEUR!$L$12*(SIMULATEUR!$H$12*H699-Cout_Audit)</f>
        <v/>
      </c>
      <c r="Q699" s="137">
        <f>SIMULATEUR!$L$13*(SIMULATEUR!$H$13*I699-Cout_Audit)</f>
        <v/>
      </c>
      <c r="S699" s="138">
        <f>SUM(J699:Q699)</f>
        <v/>
      </c>
    </row>
    <row r="700">
      <c r="A700" s="135" t="n">
        <v>697</v>
      </c>
      <c r="B700" s="136">
        <f>MAX(0,MIN(1,NORMINV(RAND(),Taux_Recup,Ecart_Type_Recup)))</f>
        <v/>
      </c>
      <c r="C700" s="136">
        <f>MAX(0,MIN(1,NORMINV(RAND(),Taux_Recup,Ecart_Type_Recup)))</f>
        <v/>
      </c>
      <c r="D700" s="136">
        <f>MAX(0,MIN(1,NORMINV(RAND(),Taux_Recup,Ecart_Type_Recup)))</f>
        <v/>
      </c>
      <c r="E700" s="136">
        <f>MAX(0,MIN(1,NORMINV(RAND(),Taux_Recup,Ecart_Type_Recup)))</f>
        <v/>
      </c>
      <c r="F700" s="136">
        <f>MAX(0,MIN(1,NORMINV(RAND(),Taux_Recup,Ecart_Type_Recup)))</f>
        <v/>
      </c>
      <c r="G700" s="136">
        <f>MAX(0,MIN(1,NORMINV(RAND(),Taux_Recup,Ecart_Type_Recup)))</f>
        <v/>
      </c>
      <c r="H700" s="136">
        <f>MAX(0,MIN(1,NORMINV(RAND(),Taux_Recup,Ecart_Type_Recup)))</f>
        <v/>
      </c>
      <c r="I700" s="136">
        <f>MAX(0,MIN(1,NORMINV(RAND(),Taux_Recup,Ecart_Type_Recup)))</f>
        <v/>
      </c>
      <c r="J700" s="137">
        <f>SIMULATEUR!$L$6*(SIMULATEUR!$H$6*B700-Cout_Audit)</f>
        <v/>
      </c>
      <c r="K700" s="137">
        <f>SIMULATEUR!$L$7*(SIMULATEUR!$H$7*C700-Cout_Audit)</f>
        <v/>
      </c>
      <c r="L700" s="137">
        <f>SIMULATEUR!$L$8*(SIMULATEUR!$H$8*D700-Cout_Audit)</f>
        <v/>
      </c>
      <c r="M700" s="137">
        <f>SIMULATEUR!$L$9*(SIMULATEUR!$H$9*E700-Cout_Audit)</f>
        <v/>
      </c>
      <c r="N700" s="137">
        <f>SIMULATEUR!$L$10*(SIMULATEUR!$H$10*F700-Cout_Audit)</f>
        <v/>
      </c>
      <c r="O700" s="137">
        <f>SIMULATEUR!$L$11*(SIMULATEUR!$H$11*G700-Cout_Audit)</f>
        <v/>
      </c>
      <c r="P700" s="137">
        <f>SIMULATEUR!$L$12*(SIMULATEUR!$H$12*H700-Cout_Audit)</f>
        <v/>
      </c>
      <c r="Q700" s="137">
        <f>SIMULATEUR!$L$13*(SIMULATEUR!$H$13*I700-Cout_Audit)</f>
        <v/>
      </c>
      <c r="S700" s="138">
        <f>SUM(J700:Q700)</f>
        <v/>
      </c>
    </row>
    <row r="701">
      <c r="A701" s="135" t="n">
        <v>698</v>
      </c>
      <c r="B701" s="136">
        <f>MAX(0,MIN(1,NORMINV(RAND(),Taux_Recup,Ecart_Type_Recup)))</f>
        <v/>
      </c>
      <c r="C701" s="136">
        <f>MAX(0,MIN(1,NORMINV(RAND(),Taux_Recup,Ecart_Type_Recup)))</f>
        <v/>
      </c>
      <c r="D701" s="136">
        <f>MAX(0,MIN(1,NORMINV(RAND(),Taux_Recup,Ecart_Type_Recup)))</f>
        <v/>
      </c>
      <c r="E701" s="136">
        <f>MAX(0,MIN(1,NORMINV(RAND(),Taux_Recup,Ecart_Type_Recup)))</f>
        <v/>
      </c>
      <c r="F701" s="136">
        <f>MAX(0,MIN(1,NORMINV(RAND(),Taux_Recup,Ecart_Type_Recup)))</f>
        <v/>
      </c>
      <c r="G701" s="136">
        <f>MAX(0,MIN(1,NORMINV(RAND(),Taux_Recup,Ecart_Type_Recup)))</f>
        <v/>
      </c>
      <c r="H701" s="136">
        <f>MAX(0,MIN(1,NORMINV(RAND(),Taux_Recup,Ecart_Type_Recup)))</f>
        <v/>
      </c>
      <c r="I701" s="136">
        <f>MAX(0,MIN(1,NORMINV(RAND(),Taux_Recup,Ecart_Type_Recup)))</f>
        <v/>
      </c>
      <c r="J701" s="137">
        <f>SIMULATEUR!$L$6*(SIMULATEUR!$H$6*B701-Cout_Audit)</f>
        <v/>
      </c>
      <c r="K701" s="137">
        <f>SIMULATEUR!$L$7*(SIMULATEUR!$H$7*C701-Cout_Audit)</f>
        <v/>
      </c>
      <c r="L701" s="137">
        <f>SIMULATEUR!$L$8*(SIMULATEUR!$H$8*D701-Cout_Audit)</f>
        <v/>
      </c>
      <c r="M701" s="137">
        <f>SIMULATEUR!$L$9*(SIMULATEUR!$H$9*E701-Cout_Audit)</f>
        <v/>
      </c>
      <c r="N701" s="137">
        <f>SIMULATEUR!$L$10*(SIMULATEUR!$H$10*F701-Cout_Audit)</f>
        <v/>
      </c>
      <c r="O701" s="137">
        <f>SIMULATEUR!$L$11*(SIMULATEUR!$H$11*G701-Cout_Audit)</f>
        <v/>
      </c>
      <c r="P701" s="137">
        <f>SIMULATEUR!$L$12*(SIMULATEUR!$H$12*H701-Cout_Audit)</f>
        <v/>
      </c>
      <c r="Q701" s="137">
        <f>SIMULATEUR!$L$13*(SIMULATEUR!$H$13*I701-Cout_Audit)</f>
        <v/>
      </c>
      <c r="S701" s="138">
        <f>SUM(J701:Q701)</f>
        <v/>
      </c>
    </row>
    <row r="702">
      <c r="A702" s="135" t="n">
        <v>699</v>
      </c>
      <c r="B702" s="136">
        <f>MAX(0,MIN(1,NORMINV(RAND(),Taux_Recup,Ecart_Type_Recup)))</f>
        <v/>
      </c>
      <c r="C702" s="136">
        <f>MAX(0,MIN(1,NORMINV(RAND(),Taux_Recup,Ecart_Type_Recup)))</f>
        <v/>
      </c>
      <c r="D702" s="136">
        <f>MAX(0,MIN(1,NORMINV(RAND(),Taux_Recup,Ecart_Type_Recup)))</f>
        <v/>
      </c>
      <c r="E702" s="136">
        <f>MAX(0,MIN(1,NORMINV(RAND(),Taux_Recup,Ecart_Type_Recup)))</f>
        <v/>
      </c>
      <c r="F702" s="136">
        <f>MAX(0,MIN(1,NORMINV(RAND(),Taux_Recup,Ecart_Type_Recup)))</f>
        <v/>
      </c>
      <c r="G702" s="136">
        <f>MAX(0,MIN(1,NORMINV(RAND(),Taux_Recup,Ecart_Type_Recup)))</f>
        <v/>
      </c>
      <c r="H702" s="136">
        <f>MAX(0,MIN(1,NORMINV(RAND(),Taux_Recup,Ecart_Type_Recup)))</f>
        <v/>
      </c>
      <c r="I702" s="136">
        <f>MAX(0,MIN(1,NORMINV(RAND(),Taux_Recup,Ecart_Type_Recup)))</f>
        <v/>
      </c>
      <c r="J702" s="137">
        <f>SIMULATEUR!$L$6*(SIMULATEUR!$H$6*B702-Cout_Audit)</f>
        <v/>
      </c>
      <c r="K702" s="137">
        <f>SIMULATEUR!$L$7*(SIMULATEUR!$H$7*C702-Cout_Audit)</f>
        <v/>
      </c>
      <c r="L702" s="137">
        <f>SIMULATEUR!$L$8*(SIMULATEUR!$H$8*D702-Cout_Audit)</f>
        <v/>
      </c>
      <c r="M702" s="137">
        <f>SIMULATEUR!$L$9*(SIMULATEUR!$H$9*E702-Cout_Audit)</f>
        <v/>
      </c>
      <c r="N702" s="137">
        <f>SIMULATEUR!$L$10*(SIMULATEUR!$H$10*F702-Cout_Audit)</f>
        <v/>
      </c>
      <c r="O702" s="137">
        <f>SIMULATEUR!$L$11*(SIMULATEUR!$H$11*G702-Cout_Audit)</f>
        <v/>
      </c>
      <c r="P702" s="137">
        <f>SIMULATEUR!$L$12*(SIMULATEUR!$H$12*H702-Cout_Audit)</f>
        <v/>
      </c>
      <c r="Q702" s="137">
        <f>SIMULATEUR!$L$13*(SIMULATEUR!$H$13*I702-Cout_Audit)</f>
        <v/>
      </c>
      <c r="S702" s="138">
        <f>SUM(J702:Q702)</f>
        <v/>
      </c>
    </row>
    <row r="703">
      <c r="A703" s="135" t="n">
        <v>700</v>
      </c>
      <c r="B703" s="136">
        <f>MAX(0,MIN(1,NORMINV(RAND(),Taux_Recup,Ecart_Type_Recup)))</f>
        <v/>
      </c>
      <c r="C703" s="136">
        <f>MAX(0,MIN(1,NORMINV(RAND(),Taux_Recup,Ecart_Type_Recup)))</f>
        <v/>
      </c>
      <c r="D703" s="136">
        <f>MAX(0,MIN(1,NORMINV(RAND(),Taux_Recup,Ecart_Type_Recup)))</f>
        <v/>
      </c>
      <c r="E703" s="136">
        <f>MAX(0,MIN(1,NORMINV(RAND(),Taux_Recup,Ecart_Type_Recup)))</f>
        <v/>
      </c>
      <c r="F703" s="136">
        <f>MAX(0,MIN(1,NORMINV(RAND(),Taux_Recup,Ecart_Type_Recup)))</f>
        <v/>
      </c>
      <c r="G703" s="136">
        <f>MAX(0,MIN(1,NORMINV(RAND(),Taux_Recup,Ecart_Type_Recup)))</f>
        <v/>
      </c>
      <c r="H703" s="136">
        <f>MAX(0,MIN(1,NORMINV(RAND(),Taux_Recup,Ecart_Type_Recup)))</f>
        <v/>
      </c>
      <c r="I703" s="136">
        <f>MAX(0,MIN(1,NORMINV(RAND(),Taux_Recup,Ecart_Type_Recup)))</f>
        <v/>
      </c>
      <c r="J703" s="137">
        <f>SIMULATEUR!$L$6*(SIMULATEUR!$H$6*B703-Cout_Audit)</f>
        <v/>
      </c>
      <c r="K703" s="137">
        <f>SIMULATEUR!$L$7*(SIMULATEUR!$H$7*C703-Cout_Audit)</f>
        <v/>
      </c>
      <c r="L703" s="137">
        <f>SIMULATEUR!$L$8*(SIMULATEUR!$H$8*D703-Cout_Audit)</f>
        <v/>
      </c>
      <c r="M703" s="137">
        <f>SIMULATEUR!$L$9*(SIMULATEUR!$H$9*E703-Cout_Audit)</f>
        <v/>
      </c>
      <c r="N703" s="137">
        <f>SIMULATEUR!$L$10*(SIMULATEUR!$H$10*F703-Cout_Audit)</f>
        <v/>
      </c>
      <c r="O703" s="137">
        <f>SIMULATEUR!$L$11*(SIMULATEUR!$H$11*G703-Cout_Audit)</f>
        <v/>
      </c>
      <c r="P703" s="137">
        <f>SIMULATEUR!$L$12*(SIMULATEUR!$H$12*H703-Cout_Audit)</f>
        <v/>
      </c>
      <c r="Q703" s="137">
        <f>SIMULATEUR!$L$13*(SIMULATEUR!$H$13*I703-Cout_Audit)</f>
        <v/>
      </c>
      <c r="S703" s="138">
        <f>SUM(J703:Q703)</f>
        <v/>
      </c>
    </row>
    <row r="704">
      <c r="A704" s="135" t="n">
        <v>701</v>
      </c>
      <c r="B704" s="136">
        <f>MAX(0,MIN(1,NORMINV(RAND(),Taux_Recup,Ecart_Type_Recup)))</f>
        <v/>
      </c>
      <c r="C704" s="136">
        <f>MAX(0,MIN(1,NORMINV(RAND(),Taux_Recup,Ecart_Type_Recup)))</f>
        <v/>
      </c>
      <c r="D704" s="136">
        <f>MAX(0,MIN(1,NORMINV(RAND(),Taux_Recup,Ecart_Type_Recup)))</f>
        <v/>
      </c>
      <c r="E704" s="136">
        <f>MAX(0,MIN(1,NORMINV(RAND(),Taux_Recup,Ecart_Type_Recup)))</f>
        <v/>
      </c>
      <c r="F704" s="136">
        <f>MAX(0,MIN(1,NORMINV(RAND(),Taux_Recup,Ecart_Type_Recup)))</f>
        <v/>
      </c>
      <c r="G704" s="136">
        <f>MAX(0,MIN(1,NORMINV(RAND(),Taux_Recup,Ecart_Type_Recup)))</f>
        <v/>
      </c>
      <c r="H704" s="136">
        <f>MAX(0,MIN(1,NORMINV(RAND(),Taux_Recup,Ecart_Type_Recup)))</f>
        <v/>
      </c>
      <c r="I704" s="136">
        <f>MAX(0,MIN(1,NORMINV(RAND(),Taux_Recup,Ecart_Type_Recup)))</f>
        <v/>
      </c>
      <c r="J704" s="137">
        <f>SIMULATEUR!$L$6*(SIMULATEUR!$H$6*B704-Cout_Audit)</f>
        <v/>
      </c>
      <c r="K704" s="137">
        <f>SIMULATEUR!$L$7*(SIMULATEUR!$H$7*C704-Cout_Audit)</f>
        <v/>
      </c>
      <c r="L704" s="137">
        <f>SIMULATEUR!$L$8*(SIMULATEUR!$H$8*D704-Cout_Audit)</f>
        <v/>
      </c>
      <c r="M704" s="137">
        <f>SIMULATEUR!$L$9*(SIMULATEUR!$H$9*E704-Cout_Audit)</f>
        <v/>
      </c>
      <c r="N704" s="137">
        <f>SIMULATEUR!$L$10*(SIMULATEUR!$H$10*F704-Cout_Audit)</f>
        <v/>
      </c>
      <c r="O704" s="137">
        <f>SIMULATEUR!$L$11*(SIMULATEUR!$H$11*G704-Cout_Audit)</f>
        <v/>
      </c>
      <c r="P704" s="137">
        <f>SIMULATEUR!$L$12*(SIMULATEUR!$H$12*H704-Cout_Audit)</f>
        <v/>
      </c>
      <c r="Q704" s="137">
        <f>SIMULATEUR!$L$13*(SIMULATEUR!$H$13*I704-Cout_Audit)</f>
        <v/>
      </c>
      <c r="S704" s="138">
        <f>SUM(J704:Q704)</f>
        <v/>
      </c>
    </row>
    <row r="705">
      <c r="A705" s="135" t="n">
        <v>702</v>
      </c>
      <c r="B705" s="136">
        <f>MAX(0,MIN(1,NORMINV(RAND(),Taux_Recup,Ecart_Type_Recup)))</f>
        <v/>
      </c>
      <c r="C705" s="136">
        <f>MAX(0,MIN(1,NORMINV(RAND(),Taux_Recup,Ecart_Type_Recup)))</f>
        <v/>
      </c>
      <c r="D705" s="136">
        <f>MAX(0,MIN(1,NORMINV(RAND(),Taux_Recup,Ecart_Type_Recup)))</f>
        <v/>
      </c>
      <c r="E705" s="136">
        <f>MAX(0,MIN(1,NORMINV(RAND(),Taux_Recup,Ecart_Type_Recup)))</f>
        <v/>
      </c>
      <c r="F705" s="136">
        <f>MAX(0,MIN(1,NORMINV(RAND(),Taux_Recup,Ecart_Type_Recup)))</f>
        <v/>
      </c>
      <c r="G705" s="136">
        <f>MAX(0,MIN(1,NORMINV(RAND(),Taux_Recup,Ecart_Type_Recup)))</f>
        <v/>
      </c>
      <c r="H705" s="136">
        <f>MAX(0,MIN(1,NORMINV(RAND(),Taux_Recup,Ecart_Type_Recup)))</f>
        <v/>
      </c>
      <c r="I705" s="136">
        <f>MAX(0,MIN(1,NORMINV(RAND(),Taux_Recup,Ecart_Type_Recup)))</f>
        <v/>
      </c>
      <c r="J705" s="137">
        <f>SIMULATEUR!$L$6*(SIMULATEUR!$H$6*B705-Cout_Audit)</f>
        <v/>
      </c>
      <c r="K705" s="137">
        <f>SIMULATEUR!$L$7*(SIMULATEUR!$H$7*C705-Cout_Audit)</f>
        <v/>
      </c>
      <c r="L705" s="137">
        <f>SIMULATEUR!$L$8*(SIMULATEUR!$H$8*D705-Cout_Audit)</f>
        <v/>
      </c>
      <c r="M705" s="137">
        <f>SIMULATEUR!$L$9*(SIMULATEUR!$H$9*E705-Cout_Audit)</f>
        <v/>
      </c>
      <c r="N705" s="137">
        <f>SIMULATEUR!$L$10*(SIMULATEUR!$H$10*F705-Cout_Audit)</f>
        <v/>
      </c>
      <c r="O705" s="137">
        <f>SIMULATEUR!$L$11*(SIMULATEUR!$H$11*G705-Cout_Audit)</f>
        <v/>
      </c>
      <c r="P705" s="137">
        <f>SIMULATEUR!$L$12*(SIMULATEUR!$H$12*H705-Cout_Audit)</f>
        <v/>
      </c>
      <c r="Q705" s="137">
        <f>SIMULATEUR!$L$13*(SIMULATEUR!$H$13*I705-Cout_Audit)</f>
        <v/>
      </c>
      <c r="S705" s="138">
        <f>SUM(J705:Q705)</f>
        <v/>
      </c>
    </row>
    <row r="706">
      <c r="A706" s="135" t="n">
        <v>703</v>
      </c>
      <c r="B706" s="136">
        <f>MAX(0,MIN(1,NORMINV(RAND(),Taux_Recup,Ecart_Type_Recup)))</f>
        <v/>
      </c>
      <c r="C706" s="136">
        <f>MAX(0,MIN(1,NORMINV(RAND(),Taux_Recup,Ecart_Type_Recup)))</f>
        <v/>
      </c>
      <c r="D706" s="136">
        <f>MAX(0,MIN(1,NORMINV(RAND(),Taux_Recup,Ecart_Type_Recup)))</f>
        <v/>
      </c>
      <c r="E706" s="136">
        <f>MAX(0,MIN(1,NORMINV(RAND(),Taux_Recup,Ecart_Type_Recup)))</f>
        <v/>
      </c>
      <c r="F706" s="136">
        <f>MAX(0,MIN(1,NORMINV(RAND(),Taux_Recup,Ecart_Type_Recup)))</f>
        <v/>
      </c>
      <c r="G706" s="136">
        <f>MAX(0,MIN(1,NORMINV(RAND(),Taux_Recup,Ecart_Type_Recup)))</f>
        <v/>
      </c>
      <c r="H706" s="136">
        <f>MAX(0,MIN(1,NORMINV(RAND(),Taux_Recup,Ecart_Type_Recup)))</f>
        <v/>
      </c>
      <c r="I706" s="136">
        <f>MAX(0,MIN(1,NORMINV(RAND(),Taux_Recup,Ecart_Type_Recup)))</f>
        <v/>
      </c>
      <c r="J706" s="137">
        <f>SIMULATEUR!$L$6*(SIMULATEUR!$H$6*B706-Cout_Audit)</f>
        <v/>
      </c>
      <c r="K706" s="137">
        <f>SIMULATEUR!$L$7*(SIMULATEUR!$H$7*C706-Cout_Audit)</f>
        <v/>
      </c>
      <c r="L706" s="137">
        <f>SIMULATEUR!$L$8*(SIMULATEUR!$H$8*D706-Cout_Audit)</f>
        <v/>
      </c>
      <c r="M706" s="137">
        <f>SIMULATEUR!$L$9*(SIMULATEUR!$H$9*E706-Cout_Audit)</f>
        <v/>
      </c>
      <c r="N706" s="137">
        <f>SIMULATEUR!$L$10*(SIMULATEUR!$H$10*F706-Cout_Audit)</f>
        <v/>
      </c>
      <c r="O706" s="137">
        <f>SIMULATEUR!$L$11*(SIMULATEUR!$H$11*G706-Cout_Audit)</f>
        <v/>
      </c>
      <c r="P706" s="137">
        <f>SIMULATEUR!$L$12*(SIMULATEUR!$H$12*H706-Cout_Audit)</f>
        <v/>
      </c>
      <c r="Q706" s="137">
        <f>SIMULATEUR!$L$13*(SIMULATEUR!$H$13*I706-Cout_Audit)</f>
        <v/>
      </c>
      <c r="S706" s="138">
        <f>SUM(J706:Q706)</f>
        <v/>
      </c>
    </row>
    <row r="707">
      <c r="A707" s="135" t="n">
        <v>704</v>
      </c>
      <c r="B707" s="136">
        <f>MAX(0,MIN(1,NORMINV(RAND(),Taux_Recup,Ecart_Type_Recup)))</f>
        <v/>
      </c>
      <c r="C707" s="136">
        <f>MAX(0,MIN(1,NORMINV(RAND(),Taux_Recup,Ecart_Type_Recup)))</f>
        <v/>
      </c>
      <c r="D707" s="136">
        <f>MAX(0,MIN(1,NORMINV(RAND(),Taux_Recup,Ecart_Type_Recup)))</f>
        <v/>
      </c>
      <c r="E707" s="136">
        <f>MAX(0,MIN(1,NORMINV(RAND(),Taux_Recup,Ecart_Type_Recup)))</f>
        <v/>
      </c>
      <c r="F707" s="136">
        <f>MAX(0,MIN(1,NORMINV(RAND(),Taux_Recup,Ecart_Type_Recup)))</f>
        <v/>
      </c>
      <c r="G707" s="136">
        <f>MAX(0,MIN(1,NORMINV(RAND(),Taux_Recup,Ecart_Type_Recup)))</f>
        <v/>
      </c>
      <c r="H707" s="136">
        <f>MAX(0,MIN(1,NORMINV(RAND(),Taux_Recup,Ecart_Type_Recup)))</f>
        <v/>
      </c>
      <c r="I707" s="136">
        <f>MAX(0,MIN(1,NORMINV(RAND(),Taux_Recup,Ecart_Type_Recup)))</f>
        <v/>
      </c>
      <c r="J707" s="137">
        <f>SIMULATEUR!$L$6*(SIMULATEUR!$H$6*B707-Cout_Audit)</f>
        <v/>
      </c>
      <c r="K707" s="137">
        <f>SIMULATEUR!$L$7*(SIMULATEUR!$H$7*C707-Cout_Audit)</f>
        <v/>
      </c>
      <c r="L707" s="137">
        <f>SIMULATEUR!$L$8*(SIMULATEUR!$H$8*D707-Cout_Audit)</f>
        <v/>
      </c>
      <c r="M707" s="137">
        <f>SIMULATEUR!$L$9*(SIMULATEUR!$H$9*E707-Cout_Audit)</f>
        <v/>
      </c>
      <c r="N707" s="137">
        <f>SIMULATEUR!$L$10*(SIMULATEUR!$H$10*F707-Cout_Audit)</f>
        <v/>
      </c>
      <c r="O707" s="137">
        <f>SIMULATEUR!$L$11*(SIMULATEUR!$H$11*G707-Cout_Audit)</f>
        <v/>
      </c>
      <c r="P707" s="137">
        <f>SIMULATEUR!$L$12*(SIMULATEUR!$H$12*H707-Cout_Audit)</f>
        <v/>
      </c>
      <c r="Q707" s="137">
        <f>SIMULATEUR!$L$13*(SIMULATEUR!$H$13*I707-Cout_Audit)</f>
        <v/>
      </c>
      <c r="S707" s="138">
        <f>SUM(J707:Q707)</f>
        <v/>
      </c>
    </row>
    <row r="708">
      <c r="A708" s="135" t="n">
        <v>705</v>
      </c>
      <c r="B708" s="136">
        <f>MAX(0,MIN(1,NORMINV(RAND(),Taux_Recup,Ecart_Type_Recup)))</f>
        <v/>
      </c>
      <c r="C708" s="136">
        <f>MAX(0,MIN(1,NORMINV(RAND(),Taux_Recup,Ecart_Type_Recup)))</f>
        <v/>
      </c>
      <c r="D708" s="136">
        <f>MAX(0,MIN(1,NORMINV(RAND(),Taux_Recup,Ecart_Type_Recup)))</f>
        <v/>
      </c>
      <c r="E708" s="136">
        <f>MAX(0,MIN(1,NORMINV(RAND(),Taux_Recup,Ecart_Type_Recup)))</f>
        <v/>
      </c>
      <c r="F708" s="136">
        <f>MAX(0,MIN(1,NORMINV(RAND(),Taux_Recup,Ecart_Type_Recup)))</f>
        <v/>
      </c>
      <c r="G708" s="136">
        <f>MAX(0,MIN(1,NORMINV(RAND(),Taux_Recup,Ecart_Type_Recup)))</f>
        <v/>
      </c>
      <c r="H708" s="136">
        <f>MAX(0,MIN(1,NORMINV(RAND(),Taux_Recup,Ecart_Type_Recup)))</f>
        <v/>
      </c>
      <c r="I708" s="136">
        <f>MAX(0,MIN(1,NORMINV(RAND(),Taux_Recup,Ecart_Type_Recup)))</f>
        <v/>
      </c>
      <c r="J708" s="137">
        <f>SIMULATEUR!$L$6*(SIMULATEUR!$H$6*B708-Cout_Audit)</f>
        <v/>
      </c>
      <c r="K708" s="137">
        <f>SIMULATEUR!$L$7*(SIMULATEUR!$H$7*C708-Cout_Audit)</f>
        <v/>
      </c>
      <c r="L708" s="137">
        <f>SIMULATEUR!$L$8*(SIMULATEUR!$H$8*D708-Cout_Audit)</f>
        <v/>
      </c>
      <c r="M708" s="137">
        <f>SIMULATEUR!$L$9*(SIMULATEUR!$H$9*E708-Cout_Audit)</f>
        <v/>
      </c>
      <c r="N708" s="137">
        <f>SIMULATEUR!$L$10*(SIMULATEUR!$H$10*F708-Cout_Audit)</f>
        <v/>
      </c>
      <c r="O708" s="137">
        <f>SIMULATEUR!$L$11*(SIMULATEUR!$H$11*G708-Cout_Audit)</f>
        <v/>
      </c>
      <c r="P708" s="137">
        <f>SIMULATEUR!$L$12*(SIMULATEUR!$H$12*H708-Cout_Audit)</f>
        <v/>
      </c>
      <c r="Q708" s="137">
        <f>SIMULATEUR!$L$13*(SIMULATEUR!$H$13*I708-Cout_Audit)</f>
        <v/>
      </c>
      <c r="S708" s="138">
        <f>SUM(J708:Q708)</f>
        <v/>
      </c>
    </row>
    <row r="709">
      <c r="A709" s="135" t="n">
        <v>706</v>
      </c>
      <c r="B709" s="136">
        <f>MAX(0,MIN(1,NORMINV(RAND(),Taux_Recup,Ecart_Type_Recup)))</f>
        <v/>
      </c>
      <c r="C709" s="136">
        <f>MAX(0,MIN(1,NORMINV(RAND(),Taux_Recup,Ecart_Type_Recup)))</f>
        <v/>
      </c>
      <c r="D709" s="136">
        <f>MAX(0,MIN(1,NORMINV(RAND(),Taux_Recup,Ecart_Type_Recup)))</f>
        <v/>
      </c>
      <c r="E709" s="136">
        <f>MAX(0,MIN(1,NORMINV(RAND(),Taux_Recup,Ecart_Type_Recup)))</f>
        <v/>
      </c>
      <c r="F709" s="136">
        <f>MAX(0,MIN(1,NORMINV(RAND(),Taux_Recup,Ecart_Type_Recup)))</f>
        <v/>
      </c>
      <c r="G709" s="136">
        <f>MAX(0,MIN(1,NORMINV(RAND(),Taux_Recup,Ecart_Type_Recup)))</f>
        <v/>
      </c>
      <c r="H709" s="136">
        <f>MAX(0,MIN(1,NORMINV(RAND(),Taux_Recup,Ecart_Type_Recup)))</f>
        <v/>
      </c>
      <c r="I709" s="136">
        <f>MAX(0,MIN(1,NORMINV(RAND(),Taux_Recup,Ecart_Type_Recup)))</f>
        <v/>
      </c>
      <c r="J709" s="137">
        <f>SIMULATEUR!$L$6*(SIMULATEUR!$H$6*B709-Cout_Audit)</f>
        <v/>
      </c>
      <c r="K709" s="137">
        <f>SIMULATEUR!$L$7*(SIMULATEUR!$H$7*C709-Cout_Audit)</f>
        <v/>
      </c>
      <c r="L709" s="137">
        <f>SIMULATEUR!$L$8*(SIMULATEUR!$H$8*D709-Cout_Audit)</f>
        <v/>
      </c>
      <c r="M709" s="137">
        <f>SIMULATEUR!$L$9*(SIMULATEUR!$H$9*E709-Cout_Audit)</f>
        <v/>
      </c>
      <c r="N709" s="137">
        <f>SIMULATEUR!$L$10*(SIMULATEUR!$H$10*F709-Cout_Audit)</f>
        <v/>
      </c>
      <c r="O709" s="137">
        <f>SIMULATEUR!$L$11*(SIMULATEUR!$H$11*G709-Cout_Audit)</f>
        <v/>
      </c>
      <c r="P709" s="137">
        <f>SIMULATEUR!$L$12*(SIMULATEUR!$H$12*H709-Cout_Audit)</f>
        <v/>
      </c>
      <c r="Q709" s="137">
        <f>SIMULATEUR!$L$13*(SIMULATEUR!$H$13*I709-Cout_Audit)</f>
        <v/>
      </c>
      <c r="S709" s="138">
        <f>SUM(J709:Q709)</f>
        <v/>
      </c>
    </row>
    <row r="710">
      <c r="A710" s="135" t="n">
        <v>707</v>
      </c>
      <c r="B710" s="136">
        <f>MAX(0,MIN(1,NORMINV(RAND(),Taux_Recup,Ecart_Type_Recup)))</f>
        <v/>
      </c>
      <c r="C710" s="136">
        <f>MAX(0,MIN(1,NORMINV(RAND(),Taux_Recup,Ecart_Type_Recup)))</f>
        <v/>
      </c>
      <c r="D710" s="136">
        <f>MAX(0,MIN(1,NORMINV(RAND(),Taux_Recup,Ecart_Type_Recup)))</f>
        <v/>
      </c>
      <c r="E710" s="136">
        <f>MAX(0,MIN(1,NORMINV(RAND(),Taux_Recup,Ecart_Type_Recup)))</f>
        <v/>
      </c>
      <c r="F710" s="136">
        <f>MAX(0,MIN(1,NORMINV(RAND(),Taux_Recup,Ecart_Type_Recup)))</f>
        <v/>
      </c>
      <c r="G710" s="136">
        <f>MAX(0,MIN(1,NORMINV(RAND(),Taux_Recup,Ecart_Type_Recup)))</f>
        <v/>
      </c>
      <c r="H710" s="136">
        <f>MAX(0,MIN(1,NORMINV(RAND(),Taux_Recup,Ecart_Type_Recup)))</f>
        <v/>
      </c>
      <c r="I710" s="136">
        <f>MAX(0,MIN(1,NORMINV(RAND(),Taux_Recup,Ecart_Type_Recup)))</f>
        <v/>
      </c>
      <c r="J710" s="137">
        <f>SIMULATEUR!$L$6*(SIMULATEUR!$H$6*B710-Cout_Audit)</f>
        <v/>
      </c>
      <c r="K710" s="137">
        <f>SIMULATEUR!$L$7*(SIMULATEUR!$H$7*C710-Cout_Audit)</f>
        <v/>
      </c>
      <c r="L710" s="137">
        <f>SIMULATEUR!$L$8*(SIMULATEUR!$H$8*D710-Cout_Audit)</f>
        <v/>
      </c>
      <c r="M710" s="137">
        <f>SIMULATEUR!$L$9*(SIMULATEUR!$H$9*E710-Cout_Audit)</f>
        <v/>
      </c>
      <c r="N710" s="137">
        <f>SIMULATEUR!$L$10*(SIMULATEUR!$H$10*F710-Cout_Audit)</f>
        <v/>
      </c>
      <c r="O710" s="137">
        <f>SIMULATEUR!$L$11*(SIMULATEUR!$H$11*G710-Cout_Audit)</f>
        <v/>
      </c>
      <c r="P710" s="137">
        <f>SIMULATEUR!$L$12*(SIMULATEUR!$H$12*H710-Cout_Audit)</f>
        <v/>
      </c>
      <c r="Q710" s="137">
        <f>SIMULATEUR!$L$13*(SIMULATEUR!$H$13*I710-Cout_Audit)</f>
        <v/>
      </c>
      <c r="S710" s="138">
        <f>SUM(J710:Q710)</f>
        <v/>
      </c>
    </row>
    <row r="711">
      <c r="A711" s="135" t="n">
        <v>708</v>
      </c>
      <c r="B711" s="136">
        <f>MAX(0,MIN(1,NORMINV(RAND(),Taux_Recup,Ecart_Type_Recup)))</f>
        <v/>
      </c>
      <c r="C711" s="136">
        <f>MAX(0,MIN(1,NORMINV(RAND(),Taux_Recup,Ecart_Type_Recup)))</f>
        <v/>
      </c>
      <c r="D711" s="136">
        <f>MAX(0,MIN(1,NORMINV(RAND(),Taux_Recup,Ecart_Type_Recup)))</f>
        <v/>
      </c>
      <c r="E711" s="136">
        <f>MAX(0,MIN(1,NORMINV(RAND(),Taux_Recup,Ecart_Type_Recup)))</f>
        <v/>
      </c>
      <c r="F711" s="136">
        <f>MAX(0,MIN(1,NORMINV(RAND(),Taux_Recup,Ecart_Type_Recup)))</f>
        <v/>
      </c>
      <c r="G711" s="136">
        <f>MAX(0,MIN(1,NORMINV(RAND(),Taux_Recup,Ecart_Type_Recup)))</f>
        <v/>
      </c>
      <c r="H711" s="136">
        <f>MAX(0,MIN(1,NORMINV(RAND(),Taux_Recup,Ecart_Type_Recup)))</f>
        <v/>
      </c>
      <c r="I711" s="136">
        <f>MAX(0,MIN(1,NORMINV(RAND(),Taux_Recup,Ecart_Type_Recup)))</f>
        <v/>
      </c>
      <c r="J711" s="137">
        <f>SIMULATEUR!$L$6*(SIMULATEUR!$H$6*B711-Cout_Audit)</f>
        <v/>
      </c>
      <c r="K711" s="137">
        <f>SIMULATEUR!$L$7*(SIMULATEUR!$H$7*C711-Cout_Audit)</f>
        <v/>
      </c>
      <c r="L711" s="137">
        <f>SIMULATEUR!$L$8*(SIMULATEUR!$H$8*D711-Cout_Audit)</f>
        <v/>
      </c>
      <c r="M711" s="137">
        <f>SIMULATEUR!$L$9*(SIMULATEUR!$H$9*E711-Cout_Audit)</f>
        <v/>
      </c>
      <c r="N711" s="137">
        <f>SIMULATEUR!$L$10*(SIMULATEUR!$H$10*F711-Cout_Audit)</f>
        <v/>
      </c>
      <c r="O711" s="137">
        <f>SIMULATEUR!$L$11*(SIMULATEUR!$H$11*G711-Cout_Audit)</f>
        <v/>
      </c>
      <c r="P711" s="137">
        <f>SIMULATEUR!$L$12*(SIMULATEUR!$H$12*H711-Cout_Audit)</f>
        <v/>
      </c>
      <c r="Q711" s="137">
        <f>SIMULATEUR!$L$13*(SIMULATEUR!$H$13*I711-Cout_Audit)</f>
        <v/>
      </c>
      <c r="S711" s="138">
        <f>SUM(J711:Q711)</f>
        <v/>
      </c>
    </row>
    <row r="712">
      <c r="A712" s="135" t="n">
        <v>709</v>
      </c>
      <c r="B712" s="136">
        <f>MAX(0,MIN(1,NORMINV(RAND(),Taux_Recup,Ecart_Type_Recup)))</f>
        <v/>
      </c>
      <c r="C712" s="136">
        <f>MAX(0,MIN(1,NORMINV(RAND(),Taux_Recup,Ecart_Type_Recup)))</f>
        <v/>
      </c>
      <c r="D712" s="136">
        <f>MAX(0,MIN(1,NORMINV(RAND(),Taux_Recup,Ecart_Type_Recup)))</f>
        <v/>
      </c>
      <c r="E712" s="136">
        <f>MAX(0,MIN(1,NORMINV(RAND(),Taux_Recup,Ecart_Type_Recup)))</f>
        <v/>
      </c>
      <c r="F712" s="136">
        <f>MAX(0,MIN(1,NORMINV(RAND(),Taux_Recup,Ecart_Type_Recup)))</f>
        <v/>
      </c>
      <c r="G712" s="136">
        <f>MAX(0,MIN(1,NORMINV(RAND(),Taux_Recup,Ecart_Type_Recup)))</f>
        <v/>
      </c>
      <c r="H712" s="136">
        <f>MAX(0,MIN(1,NORMINV(RAND(),Taux_Recup,Ecart_Type_Recup)))</f>
        <v/>
      </c>
      <c r="I712" s="136">
        <f>MAX(0,MIN(1,NORMINV(RAND(),Taux_Recup,Ecart_Type_Recup)))</f>
        <v/>
      </c>
      <c r="J712" s="137">
        <f>SIMULATEUR!$L$6*(SIMULATEUR!$H$6*B712-Cout_Audit)</f>
        <v/>
      </c>
      <c r="K712" s="137">
        <f>SIMULATEUR!$L$7*(SIMULATEUR!$H$7*C712-Cout_Audit)</f>
        <v/>
      </c>
      <c r="L712" s="137">
        <f>SIMULATEUR!$L$8*(SIMULATEUR!$H$8*D712-Cout_Audit)</f>
        <v/>
      </c>
      <c r="M712" s="137">
        <f>SIMULATEUR!$L$9*(SIMULATEUR!$H$9*E712-Cout_Audit)</f>
        <v/>
      </c>
      <c r="N712" s="137">
        <f>SIMULATEUR!$L$10*(SIMULATEUR!$H$10*F712-Cout_Audit)</f>
        <v/>
      </c>
      <c r="O712" s="137">
        <f>SIMULATEUR!$L$11*(SIMULATEUR!$H$11*G712-Cout_Audit)</f>
        <v/>
      </c>
      <c r="P712" s="137">
        <f>SIMULATEUR!$L$12*(SIMULATEUR!$H$12*H712-Cout_Audit)</f>
        <v/>
      </c>
      <c r="Q712" s="137">
        <f>SIMULATEUR!$L$13*(SIMULATEUR!$H$13*I712-Cout_Audit)</f>
        <v/>
      </c>
      <c r="S712" s="138">
        <f>SUM(J712:Q712)</f>
        <v/>
      </c>
    </row>
    <row r="713">
      <c r="A713" s="135" t="n">
        <v>710</v>
      </c>
      <c r="B713" s="136">
        <f>MAX(0,MIN(1,NORMINV(RAND(),Taux_Recup,Ecart_Type_Recup)))</f>
        <v/>
      </c>
      <c r="C713" s="136">
        <f>MAX(0,MIN(1,NORMINV(RAND(),Taux_Recup,Ecart_Type_Recup)))</f>
        <v/>
      </c>
      <c r="D713" s="136">
        <f>MAX(0,MIN(1,NORMINV(RAND(),Taux_Recup,Ecart_Type_Recup)))</f>
        <v/>
      </c>
      <c r="E713" s="136">
        <f>MAX(0,MIN(1,NORMINV(RAND(),Taux_Recup,Ecart_Type_Recup)))</f>
        <v/>
      </c>
      <c r="F713" s="136">
        <f>MAX(0,MIN(1,NORMINV(RAND(),Taux_Recup,Ecart_Type_Recup)))</f>
        <v/>
      </c>
      <c r="G713" s="136">
        <f>MAX(0,MIN(1,NORMINV(RAND(),Taux_Recup,Ecart_Type_Recup)))</f>
        <v/>
      </c>
      <c r="H713" s="136">
        <f>MAX(0,MIN(1,NORMINV(RAND(),Taux_Recup,Ecart_Type_Recup)))</f>
        <v/>
      </c>
      <c r="I713" s="136">
        <f>MAX(0,MIN(1,NORMINV(RAND(),Taux_Recup,Ecart_Type_Recup)))</f>
        <v/>
      </c>
      <c r="J713" s="137">
        <f>SIMULATEUR!$L$6*(SIMULATEUR!$H$6*B713-Cout_Audit)</f>
        <v/>
      </c>
      <c r="K713" s="137">
        <f>SIMULATEUR!$L$7*(SIMULATEUR!$H$7*C713-Cout_Audit)</f>
        <v/>
      </c>
      <c r="L713" s="137">
        <f>SIMULATEUR!$L$8*(SIMULATEUR!$H$8*D713-Cout_Audit)</f>
        <v/>
      </c>
      <c r="M713" s="137">
        <f>SIMULATEUR!$L$9*(SIMULATEUR!$H$9*E713-Cout_Audit)</f>
        <v/>
      </c>
      <c r="N713" s="137">
        <f>SIMULATEUR!$L$10*(SIMULATEUR!$H$10*F713-Cout_Audit)</f>
        <v/>
      </c>
      <c r="O713" s="137">
        <f>SIMULATEUR!$L$11*(SIMULATEUR!$H$11*G713-Cout_Audit)</f>
        <v/>
      </c>
      <c r="P713" s="137">
        <f>SIMULATEUR!$L$12*(SIMULATEUR!$H$12*H713-Cout_Audit)</f>
        <v/>
      </c>
      <c r="Q713" s="137">
        <f>SIMULATEUR!$L$13*(SIMULATEUR!$H$13*I713-Cout_Audit)</f>
        <v/>
      </c>
      <c r="S713" s="138">
        <f>SUM(J713:Q713)</f>
        <v/>
      </c>
    </row>
    <row r="714">
      <c r="A714" s="135" t="n">
        <v>711</v>
      </c>
      <c r="B714" s="136">
        <f>MAX(0,MIN(1,NORMINV(RAND(),Taux_Recup,Ecart_Type_Recup)))</f>
        <v/>
      </c>
      <c r="C714" s="136">
        <f>MAX(0,MIN(1,NORMINV(RAND(),Taux_Recup,Ecart_Type_Recup)))</f>
        <v/>
      </c>
      <c r="D714" s="136">
        <f>MAX(0,MIN(1,NORMINV(RAND(),Taux_Recup,Ecart_Type_Recup)))</f>
        <v/>
      </c>
      <c r="E714" s="136">
        <f>MAX(0,MIN(1,NORMINV(RAND(),Taux_Recup,Ecart_Type_Recup)))</f>
        <v/>
      </c>
      <c r="F714" s="136">
        <f>MAX(0,MIN(1,NORMINV(RAND(),Taux_Recup,Ecart_Type_Recup)))</f>
        <v/>
      </c>
      <c r="G714" s="136">
        <f>MAX(0,MIN(1,NORMINV(RAND(),Taux_Recup,Ecart_Type_Recup)))</f>
        <v/>
      </c>
      <c r="H714" s="136">
        <f>MAX(0,MIN(1,NORMINV(RAND(),Taux_Recup,Ecart_Type_Recup)))</f>
        <v/>
      </c>
      <c r="I714" s="136">
        <f>MAX(0,MIN(1,NORMINV(RAND(),Taux_Recup,Ecart_Type_Recup)))</f>
        <v/>
      </c>
      <c r="J714" s="137">
        <f>SIMULATEUR!$L$6*(SIMULATEUR!$H$6*B714-Cout_Audit)</f>
        <v/>
      </c>
      <c r="K714" s="137">
        <f>SIMULATEUR!$L$7*(SIMULATEUR!$H$7*C714-Cout_Audit)</f>
        <v/>
      </c>
      <c r="L714" s="137">
        <f>SIMULATEUR!$L$8*(SIMULATEUR!$H$8*D714-Cout_Audit)</f>
        <v/>
      </c>
      <c r="M714" s="137">
        <f>SIMULATEUR!$L$9*(SIMULATEUR!$H$9*E714-Cout_Audit)</f>
        <v/>
      </c>
      <c r="N714" s="137">
        <f>SIMULATEUR!$L$10*(SIMULATEUR!$H$10*F714-Cout_Audit)</f>
        <v/>
      </c>
      <c r="O714" s="137">
        <f>SIMULATEUR!$L$11*(SIMULATEUR!$H$11*G714-Cout_Audit)</f>
        <v/>
      </c>
      <c r="P714" s="137">
        <f>SIMULATEUR!$L$12*(SIMULATEUR!$H$12*H714-Cout_Audit)</f>
        <v/>
      </c>
      <c r="Q714" s="137">
        <f>SIMULATEUR!$L$13*(SIMULATEUR!$H$13*I714-Cout_Audit)</f>
        <v/>
      </c>
      <c r="S714" s="138">
        <f>SUM(J714:Q714)</f>
        <v/>
      </c>
    </row>
    <row r="715">
      <c r="A715" s="135" t="n">
        <v>712</v>
      </c>
      <c r="B715" s="136">
        <f>MAX(0,MIN(1,NORMINV(RAND(),Taux_Recup,Ecart_Type_Recup)))</f>
        <v/>
      </c>
      <c r="C715" s="136">
        <f>MAX(0,MIN(1,NORMINV(RAND(),Taux_Recup,Ecart_Type_Recup)))</f>
        <v/>
      </c>
      <c r="D715" s="136">
        <f>MAX(0,MIN(1,NORMINV(RAND(),Taux_Recup,Ecart_Type_Recup)))</f>
        <v/>
      </c>
      <c r="E715" s="136">
        <f>MAX(0,MIN(1,NORMINV(RAND(),Taux_Recup,Ecart_Type_Recup)))</f>
        <v/>
      </c>
      <c r="F715" s="136">
        <f>MAX(0,MIN(1,NORMINV(RAND(),Taux_Recup,Ecart_Type_Recup)))</f>
        <v/>
      </c>
      <c r="G715" s="136">
        <f>MAX(0,MIN(1,NORMINV(RAND(),Taux_Recup,Ecart_Type_Recup)))</f>
        <v/>
      </c>
      <c r="H715" s="136">
        <f>MAX(0,MIN(1,NORMINV(RAND(),Taux_Recup,Ecart_Type_Recup)))</f>
        <v/>
      </c>
      <c r="I715" s="136">
        <f>MAX(0,MIN(1,NORMINV(RAND(),Taux_Recup,Ecart_Type_Recup)))</f>
        <v/>
      </c>
      <c r="J715" s="137">
        <f>SIMULATEUR!$L$6*(SIMULATEUR!$H$6*B715-Cout_Audit)</f>
        <v/>
      </c>
      <c r="K715" s="137">
        <f>SIMULATEUR!$L$7*(SIMULATEUR!$H$7*C715-Cout_Audit)</f>
        <v/>
      </c>
      <c r="L715" s="137">
        <f>SIMULATEUR!$L$8*(SIMULATEUR!$H$8*D715-Cout_Audit)</f>
        <v/>
      </c>
      <c r="M715" s="137">
        <f>SIMULATEUR!$L$9*(SIMULATEUR!$H$9*E715-Cout_Audit)</f>
        <v/>
      </c>
      <c r="N715" s="137">
        <f>SIMULATEUR!$L$10*(SIMULATEUR!$H$10*F715-Cout_Audit)</f>
        <v/>
      </c>
      <c r="O715" s="137">
        <f>SIMULATEUR!$L$11*(SIMULATEUR!$H$11*G715-Cout_Audit)</f>
        <v/>
      </c>
      <c r="P715" s="137">
        <f>SIMULATEUR!$L$12*(SIMULATEUR!$H$12*H715-Cout_Audit)</f>
        <v/>
      </c>
      <c r="Q715" s="137">
        <f>SIMULATEUR!$L$13*(SIMULATEUR!$H$13*I715-Cout_Audit)</f>
        <v/>
      </c>
      <c r="S715" s="138">
        <f>SUM(J715:Q715)</f>
        <v/>
      </c>
    </row>
    <row r="716">
      <c r="A716" s="135" t="n">
        <v>713</v>
      </c>
      <c r="B716" s="136">
        <f>MAX(0,MIN(1,NORMINV(RAND(),Taux_Recup,Ecart_Type_Recup)))</f>
        <v/>
      </c>
      <c r="C716" s="136">
        <f>MAX(0,MIN(1,NORMINV(RAND(),Taux_Recup,Ecart_Type_Recup)))</f>
        <v/>
      </c>
      <c r="D716" s="136">
        <f>MAX(0,MIN(1,NORMINV(RAND(),Taux_Recup,Ecart_Type_Recup)))</f>
        <v/>
      </c>
      <c r="E716" s="136">
        <f>MAX(0,MIN(1,NORMINV(RAND(),Taux_Recup,Ecart_Type_Recup)))</f>
        <v/>
      </c>
      <c r="F716" s="136">
        <f>MAX(0,MIN(1,NORMINV(RAND(),Taux_Recup,Ecart_Type_Recup)))</f>
        <v/>
      </c>
      <c r="G716" s="136">
        <f>MAX(0,MIN(1,NORMINV(RAND(),Taux_Recup,Ecart_Type_Recup)))</f>
        <v/>
      </c>
      <c r="H716" s="136">
        <f>MAX(0,MIN(1,NORMINV(RAND(),Taux_Recup,Ecart_Type_Recup)))</f>
        <v/>
      </c>
      <c r="I716" s="136">
        <f>MAX(0,MIN(1,NORMINV(RAND(),Taux_Recup,Ecart_Type_Recup)))</f>
        <v/>
      </c>
      <c r="J716" s="137">
        <f>SIMULATEUR!$L$6*(SIMULATEUR!$H$6*B716-Cout_Audit)</f>
        <v/>
      </c>
      <c r="K716" s="137">
        <f>SIMULATEUR!$L$7*(SIMULATEUR!$H$7*C716-Cout_Audit)</f>
        <v/>
      </c>
      <c r="L716" s="137">
        <f>SIMULATEUR!$L$8*(SIMULATEUR!$H$8*D716-Cout_Audit)</f>
        <v/>
      </c>
      <c r="M716" s="137">
        <f>SIMULATEUR!$L$9*(SIMULATEUR!$H$9*E716-Cout_Audit)</f>
        <v/>
      </c>
      <c r="N716" s="137">
        <f>SIMULATEUR!$L$10*(SIMULATEUR!$H$10*F716-Cout_Audit)</f>
        <v/>
      </c>
      <c r="O716" s="137">
        <f>SIMULATEUR!$L$11*(SIMULATEUR!$H$11*G716-Cout_Audit)</f>
        <v/>
      </c>
      <c r="P716" s="137">
        <f>SIMULATEUR!$L$12*(SIMULATEUR!$H$12*H716-Cout_Audit)</f>
        <v/>
      </c>
      <c r="Q716" s="137">
        <f>SIMULATEUR!$L$13*(SIMULATEUR!$H$13*I716-Cout_Audit)</f>
        <v/>
      </c>
      <c r="S716" s="138">
        <f>SUM(J716:Q716)</f>
        <v/>
      </c>
    </row>
    <row r="717">
      <c r="A717" s="135" t="n">
        <v>714</v>
      </c>
      <c r="B717" s="136">
        <f>MAX(0,MIN(1,NORMINV(RAND(),Taux_Recup,Ecart_Type_Recup)))</f>
        <v/>
      </c>
      <c r="C717" s="136">
        <f>MAX(0,MIN(1,NORMINV(RAND(),Taux_Recup,Ecart_Type_Recup)))</f>
        <v/>
      </c>
      <c r="D717" s="136">
        <f>MAX(0,MIN(1,NORMINV(RAND(),Taux_Recup,Ecart_Type_Recup)))</f>
        <v/>
      </c>
      <c r="E717" s="136">
        <f>MAX(0,MIN(1,NORMINV(RAND(),Taux_Recup,Ecart_Type_Recup)))</f>
        <v/>
      </c>
      <c r="F717" s="136">
        <f>MAX(0,MIN(1,NORMINV(RAND(),Taux_Recup,Ecart_Type_Recup)))</f>
        <v/>
      </c>
      <c r="G717" s="136">
        <f>MAX(0,MIN(1,NORMINV(RAND(),Taux_Recup,Ecart_Type_Recup)))</f>
        <v/>
      </c>
      <c r="H717" s="136">
        <f>MAX(0,MIN(1,NORMINV(RAND(),Taux_Recup,Ecart_Type_Recup)))</f>
        <v/>
      </c>
      <c r="I717" s="136">
        <f>MAX(0,MIN(1,NORMINV(RAND(),Taux_Recup,Ecart_Type_Recup)))</f>
        <v/>
      </c>
      <c r="J717" s="137">
        <f>SIMULATEUR!$L$6*(SIMULATEUR!$H$6*B717-Cout_Audit)</f>
        <v/>
      </c>
      <c r="K717" s="137">
        <f>SIMULATEUR!$L$7*(SIMULATEUR!$H$7*C717-Cout_Audit)</f>
        <v/>
      </c>
      <c r="L717" s="137">
        <f>SIMULATEUR!$L$8*(SIMULATEUR!$H$8*D717-Cout_Audit)</f>
        <v/>
      </c>
      <c r="M717" s="137">
        <f>SIMULATEUR!$L$9*(SIMULATEUR!$H$9*E717-Cout_Audit)</f>
        <v/>
      </c>
      <c r="N717" s="137">
        <f>SIMULATEUR!$L$10*(SIMULATEUR!$H$10*F717-Cout_Audit)</f>
        <v/>
      </c>
      <c r="O717" s="137">
        <f>SIMULATEUR!$L$11*(SIMULATEUR!$H$11*G717-Cout_Audit)</f>
        <v/>
      </c>
      <c r="P717" s="137">
        <f>SIMULATEUR!$L$12*(SIMULATEUR!$H$12*H717-Cout_Audit)</f>
        <v/>
      </c>
      <c r="Q717" s="137">
        <f>SIMULATEUR!$L$13*(SIMULATEUR!$H$13*I717-Cout_Audit)</f>
        <v/>
      </c>
      <c r="S717" s="138">
        <f>SUM(J717:Q717)</f>
        <v/>
      </c>
    </row>
    <row r="718">
      <c r="A718" s="135" t="n">
        <v>715</v>
      </c>
      <c r="B718" s="136">
        <f>MAX(0,MIN(1,NORMINV(RAND(),Taux_Recup,Ecart_Type_Recup)))</f>
        <v/>
      </c>
      <c r="C718" s="136">
        <f>MAX(0,MIN(1,NORMINV(RAND(),Taux_Recup,Ecart_Type_Recup)))</f>
        <v/>
      </c>
      <c r="D718" s="136">
        <f>MAX(0,MIN(1,NORMINV(RAND(),Taux_Recup,Ecart_Type_Recup)))</f>
        <v/>
      </c>
      <c r="E718" s="136">
        <f>MAX(0,MIN(1,NORMINV(RAND(),Taux_Recup,Ecart_Type_Recup)))</f>
        <v/>
      </c>
      <c r="F718" s="136">
        <f>MAX(0,MIN(1,NORMINV(RAND(),Taux_Recup,Ecart_Type_Recup)))</f>
        <v/>
      </c>
      <c r="G718" s="136">
        <f>MAX(0,MIN(1,NORMINV(RAND(),Taux_Recup,Ecart_Type_Recup)))</f>
        <v/>
      </c>
      <c r="H718" s="136">
        <f>MAX(0,MIN(1,NORMINV(RAND(),Taux_Recup,Ecart_Type_Recup)))</f>
        <v/>
      </c>
      <c r="I718" s="136">
        <f>MAX(0,MIN(1,NORMINV(RAND(),Taux_Recup,Ecart_Type_Recup)))</f>
        <v/>
      </c>
      <c r="J718" s="137">
        <f>SIMULATEUR!$L$6*(SIMULATEUR!$H$6*B718-Cout_Audit)</f>
        <v/>
      </c>
      <c r="K718" s="137">
        <f>SIMULATEUR!$L$7*(SIMULATEUR!$H$7*C718-Cout_Audit)</f>
        <v/>
      </c>
      <c r="L718" s="137">
        <f>SIMULATEUR!$L$8*(SIMULATEUR!$H$8*D718-Cout_Audit)</f>
        <v/>
      </c>
      <c r="M718" s="137">
        <f>SIMULATEUR!$L$9*(SIMULATEUR!$H$9*E718-Cout_Audit)</f>
        <v/>
      </c>
      <c r="N718" s="137">
        <f>SIMULATEUR!$L$10*(SIMULATEUR!$H$10*F718-Cout_Audit)</f>
        <v/>
      </c>
      <c r="O718" s="137">
        <f>SIMULATEUR!$L$11*(SIMULATEUR!$H$11*G718-Cout_Audit)</f>
        <v/>
      </c>
      <c r="P718" s="137">
        <f>SIMULATEUR!$L$12*(SIMULATEUR!$H$12*H718-Cout_Audit)</f>
        <v/>
      </c>
      <c r="Q718" s="137">
        <f>SIMULATEUR!$L$13*(SIMULATEUR!$H$13*I718-Cout_Audit)</f>
        <v/>
      </c>
      <c r="S718" s="138">
        <f>SUM(J718:Q718)</f>
        <v/>
      </c>
    </row>
    <row r="719">
      <c r="A719" s="135" t="n">
        <v>716</v>
      </c>
      <c r="B719" s="136">
        <f>MAX(0,MIN(1,NORMINV(RAND(),Taux_Recup,Ecart_Type_Recup)))</f>
        <v/>
      </c>
      <c r="C719" s="136">
        <f>MAX(0,MIN(1,NORMINV(RAND(),Taux_Recup,Ecart_Type_Recup)))</f>
        <v/>
      </c>
      <c r="D719" s="136">
        <f>MAX(0,MIN(1,NORMINV(RAND(),Taux_Recup,Ecart_Type_Recup)))</f>
        <v/>
      </c>
      <c r="E719" s="136">
        <f>MAX(0,MIN(1,NORMINV(RAND(),Taux_Recup,Ecart_Type_Recup)))</f>
        <v/>
      </c>
      <c r="F719" s="136">
        <f>MAX(0,MIN(1,NORMINV(RAND(),Taux_Recup,Ecart_Type_Recup)))</f>
        <v/>
      </c>
      <c r="G719" s="136">
        <f>MAX(0,MIN(1,NORMINV(RAND(),Taux_Recup,Ecart_Type_Recup)))</f>
        <v/>
      </c>
      <c r="H719" s="136">
        <f>MAX(0,MIN(1,NORMINV(RAND(),Taux_Recup,Ecart_Type_Recup)))</f>
        <v/>
      </c>
      <c r="I719" s="136">
        <f>MAX(0,MIN(1,NORMINV(RAND(),Taux_Recup,Ecart_Type_Recup)))</f>
        <v/>
      </c>
      <c r="J719" s="137">
        <f>SIMULATEUR!$L$6*(SIMULATEUR!$H$6*B719-Cout_Audit)</f>
        <v/>
      </c>
      <c r="K719" s="137">
        <f>SIMULATEUR!$L$7*(SIMULATEUR!$H$7*C719-Cout_Audit)</f>
        <v/>
      </c>
      <c r="L719" s="137">
        <f>SIMULATEUR!$L$8*(SIMULATEUR!$H$8*D719-Cout_Audit)</f>
        <v/>
      </c>
      <c r="M719" s="137">
        <f>SIMULATEUR!$L$9*(SIMULATEUR!$H$9*E719-Cout_Audit)</f>
        <v/>
      </c>
      <c r="N719" s="137">
        <f>SIMULATEUR!$L$10*(SIMULATEUR!$H$10*F719-Cout_Audit)</f>
        <v/>
      </c>
      <c r="O719" s="137">
        <f>SIMULATEUR!$L$11*(SIMULATEUR!$H$11*G719-Cout_Audit)</f>
        <v/>
      </c>
      <c r="P719" s="137">
        <f>SIMULATEUR!$L$12*(SIMULATEUR!$H$12*H719-Cout_Audit)</f>
        <v/>
      </c>
      <c r="Q719" s="137">
        <f>SIMULATEUR!$L$13*(SIMULATEUR!$H$13*I719-Cout_Audit)</f>
        <v/>
      </c>
      <c r="S719" s="138">
        <f>SUM(J719:Q719)</f>
        <v/>
      </c>
    </row>
    <row r="720">
      <c r="A720" s="135" t="n">
        <v>717</v>
      </c>
      <c r="B720" s="136">
        <f>MAX(0,MIN(1,NORMINV(RAND(),Taux_Recup,Ecart_Type_Recup)))</f>
        <v/>
      </c>
      <c r="C720" s="136">
        <f>MAX(0,MIN(1,NORMINV(RAND(),Taux_Recup,Ecart_Type_Recup)))</f>
        <v/>
      </c>
      <c r="D720" s="136">
        <f>MAX(0,MIN(1,NORMINV(RAND(),Taux_Recup,Ecart_Type_Recup)))</f>
        <v/>
      </c>
      <c r="E720" s="136">
        <f>MAX(0,MIN(1,NORMINV(RAND(),Taux_Recup,Ecart_Type_Recup)))</f>
        <v/>
      </c>
      <c r="F720" s="136">
        <f>MAX(0,MIN(1,NORMINV(RAND(),Taux_Recup,Ecart_Type_Recup)))</f>
        <v/>
      </c>
      <c r="G720" s="136">
        <f>MAX(0,MIN(1,NORMINV(RAND(),Taux_Recup,Ecart_Type_Recup)))</f>
        <v/>
      </c>
      <c r="H720" s="136">
        <f>MAX(0,MIN(1,NORMINV(RAND(),Taux_Recup,Ecart_Type_Recup)))</f>
        <v/>
      </c>
      <c r="I720" s="136">
        <f>MAX(0,MIN(1,NORMINV(RAND(),Taux_Recup,Ecart_Type_Recup)))</f>
        <v/>
      </c>
      <c r="J720" s="137">
        <f>SIMULATEUR!$L$6*(SIMULATEUR!$H$6*B720-Cout_Audit)</f>
        <v/>
      </c>
      <c r="K720" s="137">
        <f>SIMULATEUR!$L$7*(SIMULATEUR!$H$7*C720-Cout_Audit)</f>
        <v/>
      </c>
      <c r="L720" s="137">
        <f>SIMULATEUR!$L$8*(SIMULATEUR!$H$8*D720-Cout_Audit)</f>
        <v/>
      </c>
      <c r="M720" s="137">
        <f>SIMULATEUR!$L$9*(SIMULATEUR!$H$9*E720-Cout_Audit)</f>
        <v/>
      </c>
      <c r="N720" s="137">
        <f>SIMULATEUR!$L$10*(SIMULATEUR!$H$10*F720-Cout_Audit)</f>
        <v/>
      </c>
      <c r="O720" s="137">
        <f>SIMULATEUR!$L$11*(SIMULATEUR!$H$11*G720-Cout_Audit)</f>
        <v/>
      </c>
      <c r="P720" s="137">
        <f>SIMULATEUR!$L$12*(SIMULATEUR!$H$12*H720-Cout_Audit)</f>
        <v/>
      </c>
      <c r="Q720" s="137">
        <f>SIMULATEUR!$L$13*(SIMULATEUR!$H$13*I720-Cout_Audit)</f>
        <v/>
      </c>
      <c r="S720" s="138">
        <f>SUM(J720:Q720)</f>
        <v/>
      </c>
    </row>
    <row r="721">
      <c r="A721" s="135" t="n">
        <v>718</v>
      </c>
      <c r="B721" s="136">
        <f>MAX(0,MIN(1,NORMINV(RAND(),Taux_Recup,Ecart_Type_Recup)))</f>
        <v/>
      </c>
      <c r="C721" s="136">
        <f>MAX(0,MIN(1,NORMINV(RAND(),Taux_Recup,Ecart_Type_Recup)))</f>
        <v/>
      </c>
      <c r="D721" s="136">
        <f>MAX(0,MIN(1,NORMINV(RAND(),Taux_Recup,Ecart_Type_Recup)))</f>
        <v/>
      </c>
      <c r="E721" s="136">
        <f>MAX(0,MIN(1,NORMINV(RAND(),Taux_Recup,Ecart_Type_Recup)))</f>
        <v/>
      </c>
      <c r="F721" s="136">
        <f>MAX(0,MIN(1,NORMINV(RAND(),Taux_Recup,Ecart_Type_Recup)))</f>
        <v/>
      </c>
      <c r="G721" s="136">
        <f>MAX(0,MIN(1,NORMINV(RAND(),Taux_Recup,Ecart_Type_Recup)))</f>
        <v/>
      </c>
      <c r="H721" s="136">
        <f>MAX(0,MIN(1,NORMINV(RAND(),Taux_Recup,Ecart_Type_Recup)))</f>
        <v/>
      </c>
      <c r="I721" s="136">
        <f>MAX(0,MIN(1,NORMINV(RAND(),Taux_Recup,Ecart_Type_Recup)))</f>
        <v/>
      </c>
      <c r="J721" s="137">
        <f>SIMULATEUR!$L$6*(SIMULATEUR!$H$6*B721-Cout_Audit)</f>
        <v/>
      </c>
      <c r="K721" s="137">
        <f>SIMULATEUR!$L$7*(SIMULATEUR!$H$7*C721-Cout_Audit)</f>
        <v/>
      </c>
      <c r="L721" s="137">
        <f>SIMULATEUR!$L$8*(SIMULATEUR!$H$8*D721-Cout_Audit)</f>
        <v/>
      </c>
      <c r="M721" s="137">
        <f>SIMULATEUR!$L$9*(SIMULATEUR!$H$9*E721-Cout_Audit)</f>
        <v/>
      </c>
      <c r="N721" s="137">
        <f>SIMULATEUR!$L$10*(SIMULATEUR!$H$10*F721-Cout_Audit)</f>
        <v/>
      </c>
      <c r="O721" s="137">
        <f>SIMULATEUR!$L$11*(SIMULATEUR!$H$11*G721-Cout_Audit)</f>
        <v/>
      </c>
      <c r="P721" s="137">
        <f>SIMULATEUR!$L$12*(SIMULATEUR!$H$12*H721-Cout_Audit)</f>
        <v/>
      </c>
      <c r="Q721" s="137">
        <f>SIMULATEUR!$L$13*(SIMULATEUR!$H$13*I721-Cout_Audit)</f>
        <v/>
      </c>
      <c r="S721" s="138">
        <f>SUM(J721:Q721)</f>
        <v/>
      </c>
    </row>
    <row r="722">
      <c r="A722" s="135" t="n">
        <v>719</v>
      </c>
      <c r="B722" s="136">
        <f>MAX(0,MIN(1,NORMINV(RAND(),Taux_Recup,Ecart_Type_Recup)))</f>
        <v/>
      </c>
      <c r="C722" s="136">
        <f>MAX(0,MIN(1,NORMINV(RAND(),Taux_Recup,Ecart_Type_Recup)))</f>
        <v/>
      </c>
      <c r="D722" s="136">
        <f>MAX(0,MIN(1,NORMINV(RAND(),Taux_Recup,Ecart_Type_Recup)))</f>
        <v/>
      </c>
      <c r="E722" s="136">
        <f>MAX(0,MIN(1,NORMINV(RAND(),Taux_Recup,Ecart_Type_Recup)))</f>
        <v/>
      </c>
      <c r="F722" s="136">
        <f>MAX(0,MIN(1,NORMINV(RAND(),Taux_Recup,Ecart_Type_Recup)))</f>
        <v/>
      </c>
      <c r="G722" s="136">
        <f>MAX(0,MIN(1,NORMINV(RAND(),Taux_Recup,Ecart_Type_Recup)))</f>
        <v/>
      </c>
      <c r="H722" s="136">
        <f>MAX(0,MIN(1,NORMINV(RAND(),Taux_Recup,Ecart_Type_Recup)))</f>
        <v/>
      </c>
      <c r="I722" s="136">
        <f>MAX(0,MIN(1,NORMINV(RAND(),Taux_Recup,Ecart_Type_Recup)))</f>
        <v/>
      </c>
      <c r="J722" s="137">
        <f>SIMULATEUR!$L$6*(SIMULATEUR!$H$6*B722-Cout_Audit)</f>
        <v/>
      </c>
      <c r="K722" s="137">
        <f>SIMULATEUR!$L$7*(SIMULATEUR!$H$7*C722-Cout_Audit)</f>
        <v/>
      </c>
      <c r="L722" s="137">
        <f>SIMULATEUR!$L$8*(SIMULATEUR!$H$8*D722-Cout_Audit)</f>
        <v/>
      </c>
      <c r="M722" s="137">
        <f>SIMULATEUR!$L$9*(SIMULATEUR!$H$9*E722-Cout_Audit)</f>
        <v/>
      </c>
      <c r="N722" s="137">
        <f>SIMULATEUR!$L$10*(SIMULATEUR!$H$10*F722-Cout_Audit)</f>
        <v/>
      </c>
      <c r="O722" s="137">
        <f>SIMULATEUR!$L$11*(SIMULATEUR!$H$11*G722-Cout_Audit)</f>
        <v/>
      </c>
      <c r="P722" s="137">
        <f>SIMULATEUR!$L$12*(SIMULATEUR!$H$12*H722-Cout_Audit)</f>
        <v/>
      </c>
      <c r="Q722" s="137">
        <f>SIMULATEUR!$L$13*(SIMULATEUR!$H$13*I722-Cout_Audit)</f>
        <v/>
      </c>
      <c r="S722" s="138">
        <f>SUM(J722:Q722)</f>
        <v/>
      </c>
    </row>
    <row r="723">
      <c r="A723" s="135" t="n">
        <v>720</v>
      </c>
      <c r="B723" s="136">
        <f>MAX(0,MIN(1,NORMINV(RAND(),Taux_Recup,Ecart_Type_Recup)))</f>
        <v/>
      </c>
      <c r="C723" s="136">
        <f>MAX(0,MIN(1,NORMINV(RAND(),Taux_Recup,Ecart_Type_Recup)))</f>
        <v/>
      </c>
      <c r="D723" s="136">
        <f>MAX(0,MIN(1,NORMINV(RAND(),Taux_Recup,Ecart_Type_Recup)))</f>
        <v/>
      </c>
      <c r="E723" s="136">
        <f>MAX(0,MIN(1,NORMINV(RAND(),Taux_Recup,Ecart_Type_Recup)))</f>
        <v/>
      </c>
      <c r="F723" s="136">
        <f>MAX(0,MIN(1,NORMINV(RAND(),Taux_Recup,Ecart_Type_Recup)))</f>
        <v/>
      </c>
      <c r="G723" s="136">
        <f>MAX(0,MIN(1,NORMINV(RAND(),Taux_Recup,Ecart_Type_Recup)))</f>
        <v/>
      </c>
      <c r="H723" s="136">
        <f>MAX(0,MIN(1,NORMINV(RAND(),Taux_Recup,Ecart_Type_Recup)))</f>
        <v/>
      </c>
      <c r="I723" s="136">
        <f>MAX(0,MIN(1,NORMINV(RAND(),Taux_Recup,Ecart_Type_Recup)))</f>
        <v/>
      </c>
      <c r="J723" s="137">
        <f>SIMULATEUR!$L$6*(SIMULATEUR!$H$6*B723-Cout_Audit)</f>
        <v/>
      </c>
      <c r="K723" s="137">
        <f>SIMULATEUR!$L$7*(SIMULATEUR!$H$7*C723-Cout_Audit)</f>
        <v/>
      </c>
      <c r="L723" s="137">
        <f>SIMULATEUR!$L$8*(SIMULATEUR!$H$8*D723-Cout_Audit)</f>
        <v/>
      </c>
      <c r="M723" s="137">
        <f>SIMULATEUR!$L$9*(SIMULATEUR!$H$9*E723-Cout_Audit)</f>
        <v/>
      </c>
      <c r="N723" s="137">
        <f>SIMULATEUR!$L$10*(SIMULATEUR!$H$10*F723-Cout_Audit)</f>
        <v/>
      </c>
      <c r="O723" s="137">
        <f>SIMULATEUR!$L$11*(SIMULATEUR!$H$11*G723-Cout_Audit)</f>
        <v/>
      </c>
      <c r="P723" s="137">
        <f>SIMULATEUR!$L$12*(SIMULATEUR!$H$12*H723-Cout_Audit)</f>
        <v/>
      </c>
      <c r="Q723" s="137">
        <f>SIMULATEUR!$L$13*(SIMULATEUR!$H$13*I723-Cout_Audit)</f>
        <v/>
      </c>
      <c r="S723" s="138">
        <f>SUM(J723:Q723)</f>
        <v/>
      </c>
    </row>
    <row r="724">
      <c r="A724" s="135" t="n">
        <v>721</v>
      </c>
      <c r="B724" s="136">
        <f>MAX(0,MIN(1,NORMINV(RAND(),Taux_Recup,Ecart_Type_Recup)))</f>
        <v/>
      </c>
      <c r="C724" s="136">
        <f>MAX(0,MIN(1,NORMINV(RAND(),Taux_Recup,Ecart_Type_Recup)))</f>
        <v/>
      </c>
      <c r="D724" s="136">
        <f>MAX(0,MIN(1,NORMINV(RAND(),Taux_Recup,Ecart_Type_Recup)))</f>
        <v/>
      </c>
      <c r="E724" s="136">
        <f>MAX(0,MIN(1,NORMINV(RAND(),Taux_Recup,Ecart_Type_Recup)))</f>
        <v/>
      </c>
      <c r="F724" s="136">
        <f>MAX(0,MIN(1,NORMINV(RAND(),Taux_Recup,Ecart_Type_Recup)))</f>
        <v/>
      </c>
      <c r="G724" s="136">
        <f>MAX(0,MIN(1,NORMINV(RAND(),Taux_Recup,Ecart_Type_Recup)))</f>
        <v/>
      </c>
      <c r="H724" s="136">
        <f>MAX(0,MIN(1,NORMINV(RAND(),Taux_Recup,Ecart_Type_Recup)))</f>
        <v/>
      </c>
      <c r="I724" s="136">
        <f>MAX(0,MIN(1,NORMINV(RAND(),Taux_Recup,Ecart_Type_Recup)))</f>
        <v/>
      </c>
      <c r="J724" s="137">
        <f>SIMULATEUR!$L$6*(SIMULATEUR!$H$6*B724-Cout_Audit)</f>
        <v/>
      </c>
      <c r="K724" s="137">
        <f>SIMULATEUR!$L$7*(SIMULATEUR!$H$7*C724-Cout_Audit)</f>
        <v/>
      </c>
      <c r="L724" s="137">
        <f>SIMULATEUR!$L$8*(SIMULATEUR!$H$8*D724-Cout_Audit)</f>
        <v/>
      </c>
      <c r="M724" s="137">
        <f>SIMULATEUR!$L$9*(SIMULATEUR!$H$9*E724-Cout_Audit)</f>
        <v/>
      </c>
      <c r="N724" s="137">
        <f>SIMULATEUR!$L$10*(SIMULATEUR!$H$10*F724-Cout_Audit)</f>
        <v/>
      </c>
      <c r="O724" s="137">
        <f>SIMULATEUR!$L$11*(SIMULATEUR!$H$11*G724-Cout_Audit)</f>
        <v/>
      </c>
      <c r="P724" s="137">
        <f>SIMULATEUR!$L$12*(SIMULATEUR!$H$12*H724-Cout_Audit)</f>
        <v/>
      </c>
      <c r="Q724" s="137">
        <f>SIMULATEUR!$L$13*(SIMULATEUR!$H$13*I724-Cout_Audit)</f>
        <v/>
      </c>
      <c r="S724" s="138">
        <f>SUM(J724:Q724)</f>
        <v/>
      </c>
    </row>
    <row r="725">
      <c r="A725" s="135" t="n">
        <v>722</v>
      </c>
      <c r="B725" s="136">
        <f>MAX(0,MIN(1,NORMINV(RAND(),Taux_Recup,Ecart_Type_Recup)))</f>
        <v/>
      </c>
      <c r="C725" s="136">
        <f>MAX(0,MIN(1,NORMINV(RAND(),Taux_Recup,Ecart_Type_Recup)))</f>
        <v/>
      </c>
      <c r="D725" s="136">
        <f>MAX(0,MIN(1,NORMINV(RAND(),Taux_Recup,Ecart_Type_Recup)))</f>
        <v/>
      </c>
      <c r="E725" s="136">
        <f>MAX(0,MIN(1,NORMINV(RAND(),Taux_Recup,Ecart_Type_Recup)))</f>
        <v/>
      </c>
      <c r="F725" s="136">
        <f>MAX(0,MIN(1,NORMINV(RAND(),Taux_Recup,Ecart_Type_Recup)))</f>
        <v/>
      </c>
      <c r="G725" s="136">
        <f>MAX(0,MIN(1,NORMINV(RAND(),Taux_Recup,Ecart_Type_Recup)))</f>
        <v/>
      </c>
      <c r="H725" s="136">
        <f>MAX(0,MIN(1,NORMINV(RAND(),Taux_Recup,Ecart_Type_Recup)))</f>
        <v/>
      </c>
      <c r="I725" s="136">
        <f>MAX(0,MIN(1,NORMINV(RAND(),Taux_Recup,Ecart_Type_Recup)))</f>
        <v/>
      </c>
      <c r="J725" s="137">
        <f>SIMULATEUR!$L$6*(SIMULATEUR!$H$6*B725-Cout_Audit)</f>
        <v/>
      </c>
      <c r="K725" s="137">
        <f>SIMULATEUR!$L$7*(SIMULATEUR!$H$7*C725-Cout_Audit)</f>
        <v/>
      </c>
      <c r="L725" s="137">
        <f>SIMULATEUR!$L$8*(SIMULATEUR!$H$8*D725-Cout_Audit)</f>
        <v/>
      </c>
      <c r="M725" s="137">
        <f>SIMULATEUR!$L$9*(SIMULATEUR!$H$9*E725-Cout_Audit)</f>
        <v/>
      </c>
      <c r="N725" s="137">
        <f>SIMULATEUR!$L$10*(SIMULATEUR!$H$10*F725-Cout_Audit)</f>
        <v/>
      </c>
      <c r="O725" s="137">
        <f>SIMULATEUR!$L$11*(SIMULATEUR!$H$11*G725-Cout_Audit)</f>
        <v/>
      </c>
      <c r="P725" s="137">
        <f>SIMULATEUR!$L$12*(SIMULATEUR!$H$12*H725-Cout_Audit)</f>
        <v/>
      </c>
      <c r="Q725" s="137">
        <f>SIMULATEUR!$L$13*(SIMULATEUR!$H$13*I725-Cout_Audit)</f>
        <v/>
      </c>
      <c r="S725" s="138">
        <f>SUM(J725:Q725)</f>
        <v/>
      </c>
    </row>
    <row r="726">
      <c r="A726" s="135" t="n">
        <v>723</v>
      </c>
      <c r="B726" s="136">
        <f>MAX(0,MIN(1,NORMINV(RAND(),Taux_Recup,Ecart_Type_Recup)))</f>
        <v/>
      </c>
      <c r="C726" s="136">
        <f>MAX(0,MIN(1,NORMINV(RAND(),Taux_Recup,Ecart_Type_Recup)))</f>
        <v/>
      </c>
      <c r="D726" s="136">
        <f>MAX(0,MIN(1,NORMINV(RAND(),Taux_Recup,Ecart_Type_Recup)))</f>
        <v/>
      </c>
      <c r="E726" s="136">
        <f>MAX(0,MIN(1,NORMINV(RAND(),Taux_Recup,Ecart_Type_Recup)))</f>
        <v/>
      </c>
      <c r="F726" s="136">
        <f>MAX(0,MIN(1,NORMINV(RAND(),Taux_Recup,Ecart_Type_Recup)))</f>
        <v/>
      </c>
      <c r="G726" s="136">
        <f>MAX(0,MIN(1,NORMINV(RAND(),Taux_Recup,Ecart_Type_Recup)))</f>
        <v/>
      </c>
      <c r="H726" s="136">
        <f>MAX(0,MIN(1,NORMINV(RAND(),Taux_Recup,Ecart_Type_Recup)))</f>
        <v/>
      </c>
      <c r="I726" s="136">
        <f>MAX(0,MIN(1,NORMINV(RAND(),Taux_Recup,Ecart_Type_Recup)))</f>
        <v/>
      </c>
      <c r="J726" s="137">
        <f>SIMULATEUR!$L$6*(SIMULATEUR!$H$6*B726-Cout_Audit)</f>
        <v/>
      </c>
      <c r="K726" s="137">
        <f>SIMULATEUR!$L$7*(SIMULATEUR!$H$7*C726-Cout_Audit)</f>
        <v/>
      </c>
      <c r="L726" s="137">
        <f>SIMULATEUR!$L$8*(SIMULATEUR!$H$8*D726-Cout_Audit)</f>
        <v/>
      </c>
      <c r="M726" s="137">
        <f>SIMULATEUR!$L$9*(SIMULATEUR!$H$9*E726-Cout_Audit)</f>
        <v/>
      </c>
      <c r="N726" s="137">
        <f>SIMULATEUR!$L$10*(SIMULATEUR!$H$10*F726-Cout_Audit)</f>
        <v/>
      </c>
      <c r="O726" s="137">
        <f>SIMULATEUR!$L$11*(SIMULATEUR!$H$11*G726-Cout_Audit)</f>
        <v/>
      </c>
      <c r="P726" s="137">
        <f>SIMULATEUR!$L$12*(SIMULATEUR!$H$12*H726-Cout_Audit)</f>
        <v/>
      </c>
      <c r="Q726" s="137">
        <f>SIMULATEUR!$L$13*(SIMULATEUR!$H$13*I726-Cout_Audit)</f>
        <v/>
      </c>
      <c r="S726" s="138">
        <f>SUM(J726:Q726)</f>
        <v/>
      </c>
    </row>
    <row r="727">
      <c r="A727" s="135" t="n">
        <v>724</v>
      </c>
      <c r="B727" s="136">
        <f>MAX(0,MIN(1,NORMINV(RAND(),Taux_Recup,Ecart_Type_Recup)))</f>
        <v/>
      </c>
      <c r="C727" s="136">
        <f>MAX(0,MIN(1,NORMINV(RAND(),Taux_Recup,Ecart_Type_Recup)))</f>
        <v/>
      </c>
      <c r="D727" s="136">
        <f>MAX(0,MIN(1,NORMINV(RAND(),Taux_Recup,Ecart_Type_Recup)))</f>
        <v/>
      </c>
      <c r="E727" s="136">
        <f>MAX(0,MIN(1,NORMINV(RAND(),Taux_Recup,Ecart_Type_Recup)))</f>
        <v/>
      </c>
      <c r="F727" s="136">
        <f>MAX(0,MIN(1,NORMINV(RAND(),Taux_Recup,Ecart_Type_Recup)))</f>
        <v/>
      </c>
      <c r="G727" s="136">
        <f>MAX(0,MIN(1,NORMINV(RAND(),Taux_Recup,Ecart_Type_Recup)))</f>
        <v/>
      </c>
      <c r="H727" s="136">
        <f>MAX(0,MIN(1,NORMINV(RAND(),Taux_Recup,Ecart_Type_Recup)))</f>
        <v/>
      </c>
      <c r="I727" s="136">
        <f>MAX(0,MIN(1,NORMINV(RAND(),Taux_Recup,Ecart_Type_Recup)))</f>
        <v/>
      </c>
      <c r="J727" s="137">
        <f>SIMULATEUR!$L$6*(SIMULATEUR!$H$6*B727-Cout_Audit)</f>
        <v/>
      </c>
      <c r="K727" s="137">
        <f>SIMULATEUR!$L$7*(SIMULATEUR!$H$7*C727-Cout_Audit)</f>
        <v/>
      </c>
      <c r="L727" s="137">
        <f>SIMULATEUR!$L$8*(SIMULATEUR!$H$8*D727-Cout_Audit)</f>
        <v/>
      </c>
      <c r="M727" s="137">
        <f>SIMULATEUR!$L$9*(SIMULATEUR!$H$9*E727-Cout_Audit)</f>
        <v/>
      </c>
      <c r="N727" s="137">
        <f>SIMULATEUR!$L$10*(SIMULATEUR!$H$10*F727-Cout_Audit)</f>
        <v/>
      </c>
      <c r="O727" s="137">
        <f>SIMULATEUR!$L$11*(SIMULATEUR!$H$11*G727-Cout_Audit)</f>
        <v/>
      </c>
      <c r="P727" s="137">
        <f>SIMULATEUR!$L$12*(SIMULATEUR!$H$12*H727-Cout_Audit)</f>
        <v/>
      </c>
      <c r="Q727" s="137">
        <f>SIMULATEUR!$L$13*(SIMULATEUR!$H$13*I727-Cout_Audit)</f>
        <v/>
      </c>
      <c r="S727" s="138">
        <f>SUM(J727:Q727)</f>
        <v/>
      </c>
    </row>
    <row r="728">
      <c r="A728" s="135" t="n">
        <v>725</v>
      </c>
      <c r="B728" s="136">
        <f>MAX(0,MIN(1,NORMINV(RAND(),Taux_Recup,Ecart_Type_Recup)))</f>
        <v/>
      </c>
      <c r="C728" s="136">
        <f>MAX(0,MIN(1,NORMINV(RAND(),Taux_Recup,Ecart_Type_Recup)))</f>
        <v/>
      </c>
      <c r="D728" s="136">
        <f>MAX(0,MIN(1,NORMINV(RAND(),Taux_Recup,Ecart_Type_Recup)))</f>
        <v/>
      </c>
      <c r="E728" s="136">
        <f>MAX(0,MIN(1,NORMINV(RAND(),Taux_Recup,Ecart_Type_Recup)))</f>
        <v/>
      </c>
      <c r="F728" s="136">
        <f>MAX(0,MIN(1,NORMINV(RAND(),Taux_Recup,Ecart_Type_Recup)))</f>
        <v/>
      </c>
      <c r="G728" s="136">
        <f>MAX(0,MIN(1,NORMINV(RAND(),Taux_Recup,Ecart_Type_Recup)))</f>
        <v/>
      </c>
      <c r="H728" s="136">
        <f>MAX(0,MIN(1,NORMINV(RAND(),Taux_Recup,Ecart_Type_Recup)))</f>
        <v/>
      </c>
      <c r="I728" s="136">
        <f>MAX(0,MIN(1,NORMINV(RAND(),Taux_Recup,Ecart_Type_Recup)))</f>
        <v/>
      </c>
      <c r="J728" s="137">
        <f>SIMULATEUR!$L$6*(SIMULATEUR!$H$6*B728-Cout_Audit)</f>
        <v/>
      </c>
      <c r="K728" s="137">
        <f>SIMULATEUR!$L$7*(SIMULATEUR!$H$7*C728-Cout_Audit)</f>
        <v/>
      </c>
      <c r="L728" s="137">
        <f>SIMULATEUR!$L$8*(SIMULATEUR!$H$8*D728-Cout_Audit)</f>
        <v/>
      </c>
      <c r="M728" s="137">
        <f>SIMULATEUR!$L$9*(SIMULATEUR!$H$9*E728-Cout_Audit)</f>
        <v/>
      </c>
      <c r="N728" s="137">
        <f>SIMULATEUR!$L$10*(SIMULATEUR!$H$10*F728-Cout_Audit)</f>
        <v/>
      </c>
      <c r="O728" s="137">
        <f>SIMULATEUR!$L$11*(SIMULATEUR!$H$11*G728-Cout_Audit)</f>
        <v/>
      </c>
      <c r="P728" s="137">
        <f>SIMULATEUR!$L$12*(SIMULATEUR!$H$12*H728-Cout_Audit)</f>
        <v/>
      </c>
      <c r="Q728" s="137">
        <f>SIMULATEUR!$L$13*(SIMULATEUR!$H$13*I728-Cout_Audit)</f>
        <v/>
      </c>
      <c r="S728" s="138">
        <f>SUM(J728:Q728)</f>
        <v/>
      </c>
    </row>
    <row r="729">
      <c r="A729" s="135" t="n">
        <v>726</v>
      </c>
      <c r="B729" s="136">
        <f>MAX(0,MIN(1,NORMINV(RAND(),Taux_Recup,Ecart_Type_Recup)))</f>
        <v/>
      </c>
      <c r="C729" s="136">
        <f>MAX(0,MIN(1,NORMINV(RAND(),Taux_Recup,Ecart_Type_Recup)))</f>
        <v/>
      </c>
      <c r="D729" s="136">
        <f>MAX(0,MIN(1,NORMINV(RAND(),Taux_Recup,Ecart_Type_Recup)))</f>
        <v/>
      </c>
      <c r="E729" s="136">
        <f>MAX(0,MIN(1,NORMINV(RAND(),Taux_Recup,Ecart_Type_Recup)))</f>
        <v/>
      </c>
      <c r="F729" s="136">
        <f>MAX(0,MIN(1,NORMINV(RAND(),Taux_Recup,Ecart_Type_Recup)))</f>
        <v/>
      </c>
      <c r="G729" s="136">
        <f>MAX(0,MIN(1,NORMINV(RAND(),Taux_Recup,Ecart_Type_Recup)))</f>
        <v/>
      </c>
      <c r="H729" s="136">
        <f>MAX(0,MIN(1,NORMINV(RAND(),Taux_Recup,Ecart_Type_Recup)))</f>
        <v/>
      </c>
      <c r="I729" s="136">
        <f>MAX(0,MIN(1,NORMINV(RAND(),Taux_Recup,Ecart_Type_Recup)))</f>
        <v/>
      </c>
      <c r="J729" s="137">
        <f>SIMULATEUR!$L$6*(SIMULATEUR!$H$6*B729-Cout_Audit)</f>
        <v/>
      </c>
      <c r="K729" s="137">
        <f>SIMULATEUR!$L$7*(SIMULATEUR!$H$7*C729-Cout_Audit)</f>
        <v/>
      </c>
      <c r="L729" s="137">
        <f>SIMULATEUR!$L$8*(SIMULATEUR!$H$8*D729-Cout_Audit)</f>
        <v/>
      </c>
      <c r="M729" s="137">
        <f>SIMULATEUR!$L$9*(SIMULATEUR!$H$9*E729-Cout_Audit)</f>
        <v/>
      </c>
      <c r="N729" s="137">
        <f>SIMULATEUR!$L$10*(SIMULATEUR!$H$10*F729-Cout_Audit)</f>
        <v/>
      </c>
      <c r="O729" s="137">
        <f>SIMULATEUR!$L$11*(SIMULATEUR!$H$11*G729-Cout_Audit)</f>
        <v/>
      </c>
      <c r="P729" s="137">
        <f>SIMULATEUR!$L$12*(SIMULATEUR!$H$12*H729-Cout_Audit)</f>
        <v/>
      </c>
      <c r="Q729" s="137">
        <f>SIMULATEUR!$L$13*(SIMULATEUR!$H$13*I729-Cout_Audit)</f>
        <v/>
      </c>
      <c r="S729" s="138">
        <f>SUM(J729:Q729)</f>
        <v/>
      </c>
    </row>
    <row r="730">
      <c r="A730" s="135" t="n">
        <v>727</v>
      </c>
      <c r="B730" s="136">
        <f>MAX(0,MIN(1,NORMINV(RAND(),Taux_Recup,Ecart_Type_Recup)))</f>
        <v/>
      </c>
      <c r="C730" s="136">
        <f>MAX(0,MIN(1,NORMINV(RAND(),Taux_Recup,Ecart_Type_Recup)))</f>
        <v/>
      </c>
      <c r="D730" s="136">
        <f>MAX(0,MIN(1,NORMINV(RAND(),Taux_Recup,Ecart_Type_Recup)))</f>
        <v/>
      </c>
      <c r="E730" s="136">
        <f>MAX(0,MIN(1,NORMINV(RAND(),Taux_Recup,Ecart_Type_Recup)))</f>
        <v/>
      </c>
      <c r="F730" s="136">
        <f>MAX(0,MIN(1,NORMINV(RAND(),Taux_Recup,Ecart_Type_Recup)))</f>
        <v/>
      </c>
      <c r="G730" s="136">
        <f>MAX(0,MIN(1,NORMINV(RAND(),Taux_Recup,Ecart_Type_Recup)))</f>
        <v/>
      </c>
      <c r="H730" s="136">
        <f>MAX(0,MIN(1,NORMINV(RAND(),Taux_Recup,Ecart_Type_Recup)))</f>
        <v/>
      </c>
      <c r="I730" s="136">
        <f>MAX(0,MIN(1,NORMINV(RAND(),Taux_Recup,Ecart_Type_Recup)))</f>
        <v/>
      </c>
      <c r="J730" s="137">
        <f>SIMULATEUR!$L$6*(SIMULATEUR!$H$6*B730-Cout_Audit)</f>
        <v/>
      </c>
      <c r="K730" s="137">
        <f>SIMULATEUR!$L$7*(SIMULATEUR!$H$7*C730-Cout_Audit)</f>
        <v/>
      </c>
      <c r="L730" s="137">
        <f>SIMULATEUR!$L$8*(SIMULATEUR!$H$8*D730-Cout_Audit)</f>
        <v/>
      </c>
      <c r="M730" s="137">
        <f>SIMULATEUR!$L$9*(SIMULATEUR!$H$9*E730-Cout_Audit)</f>
        <v/>
      </c>
      <c r="N730" s="137">
        <f>SIMULATEUR!$L$10*(SIMULATEUR!$H$10*F730-Cout_Audit)</f>
        <v/>
      </c>
      <c r="O730" s="137">
        <f>SIMULATEUR!$L$11*(SIMULATEUR!$H$11*G730-Cout_Audit)</f>
        <v/>
      </c>
      <c r="P730" s="137">
        <f>SIMULATEUR!$L$12*(SIMULATEUR!$H$12*H730-Cout_Audit)</f>
        <v/>
      </c>
      <c r="Q730" s="137">
        <f>SIMULATEUR!$L$13*(SIMULATEUR!$H$13*I730-Cout_Audit)</f>
        <v/>
      </c>
      <c r="S730" s="138">
        <f>SUM(J730:Q730)</f>
        <v/>
      </c>
    </row>
    <row r="731">
      <c r="A731" s="135" t="n">
        <v>728</v>
      </c>
      <c r="B731" s="136">
        <f>MAX(0,MIN(1,NORMINV(RAND(),Taux_Recup,Ecart_Type_Recup)))</f>
        <v/>
      </c>
      <c r="C731" s="136">
        <f>MAX(0,MIN(1,NORMINV(RAND(),Taux_Recup,Ecart_Type_Recup)))</f>
        <v/>
      </c>
      <c r="D731" s="136">
        <f>MAX(0,MIN(1,NORMINV(RAND(),Taux_Recup,Ecart_Type_Recup)))</f>
        <v/>
      </c>
      <c r="E731" s="136">
        <f>MAX(0,MIN(1,NORMINV(RAND(),Taux_Recup,Ecart_Type_Recup)))</f>
        <v/>
      </c>
      <c r="F731" s="136">
        <f>MAX(0,MIN(1,NORMINV(RAND(),Taux_Recup,Ecart_Type_Recup)))</f>
        <v/>
      </c>
      <c r="G731" s="136">
        <f>MAX(0,MIN(1,NORMINV(RAND(),Taux_Recup,Ecart_Type_Recup)))</f>
        <v/>
      </c>
      <c r="H731" s="136">
        <f>MAX(0,MIN(1,NORMINV(RAND(),Taux_Recup,Ecart_Type_Recup)))</f>
        <v/>
      </c>
      <c r="I731" s="136">
        <f>MAX(0,MIN(1,NORMINV(RAND(),Taux_Recup,Ecart_Type_Recup)))</f>
        <v/>
      </c>
      <c r="J731" s="137">
        <f>SIMULATEUR!$L$6*(SIMULATEUR!$H$6*B731-Cout_Audit)</f>
        <v/>
      </c>
      <c r="K731" s="137">
        <f>SIMULATEUR!$L$7*(SIMULATEUR!$H$7*C731-Cout_Audit)</f>
        <v/>
      </c>
      <c r="L731" s="137">
        <f>SIMULATEUR!$L$8*(SIMULATEUR!$H$8*D731-Cout_Audit)</f>
        <v/>
      </c>
      <c r="M731" s="137">
        <f>SIMULATEUR!$L$9*(SIMULATEUR!$H$9*E731-Cout_Audit)</f>
        <v/>
      </c>
      <c r="N731" s="137">
        <f>SIMULATEUR!$L$10*(SIMULATEUR!$H$10*F731-Cout_Audit)</f>
        <v/>
      </c>
      <c r="O731" s="137">
        <f>SIMULATEUR!$L$11*(SIMULATEUR!$H$11*G731-Cout_Audit)</f>
        <v/>
      </c>
      <c r="P731" s="137">
        <f>SIMULATEUR!$L$12*(SIMULATEUR!$H$12*H731-Cout_Audit)</f>
        <v/>
      </c>
      <c r="Q731" s="137">
        <f>SIMULATEUR!$L$13*(SIMULATEUR!$H$13*I731-Cout_Audit)</f>
        <v/>
      </c>
      <c r="S731" s="138">
        <f>SUM(J731:Q731)</f>
        <v/>
      </c>
    </row>
    <row r="732">
      <c r="A732" s="135" t="n">
        <v>729</v>
      </c>
      <c r="B732" s="136">
        <f>MAX(0,MIN(1,NORMINV(RAND(),Taux_Recup,Ecart_Type_Recup)))</f>
        <v/>
      </c>
      <c r="C732" s="136">
        <f>MAX(0,MIN(1,NORMINV(RAND(),Taux_Recup,Ecart_Type_Recup)))</f>
        <v/>
      </c>
      <c r="D732" s="136">
        <f>MAX(0,MIN(1,NORMINV(RAND(),Taux_Recup,Ecart_Type_Recup)))</f>
        <v/>
      </c>
      <c r="E732" s="136">
        <f>MAX(0,MIN(1,NORMINV(RAND(),Taux_Recup,Ecart_Type_Recup)))</f>
        <v/>
      </c>
      <c r="F732" s="136">
        <f>MAX(0,MIN(1,NORMINV(RAND(),Taux_Recup,Ecart_Type_Recup)))</f>
        <v/>
      </c>
      <c r="G732" s="136">
        <f>MAX(0,MIN(1,NORMINV(RAND(),Taux_Recup,Ecart_Type_Recup)))</f>
        <v/>
      </c>
      <c r="H732" s="136">
        <f>MAX(0,MIN(1,NORMINV(RAND(),Taux_Recup,Ecart_Type_Recup)))</f>
        <v/>
      </c>
      <c r="I732" s="136">
        <f>MAX(0,MIN(1,NORMINV(RAND(),Taux_Recup,Ecart_Type_Recup)))</f>
        <v/>
      </c>
      <c r="J732" s="137">
        <f>SIMULATEUR!$L$6*(SIMULATEUR!$H$6*B732-Cout_Audit)</f>
        <v/>
      </c>
      <c r="K732" s="137">
        <f>SIMULATEUR!$L$7*(SIMULATEUR!$H$7*C732-Cout_Audit)</f>
        <v/>
      </c>
      <c r="L732" s="137">
        <f>SIMULATEUR!$L$8*(SIMULATEUR!$H$8*D732-Cout_Audit)</f>
        <v/>
      </c>
      <c r="M732" s="137">
        <f>SIMULATEUR!$L$9*(SIMULATEUR!$H$9*E732-Cout_Audit)</f>
        <v/>
      </c>
      <c r="N732" s="137">
        <f>SIMULATEUR!$L$10*(SIMULATEUR!$H$10*F732-Cout_Audit)</f>
        <v/>
      </c>
      <c r="O732" s="137">
        <f>SIMULATEUR!$L$11*(SIMULATEUR!$H$11*G732-Cout_Audit)</f>
        <v/>
      </c>
      <c r="P732" s="137">
        <f>SIMULATEUR!$L$12*(SIMULATEUR!$H$12*H732-Cout_Audit)</f>
        <v/>
      </c>
      <c r="Q732" s="137">
        <f>SIMULATEUR!$L$13*(SIMULATEUR!$H$13*I732-Cout_Audit)</f>
        <v/>
      </c>
      <c r="S732" s="138">
        <f>SUM(J732:Q732)</f>
        <v/>
      </c>
    </row>
    <row r="733">
      <c r="A733" s="135" t="n">
        <v>730</v>
      </c>
      <c r="B733" s="136">
        <f>MAX(0,MIN(1,NORMINV(RAND(),Taux_Recup,Ecart_Type_Recup)))</f>
        <v/>
      </c>
      <c r="C733" s="136">
        <f>MAX(0,MIN(1,NORMINV(RAND(),Taux_Recup,Ecart_Type_Recup)))</f>
        <v/>
      </c>
      <c r="D733" s="136">
        <f>MAX(0,MIN(1,NORMINV(RAND(),Taux_Recup,Ecart_Type_Recup)))</f>
        <v/>
      </c>
      <c r="E733" s="136">
        <f>MAX(0,MIN(1,NORMINV(RAND(),Taux_Recup,Ecart_Type_Recup)))</f>
        <v/>
      </c>
      <c r="F733" s="136">
        <f>MAX(0,MIN(1,NORMINV(RAND(),Taux_Recup,Ecart_Type_Recup)))</f>
        <v/>
      </c>
      <c r="G733" s="136">
        <f>MAX(0,MIN(1,NORMINV(RAND(),Taux_Recup,Ecart_Type_Recup)))</f>
        <v/>
      </c>
      <c r="H733" s="136">
        <f>MAX(0,MIN(1,NORMINV(RAND(),Taux_Recup,Ecart_Type_Recup)))</f>
        <v/>
      </c>
      <c r="I733" s="136">
        <f>MAX(0,MIN(1,NORMINV(RAND(),Taux_Recup,Ecart_Type_Recup)))</f>
        <v/>
      </c>
      <c r="J733" s="137">
        <f>SIMULATEUR!$L$6*(SIMULATEUR!$H$6*B733-Cout_Audit)</f>
        <v/>
      </c>
      <c r="K733" s="137">
        <f>SIMULATEUR!$L$7*(SIMULATEUR!$H$7*C733-Cout_Audit)</f>
        <v/>
      </c>
      <c r="L733" s="137">
        <f>SIMULATEUR!$L$8*(SIMULATEUR!$H$8*D733-Cout_Audit)</f>
        <v/>
      </c>
      <c r="M733" s="137">
        <f>SIMULATEUR!$L$9*(SIMULATEUR!$H$9*E733-Cout_Audit)</f>
        <v/>
      </c>
      <c r="N733" s="137">
        <f>SIMULATEUR!$L$10*(SIMULATEUR!$H$10*F733-Cout_Audit)</f>
        <v/>
      </c>
      <c r="O733" s="137">
        <f>SIMULATEUR!$L$11*(SIMULATEUR!$H$11*G733-Cout_Audit)</f>
        <v/>
      </c>
      <c r="P733" s="137">
        <f>SIMULATEUR!$L$12*(SIMULATEUR!$H$12*H733-Cout_Audit)</f>
        <v/>
      </c>
      <c r="Q733" s="137">
        <f>SIMULATEUR!$L$13*(SIMULATEUR!$H$13*I733-Cout_Audit)</f>
        <v/>
      </c>
      <c r="S733" s="138">
        <f>SUM(J733:Q733)</f>
        <v/>
      </c>
    </row>
    <row r="734">
      <c r="A734" s="135" t="n">
        <v>731</v>
      </c>
      <c r="B734" s="136">
        <f>MAX(0,MIN(1,NORMINV(RAND(),Taux_Recup,Ecart_Type_Recup)))</f>
        <v/>
      </c>
      <c r="C734" s="136">
        <f>MAX(0,MIN(1,NORMINV(RAND(),Taux_Recup,Ecart_Type_Recup)))</f>
        <v/>
      </c>
      <c r="D734" s="136">
        <f>MAX(0,MIN(1,NORMINV(RAND(),Taux_Recup,Ecart_Type_Recup)))</f>
        <v/>
      </c>
      <c r="E734" s="136">
        <f>MAX(0,MIN(1,NORMINV(RAND(),Taux_Recup,Ecart_Type_Recup)))</f>
        <v/>
      </c>
      <c r="F734" s="136">
        <f>MAX(0,MIN(1,NORMINV(RAND(),Taux_Recup,Ecart_Type_Recup)))</f>
        <v/>
      </c>
      <c r="G734" s="136">
        <f>MAX(0,MIN(1,NORMINV(RAND(),Taux_Recup,Ecart_Type_Recup)))</f>
        <v/>
      </c>
      <c r="H734" s="136">
        <f>MAX(0,MIN(1,NORMINV(RAND(),Taux_Recup,Ecart_Type_Recup)))</f>
        <v/>
      </c>
      <c r="I734" s="136">
        <f>MAX(0,MIN(1,NORMINV(RAND(),Taux_Recup,Ecart_Type_Recup)))</f>
        <v/>
      </c>
      <c r="J734" s="137">
        <f>SIMULATEUR!$L$6*(SIMULATEUR!$H$6*B734-Cout_Audit)</f>
        <v/>
      </c>
      <c r="K734" s="137">
        <f>SIMULATEUR!$L$7*(SIMULATEUR!$H$7*C734-Cout_Audit)</f>
        <v/>
      </c>
      <c r="L734" s="137">
        <f>SIMULATEUR!$L$8*(SIMULATEUR!$H$8*D734-Cout_Audit)</f>
        <v/>
      </c>
      <c r="M734" s="137">
        <f>SIMULATEUR!$L$9*(SIMULATEUR!$H$9*E734-Cout_Audit)</f>
        <v/>
      </c>
      <c r="N734" s="137">
        <f>SIMULATEUR!$L$10*(SIMULATEUR!$H$10*F734-Cout_Audit)</f>
        <v/>
      </c>
      <c r="O734" s="137">
        <f>SIMULATEUR!$L$11*(SIMULATEUR!$H$11*G734-Cout_Audit)</f>
        <v/>
      </c>
      <c r="P734" s="137">
        <f>SIMULATEUR!$L$12*(SIMULATEUR!$H$12*H734-Cout_Audit)</f>
        <v/>
      </c>
      <c r="Q734" s="137">
        <f>SIMULATEUR!$L$13*(SIMULATEUR!$H$13*I734-Cout_Audit)</f>
        <v/>
      </c>
      <c r="S734" s="138">
        <f>SUM(J734:Q734)</f>
        <v/>
      </c>
    </row>
    <row r="735">
      <c r="A735" s="135" t="n">
        <v>732</v>
      </c>
      <c r="B735" s="136">
        <f>MAX(0,MIN(1,NORMINV(RAND(),Taux_Recup,Ecart_Type_Recup)))</f>
        <v/>
      </c>
      <c r="C735" s="136">
        <f>MAX(0,MIN(1,NORMINV(RAND(),Taux_Recup,Ecart_Type_Recup)))</f>
        <v/>
      </c>
      <c r="D735" s="136">
        <f>MAX(0,MIN(1,NORMINV(RAND(),Taux_Recup,Ecart_Type_Recup)))</f>
        <v/>
      </c>
      <c r="E735" s="136">
        <f>MAX(0,MIN(1,NORMINV(RAND(),Taux_Recup,Ecart_Type_Recup)))</f>
        <v/>
      </c>
      <c r="F735" s="136">
        <f>MAX(0,MIN(1,NORMINV(RAND(),Taux_Recup,Ecart_Type_Recup)))</f>
        <v/>
      </c>
      <c r="G735" s="136">
        <f>MAX(0,MIN(1,NORMINV(RAND(),Taux_Recup,Ecart_Type_Recup)))</f>
        <v/>
      </c>
      <c r="H735" s="136">
        <f>MAX(0,MIN(1,NORMINV(RAND(),Taux_Recup,Ecart_Type_Recup)))</f>
        <v/>
      </c>
      <c r="I735" s="136">
        <f>MAX(0,MIN(1,NORMINV(RAND(),Taux_Recup,Ecart_Type_Recup)))</f>
        <v/>
      </c>
      <c r="J735" s="137">
        <f>SIMULATEUR!$L$6*(SIMULATEUR!$H$6*B735-Cout_Audit)</f>
        <v/>
      </c>
      <c r="K735" s="137">
        <f>SIMULATEUR!$L$7*(SIMULATEUR!$H$7*C735-Cout_Audit)</f>
        <v/>
      </c>
      <c r="L735" s="137">
        <f>SIMULATEUR!$L$8*(SIMULATEUR!$H$8*D735-Cout_Audit)</f>
        <v/>
      </c>
      <c r="M735" s="137">
        <f>SIMULATEUR!$L$9*(SIMULATEUR!$H$9*E735-Cout_Audit)</f>
        <v/>
      </c>
      <c r="N735" s="137">
        <f>SIMULATEUR!$L$10*(SIMULATEUR!$H$10*F735-Cout_Audit)</f>
        <v/>
      </c>
      <c r="O735" s="137">
        <f>SIMULATEUR!$L$11*(SIMULATEUR!$H$11*G735-Cout_Audit)</f>
        <v/>
      </c>
      <c r="P735" s="137">
        <f>SIMULATEUR!$L$12*(SIMULATEUR!$H$12*H735-Cout_Audit)</f>
        <v/>
      </c>
      <c r="Q735" s="137">
        <f>SIMULATEUR!$L$13*(SIMULATEUR!$H$13*I735-Cout_Audit)</f>
        <v/>
      </c>
      <c r="S735" s="138">
        <f>SUM(J735:Q735)</f>
        <v/>
      </c>
    </row>
    <row r="736">
      <c r="A736" s="135" t="n">
        <v>733</v>
      </c>
      <c r="B736" s="136">
        <f>MAX(0,MIN(1,NORMINV(RAND(),Taux_Recup,Ecart_Type_Recup)))</f>
        <v/>
      </c>
      <c r="C736" s="136">
        <f>MAX(0,MIN(1,NORMINV(RAND(),Taux_Recup,Ecart_Type_Recup)))</f>
        <v/>
      </c>
      <c r="D736" s="136">
        <f>MAX(0,MIN(1,NORMINV(RAND(),Taux_Recup,Ecart_Type_Recup)))</f>
        <v/>
      </c>
      <c r="E736" s="136">
        <f>MAX(0,MIN(1,NORMINV(RAND(),Taux_Recup,Ecart_Type_Recup)))</f>
        <v/>
      </c>
      <c r="F736" s="136">
        <f>MAX(0,MIN(1,NORMINV(RAND(),Taux_Recup,Ecart_Type_Recup)))</f>
        <v/>
      </c>
      <c r="G736" s="136">
        <f>MAX(0,MIN(1,NORMINV(RAND(),Taux_Recup,Ecart_Type_Recup)))</f>
        <v/>
      </c>
      <c r="H736" s="136">
        <f>MAX(0,MIN(1,NORMINV(RAND(),Taux_Recup,Ecart_Type_Recup)))</f>
        <v/>
      </c>
      <c r="I736" s="136">
        <f>MAX(0,MIN(1,NORMINV(RAND(),Taux_Recup,Ecart_Type_Recup)))</f>
        <v/>
      </c>
      <c r="J736" s="137">
        <f>SIMULATEUR!$L$6*(SIMULATEUR!$H$6*B736-Cout_Audit)</f>
        <v/>
      </c>
      <c r="K736" s="137">
        <f>SIMULATEUR!$L$7*(SIMULATEUR!$H$7*C736-Cout_Audit)</f>
        <v/>
      </c>
      <c r="L736" s="137">
        <f>SIMULATEUR!$L$8*(SIMULATEUR!$H$8*D736-Cout_Audit)</f>
        <v/>
      </c>
      <c r="M736" s="137">
        <f>SIMULATEUR!$L$9*(SIMULATEUR!$H$9*E736-Cout_Audit)</f>
        <v/>
      </c>
      <c r="N736" s="137">
        <f>SIMULATEUR!$L$10*(SIMULATEUR!$H$10*F736-Cout_Audit)</f>
        <v/>
      </c>
      <c r="O736" s="137">
        <f>SIMULATEUR!$L$11*(SIMULATEUR!$H$11*G736-Cout_Audit)</f>
        <v/>
      </c>
      <c r="P736" s="137">
        <f>SIMULATEUR!$L$12*(SIMULATEUR!$H$12*H736-Cout_Audit)</f>
        <v/>
      </c>
      <c r="Q736" s="137">
        <f>SIMULATEUR!$L$13*(SIMULATEUR!$H$13*I736-Cout_Audit)</f>
        <v/>
      </c>
      <c r="S736" s="138">
        <f>SUM(J736:Q736)</f>
        <v/>
      </c>
    </row>
    <row r="737">
      <c r="A737" s="135" t="n">
        <v>734</v>
      </c>
      <c r="B737" s="136">
        <f>MAX(0,MIN(1,NORMINV(RAND(),Taux_Recup,Ecart_Type_Recup)))</f>
        <v/>
      </c>
      <c r="C737" s="136">
        <f>MAX(0,MIN(1,NORMINV(RAND(),Taux_Recup,Ecart_Type_Recup)))</f>
        <v/>
      </c>
      <c r="D737" s="136">
        <f>MAX(0,MIN(1,NORMINV(RAND(),Taux_Recup,Ecart_Type_Recup)))</f>
        <v/>
      </c>
      <c r="E737" s="136">
        <f>MAX(0,MIN(1,NORMINV(RAND(),Taux_Recup,Ecart_Type_Recup)))</f>
        <v/>
      </c>
      <c r="F737" s="136">
        <f>MAX(0,MIN(1,NORMINV(RAND(),Taux_Recup,Ecart_Type_Recup)))</f>
        <v/>
      </c>
      <c r="G737" s="136">
        <f>MAX(0,MIN(1,NORMINV(RAND(),Taux_Recup,Ecart_Type_Recup)))</f>
        <v/>
      </c>
      <c r="H737" s="136">
        <f>MAX(0,MIN(1,NORMINV(RAND(),Taux_Recup,Ecart_Type_Recup)))</f>
        <v/>
      </c>
      <c r="I737" s="136">
        <f>MAX(0,MIN(1,NORMINV(RAND(),Taux_Recup,Ecart_Type_Recup)))</f>
        <v/>
      </c>
      <c r="J737" s="137">
        <f>SIMULATEUR!$L$6*(SIMULATEUR!$H$6*B737-Cout_Audit)</f>
        <v/>
      </c>
      <c r="K737" s="137">
        <f>SIMULATEUR!$L$7*(SIMULATEUR!$H$7*C737-Cout_Audit)</f>
        <v/>
      </c>
      <c r="L737" s="137">
        <f>SIMULATEUR!$L$8*(SIMULATEUR!$H$8*D737-Cout_Audit)</f>
        <v/>
      </c>
      <c r="M737" s="137">
        <f>SIMULATEUR!$L$9*(SIMULATEUR!$H$9*E737-Cout_Audit)</f>
        <v/>
      </c>
      <c r="N737" s="137">
        <f>SIMULATEUR!$L$10*(SIMULATEUR!$H$10*F737-Cout_Audit)</f>
        <v/>
      </c>
      <c r="O737" s="137">
        <f>SIMULATEUR!$L$11*(SIMULATEUR!$H$11*G737-Cout_Audit)</f>
        <v/>
      </c>
      <c r="P737" s="137">
        <f>SIMULATEUR!$L$12*(SIMULATEUR!$H$12*H737-Cout_Audit)</f>
        <v/>
      </c>
      <c r="Q737" s="137">
        <f>SIMULATEUR!$L$13*(SIMULATEUR!$H$13*I737-Cout_Audit)</f>
        <v/>
      </c>
      <c r="S737" s="138">
        <f>SUM(J737:Q737)</f>
        <v/>
      </c>
    </row>
    <row r="738">
      <c r="A738" s="135" t="n">
        <v>735</v>
      </c>
      <c r="B738" s="136">
        <f>MAX(0,MIN(1,NORMINV(RAND(),Taux_Recup,Ecart_Type_Recup)))</f>
        <v/>
      </c>
      <c r="C738" s="136">
        <f>MAX(0,MIN(1,NORMINV(RAND(),Taux_Recup,Ecart_Type_Recup)))</f>
        <v/>
      </c>
      <c r="D738" s="136">
        <f>MAX(0,MIN(1,NORMINV(RAND(),Taux_Recup,Ecart_Type_Recup)))</f>
        <v/>
      </c>
      <c r="E738" s="136">
        <f>MAX(0,MIN(1,NORMINV(RAND(),Taux_Recup,Ecart_Type_Recup)))</f>
        <v/>
      </c>
      <c r="F738" s="136">
        <f>MAX(0,MIN(1,NORMINV(RAND(),Taux_Recup,Ecart_Type_Recup)))</f>
        <v/>
      </c>
      <c r="G738" s="136">
        <f>MAX(0,MIN(1,NORMINV(RAND(),Taux_Recup,Ecart_Type_Recup)))</f>
        <v/>
      </c>
      <c r="H738" s="136">
        <f>MAX(0,MIN(1,NORMINV(RAND(),Taux_Recup,Ecart_Type_Recup)))</f>
        <v/>
      </c>
      <c r="I738" s="136">
        <f>MAX(0,MIN(1,NORMINV(RAND(),Taux_Recup,Ecart_Type_Recup)))</f>
        <v/>
      </c>
      <c r="J738" s="137">
        <f>SIMULATEUR!$L$6*(SIMULATEUR!$H$6*B738-Cout_Audit)</f>
        <v/>
      </c>
      <c r="K738" s="137">
        <f>SIMULATEUR!$L$7*(SIMULATEUR!$H$7*C738-Cout_Audit)</f>
        <v/>
      </c>
      <c r="L738" s="137">
        <f>SIMULATEUR!$L$8*(SIMULATEUR!$H$8*D738-Cout_Audit)</f>
        <v/>
      </c>
      <c r="M738" s="137">
        <f>SIMULATEUR!$L$9*(SIMULATEUR!$H$9*E738-Cout_Audit)</f>
        <v/>
      </c>
      <c r="N738" s="137">
        <f>SIMULATEUR!$L$10*(SIMULATEUR!$H$10*F738-Cout_Audit)</f>
        <v/>
      </c>
      <c r="O738" s="137">
        <f>SIMULATEUR!$L$11*(SIMULATEUR!$H$11*G738-Cout_Audit)</f>
        <v/>
      </c>
      <c r="P738" s="137">
        <f>SIMULATEUR!$L$12*(SIMULATEUR!$H$12*H738-Cout_Audit)</f>
        <v/>
      </c>
      <c r="Q738" s="137">
        <f>SIMULATEUR!$L$13*(SIMULATEUR!$H$13*I738-Cout_Audit)</f>
        <v/>
      </c>
      <c r="S738" s="138">
        <f>SUM(J738:Q738)</f>
        <v/>
      </c>
    </row>
    <row r="739">
      <c r="A739" s="135" t="n">
        <v>736</v>
      </c>
      <c r="B739" s="136">
        <f>MAX(0,MIN(1,NORMINV(RAND(),Taux_Recup,Ecart_Type_Recup)))</f>
        <v/>
      </c>
      <c r="C739" s="136">
        <f>MAX(0,MIN(1,NORMINV(RAND(),Taux_Recup,Ecart_Type_Recup)))</f>
        <v/>
      </c>
      <c r="D739" s="136">
        <f>MAX(0,MIN(1,NORMINV(RAND(),Taux_Recup,Ecart_Type_Recup)))</f>
        <v/>
      </c>
      <c r="E739" s="136">
        <f>MAX(0,MIN(1,NORMINV(RAND(),Taux_Recup,Ecart_Type_Recup)))</f>
        <v/>
      </c>
      <c r="F739" s="136">
        <f>MAX(0,MIN(1,NORMINV(RAND(),Taux_Recup,Ecart_Type_Recup)))</f>
        <v/>
      </c>
      <c r="G739" s="136">
        <f>MAX(0,MIN(1,NORMINV(RAND(),Taux_Recup,Ecart_Type_Recup)))</f>
        <v/>
      </c>
      <c r="H739" s="136">
        <f>MAX(0,MIN(1,NORMINV(RAND(),Taux_Recup,Ecart_Type_Recup)))</f>
        <v/>
      </c>
      <c r="I739" s="136">
        <f>MAX(0,MIN(1,NORMINV(RAND(),Taux_Recup,Ecart_Type_Recup)))</f>
        <v/>
      </c>
      <c r="J739" s="137">
        <f>SIMULATEUR!$L$6*(SIMULATEUR!$H$6*B739-Cout_Audit)</f>
        <v/>
      </c>
      <c r="K739" s="137">
        <f>SIMULATEUR!$L$7*(SIMULATEUR!$H$7*C739-Cout_Audit)</f>
        <v/>
      </c>
      <c r="L739" s="137">
        <f>SIMULATEUR!$L$8*(SIMULATEUR!$H$8*D739-Cout_Audit)</f>
        <v/>
      </c>
      <c r="M739" s="137">
        <f>SIMULATEUR!$L$9*(SIMULATEUR!$H$9*E739-Cout_Audit)</f>
        <v/>
      </c>
      <c r="N739" s="137">
        <f>SIMULATEUR!$L$10*(SIMULATEUR!$H$10*F739-Cout_Audit)</f>
        <v/>
      </c>
      <c r="O739" s="137">
        <f>SIMULATEUR!$L$11*(SIMULATEUR!$H$11*G739-Cout_Audit)</f>
        <v/>
      </c>
      <c r="P739" s="137">
        <f>SIMULATEUR!$L$12*(SIMULATEUR!$H$12*H739-Cout_Audit)</f>
        <v/>
      </c>
      <c r="Q739" s="137">
        <f>SIMULATEUR!$L$13*(SIMULATEUR!$H$13*I739-Cout_Audit)</f>
        <v/>
      </c>
      <c r="S739" s="138">
        <f>SUM(J739:Q739)</f>
        <v/>
      </c>
    </row>
    <row r="740">
      <c r="A740" s="135" t="n">
        <v>737</v>
      </c>
      <c r="B740" s="136">
        <f>MAX(0,MIN(1,NORMINV(RAND(),Taux_Recup,Ecart_Type_Recup)))</f>
        <v/>
      </c>
      <c r="C740" s="136">
        <f>MAX(0,MIN(1,NORMINV(RAND(),Taux_Recup,Ecart_Type_Recup)))</f>
        <v/>
      </c>
      <c r="D740" s="136">
        <f>MAX(0,MIN(1,NORMINV(RAND(),Taux_Recup,Ecart_Type_Recup)))</f>
        <v/>
      </c>
      <c r="E740" s="136">
        <f>MAX(0,MIN(1,NORMINV(RAND(),Taux_Recup,Ecart_Type_Recup)))</f>
        <v/>
      </c>
      <c r="F740" s="136">
        <f>MAX(0,MIN(1,NORMINV(RAND(),Taux_Recup,Ecart_Type_Recup)))</f>
        <v/>
      </c>
      <c r="G740" s="136">
        <f>MAX(0,MIN(1,NORMINV(RAND(),Taux_Recup,Ecart_Type_Recup)))</f>
        <v/>
      </c>
      <c r="H740" s="136">
        <f>MAX(0,MIN(1,NORMINV(RAND(),Taux_Recup,Ecart_Type_Recup)))</f>
        <v/>
      </c>
      <c r="I740" s="136">
        <f>MAX(0,MIN(1,NORMINV(RAND(),Taux_Recup,Ecart_Type_Recup)))</f>
        <v/>
      </c>
      <c r="J740" s="137">
        <f>SIMULATEUR!$L$6*(SIMULATEUR!$H$6*B740-Cout_Audit)</f>
        <v/>
      </c>
      <c r="K740" s="137">
        <f>SIMULATEUR!$L$7*(SIMULATEUR!$H$7*C740-Cout_Audit)</f>
        <v/>
      </c>
      <c r="L740" s="137">
        <f>SIMULATEUR!$L$8*(SIMULATEUR!$H$8*D740-Cout_Audit)</f>
        <v/>
      </c>
      <c r="M740" s="137">
        <f>SIMULATEUR!$L$9*(SIMULATEUR!$H$9*E740-Cout_Audit)</f>
        <v/>
      </c>
      <c r="N740" s="137">
        <f>SIMULATEUR!$L$10*(SIMULATEUR!$H$10*F740-Cout_Audit)</f>
        <v/>
      </c>
      <c r="O740" s="137">
        <f>SIMULATEUR!$L$11*(SIMULATEUR!$H$11*G740-Cout_Audit)</f>
        <v/>
      </c>
      <c r="P740" s="137">
        <f>SIMULATEUR!$L$12*(SIMULATEUR!$H$12*H740-Cout_Audit)</f>
        <v/>
      </c>
      <c r="Q740" s="137">
        <f>SIMULATEUR!$L$13*(SIMULATEUR!$H$13*I740-Cout_Audit)</f>
        <v/>
      </c>
      <c r="S740" s="138">
        <f>SUM(J740:Q740)</f>
        <v/>
      </c>
    </row>
    <row r="741">
      <c r="A741" s="135" t="n">
        <v>738</v>
      </c>
      <c r="B741" s="136">
        <f>MAX(0,MIN(1,NORMINV(RAND(),Taux_Recup,Ecart_Type_Recup)))</f>
        <v/>
      </c>
      <c r="C741" s="136">
        <f>MAX(0,MIN(1,NORMINV(RAND(),Taux_Recup,Ecart_Type_Recup)))</f>
        <v/>
      </c>
      <c r="D741" s="136">
        <f>MAX(0,MIN(1,NORMINV(RAND(),Taux_Recup,Ecart_Type_Recup)))</f>
        <v/>
      </c>
      <c r="E741" s="136">
        <f>MAX(0,MIN(1,NORMINV(RAND(),Taux_Recup,Ecart_Type_Recup)))</f>
        <v/>
      </c>
      <c r="F741" s="136">
        <f>MAX(0,MIN(1,NORMINV(RAND(),Taux_Recup,Ecart_Type_Recup)))</f>
        <v/>
      </c>
      <c r="G741" s="136">
        <f>MAX(0,MIN(1,NORMINV(RAND(),Taux_Recup,Ecart_Type_Recup)))</f>
        <v/>
      </c>
      <c r="H741" s="136">
        <f>MAX(0,MIN(1,NORMINV(RAND(),Taux_Recup,Ecart_Type_Recup)))</f>
        <v/>
      </c>
      <c r="I741" s="136">
        <f>MAX(0,MIN(1,NORMINV(RAND(),Taux_Recup,Ecart_Type_Recup)))</f>
        <v/>
      </c>
      <c r="J741" s="137">
        <f>SIMULATEUR!$L$6*(SIMULATEUR!$H$6*B741-Cout_Audit)</f>
        <v/>
      </c>
      <c r="K741" s="137">
        <f>SIMULATEUR!$L$7*(SIMULATEUR!$H$7*C741-Cout_Audit)</f>
        <v/>
      </c>
      <c r="L741" s="137">
        <f>SIMULATEUR!$L$8*(SIMULATEUR!$H$8*D741-Cout_Audit)</f>
        <v/>
      </c>
      <c r="M741" s="137">
        <f>SIMULATEUR!$L$9*(SIMULATEUR!$H$9*E741-Cout_Audit)</f>
        <v/>
      </c>
      <c r="N741" s="137">
        <f>SIMULATEUR!$L$10*(SIMULATEUR!$H$10*F741-Cout_Audit)</f>
        <v/>
      </c>
      <c r="O741" s="137">
        <f>SIMULATEUR!$L$11*(SIMULATEUR!$H$11*G741-Cout_Audit)</f>
        <v/>
      </c>
      <c r="P741" s="137">
        <f>SIMULATEUR!$L$12*(SIMULATEUR!$H$12*H741-Cout_Audit)</f>
        <v/>
      </c>
      <c r="Q741" s="137">
        <f>SIMULATEUR!$L$13*(SIMULATEUR!$H$13*I741-Cout_Audit)</f>
        <v/>
      </c>
      <c r="S741" s="138">
        <f>SUM(J741:Q741)</f>
        <v/>
      </c>
    </row>
    <row r="742">
      <c r="A742" s="135" t="n">
        <v>739</v>
      </c>
      <c r="B742" s="136">
        <f>MAX(0,MIN(1,NORMINV(RAND(),Taux_Recup,Ecart_Type_Recup)))</f>
        <v/>
      </c>
      <c r="C742" s="136">
        <f>MAX(0,MIN(1,NORMINV(RAND(),Taux_Recup,Ecart_Type_Recup)))</f>
        <v/>
      </c>
      <c r="D742" s="136">
        <f>MAX(0,MIN(1,NORMINV(RAND(),Taux_Recup,Ecart_Type_Recup)))</f>
        <v/>
      </c>
      <c r="E742" s="136">
        <f>MAX(0,MIN(1,NORMINV(RAND(),Taux_Recup,Ecart_Type_Recup)))</f>
        <v/>
      </c>
      <c r="F742" s="136">
        <f>MAX(0,MIN(1,NORMINV(RAND(),Taux_Recup,Ecart_Type_Recup)))</f>
        <v/>
      </c>
      <c r="G742" s="136">
        <f>MAX(0,MIN(1,NORMINV(RAND(),Taux_Recup,Ecart_Type_Recup)))</f>
        <v/>
      </c>
      <c r="H742" s="136">
        <f>MAX(0,MIN(1,NORMINV(RAND(),Taux_Recup,Ecart_Type_Recup)))</f>
        <v/>
      </c>
      <c r="I742" s="136">
        <f>MAX(0,MIN(1,NORMINV(RAND(),Taux_Recup,Ecart_Type_Recup)))</f>
        <v/>
      </c>
      <c r="J742" s="137">
        <f>SIMULATEUR!$L$6*(SIMULATEUR!$H$6*B742-Cout_Audit)</f>
        <v/>
      </c>
      <c r="K742" s="137">
        <f>SIMULATEUR!$L$7*(SIMULATEUR!$H$7*C742-Cout_Audit)</f>
        <v/>
      </c>
      <c r="L742" s="137">
        <f>SIMULATEUR!$L$8*(SIMULATEUR!$H$8*D742-Cout_Audit)</f>
        <v/>
      </c>
      <c r="M742" s="137">
        <f>SIMULATEUR!$L$9*(SIMULATEUR!$H$9*E742-Cout_Audit)</f>
        <v/>
      </c>
      <c r="N742" s="137">
        <f>SIMULATEUR!$L$10*(SIMULATEUR!$H$10*F742-Cout_Audit)</f>
        <v/>
      </c>
      <c r="O742" s="137">
        <f>SIMULATEUR!$L$11*(SIMULATEUR!$H$11*G742-Cout_Audit)</f>
        <v/>
      </c>
      <c r="P742" s="137">
        <f>SIMULATEUR!$L$12*(SIMULATEUR!$H$12*H742-Cout_Audit)</f>
        <v/>
      </c>
      <c r="Q742" s="137">
        <f>SIMULATEUR!$L$13*(SIMULATEUR!$H$13*I742-Cout_Audit)</f>
        <v/>
      </c>
      <c r="S742" s="138">
        <f>SUM(J742:Q742)</f>
        <v/>
      </c>
    </row>
    <row r="743">
      <c r="A743" s="135" t="n">
        <v>740</v>
      </c>
      <c r="B743" s="136">
        <f>MAX(0,MIN(1,NORMINV(RAND(),Taux_Recup,Ecart_Type_Recup)))</f>
        <v/>
      </c>
      <c r="C743" s="136">
        <f>MAX(0,MIN(1,NORMINV(RAND(),Taux_Recup,Ecart_Type_Recup)))</f>
        <v/>
      </c>
      <c r="D743" s="136">
        <f>MAX(0,MIN(1,NORMINV(RAND(),Taux_Recup,Ecart_Type_Recup)))</f>
        <v/>
      </c>
      <c r="E743" s="136">
        <f>MAX(0,MIN(1,NORMINV(RAND(),Taux_Recup,Ecart_Type_Recup)))</f>
        <v/>
      </c>
      <c r="F743" s="136">
        <f>MAX(0,MIN(1,NORMINV(RAND(),Taux_Recup,Ecart_Type_Recup)))</f>
        <v/>
      </c>
      <c r="G743" s="136">
        <f>MAX(0,MIN(1,NORMINV(RAND(),Taux_Recup,Ecart_Type_Recup)))</f>
        <v/>
      </c>
      <c r="H743" s="136">
        <f>MAX(0,MIN(1,NORMINV(RAND(),Taux_Recup,Ecart_Type_Recup)))</f>
        <v/>
      </c>
      <c r="I743" s="136">
        <f>MAX(0,MIN(1,NORMINV(RAND(),Taux_Recup,Ecart_Type_Recup)))</f>
        <v/>
      </c>
      <c r="J743" s="137">
        <f>SIMULATEUR!$L$6*(SIMULATEUR!$H$6*B743-Cout_Audit)</f>
        <v/>
      </c>
      <c r="K743" s="137">
        <f>SIMULATEUR!$L$7*(SIMULATEUR!$H$7*C743-Cout_Audit)</f>
        <v/>
      </c>
      <c r="L743" s="137">
        <f>SIMULATEUR!$L$8*(SIMULATEUR!$H$8*D743-Cout_Audit)</f>
        <v/>
      </c>
      <c r="M743" s="137">
        <f>SIMULATEUR!$L$9*(SIMULATEUR!$H$9*E743-Cout_Audit)</f>
        <v/>
      </c>
      <c r="N743" s="137">
        <f>SIMULATEUR!$L$10*(SIMULATEUR!$H$10*F743-Cout_Audit)</f>
        <v/>
      </c>
      <c r="O743" s="137">
        <f>SIMULATEUR!$L$11*(SIMULATEUR!$H$11*G743-Cout_Audit)</f>
        <v/>
      </c>
      <c r="P743" s="137">
        <f>SIMULATEUR!$L$12*(SIMULATEUR!$H$12*H743-Cout_Audit)</f>
        <v/>
      </c>
      <c r="Q743" s="137">
        <f>SIMULATEUR!$L$13*(SIMULATEUR!$H$13*I743-Cout_Audit)</f>
        <v/>
      </c>
      <c r="S743" s="138">
        <f>SUM(J743:Q743)</f>
        <v/>
      </c>
    </row>
    <row r="744">
      <c r="A744" s="135" t="n">
        <v>741</v>
      </c>
      <c r="B744" s="136">
        <f>MAX(0,MIN(1,NORMINV(RAND(),Taux_Recup,Ecart_Type_Recup)))</f>
        <v/>
      </c>
      <c r="C744" s="136">
        <f>MAX(0,MIN(1,NORMINV(RAND(),Taux_Recup,Ecart_Type_Recup)))</f>
        <v/>
      </c>
      <c r="D744" s="136">
        <f>MAX(0,MIN(1,NORMINV(RAND(),Taux_Recup,Ecart_Type_Recup)))</f>
        <v/>
      </c>
      <c r="E744" s="136">
        <f>MAX(0,MIN(1,NORMINV(RAND(),Taux_Recup,Ecart_Type_Recup)))</f>
        <v/>
      </c>
      <c r="F744" s="136">
        <f>MAX(0,MIN(1,NORMINV(RAND(),Taux_Recup,Ecart_Type_Recup)))</f>
        <v/>
      </c>
      <c r="G744" s="136">
        <f>MAX(0,MIN(1,NORMINV(RAND(),Taux_Recup,Ecart_Type_Recup)))</f>
        <v/>
      </c>
      <c r="H744" s="136">
        <f>MAX(0,MIN(1,NORMINV(RAND(),Taux_Recup,Ecart_Type_Recup)))</f>
        <v/>
      </c>
      <c r="I744" s="136">
        <f>MAX(0,MIN(1,NORMINV(RAND(),Taux_Recup,Ecart_Type_Recup)))</f>
        <v/>
      </c>
      <c r="J744" s="137">
        <f>SIMULATEUR!$L$6*(SIMULATEUR!$H$6*B744-Cout_Audit)</f>
        <v/>
      </c>
      <c r="K744" s="137">
        <f>SIMULATEUR!$L$7*(SIMULATEUR!$H$7*C744-Cout_Audit)</f>
        <v/>
      </c>
      <c r="L744" s="137">
        <f>SIMULATEUR!$L$8*(SIMULATEUR!$H$8*D744-Cout_Audit)</f>
        <v/>
      </c>
      <c r="M744" s="137">
        <f>SIMULATEUR!$L$9*(SIMULATEUR!$H$9*E744-Cout_Audit)</f>
        <v/>
      </c>
      <c r="N744" s="137">
        <f>SIMULATEUR!$L$10*(SIMULATEUR!$H$10*F744-Cout_Audit)</f>
        <v/>
      </c>
      <c r="O744" s="137">
        <f>SIMULATEUR!$L$11*(SIMULATEUR!$H$11*G744-Cout_Audit)</f>
        <v/>
      </c>
      <c r="P744" s="137">
        <f>SIMULATEUR!$L$12*(SIMULATEUR!$H$12*H744-Cout_Audit)</f>
        <v/>
      </c>
      <c r="Q744" s="137">
        <f>SIMULATEUR!$L$13*(SIMULATEUR!$H$13*I744-Cout_Audit)</f>
        <v/>
      </c>
      <c r="S744" s="138">
        <f>SUM(J744:Q744)</f>
        <v/>
      </c>
    </row>
    <row r="745">
      <c r="A745" s="135" t="n">
        <v>742</v>
      </c>
      <c r="B745" s="136">
        <f>MAX(0,MIN(1,NORMINV(RAND(),Taux_Recup,Ecart_Type_Recup)))</f>
        <v/>
      </c>
      <c r="C745" s="136">
        <f>MAX(0,MIN(1,NORMINV(RAND(),Taux_Recup,Ecart_Type_Recup)))</f>
        <v/>
      </c>
      <c r="D745" s="136">
        <f>MAX(0,MIN(1,NORMINV(RAND(),Taux_Recup,Ecart_Type_Recup)))</f>
        <v/>
      </c>
      <c r="E745" s="136">
        <f>MAX(0,MIN(1,NORMINV(RAND(),Taux_Recup,Ecart_Type_Recup)))</f>
        <v/>
      </c>
      <c r="F745" s="136">
        <f>MAX(0,MIN(1,NORMINV(RAND(),Taux_Recup,Ecart_Type_Recup)))</f>
        <v/>
      </c>
      <c r="G745" s="136">
        <f>MAX(0,MIN(1,NORMINV(RAND(),Taux_Recup,Ecart_Type_Recup)))</f>
        <v/>
      </c>
      <c r="H745" s="136">
        <f>MAX(0,MIN(1,NORMINV(RAND(),Taux_Recup,Ecart_Type_Recup)))</f>
        <v/>
      </c>
      <c r="I745" s="136">
        <f>MAX(0,MIN(1,NORMINV(RAND(),Taux_Recup,Ecart_Type_Recup)))</f>
        <v/>
      </c>
      <c r="J745" s="137">
        <f>SIMULATEUR!$L$6*(SIMULATEUR!$H$6*B745-Cout_Audit)</f>
        <v/>
      </c>
      <c r="K745" s="137">
        <f>SIMULATEUR!$L$7*(SIMULATEUR!$H$7*C745-Cout_Audit)</f>
        <v/>
      </c>
      <c r="L745" s="137">
        <f>SIMULATEUR!$L$8*(SIMULATEUR!$H$8*D745-Cout_Audit)</f>
        <v/>
      </c>
      <c r="M745" s="137">
        <f>SIMULATEUR!$L$9*(SIMULATEUR!$H$9*E745-Cout_Audit)</f>
        <v/>
      </c>
      <c r="N745" s="137">
        <f>SIMULATEUR!$L$10*(SIMULATEUR!$H$10*F745-Cout_Audit)</f>
        <v/>
      </c>
      <c r="O745" s="137">
        <f>SIMULATEUR!$L$11*(SIMULATEUR!$H$11*G745-Cout_Audit)</f>
        <v/>
      </c>
      <c r="P745" s="137">
        <f>SIMULATEUR!$L$12*(SIMULATEUR!$H$12*H745-Cout_Audit)</f>
        <v/>
      </c>
      <c r="Q745" s="137">
        <f>SIMULATEUR!$L$13*(SIMULATEUR!$H$13*I745-Cout_Audit)</f>
        <v/>
      </c>
      <c r="S745" s="138">
        <f>SUM(J745:Q745)</f>
        <v/>
      </c>
    </row>
    <row r="746">
      <c r="A746" s="135" t="n">
        <v>743</v>
      </c>
      <c r="B746" s="136">
        <f>MAX(0,MIN(1,NORMINV(RAND(),Taux_Recup,Ecart_Type_Recup)))</f>
        <v/>
      </c>
      <c r="C746" s="136">
        <f>MAX(0,MIN(1,NORMINV(RAND(),Taux_Recup,Ecart_Type_Recup)))</f>
        <v/>
      </c>
      <c r="D746" s="136">
        <f>MAX(0,MIN(1,NORMINV(RAND(),Taux_Recup,Ecart_Type_Recup)))</f>
        <v/>
      </c>
      <c r="E746" s="136">
        <f>MAX(0,MIN(1,NORMINV(RAND(),Taux_Recup,Ecart_Type_Recup)))</f>
        <v/>
      </c>
      <c r="F746" s="136">
        <f>MAX(0,MIN(1,NORMINV(RAND(),Taux_Recup,Ecart_Type_Recup)))</f>
        <v/>
      </c>
      <c r="G746" s="136">
        <f>MAX(0,MIN(1,NORMINV(RAND(),Taux_Recup,Ecart_Type_Recup)))</f>
        <v/>
      </c>
      <c r="H746" s="136">
        <f>MAX(0,MIN(1,NORMINV(RAND(),Taux_Recup,Ecart_Type_Recup)))</f>
        <v/>
      </c>
      <c r="I746" s="136">
        <f>MAX(0,MIN(1,NORMINV(RAND(),Taux_Recup,Ecart_Type_Recup)))</f>
        <v/>
      </c>
      <c r="J746" s="137">
        <f>SIMULATEUR!$L$6*(SIMULATEUR!$H$6*B746-Cout_Audit)</f>
        <v/>
      </c>
      <c r="K746" s="137">
        <f>SIMULATEUR!$L$7*(SIMULATEUR!$H$7*C746-Cout_Audit)</f>
        <v/>
      </c>
      <c r="L746" s="137">
        <f>SIMULATEUR!$L$8*(SIMULATEUR!$H$8*D746-Cout_Audit)</f>
        <v/>
      </c>
      <c r="M746" s="137">
        <f>SIMULATEUR!$L$9*(SIMULATEUR!$H$9*E746-Cout_Audit)</f>
        <v/>
      </c>
      <c r="N746" s="137">
        <f>SIMULATEUR!$L$10*(SIMULATEUR!$H$10*F746-Cout_Audit)</f>
        <v/>
      </c>
      <c r="O746" s="137">
        <f>SIMULATEUR!$L$11*(SIMULATEUR!$H$11*G746-Cout_Audit)</f>
        <v/>
      </c>
      <c r="P746" s="137">
        <f>SIMULATEUR!$L$12*(SIMULATEUR!$H$12*H746-Cout_Audit)</f>
        <v/>
      </c>
      <c r="Q746" s="137">
        <f>SIMULATEUR!$L$13*(SIMULATEUR!$H$13*I746-Cout_Audit)</f>
        <v/>
      </c>
      <c r="S746" s="138">
        <f>SUM(J746:Q746)</f>
        <v/>
      </c>
    </row>
    <row r="747">
      <c r="A747" s="135" t="n">
        <v>744</v>
      </c>
      <c r="B747" s="136">
        <f>MAX(0,MIN(1,NORMINV(RAND(),Taux_Recup,Ecart_Type_Recup)))</f>
        <v/>
      </c>
      <c r="C747" s="136">
        <f>MAX(0,MIN(1,NORMINV(RAND(),Taux_Recup,Ecart_Type_Recup)))</f>
        <v/>
      </c>
      <c r="D747" s="136">
        <f>MAX(0,MIN(1,NORMINV(RAND(),Taux_Recup,Ecart_Type_Recup)))</f>
        <v/>
      </c>
      <c r="E747" s="136">
        <f>MAX(0,MIN(1,NORMINV(RAND(),Taux_Recup,Ecart_Type_Recup)))</f>
        <v/>
      </c>
      <c r="F747" s="136">
        <f>MAX(0,MIN(1,NORMINV(RAND(),Taux_Recup,Ecart_Type_Recup)))</f>
        <v/>
      </c>
      <c r="G747" s="136">
        <f>MAX(0,MIN(1,NORMINV(RAND(),Taux_Recup,Ecart_Type_Recup)))</f>
        <v/>
      </c>
      <c r="H747" s="136">
        <f>MAX(0,MIN(1,NORMINV(RAND(),Taux_Recup,Ecart_Type_Recup)))</f>
        <v/>
      </c>
      <c r="I747" s="136">
        <f>MAX(0,MIN(1,NORMINV(RAND(),Taux_Recup,Ecart_Type_Recup)))</f>
        <v/>
      </c>
      <c r="J747" s="137">
        <f>SIMULATEUR!$L$6*(SIMULATEUR!$H$6*B747-Cout_Audit)</f>
        <v/>
      </c>
      <c r="K747" s="137">
        <f>SIMULATEUR!$L$7*(SIMULATEUR!$H$7*C747-Cout_Audit)</f>
        <v/>
      </c>
      <c r="L747" s="137">
        <f>SIMULATEUR!$L$8*(SIMULATEUR!$H$8*D747-Cout_Audit)</f>
        <v/>
      </c>
      <c r="M747" s="137">
        <f>SIMULATEUR!$L$9*(SIMULATEUR!$H$9*E747-Cout_Audit)</f>
        <v/>
      </c>
      <c r="N747" s="137">
        <f>SIMULATEUR!$L$10*(SIMULATEUR!$H$10*F747-Cout_Audit)</f>
        <v/>
      </c>
      <c r="O747" s="137">
        <f>SIMULATEUR!$L$11*(SIMULATEUR!$H$11*G747-Cout_Audit)</f>
        <v/>
      </c>
      <c r="P747" s="137">
        <f>SIMULATEUR!$L$12*(SIMULATEUR!$H$12*H747-Cout_Audit)</f>
        <v/>
      </c>
      <c r="Q747" s="137">
        <f>SIMULATEUR!$L$13*(SIMULATEUR!$H$13*I747-Cout_Audit)</f>
        <v/>
      </c>
      <c r="S747" s="138">
        <f>SUM(J747:Q747)</f>
        <v/>
      </c>
    </row>
    <row r="748">
      <c r="A748" s="135" t="n">
        <v>745</v>
      </c>
      <c r="B748" s="136">
        <f>MAX(0,MIN(1,NORMINV(RAND(),Taux_Recup,Ecart_Type_Recup)))</f>
        <v/>
      </c>
      <c r="C748" s="136">
        <f>MAX(0,MIN(1,NORMINV(RAND(),Taux_Recup,Ecart_Type_Recup)))</f>
        <v/>
      </c>
      <c r="D748" s="136">
        <f>MAX(0,MIN(1,NORMINV(RAND(),Taux_Recup,Ecart_Type_Recup)))</f>
        <v/>
      </c>
      <c r="E748" s="136">
        <f>MAX(0,MIN(1,NORMINV(RAND(),Taux_Recup,Ecart_Type_Recup)))</f>
        <v/>
      </c>
      <c r="F748" s="136">
        <f>MAX(0,MIN(1,NORMINV(RAND(),Taux_Recup,Ecart_Type_Recup)))</f>
        <v/>
      </c>
      <c r="G748" s="136">
        <f>MAX(0,MIN(1,NORMINV(RAND(),Taux_Recup,Ecart_Type_Recup)))</f>
        <v/>
      </c>
      <c r="H748" s="136">
        <f>MAX(0,MIN(1,NORMINV(RAND(),Taux_Recup,Ecart_Type_Recup)))</f>
        <v/>
      </c>
      <c r="I748" s="136">
        <f>MAX(0,MIN(1,NORMINV(RAND(),Taux_Recup,Ecart_Type_Recup)))</f>
        <v/>
      </c>
      <c r="J748" s="137">
        <f>SIMULATEUR!$L$6*(SIMULATEUR!$H$6*B748-Cout_Audit)</f>
        <v/>
      </c>
      <c r="K748" s="137">
        <f>SIMULATEUR!$L$7*(SIMULATEUR!$H$7*C748-Cout_Audit)</f>
        <v/>
      </c>
      <c r="L748" s="137">
        <f>SIMULATEUR!$L$8*(SIMULATEUR!$H$8*D748-Cout_Audit)</f>
        <v/>
      </c>
      <c r="M748" s="137">
        <f>SIMULATEUR!$L$9*(SIMULATEUR!$H$9*E748-Cout_Audit)</f>
        <v/>
      </c>
      <c r="N748" s="137">
        <f>SIMULATEUR!$L$10*(SIMULATEUR!$H$10*F748-Cout_Audit)</f>
        <v/>
      </c>
      <c r="O748" s="137">
        <f>SIMULATEUR!$L$11*(SIMULATEUR!$H$11*G748-Cout_Audit)</f>
        <v/>
      </c>
      <c r="P748" s="137">
        <f>SIMULATEUR!$L$12*(SIMULATEUR!$H$12*H748-Cout_Audit)</f>
        <v/>
      </c>
      <c r="Q748" s="137">
        <f>SIMULATEUR!$L$13*(SIMULATEUR!$H$13*I748-Cout_Audit)</f>
        <v/>
      </c>
      <c r="S748" s="138">
        <f>SUM(J748:Q748)</f>
        <v/>
      </c>
    </row>
    <row r="749">
      <c r="A749" s="135" t="n">
        <v>746</v>
      </c>
      <c r="B749" s="136">
        <f>MAX(0,MIN(1,NORMINV(RAND(),Taux_Recup,Ecart_Type_Recup)))</f>
        <v/>
      </c>
      <c r="C749" s="136">
        <f>MAX(0,MIN(1,NORMINV(RAND(),Taux_Recup,Ecart_Type_Recup)))</f>
        <v/>
      </c>
      <c r="D749" s="136">
        <f>MAX(0,MIN(1,NORMINV(RAND(),Taux_Recup,Ecart_Type_Recup)))</f>
        <v/>
      </c>
      <c r="E749" s="136">
        <f>MAX(0,MIN(1,NORMINV(RAND(),Taux_Recup,Ecart_Type_Recup)))</f>
        <v/>
      </c>
      <c r="F749" s="136">
        <f>MAX(0,MIN(1,NORMINV(RAND(),Taux_Recup,Ecart_Type_Recup)))</f>
        <v/>
      </c>
      <c r="G749" s="136">
        <f>MAX(0,MIN(1,NORMINV(RAND(),Taux_Recup,Ecart_Type_Recup)))</f>
        <v/>
      </c>
      <c r="H749" s="136">
        <f>MAX(0,MIN(1,NORMINV(RAND(),Taux_Recup,Ecart_Type_Recup)))</f>
        <v/>
      </c>
      <c r="I749" s="136">
        <f>MAX(0,MIN(1,NORMINV(RAND(),Taux_Recup,Ecart_Type_Recup)))</f>
        <v/>
      </c>
      <c r="J749" s="137">
        <f>SIMULATEUR!$L$6*(SIMULATEUR!$H$6*B749-Cout_Audit)</f>
        <v/>
      </c>
      <c r="K749" s="137">
        <f>SIMULATEUR!$L$7*(SIMULATEUR!$H$7*C749-Cout_Audit)</f>
        <v/>
      </c>
      <c r="L749" s="137">
        <f>SIMULATEUR!$L$8*(SIMULATEUR!$H$8*D749-Cout_Audit)</f>
        <v/>
      </c>
      <c r="M749" s="137">
        <f>SIMULATEUR!$L$9*(SIMULATEUR!$H$9*E749-Cout_Audit)</f>
        <v/>
      </c>
      <c r="N749" s="137">
        <f>SIMULATEUR!$L$10*(SIMULATEUR!$H$10*F749-Cout_Audit)</f>
        <v/>
      </c>
      <c r="O749" s="137">
        <f>SIMULATEUR!$L$11*(SIMULATEUR!$H$11*G749-Cout_Audit)</f>
        <v/>
      </c>
      <c r="P749" s="137">
        <f>SIMULATEUR!$L$12*(SIMULATEUR!$H$12*H749-Cout_Audit)</f>
        <v/>
      </c>
      <c r="Q749" s="137">
        <f>SIMULATEUR!$L$13*(SIMULATEUR!$H$13*I749-Cout_Audit)</f>
        <v/>
      </c>
      <c r="S749" s="138">
        <f>SUM(J749:Q749)</f>
        <v/>
      </c>
    </row>
    <row r="750">
      <c r="A750" s="135" t="n">
        <v>747</v>
      </c>
      <c r="B750" s="136">
        <f>MAX(0,MIN(1,NORMINV(RAND(),Taux_Recup,Ecart_Type_Recup)))</f>
        <v/>
      </c>
      <c r="C750" s="136">
        <f>MAX(0,MIN(1,NORMINV(RAND(),Taux_Recup,Ecart_Type_Recup)))</f>
        <v/>
      </c>
      <c r="D750" s="136">
        <f>MAX(0,MIN(1,NORMINV(RAND(),Taux_Recup,Ecart_Type_Recup)))</f>
        <v/>
      </c>
      <c r="E750" s="136">
        <f>MAX(0,MIN(1,NORMINV(RAND(),Taux_Recup,Ecart_Type_Recup)))</f>
        <v/>
      </c>
      <c r="F750" s="136">
        <f>MAX(0,MIN(1,NORMINV(RAND(),Taux_Recup,Ecart_Type_Recup)))</f>
        <v/>
      </c>
      <c r="G750" s="136">
        <f>MAX(0,MIN(1,NORMINV(RAND(),Taux_Recup,Ecart_Type_Recup)))</f>
        <v/>
      </c>
      <c r="H750" s="136">
        <f>MAX(0,MIN(1,NORMINV(RAND(),Taux_Recup,Ecart_Type_Recup)))</f>
        <v/>
      </c>
      <c r="I750" s="136">
        <f>MAX(0,MIN(1,NORMINV(RAND(),Taux_Recup,Ecart_Type_Recup)))</f>
        <v/>
      </c>
      <c r="J750" s="137">
        <f>SIMULATEUR!$L$6*(SIMULATEUR!$H$6*B750-Cout_Audit)</f>
        <v/>
      </c>
      <c r="K750" s="137">
        <f>SIMULATEUR!$L$7*(SIMULATEUR!$H$7*C750-Cout_Audit)</f>
        <v/>
      </c>
      <c r="L750" s="137">
        <f>SIMULATEUR!$L$8*(SIMULATEUR!$H$8*D750-Cout_Audit)</f>
        <v/>
      </c>
      <c r="M750" s="137">
        <f>SIMULATEUR!$L$9*(SIMULATEUR!$H$9*E750-Cout_Audit)</f>
        <v/>
      </c>
      <c r="N750" s="137">
        <f>SIMULATEUR!$L$10*(SIMULATEUR!$H$10*F750-Cout_Audit)</f>
        <v/>
      </c>
      <c r="O750" s="137">
        <f>SIMULATEUR!$L$11*(SIMULATEUR!$H$11*G750-Cout_Audit)</f>
        <v/>
      </c>
      <c r="P750" s="137">
        <f>SIMULATEUR!$L$12*(SIMULATEUR!$H$12*H750-Cout_Audit)</f>
        <v/>
      </c>
      <c r="Q750" s="137">
        <f>SIMULATEUR!$L$13*(SIMULATEUR!$H$13*I750-Cout_Audit)</f>
        <v/>
      </c>
      <c r="S750" s="138">
        <f>SUM(J750:Q750)</f>
        <v/>
      </c>
    </row>
    <row r="751">
      <c r="A751" s="135" t="n">
        <v>748</v>
      </c>
      <c r="B751" s="136">
        <f>MAX(0,MIN(1,NORMINV(RAND(),Taux_Recup,Ecart_Type_Recup)))</f>
        <v/>
      </c>
      <c r="C751" s="136">
        <f>MAX(0,MIN(1,NORMINV(RAND(),Taux_Recup,Ecart_Type_Recup)))</f>
        <v/>
      </c>
      <c r="D751" s="136">
        <f>MAX(0,MIN(1,NORMINV(RAND(),Taux_Recup,Ecart_Type_Recup)))</f>
        <v/>
      </c>
      <c r="E751" s="136">
        <f>MAX(0,MIN(1,NORMINV(RAND(),Taux_Recup,Ecart_Type_Recup)))</f>
        <v/>
      </c>
      <c r="F751" s="136">
        <f>MAX(0,MIN(1,NORMINV(RAND(),Taux_Recup,Ecart_Type_Recup)))</f>
        <v/>
      </c>
      <c r="G751" s="136">
        <f>MAX(0,MIN(1,NORMINV(RAND(),Taux_Recup,Ecart_Type_Recup)))</f>
        <v/>
      </c>
      <c r="H751" s="136">
        <f>MAX(0,MIN(1,NORMINV(RAND(),Taux_Recup,Ecart_Type_Recup)))</f>
        <v/>
      </c>
      <c r="I751" s="136">
        <f>MAX(0,MIN(1,NORMINV(RAND(),Taux_Recup,Ecart_Type_Recup)))</f>
        <v/>
      </c>
      <c r="J751" s="137">
        <f>SIMULATEUR!$L$6*(SIMULATEUR!$H$6*B751-Cout_Audit)</f>
        <v/>
      </c>
      <c r="K751" s="137">
        <f>SIMULATEUR!$L$7*(SIMULATEUR!$H$7*C751-Cout_Audit)</f>
        <v/>
      </c>
      <c r="L751" s="137">
        <f>SIMULATEUR!$L$8*(SIMULATEUR!$H$8*D751-Cout_Audit)</f>
        <v/>
      </c>
      <c r="M751" s="137">
        <f>SIMULATEUR!$L$9*(SIMULATEUR!$H$9*E751-Cout_Audit)</f>
        <v/>
      </c>
      <c r="N751" s="137">
        <f>SIMULATEUR!$L$10*(SIMULATEUR!$H$10*F751-Cout_Audit)</f>
        <v/>
      </c>
      <c r="O751" s="137">
        <f>SIMULATEUR!$L$11*(SIMULATEUR!$H$11*G751-Cout_Audit)</f>
        <v/>
      </c>
      <c r="P751" s="137">
        <f>SIMULATEUR!$L$12*(SIMULATEUR!$H$12*H751-Cout_Audit)</f>
        <v/>
      </c>
      <c r="Q751" s="137">
        <f>SIMULATEUR!$L$13*(SIMULATEUR!$H$13*I751-Cout_Audit)</f>
        <v/>
      </c>
      <c r="S751" s="138">
        <f>SUM(J751:Q751)</f>
        <v/>
      </c>
    </row>
    <row r="752">
      <c r="A752" s="135" t="n">
        <v>749</v>
      </c>
      <c r="B752" s="136">
        <f>MAX(0,MIN(1,NORMINV(RAND(),Taux_Recup,Ecart_Type_Recup)))</f>
        <v/>
      </c>
      <c r="C752" s="136">
        <f>MAX(0,MIN(1,NORMINV(RAND(),Taux_Recup,Ecart_Type_Recup)))</f>
        <v/>
      </c>
      <c r="D752" s="136">
        <f>MAX(0,MIN(1,NORMINV(RAND(),Taux_Recup,Ecart_Type_Recup)))</f>
        <v/>
      </c>
      <c r="E752" s="136">
        <f>MAX(0,MIN(1,NORMINV(RAND(),Taux_Recup,Ecart_Type_Recup)))</f>
        <v/>
      </c>
      <c r="F752" s="136">
        <f>MAX(0,MIN(1,NORMINV(RAND(),Taux_Recup,Ecart_Type_Recup)))</f>
        <v/>
      </c>
      <c r="G752" s="136">
        <f>MAX(0,MIN(1,NORMINV(RAND(),Taux_Recup,Ecart_Type_Recup)))</f>
        <v/>
      </c>
      <c r="H752" s="136">
        <f>MAX(0,MIN(1,NORMINV(RAND(),Taux_Recup,Ecart_Type_Recup)))</f>
        <v/>
      </c>
      <c r="I752" s="136">
        <f>MAX(0,MIN(1,NORMINV(RAND(),Taux_Recup,Ecart_Type_Recup)))</f>
        <v/>
      </c>
      <c r="J752" s="137">
        <f>SIMULATEUR!$L$6*(SIMULATEUR!$H$6*B752-Cout_Audit)</f>
        <v/>
      </c>
      <c r="K752" s="137">
        <f>SIMULATEUR!$L$7*(SIMULATEUR!$H$7*C752-Cout_Audit)</f>
        <v/>
      </c>
      <c r="L752" s="137">
        <f>SIMULATEUR!$L$8*(SIMULATEUR!$H$8*D752-Cout_Audit)</f>
        <v/>
      </c>
      <c r="M752" s="137">
        <f>SIMULATEUR!$L$9*(SIMULATEUR!$H$9*E752-Cout_Audit)</f>
        <v/>
      </c>
      <c r="N752" s="137">
        <f>SIMULATEUR!$L$10*(SIMULATEUR!$H$10*F752-Cout_Audit)</f>
        <v/>
      </c>
      <c r="O752" s="137">
        <f>SIMULATEUR!$L$11*(SIMULATEUR!$H$11*G752-Cout_Audit)</f>
        <v/>
      </c>
      <c r="P752" s="137">
        <f>SIMULATEUR!$L$12*(SIMULATEUR!$H$12*H752-Cout_Audit)</f>
        <v/>
      </c>
      <c r="Q752" s="137">
        <f>SIMULATEUR!$L$13*(SIMULATEUR!$H$13*I752-Cout_Audit)</f>
        <v/>
      </c>
      <c r="S752" s="138">
        <f>SUM(J752:Q752)</f>
        <v/>
      </c>
    </row>
    <row r="753">
      <c r="A753" s="135" t="n">
        <v>750</v>
      </c>
      <c r="B753" s="136">
        <f>MAX(0,MIN(1,NORMINV(RAND(),Taux_Recup,Ecart_Type_Recup)))</f>
        <v/>
      </c>
      <c r="C753" s="136">
        <f>MAX(0,MIN(1,NORMINV(RAND(),Taux_Recup,Ecart_Type_Recup)))</f>
        <v/>
      </c>
      <c r="D753" s="136">
        <f>MAX(0,MIN(1,NORMINV(RAND(),Taux_Recup,Ecart_Type_Recup)))</f>
        <v/>
      </c>
      <c r="E753" s="136">
        <f>MAX(0,MIN(1,NORMINV(RAND(),Taux_Recup,Ecart_Type_Recup)))</f>
        <v/>
      </c>
      <c r="F753" s="136">
        <f>MAX(0,MIN(1,NORMINV(RAND(),Taux_Recup,Ecart_Type_Recup)))</f>
        <v/>
      </c>
      <c r="G753" s="136">
        <f>MAX(0,MIN(1,NORMINV(RAND(),Taux_Recup,Ecart_Type_Recup)))</f>
        <v/>
      </c>
      <c r="H753" s="136">
        <f>MAX(0,MIN(1,NORMINV(RAND(),Taux_Recup,Ecart_Type_Recup)))</f>
        <v/>
      </c>
      <c r="I753" s="136">
        <f>MAX(0,MIN(1,NORMINV(RAND(),Taux_Recup,Ecart_Type_Recup)))</f>
        <v/>
      </c>
      <c r="J753" s="137">
        <f>SIMULATEUR!$L$6*(SIMULATEUR!$H$6*B753-Cout_Audit)</f>
        <v/>
      </c>
      <c r="K753" s="137">
        <f>SIMULATEUR!$L$7*(SIMULATEUR!$H$7*C753-Cout_Audit)</f>
        <v/>
      </c>
      <c r="L753" s="137">
        <f>SIMULATEUR!$L$8*(SIMULATEUR!$H$8*D753-Cout_Audit)</f>
        <v/>
      </c>
      <c r="M753" s="137">
        <f>SIMULATEUR!$L$9*(SIMULATEUR!$H$9*E753-Cout_Audit)</f>
        <v/>
      </c>
      <c r="N753" s="137">
        <f>SIMULATEUR!$L$10*(SIMULATEUR!$H$10*F753-Cout_Audit)</f>
        <v/>
      </c>
      <c r="O753" s="137">
        <f>SIMULATEUR!$L$11*(SIMULATEUR!$H$11*G753-Cout_Audit)</f>
        <v/>
      </c>
      <c r="P753" s="137">
        <f>SIMULATEUR!$L$12*(SIMULATEUR!$H$12*H753-Cout_Audit)</f>
        <v/>
      </c>
      <c r="Q753" s="137">
        <f>SIMULATEUR!$L$13*(SIMULATEUR!$H$13*I753-Cout_Audit)</f>
        <v/>
      </c>
      <c r="S753" s="138">
        <f>SUM(J753:Q753)</f>
        <v/>
      </c>
    </row>
    <row r="754">
      <c r="A754" s="135" t="n">
        <v>751</v>
      </c>
      <c r="B754" s="136">
        <f>MAX(0,MIN(1,NORMINV(RAND(),Taux_Recup,Ecart_Type_Recup)))</f>
        <v/>
      </c>
      <c r="C754" s="136">
        <f>MAX(0,MIN(1,NORMINV(RAND(),Taux_Recup,Ecart_Type_Recup)))</f>
        <v/>
      </c>
      <c r="D754" s="136">
        <f>MAX(0,MIN(1,NORMINV(RAND(),Taux_Recup,Ecart_Type_Recup)))</f>
        <v/>
      </c>
      <c r="E754" s="136">
        <f>MAX(0,MIN(1,NORMINV(RAND(),Taux_Recup,Ecart_Type_Recup)))</f>
        <v/>
      </c>
      <c r="F754" s="136">
        <f>MAX(0,MIN(1,NORMINV(RAND(),Taux_Recup,Ecart_Type_Recup)))</f>
        <v/>
      </c>
      <c r="G754" s="136">
        <f>MAX(0,MIN(1,NORMINV(RAND(),Taux_Recup,Ecart_Type_Recup)))</f>
        <v/>
      </c>
      <c r="H754" s="136">
        <f>MAX(0,MIN(1,NORMINV(RAND(),Taux_Recup,Ecart_Type_Recup)))</f>
        <v/>
      </c>
      <c r="I754" s="136">
        <f>MAX(0,MIN(1,NORMINV(RAND(),Taux_Recup,Ecart_Type_Recup)))</f>
        <v/>
      </c>
      <c r="J754" s="137">
        <f>SIMULATEUR!$L$6*(SIMULATEUR!$H$6*B754-Cout_Audit)</f>
        <v/>
      </c>
      <c r="K754" s="137">
        <f>SIMULATEUR!$L$7*(SIMULATEUR!$H$7*C754-Cout_Audit)</f>
        <v/>
      </c>
      <c r="L754" s="137">
        <f>SIMULATEUR!$L$8*(SIMULATEUR!$H$8*D754-Cout_Audit)</f>
        <v/>
      </c>
      <c r="M754" s="137">
        <f>SIMULATEUR!$L$9*(SIMULATEUR!$H$9*E754-Cout_Audit)</f>
        <v/>
      </c>
      <c r="N754" s="137">
        <f>SIMULATEUR!$L$10*(SIMULATEUR!$H$10*F754-Cout_Audit)</f>
        <v/>
      </c>
      <c r="O754" s="137">
        <f>SIMULATEUR!$L$11*(SIMULATEUR!$H$11*G754-Cout_Audit)</f>
        <v/>
      </c>
      <c r="P754" s="137">
        <f>SIMULATEUR!$L$12*(SIMULATEUR!$H$12*H754-Cout_Audit)</f>
        <v/>
      </c>
      <c r="Q754" s="137">
        <f>SIMULATEUR!$L$13*(SIMULATEUR!$H$13*I754-Cout_Audit)</f>
        <v/>
      </c>
      <c r="S754" s="138">
        <f>SUM(J754:Q754)</f>
        <v/>
      </c>
    </row>
    <row r="755">
      <c r="A755" s="135" t="n">
        <v>752</v>
      </c>
      <c r="B755" s="136">
        <f>MAX(0,MIN(1,NORMINV(RAND(),Taux_Recup,Ecart_Type_Recup)))</f>
        <v/>
      </c>
      <c r="C755" s="136">
        <f>MAX(0,MIN(1,NORMINV(RAND(),Taux_Recup,Ecart_Type_Recup)))</f>
        <v/>
      </c>
      <c r="D755" s="136">
        <f>MAX(0,MIN(1,NORMINV(RAND(),Taux_Recup,Ecart_Type_Recup)))</f>
        <v/>
      </c>
      <c r="E755" s="136">
        <f>MAX(0,MIN(1,NORMINV(RAND(),Taux_Recup,Ecart_Type_Recup)))</f>
        <v/>
      </c>
      <c r="F755" s="136">
        <f>MAX(0,MIN(1,NORMINV(RAND(),Taux_Recup,Ecart_Type_Recup)))</f>
        <v/>
      </c>
      <c r="G755" s="136">
        <f>MAX(0,MIN(1,NORMINV(RAND(),Taux_Recup,Ecart_Type_Recup)))</f>
        <v/>
      </c>
      <c r="H755" s="136">
        <f>MAX(0,MIN(1,NORMINV(RAND(),Taux_Recup,Ecart_Type_Recup)))</f>
        <v/>
      </c>
      <c r="I755" s="136">
        <f>MAX(0,MIN(1,NORMINV(RAND(),Taux_Recup,Ecart_Type_Recup)))</f>
        <v/>
      </c>
      <c r="J755" s="137">
        <f>SIMULATEUR!$L$6*(SIMULATEUR!$H$6*B755-Cout_Audit)</f>
        <v/>
      </c>
      <c r="K755" s="137">
        <f>SIMULATEUR!$L$7*(SIMULATEUR!$H$7*C755-Cout_Audit)</f>
        <v/>
      </c>
      <c r="L755" s="137">
        <f>SIMULATEUR!$L$8*(SIMULATEUR!$H$8*D755-Cout_Audit)</f>
        <v/>
      </c>
      <c r="M755" s="137">
        <f>SIMULATEUR!$L$9*(SIMULATEUR!$H$9*E755-Cout_Audit)</f>
        <v/>
      </c>
      <c r="N755" s="137">
        <f>SIMULATEUR!$L$10*(SIMULATEUR!$H$10*F755-Cout_Audit)</f>
        <v/>
      </c>
      <c r="O755" s="137">
        <f>SIMULATEUR!$L$11*(SIMULATEUR!$H$11*G755-Cout_Audit)</f>
        <v/>
      </c>
      <c r="P755" s="137">
        <f>SIMULATEUR!$L$12*(SIMULATEUR!$H$12*H755-Cout_Audit)</f>
        <v/>
      </c>
      <c r="Q755" s="137">
        <f>SIMULATEUR!$L$13*(SIMULATEUR!$H$13*I755-Cout_Audit)</f>
        <v/>
      </c>
      <c r="S755" s="138">
        <f>SUM(J755:Q755)</f>
        <v/>
      </c>
    </row>
    <row r="756">
      <c r="A756" s="135" t="n">
        <v>753</v>
      </c>
      <c r="B756" s="136">
        <f>MAX(0,MIN(1,NORMINV(RAND(),Taux_Recup,Ecart_Type_Recup)))</f>
        <v/>
      </c>
      <c r="C756" s="136">
        <f>MAX(0,MIN(1,NORMINV(RAND(),Taux_Recup,Ecart_Type_Recup)))</f>
        <v/>
      </c>
      <c r="D756" s="136">
        <f>MAX(0,MIN(1,NORMINV(RAND(),Taux_Recup,Ecart_Type_Recup)))</f>
        <v/>
      </c>
      <c r="E756" s="136">
        <f>MAX(0,MIN(1,NORMINV(RAND(),Taux_Recup,Ecart_Type_Recup)))</f>
        <v/>
      </c>
      <c r="F756" s="136">
        <f>MAX(0,MIN(1,NORMINV(RAND(),Taux_Recup,Ecart_Type_Recup)))</f>
        <v/>
      </c>
      <c r="G756" s="136">
        <f>MAX(0,MIN(1,NORMINV(RAND(),Taux_Recup,Ecart_Type_Recup)))</f>
        <v/>
      </c>
      <c r="H756" s="136">
        <f>MAX(0,MIN(1,NORMINV(RAND(),Taux_Recup,Ecart_Type_Recup)))</f>
        <v/>
      </c>
      <c r="I756" s="136">
        <f>MAX(0,MIN(1,NORMINV(RAND(),Taux_Recup,Ecart_Type_Recup)))</f>
        <v/>
      </c>
      <c r="J756" s="137">
        <f>SIMULATEUR!$L$6*(SIMULATEUR!$H$6*B756-Cout_Audit)</f>
        <v/>
      </c>
      <c r="K756" s="137">
        <f>SIMULATEUR!$L$7*(SIMULATEUR!$H$7*C756-Cout_Audit)</f>
        <v/>
      </c>
      <c r="L756" s="137">
        <f>SIMULATEUR!$L$8*(SIMULATEUR!$H$8*D756-Cout_Audit)</f>
        <v/>
      </c>
      <c r="M756" s="137">
        <f>SIMULATEUR!$L$9*(SIMULATEUR!$H$9*E756-Cout_Audit)</f>
        <v/>
      </c>
      <c r="N756" s="137">
        <f>SIMULATEUR!$L$10*(SIMULATEUR!$H$10*F756-Cout_Audit)</f>
        <v/>
      </c>
      <c r="O756" s="137">
        <f>SIMULATEUR!$L$11*(SIMULATEUR!$H$11*G756-Cout_Audit)</f>
        <v/>
      </c>
      <c r="P756" s="137">
        <f>SIMULATEUR!$L$12*(SIMULATEUR!$H$12*H756-Cout_Audit)</f>
        <v/>
      </c>
      <c r="Q756" s="137">
        <f>SIMULATEUR!$L$13*(SIMULATEUR!$H$13*I756-Cout_Audit)</f>
        <v/>
      </c>
      <c r="S756" s="138">
        <f>SUM(J756:Q756)</f>
        <v/>
      </c>
    </row>
    <row r="757">
      <c r="A757" s="135" t="n">
        <v>754</v>
      </c>
      <c r="B757" s="136">
        <f>MAX(0,MIN(1,NORMINV(RAND(),Taux_Recup,Ecart_Type_Recup)))</f>
        <v/>
      </c>
      <c r="C757" s="136">
        <f>MAX(0,MIN(1,NORMINV(RAND(),Taux_Recup,Ecart_Type_Recup)))</f>
        <v/>
      </c>
      <c r="D757" s="136">
        <f>MAX(0,MIN(1,NORMINV(RAND(),Taux_Recup,Ecart_Type_Recup)))</f>
        <v/>
      </c>
      <c r="E757" s="136">
        <f>MAX(0,MIN(1,NORMINV(RAND(),Taux_Recup,Ecart_Type_Recup)))</f>
        <v/>
      </c>
      <c r="F757" s="136">
        <f>MAX(0,MIN(1,NORMINV(RAND(),Taux_Recup,Ecart_Type_Recup)))</f>
        <v/>
      </c>
      <c r="G757" s="136">
        <f>MAX(0,MIN(1,NORMINV(RAND(),Taux_Recup,Ecart_Type_Recup)))</f>
        <v/>
      </c>
      <c r="H757" s="136">
        <f>MAX(0,MIN(1,NORMINV(RAND(),Taux_Recup,Ecart_Type_Recup)))</f>
        <v/>
      </c>
      <c r="I757" s="136">
        <f>MAX(0,MIN(1,NORMINV(RAND(),Taux_Recup,Ecart_Type_Recup)))</f>
        <v/>
      </c>
      <c r="J757" s="137">
        <f>SIMULATEUR!$L$6*(SIMULATEUR!$H$6*B757-Cout_Audit)</f>
        <v/>
      </c>
      <c r="K757" s="137">
        <f>SIMULATEUR!$L$7*(SIMULATEUR!$H$7*C757-Cout_Audit)</f>
        <v/>
      </c>
      <c r="L757" s="137">
        <f>SIMULATEUR!$L$8*(SIMULATEUR!$H$8*D757-Cout_Audit)</f>
        <v/>
      </c>
      <c r="M757" s="137">
        <f>SIMULATEUR!$L$9*(SIMULATEUR!$H$9*E757-Cout_Audit)</f>
        <v/>
      </c>
      <c r="N757" s="137">
        <f>SIMULATEUR!$L$10*(SIMULATEUR!$H$10*F757-Cout_Audit)</f>
        <v/>
      </c>
      <c r="O757" s="137">
        <f>SIMULATEUR!$L$11*(SIMULATEUR!$H$11*G757-Cout_Audit)</f>
        <v/>
      </c>
      <c r="P757" s="137">
        <f>SIMULATEUR!$L$12*(SIMULATEUR!$H$12*H757-Cout_Audit)</f>
        <v/>
      </c>
      <c r="Q757" s="137">
        <f>SIMULATEUR!$L$13*(SIMULATEUR!$H$13*I757-Cout_Audit)</f>
        <v/>
      </c>
      <c r="S757" s="138">
        <f>SUM(J757:Q757)</f>
        <v/>
      </c>
    </row>
    <row r="758">
      <c r="A758" s="135" t="n">
        <v>755</v>
      </c>
      <c r="B758" s="136">
        <f>MAX(0,MIN(1,NORMINV(RAND(),Taux_Recup,Ecart_Type_Recup)))</f>
        <v/>
      </c>
      <c r="C758" s="136">
        <f>MAX(0,MIN(1,NORMINV(RAND(),Taux_Recup,Ecart_Type_Recup)))</f>
        <v/>
      </c>
      <c r="D758" s="136">
        <f>MAX(0,MIN(1,NORMINV(RAND(),Taux_Recup,Ecart_Type_Recup)))</f>
        <v/>
      </c>
      <c r="E758" s="136">
        <f>MAX(0,MIN(1,NORMINV(RAND(),Taux_Recup,Ecart_Type_Recup)))</f>
        <v/>
      </c>
      <c r="F758" s="136">
        <f>MAX(0,MIN(1,NORMINV(RAND(),Taux_Recup,Ecart_Type_Recup)))</f>
        <v/>
      </c>
      <c r="G758" s="136">
        <f>MAX(0,MIN(1,NORMINV(RAND(),Taux_Recup,Ecart_Type_Recup)))</f>
        <v/>
      </c>
      <c r="H758" s="136">
        <f>MAX(0,MIN(1,NORMINV(RAND(),Taux_Recup,Ecart_Type_Recup)))</f>
        <v/>
      </c>
      <c r="I758" s="136">
        <f>MAX(0,MIN(1,NORMINV(RAND(),Taux_Recup,Ecart_Type_Recup)))</f>
        <v/>
      </c>
      <c r="J758" s="137">
        <f>SIMULATEUR!$L$6*(SIMULATEUR!$H$6*B758-Cout_Audit)</f>
        <v/>
      </c>
      <c r="K758" s="137">
        <f>SIMULATEUR!$L$7*(SIMULATEUR!$H$7*C758-Cout_Audit)</f>
        <v/>
      </c>
      <c r="L758" s="137">
        <f>SIMULATEUR!$L$8*(SIMULATEUR!$H$8*D758-Cout_Audit)</f>
        <v/>
      </c>
      <c r="M758" s="137">
        <f>SIMULATEUR!$L$9*(SIMULATEUR!$H$9*E758-Cout_Audit)</f>
        <v/>
      </c>
      <c r="N758" s="137">
        <f>SIMULATEUR!$L$10*(SIMULATEUR!$H$10*F758-Cout_Audit)</f>
        <v/>
      </c>
      <c r="O758" s="137">
        <f>SIMULATEUR!$L$11*(SIMULATEUR!$H$11*G758-Cout_Audit)</f>
        <v/>
      </c>
      <c r="P758" s="137">
        <f>SIMULATEUR!$L$12*(SIMULATEUR!$H$12*H758-Cout_Audit)</f>
        <v/>
      </c>
      <c r="Q758" s="137">
        <f>SIMULATEUR!$L$13*(SIMULATEUR!$H$13*I758-Cout_Audit)</f>
        <v/>
      </c>
      <c r="S758" s="138">
        <f>SUM(J758:Q758)</f>
        <v/>
      </c>
    </row>
    <row r="759">
      <c r="A759" s="135" t="n">
        <v>756</v>
      </c>
      <c r="B759" s="136">
        <f>MAX(0,MIN(1,NORMINV(RAND(),Taux_Recup,Ecart_Type_Recup)))</f>
        <v/>
      </c>
      <c r="C759" s="136">
        <f>MAX(0,MIN(1,NORMINV(RAND(),Taux_Recup,Ecart_Type_Recup)))</f>
        <v/>
      </c>
      <c r="D759" s="136">
        <f>MAX(0,MIN(1,NORMINV(RAND(),Taux_Recup,Ecart_Type_Recup)))</f>
        <v/>
      </c>
      <c r="E759" s="136">
        <f>MAX(0,MIN(1,NORMINV(RAND(),Taux_Recup,Ecart_Type_Recup)))</f>
        <v/>
      </c>
      <c r="F759" s="136">
        <f>MAX(0,MIN(1,NORMINV(RAND(),Taux_Recup,Ecart_Type_Recup)))</f>
        <v/>
      </c>
      <c r="G759" s="136">
        <f>MAX(0,MIN(1,NORMINV(RAND(),Taux_Recup,Ecart_Type_Recup)))</f>
        <v/>
      </c>
      <c r="H759" s="136">
        <f>MAX(0,MIN(1,NORMINV(RAND(),Taux_Recup,Ecart_Type_Recup)))</f>
        <v/>
      </c>
      <c r="I759" s="136">
        <f>MAX(0,MIN(1,NORMINV(RAND(),Taux_Recup,Ecart_Type_Recup)))</f>
        <v/>
      </c>
      <c r="J759" s="137">
        <f>SIMULATEUR!$L$6*(SIMULATEUR!$H$6*B759-Cout_Audit)</f>
        <v/>
      </c>
      <c r="K759" s="137">
        <f>SIMULATEUR!$L$7*(SIMULATEUR!$H$7*C759-Cout_Audit)</f>
        <v/>
      </c>
      <c r="L759" s="137">
        <f>SIMULATEUR!$L$8*(SIMULATEUR!$H$8*D759-Cout_Audit)</f>
        <v/>
      </c>
      <c r="M759" s="137">
        <f>SIMULATEUR!$L$9*(SIMULATEUR!$H$9*E759-Cout_Audit)</f>
        <v/>
      </c>
      <c r="N759" s="137">
        <f>SIMULATEUR!$L$10*(SIMULATEUR!$H$10*F759-Cout_Audit)</f>
        <v/>
      </c>
      <c r="O759" s="137">
        <f>SIMULATEUR!$L$11*(SIMULATEUR!$H$11*G759-Cout_Audit)</f>
        <v/>
      </c>
      <c r="P759" s="137">
        <f>SIMULATEUR!$L$12*(SIMULATEUR!$H$12*H759-Cout_Audit)</f>
        <v/>
      </c>
      <c r="Q759" s="137">
        <f>SIMULATEUR!$L$13*(SIMULATEUR!$H$13*I759-Cout_Audit)</f>
        <v/>
      </c>
      <c r="S759" s="138">
        <f>SUM(J759:Q759)</f>
        <v/>
      </c>
    </row>
    <row r="760">
      <c r="A760" s="135" t="n">
        <v>757</v>
      </c>
      <c r="B760" s="136">
        <f>MAX(0,MIN(1,NORMINV(RAND(),Taux_Recup,Ecart_Type_Recup)))</f>
        <v/>
      </c>
      <c r="C760" s="136">
        <f>MAX(0,MIN(1,NORMINV(RAND(),Taux_Recup,Ecart_Type_Recup)))</f>
        <v/>
      </c>
      <c r="D760" s="136">
        <f>MAX(0,MIN(1,NORMINV(RAND(),Taux_Recup,Ecart_Type_Recup)))</f>
        <v/>
      </c>
      <c r="E760" s="136">
        <f>MAX(0,MIN(1,NORMINV(RAND(),Taux_Recup,Ecart_Type_Recup)))</f>
        <v/>
      </c>
      <c r="F760" s="136">
        <f>MAX(0,MIN(1,NORMINV(RAND(),Taux_Recup,Ecart_Type_Recup)))</f>
        <v/>
      </c>
      <c r="G760" s="136">
        <f>MAX(0,MIN(1,NORMINV(RAND(),Taux_Recup,Ecart_Type_Recup)))</f>
        <v/>
      </c>
      <c r="H760" s="136">
        <f>MAX(0,MIN(1,NORMINV(RAND(),Taux_Recup,Ecart_Type_Recup)))</f>
        <v/>
      </c>
      <c r="I760" s="136">
        <f>MAX(0,MIN(1,NORMINV(RAND(),Taux_Recup,Ecart_Type_Recup)))</f>
        <v/>
      </c>
      <c r="J760" s="137">
        <f>SIMULATEUR!$L$6*(SIMULATEUR!$H$6*B760-Cout_Audit)</f>
        <v/>
      </c>
      <c r="K760" s="137">
        <f>SIMULATEUR!$L$7*(SIMULATEUR!$H$7*C760-Cout_Audit)</f>
        <v/>
      </c>
      <c r="L760" s="137">
        <f>SIMULATEUR!$L$8*(SIMULATEUR!$H$8*D760-Cout_Audit)</f>
        <v/>
      </c>
      <c r="M760" s="137">
        <f>SIMULATEUR!$L$9*(SIMULATEUR!$H$9*E760-Cout_Audit)</f>
        <v/>
      </c>
      <c r="N760" s="137">
        <f>SIMULATEUR!$L$10*(SIMULATEUR!$H$10*F760-Cout_Audit)</f>
        <v/>
      </c>
      <c r="O760" s="137">
        <f>SIMULATEUR!$L$11*(SIMULATEUR!$H$11*G760-Cout_Audit)</f>
        <v/>
      </c>
      <c r="P760" s="137">
        <f>SIMULATEUR!$L$12*(SIMULATEUR!$H$12*H760-Cout_Audit)</f>
        <v/>
      </c>
      <c r="Q760" s="137">
        <f>SIMULATEUR!$L$13*(SIMULATEUR!$H$13*I760-Cout_Audit)</f>
        <v/>
      </c>
      <c r="S760" s="138">
        <f>SUM(J760:Q760)</f>
        <v/>
      </c>
    </row>
    <row r="761">
      <c r="A761" s="135" t="n">
        <v>758</v>
      </c>
      <c r="B761" s="136">
        <f>MAX(0,MIN(1,NORMINV(RAND(),Taux_Recup,Ecart_Type_Recup)))</f>
        <v/>
      </c>
      <c r="C761" s="136">
        <f>MAX(0,MIN(1,NORMINV(RAND(),Taux_Recup,Ecart_Type_Recup)))</f>
        <v/>
      </c>
      <c r="D761" s="136">
        <f>MAX(0,MIN(1,NORMINV(RAND(),Taux_Recup,Ecart_Type_Recup)))</f>
        <v/>
      </c>
      <c r="E761" s="136">
        <f>MAX(0,MIN(1,NORMINV(RAND(),Taux_Recup,Ecart_Type_Recup)))</f>
        <v/>
      </c>
      <c r="F761" s="136">
        <f>MAX(0,MIN(1,NORMINV(RAND(),Taux_Recup,Ecart_Type_Recup)))</f>
        <v/>
      </c>
      <c r="G761" s="136">
        <f>MAX(0,MIN(1,NORMINV(RAND(),Taux_Recup,Ecart_Type_Recup)))</f>
        <v/>
      </c>
      <c r="H761" s="136">
        <f>MAX(0,MIN(1,NORMINV(RAND(),Taux_Recup,Ecart_Type_Recup)))</f>
        <v/>
      </c>
      <c r="I761" s="136">
        <f>MAX(0,MIN(1,NORMINV(RAND(),Taux_Recup,Ecart_Type_Recup)))</f>
        <v/>
      </c>
      <c r="J761" s="137">
        <f>SIMULATEUR!$L$6*(SIMULATEUR!$H$6*B761-Cout_Audit)</f>
        <v/>
      </c>
      <c r="K761" s="137">
        <f>SIMULATEUR!$L$7*(SIMULATEUR!$H$7*C761-Cout_Audit)</f>
        <v/>
      </c>
      <c r="L761" s="137">
        <f>SIMULATEUR!$L$8*(SIMULATEUR!$H$8*D761-Cout_Audit)</f>
        <v/>
      </c>
      <c r="M761" s="137">
        <f>SIMULATEUR!$L$9*(SIMULATEUR!$H$9*E761-Cout_Audit)</f>
        <v/>
      </c>
      <c r="N761" s="137">
        <f>SIMULATEUR!$L$10*(SIMULATEUR!$H$10*F761-Cout_Audit)</f>
        <v/>
      </c>
      <c r="O761" s="137">
        <f>SIMULATEUR!$L$11*(SIMULATEUR!$H$11*G761-Cout_Audit)</f>
        <v/>
      </c>
      <c r="P761" s="137">
        <f>SIMULATEUR!$L$12*(SIMULATEUR!$H$12*H761-Cout_Audit)</f>
        <v/>
      </c>
      <c r="Q761" s="137">
        <f>SIMULATEUR!$L$13*(SIMULATEUR!$H$13*I761-Cout_Audit)</f>
        <v/>
      </c>
      <c r="S761" s="138">
        <f>SUM(J761:Q761)</f>
        <v/>
      </c>
    </row>
    <row r="762">
      <c r="A762" s="135" t="n">
        <v>759</v>
      </c>
      <c r="B762" s="136">
        <f>MAX(0,MIN(1,NORMINV(RAND(),Taux_Recup,Ecart_Type_Recup)))</f>
        <v/>
      </c>
      <c r="C762" s="136">
        <f>MAX(0,MIN(1,NORMINV(RAND(),Taux_Recup,Ecart_Type_Recup)))</f>
        <v/>
      </c>
      <c r="D762" s="136">
        <f>MAX(0,MIN(1,NORMINV(RAND(),Taux_Recup,Ecart_Type_Recup)))</f>
        <v/>
      </c>
      <c r="E762" s="136">
        <f>MAX(0,MIN(1,NORMINV(RAND(),Taux_Recup,Ecart_Type_Recup)))</f>
        <v/>
      </c>
      <c r="F762" s="136">
        <f>MAX(0,MIN(1,NORMINV(RAND(),Taux_Recup,Ecart_Type_Recup)))</f>
        <v/>
      </c>
      <c r="G762" s="136">
        <f>MAX(0,MIN(1,NORMINV(RAND(),Taux_Recup,Ecart_Type_Recup)))</f>
        <v/>
      </c>
      <c r="H762" s="136">
        <f>MAX(0,MIN(1,NORMINV(RAND(),Taux_Recup,Ecart_Type_Recup)))</f>
        <v/>
      </c>
      <c r="I762" s="136">
        <f>MAX(0,MIN(1,NORMINV(RAND(),Taux_Recup,Ecart_Type_Recup)))</f>
        <v/>
      </c>
      <c r="J762" s="137">
        <f>SIMULATEUR!$L$6*(SIMULATEUR!$H$6*B762-Cout_Audit)</f>
        <v/>
      </c>
      <c r="K762" s="137">
        <f>SIMULATEUR!$L$7*(SIMULATEUR!$H$7*C762-Cout_Audit)</f>
        <v/>
      </c>
      <c r="L762" s="137">
        <f>SIMULATEUR!$L$8*(SIMULATEUR!$H$8*D762-Cout_Audit)</f>
        <v/>
      </c>
      <c r="M762" s="137">
        <f>SIMULATEUR!$L$9*(SIMULATEUR!$H$9*E762-Cout_Audit)</f>
        <v/>
      </c>
      <c r="N762" s="137">
        <f>SIMULATEUR!$L$10*(SIMULATEUR!$H$10*F762-Cout_Audit)</f>
        <v/>
      </c>
      <c r="O762" s="137">
        <f>SIMULATEUR!$L$11*(SIMULATEUR!$H$11*G762-Cout_Audit)</f>
        <v/>
      </c>
      <c r="P762" s="137">
        <f>SIMULATEUR!$L$12*(SIMULATEUR!$H$12*H762-Cout_Audit)</f>
        <v/>
      </c>
      <c r="Q762" s="137">
        <f>SIMULATEUR!$L$13*(SIMULATEUR!$H$13*I762-Cout_Audit)</f>
        <v/>
      </c>
      <c r="S762" s="138">
        <f>SUM(J762:Q762)</f>
        <v/>
      </c>
    </row>
    <row r="763">
      <c r="A763" s="135" t="n">
        <v>760</v>
      </c>
      <c r="B763" s="136">
        <f>MAX(0,MIN(1,NORMINV(RAND(),Taux_Recup,Ecart_Type_Recup)))</f>
        <v/>
      </c>
      <c r="C763" s="136">
        <f>MAX(0,MIN(1,NORMINV(RAND(),Taux_Recup,Ecart_Type_Recup)))</f>
        <v/>
      </c>
      <c r="D763" s="136">
        <f>MAX(0,MIN(1,NORMINV(RAND(),Taux_Recup,Ecart_Type_Recup)))</f>
        <v/>
      </c>
      <c r="E763" s="136">
        <f>MAX(0,MIN(1,NORMINV(RAND(),Taux_Recup,Ecart_Type_Recup)))</f>
        <v/>
      </c>
      <c r="F763" s="136">
        <f>MAX(0,MIN(1,NORMINV(RAND(),Taux_Recup,Ecart_Type_Recup)))</f>
        <v/>
      </c>
      <c r="G763" s="136">
        <f>MAX(0,MIN(1,NORMINV(RAND(),Taux_Recup,Ecart_Type_Recup)))</f>
        <v/>
      </c>
      <c r="H763" s="136">
        <f>MAX(0,MIN(1,NORMINV(RAND(),Taux_Recup,Ecart_Type_Recup)))</f>
        <v/>
      </c>
      <c r="I763" s="136">
        <f>MAX(0,MIN(1,NORMINV(RAND(),Taux_Recup,Ecart_Type_Recup)))</f>
        <v/>
      </c>
      <c r="J763" s="137">
        <f>SIMULATEUR!$L$6*(SIMULATEUR!$H$6*B763-Cout_Audit)</f>
        <v/>
      </c>
      <c r="K763" s="137">
        <f>SIMULATEUR!$L$7*(SIMULATEUR!$H$7*C763-Cout_Audit)</f>
        <v/>
      </c>
      <c r="L763" s="137">
        <f>SIMULATEUR!$L$8*(SIMULATEUR!$H$8*D763-Cout_Audit)</f>
        <v/>
      </c>
      <c r="M763" s="137">
        <f>SIMULATEUR!$L$9*(SIMULATEUR!$H$9*E763-Cout_Audit)</f>
        <v/>
      </c>
      <c r="N763" s="137">
        <f>SIMULATEUR!$L$10*(SIMULATEUR!$H$10*F763-Cout_Audit)</f>
        <v/>
      </c>
      <c r="O763" s="137">
        <f>SIMULATEUR!$L$11*(SIMULATEUR!$H$11*G763-Cout_Audit)</f>
        <v/>
      </c>
      <c r="P763" s="137">
        <f>SIMULATEUR!$L$12*(SIMULATEUR!$H$12*H763-Cout_Audit)</f>
        <v/>
      </c>
      <c r="Q763" s="137">
        <f>SIMULATEUR!$L$13*(SIMULATEUR!$H$13*I763-Cout_Audit)</f>
        <v/>
      </c>
      <c r="S763" s="138">
        <f>SUM(J763:Q763)</f>
        <v/>
      </c>
    </row>
    <row r="764">
      <c r="A764" s="135" t="n">
        <v>761</v>
      </c>
      <c r="B764" s="136">
        <f>MAX(0,MIN(1,NORMINV(RAND(),Taux_Recup,Ecart_Type_Recup)))</f>
        <v/>
      </c>
      <c r="C764" s="136">
        <f>MAX(0,MIN(1,NORMINV(RAND(),Taux_Recup,Ecart_Type_Recup)))</f>
        <v/>
      </c>
      <c r="D764" s="136">
        <f>MAX(0,MIN(1,NORMINV(RAND(),Taux_Recup,Ecart_Type_Recup)))</f>
        <v/>
      </c>
      <c r="E764" s="136">
        <f>MAX(0,MIN(1,NORMINV(RAND(),Taux_Recup,Ecart_Type_Recup)))</f>
        <v/>
      </c>
      <c r="F764" s="136">
        <f>MAX(0,MIN(1,NORMINV(RAND(),Taux_Recup,Ecart_Type_Recup)))</f>
        <v/>
      </c>
      <c r="G764" s="136">
        <f>MAX(0,MIN(1,NORMINV(RAND(),Taux_Recup,Ecart_Type_Recup)))</f>
        <v/>
      </c>
      <c r="H764" s="136">
        <f>MAX(0,MIN(1,NORMINV(RAND(),Taux_Recup,Ecart_Type_Recup)))</f>
        <v/>
      </c>
      <c r="I764" s="136">
        <f>MAX(0,MIN(1,NORMINV(RAND(),Taux_Recup,Ecart_Type_Recup)))</f>
        <v/>
      </c>
      <c r="J764" s="137">
        <f>SIMULATEUR!$L$6*(SIMULATEUR!$H$6*B764-Cout_Audit)</f>
        <v/>
      </c>
      <c r="K764" s="137">
        <f>SIMULATEUR!$L$7*(SIMULATEUR!$H$7*C764-Cout_Audit)</f>
        <v/>
      </c>
      <c r="L764" s="137">
        <f>SIMULATEUR!$L$8*(SIMULATEUR!$H$8*D764-Cout_Audit)</f>
        <v/>
      </c>
      <c r="M764" s="137">
        <f>SIMULATEUR!$L$9*(SIMULATEUR!$H$9*E764-Cout_Audit)</f>
        <v/>
      </c>
      <c r="N764" s="137">
        <f>SIMULATEUR!$L$10*(SIMULATEUR!$H$10*F764-Cout_Audit)</f>
        <v/>
      </c>
      <c r="O764" s="137">
        <f>SIMULATEUR!$L$11*(SIMULATEUR!$H$11*G764-Cout_Audit)</f>
        <v/>
      </c>
      <c r="P764" s="137">
        <f>SIMULATEUR!$L$12*(SIMULATEUR!$H$12*H764-Cout_Audit)</f>
        <v/>
      </c>
      <c r="Q764" s="137">
        <f>SIMULATEUR!$L$13*(SIMULATEUR!$H$13*I764-Cout_Audit)</f>
        <v/>
      </c>
      <c r="S764" s="138">
        <f>SUM(J764:Q764)</f>
        <v/>
      </c>
    </row>
    <row r="765">
      <c r="A765" s="135" t="n">
        <v>762</v>
      </c>
      <c r="B765" s="136">
        <f>MAX(0,MIN(1,NORMINV(RAND(),Taux_Recup,Ecart_Type_Recup)))</f>
        <v/>
      </c>
      <c r="C765" s="136">
        <f>MAX(0,MIN(1,NORMINV(RAND(),Taux_Recup,Ecart_Type_Recup)))</f>
        <v/>
      </c>
      <c r="D765" s="136">
        <f>MAX(0,MIN(1,NORMINV(RAND(),Taux_Recup,Ecart_Type_Recup)))</f>
        <v/>
      </c>
      <c r="E765" s="136">
        <f>MAX(0,MIN(1,NORMINV(RAND(),Taux_Recup,Ecart_Type_Recup)))</f>
        <v/>
      </c>
      <c r="F765" s="136">
        <f>MAX(0,MIN(1,NORMINV(RAND(),Taux_Recup,Ecart_Type_Recup)))</f>
        <v/>
      </c>
      <c r="G765" s="136">
        <f>MAX(0,MIN(1,NORMINV(RAND(),Taux_Recup,Ecart_Type_Recup)))</f>
        <v/>
      </c>
      <c r="H765" s="136">
        <f>MAX(0,MIN(1,NORMINV(RAND(),Taux_Recup,Ecart_Type_Recup)))</f>
        <v/>
      </c>
      <c r="I765" s="136">
        <f>MAX(0,MIN(1,NORMINV(RAND(),Taux_Recup,Ecart_Type_Recup)))</f>
        <v/>
      </c>
      <c r="J765" s="137">
        <f>SIMULATEUR!$L$6*(SIMULATEUR!$H$6*B765-Cout_Audit)</f>
        <v/>
      </c>
      <c r="K765" s="137">
        <f>SIMULATEUR!$L$7*(SIMULATEUR!$H$7*C765-Cout_Audit)</f>
        <v/>
      </c>
      <c r="L765" s="137">
        <f>SIMULATEUR!$L$8*(SIMULATEUR!$H$8*D765-Cout_Audit)</f>
        <v/>
      </c>
      <c r="M765" s="137">
        <f>SIMULATEUR!$L$9*(SIMULATEUR!$H$9*E765-Cout_Audit)</f>
        <v/>
      </c>
      <c r="N765" s="137">
        <f>SIMULATEUR!$L$10*(SIMULATEUR!$H$10*F765-Cout_Audit)</f>
        <v/>
      </c>
      <c r="O765" s="137">
        <f>SIMULATEUR!$L$11*(SIMULATEUR!$H$11*G765-Cout_Audit)</f>
        <v/>
      </c>
      <c r="P765" s="137">
        <f>SIMULATEUR!$L$12*(SIMULATEUR!$H$12*H765-Cout_Audit)</f>
        <v/>
      </c>
      <c r="Q765" s="137">
        <f>SIMULATEUR!$L$13*(SIMULATEUR!$H$13*I765-Cout_Audit)</f>
        <v/>
      </c>
      <c r="S765" s="138">
        <f>SUM(J765:Q765)</f>
        <v/>
      </c>
    </row>
    <row r="766">
      <c r="A766" s="135" t="n">
        <v>763</v>
      </c>
      <c r="B766" s="136">
        <f>MAX(0,MIN(1,NORMINV(RAND(),Taux_Recup,Ecart_Type_Recup)))</f>
        <v/>
      </c>
      <c r="C766" s="136">
        <f>MAX(0,MIN(1,NORMINV(RAND(),Taux_Recup,Ecart_Type_Recup)))</f>
        <v/>
      </c>
      <c r="D766" s="136">
        <f>MAX(0,MIN(1,NORMINV(RAND(),Taux_Recup,Ecart_Type_Recup)))</f>
        <v/>
      </c>
      <c r="E766" s="136">
        <f>MAX(0,MIN(1,NORMINV(RAND(),Taux_Recup,Ecart_Type_Recup)))</f>
        <v/>
      </c>
      <c r="F766" s="136">
        <f>MAX(0,MIN(1,NORMINV(RAND(),Taux_Recup,Ecart_Type_Recup)))</f>
        <v/>
      </c>
      <c r="G766" s="136">
        <f>MAX(0,MIN(1,NORMINV(RAND(),Taux_Recup,Ecart_Type_Recup)))</f>
        <v/>
      </c>
      <c r="H766" s="136">
        <f>MAX(0,MIN(1,NORMINV(RAND(),Taux_Recup,Ecart_Type_Recup)))</f>
        <v/>
      </c>
      <c r="I766" s="136">
        <f>MAX(0,MIN(1,NORMINV(RAND(),Taux_Recup,Ecart_Type_Recup)))</f>
        <v/>
      </c>
      <c r="J766" s="137">
        <f>SIMULATEUR!$L$6*(SIMULATEUR!$H$6*B766-Cout_Audit)</f>
        <v/>
      </c>
      <c r="K766" s="137">
        <f>SIMULATEUR!$L$7*(SIMULATEUR!$H$7*C766-Cout_Audit)</f>
        <v/>
      </c>
      <c r="L766" s="137">
        <f>SIMULATEUR!$L$8*(SIMULATEUR!$H$8*D766-Cout_Audit)</f>
        <v/>
      </c>
      <c r="M766" s="137">
        <f>SIMULATEUR!$L$9*(SIMULATEUR!$H$9*E766-Cout_Audit)</f>
        <v/>
      </c>
      <c r="N766" s="137">
        <f>SIMULATEUR!$L$10*(SIMULATEUR!$H$10*F766-Cout_Audit)</f>
        <v/>
      </c>
      <c r="O766" s="137">
        <f>SIMULATEUR!$L$11*(SIMULATEUR!$H$11*G766-Cout_Audit)</f>
        <v/>
      </c>
      <c r="P766" s="137">
        <f>SIMULATEUR!$L$12*(SIMULATEUR!$H$12*H766-Cout_Audit)</f>
        <v/>
      </c>
      <c r="Q766" s="137">
        <f>SIMULATEUR!$L$13*(SIMULATEUR!$H$13*I766-Cout_Audit)</f>
        <v/>
      </c>
      <c r="S766" s="138">
        <f>SUM(J766:Q766)</f>
        <v/>
      </c>
    </row>
    <row r="767">
      <c r="A767" s="135" t="n">
        <v>764</v>
      </c>
      <c r="B767" s="136">
        <f>MAX(0,MIN(1,NORMINV(RAND(),Taux_Recup,Ecart_Type_Recup)))</f>
        <v/>
      </c>
      <c r="C767" s="136">
        <f>MAX(0,MIN(1,NORMINV(RAND(),Taux_Recup,Ecart_Type_Recup)))</f>
        <v/>
      </c>
      <c r="D767" s="136">
        <f>MAX(0,MIN(1,NORMINV(RAND(),Taux_Recup,Ecart_Type_Recup)))</f>
        <v/>
      </c>
      <c r="E767" s="136">
        <f>MAX(0,MIN(1,NORMINV(RAND(),Taux_Recup,Ecart_Type_Recup)))</f>
        <v/>
      </c>
      <c r="F767" s="136">
        <f>MAX(0,MIN(1,NORMINV(RAND(),Taux_Recup,Ecart_Type_Recup)))</f>
        <v/>
      </c>
      <c r="G767" s="136">
        <f>MAX(0,MIN(1,NORMINV(RAND(),Taux_Recup,Ecart_Type_Recup)))</f>
        <v/>
      </c>
      <c r="H767" s="136">
        <f>MAX(0,MIN(1,NORMINV(RAND(),Taux_Recup,Ecart_Type_Recup)))</f>
        <v/>
      </c>
      <c r="I767" s="136">
        <f>MAX(0,MIN(1,NORMINV(RAND(),Taux_Recup,Ecart_Type_Recup)))</f>
        <v/>
      </c>
      <c r="J767" s="137">
        <f>SIMULATEUR!$L$6*(SIMULATEUR!$H$6*B767-Cout_Audit)</f>
        <v/>
      </c>
      <c r="K767" s="137">
        <f>SIMULATEUR!$L$7*(SIMULATEUR!$H$7*C767-Cout_Audit)</f>
        <v/>
      </c>
      <c r="L767" s="137">
        <f>SIMULATEUR!$L$8*(SIMULATEUR!$H$8*D767-Cout_Audit)</f>
        <v/>
      </c>
      <c r="M767" s="137">
        <f>SIMULATEUR!$L$9*(SIMULATEUR!$H$9*E767-Cout_Audit)</f>
        <v/>
      </c>
      <c r="N767" s="137">
        <f>SIMULATEUR!$L$10*(SIMULATEUR!$H$10*F767-Cout_Audit)</f>
        <v/>
      </c>
      <c r="O767" s="137">
        <f>SIMULATEUR!$L$11*(SIMULATEUR!$H$11*G767-Cout_Audit)</f>
        <v/>
      </c>
      <c r="P767" s="137">
        <f>SIMULATEUR!$L$12*(SIMULATEUR!$H$12*H767-Cout_Audit)</f>
        <v/>
      </c>
      <c r="Q767" s="137">
        <f>SIMULATEUR!$L$13*(SIMULATEUR!$H$13*I767-Cout_Audit)</f>
        <v/>
      </c>
      <c r="S767" s="138">
        <f>SUM(J767:Q767)</f>
        <v/>
      </c>
    </row>
    <row r="768">
      <c r="A768" s="135" t="n">
        <v>765</v>
      </c>
      <c r="B768" s="136">
        <f>MAX(0,MIN(1,NORMINV(RAND(),Taux_Recup,Ecart_Type_Recup)))</f>
        <v/>
      </c>
      <c r="C768" s="136">
        <f>MAX(0,MIN(1,NORMINV(RAND(),Taux_Recup,Ecart_Type_Recup)))</f>
        <v/>
      </c>
      <c r="D768" s="136">
        <f>MAX(0,MIN(1,NORMINV(RAND(),Taux_Recup,Ecart_Type_Recup)))</f>
        <v/>
      </c>
      <c r="E768" s="136">
        <f>MAX(0,MIN(1,NORMINV(RAND(),Taux_Recup,Ecart_Type_Recup)))</f>
        <v/>
      </c>
      <c r="F768" s="136">
        <f>MAX(0,MIN(1,NORMINV(RAND(),Taux_Recup,Ecart_Type_Recup)))</f>
        <v/>
      </c>
      <c r="G768" s="136">
        <f>MAX(0,MIN(1,NORMINV(RAND(),Taux_Recup,Ecart_Type_Recup)))</f>
        <v/>
      </c>
      <c r="H768" s="136">
        <f>MAX(0,MIN(1,NORMINV(RAND(),Taux_Recup,Ecart_Type_Recup)))</f>
        <v/>
      </c>
      <c r="I768" s="136">
        <f>MAX(0,MIN(1,NORMINV(RAND(),Taux_Recup,Ecart_Type_Recup)))</f>
        <v/>
      </c>
      <c r="J768" s="137">
        <f>SIMULATEUR!$L$6*(SIMULATEUR!$H$6*B768-Cout_Audit)</f>
        <v/>
      </c>
      <c r="K768" s="137">
        <f>SIMULATEUR!$L$7*(SIMULATEUR!$H$7*C768-Cout_Audit)</f>
        <v/>
      </c>
      <c r="L768" s="137">
        <f>SIMULATEUR!$L$8*(SIMULATEUR!$H$8*D768-Cout_Audit)</f>
        <v/>
      </c>
      <c r="M768" s="137">
        <f>SIMULATEUR!$L$9*(SIMULATEUR!$H$9*E768-Cout_Audit)</f>
        <v/>
      </c>
      <c r="N768" s="137">
        <f>SIMULATEUR!$L$10*(SIMULATEUR!$H$10*F768-Cout_Audit)</f>
        <v/>
      </c>
      <c r="O768" s="137">
        <f>SIMULATEUR!$L$11*(SIMULATEUR!$H$11*G768-Cout_Audit)</f>
        <v/>
      </c>
      <c r="P768" s="137">
        <f>SIMULATEUR!$L$12*(SIMULATEUR!$H$12*H768-Cout_Audit)</f>
        <v/>
      </c>
      <c r="Q768" s="137">
        <f>SIMULATEUR!$L$13*(SIMULATEUR!$H$13*I768-Cout_Audit)</f>
        <v/>
      </c>
      <c r="S768" s="138">
        <f>SUM(J768:Q768)</f>
        <v/>
      </c>
    </row>
    <row r="769">
      <c r="A769" s="135" t="n">
        <v>766</v>
      </c>
      <c r="B769" s="136">
        <f>MAX(0,MIN(1,NORMINV(RAND(),Taux_Recup,Ecart_Type_Recup)))</f>
        <v/>
      </c>
      <c r="C769" s="136">
        <f>MAX(0,MIN(1,NORMINV(RAND(),Taux_Recup,Ecart_Type_Recup)))</f>
        <v/>
      </c>
      <c r="D769" s="136">
        <f>MAX(0,MIN(1,NORMINV(RAND(),Taux_Recup,Ecart_Type_Recup)))</f>
        <v/>
      </c>
      <c r="E769" s="136">
        <f>MAX(0,MIN(1,NORMINV(RAND(),Taux_Recup,Ecart_Type_Recup)))</f>
        <v/>
      </c>
      <c r="F769" s="136">
        <f>MAX(0,MIN(1,NORMINV(RAND(),Taux_Recup,Ecart_Type_Recup)))</f>
        <v/>
      </c>
      <c r="G769" s="136">
        <f>MAX(0,MIN(1,NORMINV(RAND(),Taux_Recup,Ecart_Type_Recup)))</f>
        <v/>
      </c>
      <c r="H769" s="136">
        <f>MAX(0,MIN(1,NORMINV(RAND(),Taux_Recup,Ecart_Type_Recup)))</f>
        <v/>
      </c>
      <c r="I769" s="136">
        <f>MAX(0,MIN(1,NORMINV(RAND(),Taux_Recup,Ecart_Type_Recup)))</f>
        <v/>
      </c>
      <c r="J769" s="137">
        <f>SIMULATEUR!$L$6*(SIMULATEUR!$H$6*B769-Cout_Audit)</f>
        <v/>
      </c>
      <c r="K769" s="137">
        <f>SIMULATEUR!$L$7*(SIMULATEUR!$H$7*C769-Cout_Audit)</f>
        <v/>
      </c>
      <c r="L769" s="137">
        <f>SIMULATEUR!$L$8*(SIMULATEUR!$H$8*D769-Cout_Audit)</f>
        <v/>
      </c>
      <c r="M769" s="137">
        <f>SIMULATEUR!$L$9*(SIMULATEUR!$H$9*E769-Cout_Audit)</f>
        <v/>
      </c>
      <c r="N769" s="137">
        <f>SIMULATEUR!$L$10*(SIMULATEUR!$H$10*F769-Cout_Audit)</f>
        <v/>
      </c>
      <c r="O769" s="137">
        <f>SIMULATEUR!$L$11*(SIMULATEUR!$H$11*G769-Cout_Audit)</f>
        <v/>
      </c>
      <c r="P769" s="137">
        <f>SIMULATEUR!$L$12*(SIMULATEUR!$H$12*H769-Cout_Audit)</f>
        <v/>
      </c>
      <c r="Q769" s="137">
        <f>SIMULATEUR!$L$13*(SIMULATEUR!$H$13*I769-Cout_Audit)</f>
        <v/>
      </c>
      <c r="S769" s="138">
        <f>SUM(J769:Q769)</f>
        <v/>
      </c>
    </row>
    <row r="770">
      <c r="A770" s="135" t="n">
        <v>767</v>
      </c>
      <c r="B770" s="136">
        <f>MAX(0,MIN(1,NORMINV(RAND(),Taux_Recup,Ecart_Type_Recup)))</f>
        <v/>
      </c>
      <c r="C770" s="136">
        <f>MAX(0,MIN(1,NORMINV(RAND(),Taux_Recup,Ecart_Type_Recup)))</f>
        <v/>
      </c>
      <c r="D770" s="136">
        <f>MAX(0,MIN(1,NORMINV(RAND(),Taux_Recup,Ecart_Type_Recup)))</f>
        <v/>
      </c>
      <c r="E770" s="136">
        <f>MAX(0,MIN(1,NORMINV(RAND(),Taux_Recup,Ecart_Type_Recup)))</f>
        <v/>
      </c>
      <c r="F770" s="136">
        <f>MAX(0,MIN(1,NORMINV(RAND(),Taux_Recup,Ecart_Type_Recup)))</f>
        <v/>
      </c>
      <c r="G770" s="136">
        <f>MAX(0,MIN(1,NORMINV(RAND(),Taux_Recup,Ecart_Type_Recup)))</f>
        <v/>
      </c>
      <c r="H770" s="136">
        <f>MAX(0,MIN(1,NORMINV(RAND(),Taux_Recup,Ecart_Type_Recup)))</f>
        <v/>
      </c>
      <c r="I770" s="136">
        <f>MAX(0,MIN(1,NORMINV(RAND(),Taux_Recup,Ecart_Type_Recup)))</f>
        <v/>
      </c>
      <c r="J770" s="137">
        <f>SIMULATEUR!$L$6*(SIMULATEUR!$H$6*B770-Cout_Audit)</f>
        <v/>
      </c>
      <c r="K770" s="137">
        <f>SIMULATEUR!$L$7*(SIMULATEUR!$H$7*C770-Cout_Audit)</f>
        <v/>
      </c>
      <c r="L770" s="137">
        <f>SIMULATEUR!$L$8*(SIMULATEUR!$H$8*D770-Cout_Audit)</f>
        <v/>
      </c>
      <c r="M770" s="137">
        <f>SIMULATEUR!$L$9*(SIMULATEUR!$H$9*E770-Cout_Audit)</f>
        <v/>
      </c>
      <c r="N770" s="137">
        <f>SIMULATEUR!$L$10*(SIMULATEUR!$H$10*F770-Cout_Audit)</f>
        <v/>
      </c>
      <c r="O770" s="137">
        <f>SIMULATEUR!$L$11*(SIMULATEUR!$H$11*G770-Cout_Audit)</f>
        <v/>
      </c>
      <c r="P770" s="137">
        <f>SIMULATEUR!$L$12*(SIMULATEUR!$H$12*H770-Cout_Audit)</f>
        <v/>
      </c>
      <c r="Q770" s="137">
        <f>SIMULATEUR!$L$13*(SIMULATEUR!$H$13*I770-Cout_Audit)</f>
        <v/>
      </c>
      <c r="S770" s="138">
        <f>SUM(J770:Q770)</f>
        <v/>
      </c>
    </row>
    <row r="771">
      <c r="A771" s="135" t="n">
        <v>768</v>
      </c>
      <c r="B771" s="136">
        <f>MAX(0,MIN(1,NORMINV(RAND(),Taux_Recup,Ecart_Type_Recup)))</f>
        <v/>
      </c>
      <c r="C771" s="136">
        <f>MAX(0,MIN(1,NORMINV(RAND(),Taux_Recup,Ecart_Type_Recup)))</f>
        <v/>
      </c>
      <c r="D771" s="136">
        <f>MAX(0,MIN(1,NORMINV(RAND(),Taux_Recup,Ecart_Type_Recup)))</f>
        <v/>
      </c>
      <c r="E771" s="136">
        <f>MAX(0,MIN(1,NORMINV(RAND(),Taux_Recup,Ecart_Type_Recup)))</f>
        <v/>
      </c>
      <c r="F771" s="136">
        <f>MAX(0,MIN(1,NORMINV(RAND(),Taux_Recup,Ecart_Type_Recup)))</f>
        <v/>
      </c>
      <c r="G771" s="136">
        <f>MAX(0,MIN(1,NORMINV(RAND(),Taux_Recup,Ecart_Type_Recup)))</f>
        <v/>
      </c>
      <c r="H771" s="136">
        <f>MAX(0,MIN(1,NORMINV(RAND(),Taux_Recup,Ecart_Type_Recup)))</f>
        <v/>
      </c>
      <c r="I771" s="136">
        <f>MAX(0,MIN(1,NORMINV(RAND(),Taux_Recup,Ecart_Type_Recup)))</f>
        <v/>
      </c>
      <c r="J771" s="137">
        <f>SIMULATEUR!$L$6*(SIMULATEUR!$H$6*B771-Cout_Audit)</f>
        <v/>
      </c>
      <c r="K771" s="137">
        <f>SIMULATEUR!$L$7*(SIMULATEUR!$H$7*C771-Cout_Audit)</f>
        <v/>
      </c>
      <c r="L771" s="137">
        <f>SIMULATEUR!$L$8*(SIMULATEUR!$H$8*D771-Cout_Audit)</f>
        <v/>
      </c>
      <c r="M771" s="137">
        <f>SIMULATEUR!$L$9*(SIMULATEUR!$H$9*E771-Cout_Audit)</f>
        <v/>
      </c>
      <c r="N771" s="137">
        <f>SIMULATEUR!$L$10*(SIMULATEUR!$H$10*F771-Cout_Audit)</f>
        <v/>
      </c>
      <c r="O771" s="137">
        <f>SIMULATEUR!$L$11*(SIMULATEUR!$H$11*G771-Cout_Audit)</f>
        <v/>
      </c>
      <c r="P771" s="137">
        <f>SIMULATEUR!$L$12*(SIMULATEUR!$H$12*H771-Cout_Audit)</f>
        <v/>
      </c>
      <c r="Q771" s="137">
        <f>SIMULATEUR!$L$13*(SIMULATEUR!$H$13*I771-Cout_Audit)</f>
        <v/>
      </c>
      <c r="S771" s="138">
        <f>SUM(J771:Q771)</f>
        <v/>
      </c>
    </row>
    <row r="772">
      <c r="A772" s="135" t="n">
        <v>769</v>
      </c>
      <c r="B772" s="136">
        <f>MAX(0,MIN(1,NORMINV(RAND(),Taux_Recup,Ecart_Type_Recup)))</f>
        <v/>
      </c>
      <c r="C772" s="136">
        <f>MAX(0,MIN(1,NORMINV(RAND(),Taux_Recup,Ecart_Type_Recup)))</f>
        <v/>
      </c>
      <c r="D772" s="136">
        <f>MAX(0,MIN(1,NORMINV(RAND(),Taux_Recup,Ecart_Type_Recup)))</f>
        <v/>
      </c>
      <c r="E772" s="136">
        <f>MAX(0,MIN(1,NORMINV(RAND(),Taux_Recup,Ecart_Type_Recup)))</f>
        <v/>
      </c>
      <c r="F772" s="136">
        <f>MAX(0,MIN(1,NORMINV(RAND(),Taux_Recup,Ecart_Type_Recup)))</f>
        <v/>
      </c>
      <c r="G772" s="136">
        <f>MAX(0,MIN(1,NORMINV(RAND(),Taux_Recup,Ecart_Type_Recup)))</f>
        <v/>
      </c>
      <c r="H772" s="136">
        <f>MAX(0,MIN(1,NORMINV(RAND(),Taux_Recup,Ecart_Type_Recup)))</f>
        <v/>
      </c>
      <c r="I772" s="136">
        <f>MAX(0,MIN(1,NORMINV(RAND(),Taux_Recup,Ecart_Type_Recup)))</f>
        <v/>
      </c>
      <c r="J772" s="137">
        <f>SIMULATEUR!$L$6*(SIMULATEUR!$H$6*B772-Cout_Audit)</f>
        <v/>
      </c>
      <c r="K772" s="137">
        <f>SIMULATEUR!$L$7*(SIMULATEUR!$H$7*C772-Cout_Audit)</f>
        <v/>
      </c>
      <c r="L772" s="137">
        <f>SIMULATEUR!$L$8*(SIMULATEUR!$H$8*D772-Cout_Audit)</f>
        <v/>
      </c>
      <c r="M772" s="137">
        <f>SIMULATEUR!$L$9*(SIMULATEUR!$H$9*E772-Cout_Audit)</f>
        <v/>
      </c>
      <c r="N772" s="137">
        <f>SIMULATEUR!$L$10*(SIMULATEUR!$H$10*F772-Cout_Audit)</f>
        <v/>
      </c>
      <c r="O772" s="137">
        <f>SIMULATEUR!$L$11*(SIMULATEUR!$H$11*G772-Cout_Audit)</f>
        <v/>
      </c>
      <c r="P772" s="137">
        <f>SIMULATEUR!$L$12*(SIMULATEUR!$H$12*H772-Cout_Audit)</f>
        <v/>
      </c>
      <c r="Q772" s="137">
        <f>SIMULATEUR!$L$13*(SIMULATEUR!$H$13*I772-Cout_Audit)</f>
        <v/>
      </c>
      <c r="S772" s="138">
        <f>SUM(J772:Q772)</f>
        <v/>
      </c>
    </row>
    <row r="773">
      <c r="A773" s="135" t="n">
        <v>770</v>
      </c>
      <c r="B773" s="136">
        <f>MAX(0,MIN(1,NORMINV(RAND(),Taux_Recup,Ecart_Type_Recup)))</f>
        <v/>
      </c>
      <c r="C773" s="136">
        <f>MAX(0,MIN(1,NORMINV(RAND(),Taux_Recup,Ecart_Type_Recup)))</f>
        <v/>
      </c>
      <c r="D773" s="136">
        <f>MAX(0,MIN(1,NORMINV(RAND(),Taux_Recup,Ecart_Type_Recup)))</f>
        <v/>
      </c>
      <c r="E773" s="136">
        <f>MAX(0,MIN(1,NORMINV(RAND(),Taux_Recup,Ecart_Type_Recup)))</f>
        <v/>
      </c>
      <c r="F773" s="136">
        <f>MAX(0,MIN(1,NORMINV(RAND(),Taux_Recup,Ecart_Type_Recup)))</f>
        <v/>
      </c>
      <c r="G773" s="136">
        <f>MAX(0,MIN(1,NORMINV(RAND(),Taux_Recup,Ecart_Type_Recup)))</f>
        <v/>
      </c>
      <c r="H773" s="136">
        <f>MAX(0,MIN(1,NORMINV(RAND(),Taux_Recup,Ecart_Type_Recup)))</f>
        <v/>
      </c>
      <c r="I773" s="136">
        <f>MAX(0,MIN(1,NORMINV(RAND(),Taux_Recup,Ecart_Type_Recup)))</f>
        <v/>
      </c>
      <c r="J773" s="137">
        <f>SIMULATEUR!$L$6*(SIMULATEUR!$H$6*B773-Cout_Audit)</f>
        <v/>
      </c>
      <c r="K773" s="137">
        <f>SIMULATEUR!$L$7*(SIMULATEUR!$H$7*C773-Cout_Audit)</f>
        <v/>
      </c>
      <c r="L773" s="137">
        <f>SIMULATEUR!$L$8*(SIMULATEUR!$H$8*D773-Cout_Audit)</f>
        <v/>
      </c>
      <c r="M773" s="137">
        <f>SIMULATEUR!$L$9*(SIMULATEUR!$H$9*E773-Cout_Audit)</f>
        <v/>
      </c>
      <c r="N773" s="137">
        <f>SIMULATEUR!$L$10*(SIMULATEUR!$H$10*F773-Cout_Audit)</f>
        <v/>
      </c>
      <c r="O773" s="137">
        <f>SIMULATEUR!$L$11*(SIMULATEUR!$H$11*G773-Cout_Audit)</f>
        <v/>
      </c>
      <c r="P773" s="137">
        <f>SIMULATEUR!$L$12*(SIMULATEUR!$H$12*H773-Cout_Audit)</f>
        <v/>
      </c>
      <c r="Q773" s="137">
        <f>SIMULATEUR!$L$13*(SIMULATEUR!$H$13*I773-Cout_Audit)</f>
        <v/>
      </c>
      <c r="S773" s="138">
        <f>SUM(J773:Q773)</f>
        <v/>
      </c>
    </row>
    <row r="774">
      <c r="A774" s="135" t="n">
        <v>771</v>
      </c>
      <c r="B774" s="136">
        <f>MAX(0,MIN(1,NORMINV(RAND(),Taux_Recup,Ecart_Type_Recup)))</f>
        <v/>
      </c>
      <c r="C774" s="136">
        <f>MAX(0,MIN(1,NORMINV(RAND(),Taux_Recup,Ecart_Type_Recup)))</f>
        <v/>
      </c>
      <c r="D774" s="136">
        <f>MAX(0,MIN(1,NORMINV(RAND(),Taux_Recup,Ecart_Type_Recup)))</f>
        <v/>
      </c>
      <c r="E774" s="136">
        <f>MAX(0,MIN(1,NORMINV(RAND(),Taux_Recup,Ecart_Type_Recup)))</f>
        <v/>
      </c>
      <c r="F774" s="136">
        <f>MAX(0,MIN(1,NORMINV(RAND(),Taux_Recup,Ecart_Type_Recup)))</f>
        <v/>
      </c>
      <c r="G774" s="136">
        <f>MAX(0,MIN(1,NORMINV(RAND(),Taux_Recup,Ecart_Type_Recup)))</f>
        <v/>
      </c>
      <c r="H774" s="136">
        <f>MAX(0,MIN(1,NORMINV(RAND(),Taux_Recup,Ecart_Type_Recup)))</f>
        <v/>
      </c>
      <c r="I774" s="136">
        <f>MAX(0,MIN(1,NORMINV(RAND(),Taux_Recup,Ecart_Type_Recup)))</f>
        <v/>
      </c>
      <c r="J774" s="137">
        <f>SIMULATEUR!$L$6*(SIMULATEUR!$H$6*B774-Cout_Audit)</f>
        <v/>
      </c>
      <c r="K774" s="137">
        <f>SIMULATEUR!$L$7*(SIMULATEUR!$H$7*C774-Cout_Audit)</f>
        <v/>
      </c>
      <c r="L774" s="137">
        <f>SIMULATEUR!$L$8*(SIMULATEUR!$H$8*D774-Cout_Audit)</f>
        <v/>
      </c>
      <c r="M774" s="137">
        <f>SIMULATEUR!$L$9*(SIMULATEUR!$H$9*E774-Cout_Audit)</f>
        <v/>
      </c>
      <c r="N774" s="137">
        <f>SIMULATEUR!$L$10*(SIMULATEUR!$H$10*F774-Cout_Audit)</f>
        <v/>
      </c>
      <c r="O774" s="137">
        <f>SIMULATEUR!$L$11*(SIMULATEUR!$H$11*G774-Cout_Audit)</f>
        <v/>
      </c>
      <c r="P774" s="137">
        <f>SIMULATEUR!$L$12*(SIMULATEUR!$H$12*H774-Cout_Audit)</f>
        <v/>
      </c>
      <c r="Q774" s="137">
        <f>SIMULATEUR!$L$13*(SIMULATEUR!$H$13*I774-Cout_Audit)</f>
        <v/>
      </c>
      <c r="S774" s="138">
        <f>SUM(J774:Q774)</f>
        <v/>
      </c>
    </row>
    <row r="775">
      <c r="A775" s="135" t="n">
        <v>772</v>
      </c>
      <c r="B775" s="136">
        <f>MAX(0,MIN(1,NORMINV(RAND(),Taux_Recup,Ecart_Type_Recup)))</f>
        <v/>
      </c>
      <c r="C775" s="136">
        <f>MAX(0,MIN(1,NORMINV(RAND(),Taux_Recup,Ecart_Type_Recup)))</f>
        <v/>
      </c>
      <c r="D775" s="136">
        <f>MAX(0,MIN(1,NORMINV(RAND(),Taux_Recup,Ecart_Type_Recup)))</f>
        <v/>
      </c>
      <c r="E775" s="136">
        <f>MAX(0,MIN(1,NORMINV(RAND(),Taux_Recup,Ecart_Type_Recup)))</f>
        <v/>
      </c>
      <c r="F775" s="136">
        <f>MAX(0,MIN(1,NORMINV(RAND(),Taux_Recup,Ecart_Type_Recup)))</f>
        <v/>
      </c>
      <c r="G775" s="136">
        <f>MAX(0,MIN(1,NORMINV(RAND(),Taux_Recup,Ecart_Type_Recup)))</f>
        <v/>
      </c>
      <c r="H775" s="136">
        <f>MAX(0,MIN(1,NORMINV(RAND(),Taux_Recup,Ecart_Type_Recup)))</f>
        <v/>
      </c>
      <c r="I775" s="136">
        <f>MAX(0,MIN(1,NORMINV(RAND(),Taux_Recup,Ecart_Type_Recup)))</f>
        <v/>
      </c>
      <c r="J775" s="137">
        <f>SIMULATEUR!$L$6*(SIMULATEUR!$H$6*B775-Cout_Audit)</f>
        <v/>
      </c>
      <c r="K775" s="137">
        <f>SIMULATEUR!$L$7*(SIMULATEUR!$H$7*C775-Cout_Audit)</f>
        <v/>
      </c>
      <c r="L775" s="137">
        <f>SIMULATEUR!$L$8*(SIMULATEUR!$H$8*D775-Cout_Audit)</f>
        <v/>
      </c>
      <c r="M775" s="137">
        <f>SIMULATEUR!$L$9*(SIMULATEUR!$H$9*E775-Cout_Audit)</f>
        <v/>
      </c>
      <c r="N775" s="137">
        <f>SIMULATEUR!$L$10*(SIMULATEUR!$H$10*F775-Cout_Audit)</f>
        <v/>
      </c>
      <c r="O775" s="137">
        <f>SIMULATEUR!$L$11*(SIMULATEUR!$H$11*G775-Cout_Audit)</f>
        <v/>
      </c>
      <c r="P775" s="137">
        <f>SIMULATEUR!$L$12*(SIMULATEUR!$H$12*H775-Cout_Audit)</f>
        <v/>
      </c>
      <c r="Q775" s="137">
        <f>SIMULATEUR!$L$13*(SIMULATEUR!$H$13*I775-Cout_Audit)</f>
        <v/>
      </c>
      <c r="S775" s="138">
        <f>SUM(J775:Q775)</f>
        <v/>
      </c>
    </row>
    <row r="776">
      <c r="A776" s="135" t="n">
        <v>773</v>
      </c>
      <c r="B776" s="136">
        <f>MAX(0,MIN(1,NORMINV(RAND(),Taux_Recup,Ecart_Type_Recup)))</f>
        <v/>
      </c>
      <c r="C776" s="136">
        <f>MAX(0,MIN(1,NORMINV(RAND(),Taux_Recup,Ecart_Type_Recup)))</f>
        <v/>
      </c>
      <c r="D776" s="136">
        <f>MAX(0,MIN(1,NORMINV(RAND(),Taux_Recup,Ecart_Type_Recup)))</f>
        <v/>
      </c>
      <c r="E776" s="136">
        <f>MAX(0,MIN(1,NORMINV(RAND(),Taux_Recup,Ecart_Type_Recup)))</f>
        <v/>
      </c>
      <c r="F776" s="136">
        <f>MAX(0,MIN(1,NORMINV(RAND(),Taux_Recup,Ecart_Type_Recup)))</f>
        <v/>
      </c>
      <c r="G776" s="136">
        <f>MAX(0,MIN(1,NORMINV(RAND(),Taux_Recup,Ecart_Type_Recup)))</f>
        <v/>
      </c>
      <c r="H776" s="136">
        <f>MAX(0,MIN(1,NORMINV(RAND(),Taux_Recup,Ecart_Type_Recup)))</f>
        <v/>
      </c>
      <c r="I776" s="136">
        <f>MAX(0,MIN(1,NORMINV(RAND(),Taux_Recup,Ecart_Type_Recup)))</f>
        <v/>
      </c>
      <c r="J776" s="137">
        <f>SIMULATEUR!$L$6*(SIMULATEUR!$H$6*B776-Cout_Audit)</f>
        <v/>
      </c>
      <c r="K776" s="137">
        <f>SIMULATEUR!$L$7*(SIMULATEUR!$H$7*C776-Cout_Audit)</f>
        <v/>
      </c>
      <c r="L776" s="137">
        <f>SIMULATEUR!$L$8*(SIMULATEUR!$H$8*D776-Cout_Audit)</f>
        <v/>
      </c>
      <c r="M776" s="137">
        <f>SIMULATEUR!$L$9*(SIMULATEUR!$H$9*E776-Cout_Audit)</f>
        <v/>
      </c>
      <c r="N776" s="137">
        <f>SIMULATEUR!$L$10*(SIMULATEUR!$H$10*F776-Cout_Audit)</f>
        <v/>
      </c>
      <c r="O776" s="137">
        <f>SIMULATEUR!$L$11*(SIMULATEUR!$H$11*G776-Cout_Audit)</f>
        <v/>
      </c>
      <c r="P776" s="137">
        <f>SIMULATEUR!$L$12*(SIMULATEUR!$H$12*H776-Cout_Audit)</f>
        <v/>
      </c>
      <c r="Q776" s="137">
        <f>SIMULATEUR!$L$13*(SIMULATEUR!$H$13*I776-Cout_Audit)</f>
        <v/>
      </c>
      <c r="S776" s="138">
        <f>SUM(J776:Q776)</f>
        <v/>
      </c>
    </row>
    <row r="777">
      <c r="A777" s="135" t="n">
        <v>774</v>
      </c>
      <c r="B777" s="136">
        <f>MAX(0,MIN(1,NORMINV(RAND(),Taux_Recup,Ecart_Type_Recup)))</f>
        <v/>
      </c>
      <c r="C777" s="136">
        <f>MAX(0,MIN(1,NORMINV(RAND(),Taux_Recup,Ecart_Type_Recup)))</f>
        <v/>
      </c>
      <c r="D777" s="136">
        <f>MAX(0,MIN(1,NORMINV(RAND(),Taux_Recup,Ecart_Type_Recup)))</f>
        <v/>
      </c>
      <c r="E777" s="136">
        <f>MAX(0,MIN(1,NORMINV(RAND(),Taux_Recup,Ecart_Type_Recup)))</f>
        <v/>
      </c>
      <c r="F777" s="136">
        <f>MAX(0,MIN(1,NORMINV(RAND(),Taux_Recup,Ecart_Type_Recup)))</f>
        <v/>
      </c>
      <c r="G777" s="136">
        <f>MAX(0,MIN(1,NORMINV(RAND(),Taux_Recup,Ecart_Type_Recup)))</f>
        <v/>
      </c>
      <c r="H777" s="136">
        <f>MAX(0,MIN(1,NORMINV(RAND(),Taux_Recup,Ecart_Type_Recup)))</f>
        <v/>
      </c>
      <c r="I777" s="136">
        <f>MAX(0,MIN(1,NORMINV(RAND(),Taux_Recup,Ecart_Type_Recup)))</f>
        <v/>
      </c>
      <c r="J777" s="137">
        <f>SIMULATEUR!$L$6*(SIMULATEUR!$H$6*B777-Cout_Audit)</f>
        <v/>
      </c>
      <c r="K777" s="137">
        <f>SIMULATEUR!$L$7*(SIMULATEUR!$H$7*C777-Cout_Audit)</f>
        <v/>
      </c>
      <c r="L777" s="137">
        <f>SIMULATEUR!$L$8*(SIMULATEUR!$H$8*D777-Cout_Audit)</f>
        <v/>
      </c>
      <c r="M777" s="137">
        <f>SIMULATEUR!$L$9*(SIMULATEUR!$H$9*E777-Cout_Audit)</f>
        <v/>
      </c>
      <c r="N777" s="137">
        <f>SIMULATEUR!$L$10*(SIMULATEUR!$H$10*F777-Cout_Audit)</f>
        <v/>
      </c>
      <c r="O777" s="137">
        <f>SIMULATEUR!$L$11*(SIMULATEUR!$H$11*G777-Cout_Audit)</f>
        <v/>
      </c>
      <c r="P777" s="137">
        <f>SIMULATEUR!$L$12*(SIMULATEUR!$H$12*H777-Cout_Audit)</f>
        <v/>
      </c>
      <c r="Q777" s="137">
        <f>SIMULATEUR!$L$13*(SIMULATEUR!$H$13*I777-Cout_Audit)</f>
        <v/>
      </c>
      <c r="S777" s="138">
        <f>SUM(J777:Q777)</f>
        <v/>
      </c>
    </row>
    <row r="778">
      <c r="A778" s="135" t="n">
        <v>775</v>
      </c>
      <c r="B778" s="136">
        <f>MAX(0,MIN(1,NORMINV(RAND(),Taux_Recup,Ecart_Type_Recup)))</f>
        <v/>
      </c>
      <c r="C778" s="136">
        <f>MAX(0,MIN(1,NORMINV(RAND(),Taux_Recup,Ecart_Type_Recup)))</f>
        <v/>
      </c>
      <c r="D778" s="136">
        <f>MAX(0,MIN(1,NORMINV(RAND(),Taux_Recup,Ecart_Type_Recup)))</f>
        <v/>
      </c>
      <c r="E778" s="136">
        <f>MAX(0,MIN(1,NORMINV(RAND(),Taux_Recup,Ecart_Type_Recup)))</f>
        <v/>
      </c>
      <c r="F778" s="136">
        <f>MAX(0,MIN(1,NORMINV(RAND(),Taux_Recup,Ecart_Type_Recup)))</f>
        <v/>
      </c>
      <c r="G778" s="136">
        <f>MAX(0,MIN(1,NORMINV(RAND(),Taux_Recup,Ecart_Type_Recup)))</f>
        <v/>
      </c>
      <c r="H778" s="136">
        <f>MAX(0,MIN(1,NORMINV(RAND(),Taux_Recup,Ecart_Type_Recup)))</f>
        <v/>
      </c>
      <c r="I778" s="136">
        <f>MAX(0,MIN(1,NORMINV(RAND(),Taux_Recup,Ecart_Type_Recup)))</f>
        <v/>
      </c>
      <c r="J778" s="137">
        <f>SIMULATEUR!$L$6*(SIMULATEUR!$H$6*B778-Cout_Audit)</f>
        <v/>
      </c>
      <c r="K778" s="137">
        <f>SIMULATEUR!$L$7*(SIMULATEUR!$H$7*C778-Cout_Audit)</f>
        <v/>
      </c>
      <c r="L778" s="137">
        <f>SIMULATEUR!$L$8*(SIMULATEUR!$H$8*D778-Cout_Audit)</f>
        <v/>
      </c>
      <c r="M778" s="137">
        <f>SIMULATEUR!$L$9*(SIMULATEUR!$H$9*E778-Cout_Audit)</f>
        <v/>
      </c>
      <c r="N778" s="137">
        <f>SIMULATEUR!$L$10*(SIMULATEUR!$H$10*F778-Cout_Audit)</f>
        <v/>
      </c>
      <c r="O778" s="137">
        <f>SIMULATEUR!$L$11*(SIMULATEUR!$H$11*G778-Cout_Audit)</f>
        <v/>
      </c>
      <c r="P778" s="137">
        <f>SIMULATEUR!$L$12*(SIMULATEUR!$H$12*H778-Cout_Audit)</f>
        <v/>
      </c>
      <c r="Q778" s="137">
        <f>SIMULATEUR!$L$13*(SIMULATEUR!$H$13*I778-Cout_Audit)</f>
        <v/>
      </c>
      <c r="S778" s="138">
        <f>SUM(J778:Q778)</f>
        <v/>
      </c>
    </row>
    <row r="779">
      <c r="A779" s="135" t="n">
        <v>776</v>
      </c>
      <c r="B779" s="136">
        <f>MAX(0,MIN(1,NORMINV(RAND(),Taux_Recup,Ecart_Type_Recup)))</f>
        <v/>
      </c>
      <c r="C779" s="136">
        <f>MAX(0,MIN(1,NORMINV(RAND(),Taux_Recup,Ecart_Type_Recup)))</f>
        <v/>
      </c>
      <c r="D779" s="136">
        <f>MAX(0,MIN(1,NORMINV(RAND(),Taux_Recup,Ecart_Type_Recup)))</f>
        <v/>
      </c>
      <c r="E779" s="136">
        <f>MAX(0,MIN(1,NORMINV(RAND(),Taux_Recup,Ecart_Type_Recup)))</f>
        <v/>
      </c>
      <c r="F779" s="136">
        <f>MAX(0,MIN(1,NORMINV(RAND(),Taux_Recup,Ecart_Type_Recup)))</f>
        <v/>
      </c>
      <c r="G779" s="136">
        <f>MAX(0,MIN(1,NORMINV(RAND(),Taux_Recup,Ecart_Type_Recup)))</f>
        <v/>
      </c>
      <c r="H779" s="136">
        <f>MAX(0,MIN(1,NORMINV(RAND(),Taux_Recup,Ecart_Type_Recup)))</f>
        <v/>
      </c>
      <c r="I779" s="136">
        <f>MAX(0,MIN(1,NORMINV(RAND(),Taux_Recup,Ecart_Type_Recup)))</f>
        <v/>
      </c>
      <c r="J779" s="137">
        <f>SIMULATEUR!$L$6*(SIMULATEUR!$H$6*B779-Cout_Audit)</f>
        <v/>
      </c>
      <c r="K779" s="137">
        <f>SIMULATEUR!$L$7*(SIMULATEUR!$H$7*C779-Cout_Audit)</f>
        <v/>
      </c>
      <c r="L779" s="137">
        <f>SIMULATEUR!$L$8*(SIMULATEUR!$H$8*D779-Cout_Audit)</f>
        <v/>
      </c>
      <c r="M779" s="137">
        <f>SIMULATEUR!$L$9*(SIMULATEUR!$H$9*E779-Cout_Audit)</f>
        <v/>
      </c>
      <c r="N779" s="137">
        <f>SIMULATEUR!$L$10*(SIMULATEUR!$H$10*F779-Cout_Audit)</f>
        <v/>
      </c>
      <c r="O779" s="137">
        <f>SIMULATEUR!$L$11*(SIMULATEUR!$H$11*G779-Cout_Audit)</f>
        <v/>
      </c>
      <c r="P779" s="137">
        <f>SIMULATEUR!$L$12*(SIMULATEUR!$H$12*H779-Cout_Audit)</f>
        <v/>
      </c>
      <c r="Q779" s="137">
        <f>SIMULATEUR!$L$13*(SIMULATEUR!$H$13*I779-Cout_Audit)</f>
        <v/>
      </c>
      <c r="S779" s="138">
        <f>SUM(J779:Q779)</f>
        <v/>
      </c>
    </row>
    <row r="780">
      <c r="A780" s="135" t="n">
        <v>777</v>
      </c>
      <c r="B780" s="136">
        <f>MAX(0,MIN(1,NORMINV(RAND(),Taux_Recup,Ecart_Type_Recup)))</f>
        <v/>
      </c>
      <c r="C780" s="136">
        <f>MAX(0,MIN(1,NORMINV(RAND(),Taux_Recup,Ecart_Type_Recup)))</f>
        <v/>
      </c>
      <c r="D780" s="136">
        <f>MAX(0,MIN(1,NORMINV(RAND(),Taux_Recup,Ecart_Type_Recup)))</f>
        <v/>
      </c>
      <c r="E780" s="136">
        <f>MAX(0,MIN(1,NORMINV(RAND(),Taux_Recup,Ecart_Type_Recup)))</f>
        <v/>
      </c>
      <c r="F780" s="136">
        <f>MAX(0,MIN(1,NORMINV(RAND(),Taux_Recup,Ecart_Type_Recup)))</f>
        <v/>
      </c>
      <c r="G780" s="136">
        <f>MAX(0,MIN(1,NORMINV(RAND(),Taux_Recup,Ecart_Type_Recup)))</f>
        <v/>
      </c>
      <c r="H780" s="136">
        <f>MAX(0,MIN(1,NORMINV(RAND(),Taux_Recup,Ecart_Type_Recup)))</f>
        <v/>
      </c>
      <c r="I780" s="136">
        <f>MAX(0,MIN(1,NORMINV(RAND(),Taux_Recup,Ecart_Type_Recup)))</f>
        <v/>
      </c>
      <c r="J780" s="137">
        <f>SIMULATEUR!$L$6*(SIMULATEUR!$H$6*B780-Cout_Audit)</f>
        <v/>
      </c>
      <c r="K780" s="137">
        <f>SIMULATEUR!$L$7*(SIMULATEUR!$H$7*C780-Cout_Audit)</f>
        <v/>
      </c>
      <c r="L780" s="137">
        <f>SIMULATEUR!$L$8*(SIMULATEUR!$H$8*D780-Cout_Audit)</f>
        <v/>
      </c>
      <c r="M780" s="137">
        <f>SIMULATEUR!$L$9*(SIMULATEUR!$H$9*E780-Cout_Audit)</f>
        <v/>
      </c>
      <c r="N780" s="137">
        <f>SIMULATEUR!$L$10*(SIMULATEUR!$H$10*F780-Cout_Audit)</f>
        <v/>
      </c>
      <c r="O780" s="137">
        <f>SIMULATEUR!$L$11*(SIMULATEUR!$H$11*G780-Cout_Audit)</f>
        <v/>
      </c>
      <c r="P780" s="137">
        <f>SIMULATEUR!$L$12*(SIMULATEUR!$H$12*H780-Cout_Audit)</f>
        <v/>
      </c>
      <c r="Q780" s="137">
        <f>SIMULATEUR!$L$13*(SIMULATEUR!$H$13*I780-Cout_Audit)</f>
        <v/>
      </c>
      <c r="S780" s="138">
        <f>SUM(J780:Q780)</f>
        <v/>
      </c>
    </row>
    <row r="781">
      <c r="A781" s="135" t="n">
        <v>778</v>
      </c>
      <c r="B781" s="136">
        <f>MAX(0,MIN(1,NORMINV(RAND(),Taux_Recup,Ecart_Type_Recup)))</f>
        <v/>
      </c>
      <c r="C781" s="136">
        <f>MAX(0,MIN(1,NORMINV(RAND(),Taux_Recup,Ecart_Type_Recup)))</f>
        <v/>
      </c>
      <c r="D781" s="136">
        <f>MAX(0,MIN(1,NORMINV(RAND(),Taux_Recup,Ecart_Type_Recup)))</f>
        <v/>
      </c>
      <c r="E781" s="136">
        <f>MAX(0,MIN(1,NORMINV(RAND(),Taux_Recup,Ecart_Type_Recup)))</f>
        <v/>
      </c>
      <c r="F781" s="136">
        <f>MAX(0,MIN(1,NORMINV(RAND(),Taux_Recup,Ecart_Type_Recup)))</f>
        <v/>
      </c>
      <c r="G781" s="136">
        <f>MAX(0,MIN(1,NORMINV(RAND(),Taux_Recup,Ecart_Type_Recup)))</f>
        <v/>
      </c>
      <c r="H781" s="136">
        <f>MAX(0,MIN(1,NORMINV(RAND(),Taux_Recup,Ecart_Type_Recup)))</f>
        <v/>
      </c>
      <c r="I781" s="136">
        <f>MAX(0,MIN(1,NORMINV(RAND(),Taux_Recup,Ecart_Type_Recup)))</f>
        <v/>
      </c>
      <c r="J781" s="137">
        <f>SIMULATEUR!$L$6*(SIMULATEUR!$H$6*B781-Cout_Audit)</f>
        <v/>
      </c>
      <c r="K781" s="137">
        <f>SIMULATEUR!$L$7*(SIMULATEUR!$H$7*C781-Cout_Audit)</f>
        <v/>
      </c>
      <c r="L781" s="137">
        <f>SIMULATEUR!$L$8*(SIMULATEUR!$H$8*D781-Cout_Audit)</f>
        <v/>
      </c>
      <c r="M781" s="137">
        <f>SIMULATEUR!$L$9*(SIMULATEUR!$H$9*E781-Cout_Audit)</f>
        <v/>
      </c>
      <c r="N781" s="137">
        <f>SIMULATEUR!$L$10*(SIMULATEUR!$H$10*F781-Cout_Audit)</f>
        <v/>
      </c>
      <c r="O781" s="137">
        <f>SIMULATEUR!$L$11*(SIMULATEUR!$H$11*G781-Cout_Audit)</f>
        <v/>
      </c>
      <c r="P781" s="137">
        <f>SIMULATEUR!$L$12*(SIMULATEUR!$H$12*H781-Cout_Audit)</f>
        <v/>
      </c>
      <c r="Q781" s="137">
        <f>SIMULATEUR!$L$13*(SIMULATEUR!$H$13*I781-Cout_Audit)</f>
        <v/>
      </c>
      <c r="S781" s="138">
        <f>SUM(J781:Q781)</f>
        <v/>
      </c>
    </row>
    <row r="782">
      <c r="A782" s="135" t="n">
        <v>779</v>
      </c>
      <c r="B782" s="136">
        <f>MAX(0,MIN(1,NORMINV(RAND(),Taux_Recup,Ecart_Type_Recup)))</f>
        <v/>
      </c>
      <c r="C782" s="136">
        <f>MAX(0,MIN(1,NORMINV(RAND(),Taux_Recup,Ecart_Type_Recup)))</f>
        <v/>
      </c>
      <c r="D782" s="136">
        <f>MAX(0,MIN(1,NORMINV(RAND(),Taux_Recup,Ecart_Type_Recup)))</f>
        <v/>
      </c>
      <c r="E782" s="136">
        <f>MAX(0,MIN(1,NORMINV(RAND(),Taux_Recup,Ecart_Type_Recup)))</f>
        <v/>
      </c>
      <c r="F782" s="136">
        <f>MAX(0,MIN(1,NORMINV(RAND(),Taux_Recup,Ecart_Type_Recup)))</f>
        <v/>
      </c>
      <c r="G782" s="136">
        <f>MAX(0,MIN(1,NORMINV(RAND(),Taux_Recup,Ecart_Type_Recup)))</f>
        <v/>
      </c>
      <c r="H782" s="136">
        <f>MAX(0,MIN(1,NORMINV(RAND(),Taux_Recup,Ecart_Type_Recup)))</f>
        <v/>
      </c>
      <c r="I782" s="136">
        <f>MAX(0,MIN(1,NORMINV(RAND(),Taux_Recup,Ecart_Type_Recup)))</f>
        <v/>
      </c>
      <c r="J782" s="137">
        <f>SIMULATEUR!$L$6*(SIMULATEUR!$H$6*B782-Cout_Audit)</f>
        <v/>
      </c>
      <c r="K782" s="137">
        <f>SIMULATEUR!$L$7*(SIMULATEUR!$H$7*C782-Cout_Audit)</f>
        <v/>
      </c>
      <c r="L782" s="137">
        <f>SIMULATEUR!$L$8*(SIMULATEUR!$H$8*D782-Cout_Audit)</f>
        <v/>
      </c>
      <c r="M782" s="137">
        <f>SIMULATEUR!$L$9*(SIMULATEUR!$H$9*E782-Cout_Audit)</f>
        <v/>
      </c>
      <c r="N782" s="137">
        <f>SIMULATEUR!$L$10*(SIMULATEUR!$H$10*F782-Cout_Audit)</f>
        <v/>
      </c>
      <c r="O782" s="137">
        <f>SIMULATEUR!$L$11*(SIMULATEUR!$H$11*G782-Cout_Audit)</f>
        <v/>
      </c>
      <c r="P782" s="137">
        <f>SIMULATEUR!$L$12*(SIMULATEUR!$H$12*H782-Cout_Audit)</f>
        <v/>
      </c>
      <c r="Q782" s="137">
        <f>SIMULATEUR!$L$13*(SIMULATEUR!$H$13*I782-Cout_Audit)</f>
        <v/>
      </c>
      <c r="S782" s="138">
        <f>SUM(J782:Q782)</f>
        <v/>
      </c>
    </row>
    <row r="783">
      <c r="A783" s="135" t="n">
        <v>780</v>
      </c>
      <c r="B783" s="136">
        <f>MAX(0,MIN(1,NORMINV(RAND(),Taux_Recup,Ecart_Type_Recup)))</f>
        <v/>
      </c>
      <c r="C783" s="136">
        <f>MAX(0,MIN(1,NORMINV(RAND(),Taux_Recup,Ecart_Type_Recup)))</f>
        <v/>
      </c>
      <c r="D783" s="136">
        <f>MAX(0,MIN(1,NORMINV(RAND(),Taux_Recup,Ecart_Type_Recup)))</f>
        <v/>
      </c>
      <c r="E783" s="136">
        <f>MAX(0,MIN(1,NORMINV(RAND(),Taux_Recup,Ecart_Type_Recup)))</f>
        <v/>
      </c>
      <c r="F783" s="136">
        <f>MAX(0,MIN(1,NORMINV(RAND(),Taux_Recup,Ecart_Type_Recup)))</f>
        <v/>
      </c>
      <c r="G783" s="136">
        <f>MAX(0,MIN(1,NORMINV(RAND(),Taux_Recup,Ecart_Type_Recup)))</f>
        <v/>
      </c>
      <c r="H783" s="136">
        <f>MAX(0,MIN(1,NORMINV(RAND(),Taux_Recup,Ecart_Type_Recup)))</f>
        <v/>
      </c>
      <c r="I783" s="136">
        <f>MAX(0,MIN(1,NORMINV(RAND(),Taux_Recup,Ecart_Type_Recup)))</f>
        <v/>
      </c>
      <c r="J783" s="137">
        <f>SIMULATEUR!$L$6*(SIMULATEUR!$H$6*B783-Cout_Audit)</f>
        <v/>
      </c>
      <c r="K783" s="137">
        <f>SIMULATEUR!$L$7*(SIMULATEUR!$H$7*C783-Cout_Audit)</f>
        <v/>
      </c>
      <c r="L783" s="137">
        <f>SIMULATEUR!$L$8*(SIMULATEUR!$H$8*D783-Cout_Audit)</f>
        <v/>
      </c>
      <c r="M783" s="137">
        <f>SIMULATEUR!$L$9*(SIMULATEUR!$H$9*E783-Cout_Audit)</f>
        <v/>
      </c>
      <c r="N783" s="137">
        <f>SIMULATEUR!$L$10*(SIMULATEUR!$H$10*F783-Cout_Audit)</f>
        <v/>
      </c>
      <c r="O783" s="137">
        <f>SIMULATEUR!$L$11*(SIMULATEUR!$H$11*G783-Cout_Audit)</f>
        <v/>
      </c>
      <c r="P783" s="137">
        <f>SIMULATEUR!$L$12*(SIMULATEUR!$H$12*H783-Cout_Audit)</f>
        <v/>
      </c>
      <c r="Q783" s="137">
        <f>SIMULATEUR!$L$13*(SIMULATEUR!$H$13*I783-Cout_Audit)</f>
        <v/>
      </c>
      <c r="S783" s="138">
        <f>SUM(J783:Q783)</f>
        <v/>
      </c>
    </row>
    <row r="784">
      <c r="A784" s="135" t="n">
        <v>781</v>
      </c>
      <c r="B784" s="136">
        <f>MAX(0,MIN(1,NORMINV(RAND(),Taux_Recup,Ecart_Type_Recup)))</f>
        <v/>
      </c>
      <c r="C784" s="136">
        <f>MAX(0,MIN(1,NORMINV(RAND(),Taux_Recup,Ecart_Type_Recup)))</f>
        <v/>
      </c>
      <c r="D784" s="136">
        <f>MAX(0,MIN(1,NORMINV(RAND(),Taux_Recup,Ecart_Type_Recup)))</f>
        <v/>
      </c>
      <c r="E784" s="136">
        <f>MAX(0,MIN(1,NORMINV(RAND(),Taux_Recup,Ecart_Type_Recup)))</f>
        <v/>
      </c>
      <c r="F784" s="136">
        <f>MAX(0,MIN(1,NORMINV(RAND(),Taux_Recup,Ecart_Type_Recup)))</f>
        <v/>
      </c>
      <c r="G784" s="136">
        <f>MAX(0,MIN(1,NORMINV(RAND(),Taux_Recup,Ecart_Type_Recup)))</f>
        <v/>
      </c>
      <c r="H784" s="136">
        <f>MAX(0,MIN(1,NORMINV(RAND(),Taux_Recup,Ecart_Type_Recup)))</f>
        <v/>
      </c>
      <c r="I784" s="136">
        <f>MAX(0,MIN(1,NORMINV(RAND(),Taux_Recup,Ecart_Type_Recup)))</f>
        <v/>
      </c>
      <c r="J784" s="137">
        <f>SIMULATEUR!$L$6*(SIMULATEUR!$H$6*B784-Cout_Audit)</f>
        <v/>
      </c>
      <c r="K784" s="137">
        <f>SIMULATEUR!$L$7*(SIMULATEUR!$H$7*C784-Cout_Audit)</f>
        <v/>
      </c>
      <c r="L784" s="137">
        <f>SIMULATEUR!$L$8*(SIMULATEUR!$H$8*D784-Cout_Audit)</f>
        <v/>
      </c>
      <c r="M784" s="137">
        <f>SIMULATEUR!$L$9*(SIMULATEUR!$H$9*E784-Cout_Audit)</f>
        <v/>
      </c>
      <c r="N784" s="137">
        <f>SIMULATEUR!$L$10*(SIMULATEUR!$H$10*F784-Cout_Audit)</f>
        <v/>
      </c>
      <c r="O784" s="137">
        <f>SIMULATEUR!$L$11*(SIMULATEUR!$H$11*G784-Cout_Audit)</f>
        <v/>
      </c>
      <c r="P784" s="137">
        <f>SIMULATEUR!$L$12*(SIMULATEUR!$H$12*H784-Cout_Audit)</f>
        <v/>
      </c>
      <c r="Q784" s="137">
        <f>SIMULATEUR!$L$13*(SIMULATEUR!$H$13*I784-Cout_Audit)</f>
        <v/>
      </c>
      <c r="S784" s="138">
        <f>SUM(J784:Q784)</f>
        <v/>
      </c>
    </row>
    <row r="785">
      <c r="A785" s="135" t="n">
        <v>782</v>
      </c>
      <c r="B785" s="136">
        <f>MAX(0,MIN(1,NORMINV(RAND(),Taux_Recup,Ecart_Type_Recup)))</f>
        <v/>
      </c>
      <c r="C785" s="136">
        <f>MAX(0,MIN(1,NORMINV(RAND(),Taux_Recup,Ecart_Type_Recup)))</f>
        <v/>
      </c>
      <c r="D785" s="136">
        <f>MAX(0,MIN(1,NORMINV(RAND(),Taux_Recup,Ecart_Type_Recup)))</f>
        <v/>
      </c>
      <c r="E785" s="136">
        <f>MAX(0,MIN(1,NORMINV(RAND(),Taux_Recup,Ecart_Type_Recup)))</f>
        <v/>
      </c>
      <c r="F785" s="136">
        <f>MAX(0,MIN(1,NORMINV(RAND(),Taux_Recup,Ecart_Type_Recup)))</f>
        <v/>
      </c>
      <c r="G785" s="136">
        <f>MAX(0,MIN(1,NORMINV(RAND(),Taux_Recup,Ecart_Type_Recup)))</f>
        <v/>
      </c>
      <c r="H785" s="136">
        <f>MAX(0,MIN(1,NORMINV(RAND(),Taux_Recup,Ecart_Type_Recup)))</f>
        <v/>
      </c>
      <c r="I785" s="136">
        <f>MAX(0,MIN(1,NORMINV(RAND(),Taux_Recup,Ecart_Type_Recup)))</f>
        <v/>
      </c>
      <c r="J785" s="137">
        <f>SIMULATEUR!$L$6*(SIMULATEUR!$H$6*B785-Cout_Audit)</f>
        <v/>
      </c>
      <c r="K785" s="137">
        <f>SIMULATEUR!$L$7*(SIMULATEUR!$H$7*C785-Cout_Audit)</f>
        <v/>
      </c>
      <c r="L785" s="137">
        <f>SIMULATEUR!$L$8*(SIMULATEUR!$H$8*D785-Cout_Audit)</f>
        <v/>
      </c>
      <c r="M785" s="137">
        <f>SIMULATEUR!$L$9*(SIMULATEUR!$H$9*E785-Cout_Audit)</f>
        <v/>
      </c>
      <c r="N785" s="137">
        <f>SIMULATEUR!$L$10*(SIMULATEUR!$H$10*F785-Cout_Audit)</f>
        <v/>
      </c>
      <c r="O785" s="137">
        <f>SIMULATEUR!$L$11*(SIMULATEUR!$H$11*G785-Cout_Audit)</f>
        <v/>
      </c>
      <c r="P785" s="137">
        <f>SIMULATEUR!$L$12*(SIMULATEUR!$H$12*H785-Cout_Audit)</f>
        <v/>
      </c>
      <c r="Q785" s="137">
        <f>SIMULATEUR!$L$13*(SIMULATEUR!$H$13*I785-Cout_Audit)</f>
        <v/>
      </c>
      <c r="S785" s="138">
        <f>SUM(J785:Q785)</f>
        <v/>
      </c>
    </row>
    <row r="786">
      <c r="A786" s="135" t="n">
        <v>783</v>
      </c>
      <c r="B786" s="136">
        <f>MAX(0,MIN(1,NORMINV(RAND(),Taux_Recup,Ecart_Type_Recup)))</f>
        <v/>
      </c>
      <c r="C786" s="136">
        <f>MAX(0,MIN(1,NORMINV(RAND(),Taux_Recup,Ecart_Type_Recup)))</f>
        <v/>
      </c>
      <c r="D786" s="136">
        <f>MAX(0,MIN(1,NORMINV(RAND(),Taux_Recup,Ecart_Type_Recup)))</f>
        <v/>
      </c>
      <c r="E786" s="136">
        <f>MAX(0,MIN(1,NORMINV(RAND(),Taux_Recup,Ecart_Type_Recup)))</f>
        <v/>
      </c>
      <c r="F786" s="136">
        <f>MAX(0,MIN(1,NORMINV(RAND(),Taux_Recup,Ecart_Type_Recup)))</f>
        <v/>
      </c>
      <c r="G786" s="136">
        <f>MAX(0,MIN(1,NORMINV(RAND(),Taux_Recup,Ecart_Type_Recup)))</f>
        <v/>
      </c>
      <c r="H786" s="136">
        <f>MAX(0,MIN(1,NORMINV(RAND(),Taux_Recup,Ecart_Type_Recup)))</f>
        <v/>
      </c>
      <c r="I786" s="136">
        <f>MAX(0,MIN(1,NORMINV(RAND(),Taux_Recup,Ecart_Type_Recup)))</f>
        <v/>
      </c>
      <c r="J786" s="137">
        <f>SIMULATEUR!$L$6*(SIMULATEUR!$H$6*B786-Cout_Audit)</f>
        <v/>
      </c>
      <c r="K786" s="137">
        <f>SIMULATEUR!$L$7*(SIMULATEUR!$H$7*C786-Cout_Audit)</f>
        <v/>
      </c>
      <c r="L786" s="137">
        <f>SIMULATEUR!$L$8*(SIMULATEUR!$H$8*D786-Cout_Audit)</f>
        <v/>
      </c>
      <c r="M786" s="137">
        <f>SIMULATEUR!$L$9*(SIMULATEUR!$H$9*E786-Cout_Audit)</f>
        <v/>
      </c>
      <c r="N786" s="137">
        <f>SIMULATEUR!$L$10*(SIMULATEUR!$H$10*F786-Cout_Audit)</f>
        <v/>
      </c>
      <c r="O786" s="137">
        <f>SIMULATEUR!$L$11*(SIMULATEUR!$H$11*G786-Cout_Audit)</f>
        <v/>
      </c>
      <c r="P786" s="137">
        <f>SIMULATEUR!$L$12*(SIMULATEUR!$H$12*H786-Cout_Audit)</f>
        <v/>
      </c>
      <c r="Q786" s="137">
        <f>SIMULATEUR!$L$13*(SIMULATEUR!$H$13*I786-Cout_Audit)</f>
        <v/>
      </c>
      <c r="S786" s="138">
        <f>SUM(J786:Q786)</f>
        <v/>
      </c>
    </row>
    <row r="787">
      <c r="A787" s="135" t="n">
        <v>784</v>
      </c>
      <c r="B787" s="136">
        <f>MAX(0,MIN(1,NORMINV(RAND(),Taux_Recup,Ecart_Type_Recup)))</f>
        <v/>
      </c>
      <c r="C787" s="136">
        <f>MAX(0,MIN(1,NORMINV(RAND(),Taux_Recup,Ecart_Type_Recup)))</f>
        <v/>
      </c>
      <c r="D787" s="136">
        <f>MAX(0,MIN(1,NORMINV(RAND(),Taux_Recup,Ecart_Type_Recup)))</f>
        <v/>
      </c>
      <c r="E787" s="136">
        <f>MAX(0,MIN(1,NORMINV(RAND(),Taux_Recup,Ecart_Type_Recup)))</f>
        <v/>
      </c>
      <c r="F787" s="136">
        <f>MAX(0,MIN(1,NORMINV(RAND(),Taux_Recup,Ecart_Type_Recup)))</f>
        <v/>
      </c>
      <c r="G787" s="136">
        <f>MAX(0,MIN(1,NORMINV(RAND(),Taux_Recup,Ecart_Type_Recup)))</f>
        <v/>
      </c>
      <c r="H787" s="136">
        <f>MAX(0,MIN(1,NORMINV(RAND(),Taux_Recup,Ecart_Type_Recup)))</f>
        <v/>
      </c>
      <c r="I787" s="136">
        <f>MAX(0,MIN(1,NORMINV(RAND(),Taux_Recup,Ecart_Type_Recup)))</f>
        <v/>
      </c>
      <c r="J787" s="137">
        <f>SIMULATEUR!$L$6*(SIMULATEUR!$H$6*B787-Cout_Audit)</f>
        <v/>
      </c>
      <c r="K787" s="137">
        <f>SIMULATEUR!$L$7*(SIMULATEUR!$H$7*C787-Cout_Audit)</f>
        <v/>
      </c>
      <c r="L787" s="137">
        <f>SIMULATEUR!$L$8*(SIMULATEUR!$H$8*D787-Cout_Audit)</f>
        <v/>
      </c>
      <c r="M787" s="137">
        <f>SIMULATEUR!$L$9*(SIMULATEUR!$H$9*E787-Cout_Audit)</f>
        <v/>
      </c>
      <c r="N787" s="137">
        <f>SIMULATEUR!$L$10*(SIMULATEUR!$H$10*F787-Cout_Audit)</f>
        <v/>
      </c>
      <c r="O787" s="137">
        <f>SIMULATEUR!$L$11*(SIMULATEUR!$H$11*G787-Cout_Audit)</f>
        <v/>
      </c>
      <c r="P787" s="137">
        <f>SIMULATEUR!$L$12*(SIMULATEUR!$H$12*H787-Cout_Audit)</f>
        <v/>
      </c>
      <c r="Q787" s="137">
        <f>SIMULATEUR!$L$13*(SIMULATEUR!$H$13*I787-Cout_Audit)</f>
        <v/>
      </c>
      <c r="S787" s="138">
        <f>SUM(J787:Q787)</f>
        <v/>
      </c>
    </row>
    <row r="788">
      <c r="A788" s="135" t="n">
        <v>785</v>
      </c>
      <c r="B788" s="136">
        <f>MAX(0,MIN(1,NORMINV(RAND(),Taux_Recup,Ecart_Type_Recup)))</f>
        <v/>
      </c>
      <c r="C788" s="136">
        <f>MAX(0,MIN(1,NORMINV(RAND(),Taux_Recup,Ecart_Type_Recup)))</f>
        <v/>
      </c>
      <c r="D788" s="136">
        <f>MAX(0,MIN(1,NORMINV(RAND(),Taux_Recup,Ecart_Type_Recup)))</f>
        <v/>
      </c>
      <c r="E788" s="136">
        <f>MAX(0,MIN(1,NORMINV(RAND(),Taux_Recup,Ecart_Type_Recup)))</f>
        <v/>
      </c>
      <c r="F788" s="136">
        <f>MAX(0,MIN(1,NORMINV(RAND(),Taux_Recup,Ecart_Type_Recup)))</f>
        <v/>
      </c>
      <c r="G788" s="136">
        <f>MAX(0,MIN(1,NORMINV(RAND(),Taux_Recup,Ecart_Type_Recup)))</f>
        <v/>
      </c>
      <c r="H788" s="136">
        <f>MAX(0,MIN(1,NORMINV(RAND(),Taux_Recup,Ecart_Type_Recup)))</f>
        <v/>
      </c>
      <c r="I788" s="136">
        <f>MAX(0,MIN(1,NORMINV(RAND(),Taux_Recup,Ecart_Type_Recup)))</f>
        <v/>
      </c>
      <c r="J788" s="137">
        <f>SIMULATEUR!$L$6*(SIMULATEUR!$H$6*B788-Cout_Audit)</f>
        <v/>
      </c>
      <c r="K788" s="137">
        <f>SIMULATEUR!$L$7*(SIMULATEUR!$H$7*C788-Cout_Audit)</f>
        <v/>
      </c>
      <c r="L788" s="137">
        <f>SIMULATEUR!$L$8*(SIMULATEUR!$H$8*D788-Cout_Audit)</f>
        <v/>
      </c>
      <c r="M788" s="137">
        <f>SIMULATEUR!$L$9*(SIMULATEUR!$H$9*E788-Cout_Audit)</f>
        <v/>
      </c>
      <c r="N788" s="137">
        <f>SIMULATEUR!$L$10*(SIMULATEUR!$H$10*F788-Cout_Audit)</f>
        <v/>
      </c>
      <c r="O788" s="137">
        <f>SIMULATEUR!$L$11*(SIMULATEUR!$H$11*G788-Cout_Audit)</f>
        <v/>
      </c>
      <c r="P788" s="137">
        <f>SIMULATEUR!$L$12*(SIMULATEUR!$H$12*H788-Cout_Audit)</f>
        <v/>
      </c>
      <c r="Q788" s="137">
        <f>SIMULATEUR!$L$13*(SIMULATEUR!$H$13*I788-Cout_Audit)</f>
        <v/>
      </c>
      <c r="S788" s="138">
        <f>SUM(J788:Q788)</f>
        <v/>
      </c>
    </row>
    <row r="789">
      <c r="A789" s="135" t="n">
        <v>786</v>
      </c>
      <c r="B789" s="136">
        <f>MAX(0,MIN(1,NORMINV(RAND(),Taux_Recup,Ecart_Type_Recup)))</f>
        <v/>
      </c>
      <c r="C789" s="136">
        <f>MAX(0,MIN(1,NORMINV(RAND(),Taux_Recup,Ecart_Type_Recup)))</f>
        <v/>
      </c>
      <c r="D789" s="136">
        <f>MAX(0,MIN(1,NORMINV(RAND(),Taux_Recup,Ecart_Type_Recup)))</f>
        <v/>
      </c>
      <c r="E789" s="136">
        <f>MAX(0,MIN(1,NORMINV(RAND(),Taux_Recup,Ecart_Type_Recup)))</f>
        <v/>
      </c>
      <c r="F789" s="136">
        <f>MAX(0,MIN(1,NORMINV(RAND(),Taux_Recup,Ecart_Type_Recup)))</f>
        <v/>
      </c>
      <c r="G789" s="136">
        <f>MAX(0,MIN(1,NORMINV(RAND(),Taux_Recup,Ecart_Type_Recup)))</f>
        <v/>
      </c>
      <c r="H789" s="136">
        <f>MAX(0,MIN(1,NORMINV(RAND(),Taux_Recup,Ecart_Type_Recup)))</f>
        <v/>
      </c>
      <c r="I789" s="136">
        <f>MAX(0,MIN(1,NORMINV(RAND(),Taux_Recup,Ecart_Type_Recup)))</f>
        <v/>
      </c>
      <c r="J789" s="137">
        <f>SIMULATEUR!$L$6*(SIMULATEUR!$H$6*B789-Cout_Audit)</f>
        <v/>
      </c>
      <c r="K789" s="137">
        <f>SIMULATEUR!$L$7*(SIMULATEUR!$H$7*C789-Cout_Audit)</f>
        <v/>
      </c>
      <c r="L789" s="137">
        <f>SIMULATEUR!$L$8*(SIMULATEUR!$H$8*D789-Cout_Audit)</f>
        <v/>
      </c>
      <c r="M789" s="137">
        <f>SIMULATEUR!$L$9*(SIMULATEUR!$H$9*E789-Cout_Audit)</f>
        <v/>
      </c>
      <c r="N789" s="137">
        <f>SIMULATEUR!$L$10*(SIMULATEUR!$H$10*F789-Cout_Audit)</f>
        <v/>
      </c>
      <c r="O789" s="137">
        <f>SIMULATEUR!$L$11*(SIMULATEUR!$H$11*G789-Cout_Audit)</f>
        <v/>
      </c>
      <c r="P789" s="137">
        <f>SIMULATEUR!$L$12*(SIMULATEUR!$H$12*H789-Cout_Audit)</f>
        <v/>
      </c>
      <c r="Q789" s="137">
        <f>SIMULATEUR!$L$13*(SIMULATEUR!$H$13*I789-Cout_Audit)</f>
        <v/>
      </c>
      <c r="S789" s="138">
        <f>SUM(J789:Q789)</f>
        <v/>
      </c>
    </row>
    <row r="790">
      <c r="A790" s="135" t="n">
        <v>787</v>
      </c>
      <c r="B790" s="136">
        <f>MAX(0,MIN(1,NORMINV(RAND(),Taux_Recup,Ecart_Type_Recup)))</f>
        <v/>
      </c>
      <c r="C790" s="136">
        <f>MAX(0,MIN(1,NORMINV(RAND(),Taux_Recup,Ecart_Type_Recup)))</f>
        <v/>
      </c>
      <c r="D790" s="136">
        <f>MAX(0,MIN(1,NORMINV(RAND(),Taux_Recup,Ecart_Type_Recup)))</f>
        <v/>
      </c>
      <c r="E790" s="136">
        <f>MAX(0,MIN(1,NORMINV(RAND(),Taux_Recup,Ecart_Type_Recup)))</f>
        <v/>
      </c>
      <c r="F790" s="136">
        <f>MAX(0,MIN(1,NORMINV(RAND(),Taux_Recup,Ecart_Type_Recup)))</f>
        <v/>
      </c>
      <c r="G790" s="136">
        <f>MAX(0,MIN(1,NORMINV(RAND(),Taux_Recup,Ecart_Type_Recup)))</f>
        <v/>
      </c>
      <c r="H790" s="136">
        <f>MAX(0,MIN(1,NORMINV(RAND(),Taux_Recup,Ecart_Type_Recup)))</f>
        <v/>
      </c>
      <c r="I790" s="136">
        <f>MAX(0,MIN(1,NORMINV(RAND(),Taux_Recup,Ecart_Type_Recup)))</f>
        <v/>
      </c>
      <c r="J790" s="137">
        <f>SIMULATEUR!$L$6*(SIMULATEUR!$H$6*B790-Cout_Audit)</f>
        <v/>
      </c>
      <c r="K790" s="137">
        <f>SIMULATEUR!$L$7*(SIMULATEUR!$H$7*C790-Cout_Audit)</f>
        <v/>
      </c>
      <c r="L790" s="137">
        <f>SIMULATEUR!$L$8*(SIMULATEUR!$H$8*D790-Cout_Audit)</f>
        <v/>
      </c>
      <c r="M790" s="137">
        <f>SIMULATEUR!$L$9*(SIMULATEUR!$H$9*E790-Cout_Audit)</f>
        <v/>
      </c>
      <c r="N790" s="137">
        <f>SIMULATEUR!$L$10*(SIMULATEUR!$H$10*F790-Cout_Audit)</f>
        <v/>
      </c>
      <c r="O790" s="137">
        <f>SIMULATEUR!$L$11*(SIMULATEUR!$H$11*G790-Cout_Audit)</f>
        <v/>
      </c>
      <c r="P790" s="137">
        <f>SIMULATEUR!$L$12*(SIMULATEUR!$H$12*H790-Cout_Audit)</f>
        <v/>
      </c>
      <c r="Q790" s="137">
        <f>SIMULATEUR!$L$13*(SIMULATEUR!$H$13*I790-Cout_Audit)</f>
        <v/>
      </c>
      <c r="S790" s="138">
        <f>SUM(J790:Q790)</f>
        <v/>
      </c>
    </row>
    <row r="791">
      <c r="A791" s="135" t="n">
        <v>788</v>
      </c>
      <c r="B791" s="136">
        <f>MAX(0,MIN(1,NORMINV(RAND(),Taux_Recup,Ecart_Type_Recup)))</f>
        <v/>
      </c>
      <c r="C791" s="136">
        <f>MAX(0,MIN(1,NORMINV(RAND(),Taux_Recup,Ecart_Type_Recup)))</f>
        <v/>
      </c>
      <c r="D791" s="136">
        <f>MAX(0,MIN(1,NORMINV(RAND(),Taux_Recup,Ecart_Type_Recup)))</f>
        <v/>
      </c>
      <c r="E791" s="136">
        <f>MAX(0,MIN(1,NORMINV(RAND(),Taux_Recup,Ecart_Type_Recup)))</f>
        <v/>
      </c>
      <c r="F791" s="136">
        <f>MAX(0,MIN(1,NORMINV(RAND(),Taux_Recup,Ecart_Type_Recup)))</f>
        <v/>
      </c>
      <c r="G791" s="136">
        <f>MAX(0,MIN(1,NORMINV(RAND(),Taux_Recup,Ecart_Type_Recup)))</f>
        <v/>
      </c>
      <c r="H791" s="136">
        <f>MAX(0,MIN(1,NORMINV(RAND(),Taux_Recup,Ecart_Type_Recup)))</f>
        <v/>
      </c>
      <c r="I791" s="136">
        <f>MAX(0,MIN(1,NORMINV(RAND(),Taux_Recup,Ecart_Type_Recup)))</f>
        <v/>
      </c>
      <c r="J791" s="137">
        <f>SIMULATEUR!$L$6*(SIMULATEUR!$H$6*B791-Cout_Audit)</f>
        <v/>
      </c>
      <c r="K791" s="137">
        <f>SIMULATEUR!$L$7*(SIMULATEUR!$H$7*C791-Cout_Audit)</f>
        <v/>
      </c>
      <c r="L791" s="137">
        <f>SIMULATEUR!$L$8*(SIMULATEUR!$H$8*D791-Cout_Audit)</f>
        <v/>
      </c>
      <c r="M791" s="137">
        <f>SIMULATEUR!$L$9*(SIMULATEUR!$H$9*E791-Cout_Audit)</f>
        <v/>
      </c>
      <c r="N791" s="137">
        <f>SIMULATEUR!$L$10*(SIMULATEUR!$H$10*F791-Cout_Audit)</f>
        <v/>
      </c>
      <c r="O791" s="137">
        <f>SIMULATEUR!$L$11*(SIMULATEUR!$H$11*G791-Cout_Audit)</f>
        <v/>
      </c>
      <c r="P791" s="137">
        <f>SIMULATEUR!$L$12*(SIMULATEUR!$H$12*H791-Cout_Audit)</f>
        <v/>
      </c>
      <c r="Q791" s="137">
        <f>SIMULATEUR!$L$13*(SIMULATEUR!$H$13*I791-Cout_Audit)</f>
        <v/>
      </c>
      <c r="S791" s="138">
        <f>SUM(J791:Q791)</f>
        <v/>
      </c>
    </row>
    <row r="792">
      <c r="A792" s="135" t="n">
        <v>789</v>
      </c>
      <c r="B792" s="136">
        <f>MAX(0,MIN(1,NORMINV(RAND(),Taux_Recup,Ecart_Type_Recup)))</f>
        <v/>
      </c>
      <c r="C792" s="136">
        <f>MAX(0,MIN(1,NORMINV(RAND(),Taux_Recup,Ecart_Type_Recup)))</f>
        <v/>
      </c>
      <c r="D792" s="136">
        <f>MAX(0,MIN(1,NORMINV(RAND(),Taux_Recup,Ecart_Type_Recup)))</f>
        <v/>
      </c>
      <c r="E792" s="136">
        <f>MAX(0,MIN(1,NORMINV(RAND(),Taux_Recup,Ecart_Type_Recup)))</f>
        <v/>
      </c>
      <c r="F792" s="136">
        <f>MAX(0,MIN(1,NORMINV(RAND(),Taux_Recup,Ecart_Type_Recup)))</f>
        <v/>
      </c>
      <c r="G792" s="136">
        <f>MAX(0,MIN(1,NORMINV(RAND(),Taux_Recup,Ecart_Type_Recup)))</f>
        <v/>
      </c>
      <c r="H792" s="136">
        <f>MAX(0,MIN(1,NORMINV(RAND(),Taux_Recup,Ecart_Type_Recup)))</f>
        <v/>
      </c>
      <c r="I792" s="136">
        <f>MAX(0,MIN(1,NORMINV(RAND(),Taux_Recup,Ecart_Type_Recup)))</f>
        <v/>
      </c>
      <c r="J792" s="137">
        <f>SIMULATEUR!$L$6*(SIMULATEUR!$H$6*B792-Cout_Audit)</f>
        <v/>
      </c>
      <c r="K792" s="137">
        <f>SIMULATEUR!$L$7*(SIMULATEUR!$H$7*C792-Cout_Audit)</f>
        <v/>
      </c>
      <c r="L792" s="137">
        <f>SIMULATEUR!$L$8*(SIMULATEUR!$H$8*D792-Cout_Audit)</f>
        <v/>
      </c>
      <c r="M792" s="137">
        <f>SIMULATEUR!$L$9*(SIMULATEUR!$H$9*E792-Cout_Audit)</f>
        <v/>
      </c>
      <c r="N792" s="137">
        <f>SIMULATEUR!$L$10*(SIMULATEUR!$H$10*F792-Cout_Audit)</f>
        <v/>
      </c>
      <c r="O792" s="137">
        <f>SIMULATEUR!$L$11*(SIMULATEUR!$H$11*G792-Cout_Audit)</f>
        <v/>
      </c>
      <c r="P792" s="137">
        <f>SIMULATEUR!$L$12*(SIMULATEUR!$H$12*H792-Cout_Audit)</f>
        <v/>
      </c>
      <c r="Q792" s="137">
        <f>SIMULATEUR!$L$13*(SIMULATEUR!$H$13*I792-Cout_Audit)</f>
        <v/>
      </c>
      <c r="S792" s="138">
        <f>SUM(J792:Q792)</f>
        <v/>
      </c>
    </row>
    <row r="793">
      <c r="A793" s="135" t="n">
        <v>790</v>
      </c>
      <c r="B793" s="136">
        <f>MAX(0,MIN(1,NORMINV(RAND(),Taux_Recup,Ecart_Type_Recup)))</f>
        <v/>
      </c>
      <c r="C793" s="136">
        <f>MAX(0,MIN(1,NORMINV(RAND(),Taux_Recup,Ecart_Type_Recup)))</f>
        <v/>
      </c>
      <c r="D793" s="136">
        <f>MAX(0,MIN(1,NORMINV(RAND(),Taux_Recup,Ecart_Type_Recup)))</f>
        <v/>
      </c>
      <c r="E793" s="136">
        <f>MAX(0,MIN(1,NORMINV(RAND(),Taux_Recup,Ecart_Type_Recup)))</f>
        <v/>
      </c>
      <c r="F793" s="136">
        <f>MAX(0,MIN(1,NORMINV(RAND(),Taux_Recup,Ecart_Type_Recup)))</f>
        <v/>
      </c>
      <c r="G793" s="136">
        <f>MAX(0,MIN(1,NORMINV(RAND(),Taux_Recup,Ecart_Type_Recup)))</f>
        <v/>
      </c>
      <c r="H793" s="136">
        <f>MAX(0,MIN(1,NORMINV(RAND(),Taux_Recup,Ecart_Type_Recup)))</f>
        <v/>
      </c>
      <c r="I793" s="136">
        <f>MAX(0,MIN(1,NORMINV(RAND(),Taux_Recup,Ecart_Type_Recup)))</f>
        <v/>
      </c>
      <c r="J793" s="137">
        <f>SIMULATEUR!$L$6*(SIMULATEUR!$H$6*B793-Cout_Audit)</f>
        <v/>
      </c>
      <c r="K793" s="137">
        <f>SIMULATEUR!$L$7*(SIMULATEUR!$H$7*C793-Cout_Audit)</f>
        <v/>
      </c>
      <c r="L793" s="137">
        <f>SIMULATEUR!$L$8*(SIMULATEUR!$H$8*D793-Cout_Audit)</f>
        <v/>
      </c>
      <c r="M793" s="137">
        <f>SIMULATEUR!$L$9*(SIMULATEUR!$H$9*E793-Cout_Audit)</f>
        <v/>
      </c>
      <c r="N793" s="137">
        <f>SIMULATEUR!$L$10*(SIMULATEUR!$H$10*F793-Cout_Audit)</f>
        <v/>
      </c>
      <c r="O793" s="137">
        <f>SIMULATEUR!$L$11*(SIMULATEUR!$H$11*G793-Cout_Audit)</f>
        <v/>
      </c>
      <c r="P793" s="137">
        <f>SIMULATEUR!$L$12*(SIMULATEUR!$H$12*H793-Cout_Audit)</f>
        <v/>
      </c>
      <c r="Q793" s="137">
        <f>SIMULATEUR!$L$13*(SIMULATEUR!$H$13*I793-Cout_Audit)</f>
        <v/>
      </c>
      <c r="S793" s="138">
        <f>SUM(J793:Q793)</f>
        <v/>
      </c>
    </row>
    <row r="794">
      <c r="A794" s="135" t="n">
        <v>791</v>
      </c>
      <c r="B794" s="136">
        <f>MAX(0,MIN(1,NORMINV(RAND(),Taux_Recup,Ecart_Type_Recup)))</f>
        <v/>
      </c>
      <c r="C794" s="136">
        <f>MAX(0,MIN(1,NORMINV(RAND(),Taux_Recup,Ecart_Type_Recup)))</f>
        <v/>
      </c>
      <c r="D794" s="136">
        <f>MAX(0,MIN(1,NORMINV(RAND(),Taux_Recup,Ecart_Type_Recup)))</f>
        <v/>
      </c>
      <c r="E794" s="136">
        <f>MAX(0,MIN(1,NORMINV(RAND(),Taux_Recup,Ecart_Type_Recup)))</f>
        <v/>
      </c>
      <c r="F794" s="136">
        <f>MAX(0,MIN(1,NORMINV(RAND(),Taux_Recup,Ecart_Type_Recup)))</f>
        <v/>
      </c>
      <c r="G794" s="136">
        <f>MAX(0,MIN(1,NORMINV(RAND(),Taux_Recup,Ecart_Type_Recup)))</f>
        <v/>
      </c>
      <c r="H794" s="136">
        <f>MAX(0,MIN(1,NORMINV(RAND(),Taux_Recup,Ecart_Type_Recup)))</f>
        <v/>
      </c>
      <c r="I794" s="136">
        <f>MAX(0,MIN(1,NORMINV(RAND(),Taux_Recup,Ecart_Type_Recup)))</f>
        <v/>
      </c>
      <c r="J794" s="137">
        <f>SIMULATEUR!$L$6*(SIMULATEUR!$H$6*B794-Cout_Audit)</f>
        <v/>
      </c>
      <c r="K794" s="137">
        <f>SIMULATEUR!$L$7*(SIMULATEUR!$H$7*C794-Cout_Audit)</f>
        <v/>
      </c>
      <c r="L794" s="137">
        <f>SIMULATEUR!$L$8*(SIMULATEUR!$H$8*D794-Cout_Audit)</f>
        <v/>
      </c>
      <c r="M794" s="137">
        <f>SIMULATEUR!$L$9*(SIMULATEUR!$H$9*E794-Cout_Audit)</f>
        <v/>
      </c>
      <c r="N794" s="137">
        <f>SIMULATEUR!$L$10*(SIMULATEUR!$H$10*F794-Cout_Audit)</f>
        <v/>
      </c>
      <c r="O794" s="137">
        <f>SIMULATEUR!$L$11*(SIMULATEUR!$H$11*G794-Cout_Audit)</f>
        <v/>
      </c>
      <c r="P794" s="137">
        <f>SIMULATEUR!$L$12*(SIMULATEUR!$H$12*H794-Cout_Audit)</f>
        <v/>
      </c>
      <c r="Q794" s="137">
        <f>SIMULATEUR!$L$13*(SIMULATEUR!$H$13*I794-Cout_Audit)</f>
        <v/>
      </c>
      <c r="S794" s="138">
        <f>SUM(J794:Q794)</f>
        <v/>
      </c>
    </row>
    <row r="795">
      <c r="A795" s="135" t="n">
        <v>792</v>
      </c>
      <c r="B795" s="136">
        <f>MAX(0,MIN(1,NORMINV(RAND(),Taux_Recup,Ecart_Type_Recup)))</f>
        <v/>
      </c>
      <c r="C795" s="136">
        <f>MAX(0,MIN(1,NORMINV(RAND(),Taux_Recup,Ecart_Type_Recup)))</f>
        <v/>
      </c>
      <c r="D795" s="136">
        <f>MAX(0,MIN(1,NORMINV(RAND(),Taux_Recup,Ecart_Type_Recup)))</f>
        <v/>
      </c>
      <c r="E795" s="136">
        <f>MAX(0,MIN(1,NORMINV(RAND(),Taux_Recup,Ecart_Type_Recup)))</f>
        <v/>
      </c>
      <c r="F795" s="136">
        <f>MAX(0,MIN(1,NORMINV(RAND(),Taux_Recup,Ecart_Type_Recup)))</f>
        <v/>
      </c>
      <c r="G795" s="136">
        <f>MAX(0,MIN(1,NORMINV(RAND(),Taux_Recup,Ecart_Type_Recup)))</f>
        <v/>
      </c>
      <c r="H795" s="136">
        <f>MAX(0,MIN(1,NORMINV(RAND(),Taux_Recup,Ecart_Type_Recup)))</f>
        <v/>
      </c>
      <c r="I795" s="136">
        <f>MAX(0,MIN(1,NORMINV(RAND(),Taux_Recup,Ecart_Type_Recup)))</f>
        <v/>
      </c>
      <c r="J795" s="137">
        <f>SIMULATEUR!$L$6*(SIMULATEUR!$H$6*B795-Cout_Audit)</f>
        <v/>
      </c>
      <c r="K795" s="137">
        <f>SIMULATEUR!$L$7*(SIMULATEUR!$H$7*C795-Cout_Audit)</f>
        <v/>
      </c>
      <c r="L795" s="137">
        <f>SIMULATEUR!$L$8*(SIMULATEUR!$H$8*D795-Cout_Audit)</f>
        <v/>
      </c>
      <c r="M795" s="137">
        <f>SIMULATEUR!$L$9*(SIMULATEUR!$H$9*E795-Cout_Audit)</f>
        <v/>
      </c>
      <c r="N795" s="137">
        <f>SIMULATEUR!$L$10*(SIMULATEUR!$H$10*F795-Cout_Audit)</f>
        <v/>
      </c>
      <c r="O795" s="137">
        <f>SIMULATEUR!$L$11*(SIMULATEUR!$H$11*G795-Cout_Audit)</f>
        <v/>
      </c>
      <c r="P795" s="137">
        <f>SIMULATEUR!$L$12*(SIMULATEUR!$H$12*H795-Cout_Audit)</f>
        <v/>
      </c>
      <c r="Q795" s="137">
        <f>SIMULATEUR!$L$13*(SIMULATEUR!$H$13*I795-Cout_Audit)</f>
        <v/>
      </c>
      <c r="S795" s="138">
        <f>SUM(J795:Q795)</f>
        <v/>
      </c>
    </row>
    <row r="796">
      <c r="A796" s="135" t="n">
        <v>793</v>
      </c>
      <c r="B796" s="136">
        <f>MAX(0,MIN(1,NORMINV(RAND(),Taux_Recup,Ecart_Type_Recup)))</f>
        <v/>
      </c>
      <c r="C796" s="136">
        <f>MAX(0,MIN(1,NORMINV(RAND(),Taux_Recup,Ecart_Type_Recup)))</f>
        <v/>
      </c>
      <c r="D796" s="136">
        <f>MAX(0,MIN(1,NORMINV(RAND(),Taux_Recup,Ecart_Type_Recup)))</f>
        <v/>
      </c>
      <c r="E796" s="136">
        <f>MAX(0,MIN(1,NORMINV(RAND(),Taux_Recup,Ecart_Type_Recup)))</f>
        <v/>
      </c>
      <c r="F796" s="136">
        <f>MAX(0,MIN(1,NORMINV(RAND(),Taux_Recup,Ecart_Type_Recup)))</f>
        <v/>
      </c>
      <c r="G796" s="136">
        <f>MAX(0,MIN(1,NORMINV(RAND(),Taux_Recup,Ecart_Type_Recup)))</f>
        <v/>
      </c>
      <c r="H796" s="136">
        <f>MAX(0,MIN(1,NORMINV(RAND(),Taux_Recup,Ecart_Type_Recup)))</f>
        <v/>
      </c>
      <c r="I796" s="136">
        <f>MAX(0,MIN(1,NORMINV(RAND(),Taux_Recup,Ecart_Type_Recup)))</f>
        <v/>
      </c>
      <c r="J796" s="137">
        <f>SIMULATEUR!$L$6*(SIMULATEUR!$H$6*B796-Cout_Audit)</f>
        <v/>
      </c>
      <c r="K796" s="137">
        <f>SIMULATEUR!$L$7*(SIMULATEUR!$H$7*C796-Cout_Audit)</f>
        <v/>
      </c>
      <c r="L796" s="137">
        <f>SIMULATEUR!$L$8*(SIMULATEUR!$H$8*D796-Cout_Audit)</f>
        <v/>
      </c>
      <c r="M796" s="137">
        <f>SIMULATEUR!$L$9*(SIMULATEUR!$H$9*E796-Cout_Audit)</f>
        <v/>
      </c>
      <c r="N796" s="137">
        <f>SIMULATEUR!$L$10*(SIMULATEUR!$H$10*F796-Cout_Audit)</f>
        <v/>
      </c>
      <c r="O796" s="137">
        <f>SIMULATEUR!$L$11*(SIMULATEUR!$H$11*G796-Cout_Audit)</f>
        <v/>
      </c>
      <c r="P796" s="137">
        <f>SIMULATEUR!$L$12*(SIMULATEUR!$H$12*H796-Cout_Audit)</f>
        <v/>
      </c>
      <c r="Q796" s="137">
        <f>SIMULATEUR!$L$13*(SIMULATEUR!$H$13*I796-Cout_Audit)</f>
        <v/>
      </c>
      <c r="S796" s="138">
        <f>SUM(J796:Q796)</f>
        <v/>
      </c>
    </row>
    <row r="797">
      <c r="A797" s="135" t="n">
        <v>794</v>
      </c>
      <c r="B797" s="136">
        <f>MAX(0,MIN(1,NORMINV(RAND(),Taux_Recup,Ecart_Type_Recup)))</f>
        <v/>
      </c>
      <c r="C797" s="136">
        <f>MAX(0,MIN(1,NORMINV(RAND(),Taux_Recup,Ecart_Type_Recup)))</f>
        <v/>
      </c>
      <c r="D797" s="136">
        <f>MAX(0,MIN(1,NORMINV(RAND(),Taux_Recup,Ecart_Type_Recup)))</f>
        <v/>
      </c>
      <c r="E797" s="136">
        <f>MAX(0,MIN(1,NORMINV(RAND(),Taux_Recup,Ecart_Type_Recup)))</f>
        <v/>
      </c>
      <c r="F797" s="136">
        <f>MAX(0,MIN(1,NORMINV(RAND(),Taux_Recup,Ecart_Type_Recup)))</f>
        <v/>
      </c>
      <c r="G797" s="136">
        <f>MAX(0,MIN(1,NORMINV(RAND(),Taux_Recup,Ecart_Type_Recup)))</f>
        <v/>
      </c>
      <c r="H797" s="136">
        <f>MAX(0,MIN(1,NORMINV(RAND(),Taux_Recup,Ecart_Type_Recup)))</f>
        <v/>
      </c>
      <c r="I797" s="136">
        <f>MAX(0,MIN(1,NORMINV(RAND(),Taux_Recup,Ecart_Type_Recup)))</f>
        <v/>
      </c>
      <c r="J797" s="137">
        <f>SIMULATEUR!$L$6*(SIMULATEUR!$H$6*B797-Cout_Audit)</f>
        <v/>
      </c>
      <c r="K797" s="137">
        <f>SIMULATEUR!$L$7*(SIMULATEUR!$H$7*C797-Cout_Audit)</f>
        <v/>
      </c>
      <c r="L797" s="137">
        <f>SIMULATEUR!$L$8*(SIMULATEUR!$H$8*D797-Cout_Audit)</f>
        <v/>
      </c>
      <c r="M797" s="137">
        <f>SIMULATEUR!$L$9*(SIMULATEUR!$H$9*E797-Cout_Audit)</f>
        <v/>
      </c>
      <c r="N797" s="137">
        <f>SIMULATEUR!$L$10*(SIMULATEUR!$H$10*F797-Cout_Audit)</f>
        <v/>
      </c>
      <c r="O797" s="137">
        <f>SIMULATEUR!$L$11*(SIMULATEUR!$H$11*G797-Cout_Audit)</f>
        <v/>
      </c>
      <c r="P797" s="137">
        <f>SIMULATEUR!$L$12*(SIMULATEUR!$H$12*H797-Cout_Audit)</f>
        <v/>
      </c>
      <c r="Q797" s="137">
        <f>SIMULATEUR!$L$13*(SIMULATEUR!$H$13*I797-Cout_Audit)</f>
        <v/>
      </c>
      <c r="S797" s="138">
        <f>SUM(J797:Q797)</f>
        <v/>
      </c>
    </row>
    <row r="798">
      <c r="A798" s="135" t="n">
        <v>795</v>
      </c>
      <c r="B798" s="136">
        <f>MAX(0,MIN(1,NORMINV(RAND(),Taux_Recup,Ecart_Type_Recup)))</f>
        <v/>
      </c>
      <c r="C798" s="136">
        <f>MAX(0,MIN(1,NORMINV(RAND(),Taux_Recup,Ecart_Type_Recup)))</f>
        <v/>
      </c>
      <c r="D798" s="136">
        <f>MAX(0,MIN(1,NORMINV(RAND(),Taux_Recup,Ecart_Type_Recup)))</f>
        <v/>
      </c>
      <c r="E798" s="136">
        <f>MAX(0,MIN(1,NORMINV(RAND(),Taux_Recup,Ecart_Type_Recup)))</f>
        <v/>
      </c>
      <c r="F798" s="136">
        <f>MAX(0,MIN(1,NORMINV(RAND(),Taux_Recup,Ecart_Type_Recup)))</f>
        <v/>
      </c>
      <c r="G798" s="136">
        <f>MAX(0,MIN(1,NORMINV(RAND(),Taux_Recup,Ecart_Type_Recup)))</f>
        <v/>
      </c>
      <c r="H798" s="136">
        <f>MAX(0,MIN(1,NORMINV(RAND(),Taux_Recup,Ecart_Type_Recup)))</f>
        <v/>
      </c>
      <c r="I798" s="136">
        <f>MAX(0,MIN(1,NORMINV(RAND(),Taux_Recup,Ecart_Type_Recup)))</f>
        <v/>
      </c>
      <c r="J798" s="137">
        <f>SIMULATEUR!$L$6*(SIMULATEUR!$H$6*B798-Cout_Audit)</f>
        <v/>
      </c>
      <c r="K798" s="137">
        <f>SIMULATEUR!$L$7*(SIMULATEUR!$H$7*C798-Cout_Audit)</f>
        <v/>
      </c>
      <c r="L798" s="137">
        <f>SIMULATEUR!$L$8*(SIMULATEUR!$H$8*D798-Cout_Audit)</f>
        <v/>
      </c>
      <c r="M798" s="137">
        <f>SIMULATEUR!$L$9*(SIMULATEUR!$H$9*E798-Cout_Audit)</f>
        <v/>
      </c>
      <c r="N798" s="137">
        <f>SIMULATEUR!$L$10*(SIMULATEUR!$H$10*F798-Cout_Audit)</f>
        <v/>
      </c>
      <c r="O798" s="137">
        <f>SIMULATEUR!$L$11*(SIMULATEUR!$H$11*G798-Cout_Audit)</f>
        <v/>
      </c>
      <c r="P798" s="137">
        <f>SIMULATEUR!$L$12*(SIMULATEUR!$H$12*H798-Cout_Audit)</f>
        <v/>
      </c>
      <c r="Q798" s="137">
        <f>SIMULATEUR!$L$13*(SIMULATEUR!$H$13*I798-Cout_Audit)</f>
        <v/>
      </c>
      <c r="S798" s="138">
        <f>SUM(J798:Q798)</f>
        <v/>
      </c>
    </row>
    <row r="799">
      <c r="A799" s="135" t="n">
        <v>796</v>
      </c>
      <c r="B799" s="136">
        <f>MAX(0,MIN(1,NORMINV(RAND(),Taux_Recup,Ecart_Type_Recup)))</f>
        <v/>
      </c>
      <c r="C799" s="136">
        <f>MAX(0,MIN(1,NORMINV(RAND(),Taux_Recup,Ecart_Type_Recup)))</f>
        <v/>
      </c>
      <c r="D799" s="136">
        <f>MAX(0,MIN(1,NORMINV(RAND(),Taux_Recup,Ecart_Type_Recup)))</f>
        <v/>
      </c>
      <c r="E799" s="136">
        <f>MAX(0,MIN(1,NORMINV(RAND(),Taux_Recup,Ecart_Type_Recup)))</f>
        <v/>
      </c>
      <c r="F799" s="136">
        <f>MAX(0,MIN(1,NORMINV(RAND(),Taux_Recup,Ecart_Type_Recup)))</f>
        <v/>
      </c>
      <c r="G799" s="136">
        <f>MAX(0,MIN(1,NORMINV(RAND(),Taux_Recup,Ecart_Type_Recup)))</f>
        <v/>
      </c>
      <c r="H799" s="136">
        <f>MAX(0,MIN(1,NORMINV(RAND(),Taux_Recup,Ecart_Type_Recup)))</f>
        <v/>
      </c>
      <c r="I799" s="136">
        <f>MAX(0,MIN(1,NORMINV(RAND(),Taux_Recup,Ecart_Type_Recup)))</f>
        <v/>
      </c>
      <c r="J799" s="137">
        <f>SIMULATEUR!$L$6*(SIMULATEUR!$H$6*B799-Cout_Audit)</f>
        <v/>
      </c>
      <c r="K799" s="137">
        <f>SIMULATEUR!$L$7*(SIMULATEUR!$H$7*C799-Cout_Audit)</f>
        <v/>
      </c>
      <c r="L799" s="137">
        <f>SIMULATEUR!$L$8*(SIMULATEUR!$H$8*D799-Cout_Audit)</f>
        <v/>
      </c>
      <c r="M799" s="137">
        <f>SIMULATEUR!$L$9*(SIMULATEUR!$H$9*E799-Cout_Audit)</f>
        <v/>
      </c>
      <c r="N799" s="137">
        <f>SIMULATEUR!$L$10*(SIMULATEUR!$H$10*F799-Cout_Audit)</f>
        <v/>
      </c>
      <c r="O799" s="137">
        <f>SIMULATEUR!$L$11*(SIMULATEUR!$H$11*G799-Cout_Audit)</f>
        <v/>
      </c>
      <c r="P799" s="137">
        <f>SIMULATEUR!$L$12*(SIMULATEUR!$H$12*H799-Cout_Audit)</f>
        <v/>
      </c>
      <c r="Q799" s="137">
        <f>SIMULATEUR!$L$13*(SIMULATEUR!$H$13*I799-Cout_Audit)</f>
        <v/>
      </c>
      <c r="S799" s="138">
        <f>SUM(J799:Q799)</f>
        <v/>
      </c>
    </row>
    <row r="800">
      <c r="A800" s="135" t="n">
        <v>797</v>
      </c>
      <c r="B800" s="136">
        <f>MAX(0,MIN(1,NORMINV(RAND(),Taux_Recup,Ecart_Type_Recup)))</f>
        <v/>
      </c>
      <c r="C800" s="136">
        <f>MAX(0,MIN(1,NORMINV(RAND(),Taux_Recup,Ecart_Type_Recup)))</f>
        <v/>
      </c>
      <c r="D800" s="136">
        <f>MAX(0,MIN(1,NORMINV(RAND(),Taux_Recup,Ecart_Type_Recup)))</f>
        <v/>
      </c>
      <c r="E800" s="136">
        <f>MAX(0,MIN(1,NORMINV(RAND(),Taux_Recup,Ecart_Type_Recup)))</f>
        <v/>
      </c>
      <c r="F800" s="136">
        <f>MAX(0,MIN(1,NORMINV(RAND(),Taux_Recup,Ecart_Type_Recup)))</f>
        <v/>
      </c>
      <c r="G800" s="136">
        <f>MAX(0,MIN(1,NORMINV(RAND(),Taux_Recup,Ecart_Type_Recup)))</f>
        <v/>
      </c>
      <c r="H800" s="136">
        <f>MAX(0,MIN(1,NORMINV(RAND(),Taux_Recup,Ecart_Type_Recup)))</f>
        <v/>
      </c>
      <c r="I800" s="136">
        <f>MAX(0,MIN(1,NORMINV(RAND(),Taux_Recup,Ecart_Type_Recup)))</f>
        <v/>
      </c>
      <c r="J800" s="137">
        <f>SIMULATEUR!$L$6*(SIMULATEUR!$H$6*B800-Cout_Audit)</f>
        <v/>
      </c>
      <c r="K800" s="137">
        <f>SIMULATEUR!$L$7*(SIMULATEUR!$H$7*C800-Cout_Audit)</f>
        <v/>
      </c>
      <c r="L800" s="137">
        <f>SIMULATEUR!$L$8*(SIMULATEUR!$H$8*D800-Cout_Audit)</f>
        <v/>
      </c>
      <c r="M800" s="137">
        <f>SIMULATEUR!$L$9*(SIMULATEUR!$H$9*E800-Cout_Audit)</f>
        <v/>
      </c>
      <c r="N800" s="137">
        <f>SIMULATEUR!$L$10*(SIMULATEUR!$H$10*F800-Cout_Audit)</f>
        <v/>
      </c>
      <c r="O800" s="137">
        <f>SIMULATEUR!$L$11*(SIMULATEUR!$H$11*G800-Cout_Audit)</f>
        <v/>
      </c>
      <c r="P800" s="137">
        <f>SIMULATEUR!$L$12*(SIMULATEUR!$H$12*H800-Cout_Audit)</f>
        <v/>
      </c>
      <c r="Q800" s="137">
        <f>SIMULATEUR!$L$13*(SIMULATEUR!$H$13*I800-Cout_Audit)</f>
        <v/>
      </c>
      <c r="S800" s="138">
        <f>SUM(J800:Q800)</f>
        <v/>
      </c>
    </row>
    <row r="801">
      <c r="A801" s="135" t="n">
        <v>798</v>
      </c>
      <c r="B801" s="136">
        <f>MAX(0,MIN(1,NORMINV(RAND(),Taux_Recup,Ecart_Type_Recup)))</f>
        <v/>
      </c>
      <c r="C801" s="136">
        <f>MAX(0,MIN(1,NORMINV(RAND(),Taux_Recup,Ecart_Type_Recup)))</f>
        <v/>
      </c>
      <c r="D801" s="136">
        <f>MAX(0,MIN(1,NORMINV(RAND(),Taux_Recup,Ecart_Type_Recup)))</f>
        <v/>
      </c>
      <c r="E801" s="136">
        <f>MAX(0,MIN(1,NORMINV(RAND(),Taux_Recup,Ecart_Type_Recup)))</f>
        <v/>
      </c>
      <c r="F801" s="136">
        <f>MAX(0,MIN(1,NORMINV(RAND(),Taux_Recup,Ecart_Type_Recup)))</f>
        <v/>
      </c>
      <c r="G801" s="136">
        <f>MAX(0,MIN(1,NORMINV(RAND(),Taux_Recup,Ecart_Type_Recup)))</f>
        <v/>
      </c>
      <c r="H801" s="136">
        <f>MAX(0,MIN(1,NORMINV(RAND(),Taux_Recup,Ecart_Type_Recup)))</f>
        <v/>
      </c>
      <c r="I801" s="136">
        <f>MAX(0,MIN(1,NORMINV(RAND(),Taux_Recup,Ecart_Type_Recup)))</f>
        <v/>
      </c>
      <c r="J801" s="137">
        <f>SIMULATEUR!$L$6*(SIMULATEUR!$H$6*B801-Cout_Audit)</f>
        <v/>
      </c>
      <c r="K801" s="137">
        <f>SIMULATEUR!$L$7*(SIMULATEUR!$H$7*C801-Cout_Audit)</f>
        <v/>
      </c>
      <c r="L801" s="137">
        <f>SIMULATEUR!$L$8*(SIMULATEUR!$H$8*D801-Cout_Audit)</f>
        <v/>
      </c>
      <c r="M801" s="137">
        <f>SIMULATEUR!$L$9*(SIMULATEUR!$H$9*E801-Cout_Audit)</f>
        <v/>
      </c>
      <c r="N801" s="137">
        <f>SIMULATEUR!$L$10*(SIMULATEUR!$H$10*F801-Cout_Audit)</f>
        <v/>
      </c>
      <c r="O801" s="137">
        <f>SIMULATEUR!$L$11*(SIMULATEUR!$H$11*G801-Cout_Audit)</f>
        <v/>
      </c>
      <c r="P801" s="137">
        <f>SIMULATEUR!$L$12*(SIMULATEUR!$H$12*H801-Cout_Audit)</f>
        <v/>
      </c>
      <c r="Q801" s="137">
        <f>SIMULATEUR!$L$13*(SIMULATEUR!$H$13*I801-Cout_Audit)</f>
        <v/>
      </c>
      <c r="S801" s="138">
        <f>SUM(J801:Q801)</f>
        <v/>
      </c>
    </row>
    <row r="802">
      <c r="A802" s="135" t="n">
        <v>799</v>
      </c>
      <c r="B802" s="136">
        <f>MAX(0,MIN(1,NORMINV(RAND(),Taux_Recup,Ecart_Type_Recup)))</f>
        <v/>
      </c>
      <c r="C802" s="136">
        <f>MAX(0,MIN(1,NORMINV(RAND(),Taux_Recup,Ecart_Type_Recup)))</f>
        <v/>
      </c>
      <c r="D802" s="136">
        <f>MAX(0,MIN(1,NORMINV(RAND(),Taux_Recup,Ecart_Type_Recup)))</f>
        <v/>
      </c>
      <c r="E802" s="136">
        <f>MAX(0,MIN(1,NORMINV(RAND(),Taux_Recup,Ecart_Type_Recup)))</f>
        <v/>
      </c>
      <c r="F802" s="136">
        <f>MAX(0,MIN(1,NORMINV(RAND(),Taux_Recup,Ecart_Type_Recup)))</f>
        <v/>
      </c>
      <c r="G802" s="136">
        <f>MAX(0,MIN(1,NORMINV(RAND(),Taux_Recup,Ecart_Type_Recup)))</f>
        <v/>
      </c>
      <c r="H802" s="136">
        <f>MAX(0,MIN(1,NORMINV(RAND(),Taux_Recup,Ecart_Type_Recup)))</f>
        <v/>
      </c>
      <c r="I802" s="136">
        <f>MAX(0,MIN(1,NORMINV(RAND(),Taux_Recup,Ecart_Type_Recup)))</f>
        <v/>
      </c>
      <c r="J802" s="137">
        <f>SIMULATEUR!$L$6*(SIMULATEUR!$H$6*B802-Cout_Audit)</f>
        <v/>
      </c>
      <c r="K802" s="137">
        <f>SIMULATEUR!$L$7*(SIMULATEUR!$H$7*C802-Cout_Audit)</f>
        <v/>
      </c>
      <c r="L802" s="137">
        <f>SIMULATEUR!$L$8*(SIMULATEUR!$H$8*D802-Cout_Audit)</f>
        <v/>
      </c>
      <c r="M802" s="137">
        <f>SIMULATEUR!$L$9*(SIMULATEUR!$H$9*E802-Cout_Audit)</f>
        <v/>
      </c>
      <c r="N802" s="137">
        <f>SIMULATEUR!$L$10*(SIMULATEUR!$H$10*F802-Cout_Audit)</f>
        <v/>
      </c>
      <c r="O802" s="137">
        <f>SIMULATEUR!$L$11*(SIMULATEUR!$H$11*G802-Cout_Audit)</f>
        <v/>
      </c>
      <c r="P802" s="137">
        <f>SIMULATEUR!$L$12*(SIMULATEUR!$H$12*H802-Cout_Audit)</f>
        <v/>
      </c>
      <c r="Q802" s="137">
        <f>SIMULATEUR!$L$13*(SIMULATEUR!$H$13*I802-Cout_Audit)</f>
        <v/>
      </c>
      <c r="S802" s="138">
        <f>SUM(J802:Q802)</f>
        <v/>
      </c>
    </row>
    <row r="803">
      <c r="A803" s="135" t="n">
        <v>800</v>
      </c>
      <c r="B803" s="136">
        <f>MAX(0,MIN(1,NORMINV(RAND(),Taux_Recup,Ecart_Type_Recup)))</f>
        <v/>
      </c>
      <c r="C803" s="136">
        <f>MAX(0,MIN(1,NORMINV(RAND(),Taux_Recup,Ecart_Type_Recup)))</f>
        <v/>
      </c>
      <c r="D803" s="136">
        <f>MAX(0,MIN(1,NORMINV(RAND(),Taux_Recup,Ecart_Type_Recup)))</f>
        <v/>
      </c>
      <c r="E803" s="136">
        <f>MAX(0,MIN(1,NORMINV(RAND(),Taux_Recup,Ecart_Type_Recup)))</f>
        <v/>
      </c>
      <c r="F803" s="136">
        <f>MAX(0,MIN(1,NORMINV(RAND(),Taux_Recup,Ecart_Type_Recup)))</f>
        <v/>
      </c>
      <c r="G803" s="136">
        <f>MAX(0,MIN(1,NORMINV(RAND(),Taux_Recup,Ecart_Type_Recup)))</f>
        <v/>
      </c>
      <c r="H803" s="136">
        <f>MAX(0,MIN(1,NORMINV(RAND(),Taux_Recup,Ecart_Type_Recup)))</f>
        <v/>
      </c>
      <c r="I803" s="136">
        <f>MAX(0,MIN(1,NORMINV(RAND(),Taux_Recup,Ecart_Type_Recup)))</f>
        <v/>
      </c>
      <c r="J803" s="137">
        <f>SIMULATEUR!$L$6*(SIMULATEUR!$H$6*B803-Cout_Audit)</f>
        <v/>
      </c>
      <c r="K803" s="137">
        <f>SIMULATEUR!$L$7*(SIMULATEUR!$H$7*C803-Cout_Audit)</f>
        <v/>
      </c>
      <c r="L803" s="137">
        <f>SIMULATEUR!$L$8*(SIMULATEUR!$H$8*D803-Cout_Audit)</f>
        <v/>
      </c>
      <c r="M803" s="137">
        <f>SIMULATEUR!$L$9*(SIMULATEUR!$H$9*E803-Cout_Audit)</f>
        <v/>
      </c>
      <c r="N803" s="137">
        <f>SIMULATEUR!$L$10*(SIMULATEUR!$H$10*F803-Cout_Audit)</f>
        <v/>
      </c>
      <c r="O803" s="137">
        <f>SIMULATEUR!$L$11*(SIMULATEUR!$H$11*G803-Cout_Audit)</f>
        <v/>
      </c>
      <c r="P803" s="137">
        <f>SIMULATEUR!$L$12*(SIMULATEUR!$H$12*H803-Cout_Audit)</f>
        <v/>
      </c>
      <c r="Q803" s="137">
        <f>SIMULATEUR!$L$13*(SIMULATEUR!$H$13*I803-Cout_Audit)</f>
        <v/>
      </c>
      <c r="S803" s="138">
        <f>SUM(J803:Q803)</f>
        <v/>
      </c>
    </row>
    <row r="804">
      <c r="A804" s="135" t="n">
        <v>801</v>
      </c>
      <c r="B804" s="136">
        <f>MAX(0,MIN(1,NORMINV(RAND(),Taux_Recup,Ecart_Type_Recup)))</f>
        <v/>
      </c>
      <c r="C804" s="136">
        <f>MAX(0,MIN(1,NORMINV(RAND(),Taux_Recup,Ecart_Type_Recup)))</f>
        <v/>
      </c>
      <c r="D804" s="136">
        <f>MAX(0,MIN(1,NORMINV(RAND(),Taux_Recup,Ecart_Type_Recup)))</f>
        <v/>
      </c>
      <c r="E804" s="136">
        <f>MAX(0,MIN(1,NORMINV(RAND(),Taux_Recup,Ecart_Type_Recup)))</f>
        <v/>
      </c>
      <c r="F804" s="136">
        <f>MAX(0,MIN(1,NORMINV(RAND(),Taux_Recup,Ecart_Type_Recup)))</f>
        <v/>
      </c>
      <c r="G804" s="136">
        <f>MAX(0,MIN(1,NORMINV(RAND(),Taux_Recup,Ecart_Type_Recup)))</f>
        <v/>
      </c>
      <c r="H804" s="136">
        <f>MAX(0,MIN(1,NORMINV(RAND(),Taux_Recup,Ecart_Type_Recup)))</f>
        <v/>
      </c>
      <c r="I804" s="136">
        <f>MAX(0,MIN(1,NORMINV(RAND(),Taux_Recup,Ecart_Type_Recup)))</f>
        <v/>
      </c>
      <c r="J804" s="137">
        <f>SIMULATEUR!$L$6*(SIMULATEUR!$H$6*B804-Cout_Audit)</f>
        <v/>
      </c>
      <c r="K804" s="137">
        <f>SIMULATEUR!$L$7*(SIMULATEUR!$H$7*C804-Cout_Audit)</f>
        <v/>
      </c>
      <c r="L804" s="137">
        <f>SIMULATEUR!$L$8*(SIMULATEUR!$H$8*D804-Cout_Audit)</f>
        <v/>
      </c>
      <c r="M804" s="137">
        <f>SIMULATEUR!$L$9*(SIMULATEUR!$H$9*E804-Cout_Audit)</f>
        <v/>
      </c>
      <c r="N804" s="137">
        <f>SIMULATEUR!$L$10*(SIMULATEUR!$H$10*F804-Cout_Audit)</f>
        <v/>
      </c>
      <c r="O804" s="137">
        <f>SIMULATEUR!$L$11*(SIMULATEUR!$H$11*G804-Cout_Audit)</f>
        <v/>
      </c>
      <c r="P804" s="137">
        <f>SIMULATEUR!$L$12*(SIMULATEUR!$H$12*H804-Cout_Audit)</f>
        <v/>
      </c>
      <c r="Q804" s="137">
        <f>SIMULATEUR!$L$13*(SIMULATEUR!$H$13*I804-Cout_Audit)</f>
        <v/>
      </c>
      <c r="S804" s="138">
        <f>SUM(J804:Q804)</f>
        <v/>
      </c>
    </row>
    <row r="805">
      <c r="A805" s="135" t="n">
        <v>802</v>
      </c>
      <c r="B805" s="136">
        <f>MAX(0,MIN(1,NORMINV(RAND(),Taux_Recup,Ecart_Type_Recup)))</f>
        <v/>
      </c>
      <c r="C805" s="136">
        <f>MAX(0,MIN(1,NORMINV(RAND(),Taux_Recup,Ecart_Type_Recup)))</f>
        <v/>
      </c>
      <c r="D805" s="136">
        <f>MAX(0,MIN(1,NORMINV(RAND(),Taux_Recup,Ecart_Type_Recup)))</f>
        <v/>
      </c>
      <c r="E805" s="136">
        <f>MAX(0,MIN(1,NORMINV(RAND(),Taux_Recup,Ecart_Type_Recup)))</f>
        <v/>
      </c>
      <c r="F805" s="136">
        <f>MAX(0,MIN(1,NORMINV(RAND(),Taux_Recup,Ecart_Type_Recup)))</f>
        <v/>
      </c>
      <c r="G805" s="136">
        <f>MAX(0,MIN(1,NORMINV(RAND(),Taux_Recup,Ecart_Type_Recup)))</f>
        <v/>
      </c>
      <c r="H805" s="136">
        <f>MAX(0,MIN(1,NORMINV(RAND(),Taux_Recup,Ecart_Type_Recup)))</f>
        <v/>
      </c>
      <c r="I805" s="136">
        <f>MAX(0,MIN(1,NORMINV(RAND(),Taux_Recup,Ecart_Type_Recup)))</f>
        <v/>
      </c>
      <c r="J805" s="137">
        <f>SIMULATEUR!$L$6*(SIMULATEUR!$H$6*B805-Cout_Audit)</f>
        <v/>
      </c>
      <c r="K805" s="137">
        <f>SIMULATEUR!$L$7*(SIMULATEUR!$H$7*C805-Cout_Audit)</f>
        <v/>
      </c>
      <c r="L805" s="137">
        <f>SIMULATEUR!$L$8*(SIMULATEUR!$H$8*D805-Cout_Audit)</f>
        <v/>
      </c>
      <c r="M805" s="137">
        <f>SIMULATEUR!$L$9*(SIMULATEUR!$H$9*E805-Cout_Audit)</f>
        <v/>
      </c>
      <c r="N805" s="137">
        <f>SIMULATEUR!$L$10*(SIMULATEUR!$H$10*F805-Cout_Audit)</f>
        <v/>
      </c>
      <c r="O805" s="137">
        <f>SIMULATEUR!$L$11*(SIMULATEUR!$H$11*G805-Cout_Audit)</f>
        <v/>
      </c>
      <c r="P805" s="137">
        <f>SIMULATEUR!$L$12*(SIMULATEUR!$H$12*H805-Cout_Audit)</f>
        <v/>
      </c>
      <c r="Q805" s="137">
        <f>SIMULATEUR!$L$13*(SIMULATEUR!$H$13*I805-Cout_Audit)</f>
        <v/>
      </c>
      <c r="S805" s="138">
        <f>SUM(J805:Q805)</f>
        <v/>
      </c>
    </row>
    <row r="806">
      <c r="A806" s="135" t="n">
        <v>803</v>
      </c>
      <c r="B806" s="136">
        <f>MAX(0,MIN(1,NORMINV(RAND(),Taux_Recup,Ecart_Type_Recup)))</f>
        <v/>
      </c>
      <c r="C806" s="136">
        <f>MAX(0,MIN(1,NORMINV(RAND(),Taux_Recup,Ecart_Type_Recup)))</f>
        <v/>
      </c>
      <c r="D806" s="136">
        <f>MAX(0,MIN(1,NORMINV(RAND(),Taux_Recup,Ecart_Type_Recup)))</f>
        <v/>
      </c>
      <c r="E806" s="136">
        <f>MAX(0,MIN(1,NORMINV(RAND(),Taux_Recup,Ecart_Type_Recup)))</f>
        <v/>
      </c>
      <c r="F806" s="136">
        <f>MAX(0,MIN(1,NORMINV(RAND(),Taux_Recup,Ecart_Type_Recup)))</f>
        <v/>
      </c>
      <c r="G806" s="136">
        <f>MAX(0,MIN(1,NORMINV(RAND(),Taux_Recup,Ecart_Type_Recup)))</f>
        <v/>
      </c>
      <c r="H806" s="136">
        <f>MAX(0,MIN(1,NORMINV(RAND(),Taux_Recup,Ecart_Type_Recup)))</f>
        <v/>
      </c>
      <c r="I806" s="136">
        <f>MAX(0,MIN(1,NORMINV(RAND(),Taux_Recup,Ecart_Type_Recup)))</f>
        <v/>
      </c>
      <c r="J806" s="137">
        <f>SIMULATEUR!$L$6*(SIMULATEUR!$H$6*B806-Cout_Audit)</f>
        <v/>
      </c>
      <c r="K806" s="137">
        <f>SIMULATEUR!$L$7*(SIMULATEUR!$H$7*C806-Cout_Audit)</f>
        <v/>
      </c>
      <c r="L806" s="137">
        <f>SIMULATEUR!$L$8*(SIMULATEUR!$H$8*D806-Cout_Audit)</f>
        <v/>
      </c>
      <c r="M806" s="137">
        <f>SIMULATEUR!$L$9*(SIMULATEUR!$H$9*E806-Cout_Audit)</f>
        <v/>
      </c>
      <c r="N806" s="137">
        <f>SIMULATEUR!$L$10*(SIMULATEUR!$H$10*F806-Cout_Audit)</f>
        <v/>
      </c>
      <c r="O806" s="137">
        <f>SIMULATEUR!$L$11*(SIMULATEUR!$H$11*G806-Cout_Audit)</f>
        <v/>
      </c>
      <c r="P806" s="137">
        <f>SIMULATEUR!$L$12*(SIMULATEUR!$H$12*H806-Cout_Audit)</f>
        <v/>
      </c>
      <c r="Q806" s="137">
        <f>SIMULATEUR!$L$13*(SIMULATEUR!$H$13*I806-Cout_Audit)</f>
        <v/>
      </c>
      <c r="S806" s="138">
        <f>SUM(J806:Q806)</f>
        <v/>
      </c>
    </row>
    <row r="807">
      <c r="A807" s="135" t="n">
        <v>804</v>
      </c>
      <c r="B807" s="136">
        <f>MAX(0,MIN(1,NORMINV(RAND(),Taux_Recup,Ecart_Type_Recup)))</f>
        <v/>
      </c>
      <c r="C807" s="136">
        <f>MAX(0,MIN(1,NORMINV(RAND(),Taux_Recup,Ecart_Type_Recup)))</f>
        <v/>
      </c>
      <c r="D807" s="136">
        <f>MAX(0,MIN(1,NORMINV(RAND(),Taux_Recup,Ecart_Type_Recup)))</f>
        <v/>
      </c>
      <c r="E807" s="136">
        <f>MAX(0,MIN(1,NORMINV(RAND(),Taux_Recup,Ecart_Type_Recup)))</f>
        <v/>
      </c>
      <c r="F807" s="136">
        <f>MAX(0,MIN(1,NORMINV(RAND(),Taux_Recup,Ecart_Type_Recup)))</f>
        <v/>
      </c>
      <c r="G807" s="136">
        <f>MAX(0,MIN(1,NORMINV(RAND(),Taux_Recup,Ecart_Type_Recup)))</f>
        <v/>
      </c>
      <c r="H807" s="136">
        <f>MAX(0,MIN(1,NORMINV(RAND(),Taux_Recup,Ecart_Type_Recup)))</f>
        <v/>
      </c>
      <c r="I807" s="136">
        <f>MAX(0,MIN(1,NORMINV(RAND(),Taux_Recup,Ecart_Type_Recup)))</f>
        <v/>
      </c>
      <c r="J807" s="137">
        <f>SIMULATEUR!$L$6*(SIMULATEUR!$H$6*B807-Cout_Audit)</f>
        <v/>
      </c>
      <c r="K807" s="137">
        <f>SIMULATEUR!$L$7*(SIMULATEUR!$H$7*C807-Cout_Audit)</f>
        <v/>
      </c>
      <c r="L807" s="137">
        <f>SIMULATEUR!$L$8*(SIMULATEUR!$H$8*D807-Cout_Audit)</f>
        <v/>
      </c>
      <c r="M807" s="137">
        <f>SIMULATEUR!$L$9*(SIMULATEUR!$H$9*E807-Cout_Audit)</f>
        <v/>
      </c>
      <c r="N807" s="137">
        <f>SIMULATEUR!$L$10*(SIMULATEUR!$H$10*F807-Cout_Audit)</f>
        <v/>
      </c>
      <c r="O807" s="137">
        <f>SIMULATEUR!$L$11*(SIMULATEUR!$H$11*G807-Cout_Audit)</f>
        <v/>
      </c>
      <c r="P807" s="137">
        <f>SIMULATEUR!$L$12*(SIMULATEUR!$H$12*H807-Cout_Audit)</f>
        <v/>
      </c>
      <c r="Q807" s="137">
        <f>SIMULATEUR!$L$13*(SIMULATEUR!$H$13*I807-Cout_Audit)</f>
        <v/>
      </c>
      <c r="S807" s="138">
        <f>SUM(J807:Q807)</f>
        <v/>
      </c>
    </row>
    <row r="808">
      <c r="A808" s="135" t="n">
        <v>805</v>
      </c>
      <c r="B808" s="136">
        <f>MAX(0,MIN(1,NORMINV(RAND(),Taux_Recup,Ecart_Type_Recup)))</f>
        <v/>
      </c>
      <c r="C808" s="136">
        <f>MAX(0,MIN(1,NORMINV(RAND(),Taux_Recup,Ecart_Type_Recup)))</f>
        <v/>
      </c>
      <c r="D808" s="136">
        <f>MAX(0,MIN(1,NORMINV(RAND(),Taux_Recup,Ecart_Type_Recup)))</f>
        <v/>
      </c>
      <c r="E808" s="136">
        <f>MAX(0,MIN(1,NORMINV(RAND(),Taux_Recup,Ecart_Type_Recup)))</f>
        <v/>
      </c>
      <c r="F808" s="136">
        <f>MAX(0,MIN(1,NORMINV(RAND(),Taux_Recup,Ecart_Type_Recup)))</f>
        <v/>
      </c>
      <c r="G808" s="136">
        <f>MAX(0,MIN(1,NORMINV(RAND(),Taux_Recup,Ecart_Type_Recup)))</f>
        <v/>
      </c>
      <c r="H808" s="136">
        <f>MAX(0,MIN(1,NORMINV(RAND(),Taux_Recup,Ecart_Type_Recup)))</f>
        <v/>
      </c>
      <c r="I808" s="136">
        <f>MAX(0,MIN(1,NORMINV(RAND(),Taux_Recup,Ecart_Type_Recup)))</f>
        <v/>
      </c>
      <c r="J808" s="137">
        <f>SIMULATEUR!$L$6*(SIMULATEUR!$H$6*B808-Cout_Audit)</f>
        <v/>
      </c>
      <c r="K808" s="137">
        <f>SIMULATEUR!$L$7*(SIMULATEUR!$H$7*C808-Cout_Audit)</f>
        <v/>
      </c>
      <c r="L808" s="137">
        <f>SIMULATEUR!$L$8*(SIMULATEUR!$H$8*D808-Cout_Audit)</f>
        <v/>
      </c>
      <c r="M808" s="137">
        <f>SIMULATEUR!$L$9*(SIMULATEUR!$H$9*E808-Cout_Audit)</f>
        <v/>
      </c>
      <c r="N808" s="137">
        <f>SIMULATEUR!$L$10*(SIMULATEUR!$H$10*F808-Cout_Audit)</f>
        <v/>
      </c>
      <c r="O808" s="137">
        <f>SIMULATEUR!$L$11*(SIMULATEUR!$H$11*G808-Cout_Audit)</f>
        <v/>
      </c>
      <c r="P808" s="137">
        <f>SIMULATEUR!$L$12*(SIMULATEUR!$H$12*H808-Cout_Audit)</f>
        <v/>
      </c>
      <c r="Q808" s="137">
        <f>SIMULATEUR!$L$13*(SIMULATEUR!$H$13*I808-Cout_Audit)</f>
        <v/>
      </c>
      <c r="S808" s="138">
        <f>SUM(J808:Q808)</f>
        <v/>
      </c>
    </row>
    <row r="809">
      <c r="A809" s="135" t="n">
        <v>806</v>
      </c>
      <c r="B809" s="136">
        <f>MAX(0,MIN(1,NORMINV(RAND(),Taux_Recup,Ecart_Type_Recup)))</f>
        <v/>
      </c>
      <c r="C809" s="136">
        <f>MAX(0,MIN(1,NORMINV(RAND(),Taux_Recup,Ecart_Type_Recup)))</f>
        <v/>
      </c>
      <c r="D809" s="136">
        <f>MAX(0,MIN(1,NORMINV(RAND(),Taux_Recup,Ecart_Type_Recup)))</f>
        <v/>
      </c>
      <c r="E809" s="136">
        <f>MAX(0,MIN(1,NORMINV(RAND(),Taux_Recup,Ecart_Type_Recup)))</f>
        <v/>
      </c>
      <c r="F809" s="136">
        <f>MAX(0,MIN(1,NORMINV(RAND(),Taux_Recup,Ecart_Type_Recup)))</f>
        <v/>
      </c>
      <c r="G809" s="136">
        <f>MAX(0,MIN(1,NORMINV(RAND(),Taux_Recup,Ecart_Type_Recup)))</f>
        <v/>
      </c>
      <c r="H809" s="136">
        <f>MAX(0,MIN(1,NORMINV(RAND(),Taux_Recup,Ecart_Type_Recup)))</f>
        <v/>
      </c>
      <c r="I809" s="136">
        <f>MAX(0,MIN(1,NORMINV(RAND(),Taux_Recup,Ecart_Type_Recup)))</f>
        <v/>
      </c>
      <c r="J809" s="137">
        <f>SIMULATEUR!$L$6*(SIMULATEUR!$H$6*B809-Cout_Audit)</f>
        <v/>
      </c>
      <c r="K809" s="137">
        <f>SIMULATEUR!$L$7*(SIMULATEUR!$H$7*C809-Cout_Audit)</f>
        <v/>
      </c>
      <c r="L809" s="137">
        <f>SIMULATEUR!$L$8*(SIMULATEUR!$H$8*D809-Cout_Audit)</f>
        <v/>
      </c>
      <c r="M809" s="137">
        <f>SIMULATEUR!$L$9*(SIMULATEUR!$H$9*E809-Cout_Audit)</f>
        <v/>
      </c>
      <c r="N809" s="137">
        <f>SIMULATEUR!$L$10*(SIMULATEUR!$H$10*F809-Cout_Audit)</f>
        <v/>
      </c>
      <c r="O809" s="137">
        <f>SIMULATEUR!$L$11*(SIMULATEUR!$H$11*G809-Cout_Audit)</f>
        <v/>
      </c>
      <c r="P809" s="137">
        <f>SIMULATEUR!$L$12*(SIMULATEUR!$H$12*H809-Cout_Audit)</f>
        <v/>
      </c>
      <c r="Q809" s="137">
        <f>SIMULATEUR!$L$13*(SIMULATEUR!$H$13*I809-Cout_Audit)</f>
        <v/>
      </c>
      <c r="S809" s="138">
        <f>SUM(J809:Q809)</f>
        <v/>
      </c>
    </row>
    <row r="810">
      <c r="A810" s="135" t="n">
        <v>807</v>
      </c>
      <c r="B810" s="136">
        <f>MAX(0,MIN(1,NORMINV(RAND(),Taux_Recup,Ecart_Type_Recup)))</f>
        <v/>
      </c>
      <c r="C810" s="136">
        <f>MAX(0,MIN(1,NORMINV(RAND(),Taux_Recup,Ecart_Type_Recup)))</f>
        <v/>
      </c>
      <c r="D810" s="136">
        <f>MAX(0,MIN(1,NORMINV(RAND(),Taux_Recup,Ecart_Type_Recup)))</f>
        <v/>
      </c>
      <c r="E810" s="136">
        <f>MAX(0,MIN(1,NORMINV(RAND(),Taux_Recup,Ecart_Type_Recup)))</f>
        <v/>
      </c>
      <c r="F810" s="136">
        <f>MAX(0,MIN(1,NORMINV(RAND(),Taux_Recup,Ecart_Type_Recup)))</f>
        <v/>
      </c>
      <c r="G810" s="136">
        <f>MAX(0,MIN(1,NORMINV(RAND(),Taux_Recup,Ecart_Type_Recup)))</f>
        <v/>
      </c>
      <c r="H810" s="136">
        <f>MAX(0,MIN(1,NORMINV(RAND(),Taux_Recup,Ecart_Type_Recup)))</f>
        <v/>
      </c>
      <c r="I810" s="136">
        <f>MAX(0,MIN(1,NORMINV(RAND(),Taux_Recup,Ecart_Type_Recup)))</f>
        <v/>
      </c>
      <c r="J810" s="137">
        <f>SIMULATEUR!$L$6*(SIMULATEUR!$H$6*B810-Cout_Audit)</f>
        <v/>
      </c>
      <c r="K810" s="137">
        <f>SIMULATEUR!$L$7*(SIMULATEUR!$H$7*C810-Cout_Audit)</f>
        <v/>
      </c>
      <c r="L810" s="137">
        <f>SIMULATEUR!$L$8*(SIMULATEUR!$H$8*D810-Cout_Audit)</f>
        <v/>
      </c>
      <c r="M810" s="137">
        <f>SIMULATEUR!$L$9*(SIMULATEUR!$H$9*E810-Cout_Audit)</f>
        <v/>
      </c>
      <c r="N810" s="137">
        <f>SIMULATEUR!$L$10*(SIMULATEUR!$H$10*F810-Cout_Audit)</f>
        <v/>
      </c>
      <c r="O810" s="137">
        <f>SIMULATEUR!$L$11*(SIMULATEUR!$H$11*G810-Cout_Audit)</f>
        <v/>
      </c>
      <c r="P810" s="137">
        <f>SIMULATEUR!$L$12*(SIMULATEUR!$H$12*H810-Cout_Audit)</f>
        <v/>
      </c>
      <c r="Q810" s="137">
        <f>SIMULATEUR!$L$13*(SIMULATEUR!$H$13*I810-Cout_Audit)</f>
        <v/>
      </c>
      <c r="S810" s="138">
        <f>SUM(J810:Q810)</f>
        <v/>
      </c>
    </row>
    <row r="811">
      <c r="A811" s="135" t="n">
        <v>808</v>
      </c>
      <c r="B811" s="136">
        <f>MAX(0,MIN(1,NORMINV(RAND(),Taux_Recup,Ecart_Type_Recup)))</f>
        <v/>
      </c>
      <c r="C811" s="136">
        <f>MAX(0,MIN(1,NORMINV(RAND(),Taux_Recup,Ecart_Type_Recup)))</f>
        <v/>
      </c>
      <c r="D811" s="136">
        <f>MAX(0,MIN(1,NORMINV(RAND(),Taux_Recup,Ecart_Type_Recup)))</f>
        <v/>
      </c>
      <c r="E811" s="136">
        <f>MAX(0,MIN(1,NORMINV(RAND(),Taux_Recup,Ecart_Type_Recup)))</f>
        <v/>
      </c>
      <c r="F811" s="136">
        <f>MAX(0,MIN(1,NORMINV(RAND(),Taux_Recup,Ecart_Type_Recup)))</f>
        <v/>
      </c>
      <c r="G811" s="136">
        <f>MAX(0,MIN(1,NORMINV(RAND(),Taux_Recup,Ecart_Type_Recup)))</f>
        <v/>
      </c>
      <c r="H811" s="136">
        <f>MAX(0,MIN(1,NORMINV(RAND(),Taux_Recup,Ecart_Type_Recup)))</f>
        <v/>
      </c>
      <c r="I811" s="136">
        <f>MAX(0,MIN(1,NORMINV(RAND(),Taux_Recup,Ecart_Type_Recup)))</f>
        <v/>
      </c>
      <c r="J811" s="137">
        <f>SIMULATEUR!$L$6*(SIMULATEUR!$H$6*B811-Cout_Audit)</f>
        <v/>
      </c>
      <c r="K811" s="137">
        <f>SIMULATEUR!$L$7*(SIMULATEUR!$H$7*C811-Cout_Audit)</f>
        <v/>
      </c>
      <c r="L811" s="137">
        <f>SIMULATEUR!$L$8*(SIMULATEUR!$H$8*D811-Cout_Audit)</f>
        <v/>
      </c>
      <c r="M811" s="137">
        <f>SIMULATEUR!$L$9*(SIMULATEUR!$H$9*E811-Cout_Audit)</f>
        <v/>
      </c>
      <c r="N811" s="137">
        <f>SIMULATEUR!$L$10*(SIMULATEUR!$H$10*F811-Cout_Audit)</f>
        <v/>
      </c>
      <c r="O811" s="137">
        <f>SIMULATEUR!$L$11*(SIMULATEUR!$H$11*G811-Cout_Audit)</f>
        <v/>
      </c>
      <c r="P811" s="137">
        <f>SIMULATEUR!$L$12*(SIMULATEUR!$H$12*H811-Cout_Audit)</f>
        <v/>
      </c>
      <c r="Q811" s="137">
        <f>SIMULATEUR!$L$13*(SIMULATEUR!$H$13*I811-Cout_Audit)</f>
        <v/>
      </c>
      <c r="S811" s="138">
        <f>SUM(J811:Q811)</f>
        <v/>
      </c>
    </row>
    <row r="812">
      <c r="A812" s="135" t="n">
        <v>809</v>
      </c>
      <c r="B812" s="136">
        <f>MAX(0,MIN(1,NORMINV(RAND(),Taux_Recup,Ecart_Type_Recup)))</f>
        <v/>
      </c>
      <c r="C812" s="136">
        <f>MAX(0,MIN(1,NORMINV(RAND(),Taux_Recup,Ecart_Type_Recup)))</f>
        <v/>
      </c>
      <c r="D812" s="136">
        <f>MAX(0,MIN(1,NORMINV(RAND(),Taux_Recup,Ecart_Type_Recup)))</f>
        <v/>
      </c>
      <c r="E812" s="136">
        <f>MAX(0,MIN(1,NORMINV(RAND(),Taux_Recup,Ecart_Type_Recup)))</f>
        <v/>
      </c>
      <c r="F812" s="136">
        <f>MAX(0,MIN(1,NORMINV(RAND(),Taux_Recup,Ecart_Type_Recup)))</f>
        <v/>
      </c>
      <c r="G812" s="136">
        <f>MAX(0,MIN(1,NORMINV(RAND(),Taux_Recup,Ecart_Type_Recup)))</f>
        <v/>
      </c>
      <c r="H812" s="136">
        <f>MAX(0,MIN(1,NORMINV(RAND(),Taux_Recup,Ecart_Type_Recup)))</f>
        <v/>
      </c>
      <c r="I812" s="136">
        <f>MAX(0,MIN(1,NORMINV(RAND(),Taux_Recup,Ecart_Type_Recup)))</f>
        <v/>
      </c>
      <c r="J812" s="137">
        <f>SIMULATEUR!$L$6*(SIMULATEUR!$H$6*B812-Cout_Audit)</f>
        <v/>
      </c>
      <c r="K812" s="137">
        <f>SIMULATEUR!$L$7*(SIMULATEUR!$H$7*C812-Cout_Audit)</f>
        <v/>
      </c>
      <c r="L812" s="137">
        <f>SIMULATEUR!$L$8*(SIMULATEUR!$H$8*D812-Cout_Audit)</f>
        <v/>
      </c>
      <c r="M812" s="137">
        <f>SIMULATEUR!$L$9*(SIMULATEUR!$H$9*E812-Cout_Audit)</f>
        <v/>
      </c>
      <c r="N812" s="137">
        <f>SIMULATEUR!$L$10*(SIMULATEUR!$H$10*F812-Cout_Audit)</f>
        <v/>
      </c>
      <c r="O812" s="137">
        <f>SIMULATEUR!$L$11*(SIMULATEUR!$H$11*G812-Cout_Audit)</f>
        <v/>
      </c>
      <c r="P812" s="137">
        <f>SIMULATEUR!$L$12*(SIMULATEUR!$H$12*H812-Cout_Audit)</f>
        <v/>
      </c>
      <c r="Q812" s="137">
        <f>SIMULATEUR!$L$13*(SIMULATEUR!$H$13*I812-Cout_Audit)</f>
        <v/>
      </c>
      <c r="S812" s="138">
        <f>SUM(J812:Q812)</f>
        <v/>
      </c>
    </row>
    <row r="813">
      <c r="A813" s="135" t="n">
        <v>810</v>
      </c>
      <c r="B813" s="136">
        <f>MAX(0,MIN(1,NORMINV(RAND(),Taux_Recup,Ecart_Type_Recup)))</f>
        <v/>
      </c>
      <c r="C813" s="136">
        <f>MAX(0,MIN(1,NORMINV(RAND(),Taux_Recup,Ecart_Type_Recup)))</f>
        <v/>
      </c>
      <c r="D813" s="136">
        <f>MAX(0,MIN(1,NORMINV(RAND(),Taux_Recup,Ecart_Type_Recup)))</f>
        <v/>
      </c>
      <c r="E813" s="136">
        <f>MAX(0,MIN(1,NORMINV(RAND(),Taux_Recup,Ecart_Type_Recup)))</f>
        <v/>
      </c>
      <c r="F813" s="136">
        <f>MAX(0,MIN(1,NORMINV(RAND(),Taux_Recup,Ecart_Type_Recup)))</f>
        <v/>
      </c>
      <c r="G813" s="136">
        <f>MAX(0,MIN(1,NORMINV(RAND(),Taux_Recup,Ecart_Type_Recup)))</f>
        <v/>
      </c>
      <c r="H813" s="136">
        <f>MAX(0,MIN(1,NORMINV(RAND(),Taux_Recup,Ecart_Type_Recup)))</f>
        <v/>
      </c>
      <c r="I813" s="136">
        <f>MAX(0,MIN(1,NORMINV(RAND(),Taux_Recup,Ecart_Type_Recup)))</f>
        <v/>
      </c>
      <c r="J813" s="137">
        <f>SIMULATEUR!$L$6*(SIMULATEUR!$H$6*B813-Cout_Audit)</f>
        <v/>
      </c>
      <c r="K813" s="137">
        <f>SIMULATEUR!$L$7*(SIMULATEUR!$H$7*C813-Cout_Audit)</f>
        <v/>
      </c>
      <c r="L813" s="137">
        <f>SIMULATEUR!$L$8*(SIMULATEUR!$H$8*D813-Cout_Audit)</f>
        <v/>
      </c>
      <c r="M813" s="137">
        <f>SIMULATEUR!$L$9*(SIMULATEUR!$H$9*E813-Cout_Audit)</f>
        <v/>
      </c>
      <c r="N813" s="137">
        <f>SIMULATEUR!$L$10*(SIMULATEUR!$H$10*F813-Cout_Audit)</f>
        <v/>
      </c>
      <c r="O813" s="137">
        <f>SIMULATEUR!$L$11*(SIMULATEUR!$H$11*G813-Cout_Audit)</f>
        <v/>
      </c>
      <c r="P813" s="137">
        <f>SIMULATEUR!$L$12*(SIMULATEUR!$H$12*H813-Cout_Audit)</f>
        <v/>
      </c>
      <c r="Q813" s="137">
        <f>SIMULATEUR!$L$13*(SIMULATEUR!$H$13*I813-Cout_Audit)</f>
        <v/>
      </c>
      <c r="S813" s="138">
        <f>SUM(J813:Q813)</f>
        <v/>
      </c>
    </row>
    <row r="814">
      <c r="A814" s="135" t="n">
        <v>811</v>
      </c>
      <c r="B814" s="136">
        <f>MAX(0,MIN(1,NORMINV(RAND(),Taux_Recup,Ecart_Type_Recup)))</f>
        <v/>
      </c>
      <c r="C814" s="136">
        <f>MAX(0,MIN(1,NORMINV(RAND(),Taux_Recup,Ecart_Type_Recup)))</f>
        <v/>
      </c>
      <c r="D814" s="136">
        <f>MAX(0,MIN(1,NORMINV(RAND(),Taux_Recup,Ecart_Type_Recup)))</f>
        <v/>
      </c>
      <c r="E814" s="136">
        <f>MAX(0,MIN(1,NORMINV(RAND(),Taux_Recup,Ecart_Type_Recup)))</f>
        <v/>
      </c>
      <c r="F814" s="136">
        <f>MAX(0,MIN(1,NORMINV(RAND(),Taux_Recup,Ecart_Type_Recup)))</f>
        <v/>
      </c>
      <c r="G814" s="136">
        <f>MAX(0,MIN(1,NORMINV(RAND(),Taux_Recup,Ecart_Type_Recup)))</f>
        <v/>
      </c>
      <c r="H814" s="136">
        <f>MAX(0,MIN(1,NORMINV(RAND(),Taux_Recup,Ecart_Type_Recup)))</f>
        <v/>
      </c>
      <c r="I814" s="136">
        <f>MAX(0,MIN(1,NORMINV(RAND(),Taux_Recup,Ecart_Type_Recup)))</f>
        <v/>
      </c>
      <c r="J814" s="137">
        <f>SIMULATEUR!$L$6*(SIMULATEUR!$H$6*B814-Cout_Audit)</f>
        <v/>
      </c>
      <c r="K814" s="137">
        <f>SIMULATEUR!$L$7*(SIMULATEUR!$H$7*C814-Cout_Audit)</f>
        <v/>
      </c>
      <c r="L814" s="137">
        <f>SIMULATEUR!$L$8*(SIMULATEUR!$H$8*D814-Cout_Audit)</f>
        <v/>
      </c>
      <c r="M814" s="137">
        <f>SIMULATEUR!$L$9*(SIMULATEUR!$H$9*E814-Cout_Audit)</f>
        <v/>
      </c>
      <c r="N814" s="137">
        <f>SIMULATEUR!$L$10*(SIMULATEUR!$H$10*F814-Cout_Audit)</f>
        <v/>
      </c>
      <c r="O814" s="137">
        <f>SIMULATEUR!$L$11*(SIMULATEUR!$H$11*G814-Cout_Audit)</f>
        <v/>
      </c>
      <c r="P814" s="137">
        <f>SIMULATEUR!$L$12*(SIMULATEUR!$H$12*H814-Cout_Audit)</f>
        <v/>
      </c>
      <c r="Q814" s="137">
        <f>SIMULATEUR!$L$13*(SIMULATEUR!$H$13*I814-Cout_Audit)</f>
        <v/>
      </c>
      <c r="S814" s="138">
        <f>SUM(J814:Q814)</f>
        <v/>
      </c>
    </row>
    <row r="815">
      <c r="A815" s="135" t="n">
        <v>812</v>
      </c>
      <c r="B815" s="136">
        <f>MAX(0,MIN(1,NORMINV(RAND(),Taux_Recup,Ecart_Type_Recup)))</f>
        <v/>
      </c>
      <c r="C815" s="136">
        <f>MAX(0,MIN(1,NORMINV(RAND(),Taux_Recup,Ecart_Type_Recup)))</f>
        <v/>
      </c>
      <c r="D815" s="136">
        <f>MAX(0,MIN(1,NORMINV(RAND(),Taux_Recup,Ecart_Type_Recup)))</f>
        <v/>
      </c>
      <c r="E815" s="136">
        <f>MAX(0,MIN(1,NORMINV(RAND(),Taux_Recup,Ecart_Type_Recup)))</f>
        <v/>
      </c>
      <c r="F815" s="136">
        <f>MAX(0,MIN(1,NORMINV(RAND(),Taux_Recup,Ecart_Type_Recup)))</f>
        <v/>
      </c>
      <c r="G815" s="136">
        <f>MAX(0,MIN(1,NORMINV(RAND(),Taux_Recup,Ecart_Type_Recup)))</f>
        <v/>
      </c>
      <c r="H815" s="136">
        <f>MAX(0,MIN(1,NORMINV(RAND(),Taux_Recup,Ecart_Type_Recup)))</f>
        <v/>
      </c>
      <c r="I815" s="136">
        <f>MAX(0,MIN(1,NORMINV(RAND(),Taux_Recup,Ecart_Type_Recup)))</f>
        <v/>
      </c>
      <c r="J815" s="137">
        <f>SIMULATEUR!$L$6*(SIMULATEUR!$H$6*B815-Cout_Audit)</f>
        <v/>
      </c>
      <c r="K815" s="137">
        <f>SIMULATEUR!$L$7*(SIMULATEUR!$H$7*C815-Cout_Audit)</f>
        <v/>
      </c>
      <c r="L815" s="137">
        <f>SIMULATEUR!$L$8*(SIMULATEUR!$H$8*D815-Cout_Audit)</f>
        <v/>
      </c>
      <c r="M815" s="137">
        <f>SIMULATEUR!$L$9*(SIMULATEUR!$H$9*E815-Cout_Audit)</f>
        <v/>
      </c>
      <c r="N815" s="137">
        <f>SIMULATEUR!$L$10*(SIMULATEUR!$H$10*F815-Cout_Audit)</f>
        <v/>
      </c>
      <c r="O815" s="137">
        <f>SIMULATEUR!$L$11*(SIMULATEUR!$H$11*G815-Cout_Audit)</f>
        <v/>
      </c>
      <c r="P815" s="137">
        <f>SIMULATEUR!$L$12*(SIMULATEUR!$H$12*H815-Cout_Audit)</f>
        <v/>
      </c>
      <c r="Q815" s="137">
        <f>SIMULATEUR!$L$13*(SIMULATEUR!$H$13*I815-Cout_Audit)</f>
        <v/>
      </c>
      <c r="S815" s="138">
        <f>SUM(J815:Q815)</f>
        <v/>
      </c>
    </row>
    <row r="816">
      <c r="A816" s="135" t="n">
        <v>813</v>
      </c>
      <c r="B816" s="136">
        <f>MAX(0,MIN(1,NORMINV(RAND(),Taux_Recup,Ecart_Type_Recup)))</f>
        <v/>
      </c>
      <c r="C816" s="136">
        <f>MAX(0,MIN(1,NORMINV(RAND(),Taux_Recup,Ecart_Type_Recup)))</f>
        <v/>
      </c>
      <c r="D816" s="136">
        <f>MAX(0,MIN(1,NORMINV(RAND(),Taux_Recup,Ecart_Type_Recup)))</f>
        <v/>
      </c>
      <c r="E816" s="136">
        <f>MAX(0,MIN(1,NORMINV(RAND(),Taux_Recup,Ecart_Type_Recup)))</f>
        <v/>
      </c>
      <c r="F816" s="136">
        <f>MAX(0,MIN(1,NORMINV(RAND(),Taux_Recup,Ecart_Type_Recup)))</f>
        <v/>
      </c>
      <c r="G816" s="136">
        <f>MAX(0,MIN(1,NORMINV(RAND(),Taux_Recup,Ecart_Type_Recup)))</f>
        <v/>
      </c>
      <c r="H816" s="136">
        <f>MAX(0,MIN(1,NORMINV(RAND(),Taux_Recup,Ecart_Type_Recup)))</f>
        <v/>
      </c>
      <c r="I816" s="136">
        <f>MAX(0,MIN(1,NORMINV(RAND(),Taux_Recup,Ecart_Type_Recup)))</f>
        <v/>
      </c>
      <c r="J816" s="137">
        <f>SIMULATEUR!$L$6*(SIMULATEUR!$H$6*B816-Cout_Audit)</f>
        <v/>
      </c>
      <c r="K816" s="137">
        <f>SIMULATEUR!$L$7*(SIMULATEUR!$H$7*C816-Cout_Audit)</f>
        <v/>
      </c>
      <c r="L816" s="137">
        <f>SIMULATEUR!$L$8*(SIMULATEUR!$H$8*D816-Cout_Audit)</f>
        <v/>
      </c>
      <c r="M816" s="137">
        <f>SIMULATEUR!$L$9*(SIMULATEUR!$H$9*E816-Cout_Audit)</f>
        <v/>
      </c>
      <c r="N816" s="137">
        <f>SIMULATEUR!$L$10*(SIMULATEUR!$H$10*F816-Cout_Audit)</f>
        <v/>
      </c>
      <c r="O816" s="137">
        <f>SIMULATEUR!$L$11*(SIMULATEUR!$H$11*G816-Cout_Audit)</f>
        <v/>
      </c>
      <c r="P816" s="137">
        <f>SIMULATEUR!$L$12*(SIMULATEUR!$H$12*H816-Cout_Audit)</f>
        <v/>
      </c>
      <c r="Q816" s="137">
        <f>SIMULATEUR!$L$13*(SIMULATEUR!$H$13*I816-Cout_Audit)</f>
        <v/>
      </c>
      <c r="S816" s="138">
        <f>SUM(J816:Q816)</f>
        <v/>
      </c>
    </row>
    <row r="817">
      <c r="A817" s="135" t="n">
        <v>814</v>
      </c>
      <c r="B817" s="136">
        <f>MAX(0,MIN(1,NORMINV(RAND(),Taux_Recup,Ecart_Type_Recup)))</f>
        <v/>
      </c>
      <c r="C817" s="136">
        <f>MAX(0,MIN(1,NORMINV(RAND(),Taux_Recup,Ecart_Type_Recup)))</f>
        <v/>
      </c>
      <c r="D817" s="136">
        <f>MAX(0,MIN(1,NORMINV(RAND(),Taux_Recup,Ecart_Type_Recup)))</f>
        <v/>
      </c>
      <c r="E817" s="136">
        <f>MAX(0,MIN(1,NORMINV(RAND(),Taux_Recup,Ecart_Type_Recup)))</f>
        <v/>
      </c>
      <c r="F817" s="136">
        <f>MAX(0,MIN(1,NORMINV(RAND(),Taux_Recup,Ecart_Type_Recup)))</f>
        <v/>
      </c>
      <c r="G817" s="136">
        <f>MAX(0,MIN(1,NORMINV(RAND(),Taux_Recup,Ecart_Type_Recup)))</f>
        <v/>
      </c>
      <c r="H817" s="136">
        <f>MAX(0,MIN(1,NORMINV(RAND(),Taux_Recup,Ecart_Type_Recup)))</f>
        <v/>
      </c>
      <c r="I817" s="136">
        <f>MAX(0,MIN(1,NORMINV(RAND(),Taux_Recup,Ecart_Type_Recup)))</f>
        <v/>
      </c>
      <c r="J817" s="137">
        <f>SIMULATEUR!$L$6*(SIMULATEUR!$H$6*B817-Cout_Audit)</f>
        <v/>
      </c>
      <c r="K817" s="137">
        <f>SIMULATEUR!$L$7*(SIMULATEUR!$H$7*C817-Cout_Audit)</f>
        <v/>
      </c>
      <c r="L817" s="137">
        <f>SIMULATEUR!$L$8*(SIMULATEUR!$H$8*D817-Cout_Audit)</f>
        <v/>
      </c>
      <c r="M817" s="137">
        <f>SIMULATEUR!$L$9*(SIMULATEUR!$H$9*E817-Cout_Audit)</f>
        <v/>
      </c>
      <c r="N817" s="137">
        <f>SIMULATEUR!$L$10*(SIMULATEUR!$H$10*F817-Cout_Audit)</f>
        <v/>
      </c>
      <c r="O817" s="137">
        <f>SIMULATEUR!$L$11*(SIMULATEUR!$H$11*G817-Cout_Audit)</f>
        <v/>
      </c>
      <c r="P817" s="137">
        <f>SIMULATEUR!$L$12*(SIMULATEUR!$H$12*H817-Cout_Audit)</f>
        <v/>
      </c>
      <c r="Q817" s="137">
        <f>SIMULATEUR!$L$13*(SIMULATEUR!$H$13*I817-Cout_Audit)</f>
        <v/>
      </c>
      <c r="S817" s="138">
        <f>SUM(J817:Q817)</f>
        <v/>
      </c>
    </row>
    <row r="818">
      <c r="A818" s="135" t="n">
        <v>815</v>
      </c>
      <c r="B818" s="136">
        <f>MAX(0,MIN(1,NORMINV(RAND(),Taux_Recup,Ecart_Type_Recup)))</f>
        <v/>
      </c>
      <c r="C818" s="136">
        <f>MAX(0,MIN(1,NORMINV(RAND(),Taux_Recup,Ecart_Type_Recup)))</f>
        <v/>
      </c>
      <c r="D818" s="136">
        <f>MAX(0,MIN(1,NORMINV(RAND(),Taux_Recup,Ecart_Type_Recup)))</f>
        <v/>
      </c>
      <c r="E818" s="136">
        <f>MAX(0,MIN(1,NORMINV(RAND(),Taux_Recup,Ecart_Type_Recup)))</f>
        <v/>
      </c>
      <c r="F818" s="136">
        <f>MAX(0,MIN(1,NORMINV(RAND(),Taux_Recup,Ecart_Type_Recup)))</f>
        <v/>
      </c>
      <c r="G818" s="136">
        <f>MAX(0,MIN(1,NORMINV(RAND(),Taux_Recup,Ecart_Type_Recup)))</f>
        <v/>
      </c>
      <c r="H818" s="136">
        <f>MAX(0,MIN(1,NORMINV(RAND(),Taux_Recup,Ecart_Type_Recup)))</f>
        <v/>
      </c>
      <c r="I818" s="136">
        <f>MAX(0,MIN(1,NORMINV(RAND(),Taux_Recup,Ecart_Type_Recup)))</f>
        <v/>
      </c>
      <c r="J818" s="137">
        <f>SIMULATEUR!$L$6*(SIMULATEUR!$H$6*B818-Cout_Audit)</f>
        <v/>
      </c>
      <c r="K818" s="137">
        <f>SIMULATEUR!$L$7*(SIMULATEUR!$H$7*C818-Cout_Audit)</f>
        <v/>
      </c>
      <c r="L818" s="137">
        <f>SIMULATEUR!$L$8*(SIMULATEUR!$H$8*D818-Cout_Audit)</f>
        <v/>
      </c>
      <c r="M818" s="137">
        <f>SIMULATEUR!$L$9*(SIMULATEUR!$H$9*E818-Cout_Audit)</f>
        <v/>
      </c>
      <c r="N818" s="137">
        <f>SIMULATEUR!$L$10*(SIMULATEUR!$H$10*F818-Cout_Audit)</f>
        <v/>
      </c>
      <c r="O818" s="137">
        <f>SIMULATEUR!$L$11*(SIMULATEUR!$H$11*G818-Cout_Audit)</f>
        <v/>
      </c>
      <c r="P818" s="137">
        <f>SIMULATEUR!$L$12*(SIMULATEUR!$H$12*H818-Cout_Audit)</f>
        <v/>
      </c>
      <c r="Q818" s="137">
        <f>SIMULATEUR!$L$13*(SIMULATEUR!$H$13*I818-Cout_Audit)</f>
        <v/>
      </c>
      <c r="S818" s="138">
        <f>SUM(J818:Q818)</f>
        <v/>
      </c>
    </row>
    <row r="819">
      <c r="A819" s="135" t="n">
        <v>816</v>
      </c>
      <c r="B819" s="136">
        <f>MAX(0,MIN(1,NORMINV(RAND(),Taux_Recup,Ecart_Type_Recup)))</f>
        <v/>
      </c>
      <c r="C819" s="136">
        <f>MAX(0,MIN(1,NORMINV(RAND(),Taux_Recup,Ecart_Type_Recup)))</f>
        <v/>
      </c>
      <c r="D819" s="136">
        <f>MAX(0,MIN(1,NORMINV(RAND(),Taux_Recup,Ecart_Type_Recup)))</f>
        <v/>
      </c>
      <c r="E819" s="136">
        <f>MAX(0,MIN(1,NORMINV(RAND(),Taux_Recup,Ecart_Type_Recup)))</f>
        <v/>
      </c>
      <c r="F819" s="136">
        <f>MAX(0,MIN(1,NORMINV(RAND(),Taux_Recup,Ecart_Type_Recup)))</f>
        <v/>
      </c>
      <c r="G819" s="136">
        <f>MAX(0,MIN(1,NORMINV(RAND(),Taux_Recup,Ecart_Type_Recup)))</f>
        <v/>
      </c>
      <c r="H819" s="136">
        <f>MAX(0,MIN(1,NORMINV(RAND(),Taux_Recup,Ecart_Type_Recup)))</f>
        <v/>
      </c>
      <c r="I819" s="136">
        <f>MAX(0,MIN(1,NORMINV(RAND(),Taux_Recup,Ecart_Type_Recup)))</f>
        <v/>
      </c>
      <c r="J819" s="137">
        <f>SIMULATEUR!$L$6*(SIMULATEUR!$H$6*B819-Cout_Audit)</f>
        <v/>
      </c>
      <c r="K819" s="137">
        <f>SIMULATEUR!$L$7*(SIMULATEUR!$H$7*C819-Cout_Audit)</f>
        <v/>
      </c>
      <c r="L819" s="137">
        <f>SIMULATEUR!$L$8*(SIMULATEUR!$H$8*D819-Cout_Audit)</f>
        <v/>
      </c>
      <c r="M819" s="137">
        <f>SIMULATEUR!$L$9*(SIMULATEUR!$H$9*E819-Cout_Audit)</f>
        <v/>
      </c>
      <c r="N819" s="137">
        <f>SIMULATEUR!$L$10*(SIMULATEUR!$H$10*F819-Cout_Audit)</f>
        <v/>
      </c>
      <c r="O819" s="137">
        <f>SIMULATEUR!$L$11*(SIMULATEUR!$H$11*G819-Cout_Audit)</f>
        <v/>
      </c>
      <c r="P819" s="137">
        <f>SIMULATEUR!$L$12*(SIMULATEUR!$H$12*H819-Cout_Audit)</f>
        <v/>
      </c>
      <c r="Q819" s="137">
        <f>SIMULATEUR!$L$13*(SIMULATEUR!$H$13*I819-Cout_Audit)</f>
        <v/>
      </c>
      <c r="S819" s="138">
        <f>SUM(J819:Q819)</f>
        <v/>
      </c>
    </row>
    <row r="820">
      <c r="A820" s="135" t="n">
        <v>817</v>
      </c>
      <c r="B820" s="136">
        <f>MAX(0,MIN(1,NORMINV(RAND(),Taux_Recup,Ecart_Type_Recup)))</f>
        <v/>
      </c>
      <c r="C820" s="136">
        <f>MAX(0,MIN(1,NORMINV(RAND(),Taux_Recup,Ecart_Type_Recup)))</f>
        <v/>
      </c>
      <c r="D820" s="136">
        <f>MAX(0,MIN(1,NORMINV(RAND(),Taux_Recup,Ecart_Type_Recup)))</f>
        <v/>
      </c>
      <c r="E820" s="136">
        <f>MAX(0,MIN(1,NORMINV(RAND(),Taux_Recup,Ecart_Type_Recup)))</f>
        <v/>
      </c>
      <c r="F820" s="136">
        <f>MAX(0,MIN(1,NORMINV(RAND(),Taux_Recup,Ecart_Type_Recup)))</f>
        <v/>
      </c>
      <c r="G820" s="136">
        <f>MAX(0,MIN(1,NORMINV(RAND(),Taux_Recup,Ecart_Type_Recup)))</f>
        <v/>
      </c>
      <c r="H820" s="136">
        <f>MAX(0,MIN(1,NORMINV(RAND(),Taux_Recup,Ecart_Type_Recup)))</f>
        <v/>
      </c>
      <c r="I820" s="136">
        <f>MAX(0,MIN(1,NORMINV(RAND(),Taux_Recup,Ecart_Type_Recup)))</f>
        <v/>
      </c>
      <c r="J820" s="137">
        <f>SIMULATEUR!$L$6*(SIMULATEUR!$H$6*B820-Cout_Audit)</f>
        <v/>
      </c>
      <c r="K820" s="137">
        <f>SIMULATEUR!$L$7*(SIMULATEUR!$H$7*C820-Cout_Audit)</f>
        <v/>
      </c>
      <c r="L820" s="137">
        <f>SIMULATEUR!$L$8*(SIMULATEUR!$H$8*D820-Cout_Audit)</f>
        <v/>
      </c>
      <c r="M820" s="137">
        <f>SIMULATEUR!$L$9*(SIMULATEUR!$H$9*E820-Cout_Audit)</f>
        <v/>
      </c>
      <c r="N820" s="137">
        <f>SIMULATEUR!$L$10*(SIMULATEUR!$H$10*F820-Cout_Audit)</f>
        <v/>
      </c>
      <c r="O820" s="137">
        <f>SIMULATEUR!$L$11*(SIMULATEUR!$H$11*G820-Cout_Audit)</f>
        <v/>
      </c>
      <c r="P820" s="137">
        <f>SIMULATEUR!$L$12*(SIMULATEUR!$H$12*H820-Cout_Audit)</f>
        <v/>
      </c>
      <c r="Q820" s="137">
        <f>SIMULATEUR!$L$13*(SIMULATEUR!$H$13*I820-Cout_Audit)</f>
        <v/>
      </c>
      <c r="S820" s="138">
        <f>SUM(J820:Q820)</f>
        <v/>
      </c>
    </row>
    <row r="821">
      <c r="A821" s="135" t="n">
        <v>818</v>
      </c>
      <c r="B821" s="136">
        <f>MAX(0,MIN(1,NORMINV(RAND(),Taux_Recup,Ecart_Type_Recup)))</f>
        <v/>
      </c>
      <c r="C821" s="136">
        <f>MAX(0,MIN(1,NORMINV(RAND(),Taux_Recup,Ecart_Type_Recup)))</f>
        <v/>
      </c>
      <c r="D821" s="136">
        <f>MAX(0,MIN(1,NORMINV(RAND(),Taux_Recup,Ecart_Type_Recup)))</f>
        <v/>
      </c>
      <c r="E821" s="136">
        <f>MAX(0,MIN(1,NORMINV(RAND(),Taux_Recup,Ecart_Type_Recup)))</f>
        <v/>
      </c>
      <c r="F821" s="136">
        <f>MAX(0,MIN(1,NORMINV(RAND(),Taux_Recup,Ecart_Type_Recup)))</f>
        <v/>
      </c>
      <c r="G821" s="136">
        <f>MAX(0,MIN(1,NORMINV(RAND(),Taux_Recup,Ecart_Type_Recup)))</f>
        <v/>
      </c>
      <c r="H821" s="136">
        <f>MAX(0,MIN(1,NORMINV(RAND(),Taux_Recup,Ecart_Type_Recup)))</f>
        <v/>
      </c>
      <c r="I821" s="136">
        <f>MAX(0,MIN(1,NORMINV(RAND(),Taux_Recup,Ecart_Type_Recup)))</f>
        <v/>
      </c>
      <c r="J821" s="137">
        <f>SIMULATEUR!$L$6*(SIMULATEUR!$H$6*B821-Cout_Audit)</f>
        <v/>
      </c>
      <c r="K821" s="137">
        <f>SIMULATEUR!$L$7*(SIMULATEUR!$H$7*C821-Cout_Audit)</f>
        <v/>
      </c>
      <c r="L821" s="137">
        <f>SIMULATEUR!$L$8*(SIMULATEUR!$H$8*D821-Cout_Audit)</f>
        <v/>
      </c>
      <c r="M821" s="137">
        <f>SIMULATEUR!$L$9*(SIMULATEUR!$H$9*E821-Cout_Audit)</f>
        <v/>
      </c>
      <c r="N821" s="137">
        <f>SIMULATEUR!$L$10*(SIMULATEUR!$H$10*F821-Cout_Audit)</f>
        <v/>
      </c>
      <c r="O821" s="137">
        <f>SIMULATEUR!$L$11*(SIMULATEUR!$H$11*G821-Cout_Audit)</f>
        <v/>
      </c>
      <c r="P821" s="137">
        <f>SIMULATEUR!$L$12*(SIMULATEUR!$H$12*H821-Cout_Audit)</f>
        <v/>
      </c>
      <c r="Q821" s="137">
        <f>SIMULATEUR!$L$13*(SIMULATEUR!$H$13*I821-Cout_Audit)</f>
        <v/>
      </c>
      <c r="S821" s="138">
        <f>SUM(J821:Q821)</f>
        <v/>
      </c>
    </row>
    <row r="822">
      <c r="A822" s="135" t="n">
        <v>819</v>
      </c>
      <c r="B822" s="136">
        <f>MAX(0,MIN(1,NORMINV(RAND(),Taux_Recup,Ecart_Type_Recup)))</f>
        <v/>
      </c>
      <c r="C822" s="136">
        <f>MAX(0,MIN(1,NORMINV(RAND(),Taux_Recup,Ecart_Type_Recup)))</f>
        <v/>
      </c>
      <c r="D822" s="136">
        <f>MAX(0,MIN(1,NORMINV(RAND(),Taux_Recup,Ecart_Type_Recup)))</f>
        <v/>
      </c>
      <c r="E822" s="136">
        <f>MAX(0,MIN(1,NORMINV(RAND(),Taux_Recup,Ecart_Type_Recup)))</f>
        <v/>
      </c>
      <c r="F822" s="136">
        <f>MAX(0,MIN(1,NORMINV(RAND(),Taux_Recup,Ecart_Type_Recup)))</f>
        <v/>
      </c>
      <c r="G822" s="136">
        <f>MAX(0,MIN(1,NORMINV(RAND(),Taux_Recup,Ecart_Type_Recup)))</f>
        <v/>
      </c>
      <c r="H822" s="136">
        <f>MAX(0,MIN(1,NORMINV(RAND(),Taux_Recup,Ecart_Type_Recup)))</f>
        <v/>
      </c>
      <c r="I822" s="136">
        <f>MAX(0,MIN(1,NORMINV(RAND(),Taux_Recup,Ecart_Type_Recup)))</f>
        <v/>
      </c>
      <c r="J822" s="137">
        <f>SIMULATEUR!$L$6*(SIMULATEUR!$H$6*B822-Cout_Audit)</f>
        <v/>
      </c>
      <c r="K822" s="137">
        <f>SIMULATEUR!$L$7*(SIMULATEUR!$H$7*C822-Cout_Audit)</f>
        <v/>
      </c>
      <c r="L822" s="137">
        <f>SIMULATEUR!$L$8*(SIMULATEUR!$H$8*D822-Cout_Audit)</f>
        <v/>
      </c>
      <c r="M822" s="137">
        <f>SIMULATEUR!$L$9*(SIMULATEUR!$H$9*E822-Cout_Audit)</f>
        <v/>
      </c>
      <c r="N822" s="137">
        <f>SIMULATEUR!$L$10*(SIMULATEUR!$H$10*F822-Cout_Audit)</f>
        <v/>
      </c>
      <c r="O822" s="137">
        <f>SIMULATEUR!$L$11*(SIMULATEUR!$H$11*G822-Cout_Audit)</f>
        <v/>
      </c>
      <c r="P822" s="137">
        <f>SIMULATEUR!$L$12*(SIMULATEUR!$H$12*H822-Cout_Audit)</f>
        <v/>
      </c>
      <c r="Q822" s="137">
        <f>SIMULATEUR!$L$13*(SIMULATEUR!$H$13*I822-Cout_Audit)</f>
        <v/>
      </c>
      <c r="S822" s="138">
        <f>SUM(J822:Q822)</f>
        <v/>
      </c>
    </row>
    <row r="823">
      <c r="A823" s="135" t="n">
        <v>820</v>
      </c>
      <c r="B823" s="136">
        <f>MAX(0,MIN(1,NORMINV(RAND(),Taux_Recup,Ecart_Type_Recup)))</f>
        <v/>
      </c>
      <c r="C823" s="136">
        <f>MAX(0,MIN(1,NORMINV(RAND(),Taux_Recup,Ecart_Type_Recup)))</f>
        <v/>
      </c>
      <c r="D823" s="136">
        <f>MAX(0,MIN(1,NORMINV(RAND(),Taux_Recup,Ecart_Type_Recup)))</f>
        <v/>
      </c>
      <c r="E823" s="136">
        <f>MAX(0,MIN(1,NORMINV(RAND(),Taux_Recup,Ecart_Type_Recup)))</f>
        <v/>
      </c>
      <c r="F823" s="136">
        <f>MAX(0,MIN(1,NORMINV(RAND(),Taux_Recup,Ecart_Type_Recup)))</f>
        <v/>
      </c>
      <c r="G823" s="136">
        <f>MAX(0,MIN(1,NORMINV(RAND(),Taux_Recup,Ecart_Type_Recup)))</f>
        <v/>
      </c>
      <c r="H823" s="136">
        <f>MAX(0,MIN(1,NORMINV(RAND(),Taux_Recup,Ecart_Type_Recup)))</f>
        <v/>
      </c>
      <c r="I823" s="136">
        <f>MAX(0,MIN(1,NORMINV(RAND(),Taux_Recup,Ecart_Type_Recup)))</f>
        <v/>
      </c>
      <c r="J823" s="137">
        <f>SIMULATEUR!$L$6*(SIMULATEUR!$H$6*B823-Cout_Audit)</f>
        <v/>
      </c>
      <c r="K823" s="137">
        <f>SIMULATEUR!$L$7*(SIMULATEUR!$H$7*C823-Cout_Audit)</f>
        <v/>
      </c>
      <c r="L823" s="137">
        <f>SIMULATEUR!$L$8*(SIMULATEUR!$H$8*D823-Cout_Audit)</f>
        <v/>
      </c>
      <c r="M823" s="137">
        <f>SIMULATEUR!$L$9*(SIMULATEUR!$H$9*E823-Cout_Audit)</f>
        <v/>
      </c>
      <c r="N823" s="137">
        <f>SIMULATEUR!$L$10*(SIMULATEUR!$H$10*F823-Cout_Audit)</f>
        <v/>
      </c>
      <c r="O823" s="137">
        <f>SIMULATEUR!$L$11*(SIMULATEUR!$H$11*G823-Cout_Audit)</f>
        <v/>
      </c>
      <c r="P823" s="137">
        <f>SIMULATEUR!$L$12*(SIMULATEUR!$H$12*H823-Cout_Audit)</f>
        <v/>
      </c>
      <c r="Q823" s="137">
        <f>SIMULATEUR!$L$13*(SIMULATEUR!$H$13*I823-Cout_Audit)</f>
        <v/>
      </c>
      <c r="S823" s="138">
        <f>SUM(J823:Q823)</f>
        <v/>
      </c>
    </row>
    <row r="824">
      <c r="A824" s="135" t="n">
        <v>821</v>
      </c>
      <c r="B824" s="136">
        <f>MAX(0,MIN(1,NORMINV(RAND(),Taux_Recup,Ecart_Type_Recup)))</f>
        <v/>
      </c>
      <c r="C824" s="136">
        <f>MAX(0,MIN(1,NORMINV(RAND(),Taux_Recup,Ecart_Type_Recup)))</f>
        <v/>
      </c>
      <c r="D824" s="136">
        <f>MAX(0,MIN(1,NORMINV(RAND(),Taux_Recup,Ecart_Type_Recup)))</f>
        <v/>
      </c>
      <c r="E824" s="136">
        <f>MAX(0,MIN(1,NORMINV(RAND(),Taux_Recup,Ecart_Type_Recup)))</f>
        <v/>
      </c>
      <c r="F824" s="136">
        <f>MAX(0,MIN(1,NORMINV(RAND(),Taux_Recup,Ecart_Type_Recup)))</f>
        <v/>
      </c>
      <c r="G824" s="136">
        <f>MAX(0,MIN(1,NORMINV(RAND(),Taux_Recup,Ecart_Type_Recup)))</f>
        <v/>
      </c>
      <c r="H824" s="136">
        <f>MAX(0,MIN(1,NORMINV(RAND(),Taux_Recup,Ecart_Type_Recup)))</f>
        <v/>
      </c>
      <c r="I824" s="136">
        <f>MAX(0,MIN(1,NORMINV(RAND(),Taux_Recup,Ecart_Type_Recup)))</f>
        <v/>
      </c>
      <c r="J824" s="137">
        <f>SIMULATEUR!$L$6*(SIMULATEUR!$H$6*B824-Cout_Audit)</f>
        <v/>
      </c>
      <c r="K824" s="137">
        <f>SIMULATEUR!$L$7*(SIMULATEUR!$H$7*C824-Cout_Audit)</f>
        <v/>
      </c>
      <c r="L824" s="137">
        <f>SIMULATEUR!$L$8*(SIMULATEUR!$H$8*D824-Cout_Audit)</f>
        <v/>
      </c>
      <c r="M824" s="137">
        <f>SIMULATEUR!$L$9*(SIMULATEUR!$H$9*E824-Cout_Audit)</f>
        <v/>
      </c>
      <c r="N824" s="137">
        <f>SIMULATEUR!$L$10*(SIMULATEUR!$H$10*F824-Cout_Audit)</f>
        <v/>
      </c>
      <c r="O824" s="137">
        <f>SIMULATEUR!$L$11*(SIMULATEUR!$H$11*G824-Cout_Audit)</f>
        <v/>
      </c>
      <c r="P824" s="137">
        <f>SIMULATEUR!$L$12*(SIMULATEUR!$H$12*H824-Cout_Audit)</f>
        <v/>
      </c>
      <c r="Q824" s="137">
        <f>SIMULATEUR!$L$13*(SIMULATEUR!$H$13*I824-Cout_Audit)</f>
        <v/>
      </c>
      <c r="S824" s="138">
        <f>SUM(J824:Q824)</f>
        <v/>
      </c>
    </row>
    <row r="825">
      <c r="A825" s="135" t="n">
        <v>822</v>
      </c>
      <c r="B825" s="136">
        <f>MAX(0,MIN(1,NORMINV(RAND(),Taux_Recup,Ecart_Type_Recup)))</f>
        <v/>
      </c>
      <c r="C825" s="136">
        <f>MAX(0,MIN(1,NORMINV(RAND(),Taux_Recup,Ecart_Type_Recup)))</f>
        <v/>
      </c>
      <c r="D825" s="136">
        <f>MAX(0,MIN(1,NORMINV(RAND(),Taux_Recup,Ecart_Type_Recup)))</f>
        <v/>
      </c>
      <c r="E825" s="136">
        <f>MAX(0,MIN(1,NORMINV(RAND(),Taux_Recup,Ecart_Type_Recup)))</f>
        <v/>
      </c>
      <c r="F825" s="136">
        <f>MAX(0,MIN(1,NORMINV(RAND(),Taux_Recup,Ecart_Type_Recup)))</f>
        <v/>
      </c>
      <c r="G825" s="136">
        <f>MAX(0,MIN(1,NORMINV(RAND(),Taux_Recup,Ecart_Type_Recup)))</f>
        <v/>
      </c>
      <c r="H825" s="136">
        <f>MAX(0,MIN(1,NORMINV(RAND(),Taux_Recup,Ecart_Type_Recup)))</f>
        <v/>
      </c>
      <c r="I825" s="136">
        <f>MAX(0,MIN(1,NORMINV(RAND(),Taux_Recup,Ecart_Type_Recup)))</f>
        <v/>
      </c>
      <c r="J825" s="137">
        <f>SIMULATEUR!$L$6*(SIMULATEUR!$H$6*B825-Cout_Audit)</f>
        <v/>
      </c>
      <c r="K825" s="137">
        <f>SIMULATEUR!$L$7*(SIMULATEUR!$H$7*C825-Cout_Audit)</f>
        <v/>
      </c>
      <c r="L825" s="137">
        <f>SIMULATEUR!$L$8*(SIMULATEUR!$H$8*D825-Cout_Audit)</f>
        <v/>
      </c>
      <c r="M825" s="137">
        <f>SIMULATEUR!$L$9*(SIMULATEUR!$H$9*E825-Cout_Audit)</f>
        <v/>
      </c>
      <c r="N825" s="137">
        <f>SIMULATEUR!$L$10*(SIMULATEUR!$H$10*F825-Cout_Audit)</f>
        <v/>
      </c>
      <c r="O825" s="137">
        <f>SIMULATEUR!$L$11*(SIMULATEUR!$H$11*G825-Cout_Audit)</f>
        <v/>
      </c>
      <c r="P825" s="137">
        <f>SIMULATEUR!$L$12*(SIMULATEUR!$H$12*H825-Cout_Audit)</f>
        <v/>
      </c>
      <c r="Q825" s="137">
        <f>SIMULATEUR!$L$13*(SIMULATEUR!$H$13*I825-Cout_Audit)</f>
        <v/>
      </c>
      <c r="S825" s="138">
        <f>SUM(J825:Q825)</f>
        <v/>
      </c>
    </row>
    <row r="826">
      <c r="A826" s="135" t="n">
        <v>823</v>
      </c>
      <c r="B826" s="136">
        <f>MAX(0,MIN(1,NORMINV(RAND(),Taux_Recup,Ecart_Type_Recup)))</f>
        <v/>
      </c>
      <c r="C826" s="136">
        <f>MAX(0,MIN(1,NORMINV(RAND(),Taux_Recup,Ecart_Type_Recup)))</f>
        <v/>
      </c>
      <c r="D826" s="136">
        <f>MAX(0,MIN(1,NORMINV(RAND(),Taux_Recup,Ecart_Type_Recup)))</f>
        <v/>
      </c>
      <c r="E826" s="136">
        <f>MAX(0,MIN(1,NORMINV(RAND(),Taux_Recup,Ecart_Type_Recup)))</f>
        <v/>
      </c>
      <c r="F826" s="136">
        <f>MAX(0,MIN(1,NORMINV(RAND(),Taux_Recup,Ecart_Type_Recup)))</f>
        <v/>
      </c>
      <c r="G826" s="136">
        <f>MAX(0,MIN(1,NORMINV(RAND(),Taux_Recup,Ecart_Type_Recup)))</f>
        <v/>
      </c>
      <c r="H826" s="136">
        <f>MAX(0,MIN(1,NORMINV(RAND(),Taux_Recup,Ecart_Type_Recup)))</f>
        <v/>
      </c>
      <c r="I826" s="136">
        <f>MAX(0,MIN(1,NORMINV(RAND(),Taux_Recup,Ecart_Type_Recup)))</f>
        <v/>
      </c>
      <c r="J826" s="137">
        <f>SIMULATEUR!$L$6*(SIMULATEUR!$H$6*B826-Cout_Audit)</f>
        <v/>
      </c>
      <c r="K826" s="137">
        <f>SIMULATEUR!$L$7*(SIMULATEUR!$H$7*C826-Cout_Audit)</f>
        <v/>
      </c>
      <c r="L826" s="137">
        <f>SIMULATEUR!$L$8*(SIMULATEUR!$H$8*D826-Cout_Audit)</f>
        <v/>
      </c>
      <c r="M826" s="137">
        <f>SIMULATEUR!$L$9*(SIMULATEUR!$H$9*E826-Cout_Audit)</f>
        <v/>
      </c>
      <c r="N826" s="137">
        <f>SIMULATEUR!$L$10*(SIMULATEUR!$H$10*F826-Cout_Audit)</f>
        <v/>
      </c>
      <c r="O826" s="137">
        <f>SIMULATEUR!$L$11*(SIMULATEUR!$H$11*G826-Cout_Audit)</f>
        <v/>
      </c>
      <c r="P826" s="137">
        <f>SIMULATEUR!$L$12*(SIMULATEUR!$H$12*H826-Cout_Audit)</f>
        <v/>
      </c>
      <c r="Q826" s="137">
        <f>SIMULATEUR!$L$13*(SIMULATEUR!$H$13*I826-Cout_Audit)</f>
        <v/>
      </c>
      <c r="S826" s="138">
        <f>SUM(J826:Q826)</f>
        <v/>
      </c>
    </row>
    <row r="827">
      <c r="A827" s="135" t="n">
        <v>824</v>
      </c>
      <c r="B827" s="136">
        <f>MAX(0,MIN(1,NORMINV(RAND(),Taux_Recup,Ecart_Type_Recup)))</f>
        <v/>
      </c>
      <c r="C827" s="136">
        <f>MAX(0,MIN(1,NORMINV(RAND(),Taux_Recup,Ecart_Type_Recup)))</f>
        <v/>
      </c>
      <c r="D827" s="136">
        <f>MAX(0,MIN(1,NORMINV(RAND(),Taux_Recup,Ecart_Type_Recup)))</f>
        <v/>
      </c>
      <c r="E827" s="136">
        <f>MAX(0,MIN(1,NORMINV(RAND(),Taux_Recup,Ecart_Type_Recup)))</f>
        <v/>
      </c>
      <c r="F827" s="136">
        <f>MAX(0,MIN(1,NORMINV(RAND(),Taux_Recup,Ecart_Type_Recup)))</f>
        <v/>
      </c>
      <c r="G827" s="136">
        <f>MAX(0,MIN(1,NORMINV(RAND(),Taux_Recup,Ecart_Type_Recup)))</f>
        <v/>
      </c>
      <c r="H827" s="136">
        <f>MAX(0,MIN(1,NORMINV(RAND(),Taux_Recup,Ecart_Type_Recup)))</f>
        <v/>
      </c>
      <c r="I827" s="136">
        <f>MAX(0,MIN(1,NORMINV(RAND(),Taux_Recup,Ecart_Type_Recup)))</f>
        <v/>
      </c>
      <c r="J827" s="137">
        <f>SIMULATEUR!$L$6*(SIMULATEUR!$H$6*B827-Cout_Audit)</f>
        <v/>
      </c>
      <c r="K827" s="137">
        <f>SIMULATEUR!$L$7*(SIMULATEUR!$H$7*C827-Cout_Audit)</f>
        <v/>
      </c>
      <c r="L827" s="137">
        <f>SIMULATEUR!$L$8*(SIMULATEUR!$H$8*D827-Cout_Audit)</f>
        <v/>
      </c>
      <c r="M827" s="137">
        <f>SIMULATEUR!$L$9*(SIMULATEUR!$H$9*E827-Cout_Audit)</f>
        <v/>
      </c>
      <c r="N827" s="137">
        <f>SIMULATEUR!$L$10*(SIMULATEUR!$H$10*F827-Cout_Audit)</f>
        <v/>
      </c>
      <c r="O827" s="137">
        <f>SIMULATEUR!$L$11*(SIMULATEUR!$H$11*G827-Cout_Audit)</f>
        <v/>
      </c>
      <c r="P827" s="137">
        <f>SIMULATEUR!$L$12*(SIMULATEUR!$H$12*H827-Cout_Audit)</f>
        <v/>
      </c>
      <c r="Q827" s="137">
        <f>SIMULATEUR!$L$13*(SIMULATEUR!$H$13*I827-Cout_Audit)</f>
        <v/>
      </c>
      <c r="S827" s="138">
        <f>SUM(J827:Q827)</f>
        <v/>
      </c>
    </row>
    <row r="828">
      <c r="A828" s="135" t="n">
        <v>825</v>
      </c>
      <c r="B828" s="136">
        <f>MAX(0,MIN(1,NORMINV(RAND(),Taux_Recup,Ecart_Type_Recup)))</f>
        <v/>
      </c>
      <c r="C828" s="136">
        <f>MAX(0,MIN(1,NORMINV(RAND(),Taux_Recup,Ecart_Type_Recup)))</f>
        <v/>
      </c>
      <c r="D828" s="136">
        <f>MAX(0,MIN(1,NORMINV(RAND(),Taux_Recup,Ecart_Type_Recup)))</f>
        <v/>
      </c>
      <c r="E828" s="136">
        <f>MAX(0,MIN(1,NORMINV(RAND(),Taux_Recup,Ecart_Type_Recup)))</f>
        <v/>
      </c>
      <c r="F828" s="136">
        <f>MAX(0,MIN(1,NORMINV(RAND(),Taux_Recup,Ecart_Type_Recup)))</f>
        <v/>
      </c>
      <c r="G828" s="136">
        <f>MAX(0,MIN(1,NORMINV(RAND(),Taux_Recup,Ecart_Type_Recup)))</f>
        <v/>
      </c>
      <c r="H828" s="136">
        <f>MAX(0,MIN(1,NORMINV(RAND(),Taux_Recup,Ecart_Type_Recup)))</f>
        <v/>
      </c>
      <c r="I828" s="136">
        <f>MAX(0,MIN(1,NORMINV(RAND(),Taux_Recup,Ecart_Type_Recup)))</f>
        <v/>
      </c>
      <c r="J828" s="137">
        <f>SIMULATEUR!$L$6*(SIMULATEUR!$H$6*B828-Cout_Audit)</f>
        <v/>
      </c>
      <c r="K828" s="137">
        <f>SIMULATEUR!$L$7*(SIMULATEUR!$H$7*C828-Cout_Audit)</f>
        <v/>
      </c>
      <c r="L828" s="137">
        <f>SIMULATEUR!$L$8*(SIMULATEUR!$H$8*D828-Cout_Audit)</f>
        <v/>
      </c>
      <c r="M828" s="137">
        <f>SIMULATEUR!$L$9*(SIMULATEUR!$H$9*E828-Cout_Audit)</f>
        <v/>
      </c>
      <c r="N828" s="137">
        <f>SIMULATEUR!$L$10*(SIMULATEUR!$H$10*F828-Cout_Audit)</f>
        <v/>
      </c>
      <c r="O828" s="137">
        <f>SIMULATEUR!$L$11*(SIMULATEUR!$H$11*G828-Cout_Audit)</f>
        <v/>
      </c>
      <c r="P828" s="137">
        <f>SIMULATEUR!$L$12*(SIMULATEUR!$H$12*H828-Cout_Audit)</f>
        <v/>
      </c>
      <c r="Q828" s="137">
        <f>SIMULATEUR!$L$13*(SIMULATEUR!$H$13*I828-Cout_Audit)</f>
        <v/>
      </c>
      <c r="S828" s="138">
        <f>SUM(J828:Q828)</f>
        <v/>
      </c>
    </row>
    <row r="829">
      <c r="A829" s="135" t="n">
        <v>826</v>
      </c>
      <c r="B829" s="136">
        <f>MAX(0,MIN(1,NORMINV(RAND(),Taux_Recup,Ecart_Type_Recup)))</f>
        <v/>
      </c>
      <c r="C829" s="136">
        <f>MAX(0,MIN(1,NORMINV(RAND(),Taux_Recup,Ecart_Type_Recup)))</f>
        <v/>
      </c>
      <c r="D829" s="136">
        <f>MAX(0,MIN(1,NORMINV(RAND(),Taux_Recup,Ecart_Type_Recup)))</f>
        <v/>
      </c>
      <c r="E829" s="136">
        <f>MAX(0,MIN(1,NORMINV(RAND(),Taux_Recup,Ecart_Type_Recup)))</f>
        <v/>
      </c>
      <c r="F829" s="136">
        <f>MAX(0,MIN(1,NORMINV(RAND(),Taux_Recup,Ecart_Type_Recup)))</f>
        <v/>
      </c>
      <c r="G829" s="136">
        <f>MAX(0,MIN(1,NORMINV(RAND(),Taux_Recup,Ecart_Type_Recup)))</f>
        <v/>
      </c>
      <c r="H829" s="136">
        <f>MAX(0,MIN(1,NORMINV(RAND(),Taux_Recup,Ecart_Type_Recup)))</f>
        <v/>
      </c>
      <c r="I829" s="136">
        <f>MAX(0,MIN(1,NORMINV(RAND(),Taux_Recup,Ecart_Type_Recup)))</f>
        <v/>
      </c>
      <c r="J829" s="137">
        <f>SIMULATEUR!$L$6*(SIMULATEUR!$H$6*B829-Cout_Audit)</f>
        <v/>
      </c>
      <c r="K829" s="137">
        <f>SIMULATEUR!$L$7*(SIMULATEUR!$H$7*C829-Cout_Audit)</f>
        <v/>
      </c>
      <c r="L829" s="137">
        <f>SIMULATEUR!$L$8*(SIMULATEUR!$H$8*D829-Cout_Audit)</f>
        <v/>
      </c>
      <c r="M829" s="137">
        <f>SIMULATEUR!$L$9*(SIMULATEUR!$H$9*E829-Cout_Audit)</f>
        <v/>
      </c>
      <c r="N829" s="137">
        <f>SIMULATEUR!$L$10*(SIMULATEUR!$H$10*F829-Cout_Audit)</f>
        <v/>
      </c>
      <c r="O829" s="137">
        <f>SIMULATEUR!$L$11*(SIMULATEUR!$H$11*G829-Cout_Audit)</f>
        <v/>
      </c>
      <c r="P829" s="137">
        <f>SIMULATEUR!$L$12*(SIMULATEUR!$H$12*H829-Cout_Audit)</f>
        <v/>
      </c>
      <c r="Q829" s="137">
        <f>SIMULATEUR!$L$13*(SIMULATEUR!$H$13*I829-Cout_Audit)</f>
        <v/>
      </c>
      <c r="S829" s="138">
        <f>SUM(J829:Q829)</f>
        <v/>
      </c>
    </row>
    <row r="830">
      <c r="A830" s="135" t="n">
        <v>827</v>
      </c>
      <c r="B830" s="136">
        <f>MAX(0,MIN(1,NORMINV(RAND(),Taux_Recup,Ecart_Type_Recup)))</f>
        <v/>
      </c>
      <c r="C830" s="136">
        <f>MAX(0,MIN(1,NORMINV(RAND(),Taux_Recup,Ecart_Type_Recup)))</f>
        <v/>
      </c>
      <c r="D830" s="136">
        <f>MAX(0,MIN(1,NORMINV(RAND(),Taux_Recup,Ecart_Type_Recup)))</f>
        <v/>
      </c>
      <c r="E830" s="136">
        <f>MAX(0,MIN(1,NORMINV(RAND(),Taux_Recup,Ecart_Type_Recup)))</f>
        <v/>
      </c>
      <c r="F830" s="136">
        <f>MAX(0,MIN(1,NORMINV(RAND(),Taux_Recup,Ecart_Type_Recup)))</f>
        <v/>
      </c>
      <c r="G830" s="136">
        <f>MAX(0,MIN(1,NORMINV(RAND(),Taux_Recup,Ecart_Type_Recup)))</f>
        <v/>
      </c>
      <c r="H830" s="136">
        <f>MAX(0,MIN(1,NORMINV(RAND(),Taux_Recup,Ecart_Type_Recup)))</f>
        <v/>
      </c>
      <c r="I830" s="136">
        <f>MAX(0,MIN(1,NORMINV(RAND(),Taux_Recup,Ecart_Type_Recup)))</f>
        <v/>
      </c>
      <c r="J830" s="137">
        <f>SIMULATEUR!$L$6*(SIMULATEUR!$H$6*B830-Cout_Audit)</f>
        <v/>
      </c>
      <c r="K830" s="137">
        <f>SIMULATEUR!$L$7*(SIMULATEUR!$H$7*C830-Cout_Audit)</f>
        <v/>
      </c>
      <c r="L830" s="137">
        <f>SIMULATEUR!$L$8*(SIMULATEUR!$H$8*D830-Cout_Audit)</f>
        <v/>
      </c>
      <c r="M830" s="137">
        <f>SIMULATEUR!$L$9*(SIMULATEUR!$H$9*E830-Cout_Audit)</f>
        <v/>
      </c>
      <c r="N830" s="137">
        <f>SIMULATEUR!$L$10*(SIMULATEUR!$H$10*F830-Cout_Audit)</f>
        <v/>
      </c>
      <c r="O830" s="137">
        <f>SIMULATEUR!$L$11*(SIMULATEUR!$H$11*G830-Cout_Audit)</f>
        <v/>
      </c>
      <c r="P830" s="137">
        <f>SIMULATEUR!$L$12*(SIMULATEUR!$H$12*H830-Cout_Audit)</f>
        <v/>
      </c>
      <c r="Q830" s="137">
        <f>SIMULATEUR!$L$13*(SIMULATEUR!$H$13*I830-Cout_Audit)</f>
        <v/>
      </c>
      <c r="S830" s="138">
        <f>SUM(J830:Q830)</f>
        <v/>
      </c>
    </row>
    <row r="831">
      <c r="A831" s="135" t="n">
        <v>828</v>
      </c>
      <c r="B831" s="136">
        <f>MAX(0,MIN(1,NORMINV(RAND(),Taux_Recup,Ecart_Type_Recup)))</f>
        <v/>
      </c>
      <c r="C831" s="136">
        <f>MAX(0,MIN(1,NORMINV(RAND(),Taux_Recup,Ecart_Type_Recup)))</f>
        <v/>
      </c>
      <c r="D831" s="136">
        <f>MAX(0,MIN(1,NORMINV(RAND(),Taux_Recup,Ecart_Type_Recup)))</f>
        <v/>
      </c>
      <c r="E831" s="136">
        <f>MAX(0,MIN(1,NORMINV(RAND(),Taux_Recup,Ecart_Type_Recup)))</f>
        <v/>
      </c>
      <c r="F831" s="136">
        <f>MAX(0,MIN(1,NORMINV(RAND(),Taux_Recup,Ecart_Type_Recup)))</f>
        <v/>
      </c>
      <c r="G831" s="136">
        <f>MAX(0,MIN(1,NORMINV(RAND(),Taux_Recup,Ecart_Type_Recup)))</f>
        <v/>
      </c>
      <c r="H831" s="136">
        <f>MAX(0,MIN(1,NORMINV(RAND(),Taux_Recup,Ecart_Type_Recup)))</f>
        <v/>
      </c>
      <c r="I831" s="136">
        <f>MAX(0,MIN(1,NORMINV(RAND(),Taux_Recup,Ecart_Type_Recup)))</f>
        <v/>
      </c>
      <c r="J831" s="137">
        <f>SIMULATEUR!$L$6*(SIMULATEUR!$H$6*B831-Cout_Audit)</f>
        <v/>
      </c>
      <c r="K831" s="137">
        <f>SIMULATEUR!$L$7*(SIMULATEUR!$H$7*C831-Cout_Audit)</f>
        <v/>
      </c>
      <c r="L831" s="137">
        <f>SIMULATEUR!$L$8*(SIMULATEUR!$H$8*D831-Cout_Audit)</f>
        <v/>
      </c>
      <c r="M831" s="137">
        <f>SIMULATEUR!$L$9*(SIMULATEUR!$H$9*E831-Cout_Audit)</f>
        <v/>
      </c>
      <c r="N831" s="137">
        <f>SIMULATEUR!$L$10*(SIMULATEUR!$H$10*F831-Cout_Audit)</f>
        <v/>
      </c>
      <c r="O831" s="137">
        <f>SIMULATEUR!$L$11*(SIMULATEUR!$H$11*G831-Cout_Audit)</f>
        <v/>
      </c>
      <c r="P831" s="137">
        <f>SIMULATEUR!$L$12*(SIMULATEUR!$H$12*H831-Cout_Audit)</f>
        <v/>
      </c>
      <c r="Q831" s="137">
        <f>SIMULATEUR!$L$13*(SIMULATEUR!$H$13*I831-Cout_Audit)</f>
        <v/>
      </c>
      <c r="S831" s="138">
        <f>SUM(J831:Q831)</f>
        <v/>
      </c>
    </row>
    <row r="832">
      <c r="A832" s="135" t="n">
        <v>829</v>
      </c>
      <c r="B832" s="136">
        <f>MAX(0,MIN(1,NORMINV(RAND(),Taux_Recup,Ecart_Type_Recup)))</f>
        <v/>
      </c>
      <c r="C832" s="136">
        <f>MAX(0,MIN(1,NORMINV(RAND(),Taux_Recup,Ecart_Type_Recup)))</f>
        <v/>
      </c>
      <c r="D832" s="136">
        <f>MAX(0,MIN(1,NORMINV(RAND(),Taux_Recup,Ecart_Type_Recup)))</f>
        <v/>
      </c>
      <c r="E832" s="136">
        <f>MAX(0,MIN(1,NORMINV(RAND(),Taux_Recup,Ecart_Type_Recup)))</f>
        <v/>
      </c>
      <c r="F832" s="136">
        <f>MAX(0,MIN(1,NORMINV(RAND(),Taux_Recup,Ecart_Type_Recup)))</f>
        <v/>
      </c>
      <c r="G832" s="136">
        <f>MAX(0,MIN(1,NORMINV(RAND(),Taux_Recup,Ecart_Type_Recup)))</f>
        <v/>
      </c>
      <c r="H832" s="136">
        <f>MAX(0,MIN(1,NORMINV(RAND(),Taux_Recup,Ecart_Type_Recup)))</f>
        <v/>
      </c>
      <c r="I832" s="136">
        <f>MAX(0,MIN(1,NORMINV(RAND(),Taux_Recup,Ecart_Type_Recup)))</f>
        <v/>
      </c>
      <c r="J832" s="137">
        <f>SIMULATEUR!$L$6*(SIMULATEUR!$H$6*B832-Cout_Audit)</f>
        <v/>
      </c>
      <c r="K832" s="137">
        <f>SIMULATEUR!$L$7*(SIMULATEUR!$H$7*C832-Cout_Audit)</f>
        <v/>
      </c>
      <c r="L832" s="137">
        <f>SIMULATEUR!$L$8*(SIMULATEUR!$H$8*D832-Cout_Audit)</f>
        <v/>
      </c>
      <c r="M832" s="137">
        <f>SIMULATEUR!$L$9*(SIMULATEUR!$H$9*E832-Cout_Audit)</f>
        <v/>
      </c>
      <c r="N832" s="137">
        <f>SIMULATEUR!$L$10*(SIMULATEUR!$H$10*F832-Cout_Audit)</f>
        <v/>
      </c>
      <c r="O832" s="137">
        <f>SIMULATEUR!$L$11*(SIMULATEUR!$H$11*G832-Cout_Audit)</f>
        <v/>
      </c>
      <c r="P832" s="137">
        <f>SIMULATEUR!$L$12*(SIMULATEUR!$H$12*H832-Cout_Audit)</f>
        <v/>
      </c>
      <c r="Q832" s="137">
        <f>SIMULATEUR!$L$13*(SIMULATEUR!$H$13*I832-Cout_Audit)</f>
        <v/>
      </c>
      <c r="S832" s="138">
        <f>SUM(J832:Q832)</f>
        <v/>
      </c>
    </row>
    <row r="833">
      <c r="A833" s="135" t="n">
        <v>830</v>
      </c>
      <c r="B833" s="136">
        <f>MAX(0,MIN(1,NORMINV(RAND(),Taux_Recup,Ecart_Type_Recup)))</f>
        <v/>
      </c>
      <c r="C833" s="136">
        <f>MAX(0,MIN(1,NORMINV(RAND(),Taux_Recup,Ecart_Type_Recup)))</f>
        <v/>
      </c>
      <c r="D833" s="136">
        <f>MAX(0,MIN(1,NORMINV(RAND(),Taux_Recup,Ecart_Type_Recup)))</f>
        <v/>
      </c>
      <c r="E833" s="136">
        <f>MAX(0,MIN(1,NORMINV(RAND(),Taux_Recup,Ecart_Type_Recup)))</f>
        <v/>
      </c>
      <c r="F833" s="136">
        <f>MAX(0,MIN(1,NORMINV(RAND(),Taux_Recup,Ecart_Type_Recup)))</f>
        <v/>
      </c>
      <c r="G833" s="136">
        <f>MAX(0,MIN(1,NORMINV(RAND(),Taux_Recup,Ecart_Type_Recup)))</f>
        <v/>
      </c>
      <c r="H833" s="136">
        <f>MAX(0,MIN(1,NORMINV(RAND(),Taux_Recup,Ecart_Type_Recup)))</f>
        <v/>
      </c>
      <c r="I833" s="136">
        <f>MAX(0,MIN(1,NORMINV(RAND(),Taux_Recup,Ecart_Type_Recup)))</f>
        <v/>
      </c>
      <c r="J833" s="137">
        <f>SIMULATEUR!$L$6*(SIMULATEUR!$H$6*B833-Cout_Audit)</f>
        <v/>
      </c>
      <c r="K833" s="137">
        <f>SIMULATEUR!$L$7*(SIMULATEUR!$H$7*C833-Cout_Audit)</f>
        <v/>
      </c>
      <c r="L833" s="137">
        <f>SIMULATEUR!$L$8*(SIMULATEUR!$H$8*D833-Cout_Audit)</f>
        <v/>
      </c>
      <c r="M833" s="137">
        <f>SIMULATEUR!$L$9*(SIMULATEUR!$H$9*E833-Cout_Audit)</f>
        <v/>
      </c>
      <c r="N833" s="137">
        <f>SIMULATEUR!$L$10*(SIMULATEUR!$H$10*F833-Cout_Audit)</f>
        <v/>
      </c>
      <c r="O833" s="137">
        <f>SIMULATEUR!$L$11*(SIMULATEUR!$H$11*G833-Cout_Audit)</f>
        <v/>
      </c>
      <c r="P833" s="137">
        <f>SIMULATEUR!$L$12*(SIMULATEUR!$H$12*H833-Cout_Audit)</f>
        <v/>
      </c>
      <c r="Q833" s="137">
        <f>SIMULATEUR!$L$13*(SIMULATEUR!$H$13*I833-Cout_Audit)</f>
        <v/>
      </c>
      <c r="S833" s="138">
        <f>SUM(J833:Q833)</f>
        <v/>
      </c>
    </row>
    <row r="834">
      <c r="A834" s="135" t="n">
        <v>831</v>
      </c>
      <c r="B834" s="136">
        <f>MAX(0,MIN(1,NORMINV(RAND(),Taux_Recup,Ecart_Type_Recup)))</f>
        <v/>
      </c>
      <c r="C834" s="136">
        <f>MAX(0,MIN(1,NORMINV(RAND(),Taux_Recup,Ecart_Type_Recup)))</f>
        <v/>
      </c>
      <c r="D834" s="136">
        <f>MAX(0,MIN(1,NORMINV(RAND(),Taux_Recup,Ecart_Type_Recup)))</f>
        <v/>
      </c>
      <c r="E834" s="136">
        <f>MAX(0,MIN(1,NORMINV(RAND(),Taux_Recup,Ecart_Type_Recup)))</f>
        <v/>
      </c>
      <c r="F834" s="136">
        <f>MAX(0,MIN(1,NORMINV(RAND(),Taux_Recup,Ecart_Type_Recup)))</f>
        <v/>
      </c>
      <c r="G834" s="136">
        <f>MAX(0,MIN(1,NORMINV(RAND(),Taux_Recup,Ecart_Type_Recup)))</f>
        <v/>
      </c>
      <c r="H834" s="136">
        <f>MAX(0,MIN(1,NORMINV(RAND(),Taux_Recup,Ecart_Type_Recup)))</f>
        <v/>
      </c>
      <c r="I834" s="136">
        <f>MAX(0,MIN(1,NORMINV(RAND(),Taux_Recup,Ecart_Type_Recup)))</f>
        <v/>
      </c>
      <c r="J834" s="137">
        <f>SIMULATEUR!$L$6*(SIMULATEUR!$H$6*B834-Cout_Audit)</f>
        <v/>
      </c>
      <c r="K834" s="137">
        <f>SIMULATEUR!$L$7*(SIMULATEUR!$H$7*C834-Cout_Audit)</f>
        <v/>
      </c>
      <c r="L834" s="137">
        <f>SIMULATEUR!$L$8*(SIMULATEUR!$H$8*D834-Cout_Audit)</f>
        <v/>
      </c>
      <c r="M834" s="137">
        <f>SIMULATEUR!$L$9*(SIMULATEUR!$H$9*E834-Cout_Audit)</f>
        <v/>
      </c>
      <c r="N834" s="137">
        <f>SIMULATEUR!$L$10*(SIMULATEUR!$H$10*F834-Cout_Audit)</f>
        <v/>
      </c>
      <c r="O834" s="137">
        <f>SIMULATEUR!$L$11*(SIMULATEUR!$H$11*G834-Cout_Audit)</f>
        <v/>
      </c>
      <c r="P834" s="137">
        <f>SIMULATEUR!$L$12*(SIMULATEUR!$H$12*H834-Cout_Audit)</f>
        <v/>
      </c>
      <c r="Q834" s="137">
        <f>SIMULATEUR!$L$13*(SIMULATEUR!$H$13*I834-Cout_Audit)</f>
        <v/>
      </c>
      <c r="S834" s="138">
        <f>SUM(J834:Q834)</f>
        <v/>
      </c>
    </row>
    <row r="835">
      <c r="A835" s="135" t="n">
        <v>832</v>
      </c>
      <c r="B835" s="136">
        <f>MAX(0,MIN(1,NORMINV(RAND(),Taux_Recup,Ecart_Type_Recup)))</f>
        <v/>
      </c>
      <c r="C835" s="136">
        <f>MAX(0,MIN(1,NORMINV(RAND(),Taux_Recup,Ecart_Type_Recup)))</f>
        <v/>
      </c>
      <c r="D835" s="136">
        <f>MAX(0,MIN(1,NORMINV(RAND(),Taux_Recup,Ecart_Type_Recup)))</f>
        <v/>
      </c>
      <c r="E835" s="136">
        <f>MAX(0,MIN(1,NORMINV(RAND(),Taux_Recup,Ecart_Type_Recup)))</f>
        <v/>
      </c>
      <c r="F835" s="136">
        <f>MAX(0,MIN(1,NORMINV(RAND(),Taux_Recup,Ecart_Type_Recup)))</f>
        <v/>
      </c>
      <c r="G835" s="136">
        <f>MAX(0,MIN(1,NORMINV(RAND(),Taux_Recup,Ecart_Type_Recup)))</f>
        <v/>
      </c>
      <c r="H835" s="136">
        <f>MAX(0,MIN(1,NORMINV(RAND(),Taux_Recup,Ecart_Type_Recup)))</f>
        <v/>
      </c>
      <c r="I835" s="136">
        <f>MAX(0,MIN(1,NORMINV(RAND(),Taux_Recup,Ecart_Type_Recup)))</f>
        <v/>
      </c>
      <c r="J835" s="137">
        <f>SIMULATEUR!$L$6*(SIMULATEUR!$H$6*B835-Cout_Audit)</f>
        <v/>
      </c>
      <c r="K835" s="137">
        <f>SIMULATEUR!$L$7*(SIMULATEUR!$H$7*C835-Cout_Audit)</f>
        <v/>
      </c>
      <c r="L835" s="137">
        <f>SIMULATEUR!$L$8*(SIMULATEUR!$H$8*D835-Cout_Audit)</f>
        <v/>
      </c>
      <c r="M835" s="137">
        <f>SIMULATEUR!$L$9*(SIMULATEUR!$H$9*E835-Cout_Audit)</f>
        <v/>
      </c>
      <c r="N835" s="137">
        <f>SIMULATEUR!$L$10*(SIMULATEUR!$H$10*F835-Cout_Audit)</f>
        <v/>
      </c>
      <c r="O835" s="137">
        <f>SIMULATEUR!$L$11*(SIMULATEUR!$H$11*G835-Cout_Audit)</f>
        <v/>
      </c>
      <c r="P835" s="137">
        <f>SIMULATEUR!$L$12*(SIMULATEUR!$H$12*H835-Cout_Audit)</f>
        <v/>
      </c>
      <c r="Q835" s="137">
        <f>SIMULATEUR!$L$13*(SIMULATEUR!$H$13*I835-Cout_Audit)</f>
        <v/>
      </c>
      <c r="S835" s="138">
        <f>SUM(J835:Q835)</f>
        <v/>
      </c>
    </row>
    <row r="836">
      <c r="A836" s="135" t="n">
        <v>833</v>
      </c>
      <c r="B836" s="136">
        <f>MAX(0,MIN(1,NORMINV(RAND(),Taux_Recup,Ecart_Type_Recup)))</f>
        <v/>
      </c>
      <c r="C836" s="136">
        <f>MAX(0,MIN(1,NORMINV(RAND(),Taux_Recup,Ecart_Type_Recup)))</f>
        <v/>
      </c>
      <c r="D836" s="136">
        <f>MAX(0,MIN(1,NORMINV(RAND(),Taux_Recup,Ecart_Type_Recup)))</f>
        <v/>
      </c>
      <c r="E836" s="136">
        <f>MAX(0,MIN(1,NORMINV(RAND(),Taux_Recup,Ecart_Type_Recup)))</f>
        <v/>
      </c>
      <c r="F836" s="136">
        <f>MAX(0,MIN(1,NORMINV(RAND(),Taux_Recup,Ecart_Type_Recup)))</f>
        <v/>
      </c>
      <c r="G836" s="136">
        <f>MAX(0,MIN(1,NORMINV(RAND(),Taux_Recup,Ecart_Type_Recup)))</f>
        <v/>
      </c>
      <c r="H836" s="136">
        <f>MAX(0,MIN(1,NORMINV(RAND(),Taux_Recup,Ecart_Type_Recup)))</f>
        <v/>
      </c>
      <c r="I836" s="136">
        <f>MAX(0,MIN(1,NORMINV(RAND(),Taux_Recup,Ecart_Type_Recup)))</f>
        <v/>
      </c>
      <c r="J836" s="137">
        <f>SIMULATEUR!$L$6*(SIMULATEUR!$H$6*B836-Cout_Audit)</f>
        <v/>
      </c>
      <c r="K836" s="137">
        <f>SIMULATEUR!$L$7*(SIMULATEUR!$H$7*C836-Cout_Audit)</f>
        <v/>
      </c>
      <c r="L836" s="137">
        <f>SIMULATEUR!$L$8*(SIMULATEUR!$H$8*D836-Cout_Audit)</f>
        <v/>
      </c>
      <c r="M836" s="137">
        <f>SIMULATEUR!$L$9*(SIMULATEUR!$H$9*E836-Cout_Audit)</f>
        <v/>
      </c>
      <c r="N836" s="137">
        <f>SIMULATEUR!$L$10*(SIMULATEUR!$H$10*F836-Cout_Audit)</f>
        <v/>
      </c>
      <c r="O836" s="137">
        <f>SIMULATEUR!$L$11*(SIMULATEUR!$H$11*G836-Cout_Audit)</f>
        <v/>
      </c>
      <c r="P836" s="137">
        <f>SIMULATEUR!$L$12*(SIMULATEUR!$H$12*H836-Cout_Audit)</f>
        <v/>
      </c>
      <c r="Q836" s="137">
        <f>SIMULATEUR!$L$13*(SIMULATEUR!$H$13*I836-Cout_Audit)</f>
        <v/>
      </c>
      <c r="S836" s="138">
        <f>SUM(J836:Q836)</f>
        <v/>
      </c>
    </row>
    <row r="837">
      <c r="A837" s="135" t="n">
        <v>834</v>
      </c>
      <c r="B837" s="136">
        <f>MAX(0,MIN(1,NORMINV(RAND(),Taux_Recup,Ecart_Type_Recup)))</f>
        <v/>
      </c>
      <c r="C837" s="136">
        <f>MAX(0,MIN(1,NORMINV(RAND(),Taux_Recup,Ecart_Type_Recup)))</f>
        <v/>
      </c>
      <c r="D837" s="136">
        <f>MAX(0,MIN(1,NORMINV(RAND(),Taux_Recup,Ecart_Type_Recup)))</f>
        <v/>
      </c>
      <c r="E837" s="136">
        <f>MAX(0,MIN(1,NORMINV(RAND(),Taux_Recup,Ecart_Type_Recup)))</f>
        <v/>
      </c>
      <c r="F837" s="136">
        <f>MAX(0,MIN(1,NORMINV(RAND(),Taux_Recup,Ecart_Type_Recup)))</f>
        <v/>
      </c>
      <c r="G837" s="136">
        <f>MAX(0,MIN(1,NORMINV(RAND(),Taux_Recup,Ecart_Type_Recup)))</f>
        <v/>
      </c>
      <c r="H837" s="136">
        <f>MAX(0,MIN(1,NORMINV(RAND(),Taux_Recup,Ecart_Type_Recup)))</f>
        <v/>
      </c>
      <c r="I837" s="136">
        <f>MAX(0,MIN(1,NORMINV(RAND(),Taux_Recup,Ecart_Type_Recup)))</f>
        <v/>
      </c>
      <c r="J837" s="137">
        <f>SIMULATEUR!$L$6*(SIMULATEUR!$H$6*B837-Cout_Audit)</f>
        <v/>
      </c>
      <c r="K837" s="137">
        <f>SIMULATEUR!$L$7*(SIMULATEUR!$H$7*C837-Cout_Audit)</f>
        <v/>
      </c>
      <c r="L837" s="137">
        <f>SIMULATEUR!$L$8*(SIMULATEUR!$H$8*D837-Cout_Audit)</f>
        <v/>
      </c>
      <c r="M837" s="137">
        <f>SIMULATEUR!$L$9*(SIMULATEUR!$H$9*E837-Cout_Audit)</f>
        <v/>
      </c>
      <c r="N837" s="137">
        <f>SIMULATEUR!$L$10*(SIMULATEUR!$H$10*F837-Cout_Audit)</f>
        <v/>
      </c>
      <c r="O837" s="137">
        <f>SIMULATEUR!$L$11*(SIMULATEUR!$H$11*G837-Cout_Audit)</f>
        <v/>
      </c>
      <c r="P837" s="137">
        <f>SIMULATEUR!$L$12*(SIMULATEUR!$H$12*H837-Cout_Audit)</f>
        <v/>
      </c>
      <c r="Q837" s="137">
        <f>SIMULATEUR!$L$13*(SIMULATEUR!$H$13*I837-Cout_Audit)</f>
        <v/>
      </c>
      <c r="S837" s="138">
        <f>SUM(J837:Q837)</f>
        <v/>
      </c>
    </row>
    <row r="838">
      <c r="A838" s="135" t="n">
        <v>835</v>
      </c>
      <c r="B838" s="136">
        <f>MAX(0,MIN(1,NORMINV(RAND(),Taux_Recup,Ecart_Type_Recup)))</f>
        <v/>
      </c>
      <c r="C838" s="136">
        <f>MAX(0,MIN(1,NORMINV(RAND(),Taux_Recup,Ecart_Type_Recup)))</f>
        <v/>
      </c>
      <c r="D838" s="136">
        <f>MAX(0,MIN(1,NORMINV(RAND(),Taux_Recup,Ecart_Type_Recup)))</f>
        <v/>
      </c>
      <c r="E838" s="136">
        <f>MAX(0,MIN(1,NORMINV(RAND(),Taux_Recup,Ecart_Type_Recup)))</f>
        <v/>
      </c>
      <c r="F838" s="136">
        <f>MAX(0,MIN(1,NORMINV(RAND(),Taux_Recup,Ecart_Type_Recup)))</f>
        <v/>
      </c>
      <c r="G838" s="136">
        <f>MAX(0,MIN(1,NORMINV(RAND(),Taux_Recup,Ecart_Type_Recup)))</f>
        <v/>
      </c>
      <c r="H838" s="136">
        <f>MAX(0,MIN(1,NORMINV(RAND(),Taux_Recup,Ecart_Type_Recup)))</f>
        <v/>
      </c>
      <c r="I838" s="136">
        <f>MAX(0,MIN(1,NORMINV(RAND(),Taux_Recup,Ecart_Type_Recup)))</f>
        <v/>
      </c>
      <c r="J838" s="137">
        <f>SIMULATEUR!$L$6*(SIMULATEUR!$H$6*B838-Cout_Audit)</f>
        <v/>
      </c>
      <c r="K838" s="137">
        <f>SIMULATEUR!$L$7*(SIMULATEUR!$H$7*C838-Cout_Audit)</f>
        <v/>
      </c>
      <c r="L838" s="137">
        <f>SIMULATEUR!$L$8*(SIMULATEUR!$H$8*D838-Cout_Audit)</f>
        <v/>
      </c>
      <c r="M838" s="137">
        <f>SIMULATEUR!$L$9*(SIMULATEUR!$H$9*E838-Cout_Audit)</f>
        <v/>
      </c>
      <c r="N838" s="137">
        <f>SIMULATEUR!$L$10*(SIMULATEUR!$H$10*F838-Cout_Audit)</f>
        <v/>
      </c>
      <c r="O838" s="137">
        <f>SIMULATEUR!$L$11*(SIMULATEUR!$H$11*G838-Cout_Audit)</f>
        <v/>
      </c>
      <c r="P838" s="137">
        <f>SIMULATEUR!$L$12*(SIMULATEUR!$H$12*H838-Cout_Audit)</f>
        <v/>
      </c>
      <c r="Q838" s="137">
        <f>SIMULATEUR!$L$13*(SIMULATEUR!$H$13*I838-Cout_Audit)</f>
        <v/>
      </c>
      <c r="S838" s="138">
        <f>SUM(J838:Q838)</f>
        <v/>
      </c>
    </row>
    <row r="839">
      <c r="A839" s="135" t="n">
        <v>836</v>
      </c>
      <c r="B839" s="136">
        <f>MAX(0,MIN(1,NORMINV(RAND(),Taux_Recup,Ecart_Type_Recup)))</f>
        <v/>
      </c>
      <c r="C839" s="136">
        <f>MAX(0,MIN(1,NORMINV(RAND(),Taux_Recup,Ecart_Type_Recup)))</f>
        <v/>
      </c>
      <c r="D839" s="136">
        <f>MAX(0,MIN(1,NORMINV(RAND(),Taux_Recup,Ecart_Type_Recup)))</f>
        <v/>
      </c>
      <c r="E839" s="136">
        <f>MAX(0,MIN(1,NORMINV(RAND(),Taux_Recup,Ecart_Type_Recup)))</f>
        <v/>
      </c>
      <c r="F839" s="136">
        <f>MAX(0,MIN(1,NORMINV(RAND(),Taux_Recup,Ecart_Type_Recup)))</f>
        <v/>
      </c>
      <c r="G839" s="136">
        <f>MAX(0,MIN(1,NORMINV(RAND(),Taux_Recup,Ecart_Type_Recup)))</f>
        <v/>
      </c>
      <c r="H839" s="136">
        <f>MAX(0,MIN(1,NORMINV(RAND(),Taux_Recup,Ecart_Type_Recup)))</f>
        <v/>
      </c>
      <c r="I839" s="136">
        <f>MAX(0,MIN(1,NORMINV(RAND(),Taux_Recup,Ecart_Type_Recup)))</f>
        <v/>
      </c>
      <c r="J839" s="137">
        <f>SIMULATEUR!$L$6*(SIMULATEUR!$H$6*B839-Cout_Audit)</f>
        <v/>
      </c>
      <c r="K839" s="137">
        <f>SIMULATEUR!$L$7*(SIMULATEUR!$H$7*C839-Cout_Audit)</f>
        <v/>
      </c>
      <c r="L839" s="137">
        <f>SIMULATEUR!$L$8*(SIMULATEUR!$H$8*D839-Cout_Audit)</f>
        <v/>
      </c>
      <c r="M839" s="137">
        <f>SIMULATEUR!$L$9*(SIMULATEUR!$H$9*E839-Cout_Audit)</f>
        <v/>
      </c>
      <c r="N839" s="137">
        <f>SIMULATEUR!$L$10*(SIMULATEUR!$H$10*F839-Cout_Audit)</f>
        <v/>
      </c>
      <c r="O839" s="137">
        <f>SIMULATEUR!$L$11*(SIMULATEUR!$H$11*G839-Cout_Audit)</f>
        <v/>
      </c>
      <c r="P839" s="137">
        <f>SIMULATEUR!$L$12*(SIMULATEUR!$H$12*H839-Cout_Audit)</f>
        <v/>
      </c>
      <c r="Q839" s="137">
        <f>SIMULATEUR!$L$13*(SIMULATEUR!$H$13*I839-Cout_Audit)</f>
        <v/>
      </c>
      <c r="S839" s="138">
        <f>SUM(J839:Q839)</f>
        <v/>
      </c>
    </row>
    <row r="840">
      <c r="A840" s="135" t="n">
        <v>837</v>
      </c>
      <c r="B840" s="136">
        <f>MAX(0,MIN(1,NORMINV(RAND(),Taux_Recup,Ecart_Type_Recup)))</f>
        <v/>
      </c>
      <c r="C840" s="136">
        <f>MAX(0,MIN(1,NORMINV(RAND(),Taux_Recup,Ecart_Type_Recup)))</f>
        <v/>
      </c>
      <c r="D840" s="136">
        <f>MAX(0,MIN(1,NORMINV(RAND(),Taux_Recup,Ecart_Type_Recup)))</f>
        <v/>
      </c>
      <c r="E840" s="136">
        <f>MAX(0,MIN(1,NORMINV(RAND(),Taux_Recup,Ecart_Type_Recup)))</f>
        <v/>
      </c>
      <c r="F840" s="136">
        <f>MAX(0,MIN(1,NORMINV(RAND(),Taux_Recup,Ecart_Type_Recup)))</f>
        <v/>
      </c>
      <c r="G840" s="136">
        <f>MAX(0,MIN(1,NORMINV(RAND(),Taux_Recup,Ecart_Type_Recup)))</f>
        <v/>
      </c>
      <c r="H840" s="136">
        <f>MAX(0,MIN(1,NORMINV(RAND(),Taux_Recup,Ecart_Type_Recup)))</f>
        <v/>
      </c>
      <c r="I840" s="136">
        <f>MAX(0,MIN(1,NORMINV(RAND(),Taux_Recup,Ecart_Type_Recup)))</f>
        <v/>
      </c>
      <c r="J840" s="137">
        <f>SIMULATEUR!$L$6*(SIMULATEUR!$H$6*B840-Cout_Audit)</f>
        <v/>
      </c>
      <c r="K840" s="137">
        <f>SIMULATEUR!$L$7*(SIMULATEUR!$H$7*C840-Cout_Audit)</f>
        <v/>
      </c>
      <c r="L840" s="137">
        <f>SIMULATEUR!$L$8*(SIMULATEUR!$H$8*D840-Cout_Audit)</f>
        <v/>
      </c>
      <c r="M840" s="137">
        <f>SIMULATEUR!$L$9*(SIMULATEUR!$H$9*E840-Cout_Audit)</f>
        <v/>
      </c>
      <c r="N840" s="137">
        <f>SIMULATEUR!$L$10*(SIMULATEUR!$H$10*F840-Cout_Audit)</f>
        <v/>
      </c>
      <c r="O840" s="137">
        <f>SIMULATEUR!$L$11*(SIMULATEUR!$H$11*G840-Cout_Audit)</f>
        <v/>
      </c>
      <c r="P840" s="137">
        <f>SIMULATEUR!$L$12*(SIMULATEUR!$H$12*H840-Cout_Audit)</f>
        <v/>
      </c>
      <c r="Q840" s="137">
        <f>SIMULATEUR!$L$13*(SIMULATEUR!$H$13*I840-Cout_Audit)</f>
        <v/>
      </c>
      <c r="S840" s="138">
        <f>SUM(J840:Q840)</f>
        <v/>
      </c>
    </row>
    <row r="841">
      <c r="A841" s="135" t="n">
        <v>838</v>
      </c>
      <c r="B841" s="136">
        <f>MAX(0,MIN(1,NORMINV(RAND(),Taux_Recup,Ecart_Type_Recup)))</f>
        <v/>
      </c>
      <c r="C841" s="136">
        <f>MAX(0,MIN(1,NORMINV(RAND(),Taux_Recup,Ecart_Type_Recup)))</f>
        <v/>
      </c>
      <c r="D841" s="136">
        <f>MAX(0,MIN(1,NORMINV(RAND(),Taux_Recup,Ecart_Type_Recup)))</f>
        <v/>
      </c>
      <c r="E841" s="136">
        <f>MAX(0,MIN(1,NORMINV(RAND(),Taux_Recup,Ecart_Type_Recup)))</f>
        <v/>
      </c>
      <c r="F841" s="136">
        <f>MAX(0,MIN(1,NORMINV(RAND(),Taux_Recup,Ecart_Type_Recup)))</f>
        <v/>
      </c>
      <c r="G841" s="136">
        <f>MAX(0,MIN(1,NORMINV(RAND(),Taux_Recup,Ecart_Type_Recup)))</f>
        <v/>
      </c>
      <c r="H841" s="136">
        <f>MAX(0,MIN(1,NORMINV(RAND(),Taux_Recup,Ecart_Type_Recup)))</f>
        <v/>
      </c>
      <c r="I841" s="136">
        <f>MAX(0,MIN(1,NORMINV(RAND(),Taux_Recup,Ecart_Type_Recup)))</f>
        <v/>
      </c>
      <c r="J841" s="137">
        <f>SIMULATEUR!$L$6*(SIMULATEUR!$H$6*B841-Cout_Audit)</f>
        <v/>
      </c>
      <c r="K841" s="137">
        <f>SIMULATEUR!$L$7*(SIMULATEUR!$H$7*C841-Cout_Audit)</f>
        <v/>
      </c>
      <c r="L841" s="137">
        <f>SIMULATEUR!$L$8*(SIMULATEUR!$H$8*D841-Cout_Audit)</f>
        <v/>
      </c>
      <c r="M841" s="137">
        <f>SIMULATEUR!$L$9*(SIMULATEUR!$H$9*E841-Cout_Audit)</f>
        <v/>
      </c>
      <c r="N841" s="137">
        <f>SIMULATEUR!$L$10*(SIMULATEUR!$H$10*F841-Cout_Audit)</f>
        <v/>
      </c>
      <c r="O841" s="137">
        <f>SIMULATEUR!$L$11*(SIMULATEUR!$H$11*G841-Cout_Audit)</f>
        <v/>
      </c>
      <c r="P841" s="137">
        <f>SIMULATEUR!$L$12*(SIMULATEUR!$H$12*H841-Cout_Audit)</f>
        <v/>
      </c>
      <c r="Q841" s="137">
        <f>SIMULATEUR!$L$13*(SIMULATEUR!$H$13*I841-Cout_Audit)</f>
        <v/>
      </c>
      <c r="S841" s="138">
        <f>SUM(J841:Q841)</f>
        <v/>
      </c>
    </row>
    <row r="842">
      <c r="A842" s="135" t="n">
        <v>839</v>
      </c>
      <c r="B842" s="136">
        <f>MAX(0,MIN(1,NORMINV(RAND(),Taux_Recup,Ecart_Type_Recup)))</f>
        <v/>
      </c>
      <c r="C842" s="136">
        <f>MAX(0,MIN(1,NORMINV(RAND(),Taux_Recup,Ecart_Type_Recup)))</f>
        <v/>
      </c>
      <c r="D842" s="136">
        <f>MAX(0,MIN(1,NORMINV(RAND(),Taux_Recup,Ecart_Type_Recup)))</f>
        <v/>
      </c>
      <c r="E842" s="136">
        <f>MAX(0,MIN(1,NORMINV(RAND(),Taux_Recup,Ecart_Type_Recup)))</f>
        <v/>
      </c>
      <c r="F842" s="136">
        <f>MAX(0,MIN(1,NORMINV(RAND(),Taux_Recup,Ecart_Type_Recup)))</f>
        <v/>
      </c>
      <c r="G842" s="136">
        <f>MAX(0,MIN(1,NORMINV(RAND(),Taux_Recup,Ecart_Type_Recup)))</f>
        <v/>
      </c>
      <c r="H842" s="136">
        <f>MAX(0,MIN(1,NORMINV(RAND(),Taux_Recup,Ecart_Type_Recup)))</f>
        <v/>
      </c>
      <c r="I842" s="136">
        <f>MAX(0,MIN(1,NORMINV(RAND(),Taux_Recup,Ecart_Type_Recup)))</f>
        <v/>
      </c>
      <c r="J842" s="137">
        <f>SIMULATEUR!$L$6*(SIMULATEUR!$H$6*B842-Cout_Audit)</f>
        <v/>
      </c>
      <c r="K842" s="137">
        <f>SIMULATEUR!$L$7*(SIMULATEUR!$H$7*C842-Cout_Audit)</f>
        <v/>
      </c>
      <c r="L842" s="137">
        <f>SIMULATEUR!$L$8*(SIMULATEUR!$H$8*D842-Cout_Audit)</f>
        <v/>
      </c>
      <c r="M842" s="137">
        <f>SIMULATEUR!$L$9*(SIMULATEUR!$H$9*E842-Cout_Audit)</f>
        <v/>
      </c>
      <c r="N842" s="137">
        <f>SIMULATEUR!$L$10*(SIMULATEUR!$H$10*F842-Cout_Audit)</f>
        <v/>
      </c>
      <c r="O842" s="137">
        <f>SIMULATEUR!$L$11*(SIMULATEUR!$H$11*G842-Cout_Audit)</f>
        <v/>
      </c>
      <c r="P842" s="137">
        <f>SIMULATEUR!$L$12*(SIMULATEUR!$H$12*H842-Cout_Audit)</f>
        <v/>
      </c>
      <c r="Q842" s="137">
        <f>SIMULATEUR!$L$13*(SIMULATEUR!$H$13*I842-Cout_Audit)</f>
        <v/>
      </c>
      <c r="S842" s="138">
        <f>SUM(J842:Q842)</f>
        <v/>
      </c>
    </row>
    <row r="843">
      <c r="A843" s="135" t="n">
        <v>840</v>
      </c>
      <c r="B843" s="136">
        <f>MAX(0,MIN(1,NORMINV(RAND(),Taux_Recup,Ecart_Type_Recup)))</f>
        <v/>
      </c>
      <c r="C843" s="136">
        <f>MAX(0,MIN(1,NORMINV(RAND(),Taux_Recup,Ecart_Type_Recup)))</f>
        <v/>
      </c>
      <c r="D843" s="136">
        <f>MAX(0,MIN(1,NORMINV(RAND(),Taux_Recup,Ecart_Type_Recup)))</f>
        <v/>
      </c>
      <c r="E843" s="136">
        <f>MAX(0,MIN(1,NORMINV(RAND(),Taux_Recup,Ecart_Type_Recup)))</f>
        <v/>
      </c>
      <c r="F843" s="136">
        <f>MAX(0,MIN(1,NORMINV(RAND(),Taux_Recup,Ecart_Type_Recup)))</f>
        <v/>
      </c>
      <c r="G843" s="136">
        <f>MAX(0,MIN(1,NORMINV(RAND(),Taux_Recup,Ecart_Type_Recup)))</f>
        <v/>
      </c>
      <c r="H843" s="136">
        <f>MAX(0,MIN(1,NORMINV(RAND(),Taux_Recup,Ecart_Type_Recup)))</f>
        <v/>
      </c>
      <c r="I843" s="136">
        <f>MAX(0,MIN(1,NORMINV(RAND(),Taux_Recup,Ecart_Type_Recup)))</f>
        <v/>
      </c>
      <c r="J843" s="137">
        <f>SIMULATEUR!$L$6*(SIMULATEUR!$H$6*B843-Cout_Audit)</f>
        <v/>
      </c>
      <c r="K843" s="137">
        <f>SIMULATEUR!$L$7*(SIMULATEUR!$H$7*C843-Cout_Audit)</f>
        <v/>
      </c>
      <c r="L843" s="137">
        <f>SIMULATEUR!$L$8*(SIMULATEUR!$H$8*D843-Cout_Audit)</f>
        <v/>
      </c>
      <c r="M843" s="137">
        <f>SIMULATEUR!$L$9*(SIMULATEUR!$H$9*E843-Cout_Audit)</f>
        <v/>
      </c>
      <c r="N843" s="137">
        <f>SIMULATEUR!$L$10*(SIMULATEUR!$H$10*F843-Cout_Audit)</f>
        <v/>
      </c>
      <c r="O843" s="137">
        <f>SIMULATEUR!$L$11*(SIMULATEUR!$H$11*G843-Cout_Audit)</f>
        <v/>
      </c>
      <c r="P843" s="137">
        <f>SIMULATEUR!$L$12*(SIMULATEUR!$H$12*H843-Cout_Audit)</f>
        <v/>
      </c>
      <c r="Q843" s="137">
        <f>SIMULATEUR!$L$13*(SIMULATEUR!$H$13*I843-Cout_Audit)</f>
        <v/>
      </c>
      <c r="S843" s="138">
        <f>SUM(J843:Q843)</f>
        <v/>
      </c>
    </row>
    <row r="844">
      <c r="A844" s="135" t="n">
        <v>841</v>
      </c>
      <c r="B844" s="136">
        <f>MAX(0,MIN(1,NORMINV(RAND(),Taux_Recup,Ecart_Type_Recup)))</f>
        <v/>
      </c>
      <c r="C844" s="136">
        <f>MAX(0,MIN(1,NORMINV(RAND(),Taux_Recup,Ecart_Type_Recup)))</f>
        <v/>
      </c>
      <c r="D844" s="136">
        <f>MAX(0,MIN(1,NORMINV(RAND(),Taux_Recup,Ecart_Type_Recup)))</f>
        <v/>
      </c>
      <c r="E844" s="136">
        <f>MAX(0,MIN(1,NORMINV(RAND(),Taux_Recup,Ecart_Type_Recup)))</f>
        <v/>
      </c>
      <c r="F844" s="136">
        <f>MAX(0,MIN(1,NORMINV(RAND(),Taux_Recup,Ecart_Type_Recup)))</f>
        <v/>
      </c>
      <c r="G844" s="136">
        <f>MAX(0,MIN(1,NORMINV(RAND(),Taux_Recup,Ecart_Type_Recup)))</f>
        <v/>
      </c>
      <c r="H844" s="136">
        <f>MAX(0,MIN(1,NORMINV(RAND(),Taux_Recup,Ecart_Type_Recup)))</f>
        <v/>
      </c>
      <c r="I844" s="136">
        <f>MAX(0,MIN(1,NORMINV(RAND(),Taux_Recup,Ecart_Type_Recup)))</f>
        <v/>
      </c>
      <c r="J844" s="137">
        <f>SIMULATEUR!$L$6*(SIMULATEUR!$H$6*B844-Cout_Audit)</f>
        <v/>
      </c>
      <c r="K844" s="137">
        <f>SIMULATEUR!$L$7*(SIMULATEUR!$H$7*C844-Cout_Audit)</f>
        <v/>
      </c>
      <c r="L844" s="137">
        <f>SIMULATEUR!$L$8*(SIMULATEUR!$H$8*D844-Cout_Audit)</f>
        <v/>
      </c>
      <c r="M844" s="137">
        <f>SIMULATEUR!$L$9*(SIMULATEUR!$H$9*E844-Cout_Audit)</f>
        <v/>
      </c>
      <c r="N844" s="137">
        <f>SIMULATEUR!$L$10*(SIMULATEUR!$H$10*F844-Cout_Audit)</f>
        <v/>
      </c>
      <c r="O844" s="137">
        <f>SIMULATEUR!$L$11*(SIMULATEUR!$H$11*G844-Cout_Audit)</f>
        <v/>
      </c>
      <c r="P844" s="137">
        <f>SIMULATEUR!$L$12*(SIMULATEUR!$H$12*H844-Cout_Audit)</f>
        <v/>
      </c>
      <c r="Q844" s="137">
        <f>SIMULATEUR!$L$13*(SIMULATEUR!$H$13*I844-Cout_Audit)</f>
        <v/>
      </c>
      <c r="S844" s="138">
        <f>SUM(J844:Q844)</f>
        <v/>
      </c>
    </row>
    <row r="845">
      <c r="A845" s="135" t="n">
        <v>842</v>
      </c>
      <c r="B845" s="136">
        <f>MAX(0,MIN(1,NORMINV(RAND(),Taux_Recup,Ecart_Type_Recup)))</f>
        <v/>
      </c>
      <c r="C845" s="136">
        <f>MAX(0,MIN(1,NORMINV(RAND(),Taux_Recup,Ecart_Type_Recup)))</f>
        <v/>
      </c>
      <c r="D845" s="136">
        <f>MAX(0,MIN(1,NORMINV(RAND(),Taux_Recup,Ecart_Type_Recup)))</f>
        <v/>
      </c>
      <c r="E845" s="136">
        <f>MAX(0,MIN(1,NORMINV(RAND(),Taux_Recup,Ecart_Type_Recup)))</f>
        <v/>
      </c>
      <c r="F845" s="136">
        <f>MAX(0,MIN(1,NORMINV(RAND(),Taux_Recup,Ecart_Type_Recup)))</f>
        <v/>
      </c>
      <c r="G845" s="136">
        <f>MAX(0,MIN(1,NORMINV(RAND(),Taux_Recup,Ecart_Type_Recup)))</f>
        <v/>
      </c>
      <c r="H845" s="136">
        <f>MAX(0,MIN(1,NORMINV(RAND(),Taux_Recup,Ecart_Type_Recup)))</f>
        <v/>
      </c>
      <c r="I845" s="136">
        <f>MAX(0,MIN(1,NORMINV(RAND(),Taux_Recup,Ecart_Type_Recup)))</f>
        <v/>
      </c>
      <c r="J845" s="137">
        <f>SIMULATEUR!$L$6*(SIMULATEUR!$H$6*B845-Cout_Audit)</f>
        <v/>
      </c>
      <c r="K845" s="137">
        <f>SIMULATEUR!$L$7*(SIMULATEUR!$H$7*C845-Cout_Audit)</f>
        <v/>
      </c>
      <c r="L845" s="137">
        <f>SIMULATEUR!$L$8*(SIMULATEUR!$H$8*D845-Cout_Audit)</f>
        <v/>
      </c>
      <c r="M845" s="137">
        <f>SIMULATEUR!$L$9*(SIMULATEUR!$H$9*E845-Cout_Audit)</f>
        <v/>
      </c>
      <c r="N845" s="137">
        <f>SIMULATEUR!$L$10*(SIMULATEUR!$H$10*F845-Cout_Audit)</f>
        <v/>
      </c>
      <c r="O845" s="137">
        <f>SIMULATEUR!$L$11*(SIMULATEUR!$H$11*G845-Cout_Audit)</f>
        <v/>
      </c>
      <c r="P845" s="137">
        <f>SIMULATEUR!$L$12*(SIMULATEUR!$H$12*H845-Cout_Audit)</f>
        <v/>
      </c>
      <c r="Q845" s="137">
        <f>SIMULATEUR!$L$13*(SIMULATEUR!$H$13*I845-Cout_Audit)</f>
        <v/>
      </c>
      <c r="S845" s="138">
        <f>SUM(J845:Q845)</f>
        <v/>
      </c>
    </row>
    <row r="846">
      <c r="A846" s="135" t="n">
        <v>843</v>
      </c>
      <c r="B846" s="136">
        <f>MAX(0,MIN(1,NORMINV(RAND(),Taux_Recup,Ecart_Type_Recup)))</f>
        <v/>
      </c>
      <c r="C846" s="136">
        <f>MAX(0,MIN(1,NORMINV(RAND(),Taux_Recup,Ecart_Type_Recup)))</f>
        <v/>
      </c>
      <c r="D846" s="136">
        <f>MAX(0,MIN(1,NORMINV(RAND(),Taux_Recup,Ecart_Type_Recup)))</f>
        <v/>
      </c>
      <c r="E846" s="136">
        <f>MAX(0,MIN(1,NORMINV(RAND(),Taux_Recup,Ecart_Type_Recup)))</f>
        <v/>
      </c>
      <c r="F846" s="136">
        <f>MAX(0,MIN(1,NORMINV(RAND(),Taux_Recup,Ecart_Type_Recup)))</f>
        <v/>
      </c>
      <c r="G846" s="136">
        <f>MAX(0,MIN(1,NORMINV(RAND(),Taux_Recup,Ecart_Type_Recup)))</f>
        <v/>
      </c>
      <c r="H846" s="136">
        <f>MAX(0,MIN(1,NORMINV(RAND(),Taux_Recup,Ecart_Type_Recup)))</f>
        <v/>
      </c>
      <c r="I846" s="136">
        <f>MAX(0,MIN(1,NORMINV(RAND(),Taux_Recup,Ecart_Type_Recup)))</f>
        <v/>
      </c>
      <c r="J846" s="137">
        <f>SIMULATEUR!$L$6*(SIMULATEUR!$H$6*B846-Cout_Audit)</f>
        <v/>
      </c>
      <c r="K846" s="137">
        <f>SIMULATEUR!$L$7*(SIMULATEUR!$H$7*C846-Cout_Audit)</f>
        <v/>
      </c>
      <c r="L846" s="137">
        <f>SIMULATEUR!$L$8*(SIMULATEUR!$H$8*D846-Cout_Audit)</f>
        <v/>
      </c>
      <c r="M846" s="137">
        <f>SIMULATEUR!$L$9*(SIMULATEUR!$H$9*E846-Cout_Audit)</f>
        <v/>
      </c>
      <c r="N846" s="137">
        <f>SIMULATEUR!$L$10*(SIMULATEUR!$H$10*F846-Cout_Audit)</f>
        <v/>
      </c>
      <c r="O846" s="137">
        <f>SIMULATEUR!$L$11*(SIMULATEUR!$H$11*G846-Cout_Audit)</f>
        <v/>
      </c>
      <c r="P846" s="137">
        <f>SIMULATEUR!$L$12*(SIMULATEUR!$H$12*H846-Cout_Audit)</f>
        <v/>
      </c>
      <c r="Q846" s="137">
        <f>SIMULATEUR!$L$13*(SIMULATEUR!$H$13*I846-Cout_Audit)</f>
        <v/>
      </c>
      <c r="S846" s="138">
        <f>SUM(J846:Q846)</f>
        <v/>
      </c>
    </row>
    <row r="847">
      <c r="A847" s="135" t="n">
        <v>844</v>
      </c>
      <c r="B847" s="136">
        <f>MAX(0,MIN(1,NORMINV(RAND(),Taux_Recup,Ecart_Type_Recup)))</f>
        <v/>
      </c>
      <c r="C847" s="136">
        <f>MAX(0,MIN(1,NORMINV(RAND(),Taux_Recup,Ecart_Type_Recup)))</f>
        <v/>
      </c>
      <c r="D847" s="136">
        <f>MAX(0,MIN(1,NORMINV(RAND(),Taux_Recup,Ecart_Type_Recup)))</f>
        <v/>
      </c>
      <c r="E847" s="136">
        <f>MAX(0,MIN(1,NORMINV(RAND(),Taux_Recup,Ecart_Type_Recup)))</f>
        <v/>
      </c>
      <c r="F847" s="136">
        <f>MAX(0,MIN(1,NORMINV(RAND(),Taux_Recup,Ecart_Type_Recup)))</f>
        <v/>
      </c>
      <c r="G847" s="136">
        <f>MAX(0,MIN(1,NORMINV(RAND(),Taux_Recup,Ecart_Type_Recup)))</f>
        <v/>
      </c>
      <c r="H847" s="136">
        <f>MAX(0,MIN(1,NORMINV(RAND(),Taux_Recup,Ecart_Type_Recup)))</f>
        <v/>
      </c>
      <c r="I847" s="136">
        <f>MAX(0,MIN(1,NORMINV(RAND(),Taux_Recup,Ecart_Type_Recup)))</f>
        <v/>
      </c>
      <c r="J847" s="137">
        <f>SIMULATEUR!$L$6*(SIMULATEUR!$H$6*B847-Cout_Audit)</f>
        <v/>
      </c>
      <c r="K847" s="137">
        <f>SIMULATEUR!$L$7*(SIMULATEUR!$H$7*C847-Cout_Audit)</f>
        <v/>
      </c>
      <c r="L847" s="137">
        <f>SIMULATEUR!$L$8*(SIMULATEUR!$H$8*D847-Cout_Audit)</f>
        <v/>
      </c>
      <c r="M847" s="137">
        <f>SIMULATEUR!$L$9*(SIMULATEUR!$H$9*E847-Cout_Audit)</f>
        <v/>
      </c>
      <c r="N847" s="137">
        <f>SIMULATEUR!$L$10*(SIMULATEUR!$H$10*F847-Cout_Audit)</f>
        <v/>
      </c>
      <c r="O847" s="137">
        <f>SIMULATEUR!$L$11*(SIMULATEUR!$H$11*G847-Cout_Audit)</f>
        <v/>
      </c>
      <c r="P847" s="137">
        <f>SIMULATEUR!$L$12*(SIMULATEUR!$H$12*H847-Cout_Audit)</f>
        <v/>
      </c>
      <c r="Q847" s="137">
        <f>SIMULATEUR!$L$13*(SIMULATEUR!$H$13*I847-Cout_Audit)</f>
        <v/>
      </c>
      <c r="S847" s="138">
        <f>SUM(J847:Q847)</f>
        <v/>
      </c>
    </row>
    <row r="848">
      <c r="A848" s="135" t="n">
        <v>845</v>
      </c>
      <c r="B848" s="136">
        <f>MAX(0,MIN(1,NORMINV(RAND(),Taux_Recup,Ecart_Type_Recup)))</f>
        <v/>
      </c>
      <c r="C848" s="136">
        <f>MAX(0,MIN(1,NORMINV(RAND(),Taux_Recup,Ecart_Type_Recup)))</f>
        <v/>
      </c>
      <c r="D848" s="136">
        <f>MAX(0,MIN(1,NORMINV(RAND(),Taux_Recup,Ecart_Type_Recup)))</f>
        <v/>
      </c>
      <c r="E848" s="136">
        <f>MAX(0,MIN(1,NORMINV(RAND(),Taux_Recup,Ecart_Type_Recup)))</f>
        <v/>
      </c>
      <c r="F848" s="136">
        <f>MAX(0,MIN(1,NORMINV(RAND(),Taux_Recup,Ecart_Type_Recup)))</f>
        <v/>
      </c>
      <c r="G848" s="136">
        <f>MAX(0,MIN(1,NORMINV(RAND(),Taux_Recup,Ecart_Type_Recup)))</f>
        <v/>
      </c>
      <c r="H848" s="136">
        <f>MAX(0,MIN(1,NORMINV(RAND(),Taux_Recup,Ecart_Type_Recup)))</f>
        <v/>
      </c>
      <c r="I848" s="136">
        <f>MAX(0,MIN(1,NORMINV(RAND(),Taux_Recup,Ecart_Type_Recup)))</f>
        <v/>
      </c>
      <c r="J848" s="137">
        <f>SIMULATEUR!$L$6*(SIMULATEUR!$H$6*B848-Cout_Audit)</f>
        <v/>
      </c>
      <c r="K848" s="137">
        <f>SIMULATEUR!$L$7*(SIMULATEUR!$H$7*C848-Cout_Audit)</f>
        <v/>
      </c>
      <c r="L848" s="137">
        <f>SIMULATEUR!$L$8*(SIMULATEUR!$H$8*D848-Cout_Audit)</f>
        <v/>
      </c>
      <c r="M848" s="137">
        <f>SIMULATEUR!$L$9*(SIMULATEUR!$H$9*E848-Cout_Audit)</f>
        <v/>
      </c>
      <c r="N848" s="137">
        <f>SIMULATEUR!$L$10*(SIMULATEUR!$H$10*F848-Cout_Audit)</f>
        <v/>
      </c>
      <c r="O848" s="137">
        <f>SIMULATEUR!$L$11*(SIMULATEUR!$H$11*G848-Cout_Audit)</f>
        <v/>
      </c>
      <c r="P848" s="137">
        <f>SIMULATEUR!$L$12*(SIMULATEUR!$H$12*H848-Cout_Audit)</f>
        <v/>
      </c>
      <c r="Q848" s="137">
        <f>SIMULATEUR!$L$13*(SIMULATEUR!$H$13*I848-Cout_Audit)</f>
        <v/>
      </c>
      <c r="S848" s="138">
        <f>SUM(J848:Q848)</f>
        <v/>
      </c>
    </row>
    <row r="849">
      <c r="A849" s="135" t="n">
        <v>846</v>
      </c>
      <c r="B849" s="136">
        <f>MAX(0,MIN(1,NORMINV(RAND(),Taux_Recup,Ecart_Type_Recup)))</f>
        <v/>
      </c>
      <c r="C849" s="136">
        <f>MAX(0,MIN(1,NORMINV(RAND(),Taux_Recup,Ecart_Type_Recup)))</f>
        <v/>
      </c>
      <c r="D849" s="136">
        <f>MAX(0,MIN(1,NORMINV(RAND(),Taux_Recup,Ecart_Type_Recup)))</f>
        <v/>
      </c>
      <c r="E849" s="136">
        <f>MAX(0,MIN(1,NORMINV(RAND(),Taux_Recup,Ecart_Type_Recup)))</f>
        <v/>
      </c>
      <c r="F849" s="136">
        <f>MAX(0,MIN(1,NORMINV(RAND(),Taux_Recup,Ecart_Type_Recup)))</f>
        <v/>
      </c>
      <c r="G849" s="136">
        <f>MAX(0,MIN(1,NORMINV(RAND(),Taux_Recup,Ecart_Type_Recup)))</f>
        <v/>
      </c>
      <c r="H849" s="136">
        <f>MAX(0,MIN(1,NORMINV(RAND(),Taux_Recup,Ecart_Type_Recup)))</f>
        <v/>
      </c>
      <c r="I849" s="136">
        <f>MAX(0,MIN(1,NORMINV(RAND(),Taux_Recup,Ecart_Type_Recup)))</f>
        <v/>
      </c>
      <c r="J849" s="137">
        <f>SIMULATEUR!$L$6*(SIMULATEUR!$H$6*B849-Cout_Audit)</f>
        <v/>
      </c>
      <c r="K849" s="137">
        <f>SIMULATEUR!$L$7*(SIMULATEUR!$H$7*C849-Cout_Audit)</f>
        <v/>
      </c>
      <c r="L849" s="137">
        <f>SIMULATEUR!$L$8*(SIMULATEUR!$H$8*D849-Cout_Audit)</f>
        <v/>
      </c>
      <c r="M849" s="137">
        <f>SIMULATEUR!$L$9*(SIMULATEUR!$H$9*E849-Cout_Audit)</f>
        <v/>
      </c>
      <c r="N849" s="137">
        <f>SIMULATEUR!$L$10*(SIMULATEUR!$H$10*F849-Cout_Audit)</f>
        <v/>
      </c>
      <c r="O849" s="137">
        <f>SIMULATEUR!$L$11*(SIMULATEUR!$H$11*G849-Cout_Audit)</f>
        <v/>
      </c>
      <c r="P849" s="137">
        <f>SIMULATEUR!$L$12*(SIMULATEUR!$H$12*H849-Cout_Audit)</f>
        <v/>
      </c>
      <c r="Q849" s="137">
        <f>SIMULATEUR!$L$13*(SIMULATEUR!$H$13*I849-Cout_Audit)</f>
        <v/>
      </c>
      <c r="S849" s="138">
        <f>SUM(J849:Q849)</f>
        <v/>
      </c>
    </row>
    <row r="850">
      <c r="A850" s="135" t="n">
        <v>847</v>
      </c>
      <c r="B850" s="136">
        <f>MAX(0,MIN(1,NORMINV(RAND(),Taux_Recup,Ecart_Type_Recup)))</f>
        <v/>
      </c>
      <c r="C850" s="136">
        <f>MAX(0,MIN(1,NORMINV(RAND(),Taux_Recup,Ecart_Type_Recup)))</f>
        <v/>
      </c>
      <c r="D850" s="136">
        <f>MAX(0,MIN(1,NORMINV(RAND(),Taux_Recup,Ecart_Type_Recup)))</f>
        <v/>
      </c>
      <c r="E850" s="136">
        <f>MAX(0,MIN(1,NORMINV(RAND(),Taux_Recup,Ecart_Type_Recup)))</f>
        <v/>
      </c>
      <c r="F850" s="136">
        <f>MAX(0,MIN(1,NORMINV(RAND(),Taux_Recup,Ecart_Type_Recup)))</f>
        <v/>
      </c>
      <c r="G850" s="136">
        <f>MAX(0,MIN(1,NORMINV(RAND(),Taux_Recup,Ecart_Type_Recup)))</f>
        <v/>
      </c>
      <c r="H850" s="136">
        <f>MAX(0,MIN(1,NORMINV(RAND(),Taux_Recup,Ecart_Type_Recup)))</f>
        <v/>
      </c>
      <c r="I850" s="136">
        <f>MAX(0,MIN(1,NORMINV(RAND(),Taux_Recup,Ecart_Type_Recup)))</f>
        <v/>
      </c>
      <c r="J850" s="137">
        <f>SIMULATEUR!$L$6*(SIMULATEUR!$H$6*B850-Cout_Audit)</f>
        <v/>
      </c>
      <c r="K850" s="137">
        <f>SIMULATEUR!$L$7*(SIMULATEUR!$H$7*C850-Cout_Audit)</f>
        <v/>
      </c>
      <c r="L850" s="137">
        <f>SIMULATEUR!$L$8*(SIMULATEUR!$H$8*D850-Cout_Audit)</f>
        <v/>
      </c>
      <c r="M850" s="137">
        <f>SIMULATEUR!$L$9*(SIMULATEUR!$H$9*E850-Cout_Audit)</f>
        <v/>
      </c>
      <c r="N850" s="137">
        <f>SIMULATEUR!$L$10*(SIMULATEUR!$H$10*F850-Cout_Audit)</f>
        <v/>
      </c>
      <c r="O850" s="137">
        <f>SIMULATEUR!$L$11*(SIMULATEUR!$H$11*G850-Cout_Audit)</f>
        <v/>
      </c>
      <c r="P850" s="137">
        <f>SIMULATEUR!$L$12*(SIMULATEUR!$H$12*H850-Cout_Audit)</f>
        <v/>
      </c>
      <c r="Q850" s="137">
        <f>SIMULATEUR!$L$13*(SIMULATEUR!$H$13*I850-Cout_Audit)</f>
        <v/>
      </c>
      <c r="S850" s="138">
        <f>SUM(J850:Q850)</f>
        <v/>
      </c>
    </row>
    <row r="851">
      <c r="A851" s="135" t="n">
        <v>848</v>
      </c>
      <c r="B851" s="136">
        <f>MAX(0,MIN(1,NORMINV(RAND(),Taux_Recup,Ecart_Type_Recup)))</f>
        <v/>
      </c>
      <c r="C851" s="136">
        <f>MAX(0,MIN(1,NORMINV(RAND(),Taux_Recup,Ecart_Type_Recup)))</f>
        <v/>
      </c>
      <c r="D851" s="136">
        <f>MAX(0,MIN(1,NORMINV(RAND(),Taux_Recup,Ecart_Type_Recup)))</f>
        <v/>
      </c>
      <c r="E851" s="136">
        <f>MAX(0,MIN(1,NORMINV(RAND(),Taux_Recup,Ecart_Type_Recup)))</f>
        <v/>
      </c>
      <c r="F851" s="136">
        <f>MAX(0,MIN(1,NORMINV(RAND(),Taux_Recup,Ecart_Type_Recup)))</f>
        <v/>
      </c>
      <c r="G851" s="136">
        <f>MAX(0,MIN(1,NORMINV(RAND(),Taux_Recup,Ecart_Type_Recup)))</f>
        <v/>
      </c>
      <c r="H851" s="136">
        <f>MAX(0,MIN(1,NORMINV(RAND(),Taux_Recup,Ecart_Type_Recup)))</f>
        <v/>
      </c>
      <c r="I851" s="136">
        <f>MAX(0,MIN(1,NORMINV(RAND(),Taux_Recup,Ecart_Type_Recup)))</f>
        <v/>
      </c>
      <c r="J851" s="137">
        <f>SIMULATEUR!$L$6*(SIMULATEUR!$H$6*B851-Cout_Audit)</f>
        <v/>
      </c>
      <c r="K851" s="137">
        <f>SIMULATEUR!$L$7*(SIMULATEUR!$H$7*C851-Cout_Audit)</f>
        <v/>
      </c>
      <c r="L851" s="137">
        <f>SIMULATEUR!$L$8*(SIMULATEUR!$H$8*D851-Cout_Audit)</f>
        <v/>
      </c>
      <c r="M851" s="137">
        <f>SIMULATEUR!$L$9*(SIMULATEUR!$H$9*E851-Cout_Audit)</f>
        <v/>
      </c>
      <c r="N851" s="137">
        <f>SIMULATEUR!$L$10*(SIMULATEUR!$H$10*F851-Cout_Audit)</f>
        <v/>
      </c>
      <c r="O851" s="137">
        <f>SIMULATEUR!$L$11*(SIMULATEUR!$H$11*G851-Cout_Audit)</f>
        <v/>
      </c>
      <c r="P851" s="137">
        <f>SIMULATEUR!$L$12*(SIMULATEUR!$H$12*H851-Cout_Audit)</f>
        <v/>
      </c>
      <c r="Q851" s="137">
        <f>SIMULATEUR!$L$13*(SIMULATEUR!$H$13*I851-Cout_Audit)</f>
        <v/>
      </c>
      <c r="S851" s="138">
        <f>SUM(J851:Q851)</f>
        <v/>
      </c>
    </row>
    <row r="852">
      <c r="A852" s="135" t="n">
        <v>849</v>
      </c>
      <c r="B852" s="136">
        <f>MAX(0,MIN(1,NORMINV(RAND(),Taux_Recup,Ecart_Type_Recup)))</f>
        <v/>
      </c>
      <c r="C852" s="136">
        <f>MAX(0,MIN(1,NORMINV(RAND(),Taux_Recup,Ecart_Type_Recup)))</f>
        <v/>
      </c>
      <c r="D852" s="136">
        <f>MAX(0,MIN(1,NORMINV(RAND(),Taux_Recup,Ecart_Type_Recup)))</f>
        <v/>
      </c>
      <c r="E852" s="136">
        <f>MAX(0,MIN(1,NORMINV(RAND(),Taux_Recup,Ecart_Type_Recup)))</f>
        <v/>
      </c>
      <c r="F852" s="136">
        <f>MAX(0,MIN(1,NORMINV(RAND(),Taux_Recup,Ecart_Type_Recup)))</f>
        <v/>
      </c>
      <c r="G852" s="136">
        <f>MAX(0,MIN(1,NORMINV(RAND(),Taux_Recup,Ecart_Type_Recup)))</f>
        <v/>
      </c>
      <c r="H852" s="136">
        <f>MAX(0,MIN(1,NORMINV(RAND(),Taux_Recup,Ecart_Type_Recup)))</f>
        <v/>
      </c>
      <c r="I852" s="136">
        <f>MAX(0,MIN(1,NORMINV(RAND(),Taux_Recup,Ecart_Type_Recup)))</f>
        <v/>
      </c>
      <c r="J852" s="137">
        <f>SIMULATEUR!$L$6*(SIMULATEUR!$H$6*B852-Cout_Audit)</f>
        <v/>
      </c>
      <c r="K852" s="137">
        <f>SIMULATEUR!$L$7*(SIMULATEUR!$H$7*C852-Cout_Audit)</f>
        <v/>
      </c>
      <c r="L852" s="137">
        <f>SIMULATEUR!$L$8*(SIMULATEUR!$H$8*D852-Cout_Audit)</f>
        <v/>
      </c>
      <c r="M852" s="137">
        <f>SIMULATEUR!$L$9*(SIMULATEUR!$H$9*E852-Cout_Audit)</f>
        <v/>
      </c>
      <c r="N852" s="137">
        <f>SIMULATEUR!$L$10*(SIMULATEUR!$H$10*F852-Cout_Audit)</f>
        <v/>
      </c>
      <c r="O852" s="137">
        <f>SIMULATEUR!$L$11*(SIMULATEUR!$H$11*G852-Cout_Audit)</f>
        <v/>
      </c>
      <c r="P852" s="137">
        <f>SIMULATEUR!$L$12*(SIMULATEUR!$H$12*H852-Cout_Audit)</f>
        <v/>
      </c>
      <c r="Q852" s="137">
        <f>SIMULATEUR!$L$13*(SIMULATEUR!$H$13*I852-Cout_Audit)</f>
        <v/>
      </c>
      <c r="S852" s="138">
        <f>SUM(J852:Q852)</f>
        <v/>
      </c>
    </row>
    <row r="853">
      <c r="A853" s="135" t="n">
        <v>850</v>
      </c>
      <c r="B853" s="136">
        <f>MAX(0,MIN(1,NORMINV(RAND(),Taux_Recup,Ecart_Type_Recup)))</f>
        <v/>
      </c>
      <c r="C853" s="136">
        <f>MAX(0,MIN(1,NORMINV(RAND(),Taux_Recup,Ecart_Type_Recup)))</f>
        <v/>
      </c>
      <c r="D853" s="136">
        <f>MAX(0,MIN(1,NORMINV(RAND(),Taux_Recup,Ecart_Type_Recup)))</f>
        <v/>
      </c>
      <c r="E853" s="136">
        <f>MAX(0,MIN(1,NORMINV(RAND(),Taux_Recup,Ecart_Type_Recup)))</f>
        <v/>
      </c>
      <c r="F853" s="136">
        <f>MAX(0,MIN(1,NORMINV(RAND(),Taux_Recup,Ecart_Type_Recup)))</f>
        <v/>
      </c>
      <c r="G853" s="136">
        <f>MAX(0,MIN(1,NORMINV(RAND(),Taux_Recup,Ecart_Type_Recup)))</f>
        <v/>
      </c>
      <c r="H853" s="136">
        <f>MAX(0,MIN(1,NORMINV(RAND(),Taux_Recup,Ecart_Type_Recup)))</f>
        <v/>
      </c>
      <c r="I853" s="136">
        <f>MAX(0,MIN(1,NORMINV(RAND(),Taux_Recup,Ecart_Type_Recup)))</f>
        <v/>
      </c>
      <c r="J853" s="137">
        <f>SIMULATEUR!$L$6*(SIMULATEUR!$H$6*B853-Cout_Audit)</f>
        <v/>
      </c>
      <c r="K853" s="137">
        <f>SIMULATEUR!$L$7*(SIMULATEUR!$H$7*C853-Cout_Audit)</f>
        <v/>
      </c>
      <c r="L853" s="137">
        <f>SIMULATEUR!$L$8*(SIMULATEUR!$H$8*D853-Cout_Audit)</f>
        <v/>
      </c>
      <c r="M853" s="137">
        <f>SIMULATEUR!$L$9*(SIMULATEUR!$H$9*E853-Cout_Audit)</f>
        <v/>
      </c>
      <c r="N853" s="137">
        <f>SIMULATEUR!$L$10*(SIMULATEUR!$H$10*F853-Cout_Audit)</f>
        <v/>
      </c>
      <c r="O853" s="137">
        <f>SIMULATEUR!$L$11*(SIMULATEUR!$H$11*G853-Cout_Audit)</f>
        <v/>
      </c>
      <c r="P853" s="137">
        <f>SIMULATEUR!$L$12*(SIMULATEUR!$H$12*H853-Cout_Audit)</f>
        <v/>
      </c>
      <c r="Q853" s="137">
        <f>SIMULATEUR!$L$13*(SIMULATEUR!$H$13*I853-Cout_Audit)</f>
        <v/>
      </c>
      <c r="S853" s="138">
        <f>SUM(J853:Q853)</f>
        <v/>
      </c>
    </row>
    <row r="854">
      <c r="A854" s="135" t="n">
        <v>851</v>
      </c>
      <c r="B854" s="136">
        <f>MAX(0,MIN(1,NORMINV(RAND(),Taux_Recup,Ecart_Type_Recup)))</f>
        <v/>
      </c>
      <c r="C854" s="136">
        <f>MAX(0,MIN(1,NORMINV(RAND(),Taux_Recup,Ecart_Type_Recup)))</f>
        <v/>
      </c>
      <c r="D854" s="136">
        <f>MAX(0,MIN(1,NORMINV(RAND(),Taux_Recup,Ecart_Type_Recup)))</f>
        <v/>
      </c>
      <c r="E854" s="136">
        <f>MAX(0,MIN(1,NORMINV(RAND(),Taux_Recup,Ecart_Type_Recup)))</f>
        <v/>
      </c>
      <c r="F854" s="136">
        <f>MAX(0,MIN(1,NORMINV(RAND(),Taux_Recup,Ecart_Type_Recup)))</f>
        <v/>
      </c>
      <c r="G854" s="136">
        <f>MAX(0,MIN(1,NORMINV(RAND(),Taux_Recup,Ecart_Type_Recup)))</f>
        <v/>
      </c>
      <c r="H854" s="136">
        <f>MAX(0,MIN(1,NORMINV(RAND(),Taux_Recup,Ecart_Type_Recup)))</f>
        <v/>
      </c>
      <c r="I854" s="136">
        <f>MAX(0,MIN(1,NORMINV(RAND(),Taux_Recup,Ecart_Type_Recup)))</f>
        <v/>
      </c>
      <c r="J854" s="137">
        <f>SIMULATEUR!$L$6*(SIMULATEUR!$H$6*B854-Cout_Audit)</f>
        <v/>
      </c>
      <c r="K854" s="137">
        <f>SIMULATEUR!$L$7*(SIMULATEUR!$H$7*C854-Cout_Audit)</f>
        <v/>
      </c>
      <c r="L854" s="137">
        <f>SIMULATEUR!$L$8*(SIMULATEUR!$H$8*D854-Cout_Audit)</f>
        <v/>
      </c>
      <c r="M854" s="137">
        <f>SIMULATEUR!$L$9*(SIMULATEUR!$H$9*E854-Cout_Audit)</f>
        <v/>
      </c>
      <c r="N854" s="137">
        <f>SIMULATEUR!$L$10*(SIMULATEUR!$H$10*F854-Cout_Audit)</f>
        <v/>
      </c>
      <c r="O854" s="137">
        <f>SIMULATEUR!$L$11*(SIMULATEUR!$H$11*G854-Cout_Audit)</f>
        <v/>
      </c>
      <c r="P854" s="137">
        <f>SIMULATEUR!$L$12*(SIMULATEUR!$H$12*H854-Cout_Audit)</f>
        <v/>
      </c>
      <c r="Q854" s="137">
        <f>SIMULATEUR!$L$13*(SIMULATEUR!$H$13*I854-Cout_Audit)</f>
        <v/>
      </c>
      <c r="S854" s="138">
        <f>SUM(J854:Q854)</f>
        <v/>
      </c>
    </row>
    <row r="855">
      <c r="A855" s="135" t="n">
        <v>852</v>
      </c>
      <c r="B855" s="136">
        <f>MAX(0,MIN(1,NORMINV(RAND(),Taux_Recup,Ecart_Type_Recup)))</f>
        <v/>
      </c>
      <c r="C855" s="136">
        <f>MAX(0,MIN(1,NORMINV(RAND(),Taux_Recup,Ecart_Type_Recup)))</f>
        <v/>
      </c>
      <c r="D855" s="136">
        <f>MAX(0,MIN(1,NORMINV(RAND(),Taux_Recup,Ecart_Type_Recup)))</f>
        <v/>
      </c>
      <c r="E855" s="136">
        <f>MAX(0,MIN(1,NORMINV(RAND(),Taux_Recup,Ecart_Type_Recup)))</f>
        <v/>
      </c>
      <c r="F855" s="136">
        <f>MAX(0,MIN(1,NORMINV(RAND(),Taux_Recup,Ecart_Type_Recup)))</f>
        <v/>
      </c>
      <c r="G855" s="136">
        <f>MAX(0,MIN(1,NORMINV(RAND(),Taux_Recup,Ecart_Type_Recup)))</f>
        <v/>
      </c>
      <c r="H855" s="136">
        <f>MAX(0,MIN(1,NORMINV(RAND(),Taux_Recup,Ecart_Type_Recup)))</f>
        <v/>
      </c>
      <c r="I855" s="136">
        <f>MAX(0,MIN(1,NORMINV(RAND(),Taux_Recup,Ecart_Type_Recup)))</f>
        <v/>
      </c>
      <c r="J855" s="137">
        <f>SIMULATEUR!$L$6*(SIMULATEUR!$H$6*B855-Cout_Audit)</f>
        <v/>
      </c>
      <c r="K855" s="137">
        <f>SIMULATEUR!$L$7*(SIMULATEUR!$H$7*C855-Cout_Audit)</f>
        <v/>
      </c>
      <c r="L855" s="137">
        <f>SIMULATEUR!$L$8*(SIMULATEUR!$H$8*D855-Cout_Audit)</f>
        <v/>
      </c>
      <c r="M855" s="137">
        <f>SIMULATEUR!$L$9*(SIMULATEUR!$H$9*E855-Cout_Audit)</f>
        <v/>
      </c>
      <c r="N855" s="137">
        <f>SIMULATEUR!$L$10*(SIMULATEUR!$H$10*F855-Cout_Audit)</f>
        <v/>
      </c>
      <c r="O855" s="137">
        <f>SIMULATEUR!$L$11*(SIMULATEUR!$H$11*G855-Cout_Audit)</f>
        <v/>
      </c>
      <c r="P855" s="137">
        <f>SIMULATEUR!$L$12*(SIMULATEUR!$H$12*H855-Cout_Audit)</f>
        <v/>
      </c>
      <c r="Q855" s="137">
        <f>SIMULATEUR!$L$13*(SIMULATEUR!$H$13*I855-Cout_Audit)</f>
        <v/>
      </c>
      <c r="S855" s="138">
        <f>SUM(J855:Q855)</f>
        <v/>
      </c>
    </row>
    <row r="856">
      <c r="A856" s="135" t="n">
        <v>853</v>
      </c>
      <c r="B856" s="136">
        <f>MAX(0,MIN(1,NORMINV(RAND(),Taux_Recup,Ecart_Type_Recup)))</f>
        <v/>
      </c>
      <c r="C856" s="136">
        <f>MAX(0,MIN(1,NORMINV(RAND(),Taux_Recup,Ecart_Type_Recup)))</f>
        <v/>
      </c>
      <c r="D856" s="136">
        <f>MAX(0,MIN(1,NORMINV(RAND(),Taux_Recup,Ecart_Type_Recup)))</f>
        <v/>
      </c>
      <c r="E856" s="136">
        <f>MAX(0,MIN(1,NORMINV(RAND(),Taux_Recup,Ecart_Type_Recup)))</f>
        <v/>
      </c>
      <c r="F856" s="136">
        <f>MAX(0,MIN(1,NORMINV(RAND(),Taux_Recup,Ecart_Type_Recup)))</f>
        <v/>
      </c>
      <c r="G856" s="136">
        <f>MAX(0,MIN(1,NORMINV(RAND(),Taux_Recup,Ecart_Type_Recup)))</f>
        <v/>
      </c>
      <c r="H856" s="136">
        <f>MAX(0,MIN(1,NORMINV(RAND(),Taux_Recup,Ecart_Type_Recup)))</f>
        <v/>
      </c>
      <c r="I856" s="136">
        <f>MAX(0,MIN(1,NORMINV(RAND(),Taux_Recup,Ecart_Type_Recup)))</f>
        <v/>
      </c>
      <c r="J856" s="137">
        <f>SIMULATEUR!$L$6*(SIMULATEUR!$H$6*B856-Cout_Audit)</f>
        <v/>
      </c>
      <c r="K856" s="137">
        <f>SIMULATEUR!$L$7*(SIMULATEUR!$H$7*C856-Cout_Audit)</f>
        <v/>
      </c>
      <c r="L856" s="137">
        <f>SIMULATEUR!$L$8*(SIMULATEUR!$H$8*D856-Cout_Audit)</f>
        <v/>
      </c>
      <c r="M856" s="137">
        <f>SIMULATEUR!$L$9*(SIMULATEUR!$H$9*E856-Cout_Audit)</f>
        <v/>
      </c>
      <c r="N856" s="137">
        <f>SIMULATEUR!$L$10*(SIMULATEUR!$H$10*F856-Cout_Audit)</f>
        <v/>
      </c>
      <c r="O856" s="137">
        <f>SIMULATEUR!$L$11*(SIMULATEUR!$H$11*G856-Cout_Audit)</f>
        <v/>
      </c>
      <c r="P856" s="137">
        <f>SIMULATEUR!$L$12*(SIMULATEUR!$H$12*H856-Cout_Audit)</f>
        <v/>
      </c>
      <c r="Q856" s="137">
        <f>SIMULATEUR!$L$13*(SIMULATEUR!$H$13*I856-Cout_Audit)</f>
        <v/>
      </c>
      <c r="S856" s="138">
        <f>SUM(J856:Q856)</f>
        <v/>
      </c>
    </row>
    <row r="857">
      <c r="A857" s="135" t="n">
        <v>854</v>
      </c>
      <c r="B857" s="136">
        <f>MAX(0,MIN(1,NORMINV(RAND(),Taux_Recup,Ecart_Type_Recup)))</f>
        <v/>
      </c>
      <c r="C857" s="136">
        <f>MAX(0,MIN(1,NORMINV(RAND(),Taux_Recup,Ecart_Type_Recup)))</f>
        <v/>
      </c>
      <c r="D857" s="136">
        <f>MAX(0,MIN(1,NORMINV(RAND(),Taux_Recup,Ecart_Type_Recup)))</f>
        <v/>
      </c>
      <c r="E857" s="136">
        <f>MAX(0,MIN(1,NORMINV(RAND(),Taux_Recup,Ecart_Type_Recup)))</f>
        <v/>
      </c>
      <c r="F857" s="136">
        <f>MAX(0,MIN(1,NORMINV(RAND(),Taux_Recup,Ecart_Type_Recup)))</f>
        <v/>
      </c>
      <c r="G857" s="136">
        <f>MAX(0,MIN(1,NORMINV(RAND(),Taux_Recup,Ecart_Type_Recup)))</f>
        <v/>
      </c>
      <c r="H857" s="136">
        <f>MAX(0,MIN(1,NORMINV(RAND(),Taux_Recup,Ecart_Type_Recup)))</f>
        <v/>
      </c>
      <c r="I857" s="136">
        <f>MAX(0,MIN(1,NORMINV(RAND(),Taux_Recup,Ecart_Type_Recup)))</f>
        <v/>
      </c>
      <c r="J857" s="137">
        <f>SIMULATEUR!$L$6*(SIMULATEUR!$H$6*B857-Cout_Audit)</f>
        <v/>
      </c>
      <c r="K857" s="137">
        <f>SIMULATEUR!$L$7*(SIMULATEUR!$H$7*C857-Cout_Audit)</f>
        <v/>
      </c>
      <c r="L857" s="137">
        <f>SIMULATEUR!$L$8*(SIMULATEUR!$H$8*D857-Cout_Audit)</f>
        <v/>
      </c>
      <c r="M857" s="137">
        <f>SIMULATEUR!$L$9*(SIMULATEUR!$H$9*E857-Cout_Audit)</f>
        <v/>
      </c>
      <c r="N857" s="137">
        <f>SIMULATEUR!$L$10*(SIMULATEUR!$H$10*F857-Cout_Audit)</f>
        <v/>
      </c>
      <c r="O857" s="137">
        <f>SIMULATEUR!$L$11*(SIMULATEUR!$H$11*G857-Cout_Audit)</f>
        <v/>
      </c>
      <c r="P857" s="137">
        <f>SIMULATEUR!$L$12*(SIMULATEUR!$H$12*H857-Cout_Audit)</f>
        <v/>
      </c>
      <c r="Q857" s="137">
        <f>SIMULATEUR!$L$13*(SIMULATEUR!$H$13*I857-Cout_Audit)</f>
        <v/>
      </c>
      <c r="S857" s="138">
        <f>SUM(J857:Q857)</f>
        <v/>
      </c>
    </row>
    <row r="858">
      <c r="A858" s="135" t="n">
        <v>855</v>
      </c>
      <c r="B858" s="136">
        <f>MAX(0,MIN(1,NORMINV(RAND(),Taux_Recup,Ecart_Type_Recup)))</f>
        <v/>
      </c>
      <c r="C858" s="136">
        <f>MAX(0,MIN(1,NORMINV(RAND(),Taux_Recup,Ecart_Type_Recup)))</f>
        <v/>
      </c>
      <c r="D858" s="136">
        <f>MAX(0,MIN(1,NORMINV(RAND(),Taux_Recup,Ecart_Type_Recup)))</f>
        <v/>
      </c>
      <c r="E858" s="136">
        <f>MAX(0,MIN(1,NORMINV(RAND(),Taux_Recup,Ecart_Type_Recup)))</f>
        <v/>
      </c>
      <c r="F858" s="136">
        <f>MAX(0,MIN(1,NORMINV(RAND(),Taux_Recup,Ecart_Type_Recup)))</f>
        <v/>
      </c>
      <c r="G858" s="136">
        <f>MAX(0,MIN(1,NORMINV(RAND(),Taux_Recup,Ecart_Type_Recup)))</f>
        <v/>
      </c>
      <c r="H858" s="136">
        <f>MAX(0,MIN(1,NORMINV(RAND(),Taux_Recup,Ecart_Type_Recup)))</f>
        <v/>
      </c>
      <c r="I858" s="136">
        <f>MAX(0,MIN(1,NORMINV(RAND(),Taux_Recup,Ecart_Type_Recup)))</f>
        <v/>
      </c>
      <c r="J858" s="137">
        <f>SIMULATEUR!$L$6*(SIMULATEUR!$H$6*B858-Cout_Audit)</f>
        <v/>
      </c>
      <c r="K858" s="137">
        <f>SIMULATEUR!$L$7*(SIMULATEUR!$H$7*C858-Cout_Audit)</f>
        <v/>
      </c>
      <c r="L858" s="137">
        <f>SIMULATEUR!$L$8*(SIMULATEUR!$H$8*D858-Cout_Audit)</f>
        <v/>
      </c>
      <c r="M858" s="137">
        <f>SIMULATEUR!$L$9*(SIMULATEUR!$H$9*E858-Cout_Audit)</f>
        <v/>
      </c>
      <c r="N858" s="137">
        <f>SIMULATEUR!$L$10*(SIMULATEUR!$H$10*F858-Cout_Audit)</f>
        <v/>
      </c>
      <c r="O858" s="137">
        <f>SIMULATEUR!$L$11*(SIMULATEUR!$H$11*G858-Cout_Audit)</f>
        <v/>
      </c>
      <c r="P858" s="137">
        <f>SIMULATEUR!$L$12*(SIMULATEUR!$H$12*H858-Cout_Audit)</f>
        <v/>
      </c>
      <c r="Q858" s="137">
        <f>SIMULATEUR!$L$13*(SIMULATEUR!$H$13*I858-Cout_Audit)</f>
        <v/>
      </c>
      <c r="S858" s="138">
        <f>SUM(J858:Q858)</f>
        <v/>
      </c>
    </row>
    <row r="859">
      <c r="A859" s="135" t="n">
        <v>856</v>
      </c>
      <c r="B859" s="136">
        <f>MAX(0,MIN(1,NORMINV(RAND(),Taux_Recup,Ecart_Type_Recup)))</f>
        <v/>
      </c>
      <c r="C859" s="136">
        <f>MAX(0,MIN(1,NORMINV(RAND(),Taux_Recup,Ecart_Type_Recup)))</f>
        <v/>
      </c>
      <c r="D859" s="136">
        <f>MAX(0,MIN(1,NORMINV(RAND(),Taux_Recup,Ecart_Type_Recup)))</f>
        <v/>
      </c>
      <c r="E859" s="136">
        <f>MAX(0,MIN(1,NORMINV(RAND(),Taux_Recup,Ecart_Type_Recup)))</f>
        <v/>
      </c>
      <c r="F859" s="136">
        <f>MAX(0,MIN(1,NORMINV(RAND(),Taux_Recup,Ecart_Type_Recup)))</f>
        <v/>
      </c>
      <c r="G859" s="136">
        <f>MAX(0,MIN(1,NORMINV(RAND(),Taux_Recup,Ecart_Type_Recup)))</f>
        <v/>
      </c>
      <c r="H859" s="136">
        <f>MAX(0,MIN(1,NORMINV(RAND(),Taux_Recup,Ecart_Type_Recup)))</f>
        <v/>
      </c>
      <c r="I859" s="136">
        <f>MAX(0,MIN(1,NORMINV(RAND(),Taux_Recup,Ecart_Type_Recup)))</f>
        <v/>
      </c>
      <c r="J859" s="137">
        <f>SIMULATEUR!$L$6*(SIMULATEUR!$H$6*B859-Cout_Audit)</f>
        <v/>
      </c>
      <c r="K859" s="137">
        <f>SIMULATEUR!$L$7*(SIMULATEUR!$H$7*C859-Cout_Audit)</f>
        <v/>
      </c>
      <c r="L859" s="137">
        <f>SIMULATEUR!$L$8*(SIMULATEUR!$H$8*D859-Cout_Audit)</f>
        <v/>
      </c>
      <c r="M859" s="137">
        <f>SIMULATEUR!$L$9*(SIMULATEUR!$H$9*E859-Cout_Audit)</f>
        <v/>
      </c>
      <c r="N859" s="137">
        <f>SIMULATEUR!$L$10*(SIMULATEUR!$H$10*F859-Cout_Audit)</f>
        <v/>
      </c>
      <c r="O859" s="137">
        <f>SIMULATEUR!$L$11*(SIMULATEUR!$H$11*G859-Cout_Audit)</f>
        <v/>
      </c>
      <c r="P859" s="137">
        <f>SIMULATEUR!$L$12*(SIMULATEUR!$H$12*H859-Cout_Audit)</f>
        <v/>
      </c>
      <c r="Q859" s="137">
        <f>SIMULATEUR!$L$13*(SIMULATEUR!$H$13*I859-Cout_Audit)</f>
        <v/>
      </c>
      <c r="S859" s="138">
        <f>SUM(J859:Q859)</f>
        <v/>
      </c>
    </row>
    <row r="860">
      <c r="A860" s="135" t="n">
        <v>857</v>
      </c>
      <c r="B860" s="136">
        <f>MAX(0,MIN(1,NORMINV(RAND(),Taux_Recup,Ecart_Type_Recup)))</f>
        <v/>
      </c>
      <c r="C860" s="136">
        <f>MAX(0,MIN(1,NORMINV(RAND(),Taux_Recup,Ecart_Type_Recup)))</f>
        <v/>
      </c>
      <c r="D860" s="136">
        <f>MAX(0,MIN(1,NORMINV(RAND(),Taux_Recup,Ecart_Type_Recup)))</f>
        <v/>
      </c>
      <c r="E860" s="136">
        <f>MAX(0,MIN(1,NORMINV(RAND(),Taux_Recup,Ecart_Type_Recup)))</f>
        <v/>
      </c>
      <c r="F860" s="136">
        <f>MAX(0,MIN(1,NORMINV(RAND(),Taux_Recup,Ecart_Type_Recup)))</f>
        <v/>
      </c>
      <c r="G860" s="136">
        <f>MAX(0,MIN(1,NORMINV(RAND(),Taux_Recup,Ecart_Type_Recup)))</f>
        <v/>
      </c>
      <c r="H860" s="136">
        <f>MAX(0,MIN(1,NORMINV(RAND(),Taux_Recup,Ecart_Type_Recup)))</f>
        <v/>
      </c>
      <c r="I860" s="136">
        <f>MAX(0,MIN(1,NORMINV(RAND(),Taux_Recup,Ecart_Type_Recup)))</f>
        <v/>
      </c>
      <c r="J860" s="137">
        <f>SIMULATEUR!$L$6*(SIMULATEUR!$H$6*B860-Cout_Audit)</f>
        <v/>
      </c>
      <c r="K860" s="137">
        <f>SIMULATEUR!$L$7*(SIMULATEUR!$H$7*C860-Cout_Audit)</f>
        <v/>
      </c>
      <c r="L860" s="137">
        <f>SIMULATEUR!$L$8*(SIMULATEUR!$H$8*D860-Cout_Audit)</f>
        <v/>
      </c>
      <c r="M860" s="137">
        <f>SIMULATEUR!$L$9*(SIMULATEUR!$H$9*E860-Cout_Audit)</f>
        <v/>
      </c>
      <c r="N860" s="137">
        <f>SIMULATEUR!$L$10*(SIMULATEUR!$H$10*F860-Cout_Audit)</f>
        <v/>
      </c>
      <c r="O860" s="137">
        <f>SIMULATEUR!$L$11*(SIMULATEUR!$H$11*G860-Cout_Audit)</f>
        <v/>
      </c>
      <c r="P860" s="137">
        <f>SIMULATEUR!$L$12*(SIMULATEUR!$H$12*H860-Cout_Audit)</f>
        <v/>
      </c>
      <c r="Q860" s="137">
        <f>SIMULATEUR!$L$13*(SIMULATEUR!$H$13*I860-Cout_Audit)</f>
        <v/>
      </c>
      <c r="S860" s="138">
        <f>SUM(J860:Q860)</f>
        <v/>
      </c>
    </row>
    <row r="861">
      <c r="A861" s="135" t="n">
        <v>858</v>
      </c>
      <c r="B861" s="136">
        <f>MAX(0,MIN(1,NORMINV(RAND(),Taux_Recup,Ecart_Type_Recup)))</f>
        <v/>
      </c>
      <c r="C861" s="136">
        <f>MAX(0,MIN(1,NORMINV(RAND(),Taux_Recup,Ecart_Type_Recup)))</f>
        <v/>
      </c>
      <c r="D861" s="136">
        <f>MAX(0,MIN(1,NORMINV(RAND(),Taux_Recup,Ecart_Type_Recup)))</f>
        <v/>
      </c>
      <c r="E861" s="136">
        <f>MAX(0,MIN(1,NORMINV(RAND(),Taux_Recup,Ecart_Type_Recup)))</f>
        <v/>
      </c>
      <c r="F861" s="136">
        <f>MAX(0,MIN(1,NORMINV(RAND(),Taux_Recup,Ecart_Type_Recup)))</f>
        <v/>
      </c>
      <c r="G861" s="136">
        <f>MAX(0,MIN(1,NORMINV(RAND(),Taux_Recup,Ecart_Type_Recup)))</f>
        <v/>
      </c>
      <c r="H861" s="136">
        <f>MAX(0,MIN(1,NORMINV(RAND(),Taux_Recup,Ecart_Type_Recup)))</f>
        <v/>
      </c>
      <c r="I861" s="136">
        <f>MAX(0,MIN(1,NORMINV(RAND(),Taux_Recup,Ecart_Type_Recup)))</f>
        <v/>
      </c>
      <c r="J861" s="137">
        <f>SIMULATEUR!$L$6*(SIMULATEUR!$H$6*B861-Cout_Audit)</f>
        <v/>
      </c>
      <c r="K861" s="137">
        <f>SIMULATEUR!$L$7*(SIMULATEUR!$H$7*C861-Cout_Audit)</f>
        <v/>
      </c>
      <c r="L861" s="137">
        <f>SIMULATEUR!$L$8*(SIMULATEUR!$H$8*D861-Cout_Audit)</f>
        <v/>
      </c>
      <c r="M861" s="137">
        <f>SIMULATEUR!$L$9*(SIMULATEUR!$H$9*E861-Cout_Audit)</f>
        <v/>
      </c>
      <c r="N861" s="137">
        <f>SIMULATEUR!$L$10*(SIMULATEUR!$H$10*F861-Cout_Audit)</f>
        <v/>
      </c>
      <c r="O861" s="137">
        <f>SIMULATEUR!$L$11*(SIMULATEUR!$H$11*G861-Cout_Audit)</f>
        <v/>
      </c>
      <c r="P861" s="137">
        <f>SIMULATEUR!$L$12*(SIMULATEUR!$H$12*H861-Cout_Audit)</f>
        <v/>
      </c>
      <c r="Q861" s="137">
        <f>SIMULATEUR!$L$13*(SIMULATEUR!$H$13*I861-Cout_Audit)</f>
        <v/>
      </c>
      <c r="S861" s="138">
        <f>SUM(J861:Q861)</f>
        <v/>
      </c>
    </row>
    <row r="862">
      <c r="A862" s="135" t="n">
        <v>859</v>
      </c>
      <c r="B862" s="136">
        <f>MAX(0,MIN(1,NORMINV(RAND(),Taux_Recup,Ecart_Type_Recup)))</f>
        <v/>
      </c>
      <c r="C862" s="136">
        <f>MAX(0,MIN(1,NORMINV(RAND(),Taux_Recup,Ecart_Type_Recup)))</f>
        <v/>
      </c>
      <c r="D862" s="136">
        <f>MAX(0,MIN(1,NORMINV(RAND(),Taux_Recup,Ecart_Type_Recup)))</f>
        <v/>
      </c>
      <c r="E862" s="136">
        <f>MAX(0,MIN(1,NORMINV(RAND(),Taux_Recup,Ecart_Type_Recup)))</f>
        <v/>
      </c>
      <c r="F862" s="136">
        <f>MAX(0,MIN(1,NORMINV(RAND(),Taux_Recup,Ecart_Type_Recup)))</f>
        <v/>
      </c>
      <c r="G862" s="136">
        <f>MAX(0,MIN(1,NORMINV(RAND(),Taux_Recup,Ecart_Type_Recup)))</f>
        <v/>
      </c>
      <c r="H862" s="136">
        <f>MAX(0,MIN(1,NORMINV(RAND(),Taux_Recup,Ecart_Type_Recup)))</f>
        <v/>
      </c>
      <c r="I862" s="136">
        <f>MAX(0,MIN(1,NORMINV(RAND(),Taux_Recup,Ecart_Type_Recup)))</f>
        <v/>
      </c>
      <c r="J862" s="137">
        <f>SIMULATEUR!$L$6*(SIMULATEUR!$H$6*B862-Cout_Audit)</f>
        <v/>
      </c>
      <c r="K862" s="137">
        <f>SIMULATEUR!$L$7*(SIMULATEUR!$H$7*C862-Cout_Audit)</f>
        <v/>
      </c>
      <c r="L862" s="137">
        <f>SIMULATEUR!$L$8*(SIMULATEUR!$H$8*D862-Cout_Audit)</f>
        <v/>
      </c>
      <c r="M862" s="137">
        <f>SIMULATEUR!$L$9*(SIMULATEUR!$H$9*E862-Cout_Audit)</f>
        <v/>
      </c>
      <c r="N862" s="137">
        <f>SIMULATEUR!$L$10*(SIMULATEUR!$H$10*F862-Cout_Audit)</f>
        <v/>
      </c>
      <c r="O862" s="137">
        <f>SIMULATEUR!$L$11*(SIMULATEUR!$H$11*G862-Cout_Audit)</f>
        <v/>
      </c>
      <c r="P862" s="137">
        <f>SIMULATEUR!$L$12*(SIMULATEUR!$H$12*H862-Cout_Audit)</f>
        <v/>
      </c>
      <c r="Q862" s="137">
        <f>SIMULATEUR!$L$13*(SIMULATEUR!$H$13*I862-Cout_Audit)</f>
        <v/>
      </c>
      <c r="S862" s="138">
        <f>SUM(J862:Q862)</f>
        <v/>
      </c>
    </row>
    <row r="863">
      <c r="A863" s="135" t="n">
        <v>860</v>
      </c>
      <c r="B863" s="136">
        <f>MAX(0,MIN(1,NORMINV(RAND(),Taux_Recup,Ecart_Type_Recup)))</f>
        <v/>
      </c>
      <c r="C863" s="136">
        <f>MAX(0,MIN(1,NORMINV(RAND(),Taux_Recup,Ecart_Type_Recup)))</f>
        <v/>
      </c>
      <c r="D863" s="136">
        <f>MAX(0,MIN(1,NORMINV(RAND(),Taux_Recup,Ecart_Type_Recup)))</f>
        <v/>
      </c>
      <c r="E863" s="136">
        <f>MAX(0,MIN(1,NORMINV(RAND(),Taux_Recup,Ecart_Type_Recup)))</f>
        <v/>
      </c>
      <c r="F863" s="136">
        <f>MAX(0,MIN(1,NORMINV(RAND(),Taux_Recup,Ecart_Type_Recup)))</f>
        <v/>
      </c>
      <c r="G863" s="136">
        <f>MAX(0,MIN(1,NORMINV(RAND(),Taux_Recup,Ecart_Type_Recup)))</f>
        <v/>
      </c>
      <c r="H863" s="136">
        <f>MAX(0,MIN(1,NORMINV(RAND(),Taux_Recup,Ecart_Type_Recup)))</f>
        <v/>
      </c>
      <c r="I863" s="136">
        <f>MAX(0,MIN(1,NORMINV(RAND(),Taux_Recup,Ecart_Type_Recup)))</f>
        <v/>
      </c>
      <c r="J863" s="137">
        <f>SIMULATEUR!$L$6*(SIMULATEUR!$H$6*B863-Cout_Audit)</f>
        <v/>
      </c>
      <c r="K863" s="137">
        <f>SIMULATEUR!$L$7*(SIMULATEUR!$H$7*C863-Cout_Audit)</f>
        <v/>
      </c>
      <c r="L863" s="137">
        <f>SIMULATEUR!$L$8*(SIMULATEUR!$H$8*D863-Cout_Audit)</f>
        <v/>
      </c>
      <c r="M863" s="137">
        <f>SIMULATEUR!$L$9*(SIMULATEUR!$H$9*E863-Cout_Audit)</f>
        <v/>
      </c>
      <c r="N863" s="137">
        <f>SIMULATEUR!$L$10*(SIMULATEUR!$H$10*F863-Cout_Audit)</f>
        <v/>
      </c>
      <c r="O863" s="137">
        <f>SIMULATEUR!$L$11*(SIMULATEUR!$H$11*G863-Cout_Audit)</f>
        <v/>
      </c>
      <c r="P863" s="137">
        <f>SIMULATEUR!$L$12*(SIMULATEUR!$H$12*H863-Cout_Audit)</f>
        <v/>
      </c>
      <c r="Q863" s="137">
        <f>SIMULATEUR!$L$13*(SIMULATEUR!$H$13*I863-Cout_Audit)</f>
        <v/>
      </c>
      <c r="S863" s="138">
        <f>SUM(J863:Q863)</f>
        <v/>
      </c>
    </row>
    <row r="864">
      <c r="A864" s="135" t="n">
        <v>861</v>
      </c>
      <c r="B864" s="136">
        <f>MAX(0,MIN(1,NORMINV(RAND(),Taux_Recup,Ecart_Type_Recup)))</f>
        <v/>
      </c>
      <c r="C864" s="136">
        <f>MAX(0,MIN(1,NORMINV(RAND(),Taux_Recup,Ecart_Type_Recup)))</f>
        <v/>
      </c>
      <c r="D864" s="136">
        <f>MAX(0,MIN(1,NORMINV(RAND(),Taux_Recup,Ecart_Type_Recup)))</f>
        <v/>
      </c>
      <c r="E864" s="136">
        <f>MAX(0,MIN(1,NORMINV(RAND(),Taux_Recup,Ecart_Type_Recup)))</f>
        <v/>
      </c>
      <c r="F864" s="136">
        <f>MAX(0,MIN(1,NORMINV(RAND(),Taux_Recup,Ecart_Type_Recup)))</f>
        <v/>
      </c>
      <c r="G864" s="136">
        <f>MAX(0,MIN(1,NORMINV(RAND(),Taux_Recup,Ecart_Type_Recup)))</f>
        <v/>
      </c>
      <c r="H864" s="136">
        <f>MAX(0,MIN(1,NORMINV(RAND(),Taux_Recup,Ecart_Type_Recup)))</f>
        <v/>
      </c>
      <c r="I864" s="136">
        <f>MAX(0,MIN(1,NORMINV(RAND(),Taux_Recup,Ecart_Type_Recup)))</f>
        <v/>
      </c>
      <c r="J864" s="137">
        <f>SIMULATEUR!$L$6*(SIMULATEUR!$H$6*B864-Cout_Audit)</f>
        <v/>
      </c>
      <c r="K864" s="137">
        <f>SIMULATEUR!$L$7*(SIMULATEUR!$H$7*C864-Cout_Audit)</f>
        <v/>
      </c>
      <c r="L864" s="137">
        <f>SIMULATEUR!$L$8*(SIMULATEUR!$H$8*D864-Cout_Audit)</f>
        <v/>
      </c>
      <c r="M864" s="137">
        <f>SIMULATEUR!$L$9*(SIMULATEUR!$H$9*E864-Cout_Audit)</f>
        <v/>
      </c>
      <c r="N864" s="137">
        <f>SIMULATEUR!$L$10*(SIMULATEUR!$H$10*F864-Cout_Audit)</f>
        <v/>
      </c>
      <c r="O864" s="137">
        <f>SIMULATEUR!$L$11*(SIMULATEUR!$H$11*G864-Cout_Audit)</f>
        <v/>
      </c>
      <c r="P864" s="137">
        <f>SIMULATEUR!$L$12*(SIMULATEUR!$H$12*H864-Cout_Audit)</f>
        <v/>
      </c>
      <c r="Q864" s="137">
        <f>SIMULATEUR!$L$13*(SIMULATEUR!$H$13*I864-Cout_Audit)</f>
        <v/>
      </c>
      <c r="S864" s="138">
        <f>SUM(J864:Q864)</f>
        <v/>
      </c>
    </row>
    <row r="865">
      <c r="A865" s="135" t="n">
        <v>862</v>
      </c>
      <c r="B865" s="136">
        <f>MAX(0,MIN(1,NORMINV(RAND(),Taux_Recup,Ecart_Type_Recup)))</f>
        <v/>
      </c>
      <c r="C865" s="136">
        <f>MAX(0,MIN(1,NORMINV(RAND(),Taux_Recup,Ecart_Type_Recup)))</f>
        <v/>
      </c>
      <c r="D865" s="136">
        <f>MAX(0,MIN(1,NORMINV(RAND(),Taux_Recup,Ecart_Type_Recup)))</f>
        <v/>
      </c>
      <c r="E865" s="136">
        <f>MAX(0,MIN(1,NORMINV(RAND(),Taux_Recup,Ecart_Type_Recup)))</f>
        <v/>
      </c>
      <c r="F865" s="136">
        <f>MAX(0,MIN(1,NORMINV(RAND(),Taux_Recup,Ecart_Type_Recup)))</f>
        <v/>
      </c>
      <c r="G865" s="136">
        <f>MAX(0,MIN(1,NORMINV(RAND(),Taux_Recup,Ecart_Type_Recup)))</f>
        <v/>
      </c>
      <c r="H865" s="136">
        <f>MAX(0,MIN(1,NORMINV(RAND(),Taux_Recup,Ecart_Type_Recup)))</f>
        <v/>
      </c>
      <c r="I865" s="136">
        <f>MAX(0,MIN(1,NORMINV(RAND(),Taux_Recup,Ecart_Type_Recup)))</f>
        <v/>
      </c>
      <c r="J865" s="137">
        <f>SIMULATEUR!$L$6*(SIMULATEUR!$H$6*B865-Cout_Audit)</f>
        <v/>
      </c>
      <c r="K865" s="137">
        <f>SIMULATEUR!$L$7*(SIMULATEUR!$H$7*C865-Cout_Audit)</f>
        <v/>
      </c>
      <c r="L865" s="137">
        <f>SIMULATEUR!$L$8*(SIMULATEUR!$H$8*D865-Cout_Audit)</f>
        <v/>
      </c>
      <c r="M865" s="137">
        <f>SIMULATEUR!$L$9*(SIMULATEUR!$H$9*E865-Cout_Audit)</f>
        <v/>
      </c>
      <c r="N865" s="137">
        <f>SIMULATEUR!$L$10*(SIMULATEUR!$H$10*F865-Cout_Audit)</f>
        <v/>
      </c>
      <c r="O865" s="137">
        <f>SIMULATEUR!$L$11*(SIMULATEUR!$H$11*G865-Cout_Audit)</f>
        <v/>
      </c>
      <c r="P865" s="137">
        <f>SIMULATEUR!$L$12*(SIMULATEUR!$H$12*H865-Cout_Audit)</f>
        <v/>
      </c>
      <c r="Q865" s="137">
        <f>SIMULATEUR!$L$13*(SIMULATEUR!$H$13*I865-Cout_Audit)</f>
        <v/>
      </c>
      <c r="S865" s="138">
        <f>SUM(J865:Q865)</f>
        <v/>
      </c>
    </row>
    <row r="866">
      <c r="A866" s="135" t="n">
        <v>863</v>
      </c>
      <c r="B866" s="136">
        <f>MAX(0,MIN(1,NORMINV(RAND(),Taux_Recup,Ecart_Type_Recup)))</f>
        <v/>
      </c>
      <c r="C866" s="136">
        <f>MAX(0,MIN(1,NORMINV(RAND(),Taux_Recup,Ecart_Type_Recup)))</f>
        <v/>
      </c>
      <c r="D866" s="136">
        <f>MAX(0,MIN(1,NORMINV(RAND(),Taux_Recup,Ecart_Type_Recup)))</f>
        <v/>
      </c>
      <c r="E866" s="136">
        <f>MAX(0,MIN(1,NORMINV(RAND(),Taux_Recup,Ecart_Type_Recup)))</f>
        <v/>
      </c>
      <c r="F866" s="136">
        <f>MAX(0,MIN(1,NORMINV(RAND(),Taux_Recup,Ecart_Type_Recup)))</f>
        <v/>
      </c>
      <c r="G866" s="136">
        <f>MAX(0,MIN(1,NORMINV(RAND(),Taux_Recup,Ecart_Type_Recup)))</f>
        <v/>
      </c>
      <c r="H866" s="136">
        <f>MAX(0,MIN(1,NORMINV(RAND(),Taux_Recup,Ecart_Type_Recup)))</f>
        <v/>
      </c>
      <c r="I866" s="136">
        <f>MAX(0,MIN(1,NORMINV(RAND(),Taux_Recup,Ecart_Type_Recup)))</f>
        <v/>
      </c>
      <c r="J866" s="137">
        <f>SIMULATEUR!$L$6*(SIMULATEUR!$H$6*B866-Cout_Audit)</f>
        <v/>
      </c>
      <c r="K866" s="137">
        <f>SIMULATEUR!$L$7*(SIMULATEUR!$H$7*C866-Cout_Audit)</f>
        <v/>
      </c>
      <c r="L866" s="137">
        <f>SIMULATEUR!$L$8*(SIMULATEUR!$H$8*D866-Cout_Audit)</f>
        <v/>
      </c>
      <c r="M866" s="137">
        <f>SIMULATEUR!$L$9*(SIMULATEUR!$H$9*E866-Cout_Audit)</f>
        <v/>
      </c>
      <c r="N866" s="137">
        <f>SIMULATEUR!$L$10*(SIMULATEUR!$H$10*F866-Cout_Audit)</f>
        <v/>
      </c>
      <c r="O866" s="137">
        <f>SIMULATEUR!$L$11*(SIMULATEUR!$H$11*G866-Cout_Audit)</f>
        <v/>
      </c>
      <c r="P866" s="137">
        <f>SIMULATEUR!$L$12*(SIMULATEUR!$H$12*H866-Cout_Audit)</f>
        <v/>
      </c>
      <c r="Q866" s="137">
        <f>SIMULATEUR!$L$13*(SIMULATEUR!$H$13*I866-Cout_Audit)</f>
        <v/>
      </c>
      <c r="S866" s="138">
        <f>SUM(J866:Q866)</f>
        <v/>
      </c>
    </row>
    <row r="867">
      <c r="A867" s="135" t="n">
        <v>864</v>
      </c>
      <c r="B867" s="136">
        <f>MAX(0,MIN(1,NORMINV(RAND(),Taux_Recup,Ecart_Type_Recup)))</f>
        <v/>
      </c>
      <c r="C867" s="136">
        <f>MAX(0,MIN(1,NORMINV(RAND(),Taux_Recup,Ecart_Type_Recup)))</f>
        <v/>
      </c>
      <c r="D867" s="136">
        <f>MAX(0,MIN(1,NORMINV(RAND(),Taux_Recup,Ecart_Type_Recup)))</f>
        <v/>
      </c>
      <c r="E867" s="136">
        <f>MAX(0,MIN(1,NORMINV(RAND(),Taux_Recup,Ecart_Type_Recup)))</f>
        <v/>
      </c>
      <c r="F867" s="136">
        <f>MAX(0,MIN(1,NORMINV(RAND(),Taux_Recup,Ecart_Type_Recup)))</f>
        <v/>
      </c>
      <c r="G867" s="136">
        <f>MAX(0,MIN(1,NORMINV(RAND(),Taux_Recup,Ecart_Type_Recup)))</f>
        <v/>
      </c>
      <c r="H867" s="136">
        <f>MAX(0,MIN(1,NORMINV(RAND(),Taux_Recup,Ecart_Type_Recup)))</f>
        <v/>
      </c>
      <c r="I867" s="136">
        <f>MAX(0,MIN(1,NORMINV(RAND(),Taux_Recup,Ecart_Type_Recup)))</f>
        <v/>
      </c>
      <c r="J867" s="137">
        <f>SIMULATEUR!$L$6*(SIMULATEUR!$H$6*B867-Cout_Audit)</f>
        <v/>
      </c>
      <c r="K867" s="137">
        <f>SIMULATEUR!$L$7*(SIMULATEUR!$H$7*C867-Cout_Audit)</f>
        <v/>
      </c>
      <c r="L867" s="137">
        <f>SIMULATEUR!$L$8*(SIMULATEUR!$H$8*D867-Cout_Audit)</f>
        <v/>
      </c>
      <c r="M867" s="137">
        <f>SIMULATEUR!$L$9*(SIMULATEUR!$H$9*E867-Cout_Audit)</f>
        <v/>
      </c>
      <c r="N867" s="137">
        <f>SIMULATEUR!$L$10*(SIMULATEUR!$H$10*F867-Cout_Audit)</f>
        <v/>
      </c>
      <c r="O867" s="137">
        <f>SIMULATEUR!$L$11*(SIMULATEUR!$H$11*G867-Cout_Audit)</f>
        <v/>
      </c>
      <c r="P867" s="137">
        <f>SIMULATEUR!$L$12*(SIMULATEUR!$H$12*H867-Cout_Audit)</f>
        <v/>
      </c>
      <c r="Q867" s="137">
        <f>SIMULATEUR!$L$13*(SIMULATEUR!$H$13*I867-Cout_Audit)</f>
        <v/>
      </c>
      <c r="S867" s="138">
        <f>SUM(J867:Q867)</f>
        <v/>
      </c>
    </row>
    <row r="868">
      <c r="A868" s="135" t="n">
        <v>865</v>
      </c>
      <c r="B868" s="136">
        <f>MAX(0,MIN(1,NORMINV(RAND(),Taux_Recup,Ecart_Type_Recup)))</f>
        <v/>
      </c>
      <c r="C868" s="136">
        <f>MAX(0,MIN(1,NORMINV(RAND(),Taux_Recup,Ecart_Type_Recup)))</f>
        <v/>
      </c>
      <c r="D868" s="136">
        <f>MAX(0,MIN(1,NORMINV(RAND(),Taux_Recup,Ecart_Type_Recup)))</f>
        <v/>
      </c>
      <c r="E868" s="136">
        <f>MAX(0,MIN(1,NORMINV(RAND(),Taux_Recup,Ecart_Type_Recup)))</f>
        <v/>
      </c>
      <c r="F868" s="136">
        <f>MAX(0,MIN(1,NORMINV(RAND(),Taux_Recup,Ecart_Type_Recup)))</f>
        <v/>
      </c>
      <c r="G868" s="136">
        <f>MAX(0,MIN(1,NORMINV(RAND(),Taux_Recup,Ecart_Type_Recup)))</f>
        <v/>
      </c>
      <c r="H868" s="136">
        <f>MAX(0,MIN(1,NORMINV(RAND(),Taux_Recup,Ecart_Type_Recup)))</f>
        <v/>
      </c>
      <c r="I868" s="136">
        <f>MAX(0,MIN(1,NORMINV(RAND(),Taux_Recup,Ecart_Type_Recup)))</f>
        <v/>
      </c>
      <c r="J868" s="137">
        <f>SIMULATEUR!$L$6*(SIMULATEUR!$H$6*B868-Cout_Audit)</f>
        <v/>
      </c>
      <c r="K868" s="137">
        <f>SIMULATEUR!$L$7*(SIMULATEUR!$H$7*C868-Cout_Audit)</f>
        <v/>
      </c>
      <c r="L868" s="137">
        <f>SIMULATEUR!$L$8*(SIMULATEUR!$H$8*D868-Cout_Audit)</f>
        <v/>
      </c>
      <c r="M868" s="137">
        <f>SIMULATEUR!$L$9*(SIMULATEUR!$H$9*E868-Cout_Audit)</f>
        <v/>
      </c>
      <c r="N868" s="137">
        <f>SIMULATEUR!$L$10*(SIMULATEUR!$H$10*F868-Cout_Audit)</f>
        <v/>
      </c>
      <c r="O868" s="137">
        <f>SIMULATEUR!$L$11*(SIMULATEUR!$H$11*G868-Cout_Audit)</f>
        <v/>
      </c>
      <c r="P868" s="137">
        <f>SIMULATEUR!$L$12*(SIMULATEUR!$H$12*H868-Cout_Audit)</f>
        <v/>
      </c>
      <c r="Q868" s="137">
        <f>SIMULATEUR!$L$13*(SIMULATEUR!$H$13*I868-Cout_Audit)</f>
        <v/>
      </c>
      <c r="S868" s="138">
        <f>SUM(J868:Q868)</f>
        <v/>
      </c>
    </row>
    <row r="869">
      <c r="A869" s="135" t="n">
        <v>866</v>
      </c>
      <c r="B869" s="136">
        <f>MAX(0,MIN(1,NORMINV(RAND(),Taux_Recup,Ecart_Type_Recup)))</f>
        <v/>
      </c>
      <c r="C869" s="136">
        <f>MAX(0,MIN(1,NORMINV(RAND(),Taux_Recup,Ecart_Type_Recup)))</f>
        <v/>
      </c>
      <c r="D869" s="136">
        <f>MAX(0,MIN(1,NORMINV(RAND(),Taux_Recup,Ecart_Type_Recup)))</f>
        <v/>
      </c>
      <c r="E869" s="136">
        <f>MAX(0,MIN(1,NORMINV(RAND(),Taux_Recup,Ecart_Type_Recup)))</f>
        <v/>
      </c>
      <c r="F869" s="136">
        <f>MAX(0,MIN(1,NORMINV(RAND(),Taux_Recup,Ecart_Type_Recup)))</f>
        <v/>
      </c>
      <c r="G869" s="136">
        <f>MAX(0,MIN(1,NORMINV(RAND(),Taux_Recup,Ecart_Type_Recup)))</f>
        <v/>
      </c>
      <c r="H869" s="136">
        <f>MAX(0,MIN(1,NORMINV(RAND(),Taux_Recup,Ecart_Type_Recup)))</f>
        <v/>
      </c>
      <c r="I869" s="136">
        <f>MAX(0,MIN(1,NORMINV(RAND(),Taux_Recup,Ecart_Type_Recup)))</f>
        <v/>
      </c>
      <c r="J869" s="137">
        <f>SIMULATEUR!$L$6*(SIMULATEUR!$H$6*B869-Cout_Audit)</f>
        <v/>
      </c>
      <c r="K869" s="137">
        <f>SIMULATEUR!$L$7*(SIMULATEUR!$H$7*C869-Cout_Audit)</f>
        <v/>
      </c>
      <c r="L869" s="137">
        <f>SIMULATEUR!$L$8*(SIMULATEUR!$H$8*D869-Cout_Audit)</f>
        <v/>
      </c>
      <c r="M869" s="137">
        <f>SIMULATEUR!$L$9*(SIMULATEUR!$H$9*E869-Cout_Audit)</f>
        <v/>
      </c>
      <c r="N869" s="137">
        <f>SIMULATEUR!$L$10*(SIMULATEUR!$H$10*F869-Cout_Audit)</f>
        <v/>
      </c>
      <c r="O869" s="137">
        <f>SIMULATEUR!$L$11*(SIMULATEUR!$H$11*G869-Cout_Audit)</f>
        <v/>
      </c>
      <c r="P869" s="137">
        <f>SIMULATEUR!$L$12*(SIMULATEUR!$H$12*H869-Cout_Audit)</f>
        <v/>
      </c>
      <c r="Q869" s="137">
        <f>SIMULATEUR!$L$13*(SIMULATEUR!$H$13*I869-Cout_Audit)</f>
        <v/>
      </c>
      <c r="S869" s="138">
        <f>SUM(J869:Q869)</f>
        <v/>
      </c>
    </row>
    <row r="870">
      <c r="A870" s="135" t="n">
        <v>867</v>
      </c>
      <c r="B870" s="136">
        <f>MAX(0,MIN(1,NORMINV(RAND(),Taux_Recup,Ecart_Type_Recup)))</f>
        <v/>
      </c>
      <c r="C870" s="136">
        <f>MAX(0,MIN(1,NORMINV(RAND(),Taux_Recup,Ecart_Type_Recup)))</f>
        <v/>
      </c>
      <c r="D870" s="136">
        <f>MAX(0,MIN(1,NORMINV(RAND(),Taux_Recup,Ecart_Type_Recup)))</f>
        <v/>
      </c>
      <c r="E870" s="136">
        <f>MAX(0,MIN(1,NORMINV(RAND(),Taux_Recup,Ecart_Type_Recup)))</f>
        <v/>
      </c>
      <c r="F870" s="136">
        <f>MAX(0,MIN(1,NORMINV(RAND(),Taux_Recup,Ecart_Type_Recup)))</f>
        <v/>
      </c>
      <c r="G870" s="136">
        <f>MAX(0,MIN(1,NORMINV(RAND(),Taux_Recup,Ecart_Type_Recup)))</f>
        <v/>
      </c>
      <c r="H870" s="136">
        <f>MAX(0,MIN(1,NORMINV(RAND(),Taux_Recup,Ecart_Type_Recup)))</f>
        <v/>
      </c>
      <c r="I870" s="136">
        <f>MAX(0,MIN(1,NORMINV(RAND(),Taux_Recup,Ecart_Type_Recup)))</f>
        <v/>
      </c>
      <c r="J870" s="137">
        <f>SIMULATEUR!$L$6*(SIMULATEUR!$H$6*B870-Cout_Audit)</f>
        <v/>
      </c>
      <c r="K870" s="137">
        <f>SIMULATEUR!$L$7*(SIMULATEUR!$H$7*C870-Cout_Audit)</f>
        <v/>
      </c>
      <c r="L870" s="137">
        <f>SIMULATEUR!$L$8*(SIMULATEUR!$H$8*D870-Cout_Audit)</f>
        <v/>
      </c>
      <c r="M870" s="137">
        <f>SIMULATEUR!$L$9*(SIMULATEUR!$H$9*E870-Cout_Audit)</f>
        <v/>
      </c>
      <c r="N870" s="137">
        <f>SIMULATEUR!$L$10*(SIMULATEUR!$H$10*F870-Cout_Audit)</f>
        <v/>
      </c>
      <c r="O870" s="137">
        <f>SIMULATEUR!$L$11*(SIMULATEUR!$H$11*G870-Cout_Audit)</f>
        <v/>
      </c>
      <c r="P870" s="137">
        <f>SIMULATEUR!$L$12*(SIMULATEUR!$H$12*H870-Cout_Audit)</f>
        <v/>
      </c>
      <c r="Q870" s="137">
        <f>SIMULATEUR!$L$13*(SIMULATEUR!$H$13*I870-Cout_Audit)</f>
        <v/>
      </c>
      <c r="S870" s="138">
        <f>SUM(J870:Q870)</f>
        <v/>
      </c>
    </row>
    <row r="871">
      <c r="A871" s="135" t="n">
        <v>868</v>
      </c>
      <c r="B871" s="136">
        <f>MAX(0,MIN(1,NORMINV(RAND(),Taux_Recup,Ecart_Type_Recup)))</f>
        <v/>
      </c>
      <c r="C871" s="136">
        <f>MAX(0,MIN(1,NORMINV(RAND(),Taux_Recup,Ecart_Type_Recup)))</f>
        <v/>
      </c>
      <c r="D871" s="136">
        <f>MAX(0,MIN(1,NORMINV(RAND(),Taux_Recup,Ecart_Type_Recup)))</f>
        <v/>
      </c>
      <c r="E871" s="136">
        <f>MAX(0,MIN(1,NORMINV(RAND(),Taux_Recup,Ecart_Type_Recup)))</f>
        <v/>
      </c>
      <c r="F871" s="136">
        <f>MAX(0,MIN(1,NORMINV(RAND(),Taux_Recup,Ecart_Type_Recup)))</f>
        <v/>
      </c>
      <c r="G871" s="136">
        <f>MAX(0,MIN(1,NORMINV(RAND(),Taux_Recup,Ecart_Type_Recup)))</f>
        <v/>
      </c>
      <c r="H871" s="136">
        <f>MAX(0,MIN(1,NORMINV(RAND(),Taux_Recup,Ecart_Type_Recup)))</f>
        <v/>
      </c>
      <c r="I871" s="136">
        <f>MAX(0,MIN(1,NORMINV(RAND(),Taux_Recup,Ecart_Type_Recup)))</f>
        <v/>
      </c>
      <c r="J871" s="137">
        <f>SIMULATEUR!$L$6*(SIMULATEUR!$H$6*B871-Cout_Audit)</f>
        <v/>
      </c>
      <c r="K871" s="137">
        <f>SIMULATEUR!$L$7*(SIMULATEUR!$H$7*C871-Cout_Audit)</f>
        <v/>
      </c>
      <c r="L871" s="137">
        <f>SIMULATEUR!$L$8*(SIMULATEUR!$H$8*D871-Cout_Audit)</f>
        <v/>
      </c>
      <c r="M871" s="137">
        <f>SIMULATEUR!$L$9*(SIMULATEUR!$H$9*E871-Cout_Audit)</f>
        <v/>
      </c>
      <c r="N871" s="137">
        <f>SIMULATEUR!$L$10*(SIMULATEUR!$H$10*F871-Cout_Audit)</f>
        <v/>
      </c>
      <c r="O871" s="137">
        <f>SIMULATEUR!$L$11*(SIMULATEUR!$H$11*G871-Cout_Audit)</f>
        <v/>
      </c>
      <c r="P871" s="137">
        <f>SIMULATEUR!$L$12*(SIMULATEUR!$H$12*H871-Cout_Audit)</f>
        <v/>
      </c>
      <c r="Q871" s="137">
        <f>SIMULATEUR!$L$13*(SIMULATEUR!$H$13*I871-Cout_Audit)</f>
        <v/>
      </c>
      <c r="S871" s="138">
        <f>SUM(J871:Q871)</f>
        <v/>
      </c>
    </row>
    <row r="872">
      <c r="A872" s="135" t="n">
        <v>869</v>
      </c>
      <c r="B872" s="136">
        <f>MAX(0,MIN(1,NORMINV(RAND(),Taux_Recup,Ecart_Type_Recup)))</f>
        <v/>
      </c>
      <c r="C872" s="136">
        <f>MAX(0,MIN(1,NORMINV(RAND(),Taux_Recup,Ecart_Type_Recup)))</f>
        <v/>
      </c>
      <c r="D872" s="136">
        <f>MAX(0,MIN(1,NORMINV(RAND(),Taux_Recup,Ecart_Type_Recup)))</f>
        <v/>
      </c>
      <c r="E872" s="136">
        <f>MAX(0,MIN(1,NORMINV(RAND(),Taux_Recup,Ecart_Type_Recup)))</f>
        <v/>
      </c>
      <c r="F872" s="136">
        <f>MAX(0,MIN(1,NORMINV(RAND(),Taux_Recup,Ecart_Type_Recup)))</f>
        <v/>
      </c>
      <c r="G872" s="136">
        <f>MAX(0,MIN(1,NORMINV(RAND(),Taux_Recup,Ecart_Type_Recup)))</f>
        <v/>
      </c>
      <c r="H872" s="136">
        <f>MAX(0,MIN(1,NORMINV(RAND(),Taux_Recup,Ecart_Type_Recup)))</f>
        <v/>
      </c>
      <c r="I872" s="136">
        <f>MAX(0,MIN(1,NORMINV(RAND(),Taux_Recup,Ecart_Type_Recup)))</f>
        <v/>
      </c>
      <c r="J872" s="137">
        <f>SIMULATEUR!$L$6*(SIMULATEUR!$H$6*B872-Cout_Audit)</f>
        <v/>
      </c>
      <c r="K872" s="137">
        <f>SIMULATEUR!$L$7*(SIMULATEUR!$H$7*C872-Cout_Audit)</f>
        <v/>
      </c>
      <c r="L872" s="137">
        <f>SIMULATEUR!$L$8*(SIMULATEUR!$H$8*D872-Cout_Audit)</f>
        <v/>
      </c>
      <c r="M872" s="137">
        <f>SIMULATEUR!$L$9*(SIMULATEUR!$H$9*E872-Cout_Audit)</f>
        <v/>
      </c>
      <c r="N872" s="137">
        <f>SIMULATEUR!$L$10*(SIMULATEUR!$H$10*F872-Cout_Audit)</f>
        <v/>
      </c>
      <c r="O872" s="137">
        <f>SIMULATEUR!$L$11*(SIMULATEUR!$H$11*G872-Cout_Audit)</f>
        <v/>
      </c>
      <c r="P872" s="137">
        <f>SIMULATEUR!$L$12*(SIMULATEUR!$H$12*H872-Cout_Audit)</f>
        <v/>
      </c>
      <c r="Q872" s="137">
        <f>SIMULATEUR!$L$13*(SIMULATEUR!$H$13*I872-Cout_Audit)</f>
        <v/>
      </c>
      <c r="S872" s="138">
        <f>SUM(J872:Q872)</f>
        <v/>
      </c>
    </row>
    <row r="873">
      <c r="A873" s="135" t="n">
        <v>870</v>
      </c>
      <c r="B873" s="136">
        <f>MAX(0,MIN(1,NORMINV(RAND(),Taux_Recup,Ecart_Type_Recup)))</f>
        <v/>
      </c>
      <c r="C873" s="136">
        <f>MAX(0,MIN(1,NORMINV(RAND(),Taux_Recup,Ecart_Type_Recup)))</f>
        <v/>
      </c>
      <c r="D873" s="136">
        <f>MAX(0,MIN(1,NORMINV(RAND(),Taux_Recup,Ecart_Type_Recup)))</f>
        <v/>
      </c>
      <c r="E873" s="136">
        <f>MAX(0,MIN(1,NORMINV(RAND(),Taux_Recup,Ecart_Type_Recup)))</f>
        <v/>
      </c>
      <c r="F873" s="136">
        <f>MAX(0,MIN(1,NORMINV(RAND(),Taux_Recup,Ecart_Type_Recup)))</f>
        <v/>
      </c>
      <c r="G873" s="136">
        <f>MAX(0,MIN(1,NORMINV(RAND(),Taux_Recup,Ecart_Type_Recup)))</f>
        <v/>
      </c>
      <c r="H873" s="136">
        <f>MAX(0,MIN(1,NORMINV(RAND(),Taux_Recup,Ecart_Type_Recup)))</f>
        <v/>
      </c>
      <c r="I873" s="136">
        <f>MAX(0,MIN(1,NORMINV(RAND(),Taux_Recup,Ecart_Type_Recup)))</f>
        <v/>
      </c>
      <c r="J873" s="137">
        <f>SIMULATEUR!$L$6*(SIMULATEUR!$H$6*B873-Cout_Audit)</f>
        <v/>
      </c>
      <c r="K873" s="137">
        <f>SIMULATEUR!$L$7*(SIMULATEUR!$H$7*C873-Cout_Audit)</f>
        <v/>
      </c>
      <c r="L873" s="137">
        <f>SIMULATEUR!$L$8*(SIMULATEUR!$H$8*D873-Cout_Audit)</f>
        <v/>
      </c>
      <c r="M873" s="137">
        <f>SIMULATEUR!$L$9*(SIMULATEUR!$H$9*E873-Cout_Audit)</f>
        <v/>
      </c>
      <c r="N873" s="137">
        <f>SIMULATEUR!$L$10*(SIMULATEUR!$H$10*F873-Cout_Audit)</f>
        <v/>
      </c>
      <c r="O873" s="137">
        <f>SIMULATEUR!$L$11*(SIMULATEUR!$H$11*G873-Cout_Audit)</f>
        <v/>
      </c>
      <c r="P873" s="137">
        <f>SIMULATEUR!$L$12*(SIMULATEUR!$H$12*H873-Cout_Audit)</f>
        <v/>
      </c>
      <c r="Q873" s="137">
        <f>SIMULATEUR!$L$13*(SIMULATEUR!$H$13*I873-Cout_Audit)</f>
        <v/>
      </c>
      <c r="S873" s="138">
        <f>SUM(J873:Q873)</f>
        <v/>
      </c>
    </row>
    <row r="874">
      <c r="A874" s="135" t="n">
        <v>871</v>
      </c>
      <c r="B874" s="136">
        <f>MAX(0,MIN(1,NORMINV(RAND(),Taux_Recup,Ecart_Type_Recup)))</f>
        <v/>
      </c>
      <c r="C874" s="136">
        <f>MAX(0,MIN(1,NORMINV(RAND(),Taux_Recup,Ecart_Type_Recup)))</f>
        <v/>
      </c>
      <c r="D874" s="136">
        <f>MAX(0,MIN(1,NORMINV(RAND(),Taux_Recup,Ecart_Type_Recup)))</f>
        <v/>
      </c>
      <c r="E874" s="136">
        <f>MAX(0,MIN(1,NORMINV(RAND(),Taux_Recup,Ecart_Type_Recup)))</f>
        <v/>
      </c>
      <c r="F874" s="136">
        <f>MAX(0,MIN(1,NORMINV(RAND(),Taux_Recup,Ecart_Type_Recup)))</f>
        <v/>
      </c>
      <c r="G874" s="136">
        <f>MAX(0,MIN(1,NORMINV(RAND(),Taux_Recup,Ecart_Type_Recup)))</f>
        <v/>
      </c>
      <c r="H874" s="136">
        <f>MAX(0,MIN(1,NORMINV(RAND(),Taux_Recup,Ecart_Type_Recup)))</f>
        <v/>
      </c>
      <c r="I874" s="136">
        <f>MAX(0,MIN(1,NORMINV(RAND(),Taux_Recup,Ecart_Type_Recup)))</f>
        <v/>
      </c>
      <c r="J874" s="137">
        <f>SIMULATEUR!$L$6*(SIMULATEUR!$H$6*B874-Cout_Audit)</f>
        <v/>
      </c>
      <c r="K874" s="137">
        <f>SIMULATEUR!$L$7*(SIMULATEUR!$H$7*C874-Cout_Audit)</f>
        <v/>
      </c>
      <c r="L874" s="137">
        <f>SIMULATEUR!$L$8*(SIMULATEUR!$H$8*D874-Cout_Audit)</f>
        <v/>
      </c>
      <c r="M874" s="137">
        <f>SIMULATEUR!$L$9*(SIMULATEUR!$H$9*E874-Cout_Audit)</f>
        <v/>
      </c>
      <c r="N874" s="137">
        <f>SIMULATEUR!$L$10*(SIMULATEUR!$H$10*F874-Cout_Audit)</f>
        <v/>
      </c>
      <c r="O874" s="137">
        <f>SIMULATEUR!$L$11*(SIMULATEUR!$H$11*G874-Cout_Audit)</f>
        <v/>
      </c>
      <c r="P874" s="137">
        <f>SIMULATEUR!$L$12*(SIMULATEUR!$H$12*H874-Cout_Audit)</f>
        <v/>
      </c>
      <c r="Q874" s="137">
        <f>SIMULATEUR!$L$13*(SIMULATEUR!$H$13*I874-Cout_Audit)</f>
        <v/>
      </c>
      <c r="S874" s="138">
        <f>SUM(J874:Q874)</f>
        <v/>
      </c>
    </row>
    <row r="875">
      <c r="A875" s="135" t="n">
        <v>872</v>
      </c>
      <c r="B875" s="136">
        <f>MAX(0,MIN(1,NORMINV(RAND(),Taux_Recup,Ecart_Type_Recup)))</f>
        <v/>
      </c>
      <c r="C875" s="136">
        <f>MAX(0,MIN(1,NORMINV(RAND(),Taux_Recup,Ecart_Type_Recup)))</f>
        <v/>
      </c>
      <c r="D875" s="136">
        <f>MAX(0,MIN(1,NORMINV(RAND(),Taux_Recup,Ecart_Type_Recup)))</f>
        <v/>
      </c>
      <c r="E875" s="136">
        <f>MAX(0,MIN(1,NORMINV(RAND(),Taux_Recup,Ecart_Type_Recup)))</f>
        <v/>
      </c>
      <c r="F875" s="136">
        <f>MAX(0,MIN(1,NORMINV(RAND(),Taux_Recup,Ecart_Type_Recup)))</f>
        <v/>
      </c>
      <c r="G875" s="136">
        <f>MAX(0,MIN(1,NORMINV(RAND(),Taux_Recup,Ecart_Type_Recup)))</f>
        <v/>
      </c>
      <c r="H875" s="136">
        <f>MAX(0,MIN(1,NORMINV(RAND(),Taux_Recup,Ecart_Type_Recup)))</f>
        <v/>
      </c>
      <c r="I875" s="136">
        <f>MAX(0,MIN(1,NORMINV(RAND(),Taux_Recup,Ecart_Type_Recup)))</f>
        <v/>
      </c>
      <c r="J875" s="137">
        <f>SIMULATEUR!$L$6*(SIMULATEUR!$H$6*B875-Cout_Audit)</f>
        <v/>
      </c>
      <c r="K875" s="137">
        <f>SIMULATEUR!$L$7*(SIMULATEUR!$H$7*C875-Cout_Audit)</f>
        <v/>
      </c>
      <c r="L875" s="137">
        <f>SIMULATEUR!$L$8*(SIMULATEUR!$H$8*D875-Cout_Audit)</f>
        <v/>
      </c>
      <c r="M875" s="137">
        <f>SIMULATEUR!$L$9*(SIMULATEUR!$H$9*E875-Cout_Audit)</f>
        <v/>
      </c>
      <c r="N875" s="137">
        <f>SIMULATEUR!$L$10*(SIMULATEUR!$H$10*F875-Cout_Audit)</f>
        <v/>
      </c>
      <c r="O875" s="137">
        <f>SIMULATEUR!$L$11*(SIMULATEUR!$H$11*G875-Cout_Audit)</f>
        <v/>
      </c>
      <c r="P875" s="137">
        <f>SIMULATEUR!$L$12*(SIMULATEUR!$H$12*H875-Cout_Audit)</f>
        <v/>
      </c>
      <c r="Q875" s="137">
        <f>SIMULATEUR!$L$13*(SIMULATEUR!$H$13*I875-Cout_Audit)</f>
        <v/>
      </c>
      <c r="S875" s="138">
        <f>SUM(J875:Q875)</f>
        <v/>
      </c>
    </row>
    <row r="876">
      <c r="A876" s="135" t="n">
        <v>873</v>
      </c>
      <c r="B876" s="136">
        <f>MAX(0,MIN(1,NORMINV(RAND(),Taux_Recup,Ecart_Type_Recup)))</f>
        <v/>
      </c>
      <c r="C876" s="136">
        <f>MAX(0,MIN(1,NORMINV(RAND(),Taux_Recup,Ecart_Type_Recup)))</f>
        <v/>
      </c>
      <c r="D876" s="136">
        <f>MAX(0,MIN(1,NORMINV(RAND(),Taux_Recup,Ecart_Type_Recup)))</f>
        <v/>
      </c>
      <c r="E876" s="136">
        <f>MAX(0,MIN(1,NORMINV(RAND(),Taux_Recup,Ecart_Type_Recup)))</f>
        <v/>
      </c>
      <c r="F876" s="136">
        <f>MAX(0,MIN(1,NORMINV(RAND(),Taux_Recup,Ecart_Type_Recup)))</f>
        <v/>
      </c>
      <c r="G876" s="136">
        <f>MAX(0,MIN(1,NORMINV(RAND(),Taux_Recup,Ecart_Type_Recup)))</f>
        <v/>
      </c>
      <c r="H876" s="136">
        <f>MAX(0,MIN(1,NORMINV(RAND(),Taux_Recup,Ecart_Type_Recup)))</f>
        <v/>
      </c>
      <c r="I876" s="136">
        <f>MAX(0,MIN(1,NORMINV(RAND(),Taux_Recup,Ecart_Type_Recup)))</f>
        <v/>
      </c>
      <c r="J876" s="137">
        <f>SIMULATEUR!$L$6*(SIMULATEUR!$H$6*B876-Cout_Audit)</f>
        <v/>
      </c>
      <c r="K876" s="137">
        <f>SIMULATEUR!$L$7*(SIMULATEUR!$H$7*C876-Cout_Audit)</f>
        <v/>
      </c>
      <c r="L876" s="137">
        <f>SIMULATEUR!$L$8*(SIMULATEUR!$H$8*D876-Cout_Audit)</f>
        <v/>
      </c>
      <c r="M876" s="137">
        <f>SIMULATEUR!$L$9*(SIMULATEUR!$H$9*E876-Cout_Audit)</f>
        <v/>
      </c>
      <c r="N876" s="137">
        <f>SIMULATEUR!$L$10*(SIMULATEUR!$H$10*F876-Cout_Audit)</f>
        <v/>
      </c>
      <c r="O876" s="137">
        <f>SIMULATEUR!$L$11*(SIMULATEUR!$H$11*G876-Cout_Audit)</f>
        <v/>
      </c>
      <c r="P876" s="137">
        <f>SIMULATEUR!$L$12*(SIMULATEUR!$H$12*H876-Cout_Audit)</f>
        <v/>
      </c>
      <c r="Q876" s="137">
        <f>SIMULATEUR!$L$13*(SIMULATEUR!$H$13*I876-Cout_Audit)</f>
        <v/>
      </c>
      <c r="S876" s="138">
        <f>SUM(J876:Q876)</f>
        <v/>
      </c>
    </row>
    <row r="877">
      <c r="A877" s="135" t="n">
        <v>874</v>
      </c>
      <c r="B877" s="136">
        <f>MAX(0,MIN(1,NORMINV(RAND(),Taux_Recup,Ecart_Type_Recup)))</f>
        <v/>
      </c>
      <c r="C877" s="136">
        <f>MAX(0,MIN(1,NORMINV(RAND(),Taux_Recup,Ecart_Type_Recup)))</f>
        <v/>
      </c>
      <c r="D877" s="136">
        <f>MAX(0,MIN(1,NORMINV(RAND(),Taux_Recup,Ecart_Type_Recup)))</f>
        <v/>
      </c>
      <c r="E877" s="136">
        <f>MAX(0,MIN(1,NORMINV(RAND(),Taux_Recup,Ecart_Type_Recup)))</f>
        <v/>
      </c>
      <c r="F877" s="136">
        <f>MAX(0,MIN(1,NORMINV(RAND(),Taux_Recup,Ecart_Type_Recup)))</f>
        <v/>
      </c>
      <c r="G877" s="136">
        <f>MAX(0,MIN(1,NORMINV(RAND(),Taux_Recup,Ecart_Type_Recup)))</f>
        <v/>
      </c>
      <c r="H877" s="136">
        <f>MAX(0,MIN(1,NORMINV(RAND(),Taux_Recup,Ecart_Type_Recup)))</f>
        <v/>
      </c>
      <c r="I877" s="136">
        <f>MAX(0,MIN(1,NORMINV(RAND(),Taux_Recup,Ecart_Type_Recup)))</f>
        <v/>
      </c>
      <c r="J877" s="137">
        <f>SIMULATEUR!$L$6*(SIMULATEUR!$H$6*B877-Cout_Audit)</f>
        <v/>
      </c>
      <c r="K877" s="137">
        <f>SIMULATEUR!$L$7*(SIMULATEUR!$H$7*C877-Cout_Audit)</f>
        <v/>
      </c>
      <c r="L877" s="137">
        <f>SIMULATEUR!$L$8*(SIMULATEUR!$H$8*D877-Cout_Audit)</f>
        <v/>
      </c>
      <c r="M877" s="137">
        <f>SIMULATEUR!$L$9*(SIMULATEUR!$H$9*E877-Cout_Audit)</f>
        <v/>
      </c>
      <c r="N877" s="137">
        <f>SIMULATEUR!$L$10*(SIMULATEUR!$H$10*F877-Cout_Audit)</f>
        <v/>
      </c>
      <c r="O877" s="137">
        <f>SIMULATEUR!$L$11*(SIMULATEUR!$H$11*G877-Cout_Audit)</f>
        <v/>
      </c>
      <c r="P877" s="137">
        <f>SIMULATEUR!$L$12*(SIMULATEUR!$H$12*H877-Cout_Audit)</f>
        <v/>
      </c>
      <c r="Q877" s="137">
        <f>SIMULATEUR!$L$13*(SIMULATEUR!$H$13*I877-Cout_Audit)</f>
        <v/>
      </c>
      <c r="S877" s="138">
        <f>SUM(J877:Q877)</f>
        <v/>
      </c>
    </row>
    <row r="878">
      <c r="A878" s="135" t="n">
        <v>875</v>
      </c>
      <c r="B878" s="136">
        <f>MAX(0,MIN(1,NORMINV(RAND(),Taux_Recup,Ecart_Type_Recup)))</f>
        <v/>
      </c>
      <c r="C878" s="136">
        <f>MAX(0,MIN(1,NORMINV(RAND(),Taux_Recup,Ecart_Type_Recup)))</f>
        <v/>
      </c>
      <c r="D878" s="136">
        <f>MAX(0,MIN(1,NORMINV(RAND(),Taux_Recup,Ecart_Type_Recup)))</f>
        <v/>
      </c>
      <c r="E878" s="136">
        <f>MAX(0,MIN(1,NORMINV(RAND(),Taux_Recup,Ecart_Type_Recup)))</f>
        <v/>
      </c>
      <c r="F878" s="136">
        <f>MAX(0,MIN(1,NORMINV(RAND(),Taux_Recup,Ecart_Type_Recup)))</f>
        <v/>
      </c>
      <c r="G878" s="136">
        <f>MAX(0,MIN(1,NORMINV(RAND(),Taux_Recup,Ecart_Type_Recup)))</f>
        <v/>
      </c>
      <c r="H878" s="136">
        <f>MAX(0,MIN(1,NORMINV(RAND(),Taux_Recup,Ecart_Type_Recup)))</f>
        <v/>
      </c>
      <c r="I878" s="136">
        <f>MAX(0,MIN(1,NORMINV(RAND(),Taux_Recup,Ecart_Type_Recup)))</f>
        <v/>
      </c>
      <c r="J878" s="137">
        <f>SIMULATEUR!$L$6*(SIMULATEUR!$H$6*B878-Cout_Audit)</f>
        <v/>
      </c>
      <c r="K878" s="137">
        <f>SIMULATEUR!$L$7*(SIMULATEUR!$H$7*C878-Cout_Audit)</f>
        <v/>
      </c>
      <c r="L878" s="137">
        <f>SIMULATEUR!$L$8*(SIMULATEUR!$H$8*D878-Cout_Audit)</f>
        <v/>
      </c>
      <c r="M878" s="137">
        <f>SIMULATEUR!$L$9*(SIMULATEUR!$H$9*E878-Cout_Audit)</f>
        <v/>
      </c>
      <c r="N878" s="137">
        <f>SIMULATEUR!$L$10*(SIMULATEUR!$H$10*F878-Cout_Audit)</f>
        <v/>
      </c>
      <c r="O878" s="137">
        <f>SIMULATEUR!$L$11*(SIMULATEUR!$H$11*G878-Cout_Audit)</f>
        <v/>
      </c>
      <c r="P878" s="137">
        <f>SIMULATEUR!$L$12*(SIMULATEUR!$H$12*H878-Cout_Audit)</f>
        <v/>
      </c>
      <c r="Q878" s="137">
        <f>SIMULATEUR!$L$13*(SIMULATEUR!$H$13*I878-Cout_Audit)</f>
        <v/>
      </c>
      <c r="S878" s="138">
        <f>SUM(J878:Q878)</f>
        <v/>
      </c>
    </row>
    <row r="879">
      <c r="A879" s="135" t="n">
        <v>876</v>
      </c>
      <c r="B879" s="136">
        <f>MAX(0,MIN(1,NORMINV(RAND(),Taux_Recup,Ecart_Type_Recup)))</f>
        <v/>
      </c>
      <c r="C879" s="136">
        <f>MAX(0,MIN(1,NORMINV(RAND(),Taux_Recup,Ecart_Type_Recup)))</f>
        <v/>
      </c>
      <c r="D879" s="136">
        <f>MAX(0,MIN(1,NORMINV(RAND(),Taux_Recup,Ecart_Type_Recup)))</f>
        <v/>
      </c>
      <c r="E879" s="136">
        <f>MAX(0,MIN(1,NORMINV(RAND(),Taux_Recup,Ecart_Type_Recup)))</f>
        <v/>
      </c>
      <c r="F879" s="136">
        <f>MAX(0,MIN(1,NORMINV(RAND(),Taux_Recup,Ecart_Type_Recup)))</f>
        <v/>
      </c>
      <c r="G879" s="136">
        <f>MAX(0,MIN(1,NORMINV(RAND(),Taux_Recup,Ecart_Type_Recup)))</f>
        <v/>
      </c>
      <c r="H879" s="136">
        <f>MAX(0,MIN(1,NORMINV(RAND(),Taux_Recup,Ecart_Type_Recup)))</f>
        <v/>
      </c>
      <c r="I879" s="136">
        <f>MAX(0,MIN(1,NORMINV(RAND(),Taux_Recup,Ecart_Type_Recup)))</f>
        <v/>
      </c>
      <c r="J879" s="137">
        <f>SIMULATEUR!$L$6*(SIMULATEUR!$H$6*B879-Cout_Audit)</f>
        <v/>
      </c>
      <c r="K879" s="137">
        <f>SIMULATEUR!$L$7*(SIMULATEUR!$H$7*C879-Cout_Audit)</f>
        <v/>
      </c>
      <c r="L879" s="137">
        <f>SIMULATEUR!$L$8*(SIMULATEUR!$H$8*D879-Cout_Audit)</f>
        <v/>
      </c>
      <c r="M879" s="137">
        <f>SIMULATEUR!$L$9*(SIMULATEUR!$H$9*E879-Cout_Audit)</f>
        <v/>
      </c>
      <c r="N879" s="137">
        <f>SIMULATEUR!$L$10*(SIMULATEUR!$H$10*F879-Cout_Audit)</f>
        <v/>
      </c>
      <c r="O879" s="137">
        <f>SIMULATEUR!$L$11*(SIMULATEUR!$H$11*G879-Cout_Audit)</f>
        <v/>
      </c>
      <c r="P879" s="137">
        <f>SIMULATEUR!$L$12*(SIMULATEUR!$H$12*H879-Cout_Audit)</f>
        <v/>
      </c>
      <c r="Q879" s="137">
        <f>SIMULATEUR!$L$13*(SIMULATEUR!$H$13*I879-Cout_Audit)</f>
        <v/>
      </c>
      <c r="S879" s="138">
        <f>SUM(J879:Q879)</f>
        <v/>
      </c>
    </row>
    <row r="880">
      <c r="A880" s="135" t="n">
        <v>877</v>
      </c>
      <c r="B880" s="136">
        <f>MAX(0,MIN(1,NORMINV(RAND(),Taux_Recup,Ecart_Type_Recup)))</f>
        <v/>
      </c>
      <c r="C880" s="136">
        <f>MAX(0,MIN(1,NORMINV(RAND(),Taux_Recup,Ecart_Type_Recup)))</f>
        <v/>
      </c>
      <c r="D880" s="136">
        <f>MAX(0,MIN(1,NORMINV(RAND(),Taux_Recup,Ecart_Type_Recup)))</f>
        <v/>
      </c>
      <c r="E880" s="136">
        <f>MAX(0,MIN(1,NORMINV(RAND(),Taux_Recup,Ecart_Type_Recup)))</f>
        <v/>
      </c>
      <c r="F880" s="136">
        <f>MAX(0,MIN(1,NORMINV(RAND(),Taux_Recup,Ecart_Type_Recup)))</f>
        <v/>
      </c>
      <c r="G880" s="136">
        <f>MAX(0,MIN(1,NORMINV(RAND(),Taux_Recup,Ecart_Type_Recup)))</f>
        <v/>
      </c>
      <c r="H880" s="136">
        <f>MAX(0,MIN(1,NORMINV(RAND(),Taux_Recup,Ecart_Type_Recup)))</f>
        <v/>
      </c>
      <c r="I880" s="136">
        <f>MAX(0,MIN(1,NORMINV(RAND(),Taux_Recup,Ecart_Type_Recup)))</f>
        <v/>
      </c>
      <c r="J880" s="137">
        <f>SIMULATEUR!$L$6*(SIMULATEUR!$H$6*B880-Cout_Audit)</f>
        <v/>
      </c>
      <c r="K880" s="137">
        <f>SIMULATEUR!$L$7*(SIMULATEUR!$H$7*C880-Cout_Audit)</f>
        <v/>
      </c>
      <c r="L880" s="137">
        <f>SIMULATEUR!$L$8*(SIMULATEUR!$H$8*D880-Cout_Audit)</f>
        <v/>
      </c>
      <c r="M880" s="137">
        <f>SIMULATEUR!$L$9*(SIMULATEUR!$H$9*E880-Cout_Audit)</f>
        <v/>
      </c>
      <c r="N880" s="137">
        <f>SIMULATEUR!$L$10*(SIMULATEUR!$H$10*F880-Cout_Audit)</f>
        <v/>
      </c>
      <c r="O880" s="137">
        <f>SIMULATEUR!$L$11*(SIMULATEUR!$H$11*G880-Cout_Audit)</f>
        <v/>
      </c>
      <c r="P880" s="137">
        <f>SIMULATEUR!$L$12*(SIMULATEUR!$H$12*H880-Cout_Audit)</f>
        <v/>
      </c>
      <c r="Q880" s="137">
        <f>SIMULATEUR!$L$13*(SIMULATEUR!$H$13*I880-Cout_Audit)</f>
        <v/>
      </c>
      <c r="S880" s="138">
        <f>SUM(J880:Q880)</f>
        <v/>
      </c>
    </row>
    <row r="881">
      <c r="A881" s="135" t="n">
        <v>878</v>
      </c>
      <c r="B881" s="136">
        <f>MAX(0,MIN(1,NORMINV(RAND(),Taux_Recup,Ecart_Type_Recup)))</f>
        <v/>
      </c>
      <c r="C881" s="136">
        <f>MAX(0,MIN(1,NORMINV(RAND(),Taux_Recup,Ecart_Type_Recup)))</f>
        <v/>
      </c>
      <c r="D881" s="136">
        <f>MAX(0,MIN(1,NORMINV(RAND(),Taux_Recup,Ecart_Type_Recup)))</f>
        <v/>
      </c>
      <c r="E881" s="136">
        <f>MAX(0,MIN(1,NORMINV(RAND(),Taux_Recup,Ecart_Type_Recup)))</f>
        <v/>
      </c>
      <c r="F881" s="136">
        <f>MAX(0,MIN(1,NORMINV(RAND(),Taux_Recup,Ecart_Type_Recup)))</f>
        <v/>
      </c>
      <c r="G881" s="136">
        <f>MAX(0,MIN(1,NORMINV(RAND(),Taux_Recup,Ecart_Type_Recup)))</f>
        <v/>
      </c>
      <c r="H881" s="136">
        <f>MAX(0,MIN(1,NORMINV(RAND(),Taux_Recup,Ecart_Type_Recup)))</f>
        <v/>
      </c>
      <c r="I881" s="136">
        <f>MAX(0,MIN(1,NORMINV(RAND(),Taux_Recup,Ecart_Type_Recup)))</f>
        <v/>
      </c>
      <c r="J881" s="137">
        <f>SIMULATEUR!$L$6*(SIMULATEUR!$H$6*B881-Cout_Audit)</f>
        <v/>
      </c>
      <c r="K881" s="137">
        <f>SIMULATEUR!$L$7*(SIMULATEUR!$H$7*C881-Cout_Audit)</f>
        <v/>
      </c>
      <c r="L881" s="137">
        <f>SIMULATEUR!$L$8*(SIMULATEUR!$H$8*D881-Cout_Audit)</f>
        <v/>
      </c>
      <c r="M881" s="137">
        <f>SIMULATEUR!$L$9*(SIMULATEUR!$H$9*E881-Cout_Audit)</f>
        <v/>
      </c>
      <c r="N881" s="137">
        <f>SIMULATEUR!$L$10*(SIMULATEUR!$H$10*F881-Cout_Audit)</f>
        <v/>
      </c>
      <c r="O881" s="137">
        <f>SIMULATEUR!$L$11*(SIMULATEUR!$H$11*G881-Cout_Audit)</f>
        <v/>
      </c>
      <c r="P881" s="137">
        <f>SIMULATEUR!$L$12*(SIMULATEUR!$H$12*H881-Cout_Audit)</f>
        <v/>
      </c>
      <c r="Q881" s="137">
        <f>SIMULATEUR!$L$13*(SIMULATEUR!$H$13*I881-Cout_Audit)</f>
        <v/>
      </c>
      <c r="S881" s="138">
        <f>SUM(J881:Q881)</f>
        <v/>
      </c>
    </row>
    <row r="882">
      <c r="A882" s="135" t="n">
        <v>879</v>
      </c>
      <c r="B882" s="136">
        <f>MAX(0,MIN(1,NORMINV(RAND(),Taux_Recup,Ecart_Type_Recup)))</f>
        <v/>
      </c>
      <c r="C882" s="136">
        <f>MAX(0,MIN(1,NORMINV(RAND(),Taux_Recup,Ecart_Type_Recup)))</f>
        <v/>
      </c>
      <c r="D882" s="136">
        <f>MAX(0,MIN(1,NORMINV(RAND(),Taux_Recup,Ecart_Type_Recup)))</f>
        <v/>
      </c>
      <c r="E882" s="136">
        <f>MAX(0,MIN(1,NORMINV(RAND(),Taux_Recup,Ecart_Type_Recup)))</f>
        <v/>
      </c>
      <c r="F882" s="136">
        <f>MAX(0,MIN(1,NORMINV(RAND(),Taux_Recup,Ecart_Type_Recup)))</f>
        <v/>
      </c>
      <c r="G882" s="136">
        <f>MAX(0,MIN(1,NORMINV(RAND(),Taux_Recup,Ecart_Type_Recup)))</f>
        <v/>
      </c>
      <c r="H882" s="136">
        <f>MAX(0,MIN(1,NORMINV(RAND(),Taux_Recup,Ecart_Type_Recup)))</f>
        <v/>
      </c>
      <c r="I882" s="136">
        <f>MAX(0,MIN(1,NORMINV(RAND(),Taux_Recup,Ecart_Type_Recup)))</f>
        <v/>
      </c>
      <c r="J882" s="137">
        <f>SIMULATEUR!$L$6*(SIMULATEUR!$H$6*B882-Cout_Audit)</f>
        <v/>
      </c>
      <c r="K882" s="137">
        <f>SIMULATEUR!$L$7*(SIMULATEUR!$H$7*C882-Cout_Audit)</f>
        <v/>
      </c>
      <c r="L882" s="137">
        <f>SIMULATEUR!$L$8*(SIMULATEUR!$H$8*D882-Cout_Audit)</f>
        <v/>
      </c>
      <c r="M882" s="137">
        <f>SIMULATEUR!$L$9*(SIMULATEUR!$H$9*E882-Cout_Audit)</f>
        <v/>
      </c>
      <c r="N882" s="137">
        <f>SIMULATEUR!$L$10*(SIMULATEUR!$H$10*F882-Cout_Audit)</f>
        <v/>
      </c>
      <c r="O882" s="137">
        <f>SIMULATEUR!$L$11*(SIMULATEUR!$H$11*G882-Cout_Audit)</f>
        <v/>
      </c>
      <c r="P882" s="137">
        <f>SIMULATEUR!$L$12*(SIMULATEUR!$H$12*H882-Cout_Audit)</f>
        <v/>
      </c>
      <c r="Q882" s="137">
        <f>SIMULATEUR!$L$13*(SIMULATEUR!$H$13*I882-Cout_Audit)</f>
        <v/>
      </c>
      <c r="S882" s="138">
        <f>SUM(J882:Q882)</f>
        <v/>
      </c>
    </row>
    <row r="883">
      <c r="A883" s="135" t="n">
        <v>880</v>
      </c>
      <c r="B883" s="136">
        <f>MAX(0,MIN(1,NORMINV(RAND(),Taux_Recup,Ecart_Type_Recup)))</f>
        <v/>
      </c>
      <c r="C883" s="136">
        <f>MAX(0,MIN(1,NORMINV(RAND(),Taux_Recup,Ecart_Type_Recup)))</f>
        <v/>
      </c>
      <c r="D883" s="136">
        <f>MAX(0,MIN(1,NORMINV(RAND(),Taux_Recup,Ecart_Type_Recup)))</f>
        <v/>
      </c>
      <c r="E883" s="136">
        <f>MAX(0,MIN(1,NORMINV(RAND(),Taux_Recup,Ecart_Type_Recup)))</f>
        <v/>
      </c>
      <c r="F883" s="136">
        <f>MAX(0,MIN(1,NORMINV(RAND(),Taux_Recup,Ecart_Type_Recup)))</f>
        <v/>
      </c>
      <c r="G883" s="136">
        <f>MAX(0,MIN(1,NORMINV(RAND(),Taux_Recup,Ecart_Type_Recup)))</f>
        <v/>
      </c>
      <c r="H883" s="136">
        <f>MAX(0,MIN(1,NORMINV(RAND(),Taux_Recup,Ecart_Type_Recup)))</f>
        <v/>
      </c>
      <c r="I883" s="136">
        <f>MAX(0,MIN(1,NORMINV(RAND(),Taux_Recup,Ecart_Type_Recup)))</f>
        <v/>
      </c>
      <c r="J883" s="137">
        <f>SIMULATEUR!$L$6*(SIMULATEUR!$H$6*B883-Cout_Audit)</f>
        <v/>
      </c>
      <c r="K883" s="137">
        <f>SIMULATEUR!$L$7*(SIMULATEUR!$H$7*C883-Cout_Audit)</f>
        <v/>
      </c>
      <c r="L883" s="137">
        <f>SIMULATEUR!$L$8*(SIMULATEUR!$H$8*D883-Cout_Audit)</f>
        <v/>
      </c>
      <c r="M883" s="137">
        <f>SIMULATEUR!$L$9*(SIMULATEUR!$H$9*E883-Cout_Audit)</f>
        <v/>
      </c>
      <c r="N883" s="137">
        <f>SIMULATEUR!$L$10*(SIMULATEUR!$H$10*F883-Cout_Audit)</f>
        <v/>
      </c>
      <c r="O883" s="137">
        <f>SIMULATEUR!$L$11*(SIMULATEUR!$H$11*G883-Cout_Audit)</f>
        <v/>
      </c>
      <c r="P883" s="137">
        <f>SIMULATEUR!$L$12*(SIMULATEUR!$H$12*H883-Cout_Audit)</f>
        <v/>
      </c>
      <c r="Q883" s="137">
        <f>SIMULATEUR!$L$13*(SIMULATEUR!$H$13*I883-Cout_Audit)</f>
        <v/>
      </c>
      <c r="S883" s="138">
        <f>SUM(J883:Q883)</f>
        <v/>
      </c>
    </row>
    <row r="884">
      <c r="A884" s="135" t="n">
        <v>881</v>
      </c>
      <c r="B884" s="136">
        <f>MAX(0,MIN(1,NORMINV(RAND(),Taux_Recup,Ecart_Type_Recup)))</f>
        <v/>
      </c>
      <c r="C884" s="136">
        <f>MAX(0,MIN(1,NORMINV(RAND(),Taux_Recup,Ecart_Type_Recup)))</f>
        <v/>
      </c>
      <c r="D884" s="136">
        <f>MAX(0,MIN(1,NORMINV(RAND(),Taux_Recup,Ecart_Type_Recup)))</f>
        <v/>
      </c>
      <c r="E884" s="136">
        <f>MAX(0,MIN(1,NORMINV(RAND(),Taux_Recup,Ecart_Type_Recup)))</f>
        <v/>
      </c>
      <c r="F884" s="136">
        <f>MAX(0,MIN(1,NORMINV(RAND(),Taux_Recup,Ecart_Type_Recup)))</f>
        <v/>
      </c>
      <c r="G884" s="136">
        <f>MAX(0,MIN(1,NORMINV(RAND(),Taux_Recup,Ecart_Type_Recup)))</f>
        <v/>
      </c>
      <c r="H884" s="136">
        <f>MAX(0,MIN(1,NORMINV(RAND(),Taux_Recup,Ecart_Type_Recup)))</f>
        <v/>
      </c>
      <c r="I884" s="136">
        <f>MAX(0,MIN(1,NORMINV(RAND(),Taux_Recup,Ecart_Type_Recup)))</f>
        <v/>
      </c>
      <c r="J884" s="137">
        <f>SIMULATEUR!$L$6*(SIMULATEUR!$H$6*B884-Cout_Audit)</f>
        <v/>
      </c>
      <c r="K884" s="137">
        <f>SIMULATEUR!$L$7*(SIMULATEUR!$H$7*C884-Cout_Audit)</f>
        <v/>
      </c>
      <c r="L884" s="137">
        <f>SIMULATEUR!$L$8*(SIMULATEUR!$H$8*D884-Cout_Audit)</f>
        <v/>
      </c>
      <c r="M884" s="137">
        <f>SIMULATEUR!$L$9*(SIMULATEUR!$H$9*E884-Cout_Audit)</f>
        <v/>
      </c>
      <c r="N884" s="137">
        <f>SIMULATEUR!$L$10*(SIMULATEUR!$H$10*F884-Cout_Audit)</f>
        <v/>
      </c>
      <c r="O884" s="137">
        <f>SIMULATEUR!$L$11*(SIMULATEUR!$H$11*G884-Cout_Audit)</f>
        <v/>
      </c>
      <c r="P884" s="137">
        <f>SIMULATEUR!$L$12*(SIMULATEUR!$H$12*H884-Cout_Audit)</f>
        <v/>
      </c>
      <c r="Q884" s="137">
        <f>SIMULATEUR!$L$13*(SIMULATEUR!$H$13*I884-Cout_Audit)</f>
        <v/>
      </c>
      <c r="S884" s="138">
        <f>SUM(J884:Q884)</f>
        <v/>
      </c>
    </row>
    <row r="885">
      <c r="A885" s="135" t="n">
        <v>882</v>
      </c>
      <c r="B885" s="136">
        <f>MAX(0,MIN(1,NORMINV(RAND(),Taux_Recup,Ecart_Type_Recup)))</f>
        <v/>
      </c>
      <c r="C885" s="136">
        <f>MAX(0,MIN(1,NORMINV(RAND(),Taux_Recup,Ecart_Type_Recup)))</f>
        <v/>
      </c>
      <c r="D885" s="136">
        <f>MAX(0,MIN(1,NORMINV(RAND(),Taux_Recup,Ecart_Type_Recup)))</f>
        <v/>
      </c>
      <c r="E885" s="136">
        <f>MAX(0,MIN(1,NORMINV(RAND(),Taux_Recup,Ecart_Type_Recup)))</f>
        <v/>
      </c>
      <c r="F885" s="136">
        <f>MAX(0,MIN(1,NORMINV(RAND(),Taux_Recup,Ecart_Type_Recup)))</f>
        <v/>
      </c>
      <c r="G885" s="136">
        <f>MAX(0,MIN(1,NORMINV(RAND(),Taux_Recup,Ecart_Type_Recup)))</f>
        <v/>
      </c>
      <c r="H885" s="136">
        <f>MAX(0,MIN(1,NORMINV(RAND(),Taux_Recup,Ecart_Type_Recup)))</f>
        <v/>
      </c>
      <c r="I885" s="136">
        <f>MAX(0,MIN(1,NORMINV(RAND(),Taux_Recup,Ecart_Type_Recup)))</f>
        <v/>
      </c>
      <c r="J885" s="137">
        <f>SIMULATEUR!$L$6*(SIMULATEUR!$H$6*B885-Cout_Audit)</f>
        <v/>
      </c>
      <c r="K885" s="137">
        <f>SIMULATEUR!$L$7*(SIMULATEUR!$H$7*C885-Cout_Audit)</f>
        <v/>
      </c>
      <c r="L885" s="137">
        <f>SIMULATEUR!$L$8*(SIMULATEUR!$H$8*D885-Cout_Audit)</f>
        <v/>
      </c>
      <c r="M885" s="137">
        <f>SIMULATEUR!$L$9*(SIMULATEUR!$H$9*E885-Cout_Audit)</f>
        <v/>
      </c>
      <c r="N885" s="137">
        <f>SIMULATEUR!$L$10*(SIMULATEUR!$H$10*F885-Cout_Audit)</f>
        <v/>
      </c>
      <c r="O885" s="137">
        <f>SIMULATEUR!$L$11*(SIMULATEUR!$H$11*G885-Cout_Audit)</f>
        <v/>
      </c>
      <c r="P885" s="137">
        <f>SIMULATEUR!$L$12*(SIMULATEUR!$H$12*H885-Cout_Audit)</f>
        <v/>
      </c>
      <c r="Q885" s="137">
        <f>SIMULATEUR!$L$13*(SIMULATEUR!$H$13*I885-Cout_Audit)</f>
        <v/>
      </c>
      <c r="S885" s="138">
        <f>SUM(J885:Q885)</f>
        <v/>
      </c>
    </row>
    <row r="886">
      <c r="A886" s="135" t="n">
        <v>883</v>
      </c>
      <c r="B886" s="136">
        <f>MAX(0,MIN(1,NORMINV(RAND(),Taux_Recup,Ecart_Type_Recup)))</f>
        <v/>
      </c>
      <c r="C886" s="136">
        <f>MAX(0,MIN(1,NORMINV(RAND(),Taux_Recup,Ecart_Type_Recup)))</f>
        <v/>
      </c>
      <c r="D886" s="136">
        <f>MAX(0,MIN(1,NORMINV(RAND(),Taux_Recup,Ecart_Type_Recup)))</f>
        <v/>
      </c>
      <c r="E886" s="136">
        <f>MAX(0,MIN(1,NORMINV(RAND(),Taux_Recup,Ecart_Type_Recup)))</f>
        <v/>
      </c>
      <c r="F886" s="136">
        <f>MAX(0,MIN(1,NORMINV(RAND(),Taux_Recup,Ecart_Type_Recup)))</f>
        <v/>
      </c>
      <c r="G886" s="136">
        <f>MAX(0,MIN(1,NORMINV(RAND(),Taux_Recup,Ecart_Type_Recup)))</f>
        <v/>
      </c>
      <c r="H886" s="136">
        <f>MAX(0,MIN(1,NORMINV(RAND(),Taux_Recup,Ecart_Type_Recup)))</f>
        <v/>
      </c>
      <c r="I886" s="136">
        <f>MAX(0,MIN(1,NORMINV(RAND(),Taux_Recup,Ecart_Type_Recup)))</f>
        <v/>
      </c>
      <c r="J886" s="137">
        <f>SIMULATEUR!$L$6*(SIMULATEUR!$H$6*B886-Cout_Audit)</f>
        <v/>
      </c>
      <c r="K886" s="137">
        <f>SIMULATEUR!$L$7*(SIMULATEUR!$H$7*C886-Cout_Audit)</f>
        <v/>
      </c>
      <c r="L886" s="137">
        <f>SIMULATEUR!$L$8*(SIMULATEUR!$H$8*D886-Cout_Audit)</f>
        <v/>
      </c>
      <c r="M886" s="137">
        <f>SIMULATEUR!$L$9*(SIMULATEUR!$H$9*E886-Cout_Audit)</f>
        <v/>
      </c>
      <c r="N886" s="137">
        <f>SIMULATEUR!$L$10*(SIMULATEUR!$H$10*F886-Cout_Audit)</f>
        <v/>
      </c>
      <c r="O886" s="137">
        <f>SIMULATEUR!$L$11*(SIMULATEUR!$H$11*G886-Cout_Audit)</f>
        <v/>
      </c>
      <c r="P886" s="137">
        <f>SIMULATEUR!$L$12*(SIMULATEUR!$H$12*H886-Cout_Audit)</f>
        <v/>
      </c>
      <c r="Q886" s="137">
        <f>SIMULATEUR!$L$13*(SIMULATEUR!$H$13*I886-Cout_Audit)</f>
        <v/>
      </c>
      <c r="S886" s="138">
        <f>SUM(J886:Q886)</f>
        <v/>
      </c>
    </row>
    <row r="887">
      <c r="A887" s="135" t="n">
        <v>884</v>
      </c>
      <c r="B887" s="136">
        <f>MAX(0,MIN(1,NORMINV(RAND(),Taux_Recup,Ecart_Type_Recup)))</f>
        <v/>
      </c>
      <c r="C887" s="136">
        <f>MAX(0,MIN(1,NORMINV(RAND(),Taux_Recup,Ecart_Type_Recup)))</f>
        <v/>
      </c>
      <c r="D887" s="136">
        <f>MAX(0,MIN(1,NORMINV(RAND(),Taux_Recup,Ecart_Type_Recup)))</f>
        <v/>
      </c>
      <c r="E887" s="136">
        <f>MAX(0,MIN(1,NORMINV(RAND(),Taux_Recup,Ecart_Type_Recup)))</f>
        <v/>
      </c>
      <c r="F887" s="136">
        <f>MAX(0,MIN(1,NORMINV(RAND(),Taux_Recup,Ecart_Type_Recup)))</f>
        <v/>
      </c>
      <c r="G887" s="136">
        <f>MAX(0,MIN(1,NORMINV(RAND(),Taux_Recup,Ecart_Type_Recup)))</f>
        <v/>
      </c>
      <c r="H887" s="136">
        <f>MAX(0,MIN(1,NORMINV(RAND(),Taux_Recup,Ecart_Type_Recup)))</f>
        <v/>
      </c>
      <c r="I887" s="136">
        <f>MAX(0,MIN(1,NORMINV(RAND(),Taux_Recup,Ecart_Type_Recup)))</f>
        <v/>
      </c>
      <c r="J887" s="137">
        <f>SIMULATEUR!$L$6*(SIMULATEUR!$H$6*B887-Cout_Audit)</f>
        <v/>
      </c>
      <c r="K887" s="137">
        <f>SIMULATEUR!$L$7*(SIMULATEUR!$H$7*C887-Cout_Audit)</f>
        <v/>
      </c>
      <c r="L887" s="137">
        <f>SIMULATEUR!$L$8*(SIMULATEUR!$H$8*D887-Cout_Audit)</f>
        <v/>
      </c>
      <c r="M887" s="137">
        <f>SIMULATEUR!$L$9*(SIMULATEUR!$H$9*E887-Cout_Audit)</f>
        <v/>
      </c>
      <c r="N887" s="137">
        <f>SIMULATEUR!$L$10*(SIMULATEUR!$H$10*F887-Cout_Audit)</f>
        <v/>
      </c>
      <c r="O887" s="137">
        <f>SIMULATEUR!$L$11*(SIMULATEUR!$H$11*G887-Cout_Audit)</f>
        <v/>
      </c>
      <c r="P887" s="137">
        <f>SIMULATEUR!$L$12*(SIMULATEUR!$H$12*H887-Cout_Audit)</f>
        <v/>
      </c>
      <c r="Q887" s="137">
        <f>SIMULATEUR!$L$13*(SIMULATEUR!$H$13*I887-Cout_Audit)</f>
        <v/>
      </c>
      <c r="S887" s="138">
        <f>SUM(J887:Q887)</f>
        <v/>
      </c>
    </row>
    <row r="888">
      <c r="A888" s="135" t="n">
        <v>885</v>
      </c>
      <c r="B888" s="136">
        <f>MAX(0,MIN(1,NORMINV(RAND(),Taux_Recup,Ecart_Type_Recup)))</f>
        <v/>
      </c>
      <c r="C888" s="136">
        <f>MAX(0,MIN(1,NORMINV(RAND(),Taux_Recup,Ecart_Type_Recup)))</f>
        <v/>
      </c>
      <c r="D888" s="136">
        <f>MAX(0,MIN(1,NORMINV(RAND(),Taux_Recup,Ecart_Type_Recup)))</f>
        <v/>
      </c>
      <c r="E888" s="136">
        <f>MAX(0,MIN(1,NORMINV(RAND(),Taux_Recup,Ecart_Type_Recup)))</f>
        <v/>
      </c>
      <c r="F888" s="136">
        <f>MAX(0,MIN(1,NORMINV(RAND(),Taux_Recup,Ecart_Type_Recup)))</f>
        <v/>
      </c>
      <c r="G888" s="136">
        <f>MAX(0,MIN(1,NORMINV(RAND(),Taux_Recup,Ecart_Type_Recup)))</f>
        <v/>
      </c>
      <c r="H888" s="136">
        <f>MAX(0,MIN(1,NORMINV(RAND(),Taux_Recup,Ecart_Type_Recup)))</f>
        <v/>
      </c>
      <c r="I888" s="136">
        <f>MAX(0,MIN(1,NORMINV(RAND(),Taux_Recup,Ecart_Type_Recup)))</f>
        <v/>
      </c>
      <c r="J888" s="137">
        <f>SIMULATEUR!$L$6*(SIMULATEUR!$H$6*B888-Cout_Audit)</f>
        <v/>
      </c>
      <c r="K888" s="137">
        <f>SIMULATEUR!$L$7*(SIMULATEUR!$H$7*C888-Cout_Audit)</f>
        <v/>
      </c>
      <c r="L888" s="137">
        <f>SIMULATEUR!$L$8*(SIMULATEUR!$H$8*D888-Cout_Audit)</f>
        <v/>
      </c>
      <c r="M888" s="137">
        <f>SIMULATEUR!$L$9*(SIMULATEUR!$H$9*E888-Cout_Audit)</f>
        <v/>
      </c>
      <c r="N888" s="137">
        <f>SIMULATEUR!$L$10*(SIMULATEUR!$H$10*F888-Cout_Audit)</f>
        <v/>
      </c>
      <c r="O888" s="137">
        <f>SIMULATEUR!$L$11*(SIMULATEUR!$H$11*G888-Cout_Audit)</f>
        <v/>
      </c>
      <c r="P888" s="137">
        <f>SIMULATEUR!$L$12*(SIMULATEUR!$H$12*H888-Cout_Audit)</f>
        <v/>
      </c>
      <c r="Q888" s="137">
        <f>SIMULATEUR!$L$13*(SIMULATEUR!$H$13*I888-Cout_Audit)</f>
        <v/>
      </c>
      <c r="S888" s="138">
        <f>SUM(J888:Q888)</f>
        <v/>
      </c>
    </row>
    <row r="889">
      <c r="A889" s="135" t="n">
        <v>886</v>
      </c>
      <c r="B889" s="136">
        <f>MAX(0,MIN(1,NORMINV(RAND(),Taux_Recup,Ecart_Type_Recup)))</f>
        <v/>
      </c>
      <c r="C889" s="136">
        <f>MAX(0,MIN(1,NORMINV(RAND(),Taux_Recup,Ecart_Type_Recup)))</f>
        <v/>
      </c>
      <c r="D889" s="136">
        <f>MAX(0,MIN(1,NORMINV(RAND(),Taux_Recup,Ecart_Type_Recup)))</f>
        <v/>
      </c>
      <c r="E889" s="136">
        <f>MAX(0,MIN(1,NORMINV(RAND(),Taux_Recup,Ecart_Type_Recup)))</f>
        <v/>
      </c>
      <c r="F889" s="136">
        <f>MAX(0,MIN(1,NORMINV(RAND(),Taux_Recup,Ecart_Type_Recup)))</f>
        <v/>
      </c>
      <c r="G889" s="136">
        <f>MAX(0,MIN(1,NORMINV(RAND(),Taux_Recup,Ecart_Type_Recup)))</f>
        <v/>
      </c>
      <c r="H889" s="136">
        <f>MAX(0,MIN(1,NORMINV(RAND(),Taux_Recup,Ecart_Type_Recup)))</f>
        <v/>
      </c>
      <c r="I889" s="136">
        <f>MAX(0,MIN(1,NORMINV(RAND(),Taux_Recup,Ecart_Type_Recup)))</f>
        <v/>
      </c>
      <c r="J889" s="137">
        <f>SIMULATEUR!$L$6*(SIMULATEUR!$H$6*B889-Cout_Audit)</f>
        <v/>
      </c>
      <c r="K889" s="137">
        <f>SIMULATEUR!$L$7*(SIMULATEUR!$H$7*C889-Cout_Audit)</f>
        <v/>
      </c>
      <c r="L889" s="137">
        <f>SIMULATEUR!$L$8*(SIMULATEUR!$H$8*D889-Cout_Audit)</f>
        <v/>
      </c>
      <c r="M889" s="137">
        <f>SIMULATEUR!$L$9*(SIMULATEUR!$H$9*E889-Cout_Audit)</f>
        <v/>
      </c>
      <c r="N889" s="137">
        <f>SIMULATEUR!$L$10*(SIMULATEUR!$H$10*F889-Cout_Audit)</f>
        <v/>
      </c>
      <c r="O889" s="137">
        <f>SIMULATEUR!$L$11*(SIMULATEUR!$H$11*G889-Cout_Audit)</f>
        <v/>
      </c>
      <c r="P889" s="137">
        <f>SIMULATEUR!$L$12*(SIMULATEUR!$H$12*H889-Cout_Audit)</f>
        <v/>
      </c>
      <c r="Q889" s="137">
        <f>SIMULATEUR!$L$13*(SIMULATEUR!$H$13*I889-Cout_Audit)</f>
        <v/>
      </c>
      <c r="S889" s="138">
        <f>SUM(J889:Q889)</f>
        <v/>
      </c>
    </row>
    <row r="890">
      <c r="A890" s="135" t="n">
        <v>887</v>
      </c>
      <c r="B890" s="136">
        <f>MAX(0,MIN(1,NORMINV(RAND(),Taux_Recup,Ecart_Type_Recup)))</f>
        <v/>
      </c>
      <c r="C890" s="136">
        <f>MAX(0,MIN(1,NORMINV(RAND(),Taux_Recup,Ecart_Type_Recup)))</f>
        <v/>
      </c>
      <c r="D890" s="136">
        <f>MAX(0,MIN(1,NORMINV(RAND(),Taux_Recup,Ecart_Type_Recup)))</f>
        <v/>
      </c>
      <c r="E890" s="136">
        <f>MAX(0,MIN(1,NORMINV(RAND(),Taux_Recup,Ecart_Type_Recup)))</f>
        <v/>
      </c>
      <c r="F890" s="136">
        <f>MAX(0,MIN(1,NORMINV(RAND(),Taux_Recup,Ecart_Type_Recup)))</f>
        <v/>
      </c>
      <c r="G890" s="136">
        <f>MAX(0,MIN(1,NORMINV(RAND(),Taux_Recup,Ecart_Type_Recup)))</f>
        <v/>
      </c>
      <c r="H890" s="136">
        <f>MAX(0,MIN(1,NORMINV(RAND(),Taux_Recup,Ecart_Type_Recup)))</f>
        <v/>
      </c>
      <c r="I890" s="136">
        <f>MAX(0,MIN(1,NORMINV(RAND(),Taux_Recup,Ecart_Type_Recup)))</f>
        <v/>
      </c>
      <c r="J890" s="137">
        <f>SIMULATEUR!$L$6*(SIMULATEUR!$H$6*B890-Cout_Audit)</f>
        <v/>
      </c>
      <c r="K890" s="137">
        <f>SIMULATEUR!$L$7*(SIMULATEUR!$H$7*C890-Cout_Audit)</f>
        <v/>
      </c>
      <c r="L890" s="137">
        <f>SIMULATEUR!$L$8*(SIMULATEUR!$H$8*D890-Cout_Audit)</f>
        <v/>
      </c>
      <c r="M890" s="137">
        <f>SIMULATEUR!$L$9*(SIMULATEUR!$H$9*E890-Cout_Audit)</f>
        <v/>
      </c>
      <c r="N890" s="137">
        <f>SIMULATEUR!$L$10*(SIMULATEUR!$H$10*F890-Cout_Audit)</f>
        <v/>
      </c>
      <c r="O890" s="137">
        <f>SIMULATEUR!$L$11*(SIMULATEUR!$H$11*G890-Cout_Audit)</f>
        <v/>
      </c>
      <c r="P890" s="137">
        <f>SIMULATEUR!$L$12*(SIMULATEUR!$H$12*H890-Cout_Audit)</f>
        <v/>
      </c>
      <c r="Q890" s="137">
        <f>SIMULATEUR!$L$13*(SIMULATEUR!$H$13*I890-Cout_Audit)</f>
        <v/>
      </c>
      <c r="S890" s="138">
        <f>SUM(J890:Q890)</f>
        <v/>
      </c>
    </row>
    <row r="891">
      <c r="A891" s="135" t="n">
        <v>888</v>
      </c>
      <c r="B891" s="136">
        <f>MAX(0,MIN(1,NORMINV(RAND(),Taux_Recup,Ecart_Type_Recup)))</f>
        <v/>
      </c>
      <c r="C891" s="136">
        <f>MAX(0,MIN(1,NORMINV(RAND(),Taux_Recup,Ecart_Type_Recup)))</f>
        <v/>
      </c>
      <c r="D891" s="136">
        <f>MAX(0,MIN(1,NORMINV(RAND(),Taux_Recup,Ecart_Type_Recup)))</f>
        <v/>
      </c>
      <c r="E891" s="136">
        <f>MAX(0,MIN(1,NORMINV(RAND(),Taux_Recup,Ecart_Type_Recup)))</f>
        <v/>
      </c>
      <c r="F891" s="136">
        <f>MAX(0,MIN(1,NORMINV(RAND(),Taux_Recup,Ecart_Type_Recup)))</f>
        <v/>
      </c>
      <c r="G891" s="136">
        <f>MAX(0,MIN(1,NORMINV(RAND(),Taux_Recup,Ecart_Type_Recup)))</f>
        <v/>
      </c>
      <c r="H891" s="136">
        <f>MAX(0,MIN(1,NORMINV(RAND(),Taux_Recup,Ecart_Type_Recup)))</f>
        <v/>
      </c>
      <c r="I891" s="136">
        <f>MAX(0,MIN(1,NORMINV(RAND(),Taux_Recup,Ecart_Type_Recup)))</f>
        <v/>
      </c>
      <c r="J891" s="137">
        <f>SIMULATEUR!$L$6*(SIMULATEUR!$H$6*B891-Cout_Audit)</f>
        <v/>
      </c>
      <c r="K891" s="137">
        <f>SIMULATEUR!$L$7*(SIMULATEUR!$H$7*C891-Cout_Audit)</f>
        <v/>
      </c>
      <c r="L891" s="137">
        <f>SIMULATEUR!$L$8*(SIMULATEUR!$H$8*D891-Cout_Audit)</f>
        <v/>
      </c>
      <c r="M891" s="137">
        <f>SIMULATEUR!$L$9*(SIMULATEUR!$H$9*E891-Cout_Audit)</f>
        <v/>
      </c>
      <c r="N891" s="137">
        <f>SIMULATEUR!$L$10*(SIMULATEUR!$H$10*F891-Cout_Audit)</f>
        <v/>
      </c>
      <c r="O891" s="137">
        <f>SIMULATEUR!$L$11*(SIMULATEUR!$H$11*G891-Cout_Audit)</f>
        <v/>
      </c>
      <c r="P891" s="137">
        <f>SIMULATEUR!$L$12*(SIMULATEUR!$H$12*H891-Cout_Audit)</f>
        <v/>
      </c>
      <c r="Q891" s="137">
        <f>SIMULATEUR!$L$13*(SIMULATEUR!$H$13*I891-Cout_Audit)</f>
        <v/>
      </c>
      <c r="S891" s="138">
        <f>SUM(J891:Q891)</f>
        <v/>
      </c>
    </row>
    <row r="892">
      <c r="A892" s="135" t="n">
        <v>889</v>
      </c>
      <c r="B892" s="136">
        <f>MAX(0,MIN(1,NORMINV(RAND(),Taux_Recup,Ecart_Type_Recup)))</f>
        <v/>
      </c>
      <c r="C892" s="136">
        <f>MAX(0,MIN(1,NORMINV(RAND(),Taux_Recup,Ecart_Type_Recup)))</f>
        <v/>
      </c>
      <c r="D892" s="136">
        <f>MAX(0,MIN(1,NORMINV(RAND(),Taux_Recup,Ecart_Type_Recup)))</f>
        <v/>
      </c>
      <c r="E892" s="136">
        <f>MAX(0,MIN(1,NORMINV(RAND(),Taux_Recup,Ecart_Type_Recup)))</f>
        <v/>
      </c>
      <c r="F892" s="136">
        <f>MAX(0,MIN(1,NORMINV(RAND(),Taux_Recup,Ecart_Type_Recup)))</f>
        <v/>
      </c>
      <c r="G892" s="136">
        <f>MAX(0,MIN(1,NORMINV(RAND(),Taux_Recup,Ecart_Type_Recup)))</f>
        <v/>
      </c>
      <c r="H892" s="136">
        <f>MAX(0,MIN(1,NORMINV(RAND(),Taux_Recup,Ecart_Type_Recup)))</f>
        <v/>
      </c>
      <c r="I892" s="136">
        <f>MAX(0,MIN(1,NORMINV(RAND(),Taux_Recup,Ecart_Type_Recup)))</f>
        <v/>
      </c>
      <c r="J892" s="137">
        <f>SIMULATEUR!$L$6*(SIMULATEUR!$H$6*B892-Cout_Audit)</f>
        <v/>
      </c>
      <c r="K892" s="137">
        <f>SIMULATEUR!$L$7*(SIMULATEUR!$H$7*C892-Cout_Audit)</f>
        <v/>
      </c>
      <c r="L892" s="137">
        <f>SIMULATEUR!$L$8*(SIMULATEUR!$H$8*D892-Cout_Audit)</f>
        <v/>
      </c>
      <c r="M892" s="137">
        <f>SIMULATEUR!$L$9*(SIMULATEUR!$H$9*E892-Cout_Audit)</f>
        <v/>
      </c>
      <c r="N892" s="137">
        <f>SIMULATEUR!$L$10*(SIMULATEUR!$H$10*F892-Cout_Audit)</f>
        <v/>
      </c>
      <c r="O892" s="137">
        <f>SIMULATEUR!$L$11*(SIMULATEUR!$H$11*G892-Cout_Audit)</f>
        <v/>
      </c>
      <c r="P892" s="137">
        <f>SIMULATEUR!$L$12*(SIMULATEUR!$H$12*H892-Cout_Audit)</f>
        <v/>
      </c>
      <c r="Q892" s="137">
        <f>SIMULATEUR!$L$13*(SIMULATEUR!$H$13*I892-Cout_Audit)</f>
        <v/>
      </c>
      <c r="S892" s="138">
        <f>SUM(J892:Q892)</f>
        <v/>
      </c>
    </row>
    <row r="893">
      <c r="A893" s="135" t="n">
        <v>890</v>
      </c>
      <c r="B893" s="136">
        <f>MAX(0,MIN(1,NORMINV(RAND(),Taux_Recup,Ecart_Type_Recup)))</f>
        <v/>
      </c>
      <c r="C893" s="136">
        <f>MAX(0,MIN(1,NORMINV(RAND(),Taux_Recup,Ecart_Type_Recup)))</f>
        <v/>
      </c>
      <c r="D893" s="136">
        <f>MAX(0,MIN(1,NORMINV(RAND(),Taux_Recup,Ecart_Type_Recup)))</f>
        <v/>
      </c>
      <c r="E893" s="136">
        <f>MAX(0,MIN(1,NORMINV(RAND(),Taux_Recup,Ecart_Type_Recup)))</f>
        <v/>
      </c>
      <c r="F893" s="136">
        <f>MAX(0,MIN(1,NORMINV(RAND(),Taux_Recup,Ecart_Type_Recup)))</f>
        <v/>
      </c>
      <c r="G893" s="136">
        <f>MAX(0,MIN(1,NORMINV(RAND(),Taux_Recup,Ecart_Type_Recup)))</f>
        <v/>
      </c>
      <c r="H893" s="136">
        <f>MAX(0,MIN(1,NORMINV(RAND(),Taux_Recup,Ecart_Type_Recup)))</f>
        <v/>
      </c>
      <c r="I893" s="136">
        <f>MAX(0,MIN(1,NORMINV(RAND(),Taux_Recup,Ecart_Type_Recup)))</f>
        <v/>
      </c>
      <c r="J893" s="137">
        <f>SIMULATEUR!$L$6*(SIMULATEUR!$H$6*B893-Cout_Audit)</f>
        <v/>
      </c>
      <c r="K893" s="137">
        <f>SIMULATEUR!$L$7*(SIMULATEUR!$H$7*C893-Cout_Audit)</f>
        <v/>
      </c>
      <c r="L893" s="137">
        <f>SIMULATEUR!$L$8*(SIMULATEUR!$H$8*D893-Cout_Audit)</f>
        <v/>
      </c>
      <c r="M893" s="137">
        <f>SIMULATEUR!$L$9*(SIMULATEUR!$H$9*E893-Cout_Audit)</f>
        <v/>
      </c>
      <c r="N893" s="137">
        <f>SIMULATEUR!$L$10*(SIMULATEUR!$H$10*F893-Cout_Audit)</f>
        <v/>
      </c>
      <c r="O893" s="137">
        <f>SIMULATEUR!$L$11*(SIMULATEUR!$H$11*G893-Cout_Audit)</f>
        <v/>
      </c>
      <c r="P893" s="137">
        <f>SIMULATEUR!$L$12*(SIMULATEUR!$H$12*H893-Cout_Audit)</f>
        <v/>
      </c>
      <c r="Q893" s="137">
        <f>SIMULATEUR!$L$13*(SIMULATEUR!$H$13*I893-Cout_Audit)</f>
        <v/>
      </c>
      <c r="S893" s="138">
        <f>SUM(J893:Q893)</f>
        <v/>
      </c>
    </row>
    <row r="894">
      <c r="A894" s="135" t="n">
        <v>891</v>
      </c>
      <c r="B894" s="136">
        <f>MAX(0,MIN(1,NORMINV(RAND(),Taux_Recup,Ecart_Type_Recup)))</f>
        <v/>
      </c>
      <c r="C894" s="136">
        <f>MAX(0,MIN(1,NORMINV(RAND(),Taux_Recup,Ecart_Type_Recup)))</f>
        <v/>
      </c>
      <c r="D894" s="136">
        <f>MAX(0,MIN(1,NORMINV(RAND(),Taux_Recup,Ecart_Type_Recup)))</f>
        <v/>
      </c>
      <c r="E894" s="136">
        <f>MAX(0,MIN(1,NORMINV(RAND(),Taux_Recup,Ecart_Type_Recup)))</f>
        <v/>
      </c>
      <c r="F894" s="136">
        <f>MAX(0,MIN(1,NORMINV(RAND(),Taux_Recup,Ecart_Type_Recup)))</f>
        <v/>
      </c>
      <c r="G894" s="136">
        <f>MAX(0,MIN(1,NORMINV(RAND(),Taux_Recup,Ecart_Type_Recup)))</f>
        <v/>
      </c>
      <c r="H894" s="136">
        <f>MAX(0,MIN(1,NORMINV(RAND(),Taux_Recup,Ecart_Type_Recup)))</f>
        <v/>
      </c>
      <c r="I894" s="136">
        <f>MAX(0,MIN(1,NORMINV(RAND(),Taux_Recup,Ecart_Type_Recup)))</f>
        <v/>
      </c>
      <c r="J894" s="137">
        <f>SIMULATEUR!$L$6*(SIMULATEUR!$H$6*B894-Cout_Audit)</f>
        <v/>
      </c>
      <c r="K894" s="137">
        <f>SIMULATEUR!$L$7*(SIMULATEUR!$H$7*C894-Cout_Audit)</f>
        <v/>
      </c>
      <c r="L894" s="137">
        <f>SIMULATEUR!$L$8*(SIMULATEUR!$H$8*D894-Cout_Audit)</f>
        <v/>
      </c>
      <c r="M894" s="137">
        <f>SIMULATEUR!$L$9*(SIMULATEUR!$H$9*E894-Cout_Audit)</f>
        <v/>
      </c>
      <c r="N894" s="137">
        <f>SIMULATEUR!$L$10*(SIMULATEUR!$H$10*F894-Cout_Audit)</f>
        <v/>
      </c>
      <c r="O894" s="137">
        <f>SIMULATEUR!$L$11*(SIMULATEUR!$H$11*G894-Cout_Audit)</f>
        <v/>
      </c>
      <c r="P894" s="137">
        <f>SIMULATEUR!$L$12*(SIMULATEUR!$H$12*H894-Cout_Audit)</f>
        <v/>
      </c>
      <c r="Q894" s="137">
        <f>SIMULATEUR!$L$13*(SIMULATEUR!$H$13*I894-Cout_Audit)</f>
        <v/>
      </c>
      <c r="S894" s="138">
        <f>SUM(J894:Q894)</f>
        <v/>
      </c>
    </row>
    <row r="895">
      <c r="A895" s="135" t="n">
        <v>892</v>
      </c>
      <c r="B895" s="136">
        <f>MAX(0,MIN(1,NORMINV(RAND(),Taux_Recup,Ecart_Type_Recup)))</f>
        <v/>
      </c>
      <c r="C895" s="136">
        <f>MAX(0,MIN(1,NORMINV(RAND(),Taux_Recup,Ecart_Type_Recup)))</f>
        <v/>
      </c>
      <c r="D895" s="136">
        <f>MAX(0,MIN(1,NORMINV(RAND(),Taux_Recup,Ecart_Type_Recup)))</f>
        <v/>
      </c>
      <c r="E895" s="136">
        <f>MAX(0,MIN(1,NORMINV(RAND(),Taux_Recup,Ecart_Type_Recup)))</f>
        <v/>
      </c>
      <c r="F895" s="136">
        <f>MAX(0,MIN(1,NORMINV(RAND(),Taux_Recup,Ecart_Type_Recup)))</f>
        <v/>
      </c>
      <c r="G895" s="136">
        <f>MAX(0,MIN(1,NORMINV(RAND(),Taux_Recup,Ecart_Type_Recup)))</f>
        <v/>
      </c>
      <c r="H895" s="136">
        <f>MAX(0,MIN(1,NORMINV(RAND(),Taux_Recup,Ecart_Type_Recup)))</f>
        <v/>
      </c>
      <c r="I895" s="136">
        <f>MAX(0,MIN(1,NORMINV(RAND(),Taux_Recup,Ecart_Type_Recup)))</f>
        <v/>
      </c>
      <c r="J895" s="137">
        <f>SIMULATEUR!$L$6*(SIMULATEUR!$H$6*B895-Cout_Audit)</f>
        <v/>
      </c>
      <c r="K895" s="137">
        <f>SIMULATEUR!$L$7*(SIMULATEUR!$H$7*C895-Cout_Audit)</f>
        <v/>
      </c>
      <c r="L895" s="137">
        <f>SIMULATEUR!$L$8*(SIMULATEUR!$H$8*D895-Cout_Audit)</f>
        <v/>
      </c>
      <c r="M895" s="137">
        <f>SIMULATEUR!$L$9*(SIMULATEUR!$H$9*E895-Cout_Audit)</f>
        <v/>
      </c>
      <c r="N895" s="137">
        <f>SIMULATEUR!$L$10*(SIMULATEUR!$H$10*F895-Cout_Audit)</f>
        <v/>
      </c>
      <c r="O895" s="137">
        <f>SIMULATEUR!$L$11*(SIMULATEUR!$H$11*G895-Cout_Audit)</f>
        <v/>
      </c>
      <c r="P895" s="137">
        <f>SIMULATEUR!$L$12*(SIMULATEUR!$H$12*H895-Cout_Audit)</f>
        <v/>
      </c>
      <c r="Q895" s="137">
        <f>SIMULATEUR!$L$13*(SIMULATEUR!$H$13*I895-Cout_Audit)</f>
        <v/>
      </c>
      <c r="S895" s="138">
        <f>SUM(J895:Q895)</f>
        <v/>
      </c>
    </row>
    <row r="896">
      <c r="A896" s="135" t="n">
        <v>893</v>
      </c>
      <c r="B896" s="136">
        <f>MAX(0,MIN(1,NORMINV(RAND(),Taux_Recup,Ecart_Type_Recup)))</f>
        <v/>
      </c>
      <c r="C896" s="136">
        <f>MAX(0,MIN(1,NORMINV(RAND(),Taux_Recup,Ecart_Type_Recup)))</f>
        <v/>
      </c>
      <c r="D896" s="136">
        <f>MAX(0,MIN(1,NORMINV(RAND(),Taux_Recup,Ecart_Type_Recup)))</f>
        <v/>
      </c>
      <c r="E896" s="136">
        <f>MAX(0,MIN(1,NORMINV(RAND(),Taux_Recup,Ecart_Type_Recup)))</f>
        <v/>
      </c>
      <c r="F896" s="136">
        <f>MAX(0,MIN(1,NORMINV(RAND(),Taux_Recup,Ecart_Type_Recup)))</f>
        <v/>
      </c>
      <c r="G896" s="136">
        <f>MAX(0,MIN(1,NORMINV(RAND(),Taux_Recup,Ecart_Type_Recup)))</f>
        <v/>
      </c>
      <c r="H896" s="136">
        <f>MAX(0,MIN(1,NORMINV(RAND(),Taux_Recup,Ecart_Type_Recup)))</f>
        <v/>
      </c>
      <c r="I896" s="136">
        <f>MAX(0,MIN(1,NORMINV(RAND(),Taux_Recup,Ecart_Type_Recup)))</f>
        <v/>
      </c>
      <c r="J896" s="137">
        <f>SIMULATEUR!$L$6*(SIMULATEUR!$H$6*B896-Cout_Audit)</f>
        <v/>
      </c>
      <c r="K896" s="137">
        <f>SIMULATEUR!$L$7*(SIMULATEUR!$H$7*C896-Cout_Audit)</f>
        <v/>
      </c>
      <c r="L896" s="137">
        <f>SIMULATEUR!$L$8*(SIMULATEUR!$H$8*D896-Cout_Audit)</f>
        <v/>
      </c>
      <c r="M896" s="137">
        <f>SIMULATEUR!$L$9*(SIMULATEUR!$H$9*E896-Cout_Audit)</f>
        <v/>
      </c>
      <c r="N896" s="137">
        <f>SIMULATEUR!$L$10*(SIMULATEUR!$H$10*F896-Cout_Audit)</f>
        <v/>
      </c>
      <c r="O896" s="137">
        <f>SIMULATEUR!$L$11*(SIMULATEUR!$H$11*G896-Cout_Audit)</f>
        <v/>
      </c>
      <c r="P896" s="137">
        <f>SIMULATEUR!$L$12*(SIMULATEUR!$H$12*H896-Cout_Audit)</f>
        <v/>
      </c>
      <c r="Q896" s="137">
        <f>SIMULATEUR!$L$13*(SIMULATEUR!$H$13*I896-Cout_Audit)</f>
        <v/>
      </c>
      <c r="S896" s="138">
        <f>SUM(J896:Q896)</f>
        <v/>
      </c>
    </row>
    <row r="897">
      <c r="A897" s="135" t="n">
        <v>894</v>
      </c>
      <c r="B897" s="136">
        <f>MAX(0,MIN(1,NORMINV(RAND(),Taux_Recup,Ecart_Type_Recup)))</f>
        <v/>
      </c>
      <c r="C897" s="136">
        <f>MAX(0,MIN(1,NORMINV(RAND(),Taux_Recup,Ecart_Type_Recup)))</f>
        <v/>
      </c>
      <c r="D897" s="136">
        <f>MAX(0,MIN(1,NORMINV(RAND(),Taux_Recup,Ecart_Type_Recup)))</f>
        <v/>
      </c>
      <c r="E897" s="136">
        <f>MAX(0,MIN(1,NORMINV(RAND(),Taux_Recup,Ecart_Type_Recup)))</f>
        <v/>
      </c>
      <c r="F897" s="136">
        <f>MAX(0,MIN(1,NORMINV(RAND(),Taux_Recup,Ecart_Type_Recup)))</f>
        <v/>
      </c>
      <c r="G897" s="136">
        <f>MAX(0,MIN(1,NORMINV(RAND(),Taux_Recup,Ecart_Type_Recup)))</f>
        <v/>
      </c>
      <c r="H897" s="136">
        <f>MAX(0,MIN(1,NORMINV(RAND(),Taux_Recup,Ecart_Type_Recup)))</f>
        <v/>
      </c>
      <c r="I897" s="136">
        <f>MAX(0,MIN(1,NORMINV(RAND(),Taux_Recup,Ecart_Type_Recup)))</f>
        <v/>
      </c>
      <c r="J897" s="137">
        <f>SIMULATEUR!$L$6*(SIMULATEUR!$H$6*B897-Cout_Audit)</f>
        <v/>
      </c>
      <c r="K897" s="137">
        <f>SIMULATEUR!$L$7*(SIMULATEUR!$H$7*C897-Cout_Audit)</f>
        <v/>
      </c>
      <c r="L897" s="137">
        <f>SIMULATEUR!$L$8*(SIMULATEUR!$H$8*D897-Cout_Audit)</f>
        <v/>
      </c>
      <c r="M897" s="137">
        <f>SIMULATEUR!$L$9*(SIMULATEUR!$H$9*E897-Cout_Audit)</f>
        <v/>
      </c>
      <c r="N897" s="137">
        <f>SIMULATEUR!$L$10*(SIMULATEUR!$H$10*F897-Cout_Audit)</f>
        <v/>
      </c>
      <c r="O897" s="137">
        <f>SIMULATEUR!$L$11*(SIMULATEUR!$H$11*G897-Cout_Audit)</f>
        <v/>
      </c>
      <c r="P897" s="137">
        <f>SIMULATEUR!$L$12*(SIMULATEUR!$H$12*H897-Cout_Audit)</f>
        <v/>
      </c>
      <c r="Q897" s="137">
        <f>SIMULATEUR!$L$13*(SIMULATEUR!$H$13*I897-Cout_Audit)</f>
        <v/>
      </c>
      <c r="S897" s="138">
        <f>SUM(J897:Q897)</f>
        <v/>
      </c>
    </row>
    <row r="898">
      <c r="A898" s="135" t="n">
        <v>895</v>
      </c>
      <c r="B898" s="136">
        <f>MAX(0,MIN(1,NORMINV(RAND(),Taux_Recup,Ecart_Type_Recup)))</f>
        <v/>
      </c>
      <c r="C898" s="136">
        <f>MAX(0,MIN(1,NORMINV(RAND(),Taux_Recup,Ecart_Type_Recup)))</f>
        <v/>
      </c>
      <c r="D898" s="136">
        <f>MAX(0,MIN(1,NORMINV(RAND(),Taux_Recup,Ecart_Type_Recup)))</f>
        <v/>
      </c>
      <c r="E898" s="136">
        <f>MAX(0,MIN(1,NORMINV(RAND(),Taux_Recup,Ecart_Type_Recup)))</f>
        <v/>
      </c>
      <c r="F898" s="136">
        <f>MAX(0,MIN(1,NORMINV(RAND(),Taux_Recup,Ecart_Type_Recup)))</f>
        <v/>
      </c>
      <c r="G898" s="136">
        <f>MAX(0,MIN(1,NORMINV(RAND(),Taux_Recup,Ecart_Type_Recup)))</f>
        <v/>
      </c>
      <c r="H898" s="136">
        <f>MAX(0,MIN(1,NORMINV(RAND(),Taux_Recup,Ecart_Type_Recup)))</f>
        <v/>
      </c>
      <c r="I898" s="136">
        <f>MAX(0,MIN(1,NORMINV(RAND(),Taux_Recup,Ecart_Type_Recup)))</f>
        <v/>
      </c>
      <c r="J898" s="137">
        <f>SIMULATEUR!$L$6*(SIMULATEUR!$H$6*B898-Cout_Audit)</f>
        <v/>
      </c>
      <c r="K898" s="137">
        <f>SIMULATEUR!$L$7*(SIMULATEUR!$H$7*C898-Cout_Audit)</f>
        <v/>
      </c>
      <c r="L898" s="137">
        <f>SIMULATEUR!$L$8*(SIMULATEUR!$H$8*D898-Cout_Audit)</f>
        <v/>
      </c>
      <c r="M898" s="137">
        <f>SIMULATEUR!$L$9*(SIMULATEUR!$H$9*E898-Cout_Audit)</f>
        <v/>
      </c>
      <c r="N898" s="137">
        <f>SIMULATEUR!$L$10*(SIMULATEUR!$H$10*F898-Cout_Audit)</f>
        <v/>
      </c>
      <c r="O898" s="137">
        <f>SIMULATEUR!$L$11*(SIMULATEUR!$H$11*G898-Cout_Audit)</f>
        <v/>
      </c>
      <c r="P898" s="137">
        <f>SIMULATEUR!$L$12*(SIMULATEUR!$H$12*H898-Cout_Audit)</f>
        <v/>
      </c>
      <c r="Q898" s="137">
        <f>SIMULATEUR!$L$13*(SIMULATEUR!$H$13*I898-Cout_Audit)</f>
        <v/>
      </c>
      <c r="S898" s="138">
        <f>SUM(J898:Q898)</f>
        <v/>
      </c>
    </row>
    <row r="899">
      <c r="A899" s="135" t="n">
        <v>896</v>
      </c>
      <c r="B899" s="136">
        <f>MAX(0,MIN(1,NORMINV(RAND(),Taux_Recup,Ecart_Type_Recup)))</f>
        <v/>
      </c>
      <c r="C899" s="136">
        <f>MAX(0,MIN(1,NORMINV(RAND(),Taux_Recup,Ecart_Type_Recup)))</f>
        <v/>
      </c>
      <c r="D899" s="136">
        <f>MAX(0,MIN(1,NORMINV(RAND(),Taux_Recup,Ecart_Type_Recup)))</f>
        <v/>
      </c>
      <c r="E899" s="136">
        <f>MAX(0,MIN(1,NORMINV(RAND(),Taux_Recup,Ecart_Type_Recup)))</f>
        <v/>
      </c>
      <c r="F899" s="136">
        <f>MAX(0,MIN(1,NORMINV(RAND(),Taux_Recup,Ecart_Type_Recup)))</f>
        <v/>
      </c>
      <c r="G899" s="136">
        <f>MAX(0,MIN(1,NORMINV(RAND(),Taux_Recup,Ecart_Type_Recup)))</f>
        <v/>
      </c>
      <c r="H899" s="136">
        <f>MAX(0,MIN(1,NORMINV(RAND(),Taux_Recup,Ecart_Type_Recup)))</f>
        <v/>
      </c>
      <c r="I899" s="136">
        <f>MAX(0,MIN(1,NORMINV(RAND(),Taux_Recup,Ecart_Type_Recup)))</f>
        <v/>
      </c>
      <c r="J899" s="137">
        <f>SIMULATEUR!$L$6*(SIMULATEUR!$H$6*B899-Cout_Audit)</f>
        <v/>
      </c>
      <c r="K899" s="137">
        <f>SIMULATEUR!$L$7*(SIMULATEUR!$H$7*C899-Cout_Audit)</f>
        <v/>
      </c>
      <c r="L899" s="137">
        <f>SIMULATEUR!$L$8*(SIMULATEUR!$H$8*D899-Cout_Audit)</f>
        <v/>
      </c>
      <c r="M899" s="137">
        <f>SIMULATEUR!$L$9*(SIMULATEUR!$H$9*E899-Cout_Audit)</f>
        <v/>
      </c>
      <c r="N899" s="137">
        <f>SIMULATEUR!$L$10*(SIMULATEUR!$H$10*F899-Cout_Audit)</f>
        <v/>
      </c>
      <c r="O899" s="137">
        <f>SIMULATEUR!$L$11*(SIMULATEUR!$H$11*G899-Cout_Audit)</f>
        <v/>
      </c>
      <c r="P899" s="137">
        <f>SIMULATEUR!$L$12*(SIMULATEUR!$H$12*H899-Cout_Audit)</f>
        <v/>
      </c>
      <c r="Q899" s="137">
        <f>SIMULATEUR!$L$13*(SIMULATEUR!$H$13*I899-Cout_Audit)</f>
        <v/>
      </c>
      <c r="S899" s="138">
        <f>SUM(J899:Q899)</f>
        <v/>
      </c>
    </row>
    <row r="900">
      <c r="A900" s="135" t="n">
        <v>897</v>
      </c>
      <c r="B900" s="136">
        <f>MAX(0,MIN(1,NORMINV(RAND(),Taux_Recup,Ecart_Type_Recup)))</f>
        <v/>
      </c>
      <c r="C900" s="136">
        <f>MAX(0,MIN(1,NORMINV(RAND(),Taux_Recup,Ecart_Type_Recup)))</f>
        <v/>
      </c>
      <c r="D900" s="136">
        <f>MAX(0,MIN(1,NORMINV(RAND(),Taux_Recup,Ecart_Type_Recup)))</f>
        <v/>
      </c>
      <c r="E900" s="136">
        <f>MAX(0,MIN(1,NORMINV(RAND(),Taux_Recup,Ecart_Type_Recup)))</f>
        <v/>
      </c>
      <c r="F900" s="136">
        <f>MAX(0,MIN(1,NORMINV(RAND(),Taux_Recup,Ecart_Type_Recup)))</f>
        <v/>
      </c>
      <c r="G900" s="136">
        <f>MAX(0,MIN(1,NORMINV(RAND(),Taux_Recup,Ecart_Type_Recup)))</f>
        <v/>
      </c>
      <c r="H900" s="136">
        <f>MAX(0,MIN(1,NORMINV(RAND(),Taux_Recup,Ecart_Type_Recup)))</f>
        <v/>
      </c>
      <c r="I900" s="136">
        <f>MAX(0,MIN(1,NORMINV(RAND(),Taux_Recup,Ecart_Type_Recup)))</f>
        <v/>
      </c>
      <c r="J900" s="137">
        <f>SIMULATEUR!$L$6*(SIMULATEUR!$H$6*B900-Cout_Audit)</f>
        <v/>
      </c>
      <c r="K900" s="137">
        <f>SIMULATEUR!$L$7*(SIMULATEUR!$H$7*C900-Cout_Audit)</f>
        <v/>
      </c>
      <c r="L900" s="137">
        <f>SIMULATEUR!$L$8*(SIMULATEUR!$H$8*D900-Cout_Audit)</f>
        <v/>
      </c>
      <c r="M900" s="137">
        <f>SIMULATEUR!$L$9*(SIMULATEUR!$H$9*E900-Cout_Audit)</f>
        <v/>
      </c>
      <c r="N900" s="137">
        <f>SIMULATEUR!$L$10*(SIMULATEUR!$H$10*F900-Cout_Audit)</f>
        <v/>
      </c>
      <c r="O900" s="137">
        <f>SIMULATEUR!$L$11*(SIMULATEUR!$H$11*G900-Cout_Audit)</f>
        <v/>
      </c>
      <c r="P900" s="137">
        <f>SIMULATEUR!$L$12*(SIMULATEUR!$H$12*H900-Cout_Audit)</f>
        <v/>
      </c>
      <c r="Q900" s="137">
        <f>SIMULATEUR!$L$13*(SIMULATEUR!$H$13*I900-Cout_Audit)</f>
        <v/>
      </c>
      <c r="S900" s="138">
        <f>SUM(J900:Q900)</f>
        <v/>
      </c>
    </row>
    <row r="901">
      <c r="A901" s="135" t="n">
        <v>898</v>
      </c>
      <c r="B901" s="136">
        <f>MAX(0,MIN(1,NORMINV(RAND(),Taux_Recup,Ecart_Type_Recup)))</f>
        <v/>
      </c>
      <c r="C901" s="136">
        <f>MAX(0,MIN(1,NORMINV(RAND(),Taux_Recup,Ecart_Type_Recup)))</f>
        <v/>
      </c>
      <c r="D901" s="136">
        <f>MAX(0,MIN(1,NORMINV(RAND(),Taux_Recup,Ecart_Type_Recup)))</f>
        <v/>
      </c>
      <c r="E901" s="136">
        <f>MAX(0,MIN(1,NORMINV(RAND(),Taux_Recup,Ecart_Type_Recup)))</f>
        <v/>
      </c>
      <c r="F901" s="136">
        <f>MAX(0,MIN(1,NORMINV(RAND(),Taux_Recup,Ecart_Type_Recup)))</f>
        <v/>
      </c>
      <c r="G901" s="136">
        <f>MAX(0,MIN(1,NORMINV(RAND(),Taux_Recup,Ecart_Type_Recup)))</f>
        <v/>
      </c>
      <c r="H901" s="136">
        <f>MAX(0,MIN(1,NORMINV(RAND(),Taux_Recup,Ecart_Type_Recup)))</f>
        <v/>
      </c>
      <c r="I901" s="136">
        <f>MAX(0,MIN(1,NORMINV(RAND(),Taux_Recup,Ecart_Type_Recup)))</f>
        <v/>
      </c>
      <c r="J901" s="137">
        <f>SIMULATEUR!$L$6*(SIMULATEUR!$H$6*B901-Cout_Audit)</f>
        <v/>
      </c>
      <c r="K901" s="137">
        <f>SIMULATEUR!$L$7*(SIMULATEUR!$H$7*C901-Cout_Audit)</f>
        <v/>
      </c>
      <c r="L901" s="137">
        <f>SIMULATEUR!$L$8*(SIMULATEUR!$H$8*D901-Cout_Audit)</f>
        <v/>
      </c>
      <c r="M901" s="137">
        <f>SIMULATEUR!$L$9*(SIMULATEUR!$H$9*E901-Cout_Audit)</f>
        <v/>
      </c>
      <c r="N901" s="137">
        <f>SIMULATEUR!$L$10*(SIMULATEUR!$H$10*F901-Cout_Audit)</f>
        <v/>
      </c>
      <c r="O901" s="137">
        <f>SIMULATEUR!$L$11*(SIMULATEUR!$H$11*G901-Cout_Audit)</f>
        <v/>
      </c>
      <c r="P901" s="137">
        <f>SIMULATEUR!$L$12*(SIMULATEUR!$H$12*H901-Cout_Audit)</f>
        <v/>
      </c>
      <c r="Q901" s="137">
        <f>SIMULATEUR!$L$13*(SIMULATEUR!$H$13*I901-Cout_Audit)</f>
        <v/>
      </c>
      <c r="S901" s="138">
        <f>SUM(J901:Q901)</f>
        <v/>
      </c>
    </row>
    <row r="902">
      <c r="A902" s="135" t="n">
        <v>899</v>
      </c>
      <c r="B902" s="136">
        <f>MAX(0,MIN(1,NORMINV(RAND(),Taux_Recup,Ecart_Type_Recup)))</f>
        <v/>
      </c>
      <c r="C902" s="136">
        <f>MAX(0,MIN(1,NORMINV(RAND(),Taux_Recup,Ecart_Type_Recup)))</f>
        <v/>
      </c>
      <c r="D902" s="136">
        <f>MAX(0,MIN(1,NORMINV(RAND(),Taux_Recup,Ecart_Type_Recup)))</f>
        <v/>
      </c>
      <c r="E902" s="136">
        <f>MAX(0,MIN(1,NORMINV(RAND(),Taux_Recup,Ecart_Type_Recup)))</f>
        <v/>
      </c>
      <c r="F902" s="136">
        <f>MAX(0,MIN(1,NORMINV(RAND(),Taux_Recup,Ecart_Type_Recup)))</f>
        <v/>
      </c>
      <c r="G902" s="136">
        <f>MAX(0,MIN(1,NORMINV(RAND(),Taux_Recup,Ecart_Type_Recup)))</f>
        <v/>
      </c>
      <c r="H902" s="136">
        <f>MAX(0,MIN(1,NORMINV(RAND(),Taux_Recup,Ecart_Type_Recup)))</f>
        <v/>
      </c>
      <c r="I902" s="136">
        <f>MAX(0,MIN(1,NORMINV(RAND(),Taux_Recup,Ecart_Type_Recup)))</f>
        <v/>
      </c>
      <c r="J902" s="137">
        <f>SIMULATEUR!$L$6*(SIMULATEUR!$H$6*B902-Cout_Audit)</f>
        <v/>
      </c>
      <c r="K902" s="137">
        <f>SIMULATEUR!$L$7*(SIMULATEUR!$H$7*C902-Cout_Audit)</f>
        <v/>
      </c>
      <c r="L902" s="137">
        <f>SIMULATEUR!$L$8*(SIMULATEUR!$H$8*D902-Cout_Audit)</f>
        <v/>
      </c>
      <c r="M902" s="137">
        <f>SIMULATEUR!$L$9*(SIMULATEUR!$H$9*E902-Cout_Audit)</f>
        <v/>
      </c>
      <c r="N902" s="137">
        <f>SIMULATEUR!$L$10*(SIMULATEUR!$H$10*F902-Cout_Audit)</f>
        <v/>
      </c>
      <c r="O902" s="137">
        <f>SIMULATEUR!$L$11*(SIMULATEUR!$H$11*G902-Cout_Audit)</f>
        <v/>
      </c>
      <c r="P902" s="137">
        <f>SIMULATEUR!$L$12*(SIMULATEUR!$H$12*H902-Cout_Audit)</f>
        <v/>
      </c>
      <c r="Q902" s="137">
        <f>SIMULATEUR!$L$13*(SIMULATEUR!$H$13*I902-Cout_Audit)</f>
        <v/>
      </c>
      <c r="S902" s="138">
        <f>SUM(J902:Q902)</f>
        <v/>
      </c>
    </row>
    <row r="903">
      <c r="A903" s="135" t="n">
        <v>900</v>
      </c>
      <c r="B903" s="136">
        <f>MAX(0,MIN(1,NORMINV(RAND(),Taux_Recup,Ecart_Type_Recup)))</f>
        <v/>
      </c>
      <c r="C903" s="136">
        <f>MAX(0,MIN(1,NORMINV(RAND(),Taux_Recup,Ecart_Type_Recup)))</f>
        <v/>
      </c>
      <c r="D903" s="136">
        <f>MAX(0,MIN(1,NORMINV(RAND(),Taux_Recup,Ecart_Type_Recup)))</f>
        <v/>
      </c>
      <c r="E903" s="136">
        <f>MAX(0,MIN(1,NORMINV(RAND(),Taux_Recup,Ecart_Type_Recup)))</f>
        <v/>
      </c>
      <c r="F903" s="136">
        <f>MAX(0,MIN(1,NORMINV(RAND(),Taux_Recup,Ecart_Type_Recup)))</f>
        <v/>
      </c>
      <c r="G903" s="136">
        <f>MAX(0,MIN(1,NORMINV(RAND(),Taux_Recup,Ecart_Type_Recup)))</f>
        <v/>
      </c>
      <c r="H903" s="136">
        <f>MAX(0,MIN(1,NORMINV(RAND(),Taux_Recup,Ecart_Type_Recup)))</f>
        <v/>
      </c>
      <c r="I903" s="136">
        <f>MAX(0,MIN(1,NORMINV(RAND(),Taux_Recup,Ecart_Type_Recup)))</f>
        <v/>
      </c>
      <c r="J903" s="137">
        <f>SIMULATEUR!$L$6*(SIMULATEUR!$H$6*B903-Cout_Audit)</f>
        <v/>
      </c>
      <c r="K903" s="137">
        <f>SIMULATEUR!$L$7*(SIMULATEUR!$H$7*C903-Cout_Audit)</f>
        <v/>
      </c>
      <c r="L903" s="137">
        <f>SIMULATEUR!$L$8*(SIMULATEUR!$H$8*D903-Cout_Audit)</f>
        <v/>
      </c>
      <c r="M903" s="137">
        <f>SIMULATEUR!$L$9*(SIMULATEUR!$H$9*E903-Cout_Audit)</f>
        <v/>
      </c>
      <c r="N903" s="137">
        <f>SIMULATEUR!$L$10*(SIMULATEUR!$H$10*F903-Cout_Audit)</f>
        <v/>
      </c>
      <c r="O903" s="137">
        <f>SIMULATEUR!$L$11*(SIMULATEUR!$H$11*G903-Cout_Audit)</f>
        <v/>
      </c>
      <c r="P903" s="137">
        <f>SIMULATEUR!$L$12*(SIMULATEUR!$H$12*H903-Cout_Audit)</f>
        <v/>
      </c>
      <c r="Q903" s="137">
        <f>SIMULATEUR!$L$13*(SIMULATEUR!$H$13*I903-Cout_Audit)</f>
        <v/>
      </c>
      <c r="S903" s="138">
        <f>SUM(J903:Q903)</f>
        <v/>
      </c>
    </row>
    <row r="904">
      <c r="A904" s="135" t="n">
        <v>901</v>
      </c>
      <c r="B904" s="136">
        <f>MAX(0,MIN(1,NORMINV(RAND(),Taux_Recup,Ecart_Type_Recup)))</f>
        <v/>
      </c>
      <c r="C904" s="136">
        <f>MAX(0,MIN(1,NORMINV(RAND(),Taux_Recup,Ecart_Type_Recup)))</f>
        <v/>
      </c>
      <c r="D904" s="136">
        <f>MAX(0,MIN(1,NORMINV(RAND(),Taux_Recup,Ecart_Type_Recup)))</f>
        <v/>
      </c>
      <c r="E904" s="136">
        <f>MAX(0,MIN(1,NORMINV(RAND(),Taux_Recup,Ecart_Type_Recup)))</f>
        <v/>
      </c>
      <c r="F904" s="136">
        <f>MAX(0,MIN(1,NORMINV(RAND(),Taux_Recup,Ecart_Type_Recup)))</f>
        <v/>
      </c>
      <c r="G904" s="136">
        <f>MAX(0,MIN(1,NORMINV(RAND(),Taux_Recup,Ecart_Type_Recup)))</f>
        <v/>
      </c>
      <c r="H904" s="136">
        <f>MAX(0,MIN(1,NORMINV(RAND(),Taux_Recup,Ecart_Type_Recup)))</f>
        <v/>
      </c>
      <c r="I904" s="136">
        <f>MAX(0,MIN(1,NORMINV(RAND(),Taux_Recup,Ecart_Type_Recup)))</f>
        <v/>
      </c>
      <c r="J904" s="137">
        <f>SIMULATEUR!$L$6*(SIMULATEUR!$H$6*B904-Cout_Audit)</f>
        <v/>
      </c>
      <c r="K904" s="137">
        <f>SIMULATEUR!$L$7*(SIMULATEUR!$H$7*C904-Cout_Audit)</f>
        <v/>
      </c>
      <c r="L904" s="137">
        <f>SIMULATEUR!$L$8*(SIMULATEUR!$H$8*D904-Cout_Audit)</f>
        <v/>
      </c>
      <c r="M904" s="137">
        <f>SIMULATEUR!$L$9*(SIMULATEUR!$H$9*E904-Cout_Audit)</f>
        <v/>
      </c>
      <c r="N904" s="137">
        <f>SIMULATEUR!$L$10*(SIMULATEUR!$H$10*F904-Cout_Audit)</f>
        <v/>
      </c>
      <c r="O904" s="137">
        <f>SIMULATEUR!$L$11*(SIMULATEUR!$H$11*G904-Cout_Audit)</f>
        <v/>
      </c>
      <c r="P904" s="137">
        <f>SIMULATEUR!$L$12*(SIMULATEUR!$H$12*H904-Cout_Audit)</f>
        <v/>
      </c>
      <c r="Q904" s="137">
        <f>SIMULATEUR!$L$13*(SIMULATEUR!$H$13*I904-Cout_Audit)</f>
        <v/>
      </c>
      <c r="S904" s="138">
        <f>SUM(J904:Q904)</f>
        <v/>
      </c>
    </row>
    <row r="905">
      <c r="A905" s="135" t="n">
        <v>902</v>
      </c>
      <c r="B905" s="136">
        <f>MAX(0,MIN(1,NORMINV(RAND(),Taux_Recup,Ecart_Type_Recup)))</f>
        <v/>
      </c>
      <c r="C905" s="136">
        <f>MAX(0,MIN(1,NORMINV(RAND(),Taux_Recup,Ecart_Type_Recup)))</f>
        <v/>
      </c>
      <c r="D905" s="136">
        <f>MAX(0,MIN(1,NORMINV(RAND(),Taux_Recup,Ecart_Type_Recup)))</f>
        <v/>
      </c>
      <c r="E905" s="136">
        <f>MAX(0,MIN(1,NORMINV(RAND(),Taux_Recup,Ecart_Type_Recup)))</f>
        <v/>
      </c>
      <c r="F905" s="136">
        <f>MAX(0,MIN(1,NORMINV(RAND(),Taux_Recup,Ecart_Type_Recup)))</f>
        <v/>
      </c>
      <c r="G905" s="136">
        <f>MAX(0,MIN(1,NORMINV(RAND(),Taux_Recup,Ecart_Type_Recup)))</f>
        <v/>
      </c>
      <c r="H905" s="136">
        <f>MAX(0,MIN(1,NORMINV(RAND(),Taux_Recup,Ecart_Type_Recup)))</f>
        <v/>
      </c>
      <c r="I905" s="136">
        <f>MAX(0,MIN(1,NORMINV(RAND(),Taux_Recup,Ecart_Type_Recup)))</f>
        <v/>
      </c>
      <c r="J905" s="137">
        <f>SIMULATEUR!$L$6*(SIMULATEUR!$H$6*B905-Cout_Audit)</f>
        <v/>
      </c>
      <c r="K905" s="137">
        <f>SIMULATEUR!$L$7*(SIMULATEUR!$H$7*C905-Cout_Audit)</f>
        <v/>
      </c>
      <c r="L905" s="137">
        <f>SIMULATEUR!$L$8*(SIMULATEUR!$H$8*D905-Cout_Audit)</f>
        <v/>
      </c>
      <c r="M905" s="137">
        <f>SIMULATEUR!$L$9*(SIMULATEUR!$H$9*E905-Cout_Audit)</f>
        <v/>
      </c>
      <c r="N905" s="137">
        <f>SIMULATEUR!$L$10*(SIMULATEUR!$H$10*F905-Cout_Audit)</f>
        <v/>
      </c>
      <c r="O905" s="137">
        <f>SIMULATEUR!$L$11*(SIMULATEUR!$H$11*G905-Cout_Audit)</f>
        <v/>
      </c>
      <c r="P905" s="137">
        <f>SIMULATEUR!$L$12*(SIMULATEUR!$H$12*H905-Cout_Audit)</f>
        <v/>
      </c>
      <c r="Q905" s="137">
        <f>SIMULATEUR!$L$13*(SIMULATEUR!$H$13*I905-Cout_Audit)</f>
        <v/>
      </c>
      <c r="S905" s="138">
        <f>SUM(J905:Q905)</f>
        <v/>
      </c>
    </row>
    <row r="906">
      <c r="A906" s="135" t="n">
        <v>903</v>
      </c>
      <c r="B906" s="136">
        <f>MAX(0,MIN(1,NORMINV(RAND(),Taux_Recup,Ecart_Type_Recup)))</f>
        <v/>
      </c>
      <c r="C906" s="136">
        <f>MAX(0,MIN(1,NORMINV(RAND(),Taux_Recup,Ecart_Type_Recup)))</f>
        <v/>
      </c>
      <c r="D906" s="136">
        <f>MAX(0,MIN(1,NORMINV(RAND(),Taux_Recup,Ecart_Type_Recup)))</f>
        <v/>
      </c>
      <c r="E906" s="136">
        <f>MAX(0,MIN(1,NORMINV(RAND(),Taux_Recup,Ecart_Type_Recup)))</f>
        <v/>
      </c>
      <c r="F906" s="136">
        <f>MAX(0,MIN(1,NORMINV(RAND(),Taux_Recup,Ecart_Type_Recup)))</f>
        <v/>
      </c>
      <c r="G906" s="136">
        <f>MAX(0,MIN(1,NORMINV(RAND(),Taux_Recup,Ecart_Type_Recup)))</f>
        <v/>
      </c>
      <c r="H906" s="136">
        <f>MAX(0,MIN(1,NORMINV(RAND(),Taux_Recup,Ecart_Type_Recup)))</f>
        <v/>
      </c>
      <c r="I906" s="136">
        <f>MAX(0,MIN(1,NORMINV(RAND(),Taux_Recup,Ecart_Type_Recup)))</f>
        <v/>
      </c>
      <c r="J906" s="137">
        <f>SIMULATEUR!$L$6*(SIMULATEUR!$H$6*B906-Cout_Audit)</f>
        <v/>
      </c>
      <c r="K906" s="137">
        <f>SIMULATEUR!$L$7*(SIMULATEUR!$H$7*C906-Cout_Audit)</f>
        <v/>
      </c>
      <c r="L906" s="137">
        <f>SIMULATEUR!$L$8*(SIMULATEUR!$H$8*D906-Cout_Audit)</f>
        <v/>
      </c>
      <c r="M906" s="137">
        <f>SIMULATEUR!$L$9*(SIMULATEUR!$H$9*E906-Cout_Audit)</f>
        <v/>
      </c>
      <c r="N906" s="137">
        <f>SIMULATEUR!$L$10*(SIMULATEUR!$H$10*F906-Cout_Audit)</f>
        <v/>
      </c>
      <c r="O906" s="137">
        <f>SIMULATEUR!$L$11*(SIMULATEUR!$H$11*G906-Cout_Audit)</f>
        <v/>
      </c>
      <c r="P906" s="137">
        <f>SIMULATEUR!$L$12*(SIMULATEUR!$H$12*H906-Cout_Audit)</f>
        <v/>
      </c>
      <c r="Q906" s="137">
        <f>SIMULATEUR!$L$13*(SIMULATEUR!$H$13*I906-Cout_Audit)</f>
        <v/>
      </c>
      <c r="S906" s="138">
        <f>SUM(J906:Q906)</f>
        <v/>
      </c>
    </row>
    <row r="907">
      <c r="A907" s="135" t="n">
        <v>904</v>
      </c>
      <c r="B907" s="136">
        <f>MAX(0,MIN(1,NORMINV(RAND(),Taux_Recup,Ecart_Type_Recup)))</f>
        <v/>
      </c>
      <c r="C907" s="136">
        <f>MAX(0,MIN(1,NORMINV(RAND(),Taux_Recup,Ecart_Type_Recup)))</f>
        <v/>
      </c>
      <c r="D907" s="136">
        <f>MAX(0,MIN(1,NORMINV(RAND(),Taux_Recup,Ecart_Type_Recup)))</f>
        <v/>
      </c>
      <c r="E907" s="136">
        <f>MAX(0,MIN(1,NORMINV(RAND(),Taux_Recup,Ecart_Type_Recup)))</f>
        <v/>
      </c>
      <c r="F907" s="136">
        <f>MAX(0,MIN(1,NORMINV(RAND(),Taux_Recup,Ecart_Type_Recup)))</f>
        <v/>
      </c>
      <c r="G907" s="136">
        <f>MAX(0,MIN(1,NORMINV(RAND(),Taux_Recup,Ecart_Type_Recup)))</f>
        <v/>
      </c>
      <c r="H907" s="136">
        <f>MAX(0,MIN(1,NORMINV(RAND(),Taux_Recup,Ecart_Type_Recup)))</f>
        <v/>
      </c>
      <c r="I907" s="136">
        <f>MAX(0,MIN(1,NORMINV(RAND(),Taux_Recup,Ecart_Type_Recup)))</f>
        <v/>
      </c>
      <c r="J907" s="137">
        <f>SIMULATEUR!$L$6*(SIMULATEUR!$H$6*B907-Cout_Audit)</f>
        <v/>
      </c>
      <c r="K907" s="137">
        <f>SIMULATEUR!$L$7*(SIMULATEUR!$H$7*C907-Cout_Audit)</f>
        <v/>
      </c>
      <c r="L907" s="137">
        <f>SIMULATEUR!$L$8*(SIMULATEUR!$H$8*D907-Cout_Audit)</f>
        <v/>
      </c>
      <c r="M907" s="137">
        <f>SIMULATEUR!$L$9*(SIMULATEUR!$H$9*E907-Cout_Audit)</f>
        <v/>
      </c>
      <c r="N907" s="137">
        <f>SIMULATEUR!$L$10*(SIMULATEUR!$H$10*F907-Cout_Audit)</f>
        <v/>
      </c>
      <c r="O907" s="137">
        <f>SIMULATEUR!$L$11*(SIMULATEUR!$H$11*G907-Cout_Audit)</f>
        <v/>
      </c>
      <c r="P907" s="137">
        <f>SIMULATEUR!$L$12*(SIMULATEUR!$H$12*H907-Cout_Audit)</f>
        <v/>
      </c>
      <c r="Q907" s="137">
        <f>SIMULATEUR!$L$13*(SIMULATEUR!$H$13*I907-Cout_Audit)</f>
        <v/>
      </c>
      <c r="S907" s="138">
        <f>SUM(J907:Q907)</f>
        <v/>
      </c>
    </row>
    <row r="908">
      <c r="A908" s="135" t="n">
        <v>905</v>
      </c>
      <c r="B908" s="136">
        <f>MAX(0,MIN(1,NORMINV(RAND(),Taux_Recup,Ecart_Type_Recup)))</f>
        <v/>
      </c>
      <c r="C908" s="136">
        <f>MAX(0,MIN(1,NORMINV(RAND(),Taux_Recup,Ecart_Type_Recup)))</f>
        <v/>
      </c>
      <c r="D908" s="136">
        <f>MAX(0,MIN(1,NORMINV(RAND(),Taux_Recup,Ecart_Type_Recup)))</f>
        <v/>
      </c>
      <c r="E908" s="136">
        <f>MAX(0,MIN(1,NORMINV(RAND(),Taux_Recup,Ecart_Type_Recup)))</f>
        <v/>
      </c>
      <c r="F908" s="136">
        <f>MAX(0,MIN(1,NORMINV(RAND(),Taux_Recup,Ecart_Type_Recup)))</f>
        <v/>
      </c>
      <c r="G908" s="136">
        <f>MAX(0,MIN(1,NORMINV(RAND(),Taux_Recup,Ecart_Type_Recup)))</f>
        <v/>
      </c>
      <c r="H908" s="136">
        <f>MAX(0,MIN(1,NORMINV(RAND(),Taux_Recup,Ecart_Type_Recup)))</f>
        <v/>
      </c>
      <c r="I908" s="136">
        <f>MAX(0,MIN(1,NORMINV(RAND(),Taux_Recup,Ecart_Type_Recup)))</f>
        <v/>
      </c>
      <c r="J908" s="137">
        <f>SIMULATEUR!$L$6*(SIMULATEUR!$H$6*B908-Cout_Audit)</f>
        <v/>
      </c>
      <c r="K908" s="137">
        <f>SIMULATEUR!$L$7*(SIMULATEUR!$H$7*C908-Cout_Audit)</f>
        <v/>
      </c>
      <c r="L908" s="137">
        <f>SIMULATEUR!$L$8*(SIMULATEUR!$H$8*D908-Cout_Audit)</f>
        <v/>
      </c>
      <c r="M908" s="137">
        <f>SIMULATEUR!$L$9*(SIMULATEUR!$H$9*E908-Cout_Audit)</f>
        <v/>
      </c>
      <c r="N908" s="137">
        <f>SIMULATEUR!$L$10*(SIMULATEUR!$H$10*F908-Cout_Audit)</f>
        <v/>
      </c>
      <c r="O908" s="137">
        <f>SIMULATEUR!$L$11*(SIMULATEUR!$H$11*G908-Cout_Audit)</f>
        <v/>
      </c>
      <c r="P908" s="137">
        <f>SIMULATEUR!$L$12*(SIMULATEUR!$H$12*H908-Cout_Audit)</f>
        <v/>
      </c>
      <c r="Q908" s="137">
        <f>SIMULATEUR!$L$13*(SIMULATEUR!$H$13*I908-Cout_Audit)</f>
        <v/>
      </c>
      <c r="S908" s="138">
        <f>SUM(J908:Q908)</f>
        <v/>
      </c>
    </row>
    <row r="909">
      <c r="A909" s="135" t="n">
        <v>906</v>
      </c>
      <c r="B909" s="136">
        <f>MAX(0,MIN(1,NORMINV(RAND(),Taux_Recup,Ecart_Type_Recup)))</f>
        <v/>
      </c>
      <c r="C909" s="136">
        <f>MAX(0,MIN(1,NORMINV(RAND(),Taux_Recup,Ecart_Type_Recup)))</f>
        <v/>
      </c>
      <c r="D909" s="136">
        <f>MAX(0,MIN(1,NORMINV(RAND(),Taux_Recup,Ecart_Type_Recup)))</f>
        <v/>
      </c>
      <c r="E909" s="136">
        <f>MAX(0,MIN(1,NORMINV(RAND(),Taux_Recup,Ecart_Type_Recup)))</f>
        <v/>
      </c>
      <c r="F909" s="136">
        <f>MAX(0,MIN(1,NORMINV(RAND(),Taux_Recup,Ecart_Type_Recup)))</f>
        <v/>
      </c>
      <c r="G909" s="136">
        <f>MAX(0,MIN(1,NORMINV(RAND(),Taux_Recup,Ecart_Type_Recup)))</f>
        <v/>
      </c>
      <c r="H909" s="136">
        <f>MAX(0,MIN(1,NORMINV(RAND(),Taux_Recup,Ecart_Type_Recup)))</f>
        <v/>
      </c>
      <c r="I909" s="136">
        <f>MAX(0,MIN(1,NORMINV(RAND(),Taux_Recup,Ecart_Type_Recup)))</f>
        <v/>
      </c>
      <c r="J909" s="137">
        <f>SIMULATEUR!$L$6*(SIMULATEUR!$H$6*B909-Cout_Audit)</f>
        <v/>
      </c>
      <c r="K909" s="137">
        <f>SIMULATEUR!$L$7*(SIMULATEUR!$H$7*C909-Cout_Audit)</f>
        <v/>
      </c>
      <c r="L909" s="137">
        <f>SIMULATEUR!$L$8*(SIMULATEUR!$H$8*D909-Cout_Audit)</f>
        <v/>
      </c>
      <c r="M909" s="137">
        <f>SIMULATEUR!$L$9*(SIMULATEUR!$H$9*E909-Cout_Audit)</f>
        <v/>
      </c>
      <c r="N909" s="137">
        <f>SIMULATEUR!$L$10*(SIMULATEUR!$H$10*F909-Cout_Audit)</f>
        <v/>
      </c>
      <c r="O909" s="137">
        <f>SIMULATEUR!$L$11*(SIMULATEUR!$H$11*G909-Cout_Audit)</f>
        <v/>
      </c>
      <c r="P909" s="137">
        <f>SIMULATEUR!$L$12*(SIMULATEUR!$H$12*H909-Cout_Audit)</f>
        <v/>
      </c>
      <c r="Q909" s="137">
        <f>SIMULATEUR!$L$13*(SIMULATEUR!$H$13*I909-Cout_Audit)</f>
        <v/>
      </c>
      <c r="S909" s="138">
        <f>SUM(J909:Q909)</f>
        <v/>
      </c>
    </row>
    <row r="910">
      <c r="A910" s="135" t="n">
        <v>907</v>
      </c>
      <c r="B910" s="136">
        <f>MAX(0,MIN(1,NORMINV(RAND(),Taux_Recup,Ecart_Type_Recup)))</f>
        <v/>
      </c>
      <c r="C910" s="136">
        <f>MAX(0,MIN(1,NORMINV(RAND(),Taux_Recup,Ecart_Type_Recup)))</f>
        <v/>
      </c>
      <c r="D910" s="136">
        <f>MAX(0,MIN(1,NORMINV(RAND(),Taux_Recup,Ecart_Type_Recup)))</f>
        <v/>
      </c>
      <c r="E910" s="136">
        <f>MAX(0,MIN(1,NORMINV(RAND(),Taux_Recup,Ecart_Type_Recup)))</f>
        <v/>
      </c>
      <c r="F910" s="136">
        <f>MAX(0,MIN(1,NORMINV(RAND(),Taux_Recup,Ecart_Type_Recup)))</f>
        <v/>
      </c>
      <c r="G910" s="136">
        <f>MAX(0,MIN(1,NORMINV(RAND(),Taux_Recup,Ecart_Type_Recup)))</f>
        <v/>
      </c>
      <c r="H910" s="136">
        <f>MAX(0,MIN(1,NORMINV(RAND(),Taux_Recup,Ecart_Type_Recup)))</f>
        <v/>
      </c>
      <c r="I910" s="136">
        <f>MAX(0,MIN(1,NORMINV(RAND(),Taux_Recup,Ecart_Type_Recup)))</f>
        <v/>
      </c>
      <c r="J910" s="137">
        <f>SIMULATEUR!$L$6*(SIMULATEUR!$H$6*B910-Cout_Audit)</f>
        <v/>
      </c>
      <c r="K910" s="137">
        <f>SIMULATEUR!$L$7*(SIMULATEUR!$H$7*C910-Cout_Audit)</f>
        <v/>
      </c>
      <c r="L910" s="137">
        <f>SIMULATEUR!$L$8*(SIMULATEUR!$H$8*D910-Cout_Audit)</f>
        <v/>
      </c>
      <c r="M910" s="137">
        <f>SIMULATEUR!$L$9*(SIMULATEUR!$H$9*E910-Cout_Audit)</f>
        <v/>
      </c>
      <c r="N910" s="137">
        <f>SIMULATEUR!$L$10*(SIMULATEUR!$H$10*F910-Cout_Audit)</f>
        <v/>
      </c>
      <c r="O910" s="137">
        <f>SIMULATEUR!$L$11*(SIMULATEUR!$H$11*G910-Cout_Audit)</f>
        <v/>
      </c>
      <c r="P910" s="137">
        <f>SIMULATEUR!$L$12*(SIMULATEUR!$H$12*H910-Cout_Audit)</f>
        <v/>
      </c>
      <c r="Q910" s="137">
        <f>SIMULATEUR!$L$13*(SIMULATEUR!$H$13*I910-Cout_Audit)</f>
        <v/>
      </c>
      <c r="S910" s="138">
        <f>SUM(J910:Q910)</f>
        <v/>
      </c>
    </row>
    <row r="911">
      <c r="A911" s="135" t="n">
        <v>908</v>
      </c>
      <c r="B911" s="136">
        <f>MAX(0,MIN(1,NORMINV(RAND(),Taux_Recup,Ecart_Type_Recup)))</f>
        <v/>
      </c>
      <c r="C911" s="136">
        <f>MAX(0,MIN(1,NORMINV(RAND(),Taux_Recup,Ecart_Type_Recup)))</f>
        <v/>
      </c>
      <c r="D911" s="136">
        <f>MAX(0,MIN(1,NORMINV(RAND(),Taux_Recup,Ecart_Type_Recup)))</f>
        <v/>
      </c>
      <c r="E911" s="136">
        <f>MAX(0,MIN(1,NORMINV(RAND(),Taux_Recup,Ecart_Type_Recup)))</f>
        <v/>
      </c>
      <c r="F911" s="136">
        <f>MAX(0,MIN(1,NORMINV(RAND(),Taux_Recup,Ecart_Type_Recup)))</f>
        <v/>
      </c>
      <c r="G911" s="136">
        <f>MAX(0,MIN(1,NORMINV(RAND(),Taux_Recup,Ecart_Type_Recup)))</f>
        <v/>
      </c>
      <c r="H911" s="136">
        <f>MAX(0,MIN(1,NORMINV(RAND(),Taux_Recup,Ecart_Type_Recup)))</f>
        <v/>
      </c>
      <c r="I911" s="136">
        <f>MAX(0,MIN(1,NORMINV(RAND(),Taux_Recup,Ecart_Type_Recup)))</f>
        <v/>
      </c>
      <c r="J911" s="137">
        <f>SIMULATEUR!$L$6*(SIMULATEUR!$H$6*B911-Cout_Audit)</f>
        <v/>
      </c>
      <c r="K911" s="137">
        <f>SIMULATEUR!$L$7*(SIMULATEUR!$H$7*C911-Cout_Audit)</f>
        <v/>
      </c>
      <c r="L911" s="137">
        <f>SIMULATEUR!$L$8*(SIMULATEUR!$H$8*D911-Cout_Audit)</f>
        <v/>
      </c>
      <c r="M911" s="137">
        <f>SIMULATEUR!$L$9*(SIMULATEUR!$H$9*E911-Cout_Audit)</f>
        <v/>
      </c>
      <c r="N911" s="137">
        <f>SIMULATEUR!$L$10*(SIMULATEUR!$H$10*F911-Cout_Audit)</f>
        <v/>
      </c>
      <c r="O911" s="137">
        <f>SIMULATEUR!$L$11*(SIMULATEUR!$H$11*G911-Cout_Audit)</f>
        <v/>
      </c>
      <c r="P911" s="137">
        <f>SIMULATEUR!$L$12*(SIMULATEUR!$H$12*H911-Cout_Audit)</f>
        <v/>
      </c>
      <c r="Q911" s="137">
        <f>SIMULATEUR!$L$13*(SIMULATEUR!$H$13*I911-Cout_Audit)</f>
        <v/>
      </c>
      <c r="S911" s="138">
        <f>SUM(J911:Q911)</f>
        <v/>
      </c>
    </row>
    <row r="912">
      <c r="A912" s="135" t="n">
        <v>909</v>
      </c>
      <c r="B912" s="136">
        <f>MAX(0,MIN(1,NORMINV(RAND(),Taux_Recup,Ecart_Type_Recup)))</f>
        <v/>
      </c>
      <c r="C912" s="136">
        <f>MAX(0,MIN(1,NORMINV(RAND(),Taux_Recup,Ecart_Type_Recup)))</f>
        <v/>
      </c>
      <c r="D912" s="136">
        <f>MAX(0,MIN(1,NORMINV(RAND(),Taux_Recup,Ecart_Type_Recup)))</f>
        <v/>
      </c>
      <c r="E912" s="136">
        <f>MAX(0,MIN(1,NORMINV(RAND(),Taux_Recup,Ecart_Type_Recup)))</f>
        <v/>
      </c>
      <c r="F912" s="136">
        <f>MAX(0,MIN(1,NORMINV(RAND(),Taux_Recup,Ecart_Type_Recup)))</f>
        <v/>
      </c>
      <c r="G912" s="136">
        <f>MAX(0,MIN(1,NORMINV(RAND(),Taux_Recup,Ecart_Type_Recup)))</f>
        <v/>
      </c>
      <c r="H912" s="136">
        <f>MAX(0,MIN(1,NORMINV(RAND(),Taux_Recup,Ecart_Type_Recup)))</f>
        <v/>
      </c>
      <c r="I912" s="136">
        <f>MAX(0,MIN(1,NORMINV(RAND(),Taux_Recup,Ecart_Type_Recup)))</f>
        <v/>
      </c>
      <c r="J912" s="137">
        <f>SIMULATEUR!$L$6*(SIMULATEUR!$H$6*B912-Cout_Audit)</f>
        <v/>
      </c>
      <c r="K912" s="137">
        <f>SIMULATEUR!$L$7*(SIMULATEUR!$H$7*C912-Cout_Audit)</f>
        <v/>
      </c>
      <c r="L912" s="137">
        <f>SIMULATEUR!$L$8*(SIMULATEUR!$H$8*D912-Cout_Audit)</f>
        <v/>
      </c>
      <c r="M912" s="137">
        <f>SIMULATEUR!$L$9*(SIMULATEUR!$H$9*E912-Cout_Audit)</f>
        <v/>
      </c>
      <c r="N912" s="137">
        <f>SIMULATEUR!$L$10*(SIMULATEUR!$H$10*F912-Cout_Audit)</f>
        <v/>
      </c>
      <c r="O912" s="137">
        <f>SIMULATEUR!$L$11*(SIMULATEUR!$H$11*G912-Cout_Audit)</f>
        <v/>
      </c>
      <c r="P912" s="137">
        <f>SIMULATEUR!$L$12*(SIMULATEUR!$H$12*H912-Cout_Audit)</f>
        <v/>
      </c>
      <c r="Q912" s="137">
        <f>SIMULATEUR!$L$13*(SIMULATEUR!$H$13*I912-Cout_Audit)</f>
        <v/>
      </c>
      <c r="S912" s="138">
        <f>SUM(J912:Q912)</f>
        <v/>
      </c>
    </row>
    <row r="913">
      <c r="A913" s="135" t="n">
        <v>910</v>
      </c>
      <c r="B913" s="136">
        <f>MAX(0,MIN(1,NORMINV(RAND(),Taux_Recup,Ecart_Type_Recup)))</f>
        <v/>
      </c>
      <c r="C913" s="136">
        <f>MAX(0,MIN(1,NORMINV(RAND(),Taux_Recup,Ecart_Type_Recup)))</f>
        <v/>
      </c>
      <c r="D913" s="136">
        <f>MAX(0,MIN(1,NORMINV(RAND(),Taux_Recup,Ecart_Type_Recup)))</f>
        <v/>
      </c>
      <c r="E913" s="136">
        <f>MAX(0,MIN(1,NORMINV(RAND(),Taux_Recup,Ecart_Type_Recup)))</f>
        <v/>
      </c>
      <c r="F913" s="136">
        <f>MAX(0,MIN(1,NORMINV(RAND(),Taux_Recup,Ecart_Type_Recup)))</f>
        <v/>
      </c>
      <c r="G913" s="136">
        <f>MAX(0,MIN(1,NORMINV(RAND(),Taux_Recup,Ecart_Type_Recup)))</f>
        <v/>
      </c>
      <c r="H913" s="136">
        <f>MAX(0,MIN(1,NORMINV(RAND(),Taux_Recup,Ecart_Type_Recup)))</f>
        <v/>
      </c>
      <c r="I913" s="136">
        <f>MAX(0,MIN(1,NORMINV(RAND(),Taux_Recup,Ecart_Type_Recup)))</f>
        <v/>
      </c>
      <c r="J913" s="137">
        <f>SIMULATEUR!$L$6*(SIMULATEUR!$H$6*B913-Cout_Audit)</f>
        <v/>
      </c>
      <c r="K913" s="137">
        <f>SIMULATEUR!$L$7*(SIMULATEUR!$H$7*C913-Cout_Audit)</f>
        <v/>
      </c>
      <c r="L913" s="137">
        <f>SIMULATEUR!$L$8*(SIMULATEUR!$H$8*D913-Cout_Audit)</f>
        <v/>
      </c>
      <c r="M913" s="137">
        <f>SIMULATEUR!$L$9*(SIMULATEUR!$H$9*E913-Cout_Audit)</f>
        <v/>
      </c>
      <c r="N913" s="137">
        <f>SIMULATEUR!$L$10*(SIMULATEUR!$H$10*F913-Cout_Audit)</f>
        <v/>
      </c>
      <c r="O913" s="137">
        <f>SIMULATEUR!$L$11*(SIMULATEUR!$H$11*G913-Cout_Audit)</f>
        <v/>
      </c>
      <c r="P913" s="137">
        <f>SIMULATEUR!$L$12*(SIMULATEUR!$H$12*H913-Cout_Audit)</f>
        <v/>
      </c>
      <c r="Q913" s="137">
        <f>SIMULATEUR!$L$13*(SIMULATEUR!$H$13*I913-Cout_Audit)</f>
        <v/>
      </c>
      <c r="S913" s="138">
        <f>SUM(J913:Q913)</f>
        <v/>
      </c>
    </row>
    <row r="914">
      <c r="A914" s="135" t="n">
        <v>911</v>
      </c>
      <c r="B914" s="136">
        <f>MAX(0,MIN(1,NORMINV(RAND(),Taux_Recup,Ecart_Type_Recup)))</f>
        <v/>
      </c>
      <c r="C914" s="136">
        <f>MAX(0,MIN(1,NORMINV(RAND(),Taux_Recup,Ecart_Type_Recup)))</f>
        <v/>
      </c>
      <c r="D914" s="136">
        <f>MAX(0,MIN(1,NORMINV(RAND(),Taux_Recup,Ecart_Type_Recup)))</f>
        <v/>
      </c>
      <c r="E914" s="136">
        <f>MAX(0,MIN(1,NORMINV(RAND(),Taux_Recup,Ecart_Type_Recup)))</f>
        <v/>
      </c>
      <c r="F914" s="136">
        <f>MAX(0,MIN(1,NORMINV(RAND(),Taux_Recup,Ecart_Type_Recup)))</f>
        <v/>
      </c>
      <c r="G914" s="136">
        <f>MAX(0,MIN(1,NORMINV(RAND(),Taux_Recup,Ecart_Type_Recup)))</f>
        <v/>
      </c>
      <c r="H914" s="136">
        <f>MAX(0,MIN(1,NORMINV(RAND(),Taux_Recup,Ecart_Type_Recup)))</f>
        <v/>
      </c>
      <c r="I914" s="136">
        <f>MAX(0,MIN(1,NORMINV(RAND(),Taux_Recup,Ecart_Type_Recup)))</f>
        <v/>
      </c>
      <c r="J914" s="137">
        <f>SIMULATEUR!$L$6*(SIMULATEUR!$H$6*B914-Cout_Audit)</f>
        <v/>
      </c>
      <c r="K914" s="137">
        <f>SIMULATEUR!$L$7*(SIMULATEUR!$H$7*C914-Cout_Audit)</f>
        <v/>
      </c>
      <c r="L914" s="137">
        <f>SIMULATEUR!$L$8*(SIMULATEUR!$H$8*D914-Cout_Audit)</f>
        <v/>
      </c>
      <c r="M914" s="137">
        <f>SIMULATEUR!$L$9*(SIMULATEUR!$H$9*E914-Cout_Audit)</f>
        <v/>
      </c>
      <c r="N914" s="137">
        <f>SIMULATEUR!$L$10*(SIMULATEUR!$H$10*F914-Cout_Audit)</f>
        <v/>
      </c>
      <c r="O914" s="137">
        <f>SIMULATEUR!$L$11*(SIMULATEUR!$H$11*G914-Cout_Audit)</f>
        <v/>
      </c>
      <c r="P914" s="137">
        <f>SIMULATEUR!$L$12*(SIMULATEUR!$H$12*H914-Cout_Audit)</f>
        <v/>
      </c>
      <c r="Q914" s="137">
        <f>SIMULATEUR!$L$13*(SIMULATEUR!$H$13*I914-Cout_Audit)</f>
        <v/>
      </c>
      <c r="S914" s="138">
        <f>SUM(J914:Q914)</f>
        <v/>
      </c>
    </row>
    <row r="915">
      <c r="A915" s="135" t="n">
        <v>912</v>
      </c>
      <c r="B915" s="136">
        <f>MAX(0,MIN(1,NORMINV(RAND(),Taux_Recup,Ecart_Type_Recup)))</f>
        <v/>
      </c>
      <c r="C915" s="136">
        <f>MAX(0,MIN(1,NORMINV(RAND(),Taux_Recup,Ecart_Type_Recup)))</f>
        <v/>
      </c>
      <c r="D915" s="136">
        <f>MAX(0,MIN(1,NORMINV(RAND(),Taux_Recup,Ecart_Type_Recup)))</f>
        <v/>
      </c>
      <c r="E915" s="136">
        <f>MAX(0,MIN(1,NORMINV(RAND(),Taux_Recup,Ecart_Type_Recup)))</f>
        <v/>
      </c>
      <c r="F915" s="136">
        <f>MAX(0,MIN(1,NORMINV(RAND(),Taux_Recup,Ecart_Type_Recup)))</f>
        <v/>
      </c>
      <c r="G915" s="136">
        <f>MAX(0,MIN(1,NORMINV(RAND(),Taux_Recup,Ecart_Type_Recup)))</f>
        <v/>
      </c>
      <c r="H915" s="136">
        <f>MAX(0,MIN(1,NORMINV(RAND(),Taux_Recup,Ecart_Type_Recup)))</f>
        <v/>
      </c>
      <c r="I915" s="136">
        <f>MAX(0,MIN(1,NORMINV(RAND(),Taux_Recup,Ecart_Type_Recup)))</f>
        <v/>
      </c>
      <c r="J915" s="137">
        <f>SIMULATEUR!$L$6*(SIMULATEUR!$H$6*B915-Cout_Audit)</f>
        <v/>
      </c>
      <c r="K915" s="137">
        <f>SIMULATEUR!$L$7*(SIMULATEUR!$H$7*C915-Cout_Audit)</f>
        <v/>
      </c>
      <c r="L915" s="137">
        <f>SIMULATEUR!$L$8*(SIMULATEUR!$H$8*D915-Cout_Audit)</f>
        <v/>
      </c>
      <c r="M915" s="137">
        <f>SIMULATEUR!$L$9*(SIMULATEUR!$H$9*E915-Cout_Audit)</f>
        <v/>
      </c>
      <c r="N915" s="137">
        <f>SIMULATEUR!$L$10*(SIMULATEUR!$H$10*F915-Cout_Audit)</f>
        <v/>
      </c>
      <c r="O915" s="137">
        <f>SIMULATEUR!$L$11*(SIMULATEUR!$H$11*G915-Cout_Audit)</f>
        <v/>
      </c>
      <c r="P915" s="137">
        <f>SIMULATEUR!$L$12*(SIMULATEUR!$H$12*H915-Cout_Audit)</f>
        <v/>
      </c>
      <c r="Q915" s="137">
        <f>SIMULATEUR!$L$13*(SIMULATEUR!$H$13*I915-Cout_Audit)</f>
        <v/>
      </c>
      <c r="S915" s="138">
        <f>SUM(J915:Q915)</f>
        <v/>
      </c>
    </row>
    <row r="916">
      <c r="A916" s="135" t="n">
        <v>913</v>
      </c>
      <c r="B916" s="136">
        <f>MAX(0,MIN(1,NORMINV(RAND(),Taux_Recup,Ecart_Type_Recup)))</f>
        <v/>
      </c>
      <c r="C916" s="136">
        <f>MAX(0,MIN(1,NORMINV(RAND(),Taux_Recup,Ecart_Type_Recup)))</f>
        <v/>
      </c>
      <c r="D916" s="136">
        <f>MAX(0,MIN(1,NORMINV(RAND(),Taux_Recup,Ecart_Type_Recup)))</f>
        <v/>
      </c>
      <c r="E916" s="136">
        <f>MAX(0,MIN(1,NORMINV(RAND(),Taux_Recup,Ecart_Type_Recup)))</f>
        <v/>
      </c>
      <c r="F916" s="136">
        <f>MAX(0,MIN(1,NORMINV(RAND(),Taux_Recup,Ecart_Type_Recup)))</f>
        <v/>
      </c>
      <c r="G916" s="136">
        <f>MAX(0,MIN(1,NORMINV(RAND(),Taux_Recup,Ecart_Type_Recup)))</f>
        <v/>
      </c>
      <c r="H916" s="136">
        <f>MAX(0,MIN(1,NORMINV(RAND(),Taux_Recup,Ecart_Type_Recup)))</f>
        <v/>
      </c>
      <c r="I916" s="136">
        <f>MAX(0,MIN(1,NORMINV(RAND(),Taux_Recup,Ecart_Type_Recup)))</f>
        <v/>
      </c>
      <c r="J916" s="137">
        <f>SIMULATEUR!$L$6*(SIMULATEUR!$H$6*B916-Cout_Audit)</f>
        <v/>
      </c>
      <c r="K916" s="137">
        <f>SIMULATEUR!$L$7*(SIMULATEUR!$H$7*C916-Cout_Audit)</f>
        <v/>
      </c>
      <c r="L916" s="137">
        <f>SIMULATEUR!$L$8*(SIMULATEUR!$H$8*D916-Cout_Audit)</f>
        <v/>
      </c>
      <c r="M916" s="137">
        <f>SIMULATEUR!$L$9*(SIMULATEUR!$H$9*E916-Cout_Audit)</f>
        <v/>
      </c>
      <c r="N916" s="137">
        <f>SIMULATEUR!$L$10*(SIMULATEUR!$H$10*F916-Cout_Audit)</f>
        <v/>
      </c>
      <c r="O916" s="137">
        <f>SIMULATEUR!$L$11*(SIMULATEUR!$H$11*G916-Cout_Audit)</f>
        <v/>
      </c>
      <c r="P916" s="137">
        <f>SIMULATEUR!$L$12*(SIMULATEUR!$H$12*H916-Cout_Audit)</f>
        <v/>
      </c>
      <c r="Q916" s="137">
        <f>SIMULATEUR!$L$13*(SIMULATEUR!$H$13*I916-Cout_Audit)</f>
        <v/>
      </c>
      <c r="S916" s="138">
        <f>SUM(J916:Q916)</f>
        <v/>
      </c>
    </row>
    <row r="917">
      <c r="A917" s="135" t="n">
        <v>914</v>
      </c>
      <c r="B917" s="136">
        <f>MAX(0,MIN(1,NORMINV(RAND(),Taux_Recup,Ecart_Type_Recup)))</f>
        <v/>
      </c>
      <c r="C917" s="136">
        <f>MAX(0,MIN(1,NORMINV(RAND(),Taux_Recup,Ecart_Type_Recup)))</f>
        <v/>
      </c>
      <c r="D917" s="136">
        <f>MAX(0,MIN(1,NORMINV(RAND(),Taux_Recup,Ecart_Type_Recup)))</f>
        <v/>
      </c>
      <c r="E917" s="136">
        <f>MAX(0,MIN(1,NORMINV(RAND(),Taux_Recup,Ecart_Type_Recup)))</f>
        <v/>
      </c>
      <c r="F917" s="136">
        <f>MAX(0,MIN(1,NORMINV(RAND(),Taux_Recup,Ecart_Type_Recup)))</f>
        <v/>
      </c>
      <c r="G917" s="136">
        <f>MAX(0,MIN(1,NORMINV(RAND(),Taux_Recup,Ecart_Type_Recup)))</f>
        <v/>
      </c>
      <c r="H917" s="136">
        <f>MAX(0,MIN(1,NORMINV(RAND(),Taux_Recup,Ecart_Type_Recup)))</f>
        <v/>
      </c>
      <c r="I917" s="136">
        <f>MAX(0,MIN(1,NORMINV(RAND(),Taux_Recup,Ecart_Type_Recup)))</f>
        <v/>
      </c>
      <c r="J917" s="137">
        <f>SIMULATEUR!$L$6*(SIMULATEUR!$H$6*B917-Cout_Audit)</f>
        <v/>
      </c>
      <c r="K917" s="137">
        <f>SIMULATEUR!$L$7*(SIMULATEUR!$H$7*C917-Cout_Audit)</f>
        <v/>
      </c>
      <c r="L917" s="137">
        <f>SIMULATEUR!$L$8*(SIMULATEUR!$H$8*D917-Cout_Audit)</f>
        <v/>
      </c>
      <c r="M917" s="137">
        <f>SIMULATEUR!$L$9*(SIMULATEUR!$H$9*E917-Cout_Audit)</f>
        <v/>
      </c>
      <c r="N917" s="137">
        <f>SIMULATEUR!$L$10*(SIMULATEUR!$H$10*F917-Cout_Audit)</f>
        <v/>
      </c>
      <c r="O917" s="137">
        <f>SIMULATEUR!$L$11*(SIMULATEUR!$H$11*G917-Cout_Audit)</f>
        <v/>
      </c>
      <c r="P917" s="137">
        <f>SIMULATEUR!$L$12*(SIMULATEUR!$H$12*H917-Cout_Audit)</f>
        <v/>
      </c>
      <c r="Q917" s="137">
        <f>SIMULATEUR!$L$13*(SIMULATEUR!$H$13*I917-Cout_Audit)</f>
        <v/>
      </c>
      <c r="S917" s="138">
        <f>SUM(J917:Q917)</f>
        <v/>
      </c>
    </row>
    <row r="918">
      <c r="A918" s="135" t="n">
        <v>915</v>
      </c>
      <c r="B918" s="136">
        <f>MAX(0,MIN(1,NORMINV(RAND(),Taux_Recup,Ecart_Type_Recup)))</f>
        <v/>
      </c>
      <c r="C918" s="136">
        <f>MAX(0,MIN(1,NORMINV(RAND(),Taux_Recup,Ecart_Type_Recup)))</f>
        <v/>
      </c>
      <c r="D918" s="136">
        <f>MAX(0,MIN(1,NORMINV(RAND(),Taux_Recup,Ecart_Type_Recup)))</f>
        <v/>
      </c>
      <c r="E918" s="136">
        <f>MAX(0,MIN(1,NORMINV(RAND(),Taux_Recup,Ecart_Type_Recup)))</f>
        <v/>
      </c>
      <c r="F918" s="136">
        <f>MAX(0,MIN(1,NORMINV(RAND(),Taux_Recup,Ecart_Type_Recup)))</f>
        <v/>
      </c>
      <c r="G918" s="136">
        <f>MAX(0,MIN(1,NORMINV(RAND(),Taux_Recup,Ecart_Type_Recup)))</f>
        <v/>
      </c>
      <c r="H918" s="136">
        <f>MAX(0,MIN(1,NORMINV(RAND(),Taux_Recup,Ecart_Type_Recup)))</f>
        <v/>
      </c>
      <c r="I918" s="136">
        <f>MAX(0,MIN(1,NORMINV(RAND(),Taux_Recup,Ecart_Type_Recup)))</f>
        <v/>
      </c>
      <c r="J918" s="137">
        <f>SIMULATEUR!$L$6*(SIMULATEUR!$H$6*B918-Cout_Audit)</f>
        <v/>
      </c>
      <c r="K918" s="137">
        <f>SIMULATEUR!$L$7*(SIMULATEUR!$H$7*C918-Cout_Audit)</f>
        <v/>
      </c>
      <c r="L918" s="137">
        <f>SIMULATEUR!$L$8*(SIMULATEUR!$H$8*D918-Cout_Audit)</f>
        <v/>
      </c>
      <c r="M918" s="137">
        <f>SIMULATEUR!$L$9*(SIMULATEUR!$H$9*E918-Cout_Audit)</f>
        <v/>
      </c>
      <c r="N918" s="137">
        <f>SIMULATEUR!$L$10*(SIMULATEUR!$H$10*F918-Cout_Audit)</f>
        <v/>
      </c>
      <c r="O918" s="137">
        <f>SIMULATEUR!$L$11*(SIMULATEUR!$H$11*G918-Cout_Audit)</f>
        <v/>
      </c>
      <c r="P918" s="137">
        <f>SIMULATEUR!$L$12*(SIMULATEUR!$H$12*H918-Cout_Audit)</f>
        <v/>
      </c>
      <c r="Q918" s="137">
        <f>SIMULATEUR!$L$13*(SIMULATEUR!$H$13*I918-Cout_Audit)</f>
        <v/>
      </c>
      <c r="S918" s="138">
        <f>SUM(J918:Q918)</f>
        <v/>
      </c>
    </row>
    <row r="919">
      <c r="A919" s="135" t="n">
        <v>916</v>
      </c>
      <c r="B919" s="136">
        <f>MAX(0,MIN(1,NORMINV(RAND(),Taux_Recup,Ecart_Type_Recup)))</f>
        <v/>
      </c>
      <c r="C919" s="136">
        <f>MAX(0,MIN(1,NORMINV(RAND(),Taux_Recup,Ecart_Type_Recup)))</f>
        <v/>
      </c>
      <c r="D919" s="136">
        <f>MAX(0,MIN(1,NORMINV(RAND(),Taux_Recup,Ecart_Type_Recup)))</f>
        <v/>
      </c>
      <c r="E919" s="136">
        <f>MAX(0,MIN(1,NORMINV(RAND(),Taux_Recup,Ecart_Type_Recup)))</f>
        <v/>
      </c>
      <c r="F919" s="136">
        <f>MAX(0,MIN(1,NORMINV(RAND(),Taux_Recup,Ecart_Type_Recup)))</f>
        <v/>
      </c>
      <c r="G919" s="136">
        <f>MAX(0,MIN(1,NORMINV(RAND(),Taux_Recup,Ecart_Type_Recup)))</f>
        <v/>
      </c>
      <c r="H919" s="136">
        <f>MAX(0,MIN(1,NORMINV(RAND(),Taux_Recup,Ecart_Type_Recup)))</f>
        <v/>
      </c>
      <c r="I919" s="136">
        <f>MAX(0,MIN(1,NORMINV(RAND(),Taux_Recup,Ecart_Type_Recup)))</f>
        <v/>
      </c>
      <c r="J919" s="137">
        <f>SIMULATEUR!$L$6*(SIMULATEUR!$H$6*B919-Cout_Audit)</f>
        <v/>
      </c>
      <c r="K919" s="137">
        <f>SIMULATEUR!$L$7*(SIMULATEUR!$H$7*C919-Cout_Audit)</f>
        <v/>
      </c>
      <c r="L919" s="137">
        <f>SIMULATEUR!$L$8*(SIMULATEUR!$H$8*D919-Cout_Audit)</f>
        <v/>
      </c>
      <c r="M919" s="137">
        <f>SIMULATEUR!$L$9*(SIMULATEUR!$H$9*E919-Cout_Audit)</f>
        <v/>
      </c>
      <c r="N919" s="137">
        <f>SIMULATEUR!$L$10*(SIMULATEUR!$H$10*F919-Cout_Audit)</f>
        <v/>
      </c>
      <c r="O919" s="137">
        <f>SIMULATEUR!$L$11*(SIMULATEUR!$H$11*G919-Cout_Audit)</f>
        <v/>
      </c>
      <c r="P919" s="137">
        <f>SIMULATEUR!$L$12*(SIMULATEUR!$H$12*H919-Cout_Audit)</f>
        <v/>
      </c>
      <c r="Q919" s="137">
        <f>SIMULATEUR!$L$13*(SIMULATEUR!$H$13*I919-Cout_Audit)</f>
        <v/>
      </c>
      <c r="S919" s="138">
        <f>SUM(J919:Q919)</f>
        <v/>
      </c>
    </row>
    <row r="920">
      <c r="A920" s="135" t="n">
        <v>917</v>
      </c>
      <c r="B920" s="136">
        <f>MAX(0,MIN(1,NORMINV(RAND(),Taux_Recup,Ecart_Type_Recup)))</f>
        <v/>
      </c>
      <c r="C920" s="136">
        <f>MAX(0,MIN(1,NORMINV(RAND(),Taux_Recup,Ecart_Type_Recup)))</f>
        <v/>
      </c>
      <c r="D920" s="136">
        <f>MAX(0,MIN(1,NORMINV(RAND(),Taux_Recup,Ecart_Type_Recup)))</f>
        <v/>
      </c>
      <c r="E920" s="136">
        <f>MAX(0,MIN(1,NORMINV(RAND(),Taux_Recup,Ecart_Type_Recup)))</f>
        <v/>
      </c>
      <c r="F920" s="136">
        <f>MAX(0,MIN(1,NORMINV(RAND(),Taux_Recup,Ecart_Type_Recup)))</f>
        <v/>
      </c>
      <c r="G920" s="136">
        <f>MAX(0,MIN(1,NORMINV(RAND(),Taux_Recup,Ecart_Type_Recup)))</f>
        <v/>
      </c>
      <c r="H920" s="136">
        <f>MAX(0,MIN(1,NORMINV(RAND(),Taux_Recup,Ecart_Type_Recup)))</f>
        <v/>
      </c>
      <c r="I920" s="136">
        <f>MAX(0,MIN(1,NORMINV(RAND(),Taux_Recup,Ecart_Type_Recup)))</f>
        <v/>
      </c>
      <c r="J920" s="137">
        <f>SIMULATEUR!$L$6*(SIMULATEUR!$H$6*B920-Cout_Audit)</f>
        <v/>
      </c>
      <c r="K920" s="137">
        <f>SIMULATEUR!$L$7*(SIMULATEUR!$H$7*C920-Cout_Audit)</f>
        <v/>
      </c>
      <c r="L920" s="137">
        <f>SIMULATEUR!$L$8*(SIMULATEUR!$H$8*D920-Cout_Audit)</f>
        <v/>
      </c>
      <c r="M920" s="137">
        <f>SIMULATEUR!$L$9*(SIMULATEUR!$H$9*E920-Cout_Audit)</f>
        <v/>
      </c>
      <c r="N920" s="137">
        <f>SIMULATEUR!$L$10*(SIMULATEUR!$H$10*F920-Cout_Audit)</f>
        <v/>
      </c>
      <c r="O920" s="137">
        <f>SIMULATEUR!$L$11*(SIMULATEUR!$H$11*G920-Cout_Audit)</f>
        <v/>
      </c>
      <c r="P920" s="137">
        <f>SIMULATEUR!$L$12*(SIMULATEUR!$H$12*H920-Cout_Audit)</f>
        <v/>
      </c>
      <c r="Q920" s="137">
        <f>SIMULATEUR!$L$13*(SIMULATEUR!$H$13*I920-Cout_Audit)</f>
        <v/>
      </c>
      <c r="S920" s="138">
        <f>SUM(J920:Q920)</f>
        <v/>
      </c>
    </row>
    <row r="921">
      <c r="A921" s="135" t="n">
        <v>918</v>
      </c>
      <c r="B921" s="136">
        <f>MAX(0,MIN(1,NORMINV(RAND(),Taux_Recup,Ecart_Type_Recup)))</f>
        <v/>
      </c>
      <c r="C921" s="136">
        <f>MAX(0,MIN(1,NORMINV(RAND(),Taux_Recup,Ecart_Type_Recup)))</f>
        <v/>
      </c>
      <c r="D921" s="136">
        <f>MAX(0,MIN(1,NORMINV(RAND(),Taux_Recup,Ecart_Type_Recup)))</f>
        <v/>
      </c>
      <c r="E921" s="136">
        <f>MAX(0,MIN(1,NORMINV(RAND(),Taux_Recup,Ecart_Type_Recup)))</f>
        <v/>
      </c>
      <c r="F921" s="136">
        <f>MAX(0,MIN(1,NORMINV(RAND(),Taux_Recup,Ecart_Type_Recup)))</f>
        <v/>
      </c>
      <c r="G921" s="136">
        <f>MAX(0,MIN(1,NORMINV(RAND(),Taux_Recup,Ecart_Type_Recup)))</f>
        <v/>
      </c>
      <c r="H921" s="136">
        <f>MAX(0,MIN(1,NORMINV(RAND(),Taux_Recup,Ecart_Type_Recup)))</f>
        <v/>
      </c>
      <c r="I921" s="136">
        <f>MAX(0,MIN(1,NORMINV(RAND(),Taux_Recup,Ecart_Type_Recup)))</f>
        <v/>
      </c>
      <c r="J921" s="137">
        <f>SIMULATEUR!$L$6*(SIMULATEUR!$H$6*B921-Cout_Audit)</f>
        <v/>
      </c>
      <c r="K921" s="137">
        <f>SIMULATEUR!$L$7*(SIMULATEUR!$H$7*C921-Cout_Audit)</f>
        <v/>
      </c>
      <c r="L921" s="137">
        <f>SIMULATEUR!$L$8*(SIMULATEUR!$H$8*D921-Cout_Audit)</f>
        <v/>
      </c>
      <c r="M921" s="137">
        <f>SIMULATEUR!$L$9*(SIMULATEUR!$H$9*E921-Cout_Audit)</f>
        <v/>
      </c>
      <c r="N921" s="137">
        <f>SIMULATEUR!$L$10*(SIMULATEUR!$H$10*F921-Cout_Audit)</f>
        <v/>
      </c>
      <c r="O921" s="137">
        <f>SIMULATEUR!$L$11*(SIMULATEUR!$H$11*G921-Cout_Audit)</f>
        <v/>
      </c>
      <c r="P921" s="137">
        <f>SIMULATEUR!$L$12*(SIMULATEUR!$H$12*H921-Cout_Audit)</f>
        <v/>
      </c>
      <c r="Q921" s="137">
        <f>SIMULATEUR!$L$13*(SIMULATEUR!$H$13*I921-Cout_Audit)</f>
        <v/>
      </c>
      <c r="S921" s="138">
        <f>SUM(J921:Q921)</f>
        <v/>
      </c>
    </row>
    <row r="922">
      <c r="A922" s="135" t="n">
        <v>919</v>
      </c>
      <c r="B922" s="136">
        <f>MAX(0,MIN(1,NORMINV(RAND(),Taux_Recup,Ecart_Type_Recup)))</f>
        <v/>
      </c>
      <c r="C922" s="136">
        <f>MAX(0,MIN(1,NORMINV(RAND(),Taux_Recup,Ecart_Type_Recup)))</f>
        <v/>
      </c>
      <c r="D922" s="136">
        <f>MAX(0,MIN(1,NORMINV(RAND(),Taux_Recup,Ecart_Type_Recup)))</f>
        <v/>
      </c>
      <c r="E922" s="136">
        <f>MAX(0,MIN(1,NORMINV(RAND(),Taux_Recup,Ecart_Type_Recup)))</f>
        <v/>
      </c>
      <c r="F922" s="136">
        <f>MAX(0,MIN(1,NORMINV(RAND(),Taux_Recup,Ecart_Type_Recup)))</f>
        <v/>
      </c>
      <c r="G922" s="136">
        <f>MAX(0,MIN(1,NORMINV(RAND(),Taux_Recup,Ecart_Type_Recup)))</f>
        <v/>
      </c>
      <c r="H922" s="136">
        <f>MAX(0,MIN(1,NORMINV(RAND(),Taux_Recup,Ecart_Type_Recup)))</f>
        <v/>
      </c>
      <c r="I922" s="136">
        <f>MAX(0,MIN(1,NORMINV(RAND(),Taux_Recup,Ecart_Type_Recup)))</f>
        <v/>
      </c>
      <c r="J922" s="137">
        <f>SIMULATEUR!$L$6*(SIMULATEUR!$H$6*B922-Cout_Audit)</f>
        <v/>
      </c>
      <c r="K922" s="137">
        <f>SIMULATEUR!$L$7*(SIMULATEUR!$H$7*C922-Cout_Audit)</f>
        <v/>
      </c>
      <c r="L922" s="137">
        <f>SIMULATEUR!$L$8*(SIMULATEUR!$H$8*D922-Cout_Audit)</f>
        <v/>
      </c>
      <c r="M922" s="137">
        <f>SIMULATEUR!$L$9*(SIMULATEUR!$H$9*E922-Cout_Audit)</f>
        <v/>
      </c>
      <c r="N922" s="137">
        <f>SIMULATEUR!$L$10*(SIMULATEUR!$H$10*F922-Cout_Audit)</f>
        <v/>
      </c>
      <c r="O922" s="137">
        <f>SIMULATEUR!$L$11*(SIMULATEUR!$H$11*G922-Cout_Audit)</f>
        <v/>
      </c>
      <c r="P922" s="137">
        <f>SIMULATEUR!$L$12*(SIMULATEUR!$H$12*H922-Cout_Audit)</f>
        <v/>
      </c>
      <c r="Q922" s="137">
        <f>SIMULATEUR!$L$13*(SIMULATEUR!$H$13*I922-Cout_Audit)</f>
        <v/>
      </c>
      <c r="S922" s="138">
        <f>SUM(J922:Q922)</f>
        <v/>
      </c>
    </row>
    <row r="923">
      <c r="A923" s="135" t="n">
        <v>920</v>
      </c>
      <c r="B923" s="136">
        <f>MAX(0,MIN(1,NORMINV(RAND(),Taux_Recup,Ecart_Type_Recup)))</f>
        <v/>
      </c>
      <c r="C923" s="136">
        <f>MAX(0,MIN(1,NORMINV(RAND(),Taux_Recup,Ecart_Type_Recup)))</f>
        <v/>
      </c>
      <c r="D923" s="136">
        <f>MAX(0,MIN(1,NORMINV(RAND(),Taux_Recup,Ecart_Type_Recup)))</f>
        <v/>
      </c>
      <c r="E923" s="136">
        <f>MAX(0,MIN(1,NORMINV(RAND(),Taux_Recup,Ecart_Type_Recup)))</f>
        <v/>
      </c>
      <c r="F923" s="136">
        <f>MAX(0,MIN(1,NORMINV(RAND(),Taux_Recup,Ecart_Type_Recup)))</f>
        <v/>
      </c>
      <c r="G923" s="136">
        <f>MAX(0,MIN(1,NORMINV(RAND(),Taux_Recup,Ecart_Type_Recup)))</f>
        <v/>
      </c>
      <c r="H923" s="136">
        <f>MAX(0,MIN(1,NORMINV(RAND(),Taux_Recup,Ecart_Type_Recup)))</f>
        <v/>
      </c>
      <c r="I923" s="136">
        <f>MAX(0,MIN(1,NORMINV(RAND(),Taux_Recup,Ecart_Type_Recup)))</f>
        <v/>
      </c>
      <c r="J923" s="137">
        <f>SIMULATEUR!$L$6*(SIMULATEUR!$H$6*B923-Cout_Audit)</f>
        <v/>
      </c>
      <c r="K923" s="137">
        <f>SIMULATEUR!$L$7*(SIMULATEUR!$H$7*C923-Cout_Audit)</f>
        <v/>
      </c>
      <c r="L923" s="137">
        <f>SIMULATEUR!$L$8*(SIMULATEUR!$H$8*D923-Cout_Audit)</f>
        <v/>
      </c>
      <c r="M923" s="137">
        <f>SIMULATEUR!$L$9*(SIMULATEUR!$H$9*E923-Cout_Audit)</f>
        <v/>
      </c>
      <c r="N923" s="137">
        <f>SIMULATEUR!$L$10*(SIMULATEUR!$H$10*F923-Cout_Audit)</f>
        <v/>
      </c>
      <c r="O923" s="137">
        <f>SIMULATEUR!$L$11*(SIMULATEUR!$H$11*G923-Cout_Audit)</f>
        <v/>
      </c>
      <c r="P923" s="137">
        <f>SIMULATEUR!$L$12*(SIMULATEUR!$H$12*H923-Cout_Audit)</f>
        <v/>
      </c>
      <c r="Q923" s="137">
        <f>SIMULATEUR!$L$13*(SIMULATEUR!$H$13*I923-Cout_Audit)</f>
        <v/>
      </c>
      <c r="S923" s="138">
        <f>SUM(J923:Q923)</f>
        <v/>
      </c>
    </row>
    <row r="924">
      <c r="A924" s="135" t="n">
        <v>921</v>
      </c>
      <c r="B924" s="136">
        <f>MAX(0,MIN(1,NORMINV(RAND(),Taux_Recup,Ecart_Type_Recup)))</f>
        <v/>
      </c>
      <c r="C924" s="136">
        <f>MAX(0,MIN(1,NORMINV(RAND(),Taux_Recup,Ecart_Type_Recup)))</f>
        <v/>
      </c>
      <c r="D924" s="136">
        <f>MAX(0,MIN(1,NORMINV(RAND(),Taux_Recup,Ecart_Type_Recup)))</f>
        <v/>
      </c>
      <c r="E924" s="136">
        <f>MAX(0,MIN(1,NORMINV(RAND(),Taux_Recup,Ecart_Type_Recup)))</f>
        <v/>
      </c>
      <c r="F924" s="136">
        <f>MAX(0,MIN(1,NORMINV(RAND(),Taux_Recup,Ecart_Type_Recup)))</f>
        <v/>
      </c>
      <c r="G924" s="136">
        <f>MAX(0,MIN(1,NORMINV(RAND(),Taux_Recup,Ecart_Type_Recup)))</f>
        <v/>
      </c>
      <c r="H924" s="136">
        <f>MAX(0,MIN(1,NORMINV(RAND(),Taux_Recup,Ecart_Type_Recup)))</f>
        <v/>
      </c>
      <c r="I924" s="136">
        <f>MAX(0,MIN(1,NORMINV(RAND(),Taux_Recup,Ecart_Type_Recup)))</f>
        <v/>
      </c>
      <c r="J924" s="137">
        <f>SIMULATEUR!$L$6*(SIMULATEUR!$H$6*B924-Cout_Audit)</f>
        <v/>
      </c>
      <c r="K924" s="137">
        <f>SIMULATEUR!$L$7*(SIMULATEUR!$H$7*C924-Cout_Audit)</f>
        <v/>
      </c>
      <c r="L924" s="137">
        <f>SIMULATEUR!$L$8*(SIMULATEUR!$H$8*D924-Cout_Audit)</f>
        <v/>
      </c>
      <c r="M924" s="137">
        <f>SIMULATEUR!$L$9*(SIMULATEUR!$H$9*E924-Cout_Audit)</f>
        <v/>
      </c>
      <c r="N924" s="137">
        <f>SIMULATEUR!$L$10*(SIMULATEUR!$H$10*F924-Cout_Audit)</f>
        <v/>
      </c>
      <c r="O924" s="137">
        <f>SIMULATEUR!$L$11*(SIMULATEUR!$H$11*G924-Cout_Audit)</f>
        <v/>
      </c>
      <c r="P924" s="137">
        <f>SIMULATEUR!$L$12*(SIMULATEUR!$H$12*H924-Cout_Audit)</f>
        <v/>
      </c>
      <c r="Q924" s="137">
        <f>SIMULATEUR!$L$13*(SIMULATEUR!$H$13*I924-Cout_Audit)</f>
        <v/>
      </c>
      <c r="S924" s="138">
        <f>SUM(J924:Q924)</f>
        <v/>
      </c>
    </row>
    <row r="925">
      <c r="A925" s="135" t="n">
        <v>922</v>
      </c>
      <c r="B925" s="136">
        <f>MAX(0,MIN(1,NORMINV(RAND(),Taux_Recup,Ecart_Type_Recup)))</f>
        <v/>
      </c>
      <c r="C925" s="136">
        <f>MAX(0,MIN(1,NORMINV(RAND(),Taux_Recup,Ecart_Type_Recup)))</f>
        <v/>
      </c>
      <c r="D925" s="136">
        <f>MAX(0,MIN(1,NORMINV(RAND(),Taux_Recup,Ecart_Type_Recup)))</f>
        <v/>
      </c>
      <c r="E925" s="136">
        <f>MAX(0,MIN(1,NORMINV(RAND(),Taux_Recup,Ecart_Type_Recup)))</f>
        <v/>
      </c>
      <c r="F925" s="136">
        <f>MAX(0,MIN(1,NORMINV(RAND(),Taux_Recup,Ecart_Type_Recup)))</f>
        <v/>
      </c>
      <c r="G925" s="136">
        <f>MAX(0,MIN(1,NORMINV(RAND(),Taux_Recup,Ecart_Type_Recup)))</f>
        <v/>
      </c>
      <c r="H925" s="136">
        <f>MAX(0,MIN(1,NORMINV(RAND(),Taux_Recup,Ecart_Type_Recup)))</f>
        <v/>
      </c>
      <c r="I925" s="136">
        <f>MAX(0,MIN(1,NORMINV(RAND(),Taux_Recup,Ecart_Type_Recup)))</f>
        <v/>
      </c>
      <c r="J925" s="137">
        <f>SIMULATEUR!$L$6*(SIMULATEUR!$H$6*B925-Cout_Audit)</f>
        <v/>
      </c>
      <c r="K925" s="137">
        <f>SIMULATEUR!$L$7*(SIMULATEUR!$H$7*C925-Cout_Audit)</f>
        <v/>
      </c>
      <c r="L925" s="137">
        <f>SIMULATEUR!$L$8*(SIMULATEUR!$H$8*D925-Cout_Audit)</f>
        <v/>
      </c>
      <c r="M925" s="137">
        <f>SIMULATEUR!$L$9*(SIMULATEUR!$H$9*E925-Cout_Audit)</f>
        <v/>
      </c>
      <c r="N925" s="137">
        <f>SIMULATEUR!$L$10*(SIMULATEUR!$H$10*F925-Cout_Audit)</f>
        <v/>
      </c>
      <c r="O925" s="137">
        <f>SIMULATEUR!$L$11*(SIMULATEUR!$H$11*G925-Cout_Audit)</f>
        <v/>
      </c>
      <c r="P925" s="137">
        <f>SIMULATEUR!$L$12*(SIMULATEUR!$H$12*H925-Cout_Audit)</f>
        <v/>
      </c>
      <c r="Q925" s="137">
        <f>SIMULATEUR!$L$13*(SIMULATEUR!$H$13*I925-Cout_Audit)</f>
        <v/>
      </c>
      <c r="S925" s="138">
        <f>SUM(J925:Q925)</f>
        <v/>
      </c>
    </row>
    <row r="926">
      <c r="A926" s="135" t="n">
        <v>923</v>
      </c>
      <c r="B926" s="136">
        <f>MAX(0,MIN(1,NORMINV(RAND(),Taux_Recup,Ecart_Type_Recup)))</f>
        <v/>
      </c>
      <c r="C926" s="136">
        <f>MAX(0,MIN(1,NORMINV(RAND(),Taux_Recup,Ecart_Type_Recup)))</f>
        <v/>
      </c>
      <c r="D926" s="136">
        <f>MAX(0,MIN(1,NORMINV(RAND(),Taux_Recup,Ecart_Type_Recup)))</f>
        <v/>
      </c>
      <c r="E926" s="136">
        <f>MAX(0,MIN(1,NORMINV(RAND(),Taux_Recup,Ecart_Type_Recup)))</f>
        <v/>
      </c>
      <c r="F926" s="136">
        <f>MAX(0,MIN(1,NORMINV(RAND(),Taux_Recup,Ecart_Type_Recup)))</f>
        <v/>
      </c>
      <c r="G926" s="136">
        <f>MAX(0,MIN(1,NORMINV(RAND(),Taux_Recup,Ecart_Type_Recup)))</f>
        <v/>
      </c>
      <c r="H926" s="136">
        <f>MAX(0,MIN(1,NORMINV(RAND(),Taux_Recup,Ecart_Type_Recup)))</f>
        <v/>
      </c>
      <c r="I926" s="136">
        <f>MAX(0,MIN(1,NORMINV(RAND(),Taux_Recup,Ecart_Type_Recup)))</f>
        <v/>
      </c>
      <c r="J926" s="137">
        <f>SIMULATEUR!$L$6*(SIMULATEUR!$H$6*B926-Cout_Audit)</f>
        <v/>
      </c>
      <c r="K926" s="137">
        <f>SIMULATEUR!$L$7*(SIMULATEUR!$H$7*C926-Cout_Audit)</f>
        <v/>
      </c>
      <c r="L926" s="137">
        <f>SIMULATEUR!$L$8*(SIMULATEUR!$H$8*D926-Cout_Audit)</f>
        <v/>
      </c>
      <c r="M926" s="137">
        <f>SIMULATEUR!$L$9*(SIMULATEUR!$H$9*E926-Cout_Audit)</f>
        <v/>
      </c>
      <c r="N926" s="137">
        <f>SIMULATEUR!$L$10*(SIMULATEUR!$H$10*F926-Cout_Audit)</f>
        <v/>
      </c>
      <c r="O926" s="137">
        <f>SIMULATEUR!$L$11*(SIMULATEUR!$H$11*G926-Cout_Audit)</f>
        <v/>
      </c>
      <c r="P926" s="137">
        <f>SIMULATEUR!$L$12*(SIMULATEUR!$H$12*H926-Cout_Audit)</f>
        <v/>
      </c>
      <c r="Q926" s="137">
        <f>SIMULATEUR!$L$13*(SIMULATEUR!$H$13*I926-Cout_Audit)</f>
        <v/>
      </c>
      <c r="S926" s="138">
        <f>SUM(J926:Q926)</f>
        <v/>
      </c>
    </row>
    <row r="927">
      <c r="A927" s="135" t="n">
        <v>924</v>
      </c>
      <c r="B927" s="136">
        <f>MAX(0,MIN(1,NORMINV(RAND(),Taux_Recup,Ecart_Type_Recup)))</f>
        <v/>
      </c>
      <c r="C927" s="136">
        <f>MAX(0,MIN(1,NORMINV(RAND(),Taux_Recup,Ecart_Type_Recup)))</f>
        <v/>
      </c>
      <c r="D927" s="136">
        <f>MAX(0,MIN(1,NORMINV(RAND(),Taux_Recup,Ecart_Type_Recup)))</f>
        <v/>
      </c>
      <c r="E927" s="136">
        <f>MAX(0,MIN(1,NORMINV(RAND(),Taux_Recup,Ecart_Type_Recup)))</f>
        <v/>
      </c>
      <c r="F927" s="136">
        <f>MAX(0,MIN(1,NORMINV(RAND(),Taux_Recup,Ecart_Type_Recup)))</f>
        <v/>
      </c>
      <c r="G927" s="136">
        <f>MAX(0,MIN(1,NORMINV(RAND(),Taux_Recup,Ecart_Type_Recup)))</f>
        <v/>
      </c>
      <c r="H927" s="136">
        <f>MAX(0,MIN(1,NORMINV(RAND(),Taux_Recup,Ecart_Type_Recup)))</f>
        <v/>
      </c>
      <c r="I927" s="136">
        <f>MAX(0,MIN(1,NORMINV(RAND(),Taux_Recup,Ecart_Type_Recup)))</f>
        <v/>
      </c>
      <c r="J927" s="137">
        <f>SIMULATEUR!$L$6*(SIMULATEUR!$H$6*B927-Cout_Audit)</f>
        <v/>
      </c>
      <c r="K927" s="137">
        <f>SIMULATEUR!$L$7*(SIMULATEUR!$H$7*C927-Cout_Audit)</f>
        <v/>
      </c>
      <c r="L927" s="137">
        <f>SIMULATEUR!$L$8*(SIMULATEUR!$H$8*D927-Cout_Audit)</f>
        <v/>
      </c>
      <c r="M927" s="137">
        <f>SIMULATEUR!$L$9*(SIMULATEUR!$H$9*E927-Cout_Audit)</f>
        <v/>
      </c>
      <c r="N927" s="137">
        <f>SIMULATEUR!$L$10*(SIMULATEUR!$H$10*F927-Cout_Audit)</f>
        <v/>
      </c>
      <c r="O927" s="137">
        <f>SIMULATEUR!$L$11*(SIMULATEUR!$H$11*G927-Cout_Audit)</f>
        <v/>
      </c>
      <c r="P927" s="137">
        <f>SIMULATEUR!$L$12*(SIMULATEUR!$H$12*H927-Cout_Audit)</f>
        <v/>
      </c>
      <c r="Q927" s="137">
        <f>SIMULATEUR!$L$13*(SIMULATEUR!$H$13*I927-Cout_Audit)</f>
        <v/>
      </c>
      <c r="S927" s="138">
        <f>SUM(J927:Q927)</f>
        <v/>
      </c>
    </row>
    <row r="928">
      <c r="A928" s="135" t="n">
        <v>925</v>
      </c>
      <c r="B928" s="136">
        <f>MAX(0,MIN(1,NORMINV(RAND(),Taux_Recup,Ecart_Type_Recup)))</f>
        <v/>
      </c>
      <c r="C928" s="136">
        <f>MAX(0,MIN(1,NORMINV(RAND(),Taux_Recup,Ecart_Type_Recup)))</f>
        <v/>
      </c>
      <c r="D928" s="136">
        <f>MAX(0,MIN(1,NORMINV(RAND(),Taux_Recup,Ecart_Type_Recup)))</f>
        <v/>
      </c>
      <c r="E928" s="136">
        <f>MAX(0,MIN(1,NORMINV(RAND(),Taux_Recup,Ecart_Type_Recup)))</f>
        <v/>
      </c>
      <c r="F928" s="136">
        <f>MAX(0,MIN(1,NORMINV(RAND(),Taux_Recup,Ecart_Type_Recup)))</f>
        <v/>
      </c>
      <c r="G928" s="136">
        <f>MAX(0,MIN(1,NORMINV(RAND(),Taux_Recup,Ecart_Type_Recup)))</f>
        <v/>
      </c>
      <c r="H928" s="136">
        <f>MAX(0,MIN(1,NORMINV(RAND(),Taux_Recup,Ecart_Type_Recup)))</f>
        <v/>
      </c>
      <c r="I928" s="136">
        <f>MAX(0,MIN(1,NORMINV(RAND(),Taux_Recup,Ecart_Type_Recup)))</f>
        <v/>
      </c>
      <c r="J928" s="137">
        <f>SIMULATEUR!$L$6*(SIMULATEUR!$H$6*B928-Cout_Audit)</f>
        <v/>
      </c>
      <c r="K928" s="137">
        <f>SIMULATEUR!$L$7*(SIMULATEUR!$H$7*C928-Cout_Audit)</f>
        <v/>
      </c>
      <c r="L928" s="137">
        <f>SIMULATEUR!$L$8*(SIMULATEUR!$H$8*D928-Cout_Audit)</f>
        <v/>
      </c>
      <c r="M928" s="137">
        <f>SIMULATEUR!$L$9*(SIMULATEUR!$H$9*E928-Cout_Audit)</f>
        <v/>
      </c>
      <c r="N928" s="137">
        <f>SIMULATEUR!$L$10*(SIMULATEUR!$H$10*F928-Cout_Audit)</f>
        <v/>
      </c>
      <c r="O928" s="137">
        <f>SIMULATEUR!$L$11*(SIMULATEUR!$H$11*G928-Cout_Audit)</f>
        <v/>
      </c>
      <c r="P928" s="137">
        <f>SIMULATEUR!$L$12*(SIMULATEUR!$H$12*H928-Cout_Audit)</f>
        <v/>
      </c>
      <c r="Q928" s="137">
        <f>SIMULATEUR!$L$13*(SIMULATEUR!$H$13*I928-Cout_Audit)</f>
        <v/>
      </c>
      <c r="S928" s="138">
        <f>SUM(J928:Q928)</f>
        <v/>
      </c>
    </row>
    <row r="929">
      <c r="A929" s="135" t="n">
        <v>926</v>
      </c>
      <c r="B929" s="136">
        <f>MAX(0,MIN(1,NORMINV(RAND(),Taux_Recup,Ecart_Type_Recup)))</f>
        <v/>
      </c>
      <c r="C929" s="136">
        <f>MAX(0,MIN(1,NORMINV(RAND(),Taux_Recup,Ecart_Type_Recup)))</f>
        <v/>
      </c>
      <c r="D929" s="136">
        <f>MAX(0,MIN(1,NORMINV(RAND(),Taux_Recup,Ecart_Type_Recup)))</f>
        <v/>
      </c>
      <c r="E929" s="136">
        <f>MAX(0,MIN(1,NORMINV(RAND(),Taux_Recup,Ecart_Type_Recup)))</f>
        <v/>
      </c>
      <c r="F929" s="136">
        <f>MAX(0,MIN(1,NORMINV(RAND(),Taux_Recup,Ecart_Type_Recup)))</f>
        <v/>
      </c>
      <c r="G929" s="136">
        <f>MAX(0,MIN(1,NORMINV(RAND(),Taux_Recup,Ecart_Type_Recup)))</f>
        <v/>
      </c>
      <c r="H929" s="136">
        <f>MAX(0,MIN(1,NORMINV(RAND(),Taux_Recup,Ecart_Type_Recup)))</f>
        <v/>
      </c>
      <c r="I929" s="136">
        <f>MAX(0,MIN(1,NORMINV(RAND(),Taux_Recup,Ecart_Type_Recup)))</f>
        <v/>
      </c>
      <c r="J929" s="137">
        <f>SIMULATEUR!$L$6*(SIMULATEUR!$H$6*B929-Cout_Audit)</f>
        <v/>
      </c>
      <c r="K929" s="137">
        <f>SIMULATEUR!$L$7*(SIMULATEUR!$H$7*C929-Cout_Audit)</f>
        <v/>
      </c>
      <c r="L929" s="137">
        <f>SIMULATEUR!$L$8*(SIMULATEUR!$H$8*D929-Cout_Audit)</f>
        <v/>
      </c>
      <c r="M929" s="137">
        <f>SIMULATEUR!$L$9*(SIMULATEUR!$H$9*E929-Cout_Audit)</f>
        <v/>
      </c>
      <c r="N929" s="137">
        <f>SIMULATEUR!$L$10*(SIMULATEUR!$H$10*F929-Cout_Audit)</f>
        <v/>
      </c>
      <c r="O929" s="137">
        <f>SIMULATEUR!$L$11*(SIMULATEUR!$H$11*G929-Cout_Audit)</f>
        <v/>
      </c>
      <c r="P929" s="137">
        <f>SIMULATEUR!$L$12*(SIMULATEUR!$H$12*H929-Cout_Audit)</f>
        <v/>
      </c>
      <c r="Q929" s="137">
        <f>SIMULATEUR!$L$13*(SIMULATEUR!$H$13*I929-Cout_Audit)</f>
        <v/>
      </c>
      <c r="S929" s="138">
        <f>SUM(J929:Q929)</f>
        <v/>
      </c>
    </row>
    <row r="930">
      <c r="A930" s="135" t="n">
        <v>927</v>
      </c>
      <c r="B930" s="136">
        <f>MAX(0,MIN(1,NORMINV(RAND(),Taux_Recup,Ecart_Type_Recup)))</f>
        <v/>
      </c>
      <c r="C930" s="136">
        <f>MAX(0,MIN(1,NORMINV(RAND(),Taux_Recup,Ecart_Type_Recup)))</f>
        <v/>
      </c>
      <c r="D930" s="136">
        <f>MAX(0,MIN(1,NORMINV(RAND(),Taux_Recup,Ecart_Type_Recup)))</f>
        <v/>
      </c>
      <c r="E930" s="136">
        <f>MAX(0,MIN(1,NORMINV(RAND(),Taux_Recup,Ecart_Type_Recup)))</f>
        <v/>
      </c>
      <c r="F930" s="136">
        <f>MAX(0,MIN(1,NORMINV(RAND(),Taux_Recup,Ecart_Type_Recup)))</f>
        <v/>
      </c>
      <c r="G930" s="136">
        <f>MAX(0,MIN(1,NORMINV(RAND(),Taux_Recup,Ecart_Type_Recup)))</f>
        <v/>
      </c>
      <c r="H930" s="136">
        <f>MAX(0,MIN(1,NORMINV(RAND(),Taux_Recup,Ecart_Type_Recup)))</f>
        <v/>
      </c>
      <c r="I930" s="136">
        <f>MAX(0,MIN(1,NORMINV(RAND(),Taux_Recup,Ecart_Type_Recup)))</f>
        <v/>
      </c>
      <c r="J930" s="137">
        <f>SIMULATEUR!$L$6*(SIMULATEUR!$H$6*B930-Cout_Audit)</f>
        <v/>
      </c>
      <c r="K930" s="137">
        <f>SIMULATEUR!$L$7*(SIMULATEUR!$H$7*C930-Cout_Audit)</f>
        <v/>
      </c>
      <c r="L930" s="137">
        <f>SIMULATEUR!$L$8*(SIMULATEUR!$H$8*D930-Cout_Audit)</f>
        <v/>
      </c>
      <c r="M930" s="137">
        <f>SIMULATEUR!$L$9*(SIMULATEUR!$H$9*E930-Cout_Audit)</f>
        <v/>
      </c>
      <c r="N930" s="137">
        <f>SIMULATEUR!$L$10*(SIMULATEUR!$H$10*F930-Cout_Audit)</f>
        <v/>
      </c>
      <c r="O930" s="137">
        <f>SIMULATEUR!$L$11*(SIMULATEUR!$H$11*G930-Cout_Audit)</f>
        <v/>
      </c>
      <c r="P930" s="137">
        <f>SIMULATEUR!$L$12*(SIMULATEUR!$H$12*H930-Cout_Audit)</f>
        <v/>
      </c>
      <c r="Q930" s="137">
        <f>SIMULATEUR!$L$13*(SIMULATEUR!$H$13*I930-Cout_Audit)</f>
        <v/>
      </c>
      <c r="S930" s="138">
        <f>SUM(J930:Q930)</f>
        <v/>
      </c>
    </row>
    <row r="931">
      <c r="A931" s="135" t="n">
        <v>928</v>
      </c>
      <c r="B931" s="136">
        <f>MAX(0,MIN(1,NORMINV(RAND(),Taux_Recup,Ecart_Type_Recup)))</f>
        <v/>
      </c>
      <c r="C931" s="136">
        <f>MAX(0,MIN(1,NORMINV(RAND(),Taux_Recup,Ecart_Type_Recup)))</f>
        <v/>
      </c>
      <c r="D931" s="136">
        <f>MAX(0,MIN(1,NORMINV(RAND(),Taux_Recup,Ecart_Type_Recup)))</f>
        <v/>
      </c>
      <c r="E931" s="136">
        <f>MAX(0,MIN(1,NORMINV(RAND(),Taux_Recup,Ecart_Type_Recup)))</f>
        <v/>
      </c>
      <c r="F931" s="136">
        <f>MAX(0,MIN(1,NORMINV(RAND(),Taux_Recup,Ecart_Type_Recup)))</f>
        <v/>
      </c>
      <c r="G931" s="136">
        <f>MAX(0,MIN(1,NORMINV(RAND(),Taux_Recup,Ecart_Type_Recup)))</f>
        <v/>
      </c>
      <c r="H931" s="136">
        <f>MAX(0,MIN(1,NORMINV(RAND(),Taux_Recup,Ecart_Type_Recup)))</f>
        <v/>
      </c>
      <c r="I931" s="136">
        <f>MAX(0,MIN(1,NORMINV(RAND(),Taux_Recup,Ecart_Type_Recup)))</f>
        <v/>
      </c>
      <c r="J931" s="137">
        <f>SIMULATEUR!$L$6*(SIMULATEUR!$H$6*B931-Cout_Audit)</f>
        <v/>
      </c>
      <c r="K931" s="137">
        <f>SIMULATEUR!$L$7*(SIMULATEUR!$H$7*C931-Cout_Audit)</f>
        <v/>
      </c>
      <c r="L931" s="137">
        <f>SIMULATEUR!$L$8*(SIMULATEUR!$H$8*D931-Cout_Audit)</f>
        <v/>
      </c>
      <c r="M931" s="137">
        <f>SIMULATEUR!$L$9*(SIMULATEUR!$H$9*E931-Cout_Audit)</f>
        <v/>
      </c>
      <c r="N931" s="137">
        <f>SIMULATEUR!$L$10*(SIMULATEUR!$H$10*F931-Cout_Audit)</f>
        <v/>
      </c>
      <c r="O931" s="137">
        <f>SIMULATEUR!$L$11*(SIMULATEUR!$H$11*G931-Cout_Audit)</f>
        <v/>
      </c>
      <c r="P931" s="137">
        <f>SIMULATEUR!$L$12*(SIMULATEUR!$H$12*H931-Cout_Audit)</f>
        <v/>
      </c>
      <c r="Q931" s="137">
        <f>SIMULATEUR!$L$13*(SIMULATEUR!$H$13*I931-Cout_Audit)</f>
        <v/>
      </c>
      <c r="S931" s="138">
        <f>SUM(J931:Q931)</f>
        <v/>
      </c>
    </row>
    <row r="932">
      <c r="A932" s="135" t="n">
        <v>929</v>
      </c>
      <c r="B932" s="136">
        <f>MAX(0,MIN(1,NORMINV(RAND(),Taux_Recup,Ecart_Type_Recup)))</f>
        <v/>
      </c>
      <c r="C932" s="136">
        <f>MAX(0,MIN(1,NORMINV(RAND(),Taux_Recup,Ecart_Type_Recup)))</f>
        <v/>
      </c>
      <c r="D932" s="136">
        <f>MAX(0,MIN(1,NORMINV(RAND(),Taux_Recup,Ecart_Type_Recup)))</f>
        <v/>
      </c>
      <c r="E932" s="136">
        <f>MAX(0,MIN(1,NORMINV(RAND(),Taux_Recup,Ecart_Type_Recup)))</f>
        <v/>
      </c>
      <c r="F932" s="136">
        <f>MAX(0,MIN(1,NORMINV(RAND(),Taux_Recup,Ecart_Type_Recup)))</f>
        <v/>
      </c>
      <c r="G932" s="136">
        <f>MAX(0,MIN(1,NORMINV(RAND(),Taux_Recup,Ecart_Type_Recup)))</f>
        <v/>
      </c>
      <c r="H932" s="136">
        <f>MAX(0,MIN(1,NORMINV(RAND(),Taux_Recup,Ecart_Type_Recup)))</f>
        <v/>
      </c>
      <c r="I932" s="136">
        <f>MAX(0,MIN(1,NORMINV(RAND(),Taux_Recup,Ecart_Type_Recup)))</f>
        <v/>
      </c>
      <c r="J932" s="137">
        <f>SIMULATEUR!$L$6*(SIMULATEUR!$H$6*B932-Cout_Audit)</f>
        <v/>
      </c>
      <c r="K932" s="137">
        <f>SIMULATEUR!$L$7*(SIMULATEUR!$H$7*C932-Cout_Audit)</f>
        <v/>
      </c>
      <c r="L932" s="137">
        <f>SIMULATEUR!$L$8*(SIMULATEUR!$H$8*D932-Cout_Audit)</f>
        <v/>
      </c>
      <c r="M932" s="137">
        <f>SIMULATEUR!$L$9*(SIMULATEUR!$H$9*E932-Cout_Audit)</f>
        <v/>
      </c>
      <c r="N932" s="137">
        <f>SIMULATEUR!$L$10*(SIMULATEUR!$H$10*F932-Cout_Audit)</f>
        <v/>
      </c>
      <c r="O932" s="137">
        <f>SIMULATEUR!$L$11*(SIMULATEUR!$H$11*G932-Cout_Audit)</f>
        <v/>
      </c>
      <c r="P932" s="137">
        <f>SIMULATEUR!$L$12*(SIMULATEUR!$H$12*H932-Cout_Audit)</f>
        <v/>
      </c>
      <c r="Q932" s="137">
        <f>SIMULATEUR!$L$13*(SIMULATEUR!$H$13*I932-Cout_Audit)</f>
        <v/>
      </c>
      <c r="S932" s="138">
        <f>SUM(J932:Q932)</f>
        <v/>
      </c>
    </row>
    <row r="933">
      <c r="A933" s="135" t="n">
        <v>930</v>
      </c>
      <c r="B933" s="136">
        <f>MAX(0,MIN(1,NORMINV(RAND(),Taux_Recup,Ecart_Type_Recup)))</f>
        <v/>
      </c>
      <c r="C933" s="136">
        <f>MAX(0,MIN(1,NORMINV(RAND(),Taux_Recup,Ecart_Type_Recup)))</f>
        <v/>
      </c>
      <c r="D933" s="136">
        <f>MAX(0,MIN(1,NORMINV(RAND(),Taux_Recup,Ecart_Type_Recup)))</f>
        <v/>
      </c>
      <c r="E933" s="136">
        <f>MAX(0,MIN(1,NORMINV(RAND(),Taux_Recup,Ecart_Type_Recup)))</f>
        <v/>
      </c>
      <c r="F933" s="136">
        <f>MAX(0,MIN(1,NORMINV(RAND(),Taux_Recup,Ecart_Type_Recup)))</f>
        <v/>
      </c>
      <c r="G933" s="136">
        <f>MAX(0,MIN(1,NORMINV(RAND(),Taux_Recup,Ecart_Type_Recup)))</f>
        <v/>
      </c>
      <c r="H933" s="136">
        <f>MAX(0,MIN(1,NORMINV(RAND(),Taux_Recup,Ecart_Type_Recup)))</f>
        <v/>
      </c>
      <c r="I933" s="136">
        <f>MAX(0,MIN(1,NORMINV(RAND(),Taux_Recup,Ecart_Type_Recup)))</f>
        <v/>
      </c>
      <c r="J933" s="137">
        <f>SIMULATEUR!$L$6*(SIMULATEUR!$H$6*B933-Cout_Audit)</f>
        <v/>
      </c>
      <c r="K933" s="137">
        <f>SIMULATEUR!$L$7*(SIMULATEUR!$H$7*C933-Cout_Audit)</f>
        <v/>
      </c>
      <c r="L933" s="137">
        <f>SIMULATEUR!$L$8*(SIMULATEUR!$H$8*D933-Cout_Audit)</f>
        <v/>
      </c>
      <c r="M933" s="137">
        <f>SIMULATEUR!$L$9*(SIMULATEUR!$H$9*E933-Cout_Audit)</f>
        <v/>
      </c>
      <c r="N933" s="137">
        <f>SIMULATEUR!$L$10*(SIMULATEUR!$H$10*F933-Cout_Audit)</f>
        <v/>
      </c>
      <c r="O933" s="137">
        <f>SIMULATEUR!$L$11*(SIMULATEUR!$H$11*G933-Cout_Audit)</f>
        <v/>
      </c>
      <c r="P933" s="137">
        <f>SIMULATEUR!$L$12*(SIMULATEUR!$H$12*H933-Cout_Audit)</f>
        <v/>
      </c>
      <c r="Q933" s="137">
        <f>SIMULATEUR!$L$13*(SIMULATEUR!$H$13*I933-Cout_Audit)</f>
        <v/>
      </c>
      <c r="S933" s="138">
        <f>SUM(J933:Q933)</f>
        <v/>
      </c>
    </row>
    <row r="934">
      <c r="A934" s="135" t="n">
        <v>931</v>
      </c>
      <c r="B934" s="136">
        <f>MAX(0,MIN(1,NORMINV(RAND(),Taux_Recup,Ecart_Type_Recup)))</f>
        <v/>
      </c>
      <c r="C934" s="136">
        <f>MAX(0,MIN(1,NORMINV(RAND(),Taux_Recup,Ecart_Type_Recup)))</f>
        <v/>
      </c>
      <c r="D934" s="136">
        <f>MAX(0,MIN(1,NORMINV(RAND(),Taux_Recup,Ecart_Type_Recup)))</f>
        <v/>
      </c>
      <c r="E934" s="136">
        <f>MAX(0,MIN(1,NORMINV(RAND(),Taux_Recup,Ecart_Type_Recup)))</f>
        <v/>
      </c>
      <c r="F934" s="136">
        <f>MAX(0,MIN(1,NORMINV(RAND(),Taux_Recup,Ecart_Type_Recup)))</f>
        <v/>
      </c>
      <c r="G934" s="136">
        <f>MAX(0,MIN(1,NORMINV(RAND(),Taux_Recup,Ecart_Type_Recup)))</f>
        <v/>
      </c>
      <c r="H934" s="136">
        <f>MAX(0,MIN(1,NORMINV(RAND(),Taux_Recup,Ecart_Type_Recup)))</f>
        <v/>
      </c>
      <c r="I934" s="136">
        <f>MAX(0,MIN(1,NORMINV(RAND(),Taux_Recup,Ecart_Type_Recup)))</f>
        <v/>
      </c>
      <c r="J934" s="137">
        <f>SIMULATEUR!$L$6*(SIMULATEUR!$H$6*B934-Cout_Audit)</f>
        <v/>
      </c>
      <c r="K934" s="137">
        <f>SIMULATEUR!$L$7*(SIMULATEUR!$H$7*C934-Cout_Audit)</f>
        <v/>
      </c>
      <c r="L934" s="137">
        <f>SIMULATEUR!$L$8*(SIMULATEUR!$H$8*D934-Cout_Audit)</f>
        <v/>
      </c>
      <c r="M934" s="137">
        <f>SIMULATEUR!$L$9*(SIMULATEUR!$H$9*E934-Cout_Audit)</f>
        <v/>
      </c>
      <c r="N934" s="137">
        <f>SIMULATEUR!$L$10*(SIMULATEUR!$H$10*F934-Cout_Audit)</f>
        <v/>
      </c>
      <c r="O934" s="137">
        <f>SIMULATEUR!$L$11*(SIMULATEUR!$H$11*G934-Cout_Audit)</f>
        <v/>
      </c>
      <c r="P934" s="137">
        <f>SIMULATEUR!$L$12*(SIMULATEUR!$H$12*H934-Cout_Audit)</f>
        <v/>
      </c>
      <c r="Q934" s="137">
        <f>SIMULATEUR!$L$13*(SIMULATEUR!$H$13*I934-Cout_Audit)</f>
        <v/>
      </c>
      <c r="S934" s="138">
        <f>SUM(J934:Q934)</f>
        <v/>
      </c>
    </row>
    <row r="935">
      <c r="A935" s="135" t="n">
        <v>932</v>
      </c>
      <c r="B935" s="136">
        <f>MAX(0,MIN(1,NORMINV(RAND(),Taux_Recup,Ecart_Type_Recup)))</f>
        <v/>
      </c>
      <c r="C935" s="136">
        <f>MAX(0,MIN(1,NORMINV(RAND(),Taux_Recup,Ecart_Type_Recup)))</f>
        <v/>
      </c>
      <c r="D935" s="136">
        <f>MAX(0,MIN(1,NORMINV(RAND(),Taux_Recup,Ecart_Type_Recup)))</f>
        <v/>
      </c>
      <c r="E935" s="136">
        <f>MAX(0,MIN(1,NORMINV(RAND(),Taux_Recup,Ecart_Type_Recup)))</f>
        <v/>
      </c>
      <c r="F935" s="136">
        <f>MAX(0,MIN(1,NORMINV(RAND(),Taux_Recup,Ecart_Type_Recup)))</f>
        <v/>
      </c>
      <c r="G935" s="136">
        <f>MAX(0,MIN(1,NORMINV(RAND(),Taux_Recup,Ecart_Type_Recup)))</f>
        <v/>
      </c>
      <c r="H935" s="136">
        <f>MAX(0,MIN(1,NORMINV(RAND(),Taux_Recup,Ecart_Type_Recup)))</f>
        <v/>
      </c>
      <c r="I935" s="136">
        <f>MAX(0,MIN(1,NORMINV(RAND(),Taux_Recup,Ecart_Type_Recup)))</f>
        <v/>
      </c>
      <c r="J935" s="137">
        <f>SIMULATEUR!$L$6*(SIMULATEUR!$H$6*B935-Cout_Audit)</f>
        <v/>
      </c>
      <c r="K935" s="137">
        <f>SIMULATEUR!$L$7*(SIMULATEUR!$H$7*C935-Cout_Audit)</f>
        <v/>
      </c>
      <c r="L935" s="137">
        <f>SIMULATEUR!$L$8*(SIMULATEUR!$H$8*D935-Cout_Audit)</f>
        <v/>
      </c>
      <c r="M935" s="137">
        <f>SIMULATEUR!$L$9*(SIMULATEUR!$H$9*E935-Cout_Audit)</f>
        <v/>
      </c>
      <c r="N935" s="137">
        <f>SIMULATEUR!$L$10*(SIMULATEUR!$H$10*F935-Cout_Audit)</f>
        <v/>
      </c>
      <c r="O935" s="137">
        <f>SIMULATEUR!$L$11*(SIMULATEUR!$H$11*G935-Cout_Audit)</f>
        <v/>
      </c>
      <c r="P935" s="137">
        <f>SIMULATEUR!$L$12*(SIMULATEUR!$H$12*H935-Cout_Audit)</f>
        <v/>
      </c>
      <c r="Q935" s="137">
        <f>SIMULATEUR!$L$13*(SIMULATEUR!$H$13*I935-Cout_Audit)</f>
        <v/>
      </c>
      <c r="S935" s="138">
        <f>SUM(J935:Q935)</f>
        <v/>
      </c>
    </row>
    <row r="936">
      <c r="A936" s="135" t="n">
        <v>933</v>
      </c>
      <c r="B936" s="136">
        <f>MAX(0,MIN(1,NORMINV(RAND(),Taux_Recup,Ecart_Type_Recup)))</f>
        <v/>
      </c>
      <c r="C936" s="136">
        <f>MAX(0,MIN(1,NORMINV(RAND(),Taux_Recup,Ecart_Type_Recup)))</f>
        <v/>
      </c>
      <c r="D936" s="136">
        <f>MAX(0,MIN(1,NORMINV(RAND(),Taux_Recup,Ecart_Type_Recup)))</f>
        <v/>
      </c>
      <c r="E936" s="136">
        <f>MAX(0,MIN(1,NORMINV(RAND(),Taux_Recup,Ecart_Type_Recup)))</f>
        <v/>
      </c>
      <c r="F936" s="136">
        <f>MAX(0,MIN(1,NORMINV(RAND(),Taux_Recup,Ecart_Type_Recup)))</f>
        <v/>
      </c>
      <c r="G936" s="136">
        <f>MAX(0,MIN(1,NORMINV(RAND(),Taux_Recup,Ecart_Type_Recup)))</f>
        <v/>
      </c>
      <c r="H936" s="136">
        <f>MAX(0,MIN(1,NORMINV(RAND(),Taux_Recup,Ecart_Type_Recup)))</f>
        <v/>
      </c>
      <c r="I936" s="136">
        <f>MAX(0,MIN(1,NORMINV(RAND(),Taux_Recup,Ecart_Type_Recup)))</f>
        <v/>
      </c>
      <c r="J936" s="137">
        <f>SIMULATEUR!$L$6*(SIMULATEUR!$H$6*B936-Cout_Audit)</f>
        <v/>
      </c>
      <c r="K936" s="137">
        <f>SIMULATEUR!$L$7*(SIMULATEUR!$H$7*C936-Cout_Audit)</f>
        <v/>
      </c>
      <c r="L936" s="137">
        <f>SIMULATEUR!$L$8*(SIMULATEUR!$H$8*D936-Cout_Audit)</f>
        <v/>
      </c>
      <c r="M936" s="137">
        <f>SIMULATEUR!$L$9*(SIMULATEUR!$H$9*E936-Cout_Audit)</f>
        <v/>
      </c>
      <c r="N936" s="137">
        <f>SIMULATEUR!$L$10*(SIMULATEUR!$H$10*F936-Cout_Audit)</f>
        <v/>
      </c>
      <c r="O936" s="137">
        <f>SIMULATEUR!$L$11*(SIMULATEUR!$H$11*G936-Cout_Audit)</f>
        <v/>
      </c>
      <c r="P936" s="137">
        <f>SIMULATEUR!$L$12*(SIMULATEUR!$H$12*H936-Cout_Audit)</f>
        <v/>
      </c>
      <c r="Q936" s="137">
        <f>SIMULATEUR!$L$13*(SIMULATEUR!$H$13*I936-Cout_Audit)</f>
        <v/>
      </c>
      <c r="S936" s="138">
        <f>SUM(J936:Q936)</f>
        <v/>
      </c>
    </row>
    <row r="937">
      <c r="A937" s="135" t="n">
        <v>934</v>
      </c>
      <c r="B937" s="136">
        <f>MAX(0,MIN(1,NORMINV(RAND(),Taux_Recup,Ecart_Type_Recup)))</f>
        <v/>
      </c>
      <c r="C937" s="136">
        <f>MAX(0,MIN(1,NORMINV(RAND(),Taux_Recup,Ecart_Type_Recup)))</f>
        <v/>
      </c>
      <c r="D937" s="136">
        <f>MAX(0,MIN(1,NORMINV(RAND(),Taux_Recup,Ecart_Type_Recup)))</f>
        <v/>
      </c>
      <c r="E937" s="136">
        <f>MAX(0,MIN(1,NORMINV(RAND(),Taux_Recup,Ecart_Type_Recup)))</f>
        <v/>
      </c>
      <c r="F937" s="136">
        <f>MAX(0,MIN(1,NORMINV(RAND(),Taux_Recup,Ecart_Type_Recup)))</f>
        <v/>
      </c>
      <c r="G937" s="136">
        <f>MAX(0,MIN(1,NORMINV(RAND(),Taux_Recup,Ecart_Type_Recup)))</f>
        <v/>
      </c>
      <c r="H937" s="136">
        <f>MAX(0,MIN(1,NORMINV(RAND(),Taux_Recup,Ecart_Type_Recup)))</f>
        <v/>
      </c>
      <c r="I937" s="136">
        <f>MAX(0,MIN(1,NORMINV(RAND(),Taux_Recup,Ecart_Type_Recup)))</f>
        <v/>
      </c>
      <c r="J937" s="137">
        <f>SIMULATEUR!$L$6*(SIMULATEUR!$H$6*B937-Cout_Audit)</f>
        <v/>
      </c>
      <c r="K937" s="137">
        <f>SIMULATEUR!$L$7*(SIMULATEUR!$H$7*C937-Cout_Audit)</f>
        <v/>
      </c>
      <c r="L937" s="137">
        <f>SIMULATEUR!$L$8*(SIMULATEUR!$H$8*D937-Cout_Audit)</f>
        <v/>
      </c>
      <c r="M937" s="137">
        <f>SIMULATEUR!$L$9*(SIMULATEUR!$H$9*E937-Cout_Audit)</f>
        <v/>
      </c>
      <c r="N937" s="137">
        <f>SIMULATEUR!$L$10*(SIMULATEUR!$H$10*F937-Cout_Audit)</f>
        <v/>
      </c>
      <c r="O937" s="137">
        <f>SIMULATEUR!$L$11*(SIMULATEUR!$H$11*G937-Cout_Audit)</f>
        <v/>
      </c>
      <c r="P937" s="137">
        <f>SIMULATEUR!$L$12*(SIMULATEUR!$H$12*H937-Cout_Audit)</f>
        <v/>
      </c>
      <c r="Q937" s="137">
        <f>SIMULATEUR!$L$13*(SIMULATEUR!$H$13*I937-Cout_Audit)</f>
        <v/>
      </c>
      <c r="S937" s="138">
        <f>SUM(J937:Q937)</f>
        <v/>
      </c>
    </row>
    <row r="938">
      <c r="A938" s="135" t="n">
        <v>935</v>
      </c>
      <c r="B938" s="136">
        <f>MAX(0,MIN(1,NORMINV(RAND(),Taux_Recup,Ecart_Type_Recup)))</f>
        <v/>
      </c>
      <c r="C938" s="136">
        <f>MAX(0,MIN(1,NORMINV(RAND(),Taux_Recup,Ecart_Type_Recup)))</f>
        <v/>
      </c>
      <c r="D938" s="136">
        <f>MAX(0,MIN(1,NORMINV(RAND(),Taux_Recup,Ecart_Type_Recup)))</f>
        <v/>
      </c>
      <c r="E938" s="136">
        <f>MAX(0,MIN(1,NORMINV(RAND(),Taux_Recup,Ecart_Type_Recup)))</f>
        <v/>
      </c>
      <c r="F938" s="136">
        <f>MAX(0,MIN(1,NORMINV(RAND(),Taux_Recup,Ecart_Type_Recup)))</f>
        <v/>
      </c>
      <c r="G938" s="136">
        <f>MAX(0,MIN(1,NORMINV(RAND(),Taux_Recup,Ecart_Type_Recup)))</f>
        <v/>
      </c>
      <c r="H938" s="136">
        <f>MAX(0,MIN(1,NORMINV(RAND(),Taux_Recup,Ecart_Type_Recup)))</f>
        <v/>
      </c>
      <c r="I938" s="136">
        <f>MAX(0,MIN(1,NORMINV(RAND(),Taux_Recup,Ecart_Type_Recup)))</f>
        <v/>
      </c>
      <c r="J938" s="137">
        <f>SIMULATEUR!$L$6*(SIMULATEUR!$H$6*B938-Cout_Audit)</f>
        <v/>
      </c>
      <c r="K938" s="137">
        <f>SIMULATEUR!$L$7*(SIMULATEUR!$H$7*C938-Cout_Audit)</f>
        <v/>
      </c>
      <c r="L938" s="137">
        <f>SIMULATEUR!$L$8*(SIMULATEUR!$H$8*D938-Cout_Audit)</f>
        <v/>
      </c>
      <c r="M938" s="137">
        <f>SIMULATEUR!$L$9*(SIMULATEUR!$H$9*E938-Cout_Audit)</f>
        <v/>
      </c>
      <c r="N938" s="137">
        <f>SIMULATEUR!$L$10*(SIMULATEUR!$H$10*F938-Cout_Audit)</f>
        <v/>
      </c>
      <c r="O938" s="137">
        <f>SIMULATEUR!$L$11*(SIMULATEUR!$H$11*G938-Cout_Audit)</f>
        <v/>
      </c>
      <c r="P938" s="137">
        <f>SIMULATEUR!$L$12*(SIMULATEUR!$H$12*H938-Cout_Audit)</f>
        <v/>
      </c>
      <c r="Q938" s="137">
        <f>SIMULATEUR!$L$13*(SIMULATEUR!$H$13*I938-Cout_Audit)</f>
        <v/>
      </c>
      <c r="S938" s="138">
        <f>SUM(J938:Q938)</f>
        <v/>
      </c>
    </row>
    <row r="939">
      <c r="A939" s="135" t="n">
        <v>936</v>
      </c>
      <c r="B939" s="136">
        <f>MAX(0,MIN(1,NORMINV(RAND(),Taux_Recup,Ecart_Type_Recup)))</f>
        <v/>
      </c>
      <c r="C939" s="136">
        <f>MAX(0,MIN(1,NORMINV(RAND(),Taux_Recup,Ecart_Type_Recup)))</f>
        <v/>
      </c>
      <c r="D939" s="136">
        <f>MAX(0,MIN(1,NORMINV(RAND(),Taux_Recup,Ecart_Type_Recup)))</f>
        <v/>
      </c>
      <c r="E939" s="136">
        <f>MAX(0,MIN(1,NORMINV(RAND(),Taux_Recup,Ecart_Type_Recup)))</f>
        <v/>
      </c>
      <c r="F939" s="136">
        <f>MAX(0,MIN(1,NORMINV(RAND(),Taux_Recup,Ecart_Type_Recup)))</f>
        <v/>
      </c>
      <c r="G939" s="136">
        <f>MAX(0,MIN(1,NORMINV(RAND(),Taux_Recup,Ecart_Type_Recup)))</f>
        <v/>
      </c>
      <c r="H939" s="136">
        <f>MAX(0,MIN(1,NORMINV(RAND(),Taux_Recup,Ecart_Type_Recup)))</f>
        <v/>
      </c>
      <c r="I939" s="136">
        <f>MAX(0,MIN(1,NORMINV(RAND(),Taux_Recup,Ecart_Type_Recup)))</f>
        <v/>
      </c>
      <c r="J939" s="137">
        <f>SIMULATEUR!$L$6*(SIMULATEUR!$H$6*B939-Cout_Audit)</f>
        <v/>
      </c>
      <c r="K939" s="137">
        <f>SIMULATEUR!$L$7*(SIMULATEUR!$H$7*C939-Cout_Audit)</f>
        <v/>
      </c>
      <c r="L939" s="137">
        <f>SIMULATEUR!$L$8*(SIMULATEUR!$H$8*D939-Cout_Audit)</f>
        <v/>
      </c>
      <c r="M939" s="137">
        <f>SIMULATEUR!$L$9*(SIMULATEUR!$H$9*E939-Cout_Audit)</f>
        <v/>
      </c>
      <c r="N939" s="137">
        <f>SIMULATEUR!$L$10*(SIMULATEUR!$H$10*F939-Cout_Audit)</f>
        <v/>
      </c>
      <c r="O939" s="137">
        <f>SIMULATEUR!$L$11*(SIMULATEUR!$H$11*G939-Cout_Audit)</f>
        <v/>
      </c>
      <c r="P939" s="137">
        <f>SIMULATEUR!$L$12*(SIMULATEUR!$H$12*H939-Cout_Audit)</f>
        <v/>
      </c>
      <c r="Q939" s="137">
        <f>SIMULATEUR!$L$13*(SIMULATEUR!$H$13*I939-Cout_Audit)</f>
        <v/>
      </c>
      <c r="S939" s="138">
        <f>SUM(J939:Q939)</f>
        <v/>
      </c>
    </row>
    <row r="940">
      <c r="A940" s="135" t="n">
        <v>937</v>
      </c>
      <c r="B940" s="136">
        <f>MAX(0,MIN(1,NORMINV(RAND(),Taux_Recup,Ecart_Type_Recup)))</f>
        <v/>
      </c>
      <c r="C940" s="136">
        <f>MAX(0,MIN(1,NORMINV(RAND(),Taux_Recup,Ecart_Type_Recup)))</f>
        <v/>
      </c>
      <c r="D940" s="136">
        <f>MAX(0,MIN(1,NORMINV(RAND(),Taux_Recup,Ecart_Type_Recup)))</f>
        <v/>
      </c>
      <c r="E940" s="136">
        <f>MAX(0,MIN(1,NORMINV(RAND(),Taux_Recup,Ecart_Type_Recup)))</f>
        <v/>
      </c>
      <c r="F940" s="136">
        <f>MAX(0,MIN(1,NORMINV(RAND(),Taux_Recup,Ecart_Type_Recup)))</f>
        <v/>
      </c>
      <c r="G940" s="136">
        <f>MAX(0,MIN(1,NORMINV(RAND(),Taux_Recup,Ecart_Type_Recup)))</f>
        <v/>
      </c>
      <c r="H940" s="136">
        <f>MAX(0,MIN(1,NORMINV(RAND(),Taux_Recup,Ecart_Type_Recup)))</f>
        <v/>
      </c>
      <c r="I940" s="136">
        <f>MAX(0,MIN(1,NORMINV(RAND(),Taux_Recup,Ecart_Type_Recup)))</f>
        <v/>
      </c>
      <c r="J940" s="137">
        <f>SIMULATEUR!$L$6*(SIMULATEUR!$H$6*B940-Cout_Audit)</f>
        <v/>
      </c>
      <c r="K940" s="137">
        <f>SIMULATEUR!$L$7*(SIMULATEUR!$H$7*C940-Cout_Audit)</f>
        <v/>
      </c>
      <c r="L940" s="137">
        <f>SIMULATEUR!$L$8*(SIMULATEUR!$H$8*D940-Cout_Audit)</f>
        <v/>
      </c>
      <c r="M940" s="137">
        <f>SIMULATEUR!$L$9*(SIMULATEUR!$H$9*E940-Cout_Audit)</f>
        <v/>
      </c>
      <c r="N940" s="137">
        <f>SIMULATEUR!$L$10*(SIMULATEUR!$H$10*F940-Cout_Audit)</f>
        <v/>
      </c>
      <c r="O940" s="137">
        <f>SIMULATEUR!$L$11*(SIMULATEUR!$H$11*G940-Cout_Audit)</f>
        <v/>
      </c>
      <c r="P940" s="137">
        <f>SIMULATEUR!$L$12*(SIMULATEUR!$H$12*H940-Cout_Audit)</f>
        <v/>
      </c>
      <c r="Q940" s="137">
        <f>SIMULATEUR!$L$13*(SIMULATEUR!$H$13*I940-Cout_Audit)</f>
        <v/>
      </c>
      <c r="S940" s="138">
        <f>SUM(J940:Q940)</f>
        <v/>
      </c>
    </row>
    <row r="941">
      <c r="A941" s="135" t="n">
        <v>938</v>
      </c>
      <c r="B941" s="136">
        <f>MAX(0,MIN(1,NORMINV(RAND(),Taux_Recup,Ecart_Type_Recup)))</f>
        <v/>
      </c>
      <c r="C941" s="136">
        <f>MAX(0,MIN(1,NORMINV(RAND(),Taux_Recup,Ecart_Type_Recup)))</f>
        <v/>
      </c>
      <c r="D941" s="136">
        <f>MAX(0,MIN(1,NORMINV(RAND(),Taux_Recup,Ecart_Type_Recup)))</f>
        <v/>
      </c>
      <c r="E941" s="136">
        <f>MAX(0,MIN(1,NORMINV(RAND(),Taux_Recup,Ecart_Type_Recup)))</f>
        <v/>
      </c>
      <c r="F941" s="136">
        <f>MAX(0,MIN(1,NORMINV(RAND(),Taux_Recup,Ecart_Type_Recup)))</f>
        <v/>
      </c>
      <c r="G941" s="136">
        <f>MAX(0,MIN(1,NORMINV(RAND(),Taux_Recup,Ecart_Type_Recup)))</f>
        <v/>
      </c>
      <c r="H941" s="136">
        <f>MAX(0,MIN(1,NORMINV(RAND(),Taux_Recup,Ecart_Type_Recup)))</f>
        <v/>
      </c>
      <c r="I941" s="136">
        <f>MAX(0,MIN(1,NORMINV(RAND(),Taux_Recup,Ecart_Type_Recup)))</f>
        <v/>
      </c>
      <c r="J941" s="137">
        <f>SIMULATEUR!$L$6*(SIMULATEUR!$H$6*B941-Cout_Audit)</f>
        <v/>
      </c>
      <c r="K941" s="137">
        <f>SIMULATEUR!$L$7*(SIMULATEUR!$H$7*C941-Cout_Audit)</f>
        <v/>
      </c>
      <c r="L941" s="137">
        <f>SIMULATEUR!$L$8*(SIMULATEUR!$H$8*D941-Cout_Audit)</f>
        <v/>
      </c>
      <c r="M941" s="137">
        <f>SIMULATEUR!$L$9*(SIMULATEUR!$H$9*E941-Cout_Audit)</f>
        <v/>
      </c>
      <c r="N941" s="137">
        <f>SIMULATEUR!$L$10*(SIMULATEUR!$H$10*F941-Cout_Audit)</f>
        <v/>
      </c>
      <c r="O941" s="137">
        <f>SIMULATEUR!$L$11*(SIMULATEUR!$H$11*G941-Cout_Audit)</f>
        <v/>
      </c>
      <c r="P941" s="137">
        <f>SIMULATEUR!$L$12*(SIMULATEUR!$H$12*H941-Cout_Audit)</f>
        <v/>
      </c>
      <c r="Q941" s="137">
        <f>SIMULATEUR!$L$13*(SIMULATEUR!$H$13*I941-Cout_Audit)</f>
        <v/>
      </c>
      <c r="S941" s="138">
        <f>SUM(J941:Q941)</f>
        <v/>
      </c>
    </row>
    <row r="942">
      <c r="A942" s="135" t="n">
        <v>939</v>
      </c>
      <c r="B942" s="136">
        <f>MAX(0,MIN(1,NORMINV(RAND(),Taux_Recup,Ecart_Type_Recup)))</f>
        <v/>
      </c>
      <c r="C942" s="136">
        <f>MAX(0,MIN(1,NORMINV(RAND(),Taux_Recup,Ecart_Type_Recup)))</f>
        <v/>
      </c>
      <c r="D942" s="136">
        <f>MAX(0,MIN(1,NORMINV(RAND(),Taux_Recup,Ecart_Type_Recup)))</f>
        <v/>
      </c>
      <c r="E942" s="136">
        <f>MAX(0,MIN(1,NORMINV(RAND(),Taux_Recup,Ecart_Type_Recup)))</f>
        <v/>
      </c>
      <c r="F942" s="136">
        <f>MAX(0,MIN(1,NORMINV(RAND(),Taux_Recup,Ecart_Type_Recup)))</f>
        <v/>
      </c>
      <c r="G942" s="136">
        <f>MAX(0,MIN(1,NORMINV(RAND(),Taux_Recup,Ecart_Type_Recup)))</f>
        <v/>
      </c>
      <c r="H942" s="136">
        <f>MAX(0,MIN(1,NORMINV(RAND(),Taux_Recup,Ecart_Type_Recup)))</f>
        <v/>
      </c>
      <c r="I942" s="136">
        <f>MAX(0,MIN(1,NORMINV(RAND(),Taux_Recup,Ecart_Type_Recup)))</f>
        <v/>
      </c>
      <c r="J942" s="137">
        <f>SIMULATEUR!$L$6*(SIMULATEUR!$H$6*B942-Cout_Audit)</f>
        <v/>
      </c>
      <c r="K942" s="137">
        <f>SIMULATEUR!$L$7*(SIMULATEUR!$H$7*C942-Cout_Audit)</f>
        <v/>
      </c>
      <c r="L942" s="137">
        <f>SIMULATEUR!$L$8*(SIMULATEUR!$H$8*D942-Cout_Audit)</f>
        <v/>
      </c>
      <c r="M942" s="137">
        <f>SIMULATEUR!$L$9*(SIMULATEUR!$H$9*E942-Cout_Audit)</f>
        <v/>
      </c>
      <c r="N942" s="137">
        <f>SIMULATEUR!$L$10*(SIMULATEUR!$H$10*F942-Cout_Audit)</f>
        <v/>
      </c>
      <c r="O942" s="137">
        <f>SIMULATEUR!$L$11*(SIMULATEUR!$H$11*G942-Cout_Audit)</f>
        <v/>
      </c>
      <c r="P942" s="137">
        <f>SIMULATEUR!$L$12*(SIMULATEUR!$H$12*H942-Cout_Audit)</f>
        <v/>
      </c>
      <c r="Q942" s="137">
        <f>SIMULATEUR!$L$13*(SIMULATEUR!$H$13*I942-Cout_Audit)</f>
        <v/>
      </c>
      <c r="S942" s="138">
        <f>SUM(J942:Q942)</f>
        <v/>
      </c>
    </row>
    <row r="943">
      <c r="A943" s="135" t="n">
        <v>940</v>
      </c>
      <c r="B943" s="136">
        <f>MAX(0,MIN(1,NORMINV(RAND(),Taux_Recup,Ecart_Type_Recup)))</f>
        <v/>
      </c>
      <c r="C943" s="136">
        <f>MAX(0,MIN(1,NORMINV(RAND(),Taux_Recup,Ecart_Type_Recup)))</f>
        <v/>
      </c>
      <c r="D943" s="136">
        <f>MAX(0,MIN(1,NORMINV(RAND(),Taux_Recup,Ecart_Type_Recup)))</f>
        <v/>
      </c>
      <c r="E943" s="136">
        <f>MAX(0,MIN(1,NORMINV(RAND(),Taux_Recup,Ecart_Type_Recup)))</f>
        <v/>
      </c>
      <c r="F943" s="136">
        <f>MAX(0,MIN(1,NORMINV(RAND(),Taux_Recup,Ecart_Type_Recup)))</f>
        <v/>
      </c>
      <c r="G943" s="136">
        <f>MAX(0,MIN(1,NORMINV(RAND(),Taux_Recup,Ecart_Type_Recup)))</f>
        <v/>
      </c>
      <c r="H943" s="136">
        <f>MAX(0,MIN(1,NORMINV(RAND(),Taux_Recup,Ecart_Type_Recup)))</f>
        <v/>
      </c>
      <c r="I943" s="136">
        <f>MAX(0,MIN(1,NORMINV(RAND(),Taux_Recup,Ecart_Type_Recup)))</f>
        <v/>
      </c>
      <c r="J943" s="137">
        <f>SIMULATEUR!$L$6*(SIMULATEUR!$H$6*B943-Cout_Audit)</f>
        <v/>
      </c>
      <c r="K943" s="137">
        <f>SIMULATEUR!$L$7*(SIMULATEUR!$H$7*C943-Cout_Audit)</f>
        <v/>
      </c>
      <c r="L943" s="137">
        <f>SIMULATEUR!$L$8*(SIMULATEUR!$H$8*D943-Cout_Audit)</f>
        <v/>
      </c>
      <c r="M943" s="137">
        <f>SIMULATEUR!$L$9*(SIMULATEUR!$H$9*E943-Cout_Audit)</f>
        <v/>
      </c>
      <c r="N943" s="137">
        <f>SIMULATEUR!$L$10*(SIMULATEUR!$H$10*F943-Cout_Audit)</f>
        <v/>
      </c>
      <c r="O943" s="137">
        <f>SIMULATEUR!$L$11*(SIMULATEUR!$H$11*G943-Cout_Audit)</f>
        <v/>
      </c>
      <c r="P943" s="137">
        <f>SIMULATEUR!$L$12*(SIMULATEUR!$H$12*H943-Cout_Audit)</f>
        <v/>
      </c>
      <c r="Q943" s="137">
        <f>SIMULATEUR!$L$13*(SIMULATEUR!$H$13*I943-Cout_Audit)</f>
        <v/>
      </c>
      <c r="S943" s="138">
        <f>SUM(J943:Q943)</f>
        <v/>
      </c>
    </row>
    <row r="944">
      <c r="A944" s="135" t="n">
        <v>941</v>
      </c>
      <c r="B944" s="136">
        <f>MAX(0,MIN(1,NORMINV(RAND(),Taux_Recup,Ecart_Type_Recup)))</f>
        <v/>
      </c>
      <c r="C944" s="136">
        <f>MAX(0,MIN(1,NORMINV(RAND(),Taux_Recup,Ecart_Type_Recup)))</f>
        <v/>
      </c>
      <c r="D944" s="136">
        <f>MAX(0,MIN(1,NORMINV(RAND(),Taux_Recup,Ecart_Type_Recup)))</f>
        <v/>
      </c>
      <c r="E944" s="136">
        <f>MAX(0,MIN(1,NORMINV(RAND(),Taux_Recup,Ecart_Type_Recup)))</f>
        <v/>
      </c>
      <c r="F944" s="136">
        <f>MAX(0,MIN(1,NORMINV(RAND(),Taux_Recup,Ecart_Type_Recup)))</f>
        <v/>
      </c>
      <c r="G944" s="136">
        <f>MAX(0,MIN(1,NORMINV(RAND(),Taux_Recup,Ecart_Type_Recup)))</f>
        <v/>
      </c>
      <c r="H944" s="136">
        <f>MAX(0,MIN(1,NORMINV(RAND(),Taux_Recup,Ecart_Type_Recup)))</f>
        <v/>
      </c>
      <c r="I944" s="136">
        <f>MAX(0,MIN(1,NORMINV(RAND(),Taux_Recup,Ecart_Type_Recup)))</f>
        <v/>
      </c>
      <c r="J944" s="137">
        <f>SIMULATEUR!$L$6*(SIMULATEUR!$H$6*B944-Cout_Audit)</f>
        <v/>
      </c>
      <c r="K944" s="137">
        <f>SIMULATEUR!$L$7*(SIMULATEUR!$H$7*C944-Cout_Audit)</f>
        <v/>
      </c>
      <c r="L944" s="137">
        <f>SIMULATEUR!$L$8*(SIMULATEUR!$H$8*D944-Cout_Audit)</f>
        <v/>
      </c>
      <c r="M944" s="137">
        <f>SIMULATEUR!$L$9*(SIMULATEUR!$H$9*E944-Cout_Audit)</f>
        <v/>
      </c>
      <c r="N944" s="137">
        <f>SIMULATEUR!$L$10*(SIMULATEUR!$H$10*F944-Cout_Audit)</f>
        <v/>
      </c>
      <c r="O944" s="137">
        <f>SIMULATEUR!$L$11*(SIMULATEUR!$H$11*G944-Cout_Audit)</f>
        <v/>
      </c>
      <c r="P944" s="137">
        <f>SIMULATEUR!$L$12*(SIMULATEUR!$H$12*H944-Cout_Audit)</f>
        <v/>
      </c>
      <c r="Q944" s="137">
        <f>SIMULATEUR!$L$13*(SIMULATEUR!$H$13*I944-Cout_Audit)</f>
        <v/>
      </c>
      <c r="S944" s="138">
        <f>SUM(J944:Q944)</f>
        <v/>
      </c>
    </row>
    <row r="945">
      <c r="A945" s="135" t="n">
        <v>942</v>
      </c>
      <c r="B945" s="136">
        <f>MAX(0,MIN(1,NORMINV(RAND(),Taux_Recup,Ecart_Type_Recup)))</f>
        <v/>
      </c>
      <c r="C945" s="136">
        <f>MAX(0,MIN(1,NORMINV(RAND(),Taux_Recup,Ecart_Type_Recup)))</f>
        <v/>
      </c>
      <c r="D945" s="136">
        <f>MAX(0,MIN(1,NORMINV(RAND(),Taux_Recup,Ecart_Type_Recup)))</f>
        <v/>
      </c>
      <c r="E945" s="136">
        <f>MAX(0,MIN(1,NORMINV(RAND(),Taux_Recup,Ecart_Type_Recup)))</f>
        <v/>
      </c>
      <c r="F945" s="136">
        <f>MAX(0,MIN(1,NORMINV(RAND(),Taux_Recup,Ecart_Type_Recup)))</f>
        <v/>
      </c>
      <c r="G945" s="136">
        <f>MAX(0,MIN(1,NORMINV(RAND(),Taux_Recup,Ecart_Type_Recup)))</f>
        <v/>
      </c>
      <c r="H945" s="136">
        <f>MAX(0,MIN(1,NORMINV(RAND(),Taux_Recup,Ecart_Type_Recup)))</f>
        <v/>
      </c>
      <c r="I945" s="136">
        <f>MAX(0,MIN(1,NORMINV(RAND(),Taux_Recup,Ecart_Type_Recup)))</f>
        <v/>
      </c>
      <c r="J945" s="137">
        <f>SIMULATEUR!$L$6*(SIMULATEUR!$H$6*B945-Cout_Audit)</f>
        <v/>
      </c>
      <c r="K945" s="137">
        <f>SIMULATEUR!$L$7*(SIMULATEUR!$H$7*C945-Cout_Audit)</f>
        <v/>
      </c>
      <c r="L945" s="137">
        <f>SIMULATEUR!$L$8*(SIMULATEUR!$H$8*D945-Cout_Audit)</f>
        <v/>
      </c>
      <c r="M945" s="137">
        <f>SIMULATEUR!$L$9*(SIMULATEUR!$H$9*E945-Cout_Audit)</f>
        <v/>
      </c>
      <c r="N945" s="137">
        <f>SIMULATEUR!$L$10*(SIMULATEUR!$H$10*F945-Cout_Audit)</f>
        <v/>
      </c>
      <c r="O945" s="137">
        <f>SIMULATEUR!$L$11*(SIMULATEUR!$H$11*G945-Cout_Audit)</f>
        <v/>
      </c>
      <c r="P945" s="137">
        <f>SIMULATEUR!$L$12*(SIMULATEUR!$H$12*H945-Cout_Audit)</f>
        <v/>
      </c>
      <c r="Q945" s="137">
        <f>SIMULATEUR!$L$13*(SIMULATEUR!$H$13*I945-Cout_Audit)</f>
        <v/>
      </c>
      <c r="S945" s="138">
        <f>SUM(J945:Q945)</f>
        <v/>
      </c>
    </row>
    <row r="946">
      <c r="A946" s="135" t="n">
        <v>943</v>
      </c>
      <c r="B946" s="136">
        <f>MAX(0,MIN(1,NORMINV(RAND(),Taux_Recup,Ecart_Type_Recup)))</f>
        <v/>
      </c>
      <c r="C946" s="136">
        <f>MAX(0,MIN(1,NORMINV(RAND(),Taux_Recup,Ecart_Type_Recup)))</f>
        <v/>
      </c>
      <c r="D946" s="136">
        <f>MAX(0,MIN(1,NORMINV(RAND(),Taux_Recup,Ecart_Type_Recup)))</f>
        <v/>
      </c>
      <c r="E946" s="136">
        <f>MAX(0,MIN(1,NORMINV(RAND(),Taux_Recup,Ecart_Type_Recup)))</f>
        <v/>
      </c>
      <c r="F946" s="136">
        <f>MAX(0,MIN(1,NORMINV(RAND(),Taux_Recup,Ecart_Type_Recup)))</f>
        <v/>
      </c>
      <c r="G946" s="136">
        <f>MAX(0,MIN(1,NORMINV(RAND(),Taux_Recup,Ecart_Type_Recup)))</f>
        <v/>
      </c>
      <c r="H946" s="136">
        <f>MAX(0,MIN(1,NORMINV(RAND(),Taux_Recup,Ecart_Type_Recup)))</f>
        <v/>
      </c>
      <c r="I946" s="136">
        <f>MAX(0,MIN(1,NORMINV(RAND(),Taux_Recup,Ecart_Type_Recup)))</f>
        <v/>
      </c>
      <c r="J946" s="137">
        <f>SIMULATEUR!$L$6*(SIMULATEUR!$H$6*B946-Cout_Audit)</f>
        <v/>
      </c>
      <c r="K946" s="137">
        <f>SIMULATEUR!$L$7*(SIMULATEUR!$H$7*C946-Cout_Audit)</f>
        <v/>
      </c>
      <c r="L946" s="137">
        <f>SIMULATEUR!$L$8*(SIMULATEUR!$H$8*D946-Cout_Audit)</f>
        <v/>
      </c>
      <c r="M946" s="137">
        <f>SIMULATEUR!$L$9*(SIMULATEUR!$H$9*E946-Cout_Audit)</f>
        <v/>
      </c>
      <c r="N946" s="137">
        <f>SIMULATEUR!$L$10*(SIMULATEUR!$H$10*F946-Cout_Audit)</f>
        <v/>
      </c>
      <c r="O946" s="137">
        <f>SIMULATEUR!$L$11*(SIMULATEUR!$H$11*G946-Cout_Audit)</f>
        <v/>
      </c>
      <c r="P946" s="137">
        <f>SIMULATEUR!$L$12*(SIMULATEUR!$H$12*H946-Cout_Audit)</f>
        <v/>
      </c>
      <c r="Q946" s="137">
        <f>SIMULATEUR!$L$13*(SIMULATEUR!$H$13*I946-Cout_Audit)</f>
        <v/>
      </c>
      <c r="S946" s="138">
        <f>SUM(J946:Q946)</f>
        <v/>
      </c>
    </row>
    <row r="947">
      <c r="A947" s="135" t="n">
        <v>944</v>
      </c>
      <c r="B947" s="136">
        <f>MAX(0,MIN(1,NORMINV(RAND(),Taux_Recup,Ecart_Type_Recup)))</f>
        <v/>
      </c>
      <c r="C947" s="136">
        <f>MAX(0,MIN(1,NORMINV(RAND(),Taux_Recup,Ecart_Type_Recup)))</f>
        <v/>
      </c>
      <c r="D947" s="136">
        <f>MAX(0,MIN(1,NORMINV(RAND(),Taux_Recup,Ecart_Type_Recup)))</f>
        <v/>
      </c>
      <c r="E947" s="136">
        <f>MAX(0,MIN(1,NORMINV(RAND(),Taux_Recup,Ecart_Type_Recup)))</f>
        <v/>
      </c>
      <c r="F947" s="136">
        <f>MAX(0,MIN(1,NORMINV(RAND(),Taux_Recup,Ecart_Type_Recup)))</f>
        <v/>
      </c>
      <c r="G947" s="136">
        <f>MAX(0,MIN(1,NORMINV(RAND(),Taux_Recup,Ecart_Type_Recup)))</f>
        <v/>
      </c>
      <c r="H947" s="136">
        <f>MAX(0,MIN(1,NORMINV(RAND(),Taux_Recup,Ecart_Type_Recup)))</f>
        <v/>
      </c>
      <c r="I947" s="136">
        <f>MAX(0,MIN(1,NORMINV(RAND(),Taux_Recup,Ecart_Type_Recup)))</f>
        <v/>
      </c>
      <c r="J947" s="137">
        <f>SIMULATEUR!$L$6*(SIMULATEUR!$H$6*B947-Cout_Audit)</f>
        <v/>
      </c>
      <c r="K947" s="137">
        <f>SIMULATEUR!$L$7*(SIMULATEUR!$H$7*C947-Cout_Audit)</f>
        <v/>
      </c>
      <c r="L947" s="137">
        <f>SIMULATEUR!$L$8*(SIMULATEUR!$H$8*D947-Cout_Audit)</f>
        <v/>
      </c>
      <c r="M947" s="137">
        <f>SIMULATEUR!$L$9*(SIMULATEUR!$H$9*E947-Cout_Audit)</f>
        <v/>
      </c>
      <c r="N947" s="137">
        <f>SIMULATEUR!$L$10*(SIMULATEUR!$H$10*F947-Cout_Audit)</f>
        <v/>
      </c>
      <c r="O947" s="137">
        <f>SIMULATEUR!$L$11*(SIMULATEUR!$H$11*G947-Cout_Audit)</f>
        <v/>
      </c>
      <c r="P947" s="137">
        <f>SIMULATEUR!$L$12*(SIMULATEUR!$H$12*H947-Cout_Audit)</f>
        <v/>
      </c>
      <c r="Q947" s="137">
        <f>SIMULATEUR!$L$13*(SIMULATEUR!$H$13*I947-Cout_Audit)</f>
        <v/>
      </c>
      <c r="S947" s="138">
        <f>SUM(J947:Q947)</f>
        <v/>
      </c>
    </row>
    <row r="948">
      <c r="A948" s="135" t="n">
        <v>945</v>
      </c>
      <c r="B948" s="136">
        <f>MAX(0,MIN(1,NORMINV(RAND(),Taux_Recup,Ecart_Type_Recup)))</f>
        <v/>
      </c>
      <c r="C948" s="136">
        <f>MAX(0,MIN(1,NORMINV(RAND(),Taux_Recup,Ecart_Type_Recup)))</f>
        <v/>
      </c>
      <c r="D948" s="136">
        <f>MAX(0,MIN(1,NORMINV(RAND(),Taux_Recup,Ecart_Type_Recup)))</f>
        <v/>
      </c>
      <c r="E948" s="136">
        <f>MAX(0,MIN(1,NORMINV(RAND(),Taux_Recup,Ecart_Type_Recup)))</f>
        <v/>
      </c>
      <c r="F948" s="136">
        <f>MAX(0,MIN(1,NORMINV(RAND(),Taux_Recup,Ecart_Type_Recup)))</f>
        <v/>
      </c>
      <c r="G948" s="136">
        <f>MAX(0,MIN(1,NORMINV(RAND(),Taux_Recup,Ecart_Type_Recup)))</f>
        <v/>
      </c>
      <c r="H948" s="136">
        <f>MAX(0,MIN(1,NORMINV(RAND(),Taux_Recup,Ecart_Type_Recup)))</f>
        <v/>
      </c>
      <c r="I948" s="136">
        <f>MAX(0,MIN(1,NORMINV(RAND(),Taux_Recup,Ecart_Type_Recup)))</f>
        <v/>
      </c>
      <c r="J948" s="137">
        <f>SIMULATEUR!$L$6*(SIMULATEUR!$H$6*B948-Cout_Audit)</f>
        <v/>
      </c>
      <c r="K948" s="137">
        <f>SIMULATEUR!$L$7*(SIMULATEUR!$H$7*C948-Cout_Audit)</f>
        <v/>
      </c>
      <c r="L948" s="137">
        <f>SIMULATEUR!$L$8*(SIMULATEUR!$H$8*D948-Cout_Audit)</f>
        <v/>
      </c>
      <c r="M948" s="137">
        <f>SIMULATEUR!$L$9*(SIMULATEUR!$H$9*E948-Cout_Audit)</f>
        <v/>
      </c>
      <c r="N948" s="137">
        <f>SIMULATEUR!$L$10*(SIMULATEUR!$H$10*F948-Cout_Audit)</f>
        <v/>
      </c>
      <c r="O948" s="137">
        <f>SIMULATEUR!$L$11*(SIMULATEUR!$H$11*G948-Cout_Audit)</f>
        <v/>
      </c>
      <c r="P948" s="137">
        <f>SIMULATEUR!$L$12*(SIMULATEUR!$H$12*H948-Cout_Audit)</f>
        <v/>
      </c>
      <c r="Q948" s="137">
        <f>SIMULATEUR!$L$13*(SIMULATEUR!$H$13*I948-Cout_Audit)</f>
        <v/>
      </c>
      <c r="S948" s="138">
        <f>SUM(J948:Q948)</f>
        <v/>
      </c>
    </row>
    <row r="949">
      <c r="A949" s="135" t="n">
        <v>946</v>
      </c>
      <c r="B949" s="136">
        <f>MAX(0,MIN(1,NORMINV(RAND(),Taux_Recup,Ecart_Type_Recup)))</f>
        <v/>
      </c>
      <c r="C949" s="136">
        <f>MAX(0,MIN(1,NORMINV(RAND(),Taux_Recup,Ecart_Type_Recup)))</f>
        <v/>
      </c>
      <c r="D949" s="136">
        <f>MAX(0,MIN(1,NORMINV(RAND(),Taux_Recup,Ecart_Type_Recup)))</f>
        <v/>
      </c>
      <c r="E949" s="136">
        <f>MAX(0,MIN(1,NORMINV(RAND(),Taux_Recup,Ecart_Type_Recup)))</f>
        <v/>
      </c>
      <c r="F949" s="136">
        <f>MAX(0,MIN(1,NORMINV(RAND(),Taux_Recup,Ecart_Type_Recup)))</f>
        <v/>
      </c>
      <c r="G949" s="136">
        <f>MAX(0,MIN(1,NORMINV(RAND(),Taux_Recup,Ecart_Type_Recup)))</f>
        <v/>
      </c>
      <c r="H949" s="136">
        <f>MAX(0,MIN(1,NORMINV(RAND(),Taux_Recup,Ecart_Type_Recup)))</f>
        <v/>
      </c>
      <c r="I949" s="136">
        <f>MAX(0,MIN(1,NORMINV(RAND(),Taux_Recup,Ecart_Type_Recup)))</f>
        <v/>
      </c>
      <c r="J949" s="137">
        <f>SIMULATEUR!$L$6*(SIMULATEUR!$H$6*B949-Cout_Audit)</f>
        <v/>
      </c>
      <c r="K949" s="137">
        <f>SIMULATEUR!$L$7*(SIMULATEUR!$H$7*C949-Cout_Audit)</f>
        <v/>
      </c>
      <c r="L949" s="137">
        <f>SIMULATEUR!$L$8*(SIMULATEUR!$H$8*D949-Cout_Audit)</f>
        <v/>
      </c>
      <c r="M949" s="137">
        <f>SIMULATEUR!$L$9*(SIMULATEUR!$H$9*E949-Cout_Audit)</f>
        <v/>
      </c>
      <c r="N949" s="137">
        <f>SIMULATEUR!$L$10*(SIMULATEUR!$H$10*F949-Cout_Audit)</f>
        <v/>
      </c>
      <c r="O949" s="137">
        <f>SIMULATEUR!$L$11*(SIMULATEUR!$H$11*G949-Cout_Audit)</f>
        <v/>
      </c>
      <c r="P949" s="137">
        <f>SIMULATEUR!$L$12*(SIMULATEUR!$H$12*H949-Cout_Audit)</f>
        <v/>
      </c>
      <c r="Q949" s="137">
        <f>SIMULATEUR!$L$13*(SIMULATEUR!$H$13*I949-Cout_Audit)</f>
        <v/>
      </c>
      <c r="S949" s="138">
        <f>SUM(J949:Q949)</f>
        <v/>
      </c>
    </row>
    <row r="950">
      <c r="A950" s="135" t="n">
        <v>947</v>
      </c>
      <c r="B950" s="136">
        <f>MAX(0,MIN(1,NORMINV(RAND(),Taux_Recup,Ecart_Type_Recup)))</f>
        <v/>
      </c>
      <c r="C950" s="136">
        <f>MAX(0,MIN(1,NORMINV(RAND(),Taux_Recup,Ecart_Type_Recup)))</f>
        <v/>
      </c>
      <c r="D950" s="136">
        <f>MAX(0,MIN(1,NORMINV(RAND(),Taux_Recup,Ecart_Type_Recup)))</f>
        <v/>
      </c>
      <c r="E950" s="136">
        <f>MAX(0,MIN(1,NORMINV(RAND(),Taux_Recup,Ecart_Type_Recup)))</f>
        <v/>
      </c>
      <c r="F950" s="136">
        <f>MAX(0,MIN(1,NORMINV(RAND(),Taux_Recup,Ecart_Type_Recup)))</f>
        <v/>
      </c>
      <c r="G950" s="136">
        <f>MAX(0,MIN(1,NORMINV(RAND(),Taux_Recup,Ecart_Type_Recup)))</f>
        <v/>
      </c>
      <c r="H950" s="136">
        <f>MAX(0,MIN(1,NORMINV(RAND(),Taux_Recup,Ecart_Type_Recup)))</f>
        <v/>
      </c>
      <c r="I950" s="136">
        <f>MAX(0,MIN(1,NORMINV(RAND(),Taux_Recup,Ecart_Type_Recup)))</f>
        <v/>
      </c>
      <c r="J950" s="137">
        <f>SIMULATEUR!$L$6*(SIMULATEUR!$H$6*B950-Cout_Audit)</f>
        <v/>
      </c>
      <c r="K950" s="137">
        <f>SIMULATEUR!$L$7*(SIMULATEUR!$H$7*C950-Cout_Audit)</f>
        <v/>
      </c>
      <c r="L950" s="137">
        <f>SIMULATEUR!$L$8*(SIMULATEUR!$H$8*D950-Cout_Audit)</f>
        <v/>
      </c>
      <c r="M950" s="137">
        <f>SIMULATEUR!$L$9*(SIMULATEUR!$H$9*E950-Cout_Audit)</f>
        <v/>
      </c>
      <c r="N950" s="137">
        <f>SIMULATEUR!$L$10*(SIMULATEUR!$H$10*F950-Cout_Audit)</f>
        <v/>
      </c>
      <c r="O950" s="137">
        <f>SIMULATEUR!$L$11*(SIMULATEUR!$H$11*G950-Cout_Audit)</f>
        <v/>
      </c>
      <c r="P950" s="137">
        <f>SIMULATEUR!$L$12*(SIMULATEUR!$H$12*H950-Cout_Audit)</f>
        <v/>
      </c>
      <c r="Q950" s="137">
        <f>SIMULATEUR!$L$13*(SIMULATEUR!$H$13*I950-Cout_Audit)</f>
        <v/>
      </c>
      <c r="S950" s="138">
        <f>SUM(J950:Q950)</f>
        <v/>
      </c>
    </row>
    <row r="951">
      <c r="A951" s="135" t="n">
        <v>948</v>
      </c>
      <c r="B951" s="136">
        <f>MAX(0,MIN(1,NORMINV(RAND(),Taux_Recup,Ecart_Type_Recup)))</f>
        <v/>
      </c>
      <c r="C951" s="136">
        <f>MAX(0,MIN(1,NORMINV(RAND(),Taux_Recup,Ecart_Type_Recup)))</f>
        <v/>
      </c>
      <c r="D951" s="136">
        <f>MAX(0,MIN(1,NORMINV(RAND(),Taux_Recup,Ecart_Type_Recup)))</f>
        <v/>
      </c>
      <c r="E951" s="136">
        <f>MAX(0,MIN(1,NORMINV(RAND(),Taux_Recup,Ecart_Type_Recup)))</f>
        <v/>
      </c>
      <c r="F951" s="136">
        <f>MAX(0,MIN(1,NORMINV(RAND(),Taux_Recup,Ecart_Type_Recup)))</f>
        <v/>
      </c>
      <c r="G951" s="136">
        <f>MAX(0,MIN(1,NORMINV(RAND(),Taux_Recup,Ecart_Type_Recup)))</f>
        <v/>
      </c>
      <c r="H951" s="136">
        <f>MAX(0,MIN(1,NORMINV(RAND(),Taux_Recup,Ecart_Type_Recup)))</f>
        <v/>
      </c>
      <c r="I951" s="136">
        <f>MAX(0,MIN(1,NORMINV(RAND(),Taux_Recup,Ecart_Type_Recup)))</f>
        <v/>
      </c>
      <c r="J951" s="137">
        <f>SIMULATEUR!$L$6*(SIMULATEUR!$H$6*B951-Cout_Audit)</f>
        <v/>
      </c>
      <c r="K951" s="137">
        <f>SIMULATEUR!$L$7*(SIMULATEUR!$H$7*C951-Cout_Audit)</f>
        <v/>
      </c>
      <c r="L951" s="137">
        <f>SIMULATEUR!$L$8*(SIMULATEUR!$H$8*D951-Cout_Audit)</f>
        <v/>
      </c>
      <c r="M951" s="137">
        <f>SIMULATEUR!$L$9*(SIMULATEUR!$H$9*E951-Cout_Audit)</f>
        <v/>
      </c>
      <c r="N951" s="137">
        <f>SIMULATEUR!$L$10*(SIMULATEUR!$H$10*F951-Cout_Audit)</f>
        <v/>
      </c>
      <c r="O951" s="137">
        <f>SIMULATEUR!$L$11*(SIMULATEUR!$H$11*G951-Cout_Audit)</f>
        <v/>
      </c>
      <c r="P951" s="137">
        <f>SIMULATEUR!$L$12*(SIMULATEUR!$H$12*H951-Cout_Audit)</f>
        <v/>
      </c>
      <c r="Q951" s="137">
        <f>SIMULATEUR!$L$13*(SIMULATEUR!$H$13*I951-Cout_Audit)</f>
        <v/>
      </c>
      <c r="S951" s="138">
        <f>SUM(J951:Q951)</f>
        <v/>
      </c>
    </row>
    <row r="952">
      <c r="A952" s="135" t="n">
        <v>949</v>
      </c>
      <c r="B952" s="136">
        <f>MAX(0,MIN(1,NORMINV(RAND(),Taux_Recup,Ecart_Type_Recup)))</f>
        <v/>
      </c>
      <c r="C952" s="136">
        <f>MAX(0,MIN(1,NORMINV(RAND(),Taux_Recup,Ecart_Type_Recup)))</f>
        <v/>
      </c>
      <c r="D952" s="136">
        <f>MAX(0,MIN(1,NORMINV(RAND(),Taux_Recup,Ecart_Type_Recup)))</f>
        <v/>
      </c>
      <c r="E952" s="136">
        <f>MAX(0,MIN(1,NORMINV(RAND(),Taux_Recup,Ecart_Type_Recup)))</f>
        <v/>
      </c>
      <c r="F952" s="136">
        <f>MAX(0,MIN(1,NORMINV(RAND(),Taux_Recup,Ecart_Type_Recup)))</f>
        <v/>
      </c>
      <c r="G952" s="136">
        <f>MAX(0,MIN(1,NORMINV(RAND(),Taux_Recup,Ecart_Type_Recup)))</f>
        <v/>
      </c>
      <c r="H952" s="136">
        <f>MAX(0,MIN(1,NORMINV(RAND(),Taux_Recup,Ecart_Type_Recup)))</f>
        <v/>
      </c>
      <c r="I952" s="136">
        <f>MAX(0,MIN(1,NORMINV(RAND(),Taux_Recup,Ecart_Type_Recup)))</f>
        <v/>
      </c>
      <c r="J952" s="137">
        <f>SIMULATEUR!$L$6*(SIMULATEUR!$H$6*B952-Cout_Audit)</f>
        <v/>
      </c>
      <c r="K952" s="137">
        <f>SIMULATEUR!$L$7*(SIMULATEUR!$H$7*C952-Cout_Audit)</f>
        <v/>
      </c>
      <c r="L952" s="137">
        <f>SIMULATEUR!$L$8*(SIMULATEUR!$H$8*D952-Cout_Audit)</f>
        <v/>
      </c>
      <c r="M952" s="137">
        <f>SIMULATEUR!$L$9*(SIMULATEUR!$H$9*E952-Cout_Audit)</f>
        <v/>
      </c>
      <c r="N952" s="137">
        <f>SIMULATEUR!$L$10*(SIMULATEUR!$H$10*F952-Cout_Audit)</f>
        <v/>
      </c>
      <c r="O952" s="137">
        <f>SIMULATEUR!$L$11*(SIMULATEUR!$H$11*G952-Cout_Audit)</f>
        <v/>
      </c>
      <c r="P952" s="137">
        <f>SIMULATEUR!$L$12*(SIMULATEUR!$H$12*H952-Cout_Audit)</f>
        <v/>
      </c>
      <c r="Q952" s="137">
        <f>SIMULATEUR!$L$13*(SIMULATEUR!$H$13*I952-Cout_Audit)</f>
        <v/>
      </c>
      <c r="S952" s="138">
        <f>SUM(J952:Q952)</f>
        <v/>
      </c>
    </row>
    <row r="953">
      <c r="A953" s="135" t="n">
        <v>950</v>
      </c>
      <c r="B953" s="136">
        <f>MAX(0,MIN(1,NORMINV(RAND(),Taux_Recup,Ecart_Type_Recup)))</f>
        <v/>
      </c>
      <c r="C953" s="136">
        <f>MAX(0,MIN(1,NORMINV(RAND(),Taux_Recup,Ecart_Type_Recup)))</f>
        <v/>
      </c>
      <c r="D953" s="136">
        <f>MAX(0,MIN(1,NORMINV(RAND(),Taux_Recup,Ecart_Type_Recup)))</f>
        <v/>
      </c>
      <c r="E953" s="136">
        <f>MAX(0,MIN(1,NORMINV(RAND(),Taux_Recup,Ecart_Type_Recup)))</f>
        <v/>
      </c>
      <c r="F953" s="136">
        <f>MAX(0,MIN(1,NORMINV(RAND(),Taux_Recup,Ecart_Type_Recup)))</f>
        <v/>
      </c>
      <c r="G953" s="136">
        <f>MAX(0,MIN(1,NORMINV(RAND(),Taux_Recup,Ecart_Type_Recup)))</f>
        <v/>
      </c>
      <c r="H953" s="136">
        <f>MAX(0,MIN(1,NORMINV(RAND(),Taux_Recup,Ecart_Type_Recup)))</f>
        <v/>
      </c>
      <c r="I953" s="136">
        <f>MAX(0,MIN(1,NORMINV(RAND(),Taux_Recup,Ecart_Type_Recup)))</f>
        <v/>
      </c>
      <c r="J953" s="137">
        <f>SIMULATEUR!$L$6*(SIMULATEUR!$H$6*B953-Cout_Audit)</f>
        <v/>
      </c>
      <c r="K953" s="137">
        <f>SIMULATEUR!$L$7*(SIMULATEUR!$H$7*C953-Cout_Audit)</f>
        <v/>
      </c>
      <c r="L953" s="137">
        <f>SIMULATEUR!$L$8*(SIMULATEUR!$H$8*D953-Cout_Audit)</f>
        <v/>
      </c>
      <c r="M953" s="137">
        <f>SIMULATEUR!$L$9*(SIMULATEUR!$H$9*E953-Cout_Audit)</f>
        <v/>
      </c>
      <c r="N953" s="137">
        <f>SIMULATEUR!$L$10*(SIMULATEUR!$H$10*F953-Cout_Audit)</f>
        <v/>
      </c>
      <c r="O953" s="137">
        <f>SIMULATEUR!$L$11*(SIMULATEUR!$H$11*G953-Cout_Audit)</f>
        <v/>
      </c>
      <c r="P953" s="137">
        <f>SIMULATEUR!$L$12*(SIMULATEUR!$H$12*H953-Cout_Audit)</f>
        <v/>
      </c>
      <c r="Q953" s="137">
        <f>SIMULATEUR!$L$13*(SIMULATEUR!$H$13*I953-Cout_Audit)</f>
        <v/>
      </c>
      <c r="S953" s="138">
        <f>SUM(J953:Q953)</f>
        <v/>
      </c>
    </row>
    <row r="954">
      <c r="A954" s="135" t="n">
        <v>951</v>
      </c>
      <c r="B954" s="136">
        <f>MAX(0,MIN(1,NORMINV(RAND(),Taux_Recup,Ecart_Type_Recup)))</f>
        <v/>
      </c>
      <c r="C954" s="136">
        <f>MAX(0,MIN(1,NORMINV(RAND(),Taux_Recup,Ecart_Type_Recup)))</f>
        <v/>
      </c>
      <c r="D954" s="136">
        <f>MAX(0,MIN(1,NORMINV(RAND(),Taux_Recup,Ecart_Type_Recup)))</f>
        <v/>
      </c>
      <c r="E954" s="136">
        <f>MAX(0,MIN(1,NORMINV(RAND(),Taux_Recup,Ecart_Type_Recup)))</f>
        <v/>
      </c>
      <c r="F954" s="136">
        <f>MAX(0,MIN(1,NORMINV(RAND(),Taux_Recup,Ecart_Type_Recup)))</f>
        <v/>
      </c>
      <c r="G954" s="136">
        <f>MAX(0,MIN(1,NORMINV(RAND(),Taux_Recup,Ecart_Type_Recup)))</f>
        <v/>
      </c>
      <c r="H954" s="136">
        <f>MAX(0,MIN(1,NORMINV(RAND(),Taux_Recup,Ecart_Type_Recup)))</f>
        <v/>
      </c>
      <c r="I954" s="136">
        <f>MAX(0,MIN(1,NORMINV(RAND(),Taux_Recup,Ecart_Type_Recup)))</f>
        <v/>
      </c>
      <c r="J954" s="137">
        <f>SIMULATEUR!$L$6*(SIMULATEUR!$H$6*B954-Cout_Audit)</f>
        <v/>
      </c>
      <c r="K954" s="137">
        <f>SIMULATEUR!$L$7*(SIMULATEUR!$H$7*C954-Cout_Audit)</f>
        <v/>
      </c>
      <c r="L954" s="137">
        <f>SIMULATEUR!$L$8*(SIMULATEUR!$H$8*D954-Cout_Audit)</f>
        <v/>
      </c>
      <c r="M954" s="137">
        <f>SIMULATEUR!$L$9*(SIMULATEUR!$H$9*E954-Cout_Audit)</f>
        <v/>
      </c>
      <c r="N954" s="137">
        <f>SIMULATEUR!$L$10*(SIMULATEUR!$H$10*F954-Cout_Audit)</f>
        <v/>
      </c>
      <c r="O954" s="137">
        <f>SIMULATEUR!$L$11*(SIMULATEUR!$H$11*G954-Cout_Audit)</f>
        <v/>
      </c>
      <c r="P954" s="137">
        <f>SIMULATEUR!$L$12*(SIMULATEUR!$H$12*H954-Cout_Audit)</f>
        <v/>
      </c>
      <c r="Q954" s="137">
        <f>SIMULATEUR!$L$13*(SIMULATEUR!$H$13*I954-Cout_Audit)</f>
        <v/>
      </c>
      <c r="S954" s="138">
        <f>SUM(J954:Q954)</f>
        <v/>
      </c>
    </row>
    <row r="955">
      <c r="A955" s="135" t="n">
        <v>952</v>
      </c>
      <c r="B955" s="136">
        <f>MAX(0,MIN(1,NORMINV(RAND(),Taux_Recup,Ecart_Type_Recup)))</f>
        <v/>
      </c>
      <c r="C955" s="136">
        <f>MAX(0,MIN(1,NORMINV(RAND(),Taux_Recup,Ecart_Type_Recup)))</f>
        <v/>
      </c>
      <c r="D955" s="136">
        <f>MAX(0,MIN(1,NORMINV(RAND(),Taux_Recup,Ecart_Type_Recup)))</f>
        <v/>
      </c>
      <c r="E955" s="136">
        <f>MAX(0,MIN(1,NORMINV(RAND(),Taux_Recup,Ecart_Type_Recup)))</f>
        <v/>
      </c>
      <c r="F955" s="136">
        <f>MAX(0,MIN(1,NORMINV(RAND(),Taux_Recup,Ecart_Type_Recup)))</f>
        <v/>
      </c>
      <c r="G955" s="136">
        <f>MAX(0,MIN(1,NORMINV(RAND(),Taux_Recup,Ecart_Type_Recup)))</f>
        <v/>
      </c>
      <c r="H955" s="136">
        <f>MAX(0,MIN(1,NORMINV(RAND(),Taux_Recup,Ecart_Type_Recup)))</f>
        <v/>
      </c>
      <c r="I955" s="136">
        <f>MAX(0,MIN(1,NORMINV(RAND(),Taux_Recup,Ecart_Type_Recup)))</f>
        <v/>
      </c>
      <c r="J955" s="137">
        <f>SIMULATEUR!$L$6*(SIMULATEUR!$H$6*B955-Cout_Audit)</f>
        <v/>
      </c>
      <c r="K955" s="137">
        <f>SIMULATEUR!$L$7*(SIMULATEUR!$H$7*C955-Cout_Audit)</f>
        <v/>
      </c>
      <c r="L955" s="137">
        <f>SIMULATEUR!$L$8*(SIMULATEUR!$H$8*D955-Cout_Audit)</f>
        <v/>
      </c>
      <c r="M955" s="137">
        <f>SIMULATEUR!$L$9*(SIMULATEUR!$H$9*E955-Cout_Audit)</f>
        <v/>
      </c>
      <c r="N955" s="137">
        <f>SIMULATEUR!$L$10*(SIMULATEUR!$H$10*F955-Cout_Audit)</f>
        <v/>
      </c>
      <c r="O955" s="137">
        <f>SIMULATEUR!$L$11*(SIMULATEUR!$H$11*G955-Cout_Audit)</f>
        <v/>
      </c>
      <c r="P955" s="137">
        <f>SIMULATEUR!$L$12*(SIMULATEUR!$H$12*H955-Cout_Audit)</f>
        <v/>
      </c>
      <c r="Q955" s="137">
        <f>SIMULATEUR!$L$13*(SIMULATEUR!$H$13*I955-Cout_Audit)</f>
        <v/>
      </c>
      <c r="S955" s="138">
        <f>SUM(J955:Q955)</f>
        <v/>
      </c>
    </row>
    <row r="956">
      <c r="A956" s="135" t="n">
        <v>953</v>
      </c>
      <c r="B956" s="136">
        <f>MAX(0,MIN(1,NORMINV(RAND(),Taux_Recup,Ecart_Type_Recup)))</f>
        <v/>
      </c>
      <c r="C956" s="136">
        <f>MAX(0,MIN(1,NORMINV(RAND(),Taux_Recup,Ecart_Type_Recup)))</f>
        <v/>
      </c>
      <c r="D956" s="136">
        <f>MAX(0,MIN(1,NORMINV(RAND(),Taux_Recup,Ecart_Type_Recup)))</f>
        <v/>
      </c>
      <c r="E956" s="136">
        <f>MAX(0,MIN(1,NORMINV(RAND(),Taux_Recup,Ecart_Type_Recup)))</f>
        <v/>
      </c>
      <c r="F956" s="136">
        <f>MAX(0,MIN(1,NORMINV(RAND(),Taux_Recup,Ecart_Type_Recup)))</f>
        <v/>
      </c>
      <c r="G956" s="136">
        <f>MAX(0,MIN(1,NORMINV(RAND(),Taux_Recup,Ecart_Type_Recup)))</f>
        <v/>
      </c>
      <c r="H956" s="136">
        <f>MAX(0,MIN(1,NORMINV(RAND(),Taux_Recup,Ecart_Type_Recup)))</f>
        <v/>
      </c>
      <c r="I956" s="136">
        <f>MAX(0,MIN(1,NORMINV(RAND(),Taux_Recup,Ecart_Type_Recup)))</f>
        <v/>
      </c>
      <c r="J956" s="137">
        <f>SIMULATEUR!$L$6*(SIMULATEUR!$H$6*B956-Cout_Audit)</f>
        <v/>
      </c>
      <c r="K956" s="137">
        <f>SIMULATEUR!$L$7*(SIMULATEUR!$H$7*C956-Cout_Audit)</f>
        <v/>
      </c>
      <c r="L956" s="137">
        <f>SIMULATEUR!$L$8*(SIMULATEUR!$H$8*D956-Cout_Audit)</f>
        <v/>
      </c>
      <c r="M956" s="137">
        <f>SIMULATEUR!$L$9*(SIMULATEUR!$H$9*E956-Cout_Audit)</f>
        <v/>
      </c>
      <c r="N956" s="137">
        <f>SIMULATEUR!$L$10*(SIMULATEUR!$H$10*F956-Cout_Audit)</f>
        <v/>
      </c>
      <c r="O956" s="137">
        <f>SIMULATEUR!$L$11*(SIMULATEUR!$H$11*G956-Cout_Audit)</f>
        <v/>
      </c>
      <c r="P956" s="137">
        <f>SIMULATEUR!$L$12*(SIMULATEUR!$H$12*H956-Cout_Audit)</f>
        <v/>
      </c>
      <c r="Q956" s="137">
        <f>SIMULATEUR!$L$13*(SIMULATEUR!$H$13*I956-Cout_Audit)</f>
        <v/>
      </c>
      <c r="S956" s="138">
        <f>SUM(J956:Q956)</f>
        <v/>
      </c>
    </row>
    <row r="957">
      <c r="A957" s="135" t="n">
        <v>954</v>
      </c>
      <c r="B957" s="136">
        <f>MAX(0,MIN(1,NORMINV(RAND(),Taux_Recup,Ecart_Type_Recup)))</f>
        <v/>
      </c>
      <c r="C957" s="136">
        <f>MAX(0,MIN(1,NORMINV(RAND(),Taux_Recup,Ecart_Type_Recup)))</f>
        <v/>
      </c>
      <c r="D957" s="136">
        <f>MAX(0,MIN(1,NORMINV(RAND(),Taux_Recup,Ecart_Type_Recup)))</f>
        <v/>
      </c>
      <c r="E957" s="136">
        <f>MAX(0,MIN(1,NORMINV(RAND(),Taux_Recup,Ecart_Type_Recup)))</f>
        <v/>
      </c>
      <c r="F957" s="136">
        <f>MAX(0,MIN(1,NORMINV(RAND(),Taux_Recup,Ecart_Type_Recup)))</f>
        <v/>
      </c>
      <c r="G957" s="136">
        <f>MAX(0,MIN(1,NORMINV(RAND(),Taux_Recup,Ecart_Type_Recup)))</f>
        <v/>
      </c>
      <c r="H957" s="136">
        <f>MAX(0,MIN(1,NORMINV(RAND(),Taux_Recup,Ecart_Type_Recup)))</f>
        <v/>
      </c>
      <c r="I957" s="136">
        <f>MAX(0,MIN(1,NORMINV(RAND(),Taux_Recup,Ecart_Type_Recup)))</f>
        <v/>
      </c>
      <c r="J957" s="137">
        <f>SIMULATEUR!$L$6*(SIMULATEUR!$H$6*B957-Cout_Audit)</f>
        <v/>
      </c>
      <c r="K957" s="137">
        <f>SIMULATEUR!$L$7*(SIMULATEUR!$H$7*C957-Cout_Audit)</f>
        <v/>
      </c>
      <c r="L957" s="137">
        <f>SIMULATEUR!$L$8*(SIMULATEUR!$H$8*D957-Cout_Audit)</f>
        <v/>
      </c>
      <c r="M957" s="137">
        <f>SIMULATEUR!$L$9*(SIMULATEUR!$H$9*E957-Cout_Audit)</f>
        <v/>
      </c>
      <c r="N957" s="137">
        <f>SIMULATEUR!$L$10*(SIMULATEUR!$H$10*F957-Cout_Audit)</f>
        <v/>
      </c>
      <c r="O957" s="137">
        <f>SIMULATEUR!$L$11*(SIMULATEUR!$H$11*G957-Cout_Audit)</f>
        <v/>
      </c>
      <c r="P957" s="137">
        <f>SIMULATEUR!$L$12*(SIMULATEUR!$H$12*H957-Cout_Audit)</f>
        <v/>
      </c>
      <c r="Q957" s="137">
        <f>SIMULATEUR!$L$13*(SIMULATEUR!$H$13*I957-Cout_Audit)</f>
        <v/>
      </c>
      <c r="S957" s="138">
        <f>SUM(J957:Q957)</f>
        <v/>
      </c>
    </row>
    <row r="958">
      <c r="A958" s="135" t="n">
        <v>955</v>
      </c>
      <c r="B958" s="136">
        <f>MAX(0,MIN(1,NORMINV(RAND(),Taux_Recup,Ecart_Type_Recup)))</f>
        <v/>
      </c>
      <c r="C958" s="136">
        <f>MAX(0,MIN(1,NORMINV(RAND(),Taux_Recup,Ecart_Type_Recup)))</f>
        <v/>
      </c>
      <c r="D958" s="136">
        <f>MAX(0,MIN(1,NORMINV(RAND(),Taux_Recup,Ecart_Type_Recup)))</f>
        <v/>
      </c>
      <c r="E958" s="136">
        <f>MAX(0,MIN(1,NORMINV(RAND(),Taux_Recup,Ecart_Type_Recup)))</f>
        <v/>
      </c>
      <c r="F958" s="136">
        <f>MAX(0,MIN(1,NORMINV(RAND(),Taux_Recup,Ecart_Type_Recup)))</f>
        <v/>
      </c>
      <c r="G958" s="136">
        <f>MAX(0,MIN(1,NORMINV(RAND(),Taux_Recup,Ecart_Type_Recup)))</f>
        <v/>
      </c>
      <c r="H958" s="136">
        <f>MAX(0,MIN(1,NORMINV(RAND(),Taux_Recup,Ecart_Type_Recup)))</f>
        <v/>
      </c>
      <c r="I958" s="136">
        <f>MAX(0,MIN(1,NORMINV(RAND(),Taux_Recup,Ecart_Type_Recup)))</f>
        <v/>
      </c>
      <c r="J958" s="137">
        <f>SIMULATEUR!$L$6*(SIMULATEUR!$H$6*B958-Cout_Audit)</f>
        <v/>
      </c>
      <c r="K958" s="137">
        <f>SIMULATEUR!$L$7*(SIMULATEUR!$H$7*C958-Cout_Audit)</f>
        <v/>
      </c>
      <c r="L958" s="137">
        <f>SIMULATEUR!$L$8*(SIMULATEUR!$H$8*D958-Cout_Audit)</f>
        <v/>
      </c>
      <c r="M958" s="137">
        <f>SIMULATEUR!$L$9*(SIMULATEUR!$H$9*E958-Cout_Audit)</f>
        <v/>
      </c>
      <c r="N958" s="137">
        <f>SIMULATEUR!$L$10*(SIMULATEUR!$H$10*F958-Cout_Audit)</f>
        <v/>
      </c>
      <c r="O958" s="137">
        <f>SIMULATEUR!$L$11*(SIMULATEUR!$H$11*G958-Cout_Audit)</f>
        <v/>
      </c>
      <c r="P958" s="137">
        <f>SIMULATEUR!$L$12*(SIMULATEUR!$H$12*H958-Cout_Audit)</f>
        <v/>
      </c>
      <c r="Q958" s="137">
        <f>SIMULATEUR!$L$13*(SIMULATEUR!$H$13*I958-Cout_Audit)</f>
        <v/>
      </c>
      <c r="S958" s="138">
        <f>SUM(J958:Q958)</f>
        <v/>
      </c>
    </row>
    <row r="959">
      <c r="A959" s="135" t="n">
        <v>956</v>
      </c>
      <c r="B959" s="136">
        <f>MAX(0,MIN(1,NORMINV(RAND(),Taux_Recup,Ecart_Type_Recup)))</f>
        <v/>
      </c>
      <c r="C959" s="136">
        <f>MAX(0,MIN(1,NORMINV(RAND(),Taux_Recup,Ecart_Type_Recup)))</f>
        <v/>
      </c>
      <c r="D959" s="136">
        <f>MAX(0,MIN(1,NORMINV(RAND(),Taux_Recup,Ecart_Type_Recup)))</f>
        <v/>
      </c>
      <c r="E959" s="136">
        <f>MAX(0,MIN(1,NORMINV(RAND(),Taux_Recup,Ecart_Type_Recup)))</f>
        <v/>
      </c>
      <c r="F959" s="136">
        <f>MAX(0,MIN(1,NORMINV(RAND(),Taux_Recup,Ecart_Type_Recup)))</f>
        <v/>
      </c>
      <c r="G959" s="136">
        <f>MAX(0,MIN(1,NORMINV(RAND(),Taux_Recup,Ecart_Type_Recup)))</f>
        <v/>
      </c>
      <c r="H959" s="136">
        <f>MAX(0,MIN(1,NORMINV(RAND(),Taux_Recup,Ecart_Type_Recup)))</f>
        <v/>
      </c>
      <c r="I959" s="136">
        <f>MAX(0,MIN(1,NORMINV(RAND(),Taux_Recup,Ecart_Type_Recup)))</f>
        <v/>
      </c>
      <c r="J959" s="137">
        <f>SIMULATEUR!$L$6*(SIMULATEUR!$H$6*B959-Cout_Audit)</f>
        <v/>
      </c>
      <c r="K959" s="137">
        <f>SIMULATEUR!$L$7*(SIMULATEUR!$H$7*C959-Cout_Audit)</f>
        <v/>
      </c>
      <c r="L959" s="137">
        <f>SIMULATEUR!$L$8*(SIMULATEUR!$H$8*D959-Cout_Audit)</f>
        <v/>
      </c>
      <c r="M959" s="137">
        <f>SIMULATEUR!$L$9*(SIMULATEUR!$H$9*E959-Cout_Audit)</f>
        <v/>
      </c>
      <c r="N959" s="137">
        <f>SIMULATEUR!$L$10*(SIMULATEUR!$H$10*F959-Cout_Audit)</f>
        <v/>
      </c>
      <c r="O959" s="137">
        <f>SIMULATEUR!$L$11*(SIMULATEUR!$H$11*G959-Cout_Audit)</f>
        <v/>
      </c>
      <c r="P959" s="137">
        <f>SIMULATEUR!$L$12*(SIMULATEUR!$H$12*H959-Cout_Audit)</f>
        <v/>
      </c>
      <c r="Q959" s="137">
        <f>SIMULATEUR!$L$13*(SIMULATEUR!$H$13*I959-Cout_Audit)</f>
        <v/>
      </c>
      <c r="S959" s="138">
        <f>SUM(J959:Q959)</f>
        <v/>
      </c>
    </row>
    <row r="960">
      <c r="A960" s="135" t="n">
        <v>957</v>
      </c>
      <c r="B960" s="136">
        <f>MAX(0,MIN(1,NORMINV(RAND(),Taux_Recup,Ecart_Type_Recup)))</f>
        <v/>
      </c>
      <c r="C960" s="136">
        <f>MAX(0,MIN(1,NORMINV(RAND(),Taux_Recup,Ecart_Type_Recup)))</f>
        <v/>
      </c>
      <c r="D960" s="136">
        <f>MAX(0,MIN(1,NORMINV(RAND(),Taux_Recup,Ecart_Type_Recup)))</f>
        <v/>
      </c>
      <c r="E960" s="136">
        <f>MAX(0,MIN(1,NORMINV(RAND(),Taux_Recup,Ecart_Type_Recup)))</f>
        <v/>
      </c>
      <c r="F960" s="136">
        <f>MAX(0,MIN(1,NORMINV(RAND(),Taux_Recup,Ecart_Type_Recup)))</f>
        <v/>
      </c>
      <c r="G960" s="136">
        <f>MAX(0,MIN(1,NORMINV(RAND(),Taux_Recup,Ecart_Type_Recup)))</f>
        <v/>
      </c>
      <c r="H960" s="136">
        <f>MAX(0,MIN(1,NORMINV(RAND(),Taux_Recup,Ecart_Type_Recup)))</f>
        <v/>
      </c>
      <c r="I960" s="136">
        <f>MAX(0,MIN(1,NORMINV(RAND(),Taux_Recup,Ecart_Type_Recup)))</f>
        <v/>
      </c>
      <c r="J960" s="137">
        <f>SIMULATEUR!$L$6*(SIMULATEUR!$H$6*B960-Cout_Audit)</f>
        <v/>
      </c>
      <c r="K960" s="137">
        <f>SIMULATEUR!$L$7*(SIMULATEUR!$H$7*C960-Cout_Audit)</f>
        <v/>
      </c>
      <c r="L960" s="137">
        <f>SIMULATEUR!$L$8*(SIMULATEUR!$H$8*D960-Cout_Audit)</f>
        <v/>
      </c>
      <c r="M960" s="137">
        <f>SIMULATEUR!$L$9*(SIMULATEUR!$H$9*E960-Cout_Audit)</f>
        <v/>
      </c>
      <c r="N960" s="137">
        <f>SIMULATEUR!$L$10*(SIMULATEUR!$H$10*F960-Cout_Audit)</f>
        <v/>
      </c>
      <c r="O960" s="137">
        <f>SIMULATEUR!$L$11*(SIMULATEUR!$H$11*G960-Cout_Audit)</f>
        <v/>
      </c>
      <c r="P960" s="137">
        <f>SIMULATEUR!$L$12*(SIMULATEUR!$H$12*H960-Cout_Audit)</f>
        <v/>
      </c>
      <c r="Q960" s="137">
        <f>SIMULATEUR!$L$13*(SIMULATEUR!$H$13*I960-Cout_Audit)</f>
        <v/>
      </c>
      <c r="S960" s="138">
        <f>SUM(J960:Q960)</f>
        <v/>
      </c>
    </row>
    <row r="961">
      <c r="A961" s="135" t="n">
        <v>958</v>
      </c>
      <c r="B961" s="136">
        <f>MAX(0,MIN(1,NORMINV(RAND(),Taux_Recup,Ecart_Type_Recup)))</f>
        <v/>
      </c>
      <c r="C961" s="136">
        <f>MAX(0,MIN(1,NORMINV(RAND(),Taux_Recup,Ecart_Type_Recup)))</f>
        <v/>
      </c>
      <c r="D961" s="136">
        <f>MAX(0,MIN(1,NORMINV(RAND(),Taux_Recup,Ecart_Type_Recup)))</f>
        <v/>
      </c>
      <c r="E961" s="136">
        <f>MAX(0,MIN(1,NORMINV(RAND(),Taux_Recup,Ecart_Type_Recup)))</f>
        <v/>
      </c>
      <c r="F961" s="136">
        <f>MAX(0,MIN(1,NORMINV(RAND(),Taux_Recup,Ecart_Type_Recup)))</f>
        <v/>
      </c>
      <c r="G961" s="136">
        <f>MAX(0,MIN(1,NORMINV(RAND(),Taux_Recup,Ecart_Type_Recup)))</f>
        <v/>
      </c>
      <c r="H961" s="136">
        <f>MAX(0,MIN(1,NORMINV(RAND(),Taux_Recup,Ecart_Type_Recup)))</f>
        <v/>
      </c>
      <c r="I961" s="136">
        <f>MAX(0,MIN(1,NORMINV(RAND(),Taux_Recup,Ecart_Type_Recup)))</f>
        <v/>
      </c>
      <c r="J961" s="137">
        <f>SIMULATEUR!$L$6*(SIMULATEUR!$H$6*B961-Cout_Audit)</f>
        <v/>
      </c>
      <c r="K961" s="137">
        <f>SIMULATEUR!$L$7*(SIMULATEUR!$H$7*C961-Cout_Audit)</f>
        <v/>
      </c>
      <c r="L961" s="137">
        <f>SIMULATEUR!$L$8*(SIMULATEUR!$H$8*D961-Cout_Audit)</f>
        <v/>
      </c>
      <c r="M961" s="137">
        <f>SIMULATEUR!$L$9*(SIMULATEUR!$H$9*E961-Cout_Audit)</f>
        <v/>
      </c>
      <c r="N961" s="137">
        <f>SIMULATEUR!$L$10*(SIMULATEUR!$H$10*F961-Cout_Audit)</f>
        <v/>
      </c>
      <c r="O961" s="137">
        <f>SIMULATEUR!$L$11*(SIMULATEUR!$H$11*G961-Cout_Audit)</f>
        <v/>
      </c>
      <c r="P961" s="137">
        <f>SIMULATEUR!$L$12*(SIMULATEUR!$H$12*H961-Cout_Audit)</f>
        <v/>
      </c>
      <c r="Q961" s="137">
        <f>SIMULATEUR!$L$13*(SIMULATEUR!$H$13*I961-Cout_Audit)</f>
        <v/>
      </c>
      <c r="S961" s="138">
        <f>SUM(J961:Q961)</f>
        <v/>
      </c>
    </row>
    <row r="962">
      <c r="A962" s="135" t="n">
        <v>959</v>
      </c>
      <c r="B962" s="136">
        <f>MAX(0,MIN(1,NORMINV(RAND(),Taux_Recup,Ecart_Type_Recup)))</f>
        <v/>
      </c>
      <c r="C962" s="136">
        <f>MAX(0,MIN(1,NORMINV(RAND(),Taux_Recup,Ecart_Type_Recup)))</f>
        <v/>
      </c>
      <c r="D962" s="136">
        <f>MAX(0,MIN(1,NORMINV(RAND(),Taux_Recup,Ecart_Type_Recup)))</f>
        <v/>
      </c>
      <c r="E962" s="136">
        <f>MAX(0,MIN(1,NORMINV(RAND(),Taux_Recup,Ecart_Type_Recup)))</f>
        <v/>
      </c>
      <c r="F962" s="136">
        <f>MAX(0,MIN(1,NORMINV(RAND(),Taux_Recup,Ecart_Type_Recup)))</f>
        <v/>
      </c>
      <c r="G962" s="136">
        <f>MAX(0,MIN(1,NORMINV(RAND(),Taux_Recup,Ecart_Type_Recup)))</f>
        <v/>
      </c>
      <c r="H962" s="136">
        <f>MAX(0,MIN(1,NORMINV(RAND(),Taux_Recup,Ecart_Type_Recup)))</f>
        <v/>
      </c>
      <c r="I962" s="136">
        <f>MAX(0,MIN(1,NORMINV(RAND(),Taux_Recup,Ecart_Type_Recup)))</f>
        <v/>
      </c>
      <c r="J962" s="137">
        <f>SIMULATEUR!$L$6*(SIMULATEUR!$H$6*B962-Cout_Audit)</f>
        <v/>
      </c>
      <c r="K962" s="137">
        <f>SIMULATEUR!$L$7*(SIMULATEUR!$H$7*C962-Cout_Audit)</f>
        <v/>
      </c>
      <c r="L962" s="137">
        <f>SIMULATEUR!$L$8*(SIMULATEUR!$H$8*D962-Cout_Audit)</f>
        <v/>
      </c>
      <c r="M962" s="137">
        <f>SIMULATEUR!$L$9*(SIMULATEUR!$H$9*E962-Cout_Audit)</f>
        <v/>
      </c>
      <c r="N962" s="137">
        <f>SIMULATEUR!$L$10*(SIMULATEUR!$H$10*F962-Cout_Audit)</f>
        <v/>
      </c>
      <c r="O962" s="137">
        <f>SIMULATEUR!$L$11*(SIMULATEUR!$H$11*G962-Cout_Audit)</f>
        <v/>
      </c>
      <c r="P962" s="137">
        <f>SIMULATEUR!$L$12*(SIMULATEUR!$H$12*H962-Cout_Audit)</f>
        <v/>
      </c>
      <c r="Q962" s="137">
        <f>SIMULATEUR!$L$13*(SIMULATEUR!$H$13*I962-Cout_Audit)</f>
        <v/>
      </c>
      <c r="S962" s="138">
        <f>SUM(J962:Q962)</f>
        <v/>
      </c>
    </row>
    <row r="963">
      <c r="A963" s="135" t="n">
        <v>960</v>
      </c>
      <c r="B963" s="136">
        <f>MAX(0,MIN(1,NORMINV(RAND(),Taux_Recup,Ecart_Type_Recup)))</f>
        <v/>
      </c>
      <c r="C963" s="136">
        <f>MAX(0,MIN(1,NORMINV(RAND(),Taux_Recup,Ecart_Type_Recup)))</f>
        <v/>
      </c>
      <c r="D963" s="136">
        <f>MAX(0,MIN(1,NORMINV(RAND(),Taux_Recup,Ecart_Type_Recup)))</f>
        <v/>
      </c>
      <c r="E963" s="136">
        <f>MAX(0,MIN(1,NORMINV(RAND(),Taux_Recup,Ecart_Type_Recup)))</f>
        <v/>
      </c>
      <c r="F963" s="136">
        <f>MAX(0,MIN(1,NORMINV(RAND(),Taux_Recup,Ecart_Type_Recup)))</f>
        <v/>
      </c>
      <c r="G963" s="136">
        <f>MAX(0,MIN(1,NORMINV(RAND(),Taux_Recup,Ecart_Type_Recup)))</f>
        <v/>
      </c>
      <c r="H963" s="136">
        <f>MAX(0,MIN(1,NORMINV(RAND(),Taux_Recup,Ecart_Type_Recup)))</f>
        <v/>
      </c>
      <c r="I963" s="136">
        <f>MAX(0,MIN(1,NORMINV(RAND(),Taux_Recup,Ecart_Type_Recup)))</f>
        <v/>
      </c>
      <c r="J963" s="137">
        <f>SIMULATEUR!$L$6*(SIMULATEUR!$H$6*B963-Cout_Audit)</f>
        <v/>
      </c>
      <c r="K963" s="137">
        <f>SIMULATEUR!$L$7*(SIMULATEUR!$H$7*C963-Cout_Audit)</f>
        <v/>
      </c>
      <c r="L963" s="137">
        <f>SIMULATEUR!$L$8*(SIMULATEUR!$H$8*D963-Cout_Audit)</f>
        <v/>
      </c>
      <c r="M963" s="137">
        <f>SIMULATEUR!$L$9*(SIMULATEUR!$H$9*E963-Cout_Audit)</f>
        <v/>
      </c>
      <c r="N963" s="137">
        <f>SIMULATEUR!$L$10*(SIMULATEUR!$H$10*F963-Cout_Audit)</f>
        <v/>
      </c>
      <c r="O963" s="137">
        <f>SIMULATEUR!$L$11*(SIMULATEUR!$H$11*G963-Cout_Audit)</f>
        <v/>
      </c>
      <c r="P963" s="137">
        <f>SIMULATEUR!$L$12*(SIMULATEUR!$H$12*H963-Cout_Audit)</f>
        <v/>
      </c>
      <c r="Q963" s="137">
        <f>SIMULATEUR!$L$13*(SIMULATEUR!$H$13*I963-Cout_Audit)</f>
        <v/>
      </c>
      <c r="S963" s="138">
        <f>SUM(J963:Q963)</f>
        <v/>
      </c>
    </row>
    <row r="964">
      <c r="A964" s="135" t="n">
        <v>961</v>
      </c>
      <c r="B964" s="136">
        <f>MAX(0,MIN(1,NORMINV(RAND(),Taux_Recup,Ecart_Type_Recup)))</f>
        <v/>
      </c>
      <c r="C964" s="136">
        <f>MAX(0,MIN(1,NORMINV(RAND(),Taux_Recup,Ecart_Type_Recup)))</f>
        <v/>
      </c>
      <c r="D964" s="136">
        <f>MAX(0,MIN(1,NORMINV(RAND(),Taux_Recup,Ecart_Type_Recup)))</f>
        <v/>
      </c>
      <c r="E964" s="136">
        <f>MAX(0,MIN(1,NORMINV(RAND(),Taux_Recup,Ecart_Type_Recup)))</f>
        <v/>
      </c>
      <c r="F964" s="136">
        <f>MAX(0,MIN(1,NORMINV(RAND(),Taux_Recup,Ecart_Type_Recup)))</f>
        <v/>
      </c>
      <c r="G964" s="136">
        <f>MAX(0,MIN(1,NORMINV(RAND(),Taux_Recup,Ecart_Type_Recup)))</f>
        <v/>
      </c>
      <c r="H964" s="136">
        <f>MAX(0,MIN(1,NORMINV(RAND(),Taux_Recup,Ecart_Type_Recup)))</f>
        <v/>
      </c>
      <c r="I964" s="136">
        <f>MAX(0,MIN(1,NORMINV(RAND(),Taux_Recup,Ecart_Type_Recup)))</f>
        <v/>
      </c>
      <c r="J964" s="137">
        <f>SIMULATEUR!$L$6*(SIMULATEUR!$H$6*B964-Cout_Audit)</f>
        <v/>
      </c>
      <c r="K964" s="137">
        <f>SIMULATEUR!$L$7*(SIMULATEUR!$H$7*C964-Cout_Audit)</f>
        <v/>
      </c>
      <c r="L964" s="137">
        <f>SIMULATEUR!$L$8*(SIMULATEUR!$H$8*D964-Cout_Audit)</f>
        <v/>
      </c>
      <c r="M964" s="137">
        <f>SIMULATEUR!$L$9*(SIMULATEUR!$H$9*E964-Cout_Audit)</f>
        <v/>
      </c>
      <c r="N964" s="137">
        <f>SIMULATEUR!$L$10*(SIMULATEUR!$H$10*F964-Cout_Audit)</f>
        <v/>
      </c>
      <c r="O964" s="137">
        <f>SIMULATEUR!$L$11*(SIMULATEUR!$H$11*G964-Cout_Audit)</f>
        <v/>
      </c>
      <c r="P964" s="137">
        <f>SIMULATEUR!$L$12*(SIMULATEUR!$H$12*H964-Cout_Audit)</f>
        <v/>
      </c>
      <c r="Q964" s="137">
        <f>SIMULATEUR!$L$13*(SIMULATEUR!$H$13*I964-Cout_Audit)</f>
        <v/>
      </c>
      <c r="S964" s="138">
        <f>SUM(J964:Q964)</f>
        <v/>
      </c>
    </row>
    <row r="965">
      <c r="A965" s="135" t="n">
        <v>962</v>
      </c>
      <c r="B965" s="136">
        <f>MAX(0,MIN(1,NORMINV(RAND(),Taux_Recup,Ecart_Type_Recup)))</f>
        <v/>
      </c>
      <c r="C965" s="136">
        <f>MAX(0,MIN(1,NORMINV(RAND(),Taux_Recup,Ecart_Type_Recup)))</f>
        <v/>
      </c>
      <c r="D965" s="136">
        <f>MAX(0,MIN(1,NORMINV(RAND(),Taux_Recup,Ecart_Type_Recup)))</f>
        <v/>
      </c>
      <c r="E965" s="136">
        <f>MAX(0,MIN(1,NORMINV(RAND(),Taux_Recup,Ecart_Type_Recup)))</f>
        <v/>
      </c>
      <c r="F965" s="136">
        <f>MAX(0,MIN(1,NORMINV(RAND(),Taux_Recup,Ecart_Type_Recup)))</f>
        <v/>
      </c>
      <c r="G965" s="136">
        <f>MAX(0,MIN(1,NORMINV(RAND(),Taux_Recup,Ecart_Type_Recup)))</f>
        <v/>
      </c>
      <c r="H965" s="136">
        <f>MAX(0,MIN(1,NORMINV(RAND(),Taux_Recup,Ecart_Type_Recup)))</f>
        <v/>
      </c>
      <c r="I965" s="136">
        <f>MAX(0,MIN(1,NORMINV(RAND(),Taux_Recup,Ecart_Type_Recup)))</f>
        <v/>
      </c>
      <c r="J965" s="137">
        <f>SIMULATEUR!$L$6*(SIMULATEUR!$H$6*B965-Cout_Audit)</f>
        <v/>
      </c>
      <c r="K965" s="137">
        <f>SIMULATEUR!$L$7*(SIMULATEUR!$H$7*C965-Cout_Audit)</f>
        <v/>
      </c>
      <c r="L965" s="137">
        <f>SIMULATEUR!$L$8*(SIMULATEUR!$H$8*D965-Cout_Audit)</f>
        <v/>
      </c>
      <c r="M965" s="137">
        <f>SIMULATEUR!$L$9*(SIMULATEUR!$H$9*E965-Cout_Audit)</f>
        <v/>
      </c>
      <c r="N965" s="137">
        <f>SIMULATEUR!$L$10*(SIMULATEUR!$H$10*F965-Cout_Audit)</f>
        <v/>
      </c>
      <c r="O965" s="137">
        <f>SIMULATEUR!$L$11*(SIMULATEUR!$H$11*G965-Cout_Audit)</f>
        <v/>
      </c>
      <c r="P965" s="137">
        <f>SIMULATEUR!$L$12*(SIMULATEUR!$H$12*H965-Cout_Audit)</f>
        <v/>
      </c>
      <c r="Q965" s="137">
        <f>SIMULATEUR!$L$13*(SIMULATEUR!$H$13*I965-Cout_Audit)</f>
        <v/>
      </c>
      <c r="S965" s="138">
        <f>SUM(J965:Q965)</f>
        <v/>
      </c>
    </row>
    <row r="966">
      <c r="A966" s="135" t="n">
        <v>963</v>
      </c>
      <c r="B966" s="136">
        <f>MAX(0,MIN(1,NORMINV(RAND(),Taux_Recup,Ecart_Type_Recup)))</f>
        <v/>
      </c>
      <c r="C966" s="136">
        <f>MAX(0,MIN(1,NORMINV(RAND(),Taux_Recup,Ecart_Type_Recup)))</f>
        <v/>
      </c>
      <c r="D966" s="136">
        <f>MAX(0,MIN(1,NORMINV(RAND(),Taux_Recup,Ecart_Type_Recup)))</f>
        <v/>
      </c>
      <c r="E966" s="136">
        <f>MAX(0,MIN(1,NORMINV(RAND(),Taux_Recup,Ecart_Type_Recup)))</f>
        <v/>
      </c>
      <c r="F966" s="136">
        <f>MAX(0,MIN(1,NORMINV(RAND(),Taux_Recup,Ecart_Type_Recup)))</f>
        <v/>
      </c>
      <c r="G966" s="136">
        <f>MAX(0,MIN(1,NORMINV(RAND(),Taux_Recup,Ecart_Type_Recup)))</f>
        <v/>
      </c>
      <c r="H966" s="136">
        <f>MAX(0,MIN(1,NORMINV(RAND(),Taux_Recup,Ecart_Type_Recup)))</f>
        <v/>
      </c>
      <c r="I966" s="136">
        <f>MAX(0,MIN(1,NORMINV(RAND(),Taux_Recup,Ecart_Type_Recup)))</f>
        <v/>
      </c>
      <c r="J966" s="137">
        <f>SIMULATEUR!$L$6*(SIMULATEUR!$H$6*B966-Cout_Audit)</f>
        <v/>
      </c>
      <c r="K966" s="137">
        <f>SIMULATEUR!$L$7*(SIMULATEUR!$H$7*C966-Cout_Audit)</f>
        <v/>
      </c>
      <c r="L966" s="137">
        <f>SIMULATEUR!$L$8*(SIMULATEUR!$H$8*D966-Cout_Audit)</f>
        <v/>
      </c>
      <c r="M966" s="137">
        <f>SIMULATEUR!$L$9*(SIMULATEUR!$H$9*E966-Cout_Audit)</f>
        <v/>
      </c>
      <c r="N966" s="137">
        <f>SIMULATEUR!$L$10*(SIMULATEUR!$H$10*F966-Cout_Audit)</f>
        <v/>
      </c>
      <c r="O966" s="137">
        <f>SIMULATEUR!$L$11*(SIMULATEUR!$H$11*G966-Cout_Audit)</f>
        <v/>
      </c>
      <c r="P966" s="137">
        <f>SIMULATEUR!$L$12*(SIMULATEUR!$H$12*H966-Cout_Audit)</f>
        <v/>
      </c>
      <c r="Q966" s="137">
        <f>SIMULATEUR!$L$13*(SIMULATEUR!$H$13*I966-Cout_Audit)</f>
        <v/>
      </c>
      <c r="S966" s="138">
        <f>SUM(J966:Q966)</f>
        <v/>
      </c>
    </row>
    <row r="967">
      <c r="A967" s="135" t="n">
        <v>964</v>
      </c>
      <c r="B967" s="136">
        <f>MAX(0,MIN(1,NORMINV(RAND(),Taux_Recup,Ecart_Type_Recup)))</f>
        <v/>
      </c>
      <c r="C967" s="136">
        <f>MAX(0,MIN(1,NORMINV(RAND(),Taux_Recup,Ecart_Type_Recup)))</f>
        <v/>
      </c>
      <c r="D967" s="136">
        <f>MAX(0,MIN(1,NORMINV(RAND(),Taux_Recup,Ecart_Type_Recup)))</f>
        <v/>
      </c>
      <c r="E967" s="136">
        <f>MAX(0,MIN(1,NORMINV(RAND(),Taux_Recup,Ecart_Type_Recup)))</f>
        <v/>
      </c>
      <c r="F967" s="136">
        <f>MAX(0,MIN(1,NORMINV(RAND(),Taux_Recup,Ecart_Type_Recup)))</f>
        <v/>
      </c>
      <c r="G967" s="136">
        <f>MAX(0,MIN(1,NORMINV(RAND(),Taux_Recup,Ecart_Type_Recup)))</f>
        <v/>
      </c>
      <c r="H967" s="136">
        <f>MAX(0,MIN(1,NORMINV(RAND(),Taux_Recup,Ecart_Type_Recup)))</f>
        <v/>
      </c>
      <c r="I967" s="136">
        <f>MAX(0,MIN(1,NORMINV(RAND(),Taux_Recup,Ecart_Type_Recup)))</f>
        <v/>
      </c>
      <c r="J967" s="137">
        <f>SIMULATEUR!$L$6*(SIMULATEUR!$H$6*B967-Cout_Audit)</f>
        <v/>
      </c>
      <c r="K967" s="137">
        <f>SIMULATEUR!$L$7*(SIMULATEUR!$H$7*C967-Cout_Audit)</f>
        <v/>
      </c>
      <c r="L967" s="137">
        <f>SIMULATEUR!$L$8*(SIMULATEUR!$H$8*D967-Cout_Audit)</f>
        <v/>
      </c>
      <c r="M967" s="137">
        <f>SIMULATEUR!$L$9*(SIMULATEUR!$H$9*E967-Cout_Audit)</f>
        <v/>
      </c>
      <c r="N967" s="137">
        <f>SIMULATEUR!$L$10*(SIMULATEUR!$H$10*F967-Cout_Audit)</f>
        <v/>
      </c>
      <c r="O967" s="137">
        <f>SIMULATEUR!$L$11*(SIMULATEUR!$H$11*G967-Cout_Audit)</f>
        <v/>
      </c>
      <c r="P967" s="137">
        <f>SIMULATEUR!$L$12*(SIMULATEUR!$H$12*H967-Cout_Audit)</f>
        <v/>
      </c>
      <c r="Q967" s="137">
        <f>SIMULATEUR!$L$13*(SIMULATEUR!$H$13*I967-Cout_Audit)</f>
        <v/>
      </c>
      <c r="S967" s="138">
        <f>SUM(J967:Q967)</f>
        <v/>
      </c>
    </row>
    <row r="968">
      <c r="A968" s="135" t="n">
        <v>965</v>
      </c>
      <c r="B968" s="136">
        <f>MAX(0,MIN(1,NORMINV(RAND(),Taux_Recup,Ecart_Type_Recup)))</f>
        <v/>
      </c>
      <c r="C968" s="136">
        <f>MAX(0,MIN(1,NORMINV(RAND(),Taux_Recup,Ecart_Type_Recup)))</f>
        <v/>
      </c>
      <c r="D968" s="136">
        <f>MAX(0,MIN(1,NORMINV(RAND(),Taux_Recup,Ecart_Type_Recup)))</f>
        <v/>
      </c>
      <c r="E968" s="136">
        <f>MAX(0,MIN(1,NORMINV(RAND(),Taux_Recup,Ecart_Type_Recup)))</f>
        <v/>
      </c>
      <c r="F968" s="136">
        <f>MAX(0,MIN(1,NORMINV(RAND(),Taux_Recup,Ecart_Type_Recup)))</f>
        <v/>
      </c>
      <c r="G968" s="136">
        <f>MAX(0,MIN(1,NORMINV(RAND(),Taux_Recup,Ecart_Type_Recup)))</f>
        <v/>
      </c>
      <c r="H968" s="136">
        <f>MAX(0,MIN(1,NORMINV(RAND(),Taux_Recup,Ecart_Type_Recup)))</f>
        <v/>
      </c>
      <c r="I968" s="136">
        <f>MAX(0,MIN(1,NORMINV(RAND(),Taux_Recup,Ecart_Type_Recup)))</f>
        <v/>
      </c>
      <c r="J968" s="137">
        <f>SIMULATEUR!$L$6*(SIMULATEUR!$H$6*B968-Cout_Audit)</f>
        <v/>
      </c>
      <c r="K968" s="137">
        <f>SIMULATEUR!$L$7*(SIMULATEUR!$H$7*C968-Cout_Audit)</f>
        <v/>
      </c>
      <c r="L968" s="137">
        <f>SIMULATEUR!$L$8*(SIMULATEUR!$H$8*D968-Cout_Audit)</f>
        <v/>
      </c>
      <c r="M968" s="137">
        <f>SIMULATEUR!$L$9*(SIMULATEUR!$H$9*E968-Cout_Audit)</f>
        <v/>
      </c>
      <c r="N968" s="137">
        <f>SIMULATEUR!$L$10*(SIMULATEUR!$H$10*F968-Cout_Audit)</f>
        <v/>
      </c>
      <c r="O968" s="137">
        <f>SIMULATEUR!$L$11*(SIMULATEUR!$H$11*G968-Cout_Audit)</f>
        <v/>
      </c>
      <c r="P968" s="137">
        <f>SIMULATEUR!$L$12*(SIMULATEUR!$H$12*H968-Cout_Audit)</f>
        <v/>
      </c>
      <c r="Q968" s="137">
        <f>SIMULATEUR!$L$13*(SIMULATEUR!$H$13*I968-Cout_Audit)</f>
        <v/>
      </c>
      <c r="S968" s="138">
        <f>SUM(J968:Q968)</f>
        <v/>
      </c>
    </row>
    <row r="969">
      <c r="A969" s="135" t="n">
        <v>966</v>
      </c>
      <c r="B969" s="136">
        <f>MAX(0,MIN(1,NORMINV(RAND(),Taux_Recup,Ecart_Type_Recup)))</f>
        <v/>
      </c>
      <c r="C969" s="136">
        <f>MAX(0,MIN(1,NORMINV(RAND(),Taux_Recup,Ecart_Type_Recup)))</f>
        <v/>
      </c>
      <c r="D969" s="136">
        <f>MAX(0,MIN(1,NORMINV(RAND(),Taux_Recup,Ecart_Type_Recup)))</f>
        <v/>
      </c>
      <c r="E969" s="136">
        <f>MAX(0,MIN(1,NORMINV(RAND(),Taux_Recup,Ecart_Type_Recup)))</f>
        <v/>
      </c>
      <c r="F969" s="136">
        <f>MAX(0,MIN(1,NORMINV(RAND(),Taux_Recup,Ecart_Type_Recup)))</f>
        <v/>
      </c>
      <c r="G969" s="136">
        <f>MAX(0,MIN(1,NORMINV(RAND(),Taux_Recup,Ecart_Type_Recup)))</f>
        <v/>
      </c>
      <c r="H969" s="136">
        <f>MAX(0,MIN(1,NORMINV(RAND(),Taux_Recup,Ecart_Type_Recup)))</f>
        <v/>
      </c>
      <c r="I969" s="136">
        <f>MAX(0,MIN(1,NORMINV(RAND(),Taux_Recup,Ecart_Type_Recup)))</f>
        <v/>
      </c>
      <c r="J969" s="137">
        <f>SIMULATEUR!$L$6*(SIMULATEUR!$H$6*B969-Cout_Audit)</f>
        <v/>
      </c>
      <c r="K969" s="137">
        <f>SIMULATEUR!$L$7*(SIMULATEUR!$H$7*C969-Cout_Audit)</f>
        <v/>
      </c>
      <c r="L969" s="137">
        <f>SIMULATEUR!$L$8*(SIMULATEUR!$H$8*D969-Cout_Audit)</f>
        <v/>
      </c>
      <c r="M969" s="137">
        <f>SIMULATEUR!$L$9*(SIMULATEUR!$H$9*E969-Cout_Audit)</f>
        <v/>
      </c>
      <c r="N969" s="137">
        <f>SIMULATEUR!$L$10*(SIMULATEUR!$H$10*F969-Cout_Audit)</f>
        <v/>
      </c>
      <c r="O969" s="137">
        <f>SIMULATEUR!$L$11*(SIMULATEUR!$H$11*G969-Cout_Audit)</f>
        <v/>
      </c>
      <c r="P969" s="137">
        <f>SIMULATEUR!$L$12*(SIMULATEUR!$H$12*H969-Cout_Audit)</f>
        <v/>
      </c>
      <c r="Q969" s="137">
        <f>SIMULATEUR!$L$13*(SIMULATEUR!$H$13*I969-Cout_Audit)</f>
        <v/>
      </c>
      <c r="S969" s="138">
        <f>SUM(J969:Q969)</f>
        <v/>
      </c>
    </row>
    <row r="970">
      <c r="A970" s="135" t="n">
        <v>967</v>
      </c>
      <c r="B970" s="136">
        <f>MAX(0,MIN(1,NORMINV(RAND(),Taux_Recup,Ecart_Type_Recup)))</f>
        <v/>
      </c>
      <c r="C970" s="136">
        <f>MAX(0,MIN(1,NORMINV(RAND(),Taux_Recup,Ecart_Type_Recup)))</f>
        <v/>
      </c>
      <c r="D970" s="136">
        <f>MAX(0,MIN(1,NORMINV(RAND(),Taux_Recup,Ecart_Type_Recup)))</f>
        <v/>
      </c>
      <c r="E970" s="136">
        <f>MAX(0,MIN(1,NORMINV(RAND(),Taux_Recup,Ecart_Type_Recup)))</f>
        <v/>
      </c>
      <c r="F970" s="136">
        <f>MAX(0,MIN(1,NORMINV(RAND(),Taux_Recup,Ecart_Type_Recup)))</f>
        <v/>
      </c>
      <c r="G970" s="136">
        <f>MAX(0,MIN(1,NORMINV(RAND(),Taux_Recup,Ecart_Type_Recup)))</f>
        <v/>
      </c>
      <c r="H970" s="136">
        <f>MAX(0,MIN(1,NORMINV(RAND(),Taux_Recup,Ecart_Type_Recup)))</f>
        <v/>
      </c>
      <c r="I970" s="136">
        <f>MAX(0,MIN(1,NORMINV(RAND(),Taux_Recup,Ecart_Type_Recup)))</f>
        <v/>
      </c>
      <c r="J970" s="137">
        <f>SIMULATEUR!$L$6*(SIMULATEUR!$H$6*B970-Cout_Audit)</f>
        <v/>
      </c>
      <c r="K970" s="137">
        <f>SIMULATEUR!$L$7*(SIMULATEUR!$H$7*C970-Cout_Audit)</f>
        <v/>
      </c>
      <c r="L970" s="137">
        <f>SIMULATEUR!$L$8*(SIMULATEUR!$H$8*D970-Cout_Audit)</f>
        <v/>
      </c>
      <c r="M970" s="137">
        <f>SIMULATEUR!$L$9*(SIMULATEUR!$H$9*E970-Cout_Audit)</f>
        <v/>
      </c>
      <c r="N970" s="137">
        <f>SIMULATEUR!$L$10*(SIMULATEUR!$H$10*F970-Cout_Audit)</f>
        <v/>
      </c>
      <c r="O970" s="137">
        <f>SIMULATEUR!$L$11*(SIMULATEUR!$H$11*G970-Cout_Audit)</f>
        <v/>
      </c>
      <c r="P970" s="137">
        <f>SIMULATEUR!$L$12*(SIMULATEUR!$H$12*H970-Cout_Audit)</f>
        <v/>
      </c>
      <c r="Q970" s="137">
        <f>SIMULATEUR!$L$13*(SIMULATEUR!$H$13*I970-Cout_Audit)</f>
        <v/>
      </c>
      <c r="S970" s="138">
        <f>SUM(J970:Q970)</f>
        <v/>
      </c>
    </row>
    <row r="971">
      <c r="A971" s="135" t="n">
        <v>968</v>
      </c>
      <c r="B971" s="136">
        <f>MAX(0,MIN(1,NORMINV(RAND(),Taux_Recup,Ecart_Type_Recup)))</f>
        <v/>
      </c>
      <c r="C971" s="136">
        <f>MAX(0,MIN(1,NORMINV(RAND(),Taux_Recup,Ecart_Type_Recup)))</f>
        <v/>
      </c>
      <c r="D971" s="136">
        <f>MAX(0,MIN(1,NORMINV(RAND(),Taux_Recup,Ecart_Type_Recup)))</f>
        <v/>
      </c>
      <c r="E971" s="136">
        <f>MAX(0,MIN(1,NORMINV(RAND(),Taux_Recup,Ecart_Type_Recup)))</f>
        <v/>
      </c>
      <c r="F971" s="136">
        <f>MAX(0,MIN(1,NORMINV(RAND(),Taux_Recup,Ecart_Type_Recup)))</f>
        <v/>
      </c>
      <c r="G971" s="136">
        <f>MAX(0,MIN(1,NORMINV(RAND(),Taux_Recup,Ecart_Type_Recup)))</f>
        <v/>
      </c>
      <c r="H971" s="136">
        <f>MAX(0,MIN(1,NORMINV(RAND(),Taux_Recup,Ecart_Type_Recup)))</f>
        <v/>
      </c>
      <c r="I971" s="136">
        <f>MAX(0,MIN(1,NORMINV(RAND(),Taux_Recup,Ecart_Type_Recup)))</f>
        <v/>
      </c>
      <c r="J971" s="137">
        <f>SIMULATEUR!$L$6*(SIMULATEUR!$H$6*B971-Cout_Audit)</f>
        <v/>
      </c>
      <c r="K971" s="137">
        <f>SIMULATEUR!$L$7*(SIMULATEUR!$H$7*C971-Cout_Audit)</f>
        <v/>
      </c>
      <c r="L971" s="137">
        <f>SIMULATEUR!$L$8*(SIMULATEUR!$H$8*D971-Cout_Audit)</f>
        <v/>
      </c>
      <c r="M971" s="137">
        <f>SIMULATEUR!$L$9*(SIMULATEUR!$H$9*E971-Cout_Audit)</f>
        <v/>
      </c>
      <c r="N971" s="137">
        <f>SIMULATEUR!$L$10*(SIMULATEUR!$H$10*F971-Cout_Audit)</f>
        <v/>
      </c>
      <c r="O971" s="137">
        <f>SIMULATEUR!$L$11*(SIMULATEUR!$H$11*G971-Cout_Audit)</f>
        <v/>
      </c>
      <c r="P971" s="137">
        <f>SIMULATEUR!$L$12*(SIMULATEUR!$H$12*H971-Cout_Audit)</f>
        <v/>
      </c>
      <c r="Q971" s="137">
        <f>SIMULATEUR!$L$13*(SIMULATEUR!$H$13*I971-Cout_Audit)</f>
        <v/>
      </c>
      <c r="S971" s="138">
        <f>SUM(J971:Q971)</f>
        <v/>
      </c>
    </row>
    <row r="972">
      <c r="A972" s="135" t="n">
        <v>969</v>
      </c>
      <c r="B972" s="136">
        <f>MAX(0,MIN(1,NORMINV(RAND(),Taux_Recup,Ecart_Type_Recup)))</f>
        <v/>
      </c>
      <c r="C972" s="136">
        <f>MAX(0,MIN(1,NORMINV(RAND(),Taux_Recup,Ecart_Type_Recup)))</f>
        <v/>
      </c>
      <c r="D972" s="136">
        <f>MAX(0,MIN(1,NORMINV(RAND(),Taux_Recup,Ecart_Type_Recup)))</f>
        <v/>
      </c>
      <c r="E972" s="136">
        <f>MAX(0,MIN(1,NORMINV(RAND(),Taux_Recup,Ecart_Type_Recup)))</f>
        <v/>
      </c>
      <c r="F972" s="136">
        <f>MAX(0,MIN(1,NORMINV(RAND(),Taux_Recup,Ecart_Type_Recup)))</f>
        <v/>
      </c>
      <c r="G972" s="136">
        <f>MAX(0,MIN(1,NORMINV(RAND(),Taux_Recup,Ecart_Type_Recup)))</f>
        <v/>
      </c>
      <c r="H972" s="136">
        <f>MAX(0,MIN(1,NORMINV(RAND(),Taux_Recup,Ecart_Type_Recup)))</f>
        <v/>
      </c>
      <c r="I972" s="136">
        <f>MAX(0,MIN(1,NORMINV(RAND(),Taux_Recup,Ecart_Type_Recup)))</f>
        <v/>
      </c>
      <c r="J972" s="137">
        <f>SIMULATEUR!$L$6*(SIMULATEUR!$H$6*B972-Cout_Audit)</f>
        <v/>
      </c>
      <c r="K972" s="137">
        <f>SIMULATEUR!$L$7*(SIMULATEUR!$H$7*C972-Cout_Audit)</f>
        <v/>
      </c>
      <c r="L972" s="137">
        <f>SIMULATEUR!$L$8*(SIMULATEUR!$H$8*D972-Cout_Audit)</f>
        <v/>
      </c>
      <c r="M972" s="137">
        <f>SIMULATEUR!$L$9*(SIMULATEUR!$H$9*E972-Cout_Audit)</f>
        <v/>
      </c>
      <c r="N972" s="137">
        <f>SIMULATEUR!$L$10*(SIMULATEUR!$H$10*F972-Cout_Audit)</f>
        <v/>
      </c>
      <c r="O972" s="137">
        <f>SIMULATEUR!$L$11*(SIMULATEUR!$H$11*G972-Cout_Audit)</f>
        <v/>
      </c>
      <c r="P972" s="137">
        <f>SIMULATEUR!$L$12*(SIMULATEUR!$H$12*H972-Cout_Audit)</f>
        <v/>
      </c>
      <c r="Q972" s="137">
        <f>SIMULATEUR!$L$13*(SIMULATEUR!$H$13*I972-Cout_Audit)</f>
        <v/>
      </c>
      <c r="S972" s="138">
        <f>SUM(J972:Q972)</f>
        <v/>
      </c>
    </row>
    <row r="973">
      <c r="A973" s="135" t="n">
        <v>970</v>
      </c>
      <c r="B973" s="136">
        <f>MAX(0,MIN(1,NORMINV(RAND(),Taux_Recup,Ecart_Type_Recup)))</f>
        <v/>
      </c>
      <c r="C973" s="136">
        <f>MAX(0,MIN(1,NORMINV(RAND(),Taux_Recup,Ecart_Type_Recup)))</f>
        <v/>
      </c>
      <c r="D973" s="136">
        <f>MAX(0,MIN(1,NORMINV(RAND(),Taux_Recup,Ecart_Type_Recup)))</f>
        <v/>
      </c>
      <c r="E973" s="136">
        <f>MAX(0,MIN(1,NORMINV(RAND(),Taux_Recup,Ecart_Type_Recup)))</f>
        <v/>
      </c>
      <c r="F973" s="136">
        <f>MAX(0,MIN(1,NORMINV(RAND(),Taux_Recup,Ecart_Type_Recup)))</f>
        <v/>
      </c>
      <c r="G973" s="136">
        <f>MAX(0,MIN(1,NORMINV(RAND(),Taux_Recup,Ecart_Type_Recup)))</f>
        <v/>
      </c>
      <c r="H973" s="136">
        <f>MAX(0,MIN(1,NORMINV(RAND(),Taux_Recup,Ecart_Type_Recup)))</f>
        <v/>
      </c>
      <c r="I973" s="136">
        <f>MAX(0,MIN(1,NORMINV(RAND(),Taux_Recup,Ecart_Type_Recup)))</f>
        <v/>
      </c>
      <c r="J973" s="137">
        <f>SIMULATEUR!$L$6*(SIMULATEUR!$H$6*B973-Cout_Audit)</f>
        <v/>
      </c>
      <c r="K973" s="137">
        <f>SIMULATEUR!$L$7*(SIMULATEUR!$H$7*C973-Cout_Audit)</f>
        <v/>
      </c>
      <c r="L973" s="137">
        <f>SIMULATEUR!$L$8*(SIMULATEUR!$H$8*D973-Cout_Audit)</f>
        <v/>
      </c>
      <c r="M973" s="137">
        <f>SIMULATEUR!$L$9*(SIMULATEUR!$H$9*E973-Cout_Audit)</f>
        <v/>
      </c>
      <c r="N973" s="137">
        <f>SIMULATEUR!$L$10*(SIMULATEUR!$H$10*F973-Cout_Audit)</f>
        <v/>
      </c>
      <c r="O973" s="137">
        <f>SIMULATEUR!$L$11*(SIMULATEUR!$H$11*G973-Cout_Audit)</f>
        <v/>
      </c>
      <c r="P973" s="137">
        <f>SIMULATEUR!$L$12*(SIMULATEUR!$H$12*H973-Cout_Audit)</f>
        <v/>
      </c>
      <c r="Q973" s="137">
        <f>SIMULATEUR!$L$13*(SIMULATEUR!$H$13*I973-Cout_Audit)</f>
        <v/>
      </c>
      <c r="S973" s="138">
        <f>SUM(J973:Q973)</f>
        <v/>
      </c>
    </row>
    <row r="974">
      <c r="A974" s="135" t="n">
        <v>971</v>
      </c>
      <c r="B974" s="136">
        <f>MAX(0,MIN(1,NORMINV(RAND(),Taux_Recup,Ecart_Type_Recup)))</f>
        <v/>
      </c>
      <c r="C974" s="136">
        <f>MAX(0,MIN(1,NORMINV(RAND(),Taux_Recup,Ecart_Type_Recup)))</f>
        <v/>
      </c>
      <c r="D974" s="136">
        <f>MAX(0,MIN(1,NORMINV(RAND(),Taux_Recup,Ecart_Type_Recup)))</f>
        <v/>
      </c>
      <c r="E974" s="136">
        <f>MAX(0,MIN(1,NORMINV(RAND(),Taux_Recup,Ecart_Type_Recup)))</f>
        <v/>
      </c>
      <c r="F974" s="136">
        <f>MAX(0,MIN(1,NORMINV(RAND(),Taux_Recup,Ecart_Type_Recup)))</f>
        <v/>
      </c>
      <c r="G974" s="136">
        <f>MAX(0,MIN(1,NORMINV(RAND(),Taux_Recup,Ecart_Type_Recup)))</f>
        <v/>
      </c>
      <c r="H974" s="136">
        <f>MAX(0,MIN(1,NORMINV(RAND(),Taux_Recup,Ecart_Type_Recup)))</f>
        <v/>
      </c>
      <c r="I974" s="136">
        <f>MAX(0,MIN(1,NORMINV(RAND(),Taux_Recup,Ecart_Type_Recup)))</f>
        <v/>
      </c>
      <c r="J974" s="137">
        <f>SIMULATEUR!$L$6*(SIMULATEUR!$H$6*B974-Cout_Audit)</f>
        <v/>
      </c>
      <c r="K974" s="137">
        <f>SIMULATEUR!$L$7*(SIMULATEUR!$H$7*C974-Cout_Audit)</f>
        <v/>
      </c>
      <c r="L974" s="137">
        <f>SIMULATEUR!$L$8*(SIMULATEUR!$H$8*D974-Cout_Audit)</f>
        <v/>
      </c>
      <c r="M974" s="137">
        <f>SIMULATEUR!$L$9*(SIMULATEUR!$H$9*E974-Cout_Audit)</f>
        <v/>
      </c>
      <c r="N974" s="137">
        <f>SIMULATEUR!$L$10*(SIMULATEUR!$H$10*F974-Cout_Audit)</f>
        <v/>
      </c>
      <c r="O974" s="137">
        <f>SIMULATEUR!$L$11*(SIMULATEUR!$H$11*G974-Cout_Audit)</f>
        <v/>
      </c>
      <c r="P974" s="137">
        <f>SIMULATEUR!$L$12*(SIMULATEUR!$H$12*H974-Cout_Audit)</f>
        <v/>
      </c>
      <c r="Q974" s="137">
        <f>SIMULATEUR!$L$13*(SIMULATEUR!$H$13*I974-Cout_Audit)</f>
        <v/>
      </c>
      <c r="S974" s="138">
        <f>SUM(J974:Q974)</f>
        <v/>
      </c>
    </row>
    <row r="975">
      <c r="A975" s="135" t="n">
        <v>972</v>
      </c>
      <c r="B975" s="136">
        <f>MAX(0,MIN(1,NORMINV(RAND(),Taux_Recup,Ecart_Type_Recup)))</f>
        <v/>
      </c>
      <c r="C975" s="136">
        <f>MAX(0,MIN(1,NORMINV(RAND(),Taux_Recup,Ecart_Type_Recup)))</f>
        <v/>
      </c>
      <c r="D975" s="136">
        <f>MAX(0,MIN(1,NORMINV(RAND(),Taux_Recup,Ecart_Type_Recup)))</f>
        <v/>
      </c>
      <c r="E975" s="136">
        <f>MAX(0,MIN(1,NORMINV(RAND(),Taux_Recup,Ecart_Type_Recup)))</f>
        <v/>
      </c>
      <c r="F975" s="136">
        <f>MAX(0,MIN(1,NORMINV(RAND(),Taux_Recup,Ecart_Type_Recup)))</f>
        <v/>
      </c>
      <c r="G975" s="136">
        <f>MAX(0,MIN(1,NORMINV(RAND(),Taux_Recup,Ecart_Type_Recup)))</f>
        <v/>
      </c>
      <c r="H975" s="136">
        <f>MAX(0,MIN(1,NORMINV(RAND(),Taux_Recup,Ecart_Type_Recup)))</f>
        <v/>
      </c>
      <c r="I975" s="136">
        <f>MAX(0,MIN(1,NORMINV(RAND(),Taux_Recup,Ecart_Type_Recup)))</f>
        <v/>
      </c>
      <c r="J975" s="137">
        <f>SIMULATEUR!$L$6*(SIMULATEUR!$H$6*B975-Cout_Audit)</f>
        <v/>
      </c>
      <c r="K975" s="137">
        <f>SIMULATEUR!$L$7*(SIMULATEUR!$H$7*C975-Cout_Audit)</f>
        <v/>
      </c>
      <c r="L975" s="137">
        <f>SIMULATEUR!$L$8*(SIMULATEUR!$H$8*D975-Cout_Audit)</f>
        <v/>
      </c>
      <c r="M975" s="137">
        <f>SIMULATEUR!$L$9*(SIMULATEUR!$H$9*E975-Cout_Audit)</f>
        <v/>
      </c>
      <c r="N975" s="137">
        <f>SIMULATEUR!$L$10*(SIMULATEUR!$H$10*F975-Cout_Audit)</f>
        <v/>
      </c>
      <c r="O975" s="137">
        <f>SIMULATEUR!$L$11*(SIMULATEUR!$H$11*G975-Cout_Audit)</f>
        <v/>
      </c>
      <c r="P975" s="137">
        <f>SIMULATEUR!$L$12*(SIMULATEUR!$H$12*H975-Cout_Audit)</f>
        <v/>
      </c>
      <c r="Q975" s="137">
        <f>SIMULATEUR!$L$13*(SIMULATEUR!$H$13*I975-Cout_Audit)</f>
        <v/>
      </c>
      <c r="S975" s="138">
        <f>SUM(J975:Q975)</f>
        <v/>
      </c>
    </row>
    <row r="976">
      <c r="A976" s="135" t="n">
        <v>973</v>
      </c>
      <c r="B976" s="136">
        <f>MAX(0,MIN(1,NORMINV(RAND(),Taux_Recup,Ecart_Type_Recup)))</f>
        <v/>
      </c>
      <c r="C976" s="136">
        <f>MAX(0,MIN(1,NORMINV(RAND(),Taux_Recup,Ecart_Type_Recup)))</f>
        <v/>
      </c>
      <c r="D976" s="136">
        <f>MAX(0,MIN(1,NORMINV(RAND(),Taux_Recup,Ecart_Type_Recup)))</f>
        <v/>
      </c>
      <c r="E976" s="136">
        <f>MAX(0,MIN(1,NORMINV(RAND(),Taux_Recup,Ecart_Type_Recup)))</f>
        <v/>
      </c>
      <c r="F976" s="136">
        <f>MAX(0,MIN(1,NORMINV(RAND(),Taux_Recup,Ecart_Type_Recup)))</f>
        <v/>
      </c>
      <c r="G976" s="136">
        <f>MAX(0,MIN(1,NORMINV(RAND(),Taux_Recup,Ecart_Type_Recup)))</f>
        <v/>
      </c>
      <c r="H976" s="136">
        <f>MAX(0,MIN(1,NORMINV(RAND(),Taux_Recup,Ecart_Type_Recup)))</f>
        <v/>
      </c>
      <c r="I976" s="136">
        <f>MAX(0,MIN(1,NORMINV(RAND(),Taux_Recup,Ecart_Type_Recup)))</f>
        <v/>
      </c>
      <c r="J976" s="137">
        <f>SIMULATEUR!$L$6*(SIMULATEUR!$H$6*B976-Cout_Audit)</f>
        <v/>
      </c>
      <c r="K976" s="137">
        <f>SIMULATEUR!$L$7*(SIMULATEUR!$H$7*C976-Cout_Audit)</f>
        <v/>
      </c>
      <c r="L976" s="137">
        <f>SIMULATEUR!$L$8*(SIMULATEUR!$H$8*D976-Cout_Audit)</f>
        <v/>
      </c>
      <c r="M976" s="137">
        <f>SIMULATEUR!$L$9*(SIMULATEUR!$H$9*E976-Cout_Audit)</f>
        <v/>
      </c>
      <c r="N976" s="137">
        <f>SIMULATEUR!$L$10*(SIMULATEUR!$H$10*F976-Cout_Audit)</f>
        <v/>
      </c>
      <c r="O976" s="137">
        <f>SIMULATEUR!$L$11*(SIMULATEUR!$H$11*G976-Cout_Audit)</f>
        <v/>
      </c>
      <c r="P976" s="137">
        <f>SIMULATEUR!$L$12*(SIMULATEUR!$H$12*H976-Cout_Audit)</f>
        <v/>
      </c>
      <c r="Q976" s="137">
        <f>SIMULATEUR!$L$13*(SIMULATEUR!$H$13*I976-Cout_Audit)</f>
        <v/>
      </c>
      <c r="S976" s="138">
        <f>SUM(J976:Q976)</f>
        <v/>
      </c>
    </row>
    <row r="977">
      <c r="A977" s="135" t="n">
        <v>974</v>
      </c>
      <c r="B977" s="136">
        <f>MAX(0,MIN(1,NORMINV(RAND(),Taux_Recup,Ecart_Type_Recup)))</f>
        <v/>
      </c>
      <c r="C977" s="136">
        <f>MAX(0,MIN(1,NORMINV(RAND(),Taux_Recup,Ecart_Type_Recup)))</f>
        <v/>
      </c>
      <c r="D977" s="136">
        <f>MAX(0,MIN(1,NORMINV(RAND(),Taux_Recup,Ecart_Type_Recup)))</f>
        <v/>
      </c>
      <c r="E977" s="136">
        <f>MAX(0,MIN(1,NORMINV(RAND(),Taux_Recup,Ecart_Type_Recup)))</f>
        <v/>
      </c>
      <c r="F977" s="136">
        <f>MAX(0,MIN(1,NORMINV(RAND(),Taux_Recup,Ecart_Type_Recup)))</f>
        <v/>
      </c>
      <c r="G977" s="136">
        <f>MAX(0,MIN(1,NORMINV(RAND(),Taux_Recup,Ecart_Type_Recup)))</f>
        <v/>
      </c>
      <c r="H977" s="136">
        <f>MAX(0,MIN(1,NORMINV(RAND(),Taux_Recup,Ecart_Type_Recup)))</f>
        <v/>
      </c>
      <c r="I977" s="136">
        <f>MAX(0,MIN(1,NORMINV(RAND(),Taux_Recup,Ecart_Type_Recup)))</f>
        <v/>
      </c>
      <c r="J977" s="137">
        <f>SIMULATEUR!$L$6*(SIMULATEUR!$H$6*B977-Cout_Audit)</f>
        <v/>
      </c>
      <c r="K977" s="137">
        <f>SIMULATEUR!$L$7*(SIMULATEUR!$H$7*C977-Cout_Audit)</f>
        <v/>
      </c>
      <c r="L977" s="137">
        <f>SIMULATEUR!$L$8*(SIMULATEUR!$H$8*D977-Cout_Audit)</f>
        <v/>
      </c>
      <c r="M977" s="137">
        <f>SIMULATEUR!$L$9*(SIMULATEUR!$H$9*E977-Cout_Audit)</f>
        <v/>
      </c>
      <c r="N977" s="137">
        <f>SIMULATEUR!$L$10*(SIMULATEUR!$H$10*F977-Cout_Audit)</f>
        <v/>
      </c>
      <c r="O977" s="137">
        <f>SIMULATEUR!$L$11*(SIMULATEUR!$H$11*G977-Cout_Audit)</f>
        <v/>
      </c>
      <c r="P977" s="137">
        <f>SIMULATEUR!$L$12*(SIMULATEUR!$H$12*H977-Cout_Audit)</f>
        <v/>
      </c>
      <c r="Q977" s="137">
        <f>SIMULATEUR!$L$13*(SIMULATEUR!$H$13*I977-Cout_Audit)</f>
        <v/>
      </c>
      <c r="S977" s="138">
        <f>SUM(J977:Q977)</f>
        <v/>
      </c>
    </row>
    <row r="978">
      <c r="A978" s="135" t="n">
        <v>975</v>
      </c>
      <c r="B978" s="136">
        <f>MAX(0,MIN(1,NORMINV(RAND(),Taux_Recup,Ecart_Type_Recup)))</f>
        <v/>
      </c>
      <c r="C978" s="136">
        <f>MAX(0,MIN(1,NORMINV(RAND(),Taux_Recup,Ecart_Type_Recup)))</f>
        <v/>
      </c>
      <c r="D978" s="136">
        <f>MAX(0,MIN(1,NORMINV(RAND(),Taux_Recup,Ecart_Type_Recup)))</f>
        <v/>
      </c>
      <c r="E978" s="136">
        <f>MAX(0,MIN(1,NORMINV(RAND(),Taux_Recup,Ecart_Type_Recup)))</f>
        <v/>
      </c>
      <c r="F978" s="136">
        <f>MAX(0,MIN(1,NORMINV(RAND(),Taux_Recup,Ecart_Type_Recup)))</f>
        <v/>
      </c>
      <c r="G978" s="136">
        <f>MAX(0,MIN(1,NORMINV(RAND(),Taux_Recup,Ecart_Type_Recup)))</f>
        <v/>
      </c>
      <c r="H978" s="136">
        <f>MAX(0,MIN(1,NORMINV(RAND(),Taux_Recup,Ecart_Type_Recup)))</f>
        <v/>
      </c>
      <c r="I978" s="136">
        <f>MAX(0,MIN(1,NORMINV(RAND(),Taux_Recup,Ecart_Type_Recup)))</f>
        <v/>
      </c>
      <c r="J978" s="137">
        <f>SIMULATEUR!$L$6*(SIMULATEUR!$H$6*B978-Cout_Audit)</f>
        <v/>
      </c>
      <c r="K978" s="137">
        <f>SIMULATEUR!$L$7*(SIMULATEUR!$H$7*C978-Cout_Audit)</f>
        <v/>
      </c>
      <c r="L978" s="137">
        <f>SIMULATEUR!$L$8*(SIMULATEUR!$H$8*D978-Cout_Audit)</f>
        <v/>
      </c>
      <c r="M978" s="137">
        <f>SIMULATEUR!$L$9*(SIMULATEUR!$H$9*E978-Cout_Audit)</f>
        <v/>
      </c>
      <c r="N978" s="137">
        <f>SIMULATEUR!$L$10*(SIMULATEUR!$H$10*F978-Cout_Audit)</f>
        <v/>
      </c>
      <c r="O978" s="137">
        <f>SIMULATEUR!$L$11*(SIMULATEUR!$H$11*G978-Cout_Audit)</f>
        <v/>
      </c>
      <c r="P978" s="137">
        <f>SIMULATEUR!$L$12*(SIMULATEUR!$H$12*H978-Cout_Audit)</f>
        <v/>
      </c>
      <c r="Q978" s="137">
        <f>SIMULATEUR!$L$13*(SIMULATEUR!$H$13*I978-Cout_Audit)</f>
        <v/>
      </c>
      <c r="S978" s="138">
        <f>SUM(J978:Q978)</f>
        <v/>
      </c>
    </row>
    <row r="979">
      <c r="A979" s="135" t="n">
        <v>976</v>
      </c>
      <c r="B979" s="136">
        <f>MAX(0,MIN(1,NORMINV(RAND(),Taux_Recup,Ecart_Type_Recup)))</f>
        <v/>
      </c>
      <c r="C979" s="136">
        <f>MAX(0,MIN(1,NORMINV(RAND(),Taux_Recup,Ecart_Type_Recup)))</f>
        <v/>
      </c>
      <c r="D979" s="136">
        <f>MAX(0,MIN(1,NORMINV(RAND(),Taux_Recup,Ecart_Type_Recup)))</f>
        <v/>
      </c>
      <c r="E979" s="136">
        <f>MAX(0,MIN(1,NORMINV(RAND(),Taux_Recup,Ecart_Type_Recup)))</f>
        <v/>
      </c>
      <c r="F979" s="136">
        <f>MAX(0,MIN(1,NORMINV(RAND(),Taux_Recup,Ecart_Type_Recup)))</f>
        <v/>
      </c>
      <c r="G979" s="136">
        <f>MAX(0,MIN(1,NORMINV(RAND(),Taux_Recup,Ecart_Type_Recup)))</f>
        <v/>
      </c>
      <c r="H979" s="136">
        <f>MAX(0,MIN(1,NORMINV(RAND(),Taux_Recup,Ecart_Type_Recup)))</f>
        <v/>
      </c>
      <c r="I979" s="136">
        <f>MAX(0,MIN(1,NORMINV(RAND(),Taux_Recup,Ecart_Type_Recup)))</f>
        <v/>
      </c>
      <c r="J979" s="137">
        <f>SIMULATEUR!$L$6*(SIMULATEUR!$H$6*B979-Cout_Audit)</f>
        <v/>
      </c>
      <c r="K979" s="137">
        <f>SIMULATEUR!$L$7*(SIMULATEUR!$H$7*C979-Cout_Audit)</f>
        <v/>
      </c>
      <c r="L979" s="137">
        <f>SIMULATEUR!$L$8*(SIMULATEUR!$H$8*D979-Cout_Audit)</f>
        <v/>
      </c>
      <c r="M979" s="137">
        <f>SIMULATEUR!$L$9*(SIMULATEUR!$H$9*E979-Cout_Audit)</f>
        <v/>
      </c>
      <c r="N979" s="137">
        <f>SIMULATEUR!$L$10*(SIMULATEUR!$H$10*F979-Cout_Audit)</f>
        <v/>
      </c>
      <c r="O979" s="137">
        <f>SIMULATEUR!$L$11*(SIMULATEUR!$H$11*G979-Cout_Audit)</f>
        <v/>
      </c>
      <c r="P979" s="137">
        <f>SIMULATEUR!$L$12*(SIMULATEUR!$H$12*H979-Cout_Audit)</f>
        <v/>
      </c>
      <c r="Q979" s="137">
        <f>SIMULATEUR!$L$13*(SIMULATEUR!$H$13*I979-Cout_Audit)</f>
        <v/>
      </c>
      <c r="S979" s="138">
        <f>SUM(J979:Q979)</f>
        <v/>
      </c>
    </row>
    <row r="980">
      <c r="A980" s="135" t="n">
        <v>977</v>
      </c>
      <c r="B980" s="136">
        <f>MAX(0,MIN(1,NORMINV(RAND(),Taux_Recup,Ecart_Type_Recup)))</f>
        <v/>
      </c>
      <c r="C980" s="136">
        <f>MAX(0,MIN(1,NORMINV(RAND(),Taux_Recup,Ecart_Type_Recup)))</f>
        <v/>
      </c>
      <c r="D980" s="136">
        <f>MAX(0,MIN(1,NORMINV(RAND(),Taux_Recup,Ecart_Type_Recup)))</f>
        <v/>
      </c>
      <c r="E980" s="136">
        <f>MAX(0,MIN(1,NORMINV(RAND(),Taux_Recup,Ecart_Type_Recup)))</f>
        <v/>
      </c>
      <c r="F980" s="136">
        <f>MAX(0,MIN(1,NORMINV(RAND(),Taux_Recup,Ecart_Type_Recup)))</f>
        <v/>
      </c>
      <c r="G980" s="136">
        <f>MAX(0,MIN(1,NORMINV(RAND(),Taux_Recup,Ecart_Type_Recup)))</f>
        <v/>
      </c>
      <c r="H980" s="136">
        <f>MAX(0,MIN(1,NORMINV(RAND(),Taux_Recup,Ecart_Type_Recup)))</f>
        <v/>
      </c>
      <c r="I980" s="136">
        <f>MAX(0,MIN(1,NORMINV(RAND(),Taux_Recup,Ecart_Type_Recup)))</f>
        <v/>
      </c>
      <c r="J980" s="137">
        <f>SIMULATEUR!$L$6*(SIMULATEUR!$H$6*B980-Cout_Audit)</f>
        <v/>
      </c>
      <c r="K980" s="137">
        <f>SIMULATEUR!$L$7*(SIMULATEUR!$H$7*C980-Cout_Audit)</f>
        <v/>
      </c>
      <c r="L980" s="137">
        <f>SIMULATEUR!$L$8*(SIMULATEUR!$H$8*D980-Cout_Audit)</f>
        <v/>
      </c>
      <c r="M980" s="137">
        <f>SIMULATEUR!$L$9*(SIMULATEUR!$H$9*E980-Cout_Audit)</f>
        <v/>
      </c>
      <c r="N980" s="137">
        <f>SIMULATEUR!$L$10*(SIMULATEUR!$H$10*F980-Cout_Audit)</f>
        <v/>
      </c>
      <c r="O980" s="137">
        <f>SIMULATEUR!$L$11*(SIMULATEUR!$H$11*G980-Cout_Audit)</f>
        <v/>
      </c>
      <c r="P980" s="137">
        <f>SIMULATEUR!$L$12*(SIMULATEUR!$H$12*H980-Cout_Audit)</f>
        <v/>
      </c>
      <c r="Q980" s="137">
        <f>SIMULATEUR!$L$13*(SIMULATEUR!$H$13*I980-Cout_Audit)</f>
        <v/>
      </c>
      <c r="S980" s="138">
        <f>SUM(J980:Q980)</f>
        <v/>
      </c>
    </row>
    <row r="981">
      <c r="A981" s="135" t="n">
        <v>978</v>
      </c>
      <c r="B981" s="136">
        <f>MAX(0,MIN(1,NORMINV(RAND(),Taux_Recup,Ecart_Type_Recup)))</f>
        <v/>
      </c>
      <c r="C981" s="136">
        <f>MAX(0,MIN(1,NORMINV(RAND(),Taux_Recup,Ecart_Type_Recup)))</f>
        <v/>
      </c>
      <c r="D981" s="136">
        <f>MAX(0,MIN(1,NORMINV(RAND(),Taux_Recup,Ecart_Type_Recup)))</f>
        <v/>
      </c>
      <c r="E981" s="136">
        <f>MAX(0,MIN(1,NORMINV(RAND(),Taux_Recup,Ecart_Type_Recup)))</f>
        <v/>
      </c>
      <c r="F981" s="136">
        <f>MAX(0,MIN(1,NORMINV(RAND(),Taux_Recup,Ecart_Type_Recup)))</f>
        <v/>
      </c>
      <c r="G981" s="136">
        <f>MAX(0,MIN(1,NORMINV(RAND(),Taux_Recup,Ecart_Type_Recup)))</f>
        <v/>
      </c>
      <c r="H981" s="136">
        <f>MAX(0,MIN(1,NORMINV(RAND(),Taux_Recup,Ecart_Type_Recup)))</f>
        <v/>
      </c>
      <c r="I981" s="136">
        <f>MAX(0,MIN(1,NORMINV(RAND(),Taux_Recup,Ecart_Type_Recup)))</f>
        <v/>
      </c>
      <c r="J981" s="137">
        <f>SIMULATEUR!$L$6*(SIMULATEUR!$H$6*B981-Cout_Audit)</f>
        <v/>
      </c>
      <c r="K981" s="137">
        <f>SIMULATEUR!$L$7*(SIMULATEUR!$H$7*C981-Cout_Audit)</f>
        <v/>
      </c>
      <c r="L981" s="137">
        <f>SIMULATEUR!$L$8*(SIMULATEUR!$H$8*D981-Cout_Audit)</f>
        <v/>
      </c>
      <c r="M981" s="137">
        <f>SIMULATEUR!$L$9*(SIMULATEUR!$H$9*E981-Cout_Audit)</f>
        <v/>
      </c>
      <c r="N981" s="137">
        <f>SIMULATEUR!$L$10*(SIMULATEUR!$H$10*F981-Cout_Audit)</f>
        <v/>
      </c>
      <c r="O981" s="137">
        <f>SIMULATEUR!$L$11*(SIMULATEUR!$H$11*G981-Cout_Audit)</f>
        <v/>
      </c>
      <c r="P981" s="137">
        <f>SIMULATEUR!$L$12*(SIMULATEUR!$H$12*H981-Cout_Audit)</f>
        <v/>
      </c>
      <c r="Q981" s="137">
        <f>SIMULATEUR!$L$13*(SIMULATEUR!$H$13*I981-Cout_Audit)</f>
        <v/>
      </c>
      <c r="S981" s="138">
        <f>SUM(J981:Q981)</f>
        <v/>
      </c>
    </row>
    <row r="982">
      <c r="A982" s="135" t="n">
        <v>979</v>
      </c>
      <c r="B982" s="136">
        <f>MAX(0,MIN(1,NORMINV(RAND(),Taux_Recup,Ecart_Type_Recup)))</f>
        <v/>
      </c>
      <c r="C982" s="136">
        <f>MAX(0,MIN(1,NORMINV(RAND(),Taux_Recup,Ecart_Type_Recup)))</f>
        <v/>
      </c>
      <c r="D982" s="136">
        <f>MAX(0,MIN(1,NORMINV(RAND(),Taux_Recup,Ecart_Type_Recup)))</f>
        <v/>
      </c>
      <c r="E982" s="136">
        <f>MAX(0,MIN(1,NORMINV(RAND(),Taux_Recup,Ecart_Type_Recup)))</f>
        <v/>
      </c>
      <c r="F982" s="136">
        <f>MAX(0,MIN(1,NORMINV(RAND(),Taux_Recup,Ecart_Type_Recup)))</f>
        <v/>
      </c>
      <c r="G982" s="136">
        <f>MAX(0,MIN(1,NORMINV(RAND(),Taux_Recup,Ecart_Type_Recup)))</f>
        <v/>
      </c>
      <c r="H982" s="136">
        <f>MAX(0,MIN(1,NORMINV(RAND(),Taux_Recup,Ecart_Type_Recup)))</f>
        <v/>
      </c>
      <c r="I982" s="136">
        <f>MAX(0,MIN(1,NORMINV(RAND(),Taux_Recup,Ecart_Type_Recup)))</f>
        <v/>
      </c>
      <c r="J982" s="137">
        <f>SIMULATEUR!$L$6*(SIMULATEUR!$H$6*B982-Cout_Audit)</f>
        <v/>
      </c>
      <c r="K982" s="137">
        <f>SIMULATEUR!$L$7*(SIMULATEUR!$H$7*C982-Cout_Audit)</f>
        <v/>
      </c>
      <c r="L982" s="137">
        <f>SIMULATEUR!$L$8*(SIMULATEUR!$H$8*D982-Cout_Audit)</f>
        <v/>
      </c>
      <c r="M982" s="137">
        <f>SIMULATEUR!$L$9*(SIMULATEUR!$H$9*E982-Cout_Audit)</f>
        <v/>
      </c>
      <c r="N982" s="137">
        <f>SIMULATEUR!$L$10*(SIMULATEUR!$H$10*F982-Cout_Audit)</f>
        <v/>
      </c>
      <c r="O982" s="137">
        <f>SIMULATEUR!$L$11*(SIMULATEUR!$H$11*G982-Cout_Audit)</f>
        <v/>
      </c>
      <c r="P982" s="137">
        <f>SIMULATEUR!$L$12*(SIMULATEUR!$H$12*H982-Cout_Audit)</f>
        <v/>
      </c>
      <c r="Q982" s="137">
        <f>SIMULATEUR!$L$13*(SIMULATEUR!$H$13*I982-Cout_Audit)</f>
        <v/>
      </c>
      <c r="S982" s="138">
        <f>SUM(J982:Q982)</f>
        <v/>
      </c>
    </row>
    <row r="983">
      <c r="A983" s="135" t="n">
        <v>980</v>
      </c>
      <c r="B983" s="136">
        <f>MAX(0,MIN(1,NORMINV(RAND(),Taux_Recup,Ecart_Type_Recup)))</f>
        <v/>
      </c>
      <c r="C983" s="136">
        <f>MAX(0,MIN(1,NORMINV(RAND(),Taux_Recup,Ecart_Type_Recup)))</f>
        <v/>
      </c>
      <c r="D983" s="136">
        <f>MAX(0,MIN(1,NORMINV(RAND(),Taux_Recup,Ecart_Type_Recup)))</f>
        <v/>
      </c>
      <c r="E983" s="136">
        <f>MAX(0,MIN(1,NORMINV(RAND(),Taux_Recup,Ecart_Type_Recup)))</f>
        <v/>
      </c>
      <c r="F983" s="136">
        <f>MAX(0,MIN(1,NORMINV(RAND(),Taux_Recup,Ecart_Type_Recup)))</f>
        <v/>
      </c>
      <c r="G983" s="136">
        <f>MAX(0,MIN(1,NORMINV(RAND(),Taux_Recup,Ecart_Type_Recup)))</f>
        <v/>
      </c>
      <c r="H983" s="136">
        <f>MAX(0,MIN(1,NORMINV(RAND(),Taux_Recup,Ecart_Type_Recup)))</f>
        <v/>
      </c>
      <c r="I983" s="136">
        <f>MAX(0,MIN(1,NORMINV(RAND(),Taux_Recup,Ecart_Type_Recup)))</f>
        <v/>
      </c>
      <c r="J983" s="137">
        <f>SIMULATEUR!$L$6*(SIMULATEUR!$H$6*B983-Cout_Audit)</f>
        <v/>
      </c>
      <c r="K983" s="137">
        <f>SIMULATEUR!$L$7*(SIMULATEUR!$H$7*C983-Cout_Audit)</f>
        <v/>
      </c>
      <c r="L983" s="137">
        <f>SIMULATEUR!$L$8*(SIMULATEUR!$H$8*D983-Cout_Audit)</f>
        <v/>
      </c>
      <c r="M983" s="137">
        <f>SIMULATEUR!$L$9*(SIMULATEUR!$H$9*E983-Cout_Audit)</f>
        <v/>
      </c>
      <c r="N983" s="137">
        <f>SIMULATEUR!$L$10*(SIMULATEUR!$H$10*F983-Cout_Audit)</f>
        <v/>
      </c>
      <c r="O983" s="137">
        <f>SIMULATEUR!$L$11*(SIMULATEUR!$H$11*G983-Cout_Audit)</f>
        <v/>
      </c>
      <c r="P983" s="137">
        <f>SIMULATEUR!$L$12*(SIMULATEUR!$H$12*H983-Cout_Audit)</f>
        <v/>
      </c>
      <c r="Q983" s="137">
        <f>SIMULATEUR!$L$13*(SIMULATEUR!$H$13*I983-Cout_Audit)</f>
        <v/>
      </c>
      <c r="S983" s="138">
        <f>SUM(J983:Q983)</f>
        <v/>
      </c>
    </row>
    <row r="984">
      <c r="A984" s="135" t="n">
        <v>981</v>
      </c>
      <c r="B984" s="136">
        <f>MAX(0,MIN(1,NORMINV(RAND(),Taux_Recup,Ecart_Type_Recup)))</f>
        <v/>
      </c>
      <c r="C984" s="136">
        <f>MAX(0,MIN(1,NORMINV(RAND(),Taux_Recup,Ecart_Type_Recup)))</f>
        <v/>
      </c>
      <c r="D984" s="136">
        <f>MAX(0,MIN(1,NORMINV(RAND(),Taux_Recup,Ecart_Type_Recup)))</f>
        <v/>
      </c>
      <c r="E984" s="136">
        <f>MAX(0,MIN(1,NORMINV(RAND(),Taux_Recup,Ecart_Type_Recup)))</f>
        <v/>
      </c>
      <c r="F984" s="136">
        <f>MAX(0,MIN(1,NORMINV(RAND(),Taux_Recup,Ecart_Type_Recup)))</f>
        <v/>
      </c>
      <c r="G984" s="136">
        <f>MAX(0,MIN(1,NORMINV(RAND(),Taux_Recup,Ecart_Type_Recup)))</f>
        <v/>
      </c>
      <c r="H984" s="136">
        <f>MAX(0,MIN(1,NORMINV(RAND(),Taux_Recup,Ecart_Type_Recup)))</f>
        <v/>
      </c>
      <c r="I984" s="136">
        <f>MAX(0,MIN(1,NORMINV(RAND(),Taux_Recup,Ecart_Type_Recup)))</f>
        <v/>
      </c>
      <c r="J984" s="137">
        <f>SIMULATEUR!$L$6*(SIMULATEUR!$H$6*B984-Cout_Audit)</f>
        <v/>
      </c>
      <c r="K984" s="137">
        <f>SIMULATEUR!$L$7*(SIMULATEUR!$H$7*C984-Cout_Audit)</f>
        <v/>
      </c>
      <c r="L984" s="137">
        <f>SIMULATEUR!$L$8*(SIMULATEUR!$H$8*D984-Cout_Audit)</f>
        <v/>
      </c>
      <c r="M984" s="137">
        <f>SIMULATEUR!$L$9*(SIMULATEUR!$H$9*E984-Cout_Audit)</f>
        <v/>
      </c>
      <c r="N984" s="137">
        <f>SIMULATEUR!$L$10*(SIMULATEUR!$H$10*F984-Cout_Audit)</f>
        <v/>
      </c>
      <c r="O984" s="137">
        <f>SIMULATEUR!$L$11*(SIMULATEUR!$H$11*G984-Cout_Audit)</f>
        <v/>
      </c>
      <c r="P984" s="137">
        <f>SIMULATEUR!$L$12*(SIMULATEUR!$H$12*H984-Cout_Audit)</f>
        <v/>
      </c>
      <c r="Q984" s="137">
        <f>SIMULATEUR!$L$13*(SIMULATEUR!$H$13*I984-Cout_Audit)</f>
        <v/>
      </c>
      <c r="S984" s="138">
        <f>SUM(J984:Q984)</f>
        <v/>
      </c>
    </row>
    <row r="985">
      <c r="A985" s="135" t="n">
        <v>982</v>
      </c>
      <c r="B985" s="136">
        <f>MAX(0,MIN(1,NORMINV(RAND(),Taux_Recup,Ecart_Type_Recup)))</f>
        <v/>
      </c>
      <c r="C985" s="136">
        <f>MAX(0,MIN(1,NORMINV(RAND(),Taux_Recup,Ecart_Type_Recup)))</f>
        <v/>
      </c>
      <c r="D985" s="136">
        <f>MAX(0,MIN(1,NORMINV(RAND(),Taux_Recup,Ecart_Type_Recup)))</f>
        <v/>
      </c>
      <c r="E985" s="136">
        <f>MAX(0,MIN(1,NORMINV(RAND(),Taux_Recup,Ecart_Type_Recup)))</f>
        <v/>
      </c>
      <c r="F985" s="136">
        <f>MAX(0,MIN(1,NORMINV(RAND(),Taux_Recup,Ecart_Type_Recup)))</f>
        <v/>
      </c>
      <c r="G985" s="136">
        <f>MAX(0,MIN(1,NORMINV(RAND(),Taux_Recup,Ecart_Type_Recup)))</f>
        <v/>
      </c>
      <c r="H985" s="136">
        <f>MAX(0,MIN(1,NORMINV(RAND(),Taux_Recup,Ecart_Type_Recup)))</f>
        <v/>
      </c>
      <c r="I985" s="136">
        <f>MAX(0,MIN(1,NORMINV(RAND(),Taux_Recup,Ecart_Type_Recup)))</f>
        <v/>
      </c>
      <c r="J985" s="137">
        <f>SIMULATEUR!$L$6*(SIMULATEUR!$H$6*B985-Cout_Audit)</f>
        <v/>
      </c>
      <c r="K985" s="137">
        <f>SIMULATEUR!$L$7*(SIMULATEUR!$H$7*C985-Cout_Audit)</f>
        <v/>
      </c>
      <c r="L985" s="137">
        <f>SIMULATEUR!$L$8*(SIMULATEUR!$H$8*D985-Cout_Audit)</f>
        <v/>
      </c>
      <c r="M985" s="137">
        <f>SIMULATEUR!$L$9*(SIMULATEUR!$H$9*E985-Cout_Audit)</f>
        <v/>
      </c>
      <c r="N985" s="137">
        <f>SIMULATEUR!$L$10*(SIMULATEUR!$H$10*F985-Cout_Audit)</f>
        <v/>
      </c>
      <c r="O985" s="137">
        <f>SIMULATEUR!$L$11*(SIMULATEUR!$H$11*G985-Cout_Audit)</f>
        <v/>
      </c>
      <c r="P985" s="137">
        <f>SIMULATEUR!$L$12*(SIMULATEUR!$H$12*H985-Cout_Audit)</f>
        <v/>
      </c>
      <c r="Q985" s="137">
        <f>SIMULATEUR!$L$13*(SIMULATEUR!$H$13*I985-Cout_Audit)</f>
        <v/>
      </c>
      <c r="S985" s="138">
        <f>SUM(J985:Q985)</f>
        <v/>
      </c>
    </row>
    <row r="986">
      <c r="A986" s="135" t="n">
        <v>983</v>
      </c>
      <c r="B986" s="136">
        <f>MAX(0,MIN(1,NORMINV(RAND(),Taux_Recup,Ecart_Type_Recup)))</f>
        <v/>
      </c>
      <c r="C986" s="136">
        <f>MAX(0,MIN(1,NORMINV(RAND(),Taux_Recup,Ecart_Type_Recup)))</f>
        <v/>
      </c>
      <c r="D986" s="136">
        <f>MAX(0,MIN(1,NORMINV(RAND(),Taux_Recup,Ecart_Type_Recup)))</f>
        <v/>
      </c>
      <c r="E986" s="136">
        <f>MAX(0,MIN(1,NORMINV(RAND(),Taux_Recup,Ecart_Type_Recup)))</f>
        <v/>
      </c>
      <c r="F986" s="136">
        <f>MAX(0,MIN(1,NORMINV(RAND(),Taux_Recup,Ecart_Type_Recup)))</f>
        <v/>
      </c>
      <c r="G986" s="136">
        <f>MAX(0,MIN(1,NORMINV(RAND(),Taux_Recup,Ecart_Type_Recup)))</f>
        <v/>
      </c>
      <c r="H986" s="136">
        <f>MAX(0,MIN(1,NORMINV(RAND(),Taux_Recup,Ecart_Type_Recup)))</f>
        <v/>
      </c>
      <c r="I986" s="136">
        <f>MAX(0,MIN(1,NORMINV(RAND(),Taux_Recup,Ecart_Type_Recup)))</f>
        <v/>
      </c>
      <c r="J986" s="137">
        <f>SIMULATEUR!$L$6*(SIMULATEUR!$H$6*B986-Cout_Audit)</f>
        <v/>
      </c>
      <c r="K986" s="137">
        <f>SIMULATEUR!$L$7*(SIMULATEUR!$H$7*C986-Cout_Audit)</f>
        <v/>
      </c>
      <c r="L986" s="137">
        <f>SIMULATEUR!$L$8*(SIMULATEUR!$H$8*D986-Cout_Audit)</f>
        <v/>
      </c>
      <c r="M986" s="137">
        <f>SIMULATEUR!$L$9*(SIMULATEUR!$H$9*E986-Cout_Audit)</f>
        <v/>
      </c>
      <c r="N986" s="137">
        <f>SIMULATEUR!$L$10*(SIMULATEUR!$H$10*F986-Cout_Audit)</f>
        <v/>
      </c>
      <c r="O986" s="137">
        <f>SIMULATEUR!$L$11*(SIMULATEUR!$H$11*G986-Cout_Audit)</f>
        <v/>
      </c>
      <c r="P986" s="137">
        <f>SIMULATEUR!$L$12*(SIMULATEUR!$H$12*H986-Cout_Audit)</f>
        <v/>
      </c>
      <c r="Q986" s="137">
        <f>SIMULATEUR!$L$13*(SIMULATEUR!$H$13*I986-Cout_Audit)</f>
        <v/>
      </c>
      <c r="S986" s="138">
        <f>SUM(J986:Q986)</f>
        <v/>
      </c>
    </row>
    <row r="987">
      <c r="A987" s="135" t="n">
        <v>984</v>
      </c>
      <c r="B987" s="136">
        <f>MAX(0,MIN(1,NORMINV(RAND(),Taux_Recup,Ecart_Type_Recup)))</f>
        <v/>
      </c>
      <c r="C987" s="136">
        <f>MAX(0,MIN(1,NORMINV(RAND(),Taux_Recup,Ecart_Type_Recup)))</f>
        <v/>
      </c>
      <c r="D987" s="136">
        <f>MAX(0,MIN(1,NORMINV(RAND(),Taux_Recup,Ecart_Type_Recup)))</f>
        <v/>
      </c>
      <c r="E987" s="136">
        <f>MAX(0,MIN(1,NORMINV(RAND(),Taux_Recup,Ecart_Type_Recup)))</f>
        <v/>
      </c>
      <c r="F987" s="136">
        <f>MAX(0,MIN(1,NORMINV(RAND(),Taux_Recup,Ecart_Type_Recup)))</f>
        <v/>
      </c>
      <c r="G987" s="136">
        <f>MAX(0,MIN(1,NORMINV(RAND(),Taux_Recup,Ecart_Type_Recup)))</f>
        <v/>
      </c>
      <c r="H987" s="136">
        <f>MAX(0,MIN(1,NORMINV(RAND(),Taux_Recup,Ecart_Type_Recup)))</f>
        <v/>
      </c>
      <c r="I987" s="136">
        <f>MAX(0,MIN(1,NORMINV(RAND(),Taux_Recup,Ecart_Type_Recup)))</f>
        <v/>
      </c>
      <c r="J987" s="137">
        <f>SIMULATEUR!$L$6*(SIMULATEUR!$H$6*B987-Cout_Audit)</f>
        <v/>
      </c>
      <c r="K987" s="137">
        <f>SIMULATEUR!$L$7*(SIMULATEUR!$H$7*C987-Cout_Audit)</f>
        <v/>
      </c>
      <c r="L987" s="137">
        <f>SIMULATEUR!$L$8*(SIMULATEUR!$H$8*D987-Cout_Audit)</f>
        <v/>
      </c>
      <c r="M987" s="137">
        <f>SIMULATEUR!$L$9*(SIMULATEUR!$H$9*E987-Cout_Audit)</f>
        <v/>
      </c>
      <c r="N987" s="137">
        <f>SIMULATEUR!$L$10*(SIMULATEUR!$H$10*F987-Cout_Audit)</f>
        <v/>
      </c>
      <c r="O987" s="137">
        <f>SIMULATEUR!$L$11*(SIMULATEUR!$H$11*G987-Cout_Audit)</f>
        <v/>
      </c>
      <c r="P987" s="137">
        <f>SIMULATEUR!$L$12*(SIMULATEUR!$H$12*H987-Cout_Audit)</f>
        <v/>
      </c>
      <c r="Q987" s="137">
        <f>SIMULATEUR!$L$13*(SIMULATEUR!$H$13*I987-Cout_Audit)</f>
        <v/>
      </c>
      <c r="S987" s="138">
        <f>SUM(J987:Q987)</f>
        <v/>
      </c>
    </row>
    <row r="988">
      <c r="A988" s="135" t="n">
        <v>985</v>
      </c>
      <c r="B988" s="136">
        <f>MAX(0,MIN(1,NORMINV(RAND(),Taux_Recup,Ecart_Type_Recup)))</f>
        <v/>
      </c>
      <c r="C988" s="136">
        <f>MAX(0,MIN(1,NORMINV(RAND(),Taux_Recup,Ecart_Type_Recup)))</f>
        <v/>
      </c>
      <c r="D988" s="136">
        <f>MAX(0,MIN(1,NORMINV(RAND(),Taux_Recup,Ecart_Type_Recup)))</f>
        <v/>
      </c>
      <c r="E988" s="136">
        <f>MAX(0,MIN(1,NORMINV(RAND(),Taux_Recup,Ecart_Type_Recup)))</f>
        <v/>
      </c>
      <c r="F988" s="136">
        <f>MAX(0,MIN(1,NORMINV(RAND(),Taux_Recup,Ecart_Type_Recup)))</f>
        <v/>
      </c>
      <c r="G988" s="136">
        <f>MAX(0,MIN(1,NORMINV(RAND(),Taux_Recup,Ecart_Type_Recup)))</f>
        <v/>
      </c>
      <c r="H988" s="136">
        <f>MAX(0,MIN(1,NORMINV(RAND(),Taux_Recup,Ecart_Type_Recup)))</f>
        <v/>
      </c>
      <c r="I988" s="136">
        <f>MAX(0,MIN(1,NORMINV(RAND(),Taux_Recup,Ecart_Type_Recup)))</f>
        <v/>
      </c>
      <c r="J988" s="137">
        <f>SIMULATEUR!$L$6*(SIMULATEUR!$H$6*B988-Cout_Audit)</f>
        <v/>
      </c>
      <c r="K988" s="137">
        <f>SIMULATEUR!$L$7*(SIMULATEUR!$H$7*C988-Cout_Audit)</f>
        <v/>
      </c>
      <c r="L988" s="137">
        <f>SIMULATEUR!$L$8*(SIMULATEUR!$H$8*D988-Cout_Audit)</f>
        <v/>
      </c>
      <c r="M988" s="137">
        <f>SIMULATEUR!$L$9*(SIMULATEUR!$H$9*E988-Cout_Audit)</f>
        <v/>
      </c>
      <c r="N988" s="137">
        <f>SIMULATEUR!$L$10*(SIMULATEUR!$H$10*F988-Cout_Audit)</f>
        <v/>
      </c>
      <c r="O988" s="137">
        <f>SIMULATEUR!$L$11*(SIMULATEUR!$H$11*G988-Cout_Audit)</f>
        <v/>
      </c>
      <c r="P988" s="137">
        <f>SIMULATEUR!$L$12*(SIMULATEUR!$H$12*H988-Cout_Audit)</f>
        <v/>
      </c>
      <c r="Q988" s="137">
        <f>SIMULATEUR!$L$13*(SIMULATEUR!$H$13*I988-Cout_Audit)</f>
        <v/>
      </c>
      <c r="S988" s="138">
        <f>SUM(J988:Q988)</f>
        <v/>
      </c>
    </row>
    <row r="989">
      <c r="A989" s="135" t="n">
        <v>986</v>
      </c>
      <c r="B989" s="136">
        <f>MAX(0,MIN(1,NORMINV(RAND(),Taux_Recup,Ecart_Type_Recup)))</f>
        <v/>
      </c>
      <c r="C989" s="136">
        <f>MAX(0,MIN(1,NORMINV(RAND(),Taux_Recup,Ecart_Type_Recup)))</f>
        <v/>
      </c>
      <c r="D989" s="136">
        <f>MAX(0,MIN(1,NORMINV(RAND(),Taux_Recup,Ecart_Type_Recup)))</f>
        <v/>
      </c>
      <c r="E989" s="136">
        <f>MAX(0,MIN(1,NORMINV(RAND(),Taux_Recup,Ecart_Type_Recup)))</f>
        <v/>
      </c>
      <c r="F989" s="136">
        <f>MAX(0,MIN(1,NORMINV(RAND(),Taux_Recup,Ecart_Type_Recup)))</f>
        <v/>
      </c>
      <c r="G989" s="136">
        <f>MAX(0,MIN(1,NORMINV(RAND(),Taux_Recup,Ecart_Type_Recup)))</f>
        <v/>
      </c>
      <c r="H989" s="136">
        <f>MAX(0,MIN(1,NORMINV(RAND(),Taux_Recup,Ecart_Type_Recup)))</f>
        <v/>
      </c>
      <c r="I989" s="136">
        <f>MAX(0,MIN(1,NORMINV(RAND(),Taux_Recup,Ecart_Type_Recup)))</f>
        <v/>
      </c>
      <c r="J989" s="137">
        <f>SIMULATEUR!$L$6*(SIMULATEUR!$H$6*B989-Cout_Audit)</f>
        <v/>
      </c>
      <c r="K989" s="137">
        <f>SIMULATEUR!$L$7*(SIMULATEUR!$H$7*C989-Cout_Audit)</f>
        <v/>
      </c>
      <c r="L989" s="137">
        <f>SIMULATEUR!$L$8*(SIMULATEUR!$H$8*D989-Cout_Audit)</f>
        <v/>
      </c>
      <c r="M989" s="137">
        <f>SIMULATEUR!$L$9*(SIMULATEUR!$H$9*E989-Cout_Audit)</f>
        <v/>
      </c>
      <c r="N989" s="137">
        <f>SIMULATEUR!$L$10*(SIMULATEUR!$H$10*F989-Cout_Audit)</f>
        <v/>
      </c>
      <c r="O989" s="137">
        <f>SIMULATEUR!$L$11*(SIMULATEUR!$H$11*G989-Cout_Audit)</f>
        <v/>
      </c>
      <c r="P989" s="137">
        <f>SIMULATEUR!$L$12*(SIMULATEUR!$H$12*H989-Cout_Audit)</f>
        <v/>
      </c>
      <c r="Q989" s="137">
        <f>SIMULATEUR!$L$13*(SIMULATEUR!$H$13*I989-Cout_Audit)</f>
        <v/>
      </c>
      <c r="S989" s="138">
        <f>SUM(J989:Q989)</f>
        <v/>
      </c>
    </row>
    <row r="990">
      <c r="A990" s="135" t="n">
        <v>987</v>
      </c>
      <c r="B990" s="136">
        <f>MAX(0,MIN(1,NORMINV(RAND(),Taux_Recup,Ecart_Type_Recup)))</f>
        <v/>
      </c>
      <c r="C990" s="136">
        <f>MAX(0,MIN(1,NORMINV(RAND(),Taux_Recup,Ecart_Type_Recup)))</f>
        <v/>
      </c>
      <c r="D990" s="136">
        <f>MAX(0,MIN(1,NORMINV(RAND(),Taux_Recup,Ecart_Type_Recup)))</f>
        <v/>
      </c>
      <c r="E990" s="136">
        <f>MAX(0,MIN(1,NORMINV(RAND(),Taux_Recup,Ecart_Type_Recup)))</f>
        <v/>
      </c>
      <c r="F990" s="136">
        <f>MAX(0,MIN(1,NORMINV(RAND(),Taux_Recup,Ecart_Type_Recup)))</f>
        <v/>
      </c>
      <c r="G990" s="136">
        <f>MAX(0,MIN(1,NORMINV(RAND(),Taux_Recup,Ecart_Type_Recup)))</f>
        <v/>
      </c>
      <c r="H990" s="136">
        <f>MAX(0,MIN(1,NORMINV(RAND(),Taux_Recup,Ecart_Type_Recup)))</f>
        <v/>
      </c>
      <c r="I990" s="136">
        <f>MAX(0,MIN(1,NORMINV(RAND(),Taux_Recup,Ecart_Type_Recup)))</f>
        <v/>
      </c>
      <c r="J990" s="137">
        <f>SIMULATEUR!$L$6*(SIMULATEUR!$H$6*B990-Cout_Audit)</f>
        <v/>
      </c>
      <c r="K990" s="137">
        <f>SIMULATEUR!$L$7*(SIMULATEUR!$H$7*C990-Cout_Audit)</f>
        <v/>
      </c>
      <c r="L990" s="137">
        <f>SIMULATEUR!$L$8*(SIMULATEUR!$H$8*D990-Cout_Audit)</f>
        <v/>
      </c>
      <c r="M990" s="137">
        <f>SIMULATEUR!$L$9*(SIMULATEUR!$H$9*E990-Cout_Audit)</f>
        <v/>
      </c>
      <c r="N990" s="137">
        <f>SIMULATEUR!$L$10*(SIMULATEUR!$H$10*F990-Cout_Audit)</f>
        <v/>
      </c>
      <c r="O990" s="137">
        <f>SIMULATEUR!$L$11*(SIMULATEUR!$H$11*G990-Cout_Audit)</f>
        <v/>
      </c>
      <c r="P990" s="137">
        <f>SIMULATEUR!$L$12*(SIMULATEUR!$H$12*H990-Cout_Audit)</f>
        <v/>
      </c>
      <c r="Q990" s="137">
        <f>SIMULATEUR!$L$13*(SIMULATEUR!$H$13*I990-Cout_Audit)</f>
        <v/>
      </c>
      <c r="S990" s="138">
        <f>SUM(J990:Q990)</f>
        <v/>
      </c>
    </row>
    <row r="991">
      <c r="A991" s="135" t="n">
        <v>988</v>
      </c>
      <c r="B991" s="136">
        <f>MAX(0,MIN(1,NORMINV(RAND(),Taux_Recup,Ecart_Type_Recup)))</f>
        <v/>
      </c>
      <c r="C991" s="136">
        <f>MAX(0,MIN(1,NORMINV(RAND(),Taux_Recup,Ecart_Type_Recup)))</f>
        <v/>
      </c>
      <c r="D991" s="136">
        <f>MAX(0,MIN(1,NORMINV(RAND(),Taux_Recup,Ecart_Type_Recup)))</f>
        <v/>
      </c>
      <c r="E991" s="136">
        <f>MAX(0,MIN(1,NORMINV(RAND(),Taux_Recup,Ecart_Type_Recup)))</f>
        <v/>
      </c>
      <c r="F991" s="136">
        <f>MAX(0,MIN(1,NORMINV(RAND(),Taux_Recup,Ecart_Type_Recup)))</f>
        <v/>
      </c>
      <c r="G991" s="136">
        <f>MAX(0,MIN(1,NORMINV(RAND(),Taux_Recup,Ecart_Type_Recup)))</f>
        <v/>
      </c>
      <c r="H991" s="136">
        <f>MAX(0,MIN(1,NORMINV(RAND(),Taux_Recup,Ecart_Type_Recup)))</f>
        <v/>
      </c>
      <c r="I991" s="136">
        <f>MAX(0,MIN(1,NORMINV(RAND(),Taux_Recup,Ecart_Type_Recup)))</f>
        <v/>
      </c>
      <c r="J991" s="137">
        <f>SIMULATEUR!$L$6*(SIMULATEUR!$H$6*B991-Cout_Audit)</f>
        <v/>
      </c>
      <c r="K991" s="137">
        <f>SIMULATEUR!$L$7*(SIMULATEUR!$H$7*C991-Cout_Audit)</f>
        <v/>
      </c>
      <c r="L991" s="137">
        <f>SIMULATEUR!$L$8*(SIMULATEUR!$H$8*D991-Cout_Audit)</f>
        <v/>
      </c>
      <c r="M991" s="137">
        <f>SIMULATEUR!$L$9*(SIMULATEUR!$H$9*E991-Cout_Audit)</f>
        <v/>
      </c>
      <c r="N991" s="137">
        <f>SIMULATEUR!$L$10*(SIMULATEUR!$H$10*F991-Cout_Audit)</f>
        <v/>
      </c>
      <c r="O991" s="137">
        <f>SIMULATEUR!$L$11*(SIMULATEUR!$H$11*G991-Cout_Audit)</f>
        <v/>
      </c>
      <c r="P991" s="137">
        <f>SIMULATEUR!$L$12*(SIMULATEUR!$H$12*H991-Cout_Audit)</f>
        <v/>
      </c>
      <c r="Q991" s="137">
        <f>SIMULATEUR!$L$13*(SIMULATEUR!$H$13*I991-Cout_Audit)</f>
        <v/>
      </c>
      <c r="S991" s="138">
        <f>SUM(J991:Q991)</f>
        <v/>
      </c>
    </row>
    <row r="992">
      <c r="A992" s="135" t="n">
        <v>989</v>
      </c>
      <c r="B992" s="136">
        <f>MAX(0,MIN(1,NORMINV(RAND(),Taux_Recup,Ecart_Type_Recup)))</f>
        <v/>
      </c>
      <c r="C992" s="136">
        <f>MAX(0,MIN(1,NORMINV(RAND(),Taux_Recup,Ecart_Type_Recup)))</f>
        <v/>
      </c>
      <c r="D992" s="136">
        <f>MAX(0,MIN(1,NORMINV(RAND(),Taux_Recup,Ecart_Type_Recup)))</f>
        <v/>
      </c>
      <c r="E992" s="136">
        <f>MAX(0,MIN(1,NORMINV(RAND(),Taux_Recup,Ecart_Type_Recup)))</f>
        <v/>
      </c>
      <c r="F992" s="136">
        <f>MAX(0,MIN(1,NORMINV(RAND(),Taux_Recup,Ecart_Type_Recup)))</f>
        <v/>
      </c>
      <c r="G992" s="136">
        <f>MAX(0,MIN(1,NORMINV(RAND(),Taux_Recup,Ecart_Type_Recup)))</f>
        <v/>
      </c>
      <c r="H992" s="136">
        <f>MAX(0,MIN(1,NORMINV(RAND(),Taux_Recup,Ecart_Type_Recup)))</f>
        <v/>
      </c>
      <c r="I992" s="136">
        <f>MAX(0,MIN(1,NORMINV(RAND(),Taux_Recup,Ecart_Type_Recup)))</f>
        <v/>
      </c>
      <c r="J992" s="137">
        <f>SIMULATEUR!$L$6*(SIMULATEUR!$H$6*B992-Cout_Audit)</f>
        <v/>
      </c>
      <c r="K992" s="137">
        <f>SIMULATEUR!$L$7*(SIMULATEUR!$H$7*C992-Cout_Audit)</f>
        <v/>
      </c>
      <c r="L992" s="137">
        <f>SIMULATEUR!$L$8*(SIMULATEUR!$H$8*D992-Cout_Audit)</f>
        <v/>
      </c>
      <c r="M992" s="137">
        <f>SIMULATEUR!$L$9*(SIMULATEUR!$H$9*E992-Cout_Audit)</f>
        <v/>
      </c>
      <c r="N992" s="137">
        <f>SIMULATEUR!$L$10*(SIMULATEUR!$H$10*F992-Cout_Audit)</f>
        <v/>
      </c>
      <c r="O992" s="137">
        <f>SIMULATEUR!$L$11*(SIMULATEUR!$H$11*G992-Cout_Audit)</f>
        <v/>
      </c>
      <c r="P992" s="137">
        <f>SIMULATEUR!$L$12*(SIMULATEUR!$H$12*H992-Cout_Audit)</f>
        <v/>
      </c>
      <c r="Q992" s="137">
        <f>SIMULATEUR!$L$13*(SIMULATEUR!$H$13*I992-Cout_Audit)</f>
        <v/>
      </c>
      <c r="S992" s="138">
        <f>SUM(J992:Q992)</f>
        <v/>
      </c>
    </row>
    <row r="993">
      <c r="A993" s="135" t="n">
        <v>990</v>
      </c>
      <c r="B993" s="136">
        <f>MAX(0,MIN(1,NORMINV(RAND(),Taux_Recup,Ecart_Type_Recup)))</f>
        <v/>
      </c>
      <c r="C993" s="136">
        <f>MAX(0,MIN(1,NORMINV(RAND(),Taux_Recup,Ecart_Type_Recup)))</f>
        <v/>
      </c>
      <c r="D993" s="136">
        <f>MAX(0,MIN(1,NORMINV(RAND(),Taux_Recup,Ecart_Type_Recup)))</f>
        <v/>
      </c>
      <c r="E993" s="136">
        <f>MAX(0,MIN(1,NORMINV(RAND(),Taux_Recup,Ecart_Type_Recup)))</f>
        <v/>
      </c>
      <c r="F993" s="136">
        <f>MAX(0,MIN(1,NORMINV(RAND(),Taux_Recup,Ecart_Type_Recup)))</f>
        <v/>
      </c>
      <c r="G993" s="136">
        <f>MAX(0,MIN(1,NORMINV(RAND(),Taux_Recup,Ecart_Type_Recup)))</f>
        <v/>
      </c>
      <c r="H993" s="136">
        <f>MAX(0,MIN(1,NORMINV(RAND(),Taux_Recup,Ecart_Type_Recup)))</f>
        <v/>
      </c>
      <c r="I993" s="136">
        <f>MAX(0,MIN(1,NORMINV(RAND(),Taux_Recup,Ecart_Type_Recup)))</f>
        <v/>
      </c>
      <c r="J993" s="137">
        <f>SIMULATEUR!$L$6*(SIMULATEUR!$H$6*B993-Cout_Audit)</f>
        <v/>
      </c>
      <c r="K993" s="137">
        <f>SIMULATEUR!$L$7*(SIMULATEUR!$H$7*C993-Cout_Audit)</f>
        <v/>
      </c>
      <c r="L993" s="137">
        <f>SIMULATEUR!$L$8*(SIMULATEUR!$H$8*D993-Cout_Audit)</f>
        <v/>
      </c>
      <c r="M993" s="137">
        <f>SIMULATEUR!$L$9*(SIMULATEUR!$H$9*E993-Cout_Audit)</f>
        <v/>
      </c>
      <c r="N993" s="137">
        <f>SIMULATEUR!$L$10*(SIMULATEUR!$H$10*F993-Cout_Audit)</f>
        <v/>
      </c>
      <c r="O993" s="137">
        <f>SIMULATEUR!$L$11*(SIMULATEUR!$H$11*G993-Cout_Audit)</f>
        <v/>
      </c>
      <c r="P993" s="137">
        <f>SIMULATEUR!$L$12*(SIMULATEUR!$H$12*H993-Cout_Audit)</f>
        <v/>
      </c>
      <c r="Q993" s="137">
        <f>SIMULATEUR!$L$13*(SIMULATEUR!$H$13*I993-Cout_Audit)</f>
        <v/>
      </c>
      <c r="S993" s="138">
        <f>SUM(J993:Q993)</f>
        <v/>
      </c>
    </row>
    <row r="994">
      <c r="A994" s="135" t="n">
        <v>991</v>
      </c>
      <c r="B994" s="136">
        <f>MAX(0,MIN(1,NORMINV(RAND(),Taux_Recup,Ecart_Type_Recup)))</f>
        <v/>
      </c>
      <c r="C994" s="136">
        <f>MAX(0,MIN(1,NORMINV(RAND(),Taux_Recup,Ecart_Type_Recup)))</f>
        <v/>
      </c>
      <c r="D994" s="136">
        <f>MAX(0,MIN(1,NORMINV(RAND(),Taux_Recup,Ecart_Type_Recup)))</f>
        <v/>
      </c>
      <c r="E994" s="136">
        <f>MAX(0,MIN(1,NORMINV(RAND(),Taux_Recup,Ecart_Type_Recup)))</f>
        <v/>
      </c>
      <c r="F994" s="136">
        <f>MAX(0,MIN(1,NORMINV(RAND(),Taux_Recup,Ecart_Type_Recup)))</f>
        <v/>
      </c>
      <c r="G994" s="136">
        <f>MAX(0,MIN(1,NORMINV(RAND(),Taux_Recup,Ecart_Type_Recup)))</f>
        <v/>
      </c>
      <c r="H994" s="136">
        <f>MAX(0,MIN(1,NORMINV(RAND(),Taux_Recup,Ecart_Type_Recup)))</f>
        <v/>
      </c>
      <c r="I994" s="136">
        <f>MAX(0,MIN(1,NORMINV(RAND(),Taux_Recup,Ecart_Type_Recup)))</f>
        <v/>
      </c>
      <c r="J994" s="137">
        <f>SIMULATEUR!$L$6*(SIMULATEUR!$H$6*B994-Cout_Audit)</f>
        <v/>
      </c>
      <c r="K994" s="137">
        <f>SIMULATEUR!$L$7*(SIMULATEUR!$H$7*C994-Cout_Audit)</f>
        <v/>
      </c>
      <c r="L994" s="137">
        <f>SIMULATEUR!$L$8*(SIMULATEUR!$H$8*D994-Cout_Audit)</f>
        <v/>
      </c>
      <c r="M994" s="137">
        <f>SIMULATEUR!$L$9*(SIMULATEUR!$H$9*E994-Cout_Audit)</f>
        <v/>
      </c>
      <c r="N994" s="137">
        <f>SIMULATEUR!$L$10*(SIMULATEUR!$H$10*F994-Cout_Audit)</f>
        <v/>
      </c>
      <c r="O994" s="137">
        <f>SIMULATEUR!$L$11*(SIMULATEUR!$H$11*G994-Cout_Audit)</f>
        <v/>
      </c>
      <c r="P994" s="137">
        <f>SIMULATEUR!$L$12*(SIMULATEUR!$H$12*H994-Cout_Audit)</f>
        <v/>
      </c>
      <c r="Q994" s="137">
        <f>SIMULATEUR!$L$13*(SIMULATEUR!$H$13*I994-Cout_Audit)</f>
        <v/>
      </c>
      <c r="S994" s="138">
        <f>SUM(J994:Q994)</f>
        <v/>
      </c>
    </row>
    <row r="995">
      <c r="A995" s="135" t="n">
        <v>992</v>
      </c>
      <c r="B995" s="136">
        <f>MAX(0,MIN(1,NORMINV(RAND(),Taux_Recup,Ecart_Type_Recup)))</f>
        <v/>
      </c>
      <c r="C995" s="136">
        <f>MAX(0,MIN(1,NORMINV(RAND(),Taux_Recup,Ecart_Type_Recup)))</f>
        <v/>
      </c>
      <c r="D995" s="136">
        <f>MAX(0,MIN(1,NORMINV(RAND(),Taux_Recup,Ecart_Type_Recup)))</f>
        <v/>
      </c>
      <c r="E995" s="136">
        <f>MAX(0,MIN(1,NORMINV(RAND(),Taux_Recup,Ecart_Type_Recup)))</f>
        <v/>
      </c>
      <c r="F995" s="136">
        <f>MAX(0,MIN(1,NORMINV(RAND(),Taux_Recup,Ecart_Type_Recup)))</f>
        <v/>
      </c>
      <c r="G995" s="136">
        <f>MAX(0,MIN(1,NORMINV(RAND(),Taux_Recup,Ecart_Type_Recup)))</f>
        <v/>
      </c>
      <c r="H995" s="136">
        <f>MAX(0,MIN(1,NORMINV(RAND(),Taux_Recup,Ecart_Type_Recup)))</f>
        <v/>
      </c>
      <c r="I995" s="136">
        <f>MAX(0,MIN(1,NORMINV(RAND(),Taux_Recup,Ecart_Type_Recup)))</f>
        <v/>
      </c>
      <c r="J995" s="137">
        <f>SIMULATEUR!$L$6*(SIMULATEUR!$H$6*B995-Cout_Audit)</f>
        <v/>
      </c>
      <c r="K995" s="137">
        <f>SIMULATEUR!$L$7*(SIMULATEUR!$H$7*C995-Cout_Audit)</f>
        <v/>
      </c>
      <c r="L995" s="137">
        <f>SIMULATEUR!$L$8*(SIMULATEUR!$H$8*D995-Cout_Audit)</f>
        <v/>
      </c>
      <c r="M995" s="137">
        <f>SIMULATEUR!$L$9*(SIMULATEUR!$H$9*E995-Cout_Audit)</f>
        <v/>
      </c>
      <c r="N995" s="137">
        <f>SIMULATEUR!$L$10*(SIMULATEUR!$H$10*F995-Cout_Audit)</f>
        <v/>
      </c>
      <c r="O995" s="137">
        <f>SIMULATEUR!$L$11*(SIMULATEUR!$H$11*G995-Cout_Audit)</f>
        <v/>
      </c>
      <c r="P995" s="137">
        <f>SIMULATEUR!$L$12*(SIMULATEUR!$H$12*H995-Cout_Audit)</f>
        <v/>
      </c>
      <c r="Q995" s="137">
        <f>SIMULATEUR!$L$13*(SIMULATEUR!$H$13*I995-Cout_Audit)</f>
        <v/>
      </c>
      <c r="S995" s="138">
        <f>SUM(J995:Q995)</f>
        <v/>
      </c>
    </row>
    <row r="996">
      <c r="A996" s="135" t="n">
        <v>993</v>
      </c>
      <c r="B996" s="136">
        <f>MAX(0,MIN(1,NORMINV(RAND(),Taux_Recup,Ecart_Type_Recup)))</f>
        <v/>
      </c>
      <c r="C996" s="136">
        <f>MAX(0,MIN(1,NORMINV(RAND(),Taux_Recup,Ecart_Type_Recup)))</f>
        <v/>
      </c>
      <c r="D996" s="136">
        <f>MAX(0,MIN(1,NORMINV(RAND(),Taux_Recup,Ecart_Type_Recup)))</f>
        <v/>
      </c>
      <c r="E996" s="136">
        <f>MAX(0,MIN(1,NORMINV(RAND(),Taux_Recup,Ecart_Type_Recup)))</f>
        <v/>
      </c>
      <c r="F996" s="136">
        <f>MAX(0,MIN(1,NORMINV(RAND(),Taux_Recup,Ecart_Type_Recup)))</f>
        <v/>
      </c>
      <c r="G996" s="136">
        <f>MAX(0,MIN(1,NORMINV(RAND(),Taux_Recup,Ecart_Type_Recup)))</f>
        <v/>
      </c>
      <c r="H996" s="136">
        <f>MAX(0,MIN(1,NORMINV(RAND(),Taux_Recup,Ecart_Type_Recup)))</f>
        <v/>
      </c>
      <c r="I996" s="136">
        <f>MAX(0,MIN(1,NORMINV(RAND(),Taux_Recup,Ecart_Type_Recup)))</f>
        <v/>
      </c>
      <c r="J996" s="137">
        <f>SIMULATEUR!$L$6*(SIMULATEUR!$H$6*B996-Cout_Audit)</f>
        <v/>
      </c>
      <c r="K996" s="137">
        <f>SIMULATEUR!$L$7*(SIMULATEUR!$H$7*C996-Cout_Audit)</f>
        <v/>
      </c>
      <c r="L996" s="137">
        <f>SIMULATEUR!$L$8*(SIMULATEUR!$H$8*D996-Cout_Audit)</f>
        <v/>
      </c>
      <c r="M996" s="137">
        <f>SIMULATEUR!$L$9*(SIMULATEUR!$H$9*E996-Cout_Audit)</f>
        <v/>
      </c>
      <c r="N996" s="137">
        <f>SIMULATEUR!$L$10*(SIMULATEUR!$H$10*F996-Cout_Audit)</f>
        <v/>
      </c>
      <c r="O996" s="137">
        <f>SIMULATEUR!$L$11*(SIMULATEUR!$H$11*G996-Cout_Audit)</f>
        <v/>
      </c>
      <c r="P996" s="137">
        <f>SIMULATEUR!$L$12*(SIMULATEUR!$H$12*H996-Cout_Audit)</f>
        <v/>
      </c>
      <c r="Q996" s="137">
        <f>SIMULATEUR!$L$13*(SIMULATEUR!$H$13*I996-Cout_Audit)</f>
        <v/>
      </c>
      <c r="S996" s="138">
        <f>SUM(J996:Q996)</f>
        <v/>
      </c>
    </row>
    <row r="997">
      <c r="A997" s="135" t="n">
        <v>994</v>
      </c>
      <c r="B997" s="136">
        <f>MAX(0,MIN(1,NORMINV(RAND(),Taux_Recup,Ecart_Type_Recup)))</f>
        <v/>
      </c>
      <c r="C997" s="136">
        <f>MAX(0,MIN(1,NORMINV(RAND(),Taux_Recup,Ecart_Type_Recup)))</f>
        <v/>
      </c>
      <c r="D997" s="136">
        <f>MAX(0,MIN(1,NORMINV(RAND(),Taux_Recup,Ecart_Type_Recup)))</f>
        <v/>
      </c>
      <c r="E997" s="136">
        <f>MAX(0,MIN(1,NORMINV(RAND(),Taux_Recup,Ecart_Type_Recup)))</f>
        <v/>
      </c>
      <c r="F997" s="136">
        <f>MAX(0,MIN(1,NORMINV(RAND(),Taux_Recup,Ecart_Type_Recup)))</f>
        <v/>
      </c>
      <c r="G997" s="136">
        <f>MAX(0,MIN(1,NORMINV(RAND(),Taux_Recup,Ecart_Type_Recup)))</f>
        <v/>
      </c>
      <c r="H997" s="136">
        <f>MAX(0,MIN(1,NORMINV(RAND(),Taux_Recup,Ecart_Type_Recup)))</f>
        <v/>
      </c>
      <c r="I997" s="136">
        <f>MAX(0,MIN(1,NORMINV(RAND(),Taux_Recup,Ecart_Type_Recup)))</f>
        <v/>
      </c>
      <c r="J997" s="137">
        <f>SIMULATEUR!$L$6*(SIMULATEUR!$H$6*B997-Cout_Audit)</f>
        <v/>
      </c>
      <c r="K997" s="137">
        <f>SIMULATEUR!$L$7*(SIMULATEUR!$H$7*C997-Cout_Audit)</f>
        <v/>
      </c>
      <c r="L997" s="137">
        <f>SIMULATEUR!$L$8*(SIMULATEUR!$H$8*D997-Cout_Audit)</f>
        <v/>
      </c>
      <c r="M997" s="137">
        <f>SIMULATEUR!$L$9*(SIMULATEUR!$H$9*E997-Cout_Audit)</f>
        <v/>
      </c>
      <c r="N997" s="137">
        <f>SIMULATEUR!$L$10*(SIMULATEUR!$H$10*F997-Cout_Audit)</f>
        <v/>
      </c>
      <c r="O997" s="137">
        <f>SIMULATEUR!$L$11*(SIMULATEUR!$H$11*G997-Cout_Audit)</f>
        <v/>
      </c>
      <c r="P997" s="137">
        <f>SIMULATEUR!$L$12*(SIMULATEUR!$H$12*H997-Cout_Audit)</f>
        <v/>
      </c>
      <c r="Q997" s="137">
        <f>SIMULATEUR!$L$13*(SIMULATEUR!$H$13*I997-Cout_Audit)</f>
        <v/>
      </c>
      <c r="S997" s="138">
        <f>SUM(J997:Q997)</f>
        <v/>
      </c>
    </row>
    <row r="998">
      <c r="A998" s="135" t="n">
        <v>995</v>
      </c>
      <c r="B998" s="136">
        <f>MAX(0,MIN(1,NORMINV(RAND(),Taux_Recup,Ecart_Type_Recup)))</f>
        <v/>
      </c>
      <c r="C998" s="136">
        <f>MAX(0,MIN(1,NORMINV(RAND(),Taux_Recup,Ecart_Type_Recup)))</f>
        <v/>
      </c>
      <c r="D998" s="136">
        <f>MAX(0,MIN(1,NORMINV(RAND(),Taux_Recup,Ecart_Type_Recup)))</f>
        <v/>
      </c>
      <c r="E998" s="136">
        <f>MAX(0,MIN(1,NORMINV(RAND(),Taux_Recup,Ecart_Type_Recup)))</f>
        <v/>
      </c>
      <c r="F998" s="136">
        <f>MAX(0,MIN(1,NORMINV(RAND(),Taux_Recup,Ecart_Type_Recup)))</f>
        <v/>
      </c>
      <c r="G998" s="136">
        <f>MAX(0,MIN(1,NORMINV(RAND(),Taux_Recup,Ecart_Type_Recup)))</f>
        <v/>
      </c>
      <c r="H998" s="136">
        <f>MAX(0,MIN(1,NORMINV(RAND(),Taux_Recup,Ecart_Type_Recup)))</f>
        <v/>
      </c>
      <c r="I998" s="136">
        <f>MAX(0,MIN(1,NORMINV(RAND(),Taux_Recup,Ecart_Type_Recup)))</f>
        <v/>
      </c>
      <c r="J998" s="137">
        <f>SIMULATEUR!$L$6*(SIMULATEUR!$H$6*B998-Cout_Audit)</f>
        <v/>
      </c>
      <c r="K998" s="137">
        <f>SIMULATEUR!$L$7*(SIMULATEUR!$H$7*C998-Cout_Audit)</f>
        <v/>
      </c>
      <c r="L998" s="137">
        <f>SIMULATEUR!$L$8*(SIMULATEUR!$H$8*D998-Cout_Audit)</f>
        <v/>
      </c>
      <c r="M998" s="137">
        <f>SIMULATEUR!$L$9*(SIMULATEUR!$H$9*E998-Cout_Audit)</f>
        <v/>
      </c>
      <c r="N998" s="137">
        <f>SIMULATEUR!$L$10*(SIMULATEUR!$H$10*F998-Cout_Audit)</f>
        <v/>
      </c>
      <c r="O998" s="137">
        <f>SIMULATEUR!$L$11*(SIMULATEUR!$H$11*G998-Cout_Audit)</f>
        <v/>
      </c>
      <c r="P998" s="137">
        <f>SIMULATEUR!$L$12*(SIMULATEUR!$H$12*H998-Cout_Audit)</f>
        <v/>
      </c>
      <c r="Q998" s="137">
        <f>SIMULATEUR!$L$13*(SIMULATEUR!$H$13*I998-Cout_Audit)</f>
        <v/>
      </c>
      <c r="S998" s="138">
        <f>SUM(J998:Q998)</f>
        <v/>
      </c>
    </row>
    <row r="999">
      <c r="A999" s="135" t="n">
        <v>996</v>
      </c>
      <c r="B999" s="136">
        <f>MAX(0,MIN(1,NORMINV(RAND(),Taux_Recup,Ecart_Type_Recup)))</f>
        <v/>
      </c>
      <c r="C999" s="136">
        <f>MAX(0,MIN(1,NORMINV(RAND(),Taux_Recup,Ecart_Type_Recup)))</f>
        <v/>
      </c>
      <c r="D999" s="136">
        <f>MAX(0,MIN(1,NORMINV(RAND(),Taux_Recup,Ecart_Type_Recup)))</f>
        <v/>
      </c>
      <c r="E999" s="136">
        <f>MAX(0,MIN(1,NORMINV(RAND(),Taux_Recup,Ecart_Type_Recup)))</f>
        <v/>
      </c>
      <c r="F999" s="136">
        <f>MAX(0,MIN(1,NORMINV(RAND(),Taux_Recup,Ecart_Type_Recup)))</f>
        <v/>
      </c>
      <c r="G999" s="136">
        <f>MAX(0,MIN(1,NORMINV(RAND(),Taux_Recup,Ecart_Type_Recup)))</f>
        <v/>
      </c>
      <c r="H999" s="136">
        <f>MAX(0,MIN(1,NORMINV(RAND(),Taux_Recup,Ecart_Type_Recup)))</f>
        <v/>
      </c>
      <c r="I999" s="136">
        <f>MAX(0,MIN(1,NORMINV(RAND(),Taux_Recup,Ecart_Type_Recup)))</f>
        <v/>
      </c>
      <c r="J999" s="137">
        <f>SIMULATEUR!$L$6*(SIMULATEUR!$H$6*B999-Cout_Audit)</f>
        <v/>
      </c>
      <c r="K999" s="137">
        <f>SIMULATEUR!$L$7*(SIMULATEUR!$H$7*C999-Cout_Audit)</f>
        <v/>
      </c>
      <c r="L999" s="137">
        <f>SIMULATEUR!$L$8*(SIMULATEUR!$H$8*D999-Cout_Audit)</f>
        <v/>
      </c>
      <c r="M999" s="137">
        <f>SIMULATEUR!$L$9*(SIMULATEUR!$H$9*E999-Cout_Audit)</f>
        <v/>
      </c>
      <c r="N999" s="137">
        <f>SIMULATEUR!$L$10*(SIMULATEUR!$H$10*F999-Cout_Audit)</f>
        <v/>
      </c>
      <c r="O999" s="137">
        <f>SIMULATEUR!$L$11*(SIMULATEUR!$H$11*G999-Cout_Audit)</f>
        <v/>
      </c>
      <c r="P999" s="137">
        <f>SIMULATEUR!$L$12*(SIMULATEUR!$H$12*H999-Cout_Audit)</f>
        <v/>
      </c>
      <c r="Q999" s="137">
        <f>SIMULATEUR!$L$13*(SIMULATEUR!$H$13*I999-Cout_Audit)</f>
        <v/>
      </c>
      <c r="S999" s="138">
        <f>SUM(J999:Q999)</f>
        <v/>
      </c>
    </row>
    <row r="1000">
      <c r="A1000" s="135" t="n">
        <v>997</v>
      </c>
      <c r="B1000" s="136">
        <f>MAX(0,MIN(1,NORMINV(RAND(),Taux_Recup,Ecart_Type_Recup)))</f>
        <v/>
      </c>
      <c r="C1000" s="136">
        <f>MAX(0,MIN(1,NORMINV(RAND(),Taux_Recup,Ecart_Type_Recup)))</f>
        <v/>
      </c>
      <c r="D1000" s="136">
        <f>MAX(0,MIN(1,NORMINV(RAND(),Taux_Recup,Ecart_Type_Recup)))</f>
        <v/>
      </c>
      <c r="E1000" s="136">
        <f>MAX(0,MIN(1,NORMINV(RAND(),Taux_Recup,Ecart_Type_Recup)))</f>
        <v/>
      </c>
      <c r="F1000" s="136">
        <f>MAX(0,MIN(1,NORMINV(RAND(),Taux_Recup,Ecart_Type_Recup)))</f>
        <v/>
      </c>
      <c r="G1000" s="136">
        <f>MAX(0,MIN(1,NORMINV(RAND(),Taux_Recup,Ecart_Type_Recup)))</f>
        <v/>
      </c>
      <c r="H1000" s="136">
        <f>MAX(0,MIN(1,NORMINV(RAND(),Taux_Recup,Ecart_Type_Recup)))</f>
        <v/>
      </c>
      <c r="I1000" s="136">
        <f>MAX(0,MIN(1,NORMINV(RAND(),Taux_Recup,Ecart_Type_Recup)))</f>
        <v/>
      </c>
      <c r="J1000" s="137">
        <f>SIMULATEUR!$L$6*(SIMULATEUR!$H$6*B1000-Cout_Audit)</f>
        <v/>
      </c>
      <c r="K1000" s="137">
        <f>SIMULATEUR!$L$7*(SIMULATEUR!$H$7*C1000-Cout_Audit)</f>
        <v/>
      </c>
      <c r="L1000" s="137">
        <f>SIMULATEUR!$L$8*(SIMULATEUR!$H$8*D1000-Cout_Audit)</f>
        <v/>
      </c>
      <c r="M1000" s="137">
        <f>SIMULATEUR!$L$9*(SIMULATEUR!$H$9*E1000-Cout_Audit)</f>
        <v/>
      </c>
      <c r="N1000" s="137">
        <f>SIMULATEUR!$L$10*(SIMULATEUR!$H$10*F1000-Cout_Audit)</f>
        <v/>
      </c>
      <c r="O1000" s="137">
        <f>SIMULATEUR!$L$11*(SIMULATEUR!$H$11*G1000-Cout_Audit)</f>
        <v/>
      </c>
      <c r="P1000" s="137">
        <f>SIMULATEUR!$L$12*(SIMULATEUR!$H$12*H1000-Cout_Audit)</f>
        <v/>
      </c>
      <c r="Q1000" s="137">
        <f>SIMULATEUR!$L$13*(SIMULATEUR!$H$13*I1000-Cout_Audit)</f>
        <v/>
      </c>
      <c r="S1000" s="138">
        <f>SUM(J1000:Q1000)</f>
        <v/>
      </c>
    </row>
    <row r="1001">
      <c r="A1001" s="135" t="n">
        <v>998</v>
      </c>
      <c r="B1001" s="136">
        <f>MAX(0,MIN(1,NORMINV(RAND(),Taux_Recup,Ecart_Type_Recup)))</f>
        <v/>
      </c>
      <c r="C1001" s="136">
        <f>MAX(0,MIN(1,NORMINV(RAND(),Taux_Recup,Ecart_Type_Recup)))</f>
        <v/>
      </c>
      <c r="D1001" s="136">
        <f>MAX(0,MIN(1,NORMINV(RAND(),Taux_Recup,Ecart_Type_Recup)))</f>
        <v/>
      </c>
      <c r="E1001" s="136">
        <f>MAX(0,MIN(1,NORMINV(RAND(),Taux_Recup,Ecart_Type_Recup)))</f>
        <v/>
      </c>
      <c r="F1001" s="136">
        <f>MAX(0,MIN(1,NORMINV(RAND(),Taux_Recup,Ecart_Type_Recup)))</f>
        <v/>
      </c>
      <c r="G1001" s="136">
        <f>MAX(0,MIN(1,NORMINV(RAND(),Taux_Recup,Ecart_Type_Recup)))</f>
        <v/>
      </c>
      <c r="H1001" s="136">
        <f>MAX(0,MIN(1,NORMINV(RAND(),Taux_Recup,Ecart_Type_Recup)))</f>
        <v/>
      </c>
      <c r="I1001" s="136">
        <f>MAX(0,MIN(1,NORMINV(RAND(),Taux_Recup,Ecart_Type_Recup)))</f>
        <v/>
      </c>
      <c r="J1001" s="137">
        <f>SIMULATEUR!$L$6*(SIMULATEUR!$H$6*B1001-Cout_Audit)</f>
        <v/>
      </c>
      <c r="K1001" s="137">
        <f>SIMULATEUR!$L$7*(SIMULATEUR!$H$7*C1001-Cout_Audit)</f>
        <v/>
      </c>
      <c r="L1001" s="137">
        <f>SIMULATEUR!$L$8*(SIMULATEUR!$H$8*D1001-Cout_Audit)</f>
        <v/>
      </c>
      <c r="M1001" s="137">
        <f>SIMULATEUR!$L$9*(SIMULATEUR!$H$9*E1001-Cout_Audit)</f>
        <v/>
      </c>
      <c r="N1001" s="137">
        <f>SIMULATEUR!$L$10*(SIMULATEUR!$H$10*F1001-Cout_Audit)</f>
        <v/>
      </c>
      <c r="O1001" s="137">
        <f>SIMULATEUR!$L$11*(SIMULATEUR!$H$11*G1001-Cout_Audit)</f>
        <v/>
      </c>
      <c r="P1001" s="137">
        <f>SIMULATEUR!$L$12*(SIMULATEUR!$H$12*H1001-Cout_Audit)</f>
        <v/>
      </c>
      <c r="Q1001" s="137">
        <f>SIMULATEUR!$L$13*(SIMULATEUR!$H$13*I1001-Cout_Audit)</f>
        <v/>
      </c>
      <c r="S1001" s="138">
        <f>SUM(J1001:Q1001)</f>
        <v/>
      </c>
    </row>
    <row r="1002">
      <c r="A1002" s="135" t="n">
        <v>999</v>
      </c>
      <c r="B1002" s="136">
        <f>MAX(0,MIN(1,NORMINV(RAND(),Taux_Recup,Ecart_Type_Recup)))</f>
        <v/>
      </c>
      <c r="C1002" s="136">
        <f>MAX(0,MIN(1,NORMINV(RAND(),Taux_Recup,Ecart_Type_Recup)))</f>
        <v/>
      </c>
      <c r="D1002" s="136">
        <f>MAX(0,MIN(1,NORMINV(RAND(),Taux_Recup,Ecart_Type_Recup)))</f>
        <v/>
      </c>
      <c r="E1002" s="136">
        <f>MAX(0,MIN(1,NORMINV(RAND(),Taux_Recup,Ecart_Type_Recup)))</f>
        <v/>
      </c>
      <c r="F1002" s="136">
        <f>MAX(0,MIN(1,NORMINV(RAND(),Taux_Recup,Ecart_Type_Recup)))</f>
        <v/>
      </c>
      <c r="G1002" s="136">
        <f>MAX(0,MIN(1,NORMINV(RAND(),Taux_Recup,Ecart_Type_Recup)))</f>
        <v/>
      </c>
      <c r="H1002" s="136">
        <f>MAX(0,MIN(1,NORMINV(RAND(),Taux_Recup,Ecart_Type_Recup)))</f>
        <v/>
      </c>
      <c r="I1002" s="136">
        <f>MAX(0,MIN(1,NORMINV(RAND(),Taux_Recup,Ecart_Type_Recup)))</f>
        <v/>
      </c>
      <c r="J1002" s="137">
        <f>SIMULATEUR!$L$6*(SIMULATEUR!$H$6*B1002-Cout_Audit)</f>
        <v/>
      </c>
      <c r="K1002" s="137">
        <f>SIMULATEUR!$L$7*(SIMULATEUR!$H$7*C1002-Cout_Audit)</f>
        <v/>
      </c>
      <c r="L1002" s="137">
        <f>SIMULATEUR!$L$8*(SIMULATEUR!$H$8*D1002-Cout_Audit)</f>
        <v/>
      </c>
      <c r="M1002" s="137">
        <f>SIMULATEUR!$L$9*(SIMULATEUR!$H$9*E1002-Cout_Audit)</f>
        <v/>
      </c>
      <c r="N1002" s="137">
        <f>SIMULATEUR!$L$10*(SIMULATEUR!$H$10*F1002-Cout_Audit)</f>
        <v/>
      </c>
      <c r="O1002" s="137">
        <f>SIMULATEUR!$L$11*(SIMULATEUR!$H$11*G1002-Cout_Audit)</f>
        <v/>
      </c>
      <c r="P1002" s="137">
        <f>SIMULATEUR!$L$12*(SIMULATEUR!$H$12*H1002-Cout_Audit)</f>
        <v/>
      </c>
      <c r="Q1002" s="137">
        <f>SIMULATEUR!$L$13*(SIMULATEUR!$H$13*I1002-Cout_Audit)</f>
        <v/>
      </c>
      <c r="S1002" s="138">
        <f>SUM(J1002:Q1002)</f>
        <v/>
      </c>
    </row>
    <row r="1003">
      <c r="A1003" s="135" t="n">
        <v>1000</v>
      </c>
      <c r="B1003" s="136">
        <f>MAX(0,MIN(1,NORMINV(RAND(),Taux_Recup,Ecart_Type_Recup)))</f>
        <v/>
      </c>
      <c r="C1003" s="136">
        <f>MAX(0,MIN(1,NORMINV(RAND(),Taux_Recup,Ecart_Type_Recup)))</f>
        <v/>
      </c>
      <c r="D1003" s="136">
        <f>MAX(0,MIN(1,NORMINV(RAND(),Taux_Recup,Ecart_Type_Recup)))</f>
        <v/>
      </c>
      <c r="E1003" s="136">
        <f>MAX(0,MIN(1,NORMINV(RAND(),Taux_Recup,Ecart_Type_Recup)))</f>
        <v/>
      </c>
      <c r="F1003" s="136">
        <f>MAX(0,MIN(1,NORMINV(RAND(),Taux_Recup,Ecart_Type_Recup)))</f>
        <v/>
      </c>
      <c r="G1003" s="136">
        <f>MAX(0,MIN(1,NORMINV(RAND(),Taux_Recup,Ecart_Type_Recup)))</f>
        <v/>
      </c>
      <c r="H1003" s="136">
        <f>MAX(0,MIN(1,NORMINV(RAND(),Taux_Recup,Ecart_Type_Recup)))</f>
        <v/>
      </c>
      <c r="I1003" s="136">
        <f>MAX(0,MIN(1,NORMINV(RAND(),Taux_Recup,Ecart_Type_Recup)))</f>
        <v/>
      </c>
      <c r="J1003" s="137">
        <f>SIMULATEUR!$L$6*(SIMULATEUR!$H$6*B1003-Cout_Audit)</f>
        <v/>
      </c>
      <c r="K1003" s="137">
        <f>SIMULATEUR!$L$7*(SIMULATEUR!$H$7*C1003-Cout_Audit)</f>
        <v/>
      </c>
      <c r="L1003" s="137">
        <f>SIMULATEUR!$L$8*(SIMULATEUR!$H$8*D1003-Cout_Audit)</f>
        <v/>
      </c>
      <c r="M1003" s="137">
        <f>SIMULATEUR!$L$9*(SIMULATEUR!$H$9*E1003-Cout_Audit)</f>
        <v/>
      </c>
      <c r="N1003" s="137">
        <f>SIMULATEUR!$L$10*(SIMULATEUR!$H$10*F1003-Cout_Audit)</f>
        <v/>
      </c>
      <c r="O1003" s="137">
        <f>SIMULATEUR!$L$11*(SIMULATEUR!$H$11*G1003-Cout_Audit)</f>
        <v/>
      </c>
      <c r="P1003" s="137">
        <f>SIMULATEUR!$L$12*(SIMULATEUR!$H$12*H1003-Cout_Audit)</f>
        <v/>
      </c>
      <c r="Q1003" s="137">
        <f>SIMULATEUR!$L$13*(SIMULATEUR!$H$13*I1003-Cout_Audit)</f>
        <v/>
      </c>
      <c r="S1003" s="138">
        <f>SUM(J1003:Q1003)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4552F"/>
    <outlinePr summaryBelow="1" summaryRight="1"/>
    <pageSetUpPr/>
  </sheetPr>
  <dimension ref="B1:E43"/>
  <sheetViews>
    <sheetView showGridLines="0" zoomScale="10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12" customWidth="1" min="4" max="4"/>
    <col width="82" customWidth="1" min="5" max="5"/>
  </cols>
  <sheetData>
    <row r="1" ht="34" customHeight="1">
      <c r="B1" s="1" t="inlineStr">
        <is>
          <t>PARAMÈTRES — toutes les constantes du classeur</t>
        </is>
      </c>
      <c r="C1" s="2" t="n"/>
      <c r="D1" s="2" t="n"/>
      <c r="E1" s="2" t="n"/>
    </row>
    <row r="2">
      <c r="B2" s="3" t="inlineStr">
        <is>
          <t>Aucune formule du classeur ne contient de valeur en dur : seuils, dates et hypothèses vivent ici. Cellules en bleu sur fond jaune = saisissables.</t>
        </is>
      </c>
    </row>
    <row r="4">
      <c r="B4" s="57" t="inlineStr">
        <is>
          <t>Cle</t>
        </is>
      </c>
      <c r="C4" s="57" t="inlineStr">
        <is>
          <t>Valeur</t>
        </is>
      </c>
      <c r="D4" s="57" t="inlineStr">
        <is>
          <t>Type</t>
        </is>
      </c>
      <c r="E4" s="57" t="inlineStr">
        <is>
          <t>Description</t>
        </is>
      </c>
    </row>
    <row r="5" ht="22" customHeight="1">
      <c r="B5" s="139" t="inlineStr">
        <is>
          <t>Périmètre temporel</t>
        </is>
      </c>
    </row>
    <row r="6">
      <c r="B6" s="140" t="inlineStr">
        <is>
          <t>Exercice_Courant</t>
        </is>
      </c>
      <c r="C6" s="141" t="inlineStr">
        <is>
          <t>2025/26</t>
        </is>
      </c>
      <c r="D6" s="142" t="inlineStr">
        <is>
          <t>Texte</t>
        </is>
      </c>
      <c r="E6" s="143" t="inlineStr">
        <is>
          <t>Exercice analysé (septembre → août).</t>
        </is>
      </c>
    </row>
    <row r="7">
      <c r="B7" s="140" t="inlineStr">
        <is>
          <t>Exercice_Precedent</t>
        </is>
      </c>
      <c r="C7" s="141" t="inlineStr">
        <is>
          <t>2024/25</t>
        </is>
      </c>
      <c r="D7" s="142" t="inlineStr">
        <is>
          <t>Texte</t>
        </is>
      </c>
      <c r="E7" s="143" t="inlineStr">
        <is>
          <t>Exercice de comparaison N-1.</t>
        </is>
      </c>
    </row>
    <row r="8">
      <c r="B8" s="140" t="inlineStr">
        <is>
          <t>Debut_Exercice</t>
        </is>
      </c>
      <c r="C8" s="144" t="n">
        <v>45901</v>
      </c>
      <c r="D8" s="142" t="inlineStr">
        <is>
          <t>Date</t>
        </is>
      </c>
      <c r="E8" s="143" t="inlineStr">
        <is>
          <t>Premier mois de l'exercice courant.</t>
        </is>
      </c>
    </row>
    <row r="9">
      <c r="B9" s="140" t="inlineStr">
        <is>
          <t>Fin_Exercice</t>
        </is>
      </c>
      <c r="C9" s="144" t="n">
        <v>46265</v>
      </c>
      <c r="D9" s="142" t="inlineStr">
        <is>
          <t>Date</t>
        </is>
      </c>
      <c r="E9" s="143" t="inlineStr">
        <is>
          <t>Dernier jour de l'exercice courant.</t>
        </is>
      </c>
    </row>
    <row r="10">
      <c r="B10" s="140" t="inlineStr">
        <is>
          <t>Debut_N1</t>
        </is>
      </c>
      <c r="C10" s="144" t="n">
        <v>45536</v>
      </c>
      <c r="D10" s="142" t="inlineStr">
        <is>
          <t>Date</t>
        </is>
      </c>
      <c r="E10" s="143" t="inlineStr">
        <is>
          <t>Premier jour de l'exercice précédent. Sert aussi au périmètre comparable.</t>
        </is>
      </c>
    </row>
    <row r="11">
      <c r="B11" s="140" t="inlineStr">
        <is>
          <t>Budget_Debut</t>
        </is>
      </c>
      <c r="C11" s="144" t="n">
        <v>46023</v>
      </c>
      <c r="D11" s="142" t="inlineStr">
        <is>
          <t>Date</t>
        </is>
      </c>
      <c r="E11" s="143" t="inlineStr">
        <is>
          <t>Premier mois du budget comparé (budget en année civile).</t>
        </is>
      </c>
    </row>
    <row r="12">
      <c r="B12" s="140" t="inlineStr">
        <is>
          <t>Budget_Fin</t>
        </is>
      </c>
      <c r="C12" s="144" t="n">
        <v>46235</v>
      </c>
      <c r="D12" s="142" t="inlineStr">
        <is>
          <t>Date</t>
        </is>
      </c>
      <c r="E12" s="143" t="inlineStr">
        <is>
          <t>Dernier mois disponible du budget comparé.</t>
        </is>
      </c>
    </row>
    <row r="13">
      <c r="B13" s="140" t="inlineStr">
        <is>
          <t>Periode_A_Debut</t>
        </is>
      </c>
      <c r="C13" s="144" t="n">
        <v>45536</v>
      </c>
      <c r="D13" s="142" t="inlineStr">
        <is>
          <t>Date</t>
        </is>
      </c>
      <c r="E13" s="143" t="inlineStr">
        <is>
          <t>Constat n°1 : début de la période de référence (sept.–déc. 2024).</t>
        </is>
      </c>
    </row>
    <row r="14">
      <c r="B14" s="140" t="inlineStr">
        <is>
          <t>Periode_A_Fin</t>
        </is>
      </c>
      <c r="C14" s="144" t="n">
        <v>45627</v>
      </c>
      <c r="D14" s="142" t="inlineStr">
        <is>
          <t>Date</t>
        </is>
      </c>
      <c r="E14" s="143" t="inlineStr">
        <is>
          <t>Constat n°1 : fin de la période de référence.</t>
        </is>
      </c>
    </row>
    <row r="15">
      <c r="B15" s="140" t="inlineStr">
        <is>
          <t>Periode_B_Debut</t>
        </is>
      </c>
      <c r="C15" s="144" t="n">
        <v>46023</v>
      </c>
      <c r="D15" s="142" t="inlineStr">
        <is>
          <t>Date</t>
        </is>
      </c>
      <c r="E15" s="143" t="inlineStr">
        <is>
          <t>Constat n°1 : début de la période récente (janv.–août 2026).</t>
        </is>
      </c>
    </row>
    <row r="16">
      <c r="B16" s="140" t="inlineStr">
        <is>
          <t>Periode_B_Fin</t>
        </is>
      </c>
      <c r="C16" s="144" t="n">
        <v>46235</v>
      </c>
      <c r="D16" s="142" t="inlineStr">
        <is>
          <t>Date</t>
        </is>
      </c>
      <c r="E16" s="143" t="inlineStr">
        <is>
          <t>Constat n°1 : fin de la période récente.</t>
        </is>
      </c>
    </row>
    <row r="17" ht="22" customHeight="1">
      <c r="B17" s="139" t="inlineStr">
        <is>
          <t>Seuils d'alerte</t>
        </is>
      </c>
    </row>
    <row r="18">
      <c r="B18" s="140" t="inlineStr">
        <is>
          <t>Seuil_Alerte_Marge_Pt</t>
        </is>
      </c>
      <c r="C18" s="127" t="n">
        <v>0.02</v>
      </c>
      <c r="D18" s="142" t="inlineStr">
        <is>
          <t>Fraction</t>
        </is>
      </c>
      <c r="E18" s="143" t="inlineStr">
        <is>
          <t>Écart de taux de marge sous le réseau qui déclenche l'alerte (2 pt).</t>
        </is>
      </c>
    </row>
    <row r="19">
      <c r="B19" s="140" t="inlineStr">
        <is>
          <t>Seuil_Derive_Marge_Pt</t>
        </is>
      </c>
      <c r="C19" s="141" t="n">
        <v>-2</v>
      </c>
      <c r="D19" s="142" t="inlineStr">
        <is>
          <t>Points</t>
        </is>
      </c>
      <c r="E19" s="143" t="inlineStr">
        <is>
          <t>Recul de taux de marge entre périodes A et B qui classe un magasin « en dérive ».</t>
        </is>
      </c>
    </row>
    <row r="20">
      <c r="B20" s="140" t="inlineStr">
        <is>
          <t>Seuil_Perte_Multiple_Mediane</t>
        </is>
      </c>
      <c r="C20" s="141" t="n">
        <v>2</v>
      </c>
      <c r="D20" s="142" t="inlineStr">
        <is>
          <t>Multiple</t>
        </is>
      </c>
      <c r="E20" s="143" t="inlineStr">
        <is>
          <t>Taux de perte anormal = plus de 2 fois la médiane du réseau. Un seuil fixe à 4 % manquerait HC-012 (3,45 %).</t>
        </is>
      </c>
    </row>
    <row r="21">
      <c r="B21" s="140" t="inlineStr">
        <is>
          <t>Seuil_Atteinte_Budget</t>
        </is>
      </c>
      <c r="C21" s="127" t="n">
        <v>0.9</v>
      </c>
      <c r="D21" s="142" t="inlineStr">
        <is>
          <t>Fraction</t>
        </is>
      </c>
      <c r="E21" s="143" t="inlineStr">
        <is>
          <t>Atteinte budget sous laquelle un magasin est « sous objectif ».</t>
        </is>
      </c>
    </row>
    <row r="22">
      <c r="B22" s="140" t="inlineStr">
        <is>
          <t>Seuil_Atteinte_Haute</t>
        </is>
      </c>
      <c r="C22" s="127" t="n">
        <v>1.05</v>
      </c>
      <c r="D22" s="142" t="inlineStr">
        <is>
          <t>Fraction</t>
        </is>
      </c>
      <c r="E22" s="143" t="inlineStr">
        <is>
          <t>Atteinte budget au-dessus de laquelle un magasin dépasse nettement l'objectif.</t>
        </is>
      </c>
    </row>
    <row r="23">
      <c r="B23" s="140" t="inlineStr">
        <is>
          <t>Tolerance_Prix_Achat</t>
        </is>
      </c>
      <c r="C23" s="127" t="n">
        <v>0.01</v>
      </c>
      <c r="D23" s="142" t="inlineStr">
        <is>
          <t>Fraction</t>
        </is>
      </c>
      <c r="E23" s="143" t="inlineStr">
        <is>
          <t>Écart d'indice de prix d'achat au réseau toléré avant d'en faire une cause (±1 %).</t>
        </is>
      </c>
    </row>
    <row r="24">
      <c r="B24" s="140" t="inlineStr">
        <is>
          <t>Tolerance_Mix_Livraison</t>
        </is>
      </c>
      <c r="C24" s="127" t="n">
        <v>0.05</v>
      </c>
      <c r="D24" s="142" t="inlineStr">
        <is>
          <t>Fraction</t>
        </is>
      </c>
      <c r="E24" s="143" t="inlineStr">
        <is>
          <t>Écart de part livraison au réseau toléré avant d'en faire une cause (±5 pt).</t>
        </is>
      </c>
    </row>
    <row r="25" ht="22" customHeight="1">
      <c r="B25" s="139" t="inlineStr">
        <is>
          <t>Règles de gestion</t>
        </is>
      </c>
    </row>
    <row r="26">
      <c r="B26" s="140" t="inlineStr">
        <is>
          <t>Taux_TVA_Restauration</t>
        </is>
      </c>
      <c r="C26" s="127" t="n">
        <v>0.1</v>
      </c>
      <c r="D26" s="142" t="inlineStr">
        <is>
          <t>Fraction</t>
        </is>
      </c>
      <c r="E26" s="143" t="inlineStr">
        <is>
          <t>TVA restauration. Alcools : 20 %.</t>
        </is>
      </c>
    </row>
    <row r="27">
      <c r="B27" s="140" t="inlineStr">
        <is>
          <t>Hausse_Tarifaire</t>
        </is>
      </c>
      <c r="C27" s="127" t="n">
        <v>0.045</v>
      </c>
      <c r="D27" s="142" t="inlineStr">
        <is>
          <t>Fraction</t>
        </is>
      </c>
      <c r="E27" s="143" t="inlineStr">
        <is>
          <t>Hausse de prix appliquée au 01/09/2025. Source : REF_PRODUITS / Historique_Prix du référentiel.</t>
        </is>
      </c>
    </row>
    <row r="28">
      <c r="B28" s="140" t="inlineStr">
        <is>
          <t>Date_Hausse_Tarifaire</t>
        </is>
      </c>
      <c r="C28" s="144" t="n">
        <v>45901</v>
      </c>
      <c r="D28" s="142" t="inlineStr">
        <is>
          <t>Date</t>
        </is>
      </c>
      <c r="E28" s="143" t="inlineStr">
        <is>
          <t>Date d'effet de la hausse tarifaire.</t>
        </is>
      </c>
    </row>
    <row r="29">
      <c r="B29" s="140" t="inlineStr">
        <is>
          <t>Plafond_Remise</t>
        </is>
      </c>
      <c r="C29" s="127" t="n">
        <v>0.08</v>
      </c>
      <c r="D29" s="142" t="inlineStr">
        <is>
          <t>Fraction</t>
        </is>
      </c>
      <c r="E29" s="143" t="inlineStr">
        <is>
          <t>Remise maximale admise sur un relevé (contrôle du UserForm).</t>
        </is>
      </c>
    </row>
    <row r="30">
      <c r="B30" s="140" t="inlineStr">
        <is>
          <t>Ratio_Articles_Min</t>
        </is>
      </c>
      <c r="C30" s="141" t="n">
        <v>1.8</v>
      </c>
      <c r="D30" s="142" t="inlineStr">
        <is>
          <t>Nombre</t>
        </is>
      </c>
      <c r="E30" s="143" t="inlineStr">
        <is>
          <t>Articles par ticket minimum plausible (contrôle de saisie).</t>
        </is>
      </c>
    </row>
    <row r="31">
      <c r="B31" s="140" t="inlineStr">
        <is>
          <t>Ratio_Articles_Max</t>
        </is>
      </c>
      <c r="C31" s="141" t="n">
        <v>3.4</v>
      </c>
      <c r="D31" s="142" t="inlineStr">
        <is>
          <t>Nombre</t>
        </is>
      </c>
      <c r="E31" s="143" t="inlineStr">
        <is>
          <t>Articles par ticket maximum plausible (contrôle de saisie).</t>
        </is>
      </c>
    </row>
    <row r="32" ht="22" customHeight="1">
      <c r="B32" s="139" t="inlineStr">
        <is>
          <t>Simulateur</t>
        </is>
      </c>
    </row>
    <row r="33">
      <c r="B33" s="140" t="inlineStr">
        <is>
          <t>Cout_Audit</t>
        </is>
      </c>
      <c r="C33" s="125" t="n">
        <v>42000</v>
      </c>
      <c r="D33" s="142" t="inlineStr">
        <is>
          <t>Euros</t>
        </is>
      </c>
      <c r="E33" s="143" t="inlineStr">
        <is>
          <t>Coût d'un audit de cuisine par magasin : déplacement, formation, deux jours d'exploitation dégradée.</t>
        </is>
      </c>
    </row>
    <row r="34">
      <c r="B34" s="140" t="inlineStr">
        <is>
          <t>Taux_Recup</t>
        </is>
      </c>
      <c r="C34" s="127" t="n">
        <v>0.65</v>
      </c>
      <c r="D34" s="142" t="inlineStr">
        <is>
          <t>Fraction</t>
        </is>
      </c>
      <c r="E34" s="143" t="inlineStr">
        <is>
          <t>Part de l'écart de marge récupérée par l'audit — scénario central.</t>
        </is>
      </c>
    </row>
    <row r="35">
      <c r="B35" s="140" t="inlineStr">
        <is>
          <t>Ecart_Type_Recup</t>
        </is>
      </c>
      <c r="C35" s="127" t="n">
        <v>0.18</v>
      </c>
      <c r="D35" s="142" t="inlineStr">
        <is>
          <t>Fraction</t>
        </is>
      </c>
      <c r="E35" s="143" t="inlineStr">
        <is>
          <t>Incertitude sur le taux de récupération (écart-type de la loi normale, Monte-Carlo).</t>
        </is>
      </c>
    </row>
    <row r="36">
      <c r="B36" s="140" t="inlineStr">
        <is>
          <t>Enveloppe_Audit</t>
        </is>
      </c>
      <c r="C36" s="125" t="n">
        <v>260000</v>
      </c>
      <c r="D36" s="142" t="inlineStr">
        <is>
          <t>Euros</t>
        </is>
      </c>
      <c r="E36" s="143" t="inlineStr">
        <is>
          <t>Budget disponible pour les audits.</t>
        </is>
      </c>
    </row>
    <row r="37">
      <c r="B37" s="140" t="inlineStr">
        <is>
          <t>Remise_Fournisseur_Volontariste</t>
        </is>
      </c>
      <c r="C37" s="127" t="n">
        <v>0.015</v>
      </c>
      <c r="D37" s="142" t="inlineStr">
        <is>
          <t>Fraction</t>
        </is>
      </c>
      <c r="E37" s="143" t="inlineStr">
        <is>
          <t>Baisse des prix d'achat obtenue en renégociation (scénario volontariste).</t>
        </is>
      </c>
    </row>
    <row r="38" ht="22" customHeight="1">
      <c r="B38" s="139" t="inlineStr">
        <is>
          <t>Couche VBA (à renseigner sur votre poste)</t>
        </is>
      </c>
    </row>
    <row r="39">
      <c r="B39" s="140" t="inlineStr">
        <is>
          <t>Chemin_Donnees</t>
        </is>
      </c>
      <c r="C39" s="141" t="inlineStr">
        <is>
          <t>[À RENSEIGNER] C:\...\Horizon_Contrat\</t>
        </is>
      </c>
      <c r="D39" s="142" t="inlineStr">
        <is>
          <t>Texte</t>
        </is>
      </c>
      <c r="E39" s="143" t="inlineStr">
        <is>
          <t>Dossier des fichiers sources. Lu par Power Query et par le VBA.</t>
        </is>
      </c>
    </row>
    <row r="40">
      <c r="B40" s="140" t="inlineStr">
        <is>
          <t>Chemin_Sorties</t>
        </is>
      </c>
      <c r="C40" s="141" t="inlineStr">
        <is>
          <t>[À RENSEIGNER] C:\...\Sorties\</t>
        </is>
      </c>
      <c r="D40" s="142" t="inlineStr">
        <is>
          <t>Texte</t>
        </is>
      </c>
      <c r="E40" s="143" t="inlineStr">
        <is>
          <t>Dossier où le VBA écrit les PDF.</t>
        </is>
      </c>
    </row>
    <row r="41">
      <c r="B41" s="140" t="inlineStr">
        <is>
          <t>Mode_Envoi_Reel</t>
        </is>
      </c>
      <c r="C41" s="141" t="b">
        <v>0</v>
      </c>
      <c r="D41" s="142" t="inlineStr">
        <is>
          <t>Booléen</t>
        </is>
      </c>
      <c r="E41" s="143" t="inlineStr">
        <is>
          <t>FAUX = les messages vont dans les brouillons Outlook. Ne passer à VRAI qu'une fois tout testé.</t>
        </is>
      </c>
    </row>
    <row r="43">
      <c r="B43" s="73" t="inlineStr">
        <is>
          <t>Légende : texte bleu sur fond jaune = valeur saisissable. Toute autre cellule du classeur est une formule.</t>
        </is>
      </c>
    </row>
  </sheetData>
  <mergeCells count="7">
    <mergeCell ref="B17:E17"/>
    <mergeCell ref="B1:E1"/>
    <mergeCell ref="B38:E38"/>
    <mergeCell ref="B25:E25"/>
    <mergeCell ref="B5:E5"/>
    <mergeCell ref="B2:E2"/>
    <mergeCell ref="B32:E3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4552F"/>
    <outlinePr summaryBelow="1" summaryRight="1"/>
    <pageSetUpPr/>
  </sheetPr>
  <dimension ref="B1:D56"/>
  <sheetViews>
    <sheetView showGridLines="0" zoomScale="10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70" customWidth="1" min="4" max="4"/>
  </cols>
  <sheetData>
    <row r="1" ht="34" customHeight="1">
      <c r="B1" s="1" t="inlineStr">
        <is>
          <t>QUALITÉ DES DONNÉES — ce que le nettoyage a trouvé et corrigé</t>
        </is>
      </c>
      <c r="C1" s="2" t="n"/>
      <c r="D1" s="2" t="n"/>
    </row>
    <row r="2">
      <c r="B2" s="3" t="inlineStr">
        <is>
          <t>Section 1 : résultats du nettoyage (valeurs produites par le traitement, figées). Section 2 : contrôles recalculés en direct sur les feuilles DATA_*.</t>
        </is>
      </c>
    </row>
    <row r="4">
      <c r="B4" s="25" t="inlineStr">
        <is>
          <t>1. Résultats du nettoyage — fichiers sources</t>
        </is>
      </c>
      <c r="C4" s="26" t="n"/>
      <c r="D4" s="26" t="n"/>
    </row>
    <row r="5">
      <c r="B5" s="57" t="inlineStr">
        <is>
          <t>Contrôle</t>
        </is>
      </c>
      <c r="C5" s="57" t="inlineStr">
        <is>
          <t>Valeur</t>
        </is>
      </c>
      <c r="D5" s="57" t="inlineStr">
        <is>
          <t>Traitement appliqué</t>
        </is>
      </c>
    </row>
    <row r="6">
      <c r="B6" s="145" t="inlineStr">
        <is>
          <t>Lignes de ventes lues (24 fichiers)</t>
        </is>
      </c>
      <c r="C6" s="146" t="n">
        <v>289506</v>
      </c>
      <c r="D6" s="147" t="inlineStr">
        <is>
          <t>Lecture du dossier 02_Ventes, dates et décimales converties selon le format détecté ligne à ligne.</t>
        </is>
      </c>
    </row>
    <row r="7">
      <c r="B7" s="145" t="inlineStr">
        <is>
          <t>Doublons stricts retirés</t>
        </is>
      </c>
      <c r="C7" s="146" t="n">
        <v>240</v>
      </c>
      <c r="D7" s="147" t="inlineStr">
        <is>
          <t>Tous dans Ventes_2025-07. Grain magasin × jour × canal : une combinaison ne peut pas apparaître deux fois.</t>
        </is>
      </c>
    </row>
    <row r="8">
      <c r="B8" s="145" t="inlineStr">
        <is>
          <t>Lignes sans code magasin rejetées</t>
        </is>
      </c>
      <c r="C8" s="146" t="n">
        <v>422</v>
      </c>
      <c r="D8" s="147" t="inlineStr">
        <is>
          <t>Non récupérables. Détail par fichier ci-dessous.</t>
        </is>
      </c>
    </row>
    <row r="9">
      <c r="B9" s="145" t="inlineStr">
        <is>
          <t>Lignes de ventes conservées</t>
        </is>
      </c>
      <c r="C9" s="146" t="n">
        <v>288844</v>
      </c>
      <c r="D9" s="147" t="inlineStr">
        <is>
          <t>Agrégées au mois dans DATA_VENTES.</t>
        </is>
      </c>
    </row>
    <row r="10">
      <c r="B10" s="145" t="inlineStr">
        <is>
          <t>Fichiers au format de date JJ/MM/AAAA</t>
        </is>
      </c>
      <c r="C10" s="146" t="n">
        <v>3</v>
      </c>
      <c r="D10" s="147" t="inlineStr">
        <is>
          <t>Ventes_2024-11, Ventes_2025-04, Ventes_2026-01.</t>
        </is>
      </c>
    </row>
    <row r="11">
      <c r="B11" s="145" t="inlineStr">
        <is>
          <t>Fichiers à virgule décimale</t>
        </is>
      </c>
      <c r="C11" s="146" t="n">
        <v>2</v>
      </c>
      <c r="D11" s="147" t="inlineStr">
        <is>
          <t>Ventes_2025-02, Ventes_2026-05.</t>
        </is>
      </c>
    </row>
    <row r="12">
      <c r="B12" s="145" t="inlineStr">
        <is>
          <t>Doublons dans la feuille Magasins</t>
        </is>
      </c>
      <c r="C12" s="146" t="n">
        <v>2</v>
      </c>
      <c r="D12" s="147" t="inlineStr">
        <is>
          <t>Retirés : 122 → 120 magasins.</t>
        </is>
      </c>
    </row>
    <row r="13">
      <c r="B13" s="145" t="inlineStr">
        <is>
          <t>Villes en casse incohérente corrigées</t>
        </is>
      </c>
      <c r="C13" s="146" t="n">
        <v>9</v>
      </c>
      <c r="D13" s="147" t="inlineStr">
        <is>
          <t>Casse de titre, particules en minuscule (Aix-en-Provence).</t>
        </is>
      </c>
    </row>
    <row r="14">
      <c r="B14" s="145" t="inlineStr">
        <is>
          <t>Taux horaires stockés en texte</t>
        </is>
      </c>
      <c r="C14" s="146" t="n">
        <v>327</v>
      </c>
      <c r="D14" s="147" t="inlineStr">
        <is>
          <t>Convertis (symbole €, espace insécable, virgule), Moyenne après conversion : 13,82 €,</t>
        </is>
      </c>
    </row>
    <row r="15">
      <c r="B15" s="145" t="inlineStr">
        <is>
          <t>Commandes sans date de livraison</t>
        </is>
      </c>
      <c r="C15" s="146" t="n">
        <v>2251</v>
      </c>
      <c r="D15" s="147" t="inlineStr">
        <is>
          <t>Conservées, exclues des calculs de retard (null, pas zéro).</t>
        </is>
      </c>
    </row>
    <row r="16">
      <c r="B16" s="145" t="inlineStr">
        <is>
          <t>Lignes de budget après dépivotage</t>
        </is>
      </c>
      <c r="C16" s="146" t="n">
        <v>2880</v>
      </c>
      <c r="D16" s="147" t="inlineStr">
        <is>
          <t>120 magasins × 12 mois × 2 années.</t>
        </is>
      </c>
    </row>
    <row r="19">
      <c r="B19" s="25" t="inlineStr">
        <is>
          <t>Rejets par fichier (codes magasin vides)</t>
        </is>
      </c>
      <c r="C19" s="26" t="n"/>
      <c r="D19" s="26" t="n"/>
    </row>
    <row r="20">
      <c r="B20" s="57" t="inlineStr">
        <is>
          <t>Fichier</t>
        </is>
      </c>
      <c r="C20" s="57" t="inlineStr">
        <is>
          <t>Lignes rejetées</t>
        </is>
      </c>
      <c r="D20" s="57" t="inlineStr"/>
    </row>
    <row r="21">
      <c r="B21" s="145" t="inlineStr">
        <is>
          <t>Ventes_2024-09.csv</t>
        </is>
      </c>
      <c r="C21" s="148" t="n">
        <v>17</v>
      </c>
    </row>
    <row r="22">
      <c r="B22" s="145" t="inlineStr">
        <is>
          <t>Ventes_2024-10.csv</t>
        </is>
      </c>
      <c r="C22" s="148" t="n">
        <v>18</v>
      </c>
    </row>
    <row r="23">
      <c r="B23" s="145" t="inlineStr">
        <is>
          <t>Ventes_2024-11.csv</t>
        </is>
      </c>
      <c r="C23" s="148" t="n">
        <v>17</v>
      </c>
    </row>
    <row r="24">
      <c r="B24" s="145" t="inlineStr">
        <is>
          <t>Ventes_2024-12.csv</t>
        </is>
      </c>
      <c r="C24" s="148" t="n">
        <v>18</v>
      </c>
    </row>
    <row r="25">
      <c r="B25" s="145" t="inlineStr">
        <is>
          <t>Ventes_2025-01.csv</t>
        </is>
      </c>
      <c r="C25" s="148" t="n">
        <v>18</v>
      </c>
    </row>
    <row r="26">
      <c r="B26" s="145" t="inlineStr">
        <is>
          <t>Ventes_2025-02.csv</t>
        </is>
      </c>
      <c r="C26" s="148" t="n">
        <v>16</v>
      </c>
    </row>
    <row r="27">
      <c r="B27" s="145" t="inlineStr">
        <is>
          <t>Ventes_2025-03.csv</t>
        </is>
      </c>
      <c r="C27" s="148" t="n">
        <v>18</v>
      </c>
    </row>
    <row r="28">
      <c r="B28" s="145" t="inlineStr">
        <is>
          <t>Ventes_2025-04.csv</t>
        </is>
      </c>
      <c r="C28" s="148" t="n">
        <v>17</v>
      </c>
    </row>
    <row r="29">
      <c r="B29" s="145" t="inlineStr">
        <is>
          <t>Ventes_2025-05.csv</t>
        </is>
      </c>
      <c r="C29" s="148" t="n">
        <v>18</v>
      </c>
    </row>
    <row r="30">
      <c r="B30" s="145" t="inlineStr">
        <is>
          <t>Ventes_2025-06.csv</t>
        </is>
      </c>
      <c r="C30" s="148" t="n">
        <v>17</v>
      </c>
    </row>
    <row r="31">
      <c r="B31" s="145" t="inlineStr">
        <is>
          <t>Ventes_2025-07.csv</t>
        </is>
      </c>
      <c r="C31" s="148" t="n">
        <v>18</v>
      </c>
    </row>
    <row r="32">
      <c r="B32" s="145" t="inlineStr">
        <is>
          <t>Ventes_2025-08.csv</t>
        </is>
      </c>
      <c r="C32" s="148" t="n">
        <v>18</v>
      </c>
    </row>
    <row r="33">
      <c r="B33" s="145" t="inlineStr">
        <is>
          <t>Ventes_2025-09.csv</t>
        </is>
      </c>
      <c r="C33" s="148" t="n">
        <v>17</v>
      </c>
    </row>
    <row r="34">
      <c r="B34" s="145" t="inlineStr">
        <is>
          <t>Ventes_2025-10.csv</t>
        </is>
      </c>
      <c r="C34" s="148" t="n">
        <v>18</v>
      </c>
    </row>
    <row r="35">
      <c r="B35" s="145" t="inlineStr">
        <is>
          <t>Ventes_2025-11.csv</t>
        </is>
      </c>
      <c r="C35" s="148" t="n">
        <v>17</v>
      </c>
    </row>
    <row r="36">
      <c r="B36" s="145" t="inlineStr">
        <is>
          <t>Ventes_2025-12.csv</t>
        </is>
      </c>
      <c r="C36" s="148" t="n">
        <v>18</v>
      </c>
    </row>
    <row r="37">
      <c r="B37" s="145" t="inlineStr">
        <is>
          <t>Ventes_2026-01.csv</t>
        </is>
      </c>
      <c r="C37" s="148" t="n">
        <v>18</v>
      </c>
    </row>
    <row r="38">
      <c r="B38" s="145" t="inlineStr">
        <is>
          <t>Ventes_2026-02.csv</t>
        </is>
      </c>
      <c r="C38" s="148" t="n">
        <v>16</v>
      </c>
    </row>
    <row r="39">
      <c r="B39" s="145" t="inlineStr">
        <is>
          <t>Ventes_2026-03.csv</t>
        </is>
      </c>
      <c r="C39" s="148" t="n">
        <v>18</v>
      </c>
    </row>
    <row r="40">
      <c r="B40" s="145" t="inlineStr">
        <is>
          <t>Ventes_2026-04.csv</t>
        </is>
      </c>
      <c r="C40" s="148" t="n">
        <v>18</v>
      </c>
    </row>
    <row r="41">
      <c r="B41" s="145" t="inlineStr">
        <is>
          <t>Ventes_2026-05.csv</t>
        </is>
      </c>
      <c r="C41" s="148" t="n">
        <v>18</v>
      </c>
    </row>
    <row r="42">
      <c r="B42" s="145" t="inlineStr">
        <is>
          <t>Ventes_2026-06.csv</t>
        </is>
      </c>
      <c r="C42" s="148" t="n">
        <v>18</v>
      </c>
    </row>
    <row r="43">
      <c r="B43" s="145" t="inlineStr">
        <is>
          <t>Ventes_2026-07.csv</t>
        </is>
      </c>
      <c r="C43" s="148" t="n">
        <v>18</v>
      </c>
    </row>
    <row r="44">
      <c r="B44" s="145" t="inlineStr">
        <is>
          <t>Ventes_2026-08.csv</t>
        </is>
      </c>
      <c r="C44" s="148" t="n">
        <v>18</v>
      </c>
    </row>
    <row r="45">
      <c r="B45" s="76" t="inlineStr">
        <is>
          <t>Total</t>
        </is>
      </c>
      <c r="C45" s="149">
        <f>SUM(C21:C44)</f>
        <v/>
      </c>
    </row>
    <row r="48">
      <c r="B48" s="25" t="inlineStr">
        <is>
          <t>2. Contrôles en direct sur les données chargées</t>
        </is>
      </c>
      <c r="C48" s="26" t="n"/>
      <c r="D48" s="26" t="n"/>
    </row>
    <row r="49">
      <c r="B49" s="57" t="inlineStr">
        <is>
          <t>Contrôle</t>
        </is>
      </c>
      <c r="C49" s="57" t="inlineStr">
        <is>
          <t>Valeur</t>
        </is>
      </c>
      <c r="D49" s="57" t="inlineStr">
        <is>
          <t>Attendu</t>
        </is>
      </c>
    </row>
    <row r="50">
      <c r="B50" s="145" t="inlineStr">
        <is>
          <t>Lignes de DATA_VENTES</t>
        </is>
      </c>
      <c r="C50" s="146">
        <f>COUNTA(V_Mag)</f>
        <v/>
      </c>
      <c r="D50" s="150" t="inlineStr">
        <is>
          <t>Agrégat magasin × mois × canal.</t>
        </is>
      </c>
    </row>
    <row r="51">
      <c r="B51" s="145" t="inlineStr">
        <is>
          <t>Magasins distincts dans REF_MAGASINS</t>
        </is>
      </c>
      <c r="C51" s="146">
        <f>SUMPRODUCT(1/COUNTIF(M_Code,M_Code))</f>
        <v/>
      </c>
      <c r="D51" s="150" t="inlineStr">
        <is>
          <t>120</t>
        </is>
      </c>
    </row>
    <row r="52">
      <c r="B52" s="145" t="inlineStr">
        <is>
          <t>CA net 24 mois (DATA_VENTES)</t>
        </is>
      </c>
      <c r="C52" s="116">
        <f>SUM(V_CANet)</f>
        <v/>
      </c>
      <c r="D52" s="150" t="inlineStr">
        <is>
          <t>301 027 972 € (CA net des 288 844 lignes conservées).</t>
        </is>
      </c>
    </row>
    <row r="53">
      <c r="B53" s="145" t="inlineStr">
        <is>
          <t>Tickets 24 mois</t>
        </is>
      </c>
      <c r="C53" s="146">
        <f>SUM(V_Tickets)</f>
        <v/>
      </c>
      <c r="D53" s="150" t="inlineStr">
        <is>
          <t>Somme des tickets.</t>
        </is>
      </c>
    </row>
    <row r="54">
      <c r="B54" s="145" t="inlineStr">
        <is>
          <t>Lignes de DATA_BUDGET</t>
        </is>
      </c>
      <c r="C54" s="146">
        <f>COUNTA(B_Mag)</f>
        <v/>
      </c>
      <c r="D54" s="150" t="inlineStr">
        <is>
          <t>2 880</t>
        </is>
      </c>
    </row>
    <row r="55">
      <c r="B55" s="145" t="inlineStr">
        <is>
          <t>Écart CA ventes / CA mix produits</t>
        </is>
      </c>
      <c r="C55" s="151">
        <f>SUM(X_CA)/SUM(V_CANet)-1</f>
        <v/>
      </c>
      <c r="D55" s="150" t="inlineStr">
        <is>
          <t>Sous 0,2 % (arrondis).</t>
        </is>
      </c>
    </row>
    <row r="56">
      <c r="B56" s="145" t="inlineStr">
        <is>
          <t>Codes magasin de DATA_VENTES absents du référentiel</t>
        </is>
      </c>
      <c r="C56" s="146">
        <f>SUMPRODUCT(--(COUNTIF(M_Code,V_Mag)=0))</f>
        <v/>
      </c>
      <c r="D56" s="150" t="inlineStr">
        <is>
          <t>0</t>
        </is>
      </c>
    </row>
  </sheetData>
  <mergeCells count="5">
    <mergeCell ref="B19:D19"/>
    <mergeCell ref="B1:D1"/>
    <mergeCell ref="B4:D4"/>
    <mergeCell ref="B2:D2"/>
    <mergeCell ref="B48:D4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C45"/>
  <sheetViews>
    <sheetView showGridLines="0" zoomScale="10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00" customWidth="1" min="3" max="3"/>
  </cols>
  <sheetData>
    <row r="1" ht="34" customHeight="1">
      <c r="B1" s="1" t="inlineStr">
        <is>
          <t>DOCUMENTATION — Horizon_Contrat_Pilotage</t>
        </is>
      </c>
      <c r="C1" s="2" t="n"/>
    </row>
    <row r="5">
      <c r="B5" s="25" t="inlineStr">
        <is>
          <t>Objet</t>
        </is>
      </c>
      <c r="C5" s="26" t="n"/>
    </row>
    <row r="6" ht="45" customHeight="1">
      <c r="B6" s="152" t="inlineStr">
        <is>
          <t>Classeur</t>
        </is>
      </c>
      <c r="C6" s="153" t="inlineStr">
        <is>
          <t>Classeur de pilotage entièrement en formules. Il restitue 24 mois d'activité d'un réseau de 120 restaurants (sept. 2024 → août 2026) : tableau de bord, fiche magasin, sept constats, simulateur d'audit.</t>
        </is>
      </c>
    </row>
    <row r="7" ht="45" customHeight="1">
      <c r="B7" s="152" t="inlineStr">
        <is>
          <t>Principe</t>
        </is>
      </c>
      <c r="C7" s="153" t="inlineStr">
        <is>
          <t>Aucun chiffre de restitution n'est saisi : tout est formule sur les feuilles DATA_* et REF_*. Les seules valeurs saisissables sont en bleu sur fond jaune (PARAMETRES, filtres, sélection du magasin, décisions du simulateur).</t>
        </is>
      </c>
    </row>
    <row r="9">
      <c r="B9" s="25" t="inlineStr">
        <is>
          <t>Feuilles</t>
        </is>
      </c>
      <c r="C9" s="26" t="n"/>
    </row>
    <row r="10" ht="15" customHeight="1">
      <c r="B10" s="152" t="inlineStr">
        <is>
          <t>DASHBOARD</t>
        </is>
      </c>
      <c r="C10" s="153" t="inlineStr">
        <is>
          <t>Vue réseau. Filtres Région et Canal en C4 et H4 : ils pilotent cartes, courbe, classement et commentaire.</t>
        </is>
      </c>
    </row>
    <row r="11" ht="30" customHeight="1">
      <c r="B11" s="152" t="inlineStr">
        <is>
          <t>FICHE_MAGASIN</t>
        </is>
      </c>
      <c r="C11" s="153" t="inlineStr">
        <is>
          <t>Drill-down. Région en C4, magasin en E4 (liste en cascade). Indicateurs, rangs, courbe mensuelle, top produits, RH, diagnostic automatique.</t>
        </is>
      </c>
    </row>
    <row r="12" ht="30" customHeight="1">
      <c r="B12" s="152" t="inlineStr">
        <is>
          <t>ANALYSES</t>
        </is>
      </c>
      <c r="C12" s="153" t="inlineStr">
        <is>
          <t>Les sept constats, chacun avec sa question, son tableau et une phrase générée par formule. Plus le contrôle du piège « Gare / Aéroport » et le budget par région.</t>
        </is>
      </c>
    </row>
    <row r="13" ht="30" customHeight="1">
      <c r="B13" s="152" t="inlineStr">
        <is>
          <t>SIMULATEUR</t>
        </is>
      </c>
      <c r="C13" s="153" t="inlineStr">
        <is>
          <t>Choix des magasins à auditer : modèle, contraintes, comparaison des stratégies, grille de sensibilité, scénarios, valeur cible, résultats Monte-Carlo.</t>
        </is>
      </c>
    </row>
    <row r="14" ht="15" customHeight="1">
      <c r="B14" s="152" t="inlineStr">
        <is>
          <t>MONTE_CARLO</t>
        </is>
      </c>
      <c r="C14" s="153" t="inlineStr">
        <is>
          <t>1 000 tirages du taux de récupération par magasin. Fonctions volatiles : F9 relance.</t>
        </is>
      </c>
    </row>
    <row r="15" ht="15" customHeight="1">
      <c r="B15" s="152" t="inlineStr">
        <is>
          <t>PARAMETRES</t>
        </is>
      </c>
      <c r="C15" s="153" t="inlineStr">
        <is>
          <t>Toutes les constantes, chacune dans une cellule nommée.</t>
        </is>
      </c>
    </row>
    <row r="16" ht="15" customHeight="1">
      <c r="B16" s="152" t="inlineStr">
        <is>
          <t>QUALITE</t>
        </is>
      </c>
      <c r="C16" s="153" t="inlineStr">
        <is>
          <t>Résultats du nettoyage des fichiers sources et contrôles recalculés en direct.</t>
        </is>
      </c>
    </row>
    <row r="17" ht="30" customHeight="1">
      <c r="B17" s="152" t="inlineStr">
        <is>
          <t>CALC_*</t>
        </is>
      </c>
      <c r="C17" s="153" t="inlineStr">
        <is>
          <t>Feuilles de calcul intermédiaires, visibles pour être auditables. CALC_MAGASINS porte une ligne par magasin et 54 indicateurs.</t>
        </is>
      </c>
    </row>
    <row r="18" ht="30" customHeight="1">
      <c r="B18" s="152" t="inlineStr">
        <is>
          <t>DATA_* / REF_*</t>
        </is>
      </c>
      <c r="C18" s="153" t="inlineStr">
        <is>
          <t>Données nettoyées. Ventes, stocks, achats et RH agrégés au mois ; mix produits agrégé à l'exercice ; référentiels dédoublonnés.</t>
        </is>
      </c>
    </row>
    <row r="20">
      <c r="B20" s="25" t="inlineStr">
        <is>
          <t>Tables de données</t>
        </is>
      </c>
      <c r="C20" s="26" t="n"/>
    </row>
    <row r="21" ht="30" customHeight="1">
      <c r="B21" s="152" t="inlineStr">
        <is>
          <t>DATA_VENTES</t>
        </is>
      </c>
      <c r="C21" s="153" t="inlineStr">
        <is>
          <t>Grain magasin × mois × canal. CA_Net_HT = CA_Brut_HT − Remises_HT. Coût matière exprimé sur le CA net. Nb_Jours = jours avec ventes.</t>
        </is>
      </c>
    </row>
    <row r="22" ht="30" customHeight="1">
      <c r="B22" s="152" t="inlineStr">
        <is>
          <t>DATA_BUDGET</t>
        </is>
      </c>
      <c r="C22" s="153" t="inlineStr">
        <is>
          <t>Grain magasin × mois, budgets 2025 et 2026 dépivotés. Le budget est en année civile, l'exercice va de septembre à août : la comparaison porte sur janvier → août 2026.</t>
        </is>
      </c>
    </row>
    <row r="23" ht="15" customHeight="1">
      <c r="B23" s="152" t="inlineStr">
        <is>
          <t>DATA_STOCKS</t>
        </is>
      </c>
      <c r="C23" s="153" t="inlineStr">
        <is>
          <t>Grain magasin × mois. Taux de perte = pertes / sorties.</t>
        </is>
      </c>
    </row>
    <row r="24" ht="15" customHeight="1">
      <c r="B24" s="152" t="inlineStr">
        <is>
          <t>DATA_ACHATS</t>
        </is>
      </c>
      <c r="C24" s="153" t="inlineStr">
        <is>
          <t>Grain fournisseur × mois de commande. Retard = délai réel − délai contractuel, commandes livrées seulement.</t>
        </is>
      </c>
    </row>
    <row r="25" ht="30" customHeight="1">
      <c r="B25" s="152" t="inlineStr">
        <is>
          <t>DATA_ACHATS_MAG</t>
        </is>
      </c>
      <c r="C25" s="153" t="inlineStr">
        <is>
          <t>Grain magasin × exercice. Montant réel et même volume valorisé au prix moyen du réseau : leur rapport donne l'indice de prix d'achat.</t>
        </is>
      </c>
    </row>
    <row r="26" ht="30" customHeight="1">
      <c r="B26" s="152" t="inlineStr">
        <is>
          <t>DATA_RH</t>
        </is>
      </c>
      <c r="C26" s="153" t="inlineStr">
        <is>
          <t>Grain magasin × mois. Nb_Salaries = salariés présents dans le mois : la somme sur l'exercice donne des salariés-mois.</t>
        </is>
      </c>
    </row>
    <row r="27" ht="15" customHeight="1">
      <c r="B27" s="152" t="inlineStr">
        <is>
          <t>DATA_MIX</t>
        </is>
      </c>
      <c r="C27" s="153" t="inlineStr">
        <is>
          <t>Grain magasin × exercice × produit.</t>
        </is>
      </c>
    </row>
    <row r="29">
      <c r="B29" s="25" t="inlineStr">
        <is>
          <t>Définitions</t>
        </is>
      </c>
      <c r="C29" s="26" t="n"/>
    </row>
    <row r="30" ht="15" customHeight="1">
      <c r="B30" s="152" t="inlineStr">
        <is>
          <t>Taux de marge</t>
        </is>
      </c>
      <c r="C30" s="153" t="inlineStr">
        <is>
          <t>1 − coût matière / CA net. Marge brute sur coût matière : ne contient ni personnel ni loyer.</t>
        </is>
      </c>
    </row>
    <row r="31" ht="15" customHeight="1">
      <c r="B31" s="152" t="inlineStr">
        <is>
          <t>Ticket moyen</t>
        </is>
      </c>
      <c r="C31" s="153" t="inlineStr">
        <is>
          <t>CA net / tickets, en ratio de sommes. Jamais une moyenne de tickets moyens.</t>
        </is>
      </c>
    </row>
    <row r="32" ht="15" customHeight="1">
      <c r="B32" s="152" t="inlineStr">
        <is>
          <t>Périmètre comparable</t>
        </is>
      </c>
      <c r="C32" s="153" t="inlineStr">
        <is>
          <t>Magasins ouverts avant le début de N-1 et non fermés avant la fin de N : 115 magasins.</t>
        </is>
      </c>
    </row>
    <row r="33" ht="15" customHeight="1">
      <c r="B33" s="152" t="inlineStr">
        <is>
          <t>Écart en points</t>
        </is>
      </c>
      <c r="C33" s="153" t="inlineStr">
        <is>
          <t>Différence de deux taux, affichée en « pt ». −0,31 pt n'est pas −0,31 %.</t>
        </is>
      </c>
    </row>
    <row r="34" ht="30" customHeight="1">
      <c r="B34" s="152" t="inlineStr">
        <is>
          <t>Seuils</t>
        </is>
      </c>
      <c r="C34" s="153" t="inlineStr">
        <is>
          <t>Seuil d'alerte marge = taux du réseau − 2 pt. Perte anormale = plus de 2 fois la médiane. Les deux sont relatifs au réseau pour rester valables d'une année à l'autre.</t>
        </is>
      </c>
    </row>
    <row r="36">
      <c r="B36" s="25" t="inlineStr">
        <is>
          <t>Couches ajoutées par macro (dossier vba/ du dépôt)</t>
        </is>
      </c>
      <c r="C36" s="26" t="n"/>
    </row>
    <row r="37" ht="30" customHeight="1">
      <c r="B37" s="152" t="inlineStr">
        <is>
          <t>Power Query</t>
        </is>
      </c>
      <c r="C37" s="153" t="inlineStr">
        <is>
          <t>Le nettoyage des 24 fichiers est chargé dans les feuilles DATA_* (voir QUALITE). La macro ConstruireModele recrée les requêtes Power Query sur les fichiers bruts du dossier Donnees.</t>
        </is>
      </c>
    </row>
    <row r="38" ht="30" customHeight="1">
      <c r="B38" s="152" t="inlineStr">
        <is>
          <t>Power Pivot / DAX</t>
        </is>
      </c>
      <c r="C38" s="153" t="inlineStr">
        <is>
          <t>Remplacé ici par des SUMIFS sur données agrégées au mois. La macro ConstruireModele construit le modèle de données sur les fichiers bruts : 11 tables, 17 relations, 31 mesures DAX.</t>
        </is>
      </c>
    </row>
    <row r="39" ht="30" customHeight="1">
      <c r="B39" s="152" t="inlineStr">
        <is>
          <t>TCD et segments</t>
        </is>
      </c>
      <c r="C39" s="153" t="inlineStr">
        <is>
          <t>Remplacés ici par des tableaux en formules et des listes de validation. La macro ConstruireModele ajoute un TCD de contrôle branché sur le modèle de données.</t>
        </is>
      </c>
    </row>
    <row r="40" ht="45" customHeight="1">
      <c r="B40" s="152" t="inlineStr">
        <is>
          <t>VBA</t>
        </is>
      </c>
      <c r="C40" s="153" t="inlineStr">
        <is>
          <t>Fichier .xlsx, sans macro. Les modules (construction du modèle, actualisation, PDF par magasin, formulaire de saisie, brouillons Outlook, journal) sont dans le dossier vba/ : les importer avec Alt+F11, puis enregistrer en .xlsm. Renseigner d'abord Chemin_Donnees et Chemin_Sorties dans PARAMETRES.</t>
        </is>
      </c>
    </row>
    <row r="42">
      <c r="B42" s="25" t="inlineStr">
        <is>
          <t>Limites</t>
        </is>
      </c>
      <c r="C42" s="26" t="n"/>
    </row>
    <row r="43" ht="15" customHeight="1">
      <c r="B43" s="152" t="inlineStr">
        <is>
          <t>Agrégation</t>
        </is>
      </c>
      <c r="C43" s="153" t="inlineStr">
        <is>
          <t>Données au mois : pas d'analyse au jour ni à la semaine dans ce fichier.</t>
        </is>
      </c>
    </row>
    <row r="44" ht="15" customHeight="1">
      <c r="B44" s="152" t="inlineStr">
        <is>
          <t>Historique</t>
        </is>
      </c>
      <c r="C44" s="153" t="inlineStr">
        <is>
          <t>Une correction rétroactive dans les fichiers sources n'est pas historisée.</t>
        </is>
      </c>
    </row>
    <row r="45" ht="30" customHeight="1">
      <c r="B45" s="152" t="inlineStr">
        <is>
          <t>Ordre du simulateur</t>
        </is>
      </c>
      <c r="C45" s="153" t="inlineStr">
        <is>
          <t>Les décisions de la colonne L sont liées à la position des lignes. Si les données changent l'ordre des candidats, revérifier les décisions.</t>
        </is>
      </c>
    </row>
  </sheetData>
  <mergeCells count="7">
    <mergeCell ref="B29:C29"/>
    <mergeCell ref="B5:C5"/>
    <mergeCell ref="B20:C20"/>
    <mergeCell ref="B42:C42"/>
    <mergeCell ref="B36:C36"/>
    <mergeCell ref="B9:C9"/>
    <mergeCell ref="B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6A39A"/>
    <outlinePr summaryBelow="1" summaryRight="1"/>
    <pageSetUpPr/>
  </sheetPr>
  <dimension ref="A1:BB123"/>
  <sheetViews>
    <sheetView showGridLines="1"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8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0" customWidth="1" min="10" max="10"/>
    <col width="13" customWidth="1" min="11" max="11"/>
    <col width="10" customWidth="1" min="12" max="12"/>
    <col width="9" customWidth="1" min="13" max="13"/>
    <col width="10" customWidth="1" min="14" max="14"/>
    <col width="10" customWidth="1" min="15" max="15"/>
    <col width="9" customWidth="1" min="16" max="16"/>
    <col width="13" customWidth="1" min="17" max="17"/>
    <col width="13" customWidth="1" min="18" max="18"/>
    <col width="10" customWidth="1" min="19" max="19"/>
    <col width="10" customWidth="1" min="20" max="20"/>
    <col width="9" customWidth="1" min="21" max="21"/>
    <col width="9" customWidth="1" min="22" max="22"/>
    <col width="10" customWidth="1" min="23" max="23"/>
    <col width="12" customWidth="1" min="24" max="24"/>
    <col width="12" customWidth="1" min="25" max="25"/>
    <col width="10" customWidth="1" min="26" max="26"/>
    <col width="10" customWidth="1" min="27" max="27"/>
    <col width="10" customWidth="1" min="28" max="28"/>
    <col width="9" customWidth="1" min="29" max="29"/>
    <col width="10" customWidth="1" min="30" max="30"/>
    <col width="10" customWidth="1" min="31" max="31"/>
    <col width="9" customWidth="1" min="32" max="32"/>
    <col width="10" customWidth="1" min="33" max="33"/>
    <col width="10" customWidth="1" min="34" max="34"/>
    <col width="9" customWidth="1" min="35" max="35"/>
    <col width="9" customWidth="1" min="36" max="36"/>
    <col width="11" customWidth="1" min="37" max="37"/>
    <col width="10" customWidth="1" min="38" max="38"/>
    <col width="10" customWidth="1" min="39" max="39"/>
    <col width="10" customWidth="1" min="40" max="40"/>
    <col width="8" customWidth="1" min="41" max="41"/>
    <col width="12" customWidth="1" min="42" max="42"/>
    <col width="12" customWidth="1" min="43" max="43"/>
    <col width="8" customWidth="1" min="44" max="44"/>
    <col width="8" customWidth="1" min="45" max="45"/>
    <col width="8" customWidth="1" min="46" max="46"/>
    <col width="8" customWidth="1" min="47" max="47"/>
    <col width="12" customWidth="1" min="48" max="48"/>
    <col width="12" customWidth="1" min="49" max="49"/>
    <col width="12" customWidth="1" min="50" max="50"/>
    <col width="12" customWidth="1" min="51" max="51"/>
    <col width="9" customWidth="1" min="52" max="52"/>
    <col width="8" customWidth="1" min="53" max="53"/>
    <col width="12" customWidth="1" min="54" max="54"/>
  </cols>
  <sheetData>
    <row r="1" ht="32" customHeight="1">
      <c r="A1" s="154" t="inlineStr">
        <is>
          <t>Code_Magasin</t>
        </is>
      </c>
      <c r="B1" s="154" t="inlineStr">
        <is>
          <t>Ville</t>
        </is>
      </c>
      <c r="C1" s="154" t="inlineStr">
        <is>
          <t>Region</t>
        </is>
      </c>
      <c r="D1" s="154" t="inlineStr">
        <is>
          <t>Type_Emplacement</t>
        </is>
      </c>
      <c r="E1" s="154" t="inlineStr">
        <is>
          <t>Date_Ouverture</t>
        </is>
      </c>
      <c r="F1" s="154" t="inlineStr">
        <is>
          <t>Date_Fermeture</t>
        </is>
      </c>
      <c r="G1" s="154" t="inlineStr">
        <is>
          <t>CA_Net_N</t>
        </is>
      </c>
      <c r="H1" s="154" t="inlineStr">
        <is>
          <t>Cout_N</t>
        </is>
      </c>
      <c r="I1" s="154" t="inlineStr">
        <is>
          <t>Marge_N</t>
        </is>
      </c>
      <c r="J1" s="154" t="inlineStr">
        <is>
          <t>Taux_Marge_N</t>
        </is>
      </c>
      <c r="K1" s="154" t="inlineStr">
        <is>
          <t>CA_Net_N1</t>
        </is>
      </c>
      <c r="L1" s="154" t="inlineStr">
        <is>
          <t>Taux_Marge_N1</t>
        </is>
      </c>
      <c r="M1" s="154" t="inlineStr">
        <is>
          <t>Delta_CA</t>
        </is>
      </c>
      <c r="N1" s="154" t="inlineStr">
        <is>
          <t>Tickets_N</t>
        </is>
      </c>
      <c r="O1" s="154" t="inlineStr">
        <is>
          <t>Ticket_Moyen_N</t>
        </is>
      </c>
      <c r="P1" s="154" t="inlineStr">
        <is>
          <t>Jours_Ouverts_N</t>
        </is>
      </c>
      <c r="Q1" s="154" t="inlineStr">
        <is>
          <t>Budget_2026</t>
        </is>
      </c>
      <c r="R1" s="154" t="inlineStr">
        <is>
          <t>Reel_2026</t>
        </is>
      </c>
      <c r="S1" s="154" t="inlineStr">
        <is>
          <t>Atteinte_Budget</t>
        </is>
      </c>
      <c r="T1" s="154" t="inlineStr">
        <is>
          <t>Sorties_N</t>
        </is>
      </c>
      <c r="U1" s="154" t="inlineStr">
        <is>
          <t>Pertes_N</t>
        </is>
      </c>
      <c r="V1" s="154" t="inlineStr">
        <is>
          <t>Taux_Perte_N</t>
        </is>
      </c>
      <c r="W1" s="154" t="inlineStr">
        <is>
          <t>Taux_Perte_24m</t>
        </is>
      </c>
      <c r="X1" s="154" t="inlineStr">
        <is>
          <t>Achats_Reels_N</t>
        </is>
      </c>
      <c r="Y1" s="154" t="inlineStr">
        <is>
          <t>Achats_Prix_Reseau_N</t>
        </is>
      </c>
      <c r="Z1" s="154" t="inlineStr">
        <is>
          <t>Indice_Prix_Achat</t>
        </is>
      </c>
      <c r="AA1" s="154" t="inlineStr">
        <is>
          <t>Part_Livraison_N</t>
        </is>
      </c>
      <c r="AB1" s="154" t="inlineStr">
        <is>
          <t>Salaries_Mois_N</t>
        </is>
      </c>
      <c r="AC1" s="154" t="inlineStr">
        <is>
          <t>Effectif_Moyen_N</t>
        </is>
      </c>
      <c r="AD1" s="154" t="inlineStr">
        <is>
          <t>Heures_N</t>
        </is>
      </c>
      <c r="AE1" s="154" t="inlineStr">
        <is>
          <t>Absence_Sal_Mois_N</t>
        </is>
      </c>
      <c r="AF1" s="154" t="inlineStr">
        <is>
          <t>HS_Sal_Mois_N</t>
        </is>
      </c>
      <c r="AG1" s="154" t="inlineStr">
        <is>
          <t>CA_par_Heure_N</t>
        </is>
      </c>
      <c r="AH1" s="154" t="inlineStr">
        <is>
          <t>Absence_Sal_Mois_24m</t>
        </is>
      </c>
      <c r="AI1" s="154" t="inlineStr">
        <is>
          <t>HS_Sal_Mois_24m</t>
        </is>
      </c>
      <c r="AJ1" s="154" t="inlineStr">
        <is>
          <t>Comparable</t>
        </is>
      </c>
      <c r="AK1" s="154" t="inlineStr">
        <is>
          <t>Mouvement</t>
        </is>
      </c>
      <c r="AL1" s="154" t="inlineStr">
        <is>
          <t>Taux_Marge_A</t>
        </is>
      </c>
      <c r="AM1" s="154" t="inlineStr">
        <is>
          <t>Taux_Marge_B</t>
        </is>
      </c>
      <c r="AN1" s="154" t="inlineStr">
        <is>
          <t>Ecart_A_B_pt</t>
        </is>
      </c>
      <c r="AO1" s="154" t="inlineStr">
        <is>
          <t>Filtre_Region</t>
        </is>
      </c>
      <c r="AP1" s="154" t="inlineStr">
        <is>
          <t>CA_N_Filtre_Canal</t>
        </is>
      </c>
      <c r="AQ1" s="154" t="inlineStr">
        <is>
          <t>CA_N1_Filtre_Canal</t>
        </is>
      </c>
      <c r="AR1" s="154" t="inlineStr">
        <is>
          <t>Rang_Marge</t>
        </is>
      </c>
      <c r="AS1" s="154" t="inlineStr">
        <is>
          <t>Rang_CA</t>
        </is>
      </c>
      <c r="AT1" s="154" t="inlineStr">
        <is>
          <t>Rang_Ticket_Moyen</t>
        </is>
      </c>
      <c r="AU1" s="154" t="inlineStr">
        <is>
          <t>Rang_Perte</t>
        </is>
      </c>
      <c r="AV1" s="154" t="inlineStr">
        <is>
          <t>Cle_Alerte</t>
        </is>
      </c>
      <c r="AW1" s="154" t="inlineStr">
        <is>
          <t>Cle_Derive</t>
        </is>
      </c>
      <c r="AX1" s="154" t="inlineStr">
        <is>
          <t>Cle_Perte_24m</t>
        </is>
      </c>
      <c r="AY1" s="154" t="inlineStr">
        <is>
          <t>Cle_Absence_24m</t>
        </is>
      </c>
      <c r="AZ1" s="154" t="inlineStr">
        <is>
          <t>Rang_Mouvement</t>
        </is>
      </c>
      <c r="BA1" s="154" t="inlineStr">
        <is>
          <t>En_Derive</t>
        </is>
      </c>
      <c r="BB1" s="154" t="inlineStr">
        <is>
          <t>Cle_Atteinte</t>
        </is>
      </c>
    </row>
    <row r="2">
      <c r="A2" s="104">
        <f>REF_MAGASINS!A2</f>
        <v/>
      </c>
      <c r="B2" s="104">
        <f>REF_MAGASINS!C2</f>
        <v/>
      </c>
      <c r="C2" s="104">
        <f>REF_MAGASINS!D2</f>
        <v/>
      </c>
      <c r="D2" s="104">
        <f>REF_MAGASINS!E2</f>
        <v/>
      </c>
      <c r="E2" s="155">
        <f>REF_MAGASINS!K2</f>
        <v/>
      </c>
      <c r="F2" s="155">
        <f>IF(REF_MAGASINS!L2="","",REF_MAGASINS!L2)</f>
        <v/>
      </c>
      <c r="G2" s="156">
        <f>SUMIFS(V_CANet,V_Mag,$A2,V_Ex,Exercice_Courant)</f>
        <v/>
      </c>
      <c r="H2" s="156">
        <f>SUMIFS(V_Cout,V_Mag,$A2,V_Ex,Exercice_Courant)</f>
        <v/>
      </c>
      <c r="I2" s="156">
        <f>G2-H2</f>
        <v/>
      </c>
      <c r="J2" s="157">
        <f>IF(G2&gt;0,I2/G2,"")</f>
        <v/>
      </c>
      <c r="K2" s="156">
        <f>SUMIFS(V_CANet,V_Mag,$A2,V_Ex,Exercice_Precedent)</f>
        <v/>
      </c>
      <c r="L2" s="157">
        <f>IF(K2&gt;0,(K2-SUMIFS(V_Cout,V_Mag,$A2,V_Ex,Exercice_Precedent))/K2,"")</f>
        <v/>
      </c>
      <c r="M2" s="158">
        <f>IF(K2&gt;0,G2/K2-1,"")</f>
        <v/>
      </c>
      <c r="N2" s="159">
        <f>SUMIFS(V_Tickets,V_Mag,$A2,V_Ex,Exercice_Courant)</f>
        <v/>
      </c>
      <c r="O2" s="160">
        <f>IF(N2&gt;0,G2/N2,"")</f>
        <v/>
      </c>
      <c r="P2" s="159">
        <f>SUMIFS(V_Jours,V_Mag,$A2,V_Ex,Exercice_Courant,V_Canal,"Sur place")</f>
        <v/>
      </c>
      <c r="Q2" s="156">
        <f>SUMIFS(B_Budget,B_Mag,$A2,B_Mois,"&gt;="&amp;Budget_Debut,B_Mois,"&lt;="&amp;Budget_Fin)</f>
        <v/>
      </c>
      <c r="R2" s="156">
        <f>SUMIFS(V_CANet,V_Mag,$A2,V_Mois,"&gt;="&amp;Budget_Debut,V_Mois,"&lt;="&amp;Budget_Fin)</f>
        <v/>
      </c>
      <c r="S2" s="161">
        <f>IF(Q2&gt;0,R2/Q2,"")</f>
        <v/>
      </c>
      <c r="T2" s="159">
        <f>SUMIFS(S_Sorties,S_Mag,$A2,S_Ex,Exercice_Courant)</f>
        <v/>
      </c>
      <c r="U2" s="159">
        <f>SUMIFS(S_Pertes,S_Mag,$A2,S_Ex,Exercice_Courant)</f>
        <v/>
      </c>
      <c r="V2" s="157">
        <f>IF(T2&gt;0,U2/T2,"")</f>
        <v/>
      </c>
      <c r="W2" s="157">
        <f>IF(SUMIFS(S_Sorties,S_Mag,$A2)&gt;0,SUMIFS(S_Pertes,S_Mag,$A2)/SUMIFS(S_Sorties,S_Mag,$A2),"")</f>
        <v/>
      </c>
      <c r="X2" s="156">
        <f>SUMIFS(AM_Reel,AM_Mag,$A2,AM_Ex,Exercice_Courant)</f>
        <v/>
      </c>
      <c r="Y2" s="156">
        <f>SUMIFS(AM_Reseau,AM_Mag,$A2,AM_Ex,Exercice_Courant)</f>
        <v/>
      </c>
      <c r="Z2" s="162">
        <f>IF(Y2&gt;0,X2/Y2-1,"")</f>
        <v/>
      </c>
      <c r="AA2" s="161">
        <f>IF(G2&gt;0,SUMIFS(V_CANet,V_Mag,$A2,V_Ex,Exercice_Courant,V_Canal,"Livraison")/G2,"")</f>
        <v/>
      </c>
      <c r="AB2" s="159">
        <f>SUMIFS(R_Salaries,R_Mag,$A2,R_Ex,Exercice_Courant)</f>
        <v/>
      </c>
      <c r="AC2" s="163">
        <f>IF(COUNTIFS(R_Mag,$A2,R_Ex,Exercice_Courant)&gt;0,AB2/COUNTIFS(R_Mag,$A2,R_Ex,Exercice_Courant),"")</f>
        <v/>
      </c>
      <c r="AD2" s="159">
        <f>SUMIFS(R_Heures,R_Mag,$A2,R_Ex,Exercice_Courant)</f>
        <v/>
      </c>
      <c r="AE2" s="164">
        <f>IF(AB2&gt;0,SUMIFS(R_Abs,R_Mag,$A2,R_Ex,Exercice_Courant)/AB2,"")</f>
        <v/>
      </c>
      <c r="AF2" s="163">
        <f>IF(AB2&gt;0,SUMIFS(R_HS,R_Mag,$A2,R_Ex,Exercice_Courant)/AB2,"")</f>
        <v/>
      </c>
      <c r="AG2" s="160">
        <f>IF(AD2&gt;0,G2/AD2,"")</f>
        <v/>
      </c>
      <c r="AH2" s="164">
        <f>IF(SUMIFS(R_Salaries,R_Mag,$A2)&gt;0,SUMIFS(R_Abs,R_Mag,$A2)/SUMIFS(R_Salaries,R_Mag,$A2),"")</f>
        <v/>
      </c>
      <c r="AI2" s="163">
        <f>IF(SUMIFS(R_Salaries,R_Mag,$A2)&gt;0,SUMIFS(R_HS,R_Mag,$A2)/SUMIFS(R_Salaries,R_Mag,$A2),"")</f>
        <v/>
      </c>
      <c r="AJ2" s="165">
        <f>IF(AND(E2&lt;=Debut_N1,OR(F2="",F2&gt;=Fin_Exercice)),1,0)</f>
        <v/>
      </c>
      <c r="AK2" s="104">
        <f>IF(E2&gt;Debut_N1,"Ouverture",IF(AND(F2&lt;&gt;"",F2&lt;=Fin_Exercice),"Fermeture",""))</f>
        <v/>
      </c>
      <c r="AL2" s="157">
        <f>IF(SUMIFS(V_CANet,V_Mag,$A2,V_Mois,"&gt;="&amp;Periode_A_Debut,V_Mois,"&lt;="&amp;Periode_A_Fin)&gt;0,1-SUMIFS(V_Cout,V_Mag,$A2,V_Mois,"&gt;="&amp;Periode_A_Debut,V_Mois,"&lt;="&amp;Periode_A_Fin)/SUMIFS(V_CANet,V_Mag,$A2,V_Mois,"&gt;="&amp;Periode_A_Debut,V_Mois,"&lt;="&amp;Periode_A_Fin),"")</f>
        <v/>
      </c>
      <c r="AM2" s="157">
        <f>IF(SUMIFS(V_CANet,V_Mag,$A2,V_Mois,"&gt;="&amp;Periode_B_Debut,V_Mois,"&lt;="&amp;Periode_B_Fin)&gt;0,1-SUMIFS(V_Cout,V_Mag,$A2,V_Mois,"&gt;="&amp;Periode_B_Debut,V_Mois,"&lt;="&amp;Periode_B_Fin)/SUMIFS(V_CANet,V_Mag,$A2,V_Mois,"&gt;="&amp;Periode_B_Debut,V_Mois,"&lt;="&amp;Periode_B_Fin),"")</f>
        <v/>
      </c>
      <c r="AN2" s="166">
        <f>IF(AND(ISNUMBER(AL2),ISNUMBER(AM2)),(AM2-AL2)*100,"")</f>
        <v/>
      </c>
      <c r="AO2" s="165">
        <f>IF(OR(Region_Filtre="Toutes",C2=Region_Filtre),1,0)</f>
        <v/>
      </c>
      <c r="AP2" s="156">
        <f>SUMIFS(V_CANet,V_Mag,$A2,V_Ex,Exercice_Courant,V_Canal,Crit_Canal)</f>
        <v/>
      </c>
      <c r="AQ2" s="156">
        <f>SUMIFS(V_CANet,V_Mag,$A2,V_Ex,Exercice_Precedent,V_Canal,Crit_Canal)</f>
        <v/>
      </c>
      <c r="AR2" s="165">
        <f>IF(ISNUMBER(J2),RANK(J2,$J$2:$J$121,0),"")</f>
        <v/>
      </c>
      <c r="AS2" s="165">
        <f>RANK(G2,$G$2:$G$121,0)</f>
        <v/>
      </c>
      <c r="AT2" s="165">
        <f>IF(ISNUMBER(O2),RANK(O2,$O$2:$O$121,0),"")</f>
        <v/>
      </c>
      <c r="AU2" s="165">
        <f>IF(ISNUMBER(V2),RANK(V2,$V$2:$V$121,1),"")</f>
        <v/>
      </c>
      <c r="AV2" s="167">
        <f>IF(AND(AO2=1,ISNUMBER(J2)),J2+ROW()/10^9,9)</f>
        <v/>
      </c>
      <c r="AW2" s="168">
        <f>IF(ISNUMBER(AN2),AN2+ROW()/10^7,999)</f>
        <v/>
      </c>
      <c r="AX2" s="167">
        <f>IF(ISNUMBER(W2),W2+ROW()/10^9,-1)</f>
        <v/>
      </c>
      <c r="AY2" s="167">
        <f>IF(ISNUMBER(AH2),AH2+ROW()/10^9,-1)</f>
        <v/>
      </c>
      <c r="AZ2" s="165">
        <f>IF(AK2="","",SUMPRODUCT(--($AK$2:AK2&lt;&gt;"")))</f>
        <v/>
      </c>
      <c r="BA2" s="165">
        <f>IF(AND(ISNUMBER(AN2),AN2&lt;=Seuil_Derive_Marge_Pt),1,0)</f>
        <v/>
      </c>
      <c r="BB2" s="167">
        <f>IF(ISNUMBER(S2),S2+ROW()/10^9,9)</f>
        <v/>
      </c>
    </row>
    <row r="3">
      <c r="A3" s="104">
        <f>REF_MAGASINS!A3</f>
        <v/>
      </c>
      <c r="B3" s="104">
        <f>REF_MAGASINS!C3</f>
        <v/>
      </c>
      <c r="C3" s="104">
        <f>REF_MAGASINS!D3</f>
        <v/>
      </c>
      <c r="D3" s="104">
        <f>REF_MAGASINS!E3</f>
        <v/>
      </c>
      <c r="E3" s="155">
        <f>REF_MAGASINS!K3</f>
        <v/>
      </c>
      <c r="F3" s="155">
        <f>IF(REF_MAGASINS!L3="","",REF_MAGASINS!L3)</f>
        <v/>
      </c>
      <c r="G3" s="156">
        <f>SUMIFS(V_CANet,V_Mag,$A3,V_Ex,Exercice_Courant)</f>
        <v/>
      </c>
      <c r="H3" s="156">
        <f>SUMIFS(V_Cout,V_Mag,$A3,V_Ex,Exercice_Courant)</f>
        <v/>
      </c>
      <c r="I3" s="156">
        <f>G3-H3</f>
        <v/>
      </c>
      <c r="J3" s="157">
        <f>IF(G3&gt;0,I3/G3,"")</f>
        <v/>
      </c>
      <c r="K3" s="156">
        <f>SUMIFS(V_CANet,V_Mag,$A3,V_Ex,Exercice_Precedent)</f>
        <v/>
      </c>
      <c r="L3" s="157">
        <f>IF(K3&gt;0,(K3-SUMIFS(V_Cout,V_Mag,$A3,V_Ex,Exercice_Precedent))/K3,"")</f>
        <v/>
      </c>
      <c r="M3" s="158">
        <f>IF(K3&gt;0,G3/K3-1,"")</f>
        <v/>
      </c>
      <c r="N3" s="159">
        <f>SUMIFS(V_Tickets,V_Mag,$A3,V_Ex,Exercice_Courant)</f>
        <v/>
      </c>
      <c r="O3" s="160">
        <f>IF(N3&gt;0,G3/N3,"")</f>
        <v/>
      </c>
      <c r="P3" s="159">
        <f>SUMIFS(V_Jours,V_Mag,$A3,V_Ex,Exercice_Courant,V_Canal,"Sur place")</f>
        <v/>
      </c>
      <c r="Q3" s="156">
        <f>SUMIFS(B_Budget,B_Mag,$A3,B_Mois,"&gt;="&amp;Budget_Debut,B_Mois,"&lt;="&amp;Budget_Fin)</f>
        <v/>
      </c>
      <c r="R3" s="156">
        <f>SUMIFS(V_CANet,V_Mag,$A3,V_Mois,"&gt;="&amp;Budget_Debut,V_Mois,"&lt;="&amp;Budget_Fin)</f>
        <v/>
      </c>
      <c r="S3" s="161">
        <f>IF(Q3&gt;0,R3/Q3,"")</f>
        <v/>
      </c>
      <c r="T3" s="159">
        <f>SUMIFS(S_Sorties,S_Mag,$A3,S_Ex,Exercice_Courant)</f>
        <v/>
      </c>
      <c r="U3" s="159">
        <f>SUMIFS(S_Pertes,S_Mag,$A3,S_Ex,Exercice_Courant)</f>
        <v/>
      </c>
      <c r="V3" s="157">
        <f>IF(T3&gt;0,U3/T3,"")</f>
        <v/>
      </c>
      <c r="W3" s="157">
        <f>IF(SUMIFS(S_Sorties,S_Mag,$A3)&gt;0,SUMIFS(S_Pertes,S_Mag,$A3)/SUMIFS(S_Sorties,S_Mag,$A3),"")</f>
        <v/>
      </c>
      <c r="X3" s="156">
        <f>SUMIFS(AM_Reel,AM_Mag,$A3,AM_Ex,Exercice_Courant)</f>
        <v/>
      </c>
      <c r="Y3" s="156">
        <f>SUMIFS(AM_Reseau,AM_Mag,$A3,AM_Ex,Exercice_Courant)</f>
        <v/>
      </c>
      <c r="Z3" s="162">
        <f>IF(Y3&gt;0,X3/Y3-1,"")</f>
        <v/>
      </c>
      <c r="AA3" s="161">
        <f>IF(G3&gt;0,SUMIFS(V_CANet,V_Mag,$A3,V_Ex,Exercice_Courant,V_Canal,"Livraison")/G3,"")</f>
        <v/>
      </c>
      <c r="AB3" s="159">
        <f>SUMIFS(R_Salaries,R_Mag,$A3,R_Ex,Exercice_Courant)</f>
        <v/>
      </c>
      <c r="AC3" s="163">
        <f>IF(COUNTIFS(R_Mag,$A3,R_Ex,Exercice_Courant)&gt;0,AB3/COUNTIFS(R_Mag,$A3,R_Ex,Exercice_Courant),"")</f>
        <v/>
      </c>
      <c r="AD3" s="159">
        <f>SUMIFS(R_Heures,R_Mag,$A3,R_Ex,Exercice_Courant)</f>
        <v/>
      </c>
      <c r="AE3" s="164">
        <f>IF(AB3&gt;0,SUMIFS(R_Abs,R_Mag,$A3,R_Ex,Exercice_Courant)/AB3,"")</f>
        <v/>
      </c>
      <c r="AF3" s="163">
        <f>IF(AB3&gt;0,SUMIFS(R_HS,R_Mag,$A3,R_Ex,Exercice_Courant)/AB3,"")</f>
        <v/>
      </c>
      <c r="AG3" s="160">
        <f>IF(AD3&gt;0,G3/AD3,"")</f>
        <v/>
      </c>
      <c r="AH3" s="164">
        <f>IF(SUMIFS(R_Salaries,R_Mag,$A3)&gt;0,SUMIFS(R_Abs,R_Mag,$A3)/SUMIFS(R_Salaries,R_Mag,$A3),"")</f>
        <v/>
      </c>
      <c r="AI3" s="163">
        <f>IF(SUMIFS(R_Salaries,R_Mag,$A3)&gt;0,SUMIFS(R_HS,R_Mag,$A3)/SUMIFS(R_Salaries,R_Mag,$A3),"")</f>
        <v/>
      </c>
      <c r="AJ3" s="165">
        <f>IF(AND(E3&lt;=Debut_N1,OR(F3="",F3&gt;=Fin_Exercice)),1,0)</f>
        <v/>
      </c>
      <c r="AK3" s="104">
        <f>IF(E3&gt;Debut_N1,"Ouverture",IF(AND(F3&lt;&gt;"",F3&lt;=Fin_Exercice),"Fermeture",""))</f>
        <v/>
      </c>
      <c r="AL3" s="157">
        <f>IF(SUMIFS(V_CANet,V_Mag,$A3,V_Mois,"&gt;="&amp;Periode_A_Debut,V_Mois,"&lt;="&amp;Periode_A_Fin)&gt;0,1-SUMIFS(V_Cout,V_Mag,$A3,V_Mois,"&gt;="&amp;Periode_A_Debut,V_Mois,"&lt;="&amp;Periode_A_Fin)/SUMIFS(V_CANet,V_Mag,$A3,V_Mois,"&gt;="&amp;Periode_A_Debut,V_Mois,"&lt;="&amp;Periode_A_Fin),"")</f>
        <v/>
      </c>
      <c r="AM3" s="157">
        <f>IF(SUMIFS(V_CANet,V_Mag,$A3,V_Mois,"&gt;="&amp;Periode_B_Debut,V_Mois,"&lt;="&amp;Periode_B_Fin)&gt;0,1-SUMIFS(V_Cout,V_Mag,$A3,V_Mois,"&gt;="&amp;Periode_B_Debut,V_Mois,"&lt;="&amp;Periode_B_Fin)/SUMIFS(V_CANet,V_Mag,$A3,V_Mois,"&gt;="&amp;Periode_B_Debut,V_Mois,"&lt;="&amp;Periode_B_Fin),"")</f>
        <v/>
      </c>
      <c r="AN3" s="166">
        <f>IF(AND(ISNUMBER(AL3),ISNUMBER(AM3)),(AM3-AL3)*100,"")</f>
        <v/>
      </c>
      <c r="AO3" s="165">
        <f>IF(OR(Region_Filtre="Toutes",C3=Region_Filtre),1,0)</f>
        <v/>
      </c>
      <c r="AP3" s="156">
        <f>SUMIFS(V_CANet,V_Mag,$A3,V_Ex,Exercice_Courant,V_Canal,Crit_Canal)</f>
        <v/>
      </c>
      <c r="AQ3" s="156">
        <f>SUMIFS(V_CANet,V_Mag,$A3,V_Ex,Exercice_Precedent,V_Canal,Crit_Canal)</f>
        <v/>
      </c>
      <c r="AR3" s="165">
        <f>IF(ISNUMBER(J3),RANK(J3,$J$2:$J$121,0),"")</f>
        <v/>
      </c>
      <c r="AS3" s="165">
        <f>RANK(G3,$G$2:$G$121,0)</f>
        <v/>
      </c>
      <c r="AT3" s="165">
        <f>IF(ISNUMBER(O3),RANK(O3,$O$2:$O$121,0),"")</f>
        <v/>
      </c>
      <c r="AU3" s="165">
        <f>IF(ISNUMBER(V3),RANK(V3,$V$2:$V$121,1),"")</f>
        <v/>
      </c>
      <c r="AV3" s="167">
        <f>IF(AND(AO3=1,ISNUMBER(J3)),J3+ROW()/10^9,9)</f>
        <v/>
      </c>
      <c r="AW3" s="168">
        <f>IF(ISNUMBER(AN3),AN3+ROW()/10^7,999)</f>
        <v/>
      </c>
      <c r="AX3" s="167">
        <f>IF(ISNUMBER(W3),W3+ROW()/10^9,-1)</f>
        <v/>
      </c>
      <c r="AY3" s="167">
        <f>IF(ISNUMBER(AH3),AH3+ROW()/10^9,-1)</f>
        <v/>
      </c>
      <c r="AZ3" s="165">
        <f>IF(AK3="","",SUMPRODUCT(--($AK$2:AK3&lt;&gt;"")))</f>
        <v/>
      </c>
      <c r="BA3" s="165">
        <f>IF(AND(ISNUMBER(AN3),AN3&lt;=Seuil_Derive_Marge_Pt),1,0)</f>
        <v/>
      </c>
      <c r="BB3" s="167">
        <f>IF(ISNUMBER(S3),S3+ROW()/10^9,9)</f>
        <v/>
      </c>
    </row>
    <row r="4">
      <c r="A4" s="104">
        <f>REF_MAGASINS!A4</f>
        <v/>
      </c>
      <c r="B4" s="104">
        <f>REF_MAGASINS!C4</f>
        <v/>
      </c>
      <c r="C4" s="104">
        <f>REF_MAGASINS!D4</f>
        <v/>
      </c>
      <c r="D4" s="104">
        <f>REF_MAGASINS!E4</f>
        <v/>
      </c>
      <c r="E4" s="155">
        <f>REF_MAGASINS!K4</f>
        <v/>
      </c>
      <c r="F4" s="155">
        <f>IF(REF_MAGASINS!L4="","",REF_MAGASINS!L4)</f>
        <v/>
      </c>
      <c r="G4" s="156">
        <f>SUMIFS(V_CANet,V_Mag,$A4,V_Ex,Exercice_Courant)</f>
        <v/>
      </c>
      <c r="H4" s="156">
        <f>SUMIFS(V_Cout,V_Mag,$A4,V_Ex,Exercice_Courant)</f>
        <v/>
      </c>
      <c r="I4" s="156">
        <f>G4-H4</f>
        <v/>
      </c>
      <c r="J4" s="157">
        <f>IF(G4&gt;0,I4/G4,"")</f>
        <v/>
      </c>
      <c r="K4" s="156">
        <f>SUMIFS(V_CANet,V_Mag,$A4,V_Ex,Exercice_Precedent)</f>
        <v/>
      </c>
      <c r="L4" s="157">
        <f>IF(K4&gt;0,(K4-SUMIFS(V_Cout,V_Mag,$A4,V_Ex,Exercice_Precedent))/K4,"")</f>
        <v/>
      </c>
      <c r="M4" s="158">
        <f>IF(K4&gt;0,G4/K4-1,"")</f>
        <v/>
      </c>
      <c r="N4" s="159">
        <f>SUMIFS(V_Tickets,V_Mag,$A4,V_Ex,Exercice_Courant)</f>
        <v/>
      </c>
      <c r="O4" s="160">
        <f>IF(N4&gt;0,G4/N4,"")</f>
        <v/>
      </c>
      <c r="P4" s="159">
        <f>SUMIFS(V_Jours,V_Mag,$A4,V_Ex,Exercice_Courant,V_Canal,"Sur place")</f>
        <v/>
      </c>
      <c r="Q4" s="156">
        <f>SUMIFS(B_Budget,B_Mag,$A4,B_Mois,"&gt;="&amp;Budget_Debut,B_Mois,"&lt;="&amp;Budget_Fin)</f>
        <v/>
      </c>
      <c r="R4" s="156">
        <f>SUMIFS(V_CANet,V_Mag,$A4,V_Mois,"&gt;="&amp;Budget_Debut,V_Mois,"&lt;="&amp;Budget_Fin)</f>
        <v/>
      </c>
      <c r="S4" s="161">
        <f>IF(Q4&gt;0,R4/Q4,"")</f>
        <v/>
      </c>
      <c r="T4" s="159">
        <f>SUMIFS(S_Sorties,S_Mag,$A4,S_Ex,Exercice_Courant)</f>
        <v/>
      </c>
      <c r="U4" s="159">
        <f>SUMIFS(S_Pertes,S_Mag,$A4,S_Ex,Exercice_Courant)</f>
        <v/>
      </c>
      <c r="V4" s="157">
        <f>IF(T4&gt;0,U4/T4,"")</f>
        <v/>
      </c>
      <c r="W4" s="157">
        <f>IF(SUMIFS(S_Sorties,S_Mag,$A4)&gt;0,SUMIFS(S_Pertes,S_Mag,$A4)/SUMIFS(S_Sorties,S_Mag,$A4),"")</f>
        <v/>
      </c>
      <c r="X4" s="156">
        <f>SUMIFS(AM_Reel,AM_Mag,$A4,AM_Ex,Exercice_Courant)</f>
        <v/>
      </c>
      <c r="Y4" s="156">
        <f>SUMIFS(AM_Reseau,AM_Mag,$A4,AM_Ex,Exercice_Courant)</f>
        <v/>
      </c>
      <c r="Z4" s="162">
        <f>IF(Y4&gt;0,X4/Y4-1,"")</f>
        <v/>
      </c>
      <c r="AA4" s="161">
        <f>IF(G4&gt;0,SUMIFS(V_CANet,V_Mag,$A4,V_Ex,Exercice_Courant,V_Canal,"Livraison")/G4,"")</f>
        <v/>
      </c>
      <c r="AB4" s="159">
        <f>SUMIFS(R_Salaries,R_Mag,$A4,R_Ex,Exercice_Courant)</f>
        <v/>
      </c>
      <c r="AC4" s="163">
        <f>IF(COUNTIFS(R_Mag,$A4,R_Ex,Exercice_Courant)&gt;0,AB4/COUNTIFS(R_Mag,$A4,R_Ex,Exercice_Courant),"")</f>
        <v/>
      </c>
      <c r="AD4" s="159">
        <f>SUMIFS(R_Heures,R_Mag,$A4,R_Ex,Exercice_Courant)</f>
        <v/>
      </c>
      <c r="AE4" s="164">
        <f>IF(AB4&gt;0,SUMIFS(R_Abs,R_Mag,$A4,R_Ex,Exercice_Courant)/AB4,"")</f>
        <v/>
      </c>
      <c r="AF4" s="163">
        <f>IF(AB4&gt;0,SUMIFS(R_HS,R_Mag,$A4,R_Ex,Exercice_Courant)/AB4,"")</f>
        <v/>
      </c>
      <c r="AG4" s="160">
        <f>IF(AD4&gt;0,G4/AD4,"")</f>
        <v/>
      </c>
      <c r="AH4" s="164">
        <f>IF(SUMIFS(R_Salaries,R_Mag,$A4)&gt;0,SUMIFS(R_Abs,R_Mag,$A4)/SUMIFS(R_Salaries,R_Mag,$A4),"")</f>
        <v/>
      </c>
      <c r="AI4" s="163">
        <f>IF(SUMIFS(R_Salaries,R_Mag,$A4)&gt;0,SUMIFS(R_HS,R_Mag,$A4)/SUMIFS(R_Salaries,R_Mag,$A4),"")</f>
        <v/>
      </c>
      <c r="AJ4" s="165">
        <f>IF(AND(E4&lt;=Debut_N1,OR(F4="",F4&gt;=Fin_Exercice)),1,0)</f>
        <v/>
      </c>
      <c r="AK4" s="104">
        <f>IF(E4&gt;Debut_N1,"Ouverture",IF(AND(F4&lt;&gt;"",F4&lt;=Fin_Exercice),"Fermeture",""))</f>
        <v/>
      </c>
      <c r="AL4" s="157">
        <f>IF(SUMIFS(V_CANet,V_Mag,$A4,V_Mois,"&gt;="&amp;Periode_A_Debut,V_Mois,"&lt;="&amp;Periode_A_Fin)&gt;0,1-SUMIFS(V_Cout,V_Mag,$A4,V_Mois,"&gt;="&amp;Periode_A_Debut,V_Mois,"&lt;="&amp;Periode_A_Fin)/SUMIFS(V_CANet,V_Mag,$A4,V_Mois,"&gt;="&amp;Periode_A_Debut,V_Mois,"&lt;="&amp;Periode_A_Fin),"")</f>
        <v/>
      </c>
      <c r="AM4" s="157">
        <f>IF(SUMIFS(V_CANet,V_Mag,$A4,V_Mois,"&gt;="&amp;Periode_B_Debut,V_Mois,"&lt;="&amp;Periode_B_Fin)&gt;0,1-SUMIFS(V_Cout,V_Mag,$A4,V_Mois,"&gt;="&amp;Periode_B_Debut,V_Mois,"&lt;="&amp;Periode_B_Fin)/SUMIFS(V_CANet,V_Mag,$A4,V_Mois,"&gt;="&amp;Periode_B_Debut,V_Mois,"&lt;="&amp;Periode_B_Fin),"")</f>
        <v/>
      </c>
      <c r="AN4" s="166">
        <f>IF(AND(ISNUMBER(AL4),ISNUMBER(AM4)),(AM4-AL4)*100,"")</f>
        <v/>
      </c>
      <c r="AO4" s="165">
        <f>IF(OR(Region_Filtre="Toutes",C4=Region_Filtre),1,0)</f>
        <v/>
      </c>
      <c r="AP4" s="156">
        <f>SUMIFS(V_CANet,V_Mag,$A4,V_Ex,Exercice_Courant,V_Canal,Crit_Canal)</f>
        <v/>
      </c>
      <c r="AQ4" s="156">
        <f>SUMIFS(V_CANet,V_Mag,$A4,V_Ex,Exercice_Precedent,V_Canal,Crit_Canal)</f>
        <v/>
      </c>
      <c r="AR4" s="165">
        <f>IF(ISNUMBER(J4),RANK(J4,$J$2:$J$121,0),"")</f>
        <v/>
      </c>
      <c r="AS4" s="165">
        <f>RANK(G4,$G$2:$G$121,0)</f>
        <v/>
      </c>
      <c r="AT4" s="165">
        <f>IF(ISNUMBER(O4),RANK(O4,$O$2:$O$121,0),"")</f>
        <v/>
      </c>
      <c r="AU4" s="165">
        <f>IF(ISNUMBER(V4),RANK(V4,$V$2:$V$121,1),"")</f>
        <v/>
      </c>
      <c r="AV4" s="167">
        <f>IF(AND(AO4=1,ISNUMBER(J4)),J4+ROW()/10^9,9)</f>
        <v/>
      </c>
      <c r="AW4" s="168">
        <f>IF(ISNUMBER(AN4),AN4+ROW()/10^7,999)</f>
        <v/>
      </c>
      <c r="AX4" s="167">
        <f>IF(ISNUMBER(W4),W4+ROW()/10^9,-1)</f>
        <v/>
      </c>
      <c r="AY4" s="167">
        <f>IF(ISNUMBER(AH4),AH4+ROW()/10^9,-1)</f>
        <v/>
      </c>
      <c r="AZ4" s="165">
        <f>IF(AK4="","",SUMPRODUCT(--($AK$2:AK4&lt;&gt;"")))</f>
        <v/>
      </c>
      <c r="BA4" s="165">
        <f>IF(AND(ISNUMBER(AN4),AN4&lt;=Seuil_Derive_Marge_Pt),1,0)</f>
        <v/>
      </c>
      <c r="BB4" s="167">
        <f>IF(ISNUMBER(S4),S4+ROW()/10^9,9)</f>
        <v/>
      </c>
    </row>
    <row r="5">
      <c r="A5" s="104">
        <f>REF_MAGASINS!A5</f>
        <v/>
      </c>
      <c r="B5" s="104">
        <f>REF_MAGASINS!C5</f>
        <v/>
      </c>
      <c r="C5" s="104">
        <f>REF_MAGASINS!D5</f>
        <v/>
      </c>
      <c r="D5" s="104">
        <f>REF_MAGASINS!E5</f>
        <v/>
      </c>
      <c r="E5" s="155">
        <f>REF_MAGASINS!K5</f>
        <v/>
      </c>
      <c r="F5" s="155">
        <f>IF(REF_MAGASINS!L5="","",REF_MAGASINS!L5)</f>
        <v/>
      </c>
      <c r="G5" s="156">
        <f>SUMIFS(V_CANet,V_Mag,$A5,V_Ex,Exercice_Courant)</f>
        <v/>
      </c>
      <c r="H5" s="156">
        <f>SUMIFS(V_Cout,V_Mag,$A5,V_Ex,Exercice_Courant)</f>
        <v/>
      </c>
      <c r="I5" s="156">
        <f>G5-H5</f>
        <v/>
      </c>
      <c r="J5" s="157">
        <f>IF(G5&gt;0,I5/G5,"")</f>
        <v/>
      </c>
      <c r="K5" s="156">
        <f>SUMIFS(V_CANet,V_Mag,$A5,V_Ex,Exercice_Precedent)</f>
        <v/>
      </c>
      <c r="L5" s="157">
        <f>IF(K5&gt;0,(K5-SUMIFS(V_Cout,V_Mag,$A5,V_Ex,Exercice_Precedent))/K5,"")</f>
        <v/>
      </c>
      <c r="M5" s="158">
        <f>IF(K5&gt;0,G5/K5-1,"")</f>
        <v/>
      </c>
      <c r="N5" s="159">
        <f>SUMIFS(V_Tickets,V_Mag,$A5,V_Ex,Exercice_Courant)</f>
        <v/>
      </c>
      <c r="O5" s="160">
        <f>IF(N5&gt;0,G5/N5,"")</f>
        <v/>
      </c>
      <c r="P5" s="159">
        <f>SUMIFS(V_Jours,V_Mag,$A5,V_Ex,Exercice_Courant,V_Canal,"Sur place")</f>
        <v/>
      </c>
      <c r="Q5" s="156">
        <f>SUMIFS(B_Budget,B_Mag,$A5,B_Mois,"&gt;="&amp;Budget_Debut,B_Mois,"&lt;="&amp;Budget_Fin)</f>
        <v/>
      </c>
      <c r="R5" s="156">
        <f>SUMIFS(V_CANet,V_Mag,$A5,V_Mois,"&gt;="&amp;Budget_Debut,V_Mois,"&lt;="&amp;Budget_Fin)</f>
        <v/>
      </c>
      <c r="S5" s="161">
        <f>IF(Q5&gt;0,R5/Q5,"")</f>
        <v/>
      </c>
      <c r="T5" s="159">
        <f>SUMIFS(S_Sorties,S_Mag,$A5,S_Ex,Exercice_Courant)</f>
        <v/>
      </c>
      <c r="U5" s="159">
        <f>SUMIFS(S_Pertes,S_Mag,$A5,S_Ex,Exercice_Courant)</f>
        <v/>
      </c>
      <c r="V5" s="157">
        <f>IF(T5&gt;0,U5/T5,"")</f>
        <v/>
      </c>
      <c r="W5" s="157">
        <f>IF(SUMIFS(S_Sorties,S_Mag,$A5)&gt;0,SUMIFS(S_Pertes,S_Mag,$A5)/SUMIFS(S_Sorties,S_Mag,$A5),"")</f>
        <v/>
      </c>
      <c r="X5" s="156">
        <f>SUMIFS(AM_Reel,AM_Mag,$A5,AM_Ex,Exercice_Courant)</f>
        <v/>
      </c>
      <c r="Y5" s="156">
        <f>SUMIFS(AM_Reseau,AM_Mag,$A5,AM_Ex,Exercice_Courant)</f>
        <v/>
      </c>
      <c r="Z5" s="162">
        <f>IF(Y5&gt;0,X5/Y5-1,"")</f>
        <v/>
      </c>
      <c r="AA5" s="161">
        <f>IF(G5&gt;0,SUMIFS(V_CANet,V_Mag,$A5,V_Ex,Exercice_Courant,V_Canal,"Livraison")/G5,"")</f>
        <v/>
      </c>
      <c r="AB5" s="159">
        <f>SUMIFS(R_Salaries,R_Mag,$A5,R_Ex,Exercice_Courant)</f>
        <v/>
      </c>
      <c r="AC5" s="163">
        <f>IF(COUNTIFS(R_Mag,$A5,R_Ex,Exercice_Courant)&gt;0,AB5/COUNTIFS(R_Mag,$A5,R_Ex,Exercice_Courant),"")</f>
        <v/>
      </c>
      <c r="AD5" s="159">
        <f>SUMIFS(R_Heures,R_Mag,$A5,R_Ex,Exercice_Courant)</f>
        <v/>
      </c>
      <c r="AE5" s="164">
        <f>IF(AB5&gt;0,SUMIFS(R_Abs,R_Mag,$A5,R_Ex,Exercice_Courant)/AB5,"")</f>
        <v/>
      </c>
      <c r="AF5" s="163">
        <f>IF(AB5&gt;0,SUMIFS(R_HS,R_Mag,$A5,R_Ex,Exercice_Courant)/AB5,"")</f>
        <v/>
      </c>
      <c r="AG5" s="160">
        <f>IF(AD5&gt;0,G5/AD5,"")</f>
        <v/>
      </c>
      <c r="AH5" s="164">
        <f>IF(SUMIFS(R_Salaries,R_Mag,$A5)&gt;0,SUMIFS(R_Abs,R_Mag,$A5)/SUMIFS(R_Salaries,R_Mag,$A5),"")</f>
        <v/>
      </c>
      <c r="AI5" s="163">
        <f>IF(SUMIFS(R_Salaries,R_Mag,$A5)&gt;0,SUMIFS(R_HS,R_Mag,$A5)/SUMIFS(R_Salaries,R_Mag,$A5),"")</f>
        <v/>
      </c>
      <c r="AJ5" s="165">
        <f>IF(AND(E5&lt;=Debut_N1,OR(F5="",F5&gt;=Fin_Exercice)),1,0)</f>
        <v/>
      </c>
      <c r="AK5" s="104">
        <f>IF(E5&gt;Debut_N1,"Ouverture",IF(AND(F5&lt;&gt;"",F5&lt;=Fin_Exercice),"Fermeture",""))</f>
        <v/>
      </c>
      <c r="AL5" s="157">
        <f>IF(SUMIFS(V_CANet,V_Mag,$A5,V_Mois,"&gt;="&amp;Periode_A_Debut,V_Mois,"&lt;="&amp;Periode_A_Fin)&gt;0,1-SUMIFS(V_Cout,V_Mag,$A5,V_Mois,"&gt;="&amp;Periode_A_Debut,V_Mois,"&lt;="&amp;Periode_A_Fin)/SUMIFS(V_CANet,V_Mag,$A5,V_Mois,"&gt;="&amp;Periode_A_Debut,V_Mois,"&lt;="&amp;Periode_A_Fin),"")</f>
        <v/>
      </c>
      <c r="AM5" s="157">
        <f>IF(SUMIFS(V_CANet,V_Mag,$A5,V_Mois,"&gt;="&amp;Periode_B_Debut,V_Mois,"&lt;="&amp;Periode_B_Fin)&gt;0,1-SUMIFS(V_Cout,V_Mag,$A5,V_Mois,"&gt;="&amp;Periode_B_Debut,V_Mois,"&lt;="&amp;Periode_B_Fin)/SUMIFS(V_CANet,V_Mag,$A5,V_Mois,"&gt;="&amp;Periode_B_Debut,V_Mois,"&lt;="&amp;Periode_B_Fin),"")</f>
        <v/>
      </c>
      <c r="AN5" s="166">
        <f>IF(AND(ISNUMBER(AL5),ISNUMBER(AM5)),(AM5-AL5)*100,"")</f>
        <v/>
      </c>
      <c r="AO5" s="165">
        <f>IF(OR(Region_Filtre="Toutes",C5=Region_Filtre),1,0)</f>
        <v/>
      </c>
      <c r="AP5" s="156">
        <f>SUMIFS(V_CANet,V_Mag,$A5,V_Ex,Exercice_Courant,V_Canal,Crit_Canal)</f>
        <v/>
      </c>
      <c r="AQ5" s="156">
        <f>SUMIFS(V_CANet,V_Mag,$A5,V_Ex,Exercice_Precedent,V_Canal,Crit_Canal)</f>
        <v/>
      </c>
      <c r="AR5" s="165">
        <f>IF(ISNUMBER(J5),RANK(J5,$J$2:$J$121,0),"")</f>
        <v/>
      </c>
      <c r="AS5" s="165">
        <f>RANK(G5,$G$2:$G$121,0)</f>
        <v/>
      </c>
      <c r="AT5" s="165">
        <f>IF(ISNUMBER(O5),RANK(O5,$O$2:$O$121,0),"")</f>
        <v/>
      </c>
      <c r="AU5" s="165">
        <f>IF(ISNUMBER(V5),RANK(V5,$V$2:$V$121,1),"")</f>
        <v/>
      </c>
      <c r="AV5" s="167">
        <f>IF(AND(AO5=1,ISNUMBER(J5)),J5+ROW()/10^9,9)</f>
        <v/>
      </c>
      <c r="AW5" s="168">
        <f>IF(ISNUMBER(AN5),AN5+ROW()/10^7,999)</f>
        <v/>
      </c>
      <c r="AX5" s="167">
        <f>IF(ISNUMBER(W5),W5+ROW()/10^9,-1)</f>
        <v/>
      </c>
      <c r="AY5" s="167">
        <f>IF(ISNUMBER(AH5),AH5+ROW()/10^9,-1)</f>
        <v/>
      </c>
      <c r="AZ5" s="165">
        <f>IF(AK5="","",SUMPRODUCT(--($AK$2:AK5&lt;&gt;"")))</f>
        <v/>
      </c>
      <c r="BA5" s="165">
        <f>IF(AND(ISNUMBER(AN5),AN5&lt;=Seuil_Derive_Marge_Pt),1,0)</f>
        <v/>
      </c>
      <c r="BB5" s="167">
        <f>IF(ISNUMBER(S5),S5+ROW()/10^9,9)</f>
        <v/>
      </c>
    </row>
    <row r="6">
      <c r="A6" s="104">
        <f>REF_MAGASINS!A6</f>
        <v/>
      </c>
      <c r="B6" s="104">
        <f>REF_MAGASINS!C6</f>
        <v/>
      </c>
      <c r="C6" s="104">
        <f>REF_MAGASINS!D6</f>
        <v/>
      </c>
      <c r="D6" s="104">
        <f>REF_MAGASINS!E6</f>
        <v/>
      </c>
      <c r="E6" s="155">
        <f>REF_MAGASINS!K6</f>
        <v/>
      </c>
      <c r="F6" s="155">
        <f>IF(REF_MAGASINS!L6="","",REF_MAGASINS!L6)</f>
        <v/>
      </c>
      <c r="G6" s="156">
        <f>SUMIFS(V_CANet,V_Mag,$A6,V_Ex,Exercice_Courant)</f>
        <v/>
      </c>
      <c r="H6" s="156">
        <f>SUMIFS(V_Cout,V_Mag,$A6,V_Ex,Exercice_Courant)</f>
        <v/>
      </c>
      <c r="I6" s="156">
        <f>G6-H6</f>
        <v/>
      </c>
      <c r="J6" s="157">
        <f>IF(G6&gt;0,I6/G6,"")</f>
        <v/>
      </c>
      <c r="K6" s="156">
        <f>SUMIFS(V_CANet,V_Mag,$A6,V_Ex,Exercice_Precedent)</f>
        <v/>
      </c>
      <c r="L6" s="157">
        <f>IF(K6&gt;0,(K6-SUMIFS(V_Cout,V_Mag,$A6,V_Ex,Exercice_Precedent))/K6,"")</f>
        <v/>
      </c>
      <c r="M6" s="158">
        <f>IF(K6&gt;0,G6/K6-1,"")</f>
        <v/>
      </c>
      <c r="N6" s="159">
        <f>SUMIFS(V_Tickets,V_Mag,$A6,V_Ex,Exercice_Courant)</f>
        <v/>
      </c>
      <c r="O6" s="160">
        <f>IF(N6&gt;0,G6/N6,"")</f>
        <v/>
      </c>
      <c r="P6" s="159">
        <f>SUMIFS(V_Jours,V_Mag,$A6,V_Ex,Exercice_Courant,V_Canal,"Sur place")</f>
        <v/>
      </c>
      <c r="Q6" s="156">
        <f>SUMIFS(B_Budget,B_Mag,$A6,B_Mois,"&gt;="&amp;Budget_Debut,B_Mois,"&lt;="&amp;Budget_Fin)</f>
        <v/>
      </c>
      <c r="R6" s="156">
        <f>SUMIFS(V_CANet,V_Mag,$A6,V_Mois,"&gt;="&amp;Budget_Debut,V_Mois,"&lt;="&amp;Budget_Fin)</f>
        <v/>
      </c>
      <c r="S6" s="161">
        <f>IF(Q6&gt;0,R6/Q6,"")</f>
        <v/>
      </c>
      <c r="T6" s="159">
        <f>SUMIFS(S_Sorties,S_Mag,$A6,S_Ex,Exercice_Courant)</f>
        <v/>
      </c>
      <c r="U6" s="159">
        <f>SUMIFS(S_Pertes,S_Mag,$A6,S_Ex,Exercice_Courant)</f>
        <v/>
      </c>
      <c r="V6" s="157">
        <f>IF(T6&gt;0,U6/T6,"")</f>
        <v/>
      </c>
      <c r="W6" s="157">
        <f>IF(SUMIFS(S_Sorties,S_Mag,$A6)&gt;0,SUMIFS(S_Pertes,S_Mag,$A6)/SUMIFS(S_Sorties,S_Mag,$A6),"")</f>
        <v/>
      </c>
      <c r="X6" s="156">
        <f>SUMIFS(AM_Reel,AM_Mag,$A6,AM_Ex,Exercice_Courant)</f>
        <v/>
      </c>
      <c r="Y6" s="156">
        <f>SUMIFS(AM_Reseau,AM_Mag,$A6,AM_Ex,Exercice_Courant)</f>
        <v/>
      </c>
      <c r="Z6" s="162">
        <f>IF(Y6&gt;0,X6/Y6-1,"")</f>
        <v/>
      </c>
      <c r="AA6" s="161">
        <f>IF(G6&gt;0,SUMIFS(V_CANet,V_Mag,$A6,V_Ex,Exercice_Courant,V_Canal,"Livraison")/G6,"")</f>
        <v/>
      </c>
      <c r="AB6" s="159">
        <f>SUMIFS(R_Salaries,R_Mag,$A6,R_Ex,Exercice_Courant)</f>
        <v/>
      </c>
      <c r="AC6" s="163">
        <f>IF(COUNTIFS(R_Mag,$A6,R_Ex,Exercice_Courant)&gt;0,AB6/COUNTIFS(R_Mag,$A6,R_Ex,Exercice_Courant),"")</f>
        <v/>
      </c>
      <c r="AD6" s="159">
        <f>SUMIFS(R_Heures,R_Mag,$A6,R_Ex,Exercice_Courant)</f>
        <v/>
      </c>
      <c r="AE6" s="164">
        <f>IF(AB6&gt;0,SUMIFS(R_Abs,R_Mag,$A6,R_Ex,Exercice_Courant)/AB6,"")</f>
        <v/>
      </c>
      <c r="AF6" s="163">
        <f>IF(AB6&gt;0,SUMIFS(R_HS,R_Mag,$A6,R_Ex,Exercice_Courant)/AB6,"")</f>
        <v/>
      </c>
      <c r="AG6" s="160">
        <f>IF(AD6&gt;0,G6/AD6,"")</f>
        <v/>
      </c>
      <c r="AH6" s="164">
        <f>IF(SUMIFS(R_Salaries,R_Mag,$A6)&gt;0,SUMIFS(R_Abs,R_Mag,$A6)/SUMIFS(R_Salaries,R_Mag,$A6),"")</f>
        <v/>
      </c>
      <c r="AI6" s="163">
        <f>IF(SUMIFS(R_Salaries,R_Mag,$A6)&gt;0,SUMIFS(R_HS,R_Mag,$A6)/SUMIFS(R_Salaries,R_Mag,$A6),"")</f>
        <v/>
      </c>
      <c r="AJ6" s="165">
        <f>IF(AND(E6&lt;=Debut_N1,OR(F6="",F6&gt;=Fin_Exercice)),1,0)</f>
        <v/>
      </c>
      <c r="AK6" s="104">
        <f>IF(E6&gt;Debut_N1,"Ouverture",IF(AND(F6&lt;&gt;"",F6&lt;=Fin_Exercice),"Fermeture",""))</f>
        <v/>
      </c>
      <c r="AL6" s="157">
        <f>IF(SUMIFS(V_CANet,V_Mag,$A6,V_Mois,"&gt;="&amp;Periode_A_Debut,V_Mois,"&lt;="&amp;Periode_A_Fin)&gt;0,1-SUMIFS(V_Cout,V_Mag,$A6,V_Mois,"&gt;="&amp;Periode_A_Debut,V_Mois,"&lt;="&amp;Periode_A_Fin)/SUMIFS(V_CANet,V_Mag,$A6,V_Mois,"&gt;="&amp;Periode_A_Debut,V_Mois,"&lt;="&amp;Periode_A_Fin),"")</f>
        <v/>
      </c>
      <c r="AM6" s="157">
        <f>IF(SUMIFS(V_CANet,V_Mag,$A6,V_Mois,"&gt;="&amp;Periode_B_Debut,V_Mois,"&lt;="&amp;Periode_B_Fin)&gt;0,1-SUMIFS(V_Cout,V_Mag,$A6,V_Mois,"&gt;="&amp;Periode_B_Debut,V_Mois,"&lt;="&amp;Periode_B_Fin)/SUMIFS(V_CANet,V_Mag,$A6,V_Mois,"&gt;="&amp;Periode_B_Debut,V_Mois,"&lt;="&amp;Periode_B_Fin),"")</f>
        <v/>
      </c>
      <c r="AN6" s="166">
        <f>IF(AND(ISNUMBER(AL6),ISNUMBER(AM6)),(AM6-AL6)*100,"")</f>
        <v/>
      </c>
      <c r="AO6" s="165">
        <f>IF(OR(Region_Filtre="Toutes",C6=Region_Filtre),1,0)</f>
        <v/>
      </c>
      <c r="AP6" s="156">
        <f>SUMIFS(V_CANet,V_Mag,$A6,V_Ex,Exercice_Courant,V_Canal,Crit_Canal)</f>
        <v/>
      </c>
      <c r="AQ6" s="156">
        <f>SUMIFS(V_CANet,V_Mag,$A6,V_Ex,Exercice_Precedent,V_Canal,Crit_Canal)</f>
        <v/>
      </c>
      <c r="AR6" s="165">
        <f>IF(ISNUMBER(J6),RANK(J6,$J$2:$J$121,0),"")</f>
        <v/>
      </c>
      <c r="AS6" s="165">
        <f>RANK(G6,$G$2:$G$121,0)</f>
        <v/>
      </c>
      <c r="AT6" s="165">
        <f>IF(ISNUMBER(O6),RANK(O6,$O$2:$O$121,0),"")</f>
        <v/>
      </c>
      <c r="AU6" s="165">
        <f>IF(ISNUMBER(V6),RANK(V6,$V$2:$V$121,1),"")</f>
        <v/>
      </c>
      <c r="AV6" s="167">
        <f>IF(AND(AO6=1,ISNUMBER(J6)),J6+ROW()/10^9,9)</f>
        <v/>
      </c>
      <c r="AW6" s="168">
        <f>IF(ISNUMBER(AN6),AN6+ROW()/10^7,999)</f>
        <v/>
      </c>
      <c r="AX6" s="167">
        <f>IF(ISNUMBER(W6),W6+ROW()/10^9,-1)</f>
        <v/>
      </c>
      <c r="AY6" s="167">
        <f>IF(ISNUMBER(AH6),AH6+ROW()/10^9,-1)</f>
        <v/>
      </c>
      <c r="AZ6" s="165">
        <f>IF(AK6="","",SUMPRODUCT(--($AK$2:AK6&lt;&gt;"")))</f>
        <v/>
      </c>
      <c r="BA6" s="165">
        <f>IF(AND(ISNUMBER(AN6),AN6&lt;=Seuil_Derive_Marge_Pt),1,0)</f>
        <v/>
      </c>
      <c r="BB6" s="167">
        <f>IF(ISNUMBER(S6),S6+ROW()/10^9,9)</f>
        <v/>
      </c>
    </row>
    <row r="7">
      <c r="A7" s="104">
        <f>REF_MAGASINS!A7</f>
        <v/>
      </c>
      <c r="B7" s="104">
        <f>REF_MAGASINS!C7</f>
        <v/>
      </c>
      <c r="C7" s="104">
        <f>REF_MAGASINS!D7</f>
        <v/>
      </c>
      <c r="D7" s="104">
        <f>REF_MAGASINS!E7</f>
        <v/>
      </c>
      <c r="E7" s="155">
        <f>REF_MAGASINS!K7</f>
        <v/>
      </c>
      <c r="F7" s="155">
        <f>IF(REF_MAGASINS!L7="","",REF_MAGASINS!L7)</f>
        <v/>
      </c>
      <c r="G7" s="156">
        <f>SUMIFS(V_CANet,V_Mag,$A7,V_Ex,Exercice_Courant)</f>
        <v/>
      </c>
      <c r="H7" s="156">
        <f>SUMIFS(V_Cout,V_Mag,$A7,V_Ex,Exercice_Courant)</f>
        <v/>
      </c>
      <c r="I7" s="156">
        <f>G7-H7</f>
        <v/>
      </c>
      <c r="J7" s="157">
        <f>IF(G7&gt;0,I7/G7,"")</f>
        <v/>
      </c>
      <c r="K7" s="156">
        <f>SUMIFS(V_CANet,V_Mag,$A7,V_Ex,Exercice_Precedent)</f>
        <v/>
      </c>
      <c r="L7" s="157">
        <f>IF(K7&gt;0,(K7-SUMIFS(V_Cout,V_Mag,$A7,V_Ex,Exercice_Precedent))/K7,"")</f>
        <v/>
      </c>
      <c r="M7" s="158">
        <f>IF(K7&gt;0,G7/K7-1,"")</f>
        <v/>
      </c>
      <c r="N7" s="159">
        <f>SUMIFS(V_Tickets,V_Mag,$A7,V_Ex,Exercice_Courant)</f>
        <v/>
      </c>
      <c r="O7" s="160">
        <f>IF(N7&gt;0,G7/N7,"")</f>
        <v/>
      </c>
      <c r="P7" s="159">
        <f>SUMIFS(V_Jours,V_Mag,$A7,V_Ex,Exercice_Courant,V_Canal,"Sur place")</f>
        <v/>
      </c>
      <c r="Q7" s="156">
        <f>SUMIFS(B_Budget,B_Mag,$A7,B_Mois,"&gt;="&amp;Budget_Debut,B_Mois,"&lt;="&amp;Budget_Fin)</f>
        <v/>
      </c>
      <c r="R7" s="156">
        <f>SUMIFS(V_CANet,V_Mag,$A7,V_Mois,"&gt;="&amp;Budget_Debut,V_Mois,"&lt;="&amp;Budget_Fin)</f>
        <v/>
      </c>
      <c r="S7" s="161">
        <f>IF(Q7&gt;0,R7/Q7,"")</f>
        <v/>
      </c>
      <c r="T7" s="159">
        <f>SUMIFS(S_Sorties,S_Mag,$A7,S_Ex,Exercice_Courant)</f>
        <v/>
      </c>
      <c r="U7" s="159">
        <f>SUMIFS(S_Pertes,S_Mag,$A7,S_Ex,Exercice_Courant)</f>
        <v/>
      </c>
      <c r="V7" s="157">
        <f>IF(T7&gt;0,U7/T7,"")</f>
        <v/>
      </c>
      <c r="W7" s="157">
        <f>IF(SUMIFS(S_Sorties,S_Mag,$A7)&gt;0,SUMIFS(S_Pertes,S_Mag,$A7)/SUMIFS(S_Sorties,S_Mag,$A7),"")</f>
        <v/>
      </c>
      <c r="X7" s="156">
        <f>SUMIFS(AM_Reel,AM_Mag,$A7,AM_Ex,Exercice_Courant)</f>
        <v/>
      </c>
      <c r="Y7" s="156">
        <f>SUMIFS(AM_Reseau,AM_Mag,$A7,AM_Ex,Exercice_Courant)</f>
        <v/>
      </c>
      <c r="Z7" s="162">
        <f>IF(Y7&gt;0,X7/Y7-1,"")</f>
        <v/>
      </c>
      <c r="AA7" s="161">
        <f>IF(G7&gt;0,SUMIFS(V_CANet,V_Mag,$A7,V_Ex,Exercice_Courant,V_Canal,"Livraison")/G7,"")</f>
        <v/>
      </c>
      <c r="AB7" s="159">
        <f>SUMIFS(R_Salaries,R_Mag,$A7,R_Ex,Exercice_Courant)</f>
        <v/>
      </c>
      <c r="AC7" s="163">
        <f>IF(COUNTIFS(R_Mag,$A7,R_Ex,Exercice_Courant)&gt;0,AB7/COUNTIFS(R_Mag,$A7,R_Ex,Exercice_Courant),"")</f>
        <v/>
      </c>
      <c r="AD7" s="159">
        <f>SUMIFS(R_Heures,R_Mag,$A7,R_Ex,Exercice_Courant)</f>
        <v/>
      </c>
      <c r="AE7" s="164">
        <f>IF(AB7&gt;0,SUMIFS(R_Abs,R_Mag,$A7,R_Ex,Exercice_Courant)/AB7,"")</f>
        <v/>
      </c>
      <c r="AF7" s="163">
        <f>IF(AB7&gt;0,SUMIFS(R_HS,R_Mag,$A7,R_Ex,Exercice_Courant)/AB7,"")</f>
        <v/>
      </c>
      <c r="AG7" s="160">
        <f>IF(AD7&gt;0,G7/AD7,"")</f>
        <v/>
      </c>
      <c r="AH7" s="164">
        <f>IF(SUMIFS(R_Salaries,R_Mag,$A7)&gt;0,SUMIFS(R_Abs,R_Mag,$A7)/SUMIFS(R_Salaries,R_Mag,$A7),"")</f>
        <v/>
      </c>
      <c r="AI7" s="163">
        <f>IF(SUMIFS(R_Salaries,R_Mag,$A7)&gt;0,SUMIFS(R_HS,R_Mag,$A7)/SUMIFS(R_Salaries,R_Mag,$A7),"")</f>
        <v/>
      </c>
      <c r="AJ7" s="165">
        <f>IF(AND(E7&lt;=Debut_N1,OR(F7="",F7&gt;=Fin_Exercice)),1,0)</f>
        <v/>
      </c>
      <c r="AK7" s="104">
        <f>IF(E7&gt;Debut_N1,"Ouverture",IF(AND(F7&lt;&gt;"",F7&lt;=Fin_Exercice),"Fermeture",""))</f>
        <v/>
      </c>
      <c r="AL7" s="157">
        <f>IF(SUMIFS(V_CANet,V_Mag,$A7,V_Mois,"&gt;="&amp;Periode_A_Debut,V_Mois,"&lt;="&amp;Periode_A_Fin)&gt;0,1-SUMIFS(V_Cout,V_Mag,$A7,V_Mois,"&gt;="&amp;Periode_A_Debut,V_Mois,"&lt;="&amp;Periode_A_Fin)/SUMIFS(V_CANet,V_Mag,$A7,V_Mois,"&gt;="&amp;Periode_A_Debut,V_Mois,"&lt;="&amp;Periode_A_Fin),"")</f>
        <v/>
      </c>
      <c r="AM7" s="157">
        <f>IF(SUMIFS(V_CANet,V_Mag,$A7,V_Mois,"&gt;="&amp;Periode_B_Debut,V_Mois,"&lt;="&amp;Periode_B_Fin)&gt;0,1-SUMIFS(V_Cout,V_Mag,$A7,V_Mois,"&gt;="&amp;Periode_B_Debut,V_Mois,"&lt;="&amp;Periode_B_Fin)/SUMIFS(V_CANet,V_Mag,$A7,V_Mois,"&gt;="&amp;Periode_B_Debut,V_Mois,"&lt;="&amp;Periode_B_Fin),"")</f>
        <v/>
      </c>
      <c r="AN7" s="166">
        <f>IF(AND(ISNUMBER(AL7),ISNUMBER(AM7)),(AM7-AL7)*100,"")</f>
        <v/>
      </c>
      <c r="AO7" s="165">
        <f>IF(OR(Region_Filtre="Toutes",C7=Region_Filtre),1,0)</f>
        <v/>
      </c>
      <c r="AP7" s="156">
        <f>SUMIFS(V_CANet,V_Mag,$A7,V_Ex,Exercice_Courant,V_Canal,Crit_Canal)</f>
        <v/>
      </c>
      <c r="AQ7" s="156">
        <f>SUMIFS(V_CANet,V_Mag,$A7,V_Ex,Exercice_Precedent,V_Canal,Crit_Canal)</f>
        <v/>
      </c>
      <c r="AR7" s="165">
        <f>IF(ISNUMBER(J7),RANK(J7,$J$2:$J$121,0),"")</f>
        <v/>
      </c>
      <c r="AS7" s="165">
        <f>RANK(G7,$G$2:$G$121,0)</f>
        <v/>
      </c>
      <c r="AT7" s="165">
        <f>IF(ISNUMBER(O7),RANK(O7,$O$2:$O$121,0),"")</f>
        <v/>
      </c>
      <c r="AU7" s="165">
        <f>IF(ISNUMBER(V7),RANK(V7,$V$2:$V$121,1),"")</f>
        <v/>
      </c>
      <c r="AV7" s="167">
        <f>IF(AND(AO7=1,ISNUMBER(J7)),J7+ROW()/10^9,9)</f>
        <v/>
      </c>
      <c r="AW7" s="168">
        <f>IF(ISNUMBER(AN7),AN7+ROW()/10^7,999)</f>
        <v/>
      </c>
      <c r="AX7" s="167">
        <f>IF(ISNUMBER(W7),W7+ROW()/10^9,-1)</f>
        <v/>
      </c>
      <c r="AY7" s="167">
        <f>IF(ISNUMBER(AH7),AH7+ROW()/10^9,-1)</f>
        <v/>
      </c>
      <c r="AZ7" s="165">
        <f>IF(AK7="","",SUMPRODUCT(--($AK$2:AK7&lt;&gt;"")))</f>
        <v/>
      </c>
      <c r="BA7" s="165">
        <f>IF(AND(ISNUMBER(AN7),AN7&lt;=Seuil_Derive_Marge_Pt),1,0)</f>
        <v/>
      </c>
      <c r="BB7" s="167">
        <f>IF(ISNUMBER(S7),S7+ROW()/10^9,9)</f>
        <v/>
      </c>
    </row>
    <row r="8">
      <c r="A8" s="104">
        <f>REF_MAGASINS!A8</f>
        <v/>
      </c>
      <c r="B8" s="104">
        <f>REF_MAGASINS!C8</f>
        <v/>
      </c>
      <c r="C8" s="104">
        <f>REF_MAGASINS!D8</f>
        <v/>
      </c>
      <c r="D8" s="104">
        <f>REF_MAGASINS!E8</f>
        <v/>
      </c>
      <c r="E8" s="155">
        <f>REF_MAGASINS!K8</f>
        <v/>
      </c>
      <c r="F8" s="155">
        <f>IF(REF_MAGASINS!L8="","",REF_MAGASINS!L8)</f>
        <v/>
      </c>
      <c r="G8" s="156">
        <f>SUMIFS(V_CANet,V_Mag,$A8,V_Ex,Exercice_Courant)</f>
        <v/>
      </c>
      <c r="H8" s="156">
        <f>SUMIFS(V_Cout,V_Mag,$A8,V_Ex,Exercice_Courant)</f>
        <v/>
      </c>
      <c r="I8" s="156">
        <f>G8-H8</f>
        <v/>
      </c>
      <c r="J8" s="157">
        <f>IF(G8&gt;0,I8/G8,"")</f>
        <v/>
      </c>
      <c r="K8" s="156">
        <f>SUMIFS(V_CANet,V_Mag,$A8,V_Ex,Exercice_Precedent)</f>
        <v/>
      </c>
      <c r="L8" s="157">
        <f>IF(K8&gt;0,(K8-SUMIFS(V_Cout,V_Mag,$A8,V_Ex,Exercice_Precedent))/K8,"")</f>
        <v/>
      </c>
      <c r="M8" s="158">
        <f>IF(K8&gt;0,G8/K8-1,"")</f>
        <v/>
      </c>
      <c r="N8" s="159">
        <f>SUMIFS(V_Tickets,V_Mag,$A8,V_Ex,Exercice_Courant)</f>
        <v/>
      </c>
      <c r="O8" s="160">
        <f>IF(N8&gt;0,G8/N8,"")</f>
        <v/>
      </c>
      <c r="P8" s="159">
        <f>SUMIFS(V_Jours,V_Mag,$A8,V_Ex,Exercice_Courant,V_Canal,"Sur place")</f>
        <v/>
      </c>
      <c r="Q8" s="156">
        <f>SUMIFS(B_Budget,B_Mag,$A8,B_Mois,"&gt;="&amp;Budget_Debut,B_Mois,"&lt;="&amp;Budget_Fin)</f>
        <v/>
      </c>
      <c r="R8" s="156">
        <f>SUMIFS(V_CANet,V_Mag,$A8,V_Mois,"&gt;="&amp;Budget_Debut,V_Mois,"&lt;="&amp;Budget_Fin)</f>
        <v/>
      </c>
      <c r="S8" s="161">
        <f>IF(Q8&gt;0,R8/Q8,"")</f>
        <v/>
      </c>
      <c r="T8" s="159">
        <f>SUMIFS(S_Sorties,S_Mag,$A8,S_Ex,Exercice_Courant)</f>
        <v/>
      </c>
      <c r="U8" s="159">
        <f>SUMIFS(S_Pertes,S_Mag,$A8,S_Ex,Exercice_Courant)</f>
        <v/>
      </c>
      <c r="V8" s="157">
        <f>IF(T8&gt;0,U8/T8,"")</f>
        <v/>
      </c>
      <c r="W8" s="157">
        <f>IF(SUMIFS(S_Sorties,S_Mag,$A8)&gt;0,SUMIFS(S_Pertes,S_Mag,$A8)/SUMIFS(S_Sorties,S_Mag,$A8),"")</f>
        <v/>
      </c>
      <c r="X8" s="156">
        <f>SUMIFS(AM_Reel,AM_Mag,$A8,AM_Ex,Exercice_Courant)</f>
        <v/>
      </c>
      <c r="Y8" s="156">
        <f>SUMIFS(AM_Reseau,AM_Mag,$A8,AM_Ex,Exercice_Courant)</f>
        <v/>
      </c>
      <c r="Z8" s="162">
        <f>IF(Y8&gt;0,X8/Y8-1,"")</f>
        <v/>
      </c>
      <c r="AA8" s="161">
        <f>IF(G8&gt;0,SUMIFS(V_CANet,V_Mag,$A8,V_Ex,Exercice_Courant,V_Canal,"Livraison")/G8,"")</f>
        <v/>
      </c>
      <c r="AB8" s="159">
        <f>SUMIFS(R_Salaries,R_Mag,$A8,R_Ex,Exercice_Courant)</f>
        <v/>
      </c>
      <c r="AC8" s="163">
        <f>IF(COUNTIFS(R_Mag,$A8,R_Ex,Exercice_Courant)&gt;0,AB8/COUNTIFS(R_Mag,$A8,R_Ex,Exercice_Courant),"")</f>
        <v/>
      </c>
      <c r="AD8" s="159">
        <f>SUMIFS(R_Heures,R_Mag,$A8,R_Ex,Exercice_Courant)</f>
        <v/>
      </c>
      <c r="AE8" s="164">
        <f>IF(AB8&gt;0,SUMIFS(R_Abs,R_Mag,$A8,R_Ex,Exercice_Courant)/AB8,"")</f>
        <v/>
      </c>
      <c r="AF8" s="163">
        <f>IF(AB8&gt;0,SUMIFS(R_HS,R_Mag,$A8,R_Ex,Exercice_Courant)/AB8,"")</f>
        <v/>
      </c>
      <c r="AG8" s="160">
        <f>IF(AD8&gt;0,G8/AD8,"")</f>
        <v/>
      </c>
      <c r="AH8" s="164">
        <f>IF(SUMIFS(R_Salaries,R_Mag,$A8)&gt;0,SUMIFS(R_Abs,R_Mag,$A8)/SUMIFS(R_Salaries,R_Mag,$A8),"")</f>
        <v/>
      </c>
      <c r="AI8" s="163">
        <f>IF(SUMIFS(R_Salaries,R_Mag,$A8)&gt;0,SUMIFS(R_HS,R_Mag,$A8)/SUMIFS(R_Salaries,R_Mag,$A8),"")</f>
        <v/>
      </c>
      <c r="AJ8" s="165">
        <f>IF(AND(E8&lt;=Debut_N1,OR(F8="",F8&gt;=Fin_Exercice)),1,0)</f>
        <v/>
      </c>
      <c r="AK8" s="104">
        <f>IF(E8&gt;Debut_N1,"Ouverture",IF(AND(F8&lt;&gt;"",F8&lt;=Fin_Exercice),"Fermeture",""))</f>
        <v/>
      </c>
      <c r="AL8" s="157">
        <f>IF(SUMIFS(V_CANet,V_Mag,$A8,V_Mois,"&gt;="&amp;Periode_A_Debut,V_Mois,"&lt;="&amp;Periode_A_Fin)&gt;0,1-SUMIFS(V_Cout,V_Mag,$A8,V_Mois,"&gt;="&amp;Periode_A_Debut,V_Mois,"&lt;="&amp;Periode_A_Fin)/SUMIFS(V_CANet,V_Mag,$A8,V_Mois,"&gt;="&amp;Periode_A_Debut,V_Mois,"&lt;="&amp;Periode_A_Fin),"")</f>
        <v/>
      </c>
      <c r="AM8" s="157">
        <f>IF(SUMIFS(V_CANet,V_Mag,$A8,V_Mois,"&gt;="&amp;Periode_B_Debut,V_Mois,"&lt;="&amp;Periode_B_Fin)&gt;0,1-SUMIFS(V_Cout,V_Mag,$A8,V_Mois,"&gt;="&amp;Periode_B_Debut,V_Mois,"&lt;="&amp;Periode_B_Fin)/SUMIFS(V_CANet,V_Mag,$A8,V_Mois,"&gt;="&amp;Periode_B_Debut,V_Mois,"&lt;="&amp;Periode_B_Fin),"")</f>
        <v/>
      </c>
      <c r="AN8" s="166">
        <f>IF(AND(ISNUMBER(AL8),ISNUMBER(AM8)),(AM8-AL8)*100,"")</f>
        <v/>
      </c>
      <c r="AO8" s="165">
        <f>IF(OR(Region_Filtre="Toutes",C8=Region_Filtre),1,0)</f>
        <v/>
      </c>
      <c r="AP8" s="156">
        <f>SUMIFS(V_CANet,V_Mag,$A8,V_Ex,Exercice_Courant,V_Canal,Crit_Canal)</f>
        <v/>
      </c>
      <c r="AQ8" s="156">
        <f>SUMIFS(V_CANet,V_Mag,$A8,V_Ex,Exercice_Precedent,V_Canal,Crit_Canal)</f>
        <v/>
      </c>
      <c r="AR8" s="165">
        <f>IF(ISNUMBER(J8),RANK(J8,$J$2:$J$121,0),"")</f>
        <v/>
      </c>
      <c r="AS8" s="165">
        <f>RANK(G8,$G$2:$G$121,0)</f>
        <v/>
      </c>
      <c r="AT8" s="165">
        <f>IF(ISNUMBER(O8),RANK(O8,$O$2:$O$121,0),"")</f>
        <v/>
      </c>
      <c r="AU8" s="165">
        <f>IF(ISNUMBER(V8),RANK(V8,$V$2:$V$121,1),"")</f>
        <v/>
      </c>
      <c r="AV8" s="167">
        <f>IF(AND(AO8=1,ISNUMBER(J8)),J8+ROW()/10^9,9)</f>
        <v/>
      </c>
      <c r="AW8" s="168">
        <f>IF(ISNUMBER(AN8),AN8+ROW()/10^7,999)</f>
        <v/>
      </c>
      <c r="AX8" s="167">
        <f>IF(ISNUMBER(W8),W8+ROW()/10^9,-1)</f>
        <v/>
      </c>
      <c r="AY8" s="167">
        <f>IF(ISNUMBER(AH8),AH8+ROW()/10^9,-1)</f>
        <v/>
      </c>
      <c r="AZ8" s="165">
        <f>IF(AK8="","",SUMPRODUCT(--($AK$2:AK8&lt;&gt;"")))</f>
        <v/>
      </c>
      <c r="BA8" s="165">
        <f>IF(AND(ISNUMBER(AN8),AN8&lt;=Seuil_Derive_Marge_Pt),1,0)</f>
        <v/>
      </c>
      <c r="BB8" s="167">
        <f>IF(ISNUMBER(S8),S8+ROW()/10^9,9)</f>
        <v/>
      </c>
    </row>
    <row r="9">
      <c r="A9" s="104">
        <f>REF_MAGASINS!A9</f>
        <v/>
      </c>
      <c r="B9" s="104">
        <f>REF_MAGASINS!C9</f>
        <v/>
      </c>
      <c r="C9" s="104">
        <f>REF_MAGASINS!D9</f>
        <v/>
      </c>
      <c r="D9" s="104">
        <f>REF_MAGASINS!E9</f>
        <v/>
      </c>
      <c r="E9" s="155">
        <f>REF_MAGASINS!K9</f>
        <v/>
      </c>
      <c r="F9" s="155">
        <f>IF(REF_MAGASINS!L9="","",REF_MAGASINS!L9)</f>
        <v/>
      </c>
      <c r="G9" s="156">
        <f>SUMIFS(V_CANet,V_Mag,$A9,V_Ex,Exercice_Courant)</f>
        <v/>
      </c>
      <c r="H9" s="156">
        <f>SUMIFS(V_Cout,V_Mag,$A9,V_Ex,Exercice_Courant)</f>
        <v/>
      </c>
      <c r="I9" s="156">
        <f>G9-H9</f>
        <v/>
      </c>
      <c r="J9" s="157">
        <f>IF(G9&gt;0,I9/G9,"")</f>
        <v/>
      </c>
      <c r="K9" s="156">
        <f>SUMIFS(V_CANet,V_Mag,$A9,V_Ex,Exercice_Precedent)</f>
        <v/>
      </c>
      <c r="L9" s="157">
        <f>IF(K9&gt;0,(K9-SUMIFS(V_Cout,V_Mag,$A9,V_Ex,Exercice_Precedent))/K9,"")</f>
        <v/>
      </c>
      <c r="M9" s="158">
        <f>IF(K9&gt;0,G9/K9-1,"")</f>
        <v/>
      </c>
      <c r="N9" s="159">
        <f>SUMIFS(V_Tickets,V_Mag,$A9,V_Ex,Exercice_Courant)</f>
        <v/>
      </c>
      <c r="O9" s="160">
        <f>IF(N9&gt;0,G9/N9,"")</f>
        <v/>
      </c>
      <c r="P9" s="159">
        <f>SUMIFS(V_Jours,V_Mag,$A9,V_Ex,Exercice_Courant,V_Canal,"Sur place")</f>
        <v/>
      </c>
      <c r="Q9" s="156">
        <f>SUMIFS(B_Budget,B_Mag,$A9,B_Mois,"&gt;="&amp;Budget_Debut,B_Mois,"&lt;="&amp;Budget_Fin)</f>
        <v/>
      </c>
      <c r="R9" s="156">
        <f>SUMIFS(V_CANet,V_Mag,$A9,V_Mois,"&gt;="&amp;Budget_Debut,V_Mois,"&lt;="&amp;Budget_Fin)</f>
        <v/>
      </c>
      <c r="S9" s="161">
        <f>IF(Q9&gt;0,R9/Q9,"")</f>
        <v/>
      </c>
      <c r="T9" s="159">
        <f>SUMIFS(S_Sorties,S_Mag,$A9,S_Ex,Exercice_Courant)</f>
        <v/>
      </c>
      <c r="U9" s="159">
        <f>SUMIFS(S_Pertes,S_Mag,$A9,S_Ex,Exercice_Courant)</f>
        <v/>
      </c>
      <c r="V9" s="157">
        <f>IF(T9&gt;0,U9/T9,"")</f>
        <v/>
      </c>
      <c r="W9" s="157">
        <f>IF(SUMIFS(S_Sorties,S_Mag,$A9)&gt;0,SUMIFS(S_Pertes,S_Mag,$A9)/SUMIFS(S_Sorties,S_Mag,$A9),"")</f>
        <v/>
      </c>
      <c r="X9" s="156">
        <f>SUMIFS(AM_Reel,AM_Mag,$A9,AM_Ex,Exercice_Courant)</f>
        <v/>
      </c>
      <c r="Y9" s="156">
        <f>SUMIFS(AM_Reseau,AM_Mag,$A9,AM_Ex,Exercice_Courant)</f>
        <v/>
      </c>
      <c r="Z9" s="162">
        <f>IF(Y9&gt;0,X9/Y9-1,"")</f>
        <v/>
      </c>
      <c r="AA9" s="161">
        <f>IF(G9&gt;0,SUMIFS(V_CANet,V_Mag,$A9,V_Ex,Exercice_Courant,V_Canal,"Livraison")/G9,"")</f>
        <v/>
      </c>
      <c r="AB9" s="159">
        <f>SUMIFS(R_Salaries,R_Mag,$A9,R_Ex,Exercice_Courant)</f>
        <v/>
      </c>
      <c r="AC9" s="163">
        <f>IF(COUNTIFS(R_Mag,$A9,R_Ex,Exercice_Courant)&gt;0,AB9/COUNTIFS(R_Mag,$A9,R_Ex,Exercice_Courant),"")</f>
        <v/>
      </c>
      <c r="AD9" s="159">
        <f>SUMIFS(R_Heures,R_Mag,$A9,R_Ex,Exercice_Courant)</f>
        <v/>
      </c>
      <c r="AE9" s="164">
        <f>IF(AB9&gt;0,SUMIFS(R_Abs,R_Mag,$A9,R_Ex,Exercice_Courant)/AB9,"")</f>
        <v/>
      </c>
      <c r="AF9" s="163">
        <f>IF(AB9&gt;0,SUMIFS(R_HS,R_Mag,$A9,R_Ex,Exercice_Courant)/AB9,"")</f>
        <v/>
      </c>
      <c r="AG9" s="160">
        <f>IF(AD9&gt;0,G9/AD9,"")</f>
        <v/>
      </c>
      <c r="AH9" s="164">
        <f>IF(SUMIFS(R_Salaries,R_Mag,$A9)&gt;0,SUMIFS(R_Abs,R_Mag,$A9)/SUMIFS(R_Salaries,R_Mag,$A9),"")</f>
        <v/>
      </c>
      <c r="AI9" s="163">
        <f>IF(SUMIFS(R_Salaries,R_Mag,$A9)&gt;0,SUMIFS(R_HS,R_Mag,$A9)/SUMIFS(R_Salaries,R_Mag,$A9),"")</f>
        <v/>
      </c>
      <c r="AJ9" s="165">
        <f>IF(AND(E9&lt;=Debut_N1,OR(F9="",F9&gt;=Fin_Exercice)),1,0)</f>
        <v/>
      </c>
      <c r="AK9" s="104">
        <f>IF(E9&gt;Debut_N1,"Ouverture",IF(AND(F9&lt;&gt;"",F9&lt;=Fin_Exercice),"Fermeture",""))</f>
        <v/>
      </c>
      <c r="AL9" s="157">
        <f>IF(SUMIFS(V_CANet,V_Mag,$A9,V_Mois,"&gt;="&amp;Periode_A_Debut,V_Mois,"&lt;="&amp;Periode_A_Fin)&gt;0,1-SUMIFS(V_Cout,V_Mag,$A9,V_Mois,"&gt;="&amp;Periode_A_Debut,V_Mois,"&lt;="&amp;Periode_A_Fin)/SUMIFS(V_CANet,V_Mag,$A9,V_Mois,"&gt;="&amp;Periode_A_Debut,V_Mois,"&lt;="&amp;Periode_A_Fin),"")</f>
        <v/>
      </c>
      <c r="AM9" s="157">
        <f>IF(SUMIFS(V_CANet,V_Mag,$A9,V_Mois,"&gt;="&amp;Periode_B_Debut,V_Mois,"&lt;="&amp;Periode_B_Fin)&gt;0,1-SUMIFS(V_Cout,V_Mag,$A9,V_Mois,"&gt;="&amp;Periode_B_Debut,V_Mois,"&lt;="&amp;Periode_B_Fin)/SUMIFS(V_CANet,V_Mag,$A9,V_Mois,"&gt;="&amp;Periode_B_Debut,V_Mois,"&lt;="&amp;Periode_B_Fin),"")</f>
        <v/>
      </c>
      <c r="AN9" s="166">
        <f>IF(AND(ISNUMBER(AL9),ISNUMBER(AM9)),(AM9-AL9)*100,"")</f>
        <v/>
      </c>
      <c r="AO9" s="165">
        <f>IF(OR(Region_Filtre="Toutes",C9=Region_Filtre),1,0)</f>
        <v/>
      </c>
      <c r="AP9" s="156">
        <f>SUMIFS(V_CANet,V_Mag,$A9,V_Ex,Exercice_Courant,V_Canal,Crit_Canal)</f>
        <v/>
      </c>
      <c r="AQ9" s="156">
        <f>SUMIFS(V_CANet,V_Mag,$A9,V_Ex,Exercice_Precedent,V_Canal,Crit_Canal)</f>
        <v/>
      </c>
      <c r="AR9" s="165">
        <f>IF(ISNUMBER(J9),RANK(J9,$J$2:$J$121,0),"")</f>
        <v/>
      </c>
      <c r="AS9" s="165">
        <f>RANK(G9,$G$2:$G$121,0)</f>
        <v/>
      </c>
      <c r="AT9" s="165">
        <f>IF(ISNUMBER(O9),RANK(O9,$O$2:$O$121,0),"")</f>
        <v/>
      </c>
      <c r="AU9" s="165">
        <f>IF(ISNUMBER(V9),RANK(V9,$V$2:$V$121,1),"")</f>
        <v/>
      </c>
      <c r="AV9" s="167">
        <f>IF(AND(AO9=1,ISNUMBER(J9)),J9+ROW()/10^9,9)</f>
        <v/>
      </c>
      <c r="AW9" s="168">
        <f>IF(ISNUMBER(AN9),AN9+ROW()/10^7,999)</f>
        <v/>
      </c>
      <c r="AX9" s="167">
        <f>IF(ISNUMBER(W9),W9+ROW()/10^9,-1)</f>
        <v/>
      </c>
      <c r="AY9" s="167">
        <f>IF(ISNUMBER(AH9),AH9+ROW()/10^9,-1)</f>
        <v/>
      </c>
      <c r="AZ9" s="165">
        <f>IF(AK9="","",SUMPRODUCT(--($AK$2:AK9&lt;&gt;"")))</f>
        <v/>
      </c>
      <c r="BA9" s="165">
        <f>IF(AND(ISNUMBER(AN9),AN9&lt;=Seuil_Derive_Marge_Pt),1,0)</f>
        <v/>
      </c>
      <c r="BB9" s="167">
        <f>IF(ISNUMBER(S9),S9+ROW()/10^9,9)</f>
        <v/>
      </c>
    </row>
    <row r="10">
      <c r="A10" s="104">
        <f>REF_MAGASINS!A10</f>
        <v/>
      </c>
      <c r="B10" s="104">
        <f>REF_MAGASINS!C10</f>
        <v/>
      </c>
      <c r="C10" s="104">
        <f>REF_MAGASINS!D10</f>
        <v/>
      </c>
      <c r="D10" s="104">
        <f>REF_MAGASINS!E10</f>
        <v/>
      </c>
      <c r="E10" s="155">
        <f>REF_MAGASINS!K10</f>
        <v/>
      </c>
      <c r="F10" s="155">
        <f>IF(REF_MAGASINS!L10="","",REF_MAGASINS!L10)</f>
        <v/>
      </c>
      <c r="G10" s="156">
        <f>SUMIFS(V_CANet,V_Mag,$A10,V_Ex,Exercice_Courant)</f>
        <v/>
      </c>
      <c r="H10" s="156">
        <f>SUMIFS(V_Cout,V_Mag,$A10,V_Ex,Exercice_Courant)</f>
        <v/>
      </c>
      <c r="I10" s="156">
        <f>G10-H10</f>
        <v/>
      </c>
      <c r="J10" s="157">
        <f>IF(G10&gt;0,I10/G10,"")</f>
        <v/>
      </c>
      <c r="K10" s="156">
        <f>SUMIFS(V_CANet,V_Mag,$A10,V_Ex,Exercice_Precedent)</f>
        <v/>
      </c>
      <c r="L10" s="157">
        <f>IF(K10&gt;0,(K10-SUMIFS(V_Cout,V_Mag,$A10,V_Ex,Exercice_Precedent))/K10,"")</f>
        <v/>
      </c>
      <c r="M10" s="158">
        <f>IF(K10&gt;0,G10/K10-1,"")</f>
        <v/>
      </c>
      <c r="N10" s="159">
        <f>SUMIFS(V_Tickets,V_Mag,$A10,V_Ex,Exercice_Courant)</f>
        <v/>
      </c>
      <c r="O10" s="160">
        <f>IF(N10&gt;0,G10/N10,"")</f>
        <v/>
      </c>
      <c r="P10" s="159">
        <f>SUMIFS(V_Jours,V_Mag,$A10,V_Ex,Exercice_Courant,V_Canal,"Sur place")</f>
        <v/>
      </c>
      <c r="Q10" s="156">
        <f>SUMIFS(B_Budget,B_Mag,$A10,B_Mois,"&gt;="&amp;Budget_Debut,B_Mois,"&lt;="&amp;Budget_Fin)</f>
        <v/>
      </c>
      <c r="R10" s="156">
        <f>SUMIFS(V_CANet,V_Mag,$A10,V_Mois,"&gt;="&amp;Budget_Debut,V_Mois,"&lt;="&amp;Budget_Fin)</f>
        <v/>
      </c>
      <c r="S10" s="161">
        <f>IF(Q10&gt;0,R10/Q10,"")</f>
        <v/>
      </c>
      <c r="T10" s="159">
        <f>SUMIFS(S_Sorties,S_Mag,$A10,S_Ex,Exercice_Courant)</f>
        <v/>
      </c>
      <c r="U10" s="159">
        <f>SUMIFS(S_Pertes,S_Mag,$A10,S_Ex,Exercice_Courant)</f>
        <v/>
      </c>
      <c r="V10" s="157">
        <f>IF(T10&gt;0,U10/T10,"")</f>
        <v/>
      </c>
      <c r="W10" s="157">
        <f>IF(SUMIFS(S_Sorties,S_Mag,$A10)&gt;0,SUMIFS(S_Pertes,S_Mag,$A10)/SUMIFS(S_Sorties,S_Mag,$A10),"")</f>
        <v/>
      </c>
      <c r="X10" s="156">
        <f>SUMIFS(AM_Reel,AM_Mag,$A10,AM_Ex,Exercice_Courant)</f>
        <v/>
      </c>
      <c r="Y10" s="156">
        <f>SUMIFS(AM_Reseau,AM_Mag,$A10,AM_Ex,Exercice_Courant)</f>
        <v/>
      </c>
      <c r="Z10" s="162">
        <f>IF(Y10&gt;0,X10/Y10-1,"")</f>
        <v/>
      </c>
      <c r="AA10" s="161">
        <f>IF(G10&gt;0,SUMIFS(V_CANet,V_Mag,$A10,V_Ex,Exercice_Courant,V_Canal,"Livraison")/G10,"")</f>
        <v/>
      </c>
      <c r="AB10" s="159">
        <f>SUMIFS(R_Salaries,R_Mag,$A10,R_Ex,Exercice_Courant)</f>
        <v/>
      </c>
      <c r="AC10" s="163">
        <f>IF(COUNTIFS(R_Mag,$A10,R_Ex,Exercice_Courant)&gt;0,AB10/COUNTIFS(R_Mag,$A10,R_Ex,Exercice_Courant),"")</f>
        <v/>
      </c>
      <c r="AD10" s="159">
        <f>SUMIFS(R_Heures,R_Mag,$A10,R_Ex,Exercice_Courant)</f>
        <v/>
      </c>
      <c r="AE10" s="164">
        <f>IF(AB10&gt;0,SUMIFS(R_Abs,R_Mag,$A10,R_Ex,Exercice_Courant)/AB10,"")</f>
        <v/>
      </c>
      <c r="AF10" s="163">
        <f>IF(AB10&gt;0,SUMIFS(R_HS,R_Mag,$A10,R_Ex,Exercice_Courant)/AB10,"")</f>
        <v/>
      </c>
      <c r="AG10" s="160">
        <f>IF(AD10&gt;0,G10/AD10,"")</f>
        <v/>
      </c>
      <c r="AH10" s="164">
        <f>IF(SUMIFS(R_Salaries,R_Mag,$A10)&gt;0,SUMIFS(R_Abs,R_Mag,$A10)/SUMIFS(R_Salaries,R_Mag,$A10),"")</f>
        <v/>
      </c>
      <c r="AI10" s="163">
        <f>IF(SUMIFS(R_Salaries,R_Mag,$A10)&gt;0,SUMIFS(R_HS,R_Mag,$A10)/SUMIFS(R_Salaries,R_Mag,$A10),"")</f>
        <v/>
      </c>
      <c r="AJ10" s="165">
        <f>IF(AND(E10&lt;=Debut_N1,OR(F10="",F10&gt;=Fin_Exercice)),1,0)</f>
        <v/>
      </c>
      <c r="AK10" s="104">
        <f>IF(E10&gt;Debut_N1,"Ouverture",IF(AND(F10&lt;&gt;"",F10&lt;=Fin_Exercice),"Fermeture",""))</f>
        <v/>
      </c>
      <c r="AL10" s="157">
        <f>IF(SUMIFS(V_CANet,V_Mag,$A10,V_Mois,"&gt;="&amp;Periode_A_Debut,V_Mois,"&lt;="&amp;Periode_A_Fin)&gt;0,1-SUMIFS(V_Cout,V_Mag,$A10,V_Mois,"&gt;="&amp;Periode_A_Debut,V_Mois,"&lt;="&amp;Periode_A_Fin)/SUMIFS(V_CANet,V_Mag,$A10,V_Mois,"&gt;="&amp;Periode_A_Debut,V_Mois,"&lt;="&amp;Periode_A_Fin),"")</f>
        <v/>
      </c>
      <c r="AM10" s="157">
        <f>IF(SUMIFS(V_CANet,V_Mag,$A10,V_Mois,"&gt;="&amp;Periode_B_Debut,V_Mois,"&lt;="&amp;Periode_B_Fin)&gt;0,1-SUMIFS(V_Cout,V_Mag,$A10,V_Mois,"&gt;="&amp;Periode_B_Debut,V_Mois,"&lt;="&amp;Periode_B_Fin)/SUMIFS(V_CANet,V_Mag,$A10,V_Mois,"&gt;="&amp;Periode_B_Debut,V_Mois,"&lt;="&amp;Periode_B_Fin),"")</f>
        <v/>
      </c>
      <c r="AN10" s="166">
        <f>IF(AND(ISNUMBER(AL10),ISNUMBER(AM10)),(AM10-AL10)*100,"")</f>
        <v/>
      </c>
      <c r="AO10" s="165">
        <f>IF(OR(Region_Filtre="Toutes",C10=Region_Filtre),1,0)</f>
        <v/>
      </c>
      <c r="AP10" s="156">
        <f>SUMIFS(V_CANet,V_Mag,$A10,V_Ex,Exercice_Courant,V_Canal,Crit_Canal)</f>
        <v/>
      </c>
      <c r="AQ10" s="156">
        <f>SUMIFS(V_CANet,V_Mag,$A10,V_Ex,Exercice_Precedent,V_Canal,Crit_Canal)</f>
        <v/>
      </c>
      <c r="AR10" s="165">
        <f>IF(ISNUMBER(J10),RANK(J10,$J$2:$J$121,0),"")</f>
        <v/>
      </c>
      <c r="AS10" s="165">
        <f>RANK(G10,$G$2:$G$121,0)</f>
        <v/>
      </c>
      <c r="AT10" s="165">
        <f>IF(ISNUMBER(O10),RANK(O10,$O$2:$O$121,0),"")</f>
        <v/>
      </c>
      <c r="AU10" s="165">
        <f>IF(ISNUMBER(V10),RANK(V10,$V$2:$V$121,1),"")</f>
        <v/>
      </c>
      <c r="AV10" s="167">
        <f>IF(AND(AO10=1,ISNUMBER(J10)),J10+ROW()/10^9,9)</f>
        <v/>
      </c>
      <c r="AW10" s="168">
        <f>IF(ISNUMBER(AN10),AN10+ROW()/10^7,999)</f>
        <v/>
      </c>
      <c r="AX10" s="167">
        <f>IF(ISNUMBER(W10),W10+ROW()/10^9,-1)</f>
        <v/>
      </c>
      <c r="AY10" s="167">
        <f>IF(ISNUMBER(AH10),AH10+ROW()/10^9,-1)</f>
        <v/>
      </c>
      <c r="AZ10" s="165">
        <f>IF(AK10="","",SUMPRODUCT(--($AK$2:AK10&lt;&gt;"")))</f>
        <v/>
      </c>
      <c r="BA10" s="165">
        <f>IF(AND(ISNUMBER(AN10),AN10&lt;=Seuil_Derive_Marge_Pt),1,0)</f>
        <v/>
      </c>
      <c r="BB10" s="167">
        <f>IF(ISNUMBER(S10),S10+ROW()/10^9,9)</f>
        <v/>
      </c>
    </row>
    <row r="11">
      <c r="A11" s="104">
        <f>REF_MAGASINS!A11</f>
        <v/>
      </c>
      <c r="B11" s="104">
        <f>REF_MAGASINS!C11</f>
        <v/>
      </c>
      <c r="C11" s="104">
        <f>REF_MAGASINS!D11</f>
        <v/>
      </c>
      <c r="D11" s="104">
        <f>REF_MAGASINS!E11</f>
        <v/>
      </c>
      <c r="E11" s="155">
        <f>REF_MAGASINS!K11</f>
        <v/>
      </c>
      <c r="F11" s="155">
        <f>IF(REF_MAGASINS!L11="","",REF_MAGASINS!L11)</f>
        <v/>
      </c>
      <c r="G11" s="156">
        <f>SUMIFS(V_CANet,V_Mag,$A11,V_Ex,Exercice_Courant)</f>
        <v/>
      </c>
      <c r="H11" s="156">
        <f>SUMIFS(V_Cout,V_Mag,$A11,V_Ex,Exercice_Courant)</f>
        <v/>
      </c>
      <c r="I11" s="156">
        <f>G11-H11</f>
        <v/>
      </c>
      <c r="J11" s="157">
        <f>IF(G11&gt;0,I11/G11,"")</f>
        <v/>
      </c>
      <c r="K11" s="156">
        <f>SUMIFS(V_CANet,V_Mag,$A11,V_Ex,Exercice_Precedent)</f>
        <v/>
      </c>
      <c r="L11" s="157">
        <f>IF(K11&gt;0,(K11-SUMIFS(V_Cout,V_Mag,$A11,V_Ex,Exercice_Precedent))/K11,"")</f>
        <v/>
      </c>
      <c r="M11" s="158">
        <f>IF(K11&gt;0,G11/K11-1,"")</f>
        <v/>
      </c>
      <c r="N11" s="159">
        <f>SUMIFS(V_Tickets,V_Mag,$A11,V_Ex,Exercice_Courant)</f>
        <v/>
      </c>
      <c r="O11" s="160">
        <f>IF(N11&gt;0,G11/N11,"")</f>
        <v/>
      </c>
      <c r="P11" s="159">
        <f>SUMIFS(V_Jours,V_Mag,$A11,V_Ex,Exercice_Courant,V_Canal,"Sur place")</f>
        <v/>
      </c>
      <c r="Q11" s="156">
        <f>SUMIFS(B_Budget,B_Mag,$A11,B_Mois,"&gt;="&amp;Budget_Debut,B_Mois,"&lt;="&amp;Budget_Fin)</f>
        <v/>
      </c>
      <c r="R11" s="156">
        <f>SUMIFS(V_CANet,V_Mag,$A11,V_Mois,"&gt;="&amp;Budget_Debut,V_Mois,"&lt;="&amp;Budget_Fin)</f>
        <v/>
      </c>
      <c r="S11" s="161">
        <f>IF(Q11&gt;0,R11/Q11,"")</f>
        <v/>
      </c>
      <c r="T11" s="159">
        <f>SUMIFS(S_Sorties,S_Mag,$A11,S_Ex,Exercice_Courant)</f>
        <v/>
      </c>
      <c r="U11" s="159">
        <f>SUMIFS(S_Pertes,S_Mag,$A11,S_Ex,Exercice_Courant)</f>
        <v/>
      </c>
      <c r="V11" s="157">
        <f>IF(T11&gt;0,U11/T11,"")</f>
        <v/>
      </c>
      <c r="W11" s="157">
        <f>IF(SUMIFS(S_Sorties,S_Mag,$A11)&gt;0,SUMIFS(S_Pertes,S_Mag,$A11)/SUMIFS(S_Sorties,S_Mag,$A11),"")</f>
        <v/>
      </c>
      <c r="X11" s="156">
        <f>SUMIFS(AM_Reel,AM_Mag,$A11,AM_Ex,Exercice_Courant)</f>
        <v/>
      </c>
      <c r="Y11" s="156">
        <f>SUMIFS(AM_Reseau,AM_Mag,$A11,AM_Ex,Exercice_Courant)</f>
        <v/>
      </c>
      <c r="Z11" s="162">
        <f>IF(Y11&gt;0,X11/Y11-1,"")</f>
        <v/>
      </c>
      <c r="AA11" s="161">
        <f>IF(G11&gt;0,SUMIFS(V_CANet,V_Mag,$A11,V_Ex,Exercice_Courant,V_Canal,"Livraison")/G11,"")</f>
        <v/>
      </c>
      <c r="AB11" s="159">
        <f>SUMIFS(R_Salaries,R_Mag,$A11,R_Ex,Exercice_Courant)</f>
        <v/>
      </c>
      <c r="AC11" s="163">
        <f>IF(COUNTIFS(R_Mag,$A11,R_Ex,Exercice_Courant)&gt;0,AB11/COUNTIFS(R_Mag,$A11,R_Ex,Exercice_Courant),"")</f>
        <v/>
      </c>
      <c r="AD11" s="159">
        <f>SUMIFS(R_Heures,R_Mag,$A11,R_Ex,Exercice_Courant)</f>
        <v/>
      </c>
      <c r="AE11" s="164">
        <f>IF(AB11&gt;0,SUMIFS(R_Abs,R_Mag,$A11,R_Ex,Exercice_Courant)/AB11,"")</f>
        <v/>
      </c>
      <c r="AF11" s="163">
        <f>IF(AB11&gt;0,SUMIFS(R_HS,R_Mag,$A11,R_Ex,Exercice_Courant)/AB11,"")</f>
        <v/>
      </c>
      <c r="AG11" s="160">
        <f>IF(AD11&gt;0,G11/AD11,"")</f>
        <v/>
      </c>
      <c r="AH11" s="164">
        <f>IF(SUMIFS(R_Salaries,R_Mag,$A11)&gt;0,SUMIFS(R_Abs,R_Mag,$A11)/SUMIFS(R_Salaries,R_Mag,$A11),"")</f>
        <v/>
      </c>
      <c r="AI11" s="163">
        <f>IF(SUMIFS(R_Salaries,R_Mag,$A11)&gt;0,SUMIFS(R_HS,R_Mag,$A11)/SUMIFS(R_Salaries,R_Mag,$A11),"")</f>
        <v/>
      </c>
      <c r="AJ11" s="165">
        <f>IF(AND(E11&lt;=Debut_N1,OR(F11="",F11&gt;=Fin_Exercice)),1,0)</f>
        <v/>
      </c>
      <c r="AK11" s="104">
        <f>IF(E11&gt;Debut_N1,"Ouverture",IF(AND(F11&lt;&gt;"",F11&lt;=Fin_Exercice),"Fermeture",""))</f>
        <v/>
      </c>
      <c r="AL11" s="157">
        <f>IF(SUMIFS(V_CANet,V_Mag,$A11,V_Mois,"&gt;="&amp;Periode_A_Debut,V_Mois,"&lt;="&amp;Periode_A_Fin)&gt;0,1-SUMIFS(V_Cout,V_Mag,$A11,V_Mois,"&gt;="&amp;Periode_A_Debut,V_Mois,"&lt;="&amp;Periode_A_Fin)/SUMIFS(V_CANet,V_Mag,$A11,V_Mois,"&gt;="&amp;Periode_A_Debut,V_Mois,"&lt;="&amp;Periode_A_Fin),"")</f>
        <v/>
      </c>
      <c r="AM11" s="157">
        <f>IF(SUMIFS(V_CANet,V_Mag,$A11,V_Mois,"&gt;="&amp;Periode_B_Debut,V_Mois,"&lt;="&amp;Periode_B_Fin)&gt;0,1-SUMIFS(V_Cout,V_Mag,$A11,V_Mois,"&gt;="&amp;Periode_B_Debut,V_Mois,"&lt;="&amp;Periode_B_Fin)/SUMIFS(V_CANet,V_Mag,$A11,V_Mois,"&gt;="&amp;Periode_B_Debut,V_Mois,"&lt;="&amp;Periode_B_Fin),"")</f>
        <v/>
      </c>
      <c r="AN11" s="166">
        <f>IF(AND(ISNUMBER(AL11),ISNUMBER(AM11)),(AM11-AL11)*100,"")</f>
        <v/>
      </c>
      <c r="AO11" s="165">
        <f>IF(OR(Region_Filtre="Toutes",C11=Region_Filtre),1,0)</f>
        <v/>
      </c>
      <c r="AP11" s="156">
        <f>SUMIFS(V_CANet,V_Mag,$A11,V_Ex,Exercice_Courant,V_Canal,Crit_Canal)</f>
        <v/>
      </c>
      <c r="AQ11" s="156">
        <f>SUMIFS(V_CANet,V_Mag,$A11,V_Ex,Exercice_Precedent,V_Canal,Crit_Canal)</f>
        <v/>
      </c>
      <c r="AR11" s="165">
        <f>IF(ISNUMBER(J11),RANK(J11,$J$2:$J$121,0),"")</f>
        <v/>
      </c>
      <c r="AS11" s="165">
        <f>RANK(G11,$G$2:$G$121,0)</f>
        <v/>
      </c>
      <c r="AT11" s="165">
        <f>IF(ISNUMBER(O11),RANK(O11,$O$2:$O$121,0),"")</f>
        <v/>
      </c>
      <c r="AU11" s="165">
        <f>IF(ISNUMBER(V11),RANK(V11,$V$2:$V$121,1),"")</f>
        <v/>
      </c>
      <c r="AV11" s="167">
        <f>IF(AND(AO11=1,ISNUMBER(J11)),J11+ROW()/10^9,9)</f>
        <v/>
      </c>
      <c r="AW11" s="168">
        <f>IF(ISNUMBER(AN11),AN11+ROW()/10^7,999)</f>
        <v/>
      </c>
      <c r="AX11" s="167">
        <f>IF(ISNUMBER(W11),W11+ROW()/10^9,-1)</f>
        <v/>
      </c>
      <c r="AY11" s="167">
        <f>IF(ISNUMBER(AH11),AH11+ROW()/10^9,-1)</f>
        <v/>
      </c>
      <c r="AZ11" s="165">
        <f>IF(AK11="","",SUMPRODUCT(--($AK$2:AK11&lt;&gt;"")))</f>
        <v/>
      </c>
      <c r="BA11" s="165">
        <f>IF(AND(ISNUMBER(AN11),AN11&lt;=Seuil_Derive_Marge_Pt),1,0)</f>
        <v/>
      </c>
      <c r="BB11" s="167">
        <f>IF(ISNUMBER(S11),S11+ROW()/10^9,9)</f>
        <v/>
      </c>
    </row>
    <row r="12">
      <c r="A12" s="104">
        <f>REF_MAGASINS!A12</f>
        <v/>
      </c>
      <c r="B12" s="104">
        <f>REF_MAGASINS!C12</f>
        <v/>
      </c>
      <c r="C12" s="104">
        <f>REF_MAGASINS!D12</f>
        <v/>
      </c>
      <c r="D12" s="104">
        <f>REF_MAGASINS!E12</f>
        <v/>
      </c>
      <c r="E12" s="155">
        <f>REF_MAGASINS!K12</f>
        <v/>
      </c>
      <c r="F12" s="155">
        <f>IF(REF_MAGASINS!L12="","",REF_MAGASINS!L12)</f>
        <v/>
      </c>
      <c r="G12" s="156">
        <f>SUMIFS(V_CANet,V_Mag,$A12,V_Ex,Exercice_Courant)</f>
        <v/>
      </c>
      <c r="H12" s="156">
        <f>SUMIFS(V_Cout,V_Mag,$A12,V_Ex,Exercice_Courant)</f>
        <v/>
      </c>
      <c r="I12" s="156">
        <f>G12-H12</f>
        <v/>
      </c>
      <c r="J12" s="157">
        <f>IF(G12&gt;0,I12/G12,"")</f>
        <v/>
      </c>
      <c r="K12" s="156">
        <f>SUMIFS(V_CANet,V_Mag,$A12,V_Ex,Exercice_Precedent)</f>
        <v/>
      </c>
      <c r="L12" s="157">
        <f>IF(K12&gt;0,(K12-SUMIFS(V_Cout,V_Mag,$A12,V_Ex,Exercice_Precedent))/K12,"")</f>
        <v/>
      </c>
      <c r="M12" s="158">
        <f>IF(K12&gt;0,G12/K12-1,"")</f>
        <v/>
      </c>
      <c r="N12" s="159">
        <f>SUMIFS(V_Tickets,V_Mag,$A12,V_Ex,Exercice_Courant)</f>
        <v/>
      </c>
      <c r="O12" s="160">
        <f>IF(N12&gt;0,G12/N12,"")</f>
        <v/>
      </c>
      <c r="P12" s="159">
        <f>SUMIFS(V_Jours,V_Mag,$A12,V_Ex,Exercice_Courant,V_Canal,"Sur place")</f>
        <v/>
      </c>
      <c r="Q12" s="156">
        <f>SUMIFS(B_Budget,B_Mag,$A12,B_Mois,"&gt;="&amp;Budget_Debut,B_Mois,"&lt;="&amp;Budget_Fin)</f>
        <v/>
      </c>
      <c r="R12" s="156">
        <f>SUMIFS(V_CANet,V_Mag,$A12,V_Mois,"&gt;="&amp;Budget_Debut,V_Mois,"&lt;="&amp;Budget_Fin)</f>
        <v/>
      </c>
      <c r="S12" s="161">
        <f>IF(Q12&gt;0,R12/Q12,"")</f>
        <v/>
      </c>
      <c r="T12" s="159">
        <f>SUMIFS(S_Sorties,S_Mag,$A12,S_Ex,Exercice_Courant)</f>
        <v/>
      </c>
      <c r="U12" s="159">
        <f>SUMIFS(S_Pertes,S_Mag,$A12,S_Ex,Exercice_Courant)</f>
        <v/>
      </c>
      <c r="V12" s="157">
        <f>IF(T12&gt;0,U12/T12,"")</f>
        <v/>
      </c>
      <c r="W12" s="157">
        <f>IF(SUMIFS(S_Sorties,S_Mag,$A12)&gt;0,SUMIFS(S_Pertes,S_Mag,$A12)/SUMIFS(S_Sorties,S_Mag,$A12),"")</f>
        <v/>
      </c>
      <c r="X12" s="156">
        <f>SUMIFS(AM_Reel,AM_Mag,$A12,AM_Ex,Exercice_Courant)</f>
        <v/>
      </c>
      <c r="Y12" s="156">
        <f>SUMIFS(AM_Reseau,AM_Mag,$A12,AM_Ex,Exercice_Courant)</f>
        <v/>
      </c>
      <c r="Z12" s="162">
        <f>IF(Y12&gt;0,X12/Y12-1,"")</f>
        <v/>
      </c>
      <c r="AA12" s="161">
        <f>IF(G12&gt;0,SUMIFS(V_CANet,V_Mag,$A12,V_Ex,Exercice_Courant,V_Canal,"Livraison")/G12,"")</f>
        <v/>
      </c>
      <c r="AB12" s="159">
        <f>SUMIFS(R_Salaries,R_Mag,$A12,R_Ex,Exercice_Courant)</f>
        <v/>
      </c>
      <c r="AC12" s="163">
        <f>IF(COUNTIFS(R_Mag,$A12,R_Ex,Exercice_Courant)&gt;0,AB12/COUNTIFS(R_Mag,$A12,R_Ex,Exercice_Courant),"")</f>
        <v/>
      </c>
      <c r="AD12" s="159">
        <f>SUMIFS(R_Heures,R_Mag,$A12,R_Ex,Exercice_Courant)</f>
        <v/>
      </c>
      <c r="AE12" s="164">
        <f>IF(AB12&gt;0,SUMIFS(R_Abs,R_Mag,$A12,R_Ex,Exercice_Courant)/AB12,"")</f>
        <v/>
      </c>
      <c r="AF12" s="163">
        <f>IF(AB12&gt;0,SUMIFS(R_HS,R_Mag,$A12,R_Ex,Exercice_Courant)/AB12,"")</f>
        <v/>
      </c>
      <c r="AG12" s="160">
        <f>IF(AD12&gt;0,G12/AD12,"")</f>
        <v/>
      </c>
      <c r="AH12" s="164">
        <f>IF(SUMIFS(R_Salaries,R_Mag,$A12)&gt;0,SUMIFS(R_Abs,R_Mag,$A12)/SUMIFS(R_Salaries,R_Mag,$A12),"")</f>
        <v/>
      </c>
      <c r="AI12" s="163">
        <f>IF(SUMIFS(R_Salaries,R_Mag,$A12)&gt;0,SUMIFS(R_HS,R_Mag,$A12)/SUMIFS(R_Salaries,R_Mag,$A12),"")</f>
        <v/>
      </c>
      <c r="AJ12" s="165">
        <f>IF(AND(E12&lt;=Debut_N1,OR(F12="",F12&gt;=Fin_Exercice)),1,0)</f>
        <v/>
      </c>
      <c r="AK12" s="104">
        <f>IF(E12&gt;Debut_N1,"Ouverture",IF(AND(F12&lt;&gt;"",F12&lt;=Fin_Exercice),"Fermeture",""))</f>
        <v/>
      </c>
      <c r="AL12" s="157">
        <f>IF(SUMIFS(V_CANet,V_Mag,$A12,V_Mois,"&gt;="&amp;Periode_A_Debut,V_Mois,"&lt;="&amp;Periode_A_Fin)&gt;0,1-SUMIFS(V_Cout,V_Mag,$A12,V_Mois,"&gt;="&amp;Periode_A_Debut,V_Mois,"&lt;="&amp;Periode_A_Fin)/SUMIFS(V_CANet,V_Mag,$A12,V_Mois,"&gt;="&amp;Periode_A_Debut,V_Mois,"&lt;="&amp;Periode_A_Fin),"")</f>
        <v/>
      </c>
      <c r="AM12" s="157">
        <f>IF(SUMIFS(V_CANet,V_Mag,$A12,V_Mois,"&gt;="&amp;Periode_B_Debut,V_Mois,"&lt;="&amp;Periode_B_Fin)&gt;0,1-SUMIFS(V_Cout,V_Mag,$A12,V_Mois,"&gt;="&amp;Periode_B_Debut,V_Mois,"&lt;="&amp;Periode_B_Fin)/SUMIFS(V_CANet,V_Mag,$A12,V_Mois,"&gt;="&amp;Periode_B_Debut,V_Mois,"&lt;="&amp;Periode_B_Fin),"")</f>
        <v/>
      </c>
      <c r="AN12" s="166">
        <f>IF(AND(ISNUMBER(AL12),ISNUMBER(AM12)),(AM12-AL12)*100,"")</f>
        <v/>
      </c>
      <c r="AO12" s="165">
        <f>IF(OR(Region_Filtre="Toutes",C12=Region_Filtre),1,0)</f>
        <v/>
      </c>
      <c r="AP12" s="156">
        <f>SUMIFS(V_CANet,V_Mag,$A12,V_Ex,Exercice_Courant,V_Canal,Crit_Canal)</f>
        <v/>
      </c>
      <c r="AQ12" s="156">
        <f>SUMIFS(V_CANet,V_Mag,$A12,V_Ex,Exercice_Precedent,V_Canal,Crit_Canal)</f>
        <v/>
      </c>
      <c r="AR12" s="165">
        <f>IF(ISNUMBER(J12),RANK(J12,$J$2:$J$121,0),"")</f>
        <v/>
      </c>
      <c r="AS12" s="165">
        <f>RANK(G12,$G$2:$G$121,0)</f>
        <v/>
      </c>
      <c r="AT12" s="165">
        <f>IF(ISNUMBER(O12),RANK(O12,$O$2:$O$121,0),"")</f>
        <v/>
      </c>
      <c r="AU12" s="165">
        <f>IF(ISNUMBER(V12),RANK(V12,$V$2:$V$121,1),"")</f>
        <v/>
      </c>
      <c r="AV12" s="167">
        <f>IF(AND(AO12=1,ISNUMBER(J12)),J12+ROW()/10^9,9)</f>
        <v/>
      </c>
      <c r="AW12" s="168">
        <f>IF(ISNUMBER(AN12),AN12+ROW()/10^7,999)</f>
        <v/>
      </c>
      <c r="AX12" s="167">
        <f>IF(ISNUMBER(W12),W12+ROW()/10^9,-1)</f>
        <v/>
      </c>
      <c r="AY12" s="167">
        <f>IF(ISNUMBER(AH12),AH12+ROW()/10^9,-1)</f>
        <v/>
      </c>
      <c r="AZ12" s="165">
        <f>IF(AK12="","",SUMPRODUCT(--($AK$2:AK12&lt;&gt;"")))</f>
        <v/>
      </c>
      <c r="BA12" s="165">
        <f>IF(AND(ISNUMBER(AN12),AN12&lt;=Seuil_Derive_Marge_Pt),1,0)</f>
        <v/>
      </c>
      <c r="BB12" s="167">
        <f>IF(ISNUMBER(S12),S12+ROW()/10^9,9)</f>
        <v/>
      </c>
    </row>
    <row r="13">
      <c r="A13" s="104">
        <f>REF_MAGASINS!A13</f>
        <v/>
      </c>
      <c r="B13" s="104">
        <f>REF_MAGASINS!C13</f>
        <v/>
      </c>
      <c r="C13" s="104">
        <f>REF_MAGASINS!D13</f>
        <v/>
      </c>
      <c r="D13" s="104">
        <f>REF_MAGASINS!E13</f>
        <v/>
      </c>
      <c r="E13" s="155">
        <f>REF_MAGASINS!K13</f>
        <v/>
      </c>
      <c r="F13" s="155">
        <f>IF(REF_MAGASINS!L13="","",REF_MAGASINS!L13)</f>
        <v/>
      </c>
      <c r="G13" s="156">
        <f>SUMIFS(V_CANet,V_Mag,$A13,V_Ex,Exercice_Courant)</f>
        <v/>
      </c>
      <c r="H13" s="156">
        <f>SUMIFS(V_Cout,V_Mag,$A13,V_Ex,Exercice_Courant)</f>
        <v/>
      </c>
      <c r="I13" s="156">
        <f>G13-H13</f>
        <v/>
      </c>
      <c r="J13" s="157">
        <f>IF(G13&gt;0,I13/G13,"")</f>
        <v/>
      </c>
      <c r="K13" s="156">
        <f>SUMIFS(V_CANet,V_Mag,$A13,V_Ex,Exercice_Precedent)</f>
        <v/>
      </c>
      <c r="L13" s="157">
        <f>IF(K13&gt;0,(K13-SUMIFS(V_Cout,V_Mag,$A13,V_Ex,Exercice_Precedent))/K13,"")</f>
        <v/>
      </c>
      <c r="M13" s="158">
        <f>IF(K13&gt;0,G13/K13-1,"")</f>
        <v/>
      </c>
      <c r="N13" s="159">
        <f>SUMIFS(V_Tickets,V_Mag,$A13,V_Ex,Exercice_Courant)</f>
        <v/>
      </c>
      <c r="O13" s="160">
        <f>IF(N13&gt;0,G13/N13,"")</f>
        <v/>
      </c>
      <c r="P13" s="159">
        <f>SUMIFS(V_Jours,V_Mag,$A13,V_Ex,Exercice_Courant,V_Canal,"Sur place")</f>
        <v/>
      </c>
      <c r="Q13" s="156">
        <f>SUMIFS(B_Budget,B_Mag,$A13,B_Mois,"&gt;="&amp;Budget_Debut,B_Mois,"&lt;="&amp;Budget_Fin)</f>
        <v/>
      </c>
      <c r="R13" s="156">
        <f>SUMIFS(V_CANet,V_Mag,$A13,V_Mois,"&gt;="&amp;Budget_Debut,V_Mois,"&lt;="&amp;Budget_Fin)</f>
        <v/>
      </c>
      <c r="S13" s="161">
        <f>IF(Q13&gt;0,R13/Q13,"")</f>
        <v/>
      </c>
      <c r="T13" s="159">
        <f>SUMIFS(S_Sorties,S_Mag,$A13,S_Ex,Exercice_Courant)</f>
        <v/>
      </c>
      <c r="U13" s="159">
        <f>SUMIFS(S_Pertes,S_Mag,$A13,S_Ex,Exercice_Courant)</f>
        <v/>
      </c>
      <c r="V13" s="157">
        <f>IF(T13&gt;0,U13/T13,"")</f>
        <v/>
      </c>
      <c r="W13" s="157">
        <f>IF(SUMIFS(S_Sorties,S_Mag,$A13)&gt;0,SUMIFS(S_Pertes,S_Mag,$A13)/SUMIFS(S_Sorties,S_Mag,$A13),"")</f>
        <v/>
      </c>
      <c r="X13" s="156">
        <f>SUMIFS(AM_Reel,AM_Mag,$A13,AM_Ex,Exercice_Courant)</f>
        <v/>
      </c>
      <c r="Y13" s="156">
        <f>SUMIFS(AM_Reseau,AM_Mag,$A13,AM_Ex,Exercice_Courant)</f>
        <v/>
      </c>
      <c r="Z13" s="162">
        <f>IF(Y13&gt;0,X13/Y13-1,"")</f>
        <v/>
      </c>
      <c r="AA13" s="161">
        <f>IF(G13&gt;0,SUMIFS(V_CANet,V_Mag,$A13,V_Ex,Exercice_Courant,V_Canal,"Livraison")/G13,"")</f>
        <v/>
      </c>
      <c r="AB13" s="159">
        <f>SUMIFS(R_Salaries,R_Mag,$A13,R_Ex,Exercice_Courant)</f>
        <v/>
      </c>
      <c r="AC13" s="163">
        <f>IF(COUNTIFS(R_Mag,$A13,R_Ex,Exercice_Courant)&gt;0,AB13/COUNTIFS(R_Mag,$A13,R_Ex,Exercice_Courant),"")</f>
        <v/>
      </c>
      <c r="AD13" s="159">
        <f>SUMIFS(R_Heures,R_Mag,$A13,R_Ex,Exercice_Courant)</f>
        <v/>
      </c>
      <c r="AE13" s="164">
        <f>IF(AB13&gt;0,SUMIFS(R_Abs,R_Mag,$A13,R_Ex,Exercice_Courant)/AB13,"")</f>
        <v/>
      </c>
      <c r="AF13" s="163">
        <f>IF(AB13&gt;0,SUMIFS(R_HS,R_Mag,$A13,R_Ex,Exercice_Courant)/AB13,"")</f>
        <v/>
      </c>
      <c r="AG13" s="160">
        <f>IF(AD13&gt;0,G13/AD13,"")</f>
        <v/>
      </c>
      <c r="AH13" s="164">
        <f>IF(SUMIFS(R_Salaries,R_Mag,$A13)&gt;0,SUMIFS(R_Abs,R_Mag,$A13)/SUMIFS(R_Salaries,R_Mag,$A13),"")</f>
        <v/>
      </c>
      <c r="AI13" s="163">
        <f>IF(SUMIFS(R_Salaries,R_Mag,$A13)&gt;0,SUMIFS(R_HS,R_Mag,$A13)/SUMIFS(R_Salaries,R_Mag,$A13),"")</f>
        <v/>
      </c>
      <c r="AJ13" s="165">
        <f>IF(AND(E13&lt;=Debut_N1,OR(F13="",F13&gt;=Fin_Exercice)),1,0)</f>
        <v/>
      </c>
      <c r="AK13" s="104">
        <f>IF(E13&gt;Debut_N1,"Ouverture",IF(AND(F13&lt;&gt;"",F13&lt;=Fin_Exercice),"Fermeture",""))</f>
        <v/>
      </c>
      <c r="AL13" s="157">
        <f>IF(SUMIFS(V_CANet,V_Mag,$A13,V_Mois,"&gt;="&amp;Periode_A_Debut,V_Mois,"&lt;="&amp;Periode_A_Fin)&gt;0,1-SUMIFS(V_Cout,V_Mag,$A13,V_Mois,"&gt;="&amp;Periode_A_Debut,V_Mois,"&lt;="&amp;Periode_A_Fin)/SUMIFS(V_CANet,V_Mag,$A13,V_Mois,"&gt;="&amp;Periode_A_Debut,V_Mois,"&lt;="&amp;Periode_A_Fin),"")</f>
        <v/>
      </c>
      <c r="AM13" s="157">
        <f>IF(SUMIFS(V_CANet,V_Mag,$A13,V_Mois,"&gt;="&amp;Periode_B_Debut,V_Mois,"&lt;="&amp;Periode_B_Fin)&gt;0,1-SUMIFS(V_Cout,V_Mag,$A13,V_Mois,"&gt;="&amp;Periode_B_Debut,V_Mois,"&lt;="&amp;Periode_B_Fin)/SUMIFS(V_CANet,V_Mag,$A13,V_Mois,"&gt;="&amp;Periode_B_Debut,V_Mois,"&lt;="&amp;Periode_B_Fin),"")</f>
        <v/>
      </c>
      <c r="AN13" s="166">
        <f>IF(AND(ISNUMBER(AL13),ISNUMBER(AM13)),(AM13-AL13)*100,"")</f>
        <v/>
      </c>
      <c r="AO13" s="165">
        <f>IF(OR(Region_Filtre="Toutes",C13=Region_Filtre),1,0)</f>
        <v/>
      </c>
      <c r="AP13" s="156">
        <f>SUMIFS(V_CANet,V_Mag,$A13,V_Ex,Exercice_Courant,V_Canal,Crit_Canal)</f>
        <v/>
      </c>
      <c r="AQ13" s="156">
        <f>SUMIFS(V_CANet,V_Mag,$A13,V_Ex,Exercice_Precedent,V_Canal,Crit_Canal)</f>
        <v/>
      </c>
      <c r="AR13" s="165">
        <f>IF(ISNUMBER(J13),RANK(J13,$J$2:$J$121,0),"")</f>
        <v/>
      </c>
      <c r="AS13" s="165">
        <f>RANK(G13,$G$2:$G$121,0)</f>
        <v/>
      </c>
      <c r="AT13" s="165">
        <f>IF(ISNUMBER(O13),RANK(O13,$O$2:$O$121,0),"")</f>
        <v/>
      </c>
      <c r="AU13" s="165">
        <f>IF(ISNUMBER(V13),RANK(V13,$V$2:$V$121,1),"")</f>
        <v/>
      </c>
      <c r="AV13" s="167">
        <f>IF(AND(AO13=1,ISNUMBER(J13)),J13+ROW()/10^9,9)</f>
        <v/>
      </c>
      <c r="AW13" s="168">
        <f>IF(ISNUMBER(AN13),AN13+ROW()/10^7,999)</f>
        <v/>
      </c>
      <c r="AX13" s="167">
        <f>IF(ISNUMBER(W13),W13+ROW()/10^9,-1)</f>
        <v/>
      </c>
      <c r="AY13" s="167">
        <f>IF(ISNUMBER(AH13),AH13+ROW()/10^9,-1)</f>
        <v/>
      </c>
      <c r="AZ13" s="165">
        <f>IF(AK13="","",SUMPRODUCT(--($AK$2:AK13&lt;&gt;"")))</f>
        <v/>
      </c>
      <c r="BA13" s="165">
        <f>IF(AND(ISNUMBER(AN13),AN13&lt;=Seuil_Derive_Marge_Pt),1,0)</f>
        <v/>
      </c>
      <c r="BB13" s="167">
        <f>IF(ISNUMBER(S13),S13+ROW()/10^9,9)</f>
        <v/>
      </c>
    </row>
    <row r="14">
      <c r="A14" s="104">
        <f>REF_MAGASINS!A14</f>
        <v/>
      </c>
      <c r="B14" s="104">
        <f>REF_MAGASINS!C14</f>
        <v/>
      </c>
      <c r="C14" s="104">
        <f>REF_MAGASINS!D14</f>
        <v/>
      </c>
      <c r="D14" s="104">
        <f>REF_MAGASINS!E14</f>
        <v/>
      </c>
      <c r="E14" s="155">
        <f>REF_MAGASINS!K14</f>
        <v/>
      </c>
      <c r="F14" s="155">
        <f>IF(REF_MAGASINS!L14="","",REF_MAGASINS!L14)</f>
        <v/>
      </c>
      <c r="G14" s="156">
        <f>SUMIFS(V_CANet,V_Mag,$A14,V_Ex,Exercice_Courant)</f>
        <v/>
      </c>
      <c r="H14" s="156">
        <f>SUMIFS(V_Cout,V_Mag,$A14,V_Ex,Exercice_Courant)</f>
        <v/>
      </c>
      <c r="I14" s="156">
        <f>G14-H14</f>
        <v/>
      </c>
      <c r="J14" s="157">
        <f>IF(G14&gt;0,I14/G14,"")</f>
        <v/>
      </c>
      <c r="K14" s="156">
        <f>SUMIFS(V_CANet,V_Mag,$A14,V_Ex,Exercice_Precedent)</f>
        <v/>
      </c>
      <c r="L14" s="157">
        <f>IF(K14&gt;0,(K14-SUMIFS(V_Cout,V_Mag,$A14,V_Ex,Exercice_Precedent))/K14,"")</f>
        <v/>
      </c>
      <c r="M14" s="158">
        <f>IF(K14&gt;0,G14/K14-1,"")</f>
        <v/>
      </c>
      <c r="N14" s="159">
        <f>SUMIFS(V_Tickets,V_Mag,$A14,V_Ex,Exercice_Courant)</f>
        <v/>
      </c>
      <c r="O14" s="160">
        <f>IF(N14&gt;0,G14/N14,"")</f>
        <v/>
      </c>
      <c r="P14" s="159">
        <f>SUMIFS(V_Jours,V_Mag,$A14,V_Ex,Exercice_Courant,V_Canal,"Sur place")</f>
        <v/>
      </c>
      <c r="Q14" s="156">
        <f>SUMIFS(B_Budget,B_Mag,$A14,B_Mois,"&gt;="&amp;Budget_Debut,B_Mois,"&lt;="&amp;Budget_Fin)</f>
        <v/>
      </c>
      <c r="R14" s="156">
        <f>SUMIFS(V_CANet,V_Mag,$A14,V_Mois,"&gt;="&amp;Budget_Debut,V_Mois,"&lt;="&amp;Budget_Fin)</f>
        <v/>
      </c>
      <c r="S14" s="161">
        <f>IF(Q14&gt;0,R14/Q14,"")</f>
        <v/>
      </c>
      <c r="T14" s="159">
        <f>SUMIFS(S_Sorties,S_Mag,$A14,S_Ex,Exercice_Courant)</f>
        <v/>
      </c>
      <c r="U14" s="159">
        <f>SUMIFS(S_Pertes,S_Mag,$A14,S_Ex,Exercice_Courant)</f>
        <v/>
      </c>
      <c r="V14" s="157">
        <f>IF(T14&gt;0,U14/T14,"")</f>
        <v/>
      </c>
      <c r="W14" s="157">
        <f>IF(SUMIFS(S_Sorties,S_Mag,$A14)&gt;0,SUMIFS(S_Pertes,S_Mag,$A14)/SUMIFS(S_Sorties,S_Mag,$A14),"")</f>
        <v/>
      </c>
      <c r="X14" s="156">
        <f>SUMIFS(AM_Reel,AM_Mag,$A14,AM_Ex,Exercice_Courant)</f>
        <v/>
      </c>
      <c r="Y14" s="156">
        <f>SUMIFS(AM_Reseau,AM_Mag,$A14,AM_Ex,Exercice_Courant)</f>
        <v/>
      </c>
      <c r="Z14" s="162">
        <f>IF(Y14&gt;0,X14/Y14-1,"")</f>
        <v/>
      </c>
      <c r="AA14" s="161">
        <f>IF(G14&gt;0,SUMIFS(V_CANet,V_Mag,$A14,V_Ex,Exercice_Courant,V_Canal,"Livraison")/G14,"")</f>
        <v/>
      </c>
      <c r="AB14" s="159">
        <f>SUMIFS(R_Salaries,R_Mag,$A14,R_Ex,Exercice_Courant)</f>
        <v/>
      </c>
      <c r="AC14" s="163">
        <f>IF(COUNTIFS(R_Mag,$A14,R_Ex,Exercice_Courant)&gt;0,AB14/COUNTIFS(R_Mag,$A14,R_Ex,Exercice_Courant),"")</f>
        <v/>
      </c>
      <c r="AD14" s="159">
        <f>SUMIFS(R_Heures,R_Mag,$A14,R_Ex,Exercice_Courant)</f>
        <v/>
      </c>
      <c r="AE14" s="164">
        <f>IF(AB14&gt;0,SUMIFS(R_Abs,R_Mag,$A14,R_Ex,Exercice_Courant)/AB14,"")</f>
        <v/>
      </c>
      <c r="AF14" s="163">
        <f>IF(AB14&gt;0,SUMIFS(R_HS,R_Mag,$A14,R_Ex,Exercice_Courant)/AB14,"")</f>
        <v/>
      </c>
      <c r="AG14" s="160">
        <f>IF(AD14&gt;0,G14/AD14,"")</f>
        <v/>
      </c>
      <c r="AH14" s="164">
        <f>IF(SUMIFS(R_Salaries,R_Mag,$A14)&gt;0,SUMIFS(R_Abs,R_Mag,$A14)/SUMIFS(R_Salaries,R_Mag,$A14),"")</f>
        <v/>
      </c>
      <c r="AI14" s="163">
        <f>IF(SUMIFS(R_Salaries,R_Mag,$A14)&gt;0,SUMIFS(R_HS,R_Mag,$A14)/SUMIFS(R_Salaries,R_Mag,$A14),"")</f>
        <v/>
      </c>
      <c r="AJ14" s="165">
        <f>IF(AND(E14&lt;=Debut_N1,OR(F14="",F14&gt;=Fin_Exercice)),1,0)</f>
        <v/>
      </c>
      <c r="AK14" s="104">
        <f>IF(E14&gt;Debut_N1,"Ouverture",IF(AND(F14&lt;&gt;"",F14&lt;=Fin_Exercice),"Fermeture",""))</f>
        <v/>
      </c>
      <c r="AL14" s="157">
        <f>IF(SUMIFS(V_CANet,V_Mag,$A14,V_Mois,"&gt;="&amp;Periode_A_Debut,V_Mois,"&lt;="&amp;Periode_A_Fin)&gt;0,1-SUMIFS(V_Cout,V_Mag,$A14,V_Mois,"&gt;="&amp;Periode_A_Debut,V_Mois,"&lt;="&amp;Periode_A_Fin)/SUMIFS(V_CANet,V_Mag,$A14,V_Mois,"&gt;="&amp;Periode_A_Debut,V_Mois,"&lt;="&amp;Periode_A_Fin),"")</f>
        <v/>
      </c>
      <c r="AM14" s="157">
        <f>IF(SUMIFS(V_CANet,V_Mag,$A14,V_Mois,"&gt;="&amp;Periode_B_Debut,V_Mois,"&lt;="&amp;Periode_B_Fin)&gt;0,1-SUMIFS(V_Cout,V_Mag,$A14,V_Mois,"&gt;="&amp;Periode_B_Debut,V_Mois,"&lt;="&amp;Periode_B_Fin)/SUMIFS(V_CANet,V_Mag,$A14,V_Mois,"&gt;="&amp;Periode_B_Debut,V_Mois,"&lt;="&amp;Periode_B_Fin),"")</f>
        <v/>
      </c>
      <c r="AN14" s="166">
        <f>IF(AND(ISNUMBER(AL14),ISNUMBER(AM14)),(AM14-AL14)*100,"")</f>
        <v/>
      </c>
      <c r="AO14" s="165">
        <f>IF(OR(Region_Filtre="Toutes",C14=Region_Filtre),1,0)</f>
        <v/>
      </c>
      <c r="AP14" s="156">
        <f>SUMIFS(V_CANet,V_Mag,$A14,V_Ex,Exercice_Courant,V_Canal,Crit_Canal)</f>
        <v/>
      </c>
      <c r="AQ14" s="156">
        <f>SUMIFS(V_CANet,V_Mag,$A14,V_Ex,Exercice_Precedent,V_Canal,Crit_Canal)</f>
        <v/>
      </c>
      <c r="AR14" s="165">
        <f>IF(ISNUMBER(J14),RANK(J14,$J$2:$J$121,0),"")</f>
        <v/>
      </c>
      <c r="AS14" s="165">
        <f>RANK(G14,$G$2:$G$121,0)</f>
        <v/>
      </c>
      <c r="AT14" s="165">
        <f>IF(ISNUMBER(O14),RANK(O14,$O$2:$O$121,0),"")</f>
        <v/>
      </c>
      <c r="AU14" s="165">
        <f>IF(ISNUMBER(V14),RANK(V14,$V$2:$V$121,1),"")</f>
        <v/>
      </c>
      <c r="AV14" s="167">
        <f>IF(AND(AO14=1,ISNUMBER(J14)),J14+ROW()/10^9,9)</f>
        <v/>
      </c>
      <c r="AW14" s="168">
        <f>IF(ISNUMBER(AN14),AN14+ROW()/10^7,999)</f>
        <v/>
      </c>
      <c r="AX14" s="167">
        <f>IF(ISNUMBER(W14),W14+ROW()/10^9,-1)</f>
        <v/>
      </c>
      <c r="AY14" s="167">
        <f>IF(ISNUMBER(AH14),AH14+ROW()/10^9,-1)</f>
        <v/>
      </c>
      <c r="AZ14" s="165">
        <f>IF(AK14="","",SUMPRODUCT(--($AK$2:AK14&lt;&gt;"")))</f>
        <v/>
      </c>
      <c r="BA14" s="165">
        <f>IF(AND(ISNUMBER(AN14),AN14&lt;=Seuil_Derive_Marge_Pt),1,0)</f>
        <v/>
      </c>
      <c r="BB14" s="167">
        <f>IF(ISNUMBER(S14),S14+ROW()/10^9,9)</f>
        <v/>
      </c>
    </row>
    <row r="15">
      <c r="A15" s="104">
        <f>REF_MAGASINS!A15</f>
        <v/>
      </c>
      <c r="B15" s="104">
        <f>REF_MAGASINS!C15</f>
        <v/>
      </c>
      <c r="C15" s="104">
        <f>REF_MAGASINS!D15</f>
        <v/>
      </c>
      <c r="D15" s="104">
        <f>REF_MAGASINS!E15</f>
        <v/>
      </c>
      <c r="E15" s="155">
        <f>REF_MAGASINS!K15</f>
        <v/>
      </c>
      <c r="F15" s="155">
        <f>IF(REF_MAGASINS!L15="","",REF_MAGASINS!L15)</f>
        <v/>
      </c>
      <c r="G15" s="156">
        <f>SUMIFS(V_CANet,V_Mag,$A15,V_Ex,Exercice_Courant)</f>
        <v/>
      </c>
      <c r="H15" s="156">
        <f>SUMIFS(V_Cout,V_Mag,$A15,V_Ex,Exercice_Courant)</f>
        <v/>
      </c>
      <c r="I15" s="156">
        <f>G15-H15</f>
        <v/>
      </c>
      <c r="J15" s="157">
        <f>IF(G15&gt;0,I15/G15,"")</f>
        <v/>
      </c>
      <c r="K15" s="156">
        <f>SUMIFS(V_CANet,V_Mag,$A15,V_Ex,Exercice_Precedent)</f>
        <v/>
      </c>
      <c r="L15" s="157">
        <f>IF(K15&gt;0,(K15-SUMIFS(V_Cout,V_Mag,$A15,V_Ex,Exercice_Precedent))/K15,"")</f>
        <v/>
      </c>
      <c r="M15" s="158">
        <f>IF(K15&gt;0,G15/K15-1,"")</f>
        <v/>
      </c>
      <c r="N15" s="159">
        <f>SUMIFS(V_Tickets,V_Mag,$A15,V_Ex,Exercice_Courant)</f>
        <v/>
      </c>
      <c r="O15" s="160">
        <f>IF(N15&gt;0,G15/N15,"")</f>
        <v/>
      </c>
      <c r="P15" s="159">
        <f>SUMIFS(V_Jours,V_Mag,$A15,V_Ex,Exercice_Courant,V_Canal,"Sur place")</f>
        <v/>
      </c>
      <c r="Q15" s="156">
        <f>SUMIFS(B_Budget,B_Mag,$A15,B_Mois,"&gt;="&amp;Budget_Debut,B_Mois,"&lt;="&amp;Budget_Fin)</f>
        <v/>
      </c>
      <c r="R15" s="156">
        <f>SUMIFS(V_CANet,V_Mag,$A15,V_Mois,"&gt;="&amp;Budget_Debut,V_Mois,"&lt;="&amp;Budget_Fin)</f>
        <v/>
      </c>
      <c r="S15" s="161">
        <f>IF(Q15&gt;0,R15/Q15,"")</f>
        <v/>
      </c>
      <c r="T15" s="159">
        <f>SUMIFS(S_Sorties,S_Mag,$A15,S_Ex,Exercice_Courant)</f>
        <v/>
      </c>
      <c r="U15" s="159">
        <f>SUMIFS(S_Pertes,S_Mag,$A15,S_Ex,Exercice_Courant)</f>
        <v/>
      </c>
      <c r="V15" s="157">
        <f>IF(T15&gt;0,U15/T15,"")</f>
        <v/>
      </c>
      <c r="W15" s="157">
        <f>IF(SUMIFS(S_Sorties,S_Mag,$A15)&gt;0,SUMIFS(S_Pertes,S_Mag,$A15)/SUMIFS(S_Sorties,S_Mag,$A15),"")</f>
        <v/>
      </c>
      <c r="X15" s="156">
        <f>SUMIFS(AM_Reel,AM_Mag,$A15,AM_Ex,Exercice_Courant)</f>
        <v/>
      </c>
      <c r="Y15" s="156">
        <f>SUMIFS(AM_Reseau,AM_Mag,$A15,AM_Ex,Exercice_Courant)</f>
        <v/>
      </c>
      <c r="Z15" s="162">
        <f>IF(Y15&gt;0,X15/Y15-1,"")</f>
        <v/>
      </c>
      <c r="AA15" s="161">
        <f>IF(G15&gt;0,SUMIFS(V_CANet,V_Mag,$A15,V_Ex,Exercice_Courant,V_Canal,"Livraison")/G15,"")</f>
        <v/>
      </c>
      <c r="AB15" s="159">
        <f>SUMIFS(R_Salaries,R_Mag,$A15,R_Ex,Exercice_Courant)</f>
        <v/>
      </c>
      <c r="AC15" s="163">
        <f>IF(COUNTIFS(R_Mag,$A15,R_Ex,Exercice_Courant)&gt;0,AB15/COUNTIFS(R_Mag,$A15,R_Ex,Exercice_Courant),"")</f>
        <v/>
      </c>
      <c r="AD15" s="159">
        <f>SUMIFS(R_Heures,R_Mag,$A15,R_Ex,Exercice_Courant)</f>
        <v/>
      </c>
      <c r="AE15" s="164">
        <f>IF(AB15&gt;0,SUMIFS(R_Abs,R_Mag,$A15,R_Ex,Exercice_Courant)/AB15,"")</f>
        <v/>
      </c>
      <c r="AF15" s="163">
        <f>IF(AB15&gt;0,SUMIFS(R_HS,R_Mag,$A15,R_Ex,Exercice_Courant)/AB15,"")</f>
        <v/>
      </c>
      <c r="AG15" s="160">
        <f>IF(AD15&gt;0,G15/AD15,"")</f>
        <v/>
      </c>
      <c r="AH15" s="164">
        <f>IF(SUMIFS(R_Salaries,R_Mag,$A15)&gt;0,SUMIFS(R_Abs,R_Mag,$A15)/SUMIFS(R_Salaries,R_Mag,$A15),"")</f>
        <v/>
      </c>
      <c r="AI15" s="163">
        <f>IF(SUMIFS(R_Salaries,R_Mag,$A15)&gt;0,SUMIFS(R_HS,R_Mag,$A15)/SUMIFS(R_Salaries,R_Mag,$A15),"")</f>
        <v/>
      </c>
      <c r="AJ15" s="165">
        <f>IF(AND(E15&lt;=Debut_N1,OR(F15="",F15&gt;=Fin_Exercice)),1,0)</f>
        <v/>
      </c>
      <c r="AK15" s="104">
        <f>IF(E15&gt;Debut_N1,"Ouverture",IF(AND(F15&lt;&gt;"",F15&lt;=Fin_Exercice),"Fermeture",""))</f>
        <v/>
      </c>
      <c r="AL15" s="157">
        <f>IF(SUMIFS(V_CANet,V_Mag,$A15,V_Mois,"&gt;="&amp;Periode_A_Debut,V_Mois,"&lt;="&amp;Periode_A_Fin)&gt;0,1-SUMIFS(V_Cout,V_Mag,$A15,V_Mois,"&gt;="&amp;Periode_A_Debut,V_Mois,"&lt;="&amp;Periode_A_Fin)/SUMIFS(V_CANet,V_Mag,$A15,V_Mois,"&gt;="&amp;Periode_A_Debut,V_Mois,"&lt;="&amp;Periode_A_Fin),"")</f>
        <v/>
      </c>
      <c r="AM15" s="157">
        <f>IF(SUMIFS(V_CANet,V_Mag,$A15,V_Mois,"&gt;="&amp;Periode_B_Debut,V_Mois,"&lt;="&amp;Periode_B_Fin)&gt;0,1-SUMIFS(V_Cout,V_Mag,$A15,V_Mois,"&gt;="&amp;Periode_B_Debut,V_Mois,"&lt;="&amp;Periode_B_Fin)/SUMIFS(V_CANet,V_Mag,$A15,V_Mois,"&gt;="&amp;Periode_B_Debut,V_Mois,"&lt;="&amp;Periode_B_Fin),"")</f>
        <v/>
      </c>
      <c r="AN15" s="166">
        <f>IF(AND(ISNUMBER(AL15),ISNUMBER(AM15)),(AM15-AL15)*100,"")</f>
        <v/>
      </c>
      <c r="AO15" s="165">
        <f>IF(OR(Region_Filtre="Toutes",C15=Region_Filtre),1,0)</f>
        <v/>
      </c>
      <c r="AP15" s="156">
        <f>SUMIFS(V_CANet,V_Mag,$A15,V_Ex,Exercice_Courant,V_Canal,Crit_Canal)</f>
        <v/>
      </c>
      <c r="AQ15" s="156">
        <f>SUMIFS(V_CANet,V_Mag,$A15,V_Ex,Exercice_Precedent,V_Canal,Crit_Canal)</f>
        <v/>
      </c>
      <c r="AR15" s="165">
        <f>IF(ISNUMBER(J15),RANK(J15,$J$2:$J$121,0),"")</f>
        <v/>
      </c>
      <c r="AS15" s="165">
        <f>RANK(G15,$G$2:$G$121,0)</f>
        <v/>
      </c>
      <c r="AT15" s="165">
        <f>IF(ISNUMBER(O15),RANK(O15,$O$2:$O$121,0),"")</f>
        <v/>
      </c>
      <c r="AU15" s="165">
        <f>IF(ISNUMBER(V15),RANK(V15,$V$2:$V$121,1),"")</f>
        <v/>
      </c>
      <c r="AV15" s="167">
        <f>IF(AND(AO15=1,ISNUMBER(J15)),J15+ROW()/10^9,9)</f>
        <v/>
      </c>
      <c r="AW15" s="168">
        <f>IF(ISNUMBER(AN15),AN15+ROW()/10^7,999)</f>
        <v/>
      </c>
      <c r="AX15" s="167">
        <f>IF(ISNUMBER(W15),W15+ROW()/10^9,-1)</f>
        <v/>
      </c>
      <c r="AY15" s="167">
        <f>IF(ISNUMBER(AH15),AH15+ROW()/10^9,-1)</f>
        <v/>
      </c>
      <c r="AZ15" s="165">
        <f>IF(AK15="","",SUMPRODUCT(--($AK$2:AK15&lt;&gt;"")))</f>
        <v/>
      </c>
      <c r="BA15" s="165">
        <f>IF(AND(ISNUMBER(AN15),AN15&lt;=Seuil_Derive_Marge_Pt),1,0)</f>
        <v/>
      </c>
      <c r="BB15" s="167">
        <f>IF(ISNUMBER(S15),S15+ROW()/10^9,9)</f>
        <v/>
      </c>
    </row>
    <row r="16">
      <c r="A16" s="104">
        <f>REF_MAGASINS!A16</f>
        <v/>
      </c>
      <c r="B16" s="104">
        <f>REF_MAGASINS!C16</f>
        <v/>
      </c>
      <c r="C16" s="104">
        <f>REF_MAGASINS!D16</f>
        <v/>
      </c>
      <c r="D16" s="104">
        <f>REF_MAGASINS!E16</f>
        <v/>
      </c>
      <c r="E16" s="155">
        <f>REF_MAGASINS!K16</f>
        <v/>
      </c>
      <c r="F16" s="155">
        <f>IF(REF_MAGASINS!L16="","",REF_MAGASINS!L16)</f>
        <v/>
      </c>
      <c r="G16" s="156">
        <f>SUMIFS(V_CANet,V_Mag,$A16,V_Ex,Exercice_Courant)</f>
        <v/>
      </c>
      <c r="H16" s="156">
        <f>SUMIFS(V_Cout,V_Mag,$A16,V_Ex,Exercice_Courant)</f>
        <v/>
      </c>
      <c r="I16" s="156">
        <f>G16-H16</f>
        <v/>
      </c>
      <c r="J16" s="157">
        <f>IF(G16&gt;0,I16/G16,"")</f>
        <v/>
      </c>
      <c r="K16" s="156">
        <f>SUMIFS(V_CANet,V_Mag,$A16,V_Ex,Exercice_Precedent)</f>
        <v/>
      </c>
      <c r="L16" s="157">
        <f>IF(K16&gt;0,(K16-SUMIFS(V_Cout,V_Mag,$A16,V_Ex,Exercice_Precedent))/K16,"")</f>
        <v/>
      </c>
      <c r="M16" s="158">
        <f>IF(K16&gt;0,G16/K16-1,"")</f>
        <v/>
      </c>
      <c r="N16" s="159">
        <f>SUMIFS(V_Tickets,V_Mag,$A16,V_Ex,Exercice_Courant)</f>
        <v/>
      </c>
      <c r="O16" s="160">
        <f>IF(N16&gt;0,G16/N16,"")</f>
        <v/>
      </c>
      <c r="P16" s="159">
        <f>SUMIFS(V_Jours,V_Mag,$A16,V_Ex,Exercice_Courant,V_Canal,"Sur place")</f>
        <v/>
      </c>
      <c r="Q16" s="156">
        <f>SUMIFS(B_Budget,B_Mag,$A16,B_Mois,"&gt;="&amp;Budget_Debut,B_Mois,"&lt;="&amp;Budget_Fin)</f>
        <v/>
      </c>
      <c r="R16" s="156">
        <f>SUMIFS(V_CANet,V_Mag,$A16,V_Mois,"&gt;="&amp;Budget_Debut,V_Mois,"&lt;="&amp;Budget_Fin)</f>
        <v/>
      </c>
      <c r="S16" s="161">
        <f>IF(Q16&gt;0,R16/Q16,"")</f>
        <v/>
      </c>
      <c r="T16" s="159">
        <f>SUMIFS(S_Sorties,S_Mag,$A16,S_Ex,Exercice_Courant)</f>
        <v/>
      </c>
      <c r="U16" s="159">
        <f>SUMIFS(S_Pertes,S_Mag,$A16,S_Ex,Exercice_Courant)</f>
        <v/>
      </c>
      <c r="V16" s="157">
        <f>IF(T16&gt;0,U16/T16,"")</f>
        <v/>
      </c>
      <c r="W16" s="157">
        <f>IF(SUMIFS(S_Sorties,S_Mag,$A16)&gt;0,SUMIFS(S_Pertes,S_Mag,$A16)/SUMIFS(S_Sorties,S_Mag,$A16),"")</f>
        <v/>
      </c>
      <c r="X16" s="156">
        <f>SUMIFS(AM_Reel,AM_Mag,$A16,AM_Ex,Exercice_Courant)</f>
        <v/>
      </c>
      <c r="Y16" s="156">
        <f>SUMIFS(AM_Reseau,AM_Mag,$A16,AM_Ex,Exercice_Courant)</f>
        <v/>
      </c>
      <c r="Z16" s="162">
        <f>IF(Y16&gt;0,X16/Y16-1,"")</f>
        <v/>
      </c>
      <c r="AA16" s="161">
        <f>IF(G16&gt;0,SUMIFS(V_CANet,V_Mag,$A16,V_Ex,Exercice_Courant,V_Canal,"Livraison")/G16,"")</f>
        <v/>
      </c>
      <c r="AB16" s="159">
        <f>SUMIFS(R_Salaries,R_Mag,$A16,R_Ex,Exercice_Courant)</f>
        <v/>
      </c>
      <c r="AC16" s="163">
        <f>IF(COUNTIFS(R_Mag,$A16,R_Ex,Exercice_Courant)&gt;0,AB16/COUNTIFS(R_Mag,$A16,R_Ex,Exercice_Courant),"")</f>
        <v/>
      </c>
      <c r="AD16" s="159">
        <f>SUMIFS(R_Heures,R_Mag,$A16,R_Ex,Exercice_Courant)</f>
        <v/>
      </c>
      <c r="AE16" s="164">
        <f>IF(AB16&gt;0,SUMIFS(R_Abs,R_Mag,$A16,R_Ex,Exercice_Courant)/AB16,"")</f>
        <v/>
      </c>
      <c r="AF16" s="163">
        <f>IF(AB16&gt;0,SUMIFS(R_HS,R_Mag,$A16,R_Ex,Exercice_Courant)/AB16,"")</f>
        <v/>
      </c>
      <c r="AG16" s="160">
        <f>IF(AD16&gt;0,G16/AD16,"")</f>
        <v/>
      </c>
      <c r="AH16" s="164">
        <f>IF(SUMIFS(R_Salaries,R_Mag,$A16)&gt;0,SUMIFS(R_Abs,R_Mag,$A16)/SUMIFS(R_Salaries,R_Mag,$A16),"")</f>
        <v/>
      </c>
      <c r="AI16" s="163">
        <f>IF(SUMIFS(R_Salaries,R_Mag,$A16)&gt;0,SUMIFS(R_HS,R_Mag,$A16)/SUMIFS(R_Salaries,R_Mag,$A16),"")</f>
        <v/>
      </c>
      <c r="AJ16" s="165">
        <f>IF(AND(E16&lt;=Debut_N1,OR(F16="",F16&gt;=Fin_Exercice)),1,0)</f>
        <v/>
      </c>
      <c r="AK16" s="104">
        <f>IF(E16&gt;Debut_N1,"Ouverture",IF(AND(F16&lt;&gt;"",F16&lt;=Fin_Exercice),"Fermeture",""))</f>
        <v/>
      </c>
      <c r="AL16" s="157">
        <f>IF(SUMIFS(V_CANet,V_Mag,$A16,V_Mois,"&gt;="&amp;Periode_A_Debut,V_Mois,"&lt;="&amp;Periode_A_Fin)&gt;0,1-SUMIFS(V_Cout,V_Mag,$A16,V_Mois,"&gt;="&amp;Periode_A_Debut,V_Mois,"&lt;="&amp;Periode_A_Fin)/SUMIFS(V_CANet,V_Mag,$A16,V_Mois,"&gt;="&amp;Periode_A_Debut,V_Mois,"&lt;="&amp;Periode_A_Fin),"")</f>
        <v/>
      </c>
      <c r="AM16" s="157">
        <f>IF(SUMIFS(V_CANet,V_Mag,$A16,V_Mois,"&gt;="&amp;Periode_B_Debut,V_Mois,"&lt;="&amp;Periode_B_Fin)&gt;0,1-SUMIFS(V_Cout,V_Mag,$A16,V_Mois,"&gt;="&amp;Periode_B_Debut,V_Mois,"&lt;="&amp;Periode_B_Fin)/SUMIFS(V_CANet,V_Mag,$A16,V_Mois,"&gt;="&amp;Periode_B_Debut,V_Mois,"&lt;="&amp;Periode_B_Fin),"")</f>
        <v/>
      </c>
      <c r="AN16" s="166">
        <f>IF(AND(ISNUMBER(AL16),ISNUMBER(AM16)),(AM16-AL16)*100,"")</f>
        <v/>
      </c>
      <c r="AO16" s="165">
        <f>IF(OR(Region_Filtre="Toutes",C16=Region_Filtre),1,0)</f>
        <v/>
      </c>
      <c r="AP16" s="156">
        <f>SUMIFS(V_CANet,V_Mag,$A16,V_Ex,Exercice_Courant,V_Canal,Crit_Canal)</f>
        <v/>
      </c>
      <c r="AQ16" s="156">
        <f>SUMIFS(V_CANet,V_Mag,$A16,V_Ex,Exercice_Precedent,V_Canal,Crit_Canal)</f>
        <v/>
      </c>
      <c r="AR16" s="165">
        <f>IF(ISNUMBER(J16),RANK(J16,$J$2:$J$121,0),"")</f>
        <v/>
      </c>
      <c r="AS16" s="165">
        <f>RANK(G16,$G$2:$G$121,0)</f>
        <v/>
      </c>
      <c r="AT16" s="165">
        <f>IF(ISNUMBER(O16),RANK(O16,$O$2:$O$121,0),"")</f>
        <v/>
      </c>
      <c r="AU16" s="165">
        <f>IF(ISNUMBER(V16),RANK(V16,$V$2:$V$121,1),"")</f>
        <v/>
      </c>
      <c r="AV16" s="167">
        <f>IF(AND(AO16=1,ISNUMBER(J16)),J16+ROW()/10^9,9)</f>
        <v/>
      </c>
      <c r="AW16" s="168">
        <f>IF(ISNUMBER(AN16),AN16+ROW()/10^7,999)</f>
        <v/>
      </c>
      <c r="AX16" s="167">
        <f>IF(ISNUMBER(W16),W16+ROW()/10^9,-1)</f>
        <v/>
      </c>
      <c r="AY16" s="167">
        <f>IF(ISNUMBER(AH16),AH16+ROW()/10^9,-1)</f>
        <v/>
      </c>
      <c r="AZ16" s="165">
        <f>IF(AK16="","",SUMPRODUCT(--($AK$2:AK16&lt;&gt;"")))</f>
        <v/>
      </c>
      <c r="BA16" s="165">
        <f>IF(AND(ISNUMBER(AN16),AN16&lt;=Seuil_Derive_Marge_Pt),1,0)</f>
        <v/>
      </c>
      <c r="BB16" s="167">
        <f>IF(ISNUMBER(S16),S16+ROW()/10^9,9)</f>
        <v/>
      </c>
    </row>
    <row r="17">
      <c r="A17" s="104">
        <f>REF_MAGASINS!A17</f>
        <v/>
      </c>
      <c r="B17" s="104">
        <f>REF_MAGASINS!C17</f>
        <v/>
      </c>
      <c r="C17" s="104">
        <f>REF_MAGASINS!D17</f>
        <v/>
      </c>
      <c r="D17" s="104">
        <f>REF_MAGASINS!E17</f>
        <v/>
      </c>
      <c r="E17" s="155">
        <f>REF_MAGASINS!K17</f>
        <v/>
      </c>
      <c r="F17" s="155">
        <f>IF(REF_MAGASINS!L17="","",REF_MAGASINS!L17)</f>
        <v/>
      </c>
      <c r="G17" s="156">
        <f>SUMIFS(V_CANet,V_Mag,$A17,V_Ex,Exercice_Courant)</f>
        <v/>
      </c>
      <c r="H17" s="156">
        <f>SUMIFS(V_Cout,V_Mag,$A17,V_Ex,Exercice_Courant)</f>
        <v/>
      </c>
      <c r="I17" s="156">
        <f>G17-H17</f>
        <v/>
      </c>
      <c r="J17" s="157">
        <f>IF(G17&gt;0,I17/G17,"")</f>
        <v/>
      </c>
      <c r="K17" s="156">
        <f>SUMIFS(V_CANet,V_Mag,$A17,V_Ex,Exercice_Precedent)</f>
        <v/>
      </c>
      <c r="L17" s="157">
        <f>IF(K17&gt;0,(K17-SUMIFS(V_Cout,V_Mag,$A17,V_Ex,Exercice_Precedent))/K17,"")</f>
        <v/>
      </c>
      <c r="M17" s="158">
        <f>IF(K17&gt;0,G17/K17-1,"")</f>
        <v/>
      </c>
      <c r="N17" s="159">
        <f>SUMIFS(V_Tickets,V_Mag,$A17,V_Ex,Exercice_Courant)</f>
        <v/>
      </c>
      <c r="O17" s="160">
        <f>IF(N17&gt;0,G17/N17,"")</f>
        <v/>
      </c>
      <c r="P17" s="159">
        <f>SUMIFS(V_Jours,V_Mag,$A17,V_Ex,Exercice_Courant,V_Canal,"Sur place")</f>
        <v/>
      </c>
      <c r="Q17" s="156">
        <f>SUMIFS(B_Budget,B_Mag,$A17,B_Mois,"&gt;="&amp;Budget_Debut,B_Mois,"&lt;="&amp;Budget_Fin)</f>
        <v/>
      </c>
      <c r="R17" s="156">
        <f>SUMIFS(V_CANet,V_Mag,$A17,V_Mois,"&gt;="&amp;Budget_Debut,V_Mois,"&lt;="&amp;Budget_Fin)</f>
        <v/>
      </c>
      <c r="S17" s="161">
        <f>IF(Q17&gt;0,R17/Q17,"")</f>
        <v/>
      </c>
      <c r="T17" s="159">
        <f>SUMIFS(S_Sorties,S_Mag,$A17,S_Ex,Exercice_Courant)</f>
        <v/>
      </c>
      <c r="U17" s="159">
        <f>SUMIFS(S_Pertes,S_Mag,$A17,S_Ex,Exercice_Courant)</f>
        <v/>
      </c>
      <c r="V17" s="157">
        <f>IF(T17&gt;0,U17/T17,"")</f>
        <v/>
      </c>
      <c r="W17" s="157">
        <f>IF(SUMIFS(S_Sorties,S_Mag,$A17)&gt;0,SUMIFS(S_Pertes,S_Mag,$A17)/SUMIFS(S_Sorties,S_Mag,$A17),"")</f>
        <v/>
      </c>
      <c r="X17" s="156">
        <f>SUMIFS(AM_Reel,AM_Mag,$A17,AM_Ex,Exercice_Courant)</f>
        <v/>
      </c>
      <c r="Y17" s="156">
        <f>SUMIFS(AM_Reseau,AM_Mag,$A17,AM_Ex,Exercice_Courant)</f>
        <v/>
      </c>
      <c r="Z17" s="162">
        <f>IF(Y17&gt;0,X17/Y17-1,"")</f>
        <v/>
      </c>
      <c r="AA17" s="161">
        <f>IF(G17&gt;0,SUMIFS(V_CANet,V_Mag,$A17,V_Ex,Exercice_Courant,V_Canal,"Livraison")/G17,"")</f>
        <v/>
      </c>
      <c r="AB17" s="159">
        <f>SUMIFS(R_Salaries,R_Mag,$A17,R_Ex,Exercice_Courant)</f>
        <v/>
      </c>
      <c r="AC17" s="163">
        <f>IF(COUNTIFS(R_Mag,$A17,R_Ex,Exercice_Courant)&gt;0,AB17/COUNTIFS(R_Mag,$A17,R_Ex,Exercice_Courant),"")</f>
        <v/>
      </c>
      <c r="AD17" s="159">
        <f>SUMIFS(R_Heures,R_Mag,$A17,R_Ex,Exercice_Courant)</f>
        <v/>
      </c>
      <c r="AE17" s="164">
        <f>IF(AB17&gt;0,SUMIFS(R_Abs,R_Mag,$A17,R_Ex,Exercice_Courant)/AB17,"")</f>
        <v/>
      </c>
      <c r="AF17" s="163">
        <f>IF(AB17&gt;0,SUMIFS(R_HS,R_Mag,$A17,R_Ex,Exercice_Courant)/AB17,"")</f>
        <v/>
      </c>
      <c r="AG17" s="160">
        <f>IF(AD17&gt;0,G17/AD17,"")</f>
        <v/>
      </c>
      <c r="AH17" s="164">
        <f>IF(SUMIFS(R_Salaries,R_Mag,$A17)&gt;0,SUMIFS(R_Abs,R_Mag,$A17)/SUMIFS(R_Salaries,R_Mag,$A17),"")</f>
        <v/>
      </c>
      <c r="AI17" s="163">
        <f>IF(SUMIFS(R_Salaries,R_Mag,$A17)&gt;0,SUMIFS(R_HS,R_Mag,$A17)/SUMIFS(R_Salaries,R_Mag,$A17),"")</f>
        <v/>
      </c>
      <c r="AJ17" s="165">
        <f>IF(AND(E17&lt;=Debut_N1,OR(F17="",F17&gt;=Fin_Exercice)),1,0)</f>
        <v/>
      </c>
      <c r="AK17" s="104">
        <f>IF(E17&gt;Debut_N1,"Ouverture",IF(AND(F17&lt;&gt;"",F17&lt;=Fin_Exercice),"Fermeture",""))</f>
        <v/>
      </c>
      <c r="AL17" s="157">
        <f>IF(SUMIFS(V_CANet,V_Mag,$A17,V_Mois,"&gt;="&amp;Periode_A_Debut,V_Mois,"&lt;="&amp;Periode_A_Fin)&gt;0,1-SUMIFS(V_Cout,V_Mag,$A17,V_Mois,"&gt;="&amp;Periode_A_Debut,V_Mois,"&lt;="&amp;Periode_A_Fin)/SUMIFS(V_CANet,V_Mag,$A17,V_Mois,"&gt;="&amp;Periode_A_Debut,V_Mois,"&lt;="&amp;Periode_A_Fin),"")</f>
        <v/>
      </c>
      <c r="AM17" s="157">
        <f>IF(SUMIFS(V_CANet,V_Mag,$A17,V_Mois,"&gt;="&amp;Periode_B_Debut,V_Mois,"&lt;="&amp;Periode_B_Fin)&gt;0,1-SUMIFS(V_Cout,V_Mag,$A17,V_Mois,"&gt;="&amp;Periode_B_Debut,V_Mois,"&lt;="&amp;Periode_B_Fin)/SUMIFS(V_CANet,V_Mag,$A17,V_Mois,"&gt;="&amp;Periode_B_Debut,V_Mois,"&lt;="&amp;Periode_B_Fin),"")</f>
        <v/>
      </c>
      <c r="AN17" s="166">
        <f>IF(AND(ISNUMBER(AL17),ISNUMBER(AM17)),(AM17-AL17)*100,"")</f>
        <v/>
      </c>
      <c r="AO17" s="165">
        <f>IF(OR(Region_Filtre="Toutes",C17=Region_Filtre),1,0)</f>
        <v/>
      </c>
      <c r="AP17" s="156">
        <f>SUMIFS(V_CANet,V_Mag,$A17,V_Ex,Exercice_Courant,V_Canal,Crit_Canal)</f>
        <v/>
      </c>
      <c r="AQ17" s="156">
        <f>SUMIFS(V_CANet,V_Mag,$A17,V_Ex,Exercice_Precedent,V_Canal,Crit_Canal)</f>
        <v/>
      </c>
      <c r="AR17" s="165">
        <f>IF(ISNUMBER(J17),RANK(J17,$J$2:$J$121,0),"")</f>
        <v/>
      </c>
      <c r="AS17" s="165">
        <f>RANK(G17,$G$2:$G$121,0)</f>
        <v/>
      </c>
      <c r="AT17" s="165">
        <f>IF(ISNUMBER(O17),RANK(O17,$O$2:$O$121,0),"")</f>
        <v/>
      </c>
      <c r="AU17" s="165">
        <f>IF(ISNUMBER(V17),RANK(V17,$V$2:$V$121,1),"")</f>
        <v/>
      </c>
      <c r="AV17" s="167">
        <f>IF(AND(AO17=1,ISNUMBER(J17)),J17+ROW()/10^9,9)</f>
        <v/>
      </c>
      <c r="AW17" s="168">
        <f>IF(ISNUMBER(AN17),AN17+ROW()/10^7,999)</f>
        <v/>
      </c>
      <c r="AX17" s="167">
        <f>IF(ISNUMBER(W17),W17+ROW()/10^9,-1)</f>
        <v/>
      </c>
      <c r="AY17" s="167">
        <f>IF(ISNUMBER(AH17),AH17+ROW()/10^9,-1)</f>
        <v/>
      </c>
      <c r="AZ17" s="165">
        <f>IF(AK17="","",SUMPRODUCT(--($AK$2:AK17&lt;&gt;"")))</f>
        <v/>
      </c>
      <c r="BA17" s="165">
        <f>IF(AND(ISNUMBER(AN17),AN17&lt;=Seuil_Derive_Marge_Pt),1,0)</f>
        <v/>
      </c>
      <c r="BB17" s="167">
        <f>IF(ISNUMBER(S17),S17+ROW()/10^9,9)</f>
        <v/>
      </c>
    </row>
    <row r="18">
      <c r="A18" s="104">
        <f>REF_MAGASINS!A18</f>
        <v/>
      </c>
      <c r="B18" s="104">
        <f>REF_MAGASINS!C18</f>
        <v/>
      </c>
      <c r="C18" s="104">
        <f>REF_MAGASINS!D18</f>
        <v/>
      </c>
      <c r="D18" s="104">
        <f>REF_MAGASINS!E18</f>
        <v/>
      </c>
      <c r="E18" s="155">
        <f>REF_MAGASINS!K18</f>
        <v/>
      </c>
      <c r="F18" s="155">
        <f>IF(REF_MAGASINS!L18="","",REF_MAGASINS!L18)</f>
        <v/>
      </c>
      <c r="G18" s="156">
        <f>SUMIFS(V_CANet,V_Mag,$A18,V_Ex,Exercice_Courant)</f>
        <v/>
      </c>
      <c r="H18" s="156">
        <f>SUMIFS(V_Cout,V_Mag,$A18,V_Ex,Exercice_Courant)</f>
        <v/>
      </c>
      <c r="I18" s="156">
        <f>G18-H18</f>
        <v/>
      </c>
      <c r="J18" s="157">
        <f>IF(G18&gt;0,I18/G18,"")</f>
        <v/>
      </c>
      <c r="K18" s="156">
        <f>SUMIFS(V_CANet,V_Mag,$A18,V_Ex,Exercice_Precedent)</f>
        <v/>
      </c>
      <c r="L18" s="157">
        <f>IF(K18&gt;0,(K18-SUMIFS(V_Cout,V_Mag,$A18,V_Ex,Exercice_Precedent))/K18,"")</f>
        <v/>
      </c>
      <c r="M18" s="158">
        <f>IF(K18&gt;0,G18/K18-1,"")</f>
        <v/>
      </c>
      <c r="N18" s="159">
        <f>SUMIFS(V_Tickets,V_Mag,$A18,V_Ex,Exercice_Courant)</f>
        <v/>
      </c>
      <c r="O18" s="160">
        <f>IF(N18&gt;0,G18/N18,"")</f>
        <v/>
      </c>
      <c r="P18" s="159">
        <f>SUMIFS(V_Jours,V_Mag,$A18,V_Ex,Exercice_Courant,V_Canal,"Sur place")</f>
        <v/>
      </c>
      <c r="Q18" s="156">
        <f>SUMIFS(B_Budget,B_Mag,$A18,B_Mois,"&gt;="&amp;Budget_Debut,B_Mois,"&lt;="&amp;Budget_Fin)</f>
        <v/>
      </c>
      <c r="R18" s="156">
        <f>SUMIFS(V_CANet,V_Mag,$A18,V_Mois,"&gt;="&amp;Budget_Debut,V_Mois,"&lt;="&amp;Budget_Fin)</f>
        <v/>
      </c>
      <c r="S18" s="161">
        <f>IF(Q18&gt;0,R18/Q18,"")</f>
        <v/>
      </c>
      <c r="T18" s="159">
        <f>SUMIFS(S_Sorties,S_Mag,$A18,S_Ex,Exercice_Courant)</f>
        <v/>
      </c>
      <c r="U18" s="159">
        <f>SUMIFS(S_Pertes,S_Mag,$A18,S_Ex,Exercice_Courant)</f>
        <v/>
      </c>
      <c r="V18" s="157">
        <f>IF(T18&gt;0,U18/T18,"")</f>
        <v/>
      </c>
      <c r="W18" s="157">
        <f>IF(SUMIFS(S_Sorties,S_Mag,$A18)&gt;0,SUMIFS(S_Pertes,S_Mag,$A18)/SUMIFS(S_Sorties,S_Mag,$A18),"")</f>
        <v/>
      </c>
      <c r="X18" s="156">
        <f>SUMIFS(AM_Reel,AM_Mag,$A18,AM_Ex,Exercice_Courant)</f>
        <v/>
      </c>
      <c r="Y18" s="156">
        <f>SUMIFS(AM_Reseau,AM_Mag,$A18,AM_Ex,Exercice_Courant)</f>
        <v/>
      </c>
      <c r="Z18" s="162">
        <f>IF(Y18&gt;0,X18/Y18-1,"")</f>
        <v/>
      </c>
      <c r="AA18" s="161">
        <f>IF(G18&gt;0,SUMIFS(V_CANet,V_Mag,$A18,V_Ex,Exercice_Courant,V_Canal,"Livraison")/G18,"")</f>
        <v/>
      </c>
      <c r="AB18" s="159">
        <f>SUMIFS(R_Salaries,R_Mag,$A18,R_Ex,Exercice_Courant)</f>
        <v/>
      </c>
      <c r="AC18" s="163">
        <f>IF(COUNTIFS(R_Mag,$A18,R_Ex,Exercice_Courant)&gt;0,AB18/COUNTIFS(R_Mag,$A18,R_Ex,Exercice_Courant),"")</f>
        <v/>
      </c>
      <c r="AD18" s="159">
        <f>SUMIFS(R_Heures,R_Mag,$A18,R_Ex,Exercice_Courant)</f>
        <v/>
      </c>
      <c r="AE18" s="164">
        <f>IF(AB18&gt;0,SUMIFS(R_Abs,R_Mag,$A18,R_Ex,Exercice_Courant)/AB18,"")</f>
        <v/>
      </c>
      <c r="AF18" s="163">
        <f>IF(AB18&gt;0,SUMIFS(R_HS,R_Mag,$A18,R_Ex,Exercice_Courant)/AB18,"")</f>
        <v/>
      </c>
      <c r="AG18" s="160">
        <f>IF(AD18&gt;0,G18/AD18,"")</f>
        <v/>
      </c>
      <c r="AH18" s="164">
        <f>IF(SUMIFS(R_Salaries,R_Mag,$A18)&gt;0,SUMIFS(R_Abs,R_Mag,$A18)/SUMIFS(R_Salaries,R_Mag,$A18),"")</f>
        <v/>
      </c>
      <c r="AI18" s="163">
        <f>IF(SUMIFS(R_Salaries,R_Mag,$A18)&gt;0,SUMIFS(R_HS,R_Mag,$A18)/SUMIFS(R_Salaries,R_Mag,$A18),"")</f>
        <v/>
      </c>
      <c r="AJ18" s="165">
        <f>IF(AND(E18&lt;=Debut_N1,OR(F18="",F18&gt;=Fin_Exercice)),1,0)</f>
        <v/>
      </c>
      <c r="AK18" s="104">
        <f>IF(E18&gt;Debut_N1,"Ouverture",IF(AND(F18&lt;&gt;"",F18&lt;=Fin_Exercice),"Fermeture",""))</f>
        <v/>
      </c>
      <c r="AL18" s="157">
        <f>IF(SUMIFS(V_CANet,V_Mag,$A18,V_Mois,"&gt;="&amp;Periode_A_Debut,V_Mois,"&lt;="&amp;Periode_A_Fin)&gt;0,1-SUMIFS(V_Cout,V_Mag,$A18,V_Mois,"&gt;="&amp;Periode_A_Debut,V_Mois,"&lt;="&amp;Periode_A_Fin)/SUMIFS(V_CANet,V_Mag,$A18,V_Mois,"&gt;="&amp;Periode_A_Debut,V_Mois,"&lt;="&amp;Periode_A_Fin),"")</f>
        <v/>
      </c>
      <c r="AM18" s="157">
        <f>IF(SUMIFS(V_CANet,V_Mag,$A18,V_Mois,"&gt;="&amp;Periode_B_Debut,V_Mois,"&lt;="&amp;Periode_B_Fin)&gt;0,1-SUMIFS(V_Cout,V_Mag,$A18,V_Mois,"&gt;="&amp;Periode_B_Debut,V_Mois,"&lt;="&amp;Periode_B_Fin)/SUMIFS(V_CANet,V_Mag,$A18,V_Mois,"&gt;="&amp;Periode_B_Debut,V_Mois,"&lt;="&amp;Periode_B_Fin),"")</f>
        <v/>
      </c>
      <c r="AN18" s="166">
        <f>IF(AND(ISNUMBER(AL18),ISNUMBER(AM18)),(AM18-AL18)*100,"")</f>
        <v/>
      </c>
      <c r="AO18" s="165">
        <f>IF(OR(Region_Filtre="Toutes",C18=Region_Filtre),1,0)</f>
        <v/>
      </c>
      <c r="AP18" s="156">
        <f>SUMIFS(V_CANet,V_Mag,$A18,V_Ex,Exercice_Courant,V_Canal,Crit_Canal)</f>
        <v/>
      </c>
      <c r="AQ18" s="156">
        <f>SUMIFS(V_CANet,V_Mag,$A18,V_Ex,Exercice_Precedent,V_Canal,Crit_Canal)</f>
        <v/>
      </c>
      <c r="AR18" s="165">
        <f>IF(ISNUMBER(J18),RANK(J18,$J$2:$J$121,0),"")</f>
        <v/>
      </c>
      <c r="AS18" s="165">
        <f>RANK(G18,$G$2:$G$121,0)</f>
        <v/>
      </c>
      <c r="AT18" s="165">
        <f>IF(ISNUMBER(O18),RANK(O18,$O$2:$O$121,0),"")</f>
        <v/>
      </c>
      <c r="AU18" s="165">
        <f>IF(ISNUMBER(V18),RANK(V18,$V$2:$V$121,1),"")</f>
        <v/>
      </c>
      <c r="AV18" s="167">
        <f>IF(AND(AO18=1,ISNUMBER(J18)),J18+ROW()/10^9,9)</f>
        <v/>
      </c>
      <c r="AW18" s="168">
        <f>IF(ISNUMBER(AN18),AN18+ROW()/10^7,999)</f>
        <v/>
      </c>
      <c r="AX18" s="167">
        <f>IF(ISNUMBER(W18),W18+ROW()/10^9,-1)</f>
        <v/>
      </c>
      <c r="AY18" s="167">
        <f>IF(ISNUMBER(AH18),AH18+ROW()/10^9,-1)</f>
        <v/>
      </c>
      <c r="AZ18" s="165">
        <f>IF(AK18="","",SUMPRODUCT(--($AK$2:AK18&lt;&gt;"")))</f>
        <v/>
      </c>
      <c r="BA18" s="165">
        <f>IF(AND(ISNUMBER(AN18),AN18&lt;=Seuil_Derive_Marge_Pt),1,0)</f>
        <v/>
      </c>
      <c r="BB18" s="167">
        <f>IF(ISNUMBER(S18),S18+ROW()/10^9,9)</f>
        <v/>
      </c>
    </row>
    <row r="19">
      <c r="A19" s="104">
        <f>REF_MAGASINS!A19</f>
        <v/>
      </c>
      <c r="B19" s="104">
        <f>REF_MAGASINS!C19</f>
        <v/>
      </c>
      <c r="C19" s="104">
        <f>REF_MAGASINS!D19</f>
        <v/>
      </c>
      <c r="D19" s="104">
        <f>REF_MAGASINS!E19</f>
        <v/>
      </c>
      <c r="E19" s="155">
        <f>REF_MAGASINS!K19</f>
        <v/>
      </c>
      <c r="F19" s="155">
        <f>IF(REF_MAGASINS!L19="","",REF_MAGASINS!L19)</f>
        <v/>
      </c>
      <c r="G19" s="156">
        <f>SUMIFS(V_CANet,V_Mag,$A19,V_Ex,Exercice_Courant)</f>
        <v/>
      </c>
      <c r="H19" s="156">
        <f>SUMIFS(V_Cout,V_Mag,$A19,V_Ex,Exercice_Courant)</f>
        <v/>
      </c>
      <c r="I19" s="156">
        <f>G19-H19</f>
        <v/>
      </c>
      <c r="J19" s="157">
        <f>IF(G19&gt;0,I19/G19,"")</f>
        <v/>
      </c>
      <c r="K19" s="156">
        <f>SUMIFS(V_CANet,V_Mag,$A19,V_Ex,Exercice_Precedent)</f>
        <v/>
      </c>
      <c r="L19" s="157">
        <f>IF(K19&gt;0,(K19-SUMIFS(V_Cout,V_Mag,$A19,V_Ex,Exercice_Precedent))/K19,"")</f>
        <v/>
      </c>
      <c r="M19" s="158">
        <f>IF(K19&gt;0,G19/K19-1,"")</f>
        <v/>
      </c>
      <c r="N19" s="159">
        <f>SUMIFS(V_Tickets,V_Mag,$A19,V_Ex,Exercice_Courant)</f>
        <v/>
      </c>
      <c r="O19" s="160">
        <f>IF(N19&gt;0,G19/N19,"")</f>
        <v/>
      </c>
      <c r="P19" s="159">
        <f>SUMIFS(V_Jours,V_Mag,$A19,V_Ex,Exercice_Courant,V_Canal,"Sur place")</f>
        <v/>
      </c>
      <c r="Q19" s="156">
        <f>SUMIFS(B_Budget,B_Mag,$A19,B_Mois,"&gt;="&amp;Budget_Debut,B_Mois,"&lt;="&amp;Budget_Fin)</f>
        <v/>
      </c>
      <c r="R19" s="156">
        <f>SUMIFS(V_CANet,V_Mag,$A19,V_Mois,"&gt;="&amp;Budget_Debut,V_Mois,"&lt;="&amp;Budget_Fin)</f>
        <v/>
      </c>
      <c r="S19" s="161">
        <f>IF(Q19&gt;0,R19/Q19,"")</f>
        <v/>
      </c>
      <c r="T19" s="159">
        <f>SUMIFS(S_Sorties,S_Mag,$A19,S_Ex,Exercice_Courant)</f>
        <v/>
      </c>
      <c r="U19" s="159">
        <f>SUMIFS(S_Pertes,S_Mag,$A19,S_Ex,Exercice_Courant)</f>
        <v/>
      </c>
      <c r="V19" s="157">
        <f>IF(T19&gt;0,U19/T19,"")</f>
        <v/>
      </c>
      <c r="W19" s="157">
        <f>IF(SUMIFS(S_Sorties,S_Mag,$A19)&gt;0,SUMIFS(S_Pertes,S_Mag,$A19)/SUMIFS(S_Sorties,S_Mag,$A19),"")</f>
        <v/>
      </c>
      <c r="X19" s="156">
        <f>SUMIFS(AM_Reel,AM_Mag,$A19,AM_Ex,Exercice_Courant)</f>
        <v/>
      </c>
      <c r="Y19" s="156">
        <f>SUMIFS(AM_Reseau,AM_Mag,$A19,AM_Ex,Exercice_Courant)</f>
        <v/>
      </c>
      <c r="Z19" s="162">
        <f>IF(Y19&gt;0,X19/Y19-1,"")</f>
        <v/>
      </c>
      <c r="AA19" s="161">
        <f>IF(G19&gt;0,SUMIFS(V_CANet,V_Mag,$A19,V_Ex,Exercice_Courant,V_Canal,"Livraison")/G19,"")</f>
        <v/>
      </c>
      <c r="AB19" s="159">
        <f>SUMIFS(R_Salaries,R_Mag,$A19,R_Ex,Exercice_Courant)</f>
        <v/>
      </c>
      <c r="AC19" s="163">
        <f>IF(COUNTIFS(R_Mag,$A19,R_Ex,Exercice_Courant)&gt;0,AB19/COUNTIFS(R_Mag,$A19,R_Ex,Exercice_Courant),"")</f>
        <v/>
      </c>
      <c r="AD19" s="159">
        <f>SUMIFS(R_Heures,R_Mag,$A19,R_Ex,Exercice_Courant)</f>
        <v/>
      </c>
      <c r="AE19" s="164">
        <f>IF(AB19&gt;0,SUMIFS(R_Abs,R_Mag,$A19,R_Ex,Exercice_Courant)/AB19,"")</f>
        <v/>
      </c>
      <c r="AF19" s="163">
        <f>IF(AB19&gt;0,SUMIFS(R_HS,R_Mag,$A19,R_Ex,Exercice_Courant)/AB19,"")</f>
        <v/>
      </c>
      <c r="AG19" s="160">
        <f>IF(AD19&gt;0,G19/AD19,"")</f>
        <v/>
      </c>
      <c r="AH19" s="164">
        <f>IF(SUMIFS(R_Salaries,R_Mag,$A19)&gt;0,SUMIFS(R_Abs,R_Mag,$A19)/SUMIFS(R_Salaries,R_Mag,$A19),"")</f>
        <v/>
      </c>
      <c r="AI19" s="163">
        <f>IF(SUMIFS(R_Salaries,R_Mag,$A19)&gt;0,SUMIFS(R_HS,R_Mag,$A19)/SUMIFS(R_Salaries,R_Mag,$A19),"")</f>
        <v/>
      </c>
      <c r="AJ19" s="165">
        <f>IF(AND(E19&lt;=Debut_N1,OR(F19="",F19&gt;=Fin_Exercice)),1,0)</f>
        <v/>
      </c>
      <c r="AK19" s="104">
        <f>IF(E19&gt;Debut_N1,"Ouverture",IF(AND(F19&lt;&gt;"",F19&lt;=Fin_Exercice),"Fermeture",""))</f>
        <v/>
      </c>
      <c r="AL19" s="157">
        <f>IF(SUMIFS(V_CANet,V_Mag,$A19,V_Mois,"&gt;="&amp;Periode_A_Debut,V_Mois,"&lt;="&amp;Periode_A_Fin)&gt;0,1-SUMIFS(V_Cout,V_Mag,$A19,V_Mois,"&gt;="&amp;Periode_A_Debut,V_Mois,"&lt;="&amp;Periode_A_Fin)/SUMIFS(V_CANet,V_Mag,$A19,V_Mois,"&gt;="&amp;Periode_A_Debut,V_Mois,"&lt;="&amp;Periode_A_Fin),"")</f>
        <v/>
      </c>
      <c r="AM19" s="157">
        <f>IF(SUMIFS(V_CANet,V_Mag,$A19,V_Mois,"&gt;="&amp;Periode_B_Debut,V_Mois,"&lt;="&amp;Periode_B_Fin)&gt;0,1-SUMIFS(V_Cout,V_Mag,$A19,V_Mois,"&gt;="&amp;Periode_B_Debut,V_Mois,"&lt;="&amp;Periode_B_Fin)/SUMIFS(V_CANet,V_Mag,$A19,V_Mois,"&gt;="&amp;Periode_B_Debut,V_Mois,"&lt;="&amp;Periode_B_Fin),"")</f>
        <v/>
      </c>
      <c r="AN19" s="166">
        <f>IF(AND(ISNUMBER(AL19),ISNUMBER(AM19)),(AM19-AL19)*100,"")</f>
        <v/>
      </c>
      <c r="AO19" s="165">
        <f>IF(OR(Region_Filtre="Toutes",C19=Region_Filtre),1,0)</f>
        <v/>
      </c>
      <c r="AP19" s="156">
        <f>SUMIFS(V_CANet,V_Mag,$A19,V_Ex,Exercice_Courant,V_Canal,Crit_Canal)</f>
        <v/>
      </c>
      <c r="AQ19" s="156">
        <f>SUMIFS(V_CANet,V_Mag,$A19,V_Ex,Exercice_Precedent,V_Canal,Crit_Canal)</f>
        <v/>
      </c>
      <c r="AR19" s="165">
        <f>IF(ISNUMBER(J19),RANK(J19,$J$2:$J$121,0),"")</f>
        <v/>
      </c>
      <c r="AS19" s="165">
        <f>RANK(G19,$G$2:$G$121,0)</f>
        <v/>
      </c>
      <c r="AT19" s="165">
        <f>IF(ISNUMBER(O19),RANK(O19,$O$2:$O$121,0),"")</f>
        <v/>
      </c>
      <c r="AU19" s="165">
        <f>IF(ISNUMBER(V19),RANK(V19,$V$2:$V$121,1),"")</f>
        <v/>
      </c>
      <c r="AV19" s="167">
        <f>IF(AND(AO19=1,ISNUMBER(J19)),J19+ROW()/10^9,9)</f>
        <v/>
      </c>
      <c r="AW19" s="168">
        <f>IF(ISNUMBER(AN19),AN19+ROW()/10^7,999)</f>
        <v/>
      </c>
      <c r="AX19" s="167">
        <f>IF(ISNUMBER(W19),W19+ROW()/10^9,-1)</f>
        <v/>
      </c>
      <c r="AY19" s="167">
        <f>IF(ISNUMBER(AH19),AH19+ROW()/10^9,-1)</f>
        <v/>
      </c>
      <c r="AZ19" s="165">
        <f>IF(AK19="","",SUMPRODUCT(--($AK$2:AK19&lt;&gt;"")))</f>
        <v/>
      </c>
      <c r="BA19" s="165">
        <f>IF(AND(ISNUMBER(AN19),AN19&lt;=Seuil_Derive_Marge_Pt),1,0)</f>
        <v/>
      </c>
      <c r="BB19" s="167">
        <f>IF(ISNUMBER(S19),S19+ROW()/10^9,9)</f>
        <v/>
      </c>
    </row>
    <row r="20">
      <c r="A20" s="104">
        <f>REF_MAGASINS!A20</f>
        <v/>
      </c>
      <c r="B20" s="104">
        <f>REF_MAGASINS!C20</f>
        <v/>
      </c>
      <c r="C20" s="104">
        <f>REF_MAGASINS!D20</f>
        <v/>
      </c>
      <c r="D20" s="104">
        <f>REF_MAGASINS!E20</f>
        <v/>
      </c>
      <c r="E20" s="155">
        <f>REF_MAGASINS!K20</f>
        <v/>
      </c>
      <c r="F20" s="155">
        <f>IF(REF_MAGASINS!L20="","",REF_MAGASINS!L20)</f>
        <v/>
      </c>
      <c r="G20" s="156">
        <f>SUMIFS(V_CANet,V_Mag,$A20,V_Ex,Exercice_Courant)</f>
        <v/>
      </c>
      <c r="H20" s="156">
        <f>SUMIFS(V_Cout,V_Mag,$A20,V_Ex,Exercice_Courant)</f>
        <v/>
      </c>
      <c r="I20" s="156">
        <f>G20-H20</f>
        <v/>
      </c>
      <c r="J20" s="157">
        <f>IF(G20&gt;0,I20/G20,"")</f>
        <v/>
      </c>
      <c r="K20" s="156">
        <f>SUMIFS(V_CANet,V_Mag,$A20,V_Ex,Exercice_Precedent)</f>
        <v/>
      </c>
      <c r="L20" s="157">
        <f>IF(K20&gt;0,(K20-SUMIFS(V_Cout,V_Mag,$A20,V_Ex,Exercice_Precedent))/K20,"")</f>
        <v/>
      </c>
      <c r="M20" s="158">
        <f>IF(K20&gt;0,G20/K20-1,"")</f>
        <v/>
      </c>
      <c r="N20" s="159">
        <f>SUMIFS(V_Tickets,V_Mag,$A20,V_Ex,Exercice_Courant)</f>
        <v/>
      </c>
      <c r="O20" s="160">
        <f>IF(N20&gt;0,G20/N20,"")</f>
        <v/>
      </c>
      <c r="P20" s="159">
        <f>SUMIFS(V_Jours,V_Mag,$A20,V_Ex,Exercice_Courant,V_Canal,"Sur place")</f>
        <v/>
      </c>
      <c r="Q20" s="156">
        <f>SUMIFS(B_Budget,B_Mag,$A20,B_Mois,"&gt;="&amp;Budget_Debut,B_Mois,"&lt;="&amp;Budget_Fin)</f>
        <v/>
      </c>
      <c r="R20" s="156">
        <f>SUMIFS(V_CANet,V_Mag,$A20,V_Mois,"&gt;="&amp;Budget_Debut,V_Mois,"&lt;="&amp;Budget_Fin)</f>
        <v/>
      </c>
      <c r="S20" s="161">
        <f>IF(Q20&gt;0,R20/Q20,"")</f>
        <v/>
      </c>
      <c r="T20" s="159">
        <f>SUMIFS(S_Sorties,S_Mag,$A20,S_Ex,Exercice_Courant)</f>
        <v/>
      </c>
      <c r="U20" s="159">
        <f>SUMIFS(S_Pertes,S_Mag,$A20,S_Ex,Exercice_Courant)</f>
        <v/>
      </c>
      <c r="V20" s="157">
        <f>IF(T20&gt;0,U20/T20,"")</f>
        <v/>
      </c>
      <c r="W20" s="157">
        <f>IF(SUMIFS(S_Sorties,S_Mag,$A20)&gt;0,SUMIFS(S_Pertes,S_Mag,$A20)/SUMIFS(S_Sorties,S_Mag,$A20),"")</f>
        <v/>
      </c>
      <c r="X20" s="156">
        <f>SUMIFS(AM_Reel,AM_Mag,$A20,AM_Ex,Exercice_Courant)</f>
        <v/>
      </c>
      <c r="Y20" s="156">
        <f>SUMIFS(AM_Reseau,AM_Mag,$A20,AM_Ex,Exercice_Courant)</f>
        <v/>
      </c>
      <c r="Z20" s="162">
        <f>IF(Y20&gt;0,X20/Y20-1,"")</f>
        <v/>
      </c>
      <c r="AA20" s="161">
        <f>IF(G20&gt;0,SUMIFS(V_CANet,V_Mag,$A20,V_Ex,Exercice_Courant,V_Canal,"Livraison")/G20,"")</f>
        <v/>
      </c>
      <c r="AB20" s="159">
        <f>SUMIFS(R_Salaries,R_Mag,$A20,R_Ex,Exercice_Courant)</f>
        <v/>
      </c>
      <c r="AC20" s="163">
        <f>IF(COUNTIFS(R_Mag,$A20,R_Ex,Exercice_Courant)&gt;0,AB20/COUNTIFS(R_Mag,$A20,R_Ex,Exercice_Courant),"")</f>
        <v/>
      </c>
      <c r="AD20" s="159">
        <f>SUMIFS(R_Heures,R_Mag,$A20,R_Ex,Exercice_Courant)</f>
        <v/>
      </c>
      <c r="AE20" s="164">
        <f>IF(AB20&gt;0,SUMIFS(R_Abs,R_Mag,$A20,R_Ex,Exercice_Courant)/AB20,"")</f>
        <v/>
      </c>
      <c r="AF20" s="163">
        <f>IF(AB20&gt;0,SUMIFS(R_HS,R_Mag,$A20,R_Ex,Exercice_Courant)/AB20,"")</f>
        <v/>
      </c>
      <c r="AG20" s="160">
        <f>IF(AD20&gt;0,G20/AD20,"")</f>
        <v/>
      </c>
      <c r="AH20" s="164">
        <f>IF(SUMIFS(R_Salaries,R_Mag,$A20)&gt;0,SUMIFS(R_Abs,R_Mag,$A20)/SUMIFS(R_Salaries,R_Mag,$A20),"")</f>
        <v/>
      </c>
      <c r="AI20" s="163">
        <f>IF(SUMIFS(R_Salaries,R_Mag,$A20)&gt;0,SUMIFS(R_HS,R_Mag,$A20)/SUMIFS(R_Salaries,R_Mag,$A20),"")</f>
        <v/>
      </c>
      <c r="AJ20" s="165">
        <f>IF(AND(E20&lt;=Debut_N1,OR(F20="",F20&gt;=Fin_Exercice)),1,0)</f>
        <v/>
      </c>
      <c r="AK20" s="104">
        <f>IF(E20&gt;Debut_N1,"Ouverture",IF(AND(F20&lt;&gt;"",F20&lt;=Fin_Exercice),"Fermeture",""))</f>
        <v/>
      </c>
      <c r="AL20" s="157">
        <f>IF(SUMIFS(V_CANet,V_Mag,$A20,V_Mois,"&gt;="&amp;Periode_A_Debut,V_Mois,"&lt;="&amp;Periode_A_Fin)&gt;0,1-SUMIFS(V_Cout,V_Mag,$A20,V_Mois,"&gt;="&amp;Periode_A_Debut,V_Mois,"&lt;="&amp;Periode_A_Fin)/SUMIFS(V_CANet,V_Mag,$A20,V_Mois,"&gt;="&amp;Periode_A_Debut,V_Mois,"&lt;="&amp;Periode_A_Fin),"")</f>
        <v/>
      </c>
      <c r="AM20" s="157">
        <f>IF(SUMIFS(V_CANet,V_Mag,$A20,V_Mois,"&gt;="&amp;Periode_B_Debut,V_Mois,"&lt;="&amp;Periode_B_Fin)&gt;0,1-SUMIFS(V_Cout,V_Mag,$A20,V_Mois,"&gt;="&amp;Periode_B_Debut,V_Mois,"&lt;="&amp;Periode_B_Fin)/SUMIFS(V_CANet,V_Mag,$A20,V_Mois,"&gt;="&amp;Periode_B_Debut,V_Mois,"&lt;="&amp;Periode_B_Fin),"")</f>
        <v/>
      </c>
      <c r="AN20" s="166">
        <f>IF(AND(ISNUMBER(AL20),ISNUMBER(AM20)),(AM20-AL20)*100,"")</f>
        <v/>
      </c>
      <c r="AO20" s="165">
        <f>IF(OR(Region_Filtre="Toutes",C20=Region_Filtre),1,0)</f>
        <v/>
      </c>
      <c r="AP20" s="156">
        <f>SUMIFS(V_CANet,V_Mag,$A20,V_Ex,Exercice_Courant,V_Canal,Crit_Canal)</f>
        <v/>
      </c>
      <c r="AQ20" s="156">
        <f>SUMIFS(V_CANet,V_Mag,$A20,V_Ex,Exercice_Precedent,V_Canal,Crit_Canal)</f>
        <v/>
      </c>
      <c r="AR20" s="165">
        <f>IF(ISNUMBER(J20),RANK(J20,$J$2:$J$121,0),"")</f>
        <v/>
      </c>
      <c r="AS20" s="165">
        <f>RANK(G20,$G$2:$G$121,0)</f>
        <v/>
      </c>
      <c r="AT20" s="165">
        <f>IF(ISNUMBER(O20),RANK(O20,$O$2:$O$121,0),"")</f>
        <v/>
      </c>
      <c r="AU20" s="165">
        <f>IF(ISNUMBER(V20),RANK(V20,$V$2:$V$121,1),"")</f>
        <v/>
      </c>
      <c r="AV20" s="167">
        <f>IF(AND(AO20=1,ISNUMBER(J20)),J20+ROW()/10^9,9)</f>
        <v/>
      </c>
      <c r="AW20" s="168">
        <f>IF(ISNUMBER(AN20),AN20+ROW()/10^7,999)</f>
        <v/>
      </c>
      <c r="AX20" s="167">
        <f>IF(ISNUMBER(W20),W20+ROW()/10^9,-1)</f>
        <v/>
      </c>
      <c r="AY20" s="167">
        <f>IF(ISNUMBER(AH20),AH20+ROW()/10^9,-1)</f>
        <v/>
      </c>
      <c r="AZ20" s="165">
        <f>IF(AK20="","",SUMPRODUCT(--($AK$2:AK20&lt;&gt;"")))</f>
        <v/>
      </c>
      <c r="BA20" s="165">
        <f>IF(AND(ISNUMBER(AN20),AN20&lt;=Seuil_Derive_Marge_Pt),1,0)</f>
        <v/>
      </c>
      <c r="BB20" s="167">
        <f>IF(ISNUMBER(S20),S20+ROW()/10^9,9)</f>
        <v/>
      </c>
    </row>
    <row r="21">
      <c r="A21" s="104">
        <f>REF_MAGASINS!A21</f>
        <v/>
      </c>
      <c r="B21" s="104">
        <f>REF_MAGASINS!C21</f>
        <v/>
      </c>
      <c r="C21" s="104">
        <f>REF_MAGASINS!D21</f>
        <v/>
      </c>
      <c r="D21" s="104">
        <f>REF_MAGASINS!E21</f>
        <v/>
      </c>
      <c r="E21" s="155">
        <f>REF_MAGASINS!K21</f>
        <v/>
      </c>
      <c r="F21" s="155">
        <f>IF(REF_MAGASINS!L21="","",REF_MAGASINS!L21)</f>
        <v/>
      </c>
      <c r="G21" s="156">
        <f>SUMIFS(V_CANet,V_Mag,$A21,V_Ex,Exercice_Courant)</f>
        <v/>
      </c>
      <c r="H21" s="156">
        <f>SUMIFS(V_Cout,V_Mag,$A21,V_Ex,Exercice_Courant)</f>
        <v/>
      </c>
      <c r="I21" s="156">
        <f>G21-H21</f>
        <v/>
      </c>
      <c r="J21" s="157">
        <f>IF(G21&gt;0,I21/G21,"")</f>
        <v/>
      </c>
      <c r="K21" s="156">
        <f>SUMIFS(V_CANet,V_Mag,$A21,V_Ex,Exercice_Precedent)</f>
        <v/>
      </c>
      <c r="L21" s="157">
        <f>IF(K21&gt;0,(K21-SUMIFS(V_Cout,V_Mag,$A21,V_Ex,Exercice_Precedent))/K21,"")</f>
        <v/>
      </c>
      <c r="M21" s="158">
        <f>IF(K21&gt;0,G21/K21-1,"")</f>
        <v/>
      </c>
      <c r="N21" s="159">
        <f>SUMIFS(V_Tickets,V_Mag,$A21,V_Ex,Exercice_Courant)</f>
        <v/>
      </c>
      <c r="O21" s="160">
        <f>IF(N21&gt;0,G21/N21,"")</f>
        <v/>
      </c>
      <c r="P21" s="159">
        <f>SUMIFS(V_Jours,V_Mag,$A21,V_Ex,Exercice_Courant,V_Canal,"Sur place")</f>
        <v/>
      </c>
      <c r="Q21" s="156">
        <f>SUMIFS(B_Budget,B_Mag,$A21,B_Mois,"&gt;="&amp;Budget_Debut,B_Mois,"&lt;="&amp;Budget_Fin)</f>
        <v/>
      </c>
      <c r="R21" s="156">
        <f>SUMIFS(V_CANet,V_Mag,$A21,V_Mois,"&gt;="&amp;Budget_Debut,V_Mois,"&lt;="&amp;Budget_Fin)</f>
        <v/>
      </c>
      <c r="S21" s="161">
        <f>IF(Q21&gt;0,R21/Q21,"")</f>
        <v/>
      </c>
      <c r="T21" s="159">
        <f>SUMIFS(S_Sorties,S_Mag,$A21,S_Ex,Exercice_Courant)</f>
        <v/>
      </c>
      <c r="U21" s="159">
        <f>SUMIFS(S_Pertes,S_Mag,$A21,S_Ex,Exercice_Courant)</f>
        <v/>
      </c>
      <c r="V21" s="157">
        <f>IF(T21&gt;0,U21/T21,"")</f>
        <v/>
      </c>
      <c r="W21" s="157">
        <f>IF(SUMIFS(S_Sorties,S_Mag,$A21)&gt;0,SUMIFS(S_Pertes,S_Mag,$A21)/SUMIFS(S_Sorties,S_Mag,$A21),"")</f>
        <v/>
      </c>
      <c r="X21" s="156">
        <f>SUMIFS(AM_Reel,AM_Mag,$A21,AM_Ex,Exercice_Courant)</f>
        <v/>
      </c>
      <c r="Y21" s="156">
        <f>SUMIFS(AM_Reseau,AM_Mag,$A21,AM_Ex,Exercice_Courant)</f>
        <v/>
      </c>
      <c r="Z21" s="162">
        <f>IF(Y21&gt;0,X21/Y21-1,"")</f>
        <v/>
      </c>
      <c r="AA21" s="161">
        <f>IF(G21&gt;0,SUMIFS(V_CANet,V_Mag,$A21,V_Ex,Exercice_Courant,V_Canal,"Livraison")/G21,"")</f>
        <v/>
      </c>
      <c r="AB21" s="159">
        <f>SUMIFS(R_Salaries,R_Mag,$A21,R_Ex,Exercice_Courant)</f>
        <v/>
      </c>
      <c r="AC21" s="163">
        <f>IF(COUNTIFS(R_Mag,$A21,R_Ex,Exercice_Courant)&gt;0,AB21/COUNTIFS(R_Mag,$A21,R_Ex,Exercice_Courant),"")</f>
        <v/>
      </c>
      <c r="AD21" s="159">
        <f>SUMIFS(R_Heures,R_Mag,$A21,R_Ex,Exercice_Courant)</f>
        <v/>
      </c>
      <c r="AE21" s="164">
        <f>IF(AB21&gt;0,SUMIFS(R_Abs,R_Mag,$A21,R_Ex,Exercice_Courant)/AB21,"")</f>
        <v/>
      </c>
      <c r="AF21" s="163">
        <f>IF(AB21&gt;0,SUMIFS(R_HS,R_Mag,$A21,R_Ex,Exercice_Courant)/AB21,"")</f>
        <v/>
      </c>
      <c r="AG21" s="160">
        <f>IF(AD21&gt;0,G21/AD21,"")</f>
        <v/>
      </c>
      <c r="AH21" s="164">
        <f>IF(SUMIFS(R_Salaries,R_Mag,$A21)&gt;0,SUMIFS(R_Abs,R_Mag,$A21)/SUMIFS(R_Salaries,R_Mag,$A21),"")</f>
        <v/>
      </c>
      <c r="AI21" s="163">
        <f>IF(SUMIFS(R_Salaries,R_Mag,$A21)&gt;0,SUMIFS(R_HS,R_Mag,$A21)/SUMIFS(R_Salaries,R_Mag,$A21),"")</f>
        <v/>
      </c>
      <c r="AJ21" s="165">
        <f>IF(AND(E21&lt;=Debut_N1,OR(F21="",F21&gt;=Fin_Exercice)),1,0)</f>
        <v/>
      </c>
      <c r="AK21" s="104">
        <f>IF(E21&gt;Debut_N1,"Ouverture",IF(AND(F21&lt;&gt;"",F21&lt;=Fin_Exercice),"Fermeture",""))</f>
        <v/>
      </c>
      <c r="AL21" s="157">
        <f>IF(SUMIFS(V_CANet,V_Mag,$A21,V_Mois,"&gt;="&amp;Periode_A_Debut,V_Mois,"&lt;="&amp;Periode_A_Fin)&gt;0,1-SUMIFS(V_Cout,V_Mag,$A21,V_Mois,"&gt;="&amp;Periode_A_Debut,V_Mois,"&lt;="&amp;Periode_A_Fin)/SUMIFS(V_CANet,V_Mag,$A21,V_Mois,"&gt;="&amp;Periode_A_Debut,V_Mois,"&lt;="&amp;Periode_A_Fin),"")</f>
        <v/>
      </c>
      <c r="AM21" s="157">
        <f>IF(SUMIFS(V_CANet,V_Mag,$A21,V_Mois,"&gt;="&amp;Periode_B_Debut,V_Mois,"&lt;="&amp;Periode_B_Fin)&gt;0,1-SUMIFS(V_Cout,V_Mag,$A21,V_Mois,"&gt;="&amp;Periode_B_Debut,V_Mois,"&lt;="&amp;Periode_B_Fin)/SUMIFS(V_CANet,V_Mag,$A21,V_Mois,"&gt;="&amp;Periode_B_Debut,V_Mois,"&lt;="&amp;Periode_B_Fin),"")</f>
        <v/>
      </c>
      <c r="AN21" s="166">
        <f>IF(AND(ISNUMBER(AL21),ISNUMBER(AM21)),(AM21-AL21)*100,"")</f>
        <v/>
      </c>
      <c r="AO21" s="165">
        <f>IF(OR(Region_Filtre="Toutes",C21=Region_Filtre),1,0)</f>
        <v/>
      </c>
      <c r="AP21" s="156">
        <f>SUMIFS(V_CANet,V_Mag,$A21,V_Ex,Exercice_Courant,V_Canal,Crit_Canal)</f>
        <v/>
      </c>
      <c r="AQ21" s="156">
        <f>SUMIFS(V_CANet,V_Mag,$A21,V_Ex,Exercice_Precedent,V_Canal,Crit_Canal)</f>
        <v/>
      </c>
      <c r="AR21" s="165">
        <f>IF(ISNUMBER(J21),RANK(J21,$J$2:$J$121,0),"")</f>
        <v/>
      </c>
      <c r="AS21" s="165">
        <f>RANK(G21,$G$2:$G$121,0)</f>
        <v/>
      </c>
      <c r="AT21" s="165">
        <f>IF(ISNUMBER(O21),RANK(O21,$O$2:$O$121,0),"")</f>
        <v/>
      </c>
      <c r="AU21" s="165">
        <f>IF(ISNUMBER(V21),RANK(V21,$V$2:$V$121,1),"")</f>
        <v/>
      </c>
      <c r="AV21" s="167">
        <f>IF(AND(AO21=1,ISNUMBER(J21)),J21+ROW()/10^9,9)</f>
        <v/>
      </c>
      <c r="AW21" s="168">
        <f>IF(ISNUMBER(AN21),AN21+ROW()/10^7,999)</f>
        <v/>
      </c>
      <c r="AX21" s="167">
        <f>IF(ISNUMBER(W21),W21+ROW()/10^9,-1)</f>
        <v/>
      </c>
      <c r="AY21" s="167">
        <f>IF(ISNUMBER(AH21),AH21+ROW()/10^9,-1)</f>
        <v/>
      </c>
      <c r="AZ21" s="165">
        <f>IF(AK21="","",SUMPRODUCT(--($AK$2:AK21&lt;&gt;"")))</f>
        <v/>
      </c>
      <c r="BA21" s="165">
        <f>IF(AND(ISNUMBER(AN21),AN21&lt;=Seuil_Derive_Marge_Pt),1,0)</f>
        <v/>
      </c>
      <c r="BB21" s="167">
        <f>IF(ISNUMBER(S21),S21+ROW()/10^9,9)</f>
        <v/>
      </c>
    </row>
    <row r="22">
      <c r="A22" s="104">
        <f>REF_MAGASINS!A22</f>
        <v/>
      </c>
      <c r="B22" s="104">
        <f>REF_MAGASINS!C22</f>
        <v/>
      </c>
      <c r="C22" s="104">
        <f>REF_MAGASINS!D22</f>
        <v/>
      </c>
      <c r="D22" s="104">
        <f>REF_MAGASINS!E22</f>
        <v/>
      </c>
      <c r="E22" s="155">
        <f>REF_MAGASINS!K22</f>
        <v/>
      </c>
      <c r="F22" s="155">
        <f>IF(REF_MAGASINS!L22="","",REF_MAGASINS!L22)</f>
        <v/>
      </c>
      <c r="G22" s="156">
        <f>SUMIFS(V_CANet,V_Mag,$A22,V_Ex,Exercice_Courant)</f>
        <v/>
      </c>
      <c r="H22" s="156">
        <f>SUMIFS(V_Cout,V_Mag,$A22,V_Ex,Exercice_Courant)</f>
        <v/>
      </c>
      <c r="I22" s="156">
        <f>G22-H22</f>
        <v/>
      </c>
      <c r="J22" s="157">
        <f>IF(G22&gt;0,I22/G22,"")</f>
        <v/>
      </c>
      <c r="K22" s="156">
        <f>SUMIFS(V_CANet,V_Mag,$A22,V_Ex,Exercice_Precedent)</f>
        <v/>
      </c>
      <c r="L22" s="157">
        <f>IF(K22&gt;0,(K22-SUMIFS(V_Cout,V_Mag,$A22,V_Ex,Exercice_Precedent))/K22,"")</f>
        <v/>
      </c>
      <c r="M22" s="158">
        <f>IF(K22&gt;0,G22/K22-1,"")</f>
        <v/>
      </c>
      <c r="N22" s="159">
        <f>SUMIFS(V_Tickets,V_Mag,$A22,V_Ex,Exercice_Courant)</f>
        <v/>
      </c>
      <c r="O22" s="160">
        <f>IF(N22&gt;0,G22/N22,"")</f>
        <v/>
      </c>
      <c r="P22" s="159">
        <f>SUMIFS(V_Jours,V_Mag,$A22,V_Ex,Exercice_Courant,V_Canal,"Sur place")</f>
        <v/>
      </c>
      <c r="Q22" s="156">
        <f>SUMIFS(B_Budget,B_Mag,$A22,B_Mois,"&gt;="&amp;Budget_Debut,B_Mois,"&lt;="&amp;Budget_Fin)</f>
        <v/>
      </c>
      <c r="R22" s="156">
        <f>SUMIFS(V_CANet,V_Mag,$A22,V_Mois,"&gt;="&amp;Budget_Debut,V_Mois,"&lt;="&amp;Budget_Fin)</f>
        <v/>
      </c>
      <c r="S22" s="161">
        <f>IF(Q22&gt;0,R22/Q22,"")</f>
        <v/>
      </c>
      <c r="T22" s="159">
        <f>SUMIFS(S_Sorties,S_Mag,$A22,S_Ex,Exercice_Courant)</f>
        <v/>
      </c>
      <c r="U22" s="159">
        <f>SUMIFS(S_Pertes,S_Mag,$A22,S_Ex,Exercice_Courant)</f>
        <v/>
      </c>
      <c r="V22" s="157">
        <f>IF(T22&gt;0,U22/T22,"")</f>
        <v/>
      </c>
      <c r="W22" s="157">
        <f>IF(SUMIFS(S_Sorties,S_Mag,$A22)&gt;0,SUMIFS(S_Pertes,S_Mag,$A22)/SUMIFS(S_Sorties,S_Mag,$A22),"")</f>
        <v/>
      </c>
      <c r="X22" s="156">
        <f>SUMIFS(AM_Reel,AM_Mag,$A22,AM_Ex,Exercice_Courant)</f>
        <v/>
      </c>
      <c r="Y22" s="156">
        <f>SUMIFS(AM_Reseau,AM_Mag,$A22,AM_Ex,Exercice_Courant)</f>
        <v/>
      </c>
      <c r="Z22" s="162">
        <f>IF(Y22&gt;0,X22/Y22-1,"")</f>
        <v/>
      </c>
      <c r="AA22" s="161">
        <f>IF(G22&gt;0,SUMIFS(V_CANet,V_Mag,$A22,V_Ex,Exercice_Courant,V_Canal,"Livraison")/G22,"")</f>
        <v/>
      </c>
      <c r="AB22" s="159">
        <f>SUMIFS(R_Salaries,R_Mag,$A22,R_Ex,Exercice_Courant)</f>
        <v/>
      </c>
      <c r="AC22" s="163">
        <f>IF(COUNTIFS(R_Mag,$A22,R_Ex,Exercice_Courant)&gt;0,AB22/COUNTIFS(R_Mag,$A22,R_Ex,Exercice_Courant),"")</f>
        <v/>
      </c>
      <c r="AD22" s="159">
        <f>SUMIFS(R_Heures,R_Mag,$A22,R_Ex,Exercice_Courant)</f>
        <v/>
      </c>
      <c r="AE22" s="164">
        <f>IF(AB22&gt;0,SUMIFS(R_Abs,R_Mag,$A22,R_Ex,Exercice_Courant)/AB22,"")</f>
        <v/>
      </c>
      <c r="AF22" s="163">
        <f>IF(AB22&gt;0,SUMIFS(R_HS,R_Mag,$A22,R_Ex,Exercice_Courant)/AB22,"")</f>
        <v/>
      </c>
      <c r="AG22" s="160">
        <f>IF(AD22&gt;0,G22/AD22,"")</f>
        <v/>
      </c>
      <c r="AH22" s="164">
        <f>IF(SUMIFS(R_Salaries,R_Mag,$A22)&gt;0,SUMIFS(R_Abs,R_Mag,$A22)/SUMIFS(R_Salaries,R_Mag,$A22),"")</f>
        <v/>
      </c>
      <c r="AI22" s="163">
        <f>IF(SUMIFS(R_Salaries,R_Mag,$A22)&gt;0,SUMIFS(R_HS,R_Mag,$A22)/SUMIFS(R_Salaries,R_Mag,$A22),"")</f>
        <v/>
      </c>
      <c r="AJ22" s="165">
        <f>IF(AND(E22&lt;=Debut_N1,OR(F22="",F22&gt;=Fin_Exercice)),1,0)</f>
        <v/>
      </c>
      <c r="AK22" s="104">
        <f>IF(E22&gt;Debut_N1,"Ouverture",IF(AND(F22&lt;&gt;"",F22&lt;=Fin_Exercice),"Fermeture",""))</f>
        <v/>
      </c>
      <c r="AL22" s="157">
        <f>IF(SUMIFS(V_CANet,V_Mag,$A22,V_Mois,"&gt;="&amp;Periode_A_Debut,V_Mois,"&lt;="&amp;Periode_A_Fin)&gt;0,1-SUMIFS(V_Cout,V_Mag,$A22,V_Mois,"&gt;="&amp;Periode_A_Debut,V_Mois,"&lt;="&amp;Periode_A_Fin)/SUMIFS(V_CANet,V_Mag,$A22,V_Mois,"&gt;="&amp;Periode_A_Debut,V_Mois,"&lt;="&amp;Periode_A_Fin),"")</f>
        <v/>
      </c>
      <c r="AM22" s="157">
        <f>IF(SUMIFS(V_CANet,V_Mag,$A22,V_Mois,"&gt;="&amp;Periode_B_Debut,V_Mois,"&lt;="&amp;Periode_B_Fin)&gt;0,1-SUMIFS(V_Cout,V_Mag,$A22,V_Mois,"&gt;="&amp;Periode_B_Debut,V_Mois,"&lt;="&amp;Periode_B_Fin)/SUMIFS(V_CANet,V_Mag,$A22,V_Mois,"&gt;="&amp;Periode_B_Debut,V_Mois,"&lt;="&amp;Periode_B_Fin),"")</f>
        <v/>
      </c>
      <c r="AN22" s="166">
        <f>IF(AND(ISNUMBER(AL22),ISNUMBER(AM22)),(AM22-AL22)*100,"")</f>
        <v/>
      </c>
      <c r="AO22" s="165">
        <f>IF(OR(Region_Filtre="Toutes",C22=Region_Filtre),1,0)</f>
        <v/>
      </c>
      <c r="AP22" s="156">
        <f>SUMIFS(V_CANet,V_Mag,$A22,V_Ex,Exercice_Courant,V_Canal,Crit_Canal)</f>
        <v/>
      </c>
      <c r="AQ22" s="156">
        <f>SUMIFS(V_CANet,V_Mag,$A22,V_Ex,Exercice_Precedent,V_Canal,Crit_Canal)</f>
        <v/>
      </c>
      <c r="AR22" s="165">
        <f>IF(ISNUMBER(J22),RANK(J22,$J$2:$J$121,0),"")</f>
        <v/>
      </c>
      <c r="AS22" s="165">
        <f>RANK(G22,$G$2:$G$121,0)</f>
        <v/>
      </c>
      <c r="AT22" s="165">
        <f>IF(ISNUMBER(O22),RANK(O22,$O$2:$O$121,0),"")</f>
        <v/>
      </c>
      <c r="AU22" s="165">
        <f>IF(ISNUMBER(V22),RANK(V22,$V$2:$V$121,1),"")</f>
        <v/>
      </c>
      <c r="AV22" s="167">
        <f>IF(AND(AO22=1,ISNUMBER(J22)),J22+ROW()/10^9,9)</f>
        <v/>
      </c>
      <c r="AW22" s="168">
        <f>IF(ISNUMBER(AN22),AN22+ROW()/10^7,999)</f>
        <v/>
      </c>
      <c r="AX22" s="167">
        <f>IF(ISNUMBER(W22),W22+ROW()/10^9,-1)</f>
        <v/>
      </c>
      <c r="AY22" s="167">
        <f>IF(ISNUMBER(AH22),AH22+ROW()/10^9,-1)</f>
        <v/>
      </c>
      <c r="AZ22" s="165">
        <f>IF(AK22="","",SUMPRODUCT(--($AK$2:AK22&lt;&gt;"")))</f>
        <v/>
      </c>
      <c r="BA22" s="165">
        <f>IF(AND(ISNUMBER(AN22),AN22&lt;=Seuil_Derive_Marge_Pt),1,0)</f>
        <v/>
      </c>
      <c r="BB22" s="167">
        <f>IF(ISNUMBER(S22),S22+ROW()/10^9,9)</f>
        <v/>
      </c>
    </row>
    <row r="23">
      <c r="A23" s="104">
        <f>REF_MAGASINS!A23</f>
        <v/>
      </c>
      <c r="B23" s="104">
        <f>REF_MAGASINS!C23</f>
        <v/>
      </c>
      <c r="C23" s="104">
        <f>REF_MAGASINS!D23</f>
        <v/>
      </c>
      <c r="D23" s="104">
        <f>REF_MAGASINS!E23</f>
        <v/>
      </c>
      <c r="E23" s="155">
        <f>REF_MAGASINS!K23</f>
        <v/>
      </c>
      <c r="F23" s="155">
        <f>IF(REF_MAGASINS!L23="","",REF_MAGASINS!L23)</f>
        <v/>
      </c>
      <c r="G23" s="156">
        <f>SUMIFS(V_CANet,V_Mag,$A23,V_Ex,Exercice_Courant)</f>
        <v/>
      </c>
      <c r="H23" s="156">
        <f>SUMIFS(V_Cout,V_Mag,$A23,V_Ex,Exercice_Courant)</f>
        <v/>
      </c>
      <c r="I23" s="156">
        <f>G23-H23</f>
        <v/>
      </c>
      <c r="J23" s="157">
        <f>IF(G23&gt;0,I23/G23,"")</f>
        <v/>
      </c>
      <c r="K23" s="156">
        <f>SUMIFS(V_CANet,V_Mag,$A23,V_Ex,Exercice_Precedent)</f>
        <v/>
      </c>
      <c r="L23" s="157">
        <f>IF(K23&gt;0,(K23-SUMIFS(V_Cout,V_Mag,$A23,V_Ex,Exercice_Precedent))/K23,"")</f>
        <v/>
      </c>
      <c r="M23" s="158">
        <f>IF(K23&gt;0,G23/K23-1,"")</f>
        <v/>
      </c>
      <c r="N23" s="159">
        <f>SUMIFS(V_Tickets,V_Mag,$A23,V_Ex,Exercice_Courant)</f>
        <v/>
      </c>
      <c r="O23" s="160">
        <f>IF(N23&gt;0,G23/N23,"")</f>
        <v/>
      </c>
      <c r="P23" s="159">
        <f>SUMIFS(V_Jours,V_Mag,$A23,V_Ex,Exercice_Courant,V_Canal,"Sur place")</f>
        <v/>
      </c>
      <c r="Q23" s="156">
        <f>SUMIFS(B_Budget,B_Mag,$A23,B_Mois,"&gt;="&amp;Budget_Debut,B_Mois,"&lt;="&amp;Budget_Fin)</f>
        <v/>
      </c>
      <c r="R23" s="156">
        <f>SUMIFS(V_CANet,V_Mag,$A23,V_Mois,"&gt;="&amp;Budget_Debut,V_Mois,"&lt;="&amp;Budget_Fin)</f>
        <v/>
      </c>
      <c r="S23" s="161">
        <f>IF(Q23&gt;0,R23/Q23,"")</f>
        <v/>
      </c>
      <c r="T23" s="159">
        <f>SUMIFS(S_Sorties,S_Mag,$A23,S_Ex,Exercice_Courant)</f>
        <v/>
      </c>
      <c r="U23" s="159">
        <f>SUMIFS(S_Pertes,S_Mag,$A23,S_Ex,Exercice_Courant)</f>
        <v/>
      </c>
      <c r="V23" s="157">
        <f>IF(T23&gt;0,U23/T23,"")</f>
        <v/>
      </c>
      <c r="W23" s="157">
        <f>IF(SUMIFS(S_Sorties,S_Mag,$A23)&gt;0,SUMIFS(S_Pertes,S_Mag,$A23)/SUMIFS(S_Sorties,S_Mag,$A23),"")</f>
        <v/>
      </c>
      <c r="X23" s="156">
        <f>SUMIFS(AM_Reel,AM_Mag,$A23,AM_Ex,Exercice_Courant)</f>
        <v/>
      </c>
      <c r="Y23" s="156">
        <f>SUMIFS(AM_Reseau,AM_Mag,$A23,AM_Ex,Exercice_Courant)</f>
        <v/>
      </c>
      <c r="Z23" s="162">
        <f>IF(Y23&gt;0,X23/Y23-1,"")</f>
        <v/>
      </c>
      <c r="AA23" s="161">
        <f>IF(G23&gt;0,SUMIFS(V_CANet,V_Mag,$A23,V_Ex,Exercice_Courant,V_Canal,"Livraison")/G23,"")</f>
        <v/>
      </c>
      <c r="AB23" s="159">
        <f>SUMIFS(R_Salaries,R_Mag,$A23,R_Ex,Exercice_Courant)</f>
        <v/>
      </c>
      <c r="AC23" s="163">
        <f>IF(COUNTIFS(R_Mag,$A23,R_Ex,Exercice_Courant)&gt;0,AB23/COUNTIFS(R_Mag,$A23,R_Ex,Exercice_Courant),"")</f>
        <v/>
      </c>
      <c r="AD23" s="159">
        <f>SUMIFS(R_Heures,R_Mag,$A23,R_Ex,Exercice_Courant)</f>
        <v/>
      </c>
      <c r="AE23" s="164">
        <f>IF(AB23&gt;0,SUMIFS(R_Abs,R_Mag,$A23,R_Ex,Exercice_Courant)/AB23,"")</f>
        <v/>
      </c>
      <c r="AF23" s="163">
        <f>IF(AB23&gt;0,SUMIFS(R_HS,R_Mag,$A23,R_Ex,Exercice_Courant)/AB23,"")</f>
        <v/>
      </c>
      <c r="AG23" s="160">
        <f>IF(AD23&gt;0,G23/AD23,"")</f>
        <v/>
      </c>
      <c r="AH23" s="164">
        <f>IF(SUMIFS(R_Salaries,R_Mag,$A23)&gt;0,SUMIFS(R_Abs,R_Mag,$A23)/SUMIFS(R_Salaries,R_Mag,$A23),"")</f>
        <v/>
      </c>
      <c r="AI23" s="163">
        <f>IF(SUMIFS(R_Salaries,R_Mag,$A23)&gt;0,SUMIFS(R_HS,R_Mag,$A23)/SUMIFS(R_Salaries,R_Mag,$A23),"")</f>
        <v/>
      </c>
      <c r="AJ23" s="165">
        <f>IF(AND(E23&lt;=Debut_N1,OR(F23="",F23&gt;=Fin_Exercice)),1,0)</f>
        <v/>
      </c>
      <c r="AK23" s="104">
        <f>IF(E23&gt;Debut_N1,"Ouverture",IF(AND(F23&lt;&gt;"",F23&lt;=Fin_Exercice),"Fermeture",""))</f>
        <v/>
      </c>
      <c r="AL23" s="157">
        <f>IF(SUMIFS(V_CANet,V_Mag,$A23,V_Mois,"&gt;="&amp;Periode_A_Debut,V_Mois,"&lt;="&amp;Periode_A_Fin)&gt;0,1-SUMIFS(V_Cout,V_Mag,$A23,V_Mois,"&gt;="&amp;Periode_A_Debut,V_Mois,"&lt;="&amp;Periode_A_Fin)/SUMIFS(V_CANet,V_Mag,$A23,V_Mois,"&gt;="&amp;Periode_A_Debut,V_Mois,"&lt;="&amp;Periode_A_Fin),"")</f>
        <v/>
      </c>
      <c r="AM23" s="157">
        <f>IF(SUMIFS(V_CANet,V_Mag,$A23,V_Mois,"&gt;="&amp;Periode_B_Debut,V_Mois,"&lt;="&amp;Periode_B_Fin)&gt;0,1-SUMIFS(V_Cout,V_Mag,$A23,V_Mois,"&gt;="&amp;Periode_B_Debut,V_Mois,"&lt;="&amp;Periode_B_Fin)/SUMIFS(V_CANet,V_Mag,$A23,V_Mois,"&gt;="&amp;Periode_B_Debut,V_Mois,"&lt;="&amp;Periode_B_Fin),"")</f>
        <v/>
      </c>
      <c r="AN23" s="166">
        <f>IF(AND(ISNUMBER(AL23),ISNUMBER(AM23)),(AM23-AL23)*100,"")</f>
        <v/>
      </c>
      <c r="AO23" s="165">
        <f>IF(OR(Region_Filtre="Toutes",C23=Region_Filtre),1,0)</f>
        <v/>
      </c>
      <c r="AP23" s="156">
        <f>SUMIFS(V_CANet,V_Mag,$A23,V_Ex,Exercice_Courant,V_Canal,Crit_Canal)</f>
        <v/>
      </c>
      <c r="AQ23" s="156">
        <f>SUMIFS(V_CANet,V_Mag,$A23,V_Ex,Exercice_Precedent,V_Canal,Crit_Canal)</f>
        <v/>
      </c>
      <c r="AR23" s="165">
        <f>IF(ISNUMBER(J23),RANK(J23,$J$2:$J$121,0),"")</f>
        <v/>
      </c>
      <c r="AS23" s="165">
        <f>RANK(G23,$G$2:$G$121,0)</f>
        <v/>
      </c>
      <c r="AT23" s="165">
        <f>IF(ISNUMBER(O23),RANK(O23,$O$2:$O$121,0),"")</f>
        <v/>
      </c>
      <c r="AU23" s="165">
        <f>IF(ISNUMBER(V23),RANK(V23,$V$2:$V$121,1),"")</f>
        <v/>
      </c>
      <c r="AV23" s="167">
        <f>IF(AND(AO23=1,ISNUMBER(J23)),J23+ROW()/10^9,9)</f>
        <v/>
      </c>
      <c r="AW23" s="168">
        <f>IF(ISNUMBER(AN23),AN23+ROW()/10^7,999)</f>
        <v/>
      </c>
      <c r="AX23" s="167">
        <f>IF(ISNUMBER(W23),W23+ROW()/10^9,-1)</f>
        <v/>
      </c>
      <c r="AY23" s="167">
        <f>IF(ISNUMBER(AH23),AH23+ROW()/10^9,-1)</f>
        <v/>
      </c>
      <c r="AZ23" s="165">
        <f>IF(AK23="","",SUMPRODUCT(--($AK$2:AK23&lt;&gt;"")))</f>
        <v/>
      </c>
      <c r="BA23" s="165">
        <f>IF(AND(ISNUMBER(AN23),AN23&lt;=Seuil_Derive_Marge_Pt),1,0)</f>
        <v/>
      </c>
      <c r="BB23" s="167">
        <f>IF(ISNUMBER(S23),S23+ROW()/10^9,9)</f>
        <v/>
      </c>
    </row>
    <row r="24">
      <c r="A24" s="104">
        <f>REF_MAGASINS!A24</f>
        <v/>
      </c>
      <c r="B24" s="104">
        <f>REF_MAGASINS!C24</f>
        <v/>
      </c>
      <c r="C24" s="104">
        <f>REF_MAGASINS!D24</f>
        <v/>
      </c>
      <c r="D24" s="104">
        <f>REF_MAGASINS!E24</f>
        <v/>
      </c>
      <c r="E24" s="155">
        <f>REF_MAGASINS!K24</f>
        <v/>
      </c>
      <c r="F24" s="155">
        <f>IF(REF_MAGASINS!L24="","",REF_MAGASINS!L24)</f>
        <v/>
      </c>
      <c r="G24" s="156">
        <f>SUMIFS(V_CANet,V_Mag,$A24,V_Ex,Exercice_Courant)</f>
        <v/>
      </c>
      <c r="H24" s="156">
        <f>SUMIFS(V_Cout,V_Mag,$A24,V_Ex,Exercice_Courant)</f>
        <v/>
      </c>
      <c r="I24" s="156">
        <f>G24-H24</f>
        <v/>
      </c>
      <c r="J24" s="157">
        <f>IF(G24&gt;0,I24/G24,"")</f>
        <v/>
      </c>
      <c r="K24" s="156">
        <f>SUMIFS(V_CANet,V_Mag,$A24,V_Ex,Exercice_Precedent)</f>
        <v/>
      </c>
      <c r="L24" s="157">
        <f>IF(K24&gt;0,(K24-SUMIFS(V_Cout,V_Mag,$A24,V_Ex,Exercice_Precedent))/K24,"")</f>
        <v/>
      </c>
      <c r="M24" s="158">
        <f>IF(K24&gt;0,G24/K24-1,"")</f>
        <v/>
      </c>
      <c r="N24" s="159">
        <f>SUMIFS(V_Tickets,V_Mag,$A24,V_Ex,Exercice_Courant)</f>
        <v/>
      </c>
      <c r="O24" s="160">
        <f>IF(N24&gt;0,G24/N24,"")</f>
        <v/>
      </c>
      <c r="P24" s="159">
        <f>SUMIFS(V_Jours,V_Mag,$A24,V_Ex,Exercice_Courant,V_Canal,"Sur place")</f>
        <v/>
      </c>
      <c r="Q24" s="156">
        <f>SUMIFS(B_Budget,B_Mag,$A24,B_Mois,"&gt;="&amp;Budget_Debut,B_Mois,"&lt;="&amp;Budget_Fin)</f>
        <v/>
      </c>
      <c r="R24" s="156">
        <f>SUMIFS(V_CANet,V_Mag,$A24,V_Mois,"&gt;="&amp;Budget_Debut,V_Mois,"&lt;="&amp;Budget_Fin)</f>
        <v/>
      </c>
      <c r="S24" s="161">
        <f>IF(Q24&gt;0,R24/Q24,"")</f>
        <v/>
      </c>
      <c r="T24" s="159">
        <f>SUMIFS(S_Sorties,S_Mag,$A24,S_Ex,Exercice_Courant)</f>
        <v/>
      </c>
      <c r="U24" s="159">
        <f>SUMIFS(S_Pertes,S_Mag,$A24,S_Ex,Exercice_Courant)</f>
        <v/>
      </c>
      <c r="V24" s="157">
        <f>IF(T24&gt;0,U24/T24,"")</f>
        <v/>
      </c>
      <c r="W24" s="157">
        <f>IF(SUMIFS(S_Sorties,S_Mag,$A24)&gt;0,SUMIFS(S_Pertes,S_Mag,$A24)/SUMIFS(S_Sorties,S_Mag,$A24),"")</f>
        <v/>
      </c>
      <c r="X24" s="156">
        <f>SUMIFS(AM_Reel,AM_Mag,$A24,AM_Ex,Exercice_Courant)</f>
        <v/>
      </c>
      <c r="Y24" s="156">
        <f>SUMIFS(AM_Reseau,AM_Mag,$A24,AM_Ex,Exercice_Courant)</f>
        <v/>
      </c>
      <c r="Z24" s="162">
        <f>IF(Y24&gt;0,X24/Y24-1,"")</f>
        <v/>
      </c>
      <c r="AA24" s="161">
        <f>IF(G24&gt;0,SUMIFS(V_CANet,V_Mag,$A24,V_Ex,Exercice_Courant,V_Canal,"Livraison")/G24,"")</f>
        <v/>
      </c>
      <c r="AB24" s="159">
        <f>SUMIFS(R_Salaries,R_Mag,$A24,R_Ex,Exercice_Courant)</f>
        <v/>
      </c>
      <c r="AC24" s="163">
        <f>IF(COUNTIFS(R_Mag,$A24,R_Ex,Exercice_Courant)&gt;0,AB24/COUNTIFS(R_Mag,$A24,R_Ex,Exercice_Courant),"")</f>
        <v/>
      </c>
      <c r="AD24" s="159">
        <f>SUMIFS(R_Heures,R_Mag,$A24,R_Ex,Exercice_Courant)</f>
        <v/>
      </c>
      <c r="AE24" s="164">
        <f>IF(AB24&gt;0,SUMIFS(R_Abs,R_Mag,$A24,R_Ex,Exercice_Courant)/AB24,"")</f>
        <v/>
      </c>
      <c r="AF24" s="163">
        <f>IF(AB24&gt;0,SUMIFS(R_HS,R_Mag,$A24,R_Ex,Exercice_Courant)/AB24,"")</f>
        <v/>
      </c>
      <c r="AG24" s="160">
        <f>IF(AD24&gt;0,G24/AD24,"")</f>
        <v/>
      </c>
      <c r="AH24" s="164">
        <f>IF(SUMIFS(R_Salaries,R_Mag,$A24)&gt;0,SUMIFS(R_Abs,R_Mag,$A24)/SUMIFS(R_Salaries,R_Mag,$A24),"")</f>
        <v/>
      </c>
      <c r="AI24" s="163">
        <f>IF(SUMIFS(R_Salaries,R_Mag,$A24)&gt;0,SUMIFS(R_HS,R_Mag,$A24)/SUMIFS(R_Salaries,R_Mag,$A24),"")</f>
        <v/>
      </c>
      <c r="AJ24" s="165">
        <f>IF(AND(E24&lt;=Debut_N1,OR(F24="",F24&gt;=Fin_Exercice)),1,0)</f>
        <v/>
      </c>
      <c r="AK24" s="104">
        <f>IF(E24&gt;Debut_N1,"Ouverture",IF(AND(F24&lt;&gt;"",F24&lt;=Fin_Exercice),"Fermeture",""))</f>
        <v/>
      </c>
      <c r="AL24" s="157">
        <f>IF(SUMIFS(V_CANet,V_Mag,$A24,V_Mois,"&gt;="&amp;Periode_A_Debut,V_Mois,"&lt;="&amp;Periode_A_Fin)&gt;0,1-SUMIFS(V_Cout,V_Mag,$A24,V_Mois,"&gt;="&amp;Periode_A_Debut,V_Mois,"&lt;="&amp;Periode_A_Fin)/SUMIFS(V_CANet,V_Mag,$A24,V_Mois,"&gt;="&amp;Periode_A_Debut,V_Mois,"&lt;="&amp;Periode_A_Fin),"")</f>
        <v/>
      </c>
      <c r="AM24" s="157">
        <f>IF(SUMIFS(V_CANet,V_Mag,$A24,V_Mois,"&gt;="&amp;Periode_B_Debut,V_Mois,"&lt;="&amp;Periode_B_Fin)&gt;0,1-SUMIFS(V_Cout,V_Mag,$A24,V_Mois,"&gt;="&amp;Periode_B_Debut,V_Mois,"&lt;="&amp;Periode_B_Fin)/SUMIFS(V_CANet,V_Mag,$A24,V_Mois,"&gt;="&amp;Periode_B_Debut,V_Mois,"&lt;="&amp;Periode_B_Fin),"")</f>
        <v/>
      </c>
      <c r="AN24" s="166">
        <f>IF(AND(ISNUMBER(AL24),ISNUMBER(AM24)),(AM24-AL24)*100,"")</f>
        <v/>
      </c>
      <c r="AO24" s="165">
        <f>IF(OR(Region_Filtre="Toutes",C24=Region_Filtre),1,0)</f>
        <v/>
      </c>
      <c r="AP24" s="156">
        <f>SUMIFS(V_CANet,V_Mag,$A24,V_Ex,Exercice_Courant,V_Canal,Crit_Canal)</f>
        <v/>
      </c>
      <c r="AQ24" s="156">
        <f>SUMIFS(V_CANet,V_Mag,$A24,V_Ex,Exercice_Precedent,V_Canal,Crit_Canal)</f>
        <v/>
      </c>
      <c r="AR24" s="165">
        <f>IF(ISNUMBER(J24),RANK(J24,$J$2:$J$121,0),"")</f>
        <v/>
      </c>
      <c r="AS24" s="165">
        <f>RANK(G24,$G$2:$G$121,0)</f>
        <v/>
      </c>
      <c r="AT24" s="165">
        <f>IF(ISNUMBER(O24),RANK(O24,$O$2:$O$121,0),"")</f>
        <v/>
      </c>
      <c r="AU24" s="165">
        <f>IF(ISNUMBER(V24),RANK(V24,$V$2:$V$121,1),"")</f>
        <v/>
      </c>
      <c r="AV24" s="167">
        <f>IF(AND(AO24=1,ISNUMBER(J24)),J24+ROW()/10^9,9)</f>
        <v/>
      </c>
      <c r="AW24" s="168">
        <f>IF(ISNUMBER(AN24),AN24+ROW()/10^7,999)</f>
        <v/>
      </c>
      <c r="AX24" s="167">
        <f>IF(ISNUMBER(W24),W24+ROW()/10^9,-1)</f>
        <v/>
      </c>
      <c r="AY24" s="167">
        <f>IF(ISNUMBER(AH24),AH24+ROW()/10^9,-1)</f>
        <v/>
      </c>
      <c r="AZ24" s="165">
        <f>IF(AK24="","",SUMPRODUCT(--($AK$2:AK24&lt;&gt;"")))</f>
        <v/>
      </c>
      <c r="BA24" s="165">
        <f>IF(AND(ISNUMBER(AN24),AN24&lt;=Seuil_Derive_Marge_Pt),1,0)</f>
        <v/>
      </c>
      <c r="BB24" s="167">
        <f>IF(ISNUMBER(S24),S24+ROW()/10^9,9)</f>
        <v/>
      </c>
    </row>
    <row r="25">
      <c r="A25" s="104">
        <f>REF_MAGASINS!A25</f>
        <v/>
      </c>
      <c r="B25" s="104">
        <f>REF_MAGASINS!C25</f>
        <v/>
      </c>
      <c r="C25" s="104">
        <f>REF_MAGASINS!D25</f>
        <v/>
      </c>
      <c r="D25" s="104">
        <f>REF_MAGASINS!E25</f>
        <v/>
      </c>
      <c r="E25" s="155">
        <f>REF_MAGASINS!K25</f>
        <v/>
      </c>
      <c r="F25" s="155">
        <f>IF(REF_MAGASINS!L25="","",REF_MAGASINS!L25)</f>
        <v/>
      </c>
      <c r="G25" s="156">
        <f>SUMIFS(V_CANet,V_Mag,$A25,V_Ex,Exercice_Courant)</f>
        <v/>
      </c>
      <c r="H25" s="156">
        <f>SUMIFS(V_Cout,V_Mag,$A25,V_Ex,Exercice_Courant)</f>
        <v/>
      </c>
      <c r="I25" s="156">
        <f>G25-H25</f>
        <v/>
      </c>
      <c r="J25" s="157">
        <f>IF(G25&gt;0,I25/G25,"")</f>
        <v/>
      </c>
      <c r="K25" s="156">
        <f>SUMIFS(V_CANet,V_Mag,$A25,V_Ex,Exercice_Precedent)</f>
        <v/>
      </c>
      <c r="L25" s="157">
        <f>IF(K25&gt;0,(K25-SUMIFS(V_Cout,V_Mag,$A25,V_Ex,Exercice_Precedent))/K25,"")</f>
        <v/>
      </c>
      <c r="M25" s="158">
        <f>IF(K25&gt;0,G25/K25-1,"")</f>
        <v/>
      </c>
      <c r="N25" s="159">
        <f>SUMIFS(V_Tickets,V_Mag,$A25,V_Ex,Exercice_Courant)</f>
        <v/>
      </c>
      <c r="O25" s="160">
        <f>IF(N25&gt;0,G25/N25,"")</f>
        <v/>
      </c>
      <c r="P25" s="159">
        <f>SUMIFS(V_Jours,V_Mag,$A25,V_Ex,Exercice_Courant,V_Canal,"Sur place")</f>
        <v/>
      </c>
      <c r="Q25" s="156">
        <f>SUMIFS(B_Budget,B_Mag,$A25,B_Mois,"&gt;="&amp;Budget_Debut,B_Mois,"&lt;="&amp;Budget_Fin)</f>
        <v/>
      </c>
      <c r="R25" s="156">
        <f>SUMIFS(V_CANet,V_Mag,$A25,V_Mois,"&gt;="&amp;Budget_Debut,V_Mois,"&lt;="&amp;Budget_Fin)</f>
        <v/>
      </c>
      <c r="S25" s="161">
        <f>IF(Q25&gt;0,R25/Q25,"")</f>
        <v/>
      </c>
      <c r="T25" s="159">
        <f>SUMIFS(S_Sorties,S_Mag,$A25,S_Ex,Exercice_Courant)</f>
        <v/>
      </c>
      <c r="U25" s="159">
        <f>SUMIFS(S_Pertes,S_Mag,$A25,S_Ex,Exercice_Courant)</f>
        <v/>
      </c>
      <c r="V25" s="157">
        <f>IF(T25&gt;0,U25/T25,"")</f>
        <v/>
      </c>
      <c r="W25" s="157">
        <f>IF(SUMIFS(S_Sorties,S_Mag,$A25)&gt;0,SUMIFS(S_Pertes,S_Mag,$A25)/SUMIFS(S_Sorties,S_Mag,$A25),"")</f>
        <v/>
      </c>
      <c r="X25" s="156">
        <f>SUMIFS(AM_Reel,AM_Mag,$A25,AM_Ex,Exercice_Courant)</f>
        <v/>
      </c>
      <c r="Y25" s="156">
        <f>SUMIFS(AM_Reseau,AM_Mag,$A25,AM_Ex,Exercice_Courant)</f>
        <v/>
      </c>
      <c r="Z25" s="162">
        <f>IF(Y25&gt;0,X25/Y25-1,"")</f>
        <v/>
      </c>
      <c r="AA25" s="161">
        <f>IF(G25&gt;0,SUMIFS(V_CANet,V_Mag,$A25,V_Ex,Exercice_Courant,V_Canal,"Livraison")/G25,"")</f>
        <v/>
      </c>
      <c r="AB25" s="159">
        <f>SUMIFS(R_Salaries,R_Mag,$A25,R_Ex,Exercice_Courant)</f>
        <v/>
      </c>
      <c r="AC25" s="163">
        <f>IF(COUNTIFS(R_Mag,$A25,R_Ex,Exercice_Courant)&gt;0,AB25/COUNTIFS(R_Mag,$A25,R_Ex,Exercice_Courant),"")</f>
        <v/>
      </c>
      <c r="AD25" s="159">
        <f>SUMIFS(R_Heures,R_Mag,$A25,R_Ex,Exercice_Courant)</f>
        <v/>
      </c>
      <c r="AE25" s="164">
        <f>IF(AB25&gt;0,SUMIFS(R_Abs,R_Mag,$A25,R_Ex,Exercice_Courant)/AB25,"")</f>
        <v/>
      </c>
      <c r="AF25" s="163">
        <f>IF(AB25&gt;0,SUMIFS(R_HS,R_Mag,$A25,R_Ex,Exercice_Courant)/AB25,"")</f>
        <v/>
      </c>
      <c r="AG25" s="160">
        <f>IF(AD25&gt;0,G25/AD25,"")</f>
        <v/>
      </c>
      <c r="AH25" s="164">
        <f>IF(SUMIFS(R_Salaries,R_Mag,$A25)&gt;0,SUMIFS(R_Abs,R_Mag,$A25)/SUMIFS(R_Salaries,R_Mag,$A25),"")</f>
        <v/>
      </c>
      <c r="AI25" s="163">
        <f>IF(SUMIFS(R_Salaries,R_Mag,$A25)&gt;0,SUMIFS(R_HS,R_Mag,$A25)/SUMIFS(R_Salaries,R_Mag,$A25),"")</f>
        <v/>
      </c>
      <c r="AJ25" s="165">
        <f>IF(AND(E25&lt;=Debut_N1,OR(F25="",F25&gt;=Fin_Exercice)),1,0)</f>
        <v/>
      </c>
      <c r="AK25" s="104">
        <f>IF(E25&gt;Debut_N1,"Ouverture",IF(AND(F25&lt;&gt;"",F25&lt;=Fin_Exercice),"Fermeture",""))</f>
        <v/>
      </c>
      <c r="AL25" s="157">
        <f>IF(SUMIFS(V_CANet,V_Mag,$A25,V_Mois,"&gt;="&amp;Periode_A_Debut,V_Mois,"&lt;="&amp;Periode_A_Fin)&gt;0,1-SUMIFS(V_Cout,V_Mag,$A25,V_Mois,"&gt;="&amp;Periode_A_Debut,V_Mois,"&lt;="&amp;Periode_A_Fin)/SUMIFS(V_CANet,V_Mag,$A25,V_Mois,"&gt;="&amp;Periode_A_Debut,V_Mois,"&lt;="&amp;Periode_A_Fin),"")</f>
        <v/>
      </c>
      <c r="AM25" s="157">
        <f>IF(SUMIFS(V_CANet,V_Mag,$A25,V_Mois,"&gt;="&amp;Periode_B_Debut,V_Mois,"&lt;="&amp;Periode_B_Fin)&gt;0,1-SUMIFS(V_Cout,V_Mag,$A25,V_Mois,"&gt;="&amp;Periode_B_Debut,V_Mois,"&lt;="&amp;Periode_B_Fin)/SUMIFS(V_CANet,V_Mag,$A25,V_Mois,"&gt;="&amp;Periode_B_Debut,V_Mois,"&lt;="&amp;Periode_B_Fin),"")</f>
        <v/>
      </c>
      <c r="AN25" s="166">
        <f>IF(AND(ISNUMBER(AL25),ISNUMBER(AM25)),(AM25-AL25)*100,"")</f>
        <v/>
      </c>
      <c r="AO25" s="165">
        <f>IF(OR(Region_Filtre="Toutes",C25=Region_Filtre),1,0)</f>
        <v/>
      </c>
      <c r="AP25" s="156">
        <f>SUMIFS(V_CANet,V_Mag,$A25,V_Ex,Exercice_Courant,V_Canal,Crit_Canal)</f>
        <v/>
      </c>
      <c r="AQ25" s="156">
        <f>SUMIFS(V_CANet,V_Mag,$A25,V_Ex,Exercice_Precedent,V_Canal,Crit_Canal)</f>
        <v/>
      </c>
      <c r="AR25" s="165">
        <f>IF(ISNUMBER(J25),RANK(J25,$J$2:$J$121,0),"")</f>
        <v/>
      </c>
      <c r="AS25" s="165">
        <f>RANK(G25,$G$2:$G$121,0)</f>
        <v/>
      </c>
      <c r="AT25" s="165">
        <f>IF(ISNUMBER(O25),RANK(O25,$O$2:$O$121,0),"")</f>
        <v/>
      </c>
      <c r="AU25" s="165">
        <f>IF(ISNUMBER(V25),RANK(V25,$V$2:$V$121,1),"")</f>
        <v/>
      </c>
      <c r="AV25" s="167">
        <f>IF(AND(AO25=1,ISNUMBER(J25)),J25+ROW()/10^9,9)</f>
        <v/>
      </c>
      <c r="AW25" s="168">
        <f>IF(ISNUMBER(AN25),AN25+ROW()/10^7,999)</f>
        <v/>
      </c>
      <c r="AX25" s="167">
        <f>IF(ISNUMBER(W25),W25+ROW()/10^9,-1)</f>
        <v/>
      </c>
      <c r="AY25" s="167">
        <f>IF(ISNUMBER(AH25),AH25+ROW()/10^9,-1)</f>
        <v/>
      </c>
      <c r="AZ25" s="165">
        <f>IF(AK25="","",SUMPRODUCT(--($AK$2:AK25&lt;&gt;"")))</f>
        <v/>
      </c>
      <c r="BA25" s="165">
        <f>IF(AND(ISNUMBER(AN25),AN25&lt;=Seuil_Derive_Marge_Pt),1,0)</f>
        <v/>
      </c>
      <c r="BB25" s="167">
        <f>IF(ISNUMBER(S25),S25+ROW()/10^9,9)</f>
        <v/>
      </c>
    </row>
    <row r="26">
      <c r="A26" s="104">
        <f>REF_MAGASINS!A26</f>
        <v/>
      </c>
      <c r="B26" s="104">
        <f>REF_MAGASINS!C26</f>
        <v/>
      </c>
      <c r="C26" s="104">
        <f>REF_MAGASINS!D26</f>
        <v/>
      </c>
      <c r="D26" s="104">
        <f>REF_MAGASINS!E26</f>
        <v/>
      </c>
      <c r="E26" s="155">
        <f>REF_MAGASINS!K26</f>
        <v/>
      </c>
      <c r="F26" s="155">
        <f>IF(REF_MAGASINS!L26="","",REF_MAGASINS!L26)</f>
        <v/>
      </c>
      <c r="G26" s="156">
        <f>SUMIFS(V_CANet,V_Mag,$A26,V_Ex,Exercice_Courant)</f>
        <v/>
      </c>
      <c r="H26" s="156">
        <f>SUMIFS(V_Cout,V_Mag,$A26,V_Ex,Exercice_Courant)</f>
        <v/>
      </c>
      <c r="I26" s="156">
        <f>G26-H26</f>
        <v/>
      </c>
      <c r="J26" s="157">
        <f>IF(G26&gt;0,I26/G26,"")</f>
        <v/>
      </c>
      <c r="K26" s="156">
        <f>SUMIFS(V_CANet,V_Mag,$A26,V_Ex,Exercice_Precedent)</f>
        <v/>
      </c>
      <c r="L26" s="157">
        <f>IF(K26&gt;0,(K26-SUMIFS(V_Cout,V_Mag,$A26,V_Ex,Exercice_Precedent))/K26,"")</f>
        <v/>
      </c>
      <c r="M26" s="158">
        <f>IF(K26&gt;0,G26/K26-1,"")</f>
        <v/>
      </c>
      <c r="N26" s="159">
        <f>SUMIFS(V_Tickets,V_Mag,$A26,V_Ex,Exercice_Courant)</f>
        <v/>
      </c>
      <c r="O26" s="160">
        <f>IF(N26&gt;0,G26/N26,"")</f>
        <v/>
      </c>
      <c r="P26" s="159">
        <f>SUMIFS(V_Jours,V_Mag,$A26,V_Ex,Exercice_Courant,V_Canal,"Sur place")</f>
        <v/>
      </c>
      <c r="Q26" s="156">
        <f>SUMIFS(B_Budget,B_Mag,$A26,B_Mois,"&gt;="&amp;Budget_Debut,B_Mois,"&lt;="&amp;Budget_Fin)</f>
        <v/>
      </c>
      <c r="R26" s="156">
        <f>SUMIFS(V_CANet,V_Mag,$A26,V_Mois,"&gt;="&amp;Budget_Debut,V_Mois,"&lt;="&amp;Budget_Fin)</f>
        <v/>
      </c>
      <c r="S26" s="161">
        <f>IF(Q26&gt;0,R26/Q26,"")</f>
        <v/>
      </c>
      <c r="T26" s="159">
        <f>SUMIFS(S_Sorties,S_Mag,$A26,S_Ex,Exercice_Courant)</f>
        <v/>
      </c>
      <c r="U26" s="159">
        <f>SUMIFS(S_Pertes,S_Mag,$A26,S_Ex,Exercice_Courant)</f>
        <v/>
      </c>
      <c r="V26" s="157">
        <f>IF(T26&gt;0,U26/T26,"")</f>
        <v/>
      </c>
      <c r="W26" s="157">
        <f>IF(SUMIFS(S_Sorties,S_Mag,$A26)&gt;0,SUMIFS(S_Pertes,S_Mag,$A26)/SUMIFS(S_Sorties,S_Mag,$A26),"")</f>
        <v/>
      </c>
      <c r="X26" s="156">
        <f>SUMIFS(AM_Reel,AM_Mag,$A26,AM_Ex,Exercice_Courant)</f>
        <v/>
      </c>
      <c r="Y26" s="156">
        <f>SUMIFS(AM_Reseau,AM_Mag,$A26,AM_Ex,Exercice_Courant)</f>
        <v/>
      </c>
      <c r="Z26" s="162">
        <f>IF(Y26&gt;0,X26/Y26-1,"")</f>
        <v/>
      </c>
      <c r="AA26" s="161">
        <f>IF(G26&gt;0,SUMIFS(V_CANet,V_Mag,$A26,V_Ex,Exercice_Courant,V_Canal,"Livraison")/G26,"")</f>
        <v/>
      </c>
      <c r="AB26" s="159">
        <f>SUMIFS(R_Salaries,R_Mag,$A26,R_Ex,Exercice_Courant)</f>
        <v/>
      </c>
      <c r="AC26" s="163">
        <f>IF(COUNTIFS(R_Mag,$A26,R_Ex,Exercice_Courant)&gt;0,AB26/COUNTIFS(R_Mag,$A26,R_Ex,Exercice_Courant),"")</f>
        <v/>
      </c>
      <c r="AD26" s="159">
        <f>SUMIFS(R_Heures,R_Mag,$A26,R_Ex,Exercice_Courant)</f>
        <v/>
      </c>
      <c r="AE26" s="164">
        <f>IF(AB26&gt;0,SUMIFS(R_Abs,R_Mag,$A26,R_Ex,Exercice_Courant)/AB26,"")</f>
        <v/>
      </c>
      <c r="AF26" s="163">
        <f>IF(AB26&gt;0,SUMIFS(R_HS,R_Mag,$A26,R_Ex,Exercice_Courant)/AB26,"")</f>
        <v/>
      </c>
      <c r="AG26" s="160">
        <f>IF(AD26&gt;0,G26/AD26,"")</f>
        <v/>
      </c>
      <c r="AH26" s="164">
        <f>IF(SUMIFS(R_Salaries,R_Mag,$A26)&gt;0,SUMIFS(R_Abs,R_Mag,$A26)/SUMIFS(R_Salaries,R_Mag,$A26),"")</f>
        <v/>
      </c>
      <c r="AI26" s="163">
        <f>IF(SUMIFS(R_Salaries,R_Mag,$A26)&gt;0,SUMIFS(R_HS,R_Mag,$A26)/SUMIFS(R_Salaries,R_Mag,$A26),"")</f>
        <v/>
      </c>
      <c r="AJ26" s="165">
        <f>IF(AND(E26&lt;=Debut_N1,OR(F26="",F26&gt;=Fin_Exercice)),1,0)</f>
        <v/>
      </c>
      <c r="AK26" s="104">
        <f>IF(E26&gt;Debut_N1,"Ouverture",IF(AND(F26&lt;&gt;"",F26&lt;=Fin_Exercice),"Fermeture",""))</f>
        <v/>
      </c>
      <c r="AL26" s="157">
        <f>IF(SUMIFS(V_CANet,V_Mag,$A26,V_Mois,"&gt;="&amp;Periode_A_Debut,V_Mois,"&lt;="&amp;Periode_A_Fin)&gt;0,1-SUMIFS(V_Cout,V_Mag,$A26,V_Mois,"&gt;="&amp;Periode_A_Debut,V_Mois,"&lt;="&amp;Periode_A_Fin)/SUMIFS(V_CANet,V_Mag,$A26,V_Mois,"&gt;="&amp;Periode_A_Debut,V_Mois,"&lt;="&amp;Periode_A_Fin),"")</f>
        <v/>
      </c>
      <c r="AM26" s="157">
        <f>IF(SUMIFS(V_CANet,V_Mag,$A26,V_Mois,"&gt;="&amp;Periode_B_Debut,V_Mois,"&lt;="&amp;Periode_B_Fin)&gt;0,1-SUMIFS(V_Cout,V_Mag,$A26,V_Mois,"&gt;="&amp;Periode_B_Debut,V_Mois,"&lt;="&amp;Periode_B_Fin)/SUMIFS(V_CANet,V_Mag,$A26,V_Mois,"&gt;="&amp;Periode_B_Debut,V_Mois,"&lt;="&amp;Periode_B_Fin),"")</f>
        <v/>
      </c>
      <c r="AN26" s="166">
        <f>IF(AND(ISNUMBER(AL26),ISNUMBER(AM26)),(AM26-AL26)*100,"")</f>
        <v/>
      </c>
      <c r="AO26" s="165">
        <f>IF(OR(Region_Filtre="Toutes",C26=Region_Filtre),1,0)</f>
        <v/>
      </c>
      <c r="AP26" s="156">
        <f>SUMIFS(V_CANet,V_Mag,$A26,V_Ex,Exercice_Courant,V_Canal,Crit_Canal)</f>
        <v/>
      </c>
      <c r="AQ26" s="156">
        <f>SUMIFS(V_CANet,V_Mag,$A26,V_Ex,Exercice_Precedent,V_Canal,Crit_Canal)</f>
        <v/>
      </c>
      <c r="AR26" s="165">
        <f>IF(ISNUMBER(J26),RANK(J26,$J$2:$J$121,0),"")</f>
        <v/>
      </c>
      <c r="AS26" s="165">
        <f>RANK(G26,$G$2:$G$121,0)</f>
        <v/>
      </c>
      <c r="AT26" s="165">
        <f>IF(ISNUMBER(O26),RANK(O26,$O$2:$O$121,0),"")</f>
        <v/>
      </c>
      <c r="AU26" s="165">
        <f>IF(ISNUMBER(V26),RANK(V26,$V$2:$V$121,1),"")</f>
        <v/>
      </c>
      <c r="AV26" s="167">
        <f>IF(AND(AO26=1,ISNUMBER(J26)),J26+ROW()/10^9,9)</f>
        <v/>
      </c>
      <c r="AW26" s="168">
        <f>IF(ISNUMBER(AN26),AN26+ROW()/10^7,999)</f>
        <v/>
      </c>
      <c r="AX26" s="167">
        <f>IF(ISNUMBER(W26),W26+ROW()/10^9,-1)</f>
        <v/>
      </c>
      <c r="AY26" s="167">
        <f>IF(ISNUMBER(AH26),AH26+ROW()/10^9,-1)</f>
        <v/>
      </c>
      <c r="AZ26" s="165">
        <f>IF(AK26="","",SUMPRODUCT(--($AK$2:AK26&lt;&gt;"")))</f>
        <v/>
      </c>
      <c r="BA26" s="165">
        <f>IF(AND(ISNUMBER(AN26),AN26&lt;=Seuil_Derive_Marge_Pt),1,0)</f>
        <v/>
      </c>
      <c r="BB26" s="167">
        <f>IF(ISNUMBER(S26),S26+ROW()/10^9,9)</f>
        <v/>
      </c>
    </row>
    <row r="27">
      <c r="A27" s="104">
        <f>REF_MAGASINS!A27</f>
        <v/>
      </c>
      <c r="B27" s="104">
        <f>REF_MAGASINS!C27</f>
        <v/>
      </c>
      <c r="C27" s="104">
        <f>REF_MAGASINS!D27</f>
        <v/>
      </c>
      <c r="D27" s="104">
        <f>REF_MAGASINS!E27</f>
        <v/>
      </c>
      <c r="E27" s="155">
        <f>REF_MAGASINS!K27</f>
        <v/>
      </c>
      <c r="F27" s="155">
        <f>IF(REF_MAGASINS!L27="","",REF_MAGASINS!L27)</f>
        <v/>
      </c>
      <c r="G27" s="156">
        <f>SUMIFS(V_CANet,V_Mag,$A27,V_Ex,Exercice_Courant)</f>
        <v/>
      </c>
      <c r="H27" s="156">
        <f>SUMIFS(V_Cout,V_Mag,$A27,V_Ex,Exercice_Courant)</f>
        <v/>
      </c>
      <c r="I27" s="156">
        <f>G27-H27</f>
        <v/>
      </c>
      <c r="J27" s="157">
        <f>IF(G27&gt;0,I27/G27,"")</f>
        <v/>
      </c>
      <c r="K27" s="156">
        <f>SUMIFS(V_CANet,V_Mag,$A27,V_Ex,Exercice_Precedent)</f>
        <v/>
      </c>
      <c r="L27" s="157">
        <f>IF(K27&gt;0,(K27-SUMIFS(V_Cout,V_Mag,$A27,V_Ex,Exercice_Precedent))/K27,"")</f>
        <v/>
      </c>
      <c r="M27" s="158">
        <f>IF(K27&gt;0,G27/K27-1,"")</f>
        <v/>
      </c>
      <c r="N27" s="159">
        <f>SUMIFS(V_Tickets,V_Mag,$A27,V_Ex,Exercice_Courant)</f>
        <v/>
      </c>
      <c r="O27" s="160">
        <f>IF(N27&gt;0,G27/N27,"")</f>
        <v/>
      </c>
      <c r="P27" s="159">
        <f>SUMIFS(V_Jours,V_Mag,$A27,V_Ex,Exercice_Courant,V_Canal,"Sur place")</f>
        <v/>
      </c>
      <c r="Q27" s="156">
        <f>SUMIFS(B_Budget,B_Mag,$A27,B_Mois,"&gt;="&amp;Budget_Debut,B_Mois,"&lt;="&amp;Budget_Fin)</f>
        <v/>
      </c>
      <c r="R27" s="156">
        <f>SUMIFS(V_CANet,V_Mag,$A27,V_Mois,"&gt;="&amp;Budget_Debut,V_Mois,"&lt;="&amp;Budget_Fin)</f>
        <v/>
      </c>
      <c r="S27" s="161">
        <f>IF(Q27&gt;0,R27/Q27,"")</f>
        <v/>
      </c>
      <c r="T27" s="159">
        <f>SUMIFS(S_Sorties,S_Mag,$A27,S_Ex,Exercice_Courant)</f>
        <v/>
      </c>
      <c r="U27" s="159">
        <f>SUMIFS(S_Pertes,S_Mag,$A27,S_Ex,Exercice_Courant)</f>
        <v/>
      </c>
      <c r="V27" s="157">
        <f>IF(T27&gt;0,U27/T27,"")</f>
        <v/>
      </c>
      <c r="W27" s="157">
        <f>IF(SUMIFS(S_Sorties,S_Mag,$A27)&gt;0,SUMIFS(S_Pertes,S_Mag,$A27)/SUMIFS(S_Sorties,S_Mag,$A27),"")</f>
        <v/>
      </c>
      <c r="X27" s="156">
        <f>SUMIFS(AM_Reel,AM_Mag,$A27,AM_Ex,Exercice_Courant)</f>
        <v/>
      </c>
      <c r="Y27" s="156">
        <f>SUMIFS(AM_Reseau,AM_Mag,$A27,AM_Ex,Exercice_Courant)</f>
        <v/>
      </c>
      <c r="Z27" s="162">
        <f>IF(Y27&gt;0,X27/Y27-1,"")</f>
        <v/>
      </c>
      <c r="AA27" s="161">
        <f>IF(G27&gt;0,SUMIFS(V_CANet,V_Mag,$A27,V_Ex,Exercice_Courant,V_Canal,"Livraison")/G27,"")</f>
        <v/>
      </c>
      <c r="AB27" s="159">
        <f>SUMIFS(R_Salaries,R_Mag,$A27,R_Ex,Exercice_Courant)</f>
        <v/>
      </c>
      <c r="AC27" s="163">
        <f>IF(COUNTIFS(R_Mag,$A27,R_Ex,Exercice_Courant)&gt;0,AB27/COUNTIFS(R_Mag,$A27,R_Ex,Exercice_Courant),"")</f>
        <v/>
      </c>
      <c r="AD27" s="159">
        <f>SUMIFS(R_Heures,R_Mag,$A27,R_Ex,Exercice_Courant)</f>
        <v/>
      </c>
      <c r="AE27" s="164">
        <f>IF(AB27&gt;0,SUMIFS(R_Abs,R_Mag,$A27,R_Ex,Exercice_Courant)/AB27,"")</f>
        <v/>
      </c>
      <c r="AF27" s="163">
        <f>IF(AB27&gt;0,SUMIFS(R_HS,R_Mag,$A27,R_Ex,Exercice_Courant)/AB27,"")</f>
        <v/>
      </c>
      <c r="AG27" s="160">
        <f>IF(AD27&gt;0,G27/AD27,"")</f>
        <v/>
      </c>
      <c r="AH27" s="164">
        <f>IF(SUMIFS(R_Salaries,R_Mag,$A27)&gt;0,SUMIFS(R_Abs,R_Mag,$A27)/SUMIFS(R_Salaries,R_Mag,$A27),"")</f>
        <v/>
      </c>
      <c r="AI27" s="163">
        <f>IF(SUMIFS(R_Salaries,R_Mag,$A27)&gt;0,SUMIFS(R_HS,R_Mag,$A27)/SUMIFS(R_Salaries,R_Mag,$A27),"")</f>
        <v/>
      </c>
      <c r="AJ27" s="165">
        <f>IF(AND(E27&lt;=Debut_N1,OR(F27="",F27&gt;=Fin_Exercice)),1,0)</f>
        <v/>
      </c>
      <c r="AK27" s="104">
        <f>IF(E27&gt;Debut_N1,"Ouverture",IF(AND(F27&lt;&gt;"",F27&lt;=Fin_Exercice),"Fermeture",""))</f>
        <v/>
      </c>
      <c r="AL27" s="157">
        <f>IF(SUMIFS(V_CANet,V_Mag,$A27,V_Mois,"&gt;="&amp;Periode_A_Debut,V_Mois,"&lt;="&amp;Periode_A_Fin)&gt;0,1-SUMIFS(V_Cout,V_Mag,$A27,V_Mois,"&gt;="&amp;Periode_A_Debut,V_Mois,"&lt;="&amp;Periode_A_Fin)/SUMIFS(V_CANet,V_Mag,$A27,V_Mois,"&gt;="&amp;Periode_A_Debut,V_Mois,"&lt;="&amp;Periode_A_Fin),"")</f>
        <v/>
      </c>
      <c r="AM27" s="157">
        <f>IF(SUMIFS(V_CANet,V_Mag,$A27,V_Mois,"&gt;="&amp;Periode_B_Debut,V_Mois,"&lt;="&amp;Periode_B_Fin)&gt;0,1-SUMIFS(V_Cout,V_Mag,$A27,V_Mois,"&gt;="&amp;Periode_B_Debut,V_Mois,"&lt;="&amp;Periode_B_Fin)/SUMIFS(V_CANet,V_Mag,$A27,V_Mois,"&gt;="&amp;Periode_B_Debut,V_Mois,"&lt;="&amp;Periode_B_Fin),"")</f>
        <v/>
      </c>
      <c r="AN27" s="166">
        <f>IF(AND(ISNUMBER(AL27),ISNUMBER(AM27)),(AM27-AL27)*100,"")</f>
        <v/>
      </c>
      <c r="AO27" s="165">
        <f>IF(OR(Region_Filtre="Toutes",C27=Region_Filtre),1,0)</f>
        <v/>
      </c>
      <c r="AP27" s="156">
        <f>SUMIFS(V_CANet,V_Mag,$A27,V_Ex,Exercice_Courant,V_Canal,Crit_Canal)</f>
        <v/>
      </c>
      <c r="AQ27" s="156">
        <f>SUMIFS(V_CANet,V_Mag,$A27,V_Ex,Exercice_Precedent,V_Canal,Crit_Canal)</f>
        <v/>
      </c>
      <c r="AR27" s="165">
        <f>IF(ISNUMBER(J27),RANK(J27,$J$2:$J$121,0),"")</f>
        <v/>
      </c>
      <c r="AS27" s="165">
        <f>RANK(G27,$G$2:$G$121,0)</f>
        <v/>
      </c>
      <c r="AT27" s="165">
        <f>IF(ISNUMBER(O27),RANK(O27,$O$2:$O$121,0),"")</f>
        <v/>
      </c>
      <c r="AU27" s="165">
        <f>IF(ISNUMBER(V27),RANK(V27,$V$2:$V$121,1),"")</f>
        <v/>
      </c>
      <c r="AV27" s="167">
        <f>IF(AND(AO27=1,ISNUMBER(J27)),J27+ROW()/10^9,9)</f>
        <v/>
      </c>
      <c r="AW27" s="168">
        <f>IF(ISNUMBER(AN27),AN27+ROW()/10^7,999)</f>
        <v/>
      </c>
      <c r="AX27" s="167">
        <f>IF(ISNUMBER(W27),W27+ROW()/10^9,-1)</f>
        <v/>
      </c>
      <c r="AY27" s="167">
        <f>IF(ISNUMBER(AH27),AH27+ROW()/10^9,-1)</f>
        <v/>
      </c>
      <c r="AZ27" s="165">
        <f>IF(AK27="","",SUMPRODUCT(--($AK$2:AK27&lt;&gt;"")))</f>
        <v/>
      </c>
      <c r="BA27" s="165">
        <f>IF(AND(ISNUMBER(AN27),AN27&lt;=Seuil_Derive_Marge_Pt),1,0)</f>
        <v/>
      </c>
      <c r="BB27" s="167">
        <f>IF(ISNUMBER(S27),S27+ROW()/10^9,9)</f>
        <v/>
      </c>
    </row>
    <row r="28">
      <c r="A28" s="104">
        <f>REF_MAGASINS!A28</f>
        <v/>
      </c>
      <c r="B28" s="104">
        <f>REF_MAGASINS!C28</f>
        <v/>
      </c>
      <c r="C28" s="104">
        <f>REF_MAGASINS!D28</f>
        <v/>
      </c>
      <c r="D28" s="104">
        <f>REF_MAGASINS!E28</f>
        <v/>
      </c>
      <c r="E28" s="155">
        <f>REF_MAGASINS!K28</f>
        <v/>
      </c>
      <c r="F28" s="155">
        <f>IF(REF_MAGASINS!L28="","",REF_MAGASINS!L28)</f>
        <v/>
      </c>
      <c r="G28" s="156">
        <f>SUMIFS(V_CANet,V_Mag,$A28,V_Ex,Exercice_Courant)</f>
        <v/>
      </c>
      <c r="H28" s="156">
        <f>SUMIFS(V_Cout,V_Mag,$A28,V_Ex,Exercice_Courant)</f>
        <v/>
      </c>
      <c r="I28" s="156">
        <f>G28-H28</f>
        <v/>
      </c>
      <c r="J28" s="157">
        <f>IF(G28&gt;0,I28/G28,"")</f>
        <v/>
      </c>
      <c r="K28" s="156">
        <f>SUMIFS(V_CANet,V_Mag,$A28,V_Ex,Exercice_Precedent)</f>
        <v/>
      </c>
      <c r="L28" s="157">
        <f>IF(K28&gt;0,(K28-SUMIFS(V_Cout,V_Mag,$A28,V_Ex,Exercice_Precedent))/K28,"")</f>
        <v/>
      </c>
      <c r="M28" s="158">
        <f>IF(K28&gt;0,G28/K28-1,"")</f>
        <v/>
      </c>
      <c r="N28" s="159">
        <f>SUMIFS(V_Tickets,V_Mag,$A28,V_Ex,Exercice_Courant)</f>
        <v/>
      </c>
      <c r="O28" s="160">
        <f>IF(N28&gt;0,G28/N28,"")</f>
        <v/>
      </c>
      <c r="P28" s="159">
        <f>SUMIFS(V_Jours,V_Mag,$A28,V_Ex,Exercice_Courant,V_Canal,"Sur place")</f>
        <v/>
      </c>
      <c r="Q28" s="156">
        <f>SUMIFS(B_Budget,B_Mag,$A28,B_Mois,"&gt;="&amp;Budget_Debut,B_Mois,"&lt;="&amp;Budget_Fin)</f>
        <v/>
      </c>
      <c r="R28" s="156">
        <f>SUMIFS(V_CANet,V_Mag,$A28,V_Mois,"&gt;="&amp;Budget_Debut,V_Mois,"&lt;="&amp;Budget_Fin)</f>
        <v/>
      </c>
      <c r="S28" s="161">
        <f>IF(Q28&gt;0,R28/Q28,"")</f>
        <v/>
      </c>
      <c r="T28" s="159">
        <f>SUMIFS(S_Sorties,S_Mag,$A28,S_Ex,Exercice_Courant)</f>
        <v/>
      </c>
      <c r="U28" s="159">
        <f>SUMIFS(S_Pertes,S_Mag,$A28,S_Ex,Exercice_Courant)</f>
        <v/>
      </c>
      <c r="V28" s="157">
        <f>IF(T28&gt;0,U28/T28,"")</f>
        <v/>
      </c>
      <c r="W28" s="157">
        <f>IF(SUMIFS(S_Sorties,S_Mag,$A28)&gt;0,SUMIFS(S_Pertes,S_Mag,$A28)/SUMIFS(S_Sorties,S_Mag,$A28),"")</f>
        <v/>
      </c>
      <c r="X28" s="156">
        <f>SUMIFS(AM_Reel,AM_Mag,$A28,AM_Ex,Exercice_Courant)</f>
        <v/>
      </c>
      <c r="Y28" s="156">
        <f>SUMIFS(AM_Reseau,AM_Mag,$A28,AM_Ex,Exercice_Courant)</f>
        <v/>
      </c>
      <c r="Z28" s="162">
        <f>IF(Y28&gt;0,X28/Y28-1,"")</f>
        <v/>
      </c>
      <c r="AA28" s="161">
        <f>IF(G28&gt;0,SUMIFS(V_CANet,V_Mag,$A28,V_Ex,Exercice_Courant,V_Canal,"Livraison")/G28,"")</f>
        <v/>
      </c>
      <c r="AB28" s="159">
        <f>SUMIFS(R_Salaries,R_Mag,$A28,R_Ex,Exercice_Courant)</f>
        <v/>
      </c>
      <c r="AC28" s="163">
        <f>IF(COUNTIFS(R_Mag,$A28,R_Ex,Exercice_Courant)&gt;0,AB28/COUNTIFS(R_Mag,$A28,R_Ex,Exercice_Courant),"")</f>
        <v/>
      </c>
      <c r="AD28" s="159">
        <f>SUMIFS(R_Heures,R_Mag,$A28,R_Ex,Exercice_Courant)</f>
        <v/>
      </c>
      <c r="AE28" s="164">
        <f>IF(AB28&gt;0,SUMIFS(R_Abs,R_Mag,$A28,R_Ex,Exercice_Courant)/AB28,"")</f>
        <v/>
      </c>
      <c r="AF28" s="163">
        <f>IF(AB28&gt;0,SUMIFS(R_HS,R_Mag,$A28,R_Ex,Exercice_Courant)/AB28,"")</f>
        <v/>
      </c>
      <c r="AG28" s="160">
        <f>IF(AD28&gt;0,G28/AD28,"")</f>
        <v/>
      </c>
      <c r="AH28" s="164">
        <f>IF(SUMIFS(R_Salaries,R_Mag,$A28)&gt;0,SUMIFS(R_Abs,R_Mag,$A28)/SUMIFS(R_Salaries,R_Mag,$A28),"")</f>
        <v/>
      </c>
      <c r="AI28" s="163">
        <f>IF(SUMIFS(R_Salaries,R_Mag,$A28)&gt;0,SUMIFS(R_HS,R_Mag,$A28)/SUMIFS(R_Salaries,R_Mag,$A28),"")</f>
        <v/>
      </c>
      <c r="AJ28" s="165">
        <f>IF(AND(E28&lt;=Debut_N1,OR(F28="",F28&gt;=Fin_Exercice)),1,0)</f>
        <v/>
      </c>
      <c r="AK28" s="104">
        <f>IF(E28&gt;Debut_N1,"Ouverture",IF(AND(F28&lt;&gt;"",F28&lt;=Fin_Exercice),"Fermeture",""))</f>
        <v/>
      </c>
      <c r="AL28" s="157">
        <f>IF(SUMIFS(V_CANet,V_Mag,$A28,V_Mois,"&gt;="&amp;Periode_A_Debut,V_Mois,"&lt;="&amp;Periode_A_Fin)&gt;0,1-SUMIFS(V_Cout,V_Mag,$A28,V_Mois,"&gt;="&amp;Periode_A_Debut,V_Mois,"&lt;="&amp;Periode_A_Fin)/SUMIFS(V_CANet,V_Mag,$A28,V_Mois,"&gt;="&amp;Periode_A_Debut,V_Mois,"&lt;="&amp;Periode_A_Fin),"")</f>
        <v/>
      </c>
      <c r="AM28" s="157">
        <f>IF(SUMIFS(V_CANet,V_Mag,$A28,V_Mois,"&gt;="&amp;Periode_B_Debut,V_Mois,"&lt;="&amp;Periode_B_Fin)&gt;0,1-SUMIFS(V_Cout,V_Mag,$A28,V_Mois,"&gt;="&amp;Periode_B_Debut,V_Mois,"&lt;="&amp;Periode_B_Fin)/SUMIFS(V_CANet,V_Mag,$A28,V_Mois,"&gt;="&amp;Periode_B_Debut,V_Mois,"&lt;="&amp;Periode_B_Fin),"")</f>
        <v/>
      </c>
      <c r="AN28" s="166">
        <f>IF(AND(ISNUMBER(AL28),ISNUMBER(AM28)),(AM28-AL28)*100,"")</f>
        <v/>
      </c>
      <c r="AO28" s="165">
        <f>IF(OR(Region_Filtre="Toutes",C28=Region_Filtre),1,0)</f>
        <v/>
      </c>
      <c r="AP28" s="156">
        <f>SUMIFS(V_CANet,V_Mag,$A28,V_Ex,Exercice_Courant,V_Canal,Crit_Canal)</f>
        <v/>
      </c>
      <c r="AQ28" s="156">
        <f>SUMIFS(V_CANet,V_Mag,$A28,V_Ex,Exercice_Precedent,V_Canal,Crit_Canal)</f>
        <v/>
      </c>
      <c r="AR28" s="165">
        <f>IF(ISNUMBER(J28),RANK(J28,$J$2:$J$121,0),"")</f>
        <v/>
      </c>
      <c r="AS28" s="165">
        <f>RANK(G28,$G$2:$G$121,0)</f>
        <v/>
      </c>
      <c r="AT28" s="165">
        <f>IF(ISNUMBER(O28),RANK(O28,$O$2:$O$121,0),"")</f>
        <v/>
      </c>
      <c r="AU28" s="165">
        <f>IF(ISNUMBER(V28),RANK(V28,$V$2:$V$121,1),"")</f>
        <v/>
      </c>
      <c r="AV28" s="167">
        <f>IF(AND(AO28=1,ISNUMBER(J28)),J28+ROW()/10^9,9)</f>
        <v/>
      </c>
      <c r="AW28" s="168">
        <f>IF(ISNUMBER(AN28),AN28+ROW()/10^7,999)</f>
        <v/>
      </c>
      <c r="AX28" s="167">
        <f>IF(ISNUMBER(W28),W28+ROW()/10^9,-1)</f>
        <v/>
      </c>
      <c r="AY28" s="167">
        <f>IF(ISNUMBER(AH28),AH28+ROW()/10^9,-1)</f>
        <v/>
      </c>
      <c r="AZ28" s="165">
        <f>IF(AK28="","",SUMPRODUCT(--($AK$2:AK28&lt;&gt;"")))</f>
        <v/>
      </c>
      <c r="BA28" s="165">
        <f>IF(AND(ISNUMBER(AN28),AN28&lt;=Seuil_Derive_Marge_Pt),1,0)</f>
        <v/>
      </c>
      <c r="BB28" s="167">
        <f>IF(ISNUMBER(S28),S28+ROW()/10^9,9)</f>
        <v/>
      </c>
    </row>
    <row r="29">
      <c r="A29" s="104">
        <f>REF_MAGASINS!A29</f>
        <v/>
      </c>
      <c r="B29" s="104">
        <f>REF_MAGASINS!C29</f>
        <v/>
      </c>
      <c r="C29" s="104">
        <f>REF_MAGASINS!D29</f>
        <v/>
      </c>
      <c r="D29" s="104">
        <f>REF_MAGASINS!E29</f>
        <v/>
      </c>
      <c r="E29" s="155">
        <f>REF_MAGASINS!K29</f>
        <v/>
      </c>
      <c r="F29" s="155">
        <f>IF(REF_MAGASINS!L29="","",REF_MAGASINS!L29)</f>
        <v/>
      </c>
      <c r="G29" s="156">
        <f>SUMIFS(V_CANet,V_Mag,$A29,V_Ex,Exercice_Courant)</f>
        <v/>
      </c>
      <c r="H29" s="156">
        <f>SUMIFS(V_Cout,V_Mag,$A29,V_Ex,Exercice_Courant)</f>
        <v/>
      </c>
      <c r="I29" s="156">
        <f>G29-H29</f>
        <v/>
      </c>
      <c r="J29" s="157">
        <f>IF(G29&gt;0,I29/G29,"")</f>
        <v/>
      </c>
      <c r="K29" s="156">
        <f>SUMIFS(V_CANet,V_Mag,$A29,V_Ex,Exercice_Precedent)</f>
        <v/>
      </c>
      <c r="L29" s="157">
        <f>IF(K29&gt;0,(K29-SUMIFS(V_Cout,V_Mag,$A29,V_Ex,Exercice_Precedent))/K29,"")</f>
        <v/>
      </c>
      <c r="M29" s="158">
        <f>IF(K29&gt;0,G29/K29-1,"")</f>
        <v/>
      </c>
      <c r="N29" s="159">
        <f>SUMIFS(V_Tickets,V_Mag,$A29,V_Ex,Exercice_Courant)</f>
        <v/>
      </c>
      <c r="O29" s="160">
        <f>IF(N29&gt;0,G29/N29,"")</f>
        <v/>
      </c>
      <c r="P29" s="159">
        <f>SUMIFS(V_Jours,V_Mag,$A29,V_Ex,Exercice_Courant,V_Canal,"Sur place")</f>
        <v/>
      </c>
      <c r="Q29" s="156">
        <f>SUMIFS(B_Budget,B_Mag,$A29,B_Mois,"&gt;="&amp;Budget_Debut,B_Mois,"&lt;="&amp;Budget_Fin)</f>
        <v/>
      </c>
      <c r="R29" s="156">
        <f>SUMIFS(V_CANet,V_Mag,$A29,V_Mois,"&gt;="&amp;Budget_Debut,V_Mois,"&lt;="&amp;Budget_Fin)</f>
        <v/>
      </c>
      <c r="S29" s="161">
        <f>IF(Q29&gt;0,R29/Q29,"")</f>
        <v/>
      </c>
      <c r="T29" s="159">
        <f>SUMIFS(S_Sorties,S_Mag,$A29,S_Ex,Exercice_Courant)</f>
        <v/>
      </c>
      <c r="U29" s="159">
        <f>SUMIFS(S_Pertes,S_Mag,$A29,S_Ex,Exercice_Courant)</f>
        <v/>
      </c>
      <c r="V29" s="157">
        <f>IF(T29&gt;0,U29/T29,"")</f>
        <v/>
      </c>
      <c r="W29" s="157">
        <f>IF(SUMIFS(S_Sorties,S_Mag,$A29)&gt;0,SUMIFS(S_Pertes,S_Mag,$A29)/SUMIFS(S_Sorties,S_Mag,$A29),"")</f>
        <v/>
      </c>
      <c r="X29" s="156">
        <f>SUMIFS(AM_Reel,AM_Mag,$A29,AM_Ex,Exercice_Courant)</f>
        <v/>
      </c>
      <c r="Y29" s="156">
        <f>SUMIFS(AM_Reseau,AM_Mag,$A29,AM_Ex,Exercice_Courant)</f>
        <v/>
      </c>
      <c r="Z29" s="162">
        <f>IF(Y29&gt;0,X29/Y29-1,"")</f>
        <v/>
      </c>
      <c r="AA29" s="161">
        <f>IF(G29&gt;0,SUMIFS(V_CANet,V_Mag,$A29,V_Ex,Exercice_Courant,V_Canal,"Livraison")/G29,"")</f>
        <v/>
      </c>
      <c r="AB29" s="159">
        <f>SUMIFS(R_Salaries,R_Mag,$A29,R_Ex,Exercice_Courant)</f>
        <v/>
      </c>
      <c r="AC29" s="163">
        <f>IF(COUNTIFS(R_Mag,$A29,R_Ex,Exercice_Courant)&gt;0,AB29/COUNTIFS(R_Mag,$A29,R_Ex,Exercice_Courant),"")</f>
        <v/>
      </c>
      <c r="AD29" s="159">
        <f>SUMIFS(R_Heures,R_Mag,$A29,R_Ex,Exercice_Courant)</f>
        <v/>
      </c>
      <c r="AE29" s="164">
        <f>IF(AB29&gt;0,SUMIFS(R_Abs,R_Mag,$A29,R_Ex,Exercice_Courant)/AB29,"")</f>
        <v/>
      </c>
      <c r="AF29" s="163">
        <f>IF(AB29&gt;0,SUMIFS(R_HS,R_Mag,$A29,R_Ex,Exercice_Courant)/AB29,"")</f>
        <v/>
      </c>
      <c r="AG29" s="160">
        <f>IF(AD29&gt;0,G29/AD29,"")</f>
        <v/>
      </c>
      <c r="AH29" s="164">
        <f>IF(SUMIFS(R_Salaries,R_Mag,$A29)&gt;0,SUMIFS(R_Abs,R_Mag,$A29)/SUMIFS(R_Salaries,R_Mag,$A29),"")</f>
        <v/>
      </c>
      <c r="AI29" s="163">
        <f>IF(SUMIFS(R_Salaries,R_Mag,$A29)&gt;0,SUMIFS(R_HS,R_Mag,$A29)/SUMIFS(R_Salaries,R_Mag,$A29),"")</f>
        <v/>
      </c>
      <c r="AJ29" s="165">
        <f>IF(AND(E29&lt;=Debut_N1,OR(F29="",F29&gt;=Fin_Exercice)),1,0)</f>
        <v/>
      </c>
      <c r="AK29" s="104">
        <f>IF(E29&gt;Debut_N1,"Ouverture",IF(AND(F29&lt;&gt;"",F29&lt;=Fin_Exercice),"Fermeture",""))</f>
        <v/>
      </c>
      <c r="AL29" s="157">
        <f>IF(SUMIFS(V_CANet,V_Mag,$A29,V_Mois,"&gt;="&amp;Periode_A_Debut,V_Mois,"&lt;="&amp;Periode_A_Fin)&gt;0,1-SUMIFS(V_Cout,V_Mag,$A29,V_Mois,"&gt;="&amp;Periode_A_Debut,V_Mois,"&lt;="&amp;Periode_A_Fin)/SUMIFS(V_CANet,V_Mag,$A29,V_Mois,"&gt;="&amp;Periode_A_Debut,V_Mois,"&lt;="&amp;Periode_A_Fin),"")</f>
        <v/>
      </c>
      <c r="AM29" s="157">
        <f>IF(SUMIFS(V_CANet,V_Mag,$A29,V_Mois,"&gt;="&amp;Periode_B_Debut,V_Mois,"&lt;="&amp;Periode_B_Fin)&gt;0,1-SUMIFS(V_Cout,V_Mag,$A29,V_Mois,"&gt;="&amp;Periode_B_Debut,V_Mois,"&lt;="&amp;Periode_B_Fin)/SUMIFS(V_CANet,V_Mag,$A29,V_Mois,"&gt;="&amp;Periode_B_Debut,V_Mois,"&lt;="&amp;Periode_B_Fin),"")</f>
        <v/>
      </c>
      <c r="AN29" s="166">
        <f>IF(AND(ISNUMBER(AL29),ISNUMBER(AM29)),(AM29-AL29)*100,"")</f>
        <v/>
      </c>
      <c r="AO29" s="165">
        <f>IF(OR(Region_Filtre="Toutes",C29=Region_Filtre),1,0)</f>
        <v/>
      </c>
      <c r="AP29" s="156">
        <f>SUMIFS(V_CANet,V_Mag,$A29,V_Ex,Exercice_Courant,V_Canal,Crit_Canal)</f>
        <v/>
      </c>
      <c r="AQ29" s="156">
        <f>SUMIFS(V_CANet,V_Mag,$A29,V_Ex,Exercice_Precedent,V_Canal,Crit_Canal)</f>
        <v/>
      </c>
      <c r="AR29" s="165">
        <f>IF(ISNUMBER(J29),RANK(J29,$J$2:$J$121,0),"")</f>
        <v/>
      </c>
      <c r="AS29" s="165">
        <f>RANK(G29,$G$2:$G$121,0)</f>
        <v/>
      </c>
      <c r="AT29" s="165">
        <f>IF(ISNUMBER(O29),RANK(O29,$O$2:$O$121,0),"")</f>
        <v/>
      </c>
      <c r="AU29" s="165">
        <f>IF(ISNUMBER(V29),RANK(V29,$V$2:$V$121,1),"")</f>
        <v/>
      </c>
      <c r="AV29" s="167">
        <f>IF(AND(AO29=1,ISNUMBER(J29)),J29+ROW()/10^9,9)</f>
        <v/>
      </c>
      <c r="AW29" s="168">
        <f>IF(ISNUMBER(AN29),AN29+ROW()/10^7,999)</f>
        <v/>
      </c>
      <c r="AX29" s="167">
        <f>IF(ISNUMBER(W29),W29+ROW()/10^9,-1)</f>
        <v/>
      </c>
      <c r="AY29" s="167">
        <f>IF(ISNUMBER(AH29),AH29+ROW()/10^9,-1)</f>
        <v/>
      </c>
      <c r="AZ29" s="165">
        <f>IF(AK29="","",SUMPRODUCT(--($AK$2:AK29&lt;&gt;"")))</f>
        <v/>
      </c>
      <c r="BA29" s="165">
        <f>IF(AND(ISNUMBER(AN29),AN29&lt;=Seuil_Derive_Marge_Pt),1,0)</f>
        <v/>
      </c>
      <c r="BB29" s="167">
        <f>IF(ISNUMBER(S29),S29+ROW()/10^9,9)</f>
        <v/>
      </c>
    </row>
    <row r="30">
      <c r="A30" s="104">
        <f>REF_MAGASINS!A30</f>
        <v/>
      </c>
      <c r="B30" s="104">
        <f>REF_MAGASINS!C30</f>
        <v/>
      </c>
      <c r="C30" s="104">
        <f>REF_MAGASINS!D30</f>
        <v/>
      </c>
      <c r="D30" s="104">
        <f>REF_MAGASINS!E30</f>
        <v/>
      </c>
      <c r="E30" s="155">
        <f>REF_MAGASINS!K30</f>
        <v/>
      </c>
      <c r="F30" s="155">
        <f>IF(REF_MAGASINS!L30="","",REF_MAGASINS!L30)</f>
        <v/>
      </c>
      <c r="G30" s="156">
        <f>SUMIFS(V_CANet,V_Mag,$A30,V_Ex,Exercice_Courant)</f>
        <v/>
      </c>
      <c r="H30" s="156">
        <f>SUMIFS(V_Cout,V_Mag,$A30,V_Ex,Exercice_Courant)</f>
        <v/>
      </c>
      <c r="I30" s="156">
        <f>G30-H30</f>
        <v/>
      </c>
      <c r="J30" s="157">
        <f>IF(G30&gt;0,I30/G30,"")</f>
        <v/>
      </c>
      <c r="K30" s="156">
        <f>SUMIFS(V_CANet,V_Mag,$A30,V_Ex,Exercice_Precedent)</f>
        <v/>
      </c>
      <c r="L30" s="157">
        <f>IF(K30&gt;0,(K30-SUMIFS(V_Cout,V_Mag,$A30,V_Ex,Exercice_Precedent))/K30,"")</f>
        <v/>
      </c>
      <c r="M30" s="158">
        <f>IF(K30&gt;0,G30/K30-1,"")</f>
        <v/>
      </c>
      <c r="N30" s="159">
        <f>SUMIFS(V_Tickets,V_Mag,$A30,V_Ex,Exercice_Courant)</f>
        <v/>
      </c>
      <c r="O30" s="160">
        <f>IF(N30&gt;0,G30/N30,"")</f>
        <v/>
      </c>
      <c r="P30" s="159">
        <f>SUMIFS(V_Jours,V_Mag,$A30,V_Ex,Exercice_Courant,V_Canal,"Sur place")</f>
        <v/>
      </c>
      <c r="Q30" s="156">
        <f>SUMIFS(B_Budget,B_Mag,$A30,B_Mois,"&gt;="&amp;Budget_Debut,B_Mois,"&lt;="&amp;Budget_Fin)</f>
        <v/>
      </c>
      <c r="R30" s="156">
        <f>SUMIFS(V_CANet,V_Mag,$A30,V_Mois,"&gt;="&amp;Budget_Debut,V_Mois,"&lt;="&amp;Budget_Fin)</f>
        <v/>
      </c>
      <c r="S30" s="161">
        <f>IF(Q30&gt;0,R30/Q30,"")</f>
        <v/>
      </c>
      <c r="T30" s="159">
        <f>SUMIFS(S_Sorties,S_Mag,$A30,S_Ex,Exercice_Courant)</f>
        <v/>
      </c>
      <c r="U30" s="159">
        <f>SUMIFS(S_Pertes,S_Mag,$A30,S_Ex,Exercice_Courant)</f>
        <v/>
      </c>
      <c r="V30" s="157">
        <f>IF(T30&gt;0,U30/T30,"")</f>
        <v/>
      </c>
      <c r="W30" s="157">
        <f>IF(SUMIFS(S_Sorties,S_Mag,$A30)&gt;0,SUMIFS(S_Pertes,S_Mag,$A30)/SUMIFS(S_Sorties,S_Mag,$A30),"")</f>
        <v/>
      </c>
      <c r="X30" s="156">
        <f>SUMIFS(AM_Reel,AM_Mag,$A30,AM_Ex,Exercice_Courant)</f>
        <v/>
      </c>
      <c r="Y30" s="156">
        <f>SUMIFS(AM_Reseau,AM_Mag,$A30,AM_Ex,Exercice_Courant)</f>
        <v/>
      </c>
      <c r="Z30" s="162">
        <f>IF(Y30&gt;0,X30/Y30-1,"")</f>
        <v/>
      </c>
      <c r="AA30" s="161">
        <f>IF(G30&gt;0,SUMIFS(V_CANet,V_Mag,$A30,V_Ex,Exercice_Courant,V_Canal,"Livraison")/G30,"")</f>
        <v/>
      </c>
      <c r="AB30" s="159">
        <f>SUMIFS(R_Salaries,R_Mag,$A30,R_Ex,Exercice_Courant)</f>
        <v/>
      </c>
      <c r="AC30" s="163">
        <f>IF(COUNTIFS(R_Mag,$A30,R_Ex,Exercice_Courant)&gt;0,AB30/COUNTIFS(R_Mag,$A30,R_Ex,Exercice_Courant),"")</f>
        <v/>
      </c>
      <c r="AD30" s="159">
        <f>SUMIFS(R_Heures,R_Mag,$A30,R_Ex,Exercice_Courant)</f>
        <v/>
      </c>
      <c r="AE30" s="164">
        <f>IF(AB30&gt;0,SUMIFS(R_Abs,R_Mag,$A30,R_Ex,Exercice_Courant)/AB30,"")</f>
        <v/>
      </c>
      <c r="AF30" s="163">
        <f>IF(AB30&gt;0,SUMIFS(R_HS,R_Mag,$A30,R_Ex,Exercice_Courant)/AB30,"")</f>
        <v/>
      </c>
      <c r="AG30" s="160">
        <f>IF(AD30&gt;0,G30/AD30,"")</f>
        <v/>
      </c>
      <c r="AH30" s="164">
        <f>IF(SUMIFS(R_Salaries,R_Mag,$A30)&gt;0,SUMIFS(R_Abs,R_Mag,$A30)/SUMIFS(R_Salaries,R_Mag,$A30),"")</f>
        <v/>
      </c>
      <c r="AI30" s="163">
        <f>IF(SUMIFS(R_Salaries,R_Mag,$A30)&gt;0,SUMIFS(R_HS,R_Mag,$A30)/SUMIFS(R_Salaries,R_Mag,$A30),"")</f>
        <v/>
      </c>
      <c r="AJ30" s="165">
        <f>IF(AND(E30&lt;=Debut_N1,OR(F30="",F30&gt;=Fin_Exercice)),1,0)</f>
        <v/>
      </c>
      <c r="AK30" s="104">
        <f>IF(E30&gt;Debut_N1,"Ouverture",IF(AND(F30&lt;&gt;"",F30&lt;=Fin_Exercice),"Fermeture",""))</f>
        <v/>
      </c>
      <c r="AL30" s="157">
        <f>IF(SUMIFS(V_CANet,V_Mag,$A30,V_Mois,"&gt;="&amp;Periode_A_Debut,V_Mois,"&lt;="&amp;Periode_A_Fin)&gt;0,1-SUMIFS(V_Cout,V_Mag,$A30,V_Mois,"&gt;="&amp;Periode_A_Debut,V_Mois,"&lt;="&amp;Periode_A_Fin)/SUMIFS(V_CANet,V_Mag,$A30,V_Mois,"&gt;="&amp;Periode_A_Debut,V_Mois,"&lt;="&amp;Periode_A_Fin),"")</f>
        <v/>
      </c>
      <c r="AM30" s="157">
        <f>IF(SUMIFS(V_CANet,V_Mag,$A30,V_Mois,"&gt;="&amp;Periode_B_Debut,V_Mois,"&lt;="&amp;Periode_B_Fin)&gt;0,1-SUMIFS(V_Cout,V_Mag,$A30,V_Mois,"&gt;="&amp;Periode_B_Debut,V_Mois,"&lt;="&amp;Periode_B_Fin)/SUMIFS(V_CANet,V_Mag,$A30,V_Mois,"&gt;="&amp;Periode_B_Debut,V_Mois,"&lt;="&amp;Periode_B_Fin),"")</f>
        <v/>
      </c>
      <c r="AN30" s="166">
        <f>IF(AND(ISNUMBER(AL30),ISNUMBER(AM30)),(AM30-AL30)*100,"")</f>
        <v/>
      </c>
      <c r="AO30" s="165">
        <f>IF(OR(Region_Filtre="Toutes",C30=Region_Filtre),1,0)</f>
        <v/>
      </c>
      <c r="AP30" s="156">
        <f>SUMIFS(V_CANet,V_Mag,$A30,V_Ex,Exercice_Courant,V_Canal,Crit_Canal)</f>
        <v/>
      </c>
      <c r="AQ30" s="156">
        <f>SUMIFS(V_CANet,V_Mag,$A30,V_Ex,Exercice_Precedent,V_Canal,Crit_Canal)</f>
        <v/>
      </c>
      <c r="AR30" s="165">
        <f>IF(ISNUMBER(J30),RANK(J30,$J$2:$J$121,0),"")</f>
        <v/>
      </c>
      <c r="AS30" s="165">
        <f>RANK(G30,$G$2:$G$121,0)</f>
        <v/>
      </c>
      <c r="AT30" s="165">
        <f>IF(ISNUMBER(O30),RANK(O30,$O$2:$O$121,0),"")</f>
        <v/>
      </c>
      <c r="AU30" s="165">
        <f>IF(ISNUMBER(V30),RANK(V30,$V$2:$V$121,1),"")</f>
        <v/>
      </c>
      <c r="AV30" s="167">
        <f>IF(AND(AO30=1,ISNUMBER(J30)),J30+ROW()/10^9,9)</f>
        <v/>
      </c>
      <c r="AW30" s="168">
        <f>IF(ISNUMBER(AN30),AN30+ROW()/10^7,999)</f>
        <v/>
      </c>
      <c r="AX30" s="167">
        <f>IF(ISNUMBER(W30),W30+ROW()/10^9,-1)</f>
        <v/>
      </c>
      <c r="AY30" s="167">
        <f>IF(ISNUMBER(AH30),AH30+ROW()/10^9,-1)</f>
        <v/>
      </c>
      <c r="AZ30" s="165">
        <f>IF(AK30="","",SUMPRODUCT(--($AK$2:AK30&lt;&gt;"")))</f>
        <v/>
      </c>
      <c r="BA30" s="165">
        <f>IF(AND(ISNUMBER(AN30),AN30&lt;=Seuil_Derive_Marge_Pt),1,0)</f>
        <v/>
      </c>
      <c r="BB30" s="167">
        <f>IF(ISNUMBER(S30),S30+ROW()/10^9,9)</f>
        <v/>
      </c>
    </row>
    <row r="31">
      <c r="A31" s="104">
        <f>REF_MAGASINS!A31</f>
        <v/>
      </c>
      <c r="B31" s="104">
        <f>REF_MAGASINS!C31</f>
        <v/>
      </c>
      <c r="C31" s="104">
        <f>REF_MAGASINS!D31</f>
        <v/>
      </c>
      <c r="D31" s="104">
        <f>REF_MAGASINS!E31</f>
        <v/>
      </c>
      <c r="E31" s="155">
        <f>REF_MAGASINS!K31</f>
        <v/>
      </c>
      <c r="F31" s="155">
        <f>IF(REF_MAGASINS!L31="","",REF_MAGASINS!L31)</f>
        <v/>
      </c>
      <c r="G31" s="156">
        <f>SUMIFS(V_CANet,V_Mag,$A31,V_Ex,Exercice_Courant)</f>
        <v/>
      </c>
      <c r="H31" s="156">
        <f>SUMIFS(V_Cout,V_Mag,$A31,V_Ex,Exercice_Courant)</f>
        <v/>
      </c>
      <c r="I31" s="156">
        <f>G31-H31</f>
        <v/>
      </c>
      <c r="J31" s="157">
        <f>IF(G31&gt;0,I31/G31,"")</f>
        <v/>
      </c>
      <c r="K31" s="156">
        <f>SUMIFS(V_CANet,V_Mag,$A31,V_Ex,Exercice_Precedent)</f>
        <v/>
      </c>
      <c r="L31" s="157">
        <f>IF(K31&gt;0,(K31-SUMIFS(V_Cout,V_Mag,$A31,V_Ex,Exercice_Precedent))/K31,"")</f>
        <v/>
      </c>
      <c r="M31" s="158">
        <f>IF(K31&gt;0,G31/K31-1,"")</f>
        <v/>
      </c>
      <c r="N31" s="159">
        <f>SUMIFS(V_Tickets,V_Mag,$A31,V_Ex,Exercice_Courant)</f>
        <v/>
      </c>
      <c r="O31" s="160">
        <f>IF(N31&gt;0,G31/N31,"")</f>
        <v/>
      </c>
      <c r="P31" s="159">
        <f>SUMIFS(V_Jours,V_Mag,$A31,V_Ex,Exercice_Courant,V_Canal,"Sur place")</f>
        <v/>
      </c>
      <c r="Q31" s="156">
        <f>SUMIFS(B_Budget,B_Mag,$A31,B_Mois,"&gt;="&amp;Budget_Debut,B_Mois,"&lt;="&amp;Budget_Fin)</f>
        <v/>
      </c>
      <c r="R31" s="156">
        <f>SUMIFS(V_CANet,V_Mag,$A31,V_Mois,"&gt;="&amp;Budget_Debut,V_Mois,"&lt;="&amp;Budget_Fin)</f>
        <v/>
      </c>
      <c r="S31" s="161">
        <f>IF(Q31&gt;0,R31/Q31,"")</f>
        <v/>
      </c>
      <c r="T31" s="159">
        <f>SUMIFS(S_Sorties,S_Mag,$A31,S_Ex,Exercice_Courant)</f>
        <v/>
      </c>
      <c r="U31" s="159">
        <f>SUMIFS(S_Pertes,S_Mag,$A31,S_Ex,Exercice_Courant)</f>
        <v/>
      </c>
      <c r="V31" s="157">
        <f>IF(T31&gt;0,U31/T31,"")</f>
        <v/>
      </c>
      <c r="W31" s="157">
        <f>IF(SUMIFS(S_Sorties,S_Mag,$A31)&gt;0,SUMIFS(S_Pertes,S_Mag,$A31)/SUMIFS(S_Sorties,S_Mag,$A31),"")</f>
        <v/>
      </c>
      <c r="X31" s="156">
        <f>SUMIFS(AM_Reel,AM_Mag,$A31,AM_Ex,Exercice_Courant)</f>
        <v/>
      </c>
      <c r="Y31" s="156">
        <f>SUMIFS(AM_Reseau,AM_Mag,$A31,AM_Ex,Exercice_Courant)</f>
        <v/>
      </c>
      <c r="Z31" s="162">
        <f>IF(Y31&gt;0,X31/Y31-1,"")</f>
        <v/>
      </c>
      <c r="AA31" s="161">
        <f>IF(G31&gt;0,SUMIFS(V_CANet,V_Mag,$A31,V_Ex,Exercice_Courant,V_Canal,"Livraison")/G31,"")</f>
        <v/>
      </c>
      <c r="AB31" s="159">
        <f>SUMIFS(R_Salaries,R_Mag,$A31,R_Ex,Exercice_Courant)</f>
        <v/>
      </c>
      <c r="AC31" s="163">
        <f>IF(COUNTIFS(R_Mag,$A31,R_Ex,Exercice_Courant)&gt;0,AB31/COUNTIFS(R_Mag,$A31,R_Ex,Exercice_Courant),"")</f>
        <v/>
      </c>
      <c r="AD31" s="159">
        <f>SUMIFS(R_Heures,R_Mag,$A31,R_Ex,Exercice_Courant)</f>
        <v/>
      </c>
      <c r="AE31" s="164">
        <f>IF(AB31&gt;0,SUMIFS(R_Abs,R_Mag,$A31,R_Ex,Exercice_Courant)/AB31,"")</f>
        <v/>
      </c>
      <c r="AF31" s="163">
        <f>IF(AB31&gt;0,SUMIFS(R_HS,R_Mag,$A31,R_Ex,Exercice_Courant)/AB31,"")</f>
        <v/>
      </c>
      <c r="AG31" s="160">
        <f>IF(AD31&gt;0,G31/AD31,"")</f>
        <v/>
      </c>
      <c r="AH31" s="164">
        <f>IF(SUMIFS(R_Salaries,R_Mag,$A31)&gt;0,SUMIFS(R_Abs,R_Mag,$A31)/SUMIFS(R_Salaries,R_Mag,$A31),"")</f>
        <v/>
      </c>
      <c r="AI31" s="163">
        <f>IF(SUMIFS(R_Salaries,R_Mag,$A31)&gt;0,SUMIFS(R_HS,R_Mag,$A31)/SUMIFS(R_Salaries,R_Mag,$A31),"")</f>
        <v/>
      </c>
      <c r="AJ31" s="165">
        <f>IF(AND(E31&lt;=Debut_N1,OR(F31="",F31&gt;=Fin_Exercice)),1,0)</f>
        <v/>
      </c>
      <c r="AK31" s="104">
        <f>IF(E31&gt;Debut_N1,"Ouverture",IF(AND(F31&lt;&gt;"",F31&lt;=Fin_Exercice),"Fermeture",""))</f>
        <v/>
      </c>
      <c r="AL31" s="157">
        <f>IF(SUMIFS(V_CANet,V_Mag,$A31,V_Mois,"&gt;="&amp;Periode_A_Debut,V_Mois,"&lt;="&amp;Periode_A_Fin)&gt;0,1-SUMIFS(V_Cout,V_Mag,$A31,V_Mois,"&gt;="&amp;Periode_A_Debut,V_Mois,"&lt;="&amp;Periode_A_Fin)/SUMIFS(V_CANet,V_Mag,$A31,V_Mois,"&gt;="&amp;Periode_A_Debut,V_Mois,"&lt;="&amp;Periode_A_Fin),"")</f>
        <v/>
      </c>
      <c r="AM31" s="157">
        <f>IF(SUMIFS(V_CANet,V_Mag,$A31,V_Mois,"&gt;="&amp;Periode_B_Debut,V_Mois,"&lt;="&amp;Periode_B_Fin)&gt;0,1-SUMIFS(V_Cout,V_Mag,$A31,V_Mois,"&gt;="&amp;Periode_B_Debut,V_Mois,"&lt;="&amp;Periode_B_Fin)/SUMIFS(V_CANet,V_Mag,$A31,V_Mois,"&gt;="&amp;Periode_B_Debut,V_Mois,"&lt;="&amp;Periode_B_Fin),"")</f>
        <v/>
      </c>
      <c r="AN31" s="166">
        <f>IF(AND(ISNUMBER(AL31),ISNUMBER(AM31)),(AM31-AL31)*100,"")</f>
        <v/>
      </c>
      <c r="AO31" s="165">
        <f>IF(OR(Region_Filtre="Toutes",C31=Region_Filtre),1,0)</f>
        <v/>
      </c>
      <c r="AP31" s="156">
        <f>SUMIFS(V_CANet,V_Mag,$A31,V_Ex,Exercice_Courant,V_Canal,Crit_Canal)</f>
        <v/>
      </c>
      <c r="AQ31" s="156">
        <f>SUMIFS(V_CANet,V_Mag,$A31,V_Ex,Exercice_Precedent,V_Canal,Crit_Canal)</f>
        <v/>
      </c>
      <c r="AR31" s="165">
        <f>IF(ISNUMBER(J31),RANK(J31,$J$2:$J$121,0),"")</f>
        <v/>
      </c>
      <c r="AS31" s="165">
        <f>RANK(G31,$G$2:$G$121,0)</f>
        <v/>
      </c>
      <c r="AT31" s="165">
        <f>IF(ISNUMBER(O31),RANK(O31,$O$2:$O$121,0),"")</f>
        <v/>
      </c>
      <c r="AU31" s="165">
        <f>IF(ISNUMBER(V31),RANK(V31,$V$2:$V$121,1),"")</f>
        <v/>
      </c>
      <c r="AV31" s="167">
        <f>IF(AND(AO31=1,ISNUMBER(J31)),J31+ROW()/10^9,9)</f>
        <v/>
      </c>
      <c r="AW31" s="168">
        <f>IF(ISNUMBER(AN31),AN31+ROW()/10^7,999)</f>
        <v/>
      </c>
      <c r="AX31" s="167">
        <f>IF(ISNUMBER(W31),W31+ROW()/10^9,-1)</f>
        <v/>
      </c>
      <c r="AY31" s="167">
        <f>IF(ISNUMBER(AH31),AH31+ROW()/10^9,-1)</f>
        <v/>
      </c>
      <c r="AZ31" s="165">
        <f>IF(AK31="","",SUMPRODUCT(--($AK$2:AK31&lt;&gt;"")))</f>
        <v/>
      </c>
      <c r="BA31" s="165">
        <f>IF(AND(ISNUMBER(AN31),AN31&lt;=Seuil_Derive_Marge_Pt),1,0)</f>
        <v/>
      </c>
      <c r="BB31" s="167">
        <f>IF(ISNUMBER(S31),S31+ROW()/10^9,9)</f>
        <v/>
      </c>
    </row>
    <row r="32">
      <c r="A32" s="104">
        <f>REF_MAGASINS!A32</f>
        <v/>
      </c>
      <c r="B32" s="104">
        <f>REF_MAGASINS!C32</f>
        <v/>
      </c>
      <c r="C32" s="104">
        <f>REF_MAGASINS!D32</f>
        <v/>
      </c>
      <c r="D32" s="104">
        <f>REF_MAGASINS!E32</f>
        <v/>
      </c>
      <c r="E32" s="155">
        <f>REF_MAGASINS!K32</f>
        <v/>
      </c>
      <c r="F32" s="155">
        <f>IF(REF_MAGASINS!L32="","",REF_MAGASINS!L32)</f>
        <v/>
      </c>
      <c r="G32" s="156">
        <f>SUMIFS(V_CANet,V_Mag,$A32,V_Ex,Exercice_Courant)</f>
        <v/>
      </c>
      <c r="H32" s="156">
        <f>SUMIFS(V_Cout,V_Mag,$A32,V_Ex,Exercice_Courant)</f>
        <v/>
      </c>
      <c r="I32" s="156">
        <f>G32-H32</f>
        <v/>
      </c>
      <c r="J32" s="157">
        <f>IF(G32&gt;0,I32/G32,"")</f>
        <v/>
      </c>
      <c r="K32" s="156">
        <f>SUMIFS(V_CANet,V_Mag,$A32,V_Ex,Exercice_Precedent)</f>
        <v/>
      </c>
      <c r="L32" s="157">
        <f>IF(K32&gt;0,(K32-SUMIFS(V_Cout,V_Mag,$A32,V_Ex,Exercice_Precedent))/K32,"")</f>
        <v/>
      </c>
      <c r="M32" s="158">
        <f>IF(K32&gt;0,G32/K32-1,"")</f>
        <v/>
      </c>
      <c r="N32" s="159">
        <f>SUMIFS(V_Tickets,V_Mag,$A32,V_Ex,Exercice_Courant)</f>
        <v/>
      </c>
      <c r="O32" s="160">
        <f>IF(N32&gt;0,G32/N32,"")</f>
        <v/>
      </c>
      <c r="P32" s="159">
        <f>SUMIFS(V_Jours,V_Mag,$A32,V_Ex,Exercice_Courant,V_Canal,"Sur place")</f>
        <v/>
      </c>
      <c r="Q32" s="156">
        <f>SUMIFS(B_Budget,B_Mag,$A32,B_Mois,"&gt;="&amp;Budget_Debut,B_Mois,"&lt;="&amp;Budget_Fin)</f>
        <v/>
      </c>
      <c r="R32" s="156">
        <f>SUMIFS(V_CANet,V_Mag,$A32,V_Mois,"&gt;="&amp;Budget_Debut,V_Mois,"&lt;="&amp;Budget_Fin)</f>
        <v/>
      </c>
      <c r="S32" s="161">
        <f>IF(Q32&gt;0,R32/Q32,"")</f>
        <v/>
      </c>
      <c r="T32" s="159">
        <f>SUMIFS(S_Sorties,S_Mag,$A32,S_Ex,Exercice_Courant)</f>
        <v/>
      </c>
      <c r="U32" s="159">
        <f>SUMIFS(S_Pertes,S_Mag,$A32,S_Ex,Exercice_Courant)</f>
        <v/>
      </c>
      <c r="V32" s="157">
        <f>IF(T32&gt;0,U32/T32,"")</f>
        <v/>
      </c>
      <c r="W32" s="157">
        <f>IF(SUMIFS(S_Sorties,S_Mag,$A32)&gt;0,SUMIFS(S_Pertes,S_Mag,$A32)/SUMIFS(S_Sorties,S_Mag,$A32),"")</f>
        <v/>
      </c>
      <c r="X32" s="156">
        <f>SUMIFS(AM_Reel,AM_Mag,$A32,AM_Ex,Exercice_Courant)</f>
        <v/>
      </c>
      <c r="Y32" s="156">
        <f>SUMIFS(AM_Reseau,AM_Mag,$A32,AM_Ex,Exercice_Courant)</f>
        <v/>
      </c>
      <c r="Z32" s="162">
        <f>IF(Y32&gt;0,X32/Y32-1,"")</f>
        <v/>
      </c>
      <c r="AA32" s="161">
        <f>IF(G32&gt;0,SUMIFS(V_CANet,V_Mag,$A32,V_Ex,Exercice_Courant,V_Canal,"Livraison")/G32,"")</f>
        <v/>
      </c>
      <c r="AB32" s="159">
        <f>SUMIFS(R_Salaries,R_Mag,$A32,R_Ex,Exercice_Courant)</f>
        <v/>
      </c>
      <c r="AC32" s="163">
        <f>IF(COUNTIFS(R_Mag,$A32,R_Ex,Exercice_Courant)&gt;0,AB32/COUNTIFS(R_Mag,$A32,R_Ex,Exercice_Courant),"")</f>
        <v/>
      </c>
      <c r="AD32" s="159">
        <f>SUMIFS(R_Heures,R_Mag,$A32,R_Ex,Exercice_Courant)</f>
        <v/>
      </c>
      <c r="AE32" s="164">
        <f>IF(AB32&gt;0,SUMIFS(R_Abs,R_Mag,$A32,R_Ex,Exercice_Courant)/AB32,"")</f>
        <v/>
      </c>
      <c r="AF32" s="163">
        <f>IF(AB32&gt;0,SUMIFS(R_HS,R_Mag,$A32,R_Ex,Exercice_Courant)/AB32,"")</f>
        <v/>
      </c>
      <c r="AG32" s="160">
        <f>IF(AD32&gt;0,G32/AD32,"")</f>
        <v/>
      </c>
      <c r="AH32" s="164">
        <f>IF(SUMIFS(R_Salaries,R_Mag,$A32)&gt;0,SUMIFS(R_Abs,R_Mag,$A32)/SUMIFS(R_Salaries,R_Mag,$A32),"")</f>
        <v/>
      </c>
      <c r="AI32" s="163">
        <f>IF(SUMIFS(R_Salaries,R_Mag,$A32)&gt;0,SUMIFS(R_HS,R_Mag,$A32)/SUMIFS(R_Salaries,R_Mag,$A32),"")</f>
        <v/>
      </c>
      <c r="AJ32" s="165">
        <f>IF(AND(E32&lt;=Debut_N1,OR(F32="",F32&gt;=Fin_Exercice)),1,0)</f>
        <v/>
      </c>
      <c r="AK32" s="104">
        <f>IF(E32&gt;Debut_N1,"Ouverture",IF(AND(F32&lt;&gt;"",F32&lt;=Fin_Exercice),"Fermeture",""))</f>
        <v/>
      </c>
      <c r="AL32" s="157">
        <f>IF(SUMIFS(V_CANet,V_Mag,$A32,V_Mois,"&gt;="&amp;Periode_A_Debut,V_Mois,"&lt;="&amp;Periode_A_Fin)&gt;0,1-SUMIFS(V_Cout,V_Mag,$A32,V_Mois,"&gt;="&amp;Periode_A_Debut,V_Mois,"&lt;="&amp;Periode_A_Fin)/SUMIFS(V_CANet,V_Mag,$A32,V_Mois,"&gt;="&amp;Periode_A_Debut,V_Mois,"&lt;="&amp;Periode_A_Fin),"")</f>
        <v/>
      </c>
      <c r="AM32" s="157">
        <f>IF(SUMIFS(V_CANet,V_Mag,$A32,V_Mois,"&gt;="&amp;Periode_B_Debut,V_Mois,"&lt;="&amp;Periode_B_Fin)&gt;0,1-SUMIFS(V_Cout,V_Mag,$A32,V_Mois,"&gt;="&amp;Periode_B_Debut,V_Mois,"&lt;="&amp;Periode_B_Fin)/SUMIFS(V_CANet,V_Mag,$A32,V_Mois,"&gt;="&amp;Periode_B_Debut,V_Mois,"&lt;="&amp;Periode_B_Fin),"")</f>
        <v/>
      </c>
      <c r="AN32" s="166">
        <f>IF(AND(ISNUMBER(AL32),ISNUMBER(AM32)),(AM32-AL32)*100,"")</f>
        <v/>
      </c>
      <c r="AO32" s="165">
        <f>IF(OR(Region_Filtre="Toutes",C32=Region_Filtre),1,0)</f>
        <v/>
      </c>
      <c r="AP32" s="156">
        <f>SUMIFS(V_CANet,V_Mag,$A32,V_Ex,Exercice_Courant,V_Canal,Crit_Canal)</f>
        <v/>
      </c>
      <c r="AQ32" s="156">
        <f>SUMIFS(V_CANet,V_Mag,$A32,V_Ex,Exercice_Precedent,V_Canal,Crit_Canal)</f>
        <v/>
      </c>
      <c r="AR32" s="165">
        <f>IF(ISNUMBER(J32),RANK(J32,$J$2:$J$121,0),"")</f>
        <v/>
      </c>
      <c r="AS32" s="165">
        <f>RANK(G32,$G$2:$G$121,0)</f>
        <v/>
      </c>
      <c r="AT32" s="165">
        <f>IF(ISNUMBER(O32),RANK(O32,$O$2:$O$121,0),"")</f>
        <v/>
      </c>
      <c r="AU32" s="165">
        <f>IF(ISNUMBER(V32),RANK(V32,$V$2:$V$121,1),"")</f>
        <v/>
      </c>
      <c r="AV32" s="167">
        <f>IF(AND(AO32=1,ISNUMBER(J32)),J32+ROW()/10^9,9)</f>
        <v/>
      </c>
      <c r="AW32" s="168">
        <f>IF(ISNUMBER(AN32),AN32+ROW()/10^7,999)</f>
        <v/>
      </c>
      <c r="AX32" s="167">
        <f>IF(ISNUMBER(W32),W32+ROW()/10^9,-1)</f>
        <v/>
      </c>
      <c r="AY32" s="167">
        <f>IF(ISNUMBER(AH32),AH32+ROW()/10^9,-1)</f>
        <v/>
      </c>
      <c r="AZ32" s="165">
        <f>IF(AK32="","",SUMPRODUCT(--($AK$2:AK32&lt;&gt;"")))</f>
        <v/>
      </c>
      <c r="BA32" s="165">
        <f>IF(AND(ISNUMBER(AN32),AN32&lt;=Seuil_Derive_Marge_Pt),1,0)</f>
        <v/>
      </c>
      <c r="BB32" s="167">
        <f>IF(ISNUMBER(S32),S32+ROW()/10^9,9)</f>
        <v/>
      </c>
    </row>
    <row r="33">
      <c r="A33" s="104">
        <f>REF_MAGASINS!A33</f>
        <v/>
      </c>
      <c r="B33" s="104">
        <f>REF_MAGASINS!C33</f>
        <v/>
      </c>
      <c r="C33" s="104">
        <f>REF_MAGASINS!D33</f>
        <v/>
      </c>
      <c r="D33" s="104">
        <f>REF_MAGASINS!E33</f>
        <v/>
      </c>
      <c r="E33" s="155">
        <f>REF_MAGASINS!K33</f>
        <v/>
      </c>
      <c r="F33" s="155">
        <f>IF(REF_MAGASINS!L33="","",REF_MAGASINS!L33)</f>
        <v/>
      </c>
      <c r="G33" s="156">
        <f>SUMIFS(V_CANet,V_Mag,$A33,V_Ex,Exercice_Courant)</f>
        <v/>
      </c>
      <c r="H33" s="156">
        <f>SUMIFS(V_Cout,V_Mag,$A33,V_Ex,Exercice_Courant)</f>
        <v/>
      </c>
      <c r="I33" s="156">
        <f>G33-H33</f>
        <v/>
      </c>
      <c r="J33" s="157">
        <f>IF(G33&gt;0,I33/G33,"")</f>
        <v/>
      </c>
      <c r="K33" s="156">
        <f>SUMIFS(V_CANet,V_Mag,$A33,V_Ex,Exercice_Precedent)</f>
        <v/>
      </c>
      <c r="L33" s="157">
        <f>IF(K33&gt;0,(K33-SUMIFS(V_Cout,V_Mag,$A33,V_Ex,Exercice_Precedent))/K33,"")</f>
        <v/>
      </c>
      <c r="M33" s="158">
        <f>IF(K33&gt;0,G33/K33-1,"")</f>
        <v/>
      </c>
      <c r="N33" s="159">
        <f>SUMIFS(V_Tickets,V_Mag,$A33,V_Ex,Exercice_Courant)</f>
        <v/>
      </c>
      <c r="O33" s="160">
        <f>IF(N33&gt;0,G33/N33,"")</f>
        <v/>
      </c>
      <c r="P33" s="159">
        <f>SUMIFS(V_Jours,V_Mag,$A33,V_Ex,Exercice_Courant,V_Canal,"Sur place")</f>
        <v/>
      </c>
      <c r="Q33" s="156">
        <f>SUMIFS(B_Budget,B_Mag,$A33,B_Mois,"&gt;="&amp;Budget_Debut,B_Mois,"&lt;="&amp;Budget_Fin)</f>
        <v/>
      </c>
      <c r="R33" s="156">
        <f>SUMIFS(V_CANet,V_Mag,$A33,V_Mois,"&gt;="&amp;Budget_Debut,V_Mois,"&lt;="&amp;Budget_Fin)</f>
        <v/>
      </c>
      <c r="S33" s="161">
        <f>IF(Q33&gt;0,R33/Q33,"")</f>
        <v/>
      </c>
      <c r="T33" s="159">
        <f>SUMIFS(S_Sorties,S_Mag,$A33,S_Ex,Exercice_Courant)</f>
        <v/>
      </c>
      <c r="U33" s="159">
        <f>SUMIFS(S_Pertes,S_Mag,$A33,S_Ex,Exercice_Courant)</f>
        <v/>
      </c>
      <c r="V33" s="157">
        <f>IF(T33&gt;0,U33/T33,"")</f>
        <v/>
      </c>
      <c r="W33" s="157">
        <f>IF(SUMIFS(S_Sorties,S_Mag,$A33)&gt;0,SUMIFS(S_Pertes,S_Mag,$A33)/SUMIFS(S_Sorties,S_Mag,$A33),"")</f>
        <v/>
      </c>
      <c r="X33" s="156">
        <f>SUMIFS(AM_Reel,AM_Mag,$A33,AM_Ex,Exercice_Courant)</f>
        <v/>
      </c>
      <c r="Y33" s="156">
        <f>SUMIFS(AM_Reseau,AM_Mag,$A33,AM_Ex,Exercice_Courant)</f>
        <v/>
      </c>
      <c r="Z33" s="162">
        <f>IF(Y33&gt;0,X33/Y33-1,"")</f>
        <v/>
      </c>
      <c r="AA33" s="161">
        <f>IF(G33&gt;0,SUMIFS(V_CANet,V_Mag,$A33,V_Ex,Exercice_Courant,V_Canal,"Livraison")/G33,"")</f>
        <v/>
      </c>
      <c r="AB33" s="159">
        <f>SUMIFS(R_Salaries,R_Mag,$A33,R_Ex,Exercice_Courant)</f>
        <v/>
      </c>
      <c r="AC33" s="163">
        <f>IF(COUNTIFS(R_Mag,$A33,R_Ex,Exercice_Courant)&gt;0,AB33/COUNTIFS(R_Mag,$A33,R_Ex,Exercice_Courant),"")</f>
        <v/>
      </c>
      <c r="AD33" s="159">
        <f>SUMIFS(R_Heures,R_Mag,$A33,R_Ex,Exercice_Courant)</f>
        <v/>
      </c>
      <c r="AE33" s="164">
        <f>IF(AB33&gt;0,SUMIFS(R_Abs,R_Mag,$A33,R_Ex,Exercice_Courant)/AB33,"")</f>
        <v/>
      </c>
      <c r="AF33" s="163">
        <f>IF(AB33&gt;0,SUMIFS(R_HS,R_Mag,$A33,R_Ex,Exercice_Courant)/AB33,"")</f>
        <v/>
      </c>
      <c r="AG33" s="160">
        <f>IF(AD33&gt;0,G33/AD33,"")</f>
        <v/>
      </c>
      <c r="AH33" s="164">
        <f>IF(SUMIFS(R_Salaries,R_Mag,$A33)&gt;0,SUMIFS(R_Abs,R_Mag,$A33)/SUMIFS(R_Salaries,R_Mag,$A33),"")</f>
        <v/>
      </c>
      <c r="AI33" s="163">
        <f>IF(SUMIFS(R_Salaries,R_Mag,$A33)&gt;0,SUMIFS(R_HS,R_Mag,$A33)/SUMIFS(R_Salaries,R_Mag,$A33),"")</f>
        <v/>
      </c>
      <c r="AJ33" s="165">
        <f>IF(AND(E33&lt;=Debut_N1,OR(F33="",F33&gt;=Fin_Exercice)),1,0)</f>
        <v/>
      </c>
      <c r="AK33" s="104">
        <f>IF(E33&gt;Debut_N1,"Ouverture",IF(AND(F33&lt;&gt;"",F33&lt;=Fin_Exercice),"Fermeture",""))</f>
        <v/>
      </c>
      <c r="AL33" s="157">
        <f>IF(SUMIFS(V_CANet,V_Mag,$A33,V_Mois,"&gt;="&amp;Periode_A_Debut,V_Mois,"&lt;="&amp;Periode_A_Fin)&gt;0,1-SUMIFS(V_Cout,V_Mag,$A33,V_Mois,"&gt;="&amp;Periode_A_Debut,V_Mois,"&lt;="&amp;Periode_A_Fin)/SUMIFS(V_CANet,V_Mag,$A33,V_Mois,"&gt;="&amp;Periode_A_Debut,V_Mois,"&lt;="&amp;Periode_A_Fin),"")</f>
        <v/>
      </c>
      <c r="AM33" s="157">
        <f>IF(SUMIFS(V_CANet,V_Mag,$A33,V_Mois,"&gt;="&amp;Periode_B_Debut,V_Mois,"&lt;="&amp;Periode_B_Fin)&gt;0,1-SUMIFS(V_Cout,V_Mag,$A33,V_Mois,"&gt;="&amp;Periode_B_Debut,V_Mois,"&lt;="&amp;Periode_B_Fin)/SUMIFS(V_CANet,V_Mag,$A33,V_Mois,"&gt;="&amp;Periode_B_Debut,V_Mois,"&lt;="&amp;Periode_B_Fin),"")</f>
        <v/>
      </c>
      <c r="AN33" s="166">
        <f>IF(AND(ISNUMBER(AL33),ISNUMBER(AM33)),(AM33-AL33)*100,"")</f>
        <v/>
      </c>
      <c r="AO33" s="165">
        <f>IF(OR(Region_Filtre="Toutes",C33=Region_Filtre),1,0)</f>
        <v/>
      </c>
      <c r="AP33" s="156">
        <f>SUMIFS(V_CANet,V_Mag,$A33,V_Ex,Exercice_Courant,V_Canal,Crit_Canal)</f>
        <v/>
      </c>
      <c r="AQ33" s="156">
        <f>SUMIFS(V_CANet,V_Mag,$A33,V_Ex,Exercice_Precedent,V_Canal,Crit_Canal)</f>
        <v/>
      </c>
      <c r="AR33" s="165">
        <f>IF(ISNUMBER(J33),RANK(J33,$J$2:$J$121,0),"")</f>
        <v/>
      </c>
      <c r="AS33" s="165">
        <f>RANK(G33,$G$2:$G$121,0)</f>
        <v/>
      </c>
      <c r="AT33" s="165">
        <f>IF(ISNUMBER(O33),RANK(O33,$O$2:$O$121,0),"")</f>
        <v/>
      </c>
      <c r="AU33" s="165">
        <f>IF(ISNUMBER(V33),RANK(V33,$V$2:$V$121,1),"")</f>
        <v/>
      </c>
      <c r="AV33" s="167">
        <f>IF(AND(AO33=1,ISNUMBER(J33)),J33+ROW()/10^9,9)</f>
        <v/>
      </c>
      <c r="AW33" s="168">
        <f>IF(ISNUMBER(AN33),AN33+ROW()/10^7,999)</f>
        <v/>
      </c>
      <c r="AX33" s="167">
        <f>IF(ISNUMBER(W33),W33+ROW()/10^9,-1)</f>
        <v/>
      </c>
      <c r="AY33" s="167">
        <f>IF(ISNUMBER(AH33),AH33+ROW()/10^9,-1)</f>
        <v/>
      </c>
      <c r="AZ33" s="165">
        <f>IF(AK33="","",SUMPRODUCT(--($AK$2:AK33&lt;&gt;"")))</f>
        <v/>
      </c>
      <c r="BA33" s="165">
        <f>IF(AND(ISNUMBER(AN33),AN33&lt;=Seuil_Derive_Marge_Pt),1,0)</f>
        <v/>
      </c>
      <c r="BB33" s="167">
        <f>IF(ISNUMBER(S33),S33+ROW()/10^9,9)</f>
        <v/>
      </c>
    </row>
    <row r="34">
      <c r="A34" s="104">
        <f>REF_MAGASINS!A34</f>
        <v/>
      </c>
      <c r="B34" s="104">
        <f>REF_MAGASINS!C34</f>
        <v/>
      </c>
      <c r="C34" s="104">
        <f>REF_MAGASINS!D34</f>
        <v/>
      </c>
      <c r="D34" s="104">
        <f>REF_MAGASINS!E34</f>
        <v/>
      </c>
      <c r="E34" s="155">
        <f>REF_MAGASINS!K34</f>
        <v/>
      </c>
      <c r="F34" s="155">
        <f>IF(REF_MAGASINS!L34="","",REF_MAGASINS!L34)</f>
        <v/>
      </c>
      <c r="G34" s="156">
        <f>SUMIFS(V_CANet,V_Mag,$A34,V_Ex,Exercice_Courant)</f>
        <v/>
      </c>
      <c r="H34" s="156">
        <f>SUMIFS(V_Cout,V_Mag,$A34,V_Ex,Exercice_Courant)</f>
        <v/>
      </c>
      <c r="I34" s="156">
        <f>G34-H34</f>
        <v/>
      </c>
      <c r="J34" s="157">
        <f>IF(G34&gt;0,I34/G34,"")</f>
        <v/>
      </c>
      <c r="K34" s="156">
        <f>SUMIFS(V_CANet,V_Mag,$A34,V_Ex,Exercice_Precedent)</f>
        <v/>
      </c>
      <c r="L34" s="157">
        <f>IF(K34&gt;0,(K34-SUMIFS(V_Cout,V_Mag,$A34,V_Ex,Exercice_Precedent))/K34,"")</f>
        <v/>
      </c>
      <c r="M34" s="158">
        <f>IF(K34&gt;0,G34/K34-1,"")</f>
        <v/>
      </c>
      <c r="N34" s="159">
        <f>SUMIFS(V_Tickets,V_Mag,$A34,V_Ex,Exercice_Courant)</f>
        <v/>
      </c>
      <c r="O34" s="160">
        <f>IF(N34&gt;0,G34/N34,"")</f>
        <v/>
      </c>
      <c r="P34" s="159">
        <f>SUMIFS(V_Jours,V_Mag,$A34,V_Ex,Exercice_Courant,V_Canal,"Sur place")</f>
        <v/>
      </c>
      <c r="Q34" s="156">
        <f>SUMIFS(B_Budget,B_Mag,$A34,B_Mois,"&gt;="&amp;Budget_Debut,B_Mois,"&lt;="&amp;Budget_Fin)</f>
        <v/>
      </c>
      <c r="R34" s="156">
        <f>SUMIFS(V_CANet,V_Mag,$A34,V_Mois,"&gt;="&amp;Budget_Debut,V_Mois,"&lt;="&amp;Budget_Fin)</f>
        <v/>
      </c>
      <c r="S34" s="161">
        <f>IF(Q34&gt;0,R34/Q34,"")</f>
        <v/>
      </c>
      <c r="T34" s="159">
        <f>SUMIFS(S_Sorties,S_Mag,$A34,S_Ex,Exercice_Courant)</f>
        <v/>
      </c>
      <c r="U34" s="159">
        <f>SUMIFS(S_Pertes,S_Mag,$A34,S_Ex,Exercice_Courant)</f>
        <v/>
      </c>
      <c r="V34" s="157">
        <f>IF(T34&gt;0,U34/T34,"")</f>
        <v/>
      </c>
      <c r="W34" s="157">
        <f>IF(SUMIFS(S_Sorties,S_Mag,$A34)&gt;0,SUMIFS(S_Pertes,S_Mag,$A34)/SUMIFS(S_Sorties,S_Mag,$A34),"")</f>
        <v/>
      </c>
      <c r="X34" s="156">
        <f>SUMIFS(AM_Reel,AM_Mag,$A34,AM_Ex,Exercice_Courant)</f>
        <v/>
      </c>
      <c r="Y34" s="156">
        <f>SUMIFS(AM_Reseau,AM_Mag,$A34,AM_Ex,Exercice_Courant)</f>
        <v/>
      </c>
      <c r="Z34" s="162">
        <f>IF(Y34&gt;0,X34/Y34-1,"")</f>
        <v/>
      </c>
      <c r="AA34" s="161">
        <f>IF(G34&gt;0,SUMIFS(V_CANet,V_Mag,$A34,V_Ex,Exercice_Courant,V_Canal,"Livraison")/G34,"")</f>
        <v/>
      </c>
      <c r="AB34" s="159">
        <f>SUMIFS(R_Salaries,R_Mag,$A34,R_Ex,Exercice_Courant)</f>
        <v/>
      </c>
      <c r="AC34" s="163">
        <f>IF(COUNTIFS(R_Mag,$A34,R_Ex,Exercice_Courant)&gt;0,AB34/COUNTIFS(R_Mag,$A34,R_Ex,Exercice_Courant),"")</f>
        <v/>
      </c>
      <c r="AD34" s="159">
        <f>SUMIFS(R_Heures,R_Mag,$A34,R_Ex,Exercice_Courant)</f>
        <v/>
      </c>
      <c r="AE34" s="164">
        <f>IF(AB34&gt;0,SUMIFS(R_Abs,R_Mag,$A34,R_Ex,Exercice_Courant)/AB34,"")</f>
        <v/>
      </c>
      <c r="AF34" s="163">
        <f>IF(AB34&gt;0,SUMIFS(R_HS,R_Mag,$A34,R_Ex,Exercice_Courant)/AB34,"")</f>
        <v/>
      </c>
      <c r="AG34" s="160">
        <f>IF(AD34&gt;0,G34/AD34,"")</f>
        <v/>
      </c>
      <c r="AH34" s="164">
        <f>IF(SUMIFS(R_Salaries,R_Mag,$A34)&gt;0,SUMIFS(R_Abs,R_Mag,$A34)/SUMIFS(R_Salaries,R_Mag,$A34),"")</f>
        <v/>
      </c>
      <c r="AI34" s="163">
        <f>IF(SUMIFS(R_Salaries,R_Mag,$A34)&gt;0,SUMIFS(R_HS,R_Mag,$A34)/SUMIFS(R_Salaries,R_Mag,$A34),"")</f>
        <v/>
      </c>
      <c r="AJ34" s="165">
        <f>IF(AND(E34&lt;=Debut_N1,OR(F34="",F34&gt;=Fin_Exercice)),1,0)</f>
        <v/>
      </c>
      <c r="AK34" s="104">
        <f>IF(E34&gt;Debut_N1,"Ouverture",IF(AND(F34&lt;&gt;"",F34&lt;=Fin_Exercice),"Fermeture",""))</f>
        <v/>
      </c>
      <c r="AL34" s="157">
        <f>IF(SUMIFS(V_CANet,V_Mag,$A34,V_Mois,"&gt;="&amp;Periode_A_Debut,V_Mois,"&lt;="&amp;Periode_A_Fin)&gt;0,1-SUMIFS(V_Cout,V_Mag,$A34,V_Mois,"&gt;="&amp;Periode_A_Debut,V_Mois,"&lt;="&amp;Periode_A_Fin)/SUMIFS(V_CANet,V_Mag,$A34,V_Mois,"&gt;="&amp;Periode_A_Debut,V_Mois,"&lt;="&amp;Periode_A_Fin),"")</f>
        <v/>
      </c>
      <c r="AM34" s="157">
        <f>IF(SUMIFS(V_CANet,V_Mag,$A34,V_Mois,"&gt;="&amp;Periode_B_Debut,V_Mois,"&lt;="&amp;Periode_B_Fin)&gt;0,1-SUMIFS(V_Cout,V_Mag,$A34,V_Mois,"&gt;="&amp;Periode_B_Debut,V_Mois,"&lt;="&amp;Periode_B_Fin)/SUMIFS(V_CANet,V_Mag,$A34,V_Mois,"&gt;="&amp;Periode_B_Debut,V_Mois,"&lt;="&amp;Periode_B_Fin),"")</f>
        <v/>
      </c>
      <c r="AN34" s="166">
        <f>IF(AND(ISNUMBER(AL34),ISNUMBER(AM34)),(AM34-AL34)*100,"")</f>
        <v/>
      </c>
      <c r="AO34" s="165">
        <f>IF(OR(Region_Filtre="Toutes",C34=Region_Filtre),1,0)</f>
        <v/>
      </c>
      <c r="AP34" s="156">
        <f>SUMIFS(V_CANet,V_Mag,$A34,V_Ex,Exercice_Courant,V_Canal,Crit_Canal)</f>
        <v/>
      </c>
      <c r="AQ34" s="156">
        <f>SUMIFS(V_CANet,V_Mag,$A34,V_Ex,Exercice_Precedent,V_Canal,Crit_Canal)</f>
        <v/>
      </c>
      <c r="AR34" s="165">
        <f>IF(ISNUMBER(J34),RANK(J34,$J$2:$J$121,0),"")</f>
        <v/>
      </c>
      <c r="AS34" s="165">
        <f>RANK(G34,$G$2:$G$121,0)</f>
        <v/>
      </c>
      <c r="AT34" s="165">
        <f>IF(ISNUMBER(O34),RANK(O34,$O$2:$O$121,0),"")</f>
        <v/>
      </c>
      <c r="AU34" s="165">
        <f>IF(ISNUMBER(V34),RANK(V34,$V$2:$V$121,1),"")</f>
        <v/>
      </c>
      <c r="AV34" s="167">
        <f>IF(AND(AO34=1,ISNUMBER(J34)),J34+ROW()/10^9,9)</f>
        <v/>
      </c>
      <c r="AW34" s="168">
        <f>IF(ISNUMBER(AN34),AN34+ROW()/10^7,999)</f>
        <v/>
      </c>
      <c r="AX34" s="167">
        <f>IF(ISNUMBER(W34),W34+ROW()/10^9,-1)</f>
        <v/>
      </c>
      <c r="AY34" s="167">
        <f>IF(ISNUMBER(AH34),AH34+ROW()/10^9,-1)</f>
        <v/>
      </c>
      <c r="AZ34" s="165">
        <f>IF(AK34="","",SUMPRODUCT(--($AK$2:AK34&lt;&gt;"")))</f>
        <v/>
      </c>
      <c r="BA34" s="165">
        <f>IF(AND(ISNUMBER(AN34),AN34&lt;=Seuil_Derive_Marge_Pt),1,0)</f>
        <v/>
      </c>
      <c r="BB34" s="167">
        <f>IF(ISNUMBER(S34),S34+ROW()/10^9,9)</f>
        <v/>
      </c>
    </row>
    <row r="35">
      <c r="A35" s="104">
        <f>REF_MAGASINS!A35</f>
        <v/>
      </c>
      <c r="B35" s="104">
        <f>REF_MAGASINS!C35</f>
        <v/>
      </c>
      <c r="C35" s="104">
        <f>REF_MAGASINS!D35</f>
        <v/>
      </c>
      <c r="D35" s="104">
        <f>REF_MAGASINS!E35</f>
        <v/>
      </c>
      <c r="E35" s="155">
        <f>REF_MAGASINS!K35</f>
        <v/>
      </c>
      <c r="F35" s="155">
        <f>IF(REF_MAGASINS!L35="","",REF_MAGASINS!L35)</f>
        <v/>
      </c>
      <c r="G35" s="156">
        <f>SUMIFS(V_CANet,V_Mag,$A35,V_Ex,Exercice_Courant)</f>
        <v/>
      </c>
      <c r="H35" s="156">
        <f>SUMIFS(V_Cout,V_Mag,$A35,V_Ex,Exercice_Courant)</f>
        <v/>
      </c>
      <c r="I35" s="156">
        <f>G35-H35</f>
        <v/>
      </c>
      <c r="J35" s="157">
        <f>IF(G35&gt;0,I35/G35,"")</f>
        <v/>
      </c>
      <c r="K35" s="156">
        <f>SUMIFS(V_CANet,V_Mag,$A35,V_Ex,Exercice_Precedent)</f>
        <v/>
      </c>
      <c r="L35" s="157">
        <f>IF(K35&gt;0,(K35-SUMIFS(V_Cout,V_Mag,$A35,V_Ex,Exercice_Precedent))/K35,"")</f>
        <v/>
      </c>
      <c r="M35" s="158">
        <f>IF(K35&gt;0,G35/K35-1,"")</f>
        <v/>
      </c>
      <c r="N35" s="159">
        <f>SUMIFS(V_Tickets,V_Mag,$A35,V_Ex,Exercice_Courant)</f>
        <v/>
      </c>
      <c r="O35" s="160">
        <f>IF(N35&gt;0,G35/N35,"")</f>
        <v/>
      </c>
      <c r="P35" s="159">
        <f>SUMIFS(V_Jours,V_Mag,$A35,V_Ex,Exercice_Courant,V_Canal,"Sur place")</f>
        <v/>
      </c>
      <c r="Q35" s="156">
        <f>SUMIFS(B_Budget,B_Mag,$A35,B_Mois,"&gt;="&amp;Budget_Debut,B_Mois,"&lt;="&amp;Budget_Fin)</f>
        <v/>
      </c>
      <c r="R35" s="156">
        <f>SUMIFS(V_CANet,V_Mag,$A35,V_Mois,"&gt;="&amp;Budget_Debut,V_Mois,"&lt;="&amp;Budget_Fin)</f>
        <v/>
      </c>
      <c r="S35" s="161">
        <f>IF(Q35&gt;0,R35/Q35,"")</f>
        <v/>
      </c>
      <c r="T35" s="159">
        <f>SUMIFS(S_Sorties,S_Mag,$A35,S_Ex,Exercice_Courant)</f>
        <v/>
      </c>
      <c r="U35" s="159">
        <f>SUMIFS(S_Pertes,S_Mag,$A35,S_Ex,Exercice_Courant)</f>
        <v/>
      </c>
      <c r="V35" s="157">
        <f>IF(T35&gt;0,U35/T35,"")</f>
        <v/>
      </c>
      <c r="W35" s="157">
        <f>IF(SUMIFS(S_Sorties,S_Mag,$A35)&gt;0,SUMIFS(S_Pertes,S_Mag,$A35)/SUMIFS(S_Sorties,S_Mag,$A35),"")</f>
        <v/>
      </c>
      <c r="X35" s="156">
        <f>SUMIFS(AM_Reel,AM_Mag,$A35,AM_Ex,Exercice_Courant)</f>
        <v/>
      </c>
      <c r="Y35" s="156">
        <f>SUMIFS(AM_Reseau,AM_Mag,$A35,AM_Ex,Exercice_Courant)</f>
        <v/>
      </c>
      <c r="Z35" s="162">
        <f>IF(Y35&gt;0,X35/Y35-1,"")</f>
        <v/>
      </c>
      <c r="AA35" s="161">
        <f>IF(G35&gt;0,SUMIFS(V_CANet,V_Mag,$A35,V_Ex,Exercice_Courant,V_Canal,"Livraison")/G35,"")</f>
        <v/>
      </c>
      <c r="AB35" s="159">
        <f>SUMIFS(R_Salaries,R_Mag,$A35,R_Ex,Exercice_Courant)</f>
        <v/>
      </c>
      <c r="AC35" s="163">
        <f>IF(COUNTIFS(R_Mag,$A35,R_Ex,Exercice_Courant)&gt;0,AB35/COUNTIFS(R_Mag,$A35,R_Ex,Exercice_Courant),"")</f>
        <v/>
      </c>
      <c r="AD35" s="159">
        <f>SUMIFS(R_Heures,R_Mag,$A35,R_Ex,Exercice_Courant)</f>
        <v/>
      </c>
      <c r="AE35" s="164">
        <f>IF(AB35&gt;0,SUMIFS(R_Abs,R_Mag,$A35,R_Ex,Exercice_Courant)/AB35,"")</f>
        <v/>
      </c>
      <c r="AF35" s="163">
        <f>IF(AB35&gt;0,SUMIFS(R_HS,R_Mag,$A35,R_Ex,Exercice_Courant)/AB35,"")</f>
        <v/>
      </c>
      <c r="AG35" s="160">
        <f>IF(AD35&gt;0,G35/AD35,"")</f>
        <v/>
      </c>
      <c r="AH35" s="164">
        <f>IF(SUMIFS(R_Salaries,R_Mag,$A35)&gt;0,SUMIFS(R_Abs,R_Mag,$A35)/SUMIFS(R_Salaries,R_Mag,$A35),"")</f>
        <v/>
      </c>
      <c r="AI35" s="163">
        <f>IF(SUMIFS(R_Salaries,R_Mag,$A35)&gt;0,SUMIFS(R_HS,R_Mag,$A35)/SUMIFS(R_Salaries,R_Mag,$A35),"")</f>
        <v/>
      </c>
      <c r="AJ35" s="165">
        <f>IF(AND(E35&lt;=Debut_N1,OR(F35="",F35&gt;=Fin_Exercice)),1,0)</f>
        <v/>
      </c>
      <c r="AK35" s="104">
        <f>IF(E35&gt;Debut_N1,"Ouverture",IF(AND(F35&lt;&gt;"",F35&lt;=Fin_Exercice),"Fermeture",""))</f>
        <v/>
      </c>
      <c r="AL35" s="157">
        <f>IF(SUMIFS(V_CANet,V_Mag,$A35,V_Mois,"&gt;="&amp;Periode_A_Debut,V_Mois,"&lt;="&amp;Periode_A_Fin)&gt;0,1-SUMIFS(V_Cout,V_Mag,$A35,V_Mois,"&gt;="&amp;Periode_A_Debut,V_Mois,"&lt;="&amp;Periode_A_Fin)/SUMIFS(V_CANet,V_Mag,$A35,V_Mois,"&gt;="&amp;Periode_A_Debut,V_Mois,"&lt;="&amp;Periode_A_Fin),"")</f>
        <v/>
      </c>
      <c r="AM35" s="157">
        <f>IF(SUMIFS(V_CANet,V_Mag,$A35,V_Mois,"&gt;="&amp;Periode_B_Debut,V_Mois,"&lt;="&amp;Periode_B_Fin)&gt;0,1-SUMIFS(V_Cout,V_Mag,$A35,V_Mois,"&gt;="&amp;Periode_B_Debut,V_Mois,"&lt;="&amp;Periode_B_Fin)/SUMIFS(V_CANet,V_Mag,$A35,V_Mois,"&gt;="&amp;Periode_B_Debut,V_Mois,"&lt;="&amp;Periode_B_Fin),"")</f>
        <v/>
      </c>
      <c r="AN35" s="166">
        <f>IF(AND(ISNUMBER(AL35),ISNUMBER(AM35)),(AM35-AL35)*100,"")</f>
        <v/>
      </c>
      <c r="AO35" s="165">
        <f>IF(OR(Region_Filtre="Toutes",C35=Region_Filtre),1,0)</f>
        <v/>
      </c>
      <c r="AP35" s="156">
        <f>SUMIFS(V_CANet,V_Mag,$A35,V_Ex,Exercice_Courant,V_Canal,Crit_Canal)</f>
        <v/>
      </c>
      <c r="AQ35" s="156">
        <f>SUMIFS(V_CANet,V_Mag,$A35,V_Ex,Exercice_Precedent,V_Canal,Crit_Canal)</f>
        <v/>
      </c>
      <c r="AR35" s="165">
        <f>IF(ISNUMBER(J35),RANK(J35,$J$2:$J$121,0),"")</f>
        <v/>
      </c>
      <c r="AS35" s="165">
        <f>RANK(G35,$G$2:$G$121,0)</f>
        <v/>
      </c>
      <c r="AT35" s="165">
        <f>IF(ISNUMBER(O35),RANK(O35,$O$2:$O$121,0),"")</f>
        <v/>
      </c>
      <c r="AU35" s="165">
        <f>IF(ISNUMBER(V35),RANK(V35,$V$2:$V$121,1),"")</f>
        <v/>
      </c>
      <c r="AV35" s="167">
        <f>IF(AND(AO35=1,ISNUMBER(J35)),J35+ROW()/10^9,9)</f>
        <v/>
      </c>
      <c r="AW35" s="168">
        <f>IF(ISNUMBER(AN35),AN35+ROW()/10^7,999)</f>
        <v/>
      </c>
      <c r="AX35" s="167">
        <f>IF(ISNUMBER(W35),W35+ROW()/10^9,-1)</f>
        <v/>
      </c>
      <c r="AY35" s="167">
        <f>IF(ISNUMBER(AH35),AH35+ROW()/10^9,-1)</f>
        <v/>
      </c>
      <c r="AZ35" s="165">
        <f>IF(AK35="","",SUMPRODUCT(--($AK$2:AK35&lt;&gt;"")))</f>
        <v/>
      </c>
      <c r="BA35" s="165">
        <f>IF(AND(ISNUMBER(AN35),AN35&lt;=Seuil_Derive_Marge_Pt),1,0)</f>
        <v/>
      </c>
      <c r="BB35" s="167">
        <f>IF(ISNUMBER(S35),S35+ROW()/10^9,9)</f>
        <v/>
      </c>
    </row>
    <row r="36">
      <c r="A36" s="104">
        <f>REF_MAGASINS!A36</f>
        <v/>
      </c>
      <c r="B36" s="104">
        <f>REF_MAGASINS!C36</f>
        <v/>
      </c>
      <c r="C36" s="104">
        <f>REF_MAGASINS!D36</f>
        <v/>
      </c>
      <c r="D36" s="104">
        <f>REF_MAGASINS!E36</f>
        <v/>
      </c>
      <c r="E36" s="155">
        <f>REF_MAGASINS!K36</f>
        <v/>
      </c>
      <c r="F36" s="155">
        <f>IF(REF_MAGASINS!L36="","",REF_MAGASINS!L36)</f>
        <v/>
      </c>
      <c r="G36" s="156">
        <f>SUMIFS(V_CANet,V_Mag,$A36,V_Ex,Exercice_Courant)</f>
        <v/>
      </c>
      <c r="H36" s="156">
        <f>SUMIFS(V_Cout,V_Mag,$A36,V_Ex,Exercice_Courant)</f>
        <v/>
      </c>
      <c r="I36" s="156">
        <f>G36-H36</f>
        <v/>
      </c>
      <c r="J36" s="157">
        <f>IF(G36&gt;0,I36/G36,"")</f>
        <v/>
      </c>
      <c r="K36" s="156">
        <f>SUMIFS(V_CANet,V_Mag,$A36,V_Ex,Exercice_Precedent)</f>
        <v/>
      </c>
      <c r="L36" s="157">
        <f>IF(K36&gt;0,(K36-SUMIFS(V_Cout,V_Mag,$A36,V_Ex,Exercice_Precedent))/K36,"")</f>
        <v/>
      </c>
      <c r="M36" s="158">
        <f>IF(K36&gt;0,G36/K36-1,"")</f>
        <v/>
      </c>
      <c r="N36" s="159">
        <f>SUMIFS(V_Tickets,V_Mag,$A36,V_Ex,Exercice_Courant)</f>
        <v/>
      </c>
      <c r="O36" s="160">
        <f>IF(N36&gt;0,G36/N36,"")</f>
        <v/>
      </c>
      <c r="P36" s="159">
        <f>SUMIFS(V_Jours,V_Mag,$A36,V_Ex,Exercice_Courant,V_Canal,"Sur place")</f>
        <v/>
      </c>
      <c r="Q36" s="156">
        <f>SUMIFS(B_Budget,B_Mag,$A36,B_Mois,"&gt;="&amp;Budget_Debut,B_Mois,"&lt;="&amp;Budget_Fin)</f>
        <v/>
      </c>
      <c r="R36" s="156">
        <f>SUMIFS(V_CANet,V_Mag,$A36,V_Mois,"&gt;="&amp;Budget_Debut,V_Mois,"&lt;="&amp;Budget_Fin)</f>
        <v/>
      </c>
      <c r="S36" s="161">
        <f>IF(Q36&gt;0,R36/Q36,"")</f>
        <v/>
      </c>
      <c r="T36" s="159">
        <f>SUMIFS(S_Sorties,S_Mag,$A36,S_Ex,Exercice_Courant)</f>
        <v/>
      </c>
      <c r="U36" s="159">
        <f>SUMIFS(S_Pertes,S_Mag,$A36,S_Ex,Exercice_Courant)</f>
        <v/>
      </c>
      <c r="V36" s="157">
        <f>IF(T36&gt;0,U36/T36,"")</f>
        <v/>
      </c>
      <c r="W36" s="157">
        <f>IF(SUMIFS(S_Sorties,S_Mag,$A36)&gt;0,SUMIFS(S_Pertes,S_Mag,$A36)/SUMIFS(S_Sorties,S_Mag,$A36),"")</f>
        <v/>
      </c>
      <c r="X36" s="156">
        <f>SUMIFS(AM_Reel,AM_Mag,$A36,AM_Ex,Exercice_Courant)</f>
        <v/>
      </c>
      <c r="Y36" s="156">
        <f>SUMIFS(AM_Reseau,AM_Mag,$A36,AM_Ex,Exercice_Courant)</f>
        <v/>
      </c>
      <c r="Z36" s="162">
        <f>IF(Y36&gt;0,X36/Y36-1,"")</f>
        <v/>
      </c>
      <c r="AA36" s="161">
        <f>IF(G36&gt;0,SUMIFS(V_CANet,V_Mag,$A36,V_Ex,Exercice_Courant,V_Canal,"Livraison")/G36,"")</f>
        <v/>
      </c>
      <c r="AB36" s="159">
        <f>SUMIFS(R_Salaries,R_Mag,$A36,R_Ex,Exercice_Courant)</f>
        <v/>
      </c>
      <c r="AC36" s="163">
        <f>IF(COUNTIFS(R_Mag,$A36,R_Ex,Exercice_Courant)&gt;0,AB36/COUNTIFS(R_Mag,$A36,R_Ex,Exercice_Courant),"")</f>
        <v/>
      </c>
      <c r="AD36" s="159">
        <f>SUMIFS(R_Heures,R_Mag,$A36,R_Ex,Exercice_Courant)</f>
        <v/>
      </c>
      <c r="AE36" s="164">
        <f>IF(AB36&gt;0,SUMIFS(R_Abs,R_Mag,$A36,R_Ex,Exercice_Courant)/AB36,"")</f>
        <v/>
      </c>
      <c r="AF36" s="163">
        <f>IF(AB36&gt;0,SUMIFS(R_HS,R_Mag,$A36,R_Ex,Exercice_Courant)/AB36,"")</f>
        <v/>
      </c>
      <c r="AG36" s="160">
        <f>IF(AD36&gt;0,G36/AD36,"")</f>
        <v/>
      </c>
      <c r="AH36" s="164">
        <f>IF(SUMIFS(R_Salaries,R_Mag,$A36)&gt;0,SUMIFS(R_Abs,R_Mag,$A36)/SUMIFS(R_Salaries,R_Mag,$A36),"")</f>
        <v/>
      </c>
      <c r="AI36" s="163">
        <f>IF(SUMIFS(R_Salaries,R_Mag,$A36)&gt;0,SUMIFS(R_HS,R_Mag,$A36)/SUMIFS(R_Salaries,R_Mag,$A36),"")</f>
        <v/>
      </c>
      <c r="AJ36" s="165">
        <f>IF(AND(E36&lt;=Debut_N1,OR(F36="",F36&gt;=Fin_Exercice)),1,0)</f>
        <v/>
      </c>
      <c r="AK36" s="104">
        <f>IF(E36&gt;Debut_N1,"Ouverture",IF(AND(F36&lt;&gt;"",F36&lt;=Fin_Exercice),"Fermeture",""))</f>
        <v/>
      </c>
      <c r="AL36" s="157">
        <f>IF(SUMIFS(V_CANet,V_Mag,$A36,V_Mois,"&gt;="&amp;Periode_A_Debut,V_Mois,"&lt;="&amp;Periode_A_Fin)&gt;0,1-SUMIFS(V_Cout,V_Mag,$A36,V_Mois,"&gt;="&amp;Periode_A_Debut,V_Mois,"&lt;="&amp;Periode_A_Fin)/SUMIFS(V_CANet,V_Mag,$A36,V_Mois,"&gt;="&amp;Periode_A_Debut,V_Mois,"&lt;="&amp;Periode_A_Fin),"")</f>
        <v/>
      </c>
      <c r="AM36" s="157">
        <f>IF(SUMIFS(V_CANet,V_Mag,$A36,V_Mois,"&gt;="&amp;Periode_B_Debut,V_Mois,"&lt;="&amp;Periode_B_Fin)&gt;0,1-SUMIFS(V_Cout,V_Mag,$A36,V_Mois,"&gt;="&amp;Periode_B_Debut,V_Mois,"&lt;="&amp;Periode_B_Fin)/SUMIFS(V_CANet,V_Mag,$A36,V_Mois,"&gt;="&amp;Periode_B_Debut,V_Mois,"&lt;="&amp;Periode_B_Fin),"")</f>
        <v/>
      </c>
      <c r="AN36" s="166">
        <f>IF(AND(ISNUMBER(AL36),ISNUMBER(AM36)),(AM36-AL36)*100,"")</f>
        <v/>
      </c>
      <c r="AO36" s="165">
        <f>IF(OR(Region_Filtre="Toutes",C36=Region_Filtre),1,0)</f>
        <v/>
      </c>
      <c r="AP36" s="156">
        <f>SUMIFS(V_CANet,V_Mag,$A36,V_Ex,Exercice_Courant,V_Canal,Crit_Canal)</f>
        <v/>
      </c>
      <c r="AQ36" s="156">
        <f>SUMIFS(V_CANet,V_Mag,$A36,V_Ex,Exercice_Precedent,V_Canal,Crit_Canal)</f>
        <v/>
      </c>
      <c r="AR36" s="165">
        <f>IF(ISNUMBER(J36),RANK(J36,$J$2:$J$121,0),"")</f>
        <v/>
      </c>
      <c r="AS36" s="165">
        <f>RANK(G36,$G$2:$G$121,0)</f>
        <v/>
      </c>
      <c r="AT36" s="165">
        <f>IF(ISNUMBER(O36),RANK(O36,$O$2:$O$121,0),"")</f>
        <v/>
      </c>
      <c r="AU36" s="165">
        <f>IF(ISNUMBER(V36),RANK(V36,$V$2:$V$121,1),"")</f>
        <v/>
      </c>
      <c r="AV36" s="167">
        <f>IF(AND(AO36=1,ISNUMBER(J36)),J36+ROW()/10^9,9)</f>
        <v/>
      </c>
      <c r="AW36" s="168">
        <f>IF(ISNUMBER(AN36),AN36+ROW()/10^7,999)</f>
        <v/>
      </c>
      <c r="AX36" s="167">
        <f>IF(ISNUMBER(W36),W36+ROW()/10^9,-1)</f>
        <v/>
      </c>
      <c r="AY36" s="167">
        <f>IF(ISNUMBER(AH36),AH36+ROW()/10^9,-1)</f>
        <v/>
      </c>
      <c r="AZ36" s="165">
        <f>IF(AK36="","",SUMPRODUCT(--($AK$2:AK36&lt;&gt;"")))</f>
        <v/>
      </c>
      <c r="BA36" s="165">
        <f>IF(AND(ISNUMBER(AN36),AN36&lt;=Seuil_Derive_Marge_Pt),1,0)</f>
        <v/>
      </c>
      <c r="BB36" s="167">
        <f>IF(ISNUMBER(S36),S36+ROW()/10^9,9)</f>
        <v/>
      </c>
    </row>
    <row r="37">
      <c r="A37" s="104">
        <f>REF_MAGASINS!A37</f>
        <v/>
      </c>
      <c r="B37" s="104">
        <f>REF_MAGASINS!C37</f>
        <v/>
      </c>
      <c r="C37" s="104">
        <f>REF_MAGASINS!D37</f>
        <v/>
      </c>
      <c r="D37" s="104">
        <f>REF_MAGASINS!E37</f>
        <v/>
      </c>
      <c r="E37" s="155">
        <f>REF_MAGASINS!K37</f>
        <v/>
      </c>
      <c r="F37" s="155">
        <f>IF(REF_MAGASINS!L37="","",REF_MAGASINS!L37)</f>
        <v/>
      </c>
      <c r="G37" s="156">
        <f>SUMIFS(V_CANet,V_Mag,$A37,V_Ex,Exercice_Courant)</f>
        <v/>
      </c>
      <c r="H37" s="156">
        <f>SUMIFS(V_Cout,V_Mag,$A37,V_Ex,Exercice_Courant)</f>
        <v/>
      </c>
      <c r="I37" s="156">
        <f>G37-H37</f>
        <v/>
      </c>
      <c r="J37" s="157">
        <f>IF(G37&gt;0,I37/G37,"")</f>
        <v/>
      </c>
      <c r="K37" s="156">
        <f>SUMIFS(V_CANet,V_Mag,$A37,V_Ex,Exercice_Precedent)</f>
        <v/>
      </c>
      <c r="L37" s="157">
        <f>IF(K37&gt;0,(K37-SUMIFS(V_Cout,V_Mag,$A37,V_Ex,Exercice_Precedent))/K37,"")</f>
        <v/>
      </c>
      <c r="M37" s="158">
        <f>IF(K37&gt;0,G37/K37-1,"")</f>
        <v/>
      </c>
      <c r="N37" s="159">
        <f>SUMIFS(V_Tickets,V_Mag,$A37,V_Ex,Exercice_Courant)</f>
        <v/>
      </c>
      <c r="O37" s="160">
        <f>IF(N37&gt;0,G37/N37,"")</f>
        <v/>
      </c>
      <c r="P37" s="159">
        <f>SUMIFS(V_Jours,V_Mag,$A37,V_Ex,Exercice_Courant,V_Canal,"Sur place")</f>
        <v/>
      </c>
      <c r="Q37" s="156">
        <f>SUMIFS(B_Budget,B_Mag,$A37,B_Mois,"&gt;="&amp;Budget_Debut,B_Mois,"&lt;="&amp;Budget_Fin)</f>
        <v/>
      </c>
      <c r="R37" s="156">
        <f>SUMIFS(V_CANet,V_Mag,$A37,V_Mois,"&gt;="&amp;Budget_Debut,V_Mois,"&lt;="&amp;Budget_Fin)</f>
        <v/>
      </c>
      <c r="S37" s="161">
        <f>IF(Q37&gt;0,R37/Q37,"")</f>
        <v/>
      </c>
      <c r="T37" s="159">
        <f>SUMIFS(S_Sorties,S_Mag,$A37,S_Ex,Exercice_Courant)</f>
        <v/>
      </c>
      <c r="U37" s="159">
        <f>SUMIFS(S_Pertes,S_Mag,$A37,S_Ex,Exercice_Courant)</f>
        <v/>
      </c>
      <c r="V37" s="157">
        <f>IF(T37&gt;0,U37/T37,"")</f>
        <v/>
      </c>
      <c r="W37" s="157">
        <f>IF(SUMIFS(S_Sorties,S_Mag,$A37)&gt;0,SUMIFS(S_Pertes,S_Mag,$A37)/SUMIFS(S_Sorties,S_Mag,$A37),"")</f>
        <v/>
      </c>
      <c r="X37" s="156">
        <f>SUMIFS(AM_Reel,AM_Mag,$A37,AM_Ex,Exercice_Courant)</f>
        <v/>
      </c>
      <c r="Y37" s="156">
        <f>SUMIFS(AM_Reseau,AM_Mag,$A37,AM_Ex,Exercice_Courant)</f>
        <v/>
      </c>
      <c r="Z37" s="162">
        <f>IF(Y37&gt;0,X37/Y37-1,"")</f>
        <v/>
      </c>
      <c r="AA37" s="161">
        <f>IF(G37&gt;0,SUMIFS(V_CANet,V_Mag,$A37,V_Ex,Exercice_Courant,V_Canal,"Livraison")/G37,"")</f>
        <v/>
      </c>
      <c r="AB37" s="159">
        <f>SUMIFS(R_Salaries,R_Mag,$A37,R_Ex,Exercice_Courant)</f>
        <v/>
      </c>
      <c r="AC37" s="163">
        <f>IF(COUNTIFS(R_Mag,$A37,R_Ex,Exercice_Courant)&gt;0,AB37/COUNTIFS(R_Mag,$A37,R_Ex,Exercice_Courant),"")</f>
        <v/>
      </c>
      <c r="AD37" s="159">
        <f>SUMIFS(R_Heures,R_Mag,$A37,R_Ex,Exercice_Courant)</f>
        <v/>
      </c>
      <c r="AE37" s="164">
        <f>IF(AB37&gt;0,SUMIFS(R_Abs,R_Mag,$A37,R_Ex,Exercice_Courant)/AB37,"")</f>
        <v/>
      </c>
      <c r="AF37" s="163">
        <f>IF(AB37&gt;0,SUMIFS(R_HS,R_Mag,$A37,R_Ex,Exercice_Courant)/AB37,"")</f>
        <v/>
      </c>
      <c r="AG37" s="160">
        <f>IF(AD37&gt;0,G37/AD37,"")</f>
        <v/>
      </c>
      <c r="AH37" s="164">
        <f>IF(SUMIFS(R_Salaries,R_Mag,$A37)&gt;0,SUMIFS(R_Abs,R_Mag,$A37)/SUMIFS(R_Salaries,R_Mag,$A37),"")</f>
        <v/>
      </c>
      <c r="AI37" s="163">
        <f>IF(SUMIFS(R_Salaries,R_Mag,$A37)&gt;0,SUMIFS(R_HS,R_Mag,$A37)/SUMIFS(R_Salaries,R_Mag,$A37),"")</f>
        <v/>
      </c>
      <c r="AJ37" s="165">
        <f>IF(AND(E37&lt;=Debut_N1,OR(F37="",F37&gt;=Fin_Exercice)),1,0)</f>
        <v/>
      </c>
      <c r="AK37" s="104">
        <f>IF(E37&gt;Debut_N1,"Ouverture",IF(AND(F37&lt;&gt;"",F37&lt;=Fin_Exercice),"Fermeture",""))</f>
        <v/>
      </c>
      <c r="AL37" s="157">
        <f>IF(SUMIFS(V_CANet,V_Mag,$A37,V_Mois,"&gt;="&amp;Periode_A_Debut,V_Mois,"&lt;="&amp;Periode_A_Fin)&gt;0,1-SUMIFS(V_Cout,V_Mag,$A37,V_Mois,"&gt;="&amp;Periode_A_Debut,V_Mois,"&lt;="&amp;Periode_A_Fin)/SUMIFS(V_CANet,V_Mag,$A37,V_Mois,"&gt;="&amp;Periode_A_Debut,V_Mois,"&lt;="&amp;Periode_A_Fin),"")</f>
        <v/>
      </c>
      <c r="AM37" s="157">
        <f>IF(SUMIFS(V_CANet,V_Mag,$A37,V_Mois,"&gt;="&amp;Periode_B_Debut,V_Mois,"&lt;="&amp;Periode_B_Fin)&gt;0,1-SUMIFS(V_Cout,V_Mag,$A37,V_Mois,"&gt;="&amp;Periode_B_Debut,V_Mois,"&lt;="&amp;Periode_B_Fin)/SUMIFS(V_CANet,V_Mag,$A37,V_Mois,"&gt;="&amp;Periode_B_Debut,V_Mois,"&lt;="&amp;Periode_B_Fin),"")</f>
        <v/>
      </c>
      <c r="AN37" s="166">
        <f>IF(AND(ISNUMBER(AL37),ISNUMBER(AM37)),(AM37-AL37)*100,"")</f>
        <v/>
      </c>
      <c r="AO37" s="165">
        <f>IF(OR(Region_Filtre="Toutes",C37=Region_Filtre),1,0)</f>
        <v/>
      </c>
      <c r="AP37" s="156">
        <f>SUMIFS(V_CANet,V_Mag,$A37,V_Ex,Exercice_Courant,V_Canal,Crit_Canal)</f>
        <v/>
      </c>
      <c r="AQ37" s="156">
        <f>SUMIFS(V_CANet,V_Mag,$A37,V_Ex,Exercice_Precedent,V_Canal,Crit_Canal)</f>
        <v/>
      </c>
      <c r="AR37" s="165">
        <f>IF(ISNUMBER(J37),RANK(J37,$J$2:$J$121,0),"")</f>
        <v/>
      </c>
      <c r="AS37" s="165">
        <f>RANK(G37,$G$2:$G$121,0)</f>
        <v/>
      </c>
      <c r="AT37" s="165">
        <f>IF(ISNUMBER(O37),RANK(O37,$O$2:$O$121,0),"")</f>
        <v/>
      </c>
      <c r="AU37" s="165">
        <f>IF(ISNUMBER(V37),RANK(V37,$V$2:$V$121,1),"")</f>
        <v/>
      </c>
      <c r="AV37" s="167">
        <f>IF(AND(AO37=1,ISNUMBER(J37)),J37+ROW()/10^9,9)</f>
        <v/>
      </c>
      <c r="AW37" s="168">
        <f>IF(ISNUMBER(AN37),AN37+ROW()/10^7,999)</f>
        <v/>
      </c>
      <c r="AX37" s="167">
        <f>IF(ISNUMBER(W37),W37+ROW()/10^9,-1)</f>
        <v/>
      </c>
      <c r="AY37" s="167">
        <f>IF(ISNUMBER(AH37),AH37+ROW()/10^9,-1)</f>
        <v/>
      </c>
      <c r="AZ37" s="165">
        <f>IF(AK37="","",SUMPRODUCT(--($AK$2:AK37&lt;&gt;"")))</f>
        <v/>
      </c>
      <c r="BA37" s="165">
        <f>IF(AND(ISNUMBER(AN37),AN37&lt;=Seuil_Derive_Marge_Pt),1,0)</f>
        <v/>
      </c>
      <c r="BB37" s="167">
        <f>IF(ISNUMBER(S37),S37+ROW()/10^9,9)</f>
        <v/>
      </c>
    </row>
    <row r="38">
      <c r="A38" s="104">
        <f>REF_MAGASINS!A38</f>
        <v/>
      </c>
      <c r="B38" s="104">
        <f>REF_MAGASINS!C38</f>
        <v/>
      </c>
      <c r="C38" s="104">
        <f>REF_MAGASINS!D38</f>
        <v/>
      </c>
      <c r="D38" s="104">
        <f>REF_MAGASINS!E38</f>
        <v/>
      </c>
      <c r="E38" s="155">
        <f>REF_MAGASINS!K38</f>
        <v/>
      </c>
      <c r="F38" s="155">
        <f>IF(REF_MAGASINS!L38="","",REF_MAGASINS!L38)</f>
        <v/>
      </c>
      <c r="G38" s="156">
        <f>SUMIFS(V_CANet,V_Mag,$A38,V_Ex,Exercice_Courant)</f>
        <v/>
      </c>
      <c r="H38" s="156">
        <f>SUMIFS(V_Cout,V_Mag,$A38,V_Ex,Exercice_Courant)</f>
        <v/>
      </c>
      <c r="I38" s="156">
        <f>G38-H38</f>
        <v/>
      </c>
      <c r="J38" s="157">
        <f>IF(G38&gt;0,I38/G38,"")</f>
        <v/>
      </c>
      <c r="K38" s="156">
        <f>SUMIFS(V_CANet,V_Mag,$A38,V_Ex,Exercice_Precedent)</f>
        <v/>
      </c>
      <c r="L38" s="157">
        <f>IF(K38&gt;0,(K38-SUMIFS(V_Cout,V_Mag,$A38,V_Ex,Exercice_Precedent))/K38,"")</f>
        <v/>
      </c>
      <c r="M38" s="158">
        <f>IF(K38&gt;0,G38/K38-1,"")</f>
        <v/>
      </c>
      <c r="N38" s="159">
        <f>SUMIFS(V_Tickets,V_Mag,$A38,V_Ex,Exercice_Courant)</f>
        <v/>
      </c>
      <c r="O38" s="160">
        <f>IF(N38&gt;0,G38/N38,"")</f>
        <v/>
      </c>
      <c r="P38" s="159">
        <f>SUMIFS(V_Jours,V_Mag,$A38,V_Ex,Exercice_Courant,V_Canal,"Sur place")</f>
        <v/>
      </c>
      <c r="Q38" s="156">
        <f>SUMIFS(B_Budget,B_Mag,$A38,B_Mois,"&gt;="&amp;Budget_Debut,B_Mois,"&lt;="&amp;Budget_Fin)</f>
        <v/>
      </c>
      <c r="R38" s="156">
        <f>SUMIFS(V_CANet,V_Mag,$A38,V_Mois,"&gt;="&amp;Budget_Debut,V_Mois,"&lt;="&amp;Budget_Fin)</f>
        <v/>
      </c>
      <c r="S38" s="161">
        <f>IF(Q38&gt;0,R38/Q38,"")</f>
        <v/>
      </c>
      <c r="T38" s="159">
        <f>SUMIFS(S_Sorties,S_Mag,$A38,S_Ex,Exercice_Courant)</f>
        <v/>
      </c>
      <c r="U38" s="159">
        <f>SUMIFS(S_Pertes,S_Mag,$A38,S_Ex,Exercice_Courant)</f>
        <v/>
      </c>
      <c r="V38" s="157">
        <f>IF(T38&gt;0,U38/T38,"")</f>
        <v/>
      </c>
      <c r="W38" s="157">
        <f>IF(SUMIFS(S_Sorties,S_Mag,$A38)&gt;0,SUMIFS(S_Pertes,S_Mag,$A38)/SUMIFS(S_Sorties,S_Mag,$A38),"")</f>
        <v/>
      </c>
      <c r="X38" s="156">
        <f>SUMIFS(AM_Reel,AM_Mag,$A38,AM_Ex,Exercice_Courant)</f>
        <v/>
      </c>
      <c r="Y38" s="156">
        <f>SUMIFS(AM_Reseau,AM_Mag,$A38,AM_Ex,Exercice_Courant)</f>
        <v/>
      </c>
      <c r="Z38" s="162">
        <f>IF(Y38&gt;0,X38/Y38-1,"")</f>
        <v/>
      </c>
      <c r="AA38" s="161">
        <f>IF(G38&gt;0,SUMIFS(V_CANet,V_Mag,$A38,V_Ex,Exercice_Courant,V_Canal,"Livraison")/G38,"")</f>
        <v/>
      </c>
      <c r="AB38" s="159">
        <f>SUMIFS(R_Salaries,R_Mag,$A38,R_Ex,Exercice_Courant)</f>
        <v/>
      </c>
      <c r="AC38" s="163">
        <f>IF(COUNTIFS(R_Mag,$A38,R_Ex,Exercice_Courant)&gt;0,AB38/COUNTIFS(R_Mag,$A38,R_Ex,Exercice_Courant),"")</f>
        <v/>
      </c>
      <c r="AD38" s="159">
        <f>SUMIFS(R_Heures,R_Mag,$A38,R_Ex,Exercice_Courant)</f>
        <v/>
      </c>
      <c r="AE38" s="164">
        <f>IF(AB38&gt;0,SUMIFS(R_Abs,R_Mag,$A38,R_Ex,Exercice_Courant)/AB38,"")</f>
        <v/>
      </c>
      <c r="AF38" s="163">
        <f>IF(AB38&gt;0,SUMIFS(R_HS,R_Mag,$A38,R_Ex,Exercice_Courant)/AB38,"")</f>
        <v/>
      </c>
      <c r="AG38" s="160">
        <f>IF(AD38&gt;0,G38/AD38,"")</f>
        <v/>
      </c>
      <c r="AH38" s="164">
        <f>IF(SUMIFS(R_Salaries,R_Mag,$A38)&gt;0,SUMIFS(R_Abs,R_Mag,$A38)/SUMIFS(R_Salaries,R_Mag,$A38),"")</f>
        <v/>
      </c>
      <c r="AI38" s="163">
        <f>IF(SUMIFS(R_Salaries,R_Mag,$A38)&gt;0,SUMIFS(R_HS,R_Mag,$A38)/SUMIFS(R_Salaries,R_Mag,$A38),"")</f>
        <v/>
      </c>
      <c r="AJ38" s="165">
        <f>IF(AND(E38&lt;=Debut_N1,OR(F38="",F38&gt;=Fin_Exercice)),1,0)</f>
        <v/>
      </c>
      <c r="AK38" s="104">
        <f>IF(E38&gt;Debut_N1,"Ouverture",IF(AND(F38&lt;&gt;"",F38&lt;=Fin_Exercice),"Fermeture",""))</f>
        <v/>
      </c>
      <c r="AL38" s="157">
        <f>IF(SUMIFS(V_CANet,V_Mag,$A38,V_Mois,"&gt;="&amp;Periode_A_Debut,V_Mois,"&lt;="&amp;Periode_A_Fin)&gt;0,1-SUMIFS(V_Cout,V_Mag,$A38,V_Mois,"&gt;="&amp;Periode_A_Debut,V_Mois,"&lt;="&amp;Periode_A_Fin)/SUMIFS(V_CANet,V_Mag,$A38,V_Mois,"&gt;="&amp;Periode_A_Debut,V_Mois,"&lt;="&amp;Periode_A_Fin),"")</f>
        <v/>
      </c>
      <c r="AM38" s="157">
        <f>IF(SUMIFS(V_CANet,V_Mag,$A38,V_Mois,"&gt;="&amp;Periode_B_Debut,V_Mois,"&lt;="&amp;Periode_B_Fin)&gt;0,1-SUMIFS(V_Cout,V_Mag,$A38,V_Mois,"&gt;="&amp;Periode_B_Debut,V_Mois,"&lt;="&amp;Periode_B_Fin)/SUMIFS(V_CANet,V_Mag,$A38,V_Mois,"&gt;="&amp;Periode_B_Debut,V_Mois,"&lt;="&amp;Periode_B_Fin),"")</f>
        <v/>
      </c>
      <c r="AN38" s="166">
        <f>IF(AND(ISNUMBER(AL38),ISNUMBER(AM38)),(AM38-AL38)*100,"")</f>
        <v/>
      </c>
      <c r="AO38" s="165">
        <f>IF(OR(Region_Filtre="Toutes",C38=Region_Filtre),1,0)</f>
        <v/>
      </c>
      <c r="AP38" s="156">
        <f>SUMIFS(V_CANet,V_Mag,$A38,V_Ex,Exercice_Courant,V_Canal,Crit_Canal)</f>
        <v/>
      </c>
      <c r="AQ38" s="156">
        <f>SUMIFS(V_CANet,V_Mag,$A38,V_Ex,Exercice_Precedent,V_Canal,Crit_Canal)</f>
        <v/>
      </c>
      <c r="AR38" s="165">
        <f>IF(ISNUMBER(J38),RANK(J38,$J$2:$J$121,0),"")</f>
        <v/>
      </c>
      <c r="AS38" s="165">
        <f>RANK(G38,$G$2:$G$121,0)</f>
        <v/>
      </c>
      <c r="AT38" s="165">
        <f>IF(ISNUMBER(O38),RANK(O38,$O$2:$O$121,0),"")</f>
        <v/>
      </c>
      <c r="AU38" s="165">
        <f>IF(ISNUMBER(V38),RANK(V38,$V$2:$V$121,1),"")</f>
        <v/>
      </c>
      <c r="AV38" s="167">
        <f>IF(AND(AO38=1,ISNUMBER(J38)),J38+ROW()/10^9,9)</f>
        <v/>
      </c>
      <c r="AW38" s="168">
        <f>IF(ISNUMBER(AN38),AN38+ROW()/10^7,999)</f>
        <v/>
      </c>
      <c r="AX38" s="167">
        <f>IF(ISNUMBER(W38),W38+ROW()/10^9,-1)</f>
        <v/>
      </c>
      <c r="AY38" s="167">
        <f>IF(ISNUMBER(AH38),AH38+ROW()/10^9,-1)</f>
        <v/>
      </c>
      <c r="AZ38" s="165">
        <f>IF(AK38="","",SUMPRODUCT(--($AK$2:AK38&lt;&gt;"")))</f>
        <v/>
      </c>
      <c r="BA38" s="165">
        <f>IF(AND(ISNUMBER(AN38),AN38&lt;=Seuil_Derive_Marge_Pt),1,0)</f>
        <v/>
      </c>
      <c r="BB38" s="167">
        <f>IF(ISNUMBER(S38),S38+ROW()/10^9,9)</f>
        <v/>
      </c>
    </row>
    <row r="39">
      <c r="A39" s="104">
        <f>REF_MAGASINS!A39</f>
        <v/>
      </c>
      <c r="B39" s="104">
        <f>REF_MAGASINS!C39</f>
        <v/>
      </c>
      <c r="C39" s="104">
        <f>REF_MAGASINS!D39</f>
        <v/>
      </c>
      <c r="D39" s="104">
        <f>REF_MAGASINS!E39</f>
        <v/>
      </c>
      <c r="E39" s="155">
        <f>REF_MAGASINS!K39</f>
        <v/>
      </c>
      <c r="F39" s="155">
        <f>IF(REF_MAGASINS!L39="","",REF_MAGASINS!L39)</f>
        <v/>
      </c>
      <c r="G39" s="156">
        <f>SUMIFS(V_CANet,V_Mag,$A39,V_Ex,Exercice_Courant)</f>
        <v/>
      </c>
      <c r="H39" s="156">
        <f>SUMIFS(V_Cout,V_Mag,$A39,V_Ex,Exercice_Courant)</f>
        <v/>
      </c>
      <c r="I39" s="156">
        <f>G39-H39</f>
        <v/>
      </c>
      <c r="J39" s="157">
        <f>IF(G39&gt;0,I39/G39,"")</f>
        <v/>
      </c>
      <c r="K39" s="156">
        <f>SUMIFS(V_CANet,V_Mag,$A39,V_Ex,Exercice_Precedent)</f>
        <v/>
      </c>
      <c r="L39" s="157">
        <f>IF(K39&gt;0,(K39-SUMIFS(V_Cout,V_Mag,$A39,V_Ex,Exercice_Precedent))/K39,"")</f>
        <v/>
      </c>
      <c r="M39" s="158">
        <f>IF(K39&gt;0,G39/K39-1,"")</f>
        <v/>
      </c>
      <c r="N39" s="159">
        <f>SUMIFS(V_Tickets,V_Mag,$A39,V_Ex,Exercice_Courant)</f>
        <v/>
      </c>
      <c r="O39" s="160">
        <f>IF(N39&gt;0,G39/N39,"")</f>
        <v/>
      </c>
      <c r="P39" s="159">
        <f>SUMIFS(V_Jours,V_Mag,$A39,V_Ex,Exercice_Courant,V_Canal,"Sur place")</f>
        <v/>
      </c>
      <c r="Q39" s="156">
        <f>SUMIFS(B_Budget,B_Mag,$A39,B_Mois,"&gt;="&amp;Budget_Debut,B_Mois,"&lt;="&amp;Budget_Fin)</f>
        <v/>
      </c>
      <c r="R39" s="156">
        <f>SUMIFS(V_CANet,V_Mag,$A39,V_Mois,"&gt;="&amp;Budget_Debut,V_Mois,"&lt;="&amp;Budget_Fin)</f>
        <v/>
      </c>
      <c r="S39" s="161">
        <f>IF(Q39&gt;0,R39/Q39,"")</f>
        <v/>
      </c>
      <c r="T39" s="159">
        <f>SUMIFS(S_Sorties,S_Mag,$A39,S_Ex,Exercice_Courant)</f>
        <v/>
      </c>
      <c r="U39" s="159">
        <f>SUMIFS(S_Pertes,S_Mag,$A39,S_Ex,Exercice_Courant)</f>
        <v/>
      </c>
      <c r="V39" s="157">
        <f>IF(T39&gt;0,U39/T39,"")</f>
        <v/>
      </c>
      <c r="W39" s="157">
        <f>IF(SUMIFS(S_Sorties,S_Mag,$A39)&gt;0,SUMIFS(S_Pertes,S_Mag,$A39)/SUMIFS(S_Sorties,S_Mag,$A39),"")</f>
        <v/>
      </c>
      <c r="X39" s="156">
        <f>SUMIFS(AM_Reel,AM_Mag,$A39,AM_Ex,Exercice_Courant)</f>
        <v/>
      </c>
      <c r="Y39" s="156">
        <f>SUMIFS(AM_Reseau,AM_Mag,$A39,AM_Ex,Exercice_Courant)</f>
        <v/>
      </c>
      <c r="Z39" s="162">
        <f>IF(Y39&gt;0,X39/Y39-1,"")</f>
        <v/>
      </c>
      <c r="AA39" s="161">
        <f>IF(G39&gt;0,SUMIFS(V_CANet,V_Mag,$A39,V_Ex,Exercice_Courant,V_Canal,"Livraison")/G39,"")</f>
        <v/>
      </c>
      <c r="AB39" s="159">
        <f>SUMIFS(R_Salaries,R_Mag,$A39,R_Ex,Exercice_Courant)</f>
        <v/>
      </c>
      <c r="AC39" s="163">
        <f>IF(COUNTIFS(R_Mag,$A39,R_Ex,Exercice_Courant)&gt;0,AB39/COUNTIFS(R_Mag,$A39,R_Ex,Exercice_Courant),"")</f>
        <v/>
      </c>
      <c r="AD39" s="159">
        <f>SUMIFS(R_Heures,R_Mag,$A39,R_Ex,Exercice_Courant)</f>
        <v/>
      </c>
      <c r="AE39" s="164">
        <f>IF(AB39&gt;0,SUMIFS(R_Abs,R_Mag,$A39,R_Ex,Exercice_Courant)/AB39,"")</f>
        <v/>
      </c>
      <c r="AF39" s="163">
        <f>IF(AB39&gt;0,SUMIFS(R_HS,R_Mag,$A39,R_Ex,Exercice_Courant)/AB39,"")</f>
        <v/>
      </c>
      <c r="AG39" s="160">
        <f>IF(AD39&gt;0,G39/AD39,"")</f>
        <v/>
      </c>
      <c r="AH39" s="164">
        <f>IF(SUMIFS(R_Salaries,R_Mag,$A39)&gt;0,SUMIFS(R_Abs,R_Mag,$A39)/SUMIFS(R_Salaries,R_Mag,$A39),"")</f>
        <v/>
      </c>
      <c r="AI39" s="163">
        <f>IF(SUMIFS(R_Salaries,R_Mag,$A39)&gt;0,SUMIFS(R_HS,R_Mag,$A39)/SUMIFS(R_Salaries,R_Mag,$A39),"")</f>
        <v/>
      </c>
      <c r="AJ39" s="165">
        <f>IF(AND(E39&lt;=Debut_N1,OR(F39="",F39&gt;=Fin_Exercice)),1,0)</f>
        <v/>
      </c>
      <c r="AK39" s="104">
        <f>IF(E39&gt;Debut_N1,"Ouverture",IF(AND(F39&lt;&gt;"",F39&lt;=Fin_Exercice),"Fermeture",""))</f>
        <v/>
      </c>
      <c r="AL39" s="157">
        <f>IF(SUMIFS(V_CANet,V_Mag,$A39,V_Mois,"&gt;="&amp;Periode_A_Debut,V_Mois,"&lt;="&amp;Periode_A_Fin)&gt;0,1-SUMIFS(V_Cout,V_Mag,$A39,V_Mois,"&gt;="&amp;Periode_A_Debut,V_Mois,"&lt;="&amp;Periode_A_Fin)/SUMIFS(V_CANet,V_Mag,$A39,V_Mois,"&gt;="&amp;Periode_A_Debut,V_Mois,"&lt;="&amp;Periode_A_Fin),"")</f>
        <v/>
      </c>
      <c r="AM39" s="157">
        <f>IF(SUMIFS(V_CANet,V_Mag,$A39,V_Mois,"&gt;="&amp;Periode_B_Debut,V_Mois,"&lt;="&amp;Periode_B_Fin)&gt;0,1-SUMIFS(V_Cout,V_Mag,$A39,V_Mois,"&gt;="&amp;Periode_B_Debut,V_Mois,"&lt;="&amp;Periode_B_Fin)/SUMIFS(V_CANet,V_Mag,$A39,V_Mois,"&gt;="&amp;Periode_B_Debut,V_Mois,"&lt;="&amp;Periode_B_Fin),"")</f>
        <v/>
      </c>
      <c r="AN39" s="166">
        <f>IF(AND(ISNUMBER(AL39),ISNUMBER(AM39)),(AM39-AL39)*100,"")</f>
        <v/>
      </c>
      <c r="AO39" s="165">
        <f>IF(OR(Region_Filtre="Toutes",C39=Region_Filtre),1,0)</f>
        <v/>
      </c>
      <c r="AP39" s="156">
        <f>SUMIFS(V_CANet,V_Mag,$A39,V_Ex,Exercice_Courant,V_Canal,Crit_Canal)</f>
        <v/>
      </c>
      <c r="AQ39" s="156">
        <f>SUMIFS(V_CANet,V_Mag,$A39,V_Ex,Exercice_Precedent,V_Canal,Crit_Canal)</f>
        <v/>
      </c>
      <c r="AR39" s="165">
        <f>IF(ISNUMBER(J39),RANK(J39,$J$2:$J$121,0),"")</f>
        <v/>
      </c>
      <c r="AS39" s="165">
        <f>RANK(G39,$G$2:$G$121,0)</f>
        <v/>
      </c>
      <c r="AT39" s="165">
        <f>IF(ISNUMBER(O39),RANK(O39,$O$2:$O$121,0),"")</f>
        <v/>
      </c>
      <c r="AU39" s="165">
        <f>IF(ISNUMBER(V39),RANK(V39,$V$2:$V$121,1),"")</f>
        <v/>
      </c>
      <c r="AV39" s="167">
        <f>IF(AND(AO39=1,ISNUMBER(J39)),J39+ROW()/10^9,9)</f>
        <v/>
      </c>
      <c r="AW39" s="168">
        <f>IF(ISNUMBER(AN39),AN39+ROW()/10^7,999)</f>
        <v/>
      </c>
      <c r="AX39" s="167">
        <f>IF(ISNUMBER(W39),W39+ROW()/10^9,-1)</f>
        <v/>
      </c>
      <c r="AY39" s="167">
        <f>IF(ISNUMBER(AH39),AH39+ROW()/10^9,-1)</f>
        <v/>
      </c>
      <c r="AZ39" s="165">
        <f>IF(AK39="","",SUMPRODUCT(--($AK$2:AK39&lt;&gt;"")))</f>
        <v/>
      </c>
      <c r="BA39" s="165">
        <f>IF(AND(ISNUMBER(AN39),AN39&lt;=Seuil_Derive_Marge_Pt),1,0)</f>
        <v/>
      </c>
      <c r="BB39" s="167">
        <f>IF(ISNUMBER(S39),S39+ROW()/10^9,9)</f>
        <v/>
      </c>
    </row>
    <row r="40">
      <c r="A40" s="104">
        <f>REF_MAGASINS!A40</f>
        <v/>
      </c>
      <c r="B40" s="104">
        <f>REF_MAGASINS!C40</f>
        <v/>
      </c>
      <c r="C40" s="104">
        <f>REF_MAGASINS!D40</f>
        <v/>
      </c>
      <c r="D40" s="104">
        <f>REF_MAGASINS!E40</f>
        <v/>
      </c>
      <c r="E40" s="155">
        <f>REF_MAGASINS!K40</f>
        <v/>
      </c>
      <c r="F40" s="155">
        <f>IF(REF_MAGASINS!L40="","",REF_MAGASINS!L40)</f>
        <v/>
      </c>
      <c r="G40" s="156">
        <f>SUMIFS(V_CANet,V_Mag,$A40,V_Ex,Exercice_Courant)</f>
        <v/>
      </c>
      <c r="H40" s="156">
        <f>SUMIFS(V_Cout,V_Mag,$A40,V_Ex,Exercice_Courant)</f>
        <v/>
      </c>
      <c r="I40" s="156">
        <f>G40-H40</f>
        <v/>
      </c>
      <c r="J40" s="157">
        <f>IF(G40&gt;0,I40/G40,"")</f>
        <v/>
      </c>
      <c r="K40" s="156">
        <f>SUMIFS(V_CANet,V_Mag,$A40,V_Ex,Exercice_Precedent)</f>
        <v/>
      </c>
      <c r="L40" s="157">
        <f>IF(K40&gt;0,(K40-SUMIFS(V_Cout,V_Mag,$A40,V_Ex,Exercice_Precedent))/K40,"")</f>
        <v/>
      </c>
      <c r="M40" s="158">
        <f>IF(K40&gt;0,G40/K40-1,"")</f>
        <v/>
      </c>
      <c r="N40" s="159">
        <f>SUMIFS(V_Tickets,V_Mag,$A40,V_Ex,Exercice_Courant)</f>
        <v/>
      </c>
      <c r="O40" s="160">
        <f>IF(N40&gt;0,G40/N40,"")</f>
        <v/>
      </c>
      <c r="P40" s="159">
        <f>SUMIFS(V_Jours,V_Mag,$A40,V_Ex,Exercice_Courant,V_Canal,"Sur place")</f>
        <v/>
      </c>
      <c r="Q40" s="156">
        <f>SUMIFS(B_Budget,B_Mag,$A40,B_Mois,"&gt;="&amp;Budget_Debut,B_Mois,"&lt;="&amp;Budget_Fin)</f>
        <v/>
      </c>
      <c r="R40" s="156">
        <f>SUMIFS(V_CANet,V_Mag,$A40,V_Mois,"&gt;="&amp;Budget_Debut,V_Mois,"&lt;="&amp;Budget_Fin)</f>
        <v/>
      </c>
      <c r="S40" s="161">
        <f>IF(Q40&gt;0,R40/Q40,"")</f>
        <v/>
      </c>
      <c r="T40" s="159">
        <f>SUMIFS(S_Sorties,S_Mag,$A40,S_Ex,Exercice_Courant)</f>
        <v/>
      </c>
      <c r="U40" s="159">
        <f>SUMIFS(S_Pertes,S_Mag,$A40,S_Ex,Exercice_Courant)</f>
        <v/>
      </c>
      <c r="V40" s="157">
        <f>IF(T40&gt;0,U40/T40,"")</f>
        <v/>
      </c>
      <c r="W40" s="157">
        <f>IF(SUMIFS(S_Sorties,S_Mag,$A40)&gt;0,SUMIFS(S_Pertes,S_Mag,$A40)/SUMIFS(S_Sorties,S_Mag,$A40),"")</f>
        <v/>
      </c>
      <c r="X40" s="156">
        <f>SUMIFS(AM_Reel,AM_Mag,$A40,AM_Ex,Exercice_Courant)</f>
        <v/>
      </c>
      <c r="Y40" s="156">
        <f>SUMIFS(AM_Reseau,AM_Mag,$A40,AM_Ex,Exercice_Courant)</f>
        <v/>
      </c>
      <c r="Z40" s="162">
        <f>IF(Y40&gt;0,X40/Y40-1,"")</f>
        <v/>
      </c>
      <c r="AA40" s="161">
        <f>IF(G40&gt;0,SUMIFS(V_CANet,V_Mag,$A40,V_Ex,Exercice_Courant,V_Canal,"Livraison")/G40,"")</f>
        <v/>
      </c>
      <c r="AB40" s="159">
        <f>SUMIFS(R_Salaries,R_Mag,$A40,R_Ex,Exercice_Courant)</f>
        <v/>
      </c>
      <c r="AC40" s="163">
        <f>IF(COUNTIFS(R_Mag,$A40,R_Ex,Exercice_Courant)&gt;0,AB40/COUNTIFS(R_Mag,$A40,R_Ex,Exercice_Courant),"")</f>
        <v/>
      </c>
      <c r="AD40" s="159">
        <f>SUMIFS(R_Heures,R_Mag,$A40,R_Ex,Exercice_Courant)</f>
        <v/>
      </c>
      <c r="AE40" s="164">
        <f>IF(AB40&gt;0,SUMIFS(R_Abs,R_Mag,$A40,R_Ex,Exercice_Courant)/AB40,"")</f>
        <v/>
      </c>
      <c r="AF40" s="163">
        <f>IF(AB40&gt;0,SUMIFS(R_HS,R_Mag,$A40,R_Ex,Exercice_Courant)/AB40,"")</f>
        <v/>
      </c>
      <c r="AG40" s="160">
        <f>IF(AD40&gt;0,G40/AD40,"")</f>
        <v/>
      </c>
      <c r="AH40" s="164">
        <f>IF(SUMIFS(R_Salaries,R_Mag,$A40)&gt;0,SUMIFS(R_Abs,R_Mag,$A40)/SUMIFS(R_Salaries,R_Mag,$A40),"")</f>
        <v/>
      </c>
      <c r="AI40" s="163">
        <f>IF(SUMIFS(R_Salaries,R_Mag,$A40)&gt;0,SUMIFS(R_HS,R_Mag,$A40)/SUMIFS(R_Salaries,R_Mag,$A40),"")</f>
        <v/>
      </c>
      <c r="AJ40" s="165">
        <f>IF(AND(E40&lt;=Debut_N1,OR(F40="",F40&gt;=Fin_Exercice)),1,0)</f>
        <v/>
      </c>
      <c r="AK40" s="104">
        <f>IF(E40&gt;Debut_N1,"Ouverture",IF(AND(F40&lt;&gt;"",F40&lt;=Fin_Exercice),"Fermeture",""))</f>
        <v/>
      </c>
      <c r="AL40" s="157">
        <f>IF(SUMIFS(V_CANet,V_Mag,$A40,V_Mois,"&gt;="&amp;Periode_A_Debut,V_Mois,"&lt;="&amp;Periode_A_Fin)&gt;0,1-SUMIFS(V_Cout,V_Mag,$A40,V_Mois,"&gt;="&amp;Periode_A_Debut,V_Mois,"&lt;="&amp;Periode_A_Fin)/SUMIFS(V_CANet,V_Mag,$A40,V_Mois,"&gt;="&amp;Periode_A_Debut,V_Mois,"&lt;="&amp;Periode_A_Fin),"")</f>
        <v/>
      </c>
      <c r="AM40" s="157">
        <f>IF(SUMIFS(V_CANet,V_Mag,$A40,V_Mois,"&gt;="&amp;Periode_B_Debut,V_Mois,"&lt;="&amp;Periode_B_Fin)&gt;0,1-SUMIFS(V_Cout,V_Mag,$A40,V_Mois,"&gt;="&amp;Periode_B_Debut,V_Mois,"&lt;="&amp;Periode_B_Fin)/SUMIFS(V_CANet,V_Mag,$A40,V_Mois,"&gt;="&amp;Periode_B_Debut,V_Mois,"&lt;="&amp;Periode_B_Fin),"")</f>
        <v/>
      </c>
      <c r="AN40" s="166">
        <f>IF(AND(ISNUMBER(AL40),ISNUMBER(AM40)),(AM40-AL40)*100,"")</f>
        <v/>
      </c>
      <c r="AO40" s="165">
        <f>IF(OR(Region_Filtre="Toutes",C40=Region_Filtre),1,0)</f>
        <v/>
      </c>
      <c r="AP40" s="156">
        <f>SUMIFS(V_CANet,V_Mag,$A40,V_Ex,Exercice_Courant,V_Canal,Crit_Canal)</f>
        <v/>
      </c>
      <c r="AQ40" s="156">
        <f>SUMIFS(V_CANet,V_Mag,$A40,V_Ex,Exercice_Precedent,V_Canal,Crit_Canal)</f>
        <v/>
      </c>
      <c r="AR40" s="165">
        <f>IF(ISNUMBER(J40),RANK(J40,$J$2:$J$121,0),"")</f>
        <v/>
      </c>
      <c r="AS40" s="165">
        <f>RANK(G40,$G$2:$G$121,0)</f>
        <v/>
      </c>
      <c r="AT40" s="165">
        <f>IF(ISNUMBER(O40),RANK(O40,$O$2:$O$121,0),"")</f>
        <v/>
      </c>
      <c r="AU40" s="165">
        <f>IF(ISNUMBER(V40),RANK(V40,$V$2:$V$121,1),"")</f>
        <v/>
      </c>
      <c r="AV40" s="167">
        <f>IF(AND(AO40=1,ISNUMBER(J40)),J40+ROW()/10^9,9)</f>
        <v/>
      </c>
      <c r="AW40" s="168">
        <f>IF(ISNUMBER(AN40),AN40+ROW()/10^7,999)</f>
        <v/>
      </c>
      <c r="AX40" s="167">
        <f>IF(ISNUMBER(W40),W40+ROW()/10^9,-1)</f>
        <v/>
      </c>
      <c r="AY40" s="167">
        <f>IF(ISNUMBER(AH40),AH40+ROW()/10^9,-1)</f>
        <v/>
      </c>
      <c r="AZ40" s="165">
        <f>IF(AK40="","",SUMPRODUCT(--($AK$2:AK40&lt;&gt;"")))</f>
        <v/>
      </c>
      <c r="BA40" s="165">
        <f>IF(AND(ISNUMBER(AN40),AN40&lt;=Seuil_Derive_Marge_Pt),1,0)</f>
        <v/>
      </c>
      <c r="BB40" s="167">
        <f>IF(ISNUMBER(S40),S40+ROW()/10^9,9)</f>
        <v/>
      </c>
    </row>
    <row r="41">
      <c r="A41" s="104">
        <f>REF_MAGASINS!A41</f>
        <v/>
      </c>
      <c r="B41" s="104">
        <f>REF_MAGASINS!C41</f>
        <v/>
      </c>
      <c r="C41" s="104">
        <f>REF_MAGASINS!D41</f>
        <v/>
      </c>
      <c r="D41" s="104">
        <f>REF_MAGASINS!E41</f>
        <v/>
      </c>
      <c r="E41" s="155">
        <f>REF_MAGASINS!K41</f>
        <v/>
      </c>
      <c r="F41" s="155">
        <f>IF(REF_MAGASINS!L41="","",REF_MAGASINS!L41)</f>
        <v/>
      </c>
      <c r="G41" s="156">
        <f>SUMIFS(V_CANet,V_Mag,$A41,V_Ex,Exercice_Courant)</f>
        <v/>
      </c>
      <c r="H41" s="156">
        <f>SUMIFS(V_Cout,V_Mag,$A41,V_Ex,Exercice_Courant)</f>
        <v/>
      </c>
      <c r="I41" s="156">
        <f>G41-H41</f>
        <v/>
      </c>
      <c r="J41" s="157">
        <f>IF(G41&gt;0,I41/G41,"")</f>
        <v/>
      </c>
      <c r="K41" s="156">
        <f>SUMIFS(V_CANet,V_Mag,$A41,V_Ex,Exercice_Precedent)</f>
        <v/>
      </c>
      <c r="L41" s="157">
        <f>IF(K41&gt;0,(K41-SUMIFS(V_Cout,V_Mag,$A41,V_Ex,Exercice_Precedent))/K41,"")</f>
        <v/>
      </c>
      <c r="M41" s="158">
        <f>IF(K41&gt;0,G41/K41-1,"")</f>
        <v/>
      </c>
      <c r="N41" s="159">
        <f>SUMIFS(V_Tickets,V_Mag,$A41,V_Ex,Exercice_Courant)</f>
        <v/>
      </c>
      <c r="O41" s="160">
        <f>IF(N41&gt;0,G41/N41,"")</f>
        <v/>
      </c>
      <c r="P41" s="159">
        <f>SUMIFS(V_Jours,V_Mag,$A41,V_Ex,Exercice_Courant,V_Canal,"Sur place")</f>
        <v/>
      </c>
      <c r="Q41" s="156">
        <f>SUMIFS(B_Budget,B_Mag,$A41,B_Mois,"&gt;="&amp;Budget_Debut,B_Mois,"&lt;="&amp;Budget_Fin)</f>
        <v/>
      </c>
      <c r="R41" s="156">
        <f>SUMIFS(V_CANet,V_Mag,$A41,V_Mois,"&gt;="&amp;Budget_Debut,V_Mois,"&lt;="&amp;Budget_Fin)</f>
        <v/>
      </c>
      <c r="S41" s="161">
        <f>IF(Q41&gt;0,R41/Q41,"")</f>
        <v/>
      </c>
      <c r="T41" s="159">
        <f>SUMIFS(S_Sorties,S_Mag,$A41,S_Ex,Exercice_Courant)</f>
        <v/>
      </c>
      <c r="U41" s="159">
        <f>SUMIFS(S_Pertes,S_Mag,$A41,S_Ex,Exercice_Courant)</f>
        <v/>
      </c>
      <c r="V41" s="157">
        <f>IF(T41&gt;0,U41/T41,"")</f>
        <v/>
      </c>
      <c r="W41" s="157">
        <f>IF(SUMIFS(S_Sorties,S_Mag,$A41)&gt;0,SUMIFS(S_Pertes,S_Mag,$A41)/SUMIFS(S_Sorties,S_Mag,$A41),"")</f>
        <v/>
      </c>
      <c r="X41" s="156">
        <f>SUMIFS(AM_Reel,AM_Mag,$A41,AM_Ex,Exercice_Courant)</f>
        <v/>
      </c>
      <c r="Y41" s="156">
        <f>SUMIFS(AM_Reseau,AM_Mag,$A41,AM_Ex,Exercice_Courant)</f>
        <v/>
      </c>
      <c r="Z41" s="162">
        <f>IF(Y41&gt;0,X41/Y41-1,"")</f>
        <v/>
      </c>
      <c r="AA41" s="161">
        <f>IF(G41&gt;0,SUMIFS(V_CANet,V_Mag,$A41,V_Ex,Exercice_Courant,V_Canal,"Livraison")/G41,"")</f>
        <v/>
      </c>
      <c r="AB41" s="159">
        <f>SUMIFS(R_Salaries,R_Mag,$A41,R_Ex,Exercice_Courant)</f>
        <v/>
      </c>
      <c r="AC41" s="163">
        <f>IF(COUNTIFS(R_Mag,$A41,R_Ex,Exercice_Courant)&gt;0,AB41/COUNTIFS(R_Mag,$A41,R_Ex,Exercice_Courant),"")</f>
        <v/>
      </c>
      <c r="AD41" s="159">
        <f>SUMIFS(R_Heures,R_Mag,$A41,R_Ex,Exercice_Courant)</f>
        <v/>
      </c>
      <c r="AE41" s="164">
        <f>IF(AB41&gt;0,SUMIFS(R_Abs,R_Mag,$A41,R_Ex,Exercice_Courant)/AB41,"")</f>
        <v/>
      </c>
      <c r="AF41" s="163">
        <f>IF(AB41&gt;0,SUMIFS(R_HS,R_Mag,$A41,R_Ex,Exercice_Courant)/AB41,"")</f>
        <v/>
      </c>
      <c r="AG41" s="160">
        <f>IF(AD41&gt;0,G41/AD41,"")</f>
        <v/>
      </c>
      <c r="AH41" s="164">
        <f>IF(SUMIFS(R_Salaries,R_Mag,$A41)&gt;0,SUMIFS(R_Abs,R_Mag,$A41)/SUMIFS(R_Salaries,R_Mag,$A41),"")</f>
        <v/>
      </c>
      <c r="AI41" s="163">
        <f>IF(SUMIFS(R_Salaries,R_Mag,$A41)&gt;0,SUMIFS(R_HS,R_Mag,$A41)/SUMIFS(R_Salaries,R_Mag,$A41),"")</f>
        <v/>
      </c>
      <c r="AJ41" s="165">
        <f>IF(AND(E41&lt;=Debut_N1,OR(F41="",F41&gt;=Fin_Exercice)),1,0)</f>
        <v/>
      </c>
      <c r="AK41" s="104">
        <f>IF(E41&gt;Debut_N1,"Ouverture",IF(AND(F41&lt;&gt;"",F41&lt;=Fin_Exercice),"Fermeture",""))</f>
        <v/>
      </c>
      <c r="AL41" s="157">
        <f>IF(SUMIFS(V_CANet,V_Mag,$A41,V_Mois,"&gt;="&amp;Periode_A_Debut,V_Mois,"&lt;="&amp;Periode_A_Fin)&gt;0,1-SUMIFS(V_Cout,V_Mag,$A41,V_Mois,"&gt;="&amp;Periode_A_Debut,V_Mois,"&lt;="&amp;Periode_A_Fin)/SUMIFS(V_CANet,V_Mag,$A41,V_Mois,"&gt;="&amp;Periode_A_Debut,V_Mois,"&lt;="&amp;Periode_A_Fin),"")</f>
        <v/>
      </c>
      <c r="AM41" s="157">
        <f>IF(SUMIFS(V_CANet,V_Mag,$A41,V_Mois,"&gt;="&amp;Periode_B_Debut,V_Mois,"&lt;="&amp;Periode_B_Fin)&gt;0,1-SUMIFS(V_Cout,V_Mag,$A41,V_Mois,"&gt;="&amp;Periode_B_Debut,V_Mois,"&lt;="&amp;Periode_B_Fin)/SUMIFS(V_CANet,V_Mag,$A41,V_Mois,"&gt;="&amp;Periode_B_Debut,V_Mois,"&lt;="&amp;Periode_B_Fin),"")</f>
        <v/>
      </c>
      <c r="AN41" s="166">
        <f>IF(AND(ISNUMBER(AL41),ISNUMBER(AM41)),(AM41-AL41)*100,"")</f>
        <v/>
      </c>
      <c r="AO41" s="165">
        <f>IF(OR(Region_Filtre="Toutes",C41=Region_Filtre),1,0)</f>
        <v/>
      </c>
      <c r="AP41" s="156">
        <f>SUMIFS(V_CANet,V_Mag,$A41,V_Ex,Exercice_Courant,V_Canal,Crit_Canal)</f>
        <v/>
      </c>
      <c r="AQ41" s="156">
        <f>SUMIFS(V_CANet,V_Mag,$A41,V_Ex,Exercice_Precedent,V_Canal,Crit_Canal)</f>
        <v/>
      </c>
      <c r="AR41" s="165">
        <f>IF(ISNUMBER(J41),RANK(J41,$J$2:$J$121,0),"")</f>
        <v/>
      </c>
      <c r="AS41" s="165">
        <f>RANK(G41,$G$2:$G$121,0)</f>
        <v/>
      </c>
      <c r="AT41" s="165">
        <f>IF(ISNUMBER(O41),RANK(O41,$O$2:$O$121,0),"")</f>
        <v/>
      </c>
      <c r="AU41" s="165">
        <f>IF(ISNUMBER(V41),RANK(V41,$V$2:$V$121,1),"")</f>
        <v/>
      </c>
      <c r="AV41" s="167">
        <f>IF(AND(AO41=1,ISNUMBER(J41)),J41+ROW()/10^9,9)</f>
        <v/>
      </c>
      <c r="AW41" s="168">
        <f>IF(ISNUMBER(AN41),AN41+ROW()/10^7,999)</f>
        <v/>
      </c>
      <c r="AX41" s="167">
        <f>IF(ISNUMBER(W41),W41+ROW()/10^9,-1)</f>
        <v/>
      </c>
      <c r="AY41" s="167">
        <f>IF(ISNUMBER(AH41),AH41+ROW()/10^9,-1)</f>
        <v/>
      </c>
      <c r="AZ41" s="165">
        <f>IF(AK41="","",SUMPRODUCT(--($AK$2:AK41&lt;&gt;"")))</f>
        <v/>
      </c>
      <c r="BA41" s="165">
        <f>IF(AND(ISNUMBER(AN41),AN41&lt;=Seuil_Derive_Marge_Pt),1,0)</f>
        <v/>
      </c>
      <c r="BB41" s="167">
        <f>IF(ISNUMBER(S41),S41+ROW()/10^9,9)</f>
        <v/>
      </c>
    </row>
    <row r="42">
      <c r="A42" s="104">
        <f>REF_MAGASINS!A42</f>
        <v/>
      </c>
      <c r="B42" s="104">
        <f>REF_MAGASINS!C42</f>
        <v/>
      </c>
      <c r="C42" s="104">
        <f>REF_MAGASINS!D42</f>
        <v/>
      </c>
      <c r="D42" s="104">
        <f>REF_MAGASINS!E42</f>
        <v/>
      </c>
      <c r="E42" s="155">
        <f>REF_MAGASINS!K42</f>
        <v/>
      </c>
      <c r="F42" s="155">
        <f>IF(REF_MAGASINS!L42="","",REF_MAGASINS!L42)</f>
        <v/>
      </c>
      <c r="G42" s="156">
        <f>SUMIFS(V_CANet,V_Mag,$A42,V_Ex,Exercice_Courant)</f>
        <v/>
      </c>
      <c r="H42" s="156">
        <f>SUMIFS(V_Cout,V_Mag,$A42,V_Ex,Exercice_Courant)</f>
        <v/>
      </c>
      <c r="I42" s="156">
        <f>G42-H42</f>
        <v/>
      </c>
      <c r="J42" s="157">
        <f>IF(G42&gt;0,I42/G42,"")</f>
        <v/>
      </c>
      <c r="K42" s="156">
        <f>SUMIFS(V_CANet,V_Mag,$A42,V_Ex,Exercice_Precedent)</f>
        <v/>
      </c>
      <c r="L42" s="157">
        <f>IF(K42&gt;0,(K42-SUMIFS(V_Cout,V_Mag,$A42,V_Ex,Exercice_Precedent))/K42,"")</f>
        <v/>
      </c>
      <c r="M42" s="158">
        <f>IF(K42&gt;0,G42/K42-1,"")</f>
        <v/>
      </c>
      <c r="N42" s="159">
        <f>SUMIFS(V_Tickets,V_Mag,$A42,V_Ex,Exercice_Courant)</f>
        <v/>
      </c>
      <c r="O42" s="160">
        <f>IF(N42&gt;0,G42/N42,"")</f>
        <v/>
      </c>
      <c r="P42" s="159">
        <f>SUMIFS(V_Jours,V_Mag,$A42,V_Ex,Exercice_Courant,V_Canal,"Sur place")</f>
        <v/>
      </c>
      <c r="Q42" s="156">
        <f>SUMIFS(B_Budget,B_Mag,$A42,B_Mois,"&gt;="&amp;Budget_Debut,B_Mois,"&lt;="&amp;Budget_Fin)</f>
        <v/>
      </c>
      <c r="R42" s="156">
        <f>SUMIFS(V_CANet,V_Mag,$A42,V_Mois,"&gt;="&amp;Budget_Debut,V_Mois,"&lt;="&amp;Budget_Fin)</f>
        <v/>
      </c>
      <c r="S42" s="161">
        <f>IF(Q42&gt;0,R42/Q42,"")</f>
        <v/>
      </c>
      <c r="T42" s="159">
        <f>SUMIFS(S_Sorties,S_Mag,$A42,S_Ex,Exercice_Courant)</f>
        <v/>
      </c>
      <c r="U42" s="159">
        <f>SUMIFS(S_Pertes,S_Mag,$A42,S_Ex,Exercice_Courant)</f>
        <v/>
      </c>
      <c r="V42" s="157">
        <f>IF(T42&gt;0,U42/T42,"")</f>
        <v/>
      </c>
      <c r="W42" s="157">
        <f>IF(SUMIFS(S_Sorties,S_Mag,$A42)&gt;0,SUMIFS(S_Pertes,S_Mag,$A42)/SUMIFS(S_Sorties,S_Mag,$A42),"")</f>
        <v/>
      </c>
      <c r="X42" s="156">
        <f>SUMIFS(AM_Reel,AM_Mag,$A42,AM_Ex,Exercice_Courant)</f>
        <v/>
      </c>
      <c r="Y42" s="156">
        <f>SUMIFS(AM_Reseau,AM_Mag,$A42,AM_Ex,Exercice_Courant)</f>
        <v/>
      </c>
      <c r="Z42" s="162">
        <f>IF(Y42&gt;0,X42/Y42-1,"")</f>
        <v/>
      </c>
      <c r="AA42" s="161">
        <f>IF(G42&gt;0,SUMIFS(V_CANet,V_Mag,$A42,V_Ex,Exercice_Courant,V_Canal,"Livraison")/G42,"")</f>
        <v/>
      </c>
      <c r="AB42" s="159">
        <f>SUMIFS(R_Salaries,R_Mag,$A42,R_Ex,Exercice_Courant)</f>
        <v/>
      </c>
      <c r="AC42" s="163">
        <f>IF(COUNTIFS(R_Mag,$A42,R_Ex,Exercice_Courant)&gt;0,AB42/COUNTIFS(R_Mag,$A42,R_Ex,Exercice_Courant),"")</f>
        <v/>
      </c>
      <c r="AD42" s="159">
        <f>SUMIFS(R_Heures,R_Mag,$A42,R_Ex,Exercice_Courant)</f>
        <v/>
      </c>
      <c r="AE42" s="164">
        <f>IF(AB42&gt;0,SUMIFS(R_Abs,R_Mag,$A42,R_Ex,Exercice_Courant)/AB42,"")</f>
        <v/>
      </c>
      <c r="AF42" s="163">
        <f>IF(AB42&gt;0,SUMIFS(R_HS,R_Mag,$A42,R_Ex,Exercice_Courant)/AB42,"")</f>
        <v/>
      </c>
      <c r="AG42" s="160">
        <f>IF(AD42&gt;0,G42/AD42,"")</f>
        <v/>
      </c>
      <c r="AH42" s="164">
        <f>IF(SUMIFS(R_Salaries,R_Mag,$A42)&gt;0,SUMIFS(R_Abs,R_Mag,$A42)/SUMIFS(R_Salaries,R_Mag,$A42),"")</f>
        <v/>
      </c>
      <c r="AI42" s="163">
        <f>IF(SUMIFS(R_Salaries,R_Mag,$A42)&gt;0,SUMIFS(R_HS,R_Mag,$A42)/SUMIFS(R_Salaries,R_Mag,$A42),"")</f>
        <v/>
      </c>
      <c r="AJ42" s="165">
        <f>IF(AND(E42&lt;=Debut_N1,OR(F42="",F42&gt;=Fin_Exercice)),1,0)</f>
        <v/>
      </c>
      <c r="AK42" s="104">
        <f>IF(E42&gt;Debut_N1,"Ouverture",IF(AND(F42&lt;&gt;"",F42&lt;=Fin_Exercice),"Fermeture",""))</f>
        <v/>
      </c>
      <c r="AL42" s="157">
        <f>IF(SUMIFS(V_CANet,V_Mag,$A42,V_Mois,"&gt;="&amp;Periode_A_Debut,V_Mois,"&lt;="&amp;Periode_A_Fin)&gt;0,1-SUMIFS(V_Cout,V_Mag,$A42,V_Mois,"&gt;="&amp;Periode_A_Debut,V_Mois,"&lt;="&amp;Periode_A_Fin)/SUMIFS(V_CANet,V_Mag,$A42,V_Mois,"&gt;="&amp;Periode_A_Debut,V_Mois,"&lt;="&amp;Periode_A_Fin),"")</f>
        <v/>
      </c>
      <c r="AM42" s="157">
        <f>IF(SUMIFS(V_CANet,V_Mag,$A42,V_Mois,"&gt;="&amp;Periode_B_Debut,V_Mois,"&lt;="&amp;Periode_B_Fin)&gt;0,1-SUMIFS(V_Cout,V_Mag,$A42,V_Mois,"&gt;="&amp;Periode_B_Debut,V_Mois,"&lt;="&amp;Periode_B_Fin)/SUMIFS(V_CANet,V_Mag,$A42,V_Mois,"&gt;="&amp;Periode_B_Debut,V_Mois,"&lt;="&amp;Periode_B_Fin),"")</f>
        <v/>
      </c>
      <c r="AN42" s="166">
        <f>IF(AND(ISNUMBER(AL42),ISNUMBER(AM42)),(AM42-AL42)*100,"")</f>
        <v/>
      </c>
      <c r="AO42" s="165">
        <f>IF(OR(Region_Filtre="Toutes",C42=Region_Filtre),1,0)</f>
        <v/>
      </c>
      <c r="AP42" s="156">
        <f>SUMIFS(V_CANet,V_Mag,$A42,V_Ex,Exercice_Courant,V_Canal,Crit_Canal)</f>
        <v/>
      </c>
      <c r="AQ42" s="156">
        <f>SUMIFS(V_CANet,V_Mag,$A42,V_Ex,Exercice_Precedent,V_Canal,Crit_Canal)</f>
        <v/>
      </c>
      <c r="AR42" s="165">
        <f>IF(ISNUMBER(J42),RANK(J42,$J$2:$J$121,0),"")</f>
        <v/>
      </c>
      <c r="AS42" s="165">
        <f>RANK(G42,$G$2:$G$121,0)</f>
        <v/>
      </c>
      <c r="AT42" s="165">
        <f>IF(ISNUMBER(O42),RANK(O42,$O$2:$O$121,0),"")</f>
        <v/>
      </c>
      <c r="AU42" s="165">
        <f>IF(ISNUMBER(V42),RANK(V42,$V$2:$V$121,1),"")</f>
        <v/>
      </c>
      <c r="AV42" s="167">
        <f>IF(AND(AO42=1,ISNUMBER(J42)),J42+ROW()/10^9,9)</f>
        <v/>
      </c>
      <c r="AW42" s="168">
        <f>IF(ISNUMBER(AN42),AN42+ROW()/10^7,999)</f>
        <v/>
      </c>
      <c r="AX42" s="167">
        <f>IF(ISNUMBER(W42),W42+ROW()/10^9,-1)</f>
        <v/>
      </c>
      <c r="AY42" s="167">
        <f>IF(ISNUMBER(AH42),AH42+ROW()/10^9,-1)</f>
        <v/>
      </c>
      <c r="AZ42" s="165">
        <f>IF(AK42="","",SUMPRODUCT(--($AK$2:AK42&lt;&gt;"")))</f>
        <v/>
      </c>
      <c r="BA42" s="165">
        <f>IF(AND(ISNUMBER(AN42),AN42&lt;=Seuil_Derive_Marge_Pt),1,0)</f>
        <v/>
      </c>
      <c r="BB42" s="167">
        <f>IF(ISNUMBER(S42),S42+ROW()/10^9,9)</f>
        <v/>
      </c>
    </row>
    <row r="43">
      <c r="A43" s="104">
        <f>REF_MAGASINS!A43</f>
        <v/>
      </c>
      <c r="B43" s="104">
        <f>REF_MAGASINS!C43</f>
        <v/>
      </c>
      <c r="C43" s="104">
        <f>REF_MAGASINS!D43</f>
        <v/>
      </c>
      <c r="D43" s="104">
        <f>REF_MAGASINS!E43</f>
        <v/>
      </c>
      <c r="E43" s="155">
        <f>REF_MAGASINS!K43</f>
        <v/>
      </c>
      <c r="F43" s="155">
        <f>IF(REF_MAGASINS!L43="","",REF_MAGASINS!L43)</f>
        <v/>
      </c>
      <c r="G43" s="156">
        <f>SUMIFS(V_CANet,V_Mag,$A43,V_Ex,Exercice_Courant)</f>
        <v/>
      </c>
      <c r="H43" s="156">
        <f>SUMIFS(V_Cout,V_Mag,$A43,V_Ex,Exercice_Courant)</f>
        <v/>
      </c>
      <c r="I43" s="156">
        <f>G43-H43</f>
        <v/>
      </c>
      <c r="J43" s="157">
        <f>IF(G43&gt;0,I43/G43,"")</f>
        <v/>
      </c>
      <c r="K43" s="156">
        <f>SUMIFS(V_CANet,V_Mag,$A43,V_Ex,Exercice_Precedent)</f>
        <v/>
      </c>
      <c r="L43" s="157">
        <f>IF(K43&gt;0,(K43-SUMIFS(V_Cout,V_Mag,$A43,V_Ex,Exercice_Precedent))/K43,"")</f>
        <v/>
      </c>
      <c r="M43" s="158">
        <f>IF(K43&gt;0,G43/K43-1,"")</f>
        <v/>
      </c>
      <c r="N43" s="159">
        <f>SUMIFS(V_Tickets,V_Mag,$A43,V_Ex,Exercice_Courant)</f>
        <v/>
      </c>
      <c r="O43" s="160">
        <f>IF(N43&gt;0,G43/N43,"")</f>
        <v/>
      </c>
      <c r="P43" s="159">
        <f>SUMIFS(V_Jours,V_Mag,$A43,V_Ex,Exercice_Courant,V_Canal,"Sur place")</f>
        <v/>
      </c>
      <c r="Q43" s="156">
        <f>SUMIFS(B_Budget,B_Mag,$A43,B_Mois,"&gt;="&amp;Budget_Debut,B_Mois,"&lt;="&amp;Budget_Fin)</f>
        <v/>
      </c>
      <c r="R43" s="156">
        <f>SUMIFS(V_CANet,V_Mag,$A43,V_Mois,"&gt;="&amp;Budget_Debut,V_Mois,"&lt;="&amp;Budget_Fin)</f>
        <v/>
      </c>
      <c r="S43" s="161">
        <f>IF(Q43&gt;0,R43/Q43,"")</f>
        <v/>
      </c>
      <c r="T43" s="159">
        <f>SUMIFS(S_Sorties,S_Mag,$A43,S_Ex,Exercice_Courant)</f>
        <v/>
      </c>
      <c r="U43" s="159">
        <f>SUMIFS(S_Pertes,S_Mag,$A43,S_Ex,Exercice_Courant)</f>
        <v/>
      </c>
      <c r="V43" s="157">
        <f>IF(T43&gt;0,U43/T43,"")</f>
        <v/>
      </c>
      <c r="W43" s="157">
        <f>IF(SUMIFS(S_Sorties,S_Mag,$A43)&gt;0,SUMIFS(S_Pertes,S_Mag,$A43)/SUMIFS(S_Sorties,S_Mag,$A43),"")</f>
        <v/>
      </c>
      <c r="X43" s="156">
        <f>SUMIFS(AM_Reel,AM_Mag,$A43,AM_Ex,Exercice_Courant)</f>
        <v/>
      </c>
      <c r="Y43" s="156">
        <f>SUMIFS(AM_Reseau,AM_Mag,$A43,AM_Ex,Exercice_Courant)</f>
        <v/>
      </c>
      <c r="Z43" s="162">
        <f>IF(Y43&gt;0,X43/Y43-1,"")</f>
        <v/>
      </c>
      <c r="AA43" s="161">
        <f>IF(G43&gt;0,SUMIFS(V_CANet,V_Mag,$A43,V_Ex,Exercice_Courant,V_Canal,"Livraison")/G43,"")</f>
        <v/>
      </c>
      <c r="AB43" s="159">
        <f>SUMIFS(R_Salaries,R_Mag,$A43,R_Ex,Exercice_Courant)</f>
        <v/>
      </c>
      <c r="AC43" s="163">
        <f>IF(COUNTIFS(R_Mag,$A43,R_Ex,Exercice_Courant)&gt;0,AB43/COUNTIFS(R_Mag,$A43,R_Ex,Exercice_Courant),"")</f>
        <v/>
      </c>
      <c r="AD43" s="159">
        <f>SUMIFS(R_Heures,R_Mag,$A43,R_Ex,Exercice_Courant)</f>
        <v/>
      </c>
      <c r="AE43" s="164">
        <f>IF(AB43&gt;0,SUMIFS(R_Abs,R_Mag,$A43,R_Ex,Exercice_Courant)/AB43,"")</f>
        <v/>
      </c>
      <c r="AF43" s="163">
        <f>IF(AB43&gt;0,SUMIFS(R_HS,R_Mag,$A43,R_Ex,Exercice_Courant)/AB43,"")</f>
        <v/>
      </c>
      <c r="AG43" s="160">
        <f>IF(AD43&gt;0,G43/AD43,"")</f>
        <v/>
      </c>
      <c r="AH43" s="164">
        <f>IF(SUMIFS(R_Salaries,R_Mag,$A43)&gt;0,SUMIFS(R_Abs,R_Mag,$A43)/SUMIFS(R_Salaries,R_Mag,$A43),"")</f>
        <v/>
      </c>
      <c r="AI43" s="163">
        <f>IF(SUMIFS(R_Salaries,R_Mag,$A43)&gt;0,SUMIFS(R_HS,R_Mag,$A43)/SUMIFS(R_Salaries,R_Mag,$A43),"")</f>
        <v/>
      </c>
      <c r="AJ43" s="165">
        <f>IF(AND(E43&lt;=Debut_N1,OR(F43="",F43&gt;=Fin_Exercice)),1,0)</f>
        <v/>
      </c>
      <c r="AK43" s="104">
        <f>IF(E43&gt;Debut_N1,"Ouverture",IF(AND(F43&lt;&gt;"",F43&lt;=Fin_Exercice),"Fermeture",""))</f>
        <v/>
      </c>
      <c r="AL43" s="157">
        <f>IF(SUMIFS(V_CANet,V_Mag,$A43,V_Mois,"&gt;="&amp;Periode_A_Debut,V_Mois,"&lt;="&amp;Periode_A_Fin)&gt;0,1-SUMIFS(V_Cout,V_Mag,$A43,V_Mois,"&gt;="&amp;Periode_A_Debut,V_Mois,"&lt;="&amp;Periode_A_Fin)/SUMIFS(V_CANet,V_Mag,$A43,V_Mois,"&gt;="&amp;Periode_A_Debut,V_Mois,"&lt;="&amp;Periode_A_Fin),"")</f>
        <v/>
      </c>
      <c r="AM43" s="157">
        <f>IF(SUMIFS(V_CANet,V_Mag,$A43,V_Mois,"&gt;="&amp;Periode_B_Debut,V_Mois,"&lt;="&amp;Periode_B_Fin)&gt;0,1-SUMIFS(V_Cout,V_Mag,$A43,V_Mois,"&gt;="&amp;Periode_B_Debut,V_Mois,"&lt;="&amp;Periode_B_Fin)/SUMIFS(V_CANet,V_Mag,$A43,V_Mois,"&gt;="&amp;Periode_B_Debut,V_Mois,"&lt;="&amp;Periode_B_Fin),"")</f>
        <v/>
      </c>
      <c r="AN43" s="166">
        <f>IF(AND(ISNUMBER(AL43),ISNUMBER(AM43)),(AM43-AL43)*100,"")</f>
        <v/>
      </c>
      <c r="AO43" s="165">
        <f>IF(OR(Region_Filtre="Toutes",C43=Region_Filtre),1,0)</f>
        <v/>
      </c>
      <c r="AP43" s="156">
        <f>SUMIFS(V_CANet,V_Mag,$A43,V_Ex,Exercice_Courant,V_Canal,Crit_Canal)</f>
        <v/>
      </c>
      <c r="AQ43" s="156">
        <f>SUMIFS(V_CANet,V_Mag,$A43,V_Ex,Exercice_Precedent,V_Canal,Crit_Canal)</f>
        <v/>
      </c>
      <c r="AR43" s="165">
        <f>IF(ISNUMBER(J43),RANK(J43,$J$2:$J$121,0),"")</f>
        <v/>
      </c>
      <c r="AS43" s="165">
        <f>RANK(G43,$G$2:$G$121,0)</f>
        <v/>
      </c>
      <c r="AT43" s="165">
        <f>IF(ISNUMBER(O43),RANK(O43,$O$2:$O$121,0),"")</f>
        <v/>
      </c>
      <c r="AU43" s="165">
        <f>IF(ISNUMBER(V43),RANK(V43,$V$2:$V$121,1),"")</f>
        <v/>
      </c>
      <c r="AV43" s="167">
        <f>IF(AND(AO43=1,ISNUMBER(J43)),J43+ROW()/10^9,9)</f>
        <v/>
      </c>
      <c r="AW43" s="168">
        <f>IF(ISNUMBER(AN43),AN43+ROW()/10^7,999)</f>
        <v/>
      </c>
      <c r="AX43" s="167">
        <f>IF(ISNUMBER(W43),W43+ROW()/10^9,-1)</f>
        <v/>
      </c>
      <c r="AY43" s="167">
        <f>IF(ISNUMBER(AH43),AH43+ROW()/10^9,-1)</f>
        <v/>
      </c>
      <c r="AZ43" s="165">
        <f>IF(AK43="","",SUMPRODUCT(--($AK$2:AK43&lt;&gt;"")))</f>
        <v/>
      </c>
      <c r="BA43" s="165">
        <f>IF(AND(ISNUMBER(AN43),AN43&lt;=Seuil_Derive_Marge_Pt),1,0)</f>
        <v/>
      </c>
      <c r="BB43" s="167">
        <f>IF(ISNUMBER(S43),S43+ROW()/10^9,9)</f>
        <v/>
      </c>
    </row>
    <row r="44">
      <c r="A44" s="104">
        <f>REF_MAGASINS!A44</f>
        <v/>
      </c>
      <c r="B44" s="104">
        <f>REF_MAGASINS!C44</f>
        <v/>
      </c>
      <c r="C44" s="104">
        <f>REF_MAGASINS!D44</f>
        <v/>
      </c>
      <c r="D44" s="104">
        <f>REF_MAGASINS!E44</f>
        <v/>
      </c>
      <c r="E44" s="155">
        <f>REF_MAGASINS!K44</f>
        <v/>
      </c>
      <c r="F44" s="155">
        <f>IF(REF_MAGASINS!L44="","",REF_MAGASINS!L44)</f>
        <v/>
      </c>
      <c r="G44" s="156">
        <f>SUMIFS(V_CANet,V_Mag,$A44,V_Ex,Exercice_Courant)</f>
        <v/>
      </c>
      <c r="H44" s="156">
        <f>SUMIFS(V_Cout,V_Mag,$A44,V_Ex,Exercice_Courant)</f>
        <v/>
      </c>
      <c r="I44" s="156">
        <f>G44-H44</f>
        <v/>
      </c>
      <c r="J44" s="157">
        <f>IF(G44&gt;0,I44/G44,"")</f>
        <v/>
      </c>
      <c r="K44" s="156">
        <f>SUMIFS(V_CANet,V_Mag,$A44,V_Ex,Exercice_Precedent)</f>
        <v/>
      </c>
      <c r="L44" s="157">
        <f>IF(K44&gt;0,(K44-SUMIFS(V_Cout,V_Mag,$A44,V_Ex,Exercice_Precedent))/K44,"")</f>
        <v/>
      </c>
      <c r="M44" s="158">
        <f>IF(K44&gt;0,G44/K44-1,"")</f>
        <v/>
      </c>
      <c r="N44" s="159">
        <f>SUMIFS(V_Tickets,V_Mag,$A44,V_Ex,Exercice_Courant)</f>
        <v/>
      </c>
      <c r="O44" s="160">
        <f>IF(N44&gt;0,G44/N44,"")</f>
        <v/>
      </c>
      <c r="P44" s="159">
        <f>SUMIFS(V_Jours,V_Mag,$A44,V_Ex,Exercice_Courant,V_Canal,"Sur place")</f>
        <v/>
      </c>
      <c r="Q44" s="156">
        <f>SUMIFS(B_Budget,B_Mag,$A44,B_Mois,"&gt;="&amp;Budget_Debut,B_Mois,"&lt;="&amp;Budget_Fin)</f>
        <v/>
      </c>
      <c r="R44" s="156">
        <f>SUMIFS(V_CANet,V_Mag,$A44,V_Mois,"&gt;="&amp;Budget_Debut,V_Mois,"&lt;="&amp;Budget_Fin)</f>
        <v/>
      </c>
      <c r="S44" s="161">
        <f>IF(Q44&gt;0,R44/Q44,"")</f>
        <v/>
      </c>
      <c r="T44" s="159">
        <f>SUMIFS(S_Sorties,S_Mag,$A44,S_Ex,Exercice_Courant)</f>
        <v/>
      </c>
      <c r="U44" s="159">
        <f>SUMIFS(S_Pertes,S_Mag,$A44,S_Ex,Exercice_Courant)</f>
        <v/>
      </c>
      <c r="V44" s="157">
        <f>IF(T44&gt;0,U44/T44,"")</f>
        <v/>
      </c>
      <c r="W44" s="157">
        <f>IF(SUMIFS(S_Sorties,S_Mag,$A44)&gt;0,SUMIFS(S_Pertes,S_Mag,$A44)/SUMIFS(S_Sorties,S_Mag,$A44),"")</f>
        <v/>
      </c>
      <c r="X44" s="156">
        <f>SUMIFS(AM_Reel,AM_Mag,$A44,AM_Ex,Exercice_Courant)</f>
        <v/>
      </c>
      <c r="Y44" s="156">
        <f>SUMIFS(AM_Reseau,AM_Mag,$A44,AM_Ex,Exercice_Courant)</f>
        <v/>
      </c>
      <c r="Z44" s="162">
        <f>IF(Y44&gt;0,X44/Y44-1,"")</f>
        <v/>
      </c>
      <c r="AA44" s="161">
        <f>IF(G44&gt;0,SUMIFS(V_CANet,V_Mag,$A44,V_Ex,Exercice_Courant,V_Canal,"Livraison")/G44,"")</f>
        <v/>
      </c>
      <c r="AB44" s="159">
        <f>SUMIFS(R_Salaries,R_Mag,$A44,R_Ex,Exercice_Courant)</f>
        <v/>
      </c>
      <c r="AC44" s="163">
        <f>IF(COUNTIFS(R_Mag,$A44,R_Ex,Exercice_Courant)&gt;0,AB44/COUNTIFS(R_Mag,$A44,R_Ex,Exercice_Courant),"")</f>
        <v/>
      </c>
      <c r="AD44" s="159">
        <f>SUMIFS(R_Heures,R_Mag,$A44,R_Ex,Exercice_Courant)</f>
        <v/>
      </c>
      <c r="AE44" s="164">
        <f>IF(AB44&gt;0,SUMIFS(R_Abs,R_Mag,$A44,R_Ex,Exercice_Courant)/AB44,"")</f>
        <v/>
      </c>
      <c r="AF44" s="163">
        <f>IF(AB44&gt;0,SUMIFS(R_HS,R_Mag,$A44,R_Ex,Exercice_Courant)/AB44,"")</f>
        <v/>
      </c>
      <c r="AG44" s="160">
        <f>IF(AD44&gt;0,G44/AD44,"")</f>
        <v/>
      </c>
      <c r="AH44" s="164">
        <f>IF(SUMIFS(R_Salaries,R_Mag,$A44)&gt;0,SUMIFS(R_Abs,R_Mag,$A44)/SUMIFS(R_Salaries,R_Mag,$A44),"")</f>
        <v/>
      </c>
      <c r="AI44" s="163">
        <f>IF(SUMIFS(R_Salaries,R_Mag,$A44)&gt;0,SUMIFS(R_HS,R_Mag,$A44)/SUMIFS(R_Salaries,R_Mag,$A44),"")</f>
        <v/>
      </c>
      <c r="AJ44" s="165">
        <f>IF(AND(E44&lt;=Debut_N1,OR(F44="",F44&gt;=Fin_Exercice)),1,0)</f>
        <v/>
      </c>
      <c r="AK44" s="104">
        <f>IF(E44&gt;Debut_N1,"Ouverture",IF(AND(F44&lt;&gt;"",F44&lt;=Fin_Exercice),"Fermeture",""))</f>
        <v/>
      </c>
      <c r="AL44" s="157">
        <f>IF(SUMIFS(V_CANet,V_Mag,$A44,V_Mois,"&gt;="&amp;Periode_A_Debut,V_Mois,"&lt;="&amp;Periode_A_Fin)&gt;0,1-SUMIFS(V_Cout,V_Mag,$A44,V_Mois,"&gt;="&amp;Periode_A_Debut,V_Mois,"&lt;="&amp;Periode_A_Fin)/SUMIFS(V_CANet,V_Mag,$A44,V_Mois,"&gt;="&amp;Periode_A_Debut,V_Mois,"&lt;="&amp;Periode_A_Fin),"")</f>
        <v/>
      </c>
      <c r="AM44" s="157">
        <f>IF(SUMIFS(V_CANet,V_Mag,$A44,V_Mois,"&gt;="&amp;Periode_B_Debut,V_Mois,"&lt;="&amp;Periode_B_Fin)&gt;0,1-SUMIFS(V_Cout,V_Mag,$A44,V_Mois,"&gt;="&amp;Periode_B_Debut,V_Mois,"&lt;="&amp;Periode_B_Fin)/SUMIFS(V_CANet,V_Mag,$A44,V_Mois,"&gt;="&amp;Periode_B_Debut,V_Mois,"&lt;="&amp;Periode_B_Fin),"")</f>
        <v/>
      </c>
      <c r="AN44" s="166">
        <f>IF(AND(ISNUMBER(AL44),ISNUMBER(AM44)),(AM44-AL44)*100,"")</f>
        <v/>
      </c>
      <c r="AO44" s="165">
        <f>IF(OR(Region_Filtre="Toutes",C44=Region_Filtre),1,0)</f>
        <v/>
      </c>
      <c r="AP44" s="156">
        <f>SUMIFS(V_CANet,V_Mag,$A44,V_Ex,Exercice_Courant,V_Canal,Crit_Canal)</f>
        <v/>
      </c>
      <c r="AQ44" s="156">
        <f>SUMIFS(V_CANet,V_Mag,$A44,V_Ex,Exercice_Precedent,V_Canal,Crit_Canal)</f>
        <v/>
      </c>
      <c r="AR44" s="165">
        <f>IF(ISNUMBER(J44),RANK(J44,$J$2:$J$121,0),"")</f>
        <v/>
      </c>
      <c r="AS44" s="165">
        <f>RANK(G44,$G$2:$G$121,0)</f>
        <v/>
      </c>
      <c r="AT44" s="165">
        <f>IF(ISNUMBER(O44),RANK(O44,$O$2:$O$121,0),"")</f>
        <v/>
      </c>
      <c r="AU44" s="165">
        <f>IF(ISNUMBER(V44),RANK(V44,$V$2:$V$121,1),"")</f>
        <v/>
      </c>
      <c r="AV44" s="167">
        <f>IF(AND(AO44=1,ISNUMBER(J44)),J44+ROW()/10^9,9)</f>
        <v/>
      </c>
      <c r="AW44" s="168">
        <f>IF(ISNUMBER(AN44),AN44+ROW()/10^7,999)</f>
        <v/>
      </c>
      <c r="AX44" s="167">
        <f>IF(ISNUMBER(W44),W44+ROW()/10^9,-1)</f>
        <v/>
      </c>
      <c r="AY44" s="167">
        <f>IF(ISNUMBER(AH44),AH44+ROW()/10^9,-1)</f>
        <v/>
      </c>
      <c r="AZ44" s="165">
        <f>IF(AK44="","",SUMPRODUCT(--($AK$2:AK44&lt;&gt;"")))</f>
        <v/>
      </c>
      <c r="BA44" s="165">
        <f>IF(AND(ISNUMBER(AN44),AN44&lt;=Seuil_Derive_Marge_Pt),1,0)</f>
        <v/>
      </c>
      <c r="BB44" s="167">
        <f>IF(ISNUMBER(S44),S44+ROW()/10^9,9)</f>
        <v/>
      </c>
    </row>
    <row r="45">
      <c r="A45" s="104">
        <f>REF_MAGASINS!A45</f>
        <v/>
      </c>
      <c r="B45" s="104">
        <f>REF_MAGASINS!C45</f>
        <v/>
      </c>
      <c r="C45" s="104">
        <f>REF_MAGASINS!D45</f>
        <v/>
      </c>
      <c r="D45" s="104">
        <f>REF_MAGASINS!E45</f>
        <v/>
      </c>
      <c r="E45" s="155">
        <f>REF_MAGASINS!K45</f>
        <v/>
      </c>
      <c r="F45" s="155">
        <f>IF(REF_MAGASINS!L45="","",REF_MAGASINS!L45)</f>
        <v/>
      </c>
      <c r="G45" s="156">
        <f>SUMIFS(V_CANet,V_Mag,$A45,V_Ex,Exercice_Courant)</f>
        <v/>
      </c>
      <c r="H45" s="156">
        <f>SUMIFS(V_Cout,V_Mag,$A45,V_Ex,Exercice_Courant)</f>
        <v/>
      </c>
      <c r="I45" s="156">
        <f>G45-H45</f>
        <v/>
      </c>
      <c r="J45" s="157">
        <f>IF(G45&gt;0,I45/G45,"")</f>
        <v/>
      </c>
      <c r="K45" s="156">
        <f>SUMIFS(V_CANet,V_Mag,$A45,V_Ex,Exercice_Precedent)</f>
        <v/>
      </c>
      <c r="L45" s="157">
        <f>IF(K45&gt;0,(K45-SUMIFS(V_Cout,V_Mag,$A45,V_Ex,Exercice_Precedent))/K45,"")</f>
        <v/>
      </c>
      <c r="M45" s="158">
        <f>IF(K45&gt;0,G45/K45-1,"")</f>
        <v/>
      </c>
      <c r="N45" s="159">
        <f>SUMIFS(V_Tickets,V_Mag,$A45,V_Ex,Exercice_Courant)</f>
        <v/>
      </c>
      <c r="O45" s="160">
        <f>IF(N45&gt;0,G45/N45,"")</f>
        <v/>
      </c>
      <c r="P45" s="159">
        <f>SUMIFS(V_Jours,V_Mag,$A45,V_Ex,Exercice_Courant,V_Canal,"Sur place")</f>
        <v/>
      </c>
      <c r="Q45" s="156">
        <f>SUMIFS(B_Budget,B_Mag,$A45,B_Mois,"&gt;="&amp;Budget_Debut,B_Mois,"&lt;="&amp;Budget_Fin)</f>
        <v/>
      </c>
      <c r="R45" s="156">
        <f>SUMIFS(V_CANet,V_Mag,$A45,V_Mois,"&gt;="&amp;Budget_Debut,V_Mois,"&lt;="&amp;Budget_Fin)</f>
        <v/>
      </c>
      <c r="S45" s="161">
        <f>IF(Q45&gt;0,R45/Q45,"")</f>
        <v/>
      </c>
      <c r="T45" s="159">
        <f>SUMIFS(S_Sorties,S_Mag,$A45,S_Ex,Exercice_Courant)</f>
        <v/>
      </c>
      <c r="U45" s="159">
        <f>SUMIFS(S_Pertes,S_Mag,$A45,S_Ex,Exercice_Courant)</f>
        <v/>
      </c>
      <c r="V45" s="157">
        <f>IF(T45&gt;0,U45/T45,"")</f>
        <v/>
      </c>
      <c r="W45" s="157">
        <f>IF(SUMIFS(S_Sorties,S_Mag,$A45)&gt;0,SUMIFS(S_Pertes,S_Mag,$A45)/SUMIFS(S_Sorties,S_Mag,$A45),"")</f>
        <v/>
      </c>
      <c r="X45" s="156">
        <f>SUMIFS(AM_Reel,AM_Mag,$A45,AM_Ex,Exercice_Courant)</f>
        <v/>
      </c>
      <c r="Y45" s="156">
        <f>SUMIFS(AM_Reseau,AM_Mag,$A45,AM_Ex,Exercice_Courant)</f>
        <v/>
      </c>
      <c r="Z45" s="162">
        <f>IF(Y45&gt;0,X45/Y45-1,"")</f>
        <v/>
      </c>
      <c r="AA45" s="161">
        <f>IF(G45&gt;0,SUMIFS(V_CANet,V_Mag,$A45,V_Ex,Exercice_Courant,V_Canal,"Livraison")/G45,"")</f>
        <v/>
      </c>
      <c r="AB45" s="159">
        <f>SUMIFS(R_Salaries,R_Mag,$A45,R_Ex,Exercice_Courant)</f>
        <v/>
      </c>
      <c r="AC45" s="163">
        <f>IF(COUNTIFS(R_Mag,$A45,R_Ex,Exercice_Courant)&gt;0,AB45/COUNTIFS(R_Mag,$A45,R_Ex,Exercice_Courant),"")</f>
        <v/>
      </c>
      <c r="AD45" s="159">
        <f>SUMIFS(R_Heures,R_Mag,$A45,R_Ex,Exercice_Courant)</f>
        <v/>
      </c>
      <c r="AE45" s="164">
        <f>IF(AB45&gt;0,SUMIFS(R_Abs,R_Mag,$A45,R_Ex,Exercice_Courant)/AB45,"")</f>
        <v/>
      </c>
      <c r="AF45" s="163">
        <f>IF(AB45&gt;0,SUMIFS(R_HS,R_Mag,$A45,R_Ex,Exercice_Courant)/AB45,"")</f>
        <v/>
      </c>
      <c r="AG45" s="160">
        <f>IF(AD45&gt;0,G45/AD45,"")</f>
        <v/>
      </c>
      <c r="AH45" s="164">
        <f>IF(SUMIFS(R_Salaries,R_Mag,$A45)&gt;0,SUMIFS(R_Abs,R_Mag,$A45)/SUMIFS(R_Salaries,R_Mag,$A45),"")</f>
        <v/>
      </c>
      <c r="AI45" s="163">
        <f>IF(SUMIFS(R_Salaries,R_Mag,$A45)&gt;0,SUMIFS(R_HS,R_Mag,$A45)/SUMIFS(R_Salaries,R_Mag,$A45),"")</f>
        <v/>
      </c>
      <c r="AJ45" s="165">
        <f>IF(AND(E45&lt;=Debut_N1,OR(F45="",F45&gt;=Fin_Exercice)),1,0)</f>
        <v/>
      </c>
      <c r="AK45" s="104">
        <f>IF(E45&gt;Debut_N1,"Ouverture",IF(AND(F45&lt;&gt;"",F45&lt;=Fin_Exercice),"Fermeture",""))</f>
        <v/>
      </c>
      <c r="AL45" s="157">
        <f>IF(SUMIFS(V_CANet,V_Mag,$A45,V_Mois,"&gt;="&amp;Periode_A_Debut,V_Mois,"&lt;="&amp;Periode_A_Fin)&gt;0,1-SUMIFS(V_Cout,V_Mag,$A45,V_Mois,"&gt;="&amp;Periode_A_Debut,V_Mois,"&lt;="&amp;Periode_A_Fin)/SUMIFS(V_CANet,V_Mag,$A45,V_Mois,"&gt;="&amp;Periode_A_Debut,V_Mois,"&lt;="&amp;Periode_A_Fin),"")</f>
        <v/>
      </c>
      <c r="AM45" s="157">
        <f>IF(SUMIFS(V_CANet,V_Mag,$A45,V_Mois,"&gt;="&amp;Periode_B_Debut,V_Mois,"&lt;="&amp;Periode_B_Fin)&gt;0,1-SUMIFS(V_Cout,V_Mag,$A45,V_Mois,"&gt;="&amp;Periode_B_Debut,V_Mois,"&lt;="&amp;Periode_B_Fin)/SUMIFS(V_CANet,V_Mag,$A45,V_Mois,"&gt;="&amp;Periode_B_Debut,V_Mois,"&lt;="&amp;Periode_B_Fin),"")</f>
        <v/>
      </c>
      <c r="AN45" s="166">
        <f>IF(AND(ISNUMBER(AL45),ISNUMBER(AM45)),(AM45-AL45)*100,"")</f>
        <v/>
      </c>
      <c r="AO45" s="165">
        <f>IF(OR(Region_Filtre="Toutes",C45=Region_Filtre),1,0)</f>
        <v/>
      </c>
      <c r="AP45" s="156">
        <f>SUMIFS(V_CANet,V_Mag,$A45,V_Ex,Exercice_Courant,V_Canal,Crit_Canal)</f>
        <v/>
      </c>
      <c r="AQ45" s="156">
        <f>SUMIFS(V_CANet,V_Mag,$A45,V_Ex,Exercice_Precedent,V_Canal,Crit_Canal)</f>
        <v/>
      </c>
      <c r="AR45" s="165">
        <f>IF(ISNUMBER(J45),RANK(J45,$J$2:$J$121,0),"")</f>
        <v/>
      </c>
      <c r="AS45" s="165">
        <f>RANK(G45,$G$2:$G$121,0)</f>
        <v/>
      </c>
      <c r="AT45" s="165">
        <f>IF(ISNUMBER(O45),RANK(O45,$O$2:$O$121,0),"")</f>
        <v/>
      </c>
      <c r="AU45" s="165">
        <f>IF(ISNUMBER(V45),RANK(V45,$V$2:$V$121,1),"")</f>
        <v/>
      </c>
      <c r="AV45" s="167">
        <f>IF(AND(AO45=1,ISNUMBER(J45)),J45+ROW()/10^9,9)</f>
        <v/>
      </c>
      <c r="AW45" s="168">
        <f>IF(ISNUMBER(AN45),AN45+ROW()/10^7,999)</f>
        <v/>
      </c>
      <c r="AX45" s="167">
        <f>IF(ISNUMBER(W45),W45+ROW()/10^9,-1)</f>
        <v/>
      </c>
      <c r="AY45" s="167">
        <f>IF(ISNUMBER(AH45),AH45+ROW()/10^9,-1)</f>
        <v/>
      </c>
      <c r="AZ45" s="165">
        <f>IF(AK45="","",SUMPRODUCT(--($AK$2:AK45&lt;&gt;"")))</f>
        <v/>
      </c>
      <c r="BA45" s="165">
        <f>IF(AND(ISNUMBER(AN45),AN45&lt;=Seuil_Derive_Marge_Pt),1,0)</f>
        <v/>
      </c>
      <c r="BB45" s="167">
        <f>IF(ISNUMBER(S45),S45+ROW()/10^9,9)</f>
        <v/>
      </c>
    </row>
    <row r="46">
      <c r="A46" s="104">
        <f>REF_MAGASINS!A46</f>
        <v/>
      </c>
      <c r="B46" s="104">
        <f>REF_MAGASINS!C46</f>
        <v/>
      </c>
      <c r="C46" s="104">
        <f>REF_MAGASINS!D46</f>
        <v/>
      </c>
      <c r="D46" s="104">
        <f>REF_MAGASINS!E46</f>
        <v/>
      </c>
      <c r="E46" s="155">
        <f>REF_MAGASINS!K46</f>
        <v/>
      </c>
      <c r="F46" s="155">
        <f>IF(REF_MAGASINS!L46="","",REF_MAGASINS!L46)</f>
        <v/>
      </c>
      <c r="G46" s="156">
        <f>SUMIFS(V_CANet,V_Mag,$A46,V_Ex,Exercice_Courant)</f>
        <v/>
      </c>
      <c r="H46" s="156">
        <f>SUMIFS(V_Cout,V_Mag,$A46,V_Ex,Exercice_Courant)</f>
        <v/>
      </c>
      <c r="I46" s="156">
        <f>G46-H46</f>
        <v/>
      </c>
      <c r="J46" s="157">
        <f>IF(G46&gt;0,I46/G46,"")</f>
        <v/>
      </c>
      <c r="K46" s="156">
        <f>SUMIFS(V_CANet,V_Mag,$A46,V_Ex,Exercice_Precedent)</f>
        <v/>
      </c>
      <c r="L46" s="157">
        <f>IF(K46&gt;0,(K46-SUMIFS(V_Cout,V_Mag,$A46,V_Ex,Exercice_Precedent))/K46,"")</f>
        <v/>
      </c>
      <c r="M46" s="158">
        <f>IF(K46&gt;0,G46/K46-1,"")</f>
        <v/>
      </c>
      <c r="N46" s="159">
        <f>SUMIFS(V_Tickets,V_Mag,$A46,V_Ex,Exercice_Courant)</f>
        <v/>
      </c>
      <c r="O46" s="160">
        <f>IF(N46&gt;0,G46/N46,"")</f>
        <v/>
      </c>
      <c r="P46" s="159">
        <f>SUMIFS(V_Jours,V_Mag,$A46,V_Ex,Exercice_Courant,V_Canal,"Sur place")</f>
        <v/>
      </c>
      <c r="Q46" s="156">
        <f>SUMIFS(B_Budget,B_Mag,$A46,B_Mois,"&gt;="&amp;Budget_Debut,B_Mois,"&lt;="&amp;Budget_Fin)</f>
        <v/>
      </c>
      <c r="R46" s="156">
        <f>SUMIFS(V_CANet,V_Mag,$A46,V_Mois,"&gt;="&amp;Budget_Debut,V_Mois,"&lt;="&amp;Budget_Fin)</f>
        <v/>
      </c>
      <c r="S46" s="161">
        <f>IF(Q46&gt;0,R46/Q46,"")</f>
        <v/>
      </c>
      <c r="T46" s="159">
        <f>SUMIFS(S_Sorties,S_Mag,$A46,S_Ex,Exercice_Courant)</f>
        <v/>
      </c>
      <c r="U46" s="159">
        <f>SUMIFS(S_Pertes,S_Mag,$A46,S_Ex,Exercice_Courant)</f>
        <v/>
      </c>
      <c r="V46" s="157">
        <f>IF(T46&gt;0,U46/T46,"")</f>
        <v/>
      </c>
      <c r="W46" s="157">
        <f>IF(SUMIFS(S_Sorties,S_Mag,$A46)&gt;0,SUMIFS(S_Pertes,S_Mag,$A46)/SUMIFS(S_Sorties,S_Mag,$A46),"")</f>
        <v/>
      </c>
      <c r="X46" s="156">
        <f>SUMIFS(AM_Reel,AM_Mag,$A46,AM_Ex,Exercice_Courant)</f>
        <v/>
      </c>
      <c r="Y46" s="156">
        <f>SUMIFS(AM_Reseau,AM_Mag,$A46,AM_Ex,Exercice_Courant)</f>
        <v/>
      </c>
      <c r="Z46" s="162">
        <f>IF(Y46&gt;0,X46/Y46-1,"")</f>
        <v/>
      </c>
      <c r="AA46" s="161">
        <f>IF(G46&gt;0,SUMIFS(V_CANet,V_Mag,$A46,V_Ex,Exercice_Courant,V_Canal,"Livraison")/G46,"")</f>
        <v/>
      </c>
      <c r="AB46" s="159">
        <f>SUMIFS(R_Salaries,R_Mag,$A46,R_Ex,Exercice_Courant)</f>
        <v/>
      </c>
      <c r="AC46" s="163">
        <f>IF(COUNTIFS(R_Mag,$A46,R_Ex,Exercice_Courant)&gt;0,AB46/COUNTIFS(R_Mag,$A46,R_Ex,Exercice_Courant),"")</f>
        <v/>
      </c>
      <c r="AD46" s="159">
        <f>SUMIFS(R_Heures,R_Mag,$A46,R_Ex,Exercice_Courant)</f>
        <v/>
      </c>
      <c r="AE46" s="164">
        <f>IF(AB46&gt;0,SUMIFS(R_Abs,R_Mag,$A46,R_Ex,Exercice_Courant)/AB46,"")</f>
        <v/>
      </c>
      <c r="AF46" s="163">
        <f>IF(AB46&gt;0,SUMIFS(R_HS,R_Mag,$A46,R_Ex,Exercice_Courant)/AB46,"")</f>
        <v/>
      </c>
      <c r="AG46" s="160">
        <f>IF(AD46&gt;0,G46/AD46,"")</f>
        <v/>
      </c>
      <c r="AH46" s="164">
        <f>IF(SUMIFS(R_Salaries,R_Mag,$A46)&gt;0,SUMIFS(R_Abs,R_Mag,$A46)/SUMIFS(R_Salaries,R_Mag,$A46),"")</f>
        <v/>
      </c>
      <c r="AI46" s="163">
        <f>IF(SUMIFS(R_Salaries,R_Mag,$A46)&gt;0,SUMIFS(R_HS,R_Mag,$A46)/SUMIFS(R_Salaries,R_Mag,$A46),"")</f>
        <v/>
      </c>
      <c r="AJ46" s="165">
        <f>IF(AND(E46&lt;=Debut_N1,OR(F46="",F46&gt;=Fin_Exercice)),1,0)</f>
        <v/>
      </c>
      <c r="AK46" s="104">
        <f>IF(E46&gt;Debut_N1,"Ouverture",IF(AND(F46&lt;&gt;"",F46&lt;=Fin_Exercice),"Fermeture",""))</f>
        <v/>
      </c>
      <c r="AL46" s="157">
        <f>IF(SUMIFS(V_CANet,V_Mag,$A46,V_Mois,"&gt;="&amp;Periode_A_Debut,V_Mois,"&lt;="&amp;Periode_A_Fin)&gt;0,1-SUMIFS(V_Cout,V_Mag,$A46,V_Mois,"&gt;="&amp;Periode_A_Debut,V_Mois,"&lt;="&amp;Periode_A_Fin)/SUMIFS(V_CANet,V_Mag,$A46,V_Mois,"&gt;="&amp;Periode_A_Debut,V_Mois,"&lt;="&amp;Periode_A_Fin),"")</f>
        <v/>
      </c>
      <c r="AM46" s="157">
        <f>IF(SUMIFS(V_CANet,V_Mag,$A46,V_Mois,"&gt;="&amp;Periode_B_Debut,V_Mois,"&lt;="&amp;Periode_B_Fin)&gt;0,1-SUMIFS(V_Cout,V_Mag,$A46,V_Mois,"&gt;="&amp;Periode_B_Debut,V_Mois,"&lt;="&amp;Periode_B_Fin)/SUMIFS(V_CANet,V_Mag,$A46,V_Mois,"&gt;="&amp;Periode_B_Debut,V_Mois,"&lt;="&amp;Periode_B_Fin),"")</f>
        <v/>
      </c>
      <c r="AN46" s="166">
        <f>IF(AND(ISNUMBER(AL46),ISNUMBER(AM46)),(AM46-AL46)*100,"")</f>
        <v/>
      </c>
      <c r="AO46" s="165">
        <f>IF(OR(Region_Filtre="Toutes",C46=Region_Filtre),1,0)</f>
        <v/>
      </c>
      <c r="AP46" s="156">
        <f>SUMIFS(V_CANet,V_Mag,$A46,V_Ex,Exercice_Courant,V_Canal,Crit_Canal)</f>
        <v/>
      </c>
      <c r="AQ46" s="156">
        <f>SUMIFS(V_CANet,V_Mag,$A46,V_Ex,Exercice_Precedent,V_Canal,Crit_Canal)</f>
        <v/>
      </c>
      <c r="AR46" s="165">
        <f>IF(ISNUMBER(J46),RANK(J46,$J$2:$J$121,0),"")</f>
        <v/>
      </c>
      <c r="AS46" s="165">
        <f>RANK(G46,$G$2:$G$121,0)</f>
        <v/>
      </c>
      <c r="AT46" s="165">
        <f>IF(ISNUMBER(O46),RANK(O46,$O$2:$O$121,0),"")</f>
        <v/>
      </c>
      <c r="AU46" s="165">
        <f>IF(ISNUMBER(V46),RANK(V46,$V$2:$V$121,1),"")</f>
        <v/>
      </c>
      <c r="AV46" s="167">
        <f>IF(AND(AO46=1,ISNUMBER(J46)),J46+ROW()/10^9,9)</f>
        <v/>
      </c>
      <c r="AW46" s="168">
        <f>IF(ISNUMBER(AN46),AN46+ROW()/10^7,999)</f>
        <v/>
      </c>
      <c r="AX46" s="167">
        <f>IF(ISNUMBER(W46),W46+ROW()/10^9,-1)</f>
        <v/>
      </c>
      <c r="AY46" s="167">
        <f>IF(ISNUMBER(AH46),AH46+ROW()/10^9,-1)</f>
        <v/>
      </c>
      <c r="AZ46" s="165">
        <f>IF(AK46="","",SUMPRODUCT(--($AK$2:AK46&lt;&gt;"")))</f>
        <v/>
      </c>
      <c r="BA46" s="165">
        <f>IF(AND(ISNUMBER(AN46),AN46&lt;=Seuil_Derive_Marge_Pt),1,0)</f>
        <v/>
      </c>
      <c r="BB46" s="167">
        <f>IF(ISNUMBER(S46),S46+ROW()/10^9,9)</f>
        <v/>
      </c>
    </row>
    <row r="47">
      <c r="A47" s="104">
        <f>REF_MAGASINS!A47</f>
        <v/>
      </c>
      <c r="B47" s="104">
        <f>REF_MAGASINS!C47</f>
        <v/>
      </c>
      <c r="C47" s="104">
        <f>REF_MAGASINS!D47</f>
        <v/>
      </c>
      <c r="D47" s="104">
        <f>REF_MAGASINS!E47</f>
        <v/>
      </c>
      <c r="E47" s="155">
        <f>REF_MAGASINS!K47</f>
        <v/>
      </c>
      <c r="F47" s="155">
        <f>IF(REF_MAGASINS!L47="","",REF_MAGASINS!L47)</f>
        <v/>
      </c>
      <c r="G47" s="156">
        <f>SUMIFS(V_CANet,V_Mag,$A47,V_Ex,Exercice_Courant)</f>
        <v/>
      </c>
      <c r="H47" s="156">
        <f>SUMIFS(V_Cout,V_Mag,$A47,V_Ex,Exercice_Courant)</f>
        <v/>
      </c>
      <c r="I47" s="156">
        <f>G47-H47</f>
        <v/>
      </c>
      <c r="J47" s="157">
        <f>IF(G47&gt;0,I47/G47,"")</f>
        <v/>
      </c>
      <c r="K47" s="156">
        <f>SUMIFS(V_CANet,V_Mag,$A47,V_Ex,Exercice_Precedent)</f>
        <v/>
      </c>
      <c r="L47" s="157">
        <f>IF(K47&gt;0,(K47-SUMIFS(V_Cout,V_Mag,$A47,V_Ex,Exercice_Precedent))/K47,"")</f>
        <v/>
      </c>
      <c r="M47" s="158">
        <f>IF(K47&gt;0,G47/K47-1,"")</f>
        <v/>
      </c>
      <c r="N47" s="159">
        <f>SUMIFS(V_Tickets,V_Mag,$A47,V_Ex,Exercice_Courant)</f>
        <v/>
      </c>
      <c r="O47" s="160">
        <f>IF(N47&gt;0,G47/N47,"")</f>
        <v/>
      </c>
      <c r="P47" s="159">
        <f>SUMIFS(V_Jours,V_Mag,$A47,V_Ex,Exercice_Courant,V_Canal,"Sur place")</f>
        <v/>
      </c>
      <c r="Q47" s="156">
        <f>SUMIFS(B_Budget,B_Mag,$A47,B_Mois,"&gt;="&amp;Budget_Debut,B_Mois,"&lt;="&amp;Budget_Fin)</f>
        <v/>
      </c>
      <c r="R47" s="156">
        <f>SUMIFS(V_CANet,V_Mag,$A47,V_Mois,"&gt;="&amp;Budget_Debut,V_Mois,"&lt;="&amp;Budget_Fin)</f>
        <v/>
      </c>
      <c r="S47" s="161">
        <f>IF(Q47&gt;0,R47/Q47,"")</f>
        <v/>
      </c>
      <c r="T47" s="159">
        <f>SUMIFS(S_Sorties,S_Mag,$A47,S_Ex,Exercice_Courant)</f>
        <v/>
      </c>
      <c r="U47" s="159">
        <f>SUMIFS(S_Pertes,S_Mag,$A47,S_Ex,Exercice_Courant)</f>
        <v/>
      </c>
      <c r="V47" s="157">
        <f>IF(T47&gt;0,U47/T47,"")</f>
        <v/>
      </c>
      <c r="W47" s="157">
        <f>IF(SUMIFS(S_Sorties,S_Mag,$A47)&gt;0,SUMIFS(S_Pertes,S_Mag,$A47)/SUMIFS(S_Sorties,S_Mag,$A47),"")</f>
        <v/>
      </c>
      <c r="X47" s="156">
        <f>SUMIFS(AM_Reel,AM_Mag,$A47,AM_Ex,Exercice_Courant)</f>
        <v/>
      </c>
      <c r="Y47" s="156">
        <f>SUMIFS(AM_Reseau,AM_Mag,$A47,AM_Ex,Exercice_Courant)</f>
        <v/>
      </c>
      <c r="Z47" s="162">
        <f>IF(Y47&gt;0,X47/Y47-1,"")</f>
        <v/>
      </c>
      <c r="AA47" s="161">
        <f>IF(G47&gt;0,SUMIFS(V_CANet,V_Mag,$A47,V_Ex,Exercice_Courant,V_Canal,"Livraison")/G47,"")</f>
        <v/>
      </c>
      <c r="AB47" s="159">
        <f>SUMIFS(R_Salaries,R_Mag,$A47,R_Ex,Exercice_Courant)</f>
        <v/>
      </c>
      <c r="AC47" s="163">
        <f>IF(COUNTIFS(R_Mag,$A47,R_Ex,Exercice_Courant)&gt;0,AB47/COUNTIFS(R_Mag,$A47,R_Ex,Exercice_Courant),"")</f>
        <v/>
      </c>
      <c r="AD47" s="159">
        <f>SUMIFS(R_Heures,R_Mag,$A47,R_Ex,Exercice_Courant)</f>
        <v/>
      </c>
      <c r="AE47" s="164">
        <f>IF(AB47&gt;0,SUMIFS(R_Abs,R_Mag,$A47,R_Ex,Exercice_Courant)/AB47,"")</f>
        <v/>
      </c>
      <c r="AF47" s="163">
        <f>IF(AB47&gt;0,SUMIFS(R_HS,R_Mag,$A47,R_Ex,Exercice_Courant)/AB47,"")</f>
        <v/>
      </c>
      <c r="AG47" s="160">
        <f>IF(AD47&gt;0,G47/AD47,"")</f>
        <v/>
      </c>
      <c r="AH47" s="164">
        <f>IF(SUMIFS(R_Salaries,R_Mag,$A47)&gt;0,SUMIFS(R_Abs,R_Mag,$A47)/SUMIFS(R_Salaries,R_Mag,$A47),"")</f>
        <v/>
      </c>
      <c r="AI47" s="163">
        <f>IF(SUMIFS(R_Salaries,R_Mag,$A47)&gt;0,SUMIFS(R_HS,R_Mag,$A47)/SUMIFS(R_Salaries,R_Mag,$A47),"")</f>
        <v/>
      </c>
      <c r="AJ47" s="165">
        <f>IF(AND(E47&lt;=Debut_N1,OR(F47="",F47&gt;=Fin_Exercice)),1,0)</f>
        <v/>
      </c>
      <c r="AK47" s="104">
        <f>IF(E47&gt;Debut_N1,"Ouverture",IF(AND(F47&lt;&gt;"",F47&lt;=Fin_Exercice),"Fermeture",""))</f>
        <v/>
      </c>
      <c r="AL47" s="157">
        <f>IF(SUMIFS(V_CANet,V_Mag,$A47,V_Mois,"&gt;="&amp;Periode_A_Debut,V_Mois,"&lt;="&amp;Periode_A_Fin)&gt;0,1-SUMIFS(V_Cout,V_Mag,$A47,V_Mois,"&gt;="&amp;Periode_A_Debut,V_Mois,"&lt;="&amp;Periode_A_Fin)/SUMIFS(V_CANet,V_Mag,$A47,V_Mois,"&gt;="&amp;Periode_A_Debut,V_Mois,"&lt;="&amp;Periode_A_Fin),"")</f>
        <v/>
      </c>
      <c r="AM47" s="157">
        <f>IF(SUMIFS(V_CANet,V_Mag,$A47,V_Mois,"&gt;="&amp;Periode_B_Debut,V_Mois,"&lt;="&amp;Periode_B_Fin)&gt;0,1-SUMIFS(V_Cout,V_Mag,$A47,V_Mois,"&gt;="&amp;Periode_B_Debut,V_Mois,"&lt;="&amp;Periode_B_Fin)/SUMIFS(V_CANet,V_Mag,$A47,V_Mois,"&gt;="&amp;Periode_B_Debut,V_Mois,"&lt;="&amp;Periode_B_Fin),"")</f>
        <v/>
      </c>
      <c r="AN47" s="166">
        <f>IF(AND(ISNUMBER(AL47),ISNUMBER(AM47)),(AM47-AL47)*100,"")</f>
        <v/>
      </c>
      <c r="AO47" s="165">
        <f>IF(OR(Region_Filtre="Toutes",C47=Region_Filtre),1,0)</f>
        <v/>
      </c>
      <c r="AP47" s="156">
        <f>SUMIFS(V_CANet,V_Mag,$A47,V_Ex,Exercice_Courant,V_Canal,Crit_Canal)</f>
        <v/>
      </c>
      <c r="AQ47" s="156">
        <f>SUMIFS(V_CANet,V_Mag,$A47,V_Ex,Exercice_Precedent,V_Canal,Crit_Canal)</f>
        <v/>
      </c>
      <c r="AR47" s="165">
        <f>IF(ISNUMBER(J47),RANK(J47,$J$2:$J$121,0),"")</f>
        <v/>
      </c>
      <c r="AS47" s="165">
        <f>RANK(G47,$G$2:$G$121,0)</f>
        <v/>
      </c>
      <c r="AT47" s="165">
        <f>IF(ISNUMBER(O47),RANK(O47,$O$2:$O$121,0),"")</f>
        <v/>
      </c>
      <c r="AU47" s="165">
        <f>IF(ISNUMBER(V47),RANK(V47,$V$2:$V$121,1),"")</f>
        <v/>
      </c>
      <c r="AV47" s="167">
        <f>IF(AND(AO47=1,ISNUMBER(J47)),J47+ROW()/10^9,9)</f>
        <v/>
      </c>
      <c r="AW47" s="168">
        <f>IF(ISNUMBER(AN47),AN47+ROW()/10^7,999)</f>
        <v/>
      </c>
      <c r="AX47" s="167">
        <f>IF(ISNUMBER(W47),W47+ROW()/10^9,-1)</f>
        <v/>
      </c>
      <c r="AY47" s="167">
        <f>IF(ISNUMBER(AH47),AH47+ROW()/10^9,-1)</f>
        <v/>
      </c>
      <c r="AZ47" s="165">
        <f>IF(AK47="","",SUMPRODUCT(--($AK$2:AK47&lt;&gt;"")))</f>
        <v/>
      </c>
      <c r="BA47" s="165">
        <f>IF(AND(ISNUMBER(AN47),AN47&lt;=Seuil_Derive_Marge_Pt),1,0)</f>
        <v/>
      </c>
      <c r="BB47" s="167">
        <f>IF(ISNUMBER(S47),S47+ROW()/10^9,9)</f>
        <v/>
      </c>
    </row>
    <row r="48">
      <c r="A48" s="104">
        <f>REF_MAGASINS!A48</f>
        <v/>
      </c>
      <c r="B48" s="104">
        <f>REF_MAGASINS!C48</f>
        <v/>
      </c>
      <c r="C48" s="104">
        <f>REF_MAGASINS!D48</f>
        <v/>
      </c>
      <c r="D48" s="104">
        <f>REF_MAGASINS!E48</f>
        <v/>
      </c>
      <c r="E48" s="155">
        <f>REF_MAGASINS!K48</f>
        <v/>
      </c>
      <c r="F48" s="155">
        <f>IF(REF_MAGASINS!L48="","",REF_MAGASINS!L48)</f>
        <v/>
      </c>
      <c r="G48" s="156">
        <f>SUMIFS(V_CANet,V_Mag,$A48,V_Ex,Exercice_Courant)</f>
        <v/>
      </c>
      <c r="H48" s="156">
        <f>SUMIFS(V_Cout,V_Mag,$A48,V_Ex,Exercice_Courant)</f>
        <v/>
      </c>
      <c r="I48" s="156">
        <f>G48-H48</f>
        <v/>
      </c>
      <c r="J48" s="157">
        <f>IF(G48&gt;0,I48/G48,"")</f>
        <v/>
      </c>
      <c r="K48" s="156">
        <f>SUMIFS(V_CANet,V_Mag,$A48,V_Ex,Exercice_Precedent)</f>
        <v/>
      </c>
      <c r="L48" s="157">
        <f>IF(K48&gt;0,(K48-SUMIFS(V_Cout,V_Mag,$A48,V_Ex,Exercice_Precedent))/K48,"")</f>
        <v/>
      </c>
      <c r="M48" s="158">
        <f>IF(K48&gt;0,G48/K48-1,"")</f>
        <v/>
      </c>
      <c r="N48" s="159">
        <f>SUMIFS(V_Tickets,V_Mag,$A48,V_Ex,Exercice_Courant)</f>
        <v/>
      </c>
      <c r="O48" s="160">
        <f>IF(N48&gt;0,G48/N48,"")</f>
        <v/>
      </c>
      <c r="P48" s="159">
        <f>SUMIFS(V_Jours,V_Mag,$A48,V_Ex,Exercice_Courant,V_Canal,"Sur place")</f>
        <v/>
      </c>
      <c r="Q48" s="156">
        <f>SUMIFS(B_Budget,B_Mag,$A48,B_Mois,"&gt;="&amp;Budget_Debut,B_Mois,"&lt;="&amp;Budget_Fin)</f>
        <v/>
      </c>
      <c r="R48" s="156">
        <f>SUMIFS(V_CANet,V_Mag,$A48,V_Mois,"&gt;="&amp;Budget_Debut,V_Mois,"&lt;="&amp;Budget_Fin)</f>
        <v/>
      </c>
      <c r="S48" s="161">
        <f>IF(Q48&gt;0,R48/Q48,"")</f>
        <v/>
      </c>
      <c r="T48" s="159">
        <f>SUMIFS(S_Sorties,S_Mag,$A48,S_Ex,Exercice_Courant)</f>
        <v/>
      </c>
      <c r="U48" s="159">
        <f>SUMIFS(S_Pertes,S_Mag,$A48,S_Ex,Exercice_Courant)</f>
        <v/>
      </c>
      <c r="V48" s="157">
        <f>IF(T48&gt;0,U48/T48,"")</f>
        <v/>
      </c>
      <c r="W48" s="157">
        <f>IF(SUMIFS(S_Sorties,S_Mag,$A48)&gt;0,SUMIFS(S_Pertes,S_Mag,$A48)/SUMIFS(S_Sorties,S_Mag,$A48),"")</f>
        <v/>
      </c>
      <c r="X48" s="156">
        <f>SUMIFS(AM_Reel,AM_Mag,$A48,AM_Ex,Exercice_Courant)</f>
        <v/>
      </c>
      <c r="Y48" s="156">
        <f>SUMIFS(AM_Reseau,AM_Mag,$A48,AM_Ex,Exercice_Courant)</f>
        <v/>
      </c>
      <c r="Z48" s="162">
        <f>IF(Y48&gt;0,X48/Y48-1,"")</f>
        <v/>
      </c>
      <c r="AA48" s="161">
        <f>IF(G48&gt;0,SUMIFS(V_CANet,V_Mag,$A48,V_Ex,Exercice_Courant,V_Canal,"Livraison")/G48,"")</f>
        <v/>
      </c>
      <c r="AB48" s="159">
        <f>SUMIFS(R_Salaries,R_Mag,$A48,R_Ex,Exercice_Courant)</f>
        <v/>
      </c>
      <c r="AC48" s="163">
        <f>IF(COUNTIFS(R_Mag,$A48,R_Ex,Exercice_Courant)&gt;0,AB48/COUNTIFS(R_Mag,$A48,R_Ex,Exercice_Courant),"")</f>
        <v/>
      </c>
      <c r="AD48" s="159">
        <f>SUMIFS(R_Heures,R_Mag,$A48,R_Ex,Exercice_Courant)</f>
        <v/>
      </c>
      <c r="AE48" s="164">
        <f>IF(AB48&gt;0,SUMIFS(R_Abs,R_Mag,$A48,R_Ex,Exercice_Courant)/AB48,"")</f>
        <v/>
      </c>
      <c r="AF48" s="163">
        <f>IF(AB48&gt;0,SUMIFS(R_HS,R_Mag,$A48,R_Ex,Exercice_Courant)/AB48,"")</f>
        <v/>
      </c>
      <c r="AG48" s="160">
        <f>IF(AD48&gt;0,G48/AD48,"")</f>
        <v/>
      </c>
      <c r="AH48" s="164">
        <f>IF(SUMIFS(R_Salaries,R_Mag,$A48)&gt;0,SUMIFS(R_Abs,R_Mag,$A48)/SUMIFS(R_Salaries,R_Mag,$A48),"")</f>
        <v/>
      </c>
      <c r="AI48" s="163">
        <f>IF(SUMIFS(R_Salaries,R_Mag,$A48)&gt;0,SUMIFS(R_HS,R_Mag,$A48)/SUMIFS(R_Salaries,R_Mag,$A48),"")</f>
        <v/>
      </c>
      <c r="AJ48" s="165">
        <f>IF(AND(E48&lt;=Debut_N1,OR(F48="",F48&gt;=Fin_Exercice)),1,0)</f>
        <v/>
      </c>
      <c r="AK48" s="104">
        <f>IF(E48&gt;Debut_N1,"Ouverture",IF(AND(F48&lt;&gt;"",F48&lt;=Fin_Exercice),"Fermeture",""))</f>
        <v/>
      </c>
      <c r="AL48" s="157">
        <f>IF(SUMIFS(V_CANet,V_Mag,$A48,V_Mois,"&gt;="&amp;Periode_A_Debut,V_Mois,"&lt;="&amp;Periode_A_Fin)&gt;0,1-SUMIFS(V_Cout,V_Mag,$A48,V_Mois,"&gt;="&amp;Periode_A_Debut,V_Mois,"&lt;="&amp;Periode_A_Fin)/SUMIFS(V_CANet,V_Mag,$A48,V_Mois,"&gt;="&amp;Periode_A_Debut,V_Mois,"&lt;="&amp;Periode_A_Fin),"")</f>
        <v/>
      </c>
      <c r="AM48" s="157">
        <f>IF(SUMIFS(V_CANet,V_Mag,$A48,V_Mois,"&gt;="&amp;Periode_B_Debut,V_Mois,"&lt;="&amp;Periode_B_Fin)&gt;0,1-SUMIFS(V_Cout,V_Mag,$A48,V_Mois,"&gt;="&amp;Periode_B_Debut,V_Mois,"&lt;="&amp;Periode_B_Fin)/SUMIFS(V_CANet,V_Mag,$A48,V_Mois,"&gt;="&amp;Periode_B_Debut,V_Mois,"&lt;="&amp;Periode_B_Fin),"")</f>
        <v/>
      </c>
      <c r="AN48" s="166">
        <f>IF(AND(ISNUMBER(AL48),ISNUMBER(AM48)),(AM48-AL48)*100,"")</f>
        <v/>
      </c>
      <c r="AO48" s="165">
        <f>IF(OR(Region_Filtre="Toutes",C48=Region_Filtre),1,0)</f>
        <v/>
      </c>
      <c r="AP48" s="156">
        <f>SUMIFS(V_CANet,V_Mag,$A48,V_Ex,Exercice_Courant,V_Canal,Crit_Canal)</f>
        <v/>
      </c>
      <c r="AQ48" s="156">
        <f>SUMIFS(V_CANet,V_Mag,$A48,V_Ex,Exercice_Precedent,V_Canal,Crit_Canal)</f>
        <v/>
      </c>
      <c r="AR48" s="165">
        <f>IF(ISNUMBER(J48),RANK(J48,$J$2:$J$121,0),"")</f>
        <v/>
      </c>
      <c r="AS48" s="165">
        <f>RANK(G48,$G$2:$G$121,0)</f>
        <v/>
      </c>
      <c r="AT48" s="165">
        <f>IF(ISNUMBER(O48),RANK(O48,$O$2:$O$121,0),"")</f>
        <v/>
      </c>
      <c r="AU48" s="165">
        <f>IF(ISNUMBER(V48),RANK(V48,$V$2:$V$121,1),"")</f>
        <v/>
      </c>
      <c r="AV48" s="167">
        <f>IF(AND(AO48=1,ISNUMBER(J48)),J48+ROW()/10^9,9)</f>
        <v/>
      </c>
      <c r="AW48" s="168">
        <f>IF(ISNUMBER(AN48),AN48+ROW()/10^7,999)</f>
        <v/>
      </c>
      <c r="AX48" s="167">
        <f>IF(ISNUMBER(W48),W48+ROW()/10^9,-1)</f>
        <v/>
      </c>
      <c r="AY48" s="167">
        <f>IF(ISNUMBER(AH48),AH48+ROW()/10^9,-1)</f>
        <v/>
      </c>
      <c r="AZ48" s="165">
        <f>IF(AK48="","",SUMPRODUCT(--($AK$2:AK48&lt;&gt;"")))</f>
        <v/>
      </c>
      <c r="BA48" s="165">
        <f>IF(AND(ISNUMBER(AN48),AN48&lt;=Seuil_Derive_Marge_Pt),1,0)</f>
        <v/>
      </c>
      <c r="BB48" s="167">
        <f>IF(ISNUMBER(S48),S48+ROW()/10^9,9)</f>
        <v/>
      </c>
    </row>
    <row r="49">
      <c r="A49" s="104">
        <f>REF_MAGASINS!A49</f>
        <v/>
      </c>
      <c r="B49" s="104">
        <f>REF_MAGASINS!C49</f>
        <v/>
      </c>
      <c r="C49" s="104">
        <f>REF_MAGASINS!D49</f>
        <v/>
      </c>
      <c r="D49" s="104">
        <f>REF_MAGASINS!E49</f>
        <v/>
      </c>
      <c r="E49" s="155">
        <f>REF_MAGASINS!K49</f>
        <v/>
      </c>
      <c r="F49" s="155">
        <f>IF(REF_MAGASINS!L49="","",REF_MAGASINS!L49)</f>
        <v/>
      </c>
      <c r="G49" s="156">
        <f>SUMIFS(V_CANet,V_Mag,$A49,V_Ex,Exercice_Courant)</f>
        <v/>
      </c>
      <c r="H49" s="156">
        <f>SUMIFS(V_Cout,V_Mag,$A49,V_Ex,Exercice_Courant)</f>
        <v/>
      </c>
      <c r="I49" s="156">
        <f>G49-H49</f>
        <v/>
      </c>
      <c r="J49" s="157">
        <f>IF(G49&gt;0,I49/G49,"")</f>
        <v/>
      </c>
      <c r="K49" s="156">
        <f>SUMIFS(V_CANet,V_Mag,$A49,V_Ex,Exercice_Precedent)</f>
        <v/>
      </c>
      <c r="L49" s="157">
        <f>IF(K49&gt;0,(K49-SUMIFS(V_Cout,V_Mag,$A49,V_Ex,Exercice_Precedent))/K49,"")</f>
        <v/>
      </c>
      <c r="M49" s="158">
        <f>IF(K49&gt;0,G49/K49-1,"")</f>
        <v/>
      </c>
      <c r="N49" s="159">
        <f>SUMIFS(V_Tickets,V_Mag,$A49,V_Ex,Exercice_Courant)</f>
        <v/>
      </c>
      <c r="O49" s="160">
        <f>IF(N49&gt;0,G49/N49,"")</f>
        <v/>
      </c>
      <c r="P49" s="159">
        <f>SUMIFS(V_Jours,V_Mag,$A49,V_Ex,Exercice_Courant,V_Canal,"Sur place")</f>
        <v/>
      </c>
      <c r="Q49" s="156">
        <f>SUMIFS(B_Budget,B_Mag,$A49,B_Mois,"&gt;="&amp;Budget_Debut,B_Mois,"&lt;="&amp;Budget_Fin)</f>
        <v/>
      </c>
      <c r="R49" s="156">
        <f>SUMIFS(V_CANet,V_Mag,$A49,V_Mois,"&gt;="&amp;Budget_Debut,V_Mois,"&lt;="&amp;Budget_Fin)</f>
        <v/>
      </c>
      <c r="S49" s="161">
        <f>IF(Q49&gt;0,R49/Q49,"")</f>
        <v/>
      </c>
      <c r="T49" s="159">
        <f>SUMIFS(S_Sorties,S_Mag,$A49,S_Ex,Exercice_Courant)</f>
        <v/>
      </c>
      <c r="U49" s="159">
        <f>SUMIFS(S_Pertes,S_Mag,$A49,S_Ex,Exercice_Courant)</f>
        <v/>
      </c>
      <c r="V49" s="157">
        <f>IF(T49&gt;0,U49/T49,"")</f>
        <v/>
      </c>
      <c r="W49" s="157">
        <f>IF(SUMIFS(S_Sorties,S_Mag,$A49)&gt;0,SUMIFS(S_Pertes,S_Mag,$A49)/SUMIFS(S_Sorties,S_Mag,$A49),"")</f>
        <v/>
      </c>
      <c r="X49" s="156">
        <f>SUMIFS(AM_Reel,AM_Mag,$A49,AM_Ex,Exercice_Courant)</f>
        <v/>
      </c>
      <c r="Y49" s="156">
        <f>SUMIFS(AM_Reseau,AM_Mag,$A49,AM_Ex,Exercice_Courant)</f>
        <v/>
      </c>
      <c r="Z49" s="162">
        <f>IF(Y49&gt;0,X49/Y49-1,"")</f>
        <v/>
      </c>
      <c r="AA49" s="161">
        <f>IF(G49&gt;0,SUMIFS(V_CANet,V_Mag,$A49,V_Ex,Exercice_Courant,V_Canal,"Livraison")/G49,"")</f>
        <v/>
      </c>
      <c r="AB49" s="159">
        <f>SUMIFS(R_Salaries,R_Mag,$A49,R_Ex,Exercice_Courant)</f>
        <v/>
      </c>
      <c r="AC49" s="163">
        <f>IF(COUNTIFS(R_Mag,$A49,R_Ex,Exercice_Courant)&gt;0,AB49/COUNTIFS(R_Mag,$A49,R_Ex,Exercice_Courant),"")</f>
        <v/>
      </c>
      <c r="AD49" s="159">
        <f>SUMIFS(R_Heures,R_Mag,$A49,R_Ex,Exercice_Courant)</f>
        <v/>
      </c>
      <c r="AE49" s="164">
        <f>IF(AB49&gt;0,SUMIFS(R_Abs,R_Mag,$A49,R_Ex,Exercice_Courant)/AB49,"")</f>
        <v/>
      </c>
      <c r="AF49" s="163">
        <f>IF(AB49&gt;0,SUMIFS(R_HS,R_Mag,$A49,R_Ex,Exercice_Courant)/AB49,"")</f>
        <v/>
      </c>
      <c r="AG49" s="160">
        <f>IF(AD49&gt;0,G49/AD49,"")</f>
        <v/>
      </c>
      <c r="AH49" s="164">
        <f>IF(SUMIFS(R_Salaries,R_Mag,$A49)&gt;0,SUMIFS(R_Abs,R_Mag,$A49)/SUMIFS(R_Salaries,R_Mag,$A49),"")</f>
        <v/>
      </c>
      <c r="AI49" s="163">
        <f>IF(SUMIFS(R_Salaries,R_Mag,$A49)&gt;0,SUMIFS(R_HS,R_Mag,$A49)/SUMIFS(R_Salaries,R_Mag,$A49),"")</f>
        <v/>
      </c>
      <c r="AJ49" s="165">
        <f>IF(AND(E49&lt;=Debut_N1,OR(F49="",F49&gt;=Fin_Exercice)),1,0)</f>
        <v/>
      </c>
      <c r="AK49" s="104">
        <f>IF(E49&gt;Debut_N1,"Ouverture",IF(AND(F49&lt;&gt;"",F49&lt;=Fin_Exercice),"Fermeture",""))</f>
        <v/>
      </c>
      <c r="AL49" s="157">
        <f>IF(SUMIFS(V_CANet,V_Mag,$A49,V_Mois,"&gt;="&amp;Periode_A_Debut,V_Mois,"&lt;="&amp;Periode_A_Fin)&gt;0,1-SUMIFS(V_Cout,V_Mag,$A49,V_Mois,"&gt;="&amp;Periode_A_Debut,V_Mois,"&lt;="&amp;Periode_A_Fin)/SUMIFS(V_CANet,V_Mag,$A49,V_Mois,"&gt;="&amp;Periode_A_Debut,V_Mois,"&lt;="&amp;Periode_A_Fin),"")</f>
        <v/>
      </c>
      <c r="AM49" s="157">
        <f>IF(SUMIFS(V_CANet,V_Mag,$A49,V_Mois,"&gt;="&amp;Periode_B_Debut,V_Mois,"&lt;="&amp;Periode_B_Fin)&gt;0,1-SUMIFS(V_Cout,V_Mag,$A49,V_Mois,"&gt;="&amp;Periode_B_Debut,V_Mois,"&lt;="&amp;Periode_B_Fin)/SUMIFS(V_CANet,V_Mag,$A49,V_Mois,"&gt;="&amp;Periode_B_Debut,V_Mois,"&lt;="&amp;Periode_B_Fin),"")</f>
        <v/>
      </c>
      <c r="AN49" s="166">
        <f>IF(AND(ISNUMBER(AL49),ISNUMBER(AM49)),(AM49-AL49)*100,"")</f>
        <v/>
      </c>
      <c r="AO49" s="165">
        <f>IF(OR(Region_Filtre="Toutes",C49=Region_Filtre),1,0)</f>
        <v/>
      </c>
      <c r="AP49" s="156">
        <f>SUMIFS(V_CANet,V_Mag,$A49,V_Ex,Exercice_Courant,V_Canal,Crit_Canal)</f>
        <v/>
      </c>
      <c r="AQ49" s="156">
        <f>SUMIFS(V_CANet,V_Mag,$A49,V_Ex,Exercice_Precedent,V_Canal,Crit_Canal)</f>
        <v/>
      </c>
      <c r="AR49" s="165">
        <f>IF(ISNUMBER(J49),RANK(J49,$J$2:$J$121,0),"")</f>
        <v/>
      </c>
      <c r="AS49" s="165">
        <f>RANK(G49,$G$2:$G$121,0)</f>
        <v/>
      </c>
      <c r="AT49" s="165">
        <f>IF(ISNUMBER(O49),RANK(O49,$O$2:$O$121,0),"")</f>
        <v/>
      </c>
      <c r="AU49" s="165">
        <f>IF(ISNUMBER(V49),RANK(V49,$V$2:$V$121,1),"")</f>
        <v/>
      </c>
      <c r="AV49" s="167">
        <f>IF(AND(AO49=1,ISNUMBER(J49)),J49+ROW()/10^9,9)</f>
        <v/>
      </c>
      <c r="AW49" s="168">
        <f>IF(ISNUMBER(AN49),AN49+ROW()/10^7,999)</f>
        <v/>
      </c>
      <c r="AX49" s="167">
        <f>IF(ISNUMBER(W49),W49+ROW()/10^9,-1)</f>
        <v/>
      </c>
      <c r="AY49" s="167">
        <f>IF(ISNUMBER(AH49),AH49+ROW()/10^9,-1)</f>
        <v/>
      </c>
      <c r="AZ49" s="165">
        <f>IF(AK49="","",SUMPRODUCT(--($AK$2:AK49&lt;&gt;"")))</f>
        <v/>
      </c>
      <c r="BA49" s="165">
        <f>IF(AND(ISNUMBER(AN49),AN49&lt;=Seuil_Derive_Marge_Pt),1,0)</f>
        <v/>
      </c>
      <c r="BB49" s="167">
        <f>IF(ISNUMBER(S49),S49+ROW()/10^9,9)</f>
        <v/>
      </c>
    </row>
    <row r="50">
      <c r="A50" s="104">
        <f>REF_MAGASINS!A50</f>
        <v/>
      </c>
      <c r="B50" s="104">
        <f>REF_MAGASINS!C50</f>
        <v/>
      </c>
      <c r="C50" s="104">
        <f>REF_MAGASINS!D50</f>
        <v/>
      </c>
      <c r="D50" s="104">
        <f>REF_MAGASINS!E50</f>
        <v/>
      </c>
      <c r="E50" s="155">
        <f>REF_MAGASINS!K50</f>
        <v/>
      </c>
      <c r="F50" s="155">
        <f>IF(REF_MAGASINS!L50="","",REF_MAGASINS!L50)</f>
        <v/>
      </c>
      <c r="G50" s="156">
        <f>SUMIFS(V_CANet,V_Mag,$A50,V_Ex,Exercice_Courant)</f>
        <v/>
      </c>
      <c r="H50" s="156">
        <f>SUMIFS(V_Cout,V_Mag,$A50,V_Ex,Exercice_Courant)</f>
        <v/>
      </c>
      <c r="I50" s="156">
        <f>G50-H50</f>
        <v/>
      </c>
      <c r="J50" s="157">
        <f>IF(G50&gt;0,I50/G50,"")</f>
        <v/>
      </c>
      <c r="K50" s="156">
        <f>SUMIFS(V_CANet,V_Mag,$A50,V_Ex,Exercice_Precedent)</f>
        <v/>
      </c>
      <c r="L50" s="157">
        <f>IF(K50&gt;0,(K50-SUMIFS(V_Cout,V_Mag,$A50,V_Ex,Exercice_Precedent))/K50,"")</f>
        <v/>
      </c>
      <c r="M50" s="158">
        <f>IF(K50&gt;0,G50/K50-1,"")</f>
        <v/>
      </c>
      <c r="N50" s="159">
        <f>SUMIFS(V_Tickets,V_Mag,$A50,V_Ex,Exercice_Courant)</f>
        <v/>
      </c>
      <c r="O50" s="160">
        <f>IF(N50&gt;0,G50/N50,"")</f>
        <v/>
      </c>
      <c r="P50" s="159">
        <f>SUMIFS(V_Jours,V_Mag,$A50,V_Ex,Exercice_Courant,V_Canal,"Sur place")</f>
        <v/>
      </c>
      <c r="Q50" s="156">
        <f>SUMIFS(B_Budget,B_Mag,$A50,B_Mois,"&gt;="&amp;Budget_Debut,B_Mois,"&lt;="&amp;Budget_Fin)</f>
        <v/>
      </c>
      <c r="R50" s="156">
        <f>SUMIFS(V_CANet,V_Mag,$A50,V_Mois,"&gt;="&amp;Budget_Debut,V_Mois,"&lt;="&amp;Budget_Fin)</f>
        <v/>
      </c>
      <c r="S50" s="161">
        <f>IF(Q50&gt;0,R50/Q50,"")</f>
        <v/>
      </c>
      <c r="T50" s="159">
        <f>SUMIFS(S_Sorties,S_Mag,$A50,S_Ex,Exercice_Courant)</f>
        <v/>
      </c>
      <c r="U50" s="159">
        <f>SUMIFS(S_Pertes,S_Mag,$A50,S_Ex,Exercice_Courant)</f>
        <v/>
      </c>
      <c r="V50" s="157">
        <f>IF(T50&gt;0,U50/T50,"")</f>
        <v/>
      </c>
      <c r="W50" s="157">
        <f>IF(SUMIFS(S_Sorties,S_Mag,$A50)&gt;0,SUMIFS(S_Pertes,S_Mag,$A50)/SUMIFS(S_Sorties,S_Mag,$A50),"")</f>
        <v/>
      </c>
      <c r="X50" s="156">
        <f>SUMIFS(AM_Reel,AM_Mag,$A50,AM_Ex,Exercice_Courant)</f>
        <v/>
      </c>
      <c r="Y50" s="156">
        <f>SUMIFS(AM_Reseau,AM_Mag,$A50,AM_Ex,Exercice_Courant)</f>
        <v/>
      </c>
      <c r="Z50" s="162">
        <f>IF(Y50&gt;0,X50/Y50-1,"")</f>
        <v/>
      </c>
      <c r="AA50" s="161">
        <f>IF(G50&gt;0,SUMIFS(V_CANet,V_Mag,$A50,V_Ex,Exercice_Courant,V_Canal,"Livraison")/G50,"")</f>
        <v/>
      </c>
      <c r="AB50" s="159">
        <f>SUMIFS(R_Salaries,R_Mag,$A50,R_Ex,Exercice_Courant)</f>
        <v/>
      </c>
      <c r="AC50" s="163">
        <f>IF(COUNTIFS(R_Mag,$A50,R_Ex,Exercice_Courant)&gt;0,AB50/COUNTIFS(R_Mag,$A50,R_Ex,Exercice_Courant),"")</f>
        <v/>
      </c>
      <c r="AD50" s="159">
        <f>SUMIFS(R_Heures,R_Mag,$A50,R_Ex,Exercice_Courant)</f>
        <v/>
      </c>
      <c r="AE50" s="164">
        <f>IF(AB50&gt;0,SUMIFS(R_Abs,R_Mag,$A50,R_Ex,Exercice_Courant)/AB50,"")</f>
        <v/>
      </c>
      <c r="AF50" s="163">
        <f>IF(AB50&gt;0,SUMIFS(R_HS,R_Mag,$A50,R_Ex,Exercice_Courant)/AB50,"")</f>
        <v/>
      </c>
      <c r="AG50" s="160">
        <f>IF(AD50&gt;0,G50/AD50,"")</f>
        <v/>
      </c>
      <c r="AH50" s="164">
        <f>IF(SUMIFS(R_Salaries,R_Mag,$A50)&gt;0,SUMIFS(R_Abs,R_Mag,$A50)/SUMIFS(R_Salaries,R_Mag,$A50),"")</f>
        <v/>
      </c>
      <c r="AI50" s="163">
        <f>IF(SUMIFS(R_Salaries,R_Mag,$A50)&gt;0,SUMIFS(R_HS,R_Mag,$A50)/SUMIFS(R_Salaries,R_Mag,$A50),"")</f>
        <v/>
      </c>
      <c r="AJ50" s="165">
        <f>IF(AND(E50&lt;=Debut_N1,OR(F50="",F50&gt;=Fin_Exercice)),1,0)</f>
        <v/>
      </c>
      <c r="AK50" s="104">
        <f>IF(E50&gt;Debut_N1,"Ouverture",IF(AND(F50&lt;&gt;"",F50&lt;=Fin_Exercice),"Fermeture",""))</f>
        <v/>
      </c>
      <c r="AL50" s="157">
        <f>IF(SUMIFS(V_CANet,V_Mag,$A50,V_Mois,"&gt;="&amp;Periode_A_Debut,V_Mois,"&lt;="&amp;Periode_A_Fin)&gt;0,1-SUMIFS(V_Cout,V_Mag,$A50,V_Mois,"&gt;="&amp;Periode_A_Debut,V_Mois,"&lt;="&amp;Periode_A_Fin)/SUMIFS(V_CANet,V_Mag,$A50,V_Mois,"&gt;="&amp;Periode_A_Debut,V_Mois,"&lt;="&amp;Periode_A_Fin),"")</f>
        <v/>
      </c>
      <c r="AM50" s="157">
        <f>IF(SUMIFS(V_CANet,V_Mag,$A50,V_Mois,"&gt;="&amp;Periode_B_Debut,V_Mois,"&lt;="&amp;Periode_B_Fin)&gt;0,1-SUMIFS(V_Cout,V_Mag,$A50,V_Mois,"&gt;="&amp;Periode_B_Debut,V_Mois,"&lt;="&amp;Periode_B_Fin)/SUMIFS(V_CANet,V_Mag,$A50,V_Mois,"&gt;="&amp;Periode_B_Debut,V_Mois,"&lt;="&amp;Periode_B_Fin),"")</f>
        <v/>
      </c>
      <c r="AN50" s="166">
        <f>IF(AND(ISNUMBER(AL50),ISNUMBER(AM50)),(AM50-AL50)*100,"")</f>
        <v/>
      </c>
      <c r="AO50" s="165">
        <f>IF(OR(Region_Filtre="Toutes",C50=Region_Filtre),1,0)</f>
        <v/>
      </c>
      <c r="AP50" s="156">
        <f>SUMIFS(V_CANet,V_Mag,$A50,V_Ex,Exercice_Courant,V_Canal,Crit_Canal)</f>
        <v/>
      </c>
      <c r="AQ50" s="156">
        <f>SUMIFS(V_CANet,V_Mag,$A50,V_Ex,Exercice_Precedent,V_Canal,Crit_Canal)</f>
        <v/>
      </c>
      <c r="AR50" s="165">
        <f>IF(ISNUMBER(J50),RANK(J50,$J$2:$J$121,0),"")</f>
        <v/>
      </c>
      <c r="AS50" s="165">
        <f>RANK(G50,$G$2:$G$121,0)</f>
        <v/>
      </c>
      <c r="AT50" s="165">
        <f>IF(ISNUMBER(O50),RANK(O50,$O$2:$O$121,0),"")</f>
        <v/>
      </c>
      <c r="AU50" s="165">
        <f>IF(ISNUMBER(V50),RANK(V50,$V$2:$V$121,1),"")</f>
        <v/>
      </c>
      <c r="AV50" s="167">
        <f>IF(AND(AO50=1,ISNUMBER(J50)),J50+ROW()/10^9,9)</f>
        <v/>
      </c>
      <c r="AW50" s="168">
        <f>IF(ISNUMBER(AN50),AN50+ROW()/10^7,999)</f>
        <v/>
      </c>
      <c r="AX50" s="167">
        <f>IF(ISNUMBER(W50),W50+ROW()/10^9,-1)</f>
        <v/>
      </c>
      <c r="AY50" s="167">
        <f>IF(ISNUMBER(AH50),AH50+ROW()/10^9,-1)</f>
        <v/>
      </c>
      <c r="AZ50" s="165">
        <f>IF(AK50="","",SUMPRODUCT(--($AK$2:AK50&lt;&gt;"")))</f>
        <v/>
      </c>
      <c r="BA50" s="165">
        <f>IF(AND(ISNUMBER(AN50),AN50&lt;=Seuil_Derive_Marge_Pt),1,0)</f>
        <v/>
      </c>
      <c r="BB50" s="167">
        <f>IF(ISNUMBER(S50),S50+ROW()/10^9,9)</f>
        <v/>
      </c>
    </row>
    <row r="51">
      <c r="A51" s="104">
        <f>REF_MAGASINS!A51</f>
        <v/>
      </c>
      <c r="B51" s="104">
        <f>REF_MAGASINS!C51</f>
        <v/>
      </c>
      <c r="C51" s="104">
        <f>REF_MAGASINS!D51</f>
        <v/>
      </c>
      <c r="D51" s="104">
        <f>REF_MAGASINS!E51</f>
        <v/>
      </c>
      <c r="E51" s="155">
        <f>REF_MAGASINS!K51</f>
        <v/>
      </c>
      <c r="F51" s="155">
        <f>IF(REF_MAGASINS!L51="","",REF_MAGASINS!L51)</f>
        <v/>
      </c>
      <c r="G51" s="156">
        <f>SUMIFS(V_CANet,V_Mag,$A51,V_Ex,Exercice_Courant)</f>
        <v/>
      </c>
      <c r="H51" s="156">
        <f>SUMIFS(V_Cout,V_Mag,$A51,V_Ex,Exercice_Courant)</f>
        <v/>
      </c>
      <c r="I51" s="156">
        <f>G51-H51</f>
        <v/>
      </c>
      <c r="J51" s="157">
        <f>IF(G51&gt;0,I51/G51,"")</f>
        <v/>
      </c>
      <c r="K51" s="156">
        <f>SUMIFS(V_CANet,V_Mag,$A51,V_Ex,Exercice_Precedent)</f>
        <v/>
      </c>
      <c r="L51" s="157">
        <f>IF(K51&gt;0,(K51-SUMIFS(V_Cout,V_Mag,$A51,V_Ex,Exercice_Precedent))/K51,"")</f>
        <v/>
      </c>
      <c r="M51" s="158">
        <f>IF(K51&gt;0,G51/K51-1,"")</f>
        <v/>
      </c>
      <c r="N51" s="159">
        <f>SUMIFS(V_Tickets,V_Mag,$A51,V_Ex,Exercice_Courant)</f>
        <v/>
      </c>
      <c r="O51" s="160">
        <f>IF(N51&gt;0,G51/N51,"")</f>
        <v/>
      </c>
      <c r="P51" s="159">
        <f>SUMIFS(V_Jours,V_Mag,$A51,V_Ex,Exercice_Courant,V_Canal,"Sur place")</f>
        <v/>
      </c>
      <c r="Q51" s="156">
        <f>SUMIFS(B_Budget,B_Mag,$A51,B_Mois,"&gt;="&amp;Budget_Debut,B_Mois,"&lt;="&amp;Budget_Fin)</f>
        <v/>
      </c>
      <c r="R51" s="156">
        <f>SUMIFS(V_CANet,V_Mag,$A51,V_Mois,"&gt;="&amp;Budget_Debut,V_Mois,"&lt;="&amp;Budget_Fin)</f>
        <v/>
      </c>
      <c r="S51" s="161">
        <f>IF(Q51&gt;0,R51/Q51,"")</f>
        <v/>
      </c>
      <c r="T51" s="159">
        <f>SUMIFS(S_Sorties,S_Mag,$A51,S_Ex,Exercice_Courant)</f>
        <v/>
      </c>
      <c r="U51" s="159">
        <f>SUMIFS(S_Pertes,S_Mag,$A51,S_Ex,Exercice_Courant)</f>
        <v/>
      </c>
      <c r="V51" s="157">
        <f>IF(T51&gt;0,U51/T51,"")</f>
        <v/>
      </c>
      <c r="W51" s="157">
        <f>IF(SUMIFS(S_Sorties,S_Mag,$A51)&gt;0,SUMIFS(S_Pertes,S_Mag,$A51)/SUMIFS(S_Sorties,S_Mag,$A51),"")</f>
        <v/>
      </c>
      <c r="X51" s="156">
        <f>SUMIFS(AM_Reel,AM_Mag,$A51,AM_Ex,Exercice_Courant)</f>
        <v/>
      </c>
      <c r="Y51" s="156">
        <f>SUMIFS(AM_Reseau,AM_Mag,$A51,AM_Ex,Exercice_Courant)</f>
        <v/>
      </c>
      <c r="Z51" s="162">
        <f>IF(Y51&gt;0,X51/Y51-1,"")</f>
        <v/>
      </c>
      <c r="AA51" s="161">
        <f>IF(G51&gt;0,SUMIFS(V_CANet,V_Mag,$A51,V_Ex,Exercice_Courant,V_Canal,"Livraison")/G51,"")</f>
        <v/>
      </c>
      <c r="AB51" s="159">
        <f>SUMIFS(R_Salaries,R_Mag,$A51,R_Ex,Exercice_Courant)</f>
        <v/>
      </c>
      <c r="AC51" s="163">
        <f>IF(COUNTIFS(R_Mag,$A51,R_Ex,Exercice_Courant)&gt;0,AB51/COUNTIFS(R_Mag,$A51,R_Ex,Exercice_Courant),"")</f>
        <v/>
      </c>
      <c r="AD51" s="159">
        <f>SUMIFS(R_Heures,R_Mag,$A51,R_Ex,Exercice_Courant)</f>
        <v/>
      </c>
      <c r="AE51" s="164">
        <f>IF(AB51&gt;0,SUMIFS(R_Abs,R_Mag,$A51,R_Ex,Exercice_Courant)/AB51,"")</f>
        <v/>
      </c>
      <c r="AF51" s="163">
        <f>IF(AB51&gt;0,SUMIFS(R_HS,R_Mag,$A51,R_Ex,Exercice_Courant)/AB51,"")</f>
        <v/>
      </c>
      <c r="AG51" s="160">
        <f>IF(AD51&gt;0,G51/AD51,"")</f>
        <v/>
      </c>
      <c r="AH51" s="164">
        <f>IF(SUMIFS(R_Salaries,R_Mag,$A51)&gt;0,SUMIFS(R_Abs,R_Mag,$A51)/SUMIFS(R_Salaries,R_Mag,$A51),"")</f>
        <v/>
      </c>
      <c r="AI51" s="163">
        <f>IF(SUMIFS(R_Salaries,R_Mag,$A51)&gt;0,SUMIFS(R_HS,R_Mag,$A51)/SUMIFS(R_Salaries,R_Mag,$A51),"")</f>
        <v/>
      </c>
      <c r="AJ51" s="165">
        <f>IF(AND(E51&lt;=Debut_N1,OR(F51="",F51&gt;=Fin_Exercice)),1,0)</f>
        <v/>
      </c>
      <c r="AK51" s="104">
        <f>IF(E51&gt;Debut_N1,"Ouverture",IF(AND(F51&lt;&gt;"",F51&lt;=Fin_Exercice),"Fermeture",""))</f>
        <v/>
      </c>
      <c r="AL51" s="157">
        <f>IF(SUMIFS(V_CANet,V_Mag,$A51,V_Mois,"&gt;="&amp;Periode_A_Debut,V_Mois,"&lt;="&amp;Periode_A_Fin)&gt;0,1-SUMIFS(V_Cout,V_Mag,$A51,V_Mois,"&gt;="&amp;Periode_A_Debut,V_Mois,"&lt;="&amp;Periode_A_Fin)/SUMIFS(V_CANet,V_Mag,$A51,V_Mois,"&gt;="&amp;Periode_A_Debut,V_Mois,"&lt;="&amp;Periode_A_Fin),"")</f>
        <v/>
      </c>
      <c r="AM51" s="157">
        <f>IF(SUMIFS(V_CANet,V_Mag,$A51,V_Mois,"&gt;="&amp;Periode_B_Debut,V_Mois,"&lt;="&amp;Periode_B_Fin)&gt;0,1-SUMIFS(V_Cout,V_Mag,$A51,V_Mois,"&gt;="&amp;Periode_B_Debut,V_Mois,"&lt;="&amp;Periode_B_Fin)/SUMIFS(V_CANet,V_Mag,$A51,V_Mois,"&gt;="&amp;Periode_B_Debut,V_Mois,"&lt;="&amp;Periode_B_Fin),"")</f>
        <v/>
      </c>
      <c r="AN51" s="166">
        <f>IF(AND(ISNUMBER(AL51),ISNUMBER(AM51)),(AM51-AL51)*100,"")</f>
        <v/>
      </c>
      <c r="AO51" s="165">
        <f>IF(OR(Region_Filtre="Toutes",C51=Region_Filtre),1,0)</f>
        <v/>
      </c>
      <c r="AP51" s="156">
        <f>SUMIFS(V_CANet,V_Mag,$A51,V_Ex,Exercice_Courant,V_Canal,Crit_Canal)</f>
        <v/>
      </c>
      <c r="AQ51" s="156">
        <f>SUMIFS(V_CANet,V_Mag,$A51,V_Ex,Exercice_Precedent,V_Canal,Crit_Canal)</f>
        <v/>
      </c>
      <c r="AR51" s="165">
        <f>IF(ISNUMBER(J51),RANK(J51,$J$2:$J$121,0),"")</f>
        <v/>
      </c>
      <c r="AS51" s="165">
        <f>RANK(G51,$G$2:$G$121,0)</f>
        <v/>
      </c>
      <c r="AT51" s="165">
        <f>IF(ISNUMBER(O51),RANK(O51,$O$2:$O$121,0),"")</f>
        <v/>
      </c>
      <c r="AU51" s="165">
        <f>IF(ISNUMBER(V51),RANK(V51,$V$2:$V$121,1),"")</f>
        <v/>
      </c>
      <c r="AV51" s="167">
        <f>IF(AND(AO51=1,ISNUMBER(J51)),J51+ROW()/10^9,9)</f>
        <v/>
      </c>
      <c r="AW51" s="168">
        <f>IF(ISNUMBER(AN51),AN51+ROW()/10^7,999)</f>
        <v/>
      </c>
      <c r="AX51" s="167">
        <f>IF(ISNUMBER(W51),W51+ROW()/10^9,-1)</f>
        <v/>
      </c>
      <c r="AY51" s="167">
        <f>IF(ISNUMBER(AH51),AH51+ROW()/10^9,-1)</f>
        <v/>
      </c>
      <c r="AZ51" s="165">
        <f>IF(AK51="","",SUMPRODUCT(--($AK$2:AK51&lt;&gt;"")))</f>
        <v/>
      </c>
      <c r="BA51" s="165">
        <f>IF(AND(ISNUMBER(AN51),AN51&lt;=Seuil_Derive_Marge_Pt),1,0)</f>
        <v/>
      </c>
      <c r="BB51" s="167">
        <f>IF(ISNUMBER(S51),S51+ROW()/10^9,9)</f>
        <v/>
      </c>
    </row>
    <row r="52">
      <c r="A52" s="104">
        <f>REF_MAGASINS!A52</f>
        <v/>
      </c>
      <c r="B52" s="104">
        <f>REF_MAGASINS!C52</f>
        <v/>
      </c>
      <c r="C52" s="104">
        <f>REF_MAGASINS!D52</f>
        <v/>
      </c>
      <c r="D52" s="104">
        <f>REF_MAGASINS!E52</f>
        <v/>
      </c>
      <c r="E52" s="155">
        <f>REF_MAGASINS!K52</f>
        <v/>
      </c>
      <c r="F52" s="155">
        <f>IF(REF_MAGASINS!L52="","",REF_MAGASINS!L52)</f>
        <v/>
      </c>
      <c r="G52" s="156">
        <f>SUMIFS(V_CANet,V_Mag,$A52,V_Ex,Exercice_Courant)</f>
        <v/>
      </c>
      <c r="H52" s="156">
        <f>SUMIFS(V_Cout,V_Mag,$A52,V_Ex,Exercice_Courant)</f>
        <v/>
      </c>
      <c r="I52" s="156">
        <f>G52-H52</f>
        <v/>
      </c>
      <c r="J52" s="157">
        <f>IF(G52&gt;0,I52/G52,"")</f>
        <v/>
      </c>
      <c r="K52" s="156">
        <f>SUMIFS(V_CANet,V_Mag,$A52,V_Ex,Exercice_Precedent)</f>
        <v/>
      </c>
      <c r="L52" s="157">
        <f>IF(K52&gt;0,(K52-SUMIFS(V_Cout,V_Mag,$A52,V_Ex,Exercice_Precedent))/K52,"")</f>
        <v/>
      </c>
      <c r="M52" s="158">
        <f>IF(K52&gt;0,G52/K52-1,"")</f>
        <v/>
      </c>
      <c r="N52" s="159">
        <f>SUMIFS(V_Tickets,V_Mag,$A52,V_Ex,Exercice_Courant)</f>
        <v/>
      </c>
      <c r="O52" s="160">
        <f>IF(N52&gt;0,G52/N52,"")</f>
        <v/>
      </c>
      <c r="P52" s="159">
        <f>SUMIFS(V_Jours,V_Mag,$A52,V_Ex,Exercice_Courant,V_Canal,"Sur place")</f>
        <v/>
      </c>
      <c r="Q52" s="156">
        <f>SUMIFS(B_Budget,B_Mag,$A52,B_Mois,"&gt;="&amp;Budget_Debut,B_Mois,"&lt;="&amp;Budget_Fin)</f>
        <v/>
      </c>
      <c r="R52" s="156">
        <f>SUMIFS(V_CANet,V_Mag,$A52,V_Mois,"&gt;="&amp;Budget_Debut,V_Mois,"&lt;="&amp;Budget_Fin)</f>
        <v/>
      </c>
      <c r="S52" s="161">
        <f>IF(Q52&gt;0,R52/Q52,"")</f>
        <v/>
      </c>
      <c r="T52" s="159">
        <f>SUMIFS(S_Sorties,S_Mag,$A52,S_Ex,Exercice_Courant)</f>
        <v/>
      </c>
      <c r="U52" s="159">
        <f>SUMIFS(S_Pertes,S_Mag,$A52,S_Ex,Exercice_Courant)</f>
        <v/>
      </c>
      <c r="V52" s="157">
        <f>IF(T52&gt;0,U52/T52,"")</f>
        <v/>
      </c>
      <c r="W52" s="157">
        <f>IF(SUMIFS(S_Sorties,S_Mag,$A52)&gt;0,SUMIFS(S_Pertes,S_Mag,$A52)/SUMIFS(S_Sorties,S_Mag,$A52),"")</f>
        <v/>
      </c>
      <c r="X52" s="156">
        <f>SUMIFS(AM_Reel,AM_Mag,$A52,AM_Ex,Exercice_Courant)</f>
        <v/>
      </c>
      <c r="Y52" s="156">
        <f>SUMIFS(AM_Reseau,AM_Mag,$A52,AM_Ex,Exercice_Courant)</f>
        <v/>
      </c>
      <c r="Z52" s="162">
        <f>IF(Y52&gt;0,X52/Y52-1,"")</f>
        <v/>
      </c>
      <c r="AA52" s="161">
        <f>IF(G52&gt;0,SUMIFS(V_CANet,V_Mag,$A52,V_Ex,Exercice_Courant,V_Canal,"Livraison")/G52,"")</f>
        <v/>
      </c>
      <c r="AB52" s="159">
        <f>SUMIFS(R_Salaries,R_Mag,$A52,R_Ex,Exercice_Courant)</f>
        <v/>
      </c>
      <c r="AC52" s="163">
        <f>IF(COUNTIFS(R_Mag,$A52,R_Ex,Exercice_Courant)&gt;0,AB52/COUNTIFS(R_Mag,$A52,R_Ex,Exercice_Courant),"")</f>
        <v/>
      </c>
      <c r="AD52" s="159">
        <f>SUMIFS(R_Heures,R_Mag,$A52,R_Ex,Exercice_Courant)</f>
        <v/>
      </c>
      <c r="AE52" s="164">
        <f>IF(AB52&gt;0,SUMIFS(R_Abs,R_Mag,$A52,R_Ex,Exercice_Courant)/AB52,"")</f>
        <v/>
      </c>
      <c r="AF52" s="163">
        <f>IF(AB52&gt;0,SUMIFS(R_HS,R_Mag,$A52,R_Ex,Exercice_Courant)/AB52,"")</f>
        <v/>
      </c>
      <c r="AG52" s="160">
        <f>IF(AD52&gt;0,G52/AD52,"")</f>
        <v/>
      </c>
      <c r="AH52" s="164">
        <f>IF(SUMIFS(R_Salaries,R_Mag,$A52)&gt;0,SUMIFS(R_Abs,R_Mag,$A52)/SUMIFS(R_Salaries,R_Mag,$A52),"")</f>
        <v/>
      </c>
      <c r="AI52" s="163">
        <f>IF(SUMIFS(R_Salaries,R_Mag,$A52)&gt;0,SUMIFS(R_HS,R_Mag,$A52)/SUMIFS(R_Salaries,R_Mag,$A52),"")</f>
        <v/>
      </c>
      <c r="AJ52" s="165">
        <f>IF(AND(E52&lt;=Debut_N1,OR(F52="",F52&gt;=Fin_Exercice)),1,0)</f>
        <v/>
      </c>
      <c r="AK52" s="104">
        <f>IF(E52&gt;Debut_N1,"Ouverture",IF(AND(F52&lt;&gt;"",F52&lt;=Fin_Exercice),"Fermeture",""))</f>
        <v/>
      </c>
      <c r="AL52" s="157">
        <f>IF(SUMIFS(V_CANet,V_Mag,$A52,V_Mois,"&gt;="&amp;Periode_A_Debut,V_Mois,"&lt;="&amp;Periode_A_Fin)&gt;0,1-SUMIFS(V_Cout,V_Mag,$A52,V_Mois,"&gt;="&amp;Periode_A_Debut,V_Mois,"&lt;="&amp;Periode_A_Fin)/SUMIFS(V_CANet,V_Mag,$A52,V_Mois,"&gt;="&amp;Periode_A_Debut,V_Mois,"&lt;="&amp;Periode_A_Fin),"")</f>
        <v/>
      </c>
      <c r="AM52" s="157">
        <f>IF(SUMIFS(V_CANet,V_Mag,$A52,V_Mois,"&gt;="&amp;Periode_B_Debut,V_Mois,"&lt;="&amp;Periode_B_Fin)&gt;0,1-SUMIFS(V_Cout,V_Mag,$A52,V_Mois,"&gt;="&amp;Periode_B_Debut,V_Mois,"&lt;="&amp;Periode_B_Fin)/SUMIFS(V_CANet,V_Mag,$A52,V_Mois,"&gt;="&amp;Periode_B_Debut,V_Mois,"&lt;="&amp;Periode_B_Fin),"")</f>
        <v/>
      </c>
      <c r="AN52" s="166">
        <f>IF(AND(ISNUMBER(AL52),ISNUMBER(AM52)),(AM52-AL52)*100,"")</f>
        <v/>
      </c>
      <c r="AO52" s="165">
        <f>IF(OR(Region_Filtre="Toutes",C52=Region_Filtre),1,0)</f>
        <v/>
      </c>
      <c r="AP52" s="156">
        <f>SUMIFS(V_CANet,V_Mag,$A52,V_Ex,Exercice_Courant,V_Canal,Crit_Canal)</f>
        <v/>
      </c>
      <c r="AQ52" s="156">
        <f>SUMIFS(V_CANet,V_Mag,$A52,V_Ex,Exercice_Precedent,V_Canal,Crit_Canal)</f>
        <v/>
      </c>
      <c r="AR52" s="165">
        <f>IF(ISNUMBER(J52),RANK(J52,$J$2:$J$121,0),"")</f>
        <v/>
      </c>
      <c r="AS52" s="165">
        <f>RANK(G52,$G$2:$G$121,0)</f>
        <v/>
      </c>
      <c r="AT52" s="165">
        <f>IF(ISNUMBER(O52),RANK(O52,$O$2:$O$121,0),"")</f>
        <v/>
      </c>
      <c r="AU52" s="165">
        <f>IF(ISNUMBER(V52),RANK(V52,$V$2:$V$121,1),"")</f>
        <v/>
      </c>
      <c r="AV52" s="167">
        <f>IF(AND(AO52=1,ISNUMBER(J52)),J52+ROW()/10^9,9)</f>
        <v/>
      </c>
      <c r="AW52" s="168">
        <f>IF(ISNUMBER(AN52),AN52+ROW()/10^7,999)</f>
        <v/>
      </c>
      <c r="AX52" s="167">
        <f>IF(ISNUMBER(W52),W52+ROW()/10^9,-1)</f>
        <v/>
      </c>
      <c r="AY52" s="167">
        <f>IF(ISNUMBER(AH52),AH52+ROW()/10^9,-1)</f>
        <v/>
      </c>
      <c r="AZ52" s="165">
        <f>IF(AK52="","",SUMPRODUCT(--($AK$2:AK52&lt;&gt;"")))</f>
        <v/>
      </c>
      <c r="BA52" s="165">
        <f>IF(AND(ISNUMBER(AN52),AN52&lt;=Seuil_Derive_Marge_Pt),1,0)</f>
        <v/>
      </c>
      <c r="BB52" s="167">
        <f>IF(ISNUMBER(S52),S52+ROW()/10^9,9)</f>
        <v/>
      </c>
    </row>
    <row r="53">
      <c r="A53" s="104">
        <f>REF_MAGASINS!A53</f>
        <v/>
      </c>
      <c r="B53" s="104">
        <f>REF_MAGASINS!C53</f>
        <v/>
      </c>
      <c r="C53" s="104">
        <f>REF_MAGASINS!D53</f>
        <v/>
      </c>
      <c r="D53" s="104">
        <f>REF_MAGASINS!E53</f>
        <v/>
      </c>
      <c r="E53" s="155">
        <f>REF_MAGASINS!K53</f>
        <v/>
      </c>
      <c r="F53" s="155">
        <f>IF(REF_MAGASINS!L53="","",REF_MAGASINS!L53)</f>
        <v/>
      </c>
      <c r="G53" s="156">
        <f>SUMIFS(V_CANet,V_Mag,$A53,V_Ex,Exercice_Courant)</f>
        <v/>
      </c>
      <c r="H53" s="156">
        <f>SUMIFS(V_Cout,V_Mag,$A53,V_Ex,Exercice_Courant)</f>
        <v/>
      </c>
      <c r="I53" s="156">
        <f>G53-H53</f>
        <v/>
      </c>
      <c r="J53" s="157">
        <f>IF(G53&gt;0,I53/G53,"")</f>
        <v/>
      </c>
      <c r="K53" s="156">
        <f>SUMIFS(V_CANet,V_Mag,$A53,V_Ex,Exercice_Precedent)</f>
        <v/>
      </c>
      <c r="L53" s="157">
        <f>IF(K53&gt;0,(K53-SUMIFS(V_Cout,V_Mag,$A53,V_Ex,Exercice_Precedent))/K53,"")</f>
        <v/>
      </c>
      <c r="M53" s="158">
        <f>IF(K53&gt;0,G53/K53-1,"")</f>
        <v/>
      </c>
      <c r="N53" s="159">
        <f>SUMIFS(V_Tickets,V_Mag,$A53,V_Ex,Exercice_Courant)</f>
        <v/>
      </c>
      <c r="O53" s="160">
        <f>IF(N53&gt;0,G53/N53,"")</f>
        <v/>
      </c>
      <c r="P53" s="159">
        <f>SUMIFS(V_Jours,V_Mag,$A53,V_Ex,Exercice_Courant,V_Canal,"Sur place")</f>
        <v/>
      </c>
      <c r="Q53" s="156">
        <f>SUMIFS(B_Budget,B_Mag,$A53,B_Mois,"&gt;="&amp;Budget_Debut,B_Mois,"&lt;="&amp;Budget_Fin)</f>
        <v/>
      </c>
      <c r="R53" s="156">
        <f>SUMIFS(V_CANet,V_Mag,$A53,V_Mois,"&gt;="&amp;Budget_Debut,V_Mois,"&lt;="&amp;Budget_Fin)</f>
        <v/>
      </c>
      <c r="S53" s="161">
        <f>IF(Q53&gt;0,R53/Q53,"")</f>
        <v/>
      </c>
      <c r="T53" s="159">
        <f>SUMIFS(S_Sorties,S_Mag,$A53,S_Ex,Exercice_Courant)</f>
        <v/>
      </c>
      <c r="U53" s="159">
        <f>SUMIFS(S_Pertes,S_Mag,$A53,S_Ex,Exercice_Courant)</f>
        <v/>
      </c>
      <c r="V53" s="157">
        <f>IF(T53&gt;0,U53/T53,"")</f>
        <v/>
      </c>
      <c r="W53" s="157">
        <f>IF(SUMIFS(S_Sorties,S_Mag,$A53)&gt;0,SUMIFS(S_Pertes,S_Mag,$A53)/SUMIFS(S_Sorties,S_Mag,$A53),"")</f>
        <v/>
      </c>
      <c r="X53" s="156">
        <f>SUMIFS(AM_Reel,AM_Mag,$A53,AM_Ex,Exercice_Courant)</f>
        <v/>
      </c>
      <c r="Y53" s="156">
        <f>SUMIFS(AM_Reseau,AM_Mag,$A53,AM_Ex,Exercice_Courant)</f>
        <v/>
      </c>
      <c r="Z53" s="162">
        <f>IF(Y53&gt;0,X53/Y53-1,"")</f>
        <v/>
      </c>
      <c r="AA53" s="161">
        <f>IF(G53&gt;0,SUMIFS(V_CANet,V_Mag,$A53,V_Ex,Exercice_Courant,V_Canal,"Livraison")/G53,"")</f>
        <v/>
      </c>
      <c r="AB53" s="159">
        <f>SUMIFS(R_Salaries,R_Mag,$A53,R_Ex,Exercice_Courant)</f>
        <v/>
      </c>
      <c r="AC53" s="163">
        <f>IF(COUNTIFS(R_Mag,$A53,R_Ex,Exercice_Courant)&gt;0,AB53/COUNTIFS(R_Mag,$A53,R_Ex,Exercice_Courant),"")</f>
        <v/>
      </c>
      <c r="AD53" s="159">
        <f>SUMIFS(R_Heures,R_Mag,$A53,R_Ex,Exercice_Courant)</f>
        <v/>
      </c>
      <c r="AE53" s="164">
        <f>IF(AB53&gt;0,SUMIFS(R_Abs,R_Mag,$A53,R_Ex,Exercice_Courant)/AB53,"")</f>
        <v/>
      </c>
      <c r="AF53" s="163">
        <f>IF(AB53&gt;0,SUMIFS(R_HS,R_Mag,$A53,R_Ex,Exercice_Courant)/AB53,"")</f>
        <v/>
      </c>
      <c r="AG53" s="160">
        <f>IF(AD53&gt;0,G53/AD53,"")</f>
        <v/>
      </c>
      <c r="AH53" s="164">
        <f>IF(SUMIFS(R_Salaries,R_Mag,$A53)&gt;0,SUMIFS(R_Abs,R_Mag,$A53)/SUMIFS(R_Salaries,R_Mag,$A53),"")</f>
        <v/>
      </c>
      <c r="AI53" s="163">
        <f>IF(SUMIFS(R_Salaries,R_Mag,$A53)&gt;0,SUMIFS(R_HS,R_Mag,$A53)/SUMIFS(R_Salaries,R_Mag,$A53),"")</f>
        <v/>
      </c>
      <c r="AJ53" s="165">
        <f>IF(AND(E53&lt;=Debut_N1,OR(F53="",F53&gt;=Fin_Exercice)),1,0)</f>
        <v/>
      </c>
      <c r="AK53" s="104">
        <f>IF(E53&gt;Debut_N1,"Ouverture",IF(AND(F53&lt;&gt;"",F53&lt;=Fin_Exercice),"Fermeture",""))</f>
        <v/>
      </c>
      <c r="AL53" s="157">
        <f>IF(SUMIFS(V_CANet,V_Mag,$A53,V_Mois,"&gt;="&amp;Periode_A_Debut,V_Mois,"&lt;="&amp;Periode_A_Fin)&gt;0,1-SUMIFS(V_Cout,V_Mag,$A53,V_Mois,"&gt;="&amp;Periode_A_Debut,V_Mois,"&lt;="&amp;Periode_A_Fin)/SUMIFS(V_CANet,V_Mag,$A53,V_Mois,"&gt;="&amp;Periode_A_Debut,V_Mois,"&lt;="&amp;Periode_A_Fin),"")</f>
        <v/>
      </c>
      <c r="AM53" s="157">
        <f>IF(SUMIFS(V_CANet,V_Mag,$A53,V_Mois,"&gt;="&amp;Periode_B_Debut,V_Mois,"&lt;="&amp;Periode_B_Fin)&gt;0,1-SUMIFS(V_Cout,V_Mag,$A53,V_Mois,"&gt;="&amp;Periode_B_Debut,V_Mois,"&lt;="&amp;Periode_B_Fin)/SUMIFS(V_CANet,V_Mag,$A53,V_Mois,"&gt;="&amp;Periode_B_Debut,V_Mois,"&lt;="&amp;Periode_B_Fin),"")</f>
        <v/>
      </c>
      <c r="AN53" s="166">
        <f>IF(AND(ISNUMBER(AL53),ISNUMBER(AM53)),(AM53-AL53)*100,"")</f>
        <v/>
      </c>
      <c r="AO53" s="165">
        <f>IF(OR(Region_Filtre="Toutes",C53=Region_Filtre),1,0)</f>
        <v/>
      </c>
      <c r="AP53" s="156">
        <f>SUMIFS(V_CANet,V_Mag,$A53,V_Ex,Exercice_Courant,V_Canal,Crit_Canal)</f>
        <v/>
      </c>
      <c r="AQ53" s="156">
        <f>SUMIFS(V_CANet,V_Mag,$A53,V_Ex,Exercice_Precedent,V_Canal,Crit_Canal)</f>
        <v/>
      </c>
      <c r="AR53" s="165">
        <f>IF(ISNUMBER(J53),RANK(J53,$J$2:$J$121,0),"")</f>
        <v/>
      </c>
      <c r="AS53" s="165">
        <f>RANK(G53,$G$2:$G$121,0)</f>
        <v/>
      </c>
      <c r="AT53" s="165">
        <f>IF(ISNUMBER(O53),RANK(O53,$O$2:$O$121,0),"")</f>
        <v/>
      </c>
      <c r="AU53" s="165">
        <f>IF(ISNUMBER(V53),RANK(V53,$V$2:$V$121,1),"")</f>
        <v/>
      </c>
      <c r="AV53" s="167">
        <f>IF(AND(AO53=1,ISNUMBER(J53)),J53+ROW()/10^9,9)</f>
        <v/>
      </c>
      <c r="AW53" s="168">
        <f>IF(ISNUMBER(AN53),AN53+ROW()/10^7,999)</f>
        <v/>
      </c>
      <c r="AX53" s="167">
        <f>IF(ISNUMBER(W53),W53+ROW()/10^9,-1)</f>
        <v/>
      </c>
      <c r="AY53" s="167">
        <f>IF(ISNUMBER(AH53),AH53+ROW()/10^9,-1)</f>
        <v/>
      </c>
      <c r="AZ53" s="165">
        <f>IF(AK53="","",SUMPRODUCT(--($AK$2:AK53&lt;&gt;"")))</f>
        <v/>
      </c>
      <c r="BA53" s="165">
        <f>IF(AND(ISNUMBER(AN53),AN53&lt;=Seuil_Derive_Marge_Pt),1,0)</f>
        <v/>
      </c>
      <c r="BB53" s="167">
        <f>IF(ISNUMBER(S53),S53+ROW()/10^9,9)</f>
        <v/>
      </c>
    </row>
    <row r="54">
      <c r="A54" s="104">
        <f>REF_MAGASINS!A54</f>
        <v/>
      </c>
      <c r="B54" s="104">
        <f>REF_MAGASINS!C54</f>
        <v/>
      </c>
      <c r="C54" s="104">
        <f>REF_MAGASINS!D54</f>
        <v/>
      </c>
      <c r="D54" s="104">
        <f>REF_MAGASINS!E54</f>
        <v/>
      </c>
      <c r="E54" s="155">
        <f>REF_MAGASINS!K54</f>
        <v/>
      </c>
      <c r="F54" s="155">
        <f>IF(REF_MAGASINS!L54="","",REF_MAGASINS!L54)</f>
        <v/>
      </c>
      <c r="G54" s="156">
        <f>SUMIFS(V_CANet,V_Mag,$A54,V_Ex,Exercice_Courant)</f>
        <v/>
      </c>
      <c r="H54" s="156">
        <f>SUMIFS(V_Cout,V_Mag,$A54,V_Ex,Exercice_Courant)</f>
        <v/>
      </c>
      <c r="I54" s="156">
        <f>G54-H54</f>
        <v/>
      </c>
      <c r="J54" s="157">
        <f>IF(G54&gt;0,I54/G54,"")</f>
        <v/>
      </c>
      <c r="K54" s="156">
        <f>SUMIFS(V_CANet,V_Mag,$A54,V_Ex,Exercice_Precedent)</f>
        <v/>
      </c>
      <c r="L54" s="157">
        <f>IF(K54&gt;0,(K54-SUMIFS(V_Cout,V_Mag,$A54,V_Ex,Exercice_Precedent))/K54,"")</f>
        <v/>
      </c>
      <c r="M54" s="158">
        <f>IF(K54&gt;0,G54/K54-1,"")</f>
        <v/>
      </c>
      <c r="N54" s="159">
        <f>SUMIFS(V_Tickets,V_Mag,$A54,V_Ex,Exercice_Courant)</f>
        <v/>
      </c>
      <c r="O54" s="160">
        <f>IF(N54&gt;0,G54/N54,"")</f>
        <v/>
      </c>
      <c r="P54" s="159">
        <f>SUMIFS(V_Jours,V_Mag,$A54,V_Ex,Exercice_Courant,V_Canal,"Sur place")</f>
        <v/>
      </c>
      <c r="Q54" s="156">
        <f>SUMIFS(B_Budget,B_Mag,$A54,B_Mois,"&gt;="&amp;Budget_Debut,B_Mois,"&lt;="&amp;Budget_Fin)</f>
        <v/>
      </c>
      <c r="R54" s="156">
        <f>SUMIFS(V_CANet,V_Mag,$A54,V_Mois,"&gt;="&amp;Budget_Debut,V_Mois,"&lt;="&amp;Budget_Fin)</f>
        <v/>
      </c>
      <c r="S54" s="161">
        <f>IF(Q54&gt;0,R54/Q54,"")</f>
        <v/>
      </c>
      <c r="T54" s="159">
        <f>SUMIFS(S_Sorties,S_Mag,$A54,S_Ex,Exercice_Courant)</f>
        <v/>
      </c>
      <c r="U54" s="159">
        <f>SUMIFS(S_Pertes,S_Mag,$A54,S_Ex,Exercice_Courant)</f>
        <v/>
      </c>
      <c r="V54" s="157">
        <f>IF(T54&gt;0,U54/T54,"")</f>
        <v/>
      </c>
      <c r="W54" s="157">
        <f>IF(SUMIFS(S_Sorties,S_Mag,$A54)&gt;0,SUMIFS(S_Pertes,S_Mag,$A54)/SUMIFS(S_Sorties,S_Mag,$A54),"")</f>
        <v/>
      </c>
      <c r="X54" s="156">
        <f>SUMIFS(AM_Reel,AM_Mag,$A54,AM_Ex,Exercice_Courant)</f>
        <v/>
      </c>
      <c r="Y54" s="156">
        <f>SUMIFS(AM_Reseau,AM_Mag,$A54,AM_Ex,Exercice_Courant)</f>
        <v/>
      </c>
      <c r="Z54" s="162">
        <f>IF(Y54&gt;0,X54/Y54-1,"")</f>
        <v/>
      </c>
      <c r="AA54" s="161">
        <f>IF(G54&gt;0,SUMIFS(V_CANet,V_Mag,$A54,V_Ex,Exercice_Courant,V_Canal,"Livraison")/G54,"")</f>
        <v/>
      </c>
      <c r="AB54" s="159">
        <f>SUMIFS(R_Salaries,R_Mag,$A54,R_Ex,Exercice_Courant)</f>
        <v/>
      </c>
      <c r="AC54" s="163">
        <f>IF(COUNTIFS(R_Mag,$A54,R_Ex,Exercice_Courant)&gt;0,AB54/COUNTIFS(R_Mag,$A54,R_Ex,Exercice_Courant),"")</f>
        <v/>
      </c>
      <c r="AD54" s="159">
        <f>SUMIFS(R_Heures,R_Mag,$A54,R_Ex,Exercice_Courant)</f>
        <v/>
      </c>
      <c r="AE54" s="164">
        <f>IF(AB54&gt;0,SUMIFS(R_Abs,R_Mag,$A54,R_Ex,Exercice_Courant)/AB54,"")</f>
        <v/>
      </c>
      <c r="AF54" s="163">
        <f>IF(AB54&gt;0,SUMIFS(R_HS,R_Mag,$A54,R_Ex,Exercice_Courant)/AB54,"")</f>
        <v/>
      </c>
      <c r="AG54" s="160">
        <f>IF(AD54&gt;0,G54/AD54,"")</f>
        <v/>
      </c>
      <c r="AH54" s="164">
        <f>IF(SUMIFS(R_Salaries,R_Mag,$A54)&gt;0,SUMIFS(R_Abs,R_Mag,$A54)/SUMIFS(R_Salaries,R_Mag,$A54),"")</f>
        <v/>
      </c>
      <c r="AI54" s="163">
        <f>IF(SUMIFS(R_Salaries,R_Mag,$A54)&gt;0,SUMIFS(R_HS,R_Mag,$A54)/SUMIFS(R_Salaries,R_Mag,$A54),"")</f>
        <v/>
      </c>
      <c r="AJ54" s="165">
        <f>IF(AND(E54&lt;=Debut_N1,OR(F54="",F54&gt;=Fin_Exercice)),1,0)</f>
        <v/>
      </c>
      <c r="AK54" s="104">
        <f>IF(E54&gt;Debut_N1,"Ouverture",IF(AND(F54&lt;&gt;"",F54&lt;=Fin_Exercice),"Fermeture",""))</f>
        <v/>
      </c>
      <c r="AL54" s="157">
        <f>IF(SUMIFS(V_CANet,V_Mag,$A54,V_Mois,"&gt;="&amp;Periode_A_Debut,V_Mois,"&lt;="&amp;Periode_A_Fin)&gt;0,1-SUMIFS(V_Cout,V_Mag,$A54,V_Mois,"&gt;="&amp;Periode_A_Debut,V_Mois,"&lt;="&amp;Periode_A_Fin)/SUMIFS(V_CANet,V_Mag,$A54,V_Mois,"&gt;="&amp;Periode_A_Debut,V_Mois,"&lt;="&amp;Periode_A_Fin),"")</f>
        <v/>
      </c>
      <c r="AM54" s="157">
        <f>IF(SUMIFS(V_CANet,V_Mag,$A54,V_Mois,"&gt;="&amp;Periode_B_Debut,V_Mois,"&lt;="&amp;Periode_B_Fin)&gt;0,1-SUMIFS(V_Cout,V_Mag,$A54,V_Mois,"&gt;="&amp;Periode_B_Debut,V_Mois,"&lt;="&amp;Periode_B_Fin)/SUMIFS(V_CANet,V_Mag,$A54,V_Mois,"&gt;="&amp;Periode_B_Debut,V_Mois,"&lt;="&amp;Periode_B_Fin),"")</f>
        <v/>
      </c>
      <c r="AN54" s="166">
        <f>IF(AND(ISNUMBER(AL54),ISNUMBER(AM54)),(AM54-AL54)*100,"")</f>
        <v/>
      </c>
      <c r="AO54" s="165">
        <f>IF(OR(Region_Filtre="Toutes",C54=Region_Filtre),1,0)</f>
        <v/>
      </c>
      <c r="AP54" s="156">
        <f>SUMIFS(V_CANet,V_Mag,$A54,V_Ex,Exercice_Courant,V_Canal,Crit_Canal)</f>
        <v/>
      </c>
      <c r="AQ54" s="156">
        <f>SUMIFS(V_CANet,V_Mag,$A54,V_Ex,Exercice_Precedent,V_Canal,Crit_Canal)</f>
        <v/>
      </c>
      <c r="AR54" s="165">
        <f>IF(ISNUMBER(J54),RANK(J54,$J$2:$J$121,0),"")</f>
        <v/>
      </c>
      <c r="AS54" s="165">
        <f>RANK(G54,$G$2:$G$121,0)</f>
        <v/>
      </c>
      <c r="AT54" s="165">
        <f>IF(ISNUMBER(O54),RANK(O54,$O$2:$O$121,0),"")</f>
        <v/>
      </c>
      <c r="AU54" s="165">
        <f>IF(ISNUMBER(V54),RANK(V54,$V$2:$V$121,1),"")</f>
        <v/>
      </c>
      <c r="AV54" s="167">
        <f>IF(AND(AO54=1,ISNUMBER(J54)),J54+ROW()/10^9,9)</f>
        <v/>
      </c>
      <c r="AW54" s="168">
        <f>IF(ISNUMBER(AN54),AN54+ROW()/10^7,999)</f>
        <v/>
      </c>
      <c r="AX54" s="167">
        <f>IF(ISNUMBER(W54),W54+ROW()/10^9,-1)</f>
        <v/>
      </c>
      <c r="AY54" s="167">
        <f>IF(ISNUMBER(AH54),AH54+ROW()/10^9,-1)</f>
        <v/>
      </c>
      <c r="AZ54" s="165">
        <f>IF(AK54="","",SUMPRODUCT(--($AK$2:AK54&lt;&gt;"")))</f>
        <v/>
      </c>
      <c r="BA54" s="165">
        <f>IF(AND(ISNUMBER(AN54),AN54&lt;=Seuil_Derive_Marge_Pt),1,0)</f>
        <v/>
      </c>
      <c r="BB54" s="167">
        <f>IF(ISNUMBER(S54),S54+ROW()/10^9,9)</f>
        <v/>
      </c>
    </row>
    <row r="55">
      <c r="A55" s="104">
        <f>REF_MAGASINS!A55</f>
        <v/>
      </c>
      <c r="B55" s="104">
        <f>REF_MAGASINS!C55</f>
        <v/>
      </c>
      <c r="C55" s="104">
        <f>REF_MAGASINS!D55</f>
        <v/>
      </c>
      <c r="D55" s="104">
        <f>REF_MAGASINS!E55</f>
        <v/>
      </c>
      <c r="E55" s="155">
        <f>REF_MAGASINS!K55</f>
        <v/>
      </c>
      <c r="F55" s="155">
        <f>IF(REF_MAGASINS!L55="","",REF_MAGASINS!L55)</f>
        <v/>
      </c>
      <c r="G55" s="156">
        <f>SUMIFS(V_CANet,V_Mag,$A55,V_Ex,Exercice_Courant)</f>
        <v/>
      </c>
      <c r="H55" s="156">
        <f>SUMIFS(V_Cout,V_Mag,$A55,V_Ex,Exercice_Courant)</f>
        <v/>
      </c>
      <c r="I55" s="156">
        <f>G55-H55</f>
        <v/>
      </c>
      <c r="J55" s="157">
        <f>IF(G55&gt;0,I55/G55,"")</f>
        <v/>
      </c>
      <c r="K55" s="156">
        <f>SUMIFS(V_CANet,V_Mag,$A55,V_Ex,Exercice_Precedent)</f>
        <v/>
      </c>
      <c r="L55" s="157">
        <f>IF(K55&gt;0,(K55-SUMIFS(V_Cout,V_Mag,$A55,V_Ex,Exercice_Precedent))/K55,"")</f>
        <v/>
      </c>
      <c r="M55" s="158">
        <f>IF(K55&gt;0,G55/K55-1,"")</f>
        <v/>
      </c>
      <c r="N55" s="159">
        <f>SUMIFS(V_Tickets,V_Mag,$A55,V_Ex,Exercice_Courant)</f>
        <v/>
      </c>
      <c r="O55" s="160">
        <f>IF(N55&gt;0,G55/N55,"")</f>
        <v/>
      </c>
      <c r="P55" s="159">
        <f>SUMIFS(V_Jours,V_Mag,$A55,V_Ex,Exercice_Courant,V_Canal,"Sur place")</f>
        <v/>
      </c>
      <c r="Q55" s="156">
        <f>SUMIFS(B_Budget,B_Mag,$A55,B_Mois,"&gt;="&amp;Budget_Debut,B_Mois,"&lt;="&amp;Budget_Fin)</f>
        <v/>
      </c>
      <c r="R55" s="156">
        <f>SUMIFS(V_CANet,V_Mag,$A55,V_Mois,"&gt;="&amp;Budget_Debut,V_Mois,"&lt;="&amp;Budget_Fin)</f>
        <v/>
      </c>
      <c r="S55" s="161">
        <f>IF(Q55&gt;0,R55/Q55,"")</f>
        <v/>
      </c>
      <c r="T55" s="159">
        <f>SUMIFS(S_Sorties,S_Mag,$A55,S_Ex,Exercice_Courant)</f>
        <v/>
      </c>
      <c r="U55" s="159">
        <f>SUMIFS(S_Pertes,S_Mag,$A55,S_Ex,Exercice_Courant)</f>
        <v/>
      </c>
      <c r="V55" s="157">
        <f>IF(T55&gt;0,U55/T55,"")</f>
        <v/>
      </c>
      <c r="W55" s="157">
        <f>IF(SUMIFS(S_Sorties,S_Mag,$A55)&gt;0,SUMIFS(S_Pertes,S_Mag,$A55)/SUMIFS(S_Sorties,S_Mag,$A55),"")</f>
        <v/>
      </c>
      <c r="X55" s="156">
        <f>SUMIFS(AM_Reel,AM_Mag,$A55,AM_Ex,Exercice_Courant)</f>
        <v/>
      </c>
      <c r="Y55" s="156">
        <f>SUMIFS(AM_Reseau,AM_Mag,$A55,AM_Ex,Exercice_Courant)</f>
        <v/>
      </c>
      <c r="Z55" s="162">
        <f>IF(Y55&gt;0,X55/Y55-1,"")</f>
        <v/>
      </c>
      <c r="AA55" s="161">
        <f>IF(G55&gt;0,SUMIFS(V_CANet,V_Mag,$A55,V_Ex,Exercice_Courant,V_Canal,"Livraison")/G55,"")</f>
        <v/>
      </c>
      <c r="AB55" s="159">
        <f>SUMIFS(R_Salaries,R_Mag,$A55,R_Ex,Exercice_Courant)</f>
        <v/>
      </c>
      <c r="AC55" s="163">
        <f>IF(COUNTIFS(R_Mag,$A55,R_Ex,Exercice_Courant)&gt;0,AB55/COUNTIFS(R_Mag,$A55,R_Ex,Exercice_Courant),"")</f>
        <v/>
      </c>
      <c r="AD55" s="159">
        <f>SUMIFS(R_Heures,R_Mag,$A55,R_Ex,Exercice_Courant)</f>
        <v/>
      </c>
      <c r="AE55" s="164">
        <f>IF(AB55&gt;0,SUMIFS(R_Abs,R_Mag,$A55,R_Ex,Exercice_Courant)/AB55,"")</f>
        <v/>
      </c>
      <c r="AF55" s="163">
        <f>IF(AB55&gt;0,SUMIFS(R_HS,R_Mag,$A55,R_Ex,Exercice_Courant)/AB55,"")</f>
        <v/>
      </c>
      <c r="AG55" s="160">
        <f>IF(AD55&gt;0,G55/AD55,"")</f>
        <v/>
      </c>
      <c r="AH55" s="164">
        <f>IF(SUMIFS(R_Salaries,R_Mag,$A55)&gt;0,SUMIFS(R_Abs,R_Mag,$A55)/SUMIFS(R_Salaries,R_Mag,$A55),"")</f>
        <v/>
      </c>
      <c r="AI55" s="163">
        <f>IF(SUMIFS(R_Salaries,R_Mag,$A55)&gt;0,SUMIFS(R_HS,R_Mag,$A55)/SUMIFS(R_Salaries,R_Mag,$A55),"")</f>
        <v/>
      </c>
      <c r="AJ55" s="165">
        <f>IF(AND(E55&lt;=Debut_N1,OR(F55="",F55&gt;=Fin_Exercice)),1,0)</f>
        <v/>
      </c>
      <c r="AK55" s="104">
        <f>IF(E55&gt;Debut_N1,"Ouverture",IF(AND(F55&lt;&gt;"",F55&lt;=Fin_Exercice),"Fermeture",""))</f>
        <v/>
      </c>
      <c r="AL55" s="157">
        <f>IF(SUMIFS(V_CANet,V_Mag,$A55,V_Mois,"&gt;="&amp;Periode_A_Debut,V_Mois,"&lt;="&amp;Periode_A_Fin)&gt;0,1-SUMIFS(V_Cout,V_Mag,$A55,V_Mois,"&gt;="&amp;Periode_A_Debut,V_Mois,"&lt;="&amp;Periode_A_Fin)/SUMIFS(V_CANet,V_Mag,$A55,V_Mois,"&gt;="&amp;Periode_A_Debut,V_Mois,"&lt;="&amp;Periode_A_Fin),"")</f>
        <v/>
      </c>
      <c r="AM55" s="157">
        <f>IF(SUMIFS(V_CANet,V_Mag,$A55,V_Mois,"&gt;="&amp;Periode_B_Debut,V_Mois,"&lt;="&amp;Periode_B_Fin)&gt;0,1-SUMIFS(V_Cout,V_Mag,$A55,V_Mois,"&gt;="&amp;Periode_B_Debut,V_Mois,"&lt;="&amp;Periode_B_Fin)/SUMIFS(V_CANet,V_Mag,$A55,V_Mois,"&gt;="&amp;Periode_B_Debut,V_Mois,"&lt;="&amp;Periode_B_Fin),"")</f>
        <v/>
      </c>
      <c r="AN55" s="166">
        <f>IF(AND(ISNUMBER(AL55),ISNUMBER(AM55)),(AM55-AL55)*100,"")</f>
        <v/>
      </c>
      <c r="AO55" s="165">
        <f>IF(OR(Region_Filtre="Toutes",C55=Region_Filtre),1,0)</f>
        <v/>
      </c>
      <c r="AP55" s="156">
        <f>SUMIFS(V_CANet,V_Mag,$A55,V_Ex,Exercice_Courant,V_Canal,Crit_Canal)</f>
        <v/>
      </c>
      <c r="AQ55" s="156">
        <f>SUMIFS(V_CANet,V_Mag,$A55,V_Ex,Exercice_Precedent,V_Canal,Crit_Canal)</f>
        <v/>
      </c>
      <c r="AR55" s="165">
        <f>IF(ISNUMBER(J55),RANK(J55,$J$2:$J$121,0),"")</f>
        <v/>
      </c>
      <c r="AS55" s="165">
        <f>RANK(G55,$G$2:$G$121,0)</f>
        <v/>
      </c>
      <c r="AT55" s="165">
        <f>IF(ISNUMBER(O55),RANK(O55,$O$2:$O$121,0),"")</f>
        <v/>
      </c>
      <c r="AU55" s="165">
        <f>IF(ISNUMBER(V55),RANK(V55,$V$2:$V$121,1),"")</f>
        <v/>
      </c>
      <c r="AV55" s="167">
        <f>IF(AND(AO55=1,ISNUMBER(J55)),J55+ROW()/10^9,9)</f>
        <v/>
      </c>
      <c r="AW55" s="168">
        <f>IF(ISNUMBER(AN55),AN55+ROW()/10^7,999)</f>
        <v/>
      </c>
      <c r="AX55" s="167">
        <f>IF(ISNUMBER(W55),W55+ROW()/10^9,-1)</f>
        <v/>
      </c>
      <c r="AY55" s="167">
        <f>IF(ISNUMBER(AH55),AH55+ROW()/10^9,-1)</f>
        <v/>
      </c>
      <c r="AZ55" s="165">
        <f>IF(AK55="","",SUMPRODUCT(--($AK$2:AK55&lt;&gt;"")))</f>
        <v/>
      </c>
      <c r="BA55" s="165">
        <f>IF(AND(ISNUMBER(AN55),AN55&lt;=Seuil_Derive_Marge_Pt),1,0)</f>
        <v/>
      </c>
      <c r="BB55" s="167">
        <f>IF(ISNUMBER(S55),S55+ROW()/10^9,9)</f>
        <v/>
      </c>
    </row>
    <row r="56">
      <c r="A56" s="104">
        <f>REF_MAGASINS!A56</f>
        <v/>
      </c>
      <c r="B56" s="104">
        <f>REF_MAGASINS!C56</f>
        <v/>
      </c>
      <c r="C56" s="104">
        <f>REF_MAGASINS!D56</f>
        <v/>
      </c>
      <c r="D56" s="104">
        <f>REF_MAGASINS!E56</f>
        <v/>
      </c>
      <c r="E56" s="155">
        <f>REF_MAGASINS!K56</f>
        <v/>
      </c>
      <c r="F56" s="155">
        <f>IF(REF_MAGASINS!L56="","",REF_MAGASINS!L56)</f>
        <v/>
      </c>
      <c r="G56" s="156">
        <f>SUMIFS(V_CANet,V_Mag,$A56,V_Ex,Exercice_Courant)</f>
        <v/>
      </c>
      <c r="H56" s="156">
        <f>SUMIFS(V_Cout,V_Mag,$A56,V_Ex,Exercice_Courant)</f>
        <v/>
      </c>
      <c r="I56" s="156">
        <f>G56-H56</f>
        <v/>
      </c>
      <c r="J56" s="157">
        <f>IF(G56&gt;0,I56/G56,"")</f>
        <v/>
      </c>
      <c r="K56" s="156">
        <f>SUMIFS(V_CANet,V_Mag,$A56,V_Ex,Exercice_Precedent)</f>
        <v/>
      </c>
      <c r="L56" s="157">
        <f>IF(K56&gt;0,(K56-SUMIFS(V_Cout,V_Mag,$A56,V_Ex,Exercice_Precedent))/K56,"")</f>
        <v/>
      </c>
      <c r="M56" s="158">
        <f>IF(K56&gt;0,G56/K56-1,"")</f>
        <v/>
      </c>
      <c r="N56" s="159">
        <f>SUMIFS(V_Tickets,V_Mag,$A56,V_Ex,Exercice_Courant)</f>
        <v/>
      </c>
      <c r="O56" s="160">
        <f>IF(N56&gt;0,G56/N56,"")</f>
        <v/>
      </c>
      <c r="P56" s="159">
        <f>SUMIFS(V_Jours,V_Mag,$A56,V_Ex,Exercice_Courant,V_Canal,"Sur place")</f>
        <v/>
      </c>
      <c r="Q56" s="156">
        <f>SUMIFS(B_Budget,B_Mag,$A56,B_Mois,"&gt;="&amp;Budget_Debut,B_Mois,"&lt;="&amp;Budget_Fin)</f>
        <v/>
      </c>
      <c r="R56" s="156">
        <f>SUMIFS(V_CANet,V_Mag,$A56,V_Mois,"&gt;="&amp;Budget_Debut,V_Mois,"&lt;="&amp;Budget_Fin)</f>
        <v/>
      </c>
      <c r="S56" s="161">
        <f>IF(Q56&gt;0,R56/Q56,"")</f>
        <v/>
      </c>
      <c r="T56" s="159">
        <f>SUMIFS(S_Sorties,S_Mag,$A56,S_Ex,Exercice_Courant)</f>
        <v/>
      </c>
      <c r="U56" s="159">
        <f>SUMIFS(S_Pertes,S_Mag,$A56,S_Ex,Exercice_Courant)</f>
        <v/>
      </c>
      <c r="V56" s="157">
        <f>IF(T56&gt;0,U56/T56,"")</f>
        <v/>
      </c>
      <c r="W56" s="157">
        <f>IF(SUMIFS(S_Sorties,S_Mag,$A56)&gt;0,SUMIFS(S_Pertes,S_Mag,$A56)/SUMIFS(S_Sorties,S_Mag,$A56),"")</f>
        <v/>
      </c>
      <c r="X56" s="156">
        <f>SUMIFS(AM_Reel,AM_Mag,$A56,AM_Ex,Exercice_Courant)</f>
        <v/>
      </c>
      <c r="Y56" s="156">
        <f>SUMIFS(AM_Reseau,AM_Mag,$A56,AM_Ex,Exercice_Courant)</f>
        <v/>
      </c>
      <c r="Z56" s="162">
        <f>IF(Y56&gt;0,X56/Y56-1,"")</f>
        <v/>
      </c>
      <c r="AA56" s="161">
        <f>IF(G56&gt;0,SUMIFS(V_CANet,V_Mag,$A56,V_Ex,Exercice_Courant,V_Canal,"Livraison")/G56,"")</f>
        <v/>
      </c>
      <c r="AB56" s="159">
        <f>SUMIFS(R_Salaries,R_Mag,$A56,R_Ex,Exercice_Courant)</f>
        <v/>
      </c>
      <c r="AC56" s="163">
        <f>IF(COUNTIFS(R_Mag,$A56,R_Ex,Exercice_Courant)&gt;0,AB56/COUNTIFS(R_Mag,$A56,R_Ex,Exercice_Courant),"")</f>
        <v/>
      </c>
      <c r="AD56" s="159">
        <f>SUMIFS(R_Heures,R_Mag,$A56,R_Ex,Exercice_Courant)</f>
        <v/>
      </c>
      <c r="AE56" s="164">
        <f>IF(AB56&gt;0,SUMIFS(R_Abs,R_Mag,$A56,R_Ex,Exercice_Courant)/AB56,"")</f>
        <v/>
      </c>
      <c r="AF56" s="163">
        <f>IF(AB56&gt;0,SUMIFS(R_HS,R_Mag,$A56,R_Ex,Exercice_Courant)/AB56,"")</f>
        <v/>
      </c>
      <c r="AG56" s="160">
        <f>IF(AD56&gt;0,G56/AD56,"")</f>
        <v/>
      </c>
      <c r="AH56" s="164">
        <f>IF(SUMIFS(R_Salaries,R_Mag,$A56)&gt;0,SUMIFS(R_Abs,R_Mag,$A56)/SUMIFS(R_Salaries,R_Mag,$A56),"")</f>
        <v/>
      </c>
      <c r="AI56" s="163">
        <f>IF(SUMIFS(R_Salaries,R_Mag,$A56)&gt;0,SUMIFS(R_HS,R_Mag,$A56)/SUMIFS(R_Salaries,R_Mag,$A56),"")</f>
        <v/>
      </c>
      <c r="AJ56" s="165">
        <f>IF(AND(E56&lt;=Debut_N1,OR(F56="",F56&gt;=Fin_Exercice)),1,0)</f>
        <v/>
      </c>
      <c r="AK56" s="104">
        <f>IF(E56&gt;Debut_N1,"Ouverture",IF(AND(F56&lt;&gt;"",F56&lt;=Fin_Exercice),"Fermeture",""))</f>
        <v/>
      </c>
      <c r="AL56" s="157">
        <f>IF(SUMIFS(V_CANet,V_Mag,$A56,V_Mois,"&gt;="&amp;Periode_A_Debut,V_Mois,"&lt;="&amp;Periode_A_Fin)&gt;0,1-SUMIFS(V_Cout,V_Mag,$A56,V_Mois,"&gt;="&amp;Periode_A_Debut,V_Mois,"&lt;="&amp;Periode_A_Fin)/SUMIFS(V_CANet,V_Mag,$A56,V_Mois,"&gt;="&amp;Periode_A_Debut,V_Mois,"&lt;="&amp;Periode_A_Fin),"")</f>
        <v/>
      </c>
      <c r="AM56" s="157">
        <f>IF(SUMIFS(V_CANet,V_Mag,$A56,V_Mois,"&gt;="&amp;Periode_B_Debut,V_Mois,"&lt;="&amp;Periode_B_Fin)&gt;0,1-SUMIFS(V_Cout,V_Mag,$A56,V_Mois,"&gt;="&amp;Periode_B_Debut,V_Mois,"&lt;="&amp;Periode_B_Fin)/SUMIFS(V_CANet,V_Mag,$A56,V_Mois,"&gt;="&amp;Periode_B_Debut,V_Mois,"&lt;="&amp;Periode_B_Fin),"")</f>
        <v/>
      </c>
      <c r="AN56" s="166">
        <f>IF(AND(ISNUMBER(AL56),ISNUMBER(AM56)),(AM56-AL56)*100,"")</f>
        <v/>
      </c>
      <c r="AO56" s="165">
        <f>IF(OR(Region_Filtre="Toutes",C56=Region_Filtre),1,0)</f>
        <v/>
      </c>
      <c r="AP56" s="156">
        <f>SUMIFS(V_CANet,V_Mag,$A56,V_Ex,Exercice_Courant,V_Canal,Crit_Canal)</f>
        <v/>
      </c>
      <c r="AQ56" s="156">
        <f>SUMIFS(V_CANet,V_Mag,$A56,V_Ex,Exercice_Precedent,V_Canal,Crit_Canal)</f>
        <v/>
      </c>
      <c r="AR56" s="165">
        <f>IF(ISNUMBER(J56),RANK(J56,$J$2:$J$121,0),"")</f>
        <v/>
      </c>
      <c r="AS56" s="165">
        <f>RANK(G56,$G$2:$G$121,0)</f>
        <v/>
      </c>
      <c r="AT56" s="165">
        <f>IF(ISNUMBER(O56),RANK(O56,$O$2:$O$121,0),"")</f>
        <v/>
      </c>
      <c r="AU56" s="165">
        <f>IF(ISNUMBER(V56),RANK(V56,$V$2:$V$121,1),"")</f>
        <v/>
      </c>
      <c r="AV56" s="167">
        <f>IF(AND(AO56=1,ISNUMBER(J56)),J56+ROW()/10^9,9)</f>
        <v/>
      </c>
      <c r="AW56" s="168">
        <f>IF(ISNUMBER(AN56),AN56+ROW()/10^7,999)</f>
        <v/>
      </c>
      <c r="AX56" s="167">
        <f>IF(ISNUMBER(W56),W56+ROW()/10^9,-1)</f>
        <v/>
      </c>
      <c r="AY56" s="167">
        <f>IF(ISNUMBER(AH56),AH56+ROW()/10^9,-1)</f>
        <v/>
      </c>
      <c r="AZ56" s="165">
        <f>IF(AK56="","",SUMPRODUCT(--($AK$2:AK56&lt;&gt;"")))</f>
        <v/>
      </c>
      <c r="BA56" s="165">
        <f>IF(AND(ISNUMBER(AN56),AN56&lt;=Seuil_Derive_Marge_Pt),1,0)</f>
        <v/>
      </c>
      <c r="BB56" s="167">
        <f>IF(ISNUMBER(S56),S56+ROW()/10^9,9)</f>
        <v/>
      </c>
    </row>
    <row r="57">
      <c r="A57" s="104">
        <f>REF_MAGASINS!A57</f>
        <v/>
      </c>
      <c r="B57" s="104">
        <f>REF_MAGASINS!C57</f>
        <v/>
      </c>
      <c r="C57" s="104">
        <f>REF_MAGASINS!D57</f>
        <v/>
      </c>
      <c r="D57" s="104">
        <f>REF_MAGASINS!E57</f>
        <v/>
      </c>
      <c r="E57" s="155">
        <f>REF_MAGASINS!K57</f>
        <v/>
      </c>
      <c r="F57" s="155">
        <f>IF(REF_MAGASINS!L57="","",REF_MAGASINS!L57)</f>
        <v/>
      </c>
      <c r="G57" s="156">
        <f>SUMIFS(V_CANet,V_Mag,$A57,V_Ex,Exercice_Courant)</f>
        <v/>
      </c>
      <c r="H57" s="156">
        <f>SUMIFS(V_Cout,V_Mag,$A57,V_Ex,Exercice_Courant)</f>
        <v/>
      </c>
      <c r="I57" s="156">
        <f>G57-H57</f>
        <v/>
      </c>
      <c r="J57" s="157">
        <f>IF(G57&gt;0,I57/G57,"")</f>
        <v/>
      </c>
      <c r="K57" s="156">
        <f>SUMIFS(V_CANet,V_Mag,$A57,V_Ex,Exercice_Precedent)</f>
        <v/>
      </c>
      <c r="L57" s="157">
        <f>IF(K57&gt;0,(K57-SUMIFS(V_Cout,V_Mag,$A57,V_Ex,Exercice_Precedent))/K57,"")</f>
        <v/>
      </c>
      <c r="M57" s="158">
        <f>IF(K57&gt;0,G57/K57-1,"")</f>
        <v/>
      </c>
      <c r="N57" s="159">
        <f>SUMIFS(V_Tickets,V_Mag,$A57,V_Ex,Exercice_Courant)</f>
        <v/>
      </c>
      <c r="O57" s="160">
        <f>IF(N57&gt;0,G57/N57,"")</f>
        <v/>
      </c>
      <c r="P57" s="159">
        <f>SUMIFS(V_Jours,V_Mag,$A57,V_Ex,Exercice_Courant,V_Canal,"Sur place")</f>
        <v/>
      </c>
      <c r="Q57" s="156">
        <f>SUMIFS(B_Budget,B_Mag,$A57,B_Mois,"&gt;="&amp;Budget_Debut,B_Mois,"&lt;="&amp;Budget_Fin)</f>
        <v/>
      </c>
      <c r="R57" s="156">
        <f>SUMIFS(V_CANet,V_Mag,$A57,V_Mois,"&gt;="&amp;Budget_Debut,V_Mois,"&lt;="&amp;Budget_Fin)</f>
        <v/>
      </c>
      <c r="S57" s="161">
        <f>IF(Q57&gt;0,R57/Q57,"")</f>
        <v/>
      </c>
      <c r="T57" s="159">
        <f>SUMIFS(S_Sorties,S_Mag,$A57,S_Ex,Exercice_Courant)</f>
        <v/>
      </c>
      <c r="U57" s="159">
        <f>SUMIFS(S_Pertes,S_Mag,$A57,S_Ex,Exercice_Courant)</f>
        <v/>
      </c>
      <c r="V57" s="157">
        <f>IF(T57&gt;0,U57/T57,"")</f>
        <v/>
      </c>
      <c r="W57" s="157">
        <f>IF(SUMIFS(S_Sorties,S_Mag,$A57)&gt;0,SUMIFS(S_Pertes,S_Mag,$A57)/SUMIFS(S_Sorties,S_Mag,$A57),"")</f>
        <v/>
      </c>
      <c r="X57" s="156">
        <f>SUMIFS(AM_Reel,AM_Mag,$A57,AM_Ex,Exercice_Courant)</f>
        <v/>
      </c>
      <c r="Y57" s="156">
        <f>SUMIFS(AM_Reseau,AM_Mag,$A57,AM_Ex,Exercice_Courant)</f>
        <v/>
      </c>
      <c r="Z57" s="162">
        <f>IF(Y57&gt;0,X57/Y57-1,"")</f>
        <v/>
      </c>
      <c r="AA57" s="161">
        <f>IF(G57&gt;0,SUMIFS(V_CANet,V_Mag,$A57,V_Ex,Exercice_Courant,V_Canal,"Livraison")/G57,"")</f>
        <v/>
      </c>
      <c r="AB57" s="159">
        <f>SUMIFS(R_Salaries,R_Mag,$A57,R_Ex,Exercice_Courant)</f>
        <v/>
      </c>
      <c r="AC57" s="163">
        <f>IF(COUNTIFS(R_Mag,$A57,R_Ex,Exercice_Courant)&gt;0,AB57/COUNTIFS(R_Mag,$A57,R_Ex,Exercice_Courant),"")</f>
        <v/>
      </c>
      <c r="AD57" s="159">
        <f>SUMIFS(R_Heures,R_Mag,$A57,R_Ex,Exercice_Courant)</f>
        <v/>
      </c>
      <c r="AE57" s="164">
        <f>IF(AB57&gt;0,SUMIFS(R_Abs,R_Mag,$A57,R_Ex,Exercice_Courant)/AB57,"")</f>
        <v/>
      </c>
      <c r="AF57" s="163">
        <f>IF(AB57&gt;0,SUMIFS(R_HS,R_Mag,$A57,R_Ex,Exercice_Courant)/AB57,"")</f>
        <v/>
      </c>
      <c r="AG57" s="160">
        <f>IF(AD57&gt;0,G57/AD57,"")</f>
        <v/>
      </c>
      <c r="AH57" s="164">
        <f>IF(SUMIFS(R_Salaries,R_Mag,$A57)&gt;0,SUMIFS(R_Abs,R_Mag,$A57)/SUMIFS(R_Salaries,R_Mag,$A57),"")</f>
        <v/>
      </c>
      <c r="AI57" s="163">
        <f>IF(SUMIFS(R_Salaries,R_Mag,$A57)&gt;0,SUMIFS(R_HS,R_Mag,$A57)/SUMIFS(R_Salaries,R_Mag,$A57),"")</f>
        <v/>
      </c>
      <c r="AJ57" s="165">
        <f>IF(AND(E57&lt;=Debut_N1,OR(F57="",F57&gt;=Fin_Exercice)),1,0)</f>
        <v/>
      </c>
      <c r="AK57" s="104">
        <f>IF(E57&gt;Debut_N1,"Ouverture",IF(AND(F57&lt;&gt;"",F57&lt;=Fin_Exercice),"Fermeture",""))</f>
        <v/>
      </c>
      <c r="AL57" s="157">
        <f>IF(SUMIFS(V_CANet,V_Mag,$A57,V_Mois,"&gt;="&amp;Periode_A_Debut,V_Mois,"&lt;="&amp;Periode_A_Fin)&gt;0,1-SUMIFS(V_Cout,V_Mag,$A57,V_Mois,"&gt;="&amp;Periode_A_Debut,V_Mois,"&lt;="&amp;Periode_A_Fin)/SUMIFS(V_CANet,V_Mag,$A57,V_Mois,"&gt;="&amp;Periode_A_Debut,V_Mois,"&lt;="&amp;Periode_A_Fin),"")</f>
        <v/>
      </c>
      <c r="AM57" s="157">
        <f>IF(SUMIFS(V_CANet,V_Mag,$A57,V_Mois,"&gt;="&amp;Periode_B_Debut,V_Mois,"&lt;="&amp;Periode_B_Fin)&gt;0,1-SUMIFS(V_Cout,V_Mag,$A57,V_Mois,"&gt;="&amp;Periode_B_Debut,V_Mois,"&lt;="&amp;Periode_B_Fin)/SUMIFS(V_CANet,V_Mag,$A57,V_Mois,"&gt;="&amp;Periode_B_Debut,V_Mois,"&lt;="&amp;Periode_B_Fin),"")</f>
        <v/>
      </c>
      <c r="AN57" s="166">
        <f>IF(AND(ISNUMBER(AL57),ISNUMBER(AM57)),(AM57-AL57)*100,"")</f>
        <v/>
      </c>
      <c r="AO57" s="165">
        <f>IF(OR(Region_Filtre="Toutes",C57=Region_Filtre),1,0)</f>
        <v/>
      </c>
      <c r="AP57" s="156">
        <f>SUMIFS(V_CANet,V_Mag,$A57,V_Ex,Exercice_Courant,V_Canal,Crit_Canal)</f>
        <v/>
      </c>
      <c r="AQ57" s="156">
        <f>SUMIFS(V_CANet,V_Mag,$A57,V_Ex,Exercice_Precedent,V_Canal,Crit_Canal)</f>
        <v/>
      </c>
      <c r="AR57" s="165">
        <f>IF(ISNUMBER(J57),RANK(J57,$J$2:$J$121,0),"")</f>
        <v/>
      </c>
      <c r="AS57" s="165">
        <f>RANK(G57,$G$2:$G$121,0)</f>
        <v/>
      </c>
      <c r="AT57" s="165">
        <f>IF(ISNUMBER(O57),RANK(O57,$O$2:$O$121,0),"")</f>
        <v/>
      </c>
      <c r="AU57" s="165">
        <f>IF(ISNUMBER(V57),RANK(V57,$V$2:$V$121,1),"")</f>
        <v/>
      </c>
      <c r="AV57" s="167">
        <f>IF(AND(AO57=1,ISNUMBER(J57)),J57+ROW()/10^9,9)</f>
        <v/>
      </c>
      <c r="AW57" s="168">
        <f>IF(ISNUMBER(AN57),AN57+ROW()/10^7,999)</f>
        <v/>
      </c>
      <c r="AX57" s="167">
        <f>IF(ISNUMBER(W57),W57+ROW()/10^9,-1)</f>
        <v/>
      </c>
      <c r="AY57" s="167">
        <f>IF(ISNUMBER(AH57),AH57+ROW()/10^9,-1)</f>
        <v/>
      </c>
      <c r="AZ57" s="165">
        <f>IF(AK57="","",SUMPRODUCT(--($AK$2:AK57&lt;&gt;"")))</f>
        <v/>
      </c>
      <c r="BA57" s="165">
        <f>IF(AND(ISNUMBER(AN57),AN57&lt;=Seuil_Derive_Marge_Pt),1,0)</f>
        <v/>
      </c>
      <c r="BB57" s="167">
        <f>IF(ISNUMBER(S57),S57+ROW()/10^9,9)</f>
        <v/>
      </c>
    </row>
    <row r="58">
      <c r="A58" s="104">
        <f>REF_MAGASINS!A58</f>
        <v/>
      </c>
      <c r="B58" s="104">
        <f>REF_MAGASINS!C58</f>
        <v/>
      </c>
      <c r="C58" s="104">
        <f>REF_MAGASINS!D58</f>
        <v/>
      </c>
      <c r="D58" s="104">
        <f>REF_MAGASINS!E58</f>
        <v/>
      </c>
      <c r="E58" s="155">
        <f>REF_MAGASINS!K58</f>
        <v/>
      </c>
      <c r="F58" s="155">
        <f>IF(REF_MAGASINS!L58="","",REF_MAGASINS!L58)</f>
        <v/>
      </c>
      <c r="G58" s="156">
        <f>SUMIFS(V_CANet,V_Mag,$A58,V_Ex,Exercice_Courant)</f>
        <v/>
      </c>
      <c r="H58" s="156">
        <f>SUMIFS(V_Cout,V_Mag,$A58,V_Ex,Exercice_Courant)</f>
        <v/>
      </c>
      <c r="I58" s="156">
        <f>G58-H58</f>
        <v/>
      </c>
      <c r="J58" s="157">
        <f>IF(G58&gt;0,I58/G58,"")</f>
        <v/>
      </c>
      <c r="K58" s="156">
        <f>SUMIFS(V_CANet,V_Mag,$A58,V_Ex,Exercice_Precedent)</f>
        <v/>
      </c>
      <c r="L58" s="157">
        <f>IF(K58&gt;0,(K58-SUMIFS(V_Cout,V_Mag,$A58,V_Ex,Exercice_Precedent))/K58,"")</f>
        <v/>
      </c>
      <c r="M58" s="158">
        <f>IF(K58&gt;0,G58/K58-1,"")</f>
        <v/>
      </c>
      <c r="N58" s="159">
        <f>SUMIFS(V_Tickets,V_Mag,$A58,V_Ex,Exercice_Courant)</f>
        <v/>
      </c>
      <c r="O58" s="160">
        <f>IF(N58&gt;0,G58/N58,"")</f>
        <v/>
      </c>
      <c r="P58" s="159">
        <f>SUMIFS(V_Jours,V_Mag,$A58,V_Ex,Exercice_Courant,V_Canal,"Sur place")</f>
        <v/>
      </c>
      <c r="Q58" s="156">
        <f>SUMIFS(B_Budget,B_Mag,$A58,B_Mois,"&gt;="&amp;Budget_Debut,B_Mois,"&lt;="&amp;Budget_Fin)</f>
        <v/>
      </c>
      <c r="R58" s="156">
        <f>SUMIFS(V_CANet,V_Mag,$A58,V_Mois,"&gt;="&amp;Budget_Debut,V_Mois,"&lt;="&amp;Budget_Fin)</f>
        <v/>
      </c>
      <c r="S58" s="161">
        <f>IF(Q58&gt;0,R58/Q58,"")</f>
        <v/>
      </c>
      <c r="T58" s="159">
        <f>SUMIFS(S_Sorties,S_Mag,$A58,S_Ex,Exercice_Courant)</f>
        <v/>
      </c>
      <c r="U58" s="159">
        <f>SUMIFS(S_Pertes,S_Mag,$A58,S_Ex,Exercice_Courant)</f>
        <v/>
      </c>
      <c r="V58" s="157">
        <f>IF(T58&gt;0,U58/T58,"")</f>
        <v/>
      </c>
      <c r="W58" s="157">
        <f>IF(SUMIFS(S_Sorties,S_Mag,$A58)&gt;0,SUMIFS(S_Pertes,S_Mag,$A58)/SUMIFS(S_Sorties,S_Mag,$A58),"")</f>
        <v/>
      </c>
      <c r="X58" s="156">
        <f>SUMIFS(AM_Reel,AM_Mag,$A58,AM_Ex,Exercice_Courant)</f>
        <v/>
      </c>
      <c r="Y58" s="156">
        <f>SUMIFS(AM_Reseau,AM_Mag,$A58,AM_Ex,Exercice_Courant)</f>
        <v/>
      </c>
      <c r="Z58" s="162">
        <f>IF(Y58&gt;0,X58/Y58-1,"")</f>
        <v/>
      </c>
      <c r="AA58" s="161">
        <f>IF(G58&gt;0,SUMIFS(V_CANet,V_Mag,$A58,V_Ex,Exercice_Courant,V_Canal,"Livraison")/G58,"")</f>
        <v/>
      </c>
      <c r="AB58" s="159">
        <f>SUMIFS(R_Salaries,R_Mag,$A58,R_Ex,Exercice_Courant)</f>
        <v/>
      </c>
      <c r="AC58" s="163">
        <f>IF(COUNTIFS(R_Mag,$A58,R_Ex,Exercice_Courant)&gt;0,AB58/COUNTIFS(R_Mag,$A58,R_Ex,Exercice_Courant),"")</f>
        <v/>
      </c>
      <c r="AD58" s="159">
        <f>SUMIFS(R_Heures,R_Mag,$A58,R_Ex,Exercice_Courant)</f>
        <v/>
      </c>
      <c r="AE58" s="164">
        <f>IF(AB58&gt;0,SUMIFS(R_Abs,R_Mag,$A58,R_Ex,Exercice_Courant)/AB58,"")</f>
        <v/>
      </c>
      <c r="AF58" s="163">
        <f>IF(AB58&gt;0,SUMIFS(R_HS,R_Mag,$A58,R_Ex,Exercice_Courant)/AB58,"")</f>
        <v/>
      </c>
      <c r="AG58" s="160">
        <f>IF(AD58&gt;0,G58/AD58,"")</f>
        <v/>
      </c>
      <c r="AH58" s="164">
        <f>IF(SUMIFS(R_Salaries,R_Mag,$A58)&gt;0,SUMIFS(R_Abs,R_Mag,$A58)/SUMIFS(R_Salaries,R_Mag,$A58),"")</f>
        <v/>
      </c>
      <c r="AI58" s="163">
        <f>IF(SUMIFS(R_Salaries,R_Mag,$A58)&gt;0,SUMIFS(R_HS,R_Mag,$A58)/SUMIFS(R_Salaries,R_Mag,$A58),"")</f>
        <v/>
      </c>
      <c r="AJ58" s="165">
        <f>IF(AND(E58&lt;=Debut_N1,OR(F58="",F58&gt;=Fin_Exercice)),1,0)</f>
        <v/>
      </c>
      <c r="AK58" s="104">
        <f>IF(E58&gt;Debut_N1,"Ouverture",IF(AND(F58&lt;&gt;"",F58&lt;=Fin_Exercice),"Fermeture",""))</f>
        <v/>
      </c>
      <c r="AL58" s="157">
        <f>IF(SUMIFS(V_CANet,V_Mag,$A58,V_Mois,"&gt;="&amp;Periode_A_Debut,V_Mois,"&lt;="&amp;Periode_A_Fin)&gt;0,1-SUMIFS(V_Cout,V_Mag,$A58,V_Mois,"&gt;="&amp;Periode_A_Debut,V_Mois,"&lt;="&amp;Periode_A_Fin)/SUMIFS(V_CANet,V_Mag,$A58,V_Mois,"&gt;="&amp;Periode_A_Debut,V_Mois,"&lt;="&amp;Periode_A_Fin),"")</f>
        <v/>
      </c>
      <c r="AM58" s="157">
        <f>IF(SUMIFS(V_CANet,V_Mag,$A58,V_Mois,"&gt;="&amp;Periode_B_Debut,V_Mois,"&lt;="&amp;Periode_B_Fin)&gt;0,1-SUMIFS(V_Cout,V_Mag,$A58,V_Mois,"&gt;="&amp;Periode_B_Debut,V_Mois,"&lt;="&amp;Periode_B_Fin)/SUMIFS(V_CANet,V_Mag,$A58,V_Mois,"&gt;="&amp;Periode_B_Debut,V_Mois,"&lt;="&amp;Periode_B_Fin),"")</f>
        <v/>
      </c>
      <c r="AN58" s="166">
        <f>IF(AND(ISNUMBER(AL58),ISNUMBER(AM58)),(AM58-AL58)*100,"")</f>
        <v/>
      </c>
      <c r="AO58" s="165">
        <f>IF(OR(Region_Filtre="Toutes",C58=Region_Filtre),1,0)</f>
        <v/>
      </c>
      <c r="AP58" s="156">
        <f>SUMIFS(V_CANet,V_Mag,$A58,V_Ex,Exercice_Courant,V_Canal,Crit_Canal)</f>
        <v/>
      </c>
      <c r="AQ58" s="156">
        <f>SUMIFS(V_CANet,V_Mag,$A58,V_Ex,Exercice_Precedent,V_Canal,Crit_Canal)</f>
        <v/>
      </c>
      <c r="AR58" s="165">
        <f>IF(ISNUMBER(J58),RANK(J58,$J$2:$J$121,0),"")</f>
        <v/>
      </c>
      <c r="AS58" s="165">
        <f>RANK(G58,$G$2:$G$121,0)</f>
        <v/>
      </c>
      <c r="AT58" s="165">
        <f>IF(ISNUMBER(O58),RANK(O58,$O$2:$O$121,0),"")</f>
        <v/>
      </c>
      <c r="AU58" s="165">
        <f>IF(ISNUMBER(V58),RANK(V58,$V$2:$V$121,1),"")</f>
        <v/>
      </c>
      <c r="AV58" s="167">
        <f>IF(AND(AO58=1,ISNUMBER(J58)),J58+ROW()/10^9,9)</f>
        <v/>
      </c>
      <c r="AW58" s="168">
        <f>IF(ISNUMBER(AN58),AN58+ROW()/10^7,999)</f>
        <v/>
      </c>
      <c r="AX58" s="167">
        <f>IF(ISNUMBER(W58),W58+ROW()/10^9,-1)</f>
        <v/>
      </c>
      <c r="AY58" s="167">
        <f>IF(ISNUMBER(AH58),AH58+ROW()/10^9,-1)</f>
        <v/>
      </c>
      <c r="AZ58" s="165">
        <f>IF(AK58="","",SUMPRODUCT(--($AK$2:AK58&lt;&gt;"")))</f>
        <v/>
      </c>
      <c r="BA58" s="165">
        <f>IF(AND(ISNUMBER(AN58),AN58&lt;=Seuil_Derive_Marge_Pt),1,0)</f>
        <v/>
      </c>
      <c r="BB58" s="167">
        <f>IF(ISNUMBER(S58),S58+ROW()/10^9,9)</f>
        <v/>
      </c>
    </row>
    <row r="59">
      <c r="A59" s="104">
        <f>REF_MAGASINS!A59</f>
        <v/>
      </c>
      <c r="B59" s="104">
        <f>REF_MAGASINS!C59</f>
        <v/>
      </c>
      <c r="C59" s="104">
        <f>REF_MAGASINS!D59</f>
        <v/>
      </c>
      <c r="D59" s="104">
        <f>REF_MAGASINS!E59</f>
        <v/>
      </c>
      <c r="E59" s="155">
        <f>REF_MAGASINS!K59</f>
        <v/>
      </c>
      <c r="F59" s="155">
        <f>IF(REF_MAGASINS!L59="","",REF_MAGASINS!L59)</f>
        <v/>
      </c>
      <c r="G59" s="156">
        <f>SUMIFS(V_CANet,V_Mag,$A59,V_Ex,Exercice_Courant)</f>
        <v/>
      </c>
      <c r="H59" s="156">
        <f>SUMIFS(V_Cout,V_Mag,$A59,V_Ex,Exercice_Courant)</f>
        <v/>
      </c>
      <c r="I59" s="156">
        <f>G59-H59</f>
        <v/>
      </c>
      <c r="J59" s="157">
        <f>IF(G59&gt;0,I59/G59,"")</f>
        <v/>
      </c>
      <c r="K59" s="156">
        <f>SUMIFS(V_CANet,V_Mag,$A59,V_Ex,Exercice_Precedent)</f>
        <v/>
      </c>
      <c r="L59" s="157">
        <f>IF(K59&gt;0,(K59-SUMIFS(V_Cout,V_Mag,$A59,V_Ex,Exercice_Precedent))/K59,"")</f>
        <v/>
      </c>
      <c r="M59" s="158">
        <f>IF(K59&gt;0,G59/K59-1,"")</f>
        <v/>
      </c>
      <c r="N59" s="159">
        <f>SUMIFS(V_Tickets,V_Mag,$A59,V_Ex,Exercice_Courant)</f>
        <v/>
      </c>
      <c r="O59" s="160">
        <f>IF(N59&gt;0,G59/N59,"")</f>
        <v/>
      </c>
      <c r="P59" s="159">
        <f>SUMIFS(V_Jours,V_Mag,$A59,V_Ex,Exercice_Courant,V_Canal,"Sur place")</f>
        <v/>
      </c>
      <c r="Q59" s="156">
        <f>SUMIFS(B_Budget,B_Mag,$A59,B_Mois,"&gt;="&amp;Budget_Debut,B_Mois,"&lt;="&amp;Budget_Fin)</f>
        <v/>
      </c>
      <c r="R59" s="156">
        <f>SUMIFS(V_CANet,V_Mag,$A59,V_Mois,"&gt;="&amp;Budget_Debut,V_Mois,"&lt;="&amp;Budget_Fin)</f>
        <v/>
      </c>
      <c r="S59" s="161">
        <f>IF(Q59&gt;0,R59/Q59,"")</f>
        <v/>
      </c>
      <c r="T59" s="159">
        <f>SUMIFS(S_Sorties,S_Mag,$A59,S_Ex,Exercice_Courant)</f>
        <v/>
      </c>
      <c r="U59" s="159">
        <f>SUMIFS(S_Pertes,S_Mag,$A59,S_Ex,Exercice_Courant)</f>
        <v/>
      </c>
      <c r="V59" s="157">
        <f>IF(T59&gt;0,U59/T59,"")</f>
        <v/>
      </c>
      <c r="W59" s="157">
        <f>IF(SUMIFS(S_Sorties,S_Mag,$A59)&gt;0,SUMIFS(S_Pertes,S_Mag,$A59)/SUMIFS(S_Sorties,S_Mag,$A59),"")</f>
        <v/>
      </c>
      <c r="X59" s="156">
        <f>SUMIFS(AM_Reel,AM_Mag,$A59,AM_Ex,Exercice_Courant)</f>
        <v/>
      </c>
      <c r="Y59" s="156">
        <f>SUMIFS(AM_Reseau,AM_Mag,$A59,AM_Ex,Exercice_Courant)</f>
        <v/>
      </c>
      <c r="Z59" s="162">
        <f>IF(Y59&gt;0,X59/Y59-1,"")</f>
        <v/>
      </c>
      <c r="AA59" s="161">
        <f>IF(G59&gt;0,SUMIFS(V_CANet,V_Mag,$A59,V_Ex,Exercice_Courant,V_Canal,"Livraison")/G59,"")</f>
        <v/>
      </c>
      <c r="AB59" s="159">
        <f>SUMIFS(R_Salaries,R_Mag,$A59,R_Ex,Exercice_Courant)</f>
        <v/>
      </c>
      <c r="AC59" s="163">
        <f>IF(COUNTIFS(R_Mag,$A59,R_Ex,Exercice_Courant)&gt;0,AB59/COUNTIFS(R_Mag,$A59,R_Ex,Exercice_Courant),"")</f>
        <v/>
      </c>
      <c r="AD59" s="159">
        <f>SUMIFS(R_Heures,R_Mag,$A59,R_Ex,Exercice_Courant)</f>
        <v/>
      </c>
      <c r="AE59" s="164">
        <f>IF(AB59&gt;0,SUMIFS(R_Abs,R_Mag,$A59,R_Ex,Exercice_Courant)/AB59,"")</f>
        <v/>
      </c>
      <c r="AF59" s="163">
        <f>IF(AB59&gt;0,SUMIFS(R_HS,R_Mag,$A59,R_Ex,Exercice_Courant)/AB59,"")</f>
        <v/>
      </c>
      <c r="AG59" s="160">
        <f>IF(AD59&gt;0,G59/AD59,"")</f>
        <v/>
      </c>
      <c r="AH59" s="164">
        <f>IF(SUMIFS(R_Salaries,R_Mag,$A59)&gt;0,SUMIFS(R_Abs,R_Mag,$A59)/SUMIFS(R_Salaries,R_Mag,$A59),"")</f>
        <v/>
      </c>
      <c r="AI59" s="163">
        <f>IF(SUMIFS(R_Salaries,R_Mag,$A59)&gt;0,SUMIFS(R_HS,R_Mag,$A59)/SUMIFS(R_Salaries,R_Mag,$A59),"")</f>
        <v/>
      </c>
      <c r="AJ59" s="165">
        <f>IF(AND(E59&lt;=Debut_N1,OR(F59="",F59&gt;=Fin_Exercice)),1,0)</f>
        <v/>
      </c>
      <c r="AK59" s="104">
        <f>IF(E59&gt;Debut_N1,"Ouverture",IF(AND(F59&lt;&gt;"",F59&lt;=Fin_Exercice),"Fermeture",""))</f>
        <v/>
      </c>
      <c r="AL59" s="157">
        <f>IF(SUMIFS(V_CANet,V_Mag,$A59,V_Mois,"&gt;="&amp;Periode_A_Debut,V_Mois,"&lt;="&amp;Periode_A_Fin)&gt;0,1-SUMIFS(V_Cout,V_Mag,$A59,V_Mois,"&gt;="&amp;Periode_A_Debut,V_Mois,"&lt;="&amp;Periode_A_Fin)/SUMIFS(V_CANet,V_Mag,$A59,V_Mois,"&gt;="&amp;Periode_A_Debut,V_Mois,"&lt;="&amp;Periode_A_Fin),"")</f>
        <v/>
      </c>
      <c r="AM59" s="157">
        <f>IF(SUMIFS(V_CANet,V_Mag,$A59,V_Mois,"&gt;="&amp;Periode_B_Debut,V_Mois,"&lt;="&amp;Periode_B_Fin)&gt;0,1-SUMIFS(V_Cout,V_Mag,$A59,V_Mois,"&gt;="&amp;Periode_B_Debut,V_Mois,"&lt;="&amp;Periode_B_Fin)/SUMIFS(V_CANet,V_Mag,$A59,V_Mois,"&gt;="&amp;Periode_B_Debut,V_Mois,"&lt;="&amp;Periode_B_Fin),"")</f>
        <v/>
      </c>
      <c r="AN59" s="166">
        <f>IF(AND(ISNUMBER(AL59),ISNUMBER(AM59)),(AM59-AL59)*100,"")</f>
        <v/>
      </c>
      <c r="AO59" s="165">
        <f>IF(OR(Region_Filtre="Toutes",C59=Region_Filtre),1,0)</f>
        <v/>
      </c>
      <c r="AP59" s="156">
        <f>SUMIFS(V_CANet,V_Mag,$A59,V_Ex,Exercice_Courant,V_Canal,Crit_Canal)</f>
        <v/>
      </c>
      <c r="AQ59" s="156">
        <f>SUMIFS(V_CANet,V_Mag,$A59,V_Ex,Exercice_Precedent,V_Canal,Crit_Canal)</f>
        <v/>
      </c>
      <c r="AR59" s="165">
        <f>IF(ISNUMBER(J59),RANK(J59,$J$2:$J$121,0),"")</f>
        <v/>
      </c>
      <c r="AS59" s="165">
        <f>RANK(G59,$G$2:$G$121,0)</f>
        <v/>
      </c>
      <c r="AT59" s="165">
        <f>IF(ISNUMBER(O59),RANK(O59,$O$2:$O$121,0),"")</f>
        <v/>
      </c>
      <c r="AU59" s="165">
        <f>IF(ISNUMBER(V59),RANK(V59,$V$2:$V$121,1),"")</f>
        <v/>
      </c>
      <c r="AV59" s="167">
        <f>IF(AND(AO59=1,ISNUMBER(J59)),J59+ROW()/10^9,9)</f>
        <v/>
      </c>
      <c r="AW59" s="168">
        <f>IF(ISNUMBER(AN59),AN59+ROW()/10^7,999)</f>
        <v/>
      </c>
      <c r="AX59" s="167">
        <f>IF(ISNUMBER(W59),W59+ROW()/10^9,-1)</f>
        <v/>
      </c>
      <c r="AY59" s="167">
        <f>IF(ISNUMBER(AH59),AH59+ROW()/10^9,-1)</f>
        <v/>
      </c>
      <c r="AZ59" s="165">
        <f>IF(AK59="","",SUMPRODUCT(--($AK$2:AK59&lt;&gt;"")))</f>
        <v/>
      </c>
      <c r="BA59" s="165">
        <f>IF(AND(ISNUMBER(AN59),AN59&lt;=Seuil_Derive_Marge_Pt),1,0)</f>
        <v/>
      </c>
      <c r="BB59" s="167">
        <f>IF(ISNUMBER(S59),S59+ROW()/10^9,9)</f>
        <v/>
      </c>
    </row>
    <row r="60">
      <c r="A60" s="104">
        <f>REF_MAGASINS!A60</f>
        <v/>
      </c>
      <c r="B60" s="104">
        <f>REF_MAGASINS!C60</f>
        <v/>
      </c>
      <c r="C60" s="104">
        <f>REF_MAGASINS!D60</f>
        <v/>
      </c>
      <c r="D60" s="104">
        <f>REF_MAGASINS!E60</f>
        <v/>
      </c>
      <c r="E60" s="155">
        <f>REF_MAGASINS!K60</f>
        <v/>
      </c>
      <c r="F60" s="155">
        <f>IF(REF_MAGASINS!L60="","",REF_MAGASINS!L60)</f>
        <v/>
      </c>
      <c r="G60" s="156">
        <f>SUMIFS(V_CANet,V_Mag,$A60,V_Ex,Exercice_Courant)</f>
        <v/>
      </c>
      <c r="H60" s="156">
        <f>SUMIFS(V_Cout,V_Mag,$A60,V_Ex,Exercice_Courant)</f>
        <v/>
      </c>
      <c r="I60" s="156">
        <f>G60-H60</f>
        <v/>
      </c>
      <c r="J60" s="157">
        <f>IF(G60&gt;0,I60/G60,"")</f>
        <v/>
      </c>
      <c r="K60" s="156">
        <f>SUMIFS(V_CANet,V_Mag,$A60,V_Ex,Exercice_Precedent)</f>
        <v/>
      </c>
      <c r="L60" s="157">
        <f>IF(K60&gt;0,(K60-SUMIFS(V_Cout,V_Mag,$A60,V_Ex,Exercice_Precedent))/K60,"")</f>
        <v/>
      </c>
      <c r="M60" s="158">
        <f>IF(K60&gt;0,G60/K60-1,"")</f>
        <v/>
      </c>
      <c r="N60" s="159">
        <f>SUMIFS(V_Tickets,V_Mag,$A60,V_Ex,Exercice_Courant)</f>
        <v/>
      </c>
      <c r="O60" s="160">
        <f>IF(N60&gt;0,G60/N60,"")</f>
        <v/>
      </c>
      <c r="P60" s="159">
        <f>SUMIFS(V_Jours,V_Mag,$A60,V_Ex,Exercice_Courant,V_Canal,"Sur place")</f>
        <v/>
      </c>
      <c r="Q60" s="156">
        <f>SUMIFS(B_Budget,B_Mag,$A60,B_Mois,"&gt;="&amp;Budget_Debut,B_Mois,"&lt;="&amp;Budget_Fin)</f>
        <v/>
      </c>
      <c r="R60" s="156">
        <f>SUMIFS(V_CANet,V_Mag,$A60,V_Mois,"&gt;="&amp;Budget_Debut,V_Mois,"&lt;="&amp;Budget_Fin)</f>
        <v/>
      </c>
      <c r="S60" s="161">
        <f>IF(Q60&gt;0,R60/Q60,"")</f>
        <v/>
      </c>
      <c r="T60" s="159">
        <f>SUMIFS(S_Sorties,S_Mag,$A60,S_Ex,Exercice_Courant)</f>
        <v/>
      </c>
      <c r="U60" s="159">
        <f>SUMIFS(S_Pertes,S_Mag,$A60,S_Ex,Exercice_Courant)</f>
        <v/>
      </c>
      <c r="V60" s="157">
        <f>IF(T60&gt;0,U60/T60,"")</f>
        <v/>
      </c>
      <c r="W60" s="157">
        <f>IF(SUMIFS(S_Sorties,S_Mag,$A60)&gt;0,SUMIFS(S_Pertes,S_Mag,$A60)/SUMIFS(S_Sorties,S_Mag,$A60),"")</f>
        <v/>
      </c>
      <c r="X60" s="156">
        <f>SUMIFS(AM_Reel,AM_Mag,$A60,AM_Ex,Exercice_Courant)</f>
        <v/>
      </c>
      <c r="Y60" s="156">
        <f>SUMIFS(AM_Reseau,AM_Mag,$A60,AM_Ex,Exercice_Courant)</f>
        <v/>
      </c>
      <c r="Z60" s="162">
        <f>IF(Y60&gt;0,X60/Y60-1,"")</f>
        <v/>
      </c>
      <c r="AA60" s="161">
        <f>IF(G60&gt;0,SUMIFS(V_CANet,V_Mag,$A60,V_Ex,Exercice_Courant,V_Canal,"Livraison")/G60,"")</f>
        <v/>
      </c>
      <c r="AB60" s="159">
        <f>SUMIFS(R_Salaries,R_Mag,$A60,R_Ex,Exercice_Courant)</f>
        <v/>
      </c>
      <c r="AC60" s="163">
        <f>IF(COUNTIFS(R_Mag,$A60,R_Ex,Exercice_Courant)&gt;0,AB60/COUNTIFS(R_Mag,$A60,R_Ex,Exercice_Courant),"")</f>
        <v/>
      </c>
      <c r="AD60" s="159">
        <f>SUMIFS(R_Heures,R_Mag,$A60,R_Ex,Exercice_Courant)</f>
        <v/>
      </c>
      <c r="AE60" s="164">
        <f>IF(AB60&gt;0,SUMIFS(R_Abs,R_Mag,$A60,R_Ex,Exercice_Courant)/AB60,"")</f>
        <v/>
      </c>
      <c r="AF60" s="163">
        <f>IF(AB60&gt;0,SUMIFS(R_HS,R_Mag,$A60,R_Ex,Exercice_Courant)/AB60,"")</f>
        <v/>
      </c>
      <c r="AG60" s="160">
        <f>IF(AD60&gt;0,G60/AD60,"")</f>
        <v/>
      </c>
      <c r="AH60" s="164">
        <f>IF(SUMIFS(R_Salaries,R_Mag,$A60)&gt;0,SUMIFS(R_Abs,R_Mag,$A60)/SUMIFS(R_Salaries,R_Mag,$A60),"")</f>
        <v/>
      </c>
      <c r="AI60" s="163">
        <f>IF(SUMIFS(R_Salaries,R_Mag,$A60)&gt;0,SUMIFS(R_HS,R_Mag,$A60)/SUMIFS(R_Salaries,R_Mag,$A60),"")</f>
        <v/>
      </c>
      <c r="AJ60" s="165">
        <f>IF(AND(E60&lt;=Debut_N1,OR(F60="",F60&gt;=Fin_Exercice)),1,0)</f>
        <v/>
      </c>
      <c r="AK60" s="104">
        <f>IF(E60&gt;Debut_N1,"Ouverture",IF(AND(F60&lt;&gt;"",F60&lt;=Fin_Exercice),"Fermeture",""))</f>
        <v/>
      </c>
      <c r="AL60" s="157">
        <f>IF(SUMIFS(V_CANet,V_Mag,$A60,V_Mois,"&gt;="&amp;Periode_A_Debut,V_Mois,"&lt;="&amp;Periode_A_Fin)&gt;0,1-SUMIFS(V_Cout,V_Mag,$A60,V_Mois,"&gt;="&amp;Periode_A_Debut,V_Mois,"&lt;="&amp;Periode_A_Fin)/SUMIFS(V_CANet,V_Mag,$A60,V_Mois,"&gt;="&amp;Periode_A_Debut,V_Mois,"&lt;="&amp;Periode_A_Fin),"")</f>
        <v/>
      </c>
      <c r="AM60" s="157">
        <f>IF(SUMIFS(V_CANet,V_Mag,$A60,V_Mois,"&gt;="&amp;Periode_B_Debut,V_Mois,"&lt;="&amp;Periode_B_Fin)&gt;0,1-SUMIFS(V_Cout,V_Mag,$A60,V_Mois,"&gt;="&amp;Periode_B_Debut,V_Mois,"&lt;="&amp;Periode_B_Fin)/SUMIFS(V_CANet,V_Mag,$A60,V_Mois,"&gt;="&amp;Periode_B_Debut,V_Mois,"&lt;="&amp;Periode_B_Fin),"")</f>
        <v/>
      </c>
      <c r="AN60" s="166">
        <f>IF(AND(ISNUMBER(AL60),ISNUMBER(AM60)),(AM60-AL60)*100,"")</f>
        <v/>
      </c>
      <c r="AO60" s="165">
        <f>IF(OR(Region_Filtre="Toutes",C60=Region_Filtre),1,0)</f>
        <v/>
      </c>
      <c r="AP60" s="156">
        <f>SUMIFS(V_CANet,V_Mag,$A60,V_Ex,Exercice_Courant,V_Canal,Crit_Canal)</f>
        <v/>
      </c>
      <c r="AQ60" s="156">
        <f>SUMIFS(V_CANet,V_Mag,$A60,V_Ex,Exercice_Precedent,V_Canal,Crit_Canal)</f>
        <v/>
      </c>
      <c r="AR60" s="165">
        <f>IF(ISNUMBER(J60),RANK(J60,$J$2:$J$121,0),"")</f>
        <v/>
      </c>
      <c r="AS60" s="165">
        <f>RANK(G60,$G$2:$G$121,0)</f>
        <v/>
      </c>
      <c r="AT60" s="165">
        <f>IF(ISNUMBER(O60),RANK(O60,$O$2:$O$121,0),"")</f>
        <v/>
      </c>
      <c r="AU60" s="165">
        <f>IF(ISNUMBER(V60),RANK(V60,$V$2:$V$121,1),"")</f>
        <v/>
      </c>
      <c r="AV60" s="167">
        <f>IF(AND(AO60=1,ISNUMBER(J60)),J60+ROW()/10^9,9)</f>
        <v/>
      </c>
      <c r="AW60" s="168">
        <f>IF(ISNUMBER(AN60),AN60+ROW()/10^7,999)</f>
        <v/>
      </c>
      <c r="AX60" s="167">
        <f>IF(ISNUMBER(W60),W60+ROW()/10^9,-1)</f>
        <v/>
      </c>
      <c r="AY60" s="167">
        <f>IF(ISNUMBER(AH60),AH60+ROW()/10^9,-1)</f>
        <v/>
      </c>
      <c r="AZ60" s="165">
        <f>IF(AK60="","",SUMPRODUCT(--($AK$2:AK60&lt;&gt;"")))</f>
        <v/>
      </c>
      <c r="BA60" s="165">
        <f>IF(AND(ISNUMBER(AN60),AN60&lt;=Seuil_Derive_Marge_Pt),1,0)</f>
        <v/>
      </c>
      <c r="BB60" s="167">
        <f>IF(ISNUMBER(S60),S60+ROW()/10^9,9)</f>
        <v/>
      </c>
    </row>
    <row r="61">
      <c r="A61" s="104">
        <f>REF_MAGASINS!A61</f>
        <v/>
      </c>
      <c r="B61" s="104">
        <f>REF_MAGASINS!C61</f>
        <v/>
      </c>
      <c r="C61" s="104">
        <f>REF_MAGASINS!D61</f>
        <v/>
      </c>
      <c r="D61" s="104">
        <f>REF_MAGASINS!E61</f>
        <v/>
      </c>
      <c r="E61" s="155">
        <f>REF_MAGASINS!K61</f>
        <v/>
      </c>
      <c r="F61" s="155">
        <f>IF(REF_MAGASINS!L61="","",REF_MAGASINS!L61)</f>
        <v/>
      </c>
      <c r="G61" s="156">
        <f>SUMIFS(V_CANet,V_Mag,$A61,V_Ex,Exercice_Courant)</f>
        <v/>
      </c>
      <c r="H61" s="156">
        <f>SUMIFS(V_Cout,V_Mag,$A61,V_Ex,Exercice_Courant)</f>
        <v/>
      </c>
      <c r="I61" s="156">
        <f>G61-H61</f>
        <v/>
      </c>
      <c r="J61" s="157">
        <f>IF(G61&gt;0,I61/G61,"")</f>
        <v/>
      </c>
      <c r="K61" s="156">
        <f>SUMIFS(V_CANet,V_Mag,$A61,V_Ex,Exercice_Precedent)</f>
        <v/>
      </c>
      <c r="L61" s="157">
        <f>IF(K61&gt;0,(K61-SUMIFS(V_Cout,V_Mag,$A61,V_Ex,Exercice_Precedent))/K61,"")</f>
        <v/>
      </c>
      <c r="M61" s="158">
        <f>IF(K61&gt;0,G61/K61-1,"")</f>
        <v/>
      </c>
      <c r="N61" s="159">
        <f>SUMIFS(V_Tickets,V_Mag,$A61,V_Ex,Exercice_Courant)</f>
        <v/>
      </c>
      <c r="O61" s="160">
        <f>IF(N61&gt;0,G61/N61,"")</f>
        <v/>
      </c>
      <c r="P61" s="159">
        <f>SUMIFS(V_Jours,V_Mag,$A61,V_Ex,Exercice_Courant,V_Canal,"Sur place")</f>
        <v/>
      </c>
      <c r="Q61" s="156">
        <f>SUMIFS(B_Budget,B_Mag,$A61,B_Mois,"&gt;="&amp;Budget_Debut,B_Mois,"&lt;="&amp;Budget_Fin)</f>
        <v/>
      </c>
      <c r="R61" s="156">
        <f>SUMIFS(V_CANet,V_Mag,$A61,V_Mois,"&gt;="&amp;Budget_Debut,V_Mois,"&lt;="&amp;Budget_Fin)</f>
        <v/>
      </c>
      <c r="S61" s="161">
        <f>IF(Q61&gt;0,R61/Q61,"")</f>
        <v/>
      </c>
      <c r="T61" s="159">
        <f>SUMIFS(S_Sorties,S_Mag,$A61,S_Ex,Exercice_Courant)</f>
        <v/>
      </c>
      <c r="U61" s="159">
        <f>SUMIFS(S_Pertes,S_Mag,$A61,S_Ex,Exercice_Courant)</f>
        <v/>
      </c>
      <c r="V61" s="157">
        <f>IF(T61&gt;0,U61/T61,"")</f>
        <v/>
      </c>
      <c r="W61" s="157">
        <f>IF(SUMIFS(S_Sorties,S_Mag,$A61)&gt;0,SUMIFS(S_Pertes,S_Mag,$A61)/SUMIFS(S_Sorties,S_Mag,$A61),"")</f>
        <v/>
      </c>
      <c r="X61" s="156">
        <f>SUMIFS(AM_Reel,AM_Mag,$A61,AM_Ex,Exercice_Courant)</f>
        <v/>
      </c>
      <c r="Y61" s="156">
        <f>SUMIFS(AM_Reseau,AM_Mag,$A61,AM_Ex,Exercice_Courant)</f>
        <v/>
      </c>
      <c r="Z61" s="162">
        <f>IF(Y61&gt;0,X61/Y61-1,"")</f>
        <v/>
      </c>
      <c r="AA61" s="161">
        <f>IF(G61&gt;0,SUMIFS(V_CANet,V_Mag,$A61,V_Ex,Exercice_Courant,V_Canal,"Livraison")/G61,"")</f>
        <v/>
      </c>
      <c r="AB61" s="159">
        <f>SUMIFS(R_Salaries,R_Mag,$A61,R_Ex,Exercice_Courant)</f>
        <v/>
      </c>
      <c r="AC61" s="163">
        <f>IF(COUNTIFS(R_Mag,$A61,R_Ex,Exercice_Courant)&gt;0,AB61/COUNTIFS(R_Mag,$A61,R_Ex,Exercice_Courant),"")</f>
        <v/>
      </c>
      <c r="AD61" s="159">
        <f>SUMIFS(R_Heures,R_Mag,$A61,R_Ex,Exercice_Courant)</f>
        <v/>
      </c>
      <c r="AE61" s="164">
        <f>IF(AB61&gt;0,SUMIFS(R_Abs,R_Mag,$A61,R_Ex,Exercice_Courant)/AB61,"")</f>
        <v/>
      </c>
      <c r="AF61" s="163">
        <f>IF(AB61&gt;0,SUMIFS(R_HS,R_Mag,$A61,R_Ex,Exercice_Courant)/AB61,"")</f>
        <v/>
      </c>
      <c r="AG61" s="160">
        <f>IF(AD61&gt;0,G61/AD61,"")</f>
        <v/>
      </c>
      <c r="AH61" s="164">
        <f>IF(SUMIFS(R_Salaries,R_Mag,$A61)&gt;0,SUMIFS(R_Abs,R_Mag,$A61)/SUMIFS(R_Salaries,R_Mag,$A61),"")</f>
        <v/>
      </c>
      <c r="AI61" s="163">
        <f>IF(SUMIFS(R_Salaries,R_Mag,$A61)&gt;0,SUMIFS(R_HS,R_Mag,$A61)/SUMIFS(R_Salaries,R_Mag,$A61),"")</f>
        <v/>
      </c>
      <c r="AJ61" s="165">
        <f>IF(AND(E61&lt;=Debut_N1,OR(F61="",F61&gt;=Fin_Exercice)),1,0)</f>
        <v/>
      </c>
      <c r="AK61" s="104">
        <f>IF(E61&gt;Debut_N1,"Ouverture",IF(AND(F61&lt;&gt;"",F61&lt;=Fin_Exercice),"Fermeture",""))</f>
        <v/>
      </c>
      <c r="AL61" s="157">
        <f>IF(SUMIFS(V_CANet,V_Mag,$A61,V_Mois,"&gt;="&amp;Periode_A_Debut,V_Mois,"&lt;="&amp;Periode_A_Fin)&gt;0,1-SUMIFS(V_Cout,V_Mag,$A61,V_Mois,"&gt;="&amp;Periode_A_Debut,V_Mois,"&lt;="&amp;Periode_A_Fin)/SUMIFS(V_CANet,V_Mag,$A61,V_Mois,"&gt;="&amp;Periode_A_Debut,V_Mois,"&lt;="&amp;Periode_A_Fin),"")</f>
        <v/>
      </c>
      <c r="AM61" s="157">
        <f>IF(SUMIFS(V_CANet,V_Mag,$A61,V_Mois,"&gt;="&amp;Periode_B_Debut,V_Mois,"&lt;="&amp;Periode_B_Fin)&gt;0,1-SUMIFS(V_Cout,V_Mag,$A61,V_Mois,"&gt;="&amp;Periode_B_Debut,V_Mois,"&lt;="&amp;Periode_B_Fin)/SUMIFS(V_CANet,V_Mag,$A61,V_Mois,"&gt;="&amp;Periode_B_Debut,V_Mois,"&lt;="&amp;Periode_B_Fin),"")</f>
        <v/>
      </c>
      <c r="AN61" s="166">
        <f>IF(AND(ISNUMBER(AL61),ISNUMBER(AM61)),(AM61-AL61)*100,"")</f>
        <v/>
      </c>
      <c r="AO61" s="165">
        <f>IF(OR(Region_Filtre="Toutes",C61=Region_Filtre),1,0)</f>
        <v/>
      </c>
      <c r="AP61" s="156">
        <f>SUMIFS(V_CANet,V_Mag,$A61,V_Ex,Exercice_Courant,V_Canal,Crit_Canal)</f>
        <v/>
      </c>
      <c r="AQ61" s="156">
        <f>SUMIFS(V_CANet,V_Mag,$A61,V_Ex,Exercice_Precedent,V_Canal,Crit_Canal)</f>
        <v/>
      </c>
      <c r="AR61" s="165">
        <f>IF(ISNUMBER(J61),RANK(J61,$J$2:$J$121,0),"")</f>
        <v/>
      </c>
      <c r="AS61" s="165">
        <f>RANK(G61,$G$2:$G$121,0)</f>
        <v/>
      </c>
      <c r="AT61" s="165">
        <f>IF(ISNUMBER(O61),RANK(O61,$O$2:$O$121,0),"")</f>
        <v/>
      </c>
      <c r="AU61" s="165">
        <f>IF(ISNUMBER(V61),RANK(V61,$V$2:$V$121,1),"")</f>
        <v/>
      </c>
      <c r="AV61" s="167">
        <f>IF(AND(AO61=1,ISNUMBER(J61)),J61+ROW()/10^9,9)</f>
        <v/>
      </c>
      <c r="AW61" s="168">
        <f>IF(ISNUMBER(AN61),AN61+ROW()/10^7,999)</f>
        <v/>
      </c>
      <c r="AX61" s="167">
        <f>IF(ISNUMBER(W61),W61+ROW()/10^9,-1)</f>
        <v/>
      </c>
      <c r="AY61" s="167">
        <f>IF(ISNUMBER(AH61),AH61+ROW()/10^9,-1)</f>
        <v/>
      </c>
      <c r="AZ61" s="165">
        <f>IF(AK61="","",SUMPRODUCT(--($AK$2:AK61&lt;&gt;"")))</f>
        <v/>
      </c>
      <c r="BA61" s="165">
        <f>IF(AND(ISNUMBER(AN61),AN61&lt;=Seuil_Derive_Marge_Pt),1,0)</f>
        <v/>
      </c>
      <c r="BB61" s="167">
        <f>IF(ISNUMBER(S61),S61+ROW()/10^9,9)</f>
        <v/>
      </c>
    </row>
    <row r="62">
      <c r="A62" s="104">
        <f>REF_MAGASINS!A62</f>
        <v/>
      </c>
      <c r="B62" s="104">
        <f>REF_MAGASINS!C62</f>
        <v/>
      </c>
      <c r="C62" s="104">
        <f>REF_MAGASINS!D62</f>
        <v/>
      </c>
      <c r="D62" s="104">
        <f>REF_MAGASINS!E62</f>
        <v/>
      </c>
      <c r="E62" s="155">
        <f>REF_MAGASINS!K62</f>
        <v/>
      </c>
      <c r="F62" s="155">
        <f>IF(REF_MAGASINS!L62="","",REF_MAGASINS!L62)</f>
        <v/>
      </c>
      <c r="G62" s="156">
        <f>SUMIFS(V_CANet,V_Mag,$A62,V_Ex,Exercice_Courant)</f>
        <v/>
      </c>
      <c r="H62" s="156">
        <f>SUMIFS(V_Cout,V_Mag,$A62,V_Ex,Exercice_Courant)</f>
        <v/>
      </c>
      <c r="I62" s="156">
        <f>G62-H62</f>
        <v/>
      </c>
      <c r="J62" s="157">
        <f>IF(G62&gt;0,I62/G62,"")</f>
        <v/>
      </c>
      <c r="K62" s="156">
        <f>SUMIFS(V_CANet,V_Mag,$A62,V_Ex,Exercice_Precedent)</f>
        <v/>
      </c>
      <c r="L62" s="157">
        <f>IF(K62&gt;0,(K62-SUMIFS(V_Cout,V_Mag,$A62,V_Ex,Exercice_Precedent))/K62,"")</f>
        <v/>
      </c>
      <c r="M62" s="158">
        <f>IF(K62&gt;0,G62/K62-1,"")</f>
        <v/>
      </c>
      <c r="N62" s="159">
        <f>SUMIFS(V_Tickets,V_Mag,$A62,V_Ex,Exercice_Courant)</f>
        <v/>
      </c>
      <c r="O62" s="160">
        <f>IF(N62&gt;0,G62/N62,"")</f>
        <v/>
      </c>
      <c r="P62" s="159">
        <f>SUMIFS(V_Jours,V_Mag,$A62,V_Ex,Exercice_Courant,V_Canal,"Sur place")</f>
        <v/>
      </c>
      <c r="Q62" s="156">
        <f>SUMIFS(B_Budget,B_Mag,$A62,B_Mois,"&gt;="&amp;Budget_Debut,B_Mois,"&lt;="&amp;Budget_Fin)</f>
        <v/>
      </c>
      <c r="R62" s="156">
        <f>SUMIFS(V_CANet,V_Mag,$A62,V_Mois,"&gt;="&amp;Budget_Debut,V_Mois,"&lt;="&amp;Budget_Fin)</f>
        <v/>
      </c>
      <c r="S62" s="161">
        <f>IF(Q62&gt;0,R62/Q62,"")</f>
        <v/>
      </c>
      <c r="T62" s="159">
        <f>SUMIFS(S_Sorties,S_Mag,$A62,S_Ex,Exercice_Courant)</f>
        <v/>
      </c>
      <c r="U62" s="159">
        <f>SUMIFS(S_Pertes,S_Mag,$A62,S_Ex,Exercice_Courant)</f>
        <v/>
      </c>
      <c r="V62" s="157">
        <f>IF(T62&gt;0,U62/T62,"")</f>
        <v/>
      </c>
      <c r="W62" s="157">
        <f>IF(SUMIFS(S_Sorties,S_Mag,$A62)&gt;0,SUMIFS(S_Pertes,S_Mag,$A62)/SUMIFS(S_Sorties,S_Mag,$A62),"")</f>
        <v/>
      </c>
      <c r="X62" s="156">
        <f>SUMIFS(AM_Reel,AM_Mag,$A62,AM_Ex,Exercice_Courant)</f>
        <v/>
      </c>
      <c r="Y62" s="156">
        <f>SUMIFS(AM_Reseau,AM_Mag,$A62,AM_Ex,Exercice_Courant)</f>
        <v/>
      </c>
      <c r="Z62" s="162">
        <f>IF(Y62&gt;0,X62/Y62-1,"")</f>
        <v/>
      </c>
      <c r="AA62" s="161">
        <f>IF(G62&gt;0,SUMIFS(V_CANet,V_Mag,$A62,V_Ex,Exercice_Courant,V_Canal,"Livraison")/G62,"")</f>
        <v/>
      </c>
      <c r="AB62" s="159">
        <f>SUMIFS(R_Salaries,R_Mag,$A62,R_Ex,Exercice_Courant)</f>
        <v/>
      </c>
      <c r="AC62" s="163">
        <f>IF(COUNTIFS(R_Mag,$A62,R_Ex,Exercice_Courant)&gt;0,AB62/COUNTIFS(R_Mag,$A62,R_Ex,Exercice_Courant),"")</f>
        <v/>
      </c>
      <c r="AD62" s="159">
        <f>SUMIFS(R_Heures,R_Mag,$A62,R_Ex,Exercice_Courant)</f>
        <v/>
      </c>
      <c r="AE62" s="164">
        <f>IF(AB62&gt;0,SUMIFS(R_Abs,R_Mag,$A62,R_Ex,Exercice_Courant)/AB62,"")</f>
        <v/>
      </c>
      <c r="AF62" s="163">
        <f>IF(AB62&gt;0,SUMIFS(R_HS,R_Mag,$A62,R_Ex,Exercice_Courant)/AB62,"")</f>
        <v/>
      </c>
      <c r="AG62" s="160">
        <f>IF(AD62&gt;0,G62/AD62,"")</f>
        <v/>
      </c>
      <c r="AH62" s="164">
        <f>IF(SUMIFS(R_Salaries,R_Mag,$A62)&gt;0,SUMIFS(R_Abs,R_Mag,$A62)/SUMIFS(R_Salaries,R_Mag,$A62),"")</f>
        <v/>
      </c>
      <c r="AI62" s="163">
        <f>IF(SUMIFS(R_Salaries,R_Mag,$A62)&gt;0,SUMIFS(R_HS,R_Mag,$A62)/SUMIFS(R_Salaries,R_Mag,$A62),"")</f>
        <v/>
      </c>
      <c r="AJ62" s="165">
        <f>IF(AND(E62&lt;=Debut_N1,OR(F62="",F62&gt;=Fin_Exercice)),1,0)</f>
        <v/>
      </c>
      <c r="AK62" s="104">
        <f>IF(E62&gt;Debut_N1,"Ouverture",IF(AND(F62&lt;&gt;"",F62&lt;=Fin_Exercice),"Fermeture",""))</f>
        <v/>
      </c>
      <c r="AL62" s="157">
        <f>IF(SUMIFS(V_CANet,V_Mag,$A62,V_Mois,"&gt;="&amp;Periode_A_Debut,V_Mois,"&lt;="&amp;Periode_A_Fin)&gt;0,1-SUMIFS(V_Cout,V_Mag,$A62,V_Mois,"&gt;="&amp;Periode_A_Debut,V_Mois,"&lt;="&amp;Periode_A_Fin)/SUMIFS(V_CANet,V_Mag,$A62,V_Mois,"&gt;="&amp;Periode_A_Debut,V_Mois,"&lt;="&amp;Periode_A_Fin),"")</f>
        <v/>
      </c>
      <c r="AM62" s="157">
        <f>IF(SUMIFS(V_CANet,V_Mag,$A62,V_Mois,"&gt;="&amp;Periode_B_Debut,V_Mois,"&lt;="&amp;Periode_B_Fin)&gt;0,1-SUMIFS(V_Cout,V_Mag,$A62,V_Mois,"&gt;="&amp;Periode_B_Debut,V_Mois,"&lt;="&amp;Periode_B_Fin)/SUMIFS(V_CANet,V_Mag,$A62,V_Mois,"&gt;="&amp;Periode_B_Debut,V_Mois,"&lt;="&amp;Periode_B_Fin),"")</f>
        <v/>
      </c>
      <c r="AN62" s="166">
        <f>IF(AND(ISNUMBER(AL62),ISNUMBER(AM62)),(AM62-AL62)*100,"")</f>
        <v/>
      </c>
      <c r="AO62" s="165">
        <f>IF(OR(Region_Filtre="Toutes",C62=Region_Filtre),1,0)</f>
        <v/>
      </c>
      <c r="AP62" s="156">
        <f>SUMIFS(V_CANet,V_Mag,$A62,V_Ex,Exercice_Courant,V_Canal,Crit_Canal)</f>
        <v/>
      </c>
      <c r="AQ62" s="156">
        <f>SUMIFS(V_CANet,V_Mag,$A62,V_Ex,Exercice_Precedent,V_Canal,Crit_Canal)</f>
        <v/>
      </c>
      <c r="AR62" s="165">
        <f>IF(ISNUMBER(J62),RANK(J62,$J$2:$J$121,0),"")</f>
        <v/>
      </c>
      <c r="AS62" s="165">
        <f>RANK(G62,$G$2:$G$121,0)</f>
        <v/>
      </c>
      <c r="AT62" s="165">
        <f>IF(ISNUMBER(O62),RANK(O62,$O$2:$O$121,0),"")</f>
        <v/>
      </c>
      <c r="AU62" s="165">
        <f>IF(ISNUMBER(V62),RANK(V62,$V$2:$V$121,1),"")</f>
        <v/>
      </c>
      <c r="AV62" s="167">
        <f>IF(AND(AO62=1,ISNUMBER(J62)),J62+ROW()/10^9,9)</f>
        <v/>
      </c>
      <c r="AW62" s="168">
        <f>IF(ISNUMBER(AN62),AN62+ROW()/10^7,999)</f>
        <v/>
      </c>
      <c r="AX62" s="167">
        <f>IF(ISNUMBER(W62),W62+ROW()/10^9,-1)</f>
        <v/>
      </c>
      <c r="AY62" s="167">
        <f>IF(ISNUMBER(AH62),AH62+ROW()/10^9,-1)</f>
        <v/>
      </c>
      <c r="AZ62" s="165">
        <f>IF(AK62="","",SUMPRODUCT(--($AK$2:AK62&lt;&gt;"")))</f>
        <v/>
      </c>
      <c r="BA62" s="165">
        <f>IF(AND(ISNUMBER(AN62),AN62&lt;=Seuil_Derive_Marge_Pt),1,0)</f>
        <v/>
      </c>
      <c r="BB62" s="167">
        <f>IF(ISNUMBER(S62),S62+ROW()/10^9,9)</f>
        <v/>
      </c>
    </row>
    <row r="63">
      <c r="A63" s="104">
        <f>REF_MAGASINS!A63</f>
        <v/>
      </c>
      <c r="B63" s="104">
        <f>REF_MAGASINS!C63</f>
        <v/>
      </c>
      <c r="C63" s="104">
        <f>REF_MAGASINS!D63</f>
        <v/>
      </c>
      <c r="D63" s="104">
        <f>REF_MAGASINS!E63</f>
        <v/>
      </c>
      <c r="E63" s="155">
        <f>REF_MAGASINS!K63</f>
        <v/>
      </c>
      <c r="F63" s="155">
        <f>IF(REF_MAGASINS!L63="","",REF_MAGASINS!L63)</f>
        <v/>
      </c>
      <c r="G63" s="156">
        <f>SUMIFS(V_CANet,V_Mag,$A63,V_Ex,Exercice_Courant)</f>
        <v/>
      </c>
      <c r="H63" s="156">
        <f>SUMIFS(V_Cout,V_Mag,$A63,V_Ex,Exercice_Courant)</f>
        <v/>
      </c>
      <c r="I63" s="156">
        <f>G63-H63</f>
        <v/>
      </c>
      <c r="J63" s="157">
        <f>IF(G63&gt;0,I63/G63,"")</f>
        <v/>
      </c>
      <c r="K63" s="156">
        <f>SUMIFS(V_CANet,V_Mag,$A63,V_Ex,Exercice_Precedent)</f>
        <v/>
      </c>
      <c r="L63" s="157">
        <f>IF(K63&gt;0,(K63-SUMIFS(V_Cout,V_Mag,$A63,V_Ex,Exercice_Precedent))/K63,"")</f>
        <v/>
      </c>
      <c r="M63" s="158">
        <f>IF(K63&gt;0,G63/K63-1,"")</f>
        <v/>
      </c>
      <c r="N63" s="159">
        <f>SUMIFS(V_Tickets,V_Mag,$A63,V_Ex,Exercice_Courant)</f>
        <v/>
      </c>
      <c r="O63" s="160">
        <f>IF(N63&gt;0,G63/N63,"")</f>
        <v/>
      </c>
      <c r="P63" s="159">
        <f>SUMIFS(V_Jours,V_Mag,$A63,V_Ex,Exercice_Courant,V_Canal,"Sur place")</f>
        <v/>
      </c>
      <c r="Q63" s="156">
        <f>SUMIFS(B_Budget,B_Mag,$A63,B_Mois,"&gt;="&amp;Budget_Debut,B_Mois,"&lt;="&amp;Budget_Fin)</f>
        <v/>
      </c>
      <c r="R63" s="156">
        <f>SUMIFS(V_CANet,V_Mag,$A63,V_Mois,"&gt;="&amp;Budget_Debut,V_Mois,"&lt;="&amp;Budget_Fin)</f>
        <v/>
      </c>
      <c r="S63" s="161">
        <f>IF(Q63&gt;0,R63/Q63,"")</f>
        <v/>
      </c>
      <c r="T63" s="159">
        <f>SUMIFS(S_Sorties,S_Mag,$A63,S_Ex,Exercice_Courant)</f>
        <v/>
      </c>
      <c r="U63" s="159">
        <f>SUMIFS(S_Pertes,S_Mag,$A63,S_Ex,Exercice_Courant)</f>
        <v/>
      </c>
      <c r="V63" s="157">
        <f>IF(T63&gt;0,U63/T63,"")</f>
        <v/>
      </c>
      <c r="W63" s="157">
        <f>IF(SUMIFS(S_Sorties,S_Mag,$A63)&gt;0,SUMIFS(S_Pertes,S_Mag,$A63)/SUMIFS(S_Sorties,S_Mag,$A63),"")</f>
        <v/>
      </c>
      <c r="X63" s="156">
        <f>SUMIFS(AM_Reel,AM_Mag,$A63,AM_Ex,Exercice_Courant)</f>
        <v/>
      </c>
      <c r="Y63" s="156">
        <f>SUMIFS(AM_Reseau,AM_Mag,$A63,AM_Ex,Exercice_Courant)</f>
        <v/>
      </c>
      <c r="Z63" s="162">
        <f>IF(Y63&gt;0,X63/Y63-1,"")</f>
        <v/>
      </c>
      <c r="AA63" s="161">
        <f>IF(G63&gt;0,SUMIFS(V_CANet,V_Mag,$A63,V_Ex,Exercice_Courant,V_Canal,"Livraison")/G63,"")</f>
        <v/>
      </c>
      <c r="AB63" s="159">
        <f>SUMIFS(R_Salaries,R_Mag,$A63,R_Ex,Exercice_Courant)</f>
        <v/>
      </c>
      <c r="AC63" s="163">
        <f>IF(COUNTIFS(R_Mag,$A63,R_Ex,Exercice_Courant)&gt;0,AB63/COUNTIFS(R_Mag,$A63,R_Ex,Exercice_Courant),"")</f>
        <v/>
      </c>
      <c r="AD63" s="159">
        <f>SUMIFS(R_Heures,R_Mag,$A63,R_Ex,Exercice_Courant)</f>
        <v/>
      </c>
      <c r="AE63" s="164">
        <f>IF(AB63&gt;0,SUMIFS(R_Abs,R_Mag,$A63,R_Ex,Exercice_Courant)/AB63,"")</f>
        <v/>
      </c>
      <c r="AF63" s="163">
        <f>IF(AB63&gt;0,SUMIFS(R_HS,R_Mag,$A63,R_Ex,Exercice_Courant)/AB63,"")</f>
        <v/>
      </c>
      <c r="AG63" s="160">
        <f>IF(AD63&gt;0,G63/AD63,"")</f>
        <v/>
      </c>
      <c r="AH63" s="164">
        <f>IF(SUMIFS(R_Salaries,R_Mag,$A63)&gt;0,SUMIFS(R_Abs,R_Mag,$A63)/SUMIFS(R_Salaries,R_Mag,$A63),"")</f>
        <v/>
      </c>
      <c r="AI63" s="163">
        <f>IF(SUMIFS(R_Salaries,R_Mag,$A63)&gt;0,SUMIFS(R_HS,R_Mag,$A63)/SUMIFS(R_Salaries,R_Mag,$A63),"")</f>
        <v/>
      </c>
      <c r="AJ63" s="165">
        <f>IF(AND(E63&lt;=Debut_N1,OR(F63="",F63&gt;=Fin_Exercice)),1,0)</f>
        <v/>
      </c>
      <c r="AK63" s="104">
        <f>IF(E63&gt;Debut_N1,"Ouverture",IF(AND(F63&lt;&gt;"",F63&lt;=Fin_Exercice),"Fermeture",""))</f>
        <v/>
      </c>
      <c r="AL63" s="157">
        <f>IF(SUMIFS(V_CANet,V_Mag,$A63,V_Mois,"&gt;="&amp;Periode_A_Debut,V_Mois,"&lt;="&amp;Periode_A_Fin)&gt;0,1-SUMIFS(V_Cout,V_Mag,$A63,V_Mois,"&gt;="&amp;Periode_A_Debut,V_Mois,"&lt;="&amp;Periode_A_Fin)/SUMIFS(V_CANet,V_Mag,$A63,V_Mois,"&gt;="&amp;Periode_A_Debut,V_Mois,"&lt;="&amp;Periode_A_Fin),"")</f>
        <v/>
      </c>
      <c r="AM63" s="157">
        <f>IF(SUMIFS(V_CANet,V_Mag,$A63,V_Mois,"&gt;="&amp;Periode_B_Debut,V_Mois,"&lt;="&amp;Periode_B_Fin)&gt;0,1-SUMIFS(V_Cout,V_Mag,$A63,V_Mois,"&gt;="&amp;Periode_B_Debut,V_Mois,"&lt;="&amp;Periode_B_Fin)/SUMIFS(V_CANet,V_Mag,$A63,V_Mois,"&gt;="&amp;Periode_B_Debut,V_Mois,"&lt;="&amp;Periode_B_Fin),"")</f>
        <v/>
      </c>
      <c r="AN63" s="166">
        <f>IF(AND(ISNUMBER(AL63),ISNUMBER(AM63)),(AM63-AL63)*100,"")</f>
        <v/>
      </c>
      <c r="AO63" s="165">
        <f>IF(OR(Region_Filtre="Toutes",C63=Region_Filtre),1,0)</f>
        <v/>
      </c>
      <c r="AP63" s="156">
        <f>SUMIFS(V_CANet,V_Mag,$A63,V_Ex,Exercice_Courant,V_Canal,Crit_Canal)</f>
        <v/>
      </c>
      <c r="AQ63" s="156">
        <f>SUMIFS(V_CANet,V_Mag,$A63,V_Ex,Exercice_Precedent,V_Canal,Crit_Canal)</f>
        <v/>
      </c>
      <c r="AR63" s="165">
        <f>IF(ISNUMBER(J63),RANK(J63,$J$2:$J$121,0),"")</f>
        <v/>
      </c>
      <c r="AS63" s="165">
        <f>RANK(G63,$G$2:$G$121,0)</f>
        <v/>
      </c>
      <c r="AT63" s="165">
        <f>IF(ISNUMBER(O63),RANK(O63,$O$2:$O$121,0),"")</f>
        <v/>
      </c>
      <c r="AU63" s="165">
        <f>IF(ISNUMBER(V63),RANK(V63,$V$2:$V$121,1),"")</f>
        <v/>
      </c>
      <c r="AV63" s="167">
        <f>IF(AND(AO63=1,ISNUMBER(J63)),J63+ROW()/10^9,9)</f>
        <v/>
      </c>
      <c r="AW63" s="168">
        <f>IF(ISNUMBER(AN63),AN63+ROW()/10^7,999)</f>
        <v/>
      </c>
      <c r="AX63" s="167">
        <f>IF(ISNUMBER(W63),W63+ROW()/10^9,-1)</f>
        <v/>
      </c>
      <c r="AY63" s="167">
        <f>IF(ISNUMBER(AH63),AH63+ROW()/10^9,-1)</f>
        <v/>
      </c>
      <c r="AZ63" s="165">
        <f>IF(AK63="","",SUMPRODUCT(--($AK$2:AK63&lt;&gt;"")))</f>
        <v/>
      </c>
      <c r="BA63" s="165">
        <f>IF(AND(ISNUMBER(AN63),AN63&lt;=Seuil_Derive_Marge_Pt),1,0)</f>
        <v/>
      </c>
      <c r="BB63" s="167">
        <f>IF(ISNUMBER(S63),S63+ROW()/10^9,9)</f>
        <v/>
      </c>
    </row>
    <row r="64">
      <c r="A64" s="104">
        <f>REF_MAGASINS!A64</f>
        <v/>
      </c>
      <c r="B64" s="104">
        <f>REF_MAGASINS!C64</f>
        <v/>
      </c>
      <c r="C64" s="104">
        <f>REF_MAGASINS!D64</f>
        <v/>
      </c>
      <c r="D64" s="104">
        <f>REF_MAGASINS!E64</f>
        <v/>
      </c>
      <c r="E64" s="155">
        <f>REF_MAGASINS!K64</f>
        <v/>
      </c>
      <c r="F64" s="155">
        <f>IF(REF_MAGASINS!L64="","",REF_MAGASINS!L64)</f>
        <v/>
      </c>
      <c r="G64" s="156">
        <f>SUMIFS(V_CANet,V_Mag,$A64,V_Ex,Exercice_Courant)</f>
        <v/>
      </c>
      <c r="H64" s="156">
        <f>SUMIFS(V_Cout,V_Mag,$A64,V_Ex,Exercice_Courant)</f>
        <v/>
      </c>
      <c r="I64" s="156">
        <f>G64-H64</f>
        <v/>
      </c>
      <c r="J64" s="157">
        <f>IF(G64&gt;0,I64/G64,"")</f>
        <v/>
      </c>
      <c r="K64" s="156">
        <f>SUMIFS(V_CANet,V_Mag,$A64,V_Ex,Exercice_Precedent)</f>
        <v/>
      </c>
      <c r="L64" s="157">
        <f>IF(K64&gt;0,(K64-SUMIFS(V_Cout,V_Mag,$A64,V_Ex,Exercice_Precedent))/K64,"")</f>
        <v/>
      </c>
      <c r="M64" s="158">
        <f>IF(K64&gt;0,G64/K64-1,"")</f>
        <v/>
      </c>
      <c r="N64" s="159">
        <f>SUMIFS(V_Tickets,V_Mag,$A64,V_Ex,Exercice_Courant)</f>
        <v/>
      </c>
      <c r="O64" s="160">
        <f>IF(N64&gt;0,G64/N64,"")</f>
        <v/>
      </c>
      <c r="P64" s="159">
        <f>SUMIFS(V_Jours,V_Mag,$A64,V_Ex,Exercice_Courant,V_Canal,"Sur place")</f>
        <v/>
      </c>
      <c r="Q64" s="156">
        <f>SUMIFS(B_Budget,B_Mag,$A64,B_Mois,"&gt;="&amp;Budget_Debut,B_Mois,"&lt;="&amp;Budget_Fin)</f>
        <v/>
      </c>
      <c r="R64" s="156">
        <f>SUMIFS(V_CANet,V_Mag,$A64,V_Mois,"&gt;="&amp;Budget_Debut,V_Mois,"&lt;="&amp;Budget_Fin)</f>
        <v/>
      </c>
      <c r="S64" s="161">
        <f>IF(Q64&gt;0,R64/Q64,"")</f>
        <v/>
      </c>
      <c r="T64" s="159">
        <f>SUMIFS(S_Sorties,S_Mag,$A64,S_Ex,Exercice_Courant)</f>
        <v/>
      </c>
      <c r="U64" s="159">
        <f>SUMIFS(S_Pertes,S_Mag,$A64,S_Ex,Exercice_Courant)</f>
        <v/>
      </c>
      <c r="V64" s="157">
        <f>IF(T64&gt;0,U64/T64,"")</f>
        <v/>
      </c>
      <c r="W64" s="157">
        <f>IF(SUMIFS(S_Sorties,S_Mag,$A64)&gt;0,SUMIFS(S_Pertes,S_Mag,$A64)/SUMIFS(S_Sorties,S_Mag,$A64),"")</f>
        <v/>
      </c>
      <c r="X64" s="156">
        <f>SUMIFS(AM_Reel,AM_Mag,$A64,AM_Ex,Exercice_Courant)</f>
        <v/>
      </c>
      <c r="Y64" s="156">
        <f>SUMIFS(AM_Reseau,AM_Mag,$A64,AM_Ex,Exercice_Courant)</f>
        <v/>
      </c>
      <c r="Z64" s="162">
        <f>IF(Y64&gt;0,X64/Y64-1,"")</f>
        <v/>
      </c>
      <c r="AA64" s="161">
        <f>IF(G64&gt;0,SUMIFS(V_CANet,V_Mag,$A64,V_Ex,Exercice_Courant,V_Canal,"Livraison")/G64,"")</f>
        <v/>
      </c>
      <c r="AB64" s="159">
        <f>SUMIFS(R_Salaries,R_Mag,$A64,R_Ex,Exercice_Courant)</f>
        <v/>
      </c>
      <c r="AC64" s="163">
        <f>IF(COUNTIFS(R_Mag,$A64,R_Ex,Exercice_Courant)&gt;0,AB64/COUNTIFS(R_Mag,$A64,R_Ex,Exercice_Courant),"")</f>
        <v/>
      </c>
      <c r="AD64" s="159">
        <f>SUMIFS(R_Heures,R_Mag,$A64,R_Ex,Exercice_Courant)</f>
        <v/>
      </c>
      <c r="AE64" s="164">
        <f>IF(AB64&gt;0,SUMIFS(R_Abs,R_Mag,$A64,R_Ex,Exercice_Courant)/AB64,"")</f>
        <v/>
      </c>
      <c r="AF64" s="163">
        <f>IF(AB64&gt;0,SUMIFS(R_HS,R_Mag,$A64,R_Ex,Exercice_Courant)/AB64,"")</f>
        <v/>
      </c>
      <c r="AG64" s="160">
        <f>IF(AD64&gt;0,G64/AD64,"")</f>
        <v/>
      </c>
      <c r="AH64" s="164">
        <f>IF(SUMIFS(R_Salaries,R_Mag,$A64)&gt;0,SUMIFS(R_Abs,R_Mag,$A64)/SUMIFS(R_Salaries,R_Mag,$A64),"")</f>
        <v/>
      </c>
      <c r="AI64" s="163">
        <f>IF(SUMIFS(R_Salaries,R_Mag,$A64)&gt;0,SUMIFS(R_HS,R_Mag,$A64)/SUMIFS(R_Salaries,R_Mag,$A64),"")</f>
        <v/>
      </c>
      <c r="AJ64" s="165">
        <f>IF(AND(E64&lt;=Debut_N1,OR(F64="",F64&gt;=Fin_Exercice)),1,0)</f>
        <v/>
      </c>
      <c r="AK64" s="104">
        <f>IF(E64&gt;Debut_N1,"Ouverture",IF(AND(F64&lt;&gt;"",F64&lt;=Fin_Exercice),"Fermeture",""))</f>
        <v/>
      </c>
      <c r="AL64" s="157">
        <f>IF(SUMIFS(V_CANet,V_Mag,$A64,V_Mois,"&gt;="&amp;Periode_A_Debut,V_Mois,"&lt;="&amp;Periode_A_Fin)&gt;0,1-SUMIFS(V_Cout,V_Mag,$A64,V_Mois,"&gt;="&amp;Periode_A_Debut,V_Mois,"&lt;="&amp;Periode_A_Fin)/SUMIFS(V_CANet,V_Mag,$A64,V_Mois,"&gt;="&amp;Periode_A_Debut,V_Mois,"&lt;="&amp;Periode_A_Fin),"")</f>
        <v/>
      </c>
      <c r="AM64" s="157">
        <f>IF(SUMIFS(V_CANet,V_Mag,$A64,V_Mois,"&gt;="&amp;Periode_B_Debut,V_Mois,"&lt;="&amp;Periode_B_Fin)&gt;0,1-SUMIFS(V_Cout,V_Mag,$A64,V_Mois,"&gt;="&amp;Periode_B_Debut,V_Mois,"&lt;="&amp;Periode_B_Fin)/SUMIFS(V_CANet,V_Mag,$A64,V_Mois,"&gt;="&amp;Periode_B_Debut,V_Mois,"&lt;="&amp;Periode_B_Fin),"")</f>
        <v/>
      </c>
      <c r="AN64" s="166">
        <f>IF(AND(ISNUMBER(AL64),ISNUMBER(AM64)),(AM64-AL64)*100,"")</f>
        <v/>
      </c>
      <c r="AO64" s="165">
        <f>IF(OR(Region_Filtre="Toutes",C64=Region_Filtre),1,0)</f>
        <v/>
      </c>
      <c r="AP64" s="156">
        <f>SUMIFS(V_CANet,V_Mag,$A64,V_Ex,Exercice_Courant,V_Canal,Crit_Canal)</f>
        <v/>
      </c>
      <c r="AQ64" s="156">
        <f>SUMIFS(V_CANet,V_Mag,$A64,V_Ex,Exercice_Precedent,V_Canal,Crit_Canal)</f>
        <v/>
      </c>
      <c r="AR64" s="165">
        <f>IF(ISNUMBER(J64),RANK(J64,$J$2:$J$121,0),"")</f>
        <v/>
      </c>
      <c r="AS64" s="165">
        <f>RANK(G64,$G$2:$G$121,0)</f>
        <v/>
      </c>
      <c r="AT64" s="165">
        <f>IF(ISNUMBER(O64),RANK(O64,$O$2:$O$121,0),"")</f>
        <v/>
      </c>
      <c r="AU64" s="165">
        <f>IF(ISNUMBER(V64),RANK(V64,$V$2:$V$121,1),"")</f>
        <v/>
      </c>
      <c r="AV64" s="167">
        <f>IF(AND(AO64=1,ISNUMBER(J64)),J64+ROW()/10^9,9)</f>
        <v/>
      </c>
      <c r="AW64" s="168">
        <f>IF(ISNUMBER(AN64),AN64+ROW()/10^7,999)</f>
        <v/>
      </c>
      <c r="AX64" s="167">
        <f>IF(ISNUMBER(W64),W64+ROW()/10^9,-1)</f>
        <v/>
      </c>
      <c r="AY64" s="167">
        <f>IF(ISNUMBER(AH64),AH64+ROW()/10^9,-1)</f>
        <v/>
      </c>
      <c r="AZ64" s="165">
        <f>IF(AK64="","",SUMPRODUCT(--($AK$2:AK64&lt;&gt;"")))</f>
        <v/>
      </c>
      <c r="BA64" s="165">
        <f>IF(AND(ISNUMBER(AN64),AN64&lt;=Seuil_Derive_Marge_Pt),1,0)</f>
        <v/>
      </c>
      <c r="BB64" s="167">
        <f>IF(ISNUMBER(S64),S64+ROW()/10^9,9)</f>
        <v/>
      </c>
    </row>
    <row r="65">
      <c r="A65" s="104">
        <f>REF_MAGASINS!A65</f>
        <v/>
      </c>
      <c r="B65" s="104">
        <f>REF_MAGASINS!C65</f>
        <v/>
      </c>
      <c r="C65" s="104">
        <f>REF_MAGASINS!D65</f>
        <v/>
      </c>
      <c r="D65" s="104">
        <f>REF_MAGASINS!E65</f>
        <v/>
      </c>
      <c r="E65" s="155">
        <f>REF_MAGASINS!K65</f>
        <v/>
      </c>
      <c r="F65" s="155">
        <f>IF(REF_MAGASINS!L65="","",REF_MAGASINS!L65)</f>
        <v/>
      </c>
      <c r="G65" s="156">
        <f>SUMIFS(V_CANet,V_Mag,$A65,V_Ex,Exercice_Courant)</f>
        <v/>
      </c>
      <c r="H65" s="156">
        <f>SUMIFS(V_Cout,V_Mag,$A65,V_Ex,Exercice_Courant)</f>
        <v/>
      </c>
      <c r="I65" s="156">
        <f>G65-H65</f>
        <v/>
      </c>
      <c r="J65" s="157">
        <f>IF(G65&gt;0,I65/G65,"")</f>
        <v/>
      </c>
      <c r="K65" s="156">
        <f>SUMIFS(V_CANet,V_Mag,$A65,V_Ex,Exercice_Precedent)</f>
        <v/>
      </c>
      <c r="L65" s="157">
        <f>IF(K65&gt;0,(K65-SUMIFS(V_Cout,V_Mag,$A65,V_Ex,Exercice_Precedent))/K65,"")</f>
        <v/>
      </c>
      <c r="M65" s="158">
        <f>IF(K65&gt;0,G65/K65-1,"")</f>
        <v/>
      </c>
      <c r="N65" s="159">
        <f>SUMIFS(V_Tickets,V_Mag,$A65,V_Ex,Exercice_Courant)</f>
        <v/>
      </c>
      <c r="O65" s="160">
        <f>IF(N65&gt;0,G65/N65,"")</f>
        <v/>
      </c>
      <c r="P65" s="159">
        <f>SUMIFS(V_Jours,V_Mag,$A65,V_Ex,Exercice_Courant,V_Canal,"Sur place")</f>
        <v/>
      </c>
      <c r="Q65" s="156">
        <f>SUMIFS(B_Budget,B_Mag,$A65,B_Mois,"&gt;="&amp;Budget_Debut,B_Mois,"&lt;="&amp;Budget_Fin)</f>
        <v/>
      </c>
      <c r="R65" s="156">
        <f>SUMIFS(V_CANet,V_Mag,$A65,V_Mois,"&gt;="&amp;Budget_Debut,V_Mois,"&lt;="&amp;Budget_Fin)</f>
        <v/>
      </c>
      <c r="S65" s="161">
        <f>IF(Q65&gt;0,R65/Q65,"")</f>
        <v/>
      </c>
      <c r="T65" s="159">
        <f>SUMIFS(S_Sorties,S_Mag,$A65,S_Ex,Exercice_Courant)</f>
        <v/>
      </c>
      <c r="U65" s="159">
        <f>SUMIFS(S_Pertes,S_Mag,$A65,S_Ex,Exercice_Courant)</f>
        <v/>
      </c>
      <c r="V65" s="157">
        <f>IF(T65&gt;0,U65/T65,"")</f>
        <v/>
      </c>
      <c r="W65" s="157">
        <f>IF(SUMIFS(S_Sorties,S_Mag,$A65)&gt;0,SUMIFS(S_Pertes,S_Mag,$A65)/SUMIFS(S_Sorties,S_Mag,$A65),"")</f>
        <v/>
      </c>
      <c r="X65" s="156">
        <f>SUMIFS(AM_Reel,AM_Mag,$A65,AM_Ex,Exercice_Courant)</f>
        <v/>
      </c>
      <c r="Y65" s="156">
        <f>SUMIFS(AM_Reseau,AM_Mag,$A65,AM_Ex,Exercice_Courant)</f>
        <v/>
      </c>
      <c r="Z65" s="162">
        <f>IF(Y65&gt;0,X65/Y65-1,"")</f>
        <v/>
      </c>
      <c r="AA65" s="161">
        <f>IF(G65&gt;0,SUMIFS(V_CANet,V_Mag,$A65,V_Ex,Exercice_Courant,V_Canal,"Livraison")/G65,"")</f>
        <v/>
      </c>
      <c r="AB65" s="159">
        <f>SUMIFS(R_Salaries,R_Mag,$A65,R_Ex,Exercice_Courant)</f>
        <v/>
      </c>
      <c r="AC65" s="163">
        <f>IF(COUNTIFS(R_Mag,$A65,R_Ex,Exercice_Courant)&gt;0,AB65/COUNTIFS(R_Mag,$A65,R_Ex,Exercice_Courant),"")</f>
        <v/>
      </c>
      <c r="AD65" s="159">
        <f>SUMIFS(R_Heures,R_Mag,$A65,R_Ex,Exercice_Courant)</f>
        <v/>
      </c>
      <c r="AE65" s="164">
        <f>IF(AB65&gt;0,SUMIFS(R_Abs,R_Mag,$A65,R_Ex,Exercice_Courant)/AB65,"")</f>
        <v/>
      </c>
      <c r="AF65" s="163">
        <f>IF(AB65&gt;0,SUMIFS(R_HS,R_Mag,$A65,R_Ex,Exercice_Courant)/AB65,"")</f>
        <v/>
      </c>
      <c r="AG65" s="160">
        <f>IF(AD65&gt;0,G65/AD65,"")</f>
        <v/>
      </c>
      <c r="AH65" s="164">
        <f>IF(SUMIFS(R_Salaries,R_Mag,$A65)&gt;0,SUMIFS(R_Abs,R_Mag,$A65)/SUMIFS(R_Salaries,R_Mag,$A65),"")</f>
        <v/>
      </c>
      <c r="AI65" s="163">
        <f>IF(SUMIFS(R_Salaries,R_Mag,$A65)&gt;0,SUMIFS(R_HS,R_Mag,$A65)/SUMIFS(R_Salaries,R_Mag,$A65),"")</f>
        <v/>
      </c>
      <c r="AJ65" s="165">
        <f>IF(AND(E65&lt;=Debut_N1,OR(F65="",F65&gt;=Fin_Exercice)),1,0)</f>
        <v/>
      </c>
      <c r="AK65" s="104">
        <f>IF(E65&gt;Debut_N1,"Ouverture",IF(AND(F65&lt;&gt;"",F65&lt;=Fin_Exercice),"Fermeture",""))</f>
        <v/>
      </c>
      <c r="AL65" s="157">
        <f>IF(SUMIFS(V_CANet,V_Mag,$A65,V_Mois,"&gt;="&amp;Periode_A_Debut,V_Mois,"&lt;="&amp;Periode_A_Fin)&gt;0,1-SUMIFS(V_Cout,V_Mag,$A65,V_Mois,"&gt;="&amp;Periode_A_Debut,V_Mois,"&lt;="&amp;Periode_A_Fin)/SUMIFS(V_CANet,V_Mag,$A65,V_Mois,"&gt;="&amp;Periode_A_Debut,V_Mois,"&lt;="&amp;Periode_A_Fin),"")</f>
        <v/>
      </c>
      <c r="AM65" s="157">
        <f>IF(SUMIFS(V_CANet,V_Mag,$A65,V_Mois,"&gt;="&amp;Periode_B_Debut,V_Mois,"&lt;="&amp;Periode_B_Fin)&gt;0,1-SUMIFS(V_Cout,V_Mag,$A65,V_Mois,"&gt;="&amp;Periode_B_Debut,V_Mois,"&lt;="&amp;Periode_B_Fin)/SUMIFS(V_CANet,V_Mag,$A65,V_Mois,"&gt;="&amp;Periode_B_Debut,V_Mois,"&lt;="&amp;Periode_B_Fin),"")</f>
        <v/>
      </c>
      <c r="AN65" s="166">
        <f>IF(AND(ISNUMBER(AL65),ISNUMBER(AM65)),(AM65-AL65)*100,"")</f>
        <v/>
      </c>
      <c r="AO65" s="165">
        <f>IF(OR(Region_Filtre="Toutes",C65=Region_Filtre),1,0)</f>
        <v/>
      </c>
      <c r="AP65" s="156">
        <f>SUMIFS(V_CANet,V_Mag,$A65,V_Ex,Exercice_Courant,V_Canal,Crit_Canal)</f>
        <v/>
      </c>
      <c r="AQ65" s="156">
        <f>SUMIFS(V_CANet,V_Mag,$A65,V_Ex,Exercice_Precedent,V_Canal,Crit_Canal)</f>
        <v/>
      </c>
      <c r="AR65" s="165">
        <f>IF(ISNUMBER(J65),RANK(J65,$J$2:$J$121,0),"")</f>
        <v/>
      </c>
      <c r="AS65" s="165">
        <f>RANK(G65,$G$2:$G$121,0)</f>
        <v/>
      </c>
      <c r="AT65" s="165">
        <f>IF(ISNUMBER(O65),RANK(O65,$O$2:$O$121,0),"")</f>
        <v/>
      </c>
      <c r="AU65" s="165">
        <f>IF(ISNUMBER(V65),RANK(V65,$V$2:$V$121,1),"")</f>
        <v/>
      </c>
      <c r="AV65" s="167">
        <f>IF(AND(AO65=1,ISNUMBER(J65)),J65+ROW()/10^9,9)</f>
        <v/>
      </c>
      <c r="AW65" s="168">
        <f>IF(ISNUMBER(AN65),AN65+ROW()/10^7,999)</f>
        <v/>
      </c>
      <c r="AX65" s="167">
        <f>IF(ISNUMBER(W65),W65+ROW()/10^9,-1)</f>
        <v/>
      </c>
      <c r="AY65" s="167">
        <f>IF(ISNUMBER(AH65),AH65+ROW()/10^9,-1)</f>
        <v/>
      </c>
      <c r="AZ65" s="165">
        <f>IF(AK65="","",SUMPRODUCT(--($AK$2:AK65&lt;&gt;"")))</f>
        <v/>
      </c>
      <c r="BA65" s="165">
        <f>IF(AND(ISNUMBER(AN65),AN65&lt;=Seuil_Derive_Marge_Pt),1,0)</f>
        <v/>
      </c>
      <c r="BB65" s="167">
        <f>IF(ISNUMBER(S65),S65+ROW()/10^9,9)</f>
        <v/>
      </c>
    </row>
    <row r="66">
      <c r="A66" s="104">
        <f>REF_MAGASINS!A66</f>
        <v/>
      </c>
      <c r="B66" s="104">
        <f>REF_MAGASINS!C66</f>
        <v/>
      </c>
      <c r="C66" s="104">
        <f>REF_MAGASINS!D66</f>
        <v/>
      </c>
      <c r="D66" s="104">
        <f>REF_MAGASINS!E66</f>
        <v/>
      </c>
      <c r="E66" s="155">
        <f>REF_MAGASINS!K66</f>
        <v/>
      </c>
      <c r="F66" s="155">
        <f>IF(REF_MAGASINS!L66="","",REF_MAGASINS!L66)</f>
        <v/>
      </c>
      <c r="G66" s="156">
        <f>SUMIFS(V_CANet,V_Mag,$A66,V_Ex,Exercice_Courant)</f>
        <v/>
      </c>
      <c r="H66" s="156">
        <f>SUMIFS(V_Cout,V_Mag,$A66,V_Ex,Exercice_Courant)</f>
        <v/>
      </c>
      <c r="I66" s="156">
        <f>G66-H66</f>
        <v/>
      </c>
      <c r="J66" s="157">
        <f>IF(G66&gt;0,I66/G66,"")</f>
        <v/>
      </c>
      <c r="K66" s="156">
        <f>SUMIFS(V_CANet,V_Mag,$A66,V_Ex,Exercice_Precedent)</f>
        <v/>
      </c>
      <c r="L66" s="157">
        <f>IF(K66&gt;0,(K66-SUMIFS(V_Cout,V_Mag,$A66,V_Ex,Exercice_Precedent))/K66,"")</f>
        <v/>
      </c>
      <c r="M66" s="158">
        <f>IF(K66&gt;0,G66/K66-1,"")</f>
        <v/>
      </c>
      <c r="N66" s="159">
        <f>SUMIFS(V_Tickets,V_Mag,$A66,V_Ex,Exercice_Courant)</f>
        <v/>
      </c>
      <c r="O66" s="160">
        <f>IF(N66&gt;0,G66/N66,"")</f>
        <v/>
      </c>
      <c r="P66" s="159">
        <f>SUMIFS(V_Jours,V_Mag,$A66,V_Ex,Exercice_Courant,V_Canal,"Sur place")</f>
        <v/>
      </c>
      <c r="Q66" s="156">
        <f>SUMIFS(B_Budget,B_Mag,$A66,B_Mois,"&gt;="&amp;Budget_Debut,B_Mois,"&lt;="&amp;Budget_Fin)</f>
        <v/>
      </c>
      <c r="R66" s="156">
        <f>SUMIFS(V_CANet,V_Mag,$A66,V_Mois,"&gt;="&amp;Budget_Debut,V_Mois,"&lt;="&amp;Budget_Fin)</f>
        <v/>
      </c>
      <c r="S66" s="161">
        <f>IF(Q66&gt;0,R66/Q66,"")</f>
        <v/>
      </c>
      <c r="T66" s="159">
        <f>SUMIFS(S_Sorties,S_Mag,$A66,S_Ex,Exercice_Courant)</f>
        <v/>
      </c>
      <c r="U66" s="159">
        <f>SUMIFS(S_Pertes,S_Mag,$A66,S_Ex,Exercice_Courant)</f>
        <v/>
      </c>
      <c r="V66" s="157">
        <f>IF(T66&gt;0,U66/T66,"")</f>
        <v/>
      </c>
      <c r="W66" s="157">
        <f>IF(SUMIFS(S_Sorties,S_Mag,$A66)&gt;0,SUMIFS(S_Pertes,S_Mag,$A66)/SUMIFS(S_Sorties,S_Mag,$A66),"")</f>
        <v/>
      </c>
      <c r="X66" s="156">
        <f>SUMIFS(AM_Reel,AM_Mag,$A66,AM_Ex,Exercice_Courant)</f>
        <v/>
      </c>
      <c r="Y66" s="156">
        <f>SUMIFS(AM_Reseau,AM_Mag,$A66,AM_Ex,Exercice_Courant)</f>
        <v/>
      </c>
      <c r="Z66" s="162">
        <f>IF(Y66&gt;0,X66/Y66-1,"")</f>
        <v/>
      </c>
      <c r="AA66" s="161">
        <f>IF(G66&gt;0,SUMIFS(V_CANet,V_Mag,$A66,V_Ex,Exercice_Courant,V_Canal,"Livraison")/G66,"")</f>
        <v/>
      </c>
      <c r="AB66" s="159">
        <f>SUMIFS(R_Salaries,R_Mag,$A66,R_Ex,Exercice_Courant)</f>
        <v/>
      </c>
      <c r="AC66" s="163">
        <f>IF(COUNTIFS(R_Mag,$A66,R_Ex,Exercice_Courant)&gt;0,AB66/COUNTIFS(R_Mag,$A66,R_Ex,Exercice_Courant),"")</f>
        <v/>
      </c>
      <c r="AD66" s="159">
        <f>SUMIFS(R_Heures,R_Mag,$A66,R_Ex,Exercice_Courant)</f>
        <v/>
      </c>
      <c r="AE66" s="164">
        <f>IF(AB66&gt;0,SUMIFS(R_Abs,R_Mag,$A66,R_Ex,Exercice_Courant)/AB66,"")</f>
        <v/>
      </c>
      <c r="AF66" s="163">
        <f>IF(AB66&gt;0,SUMIFS(R_HS,R_Mag,$A66,R_Ex,Exercice_Courant)/AB66,"")</f>
        <v/>
      </c>
      <c r="AG66" s="160">
        <f>IF(AD66&gt;0,G66/AD66,"")</f>
        <v/>
      </c>
      <c r="AH66" s="164">
        <f>IF(SUMIFS(R_Salaries,R_Mag,$A66)&gt;0,SUMIFS(R_Abs,R_Mag,$A66)/SUMIFS(R_Salaries,R_Mag,$A66),"")</f>
        <v/>
      </c>
      <c r="AI66" s="163">
        <f>IF(SUMIFS(R_Salaries,R_Mag,$A66)&gt;0,SUMIFS(R_HS,R_Mag,$A66)/SUMIFS(R_Salaries,R_Mag,$A66),"")</f>
        <v/>
      </c>
      <c r="AJ66" s="165">
        <f>IF(AND(E66&lt;=Debut_N1,OR(F66="",F66&gt;=Fin_Exercice)),1,0)</f>
        <v/>
      </c>
      <c r="AK66" s="104">
        <f>IF(E66&gt;Debut_N1,"Ouverture",IF(AND(F66&lt;&gt;"",F66&lt;=Fin_Exercice),"Fermeture",""))</f>
        <v/>
      </c>
      <c r="AL66" s="157">
        <f>IF(SUMIFS(V_CANet,V_Mag,$A66,V_Mois,"&gt;="&amp;Periode_A_Debut,V_Mois,"&lt;="&amp;Periode_A_Fin)&gt;0,1-SUMIFS(V_Cout,V_Mag,$A66,V_Mois,"&gt;="&amp;Periode_A_Debut,V_Mois,"&lt;="&amp;Periode_A_Fin)/SUMIFS(V_CANet,V_Mag,$A66,V_Mois,"&gt;="&amp;Periode_A_Debut,V_Mois,"&lt;="&amp;Periode_A_Fin),"")</f>
        <v/>
      </c>
      <c r="AM66" s="157">
        <f>IF(SUMIFS(V_CANet,V_Mag,$A66,V_Mois,"&gt;="&amp;Periode_B_Debut,V_Mois,"&lt;="&amp;Periode_B_Fin)&gt;0,1-SUMIFS(V_Cout,V_Mag,$A66,V_Mois,"&gt;="&amp;Periode_B_Debut,V_Mois,"&lt;="&amp;Periode_B_Fin)/SUMIFS(V_CANet,V_Mag,$A66,V_Mois,"&gt;="&amp;Periode_B_Debut,V_Mois,"&lt;="&amp;Periode_B_Fin),"")</f>
        <v/>
      </c>
      <c r="AN66" s="166">
        <f>IF(AND(ISNUMBER(AL66),ISNUMBER(AM66)),(AM66-AL66)*100,"")</f>
        <v/>
      </c>
      <c r="AO66" s="165">
        <f>IF(OR(Region_Filtre="Toutes",C66=Region_Filtre),1,0)</f>
        <v/>
      </c>
      <c r="AP66" s="156">
        <f>SUMIFS(V_CANet,V_Mag,$A66,V_Ex,Exercice_Courant,V_Canal,Crit_Canal)</f>
        <v/>
      </c>
      <c r="AQ66" s="156">
        <f>SUMIFS(V_CANet,V_Mag,$A66,V_Ex,Exercice_Precedent,V_Canal,Crit_Canal)</f>
        <v/>
      </c>
      <c r="AR66" s="165">
        <f>IF(ISNUMBER(J66),RANK(J66,$J$2:$J$121,0),"")</f>
        <v/>
      </c>
      <c r="AS66" s="165">
        <f>RANK(G66,$G$2:$G$121,0)</f>
        <v/>
      </c>
      <c r="AT66" s="165">
        <f>IF(ISNUMBER(O66),RANK(O66,$O$2:$O$121,0),"")</f>
        <v/>
      </c>
      <c r="AU66" s="165">
        <f>IF(ISNUMBER(V66),RANK(V66,$V$2:$V$121,1),"")</f>
        <v/>
      </c>
      <c r="AV66" s="167">
        <f>IF(AND(AO66=1,ISNUMBER(J66)),J66+ROW()/10^9,9)</f>
        <v/>
      </c>
      <c r="AW66" s="168">
        <f>IF(ISNUMBER(AN66),AN66+ROW()/10^7,999)</f>
        <v/>
      </c>
      <c r="AX66" s="167">
        <f>IF(ISNUMBER(W66),W66+ROW()/10^9,-1)</f>
        <v/>
      </c>
      <c r="AY66" s="167">
        <f>IF(ISNUMBER(AH66),AH66+ROW()/10^9,-1)</f>
        <v/>
      </c>
      <c r="AZ66" s="165">
        <f>IF(AK66="","",SUMPRODUCT(--($AK$2:AK66&lt;&gt;"")))</f>
        <v/>
      </c>
      <c r="BA66" s="165">
        <f>IF(AND(ISNUMBER(AN66),AN66&lt;=Seuil_Derive_Marge_Pt),1,0)</f>
        <v/>
      </c>
      <c r="BB66" s="167">
        <f>IF(ISNUMBER(S66),S66+ROW()/10^9,9)</f>
        <v/>
      </c>
    </row>
    <row r="67">
      <c r="A67" s="104">
        <f>REF_MAGASINS!A67</f>
        <v/>
      </c>
      <c r="B67" s="104">
        <f>REF_MAGASINS!C67</f>
        <v/>
      </c>
      <c r="C67" s="104">
        <f>REF_MAGASINS!D67</f>
        <v/>
      </c>
      <c r="D67" s="104">
        <f>REF_MAGASINS!E67</f>
        <v/>
      </c>
      <c r="E67" s="155">
        <f>REF_MAGASINS!K67</f>
        <v/>
      </c>
      <c r="F67" s="155">
        <f>IF(REF_MAGASINS!L67="","",REF_MAGASINS!L67)</f>
        <v/>
      </c>
      <c r="G67" s="156">
        <f>SUMIFS(V_CANet,V_Mag,$A67,V_Ex,Exercice_Courant)</f>
        <v/>
      </c>
      <c r="H67" s="156">
        <f>SUMIFS(V_Cout,V_Mag,$A67,V_Ex,Exercice_Courant)</f>
        <v/>
      </c>
      <c r="I67" s="156">
        <f>G67-H67</f>
        <v/>
      </c>
      <c r="J67" s="157">
        <f>IF(G67&gt;0,I67/G67,"")</f>
        <v/>
      </c>
      <c r="K67" s="156">
        <f>SUMIFS(V_CANet,V_Mag,$A67,V_Ex,Exercice_Precedent)</f>
        <v/>
      </c>
      <c r="L67" s="157">
        <f>IF(K67&gt;0,(K67-SUMIFS(V_Cout,V_Mag,$A67,V_Ex,Exercice_Precedent))/K67,"")</f>
        <v/>
      </c>
      <c r="M67" s="158">
        <f>IF(K67&gt;0,G67/K67-1,"")</f>
        <v/>
      </c>
      <c r="N67" s="159">
        <f>SUMIFS(V_Tickets,V_Mag,$A67,V_Ex,Exercice_Courant)</f>
        <v/>
      </c>
      <c r="O67" s="160">
        <f>IF(N67&gt;0,G67/N67,"")</f>
        <v/>
      </c>
      <c r="P67" s="159">
        <f>SUMIFS(V_Jours,V_Mag,$A67,V_Ex,Exercice_Courant,V_Canal,"Sur place")</f>
        <v/>
      </c>
      <c r="Q67" s="156">
        <f>SUMIFS(B_Budget,B_Mag,$A67,B_Mois,"&gt;="&amp;Budget_Debut,B_Mois,"&lt;="&amp;Budget_Fin)</f>
        <v/>
      </c>
      <c r="R67" s="156">
        <f>SUMIFS(V_CANet,V_Mag,$A67,V_Mois,"&gt;="&amp;Budget_Debut,V_Mois,"&lt;="&amp;Budget_Fin)</f>
        <v/>
      </c>
      <c r="S67" s="161">
        <f>IF(Q67&gt;0,R67/Q67,"")</f>
        <v/>
      </c>
      <c r="T67" s="159">
        <f>SUMIFS(S_Sorties,S_Mag,$A67,S_Ex,Exercice_Courant)</f>
        <v/>
      </c>
      <c r="U67" s="159">
        <f>SUMIFS(S_Pertes,S_Mag,$A67,S_Ex,Exercice_Courant)</f>
        <v/>
      </c>
      <c r="V67" s="157">
        <f>IF(T67&gt;0,U67/T67,"")</f>
        <v/>
      </c>
      <c r="W67" s="157">
        <f>IF(SUMIFS(S_Sorties,S_Mag,$A67)&gt;0,SUMIFS(S_Pertes,S_Mag,$A67)/SUMIFS(S_Sorties,S_Mag,$A67),"")</f>
        <v/>
      </c>
      <c r="X67" s="156">
        <f>SUMIFS(AM_Reel,AM_Mag,$A67,AM_Ex,Exercice_Courant)</f>
        <v/>
      </c>
      <c r="Y67" s="156">
        <f>SUMIFS(AM_Reseau,AM_Mag,$A67,AM_Ex,Exercice_Courant)</f>
        <v/>
      </c>
      <c r="Z67" s="162">
        <f>IF(Y67&gt;0,X67/Y67-1,"")</f>
        <v/>
      </c>
      <c r="AA67" s="161">
        <f>IF(G67&gt;0,SUMIFS(V_CANet,V_Mag,$A67,V_Ex,Exercice_Courant,V_Canal,"Livraison")/G67,"")</f>
        <v/>
      </c>
      <c r="AB67" s="159">
        <f>SUMIFS(R_Salaries,R_Mag,$A67,R_Ex,Exercice_Courant)</f>
        <v/>
      </c>
      <c r="AC67" s="163">
        <f>IF(COUNTIFS(R_Mag,$A67,R_Ex,Exercice_Courant)&gt;0,AB67/COUNTIFS(R_Mag,$A67,R_Ex,Exercice_Courant),"")</f>
        <v/>
      </c>
      <c r="AD67" s="159">
        <f>SUMIFS(R_Heures,R_Mag,$A67,R_Ex,Exercice_Courant)</f>
        <v/>
      </c>
      <c r="AE67" s="164">
        <f>IF(AB67&gt;0,SUMIFS(R_Abs,R_Mag,$A67,R_Ex,Exercice_Courant)/AB67,"")</f>
        <v/>
      </c>
      <c r="AF67" s="163">
        <f>IF(AB67&gt;0,SUMIFS(R_HS,R_Mag,$A67,R_Ex,Exercice_Courant)/AB67,"")</f>
        <v/>
      </c>
      <c r="AG67" s="160">
        <f>IF(AD67&gt;0,G67/AD67,"")</f>
        <v/>
      </c>
      <c r="AH67" s="164">
        <f>IF(SUMIFS(R_Salaries,R_Mag,$A67)&gt;0,SUMIFS(R_Abs,R_Mag,$A67)/SUMIFS(R_Salaries,R_Mag,$A67),"")</f>
        <v/>
      </c>
      <c r="AI67" s="163">
        <f>IF(SUMIFS(R_Salaries,R_Mag,$A67)&gt;0,SUMIFS(R_HS,R_Mag,$A67)/SUMIFS(R_Salaries,R_Mag,$A67),"")</f>
        <v/>
      </c>
      <c r="AJ67" s="165">
        <f>IF(AND(E67&lt;=Debut_N1,OR(F67="",F67&gt;=Fin_Exercice)),1,0)</f>
        <v/>
      </c>
      <c r="AK67" s="104">
        <f>IF(E67&gt;Debut_N1,"Ouverture",IF(AND(F67&lt;&gt;"",F67&lt;=Fin_Exercice),"Fermeture",""))</f>
        <v/>
      </c>
      <c r="AL67" s="157">
        <f>IF(SUMIFS(V_CANet,V_Mag,$A67,V_Mois,"&gt;="&amp;Periode_A_Debut,V_Mois,"&lt;="&amp;Periode_A_Fin)&gt;0,1-SUMIFS(V_Cout,V_Mag,$A67,V_Mois,"&gt;="&amp;Periode_A_Debut,V_Mois,"&lt;="&amp;Periode_A_Fin)/SUMIFS(V_CANet,V_Mag,$A67,V_Mois,"&gt;="&amp;Periode_A_Debut,V_Mois,"&lt;="&amp;Periode_A_Fin),"")</f>
        <v/>
      </c>
      <c r="AM67" s="157">
        <f>IF(SUMIFS(V_CANet,V_Mag,$A67,V_Mois,"&gt;="&amp;Periode_B_Debut,V_Mois,"&lt;="&amp;Periode_B_Fin)&gt;0,1-SUMIFS(V_Cout,V_Mag,$A67,V_Mois,"&gt;="&amp;Periode_B_Debut,V_Mois,"&lt;="&amp;Periode_B_Fin)/SUMIFS(V_CANet,V_Mag,$A67,V_Mois,"&gt;="&amp;Periode_B_Debut,V_Mois,"&lt;="&amp;Periode_B_Fin),"")</f>
        <v/>
      </c>
      <c r="AN67" s="166">
        <f>IF(AND(ISNUMBER(AL67),ISNUMBER(AM67)),(AM67-AL67)*100,"")</f>
        <v/>
      </c>
      <c r="AO67" s="165">
        <f>IF(OR(Region_Filtre="Toutes",C67=Region_Filtre),1,0)</f>
        <v/>
      </c>
      <c r="AP67" s="156">
        <f>SUMIFS(V_CANet,V_Mag,$A67,V_Ex,Exercice_Courant,V_Canal,Crit_Canal)</f>
        <v/>
      </c>
      <c r="AQ67" s="156">
        <f>SUMIFS(V_CANet,V_Mag,$A67,V_Ex,Exercice_Precedent,V_Canal,Crit_Canal)</f>
        <v/>
      </c>
      <c r="AR67" s="165">
        <f>IF(ISNUMBER(J67),RANK(J67,$J$2:$J$121,0),"")</f>
        <v/>
      </c>
      <c r="AS67" s="165">
        <f>RANK(G67,$G$2:$G$121,0)</f>
        <v/>
      </c>
      <c r="AT67" s="165">
        <f>IF(ISNUMBER(O67),RANK(O67,$O$2:$O$121,0),"")</f>
        <v/>
      </c>
      <c r="AU67" s="165">
        <f>IF(ISNUMBER(V67),RANK(V67,$V$2:$V$121,1),"")</f>
        <v/>
      </c>
      <c r="AV67" s="167">
        <f>IF(AND(AO67=1,ISNUMBER(J67)),J67+ROW()/10^9,9)</f>
        <v/>
      </c>
      <c r="AW67" s="168">
        <f>IF(ISNUMBER(AN67),AN67+ROW()/10^7,999)</f>
        <v/>
      </c>
      <c r="AX67" s="167">
        <f>IF(ISNUMBER(W67),W67+ROW()/10^9,-1)</f>
        <v/>
      </c>
      <c r="AY67" s="167">
        <f>IF(ISNUMBER(AH67),AH67+ROW()/10^9,-1)</f>
        <v/>
      </c>
      <c r="AZ67" s="165">
        <f>IF(AK67="","",SUMPRODUCT(--($AK$2:AK67&lt;&gt;"")))</f>
        <v/>
      </c>
      <c r="BA67" s="165">
        <f>IF(AND(ISNUMBER(AN67),AN67&lt;=Seuil_Derive_Marge_Pt),1,0)</f>
        <v/>
      </c>
      <c r="BB67" s="167">
        <f>IF(ISNUMBER(S67),S67+ROW()/10^9,9)</f>
        <v/>
      </c>
    </row>
    <row r="68">
      <c r="A68" s="104">
        <f>REF_MAGASINS!A68</f>
        <v/>
      </c>
      <c r="B68" s="104">
        <f>REF_MAGASINS!C68</f>
        <v/>
      </c>
      <c r="C68" s="104">
        <f>REF_MAGASINS!D68</f>
        <v/>
      </c>
      <c r="D68" s="104">
        <f>REF_MAGASINS!E68</f>
        <v/>
      </c>
      <c r="E68" s="155">
        <f>REF_MAGASINS!K68</f>
        <v/>
      </c>
      <c r="F68" s="155">
        <f>IF(REF_MAGASINS!L68="","",REF_MAGASINS!L68)</f>
        <v/>
      </c>
      <c r="G68" s="156">
        <f>SUMIFS(V_CANet,V_Mag,$A68,V_Ex,Exercice_Courant)</f>
        <v/>
      </c>
      <c r="H68" s="156">
        <f>SUMIFS(V_Cout,V_Mag,$A68,V_Ex,Exercice_Courant)</f>
        <v/>
      </c>
      <c r="I68" s="156">
        <f>G68-H68</f>
        <v/>
      </c>
      <c r="J68" s="157">
        <f>IF(G68&gt;0,I68/G68,"")</f>
        <v/>
      </c>
      <c r="K68" s="156">
        <f>SUMIFS(V_CANet,V_Mag,$A68,V_Ex,Exercice_Precedent)</f>
        <v/>
      </c>
      <c r="L68" s="157">
        <f>IF(K68&gt;0,(K68-SUMIFS(V_Cout,V_Mag,$A68,V_Ex,Exercice_Precedent))/K68,"")</f>
        <v/>
      </c>
      <c r="M68" s="158">
        <f>IF(K68&gt;0,G68/K68-1,"")</f>
        <v/>
      </c>
      <c r="N68" s="159">
        <f>SUMIFS(V_Tickets,V_Mag,$A68,V_Ex,Exercice_Courant)</f>
        <v/>
      </c>
      <c r="O68" s="160">
        <f>IF(N68&gt;0,G68/N68,"")</f>
        <v/>
      </c>
      <c r="P68" s="159">
        <f>SUMIFS(V_Jours,V_Mag,$A68,V_Ex,Exercice_Courant,V_Canal,"Sur place")</f>
        <v/>
      </c>
      <c r="Q68" s="156">
        <f>SUMIFS(B_Budget,B_Mag,$A68,B_Mois,"&gt;="&amp;Budget_Debut,B_Mois,"&lt;="&amp;Budget_Fin)</f>
        <v/>
      </c>
      <c r="R68" s="156">
        <f>SUMIFS(V_CANet,V_Mag,$A68,V_Mois,"&gt;="&amp;Budget_Debut,V_Mois,"&lt;="&amp;Budget_Fin)</f>
        <v/>
      </c>
      <c r="S68" s="161">
        <f>IF(Q68&gt;0,R68/Q68,"")</f>
        <v/>
      </c>
      <c r="T68" s="159">
        <f>SUMIFS(S_Sorties,S_Mag,$A68,S_Ex,Exercice_Courant)</f>
        <v/>
      </c>
      <c r="U68" s="159">
        <f>SUMIFS(S_Pertes,S_Mag,$A68,S_Ex,Exercice_Courant)</f>
        <v/>
      </c>
      <c r="V68" s="157">
        <f>IF(T68&gt;0,U68/T68,"")</f>
        <v/>
      </c>
      <c r="W68" s="157">
        <f>IF(SUMIFS(S_Sorties,S_Mag,$A68)&gt;0,SUMIFS(S_Pertes,S_Mag,$A68)/SUMIFS(S_Sorties,S_Mag,$A68),"")</f>
        <v/>
      </c>
      <c r="X68" s="156">
        <f>SUMIFS(AM_Reel,AM_Mag,$A68,AM_Ex,Exercice_Courant)</f>
        <v/>
      </c>
      <c r="Y68" s="156">
        <f>SUMIFS(AM_Reseau,AM_Mag,$A68,AM_Ex,Exercice_Courant)</f>
        <v/>
      </c>
      <c r="Z68" s="162">
        <f>IF(Y68&gt;0,X68/Y68-1,"")</f>
        <v/>
      </c>
      <c r="AA68" s="161">
        <f>IF(G68&gt;0,SUMIFS(V_CANet,V_Mag,$A68,V_Ex,Exercice_Courant,V_Canal,"Livraison")/G68,"")</f>
        <v/>
      </c>
      <c r="AB68" s="159">
        <f>SUMIFS(R_Salaries,R_Mag,$A68,R_Ex,Exercice_Courant)</f>
        <v/>
      </c>
      <c r="AC68" s="163">
        <f>IF(COUNTIFS(R_Mag,$A68,R_Ex,Exercice_Courant)&gt;0,AB68/COUNTIFS(R_Mag,$A68,R_Ex,Exercice_Courant),"")</f>
        <v/>
      </c>
      <c r="AD68" s="159">
        <f>SUMIFS(R_Heures,R_Mag,$A68,R_Ex,Exercice_Courant)</f>
        <v/>
      </c>
      <c r="AE68" s="164">
        <f>IF(AB68&gt;0,SUMIFS(R_Abs,R_Mag,$A68,R_Ex,Exercice_Courant)/AB68,"")</f>
        <v/>
      </c>
      <c r="AF68" s="163">
        <f>IF(AB68&gt;0,SUMIFS(R_HS,R_Mag,$A68,R_Ex,Exercice_Courant)/AB68,"")</f>
        <v/>
      </c>
      <c r="AG68" s="160">
        <f>IF(AD68&gt;0,G68/AD68,"")</f>
        <v/>
      </c>
      <c r="AH68" s="164">
        <f>IF(SUMIFS(R_Salaries,R_Mag,$A68)&gt;0,SUMIFS(R_Abs,R_Mag,$A68)/SUMIFS(R_Salaries,R_Mag,$A68),"")</f>
        <v/>
      </c>
      <c r="AI68" s="163">
        <f>IF(SUMIFS(R_Salaries,R_Mag,$A68)&gt;0,SUMIFS(R_HS,R_Mag,$A68)/SUMIFS(R_Salaries,R_Mag,$A68),"")</f>
        <v/>
      </c>
      <c r="AJ68" s="165">
        <f>IF(AND(E68&lt;=Debut_N1,OR(F68="",F68&gt;=Fin_Exercice)),1,0)</f>
        <v/>
      </c>
      <c r="AK68" s="104">
        <f>IF(E68&gt;Debut_N1,"Ouverture",IF(AND(F68&lt;&gt;"",F68&lt;=Fin_Exercice),"Fermeture",""))</f>
        <v/>
      </c>
      <c r="AL68" s="157">
        <f>IF(SUMIFS(V_CANet,V_Mag,$A68,V_Mois,"&gt;="&amp;Periode_A_Debut,V_Mois,"&lt;="&amp;Periode_A_Fin)&gt;0,1-SUMIFS(V_Cout,V_Mag,$A68,V_Mois,"&gt;="&amp;Periode_A_Debut,V_Mois,"&lt;="&amp;Periode_A_Fin)/SUMIFS(V_CANet,V_Mag,$A68,V_Mois,"&gt;="&amp;Periode_A_Debut,V_Mois,"&lt;="&amp;Periode_A_Fin),"")</f>
        <v/>
      </c>
      <c r="AM68" s="157">
        <f>IF(SUMIFS(V_CANet,V_Mag,$A68,V_Mois,"&gt;="&amp;Periode_B_Debut,V_Mois,"&lt;="&amp;Periode_B_Fin)&gt;0,1-SUMIFS(V_Cout,V_Mag,$A68,V_Mois,"&gt;="&amp;Periode_B_Debut,V_Mois,"&lt;="&amp;Periode_B_Fin)/SUMIFS(V_CANet,V_Mag,$A68,V_Mois,"&gt;="&amp;Periode_B_Debut,V_Mois,"&lt;="&amp;Periode_B_Fin),"")</f>
        <v/>
      </c>
      <c r="AN68" s="166">
        <f>IF(AND(ISNUMBER(AL68),ISNUMBER(AM68)),(AM68-AL68)*100,"")</f>
        <v/>
      </c>
      <c r="AO68" s="165">
        <f>IF(OR(Region_Filtre="Toutes",C68=Region_Filtre),1,0)</f>
        <v/>
      </c>
      <c r="AP68" s="156">
        <f>SUMIFS(V_CANet,V_Mag,$A68,V_Ex,Exercice_Courant,V_Canal,Crit_Canal)</f>
        <v/>
      </c>
      <c r="AQ68" s="156">
        <f>SUMIFS(V_CANet,V_Mag,$A68,V_Ex,Exercice_Precedent,V_Canal,Crit_Canal)</f>
        <v/>
      </c>
      <c r="AR68" s="165">
        <f>IF(ISNUMBER(J68),RANK(J68,$J$2:$J$121,0),"")</f>
        <v/>
      </c>
      <c r="AS68" s="165">
        <f>RANK(G68,$G$2:$G$121,0)</f>
        <v/>
      </c>
      <c r="AT68" s="165">
        <f>IF(ISNUMBER(O68),RANK(O68,$O$2:$O$121,0),"")</f>
        <v/>
      </c>
      <c r="AU68" s="165">
        <f>IF(ISNUMBER(V68),RANK(V68,$V$2:$V$121,1),"")</f>
        <v/>
      </c>
      <c r="AV68" s="167">
        <f>IF(AND(AO68=1,ISNUMBER(J68)),J68+ROW()/10^9,9)</f>
        <v/>
      </c>
      <c r="AW68" s="168">
        <f>IF(ISNUMBER(AN68),AN68+ROW()/10^7,999)</f>
        <v/>
      </c>
      <c r="AX68" s="167">
        <f>IF(ISNUMBER(W68),W68+ROW()/10^9,-1)</f>
        <v/>
      </c>
      <c r="AY68" s="167">
        <f>IF(ISNUMBER(AH68),AH68+ROW()/10^9,-1)</f>
        <v/>
      </c>
      <c r="AZ68" s="165">
        <f>IF(AK68="","",SUMPRODUCT(--($AK$2:AK68&lt;&gt;"")))</f>
        <v/>
      </c>
      <c r="BA68" s="165">
        <f>IF(AND(ISNUMBER(AN68),AN68&lt;=Seuil_Derive_Marge_Pt),1,0)</f>
        <v/>
      </c>
      <c r="BB68" s="167">
        <f>IF(ISNUMBER(S68),S68+ROW()/10^9,9)</f>
        <v/>
      </c>
    </row>
    <row r="69">
      <c r="A69" s="104">
        <f>REF_MAGASINS!A69</f>
        <v/>
      </c>
      <c r="B69" s="104">
        <f>REF_MAGASINS!C69</f>
        <v/>
      </c>
      <c r="C69" s="104">
        <f>REF_MAGASINS!D69</f>
        <v/>
      </c>
      <c r="D69" s="104">
        <f>REF_MAGASINS!E69</f>
        <v/>
      </c>
      <c r="E69" s="155">
        <f>REF_MAGASINS!K69</f>
        <v/>
      </c>
      <c r="F69" s="155">
        <f>IF(REF_MAGASINS!L69="","",REF_MAGASINS!L69)</f>
        <v/>
      </c>
      <c r="G69" s="156">
        <f>SUMIFS(V_CANet,V_Mag,$A69,V_Ex,Exercice_Courant)</f>
        <v/>
      </c>
      <c r="H69" s="156">
        <f>SUMIFS(V_Cout,V_Mag,$A69,V_Ex,Exercice_Courant)</f>
        <v/>
      </c>
      <c r="I69" s="156">
        <f>G69-H69</f>
        <v/>
      </c>
      <c r="J69" s="157">
        <f>IF(G69&gt;0,I69/G69,"")</f>
        <v/>
      </c>
      <c r="K69" s="156">
        <f>SUMIFS(V_CANet,V_Mag,$A69,V_Ex,Exercice_Precedent)</f>
        <v/>
      </c>
      <c r="L69" s="157">
        <f>IF(K69&gt;0,(K69-SUMIFS(V_Cout,V_Mag,$A69,V_Ex,Exercice_Precedent))/K69,"")</f>
        <v/>
      </c>
      <c r="M69" s="158">
        <f>IF(K69&gt;0,G69/K69-1,"")</f>
        <v/>
      </c>
      <c r="N69" s="159">
        <f>SUMIFS(V_Tickets,V_Mag,$A69,V_Ex,Exercice_Courant)</f>
        <v/>
      </c>
      <c r="O69" s="160">
        <f>IF(N69&gt;0,G69/N69,"")</f>
        <v/>
      </c>
      <c r="P69" s="159">
        <f>SUMIFS(V_Jours,V_Mag,$A69,V_Ex,Exercice_Courant,V_Canal,"Sur place")</f>
        <v/>
      </c>
      <c r="Q69" s="156">
        <f>SUMIFS(B_Budget,B_Mag,$A69,B_Mois,"&gt;="&amp;Budget_Debut,B_Mois,"&lt;="&amp;Budget_Fin)</f>
        <v/>
      </c>
      <c r="R69" s="156">
        <f>SUMIFS(V_CANet,V_Mag,$A69,V_Mois,"&gt;="&amp;Budget_Debut,V_Mois,"&lt;="&amp;Budget_Fin)</f>
        <v/>
      </c>
      <c r="S69" s="161">
        <f>IF(Q69&gt;0,R69/Q69,"")</f>
        <v/>
      </c>
      <c r="T69" s="159">
        <f>SUMIFS(S_Sorties,S_Mag,$A69,S_Ex,Exercice_Courant)</f>
        <v/>
      </c>
      <c r="U69" s="159">
        <f>SUMIFS(S_Pertes,S_Mag,$A69,S_Ex,Exercice_Courant)</f>
        <v/>
      </c>
      <c r="V69" s="157">
        <f>IF(T69&gt;0,U69/T69,"")</f>
        <v/>
      </c>
      <c r="W69" s="157">
        <f>IF(SUMIFS(S_Sorties,S_Mag,$A69)&gt;0,SUMIFS(S_Pertes,S_Mag,$A69)/SUMIFS(S_Sorties,S_Mag,$A69),"")</f>
        <v/>
      </c>
      <c r="X69" s="156">
        <f>SUMIFS(AM_Reel,AM_Mag,$A69,AM_Ex,Exercice_Courant)</f>
        <v/>
      </c>
      <c r="Y69" s="156">
        <f>SUMIFS(AM_Reseau,AM_Mag,$A69,AM_Ex,Exercice_Courant)</f>
        <v/>
      </c>
      <c r="Z69" s="162">
        <f>IF(Y69&gt;0,X69/Y69-1,"")</f>
        <v/>
      </c>
      <c r="AA69" s="161">
        <f>IF(G69&gt;0,SUMIFS(V_CANet,V_Mag,$A69,V_Ex,Exercice_Courant,V_Canal,"Livraison")/G69,"")</f>
        <v/>
      </c>
      <c r="AB69" s="159">
        <f>SUMIFS(R_Salaries,R_Mag,$A69,R_Ex,Exercice_Courant)</f>
        <v/>
      </c>
      <c r="AC69" s="163">
        <f>IF(COUNTIFS(R_Mag,$A69,R_Ex,Exercice_Courant)&gt;0,AB69/COUNTIFS(R_Mag,$A69,R_Ex,Exercice_Courant),"")</f>
        <v/>
      </c>
      <c r="AD69" s="159">
        <f>SUMIFS(R_Heures,R_Mag,$A69,R_Ex,Exercice_Courant)</f>
        <v/>
      </c>
      <c r="AE69" s="164">
        <f>IF(AB69&gt;0,SUMIFS(R_Abs,R_Mag,$A69,R_Ex,Exercice_Courant)/AB69,"")</f>
        <v/>
      </c>
      <c r="AF69" s="163">
        <f>IF(AB69&gt;0,SUMIFS(R_HS,R_Mag,$A69,R_Ex,Exercice_Courant)/AB69,"")</f>
        <v/>
      </c>
      <c r="AG69" s="160">
        <f>IF(AD69&gt;0,G69/AD69,"")</f>
        <v/>
      </c>
      <c r="AH69" s="164">
        <f>IF(SUMIFS(R_Salaries,R_Mag,$A69)&gt;0,SUMIFS(R_Abs,R_Mag,$A69)/SUMIFS(R_Salaries,R_Mag,$A69),"")</f>
        <v/>
      </c>
      <c r="AI69" s="163">
        <f>IF(SUMIFS(R_Salaries,R_Mag,$A69)&gt;0,SUMIFS(R_HS,R_Mag,$A69)/SUMIFS(R_Salaries,R_Mag,$A69),"")</f>
        <v/>
      </c>
      <c r="AJ69" s="165">
        <f>IF(AND(E69&lt;=Debut_N1,OR(F69="",F69&gt;=Fin_Exercice)),1,0)</f>
        <v/>
      </c>
      <c r="AK69" s="104">
        <f>IF(E69&gt;Debut_N1,"Ouverture",IF(AND(F69&lt;&gt;"",F69&lt;=Fin_Exercice),"Fermeture",""))</f>
        <v/>
      </c>
      <c r="AL69" s="157">
        <f>IF(SUMIFS(V_CANet,V_Mag,$A69,V_Mois,"&gt;="&amp;Periode_A_Debut,V_Mois,"&lt;="&amp;Periode_A_Fin)&gt;0,1-SUMIFS(V_Cout,V_Mag,$A69,V_Mois,"&gt;="&amp;Periode_A_Debut,V_Mois,"&lt;="&amp;Periode_A_Fin)/SUMIFS(V_CANet,V_Mag,$A69,V_Mois,"&gt;="&amp;Periode_A_Debut,V_Mois,"&lt;="&amp;Periode_A_Fin),"")</f>
        <v/>
      </c>
      <c r="AM69" s="157">
        <f>IF(SUMIFS(V_CANet,V_Mag,$A69,V_Mois,"&gt;="&amp;Periode_B_Debut,V_Mois,"&lt;="&amp;Periode_B_Fin)&gt;0,1-SUMIFS(V_Cout,V_Mag,$A69,V_Mois,"&gt;="&amp;Periode_B_Debut,V_Mois,"&lt;="&amp;Periode_B_Fin)/SUMIFS(V_CANet,V_Mag,$A69,V_Mois,"&gt;="&amp;Periode_B_Debut,V_Mois,"&lt;="&amp;Periode_B_Fin),"")</f>
        <v/>
      </c>
      <c r="AN69" s="166">
        <f>IF(AND(ISNUMBER(AL69),ISNUMBER(AM69)),(AM69-AL69)*100,"")</f>
        <v/>
      </c>
      <c r="AO69" s="165">
        <f>IF(OR(Region_Filtre="Toutes",C69=Region_Filtre),1,0)</f>
        <v/>
      </c>
      <c r="AP69" s="156">
        <f>SUMIFS(V_CANet,V_Mag,$A69,V_Ex,Exercice_Courant,V_Canal,Crit_Canal)</f>
        <v/>
      </c>
      <c r="AQ69" s="156">
        <f>SUMIFS(V_CANet,V_Mag,$A69,V_Ex,Exercice_Precedent,V_Canal,Crit_Canal)</f>
        <v/>
      </c>
      <c r="AR69" s="165">
        <f>IF(ISNUMBER(J69),RANK(J69,$J$2:$J$121,0),"")</f>
        <v/>
      </c>
      <c r="AS69" s="165">
        <f>RANK(G69,$G$2:$G$121,0)</f>
        <v/>
      </c>
      <c r="AT69" s="165">
        <f>IF(ISNUMBER(O69),RANK(O69,$O$2:$O$121,0),"")</f>
        <v/>
      </c>
      <c r="AU69" s="165">
        <f>IF(ISNUMBER(V69),RANK(V69,$V$2:$V$121,1),"")</f>
        <v/>
      </c>
      <c r="AV69" s="167">
        <f>IF(AND(AO69=1,ISNUMBER(J69)),J69+ROW()/10^9,9)</f>
        <v/>
      </c>
      <c r="AW69" s="168">
        <f>IF(ISNUMBER(AN69),AN69+ROW()/10^7,999)</f>
        <v/>
      </c>
      <c r="AX69" s="167">
        <f>IF(ISNUMBER(W69),W69+ROW()/10^9,-1)</f>
        <v/>
      </c>
      <c r="AY69" s="167">
        <f>IF(ISNUMBER(AH69),AH69+ROW()/10^9,-1)</f>
        <v/>
      </c>
      <c r="AZ69" s="165">
        <f>IF(AK69="","",SUMPRODUCT(--($AK$2:AK69&lt;&gt;"")))</f>
        <v/>
      </c>
      <c r="BA69" s="165">
        <f>IF(AND(ISNUMBER(AN69),AN69&lt;=Seuil_Derive_Marge_Pt),1,0)</f>
        <v/>
      </c>
      <c r="BB69" s="167">
        <f>IF(ISNUMBER(S69),S69+ROW()/10^9,9)</f>
        <v/>
      </c>
    </row>
    <row r="70">
      <c r="A70" s="104">
        <f>REF_MAGASINS!A70</f>
        <v/>
      </c>
      <c r="B70" s="104">
        <f>REF_MAGASINS!C70</f>
        <v/>
      </c>
      <c r="C70" s="104">
        <f>REF_MAGASINS!D70</f>
        <v/>
      </c>
      <c r="D70" s="104">
        <f>REF_MAGASINS!E70</f>
        <v/>
      </c>
      <c r="E70" s="155">
        <f>REF_MAGASINS!K70</f>
        <v/>
      </c>
      <c r="F70" s="155">
        <f>IF(REF_MAGASINS!L70="","",REF_MAGASINS!L70)</f>
        <v/>
      </c>
      <c r="G70" s="156">
        <f>SUMIFS(V_CANet,V_Mag,$A70,V_Ex,Exercice_Courant)</f>
        <v/>
      </c>
      <c r="H70" s="156">
        <f>SUMIFS(V_Cout,V_Mag,$A70,V_Ex,Exercice_Courant)</f>
        <v/>
      </c>
      <c r="I70" s="156">
        <f>G70-H70</f>
        <v/>
      </c>
      <c r="J70" s="157">
        <f>IF(G70&gt;0,I70/G70,"")</f>
        <v/>
      </c>
      <c r="K70" s="156">
        <f>SUMIFS(V_CANet,V_Mag,$A70,V_Ex,Exercice_Precedent)</f>
        <v/>
      </c>
      <c r="L70" s="157">
        <f>IF(K70&gt;0,(K70-SUMIFS(V_Cout,V_Mag,$A70,V_Ex,Exercice_Precedent))/K70,"")</f>
        <v/>
      </c>
      <c r="M70" s="158">
        <f>IF(K70&gt;0,G70/K70-1,"")</f>
        <v/>
      </c>
      <c r="N70" s="159">
        <f>SUMIFS(V_Tickets,V_Mag,$A70,V_Ex,Exercice_Courant)</f>
        <v/>
      </c>
      <c r="O70" s="160">
        <f>IF(N70&gt;0,G70/N70,"")</f>
        <v/>
      </c>
      <c r="P70" s="159">
        <f>SUMIFS(V_Jours,V_Mag,$A70,V_Ex,Exercice_Courant,V_Canal,"Sur place")</f>
        <v/>
      </c>
      <c r="Q70" s="156">
        <f>SUMIFS(B_Budget,B_Mag,$A70,B_Mois,"&gt;="&amp;Budget_Debut,B_Mois,"&lt;="&amp;Budget_Fin)</f>
        <v/>
      </c>
      <c r="R70" s="156">
        <f>SUMIFS(V_CANet,V_Mag,$A70,V_Mois,"&gt;="&amp;Budget_Debut,V_Mois,"&lt;="&amp;Budget_Fin)</f>
        <v/>
      </c>
      <c r="S70" s="161">
        <f>IF(Q70&gt;0,R70/Q70,"")</f>
        <v/>
      </c>
      <c r="T70" s="159">
        <f>SUMIFS(S_Sorties,S_Mag,$A70,S_Ex,Exercice_Courant)</f>
        <v/>
      </c>
      <c r="U70" s="159">
        <f>SUMIFS(S_Pertes,S_Mag,$A70,S_Ex,Exercice_Courant)</f>
        <v/>
      </c>
      <c r="V70" s="157">
        <f>IF(T70&gt;0,U70/T70,"")</f>
        <v/>
      </c>
      <c r="W70" s="157">
        <f>IF(SUMIFS(S_Sorties,S_Mag,$A70)&gt;0,SUMIFS(S_Pertes,S_Mag,$A70)/SUMIFS(S_Sorties,S_Mag,$A70),"")</f>
        <v/>
      </c>
      <c r="X70" s="156">
        <f>SUMIFS(AM_Reel,AM_Mag,$A70,AM_Ex,Exercice_Courant)</f>
        <v/>
      </c>
      <c r="Y70" s="156">
        <f>SUMIFS(AM_Reseau,AM_Mag,$A70,AM_Ex,Exercice_Courant)</f>
        <v/>
      </c>
      <c r="Z70" s="162">
        <f>IF(Y70&gt;0,X70/Y70-1,"")</f>
        <v/>
      </c>
      <c r="AA70" s="161">
        <f>IF(G70&gt;0,SUMIFS(V_CANet,V_Mag,$A70,V_Ex,Exercice_Courant,V_Canal,"Livraison")/G70,"")</f>
        <v/>
      </c>
      <c r="AB70" s="159">
        <f>SUMIFS(R_Salaries,R_Mag,$A70,R_Ex,Exercice_Courant)</f>
        <v/>
      </c>
      <c r="AC70" s="163">
        <f>IF(COUNTIFS(R_Mag,$A70,R_Ex,Exercice_Courant)&gt;0,AB70/COUNTIFS(R_Mag,$A70,R_Ex,Exercice_Courant),"")</f>
        <v/>
      </c>
      <c r="AD70" s="159">
        <f>SUMIFS(R_Heures,R_Mag,$A70,R_Ex,Exercice_Courant)</f>
        <v/>
      </c>
      <c r="AE70" s="164">
        <f>IF(AB70&gt;0,SUMIFS(R_Abs,R_Mag,$A70,R_Ex,Exercice_Courant)/AB70,"")</f>
        <v/>
      </c>
      <c r="AF70" s="163">
        <f>IF(AB70&gt;0,SUMIFS(R_HS,R_Mag,$A70,R_Ex,Exercice_Courant)/AB70,"")</f>
        <v/>
      </c>
      <c r="AG70" s="160">
        <f>IF(AD70&gt;0,G70/AD70,"")</f>
        <v/>
      </c>
      <c r="AH70" s="164">
        <f>IF(SUMIFS(R_Salaries,R_Mag,$A70)&gt;0,SUMIFS(R_Abs,R_Mag,$A70)/SUMIFS(R_Salaries,R_Mag,$A70),"")</f>
        <v/>
      </c>
      <c r="AI70" s="163">
        <f>IF(SUMIFS(R_Salaries,R_Mag,$A70)&gt;0,SUMIFS(R_HS,R_Mag,$A70)/SUMIFS(R_Salaries,R_Mag,$A70),"")</f>
        <v/>
      </c>
      <c r="AJ70" s="165">
        <f>IF(AND(E70&lt;=Debut_N1,OR(F70="",F70&gt;=Fin_Exercice)),1,0)</f>
        <v/>
      </c>
      <c r="AK70" s="104">
        <f>IF(E70&gt;Debut_N1,"Ouverture",IF(AND(F70&lt;&gt;"",F70&lt;=Fin_Exercice),"Fermeture",""))</f>
        <v/>
      </c>
      <c r="AL70" s="157">
        <f>IF(SUMIFS(V_CANet,V_Mag,$A70,V_Mois,"&gt;="&amp;Periode_A_Debut,V_Mois,"&lt;="&amp;Periode_A_Fin)&gt;0,1-SUMIFS(V_Cout,V_Mag,$A70,V_Mois,"&gt;="&amp;Periode_A_Debut,V_Mois,"&lt;="&amp;Periode_A_Fin)/SUMIFS(V_CANet,V_Mag,$A70,V_Mois,"&gt;="&amp;Periode_A_Debut,V_Mois,"&lt;="&amp;Periode_A_Fin),"")</f>
        <v/>
      </c>
      <c r="AM70" s="157">
        <f>IF(SUMIFS(V_CANet,V_Mag,$A70,V_Mois,"&gt;="&amp;Periode_B_Debut,V_Mois,"&lt;="&amp;Periode_B_Fin)&gt;0,1-SUMIFS(V_Cout,V_Mag,$A70,V_Mois,"&gt;="&amp;Periode_B_Debut,V_Mois,"&lt;="&amp;Periode_B_Fin)/SUMIFS(V_CANet,V_Mag,$A70,V_Mois,"&gt;="&amp;Periode_B_Debut,V_Mois,"&lt;="&amp;Periode_B_Fin),"")</f>
        <v/>
      </c>
      <c r="AN70" s="166">
        <f>IF(AND(ISNUMBER(AL70),ISNUMBER(AM70)),(AM70-AL70)*100,"")</f>
        <v/>
      </c>
      <c r="AO70" s="165">
        <f>IF(OR(Region_Filtre="Toutes",C70=Region_Filtre),1,0)</f>
        <v/>
      </c>
      <c r="AP70" s="156">
        <f>SUMIFS(V_CANet,V_Mag,$A70,V_Ex,Exercice_Courant,V_Canal,Crit_Canal)</f>
        <v/>
      </c>
      <c r="AQ70" s="156">
        <f>SUMIFS(V_CANet,V_Mag,$A70,V_Ex,Exercice_Precedent,V_Canal,Crit_Canal)</f>
        <v/>
      </c>
      <c r="AR70" s="165">
        <f>IF(ISNUMBER(J70),RANK(J70,$J$2:$J$121,0),"")</f>
        <v/>
      </c>
      <c r="AS70" s="165">
        <f>RANK(G70,$G$2:$G$121,0)</f>
        <v/>
      </c>
      <c r="AT70" s="165">
        <f>IF(ISNUMBER(O70),RANK(O70,$O$2:$O$121,0),"")</f>
        <v/>
      </c>
      <c r="AU70" s="165">
        <f>IF(ISNUMBER(V70),RANK(V70,$V$2:$V$121,1),"")</f>
        <v/>
      </c>
      <c r="AV70" s="167">
        <f>IF(AND(AO70=1,ISNUMBER(J70)),J70+ROW()/10^9,9)</f>
        <v/>
      </c>
      <c r="AW70" s="168">
        <f>IF(ISNUMBER(AN70),AN70+ROW()/10^7,999)</f>
        <v/>
      </c>
      <c r="AX70" s="167">
        <f>IF(ISNUMBER(W70),W70+ROW()/10^9,-1)</f>
        <v/>
      </c>
      <c r="AY70" s="167">
        <f>IF(ISNUMBER(AH70),AH70+ROW()/10^9,-1)</f>
        <v/>
      </c>
      <c r="AZ70" s="165">
        <f>IF(AK70="","",SUMPRODUCT(--($AK$2:AK70&lt;&gt;"")))</f>
        <v/>
      </c>
      <c r="BA70" s="165">
        <f>IF(AND(ISNUMBER(AN70),AN70&lt;=Seuil_Derive_Marge_Pt),1,0)</f>
        <v/>
      </c>
      <c r="BB70" s="167">
        <f>IF(ISNUMBER(S70),S70+ROW()/10^9,9)</f>
        <v/>
      </c>
    </row>
    <row r="71">
      <c r="A71" s="104">
        <f>REF_MAGASINS!A71</f>
        <v/>
      </c>
      <c r="B71" s="104">
        <f>REF_MAGASINS!C71</f>
        <v/>
      </c>
      <c r="C71" s="104">
        <f>REF_MAGASINS!D71</f>
        <v/>
      </c>
      <c r="D71" s="104">
        <f>REF_MAGASINS!E71</f>
        <v/>
      </c>
      <c r="E71" s="155">
        <f>REF_MAGASINS!K71</f>
        <v/>
      </c>
      <c r="F71" s="155">
        <f>IF(REF_MAGASINS!L71="","",REF_MAGASINS!L71)</f>
        <v/>
      </c>
      <c r="G71" s="156">
        <f>SUMIFS(V_CANet,V_Mag,$A71,V_Ex,Exercice_Courant)</f>
        <v/>
      </c>
      <c r="H71" s="156">
        <f>SUMIFS(V_Cout,V_Mag,$A71,V_Ex,Exercice_Courant)</f>
        <v/>
      </c>
      <c r="I71" s="156">
        <f>G71-H71</f>
        <v/>
      </c>
      <c r="J71" s="157">
        <f>IF(G71&gt;0,I71/G71,"")</f>
        <v/>
      </c>
      <c r="K71" s="156">
        <f>SUMIFS(V_CANet,V_Mag,$A71,V_Ex,Exercice_Precedent)</f>
        <v/>
      </c>
      <c r="L71" s="157">
        <f>IF(K71&gt;0,(K71-SUMIFS(V_Cout,V_Mag,$A71,V_Ex,Exercice_Precedent))/K71,"")</f>
        <v/>
      </c>
      <c r="M71" s="158">
        <f>IF(K71&gt;0,G71/K71-1,"")</f>
        <v/>
      </c>
      <c r="N71" s="159">
        <f>SUMIFS(V_Tickets,V_Mag,$A71,V_Ex,Exercice_Courant)</f>
        <v/>
      </c>
      <c r="O71" s="160">
        <f>IF(N71&gt;0,G71/N71,"")</f>
        <v/>
      </c>
      <c r="P71" s="159">
        <f>SUMIFS(V_Jours,V_Mag,$A71,V_Ex,Exercice_Courant,V_Canal,"Sur place")</f>
        <v/>
      </c>
      <c r="Q71" s="156">
        <f>SUMIFS(B_Budget,B_Mag,$A71,B_Mois,"&gt;="&amp;Budget_Debut,B_Mois,"&lt;="&amp;Budget_Fin)</f>
        <v/>
      </c>
      <c r="R71" s="156">
        <f>SUMIFS(V_CANet,V_Mag,$A71,V_Mois,"&gt;="&amp;Budget_Debut,V_Mois,"&lt;="&amp;Budget_Fin)</f>
        <v/>
      </c>
      <c r="S71" s="161">
        <f>IF(Q71&gt;0,R71/Q71,"")</f>
        <v/>
      </c>
      <c r="T71" s="159">
        <f>SUMIFS(S_Sorties,S_Mag,$A71,S_Ex,Exercice_Courant)</f>
        <v/>
      </c>
      <c r="U71" s="159">
        <f>SUMIFS(S_Pertes,S_Mag,$A71,S_Ex,Exercice_Courant)</f>
        <v/>
      </c>
      <c r="V71" s="157">
        <f>IF(T71&gt;0,U71/T71,"")</f>
        <v/>
      </c>
      <c r="W71" s="157">
        <f>IF(SUMIFS(S_Sorties,S_Mag,$A71)&gt;0,SUMIFS(S_Pertes,S_Mag,$A71)/SUMIFS(S_Sorties,S_Mag,$A71),"")</f>
        <v/>
      </c>
      <c r="X71" s="156">
        <f>SUMIFS(AM_Reel,AM_Mag,$A71,AM_Ex,Exercice_Courant)</f>
        <v/>
      </c>
      <c r="Y71" s="156">
        <f>SUMIFS(AM_Reseau,AM_Mag,$A71,AM_Ex,Exercice_Courant)</f>
        <v/>
      </c>
      <c r="Z71" s="162">
        <f>IF(Y71&gt;0,X71/Y71-1,"")</f>
        <v/>
      </c>
      <c r="AA71" s="161">
        <f>IF(G71&gt;0,SUMIFS(V_CANet,V_Mag,$A71,V_Ex,Exercice_Courant,V_Canal,"Livraison")/G71,"")</f>
        <v/>
      </c>
      <c r="AB71" s="159">
        <f>SUMIFS(R_Salaries,R_Mag,$A71,R_Ex,Exercice_Courant)</f>
        <v/>
      </c>
      <c r="AC71" s="163">
        <f>IF(COUNTIFS(R_Mag,$A71,R_Ex,Exercice_Courant)&gt;0,AB71/COUNTIFS(R_Mag,$A71,R_Ex,Exercice_Courant),"")</f>
        <v/>
      </c>
      <c r="AD71" s="159">
        <f>SUMIFS(R_Heures,R_Mag,$A71,R_Ex,Exercice_Courant)</f>
        <v/>
      </c>
      <c r="AE71" s="164">
        <f>IF(AB71&gt;0,SUMIFS(R_Abs,R_Mag,$A71,R_Ex,Exercice_Courant)/AB71,"")</f>
        <v/>
      </c>
      <c r="AF71" s="163">
        <f>IF(AB71&gt;0,SUMIFS(R_HS,R_Mag,$A71,R_Ex,Exercice_Courant)/AB71,"")</f>
        <v/>
      </c>
      <c r="AG71" s="160">
        <f>IF(AD71&gt;0,G71/AD71,"")</f>
        <v/>
      </c>
      <c r="AH71" s="164">
        <f>IF(SUMIFS(R_Salaries,R_Mag,$A71)&gt;0,SUMIFS(R_Abs,R_Mag,$A71)/SUMIFS(R_Salaries,R_Mag,$A71),"")</f>
        <v/>
      </c>
      <c r="AI71" s="163">
        <f>IF(SUMIFS(R_Salaries,R_Mag,$A71)&gt;0,SUMIFS(R_HS,R_Mag,$A71)/SUMIFS(R_Salaries,R_Mag,$A71),"")</f>
        <v/>
      </c>
      <c r="AJ71" s="165">
        <f>IF(AND(E71&lt;=Debut_N1,OR(F71="",F71&gt;=Fin_Exercice)),1,0)</f>
        <v/>
      </c>
      <c r="AK71" s="104">
        <f>IF(E71&gt;Debut_N1,"Ouverture",IF(AND(F71&lt;&gt;"",F71&lt;=Fin_Exercice),"Fermeture",""))</f>
        <v/>
      </c>
      <c r="AL71" s="157">
        <f>IF(SUMIFS(V_CANet,V_Mag,$A71,V_Mois,"&gt;="&amp;Periode_A_Debut,V_Mois,"&lt;="&amp;Periode_A_Fin)&gt;0,1-SUMIFS(V_Cout,V_Mag,$A71,V_Mois,"&gt;="&amp;Periode_A_Debut,V_Mois,"&lt;="&amp;Periode_A_Fin)/SUMIFS(V_CANet,V_Mag,$A71,V_Mois,"&gt;="&amp;Periode_A_Debut,V_Mois,"&lt;="&amp;Periode_A_Fin),"")</f>
        <v/>
      </c>
      <c r="AM71" s="157">
        <f>IF(SUMIFS(V_CANet,V_Mag,$A71,V_Mois,"&gt;="&amp;Periode_B_Debut,V_Mois,"&lt;="&amp;Periode_B_Fin)&gt;0,1-SUMIFS(V_Cout,V_Mag,$A71,V_Mois,"&gt;="&amp;Periode_B_Debut,V_Mois,"&lt;="&amp;Periode_B_Fin)/SUMIFS(V_CANet,V_Mag,$A71,V_Mois,"&gt;="&amp;Periode_B_Debut,V_Mois,"&lt;="&amp;Periode_B_Fin),"")</f>
        <v/>
      </c>
      <c r="AN71" s="166">
        <f>IF(AND(ISNUMBER(AL71),ISNUMBER(AM71)),(AM71-AL71)*100,"")</f>
        <v/>
      </c>
      <c r="AO71" s="165">
        <f>IF(OR(Region_Filtre="Toutes",C71=Region_Filtre),1,0)</f>
        <v/>
      </c>
      <c r="AP71" s="156">
        <f>SUMIFS(V_CANet,V_Mag,$A71,V_Ex,Exercice_Courant,V_Canal,Crit_Canal)</f>
        <v/>
      </c>
      <c r="AQ71" s="156">
        <f>SUMIFS(V_CANet,V_Mag,$A71,V_Ex,Exercice_Precedent,V_Canal,Crit_Canal)</f>
        <v/>
      </c>
      <c r="AR71" s="165">
        <f>IF(ISNUMBER(J71),RANK(J71,$J$2:$J$121,0),"")</f>
        <v/>
      </c>
      <c r="AS71" s="165">
        <f>RANK(G71,$G$2:$G$121,0)</f>
        <v/>
      </c>
      <c r="AT71" s="165">
        <f>IF(ISNUMBER(O71),RANK(O71,$O$2:$O$121,0),"")</f>
        <v/>
      </c>
      <c r="AU71" s="165">
        <f>IF(ISNUMBER(V71),RANK(V71,$V$2:$V$121,1),"")</f>
        <v/>
      </c>
      <c r="AV71" s="167">
        <f>IF(AND(AO71=1,ISNUMBER(J71)),J71+ROW()/10^9,9)</f>
        <v/>
      </c>
      <c r="AW71" s="168">
        <f>IF(ISNUMBER(AN71),AN71+ROW()/10^7,999)</f>
        <v/>
      </c>
      <c r="AX71" s="167">
        <f>IF(ISNUMBER(W71),W71+ROW()/10^9,-1)</f>
        <v/>
      </c>
      <c r="AY71" s="167">
        <f>IF(ISNUMBER(AH71),AH71+ROW()/10^9,-1)</f>
        <v/>
      </c>
      <c r="AZ71" s="165">
        <f>IF(AK71="","",SUMPRODUCT(--($AK$2:AK71&lt;&gt;"")))</f>
        <v/>
      </c>
      <c r="BA71" s="165">
        <f>IF(AND(ISNUMBER(AN71),AN71&lt;=Seuil_Derive_Marge_Pt),1,0)</f>
        <v/>
      </c>
      <c r="BB71" s="167">
        <f>IF(ISNUMBER(S71),S71+ROW()/10^9,9)</f>
        <v/>
      </c>
    </row>
    <row r="72">
      <c r="A72" s="104">
        <f>REF_MAGASINS!A72</f>
        <v/>
      </c>
      <c r="B72" s="104">
        <f>REF_MAGASINS!C72</f>
        <v/>
      </c>
      <c r="C72" s="104">
        <f>REF_MAGASINS!D72</f>
        <v/>
      </c>
      <c r="D72" s="104">
        <f>REF_MAGASINS!E72</f>
        <v/>
      </c>
      <c r="E72" s="155">
        <f>REF_MAGASINS!K72</f>
        <v/>
      </c>
      <c r="F72" s="155">
        <f>IF(REF_MAGASINS!L72="","",REF_MAGASINS!L72)</f>
        <v/>
      </c>
      <c r="G72" s="156">
        <f>SUMIFS(V_CANet,V_Mag,$A72,V_Ex,Exercice_Courant)</f>
        <v/>
      </c>
      <c r="H72" s="156">
        <f>SUMIFS(V_Cout,V_Mag,$A72,V_Ex,Exercice_Courant)</f>
        <v/>
      </c>
      <c r="I72" s="156">
        <f>G72-H72</f>
        <v/>
      </c>
      <c r="J72" s="157">
        <f>IF(G72&gt;0,I72/G72,"")</f>
        <v/>
      </c>
      <c r="K72" s="156">
        <f>SUMIFS(V_CANet,V_Mag,$A72,V_Ex,Exercice_Precedent)</f>
        <v/>
      </c>
      <c r="L72" s="157">
        <f>IF(K72&gt;0,(K72-SUMIFS(V_Cout,V_Mag,$A72,V_Ex,Exercice_Precedent))/K72,"")</f>
        <v/>
      </c>
      <c r="M72" s="158">
        <f>IF(K72&gt;0,G72/K72-1,"")</f>
        <v/>
      </c>
      <c r="N72" s="159">
        <f>SUMIFS(V_Tickets,V_Mag,$A72,V_Ex,Exercice_Courant)</f>
        <v/>
      </c>
      <c r="O72" s="160">
        <f>IF(N72&gt;0,G72/N72,"")</f>
        <v/>
      </c>
      <c r="P72" s="159">
        <f>SUMIFS(V_Jours,V_Mag,$A72,V_Ex,Exercice_Courant,V_Canal,"Sur place")</f>
        <v/>
      </c>
      <c r="Q72" s="156">
        <f>SUMIFS(B_Budget,B_Mag,$A72,B_Mois,"&gt;="&amp;Budget_Debut,B_Mois,"&lt;="&amp;Budget_Fin)</f>
        <v/>
      </c>
      <c r="R72" s="156">
        <f>SUMIFS(V_CANet,V_Mag,$A72,V_Mois,"&gt;="&amp;Budget_Debut,V_Mois,"&lt;="&amp;Budget_Fin)</f>
        <v/>
      </c>
      <c r="S72" s="161">
        <f>IF(Q72&gt;0,R72/Q72,"")</f>
        <v/>
      </c>
      <c r="T72" s="159">
        <f>SUMIFS(S_Sorties,S_Mag,$A72,S_Ex,Exercice_Courant)</f>
        <v/>
      </c>
      <c r="U72" s="159">
        <f>SUMIFS(S_Pertes,S_Mag,$A72,S_Ex,Exercice_Courant)</f>
        <v/>
      </c>
      <c r="V72" s="157">
        <f>IF(T72&gt;0,U72/T72,"")</f>
        <v/>
      </c>
      <c r="W72" s="157">
        <f>IF(SUMIFS(S_Sorties,S_Mag,$A72)&gt;0,SUMIFS(S_Pertes,S_Mag,$A72)/SUMIFS(S_Sorties,S_Mag,$A72),"")</f>
        <v/>
      </c>
      <c r="X72" s="156">
        <f>SUMIFS(AM_Reel,AM_Mag,$A72,AM_Ex,Exercice_Courant)</f>
        <v/>
      </c>
      <c r="Y72" s="156">
        <f>SUMIFS(AM_Reseau,AM_Mag,$A72,AM_Ex,Exercice_Courant)</f>
        <v/>
      </c>
      <c r="Z72" s="162">
        <f>IF(Y72&gt;0,X72/Y72-1,"")</f>
        <v/>
      </c>
      <c r="AA72" s="161">
        <f>IF(G72&gt;0,SUMIFS(V_CANet,V_Mag,$A72,V_Ex,Exercice_Courant,V_Canal,"Livraison")/G72,"")</f>
        <v/>
      </c>
      <c r="AB72" s="159">
        <f>SUMIFS(R_Salaries,R_Mag,$A72,R_Ex,Exercice_Courant)</f>
        <v/>
      </c>
      <c r="AC72" s="163">
        <f>IF(COUNTIFS(R_Mag,$A72,R_Ex,Exercice_Courant)&gt;0,AB72/COUNTIFS(R_Mag,$A72,R_Ex,Exercice_Courant),"")</f>
        <v/>
      </c>
      <c r="AD72" s="159">
        <f>SUMIFS(R_Heures,R_Mag,$A72,R_Ex,Exercice_Courant)</f>
        <v/>
      </c>
      <c r="AE72" s="164">
        <f>IF(AB72&gt;0,SUMIFS(R_Abs,R_Mag,$A72,R_Ex,Exercice_Courant)/AB72,"")</f>
        <v/>
      </c>
      <c r="AF72" s="163">
        <f>IF(AB72&gt;0,SUMIFS(R_HS,R_Mag,$A72,R_Ex,Exercice_Courant)/AB72,"")</f>
        <v/>
      </c>
      <c r="AG72" s="160">
        <f>IF(AD72&gt;0,G72/AD72,"")</f>
        <v/>
      </c>
      <c r="AH72" s="164">
        <f>IF(SUMIFS(R_Salaries,R_Mag,$A72)&gt;0,SUMIFS(R_Abs,R_Mag,$A72)/SUMIFS(R_Salaries,R_Mag,$A72),"")</f>
        <v/>
      </c>
      <c r="AI72" s="163">
        <f>IF(SUMIFS(R_Salaries,R_Mag,$A72)&gt;0,SUMIFS(R_HS,R_Mag,$A72)/SUMIFS(R_Salaries,R_Mag,$A72),"")</f>
        <v/>
      </c>
      <c r="AJ72" s="165">
        <f>IF(AND(E72&lt;=Debut_N1,OR(F72="",F72&gt;=Fin_Exercice)),1,0)</f>
        <v/>
      </c>
      <c r="AK72" s="104">
        <f>IF(E72&gt;Debut_N1,"Ouverture",IF(AND(F72&lt;&gt;"",F72&lt;=Fin_Exercice),"Fermeture",""))</f>
        <v/>
      </c>
      <c r="AL72" s="157">
        <f>IF(SUMIFS(V_CANet,V_Mag,$A72,V_Mois,"&gt;="&amp;Periode_A_Debut,V_Mois,"&lt;="&amp;Periode_A_Fin)&gt;0,1-SUMIFS(V_Cout,V_Mag,$A72,V_Mois,"&gt;="&amp;Periode_A_Debut,V_Mois,"&lt;="&amp;Periode_A_Fin)/SUMIFS(V_CANet,V_Mag,$A72,V_Mois,"&gt;="&amp;Periode_A_Debut,V_Mois,"&lt;="&amp;Periode_A_Fin),"")</f>
        <v/>
      </c>
      <c r="AM72" s="157">
        <f>IF(SUMIFS(V_CANet,V_Mag,$A72,V_Mois,"&gt;="&amp;Periode_B_Debut,V_Mois,"&lt;="&amp;Periode_B_Fin)&gt;0,1-SUMIFS(V_Cout,V_Mag,$A72,V_Mois,"&gt;="&amp;Periode_B_Debut,V_Mois,"&lt;="&amp;Periode_B_Fin)/SUMIFS(V_CANet,V_Mag,$A72,V_Mois,"&gt;="&amp;Periode_B_Debut,V_Mois,"&lt;="&amp;Periode_B_Fin),"")</f>
        <v/>
      </c>
      <c r="AN72" s="166">
        <f>IF(AND(ISNUMBER(AL72),ISNUMBER(AM72)),(AM72-AL72)*100,"")</f>
        <v/>
      </c>
      <c r="AO72" s="165">
        <f>IF(OR(Region_Filtre="Toutes",C72=Region_Filtre),1,0)</f>
        <v/>
      </c>
      <c r="AP72" s="156">
        <f>SUMIFS(V_CANet,V_Mag,$A72,V_Ex,Exercice_Courant,V_Canal,Crit_Canal)</f>
        <v/>
      </c>
      <c r="AQ72" s="156">
        <f>SUMIFS(V_CANet,V_Mag,$A72,V_Ex,Exercice_Precedent,V_Canal,Crit_Canal)</f>
        <v/>
      </c>
      <c r="AR72" s="165">
        <f>IF(ISNUMBER(J72),RANK(J72,$J$2:$J$121,0),"")</f>
        <v/>
      </c>
      <c r="AS72" s="165">
        <f>RANK(G72,$G$2:$G$121,0)</f>
        <v/>
      </c>
      <c r="AT72" s="165">
        <f>IF(ISNUMBER(O72),RANK(O72,$O$2:$O$121,0),"")</f>
        <v/>
      </c>
      <c r="AU72" s="165">
        <f>IF(ISNUMBER(V72),RANK(V72,$V$2:$V$121,1),"")</f>
        <v/>
      </c>
      <c r="AV72" s="167">
        <f>IF(AND(AO72=1,ISNUMBER(J72)),J72+ROW()/10^9,9)</f>
        <v/>
      </c>
      <c r="AW72" s="168">
        <f>IF(ISNUMBER(AN72),AN72+ROW()/10^7,999)</f>
        <v/>
      </c>
      <c r="AX72" s="167">
        <f>IF(ISNUMBER(W72),W72+ROW()/10^9,-1)</f>
        <v/>
      </c>
      <c r="AY72" s="167">
        <f>IF(ISNUMBER(AH72),AH72+ROW()/10^9,-1)</f>
        <v/>
      </c>
      <c r="AZ72" s="165">
        <f>IF(AK72="","",SUMPRODUCT(--($AK$2:AK72&lt;&gt;"")))</f>
        <v/>
      </c>
      <c r="BA72" s="165">
        <f>IF(AND(ISNUMBER(AN72),AN72&lt;=Seuil_Derive_Marge_Pt),1,0)</f>
        <v/>
      </c>
      <c r="BB72" s="167">
        <f>IF(ISNUMBER(S72),S72+ROW()/10^9,9)</f>
        <v/>
      </c>
    </row>
    <row r="73">
      <c r="A73" s="104">
        <f>REF_MAGASINS!A73</f>
        <v/>
      </c>
      <c r="B73" s="104">
        <f>REF_MAGASINS!C73</f>
        <v/>
      </c>
      <c r="C73" s="104">
        <f>REF_MAGASINS!D73</f>
        <v/>
      </c>
      <c r="D73" s="104">
        <f>REF_MAGASINS!E73</f>
        <v/>
      </c>
      <c r="E73" s="155">
        <f>REF_MAGASINS!K73</f>
        <v/>
      </c>
      <c r="F73" s="155">
        <f>IF(REF_MAGASINS!L73="","",REF_MAGASINS!L73)</f>
        <v/>
      </c>
      <c r="G73" s="156">
        <f>SUMIFS(V_CANet,V_Mag,$A73,V_Ex,Exercice_Courant)</f>
        <v/>
      </c>
      <c r="H73" s="156">
        <f>SUMIFS(V_Cout,V_Mag,$A73,V_Ex,Exercice_Courant)</f>
        <v/>
      </c>
      <c r="I73" s="156">
        <f>G73-H73</f>
        <v/>
      </c>
      <c r="J73" s="157">
        <f>IF(G73&gt;0,I73/G73,"")</f>
        <v/>
      </c>
      <c r="K73" s="156">
        <f>SUMIFS(V_CANet,V_Mag,$A73,V_Ex,Exercice_Precedent)</f>
        <v/>
      </c>
      <c r="L73" s="157">
        <f>IF(K73&gt;0,(K73-SUMIFS(V_Cout,V_Mag,$A73,V_Ex,Exercice_Precedent))/K73,"")</f>
        <v/>
      </c>
      <c r="M73" s="158">
        <f>IF(K73&gt;0,G73/K73-1,"")</f>
        <v/>
      </c>
      <c r="N73" s="159">
        <f>SUMIFS(V_Tickets,V_Mag,$A73,V_Ex,Exercice_Courant)</f>
        <v/>
      </c>
      <c r="O73" s="160">
        <f>IF(N73&gt;0,G73/N73,"")</f>
        <v/>
      </c>
      <c r="P73" s="159">
        <f>SUMIFS(V_Jours,V_Mag,$A73,V_Ex,Exercice_Courant,V_Canal,"Sur place")</f>
        <v/>
      </c>
      <c r="Q73" s="156">
        <f>SUMIFS(B_Budget,B_Mag,$A73,B_Mois,"&gt;="&amp;Budget_Debut,B_Mois,"&lt;="&amp;Budget_Fin)</f>
        <v/>
      </c>
      <c r="R73" s="156">
        <f>SUMIFS(V_CANet,V_Mag,$A73,V_Mois,"&gt;="&amp;Budget_Debut,V_Mois,"&lt;="&amp;Budget_Fin)</f>
        <v/>
      </c>
      <c r="S73" s="161">
        <f>IF(Q73&gt;0,R73/Q73,"")</f>
        <v/>
      </c>
      <c r="T73" s="159">
        <f>SUMIFS(S_Sorties,S_Mag,$A73,S_Ex,Exercice_Courant)</f>
        <v/>
      </c>
      <c r="U73" s="159">
        <f>SUMIFS(S_Pertes,S_Mag,$A73,S_Ex,Exercice_Courant)</f>
        <v/>
      </c>
      <c r="V73" s="157">
        <f>IF(T73&gt;0,U73/T73,"")</f>
        <v/>
      </c>
      <c r="W73" s="157">
        <f>IF(SUMIFS(S_Sorties,S_Mag,$A73)&gt;0,SUMIFS(S_Pertes,S_Mag,$A73)/SUMIFS(S_Sorties,S_Mag,$A73),"")</f>
        <v/>
      </c>
      <c r="X73" s="156">
        <f>SUMIFS(AM_Reel,AM_Mag,$A73,AM_Ex,Exercice_Courant)</f>
        <v/>
      </c>
      <c r="Y73" s="156">
        <f>SUMIFS(AM_Reseau,AM_Mag,$A73,AM_Ex,Exercice_Courant)</f>
        <v/>
      </c>
      <c r="Z73" s="162">
        <f>IF(Y73&gt;0,X73/Y73-1,"")</f>
        <v/>
      </c>
      <c r="AA73" s="161">
        <f>IF(G73&gt;0,SUMIFS(V_CANet,V_Mag,$A73,V_Ex,Exercice_Courant,V_Canal,"Livraison")/G73,"")</f>
        <v/>
      </c>
      <c r="AB73" s="159">
        <f>SUMIFS(R_Salaries,R_Mag,$A73,R_Ex,Exercice_Courant)</f>
        <v/>
      </c>
      <c r="AC73" s="163">
        <f>IF(COUNTIFS(R_Mag,$A73,R_Ex,Exercice_Courant)&gt;0,AB73/COUNTIFS(R_Mag,$A73,R_Ex,Exercice_Courant),"")</f>
        <v/>
      </c>
      <c r="AD73" s="159">
        <f>SUMIFS(R_Heures,R_Mag,$A73,R_Ex,Exercice_Courant)</f>
        <v/>
      </c>
      <c r="AE73" s="164">
        <f>IF(AB73&gt;0,SUMIFS(R_Abs,R_Mag,$A73,R_Ex,Exercice_Courant)/AB73,"")</f>
        <v/>
      </c>
      <c r="AF73" s="163">
        <f>IF(AB73&gt;0,SUMIFS(R_HS,R_Mag,$A73,R_Ex,Exercice_Courant)/AB73,"")</f>
        <v/>
      </c>
      <c r="AG73" s="160">
        <f>IF(AD73&gt;0,G73/AD73,"")</f>
        <v/>
      </c>
      <c r="AH73" s="164">
        <f>IF(SUMIFS(R_Salaries,R_Mag,$A73)&gt;0,SUMIFS(R_Abs,R_Mag,$A73)/SUMIFS(R_Salaries,R_Mag,$A73),"")</f>
        <v/>
      </c>
      <c r="AI73" s="163">
        <f>IF(SUMIFS(R_Salaries,R_Mag,$A73)&gt;0,SUMIFS(R_HS,R_Mag,$A73)/SUMIFS(R_Salaries,R_Mag,$A73),"")</f>
        <v/>
      </c>
      <c r="AJ73" s="165">
        <f>IF(AND(E73&lt;=Debut_N1,OR(F73="",F73&gt;=Fin_Exercice)),1,0)</f>
        <v/>
      </c>
      <c r="AK73" s="104">
        <f>IF(E73&gt;Debut_N1,"Ouverture",IF(AND(F73&lt;&gt;"",F73&lt;=Fin_Exercice),"Fermeture",""))</f>
        <v/>
      </c>
      <c r="AL73" s="157">
        <f>IF(SUMIFS(V_CANet,V_Mag,$A73,V_Mois,"&gt;="&amp;Periode_A_Debut,V_Mois,"&lt;="&amp;Periode_A_Fin)&gt;0,1-SUMIFS(V_Cout,V_Mag,$A73,V_Mois,"&gt;="&amp;Periode_A_Debut,V_Mois,"&lt;="&amp;Periode_A_Fin)/SUMIFS(V_CANet,V_Mag,$A73,V_Mois,"&gt;="&amp;Periode_A_Debut,V_Mois,"&lt;="&amp;Periode_A_Fin),"")</f>
        <v/>
      </c>
      <c r="AM73" s="157">
        <f>IF(SUMIFS(V_CANet,V_Mag,$A73,V_Mois,"&gt;="&amp;Periode_B_Debut,V_Mois,"&lt;="&amp;Periode_B_Fin)&gt;0,1-SUMIFS(V_Cout,V_Mag,$A73,V_Mois,"&gt;="&amp;Periode_B_Debut,V_Mois,"&lt;="&amp;Periode_B_Fin)/SUMIFS(V_CANet,V_Mag,$A73,V_Mois,"&gt;="&amp;Periode_B_Debut,V_Mois,"&lt;="&amp;Periode_B_Fin),"")</f>
        <v/>
      </c>
      <c r="AN73" s="166">
        <f>IF(AND(ISNUMBER(AL73),ISNUMBER(AM73)),(AM73-AL73)*100,"")</f>
        <v/>
      </c>
      <c r="AO73" s="165">
        <f>IF(OR(Region_Filtre="Toutes",C73=Region_Filtre),1,0)</f>
        <v/>
      </c>
      <c r="AP73" s="156">
        <f>SUMIFS(V_CANet,V_Mag,$A73,V_Ex,Exercice_Courant,V_Canal,Crit_Canal)</f>
        <v/>
      </c>
      <c r="AQ73" s="156">
        <f>SUMIFS(V_CANet,V_Mag,$A73,V_Ex,Exercice_Precedent,V_Canal,Crit_Canal)</f>
        <v/>
      </c>
      <c r="AR73" s="165">
        <f>IF(ISNUMBER(J73),RANK(J73,$J$2:$J$121,0),"")</f>
        <v/>
      </c>
      <c r="AS73" s="165">
        <f>RANK(G73,$G$2:$G$121,0)</f>
        <v/>
      </c>
      <c r="AT73" s="165">
        <f>IF(ISNUMBER(O73),RANK(O73,$O$2:$O$121,0),"")</f>
        <v/>
      </c>
      <c r="AU73" s="165">
        <f>IF(ISNUMBER(V73),RANK(V73,$V$2:$V$121,1),"")</f>
        <v/>
      </c>
      <c r="AV73" s="167">
        <f>IF(AND(AO73=1,ISNUMBER(J73)),J73+ROW()/10^9,9)</f>
        <v/>
      </c>
      <c r="AW73" s="168">
        <f>IF(ISNUMBER(AN73),AN73+ROW()/10^7,999)</f>
        <v/>
      </c>
      <c r="AX73" s="167">
        <f>IF(ISNUMBER(W73),W73+ROW()/10^9,-1)</f>
        <v/>
      </c>
      <c r="AY73" s="167">
        <f>IF(ISNUMBER(AH73),AH73+ROW()/10^9,-1)</f>
        <v/>
      </c>
      <c r="AZ73" s="165">
        <f>IF(AK73="","",SUMPRODUCT(--($AK$2:AK73&lt;&gt;"")))</f>
        <v/>
      </c>
      <c r="BA73" s="165">
        <f>IF(AND(ISNUMBER(AN73),AN73&lt;=Seuil_Derive_Marge_Pt),1,0)</f>
        <v/>
      </c>
      <c r="BB73" s="167">
        <f>IF(ISNUMBER(S73),S73+ROW()/10^9,9)</f>
        <v/>
      </c>
    </row>
    <row r="74">
      <c r="A74" s="104">
        <f>REF_MAGASINS!A74</f>
        <v/>
      </c>
      <c r="B74" s="104">
        <f>REF_MAGASINS!C74</f>
        <v/>
      </c>
      <c r="C74" s="104">
        <f>REF_MAGASINS!D74</f>
        <v/>
      </c>
      <c r="D74" s="104">
        <f>REF_MAGASINS!E74</f>
        <v/>
      </c>
      <c r="E74" s="155">
        <f>REF_MAGASINS!K74</f>
        <v/>
      </c>
      <c r="F74" s="155">
        <f>IF(REF_MAGASINS!L74="","",REF_MAGASINS!L74)</f>
        <v/>
      </c>
      <c r="G74" s="156">
        <f>SUMIFS(V_CANet,V_Mag,$A74,V_Ex,Exercice_Courant)</f>
        <v/>
      </c>
      <c r="H74" s="156">
        <f>SUMIFS(V_Cout,V_Mag,$A74,V_Ex,Exercice_Courant)</f>
        <v/>
      </c>
      <c r="I74" s="156">
        <f>G74-H74</f>
        <v/>
      </c>
      <c r="J74" s="157">
        <f>IF(G74&gt;0,I74/G74,"")</f>
        <v/>
      </c>
      <c r="K74" s="156">
        <f>SUMIFS(V_CANet,V_Mag,$A74,V_Ex,Exercice_Precedent)</f>
        <v/>
      </c>
      <c r="L74" s="157">
        <f>IF(K74&gt;0,(K74-SUMIFS(V_Cout,V_Mag,$A74,V_Ex,Exercice_Precedent))/K74,"")</f>
        <v/>
      </c>
      <c r="M74" s="158">
        <f>IF(K74&gt;0,G74/K74-1,"")</f>
        <v/>
      </c>
      <c r="N74" s="159">
        <f>SUMIFS(V_Tickets,V_Mag,$A74,V_Ex,Exercice_Courant)</f>
        <v/>
      </c>
      <c r="O74" s="160">
        <f>IF(N74&gt;0,G74/N74,"")</f>
        <v/>
      </c>
      <c r="P74" s="159">
        <f>SUMIFS(V_Jours,V_Mag,$A74,V_Ex,Exercice_Courant,V_Canal,"Sur place")</f>
        <v/>
      </c>
      <c r="Q74" s="156">
        <f>SUMIFS(B_Budget,B_Mag,$A74,B_Mois,"&gt;="&amp;Budget_Debut,B_Mois,"&lt;="&amp;Budget_Fin)</f>
        <v/>
      </c>
      <c r="R74" s="156">
        <f>SUMIFS(V_CANet,V_Mag,$A74,V_Mois,"&gt;="&amp;Budget_Debut,V_Mois,"&lt;="&amp;Budget_Fin)</f>
        <v/>
      </c>
      <c r="S74" s="161">
        <f>IF(Q74&gt;0,R74/Q74,"")</f>
        <v/>
      </c>
      <c r="T74" s="159">
        <f>SUMIFS(S_Sorties,S_Mag,$A74,S_Ex,Exercice_Courant)</f>
        <v/>
      </c>
      <c r="U74" s="159">
        <f>SUMIFS(S_Pertes,S_Mag,$A74,S_Ex,Exercice_Courant)</f>
        <v/>
      </c>
      <c r="V74" s="157">
        <f>IF(T74&gt;0,U74/T74,"")</f>
        <v/>
      </c>
      <c r="W74" s="157">
        <f>IF(SUMIFS(S_Sorties,S_Mag,$A74)&gt;0,SUMIFS(S_Pertes,S_Mag,$A74)/SUMIFS(S_Sorties,S_Mag,$A74),"")</f>
        <v/>
      </c>
      <c r="X74" s="156">
        <f>SUMIFS(AM_Reel,AM_Mag,$A74,AM_Ex,Exercice_Courant)</f>
        <v/>
      </c>
      <c r="Y74" s="156">
        <f>SUMIFS(AM_Reseau,AM_Mag,$A74,AM_Ex,Exercice_Courant)</f>
        <v/>
      </c>
      <c r="Z74" s="162">
        <f>IF(Y74&gt;0,X74/Y74-1,"")</f>
        <v/>
      </c>
      <c r="AA74" s="161">
        <f>IF(G74&gt;0,SUMIFS(V_CANet,V_Mag,$A74,V_Ex,Exercice_Courant,V_Canal,"Livraison")/G74,"")</f>
        <v/>
      </c>
      <c r="AB74" s="159">
        <f>SUMIFS(R_Salaries,R_Mag,$A74,R_Ex,Exercice_Courant)</f>
        <v/>
      </c>
      <c r="AC74" s="163">
        <f>IF(COUNTIFS(R_Mag,$A74,R_Ex,Exercice_Courant)&gt;0,AB74/COUNTIFS(R_Mag,$A74,R_Ex,Exercice_Courant),"")</f>
        <v/>
      </c>
      <c r="AD74" s="159">
        <f>SUMIFS(R_Heures,R_Mag,$A74,R_Ex,Exercice_Courant)</f>
        <v/>
      </c>
      <c r="AE74" s="164">
        <f>IF(AB74&gt;0,SUMIFS(R_Abs,R_Mag,$A74,R_Ex,Exercice_Courant)/AB74,"")</f>
        <v/>
      </c>
      <c r="AF74" s="163">
        <f>IF(AB74&gt;0,SUMIFS(R_HS,R_Mag,$A74,R_Ex,Exercice_Courant)/AB74,"")</f>
        <v/>
      </c>
      <c r="AG74" s="160">
        <f>IF(AD74&gt;0,G74/AD74,"")</f>
        <v/>
      </c>
      <c r="AH74" s="164">
        <f>IF(SUMIFS(R_Salaries,R_Mag,$A74)&gt;0,SUMIFS(R_Abs,R_Mag,$A74)/SUMIFS(R_Salaries,R_Mag,$A74),"")</f>
        <v/>
      </c>
      <c r="AI74" s="163">
        <f>IF(SUMIFS(R_Salaries,R_Mag,$A74)&gt;0,SUMIFS(R_HS,R_Mag,$A74)/SUMIFS(R_Salaries,R_Mag,$A74),"")</f>
        <v/>
      </c>
      <c r="AJ74" s="165">
        <f>IF(AND(E74&lt;=Debut_N1,OR(F74="",F74&gt;=Fin_Exercice)),1,0)</f>
        <v/>
      </c>
      <c r="AK74" s="104">
        <f>IF(E74&gt;Debut_N1,"Ouverture",IF(AND(F74&lt;&gt;"",F74&lt;=Fin_Exercice),"Fermeture",""))</f>
        <v/>
      </c>
      <c r="AL74" s="157">
        <f>IF(SUMIFS(V_CANet,V_Mag,$A74,V_Mois,"&gt;="&amp;Periode_A_Debut,V_Mois,"&lt;="&amp;Periode_A_Fin)&gt;0,1-SUMIFS(V_Cout,V_Mag,$A74,V_Mois,"&gt;="&amp;Periode_A_Debut,V_Mois,"&lt;="&amp;Periode_A_Fin)/SUMIFS(V_CANet,V_Mag,$A74,V_Mois,"&gt;="&amp;Periode_A_Debut,V_Mois,"&lt;="&amp;Periode_A_Fin),"")</f>
        <v/>
      </c>
      <c r="AM74" s="157">
        <f>IF(SUMIFS(V_CANet,V_Mag,$A74,V_Mois,"&gt;="&amp;Periode_B_Debut,V_Mois,"&lt;="&amp;Periode_B_Fin)&gt;0,1-SUMIFS(V_Cout,V_Mag,$A74,V_Mois,"&gt;="&amp;Periode_B_Debut,V_Mois,"&lt;="&amp;Periode_B_Fin)/SUMIFS(V_CANet,V_Mag,$A74,V_Mois,"&gt;="&amp;Periode_B_Debut,V_Mois,"&lt;="&amp;Periode_B_Fin),"")</f>
        <v/>
      </c>
      <c r="AN74" s="166">
        <f>IF(AND(ISNUMBER(AL74),ISNUMBER(AM74)),(AM74-AL74)*100,"")</f>
        <v/>
      </c>
      <c r="AO74" s="165">
        <f>IF(OR(Region_Filtre="Toutes",C74=Region_Filtre),1,0)</f>
        <v/>
      </c>
      <c r="AP74" s="156">
        <f>SUMIFS(V_CANet,V_Mag,$A74,V_Ex,Exercice_Courant,V_Canal,Crit_Canal)</f>
        <v/>
      </c>
      <c r="AQ74" s="156">
        <f>SUMIFS(V_CANet,V_Mag,$A74,V_Ex,Exercice_Precedent,V_Canal,Crit_Canal)</f>
        <v/>
      </c>
      <c r="AR74" s="165">
        <f>IF(ISNUMBER(J74),RANK(J74,$J$2:$J$121,0),"")</f>
        <v/>
      </c>
      <c r="AS74" s="165">
        <f>RANK(G74,$G$2:$G$121,0)</f>
        <v/>
      </c>
      <c r="AT74" s="165">
        <f>IF(ISNUMBER(O74),RANK(O74,$O$2:$O$121,0),"")</f>
        <v/>
      </c>
      <c r="AU74" s="165">
        <f>IF(ISNUMBER(V74),RANK(V74,$V$2:$V$121,1),"")</f>
        <v/>
      </c>
      <c r="AV74" s="167">
        <f>IF(AND(AO74=1,ISNUMBER(J74)),J74+ROW()/10^9,9)</f>
        <v/>
      </c>
      <c r="AW74" s="168">
        <f>IF(ISNUMBER(AN74),AN74+ROW()/10^7,999)</f>
        <v/>
      </c>
      <c r="AX74" s="167">
        <f>IF(ISNUMBER(W74),W74+ROW()/10^9,-1)</f>
        <v/>
      </c>
      <c r="AY74" s="167">
        <f>IF(ISNUMBER(AH74),AH74+ROW()/10^9,-1)</f>
        <v/>
      </c>
      <c r="AZ74" s="165">
        <f>IF(AK74="","",SUMPRODUCT(--($AK$2:AK74&lt;&gt;"")))</f>
        <v/>
      </c>
      <c r="BA74" s="165">
        <f>IF(AND(ISNUMBER(AN74),AN74&lt;=Seuil_Derive_Marge_Pt),1,0)</f>
        <v/>
      </c>
      <c r="BB74" s="167">
        <f>IF(ISNUMBER(S74),S74+ROW()/10^9,9)</f>
        <v/>
      </c>
    </row>
    <row r="75">
      <c r="A75" s="104">
        <f>REF_MAGASINS!A75</f>
        <v/>
      </c>
      <c r="B75" s="104">
        <f>REF_MAGASINS!C75</f>
        <v/>
      </c>
      <c r="C75" s="104">
        <f>REF_MAGASINS!D75</f>
        <v/>
      </c>
      <c r="D75" s="104">
        <f>REF_MAGASINS!E75</f>
        <v/>
      </c>
      <c r="E75" s="155">
        <f>REF_MAGASINS!K75</f>
        <v/>
      </c>
      <c r="F75" s="155">
        <f>IF(REF_MAGASINS!L75="","",REF_MAGASINS!L75)</f>
        <v/>
      </c>
      <c r="G75" s="156">
        <f>SUMIFS(V_CANet,V_Mag,$A75,V_Ex,Exercice_Courant)</f>
        <v/>
      </c>
      <c r="H75" s="156">
        <f>SUMIFS(V_Cout,V_Mag,$A75,V_Ex,Exercice_Courant)</f>
        <v/>
      </c>
      <c r="I75" s="156">
        <f>G75-H75</f>
        <v/>
      </c>
      <c r="J75" s="157">
        <f>IF(G75&gt;0,I75/G75,"")</f>
        <v/>
      </c>
      <c r="K75" s="156">
        <f>SUMIFS(V_CANet,V_Mag,$A75,V_Ex,Exercice_Precedent)</f>
        <v/>
      </c>
      <c r="L75" s="157">
        <f>IF(K75&gt;0,(K75-SUMIFS(V_Cout,V_Mag,$A75,V_Ex,Exercice_Precedent))/K75,"")</f>
        <v/>
      </c>
      <c r="M75" s="158">
        <f>IF(K75&gt;0,G75/K75-1,"")</f>
        <v/>
      </c>
      <c r="N75" s="159">
        <f>SUMIFS(V_Tickets,V_Mag,$A75,V_Ex,Exercice_Courant)</f>
        <v/>
      </c>
      <c r="O75" s="160">
        <f>IF(N75&gt;0,G75/N75,"")</f>
        <v/>
      </c>
      <c r="P75" s="159">
        <f>SUMIFS(V_Jours,V_Mag,$A75,V_Ex,Exercice_Courant,V_Canal,"Sur place")</f>
        <v/>
      </c>
      <c r="Q75" s="156">
        <f>SUMIFS(B_Budget,B_Mag,$A75,B_Mois,"&gt;="&amp;Budget_Debut,B_Mois,"&lt;="&amp;Budget_Fin)</f>
        <v/>
      </c>
      <c r="R75" s="156">
        <f>SUMIFS(V_CANet,V_Mag,$A75,V_Mois,"&gt;="&amp;Budget_Debut,V_Mois,"&lt;="&amp;Budget_Fin)</f>
        <v/>
      </c>
      <c r="S75" s="161">
        <f>IF(Q75&gt;0,R75/Q75,"")</f>
        <v/>
      </c>
      <c r="T75" s="159">
        <f>SUMIFS(S_Sorties,S_Mag,$A75,S_Ex,Exercice_Courant)</f>
        <v/>
      </c>
      <c r="U75" s="159">
        <f>SUMIFS(S_Pertes,S_Mag,$A75,S_Ex,Exercice_Courant)</f>
        <v/>
      </c>
      <c r="V75" s="157">
        <f>IF(T75&gt;0,U75/T75,"")</f>
        <v/>
      </c>
      <c r="W75" s="157">
        <f>IF(SUMIFS(S_Sorties,S_Mag,$A75)&gt;0,SUMIFS(S_Pertes,S_Mag,$A75)/SUMIFS(S_Sorties,S_Mag,$A75),"")</f>
        <v/>
      </c>
      <c r="X75" s="156">
        <f>SUMIFS(AM_Reel,AM_Mag,$A75,AM_Ex,Exercice_Courant)</f>
        <v/>
      </c>
      <c r="Y75" s="156">
        <f>SUMIFS(AM_Reseau,AM_Mag,$A75,AM_Ex,Exercice_Courant)</f>
        <v/>
      </c>
      <c r="Z75" s="162">
        <f>IF(Y75&gt;0,X75/Y75-1,"")</f>
        <v/>
      </c>
      <c r="AA75" s="161">
        <f>IF(G75&gt;0,SUMIFS(V_CANet,V_Mag,$A75,V_Ex,Exercice_Courant,V_Canal,"Livraison")/G75,"")</f>
        <v/>
      </c>
      <c r="AB75" s="159">
        <f>SUMIFS(R_Salaries,R_Mag,$A75,R_Ex,Exercice_Courant)</f>
        <v/>
      </c>
      <c r="AC75" s="163">
        <f>IF(COUNTIFS(R_Mag,$A75,R_Ex,Exercice_Courant)&gt;0,AB75/COUNTIFS(R_Mag,$A75,R_Ex,Exercice_Courant),"")</f>
        <v/>
      </c>
      <c r="AD75" s="159">
        <f>SUMIFS(R_Heures,R_Mag,$A75,R_Ex,Exercice_Courant)</f>
        <v/>
      </c>
      <c r="AE75" s="164">
        <f>IF(AB75&gt;0,SUMIFS(R_Abs,R_Mag,$A75,R_Ex,Exercice_Courant)/AB75,"")</f>
        <v/>
      </c>
      <c r="AF75" s="163">
        <f>IF(AB75&gt;0,SUMIFS(R_HS,R_Mag,$A75,R_Ex,Exercice_Courant)/AB75,"")</f>
        <v/>
      </c>
      <c r="AG75" s="160">
        <f>IF(AD75&gt;0,G75/AD75,"")</f>
        <v/>
      </c>
      <c r="AH75" s="164">
        <f>IF(SUMIFS(R_Salaries,R_Mag,$A75)&gt;0,SUMIFS(R_Abs,R_Mag,$A75)/SUMIFS(R_Salaries,R_Mag,$A75),"")</f>
        <v/>
      </c>
      <c r="AI75" s="163">
        <f>IF(SUMIFS(R_Salaries,R_Mag,$A75)&gt;0,SUMIFS(R_HS,R_Mag,$A75)/SUMIFS(R_Salaries,R_Mag,$A75),"")</f>
        <v/>
      </c>
      <c r="AJ75" s="165">
        <f>IF(AND(E75&lt;=Debut_N1,OR(F75="",F75&gt;=Fin_Exercice)),1,0)</f>
        <v/>
      </c>
      <c r="AK75" s="104">
        <f>IF(E75&gt;Debut_N1,"Ouverture",IF(AND(F75&lt;&gt;"",F75&lt;=Fin_Exercice),"Fermeture",""))</f>
        <v/>
      </c>
      <c r="AL75" s="157">
        <f>IF(SUMIFS(V_CANet,V_Mag,$A75,V_Mois,"&gt;="&amp;Periode_A_Debut,V_Mois,"&lt;="&amp;Periode_A_Fin)&gt;0,1-SUMIFS(V_Cout,V_Mag,$A75,V_Mois,"&gt;="&amp;Periode_A_Debut,V_Mois,"&lt;="&amp;Periode_A_Fin)/SUMIFS(V_CANet,V_Mag,$A75,V_Mois,"&gt;="&amp;Periode_A_Debut,V_Mois,"&lt;="&amp;Periode_A_Fin),"")</f>
        <v/>
      </c>
      <c r="AM75" s="157">
        <f>IF(SUMIFS(V_CANet,V_Mag,$A75,V_Mois,"&gt;="&amp;Periode_B_Debut,V_Mois,"&lt;="&amp;Periode_B_Fin)&gt;0,1-SUMIFS(V_Cout,V_Mag,$A75,V_Mois,"&gt;="&amp;Periode_B_Debut,V_Mois,"&lt;="&amp;Periode_B_Fin)/SUMIFS(V_CANet,V_Mag,$A75,V_Mois,"&gt;="&amp;Periode_B_Debut,V_Mois,"&lt;="&amp;Periode_B_Fin),"")</f>
        <v/>
      </c>
      <c r="AN75" s="166">
        <f>IF(AND(ISNUMBER(AL75),ISNUMBER(AM75)),(AM75-AL75)*100,"")</f>
        <v/>
      </c>
      <c r="AO75" s="165">
        <f>IF(OR(Region_Filtre="Toutes",C75=Region_Filtre),1,0)</f>
        <v/>
      </c>
      <c r="AP75" s="156">
        <f>SUMIFS(V_CANet,V_Mag,$A75,V_Ex,Exercice_Courant,V_Canal,Crit_Canal)</f>
        <v/>
      </c>
      <c r="AQ75" s="156">
        <f>SUMIFS(V_CANet,V_Mag,$A75,V_Ex,Exercice_Precedent,V_Canal,Crit_Canal)</f>
        <v/>
      </c>
      <c r="AR75" s="165">
        <f>IF(ISNUMBER(J75),RANK(J75,$J$2:$J$121,0),"")</f>
        <v/>
      </c>
      <c r="AS75" s="165">
        <f>RANK(G75,$G$2:$G$121,0)</f>
        <v/>
      </c>
      <c r="AT75" s="165">
        <f>IF(ISNUMBER(O75),RANK(O75,$O$2:$O$121,0),"")</f>
        <v/>
      </c>
      <c r="AU75" s="165">
        <f>IF(ISNUMBER(V75),RANK(V75,$V$2:$V$121,1),"")</f>
        <v/>
      </c>
      <c r="AV75" s="167">
        <f>IF(AND(AO75=1,ISNUMBER(J75)),J75+ROW()/10^9,9)</f>
        <v/>
      </c>
      <c r="AW75" s="168">
        <f>IF(ISNUMBER(AN75),AN75+ROW()/10^7,999)</f>
        <v/>
      </c>
      <c r="AX75" s="167">
        <f>IF(ISNUMBER(W75),W75+ROW()/10^9,-1)</f>
        <v/>
      </c>
      <c r="AY75" s="167">
        <f>IF(ISNUMBER(AH75),AH75+ROW()/10^9,-1)</f>
        <v/>
      </c>
      <c r="AZ75" s="165">
        <f>IF(AK75="","",SUMPRODUCT(--($AK$2:AK75&lt;&gt;"")))</f>
        <v/>
      </c>
      <c r="BA75" s="165">
        <f>IF(AND(ISNUMBER(AN75),AN75&lt;=Seuil_Derive_Marge_Pt),1,0)</f>
        <v/>
      </c>
      <c r="BB75" s="167">
        <f>IF(ISNUMBER(S75),S75+ROW()/10^9,9)</f>
        <v/>
      </c>
    </row>
    <row r="76">
      <c r="A76" s="104">
        <f>REF_MAGASINS!A76</f>
        <v/>
      </c>
      <c r="B76" s="104">
        <f>REF_MAGASINS!C76</f>
        <v/>
      </c>
      <c r="C76" s="104">
        <f>REF_MAGASINS!D76</f>
        <v/>
      </c>
      <c r="D76" s="104">
        <f>REF_MAGASINS!E76</f>
        <v/>
      </c>
      <c r="E76" s="155">
        <f>REF_MAGASINS!K76</f>
        <v/>
      </c>
      <c r="F76" s="155">
        <f>IF(REF_MAGASINS!L76="","",REF_MAGASINS!L76)</f>
        <v/>
      </c>
      <c r="G76" s="156">
        <f>SUMIFS(V_CANet,V_Mag,$A76,V_Ex,Exercice_Courant)</f>
        <v/>
      </c>
      <c r="H76" s="156">
        <f>SUMIFS(V_Cout,V_Mag,$A76,V_Ex,Exercice_Courant)</f>
        <v/>
      </c>
      <c r="I76" s="156">
        <f>G76-H76</f>
        <v/>
      </c>
      <c r="J76" s="157">
        <f>IF(G76&gt;0,I76/G76,"")</f>
        <v/>
      </c>
      <c r="K76" s="156">
        <f>SUMIFS(V_CANet,V_Mag,$A76,V_Ex,Exercice_Precedent)</f>
        <v/>
      </c>
      <c r="L76" s="157">
        <f>IF(K76&gt;0,(K76-SUMIFS(V_Cout,V_Mag,$A76,V_Ex,Exercice_Precedent))/K76,"")</f>
        <v/>
      </c>
      <c r="M76" s="158">
        <f>IF(K76&gt;0,G76/K76-1,"")</f>
        <v/>
      </c>
      <c r="N76" s="159">
        <f>SUMIFS(V_Tickets,V_Mag,$A76,V_Ex,Exercice_Courant)</f>
        <v/>
      </c>
      <c r="O76" s="160">
        <f>IF(N76&gt;0,G76/N76,"")</f>
        <v/>
      </c>
      <c r="P76" s="159">
        <f>SUMIFS(V_Jours,V_Mag,$A76,V_Ex,Exercice_Courant,V_Canal,"Sur place")</f>
        <v/>
      </c>
      <c r="Q76" s="156">
        <f>SUMIFS(B_Budget,B_Mag,$A76,B_Mois,"&gt;="&amp;Budget_Debut,B_Mois,"&lt;="&amp;Budget_Fin)</f>
        <v/>
      </c>
      <c r="R76" s="156">
        <f>SUMIFS(V_CANet,V_Mag,$A76,V_Mois,"&gt;="&amp;Budget_Debut,V_Mois,"&lt;="&amp;Budget_Fin)</f>
        <v/>
      </c>
      <c r="S76" s="161">
        <f>IF(Q76&gt;0,R76/Q76,"")</f>
        <v/>
      </c>
      <c r="T76" s="159">
        <f>SUMIFS(S_Sorties,S_Mag,$A76,S_Ex,Exercice_Courant)</f>
        <v/>
      </c>
      <c r="U76" s="159">
        <f>SUMIFS(S_Pertes,S_Mag,$A76,S_Ex,Exercice_Courant)</f>
        <v/>
      </c>
      <c r="V76" s="157">
        <f>IF(T76&gt;0,U76/T76,"")</f>
        <v/>
      </c>
      <c r="W76" s="157">
        <f>IF(SUMIFS(S_Sorties,S_Mag,$A76)&gt;0,SUMIFS(S_Pertes,S_Mag,$A76)/SUMIFS(S_Sorties,S_Mag,$A76),"")</f>
        <v/>
      </c>
      <c r="X76" s="156">
        <f>SUMIFS(AM_Reel,AM_Mag,$A76,AM_Ex,Exercice_Courant)</f>
        <v/>
      </c>
      <c r="Y76" s="156">
        <f>SUMIFS(AM_Reseau,AM_Mag,$A76,AM_Ex,Exercice_Courant)</f>
        <v/>
      </c>
      <c r="Z76" s="162">
        <f>IF(Y76&gt;0,X76/Y76-1,"")</f>
        <v/>
      </c>
      <c r="AA76" s="161">
        <f>IF(G76&gt;0,SUMIFS(V_CANet,V_Mag,$A76,V_Ex,Exercice_Courant,V_Canal,"Livraison")/G76,"")</f>
        <v/>
      </c>
      <c r="AB76" s="159">
        <f>SUMIFS(R_Salaries,R_Mag,$A76,R_Ex,Exercice_Courant)</f>
        <v/>
      </c>
      <c r="AC76" s="163">
        <f>IF(COUNTIFS(R_Mag,$A76,R_Ex,Exercice_Courant)&gt;0,AB76/COUNTIFS(R_Mag,$A76,R_Ex,Exercice_Courant),"")</f>
        <v/>
      </c>
      <c r="AD76" s="159">
        <f>SUMIFS(R_Heures,R_Mag,$A76,R_Ex,Exercice_Courant)</f>
        <v/>
      </c>
      <c r="AE76" s="164">
        <f>IF(AB76&gt;0,SUMIFS(R_Abs,R_Mag,$A76,R_Ex,Exercice_Courant)/AB76,"")</f>
        <v/>
      </c>
      <c r="AF76" s="163">
        <f>IF(AB76&gt;0,SUMIFS(R_HS,R_Mag,$A76,R_Ex,Exercice_Courant)/AB76,"")</f>
        <v/>
      </c>
      <c r="AG76" s="160">
        <f>IF(AD76&gt;0,G76/AD76,"")</f>
        <v/>
      </c>
      <c r="AH76" s="164">
        <f>IF(SUMIFS(R_Salaries,R_Mag,$A76)&gt;0,SUMIFS(R_Abs,R_Mag,$A76)/SUMIFS(R_Salaries,R_Mag,$A76),"")</f>
        <v/>
      </c>
      <c r="AI76" s="163">
        <f>IF(SUMIFS(R_Salaries,R_Mag,$A76)&gt;0,SUMIFS(R_HS,R_Mag,$A76)/SUMIFS(R_Salaries,R_Mag,$A76),"")</f>
        <v/>
      </c>
      <c r="AJ76" s="165">
        <f>IF(AND(E76&lt;=Debut_N1,OR(F76="",F76&gt;=Fin_Exercice)),1,0)</f>
        <v/>
      </c>
      <c r="AK76" s="104">
        <f>IF(E76&gt;Debut_N1,"Ouverture",IF(AND(F76&lt;&gt;"",F76&lt;=Fin_Exercice),"Fermeture",""))</f>
        <v/>
      </c>
      <c r="AL76" s="157">
        <f>IF(SUMIFS(V_CANet,V_Mag,$A76,V_Mois,"&gt;="&amp;Periode_A_Debut,V_Mois,"&lt;="&amp;Periode_A_Fin)&gt;0,1-SUMIFS(V_Cout,V_Mag,$A76,V_Mois,"&gt;="&amp;Periode_A_Debut,V_Mois,"&lt;="&amp;Periode_A_Fin)/SUMIFS(V_CANet,V_Mag,$A76,V_Mois,"&gt;="&amp;Periode_A_Debut,V_Mois,"&lt;="&amp;Periode_A_Fin),"")</f>
        <v/>
      </c>
      <c r="AM76" s="157">
        <f>IF(SUMIFS(V_CANet,V_Mag,$A76,V_Mois,"&gt;="&amp;Periode_B_Debut,V_Mois,"&lt;="&amp;Periode_B_Fin)&gt;0,1-SUMIFS(V_Cout,V_Mag,$A76,V_Mois,"&gt;="&amp;Periode_B_Debut,V_Mois,"&lt;="&amp;Periode_B_Fin)/SUMIFS(V_CANet,V_Mag,$A76,V_Mois,"&gt;="&amp;Periode_B_Debut,V_Mois,"&lt;="&amp;Periode_B_Fin),"")</f>
        <v/>
      </c>
      <c r="AN76" s="166">
        <f>IF(AND(ISNUMBER(AL76),ISNUMBER(AM76)),(AM76-AL76)*100,"")</f>
        <v/>
      </c>
      <c r="AO76" s="165">
        <f>IF(OR(Region_Filtre="Toutes",C76=Region_Filtre),1,0)</f>
        <v/>
      </c>
      <c r="AP76" s="156">
        <f>SUMIFS(V_CANet,V_Mag,$A76,V_Ex,Exercice_Courant,V_Canal,Crit_Canal)</f>
        <v/>
      </c>
      <c r="AQ76" s="156">
        <f>SUMIFS(V_CANet,V_Mag,$A76,V_Ex,Exercice_Precedent,V_Canal,Crit_Canal)</f>
        <v/>
      </c>
      <c r="AR76" s="165">
        <f>IF(ISNUMBER(J76),RANK(J76,$J$2:$J$121,0),"")</f>
        <v/>
      </c>
      <c r="AS76" s="165">
        <f>RANK(G76,$G$2:$G$121,0)</f>
        <v/>
      </c>
      <c r="AT76" s="165">
        <f>IF(ISNUMBER(O76),RANK(O76,$O$2:$O$121,0),"")</f>
        <v/>
      </c>
      <c r="AU76" s="165">
        <f>IF(ISNUMBER(V76),RANK(V76,$V$2:$V$121,1),"")</f>
        <v/>
      </c>
      <c r="AV76" s="167">
        <f>IF(AND(AO76=1,ISNUMBER(J76)),J76+ROW()/10^9,9)</f>
        <v/>
      </c>
      <c r="AW76" s="168">
        <f>IF(ISNUMBER(AN76),AN76+ROW()/10^7,999)</f>
        <v/>
      </c>
      <c r="AX76" s="167">
        <f>IF(ISNUMBER(W76),W76+ROW()/10^9,-1)</f>
        <v/>
      </c>
      <c r="AY76" s="167">
        <f>IF(ISNUMBER(AH76),AH76+ROW()/10^9,-1)</f>
        <v/>
      </c>
      <c r="AZ76" s="165">
        <f>IF(AK76="","",SUMPRODUCT(--($AK$2:AK76&lt;&gt;"")))</f>
        <v/>
      </c>
      <c r="BA76" s="165">
        <f>IF(AND(ISNUMBER(AN76),AN76&lt;=Seuil_Derive_Marge_Pt),1,0)</f>
        <v/>
      </c>
      <c r="BB76" s="167">
        <f>IF(ISNUMBER(S76),S76+ROW()/10^9,9)</f>
        <v/>
      </c>
    </row>
    <row r="77">
      <c r="A77" s="104">
        <f>REF_MAGASINS!A77</f>
        <v/>
      </c>
      <c r="B77" s="104">
        <f>REF_MAGASINS!C77</f>
        <v/>
      </c>
      <c r="C77" s="104">
        <f>REF_MAGASINS!D77</f>
        <v/>
      </c>
      <c r="D77" s="104">
        <f>REF_MAGASINS!E77</f>
        <v/>
      </c>
      <c r="E77" s="155">
        <f>REF_MAGASINS!K77</f>
        <v/>
      </c>
      <c r="F77" s="155">
        <f>IF(REF_MAGASINS!L77="","",REF_MAGASINS!L77)</f>
        <v/>
      </c>
      <c r="G77" s="156">
        <f>SUMIFS(V_CANet,V_Mag,$A77,V_Ex,Exercice_Courant)</f>
        <v/>
      </c>
      <c r="H77" s="156">
        <f>SUMIFS(V_Cout,V_Mag,$A77,V_Ex,Exercice_Courant)</f>
        <v/>
      </c>
      <c r="I77" s="156">
        <f>G77-H77</f>
        <v/>
      </c>
      <c r="J77" s="157">
        <f>IF(G77&gt;0,I77/G77,"")</f>
        <v/>
      </c>
      <c r="K77" s="156">
        <f>SUMIFS(V_CANet,V_Mag,$A77,V_Ex,Exercice_Precedent)</f>
        <v/>
      </c>
      <c r="L77" s="157">
        <f>IF(K77&gt;0,(K77-SUMIFS(V_Cout,V_Mag,$A77,V_Ex,Exercice_Precedent))/K77,"")</f>
        <v/>
      </c>
      <c r="M77" s="158">
        <f>IF(K77&gt;0,G77/K77-1,"")</f>
        <v/>
      </c>
      <c r="N77" s="159">
        <f>SUMIFS(V_Tickets,V_Mag,$A77,V_Ex,Exercice_Courant)</f>
        <v/>
      </c>
      <c r="O77" s="160">
        <f>IF(N77&gt;0,G77/N77,"")</f>
        <v/>
      </c>
      <c r="P77" s="159">
        <f>SUMIFS(V_Jours,V_Mag,$A77,V_Ex,Exercice_Courant,V_Canal,"Sur place")</f>
        <v/>
      </c>
      <c r="Q77" s="156">
        <f>SUMIFS(B_Budget,B_Mag,$A77,B_Mois,"&gt;="&amp;Budget_Debut,B_Mois,"&lt;="&amp;Budget_Fin)</f>
        <v/>
      </c>
      <c r="R77" s="156">
        <f>SUMIFS(V_CANet,V_Mag,$A77,V_Mois,"&gt;="&amp;Budget_Debut,V_Mois,"&lt;="&amp;Budget_Fin)</f>
        <v/>
      </c>
      <c r="S77" s="161">
        <f>IF(Q77&gt;0,R77/Q77,"")</f>
        <v/>
      </c>
      <c r="T77" s="159">
        <f>SUMIFS(S_Sorties,S_Mag,$A77,S_Ex,Exercice_Courant)</f>
        <v/>
      </c>
      <c r="U77" s="159">
        <f>SUMIFS(S_Pertes,S_Mag,$A77,S_Ex,Exercice_Courant)</f>
        <v/>
      </c>
      <c r="V77" s="157">
        <f>IF(T77&gt;0,U77/T77,"")</f>
        <v/>
      </c>
      <c r="W77" s="157">
        <f>IF(SUMIFS(S_Sorties,S_Mag,$A77)&gt;0,SUMIFS(S_Pertes,S_Mag,$A77)/SUMIFS(S_Sorties,S_Mag,$A77),"")</f>
        <v/>
      </c>
      <c r="X77" s="156">
        <f>SUMIFS(AM_Reel,AM_Mag,$A77,AM_Ex,Exercice_Courant)</f>
        <v/>
      </c>
      <c r="Y77" s="156">
        <f>SUMIFS(AM_Reseau,AM_Mag,$A77,AM_Ex,Exercice_Courant)</f>
        <v/>
      </c>
      <c r="Z77" s="162">
        <f>IF(Y77&gt;0,X77/Y77-1,"")</f>
        <v/>
      </c>
      <c r="AA77" s="161">
        <f>IF(G77&gt;0,SUMIFS(V_CANet,V_Mag,$A77,V_Ex,Exercice_Courant,V_Canal,"Livraison")/G77,"")</f>
        <v/>
      </c>
      <c r="AB77" s="159">
        <f>SUMIFS(R_Salaries,R_Mag,$A77,R_Ex,Exercice_Courant)</f>
        <v/>
      </c>
      <c r="AC77" s="163">
        <f>IF(COUNTIFS(R_Mag,$A77,R_Ex,Exercice_Courant)&gt;0,AB77/COUNTIFS(R_Mag,$A77,R_Ex,Exercice_Courant),"")</f>
        <v/>
      </c>
      <c r="AD77" s="159">
        <f>SUMIFS(R_Heures,R_Mag,$A77,R_Ex,Exercice_Courant)</f>
        <v/>
      </c>
      <c r="AE77" s="164">
        <f>IF(AB77&gt;0,SUMIFS(R_Abs,R_Mag,$A77,R_Ex,Exercice_Courant)/AB77,"")</f>
        <v/>
      </c>
      <c r="AF77" s="163">
        <f>IF(AB77&gt;0,SUMIFS(R_HS,R_Mag,$A77,R_Ex,Exercice_Courant)/AB77,"")</f>
        <v/>
      </c>
      <c r="AG77" s="160">
        <f>IF(AD77&gt;0,G77/AD77,"")</f>
        <v/>
      </c>
      <c r="AH77" s="164">
        <f>IF(SUMIFS(R_Salaries,R_Mag,$A77)&gt;0,SUMIFS(R_Abs,R_Mag,$A77)/SUMIFS(R_Salaries,R_Mag,$A77),"")</f>
        <v/>
      </c>
      <c r="AI77" s="163">
        <f>IF(SUMIFS(R_Salaries,R_Mag,$A77)&gt;0,SUMIFS(R_HS,R_Mag,$A77)/SUMIFS(R_Salaries,R_Mag,$A77),"")</f>
        <v/>
      </c>
      <c r="AJ77" s="165">
        <f>IF(AND(E77&lt;=Debut_N1,OR(F77="",F77&gt;=Fin_Exercice)),1,0)</f>
        <v/>
      </c>
      <c r="AK77" s="104">
        <f>IF(E77&gt;Debut_N1,"Ouverture",IF(AND(F77&lt;&gt;"",F77&lt;=Fin_Exercice),"Fermeture",""))</f>
        <v/>
      </c>
      <c r="AL77" s="157">
        <f>IF(SUMIFS(V_CANet,V_Mag,$A77,V_Mois,"&gt;="&amp;Periode_A_Debut,V_Mois,"&lt;="&amp;Periode_A_Fin)&gt;0,1-SUMIFS(V_Cout,V_Mag,$A77,V_Mois,"&gt;="&amp;Periode_A_Debut,V_Mois,"&lt;="&amp;Periode_A_Fin)/SUMIFS(V_CANet,V_Mag,$A77,V_Mois,"&gt;="&amp;Periode_A_Debut,V_Mois,"&lt;="&amp;Periode_A_Fin),"")</f>
        <v/>
      </c>
      <c r="AM77" s="157">
        <f>IF(SUMIFS(V_CANet,V_Mag,$A77,V_Mois,"&gt;="&amp;Periode_B_Debut,V_Mois,"&lt;="&amp;Periode_B_Fin)&gt;0,1-SUMIFS(V_Cout,V_Mag,$A77,V_Mois,"&gt;="&amp;Periode_B_Debut,V_Mois,"&lt;="&amp;Periode_B_Fin)/SUMIFS(V_CANet,V_Mag,$A77,V_Mois,"&gt;="&amp;Periode_B_Debut,V_Mois,"&lt;="&amp;Periode_B_Fin),"")</f>
        <v/>
      </c>
      <c r="AN77" s="166">
        <f>IF(AND(ISNUMBER(AL77),ISNUMBER(AM77)),(AM77-AL77)*100,"")</f>
        <v/>
      </c>
      <c r="AO77" s="165">
        <f>IF(OR(Region_Filtre="Toutes",C77=Region_Filtre),1,0)</f>
        <v/>
      </c>
      <c r="AP77" s="156">
        <f>SUMIFS(V_CANet,V_Mag,$A77,V_Ex,Exercice_Courant,V_Canal,Crit_Canal)</f>
        <v/>
      </c>
      <c r="AQ77" s="156">
        <f>SUMIFS(V_CANet,V_Mag,$A77,V_Ex,Exercice_Precedent,V_Canal,Crit_Canal)</f>
        <v/>
      </c>
      <c r="AR77" s="165">
        <f>IF(ISNUMBER(J77),RANK(J77,$J$2:$J$121,0),"")</f>
        <v/>
      </c>
      <c r="AS77" s="165">
        <f>RANK(G77,$G$2:$G$121,0)</f>
        <v/>
      </c>
      <c r="AT77" s="165">
        <f>IF(ISNUMBER(O77),RANK(O77,$O$2:$O$121,0),"")</f>
        <v/>
      </c>
      <c r="AU77" s="165">
        <f>IF(ISNUMBER(V77),RANK(V77,$V$2:$V$121,1),"")</f>
        <v/>
      </c>
      <c r="AV77" s="167">
        <f>IF(AND(AO77=1,ISNUMBER(J77)),J77+ROW()/10^9,9)</f>
        <v/>
      </c>
      <c r="AW77" s="168">
        <f>IF(ISNUMBER(AN77),AN77+ROW()/10^7,999)</f>
        <v/>
      </c>
      <c r="AX77" s="167">
        <f>IF(ISNUMBER(W77),W77+ROW()/10^9,-1)</f>
        <v/>
      </c>
      <c r="AY77" s="167">
        <f>IF(ISNUMBER(AH77),AH77+ROW()/10^9,-1)</f>
        <v/>
      </c>
      <c r="AZ77" s="165">
        <f>IF(AK77="","",SUMPRODUCT(--($AK$2:AK77&lt;&gt;"")))</f>
        <v/>
      </c>
      <c r="BA77" s="165">
        <f>IF(AND(ISNUMBER(AN77),AN77&lt;=Seuil_Derive_Marge_Pt),1,0)</f>
        <v/>
      </c>
      <c r="BB77" s="167">
        <f>IF(ISNUMBER(S77),S77+ROW()/10^9,9)</f>
        <v/>
      </c>
    </row>
    <row r="78">
      <c r="A78" s="104">
        <f>REF_MAGASINS!A78</f>
        <v/>
      </c>
      <c r="B78" s="104">
        <f>REF_MAGASINS!C78</f>
        <v/>
      </c>
      <c r="C78" s="104">
        <f>REF_MAGASINS!D78</f>
        <v/>
      </c>
      <c r="D78" s="104">
        <f>REF_MAGASINS!E78</f>
        <v/>
      </c>
      <c r="E78" s="155">
        <f>REF_MAGASINS!K78</f>
        <v/>
      </c>
      <c r="F78" s="155">
        <f>IF(REF_MAGASINS!L78="","",REF_MAGASINS!L78)</f>
        <v/>
      </c>
      <c r="G78" s="156">
        <f>SUMIFS(V_CANet,V_Mag,$A78,V_Ex,Exercice_Courant)</f>
        <v/>
      </c>
      <c r="H78" s="156">
        <f>SUMIFS(V_Cout,V_Mag,$A78,V_Ex,Exercice_Courant)</f>
        <v/>
      </c>
      <c r="I78" s="156">
        <f>G78-H78</f>
        <v/>
      </c>
      <c r="J78" s="157">
        <f>IF(G78&gt;0,I78/G78,"")</f>
        <v/>
      </c>
      <c r="K78" s="156">
        <f>SUMIFS(V_CANet,V_Mag,$A78,V_Ex,Exercice_Precedent)</f>
        <v/>
      </c>
      <c r="L78" s="157">
        <f>IF(K78&gt;0,(K78-SUMIFS(V_Cout,V_Mag,$A78,V_Ex,Exercice_Precedent))/K78,"")</f>
        <v/>
      </c>
      <c r="M78" s="158">
        <f>IF(K78&gt;0,G78/K78-1,"")</f>
        <v/>
      </c>
      <c r="N78" s="159">
        <f>SUMIFS(V_Tickets,V_Mag,$A78,V_Ex,Exercice_Courant)</f>
        <v/>
      </c>
      <c r="O78" s="160">
        <f>IF(N78&gt;0,G78/N78,"")</f>
        <v/>
      </c>
      <c r="P78" s="159">
        <f>SUMIFS(V_Jours,V_Mag,$A78,V_Ex,Exercice_Courant,V_Canal,"Sur place")</f>
        <v/>
      </c>
      <c r="Q78" s="156">
        <f>SUMIFS(B_Budget,B_Mag,$A78,B_Mois,"&gt;="&amp;Budget_Debut,B_Mois,"&lt;="&amp;Budget_Fin)</f>
        <v/>
      </c>
      <c r="R78" s="156">
        <f>SUMIFS(V_CANet,V_Mag,$A78,V_Mois,"&gt;="&amp;Budget_Debut,V_Mois,"&lt;="&amp;Budget_Fin)</f>
        <v/>
      </c>
      <c r="S78" s="161">
        <f>IF(Q78&gt;0,R78/Q78,"")</f>
        <v/>
      </c>
      <c r="T78" s="159">
        <f>SUMIFS(S_Sorties,S_Mag,$A78,S_Ex,Exercice_Courant)</f>
        <v/>
      </c>
      <c r="U78" s="159">
        <f>SUMIFS(S_Pertes,S_Mag,$A78,S_Ex,Exercice_Courant)</f>
        <v/>
      </c>
      <c r="V78" s="157">
        <f>IF(T78&gt;0,U78/T78,"")</f>
        <v/>
      </c>
      <c r="W78" s="157">
        <f>IF(SUMIFS(S_Sorties,S_Mag,$A78)&gt;0,SUMIFS(S_Pertes,S_Mag,$A78)/SUMIFS(S_Sorties,S_Mag,$A78),"")</f>
        <v/>
      </c>
      <c r="X78" s="156">
        <f>SUMIFS(AM_Reel,AM_Mag,$A78,AM_Ex,Exercice_Courant)</f>
        <v/>
      </c>
      <c r="Y78" s="156">
        <f>SUMIFS(AM_Reseau,AM_Mag,$A78,AM_Ex,Exercice_Courant)</f>
        <v/>
      </c>
      <c r="Z78" s="162">
        <f>IF(Y78&gt;0,X78/Y78-1,"")</f>
        <v/>
      </c>
      <c r="AA78" s="161">
        <f>IF(G78&gt;0,SUMIFS(V_CANet,V_Mag,$A78,V_Ex,Exercice_Courant,V_Canal,"Livraison")/G78,"")</f>
        <v/>
      </c>
      <c r="AB78" s="159">
        <f>SUMIFS(R_Salaries,R_Mag,$A78,R_Ex,Exercice_Courant)</f>
        <v/>
      </c>
      <c r="AC78" s="163">
        <f>IF(COUNTIFS(R_Mag,$A78,R_Ex,Exercice_Courant)&gt;0,AB78/COUNTIFS(R_Mag,$A78,R_Ex,Exercice_Courant),"")</f>
        <v/>
      </c>
      <c r="AD78" s="159">
        <f>SUMIFS(R_Heures,R_Mag,$A78,R_Ex,Exercice_Courant)</f>
        <v/>
      </c>
      <c r="AE78" s="164">
        <f>IF(AB78&gt;0,SUMIFS(R_Abs,R_Mag,$A78,R_Ex,Exercice_Courant)/AB78,"")</f>
        <v/>
      </c>
      <c r="AF78" s="163">
        <f>IF(AB78&gt;0,SUMIFS(R_HS,R_Mag,$A78,R_Ex,Exercice_Courant)/AB78,"")</f>
        <v/>
      </c>
      <c r="AG78" s="160">
        <f>IF(AD78&gt;0,G78/AD78,"")</f>
        <v/>
      </c>
      <c r="AH78" s="164">
        <f>IF(SUMIFS(R_Salaries,R_Mag,$A78)&gt;0,SUMIFS(R_Abs,R_Mag,$A78)/SUMIFS(R_Salaries,R_Mag,$A78),"")</f>
        <v/>
      </c>
      <c r="AI78" s="163">
        <f>IF(SUMIFS(R_Salaries,R_Mag,$A78)&gt;0,SUMIFS(R_HS,R_Mag,$A78)/SUMIFS(R_Salaries,R_Mag,$A78),"")</f>
        <v/>
      </c>
      <c r="AJ78" s="165">
        <f>IF(AND(E78&lt;=Debut_N1,OR(F78="",F78&gt;=Fin_Exercice)),1,0)</f>
        <v/>
      </c>
      <c r="AK78" s="104">
        <f>IF(E78&gt;Debut_N1,"Ouverture",IF(AND(F78&lt;&gt;"",F78&lt;=Fin_Exercice),"Fermeture",""))</f>
        <v/>
      </c>
      <c r="AL78" s="157">
        <f>IF(SUMIFS(V_CANet,V_Mag,$A78,V_Mois,"&gt;="&amp;Periode_A_Debut,V_Mois,"&lt;="&amp;Periode_A_Fin)&gt;0,1-SUMIFS(V_Cout,V_Mag,$A78,V_Mois,"&gt;="&amp;Periode_A_Debut,V_Mois,"&lt;="&amp;Periode_A_Fin)/SUMIFS(V_CANet,V_Mag,$A78,V_Mois,"&gt;="&amp;Periode_A_Debut,V_Mois,"&lt;="&amp;Periode_A_Fin),"")</f>
        <v/>
      </c>
      <c r="AM78" s="157">
        <f>IF(SUMIFS(V_CANet,V_Mag,$A78,V_Mois,"&gt;="&amp;Periode_B_Debut,V_Mois,"&lt;="&amp;Periode_B_Fin)&gt;0,1-SUMIFS(V_Cout,V_Mag,$A78,V_Mois,"&gt;="&amp;Periode_B_Debut,V_Mois,"&lt;="&amp;Periode_B_Fin)/SUMIFS(V_CANet,V_Mag,$A78,V_Mois,"&gt;="&amp;Periode_B_Debut,V_Mois,"&lt;="&amp;Periode_B_Fin),"")</f>
        <v/>
      </c>
      <c r="AN78" s="166">
        <f>IF(AND(ISNUMBER(AL78),ISNUMBER(AM78)),(AM78-AL78)*100,"")</f>
        <v/>
      </c>
      <c r="AO78" s="165">
        <f>IF(OR(Region_Filtre="Toutes",C78=Region_Filtre),1,0)</f>
        <v/>
      </c>
      <c r="AP78" s="156">
        <f>SUMIFS(V_CANet,V_Mag,$A78,V_Ex,Exercice_Courant,V_Canal,Crit_Canal)</f>
        <v/>
      </c>
      <c r="AQ78" s="156">
        <f>SUMIFS(V_CANet,V_Mag,$A78,V_Ex,Exercice_Precedent,V_Canal,Crit_Canal)</f>
        <v/>
      </c>
      <c r="AR78" s="165">
        <f>IF(ISNUMBER(J78),RANK(J78,$J$2:$J$121,0),"")</f>
        <v/>
      </c>
      <c r="AS78" s="165">
        <f>RANK(G78,$G$2:$G$121,0)</f>
        <v/>
      </c>
      <c r="AT78" s="165">
        <f>IF(ISNUMBER(O78),RANK(O78,$O$2:$O$121,0),"")</f>
        <v/>
      </c>
      <c r="AU78" s="165">
        <f>IF(ISNUMBER(V78),RANK(V78,$V$2:$V$121,1),"")</f>
        <v/>
      </c>
      <c r="AV78" s="167">
        <f>IF(AND(AO78=1,ISNUMBER(J78)),J78+ROW()/10^9,9)</f>
        <v/>
      </c>
      <c r="AW78" s="168">
        <f>IF(ISNUMBER(AN78),AN78+ROW()/10^7,999)</f>
        <v/>
      </c>
      <c r="AX78" s="167">
        <f>IF(ISNUMBER(W78),W78+ROW()/10^9,-1)</f>
        <v/>
      </c>
      <c r="AY78" s="167">
        <f>IF(ISNUMBER(AH78),AH78+ROW()/10^9,-1)</f>
        <v/>
      </c>
      <c r="AZ78" s="165">
        <f>IF(AK78="","",SUMPRODUCT(--($AK$2:AK78&lt;&gt;"")))</f>
        <v/>
      </c>
      <c r="BA78" s="165">
        <f>IF(AND(ISNUMBER(AN78),AN78&lt;=Seuil_Derive_Marge_Pt),1,0)</f>
        <v/>
      </c>
      <c r="BB78" s="167">
        <f>IF(ISNUMBER(S78),S78+ROW()/10^9,9)</f>
        <v/>
      </c>
    </row>
    <row r="79">
      <c r="A79" s="104">
        <f>REF_MAGASINS!A79</f>
        <v/>
      </c>
      <c r="B79" s="104">
        <f>REF_MAGASINS!C79</f>
        <v/>
      </c>
      <c r="C79" s="104">
        <f>REF_MAGASINS!D79</f>
        <v/>
      </c>
      <c r="D79" s="104">
        <f>REF_MAGASINS!E79</f>
        <v/>
      </c>
      <c r="E79" s="155">
        <f>REF_MAGASINS!K79</f>
        <v/>
      </c>
      <c r="F79" s="155">
        <f>IF(REF_MAGASINS!L79="","",REF_MAGASINS!L79)</f>
        <v/>
      </c>
      <c r="G79" s="156">
        <f>SUMIFS(V_CANet,V_Mag,$A79,V_Ex,Exercice_Courant)</f>
        <v/>
      </c>
      <c r="H79" s="156">
        <f>SUMIFS(V_Cout,V_Mag,$A79,V_Ex,Exercice_Courant)</f>
        <v/>
      </c>
      <c r="I79" s="156">
        <f>G79-H79</f>
        <v/>
      </c>
      <c r="J79" s="157">
        <f>IF(G79&gt;0,I79/G79,"")</f>
        <v/>
      </c>
      <c r="K79" s="156">
        <f>SUMIFS(V_CANet,V_Mag,$A79,V_Ex,Exercice_Precedent)</f>
        <v/>
      </c>
      <c r="L79" s="157">
        <f>IF(K79&gt;0,(K79-SUMIFS(V_Cout,V_Mag,$A79,V_Ex,Exercice_Precedent))/K79,"")</f>
        <v/>
      </c>
      <c r="M79" s="158">
        <f>IF(K79&gt;0,G79/K79-1,"")</f>
        <v/>
      </c>
      <c r="N79" s="159">
        <f>SUMIFS(V_Tickets,V_Mag,$A79,V_Ex,Exercice_Courant)</f>
        <v/>
      </c>
      <c r="O79" s="160">
        <f>IF(N79&gt;0,G79/N79,"")</f>
        <v/>
      </c>
      <c r="P79" s="159">
        <f>SUMIFS(V_Jours,V_Mag,$A79,V_Ex,Exercice_Courant,V_Canal,"Sur place")</f>
        <v/>
      </c>
      <c r="Q79" s="156">
        <f>SUMIFS(B_Budget,B_Mag,$A79,B_Mois,"&gt;="&amp;Budget_Debut,B_Mois,"&lt;="&amp;Budget_Fin)</f>
        <v/>
      </c>
      <c r="R79" s="156">
        <f>SUMIFS(V_CANet,V_Mag,$A79,V_Mois,"&gt;="&amp;Budget_Debut,V_Mois,"&lt;="&amp;Budget_Fin)</f>
        <v/>
      </c>
      <c r="S79" s="161">
        <f>IF(Q79&gt;0,R79/Q79,"")</f>
        <v/>
      </c>
      <c r="T79" s="159">
        <f>SUMIFS(S_Sorties,S_Mag,$A79,S_Ex,Exercice_Courant)</f>
        <v/>
      </c>
      <c r="U79" s="159">
        <f>SUMIFS(S_Pertes,S_Mag,$A79,S_Ex,Exercice_Courant)</f>
        <v/>
      </c>
      <c r="V79" s="157">
        <f>IF(T79&gt;0,U79/T79,"")</f>
        <v/>
      </c>
      <c r="W79" s="157">
        <f>IF(SUMIFS(S_Sorties,S_Mag,$A79)&gt;0,SUMIFS(S_Pertes,S_Mag,$A79)/SUMIFS(S_Sorties,S_Mag,$A79),"")</f>
        <v/>
      </c>
      <c r="X79" s="156">
        <f>SUMIFS(AM_Reel,AM_Mag,$A79,AM_Ex,Exercice_Courant)</f>
        <v/>
      </c>
      <c r="Y79" s="156">
        <f>SUMIFS(AM_Reseau,AM_Mag,$A79,AM_Ex,Exercice_Courant)</f>
        <v/>
      </c>
      <c r="Z79" s="162">
        <f>IF(Y79&gt;0,X79/Y79-1,"")</f>
        <v/>
      </c>
      <c r="AA79" s="161">
        <f>IF(G79&gt;0,SUMIFS(V_CANet,V_Mag,$A79,V_Ex,Exercice_Courant,V_Canal,"Livraison")/G79,"")</f>
        <v/>
      </c>
      <c r="AB79" s="159">
        <f>SUMIFS(R_Salaries,R_Mag,$A79,R_Ex,Exercice_Courant)</f>
        <v/>
      </c>
      <c r="AC79" s="163">
        <f>IF(COUNTIFS(R_Mag,$A79,R_Ex,Exercice_Courant)&gt;0,AB79/COUNTIFS(R_Mag,$A79,R_Ex,Exercice_Courant),"")</f>
        <v/>
      </c>
      <c r="AD79" s="159">
        <f>SUMIFS(R_Heures,R_Mag,$A79,R_Ex,Exercice_Courant)</f>
        <v/>
      </c>
      <c r="AE79" s="164">
        <f>IF(AB79&gt;0,SUMIFS(R_Abs,R_Mag,$A79,R_Ex,Exercice_Courant)/AB79,"")</f>
        <v/>
      </c>
      <c r="AF79" s="163">
        <f>IF(AB79&gt;0,SUMIFS(R_HS,R_Mag,$A79,R_Ex,Exercice_Courant)/AB79,"")</f>
        <v/>
      </c>
      <c r="AG79" s="160">
        <f>IF(AD79&gt;0,G79/AD79,"")</f>
        <v/>
      </c>
      <c r="AH79" s="164">
        <f>IF(SUMIFS(R_Salaries,R_Mag,$A79)&gt;0,SUMIFS(R_Abs,R_Mag,$A79)/SUMIFS(R_Salaries,R_Mag,$A79),"")</f>
        <v/>
      </c>
      <c r="AI79" s="163">
        <f>IF(SUMIFS(R_Salaries,R_Mag,$A79)&gt;0,SUMIFS(R_HS,R_Mag,$A79)/SUMIFS(R_Salaries,R_Mag,$A79),"")</f>
        <v/>
      </c>
      <c r="AJ79" s="165">
        <f>IF(AND(E79&lt;=Debut_N1,OR(F79="",F79&gt;=Fin_Exercice)),1,0)</f>
        <v/>
      </c>
      <c r="AK79" s="104">
        <f>IF(E79&gt;Debut_N1,"Ouverture",IF(AND(F79&lt;&gt;"",F79&lt;=Fin_Exercice),"Fermeture",""))</f>
        <v/>
      </c>
      <c r="AL79" s="157">
        <f>IF(SUMIFS(V_CANet,V_Mag,$A79,V_Mois,"&gt;="&amp;Periode_A_Debut,V_Mois,"&lt;="&amp;Periode_A_Fin)&gt;0,1-SUMIFS(V_Cout,V_Mag,$A79,V_Mois,"&gt;="&amp;Periode_A_Debut,V_Mois,"&lt;="&amp;Periode_A_Fin)/SUMIFS(V_CANet,V_Mag,$A79,V_Mois,"&gt;="&amp;Periode_A_Debut,V_Mois,"&lt;="&amp;Periode_A_Fin),"")</f>
        <v/>
      </c>
      <c r="AM79" s="157">
        <f>IF(SUMIFS(V_CANet,V_Mag,$A79,V_Mois,"&gt;="&amp;Periode_B_Debut,V_Mois,"&lt;="&amp;Periode_B_Fin)&gt;0,1-SUMIFS(V_Cout,V_Mag,$A79,V_Mois,"&gt;="&amp;Periode_B_Debut,V_Mois,"&lt;="&amp;Periode_B_Fin)/SUMIFS(V_CANet,V_Mag,$A79,V_Mois,"&gt;="&amp;Periode_B_Debut,V_Mois,"&lt;="&amp;Periode_B_Fin),"")</f>
        <v/>
      </c>
      <c r="AN79" s="166">
        <f>IF(AND(ISNUMBER(AL79),ISNUMBER(AM79)),(AM79-AL79)*100,"")</f>
        <v/>
      </c>
      <c r="AO79" s="165">
        <f>IF(OR(Region_Filtre="Toutes",C79=Region_Filtre),1,0)</f>
        <v/>
      </c>
      <c r="AP79" s="156">
        <f>SUMIFS(V_CANet,V_Mag,$A79,V_Ex,Exercice_Courant,V_Canal,Crit_Canal)</f>
        <v/>
      </c>
      <c r="AQ79" s="156">
        <f>SUMIFS(V_CANet,V_Mag,$A79,V_Ex,Exercice_Precedent,V_Canal,Crit_Canal)</f>
        <v/>
      </c>
      <c r="AR79" s="165">
        <f>IF(ISNUMBER(J79),RANK(J79,$J$2:$J$121,0),"")</f>
        <v/>
      </c>
      <c r="AS79" s="165">
        <f>RANK(G79,$G$2:$G$121,0)</f>
        <v/>
      </c>
      <c r="AT79" s="165">
        <f>IF(ISNUMBER(O79),RANK(O79,$O$2:$O$121,0),"")</f>
        <v/>
      </c>
      <c r="AU79" s="165">
        <f>IF(ISNUMBER(V79),RANK(V79,$V$2:$V$121,1),"")</f>
        <v/>
      </c>
      <c r="AV79" s="167">
        <f>IF(AND(AO79=1,ISNUMBER(J79)),J79+ROW()/10^9,9)</f>
        <v/>
      </c>
      <c r="AW79" s="168">
        <f>IF(ISNUMBER(AN79),AN79+ROW()/10^7,999)</f>
        <v/>
      </c>
      <c r="AX79" s="167">
        <f>IF(ISNUMBER(W79),W79+ROW()/10^9,-1)</f>
        <v/>
      </c>
      <c r="AY79" s="167">
        <f>IF(ISNUMBER(AH79),AH79+ROW()/10^9,-1)</f>
        <v/>
      </c>
      <c r="AZ79" s="165">
        <f>IF(AK79="","",SUMPRODUCT(--($AK$2:AK79&lt;&gt;"")))</f>
        <v/>
      </c>
      <c r="BA79" s="165">
        <f>IF(AND(ISNUMBER(AN79),AN79&lt;=Seuil_Derive_Marge_Pt),1,0)</f>
        <v/>
      </c>
      <c r="BB79" s="167">
        <f>IF(ISNUMBER(S79),S79+ROW()/10^9,9)</f>
        <v/>
      </c>
    </row>
    <row r="80">
      <c r="A80" s="104">
        <f>REF_MAGASINS!A80</f>
        <v/>
      </c>
      <c r="B80" s="104">
        <f>REF_MAGASINS!C80</f>
        <v/>
      </c>
      <c r="C80" s="104">
        <f>REF_MAGASINS!D80</f>
        <v/>
      </c>
      <c r="D80" s="104">
        <f>REF_MAGASINS!E80</f>
        <v/>
      </c>
      <c r="E80" s="155">
        <f>REF_MAGASINS!K80</f>
        <v/>
      </c>
      <c r="F80" s="155">
        <f>IF(REF_MAGASINS!L80="","",REF_MAGASINS!L80)</f>
        <v/>
      </c>
      <c r="G80" s="156">
        <f>SUMIFS(V_CANet,V_Mag,$A80,V_Ex,Exercice_Courant)</f>
        <v/>
      </c>
      <c r="H80" s="156">
        <f>SUMIFS(V_Cout,V_Mag,$A80,V_Ex,Exercice_Courant)</f>
        <v/>
      </c>
      <c r="I80" s="156">
        <f>G80-H80</f>
        <v/>
      </c>
      <c r="J80" s="157">
        <f>IF(G80&gt;0,I80/G80,"")</f>
        <v/>
      </c>
      <c r="K80" s="156">
        <f>SUMIFS(V_CANet,V_Mag,$A80,V_Ex,Exercice_Precedent)</f>
        <v/>
      </c>
      <c r="L80" s="157">
        <f>IF(K80&gt;0,(K80-SUMIFS(V_Cout,V_Mag,$A80,V_Ex,Exercice_Precedent))/K80,"")</f>
        <v/>
      </c>
      <c r="M80" s="158">
        <f>IF(K80&gt;0,G80/K80-1,"")</f>
        <v/>
      </c>
      <c r="N80" s="159">
        <f>SUMIFS(V_Tickets,V_Mag,$A80,V_Ex,Exercice_Courant)</f>
        <v/>
      </c>
      <c r="O80" s="160">
        <f>IF(N80&gt;0,G80/N80,"")</f>
        <v/>
      </c>
      <c r="P80" s="159">
        <f>SUMIFS(V_Jours,V_Mag,$A80,V_Ex,Exercice_Courant,V_Canal,"Sur place")</f>
        <v/>
      </c>
      <c r="Q80" s="156">
        <f>SUMIFS(B_Budget,B_Mag,$A80,B_Mois,"&gt;="&amp;Budget_Debut,B_Mois,"&lt;="&amp;Budget_Fin)</f>
        <v/>
      </c>
      <c r="R80" s="156">
        <f>SUMIFS(V_CANet,V_Mag,$A80,V_Mois,"&gt;="&amp;Budget_Debut,V_Mois,"&lt;="&amp;Budget_Fin)</f>
        <v/>
      </c>
      <c r="S80" s="161">
        <f>IF(Q80&gt;0,R80/Q80,"")</f>
        <v/>
      </c>
      <c r="T80" s="159">
        <f>SUMIFS(S_Sorties,S_Mag,$A80,S_Ex,Exercice_Courant)</f>
        <v/>
      </c>
      <c r="U80" s="159">
        <f>SUMIFS(S_Pertes,S_Mag,$A80,S_Ex,Exercice_Courant)</f>
        <v/>
      </c>
      <c r="V80" s="157">
        <f>IF(T80&gt;0,U80/T80,"")</f>
        <v/>
      </c>
      <c r="W80" s="157">
        <f>IF(SUMIFS(S_Sorties,S_Mag,$A80)&gt;0,SUMIFS(S_Pertes,S_Mag,$A80)/SUMIFS(S_Sorties,S_Mag,$A80),"")</f>
        <v/>
      </c>
      <c r="X80" s="156">
        <f>SUMIFS(AM_Reel,AM_Mag,$A80,AM_Ex,Exercice_Courant)</f>
        <v/>
      </c>
      <c r="Y80" s="156">
        <f>SUMIFS(AM_Reseau,AM_Mag,$A80,AM_Ex,Exercice_Courant)</f>
        <v/>
      </c>
      <c r="Z80" s="162">
        <f>IF(Y80&gt;0,X80/Y80-1,"")</f>
        <v/>
      </c>
      <c r="AA80" s="161">
        <f>IF(G80&gt;0,SUMIFS(V_CANet,V_Mag,$A80,V_Ex,Exercice_Courant,V_Canal,"Livraison")/G80,"")</f>
        <v/>
      </c>
      <c r="AB80" s="159">
        <f>SUMIFS(R_Salaries,R_Mag,$A80,R_Ex,Exercice_Courant)</f>
        <v/>
      </c>
      <c r="AC80" s="163">
        <f>IF(COUNTIFS(R_Mag,$A80,R_Ex,Exercice_Courant)&gt;0,AB80/COUNTIFS(R_Mag,$A80,R_Ex,Exercice_Courant),"")</f>
        <v/>
      </c>
      <c r="AD80" s="159">
        <f>SUMIFS(R_Heures,R_Mag,$A80,R_Ex,Exercice_Courant)</f>
        <v/>
      </c>
      <c r="AE80" s="164">
        <f>IF(AB80&gt;0,SUMIFS(R_Abs,R_Mag,$A80,R_Ex,Exercice_Courant)/AB80,"")</f>
        <v/>
      </c>
      <c r="AF80" s="163">
        <f>IF(AB80&gt;0,SUMIFS(R_HS,R_Mag,$A80,R_Ex,Exercice_Courant)/AB80,"")</f>
        <v/>
      </c>
      <c r="AG80" s="160">
        <f>IF(AD80&gt;0,G80/AD80,"")</f>
        <v/>
      </c>
      <c r="AH80" s="164">
        <f>IF(SUMIFS(R_Salaries,R_Mag,$A80)&gt;0,SUMIFS(R_Abs,R_Mag,$A80)/SUMIFS(R_Salaries,R_Mag,$A80),"")</f>
        <v/>
      </c>
      <c r="AI80" s="163">
        <f>IF(SUMIFS(R_Salaries,R_Mag,$A80)&gt;0,SUMIFS(R_HS,R_Mag,$A80)/SUMIFS(R_Salaries,R_Mag,$A80),"")</f>
        <v/>
      </c>
      <c r="AJ80" s="165">
        <f>IF(AND(E80&lt;=Debut_N1,OR(F80="",F80&gt;=Fin_Exercice)),1,0)</f>
        <v/>
      </c>
      <c r="AK80" s="104">
        <f>IF(E80&gt;Debut_N1,"Ouverture",IF(AND(F80&lt;&gt;"",F80&lt;=Fin_Exercice),"Fermeture",""))</f>
        <v/>
      </c>
      <c r="AL80" s="157">
        <f>IF(SUMIFS(V_CANet,V_Mag,$A80,V_Mois,"&gt;="&amp;Periode_A_Debut,V_Mois,"&lt;="&amp;Periode_A_Fin)&gt;0,1-SUMIFS(V_Cout,V_Mag,$A80,V_Mois,"&gt;="&amp;Periode_A_Debut,V_Mois,"&lt;="&amp;Periode_A_Fin)/SUMIFS(V_CANet,V_Mag,$A80,V_Mois,"&gt;="&amp;Periode_A_Debut,V_Mois,"&lt;="&amp;Periode_A_Fin),"")</f>
        <v/>
      </c>
      <c r="AM80" s="157">
        <f>IF(SUMIFS(V_CANet,V_Mag,$A80,V_Mois,"&gt;="&amp;Periode_B_Debut,V_Mois,"&lt;="&amp;Periode_B_Fin)&gt;0,1-SUMIFS(V_Cout,V_Mag,$A80,V_Mois,"&gt;="&amp;Periode_B_Debut,V_Mois,"&lt;="&amp;Periode_B_Fin)/SUMIFS(V_CANet,V_Mag,$A80,V_Mois,"&gt;="&amp;Periode_B_Debut,V_Mois,"&lt;="&amp;Periode_B_Fin),"")</f>
        <v/>
      </c>
      <c r="AN80" s="166">
        <f>IF(AND(ISNUMBER(AL80),ISNUMBER(AM80)),(AM80-AL80)*100,"")</f>
        <v/>
      </c>
      <c r="AO80" s="165">
        <f>IF(OR(Region_Filtre="Toutes",C80=Region_Filtre),1,0)</f>
        <v/>
      </c>
      <c r="AP80" s="156">
        <f>SUMIFS(V_CANet,V_Mag,$A80,V_Ex,Exercice_Courant,V_Canal,Crit_Canal)</f>
        <v/>
      </c>
      <c r="AQ80" s="156">
        <f>SUMIFS(V_CANet,V_Mag,$A80,V_Ex,Exercice_Precedent,V_Canal,Crit_Canal)</f>
        <v/>
      </c>
      <c r="AR80" s="165">
        <f>IF(ISNUMBER(J80),RANK(J80,$J$2:$J$121,0),"")</f>
        <v/>
      </c>
      <c r="AS80" s="165">
        <f>RANK(G80,$G$2:$G$121,0)</f>
        <v/>
      </c>
      <c r="AT80" s="165">
        <f>IF(ISNUMBER(O80),RANK(O80,$O$2:$O$121,0),"")</f>
        <v/>
      </c>
      <c r="AU80" s="165">
        <f>IF(ISNUMBER(V80),RANK(V80,$V$2:$V$121,1),"")</f>
        <v/>
      </c>
      <c r="AV80" s="167">
        <f>IF(AND(AO80=1,ISNUMBER(J80)),J80+ROW()/10^9,9)</f>
        <v/>
      </c>
      <c r="AW80" s="168">
        <f>IF(ISNUMBER(AN80),AN80+ROW()/10^7,999)</f>
        <v/>
      </c>
      <c r="AX80" s="167">
        <f>IF(ISNUMBER(W80),W80+ROW()/10^9,-1)</f>
        <v/>
      </c>
      <c r="AY80" s="167">
        <f>IF(ISNUMBER(AH80),AH80+ROW()/10^9,-1)</f>
        <v/>
      </c>
      <c r="AZ80" s="165">
        <f>IF(AK80="","",SUMPRODUCT(--($AK$2:AK80&lt;&gt;"")))</f>
        <v/>
      </c>
      <c r="BA80" s="165">
        <f>IF(AND(ISNUMBER(AN80),AN80&lt;=Seuil_Derive_Marge_Pt),1,0)</f>
        <v/>
      </c>
      <c r="BB80" s="167">
        <f>IF(ISNUMBER(S80),S80+ROW()/10^9,9)</f>
        <v/>
      </c>
    </row>
    <row r="81">
      <c r="A81" s="104">
        <f>REF_MAGASINS!A81</f>
        <v/>
      </c>
      <c r="B81" s="104">
        <f>REF_MAGASINS!C81</f>
        <v/>
      </c>
      <c r="C81" s="104">
        <f>REF_MAGASINS!D81</f>
        <v/>
      </c>
      <c r="D81" s="104">
        <f>REF_MAGASINS!E81</f>
        <v/>
      </c>
      <c r="E81" s="155">
        <f>REF_MAGASINS!K81</f>
        <v/>
      </c>
      <c r="F81" s="155">
        <f>IF(REF_MAGASINS!L81="","",REF_MAGASINS!L81)</f>
        <v/>
      </c>
      <c r="G81" s="156">
        <f>SUMIFS(V_CANet,V_Mag,$A81,V_Ex,Exercice_Courant)</f>
        <v/>
      </c>
      <c r="H81" s="156">
        <f>SUMIFS(V_Cout,V_Mag,$A81,V_Ex,Exercice_Courant)</f>
        <v/>
      </c>
      <c r="I81" s="156">
        <f>G81-H81</f>
        <v/>
      </c>
      <c r="J81" s="157">
        <f>IF(G81&gt;0,I81/G81,"")</f>
        <v/>
      </c>
      <c r="K81" s="156">
        <f>SUMIFS(V_CANet,V_Mag,$A81,V_Ex,Exercice_Precedent)</f>
        <v/>
      </c>
      <c r="L81" s="157">
        <f>IF(K81&gt;0,(K81-SUMIFS(V_Cout,V_Mag,$A81,V_Ex,Exercice_Precedent))/K81,"")</f>
        <v/>
      </c>
      <c r="M81" s="158">
        <f>IF(K81&gt;0,G81/K81-1,"")</f>
        <v/>
      </c>
      <c r="N81" s="159">
        <f>SUMIFS(V_Tickets,V_Mag,$A81,V_Ex,Exercice_Courant)</f>
        <v/>
      </c>
      <c r="O81" s="160">
        <f>IF(N81&gt;0,G81/N81,"")</f>
        <v/>
      </c>
      <c r="P81" s="159">
        <f>SUMIFS(V_Jours,V_Mag,$A81,V_Ex,Exercice_Courant,V_Canal,"Sur place")</f>
        <v/>
      </c>
      <c r="Q81" s="156">
        <f>SUMIFS(B_Budget,B_Mag,$A81,B_Mois,"&gt;="&amp;Budget_Debut,B_Mois,"&lt;="&amp;Budget_Fin)</f>
        <v/>
      </c>
      <c r="R81" s="156">
        <f>SUMIFS(V_CANet,V_Mag,$A81,V_Mois,"&gt;="&amp;Budget_Debut,V_Mois,"&lt;="&amp;Budget_Fin)</f>
        <v/>
      </c>
      <c r="S81" s="161">
        <f>IF(Q81&gt;0,R81/Q81,"")</f>
        <v/>
      </c>
      <c r="T81" s="159">
        <f>SUMIFS(S_Sorties,S_Mag,$A81,S_Ex,Exercice_Courant)</f>
        <v/>
      </c>
      <c r="U81" s="159">
        <f>SUMIFS(S_Pertes,S_Mag,$A81,S_Ex,Exercice_Courant)</f>
        <v/>
      </c>
      <c r="V81" s="157">
        <f>IF(T81&gt;0,U81/T81,"")</f>
        <v/>
      </c>
      <c r="W81" s="157">
        <f>IF(SUMIFS(S_Sorties,S_Mag,$A81)&gt;0,SUMIFS(S_Pertes,S_Mag,$A81)/SUMIFS(S_Sorties,S_Mag,$A81),"")</f>
        <v/>
      </c>
      <c r="X81" s="156">
        <f>SUMIFS(AM_Reel,AM_Mag,$A81,AM_Ex,Exercice_Courant)</f>
        <v/>
      </c>
      <c r="Y81" s="156">
        <f>SUMIFS(AM_Reseau,AM_Mag,$A81,AM_Ex,Exercice_Courant)</f>
        <v/>
      </c>
      <c r="Z81" s="162">
        <f>IF(Y81&gt;0,X81/Y81-1,"")</f>
        <v/>
      </c>
      <c r="AA81" s="161">
        <f>IF(G81&gt;0,SUMIFS(V_CANet,V_Mag,$A81,V_Ex,Exercice_Courant,V_Canal,"Livraison")/G81,"")</f>
        <v/>
      </c>
      <c r="AB81" s="159">
        <f>SUMIFS(R_Salaries,R_Mag,$A81,R_Ex,Exercice_Courant)</f>
        <v/>
      </c>
      <c r="AC81" s="163">
        <f>IF(COUNTIFS(R_Mag,$A81,R_Ex,Exercice_Courant)&gt;0,AB81/COUNTIFS(R_Mag,$A81,R_Ex,Exercice_Courant),"")</f>
        <v/>
      </c>
      <c r="AD81" s="159">
        <f>SUMIFS(R_Heures,R_Mag,$A81,R_Ex,Exercice_Courant)</f>
        <v/>
      </c>
      <c r="AE81" s="164">
        <f>IF(AB81&gt;0,SUMIFS(R_Abs,R_Mag,$A81,R_Ex,Exercice_Courant)/AB81,"")</f>
        <v/>
      </c>
      <c r="AF81" s="163">
        <f>IF(AB81&gt;0,SUMIFS(R_HS,R_Mag,$A81,R_Ex,Exercice_Courant)/AB81,"")</f>
        <v/>
      </c>
      <c r="AG81" s="160">
        <f>IF(AD81&gt;0,G81/AD81,"")</f>
        <v/>
      </c>
      <c r="AH81" s="164">
        <f>IF(SUMIFS(R_Salaries,R_Mag,$A81)&gt;0,SUMIFS(R_Abs,R_Mag,$A81)/SUMIFS(R_Salaries,R_Mag,$A81),"")</f>
        <v/>
      </c>
      <c r="AI81" s="163">
        <f>IF(SUMIFS(R_Salaries,R_Mag,$A81)&gt;0,SUMIFS(R_HS,R_Mag,$A81)/SUMIFS(R_Salaries,R_Mag,$A81),"")</f>
        <v/>
      </c>
      <c r="AJ81" s="165">
        <f>IF(AND(E81&lt;=Debut_N1,OR(F81="",F81&gt;=Fin_Exercice)),1,0)</f>
        <v/>
      </c>
      <c r="AK81" s="104">
        <f>IF(E81&gt;Debut_N1,"Ouverture",IF(AND(F81&lt;&gt;"",F81&lt;=Fin_Exercice),"Fermeture",""))</f>
        <v/>
      </c>
      <c r="AL81" s="157">
        <f>IF(SUMIFS(V_CANet,V_Mag,$A81,V_Mois,"&gt;="&amp;Periode_A_Debut,V_Mois,"&lt;="&amp;Periode_A_Fin)&gt;0,1-SUMIFS(V_Cout,V_Mag,$A81,V_Mois,"&gt;="&amp;Periode_A_Debut,V_Mois,"&lt;="&amp;Periode_A_Fin)/SUMIFS(V_CANet,V_Mag,$A81,V_Mois,"&gt;="&amp;Periode_A_Debut,V_Mois,"&lt;="&amp;Periode_A_Fin),"")</f>
        <v/>
      </c>
      <c r="AM81" s="157">
        <f>IF(SUMIFS(V_CANet,V_Mag,$A81,V_Mois,"&gt;="&amp;Periode_B_Debut,V_Mois,"&lt;="&amp;Periode_B_Fin)&gt;0,1-SUMIFS(V_Cout,V_Mag,$A81,V_Mois,"&gt;="&amp;Periode_B_Debut,V_Mois,"&lt;="&amp;Periode_B_Fin)/SUMIFS(V_CANet,V_Mag,$A81,V_Mois,"&gt;="&amp;Periode_B_Debut,V_Mois,"&lt;="&amp;Periode_B_Fin),"")</f>
        <v/>
      </c>
      <c r="AN81" s="166">
        <f>IF(AND(ISNUMBER(AL81),ISNUMBER(AM81)),(AM81-AL81)*100,"")</f>
        <v/>
      </c>
      <c r="AO81" s="165">
        <f>IF(OR(Region_Filtre="Toutes",C81=Region_Filtre),1,0)</f>
        <v/>
      </c>
      <c r="AP81" s="156">
        <f>SUMIFS(V_CANet,V_Mag,$A81,V_Ex,Exercice_Courant,V_Canal,Crit_Canal)</f>
        <v/>
      </c>
      <c r="AQ81" s="156">
        <f>SUMIFS(V_CANet,V_Mag,$A81,V_Ex,Exercice_Precedent,V_Canal,Crit_Canal)</f>
        <v/>
      </c>
      <c r="AR81" s="165">
        <f>IF(ISNUMBER(J81),RANK(J81,$J$2:$J$121,0),"")</f>
        <v/>
      </c>
      <c r="AS81" s="165">
        <f>RANK(G81,$G$2:$G$121,0)</f>
        <v/>
      </c>
      <c r="AT81" s="165">
        <f>IF(ISNUMBER(O81),RANK(O81,$O$2:$O$121,0),"")</f>
        <v/>
      </c>
      <c r="AU81" s="165">
        <f>IF(ISNUMBER(V81),RANK(V81,$V$2:$V$121,1),"")</f>
        <v/>
      </c>
      <c r="AV81" s="167">
        <f>IF(AND(AO81=1,ISNUMBER(J81)),J81+ROW()/10^9,9)</f>
        <v/>
      </c>
      <c r="AW81" s="168">
        <f>IF(ISNUMBER(AN81),AN81+ROW()/10^7,999)</f>
        <v/>
      </c>
      <c r="AX81" s="167">
        <f>IF(ISNUMBER(W81),W81+ROW()/10^9,-1)</f>
        <v/>
      </c>
      <c r="AY81" s="167">
        <f>IF(ISNUMBER(AH81),AH81+ROW()/10^9,-1)</f>
        <v/>
      </c>
      <c r="AZ81" s="165">
        <f>IF(AK81="","",SUMPRODUCT(--($AK$2:AK81&lt;&gt;"")))</f>
        <v/>
      </c>
      <c r="BA81" s="165">
        <f>IF(AND(ISNUMBER(AN81),AN81&lt;=Seuil_Derive_Marge_Pt),1,0)</f>
        <v/>
      </c>
      <c r="BB81" s="167">
        <f>IF(ISNUMBER(S81),S81+ROW()/10^9,9)</f>
        <v/>
      </c>
    </row>
    <row r="82">
      <c r="A82" s="104">
        <f>REF_MAGASINS!A82</f>
        <v/>
      </c>
      <c r="B82" s="104">
        <f>REF_MAGASINS!C82</f>
        <v/>
      </c>
      <c r="C82" s="104">
        <f>REF_MAGASINS!D82</f>
        <v/>
      </c>
      <c r="D82" s="104">
        <f>REF_MAGASINS!E82</f>
        <v/>
      </c>
      <c r="E82" s="155">
        <f>REF_MAGASINS!K82</f>
        <v/>
      </c>
      <c r="F82" s="155">
        <f>IF(REF_MAGASINS!L82="","",REF_MAGASINS!L82)</f>
        <v/>
      </c>
      <c r="G82" s="156">
        <f>SUMIFS(V_CANet,V_Mag,$A82,V_Ex,Exercice_Courant)</f>
        <v/>
      </c>
      <c r="H82" s="156">
        <f>SUMIFS(V_Cout,V_Mag,$A82,V_Ex,Exercice_Courant)</f>
        <v/>
      </c>
      <c r="I82" s="156">
        <f>G82-H82</f>
        <v/>
      </c>
      <c r="J82" s="157">
        <f>IF(G82&gt;0,I82/G82,"")</f>
        <v/>
      </c>
      <c r="K82" s="156">
        <f>SUMIFS(V_CANet,V_Mag,$A82,V_Ex,Exercice_Precedent)</f>
        <v/>
      </c>
      <c r="L82" s="157">
        <f>IF(K82&gt;0,(K82-SUMIFS(V_Cout,V_Mag,$A82,V_Ex,Exercice_Precedent))/K82,"")</f>
        <v/>
      </c>
      <c r="M82" s="158">
        <f>IF(K82&gt;0,G82/K82-1,"")</f>
        <v/>
      </c>
      <c r="N82" s="159">
        <f>SUMIFS(V_Tickets,V_Mag,$A82,V_Ex,Exercice_Courant)</f>
        <v/>
      </c>
      <c r="O82" s="160">
        <f>IF(N82&gt;0,G82/N82,"")</f>
        <v/>
      </c>
      <c r="P82" s="159">
        <f>SUMIFS(V_Jours,V_Mag,$A82,V_Ex,Exercice_Courant,V_Canal,"Sur place")</f>
        <v/>
      </c>
      <c r="Q82" s="156">
        <f>SUMIFS(B_Budget,B_Mag,$A82,B_Mois,"&gt;="&amp;Budget_Debut,B_Mois,"&lt;="&amp;Budget_Fin)</f>
        <v/>
      </c>
      <c r="R82" s="156">
        <f>SUMIFS(V_CANet,V_Mag,$A82,V_Mois,"&gt;="&amp;Budget_Debut,V_Mois,"&lt;="&amp;Budget_Fin)</f>
        <v/>
      </c>
      <c r="S82" s="161">
        <f>IF(Q82&gt;0,R82/Q82,"")</f>
        <v/>
      </c>
      <c r="T82" s="159">
        <f>SUMIFS(S_Sorties,S_Mag,$A82,S_Ex,Exercice_Courant)</f>
        <v/>
      </c>
      <c r="U82" s="159">
        <f>SUMIFS(S_Pertes,S_Mag,$A82,S_Ex,Exercice_Courant)</f>
        <v/>
      </c>
      <c r="V82" s="157">
        <f>IF(T82&gt;0,U82/T82,"")</f>
        <v/>
      </c>
      <c r="W82" s="157">
        <f>IF(SUMIFS(S_Sorties,S_Mag,$A82)&gt;0,SUMIFS(S_Pertes,S_Mag,$A82)/SUMIFS(S_Sorties,S_Mag,$A82),"")</f>
        <v/>
      </c>
      <c r="X82" s="156">
        <f>SUMIFS(AM_Reel,AM_Mag,$A82,AM_Ex,Exercice_Courant)</f>
        <v/>
      </c>
      <c r="Y82" s="156">
        <f>SUMIFS(AM_Reseau,AM_Mag,$A82,AM_Ex,Exercice_Courant)</f>
        <v/>
      </c>
      <c r="Z82" s="162">
        <f>IF(Y82&gt;0,X82/Y82-1,"")</f>
        <v/>
      </c>
      <c r="AA82" s="161">
        <f>IF(G82&gt;0,SUMIFS(V_CANet,V_Mag,$A82,V_Ex,Exercice_Courant,V_Canal,"Livraison")/G82,"")</f>
        <v/>
      </c>
      <c r="AB82" s="159">
        <f>SUMIFS(R_Salaries,R_Mag,$A82,R_Ex,Exercice_Courant)</f>
        <v/>
      </c>
      <c r="AC82" s="163">
        <f>IF(COUNTIFS(R_Mag,$A82,R_Ex,Exercice_Courant)&gt;0,AB82/COUNTIFS(R_Mag,$A82,R_Ex,Exercice_Courant),"")</f>
        <v/>
      </c>
      <c r="AD82" s="159">
        <f>SUMIFS(R_Heures,R_Mag,$A82,R_Ex,Exercice_Courant)</f>
        <v/>
      </c>
      <c r="AE82" s="164">
        <f>IF(AB82&gt;0,SUMIFS(R_Abs,R_Mag,$A82,R_Ex,Exercice_Courant)/AB82,"")</f>
        <v/>
      </c>
      <c r="AF82" s="163">
        <f>IF(AB82&gt;0,SUMIFS(R_HS,R_Mag,$A82,R_Ex,Exercice_Courant)/AB82,"")</f>
        <v/>
      </c>
      <c r="AG82" s="160">
        <f>IF(AD82&gt;0,G82/AD82,"")</f>
        <v/>
      </c>
      <c r="AH82" s="164">
        <f>IF(SUMIFS(R_Salaries,R_Mag,$A82)&gt;0,SUMIFS(R_Abs,R_Mag,$A82)/SUMIFS(R_Salaries,R_Mag,$A82),"")</f>
        <v/>
      </c>
      <c r="AI82" s="163">
        <f>IF(SUMIFS(R_Salaries,R_Mag,$A82)&gt;0,SUMIFS(R_HS,R_Mag,$A82)/SUMIFS(R_Salaries,R_Mag,$A82),"")</f>
        <v/>
      </c>
      <c r="AJ82" s="165">
        <f>IF(AND(E82&lt;=Debut_N1,OR(F82="",F82&gt;=Fin_Exercice)),1,0)</f>
        <v/>
      </c>
      <c r="AK82" s="104">
        <f>IF(E82&gt;Debut_N1,"Ouverture",IF(AND(F82&lt;&gt;"",F82&lt;=Fin_Exercice),"Fermeture",""))</f>
        <v/>
      </c>
      <c r="AL82" s="157">
        <f>IF(SUMIFS(V_CANet,V_Mag,$A82,V_Mois,"&gt;="&amp;Periode_A_Debut,V_Mois,"&lt;="&amp;Periode_A_Fin)&gt;0,1-SUMIFS(V_Cout,V_Mag,$A82,V_Mois,"&gt;="&amp;Periode_A_Debut,V_Mois,"&lt;="&amp;Periode_A_Fin)/SUMIFS(V_CANet,V_Mag,$A82,V_Mois,"&gt;="&amp;Periode_A_Debut,V_Mois,"&lt;="&amp;Periode_A_Fin),"")</f>
        <v/>
      </c>
      <c r="AM82" s="157">
        <f>IF(SUMIFS(V_CANet,V_Mag,$A82,V_Mois,"&gt;="&amp;Periode_B_Debut,V_Mois,"&lt;="&amp;Periode_B_Fin)&gt;0,1-SUMIFS(V_Cout,V_Mag,$A82,V_Mois,"&gt;="&amp;Periode_B_Debut,V_Mois,"&lt;="&amp;Periode_B_Fin)/SUMIFS(V_CANet,V_Mag,$A82,V_Mois,"&gt;="&amp;Periode_B_Debut,V_Mois,"&lt;="&amp;Periode_B_Fin),"")</f>
        <v/>
      </c>
      <c r="AN82" s="166">
        <f>IF(AND(ISNUMBER(AL82),ISNUMBER(AM82)),(AM82-AL82)*100,"")</f>
        <v/>
      </c>
      <c r="AO82" s="165">
        <f>IF(OR(Region_Filtre="Toutes",C82=Region_Filtre),1,0)</f>
        <v/>
      </c>
      <c r="AP82" s="156">
        <f>SUMIFS(V_CANet,V_Mag,$A82,V_Ex,Exercice_Courant,V_Canal,Crit_Canal)</f>
        <v/>
      </c>
      <c r="AQ82" s="156">
        <f>SUMIFS(V_CANet,V_Mag,$A82,V_Ex,Exercice_Precedent,V_Canal,Crit_Canal)</f>
        <v/>
      </c>
      <c r="AR82" s="165">
        <f>IF(ISNUMBER(J82),RANK(J82,$J$2:$J$121,0),"")</f>
        <v/>
      </c>
      <c r="AS82" s="165">
        <f>RANK(G82,$G$2:$G$121,0)</f>
        <v/>
      </c>
      <c r="AT82" s="165">
        <f>IF(ISNUMBER(O82),RANK(O82,$O$2:$O$121,0),"")</f>
        <v/>
      </c>
      <c r="AU82" s="165">
        <f>IF(ISNUMBER(V82),RANK(V82,$V$2:$V$121,1),"")</f>
        <v/>
      </c>
      <c r="AV82" s="167">
        <f>IF(AND(AO82=1,ISNUMBER(J82)),J82+ROW()/10^9,9)</f>
        <v/>
      </c>
      <c r="AW82" s="168">
        <f>IF(ISNUMBER(AN82),AN82+ROW()/10^7,999)</f>
        <v/>
      </c>
      <c r="AX82" s="167">
        <f>IF(ISNUMBER(W82),W82+ROW()/10^9,-1)</f>
        <v/>
      </c>
      <c r="AY82" s="167">
        <f>IF(ISNUMBER(AH82),AH82+ROW()/10^9,-1)</f>
        <v/>
      </c>
      <c r="AZ82" s="165">
        <f>IF(AK82="","",SUMPRODUCT(--($AK$2:AK82&lt;&gt;"")))</f>
        <v/>
      </c>
      <c r="BA82" s="165">
        <f>IF(AND(ISNUMBER(AN82),AN82&lt;=Seuil_Derive_Marge_Pt),1,0)</f>
        <v/>
      </c>
      <c r="BB82" s="167">
        <f>IF(ISNUMBER(S82),S82+ROW()/10^9,9)</f>
        <v/>
      </c>
    </row>
    <row r="83">
      <c r="A83" s="104">
        <f>REF_MAGASINS!A83</f>
        <v/>
      </c>
      <c r="B83" s="104">
        <f>REF_MAGASINS!C83</f>
        <v/>
      </c>
      <c r="C83" s="104">
        <f>REF_MAGASINS!D83</f>
        <v/>
      </c>
      <c r="D83" s="104">
        <f>REF_MAGASINS!E83</f>
        <v/>
      </c>
      <c r="E83" s="155">
        <f>REF_MAGASINS!K83</f>
        <v/>
      </c>
      <c r="F83" s="155">
        <f>IF(REF_MAGASINS!L83="","",REF_MAGASINS!L83)</f>
        <v/>
      </c>
      <c r="G83" s="156">
        <f>SUMIFS(V_CANet,V_Mag,$A83,V_Ex,Exercice_Courant)</f>
        <v/>
      </c>
      <c r="H83" s="156">
        <f>SUMIFS(V_Cout,V_Mag,$A83,V_Ex,Exercice_Courant)</f>
        <v/>
      </c>
      <c r="I83" s="156">
        <f>G83-H83</f>
        <v/>
      </c>
      <c r="J83" s="157">
        <f>IF(G83&gt;0,I83/G83,"")</f>
        <v/>
      </c>
      <c r="K83" s="156">
        <f>SUMIFS(V_CANet,V_Mag,$A83,V_Ex,Exercice_Precedent)</f>
        <v/>
      </c>
      <c r="L83" s="157">
        <f>IF(K83&gt;0,(K83-SUMIFS(V_Cout,V_Mag,$A83,V_Ex,Exercice_Precedent))/K83,"")</f>
        <v/>
      </c>
      <c r="M83" s="158">
        <f>IF(K83&gt;0,G83/K83-1,"")</f>
        <v/>
      </c>
      <c r="N83" s="159">
        <f>SUMIFS(V_Tickets,V_Mag,$A83,V_Ex,Exercice_Courant)</f>
        <v/>
      </c>
      <c r="O83" s="160">
        <f>IF(N83&gt;0,G83/N83,"")</f>
        <v/>
      </c>
      <c r="P83" s="159">
        <f>SUMIFS(V_Jours,V_Mag,$A83,V_Ex,Exercice_Courant,V_Canal,"Sur place")</f>
        <v/>
      </c>
      <c r="Q83" s="156">
        <f>SUMIFS(B_Budget,B_Mag,$A83,B_Mois,"&gt;="&amp;Budget_Debut,B_Mois,"&lt;="&amp;Budget_Fin)</f>
        <v/>
      </c>
      <c r="R83" s="156">
        <f>SUMIFS(V_CANet,V_Mag,$A83,V_Mois,"&gt;="&amp;Budget_Debut,V_Mois,"&lt;="&amp;Budget_Fin)</f>
        <v/>
      </c>
      <c r="S83" s="161">
        <f>IF(Q83&gt;0,R83/Q83,"")</f>
        <v/>
      </c>
      <c r="T83" s="159">
        <f>SUMIFS(S_Sorties,S_Mag,$A83,S_Ex,Exercice_Courant)</f>
        <v/>
      </c>
      <c r="U83" s="159">
        <f>SUMIFS(S_Pertes,S_Mag,$A83,S_Ex,Exercice_Courant)</f>
        <v/>
      </c>
      <c r="V83" s="157">
        <f>IF(T83&gt;0,U83/T83,"")</f>
        <v/>
      </c>
      <c r="W83" s="157">
        <f>IF(SUMIFS(S_Sorties,S_Mag,$A83)&gt;0,SUMIFS(S_Pertes,S_Mag,$A83)/SUMIFS(S_Sorties,S_Mag,$A83),"")</f>
        <v/>
      </c>
      <c r="X83" s="156">
        <f>SUMIFS(AM_Reel,AM_Mag,$A83,AM_Ex,Exercice_Courant)</f>
        <v/>
      </c>
      <c r="Y83" s="156">
        <f>SUMIFS(AM_Reseau,AM_Mag,$A83,AM_Ex,Exercice_Courant)</f>
        <v/>
      </c>
      <c r="Z83" s="162">
        <f>IF(Y83&gt;0,X83/Y83-1,"")</f>
        <v/>
      </c>
      <c r="AA83" s="161">
        <f>IF(G83&gt;0,SUMIFS(V_CANet,V_Mag,$A83,V_Ex,Exercice_Courant,V_Canal,"Livraison")/G83,"")</f>
        <v/>
      </c>
      <c r="AB83" s="159">
        <f>SUMIFS(R_Salaries,R_Mag,$A83,R_Ex,Exercice_Courant)</f>
        <v/>
      </c>
      <c r="AC83" s="163">
        <f>IF(COUNTIFS(R_Mag,$A83,R_Ex,Exercice_Courant)&gt;0,AB83/COUNTIFS(R_Mag,$A83,R_Ex,Exercice_Courant),"")</f>
        <v/>
      </c>
      <c r="AD83" s="159">
        <f>SUMIFS(R_Heures,R_Mag,$A83,R_Ex,Exercice_Courant)</f>
        <v/>
      </c>
      <c r="AE83" s="164">
        <f>IF(AB83&gt;0,SUMIFS(R_Abs,R_Mag,$A83,R_Ex,Exercice_Courant)/AB83,"")</f>
        <v/>
      </c>
      <c r="AF83" s="163">
        <f>IF(AB83&gt;0,SUMIFS(R_HS,R_Mag,$A83,R_Ex,Exercice_Courant)/AB83,"")</f>
        <v/>
      </c>
      <c r="AG83" s="160">
        <f>IF(AD83&gt;0,G83/AD83,"")</f>
        <v/>
      </c>
      <c r="AH83" s="164">
        <f>IF(SUMIFS(R_Salaries,R_Mag,$A83)&gt;0,SUMIFS(R_Abs,R_Mag,$A83)/SUMIFS(R_Salaries,R_Mag,$A83),"")</f>
        <v/>
      </c>
      <c r="AI83" s="163">
        <f>IF(SUMIFS(R_Salaries,R_Mag,$A83)&gt;0,SUMIFS(R_HS,R_Mag,$A83)/SUMIFS(R_Salaries,R_Mag,$A83),"")</f>
        <v/>
      </c>
      <c r="AJ83" s="165">
        <f>IF(AND(E83&lt;=Debut_N1,OR(F83="",F83&gt;=Fin_Exercice)),1,0)</f>
        <v/>
      </c>
      <c r="AK83" s="104">
        <f>IF(E83&gt;Debut_N1,"Ouverture",IF(AND(F83&lt;&gt;"",F83&lt;=Fin_Exercice),"Fermeture",""))</f>
        <v/>
      </c>
      <c r="AL83" s="157">
        <f>IF(SUMIFS(V_CANet,V_Mag,$A83,V_Mois,"&gt;="&amp;Periode_A_Debut,V_Mois,"&lt;="&amp;Periode_A_Fin)&gt;0,1-SUMIFS(V_Cout,V_Mag,$A83,V_Mois,"&gt;="&amp;Periode_A_Debut,V_Mois,"&lt;="&amp;Periode_A_Fin)/SUMIFS(V_CANet,V_Mag,$A83,V_Mois,"&gt;="&amp;Periode_A_Debut,V_Mois,"&lt;="&amp;Periode_A_Fin),"")</f>
        <v/>
      </c>
      <c r="AM83" s="157">
        <f>IF(SUMIFS(V_CANet,V_Mag,$A83,V_Mois,"&gt;="&amp;Periode_B_Debut,V_Mois,"&lt;="&amp;Periode_B_Fin)&gt;0,1-SUMIFS(V_Cout,V_Mag,$A83,V_Mois,"&gt;="&amp;Periode_B_Debut,V_Mois,"&lt;="&amp;Periode_B_Fin)/SUMIFS(V_CANet,V_Mag,$A83,V_Mois,"&gt;="&amp;Periode_B_Debut,V_Mois,"&lt;="&amp;Periode_B_Fin),"")</f>
        <v/>
      </c>
      <c r="AN83" s="166">
        <f>IF(AND(ISNUMBER(AL83),ISNUMBER(AM83)),(AM83-AL83)*100,"")</f>
        <v/>
      </c>
      <c r="AO83" s="165">
        <f>IF(OR(Region_Filtre="Toutes",C83=Region_Filtre),1,0)</f>
        <v/>
      </c>
      <c r="AP83" s="156">
        <f>SUMIFS(V_CANet,V_Mag,$A83,V_Ex,Exercice_Courant,V_Canal,Crit_Canal)</f>
        <v/>
      </c>
      <c r="AQ83" s="156">
        <f>SUMIFS(V_CANet,V_Mag,$A83,V_Ex,Exercice_Precedent,V_Canal,Crit_Canal)</f>
        <v/>
      </c>
      <c r="AR83" s="165">
        <f>IF(ISNUMBER(J83),RANK(J83,$J$2:$J$121,0),"")</f>
        <v/>
      </c>
      <c r="AS83" s="165">
        <f>RANK(G83,$G$2:$G$121,0)</f>
        <v/>
      </c>
      <c r="AT83" s="165">
        <f>IF(ISNUMBER(O83),RANK(O83,$O$2:$O$121,0),"")</f>
        <v/>
      </c>
      <c r="AU83" s="165">
        <f>IF(ISNUMBER(V83),RANK(V83,$V$2:$V$121,1),"")</f>
        <v/>
      </c>
      <c r="AV83" s="167">
        <f>IF(AND(AO83=1,ISNUMBER(J83)),J83+ROW()/10^9,9)</f>
        <v/>
      </c>
      <c r="AW83" s="168">
        <f>IF(ISNUMBER(AN83),AN83+ROW()/10^7,999)</f>
        <v/>
      </c>
      <c r="AX83" s="167">
        <f>IF(ISNUMBER(W83),W83+ROW()/10^9,-1)</f>
        <v/>
      </c>
      <c r="AY83" s="167">
        <f>IF(ISNUMBER(AH83),AH83+ROW()/10^9,-1)</f>
        <v/>
      </c>
      <c r="AZ83" s="165">
        <f>IF(AK83="","",SUMPRODUCT(--($AK$2:AK83&lt;&gt;"")))</f>
        <v/>
      </c>
      <c r="BA83" s="165">
        <f>IF(AND(ISNUMBER(AN83),AN83&lt;=Seuil_Derive_Marge_Pt),1,0)</f>
        <v/>
      </c>
      <c r="BB83" s="167">
        <f>IF(ISNUMBER(S83),S83+ROW()/10^9,9)</f>
        <v/>
      </c>
    </row>
    <row r="84">
      <c r="A84" s="104">
        <f>REF_MAGASINS!A84</f>
        <v/>
      </c>
      <c r="B84" s="104">
        <f>REF_MAGASINS!C84</f>
        <v/>
      </c>
      <c r="C84" s="104">
        <f>REF_MAGASINS!D84</f>
        <v/>
      </c>
      <c r="D84" s="104">
        <f>REF_MAGASINS!E84</f>
        <v/>
      </c>
      <c r="E84" s="155">
        <f>REF_MAGASINS!K84</f>
        <v/>
      </c>
      <c r="F84" s="155">
        <f>IF(REF_MAGASINS!L84="","",REF_MAGASINS!L84)</f>
        <v/>
      </c>
      <c r="G84" s="156">
        <f>SUMIFS(V_CANet,V_Mag,$A84,V_Ex,Exercice_Courant)</f>
        <v/>
      </c>
      <c r="H84" s="156">
        <f>SUMIFS(V_Cout,V_Mag,$A84,V_Ex,Exercice_Courant)</f>
        <v/>
      </c>
      <c r="I84" s="156">
        <f>G84-H84</f>
        <v/>
      </c>
      <c r="J84" s="157">
        <f>IF(G84&gt;0,I84/G84,"")</f>
        <v/>
      </c>
      <c r="K84" s="156">
        <f>SUMIFS(V_CANet,V_Mag,$A84,V_Ex,Exercice_Precedent)</f>
        <v/>
      </c>
      <c r="L84" s="157">
        <f>IF(K84&gt;0,(K84-SUMIFS(V_Cout,V_Mag,$A84,V_Ex,Exercice_Precedent))/K84,"")</f>
        <v/>
      </c>
      <c r="M84" s="158">
        <f>IF(K84&gt;0,G84/K84-1,"")</f>
        <v/>
      </c>
      <c r="N84" s="159">
        <f>SUMIFS(V_Tickets,V_Mag,$A84,V_Ex,Exercice_Courant)</f>
        <v/>
      </c>
      <c r="O84" s="160">
        <f>IF(N84&gt;0,G84/N84,"")</f>
        <v/>
      </c>
      <c r="P84" s="159">
        <f>SUMIFS(V_Jours,V_Mag,$A84,V_Ex,Exercice_Courant,V_Canal,"Sur place")</f>
        <v/>
      </c>
      <c r="Q84" s="156">
        <f>SUMIFS(B_Budget,B_Mag,$A84,B_Mois,"&gt;="&amp;Budget_Debut,B_Mois,"&lt;="&amp;Budget_Fin)</f>
        <v/>
      </c>
      <c r="R84" s="156">
        <f>SUMIFS(V_CANet,V_Mag,$A84,V_Mois,"&gt;="&amp;Budget_Debut,V_Mois,"&lt;="&amp;Budget_Fin)</f>
        <v/>
      </c>
      <c r="S84" s="161">
        <f>IF(Q84&gt;0,R84/Q84,"")</f>
        <v/>
      </c>
      <c r="T84" s="159">
        <f>SUMIFS(S_Sorties,S_Mag,$A84,S_Ex,Exercice_Courant)</f>
        <v/>
      </c>
      <c r="U84" s="159">
        <f>SUMIFS(S_Pertes,S_Mag,$A84,S_Ex,Exercice_Courant)</f>
        <v/>
      </c>
      <c r="V84" s="157">
        <f>IF(T84&gt;0,U84/T84,"")</f>
        <v/>
      </c>
      <c r="W84" s="157">
        <f>IF(SUMIFS(S_Sorties,S_Mag,$A84)&gt;0,SUMIFS(S_Pertes,S_Mag,$A84)/SUMIFS(S_Sorties,S_Mag,$A84),"")</f>
        <v/>
      </c>
      <c r="X84" s="156">
        <f>SUMIFS(AM_Reel,AM_Mag,$A84,AM_Ex,Exercice_Courant)</f>
        <v/>
      </c>
      <c r="Y84" s="156">
        <f>SUMIFS(AM_Reseau,AM_Mag,$A84,AM_Ex,Exercice_Courant)</f>
        <v/>
      </c>
      <c r="Z84" s="162">
        <f>IF(Y84&gt;0,X84/Y84-1,"")</f>
        <v/>
      </c>
      <c r="AA84" s="161">
        <f>IF(G84&gt;0,SUMIFS(V_CANet,V_Mag,$A84,V_Ex,Exercice_Courant,V_Canal,"Livraison")/G84,"")</f>
        <v/>
      </c>
      <c r="AB84" s="159">
        <f>SUMIFS(R_Salaries,R_Mag,$A84,R_Ex,Exercice_Courant)</f>
        <v/>
      </c>
      <c r="AC84" s="163">
        <f>IF(COUNTIFS(R_Mag,$A84,R_Ex,Exercice_Courant)&gt;0,AB84/COUNTIFS(R_Mag,$A84,R_Ex,Exercice_Courant),"")</f>
        <v/>
      </c>
      <c r="AD84" s="159">
        <f>SUMIFS(R_Heures,R_Mag,$A84,R_Ex,Exercice_Courant)</f>
        <v/>
      </c>
      <c r="AE84" s="164">
        <f>IF(AB84&gt;0,SUMIFS(R_Abs,R_Mag,$A84,R_Ex,Exercice_Courant)/AB84,"")</f>
        <v/>
      </c>
      <c r="AF84" s="163">
        <f>IF(AB84&gt;0,SUMIFS(R_HS,R_Mag,$A84,R_Ex,Exercice_Courant)/AB84,"")</f>
        <v/>
      </c>
      <c r="AG84" s="160">
        <f>IF(AD84&gt;0,G84/AD84,"")</f>
        <v/>
      </c>
      <c r="AH84" s="164">
        <f>IF(SUMIFS(R_Salaries,R_Mag,$A84)&gt;0,SUMIFS(R_Abs,R_Mag,$A84)/SUMIFS(R_Salaries,R_Mag,$A84),"")</f>
        <v/>
      </c>
      <c r="AI84" s="163">
        <f>IF(SUMIFS(R_Salaries,R_Mag,$A84)&gt;0,SUMIFS(R_HS,R_Mag,$A84)/SUMIFS(R_Salaries,R_Mag,$A84),"")</f>
        <v/>
      </c>
      <c r="AJ84" s="165">
        <f>IF(AND(E84&lt;=Debut_N1,OR(F84="",F84&gt;=Fin_Exercice)),1,0)</f>
        <v/>
      </c>
      <c r="AK84" s="104">
        <f>IF(E84&gt;Debut_N1,"Ouverture",IF(AND(F84&lt;&gt;"",F84&lt;=Fin_Exercice),"Fermeture",""))</f>
        <v/>
      </c>
      <c r="AL84" s="157">
        <f>IF(SUMIFS(V_CANet,V_Mag,$A84,V_Mois,"&gt;="&amp;Periode_A_Debut,V_Mois,"&lt;="&amp;Periode_A_Fin)&gt;0,1-SUMIFS(V_Cout,V_Mag,$A84,V_Mois,"&gt;="&amp;Periode_A_Debut,V_Mois,"&lt;="&amp;Periode_A_Fin)/SUMIFS(V_CANet,V_Mag,$A84,V_Mois,"&gt;="&amp;Periode_A_Debut,V_Mois,"&lt;="&amp;Periode_A_Fin),"")</f>
        <v/>
      </c>
      <c r="AM84" s="157">
        <f>IF(SUMIFS(V_CANet,V_Mag,$A84,V_Mois,"&gt;="&amp;Periode_B_Debut,V_Mois,"&lt;="&amp;Periode_B_Fin)&gt;0,1-SUMIFS(V_Cout,V_Mag,$A84,V_Mois,"&gt;="&amp;Periode_B_Debut,V_Mois,"&lt;="&amp;Periode_B_Fin)/SUMIFS(V_CANet,V_Mag,$A84,V_Mois,"&gt;="&amp;Periode_B_Debut,V_Mois,"&lt;="&amp;Periode_B_Fin),"")</f>
        <v/>
      </c>
      <c r="AN84" s="166">
        <f>IF(AND(ISNUMBER(AL84),ISNUMBER(AM84)),(AM84-AL84)*100,"")</f>
        <v/>
      </c>
      <c r="AO84" s="165">
        <f>IF(OR(Region_Filtre="Toutes",C84=Region_Filtre),1,0)</f>
        <v/>
      </c>
      <c r="AP84" s="156">
        <f>SUMIFS(V_CANet,V_Mag,$A84,V_Ex,Exercice_Courant,V_Canal,Crit_Canal)</f>
        <v/>
      </c>
      <c r="AQ84" s="156">
        <f>SUMIFS(V_CANet,V_Mag,$A84,V_Ex,Exercice_Precedent,V_Canal,Crit_Canal)</f>
        <v/>
      </c>
      <c r="AR84" s="165">
        <f>IF(ISNUMBER(J84),RANK(J84,$J$2:$J$121,0),"")</f>
        <v/>
      </c>
      <c r="AS84" s="165">
        <f>RANK(G84,$G$2:$G$121,0)</f>
        <v/>
      </c>
      <c r="AT84" s="165">
        <f>IF(ISNUMBER(O84),RANK(O84,$O$2:$O$121,0),"")</f>
        <v/>
      </c>
      <c r="AU84" s="165">
        <f>IF(ISNUMBER(V84),RANK(V84,$V$2:$V$121,1),"")</f>
        <v/>
      </c>
      <c r="AV84" s="167">
        <f>IF(AND(AO84=1,ISNUMBER(J84)),J84+ROW()/10^9,9)</f>
        <v/>
      </c>
      <c r="AW84" s="168">
        <f>IF(ISNUMBER(AN84),AN84+ROW()/10^7,999)</f>
        <v/>
      </c>
      <c r="AX84" s="167">
        <f>IF(ISNUMBER(W84),W84+ROW()/10^9,-1)</f>
        <v/>
      </c>
      <c r="AY84" s="167">
        <f>IF(ISNUMBER(AH84),AH84+ROW()/10^9,-1)</f>
        <v/>
      </c>
      <c r="AZ84" s="165">
        <f>IF(AK84="","",SUMPRODUCT(--($AK$2:AK84&lt;&gt;"")))</f>
        <v/>
      </c>
      <c r="BA84" s="165">
        <f>IF(AND(ISNUMBER(AN84),AN84&lt;=Seuil_Derive_Marge_Pt),1,0)</f>
        <v/>
      </c>
      <c r="BB84" s="167">
        <f>IF(ISNUMBER(S84),S84+ROW()/10^9,9)</f>
        <v/>
      </c>
    </row>
    <row r="85">
      <c r="A85" s="104">
        <f>REF_MAGASINS!A85</f>
        <v/>
      </c>
      <c r="B85" s="104">
        <f>REF_MAGASINS!C85</f>
        <v/>
      </c>
      <c r="C85" s="104">
        <f>REF_MAGASINS!D85</f>
        <v/>
      </c>
      <c r="D85" s="104">
        <f>REF_MAGASINS!E85</f>
        <v/>
      </c>
      <c r="E85" s="155">
        <f>REF_MAGASINS!K85</f>
        <v/>
      </c>
      <c r="F85" s="155">
        <f>IF(REF_MAGASINS!L85="","",REF_MAGASINS!L85)</f>
        <v/>
      </c>
      <c r="G85" s="156">
        <f>SUMIFS(V_CANet,V_Mag,$A85,V_Ex,Exercice_Courant)</f>
        <v/>
      </c>
      <c r="H85" s="156">
        <f>SUMIFS(V_Cout,V_Mag,$A85,V_Ex,Exercice_Courant)</f>
        <v/>
      </c>
      <c r="I85" s="156">
        <f>G85-H85</f>
        <v/>
      </c>
      <c r="J85" s="157">
        <f>IF(G85&gt;0,I85/G85,"")</f>
        <v/>
      </c>
      <c r="K85" s="156">
        <f>SUMIFS(V_CANet,V_Mag,$A85,V_Ex,Exercice_Precedent)</f>
        <v/>
      </c>
      <c r="L85" s="157">
        <f>IF(K85&gt;0,(K85-SUMIFS(V_Cout,V_Mag,$A85,V_Ex,Exercice_Precedent))/K85,"")</f>
        <v/>
      </c>
      <c r="M85" s="158">
        <f>IF(K85&gt;0,G85/K85-1,"")</f>
        <v/>
      </c>
      <c r="N85" s="159">
        <f>SUMIFS(V_Tickets,V_Mag,$A85,V_Ex,Exercice_Courant)</f>
        <v/>
      </c>
      <c r="O85" s="160">
        <f>IF(N85&gt;0,G85/N85,"")</f>
        <v/>
      </c>
      <c r="P85" s="159">
        <f>SUMIFS(V_Jours,V_Mag,$A85,V_Ex,Exercice_Courant,V_Canal,"Sur place")</f>
        <v/>
      </c>
      <c r="Q85" s="156">
        <f>SUMIFS(B_Budget,B_Mag,$A85,B_Mois,"&gt;="&amp;Budget_Debut,B_Mois,"&lt;="&amp;Budget_Fin)</f>
        <v/>
      </c>
      <c r="R85" s="156">
        <f>SUMIFS(V_CANet,V_Mag,$A85,V_Mois,"&gt;="&amp;Budget_Debut,V_Mois,"&lt;="&amp;Budget_Fin)</f>
        <v/>
      </c>
      <c r="S85" s="161">
        <f>IF(Q85&gt;0,R85/Q85,"")</f>
        <v/>
      </c>
      <c r="T85" s="159">
        <f>SUMIFS(S_Sorties,S_Mag,$A85,S_Ex,Exercice_Courant)</f>
        <v/>
      </c>
      <c r="U85" s="159">
        <f>SUMIFS(S_Pertes,S_Mag,$A85,S_Ex,Exercice_Courant)</f>
        <v/>
      </c>
      <c r="V85" s="157">
        <f>IF(T85&gt;0,U85/T85,"")</f>
        <v/>
      </c>
      <c r="W85" s="157">
        <f>IF(SUMIFS(S_Sorties,S_Mag,$A85)&gt;0,SUMIFS(S_Pertes,S_Mag,$A85)/SUMIFS(S_Sorties,S_Mag,$A85),"")</f>
        <v/>
      </c>
      <c r="X85" s="156">
        <f>SUMIFS(AM_Reel,AM_Mag,$A85,AM_Ex,Exercice_Courant)</f>
        <v/>
      </c>
      <c r="Y85" s="156">
        <f>SUMIFS(AM_Reseau,AM_Mag,$A85,AM_Ex,Exercice_Courant)</f>
        <v/>
      </c>
      <c r="Z85" s="162">
        <f>IF(Y85&gt;0,X85/Y85-1,"")</f>
        <v/>
      </c>
      <c r="AA85" s="161">
        <f>IF(G85&gt;0,SUMIFS(V_CANet,V_Mag,$A85,V_Ex,Exercice_Courant,V_Canal,"Livraison")/G85,"")</f>
        <v/>
      </c>
      <c r="AB85" s="159">
        <f>SUMIFS(R_Salaries,R_Mag,$A85,R_Ex,Exercice_Courant)</f>
        <v/>
      </c>
      <c r="AC85" s="163">
        <f>IF(COUNTIFS(R_Mag,$A85,R_Ex,Exercice_Courant)&gt;0,AB85/COUNTIFS(R_Mag,$A85,R_Ex,Exercice_Courant),"")</f>
        <v/>
      </c>
      <c r="AD85" s="159">
        <f>SUMIFS(R_Heures,R_Mag,$A85,R_Ex,Exercice_Courant)</f>
        <v/>
      </c>
      <c r="AE85" s="164">
        <f>IF(AB85&gt;0,SUMIFS(R_Abs,R_Mag,$A85,R_Ex,Exercice_Courant)/AB85,"")</f>
        <v/>
      </c>
      <c r="AF85" s="163">
        <f>IF(AB85&gt;0,SUMIFS(R_HS,R_Mag,$A85,R_Ex,Exercice_Courant)/AB85,"")</f>
        <v/>
      </c>
      <c r="AG85" s="160">
        <f>IF(AD85&gt;0,G85/AD85,"")</f>
        <v/>
      </c>
      <c r="AH85" s="164">
        <f>IF(SUMIFS(R_Salaries,R_Mag,$A85)&gt;0,SUMIFS(R_Abs,R_Mag,$A85)/SUMIFS(R_Salaries,R_Mag,$A85),"")</f>
        <v/>
      </c>
      <c r="AI85" s="163">
        <f>IF(SUMIFS(R_Salaries,R_Mag,$A85)&gt;0,SUMIFS(R_HS,R_Mag,$A85)/SUMIFS(R_Salaries,R_Mag,$A85),"")</f>
        <v/>
      </c>
      <c r="AJ85" s="165">
        <f>IF(AND(E85&lt;=Debut_N1,OR(F85="",F85&gt;=Fin_Exercice)),1,0)</f>
        <v/>
      </c>
      <c r="AK85" s="104">
        <f>IF(E85&gt;Debut_N1,"Ouverture",IF(AND(F85&lt;&gt;"",F85&lt;=Fin_Exercice),"Fermeture",""))</f>
        <v/>
      </c>
      <c r="AL85" s="157">
        <f>IF(SUMIFS(V_CANet,V_Mag,$A85,V_Mois,"&gt;="&amp;Periode_A_Debut,V_Mois,"&lt;="&amp;Periode_A_Fin)&gt;0,1-SUMIFS(V_Cout,V_Mag,$A85,V_Mois,"&gt;="&amp;Periode_A_Debut,V_Mois,"&lt;="&amp;Periode_A_Fin)/SUMIFS(V_CANet,V_Mag,$A85,V_Mois,"&gt;="&amp;Periode_A_Debut,V_Mois,"&lt;="&amp;Periode_A_Fin),"")</f>
        <v/>
      </c>
      <c r="AM85" s="157">
        <f>IF(SUMIFS(V_CANet,V_Mag,$A85,V_Mois,"&gt;="&amp;Periode_B_Debut,V_Mois,"&lt;="&amp;Periode_B_Fin)&gt;0,1-SUMIFS(V_Cout,V_Mag,$A85,V_Mois,"&gt;="&amp;Periode_B_Debut,V_Mois,"&lt;="&amp;Periode_B_Fin)/SUMIFS(V_CANet,V_Mag,$A85,V_Mois,"&gt;="&amp;Periode_B_Debut,V_Mois,"&lt;="&amp;Periode_B_Fin),"")</f>
        <v/>
      </c>
      <c r="AN85" s="166">
        <f>IF(AND(ISNUMBER(AL85),ISNUMBER(AM85)),(AM85-AL85)*100,"")</f>
        <v/>
      </c>
      <c r="AO85" s="165">
        <f>IF(OR(Region_Filtre="Toutes",C85=Region_Filtre),1,0)</f>
        <v/>
      </c>
      <c r="AP85" s="156">
        <f>SUMIFS(V_CANet,V_Mag,$A85,V_Ex,Exercice_Courant,V_Canal,Crit_Canal)</f>
        <v/>
      </c>
      <c r="AQ85" s="156">
        <f>SUMIFS(V_CANet,V_Mag,$A85,V_Ex,Exercice_Precedent,V_Canal,Crit_Canal)</f>
        <v/>
      </c>
      <c r="AR85" s="165">
        <f>IF(ISNUMBER(J85),RANK(J85,$J$2:$J$121,0),"")</f>
        <v/>
      </c>
      <c r="AS85" s="165">
        <f>RANK(G85,$G$2:$G$121,0)</f>
        <v/>
      </c>
      <c r="AT85" s="165">
        <f>IF(ISNUMBER(O85),RANK(O85,$O$2:$O$121,0),"")</f>
        <v/>
      </c>
      <c r="AU85" s="165">
        <f>IF(ISNUMBER(V85),RANK(V85,$V$2:$V$121,1),"")</f>
        <v/>
      </c>
      <c r="AV85" s="167">
        <f>IF(AND(AO85=1,ISNUMBER(J85)),J85+ROW()/10^9,9)</f>
        <v/>
      </c>
      <c r="AW85" s="168">
        <f>IF(ISNUMBER(AN85),AN85+ROW()/10^7,999)</f>
        <v/>
      </c>
      <c r="AX85" s="167">
        <f>IF(ISNUMBER(W85),W85+ROW()/10^9,-1)</f>
        <v/>
      </c>
      <c r="AY85" s="167">
        <f>IF(ISNUMBER(AH85),AH85+ROW()/10^9,-1)</f>
        <v/>
      </c>
      <c r="AZ85" s="165">
        <f>IF(AK85="","",SUMPRODUCT(--($AK$2:AK85&lt;&gt;"")))</f>
        <v/>
      </c>
      <c r="BA85" s="165">
        <f>IF(AND(ISNUMBER(AN85),AN85&lt;=Seuil_Derive_Marge_Pt),1,0)</f>
        <v/>
      </c>
      <c r="BB85" s="167">
        <f>IF(ISNUMBER(S85),S85+ROW()/10^9,9)</f>
        <v/>
      </c>
    </row>
    <row r="86">
      <c r="A86" s="104">
        <f>REF_MAGASINS!A86</f>
        <v/>
      </c>
      <c r="B86" s="104">
        <f>REF_MAGASINS!C86</f>
        <v/>
      </c>
      <c r="C86" s="104">
        <f>REF_MAGASINS!D86</f>
        <v/>
      </c>
      <c r="D86" s="104">
        <f>REF_MAGASINS!E86</f>
        <v/>
      </c>
      <c r="E86" s="155">
        <f>REF_MAGASINS!K86</f>
        <v/>
      </c>
      <c r="F86" s="155">
        <f>IF(REF_MAGASINS!L86="","",REF_MAGASINS!L86)</f>
        <v/>
      </c>
      <c r="G86" s="156">
        <f>SUMIFS(V_CANet,V_Mag,$A86,V_Ex,Exercice_Courant)</f>
        <v/>
      </c>
      <c r="H86" s="156">
        <f>SUMIFS(V_Cout,V_Mag,$A86,V_Ex,Exercice_Courant)</f>
        <v/>
      </c>
      <c r="I86" s="156">
        <f>G86-H86</f>
        <v/>
      </c>
      <c r="J86" s="157">
        <f>IF(G86&gt;0,I86/G86,"")</f>
        <v/>
      </c>
      <c r="K86" s="156">
        <f>SUMIFS(V_CANet,V_Mag,$A86,V_Ex,Exercice_Precedent)</f>
        <v/>
      </c>
      <c r="L86" s="157">
        <f>IF(K86&gt;0,(K86-SUMIFS(V_Cout,V_Mag,$A86,V_Ex,Exercice_Precedent))/K86,"")</f>
        <v/>
      </c>
      <c r="M86" s="158">
        <f>IF(K86&gt;0,G86/K86-1,"")</f>
        <v/>
      </c>
      <c r="N86" s="159">
        <f>SUMIFS(V_Tickets,V_Mag,$A86,V_Ex,Exercice_Courant)</f>
        <v/>
      </c>
      <c r="O86" s="160">
        <f>IF(N86&gt;0,G86/N86,"")</f>
        <v/>
      </c>
      <c r="P86" s="159">
        <f>SUMIFS(V_Jours,V_Mag,$A86,V_Ex,Exercice_Courant,V_Canal,"Sur place")</f>
        <v/>
      </c>
      <c r="Q86" s="156">
        <f>SUMIFS(B_Budget,B_Mag,$A86,B_Mois,"&gt;="&amp;Budget_Debut,B_Mois,"&lt;="&amp;Budget_Fin)</f>
        <v/>
      </c>
      <c r="R86" s="156">
        <f>SUMIFS(V_CANet,V_Mag,$A86,V_Mois,"&gt;="&amp;Budget_Debut,V_Mois,"&lt;="&amp;Budget_Fin)</f>
        <v/>
      </c>
      <c r="S86" s="161">
        <f>IF(Q86&gt;0,R86/Q86,"")</f>
        <v/>
      </c>
      <c r="T86" s="159">
        <f>SUMIFS(S_Sorties,S_Mag,$A86,S_Ex,Exercice_Courant)</f>
        <v/>
      </c>
      <c r="U86" s="159">
        <f>SUMIFS(S_Pertes,S_Mag,$A86,S_Ex,Exercice_Courant)</f>
        <v/>
      </c>
      <c r="V86" s="157">
        <f>IF(T86&gt;0,U86/T86,"")</f>
        <v/>
      </c>
      <c r="W86" s="157">
        <f>IF(SUMIFS(S_Sorties,S_Mag,$A86)&gt;0,SUMIFS(S_Pertes,S_Mag,$A86)/SUMIFS(S_Sorties,S_Mag,$A86),"")</f>
        <v/>
      </c>
      <c r="X86" s="156">
        <f>SUMIFS(AM_Reel,AM_Mag,$A86,AM_Ex,Exercice_Courant)</f>
        <v/>
      </c>
      <c r="Y86" s="156">
        <f>SUMIFS(AM_Reseau,AM_Mag,$A86,AM_Ex,Exercice_Courant)</f>
        <v/>
      </c>
      <c r="Z86" s="162">
        <f>IF(Y86&gt;0,X86/Y86-1,"")</f>
        <v/>
      </c>
      <c r="AA86" s="161">
        <f>IF(G86&gt;0,SUMIFS(V_CANet,V_Mag,$A86,V_Ex,Exercice_Courant,V_Canal,"Livraison")/G86,"")</f>
        <v/>
      </c>
      <c r="AB86" s="159">
        <f>SUMIFS(R_Salaries,R_Mag,$A86,R_Ex,Exercice_Courant)</f>
        <v/>
      </c>
      <c r="AC86" s="163">
        <f>IF(COUNTIFS(R_Mag,$A86,R_Ex,Exercice_Courant)&gt;0,AB86/COUNTIFS(R_Mag,$A86,R_Ex,Exercice_Courant),"")</f>
        <v/>
      </c>
      <c r="AD86" s="159">
        <f>SUMIFS(R_Heures,R_Mag,$A86,R_Ex,Exercice_Courant)</f>
        <v/>
      </c>
      <c r="AE86" s="164">
        <f>IF(AB86&gt;0,SUMIFS(R_Abs,R_Mag,$A86,R_Ex,Exercice_Courant)/AB86,"")</f>
        <v/>
      </c>
      <c r="AF86" s="163">
        <f>IF(AB86&gt;0,SUMIFS(R_HS,R_Mag,$A86,R_Ex,Exercice_Courant)/AB86,"")</f>
        <v/>
      </c>
      <c r="AG86" s="160">
        <f>IF(AD86&gt;0,G86/AD86,"")</f>
        <v/>
      </c>
      <c r="AH86" s="164">
        <f>IF(SUMIFS(R_Salaries,R_Mag,$A86)&gt;0,SUMIFS(R_Abs,R_Mag,$A86)/SUMIFS(R_Salaries,R_Mag,$A86),"")</f>
        <v/>
      </c>
      <c r="AI86" s="163">
        <f>IF(SUMIFS(R_Salaries,R_Mag,$A86)&gt;0,SUMIFS(R_HS,R_Mag,$A86)/SUMIFS(R_Salaries,R_Mag,$A86),"")</f>
        <v/>
      </c>
      <c r="AJ86" s="165">
        <f>IF(AND(E86&lt;=Debut_N1,OR(F86="",F86&gt;=Fin_Exercice)),1,0)</f>
        <v/>
      </c>
      <c r="AK86" s="104">
        <f>IF(E86&gt;Debut_N1,"Ouverture",IF(AND(F86&lt;&gt;"",F86&lt;=Fin_Exercice),"Fermeture",""))</f>
        <v/>
      </c>
      <c r="AL86" s="157">
        <f>IF(SUMIFS(V_CANet,V_Mag,$A86,V_Mois,"&gt;="&amp;Periode_A_Debut,V_Mois,"&lt;="&amp;Periode_A_Fin)&gt;0,1-SUMIFS(V_Cout,V_Mag,$A86,V_Mois,"&gt;="&amp;Periode_A_Debut,V_Mois,"&lt;="&amp;Periode_A_Fin)/SUMIFS(V_CANet,V_Mag,$A86,V_Mois,"&gt;="&amp;Periode_A_Debut,V_Mois,"&lt;="&amp;Periode_A_Fin),"")</f>
        <v/>
      </c>
      <c r="AM86" s="157">
        <f>IF(SUMIFS(V_CANet,V_Mag,$A86,V_Mois,"&gt;="&amp;Periode_B_Debut,V_Mois,"&lt;="&amp;Periode_B_Fin)&gt;0,1-SUMIFS(V_Cout,V_Mag,$A86,V_Mois,"&gt;="&amp;Periode_B_Debut,V_Mois,"&lt;="&amp;Periode_B_Fin)/SUMIFS(V_CANet,V_Mag,$A86,V_Mois,"&gt;="&amp;Periode_B_Debut,V_Mois,"&lt;="&amp;Periode_B_Fin),"")</f>
        <v/>
      </c>
      <c r="AN86" s="166">
        <f>IF(AND(ISNUMBER(AL86),ISNUMBER(AM86)),(AM86-AL86)*100,"")</f>
        <v/>
      </c>
      <c r="AO86" s="165">
        <f>IF(OR(Region_Filtre="Toutes",C86=Region_Filtre),1,0)</f>
        <v/>
      </c>
      <c r="AP86" s="156">
        <f>SUMIFS(V_CANet,V_Mag,$A86,V_Ex,Exercice_Courant,V_Canal,Crit_Canal)</f>
        <v/>
      </c>
      <c r="AQ86" s="156">
        <f>SUMIFS(V_CANet,V_Mag,$A86,V_Ex,Exercice_Precedent,V_Canal,Crit_Canal)</f>
        <v/>
      </c>
      <c r="AR86" s="165">
        <f>IF(ISNUMBER(J86),RANK(J86,$J$2:$J$121,0),"")</f>
        <v/>
      </c>
      <c r="AS86" s="165">
        <f>RANK(G86,$G$2:$G$121,0)</f>
        <v/>
      </c>
      <c r="AT86" s="165">
        <f>IF(ISNUMBER(O86),RANK(O86,$O$2:$O$121,0),"")</f>
        <v/>
      </c>
      <c r="AU86" s="165">
        <f>IF(ISNUMBER(V86),RANK(V86,$V$2:$V$121,1),"")</f>
        <v/>
      </c>
      <c r="AV86" s="167">
        <f>IF(AND(AO86=1,ISNUMBER(J86)),J86+ROW()/10^9,9)</f>
        <v/>
      </c>
      <c r="AW86" s="168">
        <f>IF(ISNUMBER(AN86),AN86+ROW()/10^7,999)</f>
        <v/>
      </c>
      <c r="AX86" s="167">
        <f>IF(ISNUMBER(W86),W86+ROW()/10^9,-1)</f>
        <v/>
      </c>
      <c r="AY86" s="167">
        <f>IF(ISNUMBER(AH86),AH86+ROW()/10^9,-1)</f>
        <v/>
      </c>
      <c r="AZ86" s="165">
        <f>IF(AK86="","",SUMPRODUCT(--($AK$2:AK86&lt;&gt;"")))</f>
        <v/>
      </c>
      <c r="BA86" s="165">
        <f>IF(AND(ISNUMBER(AN86),AN86&lt;=Seuil_Derive_Marge_Pt),1,0)</f>
        <v/>
      </c>
      <c r="BB86" s="167">
        <f>IF(ISNUMBER(S86),S86+ROW()/10^9,9)</f>
        <v/>
      </c>
    </row>
    <row r="87">
      <c r="A87" s="104">
        <f>REF_MAGASINS!A87</f>
        <v/>
      </c>
      <c r="B87" s="104">
        <f>REF_MAGASINS!C87</f>
        <v/>
      </c>
      <c r="C87" s="104">
        <f>REF_MAGASINS!D87</f>
        <v/>
      </c>
      <c r="D87" s="104">
        <f>REF_MAGASINS!E87</f>
        <v/>
      </c>
      <c r="E87" s="155">
        <f>REF_MAGASINS!K87</f>
        <v/>
      </c>
      <c r="F87" s="155">
        <f>IF(REF_MAGASINS!L87="","",REF_MAGASINS!L87)</f>
        <v/>
      </c>
      <c r="G87" s="156">
        <f>SUMIFS(V_CANet,V_Mag,$A87,V_Ex,Exercice_Courant)</f>
        <v/>
      </c>
      <c r="H87" s="156">
        <f>SUMIFS(V_Cout,V_Mag,$A87,V_Ex,Exercice_Courant)</f>
        <v/>
      </c>
      <c r="I87" s="156">
        <f>G87-H87</f>
        <v/>
      </c>
      <c r="J87" s="157">
        <f>IF(G87&gt;0,I87/G87,"")</f>
        <v/>
      </c>
      <c r="K87" s="156">
        <f>SUMIFS(V_CANet,V_Mag,$A87,V_Ex,Exercice_Precedent)</f>
        <v/>
      </c>
      <c r="L87" s="157">
        <f>IF(K87&gt;0,(K87-SUMIFS(V_Cout,V_Mag,$A87,V_Ex,Exercice_Precedent))/K87,"")</f>
        <v/>
      </c>
      <c r="M87" s="158">
        <f>IF(K87&gt;0,G87/K87-1,"")</f>
        <v/>
      </c>
      <c r="N87" s="159">
        <f>SUMIFS(V_Tickets,V_Mag,$A87,V_Ex,Exercice_Courant)</f>
        <v/>
      </c>
      <c r="O87" s="160">
        <f>IF(N87&gt;0,G87/N87,"")</f>
        <v/>
      </c>
      <c r="P87" s="159">
        <f>SUMIFS(V_Jours,V_Mag,$A87,V_Ex,Exercice_Courant,V_Canal,"Sur place")</f>
        <v/>
      </c>
      <c r="Q87" s="156">
        <f>SUMIFS(B_Budget,B_Mag,$A87,B_Mois,"&gt;="&amp;Budget_Debut,B_Mois,"&lt;="&amp;Budget_Fin)</f>
        <v/>
      </c>
      <c r="R87" s="156">
        <f>SUMIFS(V_CANet,V_Mag,$A87,V_Mois,"&gt;="&amp;Budget_Debut,V_Mois,"&lt;="&amp;Budget_Fin)</f>
        <v/>
      </c>
      <c r="S87" s="161">
        <f>IF(Q87&gt;0,R87/Q87,"")</f>
        <v/>
      </c>
      <c r="T87" s="159">
        <f>SUMIFS(S_Sorties,S_Mag,$A87,S_Ex,Exercice_Courant)</f>
        <v/>
      </c>
      <c r="U87" s="159">
        <f>SUMIFS(S_Pertes,S_Mag,$A87,S_Ex,Exercice_Courant)</f>
        <v/>
      </c>
      <c r="V87" s="157">
        <f>IF(T87&gt;0,U87/T87,"")</f>
        <v/>
      </c>
      <c r="W87" s="157">
        <f>IF(SUMIFS(S_Sorties,S_Mag,$A87)&gt;0,SUMIFS(S_Pertes,S_Mag,$A87)/SUMIFS(S_Sorties,S_Mag,$A87),"")</f>
        <v/>
      </c>
      <c r="X87" s="156">
        <f>SUMIFS(AM_Reel,AM_Mag,$A87,AM_Ex,Exercice_Courant)</f>
        <v/>
      </c>
      <c r="Y87" s="156">
        <f>SUMIFS(AM_Reseau,AM_Mag,$A87,AM_Ex,Exercice_Courant)</f>
        <v/>
      </c>
      <c r="Z87" s="162">
        <f>IF(Y87&gt;0,X87/Y87-1,"")</f>
        <v/>
      </c>
      <c r="AA87" s="161">
        <f>IF(G87&gt;0,SUMIFS(V_CANet,V_Mag,$A87,V_Ex,Exercice_Courant,V_Canal,"Livraison")/G87,"")</f>
        <v/>
      </c>
      <c r="AB87" s="159">
        <f>SUMIFS(R_Salaries,R_Mag,$A87,R_Ex,Exercice_Courant)</f>
        <v/>
      </c>
      <c r="AC87" s="163">
        <f>IF(COUNTIFS(R_Mag,$A87,R_Ex,Exercice_Courant)&gt;0,AB87/COUNTIFS(R_Mag,$A87,R_Ex,Exercice_Courant),"")</f>
        <v/>
      </c>
      <c r="AD87" s="159">
        <f>SUMIFS(R_Heures,R_Mag,$A87,R_Ex,Exercice_Courant)</f>
        <v/>
      </c>
      <c r="AE87" s="164">
        <f>IF(AB87&gt;0,SUMIFS(R_Abs,R_Mag,$A87,R_Ex,Exercice_Courant)/AB87,"")</f>
        <v/>
      </c>
      <c r="AF87" s="163">
        <f>IF(AB87&gt;0,SUMIFS(R_HS,R_Mag,$A87,R_Ex,Exercice_Courant)/AB87,"")</f>
        <v/>
      </c>
      <c r="AG87" s="160">
        <f>IF(AD87&gt;0,G87/AD87,"")</f>
        <v/>
      </c>
      <c r="AH87" s="164">
        <f>IF(SUMIFS(R_Salaries,R_Mag,$A87)&gt;0,SUMIFS(R_Abs,R_Mag,$A87)/SUMIFS(R_Salaries,R_Mag,$A87),"")</f>
        <v/>
      </c>
      <c r="AI87" s="163">
        <f>IF(SUMIFS(R_Salaries,R_Mag,$A87)&gt;0,SUMIFS(R_HS,R_Mag,$A87)/SUMIFS(R_Salaries,R_Mag,$A87),"")</f>
        <v/>
      </c>
      <c r="AJ87" s="165">
        <f>IF(AND(E87&lt;=Debut_N1,OR(F87="",F87&gt;=Fin_Exercice)),1,0)</f>
        <v/>
      </c>
      <c r="AK87" s="104">
        <f>IF(E87&gt;Debut_N1,"Ouverture",IF(AND(F87&lt;&gt;"",F87&lt;=Fin_Exercice),"Fermeture",""))</f>
        <v/>
      </c>
      <c r="AL87" s="157">
        <f>IF(SUMIFS(V_CANet,V_Mag,$A87,V_Mois,"&gt;="&amp;Periode_A_Debut,V_Mois,"&lt;="&amp;Periode_A_Fin)&gt;0,1-SUMIFS(V_Cout,V_Mag,$A87,V_Mois,"&gt;="&amp;Periode_A_Debut,V_Mois,"&lt;="&amp;Periode_A_Fin)/SUMIFS(V_CANet,V_Mag,$A87,V_Mois,"&gt;="&amp;Periode_A_Debut,V_Mois,"&lt;="&amp;Periode_A_Fin),"")</f>
        <v/>
      </c>
      <c r="AM87" s="157">
        <f>IF(SUMIFS(V_CANet,V_Mag,$A87,V_Mois,"&gt;="&amp;Periode_B_Debut,V_Mois,"&lt;="&amp;Periode_B_Fin)&gt;0,1-SUMIFS(V_Cout,V_Mag,$A87,V_Mois,"&gt;="&amp;Periode_B_Debut,V_Mois,"&lt;="&amp;Periode_B_Fin)/SUMIFS(V_CANet,V_Mag,$A87,V_Mois,"&gt;="&amp;Periode_B_Debut,V_Mois,"&lt;="&amp;Periode_B_Fin),"")</f>
        <v/>
      </c>
      <c r="AN87" s="166">
        <f>IF(AND(ISNUMBER(AL87),ISNUMBER(AM87)),(AM87-AL87)*100,"")</f>
        <v/>
      </c>
      <c r="AO87" s="165">
        <f>IF(OR(Region_Filtre="Toutes",C87=Region_Filtre),1,0)</f>
        <v/>
      </c>
      <c r="AP87" s="156">
        <f>SUMIFS(V_CANet,V_Mag,$A87,V_Ex,Exercice_Courant,V_Canal,Crit_Canal)</f>
        <v/>
      </c>
      <c r="AQ87" s="156">
        <f>SUMIFS(V_CANet,V_Mag,$A87,V_Ex,Exercice_Precedent,V_Canal,Crit_Canal)</f>
        <v/>
      </c>
      <c r="AR87" s="165">
        <f>IF(ISNUMBER(J87),RANK(J87,$J$2:$J$121,0),"")</f>
        <v/>
      </c>
      <c r="AS87" s="165">
        <f>RANK(G87,$G$2:$G$121,0)</f>
        <v/>
      </c>
      <c r="AT87" s="165">
        <f>IF(ISNUMBER(O87),RANK(O87,$O$2:$O$121,0),"")</f>
        <v/>
      </c>
      <c r="AU87" s="165">
        <f>IF(ISNUMBER(V87),RANK(V87,$V$2:$V$121,1),"")</f>
        <v/>
      </c>
      <c r="AV87" s="167">
        <f>IF(AND(AO87=1,ISNUMBER(J87)),J87+ROW()/10^9,9)</f>
        <v/>
      </c>
      <c r="AW87" s="168">
        <f>IF(ISNUMBER(AN87),AN87+ROW()/10^7,999)</f>
        <v/>
      </c>
      <c r="AX87" s="167">
        <f>IF(ISNUMBER(W87),W87+ROW()/10^9,-1)</f>
        <v/>
      </c>
      <c r="AY87" s="167">
        <f>IF(ISNUMBER(AH87),AH87+ROW()/10^9,-1)</f>
        <v/>
      </c>
      <c r="AZ87" s="165">
        <f>IF(AK87="","",SUMPRODUCT(--($AK$2:AK87&lt;&gt;"")))</f>
        <v/>
      </c>
      <c r="BA87" s="165">
        <f>IF(AND(ISNUMBER(AN87),AN87&lt;=Seuil_Derive_Marge_Pt),1,0)</f>
        <v/>
      </c>
      <c r="BB87" s="167">
        <f>IF(ISNUMBER(S87),S87+ROW()/10^9,9)</f>
        <v/>
      </c>
    </row>
    <row r="88">
      <c r="A88" s="104">
        <f>REF_MAGASINS!A88</f>
        <v/>
      </c>
      <c r="B88" s="104">
        <f>REF_MAGASINS!C88</f>
        <v/>
      </c>
      <c r="C88" s="104">
        <f>REF_MAGASINS!D88</f>
        <v/>
      </c>
      <c r="D88" s="104">
        <f>REF_MAGASINS!E88</f>
        <v/>
      </c>
      <c r="E88" s="155">
        <f>REF_MAGASINS!K88</f>
        <v/>
      </c>
      <c r="F88" s="155">
        <f>IF(REF_MAGASINS!L88="","",REF_MAGASINS!L88)</f>
        <v/>
      </c>
      <c r="G88" s="156">
        <f>SUMIFS(V_CANet,V_Mag,$A88,V_Ex,Exercice_Courant)</f>
        <v/>
      </c>
      <c r="H88" s="156">
        <f>SUMIFS(V_Cout,V_Mag,$A88,V_Ex,Exercice_Courant)</f>
        <v/>
      </c>
      <c r="I88" s="156">
        <f>G88-H88</f>
        <v/>
      </c>
      <c r="J88" s="157">
        <f>IF(G88&gt;0,I88/G88,"")</f>
        <v/>
      </c>
      <c r="K88" s="156">
        <f>SUMIFS(V_CANet,V_Mag,$A88,V_Ex,Exercice_Precedent)</f>
        <v/>
      </c>
      <c r="L88" s="157">
        <f>IF(K88&gt;0,(K88-SUMIFS(V_Cout,V_Mag,$A88,V_Ex,Exercice_Precedent))/K88,"")</f>
        <v/>
      </c>
      <c r="M88" s="158">
        <f>IF(K88&gt;0,G88/K88-1,"")</f>
        <v/>
      </c>
      <c r="N88" s="159">
        <f>SUMIFS(V_Tickets,V_Mag,$A88,V_Ex,Exercice_Courant)</f>
        <v/>
      </c>
      <c r="O88" s="160">
        <f>IF(N88&gt;0,G88/N88,"")</f>
        <v/>
      </c>
      <c r="P88" s="159">
        <f>SUMIFS(V_Jours,V_Mag,$A88,V_Ex,Exercice_Courant,V_Canal,"Sur place")</f>
        <v/>
      </c>
      <c r="Q88" s="156">
        <f>SUMIFS(B_Budget,B_Mag,$A88,B_Mois,"&gt;="&amp;Budget_Debut,B_Mois,"&lt;="&amp;Budget_Fin)</f>
        <v/>
      </c>
      <c r="R88" s="156">
        <f>SUMIFS(V_CANet,V_Mag,$A88,V_Mois,"&gt;="&amp;Budget_Debut,V_Mois,"&lt;="&amp;Budget_Fin)</f>
        <v/>
      </c>
      <c r="S88" s="161">
        <f>IF(Q88&gt;0,R88/Q88,"")</f>
        <v/>
      </c>
      <c r="T88" s="159">
        <f>SUMIFS(S_Sorties,S_Mag,$A88,S_Ex,Exercice_Courant)</f>
        <v/>
      </c>
      <c r="U88" s="159">
        <f>SUMIFS(S_Pertes,S_Mag,$A88,S_Ex,Exercice_Courant)</f>
        <v/>
      </c>
      <c r="V88" s="157">
        <f>IF(T88&gt;0,U88/T88,"")</f>
        <v/>
      </c>
      <c r="W88" s="157">
        <f>IF(SUMIFS(S_Sorties,S_Mag,$A88)&gt;0,SUMIFS(S_Pertes,S_Mag,$A88)/SUMIFS(S_Sorties,S_Mag,$A88),"")</f>
        <v/>
      </c>
      <c r="X88" s="156">
        <f>SUMIFS(AM_Reel,AM_Mag,$A88,AM_Ex,Exercice_Courant)</f>
        <v/>
      </c>
      <c r="Y88" s="156">
        <f>SUMIFS(AM_Reseau,AM_Mag,$A88,AM_Ex,Exercice_Courant)</f>
        <v/>
      </c>
      <c r="Z88" s="162">
        <f>IF(Y88&gt;0,X88/Y88-1,"")</f>
        <v/>
      </c>
      <c r="AA88" s="161">
        <f>IF(G88&gt;0,SUMIFS(V_CANet,V_Mag,$A88,V_Ex,Exercice_Courant,V_Canal,"Livraison")/G88,"")</f>
        <v/>
      </c>
      <c r="AB88" s="159">
        <f>SUMIFS(R_Salaries,R_Mag,$A88,R_Ex,Exercice_Courant)</f>
        <v/>
      </c>
      <c r="AC88" s="163">
        <f>IF(COUNTIFS(R_Mag,$A88,R_Ex,Exercice_Courant)&gt;0,AB88/COUNTIFS(R_Mag,$A88,R_Ex,Exercice_Courant),"")</f>
        <v/>
      </c>
      <c r="AD88" s="159">
        <f>SUMIFS(R_Heures,R_Mag,$A88,R_Ex,Exercice_Courant)</f>
        <v/>
      </c>
      <c r="AE88" s="164">
        <f>IF(AB88&gt;0,SUMIFS(R_Abs,R_Mag,$A88,R_Ex,Exercice_Courant)/AB88,"")</f>
        <v/>
      </c>
      <c r="AF88" s="163">
        <f>IF(AB88&gt;0,SUMIFS(R_HS,R_Mag,$A88,R_Ex,Exercice_Courant)/AB88,"")</f>
        <v/>
      </c>
      <c r="AG88" s="160">
        <f>IF(AD88&gt;0,G88/AD88,"")</f>
        <v/>
      </c>
      <c r="AH88" s="164">
        <f>IF(SUMIFS(R_Salaries,R_Mag,$A88)&gt;0,SUMIFS(R_Abs,R_Mag,$A88)/SUMIFS(R_Salaries,R_Mag,$A88),"")</f>
        <v/>
      </c>
      <c r="AI88" s="163">
        <f>IF(SUMIFS(R_Salaries,R_Mag,$A88)&gt;0,SUMIFS(R_HS,R_Mag,$A88)/SUMIFS(R_Salaries,R_Mag,$A88),"")</f>
        <v/>
      </c>
      <c r="AJ88" s="165">
        <f>IF(AND(E88&lt;=Debut_N1,OR(F88="",F88&gt;=Fin_Exercice)),1,0)</f>
        <v/>
      </c>
      <c r="AK88" s="104">
        <f>IF(E88&gt;Debut_N1,"Ouverture",IF(AND(F88&lt;&gt;"",F88&lt;=Fin_Exercice),"Fermeture",""))</f>
        <v/>
      </c>
      <c r="AL88" s="157">
        <f>IF(SUMIFS(V_CANet,V_Mag,$A88,V_Mois,"&gt;="&amp;Periode_A_Debut,V_Mois,"&lt;="&amp;Periode_A_Fin)&gt;0,1-SUMIFS(V_Cout,V_Mag,$A88,V_Mois,"&gt;="&amp;Periode_A_Debut,V_Mois,"&lt;="&amp;Periode_A_Fin)/SUMIFS(V_CANet,V_Mag,$A88,V_Mois,"&gt;="&amp;Periode_A_Debut,V_Mois,"&lt;="&amp;Periode_A_Fin),"")</f>
        <v/>
      </c>
      <c r="AM88" s="157">
        <f>IF(SUMIFS(V_CANet,V_Mag,$A88,V_Mois,"&gt;="&amp;Periode_B_Debut,V_Mois,"&lt;="&amp;Periode_B_Fin)&gt;0,1-SUMIFS(V_Cout,V_Mag,$A88,V_Mois,"&gt;="&amp;Periode_B_Debut,V_Mois,"&lt;="&amp;Periode_B_Fin)/SUMIFS(V_CANet,V_Mag,$A88,V_Mois,"&gt;="&amp;Periode_B_Debut,V_Mois,"&lt;="&amp;Periode_B_Fin),"")</f>
        <v/>
      </c>
      <c r="AN88" s="166">
        <f>IF(AND(ISNUMBER(AL88),ISNUMBER(AM88)),(AM88-AL88)*100,"")</f>
        <v/>
      </c>
      <c r="AO88" s="165">
        <f>IF(OR(Region_Filtre="Toutes",C88=Region_Filtre),1,0)</f>
        <v/>
      </c>
      <c r="AP88" s="156">
        <f>SUMIFS(V_CANet,V_Mag,$A88,V_Ex,Exercice_Courant,V_Canal,Crit_Canal)</f>
        <v/>
      </c>
      <c r="AQ88" s="156">
        <f>SUMIFS(V_CANet,V_Mag,$A88,V_Ex,Exercice_Precedent,V_Canal,Crit_Canal)</f>
        <v/>
      </c>
      <c r="AR88" s="165">
        <f>IF(ISNUMBER(J88),RANK(J88,$J$2:$J$121,0),"")</f>
        <v/>
      </c>
      <c r="AS88" s="165">
        <f>RANK(G88,$G$2:$G$121,0)</f>
        <v/>
      </c>
      <c r="AT88" s="165">
        <f>IF(ISNUMBER(O88),RANK(O88,$O$2:$O$121,0),"")</f>
        <v/>
      </c>
      <c r="AU88" s="165">
        <f>IF(ISNUMBER(V88),RANK(V88,$V$2:$V$121,1),"")</f>
        <v/>
      </c>
      <c r="AV88" s="167">
        <f>IF(AND(AO88=1,ISNUMBER(J88)),J88+ROW()/10^9,9)</f>
        <v/>
      </c>
      <c r="AW88" s="168">
        <f>IF(ISNUMBER(AN88),AN88+ROW()/10^7,999)</f>
        <v/>
      </c>
      <c r="AX88" s="167">
        <f>IF(ISNUMBER(W88),W88+ROW()/10^9,-1)</f>
        <v/>
      </c>
      <c r="AY88" s="167">
        <f>IF(ISNUMBER(AH88),AH88+ROW()/10^9,-1)</f>
        <v/>
      </c>
      <c r="AZ88" s="165">
        <f>IF(AK88="","",SUMPRODUCT(--($AK$2:AK88&lt;&gt;"")))</f>
        <v/>
      </c>
      <c r="BA88" s="165">
        <f>IF(AND(ISNUMBER(AN88),AN88&lt;=Seuil_Derive_Marge_Pt),1,0)</f>
        <v/>
      </c>
      <c r="BB88" s="167">
        <f>IF(ISNUMBER(S88),S88+ROW()/10^9,9)</f>
        <v/>
      </c>
    </row>
    <row r="89">
      <c r="A89" s="104">
        <f>REF_MAGASINS!A89</f>
        <v/>
      </c>
      <c r="B89" s="104">
        <f>REF_MAGASINS!C89</f>
        <v/>
      </c>
      <c r="C89" s="104">
        <f>REF_MAGASINS!D89</f>
        <v/>
      </c>
      <c r="D89" s="104">
        <f>REF_MAGASINS!E89</f>
        <v/>
      </c>
      <c r="E89" s="155">
        <f>REF_MAGASINS!K89</f>
        <v/>
      </c>
      <c r="F89" s="155">
        <f>IF(REF_MAGASINS!L89="","",REF_MAGASINS!L89)</f>
        <v/>
      </c>
      <c r="G89" s="156">
        <f>SUMIFS(V_CANet,V_Mag,$A89,V_Ex,Exercice_Courant)</f>
        <v/>
      </c>
      <c r="H89" s="156">
        <f>SUMIFS(V_Cout,V_Mag,$A89,V_Ex,Exercice_Courant)</f>
        <v/>
      </c>
      <c r="I89" s="156">
        <f>G89-H89</f>
        <v/>
      </c>
      <c r="J89" s="157">
        <f>IF(G89&gt;0,I89/G89,"")</f>
        <v/>
      </c>
      <c r="K89" s="156">
        <f>SUMIFS(V_CANet,V_Mag,$A89,V_Ex,Exercice_Precedent)</f>
        <v/>
      </c>
      <c r="L89" s="157">
        <f>IF(K89&gt;0,(K89-SUMIFS(V_Cout,V_Mag,$A89,V_Ex,Exercice_Precedent))/K89,"")</f>
        <v/>
      </c>
      <c r="M89" s="158">
        <f>IF(K89&gt;0,G89/K89-1,"")</f>
        <v/>
      </c>
      <c r="N89" s="159">
        <f>SUMIFS(V_Tickets,V_Mag,$A89,V_Ex,Exercice_Courant)</f>
        <v/>
      </c>
      <c r="O89" s="160">
        <f>IF(N89&gt;0,G89/N89,"")</f>
        <v/>
      </c>
      <c r="P89" s="159">
        <f>SUMIFS(V_Jours,V_Mag,$A89,V_Ex,Exercice_Courant,V_Canal,"Sur place")</f>
        <v/>
      </c>
      <c r="Q89" s="156">
        <f>SUMIFS(B_Budget,B_Mag,$A89,B_Mois,"&gt;="&amp;Budget_Debut,B_Mois,"&lt;="&amp;Budget_Fin)</f>
        <v/>
      </c>
      <c r="R89" s="156">
        <f>SUMIFS(V_CANet,V_Mag,$A89,V_Mois,"&gt;="&amp;Budget_Debut,V_Mois,"&lt;="&amp;Budget_Fin)</f>
        <v/>
      </c>
      <c r="S89" s="161">
        <f>IF(Q89&gt;0,R89/Q89,"")</f>
        <v/>
      </c>
      <c r="T89" s="159">
        <f>SUMIFS(S_Sorties,S_Mag,$A89,S_Ex,Exercice_Courant)</f>
        <v/>
      </c>
      <c r="U89" s="159">
        <f>SUMIFS(S_Pertes,S_Mag,$A89,S_Ex,Exercice_Courant)</f>
        <v/>
      </c>
      <c r="V89" s="157">
        <f>IF(T89&gt;0,U89/T89,"")</f>
        <v/>
      </c>
      <c r="W89" s="157">
        <f>IF(SUMIFS(S_Sorties,S_Mag,$A89)&gt;0,SUMIFS(S_Pertes,S_Mag,$A89)/SUMIFS(S_Sorties,S_Mag,$A89),"")</f>
        <v/>
      </c>
      <c r="X89" s="156">
        <f>SUMIFS(AM_Reel,AM_Mag,$A89,AM_Ex,Exercice_Courant)</f>
        <v/>
      </c>
      <c r="Y89" s="156">
        <f>SUMIFS(AM_Reseau,AM_Mag,$A89,AM_Ex,Exercice_Courant)</f>
        <v/>
      </c>
      <c r="Z89" s="162">
        <f>IF(Y89&gt;0,X89/Y89-1,"")</f>
        <v/>
      </c>
      <c r="AA89" s="161">
        <f>IF(G89&gt;0,SUMIFS(V_CANet,V_Mag,$A89,V_Ex,Exercice_Courant,V_Canal,"Livraison")/G89,"")</f>
        <v/>
      </c>
      <c r="AB89" s="159">
        <f>SUMIFS(R_Salaries,R_Mag,$A89,R_Ex,Exercice_Courant)</f>
        <v/>
      </c>
      <c r="AC89" s="163">
        <f>IF(COUNTIFS(R_Mag,$A89,R_Ex,Exercice_Courant)&gt;0,AB89/COUNTIFS(R_Mag,$A89,R_Ex,Exercice_Courant),"")</f>
        <v/>
      </c>
      <c r="AD89" s="159">
        <f>SUMIFS(R_Heures,R_Mag,$A89,R_Ex,Exercice_Courant)</f>
        <v/>
      </c>
      <c r="AE89" s="164">
        <f>IF(AB89&gt;0,SUMIFS(R_Abs,R_Mag,$A89,R_Ex,Exercice_Courant)/AB89,"")</f>
        <v/>
      </c>
      <c r="AF89" s="163">
        <f>IF(AB89&gt;0,SUMIFS(R_HS,R_Mag,$A89,R_Ex,Exercice_Courant)/AB89,"")</f>
        <v/>
      </c>
      <c r="AG89" s="160">
        <f>IF(AD89&gt;0,G89/AD89,"")</f>
        <v/>
      </c>
      <c r="AH89" s="164">
        <f>IF(SUMIFS(R_Salaries,R_Mag,$A89)&gt;0,SUMIFS(R_Abs,R_Mag,$A89)/SUMIFS(R_Salaries,R_Mag,$A89),"")</f>
        <v/>
      </c>
      <c r="AI89" s="163">
        <f>IF(SUMIFS(R_Salaries,R_Mag,$A89)&gt;0,SUMIFS(R_HS,R_Mag,$A89)/SUMIFS(R_Salaries,R_Mag,$A89),"")</f>
        <v/>
      </c>
      <c r="AJ89" s="165">
        <f>IF(AND(E89&lt;=Debut_N1,OR(F89="",F89&gt;=Fin_Exercice)),1,0)</f>
        <v/>
      </c>
      <c r="AK89" s="104">
        <f>IF(E89&gt;Debut_N1,"Ouverture",IF(AND(F89&lt;&gt;"",F89&lt;=Fin_Exercice),"Fermeture",""))</f>
        <v/>
      </c>
      <c r="AL89" s="157">
        <f>IF(SUMIFS(V_CANet,V_Mag,$A89,V_Mois,"&gt;="&amp;Periode_A_Debut,V_Mois,"&lt;="&amp;Periode_A_Fin)&gt;0,1-SUMIFS(V_Cout,V_Mag,$A89,V_Mois,"&gt;="&amp;Periode_A_Debut,V_Mois,"&lt;="&amp;Periode_A_Fin)/SUMIFS(V_CANet,V_Mag,$A89,V_Mois,"&gt;="&amp;Periode_A_Debut,V_Mois,"&lt;="&amp;Periode_A_Fin),"")</f>
        <v/>
      </c>
      <c r="AM89" s="157">
        <f>IF(SUMIFS(V_CANet,V_Mag,$A89,V_Mois,"&gt;="&amp;Periode_B_Debut,V_Mois,"&lt;="&amp;Periode_B_Fin)&gt;0,1-SUMIFS(V_Cout,V_Mag,$A89,V_Mois,"&gt;="&amp;Periode_B_Debut,V_Mois,"&lt;="&amp;Periode_B_Fin)/SUMIFS(V_CANet,V_Mag,$A89,V_Mois,"&gt;="&amp;Periode_B_Debut,V_Mois,"&lt;="&amp;Periode_B_Fin),"")</f>
        <v/>
      </c>
      <c r="AN89" s="166">
        <f>IF(AND(ISNUMBER(AL89),ISNUMBER(AM89)),(AM89-AL89)*100,"")</f>
        <v/>
      </c>
      <c r="AO89" s="165">
        <f>IF(OR(Region_Filtre="Toutes",C89=Region_Filtre),1,0)</f>
        <v/>
      </c>
      <c r="AP89" s="156">
        <f>SUMIFS(V_CANet,V_Mag,$A89,V_Ex,Exercice_Courant,V_Canal,Crit_Canal)</f>
        <v/>
      </c>
      <c r="AQ89" s="156">
        <f>SUMIFS(V_CANet,V_Mag,$A89,V_Ex,Exercice_Precedent,V_Canal,Crit_Canal)</f>
        <v/>
      </c>
      <c r="AR89" s="165">
        <f>IF(ISNUMBER(J89),RANK(J89,$J$2:$J$121,0),"")</f>
        <v/>
      </c>
      <c r="AS89" s="165">
        <f>RANK(G89,$G$2:$G$121,0)</f>
        <v/>
      </c>
      <c r="AT89" s="165">
        <f>IF(ISNUMBER(O89),RANK(O89,$O$2:$O$121,0),"")</f>
        <v/>
      </c>
      <c r="AU89" s="165">
        <f>IF(ISNUMBER(V89),RANK(V89,$V$2:$V$121,1),"")</f>
        <v/>
      </c>
      <c r="AV89" s="167">
        <f>IF(AND(AO89=1,ISNUMBER(J89)),J89+ROW()/10^9,9)</f>
        <v/>
      </c>
      <c r="AW89" s="168">
        <f>IF(ISNUMBER(AN89),AN89+ROW()/10^7,999)</f>
        <v/>
      </c>
      <c r="AX89" s="167">
        <f>IF(ISNUMBER(W89),W89+ROW()/10^9,-1)</f>
        <v/>
      </c>
      <c r="AY89" s="167">
        <f>IF(ISNUMBER(AH89),AH89+ROW()/10^9,-1)</f>
        <v/>
      </c>
      <c r="AZ89" s="165">
        <f>IF(AK89="","",SUMPRODUCT(--($AK$2:AK89&lt;&gt;"")))</f>
        <v/>
      </c>
      <c r="BA89" s="165">
        <f>IF(AND(ISNUMBER(AN89),AN89&lt;=Seuil_Derive_Marge_Pt),1,0)</f>
        <v/>
      </c>
      <c r="BB89" s="167">
        <f>IF(ISNUMBER(S89),S89+ROW()/10^9,9)</f>
        <v/>
      </c>
    </row>
    <row r="90">
      <c r="A90" s="104">
        <f>REF_MAGASINS!A90</f>
        <v/>
      </c>
      <c r="B90" s="104">
        <f>REF_MAGASINS!C90</f>
        <v/>
      </c>
      <c r="C90" s="104">
        <f>REF_MAGASINS!D90</f>
        <v/>
      </c>
      <c r="D90" s="104">
        <f>REF_MAGASINS!E90</f>
        <v/>
      </c>
      <c r="E90" s="155">
        <f>REF_MAGASINS!K90</f>
        <v/>
      </c>
      <c r="F90" s="155">
        <f>IF(REF_MAGASINS!L90="","",REF_MAGASINS!L90)</f>
        <v/>
      </c>
      <c r="G90" s="156">
        <f>SUMIFS(V_CANet,V_Mag,$A90,V_Ex,Exercice_Courant)</f>
        <v/>
      </c>
      <c r="H90" s="156">
        <f>SUMIFS(V_Cout,V_Mag,$A90,V_Ex,Exercice_Courant)</f>
        <v/>
      </c>
      <c r="I90" s="156">
        <f>G90-H90</f>
        <v/>
      </c>
      <c r="J90" s="157">
        <f>IF(G90&gt;0,I90/G90,"")</f>
        <v/>
      </c>
      <c r="K90" s="156">
        <f>SUMIFS(V_CANet,V_Mag,$A90,V_Ex,Exercice_Precedent)</f>
        <v/>
      </c>
      <c r="L90" s="157">
        <f>IF(K90&gt;0,(K90-SUMIFS(V_Cout,V_Mag,$A90,V_Ex,Exercice_Precedent))/K90,"")</f>
        <v/>
      </c>
      <c r="M90" s="158">
        <f>IF(K90&gt;0,G90/K90-1,"")</f>
        <v/>
      </c>
      <c r="N90" s="159">
        <f>SUMIFS(V_Tickets,V_Mag,$A90,V_Ex,Exercice_Courant)</f>
        <v/>
      </c>
      <c r="O90" s="160">
        <f>IF(N90&gt;0,G90/N90,"")</f>
        <v/>
      </c>
      <c r="P90" s="159">
        <f>SUMIFS(V_Jours,V_Mag,$A90,V_Ex,Exercice_Courant,V_Canal,"Sur place")</f>
        <v/>
      </c>
      <c r="Q90" s="156">
        <f>SUMIFS(B_Budget,B_Mag,$A90,B_Mois,"&gt;="&amp;Budget_Debut,B_Mois,"&lt;="&amp;Budget_Fin)</f>
        <v/>
      </c>
      <c r="R90" s="156">
        <f>SUMIFS(V_CANet,V_Mag,$A90,V_Mois,"&gt;="&amp;Budget_Debut,V_Mois,"&lt;="&amp;Budget_Fin)</f>
        <v/>
      </c>
      <c r="S90" s="161">
        <f>IF(Q90&gt;0,R90/Q90,"")</f>
        <v/>
      </c>
      <c r="T90" s="159">
        <f>SUMIFS(S_Sorties,S_Mag,$A90,S_Ex,Exercice_Courant)</f>
        <v/>
      </c>
      <c r="U90" s="159">
        <f>SUMIFS(S_Pertes,S_Mag,$A90,S_Ex,Exercice_Courant)</f>
        <v/>
      </c>
      <c r="V90" s="157">
        <f>IF(T90&gt;0,U90/T90,"")</f>
        <v/>
      </c>
      <c r="W90" s="157">
        <f>IF(SUMIFS(S_Sorties,S_Mag,$A90)&gt;0,SUMIFS(S_Pertes,S_Mag,$A90)/SUMIFS(S_Sorties,S_Mag,$A90),"")</f>
        <v/>
      </c>
      <c r="X90" s="156">
        <f>SUMIFS(AM_Reel,AM_Mag,$A90,AM_Ex,Exercice_Courant)</f>
        <v/>
      </c>
      <c r="Y90" s="156">
        <f>SUMIFS(AM_Reseau,AM_Mag,$A90,AM_Ex,Exercice_Courant)</f>
        <v/>
      </c>
      <c r="Z90" s="162">
        <f>IF(Y90&gt;0,X90/Y90-1,"")</f>
        <v/>
      </c>
      <c r="AA90" s="161">
        <f>IF(G90&gt;0,SUMIFS(V_CANet,V_Mag,$A90,V_Ex,Exercice_Courant,V_Canal,"Livraison")/G90,"")</f>
        <v/>
      </c>
      <c r="AB90" s="159">
        <f>SUMIFS(R_Salaries,R_Mag,$A90,R_Ex,Exercice_Courant)</f>
        <v/>
      </c>
      <c r="AC90" s="163">
        <f>IF(COUNTIFS(R_Mag,$A90,R_Ex,Exercice_Courant)&gt;0,AB90/COUNTIFS(R_Mag,$A90,R_Ex,Exercice_Courant),"")</f>
        <v/>
      </c>
      <c r="AD90" s="159">
        <f>SUMIFS(R_Heures,R_Mag,$A90,R_Ex,Exercice_Courant)</f>
        <v/>
      </c>
      <c r="AE90" s="164">
        <f>IF(AB90&gt;0,SUMIFS(R_Abs,R_Mag,$A90,R_Ex,Exercice_Courant)/AB90,"")</f>
        <v/>
      </c>
      <c r="AF90" s="163">
        <f>IF(AB90&gt;0,SUMIFS(R_HS,R_Mag,$A90,R_Ex,Exercice_Courant)/AB90,"")</f>
        <v/>
      </c>
      <c r="AG90" s="160">
        <f>IF(AD90&gt;0,G90/AD90,"")</f>
        <v/>
      </c>
      <c r="AH90" s="164">
        <f>IF(SUMIFS(R_Salaries,R_Mag,$A90)&gt;0,SUMIFS(R_Abs,R_Mag,$A90)/SUMIFS(R_Salaries,R_Mag,$A90),"")</f>
        <v/>
      </c>
      <c r="AI90" s="163">
        <f>IF(SUMIFS(R_Salaries,R_Mag,$A90)&gt;0,SUMIFS(R_HS,R_Mag,$A90)/SUMIFS(R_Salaries,R_Mag,$A90),"")</f>
        <v/>
      </c>
      <c r="AJ90" s="165">
        <f>IF(AND(E90&lt;=Debut_N1,OR(F90="",F90&gt;=Fin_Exercice)),1,0)</f>
        <v/>
      </c>
      <c r="AK90" s="104">
        <f>IF(E90&gt;Debut_N1,"Ouverture",IF(AND(F90&lt;&gt;"",F90&lt;=Fin_Exercice),"Fermeture",""))</f>
        <v/>
      </c>
      <c r="AL90" s="157">
        <f>IF(SUMIFS(V_CANet,V_Mag,$A90,V_Mois,"&gt;="&amp;Periode_A_Debut,V_Mois,"&lt;="&amp;Periode_A_Fin)&gt;0,1-SUMIFS(V_Cout,V_Mag,$A90,V_Mois,"&gt;="&amp;Periode_A_Debut,V_Mois,"&lt;="&amp;Periode_A_Fin)/SUMIFS(V_CANet,V_Mag,$A90,V_Mois,"&gt;="&amp;Periode_A_Debut,V_Mois,"&lt;="&amp;Periode_A_Fin),"")</f>
        <v/>
      </c>
      <c r="AM90" s="157">
        <f>IF(SUMIFS(V_CANet,V_Mag,$A90,V_Mois,"&gt;="&amp;Periode_B_Debut,V_Mois,"&lt;="&amp;Periode_B_Fin)&gt;0,1-SUMIFS(V_Cout,V_Mag,$A90,V_Mois,"&gt;="&amp;Periode_B_Debut,V_Mois,"&lt;="&amp;Periode_B_Fin)/SUMIFS(V_CANet,V_Mag,$A90,V_Mois,"&gt;="&amp;Periode_B_Debut,V_Mois,"&lt;="&amp;Periode_B_Fin),"")</f>
        <v/>
      </c>
      <c r="AN90" s="166">
        <f>IF(AND(ISNUMBER(AL90),ISNUMBER(AM90)),(AM90-AL90)*100,"")</f>
        <v/>
      </c>
      <c r="AO90" s="165">
        <f>IF(OR(Region_Filtre="Toutes",C90=Region_Filtre),1,0)</f>
        <v/>
      </c>
      <c r="AP90" s="156">
        <f>SUMIFS(V_CANet,V_Mag,$A90,V_Ex,Exercice_Courant,V_Canal,Crit_Canal)</f>
        <v/>
      </c>
      <c r="AQ90" s="156">
        <f>SUMIFS(V_CANet,V_Mag,$A90,V_Ex,Exercice_Precedent,V_Canal,Crit_Canal)</f>
        <v/>
      </c>
      <c r="AR90" s="165">
        <f>IF(ISNUMBER(J90),RANK(J90,$J$2:$J$121,0),"")</f>
        <v/>
      </c>
      <c r="AS90" s="165">
        <f>RANK(G90,$G$2:$G$121,0)</f>
        <v/>
      </c>
      <c r="AT90" s="165">
        <f>IF(ISNUMBER(O90),RANK(O90,$O$2:$O$121,0),"")</f>
        <v/>
      </c>
      <c r="AU90" s="165">
        <f>IF(ISNUMBER(V90),RANK(V90,$V$2:$V$121,1),"")</f>
        <v/>
      </c>
      <c r="AV90" s="167">
        <f>IF(AND(AO90=1,ISNUMBER(J90)),J90+ROW()/10^9,9)</f>
        <v/>
      </c>
      <c r="AW90" s="168">
        <f>IF(ISNUMBER(AN90),AN90+ROW()/10^7,999)</f>
        <v/>
      </c>
      <c r="AX90" s="167">
        <f>IF(ISNUMBER(W90),W90+ROW()/10^9,-1)</f>
        <v/>
      </c>
      <c r="AY90" s="167">
        <f>IF(ISNUMBER(AH90),AH90+ROW()/10^9,-1)</f>
        <v/>
      </c>
      <c r="AZ90" s="165">
        <f>IF(AK90="","",SUMPRODUCT(--($AK$2:AK90&lt;&gt;"")))</f>
        <v/>
      </c>
      <c r="BA90" s="165">
        <f>IF(AND(ISNUMBER(AN90),AN90&lt;=Seuil_Derive_Marge_Pt),1,0)</f>
        <v/>
      </c>
      <c r="BB90" s="167">
        <f>IF(ISNUMBER(S90),S90+ROW()/10^9,9)</f>
        <v/>
      </c>
    </row>
    <row r="91">
      <c r="A91" s="104">
        <f>REF_MAGASINS!A91</f>
        <v/>
      </c>
      <c r="B91" s="104">
        <f>REF_MAGASINS!C91</f>
        <v/>
      </c>
      <c r="C91" s="104">
        <f>REF_MAGASINS!D91</f>
        <v/>
      </c>
      <c r="D91" s="104">
        <f>REF_MAGASINS!E91</f>
        <v/>
      </c>
      <c r="E91" s="155">
        <f>REF_MAGASINS!K91</f>
        <v/>
      </c>
      <c r="F91" s="155">
        <f>IF(REF_MAGASINS!L91="","",REF_MAGASINS!L91)</f>
        <v/>
      </c>
      <c r="G91" s="156">
        <f>SUMIFS(V_CANet,V_Mag,$A91,V_Ex,Exercice_Courant)</f>
        <v/>
      </c>
      <c r="H91" s="156">
        <f>SUMIFS(V_Cout,V_Mag,$A91,V_Ex,Exercice_Courant)</f>
        <v/>
      </c>
      <c r="I91" s="156">
        <f>G91-H91</f>
        <v/>
      </c>
      <c r="J91" s="157">
        <f>IF(G91&gt;0,I91/G91,"")</f>
        <v/>
      </c>
      <c r="K91" s="156">
        <f>SUMIFS(V_CANet,V_Mag,$A91,V_Ex,Exercice_Precedent)</f>
        <v/>
      </c>
      <c r="L91" s="157">
        <f>IF(K91&gt;0,(K91-SUMIFS(V_Cout,V_Mag,$A91,V_Ex,Exercice_Precedent))/K91,"")</f>
        <v/>
      </c>
      <c r="M91" s="158">
        <f>IF(K91&gt;0,G91/K91-1,"")</f>
        <v/>
      </c>
      <c r="N91" s="159">
        <f>SUMIFS(V_Tickets,V_Mag,$A91,V_Ex,Exercice_Courant)</f>
        <v/>
      </c>
      <c r="O91" s="160">
        <f>IF(N91&gt;0,G91/N91,"")</f>
        <v/>
      </c>
      <c r="P91" s="159">
        <f>SUMIFS(V_Jours,V_Mag,$A91,V_Ex,Exercice_Courant,V_Canal,"Sur place")</f>
        <v/>
      </c>
      <c r="Q91" s="156">
        <f>SUMIFS(B_Budget,B_Mag,$A91,B_Mois,"&gt;="&amp;Budget_Debut,B_Mois,"&lt;="&amp;Budget_Fin)</f>
        <v/>
      </c>
      <c r="R91" s="156">
        <f>SUMIFS(V_CANet,V_Mag,$A91,V_Mois,"&gt;="&amp;Budget_Debut,V_Mois,"&lt;="&amp;Budget_Fin)</f>
        <v/>
      </c>
      <c r="S91" s="161">
        <f>IF(Q91&gt;0,R91/Q91,"")</f>
        <v/>
      </c>
      <c r="T91" s="159">
        <f>SUMIFS(S_Sorties,S_Mag,$A91,S_Ex,Exercice_Courant)</f>
        <v/>
      </c>
      <c r="U91" s="159">
        <f>SUMIFS(S_Pertes,S_Mag,$A91,S_Ex,Exercice_Courant)</f>
        <v/>
      </c>
      <c r="V91" s="157">
        <f>IF(T91&gt;0,U91/T91,"")</f>
        <v/>
      </c>
      <c r="W91" s="157">
        <f>IF(SUMIFS(S_Sorties,S_Mag,$A91)&gt;0,SUMIFS(S_Pertes,S_Mag,$A91)/SUMIFS(S_Sorties,S_Mag,$A91),"")</f>
        <v/>
      </c>
      <c r="X91" s="156">
        <f>SUMIFS(AM_Reel,AM_Mag,$A91,AM_Ex,Exercice_Courant)</f>
        <v/>
      </c>
      <c r="Y91" s="156">
        <f>SUMIFS(AM_Reseau,AM_Mag,$A91,AM_Ex,Exercice_Courant)</f>
        <v/>
      </c>
      <c r="Z91" s="162">
        <f>IF(Y91&gt;0,X91/Y91-1,"")</f>
        <v/>
      </c>
      <c r="AA91" s="161">
        <f>IF(G91&gt;0,SUMIFS(V_CANet,V_Mag,$A91,V_Ex,Exercice_Courant,V_Canal,"Livraison")/G91,"")</f>
        <v/>
      </c>
      <c r="AB91" s="159">
        <f>SUMIFS(R_Salaries,R_Mag,$A91,R_Ex,Exercice_Courant)</f>
        <v/>
      </c>
      <c r="AC91" s="163">
        <f>IF(COUNTIFS(R_Mag,$A91,R_Ex,Exercice_Courant)&gt;0,AB91/COUNTIFS(R_Mag,$A91,R_Ex,Exercice_Courant),"")</f>
        <v/>
      </c>
      <c r="AD91" s="159">
        <f>SUMIFS(R_Heures,R_Mag,$A91,R_Ex,Exercice_Courant)</f>
        <v/>
      </c>
      <c r="AE91" s="164">
        <f>IF(AB91&gt;0,SUMIFS(R_Abs,R_Mag,$A91,R_Ex,Exercice_Courant)/AB91,"")</f>
        <v/>
      </c>
      <c r="AF91" s="163">
        <f>IF(AB91&gt;0,SUMIFS(R_HS,R_Mag,$A91,R_Ex,Exercice_Courant)/AB91,"")</f>
        <v/>
      </c>
      <c r="AG91" s="160">
        <f>IF(AD91&gt;0,G91/AD91,"")</f>
        <v/>
      </c>
      <c r="AH91" s="164">
        <f>IF(SUMIFS(R_Salaries,R_Mag,$A91)&gt;0,SUMIFS(R_Abs,R_Mag,$A91)/SUMIFS(R_Salaries,R_Mag,$A91),"")</f>
        <v/>
      </c>
      <c r="AI91" s="163">
        <f>IF(SUMIFS(R_Salaries,R_Mag,$A91)&gt;0,SUMIFS(R_HS,R_Mag,$A91)/SUMIFS(R_Salaries,R_Mag,$A91),"")</f>
        <v/>
      </c>
      <c r="AJ91" s="165">
        <f>IF(AND(E91&lt;=Debut_N1,OR(F91="",F91&gt;=Fin_Exercice)),1,0)</f>
        <v/>
      </c>
      <c r="AK91" s="104">
        <f>IF(E91&gt;Debut_N1,"Ouverture",IF(AND(F91&lt;&gt;"",F91&lt;=Fin_Exercice),"Fermeture",""))</f>
        <v/>
      </c>
      <c r="AL91" s="157">
        <f>IF(SUMIFS(V_CANet,V_Mag,$A91,V_Mois,"&gt;="&amp;Periode_A_Debut,V_Mois,"&lt;="&amp;Periode_A_Fin)&gt;0,1-SUMIFS(V_Cout,V_Mag,$A91,V_Mois,"&gt;="&amp;Periode_A_Debut,V_Mois,"&lt;="&amp;Periode_A_Fin)/SUMIFS(V_CANet,V_Mag,$A91,V_Mois,"&gt;="&amp;Periode_A_Debut,V_Mois,"&lt;="&amp;Periode_A_Fin),"")</f>
        <v/>
      </c>
      <c r="AM91" s="157">
        <f>IF(SUMIFS(V_CANet,V_Mag,$A91,V_Mois,"&gt;="&amp;Periode_B_Debut,V_Mois,"&lt;="&amp;Periode_B_Fin)&gt;0,1-SUMIFS(V_Cout,V_Mag,$A91,V_Mois,"&gt;="&amp;Periode_B_Debut,V_Mois,"&lt;="&amp;Periode_B_Fin)/SUMIFS(V_CANet,V_Mag,$A91,V_Mois,"&gt;="&amp;Periode_B_Debut,V_Mois,"&lt;="&amp;Periode_B_Fin),"")</f>
        <v/>
      </c>
      <c r="AN91" s="166">
        <f>IF(AND(ISNUMBER(AL91),ISNUMBER(AM91)),(AM91-AL91)*100,"")</f>
        <v/>
      </c>
      <c r="AO91" s="165">
        <f>IF(OR(Region_Filtre="Toutes",C91=Region_Filtre),1,0)</f>
        <v/>
      </c>
      <c r="AP91" s="156">
        <f>SUMIFS(V_CANet,V_Mag,$A91,V_Ex,Exercice_Courant,V_Canal,Crit_Canal)</f>
        <v/>
      </c>
      <c r="AQ91" s="156">
        <f>SUMIFS(V_CANet,V_Mag,$A91,V_Ex,Exercice_Precedent,V_Canal,Crit_Canal)</f>
        <v/>
      </c>
      <c r="AR91" s="165">
        <f>IF(ISNUMBER(J91),RANK(J91,$J$2:$J$121,0),"")</f>
        <v/>
      </c>
      <c r="AS91" s="165">
        <f>RANK(G91,$G$2:$G$121,0)</f>
        <v/>
      </c>
      <c r="AT91" s="165">
        <f>IF(ISNUMBER(O91),RANK(O91,$O$2:$O$121,0),"")</f>
        <v/>
      </c>
      <c r="AU91" s="165">
        <f>IF(ISNUMBER(V91),RANK(V91,$V$2:$V$121,1),"")</f>
        <v/>
      </c>
      <c r="AV91" s="167">
        <f>IF(AND(AO91=1,ISNUMBER(J91)),J91+ROW()/10^9,9)</f>
        <v/>
      </c>
      <c r="AW91" s="168">
        <f>IF(ISNUMBER(AN91),AN91+ROW()/10^7,999)</f>
        <v/>
      </c>
      <c r="AX91" s="167">
        <f>IF(ISNUMBER(W91),W91+ROW()/10^9,-1)</f>
        <v/>
      </c>
      <c r="AY91" s="167">
        <f>IF(ISNUMBER(AH91),AH91+ROW()/10^9,-1)</f>
        <v/>
      </c>
      <c r="AZ91" s="165">
        <f>IF(AK91="","",SUMPRODUCT(--($AK$2:AK91&lt;&gt;"")))</f>
        <v/>
      </c>
      <c r="BA91" s="165">
        <f>IF(AND(ISNUMBER(AN91),AN91&lt;=Seuil_Derive_Marge_Pt),1,0)</f>
        <v/>
      </c>
      <c r="BB91" s="167">
        <f>IF(ISNUMBER(S91),S91+ROW()/10^9,9)</f>
        <v/>
      </c>
    </row>
    <row r="92">
      <c r="A92" s="104">
        <f>REF_MAGASINS!A92</f>
        <v/>
      </c>
      <c r="B92" s="104">
        <f>REF_MAGASINS!C92</f>
        <v/>
      </c>
      <c r="C92" s="104">
        <f>REF_MAGASINS!D92</f>
        <v/>
      </c>
      <c r="D92" s="104">
        <f>REF_MAGASINS!E92</f>
        <v/>
      </c>
      <c r="E92" s="155">
        <f>REF_MAGASINS!K92</f>
        <v/>
      </c>
      <c r="F92" s="155">
        <f>IF(REF_MAGASINS!L92="","",REF_MAGASINS!L92)</f>
        <v/>
      </c>
      <c r="G92" s="156">
        <f>SUMIFS(V_CANet,V_Mag,$A92,V_Ex,Exercice_Courant)</f>
        <v/>
      </c>
      <c r="H92" s="156">
        <f>SUMIFS(V_Cout,V_Mag,$A92,V_Ex,Exercice_Courant)</f>
        <v/>
      </c>
      <c r="I92" s="156">
        <f>G92-H92</f>
        <v/>
      </c>
      <c r="J92" s="157">
        <f>IF(G92&gt;0,I92/G92,"")</f>
        <v/>
      </c>
      <c r="K92" s="156">
        <f>SUMIFS(V_CANet,V_Mag,$A92,V_Ex,Exercice_Precedent)</f>
        <v/>
      </c>
      <c r="L92" s="157">
        <f>IF(K92&gt;0,(K92-SUMIFS(V_Cout,V_Mag,$A92,V_Ex,Exercice_Precedent))/K92,"")</f>
        <v/>
      </c>
      <c r="M92" s="158">
        <f>IF(K92&gt;0,G92/K92-1,"")</f>
        <v/>
      </c>
      <c r="N92" s="159">
        <f>SUMIFS(V_Tickets,V_Mag,$A92,V_Ex,Exercice_Courant)</f>
        <v/>
      </c>
      <c r="O92" s="160">
        <f>IF(N92&gt;0,G92/N92,"")</f>
        <v/>
      </c>
      <c r="P92" s="159">
        <f>SUMIFS(V_Jours,V_Mag,$A92,V_Ex,Exercice_Courant,V_Canal,"Sur place")</f>
        <v/>
      </c>
      <c r="Q92" s="156">
        <f>SUMIFS(B_Budget,B_Mag,$A92,B_Mois,"&gt;="&amp;Budget_Debut,B_Mois,"&lt;="&amp;Budget_Fin)</f>
        <v/>
      </c>
      <c r="R92" s="156">
        <f>SUMIFS(V_CANet,V_Mag,$A92,V_Mois,"&gt;="&amp;Budget_Debut,V_Mois,"&lt;="&amp;Budget_Fin)</f>
        <v/>
      </c>
      <c r="S92" s="161">
        <f>IF(Q92&gt;0,R92/Q92,"")</f>
        <v/>
      </c>
      <c r="T92" s="159">
        <f>SUMIFS(S_Sorties,S_Mag,$A92,S_Ex,Exercice_Courant)</f>
        <v/>
      </c>
      <c r="U92" s="159">
        <f>SUMIFS(S_Pertes,S_Mag,$A92,S_Ex,Exercice_Courant)</f>
        <v/>
      </c>
      <c r="V92" s="157">
        <f>IF(T92&gt;0,U92/T92,"")</f>
        <v/>
      </c>
      <c r="W92" s="157">
        <f>IF(SUMIFS(S_Sorties,S_Mag,$A92)&gt;0,SUMIFS(S_Pertes,S_Mag,$A92)/SUMIFS(S_Sorties,S_Mag,$A92),"")</f>
        <v/>
      </c>
      <c r="X92" s="156">
        <f>SUMIFS(AM_Reel,AM_Mag,$A92,AM_Ex,Exercice_Courant)</f>
        <v/>
      </c>
      <c r="Y92" s="156">
        <f>SUMIFS(AM_Reseau,AM_Mag,$A92,AM_Ex,Exercice_Courant)</f>
        <v/>
      </c>
      <c r="Z92" s="162">
        <f>IF(Y92&gt;0,X92/Y92-1,"")</f>
        <v/>
      </c>
      <c r="AA92" s="161">
        <f>IF(G92&gt;0,SUMIFS(V_CANet,V_Mag,$A92,V_Ex,Exercice_Courant,V_Canal,"Livraison")/G92,"")</f>
        <v/>
      </c>
      <c r="AB92" s="159">
        <f>SUMIFS(R_Salaries,R_Mag,$A92,R_Ex,Exercice_Courant)</f>
        <v/>
      </c>
      <c r="AC92" s="163">
        <f>IF(COUNTIFS(R_Mag,$A92,R_Ex,Exercice_Courant)&gt;0,AB92/COUNTIFS(R_Mag,$A92,R_Ex,Exercice_Courant),"")</f>
        <v/>
      </c>
      <c r="AD92" s="159">
        <f>SUMIFS(R_Heures,R_Mag,$A92,R_Ex,Exercice_Courant)</f>
        <v/>
      </c>
      <c r="AE92" s="164">
        <f>IF(AB92&gt;0,SUMIFS(R_Abs,R_Mag,$A92,R_Ex,Exercice_Courant)/AB92,"")</f>
        <v/>
      </c>
      <c r="AF92" s="163">
        <f>IF(AB92&gt;0,SUMIFS(R_HS,R_Mag,$A92,R_Ex,Exercice_Courant)/AB92,"")</f>
        <v/>
      </c>
      <c r="AG92" s="160">
        <f>IF(AD92&gt;0,G92/AD92,"")</f>
        <v/>
      </c>
      <c r="AH92" s="164">
        <f>IF(SUMIFS(R_Salaries,R_Mag,$A92)&gt;0,SUMIFS(R_Abs,R_Mag,$A92)/SUMIFS(R_Salaries,R_Mag,$A92),"")</f>
        <v/>
      </c>
      <c r="AI92" s="163">
        <f>IF(SUMIFS(R_Salaries,R_Mag,$A92)&gt;0,SUMIFS(R_HS,R_Mag,$A92)/SUMIFS(R_Salaries,R_Mag,$A92),"")</f>
        <v/>
      </c>
      <c r="AJ92" s="165">
        <f>IF(AND(E92&lt;=Debut_N1,OR(F92="",F92&gt;=Fin_Exercice)),1,0)</f>
        <v/>
      </c>
      <c r="AK92" s="104">
        <f>IF(E92&gt;Debut_N1,"Ouverture",IF(AND(F92&lt;&gt;"",F92&lt;=Fin_Exercice),"Fermeture",""))</f>
        <v/>
      </c>
      <c r="AL92" s="157">
        <f>IF(SUMIFS(V_CANet,V_Mag,$A92,V_Mois,"&gt;="&amp;Periode_A_Debut,V_Mois,"&lt;="&amp;Periode_A_Fin)&gt;0,1-SUMIFS(V_Cout,V_Mag,$A92,V_Mois,"&gt;="&amp;Periode_A_Debut,V_Mois,"&lt;="&amp;Periode_A_Fin)/SUMIFS(V_CANet,V_Mag,$A92,V_Mois,"&gt;="&amp;Periode_A_Debut,V_Mois,"&lt;="&amp;Periode_A_Fin),"")</f>
        <v/>
      </c>
      <c r="AM92" s="157">
        <f>IF(SUMIFS(V_CANet,V_Mag,$A92,V_Mois,"&gt;="&amp;Periode_B_Debut,V_Mois,"&lt;="&amp;Periode_B_Fin)&gt;0,1-SUMIFS(V_Cout,V_Mag,$A92,V_Mois,"&gt;="&amp;Periode_B_Debut,V_Mois,"&lt;="&amp;Periode_B_Fin)/SUMIFS(V_CANet,V_Mag,$A92,V_Mois,"&gt;="&amp;Periode_B_Debut,V_Mois,"&lt;="&amp;Periode_B_Fin),"")</f>
        <v/>
      </c>
      <c r="AN92" s="166">
        <f>IF(AND(ISNUMBER(AL92),ISNUMBER(AM92)),(AM92-AL92)*100,"")</f>
        <v/>
      </c>
      <c r="AO92" s="165">
        <f>IF(OR(Region_Filtre="Toutes",C92=Region_Filtre),1,0)</f>
        <v/>
      </c>
      <c r="AP92" s="156">
        <f>SUMIFS(V_CANet,V_Mag,$A92,V_Ex,Exercice_Courant,V_Canal,Crit_Canal)</f>
        <v/>
      </c>
      <c r="AQ92" s="156">
        <f>SUMIFS(V_CANet,V_Mag,$A92,V_Ex,Exercice_Precedent,V_Canal,Crit_Canal)</f>
        <v/>
      </c>
      <c r="AR92" s="165">
        <f>IF(ISNUMBER(J92),RANK(J92,$J$2:$J$121,0),"")</f>
        <v/>
      </c>
      <c r="AS92" s="165">
        <f>RANK(G92,$G$2:$G$121,0)</f>
        <v/>
      </c>
      <c r="AT92" s="165">
        <f>IF(ISNUMBER(O92),RANK(O92,$O$2:$O$121,0),"")</f>
        <v/>
      </c>
      <c r="AU92" s="165">
        <f>IF(ISNUMBER(V92),RANK(V92,$V$2:$V$121,1),"")</f>
        <v/>
      </c>
      <c r="AV92" s="167">
        <f>IF(AND(AO92=1,ISNUMBER(J92)),J92+ROW()/10^9,9)</f>
        <v/>
      </c>
      <c r="AW92" s="168">
        <f>IF(ISNUMBER(AN92),AN92+ROW()/10^7,999)</f>
        <v/>
      </c>
      <c r="AX92" s="167">
        <f>IF(ISNUMBER(W92),W92+ROW()/10^9,-1)</f>
        <v/>
      </c>
      <c r="AY92" s="167">
        <f>IF(ISNUMBER(AH92),AH92+ROW()/10^9,-1)</f>
        <v/>
      </c>
      <c r="AZ92" s="165">
        <f>IF(AK92="","",SUMPRODUCT(--($AK$2:AK92&lt;&gt;"")))</f>
        <v/>
      </c>
      <c r="BA92" s="165">
        <f>IF(AND(ISNUMBER(AN92),AN92&lt;=Seuil_Derive_Marge_Pt),1,0)</f>
        <v/>
      </c>
      <c r="BB92" s="167">
        <f>IF(ISNUMBER(S92),S92+ROW()/10^9,9)</f>
        <v/>
      </c>
    </row>
    <row r="93">
      <c r="A93" s="104">
        <f>REF_MAGASINS!A93</f>
        <v/>
      </c>
      <c r="B93" s="104">
        <f>REF_MAGASINS!C93</f>
        <v/>
      </c>
      <c r="C93" s="104">
        <f>REF_MAGASINS!D93</f>
        <v/>
      </c>
      <c r="D93" s="104">
        <f>REF_MAGASINS!E93</f>
        <v/>
      </c>
      <c r="E93" s="155">
        <f>REF_MAGASINS!K93</f>
        <v/>
      </c>
      <c r="F93" s="155">
        <f>IF(REF_MAGASINS!L93="","",REF_MAGASINS!L93)</f>
        <v/>
      </c>
      <c r="G93" s="156">
        <f>SUMIFS(V_CANet,V_Mag,$A93,V_Ex,Exercice_Courant)</f>
        <v/>
      </c>
      <c r="H93" s="156">
        <f>SUMIFS(V_Cout,V_Mag,$A93,V_Ex,Exercice_Courant)</f>
        <v/>
      </c>
      <c r="I93" s="156">
        <f>G93-H93</f>
        <v/>
      </c>
      <c r="J93" s="157">
        <f>IF(G93&gt;0,I93/G93,"")</f>
        <v/>
      </c>
      <c r="K93" s="156">
        <f>SUMIFS(V_CANet,V_Mag,$A93,V_Ex,Exercice_Precedent)</f>
        <v/>
      </c>
      <c r="L93" s="157">
        <f>IF(K93&gt;0,(K93-SUMIFS(V_Cout,V_Mag,$A93,V_Ex,Exercice_Precedent))/K93,"")</f>
        <v/>
      </c>
      <c r="M93" s="158">
        <f>IF(K93&gt;0,G93/K93-1,"")</f>
        <v/>
      </c>
      <c r="N93" s="159">
        <f>SUMIFS(V_Tickets,V_Mag,$A93,V_Ex,Exercice_Courant)</f>
        <v/>
      </c>
      <c r="O93" s="160">
        <f>IF(N93&gt;0,G93/N93,"")</f>
        <v/>
      </c>
      <c r="P93" s="159">
        <f>SUMIFS(V_Jours,V_Mag,$A93,V_Ex,Exercice_Courant,V_Canal,"Sur place")</f>
        <v/>
      </c>
      <c r="Q93" s="156">
        <f>SUMIFS(B_Budget,B_Mag,$A93,B_Mois,"&gt;="&amp;Budget_Debut,B_Mois,"&lt;="&amp;Budget_Fin)</f>
        <v/>
      </c>
      <c r="R93" s="156">
        <f>SUMIFS(V_CANet,V_Mag,$A93,V_Mois,"&gt;="&amp;Budget_Debut,V_Mois,"&lt;="&amp;Budget_Fin)</f>
        <v/>
      </c>
      <c r="S93" s="161">
        <f>IF(Q93&gt;0,R93/Q93,"")</f>
        <v/>
      </c>
      <c r="T93" s="159">
        <f>SUMIFS(S_Sorties,S_Mag,$A93,S_Ex,Exercice_Courant)</f>
        <v/>
      </c>
      <c r="U93" s="159">
        <f>SUMIFS(S_Pertes,S_Mag,$A93,S_Ex,Exercice_Courant)</f>
        <v/>
      </c>
      <c r="V93" s="157">
        <f>IF(T93&gt;0,U93/T93,"")</f>
        <v/>
      </c>
      <c r="W93" s="157">
        <f>IF(SUMIFS(S_Sorties,S_Mag,$A93)&gt;0,SUMIFS(S_Pertes,S_Mag,$A93)/SUMIFS(S_Sorties,S_Mag,$A93),"")</f>
        <v/>
      </c>
      <c r="X93" s="156">
        <f>SUMIFS(AM_Reel,AM_Mag,$A93,AM_Ex,Exercice_Courant)</f>
        <v/>
      </c>
      <c r="Y93" s="156">
        <f>SUMIFS(AM_Reseau,AM_Mag,$A93,AM_Ex,Exercice_Courant)</f>
        <v/>
      </c>
      <c r="Z93" s="162">
        <f>IF(Y93&gt;0,X93/Y93-1,"")</f>
        <v/>
      </c>
      <c r="AA93" s="161">
        <f>IF(G93&gt;0,SUMIFS(V_CANet,V_Mag,$A93,V_Ex,Exercice_Courant,V_Canal,"Livraison")/G93,"")</f>
        <v/>
      </c>
      <c r="AB93" s="159">
        <f>SUMIFS(R_Salaries,R_Mag,$A93,R_Ex,Exercice_Courant)</f>
        <v/>
      </c>
      <c r="AC93" s="163">
        <f>IF(COUNTIFS(R_Mag,$A93,R_Ex,Exercice_Courant)&gt;0,AB93/COUNTIFS(R_Mag,$A93,R_Ex,Exercice_Courant),"")</f>
        <v/>
      </c>
      <c r="AD93" s="159">
        <f>SUMIFS(R_Heures,R_Mag,$A93,R_Ex,Exercice_Courant)</f>
        <v/>
      </c>
      <c r="AE93" s="164">
        <f>IF(AB93&gt;0,SUMIFS(R_Abs,R_Mag,$A93,R_Ex,Exercice_Courant)/AB93,"")</f>
        <v/>
      </c>
      <c r="AF93" s="163">
        <f>IF(AB93&gt;0,SUMIFS(R_HS,R_Mag,$A93,R_Ex,Exercice_Courant)/AB93,"")</f>
        <v/>
      </c>
      <c r="AG93" s="160">
        <f>IF(AD93&gt;0,G93/AD93,"")</f>
        <v/>
      </c>
      <c r="AH93" s="164">
        <f>IF(SUMIFS(R_Salaries,R_Mag,$A93)&gt;0,SUMIFS(R_Abs,R_Mag,$A93)/SUMIFS(R_Salaries,R_Mag,$A93),"")</f>
        <v/>
      </c>
      <c r="AI93" s="163">
        <f>IF(SUMIFS(R_Salaries,R_Mag,$A93)&gt;0,SUMIFS(R_HS,R_Mag,$A93)/SUMIFS(R_Salaries,R_Mag,$A93),"")</f>
        <v/>
      </c>
      <c r="AJ93" s="165">
        <f>IF(AND(E93&lt;=Debut_N1,OR(F93="",F93&gt;=Fin_Exercice)),1,0)</f>
        <v/>
      </c>
      <c r="AK93" s="104">
        <f>IF(E93&gt;Debut_N1,"Ouverture",IF(AND(F93&lt;&gt;"",F93&lt;=Fin_Exercice),"Fermeture",""))</f>
        <v/>
      </c>
      <c r="AL93" s="157">
        <f>IF(SUMIFS(V_CANet,V_Mag,$A93,V_Mois,"&gt;="&amp;Periode_A_Debut,V_Mois,"&lt;="&amp;Periode_A_Fin)&gt;0,1-SUMIFS(V_Cout,V_Mag,$A93,V_Mois,"&gt;="&amp;Periode_A_Debut,V_Mois,"&lt;="&amp;Periode_A_Fin)/SUMIFS(V_CANet,V_Mag,$A93,V_Mois,"&gt;="&amp;Periode_A_Debut,V_Mois,"&lt;="&amp;Periode_A_Fin),"")</f>
        <v/>
      </c>
      <c r="AM93" s="157">
        <f>IF(SUMIFS(V_CANet,V_Mag,$A93,V_Mois,"&gt;="&amp;Periode_B_Debut,V_Mois,"&lt;="&amp;Periode_B_Fin)&gt;0,1-SUMIFS(V_Cout,V_Mag,$A93,V_Mois,"&gt;="&amp;Periode_B_Debut,V_Mois,"&lt;="&amp;Periode_B_Fin)/SUMIFS(V_CANet,V_Mag,$A93,V_Mois,"&gt;="&amp;Periode_B_Debut,V_Mois,"&lt;="&amp;Periode_B_Fin),"")</f>
        <v/>
      </c>
      <c r="AN93" s="166">
        <f>IF(AND(ISNUMBER(AL93),ISNUMBER(AM93)),(AM93-AL93)*100,"")</f>
        <v/>
      </c>
      <c r="AO93" s="165">
        <f>IF(OR(Region_Filtre="Toutes",C93=Region_Filtre),1,0)</f>
        <v/>
      </c>
      <c r="AP93" s="156">
        <f>SUMIFS(V_CANet,V_Mag,$A93,V_Ex,Exercice_Courant,V_Canal,Crit_Canal)</f>
        <v/>
      </c>
      <c r="AQ93" s="156">
        <f>SUMIFS(V_CANet,V_Mag,$A93,V_Ex,Exercice_Precedent,V_Canal,Crit_Canal)</f>
        <v/>
      </c>
      <c r="AR93" s="165">
        <f>IF(ISNUMBER(J93),RANK(J93,$J$2:$J$121,0),"")</f>
        <v/>
      </c>
      <c r="AS93" s="165">
        <f>RANK(G93,$G$2:$G$121,0)</f>
        <v/>
      </c>
      <c r="AT93" s="165">
        <f>IF(ISNUMBER(O93),RANK(O93,$O$2:$O$121,0),"")</f>
        <v/>
      </c>
      <c r="AU93" s="165">
        <f>IF(ISNUMBER(V93),RANK(V93,$V$2:$V$121,1),"")</f>
        <v/>
      </c>
      <c r="AV93" s="167">
        <f>IF(AND(AO93=1,ISNUMBER(J93)),J93+ROW()/10^9,9)</f>
        <v/>
      </c>
      <c r="AW93" s="168">
        <f>IF(ISNUMBER(AN93),AN93+ROW()/10^7,999)</f>
        <v/>
      </c>
      <c r="AX93" s="167">
        <f>IF(ISNUMBER(W93),W93+ROW()/10^9,-1)</f>
        <v/>
      </c>
      <c r="AY93" s="167">
        <f>IF(ISNUMBER(AH93),AH93+ROW()/10^9,-1)</f>
        <v/>
      </c>
      <c r="AZ93" s="165">
        <f>IF(AK93="","",SUMPRODUCT(--($AK$2:AK93&lt;&gt;"")))</f>
        <v/>
      </c>
      <c r="BA93" s="165">
        <f>IF(AND(ISNUMBER(AN93),AN93&lt;=Seuil_Derive_Marge_Pt),1,0)</f>
        <v/>
      </c>
      <c r="BB93" s="167">
        <f>IF(ISNUMBER(S93),S93+ROW()/10^9,9)</f>
        <v/>
      </c>
    </row>
    <row r="94">
      <c r="A94" s="104">
        <f>REF_MAGASINS!A94</f>
        <v/>
      </c>
      <c r="B94" s="104">
        <f>REF_MAGASINS!C94</f>
        <v/>
      </c>
      <c r="C94" s="104">
        <f>REF_MAGASINS!D94</f>
        <v/>
      </c>
      <c r="D94" s="104">
        <f>REF_MAGASINS!E94</f>
        <v/>
      </c>
      <c r="E94" s="155">
        <f>REF_MAGASINS!K94</f>
        <v/>
      </c>
      <c r="F94" s="155">
        <f>IF(REF_MAGASINS!L94="","",REF_MAGASINS!L94)</f>
        <v/>
      </c>
      <c r="G94" s="156">
        <f>SUMIFS(V_CANet,V_Mag,$A94,V_Ex,Exercice_Courant)</f>
        <v/>
      </c>
      <c r="H94" s="156">
        <f>SUMIFS(V_Cout,V_Mag,$A94,V_Ex,Exercice_Courant)</f>
        <v/>
      </c>
      <c r="I94" s="156">
        <f>G94-H94</f>
        <v/>
      </c>
      <c r="J94" s="157">
        <f>IF(G94&gt;0,I94/G94,"")</f>
        <v/>
      </c>
      <c r="K94" s="156">
        <f>SUMIFS(V_CANet,V_Mag,$A94,V_Ex,Exercice_Precedent)</f>
        <v/>
      </c>
      <c r="L94" s="157">
        <f>IF(K94&gt;0,(K94-SUMIFS(V_Cout,V_Mag,$A94,V_Ex,Exercice_Precedent))/K94,"")</f>
        <v/>
      </c>
      <c r="M94" s="158">
        <f>IF(K94&gt;0,G94/K94-1,"")</f>
        <v/>
      </c>
      <c r="N94" s="159">
        <f>SUMIFS(V_Tickets,V_Mag,$A94,V_Ex,Exercice_Courant)</f>
        <v/>
      </c>
      <c r="O94" s="160">
        <f>IF(N94&gt;0,G94/N94,"")</f>
        <v/>
      </c>
      <c r="P94" s="159">
        <f>SUMIFS(V_Jours,V_Mag,$A94,V_Ex,Exercice_Courant,V_Canal,"Sur place")</f>
        <v/>
      </c>
      <c r="Q94" s="156">
        <f>SUMIFS(B_Budget,B_Mag,$A94,B_Mois,"&gt;="&amp;Budget_Debut,B_Mois,"&lt;="&amp;Budget_Fin)</f>
        <v/>
      </c>
      <c r="R94" s="156">
        <f>SUMIFS(V_CANet,V_Mag,$A94,V_Mois,"&gt;="&amp;Budget_Debut,V_Mois,"&lt;="&amp;Budget_Fin)</f>
        <v/>
      </c>
      <c r="S94" s="161">
        <f>IF(Q94&gt;0,R94/Q94,"")</f>
        <v/>
      </c>
      <c r="T94" s="159">
        <f>SUMIFS(S_Sorties,S_Mag,$A94,S_Ex,Exercice_Courant)</f>
        <v/>
      </c>
      <c r="U94" s="159">
        <f>SUMIFS(S_Pertes,S_Mag,$A94,S_Ex,Exercice_Courant)</f>
        <v/>
      </c>
      <c r="V94" s="157">
        <f>IF(T94&gt;0,U94/T94,"")</f>
        <v/>
      </c>
      <c r="W94" s="157">
        <f>IF(SUMIFS(S_Sorties,S_Mag,$A94)&gt;0,SUMIFS(S_Pertes,S_Mag,$A94)/SUMIFS(S_Sorties,S_Mag,$A94),"")</f>
        <v/>
      </c>
      <c r="X94" s="156">
        <f>SUMIFS(AM_Reel,AM_Mag,$A94,AM_Ex,Exercice_Courant)</f>
        <v/>
      </c>
      <c r="Y94" s="156">
        <f>SUMIFS(AM_Reseau,AM_Mag,$A94,AM_Ex,Exercice_Courant)</f>
        <v/>
      </c>
      <c r="Z94" s="162">
        <f>IF(Y94&gt;0,X94/Y94-1,"")</f>
        <v/>
      </c>
      <c r="AA94" s="161">
        <f>IF(G94&gt;0,SUMIFS(V_CANet,V_Mag,$A94,V_Ex,Exercice_Courant,V_Canal,"Livraison")/G94,"")</f>
        <v/>
      </c>
      <c r="AB94" s="159">
        <f>SUMIFS(R_Salaries,R_Mag,$A94,R_Ex,Exercice_Courant)</f>
        <v/>
      </c>
      <c r="AC94" s="163">
        <f>IF(COUNTIFS(R_Mag,$A94,R_Ex,Exercice_Courant)&gt;0,AB94/COUNTIFS(R_Mag,$A94,R_Ex,Exercice_Courant),"")</f>
        <v/>
      </c>
      <c r="AD94" s="159">
        <f>SUMIFS(R_Heures,R_Mag,$A94,R_Ex,Exercice_Courant)</f>
        <v/>
      </c>
      <c r="AE94" s="164">
        <f>IF(AB94&gt;0,SUMIFS(R_Abs,R_Mag,$A94,R_Ex,Exercice_Courant)/AB94,"")</f>
        <v/>
      </c>
      <c r="AF94" s="163">
        <f>IF(AB94&gt;0,SUMIFS(R_HS,R_Mag,$A94,R_Ex,Exercice_Courant)/AB94,"")</f>
        <v/>
      </c>
      <c r="AG94" s="160">
        <f>IF(AD94&gt;0,G94/AD94,"")</f>
        <v/>
      </c>
      <c r="AH94" s="164">
        <f>IF(SUMIFS(R_Salaries,R_Mag,$A94)&gt;0,SUMIFS(R_Abs,R_Mag,$A94)/SUMIFS(R_Salaries,R_Mag,$A94),"")</f>
        <v/>
      </c>
      <c r="AI94" s="163">
        <f>IF(SUMIFS(R_Salaries,R_Mag,$A94)&gt;0,SUMIFS(R_HS,R_Mag,$A94)/SUMIFS(R_Salaries,R_Mag,$A94),"")</f>
        <v/>
      </c>
      <c r="AJ94" s="165">
        <f>IF(AND(E94&lt;=Debut_N1,OR(F94="",F94&gt;=Fin_Exercice)),1,0)</f>
        <v/>
      </c>
      <c r="AK94" s="104">
        <f>IF(E94&gt;Debut_N1,"Ouverture",IF(AND(F94&lt;&gt;"",F94&lt;=Fin_Exercice),"Fermeture",""))</f>
        <v/>
      </c>
      <c r="AL94" s="157">
        <f>IF(SUMIFS(V_CANet,V_Mag,$A94,V_Mois,"&gt;="&amp;Periode_A_Debut,V_Mois,"&lt;="&amp;Periode_A_Fin)&gt;0,1-SUMIFS(V_Cout,V_Mag,$A94,V_Mois,"&gt;="&amp;Periode_A_Debut,V_Mois,"&lt;="&amp;Periode_A_Fin)/SUMIFS(V_CANet,V_Mag,$A94,V_Mois,"&gt;="&amp;Periode_A_Debut,V_Mois,"&lt;="&amp;Periode_A_Fin),"")</f>
        <v/>
      </c>
      <c r="AM94" s="157">
        <f>IF(SUMIFS(V_CANet,V_Mag,$A94,V_Mois,"&gt;="&amp;Periode_B_Debut,V_Mois,"&lt;="&amp;Periode_B_Fin)&gt;0,1-SUMIFS(V_Cout,V_Mag,$A94,V_Mois,"&gt;="&amp;Periode_B_Debut,V_Mois,"&lt;="&amp;Periode_B_Fin)/SUMIFS(V_CANet,V_Mag,$A94,V_Mois,"&gt;="&amp;Periode_B_Debut,V_Mois,"&lt;="&amp;Periode_B_Fin),"")</f>
        <v/>
      </c>
      <c r="AN94" s="166">
        <f>IF(AND(ISNUMBER(AL94),ISNUMBER(AM94)),(AM94-AL94)*100,"")</f>
        <v/>
      </c>
      <c r="AO94" s="165">
        <f>IF(OR(Region_Filtre="Toutes",C94=Region_Filtre),1,0)</f>
        <v/>
      </c>
      <c r="AP94" s="156">
        <f>SUMIFS(V_CANet,V_Mag,$A94,V_Ex,Exercice_Courant,V_Canal,Crit_Canal)</f>
        <v/>
      </c>
      <c r="AQ94" s="156">
        <f>SUMIFS(V_CANet,V_Mag,$A94,V_Ex,Exercice_Precedent,V_Canal,Crit_Canal)</f>
        <v/>
      </c>
      <c r="AR94" s="165">
        <f>IF(ISNUMBER(J94),RANK(J94,$J$2:$J$121,0),"")</f>
        <v/>
      </c>
      <c r="AS94" s="165">
        <f>RANK(G94,$G$2:$G$121,0)</f>
        <v/>
      </c>
      <c r="AT94" s="165">
        <f>IF(ISNUMBER(O94),RANK(O94,$O$2:$O$121,0),"")</f>
        <v/>
      </c>
      <c r="AU94" s="165">
        <f>IF(ISNUMBER(V94),RANK(V94,$V$2:$V$121,1),"")</f>
        <v/>
      </c>
      <c r="AV94" s="167">
        <f>IF(AND(AO94=1,ISNUMBER(J94)),J94+ROW()/10^9,9)</f>
        <v/>
      </c>
      <c r="AW94" s="168">
        <f>IF(ISNUMBER(AN94),AN94+ROW()/10^7,999)</f>
        <v/>
      </c>
      <c r="AX94" s="167">
        <f>IF(ISNUMBER(W94),W94+ROW()/10^9,-1)</f>
        <v/>
      </c>
      <c r="AY94" s="167">
        <f>IF(ISNUMBER(AH94),AH94+ROW()/10^9,-1)</f>
        <v/>
      </c>
      <c r="AZ94" s="165">
        <f>IF(AK94="","",SUMPRODUCT(--($AK$2:AK94&lt;&gt;"")))</f>
        <v/>
      </c>
      <c r="BA94" s="165">
        <f>IF(AND(ISNUMBER(AN94),AN94&lt;=Seuil_Derive_Marge_Pt),1,0)</f>
        <v/>
      </c>
      <c r="BB94" s="167">
        <f>IF(ISNUMBER(S94),S94+ROW()/10^9,9)</f>
        <v/>
      </c>
    </row>
    <row r="95">
      <c r="A95" s="104">
        <f>REF_MAGASINS!A95</f>
        <v/>
      </c>
      <c r="B95" s="104">
        <f>REF_MAGASINS!C95</f>
        <v/>
      </c>
      <c r="C95" s="104">
        <f>REF_MAGASINS!D95</f>
        <v/>
      </c>
      <c r="D95" s="104">
        <f>REF_MAGASINS!E95</f>
        <v/>
      </c>
      <c r="E95" s="155">
        <f>REF_MAGASINS!K95</f>
        <v/>
      </c>
      <c r="F95" s="155">
        <f>IF(REF_MAGASINS!L95="","",REF_MAGASINS!L95)</f>
        <v/>
      </c>
      <c r="G95" s="156">
        <f>SUMIFS(V_CANet,V_Mag,$A95,V_Ex,Exercice_Courant)</f>
        <v/>
      </c>
      <c r="H95" s="156">
        <f>SUMIFS(V_Cout,V_Mag,$A95,V_Ex,Exercice_Courant)</f>
        <v/>
      </c>
      <c r="I95" s="156">
        <f>G95-H95</f>
        <v/>
      </c>
      <c r="J95" s="157">
        <f>IF(G95&gt;0,I95/G95,"")</f>
        <v/>
      </c>
      <c r="K95" s="156">
        <f>SUMIFS(V_CANet,V_Mag,$A95,V_Ex,Exercice_Precedent)</f>
        <v/>
      </c>
      <c r="L95" s="157">
        <f>IF(K95&gt;0,(K95-SUMIFS(V_Cout,V_Mag,$A95,V_Ex,Exercice_Precedent))/K95,"")</f>
        <v/>
      </c>
      <c r="M95" s="158">
        <f>IF(K95&gt;0,G95/K95-1,"")</f>
        <v/>
      </c>
      <c r="N95" s="159">
        <f>SUMIFS(V_Tickets,V_Mag,$A95,V_Ex,Exercice_Courant)</f>
        <v/>
      </c>
      <c r="O95" s="160">
        <f>IF(N95&gt;0,G95/N95,"")</f>
        <v/>
      </c>
      <c r="P95" s="159">
        <f>SUMIFS(V_Jours,V_Mag,$A95,V_Ex,Exercice_Courant,V_Canal,"Sur place")</f>
        <v/>
      </c>
      <c r="Q95" s="156">
        <f>SUMIFS(B_Budget,B_Mag,$A95,B_Mois,"&gt;="&amp;Budget_Debut,B_Mois,"&lt;="&amp;Budget_Fin)</f>
        <v/>
      </c>
      <c r="R95" s="156">
        <f>SUMIFS(V_CANet,V_Mag,$A95,V_Mois,"&gt;="&amp;Budget_Debut,V_Mois,"&lt;="&amp;Budget_Fin)</f>
        <v/>
      </c>
      <c r="S95" s="161">
        <f>IF(Q95&gt;0,R95/Q95,"")</f>
        <v/>
      </c>
      <c r="T95" s="159">
        <f>SUMIFS(S_Sorties,S_Mag,$A95,S_Ex,Exercice_Courant)</f>
        <v/>
      </c>
      <c r="U95" s="159">
        <f>SUMIFS(S_Pertes,S_Mag,$A95,S_Ex,Exercice_Courant)</f>
        <v/>
      </c>
      <c r="V95" s="157">
        <f>IF(T95&gt;0,U95/T95,"")</f>
        <v/>
      </c>
      <c r="W95" s="157">
        <f>IF(SUMIFS(S_Sorties,S_Mag,$A95)&gt;0,SUMIFS(S_Pertes,S_Mag,$A95)/SUMIFS(S_Sorties,S_Mag,$A95),"")</f>
        <v/>
      </c>
      <c r="X95" s="156">
        <f>SUMIFS(AM_Reel,AM_Mag,$A95,AM_Ex,Exercice_Courant)</f>
        <v/>
      </c>
      <c r="Y95" s="156">
        <f>SUMIFS(AM_Reseau,AM_Mag,$A95,AM_Ex,Exercice_Courant)</f>
        <v/>
      </c>
      <c r="Z95" s="162">
        <f>IF(Y95&gt;0,X95/Y95-1,"")</f>
        <v/>
      </c>
      <c r="AA95" s="161">
        <f>IF(G95&gt;0,SUMIFS(V_CANet,V_Mag,$A95,V_Ex,Exercice_Courant,V_Canal,"Livraison")/G95,"")</f>
        <v/>
      </c>
      <c r="AB95" s="159">
        <f>SUMIFS(R_Salaries,R_Mag,$A95,R_Ex,Exercice_Courant)</f>
        <v/>
      </c>
      <c r="AC95" s="163">
        <f>IF(COUNTIFS(R_Mag,$A95,R_Ex,Exercice_Courant)&gt;0,AB95/COUNTIFS(R_Mag,$A95,R_Ex,Exercice_Courant),"")</f>
        <v/>
      </c>
      <c r="AD95" s="159">
        <f>SUMIFS(R_Heures,R_Mag,$A95,R_Ex,Exercice_Courant)</f>
        <v/>
      </c>
      <c r="AE95" s="164">
        <f>IF(AB95&gt;0,SUMIFS(R_Abs,R_Mag,$A95,R_Ex,Exercice_Courant)/AB95,"")</f>
        <v/>
      </c>
      <c r="AF95" s="163">
        <f>IF(AB95&gt;0,SUMIFS(R_HS,R_Mag,$A95,R_Ex,Exercice_Courant)/AB95,"")</f>
        <v/>
      </c>
      <c r="AG95" s="160">
        <f>IF(AD95&gt;0,G95/AD95,"")</f>
        <v/>
      </c>
      <c r="AH95" s="164">
        <f>IF(SUMIFS(R_Salaries,R_Mag,$A95)&gt;0,SUMIFS(R_Abs,R_Mag,$A95)/SUMIFS(R_Salaries,R_Mag,$A95),"")</f>
        <v/>
      </c>
      <c r="AI95" s="163">
        <f>IF(SUMIFS(R_Salaries,R_Mag,$A95)&gt;0,SUMIFS(R_HS,R_Mag,$A95)/SUMIFS(R_Salaries,R_Mag,$A95),"")</f>
        <v/>
      </c>
      <c r="AJ95" s="165">
        <f>IF(AND(E95&lt;=Debut_N1,OR(F95="",F95&gt;=Fin_Exercice)),1,0)</f>
        <v/>
      </c>
      <c r="AK95" s="104">
        <f>IF(E95&gt;Debut_N1,"Ouverture",IF(AND(F95&lt;&gt;"",F95&lt;=Fin_Exercice),"Fermeture",""))</f>
        <v/>
      </c>
      <c r="AL95" s="157">
        <f>IF(SUMIFS(V_CANet,V_Mag,$A95,V_Mois,"&gt;="&amp;Periode_A_Debut,V_Mois,"&lt;="&amp;Periode_A_Fin)&gt;0,1-SUMIFS(V_Cout,V_Mag,$A95,V_Mois,"&gt;="&amp;Periode_A_Debut,V_Mois,"&lt;="&amp;Periode_A_Fin)/SUMIFS(V_CANet,V_Mag,$A95,V_Mois,"&gt;="&amp;Periode_A_Debut,V_Mois,"&lt;="&amp;Periode_A_Fin),"")</f>
        <v/>
      </c>
      <c r="AM95" s="157">
        <f>IF(SUMIFS(V_CANet,V_Mag,$A95,V_Mois,"&gt;="&amp;Periode_B_Debut,V_Mois,"&lt;="&amp;Periode_B_Fin)&gt;0,1-SUMIFS(V_Cout,V_Mag,$A95,V_Mois,"&gt;="&amp;Periode_B_Debut,V_Mois,"&lt;="&amp;Periode_B_Fin)/SUMIFS(V_CANet,V_Mag,$A95,V_Mois,"&gt;="&amp;Periode_B_Debut,V_Mois,"&lt;="&amp;Periode_B_Fin),"")</f>
        <v/>
      </c>
      <c r="AN95" s="166">
        <f>IF(AND(ISNUMBER(AL95),ISNUMBER(AM95)),(AM95-AL95)*100,"")</f>
        <v/>
      </c>
      <c r="AO95" s="165">
        <f>IF(OR(Region_Filtre="Toutes",C95=Region_Filtre),1,0)</f>
        <v/>
      </c>
      <c r="AP95" s="156">
        <f>SUMIFS(V_CANet,V_Mag,$A95,V_Ex,Exercice_Courant,V_Canal,Crit_Canal)</f>
        <v/>
      </c>
      <c r="AQ95" s="156">
        <f>SUMIFS(V_CANet,V_Mag,$A95,V_Ex,Exercice_Precedent,V_Canal,Crit_Canal)</f>
        <v/>
      </c>
      <c r="AR95" s="165">
        <f>IF(ISNUMBER(J95),RANK(J95,$J$2:$J$121,0),"")</f>
        <v/>
      </c>
      <c r="AS95" s="165">
        <f>RANK(G95,$G$2:$G$121,0)</f>
        <v/>
      </c>
      <c r="AT95" s="165">
        <f>IF(ISNUMBER(O95),RANK(O95,$O$2:$O$121,0),"")</f>
        <v/>
      </c>
      <c r="AU95" s="165">
        <f>IF(ISNUMBER(V95),RANK(V95,$V$2:$V$121,1),"")</f>
        <v/>
      </c>
      <c r="AV95" s="167">
        <f>IF(AND(AO95=1,ISNUMBER(J95)),J95+ROW()/10^9,9)</f>
        <v/>
      </c>
      <c r="AW95" s="168">
        <f>IF(ISNUMBER(AN95),AN95+ROW()/10^7,999)</f>
        <v/>
      </c>
      <c r="AX95" s="167">
        <f>IF(ISNUMBER(W95),W95+ROW()/10^9,-1)</f>
        <v/>
      </c>
      <c r="AY95" s="167">
        <f>IF(ISNUMBER(AH95),AH95+ROW()/10^9,-1)</f>
        <v/>
      </c>
      <c r="AZ95" s="165">
        <f>IF(AK95="","",SUMPRODUCT(--($AK$2:AK95&lt;&gt;"")))</f>
        <v/>
      </c>
      <c r="BA95" s="165">
        <f>IF(AND(ISNUMBER(AN95),AN95&lt;=Seuil_Derive_Marge_Pt),1,0)</f>
        <v/>
      </c>
      <c r="BB95" s="167">
        <f>IF(ISNUMBER(S95),S95+ROW()/10^9,9)</f>
        <v/>
      </c>
    </row>
    <row r="96">
      <c r="A96" s="104">
        <f>REF_MAGASINS!A96</f>
        <v/>
      </c>
      <c r="B96" s="104">
        <f>REF_MAGASINS!C96</f>
        <v/>
      </c>
      <c r="C96" s="104">
        <f>REF_MAGASINS!D96</f>
        <v/>
      </c>
      <c r="D96" s="104">
        <f>REF_MAGASINS!E96</f>
        <v/>
      </c>
      <c r="E96" s="155">
        <f>REF_MAGASINS!K96</f>
        <v/>
      </c>
      <c r="F96" s="155">
        <f>IF(REF_MAGASINS!L96="","",REF_MAGASINS!L96)</f>
        <v/>
      </c>
      <c r="G96" s="156">
        <f>SUMIFS(V_CANet,V_Mag,$A96,V_Ex,Exercice_Courant)</f>
        <v/>
      </c>
      <c r="H96" s="156">
        <f>SUMIFS(V_Cout,V_Mag,$A96,V_Ex,Exercice_Courant)</f>
        <v/>
      </c>
      <c r="I96" s="156">
        <f>G96-H96</f>
        <v/>
      </c>
      <c r="J96" s="157">
        <f>IF(G96&gt;0,I96/G96,"")</f>
        <v/>
      </c>
      <c r="K96" s="156">
        <f>SUMIFS(V_CANet,V_Mag,$A96,V_Ex,Exercice_Precedent)</f>
        <v/>
      </c>
      <c r="L96" s="157">
        <f>IF(K96&gt;0,(K96-SUMIFS(V_Cout,V_Mag,$A96,V_Ex,Exercice_Precedent))/K96,"")</f>
        <v/>
      </c>
      <c r="M96" s="158">
        <f>IF(K96&gt;0,G96/K96-1,"")</f>
        <v/>
      </c>
      <c r="N96" s="159">
        <f>SUMIFS(V_Tickets,V_Mag,$A96,V_Ex,Exercice_Courant)</f>
        <v/>
      </c>
      <c r="O96" s="160">
        <f>IF(N96&gt;0,G96/N96,"")</f>
        <v/>
      </c>
      <c r="P96" s="159">
        <f>SUMIFS(V_Jours,V_Mag,$A96,V_Ex,Exercice_Courant,V_Canal,"Sur place")</f>
        <v/>
      </c>
      <c r="Q96" s="156">
        <f>SUMIFS(B_Budget,B_Mag,$A96,B_Mois,"&gt;="&amp;Budget_Debut,B_Mois,"&lt;="&amp;Budget_Fin)</f>
        <v/>
      </c>
      <c r="R96" s="156">
        <f>SUMIFS(V_CANet,V_Mag,$A96,V_Mois,"&gt;="&amp;Budget_Debut,V_Mois,"&lt;="&amp;Budget_Fin)</f>
        <v/>
      </c>
      <c r="S96" s="161">
        <f>IF(Q96&gt;0,R96/Q96,"")</f>
        <v/>
      </c>
      <c r="T96" s="159">
        <f>SUMIFS(S_Sorties,S_Mag,$A96,S_Ex,Exercice_Courant)</f>
        <v/>
      </c>
      <c r="U96" s="159">
        <f>SUMIFS(S_Pertes,S_Mag,$A96,S_Ex,Exercice_Courant)</f>
        <v/>
      </c>
      <c r="V96" s="157">
        <f>IF(T96&gt;0,U96/T96,"")</f>
        <v/>
      </c>
      <c r="W96" s="157">
        <f>IF(SUMIFS(S_Sorties,S_Mag,$A96)&gt;0,SUMIFS(S_Pertes,S_Mag,$A96)/SUMIFS(S_Sorties,S_Mag,$A96),"")</f>
        <v/>
      </c>
      <c r="X96" s="156">
        <f>SUMIFS(AM_Reel,AM_Mag,$A96,AM_Ex,Exercice_Courant)</f>
        <v/>
      </c>
      <c r="Y96" s="156">
        <f>SUMIFS(AM_Reseau,AM_Mag,$A96,AM_Ex,Exercice_Courant)</f>
        <v/>
      </c>
      <c r="Z96" s="162">
        <f>IF(Y96&gt;0,X96/Y96-1,"")</f>
        <v/>
      </c>
      <c r="AA96" s="161">
        <f>IF(G96&gt;0,SUMIFS(V_CANet,V_Mag,$A96,V_Ex,Exercice_Courant,V_Canal,"Livraison")/G96,"")</f>
        <v/>
      </c>
      <c r="AB96" s="159">
        <f>SUMIFS(R_Salaries,R_Mag,$A96,R_Ex,Exercice_Courant)</f>
        <v/>
      </c>
      <c r="AC96" s="163">
        <f>IF(COUNTIFS(R_Mag,$A96,R_Ex,Exercice_Courant)&gt;0,AB96/COUNTIFS(R_Mag,$A96,R_Ex,Exercice_Courant),"")</f>
        <v/>
      </c>
      <c r="AD96" s="159">
        <f>SUMIFS(R_Heures,R_Mag,$A96,R_Ex,Exercice_Courant)</f>
        <v/>
      </c>
      <c r="AE96" s="164">
        <f>IF(AB96&gt;0,SUMIFS(R_Abs,R_Mag,$A96,R_Ex,Exercice_Courant)/AB96,"")</f>
        <v/>
      </c>
      <c r="AF96" s="163">
        <f>IF(AB96&gt;0,SUMIFS(R_HS,R_Mag,$A96,R_Ex,Exercice_Courant)/AB96,"")</f>
        <v/>
      </c>
      <c r="AG96" s="160">
        <f>IF(AD96&gt;0,G96/AD96,"")</f>
        <v/>
      </c>
      <c r="AH96" s="164">
        <f>IF(SUMIFS(R_Salaries,R_Mag,$A96)&gt;0,SUMIFS(R_Abs,R_Mag,$A96)/SUMIFS(R_Salaries,R_Mag,$A96),"")</f>
        <v/>
      </c>
      <c r="AI96" s="163">
        <f>IF(SUMIFS(R_Salaries,R_Mag,$A96)&gt;0,SUMIFS(R_HS,R_Mag,$A96)/SUMIFS(R_Salaries,R_Mag,$A96),"")</f>
        <v/>
      </c>
      <c r="AJ96" s="165">
        <f>IF(AND(E96&lt;=Debut_N1,OR(F96="",F96&gt;=Fin_Exercice)),1,0)</f>
        <v/>
      </c>
      <c r="AK96" s="104">
        <f>IF(E96&gt;Debut_N1,"Ouverture",IF(AND(F96&lt;&gt;"",F96&lt;=Fin_Exercice),"Fermeture",""))</f>
        <v/>
      </c>
      <c r="AL96" s="157">
        <f>IF(SUMIFS(V_CANet,V_Mag,$A96,V_Mois,"&gt;="&amp;Periode_A_Debut,V_Mois,"&lt;="&amp;Periode_A_Fin)&gt;0,1-SUMIFS(V_Cout,V_Mag,$A96,V_Mois,"&gt;="&amp;Periode_A_Debut,V_Mois,"&lt;="&amp;Periode_A_Fin)/SUMIFS(V_CANet,V_Mag,$A96,V_Mois,"&gt;="&amp;Periode_A_Debut,V_Mois,"&lt;="&amp;Periode_A_Fin),"")</f>
        <v/>
      </c>
      <c r="AM96" s="157">
        <f>IF(SUMIFS(V_CANet,V_Mag,$A96,V_Mois,"&gt;="&amp;Periode_B_Debut,V_Mois,"&lt;="&amp;Periode_B_Fin)&gt;0,1-SUMIFS(V_Cout,V_Mag,$A96,V_Mois,"&gt;="&amp;Periode_B_Debut,V_Mois,"&lt;="&amp;Periode_B_Fin)/SUMIFS(V_CANet,V_Mag,$A96,V_Mois,"&gt;="&amp;Periode_B_Debut,V_Mois,"&lt;="&amp;Periode_B_Fin),"")</f>
        <v/>
      </c>
      <c r="AN96" s="166">
        <f>IF(AND(ISNUMBER(AL96),ISNUMBER(AM96)),(AM96-AL96)*100,"")</f>
        <v/>
      </c>
      <c r="AO96" s="165">
        <f>IF(OR(Region_Filtre="Toutes",C96=Region_Filtre),1,0)</f>
        <v/>
      </c>
      <c r="AP96" s="156">
        <f>SUMIFS(V_CANet,V_Mag,$A96,V_Ex,Exercice_Courant,V_Canal,Crit_Canal)</f>
        <v/>
      </c>
      <c r="AQ96" s="156">
        <f>SUMIFS(V_CANet,V_Mag,$A96,V_Ex,Exercice_Precedent,V_Canal,Crit_Canal)</f>
        <v/>
      </c>
      <c r="AR96" s="165">
        <f>IF(ISNUMBER(J96),RANK(J96,$J$2:$J$121,0),"")</f>
        <v/>
      </c>
      <c r="AS96" s="165">
        <f>RANK(G96,$G$2:$G$121,0)</f>
        <v/>
      </c>
      <c r="AT96" s="165">
        <f>IF(ISNUMBER(O96),RANK(O96,$O$2:$O$121,0),"")</f>
        <v/>
      </c>
      <c r="AU96" s="165">
        <f>IF(ISNUMBER(V96),RANK(V96,$V$2:$V$121,1),"")</f>
        <v/>
      </c>
      <c r="AV96" s="167">
        <f>IF(AND(AO96=1,ISNUMBER(J96)),J96+ROW()/10^9,9)</f>
        <v/>
      </c>
      <c r="AW96" s="168">
        <f>IF(ISNUMBER(AN96),AN96+ROW()/10^7,999)</f>
        <v/>
      </c>
      <c r="AX96" s="167">
        <f>IF(ISNUMBER(W96),W96+ROW()/10^9,-1)</f>
        <v/>
      </c>
      <c r="AY96" s="167">
        <f>IF(ISNUMBER(AH96),AH96+ROW()/10^9,-1)</f>
        <v/>
      </c>
      <c r="AZ96" s="165">
        <f>IF(AK96="","",SUMPRODUCT(--($AK$2:AK96&lt;&gt;"")))</f>
        <v/>
      </c>
      <c r="BA96" s="165">
        <f>IF(AND(ISNUMBER(AN96),AN96&lt;=Seuil_Derive_Marge_Pt),1,0)</f>
        <v/>
      </c>
      <c r="BB96" s="167">
        <f>IF(ISNUMBER(S96),S96+ROW()/10^9,9)</f>
        <v/>
      </c>
    </row>
    <row r="97">
      <c r="A97" s="104">
        <f>REF_MAGASINS!A97</f>
        <v/>
      </c>
      <c r="B97" s="104">
        <f>REF_MAGASINS!C97</f>
        <v/>
      </c>
      <c r="C97" s="104">
        <f>REF_MAGASINS!D97</f>
        <v/>
      </c>
      <c r="D97" s="104">
        <f>REF_MAGASINS!E97</f>
        <v/>
      </c>
      <c r="E97" s="155">
        <f>REF_MAGASINS!K97</f>
        <v/>
      </c>
      <c r="F97" s="155">
        <f>IF(REF_MAGASINS!L97="","",REF_MAGASINS!L97)</f>
        <v/>
      </c>
      <c r="G97" s="156">
        <f>SUMIFS(V_CANet,V_Mag,$A97,V_Ex,Exercice_Courant)</f>
        <v/>
      </c>
      <c r="H97" s="156">
        <f>SUMIFS(V_Cout,V_Mag,$A97,V_Ex,Exercice_Courant)</f>
        <v/>
      </c>
      <c r="I97" s="156">
        <f>G97-H97</f>
        <v/>
      </c>
      <c r="J97" s="157">
        <f>IF(G97&gt;0,I97/G97,"")</f>
        <v/>
      </c>
      <c r="K97" s="156">
        <f>SUMIFS(V_CANet,V_Mag,$A97,V_Ex,Exercice_Precedent)</f>
        <v/>
      </c>
      <c r="L97" s="157">
        <f>IF(K97&gt;0,(K97-SUMIFS(V_Cout,V_Mag,$A97,V_Ex,Exercice_Precedent))/K97,"")</f>
        <v/>
      </c>
      <c r="M97" s="158">
        <f>IF(K97&gt;0,G97/K97-1,"")</f>
        <v/>
      </c>
      <c r="N97" s="159">
        <f>SUMIFS(V_Tickets,V_Mag,$A97,V_Ex,Exercice_Courant)</f>
        <v/>
      </c>
      <c r="O97" s="160">
        <f>IF(N97&gt;0,G97/N97,"")</f>
        <v/>
      </c>
      <c r="P97" s="159">
        <f>SUMIFS(V_Jours,V_Mag,$A97,V_Ex,Exercice_Courant,V_Canal,"Sur place")</f>
        <v/>
      </c>
      <c r="Q97" s="156">
        <f>SUMIFS(B_Budget,B_Mag,$A97,B_Mois,"&gt;="&amp;Budget_Debut,B_Mois,"&lt;="&amp;Budget_Fin)</f>
        <v/>
      </c>
      <c r="R97" s="156">
        <f>SUMIFS(V_CANet,V_Mag,$A97,V_Mois,"&gt;="&amp;Budget_Debut,V_Mois,"&lt;="&amp;Budget_Fin)</f>
        <v/>
      </c>
      <c r="S97" s="161">
        <f>IF(Q97&gt;0,R97/Q97,"")</f>
        <v/>
      </c>
      <c r="T97" s="159">
        <f>SUMIFS(S_Sorties,S_Mag,$A97,S_Ex,Exercice_Courant)</f>
        <v/>
      </c>
      <c r="U97" s="159">
        <f>SUMIFS(S_Pertes,S_Mag,$A97,S_Ex,Exercice_Courant)</f>
        <v/>
      </c>
      <c r="V97" s="157">
        <f>IF(T97&gt;0,U97/T97,"")</f>
        <v/>
      </c>
      <c r="W97" s="157">
        <f>IF(SUMIFS(S_Sorties,S_Mag,$A97)&gt;0,SUMIFS(S_Pertes,S_Mag,$A97)/SUMIFS(S_Sorties,S_Mag,$A97),"")</f>
        <v/>
      </c>
      <c r="X97" s="156">
        <f>SUMIFS(AM_Reel,AM_Mag,$A97,AM_Ex,Exercice_Courant)</f>
        <v/>
      </c>
      <c r="Y97" s="156">
        <f>SUMIFS(AM_Reseau,AM_Mag,$A97,AM_Ex,Exercice_Courant)</f>
        <v/>
      </c>
      <c r="Z97" s="162">
        <f>IF(Y97&gt;0,X97/Y97-1,"")</f>
        <v/>
      </c>
      <c r="AA97" s="161">
        <f>IF(G97&gt;0,SUMIFS(V_CANet,V_Mag,$A97,V_Ex,Exercice_Courant,V_Canal,"Livraison")/G97,"")</f>
        <v/>
      </c>
      <c r="AB97" s="159">
        <f>SUMIFS(R_Salaries,R_Mag,$A97,R_Ex,Exercice_Courant)</f>
        <v/>
      </c>
      <c r="AC97" s="163">
        <f>IF(COUNTIFS(R_Mag,$A97,R_Ex,Exercice_Courant)&gt;0,AB97/COUNTIFS(R_Mag,$A97,R_Ex,Exercice_Courant),"")</f>
        <v/>
      </c>
      <c r="AD97" s="159">
        <f>SUMIFS(R_Heures,R_Mag,$A97,R_Ex,Exercice_Courant)</f>
        <v/>
      </c>
      <c r="AE97" s="164">
        <f>IF(AB97&gt;0,SUMIFS(R_Abs,R_Mag,$A97,R_Ex,Exercice_Courant)/AB97,"")</f>
        <v/>
      </c>
      <c r="AF97" s="163">
        <f>IF(AB97&gt;0,SUMIFS(R_HS,R_Mag,$A97,R_Ex,Exercice_Courant)/AB97,"")</f>
        <v/>
      </c>
      <c r="AG97" s="160">
        <f>IF(AD97&gt;0,G97/AD97,"")</f>
        <v/>
      </c>
      <c r="AH97" s="164">
        <f>IF(SUMIFS(R_Salaries,R_Mag,$A97)&gt;0,SUMIFS(R_Abs,R_Mag,$A97)/SUMIFS(R_Salaries,R_Mag,$A97),"")</f>
        <v/>
      </c>
      <c r="AI97" s="163">
        <f>IF(SUMIFS(R_Salaries,R_Mag,$A97)&gt;0,SUMIFS(R_HS,R_Mag,$A97)/SUMIFS(R_Salaries,R_Mag,$A97),"")</f>
        <v/>
      </c>
      <c r="AJ97" s="165">
        <f>IF(AND(E97&lt;=Debut_N1,OR(F97="",F97&gt;=Fin_Exercice)),1,0)</f>
        <v/>
      </c>
      <c r="AK97" s="104">
        <f>IF(E97&gt;Debut_N1,"Ouverture",IF(AND(F97&lt;&gt;"",F97&lt;=Fin_Exercice),"Fermeture",""))</f>
        <v/>
      </c>
      <c r="AL97" s="157">
        <f>IF(SUMIFS(V_CANet,V_Mag,$A97,V_Mois,"&gt;="&amp;Periode_A_Debut,V_Mois,"&lt;="&amp;Periode_A_Fin)&gt;0,1-SUMIFS(V_Cout,V_Mag,$A97,V_Mois,"&gt;="&amp;Periode_A_Debut,V_Mois,"&lt;="&amp;Periode_A_Fin)/SUMIFS(V_CANet,V_Mag,$A97,V_Mois,"&gt;="&amp;Periode_A_Debut,V_Mois,"&lt;="&amp;Periode_A_Fin),"")</f>
        <v/>
      </c>
      <c r="AM97" s="157">
        <f>IF(SUMIFS(V_CANet,V_Mag,$A97,V_Mois,"&gt;="&amp;Periode_B_Debut,V_Mois,"&lt;="&amp;Periode_B_Fin)&gt;0,1-SUMIFS(V_Cout,V_Mag,$A97,V_Mois,"&gt;="&amp;Periode_B_Debut,V_Mois,"&lt;="&amp;Periode_B_Fin)/SUMIFS(V_CANet,V_Mag,$A97,V_Mois,"&gt;="&amp;Periode_B_Debut,V_Mois,"&lt;="&amp;Periode_B_Fin),"")</f>
        <v/>
      </c>
      <c r="AN97" s="166">
        <f>IF(AND(ISNUMBER(AL97),ISNUMBER(AM97)),(AM97-AL97)*100,"")</f>
        <v/>
      </c>
      <c r="AO97" s="165">
        <f>IF(OR(Region_Filtre="Toutes",C97=Region_Filtre),1,0)</f>
        <v/>
      </c>
      <c r="AP97" s="156">
        <f>SUMIFS(V_CANet,V_Mag,$A97,V_Ex,Exercice_Courant,V_Canal,Crit_Canal)</f>
        <v/>
      </c>
      <c r="AQ97" s="156">
        <f>SUMIFS(V_CANet,V_Mag,$A97,V_Ex,Exercice_Precedent,V_Canal,Crit_Canal)</f>
        <v/>
      </c>
      <c r="AR97" s="165">
        <f>IF(ISNUMBER(J97),RANK(J97,$J$2:$J$121,0),"")</f>
        <v/>
      </c>
      <c r="AS97" s="165">
        <f>RANK(G97,$G$2:$G$121,0)</f>
        <v/>
      </c>
      <c r="AT97" s="165">
        <f>IF(ISNUMBER(O97),RANK(O97,$O$2:$O$121,0),"")</f>
        <v/>
      </c>
      <c r="AU97" s="165">
        <f>IF(ISNUMBER(V97),RANK(V97,$V$2:$V$121,1),"")</f>
        <v/>
      </c>
      <c r="AV97" s="167">
        <f>IF(AND(AO97=1,ISNUMBER(J97)),J97+ROW()/10^9,9)</f>
        <v/>
      </c>
      <c r="AW97" s="168">
        <f>IF(ISNUMBER(AN97),AN97+ROW()/10^7,999)</f>
        <v/>
      </c>
      <c r="AX97" s="167">
        <f>IF(ISNUMBER(W97),W97+ROW()/10^9,-1)</f>
        <v/>
      </c>
      <c r="AY97" s="167">
        <f>IF(ISNUMBER(AH97),AH97+ROW()/10^9,-1)</f>
        <v/>
      </c>
      <c r="AZ97" s="165">
        <f>IF(AK97="","",SUMPRODUCT(--($AK$2:AK97&lt;&gt;"")))</f>
        <v/>
      </c>
      <c r="BA97" s="165">
        <f>IF(AND(ISNUMBER(AN97),AN97&lt;=Seuil_Derive_Marge_Pt),1,0)</f>
        <v/>
      </c>
      <c r="BB97" s="167">
        <f>IF(ISNUMBER(S97),S97+ROW()/10^9,9)</f>
        <v/>
      </c>
    </row>
    <row r="98">
      <c r="A98" s="104">
        <f>REF_MAGASINS!A98</f>
        <v/>
      </c>
      <c r="B98" s="104">
        <f>REF_MAGASINS!C98</f>
        <v/>
      </c>
      <c r="C98" s="104">
        <f>REF_MAGASINS!D98</f>
        <v/>
      </c>
      <c r="D98" s="104">
        <f>REF_MAGASINS!E98</f>
        <v/>
      </c>
      <c r="E98" s="155">
        <f>REF_MAGASINS!K98</f>
        <v/>
      </c>
      <c r="F98" s="155">
        <f>IF(REF_MAGASINS!L98="","",REF_MAGASINS!L98)</f>
        <v/>
      </c>
      <c r="G98" s="156">
        <f>SUMIFS(V_CANet,V_Mag,$A98,V_Ex,Exercice_Courant)</f>
        <v/>
      </c>
      <c r="H98" s="156">
        <f>SUMIFS(V_Cout,V_Mag,$A98,V_Ex,Exercice_Courant)</f>
        <v/>
      </c>
      <c r="I98" s="156">
        <f>G98-H98</f>
        <v/>
      </c>
      <c r="J98" s="157">
        <f>IF(G98&gt;0,I98/G98,"")</f>
        <v/>
      </c>
      <c r="K98" s="156">
        <f>SUMIFS(V_CANet,V_Mag,$A98,V_Ex,Exercice_Precedent)</f>
        <v/>
      </c>
      <c r="L98" s="157">
        <f>IF(K98&gt;0,(K98-SUMIFS(V_Cout,V_Mag,$A98,V_Ex,Exercice_Precedent))/K98,"")</f>
        <v/>
      </c>
      <c r="M98" s="158">
        <f>IF(K98&gt;0,G98/K98-1,"")</f>
        <v/>
      </c>
      <c r="N98" s="159">
        <f>SUMIFS(V_Tickets,V_Mag,$A98,V_Ex,Exercice_Courant)</f>
        <v/>
      </c>
      <c r="O98" s="160">
        <f>IF(N98&gt;0,G98/N98,"")</f>
        <v/>
      </c>
      <c r="P98" s="159">
        <f>SUMIFS(V_Jours,V_Mag,$A98,V_Ex,Exercice_Courant,V_Canal,"Sur place")</f>
        <v/>
      </c>
      <c r="Q98" s="156">
        <f>SUMIFS(B_Budget,B_Mag,$A98,B_Mois,"&gt;="&amp;Budget_Debut,B_Mois,"&lt;="&amp;Budget_Fin)</f>
        <v/>
      </c>
      <c r="R98" s="156">
        <f>SUMIFS(V_CANet,V_Mag,$A98,V_Mois,"&gt;="&amp;Budget_Debut,V_Mois,"&lt;="&amp;Budget_Fin)</f>
        <v/>
      </c>
      <c r="S98" s="161">
        <f>IF(Q98&gt;0,R98/Q98,"")</f>
        <v/>
      </c>
      <c r="T98" s="159">
        <f>SUMIFS(S_Sorties,S_Mag,$A98,S_Ex,Exercice_Courant)</f>
        <v/>
      </c>
      <c r="U98" s="159">
        <f>SUMIFS(S_Pertes,S_Mag,$A98,S_Ex,Exercice_Courant)</f>
        <v/>
      </c>
      <c r="V98" s="157">
        <f>IF(T98&gt;0,U98/T98,"")</f>
        <v/>
      </c>
      <c r="W98" s="157">
        <f>IF(SUMIFS(S_Sorties,S_Mag,$A98)&gt;0,SUMIFS(S_Pertes,S_Mag,$A98)/SUMIFS(S_Sorties,S_Mag,$A98),"")</f>
        <v/>
      </c>
      <c r="X98" s="156">
        <f>SUMIFS(AM_Reel,AM_Mag,$A98,AM_Ex,Exercice_Courant)</f>
        <v/>
      </c>
      <c r="Y98" s="156">
        <f>SUMIFS(AM_Reseau,AM_Mag,$A98,AM_Ex,Exercice_Courant)</f>
        <v/>
      </c>
      <c r="Z98" s="162">
        <f>IF(Y98&gt;0,X98/Y98-1,"")</f>
        <v/>
      </c>
      <c r="AA98" s="161">
        <f>IF(G98&gt;0,SUMIFS(V_CANet,V_Mag,$A98,V_Ex,Exercice_Courant,V_Canal,"Livraison")/G98,"")</f>
        <v/>
      </c>
      <c r="AB98" s="159">
        <f>SUMIFS(R_Salaries,R_Mag,$A98,R_Ex,Exercice_Courant)</f>
        <v/>
      </c>
      <c r="AC98" s="163">
        <f>IF(COUNTIFS(R_Mag,$A98,R_Ex,Exercice_Courant)&gt;0,AB98/COUNTIFS(R_Mag,$A98,R_Ex,Exercice_Courant),"")</f>
        <v/>
      </c>
      <c r="AD98" s="159">
        <f>SUMIFS(R_Heures,R_Mag,$A98,R_Ex,Exercice_Courant)</f>
        <v/>
      </c>
      <c r="AE98" s="164">
        <f>IF(AB98&gt;0,SUMIFS(R_Abs,R_Mag,$A98,R_Ex,Exercice_Courant)/AB98,"")</f>
        <v/>
      </c>
      <c r="AF98" s="163">
        <f>IF(AB98&gt;0,SUMIFS(R_HS,R_Mag,$A98,R_Ex,Exercice_Courant)/AB98,"")</f>
        <v/>
      </c>
      <c r="AG98" s="160">
        <f>IF(AD98&gt;0,G98/AD98,"")</f>
        <v/>
      </c>
      <c r="AH98" s="164">
        <f>IF(SUMIFS(R_Salaries,R_Mag,$A98)&gt;0,SUMIFS(R_Abs,R_Mag,$A98)/SUMIFS(R_Salaries,R_Mag,$A98),"")</f>
        <v/>
      </c>
      <c r="AI98" s="163">
        <f>IF(SUMIFS(R_Salaries,R_Mag,$A98)&gt;0,SUMIFS(R_HS,R_Mag,$A98)/SUMIFS(R_Salaries,R_Mag,$A98),"")</f>
        <v/>
      </c>
      <c r="AJ98" s="165">
        <f>IF(AND(E98&lt;=Debut_N1,OR(F98="",F98&gt;=Fin_Exercice)),1,0)</f>
        <v/>
      </c>
      <c r="AK98" s="104">
        <f>IF(E98&gt;Debut_N1,"Ouverture",IF(AND(F98&lt;&gt;"",F98&lt;=Fin_Exercice),"Fermeture",""))</f>
        <v/>
      </c>
      <c r="AL98" s="157">
        <f>IF(SUMIFS(V_CANet,V_Mag,$A98,V_Mois,"&gt;="&amp;Periode_A_Debut,V_Mois,"&lt;="&amp;Periode_A_Fin)&gt;0,1-SUMIFS(V_Cout,V_Mag,$A98,V_Mois,"&gt;="&amp;Periode_A_Debut,V_Mois,"&lt;="&amp;Periode_A_Fin)/SUMIFS(V_CANet,V_Mag,$A98,V_Mois,"&gt;="&amp;Periode_A_Debut,V_Mois,"&lt;="&amp;Periode_A_Fin),"")</f>
        <v/>
      </c>
      <c r="AM98" s="157">
        <f>IF(SUMIFS(V_CANet,V_Mag,$A98,V_Mois,"&gt;="&amp;Periode_B_Debut,V_Mois,"&lt;="&amp;Periode_B_Fin)&gt;0,1-SUMIFS(V_Cout,V_Mag,$A98,V_Mois,"&gt;="&amp;Periode_B_Debut,V_Mois,"&lt;="&amp;Periode_B_Fin)/SUMIFS(V_CANet,V_Mag,$A98,V_Mois,"&gt;="&amp;Periode_B_Debut,V_Mois,"&lt;="&amp;Periode_B_Fin),"")</f>
        <v/>
      </c>
      <c r="AN98" s="166">
        <f>IF(AND(ISNUMBER(AL98),ISNUMBER(AM98)),(AM98-AL98)*100,"")</f>
        <v/>
      </c>
      <c r="AO98" s="165">
        <f>IF(OR(Region_Filtre="Toutes",C98=Region_Filtre),1,0)</f>
        <v/>
      </c>
      <c r="AP98" s="156">
        <f>SUMIFS(V_CANet,V_Mag,$A98,V_Ex,Exercice_Courant,V_Canal,Crit_Canal)</f>
        <v/>
      </c>
      <c r="AQ98" s="156">
        <f>SUMIFS(V_CANet,V_Mag,$A98,V_Ex,Exercice_Precedent,V_Canal,Crit_Canal)</f>
        <v/>
      </c>
      <c r="AR98" s="165">
        <f>IF(ISNUMBER(J98),RANK(J98,$J$2:$J$121,0),"")</f>
        <v/>
      </c>
      <c r="AS98" s="165">
        <f>RANK(G98,$G$2:$G$121,0)</f>
        <v/>
      </c>
      <c r="AT98" s="165">
        <f>IF(ISNUMBER(O98),RANK(O98,$O$2:$O$121,0),"")</f>
        <v/>
      </c>
      <c r="AU98" s="165">
        <f>IF(ISNUMBER(V98),RANK(V98,$V$2:$V$121,1),"")</f>
        <v/>
      </c>
      <c r="AV98" s="167">
        <f>IF(AND(AO98=1,ISNUMBER(J98)),J98+ROW()/10^9,9)</f>
        <v/>
      </c>
      <c r="AW98" s="168">
        <f>IF(ISNUMBER(AN98),AN98+ROW()/10^7,999)</f>
        <v/>
      </c>
      <c r="AX98" s="167">
        <f>IF(ISNUMBER(W98),W98+ROW()/10^9,-1)</f>
        <v/>
      </c>
      <c r="AY98" s="167">
        <f>IF(ISNUMBER(AH98),AH98+ROW()/10^9,-1)</f>
        <v/>
      </c>
      <c r="AZ98" s="165">
        <f>IF(AK98="","",SUMPRODUCT(--($AK$2:AK98&lt;&gt;"")))</f>
        <v/>
      </c>
      <c r="BA98" s="165">
        <f>IF(AND(ISNUMBER(AN98),AN98&lt;=Seuil_Derive_Marge_Pt),1,0)</f>
        <v/>
      </c>
      <c r="BB98" s="167">
        <f>IF(ISNUMBER(S98),S98+ROW()/10^9,9)</f>
        <v/>
      </c>
    </row>
    <row r="99">
      <c r="A99" s="104">
        <f>REF_MAGASINS!A99</f>
        <v/>
      </c>
      <c r="B99" s="104">
        <f>REF_MAGASINS!C99</f>
        <v/>
      </c>
      <c r="C99" s="104">
        <f>REF_MAGASINS!D99</f>
        <v/>
      </c>
      <c r="D99" s="104">
        <f>REF_MAGASINS!E99</f>
        <v/>
      </c>
      <c r="E99" s="155">
        <f>REF_MAGASINS!K99</f>
        <v/>
      </c>
      <c r="F99" s="155">
        <f>IF(REF_MAGASINS!L99="","",REF_MAGASINS!L99)</f>
        <v/>
      </c>
      <c r="G99" s="156">
        <f>SUMIFS(V_CANet,V_Mag,$A99,V_Ex,Exercice_Courant)</f>
        <v/>
      </c>
      <c r="H99" s="156">
        <f>SUMIFS(V_Cout,V_Mag,$A99,V_Ex,Exercice_Courant)</f>
        <v/>
      </c>
      <c r="I99" s="156">
        <f>G99-H99</f>
        <v/>
      </c>
      <c r="J99" s="157">
        <f>IF(G99&gt;0,I99/G99,"")</f>
        <v/>
      </c>
      <c r="K99" s="156">
        <f>SUMIFS(V_CANet,V_Mag,$A99,V_Ex,Exercice_Precedent)</f>
        <v/>
      </c>
      <c r="L99" s="157">
        <f>IF(K99&gt;0,(K99-SUMIFS(V_Cout,V_Mag,$A99,V_Ex,Exercice_Precedent))/K99,"")</f>
        <v/>
      </c>
      <c r="M99" s="158">
        <f>IF(K99&gt;0,G99/K99-1,"")</f>
        <v/>
      </c>
      <c r="N99" s="159">
        <f>SUMIFS(V_Tickets,V_Mag,$A99,V_Ex,Exercice_Courant)</f>
        <v/>
      </c>
      <c r="O99" s="160">
        <f>IF(N99&gt;0,G99/N99,"")</f>
        <v/>
      </c>
      <c r="P99" s="159">
        <f>SUMIFS(V_Jours,V_Mag,$A99,V_Ex,Exercice_Courant,V_Canal,"Sur place")</f>
        <v/>
      </c>
      <c r="Q99" s="156">
        <f>SUMIFS(B_Budget,B_Mag,$A99,B_Mois,"&gt;="&amp;Budget_Debut,B_Mois,"&lt;="&amp;Budget_Fin)</f>
        <v/>
      </c>
      <c r="R99" s="156">
        <f>SUMIFS(V_CANet,V_Mag,$A99,V_Mois,"&gt;="&amp;Budget_Debut,V_Mois,"&lt;="&amp;Budget_Fin)</f>
        <v/>
      </c>
      <c r="S99" s="161">
        <f>IF(Q99&gt;0,R99/Q99,"")</f>
        <v/>
      </c>
      <c r="T99" s="159">
        <f>SUMIFS(S_Sorties,S_Mag,$A99,S_Ex,Exercice_Courant)</f>
        <v/>
      </c>
      <c r="U99" s="159">
        <f>SUMIFS(S_Pertes,S_Mag,$A99,S_Ex,Exercice_Courant)</f>
        <v/>
      </c>
      <c r="V99" s="157">
        <f>IF(T99&gt;0,U99/T99,"")</f>
        <v/>
      </c>
      <c r="W99" s="157">
        <f>IF(SUMIFS(S_Sorties,S_Mag,$A99)&gt;0,SUMIFS(S_Pertes,S_Mag,$A99)/SUMIFS(S_Sorties,S_Mag,$A99),"")</f>
        <v/>
      </c>
      <c r="X99" s="156">
        <f>SUMIFS(AM_Reel,AM_Mag,$A99,AM_Ex,Exercice_Courant)</f>
        <v/>
      </c>
      <c r="Y99" s="156">
        <f>SUMIFS(AM_Reseau,AM_Mag,$A99,AM_Ex,Exercice_Courant)</f>
        <v/>
      </c>
      <c r="Z99" s="162">
        <f>IF(Y99&gt;0,X99/Y99-1,"")</f>
        <v/>
      </c>
      <c r="AA99" s="161">
        <f>IF(G99&gt;0,SUMIFS(V_CANet,V_Mag,$A99,V_Ex,Exercice_Courant,V_Canal,"Livraison")/G99,"")</f>
        <v/>
      </c>
      <c r="AB99" s="159">
        <f>SUMIFS(R_Salaries,R_Mag,$A99,R_Ex,Exercice_Courant)</f>
        <v/>
      </c>
      <c r="AC99" s="163">
        <f>IF(COUNTIFS(R_Mag,$A99,R_Ex,Exercice_Courant)&gt;0,AB99/COUNTIFS(R_Mag,$A99,R_Ex,Exercice_Courant),"")</f>
        <v/>
      </c>
      <c r="AD99" s="159">
        <f>SUMIFS(R_Heures,R_Mag,$A99,R_Ex,Exercice_Courant)</f>
        <v/>
      </c>
      <c r="AE99" s="164">
        <f>IF(AB99&gt;0,SUMIFS(R_Abs,R_Mag,$A99,R_Ex,Exercice_Courant)/AB99,"")</f>
        <v/>
      </c>
      <c r="AF99" s="163">
        <f>IF(AB99&gt;0,SUMIFS(R_HS,R_Mag,$A99,R_Ex,Exercice_Courant)/AB99,"")</f>
        <v/>
      </c>
      <c r="AG99" s="160">
        <f>IF(AD99&gt;0,G99/AD99,"")</f>
        <v/>
      </c>
      <c r="AH99" s="164">
        <f>IF(SUMIFS(R_Salaries,R_Mag,$A99)&gt;0,SUMIFS(R_Abs,R_Mag,$A99)/SUMIFS(R_Salaries,R_Mag,$A99),"")</f>
        <v/>
      </c>
      <c r="AI99" s="163">
        <f>IF(SUMIFS(R_Salaries,R_Mag,$A99)&gt;0,SUMIFS(R_HS,R_Mag,$A99)/SUMIFS(R_Salaries,R_Mag,$A99),"")</f>
        <v/>
      </c>
      <c r="AJ99" s="165">
        <f>IF(AND(E99&lt;=Debut_N1,OR(F99="",F99&gt;=Fin_Exercice)),1,0)</f>
        <v/>
      </c>
      <c r="AK99" s="104">
        <f>IF(E99&gt;Debut_N1,"Ouverture",IF(AND(F99&lt;&gt;"",F99&lt;=Fin_Exercice),"Fermeture",""))</f>
        <v/>
      </c>
      <c r="AL99" s="157">
        <f>IF(SUMIFS(V_CANet,V_Mag,$A99,V_Mois,"&gt;="&amp;Periode_A_Debut,V_Mois,"&lt;="&amp;Periode_A_Fin)&gt;0,1-SUMIFS(V_Cout,V_Mag,$A99,V_Mois,"&gt;="&amp;Periode_A_Debut,V_Mois,"&lt;="&amp;Periode_A_Fin)/SUMIFS(V_CANet,V_Mag,$A99,V_Mois,"&gt;="&amp;Periode_A_Debut,V_Mois,"&lt;="&amp;Periode_A_Fin),"")</f>
        <v/>
      </c>
      <c r="AM99" s="157">
        <f>IF(SUMIFS(V_CANet,V_Mag,$A99,V_Mois,"&gt;="&amp;Periode_B_Debut,V_Mois,"&lt;="&amp;Periode_B_Fin)&gt;0,1-SUMIFS(V_Cout,V_Mag,$A99,V_Mois,"&gt;="&amp;Periode_B_Debut,V_Mois,"&lt;="&amp;Periode_B_Fin)/SUMIFS(V_CANet,V_Mag,$A99,V_Mois,"&gt;="&amp;Periode_B_Debut,V_Mois,"&lt;="&amp;Periode_B_Fin),"")</f>
        <v/>
      </c>
      <c r="AN99" s="166">
        <f>IF(AND(ISNUMBER(AL99),ISNUMBER(AM99)),(AM99-AL99)*100,"")</f>
        <v/>
      </c>
      <c r="AO99" s="165">
        <f>IF(OR(Region_Filtre="Toutes",C99=Region_Filtre),1,0)</f>
        <v/>
      </c>
      <c r="AP99" s="156">
        <f>SUMIFS(V_CANet,V_Mag,$A99,V_Ex,Exercice_Courant,V_Canal,Crit_Canal)</f>
        <v/>
      </c>
      <c r="AQ99" s="156">
        <f>SUMIFS(V_CANet,V_Mag,$A99,V_Ex,Exercice_Precedent,V_Canal,Crit_Canal)</f>
        <v/>
      </c>
      <c r="AR99" s="165">
        <f>IF(ISNUMBER(J99),RANK(J99,$J$2:$J$121,0),"")</f>
        <v/>
      </c>
      <c r="AS99" s="165">
        <f>RANK(G99,$G$2:$G$121,0)</f>
        <v/>
      </c>
      <c r="AT99" s="165">
        <f>IF(ISNUMBER(O99),RANK(O99,$O$2:$O$121,0),"")</f>
        <v/>
      </c>
      <c r="AU99" s="165">
        <f>IF(ISNUMBER(V99),RANK(V99,$V$2:$V$121,1),"")</f>
        <v/>
      </c>
      <c r="AV99" s="167">
        <f>IF(AND(AO99=1,ISNUMBER(J99)),J99+ROW()/10^9,9)</f>
        <v/>
      </c>
      <c r="AW99" s="168">
        <f>IF(ISNUMBER(AN99),AN99+ROW()/10^7,999)</f>
        <v/>
      </c>
      <c r="AX99" s="167">
        <f>IF(ISNUMBER(W99),W99+ROW()/10^9,-1)</f>
        <v/>
      </c>
      <c r="AY99" s="167">
        <f>IF(ISNUMBER(AH99),AH99+ROW()/10^9,-1)</f>
        <v/>
      </c>
      <c r="AZ99" s="165">
        <f>IF(AK99="","",SUMPRODUCT(--($AK$2:AK99&lt;&gt;"")))</f>
        <v/>
      </c>
      <c r="BA99" s="165">
        <f>IF(AND(ISNUMBER(AN99),AN99&lt;=Seuil_Derive_Marge_Pt),1,0)</f>
        <v/>
      </c>
      <c r="BB99" s="167">
        <f>IF(ISNUMBER(S99),S99+ROW()/10^9,9)</f>
        <v/>
      </c>
    </row>
    <row r="100">
      <c r="A100" s="104">
        <f>REF_MAGASINS!A100</f>
        <v/>
      </c>
      <c r="B100" s="104">
        <f>REF_MAGASINS!C100</f>
        <v/>
      </c>
      <c r="C100" s="104">
        <f>REF_MAGASINS!D100</f>
        <v/>
      </c>
      <c r="D100" s="104">
        <f>REF_MAGASINS!E100</f>
        <v/>
      </c>
      <c r="E100" s="155">
        <f>REF_MAGASINS!K100</f>
        <v/>
      </c>
      <c r="F100" s="155">
        <f>IF(REF_MAGASINS!L100="","",REF_MAGASINS!L100)</f>
        <v/>
      </c>
      <c r="G100" s="156">
        <f>SUMIFS(V_CANet,V_Mag,$A100,V_Ex,Exercice_Courant)</f>
        <v/>
      </c>
      <c r="H100" s="156">
        <f>SUMIFS(V_Cout,V_Mag,$A100,V_Ex,Exercice_Courant)</f>
        <v/>
      </c>
      <c r="I100" s="156">
        <f>G100-H100</f>
        <v/>
      </c>
      <c r="J100" s="157">
        <f>IF(G100&gt;0,I100/G100,"")</f>
        <v/>
      </c>
      <c r="K100" s="156">
        <f>SUMIFS(V_CANet,V_Mag,$A100,V_Ex,Exercice_Precedent)</f>
        <v/>
      </c>
      <c r="L100" s="157">
        <f>IF(K100&gt;0,(K100-SUMIFS(V_Cout,V_Mag,$A100,V_Ex,Exercice_Precedent))/K100,"")</f>
        <v/>
      </c>
      <c r="M100" s="158">
        <f>IF(K100&gt;0,G100/K100-1,"")</f>
        <v/>
      </c>
      <c r="N100" s="159">
        <f>SUMIFS(V_Tickets,V_Mag,$A100,V_Ex,Exercice_Courant)</f>
        <v/>
      </c>
      <c r="O100" s="160">
        <f>IF(N100&gt;0,G100/N100,"")</f>
        <v/>
      </c>
      <c r="P100" s="159">
        <f>SUMIFS(V_Jours,V_Mag,$A100,V_Ex,Exercice_Courant,V_Canal,"Sur place")</f>
        <v/>
      </c>
      <c r="Q100" s="156">
        <f>SUMIFS(B_Budget,B_Mag,$A100,B_Mois,"&gt;="&amp;Budget_Debut,B_Mois,"&lt;="&amp;Budget_Fin)</f>
        <v/>
      </c>
      <c r="R100" s="156">
        <f>SUMIFS(V_CANet,V_Mag,$A100,V_Mois,"&gt;="&amp;Budget_Debut,V_Mois,"&lt;="&amp;Budget_Fin)</f>
        <v/>
      </c>
      <c r="S100" s="161">
        <f>IF(Q100&gt;0,R100/Q100,"")</f>
        <v/>
      </c>
      <c r="T100" s="159">
        <f>SUMIFS(S_Sorties,S_Mag,$A100,S_Ex,Exercice_Courant)</f>
        <v/>
      </c>
      <c r="U100" s="159">
        <f>SUMIFS(S_Pertes,S_Mag,$A100,S_Ex,Exercice_Courant)</f>
        <v/>
      </c>
      <c r="V100" s="157">
        <f>IF(T100&gt;0,U100/T100,"")</f>
        <v/>
      </c>
      <c r="W100" s="157">
        <f>IF(SUMIFS(S_Sorties,S_Mag,$A100)&gt;0,SUMIFS(S_Pertes,S_Mag,$A100)/SUMIFS(S_Sorties,S_Mag,$A100),"")</f>
        <v/>
      </c>
      <c r="X100" s="156">
        <f>SUMIFS(AM_Reel,AM_Mag,$A100,AM_Ex,Exercice_Courant)</f>
        <v/>
      </c>
      <c r="Y100" s="156">
        <f>SUMIFS(AM_Reseau,AM_Mag,$A100,AM_Ex,Exercice_Courant)</f>
        <v/>
      </c>
      <c r="Z100" s="162">
        <f>IF(Y100&gt;0,X100/Y100-1,"")</f>
        <v/>
      </c>
      <c r="AA100" s="161">
        <f>IF(G100&gt;0,SUMIFS(V_CANet,V_Mag,$A100,V_Ex,Exercice_Courant,V_Canal,"Livraison")/G100,"")</f>
        <v/>
      </c>
      <c r="AB100" s="159">
        <f>SUMIFS(R_Salaries,R_Mag,$A100,R_Ex,Exercice_Courant)</f>
        <v/>
      </c>
      <c r="AC100" s="163">
        <f>IF(COUNTIFS(R_Mag,$A100,R_Ex,Exercice_Courant)&gt;0,AB100/COUNTIFS(R_Mag,$A100,R_Ex,Exercice_Courant),"")</f>
        <v/>
      </c>
      <c r="AD100" s="159">
        <f>SUMIFS(R_Heures,R_Mag,$A100,R_Ex,Exercice_Courant)</f>
        <v/>
      </c>
      <c r="AE100" s="164">
        <f>IF(AB100&gt;0,SUMIFS(R_Abs,R_Mag,$A100,R_Ex,Exercice_Courant)/AB100,"")</f>
        <v/>
      </c>
      <c r="AF100" s="163">
        <f>IF(AB100&gt;0,SUMIFS(R_HS,R_Mag,$A100,R_Ex,Exercice_Courant)/AB100,"")</f>
        <v/>
      </c>
      <c r="AG100" s="160">
        <f>IF(AD100&gt;0,G100/AD100,"")</f>
        <v/>
      </c>
      <c r="AH100" s="164">
        <f>IF(SUMIFS(R_Salaries,R_Mag,$A100)&gt;0,SUMIFS(R_Abs,R_Mag,$A100)/SUMIFS(R_Salaries,R_Mag,$A100),"")</f>
        <v/>
      </c>
      <c r="AI100" s="163">
        <f>IF(SUMIFS(R_Salaries,R_Mag,$A100)&gt;0,SUMIFS(R_HS,R_Mag,$A100)/SUMIFS(R_Salaries,R_Mag,$A100),"")</f>
        <v/>
      </c>
      <c r="AJ100" s="165">
        <f>IF(AND(E100&lt;=Debut_N1,OR(F100="",F100&gt;=Fin_Exercice)),1,0)</f>
        <v/>
      </c>
      <c r="AK100" s="104">
        <f>IF(E100&gt;Debut_N1,"Ouverture",IF(AND(F100&lt;&gt;"",F100&lt;=Fin_Exercice),"Fermeture",""))</f>
        <v/>
      </c>
      <c r="AL100" s="157">
        <f>IF(SUMIFS(V_CANet,V_Mag,$A100,V_Mois,"&gt;="&amp;Periode_A_Debut,V_Mois,"&lt;="&amp;Periode_A_Fin)&gt;0,1-SUMIFS(V_Cout,V_Mag,$A100,V_Mois,"&gt;="&amp;Periode_A_Debut,V_Mois,"&lt;="&amp;Periode_A_Fin)/SUMIFS(V_CANet,V_Mag,$A100,V_Mois,"&gt;="&amp;Periode_A_Debut,V_Mois,"&lt;="&amp;Periode_A_Fin),"")</f>
        <v/>
      </c>
      <c r="AM100" s="157">
        <f>IF(SUMIFS(V_CANet,V_Mag,$A100,V_Mois,"&gt;="&amp;Periode_B_Debut,V_Mois,"&lt;="&amp;Periode_B_Fin)&gt;0,1-SUMIFS(V_Cout,V_Mag,$A100,V_Mois,"&gt;="&amp;Periode_B_Debut,V_Mois,"&lt;="&amp;Periode_B_Fin)/SUMIFS(V_CANet,V_Mag,$A100,V_Mois,"&gt;="&amp;Periode_B_Debut,V_Mois,"&lt;="&amp;Periode_B_Fin),"")</f>
        <v/>
      </c>
      <c r="AN100" s="166">
        <f>IF(AND(ISNUMBER(AL100),ISNUMBER(AM100)),(AM100-AL100)*100,"")</f>
        <v/>
      </c>
      <c r="AO100" s="165">
        <f>IF(OR(Region_Filtre="Toutes",C100=Region_Filtre),1,0)</f>
        <v/>
      </c>
      <c r="AP100" s="156">
        <f>SUMIFS(V_CANet,V_Mag,$A100,V_Ex,Exercice_Courant,V_Canal,Crit_Canal)</f>
        <v/>
      </c>
      <c r="AQ100" s="156">
        <f>SUMIFS(V_CANet,V_Mag,$A100,V_Ex,Exercice_Precedent,V_Canal,Crit_Canal)</f>
        <v/>
      </c>
      <c r="AR100" s="165">
        <f>IF(ISNUMBER(J100),RANK(J100,$J$2:$J$121,0),"")</f>
        <v/>
      </c>
      <c r="AS100" s="165">
        <f>RANK(G100,$G$2:$G$121,0)</f>
        <v/>
      </c>
      <c r="AT100" s="165">
        <f>IF(ISNUMBER(O100),RANK(O100,$O$2:$O$121,0),"")</f>
        <v/>
      </c>
      <c r="AU100" s="165">
        <f>IF(ISNUMBER(V100),RANK(V100,$V$2:$V$121,1),"")</f>
        <v/>
      </c>
      <c r="AV100" s="167">
        <f>IF(AND(AO100=1,ISNUMBER(J100)),J100+ROW()/10^9,9)</f>
        <v/>
      </c>
      <c r="AW100" s="168">
        <f>IF(ISNUMBER(AN100),AN100+ROW()/10^7,999)</f>
        <v/>
      </c>
      <c r="AX100" s="167">
        <f>IF(ISNUMBER(W100),W100+ROW()/10^9,-1)</f>
        <v/>
      </c>
      <c r="AY100" s="167">
        <f>IF(ISNUMBER(AH100),AH100+ROW()/10^9,-1)</f>
        <v/>
      </c>
      <c r="AZ100" s="165">
        <f>IF(AK100="","",SUMPRODUCT(--($AK$2:AK100&lt;&gt;"")))</f>
        <v/>
      </c>
      <c r="BA100" s="165">
        <f>IF(AND(ISNUMBER(AN100),AN100&lt;=Seuil_Derive_Marge_Pt),1,0)</f>
        <v/>
      </c>
      <c r="BB100" s="167">
        <f>IF(ISNUMBER(S100),S100+ROW()/10^9,9)</f>
        <v/>
      </c>
    </row>
    <row r="101">
      <c r="A101" s="104">
        <f>REF_MAGASINS!A101</f>
        <v/>
      </c>
      <c r="B101" s="104">
        <f>REF_MAGASINS!C101</f>
        <v/>
      </c>
      <c r="C101" s="104">
        <f>REF_MAGASINS!D101</f>
        <v/>
      </c>
      <c r="D101" s="104">
        <f>REF_MAGASINS!E101</f>
        <v/>
      </c>
      <c r="E101" s="155">
        <f>REF_MAGASINS!K101</f>
        <v/>
      </c>
      <c r="F101" s="155">
        <f>IF(REF_MAGASINS!L101="","",REF_MAGASINS!L101)</f>
        <v/>
      </c>
      <c r="G101" s="156">
        <f>SUMIFS(V_CANet,V_Mag,$A101,V_Ex,Exercice_Courant)</f>
        <v/>
      </c>
      <c r="H101" s="156">
        <f>SUMIFS(V_Cout,V_Mag,$A101,V_Ex,Exercice_Courant)</f>
        <v/>
      </c>
      <c r="I101" s="156">
        <f>G101-H101</f>
        <v/>
      </c>
      <c r="J101" s="157">
        <f>IF(G101&gt;0,I101/G101,"")</f>
        <v/>
      </c>
      <c r="K101" s="156">
        <f>SUMIFS(V_CANet,V_Mag,$A101,V_Ex,Exercice_Precedent)</f>
        <v/>
      </c>
      <c r="L101" s="157">
        <f>IF(K101&gt;0,(K101-SUMIFS(V_Cout,V_Mag,$A101,V_Ex,Exercice_Precedent))/K101,"")</f>
        <v/>
      </c>
      <c r="M101" s="158">
        <f>IF(K101&gt;0,G101/K101-1,"")</f>
        <v/>
      </c>
      <c r="N101" s="159">
        <f>SUMIFS(V_Tickets,V_Mag,$A101,V_Ex,Exercice_Courant)</f>
        <v/>
      </c>
      <c r="O101" s="160">
        <f>IF(N101&gt;0,G101/N101,"")</f>
        <v/>
      </c>
      <c r="P101" s="159">
        <f>SUMIFS(V_Jours,V_Mag,$A101,V_Ex,Exercice_Courant,V_Canal,"Sur place")</f>
        <v/>
      </c>
      <c r="Q101" s="156">
        <f>SUMIFS(B_Budget,B_Mag,$A101,B_Mois,"&gt;="&amp;Budget_Debut,B_Mois,"&lt;="&amp;Budget_Fin)</f>
        <v/>
      </c>
      <c r="R101" s="156">
        <f>SUMIFS(V_CANet,V_Mag,$A101,V_Mois,"&gt;="&amp;Budget_Debut,V_Mois,"&lt;="&amp;Budget_Fin)</f>
        <v/>
      </c>
      <c r="S101" s="161">
        <f>IF(Q101&gt;0,R101/Q101,"")</f>
        <v/>
      </c>
      <c r="T101" s="159">
        <f>SUMIFS(S_Sorties,S_Mag,$A101,S_Ex,Exercice_Courant)</f>
        <v/>
      </c>
      <c r="U101" s="159">
        <f>SUMIFS(S_Pertes,S_Mag,$A101,S_Ex,Exercice_Courant)</f>
        <v/>
      </c>
      <c r="V101" s="157">
        <f>IF(T101&gt;0,U101/T101,"")</f>
        <v/>
      </c>
      <c r="W101" s="157">
        <f>IF(SUMIFS(S_Sorties,S_Mag,$A101)&gt;0,SUMIFS(S_Pertes,S_Mag,$A101)/SUMIFS(S_Sorties,S_Mag,$A101),"")</f>
        <v/>
      </c>
      <c r="X101" s="156">
        <f>SUMIFS(AM_Reel,AM_Mag,$A101,AM_Ex,Exercice_Courant)</f>
        <v/>
      </c>
      <c r="Y101" s="156">
        <f>SUMIFS(AM_Reseau,AM_Mag,$A101,AM_Ex,Exercice_Courant)</f>
        <v/>
      </c>
      <c r="Z101" s="162">
        <f>IF(Y101&gt;0,X101/Y101-1,"")</f>
        <v/>
      </c>
      <c r="AA101" s="161">
        <f>IF(G101&gt;0,SUMIFS(V_CANet,V_Mag,$A101,V_Ex,Exercice_Courant,V_Canal,"Livraison")/G101,"")</f>
        <v/>
      </c>
      <c r="AB101" s="159">
        <f>SUMIFS(R_Salaries,R_Mag,$A101,R_Ex,Exercice_Courant)</f>
        <v/>
      </c>
      <c r="AC101" s="163">
        <f>IF(COUNTIFS(R_Mag,$A101,R_Ex,Exercice_Courant)&gt;0,AB101/COUNTIFS(R_Mag,$A101,R_Ex,Exercice_Courant),"")</f>
        <v/>
      </c>
      <c r="AD101" s="159">
        <f>SUMIFS(R_Heures,R_Mag,$A101,R_Ex,Exercice_Courant)</f>
        <v/>
      </c>
      <c r="AE101" s="164">
        <f>IF(AB101&gt;0,SUMIFS(R_Abs,R_Mag,$A101,R_Ex,Exercice_Courant)/AB101,"")</f>
        <v/>
      </c>
      <c r="AF101" s="163">
        <f>IF(AB101&gt;0,SUMIFS(R_HS,R_Mag,$A101,R_Ex,Exercice_Courant)/AB101,"")</f>
        <v/>
      </c>
      <c r="AG101" s="160">
        <f>IF(AD101&gt;0,G101/AD101,"")</f>
        <v/>
      </c>
      <c r="AH101" s="164">
        <f>IF(SUMIFS(R_Salaries,R_Mag,$A101)&gt;0,SUMIFS(R_Abs,R_Mag,$A101)/SUMIFS(R_Salaries,R_Mag,$A101),"")</f>
        <v/>
      </c>
      <c r="AI101" s="163">
        <f>IF(SUMIFS(R_Salaries,R_Mag,$A101)&gt;0,SUMIFS(R_HS,R_Mag,$A101)/SUMIFS(R_Salaries,R_Mag,$A101),"")</f>
        <v/>
      </c>
      <c r="AJ101" s="165">
        <f>IF(AND(E101&lt;=Debut_N1,OR(F101="",F101&gt;=Fin_Exercice)),1,0)</f>
        <v/>
      </c>
      <c r="AK101" s="104">
        <f>IF(E101&gt;Debut_N1,"Ouverture",IF(AND(F101&lt;&gt;"",F101&lt;=Fin_Exercice),"Fermeture",""))</f>
        <v/>
      </c>
      <c r="AL101" s="157">
        <f>IF(SUMIFS(V_CANet,V_Mag,$A101,V_Mois,"&gt;="&amp;Periode_A_Debut,V_Mois,"&lt;="&amp;Periode_A_Fin)&gt;0,1-SUMIFS(V_Cout,V_Mag,$A101,V_Mois,"&gt;="&amp;Periode_A_Debut,V_Mois,"&lt;="&amp;Periode_A_Fin)/SUMIFS(V_CANet,V_Mag,$A101,V_Mois,"&gt;="&amp;Periode_A_Debut,V_Mois,"&lt;="&amp;Periode_A_Fin),"")</f>
        <v/>
      </c>
      <c r="AM101" s="157">
        <f>IF(SUMIFS(V_CANet,V_Mag,$A101,V_Mois,"&gt;="&amp;Periode_B_Debut,V_Mois,"&lt;="&amp;Periode_B_Fin)&gt;0,1-SUMIFS(V_Cout,V_Mag,$A101,V_Mois,"&gt;="&amp;Periode_B_Debut,V_Mois,"&lt;="&amp;Periode_B_Fin)/SUMIFS(V_CANet,V_Mag,$A101,V_Mois,"&gt;="&amp;Periode_B_Debut,V_Mois,"&lt;="&amp;Periode_B_Fin),"")</f>
        <v/>
      </c>
      <c r="AN101" s="166">
        <f>IF(AND(ISNUMBER(AL101),ISNUMBER(AM101)),(AM101-AL101)*100,"")</f>
        <v/>
      </c>
      <c r="AO101" s="165">
        <f>IF(OR(Region_Filtre="Toutes",C101=Region_Filtre),1,0)</f>
        <v/>
      </c>
      <c r="AP101" s="156">
        <f>SUMIFS(V_CANet,V_Mag,$A101,V_Ex,Exercice_Courant,V_Canal,Crit_Canal)</f>
        <v/>
      </c>
      <c r="AQ101" s="156">
        <f>SUMIFS(V_CANet,V_Mag,$A101,V_Ex,Exercice_Precedent,V_Canal,Crit_Canal)</f>
        <v/>
      </c>
      <c r="AR101" s="165">
        <f>IF(ISNUMBER(J101),RANK(J101,$J$2:$J$121,0),"")</f>
        <v/>
      </c>
      <c r="AS101" s="165">
        <f>RANK(G101,$G$2:$G$121,0)</f>
        <v/>
      </c>
      <c r="AT101" s="165">
        <f>IF(ISNUMBER(O101),RANK(O101,$O$2:$O$121,0),"")</f>
        <v/>
      </c>
      <c r="AU101" s="165">
        <f>IF(ISNUMBER(V101),RANK(V101,$V$2:$V$121,1),"")</f>
        <v/>
      </c>
      <c r="AV101" s="167">
        <f>IF(AND(AO101=1,ISNUMBER(J101)),J101+ROW()/10^9,9)</f>
        <v/>
      </c>
      <c r="AW101" s="168">
        <f>IF(ISNUMBER(AN101),AN101+ROW()/10^7,999)</f>
        <v/>
      </c>
      <c r="AX101" s="167">
        <f>IF(ISNUMBER(W101),W101+ROW()/10^9,-1)</f>
        <v/>
      </c>
      <c r="AY101" s="167">
        <f>IF(ISNUMBER(AH101),AH101+ROW()/10^9,-1)</f>
        <v/>
      </c>
      <c r="AZ101" s="165">
        <f>IF(AK101="","",SUMPRODUCT(--($AK$2:AK101&lt;&gt;"")))</f>
        <v/>
      </c>
      <c r="BA101" s="165">
        <f>IF(AND(ISNUMBER(AN101),AN101&lt;=Seuil_Derive_Marge_Pt),1,0)</f>
        <v/>
      </c>
      <c r="BB101" s="167">
        <f>IF(ISNUMBER(S101),S101+ROW()/10^9,9)</f>
        <v/>
      </c>
    </row>
    <row r="102">
      <c r="A102" s="104">
        <f>REF_MAGASINS!A102</f>
        <v/>
      </c>
      <c r="B102" s="104">
        <f>REF_MAGASINS!C102</f>
        <v/>
      </c>
      <c r="C102" s="104">
        <f>REF_MAGASINS!D102</f>
        <v/>
      </c>
      <c r="D102" s="104">
        <f>REF_MAGASINS!E102</f>
        <v/>
      </c>
      <c r="E102" s="155">
        <f>REF_MAGASINS!K102</f>
        <v/>
      </c>
      <c r="F102" s="155">
        <f>IF(REF_MAGASINS!L102="","",REF_MAGASINS!L102)</f>
        <v/>
      </c>
      <c r="G102" s="156">
        <f>SUMIFS(V_CANet,V_Mag,$A102,V_Ex,Exercice_Courant)</f>
        <v/>
      </c>
      <c r="H102" s="156">
        <f>SUMIFS(V_Cout,V_Mag,$A102,V_Ex,Exercice_Courant)</f>
        <v/>
      </c>
      <c r="I102" s="156">
        <f>G102-H102</f>
        <v/>
      </c>
      <c r="J102" s="157">
        <f>IF(G102&gt;0,I102/G102,"")</f>
        <v/>
      </c>
      <c r="K102" s="156">
        <f>SUMIFS(V_CANet,V_Mag,$A102,V_Ex,Exercice_Precedent)</f>
        <v/>
      </c>
      <c r="L102" s="157">
        <f>IF(K102&gt;0,(K102-SUMIFS(V_Cout,V_Mag,$A102,V_Ex,Exercice_Precedent))/K102,"")</f>
        <v/>
      </c>
      <c r="M102" s="158">
        <f>IF(K102&gt;0,G102/K102-1,"")</f>
        <v/>
      </c>
      <c r="N102" s="159">
        <f>SUMIFS(V_Tickets,V_Mag,$A102,V_Ex,Exercice_Courant)</f>
        <v/>
      </c>
      <c r="O102" s="160">
        <f>IF(N102&gt;0,G102/N102,"")</f>
        <v/>
      </c>
      <c r="P102" s="159">
        <f>SUMIFS(V_Jours,V_Mag,$A102,V_Ex,Exercice_Courant,V_Canal,"Sur place")</f>
        <v/>
      </c>
      <c r="Q102" s="156">
        <f>SUMIFS(B_Budget,B_Mag,$A102,B_Mois,"&gt;="&amp;Budget_Debut,B_Mois,"&lt;="&amp;Budget_Fin)</f>
        <v/>
      </c>
      <c r="R102" s="156">
        <f>SUMIFS(V_CANet,V_Mag,$A102,V_Mois,"&gt;="&amp;Budget_Debut,V_Mois,"&lt;="&amp;Budget_Fin)</f>
        <v/>
      </c>
      <c r="S102" s="161">
        <f>IF(Q102&gt;0,R102/Q102,"")</f>
        <v/>
      </c>
      <c r="T102" s="159">
        <f>SUMIFS(S_Sorties,S_Mag,$A102,S_Ex,Exercice_Courant)</f>
        <v/>
      </c>
      <c r="U102" s="159">
        <f>SUMIFS(S_Pertes,S_Mag,$A102,S_Ex,Exercice_Courant)</f>
        <v/>
      </c>
      <c r="V102" s="157">
        <f>IF(T102&gt;0,U102/T102,"")</f>
        <v/>
      </c>
      <c r="W102" s="157">
        <f>IF(SUMIFS(S_Sorties,S_Mag,$A102)&gt;0,SUMIFS(S_Pertes,S_Mag,$A102)/SUMIFS(S_Sorties,S_Mag,$A102),"")</f>
        <v/>
      </c>
      <c r="X102" s="156">
        <f>SUMIFS(AM_Reel,AM_Mag,$A102,AM_Ex,Exercice_Courant)</f>
        <v/>
      </c>
      <c r="Y102" s="156">
        <f>SUMIFS(AM_Reseau,AM_Mag,$A102,AM_Ex,Exercice_Courant)</f>
        <v/>
      </c>
      <c r="Z102" s="162">
        <f>IF(Y102&gt;0,X102/Y102-1,"")</f>
        <v/>
      </c>
      <c r="AA102" s="161">
        <f>IF(G102&gt;0,SUMIFS(V_CANet,V_Mag,$A102,V_Ex,Exercice_Courant,V_Canal,"Livraison")/G102,"")</f>
        <v/>
      </c>
      <c r="AB102" s="159">
        <f>SUMIFS(R_Salaries,R_Mag,$A102,R_Ex,Exercice_Courant)</f>
        <v/>
      </c>
      <c r="AC102" s="163">
        <f>IF(COUNTIFS(R_Mag,$A102,R_Ex,Exercice_Courant)&gt;0,AB102/COUNTIFS(R_Mag,$A102,R_Ex,Exercice_Courant),"")</f>
        <v/>
      </c>
      <c r="AD102" s="159">
        <f>SUMIFS(R_Heures,R_Mag,$A102,R_Ex,Exercice_Courant)</f>
        <v/>
      </c>
      <c r="AE102" s="164">
        <f>IF(AB102&gt;0,SUMIFS(R_Abs,R_Mag,$A102,R_Ex,Exercice_Courant)/AB102,"")</f>
        <v/>
      </c>
      <c r="AF102" s="163">
        <f>IF(AB102&gt;0,SUMIFS(R_HS,R_Mag,$A102,R_Ex,Exercice_Courant)/AB102,"")</f>
        <v/>
      </c>
      <c r="AG102" s="160">
        <f>IF(AD102&gt;0,G102/AD102,"")</f>
        <v/>
      </c>
      <c r="AH102" s="164">
        <f>IF(SUMIFS(R_Salaries,R_Mag,$A102)&gt;0,SUMIFS(R_Abs,R_Mag,$A102)/SUMIFS(R_Salaries,R_Mag,$A102),"")</f>
        <v/>
      </c>
      <c r="AI102" s="163">
        <f>IF(SUMIFS(R_Salaries,R_Mag,$A102)&gt;0,SUMIFS(R_HS,R_Mag,$A102)/SUMIFS(R_Salaries,R_Mag,$A102),"")</f>
        <v/>
      </c>
      <c r="AJ102" s="165">
        <f>IF(AND(E102&lt;=Debut_N1,OR(F102="",F102&gt;=Fin_Exercice)),1,0)</f>
        <v/>
      </c>
      <c r="AK102" s="104">
        <f>IF(E102&gt;Debut_N1,"Ouverture",IF(AND(F102&lt;&gt;"",F102&lt;=Fin_Exercice),"Fermeture",""))</f>
        <v/>
      </c>
      <c r="AL102" s="157">
        <f>IF(SUMIFS(V_CANet,V_Mag,$A102,V_Mois,"&gt;="&amp;Periode_A_Debut,V_Mois,"&lt;="&amp;Periode_A_Fin)&gt;0,1-SUMIFS(V_Cout,V_Mag,$A102,V_Mois,"&gt;="&amp;Periode_A_Debut,V_Mois,"&lt;="&amp;Periode_A_Fin)/SUMIFS(V_CANet,V_Mag,$A102,V_Mois,"&gt;="&amp;Periode_A_Debut,V_Mois,"&lt;="&amp;Periode_A_Fin),"")</f>
        <v/>
      </c>
      <c r="AM102" s="157">
        <f>IF(SUMIFS(V_CANet,V_Mag,$A102,V_Mois,"&gt;="&amp;Periode_B_Debut,V_Mois,"&lt;="&amp;Periode_B_Fin)&gt;0,1-SUMIFS(V_Cout,V_Mag,$A102,V_Mois,"&gt;="&amp;Periode_B_Debut,V_Mois,"&lt;="&amp;Periode_B_Fin)/SUMIFS(V_CANet,V_Mag,$A102,V_Mois,"&gt;="&amp;Periode_B_Debut,V_Mois,"&lt;="&amp;Periode_B_Fin),"")</f>
        <v/>
      </c>
      <c r="AN102" s="166">
        <f>IF(AND(ISNUMBER(AL102),ISNUMBER(AM102)),(AM102-AL102)*100,"")</f>
        <v/>
      </c>
      <c r="AO102" s="165">
        <f>IF(OR(Region_Filtre="Toutes",C102=Region_Filtre),1,0)</f>
        <v/>
      </c>
      <c r="AP102" s="156">
        <f>SUMIFS(V_CANet,V_Mag,$A102,V_Ex,Exercice_Courant,V_Canal,Crit_Canal)</f>
        <v/>
      </c>
      <c r="AQ102" s="156">
        <f>SUMIFS(V_CANet,V_Mag,$A102,V_Ex,Exercice_Precedent,V_Canal,Crit_Canal)</f>
        <v/>
      </c>
      <c r="AR102" s="165">
        <f>IF(ISNUMBER(J102),RANK(J102,$J$2:$J$121,0),"")</f>
        <v/>
      </c>
      <c r="AS102" s="165">
        <f>RANK(G102,$G$2:$G$121,0)</f>
        <v/>
      </c>
      <c r="AT102" s="165">
        <f>IF(ISNUMBER(O102),RANK(O102,$O$2:$O$121,0),"")</f>
        <v/>
      </c>
      <c r="AU102" s="165">
        <f>IF(ISNUMBER(V102),RANK(V102,$V$2:$V$121,1),"")</f>
        <v/>
      </c>
      <c r="AV102" s="167">
        <f>IF(AND(AO102=1,ISNUMBER(J102)),J102+ROW()/10^9,9)</f>
        <v/>
      </c>
      <c r="AW102" s="168">
        <f>IF(ISNUMBER(AN102),AN102+ROW()/10^7,999)</f>
        <v/>
      </c>
      <c r="AX102" s="167">
        <f>IF(ISNUMBER(W102),W102+ROW()/10^9,-1)</f>
        <v/>
      </c>
      <c r="AY102" s="167">
        <f>IF(ISNUMBER(AH102),AH102+ROW()/10^9,-1)</f>
        <v/>
      </c>
      <c r="AZ102" s="165">
        <f>IF(AK102="","",SUMPRODUCT(--($AK$2:AK102&lt;&gt;"")))</f>
        <v/>
      </c>
      <c r="BA102" s="165">
        <f>IF(AND(ISNUMBER(AN102),AN102&lt;=Seuil_Derive_Marge_Pt),1,0)</f>
        <v/>
      </c>
      <c r="BB102" s="167">
        <f>IF(ISNUMBER(S102),S102+ROW()/10^9,9)</f>
        <v/>
      </c>
    </row>
    <row r="103">
      <c r="A103" s="104">
        <f>REF_MAGASINS!A103</f>
        <v/>
      </c>
      <c r="B103" s="104">
        <f>REF_MAGASINS!C103</f>
        <v/>
      </c>
      <c r="C103" s="104">
        <f>REF_MAGASINS!D103</f>
        <v/>
      </c>
      <c r="D103" s="104">
        <f>REF_MAGASINS!E103</f>
        <v/>
      </c>
      <c r="E103" s="155">
        <f>REF_MAGASINS!K103</f>
        <v/>
      </c>
      <c r="F103" s="155">
        <f>IF(REF_MAGASINS!L103="","",REF_MAGASINS!L103)</f>
        <v/>
      </c>
      <c r="G103" s="156">
        <f>SUMIFS(V_CANet,V_Mag,$A103,V_Ex,Exercice_Courant)</f>
        <v/>
      </c>
      <c r="H103" s="156">
        <f>SUMIFS(V_Cout,V_Mag,$A103,V_Ex,Exercice_Courant)</f>
        <v/>
      </c>
      <c r="I103" s="156">
        <f>G103-H103</f>
        <v/>
      </c>
      <c r="J103" s="157">
        <f>IF(G103&gt;0,I103/G103,"")</f>
        <v/>
      </c>
      <c r="K103" s="156">
        <f>SUMIFS(V_CANet,V_Mag,$A103,V_Ex,Exercice_Precedent)</f>
        <v/>
      </c>
      <c r="L103" s="157">
        <f>IF(K103&gt;0,(K103-SUMIFS(V_Cout,V_Mag,$A103,V_Ex,Exercice_Precedent))/K103,"")</f>
        <v/>
      </c>
      <c r="M103" s="158">
        <f>IF(K103&gt;0,G103/K103-1,"")</f>
        <v/>
      </c>
      <c r="N103" s="159">
        <f>SUMIFS(V_Tickets,V_Mag,$A103,V_Ex,Exercice_Courant)</f>
        <v/>
      </c>
      <c r="O103" s="160">
        <f>IF(N103&gt;0,G103/N103,"")</f>
        <v/>
      </c>
      <c r="P103" s="159">
        <f>SUMIFS(V_Jours,V_Mag,$A103,V_Ex,Exercice_Courant,V_Canal,"Sur place")</f>
        <v/>
      </c>
      <c r="Q103" s="156">
        <f>SUMIFS(B_Budget,B_Mag,$A103,B_Mois,"&gt;="&amp;Budget_Debut,B_Mois,"&lt;="&amp;Budget_Fin)</f>
        <v/>
      </c>
      <c r="R103" s="156">
        <f>SUMIFS(V_CANet,V_Mag,$A103,V_Mois,"&gt;="&amp;Budget_Debut,V_Mois,"&lt;="&amp;Budget_Fin)</f>
        <v/>
      </c>
      <c r="S103" s="161">
        <f>IF(Q103&gt;0,R103/Q103,"")</f>
        <v/>
      </c>
      <c r="T103" s="159">
        <f>SUMIFS(S_Sorties,S_Mag,$A103,S_Ex,Exercice_Courant)</f>
        <v/>
      </c>
      <c r="U103" s="159">
        <f>SUMIFS(S_Pertes,S_Mag,$A103,S_Ex,Exercice_Courant)</f>
        <v/>
      </c>
      <c r="V103" s="157">
        <f>IF(T103&gt;0,U103/T103,"")</f>
        <v/>
      </c>
      <c r="W103" s="157">
        <f>IF(SUMIFS(S_Sorties,S_Mag,$A103)&gt;0,SUMIFS(S_Pertes,S_Mag,$A103)/SUMIFS(S_Sorties,S_Mag,$A103),"")</f>
        <v/>
      </c>
      <c r="X103" s="156">
        <f>SUMIFS(AM_Reel,AM_Mag,$A103,AM_Ex,Exercice_Courant)</f>
        <v/>
      </c>
      <c r="Y103" s="156">
        <f>SUMIFS(AM_Reseau,AM_Mag,$A103,AM_Ex,Exercice_Courant)</f>
        <v/>
      </c>
      <c r="Z103" s="162">
        <f>IF(Y103&gt;0,X103/Y103-1,"")</f>
        <v/>
      </c>
      <c r="AA103" s="161">
        <f>IF(G103&gt;0,SUMIFS(V_CANet,V_Mag,$A103,V_Ex,Exercice_Courant,V_Canal,"Livraison")/G103,"")</f>
        <v/>
      </c>
      <c r="AB103" s="159">
        <f>SUMIFS(R_Salaries,R_Mag,$A103,R_Ex,Exercice_Courant)</f>
        <v/>
      </c>
      <c r="AC103" s="163">
        <f>IF(COUNTIFS(R_Mag,$A103,R_Ex,Exercice_Courant)&gt;0,AB103/COUNTIFS(R_Mag,$A103,R_Ex,Exercice_Courant),"")</f>
        <v/>
      </c>
      <c r="AD103" s="159">
        <f>SUMIFS(R_Heures,R_Mag,$A103,R_Ex,Exercice_Courant)</f>
        <v/>
      </c>
      <c r="AE103" s="164">
        <f>IF(AB103&gt;0,SUMIFS(R_Abs,R_Mag,$A103,R_Ex,Exercice_Courant)/AB103,"")</f>
        <v/>
      </c>
      <c r="AF103" s="163">
        <f>IF(AB103&gt;0,SUMIFS(R_HS,R_Mag,$A103,R_Ex,Exercice_Courant)/AB103,"")</f>
        <v/>
      </c>
      <c r="AG103" s="160">
        <f>IF(AD103&gt;0,G103/AD103,"")</f>
        <v/>
      </c>
      <c r="AH103" s="164">
        <f>IF(SUMIFS(R_Salaries,R_Mag,$A103)&gt;0,SUMIFS(R_Abs,R_Mag,$A103)/SUMIFS(R_Salaries,R_Mag,$A103),"")</f>
        <v/>
      </c>
      <c r="AI103" s="163">
        <f>IF(SUMIFS(R_Salaries,R_Mag,$A103)&gt;0,SUMIFS(R_HS,R_Mag,$A103)/SUMIFS(R_Salaries,R_Mag,$A103),"")</f>
        <v/>
      </c>
      <c r="AJ103" s="165">
        <f>IF(AND(E103&lt;=Debut_N1,OR(F103="",F103&gt;=Fin_Exercice)),1,0)</f>
        <v/>
      </c>
      <c r="AK103" s="104">
        <f>IF(E103&gt;Debut_N1,"Ouverture",IF(AND(F103&lt;&gt;"",F103&lt;=Fin_Exercice),"Fermeture",""))</f>
        <v/>
      </c>
      <c r="AL103" s="157">
        <f>IF(SUMIFS(V_CANet,V_Mag,$A103,V_Mois,"&gt;="&amp;Periode_A_Debut,V_Mois,"&lt;="&amp;Periode_A_Fin)&gt;0,1-SUMIFS(V_Cout,V_Mag,$A103,V_Mois,"&gt;="&amp;Periode_A_Debut,V_Mois,"&lt;="&amp;Periode_A_Fin)/SUMIFS(V_CANet,V_Mag,$A103,V_Mois,"&gt;="&amp;Periode_A_Debut,V_Mois,"&lt;="&amp;Periode_A_Fin),"")</f>
        <v/>
      </c>
      <c r="AM103" s="157">
        <f>IF(SUMIFS(V_CANet,V_Mag,$A103,V_Mois,"&gt;="&amp;Periode_B_Debut,V_Mois,"&lt;="&amp;Periode_B_Fin)&gt;0,1-SUMIFS(V_Cout,V_Mag,$A103,V_Mois,"&gt;="&amp;Periode_B_Debut,V_Mois,"&lt;="&amp;Periode_B_Fin)/SUMIFS(V_CANet,V_Mag,$A103,V_Mois,"&gt;="&amp;Periode_B_Debut,V_Mois,"&lt;="&amp;Periode_B_Fin),"")</f>
        <v/>
      </c>
      <c r="AN103" s="166">
        <f>IF(AND(ISNUMBER(AL103),ISNUMBER(AM103)),(AM103-AL103)*100,"")</f>
        <v/>
      </c>
      <c r="AO103" s="165">
        <f>IF(OR(Region_Filtre="Toutes",C103=Region_Filtre),1,0)</f>
        <v/>
      </c>
      <c r="AP103" s="156">
        <f>SUMIFS(V_CANet,V_Mag,$A103,V_Ex,Exercice_Courant,V_Canal,Crit_Canal)</f>
        <v/>
      </c>
      <c r="AQ103" s="156">
        <f>SUMIFS(V_CANet,V_Mag,$A103,V_Ex,Exercice_Precedent,V_Canal,Crit_Canal)</f>
        <v/>
      </c>
      <c r="AR103" s="165">
        <f>IF(ISNUMBER(J103),RANK(J103,$J$2:$J$121,0),"")</f>
        <v/>
      </c>
      <c r="AS103" s="165">
        <f>RANK(G103,$G$2:$G$121,0)</f>
        <v/>
      </c>
      <c r="AT103" s="165">
        <f>IF(ISNUMBER(O103),RANK(O103,$O$2:$O$121,0),"")</f>
        <v/>
      </c>
      <c r="AU103" s="165">
        <f>IF(ISNUMBER(V103),RANK(V103,$V$2:$V$121,1),"")</f>
        <v/>
      </c>
      <c r="AV103" s="167">
        <f>IF(AND(AO103=1,ISNUMBER(J103)),J103+ROW()/10^9,9)</f>
        <v/>
      </c>
      <c r="AW103" s="168">
        <f>IF(ISNUMBER(AN103),AN103+ROW()/10^7,999)</f>
        <v/>
      </c>
      <c r="AX103" s="167">
        <f>IF(ISNUMBER(W103),W103+ROW()/10^9,-1)</f>
        <v/>
      </c>
      <c r="AY103" s="167">
        <f>IF(ISNUMBER(AH103),AH103+ROW()/10^9,-1)</f>
        <v/>
      </c>
      <c r="AZ103" s="165">
        <f>IF(AK103="","",SUMPRODUCT(--($AK$2:AK103&lt;&gt;"")))</f>
        <v/>
      </c>
      <c r="BA103" s="165">
        <f>IF(AND(ISNUMBER(AN103),AN103&lt;=Seuil_Derive_Marge_Pt),1,0)</f>
        <v/>
      </c>
      <c r="BB103" s="167">
        <f>IF(ISNUMBER(S103),S103+ROW()/10^9,9)</f>
        <v/>
      </c>
    </row>
    <row r="104">
      <c r="A104" s="104">
        <f>REF_MAGASINS!A104</f>
        <v/>
      </c>
      <c r="B104" s="104">
        <f>REF_MAGASINS!C104</f>
        <v/>
      </c>
      <c r="C104" s="104">
        <f>REF_MAGASINS!D104</f>
        <v/>
      </c>
      <c r="D104" s="104">
        <f>REF_MAGASINS!E104</f>
        <v/>
      </c>
      <c r="E104" s="155">
        <f>REF_MAGASINS!K104</f>
        <v/>
      </c>
      <c r="F104" s="155">
        <f>IF(REF_MAGASINS!L104="","",REF_MAGASINS!L104)</f>
        <v/>
      </c>
      <c r="G104" s="156">
        <f>SUMIFS(V_CANet,V_Mag,$A104,V_Ex,Exercice_Courant)</f>
        <v/>
      </c>
      <c r="H104" s="156">
        <f>SUMIFS(V_Cout,V_Mag,$A104,V_Ex,Exercice_Courant)</f>
        <v/>
      </c>
      <c r="I104" s="156">
        <f>G104-H104</f>
        <v/>
      </c>
      <c r="J104" s="157">
        <f>IF(G104&gt;0,I104/G104,"")</f>
        <v/>
      </c>
      <c r="K104" s="156">
        <f>SUMIFS(V_CANet,V_Mag,$A104,V_Ex,Exercice_Precedent)</f>
        <v/>
      </c>
      <c r="L104" s="157">
        <f>IF(K104&gt;0,(K104-SUMIFS(V_Cout,V_Mag,$A104,V_Ex,Exercice_Precedent))/K104,"")</f>
        <v/>
      </c>
      <c r="M104" s="158">
        <f>IF(K104&gt;0,G104/K104-1,"")</f>
        <v/>
      </c>
      <c r="N104" s="159">
        <f>SUMIFS(V_Tickets,V_Mag,$A104,V_Ex,Exercice_Courant)</f>
        <v/>
      </c>
      <c r="O104" s="160">
        <f>IF(N104&gt;0,G104/N104,"")</f>
        <v/>
      </c>
      <c r="P104" s="159">
        <f>SUMIFS(V_Jours,V_Mag,$A104,V_Ex,Exercice_Courant,V_Canal,"Sur place")</f>
        <v/>
      </c>
      <c r="Q104" s="156">
        <f>SUMIFS(B_Budget,B_Mag,$A104,B_Mois,"&gt;="&amp;Budget_Debut,B_Mois,"&lt;="&amp;Budget_Fin)</f>
        <v/>
      </c>
      <c r="R104" s="156">
        <f>SUMIFS(V_CANet,V_Mag,$A104,V_Mois,"&gt;="&amp;Budget_Debut,V_Mois,"&lt;="&amp;Budget_Fin)</f>
        <v/>
      </c>
      <c r="S104" s="161">
        <f>IF(Q104&gt;0,R104/Q104,"")</f>
        <v/>
      </c>
      <c r="T104" s="159">
        <f>SUMIFS(S_Sorties,S_Mag,$A104,S_Ex,Exercice_Courant)</f>
        <v/>
      </c>
      <c r="U104" s="159">
        <f>SUMIFS(S_Pertes,S_Mag,$A104,S_Ex,Exercice_Courant)</f>
        <v/>
      </c>
      <c r="V104" s="157">
        <f>IF(T104&gt;0,U104/T104,"")</f>
        <v/>
      </c>
      <c r="W104" s="157">
        <f>IF(SUMIFS(S_Sorties,S_Mag,$A104)&gt;0,SUMIFS(S_Pertes,S_Mag,$A104)/SUMIFS(S_Sorties,S_Mag,$A104),"")</f>
        <v/>
      </c>
      <c r="X104" s="156">
        <f>SUMIFS(AM_Reel,AM_Mag,$A104,AM_Ex,Exercice_Courant)</f>
        <v/>
      </c>
      <c r="Y104" s="156">
        <f>SUMIFS(AM_Reseau,AM_Mag,$A104,AM_Ex,Exercice_Courant)</f>
        <v/>
      </c>
      <c r="Z104" s="162">
        <f>IF(Y104&gt;0,X104/Y104-1,"")</f>
        <v/>
      </c>
      <c r="AA104" s="161">
        <f>IF(G104&gt;0,SUMIFS(V_CANet,V_Mag,$A104,V_Ex,Exercice_Courant,V_Canal,"Livraison")/G104,"")</f>
        <v/>
      </c>
      <c r="AB104" s="159">
        <f>SUMIFS(R_Salaries,R_Mag,$A104,R_Ex,Exercice_Courant)</f>
        <v/>
      </c>
      <c r="AC104" s="163">
        <f>IF(COUNTIFS(R_Mag,$A104,R_Ex,Exercice_Courant)&gt;0,AB104/COUNTIFS(R_Mag,$A104,R_Ex,Exercice_Courant),"")</f>
        <v/>
      </c>
      <c r="AD104" s="159">
        <f>SUMIFS(R_Heures,R_Mag,$A104,R_Ex,Exercice_Courant)</f>
        <v/>
      </c>
      <c r="AE104" s="164">
        <f>IF(AB104&gt;0,SUMIFS(R_Abs,R_Mag,$A104,R_Ex,Exercice_Courant)/AB104,"")</f>
        <v/>
      </c>
      <c r="AF104" s="163">
        <f>IF(AB104&gt;0,SUMIFS(R_HS,R_Mag,$A104,R_Ex,Exercice_Courant)/AB104,"")</f>
        <v/>
      </c>
      <c r="AG104" s="160">
        <f>IF(AD104&gt;0,G104/AD104,"")</f>
        <v/>
      </c>
      <c r="AH104" s="164">
        <f>IF(SUMIFS(R_Salaries,R_Mag,$A104)&gt;0,SUMIFS(R_Abs,R_Mag,$A104)/SUMIFS(R_Salaries,R_Mag,$A104),"")</f>
        <v/>
      </c>
      <c r="AI104" s="163">
        <f>IF(SUMIFS(R_Salaries,R_Mag,$A104)&gt;0,SUMIFS(R_HS,R_Mag,$A104)/SUMIFS(R_Salaries,R_Mag,$A104),"")</f>
        <v/>
      </c>
      <c r="AJ104" s="165">
        <f>IF(AND(E104&lt;=Debut_N1,OR(F104="",F104&gt;=Fin_Exercice)),1,0)</f>
        <v/>
      </c>
      <c r="AK104" s="104">
        <f>IF(E104&gt;Debut_N1,"Ouverture",IF(AND(F104&lt;&gt;"",F104&lt;=Fin_Exercice),"Fermeture",""))</f>
        <v/>
      </c>
      <c r="AL104" s="157">
        <f>IF(SUMIFS(V_CANet,V_Mag,$A104,V_Mois,"&gt;="&amp;Periode_A_Debut,V_Mois,"&lt;="&amp;Periode_A_Fin)&gt;0,1-SUMIFS(V_Cout,V_Mag,$A104,V_Mois,"&gt;="&amp;Periode_A_Debut,V_Mois,"&lt;="&amp;Periode_A_Fin)/SUMIFS(V_CANet,V_Mag,$A104,V_Mois,"&gt;="&amp;Periode_A_Debut,V_Mois,"&lt;="&amp;Periode_A_Fin),"")</f>
        <v/>
      </c>
      <c r="AM104" s="157">
        <f>IF(SUMIFS(V_CANet,V_Mag,$A104,V_Mois,"&gt;="&amp;Periode_B_Debut,V_Mois,"&lt;="&amp;Periode_B_Fin)&gt;0,1-SUMIFS(V_Cout,V_Mag,$A104,V_Mois,"&gt;="&amp;Periode_B_Debut,V_Mois,"&lt;="&amp;Periode_B_Fin)/SUMIFS(V_CANet,V_Mag,$A104,V_Mois,"&gt;="&amp;Periode_B_Debut,V_Mois,"&lt;="&amp;Periode_B_Fin),"")</f>
        <v/>
      </c>
      <c r="AN104" s="166">
        <f>IF(AND(ISNUMBER(AL104),ISNUMBER(AM104)),(AM104-AL104)*100,"")</f>
        <v/>
      </c>
      <c r="AO104" s="165">
        <f>IF(OR(Region_Filtre="Toutes",C104=Region_Filtre),1,0)</f>
        <v/>
      </c>
      <c r="AP104" s="156">
        <f>SUMIFS(V_CANet,V_Mag,$A104,V_Ex,Exercice_Courant,V_Canal,Crit_Canal)</f>
        <v/>
      </c>
      <c r="AQ104" s="156">
        <f>SUMIFS(V_CANet,V_Mag,$A104,V_Ex,Exercice_Precedent,V_Canal,Crit_Canal)</f>
        <v/>
      </c>
      <c r="AR104" s="165">
        <f>IF(ISNUMBER(J104),RANK(J104,$J$2:$J$121,0),"")</f>
        <v/>
      </c>
      <c r="AS104" s="165">
        <f>RANK(G104,$G$2:$G$121,0)</f>
        <v/>
      </c>
      <c r="AT104" s="165">
        <f>IF(ISNUMBER(O104),RANK(O104,$O$2:$O$121,0),"")</f>
        <v/>
      </c>
      <c r="AU104" s="165">
        <f>IF(ISNUMBER(V104),RANK(V104,$V$2:$V$121,1),"")</f>
        <v/>
      </c>
      <c r="AV104" s="167">
        <f>IF(AND(AO104=1,ISNUMBER(J104)),J104+ROW()/10^9,9)</f>
        <v/>
      </c>
      <c r="AW104" s="168">
        <f>IF(ISNUMBER(AN104),AN104+ROW()/10^7,999)</f>
        <v/>
      </c>
      <c r="AX104" s="167">
        <f>IF(ISNUMBER(W104),W104+ROW()/10^9,-1)</f>
        <v/>
      </c>
      <c r="AY104" s="167">
        <f>IF(ISNUMBER(AH104),AH104+ROW()/10^9,-1)</f>
        <v/>
      </c>
      <c r="AZ104" s="165">
        <f>IF(AK104="","",SUMPRODUCT(--($AK$2:AK104&lt;&gt;"")))</f>
        <v/>
      </c>
      <c r="BA104" s="165">
        <f>IF(AND(ISNUMBER(AN104),AN104&lt;=Seuil_Derive_Marge_Pt),1,0)</f>
        <v/>
      </c>
      <c r="BB104" s="167">
        <f>IF(ISNUMBER(S104),S104+ROW()/10^9,9)</f>
        <v/>
      </c>
    </row>
    <row r="105">
      <c r="A105" s="104">
        <f>REF_MAGASINS!A105</f>
        <v/>
      </c>
      <c r="B105" s="104">
        <f>REF_MAGASINS!C105</f>
        <v/>
      </c>
      <c r="C105" s="104">
        <f>REF_MAGASINS!D105</f>
        <v/>
      </c>
      <c r="D105" s="104">
        <f>REF_MAGASINS!E105</f>
        <v/>
      </c>
      <c r="E105" s="155">
        <f>REF_MAGASINS!K105</f>
        <v/>
      </c>
      <c r="F105" s="155">
        <f>IF(REF_MAGASINS!L105="","",REF_MAGASINS!L105)</f>
        <v/>
      </c>
      <c r="G105" s="156">
        <f>SUMIFS(V_CANet,V_Mag,$A105,V_Ex,Exercice_Courant)</f>
        <v/>
      </c>
      <c r="H105" s="156">
        <f>SUMIFS(V_Cout,V_Mag,$A105,V_Ex,Exercice_Courant)</f>
        <v/>
      </c>
      <c r="I105" s="156">
        <f>G105-H105</f>
        <v/>
      </c>
      <c r="J105" s="157">
        <f>IF(G105&gt;0,I105/G105,"")</f>
        <v/>
      </c>
      <c r="K105" s="156">
        <f>SUMIFS(V_CANet,V_Mag,$A105,V_Ex,Exercice_Precedent)</f>
        <v/>
      </c>
      <c r="L105" s="157">
        <f>IF(K105&gt;0,(K105-SUMIFS(V_Cout,V_Mag,$A105,V_Ex,Exercice_Precedent))/K105,"")</f>
        <v/>
      </c>
      <c r="M105" s="158">
        <f>IF(K105&gt;0,G105/K105-1,"")</f>
        <v/>
      </c>
      <c r="N105" s="159">
        <f>SUMIFS(V_Tickets,V_Mag,$A105,V_Ex,Exercice_Courant)</f>
        <v/>
      </c>
      <c r="O105" s="160">
        <f>IF(N105&gt;0,G105/N105,"")</f>
        <v/>
      </c>
      <c r="P105" s="159">
        <f>SUMIFS(V_Jours,V_Mag,$A105,V_Ex,Exercice_Courant,V_Canal,"Sur place")</f>
        <v/>
      </c>
      <c r="Q105" s="156">
        <f>SUMIFS(B_Budget,B_Mag,$A105,B_Mois,"&gt;="&amp;Budget_Debut,B_Mois,"&lt;="&amp;Budget_Fin)</f>
        <v/>
      </c>
      <c r="R105" s="156">
        <f>SUMIFS(V_CANet,V_Mag,$A105,V_Mois,"&gt;="&amp;Budget_Debut,V_Mois,"&lt;="&amp;Budget_Fin)</f>
        <v/>
      </c>
      <c r="S105" s="161">
        <f>IF(Q105&gt;0,R105/Q105,"")</f>
        <v/>
      </c>
      <c r="T105" s="159">
        <f>SUMIFS(S_Sorties,S_Mag,$A105,S_Ex,Exercice_Courant)</f>
        <v/>
      </c>
      <c r="U105" s="159">
        <f>SUMIFS(S_Pertes,S_Mag,$A105,S_Ex,Exercice_Courant)</f>
        <v/>
      </c>
      <c r="V105" s="157">
        <f>IF(T105&gt;0,U105/T105,"")</f>
        <v/>
      </c>
      <c r="W105" s="157">
        <f>IF(SUMIFS(S_Sorties,S_Mag,$A105)&gt;0,SUMIFS(S_Pertes,S_Mag,$A105)/SUMIFS(S_Sorties,S_Mag,$A105),"")</f>
        <v/>
      </c>
      <c r="X105" s="156">
        <f>SUMIFS(AM_Reel,AM_Mag,$A105,AM_Ex,Exercice_Courant)</f>
        <v/>
      </c>
      <c r="Y105" s="156">
        <f>SUMIFS(AM_Reseau,AM_Mag,$A105,AM_Ex,Exercice_Courant)</f>
        <v/>
      </c>
      <c r="Z105" s="162">
        <f>IF(Y105&gt;0,X105/Y105-1,"")</f>
        <v/>
      </c>
      <c r="AA105" s="161">
        <f>IF(G105&gt;0,SUMIFS(V_CANet,V_Mag,$A105,V_Ex,Exercice_Courant,V_Canal,"Livraison")/G105,"")</f>
        <v/>
      </c>
      <c r="AB105" s="159">
        <f>SUMIFS(R_Salaries,R_Mag,$A105,R_Ex,Exercice_Courant)</f>
        <v/>
      </c>
      <c r="AC105" s="163">
        <f>IF(COUNTIFS(R_Mag,$A105,R_Ex,Exercice_Courant)&gt;0,AB105/COUNTIFS(R_Mag,$A105,R_Ex,Exercice_Courant),"")</f>
        <v/>
      </c>
      <c r="AD105" s="159">
        <f>SUMIFS(R_Heures,R_Mag,$A105,R_Ex,Exercice_Courant)</f>
        <v/>
      </c>
      <c r="AE105" s="164">
        <f>IF(AB105&gt;0,SUMIFS(R_Abs,R_Mag,$A105,R_Ex,Exercice_Courant)/AB105,"")</f>
        <v/>
      </c>
      <c r="AF105" s="163">
        <f>IF(AB105&gt;0,SUMIFS(R_HS,R_Mag,$A105,R_Ex,Exercice_Courant)/AB105,"")</f>
        <v/>
      </c>
      <c r="AG105" s="160">
        <f>IF(AD105&gt;0,G105/AD105,"")</f>
        <v/>
      </c>
      <c r="AH105" s="164">
        <f>IF(SUMIFS(R_Salaries,R_Mag,$A105)&gt;0,SUMIFS(R_Abs,R_Mag,$A105)/SUMIFS(R_Salaries,R_Mag,$A105),"")</f>
        <v/>
      </c>
      <c r="AI105" s="163">
        <f>IF(SUMIFS(R_Salaries,R_Mag,$A105)&gt;0,SUMIFS(R_HS,R_Mag,$A105)/SUMIFS(R_Salaries,R_Mag,$A105),"")</f>
        <v/>
      </c>
      <c r="AJ105" s="165">
        <f>IF(AND(E105&lt;=Debut_N1,OR(F105="",F105&gt;=Fin_Exercice)),1,0)</f>
        <v/>
      </c>
      <c r="AK105" s="104">
        <f>IF(E105&gt;Debut_N1,"Ouverture",IF(AND(F105&lt;&gt;"",F105&lt;=Fin_Exercice),"Fermeture",""))</f>
        <v/>
      </c>
      <c r="AL105" s="157">
        <f>IF(SUMIFS(V_CANet,V_Mag,$A105,V_Mois,"&gt;="&amp;Periode_A_Debut,V_Mois,"&lt;="&amp;Periode_A_Fin)&gt;0,1-SUMIFS(V_Cout,V_Mag,$A105,V_Mois,"&gt;="&amp;Periode_A_Debut,V_Mois,"&lt;="&amp;Periode_A_Fin)/SUMIFS(V_CANet,V_Mag,$A105,V_Mois,"&gt;="&amp;Periode_A_Debut,V_Mois,"&lt;="&amp;Periode_A_Fin),"")</f>
        <v/>
      </c>
      <c r="AM105" s="157">
        <f>IF(SUMIFS(V_CANet,V_Mag,$A105,V_Mois,"&gt;="&amp;Periode_B_Debut,V_Mois,"&lt;="&amp;Periode_B_Fin)&gt;0,1-SUMIFS(V_Cout,V_Mag,$A105,V_Mois,"&gt;="&amp;Periode_B_Debut,V_Mois,"&lt;="&amp;Periode_B_Fin)/SUMIFS(V_CANet,V_Mag,$A105,V_Mois,"&gt;="&amp;Periode_B_Debut,V_Mois,"&lt;="&amp;Periode_B_Fin),"")</f>
        <v/>
      </c>
      <c r="AN105" s="166">
        <f>IF(AND(ISNUMBER(AL105),ISNUMBER(AM105)),(AM105-AL105)*100,"")</f>
        <v/>
      </c>
      <c r="AO105" s="165">
        <f>IF(OR(Region_Filtre="Toutes",C105=Region_Filtre),1,0)</f>
        <v/>
      </c>
      <c r="AP105" s="156">
        <f>SUMIFS(V_CANet,V_Mag,$A105,V_Ex,Exercice_Courant,V_Canal,Crit_Canal)</f>
        <v/>
      </c>
      <c r="AQ105" s="156">
        <f>SUMIFS(V_CANet,V_Mag,$A105,V_Ex,Exercice_Precedent,V_Canal,Crit_Canal)</f>
        <v/>
      </c>
      <c r="AR105" s="165">
        <f>IF(ISNUMBER(J105),RANK(J105,$J$2:$J$121,0),"")</f>
        <v/>
      </c>
      <c r="AS105" s="165">
        <f>RANK(G105,$G$2:$G$121,0)</f>
        <v/>
      </c>
      <c r="AT105" s="165">
        <f>IF(ISNUMBER(O105),RANK(O105,$O$2:$O$121,0),"")</f>
        <v/>
      </c>
      <c r="AU105" s="165">
        <f>IF(ISNUMBER(V105),RANK(V105,$V$2:$V$121,1),"")</f>
        <v/>
      </c>
      <c r="AV105" s="167">
        <f>IF(AND(AO105=1,ISNUMBER(J105)),J105+ROW()/10^9,9)</f>
        <v/>
      </c>
      <c r="AW105" s="168">
        <f>IF(ISNUMBER(AN105),AN105+ROW()/10^7,999)</f>
        <v/>
      </c>
      <c r="AX105" s="167">
        <f>IF(ISNUMBER(W105),W105+ROW()/10^9,-1)</f>
        <v/>
      </c>
      <c r="AY105" s="167">
        <f>IF(ISNUMBER(AH105),AH105+ROW()/10^9,-1)</f>
        <v/>
      </c>
      <c r="AZ105" s="165">
        <f>IF(AK105="","",SUMPRODUCT(--($AK$2:AK105&lt;&gt;"")))</f>
        <v/>
      </c>
      <c r="BA105" s="165">
        <f>IF(AND(ISNUMBER(AN105),AN105&lt;=Seuil_Derive_Marge_Pt),1,0)</f>
        <v/>
      </c>
      <c r="BB105" s="167">
        <f>IF(ISNUMBER(S105),S105+ROW()/10^9,9)</f>
        <v/>
      </c>
    </row>
    <row r="106">
      <c r="A106" s="104">
        <f>REF_MAGASINS!A106</f>
        <v/>
      </c>
      <c r="B106" s="104">
        <f>REF_MAGASINS!C106</f>
        <v/>
      </c>
      <c r="C106" s="104">
        <f>REF_MAGASINS!D106</f>
        <v/>
      </c>
      <c r="D106" s="104">
        <f>REF_MAGASINS!E106</f>
        <v/>
      </c>
      <c r="E106" s="155">
        <f>REF_MAGASINS!K106</f>
        <v/>
      </c>
      <c r="F106" s="155">
        <f>IF(REF_MAGASINS!L106="","",REF_MAGASINS!L106)</f>
        <v/>
      </c>
      <c r="G106" s="156">
        <f>SUMIFS(V_CANet,V_Mag,$A106,V_Ex,Exercice_Courant)</f>
        <v/>
      </c>
      <c r="H106" s="156">
        <f>SUMIFS(V_Cout,V_Mag,$A106,V_Ex,Exercice_Courant)</f>
        <v/>
      </c>
      <c r="I106" s="156">
        <f>G106-H106</f>
        <v/>
      </c>
      <c r="J106" s="157">
        <f>IF(G106&gt;0,I106/G106,"")</f>
        <v/>
      </c>
      <c r="K106" s="156">
        <f>SUMIFS(V_CANet,V_Mag,$A106,V_Ex,Exercice_Precedent)</f>
        <v/>
      </c>
      <c r="L106" s="157">
        <f>IF(K106&gt;0,(K106-SUMIFS(V_Cout,V_Mag,$A106,V_Ex,Exercice_Precedent))/K106,"")</f>
        <v/>
      </c>
      <c r="M106" s="158">
        <f>IF(K106&gt;0,G106/K106-1,"")</f>
        <v/>
      </c>
      <c r="N106" s="159">
        <f>SUMIFS(V_Tickets,V_Mag,$A106,V_Ex,Exercice_Courant)</f>
        <v/>
      </c>
      <c r="O106" s="160">
        <f>IF(N106&gt;0,G106/N106,"")</f>
        <v/>
      </c>
      <c r="P106" s="159">
        <f>SUMIFS(V_Jours,V_Mag,$A106,V_Ex,Exercice_Courant,V_Canal,"Sur place")</f>
        <v/>
      </c>
      <c r="Q106" s="156">
        <f>SUMIFS(B_Budget,B_Mag,$A106,B_Mois,"&gt;="&amp;Budget_Debut,B_Mois,"&lt;="&amp;Budget_Fin)</f>
        <v/>
      </c>
      <c r="R106" s="156">
        <f>SUMIFS(V_CANet,V_Mag,$A106,V_Mois,"&gt;="&amp;Budget_Debut,V_Mois,"&lt;="&amp;Budget_Fin)</f>
        <v/>
      </c>
      <c r="S106" s="161">
        <f>IF(Q106&gt;0,R106/Q106,"")</f>
        <v/>
      </c>
      <c r="T106" s="159">
        <f>SUMIFS(S_Sorties,S_Mag,$A106,S_Ex,Exercice_Courant)</f>
        <v/>
      </c>
      <c r="U106" s="159">
        <f>SUMIFS(S_Pertes,S_Mag,$A106,S_Ex,Exercice_Courant)</f>
        <v/>
      </c>
      <c r="V106" s="157">
        <f>IF(T106&gt;0,U106/T106,"")</f>
        <v/>
      </c>
      <c r="W106" s="157">
        <f>IF(SUMIFS(S_Sorties,S_Mag,$A106)&gt;0,SUMIFS(S_Pertes,S_Mag,$A106)/SUMIFS(S_Sorties,S_Mag,$A106),"")</f>
        <v/>
      </c>
      <c r="X106" s="156">
        <f>SUMIFS(AM_Reel,AM_Mag,$A106,AM_Ex,Exercice_Courant)</f>
        <v/>
      </c>
      <c r="Y106" s="156">
        <f>SUMIFS(AM_Reseau,AM_Mag,$A106,AM_Ex,Exercice_Courant)</f>
        <v/>
      </c>
      <c r="Z106" s="162">
        <f>IF(Y106&gt;0,X106/Y106-1,"")</f>
        <v/>
      </c>
      <c r="AA106" s="161">
        <f>IF(G106&gt;0,SUMIFS(V_CANet,V_Mag,$A106,V_Ex,Exercice_Courant,V_Canal,"Livraison")/G106,"")</f>
        <v/>
      </c>
      <c r="AB106" s="159">
        <f>SUMIFS(R_Salaries,R_Mag,$A106,R_Ex,Exercice_Courant)</f>
        <v/>
      </c>
      <c r="AC106" s="163">
        <f>IF(COUNTIFS(R_Mag,$A106,R_Ex,Exercice_Courant)&gt;0,AB106/COUNTIFS(R_Mag,$A106,R_Ex,Exercice_Courant),"")</f>
        <v/>
      </c>
      <c r="AD106" s="159">
        <f>SUMIFS(R_Heures,R_Mag,$A106,R_Ex,Exercice_Courant)</f>
        <v/>
      </c>
      <c r="AE106" s="164">
        <f>IF(AB106&gt;0,SUMIFS(R_Abs,R_Mag,$A106,R_Ex,Exercice_Courant)/AB106,"")</f>
        <v/>
      </c>
      <c r="AF106" s="163">
        <f>IF(AB106&gt;0,SUMIFS(R_HS,R_Mag,$A106,R_Ex,Exercice_Courant)/AB106,"")</f>
        <v/>
      </c>
      <c r="AG106" s="160">
        <f>IF(AD106&gt;0,G106/AD106,"")</f>
        <v/>
      </c>
      <c r="AH106" s="164">
        <f>IF(SUMIFS(R_Salaries,R_Mag,$A106)&gt;0,SUMIFS(R_Abs,R_Mag,$A106)/SUMIFS(R_Salaries,R_Mag,$A106),"")</f>
        <v/>
      </c>
      <c r="AI106" s="163">
        <f>IF(SUMIFS(R_Salaries,R_Mag,$A106)&gt;0,SUMIFS(R_HS,R_Mag,$A106)/SUMIFS(R_Salaries,R_Mag,$A106),"")</f>
        <v/>
      </c>
      <c r="AJ106" s="165">
        <f>IF(AND(E106&lt;=Debut_N1,OR(F106="",F106&gt;=Fin_Exercice)),1,0)</f>
        <v/>
      </c>
      <c r="AK106" s="104">
        <f>IF(E106&gt;Debut_N1,"Ouverture",IF(AND(F106&lt;&gt;"",F106&lt;=Fin_Exercice),"Fermeture",""))</f>
        <v/>
      </c>
      <c r="AL106" s="157">
        <f>IF(SUMIFS(V_CANet,V_Mag,$A106,V_Mois,"&gt;="&amp;Periode_A_Debut,V_Mois,"&lt;="&amp;Periode_A_Fin)&gt;0,1-SUMIFS(V_Cout,V_Mag,$A106,V_Mois,"&gt;="&amp;Periode_A_Debut,V_Mois,"&lt;="&amp;Periode_A_Fin)/SUMIFS(V_CANet,V_Mag,$A106,V_Mois,"&gt;="&amp;Periode_A_Debut,V_Mois,"&lt;="&amp;Periode_A_Fin),"")</f>
        <v/>
      </c>
      <c r="AM106" s="157">
        <f>IF(SUMIFS(V_CANet,V_Mag,$A106,V_Mois,"&gt;="&amp;Periode_B_Debut,V_Mois,"&lt;="&amp;Periode_B_Fin)&gt;0,1-SUMIFS(V_Cout,V_Mag,$A106,V_Mois,"&gt;="&amp;Periode_B_Debut,V_Mois,"&lt;="&amp;Periode_B_Fin)/SUMIFS(V_CANet,V_Mag,$A106,V_Mois,"&gt;="&amp;Periode_B_Debut,V_Mois,"&lt;="&amp;Periode_B_Fin),"")</f>
        <v/>
      </c>
      <c r="AN106" s="166">
        <f>IF(AND(ISNUMBER(AL106),ISNUMBER(AM106)),(AM106-AL106)*100,"")</f>
        <v/>
      </c>
      <c r="AO106" s="165">
        <f>IF(OR(Region_Filtre="Toutes",C106=Region_Filtre),1,0)</f>
        <v/>
      </c>
      <c r="AP106" s="156">
        <f>SUMIFS(V_CANet,V_Mag,$A106,V_Ex,Exercice_Courant,V_Canal,Crit_Canal)</f>
        <v/>
      </c>
      <c r="AQ106" s="156">
        <f>SUMIFS(V_CANet,V_Mag,$A106,V_Ex,Exercice_Precedent,V_Canal,Crit_Canal)</f>
        <v/>
      </c>
      <c r="AR106" s="165">
        <f>IF(ISNUMBER(J106),RANK(J106,$J$2:$J$121,0),"")</f>
        <v/>
      </c>
      <c r="AS106" s="165">
        <f>RANK(G106,$G$2:$G$121,0)</f>
        <v/>
      </c>
      <c r="AT106" s="165">
        <f>IF(ISNUMBER(O106),RANK(O106,$O$2:$O$121,0),"")</f>
        <v/>
      </c>
      <c r="AU106" s="165">
        <f>IF(ISNUMBER(V106),RANK(V106,$V$2:$V$121,1),"")</f>
        <v/>
      </c>
      <c r="AV106" s="167">
        <f>IF(AND(AO106=1,ISNUMBER(J106)),J106+ROW()/10^9,9)</f>
        <v/>
      </c>
      <c r="AW106" s="168">
        <f>IF(ISNUMBER(AN106),AN106+ROW()/10^7,999)</f>
        <v/>
      </c>
      <c r="AX106" s="167">
        <f>IF(ISNUMBER(W106),W106+ROW()/10^9,-1)</f>
        <v/>
      </c>
      <c r="AY106" s="167">
        <f>IF(ISNUMBER(AH106),AH106+ROW()/10^9,-1)</f>
        <v/>
      </c>
      <c r="AZ106" s="165">
        <f>IF(AK106="","",SUMPRODUCT(--($AK$2:AK106&lt;&gt;"")))</f>
        <v/>
      </c>
      <c r="BA106" s="165">
        <f>IF(AND(ISNUMBER(AN106),AN106&lt;=Seuil_Derive_Marge_Pt),1,0)</f>
        <v/>
      </c>
      <c r="BB106" s="167">
        <f>IF(ISNUMBER(S106),S106+ROW()/10^9,9)</f>
        <v/>
      </c>
    </row>
    <row r="107">
      <c r="A107" s="104">
        <f>REF_MAGASINS!A107</f>
        <v/>
      </c>
      <c r="B107" s="104">
        <f>REF_MAGASINS!C107</f>
        <v/>
      </c>
      <c r="C107" s="104">
        <f>REF_MAGASINS!D107</f>
        <v/>
      </c>
      <c r="D107" s="104">
        <f>REF_MAGASINS!E107</f>
        <v/>
      </c>
      <c r="E107" s="155">
        <f>REF_MAGASINS!K107</f>
        <v/>
      </c>
      <c r="F107" s="155">
        <f>IF(REF_MAGASINS!L107="","",REF_MAGASINS!L107)</f>
        <v/>
      </c>
      <c r="G107" s="156">
        <f>SUMIFS(V_CANet,V_Mag,$A107,V_Ex,Exercice_Courant)</f>
        <v/>
      </c>
      <c r="H107" s="156">
        <f>SUMIFS(V_Cout,V_Mag,$A107,V_Ex,Exercice_Courant)</f>
        <v/>
      </c>
      <c r="I107" s="156">
        <f>G107-H107</f>
        <v/>
      </c>
      <c r="J107" s="157">
        <f>IF(G107&gt;0,I107/G107,"")</f>
        <v/>
      </c>
      <c r="K107" s="156">
        <f>SUMIFS(V_CANet,V_Mag,$A107,V_Ex,Exercice_Precedent)</f>
        <v/>
      </c>
      <c r="L107" s="157">
        <f>IF(K107&gt;0,(K107-SUMIFS(V_Cout,V_Mag,$A107,V_Ex,Exercice_Precedent))/K107,"")</f>
        <v/>
      </c>
      <c r="M107" s="158">
        <f>IF(K107&gt;0,G107/K107-1,"")</f>
        <v/>
      </c>
      <c r="N107" s="159">
        <f>SUMIFS(V_Tickets,V_Mag,$A107,V_Ex,Exercice_Courant)</f>
        <v/>
      </c>
      <c r="O107" s="160">
        <f>IF(N107&gt;0,G107/N107,"")</f>
        <v/>
      </c>
      <c r="P107" s="159">
        <f>SUMIFS(V_Jours,V_Mag,$A107,V_Ex,Exercice_Courant,V_Canal,"Sur place")</f>
        <v/>
      </c>
      <c r="Q107" s="156">
        <f>SUMIFS(B_Budget,B_Mag,$A107,B_Mois,"&gt;="&amp;Budget_Debut,B_Mois,"&lt;="&amp;Budget_Fin)</f>
        <v/>
      </c>
      <c r="R107" s="156">
        <f>SUMIFS(V_CANet,V_Mag,$A107,V_Mois,"&gt;="&amp;Budget_Debut,V_Mois,"&lt;="&amp;Budget_Fin)</f>
        <v/>
      </c>
      <c r="S107" s="161">
        <f>IF(Q107&gt;0,R107/Q107,"")</f>
        <v/>
      </c>
      <c r="T107" s="159">
        <f>SUMIFS(S_Sorties,S_Mag,$A107,S_Ex,Exercice_Courant)</f>
        <v/>
      </c>
      <c r="U107" s="159">
        <f>SUMIFS(S_Pertes,S_Mag,$A107,S_Ex,Exercice_Courant)</f>
        <v/>
      </c>
      <c r="V107" s="157">
        <f>IF(T107&gt;0,U107/T107,"")</f>
        <v/>
      </c>
      <c r="W107" s="157">
        <f>IF(SUMIFS(S_Sorties,S_Mag,$A107)&gt;0,SUMIFS(S_Pertes,S_Mag,$A107)/SUMIFS(S_Sorties,S_Mag,$A107),"")</f>
        <v/>
      </c>
      <c r="X107" s="156">
        <f>SUMIFS(AM_Reel,AM_Mag,$A107,AM_Ex,Exercice_Courant)</f>
        <v/>
      </c>
      <c r="Y107" s="156">
        <f>SUMIFS(AM_Reseau,AM_Mag,$A107,AM_Ex,Exercice_Courant)</f>
        <v/>
      </c>
      <c r="Z107" s="162">
        <f>IF(Y107&gt;0,X107/Y107-1,"")</f>
        <v/>
      </c>
      <c r="AA107" s="161">
        <f>IF(G107&gt;0,SUMIFS(V_CANet,V_Mag,$A107,V_Ex,Exercice_Courant,V_Canal,"Livraison")/G107,"")</f>
        <v/>
      </c>
      <c r="AB107" s="159">
        <f>SUMIFS(R_Salaries,R_Mag,$A107,R_Ex,Exercice_Courant)</f>
        <v/>
      </c>
      <c r="AC107" s="163">
        <f>IF(COUNTIFS(R_Mag,$A107,R_Ex,Exercice_Courant)&gt;0,AB107/COUNTIFS(R_Mag,$A107,R_Ex,Exercice_Courant),"")</f>
        <v/>
      </c>
      <c r="AD107" s="159">
        <f>SUMIFS(R_Heures,R_Mag,$A107,R_Ex,Exercice_Courant)</f>
        <v/>
      </c>
      <c r="AE107" s="164">
        <f>IF(AB107&gt;0,SUMIFS(R_Abs,R_Mag,$A107,R_Ex,Exercice_Courant)/AB107,"")</f>
        <v/>
      </c>
      <c r="AF107" s="163">
        <f>IF(AB107&gt;0,SUMIFS(R_HS,R_Mag,$A107,R_Ex,Exercice_Courant)/AB107,"")</f>
        <v/>
      </c>
      <c r="AG107" s="160">
        <f>IF(AD107&gt;0,G107/AD107,"")</f>
        <v/>
      </c>
      <c r="AH107" s="164">
        <f>IF(SUMIFS(R_Salaries,R_Mag,$A107)&gt;0,SUMIFS(R_Abs,R_Mag,$A107)/SUMIFS(R_Salaries,R_Mag,$A107),"")</f>
        <v/>
      </c>
      <c r="AI107" s="163">
        <f>IF(SUMIFS(R_Salaries,R_Mag,$A107)&gt;0,SUMIFS(R_HS,R_Mag,$A107)/SUMIFS(R_Salaries,R_Mag,$A107),"")</f>
        <v/>
      </c>
      <c r="AJ107" s="165">
        <f>IF(AND(E107&lt;=Debut_N1,OR(F107="",F107&gt;=Fin_Exercice)),1,0)</f>
        <v/>
      </c>
      <c r="AK107" s="104">
        <f>IF(E107&gt;Debut_N1,"Ouverture",IF(AND(F107&lt;&gt;"",F107&lt;=Fin_Exercice),"Fermeture",""))</f>
        <v/>
      </c>
      <c r="AL107" s="157">
        <f>IF(SUMIFS(V_CANet,V_Mag,$A107,V_Mois,"&gt;="&amp;Periode_A_Debut,V_Mois,"&lt;="&amp;Periode_A_Fin)&gt;0,1-SUMIFS(V_Cout,V_Mag,$A107,V_Mois,"&gt;="&amp;Periode_A_Debut,V_Mois,"&lt;="&amp;Periode_A_Fin)/SUMIFS(V_CANet,V_Mag,$A107,V_Mois,"&gt;="&amp;Periode_A_Debut,V_Mois,"&lt;="&amp;Periode_A_Fin),"")</f>
        <v/>
      </c>
      <c r="AM107" s="157">
        <f>IF(SUMIFS(V_CANet,V_Mag,$A107,V_Mois,"&gt;="&amp;Periode_B_Debut,V_Mois,"&lt;="&amp;Periode_B_Fin)&gt;0,1-SUMIFS(V_Cout,V_Mag,$A107,V_Mois,"&gt;="&amp;Periode_B_Debut,V_Mois,"&lt;="&amp;Periode_B_Fin)/SUMIFS(V_CANet,V_Mag,$A107,V_Mois,"&gt;="&amp;Periode_B_Debut,V_Mois,"&lt;="&amp;Periode_B_Fin),"")</f>
        <v/>
      </c>
      <c r="AN107" s="166">
        <f>IF(AND(ISNUMBER(AL107),ISNUMBER(AM107)),(AM107-AL107)*100,"")</f>
        <v/>
      </c>
      <c r="AO107" s="165">
        <f>IF(OR(Region_Filtre="Toutes",C107=Region_Filtre),1,0)</f>
        <v/>
      </c>
      <c r="AP107" s="156">
        <f>SUMIFS(V_CANet,V_Mag,$A107,V_Ex,Exercice_Courant,V_Canal,Crit_Canal)</f>
        <v/>
      </c>
      <c r="AQ107" s="156">
        <f>SUMIFS(V_CANet,V_Mag,$A107,V_Ex,Exercice_Precedent,V_Canal,Crit_Canal)</f>
        <v/>
      </c>
      <c r="AR107" s="165">
        <f>IF(ISNUMBER(J107),RANK(J107,$J$2:$J$121,0),"")</f>
        <v/>
      </c>
      <c r="AS107" s="165">
        <f>RANK(G107,$G$2:$G$121,0)</f>
        <v/>
      </c>
      <c r="AT107" s="165">
        <f>IF(ISNUMBER(O107),RANK(O107,$O$2:$O$121,0),"")</f>
        <v/>
      </c>
      <c r="AU107" s="165">
        <f>IF(ISNUMBER(V107),RANK(V107,$V$2:$V$121,1),"")</f>
        <v/>
      </c>
      <c r="AV107" s="167">
        <f>IF(AND(AO107=1,ISNUMBER(J107)),J107+ROW()/10^9,9)</f>
        <v/>
      </c>
      <c r="AW107" s="168">
        <f>IF(ISNUMBER(AN107),AN107+ROW()/10^7,999)</f>
        <v/>
      </c>
      <c r="AX107" s="167">
        <f>IF(ISNUMBER(W107),W107+ROW()/10^9,-1)</f>
        <v/>
      </c>
      <c r="AY107" s="167">
        <f>IF(ISNUMBER(AH107),AH107+ROW()/10^9,-1)</f>
        <v/>
      </c>
      <c r="AZ107" s="165">
        <f>IF(AK107="","",SUMPRODUCT(--($AK$2:AK107&lt;&gt;"")))</f>
        <v/>
      </c>
      <c r="BA107" s="165">
        <f>IF(AND(ISNUMBER(AN107),AN107&lt;=Seuil_Derive_Marge_Pt),1,0)</f>
        <v/>
      </c>
      <c r="BB107" s="167">
        <f>IF(ISNUMBER(S107),S107+ROW()/10^9,9)</f>
        <v/>
      </c>
    </row>
    <row r="108">
      <c r="A108" s="104">
        <f>REF_MAGASINS!A108</f>
        <v/>
      </c>
      <c r="B108" s="104">
        <f>REF_MAGASINS!C108</f>
        <v/>
      </c>
      <c r="C108" s="104">
        <f>REF_MAGASINS!D108</f>
        <v/>
      </c>
      <c r="D108" s="104">
        <f>REF_MAGASINS!E108</f>
        <v/>
      </c>
      <c r="E108" s="155">
        <f>REF_MAGASINS!K108</f>
        <v/>
      </c>
      <c r="F108" s="155">
        <f>IF(REF_MAGASINS!L108="","",REF_MAGASINS!L108)</f>
        <v/>
      </c>
      <c r="G108" s="156">
        <f>SUMIFS(V_CANet,V_Mag,$A108,V_Ex,Exercice_Courant)</f>
        <v/>
      </c>
      <c r="H108" s="156">
        <f>SUMIFS(V_Cout,V_Mag,$A108,V_Ex,Exercice_Courant)</f>
        <v/>
      </c>
      <c r="I108" s="156">
        <f>G108-H108</f>
        <v/>
      </c>
      <c r="J108" s="157">
        <f>IF(G108&gt;0,I108/G108,"")</f>
        <v/>
      </c>
      <c r="K108" s="156">
        <f>SUMIFS(V_CANet,V_Mag,$A108,V_Ex,Exercice_Precedent)</f>
        <v/>
      </c>
      <c r="L108" s="157">
        <f>IF(K108&gt;0,(K108-SUMIFS(V_Cout,V_Mag,$A108,V_Ex,Exercice_Precedent))/K108,"")</f>
        <v/>
      </c>
      <c r="M108" s="158">
        <f>IF(K108&gt;0,G108/K108-1,"")</f>
        <v/>
      </c>
      <c r="N108" s="159">
        <f>SUMIFS(V_Tickets,V_Mag,$A108,V_Ex,Exercice_Courant)</f>
        <v/>
      </c>
      <c r="O108" s="160">
        <f>IF(N108&gt;0,G108/N108,"")</f>
        <v/>
      </c>
      <c r="P108" s="159">
        <f>SUMIFS(V_Jours,V_Mag,$A108,V_Ex,Exercice_Courant,V_Canal,"Sur place")</f>
        <v/>
      </c>
      <c r="Q108" s="156">
        <f>SUMIFS(B_Budget,B_Mag,$A108,B_Mois,"&gt;="&amp;Budget_Debut,B_Mois,"&lt;="&amp;Budget_Fin)</f>
        <v/>
      </c>
      <c r="R108" s="156">
        <f>SUMIFS(V_CANet,V_Mag,$A108,V_Mois,"&gt;="&amp;Budget_Debut,V_Mois,"&lt;="&amp;Budget_Fin)</f>
        <v/>
      </c>
      <c r="S108" s="161">
        <f>IF(Q108&gt;0,R108/Q108,"")</f>
        <v/>
      </c>
      <c r="T108" s="159">
        <f>SUMIFS(S_Sorties,S_Mag,$A108,S_Ex,Exercice_Courant)</f>
        <v/>
      </c>
      <c r="U108" s="159">
        <f>SUMIFS(S_Pertes,S_Mag,$A108,S_Ex,Exercice_Courant)</f>
        <v/>
      </c>
      <c r="V108" s="157">
        <f>IF(T108&gt;0,U108/T108,"")</f>
        <v/>
      </c>
      <c r="W108" s="157">
        <f>IF(SUMIFS(S_Sorties,S_Mag,$A108)&gt;0,SUMIFS(S_Pertes,S_Mag,$A108)/SUMIFS(S_Sorties,S_Mag,$A108),"")</f>
        <v/>
      </c>
      <c r="X108" s="156">
        <f>SUMIFS(AM_Reel,AM_Mag,$A108,AM_Ex,Exercice_Courant)</f>
        <v/>
      </c>
      <c r="Y108" s="156">
        <f>SUMIFS(AM_Reseau,AM_Mag,$A108,AM_Ex,Exercice_Courant)</f>
        <v/>
      </c>
      <c r="Z108" s="162">
        <f>IF(Y108&gt;0,X108/Y108-1,"")</f>
        <v/>
      </c>
      <c r="AA108" s="161">
        <f>IF(G108&gt;0,SUMIFS(V_CANet,V_Mag,$A108,V_Ex,Exercice_Courant,V_Canal,"Livraison")/G108,"")</f>
        <v/>
      </c>
      <c r="AB108" s="159">
        <f>SUMIFS(R_Salaries,R_Mag,$A108,R_Ex,Exercice_Courant)</f>
        <v/>
      </c>
      <c r="AC108" s="163">
        <f>IF(COUNTIFS(R_Mag,$A108,R_Ex,Exercice_Courant)&gt;0,AB108/COUNTIFS(R_Mag,$A108,R_Ex,Exercice_Courant),"")</f>
        <v/>
      </c>
      <c r="AD108" s="159">
        <f>SUMIFS(R_Heures,R_Mag,$A108,R_Ex,Exercice_Courant)</f>
        <v/>
      </c>
      <c r="AE108" s="164">
        <f>IF(AB108&gt;0,SUMIFS(R_Abs,R_Mag,$A108,R_Ex,Exercice_Courant)/AB108,"")</f>
        <v/>
      </c>
      <c r="AF108" s="163">
        <f>IF(AB108&gt;0,SUMIFS(R_HS,R_Mag,$A108,R_Ex,Exercice_Courant)/AB108,"")</f>
        <v/>
      </c>
      <c r="AG108" s="160">
        <f>IF(AD108&gt;0,G108/AD108,"")</f>
        <v/>
      </c>
      <c r="AH108" s="164">
        <f>IF(SUMIFS(R_Salaries,R_Mag,$A108)&gt;0,SUMIFS(R_Abs,R_Mag,$A108)/SUMIFS(R_Salaries,R_Mag,$A108),"")</f>
        <v/>
      </c>
      <c r="AI108" s="163">
        <f>IF(SUMIFS(R_Salaries,R_Mag,$A108)&gt;0,SUMIFS(R_HS,R_Mag,$A108)/SUMIFS(R_Salaries,R_Mag,$A108),"")</f>
        <v/>
      </c>
      <c r="AJ108" s="165">
        <f>IF(AND(E108&lt;=Debut_N1,OR(F108="",F108&gt;=Fin_Exercice)),1,0)</f>
        <v/>
      </c>
      <c r="AK108" s="104">
        <f>IF(E108&gt;Debut_N1,"Ouverture",IF(AND(F108&lt;&gt;"",F108&lt;=Fin_Exercice),"Fermeture",""))</f>
        <v/>
      </c>
      <c r="AL108" s="157">
        <f>IF(SUMIFS(V_CANet,V_Mag,$A108,V_Mois,"&gt;="&amp;Periode_A_Debut,V_Mois,"&lt;="&amp;Periode_A_Fin)&gt;0,1-SUMIFS(V_Cout,V_Mag,$A108,V_Mois,"&gt;="&amp;Periode_A_Debut,V_Mois,"&lt;="&amp;Periode_A_Fin)/SUMIFS(V_CANet,V_Mag,$A108,V_Mois,"&gt;="&amp;Periode_A_Debut,V_Mois,"&lt;="&amp;Periode_A_Fin),"")</f>
        <v/>
      </c>
      <c r="AM108" s="157">
        <f>IF(SUMIFS(V_CANet,V_Mag,$A108,V_Mois,"&gt;="&amp;Periode_B_Debut,V_Mois,"&lt;="&amp;Periode_B_Fin)&gt;0,1-SUMIFS(V_Cout,V_Mag,$A108,V_Mois,"&gt;="&amp;Periode_B_Debut,V_Mois,"&lt;="&amp;Periode_B_Fin)/SUMIFS(V_CANet,V_Mag,$A108,V_Mois,"&gt;="&amp;Periode_B_Debut,V_Mois,"&lt;="&amp;Periode_B_Fin),"")</f>
        <v/>
      </c>
      <c r="AN108" s="166">
        <f>IF(AND(ISNUMBER(AL108),ISNUMBER(AM108)),(AM108-AL108)*100,"")</f>
        <v/>
      </c>
      <c r="AO108" s="165">
        <f>IF(OR(Region_Filtre="Toutes",C108=Region_Filtre),1,0)</f>
        <v/>
      </c>
      <c r="AP108" s="156">
        <f>SUMIFS(V_CANet,V_Mag,$A108,V_Ex,Exercice_Courant,V_Canal,Crit_Canal)</f>
        <v/>
      </c>
      <c r="AQ108" s="156">
        <f>SUMIFS(V_CANet,V_Mag,$A108,V_Ex,Exercice_Precedent,V_Canal,Crit_Canal)</f>
        <v/>
      </c>
      <c r="AR108" s="165">
        <f>IF(ISNUMBER(J108),RANK(J108,$J$2:$J$121,0),"")</f>
        <v/>
      </c>
      <c r="AS108" s="165">
        <f>RANK(G108,$G$2:$G$121,0)</f>
        <v/>
      </c>
      <c r="AT108" s="165">
        <f>IF(ISNUMBER(O108),RANK(O108,$O$2:$O$121,0),"")</f>
        <v/>
      </c>
      <c r="AU108" s="165">
        <f>IF(ISNUMBER(V108),RANK(V108,$V$2:$V$121,1),"")</f>
        <v/>
      </c>
      <c r="AV108" s="167">
        <f>IF(AND(AO108=1,ISNUMBER(J108)),J108+ROW()/10^9,9)</f>
        <v/>
      </c>
      <c r="AW108" s="168">
        <f>IF(ISNUMBER(AN108),AN108+ROW()/10^7,999)</f>
        <v/>
      </c>
      <c r="AX108" s="167">
        <f>IF(ISNUMBER(W108),W108+ROW()/10^9,-1)</f>
        <v/>
      </c>
      <c r="AY108" s="167">
        <f>IF(ISNUMBER(AH108),AH108+ROW()/10^9,-1)</f>
        <v/>
      </c>
      <c r="AZ108" s="165">
        <f>IF(AK108="","",SUMPRODUCT(--($AK$2:AK108&lt;&gt;"")))</f>
        <v/>
      </c>
      <c r="BA108" s="165">
        <f>IF(AND(ISNUMBER(AN108),AN108&lt;=Seuil_Derive_Marge_Pt),1,0)</f>
        <v/>
      </c>
      <c r="BB108" s="167">
        <f>IF(ISNUMBER(S108),S108+ROW()/10^9,9)</f>
        <v/>
      </c>
    </row>
    <row r="109">
      <c r="A109" s="104">
        <f>REF_MAGASINS!A109</f>
        <v/>
      </c>
      <c r="B109" s="104">
        <f>REF_MAGASINS!C109</f>
        <v/>
      </c>
      <c r="C109" s="104">
        <f>REF_MAGASINS!D109</f>
        <v/>
      </c>
      <c r="D109" s="104">
        <f>REF_MAGASINS!E109</f>
        <v/>
      </c>
      <c r="E109" s="155">
        <f>REF_MAGASINS!K109</f>
        <v/>
      </c>
      <c r="F109" s="155">
        <f>IF(REF_MAGASINS!L109="","",REF_MAGASINS!L109)</f>
        <v/>
      </c>
      <c r="G109" s="156">
        <f>SUMIFS(V_CANet,V_Mag,$A109,V_Ex,Exercice_Courant)</f>
        <v/>
      </c>
      <c r="H109" s="156">
        <f>SUMIFS(V_Cout,V_Mag,$A109,V_Ex,Exercice_Courant)</f>
        <v/>
      </c>
      <c r="I109" s="156">
        <f>G109-H109</f>
        <v/>
      </c>
      <c r="J109" s="157">
        <f>IF(G109&gt;0,I109/G109,"")</f>
        <v/>
      </c>
      <c r="K109" s="156">
        <f>SUMIFS(V_CANet,V_Mag,$A109,V_Ex,Exercice_Precedent)</f>
        <v/>
      </c>
      <c r="L109" s="157">
        <f>IF(K109&gt;0,(K109-SUMIFS(V_Cout,V_Mag,$A109,V_Ex,Exercice_Precedent))/K109,"")</f>
        <v/>
      </c>
      <c r="M109" s="158">
        <f>IF(K109&gt;0,G109/K109-1,"")</f>
        <v/>
      </c>
      <c r="N109" s="159">
        <f>SUMIFS(V_Tickets,V_Mag,$A109,V_Ex,Exercice_Courant)</f>
        <v/>
      </c>
      <c r="O109" s="160">
        <f>IF(N109&gt;0,G109/N109,"")</f>
        <v/>
      </c>
      <c r="P109" s="159">
        <f>SUMIFS(V_Jours,V_Mag,$A109,V_Ex,Exercice_Courant,V_Canal,"Sur place")</f>
        <v/>
      </c>
      <c r="Q109" s="156">
        <f>SUMIFS(B_Budget,B_Mag,$A109,B_Mois,"&gt;="&amp;Budget_Debut,B_Mois,"&lt;="&amp;Budget_Fin)</f>
        <v/>
      </c>
      <c r="R109" s="156">
        <f>SUMIFS(V_CANet,V_Mag,$A109,V_Mois,"&gt;="&amp;Budget_Debut,V_Mois,"&lt;="&amp;Budget_Fin)</f>
        <v/>
      </c>
      <c r="S109" s="161">
        <f>IF(Q109&gt;0,R109/Q109,"")</f>
        <v/>
      </c>
      <c r="T109" s="159">
        <f>SUMIFS(S_Sorties,S_Mag,$A109,S_Ex,Exercice_Courant)</f>
        <v/>
      </c>
      <c r="U109" s="159">
        <f>SUMIFS(S_Pertes,S_Mag,$A109,S_Ex,Exercice_Courant)</f>
        <v/>
      </c>
      <c r="V109" s="157">
        <f>IF(T109&gt;0,U109/T109,"")</f>
        <v/>
      </c>
      <c r="W109" s="157">
        <f>IF(SUMIFS(S_Sorties,S_Mag,$A109)&gt;0,SUMIFS(S_Pertes,S_Mag,$A109)/SUMIFS(S_Sorties,S_Mag,$A109),"")</f>
        <v/>
      </c>
      <c r="X109" s="156">
        <f>SUMIFS(AM_Reel,AM_Mag,$A109,AM_Ex,Exercice_Courant)</f>
        <v/>
      </c>
      <c r="Y109" s="156">
        <f>SUMIFS(AM_Reseau,AM_Mag,$A109,AM_Ex,Exercice_Courant)</f>
        <v/>
      </c>
      <c r="Z109" s="162">
        <f>IF(Y109&gt;0,X109/Y109-1,"")</f>
        <v/>
      </c>
      <c r="AA109" s="161">
        <f>IF(G109&gt;0,SUMIFS(V_CANet,V_Mag,$A109,V_Ex,Exercice_Courant,V_Canal,"Livraison")/G109,"")</f>
        <v/>
      </c>
      <c r="AB109" s="159">
        <f>SUMIFS(R_Salaries,R_Mag,$A109,R_Ex,Exercice_Courant)</f>
        <v/>
      </c>
      <c r="AC109" s="163">
        <f>IF(COUNTIFS(R_Mag,$A109,R_Ex,Exercice_Courant)&gt;0,AB109/COUNTIFS(R_Mag,$A109,R_Ex,Exercice_Courant),"")</f>
        <v/>
      </c>
      <c r="AD109" s="159">
        <f>SUMIFS(R_Heures,R_Mag,$A109,R_Ex,Exercice_Courant)</f>
        <v/>
      </c>
      <c r="AE109" s="164">
        <f>IF(AB109&gt;0,SUMIFS(R_Abs,R_Mag,$A109,R_Ex,Exercice_Courant)/AB109,"")</f>
        <v/>
      </c>
      <c r="AF109" s="163">
        <f>IF(AB109&gt;0,SUMIFS(R_HS,R_Mag,$A109,R_Ex,Exercice_Courant)/AB109,"")</f>
        <v/>
      </c>
      <c r="AG109" s="160">
        <f>IF(AD109&gt;0,G109/AD109,"")</f>
        <v/>
      </c>
      <c r="AH109" s="164">
        <f>IF(SUMIFS(R_Salaries,R_Mag,$A109)&gt;0,SUMIFS(R_Abs,R_Mag,$A109)/SUMIFS(R_Salaries,R_Mag,$A109),"")</f>
        <v/>
      </c>
      <c r="AI109" s="163">
        <f>IF(SUMIFS(R_Salaries,R_Mag,$A109)&gt;0,SUMIFS(R_HS,R_Mag,$A109)/SUMIFS(R_Salaries,R_Mag,$A109),"")</f>
        <v/>
      </c>
      <c r="AJ109" s="165">
        <f>IF(AND(E109&lt;=Debut_N1,OR(F109="",F109&gt;=Fin_Exercice)),1,0)</f>
        <v/>
      </c>
      <c r="AK109" s="104">
        <f>IF(E109&gt;Debut_N1,"Ouverture",IF(AND(F109&lt;&gt;"",F109&lt;=Fin_Exercice),"Fermeture",""))</f>
        <v/>
      </c>
      <c r="AL109" s="157">
        <f>IF(SUMIFS(V_CANet,V_Mag,$A109,V_Mois,"&gt;="&amp;Periode_A_Debut,V_Mois,"&lt;="&amp;Periode_A_Fin)&gt;0,1-SUMIFS(V_Cout,V_Mag,$A109,V_Mois,"&gt;="&amp;Periode_A_Debut,V_Mois,"&lt;="&amp;Periode_A_Fin)/SUMIFS(V_CANet,V_Mag,$A109,V_Mois,"&gt;="&amp;Periode_A_Debut,V_Mois,"&lt;="&amp;Periode_A_Fin),"")</f>
        <v/>
      </c>
      <c r="AM109" s="157">
        <f>IF(SUMIFS(V_CANet,V_Mag,$A109,V_Mois,"&gt;="&amp;Periode_B_Debut,V_Mois,"&lt;="&amp;Periode_B_Fin)&gt;0,1-SUMIFS(V_Cout,V_Mag,$A109,V_Mois,"&gt;="&amp;Periode_B_Debut,V_Mois,"&lt;="&amp;Periode_B_Fin)/SUMIFS(V_CANet,V_Mag,$A109,V_Mois,"&gt;="&amp;Periode_B_Debut,V_Mois,"&lt;="&amp;Periode_B_Fin),"")</f>
        <v/>
      </c>
      <c r="AN109" s="166">
        <f>IF(AND(ISNUMBER(AL109),ISNUMBER(AM109)),(AM109-AL109)*100,"")</f>
        <v/>
      </c>
      <c r="AO109" s="165">
        <f>IF(OR(Region_Filtre="Toutes",C109=Region_Filtre),1,0)</f>
        <v/>
      </c>
      <c r="AP109" s="156">
        <f>SUMIFS(V_CANet,V_Mag,$A109,V_Ex,Exercice_Courant,V_Canal,Crit_Canal)</f>
        <v/>
      </c>
      <c r="AQ109" s="156">
        <f>SUMIFS(V_CANet,V_Mag,$A109,V_Ex,Exercice_Precedent,V_Canal,Crit_Canal)</f>
        <v/>
      </c>
      <c r="AR109" s="165">
        <f>IF(ISNUMBER(J109),RANK(J109,$J$2:$J$121,0),"")</f>
        <v/>
      </c>
      <c r="AS109" s="165">
        <f>RANK(G109,$G$2:$G$121,0)</f>
        <v/>
      </c>
      <c r="AT109" s="165">
        <f>IF(ISNUMBER(O109),RANK(O109,$O$2:$O$121,0),"")</f>
        <v/>
      </c>
      <c r="AU109" s="165">
        <f>IF(ISNUMBER(V109),RANK(V109,$V$2:$V$121,1),"")</f>
        <v/>
      </c>
      <c r="AV109" s="167">
        <f>IF(AND(AO109=1,ISNUMBER(J109)),J109+ROW()/10^9,9)</f>
        <v/>
      </c>
      <c r="AW109" s="168">
        <f>IF(ISNUMBER(AN109),AN109+ROW()/10^7,999)</f>
        <v/>
      </c>
      <c r="AX109" s="167">
        <f>IF(ISNUMBER(W109),W109+ROW()/10^9,-1)</f>
        <v/>
      </c>
      <c r="AY109" s="167">
        <f>IF(ISNUMBER(AH109),AH109+ROW()/10^9,-1)</f>
        <v/>
      </c>
      <c r="AZ109" s="165">
        <f>IF(AK109="","",SUMPRODUCT(--($AK$2:AK109&lt;&gt;"")))</f>
        <v/>
      </c>
      <c r="BA109" s="165">
        <f>IF(AND(ISNUMBER(AN109),AN109&lt;=Seuil_Derive_Marge_Pt),1,0)</f>
        <v/>
      </c>
      <c r="BB109" s="167">
        <f>IF(ISNUMBER(S109),S109+ROW()/10^9,9)</f>
        <v/>
      </c>
    </row>
    <row r="110">
      <c r="A110" s="104">
        <f>REF_MAGASINS!A110</f>
        <v/>
      </c>
      <c r="B110" s="104">
        <f>REF_MAGASINS!C110</f>
        <v/>
      </c>
      <c r="C110" s="104">
        <f>REF_MAGASINS!D110</f>
        <v/>
      </c>
      <c r="D110" s="104">
        <f>REF_MAGASINS!E110</f>
        <v/>
      </c>
      <c r="E110" s="155">
        <f>REF_MAGASINS!K110</f>
        <v/>
      </c>
      <c r="F110" s="155">
        <f>IF(REF_MAGASINS!L110="","",REF_MAGASINS!L110)</f>
        <v/>
      </c>
      <c r="G110" s="156">
        <f>SUMIFS(V_CANet,V_Mag,$A110,V_Ex,Exercice_Courant)</f>
        <v/>
      </c>
      <c r="H110" s="156">
        <f>SUMIFS(V_Cout,V_Mag,$A110,V_Ex,Exercice_Courant)</f>
        <v/>
      </c>
      <c r="I110" s="156">
        <f>G110-H110</f>
        <v/>
      </c>
      <c r="J110" s="157">
        <f>IF(G110&gt;0,I110/G110,"")</f>
        <v/>
      </c>
      <c r="K110" s="156">
        <f>SUMIFS(V_CANet,V_Mag,$A110,V_Ex,Exercice_Precedent)</f>
        <v/>
      </c>
      <c r="L110" s="157">
        <f>IF(K110&gt;0,(K110-SUMIFS(V_Cout,V_Mag,$A110,V_Ex,Exercice_Precedent))/K110,"")</f>
        <v/>
      </c>
      <c r="M110" s="158">
        <f>IF(K110&gt;0,G110/K110-1,"")</f>
        <v/>
      </c>
      <c r="N110" s="159">
        <f>SUMIFS(V_Tickets,V_Mag,$A110,V_Ex,Exercice_Courant)</f>
        <v/>
      </c>
      <c r="O110" s="160">
        <f>IF(N110&gt;0,G110/N110,"")</f>
        <v/>
      </c>
      <c r="P110" s="159">
        <f>SUMIFS(V_Jours,V_Mag,$A110,V_Ex,Exercice_Courant,V_Canal,"Sur place")</f>
        <v/>
      </c>
      <c r="Q110" s="156">
        <f>SUMIFS(B_Budget,B_Mag,$A110,B_Mois,"&gt;="&amp;Budget_Debut,B_Mois,"&lt;="&amp;Budget_Fin)</f>
        <v/>
      </c>
      <c r="R110" s="156">
        <f>SUMIFS(V_CANet,V_Mag,$A110,V_Mois,"&gt;="&amp;Budget_Debut,V_Mois,"&lt;="&amp;Budget_Fin)</f>
        <v/>
      </c>
      <c r="S110" s="161">
        <f>IF(Q110&gt;0,R110/Q110,"")</f>
        <v/>
      </c>
      <c r="T110" s="159">
        <f>SUMIFS(S_Sorties,S_Mag,$A110,S_Ex,Exercice_Courant)</f>
        <v/>
      </c>
      <c r="U110" s="159">
        <f>SUMIFS(S_Pertes,S_Mag,$A110,S_Ex,Exercice_Courant)</f>
        <v/>
      </c>
      <c r="V110" s="157">
        <f>IF(T110&gt;0,U110/T110,"")</f>
        <v/>
      </c>
      <c r="W110" s="157">
        <f>IF(SUMIFS(S_Sorties,S_Mag,$A110)&gt;0,SUMIFS(S_Pertes,S_Mag,$A110)/SUMIFS(S_Sorties,S_Mag,$A110),"")</f>
        <v/>
      </c>
      <c r="X110" s="156">
        <f>SUMIFS(AM_Reel,AM_Mag,$A110,AM_Ex,Exercice_Courant)</f>
        <v/>
      </c>
      <c r="Y110" s="156">
        <f>SUMIFS(AM_Reseau,AM_Mag,$A110,AM_Ex,Exercice_Courant)</f>
        <v/>
      </c>
      <c r="Z110" s="162">
        <f>IF(Y110&gt;0,X110/Y110-1,"")</f>
        <v/>
      </c>
      <c r="AA110" s="161">
        <f>IF(G110&gt;0,SUMIFS(V_CANet,V_Mag,$A110,V_Ex,Exercice_Courant,V_Canal,"Livraison")/G110,"")</f>
        <v/>
      </c>
      <c r="AB110" s="159">
        <f>SUMIFS(R_Salaries,R_Mag,$A110,R_Ex,Exercice_Courant)</f>
        <v/>
      </c>
      <c r="AC110" s="163">
        <f>IF(COUNTIFS(R_Mag,$A110,R_Ex,Exercice_Courant)&gt;0,AB110/COUNTIFS(R_Mag,$A110,R_Ex,Exercice_Courant),"")</f>
        <v/>
      </c>
      <c r="AD110" s="159">
        <f>SUMIFS(R_Heures,R_Mag,$A110,R_Ex,Exercice_Courant)</f>
        <v/>
      </c>
      <c r="AE110" s="164">
        <f>IF(AB110&gt;0,SUMIFS(R_Abs,R_Mag,$A110,R_Ex,Exercice_Courant)/AB110,"")</f>
        <v/>
      </c>
      <c r="AF110" s="163">
        <f>IF(AB110&gt;0,SUMIFS(R_HS,R_Mag,$A110,R_Ex,Exercice_Courant)/AB110,"")</f>
        <v/>
      </c>
      <c r="AG110" s="160">
        <f>IF(AD110&gt;0,G110/AD110,"")</f>
        <v/>
      </c>
      <c r="AH110" s="164">
        <f>IF(SUMIFS(R_Salaries,R_Mag,$A110)&gt;0,SUMIFS(R_Abs,R_Mag,$A110)/SUMIFS(R_Salaries,R_Mag,$A110),"")</f>
        <v/>
      </c>
      <c r="AI110" s="163">
        <f>IF(SUMIFS(R_Salaries,R_Mag,$A110)&gt;0,SUMIFS(R_HS,R_Mag,$A110)/SUMIFS(R_Salaries,R_Mag,$A110),"")</f>
        <v/>
      </c>
      <c r="AJ110" s="165">
        <f>IF(AND(E110&lt;=Debut_N1,OR(F110="",F110&gt;=Fin_Exercice)),1,0)</f>
        <v/>
      </c>
      <c r="AK110" s="104">
        <f>IF(E110&gt;Debut_N1,"Ouverture",IF(AND(F110&lt;&gt;"",F110&lt;=Fin_Exercice),"Fermeture",""))</f>
        <v/>
      </c>
      <c r="AL110" s="157">
        <f>IF(SUMIFS(V_CANet,V_Mag,$A110,V_Mois,"&gt;="&amp;Periode_A_Debut,V_Mois,"&lt;="&amp;Periode_A_Fin)&gt;0,1-SUMIFS(V_Cout,V_Mag,$A110,V_Mois,"&gt;="&amp;Periode_A_Debut,V_Mois,"&lt;="&amp;Periode_A_Fin)/SUMIFS(V_CANet,V_Mag,$A110,V_Mois,"&gt;="&amp;Periode_A_Debut,V_Mois,"&lt;="&amp;Periode_A_Fin),"")</f>
        <v/>
      </c>
      <c r="AM110" s="157">
        <f>IF(SUMIFS(V_CANet,V_Mag,$A110,V_Mois,"&gt;="&amp;Periode_B_Debut,V_Mois,"&lt;="&amp;Periode_B_Fin)&gt;0,1-SUMIFS(V_Cout,V_Mag,$A110,V_Mois,"&gt;="&amp;Periode_B_Debut,V_Mois,"&lt;="&amp;Periode_B_Fin)/SUMIFS(V_CANet,V_Mag,$A110,V_Mois,"&gt;="&amp;Periode_B_Debut,V_Mois,"&lt;="&amp;Periode_B_Fin),"")</f>
        <v/>
      </c>
      <c r="AN110" s="166">
        <f>IF(AND(ISNUMBER(AL110),ISNUMBER(AM110)),(AM110-AL110)*100,"")</f>
        <v/>
      </c>
      <c r="AO110" s="165">
        <f>IF(OR(Region_Filtre="Toutes",C110=Region_Filtre),1,0)</f>
        <v/>
      </c>
      <c r="AP110" s="156">
        <f>SUMIFS(V_CANet,V_Mag,$A110,V_Ex,Exercice_Courant,V_Canal,Crit_Canal)</f>
        <v/>
      </c>
      <c r="AQ110" s="156">
        <f>SUMIFS(V_CANet,V_Mag,$A110,V_Ex,Exercice_Precedent,V_Canal,Crit_Canal)</f>
        <v/>
      </c>
      <c r="AR110" s="165">
        <f>IF(ISNUMBER(J110),RANK(J110,$J$2:$J$121,0),"")</f>
        <v/>
      </c>
      <c r="AS110" s="165">
        <f>RANK(G110,$G$2:$G$121,0)</f>
        <v/>
      </c>
      <c r="AT110" s="165">
        <f>IF(ISNUMBER(O110),RANK(O110,$O$2:$O$121,0),"")</f>
        <v/>
      </c>
      <c r="AU110" s="165">
        <f>IF(ISNUMBER(V110),RANK(V110,$V$2:$V$121,1),"")</f>
        <v/>
      </c>
      <c r="AV110" s="167">
        <f>IF(AND(AO110=1,ISNUMBER(J110)),J110+ROW()/10^9,9)</f>
        <v/>
      </c>
      <c r="AW110" s="168">
        <f>IF(ISNUMBER(AN110),AN110+ROW()/10^7,999)</f>
        <v/>
      </c>
      <c r="AX110" s="167">
        <f>IF(ISNUMBER(W110),W110+ROW()/10^9,-1)</f>
        <v/>
      </c>
      <c r="AY110" s="167">
        <f>IF(ISNUMBER(AH110),AH110+ROW()/10^9,-1)</f>
        <v/>
      </c>
      <c r="AZ110" s="165">
        <f>IF(AK110="","",SUMPRODUCT(--($AK$2:AK110&lt;&gt;"")))</f>
        <v/>
      </c>
      <c r="BA110" s="165">
        <f>IF(AND(ISNUMBER(AN110),AN110&lt;=Seuil_Derive_Marge_Pt),1,0)</f>
        <v/>
      </c>
      <c r="BB110" s="167">
        <f>IF(ISNUMBER(S110),S110+ROW()/10^9,9)</f>
        <v/>
      </c>
    </row>
    <row r="111">
      <c r="A111" s="104">
        <f>REF_MAGASINS!A111</f>
        <v/>
      </c>
      <c r="B111" s="104">
        <f>REF_MAGASINS!C111</f>
        <v/>
      </c>
      <c r="C111" s="104">
        <f>REF_MAGASINS!D111</f>
        <v/>
      </c>
      <c r="D111" s="104">
        <f>REF_MAGASINS!E111</f>
        <v/>
      </c>
      <c r="E111" s="155">
        <f>REF_MAGASINS!K111</f>
        <v/>
      </c>
      <c r="F111" s="155">
        <f>IF(REF_MAGASINS!L111="","",REF_MAGASINS!L111)</f>
        <v/>
      </c>
      <c r="G111" s="156">
        <f>SUMIFS(V_CANet,V_Mag,$A111,V_Ex,Exercice_Courant)</f>
        <v/>
      </c>
      <c r="H111" s="156">
        <f>SUMIFS(V_Cout,V_Mag,$A111,V_Ex,Exercice_Courant)</f>
        <v/>
      </c>
      <c r="I111" s="156">
        <f>G111-H111</f>
        <v/>
      </c>
      <c r="J111" s="157">
        <f>IF(G111&gt;0,I111/G111,"")</f>
        <v/>
      </c>
      <c r="K111" s="156">
        <f>SUMIFS(V_CANet,V_Mag,$A111,V_Ex,Exercice_Precedent)</f>
        <v/>
      </c>
      <c r="L111" s="157">
        <f>IF(K111&gt;0,(K111-SUMIFS(V_Cout,V_Mag,$A111,V_Ex,Exercice_Precedent))/K111,"")</f>
        <v/>
      </c>
      <c r="M111" s="158">
        <f>IF(K111&gt;0,G111/K111-1,"")</f>
        <v/>
      </c>
      <c r="N111" s="159">
        <f>SUMIFS(V_Tickets,V_Mag,$A111,V_Ex,Exercice_Courant)</f>
        <v/>
      </c>
      <c r="O111" s="160">
        <f>IF(N111&gt;0,G111/N111,"")</f>
        <v/>
      </c>
      <c r="P111" s="159">
        <f>SUMIFS(V_Jours,V_Mag,$A111,V_Ex,Exercice_Courant,V_Canal,"Sur place")</f>
        <v/>
      </c>
      <c r="Q111" s="156">
        <f>SUMIFS(B_Budget,B_Mag,$A111,B_Mois,"&gt;="&amp;Budget_Debut,B_Mois,"&lt;="&amp;Budget_Fin)</f>
        <v/>
      </c>
      <c r="R111" s="156">
        <f>SUMIFS(V_CANet,V_Mag,$A111,V_Mois,"&gt;="&amp;Budget_Debut,V_Mois,"&lt;="&amp;Budget_Fin)</f>
        <v/>
      </c>
      <c r="S111" s="161">
        <f>IF(Q111&gt;0,R111/Q111,"")</f>
        <v/>
      </c>
      <c r="T111" s="159">
        <f>SUMIFS(S_Sorties,S_Mag,$A111,S_Ex,Exercice_Courant)</f>
        <v/>
      </c>
      <c r="U111" s="159">
        <f>SUMIFS(S_Pertes,S_Mag,$A111,S_Ex,Exercice_Courant)</f>
        <v/>
      </c>
      <c r="V111" s="157">
        <f>IF(T111&gt;0,U111/T111,"")</f>
        <v/>
      </c>
      <c r="W111" s="157">
        <f>IF(SUMIFS(S_Sorties,S_Mag,$A111)&gt;0,SUMIFS(S_Pertes,S_Mag,$A111)/SUMIFS(S_Sorties,S_Mag,$A111),"")</f>
        <v/>
      </c>
      <c r="X111" s="156">
        <f>SUMIFS(AM_Reel,AM_Mag,$A111,AM_Ex,Exercice_Courant)</f>
        <v/>
      </c>
      <c r="Y111" s="156">
        <f>SUMIFS(AM_Reseau,AM_Mag,$A111,AM_Ex,Exercice_Courant)</f>
        <v/>
      </c>
      <c r="Z111" s="162">
        <f>IF(Y111&gt;0,X111/Y111-1,"")</f>
        <v/>
      </c>
      <c r="AA111" s="161">
        <f>IF(G111&gt;0,SUMIFS(V_CANet,V_Mag,$A111,V_Ex,Exercice_Courant,V_Canal,"Livraison")/G111,"")</f>
        <v/>
      </c>
      <c r="AB111" s="159">
        <f>SUMIFS(R_Salaries,R_Mag,$A111,R_Ex,Exercice_Courant)</f>
        <v/>
      </c>
      <c r="AC111" s="163">
        <f>IF(COUNTIFS(R_Mag,$A111,R_Ex,Exercice_Courant)&gt;0,AB111/COUNTIFS(R_Mag,$A111,R_Ex,Exercice_Courant),"")</f>
        <v/>
      </c>
      <c r="AD111" s="159">
        <f>SUMIFS(R_Heures,R_Mag,$A111,R_Ex,Exercice_Courant)</f>
        <v/>
      </c>
      <c r="AE111" s="164">
        <f>IF(AB111&gt;0,SUMIFS(R_Abs,R_Mag,$A111,R_Ex,Exercice_Courant)/AB111,"")</f>
        <v/>
      </c>
      <c r="AF111" s="163">
        <f>IF(AB111&gt;0,SUMIFS(R_HS,R_Mag,$A111,R_Ex,Exercice_Courant)/AB111,"")</f>
        <v/>
      </c>
      <c r="AG111" s="160">
        <f>IF(AD111&gt;0,G111/AD111,"")</f>
        <v/>
      </c>
      <c r="AH111" s="164">
        <f>IF(SUMIFS(R_Salaries,R_Mag,$A111)&gt;0,SUMIFS(R_Abs,R_Mag,$A111)/SUMIFS(R_Salaries,R_Mag,$A111),"")</f>
        <v/>
      </c>
      <c r="AI111" s="163">
        <f>IF(SUMIFS(R_Salaries,R_Mag,$A111)&gt;0,SUMIFS(R_HS,R_Mag,$A111)/SUMIFS(R_Salaries,R_Mag,$A111),"")</f>
        <v/>
      </c>
      <c r="AJ111" s="165">
        <f>IF(AND(E111&lt;=Debut_N1,OR(F111="",F111&gt;=Fin_Exercice)),1,0)</f>
        <v/>
      </c>
      <c r="AK111" s="104">
        <f>IF(E111&gt;Debut_N1,"Ouverture",IF(AND(F111&lt;&gt;"",F111&lt;=Fin_Exercice),"Fermeture",""))</f>
        <v/>
      </c>
      <c r="AL111" s="157">
        <f>IF(SUMIFS(V_CANet,V_Mag,$A111,V_Mois,"&gt;="&amp;Periode_A_Debut,V_Mois,"&lt;="&amp;Periode_A_Fin)&gt;0,1-SUMIFS(V_Cout,V_Mag,$A111,V_Mois,"&gt;="&amp;Periode_A_Debut,V_Mois,"&lt;="&amp;Periode_A_Fin)/SUMIFS(V_CANet,V_Mag,$A111,V_Mois,"&gt;="&amp;Periode_A_Debut,V_Mois,"&lt;="&amp;Periode_A_Fin),"")</f>
        <v/>
      </c>
      <c r="AM111" s="157">
        <f>IF(SUMIFS(V_CANet,V_Mag,$A111,V_Mois,"&gt;="&amp;Periode_B_Debut,V_Mois,"&lt;="&amp;Periode_B_Fin)&gt;0,1-SUMIFS(V_Cout,V_Mag,$A111,V_Mois,"&gt;="&amp;Periode_B_Debut,V_Mois,"&lt;="&amp;Periode_B_Fin)/SUMIFS(V_CANet,V_Mag,$A111,V_Mois,"&gt;="&amp;Periode_B_Debut,V_Mois,"&lt;="&amp;Periode_B_Fin),"")</f>
        <v/>
      </c>
      <c r="AN111" s="166">
        <f>IF(AND(ISNUMBER(AL111),ISNUMBER(AM111)),(AM111-AL111)*100,"")</f>
        <v/>
      </c>
      <c r="AO111" s="165">
        <f>IF(OR(Region_Filtre="Toutes",C111=Region_Filtre),1,0)</f>
        <v/>
      </c>
      <c r="AP111" s="156">
        <f>SUMIFS(V_CANet,V_Mag,$A111,V_Ex,Exercice_Courant,V_Canal,Crit_Canal)</f>
        <v/>
      </c>
      <c r="AQ111" s="156">
        <f>SUMIFS(V_CANet,V_Mag,$A111,V_Ex,Exercice_Precedent,V_Canal,Crit_Canal)</f>
        <v/>
      </c>
      <c r="AR111" s="165">
        <f>IF(ISNUMBER(J111),RANK(J111,$J$2:$J$121,0),"")</f>
        <v/>
      </c>
      <c r="AS111" s="165">
        <f>RANK(G111,$G$2:$G$121,0)</f>
        <v/>
      </c>
      <c r="AT111" s="165">
        <f>IF(ISNUMBER(O111),RANK(O111,$O$2:$O$121,0),"")</f>
        <v/>
      </c>
      <c r="AU111" s="165">
        <f>IF(ISNUMBER(V111),RANK(V111,$V$2:$V$121,1),"")</f>
        <v/>
      </c>
      <c r="AV111" s="167">
        <f>IF(AND(AO111=1,ISNUMBER(J111)),J111+ROW()/10^9,9)</f>
        <v/>
      </c>
      <c r="AW111" s="168">
        <f>IF(ISNUMBER(AN111),AN111+ROW()/10^7,999)</f>
        <v/>
      </c>
      <c r="AX111" s="167">
        <f>IF(ISNUMBER(W111),W111+ROW()/10^9,-1)</f>
        <v/>
      </c>
      <c r="AY111" s="167">
        <f>IF(ISNUMBER(AH111),AH111+ROW()/10^9,-1)</f>
        <v/>
      </c>
      <c r="AZ111" s="165">
        <f>IF(AK111="","",SUMPRODUCT(--($AK$2:AK111&lt;&gt;"")))</f>
        <v/>
      </c>
      <c r="BA111" s="165">
        <f>IF(AND(ISNUMBER(AN111),AN111&lt;=Seuil_Derive_Marge_Pt),1,0)</f>
        <v/>
      </c>
      <c r="BB111" s="167">
        <f>IF(ISNUMBER(S111),S111+ROW()/10^9,9)</f>
        <v/>
      </c>
    </row>
    <row r="112">
      <c r="A112" s="104">
        <f>REF_MAGASINS!A112</f>
        <v/>
      </c>
      <c r="B112" s="104">
        <f>REF_MAGASINS!C112</f>
        <v/>
      </c>
      <c r="C112" s="104">
        <f>REF_MAGASINS!D112</f>
        <v/>
      </c>
      <c r="D112" s="104">
        <f>REF_MAGASINS!E112</f>
        <v/>
      </c>
      <c r="E112" s="155">
        <f>REF_MAGASINS!K112</f>
        <v/>
      </c>
      <c r="F112" s="155">
        <f>IF(REF_MAGASINS!L112="","",REF_MAGASINS!L112)</f>
        <v/>
      </c>
      <c r="G112" s="156">
        <f>SUMIFS(V_CANet,V_Mag,$A112,V_Ex,Exercice_Courant)</f>
        <v/>
      </c>
      <c r="H112" s="156">
        <f>SUMIFS(V_Cout,V_Mag,$A112,V_Ex,Exercice_Courant)</f>
        <v/>
      </c>
      <c r="I112" s="156">
        <f>G112-H112</f>
        <v/>
      </c>
      <c r="J112" s="157">
        <f>IF(G112&gt;0,I112/G112,"")</f>
        <v/>
      </c>
      <c r="K112" s="156">
        <f>SUMIFS(V_CANet,V_Mag,$A112,V_Ex,Exercice_Precedent)</f>
        <v/>
      </c>
      <c r="L112" s="157">
        <f>IF(K112&gt;0,(K112-SUMIFS(V_Cout,V_Mag,$A112,V_Ex,Exercice_Precedent))/K112,"")</f>
        <v/>
      </c>
      <c r="M112" s="158">
        <f>IF(K112&gt;0,G112/K112-1,"")</f>
        <v/>
      </c>
      <c r="N112" s="159">
        <f>SUMIFS(V_Tickets,V_Mag,$A112,V_Ex,Exercice_Courant)</f>
        <v/>
      </c>
      <c r="O112" s="160">
        <f>IF(N112&gt;0,G112/N112,"")</f>
        <v/>
      </c>
      <c r="P112" s="159">
        <f>SUMIFS(V_Jours,V_Mag,$A112,V_Ex,Exercice_Courant,V_Canal,"Sur place")</f>
        <v/>
      </c>
      <c r="Q112" s="156">
        <f>SUMIFS(B_Budget,B_Mag,$A112,B_Mois,"&gt;="&amp;Budget_Debut,B_Mois,"&lt;="&amp;Budget_Fin)</f>
        <v/>
      </c>
      <c r="R112" s="156">
        <f>SUMIFS(V_CANet,V_Mag,$A112,V_Mois,"&gt;="&amp;Budget_Debut,V_Mois,"&lt;="&amp;Budget_Fin)</f>
        <v/>
      </c>
      <c r="S112" s="161">
        <f>IF(Q112&gt;0,R112/Q112,"")</f>
        <v/>
      </c>
      <c r="T112" s="159">
        <f>SUMIFS(S_Sorties,S_Mag,$A112,S_Ex,Exercice_Courant)</f>
        <v/>
      </c>
      <c r="U112" s="159">
        <f>SUMIFS(S_Pertes,S_Mag,$A112,S_Ex,Exercice_Courant)</f>
        <v/>
      </c>
      <c r="V112" s="157">
        <f>IF(T112&gt;0,U112/T112,"")</f>
        <v/>
      </c>
      <c r="W112" s="157">
        <f>IF(SUMIFS(S_Sorties,S_Mag,$A112)&gt;0,SUMIFS(S_Pertes,S_Mag,$A112)/SUMIFS(S_Sorties,S_Mag,$A112),"")</f>
        <v/>
      </c>
      <c r="X112" s="156">
        <f>SUMIFS(AM_Reel,AM_Mag,$A112,AM_Ex,Exercice_Courant)</f>
        <v/>
      </c>
      <c r="Y112" s="156">
        <f>SUMIFS(AM_Reseau,AM_Mag,$A112,AM_Ex,Exercice_Courant)</f>
        <v/>
      </c>
      <c r="Z112" s="162">
        <f>IF(Y112&gt;0,X112/Y112-1,"")</f>
        <v/>
      </c>
      <c r="AA112" s="161">
        <f>IF(G112&gt;0,SUMIFS(V_CANet,V_Mag,$A112,V_Ex,Exercice_Courant,V_Canal,"Livraison")/G112,"")</f>
        <v/>
      </c>
      <c r="AB112" s="159">
        <f>SUMIFS(R_Salaries,R_Mag,$A112,R_Ex,Exercice_Courant)</f>
        <v/>
      </c>
      <c r="AC112" s="163">
        <f>IF(COUNTIFS(R_Mag,$A112,R_Ex,Exercice_Courant)&gt;0,AB112/COUNTIFS(R_Mag,$A112,R_Ex,Exercice_Courant),"")</f>
        <v/>
      </c>
      <c r="AD112" s="159">
        <f>SUMIFS(R_Heures,R_Mag,$A112,R_Ex,Exercice_Courant)</f>
        <v/>
      </c>
      <c r="AE112" s="164">
        <f>IF(AB112&gt;0,SUMIFS(R_Abs,R_Mag,$A112,R_Ex,Exercice_Courant)/AB112,"")</f>
        <v/>
      </c>
      <c r="AF112" s="163">
        <f>IF(AB112&gt;0,SUMIFS(R_HS,R_Mag,$A112,R_Ex,Exercice_Courant)/AB112,"")</f>
        <v/>
      </c>
      <c r="AG112" s="160">
        <f>IF(AD112&gt;0,G112/AD112,"")</f>
        <v/>
      </c>
      <c r="AH112" s="164">
        <f>IF(SUMIFS(R_Salaries,R_Mag,$A112)&gt;0,SUMIFS(R_Abs,R_Mag,$A112)/SUMIFS(R_Salaries,R_Mag,$A112),"")</f>
        <v/>
      </c>
      <c r="AI112" s="163">
        <f>IF(SUMIFS(R_Salaries,R_Mag,$A112)&gt;0,SUMIFS(R_HS,R_Mag,$A112)/SUMIFS(R_Salaries,R_Mag,$A112),"")</f>
        <v/>
      </c>
      <c r="AJ112" s="165">
        <f>IF(AND(E112&lt;=Debut_N1,OR(F112="",F112&gt;=Fin_Exercice)),1,0)</f>
        <v/>
      </c>
      <c r="AK112" s="104">
        <f>IF(E112&gt;Debut_N1,"Ouverture",IF(AND(F112&lt;&gt;"",F112&lt;=Fin_Exercice),"Fermeture",""))</f>
        <v/>
      </c>
      <c r="AL112" s="157">
        <f>IF(SUMIFS(V_CANet,V_Mag,$A112,V_Mois,"&gt;="&amp;Periode_A_Debut,V_Mois,"&lt;="&amp;Periode_A_Fin)&gt;0,1-SUMIFS(V_Cout,V_Mag,$A112,V_Mois,"&gt;="&amp;Periode_A_Debut,V_Mois,"&lt;="&amp;Periode_A_Fin)/SUMIFS(V_CANet,V_Mag,$A112,V_Mois,"&gt;="&amp;Periode_A_Debut,V_Mois,"&lt;="&amp;Periode_A_Fin),"")</f>
        <v/>
      </c>
      <c r="AM112" s="157">
        <f>IF(SUMIFS(V_CANet,V_Mag,$A112,V_Mois,"&gt;="&amp;Periode_B_Debut,V_Mois,"&lt;="&amp;Periode_B_Fin)&gt;0,1-SUMIFS(V_Cout,V_Mag,$A112,V_Mois,"&gt;="&amp;Periode_B_Debut,V_Mois,"&lt;="&amp;Periode_B_Fin)/SUMIFS(V_CANet,V_Mag,$A112,V_Mois,"&gt;="&amp;Periode_B_Debut,V_Mois,"&lt;="&amp;Periode_B_Fin),"")</f>
        <v/>
      </c>
      <c r="AN112" s="166">
        <f>IF(AND(ISNUMBER(AL112),ISNUMBER(AM112)),(AM112-AL112)*100,"")</f>
        <v/>
      </c>
      <c r="AO112" s="165">
        <f>IF(OR(Region_Filtre="Toutes",C112=Region_Filtre),1,0)</f>
        <v/>
      </c>
      <c r="AP112" s="156">
        <f>SUMIFS(V_CANet,V_Mag,$A112,V_Ex,Exercice_Courant,V_Canal,Crit_Canal)</f>
        <v/>
      </c>
      <c r="AQ112" s="156">
        <f>SUMIFS(V_CANet,V_Mag,$A112,V_Ex,Exercice_Precedent,V_Canal,Crit_Canal)</f>
        <v/>
      </c>
      <c r="AR112" s="165">
        <f>IF(ISNUMBER(J112),RANK(J112,$J$2:$J$121,0),"")</f>
        <v/>
      </c>
      <c r="AS112" s="165">
        <f>RANK(G112,$G$2:$G$121,0)</f>
        <v/>
      </c>
      <c r="AT112" s="165">
        <f>IF(ISNUMBER(O112),RANK(O112,$O$2:$O$121,0),"")</f>
        <v/>
      </c>
      <c r="AU112" s="165">
        <f>IF(ISNUMBER(V112),RANK(V112,$V$2:$V$121,1),"")</f>
        <v/>
      </c>
      <c r="AV112" s="167">
        <f>IF(AND(AO112=1,ISNUMBER(J112)),J112+ROW()/10^9,9)</f>
        <v/>
      </c>
      <c r="AW112" s="168">
        <f>IF(ISNUMBER(AN112),AN112+ROW()/10^7,999)</f>
        <v/>
      </c>
      <c r="AX112" s="167">
        <f>IF(ISNUMBER(W112),W112+ROW()/10^9,-1)</f>
        <v/>
      </c>
      <c r="AY112" s="167">
        <f>IF(ISNUMBER(AH112),AH112+ROW()/10^9,-1)</f>
        <v/>
      </c>
      <c r="AZ112" s="165">
        <f>IF(AK112="","",SUMPRODUCT(--($AK$2:AK112&lt;&gt;"")))</f>
        <v/>
      </c>
      <c r="BA112" s="165">
        <f>IF(AND(ISNUMBER(AN112),AN112&lt;=Seuil_Derive_Marge_Pt),1,0)</f>
        <v/>
      </c>
      <c r="BB112" s="167">
        <f>IF(ISNUMBER(S112),S112+ROW()/10^9,9)</f>
        <v/>
      </c>
    </row>
    <row r="113">
      <c r="A113" s="104">
        <f>REF_MAGASINS!A113</f>
        <v/>
      </c>
      <c r="B113" s="104">
        <f>REF_MAGASINS!C113</f>
        <v/>
      </c>
      <c r="C113" s="104">
        <f>REF_MAGASINS!D113</f>
        <v/>
      </c>
      <c r="D113" s="104">
        <f>REF_MAGASINS!E113</f>
        <v/>
      </c>
      <c r="E113" s="155">
        <f>REF_MAGASINS!K113</f>
        <v/>
      </c>
      <c r="F113" s="155">
        <f>IF(REF_MAGASINS!L113="","",REF_MAGASINS!L113)</f>
        <v/>
      </c>
      <c r="G113" s="156">
        <f>SUMIFS(V_CANet,V_Mag,$A113,V_Ex,Exercice_Courant)</f>
        <v/>
      </c>
      <c r="H113" s="156">
        <f>SUMIFS(V_Cout,V_Mag,$A113,V_Ex,Exercice_Courant)</f>
        <v/>
      </c>
      <c r="I113" s="156">
        <f>G113-H113</f>
        <v/>
      </c>
      <c r="J113" s="157">
        <f>IF(G113&gt;0,I113/G113,"")</f>
        <v/>
      </c>
      <c r="K113" s="156">
        <f>SUMIFS(V_CANet,V_Mag,$A113,V_Ex,Exercice_Precedent)</f>
        <v/>
      </c>
      <c r="L113" s="157">
        <f>IF(K113&gt;0,(K113-SUMIFS(V_Cout,V_Mag,$A113,V_Ex,Exercice_Precedent))/K113,"")</f>
        <v/>
      </c>
      <c r="M113" s="158">
        <f>IF(K113&gt;0,G113/K113-1,"")</f>
        <v/>
      </c>
      <c r="N113" s="159">
        <f>SUMIFS(V_Tickets,V_Mag,$A113,V_Ex,Exercice_Courant)</f>
        <v/>
      </c>
      <c r="O113" s="160">
        <f>IF(N113&gt;0,G113/N113,"")</f>
        <v/>
      </c>
      <c r="P113" s="159">
        <f>SUMIFS(V_Jours,V_Mag,$A113,V_Ex,Exercice_Courant,V_Canal,"Sur place")</f>
        <v/>
      </c>
      <c r="Q113" s="156">
        <f>SUMIFS(B_Budget,B_Mag,$A113,B_Mois,"&gt;="&amp;Budget_Debut,B_Mois,"&lt;="&amp;Budget_Fin)</f>
        <v/>
      </c>
      <c r="R113" s="156">
        <f>SUMIFS(V_CANet,V_Mag,$A113,V_Mois,"&gt;="&amp;Budget_Debut,V_Mois,"&lt;="&amp;Budget_Fin)</f>
        <v/>
      </c>
      <c r="S113" s="161">
        <f>IF(Q113&gt;0,R113/Q113,"")</f>
        <v/>
      </c>
      <c r="T113" s="159">
        <f>SUMIFS(S_Sorties,S_Mag,$A113,S_Ex,Exercice_Courant)</f>
        <v/>
      </c>
      <c r="U113" s="159">
        <f>SUMIFS(S_Pertes,S_Mag,$A113,S_Ex,Exercice_Courant)</f>
        <v/>
      </c>
      <c r="V113" s="157">
        <f>IF(T113&gt;0,U113/T113,"")</f>
        <v/>
      </c>
      <c r="W113" s="157">
        <f>IF(SUMIFS(S_Sorties,S_Mag,$A113)&gt;0,SUMIFS(S_Pertes,S_Mag,$A113)/SUMIFS(S_Sorties,S_Mag,$A113),"")</f>
        <v/>
      </c>
      <c r="X113" s="156">
        <f>SUMIFS(AM_Reel,AM_Mag,$A113,AM_Ex,Exercice_Courant)</f>
        <v/>
      </c>
      <c r="Y113" s="156">
        <f>SUMIFS(AM_Reseau,AM_Mag,$A113,AM_Ex,Exercice_Courant)</f>
        <v/>
      </c>
      <c r="Z113" s="162">
        <f>IF(Y113&gt;0,X113/Y113-1,"")</f>
        <v/>
      </c>
      <c r="AA113" s="161">
        <f>IF(G113&gt;0,SUMIFS(V_CANet,V_Mag,$A113,V_Ex,Exercice_Courant,V_Canal,"Livraison")/G113,"")</f>
        <v/>
      </c>
      <c r="AB113" s="159">
        <f>SUMIFS(R_Salaries,R_Mag,$A113,R_Ex,Exercice_Courant)</f>
        <v/>
      </c>
      <c r="AC113" s="163">
        <f>IF(COUNTIFS(R_Mag,$A113,R_Ex,Exercice_Courant)&gt;0,AB113/COUNTIFS(R_Mag,$A113,R_Ex,Exercice_Courant),"")</f>
        <v/>
      </c>
      <c r="AD113" s="159">
        <f>SUMIFS(R_Heures,R_Mag,$A113,R_Ex,Exercice_Courant)</f>
        <v/>
      </c>
      <c r="AE113" s="164">
        <f>IF(AB113&gt;0,SUMIFS(R_Abs,R_Mag,$A113,R_Ex,Exercice_Courant)/AB113,"")</f>
        <v/>
      </c>
      <c r="AF113" s="163">
        <f>IF(AB113&gt;0,SUMIFS(R_HS,R_Mag,$A113,R_Ex,Exercice_Courant)/AB113,"")</f>
        <v/>
      </c>
      <c r="AG113" s="160">
        <f>IF(AD113&gt;0,G113/AD113,"")</f>
        <v/>
      </c>
      <c r="AH113" s="164">
        <f>IF(SUMIFS(R_Salaries,R_Mag,$A113)&gt;0,SUMIFS(R_Abs,R_Mag,$A113)/SUMIFS(R_Salaries,R_Mag,$A113),"")</f>
        <v/>
      </c>
      <c r="AI113" s="163">
        <f>IF(SUMIFS(R_Salaries,R_Mag,$A113)&gt;0,SUMIFS(R_HS,R_Mag,$A113)/SUMIFS(R_Salaries,R_Mag,$A113),"")</f>
        <v/>
      </c>
      <c r="AJ113" s="165">
        <f>IF(AND(E113&lt;=Debut_N1,OR(F113="",F113&gt;=Fin_Exercice)),1,0)</f>
        <v/>
      </c>
      <c r="AK113" s="104">
        <f>IF(E113&gt;Debut_N1,"Ouverture",IF(AND(F113&lt;&gt;"",F113&lt;=Fin_Exercice),"Fermeture",""))</f>
        <v/>
      </c>
      <c r="AL113" s="157">
        <f>IF(SUMIFS(V_CANet,V_Mag,$A113,V_Mois,"&gt;="&amp;Periode_A_Debut,V_Mois,"&lt;="&amp;Periode_A_Fin)&gt;0,1-SUMIFS(V_Cout,V_Mag,$A113,V_Mois,"&gt;="&amp;Periode_A_Debut,V_Mois,"&lt;="&amp;Periode_A_Fin)/SUMIFS(V_CANet,V_Mag,$A113,V_Mois,"&gt;="&amp;Periode_A_Debut,V_Mois,"&lt;="&amp;Periode_A_Fin),"")</f>
        <v/>
      </c>
      <c r="AM113" s="157">
        <f>IF(SUMIFS(V_CANet,V_Mag,$A113,V_Mois,"&gt;="&amp;Periode_B_Debut,V_Mois,"&lt;="&amp;Periode_B_Fin)&gt;0,1-SUMIFS(V_Cout,V_Mag,$A113,V_Mois,"&gt;="&amp;Periode_B_Debut,V_Mois,"&lt;="&amp;Periode_B_Fin)/SUMIFS(V_CANet,V_Mag,$A113,V_Mois,"&gt;="&amp;Periode_B_Debut,V_Mois,"&lt;="&amp;Periode_B_Fin),"")</f>
        <v/>
      </c>
      <c r="AN113" s="166">
        <f>IF(AND(ISNUMBER(AL113),ISNUMBER(AM113)),(AM113-AL113)*100,"")</f>
        <v/>
      </c>
      <c r="AO113" s="165">
        <f>IF(OR(Region_Filtre="Toutes",C113=Region_Filtre),1,0)</f>
        <v/>
      </c>
      <c r="AP113" s="156">
        <f>SUMIFS(V_CANet,V_Mag,$A113,V_Ex,Exercice_Courant,V_Canal,Crit_Canal)</f>
        <v/>
      </c>
      <c r="AQ113" s="156">
        <f>SUMIFS(V_CANet,V_Mag,$A113,V_Ex,Exercice_Precedent,V_Canal,Crit_Canal)</f>
        <v/>
      </c>
      <c r="AR113" s="165">
        <f>IF(ISNUMBER(J113),RANK(J113,$J$2:$J$121,0),"")</f>
        <v/>
      </c>
      <c r="AS113" s="165">
        <f>RANK(G113,$G$2:$G$121,0)</f>
        <v/>
      </c>
      <c r="AT113" s="165">
        <f>IF(ISNUMBER(O113),RANK(O113,$O$2:$O$121,0),"")</f>
        <v/>
      </c>
      <c r="AU113" s="165">
        <f>IF(ISNUMBER(V113),RANK(V113,$V$2:$V$121,1),"")</f>
        <v/>
      </c>
      <c r="AV113" s="167">
        <f>IF(AND(AO113=1,ISNUMBER(J113)),J113+ROW()/10^9,9)</f>
        <v/>
      </c>
      <c r="AW113" s="168">
        <f>IF(ISNUMBER(AN113),AN113+ROW()/10^7,999)</f>
        <v/>
      </c>
      <c r="AX113" s="167">
        <f>IF(ISNUMBER(W113),W113+ROW()/10^9,-1)</f>
        <v/>
      </c>
      <c r="AY113" s="167">
        <f>IF(ISNUMBER(AH113),AH113+ROW()/10^9,-1)</f>
        <v/>
      </c>
      <c r="AZ113" s="165">
        <f>IF(AK113="","",SUMPRODUCT(--($AK$2:AK113&lt;&gt;"")))</f>
        <v/>
      </c>
      <c r="BA113" s="165">
        <f>IF(AND(ISNUMBER(AN113),AN113&lt;=Seuil_Derive_Marge_Pt),1,0)</f>
        <v/>
      </c>
      <c r="BB113" s="167">
        <f>IF(ISNUMBER(S113),S113+ROW()/10^9,9)</f>
        <v/>
      </c>
    </row>
    <row r="114">
      <c r="A114" s="104">
        <f>REF_MAGASINS!A114</f>
        <v/>
      </c>
      <c r="B114" s="104">
        <f>REF_MAGASINS!C114</f>
        <v/>
      </c>
      <c r="C114" s="104">
        <f>REF_MAGASINS!D114</f>
        <v/>
      </c>
      <c r="D114" s="104">
        <f>REF_MAGASINS!E114</f>
        <v/>
      </c>
      <c r="E114" s="155">
        <f>REF_MAGASINS!K114</f>
        <v/>
      </c>
      <c r="F114" s="155">
        <f>IF(REF_MAGASINS!L114="","",REF_MAGASINS!L114)</f>
        <v/>
      </c>
      <c r="G114" s="156">
        <f>SUMIFS(V_CANet,V_Mag,$A114,V_Ex,Exercice_Courant)</f>
        <v/>
      </c>
      <c r="H114" s="156">
        <f>SUMIFS(V_Cout,V_Mag,$A114,V_Ex,Exercice_Courant)</f>
        <v/>
      </c>
      <c r="I114" s="156">
        <f>G114-H114</f>
        <v/>
      </c>
      <c r="J114" s="157">
        <f>IF(G114&gt;0,I114/G114,"")</f>
        <v/>
      </c>
      <c r="K114" s="156">
        <f>SUMIFS(V_CANet,V_Mag,$A114,V_Ex,Exercice_Precedent)</f>
        <v/>
      </c>
      <c r="L114" s="157">
        <f>IF(K114&gt;0,(K114-SUMIFS(V_Cout,V_Mag,$A114,V_Ex,Exercice_Precedent))/K114,"")</f>
        <v/>
      </c>
      <c r="M114" s="158">
        <f>IF(K114&gt;0,G114/K114-1,"")</f>
        <v/>
      </c>
      <c r="N114" s="159">
        <f>SUMIFS(V_Tickets,V_Mag,$A114,V_Ex,Exercice_Courant)</f>
        <v/>
      </c>
      <c r="O114" s="160">
        <f>IF(N114&gt;0,G114/N114,"")</f>
        <v/>
      </c>
      <c r="P114" s="159">
        <f>SUMIFS(V_Jours,V_Mag,$A114,V_Ex,Exercice_Courant,V_Canal,"Sur place")</f>
        <v/>
      </c>
      <c r="Q114" s="156">
        <f>SUMIFS(B_Budget,B_Mag,$A114,B_Mois,"&gt;="&amp;Budget_Debut,B_Mois,"&lt;="&amp;Budget_Fin)</f>
        <v/>
      </c>
      <c r="R114" s="156">
        <f>SUMIFS(V_CANet,V_Mag,$A114,V_Mois,"&gt;="&amp;Budget_Debut,V_Mois,"&lt;="&amp;Budget_Fin)</f>
        <v/>
      </c>
      <c r="S114" s="161">
        <f>IF(Q114&gt;0,R114/Q114,"")</f>
        <v/>
      </c>
      <c r="T114" s="159">
        <f>SUMIFS(S_Sorties,S_Mag,$A114,S_Ex,Exercice_Courant)</f>
        <v/>
      </c>
      <c r="U114" s="159">
        <f>SUMIFS(S_Pertes,S_Mag,$A114,S_Ex,Exercice_Courant)</f>
        <v/>
      </c>
      <c r="V114" s="157">
        <f>IF(T114&gt;0,U114/T114,"")</f>
        <v/>
      </c>
      <c r="W114" s="157">
        <f>IF(SUMIFS(S_Sorties,S_Mag,$A114)&gt;0,SUMIFS(S_Pertes,S_Mag,$A114)/SUMIFS(S_Sorties,S_Mag,$A114),"")</f>
        <v/>
      </c>
      <c r="X114" s="156">
        <f>SUMIFS(AM_Reel,AM_Mag,$A114,AM_Ex,Exercice_Courant)</f>
        <v/>
      </c>
      <c r="Y114" s="156">
        <f>SUMIFS(AM_Reseau,AM_Mag,$A114,AM_Ex,Exercice_Courant)</f>
        <v/>
      </c>
      <c r="Z114" s="162">
        <f>IF(Y114&gt;0,X114/Y114-1,"")</f>
        <v/>
      </c>
      <c r="AA114" s="161">
        <f>IF(G114&gt;0,SUMIFS(V_CANet,V_Mag,$A114,V_Ex,Exercice_Courant,V_Canal,"Livraison")/G114,"")</f>
        <v/>
      </c>
      <c r="AB114" s="159">
        <f>SUMIFS(R_Salaries,R_Mag,$A114,R_Ex,Exercice_Courant)</f>
        <v/>
      </c>
      <c r="AC114" s="163">
        <f>IF(COUNTIFS(R_Mag,$A114,R_Ex,Exercice_Courant)&gt;0,AB114/COUNTIFS(R_Mag,$A114,R_Ex,Exercice_Courant),"")</f>
        <v/>
      </c>
      <c r="AD114" s="159">
        <f>SUMIFS(R_Heures,R_Mag,$A114,R_Ex,Exercice_Courant)</f>
        <v/>
      </c>
      <c r="AE114" s="164">
        <f>IF(AB114&gt;0,SUMIFS(R_Abs,R_Mag,$A114,R_Ex,Exercice_Courant)/AB114,"")</f>
        <v/>
      </c>
      <c r="AF114" s="163">
        <f>IF(AB114&gt;0,SUMIFS(R_HS,R_Mag,$A114,R_Ex,Exercice_Courant)/AB114,"")</f>
        <v/>
      </c>
      <c r="AG114" s="160">
        <f>IF(AD114&gt;0,G114/AD114,"")</f>
        <v/>
      </c>
      <c r="AH114" s="164">
        <f>IF(SUMIFS(R_Salaries,R_Mag,$A114)&gt;0,SUMIFS(R_Abs,R_Mag,$A114)/SUMIFS(R_Salaries,R_Mag,$A114),"")</f>
        <v/>
      </c>
      <c r="AI114" s="163">
        <f>IF(SUMIFS(R_Salaries,R_Mag,$A114)&gt;0,SUMIFS(R_HS,R_Mag,$A114)/SUMIFS(R_Salaries,R_Mag,$A114),"")</f>
        <v/>
      </c>
      <c r="AJ114" s="165">
        <f>IF(AND(E114&lt;=Debut_N1,OR(F114="",F114&gt;=Fin_Exercice)),1,0)</f>
        <v/>
      </c>
      <c r="AK114" s="104">
        <f>IF(E114&gt;Debut_N1,"Ouverture",IF(AND(F114&lt;&gt;"",F114&lt;=Fin_Exercice),"Fermeture",""))</f>
        <v/>
      </c>
      <c r="AL114" s="157">
        <f>IF(SUMIFS(V_CANet,V_Mag,$A114,V_Mois,"&gt;="&amp;Periode_A_Debut,V_Mois,"&lt;="&amp;Periode_A_Fin)&gt;0,1-SUMIFS(V_Cout,V_Mag,$A114,V_Mois,"&gt;="&amp;Periode_A_Debut,V_Mois,"&lt;="&amp;Periode_A_Fin)/SUMIFS(V_CANet,V_Mag,$A114,V_Mois,"&gt;="&amp;Periode_A_Debut,V_Mois,"&lt;="&amp;Periode_A_Fin),"")</f>
        <v/>
      </c>
      <c r="AM114" s="157">
        <f>IF(SUMIFS(V_CANet,V_Mag,$A114,V_Mois,"&gt;="&amp;Periode_B_Debut,V_Mois,"&lt;="&amp;Periode_B_Fin)&gt;0,1-SUMIFS(V_Cout,V_Mag,$A114,V_Mois,"&gt;="&amp;Periode_B_Debut,V_Mois,"&lt;="&amp;Periode_B_Fin)/SUMIFS(V_CANet,V_Mag,$A114,V_Mois,"&gt;="&amp;Periode_B_Debut,V_Mois,"&lt;="&amp;Periode_B_Fin),"")</f>
        <v/>
      </c>
      <c r="AN114" s="166">
        <f>IF(AND(ISNUMBER(AL114),ISNUMBER(AM114)),(AM114-AL114)*100,"")</f>
        <v/>
      </c>
      <c r="AO114" s="165">
        <f>IF(OR(Region_Filtre="Toutes",C114=Region_Filtre),1,0)</f>
        <v/>
      </c>
      <c r="AP114" s="156">
        <f>SUMIFS(V_CANet,V_Mag,$A114,V_Ex,Exercice_Courant,V_Canal,Crit_Canal)</f>
        <v/>
      </c>
      <c r="AQ114" s="156">
        <f>SUMIFS(V_CANet,V_Mag,$A114,V_Ex,Exercice_Precedent,V_Canal,Crit_Canal)</f>
        <v/>
      </c>
      <c r="AR114" s="165">
        <f>IF(ISNUMBER(J114),RANK(J114,$J$2:$J$121,0),"")</f>
        <v/>
      </c>
      <c r="AS114" s="165">
        <f>RANK(G114,$G$2:$G$121,0)</f>
        <v/>
      </c>
      <c r="AT114" s="165">
        <f>IF(ISNUMBER(O114),RANK(O114,$O$2:$O$121,0),"")</f>
        <v/>
      </c>
      <c r="AU114" s="165">
        <f>IF(ISNUMBER(V114),RANK(V114,$V$2:$V$121,1),"")</f>
        <v/>
      </c>
      <c r="AV114" s="167">
        <f>IF(AND(AO114=1,ISNUMBER(J114)),J114+ROW()/10^9,9)</f>
        <v/>
      </c>
      <c r="AW114" s="168">
        <f>IF(ISNUMBER(AN114),AN114+ROW()/10^7,999)</f>
        <v/>
      </c>
      <c r="AX114" s="167">
        <f>IF(ISNUMBER(W114),W114+ROW()/10^9,-1)</f>
        <v/>
      </c>
      <c r="AY114" s="167">
        <f>IF(ISNUMBER(AH114),AH114+ROW()/10^9,-1)</f>
        <v/>
      </c>
      <c r="AZ114" s="165">
        <f>IF(AK114="","",SUMPRODUCT(--($AK$2:AK114&lt;&gt;"")))</f>
        <v/>
      </c>
      <c r="BA114" s="165">
        <f>IF(AND(ISNUMBER(AN114),AN114&lt;=Seuil_Derive_Marge_Pt),1,0)</f>
        <v/>
      </c>
      <c r="BB114" s="167">
        <f>IF(ISNUMBER(S114),S114+ROW()/10^9,9)</f>
        <v/>
      </c>
    </row>
    <row r="115">
      <c r="A115" s="104">
        <f>REF_MAGASINS!A115</f>
        <v/>
      </c>
      <c r="B115" s="104">
        <f>REF_MAGASINS!C115</f>
        <v/>
      </c>
      <c r="C115" s="104">
        <f>REF_MAGASINS!D115</f>
        <v/>
      </c>
      <c r="D115" s="104">
        <f>REF_MAGASINS!E115</f>
        <v/>
      </c>
      <c r="E115" s="155">
        <f>REF_MAGASINS!K115</f>
        <v/>
      </c>
      <c r="F115" s="155">
        <f>IF(REF_MAGASINS!L115="","",REF_MAGASINS!L115)</f>
        <v/>
      </c>
      <c r="G115" s="156">
        <f>SUMIFS(V_CANet,V_Mag,$A115,V_Ex,Exercice_Courant)</f>
        <v/>
      </c>
      <c r="H115" s="156">
        <f>SUMIFS(V_Cout,V_Mag,$A115,V_Ex,Exercice_Courant)</f>
        <v/>
      </c>
      <c r="I115" s="156">
        <f>G115-H115</f>
        <v/>
      </c>
      <c r="J115" s="157">
        <f>IF(G115&gt;0,I115/G115,"")</f>
        <v/>
      </c>
      <c r="K115" s="156">
        <f>SUMIFS(V_CANet,V_Mag,$A115,V_Ex,Exercice_Precedent)</f>
        <v/>
      </c>
      <c r="L115" s="157">
        <f>IF(K115&gt;0,(K115-SUMIFS(V_Cout,V_Mag,$A115,V_Ex,Exercice_Precedent))/K115,"")</f>
        <v/>
      </c>
      <c r="M115" s="158">
        <f>IF(K115&gt;0,G115/K115-1,"")</f>
        <v/>
      </c>
      <c r="N115" s="159">
        <f>SUMIFS(V_Tickets,V_Mag,$A115,V_Ex,Exercice_Courant)</f>
        <v/>
      </c>
      <c r="O115" s="160">
        <f>IF(N115&gt;0,G115/N115,"")</f>
        <v/>
      </c>
      <c r="P115" s="159">
        <f>SUMIFS(V_Jours,V_Mag,$A115,V_Ex,Exercice_Courant,V_Canal,"Sur place")</f>
        <v/>
      </c>
      <c r="Q115" s="156">
        <f>SUMIFS(B_Budget,B_Mag,$A115,B_Mois,"&gt;="&amp;Budget_Debut,B_Mois,"&lt;="&amp;Budget_Fin)</f>
        <v/>
      </c>
      <c r="R115" s="156">
        <f>SUMIFS(V_CANet,V_Mag,$A115,V_Mois,"&gt;="&amp;Budget_Debut,V_Mois,"&lt;="&amp;Budget_Fin)</f>
        <v/>
      </c>
      <c r="S115" s="161">
        <f>IF(Q115&gt;0,R115/Q115,"")</f>
        <v/>
      </c>
      <c r="T115" s="159">
        <f>SUMIFS(S_Sorties,S_Mag,$A115,S_Ex,Exercice_Courant)</f>
        <v/>
      </c>
      <c r="U115" s="159">
        <f>SUMIFS(S_Pertes,S_Mag,$A115,S_Ex,Exercice_Courant)</f>
        <v/>
      </c>
      <c r="V115" s="157">
        <f>IF(T115&gt;0,U115/T115,"")</f>
        <v/>
      </c>
      <c r="W115" s="157">
        <f>IF(SUMIFS(S_Sorties,S_Mag,$A115)&gt;0,SUMIFS(S_Pertes,S_Mag,$A115)/SUMIFS(S_Sorties,S_Mag,$A115),"")</f>
        <v/>
      </c>
      <c r="X115" s="156">
        <f>SUMIFS(AM_Reel,AM_Mag,$A115,AM_Ex,Exercice_Courant)</f>
        <v/>
      </c>
      <c r="Y115" s="156">
        <f>SUMIFS(AM_Reseau,AM_Mag,$A115,AM_Ex,Exercice_Courant)</f>
        <v/>
      </c>
      <c r="Z115" s="162">
        <f>IF(Y115&gt;0,X115/Y115-1,"")</f>
        <v/>
      </c>
      <c r="AA115" s="161">
        <f>IF(G115&gt;0,SUMIFS(V_CANet,V_Mag,$A115,V_Ex,Exercice_Courant,V_Canal,"Livraison")/G115,"")</f>
        <v/>
      </c>
      <c r="AB115" s="159">
        <f>SUMIFS(R_Salaries,R_Mag,$A115,R_Ex,Exercice_Courant)</f>
        <v/>
      </c>
      <c r="AC115" s="163">
        <f>IF(COUNTIFS(R_Mag,$A115,R_Ex,Exercice_Courant)&gt;0,AB115/COUNTIFS(R_Mag,$A115,R_Ex,Exercice_Courant),"")</f>
        <v/>
      </c>
      <c r="AD115" s="159">
        <f>SUMIFS(R_Heures,R_Mag,$A115,R_Ex,Exercice_Courant)</f>
        <v/>
      </c>
      <c r="AE115" s="164">
        <f>IF(AB115&gt;0,SUMIFS(R_Abs,R_Mag,$A115,R_Ex,Exercice_Courant)/AB115,"")</f>
        <v/>
      </c>
      <c r="AF115" s="163">
        <f>IF(AB115&gt;0,SUMIFS(R_HS,R_Mag,$A115,R_Ex,Exercice_Courant)/AB115,"")</f>
        <v/>
      </c>
      <c r="AG115" s="160">
        <f>IF(AD115&gt;0,G115/AD115,"")</f>
        <v/>
      </c>
      <c r="AH115" s="164">
        <f>IF(SUMIFS(R_Salaries,R_Mag,$A115)&gt;0,SUMIFS(R_Abs,R_Mag,$A115)/SUMIFS(R_Salaries,R_Mag,$A115),"")</f>
        <v/>
      </c>
      <c r="AI115" s="163">
        <f>IF(SUMIFS(R_Salaries,R_Mag,$A115)&gt;0,SUMIFS(R_HS,R_Mag,$A115)/SUMIFS(R_Salaries,R_Mag,$A115),"")</f>
        <v/>
      </c>
      <c r="AJ115" s="165">
        <f>IF(AND(E115&lt;=Debut_N1,OR(F115="",F115&gt;=Fin_Exercice)),1,0)</f>
        <v/>
      </c>
      <c r="AK115" s="104">
        <f>IF(E115&gt;Debut_N1,"Ouverture",IF(AND(F115&lt;&gt;"",F115&lt;=Fin_Exercice),"Fermeture",""))</f>
        <v/>
      </c>
      <c r="AL115" s="157">
        <f>IF(SUMIFS(V_CANet,V_Mag,$A115,V_Mois,"&gt;="&amp;Periode_A_Debut,V_Mois,"&lt;="&amp;Periode_A_Fin)&gt;0,1-SUMIFS(V_Cout,V_Mag,$A115,V_Mois,"&gt;="&amp;Periode_A_Debut,V_Mois,"&lt;="&amp;Periode_A_Fin)/SUMIFS(V_CANet,V_Mag,$A115,V_Mois,"&gt;="&amp;Periode_A_Debut,V_Mois,"&lt;="&amp;Periode_A_Fin),"")</f>
        <v/>
      </c>
      <c r="AM115" s="157">
        <f>IF(SUMIFS(V_CANet,V_Mag,$A115,V_Mois,"&gt;="&amp;Periode_B_Debut,V_Mois,"&lt;="&amp;Periode_B_Fin)&gt;0,1-SUMIFS(V_Cout,V_Mag,$A115,V_Mois,"&gt;="&amp;Periode_B_Debut,V_Mois,"&lt;="&amp;Periode_B_Fin)/SUMIFS(V_CANet,V_Mag,$A115,V_Mois,"&gt;="&amp;Periode_B_Debut,V_Mois,"&lt;="&amp;Periode_B_Fin),"")</f>
        <v/>
      </c>
      <c r="AN115" s="166">
        <f>IF(AND(ISNUMBER(AL115),ISNUMBER(AM115)),(AM115-AL115)*100,"")</f>
        <v/>
      </c>
      <c r="AO115" s="165">
        <f>IF(OR(Region_Filtre="Toutes",C115=Region_Filtre),1,0)</f>
        <v/>
      </c>
      <c r="AP115" s="156">
        <f>SUMIFS(V_CANet,V_Mag,$A115,V_Ex,Exercice_Courant,V_Canal,Crit_Canal)</f>
        <v/>
      </c>
      <c r="AQ115" s="156">
        <f>SUMIFS(V_CANet,V_Mag,$A115,V_Ex,Exercice_Precedent,V_Canal,Crit_Canal)</f>
        <v/>
      </c>
      <c r="AR115" s="165">
        <f>IF(ISNUMBER(J115),RANK(J115,$J$2:$J$121,0),"")</f>
        <v/>
      </c>
      <c r="AS115" s="165">
        <f>RANK(G115,$G$2:$G$121,0)</f>
        <v/>
      </c>
      <c r="AT115" s="165">
        <f>IF(ISNUMBER(O115),RANK(O115,$O$2:$O$121,0),"")</f>
        <v/>
      </c>
      <c r="AU115" s="165">
        <f>IF(ISNUMBER(V115),RANK(V115,$V$2:$V$121,1),"")</f>
        <v/>
      </c>
      <c r="AV115" s="167">
        <f>IF(AND(AO115=1,ISNUMBER(J115)),J115+ROW()/10^9,9)</f>
        <v/>
      </c>
      <c r="AW115" s="168">
        <f>IF(ISNUMBER(AN115),AN115+ROW()/10^7,999)</f>
        <v/>
      </c>
      <c r="AX115" s="167">
        <f>IF(ISNUMBER(W115),W115+ROW()/10^9,-1)</f>
        <v/>
      </c>
      <c r="AY115" s="167">
        <f>IF(ISNUMBER(AH115),AH115+ROW()/10^9,-1)</f>
        <v/>
      </c>
      <c r="AZ115" s="165">
        <f>IF(AK115="","",SUMPRODUCT(--($AK$2:AK115&lt;&gt;"")))</f>
        <v/>
      </c>
      <c r="BA115" s="165">
        <f>IF(AND(ISNUMBER(AN115),AN115&lt;=Seuil_Derive_Marge_Pt),1,0)</f>
        <v/>
      </c>
      <c r="BB115" s="167">
        <f>IF(ISNUMBER(S115),S115+ROW()/10^9,9)</f>
        <v/>
      </c>
    </row>
    <row r="116">
      <c r="A116" s="104">
        <f>REF_MAGASINS!A116</f>
        <v/>
      </c>
      <c r="B116" s="104">
        <f>REF_MAGASINS!C116</f>
        <v/>
      </c>
      <c r="C116" s="104">
        <f>REF_MAGASINS!D116</f>
        <v/>
      </c>
      <c r="D116" s="104">
        <f>REF_MAGASINS!E116</f>
        <v/>
      </c>
      <c r="E116" s="155">
        <f>REF_MAGASINS!K116</f>
        <v/>
      </c>
      <c r="F116" s="155">
        <f>IF(REF_MAGASINS!L116="","",REF_MAGASINS!L116)</f>
        <v/>
      </c>
      <c r="G116" s="156">
        <f>SUMIFS(V_CANet,V_Mag,$A116,V_Ex,Exercice_Courant)</f>
        <v/>
      </c>
      <c r="H116" s="156">
        <f>SUMIFS(V_Cout,V_Mag,$A116,V_Ex,Exercice_Courant)</f>
        <v/>
      </c>
      <c r="I116" s="156">
        <f>G116-H116</f>
        <v/>
      </c>
      <c r="J116" s="157">
        <f>IF(G116&gt;0,I116/G116,"")</f>
        <v/>
      </c>
      <c r="K116" s="156">
        <f>SUMIFS(V_CANet,V_Mag,$A116,V_Ex,Exercice_Precedent)</f>
        <v/>
      </c>
      <c r="L116" s="157">
        <f>IF(K116&gt;0,(K116-SUMIFS(V_Cout,V_Mag,$A116,V_Ex,Exercice_Precedent))/K116,"")</f>
        <v/>
      </c>
      <c r="M116" s="158">
        <f>IF(K116&gt;0,G116/K116-1,"")</f>
        <v/>
      </c>
      <c r="N116" s="159">
        <f>SUMIFS(V_Tickets,V_Mag,$A116,V_Ex,Exercice_Courant)</f>
        <v/>
      </c>
      <c r="O116" s="160">
        <f>IF(N116&gt;0,G116/N116,"")</f>
        <v/>
      </c>
      <c r="P116" s="159">
        <f>SUMIFS(V_Jours,V_Mag,$A116,V_Ex,Exercice_Courant,V_Canal,"Sur place")</f>
        <v/>
      </c>
      <c r="Q116" s="156">
        <f>SUMIFS(B_Budget,B_Mag,$A116,B_Mois,"&gt;="&amp;Budget_Debut,B_Mois,"&lt;="&amp;Budget_Fin)</f>
        <v/>
      </c>
      <c r="R116" s="156">
        <f>SUMIFS(V_CANet,V_Mag,$A116,V_Mois,"&gt;="&amp;Budget_Debut,V_Mois,"&lt;="&amp;Budget_Fin)</f>
        <v/>
      </c>
      <c r="S116" s="161">
        <f>IF(Q116&gt;0,R116/Q116,"")</f>
        <v/>
      </c>
      <c r="T116" s="159">
        <f>SUMIFS(S_Sorties,S_Mag,$A116,S_Ex,Exercice_Courant)</f>
        <v/>
      </c>
      <c r="U116" s="159">
        <f>SUMIFS(S_Pertes,S_Mag,$A116,S_Ex,Exercice_Courant)</f>
        <v/>
      </c>
      <c r="V116" s="157">
        <f>IF(T116&gt;0,U116/T116,"")</f>
        <v/>
      </c>
      <c r="W116" s="157">
        <f>IF(SUMIFS(S_Sorties,S_Mag,$A116)&gt;0,SUMIFS(S_Pertes,S_Mag,$A116)/SUMIFS(S_Sorties,S_Mag,$A116),"")</f>
        <v/>
      </c>
      <c r="X116" s="156">
        <f>SUMIFS(AM_Reel,AM_Mag,$A116,AM_Ex,Exercice_Courant)</f>
        <v/>
      </c>
      <c r="Y116" s="156">
        <f>SUMIFS(AM_Reseau,AM_Mag,$A116,AM_Ex,Exercice_Courant)</f>
        <v/>
      </c>
      <c r="Z116" s="162">
        <f>IF(Y116&gt;0,X116/Y116-1,"")</f>
        <v/>
      </c>
      <c r="AA116" s="161">
        <f>IF(G116&gt;0,SUMIFS(V_CANet,V_Mag,$A116,V_Ex,Exercice_Courant,V_Canal,"Livraison")/G116,"")</f>
        <v/>
      </c>
      <c r="AB116" s="159">
        <f>SUMIFS(R_Salaries,R_Mag,$A116,R_Ex,Exercice_Courant)</f>
        <v/>
      </c>
      <c r="AC116" s="163">
        <f>IF(COUNTIFS(R_Mag,$A116,R_Ex,Exercice_Courant)&gt;0,AB116/COUNTIFS(R_Mag,$A116,R_Ex,Exercice_Courant),"")</f>
        <v/>
      </c>
      <c r="AD116" s="159">
        <f>SUMIFS(R_Heures,R_Mag,$A116,R_Ex,Exercice_Courant)</f>
        <v/>
      </c>
      <c r="AE116" s="164">
        <f>IF(AB116&gt;0,SUMIFS(R_Abs,R_Mag,$A116,R_Ex,Exercice_Courant)/AB116,"")</f>
        <v/>
      </c>
      <c r="AF116" s="163">
        <f>IF(AB116&gt;0,SUMIFS(R_HS,R_Mag,$A116,R_Ex,Exercice_Courant)/AB116,"")</f>
        <v/>
      </c>
      <c r="AG116" s="160">
        <f>IF(AD116&gt;0,G116/AD116,"")</f>
        <v/>
      </c>
      <c r="AH116" s="164">
        <f>IF(SUMIFS(R_Salaries,R_Mag,$A116)&gt;0,SUMIFS(R_Abs,R_Mag,$A116)/SUMIFS(R_Salaries,R_Mag,$A116),"")</f>
        <v/>
      </c>
      <c r="AI116" s="163">
        <f>IF(SUMIFS(R_Salaries,R_Mag,$A116)&gt;0,SUMIFS(R_HS,R_Mag,$A116)/SUMIFS(R_Salaries,R_Mag,$A116),"")</f>
        <v/>
      </c>
      <c r="AJ116" s="165">
        <f>IF(AND(E116&lt;=Debut_N1,OR(F116="",F116&gt;=Fin_Exercice)),1,0)</f>
        <v/>
      </c>
      <c r="AK116" s="104">
        <f>IF(E116&gt;Debut_N1,"Ouverture",IF(AND(F116&lt;&gt;"",F116&lt;=Fin_Exercice),"Fermeture",""))</f>
        <v/>
      </c>
      <c r="AL116" s="157">
        <f>IF(SUMIFS(V_CANet,V_Mag,$A116,V_Mois,"&gt;="&amp;Periode_A_Debut,V_Mois,"&lt;="&amp;Periode_A_Fin)&gt;0,1-SUMIFS(V_Cout,V_Mag,$A116,V_Mois,"&gt;="&amp;Periode_A_Debut,V_Mois,"&lt;="&amp;Periode_A_Fin)/SUMIFS(V_CANet,V_Mag,$A116,V_Mois,"&gt;="&amp;Periode_A_Debut,V_Mois,"&lt;="&amp;Periode_A_Fin),"")</f>
        <v/>
      </c>
      <c r="AM116" s="157">
        <f>IF(SUMIFS(V_CANet,V_Mag,$A116,V_Mois,"&gt;="&amp;Periode_B_Debut,V_Mois,"&lt;="&amp;Periode_B_Fin)&gt;0,1-SUMIFS(V_Cout,V_Mag,$A116,V_Mois,"&gt;="&amp;Periode_B_Debut,V_Mois,"&lt;="&amp;Periode_B_Fin)/SUMIFS(V_CANet,V_Mag,$A116,V_Mois,"&gt;="&amp;Periode_B_Debut,V_Mois,"&lt;="&amp;Periode_B_Fin),"")</f>
        <v/>
      </c>
      <c r="AN116" s="166">
        <f>IF(AND(ISNUMBER(AL116),ISNUMBER(AM116)),(AM116-AL116)*100,"")</f>
        <v/>
      </c>
      <c r="AO116" s="165">
        <f>IF(OR(Region_Filtre="Toutes",C116=Region_Filtre),1,0)</f>
        <v/>
      </c>
      <c r="AP116" s="156">
        <f>SUMIFS(V_CANet,V_Mag,$A116,V_Ex,Exercice_Courant,V_Canal,Crit_Canal)</f>
        <v/>
      </c>
      <c r="AQ116" s="156">
        <f>SUMIFS(V_CANet,V_Mag,$A116,V_Ex,Exercice_Precedent,V_Canal,Crit_Canal)</f>
        <v/>
      </c>
      <c r="AR116" s="165">
        <f>IF(ISNUMBER(J116),RANK(J116,$J$2:$J$121,0),"")</f>
        <v/>
      </c>
      <c r="AS116" s="165">
        <f>RANK(G116,$G$2:$G$121,0)</f>
        <v/>
      </c>
      <c r="AT116" s="165">
        <f>IF(ISNUMBER(O116),RANK(O116,$O$2:$O$121,0),"")</f>
        <v/>
      </c>
      <c r="AU116" s="165">
        <f>IF(ISNUMBER(V116),RANK(V116,$V$2:$V$121,1),"")</f>
        <v/>
      </c>
      <c r="AV116" s="167">
        <f>IF(AND(AO116=1,ISNUMBER(J116)),J116+ROW()/10^9,9)</f>
        <v/>
      </c>
      <c r="AW116" s="168">
        <f>IF(ISNUMBER(AN116),AN116+ROW()/10^7,999)</f>
        <v/>
      </c>
      <c r="AX116" s="167">
        <f>IF(ISNUMBER(W116),W116+ROW()/10^9,-1)</f>
        <v/>
      </c>
      <c r="AY116" s="167">
        <f>IF(ISNUMBER(AH116),AH116+ROW()/10^9,-1)</f>
        <v/>
      </c>
      <c r="AZ116" s="165">
        <f>IF(AK116="","",SUMPRODUCT(--($AK$2:AK116&lt;&gt;"")))</f>
        <v/>
      </c>
      <c r="BA116" s="165">
        <f>IF(AND(ISNUMBER(AN116),AN116&lt;=Seuil_Derive_Marge_Pt),1,0)</f>
        <v/>
      </c>
      <c r="BB116" s="167">
        <f>IF(ISNUMBER(S116),S116+ROW()/10^9,9)</f>
        <v/>
      </c>
    </row>
    <row r="117">
      <c r="A117" s="104">
        <f>REF_MAGASINS!A117</f>
        <v/>
      </c>
      <c r="B117" s="104">
        <f>REF_MAGASINS!C117</f>
        <v/>
      </c>
      <c r="C117" s="104">
        <f>REF_MAGASINS!D117</f>
        <v/>
      </c>
      <c r="D117" s="104">
        <f>REF_MAGASINS!E117</f>
        <v/>
      </c>
      <c r="E117" s="155">
        <f>REF_MAGASINS!K117</f>
        <v/>
      </c>
      <c r="F117" s="155">
        <f>IF(REF_MAGASINS!L117="","",REF_MAGASINS!L117)</f>
        <v/>
      </c>
      <c r="G117" s="156">
        <f>SUMIFS(V_CANet,V_Mag,$A117,V_Ex,Exercice_Courant)</f>
        <v/>
      </c>
      <c r="H117" s="156">
        <f>SUMIFS(V_Cout,V_Mag,$A117,V_Ex,Exercice_Courant)</f>
        <v/>
      </c>
      <c r="I117" s="156">
        <f>G117-H117</f>
        <v/>
      </c>
      <c r="J117" s="157">
        <f>IF(G117&gt;0,I117/G117,"")</f>
        <v/>
      </c>
      <c r="K117" s="156">
        <f>SUMIFS(V_CANet,V_Mag,$A117,V_Ex,Exercice_Precedent)</f>
        <v/>
      </c>
      <c r="L117" s="157">
        <f>IF(K117&gt;0,(K117-SUMIFS(V_Cout,V_Mag,$A117,V_Ex,Exercice_Precedent))/K117,"")</f>
        <v/>
      </c>
      <c r="M117" s="158">
        <f>IF(K117&gt;0,G117/K117-1,"")</f>
        <v/>
      </c>
      <c r="N117" s="159">
        <f>SUMIFS(V_Tickets,V_Mag,$A117,V_Ex,Exercice_Courant)</f>
        <v/>
      </c>
      <c r="O117" s="160">
        <f>IF(N117&gt;0,G117/N117,"")</f>
        <v/>
      </c>
      <c r="P117" s="159">
        <f>SUMIFS(V_Jours,V_Mag,$A117,V_Ex,Exercice_Courant,V_Canal,"Sur place")</f>
        <v/>
      </c>
      <c r="Q117" s="156">
        <f>SUMIFS(B_Budget,B_Mag,$A117,B_Mois,"&gt;="&amp;Budget_Debut,B_Mois,"&lt;="&amp;Budget_Fin)</f>
        <v/>
      </c>
      <c r="R117" s="156">
        <f>SUMIFS(V_CANet,V_Mag,$A117,V_Mois,"&gt;="&amp;Budget_Debut,V_Mois,"&lt;="&amp;Budget_Fin)</f>
        <v/>
      </c>
      <c r="S117" s="161">
        <f>IF(Q117&gt;0,R117/Q117,"")</f>
        <v/>
      </c>
      <c r="T117" s="159">
        <f>SUMIFS(S_Sorties,S_Mag,$A117,S_Ex,Exercice_Courant)</f>
        <v/>
      </c>
      <c r="U117" s="159">
        <f>SUMIFS(S_Pertes,S_Mag,$A117,S_Ex,Exercice_Courant)</f>
        <v/>
      </c>
      <c r="V117" s="157">
        <f>IF(T117&gt;0,U117/T117,"")</f>
        <v/>
      </c>
      <c r="W117" s="157">
        <f>IF(SUMIFS(S_Sorties,S_Mag,$A117)&gt;0,SUMIFS(S_Pertes,S_Mag,$A117)/SUMIFS(S_Sorties,S_Mag,$A117),"")</f>
        <v/>
      </c>
      <c r="X117" s="156">
        <f>SUMIFS(AM_Reel,AM_Mag,$A117,AM_Ex,Exercice_Courant)</f>
        <v/>
      </c>
      <c r="Y117" s="156">
        <f>SUMIFS(AM_Reseau,AM_Mag,$A117,AM_Ex,Exercice_Courant)</f>
        <v/>
      </c>
      <c r="Z117" s="162">
        <f>IF(Y117&gt;0,X117/Y117-1,"")</f>
        <v/>
      </c>
      <c r="AA117" s="161">
        <f>IF(G117&gt;0,SUMIFS(V_CANet,V_Mag,$A117,V_Ex,Exercice_Courant,V_Canal,"Livraison")/G117,"")</f>
        <v/>
      </c>
      <c r="AB117" s="159">
        <f>SUMIFS(R_Salaries,R_Mag,$A117,R_Ex,Exercice_Courant)</f>
        <v/>
      </c>
      <c r="AC117" s="163">
        <f>IF(COUNTIFS(R_Mag,$A117,R_Ex,Exercice_Courant)&gt;0,AB117/COUNTIFS(R_Mag,$A117,R_Ex,Exercice_Courant),"")</f>
        <v/>
      </c>
      <c r="AD117" s="159">
        <f>SUMIFS(R_Heures,R_Mag,$A117,R_Ex,Exercice_Courant)</f>
        <v/>
      </c>
      <c r="AE117" s="164">
        <f>IF(AB117&gt;0,SUMIFS(R_Abs,R_Mag,$A117,R_Ex,Exercice_Courant)/AB117,"")</f>
        <v/>
      </c>
      <c r="AF117" s="163">
        <f>IF(AB117&gt;0,SUMIFS(R_HS,R_Mag,$A117,R_Ex,Exercice_Courant)/AB117,"")</f>
        <v/>
      </c>
      <c r="AG117" s="160">
        <f>IF(AD117&gt;0,G117/AD117,"")</f>
        <v/>
      </c>
      <c r="AH117" s="164">
        <f>IF(SUMIFS(R_Salaries,R_Mag,$A117)&gt;0,SUMIFS(R_Abs,R_Mag,$A117)/SUMIFS(R_Salaries,R_Mag,$A117),"")</f>
        <v/>
      </c>
      <c r="AI117" s="163">
        <f>IF(SUMIFS(R_Salaries,R_Mag,$A117)&gt;0,SUMIFS(R_HS,R_Mag,$A117)/SUMIFS(R_Salaries,R_Mag,$A117),"")</f>
        <v/>
      </c>
      <c r="AJ117" s="165">
        <f>IF(AND(E117&lt;=Debut_N1,OR(F117="",F117&gt;=Fin_Exercice)),1,0)</f>
        <v/>
      </c>
      <c r="AK117" s="104">
        <f>IF(E117&gt;Debut_N1,"Ouverture",IF(AND(F117&lt;&gt;"",F117&lt;=Fin_Exercice),"Fermeture",""))</f>
        <v/>
      </c>
      <c r="AL117" s="157">
        <f>IF(SUMIFS(V_CANet,V_Mag,$A117,V_Mois,"&gt;="&amp;Periode_A_Debut,V_Mois,"&lt;="&amp;Periode_A_Fin)&gt;0,1-SUMIFS(V_Cout,V_Mag,$A117,V_Mois,"&gt;="&amp;Periode_A_Debut,V_Mois,"&lt;="&amp;Periode_A_Fin)/SUMIFS(V_CANet,V_Mag,$A117,V_Mois,"&gt;="&amp;Periode_A_Debut,V_Mois,"&lt;="&amp;Periode_A_Fin),"")</f>
        <v/>
      </c>
      <c r="AM117" s="157">
        <f>IF(SUMIFS(V_CANet,V_Mag,$A117,V_Mois,"&gt;="&amp;Periode_B_Debut,V_Mois,"&lt;="&amp;Periode_B_Fin)&gt;0,1-SUMIFS(V_Cout,V_Mag,$A117,V_Mois,"&gt;="&amp;Periode_B_Debut,V_Mois,"&lt;="&amp;Periode_B_Fin)/SUMIFS(V_CANet,V_Mag,$A117,V_Mois,"&gt;="&amp;Periode_B_Debut,V_Mois,"&lt;="&amp;Periode_B_Fin),"")</f>
        <v/>
      </c>
      <c r="AN117" s="166">
        <f>IF(AND(ISNUMBER(AL117),ISNUMBER(AM117)),(AM117-AL117)*100,"")</f>
        <v/>
      </c>
      <c r="AO117" s="165">
        <f>IF(OR(Region_Filtre="Toutes",C117=Region_Filtre),1,0)</f>
        <v/>
      </c>
      <c r="AP117" s="156">
        <f>SUMIFS(V_CANet,V_Mag,$A117,V_Ex,Exercice_Courant,V_Canal,Crit_Canal)</f>
        <v/>
      </c>
      <c r="AQ117" s="156">
        <f>SUMIFS(V_CANet,V_Mag,$A117,V_Ex,Exercice_Precedent,V_Canal,Crit_Canal)</f>
        <v/>
      </c>
      <c r="AR117" s="165">
        <f>IF(ISNUMBER(J117),RANK(J117,$J$2:$J$121,0),"")</f>
        <v/>
      </c>
      <c r="AS117" s="165">
        <f>RANK(G117,$G$2:$G$121,0)</f>
        <v/>
      </c>
      <c r="AT117" s="165">
        <f>IF(ISNUMBER(O117),RANK(O117,$O$2:$O$121,0),"")</f>
        <v/>
      </c>
      <c r="AU117" s="165">
        <f>IF(ISNUMBER(V117),RANK(V117,$V$2:$V$121,1),"")</f>
        <v/>
      </c>
      <c r="AV117" s="167">
        <f>IF(AND(AO117=1,ISNUMBER(J117)),J117+ROW()/10^9,9)</f>
        <v/>
      </c>
      <c r="AW117" s="168">
        <f>IF(ISNUMBER(AN117),AN117+ROW()/10^7,999)</f>
        <v/>
      </c>
      <c r="AX117" s="167">
        <f>IF(ISNUMBER(W117),W117+ROW()/10^9,-1)</f>
        <v/>
      </c>
      <c r="AY117" s="167">
        <f>IF(ISNUMBER(AH117),AH117+ROW()/10^9,-1)</f>
        <v/>
      </c>
      <c r="AZ117" s="165">
        <f>IF(AK117="","",SUMPRODUCT(--($AK$2:AK117&lt;&gt;"")))</f>
        <v/>
      </c>
      <c r="BA117" s="165">
        <f>IF(AND(ISNUMBER(AN117),AN117&lt;=Seuil_Derive_Marge_Pt),1,0)</f>
        <v/>
      </c>
      <c r="BB117" s="167">
        <f>IF(ISNUMBER(S117),S117+ROW()/10^9,9)</f>
        <v/>
      </c>
    </row>
    <row r="118">
      <c r="A118" s="104">
        <f>REF_MAGASINS!A118</f>
        <v/>
      </c>
      <c r="B118" s="104">
        <f>REF_MAGASINS!C118</f>
        <v/>
      </c>
      <c r="C118" s="104">
        <f>REF_MAGASINS!D118</f>
        <v/>
      </c>
      <c r="D118" s="104">
        <f>REF_MAGASINS!E118</f>
        <v/>
      </c>
      <c r="E118" s="155">
        <f>REF_MAGASINS!K118</f>
        <v/>
      </c>
      <c r="F118" s="155">
        <f>IF(REF_MAGASINS!L118="","",REF_MAGASINS!L118)</f>
        <v/>
      </c>
      <c r="G118" s="156">
        <f>SUMIFS(V_CANet,V_Mag,$A118,V_Ex,Exercice_Courant)</f>
        <v/>
      </c>
      <c r="H118" s="156">
        <f>SUMIFS(V_Cout,V_Mag,$A118,V_Ex,Exercice_Courant)</f>
        <v/>
      </c>
      <c r="I118" s="156">
        <f>G118-H118</f>
        <v/>
      </c>
      <c r="J118" s="157">
        <f>IF(G118&gt;0,I118/G118,"")</f>
        <v/>
      </c>
      <c r="K118" s="156">
        <f>SUMIFS(V_CANet,V_Mag,$A118,V_Ex,Exercice_Precedent)</f>
        <v/>
      </c>
      <c r="L118" s="157">
        <f>IF(K118&gt;0,(K118-SUMIFS(V_Cout,V_Mag,$A118,V_Ex,Exercice_Precedent))/K118,"")</f>
        <v/>
      </c>
      <c r="M118" s="158">
        <f>IF(K118&gt;0,G118/K118-1,"")</f>
        <v/>
      </c>
      <c r="N118" s="159">
        <f>SUMIFS(V_Tickets,V_Mag,$A118,V_Ex,Exercice_Courant)</f>
        <v/>
      </c>
      <c r="O118" s="160">
        <f>IF(N118&gt;0,G118/N118,"")</f>
        <v/>
      </c>
      <c r="P118" s="159">
        <f>SUMIFS(V_Jours,V_Mag,$A118,V_Ex,Exercice_Courant,V_Canal,"Sur place")</f>
        <v/>
      </c>
      <c r="Q118" s="156">
        <f>SUMIFS(B_Budget,B_Mag,$A118,B_Mois,"&gt;="&amp;Budget_Debut,B_Mois,"&lt;="&amp;Budget_Fin)</f>
        <v/>
      </c>
      <c r="R118" s="156">
        <f>SUMIFS(V_CANet,V_Mag,$A118,V_Mois,"&gt;="&amp;Budget_Debut,V_Mois,"&lt;="&amp;Budget_Fin)</f>
        <v/>
      </c>
      <c r="S118" s="161">
        <f>IF(Q118&gt;0,R118/Q118,"")</f>
        <v/>
      </c>
      <c r="T118" s="159">
        <f>SUMIFS(S_Sorties,S_Mag,$A118,S_Ex,Exercice_Courant)</f>
        <v/>
      </c>
      <c r="U118" s="159">
        <f>SUMIFS(S_Pertes,S_Mag,$A118,S_Ex,Exercice_Courant)</f>
        <v/>
      </c>
      <c r="V118" s="157">
        <f>IF(T118&gt;0,U118/T118,"")</f>
        <v/>
      </c>
      <c r="W118" s="157">
        <f>IF(SUMIFS(S_Sorties,S_Mag,$A118)&gt;0,SUMIFS(S_Pertes,S_Mag,$A118)/SUMIFS(S_Sorties,S_Mag,$A118),"")</f>
        <v/>
      </c>
      <c r="X118" s="156">
        <f>SUMIFS(AM_Reel,AM_Mag,$A118,AM_Ex,Exercice_Courant)</f>
        <v/>
      </c>
      <c r="Y118" s="156">
        <f>SUMIFS(AM_Reseau,AM_Mag,$A118,AM_Ex,Exercice_Courant)</f>
        <v/>
      </c>
      <c r="Z118" s="162">
        <f>IF(Y118&gt;0,X118/Y118-1,"")</f>
        <v/>
      </c>
      <c r="AA118" s="161">
        <f>IF(G118&gt;0,SUMIFS(V_CANet,V_Mag,$A118,V_Ex,Exercice_Courant,V_Canal,"Livraison")/G118,"")</f>
        <v/>
      </c>
      <c r="AB118" s="159">
        <f>SUMIFS(R_Salaries,R_Mag,$A118,R_Ex,Exercice_Courant)</f>
        <v/>
      </c>
      <c r="AC118" s="163">
        <f>IF(COUNTIFS(R_Mag,$A118,R_Ex,Exercice_Courant)&gt;0,AB118/COUNTIFS(R_Mag,$A118,R_Ex,Exercice_Courant),"")</f>
        <v/>
      </c>
      <c r="AD118" s="159">
        <f>SUMIFS(R_Heures,R_Mag,$A118,R_Ex,Exercice_Courant)</f>
        <v/>
      </c>
      <c r="AE118" s="164">
        <f>IF(AB118&gt;0,SUMIFS(R_Abs,R_Mag,$A118,R_Ex,Exercice_Courant)/AB118,"")</f>
        <v/>
      </c>
      <c r="AF118" s="163">
        <f>IF(AB118&gt;0,SUMIFS(R_HS,R_Mag,$A118,R_Ex,Exercice_Courant)/AB118,"")</f>
        <v/>
      </c>
      <c r="AG118" s="160">
        <f>IF(AD118&gt;0,G118/AD118,"")</f>
        <v/>
      </c>
      <c r="AH118" s="164">
        <f>IF(SUMIFS(R_Salaries,R_Mag,$A118)&gt;0,SUMIFS(R_Abs,R_Mag,$A118)/SUMIFS(R_Salaries,R_Mag,$A118),"")</f>
        <v/>
      </c>
      <c r="AI118" s="163">
        <f>IF(SUMIFS(R_Salaries,R_Mag,$A118)&gt;0,SUMIFS(R_HS,R_Mag,$A118)/SUMIFS(R_Salaries,R_Mag,$A118),"")</f>
        <v/>
      </c>
      <c r="AJ118" s="165">
        <f>IF(AND(E118&lt;=Debut_N1,OR(F118="",F118&gt;=Fin_Exercice)),1,0)</f>
        <v/>
      </c>
      <c r="AK118" s="104">
        <f>IF(E118&gt;Debut_N1,"Ouverture",IF(AND(F118&lt;&gt;"",F118&lt;=Fin_Exercice),"Fermeture",""))</f>
        <v/>
      </c>
      <c r="AL118" s="157">
        <f>IF(SUMIFS(V_CANet,V_Mag,$A118,V_Mois,"&gt;="&amp;Periode_A_Debut,V_Mois,"&lt;="&amp;Periode_A_Fin)&gt;0,1-SUMIFS(V_Cout,V_Mag,$A118,V_Mois,"&gt;="&amp;Periode_A_Debut,V_Mois,"&lt;="&amp;Periode_A_Fin)/SUMIFS(V_CANet,V_Mag,$A118,V_Mois,"&gt;="&amp;Periode_A_Debut,V_Mois,"&lt;="&amp;Periode_A_Fin),"")</f>
        <v/>
      </c>
      <c r="AM118" s="157">
        <f>IF(SUMIFS(V_CANet,V_Mag,$A118,V_Mois,"&gt;="&amp;Periode_B_Debut,V_Mois,"&lt;="&amp;Periode_B_Fin)&gt;0,1-SUMIFS(V_Cout,V_Mag,$A118,V_Mois,"&gt;="&amp;Periode_B_Debut,V_Mois,"&lt;="&amp;Periode_B_Fin)/SUMIFS(V_CANet,V_Mag,$A118,V_Mois,"&gt;="&amp;Periode_B_Debut,V_Mois,"&lt;="&amp;Periode_B_Fin),"")</f>
        <v/>
      </c>
      <c r="AN118" s="166">
        <f>IF(AND(ISNUMBER(AL118),ISNUMBER(AM118)),(AM118-AL118)*100,"")</f>
        <v/>
      </c>
      <c r="AO118" s="165">
        <f>IF(OR(Region_Filtre="Toutes",C118=Region_Filtre),1,0)</f>
        <v/>
      </c>
      <c r="AP118" s="156">
        <f>SUMIFS(V_CANet,V_Mag,$A118,V_Ex,Exercice_Courant,V_Canal,Crit_Canal)</f>
        <v/>
      </c>
      <c r="AQ118" s="156">
        <f>SUMIFS(V_CANet,V_Mag,$A118,V_Ex,Exercice_Precedent,V_Canal,Crit_Canal)</f>
        <v/>
      </c>
      <c r="AR118" s="165">
        <f>IF(ISNUMBER(J118),RANK(J118,$J$2:$J$121,0),"")</f>
        <v/>
      </c>
      <c r="AS118" s="165">
        <f>RANK(G118,$G$2:$G$121,0)</f>
        <v/>
      </c>
      <c r="AT118" s="165">
        <f>IF(ISNUMBER(O118),RANK(O118,$O$2:$O$121,0),"")</f>
        <v/>
      </c>
      <c r="AU118" s="165">
        <f>IF(ISNUMBER(V118),RANK(V118,$V$2:$V$121,1),"")</f>
        <v/>
      </c>
      <c r="AV118" s="167">
        <f>IF(AND(AO118=1,ISNUMBER(J118)),J118+ROW()/10^9,9)</f>
        <v/>
      </c>
      <c r="AW118" s="168">
        <f>IF(ISNUMBER(AN118),AN118+ROW()/10^7,999)</f>
        <v/>
      </c>
      <c r="AX118" s="167">
        <f>IF(ISNUMBER(W118),W118+ROW()/10^9,-1)</f>
        <v/>
      </c>
      <c r="AY118" s="167">
        <f>IF(ISNUMBER(AH118),AH118+ROW()/10^9,-1)</f>
        <v/>
      </c>
      <c r="AZ118" s="165">
        <f>IF(AK118="","",SUMPRODUCT(--($AK$2:AK118&lt;&gt;"")))</f>
        <v/>
      </c>
      <c r="BA118" s="165">
        <f>IF(AND(ISNUMBER(AN118),AN118&lt;=Seuil_Derive_Marge_Pt),1,0)</f>
        <v/>
      </c>
      <c r="BB118" s="167">
        <f>IF(ISNUMBER(S118),S118+ROW()/10^9,9)</f>
        <v/>
      </c>
    </row>
    <row r="119">
      <c r="A119" s="104">
        <f>REF_MAGASINS!A119</f>
        <v/>
      </c>
      <c r="B119" s="104">
        <f>REF_MAGASINS!C119</f>
        <v/>
      </c>
      <c r="C119" s="104">
        <f>REF_MAGASINS!D119</f>
        <v/>
      </c>
      <c r="D119" s="104">
        <f>REF_MAGASINS!E119</f>
        <v/>
      </c>
      <c r="E119" s="155">
        <f>REF_MAGASINS!K119</f>
        <v/>
      </c>
      <c r="F119" s="155">
        <f>IF(REF_MAGASINS!L119="","",REF_MAGASINS!L119)</f>
        <v/>
      </c>
      <c r="G119" s="156">
        <f>SUMIFS(V_CANet,V_Mag,$A119,V_Ex,Exercice_Courant)</f>
        <v/>
      </c>
      <c r="H119" s="156">
        <f>SUMIFS(V_Cout,V_Mag,$A119,V_Ex,Exercice_Courant)</f>
        <v/>
      </c>
      <c r="I119" s="156">
        <f>G119-H119</f>
        <v/>
      </c>
      <c r="J119" s="157">
        <f>IF(G119&gt;0,I119/G119,"")</f>
        <v/>
      </c>
      <c r="K119" s="156">
        <f>SUMIFS(V_CANet,V_Mag,$A119,V_Ex,Exercice_Precedent)</f>
        <v/>
      </c>
      <c r="L119" s="157">
        <f>IF(K119&gt;0,(K119-SUMIFS(V_Cout,V_Mag,$A119,V_Ex,Exercice_Precedent))/K119,"")</f>
        <v/>
      </c>
      <c r="M119" s="158">
        <f>IF(K119&gt;0,G119/K119-1,"")</f>
        <v/>
      </c>
      <c r="N119" s="159">
        <f>SUMIFS(V_Tickets,V_Mag,$A119,V_Ex,Exercice_Courant)</f>
        <v/>
      </c>
      <c r="O119" s="160">
        <f>IF(N119&gt;0,G119/N119,"")</f>
        <v/>
      </c>
      <c r="P119" s="159">
        <f>SUMIFS(V_Jours,V_Mag,$A119,V_Ex,Exercice_Courant,V_Canal,"Sur place")</f>
        <v/>
      </c>
      <c r="Q119" s="156">
        <f>SUMIFS(B_Budget,B_Mag,$A119,B_Mois,"&gt;="&amp;Budget_Debut,B_Mois,"&lt;="&amp;Budget_Fin)</f>
        <v/>
      </c>
      <c r="R119" s="156">
        <f>SUMIFS(V_CANet,V_Mag,$A119,V_Mois,"&gt;="&amp;Budget_Debut,V_Mois,"&lt;="&amp;Budget_Fin)</f>
        <v/>
      </c>
      <c r="S119" s="161">
        <f>IF(Q119&gt;0,R119/Q119,"")</f>
        <v/>
      </c>
      <c r="T119" s="159">
        <f>SUMIFS(S_Sorties,S_Mag,$A119,S_Ex,Exercice_Courant)</f>
        <v/>
      </c>
      <c r="U119" s="159">
        <f>SUMIFS(S_Pertes,S_Mag,$A119,S_Ex,Exercice_Courant)</f>
        <v/>
      </c>
      <c r="V119" s="157">
        <f>IF(T119&gt;0,U119/T119,"")</f>
        <v/>
      </c>
      <c r="W119" s="157">
        <f>IF(SUMIFS(S_Sorties,S_Mag,$A119)&gt;0,SUMIFS(S_Pertes,S_Mag,$A119)/SUMIFS(S_Sorties,S_Mag,$A119),"")</f>
        <v/>
      </c>
      <c r="X119" s="156">
        <f>SUMIFS(AM_Reel,AM_Mag,$A119,AM_Ex,Exercice_Courant)</f>
        <v/>
      </c>
      <c r="Y119" s="156">
        <f>SUMIFS(AM_Reseau,AM_Mag,$A119,AM_Ex,Exercice_Courant)</f>
        <v/>
      </c>
      <c r="Z119" s="162">
        <f>IF(Y119&gt;0,X119/Y119-1,"")</f>
        <v/>
      </c>
      <c r="AA119" s="161">
        <f>IF(G119&gt;0,SUMIFS(V_CANet,V_Mag,$A119,V_Ex,Exercice_Courant,V_Canal,"Livraison")/G119,"")</f>
        <v/>
      </c>
      <c r="AB119" s="159">
        <f>SUMIFS(R_Salaries,R_Mag,$A119,R_Ex,Exercice_Courant)</f>
        <v/>
      </c>
      <c r="AC119" s="163">
        <f>IF(COUNTIFS(R_Mag,$A119,R_Ex,Exercice_Courant)&gt;0,AB119/COUNTIFS(R_Mag,$A119,R_Ex,Exercice_Courant),"")</f>
        <v/>
      </c>
      <c r="AD119" s="159">
        <f>SUMIFS(R_Heures,R_Mag,$A119,R_Ex,Exercice_Courant)</f>
        <v/>
      </c>
      <c r="AE119" s="164">
        <f>IF(AB119&gt;0,SUMIFS(R_Abs,R_Mag,$A119,R_Ex,Exercice_Courant)/AB119,"")</f>
        <v/>
      </c>
      <c r="AF119" s="163">
        <f>IF(AB119&gt;0,SUMIFS(R_HS,R_Mag,$A119,R_Ex,Exercice_Courant)/AB119,"")</f>
        <v/>
      </c>
      <c r="AG119" s="160">
        <f>IF(AD119&gt;0,G119/AD119,"")</f>
        <v/>
      </c>
      <c r="AH119" s="164">
        <f>IF(SUMIFS(R_Salaries,R_Mag,$A119)&gt;0,SUMIFS(R_Abs,R_Mag,$A119)/SUMIFS(R_Salaries,R_Mag,$A119),"")</f>
        <v/>
      </c>
      <c r="AI119" s="163">
        <f>IF(SUMIFS(R_Salaries,R_Mag,$A119)&gt;0,SUMIFS(R_HS,R_Mag,$A119)/SUMIFS(R_Salaries,R_Mag,$A119),"")</f>
        <v/>
      </c>
      <c r="AJ119" s="165">
        <f>IF(AND(E119&lt;=Debut_N1,OR(F119="",F119&gt;=Fin_Exercice)),1,0)</f>
        <v/>
      </c>
      <c r="AK119" s="104">
        <f>IF(E119&gt;Debut_N1,"Ouverture",IF(AND(F119&lt;&gt;"",F119&lt;=Fin_Exercice),"Fermeture",""))</f>
        <v/>
      </c>
      <c r="AL119" s="157">
        <f>IF(SUMIFS(V_CANet,V_Mag,$A119,V_Mois,"&gt;="&amp;Periode_A_Debut,V_Mois,"&lt;="&amp;Periode_A_Fin)&gt;0,1-SUMIFS(V_Cout,V_Mag,$A119,V_Mois,"&gt;="&amp;Periode_A_Debut,V_Mois,"&lt;="&amp;Periode_A_Fin)/SUMIFS(V_CANet,V_Mag,$A119,V_Mois,"&gt;="&amp;Periode_A_Debut,V_Mois,"&lt;="&amp;Periode_A_Fin),"")</f>
        <v/>
      </c>
      <c r="AM119" s="157">
        <f>IF(SUMIFS(V_CANet,V_Mag,$A119,V_Mois,"&gt;="&amp;Periode_B_Debut,V_Mois,"&lt;="&amp;Periode_B_Fin)&gt;0,1-SUMIFS(V_Cout,V_Mag,$A119,V_Mois,"&gt;="&amp;Periode_B_Debut,V_Mois,"&lt;="&amp;Periode_B_Fin)/SUMIFS(V_CANet,V_Mag,$A119,V_Mois,"&gt;="&amp;Periode_B_Debut,V_Mois,"&lt;="&amp;Periode_B_Fin),"")</f>
        <v/>
      </c>
      <c r="AN119" s="166">
        <f>IF(AND(ISNUMBER(AL119),ISNUMBER(AM119)),(AM119-AL119)*100,"")</f>
        <v/>
      </c>
      <c r="AO119" s="165">
        <f>IF(OR(Region_Filtre="Toutes",C119=Region_Filtre),1,0)</f>
        <v/>
      </c>
      <c r="AP119" s="156">
        <f>SUMIFS(V_CANet,V_Mag,$A119,V_Ex,Exercice_Courant,V_Canal,Crit_Canal)</f>
        <v/>
      </c>
      <c r="AQ119" s="156">
        <f>SUMIFS(V_CANet,V_Mag,$A119,V_Ex,Exercice_Precedent,V_Canal,Crit_Canal)</f>
        <v/>
      </c>
      <c r="AR119" s="165">
        <f>IF(ISNUMBER(J119),RANK(J119,$J$2:$J$121,0),"")</f>
        <v/>
      </c>
      <c r="AS119" s="165">
        <f>RANK(G119,$G$2:$G$121,0)</f>
        <v/>
      </c>
      <c r="AT119" s="165">
        <f>IF(ISNUMBER(O119),RANK(O119,$O$2:$O$121,0),"")</f>
        <v/>
      </c>
      <c r="AU119" s="165">
        <f>IF(ISNUMBER(V119),RANK(V119,$V$2:$V$121,1),"")</f>
        <v/>
      </c>
      <c r="AV119" s="167">
        <f>IF(AND(AO119=1,ISNUMBER(J119)),J119+ROW()/10^9,9)</f>
        <v/>
      </c>
      <c r="AW119" s="168">
        <f>IF(ISNUMBER(AN119),AN119+ROW()/10^7,999)</f>
        <v/>
      </c>
      <c r="AX119" s="167">
        <f>IF(ISNUMBER(W119),W119+ROW()/10^9,-1)</f>
        <v/>
      </c>
      <c r="AY119" s="167">
        <f>IF(ISNUMBER(AH119),AH119+ROW()/10^9,-1)</f>
        <v/>
      </c>
      <c r="AZ119" s="165">
        <f>IF(AK119="","",SUMPRODUCT(--($AK$2:AK119&lt;&gt;"")))</f>
        <v/>
      </c>
      <c r="BA119" s="165">
        <f>IF(AND(ISNUMBER(AN119),AN119&lt;=Seuil_Derive_Marge_Pt),1,0)</f>
        <v/>
      </c>
      <c r="BB119" s="167">
        <f>IF(ISNUMBER(S119),S119+ROW()/10^9,9)</f>
        <v/>
      </c>
    </row>
    <row r="120">
      <c r="A120" s="104">
        <f>REF_MAGASINS!A120</f>
        <v/>
      </c>
      <c r="B120" s="104">
        <f>REF_MAGASINS!C120</f>
        <v/>
      </c>
      <c r="C120" s="104">
        <f>REF_MAGASINS!D120</f>
        <v/>
      </c>
      <c r="D120" s="104">
        <f>REF_MAGASINS!E120</f>
        <v/>
      </c>
      <c r="E120" s="155">
        <f>REF_MAGASINS!K120</f>
        <v/>
      </c>
      <c r="F120" s="155">
        <f>IF(REF_MAGASINS!L120="","",REF_MAGASINS!L120)</f>
        <v/>
      </c>
      <c r="G120" s="156">
        <f>SUMIFS(V_CANet,V_Mag,$A120,V_Ex,Exercice_Courant)</f>
        <v/>
      </c>
      <c r="H120" s="156">
        <f>SUMIFS(V_Cout,V_Mag,$A120,V_Ex,Exercice_Courant)</f>
        <v/>
      </c>
      <c r="I120" s="156">
        <f>G120-H120</f>
        <v/>
      </c>
      <c r="J120" s="157">
        <f>IF(G120&gt;0,I120/G120,"")</f>
        <v/>
      </c>
      <c r="K120" s="156">
        <f>SUMIFS(V_CANet,V_Mag,$A120,V_Ex,Exercice_Precedent)</f>
        <v/>
      </c>
      <c r="L120" s="157">
        <f>IF(K120&gt;0,(K120-SUMIFS(V_Cout,V_Mag,$A120,V_Ex,Exercice_Precedent))/K120,"")</f>
        <v/>
      </c>
      <c r="M120" s="158">
        <f>IF(K120&gt;0,G120/K120-1,"")</f>
        <v/>
      </c>
      <c r="N120" s="159">
        <f>SUMIFS(V_Tickets,V_Mag,$A120,V_Ex,Exercice_Courant)</f>
        <v/>
      </c>
      <c r="O120" s="160">
        <f>IF(N120&gt;0,G120/N120,"")</f>
        <v/>
      </c>
      <c r="P120" s="159">
        <f>SUMIFS(V_Jours,V_Mag,$A120,V_Ex,Exercice_Courant,V_Canal,"Sur place")</f>
        <v/>
      </c>
      <c r="Q120" s="156">
        <f>SUMIFS(B_Budget,B_Mag,$A120,B_Mois,"&gt;="&amp;Budget_Debut,B_Mois,"&lt;="&amp;Budget_Fin)</f>
        <v/>
      </c>
      <c r="R120" s="156">
        <f>SUMIFS(V_CANet,V_Mag,$A120,V_Mois,"&gt;="&amp;Budget_Debut,V_Mois,"&lt;="&amp;Budget_Fin)</f>
        <v/>
      </c>
      <c r="S120" s="161">
        <f>IF(Q120&gt;0,R120/Q120,"")</f>
        <v/>
      </c>
      <c r="T120" s="159">
        <f>SUMIFS(S_Sorties,S_Mag,$A120,S_Ex,Exercice_Courant)</f>
        <v/>
      </c>
      <c r="U120" s="159">
        <f>SUMIFS(S_Pertes,S_Mag,$A120,S_Ex,Exercice_Courant)</f>
        <v/>
      </c>
      <c r="V120" s="157">
        <f>IF(T120&gt;0,U120/T120,"")</f>
        <v/>
      </c>
      <c r="W120" s="157">
        <f>IF(SUMIFS(S_Sorties,S_Mag,$A120)&gt;0,SUMIFS(S_Pertes,S_Mag,$A120)/SUMIFS(S_Sorties,S_Mag,$A120),"")</f>
        <v/>
      </c>
      <c r="X120" s="156">
        <f>SUMIFS(AM_Reel,AM_Mag,$A120,AM_Ex,Exercice_Courant)</f>
        <v/>
      </c>
      <c r="Y120" s="156">
        <f>SUMIFS(AM_Reseau,AM_Mag,$A120,AM_Ex,Exercice_Courant)</f>
        <v/>
      </c>
      <c r="Z120" s="162">
        <f>IF(Y120&gt;0,X120/Y120-1,"")</f>
        <v/>
      </c>
      <c r="AA120" s="161">
        <f>IF(G120&gt;0,SUMIFS(V_CANet,V_Mag,$A120,V_Ex,Exercice_Courant,V_Canal,"Livraison")/G120,"")</f>
        <v/>
      </c>
      <c r="AB120" s="159">
        <f>SUMIFS(R_Salaries,R_Mag,$A120,R_Ex,Exercice_Courant)</f>
        <v/>
      </c>
      <c r="AC120" s="163">
        <f>IF(COUNTIFS(R_Mag,$A120,R_Ex,Exercice_Courant)&gt;0,AB120/COUNTIFS(R_Mag,$A120,R_Ex,Exercice_Courant),"")</f>
        <v/>
      </c>
      <c r="AD120" s="159">
        <f>SUMIFS(R_Heures,R_Mag,$A120,R_Ex,Exercice_Courant)</f>
        <v/>
      </c>
      <c r="AE120" s="164">
        <f>IF(AB120&gt;0,SUMIFS(R_Abs,R_Mag,$A120,R_Ex,Exercice_Courant)/AB120,"")</f>
        <v/>
      </c>
      <c r="AF120" s="163">
        <f>IF(AB120&gt;0,SUMIFS(R_HS,R_Mag,$A120,R_Ex,Exercice_Courant)/AB120,"")</f>
        <v/>
      </c>
      <c r="AG120" s="160">
        <f>IF(AD120&gt;0,G120/AD120,"")</f>
        <v/>
      </c>
      <c r="AH120" s="164">
        <f>IF(SUMIFS(R_Salaries,R_Mag,$A120)&gt;0,SUMIFS(R_Abs,R_Mag,$A120)/SUMIFS(R_Salaries,R_Mag,$A120),"")</f>
        <v/>
      </c>
      <c r="AI120" s="163">
        <f>IF(SUMIFS(R_Salaries,R_Mag,$A120)&gt;0,SUMIFS(R_HS,R_Mag,$A120)/SUMIFS(R_Salaries,R_Mag,$A120),"")</f>
        <v/>
      </c>
      <c r="AJ120" s="165">
        <f>IF(AND(E120&lt;=Debut_N1,OR(F120="",F120&gt;=Fin_Exercice)),1,0)</f>
        <v/>
      </c>
      <c r="AK120" s="104">
        <f>IF(E120&gt;Debut_N1,"Ouverture",IF(AND(F120&lt;&gt;"",F120&lt;=Fin_Exercice),"Fermeture",""))</f>
        <v/>
      </c>
      <c r="AL120" s="157">
        <f>IF(SUMIFS(V_CANet,V_Mag,$A120,V_Mois,"&gt;="&amp;Periode_A_Debut,V_Mois,"&lt;="&amp;Periode_A_Fin)&gt;0,1-SUMIFS(V_Cout,V_Mag,$A120,V_Mois,"&gt;="&amp;Periode_A_Debut,V_Mois,"&lt;="&amp;Periode_A_Fin)/SUMIFS(V_CANet,V_Mag,$A120,V_Mois,"&gt;="&amp;Periode_A_Debut,V_Mois,"&lt;="&amp;Periode_A_Fin),"")</f>
        <v/>
      </c>
      <c r="AM120" s="157">
        <f>IF(SUMIFS(V_CANet,V_Mag,$A120,V_Mois,"&gt;="&amp;Periode_B_Debut,V_Mois,"&lt;="&amp;Periode_B_Fin)&gt;0,1-SUMIFS(V_Cout,V_Mag,$A120,V_Mois,"&gt;="&amp;Periode_B_Debut,V_Mois,"&lt;="&amp;Periode_B_Fin)/SUMIFS(V_CANet,V_Mag,$A120,V_Mois,"&gt;="&amp;Periode_B_Debut,V_Mois,"&lt;="&amp;Periode_B_Fin),"")</f>
        <v/>
      </c>
      <c r="AN120" s="166">
        <f>IF(AND(ISNUMBER(AL120),ISNUMBER(AM120)),(AM120-AL120)*100,"")</f>
        <v/>
      </c>
      <c r="AO120" s="165">
        <f>IF(OR(Region_Filtre="Toutes",C120=Region_Filtre),1,0)</f>
        <v/>
      </c>
      <c r="AP120" s="156">
        <f>SUMIFS(V_CANet,V_Mag,$A120,V_Ex,Exercice_Courant,V_Canal,Crit_Canal)</f>
        <v/>
      </c>
      <c r="AQ120" s="156">
        <f>SUMIFS(V_CANet,V_Mag,$A120,V_Ex,Exercice_Precedent,V_Canal,Crit_Canal)</f>
        <v/>
      </c>
      <c r="AR120" s="165">
        <f>IF(ISNUMBER(J120),RANK(J120,$J$2:$J$121,0),"")</f>
        <v/>
      </c>
      <c r="AS120" s="165">
        <f>RANK(G120,$G$2:$G$121,0)</f>
        <v/>
      </c>
      <c r="AT120" s="165">
        <f>IF(ISNUMBER(O120),RANK(O120,$O$2:$O$121,0),"")</f>
        <v/>
      </c>
      <c r="AU120" s="165">
        <f>IF(ISNUMBER(V120),RANK(V120,$V$2:$V$121,1),"")</f>
        <v/>
      </c>
      <c r="AV120" s="167">
        <f>IF(AND(AO120=1,ISNUMBER(J120)),J120+ROW()/10^9,9)</f>
        <v/>
      </c>
      <c r="AW120" s="168">
        <f>IF(ISNUMBER(AN120),AN120+ROW()/10^7,999)</f>
        <v/>
      </c>
      <c r="AX120" s="167">
        <f>IF(ISNUMBER(W120),W120+ROW()/10^9,-1)</f>
        <v/>
      </c>
      <c r="AY120" s="167">
        <f>IF(ISNUMBER(AH120),AH120+ROW()/10^9,-1)</f>
        <v/>
      </c>
      <c r="AZ120" s="165">
        <f>IF(AK120="","",SUMPRODUCT(--($AK$2:AK120&lt;&gt;"")))</f>
        <v/>
      </c>
      <c r="BA120" s="165">
        <f>IF(AND(ISNUMBER(AN120),AN120&lt;=Seuil_Derive_Marge_Pt),1,0)</f>
        <v/>
      </c>
      <c r="BB120" s="167">
        <f>IF(ISNUMBER(S120),S120+ROW()/10^9,9)</f>
        <v/>
      </c>
    </row>
    <row r="121">
      <c r="A121" s="104">
        <f>REF_MAGASINS!A121</f>
        <v/>
      </c>
      <c r="B121" s="104">
        <f>REF_MAGASINS!C121</f>
        <v/>
      </c>
      <c r="C121" s="104">
        <f>REF_MAGASINS!D121</f>
        <v/>
      </c>
      <c r="D121" s="104">
        <f>REF_MAGASINS!E121</f>
        <v/>
      </c>
      <c r="E121" s="155">
        <f>REF_MAGASINS!K121</f>
        <v/>
      </c>
      <c r="F121" s="155">
        <f>IF(REF_MAGASINS!L121="","",REF_MAGASINS!L121)</f>
        <v/>
      </c>
      <c r="G121" s="156">
        <f>SUMIFS(V_CANet,V_Mag,$A121,V_Ex,Exercice_Courant)</f>
        <v/>
      </c>
      <c r="H121" s="156">
        <f>SUMIFS(V_Cout,V_Mag,$A121,V_Ex,Exercice_Courant)</f>
        <v/>
      </c>
      <c r="I121" s="156">
        <f>G121-H121</f>
        <v/>
      </c>
      <c r="J121" s="157">
        <f>IF(G121&gt;0,I121/G121,"")</f>
        <v/>
      </c>
      <c r="K121" s="156">
        <f>SUMIFS(V_CANet,V_Mag,$A121,V_Ex,Exercice_Precedent)</f>
        <v/>
      </c>
      <c r="L121" s="157">
        <f>IF(K121&gt;0,(K121-SUMIFS(V_Cout,V_Mag,$A121,V_Ex,Exercice_Precedent))/K121,"")</f>
        <v/>
      </c>
      <c r="M121" s="158">
        <f>IF(K121&gt;0,G121/K121-1,"")</f>
        <v/>
      </c>
      <c r="N121" s="159">
        <f>SUMIFS(V_Tickets,V_Mag,$A121,V_Ex,Exercice_Courant)</f>
        <v/>
      </c>
      <c r="O121" s="160">
        <f>IF(N121&gt;0,G121/N121,"")</f>
        <v/>
      </c>
      <c r="P121" s="159">
        <f>SUMIFS(V_Jours,V_Mag,$A121,V_Ex,Exercice_Courant,V_Canal,"Sur place")</f>
        <v/>
      </c>
      <c r="Q121" s="156">
        <f>SUMIFS(B_Budget,B_Mag,$A121,B_Mois,"&gt;="&amp;Budget_Debut,B_Mois,"&lt;="&amp;Budget_Fin)</f>
        <v/>
      </c>
      <c r="R121" s="156">
        <f>SUMIFS(V_CANet,V_Mag,$A121,V_Mois,"&gt;="&amp;Budget_Debut,V_Mois,"&lt;="&amp;Budget_Fin)</f>
        <v/>
      </c>
      <c r="S121" s="161">
        <f>IF(Q121&gt;0,R121/Q121,"")</f>
        <v/>
      </c>
      <c r="T121" s="159">
        <f>SUMIFS(S_Sorties,S_Mag,$A121,S_Ex,Exercice_Courant)</f>
        <v/>
      </c>
      <c r="U121" s="159">
        <f>SUMIFS(S_Pertes,S_Mag,$A121,S_Ex,Exercice_Courant)</f>
        <v/>
      </c>
      <c r="V121" s="157">
        <f>IF(T121&gt;0,U121/T121,"")</f>
        <v/>
      </c>
      <c r="W121" s="157">
        <f>IF(SUMIFS(S_Sorties,S_Mag,$A121)&gt;0,SUMIFS(S_Pertes,S_Mag,$A121)/SUMIFS(S_Sorties,S_Mag,$A121),"")</f>
        <v/>
      </c>
      <c r="X121" s="156">
        <f>SUMIFS(AM_Reel,AM_Mag,$A121,AM_Ex,Exercice_Courant)</f>
        <v/>
      </c>
      <c r="Y121" s="156">
        <f>SUMIFS(AM_Reseau,AM_Mag,$A121,AM_Ex,Exercice_Courant)</f>
        <v/>
      </c>
      <c r="Z121" s="162">
        <f>IF(Y121&gt;0,X121/Y121-1,"")</f>
        <v/>
      </c>
      <c r="AA121" s="161">
        <f>IF(G121&gt;0,SUMIFS(V_CANet,V_Mag,$A121,V_Ex,Exercice_Courant,V_Canal,"Livraison")/G121,"")</f>
        <v/>
      </c>
      <c r="AB121" s="159">
        <f>SUMIFS(R_Salaries,R_Mag,$A121,R_Ex,Exercice_Courant)</f>
        <v/>
      </c>
      <c r="AC121" s="163">
        <f>IF(COUNTIFS(R_Mag,$A121,R_Ex,Exercice_Courant)&gt;0,AB121/COUNTIFS(R_Mag,$A121,R_Ex,Exercice_Courant),"")</f>
        <v/>
      </c>
      <c r="AD121" s="159">
        <f>SUMIFS(R_Heures,R_Mag,$A121,R_Ex,Exercice_Courant)</f>
        <v/>
      </c>
      <c r="AE121" s="164">
        <f>IF(AB121&gt;0,SUMIFS(R_Abs,R_Mag,$A121,R_Ex,Exercice_Courant)/AB121,"")</f>
        <v/>
      </c>
      <c r="AF121" s="163">
        <f>IF(AB121&gt;0,SUMIFS(R_HS,R_Mag,$A121,R_Ex,Exercice_Courant)/AB121,"")</f>
        <v/>
      </c>
      <c r="AG121" s="160">
        <f>IF(AD121&gt;0,G121/AD121,"")</f>
        <v/>
      </c>
      <c r="AH121" s="164">
        <f>IF(SUMIFS(R_Salaries,R_Mag,$A121)&gt;0,SUMIFS(R_Abs,R_Mag,$A121)/SUMIFS(R_Salaries,R_Mag,$A121),"")</f>
        <v/>
      </c>
      <c r="AI121" s="163">
        <f>IF(SUMIFS(R_Salaries,R_Mag,$A121)&gt;0,SUMIFS(R_HS,R_Mag,$A121)/SUMIFS(R_Salaries,R_Mag,$A121),"")</f>
        <v/>
      </c>
      <c r="AJ121" s="165">
        <f>IF(AND(E121&lt;=Debut_N1,OR(F121="",F121&gt;=Fin_Exercice)),1,0)</f>
        <v/>
      </c>
      <c r="AK121" s="104">
        <f>IF(E121&gt;Debut_N1,"Ouverture",IF(AND(F121&lt;&gt;"",F121&lt;=Fin_Exercice),"Fermeture",""))</f>
        <v/>
      </c>
      <c r="AL121" s="157">
        <f>IF(SUMIFS(V_CANet,V_Mag,$A121,V_Mois,"&gt;="&amp;Periode_A_Debut,V_Mois,"&lt;="&amp;Periode_A_Fin)&gt;0,1-SUMIFS(V_Cout,V_Mag,$A121,V_Mois,"&gt;="&amp;Periode_A_Debut,V_Mois,"&lt;="&amp;Periode_A_Fin)/SUMIFS(V_CANet,V_Mag,$A121,V_Mois,"&gt;="&amp;Periode_A_Debut,V_Mois,"&lt;="&amp;Periode_A_Fin),"")</f>
        <v/>
      </c>
      <c r="AM121" s="157">
        <f>IF(SUMIFS(V_CANet,V_Mag,$A121,V_Mois,"&gt;="&amp;Periode_B_Debut,V_Mois,"&lt;="&amp;Periode_B_Fin)&gt;0,1-SUMIFS(V_Cout,V_Mag,$A121,V_Mois,"&gt;="&amp;Periode_B_Debut,V_Mois,"&lt;="&amp;Periode_B_Fin)/SUMIFS(V_CANet,V_Mag,$A121,V_Mois,"&gt;="&amp;Periode_B_Debut,V_Mois,"&lt;="&amp;Periode_B_Fin),"")</f>
        <v/>
      </c>
      <c r="AN121" s="166">
        <f>IF(AND(ISNUMBER(AL121),ISNUMBER(AM121)),(AM121-AL121)*100,"")</f>
        <v/>
      </c>
      <c r="AO121" s="165">
        <f>IF(OR(Region_Filtre="Toutes",C121=Region_Filtre),1,0)</f>
        <v/>
      </c>
      <c r="AP121" s="156">
        <f>SUMIFS(V_CANet,V_Mag,$A121,V_Ex,Exercice_Courant,V_Canal,Crit_Canal)</f>
        <v/>
      </c>
      <c r="AQ121" s="156">
        <f>SUMIFS(V_CANet,V_Mag,$A121,V_Ex,Exercice_Precedent,V_Canal,Crit_Canal)</f>
        <v/>
      </c>
      <c r="AR121" s="165">
        <f>IF(ISNUMBER(J121),RANK(J121,$J$2:$J$121,0),"")</f>
        <v/>
      </c>
      <c r="AS121" s="165">
        <f>RANK(G121,$G$2:$G$121,0)</f>
        <v/>
      </c>
      <c r="AT121" s="165">
        <f>IF(ISNUMBER(O121),RANK(O121,$O$2:$O$121,0),"")</f>
        <v/>
      </c>
      <c r="AU121" s="165">
        <f>IF(ISNUMBER(V121),RANK(V121,$V$2:$V$121,1),"")</f>
        <v/>
      </c>
      <c r="AV121" s="167">
        <f>IF(AND(AO121=1,ISNUMBER(J121)),J121+ROW()/10^9,9)</f>
        <v/>
      </c>
      <c r="AW121" s="168">
        <f>IF(ISNUMBER(AN121),AN121+ROW()/10^7,999)</f>
        <v/>
      </c>
      <c r="AX121" s="167">
        <f>IF(ISNUMBER(W121),W121+ROW()/10^9,-1)</f>
        <v/>
      </c>
      <c r="AY121" s="167">
        <f>IF(ISNUMBER(AH121),AH121+ROW()/10^9,-1)</f>
        <v/>
      </c>
      <c r="AZ121" s="165">
        <f>IF(AK121="","",SUMPRODUCT(--($AK$2:AK121&lt;&gt;"")))</f>
        <v/>
      </c>
      <c r="BA121" s="165">
        <f>IF(AND(ISNUMBER(AN121),AN121&lt;=Seuil_Derive_Marge_Pt),1,0)</f>
        <v/>
      </c>
      <c r="BB121" s="167">
        <f>IF(ISNUMBER(S121),S121+ROW()/10^9,9)</f>
        <v/>
      </c>
    </row>
    <row r="123">
      <c r="A123" s="73" t="inlineStr">
        <is>
          <t>Une ligne par magasin, dans l'ordre de REF_MAGASINS. Toutes les colonnes sont des formules sur les feuilles DATA_*. Les colonnes Cle_* servent aux classements (SMALL/LARGE + MATCH) : le terme ROW()/10^9 départage les ex-æquo.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6A39A"/>
    <outlinePr summaryBelow="1" summaryRight="1"/>
    <pageSetUpPr/>
  </sheetPr>
  <dimension ref="A1:I75"/>
  <sheetViews>
    <sheetView showGridLines="1" zoomScale="10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33" t="inlineStr">
        <is>
          <t>CALC_DASH — calculs du tableau de bord (filtres appliqués)</t>
        </is>
      </c>
    </row>
    <row r="2">
      <c r="A2" s="75" t="inlineStr">
        <is>
          <t>Critère région</t>
        </is>
      </c>
      <c r="B2" s="75">
        <f>IF(Region_Filtre="Toutes","&lt;&gt;",Region_Filtre)</f>
        <v/>
      </c>
      <c r="C2" s="73" t="inlineStr">
        <is>
          <t>« &lt;&gt; » = toute valeur non vide : le critère qui sélectionne tout sans joker.</t>
        </is>
      </c>
    </row>
    <row r="3">
      <c r="A3" s="75" t="inlineStr">
        <is>
          <t>Critère canal</t>
        </is>
      </c>
      <c r="B3" s="75">
        <f>IF(Canal_Filtre="Tous","&lt;&gt;",Canal_Filtre)</f>
        <v/>
      </c>
    </row>
    <row r="5">
      <c r="A5" s="109" t="inlineStr">
        <is>
          <t>Indicateur</t>
        </is>
      </c>
      <c r="B5" s="109" t="inlineStr">
        <is>
          <t>Valeur</t>
        </is>
      </c>
    </row>
    <row r="6">
      <c r="A6" s="75" t="inlineStr">
        <is>
          <t>CA_N</t>
        </is>
      </c>
      <c r="B6" s="92">
        <f>SUMIFS(V_CANet,V_Ex,Exercice_Courant,V_Reg,Crit_Region,V_Canal,Crit_Canal)</f>
        <v/>
      </c>
    </row>
    <row r="7">
      <c r="A7" s="75" t="inlineStr">
        <is>
          <t>CA_N1</t>
        </is>
      </c>
      <c r="B7" s="92">
        <f>SUMIFS(V_CANet,V_Ex,Exercice_Precedent,V_Reg,Crit_Region,V_Canal,Crit_Canal)</f>
        <v/>
      </c>
    </row>
    <row r="8">
      <c r="A8" s="75" t="inlineStr">
        <is>
          <t>Cout_N</t>
        </is>
      </c>
      <c r="B8" s="92">
        <f>SUMIFS(V_Cout,V_Ex,Exercice_Courant,V_Reg,Crit_Region,V_Canal,Crit_Canal)</f>
        <v/>
      </c>
    </row>
    <row r="9">
      <c r="A9" s="75" t="inlineStr">
        <is>
          <t>Cout_N1</t>
        </is>
      </c>
      <c r="B9" s="92">
        <f>SUMIFS(V_Cout,V_Ex,Exercice_Precedent,V_Reg,Crit_Region,V_Canal,Crit_Canal)</f>
        <v/>
      </c>
    </row>
    <row r="10">
      <c r="A10" s="75" t="inlineStr">
        <is>
          <t>Taux_N</t>
        </is>
      </c>
      <c r="B10" s="78">
        <f>IF(D_CA_N&gt;0,1-D_Cout_N/D_CA_N,0)</f>
        <v/>
      </c>
    </row>
    <row r="11">
      <c r="A11" s="75" t="inlineStr">
        <is>
          <t>Taux_N1</t>
        </is>
      </c>
      <c r="B11" s="78">
        <f>IF(D_CA_N1&gt;0,1-D_Cout_N1/D_CA_N1,0)</f>
        <v/>
      </c>
    </row>
    <row r="12">
      <c r="A12" s="75" t="inlineStr">
        <is>
          <t>Delta_Taux_pt</t>
        </is>
      </c>
      <c r="B12" s="169">
        <f>(D_Taux_N-D_Taux_N1)*100</f>
        <v/>
      </c>
    </row>
    <row r="13">
      <c r="A13" s="75" t="inlineStr">
        <is>
          <t>Delta_CA</t>
        </is>
      </c>
      <c r="B13" s="170">
        <f>IF(D_CA_N1&gt;0,D_CA_N/D_CA_N1-1,0)</f>
        <v/>
      </c>
    </row>
    <row r="14">
      <c r="A14" s="75" t="inlineStr">
        <is>
          <t>Tickets_N</t>
        </is>
      </c>
      <c r="B14" s="94">
        <f>SUMIFS(V_Tickets,V_Ex,Exercice_Courant,V_Reg,Crit_Region,V_Canal,Crit_Canal)</f>
        <v/>
      </c>
    </row>
    <row r="15">
      <c r="A15" s="75" t="inlineStr">
        <is>
          <t>Tickets_N1</t>
        </is>
      </c>
      <c r="B15" s="94">
        <f>SUMIFS(V_Tickets,V_Ex,Exercice_Precedent,V_Reg,Crit_Region,V_Canal,Crit_Canal)</f>
        <v/>
      </c>
    </row>
    <row r="16">
      <c r="A16" s="75" t="inlineStr">
        <is>
          <t>Delta_Tickets</t>
        </is>
      </c>
      <c r="B16" s="170">
        <f>IF(D_Tickets_N1&gt;0,D_Tickets_N/D_Tickets_N1-1,0)</f>
        <v/>
      </c>
    </row>
    <row r="17">
      <c r="A17" s="75" t="inlineStr">
        <is>
          <t>TM_N</t>
        </is>
      </c>
      <c r="B17" s="171">
        <f>IF(D_Tickets_N&gt;0,D_CA_N/D_Tickets_N,0)</f>
        <v/>
      </c>
    </row>
    <row r="18">
      <c r="A18" s="75" t="inlineStr">
        <is>
          <t>TM_N1</t>
        </is>
      </c>
      <c r="B18" s="171">
        <f>IF(D_Tickets_N1&gt;0,D_CA_N1/D_Tickets_N1,0)</f>
        <v/>
      </c>
    </row>
    <row r="19">
      <c r="A19" s="75" t="inlineStr">
        <is>
          <t>Delta_TM</t>
        </is>
      </c>
      <c r="B19" s="170">
        <f>IF(D_TM_N1&gt;0,D_TM_N/D_TM_N1-1,0)</f>
        <v/>
      </c>
    </row>
    <row r="20">
      <c r="A20" s="75" t="inlineStr">
        <is>
          <t>CA_Comp_N</t>
        </is>
      </c>
      <c r="B20" s="92">
        <f>SUMPRODUCT(CM_Comparable,CM_Filtre_Region,CM_CA_N_Filtre_Canal)</f>
        <v/>
      </c>
    </row>
    <row r="21">
      <c r="A21" s="75" t="inlineStr">
        <is>
          <t>CA_Comp_N1</t>
        </is>
      </c>
      <c r="B21" s="92">
        <f>SUMPRODUCT(CM_Comparable,CM_Filtre_Region,CM_CA_N1_Filtre_Canal)</f>
        <v/>
      </c>
    </row>
    <row r="22">
      <c r="A22" s="75" t="inlineStr">
        <is>
          <t>Delta_Comp</t>
        </is>
      </c>
      <c r="B22" s="170">
        <f>IF(D_CA_Comp_N1&gt;0,D_CA_Comp_N/D_CA_Comp_N1-1,0)</f>
        <v/>
      </c>
    </row>
    <row r="23">
      <c r="A23" s="75" t="inlineStr">
        <is>
          <t>Nb_Comparables</t>
        </is>
      </c>
      <c r="B23" s="131">
        <f>SUMPRODUCT(CM_Comparable,CM_Filtre_Region)</f>
        <v/>
      </c>
    </row>
    <row r="24">
      <c r="A24" s="75" t="inlineStr">
        <is>
          <t>Nb_Magasins</t>
        </is>
      </c>
      <c r="B24" s="131">
        <f>SUM(CM_Filtre_Region)</f>
        <v/>
      </c>
    </row>
    <row r="25">
      <c r="A25" s="75" t="inlineStr">
        <is>
          <t>Budget</t>
        </is>
      </c>
      <c r="B25" s="92">
        <f>SUMIFS(B_Budget,B_Reg,Crit_Region,B_Mois,"&gt;="&amp;Budget_Debut,B_Mois,"&lt;="&amp;Budget_Fin)</f>
        <v/>
      </c>
    </row>
    <row r="26">
      <c r="A26" s="75" t="inlineStr">
        <is>
          <t>Reel_Budget</t>
        </is>
      </c>
      <c r="B26" s="92">
        <f>SUMIFS(V_CANet,V_Reg,Crit_Region,V_Mois,"&gt;="&amp;Budget_Debut,V_Mois,"&lt;="&amp;Budget_Fin)</f>
        <v/>
      </c>
    </row>
    <row r="27">
      <c r="A27" s="75" t="inlineStr">
        <is>
          <t>Atteinte</t>
        </is>
      </c>
      <c r="B27" s="84">
        <f>IF(D_Budget&gt;0,D_Reel_Budget/D_Budget,0)</f>
        <v/>
      </c>
    </row>
    <row r="28">
      <c r="A28" s="75" t="inlineStr">
        <is>
          <t>Nb_Sous_Objectif</t>
        </is>
      </c>
      <c r="B28" s="131">
        <f>COUNTIFS(CM_Atteinte_Budget,"&lt;"&amp;Seuil_Atteinte_Budget,CM_Region,Crit_Region)</f>
        <v/>
      </c>
    </row>
    <row r="29">
      <c r="A29" s="75" t="inlineStr">
        <is>
          <t>Taux_Reseau</t>
        </is>
      </c>
      <c r="B29" s="78">
        <f>1-SUM(CM_Cout_N)/SUM(CM_CA_Net_N)</f>
        <v/>
      </c>
    </row>
    <row r="30">
      <c r="A30" s="75" t="inlineStr">
        <is>
          <t>TM_Reseau</t>
        </is>
      </c>
      <c r="B30" s="171">
        <f>SUM(CM_CA_Net_N)/SUM(CM_Tickets_N)</f>
        <v/>
      </c>
    </row>
    <row r="31">
      <c r="A31" s="75" t="inlineStr">
        <is>
          <t>Part_Livraison_Reseau</t>
        </is>
      </c>
      <c r="B31" s="84">
        <f>SUMIFS(V_CANet,V_Ex,Exercice_Courant,V_Canal,"Livraison")/SUM(CM_CA_Net_N)</f>
        <v/>
      </c>
    </row>
    <row r="32">
      <c r="A32" s="75" t="inlineStr">
        <is>
          <t>Mediane_Perte_N</t>
        </is>
      </c>
      <c r="B32" s="78">
        <f>MEDIAN(CM_Taux_Perte_N)</f>
        <v/>
      </c>
    </row>
    <row r="33">
      <c r="A33" s="75" t="inlineStr">
        <is>
          <t>Mediane_Perte_24m</t>
        </is>
      </c>
      <c r="B33" s="78">
        <f>MEDIAN(CM_Taux_Perte_24m)</f>
        <v/>
      </c>
    </row>
    <row r="34">
      <c r="A34" s="75" t="inlineStr">
        <is>
          <t>Seuil_Taux_Alerte</t>
        </is>
      </c>
      <c r="B34" s="78">
        <f>D_Taux_Reseau-Seuil_Alerte_Marge_Pt</f>
        <v/>
      </c>
    </row>
    <row r="35">
      <c r="A35" s="75" t="inlineStr">
        <is>
          <t>Nb_Sous_Seuil</t>
        </is>
      </c>
      <c r="B35" s="131">
        <f>COUNTIFS(CM_Taux_Marge_N,"&lt;"&amp;D_Seuil_Taux_Alerte,CM_Region,Crit_Region)</f>
        <v/>
      </c>
    </row>
    <row r="37">
      <c r="A37" s="172" t="inlineStr">
        <is>
          <t>Série mensuelle (graphique 1)</t>
        </is>
      </c>
    </row>
    <row r="38">
      <c r="A38" s="57" t="inlineStr">
        <is>
          <t>Mois de l'exercice</t>
        </is>
      </c>
      <c r="B38" s="57" t="inlineStr">
        <is>
          <t>Mois N</t>
        </is>
      </c>
      <c r="C38" s="57" t="inlineStr">
        <is>
          <t>Mois N-1</t>
        </is>
      </c>
      <c r="D38" s="57" t="inlineStr">
        <is>
          <t>Libellé</t>
        </is>
      </c>
      <c r="E38" s="57" t="inlineStr">
        <is>
          <t>CA net N (M€)</t>
        </is>
      </c>
      <c r="F38" s="57" t="inlineStr">
        <is>
          <t>CA net N-1 (M€)</t>
        </is>
      </c>
    </row>
    <row r="39">
      <c r="A39" s="131" t="n">
        <v>1</v>
      </c>
      <c r="B39" s="83">
        <f>EDATE(Debut_Exercice,A39-1)</f>
        <v/>
      </c>
      <c r="C39" s="83">
        <f>EDATE(Debut_N1,A39-1)</f>
        <v/>
      </c>
      <c r="D39" s="75">
        <f>CHOOSE(MONTH(B39),"janv","févr","mars","avr","mai","juin","juil","août","sept","oct","nov","déc")</f>
        <v/>
      </c>
      <c r="E39" s="106">
        <f>SUMIFS(V_CANet,V_Mois,B39,V_Reg,Crit_Region,V_Canal,Crit_Canal)/10^6</f>
        <v/>
      </c>
      <c r="F39" s="106">
        <f>SUMIFS(V_CANet,V_Mois,C39,V_Reg,Crit_Region,V_Canal,Crit_Canal)/10^6</f>
        <v/>
      </c>
    </row>
    <row r="40">
      <c r="A40" s="131" t="n">
        <v>2</v>
      </c>
      <c r="B40" s="83">
        <f>EDATE(Debut_Exercice,A40-1)</f>
        <v/>
      </c>
      <c r="C40" s="83">
        <f>EDATE(Debut_N1,A40-1)</f>
        <v/>
      </c>
      <c r="D40" s="75">
        <f>CHOOSE(MONTH(B40),"janv","févr","mars","avr","mai","juin","juil","août","sept","oct","nov","déc")</f>
        <v/>
      </c>
      <c r="E40" s="106">
        <f>SUMIFS(V_CANet,V_Mois,B40,V_Reg,Crit_Region,V_Canal,Crit_Canal)/10^6</f>
        <v/>
      </c>
      <c r="F40" s="106">
        <f>SUMIFS(V_CANet,V_Mois,C40,V_Reg,Crit_Region,V_Canal,Crit_Canal)/10^6</f>
        <v/>
      </c>
    </row>
    <row r="41">
      <c r="A41" s="131" t="n">
        <v>3</v>
      </c>
      <c r="B41" s="83">
        <f>EDATE(Debut_Exercice,A41-1)</f>
        <v/>
      </c>
      <c r="C41" s="83">
        <f>EDATE(Debut_N1,A41-1)</f>
        <v/>
      </c>
      <c r="D41" s="75">
        <f>CHOOSE(MONTH(B41),"janv","févr","mars","avr","mai","juin","juil","août","sept","oct","nov","déc")</f>
        <v/>
      </c>
      <c r="E41" s="106">
        <f>SUMIFS(V_CANet,V_Mois,B41,V_Reg,Crit_Region,V_Canal,Crit_Canal)/10^6</f>
        <v/>
      </c>
      <c r="F41" s="106">
        <f>SUMIFS(V_CANet,V_Mois,C41,V_Reg,Crit_Region,V_Canal,Crit_Canal)/10^6</f>
        <v/>
      </c>
    </row>
    <row r="42">
      <c r="A42" s="131" t="n">
        <v>4</v>
      </c>
      <c r="B42" s="83">
        <f>EDATE(Debut_Exercice,A42-1)</f>
        <v/>
      </c>
      <c r="C42" s="83">
        <f>EDATE(Debut_N1,A42-1)</f>
        <v/>
      </c>
      <c r="D42" s="75">
        <f>CHOOSE(MONTH(B42),"janv","févr","mars","avr","mai","juin","juil","août","sept","oct","nov","déc")</f>
        <v/>
      </c>
      <c r="E42" s="106">
        <f>SUMIFS(V_CANet,V_Mois,B42,V_Reg,Crit_Region,V_Canal,Crit_Canal)/10^6</f>
        <v/>
      </c>
      <c r="F42" s="106">
        <f>SUMIFS(V_CANet,V_Mois,C42,V_Reg,Crit_Region,V_Canal,Crit_Canal)/10^6</f>
        <v/>
      </c>
    </row>
    <row r="43">
      <c r="A43" s="131" t="n">
        <v>5</v>
      </c>
      <c r="B43" s="83">
        <f>EDATE(Debut_Exercice,A43-1)</f>
        <v/>
      </c>
      <c r="C43" s="83">
        <f>EDATE(Debut_N1,A43-1)</f>
        <v/>
      </c>
      <c r="D43" s="75">
        <f>CHOOSE(MONTH(B43),"janv","févr","mars","avr","mai","juin","juil","août","sept","oct","nov","déc")</f>
        <v/>
      </c>
      <c r="E43" s="106">
        <f>SUMIFS(V_CANet,V_Mois,B43,V_Reg,Crit_Region,V_Canal,Crit_Canal)/10^6</f>
        <v/>
      </c>
      <c r="F43" s="106">
        <f>SUMIFS(V_CANet,V_Mois,C43,V_Reg,Crit_Region,V_Canal,Crit_Canal)/10^6</f>
        <v/>
      </c>
    </row>
    <row r="44">
      <c r="A44" s="131" t="n">
        <v>6</v>
      </c>
      <c r="B44" s="83">
        <f>EDATE(Debut_Exercice,A44-1)</f>
        <v/>
      </c>
      <c r="C44" s="83">
        <f>EDATE(Debut_N1,A44-1)</f>
        <v/>
      </c>
      <c r="D44" s="75">
        <f>CHOOSE(MONTH(B44),"janv","févr","mars","avr","mai","juin","juil","août","sept","oct","nov","déc")</f>
        <v/>
      </c>
      <c r="E44" s="106">
        <f>SUMIFS(V_CANet,V_Mois,B44,V_Reg,Crit_Region,V_Canal,Crit_Canal)/10^6</f>
        <v/>
      </c>
      <c r="F44" s="106">
        <f>SUMIFS(V_CANet,V_Mois,C44,V_Reg,Crit_Region,V_Canal,Crit_Canal)/10^6</f>
        <v/>
      </c>
    </row>
    <row r="45">
      <c r="A45" s="131" t="n">
        <v>7</v>
      </c>
      <c r="B45" s="83">
        <f>EDATE(Debut_Exercice,A45-1)</f>
        <v/>
      </c>
      <c r="C45" s="83">
        <f>EDATE(Debut_N1,A45-1)</f>
        <v/>
      </c>
      <c r="D45" s="75">
        <f>CHOOSE(MONTH(B45),"janv","févr","mars","avr","mai","juin","juil","août","sept","oct","nov","déc")</f>
        <v/>
      </c>
      <c r="E45" s="106">
        <f>SUMIFS(V_CANet,V_Mois,B45,V_Reg,Crit_Region,V_Canal,Crit_Canal)/10^6</f>
        <v/>
      </c>
      <c r="F45" s="106">
        <f>SUMIFS(V_CANet,V_Mois,C45,V_Reg,Crit_Region,V_Canal,Crit_Canal)/10^6</f>
        <v/>
      </c>
    </row>
    <row r="46">
      <c r="A46" s="131" t="n">
        <v>8</v>
      </c>
      <c r="B46" s="83">
        <f>EDATE(Debut_Exercice,A46-1)</f>
        <v/>
      </c>
      <c r="C46" s="83">
        <f>EDATE(Debut_N1,A46-1)</f>
        <v/>
      </c>
      <c r="D46" s="75">
        <f>CHOOSE(MONTH(B46),"janv","févr","mars","avr","mai","juin","juil","août","sept","oct","nov","déc")</f>
        <v/>
      </c>
      <c r="E46" s="106">
        <f>SUMIFS(V_CANet,V_Mois,B46,V_Reg,Crit_Region,V_Canal,Crit_Canal)/10^6</f>
        <v/>
      </c>
      <c r="F46" s="106">
        <f>SUMIFS(V_CANet,V_Mois,C46,V_Reg,Crit_Region,V_Canal,Crit_Canal)/10^6</f>
        <v/>
      </c>
    </row>
    <row r="47">
      <c r="A47" s="131" t="n">
        <v>9</v>
      </c>
      <c r="B47" s="83">
        <f>EDATE(Debut_Exercice,A47-1)</f>
        <v/>
      </c>
      <c r="C47" s="83">
        <f>EDATE(Debut_N1,A47-1)</f>
        <v/>
      </c>
      <c r="D47" s="75">
        <f>CHOOSE(MONTH(B47),"janv","févr","mars","avr","mai","juin","juil","août","sept","oct","nov","déc")</f>
        <v/>
      </c>
      <c r="E47" s="106">
        <f>SUMIFS(V_CANet,V_Mois,B47,V_Reg,Crit_Region,V_Canal,Crit_Canal)/10^6</f>
        <v/>
      </c>
      <c r="F47" s="106">
        <f>SUMIFS(V_CANet,V_Mois,C47,V_Reg,Crit_Region,V_Canal,Crit_Canal)/10^6</f>
        <v/>
      </c>
    </row>
    <row r="48">
      <c r="A48" s="131" t="n">
        <v>10</v>
      </c>
      <c r="B48" s="83">
        <f>EDATE(Debut_Exercice,A48-1)</f>
        <v/>
      </c>
      <c r="C48" s="83">
        <f>EDATE(Debut_N1,A48-1)</f>
        <v/>
      </c>
      <c r="D48" s="75">
        <f>CHOOSE(MONTH(B48),"janv","févr","mars","avr","mai","juin","juil","août","sept","oct","nov","déc")</f>
        <v/>
      </c>
      <c r="E48" s="106">
        <f>SUMIFS(V_CANet,V_Mois,B48,V_Reg,Crit_Region,V_Canal,Crit_Canal)/10^6</f>
        <v/>
      </c>
      <c r="F48" s="106">
        <f>SUMIFS(V_CANet,V_Mois,C48,V_Reg,Crit_Region,V_Canal,Crit_Canal)/10^6</f>
        <v/>
      </c>
    </row>
    <row r="49">
      <c r="A49" s="131" t="n">
        <v>11</v>
      </c>
      <c r="B49" s="83">
        <f>EDATE(Debut_Exercice,A49-1)</f>
        <v/>
      </c>
      <c r="C49" s="83">
        <f>EDATE(Debut_N1,A49-1)</f>
        <v/>
      </c>
      <c r="D49" s="75">
        <f>CHOOSE(MONTH(B49),"janv","févr","mars","avr","mai","juin","juil","août","sept","oct","nov","déc")</f>
        <v/>
      </c>
      <c r="E49" s="106">
        <f>SUMIFS(V_CANet,V_Mois,B49,V_Reg,Crit_Region,V_Canal,Crit_Canal)/10^6</f>
        <v/>
      </c>
      <c r="F49" s="106">
        <f>SUMIFS(V_CANet,V_Mois,C49,V_Reg,Crit_Region,V_Canal,Crit_Canal)/10^6</f>
        <v/>
      </c>
    </row>
    <row r="50">
      <c r="A50" s="131" t="n">
        <v>12</v>
      </c>
      <c r="B50" s="83">
        <f>EDATE(Debut_Exercice,A50-1)</f>
        <v/>
      </c>
      <c r="C50" s="83">
        <f>EDATE(Debut_N1,A50-1)</f>
        <v/>
      </c>
      <c r="D50" s="75">
        <f>CHOOSE(MONTH(B50),"janv","févr","mars","avr","mai","juin","juil","août","sept","oct","nov","déc")</f>
        <v/>
      </c>
      <c r="E50" s="106">
        <f>SUMIFS(V_CANet,V_Mois,B50,V_Reg,Crit_Region,V_Canal,Crit_Canal)/10^6</f>
        <v/>
      </c>
      <c r="F50" s="106">
        <f>SUMIFS(V_CANet,V_Mois,C50,V_Reg,Crit_Region,V_Canal,Crit_Canal)/10^6</f>
        <v/>
      </c>
    </row>
    <row r="52">
      <c r="A52" s="172" t="inlineStr">
        <is>
          <t>Mix canal (graphique 2) — filtre région seul</t>
        </is>
      </c>
    </row>
    <row r="53">
      <c r="A53" s="57" t="inlineStr">
        <is>
          <t>Canal</t>
        </is>
      </c>
      <c r="B53" s="57" t="inlineStr">
        <is>
          <t>CA net N</t>
        </is>
      </c>
      <c r="C53" s="57" t="inlineStr">
        <is>
          <t>Part</t>
        </is>
      </c>
    </row>
    <row r="54">
      <c r="A54" s="75" t="inlineStr">
        <is>
          <t>Sur place</t>
        </is>
      </c>
      <c r="B54" s="92">
        <f>SUMIFS(V_CANet,V_Ex,Exercice_Courant,V_Reg,Crit_Region,V_Canal,A54)</f>
        <v/>
      </c>
      <c r="C54" s="84">
        <f>IF(SUM($B$54:$B$57)&gt;0,B54/SUM($B$54:$B$57),0)</f>
        <v/>
      </c>
    </row>
    <row r="55">
      <c r="A55" s="75" t="inlineStr">
        <is>
          <t>À emporter</t>
        </is>
      </c>
      <c r="B55" s="92">
        <f>SUMIFS(V_CANet,V_Ex,Exercice_Courant,V_Reg,Crit_Region,V_Canal,A55)</f>
        <v/>
      </c>
      <c r="C55" s="84">
        <f>IF(SUM($B$54:$B$57)&gt;0,B55/SUM($B$54:$B$57),0)</f>
        <v/>
      </c>
    </row>
    <row r="56">
      <c r="A56" s="75" t="inlineStr">
        <is>
          <t>Livraison</t>
        </is>
      </c>
      <c r="B56" s="92">
        <f>SUMIFS(V_CANet,V_Ex,Exercice_Courant,V_Reg,Crit_Region,V_Canal,A56)</f>
        <v/>
      </c>
      <c r="C56" s="84">
        <f>IF(SUM($B$54:$B$57)&gt;0,B56/SUM($B$54:$B$57),0)</f>
        <v/>
      </c>
    </row>
    <row r="57">
      <c r="A57" s="75" t="inlineStr">
        <is>
          <t>Drive</t>
        </is>
      </c>
      <c r="B57" s="92">
        <f>SUMIFS(V_CANet,V_Ex,Exercice_Courant,V_Reg,Crit_Region,V_Canal,A57)</f>
        <v/>
      </c>
      <c r="C57" s="84">
        <f>IF(SUM($B$54:$B$57)&gt;0,B57/SUM($B$54:$B$57),0)</f>
        <v/>
      </c>
    </row>
    <row r="60">
      <c r="A60" s="172" t="inlineStr">
        <is>
          <t>CA par région (graphique 3) — filtre canal seul</t>
        </is>
      </c>
    </row>
    <row r="61">
      <c r="A61" s="57" t="inlineStr">
        <is>
          <t>Région</t>
        </is>
      </c>
      <c r="B61" s="57" t="inlineStr">
        <is>
          <t>CA net N (M€)</t>
        </is>
      </c>
      <c r="C61" s="57" t="inlineStr">
        <is>
          <t>CA net N-1 (M€)</t>
        </is>
      </c>
      <c r="D61" s="57" t="inlineStr">
        <is>
          <t>Évolution</t>
        </is>
      </c>
    </row>
    <row r="62">
      <c r="A62" s="75" t="inlineStr">
        <is>
          <t>Île-de-France</t>
        </is>
      </c>
      <c r="B62" s="106">
        <f>SUMIFS(V_CANet,V_Ex,Exercice_Courant,V_Reg,A62,V_Canal,Crit_Canal)/10^6</f>
        <v/>
      </c>
      <c r="C62" s="106">
        <f>SUMIFS(V_CANet,V_Ex,Exercice_Precedent,V_Reg,A62,V_Canal,Crit_Canal)/10^6</f>
        <v/>
      </c>
      <c r="D62" s="170">
        <f>IF(C62&gt;0,B62/C62-1,0)</f>
        <v/>
      </c>
    </row>
    <row r="63">
      <c r="A63" s="75" t="inlineStr">
        <is>
          <t>Sud-Est</t>
        </is>
      </c>
      <c r="B63" s="106">
        <f>SUMIFS(V_CANet,V_Ex,Exercice_Courant,V_Reg,A63,V_Canal,Crit_Canal)/10^6</f>
        <v/>
      </c>
      <c r="C63" s="106">
        <f>SUMIFS(V_CANet,V_Ex,Exercice_Precedent,V_Reg,A63,V_Canal,Crit_Canal)/10^6</f>
        <v/>
      </c>
      <c r="D63" s="170">
        <f>IF(C63&gt;0,B63/C63-1,0)</f>
        <v/>
      </c>
    </row>
    <row r="64">
      <c r="A64" s="75" t="inlineStr">
        <is>
          <t>Nord-Ouest</t>
        </is>
      </c>
      <c r="B64" s="106">
        <f>SUMIFS(V_CANet,V_Ex,Exercice_Courant,V_Reg,A64,V_Canal,Crit_Canal)/10^6</f>
        <v/>
      </c>
      <c r="C64" s="106">
        <f>SUMIFS(V_CANet,V_Ex,Exercice_Precedent,V_Reg,A64,V_Canal,Crit_Canal)/10^6</f>
        <v/>
      </c>
      <c r="D64" s="170">
        <f>IF(C64&gt;0,B64/C64-1,0)</f>
        <v/>
      </c>
    </row>
    <row r="65">
      <c r="A65" s="75" t="inlineStr">
        <is>
          <t>Sud-Ouest</t>
        </is>
      </c>
      <c r="B65" s="106">
        <f>SUMIFS(V_CANet,V_Ex,Exercice_Courant,V_Reg,A65,V_Canal,Crit_Canal)/10^6</f>
        <v/>
      </c>
      <c r="C65" s="106">
        <f>SUMIFS(V_CANet,V_Ex,Exercice_Precedent,V_Reg,A65,V_Canal,Crit_Canal)/10^6</f>
        <v/>
      </c>
      <c r="D65" s="170">
        <f>IF(C65&gt;0,B65/C65-1,0)</f>
        <v/>
      </c>
    </row>
    <row r="68">
      <c r="A68" s="172" t="inlineStr">
        <is>
          <t>Classement des taux de marge les plus faibles (tableau d'alerte)</t>
        </is>
      </c>
    </row>
    <row r="69">
      <c r="A69" s="57" t="inlineStr">
        <is>
          <t>Rang</t>
        </is>
      </c>
      <c r="B69" s="57" t="inlineStr">
        <is>
          <t>Clé</t>
        </is>
      </c>
      <c r="C69" s="57" t="inlineStr">
        <is>
          <t>Ligne</t>
        </is>
      </c>
      <c r="D69" s="57" t="inlineStr">
        <is>
          <t>Code</t>
        </is>
      </c>
      <c r="E69" s="57" t="inlineStr">
        <is>
          <t>Ville</t>
        </is>
      </c>
      <c r="F69" s="57" t="inlineStr">
        <is>
          <t>Région</t>
        </is>
      </c>
      <c r="G69" s="57" t="inlineStr">
        <is>
          <t>CA net N</t>
        </is>
      </c>
      <c r="H69" s="57" t="inlineStr">
        <is>
          <t>Taux de marge</t>
        </is>
      </c>
      <c r="I69" s="57" t="inlineStr">
        <is>
          <t>Écart réseau (pt)</t>
        </is>
      </c>
    </row>
    <row r="70">
      <c r="A70" s="131" t="n">
        <v>1</v>
      </c>
      <c r="B70" s="173">
        <f>SMALL(CM_Cle_Alerte,A70)</f>
        <v/>
      </c>
      <c r="C70" s="131">
        <f>MATCH(B70,CM_Cle_Alerte,0)</f>
        <v/>
      </c>
      <c r="D70" s="75">
        <f>INDEX(CM_Code_Magasin,C70)</f>
        <v/>
      </c>
      <c r="E70" s="75">
        <f>INDEX(CM_Ville,C70)</f>
        <v/>
      </c>
      <c r="F70" s="75">
        <f>INDEX(CM_Region,C70)</f>
        <v/>
      </c>
      <c r="G70" s="92">
        <f>INDEX(CM_CA_Net_N,C70)</f>
        <v/>
      </c>
      <c r="H70" s="78">
        <f>INDEX(CM_Taux_Marge_N,C70)</f>
        <v/>
      </c>
      <c r="I70" s="169">
        <f>(H70-D_Taux_Reseau)*100</f>
        <v/>
      </c>
    </row>
    <row r="71">
      <c r="A71" s="131" t="n">
        <v>2</v>
      </c>
      <c r="B71" s="173">
        <f>SMALL(CM_Cle_Alerte,A71)</f>
        <v/>
      </c>
      <c r="C71" s="131">
        <f>MATCH(B71,CM_Cle_Alerte,0)</f>
        <v/>
      </c>
      <c r="D71" s="75">
        <f>INDEX(CM_Code_Magasin,C71)</f>
        <v/>
      </c>
      <c r="E71" s="75">
        <f>INDEX(CM_Ville,C71)</f>
        <v/>
      </c>
      <c r="F71" s="75">
        <f>INDEX(CM_Region,C71)</f>
        <v/>
      </c>
      <c r="G71" s="92">
        <f>INDEX(CM_CA_Net_N,C71)</f>
        <v/>
      </c>
      <c r="H71" s="78">
        <f>INDEX(CM_Taux_Marge_N,C71)</f>
        <v/>
      </c>
      <c r="I71" s="169">
        <f>(H71-D_Taux_Reseau)*100</f>
        <v/>
      </c>
    </row>
    <row r="72">
      <c r="A72" s="131" t="n">
        <v>3</v>
      </c>
      <c r="B72" s="173">
        <f>SMALL(CM_Cle_Alerte,A72)</f>
        <v/>
      </c>
      <c r="C72" s="131">
        <f>MATCH(B72,CM_Cle_Alerte,0)</f>
        <v/>
      </c>
      <c r="D72" s="75">
        <f>INDEX(CM_Code_Magasin,C72)</f>
        <v/>
      </c>
      <c r="E72" s="75">
        <f>INDEX(CM_Ville,C72)</f>
        <v/>
      </c>
      <c r="F72" s="75">
        <f>INDEX(CM_Region,C72)</f>
        <v/>
      </c>
      <c r="G72" s="92">
        <f>INDEX(CM_CA_Net_N,C72)</f>
        <v/>
      </c>
      <c r="H72" s="78">
        <f>INDEX(CM_Taux_Marge_N,C72)</f>
        <v/>
      </c>
      <c r="I72" s="169">
        <f>(H72-D_Taux_Reseau)*100</f>
        <v/>
      </c>
    </row>
    <row r="73">
      <c r="A73" s="131" t="n">
        <v>4</v>
      </c>
      <c r="B73" s="173">
        <f>SMALL(CM_Cle_Alerte,A73)</f>
        <v/>
      </c>
      <c r="C73" s="131">
        <f>MATCH(B73,CM_Cle_Alerte,0)</f>
        <v/>
      </c>
      <c r="D73" s="75">
        <f>INDEX(CM_Code_Magasin,C73)</f>
        <v/>
      </c>
      <c r="E73" s="75">
        <f>INDEX(CM_Ville,C73)</f>
        <v/>
      </c>
      <c r="F73" s="75">
        <f>INDEX(CM_Region,C73)</f>
        <v/>
      </c>
      <c r="G73" s="92">
        <f>INDEX(CM_CA_Net_N,C73)</f>
        <v/>
      </c>
      <c r="H73" s="78">
        <f>INDEX(CM_Taux_Marge_N,C73)</f>
        <v/>
      </c>
      <c r="I73" s="169">
        <f>(H73-D_Taux_Reseau)*100</f>
        <v/>
      </c>
    </row>
    <row r="74">
      <c r="A74" s="131" t="n">
        <v>5</v>
      </c>
      <c r="B74" s="173">
        <f>SMALL(CM_Cle_Alerte,A74)</f>
        <v/>
      </c>
      <c r="C74" s="131">
        <f>MATCH(B74,CM_Cle_Alerte,0)</f>
        <v/>
      </c>
      <c r="D74" s="75">
        <f>INDEX(CM_Code_Magasin,C74)</f>
        <v/>
      </c>
      <c r="E74" s="75">
        <f>INDEX(CM_Ville,C74)</f>
        <v/>
      </c>
      <c r="F74" s="75">
        <f>INDEX(CM_Region,C74)</f>
        <v/>
      </c>
      <c r="G74" s="92">
        <f>INDEX(CM_CA_Net_N,C74)</f>
        <v/>
      </c>
      <c r="H74" s="78">
        <f>INDEX(CM_Taux_Marge_N,C74)</f>
        <v/>
      </c>
      <c r="I74" s="169">
        <f>(H74-D_Taux_Reseau)*100</f>
        <v/>
      </c>
    </row>
    <row r="75">
      <c r="A75" s="131" t="n">
        <v>6</v>
      </c>
      <c r="B75" s="173">
        <f>SMALL(CM_Cle_Alerte,A75)</f>
        <v/>
      </c>
      <c r="C75" s="131">
        <f>MATCH(B75,CM_Cle_Alerte,0)</f>
        <v/>
      </c>
      <c r="D75" s="75">
        <f>INDEX(CM_Code_Magasin,C75)</f>
        <v/>
      </c>
      <c r="E75" s="75">
        <f>INDEX(CM_Ville,C75)</f>
        <v/>
      </c>
      <c r="F75" s="75">
        <f>INDEX(CM_Region,C75)</f>
        <v/>
      </c>
      <c r="G75" s="92">
        <f>INDEX(CM_CA_Net_N,C75)</f>
        <v/>
      </c>
      <c r="H75" s="78">
        <f>INDEX(CM_Taux_Marge_N,C75)</f>
        <v/>
      </c>
      <c r="I75" s="169">
        <f>(H75-D_Taux_Reseau)*100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A6A39A"/>
    <outlinePr summaryBelow="1" summaryRight="1"/>
    <pageSetUpPr/>
  </sheetPr>
  <dimension ref="A1:G78"/>
  <sheetViews>
    <sheetView showGridLines="1" zoomScale="10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0" customWidth="1" min="3" max="3"/>
    <col width="16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>
      <c r="A1" s="133" t="inlineStr">
        <is>
          <t>CALC_FICHE — calculs de la fiche magasin</t>
        </is>
      </c>
    </row>
    <row r="3">
      <c r="A3" s="75" t="inlineStr">
        <is>
          <t>Code</t>
        </is>
      </c>
      <c r="B3" s="75">
        <f>Mag_Selectionne</f>
        <v/>
      </c>
    </row>
    <row r="4">
      <c r="A4" s="75" t="inlineStr">
        <is>
          <t>Ligne_CALC</t>
        </is>
      </c>
      <c r="B4" s="131">
        <f>MATCH(Mag_Selectionne,CM_Code_Magasin,0)</f>
        <v/>
      </c>
    </row>
    <row r="5">
      <c r="A5" s="75" t="inlineStr">
        <is>
          <t>Ligne_REF</t>
        </is>
      </c>
      <c r="B5" s="131">
        <f>MATCH(Mag_Selectionne,M_Code,0)</f>
        <v/>
      </c>
    </row>
    <row r="6">
      <c r="A6" s="75" t="inlineStr">
        <is>
          <t>Valide</t>
        </is>
      </c>
      <c r="B6" s="75">
        <f>IF(ISNUMBER(B4),INDEX(M_Region,B5)=Region_Fiche,FALSE)</f>
        <v/>
      </c>
    </row>
    <row r="8">
      <c r="A8" s="172" t="inlineStr">
        <is>
          <t>Série mensuelle du magasin (graphique)</t>
        </is>
      </c>
    </row>
    <row r="9">
      <c r="A9" s="57" t="inlineStr">
        <is>
          <t>Mois</t>
        </is>
      </c>
      <c r="B9" s="57" t="inlineStr">
        <is>
          <t>Libellé</t>
        </is>
      </c>
      <c r="C9" s="57" t="inlineStr">
        <is>
          <t>CA net (k€)</t>
        </is>
      </c>
      <c r="D9" s="57" t="inlineStr">
        <is>
          <t>Coût matière</t>
        </is>
      </c>
      <c r="E9" s="57" t="inlineStr">
        <is>
          <t>Taux de marge (%)</t>
        </is>
      </c>
      <c r="F9" s="57" t="inlineStr">
        <is>
          <t>Index</t>
        </is>
      </c>
      <c r="G9" s="57" t="inlineStr">
        <is>
          <t>Taux (régression)</t>
        </is>
      </c>
    </row>
    <row r="10">
      <c r="A10" s="83">
        <f>EDATE(Debut_Exercice,0)</f>
        <v/>
      </c>
      <c r="B10" s="75">
        <f>CHOOSE(MONTH(A10),"janv","févr","mars","avr","mai","juin","juil","août","sept","oct","nov","déc")</f>
        <v/>
      </c>
      <c r="C10" s="98">
        <f>SUMIFS(V_CANet,V_Mag,Mag_Selectionne,V_Mois,A10)/1000</f>
        <v/>
      </c>
      <c r="D10" s="92">
        <f>SUMIFS(V_Cout,V_Mag,Mag_Selectionne,V_Mois,A10)</f>
        <v/>
      </c>
      <c r="E10" s="106">
        <f>IF(C10&gt;0,(1-D10/(C10*1000))*100,NA())</f>
        <v/>
      </c>
      <c r="F10" s="131" t="n">
        <v>1</v>
      </c>
      <c r="G10" s="106">
        <f>IF(ISNUMBER(E10),E10,"")</f>
        <v/>
      </c>
    </row>
    <row r="11">
      <c r="A11" s="83">
        <f>EDATE(Debut_Exercice,1)</f>
        <v/>
      </c>
      <c r="B11" s="75">
        <f>CHOOSE(MONTH(A11),"janv","févr","mars","avr","mai","juin","juil","août","sept","oct","nov","déc")</f>
        <v/>
      </c>
      <c r="C11" s="98">
        <f>SUMIFS(V_CANet,V_Mag,Mag_Selectionne,V_Mois,A11)/1000</f>
        <v/>
      </c>
      <c r="D11" s="92">
        <f>SUMIFS(V_Cout,V_Mag,Mag_Selectionne,V_Mois,A11)</f>
        <v/>
      </c>
      <c r="E11" s="106">
        <f>IF(C11&gt;0,(1-D11/(C11*1000))*100,NA())</f>
        <v/>
      </c>
      <c r="F11" s="131" t="n">
        <v>2</v>
      </c>
      <c r="G11" s="106">
        <f>IF(ISNUMBER(E11),E11,"")</f>
        <v/>
      </c>
    </row>
    <row r="12">
      <c r="A12" s="83">
        <f>EDATE(Debut_Exercice,2)</f>
        <v/>
      </c>
      <c r="B12" s="75">
        <f>CHOOSE(MONTH(A12),"janv","févr","mars","avr","mai","juin","juil","août","sept","oct","nov","déc")</f>
        <v/>
      </c>
      <c r="C12" s="98">
        <f>SUMIFS(V_CANet,V_Mag,Mag_Selectionne,V_Mois,A12)/1000</f>
        <v/>
      </c>
      <c r="D12" s="92">
        <f>SUMIFS(V_Cout,V_Mag,Mag_Selectionne,V_Mois,A12)</f>
        <v/>
      </c>
      <c r="E12" s="106">
        <f>IF(C12&gt;0,(1-D12/(C12*1000))*100,NA())</f>
        <v/>
      </c>
      <c r="F12" s="131" t="n">
        <v>3</v>
      </c>
      <c r="G12" s="106">
        <f>IF(ISNUMBER(E12),E12,"")</f>
        <v/>
      </c>
    </row>
    <row r="13">
      <c r="A13" s="83">
        <f>EDATE(Debut_Exercice,3)</f>
        <v/>
      </c>
      <c r="B13" s="75">
        <f>CHOOSE(MONTH(A13),"janv","févr","mars","avr","mai","juin","juil","août","sept","oct","nov","déc")</f>
        <v/>
      </c>
      <c r="C13" s="98">
        <f>SUMIFS(V_CANet,V_Mag,Mag_Selectionne,V_Mois,A13)/1000</f>
        <v/>
      </c>
      <c r="D13" s="92">
        <f>SUMIFS(V_Cout,V_Mag,Mag_Selectionne,V_Mois,A13)</f>
        <v/>
      </c>
      <c r="E13" s="106">
        <f>IF(C13&gt;0,(1-D13/(C13*1000))*100,NA())</f>
        <v/>
      </c>
      <c r="F13" s="131" t="n">
        <v>4</v>
      </c>
      <c r="G13" s="106">
        <f>IF(ISNUMBER(E13),E13,"")</f>
        <v/>
      </c>
    </row>
    <row r="14">
      <c r="A14" s="83">
        <f>EDATE(Debut_Exercice,4)</f>
        <v/>
      </c>
      <c r="B14" s="75">
        <f>CHOOSE(MONTH(A14),"janv","févr","mars","avr","mai","juin","juil","août","sept","oct","nov","déc")</f>
        <v/>
      </c>
      <c r="C14" s="98">
        <f>SUMIFS(V_CANet,V_Mag,Mag_Selectionne,V_Mois,A14)/1000</f>
        <v/>
      </c>
      <c r="D14" s="92">
        <f>SUMIFS(V_Cout,V_Mag,Mag_Selectionne,V_Mois,A14)</f>
        <v/>
      </c>
      <c r="E14" s="106">
        <f>IF(C14&gt;0,(1-D14/(C14*1000))*100,NA())</f>
        <v/>
      </c>
      <c r="F14" s="131" t="n">
        <v>5</v>
      </c>
      <c r="G14" s="106">
        <f>IF(ISNUMBER(E14),E14,"")</f>
        <v/>
      </c>
    </row>
    <row r="15">
      <c r="A15" s="83">
        <f>EDATE(Debut_Exercice,5)</f>
        <v/>
      </c>
      <c r="B15" s="75">
        <f>CHOOSE(MONTH(A15),"janv","févr","mars","avr","mai","juin","juil","août","sept","oct","nov","déc")</f>
        <v/>
      </c>
      <c r="C15" s="98">
        <f>SUMIFS(V_CANet,V_Mag,Mag_Selectionne,V_Mois,A15)/1000</f>
        <v/>
      </c>
      <c r="D15" s="92">
        <f>SUMIFS(V_Cout,V_Mag,Mag_Selectionne,V_Mois,A15)</f>
        <v/>
      </c>
      <c r="E15" s="106">
        <f>IF(C15&gt;0,(1-D15/(C15*1000))*100,NA())</f>
        <v/>
      </c>
      <c r="F15" s="131" t="n">
        <v>6</v>
      </c>
      <c r="G15" s="106">
        <f>IF(ISNUMBER(E15),E15,"")</f>
        <v/>
      </c>
    </row>
    <row r="16">
      <c r="A16" s="83">
        <f>EDATE(Debut_Exercice,6)</f>
        <v/>
      </c>
      <c r="B16" s="75">
        <f>CHOOSE(MONTH(A16),"janv","févr","mars","avr","mai","juin","juil","août","sept","oct","nov","déc")</f>
        <v/>
      </c>
      <c r="C16" s="98">
        <f>SUMIFS(V_CANet,V_Mag,Mag_Selectionne,V_Mois,A16)/1000</f>
        <v/>
      </c>
      <c r="D16" s="92">
        <f>SUMIFS(V_Cout,V_Mag,Mag_Selectionne,V_Mois,A16)</f>
        <v/>
      </c>
      <c r="E16" s="106">
        <f>IF(C16&gt;0,(1-D16/(C16*1000))*100,NA())</f>
        <v/>
      </c>
      <c r="F16" s="131" t="n">
        <v>7</v>
      </c>
      <c r="G16" s="106">
        <f>IF(ISNUMBER(E16),E16,"")</f>
        <v/>
      </c>
    </row>
    <row r="17">
      <c r="A17" s="83">
        <f>EDATE(Debut_Exercice,7)</f>
        <v/>
      </c>
      <c r="B17" s="75">
        <f>CHOOSE(MONTH(A17),"janv","févr","mars","avr","mai","juin","juil","août","sept","oct","nov","déc")</f>
        <v/>
      </c>
      <c r="C17" s="98">
        <f>SUMIFS(V_CANet,V_Mag,Mag_Selectionne,V_Mois,A17)/1000</f>
        <v/>
      </c>
      <c r="D17" s="92">
        <f>SUMIFS(V_Cout,V_Mag,Mag_Selectionne,V_Mois,A17)</f>
        <v/>
      </c>
      <c r="E17" s="106">
        <f>IF(C17&gt;0,(1-D17/(C17*1000))*100,NA())</f>
        <v/>
      </c>
      <c r="F17" s="131" t="n">
        <v>8</v>
      </c>
      <c r="G17" s="106">
        <f>IF(ISNUMBER(E17),E17,"")</f>
        <v/>
      </c>
    </row>
    <row r="18">
      <c r="A18" s="83">
        <f>EDATE(Debut_Exercice,8)</f>
        <v/>
      </c>
      <c r="B18" s="75">
        <f>CHOOSE(MONTH(A18),"janv","févr","mars","avr","mai","juin","juil","août","sept","oct","nov","déc")</f>
        <v/>
      </c>
      <c r="C18" s="98">
        <f>SUMIFS(V_CANet,V_Mag,Mag_Selectionne,V_Mois,A18)/1000</f>
        <v/>
      </c>
      <c r="D18" s="92">
        <f>SUMIFS(V_Cout,V_Mag,Mag_Selectionne,V_Mois,A18)</f>
        <v/>
      </c>
      <c r="E18" s="106">
        <f>IF(C18&gt;0,(1-D18/(C18*1000))*100,NA())</f>
        <v/>
      </c>
      <c r="F18" s="131" t="n">
        <v>9</v>
      </c>
      <c r="G18" s="106">
        <f>IF(ISNUMBER(E18),E18,"")</f>
        <v/>
      </c>
    </row>
    <row r="19">
      <c r="A19" s="83">
        <f>EDATE(Debut_Exercice,9)</f>
        <v/>
      </c>
      <c r="B19" s="75">
        <f>CHOOSE(MONTH(A19),"janv","févr","mars","avr","mai","juin","juil","août","sept","oct","nov","déc")</f>
        <v/>
      </c>
      <c r="C19" s="98">
        <f>SUMIFS(V_CANet,V_Mag,Mag_Selectionne,V_Mois,A19)/1000</f>
        <v/>
      </c>
      <c r="D19" s="92">
        <f>SUMIFS(V_Cout,V_Mag,Mag_Selectionne,V_Mois,A19)</f>
        <v/>
      </c>
      <c r="E19" s="106">
        <f>IF(C19&gt;0,(1-D19/(C19*1000))*100,NA())</f>
        <v/>
      </c>
      <c r="F19" s="131" t="n">
        <v>10</v>
      </c>
      <c r="G19" s="106">
        <f>IF(ISNUMBER(E19),E19,"")</f>
        <v/>
      </c>
    </row>
    <row r="20">
      <c r="A20" s="83">
        <f>EDATE(Debut_Exercice,10)</f>
        <v/>
      </c>
      <c r="B20" s="75">
        <f>CHOOSE(MONTH(A20),"janv","févr","mars","avr","mai","juin","juil","août","sept","oct","nov","déc")</f>
        <v/>
      </c>
      <c r="C20" s="98">
        <f>SUMIFS(V_CANet,V_Mag,Mag_Selectionne,V_Mois,A20)/1000</f>
        <v/>
      </c>
      <c r="D20" s="92">
        <f>SUMIFS(V_Cout,V_Mag,Mag_Selectionne,V_Mois,A20)</f>
        <v/>
      </c>
      <c r="E20" s="106">
        <f>IF(C20&gt;0,(1-D20/(C20*1000))*100,NA())</f>
        <v/>
      </c>
      <c r="F20" s="131" t="n">
        <v>11</v>
      </c>
      <c r="G20" s="106">
        <f>IF(ISNUMBER(E20),E20,"")</f>
        <v/>
      </c>
    </row>
    <row r="21">
      <c r="A21" s="83">
        <f>EDATE(Debut_Exercice,11)</f>
        <v/>
      </c>
      <c r="B21" s="75">
        <f>CHOOSE(MONTH(A21),"janv","févr","mars","avr","mai","juin","juil","août","sept","oct","nov","déc")</f>
        <v/>
      </c>
      <c r="C21" s="98">
        <f>SUMIFS(V_CANet,V_Mag,Mag_Selectionne,V_Mois,A21)/1000</f>
        <v/>
      </c>
      <c r="D21" s="92">
        <f>SUMIFS(V_Cout,V_Mag,Mag_Selectionne,V_Mois,A21)</f>
        <v/>
      </c>
      <c r="E21" s="106">
        <f>IF(C21&gt;0,(1-D21/(C21*1000))*100,NA())</f>
        <v/>
      </c>
      <c r="F21" s="131" t="n">
        <v>12</v>
      </c>
      <c r="G21" s="106">
        <f>IF(ISNUMBER(E21),E21,"")</f>
        <v/>
      </c>
    </row>
    <row r="23">
      <c r="A23" s="75" t="inlineStr">
        <is>
          <t>Pente du taux de marge (pt/mois)</t>
        </is>
      </c>
      <c r="B23" s="174">
        <f>IFERROR(SLOPE(G10:G21,F10:F21),"")</f>
        <v/>
      </c>
      <c r="C23" s="73" t="inlineStr">
        <is>
          <t>Régression linéaire sur les mois avec activité (NA() en colonne E pour que le graphique laisse un trou).</t>
        </is>
      </c>
    </row>
    <row r="26">
      <c r="A26" s="172" t="inlineStr">
        <is>
          <t>Produits du magasin sur l'exercice</t>
        </is>
      </c>
    </row>
    <row r="27">
      <c r="A27" s="57" t="inlineStr">
        <is>
          <t>Code_Produit</t>
        </is>
      </c>
      <c r="B27" s="57" t="inlineStr">
        <is>
          <t>Libellé</t>
        </is>
      </c>
      <c r="C27" s="57" t="inlineStr">
        <is>
          <t>Catégorie</t>
        </is>
      </c>
      <c r="D27" s="57" t="inlineStr">
        <is>
          <t>CA net</t>
        </is>
      </c>
      <c r="E27" s="57" t="inlineStr">
        <is>
          <t>Coût matière</t>
        </is>
      </c>
      <c r="F27" s="57" t="inlineStr">
        <is>
          <t>Taux de marge</t>
        </is>
      </c>
      <c r="G27" s="57" t="inlineStr">
        <is>
          <t>Clé tri CA</t>
        </is>
      </c>
    </row>
    <row r="28">
      <c r="A28" s="75">
        <f>REF_PRODUITS!A2</f>
        <v/>
      </c>
      <c r="B28" s="75">
        <f>REF_PRODUITS!B2</f>
        <v/>
      </c>
      <c r="C28" s="75">
        <f>REF_PRODUITS!C2</f>
        <v/>
      </c>
      <c r="D28" s="92">
        <f>SUMIFS(X_CA,X_Mag,Mag_Selectionne,X_Ex,Exercice_Courant,X_Prod,A28)</f>
        <v/>
      </c>
      <c r="E28" s="92">
        <f>SUMIFS(X_Cout,X_Mag,Mag_Selectionne,X_Ex,Exercice_Courant,X_Prod,A28)</f>
        <v/>
      </c>
      <c r="F28" s="78">
        <f>IF(D28&gt;0,1-E28/D28,"")</f>
        <v/>
      </c>
      <c r="G28" s="173">
        <f>IF(D28&gt;0,D28+ROW()/10^6,-1)</f>
        <v/>
      </c>
    </row>
    <row r="29">
      <c r="A29" s="75">
        <f>REF_PRODUITS!A3</f>
        <v/>
      </c>
      <c r="B29" s="75">
        <f>REF_PRODUITS!B3</f>
        <v/>
      </c>
      <c r="C29" s="75">
        <f>REF_PRODUITS!C3</f>
        <v/>
      </c>
      <c r="D29" s="92">
        <f>SUMIFS(X_CA,X_Mag,Mag_Selectionne,X_Ex,Exercice_Courant,X_Prod,A29)</f>
        <v/>
      </c>
      <c r="E29" s="92">
        <f>SUMIFS(X_Cout,X_Mag,Mag_Selectionne,X_Ex,Exercice_Courant,X_Prod,A29)</f>
        <v/>
      </c>
      <c r="F29" s="78">
        <f>IF(D29&gt;0,1-E29/D29,"")</f>
        <v/>
      </c>
      <c r="G29" s="173">
        <f>IF(D29&gt;0,D29+ROW()/10^6,-1)</f>
        <v/>
      </c>
    </row>
    <row r="30">
      <c r="A30" s="75">
        <f>REF_PRODUITS!A4</f>
        <v/>
      </c>
      <c r="B30" s="75">
        <f>REF_PRODUITS!B4</f>
        <v/>
      </c>
      <c r="C30" s="75">
        <f>REF_PRODUITS!C4</f>
        <v/>
      </c>
      <c r="D30" s="92">
        <f>SUMIFS(X_CA,X_Mag,Mag_Selectionne,X_Ex,Exercice_Courant,X_Prod,A30)</f>
        <v/>
      </c>
      <c r="E30" s="92">
        <f>SUMIFS(X_Cout,X_Mag,Mag_Selectionne,X_Ex,Exercice_Courant,X_Prod,A30)</f>
        <v/>
      </c>
      <c r="F30" s="78">
        <f>IF(D30&gt;0,1-E30/D30,"")</f>
        <v/>
      </c>
      <c r="G30" s="173">
        <f>IF(D30&gt;0,D30+ROW()/10^6,-1)</f>
        <v/>
      </c>
    </row>
    <row r="31">
      <c r="A31" s="75">
        <f>REF_PRODUITS!A5</f>
        <v/>
      </c>
      <c r="B31" s="75">
        <f>REF_PRODUITS!B5</f>
        <v/>
      </c>
      <c r="C31" s="75">
        <f>REF_PRODUITS!C5</f>
        <v/>
      </c>
      <c r="D31" s="92">
        <f>SUMIFS(X_CA,X_Mag,Mag_Selectionne,X_Ex,Exercice_Courant,X_Prod,A31)</f>
        <v/>
      </c>
      <c r="E31" s="92">
        <f>SUMIFS(X_Cout,X_Mag,Mag_Selectionne,X_Ex,Exercice_Courant,X_Prod,A31)</f>
        <v/>
      </c>
      <c r="F31" s="78">
        <f>IF(D31&gt;0,1-E31/D31,"")</f>
        <v/>
      </c>
      <c r="G31" s="173">
        <f>IF(D31&gt;0,D31+ROW()/10^6,-1)</f>
        <v/>
      </c>
    </row>
    <row r="32">
      <c r="A32" s="75">
        <f>REF_PRODUITS!A6</f>
        <v/>
      </c>
      <c r="B32" s="75">
        <f>REF_PRODUITS!B6</f>
        <v/>
      </c>
      <c r="C32" s="75">
        <f>REF_PRODUITS!C6</f>
        <v/>
      </c>
      <c r="D32" s="92">
        <f>SUMIFS(X_CA,X_Mag,Mag_Selectionne,X_Ex,Exercice_Courant,X_Prod,A32)</f>
        <v/>
      </c>
      <c r="E32" s="92">
        <f>SUMIFS(X_Cout,X_Mag,Mag_Selectionne,X_Ex,Exercice_Courant,X_Prod,A32)</f>
        <v/>
      </c>
      <c r="F32" s="78">
        <f>IF(D32&gt;0,1-E32/D32,"")</f>
        <v/>
      </c>
      <c r="G32" s="173">
        <f>IF(D32&gt;0,D32+ROW()/10^6,-1)</f>
        <v/>
      </c>
    </row>
    <row r="33">
      <c r="A33" s="75">
        <f>REF_PRODUITS!A7</f>
        <v/>
      </c>
      <c r="B33" s="75">
        <f>REF_PRODUITS!B7</f>
        <v/>
      </c>
      <c r="C33" s="75">
        <f>REF_PRODUITS!C7</f>
        <v/>
      </c>
      <c r="D33" s="92">
        <f>SUMIFS(X_CA,X_Mag,Mag_Selectionne,X_Ex,Exercice_Courant,X_Prod,A33)</f>
        <v/>
      </c>
      <c r="E33" s="92">
        <f>SUMIFS(X_Cout,X_Mag,Mag_Selectionne,X_Ex,Exercice_Courant,X_Prod,A33)</f>
        <v/>
      </c>
      <c r="F33" s="78">
        <f>IF(D33&gt;0,1-E33/D33,"")</f>
        <v/>
      </c>
      <c r="G33" s="173">
        <f>IF(D33&gt;0,D33+ROW()/10^6,-1)</f>
        <v/>
      </c>
    </row>
    <row r="34">
      <c r="A34" s="75">
        <f>REF_PRODUITS!A8</f>
        <v/>
      </c>
      <c r="B34" s="75">
        <f>REF_PRODUITS!B8</f>
        <v/>
      </c>
      <c r="C34" s="75">
        <f>REF_PRODUITS!C8</f>
        <v/>
      </c>
      <c r="D34" s="92">
        <f>SUMIFS(X_CA,X_Mag,Mag_Selectionne,X_Ex,Exercice_Courant,X_Prod,A34)</f>
        <v/>
      </c>
      <c r="E34" s="92">
        <f>SUMIFS(X_Cout,X_Mag,Mag_Selectionne,X_Ex,Exercice_Courant,X_Prod,A34)</f>
        <v/>
      </c>
      <c r="F34" s="78">
        <f>IF(D34&gt;0,1-E34/D34,"")</f>
        <v/>
      </c>
      <c r="G34" s="173">
        <f>IF(D34&gt;0,D34+ROW()/10^6,-1)</f>
        <v/>
      </c>
    </row>
    <row r="35">
      <c r="A35" s="75">
        <f>REF_PRODUITS!A9</f>
        <v/>
      </c>
      <c r="B35" s="75">
        <f>REF_PRODUITS!B9</f>
        <v/>
      </c>
      <c r="C35" s="75">
        <f>REF_PRODUITS!C9</f>
        <v/>
      </c>
      <c r="D35" s="92">
        <f>SUMIFS(X_CA,X_Mag,Mag_Selectionne,X_Ex,Exercice_Courant,X_Prod,A35)</f>
        <v/>
      </c>
      <c r="E35" s="92">
        <f>SUMIFS(X_Cout,X_Mag,Mag_Selectionne,X_Ex,Exercice_Courant,X_Prod,A35)</f>
        <v/>
      </c>
      <c r="F35" s="78">
        <f>IF(D35&gt;0,1-E35/D35,"")</f>
        <v/>
      </c>
      <c r="G35" s="173">
        <f>IF(D35&gt;0,D35+ROW()/10^6,-1)</f>
        <v/>
      </c>
    </row>
    <row r="36">
      <c r="A36" s="75">
        <f>REF_PRODUITS!A10</f>
        <v/>
      </c>
      <c r="B36" s="75">
        <f>REF_PRODUITS!B10</f>
        <v/>
      </c>
      <c r="C36" s="75">
        <f>REF_PRODUITS!C10</f>
        <v/>
      </c>
      <c r="D36" s="92">
        <f>SUMIFS(X_CA,X_Mag,Mag_Selectionne,X_Ex,Exercice_Courant,X_Prod,A36)</f>
        <v/>
      </c>
      <c r="E36" s="92">
        <f>SUMIFS(X_Cout,X_Mag,Mag_Selectionne,X_Ex,Exercice_Courant,X_Prod,A36)</f>
        <v/>
      </c>
      <c r="F36" s="78">
        <f>IF(D36&gt;0,1-E36/D36,"")</f>
        <v/>
      </c>
      <c r="G36" s="173">
        <f>IF(D36&gt;0,D36+ROW()/10^6,-1)</f>
        <v/>
      </c>
    </row>
    <row r="37">
      <c r="A37" s="75">
        <f>REF_PRODUITS!A11</f>
        <v/>
      </c>
      <c r="B37" s="75">
        <f>REF_PRODUITS!B11</f>
        <v/>
      </c>
      <c r="C37" s="75">
        <f>REF_PRODUITS!C11</f>
        <v/>
      </c>
      <c r="D37" s="92">
        <f>SUMIFS(X_CA,X_Mag,Mag_Selectionne,X_Ex,Exercice_Courant,X_Prod,A37)</f>
        <v/>
      </c>
      <c r="E37" s="92">
        <f>SUMIFS(X_Cout,X_Mag,Mag_Selectionne,X_Ex,Exercice_Courant,X_Prod,A37)</f>
        <v/>
      </c>
      <c r="F37" s="78">
        <f>IF(D37&gt;0,1-E37/D37,"")</f>
        <v/>
      </c>
      <c r="G37" s="173">
        <f>IF(D37&gt;0,D37+ROW()/10^6,-1)</f>
        <v/>
      </c>
    </row>
    <row r="38">
      <c r="A38" s="75">
        <f>REF_PRODUITS!A12</f>
        <v/>
      </c>
      <c r="B38" s="75">
        <f>REF_PRODUITS!B12</f>
        <v/>
      </c>
      <c r="C38" s="75">
        <f>REF_PRODUITS!C12</f>
        <v/>
      </c>
      <c r="D38" s="92">
        <f>SUMIFS(X_CA,X_Mag,Mag_Selectionne,X_Ex,Exercice_Courant,X_Prod,A38)</f>
        <v/>
      </c>
      <c r="E38" s="92">
        <f>SUMIFS(X_Cout,X_Mag,Mag_Selectionne,X_Ex,Exercice_Courant,X_Prod,A38)</f>
        <v/>
      </c>
      <c r="F38" s="78">
        <f>IF(D38&gt;0,1-E38/D38,"")</f>
        <v/>
      </c>
      <c r="G38" s="173">
        <f>IF(D38&gt;0,D38+ROW()/10^6,-1)</f>
        <v/>
      </c>
    </row>
    <row r="39">
      <c r="A39" s="75">
        <f>REF_PRODUITS!A13</f>
        <v/>
      </c>
      <c r="B39" s="75">
        <f>REF_PRODUITS!B13</f>
        <v/>
      </c>
      <c r="C39" s="75">
        <f>REF_PRODUITS!C13</f>
        <v/>
      </c>
      <c r="D39" s="92">
        <f>SUMIFS(X_CA,X_Mag,Mag_Selectionne,X_Ex,Exercice_Courant,X_Prod,A39)</f>
        <v/>
      </c>
      <c r="E39" s="92">
        <f>SUMIFS(X_Cout,X_Mag,Mag_Selectionne,X_Ex,Exercice_Courant,X_Prod,A39)</f>
        <v/>
      </c>
      <c r="F39" s="78">
        <f>IF(D39&gt;0,1-E39/D39,"")</f>
        <v/>
      </c>
      <c r="G39" s="173">
        <f>IF(D39&gt;0,D39+ROW()/10^6,-1)</f>
        <v/>
      </c>
    </row>
    <row r="40">
      <c r="A40" s="75">
        <f>REF_PRODUITS!A14</f>
        <v/>
      </c>
      <c r="B40" s="75">
        <f>REF_PRODUITS!B14</f>
        <v/>
      </c>
      <c r="C40" s="75">
        <f>REF_PRODUITS!C14</f>
        <v/>
      </c>
      <c r="D40" s="92">
        <f>SUMIFS(X_CA,X_Mag,Mag_Selectionne,X_Ex,Exercice_Courant,X_Prod,A40)</f>
        <v/>
      </c>
      <c r="E40" s="92">
        <f>SUMIFS(X_Cout,X_Mag,Mag_Selectionne,X_Ex,Exercice_Courant,X_Prod,A40)</f>
        <v/>
      </c>
      <c r="F40" s="78">
        <f>IF(D40&gt;0,1-E40/D40,"")</f>
        <v/>
      </c>
      <c r="G40" s="173">
        <f>IF(D40&gt;0,D40+ROW()/10^6,-1)</f>
        <v/>
      </c>
    </row>
    <row r="41">
      <c r="A41" s="75">
        <f>REF_PRODUITS!A15</f>
        <v/>
      </c>
      <c r="B41" s="75">
        <f>REF_PRODUITS!B15</f>
        <v/>
      </c>
      <c r="C41" s="75">
        <f>REF_PRODUITS!C15</f>
        <v/>
      </c>
      <c r="D41" s="92">
        <f>SUMIFS(X_CA,X_Mag,Mag_Selectionne,X_Ex,Exercice_Courant,X_Prod,A41)</f>
        <v/>
      </c>
      <c r="E41" s="92">
        <f>SUMIFS(X_Cout,X_Mag,Mag_Selectionne,X_Ex,Exercice_Courant,X_Prod,A41)</f>
        <v/>
      </c>
      <c r="F41" s="78">
        <f>IF(D41&gt;0,1-E41/D41,"")</f>
        <v/>
      </c>
      <c r="G41" s="173">
        <f>IF(D41&gt;0,D41+ROW()/10^6,-1)</f>
        <v/>
      </c>
    </row>
    <row r="42">
      <c r="A42" s="75">
        <f>REF_PRODUITS!A16</f>
        <v/>
      </c>
      <c r="B42" s="75">
        <f>REF_PRODUITS!B16</f>
        <v/>
      </c>
      <c r="C42" s="75">
        <f>REF_PRODUITS!C16</f>
        <v/>
      </c>
      <c r="D42" s="92">
        <f>SUMIFS(X_CA,X_Mag,Mag_Selectionne,X_Ex,Exercice_Courant,X_Prod,A42)</f>
        <v/>
      </c>
      <c r="E42" s="92">
        <f>SUMIFS(X_Cout,X_Mag,Mag_Selectionne,X_Ex,Exercice_Courant,X_Prod,A42)</f>
        <v/>
      </c>
      <c r="F42" s="78">
        <f>IF(D42&gt;0,1-E42/D42,"")</f>
        <v/>
      </c>
      <c r="G42" s="173">
        <f>IF(D42&gt;0,D42+ROW()/10^6,-1)</f>
        <v/>
      </c>
    </row>
    <row r="43">
      <c r="A43" s="75">
        <f>REF_PRODUITS!A17</f>
        <v/>
      </c>
      <c r="B43" s="75">
        <f>REF_PRODUITS!B17</f>
        <v/>
      </c>
      <c r="C43" s="75">
        <f>REF_PRODUITS!C17</f>
        <v/>
      </c>
      <c r="D43" s="92">
        <f>SUMIFS(X_CA,X_Mag,Mag_Selectionne,X_Ex,Exercice_Courant,X_Prod,A43)</f>
        <v/>
      </c>
      <c r="E43" s="92">
        <f>SUMIFS(X_Cout,X_Mag,Mag_Selectionne,X_Ex,Exercice_Courant,X_Prod,A43)</f>
        <v/>
      </c>
      <c r="F43" s="78">
        <f>IF(D43&gt;0,1-E43/D43,"")</f>
        <v/>
      </c>
      <c r="G43" s="173">
        <f>IF(D43&gt;0,D43+ROW()/10^6,-1)</f>
        <v/>
      </c>
    </row>
    <row r="44">
      <c r="A44" s="75">
        <f>REF_PRODUITS!A18</f>
        <v/>
      </c>
      <c r="B44" s="75">
        <f>REF_PRODUITS!B18</f>
        <v/>
      </c>
      <c r="C44" s="75">
        <f>REF_PRODUITS!C18</f>
        <v/>
      </c>
      <c r="D44" s="92">
        <f>SUMIFS(X_CA,X_Mag,Mag_Selectionne,X_Ex,Exercice_Courant,X_Prod,A44)</f>
        <v/>
      </c>
      <c r="E44" s="92">
        <f>SUMIFS(X_Cout,X_Mag,Mag_Selectionne,X_Ex,Exercice_Courant,X_Prod,A44)</f>
        <v/>
      </c>
      <c r="F44" s="78">
        <f>IF(D44&gt;0,1-E44/D44,"")</f>
        <v/>
      </c>
      <c r="G44" s="173">
        <f>IF(D44&gt;0,D44+ROW()/10^6,-1)</f>
        <v/>
      </c>
    </row>
    <row r="45">
      <c r="A45" s="75">
        <f>REF_PRODUITS!A19</f>
        <v/>
      </c>
      <c r="B45" s="75">
        <f>REF_PRODUITS!B19</f>
        <v/>
      </c>
      <c r="C45" s="75">
        <f>REF_PRODUITS!C19</f>
        <v/>
      </c>
      <c r="D45" s="92">
        <f>SUMIFS(X_CA,X_Mag,Mag_Selectionne,X_Ex,Exercice_Courant,X_Prod,A45)</f>
        <v/>
      </c>
      <c r="E45" s="92">
        <f>SUMIFS(X_Cout,X_Mag,Mag_Selectionne,X_Ex,Exercice_Courant,X_Prod,A45)</f>
        <v/>
      </c>
      <c r="F45" s="78">
        <f>IF(D45&gt;0,1-E45/D45,"")</f>
        <v/>
      </c>
      <c r="G45" s="173">
        <f>IF(D45&gt;0,D45+ROW()/10^6,-1)</f>
        <v/>
      </c>
    </row>
    <row r="46">
      <c r="A46" s="75">
        <f>REF_PRODUITS!A20</f>
        <v/>
      </c>
      <c r="B46" s="75">
        <f>REF_PRODUITS!B20</f>
        <v/>
      </c>
      <c r="C46" s="75">
        <f>REF_PRODUITS!C20</f>
        <v/>
      </c>
      <c r="D46" s="92">
        <f>SUMIFS(X_CA,X_Mag,Mag_Selectionne,X_Ex,Exercice_Courant,X_Prod,A46)</f>
        <v/>
      </c>
      <c r="E46" s="92">
        <f>SUMIFS(X_Cout,X_Mag,Mag_Selectionne,X_Ex,Exercice_Courant,X_Prod,A46)</f>
        <v/>
      </c>
      <c r="F46" s="78">
        <f>IF(D46&gt;0,1-E46/D46,"")</f>
        <v/>
      </c>
      <c r="G46" s="173">
        <f>IF(D46&gt;0,D46+ROW()/10^6,-1)</f>
        <v/>
      </c>
    </row>
    <row r="47">
      <c r="A47" s="75">
        <f>REF_PRODUITS!A21</f>
        <v/>
      </c>
      <c r="B47" s="75">
        <f>REF_PRODUITS!B21</f>
        <v/>
      </c>
      <c r="C47" s="75">
        <f>REF_PRODUITS!C21</f>
        <v/>
      </c>
      <c r="D47" s="92">
        <f>SUMIFS(X_CA,X_Mag,Mag_Selectionne,X_Ex,Exercice_Courant,X_Prod,A47)</f>
        <v/>
      </c>
      <c r="E47" s="92">
        <f>SUMIFS(X_Cout,X_Mag,Mag_Selectionne,X_Ex,Exercice_Courant,X_Prod,A47)</f>
        <v/>
      </c>
      <c r="F47" s="78">
        <f>IF(D47&gt;0,1-E47/D47,"")</f>
        <v/>
      </c>
      <c r="G47" s="173">
        <f>IF(D47&gt;0,D47+ROW()/10^6,-1)</f>
        <v/>
      </c>
    </row>
    <row r="48">
      <c r="A48" s="75">
        <f>REF_PRODUITS!A22</f>
        <v/>
      </c>
      <c r="B48" s="75">
        <f>REF_PRODUITS!B22</f>
        <v/>
      </c>
      <c r="C48" s="75">
        <f>REF_PRODUITS!C22</f>
        <v/>
      </c>
      <c r="D48" s="92">
        <f>SUMIFS(X_CA,X_Mag,Mag_Selectionne,X_Ex,Exercice_Courant,X_Prod,A48)</f>
        <v/>
      </c>
      <c r="E48" s="92">
        <f>SUMIFS(X_Cout,X_Mag,Mag_Selectionne,X_Ex,Exercice_Courant,X_Prod,A48)</f>
        <v/>
      </c>
      <c r="F48" s="78">
        <f>IF(D48&gt;0,1-E48/D48,"")</f>
        <v/>
      </c>
      <c r="G48" s="173">
        <f>IF(D48&gt;0,D48+ROW()/10^6,-1)</f>
        <v/>
      </c>
    </row>
    <row r="49">
      <c r="A49" s="75">
        <f>REF_PRODUITS!A23</f>
        <v/>
      </c>
      <c r="B49" s="75">
        <f>REF_PRODUITS!B23</f>
        <v/>
      </c>
      <c r="C49" s="75">
        <f>REF_PRODUITS!C23</f>
        <v/>
      </c>
      <c r="D49" s="92">
        <f>SUMIFS(X_CA,X_Mag,Mag_Selectionne,X_Ex,Exercice_Courant,X_Prod,A49)</f>
        <v/>
      </c>
      <c r="E49" s="92">
        <f>SUMIFS(X_Cout,X_Mag,Mag_Selectionne,X_Ex,Exercice_Courant,X_Prod,A49)</f>
        <v/>
      </c>
      <c r="F49" s="78">
        <f>IF(D49&gt;0,1-E49/D49,"")</f>
        <v/>
      </c>
      <c r="G49" s="173">
        <f>IF(D49&gt;0,D49+ROW()/10^6,-1)</f>
        <v/>
      </c>
    </row>
    <row r="50">
      <c r="A50" s="75">
        <f>REF_PRODUITS!A24</f>
        <v/>
      </c>
      <c r="B50" s="75">
        <f>REF_PRODUITS!B24</f>
        <v/>
      </c>
      <c r="C50" s="75">
        <f>REF_PRODUITS!C24</f>
        <v/>
      </c>
      <c r="D50" s="92">
        <f>SUMIFS(X_CA,X_Mag,Mag_Selectionne,X_Ex,Exercice_Courant,X_Prod,A50)</f>
        <v/>
      </c>
      <c r="E50" s="92">
        <f>SUMIFS(X_Cout,X_Mag,Mag_Selectionne,X_Ex,Exercice_Courant,X_Prod,A50)</f>
        <v/>
      </c>
      <c r="F50" s="78">
        <f>IF(D50&gt;0,1-E50/D50,"")</f>
        <v/>
      </c>
      <c r="G50" s="173">
        <f>IF(D50&gt;0,D50+ROW()/10^6,-1)</f>
        <v/>
      </c>
    </row>
    <row r="51">
      <c r="A51" s="75">
        <f>REF_PRODUITS!A25</f>
        <v/>
      </c>
      <c r="B51" s="75">
        <f>REF_PRODUITS!B25</f>
        <v/>
      </c>
      <c r="C51" s="75">
        <f>REF_PRODUITS!C25</f>
        <v/>
      </c>
      <c r="D51" s="92">
        <f>SUMIFS(X_CA,X_Mag,Mag_Selectionne,X_Ex,Exercice_Courant,X_Prod,A51)</f>
        <v/>
      </c>
      <c r="E51" s="92">
        <f>SUMIFS(X_Cout,X_Mag,Mag_Selectionne,X_Ex,Exercice_Courant,X_Prod,A51)</f>
        <v/>
      </c>
      <c r="F51" s="78">
        <f>IF(D51&gt;0,1-E51/D51,"")</f>
        <v/>
      </c>
      <c r="G51" s="173">
        <f>IF(D51&gt;0,D51+ROW()/10^6,-1)</f>
        <v/>
      </c>
    </row>
    <row r="52">
      <c r="A52" s="75">
        <f>REF_PRODUITS!A26</f>
        <v/>
      </c>
      <c r="B52" s="75">
        <f>REF_PRODUITS!B26</f>
        <v/>
      </c>
      <c r="C52" s="75">
        <f>REF_PRODUITS!C26</f>
        <v/>
      </c>
      <c r="D52" s="92">
        <f>SUMIFS(X_CA,X_Mag,Mag_Selectionne,X_Ex,Exercice_Courant,X_Prod,A52)</f>
        <v/>
      </c>
      <c r="E52" s="92">
        <f>SUMIFS(X_Cout,X_Mag,Mag_Selectionne,X_Ex,Exercice_Courant,X_Prod,A52)</f>
        <v/>
      </c>
      <c r="F52" s="78">
        <f>IF(D52&gt;0,1-E52/D52,"")</f>
        <v/>
      </c>
      <c r="G52" s="173">
        <f>IF(D52&gt;0,D52+ROW()/10^6,-1)</f>
        <v/>
      </c>
    </row>
    <row r="53">
      <c r="A53" s="75">
        <f>REF_PRODUITS!A27</f>
        <v/>
      </c>
      <c r="B53" s="75">
        <f>REF_PRODUITS!B27</f>
        <v/>
      </c>
      <c r="C53" s="75">
        <f>REF_PRODUITS!C27</f>
        <v/>
      </c>
      <c r="D53" s="92">
        <f>SUMIFS(X_CA,X_Mag,Mag_Selectionne,X_Ex,Exercice_Courant,X_Prod,A53)</f>
        <v/>
      </c>
      <c r="E53" s="92">
        <f>SUMIFS(X_Cout,X_Mag,Mag_Selectionne,X_Ex,Exercice_Courant,X_Prod,A53)</f>
        <v/>
      </c>
      <c r="F53" s="78">
        <f>IF(D53&gt;0,1-E53/D53,"")</f>
        <v/>
      </c>
      <c r="G53" s="173">
        <f>IF(D53&gt;0,D53+ROW()/10^6,-1)</f>
        <v/>
      </c>
    </row>
    <row r="54">
      <c r="A54" s="75">
        <f>REF_PRODUITS!A28</f>
        <v/>
      </c>
      <c r="B54" s="75">
        <f>REF_PRODUITS!B28</f>
        <v/>
      </c>
      <c r="C54" s="75">
        <f>REF_PRODUITS!C28</f>
        <v/>
      </c>
      <c r="D54" s="92">
        <f>SUMIFS(X_CA,X_Mag,Mag_Selectionne,X_Ex,Exercice_Courant,X_Prod,A54)</f>
        <v/>
      </c>
      <c r="E54" s="92">
        <f>SUMIFS(X_Cout,X_Mag,Mag_Selectionne,X_Ex,Exercice_Courant,X_Prod,A54)</f>
        <v/>
      </c>
      <c r="F54" s="78">
        <f>IF(D54&gt;0,1-E54/D54,"")</f>
        <v/>
      </c>
      <c r="G54" s="173">
        <f>IF(D54&gt;0,D54+ROW()/10^6,-1)</f>
        <v/>
      </c>
    </row>
    <row r="55">
      <c r="A55" s="75">
        <f>REF_PRODUITS!A29</f>
        <v/>
      </c>
      <c r="B55" s="75">
        <f>REF_PRODUITS!B29</f>
        <v/>
      </c>
      <c r="C55" s="75">
        <f>REF_PRODUITS!C29</f>
        <v/>
      </c>
      <c r="D55" s="92">
        <f>SUMIFS(X_CA,X_Mag,Mag_Selectionne,X_Ex,Exercice_Courant,X_Prod,A55)</f>
        <v/>
      </c>
      <c r="E55" s="92">
        <f>SUMIFS(X_Cout,X_Mag,Mag_Selectionne,X_Ex,Exercice_Courant,X_Prod,A55)</f>
        <v/>
      </c>
      <c r="F55" s="78">
        <f>IF(D55&gt;0,1-E55/D55,"")</f>
        <v/>
      </c>
      <c r="G55" s="173">
        <f>IF(D55&gt;0,D55+ROW()/10^6,-1)</f>
        <v/>
      </c>
    </row>
    <row r="56">
      <c r="A56" s="75">
        <f>REF_PRODUITS!A30</f>
        <v/>
      </c>
      <c r="B56" s="75">
        <f>REF_PRODUITS!B30</f>
        <v/>
      </c>
      <c r="C56" s="75">
        <f>REF_PRODUITS!C30</f>
        <v/>
      </c>
      <c r="D56" s="92">
        <f>SUMIFS(X_CA,X_Mag,Mag_Selectionne,X_Ex,Exercice_Courant,X_Prod,A56)</f>
        <v/>
      </c>
      <c r="E56" s="92">
        <f>SUMIFS(X_Cout,X_Mag,Mag_Selectionne,X_Ex,Exercice_Courant,X_Prod,A56)</f>
        <v/>
      </c>
      <c r="F56" s="78">
        <f>IF(D56&gt;0,1-E56/D56,"")</f>
        <v/>
      </c>
      <c r="G56" s="173">
        <f>IF(D56&gt;0,D56+ROW()/10^6,-1)</f>
        <v/>
      </c>
    </row>
    <row r="57">
      <c r="A57" s="75">
        <f>REF_PRODUITS!A31</f>
        <v/>
      </c>
      <c r="B57" s="75">
        <f>REF_PRODUITS!B31</f>
        <v/>
      </c>
      <c r="C57" s="75">
        <f>REF_PRODUITS!C31</f>
        <v/>
      </c>
      <c r="D57" s="92">
        <f>SUMIFS(X_CA,X_Mag,Mag_Selectionne,X_Ex,Exercice_Courant,X_Prod,A57)</f>
        <v/>
      </c>
      <c r="E57" s="92">
        <f>SUMIFS(X_Cout,X_Mag,Mag_Selectionne,X_Ex,Exercice_Courant,X_Prod,A57)</f>
        <v/>
      </c>
      <c r="F57" s="78">
        <f>IF(D57&gt;0,1-E57/D57,"")</f>
        <v/>
      </c>
      <c r="G57" s="173">
        <f>IF(D57&gt;0,D57+ROW()/10^6,-1)</f>
        <v/>
      </c>
    </row>
    <row r="58">
      <c r="A58" s="75">
        <f>REF_PRODUITS!A32</f>
        <v/>
      </c>
      <c r="B58" s="75">
        <f>REF_PRODUITS!B32</f>
        <v/>
      </c>
      <c r="C58" s="75">
        <f>REF_PRODUITS!C32</f>
        <v/>
      </c>
      <c r="D58" s="92">
        <f>SUMIFS(X_CA,X_Mag,Mag_Selectionne,X_Ex,Exercice_Courant,X_Prod,A58)</f>
        <v/>
      </c>
      <c r="E58" s="92">
        <f>SUMIFS(X_Cout,X_Mag,Mag_Selectionne,X_Ex,Exercice_Courant,X_Prod,A58)</f>
        <v/>
      </c>
      <c r="F58" s="78">
        <f>IF(D58&gt;0,1-E58/D58,"")</f>
        <v/>
      </c>
      <c r="G58" s="173">
        <f>IF(D58&gt;0,D58+ROW()/10^6,-1)</f>
        <v/>
      </c>
    </row>
    <row r="59">
      <c r="A59" s="75">
        <f>REF_PRODUITS!A33</f>
        <v/>
      </c>
      <c r="B59" s="75">
        <f>REF_PRODUITS!B33</f>
        <v/>
      </c>
      <c r="C59" s="75">
        <f>REF_PRODUITS!C33</f>
        <v/>
      </c>
      <c r="D59" s="92">
        <f>SUMIFS(X_CA,X_Mag,Mag_Selectionne,X_Ex,Exercice_Courant,X_Prod,A59)</f>
        <v/>
      </c>
      <c r="E59" s="92">
        <f>SUMIFS(X_Cout,X_Mag,Mag_Selectionne,X_Ex,Exercice_Courant,X_Prod,A59)</f>
        <v/>
      </c>
      <c r="F59" s="78">
        <f>IF(D59&gt;0,1-E59/D59,"")</f>
        <v/>
      </c>
      <c r="G59" s="173">
        <f>IF(D59&gt;0,D59+ROW()/10^6,-1)</f>
        <v/>
      </c>
    </row>
    <row r="60">
      <c r="A60" s="75">
        <f>REF_PRODUITS!A34</f>
        <v/>
      </c>
      <c r="B60" s="75">
        <f>REF_PRODUITS!B34</f>
        <v/>
      </c>
      <c r="C60" s="75">
        <f>REF_PRODUITS!C34</f>
        <v/>
      </c>
      <c r="D60" s="92">
        <f>SUMIFS(X_CA,X_Mag,Mag_Selectionne,X_Ex,Exercice_Courant,X_Prod,A60)</f>
        <v/>
      </c>
      <c r="E60" s="92">
        <f>SUMIFS(X_Cout,X_Mag,Mag_Selectionne,X_Ex,Exercice_Courant,X_Prod,A60)</f>
        <v/>
      </c>
      <c r="F60" s="78">
        <f>IF(D60&gt;0,1-E60/D60,"")</f>
        <v/>
      </c>
      <c r="G60" s="173">
        <f>IF(D60&gt;0,D60+ROW()/10^6,-1)</f>
        <v/>
      </c>
    </row>
    <row r="61">
      <c r="A61" s="75">
        <f>REF_PRODUITS!A35</f>
        <v/>
      </c>
      <c r="B61" s="75">
        <f>REF_PRODUITS!B35</f>
        <v/>
      </c>
      <c r="C61" s="75">
        <f>REF_PRODUITS!C35</f>
        <v/>
      </c>
      <c r="D61" s="92">
        <f>SUMIFS(X_CA,X_Mag,Mag_Selectionne,X_Ex,Exercice_Courant,X_Prod,A61)</f>
        <v/>
      </c>
      <c r="E61" s="92">
        <f>SUMIFS(X_Cout,X_Mag,Mag_Selectionne,X_Ex,Exercice_Courant,X_Prod,A61)</f>
        <v/>
      </c>
      <c r="F61" s="78">
        <f>IF(D61&gt;0,1-E61/D61,"")</f>
        <v/>
      </c>
      <c r="G61" s="173">
        <f>IF(D61&gt;0,D61+ROW()/10^6,-1)</f>
        <v/>
      </c>
    </row>
    <row r="62">
      <c r="A62" s="75">
        <f>REF_PRODUITS!A36</f>
        <v/>
      </c>
      <c r="B62" s="75">
        <f>REF_PRODUITS!B36</f>
        <v/>
      </c>
      <c r="C62" s="75">
        <f>REF_PRODUITS!C36</f>
        <v/>
      </c>
      <c r="D62" s="92">
        <f>SUMIFS(X_CA,X_Mag,Mag_Selectionne,X_Ex,Exercice_Courant,X_Prod,A62)</f>
        <v/>
      </c>
      <c r="E62" s="92">
        <f>SUMIFS(X_Cout,X_Mag,Mag_Selectionne,X_Ex,Exercice_Courant,X_Prod,A62)</f>
        <v/>
      </c>
      <c r="F62" s="78">
        <f>IF(D62&gt;0,1-E62/D62,"")</f>
        <v/>
      </c>
      <c r="G62" s="173">
        <f>IF(D62&gt;0,D62+ROW()/10^6,-1)</f>
        <v/>
      </c>
    </row>
    <row r="63">
      <c r="A63" s="75">
        <f>REF_PRODUITS!A37</f>
        <v/>
      </c>
      <c r="B63" s="75">
        <f>REF_PRODUITS!B37</f>
        <v/>
      </c>
      <c r="C63" s="75">
        <f>REF_PRODUITS!C37</f>
        <v/>
      </c>
      <c r="D63" s="92">
        <f>SUMIFS(X_CA,X_Mag,Mag_Selectionne,X_Ex,Exercice_Courant,X_Prod,A63)</f>
        <v/>
      </c>
      <c r="E63" s="92">
        <f>SUMIFS(X_Cout,X_Mag,Mag_Selectionne,X_Ex,Exercice_Courant,X_Prod,A63)</f>
        <v/>
      </c>
      <c r="F63" s="78">
        <f>IF(D63&gt;0,1-E63/D63,"")</f>
        <v/>
      </c>
      <c r="G63" s="173">
        <f>IF(D63&gt;0,D63+ROW()/10^6,-1)</f>
        <v/>
      </c>
    </row>
    <row r="64">
      <c r="A64" s="75">
        <f>REF_PRODUITS!A38</f>
        <v/>
      </c>
      <c r="B64" s="75">
        <f>REF_PRODUITS!B38</f>
        <v/>
      </c>
      <c r="C64" s="75">
        <f>REF_PRODUITS!C38</f>
        <v/>
      </c>
      <c r="D64" s="92">
        <f>SUMIFS(X_CA,X_Mag,Mag_Selectionne,X_Ex,Exercice_Courant,X_Prod,A64)</f>
        <v/>
      </c>
      <c r="E64" s="92">
        <f>SUMIFS(X_Cout,X_Mag,Mag_Selectionne,X_Ex,Exercice_Courant,X_Prod,A64)</f>
        <v/>
      </c>
      <c r="F64" s="78">
        <f>IF(D64&gt;0,1-E64/D64,"")</f>
        <v/>
      </c>
      <c r="G64" s="173">
        <f>IF(D64&gt;0,D64+ROW()/10^6,-1)</f>
        <v/>
      </c>
    </row>
    <row r="65">
      <c r="A65" s="75">
        <f>REF_PRODUITS!A39</f>
        <v/>
      </c>
      <c r="B65" s="75">
        <f>REF_PRODUITS!B39</f>
        <v/>
      </c>
      <c r="C65" s="75">
        <f>REF_PRODUITS!C39</f>
        <v/>
      </c>
      <c r="D65" s="92">
        <f>SUMIFS(X_CA,X_Mag,Mag_Selectionne,X_Ex,Exercice_Courant,X_Prod,A65)</f>
        <v/>
      </c>
      <c r="E65" s="92">
        <f>SUMIFS(X_Cout,X_Mag,Mag_Selectionne,X_Ex,Exercice_Courant,X_Prod,A65)</f>
        <v/>
      </c>
      <c r="F65" s="78">
        <f>IF(D65&gt;0,1-E65/D65,"")</f>
        <v/>
      </c>
      <c r="G65" s="173">
        <f>IF(D65&gt;0,D65+ROW()/10^6,-1)</f>
        <v/>
      </c>
    </row>
    <row r="66">
      <c r="A66" s="75">
        <f>REF_PRODUITS!A40</f>
        <v/>
      </c>
      <c r="B66" s="75">
        <f>REF_PRODUITS!B40</f>
        <v/>
      </c>
      <c r="C66" s="75">
        <f>REF_PRODUITS!C40</f>
        <v/>
      </c>
      <c r="D66" s="92">
        <f>SUMIFS(X_CA,X_Mag,Mag_Selectionne,X_Ex,Exercice_Courant,X_Prod,A66)</f>
        <v/>
      </c>
      <c r="E66" s="92">
        <f>SUMIFS(X_Cout,X_Mag,Mag_Selectionne,X_Ex,Exercice_Courant,X_Prod,A66)</f>
        <v/>
      </c>
      <c r="F66" s="78">
        <f>IF(D66&gt;0,1-E66/D66,"")</f>
        <v/>
      </c>
      <c r="G66" s="173">
        <f>IF(D66&gt;0,D66+ROW()/10^6,-1)</f>
        <v/>
      </c>
    </row>
    <row r="67">
      <c r="A67" s="75">
        <f>REF_PRODUITS!A41</f>
        <v/>
      </c>
      <c r="B67" s="75">
        <f>REF_PRODUITS!B41</f>
        <v/>
      </c>
      <c r="C67" s="75">
        <f>REF_PRODUITS!C41</f>
        <v/>
      </c>
      <c r="D67" s="92">
        <f>SUMIFS(X_CA,X_Mag,Mag_Selectionne,X_Ex,Exercice_Courant,X_Prod,A67)</f>
        <v/>
      </c>
      <c r="E67" s="92">
        <f>SUMIFS(X_Cout,X_Mag,Mag_Selectionne,X_Ex,Exercice_Courant,X_Prod,A67)</f>
        <v/>
      </c>
      <c r="F67" s="78">
        <f>IF(D67&gt;0,1-E67/D67,"")</f>
        <v/>
      </c>
      <c r="G67" s="173">
        <f>IF(D67&gt;0,D67+ROW()/10^6,-1)</f>
        <v/>
      </c>
    </row>
    <row r="68">
      <c r="A68" s="75">
        <f>REF_PRODUITS!A42</f>
        <v/>
      </c>
      <c r="B68" s="75">
        <f>REF_PRODUITS!B42</f>
        <v/>
      </c>
      <c r="C68" s="75">
        <f>REF_PRODUITS!C42</f>
        <v/>
      </c>
      <c r="D68" s="92">
        <f>SUMIFS(X_CA,X_Mag,Mag_Selectionne,X_Ex,Exercice_Courant,X_Prod,A68)</f>
        <v/>
      </c>
      <c r="E68" s="92">
        <f>SUMIFS(X_Cout,X_Mag,Mag_Selectionne,X_Ex,Exercice_Courant,X_Prod,A68)</f>
        <v/>
      </c>
      <c r="F68" s="78">
        <f>IF(D68&gt;0,1-E68/D68,"")</f>
        <v/>
      </c>
      <c r="G68" s="173">
        <f>IF(D68&gt;0,D68+ROW()/10^6,-1)</f>
        <v/>
      </c>
    </row>
    <row r="69">
      <c r="A69" s="75">
        <f>REF_PRODUITS!A43</f>
        <v/>
      </c>
      <c r="B69" s="75">
        <f>REF_PRODUITS!B43</f>
        <v/>
      </c>
      <c r="C69" s="75">
        <f>REF_PRODUITS!C43</f>
        <v/>
      </c>
      <c r="D69" s="92">
        <f>SUMIFS(X_CA,X_Mag,Mag_Selectionne,X_Ex,Exercice_Courant,X_Prod,A69)</f>
        <v/>
      </c>
      <c r="E69" s="92">
        <f>SUMIFS(X_Cout,X_Mag,Mag_Selectionne,X_Ex,Exercice_Courant,X_Prod,A69)</f>
        <v/>
      </c>
      <c r="F69" s="78">
        <f>IF(D69&gt;0,1-E69/D69,"")</f>
        <v/>
      </c>
      <c r="G69" s="173">
        <f>IF(D69&gt;0,D69+ROW()/10^6,-1)</f>
        <v/>
      </c>
    </row>
    <row r="71">
      <c r="A71" s="172" t="inlineStr">
        <is>
          <t>Top 6 produits par CA</t>
        </is>
      </c>
    </row>
    <row r="72">
      <c r="A72" s="57" t="inlineStr">
        <is>
          <t>Rang</t>
        </is>
      </c>
      <c r="B72" s="57" t="inlineStr">
        <is>
          <t>Clé</t>
        </is>
      </c>
      <c r="C72" s="57" t="inlineStr">
        <is>
          <t>Ligne</t>
        </is>
      </c>
      <c r="D72" s="57" t="inlineStr">
        <is>
          <t>Libellé</t>
        </is>
      </c>
      <c r="E72" s="57" t="inlineStr">
        <is>
          <t>Catégorie</t>
        </is>
      </c>
      <c r="F72" s="57" t="inlineStr">
        <is>
          <t>CA net</t>
        </is>
      </c>
      <c r="G72" s="57" t="inlineStr">
        <is>
          <t>Taux de marge</t>
        </is>
      </c>
    </row>
    <row r="73">
      <c r="A73" s="131" t="n">
        <v>1</v>
      </c>
      <c r="B73" s="173">
        <f>LARGE($G$28:$G$69,A73)</f>
        <v/>
      </c>
      <c r="C73" s="131">
        <f>MATCH(B73,$G$28:$G$69,0)</f>
        <v/>
      </c>
      <c r="D73" s="75">
        <f>INDEX($B$28:$B$69,C73)</f>
        <v/>
      </c>
      <c r="E73" s="75">
        <f>INDEX($C$28:$C$69,C73)</f>
        <v/>
      </c>
      <c r="F73" s="92">
        <f>INDEX($D$28:$D$69,C73)</f>
        <v/>
      </c>
      <c r="G73" s="78">
        <f>INDEX($F$28:$F$69,C73)</f>
        <v/>
      </c>
    </row>
    <row r="74">
      <c r="A74" s="131" t="n">
        <v>2</v>
      </c>
      <c r="B74" s="173">
        <f>LARGE($G$28:$G$69,A74)</f>
        <v/>
      </c>
      <c r="C74" s="131">
        <f>MATCH(B74,$G$28:$G$69,0)</f>
        <v/>
      </c>
      <c r="D74" s="75">
        <f>INDEX($B$28:$B$69,C74)</f>
        <v/>
      </c>
      <c r="E74" s="75">
        <f>INDEX($C$28:$C$69,C74)</f>
        <v/>
      </c>
      <c r="F74" s="92">
        <f>INDEX($D$28:$D$69,C74)</f>
        <v/>
      </c>
      <c r="G74" s="78">
        <f>INDEX($F$28:$F$69,C74)</f>
        <v/>
      </c>
    </row>
    <row r="75">
      <c r="A75" s="131" t="n">
        <v>3</v>
      </c>
      <c r="B75" s="173">
        <f>LARGE($G$28:$G$69,A75)</f>
        <v/>
      </c>
      <c r="C75" s="131">
        <f>MATCH(B75,$G$28:$G$69,0)</f>
        <v/>
      </c>
      <c r="D75" s="75">
        <f>INDEX($B$28:$B$69,C75)</f>
        <v/>
      </c>
      <c r="E75" s="75">
        <f>INDEX($C$28:$C$69,C75)</f>
        <v/>
      </c>
      <c r="F75" s="92">
        <f>INDEX($D$28:$D$69,C75)</f>
        <v/>
      </c>
      <c r="G75" s="78">
        <f>INDEX($F$28:$F$69,C75)</f>
        <v/>
      </c>
    </row>
    <row r="76">
      <c r="A76" s="131" t="n">
        <v>4</v>
      </c>
      <c r="B76" s="173">
        <f>LARGE($G$28:$G$69,A76)</f>
        <v/>
      </c>
      <c r="C76" s="131">
        <f>MATCH(B76,$G$28:$G$69,0)</f>
        <v/>
      </c>
      <c r="D76" s="75">
        <f>INDEX($B$28:$B$69,C76)</f>
        <v/>
      </c>
      <c r="E76" s="75">
        <f>INDEX($C$28:$C$69,C76)</f>
        <v/>
      </c>
      <c r="F76" s="92">
        <f>INDEX($D$28:$D$69,C76)</f>
        <v/>
      </c>
      <c r="G76" s="78">
        <f>INDEX($F$28:$F$69,C76)</f>
        <v/>
      </c>
    </row>
    <row r="77">
      <c r="A77" s="131" t="n">
        <v>5</v>
      </c>
      <c r="B77" s="173">
        <f>LARGE($G$28:$G$69,A77)</f>
        <v/>
      </c>
      <c r="C77" s="131">
        <f>MATCH(B77,$G$28:$G$69,0)</f>
        <v/>
      </c>
      <c r="D77" s="75">
        <f>INDEX($B$28:$B$69,C77)</f>
        <v/>
      </c>
      <c r="E77" s="75">
        <f>INDEX($C$28:$C$69,C77)</f>
        <v/>
      </c>
      <c r="F77" s="92">
        <f>INDEX($D$28:$D$69,C77)</f>
        <v/>
      </c>
      <c r="G77" s="78">
        <f>INDEX($F$28:$F$69,C77)</f>
        <v/>
      </c>
    </row>
    <row r="78">
      <c r="A78" s="131" t="n">
        <v>6</v>
      </c>
      <c r="B78" s="173">
        <f>LARGE($G$28:$G$69,A78)</f>
        <v/>
      </c>
      <c r="C78" s="131">
        <f>MATCH(B78,$G$28:$G$69,0)</f>
        <v/>
      </c>
      <c r="D78" s="75">
        <f>INDEX($B$28:$B$69,C78)</f>
        <v/>
      </c>
      <c r="E78" s="75">
        <f>INDEX($C$28:$C$69,C78)</f>
        <v/>
      </c>
      <c r="F78" s="92">
        <f>INDEX($D$28:$D$69,C78)</f>
        <v/>
      </c>
      <c r="G78" s="78">
        <f>INDEX($F$28:$F$69,C78)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D5D2CA"/>
    <outlinePr summaryBelow="1" summaryRight="1"/>
    <pageSetUpPr/>
  </sheetPr>
  <dimension ref="A1:L9516"/>
  <sheetViews>
    <sheetView showGridLines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3" customWidth="1" min="7" max="7"/>
    <col width="14" customWidth="1" min="8" max="8"/>
    <col width="13" customWidth="1" min="9" max="9"/>
    <col width="13" customWidth="1" min="10" max="10"/>
    <col width="12" customWidth="1" min="11" max="11"/>
    <col width="18" customWidth="1" min="12" max="12"/>
  </cols>
  <sheetData>
    <row r="1">
      <c r="A1" s="175" t="inlineStr">
        <is>
          <t>Mois</t>
        </is>
      </c>
      <c r="B1" s="175" t="inlineStr">
        <is>
          <t>Exercice</t>
        </is>
      </c>
      <c r="C1" s="175" t="inlineStr">
        <is>
          <t>Code_Magasin</t>
        </is>
      </c>
      <c r="D1" s="175" t="inlineStr">
        <is>
          <t>Region</t>
        </is>
      </c>
      <c r="E1" s="175" t="inlineStr">
        <is>
          <t>Canal</t>
        </is>
      </c>
      <c r="F1" s="175" t="inlineStr">
        <is>
          <t>Nb_Jours</t>
        </is>
      </c>
      <c r="G1" s="175" t="inlineStr">
        <is>
          <t>Nb_Tickets</t>
        </is>
      </c>
      <c r="H1" s="175" t="inlineStr">
        <is>
          <t>Nb_Articles</t>
        </is>
      </c>
      <c r="I1" s="175" t="inlineStr">
        <is>
          <t>CA_Brut_HT</t>
        </is>
      </c>
      <c r="J1" s="175" t="inlineStr">
        <is>
          <t>Remises_HT</t>
        </is>
      </c>
      <c r="K1" s="175" t="inlineStr">
        <is>
          <t>CA_Net_HT</t>
        </is>
      </c>
      <c r="L1" s="175" t="inlineStr">
        <is>
          <t>Cout_Matiere_HT</t>
        </is>
      </c>
    </row>
    <row r="2">
      <c r="A2" s="176" t="n">
        <v>45536</v>
      </c>
      <c r="B2" s="104" t="inlineStr">
        <is>
          <t>2024/25</t>
        </is>
      </c>
      <c r="C2" s="104" t="inlineStr">
        <is>
          <t>HC-001</t>
        </is>
      </c>
      <c r="D2" s="104" t="inlineStr">
        <is>
          <t>Île-de-France</t>
        </is>
      </c>
      <c r="E2" s="104" t="inlineStr">
        <is>
          <t>Livraison</t>
        </is>
      </c>
      <c r="F2" s="104" t="n">
        <v>30</v>
      </c>
      <c r="G2" s="159" t="n">
        <v>1299</v>
      </c>
      <c r="H2" s="159" t="n">
        <v>3370</v>
      </c>
      <c r="I2" s="160" t="n">
        <v>21356.08</v>
      </c>
      <c r="J2" s="160" t="n">
        <v>1265.21</v>
      </c>
      <c r="K2" s="160" t="n">
        <v>20090.87</v>
      </c>
      <c r="L2" s="160" t="n">
        <v>6281.32</v>
      </c>
    </row>
    <row r="3">
      <c r="A3" s="176" t="n">
        <v>45536</v>
      </c>
      <c r="B3" s="104" t="inlineStr">
        <is>
          <t>2024/25</t>
        </is>
      </c>
      <c r="C3" s="104" t="inlineStr">
        <is>
          <t>HC-001</t>
        </is>
      </c>
      <c r="D3" s="104" t="inlineStr">
        <is>
          <t>Île-de-France</t>
        </is>
      </c>
      <c r="E3" s="104" t="inlineStr">
        <is>
          <t>Sur place</t>
        </is>
      </c>
      <c r="F3" s="104" t="n">
        <v>29</v>
      </c>
      <c r="G3" s="159" t="n">
        <v>5283</v>
      </c>
      <c r="H3" s="159" t="n">
        <v>13744</v>
      </c>
      <c r="I3" s="160" t="n">
        <v>67590.92999999999</v>
      </c>
      <c r="J3" s="160" t="n">
        <v>1936.23</v>
      </c>
      <c r="K3" s="160" t="n">
        <v>65654.7</v>
      </c>
      <c r="L3" s="160" t="n">
        <v>19358.44</v>
      </c>
    </row>
    <row r="4">
      <c r="A4" s="176" t="n">
        <v>45536</v>
      </c>
      <c r="B4" s="104" t="inlineStr">
        <is>
          <t>2024/25</t>
        </is>
      </c>
      <c r="C4" s="104" t="inlineStr">
        <is>
          <t>HC-001</t>
        </is>
      </c>
      <c r="D4" s="104" t="inlineStr">
        <is>
          <t>Île-de-France</t>
        </is>
      </c>
      <c r="E4" s="104" t="inlineStr">
        <is>
          <t>À emporter</t>
        </is>
      </c>
      <c r="F4" s="104" t="n">
        <v>29</v>
      </c>
      <c r="G4" s="159" t="n">
        <v>3808</v>
      </c>
      <c r="H4" s="159" t="n">
        <v>9641</v>
      </c>
      <c r="I4" s="160" t="n">
        <v>44681.72</v>
      </c>
      <c r="J4" s="160" t="n">
        <v>1071.08</v>
      </c>
      <c r="K4" s="160" t="n">
        <v>43610.64</v>
      </c>
      <c r="L4" s="160" t="n">
        <v>13006.4</v>
      </c>
    </row>
    <row r="5">
      <c r="A5" s="176" t="n">
        <v>45536</v>
      </c>
      <c r="B5" s="104" t="inlineStr">
        <is>
          <t>2024/25</t>
        </is>
      </c>
      <c r="C5" s="104" t="inlineStr">
        <is>
          <t>HC-002</t>
        </is>
      </c>
      <c r="D5" s="104" t="inlineStr">
        <is>
          <t>Nord-Ouest</t>
        </is>
      </c>
      <c r="E5" s="104" t="inlineStr">
        <is>
          <t>Drive</t>
        </is>
      </c>
      <c r="F5" s="104" t="n">
        <v>30</v>
      </c>
      <c r="G5" s="159" t="n">
        <v>986</v>
      </c>
      <c r="H5" s="159" t="n">
        <v>2537</v>
      </c>
      <c r="I5" s="160" t="n">
        <v>13467.96</v>
      </c>
      <c r="J5" s="160" t="n">
        <v>371.12</v>
      </c>
      <c r="K5" s="160" t="n">
        <v>13096.84</v>
      </c>
      <c r="L5" s="160" t="n">
        <v>3942.6</v>
      </c>
    </row>
    <row r="6">
      <c r="A6" s="176" t="n">
        <v>45536</v>
      </c>
      <c r="B6" s="104" t="inlineStr">
        <is>
          <t>2024/25</t>
        </is>
      </c>
      <c r="C6" s="104" t="inlineStr">
        <is>
          <t>HC-002</t>
        </is>
      </c>
      <c r="D6" s="104" t="inlineStr">
        <is>
          <t>Nord-Ouest</t>
        </is>
      </c>
      <c r="E6" s="104" t="inlineStr">
        <is>
          <t>Livraison</t>
        </is>
      </c>
      <c r="F6" s="104" t="n">
        <v>30</v>
      </c>
      <c r="G6" s="159" t="n">
        <v>712</v>
      </c>
      <c r="H6" s="159" t="n">
        <v>1828</v>
      </c>
      <c r="I6" s="160" t="n">
        <v>11514.36</v>
      </c>
      <c r="J6" s="160" t="n">
        <v>682.42</v>
      </c>
      <c r="K6" s="160" t="n">
        <v>10831.94</v>
      </c>
      <c r="L6" s="160" t="n">
        <v>3354.93</v>
      </c>
    </row>
    <row r="7">
      <c r="A7" s="176" t="n">
        <v>45536</v>
      </c>
      <c r="B7" s="104" t="inlineStr">
        <is>
          <t>2024/25</t>
        </is>
      </c>
      <c r="C7" s="104" t="inlineStr">
        <is>
          <t>HC-002</t>
        </is>
      </c>
      <c r="D7" s="104" t="inlineStr">
        <is>
          <t>Nord-Ouest</t>
        </is>
      </c>
      <c r="E7" s="104" t="inlineStr">
        <is>
          <t>Sur place</t>
        </is>
      </c>
      <c r="F7" s="104" t="n">
        <v>30</v>
      </c>
      <c r="G7" s="159" t="n">
        <v>2570</v>
      </c>
      <c r="H7" s="159" t="n">
        <v>6557</v>
      </c>
      <c r="I7" s="160" t="n">
        <v>33263.33</v>
      </c>
      <c r="J7" s="160" t="n">
        <v>1193.98</v>
      </c>
      <c r="K7" s="160" t="n">
        <v>32069.35</v>
      </c>
      <c r="L7" s="160" t="n">
        <v>9549.610000000001</v>
      </c>
    </row>
    <row r="8">
      <c r="A8" s="176" t="n">
        <v>45536</v>
      </c>
      <c r="B8" s="104" t="inlineStr">
        <is>
          <t>2024/25</t>
        </is>
      </c>
      <c r="C8" s="104" t="inlineStr">
        <is>
          <t>HC-002</t>
        </is>
      </c>
      <c r="D8" s="104" t="inlineStr">
        <is>
          <t>Nord-Ouest</t>
        </is>
      </c>
      <c r="E8" s="104" t="inlineStr">
        <is>
          <t>À emporter</t>
        </is>
      </c>
      <c r="F8" s="104" t="n">
        <v>29</v>
      </c>
      <c r="G8" s="159" t="n">
        <v>1926</v>
      </c>
      <c r="H8" s="159" t="n">
        <v>4800</v>
      </c>
      <c r="I8" s="160" t="n">
        <v>22854.71</v>
      </c>
      <c r="J8" s="160" t="n">
        <v>689.36</v>
      </c>
      <c r="K8" s="160" t="n">
        <v>22165.35</v>
      </c>
      <c r="L8" s="160" t="n">
        <v>6633.06</v>
      </c>
    </row>
    <row r="9">
      <c r="A9" s="176" t="n">
        <v>45536</v>
      </c>
      <c r="B9" s="104" t="inlineStr">
        <is>
          <t>2024/25</t>
        </is>
      </c>
      <c r="C9" s="104" t="inlineStr">
        <is>
          <t>HC-003</t>
        </is>
      </c>
      <c r="D9" s="104" t="inlineStr">
        <is>
          <t>Sud-Est</t>
        </is>
      </c>
      <c r="E9" s="104" t="inlineStr">
        <is>
          <t>Drive</t>
        </is>
      </c>
      <c r="F9" s="104" t="n">
        <v>30</v>
      </c>
      <c r="G9" s="159" t="n">
        <v>1103</v>
      </c>
      <c r="H9" s="159" t="n">
        <v>2763</v>
      </c>
      <c r="I9" s="160" t="n">
        <v>15163.47</v>
      </c>
      <c r="J9" s="160" t="n">
        <v>411.24</v>
      </c>
      <c r="K9" s="160" t="n">
        <v>14752.23</v>
      </c>
      <c r="L9" s="160" t="n">
        <v>4406.12</v>
      </c>
    </row>
    <row r="10">
      <c r="A10" s="176" t="n">
        <v>45536</v>
      </c>
      <c r="B10" s="104" t="inlineStr">
        <is>
          <t>2024/25</t>
        </is>
      </c>
      <c r="C10" s="104" t="inlineStr">
        <is>
          <t>HC-003</t>
        </is>
      </c>
      <c r="D10" s="104" t="inlineStr">
        <is>
          <t>Sud-Est</t>
        </is>
      </c>
      <c r="E10" s="104" t="inlineStr">
        <is>
          <t>Livraison</t>
        </is>
      </c>
      <c r="F10" s="104" t="n">
        <v>30</v>
      </c>
      <c r="G10" s="159" t="n">
        <v>963</v>
      </c>
      <c r="H10" s="159" t="n">
        <v>2535</v>
      </c>
      <c r="I10" s="160" t="n">
        <v>15026.49</v>
      </c>
      <c r="J10" s="160" t="n">
        <v>772.76</v>
      </c>
      <c r="K10" s="160" t="n">
        <v>14253.73</v>
      </c>
      <c r="L10" s="160" t="n">
        <v>4364.66</v>
      </c>
    </row>
    <row r="11">
      <c r="A11" s="176" t="n">
        <v>45536</v>
      </c>
      <c r="B11" s="104" t="inlineStr">
        <is>
          <t>2024/25</t>
        </is>
      </c>
      <c r="C11" s="104" t="inlineStr">
        <is>
          <t>HC-003</t>
        </is>
      </c>
      <c r="D11" s="104" t="inlineStr">
        <is>
          <t>Sud-Est</t>
        </is>
      </c>
      <c r="E11" s="104" t="inlineStr">
        <is>
          <t>Sur place</t>
        </is>
      </c>
      <c r="F11" s="104" t="n">
        <v>28</v>
      </c>
      <c r="G11" s="159" t="n">
        <v>2716</v>
      </c>
      <c r="H11" s="159" t="n">
        <v>7004</v>
      </c>
      <c r="I11" s="160" t="n">
        <v>34997.19</v>
      </c>
      <c r="J11" s="160" t="n">
        <v>1043.93</v>
      </c>
      <c r="K11" s="160" t="n">
        <v>33953.26</v>
      </c>
      <c r="L11" s="160" t="n">
        <v>10037.53</v>
      </c>
    </row>
    <row r="12">
      <c r="A12" s="176" t="n">
        <v>45536</v>
      </c>
      <c r="B12" s="104" t="inlineStr">
        <is>
          <t>2024/25</t>
        </is>
      </c>
      <c r="C12" s="104" t="inlineStr">
        <is>
          <t>HC-003</t>
        </is>
      </c>
      <c r="D12" s="104" t="inlineStr">
        <is>
          <t>Sud-Est</t>
        </is>
      </c>
      <c r="E12" s="104" t="inlineStr">
        <is>
          <t>À emporter</t>
        </is>
      </c>
      <c r="F12" s="104" t="n">
        <v>30</v>
      </c>
      <c r="G12" s="159" t="n">
        <v>2149</v>
      </c>
      <c r="H12" s="159" t="n">
        <v>5378</v>
      </c>
      <c r="I12" s="160" t="n">
        <v>25530.7</v>
      </c>
      <c r="J12" s="160" t="n">
        <v>747.0599999999999</v>
      </c>
      <c r="K12" s="160" t="n">
        <v>24783.64</v>
      </c>
      <c r="L12" s="160" t="n">
        <v>7398.29</v>
      </c>
    </row>
    <row r="13">
      <c r="A13" s="176" t="n">
        <v>45536</v>
      </c>
      <c r="B13" s="104" t="inlineStr">
        <is>
          <t>2024/25</t>
        </is>
      </c>
      <c r="C13" s="104" t="inlineStr">
        <is>
          <t>HC-004</t>
        </is>
      </c>
      <c r="D13" s="104" t="inlineStr">
        <is>
          <t>Sud-Ouest</t>
        </is>
      </c>
      <c r="E13" s="104" t="inlineStr">
        <is>
          <t>Drive</t>
        </is>
      </c>
      <c r="F13" s="104" t="n">
        <v>29</v>
      </c>
      <c r="G13" s="159" t="n">
        <v>1170</v>
      </c>
      <c r="H13" s="159" t="n">
        <v>2989</v>
      </c>
      <c r="I13" s="160" t="n">
        <v>15913.35</v>
      </c>
      <c r="J13" s="160" t="n">
        <v>505.85</v>
      </c>
      <c r="K13" s="160" t="n">
        <v>15407.5</v>
      </c>
      <c r="L13" s="160" t="n">
        <v>4590.1</v>
      </c>
    </row>
    <row r="14">
      <c r="A14" s="176" t="n">
        <v>45536</v>
      </c>
      <c r="B14" s="104" t="inlineStr">
        <is>
          <t>2024/25</t>
        </is>
      </c>
      <c r="C14" s="104" t="inlineStr">
        <is>
          <t>HC-004</t>
        </is>
      </c>
      <c r="D14" s="104" t="inlineStr">
        <is>
          <t>Sud-Ouest</t>
        </is>
      </c>
      <c r="E14" s="104" t="inlineStr">
        <is>
          <t>Livraison</t>
        </is>
      </c>
      <c r="F14" s="104" t="n">
        <v>30</v>
      </c>
      <c r="G14" s="159" t="n">
        <v>844</v>
      </c>
      <c r="H14" s="159" t="n">
        <v>2106</v>
      </c>
      <c r="I14" s="160" t="n">
        <v>13796.22</v>
      </c>
      <c r="J14" s="160" t="n">
        <v>767.76</v>
      </c>
      <c r="K14" s="160" t="n">
        <v>13028.46</v>
      </c>
      <c r="L14" s="160" t="n">
        <v>4071.21</v>
      </c>
    </row>
    <row r="15">
      <c r="A15" s="176" t="n">
        <v>45536</v>
      </c>
      <c r="B15" s="104" t="inlineStr">
        <is>
          <t>2024/25</t>
        </is>
      </c>
      <c r="C15" s="104" t="inlineStr">
        <is>
          <t>HC-004</t>
        </is>
      </c>
      <c r="D15" s="104" t="inlineStr">
        <is>
          <t>Sud-Ouest</t>
        </is>
      </c>
      <c r="E15" s="104" t="inlineStr">
        <is>
          <t>Sur place</t>
        </is>
      </c>
      <c r="F15" s="104" t="n">
        <v>30</v>
      </c>
      <c r="G15" s="159" t="n">
        <v>3272</v>
      </c>
      <c r="H15" s="159" t="n">
        <v>8336</v>
      </c>
      <c r="I15" s="160" t="n">
        <v>42433.29</v>
      </c>
      <c r="J15" s="160" t="n">
        <v>1207.22</v>
      </c>
      <c r="K15" s="160" t="n">
        <v>41226.07</v>
      </c>
      <c r="L15" s="160" t="n">
        <v>12263.51</v>
      </c>
    </row>
    <row r="16">
      <c r="A16" s="176" t="n">
        <v>45536</v>
      </c>
      <c r="B16" s="104" t="inlineStr">
        <is>
          <t>2024/25</t>
        </is>
      </c>
      <c r="C16" s="104" t="inlineStr">
        <is>
          <t>HC-004</t>
        </is>
      </c>
      <c r="D16" s="104" t="inlineStr">
        <is>
          <t>Sud-Ouest</t>
        </is>
      </c>
      <c r="E16" s="104" t="inlineStr">
        <is>
          <t>À emporter</t>
        </is>
      </c>
      <c r="F16" s="104" t="n">
        <v>30</v>
      </c>
      <c r="G16" s="159" t="n">
        <v>2352</v>
      </c>
      <c r="H16" s="159" t="n">
        <v>6062</v>
      </c>
      <c r="I16" s="160" t="n">
        <v>27795.98</v>
      </c>
      <c r="J16" s="160" t="n">
        <v>790.58</v>
      </c>
      <c r="K16" s="160" t="n">
        <v>27005.4</v>
      </c>
      <c r="L16" s="160" t="n">
        <v>8028.3</v>
      </c>
    </row>
    <row r="17">
      <c r="A17" s="176" t="n">
        <v>45536</v>
      </c>
      <c r="B17" s="104" t="inlineStr">
        <is>
          <t>2024/25</t>
        </is>
      </c>
      <c r="C17" s="104" t="inlineStr">
        <is>
          <t>HC-005</t>
        </is>
      </c>
      <c r="D17" s="104" t="inlineStr">
        <is>
          <t>Île-de-France</t>
        </is>
      </c>
      <c r="E17" s="104" t="inlineStr">
        <is>
          <t>Livraison</t>
        </is>
      </c>
      <c r="F17" s="104" t="n">
        <v>30</v>
      </c>
      <c r="G17" s="159" t="n">
        <v>1168</v>
      </c>
      <c r="H17" s="159" t="n">
        <v>3033</v>
      </c>
      <c r="I17" s="160" t="n">
        <v>19520.23</v>
      </c>
      <c r="J17" s="160" t="n">
        <v>1199.95</v>
      </c>
      <c r="K17" s="160" t="n">
        <v>18320.28</v>
      </c>
      <c r="L17" s="160" t="n">
        <v>5646.86</v>
      </c>
    </row>
    <row r="18">
      <c r="A18" s="176" t="n">
        <v>45536</v>
      </c>
      <c r="B18" s="104" t="inlineStr">
        <is>
          <t>2024/25</t>
        </is>
      </c>
      <c r="C18" s="104" t="inlineStr">
        <is>
          <t>HC-005</t>
        </is>
      </c>
      <c r="D18" s="104" t="inlineStr">
        <is>
          <t>Île-de-France</t>
        </is>
      </c>
      <c r="E18" s="104" t="inlineStr">
        <is>
          <t>Sur place</t>
        </is>
      </c>
      <c r="F18" s="104" t="n">
        <v>30</v>
      </c>
      <c r="G18" s="159" t="n">
        <v>4799</v>
      </c>
      <c r="H18" s="159" t="n">
        <v>12326</v>
      </c>
      <c r="I18" s="160" t="n">
        <v>61889.86</v>
      </c>
      <c r="J18" s="160" t="n">
        <v>1912.16</v>
      </c>
      <c r="K18" s="160" t="n">
        <v>59977.7</v>
      </c>
      <c r="L18" s="160" t="n">
        <v>17962.54</v>
      </c>
    </row>
    <row r="19">
      <c r="A19" s="176" t="n">
        <v>45536</v>
      </c>
      <c r="B19" s="104" t="inlineStr">
        <is>
          <t>2024/25</t>
        </is>
      </c>
      <c r="C19" s="104" t="inlineStr">
        <is>
          <t>HC-005</t>
        </is>
      </c>
      <c r="D19" s="104" t="inlineStr">
        <is>
          <t>Île-de-France</t>
        </is>
      </c>
      <c r="E19" s="104" t="inlineStr">
        <is>
          <t>À emporter</t>
        </is>
      </c>
      <c r="F19" s="104" t="n">
        <v>29</v>
      </c>
      <c r="G19" s="159" t="n">
        <v>3350</v>
      </c>
      <c r="H19" s="159" t="n">
        <v>8457</v>
      </c>
      <c r="I19" s="160" t="n">
        <v>40335.2</v>
      </c>
      <c r="J19" s="160" t="n">
        <v>1283.98</v>
      </c>
      <c r="K19" s="160" t="n">
        <v>39051.22</v>
      </c>
      <c r="L19" s="160" t="n">
        <v>11611.74</v>
      </c>
    </row>
    <row r="20">
      <c r="A20" s="176" t="n">
        <v>45536</v>
      </c>
      <c r="B20" s="104" t="inlineStr">
        <is>
          <t>2024/25</t>
        </is>
      </c>
      <c r="C20" s="104" t="inlineStr">
        <is>
          <t>HC-006</t>
        </is>
      </c>
      <c r="D20" s="104" t="inlineStr">
        <is>
          <t>Nord-Ouest</t>
        </is>
      </c>
      <c r="E20" s="104" t="inlineStr">
        <is>
          <t>Livraison</t>
        </is>
      </c>
      <c r="F20" s="104" t="n">
        <v>29</v>
      </c>
      <c r="G20" s="159" t="n">
        <v>741</v>
      </c>
      <c r="H20" s="159" t="n">
        <v>1894</v>
      </c>
      <c r="I20" s="160" t="n">
        <v>12285.83</v>
      </c>
      <c r="J20" s="160" t="n">
        <v>734.4</v>
      </c>
      <c r="K20" s="160" t="n">
        <v>11551.43</v>
      </c>
      <c r="L20" s="160" t="n">
        <v>3583.68</v>
      </c>
    </row>
    <row r="21">
      <c r="A21" s="176" t="n">
        <v>45536</v>
      </c>
      <c r="B21" s="104" t="inlineStr">
        <is>
          <t>2024/25</t>
        </is>
      </c>
      <c r="C21" s="104" t="inlineStr">
        <is>
          <t>HC-006</t>
        </is>
      </c>
      <c r="D21" s="104" t="inlineStr">
        <is>
          <t>Nord-Ouest</t>
        </is>
      </c>
      <c r="E21" s="104" t="inlineStr">
        <is>
          <t>Sur place</t>
        </is>
      </c>
      <c r="F21" s="104" t="n">
        <v>30</v>
      </c>
      <c r="G21" s="159" t="n">
        <v>3025</v>
      </c>
      <c r="H21" s="159" t="n">
        <v>7764</v>
      </c>
      <c r="I21" s="160" t="n">
        <v>38887.72</v>
      </c>
      <c r="J21" s="160" t="n">
        <v>1018.97</v>
      </c>
      <c r="K21" s="160" t="n">
        <v>37868.75</v>
      </c>
      <c r="L21" s="160" t="n">
        <v>11234.78</v>
      </c>
    </row>
    <row r="22">
      <c r="A22" s="176" t="n">
        <v>45536</v>
      </c>
      <c r="B22" s="104" t="inlineStr">
        <is>
          <t>2024/25</t>
        </is>
      </c>
      <c r="C22" s="104" t="inlineStr">
        <is>
          <t>HC-006</t>
        </is>
      </c>
      <c r="D22" s="104" t="inlineStr">
        <is>
          <t>Nord-Ouest</t>
        </is>
      </c>
      <c r="E22" s="104" t="inlineStr">
        <is>
          <t>À emporter</t>
        </is>
      </c>
      <c r="F22" s="104" t="n">
        <v>30</v>
      </c>
      <c r="G22" s="159" t="n">
        <v>2171</v>
      </c>
      <c r="H22" s="159" t="n">
        <v>5566</v>
      </c>
      <c r="I22" s="160" t="n">
        <v>25648.96</v>
      </c>
      <c r="J22" s="160" t="n">
        <v>718.74</v>
      </c>
      <c r="K22" s="160" t="n">
        <v>24930.22</v>
      </c>
      <c r="L22" s="160" t="n">
        <v>7469.08</v>
      </c>
    </row>
    <row r="23">
      <c r="A23" s="176" t="n">
        <v>45536</v>
      </c>
      <c r="B23" s="104" t="inlineStr">
        <is>
          <t>2024/25</t>
        </is>
      </c>
      <c r="C23" s="104" t="inlineStr">
        <is>
          <t>HC-007</t>
        </is>
      </c>
      <c r="D23" s="104" t="inlineStr">
        <is>
          <t>Sud-Est</t>
        </is>
      </c>
      <c r="E23" s="104" t="inlineStr">
        <is>
          <t>Livraison</t>
        </is>
      </c>
      <c r="F23" s="104" t="n">
        <v>30</v>
      </c>
      <c r="G23" s="159" t="n">
        <v>1007</v>
      </c>
      <c r="H23" s="159" t="n">
        <v>2477</v>
      </c>
      <c r="I23" s="160" t="n">
        <v>16317.13</v>
      </c>
      <c r="J23" s="160" t="n">
        <v>962.24</v>
      </c>
      <c r="K23" s="160" t="n">
        <v>15354.89</v>
      </c>
      <c r="L23" s="160" t="n">
        <v>4769.7</v>
      </c>
    </row>
    <row r="24">
      <c r="A24" s="176" t="n">
        <v>45536</v>
      </c>
      <c r="B24" s="104" t="inlineStr">
        <is>
          <t>2024/25</t>
        </is>
      </c>
      <c r="C24" s="104" t="inlineStr">
        <is>
          <t>HC-007</t>
        </is>
      </c>
      <c r="D24" s="104" t="inlineStr">
        <is>
          <t>Sud-Est</t>
        </is>
      </c>
      <c r="E24" s="104" t="inlineStr">
        <is>
          <t>Sur place</t>
        </is>
      </c>
      <c r="F24" s="104" t="n">
        <v>30</v>
      </c>
      <c r="G24" s="159" t="n">
        <v>3737</v>
      </c>
      <c r="H24" s="159" t="n">
        <v>9365</v>
      </c>
      <c r="I24" s="160" t="n">
        <v>47904.62</v>
      </c>
      <c r="J24" s="160" t="n">
        <v>1510.63</v>
      </c>
      <c r="K24" s="160" t="n">
        <v>46393.99</v>
      </c>
      <c r="L24" s="160" t="n">
        <v>13970.47</v>
      </c>
    </row>
    <row r="25">
      <c r="A25" s="176" t="n">
        <v>45536</v>
      </c>
      <c r="B25" s="104" t="inlineStr">
        <is>
          <t>2024/25</t>
        </is>
      </c>
      <c r="C25" s="104" t="inlineStr">
        <is>
          <t>HC-007</t>
        </is>
      </c>
      <c r="D25" s="104" t="inlineStr">
        <is>
          <t>Sud-Est</t>
        </is>
      </c>
      <c r="E25" s="104" t="inlineStr">
        <is>
          <t>À emporter</t>
        </is>
      </c>
      <c r="F25" s="104" t="n">
        <v>29</v>
      </c>
      <c r="G25" s="159" t="n">
        <v>2739</v>
      </c>
      <c r="H25" s="159" t="n">
        <v>7121</v>
      </c>
      <c r="I25" s="160" t="n">
        <v>32805.56</v>
      </c>
      <c r="J25" s="160" t="n">
        <v>1042.17</v>
      </c>
      <c r="K25" s="160" t="n">
        <v>31763.39</v>
      </c>
      <c r="L25" s="160" t="n">
        <v>9534.120000000001</v>
      </c>
    </row>
    <row r="26">
      <c r="A26" s="176" t="n">
        <v>45536</v>
      </c>
      <c r="B26" s="104" t="inlineStr">
        <is>
          <t>2024/25</t>
        </is>
      </c>
      <c r="C26" s="104" t="inlineStr">
        <is>
          <t>HC-008</t>
        </is>
      </c>
      <c r="D26" s="104" t="inlineStr">
        <is>
          <t>Sud-Ouest</t>
        </is>
      </c>
      <c r="E26" s="104" t="inlineStr">
        <is>
          <t>Livraison</t>
        </is>
      </c>
      <c r="F26" s="104" t="n">
        <v>30</v>
      </c>
      <c r="G26" s="159" t="n">
        <v>975</v>
      </c>
      <c r="H26" s="159" t="n">
        <v>2489</v>
      </c>
      <c r="I26" s="160" t="n">
        <v>16158.11</v>
      </c>
      <c r="J26" s="160" t="n">
        <v>903.16</v>
      </c>
      <c r="K26" s="160" t="n">
        <v>15254.95</v>
      </c>
      <c r="L26" s="160" t="n">
        <v>4709.99</v>
      </c>
    </row>
    <row r="27">
      <c r="A27" s="176" t="n">
        <v>45536</v>
      </c>
      <c r="B27" s="104" t="inlineStr">
        <is>
          <t>2024/25</t>
        </is>
      </c>
      <c r="C27" s="104" t="inlineStr">
        <is>
          <t>HC-008</t>
        </is>
      </c>
      <c r="D27" s="104" t="inlineStr">
        <is>
          <t>Sud-Ouest</t>
        </is>
      </c>
      <c r="E27" s="104" t="inlineStr">
        <is>
          <t>Sur place</t>
        </is>
      </c>
      <c r="F27" s="104" t="n">
        <v>30</v>
      </c>
      <c r="G27" s="159" t="n">
        <v>3808</v>
      </c>
      <c r="H27" s="159" t="n">
        <v>9823</v>
      </c>
      <c r="I27" s="160" t="n">
        <v>49100.98</v>
      </c>
      <c r="J27" s="160" t="n">
        <v>1503.57</v>
      </c>
      <c r="K27" s="160" t="n">
        <v>47597.41</v>
      </c>
      <c r="L27" s="160" t="n">
        <v>14045.11</v>
      </c>
    </row>
    <row r="28">
      <c r="A28" s="176" t="n">
        <v>45536</v>
      </c>
      <c r="B28" s="104" t="inlineStr">
        <is>
          <t>2024/25</t>
        </is>
      </c>
      <c r="C28" s="104" t="inlineStr">
        <is>
          <t>HC-008</t>
        </is>
      </c>
      <c r="D28" s="104" t="inlineStr">
        <is>
          <t>Sud-Ouest</t>
        </is>
      </c>
      <c r="E28" s="104" t="inlineStr">
        <is>
          <t>À emporter</t>
        </is>
      </c>
      <c r="F28" s="104" t="n">
        <v>30</v>
      </c>
      <c r="G28" s="159" t="n">
        <v>2917</v>
      </c>
      <c r="H28" s="159" t="n">
        <v>7409</v>
      </c>
      <c r="I28" s="160" t="n">
        <v>34463.91</v>
      </c>
      <c r="J28" s="160" t="n">
        <v>986.95</v>
      </c>
      <c r="K28" s="160" t="n">
        <v>33476.96</v>
      </c>
      <c r="L28" s="160" t="n">
        <v>9983.639999999999</v>
      </c>
    </row>
    <row r="29">
      <c r="A29" s="176" t="n">
        <v>45536</v>
      </c>
      <c r="B29" s="104" t="inlineStr">
        <is>
          <t>2024/25</t>
        </is>
      </c>
      <c r="C29" s="104" t="inlineStr">
        <is>
          <t>HC-009</t>
        </is>
      </c>
      <c r="D29" s="104" t="inlineStr">
        <is>
          <t>Île-de-France</t>
        </is>
      </c>
      <c r="E29" s="104" t="inlineStr">
        <is>
          <t>Livraison</t>
        </is>
      </c>
      <c r="F29" s="104" t="n">
        <v>30</v>
      </c>
      <c r="G29" s="159" t="n">
        <v>1679</v>
      </c>
      <c r="H29" s="159" t="n">
        <v>4318</v>
      </c>
      <c r="I29" s="160" t="n">
        <v>26415.65</v>
      </c>
      <c r="J29" s="160" t="n">
        <v>1451.5</v>
      </c>
      <c r="K29" s="160" t="n">
        <v>24964.15</v>
      </c>
      <c r="L29" s="160" t="n">
        <v>7702.73</v>
      </c>
    </row>
    <row r="30">
      <c r="A30" s="176" t="n">
        <v>45536</v>
      </c>
      <c r="B30" s="104" t="inlineStr">
        <is>
          <t>2024/25</t>
        </is>
      </c>
      <c r="C30" s="104" t="inlineStr">
        <is>
          <t>HC-009</t>
        </is>
      </c>
      <c r="D30" s="104" t="inlineStr">
        <is>
          <t>Île-de-France</t>
        </is>
      </c>
      <c r="E30" s="104" t="inlineStr">
        <is>
          <t>Sur place</t>
        </is>
      </c>
      <c r="F30" s="104" t="n">
        <v>28</v>
      </c>
      <c r="G30" s="159" t="n">
        <v>4604</v>
      </c>
      <c r="H30" s="159" t="n">
        <v>12016</v>
      </c>
      <c r="I30" s="160" t="n">
        <v>59601.82</v>
      </c>
      <c r="J30" s="160" t="n">
        <v>1877.49</v>
      </c>
      <c r="K30" s="160" t="n">
        <v>57724.33</v>
      </c>
      <c r="L30" s="160" t="n">
        <v>17215.26</v>
      </c>
    </row>
    <row r="31">
      <c r="A31" s="176" t="n">
        <v>45536</v>
      </c>
      <c r="B31" s="104" t="inlineStr">
        <is>
          <t>2024/25</t>
        </is>
      </c>
      <c r="C31" s="104" t="inlineStr">
        <is>
          <t>HC-009</t>
        </is>
      </c>
      <c r="D31" s="104" t="inlineStr">
        <is>
          <t>Île-de-France</t>
        </is>
      </c>
      <c r="E31" s="104" t="inlineStr">
        <is>
          <t>À emporter</t>
        </is>
      </c>
      <c r="F31" s="104" t="n">
        <v>30</v>
      </c>
      <c r="G31" s="159" t="n">
        <v>3725</v>
      </c>
      <c r="H31" s="159" t="n">
        <v>9437</v>
      </c>
      <c r="I31" s="160" t="n">
        <v>44401.17</v>
      </c>
      <c r="J31" s="160" t="n">
        <v>1234.84</v>
      </c>
      <c r="K31" s="160" t="n">
        <v>43166.33</v>
      </c>
      <c r="L31" s="160" t="n">
        <v>12780.81</v>
      </c>
    </row>
    <row r="32">
      <c r="A32" s="176" t="n">
        <v>45536</v>
      </c>
      <c r="B32" s="104" t="inlineStr">
        <is>
          <t>2024/25</t>
        </is>
      </c>
      <c r="C32" s="104" t="inlineStr">
        <is>
          <t>HC-010</t>
        </is>
      </c>
      <c r="D32" s="104" t="inlineStr">
        <is>
          <t>Nord-Ouest</t>
        </is>
      </c>
      <c r="E32" s="104" t="inlineStr">
        <is>
          <t>Drive</t>
        </is>
      </c>
      <c r="F32" s="104" t="n">
        <v>30</v>
      </c>
      <c r="G32" s="159" t="n">
        <v>1734</v>
      </c>
      <c r="H32" s="159" t="n">
        <v>4448</v>
      </c>
      <c r="I32" s="160" t="n">
        <v>23967.59</v>
      </c>
      <c r="J32" s="160" t="n">
        <v>686.4299999999999</v>
      </c>
      <c r="K32" s="160" t="n">
        <v>23281.16</v>
      </c>
      <c r="L32" s="160" t="n">
        <v>6892.43</v>
      </c>
    </row>
    <row r="33">
      <c r="A33" s="176" t="n">
        <v>45536</v>
      </c>
      <c r="B33" s="104" t="inlineStr">
        <is>
          <t>2024/25</t>
        </is>
      </c>
      <c r="C33" s="104" t="inlineStr">
        <is>
          <t>HC-010</t>
        </is>
      </c>
      <c r="D33" s="104" t="inlineStr">
        <is>
          <t>Nord-Ouest</t>
        </is>
      </c>
      <c r="E33" s="104" t="inlineStr">
        <is>
          <t>Livraison</t>
        </is>
      </c>
      <c r="F33" s="104" t="n">
        <v>30</v>
      </c>
      <c r="G33" s="159" t="n">
        <v>1172</v>
      </c>
      <c r="H33" s="159" t="n">
        <v>2894</v>
      </c>
      <c r="I33" s="160" t="n">
        <v>19125.74</v>
      </c>
      <c r="J33" s="160" t="n">
        <v>1145.49</v>
      </c>
      <c r="K33" s="160" t="n">
        <v>17980.25</v>
      </c>
      <c r="L33" s="160" t="n">
        <v>5554.55</v>
      </c>
    </row>
    <row r="34">
      <c r="A34" s="176" t="n">
        <v>45536</v>
      </c>
      <c r="B34" s="104" t="inlineStr">
        <is>
          <t>2024/25</t>
        </is>
      </c>
      <c r="C34" s="104" t="inlineStr">
        <is>
          <t>HC-010</t>
        </is>
      </c>
      <c r="D34" s="104" t="inlineStr">
        <is>
          <t>Nord-Ouest</t>
        </is>
      </c>
      <c r="E34" s="104" t="inlineStr">
        <is>
          <t>Sur place</t>
        </is>
      </c>
      <c r="F34" s="104" t="n">
        <v>30</v>
      </c>
      <c r="G34" s="159" t="n">
        <v>4818</v>
      </c>
      <c r="H34" s="159" t="n">
        <v>12283</v>
      </c>
      <c r="I34" s="160" t="n">
        <v>61860.73</v>
      </c>
      <c r="J34" s="160" t="n">
        <v>1812.04</v>
      </c>
      <c r="K34" s="160" t="n">
        <v>60048.69</v>
      </c>
      <c r="L34" s="160" t="n">
        <v>17834.53</v>
      </c>
    </row>
    <row r="35">
      <c r="A35" s="176" t="n">
        <v>45536</v>
      </c>
      <c r="B35" s="104" t="inlineStr">
        <is>
          <t>2024/25</t>
        </is>
      </c>
      <c r="C35" s="104" t="inlineStr">
        <is>
          <t>HC-010</t>
        </is>
      </c>
      <c r="D35" s="104" t="inlineStr">
        <is>
          <t>Nord-Ouest</t>
        </is>
      </c>
      <c r="E35" s="104" t="inlineStr">
        <is>
          <t>À emporter</t>
        </is>
      </c>
      <c r="F35" s="104" t="n">
        <v>30</v>
      </c>
      <c r="G35" s="159" t="n">
        <v>3565</v>
      </c>
      <c r="H35" s="159" t="n">
        <v>9184</v>
      </c>
      <c r="I35" s="160" t="n">
        <v>42693.09</v>
      </c>
      <c r="J35" s="160" t="n">
        <v>1338.6</v>
      </c>
      <c r="K35" s="160" t="n">
        <v>41354.49</v>
      </c>
      <c r="L35" s="160" t="n">
        <v>12292.77</v>
      </c>
    </row>
    <row r="36">
      <c r="A36" s="176" t="n">
        <v>45536</v>
      </c>
      <c r="B36" s="104" t="inlineStr">
        <is>
          <t>2024/25</t>
        </is>
      </c>
      <c r="C36" s="104" t="inlineStr">
        <is>
          <t>HC-011</t>
        </is>
      </c>
      <c r="D36" s="104" t="inlineStr">
        <is>
          <t>Sud-Est</t>
        </is>
      </c>
      <c r="E36" s="104" t="inlineStr">
        <is>
          <t>Livraison</t>
        </is>
      </c>
      <c r="F36" s="104" t="n">
        <v>30</v>
      </c>
      <c r="G36" s="159" t="n">
        <v>1677</v>
      </c>
      <c r="H36" s="159" t="n">
        <v>4304</v>
      </c>
      <c r="I36" s="160" t="n">
        <v>25959.3</v>
      </c>
      <c r="J36" s="160" t="n">
        <v>1481.57</v>
      </c>
      <c r="K36" s="160" t="n">
        <v>24477.73</v>
      </c>
      <c r="L36" s="160" t="n">
        <v>7587.51</v>
      </c>
    </row>
    <row r="37">
      <c r="A37" s="176" t="n">
        <v>45536</v>
      </c>
      <c r="B37" s="104" t="inlineStr">
        <is>
          <t>2024/25</t>
        </is>
      </c>
      <c r="C37" s="104" t="inlineStr">
        <is>
          <t>HC-011</t>
        </is>
      </c>
      <c r="D37" s="104" t="inlineStr">
        <is>
          <t>Sud-Est</t>
        </is>
      </c>
      <c r="E37" s="104" t="inlineStr">
        <is>
          <t>Sur place</t>
        </is>
      </c>
      <c r="F37" s="104" t="n">
        <v>29</v>
      </c>
      <c r="G37" s="159" t="n">
        <v>4938</v>
      </c>
      <c r="H37" s="159" t="n">
        <v>12611</v>
      </c>
      <c r="I37" s="160" t="n">
        <v>64192.66</v>
      </c>
      <c r="J37" s="160" t="n">
        <v>1896.63</v>
      </c>
      <c r="K37" s="160" t="n">
        <v>62296.03</v>
      </c>
      <c r="L37" s="160" t="n">
        <v>18532.13</v>
      </c>
    </row>
    <row r="38">
      <c r="A38" s="176" t="n">
        <v>45536</v>
      </c>
      <c r="B38" s="104" t="inlineStr">
        <is>
          <t>2024/25</t>
        </is>
      </c>
      <c r="C38" s="104" t="inlineStr">
        <is>
          <t>HC-011</t>
        </is>
      </c>
      <c r="D38" s="104" t="inlineStr">
        <is>
          <t>Sud-Est</t>
        </is>
      </c>
      <c r="E38" s="104" t="inlineStr">
        <is>
          <t>À emporter</t>
        </is>
      </c>
      <c r="F38" s="104" t="n">
        <v>29</v>
      </c>
      <c r="G38" s="159" t="n">
        <v>3627</v>
      </c>
      <c r="H38" s="159" t="n">
        <v>9324</v>
      </c>
      <c r="I38" s="160" t="n">
        <v>42852.59</v>
      </c>
      <c r="J38" s="160" t="n">
        <v>1306.42</v>
      </c>
      <c r="K38" s="160" t="n">
        <v>41546.17</v>
      </c>
      <c r="L38" s="160" t="n">
        <v>12429.32</v>
      </c>
    </row>
    <row r="39">
      <c r="A39" s="176" t="n">
        <v>45536</v>
      </c>
      <c r="B39" s="104" t="inlineStr">
        <is>
          <t>2024/25</t>
        </is>
      </c>
      <c r="C39" s="104" t="inlineStr">
        <is>
          <t>HC-012</t>
        </is>
      </c>
      <c r="D39" s="104" t="inlineStr">
        <is>
          <t>Sud-Ouest</t>
        </is>
      </c>
      <c r="E39" s="104" t="inlineStr">
        <is>
          <t>Drive</t>
        </is>
      </c>
      <c r="F39" s="104" t="n">
        <v>29</v>
      </c>
      <c r="G39" s="159" t="n">
        <v>768</v>
      </c>
      <c r="H39" s="159" t="n">
        <v>1978</v>
      </c>
      <c r="I39" s="160" t="n">
        <v>10647.47</v>
      </c>
      <c r="J39" s="160" t="n">
        <v>300.81</v>
      </c>
      <c r="K39" s="160" t="n">
        <v>10346.66</v>
      </c>
      <c r="L39" s="160" t="n">
        <v>3077.77</v>
      </c>
    </row>
    <row r="40">
      <c r="A40" s="176" t="n">
        <v>45536</v>
      </c>
      <c r="B40" s="104" t="inlineStr">
        <is>
          <t>2024/25</t>
        </is>
      </c>
      <c r="C40" s="104" t="inlineStr">
        <is>
          <t>HC-012</t>
        </is>
      </c>
      <c r="D40" s="104" t="inlineStr">
        <is>
          <t>Sud-Ouest</t>
        </is>
      </c>
      <c r="E40" s="104" t="inlineStr">
        <is>
          <t>Livraison</t>
        </is>
      </c>
      <c r="F40" s="104" t="n">
        <v>30</v>
      </c>
      <c r="G40" s="159" t="n">
        <v>537</v>
      </c>
      <c r="H40" s="159" t="n">
        <v>1362</v>
      </c>
      <c r="I40" s="160" t="n">
        <v>8916.58</v>
      </c>
      <c r="J40" s="160" t="n">
        <v>566.77</v>
      </c>
      <c r="K40" s="160" t="n">
        <v>8349.809999999999</v>
      </c>
      <c r="L40" s="160" t="n">
        <v>2595.37</v>
      </c>
    </row>
    <row r="41">
      <c r="A41" s="176" t="n">
        <v>45536</v>
      </c>
      <c r="B41" s="104" t="inlineStr">
        <is>
          <t>2024/25</t>
        </is>
      </c>
      <c r="C41" s="104" t="inlineStr">
        <is>
          <t>HC-012</t>
        </is>
      </c>
      <c r="D41" s="104" t="inlineStr">
        <is>
          <t>Sud-Ouest</t>
        </is>
      </c>
      <c r="E41" s="104" t="inlineStr">
        <is>
          <t>Sur place</t>
        </is>
      </c>
      <c r="F41" s="104" t="n">
        <v>30</v>
      </c>
      <c r="G41" s="159" t="n">
        <v>2130</v>
      </c>
      <c r="H41" s="159" t="n">
        <v>5376</v>
      </c>
      <c r="I41" s="160" t="n">
        <v>27608.96</v>
      </c>
      <c r="J41" s="160" t="n">
        <v>842.22</v>
      </c>
      <c r="K41" s="160" t="n">
        <v>26766.74</v>
      </c>
      <c r="L41" s="160" t="n">
        <v>7990.04</v>
      </c>
    </row>
    <row r="42">
      <c r="A42" s="176" t="n">
        <v>45536</v>
      </c>
      <c r="B42" s="104" t="inlineStr">
        <is>
          <t>2024/25</t>
        </is>
      </c>
      <c r="C42" s="104" t="inlineStr">
        <is>
          <t>HC-012</t>
        </is>
      </c>
      <c r="D42" s="104" t="inlineStr">
        <is>
          <t>Sud-Ouest</t>
        </is>
      </c>
      <c r="E42" s="104" t="inlineStr">
        <is>
          <t>À emporter</t>
        </is>
      </c>
      <c r="F42" s="104" t="n">
        <v>30</v>
      </c>
      <c r="G42" s="159" t="n">
        <v>1574</v>
      </c>
      <c r="H42" s="159" t="n">
        <v>3976</v>
      </c>
      <c r="I42" s="160" t="n">
        <v>18810.08</v>
      </c>
      <c r="J42" s="160" t="n">
        <v>572.75</v>
      </c>
      <c r="K42" s="160" t="n">
        <v>18237.33</v>
      </c>
      <c r="L42" s="160" t="n">
        <v>5402.93</v>
      </c>
    </row>
    <row r="43">
      <c r="A43" s="176" t="n">
        <v>45536</v>
      </c>
      <c r="B43" s="104" t="inlineStr">
        <is>
          <t>2024/25</t>
        </is>
      </c>
      <c r="C43" s="104" t="inlineStr">
        <is>
          <t>HC-013</t>
        </is>
      </c>
      <c r="D43" s="104" t="inlineStr">
        <is>
          <t>Île-de-France</t>
        </is>
      </c>
      <c r="E43" s="104" t="inlineStr">
        <is>
          <t>Livraison</t>
        </is>
      </c>
      <c r="F43" s="104" t="n">
        <v>30</v>
      </c>
      <c r="G43" s="159" t="n">
        <v>1067</v>
      </c>
      <c r="H43" s="159" t="n">
        <v>2700</v>
      </c>
      <c r="I43" s="160" t="n">
        <v>17210.68</v>
      </c>
      <c r="J43" s="160" t="n">
        <v>931.51</v>
      </c>
      <c r="K43" s="160" t="n">
        <v>16279.17</v>
      </c>
      <c r="L43" s="160" t="n">
        <v>5028.66</v>
      </c>
    </row>
    <row r="44">
      <c r="A44" s="176" t="n">
        <v>45536</v>
      </c>
      <c r="B44" s="104" t="inlineStr">
        <is>
          <t>2024/25</t>
        </is>
      </c>
      <c r="C44" s="104" t="inlineStr">
        <is>
          <t>HC-013</t>
        </is>
      </c>
      <c r="D44" s="104" t="inlineStr">
        <is>
          <t>Île-de-France</t>
        </is>
      </c>
      <c r="E44" s="104" t="inlineStr">
        <is>
          <t>Sur place</t>
        </is>
      </c>
      <c r="F44" s="104" t="n">
        <v>30</v>
      </c>
      <c r="G44" s="159" t="n">
        <v>4008</v>
      </c>
      <c r="H44" s="159" t="n">
        <v>10332</v>
      </c>
      <c r="I44" s="160" t="n">
        <v>51809.35</v>
      </c>
      <c r="J44" s="160" t="n">
        <v>1442.62</v>
      </c>
      <c r="K44" s="160" t="n">
        <v>50366.73</v>
      </c>
      <c r="L44" s="160" t="n">
        <v>15079.21</v>
      </c>
    </row>
    <row r="45">
      <c r="A45" s="176" t="n">
        <v>45536</v>
      </c>
      <c r="B45" s="104" t="inlineStr">
        <is>
          <t>2024/25</t>
        </is>
      </c>
      <c r="C45" s="104" t="inlineStr">
        <is>
          <t>HC-013</t>
        </is>
      </c>
      <c r="D45" s="104" t="inlineStr">
        <is>
          <t>Île-de-France</t>
        </is>
      </c>
      <c r="E45" s="104" t="inlineStr">
        <is>
          <t>À emporter</t>
        </is>
      </c>
      <c r="F45" s="104" t="n">
        <v>28</v>
      </c>
      <c r="G45" s="159" t="n">
        <v>2692</v>
      </c>
      <c r="H45" s="159" t="n">
        <v>6820</v>
      </c>
      <c r="I45" s="160" t="n">
        <v>32269.57</v>
      </c>
      <c r="J45" s="160" t="n">
        <v>1058.33</v>
      </c>
      <c r="K45" s="160" t="n">
        <v>31211.24</v>
      </c>
      <c r="L45" s="160" t="n">
        <v>9245.1</v>
      </c>
    </row>
    <row r="46">
      <c r="A46" s="176" t="n">
        <v>45536</v>
      </c>
      <c r="B46" s="104" t="inlineStr">
        <is>
          <t>2024/25</t>
        </is>
      </c>
      <c r="C46" s="104" t="inlineStr">
        <is>
          <t>HC-014</t>
        </is>
      </c>
      <c r="D46" s="104" t="inlineStr">
        <is>
          <t>Nord-Ouest</t>
        </is>
      </c>
      <c r="E46" s="104" t="inlineStr">
        <is>
          <t>Livraison</t>
        </is>
      </c>
      <c r="F46" s="104" t="n">
        <v>30</v>
      </c>
      <c r="G46" s="159" t="n">
        <v>1030</v>
      </c>
      <c r="H46" s="159" t="n">
        <v>2565</v>
      </c>
      <c r="I46" s="160" t="n">
        <v>16503.47</v>
      </c>
      <c r="J46" s="160" t="n">
        <v>885.33</v>
      </c>
      <c r="K46" s="160" t="n">
        <v>15618.14</v>
      </c>
      <c r="L46" s="160" t="n">
        <v>4791.92</v>
      </c>
    </row>
    <row r="47">
      <c r="A47" s="176" t="n">
        <v>45536</v>
      </c>
      <c r="B47" s="104" t="inlineStr">
        <is>
          <t>2024/25</t>
        </is>
      </c>
      <c r="C47" s="104" t="inlineStr">
        <is>
          <t>HC-014</t>
        </is>
      </c>
      <c r="D47" s="104" t="inlineStr">
        <is>
          <t>Nord-Ouest</t>
        </is>
      </c>
      <c r="E47" s="104" t="inlineStr">
        <is>
          <t>Sur place</t>
        </is>
      </c>
      <c r="F47" s="104" t="n">
        <v>29</v>
      </c>
      <c r="G47" s="159" t="n">
        <v>3479</v>
      </c>
      <c r="H47" s="159" t="n">
        <v>8786</v>
      </c>
      <c r="I47" s="160" t="n">
        <v>44848.57</v>
      </c>
      <c r="J47" s="160" t="n">
        <v>1205.1</v>
      </c>
      <c r="K47" s="160" t="n">
        <v>43643.47</v>
      </c>
      <c r="L47" s="160" t="n">
        <v>12990.19</v>
      </c>
    </row>
    <row r="48">
      <c r="A48" s="176" t="n">
        <v>45536</v>
      </c>
      <c r="B48" s="104" t="inlineStr">
        <is>
          <t>2024/25</t>
        </is>
      </c>
      <c r="C48" s="104" t="inlineStr">
        <is>
          <t>HC-014</t>
        </is>
      </c>
      <c r="D48" s="104" t="inlineStr">
        <is>
          <t>Nord-Ouest</t>
        </is>
      </c>
      <c r="E48" s="104" t="inlineStr">
        <is>
          <t>À emporter</t>
        </is>
      </c>
      <c r="F48" s="104" t="n">
        <v>30</v>
      </c>
      <c r="G48" s="159" t="n">
        <v>2670</v>
      </c>
      <c r="H48" s="159" t="n">
        <v>6770</v>
      </c>
      <c r="I48" s="160" t="n">
        <v>31682.77</v>
      </c>
      <c r="J48" s="160" t="n">
        <v>1008.98</v>
      </c>
      <c r="K48" s="160" t="n">
        <v>30673.79</v>
      </c>
      <c r="L48" s="160" t="n">
        <v>9167.33</v>
      </c>
    </row>
    <row r="49">
      <c r="A49" s="176" t="n">
        <v>45536</v>
      </c>
      <c r="B49" s="104" t="inlineStr">
        <is>
          <t>2024/25</t>
        </is>
      </c>
      <c r="C49" s="104" t="inlineStr">
        <is>
          <t>HC-015</t>
        </is>
      </c>
      <c r="D49" s="104" t="inlineStr">
        <is>
          <t>Sud-Est</t>
        </is>
      </c>
      <c r="E49" s="104" t="inlineStr">
        <is>
          <t>Livraison</t>
        </is>
      </c>
      <c r="F49" s="104" t="n">
        <v>30</v>
      </c>
      <c r="G49" s="159" t="n">
        <v>858</v>
      </c>
      <c r="H49" s="159" t="n">
        <v>2183</v>
      </c>
      <c r="I49" s="160" t="n">
        <v>14106.27</v>
      </c>
      <c r="J49" s="160" t="n">
        <v>809.84</v>
      </c>
      <c r="K49" s="160" t="n">
        <v>13296.43</v>
      </c>
      <c r="L49" s="160" t="n">
        <v>4143.5</v>
      </c>
    </row>
    <row r="50">
      <c r="A50" s="176" t="n">
        <v>45536</v>
      </c>
      <c r="B50" s="104" t="inlineStr">
        <is>
          <t>2024/25</t>
        </is>
      </c>
      <c r="C50" s="104" t="inlineStr">
        <is>
          <t>HC-015</t>
        </is>
      </c>
      <c r="D50" s="104" t="inlineStr">
        <is>
          <t>Sud-Est</t>
        </is>
      </c>
      <c r="E50" s="104" t="inlineStr">
        <is>
          <t>Sur place</t>
        </is>
      </c>
      <c r="F50" s="104" t="n">
        <v>30</v>
      </c>
      <c r="G50" s="159" t="n">
        <v>3323</v>
      </c>
      <c r="H50" s="159" t="n">
        <v>8243</v>
      </c>
      <c r="I50" s="160" t="n">
        <v>42683.15</v>
      </c>
      <c r="J50" s="160" t="n">
        <v>1268.42</v>
      </c>
      <c r="K50" s="160" t="n">
        <v>41414.73</v>
      </c>
      <c r="L50" s="160" t="n">
        <v>12297.62</v>
      </c>
    </row>
    <row r="51">
      <c r="A51" s="176" t="n">
        <v>45536</v>
      </c>
      <c r="B51" s="104" t="inlineStr">
        <is>
          <t>2024/25</t>
        </is>
      </c>
      <c r="C51" s="104" t="inlineStr">
        <is>
          <t>HC-015</t>
        </is>
      </c>
      <c r="D51" s="104" t="inlineStr">
        <is>
          <t>Sud-Est</t>
        </is>
      </c>
      <c r="E51" s="104" t="inlineStr">
        <is>
          <t>À emporter</t>
        </is>
      </c>
      <c r="F51" s="104" t="n">
        <v>30</v>
      </c>
      <c r="G51" s="159" t="n">
        <v>2605</v>
      </c>
      <c r="H51" s="159" t="n">
        <v>6480</v>
      </c>
      <c r="I51" s="160" t="n">
        <v>30881.76</v>
      </c>
      <c r="J51" s="160" t="n">
        <v>927.51</v>
      </c>
      <c r="K51" s="160" t="n">
        <v>29954.25</v>
      </c>
      <c r="L51" s="160" t="n">
        <v>8923.629999999999</v>
      </c>
    </row>
    <row r="52">
      <c r="A52" s="176" t="n">
        <v>45536</v>
      </c>
      <c r="B52" s="104" t="inlineStr">
        <is>
          <t>2024/25</t>
        </is>
      </c>
      <c r="C52" s="104" t="inlineStr">
        <is>
          <t>HC-016</t>
        </is>
      </c>
      <c r="D52" s="104" t="inlineStr">
        <is>
          <t>Sud-Ouest</t>
        </is>
      </c>
      <c r="E52" s="104" t="inlineStr">
        <is>
          <t>Livraison</t>
        </is>
      </c>
      <c r="F52" s="104" t="n">
        <v>30</v>
      </c>
      <c r="G52" s="159" t="n">
        <v>1038</v>
      </c>
      <c r="H52" s="159" t="n">
        <v>2728</v>
      </c>
      <c r="I52" s="160" t="n">
        <v>17273.28</v>
      </c>
      <c r="J52" s="160" t="n">
        <v>1022.82</v>
      </c>
      <c r="K52" s="160" t="n">
        <v>16250.46</v>
      </c>
      <c r="L52" s="160" t="n">
        <v>5031.9</v>
      </c>
    </row>
    <row r="53">
      <c r="A53" s="176" t="n">
        <v>45536</v>
      </c>
      <c r="B53" s="104" t="inlineStr">
        <is>
          <t>2024/25</t>
        </is>
      </c>
      <c r="C53" s="104" t="inlineStr">
        <is>
          <t>HC-016</t>
        </is>
      </c>
      <c r="D53" s="104" t="inlineStr">
        <is>
          <t>Sud-Ouest</t>
        </is>
      </c>
      <c r="E53" s="104" t="inlineStr">
        <is>
          <t>Sur place</t>
        </is>
      </c>
      <c r="F53" s="104" t="n">
        <v>30</v>
      </c>
      <c r="G53" s="159" t="n">
        <v>4131</v>
      </c>
      <c r="H53" s="159" t="n">
        <v>10624</v>
      </c>
      <c r="I53" s="160" t="n">
        <v>52946.19</v>
      </c>
      <c r="J53" s="160" t="n">
        <v>1486.32</v>
      </c>
      <c r="K53" s="160" t="n">
        <v>51459.87</v>
      </c>
      <c r="L53" s="160" t="n">
        <v>15266.68</v>
      </c>
    </row>
    <row r="54">
      <c r="A54" s="176" t="n">
        <v>45536</v>
      </c>
      <c r="B54" s="104" t="inlineStr">
        <is>
          <t>2024/25</t>
        </is>
      </c>
      <c r="C54" s="104" t="inlineStr">
        <is>
          <t>HC-016</t>
        </is>
      </c>
      <c r="D54" s="104" t="inlineStr">
        <is>
          <t>Sud-Ouest</t>
        </is>
      </c>
      <c r="E54" s="104" t="inlineStr">
        <is>
          <t>À emporter</t>
        </is>
      </c>
      <c r="F54" s="104" t="n">
        <v>30</v>
      </c>
      <c r="G54" s="159" t="n">
        <v>3023</v>
      </c>
      <c r="H54" s="159" t="n">
        <v>7709</v>
      </c>
      <c r="I54" s="160" t="n">
        <v>35975.12</v>
      </c>
      <c r="J54" s="160" t="n">
        <v>1098.69</v>
      </c>
      <c r="K54" s="160" t="n">
        <v>34876.43</v>
      </c>
      <c r="L54" s="160" t="n">
        <v>10352.2</v>
      </c>
    </row>
    <row r="55">
      <c r="A55" s="176" t="n">
        <v>45536</v>
      </c>
      <c r="B55" s="104" t="inlineStr">
        <is>
          <t>2024/25</t>
        </is>
      </c>
      <c r="C55" s="104" t="inlineStr">
        <is>
          <t>HC-017</t>
        </is>
      </c>
      <c r="D55" s="104" t="inlineStr">
        <is>
          <t>Île-de-France</t>
        </is>
      </c>
      <c r="E55" s="104" t="inlineStr">
        <is>
          <t>Drive</t>
        </is>
      </c>
      <c r="F55" s="104" t="n">
        <v>30</v>
      </c>
      <c r="G55" s="159" t="n">
        <v>1140</v>
      </c>
      <c r="H55" s="159" t="n">
        <v>2963</v>
      </c>
      <c r="I55" s="160" t="n">
        <v>15521.03</v>
      </c>
      <c r="J55" s="160" t="n">
        <v>422.49</v>
      </c>
      <c r="K55" s="160" t="n">
        <v>15098.54</v>
      </c>
      <c r="L55" s="160" t="n">
        <v>4496.82</v>
      </c>
    </row>
    <row r="56">
      <c r="A56" s="176" t="n">
        <v>45536</v>
      </c>
      <c r="B56" s="104" t="inlineStr">
        <is>
          <t>2024/25</t>
        </is>
      </c>
      <c r="C56" s="104" t="inlineStr">
        <is>
          <t>HC-017</t>
        </is>
      </c>
      <c r="D56" s="104" t="inlineStr">
        <is>
          <t>Île-de-France</t>
        </is>
      </c>
      <c r="E56" s="104" t="inlineStr">
        <is>
          <t>Livraison</t>
        </is>
      </c>
      <c r="F56" s="104" t="n">
        <v>30</v>
      </c>
      <c r="G56" s="159" t="n">
        <v>776</v>
      </c>
      <c r="H56" s="159" t="n">
        <v>1956</v>
      </c>
      <c r="I56" s="160" t="n">
        <v>12823.21</v>
      </c>
      <c r="J56" s="160" t="n">
        <v>780.54</v>
      </c>
      <c r="K56" s="160" t="n">
        <v>12042.67</v>
      </c>
      <c r="L56" s="160" t="n">
        <v>3707.16</v>
      </c>
    </row>
    <row r="57">
      <c r="A57" s="176" t="n">
        <v>45536</v>
      </c>
      <c r="B57" s="104" t="inlineStr">
        <is>
          <t>2024/25</t>
        </is>
      </c>
      <c r="C57" s="104" t="inlineStr">
        <is>
          <t>HC-017</t>
        </is>
      </c>
      <c r="D57" s="104" t="inlineStr">
        <is>
          <t>Île-de-France</t>
        </is>
      </c>
      <c r="E57" s="104" t="inlineStr">
        <is>
          <t>Sur place</t>
        </is>
      </c>
      <c r="F57" s="104" t="n">
        <v>30</v>
      </c>
      <c r="G57" s="159" t="n">
        <v>2972</v>
      </c>
      <c r="H57" s="159" t="n">
        <v>7429</v>
      </c>
      <c r="I57" s="160" t="n">
        <v>38198.76</v>
      </c>
      <c r="J57" s="160" t="n">
        <v>1116.18</v>
      </c>
      <c r="K57" s="160" t="n">
        <v>37082.58</v>
      </c>
      <c r="L57" s="160" t="n">
        <v>11100</v>
      </c>
    </row>
    <row r="58">
      <c r="A58" s="176" t="n">
        <v>45536</v>
      </c>
      <c r="B58" s="104" t="inlineStr">
        <is>
          <t>2024/25</t>
        </is>
      </c>
      <c r="C58" s="104" t="inlineStr">
        <is>
          <t>HC-017</t>
        </is>
      </c>
      <c r="D58" s="104" t="inlineStr">
        <is>
          <t>Île-de-France</t>
        </is>
      </c>
      <c r="E58" s="104" t="inlineStr">
        <is>
          <t>À emporter</t>
        </is>
      </c>
      <c r="F58" s="104" t="n">
        <v>30</v>
      </c>
      <c r="G58" s="159" t="n">
        <v>2256</v>
      </c>
      <c r="H58" s="159" t="n">
        <v>5819</v>
      </c>
      <c r="I58" s="160" t="n">
        <v>26855.49</v>
      </c>
      <c r="J58" s="160" t="n">
        <v>863.54</v>
      </c>
      <c r="K58" s="160" t="n">
        <v>25991.95</v>
      </c>
      <c r="L58" s="160" t="n">
        <v>7690.58</v>
      </c>
    </row>
    <row r="59">
      <c r="A59" s="176" t="n">
        <v>45536</v>
      </c>
      <c r="B59" s="104" t="inlineStr">
        <is>
          <t>2024/25</t>
        </is>
      </c>
      <c r="C59" s="104" t="inlineStr">
        <is>
          <t>HC-018</t>
        </is>
      </c>
      <c r="D59" s="104" t="inlineStr">
        <is>
          <t>Nord-Ouest</t>
        </is>
      </c>
      <c r="E59" s="104" t="inlineStr">
        <is>
          <t>Drive</t>
        </is>
      </c>
      <c r="F59" s="104" t="n">
        <v>30</v>
      </c>
      <c r="G59" s="159" t="n">
        <v>814</v>
      </c>
      <c r="H59" s="159" t="n">
        <v>2121</v>
      </c>
      <c r="I59" s="160" t="n">
        <v>11059.42</v>
      </c>
      <c r="J59" s="160" t="n">
        <v>343.12</v>
      </c>
      <c r="K59" s="160" t="n">
        <v>10716.3</v>
      </c>
      <c r="L59" s="160" t="n">
        <v>3204.03</v>
      </c>
    </row>
    <row r="60">
      <c r="A60" s="176" t="n">
        <v>45536</v>
      </c>
      <c r="B60" s="104" t="inlineStr">
        <is>
          <t>2024/25</t>
        </is>
      </c>
      <c r="C60" s="104" t="inlineStr">
        <is>
          <t>HC-018</t>
        </is>
      </c>
      <c r="D60" s="104" t="inlineStr">
        <is>
          <t>Nord-Ouest</t>
        </is>
      </c>
      <c r="E60" s="104" t="inlineStr">
        <is>
          <t>Livraison</t>
        </is>
      </c>
      <c r="F60" s="104" t="n">
        <v>30</v>
      </c>
      <c r="G60" s="159" t="n">
        <v>525</v>
      </c>
      <c r="H60" s="159" t="n">
        <v>1331</v>
      </c>
      <c r="I60" s="160" t="n">
        <v>8701.27</v>
      </c>
      <c r="J60" s="160" t="n">
        <v>536.14</v>
      </c>
      <c r="K60" s="160" t="n">
        <v>8165.13</v>
      </c>
      <c r="L60" s="160" t="n">
        <v>2520.92</v>
      </c>
    </row>
    <row r="61">
      <c r="A61" s="176" t="n">
        <v>45536</v>
      </c>
      <c r="B61" s="104" t="inlineStr">
        <is>
          <t>2024/25</t>
        </is>
      </c>
      <c r="C61" s="104" t="inlineStr">
        <is>
          <t>HC-018</t>
        </is>
      </c>
      <c r="D61" s="104" t="inlineStr">
        <is>
          <t>Nord-Ouest</t>
        </is>
      </c>
      <c r="E61" s="104" t="inlineStr">
        <is>
          <t>Sur place</t>
        </is>
      </c>
      <c r="F61" s="104" t="n">
        <v>30</v>
      </c>
      <c r="G61" s="159" t="n">
        <v>2104</v>
      </c>
      <c r="H61" s="159" t="n">
        <v>5379</v>
      </c>
      <c r="I61" s="160" t="n">
        <v>27094.41</v>
      </c>
      <c r="J61" s="160" t="n">
        <v>800.4400000000001</v>
      </c>
      <c r="K61" s="160" t="n">
        <v>26293.97</v>
      </c>
      <c r="L61" s="160" t="n">
        <v>7841.67</v>
      </c>
    </row>
    <row r="62">
      <c r="A62" s="176" t="n">
        <v>45536</v>
      </c>
      <c r="B62" s="104" t="inlineStr">
        <is>
          <t>2024/25</t>
        </is>
      </c>
      <c r="C62" s="104" t="inlineStr">
        <is>
          <t>HC-018</t>
        </is>
      </c>
      <c r="D62" s="104" t="inlineStr">
        <is>
          <t>Nord-Ouest</t>
        </is>
      </c>
      <c r="E62" s="104" t="inlineStr">
        <is>
          <t>À emporter</t>
        </is>
      </c>
      <c r="F62" s="104" t="n">
        <v>30</v>
      </c>
      <c r="G62" s="159" t="n">
        <v>1583</v>
      </c>
      <c r="H62" s="159" t="n">
        <v>4060</v>
      </c>
      <c r="I62" s="160" t="n">
        <v>18921.88</v>
      </c>
      <c r="J62" s="160" t="n">
        <v>565.34</v>
      </c>
      <c r="K62" s="160" t="n">
        <v>18356.54</v>
      </c>
      <c r="L62" s="160" t="n">
        <v>5444.77</v>
      </c>
    </row>
    <row r="63">
      <c r="A63" s="176" t="n">
        <v>45536</v>
      </c>
      <c r="B63" s="104" t="inlineStr">
        <is>
          <t>2024/25</t>
        </is>
      </c>
      <c r="C63" s="104" t="inlineStr">
        <is>
          <t>HC-019</t>
        </is>
      </c>
      <c r="D63" s="104" t="inlineStr">
        <is>
          <t>Sud-Est</t>
        </is>
      </c>
      <c r="E63" s="104" t="inlineStr">
        <is>
          <t>Livraison</t>
        </is>
      </c>
      <c r="F63" s="104" t="n">
        <v>30</v>
      </c>
      <c r="G63" s="159" t="n">
        <v>1044</v>
      </c>
      <c r="H63" s="159" t="n">
        <v>2609</v>
      </c>
      <c r="I63" s="160" t="n">
        <v>16507</v>
      </c>
      <c r="J63" s="160" t="n">
        <v>937.01</v>
      </c>
      <c r="K63" s="160" t="n">
        <v>15569.99</v>
      </c>
      <c r="L63" s="160" t="n">
        <v>4809.79</v>
      </c>
    </row>
    <row r="64">
      <c r="A64" s="176" t="n">
        <v>45536</v>
      </c>
      <c r="B64" s="104" t="inlineStr">
        <is>
          <t>2024/25</t>
        </is>
      </c>
      <c r="C64" s="104" t="inlineStr">
        <is>
          <t>HC-019</t>
        </is>
      </c>
      <c r="D64" s="104" t="inlineStr">
        <is>
          <t>Sud-Est</t>
        </is>
      </c>
      <c r="E64" s="104" t="inlineStr">
        <is>
          <t>Sur place</t>
        </is>
      </c>
      <c r="F64" s="104" t="n">
        <v>28</v>
      </c>
      <c r="G64" s="159" t="n">
        <v>3268</v>
      </c>
      <c r="H64" s="159" t="n">
        <v>8429</v>
      </c>
      <c r="I64" s="160" t="n">
        <v>41861.26</v>
      </c>
      <c r="J64" s="160" t="n">
        <v>1199.97</v>
      </c>
      <c r="K64" s="160" t="n">
        <v>40661.29</v>
      </c>
      <c r="L64" s="160" t="n">
        <v>12071.91</v>
      </c>
    </row>
    <row r="65">
      <c r="A65" s="176" t="n">
        <v>45536</v>
      </c>
      <c r="B65" s="104" t="inlineStr">
        <is>
          <t>2024/25</t>
        </is>
      </c>
      <c r="C65" s="104" t="inlineStr">
        <is>
          <t>HC-019</t>
        </is>
      </c>
      <c r="D65" s="104" t="inlineStr">
        <is>
          <t>Sud-Est</t>
        </is>
      </c>
      <c r="E65" s="104" t="inlineStr">
        <is>
          <t>À emporter</t>
        </is>
      </c>
      <c r="F65" s="104" t="n">
        <v>30</v>
      </c>
      <c r="G65" s="159" t="n">
        <v>2496</v>
      </c>
      <c r="H65" s="159" t="n">
        <v>6291</v>
      </c>
      <c r="I65" s="160" t="n">
        <v>29736.56</v>
      </c>
      <c r="J65" s="160" t="n">
        <v>737.55</v>
      </c>
      <c r="K65" s="160" t="n">
        <v>28999.01</v>
      </c>
      <c r="L65" s="160" t="n">
        <v>8667.629999999999</v>
      </c>
    </row>
    <row r="66">
      <c r="A66" s="176" t="n">
        <v>45536</v>
      </c>
      <c r="B66" s="104" t="inlineStr">
        <is>
          <t>2024/25</t>
        </is>
      </c>
      <c r="C66" s="104" t="inlineStr">
        <is>
          <t>HC-020</t>
        </is>
      </c>
      <c r="D66" s="104" t="inlineStr">
        <is>
          <t>Sud-Ouest</t>
        </is>
      </c>
      <c r="E66" s="104" t="inlineStr">
        <is>
          <t>Livraison</t>
        </is>
      </c>
      <c r="F66" s="104" t="n">
        <v>30</v>
      </c>
      <c r="G66" s="159" t="n">
        <v>1054</v>
      </c>
      <c r="H66" s="159" t="n">
        <v>2750</v>
      </c>
      <c r="I66" s="160" t="n">
        <v>17038.48</v>
      </c>
      <c r="J66" s="160" t="n">
        <v>1022.58</v>
      </c>
      <c r="K66" s="160" t="n">
        <v>16015.9</v>
      </c>
      <c r="L66" s="160" t="n">
        <v>4960.44</v>
      </c>
    </row>
    <row r="67">
      <c r="A67" s="176" t="n">
        <v>45536</v>
      </c>
      <c r="B67" s="104" t="inlineStr">
        <is>
          <t>2024/25</t>
        </is>
      </c>
      <c r="C67" s="104" t="inlineStr">
        <is>
          <t>HC-020</t>
        </is>
      </c>
      <c r="D67" s="104" t="inlineStr">
        <is>
          <t>Sud-Ouest</t>
        </is>
      </c>
      <c r="E67" s="104" t="inlineStr">
        <is>
          <t>Sur place</t>
        </is>
      </c>
      <c r="F67" s="104" t="n">
        <v>29</v>
      </c>
      <c r="G67" s="159" t="n">
        <v>3677</v>
      </c>
      <c r="H67" s="159" t="n">
        <v>9350</v>
      </c>
      <c r="I67" s="160" t="n">
        <v>47451.45</v>
      </c>
      <c r="J67" s="160" t="n">
        <v>1363.32</v>
      </c>
      <c r="K67" s="160" t="n">
        <v>46088.13</v>
      </c>
      <c r="L67" s="160" t="n">
        <v>13678.57</v>
      </c>
    </row>
    <row r="68">
      <c r="A68" s="176" t="n">
        <v>45536</v>
      </c>
      <c r="B68" s="104" t="inlineStr">
        <is>
          <t>2024/25</t>
        </is>
      </c>
      <c r="C68" s="104" t="inlineStr">
        <is>
          <t>HC-020</t>
        </is>
      </c>
      <c r="D68" s="104" t="inlineStr">
        <is>
          <t>Sud-Ouest</t>
        </is>
      </c>
      <c r="E68" s="104" t="inlineStr">
        <is>
          <t>À emporter</t>
        </is>
      </c>
      <c r="F68" s="104" t="n">
        <v>30</v>
      </c>
      <c r="G68" s="159" t="n">
        <v>2843</v>
      </c>
      <c r="H68" s="159" t="n">
        <v>7167</v>
      </c>
      <c r="I68" s="160" t="n">
        <v>33809.75</v>
      </c>
      <c r="J68" s="160" t="n">
        <v>1066.3</v>
      </c>
      <c r="K68" s="160" t="n">
        <v>32743.45</v>
      </c>
      <c r="L68" s="160" t="n">
        <v>9739.639999999999</v>
      </c>
    </row>
    <row r="69">
      <c r="A69" s="176" t="n">
        <v>45536</v>
      </c>
      <c r="B69" s="104" t="inlineStr">
        <is>
          <t>2024/25</t>
        </is>
      </c>
      <c r="C69" s="104" t="inlineStr">
        <is>
          <t>HC-021</t>
        </is>
      </c>
      <c r="D69" s="104" t="inlineStr">
        <is>
          <t>Île-de-France</t>
        </is>
      </c>
      <c r="E69" s="104" t="inlineStr">
        <is>
          <t>Drive</t>
        </is>
      </c>
      <c r="F69" s="104" t="n">
        <v>28</v>
      </c>
      <c r="G69" s="159" t="n">
        <v>1057</v>
      </c>
      <c r="H69" s="159" t="n">
        <v>2769</v>
      </c>
      <c r="I69" s="160" t="n">
        <v>14453.72</v>
      </c>
      <c r="J69" s="160" t="n">
        <v>413.86</v>
      </c>
      <c r="K69" s="160" t="n">
        <v>14039.86</v>
      </c>
      <c r="L69" s="160" t="n">
        <v>4182.63</v>
      </c>
    </row>
    <row r="70">
      <c r="A70" s="176" t="n">
        <v>45536</v>
      </c>
      <c r="B70" s="104" t="inlineStr">
        <is>
          <t>2024/25</t>
        </is>
      </c>
      <c r="C70" s="104" t="inlineStr">
        <is>
          <t>HC-021</t>
        </is>
      </c>
      <c r="D70" s="104" t="inlineStr">
        <is>
          <t>Île-de-France</t>
        </is>
      </c>
      <c r="E70" s="104" t="inlineStr">
        <is>
          <t>Livraison</t>
        </is>
      </c>
      <c r="F70" s="104" t="n">
        <v>30</v>
      </c>
      <c r="G70" s="159" t="n">
        <v>735</v>
      </c>
      <c r="H70" s="159" t="n">
        <v>1840</v>
      </c>
      <c r="I70" s="160" t="n">
        <v>12190.44</v>
      </c>
      <c r="J70" s="160" t="n">
        <v>737.65</v>
      </c>
      <c r="K70" s="160" t="n">
        <v>11452.79</v>
      </c>
      <c r="L70" s="160" t="n">
        <v>3541.89</v>
      </c>
    </row>
    <row r="71">
      <c r="A71" s="176" t="n">
        <v>45536</v>
      </c>
      <c r="B71" s="104" t="inlineStr">
        <is>
          <t>2024/25</t>
        </is>
      </c>
      <c r="C71" s="104" t="inlineStr">
        <is>
          <t>HC-021</t>
        </is>
      </c>
      <c r="D71" s="104" t="inlineStr">
        <is>
          <t>Île-de-France</t>
        </is>
      </c>
      <c r="E71" s="104" t="inlineStr">
        <is>
          <t>Sur place</t>
        </is>
      </c>
      <c r="F71" s="104" t="n">
        <v>30</v>
      </c>
      <c r="G71" s="159" t="n">
        <v>2999</v>
      </c>
      <c r="H71" s="159" t="n">
        <v>7760</v>
      </c>
      <c r="I71" s="160" t="n">
        <v>38498.89</v>
      </c>
      <c r="J71" s="160" t="n">
        <v>1053.43</v>
      </c>
      <c r="K71" s="160" t="n">
        <v>37445.46</v>
      </c>
      <c r="L71" s="160" t="n">
        <v>11142.85</v>
      </c>
    </row>
    <row r="72">
      <c r="A72" s="176" t="n">
        <v>45536</v>
      </c>
      <c r="B72" s="104" t="inlineStr">
        <is>
          <t>2024/25</t>
        </is>
      </c>
      <c r="C72" s="104" t="inlineStr">
        <is>
          <t>HC-021</t>
        </is>
      </c>
      <c r="D72" s="104" t="inlineStr">
        <is>
          <t>Île-de-France</t>
        </is>
      </c>
      <c r="E72" s="104" t="inlineStr">
        <is>
          <t>À emporter</t>
        </is>
      </c>
      <c r="F72" s="104" t="n">
        <v>30</v>
      </c>
      <c r="G72" s="159" t="n">
        <v>2179</v>
      </c>
      <c r="H72" s="159" t="n">
        <v>5429</v>
      </c>
      <c r="I72" s="160" t="n">
        <v>25848.24</v>
      </c>
      <c r="J72" s="160" t="n">
        <v>770.66</v>
      </c>
      <c r="K72" s="160" t="n">
        <v>25077.58</v>
      </c>
      <c r="L72" s="160" t="n">
        <v>7464.21</v>
      </c>
    </row>
    <row r="73">
      <c r="A73" s="176" t="n">
        <v>45536</v>
      </c>
      <c r="B73" s="104" t="inlineStr">
        <is>
          <t>2024/25</t>
        </is>
      </c>
      <c r="C73" s="104" t="inlineStr">
        <is>
          <t>HC-022</t>
        </is>
      </c>
      <c r="D73" s="104" t="inlineStr">
        <is>
          <t>Nord-Ouest</t>
        </is>
      </c>
      <c r="E73" s="104" t="inlineStr">
        <is>
          <t>Livraison</t>
        </is>
      </c>
      <c r="F73" s="104" t="n">
        <v>29</v>
      </c>
      <c r="G73" s="159" t="n">
        <v>854</v>
      </c>
      <c r="H73" s="159" t="n">
        <v>2164</v>
      </c>
      <c r="I73" s="160" t="n">
        <v>13669.34</v>
      </c>
      <c r="J73" s="160" t="n">
        <v>859.1900000000001</v>
      </c>
      <c r="K73" s="160" t="n">
        <v>12810.15</v>
      </c>
      <c r="L73" s="160" t="n">
        <v>3956.97</v>
      </c>
    </row>
    <row r="74">
      <c r="A74" s="176" t="n">
        <v>45536</v>
      </c>
      <c r="B74" s="104" t="inlineStr">
        <is>
          <t>2024/25</t>
        </is>
      </c>
      <c r="C74" s="104" t="inlineStr">
        <is>
          <t>HC-022</t>
        </is>
      </c>
      <c r="D74" s="104" t="inlineStr">
        <is>
          <t>Nord-Ouest</t>
        </is>
      </c>
      <c r="E74" s="104" t="inlineStr">
        <is>
          <t>Sur place</t>
        </is>
      </c>
      <c r="F74" s="104" t="n">
        <v>29</v>
      </c>
      <c r="G74" s="159" t="n">
        <v>3024</v>
      </c>
      <c r="H74" s="159" t="n">
        <v>7595</v>
      </c>
      <c r="I74" s="160" t="n">
        <v>39258.25</v>
      </c>
      <c r="J74" s="160" t="n">
        <v>1188.35</v>
      </c>
      <c r="K74" s="160" t="n">
        <v>38069.9</v>
      </c>
      <c r="L74" s="160" t="n">
        <v>11408.97</v>
      </c>
    </row>
    <row r="75">
      <c r="A75" s="176" t="n">
        <v>45536</v>
      </c>
      <c r="B75" s="104" t="inlineStr">
        <is>
          <t>2024/25</t>
        </is>
      </c>
      <c r="C75" s="104" t="inlineStr">
        <is>
          <t>HC-022</t>
        </is>
      </c>
      <c r="D75" s="104" t="inlineStr">
        <is>
          <t>Nord-Ouest</t>
        </is>
      </c>
      <c r="E75" s="104" t="inlineStr">
        <is>
          <t>À emporter</t>
        </is>
      </c>
      <c r="F75" s="104" t="n">
        <v>30</v>
      </c>
      <c r="G75" s="159" t="n">
        <v>2260</v>
      </c>
      <c r="H75" s="159" t="n">
        <v>5762</v>
      </c>
      <c r="I75" s="160" t="n">
        <v>26706.4</v>
      </c>
      <c r="J75" s="160" t="n">
        <v>836.66</v>
      </c>
      <c r="K75" s="160" t="n">
        <v>25869.74</v>
      </c>
      <c r="L75" s="160" t="n">
        <v>7728.17</v>
      </c>
    </row>
    <row r="76">
      <c r="A76" s="176" t="n">
        <v>45536</v>
      </c>
      <c r="B76" s="104" t="inlineStr">
        <is>
          <t>2024/25</t>
        </is>
      </c>
      <c r="C76" s="104" t="inlineStr">
        <is>
          <t>HC-023</t>
        </is>
      </c>
      <c r="D76" s="104" t="inlineStr">
        <is>
          <t>Sud-Est</t>
        </is>
      </c>
      <c r="E76" s="104" t="inlineStr">
        <is>
          <t>Drive</t>
        </is>
      </c>
      <c r="F76" s="104" t="n">
        <v>29</v>
      </c>
      <c r="G76" s="159" t="n">
        <v>1108</v>
      </c>
      <c r="H76" s="159" t="n">
        <v>2919</v>
      </c>
      <c r="I76" s="160" t="n">
        <v>14939.14</v>
      </c>
      <c r="J76" s="160" t="n">
        <v>416.74</v>
      </c>
      <c r="K76" s="160" t="n">
        <v>14522.4</v>
      </c>
      <c r="L76" s="160" t="n">
        <v>4301.18</v>
      </c>
    </row>
    <row r="77">
      <c r="A77" s="176" t="n">
        <v>45536</v>
      </c>
      <c r="B77" s="104" t="inlineStr">
        <is>
          <t>2024/25</t>
        </is>
      </c>
      <c r="C77" s="104" t="inlineStr">
        <is>
          <t>HC-023</t>
        </is>
      </c>
      <c r="D77" s="104" t="inlineStr">
        <is>
          <t>Sud-Est</t>
        </is>
      </c>
      <c r="E77" s="104" t="inlineStr">
        <is>
          <t>Livraison</t>
        </is>
      </c>
      <c r="F77" s="104" t="n">
        <v>30</v>
      </c>
      <c r="G77" s="159" t="n">
        <v>854</v>
      </c>
      <c r="H77" s="159" t="n">
        <v>2162</v>
      </c>
      <c r="I77" s="160" t="n">
        <v>13678.51</v>
      </c>
      <c r="J77" s="160" t="n">
        <v>740.74</v>
      </c>
      <c r="K77" s="160" t="n">
        <v>12937.77</v>
      </c>
      <c r="L77" s="160" t="n">
        <v>3981.77</v>
      </c>
    </row>
    <row r="78">
      <c r="A78" s="176" t="n">
        <v>45536</v>
      </c>
      <c r="B78" s="104" t="inlineStr">
        <is>
          <t>2024/25</t>
        </is>
      </c>
      <c r="C78" s="104" t="inlineStr">
        <is>
          <t>HC-023</t>
        </is>
      </c>
      <c r="D78" s="104" t="inlineStr">
        <is>
          <t>Sud-Est</t>
        </is>
      </c>
      <c r="E78" s="104" t="inlineStr">
        <is>
          <t>Sur place</t>
        </is>
      </c>
      <c r="F78" s="104" t="n">
        <v>30</v>
      </c>
      <c r="G78" s="159" t="n">
        <v>3003</v>
      </c>
      <c r="H78" s="159" t="n">
        <v>7735</v>
      </c>
      <c r="I78" s="160" t="n">
        <v>38837.29</v>
      </c>
      <c r="J78" s="160" t="n">
        <v>1170.07</v>
      </c>
      <c r="K78" s="160" t="n">
        <v>37667.22</v>
      </c>
      <c r="L78" s="160" t="n">
        <v>11207.79</v>
      </c>
    </row>
    <row r="79">
      <c r="A79" s="176" t="n">
        <v>45536</v>
      </c>
      <c r="B79" s="104" t="inlineStr">
        <is>
          <t>2024/25</t>
        </is>
      </c>
      <c r="C79" s="104" t="inlineStr">
        <is>
          <t>HC-023</t>
        </is>
      </c>
      <c r="D79" s="104" t="inlineStr">
        <is>
          <t>Sud-Est</t>
        </is>
      </c>
      <c r="E79" s="104" t="inlineStr">
        <is>
          <t>À emporter</t>
        </is>
      </c>
      <c r="F79" s="104" t="n">
        <v>29</v>
      </c>
      <c r="G79" s="159" t="n">
        <v>2245</v>
      </c>
      <c r="H79" s="159" t="n">
        <v>5682</v>
      </c>
      <c r="I79" s="160" t="n">
        <v>26584.18</v>
      </c>
      <c r="J79" s="160" t="n">
        <v>944.74</v>
      </c>
      <c r="K79" s="160" t="n">
        <v>25639.44</v>
      </c>
      <c r="L79" s="160" t="n">
        <v>7602.68</v>
      </c>
    </row>
    <row r="80">
      <c r="A80" s="176" t="n">
        <v>45536</v>
      </c>
      <c r="B80" s="104" t="inlineStr">
        <is>
          <t>2024/25</t>
        </is>
      </c>
      <c r="C80" s="104" t="inlineStr">
        <is>
          <t>HC-024</t>
        </is>
      </c>
      <c r="D80" s="104" t="inlineStr">
        <is>
          <t>Sud-Ouest</t>
        </is>
      </c>
      <c r="E80" s="104" t="inlineStr">
        <is>
          <t>Livraison</t>
        </is>
      </c>
      <c r="F80" s="104" t="n">
        <v>30</v>
      </c>
      <c r="G80" s="159" t="n">
        <v>1291</v>
      </c>
      <c r="H80" s="159" t="n">
        <v>3259</v>
      </c>
      <c r="I80" s="160" t="n">
        <v>21399.71</v>
      </c>
      <c r="J80" s="160" t="n">
        <v>1321.08</v>
      </c>
      <c r="K80" s="160" t="n">
        <v>20078.63</v>
      </c>
      <c r="L80" s="160" t="n">
        <v>6166.01</v>
      </c>
    </row>
    <row r="81">
      <c r="A81" s="176" t="n">
        <v>45536</v>
      </c>
      <c r="B81" s="104" t="inlineStr">
        <is>
          <t>2024/25</t>
        </is>
      </c>
      <c r="C81" s="104" t="inlineStr">
        <is>
          <t>HC-024</t>
        </is>
      </c>
      <c r="D81" s="104" t="inlineStr">
        <is>
          <t>Sud-Ouest</t>
        </is>
      </c>
      <c r="E81" s="104" t="inlineStr">
        <is>
          <t>Sur place</t>
        </is>
      </c>
      <c r="F81" s="104" t="n">
        <v>29</v>
      </c>
      <c r="G81" s="159" t="n">
        <v>5030</v>
      </c>
      <c r="H81" s="159" t="n">
        <v>12653</v>
      </c>
      <c r="I81" s="160" t="n">
        <v>64109.33</v>
      </c>
      <c r="J81" s="160" t="n">
        <v>2168.35</v>
      </c>
      <c r="K81" s="160" t="n">
        <v>61940.98</v>
      </c>
      <c r="L81" s="160" t="n">
        <v>18417.7</v>
      </c>
    </row>
    <row r="82">
      <c r="A82" s="176" t="n">
        <v>45536</v>
      </c>
      <c r="B82" s="104" t="inlineStr">
        <is>
          <t>2024/25</t>
        </is>
      </c>
      <c r="C82" s="104" t="inlineStr">
        <is>
          <t>HC-024</t>
        </is>
      </c>
      <c r="D82" s="104" t="inlineStr">
        <is>
          <t>Sud-Ouest</t>
        </is>
      </c>
      <c r="E82" s="104" t="inlineStr">
        <is>
          <t>À emporter</t>
        </is>
      </c>
      <c r="F82" s="104" t="n">
        <v>30</v>
      </c>
      <c r="G82" s="159" t="n">
        <v>3841</v>
      </c>
      <c r="H82" s="159" t="n">
        <v>9685</v>
      </c>
      <c r="I82" s="160" t="n">
        <v>45423.08</v>
      </c>
      <c r="J82" s="160" t="n">
        <v>1259.99</v>
      </c>
      <c r="K82" s="160" t="n">
        <v>44163.09</v>
      </c>
      <c r="L82" s="160" t="n">
        <v>13228.94</v>
      </c>
    </row>
    <row r="83">
      <c r="A83" s="176" t="n">
        <v>45536</v>
      </c>
      <c r="B83" s="104" t="inlineStr">
        <is>
          <t>2024/25</t>
        </is>
      </c>
      <c r="C83" s="104" t="inlineStr">
        <is>
          <t>HC-025</t>
        </is>
      </c>
      <c r="D83" s="104" t="inlineStr">
        <is>
          <t>Île-de-France</t>
        </is>
      </c>
      <c r="E83" s="104" t="inlineStr">
        <is>
          <t>Drive</t>
        </is>
      </c>
      <c r="F83" s="104" t="n">
        <v>30</v>
      </c>
      <c r="G83" s="159" t="n">
        <v>1413</v>
      </c>
      <c r="H83" s="159" t="n">
        <v>3557</v>
      </c>
      <c r="I83" s="160" t="n">
        <v>19316.79</v>
      </c>
      <c r="J83" s="160" t="n">
        <v>534.41</v>
      </c>
      <c r="K83" s="160" t="n">
        <v>18782.38</v>
      </c>
      <c r="L83" s="160" t="n">
        <v>5565.62</v>
      </c>
    </row>
    <row r="84">
      <c r="A84" s="176" t="n">
        <v>45536</v>
      </c>
      <c r="B84" s="104" t="inlineStr">
        <is>
          <t>2024/25</t>
        </is>
      </c>
      <c r="C84" s="104" t="inlineStr">
        <is>
          <t>HC-025</t>
        </is>
      </c>
      <c r="D84" s="104" t="inlineStr">
        <is>
          <t>Île-de-France</t>
        </is>
      </c>
      <c r="E84" s="104" t="inlineStr">
        <is>
          <t>Livraison</t>
        </is>
      </c>
      <c r="F84" s="104" t="n">
        <v>30</v>
      </c>
      <c r="G84" s="159" t="n">
        <v>954</v>
      </c>
      <c r="H84" s="159" t="n">
        <v>2387</v>
      </c>
      <c r="I84" s="160" t="n">
        <v>15715</v>
      </c>
      <c r="J84" s="160" t="n">
        <v>892.34</v>
      </c>
      <c r="K84" s="160" t="n">
        <v>14822.66</v>
      </c>
      <c r="L84" s="160" t="n">
        <v>4600.37</v>
      </c>
    </row>
    <row r="85">
      <c r="A85" s="176" t="n">
        <v>45536</v>
      </c>
      <c r="B85" s="104" t="inlineStr">
        <is>
          <t>2024/25</t>
        </is>
      </c>
      <c r="C85" s="104" t="inlineStr">
        <is>
          <t>HC-025</t>
        </is>
      </c>
      <c r="D85" s="104" t="inlineStr">
        <is>
          <t>Île-de-France</t>
        </is>
      </c>
      <c r="E85" s="104" t="inlineStr">
        <is>
          <t>Sur place</t>
        </is>
      </c>
      <c r="F85" s="104" t="n">
        <v>30</v>
      </c>
      <c r="G85" s="159" t="n">
        <v>3740</v>
      </c>
      <c r="H85" s="159" t="n">
        <v>9739</v>
      </c>
      <c r="I85" s="160" t="n">
        <v>48141.19</v>
      </c>
      <c r="J85" s="160" t="n">
        <v>1529.55</v>
      </c>
      <c r="K85" s="160" t="n">
        <v>46611.64</v>
      </c>
      <c r="L85" s="160" t="n">
        <v>13861.66</v>
      </c>
    </row>
    <row r="86">
      <c r="A86" s="176" t="n">
        <v>45536</v>
      </c>
      <c r="B86" s="104" t="inlineStr">
        <is>
          <t>2024/25</t>
        </is>
      </c>
      <c r="C86" s="104" t="inlineStr">
        <is>
          <t>HC-025</t>
        </is>
      </c>
      <c r="D86" s="104" t="inlineStr">
        <is>
          <t>Île-de-France</t>
        </is>
      </c>
      <c r="E86" s="104" t="inlineStr">
        <is>
          <t>À emporter</t>
        </is>
      </c>
      <c r="F86" s="104" t="n">
        <v>30</v>
      </c>
      <c r="G86" s="159" t="n">
        <v>2765</v>
      </c>
      <c r="H86" s="159" t="n">
        <v>6862</v>
      </c>
      <c r="I86" s="160" t="n">
        <v>32651.39</v>
      </c>
      <c r="J86" s="160" t="n">
        <v>999.91</v>
      </c>
      <c r="K86" s="160" t="n">
        <v>31651.48</v>
      </c>
      <c r="L86" s="160" t="n">
        <v>9451.469999999999</v>
      </c>
    </row>
    <row r="87">
      <c r="A87" s="176" t="n">
        <v>45536</v>
      </c>
      <c r="B87" s="104" t="inlineStr">
        <is>
          <t>2024/25</t>
        </is>
      </c>
      <c r="C87" s="104" t="inlineStr">
        <is>
          <t>HC-026</t>
        </is>
      </c>
      <c r="D87" s="104" t="inlineStr">
        <is>
          <t>Nord-Ouest</t>
        </is>
      </c>
      <c r="E87" s="104" t="inlineStr">
        <is>
          <t>Drive</t>
        </is>
      </c>
      <c r="F87" s="104" t="n">
        <v>30</v>
      </c>
      <c r="G87" s="159" t="n">
        <v>1056</v>
      </c>
      <c r="H87" s="159" t="n">
        <v>2624</v>
      </c>
      <c r="I87" s="160" t="n">
        <v>14534.83</v>
      </c>
      <c r="J87" s="160" t="n">
        <v>441.35</v>
      </c>
      <c r="K87" s="160" t="n">
        <v>14093.48</v>
      </c>
      <c r="L87" s="160" t="n">
        <v>4210.12</v>
      </c>
    </row>
    <row r="88">
      <c r="A88" s="176" t="n">
        <v>45536</v>
      </c>
      <c r="B88" s="104" t="inlineStr">
        <is>
          <t>2024/25</t>
        </is>
      </c>
      <c r="C88" s="104" t="inlineStr">
        <is>
          <t>HC-026</t>
        </is>
      </c>
      <c r="D88" s="104" t="inlineStr">
        <is>
          <t>Nord-Ouest</t>
        </is>
      </c>
      <c r="E88" s="104" t="inlineStr">
        <is>
          <t>Livraison</t>
        </is>
      </c>
      <c r="F88" s="104" t="n">
        <v>30</v>
      </c>
      <c r="G88" s="159" t="n">
        <v>839</v>
      </c>
      <c r="H88" s="159" t="n">
        <v>2122</v>
      </c>
      <c r="I88" s="160" t="n">
        <v>13618.08</v>
      </c>
      <c r="J88" s="160" t="n">
        <v>760.99</v>
      </c>
      <c r="K88" s="160" t="n">
        <v>12857.09</v>
      </c>
      <c r="L88" s="160" t="n">
        <v>3953.04</v>
      </c>
    </row>
    <row r="89">
      <c r="A89" s="176" t="n">
        <v>45536</v>
      </c>
      <c r="B89" s="104" t="inlineStr">
        <is>
          <t>2024/25</t>
        </is>
      </c>
      <c r="C89" s="104" t="inlineStr">
        <is>
          <t>HC-026</t>
        </is>
      </c>
      <c r="D89" s="104" t="inlineStr">
        <is>
          <t>Nord-Ouest</t>
        </is>
      </c>
      <c r="E89" s="104" t="inlineStr">
        <is>
          <t>Sur place</t>
        </is>
      </c>
      <c r="F89" s="104" t="n">
        <v>29</v>
      </c>
      <c r="G89" s="159" t="n">
        <v>2766</v>
      </c>
      <c r="H89" s="159" t="n">
        <v>6874</v>
      </c>
      <c r="I89" s="160" t="n">
        <v>36132.78</v>
      </c>
      <c r="J89" s="160" t="n">
        <v>1110.73</v>
      </c>
      <c r="K89" s="160" t="n">
        <v>35022.05</v>
      </c>
      <c r="L89" s="160" t="n">
        <v>10480.53</v>
      </c>
    </row>
    <row r="90">
      <c r="A90" s="176" t="n">
        <v>45536</v>
      </c>
      <c r="B90" s="104" t="inlineStr">
        <is>
          <t>2024/25</t>
        </is>
      </c>
      <c r="C90" s="104" t="inlineStr">
        <is>
          <t>HC-026</t>
        </is>
      </c>
      <c r="D90" s="104" t="inlineStr">
        <is>
          <t>Nord-Ouest</t>
        </is>
      </c>
      <c r="E90" s="104" t="inlineStr">
        <is>
          <t>À emporter</t>
        </is>
      </c>
      <c r="F90" s="104" t="n">
        <v>30</v>
      </c>
      <c r="G90" s="159" t="n">
        <v>2134</v>
      </c>
      <c r="H90" s="159" t="n">
        <v>5674</v>
      </c>
      <c r="I90" s="160" t="n">
        <v>25401.69</v>
      </c>
      <c r="J90" s="160" t="n">
        <v>656.3200000000001</v>
      </c>
      <c r="K90" s="160" t="n">
        <v>24745.37</v>
      </c>
      <c r="L90" s="160" t="n">
        <v>7426.02</v>
      </c>
    </row>
    <row r="91">
      <c r="A91" s="176" t="n">
        <v>45536</v>
      </c>
      <c r="B91" s="104" t="inlineStr">
        <is>
          <t>2024/25</t>
        </is>
      </c>
      <c r="C91" s="104" t="inlineStr">
        <is>
          <t>HC-027</t>
        </is>
      </c>
      <c r="D91" s="104" t="inlineStr">
        <is>
          <t>Sud-Est</t>
        </is>
      </c>
      <c r="E91" s="104" t="inlineStr">
        <is>
          <t>Livraison</t>
        </is>
      </c>
      <c r="F91" s="104" t="n">
        <v>30</v>
      </c>
      <c r="G91" s="159" t="n">
        <v>1090</v>
      </c>
      <c r="H91" s="159" t="n">
        <v>2761</v>
      </c>
      <c r="I91" s="160" t="n">
        <v>17551.5</v>
      </c>
      <c r="J91" s="160" t="n">
        <v>976.64</v>
      </c>
      <c r="K91" s="160" t="n">
        <v>16574.86</v>
      </c>
      <c r="L91" s="160" t="n">
        <v>5152.3</v>
      </c>
    </row>
    <row r="92">
      <c r="A92" s="176" t="n">
        <v>45536</v>
      </c>
      <c r="B92" s="104" t="inlineStr">
        <is>
          <t>2024/25</t>
        </is>
      </c>
      <c r="C92" s="104" t="inlineStr">
        <is>
          <t>HC-027</t>
        </is>
      </c>
      <c r="D92" s="104" t="inlineStr">
        <is>
          <t>Sud-Est</t>
        </is>
      </c>
      <c r="E92" s="104" t="inlineStr">
        <is>
          <t>Sur place</t>
        </is>
      </c>
      <c r="F92" s="104" t="n">
        <v>29</v>
      </c>
      <c r="G92" s="159" t="n">
        <v>3642</v>
      </c>
      <c r="H92" s="159" t="n">
        <v>9466</v>
      </c>
      <c r="I92" s="160" t="n">
        <v>47052.51</v>
      </c>
      <c r="J92" s="160" t="n">
        <v>1536.49</v>
      </c>
      <c r="K92" s="160" t="n">
        <v>45516.02</v>
      </c>
      <c r="L92" s="160" t="n">
        <v>13520.27</v>
      </c>
    </row>
    <row r="93">
      <c r="A93" s="176" t="n">
        <v>45536</v>
      </c>
      <c r="B93" s="104" t="inlineStr">
        <is>
          <t>2024/25</t>
        </is>
      </c>
      <c r="C93" s="104" t="inlineStr">
        <is>
          <t>HC-027</t>
        </is>
      </c>
      <c r="D93" s="104" t="inlineStr">
        <is>
          <t>Sud-Est</t>
        </is>
      </c>
      <c r="E93" s="104" t="inlineStr">
        <is>
          <t>À emporter</t>
        </is>
      </c>
      <c r="F93" s="104" t="n">
        <v>30</v>
      </c>
      <c r="G93" s="159" t="n">
        <v>2803</v>
      </c>
      <c r="H93" s="159" t="n">
        <v>7211</v>
      </c>
      <c r="I93" s="160" t="n">
        <v>33416.89</v>
      </c>
      <c r="J93" s="160" t="n">
        <v>1103.68</v>
      </c>
      <c r="K93" s="160" t="n">
        <v>32313.21</v>
      </c>
      <c r="L93" s="160" t="n">
        <v>9587.35</v>
      </c>
    </row>
    <row r="94">
      <c r="A94" s="176" t="n">
        <v>45536</v>
      </c>
      <c r="B94" s="104" t="inlineStr">
        <is>
          <t>2024/25</t>
        </is>
      </c>
      <c r="C94" s="104" t="inlineStr">
        <is>
          <t>HC-028</t>
        </is>
      </c>
      <c r="D94" s="104" t="inlineStr">
        <is>
          <t>Sud-Ouest</t>
        </is>
      </c>
      <c r="E94" s="104" t="inlineStr">
        <is>
          <t>Livraison</t>
        </is>
      </c>
      <c r="F94" s="104" t="n">
        <v>30</v>
      </c>
      <c r="G94" s="159" t="n">
        <v>710</v>
      </c>
      <c r="H94" s="159" t="n">
        <v>1768</v>
      </c>
      <c r="I94" s="160" t="n">
        <v>11766.43</v>
      </c>
      <c r="J94" s="160" t="n">
        <v>664.64</v>
      </c>
      <c r="K94" s="160" t="n">
        <v>11101.79</v>
      </c>
      <c r="L94" s="160" t="n">
        <v>3445.18</v>
      </c>
    </row>
    <row r="95">
      <c r="A95" s="176" t="n">
        <v>45536</v>
      </c>
      <c r="B95" s="104" t="inlineStr">
        <is>
          <t>2024/25</t>
        </is>
      </c>
      <c r="C95" s="104" t="inlineStr">
        <is>
          <t>HC-028</t>
        </is>
      </c>
      <c r="D95" s="104" t="inlineStr">
        <is>
          <t>Sud-Ouest</t>
        </is>
      </c>
      <c r="E95" s="104" t="inlineStr">
        <is>
          <t>Sur place</t>
        </is>
      </c>
      <c r="F95" s="104" t="n">
        <v>30</v>
      </c>
      <c r="G95" s="159" t="n">
        <v>2899</v>
      </c>
      <c r="H95" s="159" t="n">
        <v>7187</v>
      </c>
      <c r="I95" s="160" t="n">
        <v>37056.63</v>
      </c>
      <c r="J95" s="160" t="n">
        <v>1142.61</v>
      </c>
      <c r="K95" s="160" t="n">
        <v>35914.02</v>
      </c>
      <c r="L95" s="160" t="n">
        <v>10591.69</v>
      </c>
    </row>
    <row r="96">
      <c r="A96" s="176" t="n">
        <v>45536</v>
      </c>
      <c r="B96" s="104" t="inlineStr">
        <is>
          <t>2024/25</t>
        </is>
      </c>
      <c r="C96" s="104" t="inlineStr">
        <is>
          <t>HC-028</t>
        </is>
      </c>
      <c r="D96" s="104" t="inlineStr">
        <is>
          <t>Sud-Ouest</t>
        </is>
      </c>
      <c r="E96" s="104" t="inlineStr">
        <is>
          <t>À emporter</t>
        </is>
      </c>
      <c r="F96" s="104" t="n">
        <v>30</v>
      </c>
      <c r="G96" s="159" t="n">
        <v>2067</v>
      </c>
      <c r="H96" s="159" t="n">
        <v>5360</v>
      </c>
      <c r="I96" s="160" t="n">
        <v>24631.41</v>
      </c>
      <c r="J96" s="160" t="n">
        <v>741.37</v>
      </c>
      <c r="K96" s="160" t="n">
        <v>23890.04</v>
      </c>
      <c r="L96" s="160" t="n">
        <v>7105.03</v>
      </c>
    </row>
    <row r="97">
      <c r="A97" s="176" t="n">
        <v>45536</v>
      </c>
      <c r="B97" s="104" t="inlineStr">
        <is>
          <t>2024/25</t>
        </is>
      </c>
      <c r="C97" s="104" t="inlineStr">
        <is>
          <t>HC-029</t>
        </is>
      </c>
      <c r="D97" s="104" t="inlineStr">
        <is>
          <t>Île-de-France</t>
        </is>
      </c>
      <c r="E97" s="104" t="inlineStr">
        <is>
          <t>Drive</t>
        </is>
      </c>
      <c r="F97" s="104" t="n">
        <v>30</v>
      </c>
      <c r="G97" s="159" t="n">
        <v>1945</v>
      </c>
      <c r="H97" s="159" t="n">
        <v>5090</v>
      </c>
      <c r="I97" s="160" t="n">
        <v>26812.93</v>
      </c>
      <c r="J97" s="160" t="n">
        <v>884.89</v>
      </c>
      <c r="K97" s="160" t="n">
        <v>25928.04</v>
      </c>
      <c r="L97" s="160" t="n">
        <v>7697.68</v>
      </c>
    </row>
    <row r="98">
      <c r="A98" s="176" t="n">
        <v>45536</v>
      </c>
      <c r="B98" s="104" t="inlineStr">
        <is>
          <t>2024/25</t>
        </is>
      </c>
      <c r="C98" s="104" t="inlineStr">
        <is>
          <t>HC-029</t>
        </is>
      </c>
      <c r="D98" s="104" t="inlineStr">
        <is>
          <t>Île-de-France</t>
        </is>
      </c>
      <c r="E98" s="104" t="inlineStr">
        <is>
          <t>Livraison</t>
        </is>
      </c>
      <c r="F98" s="104" t="n">
        <v>30</v>
      </c>
      <c r="G98" s="159" t="n">
        <v>1260</v>
      </c>
      <c r="H98" s="159" t="n">
        <v>3252</v>
      </c>
      <c r="I98" s="160" t="n">
        <v>20933.92</v>
      </c>
      <c r="J98" s="160" t="n">
        <v>1326.78</v>
      </c>
      <c r="K98" s="160" t="n">
        <v>19607.14</v>
      </c>
      <c r="L98" s="160" t="n">
        <v>6149.38</v>
      </c>
    </row>
    <row r="99">
      <c r="A99" s="176" t="n">
        <v>45536</v>
      </c>
      <c r="B99" s="104" t="inlineStr">
        <is>
          <t>2024/25</t>
        </is>
      </c>
      <c r="C99" s="104" t="inlineStr">
        <is>
          <t>HC-029</t>
        </is>
      </c>
      <c r="D99" s="104" t="inlineStr">
        <is>
          <t>Île-de-France</t>
        </is>
      </c>
      <c r="E99" s="104" t="inlineStr">
        <is>
          <t>Sur place</t>
        </is>
      </c>
      <c r="F99" s="104" t="n">
        <v>30</v>
      </c>
      <c r="G99" s="159" t="n">
        <v>5061</v>
      </c>
      <c r="H99" s="159" t="n">
        <v>13137</v>
      </c>
      <c r="I99" s="160" t="n">
        <v>65842.96000000001</v>
      </c>
      <c r="J99" s="160" t="n">
        <v>1916.65</v>
      </c>
      <c r="K99" s="160" t="n">
        <v>63926.31</v>
      </c>
      <c r="L99" s="160" t="n">
        <v>19107.19</v>
      </c>
    </row>
    <row r="100">
      <c r="A100" s="176" t="n">
        <v>45536</v>
      </c>
      <c r="B100" s="104" t="inlineStr">
        <is>
          <t>2024/25</t>
        </is>
      </c>
      <c r="C100" s="104" t="inlineStr">
        <is>
          <t>HC-029</t>
        </is>
      </c>
      <c r="D100" s="104" t="inlineStr">
        <is>
          <t>Île-de-France</t>
        </is>
      </c>
      <c r="E100" s="104" t="inlineStr">
        <is>
          <t>À emporter</t>
        </is>
      </c>
      <c r="F100" s="104" t="n">
        <v>30</v>
      </c>
      <c r="G100" s="159" t="n">
        <v>3751</v>
      </c>
      <c r="H100" s="159" t="n">
        <v>9451</v>
      </c>
      <c r="I100" s="160" t="n">
        <v>45221.22</v>
      </c>
      <c r="J100" s="160" t="n">
        <v>1445.42</v>
      </c>
      <c r="K100" s="160" t="n">
        <v>43775.8</v>
      </c>
      <c r="L100" s="160" t="n">
        <v>13093.1</v>
      </c>
    </row>
    <row r="101">
      <c r="A101" s="176" t="n">
        <v>45536</v>
      </c>
      <c r="B101" s="104" t="inlineStr">
        <is>
          <t>2024/25</t>
        </is>
      </c>
      <c r="C101" s="104" t="inlineStr">
        <is>
          <t>HC-030</t>
        </is>
      </c>
      <c r="D101" s="104" t="inlineStr">
        <is>
          <t>Nord-Ouest</t>
        </is>
      </c>
      <c r="E101" s="104" t="inlineStr">
        <is>
          <t>Livraison</t>
        </is>
      </c>
      <c r="F101" s="104" t="n">
        <v>30</v>
      </c>
      <c r="G101" s="159" t="n">
        <v>931</v>
      </c>
      <c r="H101" s="159" t="n">
        <v>2400</v>
      </c>
      <c r="I101" s="160" t="n">
        <v>15173.6</v>
      </c>
      <c r="J101" s="160" t="n">
        <v>828.3200000000001</v>
      </c>
      <c r="K101" s="160" t="n">
        <v>14345.28</v>
      </c>
      <c r="L101" s="160" t="n">
        <v>4432.76</v>
      </c>
    </row>
    <row r="102">
      <c r="A102" s="176" t="n">
        <v>45536</v>
      </c>
      <c r="B102" s="104" t="inlineStr">
        <is>
          <t>2024/25</t>
        </is>
      </c>
      <c r="C102" s="104" t="inlineStr">
        <is>
          <t>HC-030</t>
        </is>
      </c>
      <c r="D102" s="104" t="inlineStr">
        <is>
          <t>Nord-Ouest</t>
        </is>
      </c>
      <c r="E102" s="104" t="inlineStr">
        <is>
          <t>Sur place</t>
        </is>
      </c>
      <c r="F102" s="104" t="n">
        <v>29</v>
      </c>
      <c r="G102" s="159" t="n">
        <v>3048</v>
      </c>
      <c r="H102" s="159" t="n">
        <v>7732</v>
      </c>
      <c r="I102" s="160" t="n">
        <v>39329.85</v>
      </c>
      <c r="J102" s="160" t="n">
        <v>1210.22</v>
      </c>
      <c r="K102" s="160" t="n">
        <v>38119.63</v>
      </c>
      <c r="L102" s="160" t="n">
        <v>11333.19</v>
      </c>
    </row>
    <row r="103">
      <c r="A103" s="176" t="n">
        <v>45536</v>
      </c>
      <c r="B103" s="104" t="inlineStr">
        <is>
          <t>2024/25</t>
        </is>
      </c>
      <c r="C103" s="104" t="inlineStr">
        <is>
          <t>HC-030</t>
        </is>
      </c>
      <c r="D103" s="104" t="inlineStr">
        <is>
          <t>Nord-Ouest</t>
        </is>
      </c>
      <c r="E103" s="104" t="inlineStr">
        <is>
          <t>À emporter</t>
        </is>
      </c>
      <c r="F103" s="104" t="n">
        <v>30</v>
      </c>
      <c r="G103" s="159" t="n">
        <v>2454</v>
      </c>
      <c r="H103" s="159" t="n">
        <v>5987</v>
      </c>
      <c r="I103" s="160" t="n">
        <v>28941.96</v>
      </c>
      <c r="J103" s="160" t="n">
        <v>892.47</v>
      </c>
      <c r="K103" s="160" t="n">
        <v>28049.49</v>
      </c>
      <c r="L103" s="160" t="n">
        <v>8353.32</v>
      </c>
    </row>
    <row r="104">
      <c r="A104" s="176" t="n">
        <v>45536</v>
      </c>
      <c r="B104" s="104" t="inlineStr">
        <is>
          <t>2024/25</t>
        </is>
      </c>
      <c r="C104" s="104" t="inlineStr">
        <is>
          <t>HC-031</t>
        </is>
      </c>
      <c r="D104" s="104" t="inlineStr">
        <is>
          <t>Sud-Est</t>
        </is>
      </c>
      <c r="E104" s="104" t="inlineStr">
        <is>
          <t>Drive</t>
        </is>
      </c>
      <c r="F104" s="104" t="n">
        <v>30</v>
      </c>
      <c r="G104" s="159" t="n">
        <v>1233</v>
      </c>
      <c r="H104" s="159" t="n">
        <v>3179</v>
      </c>
      <c r="I104" s="160" t="n">
        <v>16786.84</v>
      </c>
      <c r="J104" s="160" t="n">
        <v>495.76</v>
      </c>
      <c r="K104" s="160" t="n">
        <v>16291.08</v>
      </c>
      <c r="L104" s="160" t="n">
        <v>4834.09</v>
      </c>
    </row>
    <row r="105">
      <c r="A105" s="176" t="n">
        <v>45536</v>
      </c>
      <c r="B105" s="104" t="inlineStr">
        <is>
          <t>2024/25</t>
        </is>
      </c>
      <c r="C105" s="104" t="inlineStr">
        <is>
          <t>HC-031</t>
        </is>
      </c>
      <c r="D105" s="104" t="inlineStr">
        <is>
          <t>Sud-Est</t>
        </is>
      </c>
      <c r="E105" s="104" t="inlineStr">
        <is>
          <t>Livraison</t>
        </is>
      </c>
      <c r="F105" s="104" t="n">
        <v>30</v>
      </c>
      <c r="G105" s="159" t="n">
        <v>793</v>
      </c>
      <c r="H105" s="159" t="n">
        <v>2039</v>
      </c>
      <c r="I105" s="160" t="n">
        <v>13142.55</v>
      </c>
      <c r="J105" s="160" t="n">
        <v>797.1900000000001</v>
      </c>
      <c r="K105" s="160" t="n">
        <v>12345.36</v>
      </c>
      <c r="L105" s="160" t="n">
        <v>3839.8</v>
      </c>
    </row>
    <row r="106">
      <c r="A106" s="176" t="n">
        <v>45536</v>
      </c>
      <c r="B106" s="104" t="inlineStr">
        <is>
          <t>2024/25</t>
        </is>
      </c>
      <c r="C106" s="104" t="inlineStr">
        <is>
          <t>HC-031</t>
        </is>
      </c>
      <c r="D106" s="104" t="inlineStr">
        <is>
          <t>Sud-Est</t>
        </is>
      </c>
      <c r="E106" s="104" t="inlineStr">
        <is>
          <t>Sur place</t>
        </is>
      </c>
      <c r="F106" s="104" t="n">
        <v>30</v>
      </c>
      <c r="G106" s="159" t="n">
        <v>3201</v>
      </c>
      <c r="H106" s="159" t="n">
        <v>8053</v>
      </c>
      <c r="I106" s="160" t="n">
        <v>41300.9</v>
      </c>
      <c r="J106" s="160" t="n">
        <v>1266.64</v>
      </c>
      <c r="K106" s="160" t="n">
        <v>40034.26</v>
      </c>
      <c r="L106" s="160" t="n">
        <v>11827.2</v>
      </c>
    </row>
    <row r="107">
      <c r="A107" s="176" t="n">
        <v>45536</v>
      </c>
      <c r="B107" s="104" t="inlineStr">
        <is>
          <t>2024/25</t>
        </is>
      </c>
      <c r="C107" s="104" t="inlineStr">
        <is>
          <t>HC-031</t>
        </is>
      </c>
      <c r="D107" s="104" t="inlineStr">
        <is>
          <t>Sud-Est</t>
        </is>
      </c>
      <c r="E107" s="104" t="inlineStr">
        <is>
          <t>À emporter</t>
        </is>
      </c>
      <c r="F107" s="104" t="n">
        <v>30</v>
      </c>
      <c r="G107" s="159" t="n">
        <v>2386</v>
      </c>
      <c r="H107" s="159" t="n">
        <v>6065</v>
      </c>
      <c r="I107" s="160" t="n">
        <v>28247.6</v>
      </c>
      <c r="J107" s="160" t="n">
        <v>836.96</v>
      </c>
      <c r="K107" s="160" t="n">
        <v>27410.64</v>
      </c>
      <c r="L107" s="160" t="n">
        <v>8208.870000000001</v>
      </c>
    </row>
    <row r="108">
      <c r="A108" s="176" t="n">
        <v>45536</v>
      </c>
      <c r="B108" s="104" t="inlineStr">
        <is>
          <t>2024/25</t>
        </is>
      </c>
      <c r="C108" s="104" t="inlineStr">
        <is>
          <t>HC-032</t>
        </is>
      </c>
      <c r="D108" s="104" t="inlineStr">
        <is>
          <t>Sud-Ouest</t>
        </is>
      </c>
      <c r="E108" s="104" t="inlineStr">
        <is>
          <t>Livraison</t>
        </is>
      </c>
      <c r="F108" s="104" t="n">
        <v>28</v>
      </c>
      <c r="G108" s="159" t="n">
        <v>911</v>
      </c>
      <c r="H108" s="159" t="n">
        <v>2354</v>
      </c>
      <c r="I108" s="160" t="n">
        <v>14632.59</v>
      </c>
      <c r="J108" s="160" t="n">
        <v>778</v>
      </c>
      <c r="K108" s="160" t="n">
        <v>13854.59</v>
      </c>
      <c r="L108" s="160" t="n">
        <v>4269.86</v>
      </c>
    </row>
    <row r="109">
      <c r="A109" s="176" t="n">
        <v>45536</v>
      </c>
      <c r="B109" s="104" t="inlineStr">
        <is>
          <t>2024/25</t>
        </is>
      </c>
      <c r="C109" s="104" t="inlineStr">
        <is>
          <t>HC-032</t>
        </is>
      </c>
      <c r="D109" s="104" t="inlineStr">
        <is>
          <t>Sud-Ouest</t>
        </is>
      </c>
      <c r="E109" s="104" t="inlineStr">
        <is>
          <t>Sur place</t>
        </is>
      </c>
      <c r="F109" s="104" t="n">
        <v>30</v>
      </c>
      <c r="G109" s="159" t="n">
        <v>3739</v>
      </c>
      <c r="H109" s="159" t="n">
        <v>9401</v>
      </c>
      <c r="I109" s="160" t="n">
        <v>48004.12</v>
      </c>
      <c r="J109" s="160" t="n">
        <v>1487.27</v>
      </c>
      <c r="K109" s="160" t="n">
        <v>46516.85</v>
      </c>
      <c r="L109" s="160" t="n">
        <v>13828.88</v>
      </c>
    </row>
    <row r="110">
      <c r="A110" s="176" t="n">
        <v>45536</v>
      </c>
      <c r="B110" s="104" t="inlineStr">
        <is>
          <t>2024/25</t>
        </is>
      </c>
      <c r="C110" s="104" t="inlineStr">
        <is>
          <t>HC-032</t>
        </is>
      </c>
      <c r="D110" s="104" t="inlineStr">
        <is>
          <t>Sud-Ouest</t>
        </is>
      </c>
      <c r="E110" s="104" t="inlineStr">
        <is>
          <t>À emporter</t>
        </is>
      </c>
      <c r="F110" s="104" t="n">
        <v>29</v>
      </c>
      <c r="G110" s="159" t="n">
        <v>2698</v>
      </c>
      <c r="H110" s="159" t="n">
        <v>6901</v>
      </c>
      <c r="I110" s="160" t="n">
        <v>32422.52</v>
      </c>
      <c r="J110" s="160" t="n">
        <v>1045.51</v>
      </c>
      <c r="K110" s="160" t="n">
        <v>31377.01</v>
      </c>
      <c r="L110" s="160" t="n">
        <v>9355.42</v>
      </c>
    </row>
    <row r="111">
      <c r="A111" s="176" t="n">
        <v>45536</v>
      </c>
      <c r="B111" s="104" t="inlineStr">
        <is>
          <t>2024/25</t>
        </is>
      </c>
      <c r="C111" s="104" t="inlineStr">
        <is>
          <t>HC-033</t>
        </is>
      </c>
      <c r="D111" s="104" t="inlineStr">
        <is>
          <t>Île-de-France</t>
        </is>
      </c>
      <c r="E111" s="104" t="inlineStr">
        <is>
          <t>Livraison</t>
        </is>
      </c>
      <c r="F111" s="104" t="n">
        <v>30</v>
      </c>
      <c r="G111" s="159" t="n">
        <v>2046</v>
      </c>
      <c r="H111" s="159" t="n">
        <v>5084</v>
      </c>
      <c r="I111" s="160" t="n">
        <v>31489.8</v>
      </c>
      <c r="J111" s="160" t="n">
        <v>1738.94</v>
      </c>
      <c r="K111" s="160" t="n">
        <v>29750.86</v>
      </c>
      <c r="L111" s="160" t="n">
        <v>9156.65</v>
      </c>
    </row>
    <row r="112">
      <c r="A112" s="176" t="n">
        <v>45536</v>
      </c>
      <c r="B112" s="104" t="inlineStr">
        <is>
          <t>2024/25</t>
        </is>
      </c>
      <c r="C112" s="104" t="inlineStr">
        <is>
          <t>HC-033</t>
        </is>
      </c>
      <c r="D112" s="104" t="inlineStr">
        <is>
          <t>Île-de-France</t>
        </is>
      </c>
      <c r="E112" s="104" t="inlineStr">
        <is>
          <t>Sur place</t>
        </is>
      </c>
      <c r="F112" s="104" t="n">
        <v>29</v>
      </c>
      <c r="G112" s="159" t="n">
        <v>6187</v>
      </c>
      <c r="H112" s="159" t="n">
        <v>15591</v>
      </c>
      <c r="I112" s="160" t="n">
        <v>80020.24000000001</v>
      </c>
      <c r="J112" s="160" t="n">
        <v>2215.5</v>
      </c>
      <c r="K112" s="160" t="n">
        <v>77804.74000000001</v>
      </c>
      <c r="L112" s="160" t="n">
        <v>23227.45</v>
      </c>
    </row>
    <row r="113">
      <c r="A113" s="176" t="n">
        <v>45536</v>
      </c>
      <c r="B113" s="104" t="inlineStr">
        <is>
          <t>2024/25</t>
        </is>
      </c>
      <c r="C113" s="104" t="inlineStr">
        <is>
          <t>HC-033</t>
        </is>
      </c>
      <c r="D113" s="104" t="inlineStr">
        <is>
          <t>Île-de-France</t>
        </is>
      </c>
      <c r="E113" s="104" t="inlineStr">
        <is>
          <t>À emporter</t>
        </is>
      </c>
      <c r="F113" s="104" t="n">
        <v>28</v>
      </c>
      <c r="G113" s="159" t="n">
        <v>4497</v>
      </c>
      <c r="H113" s="159" t="n">
        <v>11817</v>
      </c>
      <c r="I113" s="160" t="n">
        <v>53725.94</v>
      </c>
      <c r="J113" s="160" t="n">
        <v>1538.75</v>
      </c>
      <c r="K113" s="160" t="n">
        <v>52187.19</v>
      </c>
      <c r="L113" s="160" t="n">
        <v>15440.39</v>
      </c>
    </row>
    <row r="114">
      <c r="A114" s="176" t="n">
        <v>45536</v>
      </c>
      <c r="B114" s="104" t="inlineStr">
        <is>
          <t>2024/25</t>
        </is>
      </c>
      <c r="C114" s="104" t="inlineStr">
        <is>
          <t>HC-034</t>
        </is>
      </c>
      <c r="D114" s="104" t="inlineStr">
        <is>
          <t>Nord-Ouest</t>
        </is>
      </c>
      <c r="E114" s="104" t="inlineStr">
        <is>
          <t>Livraison</t>
        </is>
      </c>
      <c r="F114" s="104" t="n">
        <v>30</v>
      </c>
      <c r="G114" s="159" t="n">
        <v>1142</v>
      </c>
      <c r="H114" s="159" t="n">
        <v>2881</v>
      </c>
      <c r="I114" s="160" t="n">
        <v>19053.13</v>
      </c>
      <c r="J114" s="160" t="n">
        <v>1148.81</v>
      </c>
      <c r="K114" s="160" t="n">
        <v>17904.32</v>
      </c>
      <c r="L114" s="160" t="n">
        <v>5589</v>
      </c>
    </row>
    <row r="115">
      <c r="A115" s="176" t="n">
        <v>45536</v>
      </c>
      <c r="B115" s="104" t="inlineStr">
        <is>
          <t>2024/25</t>
        </is>
      </c>
      <c r="C115" s="104" t="inlineStr">
        <is>
          <t>HC-034</t>
        </is>
      </c>
      <c r="D115" s="104" t="inlineStr">
        <is>
          <t>Nord-Ouest</t>
        </is>
      </c>
      <c r="E115" s="104" t="inlineStr">
        <is>
          <t>Sur place</t>
        </is>
      </c>
      <c r="F115" s="104" t="n">
        <v>30</v>
      </c>
      <c r="G115" s="159" t="n">
        <v>4570</v>
      </c>
      <c r="H115" s="159" t="n">
        <v>11570</v>
      </c>
      <c r="I115" s="160" t="n">
        <v>58648.27</v>
      </c>
      <c r="J115" s="160" t="n">
        <v>1642.88</v>
      </c>
      <c r="K115" s="160" t="n">
        <v>57005.39</v>
      </c>
      <c r="L115" s="160" t="n">
        <v>17012.11</v>
      </c>
    </row>
    <row r="116">
      <c r="A116" s="176" t="n">
        <v>45536</v>
      </c>
      <c r="B116" s="104" t="inlineStr">
        <is>
          <t>2024/25</t>
        </is>
      </c>
      <c r="C116" s="104" t="inlineStr">
        <is>
          <t>HC-034</t>
        </is>
      </c>
      <c r="D116" s="104" t="inlineStr">
        <is>
          <t>Nord-Ouest</t>
        </is>
      </c>
      <c r="E116" s="104" t="inlineStr">
        <is>
          <t>À emporter</t>
        </is>
      </c>
      <c r="F116" s="104" t="n">
        <v>30</v>
      </c>
      <c r="G116" s="159" t="n">
        <v>3460</v>
      </c>
      <c r="H116" s="159" t="n">
        <v>8904</v>
      </c>
      <c r="I116" s="160" t="n">
        <v>41283.78</v>
      </c>
      <c r="J116" s="160" t="n">
        <v>1262.53</v>
      </c>
      <c r="K116" s="160" t="n">
        <v>40021.25</v>
      </c>
      <c r="L116" s="160" t="n">
        <v>12047.02</v>
      </c>
    </row>
    <row r="117">
      <c r="A117" s="176" t="n">
        <v>45536</v>
      </c>
      <c r="B117" s="104" t="inlineStr">
        <is>
          <t>2024/25</t>
        </is>
      </c>
      <c r="C117" s="104" t="inlineStr">
        <is>
          <t>HC-035</t>
        </is>
      </c>
      <c r="D117" s="104" t="inlineStr">
        <is>
          <t>Sud-Est</t>
        </is>
      </c>
      <c r="E117" s="104" t="inlineStr">
        <is>
          <t>Livraison</t>
        </is>
      </c>
      <c r="F117" s="104" t="n">
        <v>30</v>
      </c>
      <c r="G117" s="159" t="n">
        <v>1093</v>
      </c>
      <c r="H117" s="159" t="n">
        <v>2705</v>
      </c>
      <c r="I117" s="160" t="n">
        <v>17993.91</v>
      </c>
      <c r="J117" s="160" t="n">
        <v>1051.31</v>
      </c>
      <c r="K117" s="160" t="n">
        <v>16942.6</v>
      </c>
      <c r="L117" s="160" t="n">
        <v>5260.64</v>
      </c>
    </row>
    <row r="118">
      <c r="A118" s="176" t="n">
        <v>45536</v>
      </c>
      <c r="B118" s="104" t="inlineStr">
        <is>
          <t>2024/25</t>
        </is>
      </c>
      <c r="C118" s="104" t="inlineStr">
        <is>
          <t>HC-035</t>
        </is>
      </c>
      <c r="D118" s="104" t="inlineStr">
        <is>
          <t>Sud-Est</t>
        </is>
      </c>
      <c r="E118" s="104" t="inlineStr">
        <is>
          <t>Sur place</t>
        </is>
      </c>
      <c r="F118" s="104" t="n">
        <v>30</v>
      </c>
      <c r="G118" s="159" t="n">
        <v>4284</v>
      </c>
      <c r="H118" s="159" t="n">
        <v>11368</v>
      </c>
      <c r="I118" s="160" t="n">
        <v>55971.18</v>
      </c>
      <c r="J118" s="160" t="n">
        <v>1759.34</v>
      </c>
      <c r="K118" s="160" t="n">
        <v>54211.84</v>
      </c>
      <c r="L118" s="160" t="n">
        <v>16078.22</v>
      </c>
    </row>
    <row r="119">
      <c r="A119" s="176" t="n">
        <v>45536</v>
      </c>
      <c r="B119" s="104" t="inlineStr">
        <is>
          <t>2024/25</t>
        </is>
      </c>
      <c r="C119" s="104" t="inlineStr">
        <is>
          <t>HC-035</t>
        </is>
      </c>
      <c r="D119" s="104" t="inlineStr">
        <is>
          <t>Sud-Est</t>
        </is>
      </c>
      <c r="E119" s="104" t="inlineStr">
        <is>
          <t>À emporter</t>
        </is>
      </c>
      <c r="F119" s="104" t="n">
        <v>30</v>
      </c>
      <c r="G119" s="159" t="n">
        <v>3178</v>
      </c>
      <c r="H119" s="159" t="n">
        <v>8026</v>
      </c>
      <c r="I119" s="160" t="n">
        <v>37053.02</v>
      </c>
      <c r="J119" s="160" t="n">
        <v>1124.98</v>
      </c>
      <c r="K119" s="160" t="n">
        <v>35928.04</v>
      </c>
      <c r="L119" s="160" t="n">
        <v>10667.14</v>
      </c>
    </row>
    <row r="120">
      <c r="A120" s="176" t="n">
        <v>45536</v>
      </c>
      <c r="B120" s="104" t="inlineStr">
        <is>
          <t>2024/25</t>
        </is>
      </c>
      <c r="C120" s="104" t="inlineStr">
        <is>
          <t>HC-036</t>
        </is>
      </c>
      <c r="D120" s="104" t="inlineStr">
        <is>
          <t>Sud-Ouest</t>
        </is>
      </c>
      <c r="E120" s="104" t="inlineStr">
        <is>
          <t>Drive</t>
        </is>
      </c>
      <c r="F120" s="104" t="n">
        <v>29</v>
      </c>
      <c r="G120" s="159" t="n">
        <v>1212</v>
      </c>
      <c r="H120" s="159" t="n">
        <v>3006</v>
      </c>
      <c r="I120" s="160" t="n">
        <v>16449.14</v>
      </c>
      <c r="J120" s="160" t="n">
        <v>521.96</v>
      </c>
      <c r="K120" s="160" t="n">
        <v>15927.18</v>
      </c>
      <c r="L120" s="160" t="n">
        <v>4712.16</v>
      </c>
    </row>
    <row r="121">
      <c r="A121" s="176" t="n">
        <v>45536</v>
      </c>
      <c r="B121" s="104" t="inlineStr">
        <is>
          <t>2024/25</t>
        </is>
      </c>
      <c r="C121" s="104" t="inlineStr">
        <is>
          <t>HC-036</t>
        </is>
      </c>
      <c r="D121" s="104" t="inlineStr">
        <is>
          <t>Sud-Ouest</t>
        </is>
      </c>
      <c r="E121" s="104" t="inlineStr">
        <is>
          <t>Livraison</t>
        </is>
      </c>
      <c r="F121" s="104" t="n">
        <v>30</v>
      </c>
      <c r="G121" s="159" t="n">
        <v>823</v>
      </c>
      <c r="H121" s="159" t="n">
        <v>2109</v>
      </c>
      <c r="I121" s="160" t="n">
        <v>13461.72</v>
      </c>
      <c r="J121" s="160" t="n">
        <v>811.55</v>
      </c>
      <c r="K121" s="160" t="n">
        <v>12650.17</v>
      </c>
      <c r="L121" s="160" t="n">
        <v>3920.15</v>
      </c>
    </row>
    <row r="122">
      <c r="A122" s="176" t="n">
        <v>45536</v>
      </c>
      <c r="B122" s="104" t="inlineStr">
        <is>
          <t>2024/25</t>
        </is>
      </c>
      <c r="C122" s="104" t="inlineStr">
        <is>
          <t>HC-036</t>
        </is>
      </c>
      <c r="D122" s="104" t="inlineStr">
        <is>
          <t>Sud-Ouest</t>
        </is>
      </c>
      <c r="E122" s="104" t="inlineStr">
        <is>
          <t>Sur place</t>
        </is>
      </c>
      <c r="F122" s="104" t="n">
        <v>30</v>
      </c>
      <c r="G122" s="159" t="n">
        <v>3195</v>
      </c>
      <c r="H122" s="159" t="n">
        <v>8331</v>
      </c>
      <c r="I122" s="160" t="n">
        <v>41128.61</v>
      </c>
      <c r="J122" s="160" t="n">
        <v>1142.95</v>
      </c>
      <c r="K122" s="160" t="n">
        <v>39985.66</v>
      </c>
      <c r="L122" s="160" t="n">
        <v>11890.04</v>
      </c>
    </row>
    <row r="123">
      <c r="A123" s="176" t="n">
        <v>45536</v>
      </c>
      <c r="B123" s="104" t="inlineStr">
        <is>
          <t>2024/25</t>
        </is>
      </c>
      <c r="C123" s="104" t="inlineStr">
        <is>
          <t>HC-036</t>
        </is>
      </c>
      <c r="D123" s="104" t="inlineStr">
        <is>
          <t>Sud-Ouest</t>
        </is>
      </c>
      <c r="E123" s="104" t="inlineStr">
        <is>
          <t>À emporter</t>
        </is>
      </c>
      <c r="F123" s="104" t="n">
        <v>30</v>
      </c>
      <c r="G123" s="159" t="n">
        <v>2390</v>
      </c>
      <c r="H123" s="159" t="n">
        <v>6008</v>
      </c>
      <c r="I123" s="160" t="n">
        <v>28194.08</v>
      </c>
      <c r="J123" s="160" t="n">
        <v>859.28</v>
      </c>
      <c r="K123" s="160" t="n">
        <v>27334.8</v>
      </c>
      <c r="L123" s="160" t="n">
        <v>8170.95</v>
      </c>
    </row>
    <row r="124">
      <c r="A124" s="176" t="n">
        <v>45536</v>
      </c>
      <c r="B124" s="104" t="inlineStr">
        <is>
          <t>2024/25</t>
        </is>
      </c>
      <c r="C124" s="104" t="inlineStr">
        <is>
          <t>HC-037</t>
        </is>
      </c>
      <c r="D124" s="104" t="inlineStr">
        <is>
          <t>Île-de-France</t>
        </is>
      </c>
      <c r="E124" s="104" t="inlineStr">
        <is>
          <t>Drive</t>
        </is>
      </c>
      <c r="F124" s="104" t="n">
        <v>29</v>
      </c>
      <c r="G124" s="159" t="n">
        <v>1303</v>
      </c>
      <c r="H124" s="159" t="n">
        <v>3218</v>
      </c>
      <c r="I124" s="160" t="n">
        <v>17872.83</v>
      </c>
      <c r="J124" s="160" t="n">
        <v>539.49</v>
      </c>
      <c r="K124" s="160" t="n">
        <v>17333.34</v>
      </c>
      <c r="L124" s="160" t="n">
        <v>5144.34</v>
      </c>
    </row>
    <row r="125">
      <c r="A125" s="176" t="n">
        <v>45536</v>
      </c>
      <c r="B125" s="104" t="inlineStr">
        <is>
          <t>2024/25</t>
        </is>
      </c>
      <c r="C125" s="104" t="inlineStr">
        <is>
          <t>HC-037</t>
        </is>
      </c>
      <c r="D125" s="104" t="inlineStr">
        <is>
          <t>Île-de-France</t>
        </is>
      </c>
      <c r="E125" s="104" t="inlineStr">
        <is>
          <t>Livraison</t>
        </is>
      </c>
      <c r="F125" s="104" t="n">
        <v>30</v>
      </c>
      <c r="G125" s="159" t="n">
        <v>926</v>
      </c>
      <c r="H125" s="159" t="n">
        <v>2407</v>
      </c>
      <c r="I125" s="160" t="n">
        <v>15075.17</v>
      </c>
      <c r="J125" s="160" t="n">
        <v>924.11</v>
      </c>
      <c r="K125" s="160" t="n">
        <v>14151.06</v>
      </c>
      <c r="L125" s="160" t="n">
        <v>4401.03</v>
      </c>
    </row>
    <row r="126">
      <c r="A126" s="176" t="n">
        <v>45536</v>
      </c>
      <c r="B126" s="104" t="inlineStr">
        <is>
          <t>2024/25</t>
        </is>
      </c>
      <c r="C126" s="104" t="inlineStr">
        <is>
          <t>HC-037</t>
        </is>
      </c>
      <c r="D126" s="104" t="inlineStr">
        <is>
          <t>Île-de-France</t>
        </is>
      </c>
      <c r="E126" s="104" t="inlineStr">
        <is>
          <t>Sur place</t>
        </is>
      </c>
      <c r="F126" s="104" t="n">
        <v>30</v>
      </c>
      <c r="G126" s="159" t="n">
        <v>3523</v>
      </c>
      <c r="H126" s="159" t="n">
        <v>8929</v>
      </c>
      <c r="I126" s="160" t="n">
        <v>44941.01</v>
      </c>
      <c r="J126" s="160" t="n">
        <v>1209.71</v>
      </c>
      <c r="K126" s="160" t="n">
        <v>43731.3</v>
      </c>
      <c r="L126" s="160" t="n">
        <v>12971.2</v>
      </c>
    </row>
    <row r="127">
      <c r="A127" s="176" t="n">
        <v>45536</v>
      </c>
      <c r="B127" s="104" t="inlineStr">
        <is>
          <t>2024/25</t>
        </is>
      </c>
      <c r="C127" s="104" t="inlineStr">
        <is>
          <t>HC-037</t>
        </is>
      </c>
      <c r="D127" s="104" t="inlineStr">
        <is>
          <t>Île-de-France</t>
        </is>
      </c>
      <c r="E127" s="104" t="inlineStr">
        <is>
          <t>À emporter</t>
        </is>
      </c>
      <c r="F127" s="104" t="n">
        <v>30</v>
      </c>
      <c r="G127" s="159" t="n">
        <v>2597</v>
      </c>
      <c r="H127" s="159" t="n">
        <v>6435</v>
      </c>
      <c r="I127" s="160" t="n">
        <v>30405.9</v>
      </c>
      <c r="J127" s="160" t="n">
        <v>894.01</v>
      </c>
      <c r="K127" s="160" t="n">
        <v>29511.89</v>
      </c>
      <c r="L127" s="160" t="n">
        <v>8693.09</v>
      </c>
    </row>
    <row r="128">
      <c r="A128" s="176" t="n">
        <v>45536</v>
      </c>
      <c r="B128" s="104" t="inlineStr">
        <is>
          <t>2024/25</t>
        </is>
      </c>
      <c r="C128" s="104" t="inlineStr">
        <is>
          <t>HC-038</t>
        </is>
      </c>
      <c r="D128" s="104" t="inlineStr">
        <is>
          <t>Nord-Ouest</t>
        </is>
      </c>
      <c r="E128" s="104" t="inlineStr">
        <is>
          <t>Drive</t>
        </is>
      </c>
      <c r="F128" s="104" t="n">
        <v>30</v>
      </c>
      <c r="G128" s="159" t="n">
        <v>1094</v>
      </c>
      <c r="H128" s="159" t="n">
        <v>2812</v>
      </c>
      <c r="I128" s="160" t="n">
        <v>15111.29</v>
      </c>
      <c r="J128" s="160" t="n">
        <v>476.35</v>
      </c>
      <c r="K128" s="160" t="n">
        <v>14634.94</v>
      </c>
      <c r="L128" s="160" t="n">
        <v>4346.11</v>
      </c>
    </row>
    <row r="129">
      <c r="A129" s="176" t="n">
        <v>45536</v>
      </c>
      <c r="B129" s="104" t="inlineStr">
        <is>
          <t>2024/25</t>
        </is>
      </c>
      <c r="C129" s="104" t="inlineStr">
        <is>
          <t>HC-038</t>
        </is>
      </c>
      <c r="D129" s="104" t="inlineStr">
        <is>
          <t>Nord-Ouest</t>
        </is>
      </c>
      <c r="E129" s="104" t="inlineStr">
        <is>
          <t>Livraison</t>
        </is>
      </c>
      <c r="F129" s="104" t="n">
        <v>29</v>
      </c>
      <c r="G129" s="159" t="n">
        <v>672</v>
      </c>
      <c r="H129" s="159" t="n">
        <v>1637</v>
      </c>
      <c r="I129" s="160" t="n">
        <v>11092.48</v>
      </c>
      <c r="J129" s="160" t="n">
        <v>682.16</v>
      </c>
      <c r="K129" s="160" t="n">
        <v>10410.32</v>
      </c>
      <c r="L129" s="160" t="n">
        <v>3247.57</v>
      </c>
    </row>
    <row r="130">
      <c r="A130" s="176" t="n">
        <v>45536</v>
      </c>
      <c r="B130" s="104" t="inlineStr">
        <is>
          <t>2024/25</t>
        </is>
      </c>
      <c r="C130" s="104" t="inlineStr">
        <is>
          <t>HC-038</t>
        </is>
      </c>
      <c r="D130" s="104" t="inlineStr">
        <is>
          <t>Nord-Ouest</t>
        </is>
      </c>
      <c r="E130" s="104" t="inlineStr">
        <is>
          <t>Sur place</t>
        </is>
      </c>
      <c r="F130" s="104" t="n">
        <v>30</v>
      </c>
      <c r="G130" s="159" t="n">
        <v>2860</v>
      </c>
      <c r="H130" s="159" t="n">
        <v>7490</v>
      </c>
      <c r="I130" s="160" t="n">
        <v>36760.49</v>
      </c>
      <c r="J130" s="160" t="n">
        <v>1236.09</v>
      </c>
      <c r="K130" s="160" t="n">
        <v>35524.4</v>
      </c>
      <c r="L130" s="160" t="n">
        <v>10579.49</v>
      </c>
    </row>
    <row r="131">
      <c r="A131" s="176" t="n">
        <v>45536</v>
      </c>
      <c r="B131" s="104" t="inlineStr">
        <is>
          <t>2024/25</t>
        </is>
      </c>
      <c r="C131" s="104" t="inlineStr">
        <is>
          <t>HC-038</t>
        </is>
      </c>
      <c r="D131" s="104" t="inlineStr">
        <is>
          <t>Nord-Ouest</t>
        </is>
      </c>
      <c r="E131" s="104" t="inlineStr">
        <is>
          <t>À emporter</t>
        </is>
      </c>
      <c r="F131" s="104" t="n">
        <v>30</v>
      </c>
      <c r="G131" s="159" t="n">
        <v>2098</v>
      </c>
      <c r="H131" s="159" t="n">
        <v>5228</v>
      </c>
      <c r="I131" s="160" t="n">
        <v>24795.55</v>
      </c>
      <c r="J131" s="160" t="n">
        <v>795.1799999999999</v>
      </c>
      <c r="K131" s="160" t="n">
        <v>24000.37</v>
      </c>
      <c r="L131" s="160" t="n">
        <v>7199.18</v>
      </c>
    </row>
    <row r="132">
      <c r="A132" s="176" t="n">
        <v>45536</v>
      </c>
      <c r="B132" s="104" t="inlineStr">
        <is>
          <t>2024/25</t>
        </is>
      </c>
      <c r="C132" s="104" t="inlineStr">
        <is>
          <t>HC-039</t>
        </is>
      </c>
      <c r="D132" s="104" t="inlineStr">
        <is>
          <t>Sud-Est</t>
        </is>
      </c>
      <c r="E132" s="104" t="inlineStr">
        <is>
          <t>Livraison</t>
        </is>
      </c>
      <c r="F132" s="104" t="n">
        <v>30</v>
      </c>
      <c r="G132" s="159" t="n">
        <v>1109</v>
      </c>
      <c r="H132" s="159" t="n">
        <v>2837</v>
      </c>
      <c r="I132" s="160" t="n">
        <v>17772.19</v>
      </c>
      <c r="J132" s="160" t="n">
        <v>1050.63</v>
      </c>
      <c r="K132" s="160" t="n">
        <v>16721.56</v>
      </c>
      <c r="L132" s="160" t="n">
        <v>5167.25</v>
      </c>
    </row>
    <row r="133">
      <c r="A133" s="176" t="n">
        <v>45536</v>
      </c>
      <c r="B133" s="104" t="inlineStr">
        <is>
          <t>2024/25</t>
        </is>
      </c>
      <c r="C133" s="104" t="inlineStr">
        <is>
          <t>HC-039</t>
        </is>
      </c>
      <c r="D133" s="104" t="inlineStr">
        <is>
          <t>Sud-Est</t>
        </is>
      </c>
      <c r="E133" s="104" t="inlineStr">
        <is>
          <t>Sur place</t>
        </is>
      </c>
      <c r="F133" s="104" t="n">
        <v>30</v>
      </c>
      <c r="G133" s="159" t="n">
        <v>4088</v>
      </c>
      <c r="H133" s="159" t="n">
        <v>10229</v>
      </c>
      <c r="I133" s="160" t="n">
        <v>52335.58</v>
      </c>
      <c r="J133" s="160" t="n">
        <v>1471.69</v>
      </c>
      <c r="K133" s="160" t="n">
        <v>50863.89</v>
      </c>
      <c r="L133" s="160" t="n">
        <v>15111.4</v>
      </c>
    </row>
    <row r="134">
      <c r="A134" s="176" t="n">
        <v>45536</v>
      </c>
      <c r="B134" s="104" t="inlineStr">
        <is>
          <t>2024/25</t>
        </is>
      </c>
      <c r="C134" s="104" t="inlineStr">
        <is>
          <t>HC-039</t>
        </is>
      </c>
      <c r="D134" s="104" t="inlineStr">
        <is>
          <t>Sud-Est</t>
        </is>
      </c>
      <c r="E134" s="104" t="inlineStr">
        <is>
          <t>À emporter</t>
        </is>
      </c>
      <c r="F134" s="104" t="n">
        <v>29</v>
      </c>
      <c r="G134" s="159" t="n">
        <v>2889</v>
      </c>
      <c r="H134" s="159" t="n">
        <v>7273</v>
      </c>
      <c r="I134" s="160" t="n">
        <v>34125.6</v>
      </c>
      <c r="J134" s="160" t="n">
        <v>953.1799999999999</v>
      </c>
      <c r="K134" s="160" t="n">
        <v>33172.42</v>
      </c>
      <c r="L134" s="160" t="n">
        <v>9925.940000000001</v>
      </c>
    </row>
    <row r="135">
      <c r="A135" s="176" t="n">
        <v>45536</v>
      </c>
      <c r="B135" s="104" t="inlineStr">
        <is>
          <t>2024/25</t>
        </is>
      </c>
      <c r="C135" s="104" t="inlineStr">
        <is>
          <t>HC-040</t>
        </is>
      </c>
      <c r="D135" s="104" t="inlineStr">
        <is>
          <t>Sud-Ouest</t>
        </is>
      </c>
      <c r="E135" s="104" t="inlineStr">
        <is>
          <t>Livraison</t>
        </is>
      </c>
      <c r="F135" s="104" t="n">
        <v>30</v>
      </c>
      <c r="G135" s="159" t="n">
        <v>996</v>
      </c>
      <c r="H135" s="159" t="n">
        <v>2581</v>
      </c>
      <c r="I135" s="160" t="n">
        <v>16522.7</v>
      </c>
      <c r="J135" s="160" t="n">
        <v>947.04</v>
      </c>
      <c r="K135" s="160" t="n">
        <v>15575.66</v>
      </c>
      <c r="L135" s="160" t="n">
        <v>4835.85</v>
      </c>
    </row>
    <row r="136">
      <c r="A136" s="176" t="n">
        <v>45536</v>
      </c>
      <c r="B136" s="104" t="inlineStr">
        <is>
          <t>2024/25</t>
        </is>
      </c>
      <c r="C136" s="104" t="inlineStr">
        <is>
          <t>HC-040</t>
        </is>
      </c>
      <c r="D136" s="104" t="inlineStr">
        <is>
          <t>Sud-Ouest</t>
        </is>
      </c>
      <c r="E136" s="104" t="inlineStr">
        <is>
          <t>Sur place</t>
        </is>
      </c>
      <c r="F136" s="104" t="n">
        <v>30</v>
      </c>
      <c r="G136" s="159" t="n">
        <v>3947</v>
      </c>
      <c r="H136" s="159" t="n">
        <v>10102</v>
      </c>
      <c r="I136" s="160" t="n">
        <v>51289.71</v>
      </c>
      <c r="J136" s="160" t="n">
        <v>1544.6</v>
      </c>
      <c r="K136" s="160" t="n">
        <v>49745.11</v>
      </c>
      <c r="L136" s="160" t="n">
        <v>14717.48</v>
      </c>
    </row>
    <row r="137">
      <c r="A137" s="176" t="n">
        <v>45536</v>
      </c>
      <c r="B137" s="104" t="inlineStr">
        <is>
          <t>2024/25</t>
        </is>
      </c>
      <c r="C137" s="104" t="inlineStr">
        <is>
          <t>HC-040</t>
        </is>
      </c>
      <c r="D137" s="104" t="inlineStr">
        <is>
          <t>Sud-Ouest</t>
        </is>
      </c>
      <c r="E137" s="104" t="inlineStr">
        <is>
          <t>À emporter</t>
        </is>
      </c>
      <c r="F137" s="104" t="n">
        <v>30</v>
      </c>
      <c r="G137" s="159" t="n">
        <v>2925</v>
      </c>
      <c r="H137" s="159" t="n">
        <v>7691</v>
      </c>
      <c r="I137" s="160" t="n">
        <v>35332.37</v>
      </c>
      <c r="J137" s="160" t="n">
        <v>1022.81</v>
      </c>
      <c r="K137" s="160" t="n">
        <v>34309.56</v>
      </c>
      <c r="L137" s="160" t="n">
        <v>10253.86</v>
      </c>
    </row>
    <row r="138">
      <c r="A138" s="176" t="n">
        <v>45536</v>
      </c>
      <c r="B138" s="104" t="inlineStr">
        <is>
          <t>2024/25</t>
        </is>
      </c>
      <c r="C138" s="104" t="inlineStr">
        <is>
          <t>HC-042</t>
        </is>
      </c>
      <c r="D138" s="104" t="inlineStr">
        <is>
          <t>Nord-Ouest</t>
        </is>
      </c>
      <c r="E138" s="104" t="inlineStr">
        <is>
          <t>Drive</t>
        </is>
      </c>
      <c r="F138" s="104" t="n">
        <v>30</v>
      </c>
      <c r="G138" s="159" t="n">
        <v>1291</v>
      </c>
      <c r="H138" s="159" t="n">
        <v>3256</v>
      </c>
      <c r="I138" s="160" t="n">
        <v>17959.51</v>
      </c>
      <c r="J138" s="160" t="n">
        <v>571.79</v>
      </c>
      <c r="K138" s="160" t="n">
        <v>17387.72</v>
      </c>
      <c r="L138" s="160" t="n">
        <v>5183.99</v>
      </c>
    </row>
    <row r="139">
      <c r="A139" s="176" t="n">
        <v>45536</v>
      </c>
      <c r="B139" s="104" t="inlineStr">
        <is>
          <t>2024/25</t>
        </is>
      </c>
      <c r="C139" s="104" t="inlineStr">
        <is>
          <t>HC-042</t>
        </is>
      </c>
      <c r="D139" s="104" t="inlineStr">
        <is>
          <t>Nord-Ouest</t>
        </is>
      </c>
      <c r="E139" s="104" t="inlineStr">
        <is>
          <t>Livraison</t>
        </is>
      </c>
      <c r="F139" s="104" t="n">
        <v>30</v>
      </c>
      <c r="G139" s="159" t="n">
        <v>982</v>
      </c>
      <c r="H139" s="159" t="n">
        <v>2579</v>
      </c>
      <c r="I139" s="160" t="n">
        <v>15622.39</v>
      </c>
      <c r="J139" s="160" t="n">
        <v>877.4400000000001</v>
      </c>
      <c r="K139" s="160" t="n">
        <v>14744.95</v>
      </c>
      <c r="L139" s="160" t="n">
        <v>4563.55</v>
      </c>
    </row>
    <row r="140">
      <c r="A140" s="176" t="n">
        <v>45536</v>
      </c>
      <c r="B140" s="104" t="inlineStr">
        <is>
          <t>2024/25</t>
        </is>
      </c>
      <c r="C140" s="104" t="inlineStr">
        <is>
          <t>HC-042</t>
        </is>
      </c>
      <c r="D140" s="104" t="inlineStr">
        <is>
          <t>Nord-Ouest</t>
        </is>
      </c>
      <c r="E140" s="104" t="inlineStr">
        <is>
          <t>Sur place</t>
        </is>
      </c>
      <c r="F140" s="104" t="n">
        <v>29</v>
      </c>
      <c r="G140" s="159" t="n">
        <v>3251</v>
      </c>
      <c r="H140" s="159" t="n">
        <v>8521</v>
      </c>
      <c r="I140" s="160" t="n">
        <v>41623.35</v>
      </c>
      <c r="J140" s="160" t="n">
        <v>1181.15</v>
      </c>
      <c r="K140" s="160" t="n">
        <v>40442.2</v>
      </c>
      <c r="L140" s="160" t="n">
        <v>12061.45</v>
      </c>
    </row>
    <row r="141">
      <c r="A141" s="176" t="n">
        <v>45536</v>
      </c>
      <c r="B141" s="104" t="inlineStr">
        <is>
          <t>2024/25</t>
        </is>
      </c>
      <c r="C141" s="104" t="inlineStr">
        <is>
          <t>HC-042</t>
        </is>
      </c>
      <c r="D141" s="104" t="inlineStr">
        <is>
          <t>Nord-Ouest</t>
        </is>
      </c>
      <c r="E141" s="104" t="inlineStr">
        <is>
          <t>À emporter</t>
        </is>
      </c>
      <c r="F141" s="104" t="n">
        <v>30</v>
      </c>
      <c r="G141" s="159" t="n">
        <v>2469</v>
      </c>
      <c r="H141" s="159" t="n">
        <v>6230</v>
      </c>
      <c r="I141" s="160" t="n">
        <v>29435.63</v>
      </c>
      <c r="J141" s="160" t="n">
        <v>871.26</v>
      </c>
      <c r="K141" s="160" t="n">
        <v>28564.37</v>
      </c>
      <c r="L141" s="160" t="n">
        <v>8480.440000000001</v>
      </c>
    </row>
    <row r="142">
      <c r="A142" s="176" t="n">
        <v>45536</v>
      </c>
      <c r="B142" s="104" t="inlineStr">
        <is>
          <t>2024/25</t>
        </is>
      </c>
      <c r="C142" s="104" t="inlineStr">
        <is>
          <t>HC-043</t>
        </is>
      </c>
      <c r="D142" s="104" t="inlineStr">
        <is>
          <t>Sud-Est</t>
        </is>
      </c>
      <c r="E142" s="104" t="inlineStr">
        <is>
          <t>Livraison</t>
        </is>
      </c>
      <c r="F142" s="104" t="n">
        <v>30</v>
      </c>
      <c r="G142" s="159" t="n">
        <v>1414</v>
      </c>
      <c r="H142" s="159" t="n">
        <v>3630</v>
      </c>
      <c r="I142" s="160" t="n">
        <v>22283.5</v>
      </c>
      <c r="J142" s="160" t="n">
        <v>1276.02</v>
      </c>
      <c r="K142" s="160" t="n">
        <v>21007.48</v>
      </c>
      <c r="L142" s="160" t="n">
        <v>6445.34</v>
      </c>
    </row>
    <row r="143">
      <c r="A143" s="176" t="n">
        <v>45536</v>
      </c>
      <c r="B143" s="104" t="inlineStr">
        <is>
          <t>2024/25</t>
        </is>
      </c>
      <c r="C143" s="104" t="inlineStr">
        <is>
          <t>HC-043</t>
        </is>
      </c>
      <c r="D143" s="104" t="inlineStr">
        <is>
          <t>Sud-Est</t>
        </is>
      </c>
      <c r="E143" s="104" t="inlineStr">
        <is>
          <t>Sur place</t>
        </is>
      </c>
      <c r="F143" s="104" t="n">
        <v>29</v>
      </c>
      <c r="G143" s="159" t="n">
        <v>4499</v>
      </c>
      <c r="H143" s="159" t="n">
        <v>11390</v>
      </c>
      <c r="I143" s="160" t="n">
        <v>58419.59</v>
      </c>
      <c r="J143" s="160" t="n">
        <v>1759.65</v>
      </c>
      <c r="K143" s="160" t="n">
        <v>56659.94</v>
      </c>
      <c r="L143" s="160" t="n">
        <v>16809.87</v>
      </c>
    </row>
    <row r="144">
      <c r="A144" s="176" t="n">
        <v>45536</v>
      </c>
      <c r="B144" s="104" t="inlineStr">
        <is>
          <t>2024/25</t>
        </is>
      </c>
      <c r="C144" s="104" t="inlineStr">
        <is>
          <t>HC-043</t>
        </is>
      </c>
      <c r="D144" s="104" t="inlineStr">
        <is>
          <t>Sud-Est</t>
        </is>
      </c>
      <c r="E144" s="104" t="inlineStr">
        <is>
          <t>À emporter</t>
        </is>
      </c>
      <c r="F144" s="104" t="n">
        <v>29</v>
      </c>
      <c r="G144" s="159" t="n">
        <v>3489</v>
      </c>
      <c r="H144" s="159" t="n">
        <v>8773</v>
      </c>
      <c r="I144" s="160" t="n">
        <v>41713.81</v>
      </c>
      <c r="J144" s="160" t="n">
        <v>1182.5</v>
      </c>
      <c r="K144" s="160" t="n">
        <v>40531.31</v>
      </c>
      <c r="L144" s="160" t="n">
        <v>12131.54</v>
      </c>
    </row>
    <row r="145">
      <c r="A145" s="176" t="n">
        <v>45536</v>
      </c>
      <c r="B145" s="104" t="inlineStr">
        <is>
          <t>2024/25</t>
        </is>
      </c>
      <c r="C145" s="104" t="inlineStr">
        <is>
          <t>HC-044</t>
        </is>
      </c>
      <c r="D145" s="104" t="inlineStr">
        <is>
          <t>Sud-Ouest</t>
        </is>
      </c>
      <c r="E145" s="104" t="inlineStr">
        <is>
          <t>Livraison</t>
        </is>
      </c>
      <c r="F145" s="104" t="n">
        <v>30</v>
      </c>
      <c r="G145" s="159" t="n">
        <v>685</v>
      </c>
      <c r="H145" s="159" t="n">
        <v>1677</v>
      </c>
      <c r="I145" s="160" t="n">
        <v>11287</v>
      </c>
      <c r="J145" s="160" t="n">
        <v>664.41</v>
      </c>
      <c r="K145" s="160" t="n">
        <v>10622.59</v>
      </c>
      <c r="L145" s="160" t="n">
        <v>3282.79</v>
      </c>
    </row>
    <row r="146">
      <c r="A146" s="176" t="n">
        <v>45536</v>
      </c>
      <c r="B146" s="104" t="inlineStr">
        <is>
          <t>2024/25</t>
        </is>
      </c>
      <c r="C146" s="104" t="inlineStr">
        <is>
          <t>HC-044</t>
        </is>
      </c>
      <c r="D146" s="104" t="inlineStr">
        <is>
          <t>Sud-Ouest</t>
        </is>
      </c>
      <c r="E146" s="104" t="inlineStr">
        <is>
          <t>Sur place</t>
        </is>
      </c>
      <c r="F146" s="104" t="n">
        <v>30</v>
      </c>
      <c r="G146" s="159" t="n">
        <v>2890</v>
      </c>
      <c r="H146" s="159" t="n">
        <v>7321</v>
      </c>
      <c r="I146" s="160" t="n">
        <v>37145.19</v>
      </c>
      <c r="J146" s="160" t="n">
        <v>880.52</v>
      </c>
      <c r="K146" s="160" t="n">
        <v>36264.67</v>
      </c>
      <c r="L146" s="160" t="n">
        <v>10862.37</v>
      </c>
    </row>
    <row r="147">
      <c r="A147" s="176" t="n">
        <v>45536</v>
      </c>
      <c r="B147" s="104" t="inlineStr">
        <is>
          <t>2024/25</t>
        </is>
      </c>
      <c r="C147" s="104" t="inlineStr">
        <is>
          <t>HC-044</t>
        </is>
      </c>
      <c r="D147" s="104" t="inlineStr">
        <is>
          <t>Sud-Ouest</t>
        </is>
      </c>
      <c r="E147" s="104" t="inlineStr">
        <is>
          <t>À emporter</t>
        </is>
      </c>
      <c r="F147" s="104" t="n">
        <v>29</v>
      </c>
      <c r="G147" s="159" t="n">
        <v>2085</v>
      </c>
      <c r="H147" s="159" t="n">
        <v>5163</v>
      </c>
      <c r="I147" s="160" t="n">
        <v>24921.54</v>
      </c>
      <c r="J147" s="160" t="n">
        <v>728.22</v>
      </c>
      <c r="K147" s="160" t="n">
        <v>24193.32</v>
      </c>
      <c r="L147" s="160" t="n">
        <v>7205.99</v>
      </c>
    </row>
    <row r="148">
      <c r="A148" s="176" t="n">
        <v>45536</v>
      </c>
      <c r="B148" s="104" t="inlineStr">
        <is>
          <t>2024/25</t>
        </is>
      </c>
      <c r="C148" s="104" t="inlineStr">
        <is>
          <t>HC-045</t>
        </is>
      </c>
      <c r="D148" s="104" t="inlineStr">
        <is>
          <t>Île-de-France</t>
        </is>
      </c>
      <c r="E148" s="104" t="inlineStr">
        <is>
          <t>Livraison</t>
        </is>
      </c>
      <c r="F148" s="104" t="n">
        <v>30</v>
      </c>
      <c r="G148" s="159" t="n">
        <v>1464</v>
      </c>
      <c r="H148" s="159" t="n">
        <v>3724</v>
      </c>
      <c r="I148" s="160" t="n">
        <v>24238.49</v>
      </c>
      <c r="J148" s="160" t="n">
        <v>1494.39</v>
      </c>
      <c r="K148" s="160" t="n">
        <v>22744.1</v>
      </c>
      <c r="L148" s="160" t="n">
        <v>7052.9</v>
      </c>
    </row>
    <row r="149">
      <c r="A149" s="176" t="n">
        <v>45536</v>
      </c>
      <c r="B149" s="104" t="inlineStr">
        <is>
          <t>2024/25</t>
        </is>
      </c>
      <c r="C149" s="104" t="inlineStr">
        <is>
          <t>HC-045</t>
        </is>
      </c>
      <c r="D149" s="104" t="inlineStr">
        <is>
          <t>Île-de-France</t>
        </is>
      </c>
      <c r="E149" s="104" t="inlineStr">
        <is>
          <t>Sur place</t>
        </is>
      </c>
      <c r="F149" s="104" t="n">
        <v>30</v>
      </c>
      <c r="G149" s="159" t="n">
        <v>5867</v>
      </c>
      <c r="H149" s="159" t="n">
        <v>15219</v>
      </c>
      <c r="I149" s="160" t="n">
        <v>75739.03999999999</v>
      </c>
      <c r="J149" s="160" t="n">
        <v>2465.89</v>
      </c>
      <c r="K149" s="160" t="n">
        <v>73273.14999999999</v>
      </c>
      <c r="L149" s="160" t="n">
        <v>21878.31</v>
      </c>
    </row>
    <row r="150">
      <c r="A150" s="176" t="n">
        <v>45536</v>
      </c>
      <c r="B150" s="104" t="inlineStr">
        <is>
          <t>2024/25</t>
        </is>
      </c>
      <c r="C150" s="104" t="inlineStr">
        <is>
          <t>HC-045</t>
        </is>
      </c>
      <c r="D150" s="104" t="inlineStr">
        <is>
          <t>Île-de-France</t>
        </is>
      </c>
      <c r="E150" s="104" t="inlineStr">
        <is>
          <t>À emporter</t>
        </is>
      </c>
      <c r="F150" s="104" t="n">
        <v>30</v>
      </c>
      <c r="G150" s="159" t="n">
        <v>4241</v>
      </c>
      <c r="H150" s="159" t="n">
        <v>10838</v>
      </c>
      <c r="I150" s="160" t="n">
        <v>50065.27</v>
      </c>
      <c r="J150" s="160" t="n">
        <v>1525.28</v>
      </c>
      <c r="K150" s="160" t="n">
        <v>48539.99</v>
      </c>
      <c r="L150" s="160" t="n">
        <v>14327.02</v>
      </c>
    </row>
    <row r="151">
      <c r="A151" s="176" t="n">
        <v>45536</v>
      </c>
      <c r="B151" s="104" t="inlineStr">
        <is>
          <t>2024/25</t>
        </is>
      </c>
      <c r="C151" s="104" t="inlineStr">
        <is>
          <t>HC-046</t>
        </is>
      </c>
      <c r="D151" s="104" t="inlineStr">
        <is>
          <t>Nord-Ouest</t>
        </is>
      </c>
      <c r="E151" s="104" t="inlineStr">
        <is>
          <t>Livraison</t>
        </is>
      </c>
      <c r="F151" s="104" t="n">
        <v>30</v>
      </c>
      <c r="G151" s="159" t="n">
        <v>715</v>
      </c>
      <c r="H151" s="159" t="n">
        <v>1824</v>
      </c>
      <c r="I151" s="160" t="n">
        <v>11850.52</v>
      </c>
      <c r="J151" s="160" t="n">
        <v>751.37</v>
      </c>
      <c r="K151" s="160" t="n">
        <v>11099.15</v>
      </c>
      <c r="L151" s="160" t="n">
        <v>3451.09</v>
      </c>
    </row>
    <row r="152">
      <c r="A152" s="176" t="n">
        <v>45536</v>
      </c>
      <c r="B152" s="104" t="inlineStr">
        <is>
          <t>2024/25</t>
        </is>
      </c>
      <c r="C152" s="104" t="inlineStr">
        <is>
          <t>HC-046</t>
        </is>
      </c>
      <c r="D152" s="104" t="inlineStr">
        <is>
          <t>Nord-Ouest</t>
        </is>
      </c>
      <c r="E152" s="104" t="inlineStr">
        <is>
          <t>Sur place</t>
        </is>
      </c>
      <c r="F152" s="104" t="n">
        <v>30</v>
      </c>
      <c r="G152" s="159" t="n">
        <v>2817</v>
      </c>
      <c r="H152" s="159" t="n">
        <v>7181</v>
      </c>
      <c r="I152" s="160" t="n">
        <v>36558.59</v>
      </c>
      <c r="J152" s="160" t="n">
        <v>1114.22</v>
      </c>
      <c r="K152" s="160" t="n">
        <v>35444.37</v>
      </c>
      <c r="L152" s="160" t="n">
        <v>10622.85</v>
      </c>
    </row>
    <row r="153">
      <c r="A153" s="176" t="n">
        <v>45536</v>
      </c>
      <c r="B153" s="104" t="inlineStr">
        <is>
          <t>2024/25</t>
        </is>
      </c>
      <c r="C153" s="104" t="inlineStr">
        <is>
          <t>HC-046</t>
        </is>
      </c>
      <c r="D153" s="104" t="inlineStr">
        <is>
          <t>Nord-Ouest</t>
        </is>
      </c>
      <c r="E153" s="104" t="inlineStr">
        <is>
          <t>À emporter</t>
        </is>
      </c>
      <c r="F153" s="104" t="n">
        <v>30</v>
      </c>
      <c r="G153" s="159" t="n">
        <v>2116</v>
      </c>
      <c r="H153" s="159" t="n">
        <v>5467</v>
      </c>
      <c r="I153" s="160" t="n">
        <v>24916.42</v>
      </c>
      <c r="J153" s="160" t="n">
        <v>739.73</v>
      </c>
      <c r="K153" s="160" t="n">
        <v>24176.69</v>
      </c>
      <c r="L153" s="160" t="n">
        <v>7220.62</v>
      </c>
    </row>
    <row r="154">
      <c r="A154" s="176" t="n">
        <v>45536</v>
      </c>
      <c r="B154" s="104" t="inlineStr">
        <is>
          <t>2024/25</t>
        </is>
      </c>
      <c r="C154" s="104" t="inlineStr">
        <is>
          <t>HC-047</t>
        </is>
      </c>
      <c r="D154" s="104" t="inlineStr">
        <is>
          <t>Sud-Est</t>
        </is>
      </c>
      <c r="E154" s="104" t="inlineStr">
        <is>
          <t>Livraison</t>
        </is>
      </c>
      <c r="F154" s="104" t="n">
        <v>29</v>
      </c>
      <c r="G154" s="159" t="n">
        <v>1041</v>
      </c>
      <c r="H154" s="159" t="n">
        <v>2634</v>
      </c>
      <c r="I154" s="160" t="n">
        <v>17169.49</v>
      </c>
      <c r="J154" s="160" t="n">
        <v>1018.93</v>
      </c>
      <c r="K154" s="160" t="n">
        <v>16150.56</v>
      </c>
      <c r="L154" s="160" t="n">
        <v>5001.32</v>
      </c>
    </row>
    <row r="155">
      <c r="A155" s="176" t="n">
        <v>45536</v>
      </c>
      <c r="B155" s="104" t="inlineStr">
        <is>
          <t>2024/25</t>
        </is>
      </c>
      <c r="C155" s="104" t="inlineStr">
        <is>
          <t>HC-047</t>
        </is>
      </c>
      <c r="D155" s="104" t="inlineStr">
        <is>
          <t>Sud-Est</t>
        </is>
      </c>
      <c r="E155" s="104" t="inlineStr">
        <is>
          <t>Sur place</t>
        </is>
      </c>
      <c r="F155" s="104" t="n">
        <v>30</v>
      </c>
      <c r="G155" s="159" t="n">
        <v>4219</v>
      </c>
      <c r="H155" s="159" t="n">
        <v>11232</v>
      </c>
      <c r="I155" s="160" t="n">
        <v>54878.47</v>
      </c>
      <c r="J155" s="160" t="n">
        <v>1631.34</v>
      </c>
      <c r="K155" s="160" t="n">
        <v>53247.13</v>
      </c>
      <c r="L155" s="160" t="n">
        <v>15848.97</v>
      </c>
    </row>
    <row r="156">
      <c r="A156" s="176" t="n">
        <v>45536</v>
      </c>
      <c r="B156" s="104" t="inlineStr">
        <is>
          <t>2024/25</t>
        </is>
      </c>
      <c r="C156" s="104" t="inlineStr">
        <is>
          <t>HC-047</t>
        </is>
      </c>
      <c r="D156" s="104" t="inlineStr">
        <is>
          <t>Sud-Est</t>
        </is>
      </c>
      <c r="E156" s="104" t="inlineStr">
        <is>
          <t>À emporter</t>
        </is>
      </c>
      <c r="F156" s="104" t="n">
        <v>30</v>
      </c>
      <c r="G156" s="159" t="n">
        <v>3248</v>
      </c>
      <c r="H156" s="159" t="n">
        <v>8331</v>
      </c>
      <c r="I156" s="160" t="n">
        <v>38838.4</v>
      </c>
      <c r="J156" s="160" t="n">
        <v>1272.56</v>
      </c>
      <c r="K156" s="160" t="n">
        <v>37565.84</v>
      </c>
      <c r="L156" s="160" t="n">
        <v>11242.05</v>
      </c>
    </row>
    <row r="157">
      <c r="A157" s="176" t="n">
        <v>45536</v>
      </c>
      <c r="B157" s="104" t="inlineStr">
        <is>
          <t>2024/25</t>
        </is>
      </c>
      <c r="C157" s="104" t="inlineStr">
        <is>
          <t>HC-048</t>
        </is>
      </c>
      <c r="D157" s="104" t="inlineStr">
        <is>
          <t>Sud-Ouest</t>
        </is>
      </c>
      <c r="E157" s="104" t="inlineStr">
        <is>
          <t>Livraison</t>
        </is>
      </c>
      <c r="F157" s="104" t="n">
        <v>30</v>
      </c>
      <c r="G157" s="159" t="n">
        <v>1128</v>
      </c>
      <c r="H157" s="159" t="n">
        <v>2849</v>
      </c>
      <c r="I157" s="160" t="n">
        <v>18538.27</v>
      </c>
      <c r="J157" s="160" t="n">
        <v>1115.54</v>
      </c>
      <c r="K157" s="160" t="n">
        <v>17422.73</v>
      </c>
      <c r="L157" s="160" t="n">
        <v>5380.65</v>
      </c>
    </row>
    <row r="158">
      <c r="A158" s="176" t="n">
        <v>45536</v>
      </c>
      <c r="B158" s="104" t="inlineStr">
        <is>
          <t>2024/25</t>
        </is>
      </c>
      <c r="C158" s="104" t="inlineStr">
        <is>
          <t>HC-048</t>
        </is>
      </c>
      <c r="D158" s="104" t="inlineStr">
        <is>
          <t>Sud-Ouest</t>
        </is>
      </c>
      <c r="E158" s="104" t="inlineStr">
        <is>
          <t>Sur place</t>
        </is>
      </c>
      <c r="F158" s="104" t="n">
        <v>30</v>
      </c>
      <c r="G158" s="159" t="n">
        <v>4644</v>
      </c>
      <c r="H158" s="159" t="n">
        <v>11424</v>
      </c>
      <c r="I158" s="160" t="n">
        <v>59271.12</v>
      </c>
      <c r="J158" s="160" t="n">
        <v>1919.88</v>
      </c>
      <c r="K158" s="160" t="n">
        <v>57351.24</v>
      </c>
      <c r="L158" s="160" t="n">
        <v>17001.57</v>
      </c>
    </row>
    <row r="159">
      <c r="A159" s="176" t="n">
        <v>45536</v>
      </c>
      <c r="B159" s="104" t="inlineStr">
        <is>
          <t>2024/25</t>
        </is>
      </c>
      <c r="C159" s="104" t="inlineStr">
        <is>
          <t>HC-048</t>
        </is>
      </c>
      <c r="D159" s="104" t="inlineStr">
        <is>
          <t>Sud-Ouest</t>
        </is>
      </c>
      <c r="E159" s="104" t="inlineStr">
        <is>
          <t>À emporter</t>
        </is>
      </c>
      <c r="F159" s="104" t="n">
        <v>29</v>
      </c>
      <c r="G159" s="159" t="n">
        <v>3269</v>
      </c>
      <c r="H159" s="159" t="n">
        <v>8328</v>
      </c>
      <c r="I159" s="160" t="n">
        <v>38671.35</v>
      </c>
      <c r="J159" s="160" t="n">
        <v>1130.41</v>
      </c>
      <c r="K159" s="160" t="n">
        <v>37540.94</v>
      </c>
      <c r="L159" s="160" t="n">
        <v>11184.14</v>
      </c>
    </row>
    <row r="160">
      <c r="A160" s="176" t="n">
        <v>45536</v>
      </c>
      <c r="B160" s="104" t="inlineStr">
        <is>
          <t>2024/25</t>
        </is>
      </c>
      <c r="C160" s="104" t="inlineStr">
        <is>
          <t>HC-049</t>
        </is>
      </c>
      <c r="D160" s="104" t="inlineStr">
        <is>
          <t>Île-de-France</t>
        </is>
      </c>
      <c r="E160" s="104" t="inlineStr">
        <is>
          <t>Drive</t>
        </is>
      </c>
      <c r="F160" s="104" t="n">
        <v>30</v>
      </c>
      <c r="G160" s="159" t="n">
        <v>1444</v>
      </c>
      <c r="H160" s="159" t="n">
        <v>3721</v>
      </c>
      <c r="I160" s="160" t="n">
        <v>19659.18</v>
      </c>
      <c r="J160" s="160" t="n">
        <v>577.03</v>
      </c>
      <c r="K160" s="160" t="n">
        <v>19082.15</v>
      </c>
      <c r="L160" s="160" t="n">
        <v>5731.35</v>
      </c>
    </row>
    <row r="161">
      <c r="A161" s="176" t="n">
        <v>45536</v>
      </c>
      <c r="B161" s="104" t="inlineStr">
        <is>
          <t>2024/25</t>
        </is>
      </c>
      <c r="C161" s="104" t="inlineStr">
        <is>
          <t>HC-049</t>
        </is>
      </c>
      <c r="D161" s="104" t="inlineStr">
        <is>
          <t>Île-de-France</t>
        </is>
      </c>
      <c r="E161" s="104" t="inlineStr">
        <is>
          <t>Livraison</t>
        </is>
      </c>
      <c r="F161" s="104" t="n">
        <v>30</v>
      </c>
      <c r="G161" s="159" t="n">
        <v>939</v>
      </c>
      <c r="H161" s="159" t="n">
        <v>2384</v>
      </c>
      <c r="I161" s="160" t="n">
        <v>15393.51</v>
      </c>
      <c r="J161" s="160" t="n">
        <v>860.38</v>
      </c>
      <c r="K161" s="160" t="n">
        <v>14533.13</v>
      </c>
      <c r="L161" s="160" t="n">
        <v>4504.03</v>
      </c>
    </row>
    <row r="162">
      <c r="A162" s="176" t="n">
        <v>45536</v>
      </c>
      <c r="B162" s="104" t="inlineStr">
        <is>
          <t>2024/25</t>
        </is>
      </c>
      <c r="C162" s="104" t="inlineStr">
        <is>
          <t>HC-049</t>
        </is>
      </c>
      <c r="D162" s="104" t="inlineStr">
        <is>
          <t>Île-de-France</t>
        </is>
      </c>
      <c r="E162" s="104" t="inlineStr">
        <is>
          <t>Sur place</t>
        </is>
      </c>
      <c r="F162" s="104" t="n">
        <v>30</v>
      </c>
      <c r="G162" s="159" t="n">
        <v>3676</v>
      </c>
      <c r="H162" s="159" t="n">
        <v>9066</v>
      </c>
      <c r="I162" s="160" t="n">
        <v>46834.18</v>
      </c>
      <c r="J162" s="160" t="n">
        <v>1395.33</v>
      </c>
      <c r="K162" s="160" t="n">
        <v>45438.85</v>
      </c>
      <c r="L162" s="160" t="n">
        <v>13483</v>
      </c>
    </row>
    <row r="163">
      <c r="A163" s="176" t="n">
        <v>45536</v>
      </c>
      <c r="B163" s="104" t="inlineStr">
        <is>
          <t>2024/25</t>
        </is>
      </c>
      <c r="C163" s="104" t="inlineStr">
        <is>
          <t>HC-049</t>
        </is>
      </c>
      <c r="D163" s="104" t="inlineStr">
        <is>
          <t>Île-de-France</t>
        </is>
      </c>
      <c r="E163" s="104" t="inlineStr">
        <is>
          <t>À emporter</t>
        </is>
      </c>
      <c r="F163" s="104" t="n">
        <v>30</v>
      </c>
      <c r="G163" s="159" t="n">
        <v>2653</v>
      </c>
      <c r="H163" s="159" t="n">
        <v>6750</v>
      </c>
      <c r="I163" s="160" t="n">
        <v>31305.57</v>
      </c>
      <c r="J163" s="160" t="n">
        <v>893.4299999999999</v>
      </c>
      <c r="K163" s="160" t="n">
        <v>30412.14</v>
      </c>
      <c r="L163" s="160" t="n">
        <v>9032.110000000001</v>
      </c>
    </row>
    <row r="164">
      <c r="A164" s="176" t="n">
        <v>45536</v>
      </c>
      <c r="B164" s="104" t="inlineStr">
        <is>
          <t>2024/25</t>
        </is>
      </c>
      <c r="C164" s="104" t="inlineStr">
        <is>
          <t>HC-050</t>
        </is>
      </c>
      <c r="D164" s="104" t="inlineStr">
        <is>
          <t>Nord-Ouest</t>
        </is>
      </c>
      <c r="E164" s="104" t="inlineStr">
        <is>
          <t>Livraison</t>
        </is>
      </c>
      <c r="F164" s="104" t="n">
        <v>30</v>
      </c>
      <c r="G164" s="159" t="n">
        <v>1159</v>
      </c>
      <c r="H164" s="159" t="n">
        <v>3054</v>
      </c>
      <c r="I164" s="160" t="n">
        <v>19385.15</v>
      </c>
      <c r="J164" s="160" t="n">
        <v>1138.36</v>
      </c>
      <c r="K164" s="160" t="n">
        <v>18246.79</v>
      </c>
      <c r="L164" s="160" t="n">
        <v>5657.42</v>
      </c>
    </row>
    <row r="165">
      <c r="A165" s="176" t="n">
        <v>45536</v>
      </c>
      <c r="B165" s="104" t="inlineStr">
        <is>
          <t>2024/25</t>
        </is>
      </c>
      <c r="C165" s="104" t="inlineStr">
        <is>
          <t>HC-050</t>
        </is>
      </c>
      <c r="D165" s="104" t="inlineStr">
        <is>
          <t>Nord-Ouest</t>
        </is>
      </c>
      <c r="E165" s="104" t="inlineStr">
        <is>
          <t>Sur place</t>
        </is>
      </c>
      <c r="F165" s="104" t="n">
        <v>30</v>
      </c>
      <c r="G165" s="159" t="n">
        <v>4642</v>
      </c>
      <c r="H165" s="159" t="n">
        <v>12048</v>
      </c>
      <c r="I165" s="160" t="n">
        <v>59664.35</v>
      </c>
      <c r="J165" s="160" t="n">
        <v>1477.8</v>
      </c>
      <c r="K165" s="160" t="n">
        <v>58186.55</v>
      </c>
      <c r="L165" s="160" t="n">
        <v>17247.05</v>
      </c>
    </row>
    <row r="166">
      <c r="A166" s="176" t="n">
        <v>45536</v>
      </c>
      <c r="B166" s="104" t="inlineStr">
        <is>
          <t>2024/25</t>
        </is>
      </c>
      <c r="C166" s="104" t="inlineStr">
        <is>
          <t>HC-050</t>
        </is>
      </c>
      <c r="D166" s="104" t="inlineStr">
        <is>
          <t>Nord-Ouest</t>
        </is>
      </c>
      <c r="E166" s="104" t="inlineStr">
        <is>
          <t>À emporter</t>
        </is>
      </c>
      <c r="F166" s="104" t="n">
        <v>30</v>
      </c>
      <c r="G166" s="159" t="n">
        <v>3404</v>
      </c>
      <c r="H166" s="159" t="n">
        <v>8706</v>
      </c>
      <c r="I166" s="160" t="n">
        <v>39969.08</v>
      </c>
      <c r="J166" s="160" t="n">
        <v>1279.3</v>
      </c>
      <c r="K166" s="160" t="n">
        <v>38689.78</v>
      </c>
      <c r="L166" s="160" t="n">
        <v>11602.13</v>
      </c>
    </row>
    <row r="167">
      <c r="A167" s="176" t="n">
        <v>45536</v>
      </c>
      <c r="B167" s="104" t="inlineStr">
        <is>
          <t>2024/25</t>
        </is>
      </c>
      <c r="C167" s="104" t="inlineStr">
        <is>
          <t>HC-051</t>
        </is>
      </c>
      <c r="D167" s="104" t="inlineStr">
        <is>
          <t>Sud-Est</t>
        </is>
      </c>
      <c r="E167" s="104" t="inlineStr">
        <is>
          <t>Drive</t>
        </is>
      </c>
      <c r="F167" s="104" t="n">
        <v>30</v>
      </c>
      <c r="G167" s="159" t="n">
        <v>1096</v>
      </c>
      <c r="H167" s="159" t="n">
        <v>2836</v>
      </c>
      <c r="I167" s="160" t="n">
        <v>14916.4</v>
      </c>
      <c r="J167" s="160" t="n">
        <v>498.57</v>
      </c>
      <c r="K167" s="160" t="n">
        <v>14417.83</v>
      </c>
      <c r="L167" s="160" t="n">
        <v>4304.22</v>
      </c>
    </row>
    <row r="168">
      <c r="A168" s="176" t="n">
        <v>45536</v>
      </c>
      <c r="B168" s="104" t="inlineStr">
        <is>
          <t>2024/25</t>
        </is>
      </c>
      <c r="C168" s="104" t="inlineStr">
        <is>
          <t>HC-051</t>
        </is>
      </c>
      <c r="D168" s="104" t="inlineStr">
        <is>
          <t>Sud-Est</t>
        </is>
      </c>
      <c r="E168" s="104" t="inlineStr">
        <is>
          <t>Livraison</t>
        </is>
      </c>
      <c r="F168" s="104" t="n">
        <v>30</v>
      </c>
      <c r="G168" s="159" t="n">
        <v>727</v>
      </c>
      <c r="H168" s="159" t="n">
        <v>1830</v>
      </c>
      <c r="I168" s="160" t="n">
        <v>11979.4</v>
      </c>
      <c r="J168" s="160" t="n">
        <v>746.83</v>
      </c>
      <c r="K168" s="160" t="n">
        <v>11232.57</v>
      </c>
      <c r="L168" s="160" t="n">
        <v>3450.96</v>
      </c>
    </row>
    <row r="169">
      <c r="A169" s="176" t="n">
        <v>45536</v>
      </c>
      <c r="B169" s="104" t="inlineStr">
        <is>
          <t>2024/25</t>
        </is>
      </c>
      <c r="C169" s="104" t="inlineStr">
        <is>
          <t>HC-051</t>
        </is>
      </c>
      <c r="D169" s="104" t="inlineStr">
        <is>
          <t>Sud-Est</t>
        </is>
      </c>
      <c r="E169" s="104" t="inlineStr">
        <is>
          <t>Sur place</t>
        </is>
      </c>
      <c r="F169" s="104" t="n">
        <v>30</v>
      </c>
      <c r="G169" s="159" t="n">
        <v>2981</v>
      </c>
      <c r="H169" s="159" t="n">
        <v>7608</v>
      </c>
      <c r="I169" s="160" t="n">
        <v>38650.81</v>
      </c>
      <c r="J169" s="160" t="n">
        <v>1179.85</v>
      </c>
      <c r="K169" s="160" t="n">
        <v>37470.96</v>
      </c>
      <c r="L169" s="160" t="n">
        <v>11031.04</v>
      </c>
    </row>
    <row r="170">
      <c r="A170" s="176" t="n">
        <v>45536</v>
      </c>
      <c r="B170" s="104" t="inlineStr">
        <is>
          <t>2024/25</t>
        </is>
      </c>
      <c r="C170" s="104" t="inlineStr">
        <is>
          <t>HC-051</t>
        </is>
      </c>
      <c r="D170" s="104" t="inlineStr">
        <is>
          <t>Sud-Est</t>
        </is>
      </c>
      <c r="E170" s="104" t="inlineStr">
        <is>
          <t>À emporter</t>
        </is>
      </c>
      <c r="F170" s="104" t="n">
        <v>30</v>
      </c>
      <c r="G170" s="159" t="n">
        <v>2191</v>
      </c>
      <c r="H170" s="159" t="n">
        <v>5579</v>
      </c>
      <c r="I170" s="160" t="n">
        <v>25978.61</v>
      </c>
      <c r="J170" s="160" t="n">
        <v>828.0700000000001</v>
      </c>
      <c r="K170" s="160" t="n">
        <v>25150.54</v>
      </c>
      <c r="L170" s="160" t="n">
        <v>7464.97</v>
      </c>
    </row>
    <row r="171">
      <c r="A171" s="176" t="n">
        <v>45536</v>
      </c>
      <c r="B171" s="104" t="inlineStr">
        <is>
          <t>2024/25</t>
        </is>
      </c>
      <c r="C171" s="104" t="inlineStr">
        <is>
          <t>HC-052</t>
        </is>
      </c>
      <c r="D171" s="104" t="inlineStr">
        <is>
          <t>Sud-Ouest</t>
        </is>
      </c>
      <c r="E171" s="104" t="inlineStr">
        <is>
          <t>Livraison</t>
        </is>
      </c>
      <c r="F171" s="104" t="n">
        <v>30</v>
      </c>
      <c r="G171" s="159" t="n">
        <v>1041</v>
      </c>
      <c r="H171" s="159" t="n">
        <v>2608</v>
      </c>
      <c r="I171" s="160" t="n">
        <v>17125.16</v>
      </c>
      <c r="J171" s="160" t="n">
        <v>968.97</v>
      </c>
      <c r="K171" s="160" t="n">
        <v>16156.19</v>
      </c>
      <c r="L171" s="160" t="n">
        <v>5054.73</v>
      </c>
    </row>
    <row r="172">
      <c r="A172" s="176" t="n">
        <v>45536</v>
      </c>
      <c r="B172" s="104" t="inlineStr">
        <is>
          <t>2024/25</t>
        </is>
      </c>
      <c r="C172" s="104" t="inlineStr">
        <is>
          <t>HC-052</t>
        </is>
      </c>
      <c r="D172" s="104" t="inlineStr">
        <is>
          <t>Sud-Ouest</t>
        </is>
      </c>
      <c r="E172" s="104" t="inlineStr">
        <is>
          <t>Sur place</t>
        </is>
      </c>
      <c r="F172" s="104" t="n">
        <v>30</v>
      </c>
      <c r="G172" s="159" t="n">
        <v>4065</v>
      </c>
      <c r="H172" s="159" t="n">
        <v>10482</v>
      </c>
      <c r="I172" s="160" t="n">
        <v>52638.92</v>
      </c>
      <c r="J172" s="160" t="n">
        <v>1592.97</v>
      </c>
      <c r="K172" s="160" t="n">
        <v>51045.95</v>
      </c>
      <c r="L172" s="160" t="n">
        <v>15327.57</v>
      </c>
    </row>
    <row r="173">
      <c r="A173" s="176" t="n">
        <v>45536</v>
      </c>
      <c r="B173" s="104" t="inlineStr">
        <is>
          <t>2024/25</t>
        </is>
      </c>
      <c r="C173" s="104" t="inlineStr">
        <is>
          <t>HC-052</t>
        </is>
      </c>
      <c r="D173" s="104" t="inlineStr">
        <is>
          <t>Sud-Ouest</t>
        </is>
      </c>
      <c r="E173" s="104" t="inlineStr">
        <is>
          <t>À emporter</t>
        </is>
      </c>
      <c r="F173" s="104" t="n">
        <v>30</v>
      </c>
      <c r="G173" s="159" t="n">
        <v>3084</v>
      </c>
      <c r="H173" s="159" t="n">
        <v>7989</v>
      </c>
      <c r="I173" s="160" t="n">
        <v>36606.99</v>
      </c>
      <c r="J173" s="160" t="n">
        <v>1187.03</v>
      </c>
      <c r="K173" s="160" t="n">
        <v>35419.96</v>
      </c>
      <c r="L173" s="160" t="n">
        <v>10655.25</v>
      </c>
    </row>
    <row r="174">
      <c r="A174" s="176" t="n">
        <v>45536</v>
      </c>
      <c r="B174" s="104" t="inlineStr">
        <is>
          <t>2024/25</t>
        </is>
      </c>
      <c r="C174" s="104" t="inlineStr">
        <is>
          <t>HC-053</t>
        </is>
      </c>
      <c r="D174" s="104" t="inlineStr">
        <is>
          <t>Île-de-France</t>
        </is>
      </c>
      <c r="E174" s="104" t="inlineStr">
        <is>
          <t>Livraison</t>
        </is>
      </c>
      <c r="F174" s="104" t="n">
        <v>29</v>
      </c>
      <c r="G174" s="159" t="n">
        <v>1069</v>
      </c>
      <c r="H174" s="159" t="n">
        <v>2703</v>
      </c>
      <c r="I174" s="160" t="n">
        <v>17036.17</v>
      </c>
      <c r="J174" s="160" t="n">
        <v>946.55</v>
      </c>
      <c r="K174" s="160" t="n">
        <v>16089.62</v>
      </c>
      <c r="L174" s="160" t="n">
        <v>4945.29</v>
      </c>
    </row>
    <row r="175">
      <c r="A175" s="176" t="n">
        <v>45536</v>
      </c>
      <c r="B175" s="104" t="inlineStr">
        <is>
          <t>2024/25</t>
        </is>
      </c>
      <c r="C175" s="104" t="inlineStr">
        <is>
          <t>HC-053</t>
        </is>
      </c>
      <c r="D175" s="104" t="inlineStr">
        <is>
          <t>Île-de-France</t>
        </is>
      </c>
      <c r="E175" s="104" t="inlineStr">
        <is>
          <t>Sur place</t>
        </is>
      </c>
      <c r="F175" s="104" t="n">
        <v>30</v>
      </c>
      <c r="G175" s="159" t="n">
        <v>4120</v>
      </c>
      <c r="H175" s="159" t="n">
        <v>10582</v>
      </c>
      <c r="I175" s="160" t="n">
        <v>53904.6</v>
      </c>
      <c r="J175" s="160" t="n">
        <v>1536.26</v>
      </c>
      <c r="K175" s="160" t="n">
        <v>52368.34</v>
      </c>
      <c r="L175" s="160" t="n">
        <v>15567.39</v>
      </c>
    </row>
    <row r="176">
      <c r="A176" s="176" t="n">
        <v>45536</v>
      </c>
      <c r="B176" s="104" t="inlineStr">
        <is>
          <t>2024/25</t>
        </is>
      </c>
      <c r="C176" s="104" t="inlineStr">
        <is>
          <t>HC-053</t>
        </is>
      </c>
      <c r="D176" s="104" t="inlineStr">
        <is>
          <t>Île-de-France</t>
        </is>
      </c>
      <c r="E176" s="104" t="inlineStr">
        <is>
          <t>À emporter</t>
        </is>
      </c>
      <c r="F176" s="104" t="n">
        <v>29</v>
      </c>
      <c r="G176" s="159" t="n">
        <v>2837</v>
      </c>
      <c r="H176" s="159" t="n">
        <v>7211</v>
      </c>
      <c r="I176" s="160" t="n">
        <v>33985.91</v>
      </c>
      <c r="J176" s="160" t="n">
        <v>1092.02</v>
      </c>
      <c r="K176" s="160" t="n">
        <v>32893.89</v>
      </c>
      <c r="L176" s="160" t="n">
        <v>9779.26</v>
      </c>
    </row>
    <row r="177">
      <c r="A177" s="176" t="n">
        <v>45536</v>
      </c>
      <c r="B177" s="104" t="inlineStr">
        <is>
          <t>2024/25</t>
        </is>
      </c>
      <c r="C177" s="104" t="inlineStr">
        <is>
          <t>HC-054</t>
        </is>
      </c>
      <c r="D177" s="104" t="inlineStr">
        <is>
          <t>Nord-Ouest</t>
        </is>
      </c>
      <c r="E177" s="104" t="inlineStr">
        <is>
          <t>Drive</t>
        </is>
      </c>
      <c r="F177" s="104" t="n">
        <v>30</v>
      </c>
      <c r="G177" s="159" t="n">
        <v>1221</v>
      </c>
      <c r="H177" s="159" t="n">
        <v>3297</v>
      </c>
      <c r="I177" s="160" t="n">
        <v>16693.59</v>
      </c>
      <c r="J177" s="160" t="n">
        <v>509.22</v>
      </c>
      <c r="K177" s="160" t="n">
        <v>16184.37</v>
      </c>
      <c r="L177" s="160" t="n">
        <v>4814.09</v>
      </c>
    </row>
    <row r="178">
      <c r="A178" s="176" t="n">
        <v>45536</v>
      </c>
      <c r="B178" s="104" t="inlineStr">
        <is>
          <t>2024/25</t>
        </is>
      </c>
      <c r="C178" s="104" t="inlineStr">
        <is>
          <t>HC-054</t>
        </is>
      </c>
      <c r="D178" s="104" t="inlineStr">
        <is>
          <t>Nord-Ouest</t>
        </is>
      </c>
      <c r="E178" s="104" t="inlineStr">
        <is>
          <t>Livraison</t>
        </is>
      </c>
      <c r="F178" s="104" t="n">
        <v>30</v>
      </c>
      <c r="G178" s="159" t="n">
        <v>810</v>
      </c>
      <c r="H178" s="159" t="n">
        <v>1998</v>
      </c>
      <c r="I178" s="160" t="n">
        <v>13340.36</v>
      </c>
      <c r="J178" s="160" t="n">
        <v>774.26</v>
      </c>
      <c r="K178" s="160" t="n">
        <v>12566.1</v>
      </c>
      <c r="L178" s="160" t="n">
        <v>3908.1</v>
      </c>
    </row>
    <row r="179">
      <c r="A179" s="176" t="n">
        <v>45536</v>
      </c>
      <c r="B179" s="104" t="inlineStr">
        <is>
          <t>2024/25</t>
        </is>
      </c>
      <c r="C179" s="104" t="inlineStr">
        <is>
          <t>HC-054</t>
        </is>
      </c>
      <c r="D179" s="104" t="inlineStr">
        <is>
          <t>Nord-Ouest</t>
        </is>
      </c>
      <c r="E179" s="104" t="inlineStr">
        <is>
          <t>Sur place</t>
        </is>
      </c>
      <c r="F179" s="104" t="n">
        <v>30</v>
      </c>
      <c r="G179" s="159" t="n">
        <v>3255</v>
      </c>
      <c r="H179" s="159" t="n">
        <v>8534</v>
      </c>
      <c r="I179" s="160" t="n">
        <v>42477.22</v>
      </c>
      <c r="J179" s="160" t="n">
        <v>1255.66</v>
      </c>
      <c r="K179" s="160" t="n">
        <v>41221.56</v>
      </c>
      <c r="L179" s="160" t="n">
        <v>12225.31</v>
      </c>
    </row>
    <row r="180">
      <c r="A180" s="176" t="n">
        <v>45536</v>
      </c>
      <c r="B180" s="104" t="inlineStr">
        <is>
          <t>2024/25</t>
        </is>
      </c>
      <c r="C180" s="104" t="inlineStr">
        <is>
          <t>HC-054</t>
        </is>
      </c>
      <c r="D180" s="104" t="inlineStr">
        <is>
          <t>Nord-Ouest</t>
        </is>
      </c>
      <c r="E180" s="104" t="inlineStr">
        <is>
          <t>À emporter</t>
        </is>
      </c>
      <c r="F180" s="104" t="n">
        <v>30</v>
      </c>
      <c r="G180" s="159" t="n">
        <v>2432</v>
      </c>
      <c r="H180" s="159" t="n">
        <v>6091</v>
      </c>
      <c r="I180" s="160" t="n">
        <v>29179.52</v>
      </c>
      <c r="J180" s="160" t="n">
        <v>919.16</v>
      </c>
      <c r="K180" s="160" t="n">
        <v>28260.36</v>
      </c>
      <c r="L180" s="160" t="n">
        <v>8409.43</v>
      </c>
    </row>
    <row r="181">
      <c r="A181" s="176" t="n">
        <v>45536</v>
      </c>
      <c r="B181" s="104" t="inlineStr">
        <is>
          <t>2024/25</t>
        </is>
      </c>
      <c r="C181" s="104" t="inlineStr">
        <is>
          <t>HC-055</t>
        </is>
      </c>
      <c r="D181" s="104" t="inlineStr">
        <is>
          <t>Sud-Est</t>
        </is>
      </c>
      <c r="E181" s="104" t="inlineStr">
        <is>
          <t>Livraison</t>
        </is>
      </c>
      <c r="F181" s="104" t="n">
        <v>30</v>
      </c>
      <c r="G181" s="159" t="n">
        <v>1302</v>
      </c>
      <c r="H181" s="159" t="n">
        <v>3242</v>
      </c>
      <c r="I181" s="160" t="n">
        <v>21699.35</v>
      </c>
      <c r="J181" s="160" t="n">
        <v>1341.43</v>
      </c>
      <c r="K181" s="160" t="n">
        <v>20357.92</v>
      </c>
      <c r="L181" s="160" t="n">
        <v>6283.99</v>
      </c>
    </row>
    <row r="182">
      <c r="A182" s="176" t="n">
        <v>45536</v>
      </c>
      <c r="B182" s="104" t="inlineStr">
        <is>
          <t>2024/25</t>
        </is>
      </c>
      <c r="C182" s="104" t="inlineStr">
        <is>
          <t>HC-055</t>
        </is>
      </c>
      <c r="D182" s="104" t="inlineStr">
        <is>
          <t>Sud-Est</t>
        </is>
      </c>
      <c r="E182" s="104" t="inlineStr">
        <is>
          <t>Sur place</t>
        </is>
      </c>
      <c r="F182" s="104" t="n">
        <v>30</v>
      </c>
      <c r="G182" s="159" t="n">
        <v>5226</v>
      </c>
      <c r="H182" s="159" t="n">
        <v>13304</v>
      </c>
      <c r="I182" s="160" t="n">
        <v>66355.38</v>
      </c>
      <c r="J182" s="160" t="n">
        <v>2040.59</v>
      </c>
      <c r="K182" s="160" t="n">
        <v>64314.79</v>
      </c>
      <c r="L182" s="160" t="n">
        <v>19108.56</v>
      </c>
    </row>
    <row r="183">
      <c r="A183" s="176" t="n">
        <v>45536</v>
      </c>
      <c r="B183" s="104" t="inlineStr">
        <is>
          <t>2024/25</t>
        </is>
      </c>
      <c r="C183" s="104" t="inlineStr">
        <is>
          <t>HC-055</t>
        </is>
      </c>
      <c r="D183" s="104" t="inlineStr">
        <is>
          <t>Sud-Est</t>
        </is>
      </c>
      <c r="E183" s="104" t="inlineStr">
        <is>
          <t>À emporter</t>
        </is>
      </c>
      <c r="F183" s="104" t="n">
        <v>29</v>
      </c>
      <c r="G183" s="159" t="n">
        <v>3907</v>
      </c>
      <c r="H183" s="159" t="n">
        <v>9933</v>
      </c>
      <c r="I183" s="160" t="n">
        <v>46441.34</v>
      </c>
      <c r="J183" s="160" t="n">
        <v>1166.93</v>
      </c>
      <c r="K183" s="160" t="n">
        <v>45274.41</v>
      </c>
      <c r="L183" s="160" t="n">
        <v>13493.25</v>
      </c>
    </row>
    <row r="184">
      <c r="A184" s="176" t="n">
        <v>45536</v>
      </c>
      <c r="B184" s="104" t="inlineStr">
        <is>
          <t>2024/25</t>
        </is>
      </c>
      <c r="C184" s="104" t="inlineStr">
        <is>
          <t>HC-056</t>
        </is>
      </c>
      <c r="D184" s="104" t="inlineStr">
        <is>
          <t>Sud-Ouest</t>
        </is>
      </c>
      <c r="E184" s="104" t="inlineStr">
        <is>
          <t>Drive</t>
        </is>
      </c>
      <c r="F184" s="104" t="n">
        <v>30</v>
      </c>
      <c r="G184" s="159" t="n">
        <v>1509</v>
      </c>
      <c r="H184" s="159" t="n">
        <v>3909</v>
      </c>
      <c r="I184" s="160" t="n">
        <v>20687.38</v>
      </c>
      <c r="J184" s="160" t="n">
        <v>616.52</v>
      </c>
      <c r="K184" s="160" t="n">
        <v>20070.86</v>
      </c>
      <c r="L184" s="160" t="n">
        <v>5973.93</v>
      </c>
    </row>
    <row r="185">
      <c r="A185" s="176" t="n">
        <v>45536</v>
      </c>
      <c r="B185" s="104" t="inlineStr">
        <is>
          <t>2024/25</t>
        </is>
      </c>
      <c r="C185" s="104" t="inlineStr">
        <is>
          <t>HC-056</t>
        </is>
      </c>
      <c r="D185" s="104" t="inlineStr">
        <is>
          <t>Sud-Ouest</t>
        </is>
      </c>
      <c r="E185" s="104" t="inlineStr">
        <is>
          <t>Livraison</t>
        </is>
      </c>
      <c r="F185" s="104" t="n">
        <v>30</v>
      </c>
      <c r="G185" s="159" t="n">
        <v>1103</v>
      </c>
      <c r="H185" s="159" t="n">
        <v>2950</v>
      </c>
      <c r="I185" s="160" t="n">
        <v>17683.98</v>
      </c>
      <c r="J185" s="160" t="n">
        <v>1087.05</v>
      </c>
      <c r="K185" s="160" t="n">
        <v>16596.93</v>
      </c>
      <c r="L185" s="160" t="n">
        <v>5135.13</v>
      </c>
    </row>
    <row r="186">
      <c r="A186" s="176" t="n">
        <v>45536</v>
      </c>
      <c r="B186" s="104" t="inlineStr">
        <is>
          <t>2024/25</t>
        </is>
      </c>
      <c r="C186" s="104" t="inlineStr">
        <is>
          <t>HC-056</t>
        </is>
      </c>
      <c r="D186" s="104" t="inlineStr">
        <is>
          <t>Sud-Ouest</t>
        </is>
      </c>
      <c r="E186" s="104" t="inlineStr">
        <is>
          <t>Sur place</t>
        </is>
      </c>
      <c r="F186" s="104" t="n">
        <v>29</v>
      </c>
      <c r="G186" s="159" t="n">
        <v>3885</v>
      </c>
      <c r="H186" s="159" t="n">
        <v>9985</v>
      </c>
      <c r="I186" s="160" t="n">
        <v>49705.74</v>
      </c>
      <c r="J186" s="160" t="n">
        <v>1629.78</v>
      </c>
      <c r="K186" s="160" t="n">
        <v>48075.96</v>
      </c>
      <c r="L186" s="160" t="n">
        <v>14331.63</v>
      </c>
    </row>
    <row r="187">
      <c r="A187" s="176" t="n">
        <v>45536</v>
      </c>
      <c r="B187" s="104" t="inlineStr">
        <is>
          <t>2024/25</t>
        </is>
      </c>
      <c r="C187" s="104" t="inlineStr">
        <is>
          <t>HC-056</t>
        </is>
      </c>
      <c r="D187" s="104" t="inlineStr">
        <is>
          <t>Sud-Ouest</t>
        </is>
      </c>
      <c r="E187" s="104" t="inlineStr">
        <is>
          <t>À emporter</t>
        </is>
      </c>
      <c r="F187" s="104" t="n">
        <v>30</v>
      </c>
      <c r="G187" s="159" t="n">
        <v>2970</v>
      </c>
      <c r="H187" s="159" t="n">
        <v>7964</v>
      </c>
      <c r="I187" s="160" t="n">
        <v>35504.98</v>
      </c>
      <c r="J187" s="160" t="n">
        <v>980.66</v>
      </c>
      <c r="K187" s="160" t="n">
        <v>34524.32</v>
      </c>
      <c r="L187" s="160" t="n">
        <v>10175.67</v>
      </c>
    </row>
    <row r="188">
      <c r="A188" s="176" t="n">
        <v>45536</v>
      </c>
      <c r="B188" s="104" t="inlineStr">
        <is>
          <t>2024/25</t>
        </is>
      </c>
      <c r="C188" s="104" t="inlineStr">
        <is>
          <t>HC-057</t>
        </is>
      </c>
      <c r="D188" s="104" t="inlineStr">
        <is>
          <t>Île-de-France</t>
        </is>
      </c>
      <c r="E188" s="104" t="inlineStr">
        <is>
          <t>Livraison</t>
        </is>
      </c>
      <c r="F188" s="104" t="n">
        <v>30</v>
      </c>
      <c r="G188" s="159" t="n">
        <v>1109</v>
      </c>
      <c r="H188" s="159" t="n">
        <v>2834</v>
      </c>
      <c r="I188" s="160" t="n">
        <v>18175.69</v>
      </c>
      <c r="J188" s="160" t="n">
        <v>1094.12</v>
      </c>
      <c r="K188" s="160" t="n">
        <v>17081.57</v>
      </c>
      <c r="L188" s="160" t="n">
        <v>5290.02</v>
      </c>
    </row>
    <row r="189">
      <c r="A189" s="176" t="n">
        <v>45536</v>
      </c>
      <c r="B189" s="104" t="inlineStr">
        <is>
          <t>2024/25</t>
        </is>
      </c>
      <c r="C189" s="104" t="inlineStr">
        <is>
          <t>HC-057</t>
        </is>
      </c>
      <c r="D189" s="104" t="inlineStr">
        <is>
          <t>Île-de-France</t>
        </is>
      </c>
      <c r="E189" s="104" t="inlineStr">
        <is>
          <t>Sur place</t>
        </is>
      </c>
      <c r="F189" s="104" t="n">
        <v>30</v>
      </c>
      <c r="G189" s="159" t="n">
        <v>4396</v>
      </c>
      <c r="H189" s="159" t="n">
        <v>11124</v>
      </c>
      <c r="I189" s="160" t="n">
        <v>56595.66</v>
      </c>
      <c r="J189" s="160" t="n">
        <v>1584.92</v>
      </c>
      <c r="K189" s="160" t="n">
        <v>55010.74</v>
      </c>
      <c r="L189" s="160" t="n">
        <v>16333.99</v>
      </c>
    </row>
    <row r="190">
      <c r="A190" s="176" t="n">
        <v>45536</v>
      </c>
      <c r="B190" s="104" t="inlineStr">
        <is>
          <t>2024/25</t>
        </is>
      </c>
      <c r="C190" s="104" t="inlineStr">
        <is>
          <t>HC-057</t>
        </is>
      </c>
      <c r="D190" s="104" t="inlineStr">
        <is>
          <t>Île-de-France</t>
        </is>
      </c>
      <c r="E190" s="104" t="inlineStr">
        <is>
          <t>À emporter</t>
        </is>
      </c>
      <c r="F190" s="104" t="n">
        <v>30</v>
      </c>
      <c r="G190" s="159" t="n">
        <v>3235</v>
      </c>
      <c r="H190" s="159" t="n">
        <v>8256</v>
      </c>
      <c r="I190" s="160" t="n">
        <v>38253.42</v>
      </c>
      <c r="J190" s="160" t="n">
        <v>1159.58</v>
      </c>
      <c r="K190" s="160" t="n">
        <v>37093.84</v>
      </c>
      <c r="L190" s="160" t="n">
        <v>11159.88</v>
      </c>
    </row>
    <row r="191">
      <c r="A191" s="176" t="n">
        <v>45536</v>
      </c>
      <c r="B191" s="104" t="inlineStr">
        <is>
          <t>2024/25</t>
        </is>
      </c>
      <c r="C191" s="104" t="inlineStr">
        <is>
          <t>HC-058</t>
        </is>
      </c>
      <c r="D191" s="104" t="inlineStr">
        <is>
          <t>Nord-Ouest</t>
        </is>
      </c>
      <c r="E191" s="104" t="inlineStr">
        <is>
          <t>Livraison</t>
        </is>
      </c>
      <c r="F191" s="104" t="n">
        <v>30</v>
      </c>
      <c r="G191" s="159" t="n">
        <v>758</v>
      </c>
      <c r="H191" s="159" t="n">
        <v>1968</v>
      </c>
      <c r="I191" s="160" t="n">
        <v>12458.27</v>
      </c>
      <c r="J191" s="160" t="n">
        <v>747.3200000000001</v>
      </c>
      <c r="K191" s="160" t="n">
        <v>11710.95</v>
      </c>
      <c r="L191" s="160" t="n">
        <v>3612.79</v>
      </c>
    </row>
    <row r="192">
      <c r="A192" s="176" t="n">
        <v>45536</v>
      </c>
      <c r="B192" s="104" t="inlineStr">
        <is>
          <t>2024/25</t>
        </is>
      </c>
      <c r="C192" s="104" t="inlineStr">
        <is>
          <t>HC-058</t>
        </is>
      </c>
      <c r="D192" s="104" t="inlineStr">
        <is>
          <t>Nord-Ouest</t>
        </is>
      </c>
      <c r="E192" s="104" t="inlineStr">
        <is>
          <t>Sur place</t>
        </is>
      </c>
      <c r="F192" s="104" t="n">
        <v>30</v>
      </c>
      <c r="G192" s="159" t="n">
        <v>3057</v>
      </c>
      <c r="H192" s="159" t="n">
        <v>7952</v>
      </c>
      <c r="I192" s="160" t="n">
        <v>39394.68</v>
      </c>
      <c r="J192" s="160" t="n">
        <v>1031.71</v>
      </c>
      <c r="K192" s="160" t="n">
        <v>38362.97</v>
      </c>
      <c r="L192" s="160" t="n">
        <v>11454.76</v>
      </c>
    </row>
    <row r="193">
      <c r="A193" s="176" t="n">
        <v>45536</v>
      </c>
      <c r="B193" s="104" t="inlineStr">
        <is>
          <t>2024/25</t>
        </is>
      </c>
      <c r="C193" s="104" t="inlineStr">
        <is>
          <t>HC-058</t>
        </is>
      </c>
      <c r="D193" s="104" t="inlineStr">
        <is>
          <t>Nord-Ouest</t>
        </is>
      </c>
      <c r="E193" s="104" t="inlineStr">
        <is>
          <t>À emporter</t>
        </is>
      </c>
      <c r="F193" s="104" t="n">
        <v>30</v>
      </c>
      <c r="G193" s="159" t="n">
        <v>2234</v>
      </c>
      <c r="H193" s="159" t="n">
        <v>5631</v>
      </c>
      <c r="I193" s="160" t="n">
        <v>26468.12</v>
      </c>
      <c r="J193" s="160" t="n">
        <v>824.7</v>
      </c>
      <c r="K193" s="160" t="n">
        <v>25643.42</v>
      </c>
      <c r="L193" s="160" t="n">
        <v>7639.85</v>
      </c>
    </row>
    <row r="194">
      <c r="A194" s="176" t="n">
        <v>45536</v>
      </c>
      <c r="B194" s="104" t="inlineStr">
        <is>
          <t>2024/25</t>
        </is>
      </c>
      <c r="C194" s="104" t="inlineStr">
        <is>
          <t>HC-059</t>
        </is>
      </c>
      <c r="D194" s="104" t="inlineStr">
        <is>
          <t>Sud-Est</t>
        </is>
      </c>
      <c r="E194" s="104" t="inlineStr">
        <is>
          <t>Livraison</t>
        </is>
      </c>
      <c r="F194" s="104" t="n">
        <v>30</v>
      </c>
      <c r="G194" s="159" t="n">
        <v>1200</v>
      </c>
      <c r="H194" s="159" t="n">
        <v>2971</v>
      </c>
      <c r="I194" s="160" t="n">
        <v>19190.06</v>
      </c>
      <c r="J194" s="160" t="n">
        <v>1121.07</v>
      </c>
      <c r="K194" s="160" t="n">
        <v>18068.99</v>
      </c>
      <c r="L194" s="160" t="n">
        <v>5566.63</v>
      </c>
    </row>
    <row r="195">
      <c r="A195" s="176" t="n">
        <v>45536</v>
      </c>
      <c r="B195" s="104" t="inlineStr">
        <is>
          <t>2024/25</t>
        </is>
      </c>
      <c r="C195" s="104" t="inlineStr">
        <is>
          <t>HC-059</t>
        </is>
      </c>
      <c r="D195" s="104" t="inlineStr">
        <is>
          <t>Sud-Est</t>
        </is>
      </c>
      <c r="E195" s="104" t="inlineStr">
        <is>
          <t>Sur place</t>
        </is>
      </c>
      <c r="F195" s="104" t="n">
        <v>29</v>
      </c>
      <c r="G195" s="159" t="n">
        <v>4152</v>
      </c>
      <c r="H195" s="159" t="n">
        <v>10708</v>
      </c>
      <c r="I195" s="160" t="n">
        <v>53294</v>
      </c>
      <c r="J195" s="160" t="n">
        <v>1625.93</v>
      </c>
      <c r="K195" s="160" t="n">
        <v>51668.07</v>
      </c>
      <c r="L195" s="160" t="n">
        <v>15401.78</v>
      </c>
    </row>
    <row r="196">
      <c r="A196" s="176" t="n">
        <v>45536</v>
      </c>
      <c r="B196" s="104" t="inlineStr">
        <is>
          <t>2024/25</t>
        </is>
      </c>
      <c r="C196" s="104" t="inlineStr">
        <is>
          <t>HC-059</t>
        </is>
      </c>
      <c r="D196" s="104" t="inlineStr">
        <is>
          <t>Sud-Est</t>
        </is>
      </c>
      <c r="E196" s="104" t="inlineStr">
        <is>
          <t>À emporter</t>
        </is>
      </c>
      <c r="F196" s="104" t="n">
        <v>30</v>
      </c>
      <c r="G196" s="159" t="n">
        <v>3261</v>
      </c>
      <c r="H196" s="159" t="n">
        <v>8249</v>
      </c>
      <c r="I196" s="160" t="n">
        <v>38356.76</v>
      </c>
      <c r="J196" s="160" t="n">
        <v>1174.78</v>
      </c>
      <c r="K196" s="160" t="n">
        <v>37181.98</v>
      </c>
      <c r="L196" s="160" t="n">
        <v>11056.23</v>
      </c>
    </row>
    <row r="197">
      <c r="A197" s="176" t="n">
        <v>45536</v>
      </c>
      <c r="B197" s="104" t="inlineStr">
        <is>
          <t>2024/25</t>
        </is>
      </c>
      <c r="C197" s="104" t="inlineStr">
        <is>
          <t>HC-060</t>
        </is>
      </c>
      <c r="D197" s="104" t="inlineStr">
        <is>
          <t>Sud-Ouest</t>
        </is>
      </c>
      <c r="E197" s="104" t="inlineStr">
        <is>
          <t>Livraison</t>
        </is>
      </c>
      <c r="F197" s="104" t="n">
        <v>30</v>
      </c>
      <c r="G197" s="159" t="n">
        <v>783</v>
      </c>
      <c r="H197" s="159" t="n">
        <v>1982</v>
      </c>
      <c r="I197" s="160" t="n">
        <v>12950.86</v>
      </c>
      <c r="J197" s="160" t="n">
        <v>797.47</v>
      </c>
      <c r="K197" s="160" t="n">
        <v>12153.39</v>
      </c>
      <c r="L197" s="160" t="n">
        <v>3751.59</v>
      </c>
    </row>
    <row r="198">
      <c r="A198" s="176" t="n">
        <v>45536</v>
      </c>
      <c r="B198" s="104" t="inlineStr">
        <is>
          <t>2024/25</t>
        </is>
      </c>
      <c r="C198" s="104" t="inlineStr">
        <is>
          <t>HC-060</t>
        </is>
      </c>
      <c r="D198" s="104" t="inlineStr">
        <is>
          <t>Sud-Ouest</t>
        </is>
      </c>
      <c r="E198" s="104" t="inlineStr">
        <is>
          <t>Sur place</t>
        </is>
      </c>
      <c r="F198" s="104" t="n">
        <v>30</v>
      </c>
      <c r="G198" s="159" t="n">
        <v>3140</v>
      </c>
      <c r="H198" s="159" t="n">
        <v>7994</v>
      </c>
      <c r="I198" s="160" t="n">
        <v>40005.08</v>
      </c>
      <c r="J198" s="160" t="n">
        <v>1300.28</v>
      </c>
      <c r="K198" s="160" t="n">
        <v>38704.8</v>
      </c>
      <c r="L198" s="160" t="n">
        <v>11517.27</v>
      </c>
    </row>
    <row r="199">
      <c r="A199" s="176" t="n">
        <v>45536</v>
      </c>
      <c r="B199" s="104" t="inlineStr">
        <is>
          <t>2024/25</t>
        </is>
      </c>
      <c r="C199" s="104" t="inlineStr">
        <is>
          <t>HC-060</t>
        </is>
      </c>
      <c r="D199" s="104" t="inlineStr">
        <is>
          <t>Sud-Ouest</t>
        </is>
      </c>
      <c r="E199" s="104" t="inlineStr">
        <is>
          <t>À emporter</t>
        </is>
      </c>
      <c r="F199" s="104" t="n">
        <v>30</v>
      </c>
      <c r="G199" s="159" t="n">
        <v>2354</v>
      </c>
      <c r="H199" s="159" t="n">
        <v>5944</v>
      </c>
      <c r="I199" s="160" t="n">
        <v>28186.6</v>
      </c>
      <c r="J199" s="160" t="n">
        <v>792.4400000000001</v>
      </c>
      <c r="K199" s="160" t="n">
        <v>27394.16</v>
      </c>
      <c r="L199" s="160" t="n">
        <v>8215.889999999999</v>
      </c>
    </row>
    <row r="200">
      <c r="A200" s="176" t="n">
        <v>45536</v>
      </c>
      <c r="B200" s="104" t="inlineStr">
        <is>
          <t>2024/25</t>
        </is>
      </c>
      <c r="C200" s="104" t="inlineStr">
        <is>
          <t>HC-061</t>
        </is>
      </c>
      <c r="D200" s="104" t="inlineStr">
        <is>
          <t>Île-de-France</t>
        </is>
      </c>
      <c r="E200" s="104" t="inlineStr">
        <is>
          <t>Livraison</t>
        </is>
      </c>
      <c r="F200" s="104" t="n">
        <v>30</v>
      </c>
      <c r="G200" s="159" t="n">
        <v>1135</v>
      </c>
      <c r="H200" s="159" t="n">
        <v>2956</v>
      </c>
      <c r="I200" s="160" t="n">
        <v>18367.57</v>
      </c>
      <c r="J200" s="160" t="n">
        <v>1082.73</v>
      </c>
      <c r="K200" s="160" t="n">
        <v>17284.84</v>
      </c>
      <c r="L200" s="160" t="n">
        <v>5371.74</v>
      </c>
    </row>
    <row r="201">
      <c r="A201" s="176" t="n">
        <v>45536</v>
      </c>
      <c r="B201" s="104" t="inlineStr">
        <is>
          <t>2024/25</t>
        </is>
      </c>
      <c r="C201" s="104" t="inlineStr">
        <is>
          <t>HC-061</t>
        </is>
      </c>
      <c r="D201" s="104" t="inlineStr">
        <is>
          <t>Île-de-France</t>
        </is>
      </c>
      <c r="E201" s="104" t="inlineStr">
        <is>
          <t>Sur place</t>
        </is>
      </c>
      <c r="F201" s="104" t="n">
        <v>30</v>
      </c>
      <c r="G201" s="159" t="n">
        <v>4456</v>
      </c>
      <c r="H201" s="159" t="n">
        <v>11479</v>
      </c>
      <c r="I201" s="160" t="n">
        <v>57824.56</v>
      </c>
      <c r="J201" s="160" t="n">
        <v>1768.3</v>
      </c>
      <c r="K201" s="160" t="n">
        <v>56056.26</v>
      </c>
      <c r="L201" s="160" t="n">
        <v>16754.36</v>
      </c>
    </row>
    <row r="202">
      <c r="A202" s="176" t="n">
        <v>45536</v>
      </c>
      <c r="B202" s="104" t="inlineStr">
        <is>
          <t>2024/25</t>
        </is>
      </c>
      <c r="C202" s="104" t="inlineStr">
        <is>
          <t>HC-061</t>
        </is>
      </c>
      <c r="D202" s="104" t="inlineStr">
        <is>
          <t>Île-de-France</t>
        </is>
      </c>
      <c r="E202" s="104" t="inlineStr">
        <is>
          <t>À emporter</t>
        </is>
      </c>
      <c r="F202" s="104" t="n">
        <v>30</v>
      </c>
      <c r="G202" s="159" t="n">
        <v>3184</v>
      </c>
      <c r="H202" s="159" t="n">
        <v>8141</v>
      </c>
      <c r="I202" s="160" t="n">
        <v>37726.64</v>
      </c>
      <c r="J202" s="160" t="n">
        <v>1154.71</v>
      </c>
      <c r="K202" s="160" t="n">
        <v>36571.93</v>
      </c>
      <c r="L202" s="160" t="n">
        <v>10888.22</v>
      </c>
    </row>
    <row r="203">
      <c r="A203" s="176" t="n">
        <v>45536</v>
      </c>
      <c r="B203" s="104" t="inlineStr">
        <is>
          <t>2024/25</t>
        </is>
      </c>
      <c r="C203" s="104" t="inlineStr">
        <is>
          <t>HC-062</t>
        </is>
      </c>
      <c r="D203" s="104" t="inlineStr">
        <is>
          <t>Nord-Ouest</t>
        </is>
      </c>
      <c r="E203" s="104" t="inlineStr">
        <is>
          <t>Drive</t>
        </is>
      </c>
      <c r="F203" s="104" t="n">
        <v>29</v>
      </c>
      <c r="G203" s="159" t="n">
        <v>849</v>
      </c>
      <c r="H203" s="159" t="n">
        <v>2086</v>
      </c>
      <c r="I203" s="160" t="n">
        <v>11675.37</v>
      </c>
      <c r="J203" s="160" t="n">
        <v>418</v>
      </c>
      <c r="K203" s="160" t="n">
        <v>11257.37</v>
      </c>
      <c r="L203" s="160" t="n">
        <v>3381.56</v>
      </c>
    </row>
    <row r="204">
      <c r="A204" s="176" t="n">
        <v>45536</v>
      </c>
      <c r="B204" s="104" t="inlineStr">
        <is>
          <t>2024/25</t>
        </is>
      </c>
      <c r="C204" s="104" t="inlineStr">
        <is>
          <t>HC-062</t>
        </is>
      </c>
      <c r="D204" s="104" t="inlineStr">
        <is>
          <t>Nord-Ouest</t>
        </is>
      </c>
      <c r="E204" s="104" t="inlineStr">
        <is>
          <t>Livraison</t>
        </is>
      </c>
      <c r="F204" s="104" t="n">
        <v>29</v>
      </c>
      <c r="G204" s="159" t="n">
        <v>656</v>
      </c>
      <c r="H204" s="159" t="n">
        <v>1663</v>
      </c>
      <c r="I204" s="160" t="n">
        <v>10547.69</v>
      </c>
      <c r="J204" s="160" t="n">
        <v>587.3099999999999</v>
      </c>
      <c r="K204" s="160" t="n">
        <v>9960.379999999999</v>
      </c>
      <c r="L204" s="160" t="n">
        <v>3087.74</v>
      </c>
    </row>
    <row r="205">
      <c r="A205" s="176" t="n">
        <v>45536</v>
      </c>
      <c r="B205" s="104" t="inlineStr">
        <is>
          <t>2024/25</t>
        </is>
      </c>
      <c r="C205" s="104" t="inlineStr">
        <is>
          <t>HC-062</t>
        </is>
      </c>
      <c r="D205" s="104" t="inlineStr">
        <is>
          <t>Nord-Ouest</t>
        </is>
      </c>
      <c r="E205" s="104" t="inlineStr">
        <is>
          <t>Sur place</t>
        </is>
      </c>
      <c r="F205" s="104" t="n">
        <v>30</v>
      </c>
      <c r="G205" s="159" t="n">
        <v>2322</v>
      </c>
      <c r="H205" s="159" t="n">
        <v>6179</v>
      </c>
      <c r="I205" s="160" t="n">
        <v>29996.23</v>
      </c>
      <c r="J205" s="160" t="n">
        <v>971.1799999999999</v>
      </c>
      <c r="K205" s="160" t="n">
        <v>29025.05</v>
      </c>
      <c r="L205" s="160" t="n">
        <v>8710.18</v>
      </c>
    </row>
    <row r="206">
      <c r="A206" s="176" t="n">
        <v>45536</v>
      </c>
      <c r="B206" s="104" t="inlineStr">
        <is>
          <t>2024/25</t>
        </is>
      </c>
      <c r="C206" s="104" t="inlineStr">
        <is>
          <t>HC-062</t>
        </is>
      </c>
      <c r="D206" s="104" t="inlineStr">
        <is>
          <t>Nord-Ouest</t>
        </is>
      </c>
      <c r="E206" s="104" t="inlineStr">
        <is>
          <t>À emporter</t>
        </is>
      </c>
      <c r="F206" s="104" t="n">
        <v>29</v>
      </c>
      <c r="G206" s="159" t="n">
        <v>1690</v>
      </c>
      <c r="H206" s="159" t="n">
        <v>4291</v>
      </c>
      <c r="I206" s="160" t="n">
        <v>20099.62</v>
      </c>
      <c r="J206" s="160" t="n">
        <v>488.01</v>
      </c>
      <c r="K206" s="160" t="n">
        <v>19611.61</v>
      </c>
      <c r="L206" s="160" t="n">
        <v>5860.99</v>
      </c>
    </row>
    <row r="207">
      <c r="A207" s="176" t="n">
        <v>45536</v>
      </c>
      <c r="B207" s="104" t="inlineStr">
        <is>
          <t>2024/25</t>
        </is>
      </c>
      <c r="C207" s="104" t="inlineStr">
        <is>
          <t>HC-063</t>
        </is>
      </c>
      <c r="D207" s="104" t="inlineStr">
        <is>
          <t>Sud-Est</t>
        </is>
      </c>
      <c r="E207" s="104" t="inlineStr">
        <is>
          <t>Livraison</t>
        </is>
      </c>
      <c r="F207" s="104" t="n">
        <v>30</v>
      </c>
      <c r="G207" s="159" t="n">
        <v>925</v>
      </c>
      <c r="H207" s="159" t="n">
        <v>2319</v>
      </c>
      <c r="I207" s="160" t="n">
        <v>15369.92</v>
      </c>
      <c r="J207" s="160" t="n">
        <v>941.14</v>
      </c>
      <c r="K207" s="160" t="n">
        <v>14428.78</v>
      </c>
      <c r="L207" s="160" t="n">
        <v>4445.19</v>
      </c>
    </row>
    <row r="208">
      <c r="A208" s="176" t="n">
        <v>45536</v>
      </c>
      <c r="B208" s="104" t="inlineStr">
        <is>
          <t>2024/25</t>
        </is>
      </c>
      <c r="C208" s="104" t="inlineStr">
        <is>
          <t>HC-063</t>
        </is>
      </c>
      <c r="D208" s="104" t="inlineStr">
        <is>
          <t>Sud-Est</t>
        </is>
      </c>
      <c r="E208" s="104" t="inlineStr">
        <is>
          <t>Sur place</t>
        </is>
      </c>
      <c r="F208" s="104" t="n">
        <v>30</v>
      </c>
      <c r="G208" s="159" t="n">
        <v>3714</v>
      </c>
      <c r="H208" s="159" t="n">
        <v>9514</v>
      </c>
      <c r="I208" s="160" t="n">
        <v>47950.06</v>
      </c>
      <c r="J208" s="160" t="n">
        <v>1552</v>
      </c>
      <c r="K208" s="160" t="n">
        <v>46398.06</v>
      </c>
      <c r="L208" s="160" t="n">
        <v>13787.76</v>
      </c>
    </row>
    <row r="209">
      <c r="A209" s="176" t="n">
        <v>45536</v>
      </c>
      <c r="B209" s="104" t="inlineStr">
        <is>
          <t>2024/25</t>
        </is>
      </c>
      <c r="C209" s="104" t="inlineStr">
        <is>
          <t>HC-063</t>
        </is>
      </c>
      <c r="D209" s="104" t="inlineStr">
        <is>
          <t>Sud-Est</t>
        </is>
      </c>
      <c r="E209" s="104" t="inlineStr">
        <is>
          <t>À emporter</t>
        </is>
      </c>
      <c r="F209" s="104" t="n">
        <v>30</v>
      </c>
      <c r="G209" s="159" t="n">
        <v>2713</v>
      </c>
      <c r="H209" s="159" t="n">
        <v>6893</v>
      </c>
      <c r="I209" s="160" t="n">
        <v>32211.1</v>
      </c>
      <c r="J209" s="160" t="n">
        <v>943.29</v>
      </c>
      <c r="K209" s="160" t="n">
        <v>31267.81</v>
      </c>
      <c r="L209" s="160" t="n">
        <v>9348</v>
      </c>
    </row>
    <row r="210">
      <c r="A210" s="176" t="n">
        <v>45536</v>
      </c>
      <c r="B210" s="104" t="inlineStr">
        <is>
          <t>2024/25</t>
        </is>
      </c>
      <c r="C210" s="104" t="inlineStr">
        <is>
          <t>HC-064</t>
        </is>
      </c>
      <c r="D210" s="104" t="inlineStr">
        <is>
          <t>Sud-Ouest</t>
        </is>
      </c>
      <c r="E210" s="104" t="inlineStr">
        <is>
          <t>Livraison</t>
        </is>
      </c>
      <c r="F210" s="104" t="n">
        <v>29</v>
      </c>
      <c r="G210" s="159" t="n">
        <v>857</v>
      </c>
      <c r="H210" s="159" t="n">
        <v>2186</v>
      </c>
      <c r="I210" s="160" t="n">
        <v>13777.14</v>
      </c>
      <c r="J210" s="160" t="n">
        <v>721.41</v>
      </c>
      <c r="K210" s="160" t="n">
        <v>13055.73</v>
      </c>
      <c r="L210" s="160" t="n">
        <v>4054</v>
      </c>
    </row>
    <row r="211">
      <c r="A211" s="176" t="n">
        <v>45536</v>
      </c>
      <c r="B211" s="104" t="inlineStr">
        <is>
          <t>2024/25</t>
        </is>
      </c>
      <c r="C211" s="104" t="inlineStr">
        <is>
          <t>HC-064</t>
        </is>
      </c>
      <c r="D211" s="104" t="inlineStr">
        <is>
          <t>Sud-Ouest</t>
        </is>
      </c>
      <c r="E211" s="104" t="inlineStr">
        <is>
          <t>Sur place</t>
        </is>
      </c>
      <c r="F211" s="104" t="n">
        <v>30</v>
      </c>
      <c r="G211" s="159" t="n">
        <v>3026</v>
      </c>
      <c r="H211" s="159" t="n">
        <v>7870</v>
      </c>
      <c r="I211" s="160" t="n">
        <v>39147.22</v>
      </c>
      <c r="J211" s="160" t="n">
        <v>1093.27</v>
      </c>
      <c r="K211" s="160" t="n">
        <v>38053.95</v>
      </c>
      <c r="L211" s="160" t="n">
        <v>11448.83</v>
      </c>
    </row>
    <row r="212">
      <c r="A212" s="176" t="n">
        <v>45536</v>
      </c>
      <c r="B212" s="104" t="inlineStr">
        <is>
          <t>2024/25</t>
        </is>
      </c>
      <c r="C212" s="104" t="inlineStr">
        <is>
          <t>HC-064</t>
        </is>
      </c>
      <c r="D212" s="104" t="inlineStr">
        <is>
          <t>Sud-Ouest</t>
        </is>
      </c>
      <c r="E212" s="104" t="inlineStr">
        <is>
          <t>À emporter</t>
        </is>
      </c>
      <c r="F212" s="104" t="n">
        <v>28</v>
      </c>
      <c r="G212" s="159" t="n">
        <v>2118</v>
      </c>
      <c r="H212" s="159" t="n">
        <v>5308</v>
      </c>
      <c r="I212" s="160" t="n">
        <v>25374.71</v>
      </c>
      <c r="J212" s="160" t="n">
        <v>775.9400000000001</v>
      </c>
      <c r="K212" s="160" t="n">
        <v>24598.77</v>
      </c>
      <c r="L212" s="160" t="n">
        <v>7358.28</v>
      </c>
    </row>
    <row r="213">
      <c r="A213" s="176" t="n">
        <v>45536</v>
      </c>
      <c r="B213" s="104" t="inlineStr">
        <is>
          <t>2024/25</t>
        </is>
      </c>
      <c r="C213" s="104" t="inlineStr">
        <is>
          <t>HC-065</t>
        </is>
      </c>
      <c r="D213" s="104" t="inlineStr">
        <is>
          <t>Île-de-France</t>
        </is>
      </c>
      <c r="E213" s="104" t="inlineStr">
        <is>
          <t>Livraison</t>
        </is>
      </c>
      <c r="F213" s="104" t="n">
        <v>30</v>
      </c>
      <c r="G213" s="159" t="n">
        <v>1501</v>
      </c>
      <c r="H213" s="159" t="n">
        <v>3861</v>
      </c>
      <c r="I213" s="160" t="n">
        <v>23948.15</v>
      </c>
      <c r="J213" s="160" t="n">
        <v>1367.43</v>
      </c>
      <c r="K213" s="160" t="n">
        <v>22580.72</v>
      </c>
      <c r="L213" s="160" t="n">
        <v>6969.15</v>
      </c>
    </row>
    <row r="214">
      <c r="A214" s="176" t="n">
        <v>45536</v>
      </c>
      <c r="B214" s="104" t="inlineStr">
        <is>
          <t>2024/25</t>
        </is>
      </c>
      <c r="C214" s="104" t="inlineStr">
        <is>
          <t>HC-065</t>
        </is>
      </c>
      <c r="D214" s="104" t="inlineStr">
        <is>
          <t>Île-de-France</t>
        </is>
      </c>
      <c r="E214" s="104" t="inlineStr">
        <is>
          <t>Sur place</t>
        </is>
      </c>
      <c r="F214" s="104" t="n">
        <v>30</v>
      </c>
      <c r="G214" s="159" t="n">
        <v>5630</v>
      </c>
      <c r="H214" s="159" t="n">
        <v>14280</v>
      </c>
      <c r="I214" s="160" t="n">
        <v>72588.3</v>
      </c>
      <c r="J214" s="160" t="n">
        <v>2518.89</v>
      </c>
      <c r="K214" s="160" t="n">
        <v>70069.41</v>
      </c>
      <c r="L214" s="160" t="n">
        <v>20993.97</v>
      </c>
    </row>
    <row r="215">
      <c r="A215" s="176" t="n">
        <v>45536</v>
      </c>
      <c r="B215" s="104" t="inlineStr">
        <is>
          <t>2024/25</t>
        </is>
      </c>
      <c r="C215" s="104" t="inlineStr">
        <is>
          <t>HC-065</t>
        </is>
      </c>
      <c r="D215" s="104" t="inlineStr">
        <is>
          <t>Île-de-France</t>
        </is>
      </c>
      <c r="E215" s="104" t="inlineStr">
        <is>
          <t>À emporter</t>
        </is>
      </c>
      <c r="F215" s="104" t="n">
        <v>29</v>
      </c>
      <c r="G215" s="159" t="n">
        <v>4039</v>
      </c>
      <c r="H215" s="159" t="n">
        <v>10278</v>
      </c>
      <c r="I215" s="160" t="n">
        <v>47733.98</v>
      </c>
      <c r="J215" s="160" t="n">
        <v>1545</v>
      </c>
      <c r="K215" s="160" t="n">
        <v>46188.98</v>
      </c>
      <c r="L215" s="160" t="n">
        <v>13667.72</v>
      </c>
    </row>
    <row r="216">
      <c r="A216" s="176" t="n">
        <v>45536</v>
      </c>
      <c r="B216" s="104" t="inlineStr">
        <is>
          <t>2024/25</t>
        </is>
      </c>
      <c r="C216" s="104" t="inlineStr">
        <is>
          <t>HC-066</t>
        </is>
      </c>
      <c r="D216" s="104" t="inlineStr">
        <is>
          <t>Nord-Ouest</t>
        </is>
      </c>
      <c r="E216" s="104" t="inlineStr">
        <is>
          <t>Livraison</t>
        </is>
      </c>
      <c r="F216" s="104" t="n">
        <v>30</v>
      </c>
      <c r="G216" s="159" t="n">
        <v>1213</v>
      </c>
      <c r="H216" s="159" t="n">
        <v>3109</v>
      </c>
      <c r="I216" s="160" t="n">
        <v>19947.34</v>
      </c>
      <c r="J216" s="160" t="n">
        <v>1181.14</v>
      </c>
      <c r="K216" s="160" t="n">
        <v>18766.2</v>
      </c>
      <c r="L216" s="160" t="n">
        <v>5882.55</v>
      </c>
    </row>
    <row r="217">
      <c r="A217" s="176" t="n">
        <v>45536</v>
      </c>
      <c r="B217" s="104" t="inlineStr">
        <is>
          <t>2024/25</t>
        </is>
      </c>
      <c r="C217" s="104" t="inlineStr">
        <is>
          <t>HC-066</t>
        </is>
      </c>
      <c r="D217" s="104" t="inlineStr">
        <is>
          <t>Nord-Ouest</t>
        </is>
      </c>
      <c r="E217" s="104" t="inlineStr">
        <is>
          <t>Sur place</t>
        </is>
      </c>
      <c r="F217" s="104" t="n">
        <v>29</v>
      </c>
      <c r="G217" s="159" t="n">
        <v>4748</v>
      </c>
      <c r="H217" s="159" t="n">
        <v>12163</v>
      </c>
      <c r="I217" s="160" t="n">
        <v>61715.49</v>
      </c>
      <c r="J217" s="160" t="n">
        <v>1812.92</v>
      </c>
      <c r="K217" s="160" t="n">
        <v>59902.57</v>
      </c>
      <c r="L217" s="160" t="n">
        <v>17829.01</v>
      </c>
    </row>
    <row r="218">
      <c r="A218" s="176" t="n">
        <v>45536</v>
      </c>
      <c r="B218" s="104" t="inlineStr">
        <is>
          <t>2024/25</t>
        </is>
      </c>
      <c r="C218" s="104" t="inlineStr">
        <is>
          <t>HC-066</t>
        </is>
      </c>
      <c r="D218" s="104" t="inlineStr">
        <is>
          <t>Nord-Ouest</t>
        </is>
      </c>
      <c r="E218" s="104" t="inlineStr">
        <is>
          <t>À emporter</t>
        </is>
      </c>
      <c r="F218" s="104" t="n">
        <v>30</v>
      </c>
      <c r="G218" s="159" t="n">
        <v>3687</v>
      </c>
      <c r="H218" s="159" t="n">
        <v>9213</v>
      </c>
      <c r="I218" s="160" t="n">
        <v>43548.33</v>
      </c>
      <c r="J218" s="160" t="n">
        <v>1182.64</v>
      </c>
      <c r="K218" s="160" t="n">
        <v>42365.69</v>
      </c>
      <c r="L218" s="160" t="n">
        <v>12612.08</v>
      </c>
    </row>
    <row r="219">
      <c r="A219" s="176" t="n">
        <v>45536</v>
      </c>
      <c r="B219" s="104" t="inlineStr">
        <is>
          <t>2024/25</t>
        </is>
      </c>
      <c r="C219" s="104" t="inlineStr">
        <is>
          <t>HC-067</t>
        </is>
      </c>
      <c r="D219" s="104" t="inlineStr">
        <is>
          <t>Sud-Est</t>
        </is>
      </c>
      <c r="E219" s="104" t="inlineStr">
        <is>
          <t>Livraison</t>
        </is>
      </c>
      <c r="F219" s="104" t="n">
        <v>29</v>
      </c>
      <c r="G219" s="159" t="n">
        <v>959</v>
      </c>
      <c r="H219" s="159" t="n">
        <v>2388</v>
      </c>
      <c r="I219" s="160" t="n">
        <v>15774.67</v>
      </c>
      <c r="J219" s="160" t="n">
        <v>870.5700000000001</v>
      </c>
      <c r="K219" s="160" t="n">
        <v>14904.1</v>
      </c>
      <c r="L219" s="160" t="n">
        <v>4613</v>
      </c>
    </row>
    <row r="220">
      <c r="A220" s="176" t="n">
        <v>45536</v>
      </c>
      <c r="B220" s="104" t="inlineStr">
        <is>
          <t>2024/25</t>
        </is>
      </c>
      <c r="C220" s="104" t="inlineStr">
        <is>
          <t>HC-067</t>
        </is>
      </c>
      <c r="D220" s="104" t="inlineStr">
        <is>
          <t>Sud-Est</t>
        </is>
      </c>
      <c r="E220" s="104" t="inlineStr">
        <is>
          <t>Sur place</t>
        </is>
      </c>
      <c r="F220" s="104" t="n">
        <v>30</v>
      </c>
      <c r="G220" s="159" t="n">
        <v>4012</v>
      </c>
      <c r="H220" s="159" t="n">
        <v>9974</v>
      </c>
      <c r="I220" s="160" t="n">
        <v>51176.15</v>
      </c>
      <c r="J220" s="160" t="n">
        <v>1414.25</v>
      </c>
      <c r="K220" s="160" t="n">
        <v>49761.9</v>
      </c>
      <c r="L220" s="160" t="n">
        <v>14946.52</v>
      </c>
    </row>
    <row r="221">
      <c r="A221" s="176" t="n">
        <v>45536</v>
      </c>
      <c r="B221" s="104" t="inlineStr">
        <is>
          <t>2024/25</t>
        </is>
      </c>
      <c r="C221" s="104" t="inlineStr">
        <is>
          <t>HC-067</t>
        </is>
      </c>
      <c r="D221" s="104" t="inlineStr">
        <is>
          <t>Sud-Est</t>
        </is>
      </c>
      <c r="E221" s="104" t="inlineStr">
        <is>
          <t>À emporter</t>
        </is>
      </c>
      <c r="F221" s="104" t="n">
        <v>30</v>
      </c>
      <c r="G221" s="159" t="n">
        <v>2937</v>
      </c>
      <c r="H221" s="159" t="n">
        <v>7491</v>
      </c>
      <c r="I221" s="160" t="n">
        <v>34865.86</v>
      </c>
      <c r="J221" s="160" t="n">
        <v>1051.02</v>
      </c>
      <c r="K221" s="160" t="n">
        <v>33814.84</v>
      </c>
      <c r="L221" s="160" t="n">
        <v>10080.95</v>
      </c>
    </row>
    <row r="222">
      <c r="A222" s="176" t="n">
        <v>45536</v>
      </c>
      <c r="B222" s="104" t="inlineStr">
        <is>
          <t>2024/25</t>
        </is>
      </c>
      <c r="C222" s="104" t="inlineStr">
        <is>
          <t>HC-068</t>
        </is>
      </c>
      <c r="D222" s="104" t="inlineStr">
        <is>
          <t>Sud-Ouest</t>
        </is>
      </c>
      <c r="E222" s="104" t="inlineStr">
        <is>
          <t>Livraison</t>
        </is>
      </c>
      <c r="F222" s="104" t="n">
        <v>30</v>
      </c>
      <c r="G222" s="159" t="n">
        <v>899</v>
      </c>
      <c r="H222" s="159" t="n">
        <v>2305</v>
      </c>
      <c r="I222" s="160" t="n">
        <v>14390.7</v>
      </c>
      <c r="J222" s="160" t="n">
        <v>844.51</v>
      </c>
      <c r="K222" s="160" t="n">
        <v>13546.19</v>
      </c>
      <c r="L222" s="160" t="n">
        <v>4178.93</v>
      </c>
    </row>
    <row r="223">
      <c r="A223" s="176" t="n">
        <v>45536</v>
      </c>
      <c r="B223" s="104" t="inlineStr">
        <is>
          <t>2024/25</t>
        </is>
      </c>
      <c r="C223" s="104" t="inlineStr">
        <is>
          <t>HC-068</t>
        </is>
      </c>
      <c r="D223" s="104" t="inlineStr">
        <is>
          <t>Sud-Ouest</t>
        </is>
      </c>
      <c r="E223" s="104" t="inlineStr">
        <is>
          <t>Sur place</t>
        </is>
      </c>
      <c r="F223" s="104" t="n">
        <v>29</v>
      </c>
      <c r="G223" s="159" t="n">
        <v>3049</v>
      </c>
      <c r="H223" s="159" t="n">
        <v>7983</v>
      </c>
      <c r="I223" s="160" t="n">
        <v>39099.93</v>
      </c>
      <c r="J223" s="160" t="n">
        <v>1315.93</v>
      </c>
      <c r="K223" s="160" t="n">
        <v>37784</v>
      </c>
      <c r="L223" s="160" t="n">
        <v>11345.47</v>
      </c>
    </row>
    <row r="224">
      <c r="A224" s="176" t="n">
        <v>45536</v>
      </c>
      <c r="B224" s="104" t="inlineStr">
        <is>
          <t>2024/25</t>
        </is>
      </c>
      <c r="C224" s="104" t="inlineStr">
        <is>
          <t>HC-068</t>
        </is>
      </c>
      <c r="D224" s="104" t="inlineStr">
        <is>
          <t>Sud-Ouest</t>
        </is>
      </c>
      <c r="E224" s="104" t="inlineStr">
        <is>
          <t>À emporter</t>
        </is>
      </c>
      <c r="F224" s="104" t="n">
        <v>30</v>
      </c>
      <c r="G224" s="159" t="n">
        <v>2443</v>
      </c>
      <c r="H224" s="159" t="n">
        <v>6357</v>
      </c>
      <c r="I224" s="160" t="n">
        <v>28571.12</v>
      </c>
      <c r="J224" s="160" t="n">
        <v>892.17</v>
      </c>
      <c r="K224" s="160" t="n">
        <v>27678.95</v>
      </c>
      <c r="L224" s="160" t="n">
        <v>8219.610000000001</v>
      </c>
    </row>
    <row r="225">
      <c r="A225" s="176" t="n">
        <v>45536</v>
      </c>
      <c r="B225" s="104" t="inlineStr">
        <is>
          <t>2024/25</t>
        </is>
      </c>
      <c r="C225" s="104" t="inlineStr">
        <is>
          <t>HC-069</t>
        </is>
      </c>
      <c r="D225" s="104" t="inlineStr">
        <is>
          <t>Île-de-France</t>
        </is>
      </c>
      <c r="E225" s="104" t="inlineStr">
        <is>
          <t>Drive</t>
        </is>
      </c>
      <c r="F225" s="104" t="n">
        <v>28</v>
      </c>
      <c r="G225" s="159" t="n">
        <v>1212</v>
      </c>
      <c r="H225" s="159" t="n">
        <v>3054</v>
      </c>
      <c r="I225" s="160" t="n">
        <v>16477.06</v>
      </c>
      <c r="J225" s="160" t="n">
        <v>501.53</v>
      </c>
      <c r="K225" s="160" t="n">
        <v>15975.53</v>
      </c>
      <c r="L225" s="160" t="n">
        <v>4754.4</v>
      </c>
    </row>
    <row r="226">
      <c r="A226" s="176" t="n">
        <v>45536</v>
      </c>
      <c r="B226" s="104" t="inlineStr">
        <is>
          <t>2024/25</t>
        </is>
      </c>
      <c r="C226" s="104" t="inlineStr">
        <is>
          <t>HC-069</t>
        </is>
      </c>
      <c r="D226" s="104" t="inlineStr">
        <is>
          <t>Île-de-France</t>
        </is>
      </c>
      <c r="E226" s="104" t="inlineStr">
        <is>
          <t>Livraison</t>
        </is>
      </c>
      <c r="F226" s="104" t="n">
        <v>30</v>
      </c>
      <c r="G226" s="159" t="n">
        <v>948</v>
      </c>
      <c r="H226" s="159" t="n">
        <v>2452</v>
      </c>
      <c r="I226" s="160" t="n">
        <v>15207.85</v>
      </c>
      <c r="J226" s="160" t="n">
        <v>886.53</v>
      </c>
      <c r="K226" s="160" t="n">
        <v>14321.32</v>
      </c>
      <c r="L226" s="160" t="n">
        <v>4425.66</v>
      </c>
    </row>
    <row r="227">
      <c r="A227" s="176" t="n">
        <v>45536</v>
      </c>
      <c r="B227" s="104" t="inlineStr">
        <is>
          <t>2024/25</t>
        </is>
      </c>
      <c r="C227" s="104" t="inlineStr">
        <is>
          <t>HC-069</t>
        </is>
      </c>
      <c r="D227" s="104" t="inlineStr">
        <is>
          <t>Île-de-France</t>
        </is>
      </c>
      <c r="E227" s="104" t="inlineStr">
        <is>
          <t>Sur place</t>
        </is>
      </c>
      <c r="F227" s="104" t="n">
        <v>30</v>
      </c>
      <c r="G227" s="159" t="n">
        <v>3559</v>
      </c>
      <c r="H227" s="159" t="n">
        <v>9254</v>
      </c>
      <c r="I227" s="160" t="n">
        <v>46060.71</v>
      </c>
      <c r="J227" s="160" t="n">
        <v>1231.52</v>
      </c>
      <c r="K227" s="160" t="n">
        <v>44829.19</v>
      </c>
      <c r="L227" s="160" t="n">
        <v>13345.08</v>
      </c>
    </row>
    <row r="228">
      <c r="A228" s="176" t="n">
        <v>45536</v>
      </c>
      <c r="B228" s="104" t="inlineStr">
        <is>
          <t>2024/25</t>
        </is>
      </c>
      <c r="C228" s="104" t="inlineStr">
        <is>
          <t>HC-069</t>
        </is>
      </c>
      <c r="D228" s="104" t="inlineStr">
        <is>
          <t>Île-de-France</t>
        </is>
      </c>
      <c r="E228" s="104" t="inlineStr">
        <is>
          <t>À emporter</t>
        </is>
      </c>
      <c r="F228" s="104" t="n">
        <v>30</v>
      </c>
      <c r="G228" s="159" t="n">
        <v>2558</v>
      </c>
      <c r="H228" s="159" t="n">
        <v>6705</v>
      </c>
      <c r="I228" s="160" t="n">
        <v>30464.93</v>
      </c>
      <c r="J228" s="160" t="n">
        <v>971.8200000000001</v>
      </c>
      <c r="K228" s="160" t="n">
        <v>29493.11</v>
      </c>
      <c r="L228" s="160" t="n">
        <v>8712.549999999999</v>
      </c>
    </row>
    <row r="229">
      <c r="A229" s="176" t="n">
        <v>45536</v>
      </c>
      <c r="B229" s="104" t="inlineStr">
        <is>
          <t>2024/25</t>
        </is>
      </c>
      <c r="C229" s="104" t="inlineStr">
        <is>
          <t>HC-070</t>
        </is>
      </c>
      <c r="D229" s="104" t="inlineStr">
        <is>
          <t>Nord-Ouest</t>
        </is>
      </c>
      <c r="E229" s="104" t="inlineStr">
        <is>
          <t>Livraison</t>
        </is>
      </c>
      <c r="F229" s="104" t="n">
        <v>30</v>
      </c>
      <c r="G229" s="159" t="n">
        <v>964</v>
      </c>
      <c r="H229" s="159" t="n">
        <v>2364</v>
      </c>
      <c r="I229" s="160" t="n">
        <v>14844.56</v>
      </c>
      <c r="J229" s="160" t="n">
        <v>789.83</v>
      </c>
      <c r="K229" s="160" t="n">
        <v>14054.73</v>
      </c>
      <c r="L229" s="160" t="n">
        <v>4317.32</v>
      </c>
    </row>
    <row r="230">
      <c r="A230" s="176" t="n">
        <v>45536</v>
      </c>
      <c r="B230" s="104" t="inlineStr">
        <is>
          <t>2024/25</t>
        </is>
      </c>
      <c r="C230" s="104" t="inlineStr">
        <is>
          <t>HC-070</t>
        </is>
      </c>
      <c r="D230" s="104" t="inlineStr">
        <is>
          <t>Nord-Ouest</t>
        </is>
      </c>
      <c r="E230" s="104" t="inlineStr">
        <is>
          <t>Sur place</t>
        </is>
      </c>
      <c r="F230" s="104" t="n">
        <v>26</v>
      </c>
      <c r="G230" s="159" t="n">
        <v>2292</v>
      </c>
      <c r="H230" s="159" t="n">
        <v>5793</v>
      </c>
      <c r="I230" s="160" t="n">
        <v>29401.35</v>
      </c>
      <c r="J230" s="160" t="n">
        <v>978.0700000000001</v>
      </c>
      <c r="K230" s="160" t="n">
        <v>28423.28</v>
      </c>
      <c r="L230" s="160" t="n">
        <v>8503.110000000001</v>
      </c>
    </row>
    <row r="231">
      <c r="A231" s="176" t="n">
        <v>45536</v>
      </c>
      <c r="B231" s="104" t="inlineStr">
        <is>
          <t>2024/25</t>
        </is>
      </c>
      <c r="C231" s="104" t="inlineStr">
        <is>
          <t>HC-070</t>
        </is>
      </c>
      <c r="D231" s="104" t="inlineStr">
        <is>
          <t>Nord-Ouest</t>
        </is>
      </c>
      <c r="E231" s="104" t="inlineStr">
        <is>
          <t>À emporter</t>
        </is>
      </c>
      <c r="F231" s="104" t="n">
        <v>30</v>
      </c>
      <c r="G231" s="159" t="n">
        <v>1913</v>
      </c>
      <c r="H231" s="159" t="n">
        <v>4740</v>
      </c>
      <c r="I231" s="160" t="n">
        <v>22453.87</v>
      </c>
      <c r="J231" s="160" t="n">
        <v>642.79</v>
      </c>
      <c r="K231" s="160" t="n">
        <v>21811.08</v>
      </c>
      <c r="L231" s="160" t="n">
        <v>6479.62</v>
      </c>
    </row>
    <row r="232">
      <c r="A232" s="176" t="n">
        <v>45536</v>
      </c>
      <c r="B232" s="104" t="inlineStr">
        <is>
          <t>2024/25</t>
        </is>
      </c>
      <c r="C232" s="104" t="inlineStr">
        <is>
          <t>HC-071</t>
        </is>
      </c>
      <c r="D232" s="104" t="inlineStr">
        <is>
          <t>Sud-Est</t>
        </is>
      </c>
      <c r="E232" s="104" t="inlineStr">
        <is>
          <t>Drive</t>
        </is>
      </c>
      <c r="F232" s="104" t="n">
        <v>28</v>
      </c>
      <c r="G232" s="159" t="n">
        <v>1080</v>
      </c>
      <c r="H232" s="159" t="n">
        <v>2759</v>
      </c>
      <c r="I232" s="160" t="n">
        <v>14804.43</v>
      </c>
      <c r="J232" s="160" t="n">
        <v>424.99</v>
      </c>
      <c r="K232" s="160" t="n">
        <v>14379.44</v>
      </c>
      <c r="L232" s="160" t="n">
        <v>4277.75</v>
      </c>
    </row>
    <row r="233">
      <c r="A233" s="176" t="n">
        <v>45536</v>
      </c>
      <c r="B233" s="104" t="inlineStr">
        <is>
          <t>2024/25</t>
        </is>
      </c>
      <c r="C233" s="104" t="inlineStr">
        <is>
          <t>HC-071</t>
        </is>
      </c>
      <c r="D233" s="104" t="inlineStr">
        <is>
          <t>Sud-Est</t>
        </is>
      </c>
      <c r="E233" s="104" t="inlineStr">
        <is>
          <t>Livraison</t>
        </is>
      </c>
      <c r="F233" s="104" t="n">
        <v>30</v>
      </c>
      <c r="G233" s="159" t="n">
        <v>793</v>
      </c>
      <c r="H233" s="159" t="n">
        <v>1987</v>
      </c>
      <c r="I233" s="160" t="n">
        <v>13003.56</v>
      </c>
      <c r="J233" s="160" t="n">
        <v>739.23</v>
      </c>
      <c r="K233" s="160" t="n">
        <v>12264.33</v>
      </c>
      <c r="L233" s="160" t="n">
        <v>3805.81</v>
      </c>
    </row>
    <row r="234">
      <c r="A234" s="176" t="n">
        <v>45536</v>
      </c>
      <c r="B234" s="104" t="inlineStr">
        <is>
          <t>2024/25</t>
        </is>
      </c>
      <c r="C234" s="104" t="inlineStr">
        <is>
          <t>HC-071</t>
        </is>
      </c>
      <c r="D234" s="104" t="inlineStr">
        <is>
          <t>Sud-Est</t>
        </is>
      </c>
      <c r="E234" s="104" t="inlineStr">
        <is>
          <t>Sur place</t>
        </is>
      </c>
      <c r="F234" s="104" t="n">
        <v>30</v>
      </c>
      <c r="G234" s="159" t="n">
        <v>3151</v>
      </c>
      <c r="H234" s="159" t="n">
        <v>8185</v>
      </c>
      <c r="I234" s="160" t="n">
        <v>40705.56</v>
      </c>
      <c r="J234" s="160" t="n">
        <v>1274.49</v>
      </c>
      <c r="K234" s="160" t="n">
        <v>39431.07</v>
      </c>
      <c r="L234" s="160" t="n">
        <v>11652.1</v>
      </c>
    </row>
    <row r="235">
      <c r="A235" s="176" t="n">
        <v>45536</v>
      </c>
      <c r="B235" s="104" t="inlineStr">
        <is>
          <t>2024/25</t>
        </is>
      </c>
      <c r="C235" s="104" t="inlineStr">
        <is>
          <t>HC-071</t>
        </is>
      </c>
      <c r="D235" s="104" t="inlineStr">
        <is>
          <t>Sud-Est</t>
        </is>
      </c>
      <c r="E235" s="104" t="inlineStr">
        <is>
          <t>À emporter</t>
        </is>
      </c>
      <c r="F235" s="104" t="n">
        <v>30</v>
      </c>
      <c r="G235" s="159" t="n">
        <v>2281</v>
      </c>
      <c r="H235" s="159" t="n">
        <v>5821</v>
      </c>
      <c r="I235" s="160" t="n">
        <v>26909.46</v>
      </c>
      <c r="J235" s="160" t="n">
        <v>747.53</v>
      </c>
      <c r="K235" s="160" t="n">
        <v>26161.93</v>
      </c>
      <c r="L235" s="160" t="n">
        <v>7707.91</v>
      </c>
    </row>
    <row r="236">
      <c r="A236" s="176" t="n">
        <v>45536</v>
      </c>
      <c r="B236" s="104" t="inlineStr">
        <is>
          <t>2024/25</t>
        </is>
      </c>
      <c r="C236" s="104" t="inlineStr">
        <is>
          <t>HC-072</t>
        </is>
      </c>
      <c r="D236" s="104" t="inlineStr">
        <is>
          <t>Sud-Ouest</t>
        </is>
      </c>
      <c r="E236" s="104" t="inlineStr">
        <is>
          <t>Drive</t>
        </is>
      </c>
      <c r="F236" s="104" t="n">
        <v>28</v>
      </c>
      <c r="G236" s="159" t="n">
        <v>752</v>
      </c>
      <c r="H236" s="159" t="n">
        <v>1899</v>
      </c>
      <c r="I236" s="160" t="n">
        <v>10291.45</v>
      </c>
      <c r="J236" s="160" t="n">
        <v>317.29</v>
      </c>
      <c r="K236" s="160" t="n">
        <v>9974.16</v>
      </c>
      <c r="L236" s="160" t="n">
        <v>2975.77</v>
      </c>
    </row>
    <row r="237">
      <c r="A237" s="176" t="n">
        <v>45536</v>
      </c>
      <c r="B237" s="104" t="inlineStr">
        <is>
          <t>2024/25</t>
        </is>
      </c>
      <c r="C237" s="104" t="inlineStr">
        <is>
          <t>HC-072</t>
        </is>
      </c>
      <c r="D237" s="104" t="inlineStr">
        <is>
          <t>Sud-Ouest</t>
        </is>
      </c>
      <c r="E237" s="104" t="inlineStr">
        <is>
          <t>Livraison</t>
        </is>
      </c>
      <c r="F237" s="104" t="n">
        <v>30</v>
      </c>
      <c r="G237" s="159" t="n">
        <v>549</v>
      </c>
      <c r="H237" s="159" t="n">
        <v>1344</v>
      </c>
      <c r="I237" s="160" t="n">
        <v>9047.85</v>
      </c>
      <c r="J237" s="160" t="n">
        <v>574.25</v>
      </c>
      <c r="K237" s="160" t="n">
        <v>8473.6</v>
      </c>
      <c r="L237" s="160" t="n">
        <v>2632.47</v>
      </c>
    </row>
    <row r="238">
      <c r="A238" s="176" t="n">
        <v>45536</v>
      </c>
      <c r="B238" s="104" t="inlineStr">
        <is>
          <t>2024/25</t>
        </is>
      </c>
      <c r="C238" s="104" t="inlineStr">
        <is>
          <t>HC-072</t>
        </is>
      </c>
      <c r="D238" s="104" t="inlineStr">
        <is>
          <t>Sud-Ouest</t>
        </is>
      </c>
      <c r="E238" s="104" t="inlineStr">
        <is>
          <t>Sur place</t>
        </is>
      </c>
      <c r="F238" s="104" t="n">
        <v>30</v>
      </c>
      <c r="G238" s="159" t="n">
        <v>2165</v>
      </c>
      <c r="H238" s="159" t="n">
        <v>5431</v>
      </c>
      <c r="I238" s="160" t="n">
        <v>27716.19</v>
      </c>
      <c r="J238" s="160" t="n">
        <v>772.9</v>
      </c>
      <c r="K238" s="160" t="n">
        <v>26943.29</v>
      </c>
      <c r="L238" s="160" t="n">
        <v>8035.88</v>
      </c>
    </row>
    <row r="239">
      <c r="A239" s="176" t="n">
        <v>45536</v>
      </c>
      <c r="B239" s="104" t="inlineStr">
        <is>
          <t>2024/25</t>
        </is>
      </c>
      <c r="C239" s="104" t="inlineStr">
        <is>
          <t>HC-072</t>
        </is>
      </c>
      <c r="D239" s="104" t="inlineStr">
        <is>
          <t>Sud-Ouest</t>
        </is>
      </c>
      <c r="E239" s="104" t="inlineStr">
        <is>
          <t>À emporter</t>
        </is>
      </c>
      <c r="F239" s="104" t="n">
        <v>30</v>
      </c>
      <c r="G239" s="159" t="n">
        <v>1542</v>
      </c>
      <c r="H239" s="159" t="n">
        <v>3993</v>
      </c>
      <c r="I239" s="160" t="n">
        <v>18294.49</v>
      </c>
      <c r="J239" s="160" t="n">
        <v>593.91</v>
      </c>
      <c r="K239" s="160" t="n">
        <v>17700.58</v>
      </c>
      <c r="L239" s="160" t="n">
        <v>5313.67</v>
      </c>
    </row>
    <row r="240">
      <c r="A240" s="176" t="n">
        <v>45536</v>
      </c>
      <c r="B240" s="104" t="inlineStr">
        <is>
          <t>2024/25</t>
        </is>
      </c>
      <c r="C240" s="104" t="inlineStr">
        <is>
          <t>HC-073</t>
        </is>
      </c>
      <c r="D240" s="104" t="inlineStr">
        <is>
          <t>Île-de-France</t>
        </is>
      </c>
      <c r="E240" s="104" t="inlineStr">
        <is>
          <t>Livraison</t>
        </is>
      </c>
      <c r="F240" s="104" t="n">
        <v>30</v>
      </c>
      <c r="G240" s="159" t="n">
        <v>1915</v>
      </c>
      <c r="H240" s="159" t="n">
        <v>4861</v>
      </c>
      <c r="I240" s="160" t="n">
        <v>30003.14</v>
      </c>
      <c r="J240" s="160" t="n">
        <v>1735.7</v>
      </c>
      <c r="K240" s="160" t="n">
        <v>28267.44</v>
      </c>
      <c r="L240" s="160" t="n">
        <v>8714.129999999999</v>
      </c>
    </row>
    <row r="241">
      <c r="A241" s="176" t="n">
        <v>45536</v>
      </c>
      <c r="B241" s="104" t="inlineStr">
        <is>
          <t>2024/25</t>
        </is>
      </c>
      <c r="C241" s="104" t="inlineStr">
        <is>
          <t>HC-073</t>
        </is>
      </c>
      <c r="D241" s="104" t="inlineStr">
        <is>
          <t>Île-de-France</t>
        </is>
      </c>
      <c r="E241" s="104" t="inlineStr">
        <is>
          <t>Sur place</t>
        </is>
      </c>
      <c r="F241" s="104" t="n">
        <v>30</v>
      </c>
      <c r="G241" s="159" t="n">
        <v>6043</v>
      </c>
      <c r="H241" s="159" t="n">
        <v>15044</v>
      </c>
      <c r="I241" s="160" t="n">
        <v>78740.28</v>
      </c>
      <c r="J241" s="160" t="n">
        <v>2255.79</v>
      </c>
      <c r="K241" s="160" t="n">
        <v>76484.49000000001</v>
      </c>
      <c r="L241" s="160" t="n">
        <v>22759.7</v>
      </c>
    </row>
    <row r="242">
      <c r="A242" s="176" t="n">
        <v>45536</v>
      </c>
      <c r="B242" s="104" t="inlineStr">
        <is>
          <t>2024/25</t>
        </is>
      </c>
      <c r="C242" s="104" t="inlineStr">
        <is>
          <t>HC-073</t>
        </is>
      </c>
      <c r="D242" s="104" t="inlineStr">
        <is>
          <t>Île-de-France</t>
        </is>
      </c>
      <c r="E242" s="104" t="inlineStr">
        <is>
          <t>À emporter</t>
        </is>
      </c>
      <c r="F242" s="104" t="n">
        <v>28</v>
      </c>
      <c r="G242" s="159" t="n">
        <v>4232</v>
      </c>
      <c r="H242" s="159" t="n">
        <v>10856</v>
      </c>
      <c r="I242" s="160" t="n">
        <v>50378.37</v>
      </c>
      <c r="J242" s="160" t="n">
        <v>1446.35</v>
      </c>
      <c r="K242" s="160" t="n">
        <v>48932.02</v>
      </c>
      <c r="L242" s="160" t="n">
        <v>14602.64</v>
      </c>
    </row>
    <row r="243">
      <c r="A243" s="176" t="n">
        <v>45536</v>
      </c>
      <c r="B243" s="104" t="inlineStr">
        <is>
          <t>2024/25</t>
        </is>
      </c>
      <c r="C243" s="104" t="inlineStr">
        <is>
          <t>HC-074</t>
        </is>
      </c>
      <c r="D243" s="104" t="inlineStr">
        <is>
          <t>Nord-Ouest</t>
        </is>
      </c>
      <c r="E243" s="104" t="inlineStr">
        <is>
          <t>Livraison</t>
        </is>
      </c>
      <c r="F243" s="104" t="n">
        <v>30</v>
      </c>
      <c r="G243" s="159" t="n">
        <v>1018</v>
      </c>
      <c r="H243" s="159" t="n">
        <v>2644</v>
      </c>
      <c r="I243" s="160" t="n">
        <v>16864.24</v>
      </c>
      <c r="J243" s="160" t="n">
        <v>1025.04</v>
      </c>
      <c r="K243" s="160" t="n">
        <v>15839.2</v>
      </c>
      <c r="L243" s="160" t="n">
        <v>4908.82</v>
      </c>
    </row>
    <row r="244">
      <c r="A244" s="176" t="n">
        <v>45536</v>
      </c>
      <c r="B244" s="104" t="inlineStr">
        <is>
          <t>2024/25</t>
        </is>
      </c>
      <c r="C244" s="104" t="inlineStr">
        <is>
          <t>HC-074</t>
        </is>
      </c>
      <c r="D244" s="104" t="inlineStr">
        <is>
          <t>Nord-Ouest</t>
        </is>
      </c>
      <c r="E244" s="104" t="inlineStr">
        <is>
          <t>Sur place</t>
        </is>
      </c>
      <c r="F244" s="104" t="n">
        <v>30</v>
      </c>
      <c r="G244" s="159" t="n">
        <v>4004</v>
      </c>
      <c r="H244" s="159" t="n">
        <v>10366</v>
      </c>
      <c r="I244" s="160" t="n">
        <v>51148.1</v>
      </c>
      <c r="J244" s="160" t="n">
        <v>1591.34</v>
      </c>
      <c r="K244" s="160" t="n">
        <v>49556.76</v>
      </c>
      <c r="L244" s="160" t="n">
        <v>14697.27</v>
      </c>
    </row>
    <row r="245">
      <c r="A245" s="176" t="n">
        <v>45536</v>
      </c>
      <c r="B245" s="104" t="inlineStr">
        <is>
          <t>2024/25</t>
        </is>
      </c>
      <c r="C245" s="104" t="inlineStr">
        <is>
          <t>HC-074</t>
        </is>
      </c>
      <c r="D245" s="104" t="inlineStr">
        <is>
          <t>Nord-Ouest</t>
        </is>
      </c>
      <c r="E245" s="104" t="inlineStr">
        <is>
          <t>À emporter</t>
        </is>
      </c>
      <c r="F245" s="104" t="n">
        <v>30</v>
      </c>
      <c r="G245" s="159" t="n">
        <v>2976</v>
      </c>
      <c r="H245" s="159" t="n">
        <v>7503</v>
      </c>
      <c r="I245" s="160" t="n">
        <v>35335.91</v>
      </c>
      <c r="J245" s="160" t="n">
        <v>1016.91</v>
      </c>
      <c r="K245" s="160" t="n">
        <v>34319</v>
      </c>
      <c r="L245" s="160" t="n">
        <v>10227.31</v>
      </c>
    </row>
    <row r="246">
      <c r="A246" s="176" t="n">
        <v>45536</v>
      </c>
      <c r="B246" s="104" t="inlineStr">
        <is>
          <t>2024/25</t>
        </is>
      </c>
      <c r="C246" s="104" t="inlineStr">
        <is>
          <t>HC-075</t>
        </is>
      </c>
      <c r="D246" s="104" t="inlineStr">
        <is>
          <t>Sud-Est</t>
        </is>
      </c>
      <c r="E246" s="104" t="inlineStr">
        <is>
          <t>Drive</t>
        </is>
      </c>
      <c r="F246" s="104" t="n">
        <v>29</v>
      </c>
      <c r="G246" s="159" t="n">
        <v>1658</v>
      </c>
      <c r="H246" s="159" t="n">
        <v>4207</v>
      </c>
      <c r="I246" s="160" t="n">
        <v>22643.68</v>
      </c>
      <c r="J246" s="160" t="n">
        <v>697.11</v>
      </c>
      <c r="K246" s="160" t="n">
        <v>21946.57</v>
      </c>
      <c r="L246" s="160" t="n">
        <v>6566.68</v>
      </c>
    </row>
    <row r="247">
      <c r="A247" s="176" t="n">
        <v>45536</v>
      </c>
      <c r="B247" s="104" t="inlineStr">
        <is>
          <t>2024/25</t>
        </is>
      </c>
      <c r="C247" s="104" t="inlineStr">
        <is>
          <t>HC-075</t>
        </is>
      </c>
      <c r="D247" s="104" t="inlineStr">
        <is>
          <t>Sud-Est</t>
        </is>
      </c>
      <c r="E247" s="104" t="inlineStr">
        <is>
          <t>Livraison</t>
        </is>
      </c>
      <c r="F247" s="104" t="n">
        <v>30</v>
      </c>
      <c r="G247" s="159" t="n">
        <v>1115</v>
      </c>
      <c r="H247" s="159" t="n">
        <v>3017</v>
      </c>
      <c r="I247" s="160" t="n">
        <v>18143.93</v>
      </c>
      <c r="J247" s="160" t="n">
        <v>1056.21</v>
      </c>
      <c r="K247" s="160" t="n">
        <v>17087.72</v>
      </c>
      <c r="L247" s="160" t="n">
        <v>5336.57</v>
      </c>
    </row>
    <row r="248">
      <c r="A248" s="176" t="n">
        <v>45536</v>
      </c>
      <c r="B248" s="104" t="inlineStr">
        <is>
          <t>2024/25</t>
        </is>
      </c>
      <c r="C248" s="104" t="inlineStr">
        <is>
          <t>HC-075</t>
        </is>
      </c>
      <c r="D248" s="104" t="inlineStr">
        <is>
          <t>Sud-Est</t>
        </is>
      </c>
      <c r="E248" s="104" t="inlineStr">
        <is>
          <t>Sur place</t>
        </is>
      </c>
      <c r="F248" s="104" t="n">
        <v>30</v>
      </c>
      <c r="G248" s="159" t="n">
        <v>4477</v>
      </c>
      <c r="H248" s="159" t="n">
        <v>11708</v>
      </c>
      <c r="I248" s="160" t="n">
        <v>57597.52</v>
      </c>
      <c r="J248" s="160" t="n">
        <v>1726.42</v>
      </c>
      <c r="K248" s="160" t="n">
        <v>55871.1</v>
      </c>
      <c r="L248" s="160" t="n">
        <v>16622.76</v>
      </c>
    </row>
    <row r="249">
      <c r="A249" s="176" t="n">
        <v>45536</v>
      </c>
      <c r="B249" s="104" t="inlineStr">
        <is>
          <t>2024/25</t>
        </is>
      </c>
      <c r="C249" s="104" t="inlineStr">
        <is>
          <t>HC-075</t>
        </is>
      </c>
      <c r="D249" s="104" t="inlineStr">
        <is>
          <t>Sud-Est</t>
        </is>
      </c>
      <c r="E249" s="104" t="inlineStr">
        <is>
          <t>À emporter</t>
        </is>
      </c>
      <c r="F249" s="104" t="n">
        <v>30</v>
      </c>
      <c r="G249" s="159" t="n">
        <v>3275</v>
      </c>
      <c r="H249" s="159" t="n">
        <v>8341</v>
      </c>
      <c r="I249" s="160" t="n">
        <v>38787.63</v>
      </c>
      <c r="J249" s="160" t="n">
        <v>1211.75</v>
      </c>
      <c r="K249" s="160" t="n">
        <v>37575.88</v>
      </c>
      <c r="L249" s="160" t="n">
        <v>11303.94</v>
      </c>
    </row>
    <row r="250">
      <c r="A250" s="176" t="n">
        <v>45536</v>
      </c>
      <c r="B250" s="104" t="inlineStr">
        <is>
          <t>2024/25</t>
        </is>
      </c>
      <c r="C250" s="104" t="inlineStr">
        <is>
          <t>HC-076</t>
        </is>
      </c>
      <c r="D250" s="104" t="inlineStr">
        <is>
          <t>Sud-Ouest</t>
        </is>
      </c>
      <c r="E250" s="104" t="inlineStr">
        <is>
          <t>Drive</t>
        </is>
      </c>
      <c r="F250" s="104" t="n">
        <v>30</v>
      </c>
      <c r="G250" s="159" t="n">
        <v>1289</v>
      </c>
      <c r="H250" s="159" t="n">
        <v>3338</v>
      </c>
      <c r="I250" s="160" t="n">
        <v>17648.02</v>
      </c>
      <c r="J250" s="160" t="n">
        <v>492.53</v>
      </c>
      <c r="K250" s="160" t="n">
        <v>17155.49</v>
      </c>
      <c r="L250" s="160" t="n">
        <v>5077.64</v>
      </c>
    </row>
    <row r="251">
      <c r="A251" s="176" t="n">
        <v>45536</v>
      </c>
      <c r="B251" s="104" t="inlineStr">
        <is>
          <t>2024/25</t>
        </is>
      </c>
      <c r="C251" s="104" t="inlineStr">
        <is>
          <t>HC-076</t>
        </is>
      </c>
      <c r="D251" s="104" t="inlineStr">
        <is>
          <t>Sud-Ouest</t>
        </is>
      </c>
      <c r="E251" s="104" t="inlineStr">
        <is>
          <t>Livraison</t>
        </is>
      </c>
      <c r="F251" s="104" t="n">
        <v>29</v>
      </c>
      <c r="G251" s="159" t="n">
        <v>908</v>
      </c>
      <c r="H251" s="159" t="n">
        <v>2348</v>
      </c>
      <c r="I251" s="160" t="n">
        <v>14500.6</v>
      </c>
      <c r="J251" s="160" t="n">
        <v>848.74</v>
      </c>
      <c r="K251" s="160" t="n">
        <v>13651.86</v>
      </c>
      <c r="L251" s="160" t="n">
        <v>4228.66</v>
      </c>
    </row>
    <row r="252">
      <c r="A252" s="176" t="n">
        <v>45536</v>
      </c>
      <c r="B252" s="104" t="inlineStr">
        <is>
          <t>2024/25</t>
        </is>
      </c>
      <c r="C252" s="104" t="inlineStr">
        <is>
          <t>HC-076</t>
        </is>
      </c>
      <c r="D252" s="104" t="inlineStr">
        <is>
          <t>Sud-Ouest</t>
        </is>
      </c>
      <c r="E252" s="104" t="inlineStr">
        <is>
          <t>Sur place</t>
        </is>
      </c>
      <c r="F252" s="104" t="n">
        <v>28</v>
      </c>
      <c r="G252" s="159" t="n">
        <v>3059</v>
      </c>
      <c r="H252" s="159" t="n">
        <v>7811</v>
      </c>
      <c r="I252" s="160" t="n">
        <v>39335.88</v>
      </c>
      <c r="J252" s="160" t="n">
        <v>1184.91</v>
      </c>
      <c r="K252" s="160" t="n">
        <v>38150.97</v>
      </c>
      <c r="L252" s="160" t="n">
        <v>11367.18</v>
      </c>
    </row>
    <row r="253">
      <c r="A253" s="176" t="n">
        <v>45536</v>
      </c>
      <c r="B253" s="104" t="inlineStr">
        <is>
          <t>2024/25</t>
        </is>
      </c>
      <c r="C253" s="104" t="inlineStr">
        <is>
          <t>HC-076</t>
        </is>
      </c>
      <c r="D253" s="104" t="inlineStr">
        <is>
          <t>Sud-Ouest</t>
        </is>
      </c>
      <c r="E253" s="104" t="inlineStr">
        <is>
          <t>À emporter</t>
        </is>
      </c>
      <c r="F253" s="104" t="n">
        <v>30</v>
      </c>
      <c r="G253" s="159" t="n">
        <v>2408</v>
      </c>
      <c r="H253" s="159" t="n">
        <v>6256</v>
      </c>
      <c r="I253" s="160" t="n">
        <v>28207.05</v>
      </c>
      <c r="J253" s="160" t="n">
        <v>913.63</v>
      </c>
      <c r="K253" s="160" t="n">
        <v>27293.42</v>
      </c>
      <c r="L253" s="160" t="n">
        <v>8135.55</v>
      </c>
    </row>
    <row r="254">
      <c r="A254" s="176" t="n">
        <v>45536</v>
      </c>
      <c r="B254" s="104" t="inlineStr">
        <is>
          <t>2024/25</t>
        </is>
      </c>
      <c r="C254" s="104" t="inlineStr">
        <is>
          <t>HC-077</t>
        </is>
      </c>
      <c r="D254" s="104" t="inlineStr">
        <is>
          <t>Île-de-France</t>
        </is>
      </c>
      <c r="E254" s="104" t="inlineStr">
        <is>
          <t>Drive</t>
        </is>
      </c>
      <c r="F254" s="104" t="n">
        <v>30</v>
      </c>
      <c r="G254" s="159" t="n">
        <v>1317</v>
      </c>
      <c r="H254" s="159" t="n">
        <v>3349</v>
      </c>
      <c r="I254" s="160" t="n">
        <v>18182.25</v>
      </c>
      <c r="J254" s="160" t="n">
        <v>559.8200000000001</v>
      </c>
      <c r="K254" s="160" t="n">
        <v>17622.43</v>
      </c>
      <c r="L254" s="160" t="n">
        <v>5220.35</v>
      </c>
    </row>
    <row r="255">
      <c r="A255" s="176" t="n">
        <v>45536</v>
      </c>
      <c r="B255" s="104" t="inlineStr">
        <is>
          <t>2024/25</t>
        </is>
      </c>
      <c r="C255" s="104" t="inlineStr">
        <is>
          <t>HC-077</t>
        </is>
      </c>
      <c r="D255" s="104" t="inlineStr">
        <is>
          <t>Île-de-France</t>
        </is>
      </c>
      <c r="E255" s="104" t="inlineStr">
        <is>
          <t>Livraison</t>
        </is>
      </c>
      <c r="F255" s="104" t="n">
        <v>30</v>
      </c>
      <c r="G255" s="159" t="n">
        <v>891</v>
      </c>
      <c r="H255" s="159" t="n">
        <v>2316</v>
      </c>
      <c r="I255" s="160" t="n">
        <v>14615.11</v>
      </c>
      <c r="J255" s="160" t="n">
        <v>863.83</v>
      </c>
      <c r="K255" s="160" t="n">
        <v>13751.28</v>
      </c>
      <c r="L255" s="160" t="n">
        <v>4223.9</v>
      </c>
    </row>
    <row r="256">
      <c r="A256" s="176" t="n">
        <v>45536</v>
      </c>
      <c r="B256" s="104" t="inlineStr">
        <is>
          <t>2024/25</t>
        </is>
      </c>
      <c r="C256" s="104" t="inlineStr">
        <is>
          <t>HC-077</t>
        </is>
      </c>
      <c r="D256" s="104" t="inlineStr">
        <is>
          <t>Île-de-France</t>
        </is>
      </c>
      <c r="E256" s="104" t="inlineStr">
        <is>
          <t>Sur place</t>
        </is>
      </c>
      <c r="F256" s="104" t="n">
        <v>30</v>
      </c>
      <c r="G256" s="159" t="n">
        <v>3420</v>
      </c>
      <c r="H256" s="159" t="n">
        <v>8709</v>
      </c>
      <c r="I256" s="160" t="n">
        <v>44054.89</v>
      </c>
      <c r="J256" s="160" t="n">
        <v>1316.92</v>
      </c>
      <c r="K256" s="160" t="n">
        <v>42737.97</v>
      </c>
      <c r="L256" s="160" t="n">
        <v>12736.42</v>
      </c>
    </row>
    <row r="257">
      <c r="A257" s="176" t="n">
        <v>45536</v>
      </c>
      <c r="B257" s="104" t="inlineStr">
        <is>
          <t>2024/25</t>
        </is>
      </c>
      <c r="C257" s="104" t="inlineStr">
        <is>
          <t>HC-077</t>
        </is>
      </c>
      <c r="D257" s="104" t="inlineStr">
        <is>
          <t>Île-de-France</t>
        </is>
      </c>
      <c r="E257" s="104" t="inlineStr">
        <is>
          <t>À emporter</t>
        </is>
      </c>
      <c r="F257" s="104" t="n">
        <v>29</v>
      </c>
      <c r="G257" s="159" t="n">
        <v>2478</v>
      </c>
      <c r="H257" s="159" t="n">
        <v>6335</v>
      </c>
      <c r="I257" s="160" t="n">
        <v>29032.73</v>
      </c>
      <c r="J257" s="160" t="n">
        <v>739.11</v>
      </c>
      <c r="K257" s="160" t="n">
        <v>28293.62</v>
      </c>
      <c r="L257" s="160" t="n">
        <v>8417.49</v>
      </c>
    </row>
    <row r="258">
      <c r="A258" s="176" t="n">
        <v>45536</v>
      </c>
      <c r="B258" s="104" t="inlineStr">
        <is>
          <t>2024/25</t>
        </is>
      </c>
      <c r="C258" s="104" t="inlineStr">
        <is>
          <t>HC-079</t>
        </is>
      </c>
      <c r="D258" s="104" t="inlineStr">
        <is>
          <t>Sud-Est</t>
        </is>
      </c>
      <c r="E258" s="104" t="inlineStr">
        <is>
          <t>Drive</t>
        </is>
      </c>
      <c r="F258" s="104" t="n">
        <v>30</v>
      </c>
      <c r="G258" s="159" t="n">
        <v>1379</v>
      </c>
      <c r="H258" s="159" t="n">
        <v>3453</v>
      </c>
      <c r="I258" s="160" t="n">
        <v>19008.25</v>
      </c>
      <c r="J258" s="160" t="n">
        <v>598.87</v>
      </c>
      <c r="K258" s="160" t="n">
        <v>18409.38</v>
      </c>
      <c r="L258" s="160" t="n">
        <v>5512.69</v>
      </c>
    </row>
    <row r="259">
      <c r="A259" s="176" t="n">
        <v>45536</v>
      </c>
      <c r="B259" s="104" t="inlineStr">
        <is>
          <t>2024/25</t>
        </is>
      </c>
      <c r="C259" s="104" t="inlineStr">
        <is>
          <t>HC-079</t>
        </is>
      </c>
      <c r="D259" s="104" t="inlineStr">
        <is>
          <t>Sud-Est</t>
        </is>
      </c>
      <c r="E259" s="104" t="inlineStr">
        <is>
          <t>Livraison</t>
        </is>
      </c>
      <c r="F259" s="104" t="n">
        <v>30</v>
      </c>
      <c r="G259" s="159" t="n">
        <v>998</v>
      </c>
      <c r="H259" s="159" t="n">
        <v>2499</v>
      </c>
      <c r="I259" s="160" t="n">
        <v>16186.59</v>
      </c>
      <c r="J259" s="160" t="n">
        <v>922.62</v>
      </c>
      <c r="K259" s="160" t="n">
        <v>15263.97</v>
      </c>
      <c r="L259" s="160" t="n">
        <v>4681.46</v>
      </c>
    </row>
    <row r="260">
      <c r="A260" s="176" t="n">
        <v>45536</v>
      </c>
      <c r="B260" s="104" t="inlineStr">
        <is>
          <t>2024/25</t>
        </is>
      </c>
      <c r="C260" s="104" t="inlineStr">
        <is>
          <t>HC-079</t>
        </is>
      </c>
      <c r="D260" s="104" t="inlineStr">
        <is>
          <t>Sud-Est</t>
        </is>
      </c>
      <c r="E260" s="104" t="inlineStr">
        <is>
          <t>Sur place</t>
        </is>
      </c>
      <c r="F260" s="104" t="n">
        <v>29</v>
      </c>
      <c r="G260" s="159" t="n">
        <v>3505</v>
      </c>
      <c r="H260" s="159" t="n">
        <v>8883</v>
      </c>
      <c r="I260" s="160" t="n">
        <v>45537.71</v>
      </c>
      <c r="J260" s="160" t="n">
        <v>1343.79</v>
      </c>
      <c r="K260" s="160" t="n">
        <v>44193.92</v>
      </c>
      <c r="L260" s="160" t="n">
        <v>13227.37</v>
      </c>
    </row>
    <row r="261">
      <c r="A261" s="176" t="n">
        <v>45536</v>
      </c>
      <c r="B261" s="104" t="inlineStr">
        <is>
          <t>2024/25</t>
        </is>
      </c>
      <c r="C261" s="104" t="inlineStr">
        <is>
          <t>HC-079</t>
        </is>
      </c>
      <c r="D261" s="104" t="inlineStr">
        <is>
          <t>Sud-Est</t>
        </is>
      </c>
      <c r="E261" s="104" t="inlineStr">
        <is>
          <t>À emporter</t>
        </is>
      </c>
      <c r="F261" s="104" t="n">
        <v>30</v>
      </c>
      <c r="G261" s="159" t="n">
        <v>2638</v>
      </c>
      <c r="H261" s="159" t="n">
        <v>6698</v>
      </c>
      <c r="I261" s="160" t="n">
        <v>31347.6</v>
      </c>
      <c r="J261" s="160" t="n">
        <v>889.23</v>
      </c>
      <c r="K261" s="160" t="n">
        <v>30458.37</v>
      </c>
      <c r="L261" s="160" t="n">
        <v>9087.07</v>
      </c>
    </row>
    <row r="262">
      <c r="A262" s="176" t="n">
        <v>45536</v>
      </c>
      <c r="B262" s="104" t="inlineStr">
        <is>
          <t>2024/25</t>
        </is>
      </c>
      <c r="C262" s="104" t="inlineStr">
        <is>
          <t>HC-080</t>
        </is>
      </c>
      <c r="D262" s="104" t="inlineStr">
        <is>
          <t>Sud-Ouest</t>
        </is>
      </c>
      <c r="E262" s="104" t="inlineStr">
        <is>
          <t>Livraison</t>
        </is>
      </c>
      <c r="F262" s="104" t="n">
        <v>30</v>
      </c>
      <c r="G262" s="159" t="n">
        <v>732</v>
      </c>
      <c r="H262" s="159" t="n">
        <v>1896</v>
      </c>
      <c r="I262" s="160" t="n">
        <v>12102.02</v>
      </c>
      <c r="J262" s="160" t="n">
        <v>707.48</v>
      </c>
      <c r="K262" s="160" t="n">
        <v>11394.54</v>
      </c>
      <c r="L262" s="160" t="n">
        <v>3536.72</v>
      </c>
    </row>
    <row r="263">
      <c r="A263" s="176" t="n">
        <v>45536</v>
      </c>
      <c r="B263" s="104" t="inlineStr">
        <is>
          <t>2024/25</t>
        </is>
      </c>
      <c r="C263" s="104" t="inlineStr">
        <is>
          <t>HC-080</t>
        </is>
      </c>
      <c r="D263" s="104" t="inlineStr">
        <is>
          <t>Sud-Ouest</t>
        </is>
      </c>
      <c r="E263" s="104" t="inlineStr">
        <is>
          <t>Sur place</t>
        </is>
      </c>
      <c r="F263" s="104" t="n">
        <v>30</v>
      </c>
      <c r="G263" s="159" t="n">
        <v>2887</v>
      </c>
      <c r="H263" s="159" t="n">
        <v>7302</v>
      </c>
      <c r="I263" s="160" t="n">
        <v>37163.93</v>
      </c>
      <c r="J263" s="160" t="n">
        <v>1053.85</v>
      </c>
      <c r="K263" s="160" t="n">
        <v>36110.08</v>
      </c>
      <c r="L263" s="160" t="n">
        <v>10765.96</v>
      </c>
    </row>
    <row r="264">
      <c r="A264" s="176" t="n">
        <v>45536</v>
      </c>
      <c r="B264" s="104" t="inlineStr">
        <is>
          <t>2024/25</t>
        </is>
      </c>
      <c r="C264" s="104" t="inlineStr">
        <is>
          <t>HC-080</t>
        </is>
      </c>
      <c r="D264" s="104" t="inlineStr">
        <is>
          <t>Sud-Ouest</t>
        </is>
      </c>
      <c r="E264" s="104" t="inlineStr">
        <is>
          <t>À emporter</t>
        </is>
      </c>
      <c r="F264" s="104" t="n">
        <v>30</v>
      </c>
      <c r="G264" s="159" t="n">
        <v>2121</v>
      </c>
      <c r="H264" s="159" t="n">
        <v>5579</v>
      </c>
      <c r="I264" s="160" t="n">
        <v>25269.55</v>
      </c>
      <c r="J264" s="160" t="n">
        <v>836</v>
      </c>
      <c r="K264" s="160" t="n">
        <v>24433.55</v>
      </c>
      <c r="L264" s="160" t="n">
        <v>7288.66</v>
      </c>
    </row>
    <row r="265">
      <c r="A265" s="176" t="n">
        <v>45536</v>
      </c>
      <c r="B265" s="104" t="inlineStr">
        <is>
          <t>2024/25</t>
        </is>
      </c>
      <c r="C265" s="104" t="inlineStr">
        <is>
          <t>HC-081</t>
        </is>
      </c>
      <c r="D265" s="104" t="inlineStr">
        <is>
          <t>Île-de-France</t>
        </is>
      </c>
      <c r="E265" s="104" t="inlineStr">
        <is>
          <t>Livraison</t>
        </is>
      </c>
      <c r="F265" s="104" t="n">
        <v>30</v>
      </c>
      <c r="G265" s="159" t="n">
        <v>1219</v>
      </c>
      <c r="H265" s="159" t="n">
        <v>3127</v>
      </c>
      <c r="I265" s="160" t="n">
        <v>20240.6</v>
      </c>
      <c r="J265" s="160" t="n">
        <v>1183.29</v>
      </c>
      <c r="K265" s="160" t="n">
        <v>19057.31</v>
      </c>
      <c r="L265" s="160" t="n">
        <v>5979.36</v>
      </c>
    </row>
    <row r="266">
      <c r="A266" s="176" t="n">
        <v>45536</v>
      </c>
      <c r="B266" s="104" t="inlineStr">
        <is>
          <t>2024/25</t>
        </is>
      </c>
      <c r="C266" s="104" t="inlineStr">
        <is>
          <t>HC-081</t>
        </is>
      </c>
      <c r="D266" s="104" t="inlineStr">
        <is>
          <t>Île-de-France</t>
        </is>
      </c>
      <c r="E266" s="104" t="inlineStr">
        <is>
          <t>Sur place</t>
        </is>
      </c>
      <c r="F266" s="104" t="n">
        <v>30</v>
      </c>
      <c r="G266" s="159" t="n">
        <v>4839</v>
      </c>
      <c r="H266" s="159" t="n">
        <v>12712</v>
      </c>
      <c r="I266" s="160" t="n">
        <v>62141.79</v>
      </c>
      <c r="J266" s="160" t="n">
        <v>1829.74</v>
      </c>
      <c r="K266" s="160" t="n">
        <v>60312.05</v>
      </c>
      <c r="L266" s="160" t="n">
        <v>17987.62</v>
      </c>
    </row>
    <row r="267">
      <c r="A267" s="176" t="n">
        <v>45536</v>
      </c>
      <c r="B267" s="104" t="inlineStr">
        <is>
          <t>2024/25</t>
        </is>
      </c>
      <c r="C267" s="104" t="inlineStr">
        <is>
          <t>HC-081</t>
        </is>
      </c>
      <c r="D267" s="104" t="inlineStr">
        <is>
          <t>Île-de-France</t>
        </is>
      </c>
      <c r="E267" s="104" t="inlineStr">
        <is>
          <t>À emporter</t>
        </is>
      </c>
      <c r="F267" s="104" t="n">
        <v>29</v>
      </c>
      <c r="G267" s="159" t="n">
        <v>3457</v>
      </c>
      <c r="H267" s="159" t="n">
        <v>8960</v>
      </c>
      <c r="I267" s="160" t="n">
        <v>40709.25</v>
      </c>
      <c r="J267" s="160" t="n">
        <v>1262.39</v>
      </c>
      <c r="K267" s="160" t="n">
        <v>39446.86</v>
      </c>
      <c r="L267" s="160" t="n">
        <v>11838.16</v>
      </c>
    </row>
    <row r="268">
      <c r="A268" s="176" t="n">
        <v>45536</v>
      </c>
      <c r="B268" s="104" t="inlineStr">
        <is>
          <t>2024/25</t>
        </is>
      </c>
      <c r="C268" s="104" t="inlineStr">
        <is>
          <t>HC-082</t>
        </is>
      </c>
      <c r="D268" s="104" t="inlineStr">
        <is>
          <t>Nord-Ouest</t>
        </is>
      </c>
      <c r="E268" s="104" t="inlineStr">
        <is>
          <t>Livraison</t>
        </is>
      </c>
      <c r="F268" s="104" t="n">
        <v>29</v>
      </c>
      <c r="G268" s="159" t="n">
        <v>1131</v>
      </c>
      <c r="H268" s="159" t="n">
        <v>2946</v>
      </c>
      <c r="I268" s="160" t="n">
        <v>17530.13</v>
      </c>
      <c r="J268" s="160" t="n">
        <v>1008.53</v>
      </c>
      <c r="K268" s="160" t="n">
        <v>16521.6</v>
      </c>
      <c r="L268" s="160" t="n">
        <v>5044.19</v>
      </c>
    </row>
    <row r="269">
      <c r="A269" s="176" t="n">
        <v>45536</v>
      </c>
      <c r="B269" s="104" t="inlineStr">
        <is>
          <t>2024/25</t>
        </is>
      </c>
      <c r="C269" s="104" t="inlineStr">
        <is>
          <t>HC-082</t>
        </is>
      </c>
      <c r="D269" s="104" t="inlineStr">
        <is>
          <t>Nord-Ouest</t>
        </is>
      </c>
      <c r="E269" s="104" t="inlineStr">
        <is>
          <t>Sur place</t>
        </is>
      </c>
      <c r="F269" s="104" t="n">
        <v>28</v>
      </c>
      <c r="G269" s="159" t="n">
        <v>3397</v>
      </c>
      <c r="H269" s="159" t="n">
        <v>8800</v>
      </c>
      <c r="I269" s="160" t="n">
        <v>43657.41</v>
      </c>
      <c r="J269" s="160" t="n">
        <v>1404.77</v>
      </c>
      <c r="K269" s="160" t="n">
        <v>42252.64</v>
      </c>
      <c r="L269" s="160" t="n">
        <v>12658.79</v>
      </c>
    </row>
    <row r="270">
      <c r="A270" s="176" t="n">
        <v>45536</v>
      </c>
      <c r="B270" s="104" t="inlineStr">
        <is>
          <t>2024/25</t>
        </is>
      </c>
      <c r="C270" s="104" t="inlineStr">
        <is>
          <t>HC-082</t>
        </is>
      </c>
      <c r="D270" s="104" t="inlineStr">
        <is>
          <t>Nord-Ouest</t>
        </is>
      </c>
      <c r="E270" s="104" t="inlineStr">
        <is>
          <t>À emporter</t>
        </is>
      </c>
      <c r="F270" s="104" t="n">
        <v>29</v>
      </c>
      <c r="G270" s="159" t="n">
        <v>2606</v>
      </c>
      <c r="H270" s="159" t="n">
        <v>6659</v>
      </c>
      <c r="I270" s="160" t="n">
        <v>31078.28</v>
      </c>
      <c r="J270" s="160" t="n">
        <v>906.9400000000001</v>
      </c>
      <c r="K270" s="160" t="n">
        <v>30171.34</v>
      </c>
      <c r="L270" s="160" t="n">
        <v>8932.51</v>
      </c>
    </row>
    <row r="271">
      <c r="A271" s="176" t="n">
        <v>45536</v>
      </c>
      <c r="B271" s="104" t="inlineStr">
        <is>
          <t>2024/25</t>
        </is>
      </c>
      <c r="C271" s="104" t="inlineStr">
        <is>
          <t>HC-083</t>
        </is>
      </c>
      <c r="D271" s="104" t="inlineStr">
        <is>
          <t>Sud-Est</t>
        </is>
      </c>
      <c r="E271" s="104" t="inlineStr">
        <is>
          <t>Livraison</t>
        </is>
      </c>
      <c r="F271" s="104" t="n">
        <v>30</v>
      </c>
      <c r="G271" s="159" t="n">
        <v>961</v>
      </c>
      <c r="H271" s="159" t="n">
        <v>2395</v>
      </c>
      <c r="I271" s="160" t="n">
        <v>15397.75</v>
      </c>
      <c r="J271" s="160" t="n">
        <v>895.3200000000001</v>
      </c>
      <c r="K271" s="160" t="n">
        <v>14502.43</v>
      </c>
      <c r="L271" s="160" t="n">
        <v>4459.85</v>
      </c>
    </row>
    <row r="272">
      <c r="A272" s="176" t="n">
        <v>45536</v>
      </c>
      <c r="B272" s="104" t="inlineStr">
        <is>
          <t>2024/25</t>
        </is>
      </c>
      <c r="C272" s="104" t="inlineStr">
        <is>
          <t>HC-083</t>
        </is>
      </c>
      <c r="D272" s="104" t="inlineStr">
        <is>
          <t>Sud-Est</t>
        </is>
      </c>
      <c r="E272" s="104" t="inlineStr">
        <is>
          <t>Sur place</t>
        </is>
      </c>
      <c r="F272" s="104" t="n">
        <v>30</v>
      </c>
      <c r="G272" s="159" t="n">
        <v>3401</v>
      </c>
      <c r="H272" s="159" t="n">
        <v>8532</v>
      </c>
      <c r="I272" s="160" t="n">
        <v>43891.81</v>
      </c>
      <c r="J272" s="160" t="n">
        <v>1317.96</v>
      </c>
      <c r="K272" s="160" t="n">
        <v>42573.85</v>
      </c>
      <c r="L272" s="160" t="n">
        <v>12711.64</v>
      </c>
    </row>
    <row r="273">
      <c r="A273" s="176" t="n">
        <v>45536</v>
      </c>
      <c r="B273" s="104" t="inlineStr">
        <is>
          <t>2024/25</t>
        </is>
      </c>
      <c r="C273" s="104" t="inlineStr">
        <is>
          <t>HC-083</t>
        </is>
      </c>
      <c r="D273" s="104" t="inlineStr">
        <is>
          <t>Sud-Est</t>
        </is>
      </c>
      <c r="E273" s="104" t="inlineStr">
        <is>
          <t>À emporter</t>
        </is>
      </c>
      <c r="F273" s="104" t="n">
        <v>29</v>
      </c>
      <c r="G273" s="159" t="n">
        <v>2407</v>
      </c>
      <c r="H273" s="159" t="n">
        <v>5977</v>
      </c>
      <c r="I273" s="160" t="n">
        <v>28616.45</v>
      </c>
      <c r="J273" s="160" t="n">
        <v>939.6</v>
      </c>
      <c r="K273" s="160" t="n">
        <v>27676.85</v>
      </c>
      <c r="L273" s="160" t="n">
        <v>8323.66</v>
      </c>
    </row>
    <row r="274">
      <c r="A274" s="176" t="n">
        <v>45536</v>
      </c>
      <c r="B274" s="104" t="inlineStr">
        <is>
          <t>2024/25</t>
        </is>
      </c>
      <c r="C274" s="104" t="inlineStr">
        <is>
          <t>HC-084</t>
        </is>
      </c>
      <c r="D274" s="104" t="inlineStr">
        <is>
          <t>Sud-Ouest</t>
        </is>
      </c>
      <c r="E274" s="104" t="inlineStr">
        <is>
          <t>Drive</t>
        </is>
      </c>
      <c r="F274" s="104" t="n">
        <v>30</v>
      </c>
      <c r="G274" s="159" t="n">
        <v>961</v>
      </c>
      <c r="H274" s="159" t="n">
        <v>2472</v>
      </c>
      <c r="I274" s="160" t="n">
        <v>13285.82</v>
      </c>
      <c r="J274" s="160" t="n">
        <v>377.72</v>
      </c>
      <c r="K274" s="160" t="n">
        <v>12908.1</v>
      </c>
      <c r="L274" s="160" t="n">
        <v>3895.32</v>
      </c>
    </row>
    <row r="275">
      <c r="A275" s="176" t="n">
        <v>45536</v>
      </c>
      <c r="B275" s="104" t="inlineStr">
        <is>
          <t>2024/25</t>
        </is>
      </c>
      <c r="C275" s="104" t="inlineStr">
        <is>
          <t>HC-084</t>
        </is>
      </c>
      <c r="D275" s="104" t="inlineStr">
        <is>
          <t>Sud-Ouest</t>
        </is>
      </c>
      <c r="E275" s="104" t="inlineStr">
        <is>
          <t>Livraison</t>
        </is>
      </c>
      <c r="F275" s="104" t="n">
        <v>29</v>
      </c>
      <c r="G275" s="159" t="n">
        <v>622</v>
      </c>
      <c r="H275" s="159" t="n">
        <v>1604</v>
      </c>
      <c r="I275" s="160" t="n">
        <v>10218.69</v>
      </c>
      <c r="J275" s="160" t="n">
        <v>639.35</v>
      </c>
      <c r="K275" s="160" t="n">
        <v>9579.34</v>
      </c>
      <c r="L275" s="160" t="n">
        <v>2979.78</v>
      </c>
    </row>
    <row r="276">
      <c r="A276" s="176" t="n">
        <v>45536</v>
      </c>
      <c r="B276" s="104" t="inlineStr">
        <is>
          <t>2024/25</t>
        </is>
      </c>
      <c r="C276" s="104" t="inlineStr">
        <is>
          <t>HC-084</t>
        </is>
      </c>
      <c r="D276" s="104" t="inlineStr">
        <is>
          <t>Sud-Ouest</t>
        </is>
      </c>
      <c r="E276" s="104" t="inlineStr">
        <is>
          <t>Sur place</t>
        </is>
      </c>
      <c r="F276" s="104" t="n">
        <v>30</v>
      </c>
      <c r="G276" s="159" t="n">
        <v>2553</v>
      </c>
      <c r="H276" s="159" t="n">
        <v>6747</v>
      </c>
      <c r="I276" s="160" t="n">
        <v>32832.35</v>
      </c>
      <c r="J276" s="160" t="n">
        <v>1048.66</v>
      </c>
      <c r="K276" s="160" t="n">
        <v>31783.69</v>
      </c>
      <c r="L276" s="160" t="n">
        <v>9501.73</v>
      </c>
    </row>
    <row r="277">
      <c r="A277" s="176" t="n">
        <v>45536</v>
      </c>
      <c r="B277" s="104" t="inlineStr">
        <is>
          <t>2024/25</t>
        </is>
      </c>
      <c r="C277" s="104" t="inlineStr">
        <is>
          <t>HC-084</t>
        </is>
      </c>
      <c r="D277" s="104" t="inlineStr">
        <is>
          <t>Sud-Ouest</t>
        </is>
      </c>
      <c r="E277" s="104" t="inlineStr">
        <is>
          <t>À emporter</t>
        </is>
      </c>
      <c r="F277" s="104" t="n">
        <v>30</v>
      </c>
      <c r="G277" s="159" t="n">
        <v>1907</v>
      </c>
      <c r="H277" s="159" t="n">
        <v>4898</v>
      </c>
      <c r="I277" s="160" t="n">
        <v>22694.67</v>
      </c>
      <c r="J277" s="160" t="n">
        <v>737.27</v>
      </c>
      <c r="K277" s="160" t="n">
        <v>21957.4</v>
      </c>
      <c r="L277" s="160" t="n">
        <v>6489.08</v>
      </c>
    </row>
    <row r="278">
      <c r="A278" s="176" t="n">
        <v>45536</v>
      </c>
      <c r="B278" s="104" t="inlineStr">
        <is>
          <t>2024/25</t>
        </is>
      </c>
      <c r="C278" s="104" t="inlineStr">
        <is>
          <t>HC-085</t>
        </is>
      </c>
      <c r="D278" s="104" t="inlineStr">
        <is>
          <t>Île-de-France</t>
        </is>
      </c>
      <c r="E278" s="104" t="inlineStr">
        <is>
          <t>Livraison</t>
        </is>
      </c>
      <c r="F278" s="104" t="n">
        <v>30</v>
      </c>
      <c r="G278" s="159" t="n">
        <v>1129</v>
      </c>
      <c r="H278" s="159" t="n">
        <v>2858</v>
      </c>
      <c r="I278" s="160" t="n">
        <v>18499.17</v>
      </c>
      <c r="J278" s="160" t="n">
        <v>1120.09</v>
      </c>
      <c r="K278" s="160" t="n">
        <v>17379.08</v>
      </c>
      <c r="L278" s="160" t="n">
        <v>5380.5</v>
      </c>
    </row>
    <row r="279">
      <c r="A279" s="176" t="n">
        <v>45536</v>
      </c>
      <c r="B279" s="104" t="inlineStr">
        <is>
          <t>2024/25</t>
        </is>
      </c>
      <c r="C279" s="104" t="inlineStr">
        <is>
          <t>HC-085</t>
        </is>
      </c>
      <c r="D279" s="104" t="inlineStr">
        <is>
          <t>Île-de-France</t>
        </is>
      </c>
      <c r="E279" s="104" t="inlineStr">
        <is>
          <t>Sur place</t>
        </is>
      </c>
      <c r="F279" s="104" t="n">
        <v>30</v>
      </c>
      <c r="G279" s="159" t="n">
        <v>4475</v>
      </c>
      <c r="H279" s="159" t="n">
        <v>11402</v>
      </c>
      <c r="I279" s="160" t="n">
        <v>57987.77</v>
      </c>
      <c r="J279" s="160" t="n">
        <v>1728.18</v>
      </c>
      <c r="K279" s="160" t="n">
        <v>56259.59</v>
      </c>
      <c r="L279" s="160" t="n">
        <v>16805.18</v>
      </c>
    </row>
    <row r="280">
      <c r="A280" s="176" t="n">
        <v>45536</v>
      </c>
      <c r="B280" s="104" t="inlineStr">
        <is>
          <t>2024/25</t>
        </is>
      </c>
      <c r="C280" s="104" t="inlineStr">
        <is>
          <t>HC-085</t>
        </is>
      </c>
      <c r="D280" s="104" t="inlineStr">
        <is>
          <t>Île-de-France</t>
        </is>
      </c>
      <c r="E280" s="104" t="inlineStr">
        <is>
          <t>À emporter</t>
        </is>
      </c>
      <c r="F280" s="104" t="n">
        <v>29</v>
      </c>
      <c r="G280" s="159" t="n">
        <v>3180</v>
      </c>
      <c r="H280" s="159" t="n">
        <v>8402</v>
      </c>
      <c r="I280" s="160" t="n">
        <v>37427.62</v>
      </c>
      <c r="J280" s="160" t="n">
        <v>1166.98</v>
      </c>
      <c r="K280" s="160" t="n">
        <v>36260.64</v>
      </c>
      <c r="L280" s="160" t="n">
        <v>10820.77</v>
      </c>
    </row>
    <row r="281">
      <c r="A281" s="176" t="n">
        <v>45536</v>
      </c>
      <c r="B281" s="104" t="inlineStr">
        <is>
          <t>2024/25</t>
        </is>
      </c>
      <c r="C281" s="104" t="inlineStr">
        <is>
          <t>HC-086</t>
        </is>
      </c>
      <c r="D281" s="104" t="inlineStr">
        <is>
          <t>Nord-Ouest</t>
        </is>
      </c>
      <c r="E281" s="104" t="inlineStr">
        <is>
          <t>Livraison</t>
        </is>
      </c>
      <c r="F281" s="104" t="n">
        <v>30</v>
      </c>
      <c r="G281" s="159" t="n">
        <v>868</v>
      </c>
      <c r="H281" s="159" t="n">
        <v>2196</v>
      </c>
      <c r="I281" s="160" t="n">
        <v>14353.47</v>
      </c>
      <c r="J281" s="160" t="n">
        <v>838.08</v>
      </c>
      <c r="K281" s="160" t="n">
        <v>13515.39</v>
      </c>
      <c r="L281" s="160" t="n">
        <v>4167.43</v>
      </c>
    </row>
    <row r="282">
      <c r="A282" s="176" t="n">
        <v>45536</v>
      </c>
      <c r="B282" s="104" t="inlineStr">
        <is>
          <t>2024/25</t>
        </is>
      </c>
      <c r="C282" s="104" t="inlineStr">
        <is>
          <t>HC-086</t>
        </is>
      </c>
      <c r="D282" s="104" t="inlineStr">
        <is>
          <t>Nord-Ouest</t>
        </is>
      </c>
      <c r="E282" s="104" t="inlineStr">
        <is>
          <t>Sur place</t>
        </is>
      </c>
      <c r="F282" s="104" t="n">
        <v>30</v>
      </c>
      <c r="G282" s="159" t="n">
        <v>3388</v>
      </c>
      <c r="H282" s="159" t="n">
        <v>8612</v>
      </c>
      <c r="I282" s="160" t="n">
        <v>44038.6</v>
      </c>
      <c r="J282" s="160" t="n">
        <v>1337.21</v>
      </c>
      <c r="K282" s="160" t="n">
        <v>42701.39</v>
      </c>
      <c r="L282" s="160" t="n">
        <v>12652.24</v>
      </c>
    </row>
    <row r="283">
      <c r="A283" s="176" t="n">
        <v>45536</v>
      </c>
      <c r="B283" s="104" t="inlineStr">
        <is>
          <t>2024/25</t>
        </is>
      </c>
      <c r="C283" s="104" t="inlineStr">
        <is>
          <t>HC-086</t>
        </is>
      </c>
      <c r="D283" s="104" t="inlineStr">
        <is>
          <t>Nord-Ouest</t>
        </is>
      </c>
      <c r="E283" s="104" t="inlineStr">
        <is>
          <t>À emporter</t>
        </is>
      </c>
      <c r="F283" s="104" t="n">
        <v>29</v>
      </c>
      <c r="G283" s="159" t="n">
        <v>2448</v>
      </c>
      <c r="H283" s="159" t="n">
        <v>6048</v>
      </c>
      <c r="I283" s="160" t="n">
        <v>28839.74</v>
      </c>
      <c r="J283" s="160" t="n">
        <v>864.92</v>
      </c>
      <c r="K283" s="160" t="n">
        <v>27974.82</v>
      </c>
      <c r="L283" s="160" t="n">
        <v>8357.15</v>
      </c>
    </row>
    <row r="284">
      <c r="A284" s="176" t="n">
        <v>45536</v>
      </c>
      <c r="B284" s="104" t="inlineStr">
        <is>
          <t>2024/25</t>
        </is>
      </c>
      <c r="C284" s="104" t="inlineStr">
        <is>
          <t>HC-087</t>
        </is>
      </c>
      <c r="D284" s="104" t="inlineStr">
        <is>
          <t>Sud-Est</t>
        </is>
      </c>
      <c r="E284" s="104" t="inlineStr">
        <is>
          <t>Drive</t>
        </is>
      </c>
      <c r="F284" s="104" t="n">
        <v>30</v>
      </c>
      <c r="G284" s="159" t="n">
        <v>956</v>
      </c>
      <c r="H284" s="159" t="n">
        <v>2444</v>
      </c>
      <c r="I284" s="160" t="n">
        <v>13044.54</v>
      </c>
      <c r="J284" s="160" t="n">
        <v>385.46</v>
      </c>
      <c r="K284" s="160" t="n">
        <v>12659.08</v>
      </c>
      <c r="L284" s="160" t="n">
        <v>3792.53</v>
      </c>
    </row>
    <row r="285">
      <c r="A285" s="176" t="n">
        <v>45536</v>
      </c>
      <c r="B285" s="104" t="inlineStr">
        <is>
          <t>2024/25</t>
        </is>
      </c>
      <c r="C285" s="104" t="inlineStr">
        <is>
          <t>HC-087</t>
        </is>
      </c>
      <c r="D285" s="104" t="inlineStr">
        <is>
          <t>Sud-Est</t>
        </is>
      </c>
      <c r="E285" s="104" t="inlineStr">
        <is>
          <t>Livraison</t>
        </is>
      </c>
      <c r="F285" s="104" t="n">
        <v>30</v>
      </c>
      <c r="G285" s="159" t="n">
        <v>623</v>
      </c>
      <c r="H285" s="159" t="n">
        <v>1598</v>
      </c>
      <c r="I285" s="160" t="n">
        <v>10336.72</v>
      </c>
      <c r="J285" s="160" t="n">
        <v>616.95</v>
      </c>
      <c r="K285" s="160" t="n">
        <v>9719.77</v>
      </c>
      <c r="L285" s="160" t="n">
        <v>3013.77</v>
      </c>
    </row>
    <row r="286">
      <c r="A286" s="176" t="n">
        <v>45536</v>
      </c>
      <c r="B286" s="104" t="inlineStr">
        <is>
          <t>2024/25</t>
        </is>
      </c>
      <c r="C286" s="104" t="inlineStr">
        <is>
          <t>HC-087</t>
        </is>
      </c>
      <c r="D286" s="104" t="inlineStr">
        <is>
          <t>Sud-Est</t>
        </is>
      </c>
      <c r="E286" s="104" t="inlineStr">
        <is>
          <t>Sur place</t>
        </is>
      </c>
      <c r="F286" s="104" t="n">
        <v>30</v>
      </c>
      <c r="G286" s="159" t="n">
        <v>2561</v>
      </c>
      <c r="H286" s="159" t="n">
        <v>6596</v>
      </c>
      <c r="I286" s="160" t="n">
        <v>32791.17</v>
      </c>
      <c r="J286" s="160" t="n">
        <v>1064.51</v>
      </c>
      <c r="K286" s="160" t="n">
        <v>31726.66</v>
      </c>
      <c r="L286" s="160" t="n">
        <v>9441.530000000001</v>
      </c>
    </row>
    <row r="287">
      <c r="A287" s="176" t="n">
        <v>45536</v>
      </c>
      <c r="B287" s="104" t="inlineStr">
        <is>
          <t>2024/25</t>
        </is>
      </c>
      <c r="C287" s="104" t="inlineStr">
        <is>
          <t>HC-087</t>
        </is>
      </c>
      <c r="D287" s="104" t="inlineStr">
        <is>
          <t>Sud-Est</t>
        </is>
      </c>
      <c r="E287" s="104" t="inlineStr">
        <is>
          <t>À emporter</t>
        </is>
      </c>
      <c r="F287" s="104" t="n">
        <v>30</v>
      </c>
      <c r="G287" s="159" t="n">
        <v>1896</v>
      </c>
      <c r="H287" s="159" t="n">
        <v>4796</v>
      </c>
      <c r="I287" s="160" t="n">
        <v>22507.03</v>
      </c>
      <c r="J287" s="160" t="n">
        <v>695.0700000000001</v>
      </c>
      <c r="K287" s="160" t="n">
        <v>21811.96</v>
      </c>
      <c r="L287" s="160" t="n">
        <v>6557.45</v>
      </c>
    </row>
    <row r="288">
      <c r="A288" s="176" t="n">
        <v>45536</v>
      </c>
      <c r="B288" s="104" t="inlineStr">
        <is>
          <t>2024/25</t>
        </is>
      </c>
      <c r="C288" s="104" t="inlineStr">
        <is>
          <t>HC-088</t>
        </is>
      </c>
      <c r="D288" s="104" t="inlineStr">
        <is>
          <t>Sud-Ouest</t>
        </is>
      </c>
      <c r="E288" s="104" t="inlineStr">
        <is>
          <t>Livraison</t>
        </is>
      </c>
      <c r="F288" s="104" t="n">
        <v>30</v>
      </c>
      <c r="G288" s="159" t="n">
        <v>896</v>
      </c>
      <c r="H288" s="159" t="n">
        <v>2287</v>
      </c>
      <c r="I288" s="160" t="n">
        <v>14854.07</v>
      </c>
      <c r="J288" s="160" t="n">
        <v>895.49</v>
      </c>
      <c r="K288" s="160" t="n">
        <v>13958.58</v>
      </c>
      <c r="L288" s="160" t="n">
        <v>4335.16</v>
      </c>
    </row>
    <row r="289">
      <c r="A289" s="176" t="n">
        <v>45536</v>
      </c>
      <c r="B289" s="104" t="inlineStr">
        <is>
          <t>2024/25</t>
        </is>
      </c>
      <c r="C289" s="104" t="inlineStr">
        <is>
          <t>HC-088</t>
        </is>
      </c>
      <c r="D289" s="104" t="inlineStr">
        <is>
          <t>Sud-Ouest</t>
        </is>
      </c>
      <c r="E289" s="104" t="inlineStr">
        <is>
          <t>Sur place</t>
        </is>
      </c>
      <c r="F289" s="104" t="n">
        <v>30</v>
      </c>
      <c r="G289" s="159" t="n">
        <v>3537</v>
      </c>
      <c r="H289" s="159" t="n">
        <v>9128</v>
      </c>
      <c r="I289" s="160" t="n">
        <v>45994.66</v>
      </c>
      <c r="J289" s="160" t="n">
        <v>1394.07</v>
      </c>
      <c r="K289" s="160" t="n">
        <v>44600.59</v>
      </c>
      <c r="L289" s="160" t="n">
        <v>13402.74</v>
      </c>
    </row>
    <row r="290">
      <c r="A290" s="176" t="n">
        <v>45536</v>
      </c>
      <c r="B290" s="104" t="inlineStr">
        <is>
          <t>2024/25</t>
        </is>
      </c>
      <c r="C290" s="104" t="inlineStr">
        <is>
          <t>HC-088</t>
        </is>
      </c>
      <c r="D290" s="104" t="inlineStr">
        <is>
          <t>Sud-Ouest</t>
        </is>
      </c>
      <c r="E290" s="104" t="inlineStr">
        <is>
          <t>À emporter</t>
        </is>
      </c>
      <c r="F290" s="104" t="n">
        <v>30</v>
      </c>
      <c r="G290" s="159" t="n">
        <v>2606</v>
      </c>
      <c r="H290" s="159" t="n">
        <v>6435</v>
      </c>
      <c r="I290" s="160" t="n">
        <v>31039.14</v>
      </c>
      <c r="J290" s="160" t="n">
        <v>1027.91</v>
      </c>
      <c r="K290" s="160" t="n">
        <v>30011.23</v>
      </c>
      <c r="L290" s="160" t="n">
        <v>8963.139999999999</v>
      </c>
    </row>
    <row r="291">
      <c r="A291" s="176" t="n">
        <v>45536</v>
      </c>
      <c r="B291" s="104" t="inlineStr">
        <is>
          <t>2024/25</t>
        </is>
      </c>
      <c r="C291" s="104" t="inlineStr">
        <is>
          <t>HC-089</t>
        </is>
      </c>
      <c r="D291" s="104" t="inlineStr">
        <is>
          <t>Île-de-France</t>
        </is>
      </c>
      <c r="E291" s="104" t="inlineStr">
        <is>
          <t>Livraison</t>
        </is>
      </c>
      <c r="F291" s="104" t="n">
        <v>29</v>
      </c>
      <c r="G291" s="159" t="n">
        <v>1050</v>
      </c>
      <c r="H291" s="159" t="n">
        <v>2671</v>
      </c>
      <c r="I291" s="160" t="n">
        <v>16788.35</v>
      </c>
      <c r="J291" s="160" t="n">
        <v>1006.53</v>
      </c>
      <c r="K291" s="160" t="n">
        <v>15781.82</v>
      </c>
      <c r="L291" s="160" t="n">
        <v>4876</v>
      </c>
    </row>
    <row r="292">
      <c r="A292" s="176" t="n">
        <v>45536</v>
      </c>
      <c r="B292" s="104" t="inlineStr">
        <is>
          <t>2024/25</t>
        </is>
      </c>
      <c r="C292" s="104" t="inlineStr">
        <is>
          <t>HC-089</t>
        </is>
      </c>
      <c r="D292" s="104" t="inlineStr">
        <is>
          <t>Île-de-France</t>
        </is>
      </c>
      <c r="E292" s="104" t="inlineStr">
        <is>
          <t>Sur place</t>
        </is>
      </c>
      <c r="F292" s="104" t="n">
        <v>29</v>
      </c>
      <c r="G292" s="159" t="n">
        <v>3846</v>
      </c>
      <c r="H292" s="159" t="n">
        <v>9999</v>
      </c>
      <c r="I292" s="160" t="n">
        <v>49600.35</v>
      </c>
      <c r="J292" s="160" t="n">
        <v>1388.42</v>
      </c>
      <c r="K292" s="160" t="n">
        <v>48211.93</v>
      </c>
      <c r="L292" s="160" t="n">
        <v>14409.55</v>
      </c>
    </row>
    <row r="293">
      <c r="A293" s="176" t="n">
        <v>45536</v>
      </c>
      <c r="B293" s="104" t="inlineStr">
        <is>
          <t>2024/25</t>
        </is>
      </c>
      <c r="C293" s="104" t="inlineStr">
        <is>
          <t>HC-089</t>
        </is>
      </c>
      <c r="D293" s="104" t="inlineStr">
        <is>
          <t>Île-de-France</t>
        </is>
      </c>
      <c r="E293" s="104" t="inlineStr">
        <is>
          <t>À emporter</t>
        </is>
      </c>
      <c r="F293" s="104" t="n">
        <v>30</v>
      </c>
      <c r="G293" s="159" t="n">
        <v>2878</v>
      </c>
      <c r="H293" s="159" t="n">
        <v>7036</v>
      </c>
      <c r="I293" s="160" t="n">
        <v>34540.7</v>
      </c>
      <c r="J293" s="160" t="n">
        <v>966.3</v>
      </c>
      <c r="K293" s="160" t="n">
        <v>33574.4</v>
      </c>
      <c r="L293" s="160" t="n">
        <v>10005.81</v>
      </c>
    </row>
    <row r="294">
      <c r="A294" s="176" t="n">
        <v>45536</v>
      </c>
      <c r="B294" s="104" t="inlineStr">
        <is>
          <t>2024/25</t>
        </is>
      </c>
      <c r="C294" s="104" t="inlineStr">
        <is>
          <t>HC-090</t>
        </is>
      </c>
      <c r="D294" s="104" t="inlineStr">
        <is>
          <t>Nord-Ouest</t>
        </is>
      </c>
      <c r="E294" s="104" t="inlineStr">
        <is>
          <t>Drive</t>
        </is>
      </c>
      <c r="F294" s="104" t="n">
        <v>29</v>
      </c>
      <c r="G294" s="159" t="n">
        <v>1032</v>
      </c>
      <c r="H294" s="159" t="n">
        <v>2604</v>
      </c>
      <c r="I294" s="160" t="n">
        <v>14098.43</v>
      </c>
      <c r="J294" s="160" t="n">
        <v>402.83</v>
      </c>
      <c r="K294" s="160" t="n">
        <v>13695.6</v>
      </c>
      <c r="L294" s="160" t="n">
        <v>4064.19</v>
      </c>
    </row>
    <row r="295">
      <c r="A295" s="176" t="n">
        <v>45536</v>
      </c>
      <c r="B295" s="104" t="inlineStr">
        <is>
          <t>2024/25</t>
        </is>
      </c>
      <c r="C295" s="104" t="inlineStr">
        <is>
          <t>HC-090</t>
        </is>
      </c>
      <c r="D295" s="104" t="inlineStr">
        <is>
          <t>Nord-Ouest</t>
        </is>
      </c>
      <c r="E295" s="104" t="inlineStr">
        <is>
          <t>Livraison</t>
        </is>
      </c>
      <c r="F295" s="104" t="n">
        <v>30</v>
      </c>
      <c r="G295" s="159" t="n">
        <v>776</v>
      </c>
      <c r="H295" s="159" t="n">
        <v>1941</v>
      </c>
      <c r="I295" s="160" t="n">
        <v>12758.81</v>
      </c>
      <c r="J295" s="160" t="n">
        <v>804.97</v>
      </c>
      <c r="K295" s="160" t="n">
        <v>11953.84</v>
      </c>
      <c r="L295" s="160" t="n">
        <v>3702.47</v>
      </c>
    </row>
    <row r="296">
      <c r="A296" s="176" t="n">
        <v>45536</v>
      </c>
      <c r="B296" s="104" t="inlineStr">
        <is>
          <t>2024/25</t>
        </is>
      </c>
      <c r="C296" s="104" t="inlineStr">
        <is>
          <t>HC-090</t>
        </is>
      </c>
      <c r="D296" s="104" t="inlineStr">
        <is>
          <t>Nord-Ouest</t>
        </is>
      </c>
      <c r="E296" s="104" t="inlineStr">
        <is>
          <t>Sur place</t>
        </is>
      </c>
      <c r="F296" s="104" t="n">
        <v>30</v>
      </c>
      <c r="G296" s="159" t="n">
        <v>3000</v>
      </c>
      <c r="H296" s="159" t="n">
        <v>7603</v>
      </c>
      <c r="I296" s="160" t="n">
        <v>38450.34</v>
      </c>
      <c r="J296" s="160" t="n">
        <v>1118.5</v>
      </c>
      <c r="K296" s="160" t="n">
        <v>37331.84</v>
      </c>
      <c r="L296" s="160" t="n">
        <v>10998.93</v>
      </c>
    </row>
    <row r="297">
      <c r="A297" s="176" t="n">
        <v>45536</v>
      </c>
      <c r="B297" s="104" t="inlineStr">
        <is>
          <t>2024/25</t>
        </is>
      </c>
      <c r="C297" s="104" t="inlineStr">
        <is>
          <t>HC-090</t>
        </is>
      </c>
      <c r="D297" s="104" t="inlineStr">
        <is>
          <t>Nord-Ouest</t>
        </is>
      </c>
      <c r="E297" s="104" t="inlineStr">
        <is>
          <t>À emporter</t>
        </is>
      </c>
      <c r="F297" s="104" t="n">
        <v>29</v>
      </c>
      <c r="G297" s="159" t="n">
        <v>2078</v>
      </c>
      <c r="H297" s="159" t="n">
        <v>5211</v>
      </c>
      <c r="I297" s="160" t="n">
        <v>24572.65</v>
      </c>
      <c r="J297" s="160" t="n">
        <v>697.83</v>
      </c>
      <c r="K297" s="160" t="n">
        <v>23874.82</v>
      </c>
      <c r="L297" s="160" t="n">
        <v>7137.11</v>
      </c>
    </row>
    <row r="298">
      <c r="A298" s="176" t="n">
        <v>45536</v>
      </c>
      <c r="B298" s="104" t="inlineStr">
        <is>
          <t>2024/25</t>
        </is>
      </c>
      <c r="C298" s="104" t="inlineStr">
        <is>
          <t>HC-091</t>
        </is>
      </c>
      <c r="D298" s="104" t="inlineStr">
        <is>
          <t>Sud-Est</t>
        </is>
      </c>
      <c r="E298" s="104" t="inlineStr">
        <is>
          <t>Livraison</t>
        </is>
      </c>
      <c r="F298" s="104" t="n">
        <v>30</v>
      </c>
      <c r="G298" s="159" t="n">
        <v>871</v>
      </c>
      <c r="H298" s="159" t="n">
        <v>2212</v>
      </c>
      <c r="I298" s="160" t="n">
        <v>14347.58</v>
      </c>
      <c r="J298" s="160" t="n">
        <v>853.51</v>
      </c>
      <c r="K298" s="160" t="n">
        <v>13494.07</v>
      </c>
      <c r="L298" s="160" t="n">
        <v>4191.48</v>
      </c>
    </row>
    <row r="299">
      <c r="A299" s="176" t="n">
        <v>45536</v>
      </c>
      <c r="B299" s="104" t="inlineStr">
        <is>
          <t>2024/25</t>
        </is>
      </c>
      <c r="C299" s="104" t="inlineStr">
        <is>
          <t>HC-091</t>
        </is>
      </c>
      <c r="D299" s="104" t="inlineStr">
        <is>
          <t>Sud-Est</t>
        </is>
      </c>
      <c r="E299" s="104" t="inlineStr">
        <is>
          <t>Sur place</t>
        </is>
      </c>
      <c r="F299" s="104" t="n">
        <v>30</v>
      </c>
      <c r="G299" s="159" t="n">
        <v>3532</v>
      </c>
      <c r="H299" s="159" t="n">
        <v>9149</v>
      </c>
      <c r="I299" s="160" t="n">
        <v>45490.34</v>
      </c>
      <c r="J299" s="160" t="n">
        <v>1250.09</v>
      </c>
      <c r="K299" s="160" t="n">
        <v>44240.25</v>
      </c>
      <c r="L299" s="160" t="n">
        <v>13065.95</v>
      </c>
    </row>
    <row r="300">
      <c r="A300" s="176" t="n">
        <v>45536</v>
      </c>
      <c r="B300" s="104" t="inlineStr">
        <is>
          <t>2024/25</t>
        </is>
      </c>
      <c r="C300" s="104" t="inlineStr">
        <is>
          <t>HC-091</t>
        </is>
      </c>
      <c r="D300" s="104" t="inlineStr">
        <is>
          <t>Sud-Est</t>
        </is>
      </c>
      <c r="E300" s="104" t="inlineStr">
        <is>
          <t>À emporter</t>
        </is>
      </c>
      <c r="F300" s="104" t="n">
        <v>30</v>
      </c>
      <c r="G300" s="159" t="n">
        <v>2588</v>
      </c>
      <c r="H300" s="159" t="n">
        <v>6914</v>
      </c>
      <c r="I300" s="160" t="n">
        <v>30457.92</v>
      </c>
      <c r="J300" s="160" t="n">
        <v>917.75</v>
      </c>
      <c r="K300" s="160" t="n">
        <v>29540.17</v>
      </c>
      <c r="L300" s="160" t="n">
        <v>8752.73</v>
      </c>
    </row>
    <row r="301">
      <c r="A301" s="176" t="n">
        <v>45536</v>
      </c>
      <c r="B301" s="104" t="inlineStr">
        <is>
          <t>2024/25</t>
        </is>
      </c>
      <c r="C301" s="104" t="inlineStr">
        <is>
          <t>HC-092</t>
        </is>
      </c>
      <c r="D301" s="104" t="inlineStr">
        <is>
          <t>Sud-Ouest</t>
        </is>
      </c>
      <c r="E301" s="104" t="inlineStr">
        <is>
          <t>Drive</t>
        </is>
      </c>
      <c r="F301" s="104" t="n">
        <v>30</v>
      </c>
      <c r="G301" s="159" t="n">
        <v>1083</v>
      </c>
      <c r="H301" s="159" t="n">
        <v>2732</v>
      </c>
      <c r="I301" s="160" t="n">
        <v>14859.6</v>
      </c>
      <c r="J301" s="160" t="n">
        <v>416.72</v>
      </c>
      <c r="K301" s="160" t="n">
        <v>14442.88</v>
      </c>
      <c r="L301" s="160" t="n">
        <v>4301.43</v>
      </c>
    </row>
    <row r="302">
      <c r="A302" s="176" t="n">
        <v>45536</v>
      </c>
      <c r="B302" s="104" t="inlineStr">
        <is>
          <t>2024/25</t>
        </is>
      </c>
      <c r="C302" s="104" t="inlineStr">
        <is>
          <t>HC-092</t>
        </is>
      </c>
      <c r="D302" s="104" t="inlineStr">
        <is>
          <t>Sud-Ouest</t>
        </is>
      </c>
      <c r="E302" s="104" t="inlineStr">
        <is>
          <t>Livraison</t>
        </is>
      </c>
      <c r="F302" s="104" t="n">
        <v>30</v>
      </c>
      <c r="G302" s="159" t="n">
        <v>718</v>
      </c>
      <c r="H302" s="159" t="n">
        <v>1849</v>
      </c>
      <c r="I302" s="160" t="n">
        <v>11904.18</v>
      </c>
      <c r="J302" s="160" t="n">
        <v>730.0599999999999</v>
      </c>
      <c r="K302" s="160" t="n">
        <v>11174.12</v>
      </c>
      <c r="L302" s="160" t="n">
        <v>3470.73</v>
      </c>
    </row>
    <row r="303">
      <c r="A303" s="176" t="n">
        <v>45536</v>
      </c>
      <c r="B303" s="104" t="inlineStr">
        <is>
          <t>2024/25</t>
        </is>
      </c>
      <c r="C303" s="104" t="inlineStr">
        <is>
          <t>HC-092</t>
        </is>
      </c>
      <c r="D303" s="104" t="inlineStr">
        <is>
          <t>Sud-Ouest</t>
        </is>
      </c>
      <c r="E303" s="104" t="inlineStr">
        <is>
          <t>Sur place</t>
        </is>
      </c>
      <c r="F303" s="104" t="n">
        <v>30</v>
      </c>
      <c r="G303" s="159" t="n">
        <v>2821</v>
      </c>
      <c r="H303" s="159" t="n">
        <v>7090</v>
      </c>
      <c r="I303" s="160" t="n">
        <v>36249</v>
      </c>
      <c r="J303" s="160" t="n">
        <v>997.5599999999999</v>
      </c>
      <c r="K303" s="160" t="n">
        <v>35251.44</v>
      </c>
      <c r="L303" s="160" t="n">
        <v>10575.09</v>
      </c>
    </row>
    <row r="304">
      <c r="A304" s="176" t="n">
        <v>45536</v>
      </c>
      <c r="B304" s="104" t="inlineStr">
        <is>
          <t>2024/25</t>
        </is>
      </c>
      <c r="C304" s="104" t="inlineStr">
        <is>
          <t>HC-092</t>
        </is>
      </c>
      <c r="D304" s="104" t="inlineStr">
        <is>
          <t>Sud-Ouest</t>
        </is>
      </c>
      <c r="E304" s="104" t="inlineStr">
        <is>
          <t>À emporter</t>
        </is>
      </c>
      <c r="F304" s="104" t="n">
        <v>30</v>
      </c>
      <c r="G304" s="159" t="n">
        <v>2092</v>
      </c>
      <c r="H304" s="159" t="n">
        <v>5352</v>
      </c>
      <c r="I304" s="160" t="n">
        <v>25106.51</v>
      </c>
      <c r="J304" s="160" t="n">
        <v>704.25</v>
      </c>
      <c r="K304" s="160" t="n">
        <v>24402.26</v>
      </c>
      <c r="L304" s="160" t="n">
        <v>7281.15</v>
      </c>
    </row>
    <row r="305">
      <c r="A305" s="176" t="n">
        <v>45536</v>
      </c>
      <c r="B305" s="104" t="inlineStr">
        <is>
          <t>2024/25</t>
        </is>
      </c>
      <c r="C305" s="104" t="inlineStr">
        <is>
          <t>HC-093</t>
        </is>
      </c>
      <c r="D305" s="104" t="inlineStr">
        <is>
          <t>Île-de-France</t>
        </is>
      </c>
      <c r="E305" s="104" t="inlineStr">
        <is>
          <t>Drive</t>
        </is>
      </c>
      <c r="F305" s="104" t="n">
        <v>30</v>
      </c>
      <c r="G305" s="159" t="n">
        <v>2022</v>
      </c>
      <c r="H305" s="159" t="n">
        <v>5180</v>
      </c>
      <c r="I305" s="160" t="n">
        <v>27771.61</v>
      </c>
      <c r="J305" s="160" t="n">
        <v>827.63</v>
      </c>
      <c r="K305" s="160" t="n">
        <v>26943.98</v>
      </c>
      <c r="L305" s="160" t="n">
        <v>8019.07</v>
      </c>
    </row>
    <row r="306">
      <c r="A306" s="176" t="n">
        <v>45536</v>
      </c>
      <c r="B306" s="104" t="inlineStr">
        <is>
          <t>2024/25</t>
        </is>
      </c>
      <c r="C306" s="104" t="inlineStr">
        <is>
          <t>HC-093</t>
        </is>
      </c>
      <c r="D306" s="104" t="inlineStr">
        <is>
          <t>Île-de-France</t>
        </is>
      </c>
      <c r="E306" s="104" t="inlineStr">
        <is>
          <t>Livraison</t>
        </is>
      </c>
      <c r="F306" s="104" t="n">
        <v>30</v>
      </c>
      <c r="G306" s="159" t="n">
        <v>1515</v>
      </c>
      <c r="H306" s="159" t="n">
        <v>3845</v>
      </c>
      <c r="I306" s="160" t="n">
        <v>24314</v>
      </c>
      <c r="J306" s="160" t="n">
        <v>1395.99</v>
      </c>
      <c r="K306" s="160" t="n">
        <v>22918.01</v>
      </c>
      <c r="L306" s="160" t="n">
        <v>7040.79</v>
      </c>
    </row>
    <row r="307">
      <c r="A307" s="176" t="n">
        <v>45536</v>
      </c>
      <c r="B307" s="104" t="inlineStr">
        <is>
          <t>2024/25</t>
        </is>
      </c>
      <c r="C307" s="104" t="inlineStr">
        <is>
          <t>HC-093</t>
        </is>
      </c>
      <c r="D307" s="104" t="inlineStr">
        <is>
          <t>Île-de-France</t>
        </is>
      </c>
      <c r="E307" s="104" t="inlineStr">
        <is>
          <t>Sur place</t>
        </is>
      </c>
      <c r="F307" s="104" t="n">
        <v>29</v>
      </c>
      <c r="G307" s="159" t="n">
        <v>5219</v>
      </c>
      <c r="H307" s="159" t="n">
        <v>13014</v>
      </c>
      <c r="I307" s="160" t="n">
        <v>68375.98</v>
      </c>
      <c r="J307" s="160" t="n">
        <v>1651.97</v>
      </c>
      <c r="K307" s="160" t="n">
        <v>66724.00999999999</v>
      </c>
      <c r="L307" s="160" t="n">
        <v>19919.79</v>
      </c>
    </row>
    <row r="308">
      <c r="A308" s="176" t="n">
        <v>45536</v>
      </c>
      <c r="B308" s="104" t="inlineStr">
        <is>
          <t>2024/25</t>
        </is>
      </c>
      <c r="C308" s="104" t="inlineStr">
        <is>
          <t>HC-093</t>
        </is>
      </c>
      <c r="D308" s="104" t="inlineStr">
        <is>
          <t>Île-de-France</t>
        </is>
      </c>
      <c r="E308" s="104" t="inlineStr">
        <is>
          <t>À emporter</t>
        </is>
      </c>
      <c r="F308" s="104" t="n">
        <v>30</v>
      </c>
      <c r="G308" s="159" t="n">
        <v>4004</v>
      </c>
      <c r="H308" s="159" t="n">
        <v>9884</v>
      </c>
      <c r="I308" s="160" t="n">
        <v>46773.19</v>
      </c>
      <c r="J308" s="160" t="n">
        <v>1452.45</v>
      </c>
      <c r="K308" s="160" t="n">
        <v>45320.74</v>
      </c>
      <c r="L308" s="160" t="n">
        <v>13446.55</v>
      </c>
    </row>
    <row r="309">
      <c r="A309" s="176" t="n">
        <v>45536</v>
      </c>
      <c r="B309" s="104" t="inlineStr">
        <is>
          <t>2024/25</t>
        </is>
      </c>
      <c r="C309" s="104" t="inlineStr">
        <is>
          <t>HC-094</t>
        </is>
      </c>
      <c r="D309" s="104" t="inlineStr">
        <is>
          <t>Nord-Ouest</t>
        </is>
      </c>
      <c r="E309" s="104" t="inlineStr">
        <is>
          <t>Drive</t>
        </is>
      </c>
      <c r="F309" s="104" t="n">
        <v>29</v>
      </c>
      <c r="G309" s="159" t="n">
        <v>824</v>
      </c>
      <c r="H309" s="159" t="n">
        <v>2091</v>
      </c>
      <c r="I309" s="160" t="n">
        <v>11295.61</v>
      </c>
      <c r="J309" s="160" t="n">
        <v>312.4</v>
      </c>
      <c r="K309" s="160" t="n">
        <v>10983.21</v>
      </c>
      <c r="L309" s="160" t="n">
        <v>3262.8</v>
      </c>
    </row>
    <row r="310">
      <c r="A310" s="176" t="n">
        <v>45536</v>
      </c>
      <c r="B310" s="104" t="inlineStr">
        <is>
          <t>2024/25</t>
        </is>
      </c>
      <c r="C310" s="104" t="inlineStr">
        <is>
          <t>HC-094</t>
        </is>
      </c>
      <c r="D310" s="104" t="inlineStr">
        <is>
          <t>Nord-Ouest</t>
        </is>
      </c>
      <c r="E310" s="104" t="inlineStr">
        <is>
          <t>Livraison</t>
        </is>
      </c>
      <c r="F310" s="104" t="n">
        <v>29</v>
      </c>
      <c r="G310" s="159" t="n">
        <v>678</v>
      </c>
      <c r="H310" s="159" t="n">
        <v>1752</v>
      </c>
      <c r="I310" s="160" t="n">
        <v>10679.84</v>
      </c>
      <c r="J310" s="160" t="n">
        <v>586.51</v>
      </c>
      <c r="K310" s="160" t="n">
        <v>10093.33</v>
      </c>
      <c r="L310" s="160" t="n">
        <v>3108.88</v>
      </c>
    </row>
    <row r="311">
      <c r="A311" s="176" t="n">
        <v>45536</v>
      </c>
      <c r="B311" s="104" t="inlineStr">
        <is>
          <t>2024/25</t>
        </is>
      </c>
      <c r="C311" s="104" t="inlineStr">
        <is>
          <t>HC-094</t>
        </is>
      </c>
      <c r="D311" s="104" t="inlineStr">
        <is>
          <t>Nord-Ouest</t>
        </is>
      </c>
      <c r="E311" s="104" t="inlineStr">
        <is>
          <t>Sur place</t>
        </is>
      </c>
      <c r="F311" s="104" t="n">
        <v>30</v>
      </c>
      <c r="G311" s="159" t="n">
        <v>2258</v>
      </c>
      <c r="H311" s="159" t="n">
        <v>5930</v>
      </c>
      <c r="I311" s="160" t="n">
        <v>29646.73</v>
      </c>
      <c r="J311" s="160" t="n">
        <v>831.73</v>
      </c>
      <c r="K311" s="160" t="n">
        <v>28815</v>
      </c>
      <c r="L311" s="160" t="n">
        <v>8627.700000000001</v>
      </c>
    </row>
    <row r="312">
      <c r="A312" s="176" t="n">
        <v>45536</v>
      </c>
      <c r="B312" s="104" t="inlineStr">
        <is>
          <t>2024/25</t>
        </is>
      </c>
      <c r="C312" s="104" t="inlineStr">
        <is>
          <t>HC-094</t>
        </is>
      </c>
      <c r="D312" s="104" t="inlineStr">
        <is>
          <t>Nord-Ouest</t>
        </is>
      </c>
      <c r="E312" s="104" t="inlineStr">
        <is>
          <t>À emporter</t>
        </is>
      </c>
      <c r="F312" s="104" t="n">
        <v>29</v>
      </c>
      <c r="G312" s="159" t="n">
        <v>1716</v>
      </c>
      <c r="H312" s="159" t="n">
        <v>4415</v>
      </c>
      <c r="I312" s="160" t="n">
        <v>20356.33</v>
      </c>
      <c r="J312" s="160" t="n">
        <v>650.02</v>
      </c>
      <c r="K312" s="160" t="n">
        <v>19706.31</v>
      </c>
      <c r="L312" s="160" t="n">
        <v>5902.01</v>
      </c>
    </row>
    <row r="313">
      <c r="A313" s="176" t="n">
        <v>45536</v>
      </c>
      <c r="B313" s="104" t="inlineStr">
        <is>
          <t>2024/25</t>
        </is>
      </c>
      <c r="C313" s="104" t="inlineStr">
        <is>
          <t>HC-096</t>
        </is>
      </c>
      <c r="D313" s="104" t="inlineStr">
        <is>
          <t>Sud-Ouest</t>
        </is>
      </c>
      <c r="E313" s="104" t="inlineStr">
        <is>
          <t>Drive</t>
        </is>
      </c>
      <c r="F313" s="104" t="n">
        <v>29</v>
      </c>
      <c r="G313" s="159" t="n">
        <v>970</v>
      </c>
      <c r="H313" s="159" t="n">
        <v>2458</v>
      </c>
      <c r="I313" s="160" t="n">
        <v>13216.02</v>
      </c>
      <c r="J313" s="160" t="n">
        <v>395.12</v>
      </c>
      <c r="K313" s="160" t="n">
        <v>12820.9</v>
      </c>
      <c r="L313" s="160" t="n">
        <v>3811.9</v>
      </c>
    </row>
    <row r="314">
      <c r="A314" s="176" t="n">
        <v>45536</v>
      </c>
      <c r="B314" s="104" t="inlineStr">
        <is>
          <t>2024/25</t>
        </is>
      </c>
      <c r="C314" s="104" t="inlineStr">
        <is>
          <t>HC-096</t>
        </is>
      </c>
      <c r="D314" s="104" t="inlineStr">
        <is>
          <t>Sud-Ouest</t>
        </is>
      </c>
      <c r="E314" s="104" t="inlineStr">
        <is>
          <t>Livraison</t>
        </is>
      </c>
      <c r="F314" s="104" t="n">
        <v>30</v>
      </c>
      <c r="G314" s="159" t="n">
        <v>829</v>
      </c>
      <c r="H314" s="159" t="n">
        <v>2191</v>
      </c>
      <c r="I314" s="160" t="n">
        <v>13095.64</v>
      </c>
      <c r="J314" s="160" t="n">
        <v>764.14</v>
      </c>
      <c r="K314" s="160" t="n">
        <v>12331.5</v>
      </c>
      <c r="L314" s="160" t="n">
        <v>3772.05</v>
      </c>
    </row>
    <row r="315">
      <c r="A315" s="176" t="n">
        <v>45536</v>
      </c>
      <c r="B315" s="104" t="inlineStr">
        <is>
          <t>2024/25</t>
        </is>
      </c>
      <c r="C315" s="104" t="inlineStr">
        <is>
          <t>HC-096</t>
        </is>
      </c>
      <c r="D315" s="104" t="inlineStr">
        <is>
          <t>Sud-Ouest</t>
        </is>
      </c>
      <c r="E315" s="104" t="inlineStr">
        <is>
          <t>Sur place</t>
        </is>
      </c>
      <c r="F315" s="104" t="n">
        <v>29</v>
      </c>
      <c r="G315" s="159" t="n">
        <v>2604</v>
      </c>
      <c r="H315" s="159" t="n">
        <v>6670</v>
      </c>
      <c r="I315" s="160" t="n">
        <v>33668.09</v>
      </c>
      <c r="J315" s="160" t="n">
        <v>933.6</v>
      </c>
      <c r="K315" s="160" t="n">
        <v>32734.49</v>
      </c>
      <c r="L315" s="160" t="n">
        <v>9740.42</v>
      </c>
    </row>
    <row r="316">
      <c r="A316" s="176" t="n">
        <v>45536</v>
      </c>
      <c r="B316" s="104" t="inlineStr">
        <is>
          <t>2024/25</t>
        </is>
      </c>
      <c r="C316" s="104" t="inlineStr">
        <is>
          <t>HC-096</t>
        </is>
      </c>
      <c r="D316" s="104" t="inlineStr">
        <is>
          <t>Sud-Ouest</t>
        </is>
      </c>
      <c r="E316" s="104" t="inlineStr">
        <is>
          <t>À emporter</t>
        </is>
      </c>
      <c r="F316" s="104" t="n">
        <v>30</v>
      </c>
      <c r="G316" s="159" t="n">
        <v>2028</v>
      </c>
      <c r="H316" s="159" t="n">
        <v>5153</v>
      </c>
      <c r="I316" s="160" t="n">
        <v>23937.97</v>
      </c>
      <c r="J316" s="160" t="n">
        <v>707.05</v>
      </c>
      <c r="K316" s="160" t="n">
        <v>23230.92</v>
      </c>
      <c r="L316" s="160" t="n">
        <v>6892.05</v>
      </c>
    </row>
    <row r="317">
      <c r="A317" s="176" t="n">
        <v>45536</v>
      </c>
      <c r="B317" s="104" t="inlineStr">
        <is>
          <t>2024/25</t>
        </is>
      </c>
      <c r="C317" s="104" t="inlineStr">
        <is>
          <t>HC-097</t>
        </is>
      </c>
      <c r="D317" s="104" t="inlineStr">
        <is>
          <t>Île-de-France</t>
        </is>
      </c>
      <c r="E317" s="104" t="inlineStr">
        <is>
          <t>Drive</t>
        </is>
      </c>
      <c r="F317" s="104" t="n">
        <v>29</v>
      </c>
      <c r="G317" s="159" t="n">
        <v>893</v>
      </c>
      <c r="H317" s="159" t="n">
        <v>2299</v>
      </c>
      <c r="I317" s="160" t="n">
        <v>12321.35</v>
      </c>
      <c r="J317" s="160" t="n">
        <v>374.21</v>
      </c>
      <c r="K317" s="160" t="n">
        <v>11947.14</v>
      </c>
      <c r="L317" s="160" t="n">
        <v>3579.25</v>
      </c>
    </row>
    <row r="318">
      <c r="A318" s="176" t="n">
        <v>45536</v>
      </c>
      <c r="B318" s="104" t="inlineStr">
        <is>
          <t>2024/25</t>
        </is>
      </c>
      <c r="C318" s="104" t="inlineStr">
        <is>
          <t>HC-097</t>
        </is>
      </c>
      <c r="D318" s="104" t="inlineStr">
        <is>
          <t>Île-de-France</t>
        </is>
      </c>
      <c r="E318" s="104" t="inlineStr">
        <is>
          <t>Livraison</t>
        </is>
      </c>
      <c r="F318" s="104" t="n">
        <v>30</v>
      </c>
      <c r="G318" s="159" t="n">
        <v>625</v>
      </c>
      <c r="H318" s="159" t="n">
        <v>1571</v>
      </c>
      <c r="I318" s="160" t="n">
        <v>10104.07</v>
      </c>
      <c r="J318" s="160" t="n">
        <v>533.35</v>
      </c>
      <c r="K318" s="160" t="n">
        <v>9570.719999999999</v>
      </c>
      <c r="L318" s="160" t="n">
        <v>2969.94</v>
      </c>
    </row>
    <row r="319">
      <c r="A319" s="176" t="n">
        <v>45536</v>
      </c>
      <c r="B319" s="104" t="inlineStr">
        <is>
          <t>2024/25</t>
        </is>
      </c>
      <c r="C319" s="104" t="inlineStr">
        <is>
          <t>HC-097</t>
        </is>
      </c>
      <c r="D319" s="104" t="inlineStr">
        <is>
          <t>Île-de-France</t>
        </is>
      </c>
      <c r="E319" s="104" t="inlineStr">
        <is>
          <t>Sur place</t>
        </is>
      </c>
      <c r="F319" s="104" t="n">
        <v>30</v>
      </c>
      <c r="G319" s="159" t="n">
        <v>2454</v>
      </c>
      <c r="H319" s="159" t="n">
        <v>6360</v>
      </c>
      <c r="I319" s="160" t="n">
        <v>31828.87</v>
      </c>
      <c r="J319" s="160" t="n">
        <v>803.1</v>
      </c>
      <c r="K319" s="160" t="n">
        <v>31025.77</v>
      </c>
      <c r="L319" s="160" t="n">
        <v>9241.15</v>
      </c>
    </row>
    <row r="320">
      <c r="A320" s="176" t="n">
        <v>45536</v>
      </c>
      <c r="B320" s="104" t="inlineStr">
        <is>
          <t>2024/25</t>
        </is>
      </c>
      <c r="C320" s="104" t="inlineStr">
        <is>
          <t>HC-097</t>
        </is>
      </c>
      <c r="D320" s="104" t="inlineStr">
        <is>
          <t>Île-de-France</t>
        </is>
      </c>
      <c r="E320" s="104" t="inlineStr">
        <is>
          <t>À emporter</t>
        </is>
      </c>
      <c r="F320" s="104" t="n">
        <v>30</v>
      </c>
      <c r="G320" s="159" t="n">
        <v>1829</v>
      </c>
      <c r="H320" s="159" t="n">
        <v>4720</v>
      </c>
      <c r="I320" s="160" t="n">
        <v>22068.75</v>
      </c>
      <c r="J320" s="160" t="n">
        <v>620.39</v>
      </c>
      <c r="K320" s="160" t="n">
        <v>21448.36</v>
      </c>
      <c r="L320" s="160" t="n">
        <v>6413.04</v>
      </c>
    </row>
    <row r="321">
      <c r="A321" s="176" t="n">
        <v>45536</v>
      </c>
      <c r="B321" s="104" t="inlineStr">
        <is>
          <t>2024/25</t>
        </is>
      </c>
      <c r="C321" s="104" t="inlineStr">
        <is>
          <t>HC-098</t>
        </is>
      </c>
      <c r="D321" s="104" t="inlineStr">
        <is>
          <t>Nord-Ouest</t>
        </is>
      </c>
      <c r="E321" s="104" t="inlineStr">
        <is>
          <t>Livraison</t>
        </is>
      </c>
      <c r="F321" s="104" t="n">
        <v>30</v>
      </c>
      <c r="G321" s="159" t="n">
        <v>972</v>
      </c>
      <c r="H321" s="159" t="n">
        <v>2470</v>
      </c>
      <c r="I321" s="160" t="n">
        <v>16352.07</v>
      </c>
      <c r="J321" s="160" t="n">
        <v>950.53</v>
      </c>
      <c r="K321" s="160" t="n">
        <v>15401.54</v>
      </c>
      <c r="L321" s="160" t="n">
        <v>4776.23</v>
      </c>
    </row>
    <row r="322">
      <c r="A322" s="176" t="n">
        <v>45536</v>
      </c>
      <c r="B322" s="104" t="inlineStr">
        <is>
          <t>2024/25</t>
        </is>
      </c>
      <c r="C322" s="104" t="inlineStr">
        <is>
          <t>HC-098</t>
        </is>
      </c>
      <c r="D322" s="104" t="inlineStr">
        <is>
          <t>Nord-Ouest</t>
        </is>
      </c>
      <c r="E322" s="104" t="inlineStr">
        <is>
          <t>Sur place</t>
        </is>
      </c>
      <c r="F322" s="104" t="n">
        <v>30</v>
      </c>
      <c r="G322" s="159" t="n">
        <v>3992</v>
      </c>
      <c r="H322" s="159" t="n">
        <v>10164</v>
      </c>
      <c r="I322" s="160" t="n">
        <v>51225.05</v>
      </c>
      <c r="J322" s="160" t="n">
        <v>1514.17</v>
      </c>
      <c r="K322" s="160" t="n">
        <v>49710.88</v>
      </c>
      <c r="L322" s="160" t="n">
        <v>14744.22</v>
      </c>
    </row>
    <row r="323">
      <c r="A323" s="176" t="n">
        <v>45536</v>
      </c>
      <c r="B323" s="104" t="inlineStr">
        <is>
          <t>2024/25</t>
        </is>
      </c>
      <c r="C323" s="104" t="inlineStr">
        <is>
          <t>HC-098</t>
        </is>
      </c>
      <c r="D323" s="104" t="inlineStr">
        <is>
          <t>Nord-Ouest</t>
        </is>
      </c>
      <c r="E323" s="104" t="inlineStr">
        <is>
          <t>À emporter</t>
        </is>
      </c>
      <c r="F323" s="104" t="n">
        <v>29</v>
      </c>
      <c r="G323" s="159" t="n">
        <v>2649</v>
      </c>
      <c r="H323" s="159" t="n">
        <v>6793</v>
      </c>
      <c r="I323" s="160" t="n">
        <v>31591.57</v>
      </c>
      <c r="J323" s="160" t="n">
        <v>1024.49</v>
      </c>
      <c r="K323" s="160" t="n">
        <v>30567.08</v>
      </c>
      <c r="L323" s="160" t="n">
        <v>9108.620000000001</v>
      </c>
    </row>
    <row r="324">
      <c r="A324" s="176" t="n">
        <v>45536</v>
      </c>
      <c r="B324" s="104" t="inlineStr">
        <is>
          <t>2024/25</t>
        </is>
      </c>
      <c r="C324" s="104" t="inlineStr">
        <is>
          <t>HC-099</t>
        </is>
      </c>
      <c r="D324" s="104" t="inlineStr">
        <is>
          <t>Sud-Est</t>
        </is>
      </c>
      <c r="E324" s="104" t="inlineStr">
        <is>
          <t>Livraison</t>
        </is>
      </c>
      <c r="F324" s="104" t="n">
        <v>30</v>
      </c>
      <c r="G324" s="159" t="n">
        <v>1158</v>
      </c>
      <c r="H324" s="159" t="n">
        <v>2975</v>
      </c>
      <c r="I324" s="160" t="n">
        <v>18982.45</v>
      </c>
      <c r="J324" s="160" t="n">
        <v>1107.52</v>
      </c>
      <c r="K324" s="160" t="n">
        <v>17874.93</v>
      </c>
      <c r="L324" s="160" t="n">
        <v>5567.39</v>
      </c>
    </row>
    <row r="325">
      <c r="A325" s="176" t="n">
        <v>45536</v>
      </c>
      <c r="B325" s="104" t="inlineStr">
        <is>
          <t>2024/25</t>
        </is>
      </c>
      <c r="C325" s="104" t="inlineStr">
        <is>
          <t>HC-099</t>
        </is>
      </c>
      <c r="D325" s="104" t="inlineStr">
        <is>
          <t>Sud-Est</t>
        </is>
      </c>
      <c r="E325" s="104" t="inlineStr">
        <is>
          <t>Sur place</t>
        </is>
      </c>
      <c r="F325" s="104" t="n">
        <v>30</v>
      </c>
      <c r="G325" s="159" t="n">
        <v>4702</v>
      </c>
      <c r="H325" s="159" t="n">
        <v>11995</v>
      </c>
      <c r="I325" s="160" t="n">
        <v>60239.3</v>
      </c>
      <c r="J325" s="160" t="n">
        <v>1981.56</v>
      </c>
      <c r="K325" s="160" t="n">
        <v>58257.74</v>
      </c>
      <c r="L325" s="160" t="n">
        <v>17577.67</v>
      </c>
    </row>
    <row r="326">
      <c r="A326" s="176" t="n">
        <v>45536</v>
      </c>
      <c r="B326" s="104" t="inlineStr">
        <is>
          <t>2024/25</t>
        </is>
      </c>
      <c r="C326" s="104" t="inlineStr">
        <is>
          <t>HC-099</t>
        </is>
      </c>
      <c r="D326" s="104" t="inlineStr">
        <is>
          <t>Sud-Est</t>
        </is>
      </c>
      <c r="E326" s="104" t="inlineStr">
        <is>
          <t>À emporter</t>
        </is>
      </c>
      <c r="F326" s="104" t="n">
        <v>30</v>
      </c>
      <c r="G326" s="159" t="n">
        <v>3364</v>
      </c>
      <c r="H326" s="159" t="n">
        <v>8344</v>
      </c>
      <c r="I326" s="160" t="n">
        <v>39968.22</v>
      </c>
      <c r="J326" s="160" t="n">
        <v>1341.34</v>
      </c>
      <c r="K326" s="160" t="n">
        <v>38626.88</v>
      </c>
      <c r="L326" s="160" t="n">
        <v>11640.35</v>
      </c>
    </row>
    <row r="327">
      <c r="A327" s="176" t="n">
        <v>45536</v>
      </c>
      <c r="B327" s="104" t="inlineStr">
        <is>
          <t>2024/25</t>
        </is>
      </c>
      <c r="C327" s="104" t="inlineStr">
        <is>
          <t>HC-100</t>
        </is>
      </c>
      <c r="D327" s="104" t="inlineStr">
        <is>
          <t>Sud-Ouest</t>
        </is>
      </c>
      <c r="E327" s="104" t="inlineStr">
        <is>
          <t>Livraison</t>
        </is>
      </c>
      <c r="F327" s="104" t="n">
        <v>29</v>
      </c>
      <c r="G327" s="159" t="n">
        <v>714</v>
      </c>
      <c r="H327" s="159" t="n">
        <v>1802</v>
      </c>
      <c r="I327" s="160" t="n">
        <v>11854.59</v>
      </c>
      <c r="J327" s="160" t="n">
        <v>721.6900000000001</v>
      </c>
      <c r="K327" s="160" t="n">
        <v>11132.9</v>
      </c>
      <c r="L327" s="160" t="n">
        <v>3439.98</v>
      </c>
    </row>
    <row r="328">
      <c r="A328" s="176" t="n">
        <v>45536</v>
      </c>
      <c r="B328" s="104" t="inlineStr">
        <is>
          <t>2024/25</t>
        </is>
      </c>
      <c r="C328" s="104" t="inlineStr">
        <is>
          <t>HC-100</t>
        </is>
      </c>
      <c r="D328" s="104" t="inlineStr">
        <is>
          <t>Sud-Ouest</t>
        </is>
      </c>
      <c r="E328" s="104" t="inlineStr">
        <is>
          <t>Sur place</t>
        </is>
      </c>
      <c r="F328" s="104" t="n">
        <v>30</v>
      </c>
      <c r="G328" s="159" t="n">
        <v>2983</v>
      </c>
      <c r="H328" s="159" t="n">
        <v>7452</v>
      </c>
      <c r="I328" s="160" t="n">
        <v>38767.45</v>
      </c>
      <c r="J328" s="160" t="n">
        <v>1164.71</v>
      </c>
      <c r="K328" s="160" t="n">
        <v>37602.74</v>
      </c>
      <c r="L328" s="160" t="n">
        <v>11242.22</v>
      </c>
    </row>
    <row r="329">
      <c r="A329" s="176" t="n">
        <v>45536</v>
      </c>
      <c r="B329" s="104" t="inlineStr">
        <is>
          <t>2024/25</t>
        </is>
      </c>
      <c r="C329" s="104" t="inlineStr">
        <is>
          <t>HC-100</t>
        </is>
      </c>
      <c r="D329" s="104" t="inlineStr">
        <is>
          <t>Sud-Ouest</t>
        </is>
      </c>
      <c r="E329" s="104" t="inlineStr">
        <is>
          <t>À emporter</t>
        </is>
      </c>
      <c r="F329" s="104" t="n">
        <v>30</v>
      </c>
      <c r="G329" s="159" t="n">
        <v>2253</v>
      </c>
      <c r="H329" s="159" t="n">
        <v>5850</v>
      </c>
      <c r="I329" s="160" t="n">
        <v>26767.08</v>
      </c>
      <c r="J329" s="160" t="n">
        <v>825.99</v>
      </c>
      <c r="K329" s="160" t="n">
        <v>25941.09</v>
      </c>
      <c r="L329" s="160" t="n">
        <v>7711.68</v>
      </c>
    </row>
    <row r="330">
      <c r="A330" s="176" t="n">
        <v>45536</v>
      </c>
      <c r="B330" s="104" t="inlineStr">
        <is>
          <t>2024/25</t>
        </is>
      </c>
      <c r="C330" s="104" t="inlineStr">
        <is>
          <t>HC-101</t>
        </is>
      </c>
      <c r="D330" s="104" t="inlineStr">
        <is>
          <t>Île-de-France</t>
        </is>
      </c>
      <c r="E330" s="104" t="inlineStr">
        <is>
          <t>Drive</t>
        </is>
      </c>
      <c r="F330" s="104" t="n">
        <v>30</v>
      </c>
      <c r="G330" s="159" t="n">
        <v>1284</v>
      </c>
      <c r="H330" s="159" t="n">
        <v>3264</v>
      </c>
      <c r="I330" s="160" t="n">
        <v>17522.03</v>
      </c>
      <c r="J330" s="160" t="n">
        <v>514.97</v>
      </c>
      <c r="K330" s="160" t="n">
        <v>17007.06</v>
      </c>
      <c r="L330" s="160" t="n">
        <v>5060.88</v>
      </c>
    </row>
    <row r="331">
      <c r="A331" s="176" t="n">
        <v>45536</v>
      </c>
      <c r="B331" s="104" t="inlineStr">
        <is>
          <t>2024/25</t>
        </is>
      </c>
      <c r="C331" s="104" t="inlineStr">
        <is>
          <t>HC-101</t>
        </is>
      </c>
      <c r="D331" s="104" t="inlineStr">
        <is>
          <t>Île-de-France</t>
        </is>
      </c>
      <c r="E331" s="104" t="inlineStr">
        <is>
          <t>Livraison</t>
        </is>
      </c>
      <c r="F331" s="104" t="n">
        <v>30</v>
      </c>
      <c r="G331" s="159" t="n">
        <v>819</v>
      </c>
      <c r="H331" s="159" t="n">
        <v>2068</v>
      </c>
      <c r="I331" s="160" t="n">
        <v>13497.67</v>
      </c>
      <c r="J331" s="160" t="n">
        <v>788.79</v>
      </c>
      <c r="K331" s="160" t="n">
        <v>12708.88</v>
      </c>
      <c r="L331" s="160" t="n">
        <v>3961.27</v>
      </c>
    </row>
    <row r="332">
      <c r="A332" s="176" t="n">
        <v>45536</v>
      </c>
      <c r="B332" s="104" t="inlineStr">
        <is>
          <t>2024/25</t>
        </is>
      </c>
      <c r="C332" s="104" t="inlineStr">
        <is>
          <t>HC-101</t>
        </is>
      </c>
      <c r="D332" s="104" t="inlineStr">
        <is>
          <t>Île-de-France</t>
        </is>
      </c>
      <c r="E332" s="104" t="inlineStr">
        <is>
          <t>Sur place</t>
        </is>
      </c>
      <c r="F332" s="104" t="n">
        <v>30</v>
      </c>
      <c r="G332" s="159" t="n">
        <v>3287</v>
      </c>
      <c r="H332" s="159" t="n">
        <v>8462</v>
      </c>
      <c r="I332" s="160" t="n">
        <v>42248.48</v>
      </c>
      <c r="J332" s="160" t="n">
        <v>1228.85</v>
      </c>
      <c r="K332" s="160" t="n">
        <v>41019.63</v>
      </c>
      <c r="L332" s="160" t="n">
        <v>12248.35</v>
      </c>
    </row>
    <row r="333">
      <c r="A333" s="176" t="n">
        <v>45536</v>
      </c>
      <c r="B333" s="104" t="inlineStr">
        <is>
          <t>2024/25</t>
        </is>
      </c>
      <c r="C333" s="104" t="inlineStr">
        <is>
          <t>HC-101</t>
        </is>
      </c>
      <c r="D333" s="104" t="inlineStr">
        <is>
          <t>Île-de-France</t>
        </is>
      </c>
      <c r="E333" s="104" t="inlineStr">
        <is>
          <t>À emporter</t>
        </is>
      </c>
      <c r="F333" s="104" t="n">
        <v>30</v>
      </c>
      <c r="G333" s="159" t="n">
        <v>2491</v>
      </c>
      <c r="H333" s="159" t="n">
        <v>6412</v>
      </c>
      <c r="I333" s="160" t="n">
        <v>29633.86</v>
      </c>
      <c r="J333" s="160" t="n">
        <v>825.3099999999999</v>
      </c>
      <c r="K333" s="160" t="n">
        <v>28808.55</v>
      </c>
      <c r="L333" s="160" t="n">
        <v>8582.129999999999</v>
      </c>
    </row>
    <row r="334">
      <c r="A334" s="176" t="n">
        <v>45536</v>
      </c>
      <c r="B334" s="104" t="inlineStr">
        <is>
          <t>2024/25</t>
        </is>
      </c>
      <c r="C334" s="104" t="inlineStr">
        <is>
          <t>HC-102</t>
        </is>
      </c>
      <c r="D334" s="104" t="inlineStr">
        <is>
          <t>Nord-Ouest</t>
        </is>
      </c>
      <c r="E334" s="104" t="inlineStr">
        <is>
          <t>Livraison</t>
        </is>
      </c>
      <c r="F334" s="104" t="n">
        <v>29</v>
      </c>
      <c r="G334" s="159" t="n">
        <v>1178</v>
      </c>
      <c r="H334" s="159" t="n">
        <v>3048</v>
      </c>
      <c r="I334" s="160" t="n">
        <v>18590.28</v>
      </c>
      <c r="J334" s="160" t="n">
        <v>998.78</v>
      </c>
      <c r="K334" s="160" t="n">
        <v>17591.5</v>
      </c>
      <c r="L334" s="160" t="n">
        <v>5398.8</v>
      </c>
    </row>
    <row r="335">
      <c r="A335" s="176" t="n">
        <v>45536</v>
      </c>
      <c r="B335" s="104" t="inlineStr">
        <is>
          <t>2024/25</t>
        </is>
      </c>
      <c r="C335" s="104" t="inlineStr">
        <is>
          <t>HC-102</t>
        </is>
      </c>
      <c r="D335" s="104" t="inlineStr">
        <is>
          <t>Nord-Ouest</t>
        </is>
      </c>
      <c r="E335" s="104" t="inlineStr">
        <is>
          <t>Sur place</t>
        </is>
      </c>
      <c r="F335" s="104" t="n">
        <v>29</v>
      </c>
      <c r="G335" s="159" t="n">
        <v>3734</v>
      </c>
      <c r="H335" s="159" t="n">
        <v>9267</v>
      </c>
      <c r="I335" s="160" t="n">
        <v>48259.98</v>
      </c>
      <c r="J335" s="160" t="n">
        <v>1493.06</v>
      </c>
      <c r="K335" s="160" t="n">
        <v>46766.92</v>
      </c>
      <c r="L335" s="160" t="n">
        <v>13930.59</v>
      </c>
    </row>
    <row r="336">
      <c r="A336" s="176" t="n">
        <v>45536</v>
      </c>
      <c r="B336" s="104" t="inlineStr">
        <is>
          <t>2024/25</t>
        </is>
      </c>
      <c r="C336" s="104" t="inlineStr">
        <is>
          <t>HC-102</t>
        </is>
      </c>
      <c r="D336" s="104" t="inlineStr">
        <is>
          <t>Nord-Ouest</t>
        </is>
      </c>
      <c r="E336" s="104" t="inlineStr">
        <is>
          <t>À emporter</t>
        </is>
      </c>
      <c r="F336" s="104" t="n">
        <v>29</v>
      </c>
      <c r="G336" s="159" t="n">
        <v>2677</v>
      </c>
      <c r="H336" s="159" t="n">
        <v>6874</v>
      </c>
      <c r="I336" s="160" t="n">
        <v>31949.79</v>
      </c>
      <c r="J336" s="160" t="n">
        <v>953.78</v>
      </c>
      <c r="K336" s="160" t="n">
        <v>30996.01</v>
      </c>
      <c r="L336" s="160" t="n">
        <v>9277.879999999999</v>
      </c>
    </row>
    <row r="337">
      <c r="A337" s="176" t="n">
        <v>45536</v>
      </c>
      <c r="B337" s="104" t="inlineStr">
        <is>
          <t>2024/25</t>
        </is>
      </c>
      <c r="C337" s="104" t="inlineStr">
        <is>
          <t>HC-103</t>
        </is>
      </c>
      <c r="D337" s="104" t="inlineStr">
        <is>
          <t>Sud-Est</t>
        </is>
      </c>
      <c r="E337" s="104" t="inlineStr">
        <is>
          <t>Livraison</t>
        </is>
      </c>
      <c r="F337" s="104" t="n">
        <v>30</v>
      </c>
      <c r="G337" s="159" t="n">
        <v>1070</v>
      </c>
      <c r="H337" s="159" t="n">
        <v>2709</v>
      </c>
      <c r="I337" s="160" t="n">
        <v>17576.23</v>
      </c>
      <c r="J337" s="160" t="n">
        <v>1037.38</v>
      </c>
      <c r="K337" s="160" t="n">
        <v>16538.85</v>
      </c>
      <c r="L337" s="160" t="n">
        <v>5108.93</v>
      </c>
    </row>
    <row r="338">
      <c r="A338" s="176" t="n">
        <v>45536</v>
      </c>
      <c r="B338" s="104" t="inlineStr">
        <is>
          <t>2024/25</t>
        </is>
      </c>
      <c r="C338" s="104" t="inlineStr">
        <is>
          <t>HC-103</t>
        </is>
      </c>
      <c r="D338" s="104" t="inlineStr">
        <is>
          <t>Sud-Est</t>
        </is>
      </c>
      <c r="E338" s="104" t="inlineStr">
        <is>
          <t>Sur place</t>
        </is>
      </c>
      <c r="F338" s="104" t="n">
        <v>30</v>
      </c>
      <c r="G338" s="159" t="n">
        <v>4168</v>
      </c>
      <c r="H338" s="159" t="n">
        <v>10517</v>
      </c>
      <c r="I338" s="160" t="n">
        <v>53613.23</v>
      </c>
      <c r="J338" s="160" t="n">
        <v>1423.89</v>
      </c>
      <c r="K338" s="160" t="n">
        <v>52189.34</v>
      </c>
      <c r="L338" s="160" t="n">
        <v>15477.37</v>
      </c>
    </row>
    <row r="339">
      <c r="A339" s="176" t="n">
        <v>45536</v>
      </c>
      <c r="B339" s="104" t="inlineStr">
        <is>
          <t>2024/25</t>
        </is>
      </c>
      <c r="C339" s="104" t="inlineStr">
        <is>
          <t>HC-103</t>
        </is>
      </c>
      <c r="D339" s="104" t="inlineStr">
        <is>
          <t>Sud-Est</t>
        </is>
      </c>
      <c r="E339" s="104" t="inlineStr">
        <is>
          <t>À emporter</t>
        </is>
      </c>
      <c r="F339" s="104" t="n">
        <v>30</v>
      </c>
      <c r="G339" s="159" t="n">
        <v>3161</v>
      </c>
      <c r="H339" s="159" t="n">
        <v>7853</v>
      </c>
      <c r="I339" s="160" t="n">
        <v>37726.86</v>
      </c>
      <c r="J339" s="160" t="n">
        <v>1131.88</v>
      </c>
      <c r="K339" s="160" t="n">
        <v>36594.98</v>
      </c>
      <c r="L339" s="160" t="n">
        <v>10902.93</v>
      </c>
    </row>
    <row r="340">
      <c r="A340" s="176" t="n">
        <v>45536</v>
      </c>
      <c r="B340" s="104" t="inlineStr">
        <is>
          <t>2024/25</t>
        </is>
      </c>
      <c r="C340" s="104" t="inlineStr">
        <is>
          <t>HC-104</t>
        </is>
      </c>
      <c r="D340" s="104" t="inlineStr">
        <is>
          <t>Sud-Ouest</t>
        </is>
      </c>
      <c r="E340" s="104" t="inlineStr">
        <is>
          <t>Livraison</t>
        </is>
      </c>
      <c r="F340" s="104" t="n">
        <v>30</v>
      </c>
      <c r="G340" s="159" t="n">
        <v>928</v>
      </c>
      <c r="H340" s="159" t="n">
        <v>2297</v>
      </c>
      <c r="I340" s="160" t="n">
        <v>15389.12</v>
      </c>
      <c r="J340" s="160" t="n">
        <v>891.05</v>
      </c>
      <c r="K340" s="160" t="n">
        <v>14498.07</v>
      </c>
      <c r="L340" s="160" t="n">
        <v>4538.88</v>
      </c>
    </row>
    <row r="341">
      <c r="A341" s="176" t="n">
        <v>45536</v>
      </c>
      <c r="B341" s="104" t="inlineStr">
        <is>
          <t>2024/25</t>
        </is>
      </c>
      <c r="C341" s="104" t="inlineStr">
        <is>
          <t>HC-104</t>
        </is>
      </c>
      <c r="D341" s="104" t="inlineStr">
        <is>
          <t>Sud-Ouest</t>
        </is>
      </c>
      <c r="E341" s="104" t="inlineStr">
        <is>
          <t>Sur place</t>
        </is>
      </c>
      <c r="F341" s="104" t="n">
        <v>29</v>
      </c>
      <c r="G341" s="159" t="n">
        <v>3617</v>
      </c>
      <c r="H341" s="159" t="n">
        <v>8970</v>
      </c>
      <c r="I341" s="160" t="n">
        <v>46642.78</v>
      </c>
      <c r="J341" s="160" t="n">
        <v>1310.73</v>
      </c>
      <c r="K341" s="160" t="n">
        <v>45332.05</v>
      </c>
      <c r="L341" s="160" t="n">
        <v>13600.41</v>
      </c>
    </row>
    <row r="342">
      <c r="A342" s="176" t="n">
        <v>45536</v>
      </c>
      <c r="B342" s="104" t="inlineStr">
        <is>
          <t>2024/25</t>
        </is>
      </c>
      <c r="C342" s="104" t="inlineStr">
        <is>
          <t>HC-104</t>
        </is>
      </c>
      <c r="D342" s="104" t="inlineStr">
        <is>
          <t>Sud-Ouest</t>
        </is>
      </c>
      <c r="E342" s="104" t="inlineStr">
        <is>
          <t>À emporter</t>
        </is>
      </c>
      <c r="F342" s="104" t="n">
        <v>30</v>
      </c>
      <c r="G342" s="159" t="n">
        <v>2778</v>
      </c>
      <c r="H342" s="159" t="n">
        <v>7122</v>
      </c>
      <c r="I342" s="160" t="n">
        <v>33147.07</v>
      </c>
      <c r="J342" s="160" t="n">
        <v>1091.92</v>
      </c>
      <c r="K342" s="160" t="n">
        <v>32055.15</v>
      </c>
      <c r="L342" s="160" t="n">
        <v>9517.120000000001</v>
      </c>
    </row>
    <row r="343">
      <c r="A343" s="176" t="n">
        <v>45536</v>
      </c>
      <c r="B343" s="104" t="inlineStr">
        <is>
          <t>2024/25</t>
        </is>
      </c>
      <c r="C343" s="104" t="inlineStr">
        <is>
          <t>HC-105</t>
        </is>
      </c>
      <c r="D343" s="104" t="inlineStr">
        <is>
          <t>Île-de-France</t>
        </is>
      </c>
      <c r="E343" s="104" t="inlineStr">
        <is>
          <t>Livraison</t>
        </is>
      </c>
      <c r="F343" s="104" t="n">
        <v>30</v>
      </c>
      <c r="G343" s="159" t="n">
        <v>1612</v>
      </c>
      <c r="H343" s="159" t="n">
        <v>4210</v>
      </c>
      <c r="I343" s="160" t="n">
        <v>26069.94</v>
      </c>
      <c r="J343" s="160" t="n">
        <v>1528.31</v>
      </c>
      <c r="K343" s="160" t="n">
        <v>24541.63</v>
      </c>
      <c r="L343" s="160" t="n">
        <v>7556.37</v>
      </c>
    </row>
    <row r="344">
      <c r="A344" s="176" t="n">
        <v>45536</v>
      </c>
      <c r="B344" s="104" t="inlineStr">
        <is>
          <t>2024/25</t>
        </is>
      </c>
      <c r="C344" s="104" t="inlineStr">
        <is>
          <t>HC-105</t>
        </is>
      </c>
      <c r="D344" s="104" t="inlineStr">
        <is>
          <t>Île-de-France</t>
        </is>
      </c>
      <c r="E344" s="104" t="inlineStr">
        <is>
          <t>Sur place</t>
        </is>
      </c>
      <c r="F344" s="104" t="n">
        <v>30</v>
      </c>
      <c r="G344" s="159" t="n">
        <v>5786</v>
      </c>
      <c r="H344" s="159" t="n">
        <v>15204</v>
      </c>
      <c r="I344" s="160" t="n">
        <v>75369.85000000001</v>
      </c>
      <c r="J344" s="160" t="n">
        <v>2424.4</v>
      </c>
      <c r="K344" s="160" t="n">
        <v>72945.45</v>
      </c>
      <c r="L344" s="160" t="n">
        <v>21648.48</v>
      </c>
    </row>
    <row r="345">
      <c r="A345" s="176" t="n">
        <v>45536</v>
      </c>
      <c r="B345" s="104" t="inlineStr">
        <is>
          <t>2024/25</t>
        </is>
      </c>
      <c r="C345" s="104" t="inlineStr">
        <is>
          <t>HC-105</t>
        </is>
      </c>
      <c r="D345" s="104" t="inlineStr">
        <is>
          <t>Île-de-France</t>
        </is>
      </c>
      <c r="E345" s="104" t="inlineStr">
        <is>
          <t>À emporter</t>
        </is>
      </c>
      <c r="F345" s="104" t="n">
        <v>29</v>
      </c>
      <c r="G345" s="159" t="n">
        <v>4123</v>
      </c>
      <c r="H345" s="159" t="n">
        <v>10422</v>
      </c>
      <c r="I345" s="160" t="n">
        <v>48601.72</v>
      </c>
      <c r="J345" s="160" t="n">
        <v>1515.76</v>
      </c>
      <c r="K345" s="160" t="n">
        <v>47085.96</v>
      </c>
      <c r="L345" s="160" t="n">
        <v>14098.55</v>
      </c>
    </row>
    <row r="346">
      <c r="A346" s="176" t="n">
        <v>45536</v>
      </c>
      <c r="B346" s="104" t="inlineStr">
        <is>
          <t>2024/25</t>
        </is>
      </c>
      <c r="C346" s="104" t="inlineStr">
        <is>
          <t>HC-106</t>
        </is>
      </c>
      <c r="D346" s="104" t="inlineStr">
        <is>
          <t>Nord-Ouest</t>
        </is>
      </c>
      <c r="E346" s="104" t="inlineStr">
        <is>
          <t>Livraison</t>
        </is>
      </c>
      <c r="F346" s="104" t="n">
        <v>30</v>
      </c>
      <c r="G346" s="159" t="n">
        <v>901</v>
      </c>
      <c r="H346" s="159" t="n">
        <v>2244</v>
      </c>
      <c r="I346" s="160" t="n">
        <v>14976.75</v>
      </c>
      <c r="J346" s="160" t="n">
        <v>919.14</v>
      </c>
      <c r="K346" s="160" t="n">
        <v>14057.61</v>
      </c>
      <c r="L346" s="160" t="n">
        <v>4352.21</v>
      </c>
    </row>
    <row r="347">
      <c r="A347" s="176" t="n">
        <v>45536</v>
      </c>
      <c r="B347" s="104" t="inlineStr">
        <is>
          <t>2024/25</t>
        </is>
      </c>
      <c r="C347" s="104" t="inlineStr">
        <is>
          <t>HC-106</t>
        </is>
      </c>
      <c r="D347" s="104" t="inlineStr">
        <is>
          <t>Nord-Ouest</t>
        </is>
      </c>
      <c r="E347" s="104" t="inlineStr">
        <is>
          <t>Sur place</t>
        </is>
      </c>
      <c r="F347" s="104" t="n">
        <v>30</v>
      </c>
      <c r="G347" s="159" t="n">
        <v>3826</v>
      </c>
      <c r="H347" s="159" t="n">
        <v>10104</v>
      </c>
      <c r="I347" s="160" t="n">
        <v>48945.59</v>
      </c>
      <c r="J347" s="160" t="n">
        <v>1480.72</v>
      </c>
      <c r="K347" s="160" t="n">
        <v>47464.87</v>
      </c>
      <c r="L347" s="160" t="n">
        <v>14074.86</v>
      </c>
    </row>
    <row r="348">
      <c r="A348" s="176" t="n">
        <v>45536</v>
      </c>
      <c r="B348" s="104" t="inlineStr">
        <is>
          <t>2024/25</t>
        </is>
      </c>
      <c r="C348" s="104" t="inlineStr">
        <is>
          <t>HC-106</t>
        </is>
      </c>
      <c r="D348" s="104" t="inlineStr">
        <is>
          <t>Nord-Ouest</t>
        </is>
      </c>
      <c r="E348" s="104" t="inlineStr">
        <is>
          <t>À emporter</t>
        </is>
      </c>
      <c r="F348" s="104" t="n">
        <v>30</v>
      </c>
      <c r="G348" s="159" t="n">
        <v>2811</v>
      </c>
      <c r="H348" s="159" t="n">
        <v>7033</v>
      </c>
      <c r="I348" s="160" t="n">
        <v>33180.04</v>
      </c>
      <c r="J348" s="160" t="n">
        <v>921.8</v>
      </c>
      <c r="K348" s="160" t="n">
        <v>32258.24</v>
      </c>
      <c r="L348" s="160" t="n">
        <v>9586.84</v>
      </c>
    </row>
    <row r="349">
      <c r="A349" s="176" t="n">
        <v>45536</v>
      </c>
      <c r="B349" s="104" t="inlineStr">
        <is>
          <t>2024/25</t>
        </is>
      </c>
      <c r="C349" s="104" t="inlineStr">
        <is>
          <t>HC-107</t>
        </is>
      </c>
      <c r="D349" s="104" t="inlineStr">
        <is>
          <t>Sud-Est</t>
        </is>
      </c>
      <c r="E349" s="104" t="inlineStr">
        <is>
          <t>Livraison</t>
        </is>
      </c>
      <c r="F349" s="104" t="n">
        <v>29</v>
      </c>
      <c r="G349" s="159" t="n">
        <v>1102</v>
      </c>
      <c r="H349" s="159" t="n">
        <v>2775</v>
      </c>
      <c r="I349" s="160" t="n">
        <v>17874.03</v>
      </c>
      <c r="J349" s="160" t="n">
        <v>1038.05</v>
      </c>
      <c r="K349" s="160" t="n">
        <v>16835.98</v>
      </c>
      <c r="L349" s="160" t="n">
        <v>5186.74</v>
      </c>
    </row>
    <row r="350">
      <c r="A350" s="176" t="n">
        <v>45536</v>
      </c>
      <c r="B350" s="104" t="inlineStr">
        <is>
          <t>2024/25</t>
        </is>
      </c>
      <c r="C350" s="104" t="inlineStr">
        <is>
          <t>HC-107</t>
        </is>
      </c>
      <c r="D350" s="104" t="inlineStr">
        <is>
          <t>Sud-Est</t>
        </is>
      </c>
      <c r="E350" s="104" t="inlineStr">
        <is>
          <t>Sur place</t>
        </is>
      </c>
      <c r="F350" s="104" t="n">
        <v>30</v>
      </c>
      <c r="G350" s="159" t="n">
        <v>4370</v>
      </c>
      <c r="H350" s="159" t="n">
        <v>11162</v>
      </c>
      <c r="I350" s="160" t="n">
        <v>56741.67</v>
      </c>
      <c r="J350" s="160" t="n">
        <v>1753.73</v>
      </c>
      <c r="K350" s="160" t="n">
        <v>54987.94</v>
      </c>
      <c r="L350" s="160" t="n">
        <v>16384.83</v>
      </c>
    </row>
    <row r="351">
      <c r="A351" s="176" t="n">
        <v>45536</v>
      </c>
      <c r="B351" s="104" t="inlineStr">
        <is>
          <t>2024/25</t>
        </is>
      </c>
      <c r="C351" s="104" t="inlineStr">
        <is>
          <t>HC-107</t>
        </is>
      </c>
      <c r="D351" s="104" t="inlineStr">
        <is>
          <t>Sud-Est</t>
        </is>
      </c>
      <c r="E351" s="104" t="inlineStr">
        <is>
          <t>À emporter</t>
        </is>
      </c>
      <c r="F351" s="104" t="n">
        <v>29</v>
      </c>
      <c r="G351" s="159" t="n">
        <v>3012</v>
      </c>
      <c r="H351" s="159" t="n">
        <v>7464</v>
      </c>
      <c r="I351" s="160" t="n">
        <v>35615.09</v>
      </c>
      <c r="J351" s="160" t="n">
        <v>1122.99</v>
      </c>
      <c r="K351" s="160" t="n">
        <v>34492.1</v>
      </c>
      <c r="L351" s="160" t="n">
        <v>10274.65</v>
      </c>
    </row>
    <row r="352">
      <c r="A352" s="176" t="n">
        <v>45536</v>
      </c>
      <c r="B352" s="104" t="inlineStr">
        <is>
          <t>2024/25</t>
        </is>
      </c>
      <c r="C352" s="104" t="inlineStr">
        <is>
          <t>HC-108</t>
        </is>
      </c>
      <c r="D352" s="104" t="inlineStr">
        <is>
          <t>Sud-Ouest</t>
        </is>
      </c>
      <c r="E352" s="104" t="inlineStr">
        <is>
          <t>Livraison</t>
        </is>
      </c>
      <c r="F352" s="104" t="n">
        <v>30</v>
      </c>
      <c r="G352" s="159" t="n">
        <v>991</v>
      </c>
      <c r="H352" s="159" t="n">
        <v>2476</v>
      </c>
      <c r="I352" s="160" t="n">
        <v>15541.43</v>
      </c>
      <c r="J352" s="160" t="n">
        <v>898.47</v>
      </c>
      <c r="K352" s="160" t="n">
        <v>14642.96</v>
      </c>
      <c r="L352" s="160" t="n">
        <v>4535.4</v>
      </c>
    </row>
    <row r="353">
      <c r="A353" s="176" t="n">
        <v>45536</v>
      </c>
      <c r="B353" s="104" t="inlineStr">
        <is>
          <t>2024/25</t>
        </is>
      </c>
      <c r="C353" s="104" t="inlineStr">
        <is>
          <t>HC-108</t>
        </is>
      </c>
      <c r="D353" s="104" t="inlineStr">
        <is>
          <t>Sud-Ouest</t>
        </is>
      </c>
      <c r="E353" s="104" t="inlineStr">
        <is>
          <t>Sur place</t>
        </is>
      </c>
      <c r="F353" s="104" t="n">
        <v>29</v>
      </c>
      <c r="G353" s="159" t="n">
        <v>3364</v>
      </c>
      <c r="H353" s="159" t="n">
        <v>8298</v>
      </c>
      <c r="I353" s="160" t="n">
        <v>43412.72</v>
      </c>
      <c r="J353" s="160" t="n">
        <v>1184.32</v>
      </c>
      <c r="K353" s="160" t="n">
        <v>42228.4</v>
      </c>
      <c r="L353" s="160" t="n">
        <v>12512.02</v>
      </c>
    </row>
    <row r="354">
      <c r="A354" s="176" t="n">
        <v>45536</v>
      </c>
      <c r="B354" s="104" t="inlineStr">
        <is>
          <t>2024/25</t>
        </is>
      </c>
      <c r="C354" s="104" t="inlineStr">
        <is>
          <t>HC-108</t>
        </is>
      </c>
      <c r="D354" s="104" t="inlineStr">
        <is>
          <t>Sud-Ouest</t>
        </is>
      </c>
      <c r="E354" s="104" t="inlineStr">
        <is>
          <t>À emporter</t>
        </is>
      </c>
      <c r="F354" s="104" t="n">
        <v>30</v>
      </c>
      <c r="G354" s="159" t="n">
        <v>2593</v>
      </c>
      <c r="H354" s="159" t="n">
        <v>6505</v>
      </c>
      <c r="I354" s="160" t="n">
        <v>30830.52</v>
      </c>
      <c r="J354" s="160" t="n">
        <v>794.99</v>
      </c>
      <c r="K354" s="160" t="n">
        <v>30035.53</v>
      </c>
      <c r="L354" s="160" t="n">
        <v>8987.639999999999</v>
      </c>
    </row>
    <row r="355">
      <c r="A355" s="176" t="n">
        <v>45536</v>
      </c>
      <c r="B355" s="104" t="inlineStr">
        <is>
          <t>2024/25</t>
        </is>
      </c>
      <c r="C355" s="104" t="inlineStr">
        <is>
          <t>HC-109</t>
        </is>
      </c>
      <c r="D355" s="104" t="inlineStr">
        <is>
          <t>Île-de-France</t>
        </is>
      </c>
      <c r="E355" s="104" t="inlineStr">
        <is>
          <t>Livraison</t>
        </is>
      </c>
      <c r="F355" s="104" t="n">
        <v>30</v>
      </c>
      <c r="G355" s="159" t="n">
        <v>1146</v>
      </c>
      <c r="H355" s="159" t="n">
        <v>2966</v>
      </c>
      <c r="I355" s="160" t="n">
        <v>18501.94</v>
      </c>
      <c r="J355" s="160" t="n">
        <v>1065.89</v>
      </c>
      <c r="K355" s="160" t="n">
        <v>17436.05</v>
      </c>
      <c r="L355" s="160" t="n">
        <v>5355.21</v>
      </c>
    </row>
    <row r="356">
      <c r="A356" s="176" t="n">
        <v>45536</v>
      </c>
      <c r="B356" s="104" t="inlineStr">
        <is>
          <t>2024/25</t>
        </is>
      </c>
      <c r="C356" s="104" t="inlineStr">
        <is>
          <t>HC-109</t>
        </is>
      </c>
      <c r="D356" s="104" t="inlineStr">
        <is>
          <t>Île-de-France</t>
        </is>
      </c>
      <c r="E356" s="104" t="inlineStr">
        <is>
          <t>Sur place</t>
        </is>
      </c>
      <c r="F356" s="104" t="n">
        <v>30</v>
      </c>
      <c r="G356" s="159" t="n">
        <v>3932</v>
      </c>
      <c r="H356" s="159" t="n">
        <v>9886</v>
      </c>
      <c r="I356" s="160" t="n">
        <v>51280.29</v>
      </c>
      <c r="J356" s="160" t="n">
        <v>1415.09</v>
      </c>
      <c r="K356" s="160" t="n">
        <v>49865.2</v>
      </c>
      <c r="L356" s="160" t="n">
        <v>14959.3</v>
      </c>
    </row>
    <row r="357">
      <c r="A357" s="176" t="n">
        <v>45536</v>
      </c>
      <c r="B357" s="104" t="inlineStr">
        <is>
          <t>2024/25</t>
        </is>
      </c>
      <c r="C357" s="104" t="inlineStr">
        <is>
          <t>HC-109</t>
        </is>
      </c>
      <c r="D357" s="104" t="inlineStr">
        <is>
          <t>Île-de-France</t>
        </is>
      </c>
      <c r="E357" s="104" t="inlineStr">
        <is>
          <t>À emporter</t>
        </is>
      </c>
      <c r="F357" s="104" t="n">
        <v>29</v>
      </c>
      <c r="G357" s="159" t="n">
        <v>2905</v>
      </c>
      <c r="H357" s="159" t="n">
        <v>7081</v>
      </c>
      <c r="I357" s="160" t="n">
        <v>34559.03</v>
      </c>
      <c r="J357" s="160" t="n">
        <v>1042.41</v>
      </c>
      <c r="K357" s="160" t="n">
        <v>33516.62</v>
      </c>
      <c r="L357" s="160" t="n">
        <v>10025.36</v>
      </c>
    </row>
    <row r="358">
      <c r="A358" s="176" t="n">
        <v>45536</v>
      </c>
      <c r="B358" s="104" t="inlineStr">
        <is>
          <t>2024/25</t>
        </is>
      </c>
      <c r="C358" s="104" t="inlineStr">
        <is>
          <t>HC-110</t>
        </is>
      </c>
      <c r="D358" s="104" t="inlineStr">
        <is>
          <t>Nord-Ouest</t>
        </is>
      </c>
      <c r="E358" s="104" t="inlineStr">
        <is>
          <t>Livraison</t>
        </is>
      </c>
      <c r="F358" s="104" t="n">
        <v>30</v>
      </c>
      <c r="G358" s="159" t="n">
        <v>632</v>
      </c>
      <c r="H358" s="159" t="n">
        <v>1593</v>
      </c>
      <c r="I358" s="160" t="n">
        <v>10402.37</v>
      </c>
      <c r="J358" s="160" t="n">
        <v>626.55</v>
      </c>
      <c r="K358" s="160" t="n">
        <v>9775.82</v>
      </c>
      <c r="L358" s="160" t="n">
        <v>2998.62</v>
      </c>
    </row>
    <row r="359">
      <c r="A359" s="176" t="n">
        <v>45536</v>
      </c>
      <c r="B359" s="104" t="inlineStr">
        <is>
          <t>2024/25</t>
        </is>
      </c>
      <c r="C359" s="104" t="inlineStr">
        <is>
          <t>HC-110</t>
        </is>
      </c>
      <c r="D359" s="104" t="inlineStr">
        <is>
          <t>Nord-Ouest</t>
        </is>
      </c>
      <c r="E359" s="104" t="inlineStr">
        <is>
          <t>Sur place</t>
        </is>
      </c>
      <c r="F359" s="104" t="n">
        <v>30</v>
      </c>
      <c r="G359" s="159" t="n">
        <v>2389</v>
      </c>
      <c r="H359" s="159" t="n">
        <v>6085</v>
      </c>
      <c r="I359" s="160" t="n">
        <v>30696.33</v>
      </c>
      <c r="J359" s="160" t="n">
        <v>959.0700000000001</v>
      </c>
      <c r="K359" s="160" t="n">
        <v>29737.26</v>
      </c>
      <c r="L359" s="160" t="n">
        <v>8863.9</v>
      </c>
    </row>
    <row r="360">
      <c r="A360" s="176" t="n">
        <v>45536</v>
      </c>
      <c r="B360" s="104" t="inlineStr">
        <is>
          <t>2024/25</t>
        </is>
      </c>
      <c r="C360" s="104" t="inlineStr">
        <is>
          <t>HC-110</t>
        </is>
      </c>
      <c r="D360" s="104" t="inlineStr">
        <is>
          <t>Nord-Ouest</t>
        </is>
      </c>
      <c r="E360" s="104" t="inlineStr">
        <is>
          <t>À emporter</t>
        </is>
      </c>
      <c r="F360" s="104" t="n">
        <v>30</v>
      </c>
      <c r="G360" s="159" t="n">
        <v>1818</v>
      </c>
      <c r="H360" s="159" t="n">
        <v>4578</v>
      </c>
      <c r="I360" s="160" t="n">
        <v>21573.69</v>
      </c>
      <c r="J360" s="160" t="n">
        <v>606.04</v>
      </c>
      <c r="K360" s="160" t="n">
        <v>20967.65</v>
      </c>
      <c r="L360" s="160" t="n">
        <v>6234.33</v>
      </c>
    </row>
    <row r="361">
      <c r="A361" s="176" t="n">
        <v>45536</v>
      </c>
      <c r="B361" s="104" t="inlineStr">
        <is>
          <t>2024/25</t>
        </is>
      </c>
      <c r="C361" s="104" t="inlineStr">
        <is>
          <t>HC-111</t>
        </is>
      </c>
      <c r="D361" s="104" t="inlineStr">
        <is>
          <t>Sud-Est</t>
        </is>
      </c>
      <c r="E361" s="104" t="inlineStr">
        <is>
          <t>Livraison</t>
        </is>
      </c>
      <c r="F361" s="104" t="n">
        <v>30</v>
      </c>
      <c r="G361" s="159" t="n">
        <v>1171</v>
      </c>
      <c r="H361" s="159" t="n">
        <v>2901</v>
      </c>
      <c r="I361" s="160" t="n">
        <v>18880.46</v>
      </c>
      <c r="J361" s="160" t="n">
        <v>1090.05</v>
      </c>
      <c r="K361" s="160" t="n">
        <v>17790.41</v>
      </c>
      <c r="L361" s="160" t="n">
        <v>5523.22</v>
      </c>
    </row>
    <row r="362">
      <c r="A362" s="176" t="n">
        <v>45536</v>
      </c>
      <c r="B362" s="104" t="inlineStr">
        <is>
          <t>2024/25</t>
        </is>
      </c>
      <c r="C362" s="104" t="inlineStr">
        <is>
          <t>HC-111</t>
        </is>
      </c>
      <c r="D362" s="104" t="inlineStr">
        <is>
          <t>Sud-Est</t>
        </is>
      </c>
      <c r="E362" s="104" t="inlineStr">
        <is>
          <t>Sur place</t>
        </is>
      </c>
      <c r="F362" s="104" t="n">
        <v>29</v>
      </c>
      <c r="G362" s="159" t="n">
        <v>4060</v>
      </c>
      <c r="H362" s="159" t="n">
        <v>10334</v>
      </c>
      <c r="I362" s="160" t="n">
        <v>51736.73</v>
      </c>
      <c r="J362" s="160" t="n">
        <v>1602.53</v>
      </c>
      <c r="K362" s="160" t="n">
        <v>50134.2</v>
      </c>
      <c r="L362" s="160" t="n">
        <v>14954.05</v>
      </c>
    </row>
    <row r="363">
      <c r="A363" s="176" t="n">
        <v>45536</v>
      </c>
      <c r="B363" s="104" t="inlineStr">
        <is>
          <t>2024/25</t>
        </is>
      </c>
      <c r="C363" s="104" t="inlineStr">
        <is>
          <t>HC-111</t>
        </is>
      </c>
      <c r="D363" s="104" t="inlineStr">
        <is>
          <t>Sud-Est</t>
        </is>
      </c>
      <c r="E363" s="104" t="inlineStr">
        <is>
          <t>À emporter</t>
        </is>
      </c>
      <c r="F363" s="104" t="n">
        <v>30</v>
      </c>
      <c r="G363" s="159" t="n">
        <v>3136</v>
      </c>
      <c r="H363" s="159" t="n">
        <v>8252</v>
      </c>
      <c r="I363" s="160" t="n">
        <v>37217.51</v>
      </c>
      <c r="J363" s="160" t="n">
        <v>1216.52</v>
      </c>
      <c r="K363" s="160" t="n">
        <v>36000.99</v>
      </c>
      <c r="L363" s="160" t="n">
        <v>10700.22</v>
      </c>
    </row>
    <row r="364">
      <c r="A364" s="176" t="n">
        <v>45536</v>
      </c>
      <c r="B364" s="104" t="inlineStr">
        <is>
          <t>2024/25</t>
        </is>
      </c>
      <c r="C364" s="104" t="inlineStr">
        <is>
          <t>HC-113</t>
        </is>
      </c>
      <c r="D364" s="104" t="inlineStr">
        <is>
          <t>Île-de-France</t>
        </is>
      </c>
      <c r="E364" s="104" t="inlineStr">
        <is>
          <t>Drive</t>
        </is>
      </c>
      <c r="F364" s="104" t="n">
        <v>29</v>
      </c>
      <c r="G364" s="159" t="n">
        <v>1356</v>
      </c>
      <c r="H364" s="159" t="n">
        <v>3474</v>
      </c>
      <c r="I364" s="160" t="n">
        <v>18639.51</v>
      </c>
      <c r="J364" s="160" t="n">
        <v>547.39</v>
      </c>
      <c r="K364" s="160" t="n">
        <v>18092.12</v>
      </c>
      <c r="L364" s="160" t="n">
        <v>5425</v>
      </c>
    </row>
    <row r="365">
      <c r="A365" s="176" t="n">
        <v>45536</v>
      </c>
      <c r="B365" s="104" t="inlineStr">
        <is>
          <t>2024/25</t>
        </is>
      </c>
      <c r="C365" s="104" t="inlineStr">
        <is>
          <t>HC-113</t>
        </is>
      </c>
      <c r="D365" s="104" t="inlineStr">
        <is>
          <t>Île-de-France</t>
        </is>
      </c>
      <c r="E365" s="104" t="inlineStr">
        <is>
          <t>Livraison</t>
        </is>
      </c>
      <c r="F365" s="104" t="n">
        <v>30</v>
      </c>
      <c r="G365" s="159" t="n">
        <v>970</v>
      </c>
      <c r="H365" s="159" t="n">
        <v>2452</v>
      </c>
      <c r="I365" s="160" t="n">
        <v>15958.12</v>
      </c>
      <c r="J365" s="160" t="n">
        <v>971.78</v>
      </c>
      <c r="K365" s="160" t="n">
        <v>14986.34</v>
      </c>
      <c r="L365" s="160" t="n">
        <v>4610.86</v>
      </c>
    </row>
    <row r="366">
      <c r="A366" s="176" t="n">
        <v>45536</v>
      </c>
      <c r="B366" s="104" t="inlineStr">
        <is>
          <t>2024/25</t>
        </is>
      </c>
      <c r="C366" s="104" t="inlineStr">
        <is>
          <t>HC-113</t>
        </is>
      </c>
      <c r="D366" s="104" t="inlineStr">
        <is>
          <t>Île-de-France</t>
        </is>
      </c>
      <c r="E366" s="104" t="inlineStr">
        <is>
          <t>Sur place</t>
        </is>
      </c>
      <c r="F366" s="104" t="n">
        <v>30</v>
      </c>
      <c r="G366" s="159" t="n">
        <v>3786</v>
      </c>
      <c r="H366" s="159" t="n">
        <v>9695</v>
      </c>
      <c r="I366" s="160" t="n">
        <v>49175.1</v>
      </c>
      <c r="J366" s="160" t="n">
        <v>1384.65</v>
      </c>
      <c r="K366" s="160" t="n">
        <v>47790.45</v>
      </c>
      <c r="L366" s="160" t="n">
        <v>14163.84</v>
      </c>
    </row>
    <row r="367">
      <c r="A367" s="176" t="n">
        <v>45536</v>
      </c>
      <c r="B367" s="104" t="inlineStr">
        <is>
          <t>2024/25</t>
        </is>
      </c>
      <c r="C367" s="104" t="inlineStr">
        <is>
          <t>HC-113</t>
        </is>
      </c>
      <c r="D367" s="104" t="inlineStr">
        <is>
          <t>Île-de-France</t>
        </is>
      </c>
      <c r="E367" s="104" t="inlineStr">
        <is>
          <t>À emporter</t>
        </is>
      </c>
      <c r="F367" s="104" t="n">
        <v>29</v>
      </c>
      <c r="G367" s="159" t="n">
        <v>2524</v>
      </c>
      <c r="H367" s="159" t="n">
        <v>6345</v>
      </c>
      <c r="I367" s="160" t="n">
        <v>30052.45</v>
      </c>
      <c r="J367" s="160" t="n">
        <v>980.29</v>
      </c>
      <c r="K367" s="160" t="n">
        <v>29072.16</v>
      </c>
      <c r="L367" s="160" t="n">
        <v>8639.969999999999</v>
      </c>
    </row>
    <row r="368">
      <c r="A368" s="176" t="n">
        <v>45536</v>
      </c>
      <c r="B368" s="104" t="inlineStr">
        <is>
          <t>2024/25</t>
        </is>
      </c>
      <c r="C368" s="104" t="inlineStr">
        <is>
          <t>HC-114</t>
        </is>
      </c>
      <c r="D368" s="104" t="inlineStr">
        <is>
          <t>Nord-Ouest</t>
        </is>
      </c>
      <c r="E368" s="104" t="inlineStr">
        <is>
          <t>Drive</t>
        </is>
      </c>
      <c r="F368" s="104" t="n">
        <v>30</v>
      </c>
      <c r="G368" s="159" t="n">
        <v>794</v>
      </c>
      <c r="H368" s="159" t="n">
        <v>2062</v>
      </c>
      <c r="I368" s="160" t="n">
        <v>10919.3</v>
      </c>
      <c r="J368" s="160" t="n">
        <v>312.32</v>
      </c>
      <c r="K368" s="160" t="n">
        <v>10606.98</v>
      </c>
      <c r="L368" s="160" t="n">
        <v>3153.39</v>
      </c>
    </row>
    <row r="369">
      <c r="A369" s="176" t="n">
        <v>45536</v>
      </c>
      <c r="B369" s="104" t="inlineStr">
        <is>
          <t>2024/25</t>
        </is>
      </c>
      <c r="C369" s="104" t="inlineStr">
        <is>
          <t>HC-114</t>
        </is>
      </c>
      <c r="D369" s="104" t="inlineStr">
        <is>
          <t>Nord-Ouest</t>
        </is>
      </c>
      <c r="E369" s="104" t="inlineStr">
        <is>
          <t>Livraison</t>
        </is>
      </c>
      <c r="F369" s="104" t="n">
        <v>29</v>
      </c>
      <c r="G369" s="159" t="n">
        <v>489</v>
      </c>
      <c r="H369" s="159" t="n">
        <v>1253</v>
      </c>
      <c r="I369" s="160" t="n">
        <v>8145.79</v>
      </c>
      <c r="J369" s="160" t="n">
        <v>474.73</v>
      </c>
      <c r="K369" s="160" t="n">
        <v>7671.06</v>
      </c>
      <c r="L369" s="160" t="n">
        <v>2398.56</v>
      </c>
    </row>
    <row r="370">
      <c r="A370" s="176" t="n">
        <v>45536</v>
      </c>
      <c r="B370" s="104" t="inlineStr">
        <is>
          <t>2024/25</t>
        </is>
      </c>
      <c r="C370" s="104" t="inlineStr">
        <is>
          <t>HC-114</t>
        </is>
      </c>
      <c r="D370" s="104" t="inlineStr">
        <is>
          <t>Nord-Ouest</t>
        </is>
      </c>
      <c r="E370" s="104" t="inlineStr">
        <is>
          <t>Sur place</t>
        </is>
      </c>
      <c r="F370" s="104" t="n">
        <v>30</v>
      </c>
      <c r="G370" s="159" t="n">
        <v>2059</v>
      </c>
      <c r="H370" s="159" t="n">
        <v>5218</v>
      </c>
      <c r="I370" s="160" t="n">
        <v>26604.56</v>
      </c>
      <c r="J370" s="160" t="n">
        <v>783.65</v>
      </c>
      <c r="K370" s="160" t="n">
        <v>25820.91</v>
      </c>
      <c r="L370" s="160" t="n">
        <v>7755.64</v>
      </c>
    </row>
    <row r="371">
      <c r="A371" s="176" t="n">
        <v>45536</v>
      </c>
      <c r="B371" s="104" t="inlineStr">
        <is>
          <t>2024/25</t>
        </is>
      </c>
      <c r="C371" s="104" t="inlineStr">
        <is>
          <t>HC-114</t>
        </is>
      </c>
      <c r="D371" s="104" t="inlineStr">
        <is>
          <t>Nord-Ouest</t>
        </is>
      </c>
      <c r="E371" s="104" t="inlineStr">
        <is>
          <t>À emporter</t>
        </is>
      </c>
      <c r="F371" s="104" t="n">
        <v>30</v>
      </c>
      <c r="G371" s="159" t="n">
        <v>1545</v>
      </c>
      <c r="H371" s="159" t="n">
        <v>3943</v>
      </c>
      <c r="I371" s="160" t="n">
        <v>18363.85</v>
      </c>
      <c r="J371" s="160" t="n">
        <v>564.89</v>
      </c>
      <c r="K371" s="160" t="n">
        <v>17798.96</v>
      </c>
      <c r="L371" s="160" t="n">
        <v>5321.99</v>
      </c>
    </row>
    <row r="372">
      <c r="A372" s="176" t="n">
        <v>45536</v>
      </c>
      <c r="B372" s="104" t="inlineStr">
        <is>
          <t>2024/25</t>
        </is>
      </c>
      <c r="C372" s="104" t="inlineStr">
        <is>
          <t>HC-115</t>
        </is>
      </c>
      <c r="D372" s="104" t="inlineStr">
        <is>
          <t>Sud-Est</t>
        </is>
      </c>
      <c r="E372" s="104" t="inlineStr">
        <is>
          <t>Livraison</t>
        </is>
      </c>
      <c r="F372" s="104" t="n">
        <v>30</v>
      </c>
      <c r="G372" s="159" t="n">
        <v>1140</v>
      </c>
      <c r="H372" s="159" t="n">
        <v>2858</v>
      </c>
      <c r="I372" s="160" t="n">
        <v>18385.02</v>
      </c>
      <c r="J372" s="160" t="n">
        <v>1071.41</v>
      </c>
      <c r="K372" s="160" t="n">
        <v>17313.61</v>
      </c>
      <c r="L372" s="160" t="n">
        <v>5351.32</v>
      </c>
    </row>
    <row r="373">
      <c r="A373" s="176" t="n">
        <v>45536</v>
      </c>
      <c r="B373" s="104" t="inlineStr">
        <is>
          <t>2024/25</t>
        </is>
      </c>
      <c r="C373" s="104" t="inlineStr">
        <is>
          <t>HC-115</t>
        </is>
      </c>
      <c r="D373" s="104" t="inlineStr">
        <is>
          <t>Sud-Est</t>
        </is>
      </c>
      <c r="E373" s="104" t="inlineStr">
        <is>
          <t>Sur place</t>
        </is>
      </c>
      <c r="F373" s="104" t="n">
        <v>29</v>
      </c>
      <c r="G373" s="159" t="n">
        <v>3942</v>
      </c>
      <c r="H373" s="159" t="n">
        <v>9815</v>
      </c>
      <c r="I373" s="160" t="n">
        <v>50741.11</v>
      </c>
      <c r="J373" s="160" t="n">
        <v>1662.55</v>
      </c>
      <c r="K373" s="160" t="n">
        <v>49078.56</v>
      </c>
      <c r="L373" s="160" t="n">
        <v>14749.91</v>
      </c>
    </row>
    <row r="374">
      <c r="A374" s="176" t="n">
        <v>45536</v>
      </c>
      <c r="B374" s="104" t="inlineStr">
        <is>
          <t>2024/25</t>
        </is>
      </c>
      <c r="C374" s="104" t="inlineStr">
        <is>
          <t>HC-115</t>
        </is>
      </c>
      <c r="D374" s="104" t="inlineStr">
        <is>
          <t>Sud-Est</t>
        </is>
      </c>
      <c r="E374" s="104" t="inlineStr">
        <is>
          <t>À emporter</t>
        </is>
      </c>
      <c r="F374" s="104" t="n">
        <v>30</v>
      </c>
      <c r="G374" s="159" t="n">
        <v>3122</v>
      </c>
      <c r="H374" s="159" t="n">
        <v>7955</v>
      </c>
      <c r="I374" s="160" t="n">
        <v>37639.34</v>
      </c>
      <c r="J374" s="160" t="n">
        <v>1014.82</v>
      </c>
      <c r="K374" s="160" t="n">
        <v>36624.52</v>
      </c>
      <c r="L374" s="160" t="n">
        <v>10996.37</v>
      </c>
    </row>
    <row r="375">
      <c r="A375" s="176" t="n">
        <v>45536</v>
      </c>
      <c r="B375" s="104" t="inlineStr">
        <is>
          <t>2024/25</t>
        </is>
      </c>
      <c r="C375" s="104" t="inlineStr">
        <is>
          <t>HC-116</t>
        </is>
      </c>
      <c r="D375" s="104" t="inlineStr">
        <is>
          <t>Sud-Ouest</t>
        </is>
      </c>
      <c r="E375" s="104" t="inlineStr">
        <is>
          <t>Livraison</t>
        </is>
      </c>
      <c r="F375" s="104" t="n">
        <v>30</v>
      </c>
      <c r="G375" s="159" t="n">
        <v>898</v>
      </c>
      <c r="H375" s="159" t="n">
        <v>2208</v>
      </c>
      <c r="I375" s="160" t="n">
        <v>15069.67</v>
      </c>
      <c r="J375" s="160" t="n">
        <v>948.77</v>
      </c>
      <c r="K375" s="160" t="n">
        <v>14120.9</v>
      </c>
      <c r="L375" s="160" t="n">
        <v>4353.94</v>
      </c>
    </row>
    <row r="376">
      <c r="A376" s="176" t="n">
        <v>45536</v>
      </c>
      <c r="B376" s="104" t="inlineStr">
        <is>
          <t>2024/25</t>
        </is>
      </c>
      <c r="C376" s="104" t="inlineStr">
        <is>
          <t>HC-116</t>
        </is>
      </c>
      <c r="D376" s="104" t="inlineStr">
        <is>
          <t>Sud-Ouest</t>
        </is>
      </c>
      <c r="E376" s="104" t="inlineStr">
        <is>
          <t>Sur place</t>
        </is>
      </c>
      <c r="F376" s="104" t="n">
        <v>30</v>
      </c>
      <c r="G376" s="159" t="n">
        <v>3542</v>
      </c>
      <c r="H376" s="159" t="n">
        <v>9031</v>
      </c>
      <c r="I376" s="160" t="n">
        <v>45477.8</v>
      </c>
      <c r="J376" s="160" t="n">
        <v>1356.55</v>
      </c>
      <c r="K376" s="160" t="n">
        <v>44121.25</v>
      </c>
      <c r="L376" s="160" t="n">
        <v>13157.53</v>
      </c>
    </row>
    <row r="377">
      <c r="A377" s="176" t="n">
        <v>45536</v>
      </c>
      <c r="B377" s="104" t="inlineStr">
        <is>
          <t>2024/25</t>
        </is>
      </c>
      <c r="C377" s="104" t="inlineStr">
        <is>
          <t>HC-116</t>
        </is>
      </c>
      <c r="D377" s="104" t="inlineStr">
        <is>
          <t>Sud-Ouest</t>
        </is>
      </c>
      <c r="E377" s="104" t="inlineStr">
        <is>
          <t>À emporter</t>
        </is>
      </c>
      <c r="F377" s="104" t="n">
        <v>30</v>
      </c>
      <c r="G377" s="159" t="n">
        <v>2697</v>
      </c>
      <c r="H377" s="159" t="n">
        <v>6773</v>
      </c>
      <c r="I377" s="160" t="n">
        <v>32111.64</v>
      </c>
      <c r="J377" s="160" t="n">
        <v>916.4299999999999</v>
      </c>
      <c r="K377" s="160" t="n">
        <v>31195.21</v>
      </c>
      <c r="L377" s="160" t="n">
        <v>9293.809999999999</v>
      </c>
    </row>
    <row r="378">
      <c r="A378" s="176" t="n">
        <v>45536</v>
      </c>
      <c r="B378" s="104" t="inlineStr">
        <is>
          <t>2024/25</t>
        </is>
      </c>
      <c r="C378" s="104" t="inlineStr">
        <is>
          <t>HC-117</t>
        </is>
      </c>
      <c r="D378" s="104" t="inlineStr">
        <is>
          <t>Île-de-France</t>
        </is>
      </c>
      <c r="E378" s="104" t="inlineStr">
        <is>
          <t>Drive</t>
        </is>
      </c>
      <c r="F378" s="104" t="n">
        <v>29</v>
      </c>
      <c r="G378" s="159" t="n">
        <v>1250</v>
      </c>
      <c r="H378" s="159" t="n">
        <v>3226</v>
      </c>
      <c r="I378" s="160" t="n">
        <v>17260.28</v>
      </c>
      <c r="J378" s="160" t="n">
        <v>452.26</v>
      </c>
      <c r="K378" s="160" t="n">
        <v>16808.02</v>
      </c>
      <c r="L378" s="160" t="n">
        <v>5032.14</v>
      </c>
    </row>
    <row r="379">
      <c r="A379" s="176" t="n">
        <v>45536</v>
      </c>
      <c r="B379" s="104" t="inlineStr">
        <is>
          <t>2024/25</t>
        </is>
      </c>
      <c r="C379" s="104" t="inlineStr">
        <is>
          <t>HC-117</t>
        </is>
      </c>
      <c r="D379" s="104" t="inlineStr">
        <is>
          <t>Île-de-France</t>
        </is>
      </c>
      <c r="E379" s="104" t="inlineStr">
        <is>
          <t>Livraison</t>
        </is>
      </c>
      <c r="F379" s="104" t="n">
        <v>30</v>
      </c>
      <c r="G379" s="159" t="n">
        <v>1080</v>
      </c>
      <c r="H379" s="159" t="n">
        <v>2809</v>
      </c>
      <c r="I379" s="160" t="n">
        <v>17235.55</v>
      </c>
      <c r="J379" s="160" t="n">
        <v>981.29</v>
      </c>
      <c r="K379" s="160" t="n">
        <v>16254.26</v>
      </c>
      <c r="L379" s="160" t="n">
        <v>5036.21</v>
      </c>
    </row>
    <row r="380">
      <c r="A380" s="176" t="n">
        <v>45536</v>
      </c>
      <c r="B380" s="104" t="inlineStr">
        <is>
          <t>2024/25</t>
        </is>
      </c>
      <c r="C380" s="104" t="inlineStr">
        <is>
          <t>HC-117</t>
        </is>
      </c>
      <c r="D380" s="104" t="inlineStr">
        <is>
          <t>Île-de-France</t>
        </is>
      </c>
      <c r="E380" s="104" t="inlineStr">
        <is>
          <t>Sur place</t>
        </is>
      </c>
      <c r="F380" s="104" t="n">
        <v>29</v>
      </c>
      <c r="G380" s="159" t="n">
        <v>3364</v>
      </c>
      <c r="H380" s="159" t="n">
        <v>8797</v>
      </c>
      <c r="I380" s="160" t="n">
        <v>43497.25</v>
      </c>
      <c r="J380" s="160" t="n">
        <v>1531.76</v>
      </c>
      <c r="K380" s="160" t="n">
        <v>41965.49</v>
      </c>
      <c r="L380" s="160" t="n">
        <v>12587.06</v>
      </c>
    </row>
    <row r="381">
      <c r="A381" s="176" t="n">
        <v>45536</v>
      </c>
      <c r="B381" s="104" t="inlineStr">
        <is>
          <t>2024/25</t>
        </is>
      </c>
      <c r="C381" s="104" t="inlineStr">
        <is>
          <t>HC-117</t>
        </is>
      </c>
      <c r="D381" s="104" t="inlineStr">
        <is>
          <t>Île-de-France</t>
        </is>
      </c>
      <c r="E381" s="104" t="inlineStr">
        <is>
          <t>À emporter</t>
        </is>
      </c>
      <c r="F381" s="104" t="n">
        <v>30</v>
      </c>
      <c r="G381" s="159" t="n">
        <v>2589</v>
      </c>
      <c r="H381" s="159" t="n">
        <v>6470</v>
      </c>
      <c r="I381" s="160" t="n">
        <v>30626.16</v>
      </c>
      <c r="J381" s="160" t="n">
        <v>898.8200000000001</v>
      </c>
      <c r="K381" s="160" t="n">
        <v>29727.34</v>
      </c>
      <c r="L381" s="160" t="n">
        <v>8876.809999999999</v>
      </c>
    </row>
    <row r="382">
      <c r="A382" s="176" t="n">
        <v>45536</v>
      </c>
      <c r="B382" s="104" t="inlineStr">
        <is>
          <t>2024/25</t>
        </is>
      </c>
      <c r="C382" s="104" t="inlineStr">
        <is>
          <t>HC-118</t>
        </is>
      </c>
      <c r="D382" s="104" t="inlineStr">
        <is>
          <t>Nord-Ouest</t>
        </is>
      </c>
      <c r="E382" s="104" t="inlineStr">
        <is>
          <t>Livraison</t>
        </is>
      </c>
      <c r="F382" s="104" t="n">
        <v>30</v>
      </c>
      <c r="G382" s="159" t="n">
        <v>1076</v>
      </c>
      <c r="H382" s="159" t="n">
        <v>2702</v>
      </c>
      <c r="I382" s="160" t="n">
        <v>17302.17</v>
      </c>
      <c r="J382" s="160" t="n">
        <v>993.27</v>
      </c>
      <c r="K382" s="160" t="n">
        <v>16308.9</v>
      </c>
      <c r="L382" s="160" t="n">
        <v>5072.43</v>
      </c>
    </row>
    <row r="383">
      <c r="A383" s="176" t="n">
        <v>45536</v>
      </c>
      <c r="B383" s="104" t="inlineStr">
        <is>
          <t>2024/25</t>
        </is>
      </c>
      <c r="C383" s="104" t="inlineStr">
        <is>
          <t>HC-118</t>
        </is>
      </c>
      <c r="D383" s="104" t="inlineStr">
        <is>
          <t>Nord-Ouest</t>
        </is>
      </c>
      <c r="E383" s="104" t="inlineStr">
        <is>
          <t>Sur place</t>
        </is>
      </c>
      <c r="F383" s="104" t="n">
        <v>30</v>
      </c>
      <c r="G383" s="159" t="n">
        <v>3919</v>
      </c>
      <c r="H383" s="159" t="n">
        <v>10005</v>
      </c>
      <c r="I383" s="160" t="n">
        <v>50574.5</v>
      </c>
      <c r="J383" s="160" t="n">
        <v>1654.86</v>
      </c>
      <c r="K383" s="160" t="n">
        <v>48919.64</v>
      </c>
      <c r="L383" s="160" t="n">
        <v>14566.23</v>
      </c>
    </row>
    <row r="384">
      <c r="A384" s="176" t="n">
        <v>45536</v>
      </c>
      <c r="B384" s="104" t="inlineStr">
        <is>
          <t>2024/25</t>
        </is>
      </c>
      <c r="C384" s="104" t="inlineStr">
        <is>
          <t>HC-118</t>
        </is>
      </c>
      <c r="D384" s="104" t="inlineStr">
        <is>
          <t>Nord-Ouest</t>
        </is>
      </c>
      <c r="E384" s="104" t="inlineStr">
        <is>
          <t>À emporter</t>
        </is>
      </c>
      <c r="F384" s="104" t="n">
        <v>29</v>
      </c>
      <c r="G384" s="159" t="n">
        <v>2777</v>
      </c>
      <c r="H384" s="159" t="n">
        <v>6996</v>
      </c>
      <c r="I384" s="160" t="n">
        <v>33371.35</v>
      </c>
      <c r="J384" s="160" t="n">
        <v>905.13</v>
      </c>
      <c r="K384" s="160" t="n">
        <v>32466.22</v>
      </c>
      <c r="L384" s="160" t="n">
        <v>9752.379999999999</v>
      </c>
    </row>
    <row r="385">
      <c r="A385" s="176" t="n">
        <v>45536</v>
      </c>
      <c r="B385" s="104" t="inlineStr">
        <is>
          <t>2024/25</t>
        </is>
      </c>
      <c r="C385" s="104" t="inlineStr">
        <is>
          <t>HC-119</t>
        </is>
      </c>
      <c r="D385" s="104" t="inlineStr">
        <is>
          <t>Sud-Est</t>
        </is>
      </c>
      <c r="E385" s="104" t="inlineStr">
        <is>
          <t>Livraison</t>
        </is>
      </c>
      <c r="F385" s="104" t="n">
        <v>30</v>
      </c>
      <c r="G385" s="159" t="n">
        <v>901</v>
      </c>
      <c r="H385" s="159" t="n">
        <v>2319</v>
      </c>
      <c r="I385" s="160" t="n">
        <v>14927.31</v>
      </c>
      <c r="J385" s="160" t="n">
        <v>855.61</v>
      </c>
      <c r="K385" s="160" t="n">
        <v>14071.7</v>
      </c>
      <c r="L385" s="160" t="n">
        <v>4333.7</v>
      </c>
    </row>
    <row r="386">
      <c r="A386" s="176" t="n">
        <v>45536</v>
      </c>
      <c r="B386" s="104" t="inlineStr">
        <is>
          <t>2024/25</t>
        </is>
      </c>
      <c r="C386" s="104" t="inlineStr">
        <is>
          <t>HC-119</t>
        </is>
      </c>
      <c r="D386" s="104" t="inlineStr">
        <is>
          <t>Sud-Est</t>
        </is>
      </c>
      <c r="E386" s="104" t="inlineStr">
        <is>
          <t>Sur place</t>
        </is>
      </c>
      <c r="F386" s="104" t="n">
        <v>30</v>
      </c>
      <c r="G386" s="159" t="n">
        <v>3557</v>
      </c>
      <c r="H386" s="159" t="n">
        <v>9068</v>
      </c>
      <c r="I386" s="160" t="n">
        <v>45946.5</v>
      </c>
      <c r="J386" s="160" t="n">
        <v>1318.76</v>
      </c>
      <c r="K386" s="160" t="n">
        <v>44627.74</v>
      </c>
      <c r="L386" s="160" t="n">
        <v>13285.22</v>
      </c>
    </row>
    <row r="387">
      <c r="A387" s="176" t="n">
        <v>45536</v>
      </c>
      <c r="B387" s="104" t="inlineStr">
        <is>
          <t>2024/25</t>
        </is>
      </c>
      <c r="C387" s="104" t="inlineStr">
        <is>
          <t>HC-119</t>
        </is>
      </c>
      <c r="D387" s="104" t="inlineStr">
        <is>
          <t>Sud-Est</t>
        </is>
      </c>
      <c r="E387" s="104" t="inlineStr">
        <is>
          <t>À emporter</t>
        </is>
      </c>
      <c r="F387" s="104" t="n">
        <v>30</v>
      </c>
      <c r="G387" s="159" t="n">
        <v>2584</v>
      </c>
      <c r="H387" s="159" t="n">
        <v>6796</v>
      </c>
      <c r="I387" s="160" t="n">
        <v>30664.76</v>
      </c>
      <c r="J387" s="160" t="n">
        <v>748.17</v>
      </c>
      <c r="K387" s="160" t="n">
        <v>29916.59</v>
      </c>
      <c r="L387" s="160" t="n">
        <v>8928.18</v>
      </c>
    </row>
    <row r="388">
      <c r="A388" s="176" t="n">
        <v>45536</v>
      </c>
      <c r="B388" s="104" t="inlineStr">
        <is>
          <t>2024/25</t>
        </is>
      </c>
      <c r="C388" s="104" t="inlineStr">
        <is>
          <t>HC-120</t>
        </is>
      </c>
      <c r="D388" s="104" t="inlineStr">
        <is>
          <t>Sud-Ouest</t>
        </is>
      </c>
      <c r="E388" s="104" t="inlineStr">
        <is>
          <t>Drive</t>
        </is>
      </c>
      <c r="F388" s="104" t="n">
        <v>29</v>
      </c>
      <c r="G388" s="159" t="n">
        <v>942</v>
      </c>
      <c r="H388" s="159" t="n">
        <v>2390</v>
      </c>
      <c r="I388" s="160" t="n">
        <v>12832.54</v>
      </c>
      <c r="J388" s="160" t="n">
        <v>373.83</v>
      </c>
      <c r="K388" s="160" t="n">
        <v>12458.71</v>
      </c>
      <c r="L388" s="160" t="n">
        <v>3687.62</v>
      </c>
    </row>
    <row r="389">
      <c r="A389" s="176" t="n">
        <v>45536</v>
      </c>
      <c r="B389" s="104" t="inlineStr">
        <is>
          <t>2024/25</t>
        </is>
      </c>
      <c r="C389" s="104" t="inlineStr">
        <is>
          <t>HC-120</t>
        </is>
      </c>
      <c r="D389" s="104" t="inlineStr">
        <is>
          <t>Sud-Ouest</t>
        </is>
      </c>
      <c r="E389" s="104" t="inlineStr">
        <is>
          <t>Livraison</t>
        </is>
      </c>
      <c r="F389" s="104" t="n">
        <v>30</v>
      </c>
      <c r="G389" s="159" t="n">
        <v>680</v>
      </c>
      <c r="H389" s="159" t="n">
        <v>1720</v>
      </c>
      <c r="I389" s="160" t="n">
        <v>11116.48</v>
      </c>
      <c r="J389" s="160" t="n">
        <v>658.34</v>
      </c>
      <c r="K389" s="160" t="n">
        <v>10458.14</v>
      </c>
      <c r="L389" s="160" t="n">
        <v>3245.75</v>
      </c>
    </row>
    <row r="390">
      <c r="A390" s="176" t="n">
        <v>45536</v>
      </c>
      <c r="B390" s="104" t="inlineStr">
        <is>
          <t>2024/25</t>
        </is>
      </c>
      <c r="C390" s="104" t="inlineStr">
        <is>
          <t>HC-120</t>
        </is>
      </c>
      <c r="D390" s="104" t="inlineStr">
        <is>
          <t>Sud-Ouest</t>
        </is>
      </c>
      <c r="E390" s="104" t="inlineStr">
        <is>
          <t>Sur place</t>
        </is>
      </c>
      <c r="F390" s="104" t="n">
        <v>30</v>
      </c>
      <c r="G390" s="159" t="n">
        <v>2550</v>
      </c>
      <c r="H390" s="159" t="n">
        <v>6581</v>
      </c>
      <c r="I390" s="160" t="n">
        <v>33111.47</v>
      </c>
      <c r="J390" s="160" t="n">
        <v>1020.91</v>
      </c>
      <c r="K390" s="160" t="n">
        <v>32090.56</v>
      </c>
      <c r="L390" s="160" t="n">
        <v>9597.870000000001</v>
      </c>
    </row>
    <row r="391">
      <c r="A391" s="176" t="n">
        <v>45536</v>
      </c>
      <c r="B391" s="104" t="inlineStr">
        <is>
          <t>2024/25</t>
        </is>
      </c>
      <c r="C391" s="104" t="inlineStr">
        <is>
          <t>HC-120</t>
        </is>
      </c>
      <c r="D391" s="104" t="inlineStr">
        <is>
          <t>Sud-Ouest</t>
        </is>
      </c>
      <c r="E391" s="104" t="inlineStr">
        <is>
          <t>À emporter</t>
        </is>
      </c>
      <c r="F391" s="104" t="n">
        <v>30</v>
      </c>
      <c r="G391" s="159" t="n">
        <v>1949</v>
      </c>
      <c r="H391" s="159" t="n">
        <v>4951</v>
      </c>
      <c r="I391" s="160" t="n">
        <v>23259.18</v>
      </c>
      <c r="J391" s="160" t="n">
        <v>718.95</v>
      </c>
      <c r="K391" s="160" t="n">
        <v>22540.23</v>
      </c>
      <c r="L391" s="160" t="n">
        <v>6760.52</v>
      </c>
    </row>
    <row r="392">
      <c r="A392" s="176" t="n">
        <v>45566</v>
      </c>
      <c r="B392" s="104" t="inlineStr">
        <is>
          <t>2024/25</t>
        </is>
      </c>
      <c r="C392" s="104" t="inlineStr">
        <is>
          <t>HC-001</t>
        </is>
      </c>
      <c r="D392" s="104" t="inlineStr">
        <is>
          <t>Île-de-France</t>
        </is>
      </c>
      <c r="E392" s="104" t="inlineStr">
        <is>
          <t>Livraison</t>
        </is>
      </c>
      <c r="F392" s="104" t="n">
        <v>31</v>
      </c>
      <c r="G392" s="159" t="n">
        <v>1631</v>
      </c>
      <c r="H392" s="159" t="n">
        <v>4032</v>
      </c>
      <c r="I392" s="160" t="n">
        <v>26279.91</v>
      </c>
      <c r="J392" s="160" t="n">
        <v>1519.21</v>
      </c>
      <c r="K392" s="160" t="n">
        <v>24760.7</v>
      </c>
      <c r="L392" s="160" t="n">
        <v>7626.17</v>
      </c>
    </row>
    <row r="393">
      <c r="A393" s="176" t="n">
        <v>45566</v>
      </c>
      <c r="B393" s="104" t="inlineStr">
        <is>
          <t>2024/25</t>
        </is>
      </c>
      <c r="C393" s="104" t="inlineStr">
        <is>
          <t>HC-001</t>
        </is>
      </c>
      <c r="D393" s="104" t="inlineStr">
        <is>
          <t>Île-de-France</t>
        </is>
      </c>
      <c r="E393" s="104" t="inlineStr">
        <is>
          <t>Sur place</t>
        </is>
      </c>
      <c r="F393" s="104" t="n">
        <v>30</v>
      </c>
      <c r="G393" s="159" t="n">
        <v>5426</v>
      </c>
      <c r="H393" s="159" t="n">
        <v>13452</v>
      </c>
      <c r="I393" s="160" t="n">
        <v>69566.14999999999</v>
      </c>
      <c r="J393" s="160" t="n">
        <v>1957.08</v>
      </c>
      <c r="K393" s="160" t="n">
        <v>67609.07000000001</v>
      </c>
      <c r="L393" s="160" t="n">
        <v>20018.34</v>
      </c>
    </row>
    <row r="394">
      <c r="A394" s="176" t="n">
        <v>45566</v>
      </c>
      <c r="B394" s="104" t="inlineStr">
        <is>
          <t>2024/25</t>
        </is>
      </c>
      <c r="C394" s="104" t="inlineStr">
        <is>
          <t>HC-001</t>
        </is>
      </c>
      <c r="D394" s="104" t="inlineStr">
        <is>
          <t>Île-de-France</t>
        </is>
      </c>
      <c r="E394" s="104" t="inlineStr">
        <is>
          <t>À emporter</t>
        </is>
      </c>
      <c r="F394" s="104" t="n">
        <v>30</v>
      </c>
      <c r="G394" s="159" t="n">
        <v>3888</v>
      </c>
      <c r="H394" s="159" t="n">
        <v>10092</v>
      </c>
      <c r="I394" s="160" t="n">
        <v>45847.24</v>
      </c>
      <c r="J394" s="160" t="n">
        <v>1341.95</v>
      </c>
      <c r="K394" s="160" t="n">
        <v>44505.29</v>
      </c>
      <c r="L394" s="160" t="n">
        <v>13186.76</v>
      </c>
    </row>
    <row r="395">
      <c r="A395" s="176" t="n">
        <v>45566</v>
      </c>
      <c r="B395" s="104" t="inlineStr">
        <is>
          <t>2024/25</t>
        </is>
      </c>
      <c r="C395" s="104" t="inlineStr">
        <is>
          <t>HC-002</t>
        </is>
      </c>
      <c r="D395" s="104" t="inlineStr">
        <is>
          <t>Nord-Ouest</t>
        </is>
      </c>
      <c r="E395" s="104" t="inlineStr">
        <is>
          <t>Drive</t>
        </is>
      </c>
      <c r="F395" s="104" t="n">
        <v>31</v>
      </c>
      <c r="G395" s="159" t="n">
        <v>991</v>
      </c>
      <c r="H395" s="159" t="n">
        <v>2513</v>
      </c>
      <c r="I395" s="160" t="n">
        <v>13473.96</v>
      </c>
      <c r="J395" s="160" t="n">
        <v>386.83</v>
      </c>
      <c r="K395" s="160" t="n">
        <v>13087.13</v>
      </c>
      <c r="L395" s="160" t="n">
        <v>3918.54</v>
      </c>
    </row>
    <row r="396">
      <c r="A396" s="176" t="n">
        <v>45566</v>
      </c>
      <c r="B396" s="104" t="inlineStr">
        <is>
          <t>2024/25</t>
        </is>
      </c>
      <c r="C396" s="104" t="inlineStr">
        <is>
          <t>HC-002</t>
        </is>
      </c>
      <c r="D396" s="104" t="inlineStr">
        <is>
          <t>Nord-Ouest</t>
        </is>
      </c>
      <c r="E396" s="104" t="inlineStr">
        <is>
          <t>Livraison</t>
        </is>
      </c>
      <c r="F396" s="104" t="n">
        <v>30</v>
      </c>
      <c r="G396" s="159" t="n">
        <v>724</v>
      </c>
      <c r="H396" s="159" t="n">
        <v>1870</v>
      </c>
      <c r="I396" s="160" t="n">
        <v>11769.3</v>
      </c>
      <c r="J396" s="160" t="n">
        <v>727.49</v>
      </c>
      <c r="K396" s="160" t="n">
        <v>11041.81</v>
      </c>
      <c r="L396" s="160" t="n">
        <v>3417</v>
      </c>
    </row>
    <row r="397">
      <c r="A397" s="176" t="n">
        <v>45566</v>
      </c>
      <c r="B397" s="104" t="inlineStr">
        <is>
          <t>2024/25</t>
        </is>
      </c>
      <c r="C397" s="104" t="inlineStr">
        <is>
          <t>HC-002</t>
        </is>
      </c>
      <c r="D397" s="104" t="inlineStr">
        <is>
          <t>Nord-Ouest</t>
        </is>
      </c>
      <c r="E397" s="104" t="inlineStr">
        <is>
          <t>Sur place</t>
        </is>
      </c>
      <c r="F397" s="104" t="n">
        <v>31</v>
      </c>
      <c r="G397" s="159" t="n">
        <v>2688</v>
      </c>
      <c r="H397" s="159" t="n">
        <v>6872</v>
      </c>
      <c r="I397" s="160" t="n">
        <v>34807.58</v>
      </c>
      <c r="J397" s="160" t="n">
        <v>915.51</v>
      </c>
      <c r="K397" s="160" t="n">
        <v>33892.07</v>
      </c>
      <c r="L397" s="160" t="n">
        <v>10072.62</v>
      </c>
    </row>
    <row r="398">
      <c r="A398" s="176" t="n">
        <v>45566</v>
      </c>
      <c r="B398" s="104" t="inlineStr">
        <is>
          <t>2024/25</t>
        </is>
      </c>
      <c r="C398" s="104" t="inlineStr">
        <is>
          <t>HC-002</t>
        </is>
      </c>
      <c r="D398" s="104" t="inlineStr">
        <is>
          <t>Nord-Ouest</t>
        </is>
      </c>
      <c r="E398" s="104" t="inlineStr">
        <is>
          <t>À emporter</t>
        </is>
      </c>
      <c r="F398" s="104" t="n">
        <v>30</v>
      </c>
      <c r="G398" s="159" t="n">
        <v>1963</v>
      </c>
      <c r="H398" s="159" t="n">
        <v>5031</v>
      </c>
      <c r="I398" s="160" t="n">
        <v>23211.26</v>
      </c>
      <c r="J398" s="160" t="n">
        <v>722.26</v>
      </c>
      <c r="K398" s="160" t="n">
        <v>22489</v>
      </c>
      <c r="L398" s="160" t="n">
        <v>6743.88</v>
      </c>
    </row>
    <row r="399">
      <c r="A399" s="176" t="n">
        <v>45566</v>
      </c>
      <c r="B399" s="104" t="inlineStr">
        <is>
          <t>2024/25</t>
        </is>
      </c>
      <c r="C399" s="104" t="inlineStr">
        <is>
          <t>HC-003</t>
        </is>
      </c>
      <c r="D399" s="104" t="inlineStr">
        <is>
          <t>Sud-Est</t>
        </is>
      </c>
      <c r="E399" s="104" t="inlineStr">
        <is>
          <t>Drive</t>
        </is>
      </c>
      <c r="F399" s="104" t="n">
        <v>31</v>
      </c>
      <c r="G399" s="159" t="n">
        <v>1117</v>
      </c>
      <c r="H399" s="159" t="n">
        <v>2773</v>
      </c>
      <c r="I399" s="160" t="n">
        <v>15246.8</v>
      </c>
      <c r="J399" s="160" t="n">
        <v>431.04</v>
      </c>
      <c r="K399" s="160" t="n">
        <v>14815.76</v>
      </c>
      <c r="L399" s="160" t="n">
        <v>4403</v>
      </c>
    </row>
    <row r="400">
      <c r="A400" s="176" t="n">
        <v>45566</v>
      </c>
      <c r="B400" s="104" t="inlineStr">
        <is>
          <t>2024/25</t>
        </is>
      </c>
      <c r="C400" s="104" t="inlineStr">
        <is>
          <t>HC-003</t>
        </is>
      </c>
      <c r="D400" s="104" t="inlineStr">
        <is>
          <t>Sud-Est</t>
        </is>
      </c>
      <c r="E400" s="104" t="inlineStr">
        <is>
          <t>Livraison</t>
        </is>
      </c>
      <c r="F400" s="104" t="n">
        <v>31</v>
      </c>
      <c r="G400" s="159" t="n">
        <v>856</v>
      </c>
      <c r="H400" s="159" t="n">
        <v>2201</v>
      </c>
      <c r="I400" s="160" t="n">
        <v>13552.31</v>
      </c>
      <c r="J400" s="160" t="n">
        <v>781.85</v>
      </c>
      <c r="K400" s="160" t="n">
        <v>12770.46</v>
      </c>
      <c r="L400" s="160" t="n">
        <v>3959.43</v>
      </c>
    </row>
    <row r="401">
      <c r="A401" s="176" t="n">
        <v>45566</v>
      </c>
      <c r="B401" s="104" t="inlineStr">
        <is>
          <t>2024/25</t>
        </is>
      </c>
      <c r="C401" s="104" t="inlineStr">
        <is>
          <t>HC-003</t>
        </is>
      </c>
      <c r="D401" s="104" t="inlineStr">
        <is>
          <t>Sud-Est</t>
        </is>
      </c>
      <c r="E401" s="104" t="inlineStr">
        <is>
          <t>Sur place</t>
        </is>
      </c>
      <c r="F401" s="104" t="n">
        <v>31</v>
      </c>
      <c r="G401" s="159" t="n">
        <v>3053</v>
      </c>
      <c r="H401" s="159" t="n">
        <v>7719</v>
      </c>
      <c r="I401" s="160" t="n">
        <v>39720.01</v>
      </c>
      <c r="J401" s="160" t="n">
        <v>1198.7</v>
      </c>
      <c r="K401" s="160" t="n">
        <v>38521.31</v>
      </c>
      <c r="L401" s="160" t="n">
        <v>11420.82</v>
      </c>
    </row>
    <row r="402">
      <c r="A402" s="176" t="n">
        <v>45566</v>
      </c>
      <c r="B402" s="104" t="inlineStr">
        <is>
          <t>2024/25</t>
        </is>
      </c>
      <c r="C402" s="104" t="inlineStr">
        <is>
          <t>HC-003</t>
        </is>
      </c>
      <c r="D402" s="104" t="inlineStr">
        <is>
          <t>Sud-Est</t>
        </is>
      </c>
      <c r="E402" s="104" t="inlineStr">
        <is>
          <t>À emporter</t>
        </is>
      </c>
      <c r="F402" s="104" t="n">
        <v>29</v>
      </c>
      <c r="G402" s="159" t="n">
        <v>2076</v>
      </c>
      <c r="H402" s="159" t="n">
        <v>5266</v>
      </c>
      <c r="I402" s="160" t="n">
        <v>24685.55</v>
      </c>
      <c r="J402" s="160" t="n">
        <v>651</v>
      </c>
      <c r="K402" s="160" t="n">
        <v>24034.55</v>
      </c>
      <c r="L402" s="160" t="n">
        <v>7180.06</v>
      </c>
    </row>
    <row r="403">
      <c r="A403" s="176" t="n">
        <v>45566</v>
      </c>
      <c r="B403" s="104" t="inlineStr">
        <is>
          <t>2024/25</t>
        </is>
      </c>
      <c r="C403" s="104" t="inlineStr">
        <is>
          <t>HC-004</t>
        </is>
      </c>
      <c r="D403" s="104" t="inlineStr">
        <is>
          <t>Sud-Ouest</t>
        </is>
      </c>
      <c r="E403" s="104" t="inlineStr">
        <is>
          <t>Drive</t>
        </is>
      </c>
      <c r="F403" s="104" t="n">
        <v>31</v>
      </c>
      <c r="G403" s="159" t="n">
        <v>1227</v>
      </c>
      <c r="H403" s="159" t="n">
        <v>3131</v>
      </c>
      <c r="I403" s="160" t="n">
        <v>16811.85</v>
      </c>
      <c r="J403" s="160" t="n">
        <v>479.34</v>
      </c>
      <c r="K403" s="160" t="n">
        <v>16332.51</v>
      </c>
      <c r="L403" s="160" t="n">
        <v>4874.03</v>
      </c>
    </row>
    <row r="404">
      <c r="A404" s="176" t="n">
        <v>45566</v>
      </c>
      <c r="B404" s="104" t="inlineStr">
        <is>
          <t>2024/25</t>
        </is>
      </c>
      <c r="C404" s="104" t="inlineStr">
        <is>
          <t>HC-004</t>
        </is>
      </c>
      <c r="D404" s="104" t="inlineStr">
        <is>
          <t>Sud-Ouest</t>
        </is>
      </c>
      <c r="E404" s="104" t="inlineStr">
        <is>
          <t>Livraison</t>
        </is>
      </c>
      <c r="F404" s="104" t="n">
        <v>31</v>
      </c>
      <c r="G404" s="159" t="n">
        <v>865</v>
      </c>
      <c r="H404" s="159" t="n">
        <v>2167</v>
      </c>
      <c r="I404" s="160" t="n">
        <v>14369.84</v>
      </c>
      <c r="J404" s="160" t="n">
        <v>913.52</v>
      </c>
      <c r="K404" s="160" t="n">
        <v>13456.32</v>
      </c>
      <c r="L404" s="160" t="n">
        <v>4169.88</v>
      </c>
    </row>
    <row r="405">
      <c r="A405" s="176" t="n">
        <v>45566</v>
      </c>
      <c r="B405" s="104" t="inlineStr">
        <is>
          <t>2024/25</t>
        </is>
      </c>
      <c r="C405" s="104" t="inlineStr">
        <is>
          <t>HC-004</t>
        </is>
      </c>
      <c r="D405" s="104" t="inlineStr">
        <is>
          <t>Sud-Ouest</t>
        </is>
      </c>
      <c r="E405" s="104" t="inlineStr">
        <is>
          <t>Sur place</t>
        </is>
      </c>
      <c r="F405" s="104" t="n">
        <v>31</v>
      </c>
      <c r="G405" s="159" t="n">
        <v>3155</v>
      </c>
      <c r="H405" s="159" t="n">
        <v>8140</v>
      </c>
      <c r="I405" s="160" t="n">
        <v>40556.45</v>
      </c>
      <c r="J405" s="160" t="n">
        <v>1154.18</v>
      </c>
      <c r="K405" s="160" t="n">
        <v>39402.27</v>
      </c>
      <c r="L405" s="160" t="n">
        <v>11686.79</v>
      </c>
    </row>
    <row r="406">
      <c r="A406" s="176" t="n">
        <v>45566</v>
      </c>
      <c r="B406" s="104" t="inlineStr">
        <is>
          <t>2024/25</t>
        </is>
      </c>
      <c r="C406" s="104" t="inlineStr">
        <is>
          <t>HC-004</t>
        </is>
      </c>
      <c r="D406" s="104" t="inlineStr">
        <is>
          <t>Sud-Ouest</t>
        </is>
      </c>
      <c r="E406" s="104" t="inlineStr">
        <is>
          <t>À emporter</t>
        </is>
      </c>
      <c r="F406" s="104" t="n">
        <v>31</v>
      </c>
      <c r="G406" s="159" t="n">
        <v>2408</v>
      </c>
      <c r="H406" s="159" t="n">
        <v>6177</v>
      </c>
      <c r="I406" s="160" t="n">
        <v>28927.07</v>
      </c>
      <c r="J406" s="160" t="n">
        <v>994.1</v>
      </c>
      <c r="K406" s="160" t="n">
        <v>27932.97</v>
      </c>
      <c r="L406" s="160" t="n">
        <v>8208.15</v>
      </c>
    </row>
    <row r="407">
      <c r="A407" s="176" t="n">
        <v>45566</v>
      </c>
      <c r="B407" s="104" t="inlineStr">
        <is>
          <t>2024/25</t>
        </is>
      </c>
      <c r="C407" s="104" t="inlineStr">
        <is>
          <t>HC-005</t>
        </is>
      </c>
      <c r="D407" s="104" t="inlineStr">
        <is>
          <t>Île-de-France</t>
        </is>
      </c>
      <c r="E407" s="104" t="inlineStr">
        <is>
          <t>Livraison</t>
        </is>
      </c>
      <c r="F407" s="104" t="n">
        <v>31</v>
      </c>
      <c r="G407" s="159" t="n">
        <v>1322</v>
      </c>
      <c r="H407" s="159" t="n">
        <v>3399</v>
      </c>
      <c r="I407" s="160" t="n">
        <v>21453.84</v>
      </c>
      <c r="J407" s="160" t="n">
        <v>1214.4</v>
      </c>
      <c r="K407" s="160" t="n">
        <v>20239.44</v>
      </c>
      <c r="L407" s="160" t="n">
        <v>6290.33</v>
      </c>
    </row>
    <row r="408">
      <c r="A408" s="176" t="n">
        <v>45566</v>
      </c>
      <c r="B408" s="104" t="inlineStr">
        <is>
          <t>2024/25</t>
        </is>
      </c>
      <c r="C408" s="104" t="inlineStr">
        <is>
          <t>HC-005</t>
        </is>
      </c>
      <c r="D408" s="104" t="inlineStr">
        <is>
          <t>Île-de-France</t>
        </is>
      </c>
      <c r="E408" s="104" t="inlineStr">
        <is>
          <t>Sur place</t>
        </is>
      </c>
      <c r="F408" s="104" t="n">
        <v>31</v>
      </c>
      <c r="G408" s="159" t="n">
        <v>4802</v>
      </c>
      <c r="H408" s="159" t="n">
        <v>12105</v>
      </c>
      <c r="I408" s="160" t="n">
        <v>61766.55</v>
      </c>
      <c r="J408" s="160" t="n">
        <v>1719.17</v>
      </c>
      <c r="K408" s="160" t="n">
        <v>60047.38</v>
      </c>
      <c r="L408" s="160" t="n">
        <v>17853.25</v>
      </c>
    </row>
    <row r="409">
      <c r="A409" s="176" t="n">
        <v>45566</v>
      </c>
      <c r="B409" s="104" t="inlineStr">
        <is>
          <t>2024/25</t>
        </is>
      </c>
      <c r="C409" s="104" t="inlineStr">
        <is>
          <t>HC-005</t>
        </is>
      </c>
      <c r="D409" s="104" t="inlineStr">
        <is>
          <t>Île-de-France</t>
        </is>
      </c>
      <c r="E409" s="104" t="inlineStr">
        <is>
          <t>À emporter</t>
        </is>
      </c>
      <c r="F409" s="104" t="n">
        <v>30</v>
      </c>
      <c r="G409" s="159" t="n">
        <v>3350</v>
      </c>
      <c r="H409" s="159" t="n">
        <v>8316</v>
      </c>
      <c r="I409" s="160" t="n">
        <v>39574.06</v>
      </c>
      <c r="J409" s="160" t="n">
        <v>1194.52</v>
      </c>
      <c r="K409" s="160" t="n">
        <v>38379.54</v>
      </c>
      <c r="L409" s="160" t="n">
        <v>11489.89</v>
      </c>
    </row>
    <row r="410">
      <c r="A410" s="176" t="n">
        <v>45566</v>
      </c>
      <c r="B410" s="104" t="inlineStr">
        <is>
          <t>2024/25</t>
        </is>
      </c>
      <c r="C410" s="104" t="inlineStr">
        <is>
          <t>HC-006</t>
        </is>
      </c>
      <c r="D410" s="104" t="inlineStr">
        <is>
          <t>Nord-Ouest</t>
        </is>
      </c>
      <c r="E410" s="104" t="inlineStr">
        <is>
          <t>Livraison</t>
        </is>
      </c>
      <c r="F410" s="104" t="n">
        <v>31</v>
      </c>
      <c r="G410" s="159" t="n">
        <v>813</v>
      </c>
      <c r="H410" s="159" t="n">
        <v>2047</v>
      </c>
      <c r="I410" s="160" t="n">
        <v>13424.53</v>
      </c>
      <c r="J410" s="160" t="n">
        <v>787.04</v>
      </c>
      <c r="K410" s="160" t="n">
        <v>12637.49</v>
      </c>
      <c r="L410" s="160" t="n">
        <v>3907.64</v>
      </c>
    </row>
    <row r="411">
      <c r="A411" s="176" t="n">
        <v>45566</v>
      </c>
      <c r="B411" s="104" t="inlineStr">
        <is>
          <t>2024/25</t>
        </is>
      </c>
      <c r="C411" s="104" t="inlineStr">
        <is>
          <t>HC-006</t>
        </is>
      </c>
      <c r="D411" s="104" t="inlineStr">
        <is>
          <t>Nord-Ouest</t>
        </is>
      </c>
      <c r="E411" s="104" t="inlineStr">
        <is>
          <t>Sur place</t>
        </is>
      </c>
      <c r="F411" s="104" t="n">
        <v>31</v>
      </c>
      <c r="G411" s="159" t="n">
        <v>3022</v>
      </c>
      <c r="H411" s="159" t="n">
        <v>7569</v>
      </c>
      <c r="I411" s="160" t="n">
        <v>38957.5</v>
      </c>
      <c r="J411" s="160" t="n">
        <v>1105.22</v>
      </c>
      <c r="K411" s="160" t="n">
        <v>37852.28</v>
      </c>
      <c r="L411" s="160" t="n">
        <v>11281.27</v>
      </c>
    </row>
    <row r="412">
      <c r="A412" s="176" t="n">
        <v>45566</v>
      </c>
      <c r="B412" s="104" t="inlineStr">
        <is>
          <t>2024/25</t>
        </is>
      </c>
      <c r="C412" s="104" t="inlineStr">
        <is>
          <t>HC-006</t>
        </is>
      </c>
      <c r="D412" s="104" t="inlineStr">
        <is>
          <t>Nord-Ouest</t>
        </is>
      </c>
      <c r="E412" s="104" t="inlineStr">
        <is>
          <t>À emporter</t>
        </is>
      </c>
      <c r="F412" s="104" t="n">
        <v>31</v>
      </c>
      <c r="G412" s="159" t="n">
        <v>2289</v>
      </c>
      <c r="H412" s="159" t="n">
        <v>5982</v>
      </c>
      <c r="I412" s="160" t="n">
        <v>27452.44</v>
      </c>
      <c r="J412" s="160" t="n">
        <v>910.1900000000001</v>
      </c>
      <c r="K412" s="160" t="n">
        <v>26542.25</v>
      </c>
      <c r="L412" s="160" t="n">
        <v>7964.97</v>
      </c>
    </row>
    <row r="413">
      <c r="A413" s="176" t="n">
        <v>45566</v>
      </c>
      <c r="B413" s="104" t="inlineStr">
        <is>
          <t>2024/25</t>
        </is>
      </c>
      <c r="C413" s="104" t="inlineStr">
        <is>
          <t>HC-007</t>
        </is>
      </c>
      <c r="D413" s="104" t="inlineStr">
        <is>
          <t>Sud-Est</t>
        </is>
      </c>
      <c r="E413" s="104" t="inlineStr">
        <is>
          <t>Livraison</t>
        </is>
      </c>
      <c r="F413" s="104" t="n">
        <v>31</v>
      </c>
      <c r="G413" s="159" t="n">
        <v>990</v>
      </c>
      <c r="H413" s="159" t="n">
        <v>2495</v>
      </c>
      <c r="I413" s="160" t="n">
        <v>16175.64</v>
      </c>
      <c r="J413" s="160" t="n">
        <v>1007.34</v>
      </c>
      <c r="K413" s="160" t="n">
        <v>15168.3</v>
      </c>
      <c r="L413" s="160" t="n">
        <v>4727.97</v>
      </c>
    </row>
    <row r="414">
      <c r="A414" s="176" t="n">
        <v>45566</v>
      </c>
      <c r="B414" s="104" t="inlineStr">
        <is>
          <t>2024/25</t>
        </is>
      </c>
      <c r="C414" s="104" t="inlineStr">
        <is>
          <t>HC-007</t>
        </is>
      </c>
      <c r="D414" s="104" t="inlineStr">
        <is>
          <t>Sud-Est</t>
        </is>
      </c>
      <c r="E414" s="104" t="inlineStr">
        <is>
          <t>Sur place</t>
        </is>
      </c>
      <c r="F414" s="104" t="n">
        <v>31</v>
      </c>
      <c r="G414" s="159" t="n">
        <v>3768</v>
      </c>
      <c r="H414" s="159" t="n">
        <v>9188</v>
      </c>
      <c r="I414" s="160" t="n">
        <v>48535.28</v>
      </c>
      <c r="J414" s="160" t="n">
        <v>1409.02</v>
      </c>
      <c r="K414" s="160" t="n">
        <v>47126.26</v>
      </c>
      <c r="L414" s="160" t="n">
        <v>14152.66</v>
      </c>
    </row>
    <row r="415">
      <c r="A415" s="176" t="n">
        <v>45566</v>
      </c>
      <c r="B415" s="104" t="inlineStr">
        <is>
          <t>2024/25</t>
        </is>
      </c>
      <c r="C415" s="104" t="inlineStr">
        <is>
          <t>HC-007</t>
        </is>
      </c>
      <c r="D415" s="104" t="inlineStr">
        <is>
          <t>Sud-Est</t>
        </is>
      </c>
      <c r="E415" s="104" t="inlineStr">
        <is>
          <t>À emporter</t>
        </is>
      </c>
      <c r="F415" s="104" t="n">
        <v>31</v>
      </c>
      <c r="G415" s="159" t="n">
        <v>2833</v>
      </c>
      <c r="H415" s="159" t="n">
        <v>7239</v>
      </c>
      <c r="I415" s="160" t="n">
        <v>33367.6</v>
      </c>
      <c r="J415" s="160" t="n">
        <v>973.41</v>
      </c>
      <c r="K415" s="160" t="n">
        <v>32394.19</v>
      </c>
      <c r="L415" s="160" t="n">
        <v>9756.700000000001</v>
      </c>
    </row>
    <row r="416">
      <c r="A416" s="176" t="n">
        <v>45566</v>
      </c>
      <c r="B416" s="104" t="inlineStr">
        <is>
          <t>2024/25</t>
        </is>
      </c>
      <c r="C416" s="104" t="inlineStr">
        <is>
          <t>HC-008</t>
        </is>
      </c>
      <c r="D416" s="104" t="inlineStr">
        <is>
          <t>Sud-Ouest</t>
        </is>
      </c>
      <c r="E416" s="104" t="inlineStr">
        <is>
          <t>Livraison</t>
        </is>
      </c>
      <c r="F416" s="104" t="n">
        <v>31</v>
      </c>
      <c r="G416" s="159" t="n">
        <v>1125</v>
      </c>
      <c r="H416" s="159" t="n">
        <v>2857</v>
      </c>
      <c r="I416" s="160" t="n">
        <v>18240.42</v>
      </c>
      <c r="J416" s="160" t="n">
        <v>1087.77</v>
      </c>
      <c r="K416" s="160" t="n">
        <v>17152.65</v>
      </c>
      <c r="L416" s="160" t="n">
        <v>5285.45</v>
      </c>
    </row>
    <row r="417">
      <c r="A417" s="176" t="n">
        <v>45566</v>
      </c>
      <c r="B417" s="104" t="inlineStr">
        <is>
          <t>2024/25</t>
        </is>
      </c>
      <c r="C417" s="104" t="inlineStr">
        <is>
          <t>HC-008</t>
        </is>
      </c>
      <c r="D417" s="104" t="inlineStr">
        <is>
          <t>Sud-Ouest</t>
        </is>
      </c>
      <c r="E417" s="104" t="inlineStr">
        <is>
          <t>Sur place</t>
        </is>
      </c>
      <c r="F417" s="104" t="n">
        <v>30</v>
      </c>
      <c r="G417" s="159" t="n">
        <v>3756</v>
      </c>
      <c r="H417" s="159" t="n">
        <v>9310</v>
      </c>
      <c r="I417" s="160" t="n">
        <v>48517.13</v>
      </c>
      <c r="J417" s="160" t="n">
        <v>1519.64</v>
      </c>
      <c r="K417" s="160" t="n">
        <v>46997.49</v>
      </c>
      <c r="L417" s="160" t="n">
        <v>14009.65</v>
      </c>
    </row>
    <row r="418">
      <c r="A418" s="176" t="n">
        <v>45566</v>
      </c>
      <c r="B418" s="104" t="inlineStr">
        <is>
          <t>2024/25</t>
        </is>
      </c>
      <c r="C418" s="104" t="inlineStr">
        <is>
          <t>HC-008</t>
        </is>
      </c>
      <c r="D418" s="104" t="inlineStr">
        <is>
          <t>Sud-Ouest</t>
        </is>
      </c>
      <c r="E418" s="104" t="inlineStr">
        <is>
          <t>À emporter</t>
        </is>
      </c>
      <c r="F418" s="104" t="n">
        <v>31</v>
      </c>
      <c r="G418" s="159" t="n">
        <v>2858</v>
      </c>
      <c r="H418" s="159" t="n">
        <v>7337</v>
      </c>
      <c r="I418" s="160" t="n">
        <v>33977.51</v>
      </c>
      <c r="J418" s="160" t="n">
        <v>1057.16</v>
      </c>
      <c r="K418" s="160" t="n">
        <v>32920.35</v>
      </c>
      <c r="L418" s="160" t="n">
        <v>9815.18</v>
      </c>
    </row>
    <row r="419">
      <c r="A419" s="176" t="n">
        <v>45566</v>
      </c>
      <c r="B419" s="104" t="inlineStr">
        <is>
          <t>2024/25</t>
        </is>
      </c>
      <c r="C419" s="104" t="inlineStr">
        <is>
          <t>HC-009</t>
        </is>
      </c>
      <c r="D419" s="104" t="inlineStr">
        <is>
          <t>Île-de-France</t>
        </is>
      </c>
      <c r="E419" s="104" t="inlineStr">
        <is>
          <t>Livraison</t>
        </is>
      </c>
      <c r="F419" s="104" t="n">
        <v>31</v>
      </c>
      <c r="G419" s="159" t="n">
        <v>1352</v>
      </c>
      <c r="H419" s="159" t="n">
        <v>3469</v>
      </c>
      <c r="I419" s="160" t="n">
        <v>22321.05</v>
      </c>
      <c r="J419" s="160" t="n">
        <v>1316.77</v>
      </c>
      <c r="K419" s="160" t="n">
        <v>21004.28</v>
      </c>
      <c r="L419" s="160" t="n">
        <v>6606.64</v>
      </c>
    </row>
    <row r="420">
      <c r="A420" s="176" t="n">
        <v>45566</v>
      </c>
      <c r="B420" s="104" t="inlineStr">
        <is>
          <t>2024/25</t>
        </is>
      </c>
      <c r="C420" s="104" t="inlineStr">
        <is>
          <t>HC-009</t>
        </is>
      </c>
      <c r="D420" s="104" t="inlineStr">
        <is>
          <t>Île-de-France</t>
        </is>
      </c>
      <c r="E420" s="104" t="inlineStr">
        <is>
          <t>Sur place</t>
        </is>
      </c>
      <c r="F420" s="104" t="n">
        <v>30</v>
      </c>
      <c r="G420" s="159" t="n">
        <v>4946</v>
      </c>
      <c r="H420" s="159" t="n">
        <v>12475</v>
      </c>
      <c r="I420" s="160" t="n">
        <v>63849.4</v>
      </c>
      <c r="J420" s="160" t="n">
        <v>2047.88</v>
      </c>
      <c r="K420" s="160" t="n">
        <v>61801.52</v>
      </c>
      <c r="L420" s="160" t="n">
        <v>18240.04</v>
      </c>
    </row>
    <row r="421">
      <c r="A421" s="176" t="n">
        <v>45566</v>
      </c>
      <c r="B421" s="104" t="inlineStr">
        <is>
          <t>2024/25</t>
        </is>
      </c>
      <c r="C421" s="104" t="inlineStr">
        <is>
          <t>HC-009</t>
        </is>
      </c>
      <c r="D421" s="104" t="inlineStr">
        <is>
          <t>Île-de-France</t>
        </is>
      </c>
      <c r="E421" s="104" t="inlineStr">
        <is>
          <t>À emporter</t>
        </is>
      </c>
      <c r="F421" s="104" t="n">
        <v>31</v>
      </c>
      <c r="G421" s="159" t="n">
        <v>3809</v>
      </c>
      <c r="H421" s="159" t="n">
        <v>9714</v>
      </c>
      <c r="I421" s="160" t="n">
        <v>44957.15</v>
      </c>
      <c r="J421" s="160" t="n">
        <v>1297.96</v>
      </c>
      <c r="K421" s="160" t="n">
        <v>43659.19</v>
      </c>
      <c r="L421" s="160" t="n">
        <v>12972.53</v>
      </c>
    </row>
    <row r="422">
      <c r="A422" s="176" t="n">
        <v>45566</v>
      </c>
      <c r="B422" s="104" t="inlineStr">
        <is>
          <t>2024/25</t>
        </is>
      </c>
      <c r="C422" s="104" t="inlineStr">
        <is>
          <t>HC-010</t>
        </is>
      </c>
      <c r="D422" s="104" t="inlineStr">
        <is>
          <t>Nord-Ouest</t>
        </is>
      </c>
      <c r="E422" s="104" t="inlineStr">
        <is>
          <t>Drive</t>
        </is>
      </c>
      <c r="F422" s="104" t="n">
        <v>29</v>
      </c>
      <c r="G422" s="159" t="n">
        <v>1771</v>
      </c>
      <c r="H422" s="159" t="n">
        <v>4326</v>
      </c>
      <c r="I422" s="160" t="n">
        <v>24540.85</v>
      </c>
      <c r="J422" s="160" t="n">
        <v>746.62</v>
      </c>
      <c r="K422" s="160" t="n">
        <v>23794.23</v>
      </c>
      <c r="L422" s="160" t="n">
        <v>7083.9</v>
      </c>
    </row>
    <row r="423">
      <c r="A423" s="176" t="n">
        <v>45566</v>
      </c>
      <c r="B423" s="104" t="inlineStr">
        <is>
          <t>2024/25</t>
        </is>
      </c>
      <c r="C423" s="104" t="inlineStr">
        <is>
          <t>HC-010</t>
        </is>
      </c>
      <c r="D423" s="104" t="inlineStr">
        <is>
          <t>Nord-Ouest</t>
        </is>
      </c>
      <c r="E423" s="104" t="inlineStr">
        <is>
          <t>Livraison</t>
        </is>
      </c>
      <c r="F423" s="104" t="n">
        <v>31</v>
      </c>
      <c r="G423" s="159" t="n">
        <v>1354</v>
      </c>
      <c r="H423" s="159" t="n">
        <v>3378</v>
      </c>
      <c r="I423" s="160" t="n">
        <v>22141.77</v>
      </c>
      <c r="J423" s="160" t="n">
        <v>1289.93</v>
      </c>
      <c r="K423" s="160" t="n">
        <v>20851.84</v>
      </c>
      <c r="L423" s="160" t="n">
        <v>6432.14</v>
      </c>
    </row>
    <row r="424">
      <c r="A424" s="176" t="n">
        <v>45566</v>
      </c>
      <c r="B424" s="104" t="inlineStr">
        <is>
          <t>2024/25</t>
        </is>
      </c>
      <c r="C424" s="104" t="inlineStr">
        <is>
          <t>HC-010</t>
        </is>
      </c>
      <c r="D424" s="104" t="inlineStr">
        <is>
          <t>Nord-Ouest</t>
        </is>
      </c>
      <c r="E424" s="104" t="inlineStr">
        <is>
          <t>Sur place</t>
        </is>
      </c>
      <c r="F424" s="104" t="n">
        <v>31</v>
      </c>
      <c r="G424" s="159" t="n">
        <v>4770</v>
      </c>
      <c r="H424" s="159" t="n">
        <v>11950</v>
      </c>
      <c r="I424" s="160" t="n">
        <v>61629.9</v>
      </c>
      <c r="J424" s="160" t="n">
        <v>1819.53</v>
      </c>
      <c r="K424" s="160" t="n">
        <v>59810.37</v>
      </c>
      <c r="L424" s="160" t="n">
        <v>17946.41</v>
      </c>
    </row>
    <row r="425">
      <c r="A425" s="176" t="n">
        <v>45566</v>
      </c>
      <c r="B425" s="104" t="inlineStr">
        <is>
          <t>2024/25</t>
        </is>
      </c>
      <c r="C425" s="104" t="inlineStr">
        <is>
          <t>HC-010</t>
        </is>
      </c>
      <c r="D425" s="104" t="inlineStr">
        <is>
          <t>Nord-Ouest</t>
        </is>
      </c>
      <c r="E425" s="104" t="inlineStr">
        <is>
          <t>À emporter</t>
        </is>
      </c>
      <c r="F425" s="104" t="n">
        <v>31</v>
      </c>
      <c r="G425" s="159" t="n">
        <v>3536</v>
      </c>
      <c r="H425" s="159" t="n">
        <v>9111</v>
      </c>
      <c r="I425" s="160" t="n">
        <v>42313.74</v>
      </c>
      <c r="J425" s="160" t="n">
        <v>1310.1</v>
      </c>
      <c r="K425" s="160" t="n">
        <v>41003.64</v>
      </c>
      <c r="L425" s="160" t="n">
        <v>12279.85</v>
      </c>
    </row>
    <row r="426">
      <c r="A426" s="176" t="n">
        <v>45566</v>
      </c>
      <c r="B426" s="104" t="inlineStr">
        <is>
          <t>2024/25</t>
        </is>
      </c>
      <c r="C426" s="104" t="inlineStr">
        <is>
          <t>HC-011</t>
        </is>
      </c>
      <c r="D426" s="104" t="inlineStr">
        <is>
          <t>Sud-Est</t>
        </is>
      </c>
      <c r="E426" s="104" t="inlineStr">
        <is>
          <t>Livraison</t>
        </is>
      </c>
      <c r="F426" s="104" t="n">
        <v>31</v>
      </c>
      <c r="G426" s="159" t="n">
        <v>1357</v>
      </c>
      <c r="H426" s="159" t="n">
        <v>3454</v>
      </c>
      <c r="I426" s="160" t="n">
        <v>22255.19</v>
      </c>
      <c r="J426" s="160" t="n">
        <v>1217.91</v>
      </c>
      <c r="K426" s="160" t="n">
        <v>21037.28</v>
      </c>
      <c r="L426" s="160" t="n">
        <v>6496.68</v>
      </c>
    </row>
    <row r="427">
      <c r="A427" s="176" t="n">
        <v>45566</v>
      </c>
      <c r="B427" s="104" t="inlineStr">
        <is>
          <t>2024/25</t>
        </is>
      </c>
      <c r="C427" s="104" t="inlineStr">
        <is>
          <t>HC-011</t>
        </is>
      </c>
      <c r="D427" s="104" t="inlineStr">
        <is>
          <t>Sud-Est</t>
        </is>
      </c>
      <c r="E427" s="104" t="inlineStr">
        <is>
          <t>Sur place</t>
        </is>
      </c>
      <c r="F427" s="104" t="n">
        <v>31</v>
      </c>
      <c r="G427" s="159" t="n">
        <v>5101</v>
      </c>
      <c r="H427" s="159" t="n">
        <v>12962</v>
      </c>
      <c r="I427" s="160" t="n">
        <v>66110.7</v>
      </c>
      <c r="J427" s="160" t="n">
        <v>2148.03</v>
      </c>
      <c r="K427" s="160" t="n">
        <v>63962.67</v>
      </c>
      <c r="L427" s="160" t="n">
        <v>19027.41</v>
      </c>
    </row>
    <row r="428">
      <c r="A428" s="176" t="n">
        <v>45566</v>
      </c>
      <c r="B428" s="104" t="inlineStr">
        <is>
          <t>2024/25</t>
        </is>
      </c>
      <c r="C428" s="104" t="inlineStr">
        <is>
          <t>HC-011</t>
        </is>
      </c>
      <c r="D428" s="104" t="inlineStr">
        <is>
          <t>Sud-Est</t>
        </is>
      </c>
      <c r="E428" s="104" t="inlineStr">
        <is>
          <t>À emporter</t>
        </is>
      </c>
      <c r="F428" s="104" t="n">
        <v>31</v>
      </c>
      <c r="G428" s="159" t="n">
        <v>3899</v>
      </c>
      <c r="H428" s="159" t="n">
        <v>9853</v>
      </c>
      <c r="I428" s="160" t="n">
        <v>46108.93</v>
      </c>
      <c r="J428" s="160" t="n">
        <v>1400.09</v>
      </c>
      <c r="K428" s="160" t="n">
        <v>44708.84</v>
      </c>
      <c r="L428" s="160" t="n">
        <v>13244.69</v>
      </c>
    </row>
    <row r="429">
      <c r="A429" s="176" t="n">
        <v>45566</v>
      </c>
      <c r="B429" s="104" t="inlineStr">
        <is>
          <t>2024/25</t>
        </is>
      </c>
      <c r="C429" s="104" t="inlineStr">
        <is>
          <t>HC-012</t>
        </is>
      </c>
      <c r="D429" s="104" t="inlineStr">
        <is>
          <t>Sud-Ouest</t>
        </is>
      </c>
      <c r="E429" s="104" t="inlineStr">
        <is>
          <t>Drive</t>
        </is>
      </c>
      <c r="F429" s="104" t="n">
        <v>31</v>
      </c>
      <c r="G429" s="159" t="n">
        <v>803</v>
      </c>
      <c r="H429" s="159" t="n">
        <v>2056</v>
      </c>
      <c r="I429" s="160" t="n">
        <v>10929.32</v>
      </c>
      <c r="J429" s="160" t="n">
        <v>322.19</v>
      </c>
      <c r="K429" s="160" t="n">
        <v>10607.13</v>
      </c>
      <c r="L429" s="160" t="n">
        <v>3129.26</v>
      </c>
    </row>
    <row r="430">
      <c r="A430" s="176" t="n">
        <v>45566</v>
      </c>
      <c r="B430" s="104" t="inlineStr">
        <is>
          <t>2024/25</t>
        </is>
      </c>
      <c r="C430" s="104" t="inlineStr">
        <is>
          <t>HC-012</t>
        </is>
      </c>
      <c r="D430" s="104" t="inlineStr">
        <is>
          <t>Sud-Ouest</t>
        </is>
      </c>
      <c r="E430" s="104" t="inlineStr">
        <is>
          <t>Livraison</t>
        </is>
      </c>
      <c r="F430" s="104" t="n">
        <v>31</v>
      </c>
      <c r="G430" s="159" t="n">
        <v>560</v>
      </c>
      <c r="H430" s="159" t="n">
        <v>1430</v>
      </c>
      <c r="I430" s="160" t="n">
        <v>9217.870000000001</v>
      </c>
      <c r="J430" s="160" t="n">
        <v>556.28</v>
      </c>
      <c r="K430" s="160" t="n">
        <v>8661.59</v>
      </c>
      <c r="L430" s="160" t="n">
        <v>2701.3</v>
      </c>
    </row>
    <row r="431">
      <c r="A431" s="176" t="n">
        <v>45566</v>
      </c>
      <c r="B431" s="104" t="inlineStr">
        <is>
          <t>2024/25</t>
        </is>
      </c>
      <c r="C431" s="104" t="inlineStr">
        <is>
          <t>HC-012</t>
        </is>
      </c>
      <c r="D431" s="104" t="inlineStr">
        <is>
          <t>Sud-Ouest</t>
        </is>
      </c>
      <c r="E431" s="104" t="inlineStr">
        <is>
          <t>Sur place</t>
        </is>
      </c>
      <c r="F431" s="104" t="n">
        <v>31</v>
      </c>
      <c r="G431" s="159" t="n">
        <v>2178</v>
      </c>
      <c r="H431" s="159" t="n">
        <v>5499</v>
      </c>
      <c r="I431" s="160" t="n">
        <v>28273.13</v>
      </c>
      <c r="J431" s="160" t="n">
        <v>827.25</v>
      </c>
      <c r="K431" s="160" t="n">
        <v>27445.88</v>
      </c>
      <c r="L431" s="160" t="n">
        <v>8137.52</v>
      </c>
    </row>
    <row r="432">
      <c r="A432" s="176" t="n">
        <v>45566</v>
      </c>
      <c r="B432" s="104" t="inlineStr">
        <is>
          <t>2024/25</t>
        </is>
      </c>
      <c r="C432" s="104" t="inlineStr">
        <is>
          <t>HC-012</t>
        </is>
      </c>
      <c r="D432" s="104" t="inlineStr">
        <is>
          <t>Sud-Ouest</t>
        </is>
      </c>
      <c r="E432" s="104" t="inlineStr">
        <is>
          <t>À emporter</t>
        </is>
      </c>
      <c r="F432" s="104" t="n">
        <v>31</v>
      </c>
      <c r="G432" s="159" t="n">
        <v>1582</v>
      </c>
      <c r="H432" s="159" t="n">
        <v>4045</v>
      </c>
      <c r="I432" s="160" t="n">
        <v>18901.83</v>
      </c>
      <c r="J432" s="160" t="n">
        <v>594.26</v>
      </c>
      <c r="K432" s="160" t="n">
        <v>18307.57</v>
      </c>
      <c r="L432" s="160" t="n">
        <v>5461.06</v>
      </c>
    </row>
    <row r="433">
      <c r="A433" s="176" t="n">
        <v>45566</v>
      </c>
      <c r="B433" s="104" t="inlineStr">
        <is>
          <t>2024/25</t>
        </is>
      </c>
      <c r="C433" s="104" t="inlineStr">
        <is>
          <t>HC-013</t>
        </is>
      </c>
      <c r="D433" s="104" t="inlineStr">
        <is>
          <t>Île-de-France</t>
        </is>
      </c>
      <c r="E433" s="104" t="inlineStr">
        <is>
          <t>Livraison</t>
        </is>
      </c>
      <c r="F433" s="104" t="n">
        <v>31</v>
      </c>
      <c r="G433" s="159" t="n">
        <v>1033</v>
      </c>
      <c r="H433" s="159" t="n">
        <v>2555</v>
      </c>
      <c r="I433" s="160" t="n">
        <v>17104.46</v>
      </c>
      <c r="J433" s="160" t="n">
        <v>1000.58</v>
      </c>
      <c r="K433" s="160" t="n">
        <v>16103.88</v>
      </c>
      <c r="L433" s="160" t="n">
        <v>4968.76</v>
      </c>
    </row>
    <row r="434">
      <c r="A434" s="176" t="n">
        <v>45566</v>
      </c>
      <c r="B434" s="104" t="inlineStr">
        <is>
          <t>2024/25</t>
        </is>
      </c>
      <c r="C434" s="104" t="inlineStr">
        <is>
          <t>HC-013</t>
        </is>
      </c>
      <c r="D434" s="104" t="inlineStr">
        <is>
          <t>Île-de-France</t>
        </is>
      </c>
      <c r="E434" s="104" t="inlineStr">
        <is>
          <t>Sur place</t>
        </is>
      </c>
      <c r="F434" s="104" t="n">
        <v>31</v>
      </c>
      <c r="G434" s="159" t="n">
        <v>4002</v>
      </c>
      <c r="H434" s="159" t="n">
        <v>10270</v>
      </c>
      <c r="I434" s="160" t="n">
        <v>51638.97</v>
      </c>
      <c r="J434" s="160" t="n">
        <v>1501.12</v>
      </c>
      <c r="K434" s="160" t="n">
        <v>50137.85</v>
      </c>
      <c r="L434" s="160" t="n">
        <v>14898.92</v>
      </c>
    </row>
    <row r="435">
      <c r="A435" s="176" t="n">
        <v>45566</v>
      </c>
      <c r="B435" s="104" t="inlineStr">
        <is>
          <t>2024/25</t>
        </is>
      </c>
      <c r="C435" s="104" t="inlineStr">
        <is>
          <t>HC-013</t>
        </is>
      </c>
      <c r="D435" s="104" t="inlineStr">
        <is>
          <t>Île-de-France</t>
        </is>
      </c>
      <c r="E435" s="104" t="inlineStr">
        <is>
          <t>À emporter</t>
        </is>
      </c>
      <c r="F435" s="104" t="n">
        <v>31</v>
      </c>
      <c r="G435" s="159" t="n">
        <v>2894</v>
      </c>
      <c r="H435" s="159" t="n">
        <v>7406</v>
      </c>
      <c r="I435" s="160" t="n">
        <v>34128.84</v>
      </c>
      <c r="J435" s="160" t="n">
        <v>992.6900000000001</v>
      </c>
      <c r="K435" s="160" t="n">
        <v>33136.15</v>
      </c>
      <c r="L435" s="160" t="n">
        <v>9908.780000000001</v>
      </c>
    </row>
    <row r="436">
      <c r="A436" s="176" t="n">
        <v>45566</v>
      </c>
      <c r="B436" s="104" t="inlineStr">
        <is>
          <t>2024/25</t>
        </is>
      </c>
      <c r="C436" s="104" t="inlineStr">
        <is>
          <t>HC-014</t>
        </is>
      </c>
      <c r="D436" s="104" t="inlineStr">
        <is>
          <t>Nord-Ouest</t>
        </is>
      </c>
      <c r="E436" s="104" t="inlineStr">
        <is>
          <t>Livraison</t>
        </is>
      </c>
      <c r="F436" s="104" t="n">
        <v>31</v>
      </c>
      <c r="G436" s="159" t="n">
        <v>921</v>
      </c>
      <c r="H436" s="159" t="n">
        <v>2417</v>
      </c>
      <c r="I436" s="160" t="n">
        <v>15368.15</v>
      </c>
      <c r="J436" s="160" t="n">
        <v>943.3099999999999</v>
      </c>
      <c r="K436" s="160" t="n">
        <v>14424.84</v>
      </c>
      <c r="L436" s="160" t="n">
        <v>4502.69</v>
      </c>
    </row>
    <row r="437">
      <c r="A437" s="176" t="n">
        <v>45566</v>
      </c>
      <c r="B437" s="104" t="inlineStr">
        <is>
          <t>2024/25</t>
        </is>
      </c>
      <c r="C437" s="104" t="inlineStr">
        <is>
          <t>HC-014</t>
        </is>
      </c>
      <c r="D437" s="104" t="inlineStr">
        <is>
          <t>Nord-Ouest</t>
        </is>
      </c>
      <c r="E437" s="104" t="inlineStr">
        <is>
          <t>Sur place</t>
        </is>
      </c>
      <c r="F437" s="104" t="n">
        <v>31</v>
      </c>
      <c r="G437" s="159" t="n">
        <v>3642</v>
      </c>
      <c r="H437" s="159" t="n">
        <v>9372</v>
      </c>
      <c r="I437" s="160" t="n">
        <v>47225.37</v>
      </c>
      <c r="J437" s="160" t="n">
        <v>1488.1</v>
      </c>
      <c r="K437" s="160" t="n">
        <v>45737.27</v>
      </c>
      <c r="L437" s="160" t="n">
        <v>13754.27</v>
      </c>
    </row>
    <row r="438">
      <c r="A438" s="176" t="n">
        <v>45566</v>
      </c>
      <c r="B438" s="104" t="inlineStr">
        <is>
          <t>2024/25</t>
        </is>
      </c>
      <c r="C438" s="104" t="inlineStr">
        <is>
          <t>HC-014</t>
        </is>
      </c>
      <c r="D438" s="104" t="inlineStr">
        <is>
          <t>Nord-Ouest</t>
        </is>
      </c>
      <c r="E438" s="104" t="inlineStr">
        <is>
          <t>À emporter</t>
        </is>
      </c>
      <c r="F438" s="104" t="n">
        <v>31</v>
      </c>
      <c r="G438" s="159" t="n">
        <v>2741</v>
      </c>
      <c r="H438" s="159" t="n">
        <v>7035</v>
      </c>
      <c r="I438" s="160" t="n">
        <v>32782.79</v>
      </c>
      <c r="J438" s="160" t="n">
        <v>1004.61</v>
      </c>
      <c r="K438" s="160" t="n">
        <v>31778.18</v>
      </c>
      <c r="L438" s="160" t="n">
        <v>9487.49</v>
      </c>
    </row>
    <row r="439">
      <c r="A439" s="176" t="n">
        <v>45566</v>
      </c>
      <c r="B439" s="104" t="inlineStr">
        <is>
          <t>2024/25</t>
        </is>
      </c>
      <c r="C439" s="104" t="inlineStr">
        <is>
          <t>HC-015</t>
        </is>
      </c>
      <c r="D439" s="104" t="inlineStr">
        <is>
          <t>Sud-Est</t>
        </is>
      </c>
      <c r="E439" s="104" t="inlineStr">
        <is>
          <t>Livraison</t>
        </is>
      </c>
      <c r="F439" s="104" t="n">
        <v>30</v>
      </c>
      <c r="G439" s="159" t="n">
        <v>878</v>
      </c>
      <c r="H439" s="159" t="n">
        <v>2260</v>
      </c>
      <c r="I439" s="160" t="n">
        <v>14508.13</v>
      </c>
      <c r="J439" s="160" t="n">
        <v>864.76</v>
      </c>
      <c r="K439" s="160" t="n">
        <v>13643.37</v>
      </c>
      <c r="L439" s="160" t="n">
        <v>4241.48</v>
      </c>
    </row>
    <row r="440">
      <c r="A440" s="176" t="n">
        <v>45566</v>
      </c>
      <c r="B440" s="104" t="inlineStr">
        <is>
          <t>2024/25</t>
        </is>
      </c>
      <c r="C440" s="104" t="inlineStr">
        <is>
          <t>HC-015</t>
        </is>
      </c>
      <c r="D440" s="104" t="inlineStr">
        <is>
          <t>Sud-Est</t>
        </is>
      </c>
      <c r="E440" s="104" t="inlineStr">
        <is>
          <t>Sur place</t>
        </is>
      </c>
      <c r="F440" s="104" t="n">
        <v>31</v>
      </c>
      <c r="G440" s="159" t="n">
        <v>3459</v>
      </c>
      <c r="H440" s="159" t="n">
        <v>8663</v>
      </c>
      <c r="I440" s="160" t="n">
        <v>44388.98</v>
      </c>
      <c r="J440" s="160" t="n">
        <v>1279.8</v>
      </c>
      <c r="K440" s="160" t="n">
        <v>43109.18</v>
      </c>
      <c r="L440" s="160" t="n">
        <v>12754.52</v>
      </c>
    </row>
    <row r="441">
      <c r="A441" s="176" t="n">
        <v>45566</v>
      </c>
      <c r="B441" s="104" t="inlineStr">
        <is>
          <t>2024/25</t>
        </is>
      </c>
      <c r="C441" s="104" t="inlineStr">
        <is>
          <t>HC-015</t>
        </is>
      </c>
      <c r="D441" s="104" t="inlineStr">
        <is>
          <t>Sud-Est</t>
        </is>
      </c>
      <c r="E441" s="104" t="inlineStr">
        <is>
          <t>À emporter</t>
        </is>
      </c>
      <c r="F441" s="104" t="n">
        <v>31</v>
      </c>
      <c r="G441" s="159" t="n">
        <v>2529</v>
      </c>
      <c r="H441" s="159" t="n">
        <v>6410</v>
      </c>
      <c r="I441" s="160" t="n">
        <v>29953.04</v>
      </c>
      <c r="J441" s="160" t="n">
        <v>1004.8</v>
      </c>
      <c r="K441" s="160" t="n">
        <v>28948.24</v>
      </c>
      <c r="L441" s="160" t="n">
        <v>8646.93</v>
      </c>
    </row>
    <row r="442">
      <c r="A442" s="176" t="n">
        <v>45566</v>
      </c>
      <c r="B442" s="104" t="inlineStr">
        <is>
          <t>2024/25</t>
        </is>
      </c>
      <c r="C442" s="104" t="inlineStr">
        <is>
          <t>HC-016</t>
        </is>
      </c>
      <c r="D442" s="104" t="inlineStr">
        <is>
          <t>Sud-Ouest</t>
        </is>
      </c>
      <c r="E442" s="104" t="inlineStr">
        <is>
          <t>Livraison</t>
        </is>
      </c>
      <c r="F442" s="104" t="n">
        <v>31</v>
      </c>
      <c r="G442" s="159" t="n">
        <v>1210</v>
      </c>
      <c r="H442" s="159" t="n">
        <v>3053</v>
      </c>
      <c r="I442" s="160" t="n">
        <v>19651.42</v>
      </c>
      <c r="J442" s="160" t="n">
        <v>1166.88</v>
      </c>
      <c r="K442" s="160" t="n">
        <v>18484.54</v>
      </c>
      <c r="L442" s="160" t="n">
        <v>5729.85</v>
      </c>
    </row>
    <row r="443">
      <c r="A443" s="176" t="n">
        <v>45566</v>
      </c>
      <c r="B443" s="104" t="inlineStr">
        <is>
          <t>2024/25</t>
        </is>
      </c>
      <c r="C443" s="104" t="inlineStr">
        <is>
          <t>HC-016</t>
        </is>
      </c>
      <c r="D443" s="104" t="inlineStr">
        <is>
          <t>Sud-Ouest</t>
        </is>
      </c>
      <c r="E443" s="104" t="inlineStr">
        <is>
          <t>Sur place</t>
        </is>
      </c>
      <c r="F443" s="104" t="n">
        <v>30</v>
      </c>
      <c r="G443" s="159" t="n">
        <v>4208</v>
      </c>
      <c r="H443" s="159" t="n">
        <v>10887</v>
      </c>
      <c r="I443" s="160" t="n">
        <v>54786.77</v>
      </c>
      <c r="J443" s="160" t="n">
        <v>1604.86</v>
      </c>
      <c r="K443" s="160" t="n">
        <v>53181.91</v>
      </c>
      <c r="L443" s="160" t="n">
        <v>15907.71</v>
      </c>
    </row>
    <row r="444">
      <c r="A444" s="176" t="n">
        <v>45566</v>
      </c>
      <c r="B444" s="104" t="inlineStr">
        <is>
          <t>2024/25</t>
        </is>
      </c>
      <c r="C444" s="104" t="inlineStr">
        <is>
          <t>HC-016</t>
        </is>
      </c>
      <c r="D444" s="104" t="inlineStr">
        <is>
          <t>Sud-Ouest</t>
        </is>
      </c>
      <c r="E444" s="104" t="inlineStr">
        <is>
          <t>À emporter</t>
        </is>
      </c>
      <c r="F444" s="104" t="n">
        <v>30</v>
      </c>
      <c r="G444" s="159" t="n">
        <v>2949</v>
      </c>
      <c r="H444" s="159" t="n">
        <v>7505</v>
      </c>
      <c r="I444" s="160" t="n">
        <v>34859.8</v>
      </c>
      <c r="J444" s="160" t="n">
        <v>934.26</v>
      </c>
      <c r="K444" s="160" t="n">
        <v>33925.54</v>
      </c>
      <c r="L444" s="160" t="n">
        <v>10163.08</v>
      </c>
    </row>
    <row r="445">
      <c r="A445" s="176" t="n">
        <v>45566</v>
      </c>
      <c r="B445" s="104" t="inlineStr">
        <is>
          <t>2024/25</t>
        </is>
      </c>
      <c r="C445" s="104" t="inlineStr">
        <is>
          <t>HC-017</t>
        </is>
      </c>
      <c r="D445" s="104" t="inlineStr">
        <is>
          <t>Île-de-France</t>
        </is>
      </c>
      <c r="E445" s="104" t="inlineStr">
        <is>
          <t>Drive</t>
        </is>
      </c>
      <c r="F445" s="104" t="n">
        <v>31</v>
      </c>
      <c r="G445" s="159" t="n">
        <v>1161</v>
      </c>
      <c r="H445" s="159" t="n">
        <v>3034</v>
      </c>
      <c r="I445" s="160" t="n">
        <v>15737.1</v>
      </c>
      <c r="J445" s="160" t="n">
        <v>493.63</v>
      </c>
      <c r="K445" s="160" t="n">
        <v>15243.47</v>
      </c>
      <c r="L445" s="160" t="n">
        <v>4516.68</v>
      </c>
    </row>
    <row r="446">
      <c r="A446" s="176" t="n">
        <v>45566</v>
      </c>
      <c r="B446" s="104" t="inlineStr">
        <is>
          <t>2024/25</t>
        </is>
      </c>
      <c r="C446" s="104" t="inlineStr">
        <is>
          <t>HC-017</t>
        </is>
      </c>
      <c r="D446" s="104" t="inlineStr">
        <is>
          <t>Île-de-France</t>
        </is>
      </c>
      <c r="E446" s="104" t="inlineStr">
        <is>
          <t>Livraison</t>
        </is>
      </c>
      <c r="F446" s="104" t="n">
        <v>31</v>
      </c>
      <c r="G446" s="159" t="n">
        <v>892</v>
      </c>
      <c r="H446" s="159" t="n">
        <v>2329</v>
      </c>
      <c r="I446" s="160" t="n">
        <v>14340.95</v>
      </c>
      <c r="J446" s="160" t="n">
        <v>791.3099999999999</v>
      </c>
      <c r="K446" s="160" t="n">
        <v>13549.64</v>
      </c>
      <c r="L446" s="160" t="n">
        <v>4177.03</v>
      </c>
    </row>
    <row r="447">
      <c r="A447" s="176" t="n">
        <v>45566</v>
      </c>
      <c r="B447" s="104" t="inlineStr">
        <is>
          <t>2024/25</t>
        </is>
      </c>
      <c r="C447" s="104" t="inlineStr">
        <is>
          <t>HC-017</t>
        </is>
      </c>
      <c r="D447" s="104" t="inlineStr">
        <is>
          <t>Île-de-France</t>
        </is>
      </c>
      <c r="E447" s="104" t="inlineStr">
        <is>
          <t>Sur place</t>
        </is>
      </c>
      <c r="F447" s="104" t="n">
        <v>31</v>
      </c>
      <c r="G447" s="159" t="n">
        <v>3072</v>
      </c>
      <c r="H447" s="159" t="n">
        <v>7629</v>
      </c>
      <c r="I447" s="160" t="n">
        <v>39446.72</v>
      </c>
      <c r="J447" s="160" t="n">
        <v>1099.14</v>
      </c>
      <c r="K447" s="160" t="n">
        <v>38347.58</v>
      </c>
      <c r="L447" s="160" t="n">
        <v>11385.1</v>
      </c>
    </row>
    <row r="448">
      <c r="A448" s="176" t="n">
        <v>45566</v>
      </c>
      <c r="B448" s="104" t="inlineStr">
        <is>
          <t>2024/25</t>
        </is>
      </c>
      <c r="C448" s="104" t="inlineStr">
        <is>
          <t>HC-017</t>
        </is>
      </c>
      <c r="D448" s="104" t="inlineStr">
        <is>
          <t>Île-de-France</t>
        </is>
      </c>
      <c r="E448" s="104" t="inlineStr">
        <is>
          <t>À emporter</t>
        </is>
      </c>
      <c r="F448" s="104" t="n">
        <v>30</v>
      </c>
      <c r="G448" s="159" t="n">
        <v>2242</v>
      </c>
      <c r="H448" s="159" t="n">
        <v>5865</v>
      </c>
      <c r="I448" s="160" t="n">
        <v>26814.19</v>
      </c>
      <c r="J448" s="160" t="n">
        <v>784.33</v>
      </c>
      <c r="K448" s="160" t="n">
        <v>26029.86</v>
      </c>
      <c r="L448" s="160" t="n">
        <v>7768.69</v>
      </c>
    </row>
    <row r="449">
      <c r="A449" s="176" t="n">
        <v>45566</v>
      </c>
      <c r="B449" s="104" t="inlineStr">
        <is>
          <t>2024/25</t>
        </is>
      </c>
      <c r="C449" s="104" t="inlineStr">
        <is>
          <t>HC-018</t>
        </is>
      </c>
      <c r="D449" s="104" t="inlineStr">
        <is>
          <t>Nord-Ouest</t>
        </is>
      </c>
      <c r="E449" s="104" t="inlineStr">
        <is>
          <t>Drive</t>
        </is>
      </c>
      <c r="F449" s="104" t="n">
        <v>31</v>
      </c>
      <c r="G449" s="159" t="n">
        <v>814</v>
      </c>
      <c r="H449" s="159" t="n">
        <v>2081</v>
      </c>
      <c r="I449" s="160" t="n">
        <v>11082.56</v>
      </c>
      <c r="J449" s="160" t="n">
        <v>347.36</v>
      </c>
      <c r="K449" s="160" t="n">
        <v>10735.2</v>
      </c>
      <c r="L449" s="160" t="n">
        <v>3166.91</v>
      </c>
    </row>
    <row r="450">
      <c r="A450" s="176" t="n">
        <v>45566</v>
      </c>
      <c r="B450" s="104" t="inlineStr">
        <is>
          <t>2024/25</t>
        </is>
      </c>
      <c r="C450" s="104" t="inlineStr">
        <is>
          <t>HC-018</t>
        </is>
      </c>
      <c r="D450" s="104" t="inlineStr">
        <is>
          <t>Nord-Ouest</t>
        </is>
      </c>
      <c r="E450" s="104" t="inlineStr">
        <is>
          <t>Livraison</t>
        </is>
      </c>
      <c r="F450" s="104" t="n">
        <v>31</v>
      </c>
      <c r="G450" s="159" t="n">
        <v>560</v>
      </c>
      <c r="H450" s="159" t="n">
        <v>1488</v>
      </c>
      <c r="I450" s="160" t="n">
        <v>9253.379999999999</v>
      </c>
      <c r="J450" s="160" t="n">
        <v>538.26</v>
      </c>
      <c r="K450" s="160" t="n">
        <v>8715.120000000001</v>
      </c>
      <c r="L450" s="160" t="n">
        <v>2698.67</v>
      </c>
    </row>
    <row r="451">
      <c r="A451" s="176" t="n">
        <v>45566</v>
      </c>
      <c r="B451" s="104" t="inlineStr">
        <is>
          <t>2024/25</t>
        </is>
      </c>
      <c r="C451" s="104" t="inlineStr">
        <is>
          <t>HC-018</t>
        </is>
      </c>
      <c r="D451" s="104" t="inlineStr">
        <is>
          <t>Nord-Ouest</t>
        </is>
      </c>
      <c r="E451" s="104" t="inlineStr">
        <is>
          <t>Sur place</t>
        </is>
      </c>
      <c r="F451" s="104" t="n">
        <v>31</v>
      </c>
      <c r="G451" s="159" t="n">
        <v>2188</v>
      </c>
      <c r="H451" s="159" t="n">
        <v>5675</v>
      </c>
      <c r="I451" s="160" t="n">
        <v>28265.24</v>
      </c>
      <c r="J451" s="160" t="n">
        <v>798</v>
      </c>
      <c r="K451" s="160" t="n">
        <v>27467.24</v>
      </c>
      <c r="L451" s="160" t="n">
        <v>8147.46</v>
      </c>
    </row>
    <row r="452">
      <c r="A452" s="176" t="n">
        <v>45566</v>
      </c>
      <c r="B452" s="104" t="inlineStr">
        <is>
          <t>2024/25</t>
        </is>
      </c>
      <c r="C452" s="104" t="inlineStr">
        <is>
          <t>HC-018</t>
        </is>
      </c>
      <c r="D452" s="104" t="inlineStr">
        <is>
          <t>Nord-Ouest</t>
        </is>
      </c>
      <c r="E452" s="104" t="inlineStr">
        <is>
          <t>À emporter</t>
        </is>
      </c>
      <c r="F452" s="104" t="n">
        <v>31</v>
      </c>
      <c r="G452" s="159" t="n">
        <v>1641</v>
      </c>
      <c r="H452" s="159" t="n">
        <v>4214</v>
      </c>
      <c r="I452" s="160" t="n">
        <v>19446.35</v>
      </c>
      <c r="J452" s="160" t="n">
        <v>541.3</v>
      </c>
      <c r="K452" s="160" t="n">
        <v>18905.05</v>
      </c>
      <c r="L452" s="160" t="n">
        <v>5618.73</v>
      </c>
    </row>
    <row r="453">
      <c r="A453" s="176" t="n">
        <v>45566</v>
      </c>
      <c r="B453" s="104" t="inlineStr">
        <is>
          <t>2024/25</t>
        </is>
      </c>
      <c r="C453" s="104" t="inlineStr">
        <is>
          <t>HC-019</t>
        </is>
      </c>
      <c r="D453" s="104" t="inlineStr">
        <is>
          <t>Sud-Est</t>
        </is>
      </c>
      <c r="E453" s="104" t="inlineStr">
        <is>
          <t>Livraison</t>
        </is>
      </c>
      <c r="F453" s="104" t="n">
        <v>31</v>
      </c>
      <c r="G453" s="159" t="n">
        <v>903</v>
      </c>
      <c r="H453" s="159" t="n">
        <v>2293</v>
      </c>
      <c r="I453" s="160" t="n">
        <v>14928.03</v>
      </c>
      <c r="J453" s="160" t="n">
        <v>955.53</v>
      </c>
      <c r="K453" s="160" t="n">
        <v>13972.5</v>
      </c>
      <c r="L453" s="160" t="n">
        <v>4363.23</v>
      </c>
    </row>
    <row r="454">
      <c r="A454" s="176" t="n">
        <v>45566</v>
      </c>
      <c r="B454" s="104" t="inlineStr">
        <is>
          <t>2024/25</t>
        </is>
      </c>
      <c r="C454" s="104" t="inlineStr">
        <is>
          <t>HC-019</t>
        </is>
      </c>
      <c r="D454" s="104" t="inlineStr">
        <is>
          <t>Sud-Est</t>
        </is>
      </c>
      <c r="E454" s="104" t="inlineStr">
        <is>
          <t>Sur place</t>
        </is>
      </c>
      <c r="F454" s="104" t="n">
        <v>31</v>
      </c>
      <c r="G454" s="159" t="n">
        <v>3443</v>
      </c>
      <c r="H454" s="159" t="n">
        <v>8918</v>
      </c>
      <c r="I454" s="160" t="n">
        <v>44494.03</v>
      </c>
      <c r="J454" s="160" t="n">
        <v>1280.76</v>
      </c>
      <c r="K454" s="160" t="n">
        <v>43213.27</v>
      </c>
      <c r="L454" s="160" t="n">
        <v>13077.78</v>
      </c>
    </row>
    <row r="455">
      <c r="A455" s="176" t="n">
        <v>45566</v>
      </c>
      <c r="B455" s="104" t="inlineStr">
        <is>
          <t>2024/25</t>
        </is>
      </c>
      <c r="C455" s="104" t="inlineStr">
        <is>
          <t>HC-019</t>
        </is>
      </c>
      <c r="D455" s="104" t="inlineStr">
        <is>
          <t>Sud-Est</t>
        </is>
      </c>
      <c r="E455" s="104" t="inlineStr">
        <is>
          <t>À emporter</t>
        </is>
      </c>
      <c r="F455" s="104" t="n">
        <v>31</v>
      </c>
      <c r="G455" s="159" t="n">
        <v>2530</v>
      </c>
      <c r="H455" s="159" t="n">
        <v>6416</v>
      </c>
      <c r="I455" s="160" t="n">
        <v>30119.2</v>
      </c>
      <c r="J455" s="160" t="n">
        <v>992.5700000000001</v>
      </c>
      <c r="K455" s="160" t="n">
        <v>29126.63</v>
      </c>
      <c r="L455" s="160" t="n">
        <v>8800.969999999999</v>
      </c>
    </row>
    <row r="456">
      <c r="A456" s="176" t="n">
        <v>45566</v>
      </c>
      <c r="B456" s="104" t="inlineStr">
        <is>
          <t>2024/25</t>
        </is>
      </c>
      <c r="C456" s="104" t="inlineStr">
        <is>
          <t>HC-020</t>
        </is>
      </c>
      <c r="D456" s="104" t="inlineStr">
        <is>
          <t>Sud-Ouest</t>
        </is>
      </c>
      <c r="E456" s="104" t="inlineStr">
        <is>
          <t>Livraison</t>
        </is>
      </c>
      <c r="F456" s="104" t="n">
        <v>31</v>
      </c>
      <c r="G456" s="159" t="n">
        <v>982</v>
      </c>
      <c r="H456" s="159" t="n">
        <v>2516</v>
      </c>
      <c r="I456" s="160" t="n">
        <v>16452.24</v>
      </c>
      <c r="J456" s="160" t="n">
        <v>880.8099999999999</v>
      </c>
      <c r="K456" s="160" t="n">
        <v>15571.43</v>
      </c>
      <c r="L456" s="160" t="n">
        <v>4835.24</v>
      </c>
    </row>
    <row r="457">
      <c r="A457" s="176" t="n">
        <v>45566</v>
      </c>
      <c r="B457" s="104" t="inlineStr">
        <is>
          <t>2024/25</t>
        </is>
      </c>
      <c r="C457" s="104" t="inlineStr">
        <is>
          <t>HC-020</t>
        </is>
      </c>
      <c r="D457" s="104" t="inlineStr">
        <is>
          <t>Sud-Ouest</t>
        </is>
      </c>
      <c r="E457" s="104" t="inlineStr">
        <is>
          <t>Sur place</t>
        </is>
      </c>
      <c r="F457" s="104" t="n">
        <v>31</v>
      </c>
      <c r="G457" s="159" t="n">
        <v>3767</v>
      </c>
      <c r="H457" s="159" t="n">
        <v>9587</v>
      </c>
      <c r="I457" s="160" t="n">
        <v>48682.39</v>
      </c>
      <c r="J457" s="160" t="n">
        <v>1260.91</v>
      </c>
      <c r="K457" s="160" t="n">
        <v>47421.48</v>
      </c>
      <c r="L457" s="160" t="n">
        <v>14104.63</v>
      </c>
    </row>
    <row r="458">
      <c r="A458" s="176" t="n">
        <v>45566</v>
      </c>
      <c r="B458" s="104" t="inlineStr">
        <is>
          <t>2024/25</t>
        </is>
      </c>
      <c r="C458" s="104" t="inlineStr">
        <is>
          <t>HC-020</t>
        </is>
      </c>
      <c r="D458" s="104" t="inlineStr">
        <is>
          <t>Sud-Ouest</t>
        </is>
      </c>
      <c r="E458" s="104" t="inlineStr">
        <is>
          <t>À emporter</t>
        </is>
      </c>
      <c r="F458" s="104" t="n">
        <v>31</v>
      </c>
      <c r="G458" s="159" t="n">
        <v>2820</v>
      </c>
      <c r="H458" s="159" t="n">
        <v>7228</v>
      </c>
      <c r="I458" s="160" t="n">
        <v>33698.99</v>
      </c>
      <c r="J458" s="160" t="n">
        <v>953.53</v>
      </c>
      <c r="K458" s="160" t="n">
        <v>32745.46</v>
      </c>
      <c r="L458" s="160" t="n">
        <v>9664.48</v>
      </c>
    </row>
    <row r="459">
      <c r="A459" s="176" t="n">
        <v>45566</v>
      </c>
      <c r="B459" s="104" t="inlineStr">
        <is>
          <t>2024/25</t>
        </is>
      </c>
      <c r="C459" s="104" t="inlineStr">
        <is>
          <t>HC-021</t>
        </is>
      </c>
      <c r="D459" s="104" t="inlineStr">
        <is>
          <t>Île-de-France</t>
        </is>
      </c>
      <c r="E459" s="104" t="inlineStr">
        <is>
          <t>Drive</t>
        </is>
      </c>
      <c r="F459" s="104" t="n">
        <v>30</v>
      </c>
      <c r="G459" s="159" t="n">
        <v>1070</v>
      </c>
      <c r="H459" s="159" t="n">
        <v>2755</v>
      </c>
      <c r="I459" s="160" t="n">
        <v>14669.84</v>
      </c>
      <c r="J459" s="160" t="n">
        <v>511.81</v>
      </c>
      <c r="K459" s="160" t="n">
        <v>14158.03</v>
      </c>
      <c r="L459" s="160" t="n">
        <v>4209.45</v>
      </c>
    </row>
    <row r="460">
      <c r="A460" s="176" t="n">
        <v>45566</v>
      </c>
      <c r="B460" s="104" t="inlineStr">
        <is>
          <t>2024/25</t>
        </is>
      </c>
      <c r="C460" s="104" t="inlineStr">
        <is>
          <t>HC-021</t>
        </is>
      </c>
      <c r="D460" s="104" t="inlineStr">
        <is>
          <t>Île-de-France</t>
        </is>
      </c>
      <c r="E460" s="104" t="inlineStr">
        <is>
          <t>Livraison</t>
        </is>
      </c>
      <c r="F460" s="104" t="n">
        <v>31</v>
      </c>
      <c r="G460" s="159" t="n">
        <v>795</v>
      </c>
      <c r="H460" s="159" t="n">
        <v>2016</v>
      </c>
      <c r="I460" s="160" t="n">
        <v>12969.78</v>
      </c>
      <c r="J460" s="160" t="n">
        <v>767.6799999999999</v>
      </c>
      <c r="K460" s="160" t="n">
        <v>12202.1</v>
      </c>
      <c r="L460" s="160" t="n">
        <v>3810.65</v>
      </c>
    </row>
    <row r="461">
      <c r="A461" s="176" t="n">
        <v>45566</v>
      </c>
      <c r="B461" s="104" t="inlineStr">
        <is>
          <t>2024/25</t>
        </is>
      </c>
      <c r="C461" s="104" t="inlineStr">
        <is>
          <t>HC-021</t>
        </is>
      </c>
      <c r="D461" s="104" t="inlineStr">
        <is>
          <t>Île-de-France</t>
        </is>
      </c>
      <c r="E461" s="104" t="inlineStr">
        <is>
          <t>Sur place</t>
        </is>
      </c>
      <c r="F461" s="104" t="n">
        <v>31</v>
      </c>
      <c r="G461" s="159" t="n">
        <v>2935</v>
      </c>
      <c r="H461" s="159" t="n">
        <v>7305</v>
      </c>
      <c r="I461" s="160" t="n">
        <v>37648.93</v>
      </c>
      <c r="J461" s="160" t="n">
        <v>1170.97</v>
      </c>
      <c r="K461" s="160" t="n">
        <v>36477.96</v>
      </c>
      <c r="L461" s="160" t="n">
        <v>10894.16</v>
      </c>
    </row>
    <row r="462">
      <c r="A462" s="176" t="n">
        <v>45566</v>
      </c>
      <c r="B462" s="104" t="inlineStr">
        <is>
          <t>2024/25</t>
        </is>
      </c>
      <c r="C462" s="104" t="inlineStr">
        <is>
          <t>HC-021</t>
        </is>
      </c>
      <c r="D462" s="104" t="inlineStr">
        <is>
          <t>Île-de-France</t>
        </is>
      </c>
      <c r="E462" s="104" t="inlineStr">
        <is>
          <t>À emporter</t>
        </is>
      </c>
      <c r="F462" s="104" t="n">
        <v>31</v>
      </c>
      <c r="G462" s="159" t="n">
        <v>2174</v>
      </c>
      <c r="H462" s="159" t="n">
        <v>5617</v>
      </c>
      <c r="I462" s="160" t="n">
        <v>25807.01</v>
      </c>
      <c r="J462" s="160" t="n">
        <v>804.4</v>
      </c>
      <c r="K462" s="160" t="n">
        <v>25002.61</v>
      </c>
      <c r="L462" s="160" t="n">
        <v>7456.02</v>
      </c>
    </row>
    <row r="463">
      <c r="A463" s="176" t="n">
        <v>45566</v>
      </c>
      <c r="B463" s="104" t="inlineStr">
        <is>
          <t>2024/25</t>
        </is>
      </c>
      <c r="C463" s="104" t="inlineStr">
        <is>
          <t>HC-022</t>
        </is>
      </c>
      <c r="D463" s="104" t="inlineStr">
        <is>
          <t>Nord-Ouest</t>
        </is>
      </c>
      <c r="E463" s="104" t="inlineStr">
        <is>
          <t>Livraison</t>
        </is>
      </c>
      <c r="F463" s="104" t="n">
        <v>30</v>
      </c>
      <c r="G463" s="159" t="n">
        <v>847</v>
      </c>
      <c r="H463" s="159" t="n">
        <v>2140</v>
      </c>
      <c r="I463" s="160" t="n">
        <v>13745.66</v>
      </c>
      <c r="J463" s="160" t="n">
        <v>810.39</v>
      </c>
      <c r="K463" s="160" t="n">
        <v>12935.27</v>
      </c>
      <c r="L463" s="160" t="n">
        <v>4023.8</v>
      </c>
    </row>
    <row r="464">
      <c r="A464" s="176" t="n">
        <v>45566</v>
      </c>
      <c r="B464" s="104" t="inlineStr">
        <is>
          <t>2024/25</t>
        </is>
      </c>
      <c r="C464" s="104" t="inlineStr">
        <is>
          <t>HC-022</t>
        </is>
      </c>
      <c r="D464" s="104" t="inlineStr">
        <is>
          <t>Nord-Ouest</t>
        </is>
      </c>
      <c r="E464" s="104" t="inlineStr">
        <is>
          <t>Sur place</t>
        </is>
      </c>
      <c r="F464" s="104" t="n">
        <v>31</v>
      </c>
      <c r="G464" s="159" t="n">
        <v>3116</v>
      </c>
      <c r="H464" s="159" t="n">
        <v>7870</v>
      </c>
      <c r="I464" s="160" t="n">
        <v>39654.75</v>
      </c>
      <c r="J464" s="160" t="n">
        <v>1182.56</v>
      </c>
      <c r="K464" s="160" t="n">
        <v>38472.19</v>
      </c>
      <c r="L464" s="160" t="n">
        <v>11410.25</v>
      </c>
    </row>
    <row r="465">
      <c r="A465" s="176" t="n">
        <v>45566</v>
      </c>
      <c r="B465" s="104" t="inlineStr">
        <is>
          <t>2024/25</t>
        </is>
      </c>
      <c r="C465" s="104" t="inlineStr">
        <is>
          <t>HC-022</t>
        </is>
      </c>
      <c r="D465" s="104" t="inlineStr">
        <is>
          <t>Nord-Ouest</t>
        </is>
      </c>
      <c r="E465" s="104" t="inlineStr">
        <is>
          <t>À emporter</t>
        </is>
      </c>
      <c r="F465" s="104" t="n">
        <v>30</v>
      </c>
      <c r="G465" s="159" t="n">
        <v>2276</v>
      </c>
      <c r="H465" s="159" t="n">
        <v>5745</v>
      </c>
      <c r="I465" s="160" t="n">
        <v>27102.63</v>
      </c>
      <c r="J465" s="160" t="n">
        <v>891.53</v>
      </c>
      <c r="K465" s="160" t="n">
        <v>26211.1</v>
      </c>
      <c r="L465" s="160" t="n">
        <v>7789.55</v>
      </c>
    </row>
    <row r="466">
      <c r="A466" s="176" t="n">
        <v>45566</v>
      </c>
      <c r="B466" s="104" t="inlineStr">
        <is>
          <t>2024/25</t>
        </is>
      </c>
      <c r="C466" s="104" t="inlineStr">
        <is>
          <t>HC-023</t>
        </is>
      </c>
      <c r="D466" s="104" t="inlineStr">
        <is>
          <t>Sud-Est</t>
        </is>
      </c>
      <c r="E466" s="104" t="inlineStr">
        <is>
          <t>Drive</t>
        </is>
      </c>
      <c r="F466" s="104" t="n">
        <v>31</v>
      </c>
      <c r="G466" s="159" t="n">
        <v>1163</v>
      </c>
      <c r="H466" s="159" t="n">
        <v>3009</v>
      </c>
      <c r="I466" s="160" t="n">
        <v>15889.21</v>
      </c>
      <c r="J466" s="160" t="n">
        <v>480.06</v>
      </c>
      <c r="K466" s="160" t="n">
        <v>15409.15</v>
      </c>
      <c r="L466" s="160" t="n">
        <v>4596.93</v>
      </c>
    </row>
    <row r="467">
      <c r="A467" s="176" t="n">
        <v>45566</v>
      </c>
      <c r="B467" s="104" t="inlineStr">
        <is>
          <t>2024/25</t>
        </is>
      </c>
      <c r="C467" s="104" t="inlineStr">
        <is>
          <t>HC-023</t>
        </is>
      </c>
      <c r="D467" s="104" t="inlineStr">
        <is>
          <t>Sud-Est</t>
        </is>
      </c>
      <c r="E467" s="104" t="inlineStr">
        <is>
          <t>Livraison</t>
        </is>
      </c>
      <c r="F467" s="104" t="n">
        <v>31</v>
      </c>
      <c r="G467" s="159" t="n">
        <v>808</v>
      </c>
      <c r="H467" s="159" t="n">
        <v>2057</v>
      </c>
      <c r="I467" s="160" t="n">
        <v>13333.44</v>
      </c>
      <c r="J467" s="160" t="n">
        <v>749.3200000000001</v>
      </c>
      <c r="K467" s="160" t="n">
        <v>12584.12</v>
      </c>
      <c r="L467" s="160" t="n">
        <v>3916.65</v>
      </c>
    </row>
    <row r="468">
      <c r="A468" s="176" t="n">
        <v>45566</v>
      </c>
      <c r="B468" s="104" t="inlineStr">
        <is>
          <t>2024/25</t>
        </is>
      </c>
      <c r="C468" s="104" t="inlineStr">
        <is>
          <t>HC-023</t>
        </is>
      </c>
      <c r="D468" s="104" t="inlineStr">
        <is>
          <t>Sud-Est</t>
        </is>
      </c>
      <c r="E468" s="104" t="inlineStr">
        <is>
          <t>Sur place</t>
        </is>
      </c>
      <c r="F468" s="104" t="n">
        <v>31</v>
      </c>
      <c r="G468" s="159" t="n">
        <v>3128</v>
      </c>
      <c r="H468" s="159" t="n">
        <v>8048</v>
      </c>
      <c r="I468" s="160" t="n">
        <v>40173.27</v>
      </c>
      <c r="J468" s="160" t="n">
        <v>1238.44</v>
      </c>
      <c r="K468" s="160" t="n">
        <v>38934.83</v>
      </c>
      <c r="L468" s="160" t="n">
        <v>11607.28</v>
      </c>
    </row>
    <row r="469">
      <c r="A469" s="176" t="n">
        <v>45566</v>
      </c>
      <c r="B469" s="104" t="inlineStr">
        <is>
          <t>2024/25</t>
        </is>
      </c>
      <c r="C469" s="104" t="inlineStr">
        <is>
          <t>HC-023</t>
        </is>
      </c>
      <c r="D469" s="104" t="inlineStr">
        <is>
          <t>Sud-Est</t>
        </is>
      </c>
      <c r="E469" s="104" t="inlineStr">
        <is>
          <t>À emporter</t>
        </is>
      </c>
      <c r="F469" s="104" t="n">
        <v>31</v>
      </c>
      <c r="G469" s="159" t="n">
        <v>2302</v>
      </c>
      <c r="H469" s="159" t="n">
        <v>6103</v>
      </c>
      <c r="I469" s="160" t="n">
        <v>27355.94</v>
      </c>
      <c r="J469" s="160" t="n">
        <v>769.5</v>
      </c>
      <c r="K469" s="160" t="n">
        <v>26586.44</v>
      </c>
      <c r="L469" s="160" t="n">
        <v>7887.41</v>
      </c>
    </row>
    <row r="470">
      <c r="A470" s="176" t="n">
        <v>45566</v>
      </c>
      <c r="B470" s="104" t="inlineStr">
        <is>
          <t>2024/25</t>
        </is>
      </c>
      <c r="C470" s="104" t="inlineStr">
        <is>
          <t>HC-024</t>
        </is>
      </c>
      <c r="D470" s="104" t="inlineStr">
        <is>
          <t>Sud-Ouest</t>
        </is>
      </c>
      <c r="E470" s="104" t="inlineStr">
        <is>
          <t>Livraison</t>
        </is>
      </c>
      <c r="F470" s="104" t="n">
        <v>31</v>
      </c>
      <c r="G470" s="159" t="n">
        <v>1372</v>
      </c>
      <c r="H470" s="159" t="n">
        <v>3585</v>
      </c>
      <c r="I470" s="160" t="n">
        <v>22275.18</v>
      </c>
      <c r="J470" s="160" t="n">
        <v>1305.62</v>
      </c>
      <c r="K470" s="160" t="n">
        <v>20969.56</v>
      </c>
      <c r="L470" s="160" t="n">
        <v>6489.07</v>
      </c>
    </row>
    <row r="471">
      <c r="A471" s="176" t="n">
        <v>45566</v>
      </c>
      <c r="B471" s="104" t="inlineStr">
        <is>
          <t>2024/25</t>
        </is>
      </c>
      <c r="C471" s="104" t="inlineStr">
        <is>
          <t>HC-024</t>
        </is>
      </c>
      <c r="D471" s="104" t="inlineStr">
        <is>
          <t>Sud-Ouest</t>
        </is>
      </c>
      <c r="E471" s="104" t="inlineStr">
        <is>
          <t>Sur place</t>
        </is>
      </c>
      <c r="F471" s="104" t="n">
        <v>31</v>
      </c>
      <c r="G471" s="159" t="n">
        <v>5217</v>
      </c>
      <c r="H471" s="159" t="n">
        <v>13085</v>
      </c>
      <c r="I471" s="160" t="n">
        <v>67239.24000000001</v>
      </c>
      <c r="J471" s="160" t="n">
        <v>2140.81</v>
      </c>
      <c r="K471" s="160" t="n">
        <v>65098.43</v>
      </c>
      <c r="L471" s="160" t="n">
        <v>19526.4</v>
      </c>
    </row>
    <row r="472">
      <c r="A472" s="176" t="n">
        <v>45566</v>
      </c>
      <c r="B472" s="104" t="inlineStr">
        <is>
          <t>2024/25</t>
        </is>
      </c>
      <c r="C472" s="104" t="inlineStr">
        <is>
          <t>HC-024</t>
        </is>
      </c>
      <c r="D472" s="104" t="inlineStr">
        <is>
          <t>Sud-Ouest</t>
        </is>
      </c>
      <c r="E472" s="104" t="inlineStr">
        <is>
          <t>À emporter</t>
        </is>
      </c>
      <c r="F472" s="104" t="n">
        <v>31</v>
      </c>
      <c r="G472" s="159" t="n">
        <v>3794</v>
      </c>
      <c r="H472" s="159" t="n">
        <v>9503</v>
      </c>
      <c r="I472" s="160" t="n">
        <v>45050.08</v>
      </c>
      <c r="J472" s="160" t="n">
        <v>1390.35</v>
      </c>
      <c r="K472" s="160" t="n">
        <v>43659.73</v>
      </c>
      <c r="L472" s="160" t="n">
        <v>12982.39</v>
      </c>
    </row>
    <row r="473">
      <c r="A473" s="176" t="n">
        <v>45566</v>
      </c>
      <c r="B473" s="104" t="inlineStr">
        <is>
          <t>2024/25</t>
        </is>
      </c>
      <c r="C473" s="104" t="inlineStr">
        <is>
          <t>HC-025</t>
        </is>
      </c>
      <c r="D473" s="104" t="inlineStr">
        <is>
          <t>Île-de-France</t>
        </is>
      </c>
      <c r="E473" s="104" t="inlineStr">
        <is>
          <t>Drive</t>
        </is>
      </c>
      <c r="F473" s="104" t="n">
        <v>31</v>
      </c>
      <c r="G473" s="159" t="n">
        <v>1428</v>
      </c>
      <c r="H473" s="159" t="n">
        <v>3670</v>
      </c>
      <c r="I473" s="160" t="n">
        <v>19416.32</v>
      </c>
      <c r="J473" s="160" t="n">
        <v>547.74</v>
      </c>
      <c r="K473" s="160" t="n">
        <v>18868.58</v>
      </c>
      <c r="L473" s="160" t="n">
        <v>5591.14</v>
      </c>
    </row>
    <row r="474">
      <c r="A474" s="176" t="n">
        <v>45566</v>
      </c>
      <c r="B474" s="104" t="inlineStr">
        <is>
          <t>2024/25</t>
        </is>
      </c>
      <c r="C474" s="104" t="inlineStr">
        <is>
          <t>HC-025</t>
        </is>
      </c>
      <c r="D474" s="104" t="inlineStr">
        <is>
          <t>Île-de-France</t>
        </is>
      </c>
      <c r="E474" s="104" t="inlineStr">
        <is>
          <t>Livraison</t>
        </is>
      </c>
      <c r="F474" s="104" t="n">
        <v>30</v>
      </c>
      <c r="G474" s="159" t="n">
        <v>1133</v>
      </c>
      <c r="H474" s="159" t="n">
        <v>2769</v>
      </c>
      <c r="I474" s="160" t="n">
        <v>18236.65</v>
      </c>
      <c r="J474" s="160" t="n">
        <v>926.13</v>
      </c>
      <c r="K474" s="160" t="n">
        <v>17310.52</v>
      </c>
      <c r="L474" s="160" t="n">
        <v>5331.86</v>
      </c>
    </row>
    <row r="475">
      <c r="A475" s="176" t="n">
        <v>45566</v>
      </c>
      <c r="B475" s="104" t="inlineStr">
        <is>
          <t>2024/25</t>
        </is>
      </c>
      <c r="C475" s="104" t="inlineStr">
        <is>
          <t>HC-025</t>
        </is>
      </c>
      <c r="D475" s="104" t="inlineStr">
        <is>
          <t>Île-de-France</t>
        </is>
      </c>
      <c r="E475" s="104" t="inlineStr">
        <is>
          <t>Sur place</t>
        </is>
      </c>
      <c r="F475" s="104" t="n">
        <v>30</v>
      </c>
      <c r="G475" s="159" t="n">
        <v>3827</v>
      </c>
      <c r="H475" s="159" t="n">
        <v>9706</v>
      </c>
      <c r="I475" s="160" t="n">
        <v>49574.25</v>
      </c>
      <c r="J475" s="160" t="n">
        <v>1575.91</v>
      </c>
      <c r="K475" s="160" t="n">
        <v>47998.34</v>
      </c>
      <c r="L475" s="160" t="n">
        <v>14286.65</v>
      </c>
    </row>
    <row r="476">
      <c r="A476" s="176" t="n">
        <v>45566</v>
      </c>
      <c r="B476" s="104" t="inlineStr">
        <is>
          <t>2024/25</t>
        </is>
      </c>
      <c r="C476" s="104" t="inlineStr">
        <is>
          <t>HC-025</t>
        </is>
      </c>
      <c r="D476" s="104" t="inlineStr">
        <is>
          <t>Île-de-France</t>
        </is>
      </c>
      <c r="E476" s="104" t="inlineStr">
        <is>
          <t>À emporter</t>
        </is>
      </c>
      <c r="F476" s="104" t="n">
        <v>31</v>
      </c>
      <c r="G476" s="159" t="n">
        <v>2816</v>
      </c>
      <c r="H476" s="159" t="n">
        <v>7273</v>
      </c>
      <c r="I476" s="160" t="n">
        <v>33478.81</v>
      </c>
      <c r="J476" s="160" t="n">
        <v>909.37</v>
      </c>
      <c r="K476" s="160" t="n">
        <v>32569.44</v>
      </c>
      <c r="L476" s="160" t="n">
        <v>9656.549999999999</v>
      </c>
    </row>
    <row r="477">
      <c r="A477" s="176" t="n">
        <v>45566</v>
      </c>
      <c r="B477" s="104" t="inlineStr">
        <is>
          <t>2024/25</t>
        </is>
      </c>
      <c r="C477" s="104" t="inlineStr">
        <is>
          <t>HC-026</t>
        </is>
      </c>
      <c r="D477" s="104" t="inlineStr">
        <is>
          <t>Nord-Ouest</t>
        </is>
      </c>
      <c r="E477" s="104" t="inlineStr">
        <is>
          <t>Drive</t>
        </is>
      </c>
      <c r="F477" s="104" t="n">
        <v>31</v>
      </c>
      <c r="G477" s="159" t="n">
        <v>1112</v>
      </c>
      <c r="H477" s="159" t="n">
        <v>2868</v>
      </c>
      <c r="I477" s="160" t="n">
        <v>15098.83</v>
      </c>
      <c r="J477" s="160" t="n">
        <v>477.29</v>
      </c>
      <c r="K477" s="160" t="n">
        <v>14621.54</v>
      </c>
      <c r="L477" s="160" t="n">
        <v>4337.04</v>
      </c>
    </row>
    <row r="478">
      <c r="A478" s="176" t="n">
        <v>45566</v>
      </c>
      <c r="B478" s="104" t="inlineStr">
        <is>
          <t>2024/25</t>
        </is>
      </c>
      <c r="C478" s="104" t="inlineStr">
        <is>
          <t>HC-026</t>
        </is>
      </c>
      <c r="D478" s="104" t="inlineStr">
        <is>
          <t>Nord-Ouest</t>
        </is>
      </c>
      <c r="E478" s="104" t="inlineStr">
        <is>
          <t>Livraison</t>
        </is>
      </c>
      <c r="F478" s="104" t="n">
        <v>31</v>
      </c>
      <c r="G478" s="159" t="n">
        <v>803</v>
      </c>
      <c r="H478" s="159" t="n">
        <v>2065</v>
      </c>
      <c r="I478" s="160" t="n">
        <v>13025.5</v>
      </c>
      <c r="J478" s="160" t="n">
        <v>745.92</v>
      </c>
      <c r="K478" s="160" t="n">
        <v>12279.58</v>
      </c>
      <c r="L478" s="160" t="n">
        <v>3792</v>
      </c>
    </row>
    <row r="479">
      <c r="A479" s="176" t="n">
        <v>45566</v>
      </c>
      <c r="B479" s="104" t="inlineStr">
        <is>
          <t>2024/25</t>
        </is>
      </c>
      <c r="C479" s="104" t="inlineStr">
        <is>
          <t>HC-026</t>
        </is>
      </c>
      <c r="D479" s="104" t="inlineStr">
        <is>
          <t>Nord-Ouest</t>
        </is>
      </c>
      <c r="E479" s="104" t="inlineStr">
        <is>
          <t>Sur place</t>
        </is>
      </c>
      <c r="F479" s="104" t="n">
        <v>31</v>
      </c>
      <c r="G479" s="159" t="n">
        <v>2933</v>
      </c>
      <c r="H479" s="159" t="n">
        <v>7443</v>
      </c>
      <c r="I479" s="160" t="n">
        <v>38078.08</v>
      </c>
      <c r="J479" s="160" t="n">
        <v>1227.81</v>
      </c>
      <c r="K479" s="160" t="n">
        <v>36850.27</v>
      </c>
      <c r="L479" s="160" t="n">
        <v>10829.02</v>
      </c>
    </row>
    <row r="480">
      <c r="A480" s="176" t="n">
        <v>45566</v>
      </c>
      <c r="B480" s="104" t="inlineStr">
        <is>
          <t>2024/25</t>
        </is>
      </c>
      <c r="C480" s="104" t="inlineStr">
        <is>
          <t>HC-026</t>
        </is>
      </c>
      <c r="D480" s="104" t="inlineStr">
        <is>
          <t>Nord-Ouest</t>
        </is>
      </c>
      <c r="E480" s="104" t="inlineStr">
        <is>
          <t>À emporter</t>
        </is>
      </c>
      <c r="F480" s="104" t="n">
        <v>30</v>
      </c>
      <c r="G480" s="159" t="n">
        <v>2102</v>
      </c>
      <c r="H480" s="159" t="n">
        <v>5212</v>
      </c>
      <c r="I480" s="160" t="n">
        <v>24993.56</v>
      </c>
      <c r="J480" s="160" t="n">
        <v>801.5700000000001</v>
      </c>
      <c r="K480" s="160" t="n">
        <v>24191.99</v>
      </c>
      <c r="L480" s="160" t="n">
        <v>7258.23</v>
      </c>
    </row>
    <row r="481">
      <c r="A481" s="176" t="n">
        <v>45566</v>
      </c>
      <c r="B481" s="104" t="inlineStr">
        <is>
          <t>2024/25</t>
        </is>
      </c>
      <c r="C481" s="104" t="inlineStr">
        <is>
          <t>HC-027</t>
        </is>
      </c>
      <c r="D481" s="104" t="inlineStr">
        <is>
          <t>Sud-Est</t>
        </is>
      </c>
      <c r="E481" s="104" t="inlineStr">
        <is>
          <t>Livraison</t>
        </is>
      </c>
      <c r="F481" s="104" t="n">
        <v>31</v>
      </c>
      <c r="G481" s="159" t="n">
        <v>1376</v>
      </c>
      <c r="H481" s="159" t="n">
        <v>3522</v>
      </c>
      <c r="I481" s="160" t="n">
        <v>21405.02</v>
      </c>
      <c r="J481" s="160" t="n">
        <v>1221.65</v>
      </c>
      <c r="K481" s="160" t="n">
        <v>20183.37</v>
      </c>
      <c r="L481" s="160" t="n">
        <v>6183.52</v>
      </c>
    </row>
    <row r="482">
      <c r="A482" s="176" t="n">
        <v>45566</v>
      </c>
      <c r="B482" s="104" t="inlineStr">
        <is>
          <t>2024/25</t>
        </is>
      </c>
      <c r="C482" s="104" t="inlineStr">
        <is>
          <t>HC-027</t>
        </is>
      </c>
      <c r="D482" s="104" t="inlineStr">
        <is>
          <t>Sud-Est</t>
        </is>
      </c>
      <c r="E482" s="104" t="inlineStr">
        <is>
          <t>Sur place</t>
        </is>
      </c>
      <c r="F482" s="104" t="n">
        <v>29</v>
      </c>
      <c r="G482" s="159" t="n">
        <v>3609</v>
      </c>
      <c r="H482" s="159" t="n">
        <v>9018</v>
      </c>
      <c r="I482" s="160" t="n">
        <v>46184.67</v>
      </c>
      <c r="J482" s="160" t="n">
        <v>1348.25</v>
      </c>
      <c r="K482" s="160" t="n">
        <v>44836.42</v>
      </c>
      <c r="L482" s="160" t="n">
        <v>13356.19</v>
      </c>
    </row>
    <row r="483">
      <c r="A483" s="176" t="n">
        <v>45566</v>
      </c>
      <c r="B483" s="104" t="inlineStr">
        <is>
          <t>2024/25</t>
        </is>
      </c>
      <c r="C483" s="104" t="inlineStr">
        <is>
          <t>HC-027</t>
        </is>
      </c>
      <c r="D483" s="104" t="inlineStr">
        <is>
          <t>Sud-Est</t>
        </is>
      </c>
      <c r="E483" s="104" t="inlineStr">
        <is>
          <t>À emporter</t>
        </is>
      </c>
      <c r="F483" s="104" t="n">
        <v>29</v>
      </c>
      <c r="G483" s="159" t="n">
        <v>2730</v>
      </c>
      <c r="H483" s="159" t="n">
        <v>6866</v>
      </c>
      <c r="I483" s="160" t="n">
        <v>32580.48</v>
      </c>
      <c r="J483" s="160" t="n">
        <v>940.39</v>
      </c>
      <c r="K483" s="160" t="n">
        <v>31640.09</v>
      </c>
      <c r="L483" s="160" t="n">
        <v>9448.879999999999</v>
      </c>
    </row>
    <row r="484">
      <c r="A484" s="176" t="n">
        <v>45566</v>
      </c>
      <c r="B484" s="104" t="inlineStr">
        <is>
          <t>2024/25</t>
        </is>
      </c>
      <c r="C484" s="104" t="inlineStr">
        <is>
          <t>HC-028</t>
        </is>
      </c>
      <c r="D484" s="104" t="inlineStr">
        <is>
          <t>Sud-Ouest</t>
        </is>
      </c>
      <c r="E484" s="104" t="inlineStr">
        <is>
          <t>Livraison</t>
        </is>
      </c>
      <c r="F484" s="104" t="n">
        <v>31</v>
      </c>
      <c r="G484" s="159" t="n">
        <v>937</v>
      </c>
      <c r="H484" s="159" t="n">
        <v>2350</v>
      </c>
      <c r="I484" s="160" t="n">
        <v>14784.5</v>
      </c>
      <c r="J484" s="160" t="n">
        <v>864.09</v>
      </c>
      <c r="K484" s="160" t="n">
        <v>13920.41</v>
      </c>
      <c r="L484" s="160" t="n">
        <v>4276.3</v>
      </c>
    </row>
    <row r="485">
      <c r="A485" s="176" t="n">
        <v>45566</v>
      </c>
      <c r="B485" s="104" t="inlineStr">
        <is>
          <t>2024/25</t>
        </is>
      </c>
      <c r="C485" s="104" t="inlineStr">
        <is>
          <t>HC-028</t>
        </is>
      </c>
      <c r="D485" s="104" t="inlineStr">
        <is>
          <t>Sud-Ouest</t>
        </is>
      </c>
      <c r="E485" s="104" t="inlineStr">
        <is>
          <t>Sur place</t>
        </is>
      </c>
      <c r="F485" s="104" t="n">
        <v>29</v>
      </c>
      <c r="G485" s="159" t="n">
        <v>2717</v>
      </c>
      <c r="H485" s="159" t="n">
        <v>6726</v>
      </c>
      <c r="I485" s="160" t="n">
        <v>34650.65</v>
      </c>
      <c r="J485" s="160" t="n">
        <v>1080.65</v>
      </c>
      <c r="K485" s="160" t="n">
        <v>33570</v>
      </c>
      <c r="L485" s="160" t="n">
        <v>10055.68</v>
      </c>
    </row>
    <row r="486">
      <c r="A486" s="176" t="n">
        <v>45566</v>
      </c>
      <c r="B486" s="104" t="inlineStr">
        <is>
          <t>2024/25</t>
        </is>
      </c>
      <c r="C486" s="104" t="inlineStr">
        <is>
          <t>HC-028</t>
        </is>
      </c>
      <c r="D486" s="104" t="inlineStr">
        <is>
          <t>Sud-Ouest</t>
        </is>
      </c>
      <c r="E486" s="104" t="inlineStr">
        <is>
          <t>À emporter</t>
        </is>
      </c>
      <c r="F486" s="104" t="n">
        <v>31</v>
      </c>
      <c r="G486" s="159" t="n">
        <v>2148</v>
      </c>
      <c r="H486" s="159" t="n">
        <v>5520</v>
      </c>
      <c r="I486" s="160" t="n">
        <v>25284.4</v>
      </c>
      <c r="J486" s="160" t="n">
        <v>772.72</v>
      </c>
      <c r="K486" s="160" t="n">
        <v>24511.68</v>
      </c>
      <c r="L486" s="160" t="n">
        <v>7285.18</v>
      </c>
    </row>
    <row r="487">
      <c r="A487" s="176" t="n">
        <v>45566</v>
      </c>
      <c r="B487" s="104" t="inlineStr">
        <is>
          <t>2024/25</t>
        </is>
      </c>
      <c r="C487" s="104" t="inlineStr">
        <is>
          <t>HC-029</t>
        </is>
      </c>
      <c r="D487" s="104" t="inlineStr">
        <is>
          <t>Île-de-France</t>
        </is>
      </c>
      <c r="E487" s="104" t="inlineStr">
        <is>
          <t>Drive</t>
        </is>
      </c>
      <c r="F487" s="104" t="n">
        <v>31</v>
      </c>
      <c r="G487" s="159" t="n">
        <v>1979</v>
      </c>
      <c r="H487" s="159" t="n">
        <v>5102</v>
      </c>
      <c r="I487" s="160" t="n">
        <v>27014.8</v>
      </c>
      <c r="J487" s="160" t="n">
        <v>767.41</v>
      </c>
      <c r="K487" s="160" t="n">
        <v>26247.39</v>
      </c>
      <c r="L487" s="160" t="n">
        <v>7867.81</v>
      </c>
    </row>
    <row r="488">
      <c r="A488" s="176" t="n">
        <v>45566</v>
      </c>
      <c r="B488" s="104" t="inlineStr">
        <is>
          <t>2024/25</t>
        </is>
      </c>
      <c r="C488" s="104" t="inlineStr">
        <is>
          <t>HC-029</t>
        </is>
      </c>
      <c r="D488" s="104" t="inlineStr">
        <is>
          <t>Île-de-France</t>
        </is>
      </c>
      <c r="E488" s="104" t="inlineStr">
        <is>
          <t>Livraison</t>
        </is>
      </c>
      <c r="F488" s="104" t="n">
        <v>31</v>
      </c>
      <c r="G488" s="159" t="n">
        <v>1321</v>
      </c>
      <c r="H488" s="159" t="n">
        <v>3358</v>
      </c>
      <c r="I488" s="160" t="n">
        <v>21822</v>
      </c>
      <c r="J488" s="160" t="n">
        <v>1305.51</v>
      </c>
      <c r="K488" s="160" t="n">
        <v>20516.49</v>
      </c>
      <c r="L488" s="160" t="n">
        <v>6354</v>
      </c>
    </row>
    <row r="489">
      <c r="A489" s="176" t="n">
        <v>45566</v>
      </c>
      <c r="B489" s="104" t="inlineStr">
        <is>
          <t>2024/25</t>
        </is>
      </c>
      <c r="C489" s="104" t="inlineStr">
        <is>
          <t>HC-029</t>
        </is>
      </c>
      <c r="D489" s="104" t="inlineStr">
        <is>
          <t>Île-de-France</t>
        </is>
      </c>
      <c r="E489" s="104" t="inlineStr">
        <is>
          <t>Sur place</t>
        </is>
      </c>
      <c r="F489" s="104" t="n">
        <v>31</v>
      </c>
      <c r="G489" s="159" t="n">
        <v>5211</v>
      </c>
      <c r="H489" s="159" t="n">
        <v>13138</v>
      </c>
      <c r="I489" s="160" t="n">
        <v>67643.12</v>
      </c>
      <c r="J489" s="160" t="n">
        <v>2221.96</v>
      </c>
      <c r="K489" s="160" t="n">
        <v>65421.16</v>
      </c>
      <c r="L489" s="160" t="n">
        <v>19545.8</v>
      </c>
    </row>
    <row r="490">
      <c r="A490" s="176" t="n">
        <v>45566</v>
      </c>
      <c r="B490" s="104" t="inlineStr">
        <is>
          <t>2024/25</t>
        </is>
      </c>
      <c r="C490" s="104" t="inlineStr">
        <is>
          <t>HC-029</t>
        </is>
      </c>
      <c r="D490" s="104" t="inlineStr">
        <is>
          <t>Île-de-France</t>
        </is>
      </c>
      <c r="E490" s="104" t="inlineStr">
        <is>
          <t>À emporter</t>
        </is>
      </c>
      <c r="F490" s="104" t="n">
        <v>31</v>
      </c>
      <c r="G490" s="159" t="n">
        <v>3793</v>
      </c>
      <c r="H490" s="159" t="n">
        <v>9391</v>
      </c>
      <c r="I490" s="160" t="n">
        <v>45339.79</v>
      </c>
      <c r="J490" s="160" t="n">
        <v>1473.78</v>
      </c>
      <c r="K490" s="160" t="n">
        <v>43866.01</v>
      </c>
      <c r="L490" s="160" t="n">
        <v>13036.24</v>
      </c>
    </row>
    <row r="491">
      <c r="A491" s="176" t="n">
        <v>45566</v>
      </c>
      <c r="B491" s="104" t="inlineStr">
        <is>
          <t>2024/25</t>
        </is>
      </c>
      <c r="C491" s="104" t="inlineStr">
        <is>
          <t>HC-030</t>
        </is>
      </c>
      <c r="D491" s="104" t="inlineStr">
        <is>
          <t>Nord-Ouest</t>
        </is>
      </c>
      <c r="E491" s="104" t="inlineStr">
        <is>
          <t>Livraison</t>
        </is>
      </c>
      <c r="F491" s="104" t="n">
        <v>31</v>
      </c>
      <c r="G491" s="159" t="n">
        <v>862</v>
      </c>
      <c r="H491" s="159" t="n">
        <v>2236</v>
      </c>
      <c r="I491" s="160" t="n">
        <v>14338.72</v>
      </c>
      <c r="J491" s="160" t="n">
        <v>847.0599999999999</v>
      </c>
      <c r="K491" s="160" t="n">
        <v>13491.66</v>
      </c>
      <c r="L491" s="160" t="n">
        <v>4203.07</v>
      </c>
    </row>
    <row r="492">
      <c r="A492" s="176" t="n">
        <v>45566</v>
      </c>
      <c r="B492" s="104" t="inlineStr">
        <is>
          <t>2024/25</t>
        </is>
      </c>
      <c r="C492" s="104" t="inlineStr">
        <is>
          <t>HC-030</t>
        </is>
      </c>
      <c r="D492" s="104" t="inlineStr">
        <is>
          <t>Nord-Ouest</t>
        </is>
      </c>
      <c r="E492" s="104" t="inlineStr">
        <is>
          <t>Sur place</t>
        </is>
      </c>
      <c r="F492" s="104" t="n">
        <v>31</v>
      </c>
      <c r="G492" s="159" t="n">
        <v>3291</v>
      </c>
      <c r="H492" s="159" t="n">
        <v>8569</v>
      </c>
      <c r="I492" s="160" t="n">
        <v>42081.64</v>
      </c>
      <c r="J492" s="160" t="n">
        <v>1288.32</v>
      </c>
      <c r="K492" s="160" t="n">
        <v>40793.32</v>
      </c>
      <c r="L492" s="160" t="n">
        <v>12209.82</v>
      </c>
    </row>
    <row r="493">
      <c r="A493" s="176" t="n">
        <v>45566</v>
      </c>
      <c r="B493" s="104" t="inlineStr">
        <is>
          <t>2024/25</t>
        </is>
      </c>
      <c r="C493" s="104" t="inlineStr">
        <is>
          <t>HC-030</t>
        </is>
      </c>
      <c r="D493" s="104" t="inlineStr">
        <is>
          <t>Nord-Ouest</t>
        </is>
      </c>
      <c r="E493" s="104" t="inlineStr">
        <is>
          <t>À emporter</t>
        </is>
      </c>
      <c r="F493" s="104" t="n">
        <v>31</v>
      </c>
      <c r="G493" s="159" t="n">
        <v>2475</v>
      </c>
      <c r="H493" s="159" t="n">
        <v>6259</v>
      </c>
      <c r="I493" s="160" t="n">
        <v>29447.36</v>
      </c>
      <c r="J493" s="160" t="n">
        <v>869.87</v>
      </c>
      <c r="K493" s="160" t="n">
        <v>28577.49</v>
      </c>
      <c r="L493" s="160" t="n">
        <v>8514.209999999999</v>
      </c>
    </row>
    <row r="494">
      <c r="A494" s="176" t="n">
        <v>45566</v>
      </c>
      <c r="B494" s="104" t="inlineStr">
        <is>
          <t>2024/25</t>
        </is>
      </c>
      <c r="C494" s="104" t="inlineStr">
        <is>
          <t>HC-031</t>
        </is>
      </c>
      <c r="D494" s="104" t="inlineStr">
        <is>
          <t>Sud-Est</t>
        </is>
      </c>
      <c r="E494" s="104" t="inlineStr">
        <is>
          <t>Drive</t>
        </is>
      </c>
      <c r="F494" s="104" t="n">
        <v>31</v>
      </c>
      <c r="G494" s="159" t="n">
        <v>1231</v>
      </c>
      <c r="H494" s="159" t="n">
        <v>3157</v>
      </c>
      <c r="I494" s="160" t="n">
        <v>16878.73</v>
      </c>
      <c r="J494" s="160" t="n">
        <v>482.53</v>
      </c>
      <c r="K494" s="160" t="n">
        <v>16396.2</v>
      </c>
      <c r="L494" s="160" t="n">
        <v>4875.88</v>
      </c>
    </row>
    <row r="495">
      <c r="A495" s="176" t="n">
        <v>45566</v>
      </c>
      <c r="B495" s="104" t="inlineStr">
        <is>
          <t>2024/25</t>
        </is>
      </c>
      <c r="C495" s="104" t="inlineStr">
        <is>
          <t>HC-031</t>
        </is>
      </c>
      <c r="D495" s="104" t="inlineStr">
        <is>
          <t>Sud-Est</t>
        </is>
      </c>
      <c r="E495" s="104" t="inlineStr">
        <is>
          <t>Livraison</t>
        </is>
      </c>
      <c r="F495" s="104" t="n">
        <v>31</v>
      </c>
      <c r="G495" s="159" t="n">
        <v>893</v>
      </c>
      <c r="H495" s="159" t="n">
        <v>2346</v>
      </c>
      <c r="I495" s="160" t="n">
        <v>14582.03</v>
      </c>
      <c r="J495" s="160" t="n">
        <v>825.24</v>
      </c>
      <c r="K495" s="160" t="n">
        <v>13756.79</v>
      </c>
      <c r="L495" s="160" t="n">
        <v>4259.19</v>
      </c>
    </row>
    <row r="496">
      <c r="A496" s="176" t="n">
        <v>45566</v>
      </c>
      <c r="B496" s="104" t="inlineStr">
        <is>
          <t>2024/25</t>
        </is>
      </c>
      <c r="C496" s="104" t="inlineStr">
        <is>
          <t>HC-031</t>
        </is>
      </c>
      <c r="D496" s="104" t="inlineStr">
        <is>
          <t>Sud-Est</t>
        </is>
      </c>
      <c r="E496" s="104" t="inlineStr">
        <is>
          <t>Sur place</t>
        </is>
      </c>
      <c r="F496" s="104" t="n">
        <v>31</v>
      </c>
      <c r="G496" s="159" t="n">
        <v>3265</v>
      </c>
      <c r="H496" s="159" t="n">
        <v>8373</v>
      </c>
      <c r="I496" s="160" t="n">
        <v>42761.03</v>
      </c>
      <c r="J496" s="160" t="n">
        <v>1267.07</v>
      </c>
      <c r="K496" s="160" t="n">
        <v>41493.96</v>
      </c>
      <c r="L496" s="160" t="n">
        <v>12324.75</v>
      </c>
    </row>
    <row r="497">
      <c r="A497" s="176" t="n">
        <v>45566</v>
      </c>
      <c r="B497" s="104" t="inlineStr">
        <is>
          <t>2024/25</t>
        </is>
      </c>
      <c r="C497" s="104" t="inlineStr">
        <is>
          <t>HC-031</t>
        </is>
      </c>
      <c r="D497" s="104" t="inlineStr">
        <is>
          <t>Sud-Est</t>
        </is>
      </c>
      <c r="E497" s="104" t="inlineStr">
        <is>
          <t>À emporter</t>
        </is>
      </c>
      <c r="F497" s="104" t="n">
        <v>30</v>
      </c>
      <c r="G497" s="159" t="n">
        <v>2405</v>
      </c>
      <c r="H497" s="159" t="n">
        <v>6105</v>
      </c>
      <c r="I497" s="160" t="n">
        <v>28473.51</v>
      </c>
      <c r="J497" s="160" t="n">
        <v>793.76</v>
      </c>
      <c r="K497" s="160" t="n">
        <v>27679.75</v>
      </c>
      <c r="L497" s="160" t="n">
        <v>8246.059999999999</v>
      </c>
    </row>
    <row r="498">
      <c r="A498" s="176" t="n">
        <v>45566</v>
      </c>
      <c r="B498" s="104" t="inlineStr">
        <is>
          <t>2024/25</t>
        </is>
      </c>
      <c r="C498" s="104" t="inlineStr">
        <is>
          <t>HC-032</t>
        </is>
      </c>
      <c r="D498" s="104" t="inlineStr">
        <is>
          <t>Sud-Ouest</t>
        </is>
      </c>
      <c r="E498" s="104" t="inlineStr">
        <is>
          <t>Livraison</t>
        </is>
      </c>
      <c r="F498" s="104" t="n">
        <v>31</v>
      </c>
      <c r="G498" s="159" t="n">
        <v>1220</v>
      </c>
      <c r="H498" s="159" t="n">
        <v>3122</v>
      </c>
      <c r="I498" s="160" t="n">
        <v>19271.97</v>
      </c>
      <c r="J498" s="160" t="n">
        <v>1067.72</v>
      </c>
      <c r="K498" s="160" t="n">
        <v>18204.25</v>
      </c>
      <c r="L498" s="160" t="n">
        <v>5658.16</v>
      </c>
    </row>
    <row r="499">
      <c r="A499" s="176" t="n">
        <v>45566</v>
      </c>
      <c r="B499" s="104" t="inlineStr">
        <is>
          <t>2024/25</t>
        </is>
      </c>
      <c r="C499" s="104" t="inlineStr">
        <is>
          <t>HC-032</t>
        </is>
      </c>
      <c r="D499" s="104" t="inlineStr">
        <is>
          <t>Sud-Ouest</t>
        </is>
      </c>
      <c r="E499" s="104" t="inlineStr">
        <is>
          <t>Sur place</t>
        </is>
      </c>
      <c r="F499" s="104" t="n">
        <v>29</v>
      </c>
      <c r="G499" s="159" t="n">
        <v>3463</v>
      </c>
      <c r="H499" s="159" t="n">
        <v>8850</v>
      </c>
      <c r="I499" s="160" t="n">
        <v>45078.27</v>
      </c>
      <c r="J499" s="160" t="n">
        <v>1328.73</v>
      </c>
      <c r="K499" s="160" t="n">
        <v>43749.54</v>
      </c>
      <c r="L499" s="160" t="n">
        <v>12988.04</v>
      </c>
    </row>
    <row r="500">
      <c r="A500" s="176" t="n">
        <v>45566</v>
      </c>
      <c r="B500" s="104" t="inlineStr">
        <is>
          <t>2024/25</t>
        </is>
      </c>
      <c r="C500" s="104" t="inlineStr">
        <is>
          <t>HC-032</t>
        </is>
      </c>
      <c r="D500" s="104" t="inlineStr">
        <is>
          <t>Sud-Ouest</t>
        </is>
      </c>
      <c r="E500" s="104" t="inlineStr">
        <is>
          <t>À emporter</t>
        </is>
      </c>
      <c r="F500" s="104" t="n">
        <v>31</v>
      </c>
      <c r="G500" s="159" t="n">
        <v>2814</v>
      </c>
      <c r="H500" s="159" t="n">
        <v>7564</v>
      </c>
      <c r="I500" s="160" t="n">
        <v>33779.98</v>
      </c>
      <c r="J500" s="160" t="n">
        <v>965.53</v>
      </c>
      <c r="K500" s="160" t="n">
        <v>32814.45</v>
      </c>
      <c r="L500" s="160" t="n">
        <v>9798.84</v>
      </c>
    </row>
    <row r="501">
      <c r="A501" s="176" t="n">
        <v>45566</v>
      </c>
      <c r="B501" s="104" t="inlineStr">
        <is>
          <t>2024/25</t>
        </is>
      </c>
      <c r="C501" s="104" t="inlineStr">
        <is>
          <t>HC-033</t>
        </is>
      </c>
      <c r="D501" s="104" t="inlineStr">
        <is>
          <t>Île-de-France</t>
        </is>
      </c>
      <c r="E501" s="104" t="inlineStr">
        <is>
          <t>Livraison</t>
        </is>
      </c>
      <c r="F501" s="104" t="n">
        <v>31</v>
      </c>
      <c r="G501" s="159" t="n">
        <v>1656</v>
      </c>
      <c r="H501" s="159" t="n">
        <v>4143</v>
      </c>
      <c r="I501" s="160" t="n">
        <v>27466.49</v>
      </c>
      <c r="J501" s="160" t="n">
        <v>1645.49</v>
      </c>
      <c r="K501" s="160" t="n">
        <v>25821</v>
      </c>
      <c r="L501" s="160" t="n">
        <v>7951.87</v>
      </c>
    </row>
    <row r="502">
      <c r="A502" s="176" t="n">
        <v>45566</v>
      </c>
      <c r="B502" s="104" t="inlineStr">
        <is>
          <t>2024/25</t>
        </is>
      </c>
      <c r="C502" s="104" t="inlineStr">
        <is>
          <t>HC-033</t>
        </is>
      </c>
      <c r="D502" s="104" t="inlineStr">
        <is>
          <t>Île-de-France</t>
        </is>
      </c>
      <c r="E502" s="104" t="inlineStr">
        <is>
          <t>Sur place</t>
        </is>
      </c>
      <c r="F502" s="104" t="n">
        <v>31</v>
      </c>
      <c r="G502" s="159" t="n">
        <v>6362</v>
      </c>
      <c r="H502" s="159" t="n">
        <v>15336</v>
      </c>
      <c r="I502" s="160" t="n">
        <v>82785.81</v>
      </c>
      <c r="J502" s="160" t="n">
        <v>2728.65</v>
      </c>
      <c r="K502" s="160" t="n">
        <v>80057.16</v>
      </c>
      <c r="L502" s="160" t="n">
        <v>23815.01</v>
      </c>
    </row>
    <row r="503">
      <c r="A503" s="176" t="n">
        <v>45566</v>
      </c>
      <c r="B503" s="104" t="inlineStr">
        <is>
          <t>2024/25</t>
        </is>
      </c>
      <c r="C503" s="104" t="inlineStr">
        <is>
          <t>HC-033</t>
        </is>
      </c>
      <c r="D503" s="104" t="inlineStr">
        <is>
          <t>Île-de-France</t>
        </is>
      </c>
      <c r="E503" s="104" t="inlineStr">
        <is>
          <t>À emporter</t>
        </is>
      </c>
      <c r="F503" s="104" t="n">
        <v>30</v>
      </c>
      <c r="G503" s="159" t="n">
        <v>4551</v>
      </c>
      <c r="H503" s="159" t="n">
        <v>11420</v>
      </c>
      <c r="I503" s="160" t="n">
        <v>53767.95</v>
      </c>
      <c r="J503" s="160" t="n">
        <v>1637.96</v>
      </c>
      <c r="K503" s="160" t="n">
        <v>52129.99</v>
      </c>
      <c r="L503" s="160" t="n">
        <v>15519.54</v>
      </c>
    </row>
    <row r="504">
      <c r="A504" s="176" t="n">
        <v>45566</v>
      </c>
      <c r="B504" s="104" t="inlineStr">
        <is>
          <t>2024/25</t>
        </is>
      </c>
      <c r="C504" s="104" t="inlineStr">
        <is>
          <t>HC-034</t>
        </is>
      </c>
      <c r="D504" s="104" t="inlineStr">
        <is>
          <t>Nord-Ouest</t>
        </is>
      </c>
      <c r="E504" s="104" t="inlineStr">
        <is>
          <t>Livraison</t>
        </is>
      </c>
      <c r="F504" s="104" t="n">
        <v>31</v>
      </c>
      <c r="G504" s="159" t="n">
        <v>1358</v>
      </c>
      <c r="H504" s="159" t="n">
        <v>3406</v>
      </c>
      <c r="I504" s="160" t="n">
        <v>21868.87</v>
      </c>
      <c r="J504" s="160" t="n">
        <v>1301.71</v>
      </c>
      <c r="K504" s="160" t="n">
        <v>20567.16</v>
      </c>
      <c r="L504" s="160" t="n">
        <v>6413.53</v>
      </c>
    </row>
    <row r="505">
      <c r="A505" s="176" t="n">
        <v>45566</v>
      </c>
      <c r="B505" s="104" t="inlineStr">
        <is>
          <t>2024/25</t>
        </is>
      </c>
      <c r="C505" s="104" t="inlineStr">
        <is>
          <t>HC-034</t>
        </is>
      </c>
      <c r="D505" s="104" t="inlineStr">
        <is>
          <t>Nord-Ouest</t>
        </is>
      </c>
      <c r="E505" s="104" t="inlineStr">
        <is>
          <t>Sur place</t>
        </is>
      </c>
      <c r="F505" s="104" t="n">
        <v>30</v>
      </c>
      <c r="G505" s="159" t="n">
        <v>4441</v>
      </c>
      <c r="H505" s="159" t="n">
        <v>11588</v>
      </c>
      <c r="I505" s="160" t="n">
        <v>57038.81</v>
      </c>
      <c r="J505" s="160" t="n">
        <v>1884.59</v>
      </c>
      <c r="K505" s="160" t="n">
        <v>55154.22</v>
      </c>
      <c r="L505" s="160" t="n">
        <v>16682.48</v>
      </c>
    </row>
    <row r="506">
      <c r="A506" s="176" t="n">
        <v>45566</v>
      </c>
      <c r="B506" s="104" t="inlineStr">
        <is>
          <t>2024/25</t>
        </is>
      </c>
      <c r="C506" s="104" t="inlineStr">
        <is>
          <t>HC-034</t>
        </is>
      </c>
      <c r="D506" s="104" t="inlineStr">
        <is>
          <t>Nord-Ouest</t>
        </is>
      </c>
      <c r="E506" s="104" t="inlineStr">
        <is>
          <t>À emporter</t>
        </is>
      </c>
      <c r="F506" s="104" t="n">
        <v>31</v>
      </c>
      <c r="G506" s="159" t="n">
        <v>3363</v>
      </c>
      <c r="H506" s="159" t="n">
        <v>8266</v>
      </c>
      <c r="I506" s="160" t="n">
        <v>39954.9</v>
      </c>
      <c r="J506" s="160" t="n">
        <v>1124.38</v>
      </c>
      <c r="K506" s="160" t="n">
        <v>38830.52</v>
      </c>
      <c r="L506" s="160" t="n">
        <v>11615</v>
      </c>
    </row>
    <row r="507">
      <c r="A507" s="176" t="n">
        <v>45566</v>
      </c>
      <c r="B507" s="104" t="inlineStr">
        <is>
          <t>2024/25</t>
        </is>
      </c>
      <c r="C507" s="104" t="inlineStr">
        <is>
          <t>HC-035</t>
        </is>
      </c>
      <c r="D507" s="104" t="inlineStr">
        <is>
          <t>Sud-Est</t>
        </is>
      </c>
      <c r="E507" s="104" t="inlineStr">
        <is>
          <t>Livraison</t>
        </is>
      </c>
      <c r="F507" s="104" t="n">
        <v>31</v>
      </c>
      <c r="G507" s="159" t="n">
        <v>1517</v>
      </c>
      <c r="H507" s="159" t="n">
        <v>3751</v>
      </c>
      <c r="I507" s="160" t="n">
        <v>23760.01</v>
      </c>
      <c r="J507" s="160" t="n">
        <v>1290.67</v>
      </c>
      <c r="K507" s="160" t="n">
        <v>22469.34</v>
      </c>
      <c r="L507" s="160" t="n">
        <v>6916.39</v>
      </c>
    </row>
    <row r="508">
      <c r="A508" s="176" t="n">
        <v>45566</v>
      </c>
      <c r="B508" s="104" t="inlineStr">
        <is>
          <t>2024/25</t>
        </is>
      </c>
      <c r="C508" s="104" t="inlineStr">
        <is>
          <t>HC-035</t>
        </is>
      </c>
      <c r="D508" s="104" t="inlineStr">
        <is>
          <t>Sud-Est</t>
        </is>
      </c>
      <c r="E508" s="104" t="inlineStr">
        <is>
          <t>Sur place</t>
        </is>
      </c>
      <c r="F508" s="104" t="n">
        <v>29</v>
      </c>
      <c r="G508" s="159" t="n">
        <v>4047</v>
      </c>
      <c r="H508" s="159" t="n">
        <v>10379</v>
      </c>
      <c r="I508" s="160" t="n">
        <v>52262.56</v>
      </c>
      <c r="J508" s="160" t="n">
        <v>1511.17</v>
      </c>
      <c r="K508" s="160" t="n">
        <v>50751.39</v>
      </c>
      <c r="L508" s="160" t="n">
        <v>15141.08</v>
      </c>
    </row>
    <row r="509">
      <c r="A509" s="176" t="n">
        <v>45566</v>
      </c>
      <c r="B509" s="104" t="inlineStr">
        <is>
          <t>2024/25</t>
        </is>
      </c>
      <c r="C509" s="104" t="inlineStr">
        <is>
          <t>HC-035</t>
        </is>
      </c>
      <c r="D509" s="104" t="inlineStr">
        <is>
          <t>Sud-Est</t>
        </is>
      </c>
      <c r="E509" s="104" t="inlineStr">
        <is>
          <t>À emporter</t>
        </is>
      </c>
      <c r="F509" s="104" t="n">
        <v>30</v>
      </c>
      <c r="G509" s="159" t="n">
        <v>3136</v>
      </c>
      <c r="H509" s="159" t="n">
        <v>7776</v>
      </c>
      <c r="I509" s="160" t="n">
        <v>37052.19</v>
      </c>
      <c r="J509" s="160" t="n">
        <v>1106.42</v>
      </c>
      <c r="K509" s="160" t="n">
        <v>35945.77</v>
      </c>
      <c r="L509" s="160" t="n">
        <v>10743.6</v>
      </c>
    </row>
    <row r="510">
      <c r="A510" s="176" t="n">
        <v>45566</v>
      </c>
      <c r="B510" s="104" t="inlineStr">
        <is>
          <t>2024/25</t>
        </is>
      </c>
      <c r="C510" s="104" t="inlineStr">
        <is>
          <t>HC-036</t>
        </is>
      </c>
      <c r="D510" s="104" t="inlineStr">
        <is>
          <t>Sud-Ouest</t>
        </is>
      </c>
      <c r="E510" s="104" t="inlineStr">
        <is>
          <t>Drive</t>
        </is>
      </c>
      <c r="F510" s="104" t="n">
        <v>31</v>
      </c>
      <c r="G510" s="159" t="n">
        <v>1254</v>
      </c>
      <c r="H510" s="159" t="n">
        <v>3293</v>
      </c>
      <c r="I510" s="160" t="n">
        <v>17349.15</v>
      </c>
      <c r="J510" s="160" t="n">
        <v>540.42</v>
      </c>
      <c r="K510" s="160" t="n">
        <v>16808.73</v>
      </c>
      <c r="L510" s="160" t="n">
        <v>5012.37</v>
      </c>
    </row>
    <row r="511">
      <c r="A511" s="176" t="n">
        <v>45566</v>
      </c>
      <c r="B511" s="104" t="inlineStr">
        <is>
          <t>2024/25</t>
        </is>
      </c>
      <c r="C511" s="104" t="inlineStr">
        <is>
          <t>HC-036</t>
        </is>
      </c>
      <c r="D511" s="104" t="inlineStr">
        <is>
          <t>Sud-Ouest</t>
        </is>
      </c>
      <c r="E511" s="104" t="inlineStr">
        <is>
          <t>Livraison</t>
        </is>
      </c>
      <c r="F511" s="104" t="n">
        <v>31</v>
      </c>
      <c r="G511" s="159" t="n">
        <v>879</v>
      </c>
      <c r="H511" s="159" t="n">
        <v>2220</v>
      </c>
      <c r="I511" s="160" t="n">
        <v>14594.32</v>
      </c>
      <c r="J511" s="160" t="n">
        <v>862.85</v>
      </c>
      <c r="K511" s="160" t="n">
        <v>13731.47</v>
      </c>
      <c r="L511" s="160" t="n">
        <v>4263.59</v>
      </c>
    </row>
    <row r="512">
      <c r="A512" s="176" t="n">
        <v>45566</v>
      </c>
      <c r="B512" s="104" t="inlineStr">
        <is>
          <t>2024/25</t>
        </is>
      </c>
      <c r="C512" s="104" t="inlineStr">
        <is>
          <t>HC-036</t>
        </is>
      </c>
      <c r="D512" s="104" t="inlineStr">
        <is>
          <t>Sud-Ouest</t>
        </is>
      </c>
      <c r="E512" s="104" t="inlineStr">
        <is>
          <t>Sur place</t>
        </is>
      </c>
      <c r="F512" s="104" t="n">
        <v>31</v>
      </c>
      <c r="G512" s="159" t="n">
        <v>3342</v>
      </c>
      <c r="H512" s="159" t="n">
        <v>8672</v>
      </c>
      <c r="I512" s="160" t="n">
        <v>43197.1</v>
      </c>
      <c r="J512" s="160" t="n">
        <v>1311.38</v>
      </c>
      <c r="K512" s="160" t="n">
        <v>41885.72</v>
      </c>
      <c r="L512" s="160" t="n">
        <v>12559.81</v>
      </c>
    </row>
    <row r="513">
      <c r="A513" s="176" t="n">
        <v>45566</v>
      </c>
      <c r="B513" s="104" t="inlineStr">
        <is>
          <t>2024/25</t>
        </is>
      </c>
      <c r="C513" s="104" t="inlineStr">
        <is>
          <t>HC-036</t>
        </is>
      </c>
      <c r="D513" s="104" t="inlineStr">
        <is>
          <t>Sud-Ouest</t>
        </is>
      </c>
      <c r="E513" s="104" t="inlineStr">
        <is>
          <t>À emporter</t>
        </is>
      </c>
      <c r="F513" s="104" t="n">
        <v>31</v>
      </c>
      <c r="G513" s="159" t="n">
        <v>2507</v>
      </c>
      <c r="H513" s="159" t="n">
        <v>6382</v>
      </c>
      <c r="I513" s="160" t="n">
        <v>29749.68</v>
      </c>
      <c r="J513" s="160" t="n">
        <v>794.28</v>
      </c>
      <c r="K513" s="160" t="n">
        <v>28955.4</v>
      </c>
      <c r="L513" s="160" t="n">
        <v>8623</v>
      </c>
    </row>
    <row r="514">
      <c r="A514" s="176" t="n">
        <v>45566</v>
      </c>
      <c r="B514" s="104" t="inlineStr">
        <is>
          <t>2024/25</t>
        </is>
      </c>
      <c r="C514" s="104" t="inlineStr">
        <is>
          <t>HC-037</t>
        </is>
      </c>
      <c r="D514" s="104" t="inlineStr">
        <is>
          <t>Île-de-France</t>
        </is>
      </c>
      <c r="E514" s="104" t="inlineStr">
        <is>
          <t>Drive</t>
        </is>
      </c>
      <c r="F514" s="104" t="n">
        <v>30</v>
      </c>
      <c r="G514" s="159" t="n">
        <v>1329</v>
      </c>
      <c r="H514" s="159" t="n">
        <v>3418</v>
      </c>
      <c r="I514" s="160" t="n">
        <v>18130.67</v>
      </c>
      <c r="J514" s="160" t="n">
        <v>541.36</v>
      </c>
      <c r="K514" s="160" t="n">
        <v>17589.31</v>
      </c>
      <c r="L514" s="160" t="n">
        <v>5283.13</v>
      </c>
    </row>
    <row r="515">
      <c r="A515" s="176" t="n">
        <v>45566</v>
      </c>
      <c r="B515" s="104" t="inlineStr">
        <is>
          <t>2024/25</t>
        </is>
      </c>
      <c r="C515" s="104" t="inlineStr">
        <is>
          <t>HC-037</t>
        </is>
      </c>
      <c r="D515" s="104" t="inlineStr">
        <is>
          <t>Île-de-France</t>
        </is>
      </c>
      <c r="E515" s="104" t="inlineStr">
        <is>
          <t>Livraison</t>
        </is>
      </c>
      <c r="F515" s="104" t="n">
        <v>31</v>
      </c>
      <c r="G515" s="159" t="n">
        <v>1143</v>
      </c>
      <c r="H515" s="159" t="n">
        <v>2865</v>
      </c>
      <c r="I515" s="160" t="n">
        <v>17968.08</v>
      </c>
      <c r="J515" s="160" t="n">
        <v>1028.54</v>
      </c>
      <c r="K515" s="160" t="n">
        <v>16939.54</v>
      </c>
      <c r="L515" s="160" t="n">
        <v>5225.36</v>
      </c>
    </row>
    <row r="516">
      <c r="A516" s="176" t="n">
        <v>45566</v>
      </c>
      <c r="B516" s="104" t="inlineStr">
        <is>
          <t>2024/25</t>
        </is>
      </c>
      <c r="C516" s="104" t="inlineStr">
        <is>
          <t>HC-037</t>
        </is>
      </c>
      <c r="D516" s="104" t="inlineStr">
        <is>
          <t>Île-de-France</t>
        </is>
      </c>
      <c r="E516" s="104" t="inlineStr">
        <is>
          <t>Sur place</t>
        </is>
      </c>
      <c r="F516" s="104" t="n">
        <v>31</v>
      </c>
      <c r="G516" s="159" t="n">
        <v>3475</v>
      </c>
      <c r="H516" s="159" t="n">
        <v>8825</v>
      </c>
      <c r="I516" s="160" t="n">
        <v>44910.05</v>
      </c>
      <c r="J516" s="160" t="n">
        <v>1396.85</v>
      </c>
      <c r="K516" s="160" t="n">
        <v>43513.2</v>
      </c>
      <c r="L516" s="160" t="n">
        <v>12959.79</v>
      </c>
    </row>
    <row r="517">
      <c r="A517" s="176" t="n">
        <v>45566</v>
      </c>
      <c r="B517" s="104" t="inlineStr">
        <is>
          <t>2024/25</t>
        </is>
      </c>
      <c r="C517" s="104" t="inlineStr">
        <is>
          <t>HC-037</t>
        </is>
      </c>
      <c r="D517" s="104" t="inlineStr">
        <is>
          <t>Île-de-France</t>
        </is>
      </c>
      <c r="E517" s="104" t="inlineStr">
        <is>
          <t>À emporter</t>
        </is>
      </c>
      <c r="F517" s="104" t="n">
        <v>29</v>
      </c>
      <c r="G517" s="159" t="n">
        <v>2549</v>
      </c>
      <c r="H517" s="159" t="n">
        <v>6461</v>
      </c>
      <c r="I517" s="160" t="n">
        <v>30424.04</v>
      </c>
      <c r="J517" s="160" t="n">
        <v>948.0599999999999</v>
      </c>
      <c r="K517" s="160" t="n">
        <v>29475.98</v>
      </c>
      <c r="L517" s="160" t="n">
        <v>8770.92</v>
      </c>
    </row>
    <row r="518">
      <c r="A518" s="176" t="n">
        <v>45566</v>
      </c>
      <c r="B518" s="104" t="inlineStr">
        <is>
          <t>2024/25</t>
        </is>
      </c>
      <c r="C518" s="104" t="inlineStr">
        <is>
          <t>HC-038</t>
        </is>
      </c>
      <c r="D518" s="104" t="inlineStr">
        <is>
          <t>Nord-Ouest</t>
        </is>
      </c>
      <c r="E518" s="104" t="inlineStr">
        <is>
          <t>Drive</t>
        </is>
      </c>
      <c r="F518" s="104" t="n">
        <v>31</v>
      </c>
      <c r="G518" s="159" t="n">
        <v>1104</v>
      </c>
      <c r="H518" s="159" t="n">
        <v>2833</v>
      </c>
      <c r="I518" s="160" t="n">
        <v>15153.34</v>
      </c>
      <c r="J518" s="160" t="n">
        <v>451.46</v>
      </c>
      <c r="K518" s="160" t="n">
        <v>14701.88</v>
      </c>
      <c r="L518" s="160" t="n">
        <v>4387.15</v>
      </c>
    </row>
    <row r="519">
      <c r="A519" s="176" t="n">
        <v>45566</v>
      </c>
      <c r="B519" s="104" t="inlineStr">
        <is>
          <t>2024/25</t>
        </is>
      </c>
      <c r="C519" s="104" t="inlineStr">
        <is>
          <t>HC-038</t>
        </is>
      </c>
      <c r="D519" s="104" t="inlineStr">
        <is>
          <t>Nord-Ouest</t>
        </is>
      </c>
      <c r="E519" s="104" t="inlineStr">
        <is>
          <t>Livraison</t>
        </is>
      </c>
      <c r="F519" s="104" t="n">
        <v>31</v>
      </c>
      <c r="G519" s="159" t="n">
        <v>748</v>
      </c>
      <c r="H519" s="159" t="n">
        <v>1899</v>
      </c>
      <c r="I519" s="160" t="n">
        <v>12278.98</v>
      </c>
      <c r="J519" s="160" t="n">
        <v>721.24</v>
      </c>
      <c r="K519" s="160" t="n">
        <v>11557.74</v>
      </c>
      <c r="L519" s="160" t="n">
        <v>3592.49</v>
      </c>
    </row>
    <row r="520">
      <c r="A520" s="176" t="n">
        <v>45566</v>
      </c>
      <c r="B520" s="104" t="inlineStr">
        <is>
          <t>2024/25</t>
        </is>
      </c>
      <c r="C520" s="104" t="inlineStr">
        <is>
          <t>HC-038</t>
        </is>
      </c>
      <c r="D520" s="104" t="inlineStr">
        <is>
          <t>Nord-Ouest</t>
        </is>
      </c>
      <c r="E520" s="104" t="inlineStr">
        <is>
          <t>Sur place</t>
        </is>
      </c>
      <c r="F520" s="104" t="n">
        <v>31</v>
      </c>
      <c r="G520" s="159" t="n">
        <v>2819</v>
      </c>
      <c r="H520" s="159" t="n">
        <v>7245</v>
      </c>
      <c r="I520" s="160" t="n">
        <v>36681.76</v>
      </c>
      <c r="J520" s="160" t="n">
        <v>1300.21</v>
      </c>
      <c r="K520" s="160" t="n">
        <v>35381.55</v>
      </c>
      <c r="L520" s="160" t="n">
        <v>10531.98</v>
      </c>
    </row>
    <row r="521">
      <c r="A521" s="176" t="n">
        <v>45566</v>
      </c>
      <c r="B521" s="104" t="inlineStr">
        <is>
          <t>2024/25</t>
        </is>
      </c>
      <c r="C521" s="104" t="inlineStr">
        <is>
          <t>HC-038</t>
        </is>
      </c>
      <c r="D521" s="104" t="inlineStr">
        <is>
          <t>Nord-Ouest</t>
        </is>
      </c>
      <c r="E521" s="104" t="inlineStr">
        <is>
          <t>À emporter</t>
        </is>
      </c>
      <c r="F521" s="104" t="n">
        <v>31</v>
      </c>
      <c r="G521" s="159" t="n">
        <v>2144</v>
      </c>
      <c r="H521" s="159" t="n">
        <v>5570</v>
      </c>
      <c r="I521" s="160" t="n">
        <v>25479.65</v>
      </c>
      <c r="J521" s="160" t="n">
        <v>786.51</v>
      </c>
      <c r="K521" s="160" t="n">
        <v>24693.14</v>
      </c>
      <c r="L521" s="160" t="n">
        <v>7379.67</v>
      </c>
    </row>
    <row r="522">
      <c r="A522" s="176" t="n">
        <v>45566</v>
      </c>
      <c r="B522" s="104" t="inlineStr">
        <is>
          <t>2024/25</t>
        </is>
      </c>
      <c r="C522" s="104" t="inlineStr">
        <is>
          <t>HC-039</t>
        </is>
      </c>
      <c r="D522" s="104" t="inlineStr">
        <is>
          <t>Sud-Est</t>
        </is>
      </c>
      <c r="E522" s="104" t="inlineStr">
        <is>
          <t>Livraison</t>
        </is>
      </c>
      <c r="F522" s="104" t="n">
        <v>31</v>
      </c>
      <c r="G522" s="159" t="n">
        <v>1075</v>
      </c>
      <c r="H522" s="159" t="n">
        <v>2797</v>
      </c>
      <c r="I522" s="160" t="n">
        <v>17659.35</v>
      </c>
      <c r="J522" s="160" t="n">
        <v>1058.02</v>
      </c>
      <c r="K522" s="160" t="n">
        <v>16601.33</v>
      </c>
      <c r="L522" s="160" t="n">
        <v>5134.67</v>
      </c>
    </row>
    <row r="523">
      <c r="A523" s="176" t="n">
        <v>45566</v>
      </c>
      <c r="B523" s="104" t="inlineStr">
        <is>
          <t>2024/25</t>
        </is>
      </c>
      <c r="C523" s="104" t="inlineStr">
        <is>
          <t>HC-039</t>
        </is>
      </c>
      <c r="D523" s="104" t="inlineStr">
        <is>
          <t>Sud-Est</t>
        </is>
      </c>
      <c r="E523" s="104" t="inlineStr">
        <is>
          <t>Sur place</t>
        </is>
      </c>
      <c r="F523" s="104" t="n">
        <v>31</v>
      </c>
      <c r="G523" s="159" t="n">
        <v>4029</v>
      </c>
      <c r="H523" s="159" t="n">
        <v>10404</v>
      </c>
      <c r="I523" s="160" t="n">
        <v>52390.09</v>
      </c>
      <c r="J523" s="160" t="n">
        <v>1532.61</v>
      </c>
      <c r="K523" s="160" t="n">
        <v>50857.48</v>
      </c>
      <c r="L523" s="160" t="n">
        <v>15258.93</v>
      </c>
    </row>
    <row r="524">
      <c r="A524" s="176" t="n">
        <v>45566</v>
      </c>
      <c r="B524" s="104" t="inlineStr">
        <is>
          <t>2024/25</t>
        </is>
      </c>
      <c r="C524" s="104" t="inlineStr">
        <is>
          <t>HC-039</t>
        </is>
      </c>
      <c r="D524" s="104" t="inlineStr">
        <is>
          <t>Sud-Est</t>
        </is>
      </c>
      <c r="E524" s="104" t="inlineStr">
        <is>
          <t>À emporter</t>
        </is>
      </c>
      <c r="F524" s="104" t="n">
        <v>31</v>
      </c>
      <c r="G524" s="159" t="n">
        <v>3111</v>
      </c>
      <c r="H524" s="159" t="n">
        <v>7700</v>
      </c>
      <c r="I524" s="160" t="n">
        <v>36540.06</v>
      </c>
      <c r="J524" s="160" t="n">
        <v>941.61</v>
      </c>
      <c r="K524" s="160" t="n">
        <v>35598.45</v>
      </c>
      <c r="L524" s="160" t="n">
        <v>10612.04</v>
      </c>
    </row>
    <row r="525">
      <c r="A525" s="176" t="n">
        <v>45566</v>
      </c>
      <c r="B525" s="104" t="inlineStr">
        <is>
          <t>2024/25</t>
        </is>
      </c>
      <c r="C525" s="104" t="inlineStr">
        <is>
          <t>HC-040</t>
        </is>
      </c>
      <c r="D525" s="104" t="inlineStr">
        <is>
          <t>Sud-Ouest</t>
        </is>
      </c>
      <c r="E525" s="104" t="inlineStr">
        <is>
          <t>Livraison</t>
        </is>
      </c>
      <c r="F525" s="104" t="n">
        <v>31</v>
      </c>
      <c r="G525" s="159" t="n">
        <v>1076</v>
      </c>
      <c r="H525" s="159" t="n">
        <v>2702</v>
      </c>
      <c r="I525" s="160" t="n">
        <v>17779.37</v>
      </c>
      <c r="J525" s="160" t="n">
        <v>1086.02</v>
      </c>
      <c r="K525" s="160" t="n">
        <v>16693.35</v>
      </c>
      <c r="L525" s="160" t="n">
        <v>5146.8</v>
      </c>
    </row>
    <row r="526">
      <c r="A526" s="176" t="n">
        <v>45566</v>
      </c>
      <c r="B526" s="104" t="inlineStr">
        <is>
          <t>2024/25</t>
        </is>
      </c>
      <c r="C526" s="104" t="inlineStr">
        <is>
          <t>HC-040</t>
        </is>
      </c>
      <c r="D526" s="104" t="inlineStr">
        <is>
          <t>Sud-Ouest</t>
        </is>
      </c>
      <c r="E526" s="104" t="inlineStr">
        <is>
          <t>Sur place</t>
        </is>
      </c>
      <c r="F526" s="104" t="n">
        <v>31</v>
      </c>
      <c r="G526" s="159" t="n">
        <v>3914</v>
      </c>
      <c r="H526" s="159" t="n">
        <v>9740</v>
      </c>
      <c r="I526" s="160" t="n">
        <v>50501.88</v>
      </c>
      <c r="J526" s="160" t="n">
        <v>1466.32</v>
      </c>
      <c r="K526" s="160" t="n">
        <v>49035.56</v>
      </c>
      <c r="L526" s="160" t="n">
        <v>14493.57</v>
      </c>
    </row>
    <row r="527">
      <c r="A527" s="176" t="n">
        <v>45566</v>
      </c>
      <c r="B527" s="104" t="inlineStr">
        <is>
          <t>2024/25</t>
        </is>
      </c>
      <c r="C527" s="104" t="inlineStr">
        <is>
          <t>HC-040</t>
        </is>
      </c>
      <c r="D527" s="104" t="inlineStr">
        <is>
          <t>Sud-Ouest</t>
        </is>
      </c>
      <c r="E527" s="104" t="inlineStr">
        <is>
          <t>À emporter</t>
        </is>
      </c>
      <c r="F527" s="104" t="n">
        <v>31</v>
      </c>
      <c r="G527" s="159" t="n">
        <v>3010</v>
      </c>
      <c r="H527" s="159" t="n">
        <v>7683</v>
      </c>
      <c r="I527" s="160" t="n">
        <v>35659.12</v>
      </c>
      <c r="J527" s="160" t="n">
        <v>1033.7</v>
      </c>
      <c r="K527" s="160" t="n">
        <v>34625.42</v>
      </c>
      <c r="L527" s="160" t="n">
        <v>10435.23</v>
      </c>
    </row>
    <row r="528">
      <c r="A528" s="176" t="n">
        <v>45566</v>
      </c>
      <c r="B528" s="104" t="inlineStr">
        <is>
          <t>2024/25</t>
        </is>
      </c>
      <c r="C528" s="104" t="inlineStr">
        <is>
          <t>HC-042</t>
        </is>
      </c>
      <c r="D528" s="104" t="inlineStr">
        <is>
          <t>Nord-Ouest</t>
        </is>
      </c>
      <c r="E528" s="104" t="inlineStr">
        <is>
          <t>Drive</t>
        </is>
      </c>
      <c r="F528" s="104" t="n">
        <v>30</v>
      </c>
      <c r="G528" s="159" t="n">
        <v>1298</v>
      </c>
      <c r="H528" s="159" t="n">
        <v>3251</v>
      </c>
      <c r="I528" s="160" t="n">
        <v>17918.23</v>
      </c>
      <c r="J528" s="160" t="n">
        <v>567.85</v>
      </c>
      <c r="K528" s="160" t="n">
        <v>17350.38</v>
      </c>
      <c r="L528" s="160" t="n">
        <v>5124.14</v>
      </c>
    </row>
    <row r="529">
      <c r="A529" s="176" t="n">
        <v>45566</v>
      </c>
      <c r="B529" s="104" t="inlineStr">
        <is>
          <t>2024/25</t>
        </is>
      </c>
      <c r="C529" s="104" t="inlineStr">
        <is>
          <t>HC-042</t>
        </is>
      </c>
      <c r="D529" s="104" t="inlineStr">
        <is>
          <t>Nord-Ouest</t>
        </is>
      </c>
      <c r="E529" s="104" t="inlineStr">
        <is>
          <t>Livraison</t>
        </is>
      </c>
      <c r="F529" s="104" t="n">
        <v>31</v>
      </c>
      <c r="G529" s="159" t="n">
        <v>918</v>
      </c>
      <c r="H529" s="159" t="n">
        <v>2453</v>
      </c>
      <c r="I529" s="160" t="n">
        <v>14964.12</v>
      </c>
      <c r="J529" s="160" t="n">
        <v>830.38</v>
      </c>
      <c r="K529" s="160" t="n">
        <v>14133.74</v>
      </c>
      <c r="L529" s="160" t="n">
        <v>4400.51</v>
      </c>
    </row>
    <row r="530">
      <c r="A530" s="176" t="n">
        <v>45566</v>
      </c>
      <c r="B530" s="104" t="inlineStr">
        <is>
          <t>2024/25</t>
        </is>
      </c>
      <c r="C530" s="104" t="inlineStr">
        <is>
          <t>HC-042</t>
        </is>
      </c>
      <c r="D530" s="104" t="inlineStr">
        <is>
          <t>Nord-Ouest</t>
        </is>
      </c>
      <c r="E530" s="104" t="inlineStr">
        <is>
          <t>Sur place</t>
        </is>
      </c>
      <c r="F530" s="104" t="n">
        <v>31</v>
      </c>
      <c r="G530" s="159" t="n">
        <v>3395</v>
      </c>
      <c r="H530" s="159" t="n">
        <v>8679</v>
      </c>
      <c r="I530" s="160" t="n">
        <v>44008.46</v>
      </c>
      <c r="J530" s="160" t="n">
        <v>1408.13</v>
      </c>
      <c r="K530" s="160" t="n">
        <v>42600.33</v>
      </c>
      <c r="L530" s="160" t="n">
        <v>12611.52</v>
      </c>
    </row>
    <row r="531">
      <c r="A531" s="176" t="n">
        <v>45566</v>
      </c>
      <c r="B531" s="104" t="inlineStr">
        <is>
          <t>2024/25</t>
        </is>
      </c>
      <c r="C531" s="104" t="inlineStr">
        <is>
          <t>HC-042</t>
        </is>
      </c>
      <c r="D531" s="104" t="inlineStr">
        <is>
          <t>Nord-Ouest</t>
        </is>
      </c>
      <c r="E531" s="104" t="inlineStr">
        <is>
          <t>À emporter</t>
        </is>
      </c>
      <c r="F531" s="104" t="n">
        <v>31</v>
      </c>
      <c r="G531" s="159" t="n">
        <v>2567</v>
      </c>
      <c r="H531" s="159" t="n">
        <v>6655</v>
      </c>
      <c r="I531" s="160" t="n">
        <v>30274.22</v>
      </c>
      <c r="J531" s="160" t="n">
        <v>886.8099999999999</v>
      </c>
      <c r="K531" s="160" t="n">
        <v>29387.41</v>
      </c>
      <c r="L531" s="160" t="n">
        <v>8733.77</v>
      </c>
    </row>
    <row r="532">
      <c r="A532" s="176" t="n">
        <v>45566</v>
      </c>
      <c r="B532" s="104" t="inlineStr">
        <is>
          <t>2024/25</t>
        </is>
      </c>
      <c r="C532" s="104" t="inlineStr">
        <is>
          <t>HC-043</t>
        </is>
      </c>
      <c r="D532" s="104" t="inlineStr">
        <is>
          <t>Sud-Est</t>
        </is>
      </c>
      <c r="E532" s="104" t="inlineStr">
        <is>
          <t>Livraison</t>
        </is>
      </c>
      <c r="F532" s="104" t="n">
        <v>31</v>
      </c>
      <c r="G532" s="159" t="n">
        <v>1234</v>
      </c>
      <c r="H532" s="159" t="n">
        <v>3136</v>
      </c>
      <c r="I532" s="160" t="n">
        <v>20366.49</v>
      </c>
      <c r="J532" s="160" t="n">
        <v>1191.9</v>
      </c>
      <c r="K532" s="160" t="n">
        <v>19174.59</v>
      </c>
      <c r="L532" s="160" t="n">
        <v>5986.33</v>
      </c>
    </row>
    <row r="533">
      <c r="A533" s="176" t="n">
        <v>45566</v>
      </c>
      <c r="B533" s="104" t="inlineStr">
        <is>
          <t>2024/25</t>
        </is>
      </c>
      <c r="C533" s="104" t="inlineStr">
        <is>
          <t>HC-043</t>
        </is>
      </c>
      <c r="D533" s="104" t="inlineStr">
        <is>
          <t>Sud-Est</t>
        </is>
      </c>
      <c r="E533" s="104" t="inlineStr">
        <is>
          <t>Sur place</t>
        </is>
      </c>
      <c r="F533" s="104" t="n">
        <v>30</v>
      </c>
      <c r="G533" s="159" t="n">
        <v>4702</v>
      </c>
      <c r="H533" s="159" t="n">
        <v>11989</v>
      </c>
      <c r="I533" s="160" t="n">
        <v>60999.26</v>
      </c>
      <c r="J533" s="160" t="n">
        <v>1768.87</v>
      </c>
      <c r="K533" s="160" t="n">
        <v>59230.39</v>
      </c>
      <c r="L533" s="160" t="n">
        <v>17559.1</v>
      </c>
    </row>
    <row r="534">
      <c r="A534" s="176" t="n">
        <v>45566</v>
      </c>
      <c r="B534" s="104" t="inlineStr">
        <is>
          <t>2024/25</t>
        </is>
      </c>
      <c r="C534" s="104" t="inlineStr">
        <is>
          <t>HC-043</t>
        </is>
      </c>
      <c r="D534" s="104" t="inlineStr">
        <is>
          <t>Sud-Est</t>
        </is>
      </c>
      <c r="E534" s="104" t="inlineStr">
        <is>
          <t>À emporter</t>
        </is>
      </c>
      <c r="F534" s="104" t="n">
        <v>31</v>
      </c>
      <c r="G534" s="159" t="n">
        <v>3601</v>
      </c>
      <c r="H534" s="159" t="n">
        <v>9225</v>
      </c>
      <c r="I534" s="160" t="n">
        <v>42608.12</v>
      </c>
      <c r="J534" s="160" t="n">
        <v>1332.49</v>
      </c>
      <c r="K534" s="160" t="n">
        <v>41275.63</v>
      </c>
      <c r="L534" s="160" t="n">
        <v>12348.59</v>
      </c>
    </row>
    <row r="535">
      <c r="A535" s="176" t="n">
        <v>45566</v>
      </c>
      <c r="B535" s="104" t="inlineStr">
        <is>
          <t>2024/25</t>
        </is>
      </c>
      <c r="C535" s="104" t="inlineStr">
        <is>
          <t>HC-044</t>
        </is>
      </c>
      <c r="D535" s="104" t="inlineStr">
        <is>
          <t>Sud-Ouest</t>
        </is>
      </c>
      <c r="E535" s="104" t="inlineStr">
        <is>
          <t>Livraison</t>
        </is>
      </c>
      <c r="F535" s="104" t="n">
        <v>31</v>
      </c>
      <c r="G535" s="159" t="n">
        <v>943</v>
      </c>
      <c r="H535" s="159" t="n">
        <v>2345</v>
      </c>
      <c r="I535" s="160" t="n">
        <v>14689.69</v>
      </c>
      <c r="J535" s="160" t="n">
        <v>812.98</v>
      </c>
      <c r="K535" s="160" t="n">
        <v>13876.71</v>
      </c>
      <c r="L535" s="160" t="n">
        <v>4269.4</v>
      </c>
    </row>
    <row r="536">
      <c r="A536" s="176" t="n">
        <v>45566</v>
      </c>
      <c r="B536" s="104" t="inlineStr">
        <is>
          <t>2024/25</t>
        </is>
      </c>
      <c r="C536" s="104" t="inlineStr">
        <is>
          <t>HC-044</t>
        </is>
      </c>
      <c r="D536" s="104" t="inlineStr">
        <is>
          <t>Sud-Ouest</t>
        </is>
      </c>
      <c r="E536" s="104" t="inlineStr">
        <is>
          <t>Sur place</t>
        </is>
      </c>
      <c r="F536" s="104" t="n">
        <v>30</v>
      </c>
      <c r="G536" s="159" t="n">
        <v>2781</v>
      </c>
      <c r="H536" s="159" t="n">
        <v>6946</v>
      </c>
      <c r="I536" s="160" t="n">
        <v>35888.75</v>
      </c>
      <c r="J536" s="160" t="n">
        <v>1091.56</v>
      </c>
      <c r="K536" s="160" t="n">
        <v>34797.19</v>
      </c>
      <c r="L536" s="160" t="n">
        <v>10369.36</v>
      </c>
    </row>
    <row r="537">
      <c r="A537" s="176" t="n">
        <v>45566</v>
      </c>
      <c r="B537" s="104" t="inlineStr">
        <is>
          <t>2024/25</t>
        </is>
      </c>
      <c r="C537" s="104" t="inlineStr">
        <is>
          <t>HC-044</t>
        </is>
      </c>
      <c r="D537" s="104" t="inlineStr">
        <is>
          <t>Sud-Ouest</t>
        </is>
      </c>
      <c r="E537" s="104" t="inlineStr">
        <is>
          <t>À emporter</t>
        </is>
      </c>
      <c r="F537" s="104" t="n">
        <v>29</v>
      </c>
      <c r="G537" s="159" t="n">
        <v>2015</v>
      </c>
      <c r="H537" s="159" t="n">
        <v>5168</v>
      </c>
      <c r="I537" s="160" t="n">
        <v>23949.01</v>
      </c>
      <c r="J537" s="160" t="n">
        <v>696.04</v>
      </c>
      <c r="K537" s="160" t="n">
        <v>23252.97</v>
      </c>
      <c r="L537" s="160" t="n">
        <v>6977.71</v>
      </c>
    </row>
    <row r="538">
      <c r="A538" s="176" t="n">
        <v>45566</v>
      </c>
      <c r="B538" s="104" t="inlineStr">
        <is>
          <t>2024/25</t>
        </is>
      </c>
      <c r="C538" s="104" t="inlineStr">
        <is>
          <t>HC-045</t>
        </is>
      </c>
      <c r="D538" s="104" t="inlineStr">
        <is>
          <t>Île-de-France</t>
        </is>
      </c>
      <c r="E538" s="104" t="inlineStr">
        <is>
          <t>Livraison</t>
        </is>
      </c>
      <c r="F538" s="104" t="n">
        <v>31</v>
      </c>
      <c r="G538" s="159" t="n">
        <v>1728</v>
      </c>
      <c r="H538" s="159" t="n">
        <v>4345</v>
      </c>
      <c r="I538" s="160" t="n">
        <v>28025.85</v>
      </c>
      <c r="J538" s="160" t="n">
        <v>1669.41</v>
      </c>
      <c r="K538" s="160" t="n">
        <v>26356.44</v>
      </c>
      <c r="L538" s="160" t="n">
        <v>8223.16</v>
      </c>
    </row>
    <row r="539">
      <c r="A539" s="176" t="n">
        <v>45566</v>
      </c>
      <c r="B539" s="104" t="inlineStr">
        <is>
          <t>2024/25</t>
        </is>
      </c>
      <c r="C539" s="104" t="inlineStr">
        <is>
          <t>HC-045</t>
        </is>
      </c>
      <c r="D539" s="104" t="inlineStr">
        <is>
          <t>Île-de-France</t>
        </is>
      </c>
      <c r="E539" s="104" t="inlineStr">
        <is>
          <t>Sur place</t>
        </is>
      </c>
      <c r="F539" s="104" t="n">
        <v>30</v>
      </c>
      <c r="G539" s="159" t="n">
        <v>5732</v>
      </c>
      <c r="H539" s="159" t="n">
        <v>14289</v>
      </c>
      <c r="I539" s="160" t="n">
        <v>73474.81</v>
      </c>
      <c r="J539" s="160" t="n">
        <v>2278.62</v>
      </c>
      <c r="K539" s="160" t="n">
        <v>71196.19</v>
      </c>
      <c r="L539" s="160" t="n">
        <v>21328.93</v>
      </c>
    </row>
    <row r="540">
      <c r="A540" s="176" t="n">
        <v>45566</v>
      </c>
      <c r="B540" s="104" t="inlineStr">
        <is>
          <t>2024/25</t>
        </is>
      </c>
      <c r="C540" s="104" t="inlineStr">
        <is>
          <t>HC-045</t>
        </is>
      </c>
      <c r="D540" s="104" t="inlineStr">
        <is>
          <t>Île-de-France</t>
        </is>
      </c>
      <c r="E540" s="104" t="inlineStr">
        <is>
          <t>À emporter</t>
        </is>
      </c>
      <c r="F540" s="104" t="n">
        <v>31</v>
      </c>
      <c r="G540" s="159" t="n">
        <v>4352</v>
      </c>
      <c r="H540" s="159" t="n">
        <v>11072</v>
      </c>
      <c r="I540" s="160" t="n">
        <v>51139.46</v>
      </c>
      <c r="J540" s="160" t="n">
        <v>1390.94</v>
      </c>
      <c r="K540" s="160" t="n">
        <v>49748.52</v>
      </c>
      <c r="L540" s="160" t="n">
        <v>14841.41</v>
      </c>
    </row>
    <row r="541">
      <c r="A541" s="176" t="n">
        <v>45566</v>
      </c>
      <c r="B541" s="104" t="inlineStr">
        <is>
          <t>2024/25</t>
        </is>
      </c>
      <c r="C541" s="104" t="inlineStr">
        <is>
          <t>HC-046</t>
        </is>
      </c>
      <c r="D541" s="104" t="inlineStr">
        <is>
          <t>Nord-Ouest</t>
        </is>
      </c>
      <c r="E541" s="104" t="inlineStr">
        <is>
          <t>Livraison</t>
        </is>
      </c>
      <c r="F541" s="104" t="n">
        <v>31</v>
      </c>
      <c r="G541" s="159" t="n">
        <v>769</v>
      </c>
      <c r="H541" s="159" t="n">
        <v>1973</v>
      </c>
      <c r="I541" s="160" t="n">
        <v>12783.51</v>
      </c>
      <c r="J541" s="160" t="n">
        <v>800.92</v>
      </c>
      <c r="K541" s="160" t="n">
        <v>11982.59</v>
      </c>
      <c r="L541" s="160" t="n">
        <v>3704.13</v>
      </c>
    </row>
    <row r="542">
      <c r="A542" s="176" t="n">
        <v>45566</v>
      </c>
      <c r="B542" s="104" t="inlineStr">
        <is>
          <t>2024/25</t>
        </is>
      </c>
      <c r="C542" s="104" t="inlineStr">
        <is>
          <t>HC-046</t>
        </is>
      </c>
      <c r="D542" s="104" t="inlineStr">
        <is>
          <t>Nord-Ouest</t>
        </is>
      </c>
      <c r="E542" s="104" t="inlineStr">
        <is>
          <t>Sur place</t>
        </is>
      </c>
      <c r="F542" s="104" t="n">
        <v>31</v>
      </c>
      <c r="G542" s="159" t="n">
        <v>2911</v>
      </c>
      <c r="H542" s="159" t="n">
        <v>7356</v>
      </c>
      <c r="I542" s="160" t="n">
        <v>37018.68</v>
      </c>
      <c r="J542" s="160" t="n">
        <v>1184.99</v>
      </c>
      <c r="K542" s="160" t="n">
        <v>35833.69</v>
      </c>
      <c r="L542" s="160" t="n">
        <v>10736.8</v>
      </c>
    </row>
    <row r="543">
      <c r="A543" s="176" t="n">
        <v>45566</v>
      </c>
      <c r="B543" s="104" t="inlineStr">
        <is>
          <t>2024/25</t>
        </is>
      </c>
      <c r="C543" s="104" t="inlineStr">
        <is>
          <t>HC-046</t>
        </is>
      </c>
      <c r="D543" s="104" t="inlineStr">
        <is>
          <t>Nord-Ouest</t>
        </is>
      </c>
      <c r="E543" s="104" t="inlineStr">
        <is>
          <t>À emporter</t>
        </is>
      </c>
      <c r="F543" s="104" t="n">
        <v>31</v>
      </c>
      <c r="G543" s="159" t="n">
        <v>2120</v>
      </c>
      <c r="H543" s="159" t="n">
        <v>5466</v>
      </c>
      <c r="I543" s="160" t="n">
        <v>25372.02</v>
      </c>
      <c r="J543" s="160" t="n">
        <v>806.04</v>
      </c>
      <c r="K543" s="160" t="n">
        <v>24565.98</v>
      </c>
      <c r="L543" s="160" t="n">
        <v>7293.31</v>
      </c>
    </row>
    <row r="544">
      <c r="A544" s="176" t="n">
        <v>45566</v>
      </c>
      <c r="B544" s="104" t="inlineStr">
        <is>
          <t>2024/25</t>
        </is>
      </c>
      <c r="C544" s="104" t="inlineStr">
        <is>
          <t>HC-047</t>
        </is>
      </c>
      <c r="D544" s="104" t="inlineStr">
        <is>
          <t>Sud-Est</t>
        </is>
      </c>
      <c r="E544" s="104" t="inlineStr">
        <is>
          <t>Livraison</t>
        </is>
      </c>
      <c r="F544" s="104" t="n">
        <v>31</v>
      </c>
      <c r="G544" s="159" t="n">
        <v>1386</v>
      </c>
      <c r="H544" s="159" t="n">
        <v>3457</v>
      </c>
      <c r="I544" s="160" t="n">
        <v>22113.3</v>
      </c>
      <c r="J544" s="160" t="n">
        <v>1194.31</v>
      </c>
      <c r="K544" s="160" t="n">
        <v>20918.99</v>
      </c>
      <c r="L544" s="160" t="n">
        <v>6497.36</v>
      </c>
    </row>
    <row r="545">
      <c r="A545" s="176" t="n">
        <v>45566</v>
      </c>
      <c r="B545" s="104" t="inlineStr">
        <is>
          <t>2024/25</t>
        </is>
      </c>
      <c r="C545" s="104" t="inlineStr">
        <is>
          <t>HC-047</t>
        </is>
      </c>
      <c r="D545" s="104" t="inlineStr">
        <is>
          <t>Sud-Est</t>
        </is>
      </c>
      <c r="E545" s="104" t="inlineStr">
        <is>
          <t>Sur place</t>
        </is>
      </c>
      <c r="F545" s="104" t="n">
        <v>30</v>
      </c>
      <c r="G545" s="159" t="n">
        <v>4107</v>
      </c>
      <c r="H545" s="159" t="n">
        <v>10306</v>
      </c>
      <c r="I545" s="160" t="n">
        <v>52987.01</v>
      </c>
      <c r="J545" s="160" t="n">
        <v>1413.63</v>
      </c>
      <c r="K545" s="160" t="n">
        <v>51573.38</v>
      </c>
      <c r="L545" s="160" t="n">
        <v>15374.85</v>
      </c>
    </row>
    <row r="546">
      <c r="A546" s="176" t="n">
        <v>45566</v>
      </c>
      <c r="B546" s="104" t="inlineStr">
        <is>
          <t>2024/25</t>
        </is>
      </c>
      <c r="C546" s="104" t="inlineStr">
        <is>
          <t>HC-047</t>
        </is>
      </c>
      <c r="D546" s="104" t="inlineStr">
        <is>
          <t>Sud-Est</t>
        </is>
      </c>
      <c r="E546" s="104" t="inlineStr">
        <is>
          <t>À emporter</t>
        </is>
      </c>
      <c r="F546" s="104" t="n">
        <v>30</v>
      </c>
      <c r="G546" s="159" t="n">
        <v>3165</v>
      </c>
      <c r="H546" s="159" t="n">
        <v>8172</v>
      </c>
      <c r="I546" s="160" t="n">
        <v>37604.01</v>
      </c>
      <c r="J546" s="160" t="n">
        <v>1012.91</v>
      </c>
      <c r="K546" s="160" t="n">
        <v>36591.1</v>
      </c>
      <c r="L546" s="160" t="n">
        <v>10894.38</v>
      </c>
    </row>
    <row r="547">
      <c r="A547" s="176" t="n">
        <v>45566</v>
      </c>
      <c r="B547" s="104" t="inlineStr">
        <is>
          <t>2024/25</t>
        </is>
      </c>
      <c r="C547" s="104" t="inlineStr">
        <is>
          <t>HC-048</t>
        </is>
      </c>
      <c r="D547" s="104" t="inlineStr">
        <is>
          <t>Sud-Ouest</t>
        </is>
      </c>
      <c r="E547" s="104" t="inlineStr">
        <is>
          <t>Livraison</t>
        </is>
      </c>
      <c r="F547" s="104" t="n">
        <v>30</v>
      </c>
      <c r="G547" s="159" t="n">
        <v>1156</v>
      </c>
      <c r="H547" s="159" t="n">
        <v>2988</v>
      </c>
      <c r="I547" s="160" t="n">
        <v>19054.39</v>
      </c>
      <c r="J547" s="160" t="n">
        <v>1134.77</v>
      </c>
      <c r="K547" s="160" t="n">
        <v>17919.62</v>
      </c>
      <c r="L547" s="160" t="n">
        <v>5564.25</v>
      </c>
    </row>
    <row r="548">
      <c r="A548" s="176" t="n">
        <v>45566</v>
      </c>
      <c r="B548" s="104" t="inlineStr">
        <is>
          <t>2024/25</t>
        </is>
      </c>
      <c r="C548" s="104" t="inlineStr">
        <is>
          <t>HC-048</t>
        </is>
      </c>
      <c r="D548" s="104" t="inlineStr">
        <is>
          <t>Sud-Ouest</t>
        </is>
      </c>
      <c r="E548" s="104" t="inlineStr">
        <is>
          <t>Sur place</t>
        </is>
      </c>
      <c r="F548" s="104" t="n">
        <v>31</v>
      </c>
      <c r="G548" s="159" t="n">
        <v>4575</v>
      </c>
      <c r="H548" s="159" t="n">
        <v>11946</v>
      </c>
      <c r="I548" s="160" t="n">
        <v>58898.59</v>
      </c>
      <c r="J548" s="160" t="n">
        <v>1773.93</v>
      </c>
      <c r="K548" s="160" t="n">
        <v>57124.66</v>
      </c>
      <c r="L548" s="160" t="n">
        <v>17183.11</v>
      </c>
    </row>
    <row r="549">
      <c r="A549" s="176" t="n">
        <v>45566</v>
      </c>
      <c r="B549" s="104" t="inlineStr">
        <is>
          <t>2024/25</t>
        </is>
      </c>
      <c r="C549" s="104" t="inlineStr">
        <is>
          <t>HC-048</t>
        </is>
      </c>
      <c r="D549" s="104" t="inlineStr">
        <is>
          <t>Sud-Ouest</t>
        </is>
      </c>
      <c r="E549" s="104" t="inlineStr">
        <is>
          <t>À emporter</t>
        </is>
      </c>
      <c r="F549" s="104" t="n">
        <v>31</v>
      </c>
      <c r="G549" s="159" t="n">
        <v>3366</v>
      </c>
      <c r="H549" s="159" t="n">
        <v>8615</v>
      </c>
      <c r="I549" s="160" t="n">
        <v>40072.82</v>
      </c>
      <c r="J549" s="160" t="n">
        <v>1073.06</v>
      </c>
      <c r="K549" s="160" t="n">
        <v>38999.76</v>
      </c>
      <c r="L549" s="160" t="n">
        <v>11588.36</v>
      </c>
    </row>
    <row r="550">
      <c r="A550" s="176" t="n">
        <v>45566</v>
      </c>
      <c r="B550" s="104" t="inlineStr">
        <is>
          <t>2024/25</t>
        </is>
      </c>
      <c r="C550" s="104" t="inlineStr">
        <is>
          <t>HC-049</t>
        </is>
      </c>
      <c r="D550" s="104" t="inlineStr">
        <is>
          <t>Île-de-France</t>
        </is>
      </c>
      <c r="E550" s="104" t="inlineStr">
        <is>
          <t>Drive</t>
        </is>
      </c>
      <c r="F550" s="104" t="n">
        <v>31</v>
      </c>
      <c r="G550" s="159" t="n">
        <v>1465</v>
      </c>
      <c r="H550" s="159" t="n">
        <v>3759</v>
      </c>
      <c r="I550" s="160" t="n">
        <v>20279.72</v>
      </c>
      <c r="J550" s="160" t="n">
        <v>666.52</v>
      </c>
      <c r="K550" s="160" t="n">
        <v>19613.2</v>
      </c>
      <c r="L550" s="160" t="n">
        <v>5805.08</v>
      </c>
    </row>
    <row r="551">
      <c r="A551" s="176" t="n">
        <v>45566</v>
      </c>
      <c r="B551" s="104" t="inlineStr">
        <is>
          <t>2024/25</t>
        </is>
      </c>
      <c r="C551" s="104" t="inlineStr">
        <is>
          <t>HC-049</t>
        </is>
      </c>
      <c r="D551" s="104" t="inlineStr">
        <is>
          <t>Île-de-France</t>
        </is>
      </c>
      <c r="E551" s="104" t="inlineStr">
        <is>
          <t>Livraison</t>
        </is>
      </c>
      <c r="F551" s="104" t="n">
        <v>31</v>
      </c>
      <c r="G551" s="159" t="n">
        <v>965</v>
      </c>
      <c r="H551" s="159" t="n">
        <v>2516</v>
      </c>
      <c r="I551" s="160" t="n">
        <v>15903.89</v>
      </c>
      <c r="J551" s="160" t="n">
        <v>969.1799999999999</v>
      </c>
      <c r="K551" s="160" t="n">
        <v>14934.71</v>
      </c>
      <c r="L551" s="160" t="n">
        <v>4629.3</v>
      </c>
    </row>
    <row r="552">
      <c r="A552" s="176" t="n">
        <v>45566</v>
      </c>
      <c r="B552" s="104" t="inlineStr">
        <is>
          <t>2024/25</t>
        </is>
      </c>
      <c r="C552" s="104" t="inlineStr">
        <is>
          <t>HC-049</t>
        </is>
      </c>
      <c r="D552" s="104" t="inlineStr">
        <is>
          <t>Île-de-France</t>
        </is>
      </c>
      <c r="E552" s="104" t="inlineStr">
        <is>
          <t>Sur place</t>
        </is>
      </c>
      <c r="F552" s="104" t="n">
        <v>31</v>
      </c>
      <c r="G552" s="159" t="n">
        <v>3620</v>
      </c>
      <c r="H552" s="159" t="n">
        <v>9247</v>
      </c>
      <c r="I552" s="160" t="n">
        <v>46907.96</v>
      </c>
      <c r="J552" s="160" t="n">
        <v>1412.28</v>
      </c>
      <c r="K552" s="160" t="n">
        <v>45495.68</v>
      </c>
      <c r="L552" s="160" t="n">
        <v>13580.66</v>
      </c>
    </row>
    <row r="553">
      <c r="A553" s="176" t="n">
        <v>45566</v>
      </c>
      <c r="B553" s="104" t="inlineStr">
        <is>
          <t>2024/25</t>
        </is>
      </c>
      <c r="C553" s="104" t="inlineStr">
        <is>
          <t>HC-049</t>
        </is>
      </c>
      <c r="D553" s="104" t="inlineStr">
        <is>
          <t>Île-de-France</t>
        </is>
      </c>
      <c r="E553" s="104" t="inlineStr">
        <is>
          <t>À emporter</t>
        </is>
      </c>
      <c r="F553" s="104" t="n">
        <v>31</v>
      </c>
      <c r="G553" s="159" t="n">
        <v>2740</v>
      </c>
      <c r="H553" s="159" t="n">
        <v>7147</v>
      </c>
      <c r="I553" s="160" t="n">
        <v>32409.24</v>
      </c>
      <c r="J553" s="160" t="n">
        <v>954.86</v>
      </c>
      <c r="K553" s="160" t="n">
        <v>31454.38</v>
      </c>
      <c r="L553" s="160" t="n">
        <v>9422.41</v>
      </c>
    </row>
    <row r="554">
      <c r="A554" s="176" t="n">
        <v>45566</v>
      </c>
      <c r="B554" s="104" t="inlineStr">
        <is>
          <t>2024/25</t>
        </is>
      </c>
      <c r="C554" s="104" t="inlineStr">
        <is>
          <t>HC-050</t>
        </is>
      </c>
      <c r="D554" s="104" t="inlineStr">
        <is>
          <t>Nord-Ouest</t>
        </is>
      </c>
      <c r="E554" s="104" t="inlineStr">
        <is>
          <t>Livraison</t>
        </is>
      </c>
      <c r="F554" s="104" t="n">
        <v>31</v>
      </c>
      <c r="G554" s="159" t="n">
        <v>1453</v>
      </c>
      <c r="H554" s="159" t="n">
        <v>3832</v>
      </c>
      <c r="I554" s="160" t="n">
        <v>23033.01</v>
      </c>
      <c r="J554" s="160" t="n">
        <v>1320.96</v>
      </c>
      <c r="K554" s="160" t="n">
        <v>21712.05</v>
      </c>
      <c r="L554" s="160" t="n">
        <v>6680.83</v>
      </c>
    </row>
    <row r="555">
      <c r="A555" s="176" t="n">
        <v>45566</v>
      </c>
      <c r="B555" s="104" t="inlineStr">
        <is>
          <t>2024/25</t>
        </is>
      </c>
      <c r="C555" s="104" t="inlineStr">
        <is>
          <t>HC-050</t>
        </is>
      </c>
      <c r="D555" s="104" t="inlineStr">
        <is>
          <t>Nord-Ouest</t>
        </is>
      </c>
      <c r="E555" s="104" t="inlineStr">
        <is>
          <t>Sur place</t>
        </is>
      </c>
      <c r="F555" s="104" t="n">
        <v>31</v>
      </c>
      <c r="G555" s="159" t="n">
        <v>4630</v>
      </c>
      <c r="H555" s="159" t="n">
        <v>11693</v>
      </c>
      <c r="I555" s="160" t="n">
        <v>59142.83</v>
      </c>
      <c r="J555" s="160" t="n">
        <v>1990.01</v>
      </c>
      <c r="K555" s="160" t="n">
        <v>57152.82</v>
      </c>
      <c r="L555" s="160" t="n">
        <v>17066.6</v>
      </c>
    </row>
    <row r="556">
      <c r="A556" s="176" t="n">
        <v>45566</v>
      </c>
      <c r="B556" s="104" t="inlineStr">
        <is>
          <t>2024/25</t>
        </is>
      </c>
      <c r="C556" s="104" t="inlineStr">
        <is>
          <t>HC-050</t>
        </is>
      </c>
      <c r="D556" s="104" t="inlineStr">
        <is>
          <t>Nord-Ouest</t>
        </is>
      </c>
      <c r="E556" s="104" t="inlineStr">
        <is>
          <t>À emporter</t>
        </is>
      </c>
      <c r="F556" s="104" t="n">
        <v>29</v>
      </c>
      <c r="G556" s="159" t="n">
        <v>3348</v>
      </c>
      <c r="H556" s="159" t="n">
        <v>8658</v>
      </c>
      <c r="I556" s="160" t="n">
        <v>39481.01</v>
      </c>
      <c r="J556" s="160" t="n">
        <v>1140.89</v>
      </c>
      <c r="K556" s="160" t="n">
        <v>38340.12</v>
      </c>
      <c r="L556" s="160" t="n">
        <v>11324.26</v>
      </c>
    </row>
    <row r="557">
      <c r="A557" s="176" t="n">
        <v>45566</v>
      </c>
      <c r="B557" s="104" t="inlineStr">
        <is>
          <t>2024/25</t>
        </is>
      </c>
      <c r="C557" s="104" t="inlineStr">
        <is>
          <t>HC-051</t>
        </is>
      </c>
      <c r="D557" s="104" t="inlineStr">
        <is>
          <t>Sud-Est</t>
        </is>
      </c>
      <c r="E557" s="104" t="inlineStr">
        <is>
          <t>Drive</t>
        </is>
      </c>
      <c r="F557" s="104" t="n">
        <v>29</v>
      </c>
      <c r="G557" s="159" t="n">
        <v>1026</v>
      </c>
      <c r="H557" s="159" t="n">
        <v>2541</v>
      </c>
      <c r="I557" s="160" t="n">
        <v>14171.15</v>
      </c>
      <c r="J557" s="160" t="n">
        <v>439.65</v>
      </c>
      <c r="K557" s="160" t="n">
        <v>13731.5</v>
      </c>
      <c r="L557" s="160" t="n">
        <v>4100.11</v>
      </c>
    </row>
    <row r="558">
      <c r="A558" s="176" t="n">
        <v>45566</v>
      </c>
      <c r="B558" s="104" t="inlineStr">
        <is>
          <t>2024/25</t>
        </is>
      </c>
      <c r="C558" s="104" t="inlineStr">
        <is>
          <t>HC-051</t>
        </is>
      </c>
      <c r="D558" s="104" t="inlineStr">
        <is>
          <t>Sud-Est</t>
        </is>
      </c>
      <c r="E558" s="104" t="inlineStr">
        <is>
          <t>Livraison</t>
        </is>
      </c>
      <c r="F558" s="104" t="n">
        <v>31</v>
      </c>
      <c r="G558" s="159" t="n">
        <v>778</v>
      </c>
      <c r="H558" s="159" t="n">
        <v>2032</v>
      </c>
      <c r="I558" s="160" t="n">
        <v>12936.57</v>
      </c>
      <c r="J558" s="160" t="n">
        <v>734.22</v>
      </c>
      <c r="K558" s="160" t="n">
        <v>12202.35</v>
      </c>
      <c r="L558" s="160" t="n">
        <v>3796.54</v>
      </c>
    </row>
    <row r="559">
      <c r="A559" s="176" t="n">
        <v>45566</v>
      </c>
      <c r="B559" s="104" t="inlineStr">
        <is>
          <t>2024/25</t>
        </is>
      </c>
      <c r="C559" s="104" t="inlineStr">
        <is>
          <t>HC-051</t>
        </is>
      </c>
      <c r="D559" s="104" t="inlineStr">
        <is>
          <t>Sud-Est</t>
        </is>
      </c>
      <c r="E559" s="104" t="inlineStr">
        <is>
          <t>Sur place</t>
        </is>
      </c>
      <c r="F559" s="104" t="n">
        <v>31</v>
      </c>
      <c r="G559" s="159" t="n">
        <v>2967</v>
      </c>
      <c r="H559" s="159" t="n">
        <v>7960</v>
      </c>
      <c r="I559" s="160" t="n">
        <v>38184.14</v>
      </c>
      <c r="J559" s="160" t="n">
        <v>1068.62</v>
      </c>
      <c r="K559" s="160" t="n">
        <v>37115.52</v>
      </c>
      <c r="L559" s="160" t="n">
        <v>11024.36</v>
      </c>
    </row>
    <row r="560">
      <c r="A560" s="176" t="n">
        <v>45566</v>
      </c>
      <c r="B560" s="104" t="inlineStr">
        <is>
          <t>2024/25</t>
        </is>
      </c>
      <c r="C560" s="104" t="inlineStr">
        <is>
          <t>HC-051</t>
        </is>
      </c>
      <c r="D560" s="104" t="inlineStr">
        <is>
          <t>Sud-Est</t>
        </is>
      </c>
      <c r="E560" s="104" t="inlineStr">
        <is>
          <t>À emporter</t>
        </is>
      </c>
      <c r="F560" s="104" t="n">
        <v>30</v>
      </c>
      <c r="G560" s="159" t="n">
        <v>2118</v>
      </c>
      <c r="H560" s="159" t="n">
        <v>5267</v>
      </c>
      <c r="I560" s="160" t="n">
        <v>25129.94</v>
      </c>
      <c r="J560" s="160" t="n">
        <v>703.23</v>
      </c>
      <c r="K560" s="160" t="n">
        <v>24426.71</v>
      </c>
      <c r="L560" s="160" t="n">
        <v>7260.49</v>
      </c>
    </row>
    <row r="561">
      <c r="A561" s="176" t="n">
        <v>45566</v>
      </c>
      <c r="B561" s="104" t="inlineStr">
        <is>
          <t>2024/25</t>
        </is>
      </c>
      <c r="C561" s="104" t="inlineStr">
        <is>
          <t>HC-052</t>
        </is>
      </c>
      <c r="D561" s="104" t="inlineStr">
        <is>
          <t>Sud-Ouest</t>
        </is>
      </c>
      <c r="E561" s="104" t="inlineStr">
        <is>
          <t>Livraison</t>
        </is>
      </c>
      <c r="F561" s="104" t="n">
        <v>31</v>
      </c>
      <c r="G561" s="159" t="n">
        <v>1039</v>
      </c>
      <c r="H561" s="159" t="n">
        <v>2600</v>
      </c>
      <c r="I561" s="160" t="n">
        <v>17167.93</v>
      </c>
      <c r="J561" s="160" t="n">
        <v>1031.48</v>
      </c>
      <c r="K561" s="160" t="n">
        <v>16136.45</v>
      </c>
      <c r="L561" s="160" t="n">
        <v>5039.07</v>
      </c>
    </row>
    <row r="562">
      <c r="A562" s="176" t="n">
        <v>45566</v>
      </c>
      <c r="B562" s="104" t="inlineStr">
        <is>
          <t>2024/25</t>
        </is>
      </c>
      <c r="C562" s="104" t="inlineStr">
        <is>
          <t>HC-052</t>
        </is>
      </c>
      <c r="D562" s="104" t="inlineStr">
        <is>
          <t>Sud-Ouest</t>
        </is>
      </c>
      <c r="E562" s="104" t="inlineStr">
        <is>
          <t>Sur place</t>
        </is>
      </c>
      <c r="F562" s="104" t="n">
        <v>31</v>
      </c>
      <c r="G562" s="159" t="n">
        <v>4068</v>
      </c>
      <c r="H562" s="159" t="n">
        <v>10215</v>
      </c>
      <c r="I562" s="160" t="n">
        <v>52107.27</v>
      </c>
      <c r="J562" s="160" t="n">
        <v>1394.85</v>
      </c>
      <c r="K562" s="160" t="n">
        <v>50712.42</v>
      </c>
      <c r="L562" s="160" t="n">
        <v>15218.45</v>
      </c>
    </row>
    <row r="563">
      <c r="A563" s="176" t="n">
        <v>45566</v>
      </c>
      <c r="B563" s="104" t="inlineStr">
        <is>
          <t>2024/25</t>
        </is>
      </c>
      <c r="C563" s="104" t="inlineStr">
        <is>
          <t>HC-052</t>
        </is>
      </c>
      <c r="D563" s="104" t="inlineStr">
        <is>
          <t>Sud-Ouest</t>
        </is>
      </c>
      <c r="E563" s="104" t="inlineStr">
        <is>
          <t>À emporter</t>
        </is>
      </c>
      <c r="F563" s="104" t="n">
        <v>31</v>
      </c>
      <c r="G563" s="159" t="n">
        <v>3037</v>
      </c>
      <c r="H563" s="159" t="n">
        <v>8046</v>
      </c>
      <c r="I563" s="160" t="n">
        <v>36049.45</v>
      </c>
      <c r="J563" s="160" t="n">
        <v>1014.83</v>
      </c>
      <c r="K563" s="160" t="n">
        <v>35034.62</v>
      </c>
      <c r="L563" s="160" t="n">
        <v>10646.49</v>
      </c>
    </row>
    <row r="564">
      <c r="A564" s="176" t="n">
        <v>45566</v>
      </c>
      <c r="B564" s="104" t="inlineStr">
        <is>
          <t>2024/25</t>
        </is>
      </c>
      <c r="C564" s="104" t="inlineStr">
        <is>
          <t>HC-053</t>
        </is>
      </c>
      <c r="D564" s="104" t="inlineStr">
        <is>
          <t>Île-de-France</t>
        </is>
      </c>
      <c r="E564" s="104" t="inlineStr">
        <is>
          <t>Livraison</t>
        </is>
      </c>
      <c r="F564" s="104" t="n">
        <v>31</v>
      </c>
      <c r="G564" s="159" t="n">
        <v>1236</v>
      </c>
      <c r="H564" s="159" t="n">
        <v>3207</v>
      </c>
      <c r="I564" s="160" t="n">
        <v>19630.12</v>
      </c>
      <c r="J564" s="160" t="n">
        <v>1108.33</v>
      </c>
      <c r="K564" s="160" t="n">
        <v>18521.79</v>
      </c>
      <c r="L564" s="160" t="n">
        <v>5706.43</v>
      </c>
    </row>
    <row r="565">
      <c r="A565" s="176" t="n">
        <v>45566</v>
      </c>
      <c r="B565" s="104" t="inlineStr">
        <is>
          <t>2024/25</t>
        </is>
      </c>
      <c r="C565" s="104" t="inlineStr">
        <is>
          <t>HC-053</t>
        </is>
      </c>
      <c r="D565" s="104" t="inlineStr">
        <is>
          <t>Île-de-France</t>
        </is>
      </c>
      <c r="E565" s="104" t="inlineStr">
        <is>
          <t>Sur place</t>
        </is>
      </c>
      <c r="F565" s="104" t="n">
        <v>30</v>
      </c>
      <c r="G565" s="159" t="n">
        <v>3978</v>
      </c>
      <c r="H565" s="159" t="n">
        <v>9993</v>
      </c>
      <c r="I565" s="160" t="n">
        <v>51688.71</v>
      </c>
      <c r="J565" s="160" t="n">
        <v>1609.96</v>
      </c>
      <c r="K565" s="160" t="n">
        <v>50078.75</v>
      </c>
      <c r="L565" s="160" t="n">
        <v>14898.29</v>
      </c>
    </row>
    <row r="566">
      <c r="A566" s="176" t="n">
        <v>45566</v>
      </c>
      <c r="B566" s="104" t="inlineStr">
        <is>
          <t>2024/25</t>
        </is>
      </c>
      <c r="C566" s="104" t="inlineStr">
        <is>
          <t>HC-053</t>
        </is>
      </c>
      <c r="D566" s="104" t="inlineStr">
        <is>
          <t>Île-de-France</t>
        </is>
      </c>
      <c r="E566" s="104" t="inlineStr">
        <is>
          <t>À emporter</t>
        </is>
      </c>
      <c r="F566" s="104" t="n">
        <v>30</v>
      </c>
      <c r="G566" s="159" t="n">
        <v>2929</v>
      </c>
      <c r="H566" s="159" t="n">
        <v>7426</v>
      </c>
      <c r="I566" s="160" t="n">
        <v>34874.43</v>
      </c>
      <c r="J566" s="160" t="n">
        <v>1004.7</v>
      </c>
      <c r="K566" s="160" t="n">
        <v>33869.73</v>
      </c>
      <c r="L566" s="160" t="n">
        <v>10112.54</v>
      </c>
    </row>
    <row r="567">
      <c r="A567" s="176" t="n">
        <v>45566</v>
      </c>
      <c r="B567" s="104" t="inlineStr">
        <is>
          <t>2024/25</t>
        </is>
      </c>
      <c r="C567" s="104" t="inlineStr">
        <is>
          <t>HC-054</t>
        </is>
      </c>
      <c r="D567" s="104" t="inlineStr">
        <is>
          <t>Nord-Ouest</t>
        </is>
      </c>
      <c r="E567" s="104" t="inlineStr">
        <is>
          <t>Drive</t>
        </is>
      </c>
      <c r="F567" s="104" t="n">
        <v>31</v>
      </c>
      <c r="G567" s="159" t="n">
        <v>1236</v>
      </c>
      <c r="H567" s="159" t="n">
        <v>3194</v>
      </c>
      <c r="I567" s="160" t="n">
        <v>16953.26</v>
      </c>
      <c r="J567" s="160" t="n">
        <v>536.62</v>
      </c>
      <c r="K567" s="160" t="n">
        <v>16416.64</v>
      </c>
      <c r="L567" s="160" t="n">
        <v>4911.18</v>
      </c>
    </row>
    <row r="568">
      <c r="A568" s="176" t="n">
        <v>45566</v>
      </c>
      <c r="B568" s="104" t="inlineStr">
        <is>
          <t>2024/25</t>
        </is>
      </c>
      <c r="C568" s="104" t="inlineStr">
        <is>
          <t>HC-054</t>
        </is>
      </c>
      <c r="D568" s="104" t="inlineStr">
        <is>
          <t>Nord-Ouest</t>
        </is>
      </c>
      <c r="E568" s="104" t="inlineStr">
        <is>
          <t>Livraison</t>
        </is>
      </c>
      <c r="F568" s="104" t="n">
        <v>31</v>
      </c>
      <c r="G568" s="159" t="n">
        <v>934</v>
      </c>
      <c r="H568" s="159" t="n">
        <v>2439</v>
      </c>
      <c r="I568" s="160" t="n">
        <v>15028.78</v>
      </c>
      <c r="J568" s="160" t="n">
        <v>882.87</v>
      </c>
      <c r="K568" s="160" t="n">
        <v>14145.91</v>
      </c>
      <c r="L568" s="160" t="n">
        <v>4346.26</v>
      </c>
    </row>
    <row r="569">
      <c r="A569" s="176" t="n">
        <v>45566</v>
      </c>
      <c r="B569" s="104" t="inlineStr">
        <is>
          <t>2024/25</t>
        </is>
      </c>
      <c r="C569" s="104" t="inlineStr">
        <is>
          <t>HC-054</t>
        </is>
      </c>
      <c r="D569" s="104" t="inlineStr">
        <is>
          <t>Nord-Ouest</t>
        </is>
      </c>
      <c r="E569" s="104" t="inlineStr">
        <is>
          <t>Sur place</t>
        </is>
      </c>
      <c r="F569" s="104" t="n">
        <v>30</v>
      </c>
      <c r="G569" s="159" t="n">
        <v>3068</v>
      </c>
      <c r="H569" s="159" t="n">
        <v>7706</v>
      </c>
      <c r="I569" s="160" t="n">
        <v>39332.95</v>
      </c>
      <c r="J569" s="160" t="n">
        <v>1095.82</v>
      </c>
      <c r="K569" s="160" t="n">
        <v>38237.13</v>
      </c>
      <c r="L569" s="160" t="n">
        <v>11423.72</v>
      </c>
    </row>
    <row r="570">
      <c r="A570" s="176" t="n">
        <v>45566</v>
      </c>
      <c r="B570" s="104" t="inlineStr">
        <is>
          <t>2024/25</t>
        </is>
      </c>
      <c r="C570" s="104" t="inlineStr">
        <is>
          <t>HC-054</t>
        </is>
      </c>
      <c r="D570" s="104" t="inlineStr">
        <is>
          <t>Nord-Ouest</t>
        </is>
      </c>
      <c r="E570" s="104" t="inlineStr">
        <is>
          <t>À emporter</t>
        </is>
      </c>
      <c r="F570" s="104" t="n">
        <v>31</v>
      </c>
      <c r="G570" s="159" t="n">
        <v>2470</v>
      </c>
      <c r="H570" s="159" t="n">
        <v>6356</v>
      </c>
      <c r="I570" s="160" t="n">
        <v>29294.42</v>
      </c>
      <c r="J570" s="160" t="n">
        <v>873.42</v>
      </c>
      <c r="K570" s="160" t="n">
        <v>28421</v>
      </c>
      <c r="L570" s="160" t="n">
        <v>8386.690000000001</v>
      </c>
    </row>
    <row r="571">
      <c r="A571" s="176" t="n">
        <v>45566</v>
      </c>
      <c r="B571" s="104" t="inlineStr">
        <is>
          <t>2024/25</t>
        </is>
      </c>
      <c r="C571" s="104" t="inlineStr">
        <is>
          <t>HC-055</t>
        </is>
      </c>
      <c r="D571" s="104" t="inlineStr">
        <is>
          <t>Sud-Est</t>
        </is>
      </c>
      <c r="E571" s="104" t="inlineStr">
        <is>
          <t>Livraison</t>
        </is>
      </c>
      <c r="F571" s="104" t="n">
        <v>30</v>
      </c>
      <c r="G571" s="159" t="n">
        <v>1344</v>
      </c>
      <c r="H571" s="159" t="n">
        <v>3393</v>
      </c>
      <c r="I571" s="160" t="n">
        <v>22458</v>
      </c>
      <c r="J571" s="160" t="n">
        <v>1343.29</v>
      </c>
      <c r="K571" s="160" t="n">
        <v>21114.71</v>
      </c>
      <c r="L571" s="160" t="n">
        <v>6552.98</v>
      </c>
    </row>
    <row r="572">
      <c r="A572" s="176" t="n">
        <v>45566</v>
      </c>
      <c r="B572" s="104" t="inlineStr">
        <is>
          <t>2024/25</t>
        </is>
      </c>
      <c r="C572" s="104" t="inlineStr">
        <is>
          <t>HC-055</t>
        </is>
      </c>
      <c r="D572" s="104" t="inlineStr">
        <is>
          <t>Sud-Est</t>
        </is>
      </c>
      <c r="E572" s="104" t="inlineStr">
        <is>
          <t>Sur place</t>
        </is>
      </c>
      <c r="F572" s="104" t="n">
        <v>31</v>
      </c>
      <c r="G572" s="159" t="n">
        <v>5158</v>
      </c>
      <c r="H572" s="159" t="n">
        <v>13364</v>
      </c>
      <c r="I572" s="160" t="n">
        <v>65773.73</v>
      </c>
      <c r="J572" s="160" t="n">
        <v>2144.9</v>
      </c>
      <c r="K572" s="160" t="n">
        <v>63628.83</v>
      </c>
      <c r="L572" s="160" t="n">
        <v>18860.79</v>
      </c>
    </row>
    <row r="573">
      <c r="A573" s="176" t="n">
        <v>45566</v>
      </c>
      <c r="B573" s="104" t="inlineStr">
        <is>
          <t>2024/25</t>
        </is>
      </c>
      <c r="C573" s="104" t="inlineStr">
        <is>
          <t>HC-055</t>
        </is>
      </c>
      <c r="D573" s="104" t="inlineStr">
        <is>
          <t>Sud-Est</t>
        </is>
      </c>
      <c r="E573" s="104" t="inlineStr">
        <is>
          <t>À emporter</t>
        </is>
      </c>
      <c r="F573" s="104" t="n">
        <v>31</v>
      </c>
      <c r="G573" s="159" t="n">
        <v>3884</v>
      </c>
      <c r="H573" s="159" t="n">
        <v>9867</v>
      </c>
      <c r="I573" s="160" t="n">
        <v>45637.35</v>
      </c>
      <c r="J573" s="160" t="n">
        <v>1422.29</v>
      </c>
      <c r="K573" s="160" t="n">
        <v>44215.06</v>
      </c>
      <c r="L573" s="160" t="n">
        <v>13079.66</v>
      </c>
    </row>
    <row r="574">
      <c r="A574" s="176" t="n">
        <v>45566</v>
      </c>
      <c r="B574" s="104" t="inlineStr">
        <is>
          <t>2024/25</t>
        </is>
      </c>
      <c r="C574" s="104" t="inlineStr">
        <is>
          <t>HC-056</t>
        </is>
      </c>
      <c r="D574" s="104" t="inlineStr">
        <is>
          <t>Sud-Ouest</t>
        </is>
      </c>
      <c r="E574" s="104" t="inlineStr">
        <is>
          <t>Drive</t>
        </is>
      </c>
      <c r="F574" s="104" t="n">
        <v>30</v>
      </c>
      <c r="G574" s="159" t="n">
        <v>1474</v>
      </c>
      <c r="H574" s="159" t="n">
        <v>3643</v>
      </c>
      <c r="I574" s="160" t="n">
        <v>20121.11</v>
      </c>
      <c r="J574" s="160" t="n">
        <v>515.36</v>
      </c>
      <c r="K574" s="160" t="n">
        <v>19605.75</v>
      </c>
      <c r="L574" s="160" t="n">
        <v>5865.41</v>
      </c>
    </row>
    <row r="575">
      <c r="A575" s="176" t="n">
        <v>45566</v>
      </c>
      <c r="B575" s="104" t="inlineStr">
        <is>
          <t>2024/25</t>
        </is>
      </c>
      <c r="C575" s="104" t="inlineStr">
        <is>
          <t>HC-056</t>
        </is>
      </c>
      <c r="D575" s="104" t="inlineStr">
        <is>
          <t>Sud-Ouest</t>
        </is>
      </c>
      <c r="E575" s="104" t="inlineStr">
        <is>
          <t>Livraison</t>
        </is>
      </c>
      <c r="F575" s="104" t="n">
        <v>30</v>
      </c>
      <c r="G575" s="159" t="n">
        <v>1238</v>
      </c>
      <c r="H575" s="159" t="n">
        <v>3160</v>
      </c>
      <c r="I575" s="160" t="n">
        <v>19745.74</v>
      </c>
      <c r="J575" s="160" t="n">
        <v>1055.37</v>
      </c>
      <c r="K575" s="160" t="n">
        <v>18690.37</v>
      </c>
      <c r="L575" s="160" t="n">
        <v>5752.02</v>
      </c>
    </row>
    <row r="576">
      <c r="A576" s="176" t="n">
        <v>45566</v>
      </c>
      <c r="B576" s="104" t="inlineStr">
        <is>
          <t>2024/25</t>
        </is>
      </c>
      <c r="C576" s="104" t="inlineStr">
        <is>
          <t>HC-056</t>
        </is>
      </c>
      <c r="D576" s="104" t="inlineStr">
        <is>
          <t>Sud-Ouest</t>
        </is>
      </c>
      <c r="E576" s="104" t="inlineStr">
        <is>
          <t>Sur place</t>
        </is>
      </c>
      <c r="F576" s="104" t="n">
        <v>30</v>
      </c>
      <c r="G576" s="159" t="n">
        <v>3868</v>
      </c>
      <c r="H576" s="159" t="n">
        <v>9622</v>
      </c>
      <c r="I576" s="160" t="n">
        <v>49206.58</v>
      </c>
      <c r="J576" s="160" t="n">
        <v>1523.62</v>
      </c>
      <c r="K576" s="160" t="n">
        <v>47682.96</v>
      </c>
      <c r="L576" s="160" t="n">
        <v>14148.02</v>
      </c>
    </row>
    <row r="577">
      <c r="A577" s="176" t="n">
        <v>45566</v>
      </c>
      <c r="B577" s="104" t="inlineStr">
        <is>
          <t>2024/25</t>
        </is>
      </c>
      <c r="C577" s="104" t="inlineStr">
        <is>
          <t>HC-056</t>
        </is>
      </c>
      <c r="D577" s="104" t="inlineStr">
        <is>
          <t>Sud-Ouest</t>
        </is>
      </c>
      <c r="E577" s="104" t="inlineStr">
        <is>
          <t>À emporter</t>
        </is>
      </c>
      <c r="F577" s="104" t="n">
        <v>31</v>
      </c>
      <c r="G577" s="159" t="n">
        <v>3054</v>
      </c>
      <c r="H577" s="159" t="n">
        <v>7667</v>
      </c>
      <c r="I577" s="160" t="n">
        <v>35971.59</v>
      </c>
      <c r="J577" s="160" t="n">
        <v>1151.45</v>
      </c>
      <c r="K577" s="160" t="n">
        <v>34820.14</v>
      </c>
      <c r="L577" s="160" t="n">
        <v>10350.95</v>
      </c>
    </row>
    <row r="578">
      <c r="A578" s="176" t="n">
        <v>45566</v>
      </c>
      <c r="B578" s="104" t="inlineStr">
        <is>
          <t>2024/25</t>
        </is>
      </c>
      <c r="C578" s="104" t="inlineStr">
        <is>
          <t>HC-057</t>
        </is>
      </c>
      <c r="D578" s="104" t="inlineStr">
        <is>
          <t>Île-de-France</t>
        </is>
      </c>
      <c r="E578" s="104" t="inlineStr">
        <is>
          <t>Livraison</t>
        </is>
      </c>
      <c r="F578" s="104" t="n">
        <v>31</v>
      </c>
      <c r="G578" s="159" t="n">
        <v>1353</v>
      </c>
      <c r="H578" s="159" t="n">
        <v>3458</v>
      </c>
      <c r="I578" s="160" t="n">
        <v>21891.06</v>
      </c>
      <c r="J578" s="160" t="n">
        <v>1261.41</v>
      </c>
      <c r="K578" s="160" t="n">
        <v>20629.65</v>
      </c>
      <c r="L578" s="160" t="n">
        <v>6403.3</v>
      </c>
    </row>
    <row r="579">
      <c r="A579" s="176" t="n">
        <v>45566</v>
      </c>
      <c r="B579" s="104" t="inlineStr">
        <is>
          <t>2024/25</t>
        </is>
      </c>
      <c r="C579" s="104" t="inlineStr">
        <is>
          <t>HC-057</t>
        </is>
      </c>
      <c r="D579" s="104" t="inlineStr">
        <is>
          <t>Île-de-France</t>
        </is>
      </c>
      <c r="E579" s="104" t="inlineStr">
        <is>
          <t>Sur place</t>
        </is>
      </c>
      <c r="F579" s="104" t="n">
        <v>30</v>
      </c>
      <c r="G579" s="159" t="n">
        <v>4368</v>
      </c>
      <c r="H579" s="159" t="n">
        <v>11016</v>
      </c>
      <c r="I579" s="160" t="n">
        <v>56196.88</v>
      </c>
      <c r="J579" s="160" t="n">
        <v>1945.69</v>
      </c>
      <c r="K579" s="160" t="n">
        <v>54251.19</v>
      </c>
      <c r="L579" s="160" t="n">
        <v>16084.98</v>
      </c>
    </row>
    <row r="580">
      <c r="A580" s="176" t="n">
        <v>45566</v>
      </c>
      <c r="B580" s="104" t="inlineStr">
        <is>
          <t>2024/25</t>
        </is>
      </c>
      <c r="C580" s="104" t="inlineStr">
        <is>
          <t>HC-057</t>
        </is>
      </c>
      <c r="D580" s="104" t="inlineStr">
        <is>
          <t>Île-de-France</t>
        </is>
      </c>
      <c r="E580" s="104" t="inlineStr">
        <is>
          <t>À emporter</t>
        </is>
      </c>
      <c r="F580" s="104" t="n">
        <v>31</v>
      </c>
      <c r="G580" s="159" t="n">
        <v>3278</v>
      </c>
      <c r="H580" s="159" t="n">
        <v>8331</v>
      </c>
      <c r="I580" s="160" t="n">
        <v>38842.33</v>
      </c>
      <c r="J580" s="160" t="n">
        <v>1190.25</v>
      </c>
      <c r="K580" s="160" t="n">
        <v>37652.08</v>
      </c>
      <c r="L580" s="160" t="n">
        <v>11331.23</v>
      </c>
    </row>
    <row r="581">
      <c r="A581" s="176" t="n">
        <v>45566</v>
      </c>
      <c r="B581" s="104" t="inlineStr">
        <is>
          <t>2024/25</t>
        </is>
      </c>
      <c r="C581" s="104" t="inlineStr">
        <is>
          <t>HC-058</t>
        </is>
      </c>
      <c r="D581" s="104" t="inlineStr">
        <is>
          <t>Nord-Ouest</t>
        </is>
      </c>
      <c r="E581" s="104" t="inlineStr">
        <is>
          <t>Livraison</t>
        </is>
      </c>
      <c r="F581" s="104" t="n">
        <v>31</v>
      </c>
      <c r="G581" s="159" t="n">
        <v>776</v>
      </c>
      <c r="H581" s="159" t="n">
        <v>1963</v>
      </c>
      <c r="I581" s="160" t="n">
        <v>12951.02</v>
      </c>
      <c r="J581" s="160" t="n">
        <v>794.36</v>
      </c>
      <c r="K581" s="160" t="n">
        <v>12156.66</v>
      </c>
      <c r="L581" s="160" t="n">
        <v>3759.52</v>
      </c>
    </row>
    <row r="582">
      <c r="A582" s="176" t="n">
        <v>45566</v>
      </c>
      <c r="B582" s="104" t="inlineStr">
        <is>
          <t>2024/25</t>
        </is>
      </c>
      <c r="C582" s="104" t="inlineStr">
        <is>
          <t>HC-058</t>
        </is>
      </c>
      <c r="D582" s="104" t="inlineStr">
        <is>
          <t>Nord-Ouest</t>
        </is>
      </c>
      <c r="E582" s="104" t="inlineStr">
        <is>
          <t>Sur place</t>
        </is>
      </c>
      <c r="F582" s="104" t="n">
        <v>31</v>
      </c>
      <c r="G582" s="159" t="n">
        <v>3072</v>
      </c>
      <c r="H582" s="159" t="n">
        <v>7871</v>
      </c>
      <c r="I582" s="160" t="n">
        <v>39433</v>
      </c>
      <c r="J582" s="160" t="n">
        <v>1176.15</v>
      </c>
      <c r="K582" s="160" t="n">
        <v>38256.85</v>
      </c>
      <c r="L582" s="160" t="n">
        <v>11372.78</v>
      </c>
    </row>
    <row r="583">
      <c r="A583" s="176" t="n">
        <v>45566</v>
      </c>
      <c r="B583" s="104" t="inlineStr">
        <is>
          <t>2024/25</t>
        </is>
      </c>
      <c r="C583" s="104" t="inlineStr">
        <is>
          <t>HC-058</t>
        </is>
      </c>
      <c r="D583" s="104" t="inlineStr">
        <is>
          <t>Nord-Ouest</t>
        </is>
      </c>
      <c r="E583" s="104" t="inlineStr">
        <is>
          <t>À emporter</t>
        </is>
      </c>
      <c r="F583" s="104" t="n">
        <v>30</v>
      </c>
      <c r="G583" s="159" t="n">
        <v>2234</v>
      </c>
      <c r="H583" s="159" t="n">
        <v>5789</v>
      </c>
      <c r="I583" s="160" t="n">
        <v>26547.29</v>
      </c>
      <c r="J583" s="160" t="n">
        <v>737.85</v>
      </c>
      <c r="K583" s="160" t="n">
        <v>25809.44</v>
      </c>
      <c r="L583" s="160" t="n">
        <v>7772.55</v>
      </c>
    </row>
    <row r="584">
      <c r="A584" s="176" t="n">
        <v>45566</v>
      </c>
      <c r="B584" s="104" t="inlineStr">
        <is>
          <t>2024/25</t>
        </is>
      </c>
      <c r="C584" s="104" t="inlineStr">
        <is>
          <t>HC-059</t>
        </is>
      </c>
      <c r="D584" s="104" t="inlineStr">
        <is>
          <t>Sud-Est</t>
        </is>
      </c>
      <c r="E584" s="104" t="inlineStr">
        <is>
          <t>Livraison</t>
        </is>
      </c>
      <c r="F584" s="104" t="n">
        <v>31</v>
      </c>
      <c r="G584" s="159" t="n">
        <v>1164</v>
      </c>
      <c r="H584" s="159" t="n">
        <v>2943</v>
      </c>
      <c r="I584" s="160" t="n">
        <v>19343.1</v>
      </c>
      <c r="J584" s="160" t="n">
        <v>1109.95</v>
      </c>
      <c r="K584" s="160" t="n">
        <v>18233.15</v>
      </c>
      <c r="L584" s="160" t="n">
        <v>5724.56</v>
      </c>
    </row>
    <row r="585">
      <c r="A585" s="176" t="n">
        <v>45566</v>
      </c>
      <c r="B585" s="104" t="inlineStr">
        <is>
          <t>2024/25</t>
        </is>
      </c>
      <c r="C585" s="104" t="inlineStr">
        <is>
          <t>HC-059</t>
        </is>
      </c>
      <c r="D585" s="104" t="inlineStr">
        <is>
          <t>Sud-Est</t>
        </is>
      </c>
      <c r="E585" s="104" t="inlineStr">
        <is>
          <t>Sur place</t>
        </is>
      </c>
      <c r="F585" s="104" t="n">
        <v>31</v>
      </c>
      <c r="G585" s="159" t="n">
        <v>4321</v>
      </c>
      <c r="H585" s="159" t="n">
        <v>11167</v>
      </c>
      <c r="I585" s="160" t="n">
        <v>56151.08</v>
      </c>
      <c r="J585" s="160" t="n">
        <v>1990.32</v>
      </c>
      <c r="K585" s="160" t="n">
        <v>54160.76</v>
      </c>
      <c r="L585" s="160" t="n">
        <v>16200.08</v>
      </c>
    </row>
    <row r="586">
      <c r="A586" s="176" t="n">
        <v>45566</v>
      </c>
      <c r="B586" s="104" t="inlineStr">
        <is>
          <t>2024/25</t>
        </is>
      </c>
      <c r="C586" s="104" t="inlineStr">
        <is>
          <t>HC-059</t>
        </is>
      </c>
      <c r="D586" s="104" t="inlineStr">
        <is>
          <t>Sud-Est</t>
        </is>
      </c>
      <c r="E586" s="104" t="inlineStr">
        <is>
          <t>À emporter</t>
        </is>
      </c>
      <c r="F586" s="104" t="n">
        <v>31</v>
      </c>
      <c r="G586" s="159" t="n">
        <v>3178</v>
      </c>
      <c r="H586" s="159" t="n">
        <v>8173</v>
      </c>
      <c r="I586" s="160" t="n">
        <v>38282.16</v>
      </c>
      <c r="J586" s="160" t="n">
        <v>1125.87</v>
      </c>
      <c r="K586" s="160" t="n">
        <v>37156.29</v>
      </c>
      <c r="L586" s="160" t="n">
        <v>11077.98</v>
      </c>
    </row>
    <row r="587">
      <c r="A587" s="176" t="n">
        <v>45566</v>
      </c>
      <c r="B587" s="104" t="inlineStr">
        <is>
          <t>2024/25</t>
        </is>
      </c>
      <c r="C587" s="104" t="inlineStr">
        <is>
          <t>HC-060</t>
        </is>
      </c>
      <c r="D587" s="104" t="inlineStr">
        <is>
          <t>Sud-Ouest</t>
        </is>
      </c>
      <c r="E587" s="104" t="inlineStr">
        <is>
          <t>Livraison</t>
        </is>
      </c>
      <c r="F587" s="104" t="n">
        <v>31</v>
      </c>
      <c r="G587" s="159" t="n">
        <v>958</v>
      </c>
      <c r="H587" s="159" t="n">
        <v>2498</v>
      </c>
      <c r="I587" s="160" t="n">
        <v>15376.81</v>
      </c>
      <c r="J587" s="160" t="n">
        <v>864.5599999999999</v>
      </c>
      <c r="K587" s="160" t="n">
        <v>14512.25</v>
      </c>
      <c r="L587" s="160" t="n">
        <v>4464.49</v>
      </c>
    </row>
    <row r="588">
      <c r="A588" s="176" t="n">
        <v>45566</v>
      </c>
      <c r="B588" s="104" t="inlineStr">
        <is>
          <t>2024/25</t>
        </is>
      </c>
      <c r="C588" s="104" t="inlineStr">
        <is>
          <t>HC-060</t>
        </is>
      </c>
      <c r="D588" s="104" t="inlineStr">
        <is>
          <t>Sud-Ouest</t>
        </is>
      </c>
      <c r="E588" s="104" t="inlineStr">
        <is>
          <t>Sur place</t>
        </is>
      </c>
      <c r="F588" s="104" t="n">
        <v>30</v>
      </c>
      <c r="G588" s="159" t="n">
        <v>3007</v>
      </c>
      <c r="H588" s="159" t="n">
        <v>7740</v>
      </c>
      <c r="I588" s="160" t="n">
        <v>38828.61</v>
      </c>
      <c r="J588" s="160" t="n">
        <v>1257.27</v>
      </c>
      <c r="K588" s="160" t="n">
        <v>37571.34</v>
      </c>
      <c r="L588" s="160" t="n">
        <v>11105.71</v>
      </c>
    </row>
    <row r="589">
      <c r="A589" s="176" t="n">
        <v>45566</v>
      </c>
      <c r="B589" s="104" t="inlineStr">
        <is>
          <t>2024/25</t>
        </is>
      </c>
      <c r="C589" s="104" t="inlineStr">
        <is>
          <t>HC-060</t>
        </is>
      </c>
      <c r="D589" s="104" t="inlineStr">
        <is>
          <t>Sud-Ouest</t>
        </is>
      </c>
      <c r="E589" s="104" t="inlineStr">
        <is>
          <t>À emporter</t>
        </is>
      </c>
      <c r="F589" s="104" t="n">
        <v>31</v>
      </c>
      <c r="G589" s="159" t="n">
        <v>2377</v>
      </c>
      <c r="H589" s="159" t="n">
        <v>6195</v>
      </c>
      <c r="I589" s="160" t="n">
        <v>27920.27</v>
      </c>
      <c r="J589" s="160" t="n">
        <v>854.9299999999999</v>
      </c>
      <c r="K589" s="160" t="n">
        <v>27065.34</v>
      </c>
      <c r="L589" s="160" t="n">
        <v>8004.75</v>
      </c>
    </row>
    <row r="590">
      <c r="A590" s="176" t="n">
        <v>45566</v>
      </c>
      <c r="B590" s="104" t="inlineStr">
        <is>
          <t>2024/25</t>
        </is>
      </c>
      <c r="C590" s="104" t="inlineStr">
        <is>
          <t>HC-061</t>
        </is>
      </c>
      <c r="D590" s="104" t="inlineStr">
        <is>
          <t>Île-de-France</t>
        </is>
      </c>
      <c r="E590" s="104" t="inlineStr">
        <is>
          <t>Livraison</t>
        </is>
      </c>
      <c r="F590" s="104" t="n">
        <v>31</v>
      </c>
      <c r="G590" s="159" t="n">
        <v>1180</v>
      </c>
      <c r="H590" s="159" t="n">
        <v>2943</v>
      </c>
      <c r="I590" s="160" t="n">
        <v>19470.99</v>
      </c>
      <c r="J590" s="160" t="n">
        <v>1204.1</v>
      </c>
      <c r="K590" s="160" t="n">
        <v>18266.89</v>
      </c>
      <c r="L590" s="160" t="n">
        <v>5654.76</v>
      </c>
    </row>
    <row r="591">
      <c r="A591" s="176" t="n">
        <v>45566</v>
      </c>
      <c r="B591" s="104" t="inlineStr">
        <is>
          <t>2024/25</t>
        </is>
      </c>
      <c r="C591" s="104" t="inlineStr">
        <is>
          <t>HC-061</t>
        </is>
      </c>
      <c r="D591" s="104" t="inlineStr">
        <is>
          <t>Île-de-France</t>
        </is>
      </c>
      <c r="E591" s="104" t="inlineStr">
        <is>
          <t>Sur place</t>
        </is>
      </c>
      <c r="F591" s="104" t="n">
        <v>30</v>
      </c>
      <c r="G591" s="159" t="n">
        <v>4261</v>
      </c>
      <c r="H591" s="159" t="n">
        <v>11208</v>
      </c>
      <c r="I591" s="160" t="n">
        <v>54902.57</v>
      </c>
      <c r="J591" s="160" t="n">
        <v>1880.56</v>
      </c>
      <c r="K591" s="160" t="n">
        <v>53022.01</v>
      </c>
      <c r="L591" s="160" t="n">
        <v>15704.3</v>
      </c>
    </row>
    <row r="592">
      <c r="A592" s="176" t="n">
        <v>45566</v>
      </c>
      <c r="B592" s="104" t="inlineStr">
        <is>
          <t>2024/25</t>
        </is>
      </c>
      <c r="C592" s="104" t="inlineStr">
        <is>
          <t>HC-061</t>
        </is>
      </c>
      <c r="D592" s="104" t="inlineStr">
        <is>
          <t>Île-de-France</t>
        </is>
      </c>
      <c r="E592" s="104" t="inlineStr">
        <is>
          <t>À emporter</t>
        </is>
      </c>
      <c r="F592" s="104" t="n">
        <v>31</v>
      </c>
      <c r="G592" s="159" t="n">
        <v>3322</v>
      </c>
      <c r="H592" s="159" t="n">
        <v>8649</v>
      </c>
      <c r="I592" s="160" t="n">
        <v>39466.35</v>
      </c>
      <c r="J592" s="160" t="n">
        <v>1281.38</v>
      </c>
      <c r="K592" s="160" t="n">
        <v>38184.97</v>
      </c>
      <c r="L592" s="160" t="n">
        <v>11347.92</v>
      </c>
    </row>
    <row r="593">
      <c r="A593" s="176" t="n">
        <v>45566</v>
      </c>
      <c r="B593" s="104" t="inlineStr">
        <is>
          <t>2024/25</t>
        </is>
      </c>
      <c r="C593" s="104" t="inlineStr">
        <is>
          <t>HC-062</t>
        </is>
      </c>
      <c r="D593" s="104" t="inlineStr">
        <is>
          <t>Nord-Ouest</t>
        </is>
      </c>
      <c r="E593" s="104" t="inlineStr">
        <is>
          <t>Drive</t>
        </is>
      </c>
      <c r="F593" s="104" t="n">
        <v>31</v>
      </c>
      <c r="G593" s="159" t="n">
        <v>893</v>
      </c>
      <c r="H593" s="159" t="n">
        <v>2235</v>
      </c>
      <c r="I593" s="160" t="n">
        <v>12166.46</v>
      </c>
      <c r="J593" s="160" t="n">
        <v>362.14</v>
      </c>
      <c r="K593" s="160" t="n">
        <v>11804.32</v>
      </c>
      <c r="L593" s="160" t="n">
        <v>3485.01</v>
      </c>
    </row>
    <row r="594">
      <c r="A594" s="176" t="n">
        <v>45566</v>
      </c>
      <c r="B594" s="104" t="inlineStr">
        <is>
          <t>2024/25</t>
        </is>
      </c>
      <c r="C594" s="104" t="inlineStr">
        <is>
          <t>HC-062</t>
        </is>
      </c>
      <c r="D594" s="104" t="inlineStr">
        <is>
          <t>Nord-Ouest</t>
        </is>
      </c>
      <c r="E594" s="104" t="inlineStr">
        <is>
          <t>Livraison</t>
        </is>
      </c>
      <c r="F594" s="104" t="n">
        <v>31</v>
      </c>
      <c r="G594" s="159" t="n">
        <v>631</v>
      </c>
      <c r="H594" s="159" t="n">
        <v>1603</v>
      </c>
      <c r="I594" s="160" t="n">
        <v>10430.63</v>
      </c>
      <c r="J594" s="160" t="n">
        <v>648.65</v>
      </c>
      <c r="K594" s="160" t="n">
        <v>9781.98</v>
      </c>
      <c r="L594" s="160" t="n">
        <v>3029.24</v>
      </c>
    </row>
    <row r="595">
      <c r="A595" s="176" t="n">
        <v>45566</v>
      </c>
      <c r="B595" s="104" t="inlineStr">
        <is>
          <t>2024/25</t>
        </is>
      </c>
      <c r="C595" s="104" t="inlineStr">
        <is>
          <t>HC-062</t>
        </is>
      </c>
      <c r="D595" s="104" t="inlineStr">
        <is>
          <t>Nord-Ouest</t>
        </is>
      </c>
      <c r="E595" s="104" t="inlineStr">
        <is>
          <t>Sur place</t>
        </is>
      </c>
      <c r="F595" s="104" t="n">
        <v>31</v>
      </c>
      <c r="G595" s="159" t="n">
        <v>2487</v>
      </c>
      <c r="H595" s="159" t="n">
        <v>6311</v>
      </c>
      <c r="I595" s="160" t="n">
        <v>31795.84</v>
      </c>
      <c r="J595" s="160" t="n">
        <v>903.5</v>
      </c>
      <c r="K595" s="160" t="n">
        <v>30892.34</v>
      </c>
      <c r="L595" s="160" t="n">
        <v>9207.540000000001</v>
      </c>
    </row>
    <row r="596">
      <c r="A596" s="176" t="n">
        <v>45566</v>
      </c>
      <c r="B596" s="104" t="inlineStr">
        <is>
          <t>2024/25</t>
        </is>
      </c>
      <c r="C596" s="104" t="inlineStr">
        <is>
          <t>HC-062</t>
        </is>
      </c>
      <c r="D596" s="104" t="inlineStr">
        <is>
          <t>Nord-Ouest</t>
        </is>
      </c>
      <c r="E596" s="104" t="inlineStr">
        <is>
          <t>À emporter</t>
        </is>
      </c>
      <c r="F596" s="104" t="n">
        <v>31</v>
      </c>
      <c r="G596" s="159" t="n">
        <v>1745</v>
      </c>
      <c r="H596" s="159" t="n">
        <v>4496</v>
      </c>
      <c r="I596" s="160" t="n">
        <v>20699.08</v>
      </c>
      <c r="J596" s="160" t="n">
        <v>688.54</v>
      </c>
      <c r="K596" s="160" t="n">
        <v>20010.54</v>
      </c>
      <c r="L596" s="160" t="n">
        <v>5935.3</v>
      </c>
    </row>
    <row r="597">
      <c r="A597" s="176" t="n">
        <v>45566</v>
      </c>
      <c r="B597" s="104" t="inlineStr">
        <is>
          <t>2024/25</t>
        </is>
      </c>
      <c r="C597" s="104" t="inlineStr">
        <is>
          <t>HC-063</t>
        </is>
      </c>
      <c r="D597" s="104" t="inlineStr">
        <is>
          <t>Sud-Est</t>
        </is>
      </c>
      <c r="E597" s="104" t="inlineStr">
        <is>
          <t>Livraison</t>
        </is>
      </c>
      <c r="F597" s="104" t="n">
        <v>31</v>
      </c>
      <c r="G597" s="159" t="n">
        <v>969</v>
      </c>
      <c r="H597" s="159" t="n">
        <v>2524</v>
      </c>
      <c r="I597" s="160" t="n">
        <v>15996.57</v>
      </c>
      <c r="J597" s="160" t="n">
        <v>964.12</v>
      </c>
      <c r="K597" s="160" t="n">
        <v>15032.45</v>
      </c>
      <c r="L597" s="160" t="n">
        <v>4640.58</v>
      </c>
    </row>
    <row r="598">
      <c r="A598" s="176" t="n">
        <v>45566</v>
      </c>
      <c r="B598" s="104" t="inlineStr">
        <is>
          <t>2024/25</t>
        </is>
      </c>
      <c r="C598" s="104" t="inlineStr">
        <is>
          <t>HC-063</t>
        </is>
      </c>
      <c r="D598" s="104" t="inlineStr">
        <is>
          <t>Sud-Est</t>
        </is>
      </c>
      <c r="E598" s="104" t="inlineStr">
        <is>
          <t>Sur place</t>
        </is>
      </c>
      <c r="F598" s="104" t="n">
        <v>31</v>
      </c>
      <c r="G598" s="159" t="n">
        <v>3688</v>
      </c>
      <c r="H598" s="159" t="n">
        <v>9670</v>
      </c>
      <c r="I598" s="160" t="n">
        <v>48122.04</v>
      </c>
      <c r="J598" s="160" t="n">
        <v>1588.91</v>
      </c>
      <c r="K598" s="160" t="n">
        <v>46533.13</v>
      </c>
      <c r="L598" s="160" t="n">
        <v>13859.28</v>
      </c>
    </row>
    <row r="599">
      <c r="A599" s="176" t="n">
        <v>45566</v>
      </c>
      <c r="B599" s="104" t="inlineStr">
        <is>
          <t>2024/25</t>
        </is>
      </c>
      <c r="C599" s="104" t="inlineStr">
        <is>
          <t>HC-063</t>
        </is>
      </c>
      <c r="D599" s="104" t="inlineStr">
        <is>
          <t>Sud-Est</t>
        </is>
      </c>
      <c r="E599" s="104" t="inlineStr">
        <is>
          <t>À emporter</t>
        </is>
      </c>
      <c r="F599" s="104" t="n">
        <v>31</v>
      </c>
      <c r="G599" s="159" t="n">
        <v>2776</v>
      </c>
      <c r="H599" s="159" t="n">
        <v>7230</v>
      </c>
      <c r="I599" s="160" t="n">
        <v>33100.59</v>
      </c>
      <c r="J599" s="160" t="n">
        <v>978.95</v>
      </c>
      <c r="K599" s="160" t="n">
        <v>32121.64</v>
      </c>
      <c r="L599" s="160" t="n">
        <v>9585.74</v>
      </c>
    </row>
    <row r="600">
      <c r="A600" s="176" t="n">
        <v>45566</v>
      </c>
      <c r="B600" s="104" t="inlineStr">
        <is>
          <t>2024/25</t>
        </is>
      </c>
      <c r="C600" s="104" t="inlineStr">
        <is>
          <t>HC-064</t>
        </is>
      </c>
      <c r="D600" s="104" t="inlineStr">
        <is>
          <t>Sud-Ouest</t>
        </is>
      </c>
      <c r="E600" s="104" t="inlineStr">
        <is>
          <t>Livraison</t>
        </is>
      </c>
      <c r="F600" s="104" t="n">
        <v>30</v>
      </c>
      <c r="G600" s="159" t="n">
        <v>809</v>
      </c>
      <c r="H600" s="159" t="n">
        <v>1999</v>
      </c>
      <c r="I600" s="160" t="n">
        <v>13393.3</v>
      </c>
      <c r="J600" s="160" t="n">
        <v>775.21</v>
      </c>
      <c r="K600" s="160" t="n">
        <v>12618.09</v>
      </c>
      <c r="L600" s="160" t="n">
        <v>3892.08</v>
      </c>
    </row>
    <row r="601">
      <c r="A601" s="176" t="n">
        <v>45566</v>
      </c>
      <c r="B601" s="104" t="inlineStr">
        <is>
          <t>2024/25</t>
        </is>
      </c>
      <c r="C601" s="104" t="inlineStr">
        <is>
          <t>HC-064</t>
        </is>
      </c>
      <c r="D601" s="104" t="inlineStr">
        <is>
          <t>Sud-Ouest</t>
        </is>
      </c>
      <c r="E601" s="104" t="inlineStr">
        <is>
          <t>Sur place</t>
        </is>
      </c>
      <c r="F601" s="104" t="n">
        <v>31</v>
      </c>
      <c r="G601" s="159" t="n">
        <v>3151</v>
      </c>
      <c r="H601" s="159" t="n">
        <v>8306</v>
      </c>
      <c r="I601" s="160" t="n">
        <v>40767.96</v>
      </c>
      <c r="J601" s="160" t="n">
        <v>1346.24</v>
      </c>
      <c r="K601" s="160" t="n">
        <v>39421.72</v>
      </c>
      <c r="L601" s="160" t="n">
        <v>11747.15</v>
      </c>
    </row>
    <row r="602">
      <c r="A602" s="176" t="n">
        <v>45566</v>
      </c>
      <c r="B602" s="104" t="inlineStr">
        <is>
          <t>2024/25</t>
        </is>
      </c>
      <c r="C602" s="104" t="inlineStr">
        <is>
          <t>HC-064</t>
        </is>
      </c>
      <c r="D602" s="104" t="inlineStr">
        <is>
          <t>Sud-Ouest</t>
        </is>
      </c>
      <c r="E602" s="104" t="inlineStr">
        <is>
          <t>À emporter</t>
        </is>
      </c>
      <c r="F602" s="104" t="n">
        <v>30</v>
      </c>
      <c r="G602" s="159" t="n">
        <v>2223</v>
      </c>
      <c r="H602" s="159" t="n">
        <v>5571</v>
      </c>
      <c r="I602" s="160" t="n">
        <v>26291.89</v>
      </c>
      <c r="J602" s="160" t="n">
        <v>809.78</v>
      </c>
      <c r="K602" s="160" t="n">
        <v>25482.11</v>
      </c>
      <c r="L602" s="160" t="n">
        <v>7524.25</v>
      </c>
    </row>
    <row r="603">
      <c r="A603" s="176" t="n">
        <v>45566</v>
      </c>
      <c r="B603" s="104" t="inlineStr">
        <is>
          <t>2024/25</t>
        </is>
      </c>
      <c r="C603" s="104" t="inlineStr">
        <is>
          <t>HC-065</t>
        </is>
      </c>
      <c r="D603" s="104" t="inlineStr">
        <is>
          <t>Île-de-France</t>
        </is>
      </c>
      <c r="E603" s="104" t="inlineStr">
        <is>
          <t>Livraison</t>
        </is>
      </c>
      <c r="F603" s="104" t="n">
        <v>31</v>
      </c>
      <c r="G603" s="159" t="n">
        <v>1490</v>
      </c>
      <c r="H603" s="159" t="n">
        <v>3889</v>
      </c>
      <c r="I603" s="160" t="n">
        <v>24379.08</v>
      </c>
      <c r="J603" s="160" t="n">
        <v>1395.18</v>
      </c>
      <c r="K603" s="160" t="n">
        <v>22983.9</v>
      </c>
      <c r="L603" s="160" t="n">
        <v>7153.41</v>
      </c>
    </row>
    <row r="604">
      <c r="A604" s="176" t="n">
        <v>45566</v>
      </c>
      <c r="B604" s="104" t="inlineStr">
        <is>
          <t>2024/25</t>
        </is>
      </c>
      <c r="C604" s="104" t="inlineStr">
        <is>
          <t>HC-065</t>
        </is>
      </c>
      <c r="D604" s="104" t="inlineStr">
        <is>
          <t>Île-de-France</t>
        </is>
      </c>
      <c r="E604" s="104" t="inlineStr">
        <is>
          <t>Sur place</t>
        </is>
      </c>
      <c r="F604" s="104" t="n">
        <v>31</v>
      </c>
      <c r="G604" s="159" t="n">
        <v>5467</v>
      </c>
      <c r="H604" s="159" t="n">
        <v>13611</v>
      </c>
      <c r="I604" s="160" t="n">
        <v>70524.35000000001</v>
      </c>
      <c r="J604" s="160" t="n">
        <v>1984.61</v>
      </c>
      <c r="K604" s="160" t="n">
        <v>68539.74000000001</v>
      </c>
      <c r="L604" s="160" t="n">
        <v>20481.9</v>
      </c>
    </row>
    <row r="605">
      <c r="A605" s="176" t="n">
        <v>45566</v>
      </c>
      <c r="B605" s="104" t="inlineStr">
        <is>
          <t>2024/25</t>
        </is>
      </c>
      <c r="C605" s="104" t="inlineStr">
        <is>
          <t>HC-065</t>
        </is>
      </c>
      <c r="D605" s="104" t="inlineStr">
        <is>
          <t>Île-de-France</t>
        </is>
      </c>
      <c r="E605" s="104" t="inlineStr">
        <is>
          <t>À emporter</t>
        </is>
      </c>
      <c r="F605" s="104" t="n">
        <v>31</v>
      </c>
      <c r="G605" s="159" t="n">
        <v>4266</v>
      </c>
      <c r="H605" s="159" t="n">
        <v>10657</v>
      </c>
      <c r="I605" s="160" t="n">
        <v>50992.82</v>
      </c>
      <c r="J605" s="160" t="n">
        <v>1613.37</v>
      </c>
      <c r="K605" s="160" t="n">
        <v>49379.45</v>
      </c>
      <c r="L605" s="160" t="n">
        <v>14760.85</v>
      </c>
    </row>
    <row r="606">
      <c r="A606" s="176" t="n">
        <v>45566</v>
      </c>
      <c r="B606" s="104" t="inlineStr">
        <is>
          <t>2024/25</t>
        </is>
      </c>
      <c r="C606" s="104" t="inlineStr">
        <is>
          <t>HC-066</t>
        </is>
      </c>
      <c r="D606" s="104" t="inlineStr">
        <is>
          <t>Nord-Ouest</t>
        </is>
      </c>
      <c r="E606" s="104" t="inlineStr">
        <is>
          <t>Livraison</t>
        </is>
      </c>
      <c r="F606" s="104" t="n">
        <v>30</v>
      </c>
      <c r="G606" s="159" t="n">
        <v>1275</v>
      </c>
      <c r="H606" s="159" t="n">
        <v>3281</v>
      </c>
      <c r="I606" s="160" t="n">
        <v>21019.82</v>
      </c>
      <c r="J606" s="160" t="n">
        <v>1246.29</v>
      </c>
      <c r="K606" s="160" t="n">
        <v>19773.53</v>
      </c>
      <c r="L606" s="160" t="n">
        <v>6217.95</v>
      </c>
    </row>
    <row r="607">
      <c r="A607" s="176" t="n">
        <v>45566</v>
      </c>
      <c r="B607" s="104" t="inlineStr">
        <is>
          <t>2024/25</t>
        </is>
      </c>
      <c r="C607" s="104" t="inlineStr">
        <is>
          <t>HC-066</t>
        </is>
      </c>
      <c r="D607" s="104" t="inlineStr">
        <is>
          <t>Nord-Ouest</t>
        </is>
      </c>
      <c r="E607" s="104" t="inlineStr">
        <is>
          <t>Sur place</t>
        </is>
      </c>
      <c r="F607" s="104" t="n">
        <v>31</v>
      </c>
      <c r="G607" s="159" t="n">
        <v>5020</v>
      </c>
      <c r="H607" s="159" t="n">
        <v>12680</v>
      </c>
      <c r="I607" s="160" t="n">
        <v>64851.04</v>
      </c>
      <c r="J607" s="160" t="n">
        <v>2254.42</v>
      </c>
      <c r="K607" s="160" t="n">
        <v>62596.62</v>
      </c>
      <c r="L607" s="160" t="n">
        <v>19003.44</v>
      </c>
    </row>
    <row r="608">
      <c r="A608" s="176" t="n">
        <v>45566</v>
      </c>
      <c r="B608" s="104" t="inlineStr">
        <is>
          <t>2024/25</t>
        </is>
      </c>
      <c r="C608" s="104" t="inlineStr">
        <is>
          <t>HC-066</t>
        </is>
      </c>
      <c r="D608" s="104" t="inlineStr">
        <is>
          <t>Nord-Ouest</t>
        </is>
      </c>
      <c r="E608" s="104" t="inlineStr">
        <is>
          <t>À emporter</t>
        </is>
      </c>
      <c r="F608" s="104" t="n">
        <v>31</v>
      </c>
      <c r="G608" s="159" t="n">
        <v>3726</v>
      </c>
      <c r="H608" s="159" t="n">
        <v>9238</v>
      </c>
      <c r="I608" s="160" t="n">
        <v>44116.13</v>
      </c>
      <c r="J608" s="160" t="n">
        <v>1351.35</v>
      </c>
      <c r="K608" s="160" t="n">
        <v>42764.78</v>
      </c>
      <c r="L608" s="160" t="n">
        <v>12959.83</v>
      </c>
    </row>
    <row r="609">
      <c r="A609" s="176" t="n">
        <v>45566</v>
      </c>
      <c r="B609" s="104" t="inlineStr">
        <is>
          <t>2024/25</t>
        </is>
      </c>
      <c r="C609" s="104" t="inlineStr">
        <is>
          <t>HC-067</t>
        </is>
      </c>
      <c r="D609" s="104" t="inlineStr">
        <is>
          <t>Sud-Est</t>
        </is>
      </c>
      <c r="E609" s="104" t="inlineStr">
        <is>
          <t>Livraison</t>
        </is>
      </c>
      <c r="F609" s="104" t="n">
        <v>29</v>
      </c>
      <c r="G609" s="159" t="n">
        <v>1051</v>
      </c>
      <c r="H609" s="159" t="n">
        <v>2725</v>
      </c>
      <c r="I609" s="160" t="n">
        <v>17287.78</v>
      </c>
      <c r="J609" s="160" t="n">
        <v>1080.2</v>
      </c>
      <c r="K609" s="160" t="n">
        <v>16207.58</v>
      </c>
      <c r="L609" s="160" t="n">
        <v>5026</v>
      </c>
    </row>
    <row r="610">
      <c r="A610" s="176" t="n">
        <v>45566</v>
      </c>
      <c r="B610" s="104" t="inlineStr">
        <is>
          <t>2024/25</t>
        </is>
      </c>
      <c r="C610" s="104" t="inlineStr">
        <is>
          <t>HC-067</t>
        </is>
      </c>
      <c r="D610" s="104" t="inlineStr">
        <is>
          <t>Sud-Est</t>
        </is>
      </c>
      <c r="E610" s="104" t="inlineStr">
        <is>
          <t>Sur place</t>
        </is>
      </c>
      <c r="F610" s="104" t="n">
        <v>31</v>
      </c>
      <c r="G610" s="159" t="n">
        <v>4117</v>
      </c>
      <c r="H610" s="159" t="n">
        <v>10832</v>
      </c>
      <c r="I610" s="160" t="n">
        <v>53042.12</v>
      </c>
      <c r="J610" s="160" t="n">
        <v>1486.97</v>
      </c>
      <c r="K610" s="160" t="n">
        <v>51555.15</v>
      </c>
      <c r="L610" s="160" t="n">
        <v>15313.59</v>
      </c>
    </row>
    <row r="611">
      <c r="A611" s="176" t="n">
        <v>45566</v>
      </c>
      <c r="B611" s="104" t="inlineStr">
        <is>
          <t>2024/25</t>
        </is>
      </c>
      <c r="C611" s="104" t="inlineStr">
        <is>
          <t>HC-067</t>
        </is>
      </c>
      <c r="D611" s="104" t="inlineStr">
        <is>
          <t>Sud-Est</t>
        </is>
      </c>
      <c r="E611" s="104" t="inlineStr">
        <is>
          <t>À emporter</t>
        </is>
      </c>
      <c r="F611" s="104" t="n">
        <v>31</v>
      </c>
      <c r="G611" s="159" t="n">
        <v>3112</v>
      </c>
      <c r="H611" s="159" t="n">
        <v>8021</v>
      </c>
      <c r="I611" s="160" t="n">
        <v>36629.67</v>
      </c>
      <c r="J611" s="160" t="n">
        <v>1039.19</v>
      </c>
      <c r="K611" s="160" t="n">
        <v>35590.48</v>
      </c>
      <c r="L611" s="160" t="n">
        <v>10665.42</v>
      </c>
    </row>
    <row r="612">
      <c r="A612" s="176" t="n">
        <v>45566</v>
      </c>
      <c r="B612" s="104" t="inlineStr">
        <is>
          <t>2024/25</t>
        </is>
      </c>
      <c r="C612" s="104" t="inlineStr">
        <is>
          <t>HC-068</t>
        </is>
      </c>
      <c r="D612" s="104" t="inlineStr">
        <is>
          <t>Sud-Ouest</t>
        </is>
      </c>
      <c r="E612" s="104" t="inlineStr">
        <is>
          <t>Livraison</t>
        </is>
      </c>
      <c r="F612" s="104" t="n">
        <v>31</v>
      </c>
      <c r="G612" s="159" t="n">
        <v>883</v>
      </c>
      <c r="H612" s="159" t="n">
        <v>2190</v>
      </c>
      <c r="I612" s="160" t="n">
        <v>14339.11</v>
      </c>
      <c r="J612" s="160" t="n">
        <v>816.36</v>
      </c>
      <c r="K612" s="160" t="n">
        <v>13522.75</v>
      </c>
      <c r="L612" s="160" t="n">
        <v>4160.1</v>
      </c>
    </row>
    <row r="613">
      <c r="A613" s="176" t="n">
        <v>45566</v>
      </c>
      <c r="B613" s="104" t="inlineStr">
        <is>
          <t>2024/25</t>
        </is>
      </c>
      <c r="C613" s="104" t="inlineStr">
        <is>
          <t>HC-068</t>
        </is>
      </c>
      <c r="D613" s="104" t="inlineStr">
        <is>
          <t>Sud-Ouest</t>
        </is>
      </c>
      <c r="E613" s="104" t="inlineStr">
        <is>
          <t>Sur place</t>
        </is>
      </c>
      <c r="F613" s="104" t="n">
        <v>31</v>
      </c>
      <c r="G613" s="159" t="n">
        <v>3332</v>
      </c>
      <c r="H613" s="159" t="n">
        <v>8749</v>
      </c>
      <c r="I613" s="160" t="n">
        <v>43280.74</v>
      </c>
      <c r="J613" s="160" t="n">
        <v>1325.39</v>
      </c>
      <c r="K613" s="160" t="n">
        <v>41955.35</v>
      </c>
      <c r="L613" s="160" t="n">
        <v>12545.5</v>
      </c>
    </row>
    <row r="614">
      <c r="A614" s="176" t="n">
        <v>45566</v>
      </c>
      <c r="B614" s="104" t="inlineStr">
        <is>
          <t>2024/25</t>
        </is>
      </c>
      <c r="C614" s="104" t="inlineStr">
        <is>
          <t>HC-068</t>
        </is>
      </c>
      <c r="D614" s="104" t="inlineStr">
        <is>
          <t>Sud-Ouest</t>
        </is>
      </c>
      <c r="E614" s="104" t="inlineStr">
        <is>
          <t>À emporter</t>
        </is>
      </c>
      <c r="F614" s="104" t="n">
        <v>29</v>
      </c>
      <c r="G614" s="159" t="n">
        <v>2277</v>
      </c>
      <c r="H614" s="159" t="n">
        <v>5854</v>
      </c>
      <c r="I614" s="160" t="n">
        <v>27076.08</v>
      </c>
      <c r="J614" s="160" t="n">
        <v>740.4400000000001</v>
      </c>
      <c r="K614" s="160" t="n">
        <v>26335.64</v>
      </c>
      <c r="L614" s="160" t="n">
        <v>7811.17</v>
      </c>
    </row>
    <row r="615">
      <c r="A615" s="176" t="n">
        <v>45566</v>
      </c>
      <c r="B615" s="104" t="inlineStr">
        <is>
          <t>2024/25</t>
        </is>
      </c>
      <c r="C615" s="104" t="inlineStr">
        <is>
          <t>HC-069</t>
        </is>
      </c>
      <c r="D615" s="104" t="inlineStr">
        <is>
          <t>Île-de-France</t>
        </is>
      </c>
      <c r="E615" s="104" t="inlineStr">
        <is>
          <t>Drive</t>
        </is>
      </c>
      <c r="F615" s="104" t="n">
        <v>31</v>
      </c>
      <c r="G615" s="159" t="n">
        <v>1312</v>
      </c>
      <c r="H615" s="159" t="n">
        <v>3352</v>
      </c>
      <c r="I615" s="160" t="n">
        <v>18125.85</v>
      </c>
      <c r="J615" s="160" t="n">
        <v>613.35</v>
      </c>
      <c r="K615" s="160" t="n">
        <v>17512.5</v>
      </c>
      <c r="L615" s="160" t="n">
        <v>5214.26</v>
      </c>
    </row>
    <row r="616">
      <c r="A616" s="176" t="n">
        <v>45566</v>
      </c>
      <c r="B616" s="104" t="inlineStr">
        <is>
          <t>2024/25</t>
        </is>
      </c>
      <c r="C616" s="104" t="inlineStr">
        <is>
          <t>HC-069</t>
        </is>
      </c>
      <c r="D616" s="104" t="inlineStr">
        <is>
          <t>Île-de-France</t>
        </is>
      </c>
      <c r="E616" s="104" t="inlineStr">
        <is>
          <t>Livraison</t>
        </is>
      </c>
      <c r="F616" s="104" t="n">
        <v>31</v>
      </c>
      <c r="G616" s="159" t="n">
        <v>937</v>
      </c>
      <c r="H616" s="159" t="n">
        <v>2328</v>
      </c>
      <c r="I616" s="160" t="n">
        <v>15498.86</v>
      </c>
      <c r="J616" s="160" t="n">
        <v>921.67</v>
      </c>
      <c r="K616" s="160" t="n">
        <v>14577.19</v>
      </c>
      <c r="L616" s="160" t="n">
        <v>4538.62</v>
      </c>
    </row>
    <row r="617">
      <c r="A617" s="176" t="n">
        <v>45566</v>
      </c>
      <c r="B617" s="104" t="inlineStr">
        <is>
          <t>2024/25</t>
        </is>
      </c>
      <c r="C617" s="104" t="inlineStr">
        <is>
          <t>HC-069</t>
        </is>
      </c>
      <c r="D617" s="104" t="inlineStr">
        <is>
          <t>Île-de-France</t>
        </is>
      </c>
      <c r="E617" s="104" t="inlineStr">
        <is>
          <t>Sur place</t>
        </is>
      </c>
      <c r="F617" s="104" t="n">
        <v>31</v>
      </c>
      <c r="G617" s="159" t="n">
        <v>3429</v>
      </c>
      <c r="H617" s="159" t="n">
        <v>8439</v>
      </c>
      <c r="I617" s="160" t="n">
        <v>44340.05</v>
      </c>
      <c r="J617" s="160" t="n">
        <v>1290.87</v>
      </c>
      <c r="K617" s="160" t="n">
        <v>43049.18</v>
      </c>
      <c r="L617" s="160" t="n">
        <v>12704.9</v>
      </c>
    </row>
    <row r="618">
      <c r="A618" s="176" t="n">
        <v>45566</v>
      </c>
      <c r="B618" s="104" t="inlineStr">
        <is>
          <t>2024/25</t>
        </is>
      </c>
      <c r="C618" s="104" t="inlineStr">
        <is>
          <t>HC-069</t>
        </is>
      </c>
      <c r="D618" s="104" t="inlineStr">
        <is>
          <t>Île-de-France</t>
        </is>
      </c>
      <c r="E618" s="104" t="inlineStr">
        <is>
          <t>À emporter</t>
        </is>
      </c>
      <c r="F618" s="104" t="n">
        <v>31</v>
      </c>
      <c r="G618" s="159" t="n">
        <v>2653</v>
      </c>
      <c r="H618" s="159" t="n">
        <v>6658</v>
      </c>
      <c r="I618" s="160" t="n">
        <v>31476</v>
      </c>
      <c r="J618" s="160" t="n">
        <v>975.71</v>
      </c>
      <c r="K618" s="160" t="n">
        <v>30500.29</v>
      </c>
      <c r="L618" s="160" t="n">
        <v>9037.129999999999</v>
      </c>
    </row>
    <row r="619">
      <c r="A619" s="176" t="n">
        <v>45566</v>
      </c>
      <c r="B619" s="104" t="inlineStr">
        <is>
          <t>2024/25</t>
        </is>
      </c>
      <c r="C619" s="104" t="inlineStr">
        <is>
          <t>HC-070</t>
        </is>
      </c>
      <c r="D619" s="104" t="inlineStr">
        <is>
          <t>Nord-Ouest</t>
        </is>
      </c>
      <c r="E619" s="104" t="inlineStr">
        <is>
          <t>Livraison</t>
        </is>
      </c>
      <c r="F619" s="104" t="n">
        <v>31</v>
      </c>
      <c r="G619" s="159" t="n">
        <v>898</v>
      </c>
      <c r="H619" s="159" t="n">
        <v>2315</v>
      </c>
      <c r="I619" s="160" t="n">
        <v>13933.82</v>
      </c>
      <c r="J619" s="160" t="n">
        <v>776.91</v>
      </c>
      <c r="K619" s="160" t="n">
        <v>13156.91</v>
      </c>
      <c r="L619" s="160" t="n">
        <v>4039.8</v>
      </c>
    </row>
    <row r="620">
      <c r="A620" s="176" t="n">
        <v>45566</v>
      </c>
      <c r="B620" s="104" t="inlineStr">
        <is>
          <t>2024/25</t>
        </is>
      </c>
      <c r="C620" s="104" t="inlineStr">
        <is>
          <t>HC-070</t>
        </is>
      </c>
      <c r="D620" s="104" t="inlineStr">
        <is>
          <t>Nord-Ouest</t>
        </is>
      </c>
      <c r="E620" s="104" t="inlineStr">
        <is>
          <t>Sur place</t>
        </is>
      </c>
      <c r="F620" s="104" t="n">
        <v>30</v>
      </c>
      <c r="G620" s="159" t="n">
        <v>2527</v>
      </c>
      <c r="H620" s="159" t="n">
        <v>6345</v>
      </c>
      <c r="I620" s="160" t="n">
        <v>32883.96</v>
      </c>
      <c r="J620" s="160" t="n">
        <v>902.2</v>
      </c>
      <c r="K620" s="160" t="n">
        <v>31981.76</v>
      </c>
      <c r="L620" s="160" t="n">
        <v>9468.209999999999</v>
      </c>
    </row>
    <row r="621">
      <c r="A621" s="176" t="n">
        <v>45566</v>
      </c>
      <c r="B621" s="104" t="inlineStr">
        <is>
          <t>2024/25</t>
        </is>
      </c>
      <c r="C621" s="104" t="inlineStr">
        <is>
          <t>HC-070</t>
        </is>
      </c>
      <c r="D621" s="104" t="inlineStr">
        <is>
          <t>Nord-Ouest</t>
        </is>
      </c>
      <c r="E621" s="104" t="inlineStr">
        <is>
          <t>À emporter</t>
        </is>
      </c>
      <c r="F621" s="104" t="n">
        <v>29</v>
      </c>
      <c r="G621" s="159" t="n">
        <v>1918</v>
      </c>
      <c r="H621" s="159" t="n">
        <v>4911</v>
      </c>
      <c r="I621" s="160" t="n">
        <v>22784.28</v>
      </c>
      <c r="J621" s="160" t="n">
        <v>643.23</v>
      </c>
      <c r="K621" s="160" t="n">
        <v>22141.05</v>
      </c>
      <c r="L621" s="160" t="n">
        <v>6554.07</v>
      </c>
    </row>
    <row r="622">
      <c r="A622" s="176" t="n">
        <v>45566</v>
      </c>
      <c r="B622" s="104" t="inlineStr">
        <is>
          <t>2024/25</t>
        </is>
      </c>
      <c r="C622" s="104" t="inlineStr">
        <is>
          <t>HC-071</t>
        </is>
      </c>
      <c r="D622" s="104" t="inlineStr">
        <is>
          <t>Sud-Est</t>
        </is>
      </c>
      <c r="E622" s="104" t="inlineStr">
        <is>
          <t>Drive</t>
        </is>
      </c>
      <c r="F622" s="104" t="n">
        <v>31</v>
      </c>
      <c r="G622" s="159" t="n">
        <v>1243</v>
      </c>
      <c r="H622" s="159" t="n">
        <v>3241</v>
      </c>
      <c r="I622" s="160" t="n">
        <v>16963.96</v>
      </c>
      <c r="J622" s="160" t="n">
        <v>469.44</v>
      </c>
      <c r="K622" s="160" t="n">
        <v>16494.52</v>
      </c>
      <c r="L622" s="160" t="n">
        <v>4883.05</v>
      </c>
    </row>
    <row r="623">
      <c r="A623" s="176" t="n">
        <v>45566</v>
      </c>
      <c r="B623" s="104" t="inlineStr">
        <is>
          <t>2024/25</t>
        </is>
      </c>
      <c r="C623" s="104" t="inlineStr">
        <is>
          <t>HC-071</t>
        </is>
      </c>
      <c r="D623" s="104" t="inlineStr">
        <is>
          <t>Sud-Est</t>
        </is>
      </c>
      <c r="E623" s="104" t="inlineStr">
        <is>
          <t>Livraison</t>
        </is>
      </c>
      <c r="F623" s="104" t="n">
        <v>31</v>
      </c>
      <c r="G623" s="159" t="n">
        <v>829</v>
      </c>
      <c r="H623" s="159" t="n">
        <v>2115</v>
      </c>
      <c r="I623" s="160" t="n">
        <v>13484.77</v>
      </c>
      <c r="J623" s="160" t="n">
        <v>785.75</v>
      </c>
      <c r="K623" s="160" t="n">
        <v>12699.02</v>
      </c>
      <c r="L623" s="160" t="n">
        <v>3921.55</v>
      </c>
    </row>
    <row r="624">
      <c r="A624" s="176" t="n">
        <v>45566</v>
      </c>
      <c r="B624" s="104" t="inlineStr">
        <is>
          <t>2024/25</t>
        </is>
      </c>
      <c r="C624" s="104" t="inlineStr">
        <is>
          <t>HC-071</t>
        </is>
      </c>
      <c r="D624" s="104" t="inlineStr">
        <is>
          <t>Sud-Est</t>
        </is>
      </c>
      <c r="E624" s="104" t="inlineStr">
        <is>
          <t>Sur place</t>
        </is>
      </c>
      <c r="F624" s="104" t="n">
        <v>31</v>
      </c>
      <c r="G624" s="159" t="n">
        <v>3135</v>
      </c>
      <c r="H624" s="159" t="n">
        <v>8093</v>
      </c>
      <c r="I624" s="160" t="n">
        <v>40695.48</v>
      </c>
      <c r="J624" s="160" t="n">
        <v>1209.76</v>
      </c>
      <c r="K624" s="160" t="n">
        <v>39485.72</v>
      </c>
      <c r="L624" s="160" t="n">
        <v>11786.32</v>
      </c>
    </row>
    <row r="625">
      <c r="A625" s="176" t="n">
        <v>45566</v>
      </c>
      <c r="B625" s="104" t="inlineStr">
        <is>
          <t>2024/25</t>
        </is>
      </c>
      <c r="C625" s="104" t="inlineStr">
        <is>
          <t>HC-071</t>
        </is>
      </c>
      <c r="D625" s="104" t="inlineStr">
        <is>
          <t>Sud-Est</t>
        </is>
      </c>
      <c r="E625" s="104" t="inlineStr">
        <is>
          <t>À emporter</t>
        </is>
      </c>
      <c r="F625" s="104" t="n">
        <v>31</v>
      </c>
      <c r="G625" s="159" t="n">
        <v>2312</v>
      </c>
      <c r="H625" s="159" t="n">
        <v>5742</v>
      </c>
      <c r="I625" s="160" t="n">
        <v>27318.11</v>
      </c>
      <c r="J625" s="160" t="n">
        <v>856.3200000000001</v>
      </c>
      <c r="K625" s="160" t="n">
        <v>26461.79</v>
      </c>
      <c r="L625" s="160" t="n">
        <v>7859.97</v>
      </c>
    </row>
    <row r="626">
      <c r="A626" s="176" t="n">
        <v>45566</v>
      </c>
      <c r="B626" s="104" t="inlineStr">
        <is>
          <t>2024/25</t>
        </is>
      </c>
      <c r="C626" s="104" t="inlineStr">
        <is>
          <t>HC-072</t>
        </is>
      </c>
      <c r="D626" s="104" t="inlineStr">
        <is>
          <t>Sud-Ouest</t>
        </is>
      </c>
      <c r="E626" s="104" t="inlineStr">
        <is>
          <t>Drive</t>
        </is>
      </c>
      <c r="F626" s="104" t="n">
        <v>31</v>
      </c>
      <c r="G626" s="159" t="n">
        <v>816</v>
      </c>
      <c r="H626" s="159" t="n">
        <v>2077</v>
      </c>
      <c r="I626" s="160" t="n">
        <v>11164.82</v>
      </c>
      <c r="J626" s="160" t="n">
        <v>338.41</v>
      </c>
      <c r="K626" s="160" t="n">
        <v>10826.41</v>
      </c>
      <c r="L626" s="160" t="n">
        <v>3226.14</v>
      </c>
    </row>
    <row r="627">
      <c r="A627" s="176" t="n">
        <v>45566</v>
      </c>
      <c r="B627" s="104" t="inlineStr">
        <is>
          <t>2024/25</t>
        </is>
      </c>
      <c r="C627" s="104" t="inlineStr">
        <is>
          <t>HC-072</t>
        </is>
      </c>
      <c r="D627" s="104" t="inlineStr">
        <is>
          <t>Sud-Ouest</t>
        </is>
      </c>
      <c r="E627" s="104" t="inlineStr">
        <is>
          <t>Livraison</t>
        </is>
      </c>
      <c r="F627" s="104" t="n">
        <v>31</v>
      </c>
      <c r="G627" s="159" t="n">
        <v>566</v>
      </c>
      <c r="H627" s="159" t="n">
        <v>1467</v>
      </c>
      <c r="I627" s="160" t="n">
        <v>9359.120000000001</v>
      </c>
      <c r="J627" s="160" t="n">
        <v>572.14</v>
      </c>
      <c r="K627" s="160" t="n">
        <v>8786.98</v>
      </c>
      <c r="L627" s="160" t="n">
        <v>2725.97</v>
      </c>
    </row>
    <row r="628">
      <c r="A628" s="176" t="n">
        <v>45566</v>
      </c>
      <c r="B628" s="104" t="inlineStr">
        <is>
          <t>2024/25</t>
        </is>
      </c>
      <c r="C628" s="104" t="inlineStr">
        <is>
          <t>HC-072</t>
        </is>
      </c>
      <c r="D628" s="104" t="inlineStr">
        <is>
          <t>Sud-Ouest</t>
        </is>
      </c>
      <c r="E628" s="104" t="inlineStr">
        <is>
          <t>Sur place</t>
        </is>
      </c>
      <c r="F628" s="104" t="n">
        <v>31</v>
      </c>
      <c r="G628" s="159" t="n">
        <v>2166</v>
      </c>
      <c r="H628" s="159" t="n">
        <v>5588</v>
      </c>
      <c r="I628" s="160" t="n">
        <v>27847.49</v>
      </c>
      <c r="J628" s="160" t="n">
        <v>764.88</v>
      </c>
      <c r="K628" s="160" t="n">
        <v>27082.61</v>
      </c>
      <c r="L628" s="160" t="n">
        <v>8078.33</v>
      </c>
    </row>
    <row r="629">
      <c r="A629" s="176" t="n">
        <v>45566</v>
      </c>
      <c r="B629" s="104" t="inlineStr">
        <is>
          <t>2024/25</t>
        </is>
      </c>
      <c r="C629" s="104" t="inlineStr">
        <is>
          <t>HC-072</t>
        </is>
      </c>
      <c r="D629" s="104" t="inlineStr">
        <is>
          <t>Sud-Ouest</t>
        </is>
      </c>
      <c r="E629" s="104" t="inlineStr">
        <is>
          <t>À emporter</t>
        </is>
      </c>
      <c r="F629" s="104" t="n">
        <v>31</v>
      </c>
      <c r="G629" s="159" t="n">
        <v>1593</v>
      </c>
      <c r="H629" s="159" t="n">
        <v>4168</v>
      </c>
      <c r="I629" s="160" t="n">
        <v>19088.8</v>
      </c>
      <c r="J629" s="160" t="n">
        <v>537.9299999999999</v>
      </c>
      <c r="K629" s="160" t="n">
        <v>18550.87</v>
      </c>
      <c r="L629" s="160" t="n">
        <v>5572.67</v>
      </c>
    </row>
    <row r="630">
      <c r="A630" s="176" t="n">
        <v>45566</v>
      </c>
      <c r="B630" s="104" t="inlineStr">
        <is>
          <t>2024/25</t>
        </is>
      </c>
      <c r="C630" s="104" t="inlineStr">
        <is>
          <t>HC-073</t>
        </is>
      </c>
      <c r="D630" s="104" t="inlineStr">
        <is>
          <t>Île-de-France</t>
        </is>
      </c>
      <c r="E630" s="104" t="inlineStr">
        <is>
          <t>Livraison</t>
        </is>
      </c>
      <c r="F630" s="104" t="n">
        <v>30</v>
      </c>
      <c r="G630" s="159" t="n">
        <v>1680</v>
      </c>
      <c r="H630" s="159" t="n">
        <v>4356</v>
      </c>
      <c r="I630" s="160" t="n">
        <v>27034.09</v>
      </c>
      <c r="J630" s="160" t="n">
        <v>1539.85</v>
      </c>
      <c r="K630" s="160" t="n">
        <v>25494.24</v>
      </c>
      <c r="L630" s="160" t="n">
        <v>7902.98</v>
      </c>
    </row>
    <row r="631">
      <c r="A631" s="176" t="n">
        <v>45566</v>
      </c>
      <c r="B631" s="104" t="inlineStr">
        <is>
          <t>2024/25</t>
        </is>
      </c>
      <c r="C631" s="104" t="inlineStr">
        <is>
          <t>HC-073</t>
        </is>
      </c>
      <c r="D631" s="104" t="inlineStr">
        <is>
          <t>Île-de-France</t>
        </is>
      </c>
      <c r="E631" s="104" t="inlineStr">
        <is>
          <t>Sur place</t>
        </is>
      </c>
      <c r="F631" s="104" t="n">
        <v>30</v>
      </c>
      <c r="G631" s="159" t="n">
        <v>5927</v>
      </c>
      <c r="H631" s="159" t="n">
        <v>14635</v>
      </c>
      <c r="I631" s="160" t="n">
        <v>76870.45</v>
      </c>
      <c r="J631" s="160" t="n">
        <v>2281.93</v>
      </c>
      <c r="K631" s="160" t="n">
        <v>74588.52</v>
      </c>
      <c r="L631" s="160" t="n">
        <v>22280.83</v>
      </c>
    </row>
    <row r="632">
      <c r="A632" s="176" t="n">
        <v>45566</v>
      </c>
      <c r="B632" s="104" t="inlineStr">
        <is>
          <t>2024/25</t>
        </is>
      </c>
      <c r="C632" s="104" t="inlineStr">
        <is>
          <t>HC-073</t>
        </is>
      </c>
      <c r="D632" s="104" t="inlineStr">
        <is>
          <t>Île-de-France</t>
        </is>
      </c>
      <c r="E632" s="104" t="inlineStr">
        <is>
          <t>À emporter</t>
        </is>
      </c>
      <c r="F632" s="104" t="n">
        <v>31</v>
      </c>
      <c r="G632" s="159" t="n">
        <v>4537</v>
      </c>
      <c r="H632" s="159" t="n">
        <v>11313</v>
      </c>
      <c r="I632" s="160" t="n">
        <v>54084.8</v>
      </c>
      <c r="J632" s="160" t="n">
        <v>1679.97</v>
      </c>
      <c r="K632" s="160" t="n">
        <v>52404.83</v>
      </c>
      <c r="L632" s="160" t="n">
        <v>15591.64</v>
      </c>
    </row>
    <row r="633">
      <c r="A633" s="176" t="n">
        <v>45566</v>
      </c>
      <c r="B633" s="104" t="inlineStr">
        <is>
          <t>2024/25</t>
        </is>
      </c>
      <c r="C633" s="104" t="inlineStr">
        <is>
          <t>HC-074</t>
        </is>
      </c>
      <c r="D633" s="104" t="inlineStr">
        <is>
          <t>Nord-Ouest</t>
        </is>
      </c>
      <c r="E633" s="104" t="inlineStr">
        <is>
          <t>Livraison</t>
        </is>
      </c>
      <c r="F633" s="104" t="n">
        <v>31</v>
      </c>
      <c r="G633" s="159" t="n">
        <v>1154</v>
      </c>
      <c r="H633" s="159" t="n">
        <v>3039</v>
      </c>
      <c r="I633" s="160" t="n">
        <v>18849.57</v>
      </c>
      <c r="J633" s="160" t="n">
        <v>1125.89</v>
      </c>
      <c r="K633" s="160" t="n">
        <v>17723.68</v>
      </c>
      <c r="L633" s="160" t="n">
        <v>5434.91</v>
      </c>
    </row>
    <row r="634">
      <c r="A634" s="176" t="n">
        <v>45566</v>
      </c>
      <c r="B634" s="104" t="inlineStr">
        <is>
          <t>2024/25</t>
        </is>
      </c>
      <c r="C634" s="104" t="inlineStr">
        <is>
          <t>HC-074</t>
        </is>
      </c>
      <c r="D634" s="104" t="inlineStr">
        <is>
          <t>Nord-Ouest</t>
        </is>
      </c>
      <c r="E634" s="104" t="inlineStr">
        <is>
          <t>Sur place</t>
        </is>
      </c>
      <c r="F634" s="104" t="n">
        <v>31</v>
      </c>
      <c r="G634" s="159" t="n">
        <v>4089</v>
      </c>
      <c r="H634" s="159" t="n">
        <v>10453</v>
      </c>
      <c r="I634" s="160" t="n">
        <v>53070.88</v>
      </c>
      <c r="J634" s="160" t="n">
        <v>1685.17</v>
      </c>
      <c r="K634" s="160" t="n">
        <v>51385.71</v>
      </c>
      <c r="L634" s="160" t="n">
        <v>15213.56</v>
      </c>
    </row>
    <row r="635">
      <c r="A635" s="176" t="n">
        <v>45566</v>
      </c>
      <c r="B635" s="104" t="inlineStr">
        <is>
          <t>2024/25</t>
        </is>
      </c>
      <c r="C635" s="104" t="inlineStr">
        <is>
          <t>HC-074</t>
        </is>
      </c>
      <c r="D635" s="104" t="inlineStr">
        <is>
          <t>Nord-Ouest</t>
        </is>
      </c>
      <c r="E635" s="104" t="inlineStr">
        <is>
          <t>À emporter</t>
        </is>
      </c>
      <c r="F635" s="104" t="n">
        <v>30</v>
      </c>
      <c r="G635" s="159" t="n">
        <v>2956</v>
      </c>
      <c r="H635" s="159" t="n">
        <v>7557</v>
      </c>
      <c r="I635" s="160" t="n">
        <v>34954.03</v>
      </c>
      <c r="J635" s="160" t="n">
        <v>1091.21</v>
      </c>
      <c r="K635" s="160" t="n">
        <v>33862.82</v>
      </c>
      <c r="L635" s="160" t="n">
        <v>10135.55</v>
      </c>
    </row>
    <row r="636">
      <c r="A636" s="176" t="n">
        <v>45566</v>
      </c>
      <c r="B636" s="104" t="inlineStr">
        <is>
          <t>2024/25</t>
        </is>
      </c>
      <c r="C636" s="104" t="inlineStr">
        <is>
          <t>HC-075</t>
        </is>
      </c>
      <c r="D636" s="104" t="inlineStr">
        <is>
          <t>Sud-Est</t>
        </is>
      </c>
      <c r="E636" s="104" t="inlineStr">
        <is>
          <t>Drive</t>
        </is>
      </c>
      <c r="F636" s="104" t="n">
        <v>31</v>
      </c>
      <c r="G636" s="159" t="n">
        <v>1758</v>
      </c>
      <c r="H636" s="159" t="n">
        <v>4518</v>
      </c>
      <c r="I636" s="160" t="n">
        <v>23952.92</v>
      </c>
      <c r="J636" s="160" t="n">
        <v>632.89</v>
      </c>
      <c r="K636" s="160" t="n">
        <v>23320.03</v>
      </c>
      <c r="L636" s="160" t="n">
        <v>6957.82</v>
      </c>
    </row>
    <row r="637">
      <c r="A637" s="176" t="n">
        <v>45566</v>
      </c>
      <c r="B637" s="104" t="inlineStr">
        <is>
          <t>2024/25</t>
        </is>
      </c>
      <c r="C637" s="104" t="inlineStr">
        <is>
          <t>HC-075</t>
        </is>
      </c>
      <c r="D637" s="104" t="inlineStr">
        <is>
          <t>Sud-Est</t>
        </is>
      </c>
      <c r="E637" s="104" t="inlineStr">
        <is>
          <t>Livraison</t>
        </is>
      </c>
      <c r="F637" s="104" t="n">
        <v>31</v>
      </c>
      <c r="G637" s="159" t="n">
        <v>1170</v>
      </c>
      <c r="H637" s="159" t="n">
        <v>3034</v>
      </c>
      <c r="I637" s="160" t="n">
        <v>19303.82</v>
      </c>
      <c r="J637" s="160" t="n">
        <v>1122.15</v>
      </c>
      <c r="K637" s="160" t="n">
        <v>18181.67</v>
      </c>
      <c r="L637" s="160" t="n">
        <v>5628.22</v>
      </c>
    </row>
    <row r="638">
      <c r="A638" s="176" t="n">
        <v>45566</v>
      </c>
      <c r="B638" s="104" t="inlineStr">
        <is>
          <t>2024/25</t>
        </is>
      </c>
      <c r="C638" s="104" t="inlineStr">
        <is>
          <t>HC-075</t>
        </is>
      </c>
      <c r="D638" s="104" t="inlineStr">
        <is>
          <t>Sud-Est</t>
        </is>
      </c>
      <c r="E638" s="104" t="inlineStr">
        <is>
          <t>Sur place</t>
        </is>
      </c>
      <c r="F638" s="104" t="n">
        <v>31</v>
      </c>
      <c r="G638" s="159" t="n">
        <v>4673</v>
      </c>
      <c r="H638" s="159" t="n">
        <v>11899</v>
      </c>
      <c r="I638" s="160" t="n">
        <v>60880.74</v>
      </c>
      <c r="J638" s="160" t="n">
        <v>1834.79</v>
      </c>
      <c r="K638" s="160" t="n">
        <v>59045.95</v>
      </c>
      <c r="L638" s="160" t="n">
        <v>17648.16</v>
      </c>
    </row>
    <row r="639">
      <c r="A639" s="176" t="n">
        <v>45566</v>
      </c>
      <c r="B639" s="104" t="inlineStr">
        <is>
          <t>2024/25</t>
        </is>
      </c>
      <c r="C639" s="104" t="inlineStr">
        <is>
          <t>HC-075</t>
        </is>
      </c>
      <c r="D639" s="104" t="inlineStr">
        <is>
          <t>Sud-Est</t>
        </is>
      </c>
      <c r="E639" s="104" t="inlineStr">
        <is>
          <t>À emporter</t>
        </is>
      </c>
      <c r="F639" s="104" t="n">
        <v>30</v>
      </c>
      <c r="G639" s="159" t="n">
        <v>3357</v>
      </c>
      <c r="H639" s="159" t="n">
        <v>8408</v>
      </c>
      <c r="I639" s="160" t="n">
        <v>39482.83</v>
      </c>
      <c r="J639" s="160" t="n">
        <v>1239.08</v>
      </c>
      <c r="K639" s="160" t="n">
        <v>38243.75</v>
      </c>
      <c r="L639" s="160" t="n">
        <v>11515.18</v>
      </c>
    </row>
    <row r="640">
      <c r="A640" s="176" t="n">
        <v>45566</v>
      </c>
      <c r="B640" s="104" t="inlineStr">
        <is>
          <t>2024/25</t>
        </is>
      </c>
      <c r="C640" s="104" t="inlineStr">
        <is>
          <t>HC-076</t>
        </is>
      </c>
      <c r="D640" s="104" t="inlineStr">
        <is>
          <t>Sud-Ouest</t>
        </is>
      </c>
      <c r="E640" s="104" t="inlineStr">
        <is>
          <t>Drive</t>
        </is>
      </c>
      <c r="F640" s="104" t="n">
        <v>31</v>
      </c>
      <c r="G640" s="159" t="n">
        <v>1313</v>
      </c>
      <c r="H640" s="159" t="n">
        <v>3453</v>
      </c>
      <c r="I640" s="160" t="n">
        <v>17955.88</v>
      </c>
      <c r="J640" s="160" t="n">
        <v>502.77</v>
      </c>
      <c r="K640" s="160" t="n">
        <v>17453.11</v>
      </c>
      <c r="L640" s="160" t="n">
        <v>5197</v>
      </c>
    </row>
    <row r="641">
      <c r="A641" s="176" t="n">
        <v>45566</v>
      </c>
      <c r="B641" s="104" t="inlineStr">
        <is>
          <t>2024/25</t>
        </is>
      </c>
      <c r="C641" s="104" t="inlineStr">
        <is>
          <t>HC-076</t>
        </is>
      </c>
      <c r="D641" s="104" t="inlineStr">
        <is>
          <t>Sud-Ouest</t>
        </is>
      </c>
      <c r="E641" s="104" t="inlineStr">
        <is>
          <t>Livraison</t>
        </is>
      </c>
      <c r="F641" s="104" t="n">
        <v>31</v>
      </c>
      <c r="G641" s="159" t="n">
        <v>1025</v>
      </c>
      <c r="H641" s="159" t="n">
        <v>2530</v>
      </c>
      <c r="I641" s="160" t="n">
        <v>16426.25</v>
      </c>
      <c r="J641" s="160" t="n">
        <v>974.52</v>
      </c>
      <c r="K641" s="160" t="n">
        <v>15451.73</v>
      </c>
      <c r="L641" s="160" t="n">
        <v>4761.27</v>
      </c>
    </row>
    <row r="642">
      <c r="A642" s="176" t="n">
        <v>45566</v>
      </c>
      <c r="B642" s="104" t="inlineStr">
        <is>
          <t>2024/25</t>
        </is>
      </c>
      <c r="C642" s="104" t="inlineStr">
        <is>
          <t>HC-076</t>
        </is>
      </c>
      <c r="D642" s="104" t="inlineStr">
        <is>
          <t>Sud-Ouest</t>
        </is>
      </c>
      <c r="E642" s="104" t="inlineStr">
        <is>
          <t>Sur place</t>
        </is>
      </c>
      <c r="F642" s="104" t="n">
        <v>30</v>
      </c>
      <c r="G642" s="159" t="n">
        <v>3191</v>
      </c>
      <c r="H642" s="159" t="n">
        <v>7977</v>
      </c>
      <c r="I642" s="160" t="n">
        <v>40816.45</v>
      </c>
      <c r="J642" s="160" t="n">
        <v>1387.18</v>
      </c>
      <c r="K642" s="160" t="n">
        <v>39429.27</v>
      </c>
      <c r="L642" s="160" t="n">
        <v>11640.52</v>
      </c>
    </row>
    <row r="643">
      <c r="A643" s="176" t="n">
        <v>45566</v>
      </c>
      <c r="B643" s="104" t="inlineStr">
        <is>
          <t>2024/25</t>
        </is>
      </c>
      <c r="C643" s="104" t="inlineStr">
        <is>
          <t>HC-076</t>
        </is>
      </c>
      <c r="D643" s="104" t="inlineStr">
        <is>
          <t>Sud-Ouest</t>
        </is>
      </c>
      <c r="E643" s="104" t="inlineStr">
        <is>
          <t>À emporter</t>
        </is>
      </c>
      <c r="F643" s="104" t="n">
        <v>31</v>
      </c>
      <c r="G643" s="159" t="n">
        <v>2388</v>
      </c>
      <c r="H643" s="159" t="n">
        <v>5902</v>
      </c>
      <c r="I643" s="160" t="n">
        <v>28518.31</v>
      </c>
      <c r="J643" s="160" t="n">
        <v>823.7</v>
      </c>
      <c r="K643" s="160" t="n">
        <v>27694.61</v>
      </c>
      <c r="L643" s="160" t="n">
        <v>8335.879999999999</v>
      </c>
    </row>
    <row r="644">
      <c r="A644" s="176" t="n">
        <v>45566</v>
      </c>
      <c r="B644" s="104" t="inlineStr">
        <is>
          <t>2024/25</t>
        </is>
      </c>
      <c r="C644" s="104" t="inlineStr">
        <is>
          <t>HC-077</t>
        </is>
      </c>
      <c r="D644" s="104" t="inlineStr">
        <is>
          <t>Île-de-France</t>
        </is>
      </c>
      <c r="E644" s="104" t="inlineStr">
        <is>
          <t>Drive</t>
        </is>
      </c>
      <c r="F644" s="104" t="n">
        <v>30</v>
      </c>
      <c r="G644" s="159" t="n">
        <v>1292</v>
      </c>
      <c r="H644" s="159" t="n">
        <v>3191</v>
      </c>
      <c r="I644" s="160" t="n">
        <v>17503.38</v>
      </c>
      <c r="J644" s="160" t="n">
        <v>516.46</v>
      </c>
      <c r="K644" s="160" t="n">
        <v>16986.92</v>
      </c>
      <c r="L644" s="160" t="n">
        <v>5071.44</v>
      </c>
    </row>
    <row r="645">
      <c r="A645" s="176" t="n">
        <v>45566</v>
      </c>
      <c r="B645" s="104" t="inlineStr">
        <is>
          <t>2024/25</t>
        </is>
      </c>
      <c r="C645" s="104" t="inlineStr">
        <is>
          <t>HC-077</t>
        </is>
      </c>
      <c r="D645" s="104" t="inlineStr">
        <is>
          <t>Île-de-France</t>
        </is>
      </c>
      <c r="E645" s="104" t="inlineStr">
        <is>
          <t>Livraison</t>
        </is>
      </c>
      <c r="F645" s="104" t="n">
        <v>31</v>
      </c>
      <c r="G645" s="159" t="n">
        <v>1027</v>
      </c>
      <c r="H645" s="159" t="n">
        <v>2659</v>
      </c>
      <c r="I645" s="160" t="n">
        <v>16693.17</v>
      </c>
      <c r="J645" s="160" t="n">
        <v>865.59</v>
      </c>
      <c r="K645" s="160" t="n">
        <v>15827.58</v>
      </c>
      <c r="L645" s="160" t="n">
        <v>4903.63</v>
      </c>
    </row>
    <row r="646">
      <c r="A646" s="176" t="n">
        <v>45566</v>
      </c>
      <c r="B646" s="104" t="inlineStr">
        <is>
          <t>2024/25</t>
        </is>
      </c>
      <c r="C646" s="104" t="inlineStr">
        <is>
          <t>HC-077</t>
        </is>
      </c>
      <c r="D646" s="104" t="inlineStr">
        <is>
          <t>Île-de-France</t>
        </is>
      </c>
      <c r="E646" s="104" t="inlineStr">
        <is>
          <t>Sur place</t>
        </is>
      </c>
      <c r="F646" s="104" t="n">
        <v>30</v>
      </c>
      <c r="G646" s="159" t="n">
        <v>3442</v>
      </c>
      <c r="H646" s="159" t="n">
        <v>8462</v>
      </c>
      <c r="I646" s="160" t="n">
        <v>44418.34</v>
      </c>
      <c r="J646" s="160" t="n">
        <v>1198.47</v>
      </c>
      <c r="K646" s="160" t="n">
        <v>43219.87</v>
      </c>
      <c r="L646" s="160" t="n">
        <v>12838.91</v>
      </c>
    </row>
    <row r="647">
      <c r="A647" s="176" t="n">
        <v>45566</v>
      </c>
      <c r="B647" s="104" t="inlineStr">
        <is>
          <t>2024/25</t>
        </is>
      </c>
      <c r="C647" s="104" t="inlineStr">
        <is>
          <t>HC-077</t>
        </is>
      </c>
      <c r="D647" s="104" t="inlineStr">
        <is>
          <t>Île-de-France</t>
        </is>
      </c>
      <c r="E647" s="104" t="inlineStr">
        <is>
          <t>À emporter</t>
        </is>
      </c>
      <c r="F647" s="104" t="n">
        <v>31</v>
      </c>
      <c r="G647" s="159" t="n">
        <v>2626</v>
      </c>
      <c r="H647" s="159" t="n">
        <v>6691</v>
      </c>
      <c r="I647" s="160" t="n">
        <v>31108.42</v>
      </c>
      <c r="J647" s="160" t="n">
        <v>1076.41</v>
      </c>
      <c r="K647" s="160" t="n">
        <v>30032.01</v>
      </c>
      <c r="L647" s="160" t="n">
        <v>8965.620000000001</v>
      </c>
    </row>
    <row r="648">
      <c r="A648" s="176" t="n">
        <v>45566</v>
      </c>
      <c r="B648" s="104" t="inlineStr">
        <is>
          <t>2024/25</t>
        </is>
      </c>
      <c r="C648" s="104" t="inlineStr">
        <is>
          <t>HC-079</t>
        </is>
      </c>
      <c r="D648" s="104" t="inlineStr">
        <is>
          <t>Sud-Est</t>
        </is>
      </c>
      <c r="E648" s="104" t="inlineStr">
        <is>
          <t>Drive</t>
        </is>
      </c>
      <c r="F648" s="104" t="n">
        <v>31</v>
      </c>
      <c r="G648" s="159" t="n">
        <v>1399</v>
      </c>
      <c r="H648" s="159" t="n">
        <v>3575</v>
      </c>
      <c r="I648" s="160" t="n">
        <v>19023.49</v>
      </c>
      <c r="J648" s="160" t="n">
        <v>598.8099999999999</v>
      </c>
      <c r="K648" s="160" t="n">
        <v>18424.68</v>
      </c>
      <c r="L648" s="160" t="n">
        <v>5529.08</v>
      </c>
    </row>
    <row r="649">
      <c r="A649" s="176" t="n">
        <v>45566</v>
      </c>
      <c r="B649" s="104" t="inlineStr">
        <is>
          <t>2024/25</t>
        </is>
      </c>
      <c r="C649" s="104" t="inlineStr">
        <is>
          <t>HC-079</t>
        </is>
      </c>
      <c r="D649" s="104" t="inlineStr">
        <is>
          <t>Sud-Est</t>
        </is>
      </c>
      <c r="E649" s="104" t="inlineStr">
        <is>
          <t>Livraison</t>
        </is>
      </c>
      <c r="F649" s="104" t="n">
        <v>31</v>
      </c>
      <c r="G649" s="159" t="n">
        <v>939</v>
      </c>
      <c r="H649" s="159" t="n">
        <v>2411</v>
      </c>
      <c r="I649" s="160" t="n">
        <v>15438.67</v>
      </c>
      <c r="J649" s="160" t="n">
        <v>967.66</v>
      </c>
      <c r="K649" s="160" t="n">
        <v>14471.01</v>
      </c>
      <c r="L649" s="160" t="n">
        <v>4505.6</v>
      </c>
    </row>
    <row r="650">
      <c r="A650" s="176" t="n">
        <v>45566</v>
      </c>
      <c r="B650" s="104" t="inlineStr">
        <is>
          <t>2024/25</t>
        </is>
      </c>
      <c r="C650" s="104" t="inlineStr">
        <is>
          <t>HC-079</t>
        </is>
      </c>
      <c r="D650" s="104" t="inlineStr">
        <is>
          <t>Sud-Est</t>
        </is>
      </c>
      <c r="E650" s="104" t="inlineStr">
        <is>
          <t>Sur place</t>
        </is>
      </c>
      <c r="F650" s="104" t="n">
        <v>31</v>
      </c>
      <c r="G650" s="159" t="n">
        <v>3784</v>
      </c>
      <c r="H650" s="159" t="n">
        <v>9737</v>
      </c>
      <c r="I650" s="160" t="n">
        <v>48561.07</v>
      </c>
      <c r="J650" s="160" t="n">
        <v>1499.74</v>
      </c>
      <c r="K650" s="160" t="n">
        <v>47061.33</v>
      </c>
      <c r="L650" s="160" t="n">
        <v>14087.13</v>
      </c>
    </row>
    <row r="651">
      <c r="A651" s="176" t="n">
        <v>45566</v>
      </c>
      <c r="B651" s="104" t="inlineStr">
        <is>
          <t>2024/25</t>
        </is>
      </c>
      <c r="C651" s="104" t="inlineStr">
        <is>
          <t>HC-079</t>
        </is>
      </c>
      <c r="D651" s="104" t="inlineStr">
        <is>
          <t>Sud-Est</t>
        </is>
      </c>
      <c r="E651" s="104" t="inlineStr">
        <is>
          <t>À emporter</t>
        </is>
      </c>
      <c r="F651" s="104" t="n">
        <v>30</v>
      </c>
      <c r="G651" s="159" t="n">
        <v>2595</v>
      </c>
      <c r="H651" s="159" t="n">
        <v>6528</v>
      </c>
      <c r="I651" s="160" t="n">
        <v>30991.2</v>
      </c>
      <c r="J651" s="160" t="n">
        <v>974.6799999999999</v>
      </c>
      <c r="K651" s="160" t="n">
        <v>30016.52</v>
      </c>
      <c r="L651" s="160" t="n">
        <v>8948.25</v>
      </c>
    </row>
    <row r="652">
      <c r="A652" s="176" t="n">
        <v>45566</v>
      </c>
      <c r="B652" s="104" t="inlineStr">
        <is>
          <t>2024/25</t>
        </is>
      </c>
      <c r="C652" s="104" t="inlineStr">
        <is>
          <t>HC-080</t>
        </is>
      </c>
      <c r="D652" s="104" t="inlineStr">
        <is>
          <t>Sud-Ouest</t>
        </is>
      </c>
      <c r="E652" s="104" t="inlineStr">
        <is>
          <t>Livraison</t>
        </is>
      </c>
      <c r="F652" s="104" t="n">
        <v>31</v>
      </c>
      <c r="G652" s="159" t="n">
        <v>795</v>
      </c>
      <c r="H652" s="159" t="n">
        <v>1986</v>
      </c>
      <c r="I652" s="160" t="n">
        <v>13064.83</v>
      </c>
      <c r="J652" s="160" t="n">
        <v>779.4</v>
      </c>
      <c r="K652" s="160" t="n">
        <v>12285.43</v>
      </c>
      <c r="L652" s="160" t="n">
        <v>3813.37</v>
      </c>
    </row>
    <row r="653">
      <c r="A653" s="176" t="n">
        <v>45566</v>
      </c>
      <c r="B653" s="104" t="inlineStr">
        <is>
          <t>2024/25</t>
        </is>
      </c>
      <c r="C653" s="104" t="inlineStr">
        <is>
          <t>HC-080</t>
        </is>
      </c>
      <c r="D653" s="104" t="inlineStr">
        <is>
          <t>Sud-Ouest</t>
        </is>
      </c>
      <c r="E653" s="104" t="inlineStr">
        <is>
          <t>Sur place</t>
        </is>
      </c>
      <c r="F653" s="104" t="n">
        <v>31</v>
      </c>
      <c r="G653" s="159" t="n">
        <v>2848</v>
      </c>
      <c r="H653" s="159" t="n">
        <v>7378</v>
      </c>
      <c r="I653" s="160" t="n">
        <v>36579.89</v>
      </c>
      <c r="J653" s="160" t="n">
        <v>1169.86</v>
      </c>
      <c r="K653" s="160" t="n">
        <v>35410.03</v>
      </c>
      <c r="L653" s="160" t="n">
        <v>10618.82</v>
      </c>
    </row>
    <row r="654">
      <c r="A654" s="176" t="n">
        <v>45566</v>
      </c>
      <c r="B654" s="104" t="inlineStr">
        <is>
          <t>2024/25</t>
        </is>
      </c>
      <c r="C654" s="104" t="inlineStr">
        <is>
          <t>HC-080</t>
        </is>
      </c>
      <c r="D654" s="104" t="inlineStr">
        <is>
          <t>Sud-Ouest</t>
        </is>
      </c>
      <c r="E654" s="104" t="inlineStr">
        <is>
          <t>À emporter</t>
        </is>
      </c>
      <c r="F654" s="104" t="n">
        <v>31</v>
      </c>
      <c r="G654" s="159" t="n">
        <v>2232</v>
      </c>
      <c r="H654" s="159" t="n">
        <v>5790</v>
      </c>
      <c r="I654" s="160" t="n">
        <v>26547.1</v>
      </c>
      <c r="J654" s="160" t="n">
        <v>730.53</v>
      </c>
      <c r="K654" s="160" t="n">
        <v>25816.57</v>
      </c>
      <c r="L654" s="160" t="n">
        <v>7607.75</v>
      </c>
    </row>
    <row r="655">
      <c r="A655" s="176" t="n">
        <v>45566</v>
      </c>
      <c r="B655" s="104" t="inlineStr">
        <is>
          <t>2024/25</t>
        </is>
      </c>
      <c r="C655" s="104" t="inlineStr">
        <is>
          <t>HC-081</t>
        </is>
      </c>
      <c r="D655" s="104" t="inlineStr">
        <is>
          <t>Île-de-France</t>
        </is>
      </c>
      <c r="E655" s="104" t="inlineStr">
        <is>
          <t>Livraison</t>
        </is>
      </c>
      <c r="F655" s="104" t="n">
        <v>31</v>
      </c>
      <c r="G655" s="159" t="n">
        <v>1365</v>
      </c>
      <c r="H655" s="159" t="n">
        <v>3454</v>
      </c>
      <c r="I655" s="160" t="n">
        <v>22163.88</v>
      </c>
      <c r="J655" s="160" t="n">
        <v>1342.63</v>
      </c>
      <c r="K655" s="160" t="n">
        <v>20821.25</v>
      </c>
      <c r="L655" s="160" t="n">
        <v>6544.99</v>
      </c>
    </row>
    <row r="656">
      <c r="A656" s="176" t="n">
        <v>45566</v>
      </c>
      <c r="B656" s="104" t="inlineStr">
        <is>
          <t>2024/25</t>
        </is>
      </c>
      <c r="C656" s="104" t="inlineStr">
        <is>
          <t>HC-081</t>
        </is>
      </c>
      <c r="D656" s="104" t="inlineStr">
        <is>
          <t>Île-de-France</t>
        </is>
      </c>
      <c r="E656" s="104" t="inlineStr">
        <is>
          <t>Sur place</t>
        </is>
      </c>
      <c r="F656" s="104" t="n">
        <v>31</v>
      </c>
      <c r="G656" s="159" t="n">
        <v>4946</v>
      </c>
      <c r="H656" s="159" t="n">
        <v>12543</v>
      </c>
      <c r="I656" s="160" t="n">
        <v>64423.63</v>
      </c>
      <c r="J656" s="160" t="n">
        <v>1686.37</v>
      </c>
      <c r="K656" s="160" t="n">
        <v>62737.26</v>
      </c>
      <c r="L656" s="160" t="n">
        <v>18963.84</v>
      </c>
    </row>
    <row r="657">
      <c r="A657" s="176" t="n">
        <v>45566</v>
      </c>
      <c r="B657" s="104" t="inlineStr">
        <is>
          <t>2024/25</t>
        </is>
      </c>
      <c r="C657" s="104" t="inlineStr">
        <is>
          <t>HC-081</t>
        </is>
      </c>
      <c r="D657" s="104" t="inlineStr">
        <is>
          <t>Île-de-France</t>
        </is>
      </c>
      <c r="E657" s="104" t="inlineStr">
        <is>
          <t>À emporter</t>
        </is>
      </c>
      <c r="F657" s="104" t="n">
        <v>30</v>
      </c>
      <c r="G657" s="159" t="n">
        <v>3493</v>
      </c>
      <c r="H657" s="159" t="n">
        <v>9093</v>
      </c>
      <c r="I657" s="160" t="n">
        <v>41190.28</v>
      </c>
      <c r="J657" s="160" t="n">
        <v>1198.47</v>
      </c>
      <c r="K657" s="160" t="n">
        <v>39991.81</v>
      </c>
      <c r="L657" s="160" t="n">
        <v>12032.18</v>
      </c>
    </row>
    <row r="658">
      <c r="A658" s="176" t="n">
        <v>45566</v>
      </c>
      <c r="B658" s="104" t="inlineStr">
        <is>
          <t>2024/25</t>
        </is>
      </c>
      <c r="C658" s="104" t="inlineStr">
        <is>
          <t>HC-082</t>
        </is>
      </c>
      <c r="D658" s="104" t="inlineStr">
        <is>
          <t>Nord-Ouest</t>
        </is>
      </c>
      <c r="E658" s="104" t="inlineStr">
        <is>
          <t>Livraison</t>
        </is>
      </c>
      <c r="F658" s="104" t="n">
        <v>31</v>
      </c>
      <c r="G658" s="159" t="n">
        <v>1015</v>
      </c>
      <c r="H658" s="159" t="n">
        <v>2536</v>
      </c>
      <c r="I658" s="160" t="n">
        <v>16319.91</v>
      </c>
      <c r="J658" s="160" t="n">
        <v>868.4</v>
      </c>
      <c r="K658" s="160" t="n">
        <v>15451.51</v>
      </c>
      <c r="L658" s="160" t="n">
        <v>4795.21</v>
      </c>
    </row>
    <row r="659">
      <c r="A659" s="176" t="n">
        <v>45566</v>
      </c>
      <c r="B659" s="104" t="inlineStr">
        <is>
          <t>2024/25</t>
        </is>
      </c>
      <c r="C659" s="104" t="inlineStr">
        <is>
          <t>HC-082</t>
        </is>
      </c>
      <c r="D659" s="104" t="inlineStr">
        <is>
          <t>Nord-Ouest</t>
        </is>
      </c>
      <c r="E659" s="104" t="inlineStr">
        <is>
          <t>Sur place</t>
        </is>
      </c>
      <c r="F659" s="104" t="n">
        <v>30</v>
      </c>
      <c r="G659" s="159" t="n">
        <v>3483</v>
      </c>
      <c r="H659" s="159" t="n">
        <v>9073</v>
      </c>
      <c r="I659" s="160" t="n">
        <v>44841.41</v>
      </c>
      <c r="J659" s="160" t="n">
        <v>1343.28</v>
      </c>
      <c r="K659" s="160" t="n">
        <v>43498.13</v>
      </c>
      <c r="L659" s="160" t="n">
        <v>12949.3</v>
      </c>
    </row>
    <row r="660">
      <c r="A660" s="176" t="n">
        <v>45566</v>
      </c>
      <c r="B660" s="104" t="inlineStr">
        <is>
          <t>2024/25</t>
        </is>
      </c>
      <c r="C660" s="104" t="inlineStr">
        <is>
          <t>HC-082</t>
        </is>
      </c>
      <c r="D660" s="104" t="inlineStr">
        <is>
          <t>Nord-Ouest</t>
        </is>
      </c>
      <c r="E660" s="104" t="inlineStr">
        <is>
          <t>À emporter</t>
        </is>
      </c>
      <c r="F660" s="104" t="n">
        <v>31</v>
      </c>
      <c r="G660" s="159" t="n">
        <v>2669</v>
      </c>
      <c r="H660" s="159" t="n">
        <v>6609</v>
      </c>
      <c r="I660" s="160" t="n">
        <v>31806.55</v>
      </c>
      <c r="J660" s="160" t="n">
        <v>1098.59</v>
      </c>
      <c r="K660" s="160" t="n">
        <v>30707.96</v>
      </c>
      <c r="L660" s="160" t="n">
        <v>9103.99</v>
      </c>
    </row>
    <row r="661">
      <c r="A661" s="176" t="n">
        <v>45566</v>
      </c>
      <c r="B661" s="104" t="inlineStr">
        <is>
          <t>2024/25</t>
        </is>
      </c>
      <c r="C661" s="104" t="inlineStr">
        <is>
          <t>HC-083</t>
        </is>
      </c>
      <c r="D661" s="104" t="inlineStr">
        <is>
          <t>Sud-Est</t>
        </is>
      </c>
      <c r="E661" s="104" t="inlineStr">
        <is>
          <t>Livraison</t>
        </is>
      </c>
      <c r="F661" s="104" t="n">
        <v>31</v>
      </c>
      <c r="G661" s="159" t="n">
        <v>913</v>
      </c>
      <c r="H661" s="159" t="n">
        <v>2294</v>
      </c>
      <c r="I661" s="160" t="n">
        <v>15097.78</v>
      </c>
      <c r="J661" s="160" t="n">
        <v>869.53</v>
      </c>
      <c r="K661" s="160" t="n">
        <v>14228.25</v>
      </c>
      <c r="L661" s="160" t="n">
        <v>4469.32</v>
      </c>
    </row>
    <row r="662">
      <c r="A662" s="176" t="n">
        <v>45566</v>
      </c>
      <c r="B662" s="104" t="inlineStr">
        <is>
          <t>2024/25</t>
        </is>
      </c>
      <c r="C662" s="104" t="inlineStr">
        <is>
          <t>HC-083</t>
        </is>
      </c>
      <c r="D662" s="104" t="inlineStr">
        <is>
          <t>Sud-Est</t>
        </is>
      </c>
      <c r="E662" s="104" t="inlineStr">
        <is>
          <t>Sur place</t>
        </is>
      </c>
      <c r="F662" s="104" t="n">
        <v>31</v>
      </c>
      <c r="G662" s="159" t="n">
        <v>3438</v>
      </c>
      <c r="H662" s="159" t="n">
        <v>8577</v>
      </c>
      <c r="I662" s="160" t="n">
        <v>44176.46</v>
      </c>
      <c r="J662" s="160" t="n">
        <v>1406.85</v>
      </c>
      <c r="K662" s="160" t="n">
        <v>42769.61</v>
      </c>
      <c r="L662" s="160" t="n">
        <v>12830.73</v>
      </c>
    </row>
    <row r="663">
      <c r="A663" s="176" t="n">
        <v>45566</v>
      </c>
      <c r="B663" s="104" t="inlineStr">
        <is>
          <t>2024/25</t>
        </is>
      </c>
      <c r="C663" s="104" t="inlineStr">
        <is>
          <t>HC-083</t>
        </is>
      </c>
      <c r="D663" s="104" t="inlineStr">
        <is>
          <t>Sud-Est</t>
        </is>
      </c>
      <c r="E663" s="104" t="inlineStr">
        <is>
          <t>À emporter</t>
        </is>
      </c>
      <c r="F663" s="104" t="n">
        <v>31</v>
      </c>
      <c r="G663" s="159" t="n">
        <v>2586</v>
      </c>
      <c r="H663" s="159" t="n">
        <v>6586</v>
      </c>
      <c r="I663" s="160" t="n">
        <v>30557.31</v>
      </c>
      <c r="J663" s="160" t="n">
        <v>1024.27</v>
      </c>
      <c r="K663" s="160" t="n">
        <v>29533.04</v>
      </c>
      <c r="L663" s="160" t="n">
        <v>8799.67</v>
      </c>
    </row>
    <row r="664">
      <c r="A664" s="176" t="n">
        <v>45566</v>
      </c>
      <c r="B664" s="104" t="inlineStr">
        <is>
          <t>2024/25</t>
        </is>
      </c>
      <c r="C664" s="104" t="inlineStr">
        <is>
          <t>HC-084</t>
        </is>
      </c>
      <c r="D664" s="104" t="inlineStr">
        <is>
          <t>Sud-Ouest</t>
        </is>
      </c>
      <c r="E664" s="104" t="inlineStr">
        <is>
          <t>Drive</t>
        </is>
      </c>
      <c r="F664" s="104" t="n">
        <v>31</v>
      </c>
      <c r="G664" s="159" t="n">
        <v>1029</v>
      </c>
      <c r="H664" s="159" t="n">
        <v>2654</v>
      </c>
      <c r="I664" s="160" t="n">
        <v>14111.96</v>
      </c>
      <c r="J664" s="160" t="n">
        <v>441.75</v>
      </c>
      <c r="K664" s="160" t="n">
        <v>13670.21</v>
      </c>
      <c r="L664" s="160" t="n">
        <v>4036.47</v>
      </c>
    </row>
    <row r="665">
      <c r="A665" s="176" t="n">
        <v>45566</v>
      </c>
      <c r="B665" s="104" t="inlineStr">
        <is>
          <t>2024/25</t>
        </is>
      </c>
      <c r="C665" s="104" t="inlineStr">
        <is>
          <t>HC-084</t>
        </is>
      </c>
      <c r="D665" s="104" t="inlineStr">
        <is>
          <t>Sud-Ouest</t>
        </is>
      </c>
      <c r="E665" s="104" t="inlineStr">
        <is>
          <t>Livraison</t>
        </is>
      </c>
      <c r="F665" s="104" t="n">
        <v>31</v>
      </c>
      <c r="G665" s="159" t="n">
        <v>726</v>
      </c>
      <c r="H665" s="159" t="n">
        <v>1787</v>
      </c>
      <c r="I665" s="160" t="n">
        <v>11800.44</v>
      </c>
      <c r="J665" s="160" t="n">
        <v>702.28</v>
      </c>
      <c r="K665" s="160" t="n">
        <v>11098.16</v>
      </c>
      <c r="L665" s="160" t="n">
        <v>3458.29</v>
      </c>
    </row>
    <row r="666">
      <c r="A666" s="176" t="n">
        <v>45566</v>
      </c>
      <c r="B666" s="104" t="inlineStr">
        <is>
          <t>2024/25</t>
        </is>
      </c>
      <c r="C666" s="104" t="inlineStr">
        <is>
          <t>HC-084</t>
        </is>
      </c>
      <c r="D666" s="104" t="inlineStr">
        <is>
          <t>Sud-Ouest</t>
        </is>
      </c>
      <c r="E666" s="104" t="inlineStr">
        <is>
          <t>Sur place</t>
        </is>
      </c>
      <c r="F666" s="104" t="n">
        <v>31</v>
      </c>
      <c r="G666" s="159" t="n">
        <v>2653</v>
      </c>
      <c r="H666" s="159" t="n">
        <v>6721</v>
      </c>
      <c r="I666" s="160" t="n">
        <v>34222.83</v>
      </c>
      <c r="J666" s="160" t="n">
        <v>967.8</v>
      </c>
      <c r="K666" s="160" t="n">
        <v>33255.03</v>
      </c>
      <c r="L666" s="160" t="n">
        <v>9986.5</v>
      </c>
    </row>
    <row r="667">
      <c r="A667" s="176" t="n">
        <v>45566</v>
      </c>
      <c r="B667" s="104" t="inlineStr">
        <is>
          <t>2024/25</t>
        </is>
      </c>
      <c r="C667" s="104" t="inlineStr">
        <is>
          <t>HC-084</t>
        </is>
      </c>
      <c r="D667" s="104" t="inlineStr">
        <is>
          <t>Sud-Ouest</t>
        </is>
      </c>
      <c r="E667" s="104" t="inlineStr">
        <is>
          <t>À emporter</t>
        </is>
      </c>
      <c r="F667" s="104" t="n">
        <v>30</v>
      </c>
      <c r="G667" s="159" t="n">
        <v>1867</v>
      </c>
      <c r="H667" s="159" t="n">
        <v>4632</v>
      </c>
      <c r="I667" s="160" t="n">
        <v>21942.87</v>
      </c>
      <c r="J667" s="160" t="n">
        <v>677.67</v>
      </c>
      <c r="K667" s="160" t="n">
        <v>21265.2</v>
      </c>
      <c r="L667" s="160" t="n">
        <v>6348.25</v>
      </c>
    </row>
    <row r="668">
      <c r="A668" s="176" t="n">
        <v>45566</v>
      </c>
      <c r="B668" s="104" t="inlineStr">
        <is>
          <t>2024/25</t>
        </is>
      </c>
      <c r="C668" s="104" t="inlineStr">
        <is>
          <t>HC-085</t>
        </is>
      </c>
      <c r="D668" s="104" t="inlineStr">
        <is>
          <t>Île-de-France</t>
        </is>
      </c>
      <c r="E668" s="104" t="inlineStr">
        <is>
          <t>Livraison</t>
        </is>
      </c>
      <c r="F668" s="104" t="n">
        <v>30</v>
      </c>
      <c r="G668" s="159" t="n">
        <v>1138</v>
      </c>
      <c r="H668" s="159" t="n">
        <v>2956</v>
      </c>
      <c r="I668" s="160" t="n">
        <v>18811.9</v>
      </c>
      <c r="J668" s="160" t="n">
        <v>1108.16</v>
      </c>
      <c r="K668" s="160" t="n">
        <v>17703.74</v>
      </c>
      <c r="L668" s="160" t="n">
        <v>5535.46</v>
      </c>
    </row>
    <row r="669">
      <c r="A669" s="176" t="n">
        <v>45566</v>
      </c>
      <c r="B669" s="104" t="inlineStr">
        <is>
          <t>2024/25</t>
        </is>
      </c>
      <c r="C669" s="104" t="inlineStr">
        <is>
          <t>HC-085</t>
        </is>
      </c>
      <c r="D669" s="104" t="inlineStr">
        <is>
          <t>Île-de-France</t>
        </is>
      </c>
      <c r="E669" s="104" t="inlineStr">
        <is>
          <t>Sur place</t>
        </is>
      </c>
      <c r="F669" s="104" t="n">
        <v>31</v>
      </c>
      <c r="G669" s="159" t="n">
        <v>4528</v>
      </c>
      <c r="H669" s="159" t="n">
        <v>11449</v>
      </c>
      <c r="I669" s="160" t="n">
        <v>58595.26</v>
      </c>
      <c r="J669" s="160" t="n">
        <v>2119.31</v>
      </c>
      <c r="K669" s="160" t="n">
        <v>56475.95</v>
      </c>
      <c r="L669" s="160" t="n">
        <v>16905.29</v>
      </c>
    </row>
    <row r="670">
      <c r="A670" s="176" t="n">
        <v>45566</v>
      </c>
      <c r="B670" s="104" t="inlineStr">
        <is>
          <t>2024/25</t>
        </is>
      </c>
      <c r="C670" s="104" t="inlineStr">
        <is>
          <t>HC-085</t>
        </is>
      </c>
      <c r="D670" s="104" t="inlineStr">
        <is>
          <t>Île-de-France</t>
        </is>
      </c>
      <c r="E670" s="104" t="inlineStr">
        <is>
          <t>À emporter</t>
        </is>
      </c>
      <c r="F670" s="104" t="n">
        <v>31</v>
      </c>
      <c r="G670" s="159" t="n">
        <v>3429</v>
      </c>
      <c r="H670" s="159" t="n">
        <v>8927</v>
      </c>
      <c r="I670" s="160" t="n">
        <v>40556.75</v>
      </c>
      <c r="J670" s="160" t="n">
        <v>1259.68</v>
      </c>
      <c r="K670" s="160" t="n">
        <v>39297.07</v>
      </c>
      <c r="L670" s="160" t="n">
        <v>11638.84</v>
      </c>
    </row>
    <row r="671">
      <c r="A671" s="176" t="n">
        <v>45566</v>
      </c>
      <c r="B671" s="104" t="inlineStr">
        <is>
          <t>2024/25</t>
        </is>
      </c>
      <c r="C671" s="104" t="inlineStr">
        <is>
          <t>HC-086</t>
        </is>
      </c>
      <c r="D671" s="104" t="inlineStr">
        <is>
          <t>Nord-Ouest</t>
        </is>
      </c>
      <c r="E671" s="104" t="inlineStr">
        <is>
          <t>Livraison</t>
        </is>
      </c>
      <c r="F671" s="104" t="n">
        <v>31</v>
      </c>
      <c r="G671" s="159" t="n">
        <v>933</v>
      </c>
      <c r="H671" s="159" t="n">
        <v>2330</v>
      </c>
      <c r="I671" s="160" t="n">
        <v>15363.34</v>
      </c>
      <c r="J671" s="160" t="n">
        <v>910.15</v>
      </c>
      <c r="K671" s="160" t="n">
        <v>14453.19</v>
      </c>
      <c r="L671" s="160" t="n">
        <v>4476.83</v>
      </c>
    </row>
    <row r="672">
      <c r="A672" s="176" t="n">
        <v>45566</v>
      </c>
      <c r="B672" s="104" t="inlineStr">
        <is>
          <t>2024/25</t>
        </is>
      </c>
      <c r="C672" s="104" t="inlineStr">
        <is>
          <t>HC-086</t>
        </is>
      </c>
      <c r="D672" s="104" t="inlineStr">
        <is>
          <t>Nord-Ouest</t>
        </is>
      </c>
      <c r="E672" s="104" t="inlineStr">
        <is>
          <t>Sur place</t>
        </is>
      </c>
      <c r="F672" s="104" t="n">
        <v>31</v>
      </c>
      <c r="G672" s="159" t="n">
        <v>3569</v>
      </c>
      <c r="H672" s="159" t="n">
        <v>9289</v>
      </c>
      <c r="I672" s="160" t="n">
        <v>46439.99</v>
      </c>
      <c r="J672" s="160" t="n">
        <v>1334.41</v>
      </c>
      <c r="K672" s="160" t="n">
        <v>45105.58</v>
      </c>
      <c r="L672" s="160" t="n">
        <v>13537.59</v>
      </c>
    </row>
    <row r="673">
      <c r="A673" s="176" t="n">
        <v>45566</v>
      </c>
      <c r="B673" s="104" t="inlineStr">
        <is>
          <t>2024/25</t>
        </is>
      </c>
      <c r="C673" s="104" t="inlineStr">
        <is>
          <t>HC-086</t>
        </is>
      </c>
      <c r="D673" s="104" t="inlineStr">
        <is>
          <t>Nord-Ouest</t>
        </is>
      </c>
      <c r="E673" s="104" t="inlineStr">
        <is>
          <t>À emporter</t>
        </is>
      </c>
      <c r="F673" s="104" t="n">
        <v>31</v>
      </c>
      <c r="G673" s="159" t="n">
        <v>2517</v>
      </c>
      <c r="H673" s="159" t="n">
        <v>6302</v>
      </c>
      <c r="I673" s="160" t="n">
        <v>29803.08</v>
      </c>
      <c r="J673" s="160" t="n">
        <v>862.8200000000001</v>
      </c>
      <c r="K673" s="160" t="n">
        <v>28940.26</v>
      </c>
      <c r="L673" s="160" t="n">
        <v>8656.52</v>
      </c>
    </row>
    <row r="674">
      <c r="A674" s="176" t="n">
        <v>45566</v>
      </c>
      <c r="B674" s="104" t="inlineStr">
        <is>
          <t>2024/25</t>
        </is>
      </c>
      <c r="C674" s="104" t="inlineStr">
        <is>
          <t>HC-087</t>
        </is>
      </c>
      <c r="D674" s="104" t="inlineStr">
        <is>
          <t>Sud-Est</t>
        </is>
      </c>
      <c r="E674" s="104" t="inlineStr">
        <is>
          <t>Drive</t>
        </is>
      </c>
      <c r="F674" s="104" t="n">
        <v>31</v>
      </c>
      <c r="G674" s="159" t="n">
        <v>1009</v>
      </c>
      <c r="H674" s="159" t="n">
        <v>2580</v>
      </c>
      <c r="I674" s="160" t="n">
        <v>14022.75</v>
      </c>
      <c r="J674" s="160" t="n">
        <v>467.19</v>
      </c>
      <c r="K674" s="160" t="n">
        <v>13555.56</v>
      </c>
      <c r="L674" s="160" t="n">
        <v>4054.67</v>
      </c>
    </row>
    <row r="675">
      <c r="A675" s="176" t="n">
        <v>45566</v>
      </c>
      <c r="B675" s="104" t="inlineStr">
        <is>
          <t>2024/25</t>
        </is>
      </c>
      <c r="C675" s="104" t="inlineStr">
        <is>
          <t>HC-087</t>
        </is>
      </c>
      <c r="D675" s="104" t="inlineStr">
        <is>
          <t>Sud-Est</t>
        </is>
      </c>
      <c r="E675" s="104" t="inlineStr">
        <is>
          <t>Livraison</t>
        </is>
      </c>
      <c r="F675" s="104" t="n">
        <v>31</v>
      </c>
      <c r="G675" s="159" t="n">
        <v>734</v>
      </c>
      <c r="H675" s="159" t="n">
        <v>1910</v>
      </c>
      <c r="I675" s="160" t="n">
        <v>11794.87</v>
      </c>
      <c r="J675" s="160" t="n">
        <v>699.86</v>
      </c>
      <c r="K675" s="160" t="n">
        <v>11095.01</v>
      </c>
      <c r="L675" s="160" t="n">
        <v>3440.83</v>
      </c>
    </row>
    <row r="676">
      <c r="A676" s="176" t="n">
        <v>45566</v>
      </c>
      <c r="B676" s="104" t="inlineStr">
        <is>
          <t>2024/25</t>
        </is>
      </c>
      <c r="C676" s="104" t="inlineStr">
        <is>
          <t>HC-087</t>
        </is>
      </c>
      <c r="D676" s="104" t="inlineStr">
        <is>
          <t>Sud-Est</t>
        </is>
      </c>
      <c r="E676" s="104" t="inlineStr">
        <is>
          <t>Sur place</t>
        </is>
      </c>
      <c r="F676" s="104" t="n">
        <v>30</v>
      </c>
      <c r="G676" s="159" t="n">
        <v>2470</v>
      </c>
      <c r="H676" s="159" t="n">
        <v>6283</v>
      </c>
      <c r="I676" s="160" t="n">
        <v>31747.98</v>
      </c>
      <c r="J676" s="160" t="n">
        <v>974.6</v>
      </c>
      <c r="K676" s="160" t="n">
        <v>30773.38</v>
      </c>
      <c r="L676" s="160" t="n">
        <v>9187.51</v>
      </c>
    </row>
    <row r="677">
      <c r="A677" s="176" t="n">
        <v>45566</v>
      </c>
      <c r="B677" s="104" t="inlineStr">
        <is>
          <t>2024/25</t>
        </is>
      </c>
      <c r="C677" s="104" t="inlineStr">
        <is>
          <t>HC-087</t>
        </is>
      </c>
      <c r="D677" s="104" t="inlineStr">
        <is>
          <t>Sud-Est</t>
        </is>
      </c>
      <c r="E677" s="104" t="inlineStr">
        <is>
          <t>À emporter</t>
        </is>
      </c>
      <c r="F677" s="104" t="n">
        <v>31</v>
      </c>
      <c r="G677" s="159" t="n">
        <v>1919</v>
      </c>
      <c r="H677" s="159" t="n">
        <v>4887</v>
      </c>
      <c r="I677" s="160" t="n">
        <v>22645.73</v>
      </c>
      <c r="J677" s="160" t="n">
        <v>809.61</v>
      </c>
      <c r="K677" s="160" t="n">
        <v>21836.12</v>
      </c>
      <c r="L677" s="160" t="n">
        <v>6519.48</v>
      </c>
    </row>
    <row r="678">
      <c r="A678" s="176" t="n">
        <v>45566</v>
      </c>
      <c r="B678" s="104" t="inlineStr">
        <is>
          <t>2024/25</t>
        </is>
      </c>
      <c r="C678" s="104" t="inlineStr">
        <is>
          <t>HC-088</t>
        </is>
      </c>
      <c r="D678" s="104" t="inlineStr">
        <is>
          <t>Sud-Ouest</t>
        </is>
      </c>
      <c r="E678" s="104" t="inlineStr">
        <is>
          <t>Livraison</t>
        </is>
      </c>
      <c r="F678" s="104" t="n">
        <v>31</v>
      </c>
      <c r="G678" s="159" t="n">
        <v>952</v>
      </c>
      <c r="H678" s="159" t="n">
        <v>2414</v>
      </c>
      <c r="I678" s="160" t="n">
        <v>15918.32</v>
      </c>
      <c r="J678" s="160" t="n">
        <v>906.92</v>
      </c>
      <c r="K678" s="160" t="n">
        <v>15011.4</v>
      </c>
      <c r="L678" s="160" t="n">
        <v>4671.8</v>
      </c>
    </row>
    <row r="679">
      <c r="A679" s="176" t="n">
        <v>45566</v>
      </c>
      <c r="B679" s="104" t="inlineStr">
        <is>
          <t>2024/25</t>
        </is>
      </c>
      <c r="C679" s="104" t="inlineStr">
        <is>
          <t>HC-088</t>
        </is>
      </c>
      <c r="D679" s="104" t="inlineStr">
        <is>
          <t>Sud-Ouest</t>
        </is>
      </c>
      <c r="E679" s="104" t="inlineStr">
        <is>
          <t>Sur place</t>
        </is>
      </c>
      <c r="F679" s="104" t="n">
        <v>31</v>
      </c>
      <c r="G679" s="159" t="n">
        <v>3781</v>
      </c>
      <c r="H679" s="159" t="n">
        <v>9897</v>
      </c>
      <c r="I679" s="160" t="n">
        <v>48381.23</v>
      </c>
      <c r="J679" s="160" t="n">
        <v>1521.37</v>
      </c>
      <c r="K679" s="160" t="n">
        <v>46859.86</v>
      </c>
      <c r="L679" s="160" t="n">
        <v>14059.27</v>
      </c>
    </row>
    <row r="680">
      <c r="A680" s="176" t="n">
        <v>45566</v>
      </c>
      <c r="B680" s="104" t="inlineStr">
        <is>
          <t>2024/25</t>
        </is>
      </c>
      <c r="C680" s="104" t="inlineStr">
        <is>
          <t>HC-088</t>
        </is>
      </c>
      <c r="D680" s="104" t="inlineStr">
        <is>
          <t>Sud-Ouest</t>
        </is>
      </c>
      <c r="E680" s="104" t="inlineStr">
        <is>
          <t>À emporter</t>
        </is>
      </c>
      <c r="F680" s="104" t="n">
        <v>30</v>
      </c>
      <c r="G680" s="159" t="n">
        <v>2641</v>
      </c>
      <c r="H680" s="159" t="n">
        <v>6780</v>
      </c>
      <c r="I680" s="160" t="n">
        <v>31623.84</v>
      </c>
      <c r="J680" s="160" t="n">
        <v>961.0700000000001</v>
      </c>
      <c r="K680" s="160" t="n">
        <v>30662.77</v>
      </c>
      <c r="L680" s="160" t="n">
        <v>9091.549999999999</v>
      </c>
    </row>
    <row r="681">
      <c r="A681" s="176" t="n">
        <v>45566</v>
      </c>
      <c r="B681" s="104" t="inlineStr">
        <is>
          <t>2024/25</t>
        </is>
      </c>
      <c r="C681" s="104" t="inlineStr">
        <is>
          <t>HC-089</t>
        </is>
      </c>
      <c r="D681" s="104" t="inlineStr">
        <is>
          <t>Île-de-France</t>
        </is>
      </c>
      <c r="E681" s="104" t="inlineStr">
        <is>
          <t>Livraison</t>
        </is>
      </c>
      <c r="F681" s="104" t="n">
        <v>31</v>
      </c>
      <c r="G681" s="159" t="n">
        <v>1041</v>
      </c>
      <c r="H681" s="159" t="n">
        <v>2709</v>
      </c>
      <c r="I681" s="160" t="n">
        <v>17269.82</v>
      </c>
      <c r="J681" s="160" t="n">
        <v>1081.08</v>
      </c>
      <c r="K681" s="160" t="n">
        <v>16188.74</v>
      </c>
      <c r="L681" s="160" t="n">
        <v>5012.49</v>
      </c>
    </row>
    <row r="682">
      <c r="A682" s="176" t="n">
        <v>45566</v>
      </c>
      <c r="B682" s="104" t="inlineStr">
        <is>
          <t>2024/25</t>
        </is>
      </c>
      <c r="C682" s="104" t="inlineStr">
        <is>
          <t>HC-089</t>
        </is>
      </c>
      <c r="D682" s="104" t="inlineStr">
        <is>
          <t>Île-de-France</t>
        </is>
      </c>
      <c r="E682" s="104" t="inlineStr">
        <is>
          <t>Sur place</t>
        </is>
      </c>
      <c r="F682" s="104" t="n">
        <v>31</v>
      </c>
      <c r="G682" s="159" t="n">
        <v>3935</v>
      </c>
      <c r="H682" s="159" t="n">
        <v>9910</v>
      </c>
      <c r="I682" s="160" t="n">
        <v>50578.17</v>
      </c>
      <c r="J682" s="160" t="n">
        <v>1506.72</v>
      </c>
      <c r="K682" s="160" t="n">
        <v>49071.45</v>
      </c>
      <c r="L682" s="160" t="n">
        <v>14607.12</v>
      </c>
    </row>
    <row r="683">
      <c r="A683" s="176" t="n">
        <v>45566</v>
      </c>
      <c r="B683" s="104" t="inlineStr">
        <is>
          <t>2024/25</t>
        </is>
      </c>
      <c r="C683" s="104" t="inlineStr">
        <is>
          <t>HC-089</t>
        </is>
      </c>
      <c r="D683" s="104" t="inlineStr">
        <is>
          <t>Île-de-France</t>
        </is>
      </c>
      <c r="E683" s="104" t="inlineStr">
        <is>
          <t>À emporter</t>
        </is>
      </c>
      <c r="F683" s="104" t="n">
        <v>31</v>
      </c>
      <c r="G683" s="159" t="n">
        <v>2918</v>
      </c>
      <c r="H683" s="159" t="n">
        <v>7270</v>
      </c>
      <c r="I683" s="160" t="n">
        <v>34606.27</v>
      </c>
      <c r="J683" s="160" t="n">
        <v>930.24</v>
      </c>
      <c r="K683" s="160" t="n">
        <v>33676.03</v>
      </c>
      <c r="L683" s="160" t="n">
        <v>10115.71</v>
      </c>
    </row>
    <row r="684">
      <c r="A684" s="176" t="n">
        <v>45566</v>
      </c>
      <c r="B684" s="104" t="inlineStr">
        <is>
          <t>2024/25</t>
        </is>
      </c>
      <c r="C684" s="104" t="inlineStr">
        <is>
          <t>HC-090</t>
        </is>
      </c>
      <c r="D684" s="104" t="inlineStr">
        <is>
          <t>Nord-Ouest</t>
        </is>
      </c>
      <c r="E684" s="104" t="inlineStr">
        <is>
          <t>Drive</t>
        </is>
      </c>
      <c r="F684" s="104" t="n">
        <v>30</v>
      </c>
      <c r="G684" s="159" t="n">
        <v>1079</v>
      </c>
      <c r="H684" s="159" t="n">
        <v>2728</v>
      </c>
      <c r="I684" s="160" t="n">
        <v>14784.62</v>
      </c>
      <c r="J684" s="160" t="n">
        <v>473.66</v>
      </c>
      <c r="K684" s="160" t="n">
        <v>14310.96</v>
      </c>
      <c r="L684" s="160" t="n">
        <v>4295.99</v>
      </c>
    </row>
    <row r="685">
      <c r="A685" s="176" t="n">
        <v>45566</v>
      </c>
      <c r="B685" s="104" t="inlineStr">
        <is>
          <t>2024/25</t>
        </is>
      </c>
      <c r="C685" s="104" t="inlineStr">
        <is>
          <t>HC-090</t>
        </is>
      </c>
      <c r="D685" s="104" t="inlineStr">
        <is>
          <t>Nord-Ouest</t>
        </is>
      </c>
      <c r="E685" s="104" t="inlineStr">
        <is>
          <t>Livraison</t>
        </is>
      </c>
      <c r="F685" s="104" t="n">
        <v>31</v>
      </c>
      <c r="G685" s="159" t="n">
        <v>806</v>
      </c>
      <c r="H685" s="159" t="n">
        <v>2085</v>
      </c>
      <c r="I685" s="160" t="n">
        <v>13307.31</v>
      </c>
      <c r="J685" s="160" t="n">
        <v>787.23</v>
      </c>
      <c r="K685" s="160" t="n">
        <v>12520.08</v>
      </c>
      <c r="L685" s="160" t="n">
        <v>3888.77</v>
      </c>
    </row>
    <row r="686">
      <c r="A686" s="176" t="n">
        <v>45566</v>
      </c>
      <c r="B686" s="104" t="inlineStr">
        <is>
          <t>2024/25</t>
        </is>
      </c>
      <c r="C686" s="104" t="inlineStr">
        <is>
          <t>HC-090</t>
        </is>
      </c>
      <c r="D686" s="104" t="inlineStr">
        <is>
          <t>Nord-Ouest</t>
        </is>
      </c>
      <c r="E686" s="104" t="inlineStr">
        <is>
          <t>Sur place</t>
        </is>
      </c>
      <c r="F686" s="104" t="n">
        <v>31</v>
      </c>
      <c r="G686" s="159" t="n">
        <v>2938</v>
      </c>
      <c r="H686" s="159" t="n">
        <v>7455</v>
      </c>
      <c r="I686" s="160" t="n">
        <v>38073.43</v>
      </c>
      <c r="J686" s="160" t="n">
        <v>1128.92</v>
      </c>
      <c r="K686" s="160" t="n">
        <v>36944.51</v>
      </c>
      <c r="L686" s="160" t="n">
        <v>11071.86</v>
      </c>
    </row>
    <row r="687">
      <c r="A687" s="176" t="n">
        <v>45566</v>
      </c>
      <c r="B687" s="104" t="inlineStr">
        <is>
          <t>2024/25</t>
        </is>
      </c>
      <c r="C687" s="104" t="inlineStr">
        <is>
          <t>HC-090</t>
        </is>
      </c>
      <c r="D687" s="104" t="inlineStr">
        <is>
          <t>Nord-Ouest</t>
        </is>
      </c>
      <c r="E687" s="104" t="inlineStr">
        <is>
          <t>À emporter</t>
        </is>
      </c>
      <c r="F687" s="104" t="n">
        <v>31</v>
      </c>
      <c r="G687" s="159" t="n">
        <v>2156</v>
      </c>
      <c r="H687" s="159" t="n">
        <v>5443</v>
      </c>
      <c r="I687" s="160" t="n">
        <v>25772.42</v>
      </c>
      <c r="J687" s="160" t="n">
        <v>777.83</v>
      </c>
      <c r="K687" s="160" t="n">
        <v>24994.59</v>
      </c>
      <c r="L687" s="160" t="n">
        <v>7414.24</v>
      </c>
    </row>
    <row r="688">
      <c r="A688" s="176" t="n">
        <v>45566</v>
      </c>
      <c r="B688" s="104" t="inlineStr">
        <is>
          <t>2024/25</t>
        </is>
      </c>
      <c r="C688" s="104" t="inlineStr">
        <is>
          <t>HC-091</t>
        </is>
      </c>
      <c r="D688" s="104" t="inlineStr">
        <is>
          <t>Sud-Est</t>
        </is>
      </c>
      <c r="E688" s="104" t="inlineStr">
        <is>
          <t>Livraison</t>
        </is>
      </c>
      <c r="F688" s="104" t="n">
        <v>31</v>
      </c>
      <c r="G688" s="159" t="n">
        <v>1110</v>
      </c>
      <c r="H688" s="159" t="n">
        <v>2860</v>
      </c>
      <c r="I688" s="160" t="n">
        <v>17456.98</v>
      </c>
      <c r="J688" s="160" t="n">
        <v>950.01</v>
      </c>
      <c r="K688" s="160" t="n">
        <v>16506.97</v>
      </c>
      <c r="L688" s="160" t="n">
        <v>5103.26</v>
      </c>
    </row>
    <row r="689">
      <c r="A689" s="176" t="n">
        <v>45566</v>
      </c>
      <c r="B689" s="104" t="inlineStr">
        <is>
          <t>2024/25</t>
        </is>
      </c>
      <c r="C689" s="104" t="inlineStr">
        <is>
          <t>HC-091</t>
        </is>
      </c>
      <c r="D689" s="104" t="inlineStr">
        <is>
          <t>Sud-Est</t>
        </is>
      </c>
      <c r="E689" s="104" t="inlineStr">
        <is>
          <t>Sur place</t>
        </is>
      </c>
      <c r="F689" s="104" t="n">
        <v>31</v>
      </c>
      <c r="G689" s="159" t="n">
        <v>3556</v>
      </c>
      <c r="H689" s="159" t="n">
        <v>8886</v>
      </c>
      <c r="I689" s="160" t="n">
        <v>45646.6</v>
      </c>
      <c r="J689" s="160" t="n">
        <v>1454.78</v>
      </c>
      <c r="K689" s="160" t="n">
        <v>44191.82</v>
      </c>
      <c r="L689" s="160" t="n">
        <v>13195.07</v>
      </c>
    </row>
    <row r="690">
      <c r="A690" s="176" t="n">
        <v>45566</v>
      </c>
      <c r="B690" s="104" t="inlineStr">
        <is>
          <t>2024/25</t>
        </is>
      </c>
      <c r="C690" s="104" t="inlineStr">
        <is>
          <t>HC-091</t>
        </is>
      </c>
      <c r="D690" s="104" t="inlineStr">
        <is>
          <t>Sud-Est</t>
        </is>
      </c>
      <c r="E690" s="104" t="inlineStr">
        <is>
          <t>À emporter</t>
        </is>
      </c>
      <c r="F690" s="104" t="n">
        <v>29</v>
      </c>
      <c r="G690" s="159" t="n">
        <v>2578</v>
      </c>
      <c r="H690" s="159" t="n">
        <v>6556</v>
      </c>
      <c r="I690" s="160" t="n">
        <v>30592.99</v>
      </c>
      <c r="J690" s="160" t="n">
        <v>857.85</v>
      </c>
      <c r="K690" s="160" t="n">
        <v>29735.14</v>
      </c>
      <c r="L690" s="160" t="n">
        <v>8875.629999999999</v>
      </c>
    </row>
    <row r="691">
      <c r="A691" s="176" t="n">
        <v>45566</v>
      </c>
      <c r="B691" s="104" t="inlineStr">
        <is>
          <t>2024/25</t>
        </is>
      </c>
      <c r="C691" s="104" t="inlineStr">
        <is>
          <t>HC-092</t>
        </is>
      </c>
      <c r="D691" s="104" t="inlineStr">
        <is>
          <t>Sud-Ouest</t>
        </is>
      </c>
      <c r="E691" s="104" t="inlineStr">
        <is>
          <t>Drive</t>
        </is>
      </c>
      <c r="F691" s="104" t="n">
        <v>31</v>
      </c>
      <c r="G691" s="159" t="n">
        <v>1119</v>
      </c>
      <c r="H691" s="159" t="n">
        <v>2815</v>
      </c>
      <c r="I691" s="160" t="n">
        <v>15222.63</v>
      </c>
      <c r="J691" s="160" t="n">
        <v>495.03</v>
      </c>
      <c r="K691" s="160" t="n">
        <v>14727.6</v>
      </c>
      <c r="L691" s="160" t="n">
        <v>4365.17</v>
      </c>
    </row>
    <row r="692">
      <c r="A692" s="176" t="n">
        <v>45566</v>
      </c>
      <c r="B692" s="104" t="inlineStr">
        <is>
          <t>2024/25</t>
        </is>
      </c>
      <c r="C692" s="104" t="inlineStr">
        <is>
          <t>HC-092</t>
        </is>
      </c>
      <c r="D692" s="104" t="inlineStr">
        <is>
          <t>Sud-Ouest</t>
        </is>
      </c>
      <c r="E692" s="104" t="inlineStr">
        <is>
          <t>Livraison</t>
        </is>
      </c>
      <c r="F692" s="104" t="n">
        <v>31</v>
      </c>
      <c r="G692" s="159" t="n">
        <v>812</v>
      </c>
      <c r="H692" s="159" t="n">
        <v>2088</v>
      </c>
      <c r="I692" s="160" t="n">
        <v>13236.72</v>
      </c>
      <c r="J692" s="160" t="n">
        <v>767.85</v>
      </c>
      <c r="K692" s="160" t="n">
        <v>12468.87</v>
      </c>
      <c r="L692" s="160" t="n">
        <v>3858.35</v>
      </c>
    </row>
    <row r="693">
      <c r="A693" s="176" t="n">
        <v>45566</v>
      </c>
      <c r="B693" s="104" t="inlineStr">
        <is>
          <t>2024/25</t>
        </is>
      </c>
      <c r="C693" s="104" t="inlineStr">
        <is>
          <t>HC-092</t>
        </is>
      </c>
      <c r="D693" s="104" t="inlineStr">
        <is>
          <t>Sud-Ouest</t>
        </is>
      </c>
      <c r="E693" s="104" t="inlineStr">
        <is>
          <t>Sur place</t>
        </is>
      </c>
      <c r="F693" s="104" t="n">
        <v>31</v>
      </c>
      <c r="G693" s="159" t="n">
        <v>2874</v>
      </c>
      <c r="H693" s="159" t="n">
        <v>7445</v>
      </c>
      <c r="I693" s="160" t="n">
        <v>37627.09</v>
      </c>
      <c r="J693" s="160" t="n">
        <v>1323.11</v>
      </c>
      <c r="K693" s="160" t="n">
        <v>36303.98</v>
      </c>
      <c r="L693" s="160" t="n">
        <v>10821.61</v>
      </c>
    </row>
    <row r="694">
      <c r="A694" s="176" t="n">
        <v>45566</v>
      </c>
      <c r="B694" s="104" t="inlineStr">
        <is>
          <t>2024/25</t>
        </is>
      </c>
      <c r="C694" s="104" t="inlineStr">
        <is>
          <t>HC-092</t>
        </is>
      </c>
      <c r="D694" s="104" t="inlineStr">
        <is>
          <t>Sud-Ouest</t>
        </is>
      </c>
      <c r="E694" s="104" t="inlineStr">
        <is>
          <t>À emporter</t>
        </is>
      </c>
      <c r="F694" s="104" t="n">
        <v>29</v>
      </c>
      <c r="G694" s="159" t="n">
        <v>1978</v>
      </c>
      <c r="H694" s="159" t="n">
        <v>4950</v>
      </c>
      <c r="I694" s="160" t="n">
        <v>23117.5</v>
      </c>
      <c r="J694" s="160" t="n">
        <v>702.14</v>
      </c>
      <c r="K694" s="160" t="n">
        <v>22415.36</v>
      </c>
      <c r="L694" s="160" t="n">
        <v>6716.27</v>
      </c>
    </row>
    <row r="695">
      <c r="A695" s="176" t="n">
        <v>45566</v>
      </c>
      <c r="B695" s="104" t="inlineStr">
        <is>
          <t>2024/25</t>
        </is>
      </c>
      <c r="C695" s="104" t="inlineStr">
        <is>
          <t>HC-093</t>
        </is>
      </c>
      <c r="D695" s="104" t="inlineStr">
        <is>
          <t>Île-de-France</t>
        </is>
      </c>
      <c r="E695" s="104" t="inlineStr">
        <is>
          <t>Drive</t>
        </is>
      </c>
      <c r="F695" s="104" t="n">
        <v>30</v>
      </c>
      <c r="G695" s="159" t="n">
        <v>2060</v>
      </c>
      <c r="H695" s="159" t="n">
        <v>5267</v>
      </c>
      <c r="I695" s="160" t="n">
        <v>28269.07</v>
      </c>
      <c r="J695" s="160" t="n">
        <v>898.8</v>
      </c>
      <c r="K695" s="160" t="n">
        <v>27370.27</v>
      </c>
      <c r="L695" s="160" t="n">
        <v>8090.39</v>
      </c>
    </row>
    <row r="696">
      <c r="A696" s="176" t="n">
        <v>45566</v>
      </c>
      <c r="B696" s="104" t="inlineStr">
        <is>
          <t>2024/25</t>
        </is>
      </c>
      <c r="C696" s="104" t="inlineStr">
        <is>
          <t>HC-093</t>
        </is>
      </c>
      <c r="D696" s="104" t="inlineStr">
        <is>
          <t>Île-de-France</t>
        </is>
      </c>
      <c r="E696" s="104" t="inlineStr">
        <is>
          <t>Livraison</t>
        </is>
      </c>
      <c r="F696" s="104" t="n">
        <v>31</v>
      </c>
      <c r="G696" s="159" t="n">
        <v>1632</v>
      </c>
      <c r="H696" s="159" t="n">
        <v>4146</v>
      </c>
      <c r="I696" s="160" t="n">
        <v>26100.91</v>
      </c>
      <c r="J696" s="160" t="n">
        <v>1507.45</v>
      </c>
      <c r="K696" s="160" t="n">
        <v>24593.46</v>
      </c>
      <c r="L696" s="160" t="n">
        <v>7539.75</v>
      </c>
    </row>
    <row r="697">
      <c r="A697" s="176" t="n">
        <v>45566</v>
      </c>
      <c r="B697" s="104" t="inlineStr">
        <is>
          <t>2024/25</t>
        </is>
      </c>
      <c r="C697" s="104" t="inlineStr">
        <is>
          <t>HC-093</t>
        </is>
      </c>
      <c r="D697" s="104" t="inlineStr">
        <is>
          <t>Île-de-France</t>
        </is>
      </c>
      <c r="E697" s="104" t="inlineStr">
        <is>
          <t>Sur place</t>
        </is>
      </c>
      <c r="F697" s="104" t="n">
        <v>30</v>
      </c>
      <c r="G697" s="159" t="n">
        <v>5195</v>
      </c>
      <c r="H697" s="159" t="n">
        <v>13346</v>
      </c>
      <c r="I697" s="160" t="n">
        <v>67240.72</v>
      </c>
      <c r="J697" s="160" t="n">
        <v>2168.88</v>
      </c>
      <c r="K697" s="160" t="n">
        <v>65071.84</v>
      </c>
      <c r="L697" s="160" t="n">
        <v>19230.21</v>
      </c>
    </row>
    <row r="698">
      <c r="A698" s="176" t="n">
        <v>45566</v>
      </c>
      <c r="B698" s="104" t="inlineStr">
        <is>
          <t>2024/25</t>
        </is>
      </c>
      <c r="C698" s="104" t="inlineStr">
        <is>
          <t>HC-093</t>
        </is>
      </c>
      <c r="D698" s="104" t="inlineStr">
        <is>
          <t>Île-de-France</t>
        </is>
      </c>
      <c r="E698" s="104" t="inlineStr">
        <is>
          <t>À emporter</t>
        </is>
      </c>
      <c r="F698" s="104" t="n">
        <v>31</v>
      </c>
      <c r="G698" s="159" t="n">
        <v>4155</v>
      </c>
      <c r="H698" s="159" t="n">
        <v>10651</v>
      </c>
      <c r="I698" s="160" t="n">
        <v>49527.98</v>
      </c>
      <c r="J698" s="160" t="n">
        <v>1521.77</v>
      </c>
      <c r="K698" s="160" t="n">
        <v>48006.21</v>
      </c>
      <c r="L698" s="160" t="n">
        <v>14352.05</v>
      </c>
    </row>
    <row r="699">
      <c r="A699" s="176" t="n">
        <v>45566</v>
      </c>
      <c r="B699" s="104" t="inlineStr">
        <is>
          <t>2024/25</t>
        </is>
      </c>
      <c r="C699" s="104" t="inlineStr">
        <is>
          <t>HC-094</t>
        </is>
      </c>
      <c r="D699" s="104" t="inlineStr">
        <is>
          <t>Nord-Ouest</t>
        </is>
      </c>
      <c r="E699" s="104" t="inlineStr">
        <is>
          <t>Drive</t>
        </is>
      </c>
      <c r="F699" s="104" t="n">
        <v>31</v>
      </c>
      <c r="G699" s="159" t="n">
        <v>903</v>
      </c>
      <c r="H699" s="159" t="n">
        <v>2295</v>
      </c>
      <c r="I699" s="160" t="n">
        <v>12371.77</v>
      </c>
      <c r="J699" s="160" t="n">
        <v>398.92</v>
      </c>
      <c r="K699" s="160" t="n">
        <v>11972.85</v>
      </c>
      <c r="L699" s="160" t="n">
        <v>3587.12</v>
      </c>
    </row>
    <row r="700">
      <c r="A700" s="176" t="n">
        <v>45566</v>
      </c>
      <c r="B700" s="104" t="inlineStr">
        <is>
          <t>2024/25</t>
        </is>
      </c>
      <c r="C700" s="104" t="inlineStr">
        <is>
          <t>HC-094</t>
        </is>
      </c>
      <c r="D700" s="104" t="inlineStr">
        <is>
          <t>Nord-Ouest</t>
        </is>
      </c>
      <c r="E700" s="104" t="inlineStr">
        <is>
          <t>Livraison</t>
        </is>
      </c>
      <c r="F700" s="104" t="n">
        <v>29</v>
      </c>
      <c r="G700" s="159" t="n">
        <v>572</v>
      </c>
      <c r="H700" s="159" t="n">
        <v>1463</v>
      </c>
      <c r="I700" s="160" t="n">
        <v>9453.02</v>
      </c>
      <c r="J700" s="160" t="n">
        <v>560.76</v>
      </c>
      <c r="K700" s="160" t="n">
        <v>8892.26</v>
      </c>
      <c r="L700" s="160" t="n">
        <v>2758.63</v>
      </c>
    </row>
    <row r="701">
      <c r="A701" s="176" t="n">
        <v>45566</v>
      </c>
      <c r="B701" s="104" t="inlineStr">
        <is>
          <t>2024/25</t>
        </is>
      </c>
      <c r="C701" s="104" t="inlineStr">
        <is>
          <t>HC-094</t>
        </is>
      </c>
      <c r="D701" s="104" t="inlineStr">
        <is>
          <t>Nord-Ouest</t>
        </is>
      </c>
      <c r="E701" s="104" t="inlineStr">
        <is>
          <t>Sur place</t>
        </is>
      </c>
      <c r="F701" s="104" t="n">
        <v>31</v>
      </c>
      <c r="G701" s="159" t="n">
        <v>2359</v>
      </c>
      <c r="H701" s="159" t="n">
        <v>6003</v>
      </c>
      <c r="I701" s="160" t="n">
        <v>30269.97</v>
      </c>
      <c r="J701" s="160" t="n">
        <v>900.25</v>
      </c>
      <c r="K701" s="160" t="n">
        <v>29369.72</v>
      </c>
      <c r="L701" s="160" t="n">
        <v>8744.66</v>
      </c>
    </row>
    <row r="702">
      <c r="A702" s="176" t="n">
        <v>45566</v>
      </c>
      <c r="B702" s="104" t="inlineStr">
        <is>
          <t>2024/25</t>
        </is>
      </c>
      <c r="C702" s="104" t="inlineStr">
        <is>
          <t>HC-094</t>
        </is>
      </c>
      <c r="D702" s="104" t="inlineStr">
        <is>
          <t>Nord-Ouest</t>
        </is>
      </c>
      <c r="E702" s="104" t="inlineStr">
        <is>
          <t>À emporter</t>
        </is>
      </c>
      <c r="F702" s="104" t="n">
        <v>31</v>
      </c>
      <c r="G702" s="159" t="n">
        <v>1754</v>
      </c>
      <c r="H702" s="159" t="n">
        <v>4388</v>
      </c>
      <c r="I702" s="160" t="n">
        <v>20607.59</v>
      </c>
      <c r="J702" s="160" t="n">
        <v>598.24</v>
      </c>
      <c r="K702" s="160" t="n">
        <v>20009.35</v>
      </c>
      <c r="L702" s="160" t="n">
        <v>5936.08</v>
      </c>
    </row>
    <row r="703">
      <c r="A703" s="176" t="n">
        <v>45566</v>
      </c>
      <c r="B703" s="104" t="inlineStr">
        <is>
          <t>2024/25</t>
        </is>
      </c>
      <c r="C703" s="104" t="inlineStr">
        <is>
          <t>HC-096</t>
        </is>
      </c>
      <c r="D703" s="104" t="inlineStr">
        <is>
          <t>Sud-Ouest</t>
        </is>
      </c>
      <c r="E703" s="104" t="inlineStr">
        <is>
          <t>Drive</t>
        </is>
      </c>
      <c r="F703" s="104" t="n">
        <v>30</v>
      </c>
      <c r="G703" s="159" t="n">
        <v>1036</v>
      </c>
      <c r="H703" s="159" t="n">
        <v>2702</v>
      </c>
      <c r="I703" s="160" t="n">
        <v>14143.23</v>
      </c>
      <c r="J703" s="160" t="n">
        <v>422.28</v>
      </c>
      <c r="K703" s="160" t="n">
        <v>13720.95</v>
      </c>
      <c r="L703" s="160" t="n">
        <v>4086.9</v>
      </c>
    </row>
    <row r="704">
      <c r="A704" s="176" t="n">
        <v>45566</v>
      </c>
      <c r="B704" s="104" t="inlineStr">
        <is>
          <t>2024/25</t>
        </is>
      </c>
      <c r="C704" s="104" t="inlineStr">
        <is>
          <t>HC-096</t>
        </is>
      </c>
      <c r="D704" s="104" t="inlineStr">
        <is>
          <t>Sud-Ouest</t>
        </is>
      </c>
      <c r="E704" s="104" t="inlineStr">
        <is>
          <t>Livraison</t>
        </is>
      </c>
      <c r="F704" s="104" t="n">
        <v>31</v>
      </c>
      <c r="G704" s="159" t="n">
        <v>753</v>
      </c>
      <c r="H704" s="159" t="n">
        <v>1912</v>
      </c>
      <c r="I704" s="160" t="n">
        <v>12331.18</v>
      </c>
      <c r="J704" s="160" t="n">
        <v>777.16</v>
      </c>
      <c r="K704" s="160" t="n">
        <v>11554.02</v>
      </c>
      <c r="L704" s="160" t="n">
        <v>3591.52</v>
      </c>
    </row>
    <row r="705">
      <c r="A705" s="176" t="n">
        <v>45566</v>
      </c>
      <c r="B705" s="104" t="inlineStr">
        <is>
          <t>2024/25</t>
        </is>
      </c>
      <c r="C705" s="104" t="inlineStr">
        <is>
          <t>HC-096</t>
        </is>
      </c>
      <c r="D705" s="104" t="inlineStr">
        <is>
          <t>Sud-Ouest</t>
        </is>
      </c>
      <c r="E705" s="104" t="inlineStr">
        <is>
          <t>Sur place</t>
        </is>
      </c>
      <c r="F705" s="104" t="n">
        <v>31</v>
      </c>
      <c r="G705" s="159" t="n">
        <v>2731</v>
      </c>
      <c r="H705" s="159" t="n">
        <v>7113</v>
      </c>
      <c r="I705" s="160" t="n">
        <v>34704.59</v>
      </c>
      <c r="J705" s="160" t="n">
        <v>1045.66</v>
      </c>
      <c r="K705" s="160" t="n">
        <v>33658.93</v>
      </c>
      <c r="L705" s="160" t="n">
        <v>9993.870000000001</v>
      </c>
    </row>
    <row r="706">
      <c r="A706" s="176" t="n">
        <v>45566</v>
      </c>
      <c r="B706" s="104" t="inlineStr">
        <is>
          <t>2024/25</t>
        </is>
      </c>
      <c r="C706" s="104" t="inlineStr">
        <is>
          <t>HC-096</t>
        </is>
      </c>
      <c r="D706" s="104" t="inlineStr">
        <is>
          <t>Sud-Ouest</t>
        </is>
      </c>
      <c r="E706" s="104" t="inlineStr">
        <is>
          <t>À emporter</t>
        </is>
      </c>
      <c r="F706" s="104" t="n">
        <v>31</v>
      </c>
      <c r="G706" s="159" t="n">
        <v>2067</v>
      </c>
      <c r="H706" s="159" t="n">
        <v>5290</v>
      </c>
      <c r="I706" s="160" t="n">
        <v>24468.69</v>
      </c>
      <c r="J706" s="160" t="n">
        <v>781.64</v>
      </c>
      <c r="K706" s="160" t="n">
        <v>23687.05</v>
      </c>
      <c r="L706" s="160" t="n">
        <v>7043.99</v>
      </c>
    </row>
    <row r="707">
      <c r="A707" s="176" t="n">
        <v>45566</v>
      </c>
      <c r="B707" s="104" t="inlineStr">
        <is>
          <t>2024/25</t>
        </is>
      </c>
      <c r="C707" s="104" t="inlineStr">
        <is>
          <t>HC-097</t>
        </is>
      </c>
      <c r="D707" s="104" t="inlineStr">
        <is>
          <t>Île-de-France</t>
        </is>
      </c>
      <c r="E707" s="104" t="inlineStr">
        <is>
          <t>Drive</t>
        </is>
      </c>
      <c r="F707" s="104" t="n">
        <v>31</v>
      </c>
      <c r="G707" s="159" t="n">
        <v>960</v>
      </c>
      <c r="H707" s="159" t="n">
        <v>2419</v>
      </c>
      <c r="I707" s="160" t="n">
        <v>13102.63</v>
      </c>
      <c r="J707" s="160" t="n">
        <v>379.94</v>
      </c>
      <c r="K707" s="160" t="n">
        <v>12722.69</v>
      </c>
      <c r="L707" s="160" t="n">
        <v>3778.67</v>
      </c>
    </row>
    <row r="708">
      <c r="A708" s="176" t="n">
        <v>45566</v>
      </c>
      <c r="B708" s="104" t="inlineStr">
        <is>
          <t>2024/25</t>
        </is>
      </c>
      <c r="C708" s="104" t="inlineStr">
        <is>
          <t>HC-097</t>
        </is>
      </c>
      <c r="D708" s="104" t="inlineStr">
        <is>
          <t>Île-de-France</t>
        </is>
      </c>
      <c r="E708" s="104" t="inlineStr">
        <is>
          <t>Livraison</t>
        </is>
      </c>
      <c r="F708" s="104" t="n">
        <v>31</v>
      </c>
      <c r="G708" s="159" t="n">
        <v>654</v>
      </c>
      <c r="H708" s="159" t="n">
        <v>1644</v>
      </c>
      <c r="I708" s="160" t="n">
        <v>10872.71</v>
      </c>
      <c r="J708" s="160" t="n">
        <v>632.79</v>
      </c>
      <c r="K708" s="160" t="n">
        <v>10239.92</v>
      </c>
      <c r="L708" s="160" t="n">
        <v>3158.5</v>
      </c>
    </row>
    <row r="709">
      <c r="A709" s="176" t="n">
        <v>45566</v>
      </c>
      <c r="B709" s="104" t="inlineStr">
        <is>
          <t>2024/25</t>
        </is>
      </c>
      <c r="C709" s="104" t="inlineStr">
        <is>
          <t>HC-097</t>
        </is>
      </c>
      <c r="D709" s="104" t="inlineStr">
        <is>
          <t>Île-de-France</t>
        </is>
      </c>
      <c r="E709" s="104" t="inlineStr">
        <is>
          <t>Sur place</t>
        </is>
      </c>
      <c r="F709" s="104" t="n">
        <v>31</v>
      </c>
      <c r="G709" s="159" t="n">
        <v>2446</v>
      </c>
      <c r="H709" s="159" t="n">
        <v>6158</v>
      </c>
      <c r="I709" s="160" t="n">
        <v>31740.51</v>
      </c>
      <c r="J709" s="160" t="n">
        <v>1013.4</v>
      </c>
      <c r="K709" s="160" t="n">
        <v>30727.11</v>
      </c>
      <c r="L709" s="160" t="n">
        <v>9161.27</v>
      </c>
    </row>
    <row r="710">
      <c r="A710" s="176" t="n">
        <v>45566</v>
      </c>
      <c r="B710" s="104" t="inlineStr">
        <is>
          <t>2024/25</t>
        </is>
      </c>
      <c r="C710" s="104" t="inlineStr">
        <is>
          <t>HC-097</t>
        </is>
      </c>
      <c r="D710" s="104" t="inlineStr">
        <is>
          <t>Île-de-France</t>
        </is>
      </c>
      <c r="E710" s="104" t="inlineStr">
        <is>
          <t>À emporter</t>
        </is>
      </c>
      <c r="F710" s="104" t="n">
        <v>31</v>
      </c>
      <c r="G710" s="159" t="n">
        <v>1853</v>
      </c>
      <c r="H710" s="159" t="n">
        <v>4772</v>
      </c>
      <c r="I710" s="160" t="n">
        <v>21858.11</v>
      </c>
      <c r="J710" s="160" t="n">
        <v>658.46</v>
      </c>
      <c r="K710" s="160" t="n">
        <v>21199.65</v>
      </c>
      <c r="L710" s="160" t="n">
        <v>6352.83</v>
      </c>
    </row>
    <row r="711">
      <c r="A711" s="176" t="n">
        <v>45566</v>
      </c>
      <c r="B711" s="104" t="inlineStr">
        <is>
          <t>2024/25</t>
        </is>
      </c>
      <c r="C711" s="104" t="inlineStr">
        <is>
          <t>HC-098</t>
        </is>
      </c>
      <c r="D711" s="104" t="inlineStr">
        <is>
          <t>Nord-Ouest</t>
        </is>
      </c>
      <c r="E711" s="104" t="inlineStr">
        <is>
          <t>Livraison</t>
        </is>
      </c>
      <c r="F711" s="104" t="n">
        <v>31</v>
      </c>
      <c r="G711" s="159" t="n">
        <v>1028</v>
      </c>
      <c r="H711" s="159" t="n">
        <v>2594</v>
      </c>
      <c r="I711" s="160" t="n">
        <v>16928.02</v>
      </c>
      <c r="J711" s="160" t="n">
        <v>1009.66</v>
      </c>
      <c r="K711" s="160" t="n">
        <v>15918.36</v>
      </c>
      <c r="L711" s="160" t="n">
        <v>4938.79</v>
      </c>
    </row>
    <row r="712">
      <c r="A712" s="176" t="n">
        <v>45566</v>
      </c>
      <c r="B712" s="104" t="inlineStr">
        <is>
          <t>2024/25</t>
        </is>
      </c>
      <c r="C712" s="104" t="inlineStr">
        <is>
          <t>HC-098</t>
        </is>
      </c>
      <c r="D712" s="104" t="inlineStr">
        <is>
          <t>Nord-Ouest</t>
        </is>
      </c>
      <c r="E712" s="104" t="inlineStr">
        <is>
          <t>Sur place</t>
        </is>
      </c>
      <c r="F712" s="104" t="n">
        <v>31</v>
      </c>
      <c r="G712" s="159" t="n">
        <v>3960</v>
      </c>
      <c r="H712" s="159" t="n">
        <v>10187</v>
      </c>
      <c r="I712" s="160" t="n">
        <v>51051.47</v>
      </c>
      <c r="J712" s="160" t="n">
        <v>1516.32</v>
      </c>
      <c r="K712" s="160" t="n">
        <v>49535.15</v>
      </c>
      <c r="L712" s="160" t="n">
        <v>14653.77</v>
      </c>
    </row>
    <row r="713">
      <c r="A713" s="176" t="n">
        <v>45566</v>
      </c>
      <c r="B713" s="104" t="inlineStr">
        <is>
          <t>2024/25</t>
        </is>
      </c>
      <c r="C713" s="104" t="inlineStr">
        <is>
          <t>HC-098</t>
        </is>
      </c>
      <c r="D713" s="104" t="inlineStr">
        <is>
          <t>Nord-Ouest</t>
        </is>
      </c>
      <c r="E713" s="104" t="inlineStr">
        <is>
          <t>À emporter</t>
        </is>
      </c>
      <c r="F713" s="104" t="n">
        <v>31</v>
      </c>
      <c r="G713" s="159" t="n">
        <v>2899</v>
      </c>
      <c r="H713" s="159" t="n">
        <v>7555</v>
      </c>
      <c r="I713" s="160" t="n">
        <v>34170.96</v>
      </c>
      <c r="J713" s="160" t="n">
        <v>836.29</v>
      </c>
      <c r="K713" s="160" t="n">
        <v>33334.67</v>
      </c>
      <c r="L713" s="160" t="n">
        <v>10008.87</v>
      </c>
    </row>
    <row r="714">
      <c r="A714" s="176" t="n">
        <v>45566</v>
      </c>
      <c r="B714" s="104" t="inlineStr">
        <is>
          <t>2024/25</t>
        </is>
      </c>
      <c r="C714" s="104" t="inlineStr">
        <is>
          <t>HC-099</t>
        </is>
      </c>
      <c r="D714" s="104" t="inlineStr">
        <is>
          <t>Sud-Est</t>
        </is>
      </c>
      <c r="E714" s="104" t="inlineStr">
        <is>
          <t>Livraison</t>
        </is>
      </c>
      <c r="F714" s="104" t="n">
        <v>31</v>
      </c>
      <c r="G714" s="159" t="n">
        <v>1224</v>
      </c>
      <c r="H714" s="159" t="n">
        <v>3152</v>
      </c>
      <c r="I714" s="160" t="n">
        <v>20057.91</v>
      </c>
      <c r="J714" s="160" t="n">
        <v>1257.04</v>
      </c>
      <c r="K714" s="160" t="n">
        <v>18800.87</v>
      </c>
      <c r="L714" s="160" t="n">
        <v>6028.89</v>
      </c>
    </row>
    <row r="715">
      <c r="A715" s="176" t="n">
        <v>45566</v>
      </c>
      <c r="B715" s="104" t="inlineStr">
        <is>
          <t>2024/25</t>
        </is>
      </c>
      <c r="C715" s="104" t="inlineStr">
        <is>
          <t>HC-099</t>
        </is>
      </c>
      <c r="D715" s="104" t="inlineStr">
        <is>
          <t>Sud-Est</t>
        </is>
      </c>
      <c r="E715" s="104" t="inlineStr">
        <is>
          <t>Sur place</t>
        </is>
      </c>
      <c r="F715" s="104" t="n">
        <v>31</v>
      </c>
      <c r="G715" s="159" t="n">
        <v>4681</v>
      </c>
      <c r="H715" s="159" t="n">
        <v>11701</v>
      </c>
      <c r="I715" s="160" t="n">
        <v>60819.08</v>
      </c>
      <c r="J715" s="160" t="n">
        <v>1663.01</v>
      </c>
      <c r="K715" s="160" t="n">
        <v>59156.07</v>
      </c>
      <c r="L715" s="160" t="n">
        <v>17974.8</v>
      </c>
    </row>
    <row r="716">
      <c r="A716" s="176" t="n">
        <v>45566</v>
      </c>
      <c r="B716" s="104" t="inlineStr">
        <is>
          <t>2024/25</t>
        </is>
      </c>
      <c r="C716" s="104" t="inlineStr">
        <is>
          <t>HC-099</t>
        </is>
      </c>
      <c r="D716" s="104" t="inlineStr">
        <is>
          <t>Sud-Est</t>
        </is>
      </c>
      <c r="E716" s="104" t="inlineStr">
        <is>
          <t>À emporter</t>
        </is>
      </c>
      <c r="F716" s="104" t="n">
        <v>30</v>
      </c>
      <c r="G716" s="159" t="n">
        <v>3256</v>
      </c>
      <c r="H716" s="159" t="n">
        <v>8244</v>
      </c>
      <c r="I716" s="160" t="n">
        <v>38082.66</v>
      </c>
      <c r="J716" s="160" t="n">
        <v>1242.03</v>
      </c>
      <c r="K716" s="160" t="n">
        <v>36840.63</v>
      </c>
      <c r="L716" s="160" t="n">
        <v>11194.54</v>
      </c>
    </row>
    <row r="717">
      <c r="A717" s="176" t="n">
        <v>45566</v>
      </c>
      <c r="B717" s="104" t="inlineStr">
        <is>
          <t>2024/25</t>
        </is>
      </c>
      <c r="C717" s="104" t="inlineStr">
        <is>
          <t>HC-100</t>
        </is>
      </c>
      <c r="D717" s="104" t="inlineStr">
        <is>
          <t>Sud-Ouest</t>
        </is>
      </c>
      <c r="E717" s="104" t="inlineStr">
        <is>
          <t>Livraison</t>
        </is>
      </c>
      <c r="F717" s="104" t="n">
        <v>30</v>
      </c>
      <c r="G717" s="159" t="n">
        <v>840</v>
      </c>
      <c r="H717" s="159" t="n">
        <v>2134</v>
      </c>
      <c r="I717" s="160" t="n">
        <v>13593.49</v>
      </c>
      <c r="J717" s="160" t="n">
        <v>776.5700000000001</v>
      </c>
      <c r="K717" s="160" t="n">
        <v>12816.92</v>
      </c>
      <c r="L717" s="160" t="n">
        <v>3937.6</v>
      </c>
    </row>
    <row r="718">
      <c r="A718" s="176" t="n">
        <v>45566</v>
      </c>
      <c r="B718" s="104" t="inlineStr">
        <is>
          <t>2024/25</t>
        </is>
      </c>
      <c r="C718" s="104" t="inlineStr">
        <is>
          <t>HC-100</t>
        </is>
      </c>
      <c r="D718" s="104" t="inlineStr">
        <is>
          <t>Sud-Ouest</t>
        </is>
      </c>
      <c r="E718" s="104" t="inlineStr">
        <is>
          <t>Sur place</t>
        </is>
      </c>
      <c r="F718" s="104" t="n">
        <v>30</v>
      </c>
      <c r="G718" s="159" t="n">
        <v>2824</v>
      </c>
      <c r="H718" s="159" t="n">
        <v>7223</v>
      </c>
      <c r="I718" s="160" t="n">
        <v>36299.63</v>
      </c>
      <c r="J718" s="160" t="n">
        <v>1046.62</v>
      </c>
      <c r="K718" s="160" t="n">
        <v>35253.01</v>
      </c>
      <c r="L718" s="160" t="n">
        <v>10481.09</v>
      </c>
    </row>
    <row r="719">
      <c r="A719" s="176" t="n">
        <v>45566</v>
      </c>
      <c r="B719" s="104" t="inlineStr">
        <is>
          <t>2024/25</t>
        </is>
      </c>
      <c r="C719" s="104" t="inlineStr">
        <is>
          <t>HC-100</t>
        </is>
      </c>
      <c r="D719" s="104" t="inlineStr">
        <is>
          <t>Sud-Ouest</t>
        </is>
      </c>
      <c r="E719" s="104" t="inlineStr">
        <is>
          <t>À emporter</t>
        </is>
      </c>
      <c r="F719" s="104" t="n">
        <v>31</v>
      </c>
      <c r="G719" s="159" t="n">
        <v>2216</v>
      </c>
      <c r="H719" s="159" t="n">
        <v>5614</v>
      </c>
      <c r="I719" s="160" t="n">
        <v>26514.07</v>
      </c>
      <c r="J719" s="160" t="n">
        <v>725.71</v>
      </c>
      <c r="K719" s="160" t="n">
        <v>25788.36</v>
      </c>
      <c r="L719" s="160" t="n">
        <v>7652.12</v>
      </c>
    </row>
    <row r="720">
      <c r="A720" s="176" t="n">
        <v>45566</v>
      </c>
      <c r="B720" s="104" t="inlineStr">
        <is>
          <t>2024/25</t>
        </is>
      </c>
      <c r="C720" s="104" t="inlineStr">
        <is>
          <t>HC-101</t>
        </is>
      </c>
      <c r="D720" s="104" t="inlineStr">
        <is>
          <t>Île-de-France</t>
        </is>
      </c>
      <c r="E720" s="104" t="inlineStr">
        <is>
          <t>Drive</t>
        </is>
      </c>
      <c r="F720" s="104" t="n">
        <v>30</v>
      </c>
      <c r="G720" s="159" t="n">
        <v>1270</v>
      </c>
      <c r="H720" s="159" t="n">
        <v>3136</v>
      </c>
      <c r="I720" s="160" t="n">
        <v>17385.96</v>
      </c>
      <c r="J720" s="160" t="n">
        <v>559.38</v>
      </c>
      <c r="K720" s="160" t="n">
        <v>16826.58</v>
      </c>
      <c r="L720" s="160" t="n">
        <v>5019.31</v>
      </c>
    </row>
    <row r="721">
      <c r="A721" s="176" t="n">
        <v>45566</v>
      </c>
      <c r="B721" s="104" t="inlineStr">
        <is>
          <t>2024/25</t>
        </is>
      </c>
      <c r="C721" s="104" t="inlineStr">
        <is>
          <t>HC-101</t>
        </is>
      </c>
      <c r="D721" s="104" t="inlineStr">
        <is>
          <t>Île-de-France</t>
        </is>
      </c>
      <c r="E721" s="104" t="inlineStr">
        <is>
          <t>Livraison</t>
        </is>
      </c>
      <c r="F721" s="104" t="n">
        <v>31</v>
      </c>
      <c r="G721" s="159" t="n">
        <v>1075</v>
      </c>
      <c r="H721" s="159" t="n">
        <v>2762</v>
      </c>
      <c r="I721" s="160" t="n">
        <v>17052.86</v>
      </c>
      <c r="J721" s="160" t="n">
        <v>903.61</v>
      </c>
      <c r="K721" s="160" t="n">
        <v>16149.25</v>
      </c>
      <c r="L721" s="160" t="n">
        <v>5012.29</v>
      </c>
    </row>
    <row r="722">
      <c r="A722" s="176" t="n">
        <v>45566</v>
      </c>
      <c r="B722" s="104" t="inlineStr">
        <is>
          <t>2024/25</t>
        </is>
      </c>
      <c r="C722" s="104" t="inlineStr">
        <is>
          <t>HC-101</t>
        </is>
      </c>
      <c r="D722" s="104" t="inlineStr">
        <is>
          <t>Île-de-France</t>
        </is>
      </c>
      <c r="E722" s="104" t="inlineStr">
        <is>
          <t>Sur place</t>
        </is>
      </c>
      <c r="F722" s="104" t="n">
        <v>30</v>
      </c>
      <c r="G722" s="159" t="n">
        <v>3227</v>
      </c>
      <c r="H722" s="159" t="n">
        <v>8487</v>
      </c>
      <c r="I722" s="160" t="n">
        <v>41391.08</v>
      </c>
      <c r="J722" s="160" t="n">
        <v>1258.09</v>
      </c>
      <c r="K722" s="160" t="n">
        <v>40132.99</v>
      </c>
      <c r="L722" s="160" t="n">
        <v>11989.49</v>
      </c>
    </row>
    <row r="723">
      <c r="A723" s="176" t="n">
        <v>45566</v>
      </c>
      <c r="B723" s="104" t="inlineStr">
        <is>
          <t>2024/25</t>
        </is>
      </c>
      <c r="C723" s="104" t="inlineStr">
        <is>
          <t>HC-101</t>
        </is>
      </c>
      <c r="D723" s="104" t="inlineStr">
        <is>
          <t>Île-de-France</t>
        </is>
      </c>
      <c r="E723" s="104" t="inlineStr">
        <is>
          <t>À emporter</t>
        </is>
      </c>
      <c r="F723" s="104" t="n">
        <v>31</v>
      </c>
      <c r="G723" s="159" t="n">
        <v>2584</v>
      </c>
      <c r="H723" s="159" t="n">
        <v>6556</v>
      </c>
      <c r="I723" s="160" t="n">
        <v>30734.15</v>
      </c>
      <c r="J723" s="160" t="n">
        <v>877.7</v>
      </c>
      <c r="K723" s="160" t="n">
        <v>29856.45</v>
      </c>
      <c r="L723" s="160" t="n">
        <v>8898.549999999999</v>
      </c>
    </row>
    <row r="724">
      <c r="A724" s="176" t="n">
        <v>45566</v>
      </c>
      <c r="B724" s="104" t="inlineStr">
        <is>
          <t>2024/25</t>
        </is>
      </c>
      <c r="C724" s="104" t="inlineStr">
        <is>
          <t>HC-102</t>
        </is>
      </c>
      <c r="D724" s="104" t="inlineStr">
        <is>
          <t>Nord-Ouest</t>
        </is>
      </c>
      <c r="E724" s="104" t="inlineStr">
        <is>
          <t>Livraison</t>
        </is>
      </c>
      <c r="F724" s="104" t="n">
        <v>31</v>
      </c>
      <c r="G724" s="159" t="n">
        <v>1009</v>
      </c>
      <c r="H724" s="159" t="n">
        <v>2481</v>
      </c>
      <c r="I724" s="160" t="n">
        <v>16747.21</v>
      </c>
      <c r="J724" s="160" t="n">
        <v>940.42</v>
      </c>
      <c r="K724" s="160" t="n">
        <v>15806.79</v>
      </c>
      <c r="L724" s="160" t="n">
        <v>4892.45</v>
      </c>
    </row>
    <row r="725">
      <c r="A725" s="176" t="n">
        <v>45566</v>
      </c>
      <c r="B725" s="104" t="inlineStr">
        <is>
          <t>2024/25</t>
        </is>
      </c>
      <c r="C725" s="104" t="inlineStr">
        <is>
          <t>HC-102</t>
        </is>
      </c>
      <c r="D725" s="104" t="inlineStr">
        <is>
          <t>Nord-Ouest</t>
        </is>
      </c>
      <c r="E725" s="104" t="inlineStr">
        <is>
          <t>Sur place</t>
        </is>
      </c>
      <c r="F725" s="104" t="n">
        <v>30</v>
      </c>
      <c r="G725" s="159" t="n">
        <v>3833</v>
      </c>
      <c r="H725" s="159" t="n">
        <v>9987</v>
      </c>
      <c r="I725" s="160" t="n">
        <v>49376.09</v>
      </c>
      <c r="J725" s="160" t="n">
        <v>1362.26</v>
      </c>
      <c r="K725" s="160" t="n">
        <v>48013.83</v>
      </c>
      <c r="L725" s="160" t="n">
        <v>14187.51</v>
      </c>
    </row>
    <row r="726">
      <c r="A726" s="176" t="n">
        <v>45566</v>
      </c>
      <c r="B726" s="104" t="inlineStr">
        <is>
          <t>2024/25</t>
        </is>
      </c>
      <c r="C726" s="104" t="inlineStr">
        <is>
          <t>HC-102</t>
        </is>
      </c>
      <c r="D726" s="104" t="inlineStr">
        <is>
          <t>Nord-Ouest</t>
        </is>
      </c>
      <c r="E726" s="104" t="inlineStr">
        <is>
          <t>À emporter</t>
        </is>
      </c>
      <c r="F726" s="104" t="n">
        <v>31</v>
      </c>
      <c r="G726" s="159" t="n">
        <v>2900</v>
      </c>
      <c r="H726" s="159" t="n">
        <v>7171</v>
      </c>
      <c r="I726" s="160" t="n">
        <v>34183.86</v>
      </c>
      <c r="J726" s="160" t="n">
        <v>998.04</v>
      </c>
      <c r="K726" s="160" t="n">
        <v>33185.82</v>
      </c>
      <c r="L726" s="160" t="n">
        <v>9910.959999999999</v>
      </c>
    </row>
    <row r="727">
      <c r="A727" s="176" t="n">
        <v>45566</v>
      </c>
      <c r="B727" s="104" t="inlineStr">
        <is>
          <t>2024/25</t>
        </is>
      </c>
      <c r="C727" s="104" t="inlineStr">
        <is>
          <t>HC-103</t>
        </is>
      </c>
      <c r="D727" s="104" t="inlineStr">
        <is>
          <t>Sud-Est</t>
        </is>
      </c>
      <c r="E727" s="104" t="inlineStr">
        <is>
          <t>Livraison</t>
        </is>
      </c>
      <c r="F727" s="104" t="n">
        <v>31</v>
      </c>
      <c r="G727" s="159" t="n">
        <v>1364</v>
      </c>
      <c r="H727" s="159" t="n">
        <v>3572</v>
      </c>
      <c r="I727" s="160" t="n">
        <v>21499.45</v>
      </c>
      <c r="J727" s="160" t="n">
        <v>1177.6</v>
      </c>
      <c r="K727" s="160" t="n">
        <v>20321.85</v>
      </c>
      <c r="L727" s="160" t="n">
        <v>6224.29</v>
      </c>
    </row>
    <row r="728">
      <c r="A728" s="176" t="n">
        <v>45566</v>
      </c>
      <c r="B728" s="104" t="inlineStr">
        <is>
          <t>2024/25</t>
        </is>
      </c>
      <c r="C728" s="104" t="inlineStr">
        <is>
          <t>HC-103</t>
        </is>
      </c>
      <c r="D728" s="104" t="inlineStr">
        <is>
          <t>Sud-Est</t>
        </is>
      </c>
      <c r="E728" s="104" t="inlineStr">
        <is>
          <t>Sur place</t>
        </is>
      </c>
      <c r="F728" s="104" t="n">
        <v>29</v>
      </c>
      <c r="G728" s="159" t="n">
        <v>4113</v>
      </c>
      <c r="H728" s="159" t="n">
        <v>10928</v>
      </c>
      <c r="I728" s="160" t="n">
        <v>53535.13</v>
      </c>
      <c r="J728" s="160" t="n">
        <v>1586.36</v>
      </c>
      <c r="K728" s="160" t="n">
        <v>51948.77</v>
      </c>
      <c r="L728" s="160" t="n">
        <v>15389.47</v>
      </c>
    </row>
    <row r="729">
      <c r="A729" s="176" t="n">
        <v>45566</v>
      </c>
      <c r="B729" s="104" t="inlineStr">
        <is>
          <t>2024/25</t>
        </is>
      </c>
      <c r="C729" s="104" t="inlineStr">
        <is>
          <t>HC-103</t>
        </is>
      </c>
      <c r="D729" s="104" t="inlineStr">
        <is>
          <t>Sud-Est</t>
        </is>
      </c>
      <c r="E729" s="104" t="inlineStr">
        <is>
          <t>À emporter</t>
        </is>
      </c>
      <c r="F729" s="104" t="n">
        <v>31</v>
      </c>
      <c r="G729" s="159" t="n">
        <v>3228</v>
      </c>
      <c r="H729" s="159" t="n">
        <v>8193</v>
      </c>
      <c r="I729" s="160" t="n">
        <v>38158.24</v>
      </c>
      <c r="J729" s="160" t="n">
        <v>1104.27</v>
      </c>
      <c r="K729" s="160" t="n">
        <v>37053.97</v>
      </c>
      <c r="L729" s="160" t="n">
        <v>11116.02</v>
      </c>
    </row>
    <row r="730">
      <c r="A730" s="176" t="n">
        <v>45566</v>
      </c>
      <c r="B730" s="104" t="inlineStr">
        <is>
          <t>2024/25</t>
        </is>
      </c>
      <c r="C730" s="104" t="inlineStr">
        <is>
          <t>HC-104</t>
        </is>
      </c>
      <c r="D730" s="104" t="inlineStr">
        <is>
          <t>Sud-Ouest</t>
        </is>
      </c>
      <c r="E730" s="104" t="inlineStr">
        <is>
          <t>Livraison</t>
        </is>
      </c>
      <c r="F730" s="104" t="n">
        <v>31</v>
      </c>
      <c r="G730" s="159" t="n">
        <v>967</v>
      </c>
      <c r="H730" s="159" t="n">
        <v>2413</v>
      </c>
      <c r="I730" s="160" t="n">
        <v>16043.13</v>
      </c>
      <c r="J730" s="160" t="n">
        <v>962.74</v>
      </c>
      <c r="K730" s="160" t="n">
        <v>15080.39</v>
      </c>
      <c r="L730" s="160" t="n">
        <v>4684.62</v>
      </c>
    </row>
    <row r="731">
      <c r="A731" s="176" t="n">
        <v>45566</v>
      </c>
      <c r="B731" s="104" t="inlineStr">
        <is>
          <t>2024/25</t>
        </is>
      </c>
      <c r="C731" s="104" t="inlineStr">
        <is>
          <t>HC-104</t>
        </is>
      </c>
      <c r="D731" s="104" t="inlineStr">
        <is>
          <t>Sud-Ouest</t>
        </is>
      </c>
      <c r="E731" s="104" t="inlineStr">
        <is>
          <t>Sur place</t>
        </is>
      </c>
      <c r="F731" s="104" t="n">
        <v>31</v>
      </c>
      <c r="G731" s="159" t="n">
        <v>3850</v>
      </c>
      <c r="H731" s="159" t="n">
        <v>9679</v>
      </c>
      <c r="I731" s="160" t="n">
        <v>49472.71</v>
      </c>
      <c r="J731" s="160" t="n">
        <v>1352.3</v>
      </c>
      <c r="K731" s="160" t="n">
        <v>48120.41</v>
      </c>
      <c r="L731" s="160" t="n">
        <v>14291.41</v>
      </c>
    </row>
    <row r="732">
      <c r="A732" s="176" t="n">
        <v>45566</v>
      </c>
      <c r="B732" s="104" t="inlineStr">
        <is>
          <t>2024/25</t>
        </is>
      </c>
      <c r="C732" s="104" t="inlineStr">
        <is>
          <t>HC-104</t>
        </is>
      </c>
      <c r="D732" s="104" t="inlineStr">
        <is>
          <t>Sud-Ouest</t>
        </is>
      </c>
      <c r="E732" s="104" t="inlineStr">
        <is>
          <t>À emporter</t>
        </is>
      </c>
      <c r="F732" s="104" t="n">
        <v>31</v>
      </c>
      <c r="G732" s="159" t="n">
        <v>2743</v>
      </c>
      <c r="H732" s="159" t="n">
        <v>7024</v>
      </c>
      <c r="I732" s="160" t="n">
        <v>32748.01</v>
      </c>
      <c r="J732" s="160" t="n">
        <v>936.33</v>
      </c>
      <c r="K732" s="160" t="n">
        <v>31811.68</v>
      </c>
      <c r="L732" s="160" t="n">
        <v>9423.85</v>
      </c>
    </row>
    <row r="733">
      <c r="A733" s="176" t="n">
        <v>45566</v>
      </c>
      <c r="B733" s="104" t="inlineStr">
        <is>
          <t>2024/25</t>
        </is>
      </c>
      <c r="C733" s="104" t="inlineStr">
        <is>
          <t>HC-105</t>
        </is>
      </c>
      <c r="D733" s="104" t="inlineStr">
        <is>
          <t>Île-de-France</t>
        </is>
      </c>
      <c r="E733" s="104" t="inlineStr">
        <is>
          <t>Livraison</t>
        </is>
      </c>
      <c r="F733" s="104" t="n">
        <v>31</v>
      </c>
      <c r="G733" s="159" t="n">
        <v>1520</v>
      </c>
      <c r="H733" s="159" t="n">
        <v>3802</v>
      </c>
      <c r="I733" s="160" t="n">
        <v>24941.64</v>
      </c>
      <c r="J733" s="160" t="n">
        <v>1516.05</v>
      </c>
      <c r="K733" s="160" t="n">
        <v>23425.59</v>
      </c>
      <c r="L733" s="160" t="n">
        <v>7257.06</v>
      </c>
    </row>
    <row r="734">
      <c r="A734" s="176" t="n">
        <v>45566</v>
      </c>
      <c r="B734" s="104" t="inlineStr">
        <is>
          <t>2024/25</t>
        </is>
      </c>
      <c r="C734" s="104" t="inlineStr">
        <is>
          <t>HC-105</t>
        </is>
      </c>
      <c r="D734" s="104" t="inlineStr">
        <is>
          <t>Île-de-France</t>
        </is>
      </c>
      <c r="E734" s="104" t="inlineStr">
        <is>
          <t>Sur place</t>
        </is>
      </c>
      <c r="F734" s="104" t="n">
        <v>31</v>
      </c>
      <c r="G734" s="159" t="n">
        <v>5729</v>
      </c>
      <c r="H734" s="159" t="n">
        <v>15206</v>
      </c>
      <c r="I734" s="160" t="n">
        <v>73615.3</v>
      </c>
      <c r="J734" s="160" t="n">
        <v>2150.92</v>
      </c>
      <c r="K734" s="160" t="n">
        <v>71464.38</v>
      </c>
      <c r="L734" s="160" t="n">
        <v>21249.96</v>
      </c>
    </row>
    <row r="735">
      <c r="A735" s="176" t="n">
        <v>45566</v>
      </c>
      <c r="B735" s="104" t="inlineStr">
        <is>
          <t>2024/25</t>
        </is>
      </c>
      <c r="C735" s="104" t="inlineStr">
        <is>
          <t>HC-105</t>
        </is>
      </c>
      <c r="D735" s="104" t="inlineStr">
        <is>
          <t>Île-de-France</t>
        </is>
      </c>
      <c r="E735" s="104" t="inlineStr">
        <is>
          <t>À emporter</t>
        </is>
      </c>
      <c r="F735" s="104" t="n">
        <v>31</v>
      </c>
      <c r="G735" s="159" t="n">
        <v>4328</v>
      </c>
      <c r="H735" s="159" t="n">
        <v>11229</v>
      </c>
      <c r="I735" s="160" t="n">
        <v>51427.63</v>
      </c>
      <c r="J735" s="160" t="n">
        <v>1617.22</v>
      </c>
      <c r="K735" s="160" t="n">
        <v>49810.41</v>
      </c>
      <c r="L735" s="160" t="n">
        <v>14910.33</v>
      </c>
    </row>
    <row r="736">
      <c r="A736" s="176" t="n">
        <v>45566</v>
      </c>
      <c r="B736" s="104" t="inlineStr">
        <is>
          <t>2024/25</t>
        </is>
      </c>
      <c r="C736" s="104" t="inlineStr">
        <is>
          <t>HC-106</t>
        </is>
      </c>
      <c r="D736" s="104" t="inlineStr">
        <is>
          <t>Nord-Ouest</t>
        </is>
      </c>
      <c r="E736" s="104" t="inlineStr">
        <is>
          <t>Livraison</t>
        </is>
      </c>
      <c r="F736" s="104" t="n">
        <v>31</v>
      </c>
      <c r="G736" s="159" t="n">
        <v>1054</v>
      </c>
      <c r="H736" s="159" t="n">
        <v>2689</v>
      </c>
      <c r="I736" s="160" t="n">
        <v>17178.03</v>
      </c>
      <c r="J736" s="160" t="n">
        <v>1063.68</v>
      </c>
      <c r="K736" s="160" t="n">
        <v>16114.35</v>
      </c>
      <c r="L736" s="160" t="n">
        <v>4984.54</v>
      </c>
    </row>
    <row r="737">
      <c r="A737" s="176" t="n">
        <v>45566</v>
      </c>
      <c r="B737" s="104" t="inlineStr">
        <is>
          <t>2024/25</t>
        </is>
      </c>
      <c r="C737" s="104" t="inlineStr">
        <is>
          <t>HC-106</t>
        </is>
      </c>
      <c r="D737" s="104" t="inlineStr">
        <is>
          <t>Nord-Ouest</t>
        </is>
      </c>
      <c r="E737" s="104" t="inlineStr">
        <is>
          <t>Sur place</t>
        </is>
      </c>
      <c r="F737" s="104" t="n">
        <v>31</v>
      </c>
      <c r="G737" s="159" t="n">
        <v>3889</v>
      </c>
      <c r="H737" s="159" t="n">
        <v>10113</v>
      </c>
      <c r="I737" s="160" t="n">
        <v>50441.61</v>
      </c>
      <c r="J737" s="160" t="n">
        <v>1539.85</v>
      </c>
      <c r="K737" s="160" t="n">
        <v>48901.76</v>
      </c>
      <c r="L737" s="160" t="n">
        <v>14735.63</v>
      </c>
    </row>
    <row r="738">
      <c r="A738" s="176" t="n">
        <v>45566</v>
      </c>
      <c r="B738" s="104" t="inlineStr">
        <is>
          <t>2024/25</t>
        </is>
      </c>
      <c r="C738" s="104" t="inlineStr">
        <is>
          <t>HC-106</t>
        </is>
      </c>
      <c r="D738" s="104" t="inlineStr">
        <is>
          <t>Nord-Ouest</t>
        </is>
      </c>
      <c r="E738" s="104" t="inlineStr">
        <is>
          <t>À emporter</t>
        </is>
      </c>
      <c r="F738" s="104" t="n">
        <v>30</v>
      </c>
      <c r="G738" s="159" t="n">
        <v>2787</v>
      </c>
      <c r="H738" s="159" t="n">
        <v>6835</v>
      </c>
      <c r="I738" s="160" t="n">
        <v>33208.98</v>
      </c>
      <c r="J738" s="160" t="n">
        <v>825.5700000000001</v>
      </c>
      <c r="K738" s="160" t="n">
        <v>32383.41</v>
      </c>
      <c r="L738" s="160" t="n">
        <v>9602.280000000001</v>
      </c>
    </row>
    <row r="739">
      <c r="A739" s="176" t="n">
        <v>45566</v>
      </c>
      <c r="B739" s="104" t="inlineStr">
        <is>
          <t>2024/25</t>
        </is>
      </c>
      <c r="C739" s="104" t="inlineStr">
        <is>
          <t>HC-107</t>
        </is>
      </c>
      <c r="D739" s="104" t="inlineStr">
        <is>
          <t>Sud-Est</t>
        </is>
      </c>
      <c r="E739" s="104" t="inlineStr">
        <is>
          <t>Livraison</t>
        </is>
      </c>
      <c r="F739" s="104" t="n">
        <v>30</v>
      </c>
      <c r="G739" s="159" t="n">
        <v>1114</v>
      </c>
      <c r="H739" s="159" t="n">
        <v>2794</v>
      </c>
      <c r="I739" s="160" t="n">
        <v>18575.57</v>
      </c>
      <c r="J739" s="160" t="n">
        <v>1106.2</v>
      </c>
      <c r="K739" s="160" t="n">
        <v>17469.37</v>
      </c>
      <c r="L739" s="160" t="n">
        <v>5444.61</v>
      </c>
    </row>
    <row r="740">
      <c r="A740" s="176" t="n">
        <v>45566</v>
      </c>
      <c r="B740" s="104" t="inlineStr">
        <is>
          <t>2024/25</t>
        </is>
      </c>
      <c r="C740" s="104" t="inlineStr">
        <is>
          <t>HC-107</t>
        </is>
      </c>
      <c r="D740" s="104" t="inlineStr">
        <is>
          <t>Sud-Est</t>
        </is>
      </c>
      <c r="E740" s="104" t="inlineStr">
        <is>
          <t>Sur place</t>
        </is>
      </c>
      <c r="F740" s="104" t="n">
        <v>31</v>
      </c>
      <c r="G740" s="159" t="n">
        <v>4346</v>
      </c>
      <c r="H740" s="159" t="n">
        <v>10841</v>
      </c>
      <c r="I740" s="160" t="n">
        <v>55617.7</v>
      </c>
      <c r="J740" s="160" t="n">
        <v>1712.34</v>
      </c>
      <c r="K740" s="160" t="n">
        <v>53905.36</v>
      </c>
      <c r="L740" s="160" t="n">
        <v>16015.45</v>
      </c>
    </row>
    <row r="741">
      <c r="A741" s="176" t="n">
        <v>45566</v>
      </c>
      <c r="B741" s="104" t="inlineStr">
        <is>
          <t>2024/25</t>
        </is>
      </c>
      <c r="C741" s="104" t="inlineStr">
        <is>
          <t>HC-107</t>
        </is>
      </c>
      <c r="D741" s="104" t="inlineStr">
        <is>
          <t>Sud-Est</t>
        </is>
      </c>
      <c r="E741" s="104" t="inlineStr">
        <is>
          <t>À emporter</t>
        </is>
      </c>
      <c r="F741" s="104" t="n">
        <v>31</v>
      </c>
      <c r="G741" s="159" t="n">
        <v>3230</v>
      </c>
      <c r="H741" s="159" t="n">
        <v>8645</v>
      </c>
      <c r="I741" s="160" t="n">
        <v>38430.24</v>
      </c>
      <c r="J741" s="160" t="n">
        <v>1180.62</v>
      </c>
      <c r="K741" s="160" t="n">
        <v>37249.62</v>
      </c>
      <c r="L741" s="160" t="n">
        <v>11115.81</v>
      </c>
    </row>
    <row r="742">
      <c r="A742" s="176" t="n">
        <v>45566</v>
      </c>
      <c r="B742" s="104" t="inlineStr">
        <is>
          <t>2024/25</t>
        </is>
      </c>
      <c r="C742" s="104" t="inlineStr">
        <is>
          <t>HC-108</t>
        </is>
      </c>
      <c r="D742" s="104" t="inlineStr">
        <is>
          <t>Sud-Ouest</t>
        </is>
      </c>
      <c r="E742" s="104" t="inlineStr">
        <is>
          <t>Livraison</t>
        </is>
      </c>
      <c r="F742" s="104" t="n">
        <v>31</v>
      </c>
      <c r="G742" s="159" t="n">
        <v>1016</v>
      </c>
      <c r="H742" s="159" t="n">
        <v>2575</v>
      </c>
      <c r="I742" s="160" t="n">
        <v>16339.6</v>
      </c>
      <c r="J742" s="160" t="n">
        <v>954.25</v>
      </c>
      <c r="K742" s="160" t="n">
        <v>15385.35</v>
      </c>
      <c r="L742" s="160" t="n">
        <v>4789.14</v>
      </c>
    </row>
    <row r="743">
      <c r="A743" s="176" t="n">
        <v>45566</v>
      </c>
      <c r="B743" s="104" t="inlineStr">
        <is>
          <t>2024/25</t>
        </is>
      </c>
      <c r="C743" s="104" t="inlineStr">
        <is>
          <t>HC-108</t>
        </is>
      </c>
      <c r="D743" s="104" t="inlineStr">
        <is>
          <t>Sud-Ouest</t>
        </is>
      </c>
      <c r="E743" s="104" t="inlineStr">
        <is>
          <t>Sur place</t>
        </is>
      </c>
      <c r="F743" s="104" t="n">
        <v>30</v>
      </c>
      <c r="G743" s="159" t="n">
        <v>3400</v>
      </c>
      <c r="H743" s="159" t="n">
        <v>8854</v>
      </c>
      <c r="I743" s="160" t="n">
        <v>44143.09</v>
      </c>
      <c r="J743" s="160" t="n">
        <v>1554.7</v>
      </c>
      <c r="K743" s="160" t="n">
        <v>42588.39</v>
      </c>
      <c r="L743" s="160" t="n">
        <v>12700.96</v>
      </c>
    </row>
    <row r="744">
      <c r="A744" s="176" t="n">
        <v>45566</v>
      </c>
      <c r="B744" s="104" t="inlineStr">
        <is>
          <t>2024/25</t>
        </is>
      </c>
      <c r="C744" s="104" t="inlineStr">
        <is>
          <t>HC-108</t>
        </is>
      </c>
      <c r="D744" s="104" t="inlineStr">
        <is>
          <t>Sud-Ouest</t>
        </is>
      </c>
      <c r="E744" s="104" t="inlineStr">
        <is>
          <t>À emporter</t>
        </is>
      </c>
      <c r="F744" s="104" t="n">
        <v>31</v>
      </c>
      <c r="G744" s="159" t="n">
        <v>2660</v>
      </c>
      <c r="H744" s="159" t="n">
        <v>6756</v>
      </c>
      <c r="I744" s="160" t="n">
        <v>31780.88</v>
      </c>
      <c r="J744" s="160" t="n">
        <v>918.53</v>
      </c>
      <c r="K744" s="160" t="n">
        <v>30862.35</v>
      </c>
      <c r="L744" s="160" t="n">
        <v>9269.540000000001</v>
      </c>
    </row>
    <row r="745">
      <c r="A745" s="176" t="n">
        <v>45566</v>
      </c>
      <c r="B745" s="104" t="inlineStr">
        <is>
          <t>2024/25</t>
        </is>
      </c>
      <c r="C745" s="104" t="inlineStr">
        <is>
          <t>HC-109</t>
        </is>
      </c>
      <c r="D745" s="104" t="inlineStr">
        <is>
          <t>Île-de-France</t>
        </is>
      </c>
      <c r="E745" s="104" t="inlineStr">
        <is>
          <t>Livraison</t>
        </is>
      </c>
      <c r="F745" s="104" t="n">
        <v>30</v>
      </c>
      <c r="G745" s="159" t="n">
        <v>1202</v>
      </c>
      <c r="H745" s="159" t="n">
        <v>3042</v>
      </c>
      <c r="I745" s="160" t="n">
        <v>19591.6</v>
      </c>
      <c r="J745" s="160" t="n">
        <v>1061.8</v>
      </c>
      <c r="K745" s="160" t="n">
        <v>18529.8</v>
      </c>
      <c r="L745" s="160" t="n">
        <v>5744.14</v>
      </c>
    </row>
    <row r="746">
      <c r="A746" s="176" t="n">
        <v>45566</v>
      </c>
      <c r="B746" s="104" t="inlineStr">
        <is>
          <t>2024/25</t>
        </is>
      </c>
      <c r="C746" s="104" t="inlineStr">
        <is>
          <t>HC-109</t>
        </is>
      </c>
      <c r="D746" s="104" t="inlineStr">
        <is>
          <t>Île-de-France</t>
        </is>
      </c>
      <c r="E746" s="104" t="inlineStr">
        <is>
          <t>Sur place</t>
        </is>
      </c>
      <c r="F746" s="104" t="n">
        <v>30</v>
      </c>
      <c r="G746" s="159" t="n">
        <v>3923</v>
      </c>
      <c r="H746" s="159" t="n">
        <v>10343</v>
      </c>
      <c r="I746" s="160" t="n">
        <v>50522.94</v>
      </c>
      <c r="J746" s="160" t="n">
        <v>1575.3</v>
      </c>
      <c r="K746" s="160" t="n">
        <v>48947.64</v>
      </c>
      <c r="L746" s="160" t="n">
        <v>14470.47</v>
      </c>
    </row>
    <row r="747">
      <c r="A747" s="176" t="n">
        <v>45566</v>
      </c>
      <c r="B747" s="104" t="inlineStr">
        <is>
          <t>2024/25</t>
        </is>
      </c>
      <c r="C747" s="104" t="inlineStr">
        <is>
          <t>HC-109</t>
        </is>
      </c>
      <c r="D747" s="104" t="inlineStr">
        <is>
          <t>Île-de-France</t>
        </is>
      </c>
      <c r="E747" s="104" t="inlineStr">
        <is>
          <t>À emporter</t>
        </is>
      </c>
      <c r="F747" s="104" t="n">
        <v>31</v>
      </c>
      <c r="G747" s="159" t="n">
        <v>2982</v>
      </c>
      <c r="H747" s="159" t="n">
        <v>7479</v>
      </c>
      <c r="I747" s="160" t="n">
        <v>35466.91</v>
      </c>
      <c r="J747" s="160" t="n">
        <v>1115.27</v>
      </c>
      <c r="K747" s="160" t="n">
        <v>34351.64</v>
      </c>
      <c r="L747" s="160" t="n">
        <v>10225.97</v>
      </c>
    </row>
    <row r="748">
      <c r="A748" s="176" t="n">
        <v>45566</v>
      </c>
      <c r="B748" s="104" t="inlineStr">
        <is>
          <t>2024/25</t>
        </is>
      </c>
      <c r="C748" s="104" t="inlineStr">
        <is>
          <t>HC-110</t>
        </is>
      </c>
      <c r="D748" s="104" t="inlineStr">
        <is>
          <t>Nord-Ouest</t>
        </is>
      </c>
      <c r="E748" s="104" t="inlineStr">
        <is>
          <t>Livraison</t>
        </is>
      </c>
      <c r="F748" s="104" t="n">
        <v>31</v>
      </c>
      <c r="G748" s="159" t="n">
        <v>794</v>
      </c>
      <c r="H748" s="159" t="n">
        <v>1999</v>
      </c>
      <c r="I748" s="160" t="n">
        <v>12590.14</v>
      </c>
      <c r="J748" s="160" t="n">
        <v>733.95</v>
      </c>
      <c r="K748" s="160" t="n">
        <v>11856.19</v>
      </c>
      <c r="L748" s="160" t="n">
        <v>3666.51</v>
      </c>
    </row>
    <row r="749">
      <c r="A749" s="176" t="n">
        <v>45566</v>
      </c>
      <c r="B749" s="104" t="inlineStr">
        <is>
          <t>2024/25</t>
        </is>
      </c>
      <c r="C749" s="104" t="inlineStr">
        <is>
          <t>HC-110</t>
        </is>
      </c>
      <c r="D749" s="104" t="inlineStr">
        <is>
          <t>Nord-Ouest</t>
        </is>
      </c>
      <c r="E749" s="104" t="inlineStr">
        <is>
          <t>Sur place</t>
        </is>
      </c>
      <c r="F749" s="104" t="n">
        <v>30</v>
      </c>
      <c r="G749" s="159" t="n">
        <v>2478</v>
      </c>
      <c r="H749" s="159" t="n">
        <v>6429</v>
      </c>
      <c r="I749" s="160" t="n">
        <v>31701</v>
      </c>
      <c r="J749" s="160" t="n">
        <v>880.3</v>
      </c>
      <c r="K749" s="160" t="n">
        <v>30820.7</v>
      </c>
      <c r="L749" s="160" t="n">
        <v>9227.219999999999</v>
      </c>
    </row>
    <row r="750">
      <c r="A750" s="176" t="n">
        <v>45566</v>
      </c>
      <c r="B750" s="104" t="inlineStr">
        <is>
          <t>2024/25</t>
        </is>
      </c>
      <c r="C750" s="104" t="inlineStr">
        <is>
          <t>HC-110</t>
        </is>
      </c>
      <c r="D750" s="104" t="inlineStr">
        <is>
          <t>Nord-Ouest</t>
        </is>
      </c>
      <c r="E750" s="104" t="inlineStr">
        <is>
          <t>À emporter</t>
        </is>
      </c>
      <c r="F750" s="104" t="n">
        <v>29</v>
      </c>
      <c r="G750" s="159" t="n">
        <v>1817</v>
      </c>
      <c r="H750" s="159" t="n">
        <v>4528</v>
      </c>
      <c r="I750" s="160" t="n">
        <v>21807.65</v>
      </c>
      <c r="J750" s="160" t="n">
        <v>660.23</v>
      </c>
      <c r="K750" s="160" t="n">
        <v>21147.42</v>
      </c>
      <c r="L750" s="160" t="n">
        <v>6273.05</v>
      </c>
    </row>
    <row r="751">
      <c r="A751" s="176" t="n">
        <v>45566</v>
      </c>
      <c r="B751" s="104" t="inlineStr">
        <is>
          <t>2024/25</t>
        </is>
      </c>
      <c r="C751" s="104" t="inlineStr">
        <is>
          <t>HC-111</t>
        </is>
      </c>
      <c r="D751" s="104" t="inlineStr">
        <is>
          <t>Sud-Est</t>
        </is>
      </c>
      <c r="E751" s="104" t="inlineStr">
        <is>
          <t>Livraison</t>
        </is>
      </c>
      <c r="F751" s="104" t="n">
        <v>31</v>
      </c>
      <c r="G751" s="159" t="n">
        <v>1235</v>
      </c>
      <c r="H751" s="159" t="n">
        <v>3031</v>
      </c>
      <c r="I751" s="160" t="n">
        <v>20155.37</v>
      </c>
      <c r="J751" s="160" t="n">
        <v>1116.64</v>
      </c>
      <c r="K751" s="160" t="n">
        <v>19038.73</v>
      </c>
      <c r="L751" s="160" t="n">
        <v>5884.27</v>
      </c>
    </row>
    <row r="752">
      <c r="A752" s="176" t="n">
        <v>45566</v>
      </c>
      <c r="B752" s="104" t="inlineStr">
        <is>
          <t>2024/25</t>
        </is>
      </c>
      <c r="C752" s="104" t="inlineStr">
        <is>
          <t>HC-111</t>
        </is>
      </c>
      <c r="D752" s="104" t="inlineStr">
        <is>
          <t>Sud-Est</t>
        </is>
      </c>
      <c r="E752" s="104" t="inlineStr">
        <is>
          <t>Sur place</t>
        </is>
      </c>
      <c r="F752" s="104" t="n">
        <v>30</v>
      </c>
      <c r="G752" s="159" t="n">
        <v>4242</v>
      </c>
      <c r="H752" s="159" t="n">
        <v>10778</v>
      </c>
      <c r="I752" s="160" t="n">
        <v>54970.12</v>
      </c>
      <c r="J752" s="160" t="n">
        <v>1744.08</v>
      </c>
      <c r="K752" s="160" t="n">
        <v>53226.04</v>
      </c>
      <c r="L752" s="160" t="n">
        <v>15790.33</v>
      </c>
    </row>
    <row r="753">
      <c r="A753" s="176" t="n">
        <v>45566</v>
      </c>
      <c r="B753" s="104" t="inlineStr">
        <is>
          <t>2024/25</t>
        </is>
      </c>
      <c r="C753" s="104" t="inlineStr">
        <is>
          <t>HC-111</t>
        </is>
      </c>
      <c r="D753" s="104" t="inlineStr">
        <is>
          <t>Sud-Est</t>
        </is>
      </c>
      <c r="E753" s="104" t="inlineStr">
        <is>
          <t>À emporter</t>
        </is>
      </c>
      <c r="F753" s="104" t="n">
        <v>31</v>
      </c>
      <c r="G753" s="159" t="n">
        <v>3122</v>
      </c>
      <c r="H753" s="159" t="n">
        <v>8047</v>
      </c>
      <c r="I753" s="160" t="n">
        <v>36803.46</v>
      </c>
      <c r="J753" s="160" t="n">
        <v>1156.34</v>
      </c>
      <c r="K753" s="160" t="n">
        <v>35647.12</v>
      </c>
      <c r="L753" s="160" t="n">
        <v>10614.52</v>
      </c>
    </row>
    <row r="754">
      <c r="A754" s="176" t="n">
        <v>45566</v>
      </c>
      <c r="B754" s="104" t="inlineStr">
        <is>
          <t>2024/25</t>
        </is>
      </c>
      <c r="C754" s="104" t="inlineStr">
        <is>
          <t>HC-113</t>
        </is>
      </c>
      <c r="D754" s="104" t="inlineStr">
        <is>
          <t>Île-de-France</t>
        </is>
      </c>
      <c r="E754" s="104" t="inlineStr">
        <is>
          <t>Drive</t>
        </is>
      </c>
      <c r="F754" s="104" t="n">
        <v>31</v>
      </c>
      <c r="G754" s="159" t="n">
        <v>1460</v>
      </c>
      <c r="H754" s="159" t="n">
        <v>3737</v>
      </c>
      <c r="I754" s="160" t="n">
        <v>19833.09</v>
      </c>
      <c r="J754" s="160" t="n">
        <v>576.3</v>
      </c>
      <c r="K754" s="160" t="n">
        <v>19256.79</v>
      </c>
      <c r="L754" s="160" t="n">
        <v>5731.09</v>
      </c>
    </row>
    <row r="755">
      <c r="A755" s="176" t="n">
        <v>45566</v>
      </c>
      <c r="B755" s="104" t="inlineStr">
        <is>
          <t>2024/25</t>
        </is>
      </c>
      <c r="C755" s="104" t="inlineStr">
        <is>
          <t>HC-113</t>
        </is>
      </c>
      <c r="D755" s="104" t="inlineStr">
        <is>
          <t>Île-de-France</t>
        </is>
      </c>
      <c r="E755" s="104" t="inlineStr">
        <is>
          <t>Livraison</t>
        </is>
      </c>
      <c r="F755" s="104" t="n">
        <v>31</v>
      </c>
      <c r="G755" s="159" t="n">
        <v>979</v>
      </c>
      <c r="H755" s="159" t="n">
        <v>2503</v>
      </c>
      <c r="I755" s="160" t="n">
        <v>16099.83</v>
      </c>
      <c r="J755" s="160" t="n">
        <v>967.26</v>
      </c>
      <c r="K755" s="160" t="n">
        <v>15132.57</v>
      </c>
      <c r="L755" s="160" t="n">
        <v>4666.42</v>
      </c>
    </row>
    <row r="756">
      <c r="A756" s="176" t="n">
        <v>45566</v>
      </c>
      <c r="B756" s="104" t="inlineStr">
        <is>
          <t>2024/25</t>
        </is>
      </c>
      <c r="C756" s="104" t="inlineStr">
        <is>
          <t>HC-113</t>
        </is>
      </c>
      <c r="D756" s="104" t="inlineStr">
        <is>
          <t>Île-de-France</t>
        </is>
      </c>
      <c r="E756" s="104" t="inlineStr">
        <is>
          <t>Sur place</t>
        </is>
      </c>
      <c r="F756" s="104" t="n">
        <v>31</v>
      </c>
      <c r="G756" s="159" t="n">
        <v>3744</v>
      </c>
      <c r="H756" s="159" t="n">
        <v>9673</v>
      </c>
      <c r="I756" s="160" t="n">
        <v>48131.25</v>
      </c>
      <c r="J756" s="160" t="n">
        <v>1386.37</v>
      </c>
      <c r="K756" s="160" t="n">
        <v>46744.88</v>
      </c>
      <c r="L756" s="160" t="n">
        <v>13946.06</v>
      </c>
    </row>
    <row r="757">
      <c r="A757" s="176" t="n">
        <v>45566</v>
      </c>
      <c r="B757" s="104" t="inlineStr">
        <is>
          <t>2024/25</t>
        </is>
      </c>
      <c r="C757" s="104" t="inlineStr">
        <is>
          <t>HC-113</t>
        </is>
      </c>
      <c r="D757" s="104" t="inlineStr">
        <is>
          <t>Île-de-France</t>
        </is>
      </c>
      <c r="E757" s="104" t="inlineStr">
        <is>
          <t>À emporter</t>
        </is>
      </c>
      <c r="F757" s="104" t="n">
        <v>31</v>
      </c>
      <c r="G757" s="159" t="n">
        <v>2743</v>
      </c>
      <c r="H757" s="159" t="n">
        <v>6932</v>
      </c>
      <c r="I757" s="160" t="n">
        <v>32654.83</v>
      </c>
      <c r="J757" s="160" t="n">
        <v>983.86</v>
      </c>
      <c r="K757" s="160" t="n">
        <v>31670.97</v>
      </c>
      <c r="L757" s="160" t="n">
        <v>9413.719999999999</v>
      </c>
    </row>
    <row r="758">
      <c r="A758" s="176" t="n">
        <v>45566</v>
      </c>
      <c r="B758" s="104" t="inlineStr">
        <is>
          <t>2024/25</t>
        </is>
      </c>
      <c r="C758" s="104" t="inlineStr">
        <is>
          <t>HC-114</t>
        </is>
      </c>
      <c r="D758" s="104" t="inlineStr">
        <is>
          <t>Nord-Ouest</t>
        </is>
      </c>
      <c r="E758" s="104" t="inlineStr">
        <is>
          <t>Drive</t>
        </is>
      </c>
      <c r="F758" s="104" t="n">
        <v>30</v>
      </c>
      <c r="G758" s="159" t="n">
        <v>759</v>
      </c>
      <c r="H758" s="159" t="n">
        <v>1940</v>
      </c>
      <c r="I758" s="160" t="n">
        <v>10424.31</v>
      </c>
      <c r="J758" s="160" t="n">
        <v>319.11</v>
      </c>
      <c r="K758" s="160" t="n">
        <v>10105.2</v>
      </c>
      <c r="L758" s="160" t="n">
        <v>2987.14</v>
      </c>
    </row>
    <row r="759">
      <c r="A759" s="176" t="n">
        <v>45566</v>
      </c>
      <c r="B759" s="104" t="inlineStr">
        <is>
          <t>2024/25</t>
        </is>
      </c>
      <c r="C759" s="104" t="inlineStr">
        <is>
          <t>HC-114</t>
        </is>
      </c>
      <c r="D759" s="104" t="inlineStr">
        <is>
          <t>Nord-Ouest</t>
        </is>
      </c>
      <c r="E759" s="104" t="inlineStr">
        <is>
          <t>Livraison</t>
        </is>
      </c>
      <c r="F759" s="104" t="n">
        <v>31</v>
      </c>
      <c r="G759" s="159" t="n">
        <v>568</v>
      </c>
      <c r="H759" s="159" t="n">
        <v>1470</v>
      </c>
      <c r="I759" s="160" t="n">
        <v>9299.82</v>
      </c>
      <c r="J759" s="160" t="n">
        <v>571.16</v>
      </c>
      <c r="K759" s="160" t="n">
        <v>8728.66</v>
      </c>
      <c r="L759" s="160" t="n">
        <v>2703.25</v>
      </c>
    </row>
    <row r="760">
      <c r="A760" s="176" t="n">
        <v>45566</v>
      </c>
      <c r="B760" s="104" t="inlineStr">
        <is>
          <t>2024/25</t>
        </is>
      </c>
      <c r="C760" s="104" t="inlineStr">
        <is>
          <t>HC-114</t>
        </is>
      </c>
      <c r="D760" s="104" t="inlineStr">
        <is>
          <t>Nord-Ouest</t>
        </is>
      </c>
      <c r="E760" s="104" t="inlineStr">
        <is>
          <t>Sur place</t>
        </is>
      </c>
      <c r="F760" s="104" t="n">
        <v>30</v>
      </c>
      <c r="G760" s="159" t="n">
        <v>2014</v>
      </c>
      <c r="H760" s="159" t="n">
        <v>5136</v>
      </c>
      <c r="I760" s="160" t="n">
        <v>26264.54</v>
      </c>
      <c r="J760" s="160" t="n">
        <v>856.9400000000001</v>
      </c>
      <c r="K760" s="160" t="n">
        <v>25407.6</v>
      </c>
      <c r="L760" s="160" t="n">
        <v>7529.69</v>
      </c>
    </row>
    <row r="761">
      <c r="A761" s="176" t="n">
        <v>45566</v>
      </c>
      <c r="B761" s="104" t="inlineStr">
        <is>
          <t>2024/25</t>
        </is>
      </c>
      <c r="C761" s="104" t="inlineStr">
        <is>
          <t>HC-114</t>
        </is>
      </c>
      <c r="D761" s="104" t="inlineStr">
        <is>
          <t>Nord-Ouest</t>
        </is>
      </c>
      <c r="E761" s="104" t="inlineStr">
        <is>
          <t>À emporter</t>
        </is>
      </c>
      <c r="F761" s="104" t="n">
        <v>31</v>
      </c>
      <c r="G761" s="159" t="n">
        <v>1559</v>
      </c>
      <c r="H761" s="159" t="n">
        <v>3944</v>
      </c>
      <c r="I761" s="160" t="n">
        <v>18542.27</v>
      </c>
      <c r="J761" s="160" t="n">
        <v>492.55</v>
      </c>
      <c r="K761" s="160" t="n">
        <v>18049.72</v>
      </c>
      <c r="L761" s="160" t="n">
        <v>5378</v>
      </c>
    </row>
    <row r="762">
      <c r="A762" s="176" t="n">
        <v>45566</v>
      </c>
      <c r="B762" s="104" t="inlineStr">
        <is>
          <t>2024/25</t>
        </is>
      </c>
      <c r="C762" s="104" t="inlineStr">
        <is>
          <t>HC-115</t>
        </is>
      </c>
      <c r="D762" s="104" t="inlineStr">
        <is>
          <t>Sud-Est</t>
        </is>
      </c>
      <c r="E762" s="104" t="inlineStr">
        <is>
          <t>Livraison</t>
        </is>
      </c>
      <c r="F762" s="104" t="n">
        <v>31</v>
      </c>
      <c r="G762" s="159" t="n">
        <v>1136</v>
      </c>
      <c r="H762" s="159" t="n">
        <v>2942</v>
      </c>
      <c r="I762" s="160" t="n">
        <v>18800.55</v>
      </c>
      <c r="J762" s="160" t="n">
        <v>1142.65</v>
      </c>
      <c r="K762" s="160" t="n">
        <v>17657.9</v>
      </c>
      <c r="L762" s="160" t="n">
        <v>5608.19</v>
      </c>
    </row>
    <row r="763">
      <c r="A763" s="176" t="n">
        <v>45566</v>
      </c>
      <c r="B763" s="104" t="inlineStr">
        <is>
          <t>2024/25</t>
        </is>
      </c>
      <c r="C763" s="104" t="inlineStr">
        <is>
          <t>HC-115</t>
        </is>
      </c>
      <c r="D763" s="104" t="inlineStr">
        <is>
          <t>Sud-Est</t>
        </is>
      </c>
      <c r="E763" s="104" t="inlineStr">
        <is>
          <t>Sur place</t>
        </is>
      </c>
      <c r="F763" s="104" t="n">
        <v>31</v>
      </c>
      <c r="G763" s="159" t="n">
        <v>4103</v>
      </c>
      <c r="H763" s="159" t="n">
        <v>10523</v>
      </c>
      <c r="I763" s="160" t="n">
        <v>52831.18</v>
      </c>
      <c r="J763" s="160" t="n">
        <v>1615.83</v>
      </c>
      <c r="K763" s="160" t="n">
        <v>51215.35</v>
      </c>
      <c r="L763" s="160" t="n">
        <v>15591.85</v>
      </c>
    </row>
    <row r="764">
      <c r="A764" s="176" t="n">
        <v>45566</v>
      </c>
      <c r="B764" s="104" t="inlineStr">
        <is>
          <t>2024/25</t>
        </is>
      </c>
      <c r="C764" s="104" t="inlineStr">
        <is>
          <t>HC-115</t>
        </is>
      </c>
      <c r="D764" s="104" t="inlineStr">
        <is>
          <t>Sud-Est</t>
        </is>
      </c>
      <c r="E764" s="104" t="inlineStr">
        <is>
          <t>À emporter</t>
        </is>
      </c>
      <c r="F764" s="104" t="n">
        <v>31</v>
      </c>
      <c r="G764" s="159" t="n">
        <v>3114</v>
      </c>
      <c r="H764" s="159" t="n">
        <v>7917</v>
      </c>
      <c r="I764" s="160" t="n">
        <v>36636.65</v>
      </c>
      <c r="J764" s="160" t="n">
        <v>1137.86</v>
      </c>
      <c r="K764" s="160" t="n">
        <v>35498.79</v>
      </c>
      <c r="L764" s="160" t="n">
        <v>10752.99</v>
      </c>
    </row>
    <row r="765">
      <c r="A765" s="176" t="n">
        <v>45566</v>
      </c>
      <c r="B765" s="104" t="inlineStr">
        <is>
          <t>2024/25</t>
        </is>
      </c>
      <c r="C765" s="104" t="inlineStr">
        <is>
          <t>HC-116</t>
        </is>
      </c>
      <c r="D765" s="104" t="inlineStr">
        <is>
          <t>Sud-Ouest</t>
        </is>
      </c>
      <c r="E765" s="104" t="inlineStr">
        <is>
          <t>Livraison</t>
        </is>
      </c>
      <c r="F765" s="104" t="n">
        <v>31</v>
      </c>
      <c r="G765" s="159" t="n">
        <v>1085</v>
      </c>
      <c r="H765" s="159" t="n">
        <v>2690</v>
      </c>
      <c r="I765" s="160" t="n">
        <v>17357.35</v>
      </c>
      <c r="J765" s="160" t="n">
        <v>999.36</v>
      </c>
      <c r="K765" s="160" t="n">
        <v>16357.99</v>
      </c>
      <c r="L765" s="160" t="n">
        <v>5089.47</v>
      </c>
    </row>
    <row r="766">
      <c r="A766" s="176" t="n">
        <v>45566</v>
      </c>
      <c r="B766" s="104" t="inlineStr">
        <is>
          <t>2024/25</t>
        </is>
      </c>
      <c r="C766" s="104" t="inlineStr">
        <is>
          <t>HC-116</t>
        </is>
      </c>
      <c r="D766" s="104" t="inlineStr">
        <is>
          <t>Sud-Ouest</t>
        </is>
      </c>
      <c r="E766" s="104" t="inlineStr">
        <is>
          <t>Sur place</t>
        </is>
      </c>
      <c r="F766" s="104" t="n">
        <v>31</v>
      </c>
      <c r="G766" s="159" t="n">
        <v>3650</v>
      </c>
      <c r="H766" s="159" t="n">
        <v>9260</v>
      </c>
      <c r="I766" s="160" t="n">
        <v>47096.96</v>
      </c>
      <c r="J766" s="160" t="n">
        <v>1280.59</v>
      </c>
      <c r="K766" s="160" t="n">
        <v>45816.37</v>
      </c>
      <c r="L766" s="160" t="n">
        <v>13695.58</v>
      </c>
    </row>
    <row r="767">
      <c r="A767" s="176" t="n">
        <v>45566</v>
      </c>
      <c r="B767" s="104" t="inlineStr">
        <is>
          <t>2024/25</t>
        </is>
      </c>
      <c r="C767" s="104" t="inlineStr">
        <is>
          <t>HC-116</t>
        </is>
      </c>
      <c r="D767" s="104" t="inlineStr">
        <is>
          <t>Sud-Ouest</t>
        </is>
      </c>
      <c r="E767" s="104" t="inlineStr">
        <is>
          <t>À emporter</t>
        </is>
      </c>
      <c r="F767" s="104" t="n">
        <v>30</v>
      </c>
      <c r="G767" s="159" t="n">
        <v>2547</v>
      </c>
      <c r="H767" s="159" t="n">
        <v>6599</v>
      </c>
      <c r="I767" s="160" t="n">
        <v>30166.75</v>
      </c>
      <c r="J767" s="160" t="n">
        <v>858.05</v>
      </c>
      <c r="K767" s="160" t="n">
        <v>29308.7</v>
      </c>
      <c r="L767" s="160" t="n">
        <v>8699.709999999999</v>
      </c>
    </row>
    <row r="768">
      <c r="A768" s="176" t="n">
        <v>45566</v>
      </c>
      <c r="B768" s="104" t="inlineStr">
        <is>
          <t>2024/25</t>
        </is>
      </c>
      <c r="C768" s="104" t="inlineStr">
        <is>
          <t>HC-117</t>
        </is>
      </c>
      <c r="D768" s="104" t="inlineStr">
        <is>
          <t>Île-de-France</t>
        </is>
      </c>
      <c r="E768" s="104" t="inlineStr">
        <is>
          <t>Drive</t>
        </is>
      </c>
      <c r="F768" s="104" t="n">
        <v>30</v>
      </c>
      <c r="G768" s="159" t="n">
        <v>1307</v>
      </c>
      <c r="H768" s="159" t="n">
        <v>3370</v>
      </c>
      <c r="I768" s="160" t="n">
        <v>17809.97</v>
      </c>
      <c r="J768" s="160" t="n">
        <v>552.59</v>
      </c>
      <c r="K768" s="160" t="n">
        <v>17257.38</v>
      </c>
      <c r="L768" s="160" t="n">
        <v>5134</v>
      </c>
    </row>
    <row r="769">
      <c r="A769" s="176" t="n">
        <v>45566</v>
      </c>
      <c r="B769" s="104" t="inlineStr">
        <is>
          <t>2024/25</t>
        </is>
      </c>
      <c r="C769" s="104" t="inlineStr">
        <is>
          <t>HC-117</t>
        </is>
      </c>
      <c r="D769" s="104" t="inlineStr">
        <is>
          <t>Île-de-France</t>
        </is>
      </c>
      <c r="E769" s="104" t="inlineStr">
        <is>
          <t>Livraison</t>
        </is>
      </c>
      <c r="F769" s="104" t="n">
        <v>31</v>
      </c>
      <c r="G769" s="159" t="n">
        <v>1070</v>
      </c>
      <c r="H769" s="159" t="n">
        <v>2671</v>
      </c>
      <c r="I769" s="160" t="n">
        <v>17058.78</v>
      </c>
      <c r="J769" s="160" t="n">
        <v>975.04</v>
      </c>
      <c r="K769" s="160" t="n">
        <v>16083.74</v>
      </c>
      <c r="L769" s="160" t="n">
        <v>4978.35</v>
      </c>
    </row>
    <row r="770">
      <c r="A770" s="176" t="n">
        <v>45566</v>
      </c>
      <c r="B770" s="104" t="inlineStr">
        <is>
          <t>2024/25</t>
        </is>
      </c>
      <c r="C770" s="104" t="inlineStr">
        <is>
          <t>HC-117</t>
        </is>
      </c>
      <c r="D770" s="104" t="inlineStr">
        <is>
          <t>Île-de-France</t>
        </is>
      </c>
      <c r="E770" s="104" t="inlineStr">
        <is>
          <t>Sur place</t>
        </is>
      </c>
      <c r="F770" s="104" t="n">
        <v>30</v>
      </c>
      <c r="G770" s="159" t="n">
        <v>3436</v>
      </c>
      <c r="H770" s="159" t="n">
        <v>9049</v>
      </c>
      <c r="I770" s="160" t="n">
        <v>44580.04</v>
      </c>
      <c r="J770" s="160" t="n">
        <v>1075.28</v>
      </c>
      <c r="K770" s="160" t="n">
        <v>43504.76</v>
      </c>
      <c r="L770" s="160" t="n">
        <v>12924.89</v>
      </c>
    </row>
    <row r="771">
      <c r="A771" s="176" t="n">
        <v>45566</v>
      </c>
      <c r="B771" s="104" t="inlineStr">
        <is>
          <t>2024/25</t>
        </is>
      </c>
      <c r="C771" s="104" t="inlineStr">
        <is>
          <t>HC-117</t>
        </is>
      </c>
      <c r="D771" s="104" t="inlineStr">
        <is>
          <t>Île-de-France</t>
        </is>
      </c>
      <c r="E771" s="104" t="inlineStr">
        <is>
          <t>À emporter</t>
        </is>
      </c>
      <c r="F771" s="104" t="n">
        <v>31</v>
      </c>
      <c r="G771" s="159" t="n">
        <v>2620</v>
      </c>
      <c r="H771" s="159" t="n">
        <v>6489</v>
      </c>
      <c r="I771" s="160" t="n">
        <v>30767.96</v>
      </c>
      <c r="J771" s="160" t="n">
        <v>865.88</v>
      </c>
      <c r="K771" s="160" t="n">
        <v>29902.08</v>
      </c>
      <c r="L771" s="160" t="n">
        <v>8888.65</v>
      </c>
    </row>
    <row r="772">
      <c r="A772" s="176" t="n">
        <v>45566</v>
      </c>
      <c r="B772" s="104" t="inlineStr">
        <is>
          <t>2024/25</t>
        </is>
      </c>
      <c r="C772" s="104" t="inlineStr">
        <is>
          <t>HC-118</t>
        </is>
      </c>
      <c r="D772" s="104" t="inlineStr">
        <is>
          <t>Nord-Ouest</t>
        </is>
      </c>
      <c r="E772" s="104" t="inlineStr">
        <is>
          <t>Livraison</t>
        </is>
      </c>
      <c r="F772" s="104" t="n">
        <v>31</v>
      </c>
      <c r="G772" s="159" t="n">
        <v>1119</v>
      </c>
      <c r="H772" s="159" t="n">
        <v>2934</v>
      </c>
      <c r="I772" s="160" t="n">
        <v>17992.76</v>
      </c>
      <c r="J772" s="160" t="n">
        <v>1020.55</v>
      </c>
      <c r="K772" s="160" t="n">
        <v>16972.21</v>
      </c>
      <c r="L772" s="160" t="n">
        <v>5271.12</v>
      </c>
    </row>
    <row r="773">
      <c r="A773" s="176" t="n">
        <v>45566</v>
      </c>
      <c r="B773" s="104" t="inlineStr">
        <is>
          <t>2024/25</t>
        </is>
      </c>
      <c r="C773" s="104" t="inlineStr">
        <is>
          <t>HC-118</t>
        </is>
      </c>
      <c r="D773" s="104" t="inlineStr">
        <is>
          <t>Nord-Ouest</t>
        </is>
      </c>
      <c r="E773" s="104" t="inlineStr">
        <is>
          <t>Sur place</t>
        </is>
      </c>
      <c r="F773" s="104" t="n">
        <v>31</v>
      </c>
      <c r="G773" s="159" t="n">
        <v>4106</v>
      </c>
      <c r="H773" s="159" t="n">
        <v>10365</v>
      </c>
      <c r="I773" s="160" t="n">
        <v>53252.44</v>
      </c>
      <c r="J773" s="160" t="n">
        <v>1431.65</v>
      </c>
      <c r="K773" s="160" t="n">
        <v>51820.79</v>
      </c>
      <c r="L773" s="160" t="n">
        <v>15408.07</v>
      </c>
    </row>
    <row r="774">
      <c r="A774" s="176" t="n">
        <v>45566</v>
      </c>
      <c r="B774" s="104" t="inlineStr">
        <is>
          <t>2024/25</t>
        </is>
      </c>
      <c r="C774" s="104" t="inlineStr">
        <is>
          <t>HC-118</t>
        </is>
      </c>
      <c r="D774" s="104" t="inlineStr">
        <is>
          <t>Nord-Ouest</t>
        </is>
      </c>
      <c r="E774" s="104" t="inlineStr">
        <is>
          <t>À emporter</t>
        </is>
      </c>
      <c r="F774" s="104" t="n">
        <v>30</v>
      </c>
      <c r="G774" s="159" t="n">
        <v>2864</v>
      </c>
      <c r="H774" s="159" t="n">
        <v>6978</v>
      </c>
      <c r="I774" s="160" t="n">
        <v>33660.28</v>
      </c>
      <c r="J774" s="160" t="n">
        <v>1024.89</v>
      </c>
      <c r="K774" s="160" t="n">
        <v>32635.39</v>
      </c>
      <c r="L774" s="160" t="n">
        <v>9745.1</v>
      </c>
    </row>
    <row r="775">
      <c r="A775" s="176" t="n">
        <v>45566</v>
      </c>
      <c r="B775" s="104" t="inlineStr">
        <is>
          <t>2024/25</t>
        </is>
      </c>
      <c r="C775" s="104" t="inlineStr">
        <is>
          <t>HC-119</t>
        </is>
      </c>
      <c r="D775" s="104" t="inlineStr">
        <is>
          <t>Sud-Est</t>
        </is>
      </c>
      <c r="E775" s="104" t="inlineStr">
        <is>
          <t>Livraison</t>
        </is>
      </c>
      <c r="F775" s="104" t="n">
        <v>31</v>
      </c>
      <c r="G775" s="159" t="n">
        <v>1087</v>
      </c>
      <c r="H775" s="159" t="n">
        <v>2815</v>
      </c>
      <c r="I775" s="160" t="n">
        <v>17505.55</v>
      </c>
      <c r="J775" s="160" t="n">
        <v>1008.34</v>
      </c>
      <c r="K775" s="160" t="n">
        <v>16497.21</v>
      </c>
      <c r="L775" s="160" t="n">
        <v>5107.46</v>
      </c>
    </row>
    <row r="776">
      <c r="A776" s="176" t="n">
        <v>45566</v>
      </c>
      <c r="B776" s="104" t="inlineStr">
        <is>
          <t>2024/25</t>
        </is>
      </c>
      <c r="C776" s="104" t="inlineStr">
        <is>
          <t>HC-119</t>
        </is>
      </c>
      <c r="D776" s="104" t="inlineStr">
        <is>
          <t>Sud-Est</t>
        </is>
      </c>
      <c r="E776" s="104" t="inlineStr">
        <is>
          <t>Sur place</t>
        </is>
      </c>
      <c r="F776" s="104" t="n">
        <v>30</v>
      </c>
      <c r="G776" s="159" t="n">
        <v>3459</v>
      </c>
      <c r="H776" s="159" t="n">
        <v>8867</v>
      </c>
      <c r="I776" s="160" t="n">
        <v>44543.14</v>
      </c>
      <c r="J776" s="160" t="n">
        <v>1329.92</v>
      </c>
      <c r="K776" s="160" t="n">
        <v>43213.22</v>
      </c>
      <c r="L776" s="160" t="n">
        <v>12872.95</v>
      </c>
    </row>
    <row r="777">
      <c r="A777" s="176" t="n">
        <v>45566</v>
      </c>
      <c r="B777" s="104" t="inlineStr">
        <is>
          <t>2024/25</t>
        </is>
      </c>
      <c r="C777" s="104" t="inlineStr">
        <is>
          <t>HC-119</t>
        </is>
      </c>
      <c r="D777" s="104" t="inlineStr">
        <is>
          <t>Sud-Est</t>
        </is>
      </c>
      <c r="E777" s="104" t="inlineStr">
        <is>
          <t>À emporter</t>
        </is>
      </c>
      <c r="F777" s="104" t="n">
        <v>31</v>
      </c>
      <c r="G777" s="159" t="n">
        <v>2723</v>
      </c>
      <c r="H777" s="159" t="n">
        <v>7130</v>
      </c>
      <c r="I777" s="160" t="n">
        <v>32436.03</v>
      </c>
      <c r="J777" s="160" t="n">
        <v>1073.69</v>
      </c>
      <c r="K777" s="160" t="n">
        <v>31362.34</v>
      </c>
      <c r="L777" s="160" t="n">
        <v>9322.290000000001</v>
      </c>
    </row>
    <row r="778">
      <c r="A778" s="176" t="n">
        <v>45566</v>
      </c>
      <c r="B778" s="104" t="inlineStr">
        <is>
          <t>2024/25</t>
        </is>
      </c>
      <c r="C778" s="104" t="inlineStr">
        <is>
          <t>HC-120</t>
        </is>
      </c>
      <c r="D778" s="104" t="inlineStr">
        <is>
          <t>Sud-Ouest</t>
        </is>
      </c>
      <c r="E778" s="104" t="inlineStr">
        <is>
          <t>Drive</t>
        </is>
      </c>
      <c r="F778" s="104" t="n">
        <v>31</v>
      </c>
      <c r="G778" s="159" t="n">
        <v>1014</v>
      </c>
      <c r="H778" s="159" t="n">
        <v>2645</v>
      </c>
      <c r="I778" s="160" t="n">
        <v>13926.3</v>
      </c>
      <c r="J778" s="160" t="n">
        <v>415.58</v>
      </c>
      <c r="K778" s="160" t="n">
        <v>13510.72</v>
      </c>
      <c r="L778" s="160" t="n">
        <v>4038.1</v>
      </c>
    </row>
    <row r="779">
      <c r="A779" s="176" t="n">
        <v>45566</v>
      </c>
      <c r="B779" s="104" t="inlineStr">
        <is>
          <t>2024/25</t>
        </is>
      </c>
      <c r="C779" s="104" t="inlineStr">
        <is>
          <t>HC-120</t>
        </is>
      </c>
      <c r="D779" s="104" t="inlineStr">
        <is>
          <t>Sud-Ouest</t>
        </is>
      </c>
      <c r="E779" s="104" t="inlineStr">
        <is>
          <t>Livraison</t>
        </is>
      </c>
      <c r="F779" s="104" t="n">
        <v>31</v>
      </c>
      <c r="G779" s="159" t="n">
        <v>691</v>
      </c>
      <c r="H779" s="159" t="n">
        <v>1748</v>
      </c>
      <c r="I779" s="160" t="n">
        <v>11370.69</v>
      </c>
      <c r="J779" s="160" t="n">
        <v>697.33</v>
      </c>
      <c r="K779" s="160" t="n">
        <v>10673.36</v>
      </c>
      <c r="L779" s="160" t="n">
        <v>3315.56</v>
      </c>
    </row>
    <row r="780">
      <c r="A780" s="176" t="n">
        <v>45566</v>
      </c>
      <c r="B780" s="104" t="inlineStr">
        <is>
          <t>2024/25</t>
        </is>
      </c>
      <c r="C780" s="104" t="inlineStr">
        <is>
          <t>HC-120</t>
        </is>
      </c>
      <c r="D780" s="104" t="inlineStr">
        <is>
          <t>Sud-Ouest</t>
        </is>
      </c>
      <c r="E780" s="104" t="inlineStr">
        <is>
          <t>Sur place</t>
        </is>
      </c>
      <c r="F780" s="104" t="n">
        <v>31</v>
      </c>
      <c r="G780" s="159" t="n">
        <v>2676</v>
      </c>
      <c r="H780" s="159" t="n">
        <v>6710</v>
      </c>
      <c r="I780" s="160" t="n">
        <v>34410.23</v>
      </c>
      <c r="J780" s="160" t="n">
        <v>969.98</v>
      </c>
      <c r="K780" s="160" t="n">
        <v>33440.25</v>
      </c>
      <c r="L780" s="160" t="n">
        <v>9878.41</v>
      </c>
    </row>
    <row r="781">
      <c r="A781" s="176" t="n">
        <v>45566</v>
      </c>
      <c r="B781" s="104" t="inlineStr">
        <is>
          <t>2024/25</t>
        </is>
      </c>
      <c r="C781" s="104" t="inlineStr">
        <is>
          <t>HC-120</t>
        </is>
      </c>
      <c r="D781" s="104" t="inlineStr">
        <is>
          <t>Sud-Ouest</t>
        </is>
      </c>
      <c r="E781" s="104" t="inlineStr">
        <is>
          <t>À emporter</t>
        </is>
      </c>
      <c r="F781" s="104" t="n">
        <v>31</v>
      </c>
      <c r="G781" s="159" t="n">
        <v>1946</v>
      </c>
      <c r="H781" s="159" t="n">
        <v>4934</v>
      </c>
      <c r="I781" s="160" t="n">
        <v>23266.8</v>
      </c>
      <c r="J781" s="160" t="n">
        <v>619.7</v>
      </c>
      <c r="K781" s="160" t="n">
        <v>22647.1</v>
      </c>
      <c r="L781" s="160" t="n">
        <v>6736.16</v>
      </c>
    </row>
    <row r="782">
      <c r="A782" s="176" t="n">
        <v>45597</v>
      </c>
      <c r="B782" s="104" t="inlineStr">
        <is>
          <t>2024/25</t>
        </is>
      </c>
      <c r="C782" s="104" t="inlineStr">
        <is>
          <t>HC-001</t>
        </is>
      </c>
      <c r="D782" s="104" t="inlineStr">
        <is>
          <t>Île-de-France</t>
        </is>
      </c>
      <c r="E782" s="104" t="inlineStr">
        <is>
          <t>Livraison</t>
        </is>
      </c>
      <c r="F782" s="104" t="n">
        <v>29</v>
      </c>
      <c r="G782" s="159" t="n">
        <v>1554</v>
      </c>
      <c r="H782" s="159" t="n">
        <v>3886</v>
      </c>
      <c r="I782" s="160" t="n">
        <v>24898.51</v>
      </c>
      <c r="J782" s="160" t="n">
        <v>1342.63</v>
      </c>
      <c r="K782" s="160" t="n">
        <v>23555.88</v>
      </c>
      <c r="L782" s="160" t="n">
        <v>7252.35</v>
      </c>
    </row>
    <row r="783">
      <c r="A783" s="176" t="n">
        <v>45597</v>
      </c>
      <c r="B783" s="104" t="inlineStr">
        <is>
          <t>2024/25</t>
        </is>
      </c>
      <c r="C783" s="104" t="inlineStr">
        <is>
          <t>HC-001</t>
        </is>
      </c>
      <c r="D783" s="104" t="inlineStr">
        <is>
          <t>Île-de-France</t>
        </is>
      </c>
      <c r="E783" s="104" t="inlineStr">
        <is>
          <t>Sur place</t>
        </is>
      </c>
      <c r="F783" s="104" t="n">
        <v>29</v>
      </c>
      <c r="G783" s="159" t="n">
        <v>5089</v>
      </c>
      <c r="H783" s="159" t="n">
        <v>12904</v>
      </c>
      <c r="I783" s="160" t="n">
        <v>65470.23</v>
      </c>
      <c r="J783" s="160" t="n">
        <v>1973.36</v>
      </c>
      <c r="K783" s="160" t="n">
        <v>63496.87</v>
      </c>
      <c r="L783" s="160" t="n">
        <v>18866.8</v>
      </c>
    </row>
    <row r="784">
      <c r="A784" s="176" t="n">
        <v>45597</v>
      </c>
      <c r="B784" s="104" t="inlineStr">
        <is>
          <t>2024/25</t>
        </is>
      </c>
      <c r="C784" s="104" t="inlineStr">
        <is>
          <t>HC-001</t>
        </is>
      </c>
      <c r="D784" s="104" t="inlineStr">
        <is>
          <t>Île-de-France</t>
        </is>
      </c>
      <c r="E784" s="104" t="inlineStr">
        <is>
          <t>À emporter</t>
        </is>
      </c>
      <c r="F784" s="104" t="n">
        <v>30</v>
      </c>
      <c r="G784" s="159" t="n">
        <v>3799</v>
      </c>
      <c r="H784" s="159" t="n">
        <v>9629</v>
      </c>
      <c r="I784" s="160" t="n">
        <v>45081.78</v>
      </c>
      <c r="J784" s="160" t="n">
        <v>1429.04</v>
      </c>
      <c r="K784" s="160" t="n">
        <v>43652.74</v>
      </c>
      <c r="L784" s="160" t="n">
        <v>12916.1</v>
      </c>
    </row>
    <row r="785">
      <c r="A785" s="176" t="n">
        <v>45597</v>
      </c>
      <c r="B785" s="104" t="inlineStr">
        <is>
          <t>2024/25</t>
        </is>
      </c>
      <c r="C785" s="104" t="inlineStr">
        <is>
          <t>HC-002</t>
        </is>
      </c>
      <c r="D785" s="104" t="inlineStr">
        <is>
          <t>Nord-Ouest</t>
        </is>
      </c>
      <c r="E785" s="104" t="inlineStr">
        <is>
          <t>Drive</t>
        </is>
      </c>
      <c r="F785" s="104" t="n">
        <v>30</v>
      </c>
      <c r="G785" s="159" t="n">
        <v>977</v>
      </c>
      <c r="H785" s="159" t="n">
        <v>2543</v>
      </c>
      <c r="I785" s="160" t="n">
        <v>13399.37</v>
      </c>
      <c r="J785" s="160" t="n">
        <v>393.2</v>
      </c>
      <c r="K785" s="160" t="n">
        <v>13006.17</v>
      </c>
      <c r="L785" s="160" t="n">
        <v>3896.99</v>
      </c>
    </row>
    <row r="786">
      <c r="A786" s="176" t="n">
        <v>45597</v>
      </c>
      <c r="B786" s="104" t="inlineStr">
        <is>
          <t>2024/25</t>
        </is>
      </c>
      <c r="C786" s="104" t="inlineStr">
        <is>
          <t>HC-002</t>
        </is>
      </c>
      <c r="D786" s="104" t="inlineStr">
        <is>
          <t>Nord-Ouest</t>
        </is>
      </c>
      <c r="E786" s="104" t="inlineStr">
        <is>
          <t>Livraison</t>
        </is>
      </c>
      <c r="F786" s="104" t="n">
        <v>29</v>
      </c>
      <c r="G786" s="159" t="n">
        <v>660</v>
      </c>
      <c r="H786" s="159" t="n">
        <v>1614</v>
      </c>
      <c r="I786" s="160" t="n">
        <v>10963.72</v>
      </c>
      <c r="J786" s="160" t="n">
        <v>658.77</v>
      </c>
      <c r="K786" s="160" t="n">
        <v>10304.95</v>
      </c>
      <c r="L786" s="160" t="n">
        <v>3180.41</v>
      </c>
    </row>
    <row r="787">
      <c r="A787" s="176" t="n">
        <v>45597</v>
      </c>
      <c r="B787" s="104" t="inlineStr">
        <is>
          <t>2024/25</t>
        </is>
      </c>
      <c r="C787" s="104" t="inlineStr">
        <is>
          <t>HC-002</t>
        </is>
      </c>
      <c r="D787" s="104" t="inlineStr">
        <is>
          <t>Nord-Ouest</t>
        </is>
      </c>
      <c r="E787" s="104" t="inlineStr">
        <is>
          <t>Sur place</t>
        </is>
      </c>
      <c r="F787" s="104" t="n">
        <v>30</v>
      </c>
      <c r="G787" s="159" t="n">
        <v>2495</v>
      </c>
      <c r="H787" s="159" t="n">
        <v>6444</v>
      </c>
      <c r="I787" s="160" t="n">
        <v>32477.52</v>
      </c>
      <c r="J787" s="160" t="n">
        <v>1038.94</v>
      </c>
      <c r="K787" s="160" t="n">
        <v>31438.58</v>
      </c>
      <c r="L787" s="160" t="n">
        <v>9381.110000000001</v>
      </c>
    </row>
    <row r="788">
      <c r="A788" s="176" t="n">
        <v>45597</v>
      </c>
      <c r="B788" s="104" t="inlineStr">
        <is>
          <t>2024/25</t>
        </is>
      </c>
      <c r="C788" s="104" t="inlineStr">
        <is>
          <t>HC-002</t>
        </is>
      </c>
      <c r="D788" s="104" t="inlineStr">
        <is>
          <t>Nord-Ouest</t>
        </is>
      </c>
      <c r="E788" s="104" t="inlineStr">
        <is>
          <t>À emporter</t>
        </is>
      </c>
      <c r="F788" s="104" t="n">
        <v>30</v>
      </c>
      <c r="G788" s="159" t="n">
        <v>1872</v>
      </c>
      <c r="H788" s="159" t="n">
        <v>4686</v>
      </c>
      <c r="I788" s="160" t="n">
        <v>22343.46</v>
      </c>
      <c r="J788" s="160" t="n">
        <v>629.64</v>
      </c>
      <c r="K788" s="160" t="n">
        <v>21713.82</v>
      </c>
      <c r="L788" s="160" t="n">
        <v>6487.37</v>
      </c>
    </row>
    <row r="789">
      <c r="A789" s="176" t="n">
        <v>45597</v>
      </c>
      <c r="B789" s="104" t="inlineStr">
        <is>
          <t>2024/25</t>
        </is>
      </c>
      <c r="C789" s="104" t="inlineStr">
        <is>
          <t>HC-003</t>
        </is>
      </c>
      <c r="D789" s="104" t="inlineStr">
        <is>
          <t>Sud-Est</t>
        </is>
      </c>
      <c r="E789" s="104" t="inlineStr">
        <is>
          <t>Drive</t>
        </is>
      </c>
      <c r="F789" s="104" t="n">
        <v>29</v>
      </c>
      <c r="G789" s="159" t="n">
        <v>1038</v>
      </c>
      <c r="H789" s="159" t="n">
        <v>2731</v>
      </c>
      <c r="I789" s="160" t="n">
        <v>14219.05</v>
      </c>
      <c r="J789" s="160" t="n">
        <v>410.54</v>
      </c>
      <c r="K789" s="160" t="n">
        <v>13808.51</v>
      </c>
      <c r="L789" s="160" t="n">
        <v>4162.73</v>
      </c>
    </row>
    <row r="790">
      <c r="A790" s="176" t="n">
        <v>45597</v>
      </c>
      <c r="B790" s="104" t="inlineStr">
        <is>
          <t>2024/25</t>
        </is>
      </c>
      <c r="C790" s="104" t="inlineStr">
        <is>
          <t>HC-003</t>
        </is>
      </c>
      <c r="D790" s="104" t="inlineStr">
        <is>
          <t>Sud-Est</t>
        </is>
      </c>
      <c r="E790" s="104" t="inlineStr">
        <is>
          <t>Livraison</t>
        </is>
      </c>
      <c r="F790" s="104" t="n">
        <v>30</v>
      </c>
      <c r="G790" s="159" t="n">
        <v>790</v>
      </c>
      <c r="H790" s="159" t="n">
        <v>2030</v>
      </c>
      <c r="I790" s="160" t="n">
        <v>13120.81</v>
      </c>
      <c r="J790" s="160" t="n">
        <v>794.92</v>
      </c>
      <c r="K790" s="160" t="n">
        <v>12325.89</v>
      </c>
      <c r="L790" s="160" t="n">
        <v>3821.02</v>
      </c>
    </row>
    <row r="791">
      <c r="A791" s="176" t="n">
        <v>45597</v>
      </c>
      <c r="B791" s="104" t="inlineStr">
        <is>
          <t>2024/25</t>
        </is>
      </c>
      <c r="C791" s="104" t="inlineStr">
        <is>
          <t>HC-003</t>
        </is>
      </c>
      <c r="D791" s="104" t="inlineStr">
        <is>
          <t>Sud-Est</t>
        </is>
      </c>
      <c r="E791" s="104" t="inlineStr">
        <is>
          <t>Sur place</t>
        </is>
      </c>
      <c r="F791" s="104" t="n">
        <v>30</v>
      </c>
      <c r="G791" s="159" t="n">
        <v>2871</v>
      </c>
      <c r="H791" s="159" t="n">
        <v>7440</v>
      </c>
      <c r="I791" s="160" t="n">
        <v>37168.34</v>
      </c>
      <c r="J791" s="160" t="n">
        <v>1132.32</v>
      </c>
      <c r="K791" s="160" t="n">
        <v>36036.02</v>
      </c>
      <c r="L791" s="160" t="n">
        <v>10634.31</v>
      </c>
    </row>
    <row r="792">
      <c r="A792" s="176" t="n">
        <v>45597</v>
      </c>
      <c r="B792" s="104" t="inlineStr">
        <is>
          <t>2024/25</t>
        </is>
      </c>
      <c r="C792" s="104" t="inlineStr">
        <is>
          <t>HC-003</t>
        </is>
      </c>
      <c r="D792" s="104" t="inlineStr">
        <is>
          <t>Sud-Est</t>
        </is>
      </c>
      <c r="E792" s="104" t="inlineStr">
        <is>
          <t>À emporter</t>
        </is>
      </c>
      <c r="F792" s="104" t="n">
        <v>30</v>
      </c>
      <c r="G792" s="159" t="n">
        <v>2115</v>
      </c>
      <c r="H792" s="159" t="n">
        <v>5354</v>
      </c>
      <c r="I792" s="160" t="n">
        <v>25346.13</v>
      </c>
      <c r="J792" s="160" t="n">
        <v>738.4400000000001</v>
      </c>
      <c r="K792" s="160" t="n">
        <v>24607.69</v>
      </c>
      <c r="L792" s="160" t="n">
        <v>7342.62</v>
      </c>
    </row>
    <row r="793">
      <c r="A793" s="176" t="n">
        <v>45597</v>
      </c>
      <c r="B793" s="104" t="inlineStr">
        <is>
          <t>2024/25</t>
        </is>
      </c>
      <c r="C793" s="104" t="inlineStr">
        <is>
          <t>HC-004</t>
        </is>
      </c>
      <c r="D793" s="104" t="inlineStr">
        <is>
          <t>Sud-Ouest</t>
        </is>
      </c>
      <c r="E793" s="104" t="inlineStr">
        <is>
          <t>Drive</t>
        </is>
      </c>
      <c r="F793" s="104" t="n">
        <v>30</v>
      </c>
      <c r="G793" s="159" t="n">
        <v>1187</v>
      </c>
      <c r="H793" s="159" t="n">
        <v>3041</v>
      </c>
      <c r="I793" s="160" t="n">
        <v>16209.59</v>
      </c>
      <c r="J793" s="160" t="n">
        <v>487.01</v>
      </c>
      <c r="K793" s="160" t="n">
        <v>15722.58</v>
      </c>
      <c r="L793" s="160" t="n">
        <v>4673.97</v>
      </c>
    </row>
    <row r="794">
      <c r="A794" s="176" t="n">
        <v>45597</v>
      </c>
      <c r="B794" s="104" t="inlineStr">
        <is>
          <t>2024/25</t>
        </is>
      </c>
      <c r="C794" s="104" t="inlineStr">
        <is>
          <t>HC-004</t>
        </is>
      </c>
      <c r="D794" s="104" t="inlineStr">
        <is>
          <t>Sud-Ouest</t>
        </is>
      </c>
      <c r="E794" s="104" t="inlineStr">
        <is>
          <t>Livraison</t>
        </is>
      </c>
      <c r="F794" s="104" t="n">
        <v>30</v>
      </c>
      <c r="G794" s="159" t="n">
        <v>966</v>
      </c>
      <c r="H794" s="159" t="n">
        <v>2498</v>
      </c>
      <c r="I794" s="160" t="n">
        <v>15514.85</v>
      </c>
      <c r="J794" s="160" t="n">
        <v>828.9299999999999</v>
      </c>
      <c r="K794" s="160" t="n">
        <v>14685.92</v>
      </c>
      <c r="L794" s="160" t="n">
        <v>4555.4</v>
      </c>
    </row>
    <row r="795">
      <c r="A795" s="176" t="n">
        <v>45597</v>
      </c>
      <c r="B795" s="104" t="inlineStr">
        <is>
          <t>2024/25</t>
        </is>
      </c>
      <c r="C795" s="104" t="inlineStr">
        <is>
          <t>HC-004</t>
        </is>
      </c>
      <c r="D795" s="104" t="inlineStr">
        <is>
          <t>Sud-Ouest</t>
        </is>
      </c>
      <c r="E795" s="104" t="inlineStr">
        <is>
          <t>Sur place</t>
        </is>
      </c>
      <c r="F795" s="104" t="n">
        <v>29</v>
      </c>
      <c r="G795" s="159" t="n">
        <v>2930</v>
      </c>
      <c r="H795" s="159" t="n">
        <v>7403</v>
      </c>
      <c r="I795" s="160" t="n">
        <v>37989.32</v>
      </c>
      <c r="J795" s="160" t="n">
        <v>1245.95</v>
      </c>
      <c r="K795" s="160" t="n">
        <v>36743.37</v>
      </c>
      <c r="L795" s="160" t="n">
        <v>10913.52</v>
      </c>
    </row>
    <row r="796">
      <c r="A796" s="176" t="n">
        <v>45597</v>
      </c>
      <c r="B796" s="104" t="inlineStr">
        <is>
          <t>2024/25</t>
        </is>
      </c>
      <c r="C796" s="104" t="inlineStr">
        <is>
          <t>HC-004</t>
        </is>
      </c>
      <c r="D796" s="104" t="inlineStr">
        <is>
          <t>Sud-Ouest</t>
        </is>
      </c>
      <c r="E796" s="104" t="inlineStr">
        <is>
          <t>À emporter</t>
        </is>
      </c>
      <c r="F796" s="104" t="n">
        <v>30</v>
      </c>
      <c r="G796" s="159" t="n">
        <v>2297</v>
      </c>
      <c r="H796" s="159" t="n">
        <v>5692</v>
      </c>
      <c r="I796" s="160" t="n">
        <v>27303.13</v>
      </c>
      <c r="J796" s="160" t="n">
        <v>702.65</v>
      </c>
      <c r="K796" s="160" t="n">
        <v>26600.48</v>
      </c>
      <c r="L796" s="160" t="n">
        <v>7935.18</v>
      </c>
    </row>
    <row r="797">
      <c r="A797" s="176" t="n">
        <v>45597</v>
      </c>
      <c r="B797" s="104" t="inlineStr">
        <is>
          <t>2024/25</t>
        </is>
      </c>
      <c r="C797" s="104" t="inlineStr">
        <is>
          <t>HC-005</t>
        </is>
      </c>
      <c r="D797" s="104" t="inlineStr">
        <is>
          <t>Île-de-France</t>
        </is>
      </c>
      <c r="E797" s="104" t="inlineStr">
        <is>
          <t>Livraison</t>
        </is>
      </c>
      <c r="F797" s="104" t="n">
        <v>30</v>
      </c>
      <c r="G797" s="159" t="n">
        <v>1306</v>
      </c>
      <c r="H797" s="159" t="n">
        <v>3302</v>
      </c>
      <c r="I797" s="160" t="n">
        <v>21104.21</v>
      </c>
      <c r="J797" s="160" t="n">
        <v>1239.41</v>
      </c>
      <c r="K797" s="160" t="n">
        <v>19864.8</v>
      </c>
      <c r="L797" s="160" t="n">
        <v>6083.69</v>
      </c>
    </row>
    <row r="798">
      <c r="A798" s="176" t="n">
        <v>45597</v>
      </c>
      <c r="B798" s="104" t="inlineStr">
        <is>
          <t>2024/25</t>
        </is>
      </c>
      <c r="C798" s="104" t="inlineStr">
        <is>
          <t>HC-005</t>
        </is>
      </c>
      <c r="D798" s="104" t="inlineStr">
        <is>
          <t>Île-de-France</t>
        </is>
      </c>
      <c r="E798" s="104" t="inlineStr">
        <is>
          <t>Sur place</t>
        </is>
      </c>
      <c r="F798" s="104" t="n">
        <v>30</v>
      </c>
      <c r="G798" s="159" t="n">
        <v>4461</v>
      </c>
      <c r="H798" s="159" t="n">
        <v>11177</v>
      </c>
      <c r="I798" s="160" t="n">
        <v>57347.6</v>
      </c>
      <c r="J798" s="160" t="n">
        <v>1526.66</v>
      </c>
      <c r="K798" s="160" t="n">
        <v>55820.94</v>
      </c>
      <c r="L798" s="160" t="n">
        <v>16609.46</v>
      </c>
    </row>
    <row r="799">
      <c r="A799" s="176" t="n">
        <v>45597</v>
      </c>
      <c r="B799" s="104" t="inlineStr">
        <is>
          <t>2024/25</t>
        </is>
      </c>
      <c r="C799" s="104" t="inlineStr">
        <is>
          <t>HC-005</t>
        </is>
      </c>
      <c r="D799" s="104" t="inlineStr">
        <is>
          <t>Île-de-France</t>
        </is>
      </c>
      <c r="E799" s="104" t="inlineStr">
        <is>
          <t>À emporter</t>
        </is>
      </c>
      <c r="F799" s="104" t="n">
        <v>29</v>
      </c>
      <c r="G799" s="159" t="n">
        <v>3179</v>
      </c>
      <c r="H799" s="159" t="n">
        <v>8186</v>
      </c>
      <c r="I799" s="160" t="n">
        <v>38449.15</v>
      </c>
      <c r="J799" s="160" t="n">
        <v>1098.23</v>
      </c>
      <c r="K799" s="160" t="n">
        <v>37350.92</v>
      </c>
      <c r="L799" s="160" t="n">
        <v>11090.24</v>
      </c>
    </row>
    <row r="800">
      <c r="A800" s="176" t="n">
        <v>45597</v>
      </c>
      <c r="B800" s="104" t="inlineStr">
        <is>
          <t>2024/25</t>
        </is>
      </c>
      <c r="C800" s="104" t="inlineStr">
        <is>
          <t>HC-006</t>
        </is>
      </c>
      <c r="D800" s="104" t="inlineStr">
        <is>
          <t>Nord-Ouest</t>
        </is>
      </c>
      <c r="E800" s="104" t="inlineStr">
        <is>
          <t>Livraison</t>
        </is>
      </c>
      <c r="F800" s="104" t="n">
        <v>29</v>
      </c>
      <c r="G800" s="159" t="n">
        <v>764</v>
      </c>
      <c r="H800" s="159" t="n">
        <v>1976</v>
      </c>
      <c r="I800" s="160" t="n">
        <v>12676.19</v>
      </c>
      <c r="J800" s="160" t="n">
        <v>816.79</v>
      </c>
      <c r="K800" s="160" t="n">
        <v>11859.4</v>
      </c>
      <c r="L800" s="160" t="n">
        <v>3668.73</v>
      </c>
    </row>
    <row r="801">
      <c r="A801" s="176" t="n">
        <v>45597</v>
      </c>
      <c r="B801" s="104" t="inlineStr">
        <is>
          <t>2024/25</t>
        </is>
      </c>
      <c r="C801" s="104" t="inlineStr">
        <is>
          <t>HC-006</t>
        </is>
      </c>
      <c r="D801" s="104" t="inlineStr">
        <is>
          <t>Nord-Ouest</t>
        </is>
      </c>
      <c r="E801" s="104" t="inlineStr">
        <is>
          <t>Sur place</t>
        </is>
      </c>
      <c r="F801" s="104" t="n">
        <v>30</v>
      </c>
      <c r="G801" s="159" t="n">
        <v>2968</v>
      </c>
      <c r="H801" s="159" t="n">
        <v>7368</v>
      </c>
      <c r="I801" s="160" t="n">
        <v>38104.42</v>
      </c>
      <c r="J801" s="160" t="n">
        <v>1149</v>
      </c>
      <c r="K801" s="160" t="n">
        <v>36955.42</v>
      </c>
      <c r="L801" s="160" t="n">
        <v>11074.41</v>
      </c>
    </row>
    <row r="802">
      <c r="A802" s="176" t="n">
        <v>45597</v>
      </c>
      <c r="B802" s="104" t="inlineStr">
        <is>
          <t>2024/25</t>
        </is>
      </c>
      <c r="C802" s="104" t="inlineStr">
        <is>
          <t>HC-006</t>
        </is>
      </c>
      <c r="D802" s="104" t="inlineStr">
        <is>
          <t>Nord-Ouest</t>
        </is>
      </c>
      <c r="E802" s="104" t="inlineStr">
        <is>
          <t>À emporter</t>
        </is>
      </c>
      <c r="F802" s="104" t="n">
        <v>30</v>
      </c>
      <c r="G802" s="159" t="n">
        <v>2174</v>
      </c>
      <c r="H802" s="159" t="n">
        <v>5506</v>
      </c>
      <c r="I802" s="160" t="n">
        <v>25770.47</v>
      </c>
      <c r="J802" s="160" t="n">
        <v>867.25</v>
      </c>
      <c r="K802" s="160" t="n">
        <v>24903.22</v>
      </c>
      <c r="L802" s="160" t="n">
        <v>7412.46</v>
      </c>
    </row>
    <row r="803">
      <c r="A803" s="176" t="n">
        <v>45597</v>
      </c>
      <c r="B803" s="104" t="inlineStr">
        <is>
          <t>2024/25</t>
        </is>
      </c>
      <c r="C803" s="104" t="inlineStr">
        <is>
          <t>HC-007</t>
        </is>
      </c>
      <c r="D803" s="104" t="inlineStr">
        <is>
          <t>Sud-Est</t>
        </is>
      </c>
      <c r="E803" s="104" t="inlineStr">
        <is>
          <t>Livraison</t>
        </is>
      </c>
      <c r="F803" s="104" t="n">
        <v>30</v>
      </c>
      <c r="G803" s="159" t="n">
        <v>948</v>
      </c>
      <c r="H803" s="159" t="n">
        <v>2363</v>
      </c>
      <c r="I803" s="160" t="n">
        <v>15748.18</v>
      </c>
      <c r="J803" s="160" t="n">
        <v>947.3099999999999</v>
      </c>
      <c r="K803" s="160" t="n">
        <v>14800.87</v>
      </c>
      <c r="L803" s="160" t="n">
        <v>4604.17</v>
      </c>
    </row>
    <row r="804">
      <c r="A804" s="176" t="n">
        <v>45597</v>
      </c>
      <c r="B804" s="104" t="inlineStr">
        <is>
          <t>2024/25</t>
        </is>
      </c>
      <c r="C804" s="104" t="inlineStr">
        <is>
          <t>HC-007</t>
        </is>
      </c>
      <c r="D804" s="104" t="inlineStr">
        <is>
          <t>Sud-Est</t>
        </is>
      </c>
      <c r="E804" s="104" t="inlineStr">
        <is>
          <t>Sur place</t>
        </is>
      </c>
      <c r="F804" s="104" t="n">
        <v>30</v>
      </c>
      <c r="G804" s="159" t="n">
        <v>3599</v>
      </c>
      <c r="H804" s="159" t="n">
        <v>9314</v>
      </c>
      <c r="I804" s="160" t="n">
        <v>46283.69</v>
      </c>
      <c r="J804" s="160" t="n">
        <v>1294.64</v>
      </c>
      <c r="K804" s="160" t="n">
        <v>44989.05</v>
      </c>
      <c r="L804" s="160" t="n">
        <v>13487.64</v>
      </c>
    </row>
    <row r="805">
      <c r="A805" s="176" t="n">
        <v>45597</v>
      </c>
      <c r="B805" s="104" t="inlineStr">
        <is>
          <t>2024/25</t>
        </is>
      </c>
      <c r="C805" s="104" t="inlineStr">
        <is>
          <t>HC-007</t>
        </is>
      </c>
      <c r="D805" s="104" t="inlineStr">
        <is>
          <t>Sud-Est</t>
        </is>
      </c>
      <c r="E805" s="104" t="inlineStr">
        <is>
          <t>À emporter</t>
        </is>
      </c>
      <c r="F805" s="104" t="n">
        <v>28</v>
      </c>
      <c r="G805" s="159" t="n">
        <v>2474</v>
      </c>
      <c r="H805" s="159" t="n">
        <v>6442</v>
      </c>
      <c r="I805" s="160" t="n">
        <v>29541.26</v>
      </c>
      <c r="J805" s="160" t="n">
        <v>829.9</v>
      </c>
      <c r="K805" s="160" t="n">
        <v>28711.36</v>
      </c>
      <c r="L805" s="160" t="n">
        <v>8581.09</v>
      </c>
    </row>
    <row r="806">
      <c r="A806" s="176" t="n">
        <v>45597</v>
      </c>
      <c r="B806" s="104" t="inlineStr">
        <is>
          <t>2024/25</t>
        </is>
      </c>
      <c r="C806" s="104" t="inlineStr">
        <is>
          <t>HC-008</t>
        </is>
      </c>
      <c r="D806" s="104" t="inlineStr">
        <is>
          <t>Sud-Ouest</t>
        </is>
      </c>
      <c r="E806" s="104" t="inlineStr">
        <is>
          <t>Livraison</t>
        </is>
      </c>
      <c r="F806" s="104" t="n">
        <v>30</v>
      </c>
      <c r="G806" s="159" t="n">
        <v>1011</v>
      </c>
      <c r="H806" s="159" t="n">
        <v>2545</v>
      </c>
      <c r="I806" s="160" t="n">
        <v>16736.52</v>
      </c>
      <c r="J806" s="160" t="n">
        <v>1032.11</v>
      </c>
      <c r="K806" s="160" t="n">
        <v>15704.41</v>
      </c>
      <c r="L806" s="160" t="n">
        <v>4887.81</v>
      </c>
    </row>
    <row r="807">
      <c r="A807" s="176" t="n">
        <v>45597</v>
      </c>
      <c r="B807" s="104" t="inlineStr">
        <is>
          <t>2024/25</t>
        </is>
      </c>
      <c r="C807" s="104" t="inlineStr">
        <is>
          <t>HC-008</t>
        </is>
      </c>
      <c r="D807" s="104" t="inlineStr">
        <is>
          <t>Sud-Ouest</t>
        </is>
      </c>
      <c r="E807" s="104" t="inlineStr">
        <is>
          <t>Sur place</t>
        </is>
      </c>
      <c r="F807" s="104" t="n">
        <v>30</v>
      </c>
      <c r="G807" s="159" t="n">
        <v>3700</v>
      </c>
      <c r="H807" s="159" t="n">
        <v>9286</v>
      </c>
      <c r="I807" s="160" t="n">
        <v>47826.83</v>
      </c>
      <c r="J807" s="160" t="n">
        <v>1468.71</v>
      </c>
      <c r="K807" s="160" t="n">
        <v>46358.12</v>
      </c>
      <c r="L807" s="160" t="n">
        <v>13894.88</v>
      </c>
    </row>
    <row r="808">
      <c r="A808" s="176" t="n">
        <v>45597</v>
      </c>
      <c r="B808" s="104" t="inlineStr">
        <is>
          <t>2024/25</t>
        </is>
      </c>
      <c r="C808" s="104" t="inlineStr">
        <is>
          <t>HC-008</t>
        </is>
      </c>
      <c r="D808" s="104" t="inlineStr">
        <is>
          <t>Sud-Ouest</t>
        </is>
      </c>
      <c r="E808" s="104" t="inlineStr">
        <is>
          <t>À emporter</t>
        </is>
      </c>
      <c r="F808" s="104" t="n">
        <v>30</v>
      </c>
      <c r="G808" s="159" t="n">
        <v>2794</v>
      </c>
      <c r="H808" s="159" t="n">
        <v>7263</v>
      </c>
      <c r="I808" s="160" t="n">
        <v>33200.77</v>
      </c>
      <c r="J808" s="160" t="n">
        <v>942.98</v>
      </c>
      <c r="K808" s="160" t="n">
        <v>32257.79</v>
      </c>
      <c r="L808" s="160" t="n">
        <v>9621.59</v>
      </c>
    </row>
    <row r="809">
      <c r="A809" s="176" t="n">
        <v>45597</v>
      </c>
      <c r="B809" s="104" t="inlineStr">
        <is>
          <t>2024/25</t>
        </is>
      </c>
      <c r="C809" s="104" t="inlineStr">
        <is>
          <t>HC-009</t>
        </is>
      </c>
      <c r="D809" s="104" t="inlineStr">
        <is>
          <t>Île-de-France</t>
        </is>
      </c>
      <c r="E809" s="104" t="inlineStr">
        <is>
          <t>Livraison</t>
        </is>
      </c>
      <c r="F809" s="104" t="n">
        <v>30</v>
      </c>
      <c r="G809" s="159" t="n">
        <v>1310</v>
      </c>
      <c r="H809" s="159" t="n">
        <v>3359</v>
      </c>
      <c r="I809" s="160" t="n">
        <v>21806.34</v>
      </c>
      <c r="J809" s="160" t="n">
        <v>1274.84</v>
      </c>
      <c r="K809" s="160" t="n">
        <v>20531.5</v>
      </c>
      <c r="L809" s="160" t="n">
        <v>6397.78</v>
      </c>
    </row>
    <row r="810">
      <c r="A810" s="176" t="n">
        <v>45597</v>
      </c>
      <c r="B810" s="104" t="inlineStr">
        <is>
          <t>2024/25</t>
        </is>
      </c>
      <c r="C810" s="104" t="inlineStr">
        <is>
          <t>HC-009</t>
        </is>
      </c>
      <c r="D810" s="104" t="inlineStr">
        <is>
          <t>Île-de-France</t>
        </is>
      </c>
      <c r="E810" s="104" t="inlineStr">
        <is>
          <t>Sur place</t>
        </is>
      </c>
      <c r="F810" s="104" t="n">
        <v>30</v>
      </c>
      <c r="G810" s="159" t="n">
        <v>4952</v>
      </c>
      <c r="H810" s="159" t="n">
        <v>12826</v>
      </c>
      <c r="I810" s="160" t="n">
        <v>64088.1</v>
      </c>
      <c r="J810" s="160" t="n">
        <v>1817.54</v>
      </c>
      <c r="K810" s="160" t="n">
        <v>62270.56</v>
      </c>
      <c r="L810" s="160" t="n">
        <v>18545.23</v>
      </c>
    </row>
    <row r="811">
      <c r="A811" s="176" t="n">
        <v>45597</v>
      </c>
      <c r="B811" s="104" t="inlineStr">
        <is>
          <t>2024/25</t>
        </is>
      </c>
      <c r="C811" s="104" t="inlineStr">
        <is>
          <t>HC-009</t>
        </is>
      </c>
      <c r="D811" s="104" t="inlineStr">
        <is>
          <t>Île-de-France</t>
        </is>
      </c>
      <c r="E811" s="104" t="inlineStr">
        <is>
          <t>À emporter</t>
        </is>
      </c>
      <c r="F811" s="104" t="n">
        <v>30</v>
      </c>
      <c r="G811" s="159" t="n">
        <v>3595</v>
      </c>
      <c r="H811" s="159" t="n">
        <v>9487</v>
      </c>
      <c r="I811" s="160" t="n">
        <v>42979.81</v>
      </c>
      <c r="J811" s="160" t="n">
        <v>1330.87</v>
      </c>
      <c r="K811" s="160" t="n">
        <v>41648.94</v>
      </c>
      <c r="L811" s="160" t="n">
        <v>12378.12</v>
      </c>
    </row>
    <row r="812">
      <c r="A812" s="176" t="n">
        <v>45597</v>
      </c>
      <c r="B812" s="104" t="inlineStr">
        <is>
          <t>2024/25</t>
        </is>
      </c>
      <c r="C812" s="104" t="inlineStr">
        <is>
          <t>HC-010</t>
        </is>
      </c>
      <c r="D812" s="104" t="inlineStr">
        <is>
          <t>Nord-Ouest</t>
        </is>
      </c>
      <c r="E812" s="104" t="inlineStr">
        <is>
          <t>Drive</t>
        </is>
      </c>
      <c r="F812" s="104" t="n">
        <v>30</v>
      </c>
      <c r="G812" s="159" t="n">
        <v>1734</v>
      </c>
      <c r="H812" s="159" t="n">
        <v>4365</v>
      </c>
      <c r="I812" s="160" t="n">
        <v>23692.71</v>
      </c>
      <c r="J812" s="160" t="n">
        <v>721.27</v>
      </c>
      <c r="K812" s="160" t="n">
        <v>22971.44</v>
      </c>
      <c r="L812" s="160" t="n">
        <v>6869.18</v>
      </c>
    </row>
    <row r="813">
      <c r="A813" s="176" t="n">
        <v>45597</v>
      </c>
      <c r="B813" s="104" t="inlineStr">
        <is>
          <t>2024/25</t>
        </is>
      </c>
      <c r="C813" s="104" t="inlineStr">
        <is>
          <t>HC-010</t>
        </is>
      </c>
      <c r="D813" s="104" t="inlineStr">
        <is>
          <t>Nord-Ouest</t>
        </is>
      </c>
      <c r="E813" s="104" t="inlineStr">
        <is>
          <t>Livraison</t>
        </is>
      </c>
      <c r="F813" s="104" t="n">
        <v>30</v>
      </c>
      <c r="G813" s="159" t="n">
        <v>1229</v>
      </c>
      <c r="H813" s="159" t="n">
        <v>3110</v>
      </c>
      <c r="I813" s="160" t="n">
        <v>20214.05</v>
      </c>
      <c r="J813" s="160" t="n">
        <v>1250.68</v>
      </c>
      <c r="K813" s="160" t="n">
        <v>18963.37</v>
      </c>
      <c r="L813" s="160" t="n">
        <v>5891.87</v>
      </c>
    </row>
    <row r="814">
      <c r="A814" s="176" t="n">
        <v>45597</v>
      </c>
      <c r="B814" s="104" t="inlineStr">
        <is>
          <t>2024/25</t>
        </is>
      </c>
      <c r="C814" s="104" t="inlineStr">
        <is>
          <t>HC-010</t>
        </is>
      </c>
      <c r="D814" s="104" t="inlineStr">
        <is>
          <t>Nord-Ouest</t>
        </is>
      </c>
      <c r="E814" s="104" t="inlineStr">
        <is>
          <t>Sur place</t>
        </is>
      </c>
      <c r="F814" s="104" t="n">
        <v>30</v>
      </c>
      <c r="G814" s="159" t="n">
        <v>4608</v>
      </c>
      <c r="H814" s="159" t="n">
        <v>11926</v>
      </c>
      <c r="I814" s="160" t="n">
        <v>59379.79</v>
      </c>
      <c r="J814" s="160" t="n">
        <v>1941.67</v>
      </c>
      <c r="K814" s="160" t="n">
        <v>57438.12</v>
      </c>
      <c r="L814" s="160" t="n">
        <v>17149.56</v>
      </c>
    </row>
    <row r="815">
      <c r="A815" s="176" t="n">
        <v>45597</v>
      </c>
      <c r="B815" s="104" t="inlineStr">
        <is>
          <t>2024/25</t>
        </is>
      </c>
      <c r="C815" s="104" t="inlineStr">
        <is>
          <t>HC-010</t>
        </is>
      </c>
      <c r="D815" s="104" t="inlineStr">
        <is>
          <t>Nord-Ouest</t>
        </is>
      </c>
      <c r="E815" s="104" t="inlineStr">
        <is>
          <t>À emporter</t>
        </is>
      </c>
      <c r="F815" s="104" t="n">
        <v>30</v>
      </c>
      <c r="G815" s="159" t="n">
        <v>3409</v>
      </c>
      <c r="H815" s="159" t="n">
        <v>8629</v>
      </c>
      <c r="I815" s="160" t="n">
        <v>40917.47</v>
      </c>
      <c r="J815" s="160" t="n">
        <v>1256.58</v>
      </c>
      <c r="K815" s="160" t="n">
        <v>39660.89</v>
      </c>
      <c r="L815" s="160" t="n">
        <v>11927.45</v>
      </c>
    </row>
    <row r="816">
      <c r="A816" s="176" t="n">
        <v>45597</v>
      </c>
      <c r="B816" s="104" t="inlineStr">
        <is>
          <t>2024/25</t>
        </is>
      </c>
      <c r="C816" s="104" t="inlineStr">
        <is>
          <t>HC-011</t>
        </is>
      </c>
      <c r="D816" s="104" t="inlineStr">
        <is>
          <t>Sud-Est</t>
        </is>
      </c>
      <c r="E816" s="104" t="inlineStr">
        <is>
          <t>Livraison</t>
        </is>
      </c>
      <c r="F816" s="104" t="n">
        <v>30</v>
      </c>
      <c r="G816" s="159" t="n">
        <v>1323</v>
      </c>
      <c r="H816" s="159" t="n">
        <v>3391</v>
      </c>
      <c r="I816" s="160" t="n">
        <v>21775.01</v>
      </c>
      <c r="J816" s="160" t="n">
        <v>1298.18</v>
      </c>
      <c r="K816" s="160" t="n">
        <v>20476.83</v>
      </c>
      <c r="L816" s="160" t="n">
        <v>6303.72</v>
      </c>
    </row>
    <row r="817">
      <c r="A817" s="176" t="n">
        <v>45597</v>
      </c>
      <c r="B817" s="104" t="inlineStr">
        <is>
          <t>2024/25</t>
        </is>
      </c>
      <c r="C817" s="104" t="inlineStr">
        <is>
          <t>HC-011</t>
        </is>
      </c>
      <c r="D817" s="104" t="inlineStr">
        <is>
          <t>Sud-Est</t>
        </is>
      </c>
      <c r="E817" s="104" t="inlineStr">
        <is>
          <t>Sur place</t>
        </is>
      </c>
      <c r="F817" s="104" t="n">
        <v>30</v>
      </c>
      <c r="G817" s="159" t="n">
        <v>4884</v>
      </c>
      <c r="H817" s="159" t="n">
        <v>12353</v>
      </c>
      <c r="I817" s="160" t="n">
        <v>63406.47</v>
      </c>
      <c r="J817" s="160" t="n">
        <v>1851.31</v>
      </c>
      <c r="K817" s="160" t="n">
        <v>61555.16</v>
      </c>
      <c r="L817" s="160" t="n">
        <v>18329.59</v>
      </c>
    </row>
    <row r="818">
      <c r="A818" s="176" t="n">
        <v>45597</v>
      </c>
      <c r="B818" s="104" t="inlineStr">
        <is>
          <t>2024/25</t>
        </is>
      </c>
      <c r="C818" s="104" t="inlineStr">
        <is>
          <t>HC-011</t>
        </is>
      </c>
      <c r="D818" s="104" t="inlineStr">
        <is>
          <t>Sud-Est</t>
        </is>
      </c>
      <c r="E818" s="104" t="inlineStr">
        <is>
          <t>À emporter</t>
        </is>
      </c>
      <c r="F818" s="104" t="n">
        <v>29</v>
      </c>
      <c r="G818" s="159" t="n">
        <v>3586</v>
      </c>
      <c r="H818" s="159" t="n">
        <v>9082</v>
      </c>
      <c r="I818" s="160" t="n">
        <v>42680.5</v>
      </c>
      <c r="J818" s="160" t="n">
        <v>1310.11</v>
      </c>
      <c r="K818" s="160" t="n">
        <v>41370.39</v>
      </c>
      <c r="L818" s="160" t="n">
        <v>12454.82</v>
      </c>
    </row>
    <row r="819">
      <c r="A819" s="176" t="n">
        <v>45597</v>
      </c>
      <c r="B819" s="104" t="inlineStr">
        <is>
          <t>2024/25</t>
        </is>
      </c>
      <c r="C819" s="104" t="inlineStr">
        <is>
          <t>HC-012</t>
        </is>
      </c>
      <c r="D819" s="104" t="inlineStr">
        <is>
          <t>Sud-Ouest</t>
        </is>
      </c>
      <c r="E819" s="104" t="inlineStr">
        <is>
          <t>Drive</t>
        </is>
      </c>
      <c r="F819" s="104" t="n">
        <v>30</v>
      </c>
      <c r="G819" s="159" t="n">
        <v>768</v>
      </c>
      <c r="H819" s="159" t="n">
        <v>1938</v>
      </c>
      <c r="I819" s="160" t="n">
        <v>10448.22</v>
      </c>
      <c r="J819" s="160" t="n">
        <v>299.29</v>
      </c>
      <c r="K819" s="160" t="n">
        <v>10148.93</v>
      </c>
      <c r="L819" s="160" t="n">
        <v>3035.81</v>
      </c>
    </row>
    <row r="820">
      <c r="A820" s="176" t="n">
        <v>45597</v>
      </c>
      <c r="B820" s="104" t="inlineStr">
        <is>
          <t>2024/25</t>
        </is>
      </c>
      <c r="C820" s="104" t="inlineStr">
        <is>
          <t>HC-012</t>
        </is>
      </c>
      <c r="D820" s="104" t="inlineStr">
        <is>
          <t>Sud-Ouest</t>
        </is>
      </c>
      <c r="E820" s="104" t="inlineStr">
        <is>
          <t>Livraison</t>
        </is>
      </c>
      <c r="F820" s="104" t="n">
        <v>30</v>
      </c>
      <c r="G820" s="159" t="n">
        <v>549</v>
      </c>
      <c r="H820" s="159" t="n">
        <v>1418</v>
      </c>
      <c r="I820" s="160" t="n">
        <v>9007.799999999999</v>
      </c>
      <c r="J820" s="160" t="n">
        <v>562.23</v>
      </c>
      <c r="K820" s="160" t="n">
        <v>8445.57</v>
      </c>
      <c r="L820" s="160" t="n">
        <v>2632.58</v>
      </c>
    </row>
    <row r="821">
      <c r="A821" s="176" t="n">
        <v>45597</v>
      </c>
      <c r="B821" s="104" t="inlineStr">
        <is>
          <t>2024/25</t>
        </is>
      </c>
      <c r="C821" s="104" t="inlineStr">
        <is>
          <t>HC-012</t>
        </is>
      </c>
      <c r="D821" s="104" t="inlineStr">
        <is>
          <t>Sud-Ouest</t>
        </is>
      </c>
      <c r="E821" s="104" t="inlineStr">
        <is>
          <t>Sur place</t>
        </is>
      </c>
      <c r="F821" s="104" t="n">
        <v>30</v>
      </c>
      <c r="G821" s="159" t="n">
        <v>2015</v>
      </c>
      <c r="H821" s="159" t="n">
        <v>5200</v>
      </c>
      <c r="I821" s="160" t="n">
        <v>25847.74</v>
      </c>
      <c r="J821" s="160" t="n">
        <v>800.92</v>
      </c>
      <c r="K821" s="160" t="n">
        <v>25046.82</v>
      </c>
      <c r="L821" s="160" t="n">
        <v>7479.92</v>
      </c>
    </row>
    <row r="822">
      <c r="A822" s="176" t="n">
        <v>45597</v>
      </c>
      <c r="B822" s="104" t="inlineStr">
        <is>
          <t>2024/25</t>
        </is>
      </c>
      <c r="C822" s="104" t="inlineStr">
        <is>
          <t>HC-012</t>
        </is>
      </c>
      <c r="D822" s="104" t="inlineStr">
        <is>
          <t>Sud-Ouest</t>
        </is>
      </c>
      <c r="E822" s="104" t="inlineStr">
        <is>
          <t>À emporter</t>
        </is>
      </c>
      <c r="F822" s="104" t="n">
        <v>30</v>
      </c>
      <c r="G822" s="159" t="n">
        <v>1432</v>
      </c>
      <c r="H822" s="159" t="n">
        <v>3874</v>
      </c>
      <c r="I822" s="160" t="n">
        <v>16912.4</v>
      </c>
      <c r="J822" s="160" t="n">
        <v>435.35</v>
      </c>
      <c r="K822" s="160" t="n">
        <v>16477.05</v>
      </c>
      <c r="L822" s="160" t="n">
        <v>4919.31</v>
      </c>
    </row>
    <row r="823">
      <c r="A823" s="176" t="n">
        <v>45597</v>
      </c>
      <c r="B823" s="104" t="inlineStr">
        <is>
          <t>2024/25</t>
        </is>
      </c>
      <c r="C823" s="104" t="inlineStr">
        <is>
          <t>HC-013</t>
        </is>
      </c>
      <c r="D823" s="104" t="inlineStr">
        <is>
          <t>Île-de-France</t>
        </is>
      </c>
      <c r="E823" s="104" t="inlineStr">
        <is>
          <t>Livraison</t>
        </is>
      </c>
      <c r="F823" s="104" t="n">
        <v>30</v>
      </c>
      <c r="G823" s="159" t="n">
        <v>1078</v>
      </c>
      <c r="H823" s="159" t="n">
        <v>2817</v>
      </c>
      <c r="I823" s="160" t="n">
        <v>17407.09</v>
      </c>
      <c r="J823" s="160" t="n">
        <v>1033.64</v>
      </c>
      <c r="K823" s="160" t="n">
        <v>16373.45</v>
      </c>
      <c r="L823" s="160" t="n">
        <v>5060.34</v>
      </c>
    </row>
    <row r="824">
      <c r="A824" s="176" t="n">
        <v>45597</v>
      </c>
      <c r="B824" s="104" t="inlineStr">
        <is>
          <t>2024/25</t>
        </is>
      </c>
      <c r="C824" s="104" t="inlineStr">
        <is>
          <t>HC-013</t>
        </is>
      </c>
      <c r="D824" s="104" t="inlineStr">
        <is>
          <t>Île-de-France</t>
        </is>
      </c>
      <c r="E824" s="104" t="inlineStr">
        <is>
          <t>Sur place</t>
        </is>
      </c>
      <c r="F824" s="104" t="n">
        <v>30</v>
      </c>
      <c r="G824" s="159" t="n">
        <v>3719</v>
      </c>
      <c r="H824" s="159" t="n">
        <v>9577</v>
      </c>
      <c r="I824" s="160" t="n">
        <v>47675.05</v>
      </c>
      <c r="J824" s="160" t="n">
        <v>1378.7</v>
      </c>
      <c r="K824" s="160" t="n">
        <v>46296.35</v>
      </c>
      <c r="L824" s="160" t="n">
        <v>13865.39</v>
      </c>
    </row>
    <row r="825">
      <c r="A825" s="176" t="n">
        <v>45597</v>
      </c>
      <c r="B825" s="104" t="inlineStr">
        <is>
          <t>2024/25</t>
        </is>
      </c>
      <c r="C825" s="104" t="inlineStr">
        <is>
          <t>HC-013</t>
        </is>
      </c>
      <c r="D825" s="104" t="inlineStr">
        <is>
          <t>Île-de-France</t>
        </is>
      </c>
      <c r="E825" s="104" t="inlineStr">
        <is>
          <t>À emporter</t>
        </is>
      </c>
      <c r="F825" s="104" t="n">
        <v>29</v>
      </c>
      <c r="G825" s="159" t="n">
        <v>2640</v>
      </c>
      <c r="H825" s="159" t="n">
        <v>6854</v>
      </c>
      <c r="I825" s="160" t="n">
        <v>31282.55</v>
      </c>
      <c r="J825" s="160" t="n">
        <v>883.95</v>
      </c>
      <c r="K825" s="160" t="n">
        <v>30398.6</v>
      </c>
      <c r="L825" s="160" t="n">
        <v>9037.219999999999</v>
      </c>
    </row>
    <row r="826">
      <c r="A826" s="176" t="n">
        <v>45597</v>
      </c>
      <c r="B826" s="104" t="inlineStr">
        <is>
          <t>2024/25</t>
        </is>
      </c>
      <c r="C826" s="104" t="inlineStr">
        <is>
          <t>HC-014</t>
        </is>
      </c>
      <c r="D826" s="104" t="inlineStr">
        <is>
          <t>Nord-Ouest</t>
        </is>
      </c>
      <c r="E826" s="104" t="inlineStr">
        <is>
          <t>Livraison</t>
        </is>
      </c>
      <c r="F826" s="104" t="n">
        <v>30</v>
      </c>
      <c r="G826" s="159" t="n">
        <v>940</v>
      </c>
      <c r="H826" s="159" t="n">
        <v>2350</v>
      </c>
      <c r="I826" s="160" t="n">
        <v>15640.97</v>
      </c>
      <c r="J826" s="160" t="n">
        <v>945.73</v>
      </c>
      <c r="K826" s="160" t="n">
        <v>14695.24</v>
      </c>
      <c r="L826" s="160" t="n">
        <v>4534.79</v>
      </c>
    </row>
    <row r="827">
      <c r="A827" s="176" t="n">
        <v>45597</v>
      </c>
      <c r="B827" s="104" t="inlineStr">
        <is>
          <t>2024/25</t>
        </is>
      </c>
      <c r="C827" s="104" t="inlineStr">
        <is>
          <t>HC-014</t>
        </is>
      </c>
      <c r="D827" s="104" t="inlineStr">
        <is>
          <t>Nord-Ouest</t>
        </is>
      </c>
      <c r="E827" s="104" t="inlineStr">
        <is>
          <t>Sur place</t>
        </is>
      </c>
      <c r="F827" s="104" t="n">
        <v>30</v>
      </c>
      <c r="G827" s="159" t="n">
        <v>3510</v>
      </c>
      <c r="H827" s="159" t="n">
        <v>8892</v>
      </c>
      <c r="I827" s="160" t="n">
        <v>45212.46</v>
      </c>
      <c r="J827" s="160" t="n">
        <v>1315.62</v>
      </c>
      <c r="K827" s="160" t="n">
        <v>43896.84</v>
      </c>
      <c r="L827" s="160" t="n">
        <v>13234.18</v>
      </c>
    </row>
    <row r="828">
      <c r="A828" s="176" t="n">
        <v>45597</v>
      </c>
      <c r="B828" s="104" t="inlineStr">
        <is>
          <t>2024/25</t>
        </is>
      </c>
      <c r="C828" s="104" t="inlineStr">
        <is>
          <t>HC-014</t>
        </is>
      </c>
      <c r="D828" s="104" t="inlineStr">
        <is>
          <t>Nord-Ouest</t>
        </is>
      </c>
      <c r="E828" s="104" t="inlineStr">
        <is>
          <t>À emporter</t>
        </is>
      </c>
      <c r="F828" s="104" t="n">
        <v>30</v>
      </c>
      <c r="G828" s="159" t="n">
        <v>2553</v>
      </c>
      <c r="H828" s="159" t="n">
        <v>6526</v>
      </c>
      <c r="I828" s="160" t="n">
        <v>30715.27</v>
      </c>
      <c r="J828" s="160" t="n">
        <v>902.16</v>
      </c>
      <c r="K828" s="160" t="n">
        <v>29813.11</v>
      </c>
      <c r="L828" s="160" t="n">
        <v>8905.610000000001</v>
      </c>
    </row>
    <row r="829">
      <c r="A829" s="176" t="n">
        <v>45597</v>
      </c>
      <c r="B829" s="104" t="inlineStr">
        <is>
          <t>2024/25</t>
        </is>
      </c>
      <c r="C829" s="104" t="inlineStr">
        <is>
          <t>HC-015</t>
        </is>
      </c>
      <c r="D829" s="104" t="inlineStr">
        <is>
          <t>Sud-Est</t>
        </is>
      </c>
      <c r="E829" s="104" t="inlineStr">
        <is>
          <t>Livraison</t>
        </is>
      </c>
      <c r="F829" s="104" t="n">
        <v>30</v>
      </c>
      <c r="G829" s="159" t="n">
        <v>953</v>
      </c>
      <c r="H829" s="159" t="n">
        <v>2423</v>
      </c>
      <c r="I829" s="160" t="n">
        <v>15382.12</v>
      </c>
      <c r="J829" s="160" t="n">
        <v>861.28</v>
      </c>
      <c r="K829" s="160" t="n">
        <v>14520.84</v>
      </c>
      <c r="L829" s="160" t="n">
        <v>4493.57</v>
      </c>
    </row>
    <row r="830">
      <c r="A830" s="176" t="n">
        <v>45597</v>
      </c>
      <c r="B830" s="104" t="inlineStr">
        <is>
          <t>2024/25</t>
        </is>
      </c>
      <c r="C830" s="104" t="inlineStr">
        <is>
          <t>HC-015</t>
        </is>
      </c>
      <c r="D830" s="104" t="inlineStr">
        <is>
          <t>Sud-Est</t>
        </is>
      </c>
      <c r="E830" s="104" t="inlineStr">
        <is>
          <t>Sur place</t>
        </is>
      </c>
      <c r="F830" s="104" t="n">
        <v>30</v>
      </c>
      <c r="G830" s="159" t="n">
        <v>3252</v>
      </c>
      <c r="H830" s="159" t="n">
        <v>8252</v>
      </c>
      <c r="I830" s="160" t="n">
        <v>42473.72</v>
      </c>
      <c r="J830" s="160" t="n">
        <v>1059.39</v>
      </c>
      <c r="K830" s="160" t="n">
        <v>41414.33</v>
      </c>
      <c r="L830" s="160" t="n">
        <v>12331.65</v>
      </c>
    </row>
    <row r="831">
      <c r="A831" s="176" t="n">
        <v>45597</v>
      </c>
      <c r="B831" s="104" t="inlineStr">
        <is>
          <t>2024/25</t>
        </is>
      </c>
      <c r="C831" s="104" t="inlineStr">
        <is>
          <t>HC-015</t>
        </is>
      </c>
      <c r="D831" s="104" t="inlineStr">
        <is>
          <t>Sud-Est</t>
        </is>
      </c>
      <c r="E831" s="104" t="inlineStr">
        <is>
          <t>À emporter</t>
        </is>
      </c>
      <c r="F831" s="104" t="n">
        <v>29</v>
      </c>
      <c r="G831" s="159" t="n">
        <v>2445</v>
      </c>
      <c r="H831" s="159" t="n">
        <v>6533</v>
      </c>
      <c r="I831" s="160" t="n">
        <v>28956.35</v>
      </c>
      <c r="J831" s="160" t="n">
        <v>881.9400000000001</v>
      </c>
      <c r="K831" s="160" t="n">
        <v>28074.41</v>
      </c>
      <c r="L831" s="160" t="n">
        <v>8368.280000000001</v>
      </c>
    </row>
    <row r="832">
      <c r="A832" s="176" t="n">
        <v>45597</v>
      </c>
      <c r="B832" s="104" t="inlineStr">
        <is>
          <t>2024/25</t>
        </is>
      </c>
      <c r="C832" s="104" t="inlineStr">
        <is>
          <t>HC-016</t>
        </is>
      </c>
      <c r="D832" s="104" t="inlineStr">
        <is>
          <t>Sud-Ouest</t>
        </is>
      </c>
      <c r="E832" s="104" t="inlineStr">
        <is>
          <t>Livraison</t>
        </is>
      </c>
      <c r="F832" s="104" t="n">
        <v>30</v>
      </c>
      <c r="G832" s="159" t="n">
        <v>1098</v>
      </c>
      <c r="H832" s="159" t="n">
        <v>2773</v>
      </c>
      <c r="I832" s="160" t="n">
        <v>18158.88</v>
      </c>
      <c r="J832" s="160" t="n">
        <v>1075.63</v>
      </c>
      <c r="K832" s="160" t="n">
        <v>17083.25</v>
      </c>
      <c r="L832" s="160" t="n">
        <v>5274.51</v>
      </c>
    </row>
    <row r="833">
      <c r="A833" s="176" t="n">
        <v>45597</v>
      </c>
      <c r="B833" s="104" t="inlineStr">
        <is>
          <t>2024/25</t>
        </is>
      </c>
      <c r="C833" s="104" t="inlineStr">
        <is>
          <t>HC-016</t>
        </is>
      </c>
      <c r="D833" s="104" t="inlineStr">
        <is>
          <t>Sud-Ouest</t>
        </is>
      </c>
      <c r="E833" s="104" t="inlineStr">
        <is>
          <t>Sur place</t>
        </is>
      </c>
      <c r="F833" s="104" t="n">
        <v>30</v>
      </c>
      <c r="G833" s="159" t="n">
        <v>3939</v>
      </c>
      <c r="H833" s="159" t="n">
        <v>10152</v>
      </c>
      <c r="I833" s="160" t="n">
        <v>50647.21</v>
      </c>
      <c r="J833" s="160" t="n">
        <v>1371.78</v>
      </c>
      <c r="K833" s="160" t="n">
        <v>49275.43</v>
      </c>
      <c r="L833" s="160" t="n">
        <v>14671.23</v>
      </c>
    </row>
    <row r="834">
      <c r="A834" s="176" t="n">
        <v>45597</v>
      </c>
      <c r="B834" s="104" t="inlineStr">
        <is>
          <t>2024/25</t>
        </is>
      </c>
      <c r="C834" s="104" t="inlineStr">
        <is>
          <t>HC-016</t>
        </is>
      </c>
      <c r="D834" s="104" t="inlineStr">
        <is>
          <t>Sud-Ouest</t>
        </is>
      </c>
      <c r="E834" s="104" t="inlineStr">
        <is>
          <t>À emporter</t>
        </is>
      </c>
      <c r="F834" s="104" t="n">
        <v>30</v>
      </c>
      <c r="G834" s="159" t="n">
        <v>3040</v>
      </c>
      <c r="H834" s="159" t="n">
        <v>7725</v>
      </c>
      <c r="I834" s="160" t="n">
        <v>35846.36</v>
      </c>
      <c r="J834" s="160" t="n">
        <v>1181.46</v>
      </c>
      <c r="K834" s="160" t="n">
        <v>34664.9</v>
      </c>
      <c r="L834" s="160" t="n">
        <v>10254.44</v>
      </c>
    </row>
    <row r="835">
      <c r="A835" s="176" t="n">
        <v>45597</v>
      </c>
      <c r="B835" s="104" t="inlineStr">
        <is>
          <t>2024/25</t>
        </is>
      </c>
      <c r="C835" s="104" t="inlineStr">
        <is>
          <t>HC-017</t>
        </is>
      </c>
      <c r="D835" s="104" t="inlineStr">
        <is>
          <t>Île-de-France</t>
        </is>
      </c>
      <c r="E835" s="104" t="inlineStr">
        <is>
          <t>Drive</t>
        </is>
      </c>
      <c r="F835" s="104" t="n">
        <v>29</v>
      </c>
      <c r="G835" s="159" t="n">
        <v>1113</v>
      </c>
      <c r="H835" s="159" t="n">
        <v>2834</v>
      </c>
      <c r="I835" s="160" t="n">
        <v>15271.72</v>
      </c>
      <c r="J835" s="160" t="n">
        <v>481.92</v>
      </c>
      <c r="K835" s="160" t="n">
        <v>14789.8</v>
      </c>
      <c r="L835" s="160" t="n">
        <v>4381.28</v>
      </c>
    </row>
    <row r="836">
      <c r="A836" s="176" t="n">
        <v>45597</v>
      </c>
      <c r="B836" s="104" t="inlineStr">
        <is>
          <t>2024/25</t>
        </is>
      </c>
      <c r="C836" s="104" t="inlineStr">
        <is>
          <t>HC-017</t>
        </is>
      </c>
      <c r="D836" s="104" t="inlineStr">
        <is>
          <t>Île-de-France</t>
        </is>
      </c>
      <c r="E836" s="104" t="inlineStr">
        <is>
          <t>Livraison</t>
        </is>
      </c>
      <c r="F836" s="104" t="n">
        <v>30</v>
      </c>
      <c r="G836" s="159" t="n">
        <v>969</v>
      </c>
      <c r="H836" s="159" t="n">
        <v>2406</v>
      </c>
      <c r="I836" s="160" t="n">
        <v>15614.23</v>
      </c>
      <c r="J836" s="160" t="n">
        <v>873.96</v>
      </c>
      <c r="K836" s="160" t="n">
        <v>14740.27</v>
      </c>
      <c r="L836" s="160" t="n">
        <v>4544.24</v>
      </c>
    </row>
    <row r="837">
      <c r="A837" s="176" t="n">
        <v>45597</v>
      </c>
      <c r="B837" s="104" t="inlineStr">
        <is>
          <t>2024/25</t>
        </is>
      </c>
      <c r="C837" s="104" t="inlineStr">
        <is>
          <t>HC-017</t>
        </is>
      </c>
      <c r="D837" s="104" t="inlineStr">
        <is>
          <t>Île-de-France</t>
        </is>
      </c>
      <c r="E837" s="104" t="inlineStr">
        <is>
          <t>Sur place</t>
        </is>
      </c>
      <c r="F837" s="104" t="n">
        <v>29</v>
      </c>
      <c r="G837" s="159" t="n">
        <v>2792</v>
      </c>
      <c r="H837" s="159" t="n">
        <v>7042</v>
      </c>
      <c r="I837" s="160" t="n">
        <v>36239.29</v>
      </c>
      <c r="J837" s="160" t="n">
        <v>1141.7</v>
      </c>
      <c r="K837" s="160" t="n">
        <v>35097.59</v>
      </c>
      <c r="L837" s="160" t="n">
        <v>10522.02</v>
      </c>
    </row>
    <row r="838">
      <c r="A838" s="176" t="n">
        <v>45597</v>
      </c>
      <c r="B838" s="104" t="inlineStr">
        <is>
          <t>2024/25</t>
        </is>
      </c>
      <c r="C838" s="104" t="inlineStr">
        <is>
          <t>HC-017</t>
        </is>
      </c>
      <c r="D838" s="104" t="inlineStr">
        <is>
          <t>Île-de-France</t>
        </is>
      </c>
      <c r="E838" s="104" t="inlineStr">
        <is>
          <t>À emporter</t>
        </is>
      </c>
      <c r="F838" s="104" t="n">
        <v>30</v>
      </c>
      <c r="G838" s="159" t="n">
        <v>2181</v>
      </c>
      <c r="H838" s="159" t="n">
        <v>5589</v>
      </c>
      <c r="I838" s="160" t="n">
        <v>26008.3</v>
      </c>
      <c r="J838" s="160" t="n">
        <v>708.72</v>
      </c>
      <c r="K838" s="160" t="n">
        <v>25299.58</v>
      </c>
      <c r="L838" s="160" t="n">
        <v>7514.19</v>
      </c>
    </row>
    <row r="839">
      <c r="A839" s="176" t="n">
        <v>45597</v>
      </c>
      <c r="B839" s="104" t="inlineStr">
        <is>
          <t>2024/25</t>
        </is>
      </c>
      <c r="C839" s="104" t="inlineStr">
        <is>
          <t>HC-018</t>
        </is>
      </c>
      <c r="D839" s="104" t="inlineStr">
        <is>
          <t>Nord-Ouest</t>
        </is>
      </c>
      <c r="E839" s="104" t="inlineStr">
        <is>
          <t>Drive</t>
        </is>
      </c>
      <c r="F839" s="104" t="n">
        <v>29</v>
      </c>
      <c r="G839" s="159" t="n">
        <v>748</v>
      </c>
      <c r="H839" s="159" t="n">
        <v>1958</v>
      </c>
      <c r="I839" s="160" t="n">
        <v>10121.25</v>
      </c>
      <c r="J839" s="160" t="n">
        <v>333.89</v>
      </c>
      <c r="K839" s="160" t="n">
        <v>9787.360000000001</v>
      </c>
      <c r="L839" s="160" t="n">
        <v>2898.18</v>
      </c>
    </row>
    <row r="840">
      <c r="A840" s="176" t="n">
        <v>45597</v>
      </c>
      <c r="B840" s="104" t="inlineStr">
        <is>
          <t>2024/25</t>
        </is>
      </c>
      <c r="C840" s="104" t="inlineStr">
        <is>
          <t>HC-018</t>
        </is>
      </c>
      <c r="D840" s="104" t="inlineStr">
        <is>
          <t>Nord-Ouest</t>
        </is>
      </c>
      <c r="E840" s="104" t="inlineStr">
        <is>
          <t>Livraison</t>
        </is>
      </c>
      <c r="F840" s="104" t="n">
        <v>30</v>
      </c>
      <c r="G840" s="159" t="n">
        <v>614</v>
      </c>
      <c r="H840" s="159" t="n">
        <v>1571</v>
      </c>
      <c r="I840" s="160" t="n">
        <v>9891.85</v>
      </c>
      <c r="J840" s="160" t="n">
        <v>534.92</v>
      </c>
      <c r="K840" s="160" t="n">
        <v>9356.93</v>
      </c>
      <c r="L840" s="160" t="n">
        <v>2878.39</v>
      </c>
    </row>
    <row r="841">
      <c r="A841" s="176" t="n">
        <v>45597</v>
      </c>
      <c r="B841" s="104" t="inlineStr">
        <is>
          <t>2024/25</t>
        </is>
      </c>
      <c r="C841" s="104" t="inlineStr">
        <is>
          <t>HC-018</t>
        </is>
      </c>
      <c r="D841" s="104" t="inlineStr">
        <is>
          <t>Nord-Ouest</t>
        </is>
      </c>
      <c r="E841" s="104" t="inlineStr">
        <is>
          <t>Sur place</t>
        </is>
      </c>
      <c r="F841" s="104" t="n">
        <v>30</v>
      </c>
      <c r="G841" s="159" t="n">
        <v>2080</v>
      </c>
      <c r="H841" s="159" t="n">
        <v>5209</v>
      </c>
      <c r="I841" s="160" t="n">
        <v>26350.29</v>
      </c>
      <c r="J841" s="160" t="n">
        <v>798.45</v>
      </c>
      <c r="K841" s="160" t="n">
        <v>25551.84</v>
      </c>
      <c r="L841" s="160" t="n">
        <v>7587.49</v>
      </c>
    </row>
    <row r="842">
      <c r="A842" s="176" t="n">
        <v>45597</v>
      </c>
      <c r="B842" s="104" t="inlineStr">
        <is>
          <t>2024/25</t>
        </is>
      </c>
      <c r="C842" s="104" t="inlineStr">
        <is>
          <t>HC-018</t>
        </is>
      </c>
      <c r="D842" s="104" t="inlineStr">
        <is>
          <t>Nord-Ouest</t>
        </is>
      </c>
      <c r="E842" s="104" t="inlineStr">
        <is>
          <t>À emporter</t>
        </is>
      </c>
      <c r="F842" s="104" t="n">
        <v>28</v>
      </c>
      <c r="G842" s="159" t="n">
        <v>1455</v>
      </c>
      <c r="H842" s="159" t="n">
        <v>3701</v>
      </c>
      <c r="I842" s="160" t="n">
        <v>17432.26</v>
      </c>
      <c r="J842" s="160" t="n">
        <v>458.18</v>
      </c>
      <c r="K842" s="160" t="n">
        <v>16974.08</v>
      </c>
      <c r="L842" s="160" t="n">
        <v>5056.48</v>
      </c>
    </row>
    <row r="843">
      <c r="A843" s="176" t="n">
        <v>45597</v>
      </c>
      <c r="B843" s="104" t="inlineStr">
        <is>
          <t>2024/25</t>
        </is>
      </c>
      <c r="C843" s="104" t="inlineStr">
        <is>
          <t>HC-019</t>
        </is>
      </c>
      <c r="D843" s="104" t="inlineStr">
        <is>
          <t>Sud-Est</t>
        </is>
      </c>
      <c r="E843" s="104" t="inlineStr">
        <is>
          <t>Livraison</t>
        </is>
      </c>
      <c r="F843" s="104" t="n">
        <v>29</v>
      </c>
      <c r="G843" s="159" t="n">
        <v>849</v>
      </c>
      <c r="H843" s="159" t="n">
        <v>2138</v>
      </c>
      <c r="I843" s="160" t="n">
        <v>13980.66</v>
      </c>
      <c r="J843" s="160" t="n">
        <v>858.73</v>
      </c>
      <c r="K843" s="160" t="n">
        <v>13121.93</v>
      </c>
      <c r="L843" s="160" t="n">
        <v>4130.11</v>
      </c>
    </row>
    <row r="844">
      <c r="A844" s="176" t="n">
        <v>45597</v>
      </c>
      <c r="B844" s="104" t="inlineStr">
        <is>
          <t>2024/25</t>
        </is>
      </c>
      <c r="C844" s="104" t="inlineStr">
        <is>
          <t>HC-019</t>
        </is>
      </c>
      <c r="D844" s="104" t="inlineStr">
        <is>
          <t>Sud-Est</t>
        </is>
      </c>
      <c r="E844" s="104" t="inlineStr">
        <is>
          <t>Sur place</t>
        </is>
      </c>
      <c r="F844" s="104" t="n">
        <v>30</v>
      </c>
      <c r="G844" s="159" t="n">
        <v>3333</v>
      </c>
      <c r="H844" s="159" t="n">
        <v>8380</v>
      </c>
      <c r="I844" s="160" t="n">
        <v>42639.41</v>
      </c>
      <c r="J844" s="160" t="n">
        <v>1367.74</v>
      </c>
      <c r="K844" s="160" t="n">
        <v>41271.67</v>
      </c>
      <c r="L844" s="160" t="n">
        <v>12427.58</v>
      </c>
    </row>
    <row r="845">
      <c r="A845" s="176" t="n">
        <v>45597</v>
      </c>
      <c r="B845" s="104" t="inlineStr">
        <is>
          <t>2024/25</t>
        </is>
      </c>
      <c r="C845" s="104" t="inlineStr">
        <is>
          <t>HC-019</t>
        </is>
      </c>
      <c r="D845" s="104" t="inlineStr">
        <is>
          <t>Sud-Est</t>
        </is>
      </c>
      <c r="E845" s="104" t="inlineStr">
        <is>
          <t>À emporter</t>
        </is>
      </c>
      <c r="F845" s="104" t="n">
        <v>29</v>
      </c>
      <c r="G845" s="159" t="n">
        <v>2315</v>
      </c>
      <c r="H845" s="159" t="n">
        <v>5871</v>
      </c>
      <c r="I845" s="160" t="n">
        <v>27424.56</v>
      </c>
      <c r="J845" s="160" t="n">
        <v>839.8</v>
      </c>
      <c r="K845" s="160" t="n">
        <v>26584.76</v>
      </c>
      <c r="L845" s="160" t="n">
        <v>8104.65</v>
      </c>
    </row>
    <row r="846">
      <c r="A846" s="176" t="n">
        <v>45597</v>
      </c>
      <c r="B846" s="104" t="inlineStr">
        <is>
          <t>2024/25</t>
        </is>
      </c>
      <c r="C846" s="104" t="inlineStr">
        <is>
          <t>HC-020</t>
        </is>
      </c>
      <c r="D846" s="104" t="inlineStr">
        <is>
          <t>Sud-Ouest</t>
        </is>
      </c>
      <c r="E846" s="104" t="inlineStr">
        <is>
          <t>Livraison</t>
        </is>
      </c>
      <c r="F846" s="104" t="n">
        <v>30</v>
      </c>
      <c r="G846" s="159" t="n">
        <v>1003</v>
      </c>
      <c r="H846" s="159" t="n">
        <v>2584</v>
      </c>
      <c r="I846" s="160" t="n">
        <v>16624.74</v>
      </c>
      <c r="J846" s="160" t="n">
        <v>1012.56</v>
      </c>
      <c r="K846" s="160" t="n">
        <v>15612.18</v>
      </c>
      <c r="L846" s="160" t="n">
        <v>4876.76</v>
      </c>
    </row>
    <row r="847">
      <c r="A847" s="176" t="n">
        <v>45597</v>
      </c>
      <c r="B847" s="104" t="inlineStr">
        <is>
          <t>2024/25</t>
        </is>
      </c>
      <c r="C847" s="104" t="inlineStr">
        <is>
          <t>HC-020</t>
        </is>
      </c>
      <c r="D847" s="104" t="inlineStr">
        <is>
          <t>Sud-Ouest</t>
        </is>
      </c>
      <c r="E847" s="104" t="inlineStr">
        <is>
          <t>Sur place</t>
        </is>
      </c>
      <c r="F847" s="104" t="n">
        <v>30</v>
      </c>
      <c r="G847" s="159" t="n">
        <v>3605</v>
      </c>
      <c r="H847" s="159" t="n">
        <v>8908</v>
      </c>
      <c r="I847" s="160" t="n">
        <v>46406.82</v>
      </c>
      <c r="J847" s="160" t="n">
        <v>1395.07</v>
      </c>
      <c r="K847" s="160" t="n">
        <v>45011.75</v>
      </c>
      <c r="L847" s="160" t="n">
        <v>13367.31</v>
      </c>
    </row>
    <row r="848">
      <c r="A848" s="176" t="n">
        <v>45597</v>
      </c>
      <c r="B848" s="104" t="inlineStr">
        <is>
          <t>2024/25</t>
        </is>
      </c>
      <c r="C848" s="104" t="inlineStr">
        <is>
          <t>HC-020</t>
        </is>
      </c>
      <c r="D848" s="104" t="inlineStr">
        <is>
          <t>Sud-Ouest</t>
        </is>
      </c>
      <c r="E848" s="104" t="inlineStr">
        <is>
          <t>À emporter</t>
        </is>
      </c>
      <c r="F848" s="104" t="n">
        <v>30</v>
      </c>
      <c r="G848" s="159" t="n">
        <v>2603</v>
      </c>
      <c r="H848" s="159" t="n">
        <v>6737</v>
      </c>
      <c r="I848" s="160" t="n">
        <v>30678.2</v>
      </c>
      <c r="J848" s="160" t="n">
        <v>967.97</v>
      </c>
      <c r="K848" s="160" t="n">
        <v>29710.23</v>
      </c>
      <c r="L848" s="160" t="n">
        <v>8907.799999999999</v>
      </c>
    </row>
    <row r="849">
      <c r="A849" s="176" t="n">
        <v>45597</v>
      </c>
      <c r="B849" s="104" t="inlineStr">
        <is>
          <t>2024/25</t>
        </is>
      </c>
      <c r="C849" s="104" t="inlineStr">
        <is>
          <t>HC-021</t>
        </is>
      </c>
      <c r="D849" s="104" t="inlineStr">
        <is>
          <t>Île-de-France</t>
        </is>
      </c>
      <c r="E849" s="104" t="inlineStr">
        <is>
          <t>Drive</t>
        </is>
      </c>
      <c r="F849" s="104" t="n">
        <v>29</v>
      </c>
      <c r="G849" s="159" t="n">
        <v>1040</v>
      </c>
      <c r="H849" s="159" t="n">
        <v>2723</v>
      </c>
      <c r="I849" s="160" t="n">
        <v>14246.65</v>
      </c>
      <c r="J849" s="160" t="n">
        <v>440.85</v>
      </c>
      <c r="K849" s="160" t="n">
        <v>13805.8</v>
      </c>
      <c r="L849" s="160" t="n">
        <v>4103.76</v>
      </c>
    </row>
    <row r="850">
      <c r="A850" s="176" t="n">
        <v>45597</v>
      </c>
      <c r="B850" s="104" t="inlineStr">
        <is>
          <t>2024/25</t>
        </is>
      </c>
      <c r="C850" s="104" t="inlineStr">
        <is>
          <t>HC-021</t>
        </is>
      </c>
      <c r="D850" s="104" t="inlineStr">
        <is>
          <t>Île-de-France</t>
        </is>
      </c>
      <c r="E850" s="104" t="inlineStr">
        <is>
          <t>Livraison</t>
        </is>
      </c>
      <c r="F850" s="104" t="n">
        <v>30</v>
      </c>
      <c r="G850" s="159" t="n">
        <v>890</v>
      </c>
      <c r="H850" s="159" t="n">
        <v>2266</v>
      </c>
      <c r="I850" s="160" t="n">
        <v>14282.31</v>
      </c>
      <c r="J850" s="160" t="n">
        <v>832.9299999999999</v>
      </c>
      <c r="K850" s="160" t="n">
        <v>13449.38</v>
      </c>
      <c r="L850" s="160" t="n">
        <v>4189.21</v>
      </c>
    </row>
    <row r="851">
      <c r="A851" s="176" t="n">
        <v>45597</v>
      </c>
      <c r="B851" s="104" t="inlineStr">
        <is>
          <t>2024/25</t>
        </is>
      </c>
      <c r="C851" s="104" t="inlineStr">
        <is>
          <t>HC-021</t>
        </is>
      </c>
      <c r="D851" s="104" t="inlineStr">
        <is>
          <t>Île-de-France</t>
        </is>
      </c>
      <c r="E851" s="104" t="inlineStr">
        <is>
          <t>Sur place</t>
        </is>
      </c>
      <c r="F851" s="104" t="n">
        <v>29</v>
      </c>
      <c r="G851" s="159" t="n">
        <v>2713</v>
      </c>
      <c r="H851" s="159" t="n">
        <v>6774</v>
      </c>
      <c r="I851" s="160" t="n">
        <v>34861.14</v>
      </c>
      <c r="J851" s="160" t="n">
        <v>1092.21</v>
      </c>
      <c r="K851" s="160" t="n">
        <v>33768.93</v>
      </c>
      <c r="L851" s="160" t="n">
        <v>10090.58</v>
      </c>
    </row>
    <row r="852">
      <c r="A852" s="176" t="n">
        <v>45597</v>
      </c>
      <c r="B852" s="104" t="inlineStr">
        <is>
          <t>2024/25</t>
        </is>
      </c>
      <c r="C852" s="104" t="inlineStr">
        <is>
          <t>HC-021</t>
        </is>
      </c>
      <c r="D852" s="104" t="inlineStr">
        <is>
          <t>Île-de-France</t>
        </is>
      </c>
      <c r="E852" s="104" t="inlineStr">
        <is>
          <t>À emporter</t>
        </is>
      </c>
      <c r="F852" s="104" t="n">
        <v>30</v>
      </c>
      <c r="G852" s="159" t="n">
        <v>2022</v>
      </c>
      <c r="H852" s="159" t="n">
        <v>5072</v>
      </c>
      <c r="I852" s="160" t="n">
        <v>24052.38</v>
      </c>
      <c r="J852" s="160" t="n">
        <v>738.5700000000001</v>
      </c>
      <c r="K852" s="160" t="n">
        <v>23313.81</v>
      </c>
      <c r="L852" s="160" t="n">
        <v>6926.93</v>
      </c>
    </row>
    <row r="853">
      <c r="A853" s="176" t="n">
        <v>45597</v>
      </c>
      <c r="B853" s="104" t="inlineStr">
        <is>
          <t>2024/25</t>
        </is>
      </c>
      <c r="C853" s="104" t="inlineStr">
        <is>
          <t>HC-022</t>
        </is>
      </c>
      <c r="D853" s="104" t="inlineStr">
        <is>
          <t>Nord-Ouest</t>
        </is>
      </c>
      <c r="E853" s="104" t="inlineStr">
        <is>
          <t>Livraison</t>
        </is>
      </c>
      <c r="F853" s="104" t="n">
        <v>29</v>
      </c>
      <c r="G853" s="159" t="n">
        <v>768</v>
      </c>
      <c r="H853" s="159" t="n">
        <v>2008</v>
      </c>
      <c r="I853" s="160" t="n">
        <v>12908.23</v>
      </c>
      <c r="J853" s="160" t="n">
        <v>748.8</v>
      </c>
      <c r="K853" s="160" t="n">
        <v>12159.43</v>
      </c>
      <c r="L853" s="160" t="n">
        <v>3774.93</v>
      </c>
    </row>
    <row r="854">
      <c r="A854" s="176" t="n">
        <v>45597</v>
      </c>
      <c r="B854" s="104" t="inlineStr">
        <is>
          <t>2024/25</t>
        </is>
      </c>
      <c r="C854" s="104" t="inlineStr">
        <is>
          <t>HC-022</t>
        </is>
      </c>
      <c r="D854" s="104" t="inlineStr">
        <is>
          <t>Nord-Ouest</t>
        </is>
      </c>
      <c r="E854" s="104" t="inlineStr">
        <is>
          <t>Sur place</t>
        </is>
      </c>
      <c r="F854" s="104" t="n">
        <v>30</v>
      </c>
      <c r="G854" s="159" t="n">
        <v>2935</v>
      </c>
      <c r="H854" s="159" t="n">
        <v>7378</v>
      </c>
      <c r="I854" s="160" t="n">
        <v>38042.1</v>
      </c>
      <c r="J854" s="160" t="n">
        <v>1135.92</v>
      </c>
      <c r="K854" s="160" t="n">
        <v>36906.18</v>
      </c>
      <c r="L854" s="160" t="n">
        <v>10890.52</v>
      </c>
    </row>
    <row r="855">
      <c r="A855" s="176" t="n">
        <v>45597</v>
      </c>
      <c r="B855" s="104" t="inlineStr">
        <is>
          <t>2024/25</t>
        </is>
      </c>
      <c r="C855" s="104" t="inlineStr">
        <is>
          <t>HC-022</t>
        </is>
      </c>
      <c r="D855" s="104" t="inlineStr">
        <is>
          <t>Nord-Ouest</t>
        </is>
      </c>
      <c r="E855" s="104" t="inlineStr">
        <is>
          <t>À emporter</t>
        </is>
      </c>
      <c r="F855" s="104" t="n">
        <v>30</v>
      </c>
      <c r="G855" s="159" t="n">
        <v>2266</v>
      </c>
      <c r="H855" s="159" t="n">
        <v>5777</v>
      </c>
      <c r="I855" s="160" t="n">
        <v>26777.96</v>
      </c>
      <c r="J855" s="160" t="n">
        <v>780.5700000000001</v>
      </c>
      <c r="K855" s="160" t="n">
        <v>25997.39</v>
      </c>
      <c r="L855" s="160" t="n">
        <v>7739.26</v>
      </c>
    </row>
    <row r="856">
      <c r="A856" s="176" t="n">
        <v>45597</v>
      </c>
      <c r="B856" s="104" t="inlineStr">
        <is>
          <t>2024/25</t>
        </is>
      </c>
      <c r="C856" s="104" t="inlineStr">
        <is>
          <t>HC-023</t>
        </is>
      </c>
      <c r="D856" s="104" t="inlineStr">
        <is>
          <t>Sud-Est</t>
        </is>
      </c>
      <c r="E856" s="104" t="inlineStr">
        <is>
          <t>Drive</t>
        </is>
      </c>
      <c r="F856" s="104" t="n">
        <v>29</v>
      </c>
      <c r="G856" s="159" t="n">
        <v>1051</v>
      </c>
      <c r="H856" s="159" t="n">
        <v>2703</v>
      </c>
      <c r="I856" s="160" t="n">
        <v>14362.71</v>
      </c>
      <c r="J856" s="160" t="n">
        <v>363.59</v>
      </c>
      <c r="K856" s="160" t="n">
        <v>13999.12</v>
      </c>
      <c r="L856" s="160" t="n">
        <v>4164.31</v>
      </c>
    </row>
    <row r="857">
      <c r="A857" s="176" t="n">
        <v>45597</v>
      </c>
      <c r="B857" s="104" t="inlineStr">
        <is>
          <t>2024/25</t>
        </is>
      </c>
      <c r="C857" s="104" t="inlineStr">
        <is>
          <t>HC-023</t>
        </is>
      </c>
      <c r="D857" s="104" t="inlineStr">
        <is>
          <t>Sud-Est</t>
        </is>
      </c>
      <c r="E857" s="104" t="inlineStr">
        <is>
          <t>Livraison</t>
        </is>
      </c>
      <c r="F857" s="104" t="n">
        <v>30</v>
      </c>
      <c r="G857" s="159" t="n">
        <v>842</v>
      </c>
      <c r="H857" s="159" t="n">
        <v>2201</v>
      </c>
      <c r="I857" s="160" t="n">
        <v>13878</v>
      </c>
      <c r="J857" s="160" t="n">
        <v>825.11</v>
      </c>
      <c r="K857" s="160" t="n">
        <v>13052.89</v>
      </c>
      <c r="L857" s="160" t="n">
        <v>4047.81</v>
      </c>
    </row>
    <row r="858">
      <c r="A858" s="176" t="n">
        <v>45597</v>
      </c>
      <c r="B858" s="104" t="inlineStr">
        <is>
          <t>2024/25</t>
        </is>
      </c>
      <c r="C858" s="104" t="inlineStr">
        <is>
          <t>HC-023</t>
        </is>
      </c>
      <c r="D858" s="104" t="inlineStr">
        <is>
          <t>Sud-Est</t>
        </is>
      </c>
      <c r="E858" s="104" t="inlineStr">
        <is>
          <t>Sur place</t>
        </is>
      </c>
      <c r="F858" s="104" t="n">
        <v>30</v>
      </c>
      <c r="G858" s="159" t="n">
        <v>2917</v>
      </c>
      <c r="H858" s="159" t="n">
        <v>7464</v>
      </c>
      <c r="I858" s="160" t="n">
        <v>37502.55</v>
      </c>
      <c r="J858" s="160" t="n">
        <v>1089.13</v>
      </c>
      <c r="K858" s="160" t="n">
        <v>36413.42</v>
      </c>
      <c r="L858" s="160" t="n">
        <v>10971.92</v>
      </c>
    </row>
    <row r="859">
      <c r="A859" s="176" t="n">
        <v>45597</v>
      </c>
      <c r="B859" s="104" t="inlineStr">
        <is>
          <t>2024/25</t>
        </is>
      </c>
      <c r="C859" s="104" t="inlineStr">
        <is>
          <t>HC-023</t>
        </is>
      </c>
      <c r="D859" s="104" t="inlineStr">
        <is>
          <t>Sud-Est</t>
        </is>
      </c>
      <c r="E859" s="104" t="inlineStr">
        <is>
          <t>À emporter</t>
        </is>
      </c>
      <c r="F859" s="104" t="n">
        <v>30</v>
      </c>
      <c r="G859" s="159" t="n">
        <v>2209</v>
      </c>
      <c r="H859" s="159" t="n">
        <v>5596</v>
      </c>
      <c r="I859" s="160" t="n">
        <v>26145.71</v>
      </c>
      <c r="J859" s="160" t="n">
        <v>775.87</v>
      </c>
      <c r="K859" s="160" t="n">
        <v>25369.84</v>
      </c>
      <c r="L859" s="160" t="n">
        <v>7596.41</v>
      </c>
    </row>
    <row r="860">
      <c r="A860" s="176" t="n">
        <v>45597</v>
      </c>
      <c r="B860" s="104" t="inlineStr">
        <is>
          <t>2024/25</t>
        </is>
      </c>
      <c r="C860" s="104" t="inlineStr">
        <is>
          <t>HC-024</t>
        </is>
      </c>
      <c r="D860" s="104" t="inlineStr">
        <is>
          <t>Sud-Ouest</t>
        </is>
      </c>
      <c r="E860" s="104" t="inlineStr">
        <is>
          <t>Livraison</t>
        </is>
      </c>
      <c r="F860" s="104" t="n">
        <v>30</v>
      </c>
      <c r="G860" s="159" t="n">
        <v>1343</v>
      </c>
      <c r="H860" s="159" t="n">
        <v>3338</v>
      </c>
      <c r="I860" s="160" t="n">
        <v>22051.64</v>
      </c>
      <c r="J860" s="160" t="n">
        <v>1397.79</v>
      </c>
      <c r="K860" s="160" t="n">
        <v>20653.85</v>
      </c>
      <c r="L860" s="160" t="n">
        <v>6415.39</v>
      </c>
    </row>
    <row r="861">
      <c r="A861" s="176" t="n">
        <v>45597</v>
      </c>
      <c r="B861" s="104" t="inlineStr">
        <is>
          <t>2024/25</t>
        </is>
      </c>
      <c r="C861" s="104" t="inlineStr">
        <is>
          <t>HC-024</t>
        </is>
      </c>
      <c r="D861" s="104" t="inlineStr">
        <is>
          <t>Sud-Ouest</t>
        </is>
      </c>
      <c r="E861" s="104" t="inlineStr">
        <is>
          <t>Sur place</t>
        </is>
      </c>
      <c r="F861" s="104" t="n">
        <v>30</v>
      </c>
      <c r="G861" s="159" t="n">
        <v>4878</v>
      </c>
      <c r="H861" s="159" t="n">
        <v>12660</v>
      </c>
      <c r="I861" s="160" t="n">
        <v>62811.4</v>
      </c>
      <c r="J861" s="160" t="n">
        <v>1864.47</v>
      </c>
      <c r="K861" s="160" t="n">
        <v>60946.93</v>
      </c>
      <c r="L861" s="160" t="n">
        <v>18135.24</v>
      </c>
    </row>
    <row r="862">
      <c r="A862" s="176" t="n">
        <v>45597</v>
      </c>
      <c r="B862" s="104" t="inlineStr">
        <is>
          <t>2024/25</t>
        </is>
      </c>
      <c r="C862" s="104" t="inlineStr">
        <is>
          <t>HC-024</t>
        </is>
      </c>
      <c r="D862" s="104" t="inlineStr">
        <is>
          <t>Sud-Ouest</t>
        </is>
      </c>
      <c r="E862" s="104" t="inlineStr">
        <is>
          <t>À emporter</t>
        </is>
      </c>
      <c r="F862" s="104" t="n">
        <v>30</v>
      </c>
      <c r="G862" s="159" t="n">
        <v>3758</v>
      </c>
      <c r="H862" s="159" t="n">
        <v>9585</v>
      </c>
      <c r="I862" s="160" t="n">
        <v>44317.29</v>
      </c>
      <c r="J862" s="160" t="n">
        <v>1304</v>
      </c>
      <c r="K862" s="160" t="n">
        <v>43013.29</v>
      </c>
      <c r="L862" s="160" t="n">
        <v>12771.05</v>
      </c>
    </row>
    <row r="863">
      <c r="A863" s="176" t="n">
        <v>45597</v>
      </c>
      <c r="B863" s="104" t="inlineStr">
        <is>
          <t>2024/25</t>
        </is>
      </c>
      <c r="C863" s="104" t="inlineStr">
        <is>
          <t>HC-025</t>
        </is>
      </c>
      <c r="D863" s="104" t="inlineStr">
        <is>
          <t>Île-de-France</t>
        </is>
      </c>
      <c r="E863" s="104" t="inlineStr">
        <is>
          <t>Drive</t>
        </is>
      </c>
      <c r="F863" s="104" t="n">
        <v>30</v>
      </c>
      <c r="G863" s="159" t="n">
        <v>1405</v>
      </c>
      <c r="H863" s="159" t="n">
        <v>3561</v>
      </c>
      <c r="I863" s="160" t="n">
        <v>19033.41</v>
      </c>
      <c r="J863" s="160" t="n">
        <v>612.63</v>
      </c>
      <c r="K863" s="160" t="n">
        <v>18420.78</v>
      </c>
      <c r="L863" s="160" t="n">
        <v>5480.08</v>
      </c>
    </row>
    <row r="864">
      <c r="A864" s="176" t="n">
        <v>45597</v>
      </c>
      <c r="B864" s="104" t="inlineStr">
        <is>
          <t>2024/25</t>
        </is>
      </c>
      <c r="C864" s="104" t="inlineStr">
        <is>
          <t>HC-025</t>
        </is>
      </c>
      <c r="D864" s="104" t="inlineStr">
        <is>
          <t>Île-de-France</t>
        </is>
      </c>
      <c r="E864" s="104" t="inlineStr">
        <is>
          <t>Livraison</t>
        </is>
      </c>
      <c r="F864" s="104" t="n">
        <v>30</v>
      </c>
      <c r="G864" s="159" t="n">
        <v>1129</v>
      </c>
      <c r="H864" s="159" t="n">
        <v>2844</v>
      </c>
      <c r="I864" s="160" t="n">
        <v>18302.43</v>
      </c>
      <c r="J864" s="160" t="n">
        <v>1012.12</v>
      </c>
      <c r="K864" s="160" t="n">
        <v>17290.31</v>
      </c>
      <c r="L864" s="160" t="n">
        <v>5396.69</v>
      </c>
    </row>
    <row r="865">
      <c r="A865" s="176" t="n">
        <v>45597</v>
      </c>
      <c r="B865" s="104" t="inlineStr">
        <is>
          <t>2024/25</t>
        </is>
      </c>
      <c r="C865" s="104" t="inlineStr">
        <is>
          <t>HC-025</t>
        </is>
      </c>
      <c r="D865" s="104" t="inlineStr">
        <is>
          <t>Île-de-France</t>
        </is>
      </c>
      <c r="E865" s="104" t="inlineStr">
        <is>
          <t>Sur place</t>
        </is>
      </c>
      <c r="F865" s="104" t="n">
        <v>30</v>
      </c>
      <c r="G865" s="159" t="n">
        <v>3615</v>
      </c>
      <c r="H865" s="159" t="n">
        <v>9353</v>
      </c>
      <c r="I865" s="160" t="n">
        <v>46657.36</v>
      </c>
      <c r="J865" s="160" t="n">
        <v>1271.03</v>
      </c>
      <c r="K865" s="160" t="n">
        <v>45386.33</v>
      </c>
      <c r="L865" s="160" t="n">
        <v>13643.8</v>
      </c>
    </row>
    <row r="866">
      <c r="A866" s="176" t="n">
        <v>45597</v>
      </c>
      <c r="B866" s="104" t="inlineStr">
        <is>
          <t>2024/25</t>
        </is>
      </c>
      <c r="C866" s="104" t="inlineStr">
        <is>
          <t>HC-025</t>
        </is>
      </c>
      <c r="D866" s="104" t="inlineStr">
        <is>
          <t>Île-de-France</t>
        </is>
      </c>
      <c r="E866" s="104" t="inlineStr">
        <is>
          <t>À emporter</t>
        </is>
      </c>
      <c r="F866" s="104" t="n">
        <v>29</v>
      </c>
      <c r="G866" s="159" t="n">
        <v>2594</v>
      </c>
      <c r="H866" s="159" t="n">
        <v>6609</v>
      </c>
      <c r="I866" s="160" t="n">
        <v>30848.27</v>
      </c>
      <c r="J866" s="160" t="n">
        <v>840.95</v>
      </c>
      <c r="K866" s="160" t="n">
        <v>30007.32</v>
      </c>
      <c r="L866" s="160" t="n">
        <v>8929.889999999999</v>
      </c>
    </row>
    <row r="867">
      <c r="A867" s="176" t="n">
        <v>45597</v>
      </c>
      <c r="B867" s="104" t="inlineStr">
        <is>
          <t>2024/25</t>
        </is>
      </c>
      <c r="C867" s="104" t="inlineStr">
        <is>
          <t>HC-026</t>
        </is>
      </c>
      <c r="D867" s="104" t="inlineStr">
        <is>
          <t>Nord-Ouest</t>
        </is>
      </c>
      <c r="E867" s="104" t="inlineStr">
        <is>
          <t>Drive</t>
        </is>
      </c>
      <c r="F867" s="104" t="n">
        <v>29</v>
      </c>
      <c r="G867" s="159" t="n">
        <v>998</v>
      </c>
      <c r="H867" s="159" t="n">
        <v>2649</v>
      </c>
      <c r="I867" s="160" t="n">
        <v>13580.15</v>
      </c>
      <c r="J867" s="160" t="n">
        <v>380.43</v>
      </c>
      <c r="K867" s="160" t="n">
        <v>13199.72</v>
      </c>
      <c r="L867" s="160" t="n">
        <v>3950.32</v>
      </c>
    </row>
    <row r="868">
      <c r="A868" s="176" t="n">
        <v>45597</v>
      </c>
      <c r="B868" s="104" t="inlineStr">
        <is>
          <t>2024/25</t>
        </is>
      </c>
      <c r="C868" s="104" t="inlineStr">
        <is>
          <t>HC-026</t>
        </is>
      </c>
      <c r="D868" s="104" t="inlineStr">
        <is>
          <t>Nord-Ouest</t>
        </is>
      </c>
      <c r="E868" s="104" t="inlineStr">
        <is>
          <t>Livraison</t>
        </is>
      </c>
      <c r="F868" s="104" t="n">
        <v>30</v>
      </c>
      <c r="G868" s="159" t="n">
        <v>967</v>
      </c>
      <c r="H868" s="159" t="n">
        <v>2534</v>
      </c>
      <c r="I868" s="160" t="n">
        <v>15037.7</v>
      </c>
      <c r="J868" s="160" t="n">
        <v>745</v>
      </c>
      <c r="K868" s="160" t="n">
        <v>14292.7</v>
      </c>
      <c r="L868" s="160" t="n">
        <v>4418.21</v>
      </c>
    </row>
    <row r="869">
      <c r="A869" s="176" t="n">
        <v>45597</v>
      </c>
      <c r="B869" s="104" t="inlineStr">
        <is>
          <t>2024/25</t>
        </is>
      </c>
      <c r="C869" s="104" t="inlineStr">
        <is>
          <t>HC-026</t>
        </is>
      </c>
      <c r="D869" s="104" t="inlineStr">
        <is>
          <t>Nord-Ouest</t>
        </is>
      </c>
      <c r="E869" s="104" t="inlineStr">
        <is>
          <t>Sur place</t>
        </is>
      </c>
      <c r="F869" s="104" t="n">
        <v>29</v>
      </c>
      <c r="G869" s="159" t="n">
        <v>2664</v>
      </c>
      <c r="H869" s="159" t="n">
        <v>7064</v>
      </c>
      <c r="I869" s="160" t="n">
        <v>34615.04</v>
      </c>
      <c r="J869" s="160" t="n">
        <v>1016.56</v>
      </c>
      <c r="K869" s="160" t="n">
        <v>33598.48</v>
      </c>
      <c r="L869" s="160" t="n">
        <v>10036.52</v>
      </c>
    </row>
    <row r="870">
      <c r="A870" s="176" t="n">
        <v>45597</v>
      </c>
      <c r="B870" s="104" t="inlineStr">
        <is>
          <t>2024/25</t>
        </is>
      </c>
      <c r="C870" s="104" t="inlineStr">
        <is>
          <t>HC-026</t>
        </is>
      </c>
      <c r="D870" s="104" t="inlineStr">
        <is>
          <t>Nord-Ouest</t>
        </is>
      </c>
      <c r="E870" s="104" t="inlineStr">
        <is>
          <t>À emporter</t>
        </is>
      </c>
      <c r="F870" s="104" t="n">
        <v>28</v>
      </c>
      <c r="G870" s="159" t="n">
        <v>1980</v>
      </c>
      <c r="H870" s="159" t="n">
        <v>5125</v>
      </c>
      <c r="I870" s="160" t="n">
        <v>23259.79</v>
      </c>
      <c r="J870" s="160" t="n">
        <v>705.59</v>
      </c>
      <c r="K870" s="160" t="n">
        <v>22554.2</v>
      </c>
      <c r="L870" s="160" t="n">
        <v>6721.49</v>
      </c>
    </row>
    <row r="871">
      <c r="A871" s="176" t="n">
        <v>45597</v>
      </c>
      <c r="B871" s="104" t="inlineStr">
        <is>
          <t>2024/25</t>
        </is>
      </c>
      <c r="C871" s="104" t="inlineStr">
        <is>
          <t>HC-027</t>
        </is>
      </c>
      <c r="D871" s="104" t="inlineStr">
        <is>
          <t>Sud-Est</t>
        </is>
      </c>
      <c r="E871" s="104" t="inlineStr">
        <is>
          <t>Livraison</t>
        </is>
      </c>
      <c r="F871" s="104" t="n">
        <v>30</v>
      </c>
      <c r="G871" s="159" t="n">
        <v>1067</v>
      </c>
      <c r="H871" s="159" t="n">
        <v>2803</v>
      </c>
      <c r="I871" s="160" t="n">
        <v>17358.56</v>
      </c>
      <c r="J871" s="160" t="n">
        <v>1017.69</v>
      </c>
      <c r="K871" s="160" t="n">
        <v>16340.87</v>
      </c>
      <c r="L871" s="160" t="n">
        <v>5067.45</v>
      </c>
    </row>
    <row r="872">
      <c r="A872" s="176" t="n">
        <v>45597</v>
      </c>
      <c r="B872" s="104" t="inlineStr">
        <is>
          <t>2024/25</t>
        </is>
      </c>
      <c r="C872" s="104" t="inlineStr">
        <is>
          <t>HC-027</t>
        </is>
      </c>
      <c r="D872" s="104" t="inlineStr">
        <is>
          <t>Sud-Est</t>
        </is>
      </c>
      <c r="E872" s="104" t="inlineStr">
        <is>
          <t>Sur place</t>
        </is>
      </c>
      <c r="F872" s="104" t="n">
        <v>30</v>
      </c>
      <c r="G872" s="159" t="n">
        <v>3664</v>
      </c>
      <c r="H872" s="159" t="n">
        <v>9283</v>
      </c>
      <c r="I872" s="160" t="n">
        <v>46834.44</v>
      </c>
      <c r="J872" s="160" t="n">
        <v>1296.87</v>
      </c>
      <c r="K872" s="160" t="n">
        <v>45537.57</v>
      </c>
      <c r="L872" s="160" t="n">
        <v>13484.64</v>
      </c>
    </row>
    <row r="873">
      <c r="A873" s="176" t="n">
        <v>45597</v>
      </c>
      <c r="B873" s="104" t="inlineStr">
        <is>
          <t>2024/25</t>
        </is>
      </c>
      <c r="C873" s="104" t="inlineStr">
        <is>
          <t>HC-027</t>
        </is>
      </c>
      <c r="D873" s="104" t="inlineStr">
        <is>
          <t>Sud-Est</t>
        </is>
      </c>
      <c r="E873" s="104" t="inlineStr">
        <is>
          <t>À emporter</t>
        </is>
      </c>
      <c r="F873" s="104" t="n">
        <v>29</v>
      </c>
      <c r="G873" s="159" t="n">
        <v>2606</v>
      </c>
      <c r="H873" s="159" t="n">
        <v>6624</v>
      </c>
      <c r="I873" s="160" t="n">
        <v>30743.03</v>
      </c>
      <c r="J873" s="160" t="n">
        <v>862.76</v>
      </c>
      <c r="K873" s="160" t="n">
        <v>29880.27</v>
      </c>
      <c r="L873" s="160" t="n">
        <v>8921.42</v>
      </c>
    </row>
    <row r="874">
      <c r="A874" s="176" t="n">
        <v>45597</v>
      </c>
      <c r="B874" s="104" t="inlineStr">
        <is>
          <t>2024/25</t>
        </is>
      </c>
      <c r="C874" s="104" t="inlineStr">
        <is>
          <t>HC-028</t>
        </is>
      </c>
      <c r="D874" s="104" t="inlineStr">
        <is>
          <t>Sud-Ouest</t>
        </is>
      </c>
      <c r="E874" s="104" t="inlineStr">
        <is>
          <t>Livraison</t>
        </is>
      </c>
      <c r="F874" s="104" t="n">
        <v>30</v>
      </c>
      <c r="G874" s="159" t="n">
        <v>861</v>
      </c>
      <c r="H874" s="159" t="n">
        <v>2133</v>
      </c>
      <c r="I874" s="160" t="n">
        <v>13916.32</v>
      </c>
      <c r="J874" s="160" t="n">
        <v>809.5599999999999</v>
      </c>
      <c r="K874" s="160" t="n">
        <v>13106.76</v>
      </c>
      <c r="L874" s="160" t="n">
        <v>4063.97</v>
      </c>
    </row>
    <row r="875">
      <c r="A875" s="176" t="n">
        <v>45597</v>
      </c>
      <c r="B875" s="104" t="inlineStr">
        <is>
          <t>2024/25</t>
        </is>
      </c>
      <c r="C875" s="104" t="inlineStr">
        <is>
          <t>HC-028</t>
        </is>
      </c>
      <c r="D875" s="104" t="inlineStr">
        <is>
          <t>Sud-Ouest</t>
        </is>
      </c>
      <c r="E875" s="104" t="inlineStr">
        <is>
          <t>Sur place</t>
        </is>
      </c>
      <c r="F875" s="104" t="n">
        <v>30</v>
      </c>
      <c r="G875" s="159" t="n">
        <v>2847</v>
      </c>
      <c r="H875" s="159" t="n">
        <v>7183</v>
      </c>
      <c r="I875" s="160" t="n">
        <v>36488.35</v>
      </c>
      <c r="J875" s="160" t="n">
        <v>1168.2</v>
      </c>
      <c r="K875" s="160" t="n">
        <v>35320.15</v>
      </c>
      <c r="L875" s="160" t="n">
        <v>10556.98</v>
      </c>
    </row>
    <row r="876">
      <c r="A876" s="176" t="n">
        <v>45597</v>
      </c>
      <c r="B876" s="104" t="inlineStr">
        <is>
          <t>2024/25</t>
        </is>
      </c>
      <c r="C876" s="104" t="inlineStr">
        <is>
          <t>HC-028</t>
        </is>
      </c>
      <c r="D876" s="104" t="inlineStr">
        <is>
          <t>Sud-Ouest</t>
        </is>
      </c>
      <c r="E876" s="104" t="inlineStr">
        <is>
          <t>À emporter</t>
        </is>
      </c>
      <c r="F876" s="104" t="n">
        <v>28</v>
      </c>
      <c r="G876" s="159" t="n">
        <v>1949</v>
      </c>
      <c r="H876" s="159" t="n">
        <v>4843</v>
      </c>
      <c r="I876" s="160" t="n">
        <v>23469.07</v>
      </c>
      <c r="J876" s="160" t="n">
        <v>721.64</v>
      </c>
      <c r="K876" s="160" t="n">
        <v>22747.43</v>
      </c>
      <c r="L876" s="160" t="n">
        <v>6755.78</v>
      </c>
    </row>
    <row r="877">
      <c r="A877" s="176" t="n">
        <v>45597</v>
      </c>
      <c r="B877" s="104" t="inlineStr">
        <is>
          <t>2024/25</t>
        </is>
      </c>
      <c r="C877" s="104" t="inlineStr">
        <is>
          <t>HC-029</t>
        </is>
      </c>
      <c r="D877" s="104" t="inlineStr">
        <is>
          <t>Île-de-France</t>
        </is>
      </c>
      <c r="E877" s="104" t="inlineStr">
        <is>
          <t>Drive</t>
        </is>
      </c>
      <c r="F877" s="104" t="n">
        <v>28</v>
      </c>
      <c r="G877" s="159" t="n">
        <v>1717</v>
      </c>
      <c r="H877" s="159" t="n">
        <v>4555</v>
      </c>
      <c r="I877" s="160" t="n">
        <v>23663.54</v>
      </c>
      <c r="J877" s="160" t="n">
        <v>719.61</v>
      </c>
      <c r="K877" s="160" t="n">
        <v>22943.93</v>
      </c>
      <c r="L877" s="160" t="n">
        <v>6770.99</v>
      </c>
    </row>
    <row r="878">
      <c r="A878" s="176" t="n">
        <v>45597</v>
      </c>
      <c r="B878" s="104" t="inlineStr">
        <is>
          <t>2024/25</t>
        </is>
      </c>
      <c r="C878" s="104" t="inlineStr">
        <is>
          <t>HC-029</t>
        </is>
      </c>
      <c r="D878" s="104" t="inlineStr">
        <is>
          <t>Île-de-France</t>
        </is>
      </c>
      <c r="E878" s="104" t="inlineStr">
        <is>
          <t>Livraison</t>
        </is>
      </c>
      <c r="F878" s="104" t="n">
        <v>30</v>
      </c>
      <c r="G878" s="159" t="n">
        <v>1339</v>
      </c>
      <c r="H878" s="159" t="n">
        <v>3372</v>
      </c>
      <c r="I878" s="160" t="n">
        <v>22016.38</v>
      </c>
      <c r="J878" s="160" t="n">
        <v>1299.47</v>
      </c>
      <c r="K878" s="160" t="n">
        <v>20716.91</v>
      </c>
      <c r="L878" s="160" t="n">
        <v>6446.82</v>
      </c>
    </row>
    <row r="879">
      <c r="A879" s="176" t="n">
        <v>45597</v>
      </c>
      <c r="B879" s="104" t="inlineStr">
        <is>
          <t>2024/25</t>
        </is>
      </c>
      <c r="C879" s="104" t="inlineStr">
        <is>
          <t>HC-029</t>
        </is>
      </c>
      <c r="D879" s="104" t="inlineStr">
        <is>
          <t>Île-de-France</t>
        </is>
      </c>
      <c r="E879" s="104" t="inlineStr">
        <is>
          <t>Sur place</t>
        </is>
      </c>
      <c r="F879" s="104" t="n">
        <v>30</v>
      </c>
      <c r="G879" s="159" t="n">
        <v>5013</v>
      </c>
      <c r="H879" s="159" t="n">
        <v>12544</v>
      </c>
      <c r="I879" s="160" t="n">
        <v>64732.81</v>
      </c>
      <c r="J879" s="160" t="n">
        <v>1846.11</v>
      </c>
      <c r="K879" s="160" t="n">
        <v>62886.7</v>
      </c>
      <c r="L879" s="160" t="n">
        <v>18710.36</v>
      </c>
    </row>
    <row r="880">
      <c r="A880" s="176" t="n">
        <v>45597</v>
      </c>
      <c r="B880" s="104" t="inlineStr">
        <is>
          <t>2024/25</t>
        </is>
      </c>
      <c r="C880" s="104" t="inlineStr">
        <is>
          <t>HC-029</t>
        </is>
      </c>
      <c r="D880" s="104" t="inlineStr">
        <is>
          <t>Île-de-France</t>
        </is>
      </c>
      <c r="E880" s="104" t="inlineStr">
        <is>
          <t>À emporter</t>
        </is>
      </c>
      <c r="F880" s="104" t="n">
        <v>30</v>
      </c>
      <c r="G880" s="159" t="n">
        <v>3719</v>
      </c>
      <c r="H880" s="159" t="n">
        <v>9602</v>
      </c>
      <c r="I880" s="160" t="n">
        <v>44040.64</v>
      </c>
      <c r="J880" s="160" t="n">
        <v>1301.41</v>
      </c>
      <c r="K880" s="160" t="n">
        <v>42739.23</v>
      </c>
      <c r="L880" s="160" t="n">
        <v>12712.5</v>
      </c>
    </row>
    <row r="881">
      <c r="A881" s="176" t="n">
        <v>45597</v>
      </c>
      <c r="B881" s="104" t="inlineStr">
        <is>
          <t>2024/25</t>
        </is>
      </c>
      <c r="C881" s="104" t="inlineStr">
        <is>
          <t>HC-030</t>
        </is>
      </c>
      <c r="D881" s="104" t="inlineStr">
        <is>
          <t>Nord-Ouest</t>
        </is>
      </c>
      <c r="E881" s="104" t="inlineStr">
        <is>
          <t>Livraison</t>
        </is>
      </c>
      <c r="F881" s="104" t="n">
        <v>30</v>
      </c>
      <c r="G881" s="159" t="n">
        <v>949</v>
      </c>
      <c r="H881" s="159" t="n">
        <v>2386</v>
      </c>
      <c r="I881" s="160" t="n">
        <v>15395.03</v>
      </c>
      <c r="J881" s="160" t="n">
        <v>932.12</v>
      </c>
      <c r="K881" s="160" t="n">
        <v>14462.91</v>
      </c>
      <c r="L881" s="160" t="n">
        <v>4476.54</v>
      </c>
    </row>
    <row r="882">
      <c r="A882" s="176" t="n">
        <v>45597</v>
      </c>
      <c r="B882" s="104" t="inlineStr">
        <is>
          <t>2024/25</t>
        </is>
      </c>
      <c r="C882" s="104" t="inlineStr">
        <is>
          <t>HC-030</t>
        </is>
      </c>
      <c r="D882" s="104" t="inlineStr">
        <is>
          <t>Nord-Ouest</t>
        </is>
      </c>
      <c r="E882" s="104" t="inlineStr">
        <is>
          <t>Sur place</t>
        </is>
      </c>
      <c r="F882" s="104" t="n">
        <v>30</v>
      </c>
      <c r="G882" s="159" t="n">
        <v>3233</v>
      </c>
      <c r="H882" s="159" t="n">
        <v>8373</v>
      </c>
      <c r="I882" s="160" t="n">
        <v>41533.74</v>
      </c>
      <c r="J882" s="160" t="n">
        <v>1235.15</v>
      </c>
      <c r="K882" s="160" t="n">
        <v>40298.59</v>
      </c>
      <c r="L882" s="160" t="n">
        <v>12097.31</v>
      </c>
    </row>
    <row r="883">
      <c r="A883" s="176" t="n">
        <v>45597</v>
      </c>
      <c r="B883" s="104" t="inlineStr">
        <is>
          <t>2024/25</t>
        </is>
      </c>
      <c r="C883" s="104" t="inlineStr">
        <is>
          <t>HC-030</t>
        </is>
      </c>
      <c r="D883" s="104" t="inlineStr">
        <is>
          <t>Nord-Ouest</t>
        </is>
      </c>
      <c r="E883" s="104" t="inlineStr">
        <is>
          <t>À emporter</t>
        </is>
      </c>
      <c r="F883" s="104" t="n">
        <v>29</v>
      </c>
      <c r="G883" s="159" t="n">
        <v>2294</v>
      </c>
      <c r="H883" s="159" t="n">
        <v>5822</v>
      </c>
      <c r="I883" s="160" t="n">
        <v>27514.47</v>
      </c>
      <c r="J883" s="160" t="n">
        <v>839.11</v>
      </c>
      <c r="K883" s="160" t="n">
        <v>26675.36</v>
      </c>
      <c r="L883" s="160" t="n">
        <v>7970.2</v>
      </c>
    </row>
    <row r="884">
      <c r="A884" s="176" t="n">
        <v>45597</v>
      </c>
      <c r="B884" s="104" t="inlineStr">
        <is>
          <t>2024/25</t>
        </is>
      </c>
      <c r="C884" s="104" t="inlineStr">
        <is>
          <t>HC-031</t>
        </is>
      </c>
      <c r="D884" s="104" t="inlineStr">
        <is>
          <t>Sud-Est</t>
        </is>
      </c>
      <c r="E884" s="104" t="inlineStr">
        <is>
          <t>Drive</t>
        </is>
      </c>
      <c r="F884" s="104" t="n">
        <v>30</v>
      </c>
      <c r="G884" s="159" t="n">
        <v>1159</v>
      </c>
      <c r="H884" s="159" t="n">
        <v>3006</v>
      </c>
      <c r="I884" s="160" t="n">
        <v>15604.61</v>
      </c>
      <c r="J884" s="160" t="n">
        <v>455.75</v>
      </c>
      <c r="K884" s="160" t="n">
        <v>15148.86</v>
      </c>
      <c r="L884" s="160" t="n">
        <v>4484.41</v>
      </c>
    </row>
    <row r="885">
      <c r="A885" s="176" t="n">
        <v>45597</v>
      </c>
      <c r="B885" s="104" t="inlineStr">
        <is>
          <t>2024/25</t>
        </is>
      </c>
      <c r="C885" s="104" t="inlineStr">
        <is>
          <t>HC-031</t>
        </is>
      </c>
      <c r="D885" s="104" t="inlineStr">
        <is>
          <t>Sud-Est</t>
        </is>
      </c>
      <c r="E885" s="104" t="inlineStr">
        <is>
          <t>Livraison</t>
        </is>
      </c>
      <c r="F885" s="104" t="n">
        <v>30</v>
      </c>
      <c r="G885" s="159" t="n">
        <v>822</v>
      </c>
      <c r="H885" s="159" t="n">
        <v>2113</v>
      </c>
      <c r="I885" s="160" t="n">
        <v>13485.82</v>
      </c>
      <c r="J885" s="160" t="n">
        <v>803.64</v>
      </c>
      <c r="K885" s="160" t="n">
        <v>12682.18</v>
      </c>
      <c r="L885" s="160" t="n">
        <v>3912.85</v>
      </c>
    </row>
    <row r="886">
      <c r="A886" s="176" t="n">
        <v>45597</v>
      </c>
      <c r="B886" s="104" t="inlineStr">
        <is>
          <t>2024/25</t>
        </is>
      </c>
      <c r="C886" s="104" t="inlineStr">
        <is>
          <t>HC-031</t>
        </is>
      </c>
      <c r="D886" s="104" t="inlineStr">
        <is>
          <t>Sud-Est</t>
        </is>
      </c>
      <c r="E886" s="104" t="inlineStr">
        <is>
          <t>Sur place</t>
        </is>
      </c>
      <c r="F886" s="104" t="n">
        <v>30</v>
      </c>
      <c r="G886" s="159" t="n">
        <v>3080</v>
      </c>
      <c r="H886" s="159" t="n">
        <v>7541</v>
      </c>
      <c r="I886" s="160" t="n">
        <v>39420.09</v>
      </c>
      <c r="J886" s="160" t="n">
        <v>1073.59</v>
      </c>
      <c r="K886" s="160" t="n">
        <v>38346.5</v>
      </c>
      <c r="L886" s="160" t="n">
        <v>11441</v>
      </c>
    </row>
    <row r="887">
      <c r="A887" s="176" t="n">
        <v>45597</v>
      </c>
      <c r="B887" s="104" t="inlineStr">
        <is>
          <t>2024/25</t>
        </is>
      </c>
      <c r="C887" s="104" t="inlineStr">
        <is>
          <t>HC-031</t>
        </is>
      </c>
      <c r="D887" s="104" t="inlineStr">
        <is>
          <t>Sud-Est</t>
        </is>
      </c>
      <c r="E887" s="104" t="inlineStr">
        <is>
          <t>À emporter</t>
        </is>
      </c>
      <c r="F887" s="104" t="n">
        <v>30</v>
      </c>
      <c r="G887" s="159" t="n">
        <v>2330</v>
      </c>
      <c r="H887" s="159" t="n">
        <v>6060</v>
      </c>
      <c r="I887" s="160" t="n">
        <v>27441.45</v>
      </c>
      <c r="J887" s="160" t="n">
        <v>874.2</v>
      </c>
      <c r="K887" s="160" t="n">
        <v>26567.25</v>
      </c>
      <c r="L887" s="160" t="n">
        <v>7888.32</v>
      </c>
    </row>
    <row r="888">
      <c r="A888" s="176" t="n">
        <v>45597</v>
      </c>
      <c r="B888" s="104" t="inlineStr">
        <is>
          <t>2024/25</t>
        </is>
      </c>
      <c r="C888" s="104" t="inlineStr">
        <is>
          <t>HC-032</t>
        </is>
      </c>
      <c r="D888" s="104" t="inlineStr">
        <is>
          <t>Sud-Ouest</t>
        </is>
      </c>
      <c r="E888" s="104" t="inlineStr">
        <is>
          <t>Livraison</t>
        </is>
      </c>
      <c r="F888" s="104" t="n">
        <v>30</v>
      </c>
      <c r="G888" s="159" t="n">
        <v>971</v>
      </c>
      <c r="H888" s="159" t="n">
        <v>2457</v>
      </c>
      <c r="I888" s="160" t="n">
        <v>16098.85</v>
      </c>
      <c r="J888" s="160" t="n">
        <v>1002.54</v>
      </c>
      <c r="K888" s="160" t="n">
        <v>15096.31</v>
      </c>
      <c r="L888" s="160" t="n">
        <v>4694.75</v>
      </c>
    </row>
    <row r="889">
      <c r="A889" s="176" t="n">
        <v>45597</v>
      </c>
      <c r="B889" s="104" t="inlineStr">
        <is>
          <t>2024/25</t>
        </is>
      </c>
      <c r="C889" s="104" t="inlineStr">
        <is>
          <t>HC-032</t>
        </is>
      </c>
      <c r="D889" s="104" t="inlineStr">
        <is>
          <t>Sud-Ouest</t>
        </is>
      </c>
      <c r="E889" s="104" t="inlineStr">
        <is>
          <t>Sur place</t>
        </is>
      </c>
      <c r="F889" s="104" t="n">
        <v>30</v>
      </c>
      <c r="G889" s="159" t="n">
        <v>3500</v>
      </c>
      <c r="H889" s="159" t="n">
        <v>8617</v>
      </c>
      <c r="I889" s="160" t="n">
        <v>45012.16</v>
      </c>
      <c r="J889" s="160" t="n">
        <v>1290.01</v>
      </c>
      <c r="K889" s="160" t="n">
        <v>43722.15</v>
      </c>
      <c r="L889" s="160" t="n">
        <v>12972.46</v>
      </c>
    </row>
    <row r="890">
      <c r="A890" s="176" t="n">
        <v>45597</v>
      </c>
      <c r="B890" s="104" t="inlineStr">
        <is>
          <t>2024/25</t>
        </is>
      </c>
      <c r="C890" s="104" t="inlineStr">
        <is>
          <t>HC-032</t>
        </is>
      </c>
      <c r="D890" s="104" t="inlineStr">
        <is>
          <t>Sud-Ouest</t>
        </is>
      </c>
      <c r="E890" s="104" t="inlineStr">
        <is>
          <t>À emporter</t>
        </is>
      </c>
      <c r="F890" s="104" t="n">
        <v>30</v>
      </c>
      <c r="G890" s="159" t="n">
        <v>2629</v>
      </c>
      <c r="H890" s="159" t="n">
        <v>6560</v>
      </c>
      <c r="I890" s="160" t="n">
        <v>31239.87</v>
      </c>
      <c r="J890" s="160" t="n">
        <v>876.3</v>
      </c>
      <c r="K890" s="160" t="n">
        <v>30363.57</v>
      </c>
      <c r="L890" s="160" t="n">
        <v>9048.639999999999</v>
      </c>
    </row>
    <row r="891">
      <c r="A891" s="176" t="n">
        <v>45597</v>
      </c>
      <c r="B891" s="104" t="inlineStr">
        <is>
          <t>2024/25</t>
        </is>
      </c>
      <c r="C891" s="104" t="inlineStr">
        <is>
          <t>HC-033</t>
        </is>
      </c>
      <c r="D891" s="104" t="inlineStr">
        <is>
          <t>Île-de-France</t>
        </is>
      </c>
      <c r="E891" s="104" t="inlineStr">
        <is>
          <t>Livraison</t>
        </is>
      </c>
      <c r="F891" s="104" t="n">
        <v>30</v>
      </c>
      <c r="G891" s="159" t="n">
        <v>1785</v>
      </c>
      <c r="H891" s="159" t="n">
        <v>4707</v>
      </c>
      <c r="I891" s="160" t="n">
        <v>29225.66</v>
      </c>
      <c r="J891" s="160" t="n">
        <v>1691.88</v>
      </c>
      <c r="K891" s="160" t="n">
        <v>27533.78</v>
      </c>
      <c r="L891" s="160" t="n">
        <v>8486.99</v>
      </c>
    </row>
    <row r="892">
      <c r="A892" s="176" t="n">
        <v>45597</v>
      </c>
      <c r="B892" s="104" t="inlineStr">
        <is>
          <t>2024/25</t>
        </is>
      </c>
      <c r="C892" s="104" t="inlineStr">
        <is>
          <t>HC-033</t>
        </is>
      </c>
      <c r="D892" s="104" t="inlineStr">
        <is>
          <t>Île-de-France</t>
        </is>
      </c>
      <c r="E892" s="104" t="inlineStr">
        <is>
          <t>Sur place</t>
        </is>
      </c>
      <c r="F892" s="104" t="n">
        <v>29</v>
      </c>
      <c r="G892" s="159" t="n">
        <v>5904</v>
      </c>
      <c r="H892" s="159" t="n">
        <v>15310</v>
      </c>
      <c r="I892" s="160" t="n">
        <v>75355.74000000001</v>
      </c>
      <c r="J892" s="160" t="n">
        <v>2281.29</v>
      </c>
      <c r="K892" s="160" t="n">
        <v>73074.45</v>
      </c>
      <c r="L892" s="160" t="n">
        <v>21691.74</v>
      </c>
    </row>
    <row r="893">
      <c r="A893" s="176" t="n">
        <v>45597</v>
      </c>
      <c r="B893" s="104" t="inlineStr">
        <is>
          <t>2024/25</t>
        </is>
      </c>
      <c r="C893" s="104" t="inlineStr">
        <is>
          <t>HC-033</t>
        </is>
      </c>
      <c r="D893" s="104" t="inlineStr">
        <is>
          <t>Île-de-France</t>
        </is>
      </c>
      <c r="E893" s="104" t="inlineStr">
        <is>
          <t>À emporter</t>
        </is>
      </c>
      <c r="F893" s="104" t="n">
        <v>30</v>
      </c>
      <c r="G893" s="159" t="n">
        <v>4461</v>
      </c>
      <c r="H893" s="159" t="n">
        <v>11503</v>
      </c>
      <c r="I893" s="160" t="n">
        <v>53008.35</v>
      </c>
      <c r="J893" s="160" t="n">
        <v>1605.83</v>
      </c>
      <c r="K893" s="160" t="n">
        <v>51402.52</v>
      </c>
      <c r="L893" s="160" t="n">
        <v>15275.97</v>
      </c>
    </row>
    <row r="894">
      <c r="A894" s="176" t="n">
        <v>45597</v>
      </c>
      <c r="B894" s="104" t="inlineStr">
        <is>
          <t>2024/25</t>
        </is>
      </c>
      <c r="C894" s="104" t="inlineStr">
        <is>
          <t>HC-034</t>
        </is>
      </c>
      <c r="D894" s="104" t="inlineStr">
        <is>
          <t>Nord-Ouest</t>
        </is>
      </c>
      <c r="E894" s="104" t="inlineStr">
        <is>
          <t>Livraison</t>
        </is>
      </c>
      <c r="F894" s="104" t="n">
        <v>30</v>
      </c>
      <c r="G894" s="159" t="n">
        <v>1329</v>
      </c>
      <c r="H894" s="159" t="n">
        <v>3412</v>
      </c>
      <c r="I894" s="160" t="n">
        <v>21606.39</v>
      </c>
      <c r="J894" s="160" t="n">
        <v>1247.19</v>
      </c>
      <c r="K894" s="160" t="n">
        <v>20359.2</v>
      </c>
      <c r="L894" s="160" t="n">
        <v>6389.98</v>
      </c>
    </row>
    <row r="895">
      <c r="A895" s="176" t="n">
        <v>45597</v>
      </c>
      <c r="B895" s="104" t="inlineStr">
        <is>
          <t>2024/25</t>
        </is>
      </c>
      <c r="C895" s="104" t="inlineStr">
        <is>
          <t>HC-034</t>
        </is>
      </c>
      <c r="D895" s="104" t="inlineStr">
        <is>
          <t>Nord-Ouest</t>
        </is>
      </c>
      <c r="E895" s="104" t="inlineStr">
        <is>
          <t>Sur place</t>
        </is>
      </c>
      <c r="F895" s="104" t="n">
        <v>30</v>
      </c>
      <c r="G895" s="159" t="n">
        <v>4432</v>
      </c>
      <c r="H895" s="159" t="n">
        <v>11450</v>
      </c>
      <c r="I895" s="160" t="n">
        <v>57332.4</v>
      </c>
      <c r="J895" s="160" t="n">
        <v>1639.4</v>
      </c>
      <c r="K895" s="160" t="n">
        <v>55693</v>
      </c>
      <c r="L895" s="160" t="n">
        <v>16827.76</v>
      </c>
    </row>
    <row r="896">
      <c r="A896" s="176" t="n">
        <v>45597</v>
      </c>
      <c r="B896" s="104" t="inlineStr">
        <is>
          <t>2024/25</t>
        </is>
      </c>
      <c r="C896" s="104" t="inlineStr">
        <is>
          <t>HC-034</t>
        </is>
      </c>
      <c r="D896" s="104" t="inlineStr">
        <is>
          <t>Nord-Ouest</t>
        </is>
      </c>
      <c r="E896" s="104" t="inlineStr">
        <is>
          <t>À emporter</t>
        </is>
      </c>
      <c r="F896" s="104" t="n">
        <v>29</v>
      </c>
      <c r="G896" s="159" t="n">
        <v>3194</v>
      </c>
      <c r="H896" s="159" t="n">
        <v>7938</v>
      </c>
      <c r="I896" s="160" t="n">
        <v>37637.94</v>
      </c>
      <c r="J896" s="160" t="n">
        <v>996.3</v>
      </c>
      <c r="K896" s="160" t="n">
        <v>36641.64</v>
      </c>
      <c r="L896" s="160" t="n">
        <v>11042.4</v>
      </c>
    </row>
    <row r="897">
      <c r="A897" s="176" t="n">
        <v>45597</v>
      </c>
      <c r="B897" s="104" t="inlineStr">
        <is>
          <t>2024/25</t>
        </is>
      </c>
      <c r="C897" s="104" t="inlineStr">
        <is>
          <t>HC-035</t>
        </is>
      </c>
      <c r="D897" s="104" t="inlineStr">
        <is>
          <t>Sud-Est</t>
        </is>
      </c>
      <c r="E897" s="104" t="inlineStr">
        <is>
          <t>Livraison</t>
        </is>
      </c>
      <c r="F897" s="104" t="n">
        <v>29</v>
      </c>
      <c r="G897" s="159" t="n">
        <v>1130</v>
      </c>
      <c r="H897" s="159" t="n">
        <v>2880</v>
      </c>
      <c r="I897" s="160" t="n">
        <v>18684.04</v>
      </c>
      <c r="J897" s="160" t="n">
        <v>1048.2</v>
      </c>
      <c r="K897" s="160" t="n">
        <v>17635.84</v>
      </c>
      <c r="L897" s="160" t="n">
        <v>5474</v>
      </c>
    </row>
    <row r="898">
      <c r="A898" s="176" t="n">
        <v>45597</v>
      </c>
      <c r="B898" s="104" t="inlineStr">
        <is>
          <t>2024/25</t>
        </is>
      </c>
      <c r="C898" s="104" t="inlineStr">
        <is>
          <t>HC-035</t>
        </is>
      </c>
      <c r="D898" s="104" t="inlineStr">
        <is>
          <t>Sud-Est</t>
        </is>
      </c>
      <c r="E898" s="104" t="inlineStr">
        <is>
          <t>Sur place</t>
        </is>
      </c>
      <c r="F898" s="104" t="n">
        <v>30</v>
      </c>
      <c r="G898" s="159" t="n">
        <v>4214</v>
      </c>
      <c r="H898" s="159" t="n">
        <v>10414</v>
      </c>
      <c r="I898" s="160" t="n">
        <v>54172.07</v>
      </c>
      <c r="J898" s="160" t="n">
        <v>1515.7</v>
      </c>
      <c r="K898" s="160" t="n">
        <v>52656.37</v>
      </c>
      <c r="L898" s="160" t="n">
        <v>15641.12</v>
      </c>
    </row>
    <row r="899">
      <c r="A899" s="176" t="n">
        <v>45597</v>
      </c>
      <c r="B899" s="104" t="inlineStr">
        <is>
          <t>2024/25</t>
        </is>
      </c>
      <c r="C899" s="104" t="inlineStr">
        <is>
          <t>HC-035</t>
        </is>
      </c>
      <c r="D899" s="104" t="inlineStr">
        <is>
          <t>Sud-Est</t>
        </is>
      </c>
      <c r="E899" s="104" t="inlineStr">
        <is>
          <t>À emporter</t>
        </is>
      </c>
      <c r="F899" s="104" t="n">
        <v>30</v>
      </c>
      <c r="G899" s="159" t="n">
        <v>3060</v>
      </c>
      <c r="H899" s="159" t="n">
        <v>8016</v>
      </c>
      <c r="I899" s="160" t="n">
        <v>36071.64</v>
      </c>
      <c r="J899" s="160" t="n">
        <v>1073.63</v>
      </c>
      <c r="K899" s="160" t="n">
        <v>34998.01</v>
      </c>
      <c r="L899" s="160" t="n">
        <v>10534.04</v>
      </c>
    </row>
    <row r="900">
      <c r="A900" s="176" t="n">
        <v>45597</v>
      </c>
      <c r="B900" s="104" t="inlineStr">
        <is>
          <t>2024/25</t>
        </is>
      </c>
      <c r="C900" s="104" t="inlineStr">
        <is>
          <t>HC-036</t>
        </is>
      </c>
      <c r="D900" s="104" t="inlineStr">
        <is>
          <t>Sud-Ouest</t>
        </is>
      </c>
      <c r="E900" s="104" t="inlineStr">
        <is>
          <t>Drive</t>
        </is>
      </c>
      <c r="F900" s="104" t="n">
        <v>29</v>
      </c>
      <c r="G900" s="159" t="n">
        <v>1160</v>
      </c>
      <c r="H900" s="159" t="n">
        <v>3076</v>
      </c>
      <c r="I900" s="160" t="n">
        <v>15856.4</v>
      </c>
      <c r="J900" s="160" t="n">
        <v>502.04</v>
      </c>
      <c r="K900" s="160" t="n">
        <v>15354.36</v>
      </c>
      <c r="L900" s="160" t="n">
        <v>4582.51</v>
      </c>
    </row>
    <row r="901">
      <c r="A901" s="176" t="n">
        <v>45597</v>
      </c>
      <c r="B901" s="104" t="inlineStr">
        <is>
          <t>2024/25</t>
        </is>
      </c>
      <c r="C901" s="104" t="inlineStr">
        <is>
          <t>HC-036</t>
        </is>
      </c>
      <c r="D901" s="104" t="inlineStr">
        <is>
          <t>Sud-Ouest</t>
        </is>
      </c>
      <c r="E901" s="104" t="inlineStr">
        <is>
          <t>Livraison</t>
        </is>
      </c>
      <c r="F901" s="104" t="n">
        <v>30</v>
      </c>
      <c r="G901" s="159" t="n">
        <v>946</v>
      </c>
      <c r="H901" s="159" t="n">
        <v>2456</v>
      </c>
      <c r="I901" s="160" t="n">
        <v>15380.03</v>
      </c>
      <c r="J901" s="160" t="n">
        <v>876.97</v>
      </c>
      <c r="K901" s="160" t="n">
        <v>14503.06</v>
      </c>
      <c r="L901" s="160" t="n">
        <v>4513.92</v>
      </c>
    </row>
    <row r="902">
      <c r="A902" s="176" t="n">
        <v>45597</v>
      </c>
      <c r="B902" s="104" t="inlineStr">
        <is>
          <t>2024/25</t>
        </is>
      </c>
      <c r="C902" s="104" t="inlineStr">
        <is>
          <t>HC-036</t>
        </is>
      </c>
      <c r="D902" s="104" t="inlineStr">
        <is>
          <t>Sud-Ouest</t>
        </is>
      </c>
      <c r="E902" s="104" t="inlineStr">
        <is>
          <t>Sur place</t>
        </is>
      </c>
      <c r="F902" s="104" t="n">
        <v>29</v>
      </c>
      <c r="G902" s="159" t="n">
        <v>3028</v>
      </c>
      <c r="H902" s="159" t="n">
        <v>7585</v>
      </c>
      <c r="I902" s="160" t="n">
        <v>38913.24</v>
      </c>
      <c r="J902" s="160" t="n">
        <v>1350.75</v>
      </c>
      <c r="K902" s="160" t="n">
        <v>37562.49</v>
      </c>
      <c r="L902" s="160" t="n">
        <v>11261.22</v>
      </c>
    </row>
    <row r="903">
      <c r="A903" s="176" t="n">
        <v>45597</v>
      </c>
      <c r="B903" s="104" t="inlineStr">
        <is>
          <t>2024/25</t>
        </is>
      </c>
      <c r="C903" s="104" t="inlineStr">
        <is>
          <t>HC-036</t>
        </is>
      </c>
      <c r="D903" s="104" t="inlineStr">
        <is>
          <t>Sud-Ouest</t>
        </is>
      </c>
      <c r="E903" s="104" t="inlineStr">
        <is>
          <t>À emporter</t>
        </is>
      </c>
      <c r="F903" s="104" t="n">
        <v>30</v>
      </c>
      <c r="G903" s="159" t="n">
        <v>2394</v>
      </c>
      <c r="H903" s="159" t="n">
        <v>5994</v>
      </c>
      <c r="I903" s="160" t="n">
        <v>28497.22</v>
      </c>
      <c r="J903" s="160" t="n">
        <v>768.4</v>
      </c>
      <c r="K903" s="160" t="n">
        <v>27728.82</v>
      </c>
      <c r="L903" s="160" t="n">
        <v>8221.5</v>
      </c>
    </row>
    <row r="904">
      <c r="A904" s="176" t="n">
        <v>45597</v>
      </c>
      <c r="B904" s="104" t="inlineStr">
        <is>
          <t>2024/25</t>
        </is>
      </c>
      <c r="C904" s="104" t="inlineStr">
        <is>
          <t>HC-037</t>
        </is>
      </c>
      <c r="D904" s="104" t="inlineStr">
        <is>
          <t>Île-de-France</t>
        </is>
      </c>
      <c r="E904" s="104" t="inlineStr">
        <is>
          <t>Drive</t>
        </is>
      </c>
      <c r="F904" s="104" t="n">
        <v>30</v>
      </c>
      <c r="G904" s="159" t="n">
        <v>1291</v>
      </c>
      <c r="H904" s="159" t="n">
        <v>3288</v>
      </c>
      <c r="I904" s="160" t="n">
        <v>17758.47</v>
      </c>
      <c r="J904" s="160" t="n">
        <v>536.21</v>
      </c>
      <c r="K904" s="160" t="n">
        <v>17222.26</v>
      </c>
      <c r="L904" s="160" t="n">
        <v>5122.62</v>
      </c>
    </row>
    <row r="905">
      <c r="A905" s="176" t="n">
        <v>45597</v>
      </c>
      <c r="B905" s="104" t="inlineStr">
        <is>
          <t>2024/25</t>
        </is>
      </c>
      <c r="C905" s="104" t="inlineStr">
        <is>
          <t>HC-037</t>
        </is>
      </c>
      <c r="D905" s="104" t="inlineStr">
        <is>
          <t>Île-de-France</t>
        </is>
      </c>
      <c r="E905" s="104" t="inlineStr">
        <is>
          <t>Livraison</t>
        </is>
      </c>
      <c r="F905" s="104" t="n">
        <v>30</v>
      </c>
      <c r="G905" s="159" t="n">
        <v>947</v>
      </c>
      <c r="H905" s="159" t="n">
        <v>2416</v>
      </c>
      <c r="I905" s="160" t="n">
        <v>15680.98</v>
      </c>
      <c r="J905" s="160" t="n">
        <v>894.38</v>
      </c>
      <c r="K905" s="160" t="n">
        <v>14786.6</v>
      </c>
      <c r="L905" s="160" t="n">
        <v>4563.14</v>
      </c>
    </row>
    <row r="906">
      <c r="A906" s="176" t="n">
        <v>45597</v>
      </c>
      <c r="B906" s="104" t="inlineStr">
        <is>
          <t>2024/25</t>
        </is>
      </c>
      <c r="C906" s="104" t="inlineStr">
        <is>
          <t>HC-037</t>
        </is>
      </c>
      <c r="D906" s="104" t="inlineStr">
        <is>
          <t>Île-de-France</t>
        </is>
      </c>
      <c r="E906" s="104" t="inlineStr">
        <is>
          <t>Sur place</t>
        </is>
      </c>
      <c r="F906" s="104" t="n">
        <v>30</v>
      </c>
      <c r="G906" s="159" t="n">
        <v>3358</v>
      </c>
      <c r="H906" s="159" t="n">
        <v>8689</v>
      </c>
      <c r="I906" s="160" t="n">
        <v>43429.66</v>
      </c>
      <c r="J906" s="160" t="n">
        <v>1202.6</v>
      </c>
      <c r="K906" s="160" t="n">
        <v>42227.06</v>
      </c>
      <c r="L906" s="160" t="n">
        <v>12586.74</v>
      </c>
    </row>
    <row r="907">
      <c r="A907" s="176" t="n">
        <v>45597</v>
      </c>
      <c r="B907" s="104" t="inlineStr">
        <is>
          <t>2024/25</t>
        </is>
      </c>
      <c r="C907" s="104" t="inlineStr">
        <is>
          <t>HC-037</t>
        </is>
      </c>
      <c r="D907" s="104" t="inlineStr">
        <is>
          <t>Île-de-France</t>
        </is>
      </c>
      <c r="E907" s="104" t="inlineStr">
        <is>
          <t>À emporter</t>
        </is>
      </c>
      <c r="F907" s="104" t="n">
        <v>29</v>
      </c>
      <c r="G907" s="159" t="n">
        <v>2425</v>
      </c>
      <c r="H907" s="159" t="n">
        <v>6231</v>
      </c>
      <c r="I907" s="160" t="n">
        <v>29149.92</v>
      </c>
      <c r="J907" s="160" t="n">
        <v>881.8200000000001</v>
      </c>
      <c r="K907" s="160" t="n">
        <v>28268.1</v>
      </c>
      <c r="L907" s="160" t="n">
        <v>8458.709999999999</v>
      </c>
    </row>
    <row r="908">
      <c r="A908" s="176" t="n">
        <v>45597</v>
      </c>
      <c r="B908" s="104" t="inlineStr">
        <is>
          <t>2024/25</t>
        </is>
      </c>
      <c r="C908" s="104" t="inlineStr">
        <is>
          <t>HC-038</t>
        </is>
      </c>
      <c r="D908" s="104" t="inlineStr">
        <is>
          <t>Nord-Ouest</t>
        </is>
      </c>
      <c r="E908" s="104" t="inlineStr">
        <is>
          <t>Drive</t>
        </is>
      </c>
      <c r="F908" s="104" t="n">
        <v>30</v>
      </c>
      <c r="G908" s="159" t="n">
        <v>1043</v>
      </c>
      <c r="H908" s="159" t="n">
        <v>2687</v>
      </c>
      <c r="I908" s="160" t="n">
        <v>14270.25</v>
      </c>
      <c r="J908" s="160" t="n">
        <v>429.39</v>
      </c>
      <c r="K908" s="160" t="n">
        <v>13840.86</v>
      </c>
      <c r="L908" s="160" t="n">
        <v>4118.51</v>
      </c>
    </row>
    <row r="909">
      <c r="A909" s="176" t="n">
        <v>45597</v>
      </c>
      <c r="B909" s="104" t="inlineStr">
        <is>
          <t>2024/25</t>
        </is>
      </c>
      <c r="C909" s="104" t="inlineStr">
        <is>
          <t>HC-038</t>
        </is>
      </c>
      <c r="D909" s="104" t="inlineStr">
        <is>
          <t>Nord-Ouest</t>
        </is>
      </c>
      <c r="E909" s="104" t="inlineStr">
        <is>
          <t>Livraison</t>
        </is>
      </c>
      <c r="F909" s="104" t="n">
        <v>30</v>
      </c>
      <c r="G909" s="159" t="n">
        <v>753</v>
      </c>
      <c r="H909" s="159" t="n">
        <v>1923</v>
      </c>
      <c r="I909" s="160" t="n">
        <v>12532.25</v>
      </c>
      <c r="J909" s="160" t="n">
        <v>763.21</v>
      </c>
      <c r="K909" s="160" t="n">
        <v>11769.04</v>
      </c>
      <c r="L909" s="160" t="n">
        <v>3671.61</v>
      </c>
    </row>
    <row r="910">
      <c r="A910" s="176" t="n">
        <v>45597</v>
      </c>
      <c r="B910" s="104" t="inlineStr">
        <is>
          <t>2024/25</t>
        </is>
      </c>
      <c r="C910" s="104" t="inlineStr">
        <is>
          <t>HC-038</t>
        </is>
      </c>
      <c r="D910" s="104" t="inlineStr">
        <is>
          <t>Nord-Ouest</t>
        </is>
      </c>
      <c r="E910" s="104" t="inlineStr">
        <is>
          <t>Sur place</t>
        </is>
      </c>
      <c r="F910" s="104" t="n">
        <v>30</v>
      </c>
      <c r="G910" s="159" t="n">
        <v>2697</v>
      </c>
      <c r="H910" s="159" t="n">
        <v>6867</v>
      </c>
      <c r="I910" s="160" t="n">
        <v>34905.52</v>
      </c>
      <c r="J910" s="160" t="n">
        <v>1035.53</v>
      </c>
      <c r="K910" s="160" t="n">
        <v>33869.99</v>
      </c>
      <c r="L910" s="160" t="n">
        <v>10142.22</v>
      </c>
    </row>
    <row r="911">
      <c r="A911" s="176" t="n">
        <v>45597</v>
      </c>
      <c r="B911" s="104" t="inlineStr">
        <is>
          <t>2024/25</t>
        </is>
      </c>
      <c r="C911" s="104" t="inlineStr">
        <is>
          <t>HC-038</t>
        </is>
      </c>
      <c r="D911" s="104" t="inlineStr">
        <is>
          <t>Nord-Ouest</t>
        </is>
      </c>
      <c r="E911" s="104" t="inlineStr">
        <is>
          <t>À emporter</t>
        </is>
      </c>
      <c r="F911" s="104" t="n">
        <v>30</v>
      </c>
      <c r="G911" s="159" t="n">
        <v>2114</v>
      </c>
      <c r="H911" s="159" t="n">
        <v>5412</v>
      </c>
      <c r="I911" s="160" t="n">
        <v>24958.15</v>
      </c>
      <c r="J911" s="160" t="n">
        <v>772.38</v>
      </c>
      <c r="K911" s="160" t="n">
        <v>24185.77</v>
      </c>
      <c r="L911" s="160" t="n">
        <v>7209.58</v>
      </c>
    </row>
    <row r="912">
      <c r="A912" s="176" t="n">
        <v>45597</v>
      </c>
      <c r="B912" s="104" t="inlineStr">
        <is>
          <t>2024/25</t>
        </is>
      </c>
      <c r="C912" s="104" t="inlineStr">
        <is>
          <t>HC-039</t>
        </is>
      </c>
      <c r="D912" s="104" t="inlineStr">
        <is>
          <t>Sud-Est</t>
        </is>
      </c>
      <c r="E912" s="104" t="inlineStr">
        <is>
          <t>Livraison</t>
        </is>
      </c>
      <c r="F912" s="104" t="n">
        <v>30</v>
      </c>
      <c r="G912" s="159" t="n">
        <v>1146</v>
      </c>
      <c r="H912" s="159" t="n">
        <v>2856</v>
      </c>
      <c r="I912" s="160" t="n">
        <v>18601.99</v>
      </c>
      <c r="J912" s="160" t="n">
        <v>1108.06</v>
      </c>
      <c r="K912" s="160" t="n">
        <v>17493.93</v>
      </c>
      <c r="L912" s="160" t="n">
        <v>5403.96</v>
      </c>
    </row>
    <row r="913">
      <c r="A913" s="176" t="n">
        <v>45597</v>
      </c>
      <c r="B913" s="104" t="inlineStr">
        <is>
          <t>2024/25</t>
        </is>
      </c>
      <c r="C913" s="104" t="inlineStr">
        <is>
          <t>HC-039</t>
        </is>
      </c>
      <c r="D913" s="104" t="inlineStr">
        <is>
          <t>Sud-Est</t>
        </is>
      </c>
      <c r="E913" s="104" t="inlineStr">
        <is>
          <t>Sur place</t>
        </is>
      </c>
      <c r="F913" s="104" t="n">
        <v>30</v>
      </c>
      <c r="G913" s="159" t="n">
        <v>3861</v>
      </c>
      <c r="H913" s="159" t="n">
        <v>10057</v>
      </c>
      <c r="I913" s="160" t="n">
        <v>49785.28</v>
      </c>
      <c r="J913" s="160" t="n">
        <v>1346.48</v>
      </c>
      <c r="K913" s="160" t="n">
        <v>48438.8</v>
      </c>
      <c r="L913" s="160" t="n">
        <v>14396.74</v>
      </c>
    </row>
    <row r="914">
      <c r="A914" s="176" t="n">
        <v>45597</v>
      </c>
      <c r="B914" s="104" t="inlineStr">
        <is>
          <t>2024/25</t>
        </is>
      </c>
      <c r="C914" s="104" t="inlineStr">
        <is>
          <t>HC-039</t>
        </is>
      </c>
      <c r="D914" s="104" t="inlineStr">
        <is>
          <t>Sud-Est</t>
        </is>
      </c>
      <c r="E914" s="104" t="inlineStr">
        <is>
          <t>À emporter</t>
        </is>
      </c>
      <c r="F914" s="104" t="n">
        <v>28</v>
      </c>
      <c r="G914" s="159" t="n">
        <v>2675</v>
      </c>
      <c r="H914" s="159" t="n">
        <v>6835</v>
      </c>
      <c r="I914" s="160" t="n">
        <v>31959.4</v>
      </c>
      <c r="J914" s="160" t="n">
        <v>900.5</v>
      </c>
      <c r="K914" s="160" t="n">
        <v>31058.9</v>
      </c>
      <c r="L914" s="160" t="n">
        <v>9216.360000000001</v>
      </c>
    </row>
    <row r="915">
      <c r="A915" s="176" t="n">
        <v>45597</v>
      </c>
      <c r="B915" s="104" t="inlineStr">
        <is>
          <t>2024/25</t>
        </is>
      </c>
      <c r="C915" s="104" t="inlineStr">
        <is>
          <t>HC-040</t>
        </is>
      </c>
      <c r="D915" s="104" t="inlineStr">
        <is>
          <t>Sud-Ouest</t>
        </is>
      </c>
      <c r="E915" s="104" t="inlineStr">
        <is>
          <t>Livraison</t>
        </is>
      </c>
      <c r="F915" s="104" t="n">
        <v>29</v>
      </c>
      <c r="G915" s="159" t="n">
        <v>1112</v>
      </c>
      <c r="H915" s="159" t="n">
        <v>2839</v>
      </c>
      <c r="I915" s="160" t="n">
        <v>17977.21</v>
      </c>
      <c r="J915" s="160" t="n">
        <v>1090.79</v>
      </c>
      <c r="K915" s="160" t="n">
        <v>16886.42</v>
      </c>
      <c r="L915" s="160" t="n">
        <v>5218.11</v>
      </c>
    </row>
    <row r="916">
      <c r="A916" s="176" t="n">
        <v>45597</v>
      </c>
      <c r="B916" s="104" t="inlineStr">
        <is>
          <t>2024/25</t>
        </is>
      </c>
      <c r="C916" s="104" t="inlineStr">
        <is>
          <t>HC-040</t>
        </is>
      </c>
      <c r="D916" s="104" t="inlineStr">
        <is>
          <t>Sud-Ouest</t>
        </is>
      </c>
      <c r="E916" s="104" t="inlineStr">
        <is>
          <t>Sur place</t>
        </is>
      </c>
      <c r="F916" s="104" t="n">
        <v>29</v>
      </c>
      <c r="G916" s="159" t="n">
        <v>3806</v>
      </c>
      <c r="H916" s="159" t="n">
        <v>9336</v>
      </c>
      <c r="I916" s="160" t="n">
        <v>48967.13</v>
      </c>
      <c r="J916" s="160" t="n">
        <v>1599.64</v>
      </c>
      <c r="K916" s="160" t="n">
        <v>47367.49</v>
      </c>
      <c r="L916" s="160" t="n">
        <v>14046.09</v>
      </c>
    </row>
    <row r="917">
      <c r="A917" s="176" t="n">
        <v>45597</v>
      </c>
      <c r="B917" s="104" t="inlineStr">
        <is>
          <t>2024/25</t>
        </is>
      </c>
      <c r="C917" s="104" t="inlineStr">
        <is>
          <t>HC-040</t>
        </is>
      </c>
      <c r="D917" s="104" t="inlineStr">
        <is>
          <t>Sud-Ouest</t>
        </is>
      </c>
      <c r="E917" s="104" t="inlineStr">
        <is>
          <t>À emporter</t>
        </is>
      </c>
      <c r="F917" s="104" t="n">
        <v>30</v>
      </c>
      <c r="G917" s="159" t="n">
        <v>2929</v>
      </c>
      <c r="H917" s="159" t="n">
        <v>7462</v>
      </c>
      <c r="I917" s="160" t="n">
        <v>34971.31</v>
      </c>
      <c r="J917" s="160" t="n">
        <v>1073.28</v>
      </c>
      <c r="K917" s="160" t="n">
        <v>33898.03</v>
      </c>
      <c r="L917" s="160" t="n">
        <v>10195.36</v>
      </c>
    </row>
    <row r="918">
      <c r="A918" s="176" t="n">
        <v>45597</v>
      </c>
      <c r="B918" s="104" t="inlineStr">
        <is>
          <t>2024/25</t>
        </is>
      </c>
      <c r="C918" s="104" t="inlineStr">
        <is>
          <t>HC-042</t>
        </is>
      </c>
      <c r="D918" s="104" t="inlineStr">
        <is>
          <t>Nord-Ouest</t>
        </is>
      </c>
      <c r="E918" s="104" t="inlineStr">
        <is>
          <t>Drive</t>
        </is>
      </c>
      <c r="F918" s="104" t="n">
        <v>30</v>
      </c>
      <c r="G918" s="159" t="n">
        <v>1281</v>
      </c>
      <c r="H918" s="159" t="n">
        <v>3301</v>
      </c>
      <c r="I918" s="160" t="n">
        <v>17499.95</v>
      </c>
      <c r="J918" s="160" t="n">
        <v>521.74</v>
      </c>
      <c r="K918" s="160" t="n">
        <v>16978.21</v>
      </c>
      <c r="L918" s="160" t="n">
        <v>5071.71</v>
      </c>
    </row>
    <row r="919">
      <c r="A919" s="176" t="n">
        <v>45597</v>
      </c>
      <c r="B919" s="104" t="inlineStr">
        <is>
          <t>2024/25</t>
        </is>
      </c>
      <c r="C919" s="104" t="inlineStr">
        <is>
          <t>HC-042</t>
        </is>
      </c>
      <c r="D919" s="104" t="inlineStr">
        <is>
          <t>Nord-Ouest</t>
        </is>
      </c>
      <c r="E919" s="104" t="inlineStr">
        <is>
          <t>Livraison</t>
        </is>
      </c>
      <c r="F919" s="104" t="n">
        <v>30</v>
      </c>
      <c r="G919" s="159" t="n">
        <v>963</v>
      </c>
      <c r="H919" s="159" t="n">
        <v>2482</v>
      </c>
      <c r="I919" s="160" t="n">
        <v>15478.39</v>
      </c>
      <c r="J919" s="160" t="n">
        <v>846.4400000000001</v>
      </c>
      <c r="K919" s="160" t="n">
        <v>14631.95</v>
      </c>
      <c r="L919" s="160" t="n">
        <v>4496.92</v>
      </c>
    </row>
    <row r="920">
      <c r="A920" s="176" t="n">
        <v>45597</v>
      </c>
      <c r="B920" s="104" t="inlineStr">
        <is>
          <t>2024/25</t>
        </is>
      </c>
      <c r="C920" s="104" t="inlineStr">
        <is>
          <t>HC-042</t>
        </is>
      </c>
      <c r="D920" s="104" t="inlineStr">
        <is>
          <t>Nord-Ouest</t>
        </is>
      </c>
      <c r="E920" s="104" t="inlineStr">
        <is>
          <t>Sur place</t>
        </is>
      </c>
      <c r="F920" s="104" t="n">
        <v>30</v>
      </c>
      <c r="G920" s="159" t="n">
        <v>3254</v>
      </c>
      <c r="H920" s="159" t="n">
        <v>8329</v>
      </c>
      <c r="I920" s="160" t="n">
        <v>41730.35</v>
      </c>
      <c r="J920" s="160" t="n">
        <v>1223.65</v>
      </c>
      <c r="K920" s="160" t="n">
        <v>40506.7</v>
      </c>
      <c r="L920" s="160" t="n">
        <v>12043.32</v>
      </c>
    </row>
    <row r="921">
      <c r="A921" s="176" t="n">
        <v>45597</v>
      </c>
      <c r="B921" s="104" t="inlineStr">
        <is>
          <t>2024/25</t>
        </is>
      </c>
      <c r="C921" s="104" t="inlineStr">
        <is>
          <t>HC-042</t>
        </is>
      </c>
      <c r="D921" s="104" t="inlineStr">
        <is>
          <t>Nord-Ouest</t>
        </is>
      </c>
      <c r="E921" s="104" t="inlineStr">
        <is>
          <t>À emporter</t>
        </is>
      </c>
      <c r="F921" s="104" t="n">
        <v>29</v>
      </c>
      <c r="G921" s="159" t="n">
        <v>2348</v>
      </c>
      <c r="H921" s="159" t="n">
        <v>6219</v>
      </c>
      <c r="I921" s="160" t="n">
        <v>27768.23</v>
      </c>
      <c r="J921" s="160" t="n">
        <v>834.89</v>
      </c>
      <c r="K921" s="160" t="n">
        <v>26933.34</v>
      </c>
      <c r="L921" s="160" t="n">
        <v>8045.61</v>
      </c>
    </row>
    <row r="922">
      <c r="A922" s="176" t="n">
        <v>45597</v>
      </c>
      <c r="B922" s="104" t="inlineStr">
        <is>
          <t>2024/25</t>
        </is>
      </c>
      <c r="C922" s="104" t="inlineStr">
        <is>
          <t>HC-043</t>
        </is>
      </c>
      <c r="D922" s="104" t="inlineStr">
        <is>
          <t>Sud-Est</t>
        </is>
      </c>
      <c r="E922" s="104" t="inlineStr">
        <is>
          <t>Livraison</t>
        </is>
      </c>
      <c r="F922" s="104" t="n">
        <v>30</v>
      </c>
      <c r="G922" s="159" t="n">
        <v>1217</v>
      </c>
      <c r="H922" s="159" t="n">
        <v>3115</v>
      </c>
      <c r="I922" s="160" t="n">
        <v>20093.54</v>
      </c>
      <c r="J922" s="160" t="n">
        <v>1261.44</v>
      </c>
      <c r="K922" s="160" t="n">
        <v>18832.1</v>
      </c>
      <c r="L922" s="160" t="n">
        <v>5838.09</v>
      </c>
    </row>
    <row r="923">
      <c r="A923" s="176" t="n">
        <v>45597</v>
      </c>
      <c r="B923" s="104" t="inlineStr">
        <is>
          <t>2024/25</t>
        </is>
      </c>
      <c r="C923" s="104" t="inlineStr">
        <is>
          <t>HC-043</t>
        </is>
      </c>
      <c r="D923" s="104" t="inlineStr">
        <is>
          <t>Sud-Est</t>
        </is>
      </c>
      <c r="E923" s="104" t="inlineStr">
        <is>
          <t>Sur place</t>
        </is>
      </c>
      <c r="F923" s="104" t="n">
        <v>30</v>
      </c>
      <c r="G923" s="159" t="n">
        <v>4465</v>
      </c>
      <c r="H923" s="159" t="n">
        <v>11358</v>
      </c>
      <c r="I923" s="160" t="n">
        <v>57918.94</v>
      </c>
      <c r="J923" s="160" t="n">
        <v>1681.75</v>
      </c>
      <c r="K923" s="160" t="n">
        <v>56237.19</v>
      </c>
      <c r="L923" s="160" t="n">
        <v>16659.02</v>
      </c>
    </row>
    <row r="924">
      <c r="A924" s="176" t="n">
        <v>45597</v>
      </c>
      <c r="B924" s="104" t="inlineStr">
        <is>
          <t>2024/25</t>
        </is>
      </c>
      <c r="C924" s="104" t="inlineStr">
        <is>
          <t>HC-043</t>
        </is>
      </c>
      <c r="D924" s="104" t="inlineStr">
        <is>
          <t>Sud-Est</t>
        </is>
      </c>
      <c r="E924" s="104" t="inlineStr">
        <is>
          <t>À emporter</t>
        </is>
      </c>
      <c r="F924" s="104" t="n">
        <v>30</v>
      </c>
      <c r="G924" s="159" t="n">
        <v>3413</v>
      </c>
      <c r="H924" s="159" t="n">
        <v>8843</v>
      </c>
      <c r="I924" s="160" t="n">
        <v>40710.94</v>
      </c>
      <c r="J924" s="160" t="n">
        <v>1274.84</v>
      </c>
      <c r="K924" s="160" t="n">
        <v>39436.1</v>
      </c>
      <c r="L924" s="160" t="n">
        <v>11681.4</v>
      </c>
    </row>
    <row r="925">
      <c r="A925" s="176" t="n">
        <v>45597</v>
      </c>
      <c r="B925" s="104" t="inlineStr">
        <is>
          <t>2024/25</t>
        </is>
      </c>
      <c r="C925" s="104" t="inlineStr">
        <is>
          <t>HC-044</t>
        </is>
      </c>
      <c r="D925" s="104" t="inlineStr">
        <is>
          <t>Sud-Ouest</t>
        </is>
      </c>
      <c r="E925" s="104" t="inlineStr">
        <is>
          <t>Livraison</t>
        </is>
      </c>
      <c r="F925" s="104" t="n">
        <v>30</v>
      </c>
      <c r="G925" s="159" t="n">
        <v>735</v>
      </c>
      <c r="H925" s="159" t="n">
        <v>1889</v>
      </c>
      <c r="I925" s="160" t="n">
        <v>12182.13</v>
      </c>
      <c r="J925" s="160" t="n">
        <v>783.96</v>
      </c>
      <c r="K925" s="160" t="n">
        <v>11398.17</v>
      </c>
      <c r="L925" s="160" t="n">
        <v>3542.78</v>
      </c>
    </row>
    <row r="926">
      <c r="A926" s="176" t="n">
        <v>45597</v>
      </c>
      <c r="B926" s="104" t="inlineStr">
        <is>
          <t>2024/25</t>
        </is>
      </c>
      <c r="C926" s="104" t="inlineStr">
        <is>
          <t>HC-044</t>
        </is>
      </c>
      <c r="D926" s="104" t="inlineStr">
        <is>
          <t>Sud-Ouest</t>
        </is>
      </c>
      <c r="E926" s="104" t="inlineStr">
        <is>
          <t>Sur place</t>
        </is>
      </c>
      <c r="F926" s="104" t="n">
        <v>30</v>
      </c>
      <c r="G926" s="159" t="n">
        <v>2831</v>
      </c>
      <c r="H926" s="159" t="n">
        <v>7073</v>
      </c>
      <c r="I926" s="160" t="n">
        <v>36479.89</v>
      </c>
      <c r="J926" s="160" t="n">
        <v>1063.38</v>
      </c>
      <c r="K926" s="160" t="n">
        <v>35416.51</v>
      </c>
      <c r="L926" s="160" t="n">
        <v>10564.68</v>
      </c>
    </row>
    <row r="927">
      <c r="A927" s="176" t="n">
        <v>45597</v>
      </c>
      <c r="B927" s="104" t="inlineStr">
        <is>
          <t>2024/25</t>
        </is>
      </c>
      <c r="C927" s="104" t="inlineStr">
        <is>
          <t>HC-044</t>
        </is>
      </c>
      <c r="D927" s="104" t="inlineStr">
        <is>
          <t>Sud-Ouest</t>
        </is>
      </c>
      <c r="E927" s="104" t="inlineStr">
        <is>
          <t>À emporter</t>
        </is>
      </c>
      <c r="F927" s="104" t="n">
        <v>29</v>
      </c>
      <c r="G927" s="159" t="n">
        <v>2004</v>
      </c>
      <c r="H927" s="159" t="n">
        <v>5165</v>
      </c>
      <c r="I927" s="160" t="n">
        <v>23759.43</v>
      </c>
      <c r="J927" s="160" t="n">
        <v>617.49</v>
      </c>
      <c r="K927" s="160" t="n">
        <v>23141.94</v>
      </c>
      <c r="L927" s="160" t="n">
        <v>6920.18</v>
      </c>
    </row>
    <row r="928">
      <c r="A928" s="176" t="n">
        <v>45597</v>
      </c>
      <c r="B928" s="104" t="inlineStr">
        <is>
          <t>2024/25</t>
        </is>
      </c>
      <c r="C928" s="104" t="inlineStr">
        <is>
          <t>HC-045</t>
        </is>
      </c>
      <c r="D928" s="104" t="inlineStr">
        <is>
          <t>Île-de-France</t>
        </is>
      </c>
      <c r="E928" s="104" t="inlineStr">
        <is>
          <t>Livraison</t>
        </is>
      </c>
      <c r="F928" s="104" t="n">
        <v>30</v>
      </c>
      <c r="G928" s="159" t="n">
        <v>1541</v>
      </c>
      <c r="H928" s="159" t="n">
        <v>4059</v>
      </c>
      <c r="I928" s="160" t="n">
        <v>25598.76</v>
      </c>
      <c r="J928" s="160" t="n">
        <v>1642.9</v>
      </c>
      <c r="K928" s="160" t="n">
        <v>23955.86</v>
      </c>
      <c r="L928" s="160" t="n">
        <v>7432.01</v>
      </c>
    </row>
    <row r="929">
      <c r="A929" s="176" t="n">
        <v>45597</v>
      </c>
      <c r="B929" s="104" t="inlineStr">
        <is>
          <t>2024/25</t>
        </is>
      </c>
      <c r="C929" s="104" t="inlineStr">
        <is>
          <t>HC-045</t>
        </is>
      </c>
      <c r="D929" s="104" t="inlineStr">
        <is>
          <t>Île-de-France</t>
        </is>
      </c>
      <c r="E929" s="104" t="inlineStr">
        <is>
          <t>Sur place</t>
        </is>
      </c>
      <c r="F929" s="104" t="n">
        <v>30</v>
      </c>
      <c r="G929" s="159" t="n">
        <v>5581</v>
      </c>
      <c r="H929" s="159" t="n">
        <v>14003</v>
      </c>
      <c r="I929" s="160" t="n">
        <v>71550.75</v>
      </c>
      <c r="J929" s="160" t="n">
        <v>2149.82</v>
      </c>
      <c r="K929" s="160" t="n">
        <v>69400.92999999999</v>
      </c>
      <c r="L929" s="160" t="n">
        <v>20609.27</v>
      </c>
    </row>
    <row r="930">
      <c r="A930" s="176" t="n">
        <v>45597</v>
      </c>
      <c r="B930" s="104" t="inlineStr">
        <is>
          <t>2024/25</t>
        </is>
      </c>
      <c r="C930" s="104" t="inlineStr">
        <is>
          <t>HC-045</t>
        </is>
      </c>
      <c r="D930" s="104" t="inlineStr">
        <is>
          <t>Île-de-France</t>
        </is>
      </c>
      <c r="E930" s="104" t="inlineStr">
        <is>
          <t>À emporter</t>
        </is>
      </c>
      <c r="F930" s="104" t="n">
        <v>30</v>
      </c>
      <c r="G930" s="159" t="n">
        <v>4058</v>
      </c>
      <c r="H930" s="159" t="n">
        <v>10394</v>
      </c>
      <c r="I930" s="160" t="n">
        <v>48559.04</v>
      </c>
      <c r="J930" s="160" t="n">
        <v>1478.16</v>
      </c>
      <c r="K930" s="160" t="n">
        <v>47080.88</v>
      </c>
      <c r="L930" s="160" t="n">
        <v>13957.48</v>
      </c>
    </row>
    <row r="931">
      <c r="A931" s="176" t="n">
        <v>45597</v>
      </c>
      <c r="B931" s="104" t="inlineStr">
        <is>
          <t>2024/25</t>
        </is>
      </c>
      <c r="C931" s="104" t="inlineStr">
        <is>
          <t>HC-046</t>
        </is>
      </c>
      <c r="D931" s="104" t="inlineStr">
        <is>
          <t>Nord-Ouest</t>
        </is>
      </c>
      <c r="E931" s="104" t="inlineStr">
        <is>
          <t>Livraison</t>
        </is>
      </c>
      <c r="F931" s="104" t="n">
        <v>30</v>
      </c>
      <c r="G931" s="159" t="n">
        <v>750</v>
      </c>
      <c r="H931" s="159" t="n">
        <v>1863</v>
      </c>
      <c r="I931" s="160" t="n">
        <v>12407.23</v>
      </c>
      <c r="J931" s="160" t="n">
        <v>755.71</v>
      </c>
      <c r="K931" s="160" t="n">
        <v>11651.52</v>
      </c>
      <c r="L931" s="160" t="n">
        <v>3587.96</v>
      </c>
    </row>
    <row r="932">
      <c r="A932" s="176" t="n">
        <v>45597</v>
      </c>
      <c r="B932" s="104" t="inlineStr">
        <is>
          <t>2024/25</t>
        </is>
      </c>
      <c r="C932" s="104" t="inlineStr">
        <is>
          <t>HC-046</t>
        </is>
      </c>
      <c r="D932" s="104" t="inlineStr">
        <is>
          <t>Nord-Ouest</t>
        </is>
      </c>
      <c r="E932" s="104" t="inlineStr">
        <is>
          <t>Sur place</t>
        </is>
      </c>
      <c r="F932" s="104" t="n">
        <v>30</v>
      </c>
      <c r="G932" s="159" t="n">
        <v>2655</v>
      </c>
      <c r="H932" s="159" t="n">
        <v>6823</v>
      </c>
      <c r="I932" s="160" t="n">
        <v>34443.04</v>
      </c>
      <c r="J932" s="160" t="n">
        <v>1109.54</v>
      </c>
      <c r="K932" s="160" t="n">
        <v>33333.5</v>
      </c>
      <c r="L932" s="160" t="n">
        <v>9864.370000000001</v>
      </c>
    </row>
    <row r="933">
      <c r="A933" s="176" t="n">
        <v>45597</v>
      </c>
      <c r="B933" s="104" t="inlineStr">
        <is>
          <t>2024/25</t>
        </is>
      </c>
      <c r="C933" s="104" t="inlineStr">
        <is>
          <t>HC-046</t>
        </is>
      </c>
      <c r="D933" s="104" t="inlineStr">
        <is>
          <t>Nord-Ouest</t>
        </is>
      </c>
      <c r="E933" s="104" t="inlineStr">
        <is>
          <t>À emporter</t>
        </is>
      </c>
      <c r="F933" s="104" t="n">
        <v>30</v>
      </c>
      <c r="G933" s="159" t="n">
        <v>2007</v>
      </c>
      <c r="H933" s="159" t="n">
        <v>5276</v>
      </c>
      <c r="I933" s="160" t="n">
        <v>23738.09</v>
      </c>
      <c r="J933" s="160" t="n">
        <v>791.92</v>
      </c>
      <c r="K933" s="160" t="n">
        <v>22946.17</v>
      </c>
      <c r="L933" s="160" t="n">
        <v>6881.05</v>
      </c>
    </row>
    <row r="934">
      <c r="A934" s="176" t="n">
        <v>45597</v>
      </c>
      <c r="B934" s="104" t="inlineStr">
        <is>
          <t>2024/25</t>
        </is>
      </c>
      <c r="C934" s="104" t="inlineStr">
        <is>
          <t>HC-047</t>
        </is>
      </c>
      <c r="D934" s="104" t="inlineStr">
        <is>
          <t>Sud-Est</t>
        </is>
      </c>
      <c r="E934" s="104" t="inlineStr">
        <is>
          <t>Livraison</t>
        </is>
      </c>
      <c r="F934" s="104" t="n">
        <v>30</v>
      </c>
      <c r="G934" s="159" t="n">
        <v>1407</v>
      </c>
      <c r="H934" s="159" t="n">
        <v>3592</v>
      </c>
      <c r="I934" s="160" t="n">
        <v>22491.45</v>
      </c>
      <c r="J934" s="160" t="n">
        <v>1237.03</v>
      </c>
      <c r="K934" s="160" t="n">
        <v>21254.42</v>
      </c>
      <c r="L934" s="160" t="n">
        <v>6602.2</v>
      </c>
    </row>
    <row r="935">
      <c r="A935" s="176" t="n">
        <v>45597</v>
      </c>
      <c r="B935" s="104" t="inlineStr">
        <is>
          <t>2024/25</t>
        </is>
      </c>
      <c r="C935" s="104" t="inlineStr">
        <is>
          <t>HC-047</t>
        </is>
      </c>
      <c r="D935" s="104" t="inlineStr">
        <is>
          <t>Sud-Est</t>
        </is>
      </c>
      <c r="E935" s="104" t="inlineStr">
        <is>
          <t>Sur place</t>
        </is>
      </c>
      <c r="F935" s="104" t="n">
        <v>28</v>
      </c>
      <c r="G935" s="159" t="n">
        <v>3964</v>
      </c>
      <c r="H935" s="159" t="n">
        <v>10272</v>
      </c>
      <c r="I935" s="160" t="n">
        <v>50655.32</v>
      </c>
      <c r="J935" s="160" t="n">
        <v>1521.25</v>
      </c>
      <c r="K935" s="160" t="n">
        <v>49134.07</v>
      </c>
      <c r="L935" s="160" t="n">
        <v>14579.57</v>
      </c>
    </row>
    <row r="936">
      <c r="A936" s="176" t="n">
        <v>45597</v>
      </c>
      <c r="B936" s="104" t="inlineStr">
        <is>
          <t>2024/25</t>
        </is>
      </c>
      <c r="C936" s="104" t="inlineStr">
        <is>
          <t>HC-047</t>
        </is>
      </c>
      <c r="D936" s="104" t="inlineStr">
        <is>
          <t>Sud-Est</t>
        </is>
      </c>
      <c r="E936" s="104" t="inlineStr">
        <is>
          <t>À emporter</t>
        </is>
      </c>
      <c r="F936" s="104" t="n">
        <v>29</v>
      </c>
      <c r="G936" s="159" t="n">
        <v>3010</v>
      </c>
      <c r="H936" s="159" t="n">
        <v>7611</v>
      </c>
      <c r="I936" s="160" t="n">
        <v>35414.21</v>
      </c>
      <c r="J936" s="160" t="n">
        <v>1061.23</v>
      </c>
      <c r="K936" s="160" t="n">
        <v>34352.98</v>
      </c>
      <c r="L936" s="160" t="n">
        <v>10321.49</v>
      </c>
    </row>
    <row r="937">
      <c r="A937" s="176" t="n">
        <v>45597</v>
      </c>
      <c r="B937" s="104" t="inlineStr">
        <is>
          <t>2024/25</t>
        </is>
      </c>
      <c r="C937" s="104" t="inlineStr">
        <is>
          <t>HC-048</t>
        </is>
      </c>
      <c r="D937" s="104" t="inlineStr">
        <is>
          <t>Sud-Ouest</t>
        </is>
      </c>
      <c r="E937" s="104" t="inlineStr">
        <is>
          <t>Livraison</t>
        </is>
      </c>
      <c r="F937" s="104" t="n">
        <v>30</v>
      </c>
      <c r="G937" s="159" t="n">
        <v>1164</v>
      </c>
      <c r="H937" s="159" t="n">
        <v>3046</v>
      </c>
      <c r="I937" s="160" t="n">
        <v>19258.26</v>
      </c>
      <c r="J937" s="160" t="n">
        <v>1190.17</v>
      </c>
      <c r="K937" s="160" t="n">
        <v>18068.09</v>
      </c>
      <c r="L937" s="160" t="n">
        <v>5647.62</v>
      </c>
    </row>
    <row r="938">
      <c r="A938" s="176" t="n">
        <v>45597</v>
      </c>
      <c r="B938" s="104" t="inlineStr">
        <is>
          <t>2024/25</t>
        </is>
      </c>
      <c r="C938" s="104" t="inlineStr">
        <is>
          <t>HC-048</t>
        </is>
      </c>
      <c r="D938" s="104" t="inlineStr">
        <is>
          <t>Sud-Ouest</t>
        </is>
      </c>
      <c r="E938" s="104" t="inlineStr">
        <is>
          <t>Sur place</t>
        </is>
      </c>
      <c r="F938" s="104" t="n">
        <v>30</v>
      </c>
      <c r="G938" s="159" t="n">
        <v>4233</v>
      </c>
      <c r="H938" s="159" t="n">
        <v>10652</v>
      </c>
      <c r="I938" s="160" t="n">
        <v>53952.49</v>
      </c>
      <c r="J938" s="160" t="n">
        <v>1542.81</v>
      </c>
      <c r="K938" s="160" t="n">
        <v>52409.68</v>
      </c>
      <c r="L938" s="160" t="n">
        <v>15661.76</v>
      </c>
    </row>
    <row r="939">
      <c r="A939" s="176" t="n">
        <v>45597</v>
      </c>
      <c r="B939" s="104" t="inlineStr">
        <is>
          <t>2024/25</t>
        </is>
      </c>
      <c r="C939" s="104" t="inlineStr">
        <is>
          <t>HC-048</t>
        </is>
      </c>
      <c r="D939" s="104" t="inlineStr">
        <is>
          <t>Sud-Ouest</t>
        </is>
      </c>
      <c r="E939" s="104" t="inlineStr">
        <is>
          <t>À emporter</t>
        </is>
      </c>
      <c r="F939" s="104" t="n">
        <v>30</v>
      </c>
      <c r="G939" s="159" t="n">
        <v>3271</v>
      </c>
      <c r="H939" s="159" t="n">
        <v>8193</v>
      </c>
      <c r="I939" s="160" t="n">
        <v>39002.87</v>
      </c>
      <c r="J939" s="160" t="n">
        <v>1141.89</v>
      </c>
      <c r="K939" s="160" t="n">
        <v>37860.98</v>
      </c>
      <c r="L939" s="160" t="n">
        <v>11290.01</v>
      </c>
    </row>
    <row r="940">
      <c r="A940" s="176" t="n">
        <v>45597</v>
      </c>
      <c r="B940" s="104" t="inlineStr">
        <is>
          <t>2024/25</t>
        </is>
      </c>
      <c r="C940" s="104" t="inlineStr">
        <is>
          <t>HC-049</t>
        </is>
      </c>
      <c r="D940" s="104" t="inlineStr">
        <is>
          <t>Île-de-France</t>
        </is>
      </c>
      <c r="E940" s="104" t="inlineStr">
        <is>
          <t>Drive</t>
        </is>
      </c>
      <c r="F940" s="104" t="n">
        <v>30</v>
      </c>
      <c r="G940" s="159" t="n">
        <v>1323</v>
      </c>
      <c r="H940" s="159" t="n">
        <v>3446</v>
      </c>
      <c r="I940" s="160" t="n">
        <v>18195.53</v>
      </c>
      <c r="J940" s="160" t="n">
        <v>536.38</v>
      </c>
      <c r="K940" s="160" t="n">
        <v>17659.15</v>
      </c>
      <c r="L940" s="160" t="n">
        <v>5226.83</v>
      </c>
    </row>
    <row r="941">
      <c r="A941" s="176" t="n">
        <v>45597</v>
      </c>
      <c r="B941" s="104" t="inlineStr">
        <is>
          <t>2024/25</t>
        </is>
      </c>
      <c r="C941" s="104" t="inlineStr">
        <is>
          <t>HC-049</t>
        </is>
      </c>
      <c r="D941" s="104" t="inlineStr">
        <is>
          <t>Île-de-France</t>
        </is>
      </c>
      <c r="E941" s="104" t="inlineStr">
        <is>
          <t>Livraison</t>
        </is>
      </c>
      <c r="F941" s="104" t="n">
        <v>30</v>
      </c>
      <c r="G941" s="159" t="n">
        <v>946</v>
      </c>
      <c r="H941" s="159" t="n">
        <v>2504</v>
      </c>
      <c r="I941" s="160" t="n">
        <v>15766.78</v>
      </c>
      <c r="J941" s="160" t="n">
        <v>990.45</v>
      </c>
      <c r="K941" s="160" t="n">
        <v>14776.33</v>
      </c>
      <c r="L941" s="160" t="n">
        <v>4534.99</v>
      </c>
    </row>
    <row r="942">
      <c r="A942" s="176" t="n">
        <v>45597</v>
      </c>
      <c r="B942" s="104" t="inlineStr">
        <is>
          <t>2024/25</t>
        </is>
      </c>
      <c r="C942" s="104" t="inlineStr">
        <is>
          <t>HC-049</t>
        </is>
      </c>
      <c r="D942" s="104" t="inlineStr">
        <is>
          <t>Île-de-France</t>
        </is>
      </c>
      <c r="E942" s="104" t="inlineStr">
        <is>
          <t>Sur place</t>
        </is>
      </c>
      <c r="F942" s="104" t="n">
        <v>30</v>
      </c>
      <c r="G942" s="159" t="n">
        <v>3461</v>
      </c>
      <c r="H942" s="159" t="n">
        <v>8943</v>
      </c>
      <c r="I942" s="160" t="n">
        <v>45166.53</v>
      </c>
      <c r="J942" s="160" t="n">
        <v>1255.14</v>
      </c>
      <c r="K942" s="160" t="n">
        <v>43911.39</v>
      </c>
      <c r="L942" s="160" t="n">
        <v>13181.19</v>
      </c>
    </row>
    <row r="943">
      <c r="A943" s="176" t="n">
        <v>45597</v>
      </c>
      <c r="B943" s="104" t="inlineStr">
        <is>
          <t>2024/25</t>
        </is>
      </c>
      <c r="C943" s="104" t="inlineStr">
        <is>
          <t>HC-049</t>
        </is>
      </c>
      <c r="D943" s="104" t="inlineStr">
        <is>
          <t>Île-de-France</t>
        </is>
      </c>
      <c r="E943" s="104" t="inlineStr">
        <is>
          <t>À emporter</t>
        </is>
      </c>
      <c r="F943" s="104" t="n">
        <v>30</v>
      </c>
      <c r="G943" s="159" t="n">
        <v>2572</v>
      </c>
      <c r="H943" s="159" t="n">
        <v>6387</v>
      </c>
      <c r="I943" s="160" t="n">
        <v>30416.31</v>
      </c>
      <c r="J943" s="160" t="n">
        <v>911.53</v>
      </c>
      <c r="K943" s="160" t="n">
        <v>29504.78</v>
      </c>
      <c r="L943" s="160" t="n">
        <v>8708.02</v>
      </c>
    </row>
    <row r="944">
      <c r="A944" s="176" t="n">
        <v>45597</v>
      </c>
      <c r="B944" s="104" t="inlineStr">
        <is>
          <t>2024/25</t>
        </is>
      </c>
      <c r="C944" s="104" t="inlineStr">
        <is>
          <t>HC-050</t>
        </is>
      </c>
      <c r="D944" s="104" t="inlineStr">
        <is>
          <t>Nord-Ouest</t>
        </is>
      </c>
      <c r="E944" s="104" t="inlineStr">
        <is>
          <t>Livraison</t>
        </is>
      </c>
      <c r="F944" s="104" t="n">
        <v>29</v>
      </c>
      <c r="G944" s="159" t="n">
        <v>1179</v>
      </c>
      <c r="H944" s="159" t="n">
        <v>3002</v>
      </c>
      <c r="I944" s="160" t="n">
        <v>19501.68</v>
      </c>
      <c r="J944" s="160" t="n">
        <v>1185.21</v>
      </c>
      <c r="K944" s="160" t="n">
        <v>18316.47</v>
      </c>
      <c r="L944" s="160" t="n">
        <v>5747.02</v>
      </c>
    </row>
    <row r="945">
      <c r="A945" s="176" t="n">
        <v>45597</v>
      </c>
      <c r="B945" s="104" t="inlineStr">
        <is>
          <t>2024/25</t>
        </is>
      </c>
      <c r="C945" s="104" t="inlineStr">
        <is>
          <t>HC-050</t>
        </is>
      </c>
      <c r="D945" s="104" t="inlineStr">
        <is>
          <t>Nord-Ouest</t>
        </is>
      </c>
      <c r="E945" s="104" t="inlineStr">
        <is>
          <t>Sur place</t>
        </is>
      </c>
      <c r="F945" s="104" t="n">
        <v>30</v>
      </c>
      <c r="G945" s="159" t="n">
        <v>4472</v>
      </c>
      <c r="H945" s="159" t="n">
        <v>10867</v>
      </c>
      <c r="I945" s="160" t="n">
        <v>59065.32</v>
      </c>
      <c r="J945" s="160" t="n">
        <v>1665.52</v>
      </c>
      <c r="K945" s="160" t="n">
        <v>57399.8</v>
      </c>
      <c r="L945" s="160" t="n">
        <v>17011.19</v>
      </c>
    </row>
    <row r="946">
      <c r="A946" s="176" t="n">
        <v>45597</v>
      </c>
      <c r="B946" s="104" t="inlineStr">
        <is>
          <t>2024/25</t>
        </is>
      </c>
      <c r="C946" s="104" t="inlineStr">
        <is>
          <t>HC-050</t>
        </is>
      </c>
      <c r="D946" s="104" t="inlineStr">
        <is>
          <t>Nord-Ouest</t>
        </is>
      </c>
      <c r="E946" s="104" t="inlineStr">
        <is>
          <t>À emporter</t>
        </is>
      </c>
      <c r="F946" s="104" t="n">
        <v>30</v>
      </c>
      <c r="G946" s="159" t="n">
        <v>3324</v>
      </c>
      <c r="H946" s="159" t="n">
        <v>8411</v>
      </c>
      <c r="I946" s="160" t="n">
        <v>39614.28</v>
      </c>
      <c r="J946" s="160" t="n">
        <v>1290.25</v>
      </c>
      <c r="K946" s="160" t="n">
        <v>38324.03</v>
      </c>
      <c r="L946" s="160" t="n">
        <v>11476.86</v>
      </c>
    </row>
    <row r="947">
      <c r="A947" s="176" t="n">
        <v>45597</v>
      </c>
      <c r="B947" s="104" t="inlineStr">
        <is>
          <t>2024/25</t>
        </is>
      </c>
      <c r="C947" s="104" t="inlineStr">
        <is>
          <t>HC-051</t>
        </is>
      </c>
      <c r="D947" s="104" t="inlineStr">
        <is>
          <t>Sud-Est</t>
        </is>
      </c>
      <c r="E947" s="104" t="inlineStr">
        <is>
          <t>Drive</t>
        </is>
      </c>
      <c r="F947" s="104" t="n">
        <v>29</v>
      </c>
      <c r="G947" s="159" t="n">
        <v>1008</v>
      </c>
      <c r="H947" s="159" t="n">
        <v>2607</v>
      </c>
      <c r="I947" s="160" t="n">
        <v>13890.31</v>
      </c>
      <c r="J947" s="160" t="n">
        <v>386.73</v>
      </c>
      <c r="K947" s="160" t="n">
        <v>13503.58</v>
      </c>
      <c r="L947" s="160" t="n">
        <v>4013.01</v>
      </c>
    </row>
    <row r="948">
      <c r="A948" s="176" t="n">
        <v>45597</v>
      </c>
      <c r="B948" s="104" t="inlineStr">
        <is>
          <t>2024/25</t>
        </is>
      </c>
      <c r="C948" s="104" t="inlineStr">
        <is>
          <t>HC-051</t>
        </is>
      </c>
      <c r="D948" s="104" t="inlineStr">
        <is>
          <t>Sud-Est</t>
        </is>
      </c>
      <c r="E948" s="104" t="inlineStr">
        <is>
          <t>Livraison</t>
        </is>
      </c>
      <c r="F948" s="104" t="n">
        <v>29</v>
      </c>
      <c r="G948" s="159" t="n">
        <v>888</v>
      </c>
      <c r="H948" s="159" t="n">
        <v>2233</v>
      </c>
      <c r="I948" s="160" t="n">
        <v>13894.89</v>
      </c>
      <c r="J948" s="160" t="n">
        <v>804.99</v>
      </c>
      <c r="K948" s="160" t="n">
        <v>13089.9</v>
      </c>
      <c r="L948" s="160" t="n">
        <v>4023.38</v>
      </c>
    </row>
    <row r="949">
      <c r="A949" s="176" t="n">
        <v>45597</v>
      </c>
      <c r="B949" s="104" t="inlineStr">
        <is>
          <t>2024/25</t>
        </is>
      </c>
      <c r="C949" s="104" t="inlineStr">
        <is>
          <t>HC-051</t>
        </is>
      </c>
      <c r="D949" s="104" t="inlineStr">
        <is>
          <t>Sud-Est</t>
        </is>
      </c>
      <c r="E949" s="104" t="inlineStr">
        <is>
          <t>Sur place</t>
        </is>
      </c>
      <c r="F949" s="104" t="n">
        <v>29</v>
      </c>
      <c r="G949" s="159" t="n">
        <v>2706</v>
      </c>
      <c r="H949" s="159" t="n">
        <v>6906</v>
      </c>
      <c r="I949" s="160" t="n">
        <v>35131.86</v>
      </c>
      <c r="J949" s="160" t="n">
        <v>1008.99</v>
      </c>
      <c r="K949" s="160" t="n">
        <v>34122.87</v>
      </c>
      <c r="L949" s="160" t="n">
        <v>10223.51</v>
      </c>
    </row>
    <row r="950">
      <c r="A950" s="176" t="n">
        <v>45597</v>
      </c>
      <c r="B950" s="104" t="inlineStr">
        <is>
          <t>2024/25</t>
        </is>
      </c>
      <c r="C950" s="104" t="inlineStr">
        <is>
          <t>HC-051</t>
        </is>
      </c>
      <c r="D950" s="104" t="inlineStr">
        <is>
          <t>Sud-Est</t>
        </is>
      </c>
      <c r="E950" s="104" t="inlineStr">
        <is>
          <t>À emporter</t>
        </is>
      </c>
      <c r="F950" s="104" t="n">
        <v>29</v>
      </c>
      <c r="G950" s="159" t="n">
        <v>1938</v>
      </c>
      <c r="H950" s="159" t="n">
        <v>4830</v>
      </c>
      <c r="I950" s="160" t="n">
        <v>22895.01</v>
      </c>
      <c r="J950" s="160" t="n">
        <v>712.9</v>
      </c>
      <c r="K950" s="160" t="n">
        <v>22182.11</v>
      </c>
      <c r="L950" s="160" t="n">
        <v>6605.62</v>
      </c>
    </row>
    <row r="951">
      <c r="A951" s="176" t="n">
        <v>45597</v>
      </c>
      <c r="B951" s="104" t="inlineStr">
        <is>
          <t>2024/25</t>
        </is>
      </c>
      <c r="C951" s="104" t="inlineStr">
        <is>
          <t>HC-052</t>
        </is>
      </c>
      <c r="D951" s="104" t="inlineStr">
        <is>
          <t>Sud-Ouest</t>
        </is>
      </c>
      <c r="E951" s="104" t="inlineStr">
        <is>
          <t>Livraison</t>
        </is>
      </c>
      <c r="F951" s="104" t="n">
        <v>30</v>
      </c>
      <c r="G951" s="159" t="n">
        <v>1050</v>
      </c>
      <c r="H951" s="159" t="n">
        <v>2579</v>
      </c>
      <c r="I951" s="160" t="n">
        <v>17401.83</v>
      </c>
      <c r="J951" s="160" t="n">
        <v>1096.09</v>
      </c>
      <c r="K951" s="160" t="n">
        <v>16305.74</v>
      </c>
      <c r="L951" s="160" t="n">
        <v>5180.69</v>
      </c>
    </row>
    <row r="952">
      <c r="A952" s="176" t="n">
        <v>45597</v>
      </c>
      <c r="B952" s="104" t="inlineStr">
        <is>
          <t>2024/25</t>
        </is>
      </c>
      <c r="C952" s="104" t="inlineStr">
        <is>
          <t>HC-052</t>
        </is>
      </c>
      <c r="D952" s="104" t="inlineStr">
        <is>
          <t>Sud-Ouest</t>
        </is>
      </c>
      <c r="E952" s="104" t="inlineStr">
        <is>
          <t>Sur place</t>
        </is>
      </c>
      <c r="F952" s="104" t="n">
        <v>30</v>
      </c>
      <c r="G952" s="159" t="n">
        <v>3856</v>
      </c>
      <c r="H952" s="159" t="n">
        <v>9844</v>
      </c>
      <c r="I952" s="160" t="n">
        <v>50011.44</v>
      </c>
      <c r="J952" s="160" t="n">
        <v>1488.41</v>
      </c>
      <c r="K952" s="160" t="n">
        <v>48523.03</v>
      </c>
      <c r="L952" s="160" t="n">
        <v>14718.23</v>
      </c>
    </row>
    <row r="953">
      <c r="A953" s="176" t="n">
        <v>45597</v>
      </c>
      <c r="B953" s="104" t="inlineStr">
        <is>
          <t>2024/25</t>
        </is>
      </c>
      <c r="C953" s="104" t="inlineStr">
        <is>
          <t>HC-052</t>
        </is>
      </c>
      <c r="D953" s="104" t="inlineStr">
        <is>
          <t>Sud-Ouest</t>
        </is>
      </c>
      <c r="E953" s="104" t="inlineStr">
        <is>
          <t>À emporter</t>
        </is>
      </c>
      <c r="F953" s="104" t="n">
        <v>30</v>
      </c>
      <c r="G953" s="159" t="n">
        <v>2924</v>
      </c>
      <c r="H953" s="159" t="n">
        <v>7526</v>
      </c>
      <c r="I953" s="160" t="n">
        <v>34915.1</v>
      </c>
      <c r="J953" s="160" t="n">
        <v>941</v>
      </c>
      <c r="K953" s="160" t="n">
        <v>33974.1</v>
      </c>
      <c r="L953" s="160" t="n">
        <v>10259.84</v>
      </c>
    </row>
    <row r="954">
      <c r="A954" s="176" t="n">
        <v>45597</v>
      </c>
      <c r="B954" s="104" t="inlineStr">
        <is>
          <t>2024/25</t>
        </is>
      </c>
      <c r="C954" s="104" t="inlineStr">
        <is>
          <t>HC-053</t>
        </is>
      </c>
      <c r="D954" s="104" t="inlineStr">
        <is>
          <t>Île-de-France</t>
        </is>
      </c>
      <c r="E954" s="104" t="inlineStr">
        <is>
          <t>Livraison</t>
        </is>
      </c>
      <c r="F954" s="104" t="n">
        <v>30</v>
      </c>
      <c r="G954" s="159" t="n">
        <v>1072</v>
      </c>
      <c r="H954" s="159" t="n">
        <v>2750</v>
      </c>
      <c r="I954" s="160" t="n">
        <v>17544.54</v>
      </c>
      <c r="J954" s="160" t="n">
        <v>1017.95</v>
      </c>
      <c r="K954" s="160" t="n">
        <v>16526.59</v>
      </c>
      <c r="L954" s="160" t="n">
        <v>5149.8</v>
      </c>
    </row>
    <row r="955">
      <c r="A955" s="176" t="n">
        <v>45597</v>
      </c>
      <c r="B955" s="104" t="inlineStr">
        <is>
          <t>2024/25</t>
        </is>
      </c>
      <c r="C955" s="104" t="inlineStr">
        <is>
          <t>HC-053</t>
        </is>
      </c>
      <c r="D955" s="104" t="inlineStr">
        <is>
          <t>Île-de-France</t>
        </is>
      </c>
      <c r="E955" s="104" t="inlineStr">
        <is>
          <t>Sur place</t>
        </is>
      </c>
      <c r="F955" s="104" t="n">
        <v>30</v>
      </c>
      <c r="G955" s="159" t="n">
        <v>3826</v>
      </c>
      <c r="H955" s="159" t="n">
        <v>9756</v>
      </c>
      <c r="I955" s="160" t="n">
        <v>49483.8</v>
      </c>
      <c r="J955" s="160" t="n">
        <v>1447.36</v>
      </c>
      <c r="K955" s="160" t="n">
        <v>48036.44</v>
      </c>
      <c r="L955" s="160" t="n">
        <v>14403.54</v>
      </c>
    </row>
    <row r="956">
      <c r="A956" s="176" t="n">
        <v>45597</v>
      </c>
      <c r="B956" s="104" t="inlineStr">
        <is>
          <t>2024/25</t>
        </is>
      </c>
      <c r="C956" s="104" t="inlineStr">
        <is>
          <t>HC-053</t>
        </is>
      </c>
      <c r="D956" s="104" t="inlineStr">
        <is>
          <t>Île-de-France</t>
        </is>
      </c>
      <c r="E956" s="104" t="inlineStr">
        <is>
          <t>À emporter</t>
        </is>
      </c>
      <c r="F956" s="104" t="n">
        <v>30</v>
      </c>
      <c r="G956" s="159" t="n">
        <v>2845</v>
      </c>
      <c r="H956" s="159" t="n">
        <v>7368</v>
      </c>
      <c r="I956" s="160" t="n">
        <v>33543.34</v>
      </c>
      <c r="J956" s="160" t="n">
        <v>886.02</v>
      </c>
      <c r="K956" s="160" t="n">
        <v>32657.32</v>
      </c>
      <c r="L956" s="160" t="n">
        <v>9720.84</v>
      </c>
    </row>
    <row r="957">
      <c r="A957" s="176" t="n">
        <v>45597</v>
      </c>
      <c r="B957" s="104" t="inlineStr">
        <is>
          <t>2024/25</t>
        </is>
      </c>
      <c r="C957" s="104" t="inlineStr">
        <is>
          <t>HC-054</t>
        </is>
      </c>
      <c r="D957" s="104" t="inlineStr">
        <is>
          <t>Nord-Ouest</t>
        </is>
      </c>
      <c r="E957" s="104" t="inlineStr">
        <is>
          <t>Drive</t>
        </is>
      </c>
      <c r="F957" s="104" t="n">
        <v>30</v>
      </c>
      <c r="G957" s="159" t="n">
        <v>1201</v>
      </c>
      <c r="H957" s="159" t="n">
        <v>3068</v>
      </c>
      <c r="I957" s="160" t="n">
        <v>16552.07</v>
      </c>
      <c r="J957" s="160" t="n">
        <v>498.62</v>
      </c>
      <c r="K957" s="160" t="n">
        <v>16053.45</v>
      </c>
      <c r="L957" s="160" t="n">
        <v>4719.63</v>
      </c>
    </row>
    <row r="958">
      <c r="A958" s="176" t="n">
        <v>45597</v>
      </c>
      <c r="B958" s="104" t="inlineStr">
        <is>
          <t>2024/25</t>
        </is>
      </c>
      <c r="C958" s="104" t="inlineStr">
        <is>
          <t>HC-054</t>
        </is>
      </c>
      <c r="D958" s="104" t="inlineStr">
        <is>
          <t>Nord-Ouest</t>
        </is>
      </c>
      <c r="E958" s="104" t="inlineStr">
        <is>
          <t>Livraison</t>
        </is>
      </c>
      <c r="F958" s="104" t="n">
        <v>30</v>
      </c>
      <c r="G958" s="159" t="n">
        <v>1058</v>
      </c>
      <c r="H958" s="159" t="n">
        <v>2620</v>
      </c>
      <c r="I958" s="160" t="n">
        <v>16858.95</v>
      </c>
      <c r="J958" s="160" t="n">
        <v>964.98</v>
      </c>
      <c r="K958" s="160" t="n">
        <v>15893.97</v>
      </c>
      <c r="L958" s="160" t="n">
        <v>4914.56</v>
      </c>
    </row>
    <row r="959">
      <c r="A959" s="176" t="n">
        <v>45597</v>
      </c>
      <c r="B959" s="104" t="inlineStr">
        <is>
          <t>2024/25</t>
        </is>
      </c>
      <c r="C959" s="104" t="inlineStr">
        <is>
          <t>HC-054</t>
        </is>
      </c>
      <c r="D959" s="104" t="inlineStr">
        <is>
          <t>Nord-Ouest</t>
        </is>
      </c>
      <c r="E959" s="104" t="inlineStr">
        <is>
          <t>Sur place</t>
        </is>
      </c>
      <c r="F959" s="104" t="n">
        <v>29</v>
      </c>
      <c r="G959" s="159" t="n">
        <v>2982</v>
      </c>
      <c r="H959" s="159" t="n">
        <v>7623</v>
      </c>
      <c r="I959" s="160" t="n">
        <v>38511.44</v>
      </c>
      <c r="J959" s="160" t="n">
        <v>1250.24</v>
      </c>
      <c r="K959" s="160" t="n">
        <v>37261.2</v>
      </c>
      <c r="L959" s="160" t="n">
        <v>11023.99</v>
      </c>
    </row>
    <row r="960">
      <c r="A960" s="176" t="n">
        <v>45597</v>
      </c>
      <c r="B960" s="104" t="inlineStr">
        <is>
          <t>2024/25</t>
        </is>
      </c>
      <c r="C960" s="104" t="inlineStr">
        <is>
          <t>HC-054</t>
        </is>
      </c>
      <c r="D960" s="104" t="inlineStr">
        <is>
          <t>Nord-Ouest</t>
        </is>
      </c>
      <c r="E960" s="104" t="inlineStr">
        <is>
          <t>À emporter</t>
        </is>
      </c>
      <c r="F960" s="104" t="n">
        <v>29</v>
      </c>
      <c r="G960" s="159" t="n">
        <v>2213</v>
      </c>
      <c r="H960" s="159" t="n">
        <v>5654</v>
      </c>
      <c r="I960" s="160" t="n">
        <v>26301.98</v>
      </c>
      <c r="J960" s="160" t="n">
        <v>871.79</v>
      </c>
      <c r="K960" s="160" t="n">
        <v>25430.19</v>
      </c>
      <c r="L960" s="160" t="n">
        <v>7546.15</v>
      </c>
    </row>
    <row r="961">
      <c r="A961" s="176" t="n">
        <v>45597</v>
      </c>
      <c r="B961" s="104" t="inlineStr">
        <is>
          <t>2024/25</t>
        </is>
      </c>
      <c r="C961" s="104" t="inlineStr">
        <is>
          <t>HC-055</t>
        </is>
      </c>
      <c r="D961" s="104" t="inlineStr">
        <is>
          <t>Sud-Est</t>
        </is>
      </c>
      <c r="E961" s="104" t="inlineStr">
        <is>
          <t>Livraison</t>
        </is>
      </c>
      <c r="F961" s="104" t="n">
        <v>30</v>
      </c>
      <c r="G961" s="159" t="n">
        <v>1505</v>
      </c>
      <c r="H961" s="159" t="n">
        <v>3784</v>
      </c>
      <c r="I961" s="160" t="n">
        <v>24182.94</v>
      </c>
      <c r="J961" s="160" t="n">
        <v>1470.22</v>
      </c>
      <c r="K961" s="160" t="n">
        <v>22712.72</v>
      </c>
      <c r="L961" s="160" t="n">
        <v>7063.45</v>
      </c>
    </row>
    <row r="962">
      <c r="A962" s="176" t="n">
        <v>45597</v>
      </c>
      <c r="B962" s="104" t="inlineStr">
        <is>
          <t>2024/25</t>
        </is>
      </c>
      <c r="C962" s="104" t="inlineStr">
        <is>
          <t>HC-055</t>
        </is>
      </c>
      <c r="D962" s="104" t="inlineStr">
        <is>
          <t>Sud-Est</t>
        </is>
      </c>
      <c r="E962" s="104" t="inlineStr">
        <is>
          <t>Sur place</t>
        </is>
      </c>
      <c r="F962" s="104" t="n">
        <v>30</v>
      </c>
      <c r="G962" s="159" t="n">
        <v>5168</v>
      </c>
      <c r="H962" s="159" t="n">
        <v>13420</v>
      </c>
      <c r="I962" s="160" t="n">
        <v>67089.60000000001</v>
      </c>
      <c r="J962" s="160" t="n">
        <v>1890.58</v>
      </c>
      <c r="K962" s="160" t="n">
        <v>65199.02</v>
      </c>
      <c r="L962" s="160" t="n">
        <v>19422.37</v>
      </c>
    </row>
    <row r="963">
      <c r="A963" s="176" t="n">
        <v>45597</v>
      </c>
      <c r="B963" s="104" t="inlineStr">
        <is>
          <t>2024/25</t>
        </is>
      </c>
      <c r="C963" s="104" t="inlineStr">
        <is>
          <t>HC-055</t>
        </is>
      </c>
      <c r="D963" s="104" t="inlineStr">
        <is>
          <t>Sud-Est</t>
        </is>
      </c>
      <c r="E963" s="104" t="inlineStr">
        <is>
          <t>À emporter</t>
        </is>
      </c>
      <c r="F963" s="104" t="n">
        <v>29</v>
      </c>
      <c r="G963" s="159" t="n">
        <v>3742</v>
      </c>
      <c r="H963" s="159" t="n">
        <v>9871</v>
      </c>
      <c r="I963" s="160" t="n">
        <v>44064.69</v>
      </c>
      <c r="J963" s="160" t="n">
        <v>1322.01</v>
      </c>
      <c r="K963" s="160" t="n">
        <v>42742.68</v>
      </c>
      <c r="L963" s="160" t="n">
        <v>12753.05</v>
      </c>
    </row>
    <row r="964">
      <c r="A964" s="176" t="n">
        <v>45597</v>
      </c>
      <c r="B964" s="104" t="inlineStr">
        <is>
          <t>2024/25</t>
        </is>
      </c>
      <c r="C964" s="104" t="inlineStr">
        <is>
          <t>HC-056</t>
        </is>
      </c>
      <c r="D964" s="104" t="inlineStr">
        <is>
          <t>Sud-Ouest</t>
        </is>
      </c>
      <c r="E964" s="104" t="inlineStr">
        <is>
          <t>Drive</t>
        </is>
      </c>
      <c r="F964" s="104" t="n">
        <v>30</v>
      </c>
      <c r="G964" s="159" t="n">
        <v>1459</v>
      </c>
      <c r="H964" s="159" t="n">
        <v>3749</v>
      </c>
      <c r="I964" s="160" t="n">
        <v>19810.32</v>
      </c>
      <c r="J964" s="160" t="n">
        <v>621.53</v>
      </c>
      <c r="K964" s="160" t="n">
        <v>19188.79</v>
      </c>
      <c r="L964" s="160" t="n">
        <v>5670.73</v>
      </c>
    </row>
    <row r="965">
      <c r="A965" s="176" t="n">
        <v>45597</v>
      </c>
      <c r="B965" s="104" t="inlineStr">
        <is>
          <t>2024/25</t>
        </is>
      </c>
      <c r="C965" s="104" t="inlineStr">
        <is>
          <t>HC-056</t>
        </is>
      </c>
      <c r="D965" s="104" t="inlineStr">
        <is>
          <t>Sud-Ouest</t>
        </is>
      </c>
      <c r="E965" s="104" t="inlineStr">
        <is>
          <t>Livraison</t>
        </is>
      </c>
      <c r="F965" s="104" t="n">
        <v>30</v>
      </c>
      <c r="G965" s="159" t="n">
        <v>1439</v>
      </c>
      <c r="H965" s="159" t="n">
        <v>3602</v>
      </c>
      <c r="I965" s="160" t="n">
        <v>22245.15</v>
      </c>
      <c r="J965" s="160" t="n">
        <v>1198.16</v>
      </c>
      <c r="K965" s="160" t="n">
        <v>21046.99</v>
      </c>
      <c r="L965" s="160" t="n">
        <v>6482.36</v>
      </c>
    </row>
    <row r="966">
      <c r="A966" s="176" t="n">
        <v>45597</v>
      </c>
      <c r="B966" s="104" t="inlineStr">
        <is>
          <t>2024/25</t>
        </is>
      </c>
      <c r="C966" s="104" t="inlineStr">
        <is>
          <t>HC-056</t>
        </is>
      </c>
      <c r="D966" s="104" t="inlineStr">
        <is>
          <t>Sud-Ouest</t>
        </is>
      </c>
      <c r="E966" s="104" t="inlineStr">
        <is>
          <t>Sur place</t>
        </is>
      </c>
      <c r="F966" s="104" t="n">
        <v>28</v>
      </c>
      <c r="G966" s="159" t="n">
        <v>3541</v>
      </c>
      <c r="H966" s="159" t="n">
        <v>9146</v>
      </c>
      <c r="I966" s="160" t="n">
        <v>45463.05</v>
      </c>
      <c r="J966" s="160" t="n">
        <v>1258.64</v>
      </c>
      <c r="K966" s="160" t="n">
        <v>44204.41</v>
      </c>
      <c r="L966" s="160" t="n">
        <v>13096.48</v>
      </c>
    </row>
    <row r="967">
      <c r="A967" s="176" t="n">
        <v>45597</v>
      </c>
      <c r="B967" s="104" t="inlineStr">
        <is>
          <t>2024/25</t>
        </is>
      </c>
      <c r="C967" s="104" t="inlineStr">
        <is>
          <t>HC-056</t>
        </is>
      </c>
      <c r="D967" s="104" t="inlineStr">
        <is>
          <t>Sud-Ouest</t>
        </is>
      </c>
      <c r="E967" s="104" t="inlineStr">
        <is>
          <t>À emporter</t>
        </is>
      </c>
      <c r="F967" s="104" t="n">
        <v>29</v>
      </c>
      <c r="G967" s="159" t="n">
        <v>2813</v>
      </c>
      <c r="H967" s="159" t="n">
        <v>7023</v>
      </c>
      <c r="I967" s="160" t="n">
        <v>33350.87</v>
      </c>
      <c r="J967" s="160" t="n">
        <v>1058.79</v>
      </c>
      <c r="K967" s="160" t="n">
        <v>32292.08</v>
      </c>
      <c r="L967" s="160" t="n">
        <v>9594.93</v>
      </c>
    </row>
    <row r="968">
      <c r="A968" s="176" t="n">
        <v>45597</v>
      </c>
      <c r="B968" s="104" t="inlineStr">
        <is>
          <t>2024/25</t>
        </is>
      </c>
      <c r="C968" s="104" t="inlineStr">
        <is>
          <t>HC-057</t>
        </is>
      </c>
      <c r="D968" s="104" t="inlineStr">
        <is>
          <t>Île-de-France</t>
        </is>
      </c>
      <c r="E968" s="104" t="inlineStr">
        <is>
          <t>Livraison</t>
        </is>
      </c>
      <c r="F968" s="104" t="n">
        <v>30</v>
      </c>
      <c r="G968" s="159" t="n">
        <v>1389</v>
      </c>
      <c r="H968" s="159" t="n">
        <v>3415</v>
      </c>
      <c r="I968" s="160" t="n">
        <v>22300.54</v>
      </c>
      <c r="J968" s="160" t="n">
        <v>1266.33</v>
      </c>
      <c r="K968" s="160" t="n">
        <v>21034.21</v>
      </c>
      <c r="L968" s="160" t="n">
        <v>6470.43</v>
      </c>
    </row>
    <row r="969">
      <c r="A969" s="176" t="n">
        <v>45597</v>
      </c>
      <c r="B969" s="104" t="inlineStr">
        <is>
          <t>2024/25</t>
        </is>
      </c>
      <c r="C969" s="104" t="inlineStr">
        <is>
          <t>HC-057</t>
        </is>
      </c>
      <c r="D969" s="104" t="inlineStr">
        <is>
          <t>Île-de-France</t>
        </is>
      </c>
      <c r="E969" s="104" t="inlineStr">
        <is>
          <t>Sur place</t>
        </is>
      </c>
      <c r="F969" s="104" t="n">
        <v>29</v>
      </c>
      <c r="G969" s="159" t="n">
        <v>4099</v>
      </c>
      <c r="H969" s="159" t="n">
        <v>10725</v>
      </c>
      <c r="I969" s="160" t="n">
        <v>53347.63</v>
      </c>
      <c r="J969" s="160" t="n">
        <v>1724.33</v>
      </c>
      <c r="K969" s="160" t="n">
        <v>51623.3</v>
      </c>
      <c r="L969" s="160" t="n">
        <v>15390.34</v>
      </c>
    </row>
    <row r="970">
      <c r="A970" s="176" t="n">
        <v>45597</v>
      </c>
      <c r="B970" s="104" t="inlineStr">
        <is>
          <t>2024/25</t>
        </is>
      </c>
      <c r="C970" s="104" t="inlineStr">
        <is>
          <t>HC-057</t>
        </is>
      </c>
      <c r="D970" s="104" t="inlineStr">
        <is>
          <t>Île-de-France</t>
        </is>
      </c>
      <c r="E970" s="104" t="inlineStr">
        <is>
          <t>À emporter</t>
        </is>
      </c>
      <c r="F970" s="104" t="n">
        <v>30</v>
      </c>
      <c r="G970" s="159" t="n">
        <v>3232</v>
      </c>
      <c r="H970" s="159" t="n">
        <v>8069</v>
      </c>
      <c r="I970" s="160" t="n">
        <v>37867.94</v>
      </c>
      <c r="J970" s="160" t="n">
        <v>1310.76</v>
      </c>
      <c r="K970" s="160" t="n">
        <v>36557.18</v>
      </c>
      <c r="L970" s="160" t="n">
        <v>10896.11</v>
      </c>
    </row>
    <row r="971">
      <c r="A971" s="176" t="n">
        <v>45597</v>
      </c>
      <c r="B971" s="104" t="inlineStr">
        <is>
          <t>2024/25</t>
        </is>
      </c>
      <c r="C971" s="104" t="inlineStr">
        <is>
          <t>HC-058</t>
        </is>
      </c>
      <c r="D971" s="104" t="inlineStr">
        <is>
          <t>Nord-Ouest</t>
        </is>
      </c>
      <c r="E971" s="104" t="inlineStr">
        <is>
          <t>Livraison</t>
        </is>
      </c>
      <c r="F971" s="104" t="n">
        <v>30</v>
      </c>
      <c r="G971" s="159" t="n">
        <v>768</v>
      </c>
      <c r="H971" s="159" t="n">
        <v>1970</v>
      </c>
      <c r="I971" s="160" t="n">
        <v>12528.59</v>
      </c>
      <c r="J971" s="160" t="n">
        <v>753.74</v>
      </c>
      <c r="K971" s="160" t="n">
        <v>11774.85</v>
      </c>
      <c r="L971" s="160" t="n">
        <v>3664.26</v>
      </c>
    </row>
    <row r="972">
      <c r="A972" s="176" t="n">
        <v>45597</v>
      </c>
      <c r="B972" s="104" t="inlineStr">
        <is>
          <t>2024/25</t>
        </is>
      </c>
      <c r="C972" s="104" t="inlineStr">
        <is>
          <t>HC-058</t>
        </is>
      </c>
      <c r="D972" s="104" t="inlineStr">
        <is>
          <t>Nord-Ouest</t>
        </is>
      </c>
      <c r="E972" s="104" t="inlineStr">
        <is>
          <t>Sur place</t>
        </is>
      </c>
      <c r="F972" s="104" t="n">
        <v>30</v>
      </c>
      <c r="G972" s="159" t="n">
        <v>2867</v>
      </c>
      <c r="H972" s="159" t="n">
        <v>7352</v>
      </c>
      <c r="I972" s="160" t="n">
        <v>37031.61</v>
      </c>
      <c r="J972" s="160" t="n">
        <v>1040.56</v>
      </c>
      <c r="K972" s="160" t="n">
        <v>35991.05</v>
      </c>
      <c r="L972" s="160" t="n">
        <v>10668.29</v>
      </c>
    </row>
    <row r="973">
      <c r="A973" s="176" t="n">
        <v>45597</v>
      </c>
      <c r="B973" s="104" t="inlineStr">
        <is>
          <t>2024/25</t>
        </is>
      </c>
      <c r="C973" s="104" t="inlineStr">
        <is>
          <t>HC-058</t>
        </is>
      </c>
      <c r="D973" s="104" t="inlineStr">
        <is>
          <t>Nord-Ouest</t>
        </is>
      </c>
      <c r="E973" s="104" t="inlineStr">
        <is>
          <t>À emporter</t>
        </is>
      </c>
      <c r="F973" s="104" t="n">
        <v>30</v>
      </c>
      <c r="G973" s="159" t="n">
        <v>2212</v>
      </c>
      <c r="H973" s="159" t="n">
        <v>5605</v>
      </c>
      <c r="I973" s="160" t="n">
        <v>26237.3</v>
      </c>
      <c r="J973" s="160" t="n">
        <v>715.58</v>
      </c>
      <c r="K973" s="160" t="n">
        <v>25521.72</v>
      </c>
      <c r="L973" s="160" t="n">
        <v>7615.44</v>
      </c>
    </row>
    <row r="974">
      <c r="A974" s="176" t="n">
        <v>45597</v>
      </c>
      <c r="B974" s="104" t="inlineStr">
        <is>
          <t>2024/25</t>
        </is>
      </c>
      <c r="C974" s="104" t="inlineStr">
        <is>
          <t>HC-059</t>
        </is>
      </c>
      <c r="D974" s="104" t="inlineStr">
        <is>
          <t>Sud-Est</t>
        </is>
      </c>
      <c r="E974" s="104" t="inlineStr">
        <is>
          <t>Livraison</t>
        </is>
      </c>
      <c r="F974" s="104" t="n">
        <v>30</v>
      </c>
      <c r="G974" s="159" t="n">
        <v>1111</v>
      </c>
      <c r="H974" s="159" t="n">
        <v>2775</v>
      </c>
      <c r="I974" s="160" t="n">
        <v>18470.27</v>
      </c>
      <c r="J974" s="160" t="n">
        <v>1186.46</v>
      </c>
      <c r="K974" s="160" t="n">
        <v>17283.81</v>
      </c>
      <c r="L974" s="160" t="n">
        <v>5375.07</v>
      </c>
    </row>
    <row r="975">
      <c r="A975" s="176" t="n">
        <v>45597</v>
      </c>
      <c r="B975" s="104" t="inlineStr">
        <is>
          <t>2024/25</t>
        </is>
      </c>
      <c r="C975" s="104" t="inlineStr">
        <is>
          <t>HC-059</t>
        </is>
      </c>
      <c r="D975" s="104" t="inlineStr">
        <is>
          <t>Sud-Est</t>
        </is>
      </c>
      <c r="E975" s="104" t="inlineStr">
        <is>
          <t>Sur place</t>
        </is>
      </c>
      <c r="F975" s="104" t="n">
        <v>30</v>
      </c>
      <c r="G975" s="159" t="n">
        <v>4150</v>
      </c>
      <c r="H975" s="159" t="n">
        <v>10697</v>
      </c>
      <c r="I975" s="160" t="n">
        <v>53854.45</v>
      </c>
      <c r="J975" s="160" t="n">
        <v>1532.57</v>
      </c>
      <c r="K975" s="160" t="n">
        <v>52321.88</v>
      </c>
      <c r="L975" s="160" t="n">
        <v>15554.5</v>
      </c>
    </row>
    <row r="976">
      <c r="A976" s="176" t="n">
        <v>45597</v>
      </c>
      <c r="B976" s="104" t="inlineStr">
        <is>
          <t>2024/25</t>
        </is>
      </c>
      <c r="C976" s="104" t="inlineStr">
        <is>
          <t>HC-059</t>
        </is>
      </c>
      <c r="D976" s="104" t="inlineStr">
        <is>
          <t>Sud-Est</t>
        </is>
      </c>
      <c r="E976" s="104" t="inlineStr">
        <is>
          <t>À emporter</t>
        </is>
      </c>
      <c r="F976" s="104" t="n">
        <v>30</v>
      </c>
      <c r="G976" s="159" t="n">
        <v>3065</v>
      </c>
      <c r="H976" s="159" t="n">
        <v>7685</v>
      </c>
      <c r="I976" s="160" t="n">
        <v>36046.05</v>
      </c>
      <c r="J976" s="160" t="n">
        <v>1043.56</v>
      </c>
      <c r="K976" s="160" t="n">
        <v>35002.49</v>
      </c>
      <c r="L976" s="160" t="n">
        <v>10462.26</v>
      </c>
    </row>
    <row r="977">
      <c r="A977" s="176" t="n">
        <v>45597</v>
      </c>
      <c r="B977" s="104" t="inlineStr">
        <is>
          <t>2024/25</t>
        </is>
      </c>
      <c r="C977" s="104" t="inlineStr">
        <is>
          <t>HC-060</t>
        </is>
      </c>
      <c r="D977" s="104" t="inlineStr">
        <is>
          <t>Sud-Ouest</t>
        </is>
      </c>
      <c r="E977" s="104" t="inlineStr">
        <is>
          <t>Livraison</t>
        </is>
      </c>
      <c r="F977" s="104" t="n">
        <v>30</v>
      </c>
      <c r="G977" s="159" t="n">
        <v>841</v>
      </c>
      <c r="H977" s="159" t="n">
        <v>2144</v>
      </c>
      <c r="I977" s="160" t="n">
        <v>13748.86</v>
      </c>
      <c r="J977" s="160" t="n">
        <v>804.02</v>
      </c>
      <c r="K977" s="160" t="n">
        <v>12944.84</v>
      </c>
      <c r="L977" s="160" t="n">
        <v>4010.84</v>
      </c>
    </row>
    <row r="978">
      <c r="A978" s="176" t="n">
        <v>45597</v>
      </c>
      <c r="B978" s="104" t="inlineStr">
        <is>
          <t>2024/25</t>
        </is>
      </c>
      <c r="C978" s="104" t="inlineStr">
        <is>
          <t>HC-060</t>
        </is>
      </c>
      <c r="D978" s="104" t="inlineStr">
        <is>
          <t>Sud-Ouest</t>
        </is>
      </c>
      <c r="E978" s="104" t="inlineStr">
        <is>
          <t>Sur place</t>
        </is>
      </c>
      <c r="F978" s="104" t="n">
        <v>30</v>
      </c>
      <c r="G978" s="159" t="n">
        <v>3048</v>
      </c>
      <c r="H978" s="159" t="n">
        <v>7817</v>
      </c>
      <c r="I978" s="160" t="n">
        <v>38993.1</v>
      </c>
      <c r="J978" s="160" t="n">
        <v>1158.11</v>
      </c>
      <c r="K978" s="160" t="n">
        <v>37834.99</v>
      </c>
      <c r="L978" s="160" t="n">
        <v>11361.02</v>
      </c>
    </row>
    <row r="979">
      <c r="A979" s="176" t="n">
        <v>45597</v>
      </c>
      <c r="B979" s="104" t="inlineStr">
        <is>
          <t>2024/25</t>
        </is>
      </c>
      <c r="C979" s="104" t="inlineStr">
        <is>
          <t>HC-060</t>
        </is>
      </c>
      <c r="D979" s="104" t="inlineStr">
        <is>
          <t>Sud-Ouest</t>
        </is>
      </c>
      <c r="E979" s="104" t="inlineStr">
        <is>
          <t>À emporter</t>
        </is>
      </c>
      <c r="F979" s="104" t="n">
        <v>30</v>
      </c>
      <c r="G979" s="159" t="n">
        <v>2278</v>
      </c>
      <c r="H979" s="159" t="n">
        <v>5617</v>
      </c>
      <c r="I979" s="160" t="n">
        <v>27149.49</v>
      </c>
      <c r="J979" s="160" t="n">
        <v>841.04</v>
      </c>
      <c r="K979" s="160" t="n">
        <v>26308.45</v>
      </c>
      <c r="L979" s="160" t="n">
        <v>7875.65</v>
      </c>
    </row>
    <row r="980">
      <c r="A980" s="176" t="n">
        <v>45597</v>
      </c>
      <c r="B980" s="104" t="inlineStr">
        <is>
          <t>2024/25</t>
        </is>
      </c>
      <c r="C980" s="104" t="inlineStr">
        <is>
          <t>HC-061</t>
        </is>
      </c>
      <c r="D980" s="104" t="inlineStr">
        <is>
          <t>Île-de-France</t>
        </is>
      </c>
      <c r="E980" s="104" t="inlineStr">
        <is>
          <t>Livraison</t>
        </is>
      </c>
      <c r="F980" s="104" t="n">
        <v>29</v>
      </c>
      <c r="G980" s="159" t="n">
        <v>1108</v>
      </c>
      <c r="H980" s="159" t="n">
        <v>2918</v>
      </c>
      <c r="I980" s="160" t="n">
        <v>18353.88</v>
      </c>
      <c r="J980" s="160" t="n">
        <v>1084.26</v>
      </c>
      <c r="K980" s="160" t="n">
        <v>17269.62</v>
      </c>
      <c r="L980" s="160" t="n">
        <v>5316.97</v>
      </c>
    </row>
    <row r="981">
      <c r="A981" s="176" t="n">
        <v>45597</v>
      </c>
      <c r="B981" s="104" t="inlineStr">
        <is>
          <t>2024/25</t>
        </is>
      </c>
      <c r="C981" s="104" t="inlineStr">
        <is>
          <t>HC-061</t>
        </is>
      </c>
      <c r="D981" s="104" t="inlineStr">
        <is>
          <t>Île-de-France</t>
        </is>
      </c>
      <c r="E981" s="104" t="inlineStr">
        <is>
          <t>Sur place</t>
        </is>
      </c>
      <c r="F981" s="104" t="n">
        <v>30</v>
      </c>
      <c r="G981" s="159" t="n">
        <v>4308</v>
      </c>
      <c r="H981" s="159" t="n">
        <v>11121</v>
      </c>
      <c r="I981" s="160" t="n">
        <v>55509.82</v>
      </c>
      <c r="J981" s="160" t="n">
        <v>1742.01</v>
      </c>
      <c r="K981" s="160" t="n">
        <v>53767.81</v>
      </c>
      <c r="L981" s="160" t="n">
        <v>15915.94</v>
      </c>
    </row>
    <row r="982">
      <c r="A982" s="176" t="n">
        <v>45597</v>
      </c>
      <c r="B982" s="104" t="inlineStr">
        <is>
          <t>2024/25</t>
        </is>
      </c>
      <c r="C982" s="104" t="inlineStr">
        <is>
          <t>HC-061</t>
        </is>
      </c>
      <c r="D982" s="104" t="inlineStr">
        <is>
          <t>Île-de-France</t>
        </is>
      </c>
      <c r="E982" s="104" t="inlineStr">
        <is>
          <t>À emporter</t>
        </is>
      </c>
      <c r="F982" s="104" t="n">
        <v>29</v>
      </c>
      <c r="G982" s="159" t="n">
        <v>3086</v>
      </c>
      <c r="H982" s="159" t="n">
        <v>8143</v>
      </c>
      <c r="I982" s="160" t="n">
        <v>36577.93</v>
      </c>
      <c r="J982" s="160" t="n">
        <v>1011.48</v>
      </c>
      <c r="K982" s="160" t="n">
        <v>35566.45</v>
      </c>
      <c r="L982" s="160" t="n">
        <v>10704.85</v>
      </c>
    </row>
    <row r="983">
      <c r="A983" s="176" t="n">
        <v>45597</v>
      </c>
      <c r="B983" s="104" t="inlineStr">
        <is>
          <t>2024/25</t>
        </is>
      </c>
      <c r="C983" s="104" t="inlineStr">
        <is>
          <t>HC-062</t>
        </is>
      </c>
      <c r="D983" s="104" t="inlineStr">
        <is>
          <t>Nord-Ouest</t>
        </is>
      </c>
      <c r="E983" s="104" t="inlineStr">
        <is>
          <t>Drive</t>
        </is>
      </c>
      <c r="F983" s="104" t="n">
        <v>29</v>
      </c>
      <c r="G983" s="159" t="n">
        <v>853</v>
      </c>
      <c r="H983" s="159" t="n">
        <v>2210</v>
      </c>
      <c r="I983" s="160" t="n">
        <v>11618.19</v>
      </c>
      <c r="J983" s="160" t="n">
        <v>357.88</v>
      </c>
      <c r="K983" s="160" t="n">
        <v>11260.31</v>
      </c>
      <c r="L983" s="160" t="n">
        <v>3347.63</v>
      </c>
    </row>
    <row r="984">
      <c r="A984" s="176" t="n">
        <v>45597</v>
      </c>
      <c r="B984" s="104" t="inlineStr">
        <is>
          <t>2024/25</t>
        </is>
      </c>
      <c r="C984" s="104" t="inlineStr">
        <is>
          <t>HC-062</t>
        </is>
      </c>
      <c r="D984" s="104" t="inlineStr">
        <is>
          <t>Nord-Ouest</t>
        </is>
      </c>
      <c r="E984" s="104" t="inlineStr">
        <is>
          <t>Livraison</t>
        </is>
      </c>
      <c r="F984" s="104" t="n">
        <v>30</v>
      </c>
      <c r="G984" s="159" t="n">
        <v>625</v>
      </c>
      <c r="H984" s="159" t="n">
        <v>1589</v>
      </c>
      <c r="I984" s="160" t="n">
        <v>10270.41</v>
      </c>
      <c r="J984" s="160" t="n">
        <v>572.72</v>
      </c>
      <c r="K984" s="160" t="n">
        <v>9697.690000000001</v>
      </c>
      <c r="L984" s="160" t="n">
        <v>2981.7</v>
      </c>
    </row>
    <row r="985">
      <c r="A985" s="176" t="n">
        <v>45597</v>
      </c>
      <c r="B985" s="104" t="inlineStr">
        <is>
          <t>2024/25</t>
        </is>
      </c>
      <c r="C985" s="104" t="inlineStr">
        <is>
          <t>HC-062</t>
        </is>
      </c>
      <c r="D985" s="104" t="inlineStr">
        <is>
          <t>Nord-Ouest</t>
        </is>
      </c>
      <c r="E985" s="104" t="inlineStr">
        <is>
          <t>Sur place</t>
        </is>
      </c>
      <c r="F985" s="104" t="n">
        <v>30</v>
      </c>
      <c r="G985" s="159" t="n">
        <v>2306</v>
      </c>
      <c r="H985" s="159" t="n">
        <v>5593</v>
      </c>
      <c r="I985" s="160" t="n">
        <v>29845.82</v>
      </c>
      <c r="J985" s="160" t="n">
        <v>942.38</v>
      </c>
      <c r="K985" s="160" t="n">
        <v>28903.44</v>
      </c>
      <c r="L985" s="160" t="n">
        <v>8585.809999999999</v>
      </c>
    </row>
    <row r="986">
      <c r="A986" s="176" t="n">
        <v>45597</v>
      </c>
      <c r="B986" s="104" t="inlineStr">
        <is>
          <t>2024/25</t>
        </is>
      </c>
      <c r="C986" s="104" t="inlineStr">
        <is>
          <t>HC-062</t>
        </is>
      </c>
      <c r="D986" s="104" t="inlineStr">
        <is>
          <t>Nord-Ouest</t>
        </is>
      </c>
      <c r="E986" s="104" t="inlineStr">
        <is>
          <t>À emporter</t>
        </is>
      </c>
      <c r="F986" s="104" t="n">
        <v>30</v>
      </c>
      <c r="G986" s="159" t="n">
        <v>1700</v>
      </c>
      <c r="H986" s="159" t="n">
        <v>4259</v>
      </c>
      <c r="I986" s="160" t="n">
        <v>20280.13</v>
      </c>
      <c r="J986" s="160" t="n">
        <v>580.49</v>
      </c>
      <c r="K986" s="160" t="n">
        <v>19699.64</v>
      </c>
      <c r="L986" s="160" t="n">
        <v>5871.29</v>
      </c>
    </row>
    <row r="987">
      <c r="A987" s="176" t="n">
        <v>45597</v>
      </c>
      <c r="B987" s="104" t="inlineStr">
        <is>
          <t>2024/25</t>
        </is>
      </c>
      <c r="C987" s="104" t="inlineStr">
        <is>
          <t>HC-063</t>
        </is>
      </c>
      <c r="D987" s="104" t="inlineStr">
        <is>
          <t>Sud-Est</t>
        </is>
      </c>
      <c r="E987" s="104" t="inlineStr">
        <is>
          <t>Livraison</t>
        </is>
      </c>
      <c r="F987" s="104" t="n">
        <v>30</v>
      </c>
      <c r="G987" s="159" t="n">
        <v>1164</v>
      </c>
      <c r="H987" s="159" t="n">
        <v>2992</v>
      </c>
      <c r="I987" s="160" t="n">
        <v>18408.8</v>
      </c>
      <c r="J987" s="160" t="n">
        <v>978.64</v>
      </c>
      <c r="K987" s="160" t="n">
        <v>17430.16</v>
      </c>
      <c r="L987" s="160" t="n">
        <v>5412.74</v>
      </c>
    </row>
    <row r="988">
      <c r="A988" s="176" t="n">
        <v>45597</v>
      </c>
      <c r="B988" s="104" t="inlineStr">
        <is>
          <t>2024/25</t>
        </is>
      </c>
      <c r="C988" s="104" t="inlineStr">
        <is>
          <t>HC-063</t>
        </is>
      </c>
      <c r="D988" s="104" t="inlineStr">
        <is>
          <t>Sud-Est</t>
        </is>
      </c>
      <c r="E988" s="104" t="inlineStr">
        <is>
          <t>Sur place</t>
        </is>
      </c>
      <c r="F988" s="104" t="n">
        <v>28</v>
      </c>
      <c r="G988" s="159" t="n">
        <v>3322</v>
      </c>
      <c r="H988" s="159" t="n">
        <v>8236</v>
      </c>
      <c r="I988" s="160" t="n">
        <v>42992.83</v>
      </c>
      <c r="J988" s="160" t="n">
        <v>1360.63</v>
      </c>
      <c r="K988" s="160" t="n">
        <v>41632.2</v>
      </c>
      <c r="L988" s="160" t="n">
        <v>12401.94</v>
      </c>
    </row>
    <row r="989">
      <c r="A989" s="176" t="n">
        <v>45597</v>
      </c>
      <c r="B989" s="104" t="inlineStr">
        <is>
          <t>2024/25</t>
        </is>
      </c>
      <c r="C989" s="104" t="inlineStr">
        <is>
          <t>HC-063</t>
        </is>
      </c>
      <c r="D989" s="104" t="inlineStr">
        <is>
          <t>Sud-Est</t>
        </is>
      </c>
      <c r="E989" s="104" t="inlineStr">
        <is>
          <t>À emporter</t>
        </is>
      </c>
      <c r="F989" s="104" t="n">
        <v>30</v>
      </c>
      <c r="G989" s="159" t="n">
        <v>2629</v>
      </c>
      <c r="H989" s="159" t="n">
        <v>6545</v>
      </c>
      <c r="I989" s="160" t="n">
        <v>31471.14</v>
      </c>
      <c r="J989" s="160" t="n">
        <v>801.8200000000001</v>
      </c>
      <c r="K989" s="160" t="n">
        <v>30669.32</v>
      </c>
      <c r="L989" s="160" t="n">
        <v>9130.190000000001</v>
      </c>
    </row>
    <row r="990">
      <c r="A990" s="176" t="n">
        <v>45597</v>
      </c>
      <c r="B990" s="104" t="inlineStr">
        <is>
          <t>2024/25</t>
        </is>
      </c>
      <c r="C990" s="104" t="inlineStr">
        <is>
          <t>HC-064</t>
        </is>
      </c>
      <c r="D990" s="104" t="inlineStr">
        <is>
          <t>Sud-Ouest</t>
        </is>
      </c>
      <c r="E990" s="104" t="inlineStr">
        <is>
          <t>Livraison</t>
        </is>
      </c>
      <c r="F990" s="104" t="n">
        <v>30</v>
      </c>
      <c r="G990" s="159" t="n">
        <v>788</v>
      </c>
      <c r="H990" s="159" t="n">
        <v>2001</v>
      </c>
      <c r="I990" s="160" t="n">
        <v>13000.26</v>
      </c>
      <c r="J990" s="160" t="n">
        <v>769.46</v>
      </c>
      <c r="K990" s="160" t="n">
        <v>12230.8</v>
      </c>
      <c r="L990" s="160" t="n">
        <v>3783.03</v>
      </c>
    </row>
    <row r="991">
      <c r="A991" s="176" t="n">
        <v>45597</v>
      </c>
      <c r="B991" s="104" t="inlineStr">
        <is>
          <t>2024/25</t>
        </is>
      </c>
      <c r="C991" s="104" t="inlineStr">
        <is>
          <t>HC-064</t>
        </is>
      </c>
      <c r="D991" s="104" t="inlineStr">
        <is>
          <t>Sud-Ouest</t>
        </is>
      </c>
      <c r="E991" s="104" t="inlineStr">
        <is>
          <t>Sur place</t>
        </is>
      </c>
      <c r="F991" s="104" t="n">
        <v>30</v>
      </c>
      <c r="G991" s="159" t="n">
        <v>2956</v>
      </c>
      <c r="H991" s="159" t="n">
        <v>7680</v>
      </c>
      <c r="I991" s="160" t="n">
        <v>38419.5</v>
      </c>
      <c r="J991" s="160" t="n">
        <v>1139.34</v>
      </c>
      <c r="K991" s="160" t="n">
        <v>37280.16</v>
      </c>
      <c r="L991" s="160" t="n">
        <v>11046.51</v>
      </c>
    </row>
    <row r="992">
      <c r="A992" s="176" t="n">
        <v>45597</v>
      </c>
      <c r="B992" s="104" t="inlineStr">
        <is>
          <t>2024/25</t>
        </is>
      </c>
      <c r="C992" s="104" t="inlineStr">
        <is>
          <t>HC-064</t>
        </is>
      </c>
      <c r="D992" s="104" t="inlineStr">
        <is>
          <t>Sud-Ouest</t>
        </is>
      </c>
      <c r="E992" s="104" t="inlineStr">
        <is>
          <t>À emporter</t>
        </is>
      </c>
      <c r="F992" s="104" t="n">
        <v>30</v>
      </c>
      <c r="G992" s="159" t="n">
        <v>2189</v>
      </c>
      <c r="H992" s="159" t="n">
        <v>5514</v>
      </c>
      <c r="I992" s="160" t="n">
        <v>26305.15</v>
      </c>
      <c r="J992" s="160" t="n">
        <v>785.42</v>
      </c>
      <c r="K992" s="160" t="n">
        <v>25519.73</v>
      </c>
      <c r="L992" s="160" t="n">
        <v>7578.69</v>
      </c>
    </row>
    <row r="993">
      <c r="A993" s="176" t="n">
        <v>45597</v>
      </c>
      <c r="B993" s="104" t="inlineStr">
        <is>
          <t>2024/25</t>
        </is>
      </c>
      <c r="C993" s="104" t="inlineStr">
        <is>
          <t>HC-065</t>
        </is>
      </c>
      <c r="D993" s="104" t="inlineStr">
        <is>
          <t>Île-de-France</t>
        </is>
      </c>
      <c r="E993" s="104" t="inlineStr">
        <is>
          <t>Livraison</t>
        </is>
      </c>
      <c r="F993" s="104" t="n">
        <v>30</v>
      </c>
      <c r="G993" s="159" t="n">
        <v>1526</v>
      </c>
      <c r="H993" s="159" t="n">
        <v>3956</v>
      </c>
      <c r="I993" s="160" t="n">
        <v>25123</v>
      </c>
      <c r="J993" s="160" t="n">
        <v>1533.85</v>
      </c>
      <c r="K993" s="160" t="n">
        <v>23589.15</v>
      </c>
      <c r="L993" s="160" t="n">
        <v>7282.27</v>
      </c>
    </row>
    <row r="994">
      <c r="A994" s="176" t="n">
        <v>45597</v>
      </c>
      <c r="B994" s="104" t="inlineStr">
        <is>
          <t>2024/25</t>
        </is>
      </c>
      <c r="C994" s="104" t="inlineStr">
        <is>
          <t>HC-065</t>
        </is>
      </c>
      <c r="D994" s="104" t="inlineStr">
        <is>
          <t>Île-de-France</t>
        </is>
      </c>
      <c r="E994" s="104" t="inlineStr">
        <is>
          <t>Sur place</t>
        </is>
      </c>
      <c r="F994" s="104" t="n">
        <v>30</v>
      </c>
      <c r="G994" s="159" t="n">
        <v>5261</v>
      </c>
      <c r="H994" s="159" t="n">
        <v>13298</v>
      </c>
      <c r="I994" s="160" t="n">
        <v>67692.67</v>
      </c>
      <c r="J994" s="160" t="n">
        <v>1977.7</v>
      </c>
      <c r="K994" s="160" t="n">
        <v>65714.97</v>
      </c>
      <c r="L994" s="160" t="n">
        <v>19667.88</v>
      </c>
    </row>
    <row r="995">
      <c r="A995" s="176" t="n">
        <v>45597</v>
      </c>
      <c r="B995" s="104" t="inlineStr">
        <is>
          <t>2024/25</t>
        </is>
      </c>
      <c r="C995" s="104" t="inlineStr">
        <is>
          <t>HC-065</t>
        </is>
      </c>
      <c r="D995" s="104" t="inlineStr">
        <is>
          <t>Île-de-France</t>
        </is>
      </c>
      <c r="E995" s="104" t="inlineStr">
        <is>
          <t>À emporter</t>
        </is>
      </c>
      <c r="F995" s="104" t="n">
        <v>30</v>
      </c>
      <c r="G995" s="159" t="n">
        <v>3984</v>
      </c>
      <c r="H995" s="159" t="n">
        <v>10031</v>
      </c>
      <c r="I995" s="160" t="n">
        <v>47299.54</v>
      </c>
      <c r="J995" s="160" t="n">
        <v>1626.41</v>
      </c>
      <c r="K995" s="160" t="n">
        <v>45673.13</v>
      </c>
      <c r="L995" s="160" t="n">
        <v>13575.36</v>
      </c>
    </row>
    <row r="996">
      <c r="A996" s="176" t="n">
        <v>45597</v>
      </c>
      <c r="B996" s="104" t="inlineStr">
        <is>
          <t>2024/25</t>
        </is>
      </c>
      <c r="C996" s="104" t="inlineStr">
        <is>
          <t>HC-066</t>
        </is>
      </c>
      <c r="D996" s="104" t="inlineStr">
        <is>
          <t>Nord-Ouest</t>
        </is>
      </c>
      <c r="E996" s="104" t="inlineStr">
        <is>
          <t>Livraison</t>
        </is>
      </c>
      <c r="F996" s="104" t="n">
        <v>29</v>
      </c>
      <c r="G996" s="159" t="n">
        <v>1195</v>
      </c>
      <c r="H996" s="159" t="n">
        <v>3020</v>
      </c>
      <c r="I996" s="160" t="n">
        <v>19985.47</v>
      </c>
      <c r="J996" s="160" t="n">
        <v>1107.69</v>
      </c>
      <c r="K996" s="160" t="n">
        <v>18877.78</v>
      </c>
      <c r="L996" s="160" t="n">
        <v>5948.15</v>
      </c>
    </row>
    <row r="997">
      <c r="A997" s="176" t="n">
        <v>45597</v>
      </c>
      <c r="B997" s="104" t="inlineStr">
        <is>
          <t>2024/25</t>
        </is>
      </c>
      <c r="C997" s="104" t="inlineStr">
        <is>
          <t>HC-066</t>
        </is>
      </c>
      <c r="D997" s="104" t="inlineStr">
        <is>
          <t>Nord-Ouest</t>
        </is>
      </c>
      <c r="E997" s="104" t="inlineStr">
        <is>
          <t>Sur place</t>
        </is>
      </c>
      <c r="F997" s="104" t="n">
        <v>30</v>
      </c>
      <c r="G997" s="159" t="n">
        <v>4635</v>
      </c>
      <c r="H997" s="159" t="n">
        <v>11888</v>
      </c>
      <c r="I997" s="160" t="n">
        <v>59788.91</v>
      </c>
      <c r="J997" s="160" t="n">
        <v>1708.62</v>
      </c>
      <c r="K997" s="160" t="n">
        <v>58080.29</v>
      </c>
      <c r="L997" s="160" t="n">
        <v>17907.7</v>
      </c>
    </row>
    <row r="998">
      <c r="A998" s="176" t="n">
        <v>45597</v>
      </c>
      <c r="B998" s="104" t="inlineStr">
        <is>
          <t>2024/25</t>
        </is>
      </c>
      <c r="C998" s="104" t="inlineStr">
        <is>
          <t>HC-066</t>
        </is>
      </c>
      <c r="D998" s="104" t="inlineStr">
        <is>
          <t>Nord-Ouest</t>
        </is>
      </c>
      <c r="E998" s="104" t="inlineStr">
        <is>
          <t>À emporter</t>
        </is>
      </c>
      <c r="F998" s="104" t="n">
        <v>30</v>
      </c>
      <c r="G998" s="159" t="n">
        <v>3568</v>
      </c>
      <c r="H998" s="159" t="n">
        <v>9362</v>
      </c>
      <c r="I998" s="160" t="n">
        <v>42276.09</v>
      </c>
      <c r="J998" s="160" t="n">
        <v>1156.83</v>
      </c>
      <c r="K998" s="160" t="n">
        <v>41119.26</v>
      </c>
      <c r="L998" s="160" t="n">
        <v>12499.42</v>
      </c>
    </row>
    <row r="999">
      <c r="A999" s="176" t="n">
        <v>45597</v>
      </c>
      <c r="B999" s="104" t="inlineStr">
        <is>
          <t>2024/25</t>
        </is>
      </c>
      <c r="C999" s="104" t="inlineStr">
        <is>
          <t>HC-067</t>
        </is>
      </c>
      <c r="D999" s="104" t="inlineStr">
        <is>
          <t>Sud-Est</t>
        </is>
      </c>
      <c r="E999" s="104" t="inlineStr">
        <is>
          <t>Livraison</t>
        </is>
      </c>
      <c r="F999" s="104" t="n">
        <v>30</v>
      </c>
      <c r="G999" s="159" t="n">
        <v>1086</v>
      </c>
      <c r="H999" s="159" t="n">
        <v>2752</v>
      </c>
      <c r="I999" s="160" t="n">
        <v>18000.65</v>
      </c>
      <c r="J999" s="160" t="n">
        <v>1051.95</v>
      </c>
      <c r="K999" s="160" t="n">
        <v>16948.7</v>
      </c>
      <c r="L999" s="160" t="n">
        <v>5264.69</v>
      </c>
    </row>
    <row r="1000">
      <c r="A1000" s="176" t="n">
        <v>45597</v>
      </c>
      <c r="B1000" s="104" t="inlineStr">
        <is>
          <t>2024/25</t>
        </is>
      </c>
      <c r="C1000" s="104" t="inlineStr">
        <is>
          <t>HC-067</t>
        </is>
      </c>
      <c r="D1000" s="104" t="inlineStr">
        <is>
          <t>Sud-Est</t>
        </is>
      </c>
      <c r="E1000" s="104" t="inlineStr">
        <is>
          <t>Sur place</t>
        </is>
      </c>
      <c r="F1000" s="104" t="n">
        <v>30</v>
      </c>
      <c r="G1000" s="159" t="n">
        <v>3868</v>
      </c>
      <c r="H1000" s="159" t="n">
        <v>9838</v>
      </c>
      <c r="I1000" s="160" t="n">
        <v>50422.86</v>
      </c>
      <c r="J1000" s="160" t="n">
        <v>1398.57</v>
      </c>
      <c r="K1000" s="160" t="n">
        <v>49024.29</v>
      </c>
      <c r="L1000" s="160" t="n">
        <v>14436.11</v>
      </c>
    </row>
    <row r="1001">
      <c r="A1001" s="176" t="n">
        <v>45597</v>
      </c>
      <c r="B1001" s="104" t="inlineStr">
        <is>
          <t>2024/25</t>
        </is>
      </c>
      <c r="C1001" s="104" t="inlineStr">
        <is>
          <t>HC-067</t>
        </is>
      </c>
      <c r="D1001" s="104" t="inlineStr">
        <is>
          <t>Sud-Est</t>
        </is>
      </c>
      <c r="E1001" s="104" t="inlineStr">
        <is>
          <t>À emporter</t>
        </is>
      </c>
      <c r="F1001" s="104" t="n">
        <v>30</v>
      </c>
      <c r="G1001" s="159" t="n">
        <v>2967</v>
      </c>
      <c r="H1001" s="159" t="n">
        <v>7423</v>
      </c>
      <c r="I1001" s="160" t="n">
        <v>35088.95</v>
      </c>
      <c r="J1001" s="160" t="n">
        <v>1132.48</v>
      </c>
      <c r="K1001" s="160" t="n">
        <v>33956.47</v>
      </c>
      <c r="L1001" s="160" t="n">
        <v>10128.37</v>
      </c>
    </row>
    <row r="1002">
      <c r="A1002" s="176" t="n">
        <v>45597</v>
      </c>
      <c r="B1002" s="104" t="inlineStr">
        <is>
          <t>2024/25</t>
        </is>
      </c>
      <c r="C1002" s="104" t="inlineStr">
        <is>
          <t>HC-068</t>
        </is>
      </c>
      <c r="D1002" s="104" t="inlineStr">
        <is>
          <t>Sud-Ouest</t>
        </is>
      </c>
      <c r="E1002" s="104" t="inlineStr">
        <is>
          <t>Livraison</t>
        </is>
      </c>
      <c r="F1002" s="104" t="n">
        <v>30</v>
      </c>
      <c r="G1002" s="159" t="n">
        <v>1009</v>
      </c>
      <c r="H1002" s="159" t="n">
        <v>2638</v>
      </c>
      <c r="I1002" s="160" t="n">
        <v>16154</v>
      </c>
      <c r="J1002" s="160" t="n">
        <v>926.5</v>
      </c>
      <c r="K1002" s="160" t="n">
        <v>15227.5</v>
      </c>
      <c r="L1002" s="160" t="n">
        <v>4719.94</v>
      </c>
    </row>
    <row r="1003">
      <c r="A1003" s="176" t="n">
        <v>45597</v>
      </c>
      <c r="B1003" s="104" t="inlineStr">
        <is>
          <t>2024/25</t>
        </is>
      </c>
      <c r="C1003" s="104" t="inlineStr">
        <is>
          <t>HC-068</t>
        </is>
      </c>
      <c r="D1003" s="104" t="inlineStr">
        <is>
          <t>Sud-Ouest</t>
        </is>
      </c>
      <c r="E1003" s="104" t="inlineStr">
        <is>
          <t>Sur place</t>
        </is>
      </c>
      <c r="F1003" s="104" t="n">
        <v>29</v>
      </c>
      <c r="G1003" s="159" t="n">
        <v>2989</v>
      </c>
      <c r="H1003" s="159" t="n">
        <v>7612</v>
      </c>
      <c r="I1003" s="160" t="n">
        <v>38474.2</v>
      </c>
      <c r="J1003" s="160" t="n">
        <v>1008.32</v>
      </c>
      <c r="K1003" s="160" t="n">
        <v>37465.88</v>
      </c>
      <c r="L1003" s="160" t="n">
        <v>11109.66</v>
      </c>
    </row>
    <row r="1004">
      <c r="A1004" s="176" t="n">
        <v>45597</v>
      </c>
      <c r="B1004" s="104" t="inlineStr">
        <is>
          <t>2024/25</t>
        </is>
      </c>
      <c r="C1004" s="104" t="inlineStr">
        <is>
          <t>HC-068</t>
        </is>
      </c>
      <c r="D1004" s="104" t="inlineStr">
        <is>
          <t>Sud-Ouest</t>
        </is>
      </c>
      <c r="E1004" s="104" t="inlineStr">
        <is>
          <t>À emporter</t>
        </is>
      </c>
      <c r="F1004" s="104" t="n">
        <v>29</v>
      </c>
      <c r="G1004" s="159" t="n">
        <v>2166</v>
      </c>
      <c r="H1004" s="159" t="n">
        <v>5615</v>
      </c>
      <c r="I1004" s="160" t="n">
        <v>25715.44</v>
      </c>
      <c r="J1004" s="160" t="n">
        <v>766.92</v>
      </c>
      <c r="K1004" s="160" t="n">
        <v>24948.52</v>
      </c>
      <c r="L1004" s="160" t="n">
        <v>7439.77</v>
      </c>
    </row>
    <row r="1005">
      <c r="A1005" s="176" t="n">
        <v>45597</v>
      </c>
      <c r="B1005" s="104" t="inlineStr">
        <is>
          <t>2024/25</t>
        </is>
      </c>
      <c r="C1005" s="104" t="inlineStr">
        <is>
          <t>HC-069</t>
        </is>
      </c>
      <c r="D1005" s="104" t="inlineStr">
        <is>
          <t>Île-de-France</t>
        </is>
      </c>
      <c r="E1005" s="104" t="inlineStr">
        <is>
          <t>Drive</t>
        </is>
      </c>
      <c r="F1005" s="104" t="n">
        <v>30</v>
      </c>
      <c r="G1005" s="159" t="n">
        <v>1278</v>
      </c>
      <c r="H1005" s="159" t="n">
        <v>3200</v>
      </c>
      <c r="I1005" s="160" t="n">
        <v>17449.81</v>
      </c>
      <c r="J1005" s="160" t="n">
        <v>582.7</v>
      </c>
      <c r="K1005" s="160" t="n">
        <v>16867.11</v>
      </c>
      <c r="L1005" s="160" t="n">
        <v>5022.7</v>
      </c>
    </row>
    <row r="1006">
      <c r="A1006" s="176" t="n">
        <v>45597</v>
      </c>
      <c r="B1006" s="104" t="inlineStr">
        <is>
          <t>2024/25</t>
        </is>
      </c>
      <c r="C1006" s="104" t="inlineStr">
        <is>
          <t>HC-069</t>
        </is>
      </c>
      <c r="D1006" s="104" t="inlineStr">
        <is>
          <t>Île-de-France</t>
        </is>
      </c>
      <c r="E1006" s="104" t="inlineStr">
        <is>
          <t>Livraison</t>
        </is>
      </c>
      <c r="F1006" s="104" t="n">
        <v>30</v>
      </c>
      <c r="G1006" s="159" t="n">
        <v>905</v>
      </c>
      <c r="H1006" s="159" t="n">
        <v>2260</v>
      </c>
      <c r="I1006" s="160" t="n">
        <v>14906.06</v>
      </c>
      <c r="J1006" s="160" t="n">
        <v>857.25</v>
      </c>
      <c r="K1006" s="160" t="n">
        <v>14048.81</v>
      </c>
      <c r="L1006" s="160" t="n">
        <v>4375.24</v>
      </c>
    </row>
    <row r="1007">
      <c r="A1007" s="176" t="n">
        <v>45597</v>
      </c>
      <c r="B1007" s="104" t="inlineStr">
        <is>
          <t>2024/25</t>
        </is>
      </c>
      <c r="C1007" s="104" t="inlineStr">
        <is>
          <t>HC-069</t>
        </is>
      </c>
      <c r="D1007" s="104" t="inlineStr">
        <is>
          <t>Île-de-France</t>
        </is>
      </c>
      <c r="E1007" s="104" t="inlineStr">
        <is>
          <t>Sur place</t>
        </is>
      </c>
      <c r="F1007" s="104" t="n">
        <v>30</v>
      </c>
      <c r="G1007" s="159" t="n">
        <v>3329</v>
      </c>
      <c r="H1007" s="159" t="n">
        <v>8498</v>
      </c>
      <c r="I1007" s="160" t="n">
        <v>42599.49</v>
      </c>
      <c r="J1007" s="160" t="n">
        <v>1127.65</v>
      </c>
      <c r="K1007" s="160" t="n">
        <v>41471.84</v>
      </c>
      <c r="L1007" s="160" t="n">
        <v>12367.34</v>
      </c>
    </row>
    <row r="1008">
      <c r="A1008" s="176" t="n">
        <v>45597</v>
      </c>
      <c r="B1008" s="104" t="inlineStr">
        <is>
          <t>2024/25</t>
        </is>
      </c>
      <c r="C1008" s="104" t="inlineStr">
        <is>
          <t>HC-069</t>
        </is>
      </c>
      <c r="D1008" s="104" t="inlineStr">
        <is>
          <t>Île-de-France</t>
        </is>
      </c>
      <c r="E1008" s="104" t="inlineStr">
        <is>
          <t>À emporter</t>
        </is>
      </c>
      <c r="F1008" s="104" t="n">
        <v>30</v>
      </c>
      <c r="G1008" s="159" t="n">
        <v>2450</v>
      </c>
      <c r="H1008" s="159" t="n">
        <v>6395</v>
      </c>
      <c r="I1008" s="160" t="n">
        <v>29025.92</v>
      </c>
      <c r="J1008" s="160" t="n">
        <v>852.5</v>
      </c>
      <c r="K1008" s="160" t="n">
        <v>28173.42</v>
      </c>
      <c r="L1008" s="160" t="n">
        <v>8375.68</v>
      </c>
    </row>
    <row r="1009">
      <c r="A1009" s="176" t="n">
        <v>45597</v>
      </c>
      <c r="B1009" s="104" t="inlineStr">
        <is>
          <t>2024/25</t>
        </is>
      </c>
      <c r="C1009" s="104" t="inlineStr">
        <is>
          <t>HC-070</t>
        </is>
      </c>
      <c r="D1009" s="104" t="inlineStr">
        <is>
          <t>Nord-Ouest</t>
        </is>
      </c>
      <c r="E1009" s="104" t="inlineStr">
        <is>
          <t>Livraison</t>
        </is>
      </c>
      <c r="F1009" s="104" t="n">
        <v>30</v>
      </c>
      <c r="G1009" s="159" t="n">
        <v>789</v>
      </c>
      <c r="H1009" s="159" t="n">
        <v>2061</v>
      </c>
      <c r="I1009" s="160" t="n">
        <v>12897.41</v>
      </c>
      <c r="J1009" s="160" t="n">
        <v>724.03</v>
      </c>
      <c r="K1009" s="160" t="n">
        <v>12173.38</v>
      </c>
      <c r="L1009" s="160" t="n">
        <v>3779.51</v>
      </c>
    </row>
    <row r="1010">
      <c r="A1010" s="176" t="n">
        <v>45597</v>
      </c>
      <c r="B1010" s="104" t="inlineStr">
        <is>
          <t>2024/25</t>
        </is>
      </c>
      <c r="C1010" s="104" t="inlineStr">
        <is>
          <t>HC-070</t>
        </is>
      </c>
      <c r="D1010" s="104" t="inlineStr">
        <is>
          <t>Nord-Ouest</t>
        </is>
      </c>
      <c r="E1010" s="104" t="inlineStr">
        <is>
          <t>Sur place</t>
        </is>
      </c>
      <c r="F1010" s="104" t="n">
        <v>29</v>
      </c>
      <c r="G1010" s="159" t="n">
        <v>2500</v>
      </c>
      <c r="H1010" s="159" t="n">
        <v>6297</v>
      </c>
      <c r="I1010" s="160" t="n">
        <v>32422.89</v>
      </c>
      <c r="J1010" s="160" t="n">
        <v>973.26</v>
      </c>
      <c r="K1010" s="160" t="n">
        <v>31449.63</v>
      </c>
      <c r="L1010" s="160" t="n">
        <v>9395.41</v>
      </c>
    </row>
    <row r="1011">
      <c r="A1011" s="176" t="n">
        <v>45597</v>
      </c>
      <c r="B1011" s="104" t="inlineStr">
        <is>
          <t>2024/25</t>
        </is>
      </c>
      <c r="C1011" s="104" t="inlineStr">
        <is>
          <t>HC-070</t>
        </is>
      </c>
      <c r="D1011" s="104" t="inlineStr">
        <is>
          <t>Nord-Ouest</t>
        </is>
      </c>
      <c r="E1011" s="104" t="inlineStr">
        <is>
          <t>À emporter</t>
        </is>
      </c>
      <c r="F1011" s="104" t="n">
        <v>30</v>
      </c>
      <c r="G1011" s="159" t="n">
        <v>1875</v>
      </c>
      <c r="H1011" s="159" t="n">
        <v>4783</v>
      </c>
      <c r="I1011" s="160" t="n">
        <v>22294</v>
      </c>
      <c r="J1011" s="160" t="n">
        <v>623.52</v>
      </c>
      <c r="K1011" s="160" t="n">
        <v>21670.48</v>
      </c>
      <c r="L1011" s="160" t="n">
        <v>6486.13</v>
      </c>
    </row>
    <row r="1012">
      <c r="A1012" s="176" t="n">
        <v>45597</v>
      </c>
      <c r="B1012" s="104" t="inlineStr">
        <is>
          <t>2024/25</t>
        </is>
      </c>
      <c r="C1012" s="104" t="inlineStr">
        <is>
          <t>HC-071</t>
        </is>
      </c>
      <c r="D1012" s="104" t="inlineStr">
        <is>
          <t>Sud-Est</t>
        </is>
      </c>
      <c r="E1012" s="104" t="inlineStr">
        <is>
          <t>Drive</t>
        </is>
      </c>
      <c r="F1012" s="104" t="n">
        <v>29</v>
      </c>
      <c r="G1012" s="159" t="n">
        <v>1074</v>
      </c>
      <c r="H1012" s="159" t="n">
        <v>2757</v>
      </c>
      <c r="I1012" s="160" t="n">
        <v>14804.37</v>
      </c>
      <c r="J1012" s="160" t="n">
        <v>505.02</v>
      </c>
      <c r="K1012" s="160" t="n">
        <v>14299.35</v>
      </c>
      <c r="L1012" s="160" t="n">
        <v>4262.97</v>
      </c>
    </row>
    <row r="1013">
      <c r="A1013" s="176" t="n">
        <v>45597</v>
      </c>
      <c r="B1013" s="104" t="inlineStr">
        <is>
          <t>2024/25</t>
        </is>
      </c>
      <c r="C1013" s="104" t="inlineStr">
        <is>
          <t>HC-071</t>
        </is>
      </c>
      <c r="D1013" s="104" t="inlineStr">
        <is>
          <t>Sud-Est</t>
        </is>
      </c>
      <c r="E1013" s="104" t="inlineStr">
        <is>
          <t>Livraison</t>
        </is>
      </c>
      <c r="F1013" s="104" t="n">
        <v>30</v>
      </c>
      <c r="G1013" s="159" t="n">
        <v>900</v>
      </c>
      <c r="H1013" s="159" t="n">
        <v>2310</v>
      </c>
      <c r="I1013" s="160" t="n">
        <v>14453.93</v>
      </c>
      <c r="J1013" s="160" t="n">
        <v>868.45</v>
      </c>
      <c r="K1013" s="160" t="n">
        <v>13585.48</v>
      </c>
      <c r="L1013" s="160" t="n">
        <v>4224.84</v>
      </c>
    </row>
    <row r="1014">
      <c r="A1014" s="176" t="n">
        <v>45597</v>
      </c>
      <c r="B1014" s="104" t="inlineStr">
        <is>
          <t>2024/25</t>
        </is>
      </c>
      <c r="C1014" s="104" t="inlineStr">
        <is>
          <t>HC-071</t>
        </is>
      </c>
      <c r="D1014" s="104" t="inlineStr">
        <is>
          <t>Sud-Est</t>
        </is>
      </c>
      <c r="E1014" s="104" t="inlineStr">
        <is>
          <t>Sur place</t>
        </is>
      </c>
      <c r="F1014" s="104" t="n">
        <v>29</v>
      </c>
      <c r="G1014" s="159" t="n">
        <v>2942</v>
      </c>
      <c r="H1014" s="159" t="n">
        <v>7448</v>
      </c>
      <c r="I1014" s="160" t="n">
        <v>38249.01</v>
      </c>
      <c r="J1014" s="160" t="n">
        <v>1165.5</v>
      </c>
      <c r="K1014" s="160" t="n">
        <v>37083.51</v>
      </c>
      <c r="L1014" s="160" t="n">
        <v>11172.61</v>
      </c>
    </row>
    <row r="1015">
      <c r="A1015" s="176" t="n">
        <v>45597</v>
      </c>
      <c r="B1015" s="104" t="inlineStr">
        <is>
          <t>2024/25</t>
        </is>
      </c>
      <c r="C1015" s="104" t="inlineStr">
        <is>
          <t>HC-071</t>
        </is>
      </c>
      <c r="D1015" s="104" t="inlineStr">
        <is>
          <t>Sud-Est</t>
        </is>
      </c>
      <c r="E1015" s="104" t="inlineStr">
        <is>
          <t>À emporter</t>
        </is>
      </c>
      <c r="F1015" s="104" t="n">
        <v>30</v>
      </c>
      <c r="G1015" s="159" t="n">
        <v>2236</v>
      </c>
      <c r="H1015" s="159" t="n">
        <v>5740</v>
      </c>
      <c r="I1015" s="160" t="n">
        <v>26765.23</v>
      </c>
      <c r="J1015" s="160" t="n">
        <v>856.74</v>
      </c>
      <c r="K1015" s="160" t="n">
        <v>25908.49</v>
      </c>
      <c r="L1015" s="160" t="n">
        <v>7753.72</v>
      </c>
    </row>
    <row r="1016">
      <c r="A1016" s="176" t="n">
        <v>45597</v>
      </c>
      <c r="B1016" s="104" t="inlineStr">
        <is>
          <t>2024/25</t>
        </is>
      </c>
      <c r="C1016" s="104" t="inlineStr">
        <is>
          <t>HC-072</t>
        </is>
      </c>
      <c r="D1016" s="104" t="inlineStr">
        <is>
          <t>Sud-Ouest</t>
        </is>
      </c>
      <c r="E1016" s="104" t="inlineStr">
        <is>
          <t>Drive</t>
        </is>
      </c>
      <c r="F1016" s="104" t="n">
        <v>29</v>
      </c>
      <c r="G1016" s="159" t="n">
        <v>751</v>
      </c>
      <c r="H1016" s="159" t="n">
        <v>1954</v>
      </c>
      <c r="I1016" s="160" t="n">
        <v>10189.75</v>
      </c>
      <c r="J1016" s="160" t="n">
        <v>282.24</v>
      </c>
      <c r="K1016" s="160" t="n">
        <v>9907.51</v>
      </c>
      <c r="L1016" s="160" t="n">
        <v>2967.94</v>
      </c>
    </row>
    <row r="1017">
      <c r="A1017" s="176" t="n">
        <v>45597</v>
      </c>
      <c r="B1017" s="104" t="inlineStr">
        <is>
          <t>2024/25</t>
        </is>
      </c>
      <c r="C1017" s="104" t="inlineStr">
        <is>
          <t>HC-072</t>
        </is>
      </c>
      <c r="D1017" s="104" t="inlineStr">
        <is>
          <t>Sud-Ouest</t>
        </is>
      </c>
      <c r="E1017" s="104" t="inlineStr">
        <is>
          <t>Livraison</t>
        </is>
      </c>
      <c r="F1017" s="104" t="n">
        <v>29</v>
      </c>
      <c r="G1017" s="159" t="n">
        <v>567</v>
      </c>
      <c r="H1017" s="159" t="n">
        <v>1475</v>
      </c>
      <c r="I1017" s="160" t="n">
        <v>9286.530000000001</v>
      </c>
      <c r="J1017" s="160" t="n">
        <v>536.26</v>
      </c>
      <c r="K1017" s="160" t="n">
        <v>8750.27</v>
      </c>
      <c r="L1017" s="160" t="n">
        <v>2745.41</v>
      </c>
    </row>
    <row r="1018">
      <c r="A1018" s="176" t="n">
        <v>45597</v>
      </c>
      <c r="B1018" s="104" t="inlineStr">
        <is>
          <t>2024/25</t>
        </is>
      </c>
      <c r="C1018" s="104" t="inlineStr">
        <is>
          <t>HC-072</t>
        </is>
      </c>
      <c r="D1018" s="104" t="inlineStr">
        <is>
          <t>Sud-Ouest</t>
        </is>
      </c>
      <c r="E1018" s="104" t="inlineStr">
        <is>
          <t>Sur place</t>
        </is>
      </c>
      <c r="F1018" s="104" t="n">
        <v>30</v>
      </c>
      <c r="G1018" s="159" t="n">
        <v>2086</v>
      </c>
      <c r="H1018" s="159" t="n">
        <v>5502</v>
      </c>
      <c r="I1018" s="160" t="n">
        <v>26883.54</v>
      </c>
      <c r="J1018" s="160" t="n">
        <v>763.39</v>
      </c>
      <c r="K1018" s="160" t="n">
        <v>26120.15</v>
      </c>
      <c r="L1018" s="160" t="n">
        <v>7713.73</v>
      </c>
    </row>
    <row r="1019">
      <c r="A1019" s="176" t="n">
        <v>45597</v>
      </c>
      <c r="B1019" s="104" t="inlineStr">
        <is>
          <t>2024/25</t>
        </is>
      </c>
      <c r="C1019" s="104" t="inlineStr">
        <is>
          <t>HC-072</t>
        </is>
      </c>
      <c r="D1019" s="104" t="inlineStr">
        <is>
          <t>Sud-Ouest</t>
        </is>
      </c>
      <c r="E1019" s="104" t="inlineStr">
        <is>
          <t>À emporter</t>
        </is>
      </c>
      <c r="F1019" s="104" t="n">
        <v>30</v>
      </c>
      <c r="G1019" s="159" t="n">
        <v>1535</v>
      </c>
      <c r="H1019" s="159" t="n">
        <v>3964</v>
      </c>
      <c r="I1019" s="160" t="n">
        <v>18208.53</v>
      </c>
      <c r="J1019" s="160" t="n">
        <v>522.99</v>
      </c>
      <c r="K1019" s="160" t="n">
        <v>17685.54</v>
      </c>
      <c r="L1019" s="160" t="n">
        <v>5234.62</v>
      </c>
    </row>
    <row r="1020">
      <c r="A1020" s="176" t="n">
        <v>45597</v>
      </c>
      <c r="B1020" s="104" t="inlineStr">
        <is>
          <t>2024/25</t>
        </is>
      </c>
      <c r="C1020" s="104" t="inlineStr">
        <is>
          <t>HC-073</t>
        </is>
      </c>
      <c r="D1020" s="104" t="inlineStr">
        <is>
          <t>Île-de-France</t>
        </is>
      </c>
      <c r="E1020" s="104" t="inlineStr">
        <is>
          <t>Livraison</t>
        </is>
      </c>
      <c r="F1020" s="104" t="n">
        <v>30</v>
      </c>
      <c r="G1020" s="159" t="n">
        <v>1557</v>
      </c>
      <c r="H1020" s="159" t="n">
        <v>3921</v>
      </c>
      <c r="I1020" s="160" t="n">
        <v>25716.25</v>
      </c>
      <c r="J1020" s="160" t="n">
        <v>1527.92</v>
      </c>
      <c r="K1020" s="160" t="n">
        <v>24188.33</v>
      </c>
      <c r="L1020" s="160" t="n">
        <v>7395</v>
      </c>
    </row>
    <row r="1021">
      <c r="A1021" s="176" t="n">
        <v>45597</v>
      </c>
      <c r="B1021" s="104" t="inlineStr">
        <is>
          <t>2024/25</t>
        </is>
      </c>
      <c r="C1021" s="104" t="inlineStr">
        <is>
          <t>HC-073</t>
        </is>
      </c>
      <c r="D1021" s="104" t="inlineStr">
        <is>
          <t>Île-de-France</t>
        </is>
      </c>
      <c r="E1021" s="104" t="inlineStr">
        <is>
          <t>Sur place</t>
        </is>
      </c>
      <c r="F1021" s="104" t="n">
        <v>30</v>
      </c>
      <c r="G1021" s="159" t="n">
        <v>5861</v>
      </c>
      <c r="H1021" s="159" t="n">
        <v>15178</v>
      </c>
      <c r="I1021" s="160" t="n">
        <v>75711.2</v>
      </c>
      <c r="J1021" s="160" t="n">
        <v>2015.45</v>
      </c>
      <c r="K1021" s="160" t="n">
        <v>73695.75</v>
      </c>
      <c r="L1021" s="160" t="n">
        <v>22037.3</v>
      </c>
    </row>
    <row r="1022">
      <c r="A1022" s="176" t="n">
        <v>45597</v>
      </c>
      <c r="B1022" s="104" t="inlineStr">
        <is>
          <t>2024/25</t>
        </is>
      </c>
      <c r="C1022" s="104" t="inlineStr">
        <is>
          <t>HC-073</t>
        </is>
      </c>
      <c r="D1022" s="104" t="inlineStr">
        <is>
          <t>Île-de-France</t>
        </is>
      </c>
      <c r="E1022" s="104" t="inlineStr">
        <is>
          <t>À emporter</t>
        </is>
      </c>
      <c r="F1022" s="104" t="n">
        <v>30</v>
      </c>
      <c r="G1022" s="159" t="n">
        <v>4303</v>
      </c>
      <c r="H1022" s="159" t="n">
        <v>10689</v>
      </c>
      <c r="I1022" s="160" t="n">
        <v>50793.21</v>
      </c>
      <c r="J1022" s="160" t="n">
        <v>1653.11</v>
      </c>
      <c r="K1022" s="160" t="n">
        <v>49140.1</v>
      </c>
      <c r="L1022" s="160" t="n">
        <v>14654.14</v>
      </c>
    </row>
    <row r="1023">
      <c r="A1023" s="176" t="n">
        <v>45597</v>
      </c>
      <c r="B1023" s="104" t="inlineStr">
        <is>
          <t>2024/25</t>
        </is>
      </c>
      <c r="C1023" s="104" t="inlineStr">
        <is>
          <t>HC-074</t>
        </is>
      </c>
      <c r="D1023" s="104" t="inlineStr">
        <is>
          <t>Nord-Ouest</t>
        </is>
      </c>
      <c r="E1023" s="104" t="inlineStr">
        <is>
          <t>Livraison</t>
        </is>
      </c>
      <c r="F1023" s="104" t="n">
        <v>30</v>
      </c>
      <c r="G1023" s="159" t="n">
        <v>1039</v>
      </c>
      <c r="H1023" s="159" t="n">
        <v>2734</v>
      </c>
      <c r="I1023" s="160" t="n">
        <v>17371.13</v>
      </c>
      <c r="J1023" s="160" t="n">
        <v>1016.86</v>
      </c>
      <c r="K1023" s="160" t="n">
        <v>16354.27</v>
      </c>
      <c r="L1023" s="160" t="n">
        <v>5046.32</v>
      </c>
    </row>
    <row r="1024">
      <c r="A1024" s="176" t="n">
        <v>45597</v>
      </c>
      <c r="B1024" s="104" t="inlineStr">
        <is>
          <t>2024/25</t>
        </is>
      </c>
      <c r="C1024" s="104" t="inlineStr">
        <is>
          <t>HC-074</t>
        </is>
      </c>
      <c r="D1024" s="104" t="inlineStr">
        <is>
          <t>Nord-Ouest</t>
        </is>
      </c>
      <c r="E1024" s="104" t="inlineStr">
        <is>
          <t>Sur place</t>
        </is>
      </c>
      <c r="F1024" s="104" t="n">
        <v>30</v>
      </c>
      <c r="G1024" s="159" t="n">
        <v>3876</v>
      </c>
      <c r="H1024" s="159" t="n">
        <v>9926</v>
      </c>
      <c r="I1024" s="160" t="n">
        <v>50432.46</v>
      </c>
      <c r="J1024" s="160" t="n">
        <v>1401.88</v>
      </c>
      <c r="K1024" s="160" t="n">
        <v>49030.58</v>
      </c>
      <c r="L1024" s="160" t="n">
        <v>14762.58</v>
      </c>
    </row>
    <row r="1025">
      <c r="A1025" s="176" t="n">
        <v>45597</v>
      </c>
      <c r="B1025" s="104" t="inlineStr">
        <is>
          <t>2024/25</t>
        </is>
      </c>
      <c r="C1025" s="104" t="inlineStr">
        <is>
          <t>HC-074</t>
        </is>
      </c>
      <c r="D1025" s="104" t="inlineStr">
        <is>
          <t>Nord-Ouest</t>
        </is>
      </c>
      <c r="E1025" s="104" t="inlineStr">
        <is>
          <t>À emporter</t>
        </is>
      </c>
      <c r="F1025" s="104" t="n">
        <v>30</v>
      </c>
      <c r="G1025" s="159" t="n">
        <v>2894</v>
      </c>
      <c r="H1025" s="159" t="n">
        <v>7321</v>
      </c>
      <c r="I1025" s="160" t="n">
        <v>34438.71</v>
      </c>
      <c r="J1025" s="160" t="n">
        <v>1077.04</v>
      </c>
      <c r="K1025" s="160" t="n">
        <v>33361.67</v>
      </c>
      <c r="L1025" s="160" t="n">
        <v>9998.83</v>
      </c>
    </row>
    <row r="1026">
      <c r="A1026" s="176" t="n">
        <v>45597</v>
      </c>
      <c r="B1026" s="104" t="inlineStr">
        <is>
          <t>2024/25</t>
        </is>
      </c>
      <c r="C1026" s="104" t="inlineStr">
        <is>
          <t>HC-075</t>
        </is>
      </c>
      <c r="D1026" s="104" t="inlineStr">
        <is>
          <t>Sud-Est</t>
        </is>
      </c>
      <c r="E1026" s="104" t="inlineStr">
        <is>
          <t>Drive</t>
        </is>
      </c>
      <c r="F1026" s="104" t="n">
        <v>30</v>
      </c>
      <c r="G1026" s="159" t="n">
        <v>1623</v>
      </c>
      <c r="H1026" s="159" t="n">
        <v>4244</v>
      </c>
      <c r="I1026" s="160" t="n">
        <v>22104.18</v>
      </c>
      <c r="J1026" s="160" t="n">
        <v>634.5</v>
      </c>
      <c r="K1026" s="160" t="n">
        <v>21469.68</v>
      </c>
      <c r="L1026" s="160" t="n">
        <v>6417.08</v>
      </c>
    </row>
    <row r="1027">
      <c r="A1027" s="176" t="n">
        <v>45597</v>
      </c>
      <c r="B1027" s="104" t="inlineStr">
        <is>
          <t>2024/25</t>
        </is>
      </c>
      <c r="C1027" s="104" t="inlineStr">
        <is>
          <t>HC-075</t>
        </is>
      </c>
      <c r="D1027" s="104" t="inlineStr">
        <is>
          <t>Sud-Est</t>
        </is>
      </c>
      <c r="E1027" s="104" t="inlineStr">
        <is>
          <t>Livraison</t>
        </is>
      </c>
      <c r="F1027" s="104" t="n">
        <v>30</v>
      </c>
      <c r="G1027" s="159" t="n">
        <v>1165</v>
      </c>
      <c r="H1027" s="159" t="n">
        <v>2904</v>
      </c>
      <c r="I1027" s="160" t="n">
        <v>19162.74</v>
      </c>
      <c r="J1027" s="160" t="n">
        <v>1196.17</v>
      </c>
      <c r="K1027" s="160" t="n">
        <v>17966.57</v>
      </c>
      <c r="L1027" s="160" t="n">
        <v>5593.72</v>
      </c>
    </row>
    <row r="1028">
      <c r="A1028" s="176" t="n">
        <v>45597</v>
      </c>
      <c r="B1028" s="104" t="inlineStr">
        <is>
          <t>2024/25</t>
        </is>
      </c>
      <c r="C1028" s="104" t="inlineStr">
        <is>
          <t>HC-075</t>
        </is>
      </c>
      <c r="D1028" s="104" t="inlineStr">
        <is>
          <t>Sud-Est</t>
        </is>
      </c>
      <c r="E1028" s="104" t="inlineStr">
        <is>
          <t>Sur place</t>
        </is>
      </c>
      <c r="F1028" s="104" t="n">
        <v>30</v>
      </c>
      <c r="G1028" s="159" t="n">
        <v>4264</v>
      </c>
      <c r="H1028" s="159" t="n">
        <v>10637</v>
      </c>
      <c r="I1028" s="160" t="n">
        <v>54974.38</v>
      </c>
      <c r="J1028" s="160" t="n">
        <v>1775.28</v>
      </c>
      <c r="K1028" s="160" t="n">
        <v>53199.1</v>
      </c>
      <c r="L1028" s="160" t="n">
        <v>15864.93</v>
      </c>
    </row>
    <row r="1029">
      <c r="A1029" s="176" t="n">
        <v>45597</v>
      </c>
      <c r="B1029" s="104" t="inlineStr">
        <is>
          <t>2024/25</t>
        </is>
      </c>
      <c r="C1029" s="104" t="inlineStr">
        <is>
          <t>HC-075</t>
        </is>
      </c>
      <c r="D1029" s="104" t="inlineStr">
        <is>
          <t>Sud-Est</t>
        </is>
      </c>
      <c r="E1029" s="104" t="inlineStr">
        <is>
          <t>À emporter</t>
        </is>
      </c>
      <c r="F1029" s="104" t="n">
        <v>30</v>
      </c>
      <c r="G1029" s="159" t="n">
        <v>3244</v>
      </c>
      <c r="H1029" s="159" t="n">
        <v>8268</v>
      </c>
      <c r="I1029" s="160" t="n">
        <v>38271.12</v>
      </c>
      <c r="J1029" s="160" t="n">
        <v>1296.93</v>
      </c>
      <c r="K1029" s="160" t="n">
        <v>36974.19</v>
      </c>
      <c r="L1029" s="160" t="n">
        <v>11055.7</v>
      </c>
    </row>
    <row r="1030">
      <c r="A1030" s="176" t="n">
        <v>45597</v>
      </c>
      <c r="B1030" s="104" t="inlineStr">
        <is>
          <t>2024/25</t>
        </is>
      </c>
      <c r="C1030" s="104" t="inlineStr">
        <is>
          <t>HC-076</t>
        </is>
      </c>
      <c r="D1030" s="104" t="inlineStr">
        <is>
          <t>Sud-Ouest</t>
        </is>
      </c>
      <c r="E1030" s="104" t="inlineStr">
        <is>
          <t>Drive</t>
        </is>
      </c>
      <c r="F1030" s="104" t="n">
        <v>30</v>
      </c>
      <c r="G1030" s="159" t="n">
        <v>1195</v>
      </c>
      <c r="H1030" s="159" t="n">
        <v>3057</v>
      </c>
      <c r="I1030" s="160" t="n">
        <v>16127.37</v>
      </c>
      <c r="J1030" s="160" t="n">
        <v>439.13</v>
      </c>
      <c r="K1030" s="160" t="n">
        <v>15688.24</v>
      </c>
      <c r="L1030" s="160" t="n">
        <v>4639.48</v>
      </c>
    </row>
    <row r="1031">
      <c r="A1031" s="176" t="n">
        <v>45597</v>
      </c>
      <c r="B1031" s="104" t="inlineStr">
        <is>
          <t>2024/25</t>
        </is>
      </c>
      <c r="C1031" s="104" t="inlineStr">
        <is>
          <t>HC-076</t>
        </is>
      </c>
      <c r="D1031" s="104" t="inlineStr">
        <is>
          <t>Sud-Ouest</t>
        </is>
      </c>
      <c r="E1031" s="104" t="inlineStr">
        <is>
          <t>Livraison</t>
        </is>
      </c>
      <c r="F1031" s="104" t="n">
        <v>30</v>
      </c>
      <c r="G1031" s="159" t="n">
        <v>857</v>
      </c>
      <c r="H1031" s="159" t="n">
        <v>2061</v>
      </c>
      <c r="I1031" s="160" t="n">
        <v>14250.98</v>
      </c>
      <c r="J1031" s="160" t="n">
        <v>867.88</v>
      </c>
      <c r="K1031" s="160" t="n">
        <v>13383.1</v>
      </c>
      <c r="L1031" s="160" t="n">
        <v>4177.01</v>
      </c>
    </row>
    <row r="1032">
      <c r="A1032" s="176" t="n">
        <v>45597</v>
      </c>
      <c r="B1032" s="104" t="inlineStr">
        <is>
          <t>2024/25</t>
        </is>
      </c>
      <c r="C1032" s="104" t="inlineStr">
        <is>
          <t>HC-076</t>
        </is>
      </c>
      <c r="D1032" s="104" t="inlineStr">
        <is>
          <t>Sud-Ouest</t>
        </is>
      </c>
      <c r="E1032" s="104" t="inlineStr">
        <is>
          <t>Sur place</t>
        </is>
      </c>
      <c r="F1032" s="104" t="n">
        <v>30</v>
      </c>
      <c r="G1032" s="159" t="n">
        <v>3143</v>
      </c>
      <c r="H1032" s="159" t="n">
        <v>8127</v>
      </c>
      <c r="I1032" s="160" t="n">
        <v>40746.08</v>
      </c>
      <c r="J1032" s="160" t="n">
        <v>1273.33</v>
      </c>
      <c r="K1032" s="160" t="n">
        <v>39472.75</v>
      </c>
      <c r="L1032" s="160" t="n">
        <v>11846.43</v>
      </c>
    </row>
    <row r="1033">
      <c r="A1033" s="176" t="n">
        <v>45597</v>
      </c>
      <c r="B1033" s="104" t="inlineStr">
        <is>
          <t>2024/25</t>
        </is>
      </c>
      <c r="C1033" s="104" t="inlineStr">
        <is>
          <t>HC-076</t>
        </is>
      </c>
      <c r="D1033" s="104" t="inlineStr">
        <is>
          <t>Sud-Ouest</t>
        </is>
      </c>
      <c r="E1033" s="104" t="inlineStr">
        <is>
          <t>À emporter</t>
        </is>
      </c>
      <c r="F1033" s="104" t="n">
        <v>30</v>
      </c>
      <c r="G1033" s="159" t="n">
        <v>2380</v>
      </c>
      <c r="H1033" s="159" t="n">
        <v>6046</v>
      </c>
      <c r="I1033" s="160" t="n">
        <v>28135.39</v>
      </c>
      <c r="J1033" s="160" t="n">
        <v>845.2</v>
      </c>
      <c r="K1033" s="160" t="n">
        <v>27290.19</v>
      </c>
      <c r="L1033" s="160" t="n">
        <v>8153.8</v>
      </c>
    </row>
    <row r="1034">
      <c r="A1034" s="176" t="n">
        <v>45597</v>
      </c>
      <c r="B1034" s="104" t="inlineStr">
        <is>
          <t>2024/25</t>
        </is>
      </c>
      <c r="C1034" s="104" t="inlineStr">
        <is>
          <t>HC-077</t>
        </is>
      </c>
      <c r="D1034" s="104" t="inlineStr">
        <is>
          <t>Île-de-France</t>
        </is>
      </c>
      <c r="E1034" s="104" t="inlineStr">
        <is>
          <t>Drive</t>
        </is>
      </c>
      <c r="F1034" s="104" t="n">
        <v>30</v>
      </c>
      <c r="G1034" s="159" t="n">
        <v>1308</v>
      </c>
      <c r="H1034" s="159" t="n">
        <v>3306</v>
      </c>
      <c r="I1034" s="160" t="n">
        <v>17711.68</v>
      </c>
      <c r="J1034" s="160" t="n">
        <v>586.45</v>
      </c>
      <c r="K1034" s="160" t="n">
        <v>17125.23</v>
      </c>
      <c r="L1034" s="160" t="n">
        <v>5126.31</v>
      </c>
    </row>
    <row r="1035">
      <c r="A1035" s="176" t="n">
        <v>45597</v>
      </c>
      <c r="B1035" s="104" t="inlineStr">
        <is>
          <t>2024/25</t>
        </is>
      </c>
      <c r="C1035" s="104" t="inlineStr">
        <is>
          <t>HC-077</t>
        </is>
      </c>
      <c r="D1035" s="104" t="inlineStr">
        <is>
          <t>Île-de-France</t>
        </is>
      </c>
      <c r="E1035" s="104" t="inlineStr">
        <is>
          <t>Livraison</t>
        </is>
      </c>
      <c r="F1035" s="104" t="n">
        <v>29</v>
      </c>
      <c r="G1035" s="159" t="n">
        <v>1277</v>
      </c>
      <c r="H1035" s="159" t="n">
        <v>3233</v>
      </c>
      <c r="I1035" s="160" t="n">
        <v>19560.25</v>
      </c>
      <c r="J1035" s="160" t="n">
        <v>1090.05</v>
      </c>
      <c r="K1035" s="160" t="n">
        <v>18470.2</v>
      </c>
      <c r="L1035" s="160" t="n">
        <v>5721.88</v>
      </c>
    </row>
    <row r="1036">
      <c r="A1036" s="176" t="n">
        <v>45597</v>
      </c>
      <c r="B1036" s="104" t="inlineStr">
        <is>
          <t>2024/25</t>
        </is>
      </c>
      <c r="C1036" s="104" t="inlineStr">
        <is>
          <t>HC-077</t>
        </is>
      </c>
      <c r="D1036" s="104" t="inlineStr">
        <is>
          <t>Île-de-France</t>
        </is>
      </c>
      <c r="E1036" s="104" t="inlineStr">
        <is>
          <t>Sur place</t>
        </is>
      </c>
      <c r="F1036" s="104" t="n">
        <v>28</v>
      </c>
      <c r="G1036" s="159" t="n">
        <v>3064</v>
      </c>
      <c r="H1036" s="159" t="n">
        <v>7909</v>
      </c>
      <c r="I1036" s="160" t="n">
        <v>39566.6</v>
      </c>
      <c r="J1036" s="160" t="n">
        <v>1360.65</v>
      </c>
      <c r="K1036" s="160" t="n">
        <v>38205.95</v>
      </c>
      <c r="L1036" s="160" t="n">
        <v>11414.59</v>
      </c>
    </row>
    <row r="1037">
      <c r="A1037" s="176" t="n">
        <v>45597</v>
      </c>
      <c r="B1037" s="104" t="inlineStr">
        <is>
          <t>2024/25</t>
        </is>
      </c>
      <c r="C1037" s="104" t="inlineStr">
        <is>
          <t>HC-077</t>
        </is>
      </c>
      <c r="D1037" s="104" t="inlineStr">
        <is>
          <t>Île-de-France</t>
        </is>
      </c>
      <c r="E1037" s="104" t="inlineStr">
        <is>
          <t>À emporter</t>
        </is>
      </c>
      <c r="F1037" s="104" t="n">
        <v>28</v>
      </c>
      <c r="G1037" s="159" t="n">
        <v>2365</v>
      </c>
      <c r="H1037" s="159" t="n">
        <v>6060</v>
      </c>
      <c r="I1037" s="160" t="n">
        <v>28325.66</v>
      </c>
      <c r="J1037" s="160" t="n">
        <v>857.5</v>
      </c>
      <c r="K1037" s="160" t="n">
        <v>27468.16</v>
      </c>
      <c r="L1037" s="160" t="n">
        <v>8215.77</v>
      </c>
    </row>
    <row r="1038">
      <c r="A1038" s="176" t="n">
        <v>45597</v>
      </c>
      <c r="B1038" s="104" t="inlineStr">
        <is>
          <t>2024/25</t>
        </is>
      </c>
      <c r="C1038" s="104" t="inlineStr">
        <is>
          <t>HC-079</t>
        </is>
      </c>
      <c r="D1038" s="104" t="inlineStr">
        <is>
          <t>Sud-Est</t>
        </is>
      </c>
      <c r="E1038" s="104" t="inlineStr">
        <is>
          <t>Drive</t>
        </is>
      </c>
      <c r="F1038" s="104" t="n">
        <v>28</v>
      </c>
      <c r="G1038" s="159" t="n">
        <v>1233</v>
      </c>
      <c r="H1038" s="159" t="n">
        <v>3179</v>
      </c>
      <c r="I1038" s="160" t="n">
        <v>16764.61</v>
      </c>
      <c r="J1038" s="160" t="n">
        <v>500.05</v>
      </c>
      <c r="K1038" s="160" t="n">
        <v>16264.56</v>
      </c>
      <c r="L1038" s="160" t="n">
        <v>4825.67</v>
      </c>
    </row>
    <row r="1039">
      <c r="A1039" s="176" t="n">
        <v>45597</v>
      </c>
      <c r="B1039" s="104" t="inlineStr">
        <is>
          <t>2024/25</t>
        </is>
      </c>
      <c r="C1039" s="104" t="inlineStr">
        <is>
          <t>HC-079</t>
        </is>
      </c>
      <c r="D1039" s="104" t="inlineStr">
        <is>
          <t>Sud-Est</t>
        </is>
      </c>
      <c r="E1039" s="104" t="inlineStr">
        <is>
          <t>Livraison</t>
        </is>
      </c>
      <c r="F1039" s="104" t="n">
        <v>30</v>
      </c>
      <c r="G1039" s="159" t="n">
        <v>1106</v>
      </c>
      <c r="H1039" s="159" t="n">
        <v>2898</v>
      </c>
      <c r="I1039" s="160" t="n">
        <v>17715.63</v>
      </c>
      <c r="J1039" s="160" t="n">
        <v>958.76</v>
      </c>
      <c r="K1039" s="160" t="n">
        <v>16756.87</v>
      </c>
      <c r="L1039" s="160" t="n">
        <v>5149.83</v>
      </c>
    </row>
    <row r="1040">
      <c r="A1040" s="176" t="n">
        <v>45597</v>
      </c>
      <c r="B1040" s="104" t="inlineStr">
        <is>
          <t>2024/25</t>
        </is>
      </c>
      <c r="C1040" s="104" t="inlineStr">
        <is>
          <t>HC-079</t>
        </is>
      </c>
      <c r="D1040" s="104" t="inlineStr">
        <is>
          <t>Sud-Est</t>
        </is>
      </c>
      <c r="E1040" s="104" t="inlineStr">
        <is>
          <t>Sur place</t>
        </is>
      </c>
      <c r="F1040" s="104" t="n">
        <v>29</v>
      </c>
      <c r="G1040" s="159" t="n">
        <v>3441</v>
      </c>
      <c r="H1040" s="159" t="n">
        <v>8636</v>
      </c>
      <c r="I1040" s="160" t="n">
        <v>44610.79</v>
      </c>
      <c r="J1040" s="160" t="n">
        <v>1280.87</v>
      </c>
      <c r="K1040" s="160" t="n">
        <v>43329.92</v>
      </c>
      <c r="L1040" s="160" t="n">
        <v>12912.95</v>
      </c>
    </row>
    <row r="1041">
      <c r="A1041" s="176" t="n">
        <v>45597</v>
      </c>
      <c r="B1041" s="104" t="inlineStr">
        <is>
          <t>2024/25</t>
        </is>
      </c>
      <c r="C1041" s="104" t="inlineStr">
        <is>
          <t>HC-079</t>
        </is>
      </c>
      <c r="D1041" s="104" t="inlineStr">
        <is>
          <t>Sud-Est</t>
        </is>
      </c>
      <c r="E1041" s="104" t="inlineStr">
        <is>
          <t>À emporter</t>
        </is>
      </c>
      <c r="F1041" s="104" t="n">
        <v>30</v>
      </c>
      <c r="G1041" s="159" t="n">
        <v>2529</v>
      </c>
      <c r="H1041" s="159" t="n">
        <v>6450</v>
      </c>
      <c r="I1041" s="160" t="n">
        <v>29994.55</v>
      </c>
      <c r="J1041" s="160" t="n">
        <v>840.79</v>
      </c>
      <c r="K1041" s="160" t="n">
        <v>29153.76</v>
      </c>
      <c r="L1041" s="160" t="n">
        <v>8665.299999999999</v>
      </c>
    </row>
    <row r="1042">
      <c r="A1042" s="176" t="n">
        <v>45597</v>
      </c>
      <c r="B1042" s="104" t="inlineStr">
        <is>
          <t>2024/25</t>
        </is>
      </c>
      <c r="C1042" s="104" t="inlineStr">
        <is>
          <t>HC-080</t>
        </is>
      </c>
      <c r="D1042" s="104" t="inlineStr">
        <is>
          <t>Sud-Ouest</t>
        </is>
      </c>
      <c r="E1042" s="104" t="inlineStr">
        <is>
          <t>Livraison</t>
        </is>
      </c>
      <c r="F1042" s="104" t="n">
        <v>30</v>
      </c>
      <c r="G1042" s="159" t="n">
        <v>773</v>
      </c>
      <c r="H1042" s="159" t="n">
        <v>2021</v>
      </c>
      <c r="I1042" s="160" t="n">
        <v>12760.05</v>
      </c>
      <c r="J1042" s="160" t="n">
        <v>733.36</v>
      </c>
      <c r="K1042" s="160" t="n">
        <v>12026.69</v>
      </c>
      <c r="L1042" s="160" t="n">
        <v>3706.23</v>
      </c>
    </row>
    <row r="1043">
      <c r="A1043" s="176" t="n">
        <v>45597</v>
      </c>
      <c r="B1043" s="104" t="inlineStr">
        <is>
          <t>2024/25</t>
        </is>
      </c>
      <c r="C1043" s="104" t="inlineStr">
        <is>
          <t>HC-080</t>
        </is>
      </c>
      <c r="D1043" s="104" t="inlineStr">
        <is>
          <t>Sud-Ouest</t>
        </is>
      </c>
      <c r="E1043" s="104" t="inlineStr">
        <is>
          <t>Sur place</t>
        </is>
      </c>
      <c r="F1043" s="104" t="n">
        <v>30</v>
      </c>
      <c r="G1043" s="159" t="n">
        <v>2838</v>
      </c>
      <c r="H1043" s="159" t="n">
        <v>7426</v>
      </c>
      <c r="I1043" s="160" t="n">
        <v>36845.03</v>
      </c>
      <c r="J1043" s="160" t="n">
        <v>1069.11</v>
      </c>
      <c r="K1043" s="160" t="n">
        <v>35775.92</v>
      </c>
      <c r="L1043" s="160" t="n">
        <v>10584.62</v>
      </c>
    </row>
    <row r="1044">
      <c r="A1044" s="176" t="n">
        <v>45597</v>
      </c>
      <c r="B1044" s="104" t="inlineStr">
        <is>
          <t>2024/25</t>
        </is>
      </c>
      <c r="C1044" s="104" t="inlineStr">
        <is>
          <t>HC-080</t>
        </is>
      </c>
      <c r="D1044" s="104" t="inlineStr">
        <is>
          <t>Sud-Ouest</t>
        </is>
      </c>
      <c r="E1044" s="104" t="inlineStr">
        <is>
          <t>À emporter</t>
        </is>
      </c>
      <c r="F1044" s="104" t="n">
        <v>30</v>
      </c>
      <c r="G1044" s="159" t="n">
        <v>2173</v>
      </c>
      <c r="H1044" s="159" t="n">
        <v>5630</v>
      </c>
      <c r="I1044" s="160" t="n">
        <v>25546.78</v>
      </c>
      <c r="J1044" s="160" t="n">
        <v>757.88</v>
      </c>
      <c r="K1044" s="160" t="n">
        <v>24788.9</v>
      </c>
      <c r="L1044" s="160" t="n">
        <v>7421.11</v>
      </c>
    </row>
    <row r="1045">
      <c r="A1045" s="176" t="n">
        <v>45597</v>
      </c>
      <c r="B1045" s="104" t="inlineStr">
        <is>
          <t>2024/25</t>
        </is>
      </c>
      <c r="C1045" s="104" t="inlineStr">
        <is>
          <t>HC-081</t>
        </is>
      </c>
      <c r="D1045" s="104" t="inlineStr">
        <is>
          <t>Île-de-France</t>
        </is>
      </c>
      <c r="E1045" s="104" t="inlineStr">
        <is>
          <t>Livraison</t>
        </is>
      </c>
      <c r="F1045" s="104" t="n">
        <v>30</v>
      </c>
      <c r="G1045" s="159" t="n">
        <v>1527</v>
      </c>
      <c r="H1045" s="159" t="n">
        <v>3919</v>
      </c>
      <c r="I1045" s="160" t="n">
        <v>24082.14</v>
      </c>
      <c r="J1045" s="160" t="n">
        <v>1333.55</v>
      </c>
      <c r="K1045" s="160" t="n">
        <v>22748.59</v>
      </c>
      <c r="L1045" s="160" t="n">
        <v>7246.52</v>
      </c>
    </row>
    <row r="1046">
      <c r="A1046" s="176" t="n">
        <v>45597</v>
      </c>
      <c r="B1046" s="104" t="inlineStr">
        <is>
          <t>2024/25</t>
        </is>
      </c>
      <c r="C1046" s="104" t="inlineStr">
        <is>
          <t>HC-081</t>
        </is>
      </c>
      <c r="D1046" s="104" t="inlineStr">
        <is>
          <t>Île-de-France</t>
        </is>
      </c>
      <c r="E1046" s="104" t="inlineStr">
        <is>
          <t>Sur place</t>
        </is>
      </c>
      <c r="F1046" s="104" t="n">
        <v>28</v>
      </c>
      <c r="G1046" s="159" t="n">
        <v>4234</v>
      </c>
      <c r="H1046" s="159" t="n">
        <v>10845</v>
      </c>
      <c r="I1046" s="160" t="n">
        <v>54892.34</v>
      </c>
      <c r="J1046" s="160" t="n">
        <v>1501.05</v>
      </c>
      <c r="K1046" s="160" t="n">
        <v>53391.29</v>
      </c>
      <c r="L1046" s="160" t="n">
        <v>16266.53</v>
      </c>
    </row>
    <row r="1047">
      <c r="A1047" s="176" t="n">
        <v>45597</v>
      </c>
      <c r="B1047" s="104" t="inlineStr">
        <is>
          <t>2024/25</t>
        </is>
      </c>
      <c r="C1047" s="104" t="inlineStr">
        <is>
          <t>HC-081</t>
        </is>
      </c>
      <c r="D1047" s="104" t="inlineStr">
        <is>
          <t>Île-de-France</t>
        </is>
      </c>
      <c r="E1047" s="104" t="inlineStr">
        <is>
          <t>À emporter</t>
        </is>
      </c>
      <c r="F1047" s="104" t="n">
        <v>30</v>
      </c>
      <c r="G1047" s="159" t="n">
        <v>3344</v>
      </c>
      <c r="H1047" s="159" t="n">
        <v>8268</v>
      </c>
      <c r="I1047" s="160" t="n">
        <v>39142.67</v>
      </c>
      <c r="J1047" s="160" t="n">
        <v>1172.49</v>
      </c>
      <c r="K1047" s="160" t="n">
        <v>37970.18</v>
      </c>
      <c r="L1047" s="160" t="n">
        <v>11637.56</v>
      </c>
    </row>
    <row r="1048">
      <c r="A1048" s="176" t="n">
        <v>45597</v>
      </c>
      <c r="B1048" s="104" t="inlineStr">
        <is>
          <t>2024/25</t>
        </is>
      </c>
      <c r="C1048" s="104" t="inlineStr">
        <is>
          <t>HC-082</t>
        </is>
      </c>
      <c r="D1048" s="104" t="inlineStr">
        <is>
          <t>Nord-Ouest</t>
        </is>
      </c>
      <c r="E1048" s="104" t="inlineStr">
        <is>
          <t>Livraison</t>
        </is>
      </c>
      <c r="F1048" s="104" t="n">
        <v>30</v>
      </c>
      <c r="G1048" s="159" t="n">
        <v>931</v>
      </c>
      <c r="H1048" s="159" t="n">
        <v>2295</v>
      </c>
      <c r="I1048" s="160" t="n">
        <v>15133.53</v>
      </c>
      <c r="J1048" s="160" t="n">
        <v>881.96</v>
      </c>
      <c r="K1048" s="160" t="n">
        <v>14251.57</v>
      </c>
      <c r="L1048" s="160" t="n">
        <v>4412.73</v>
      </c>
    </row>
    <row r="1049">
      <c r="A1049" s="176" t="n">
        <v>45597</v>
      </c>
      <c r="B1049" s="104" t="inlineStr">
        <is>
          <t>2024/25</t>
        </is>
      </c>
      <c r="C1049" s="104" t="inlineStr">
        <is>
          <t>HC-082</t>
        </is>
      </c>
      <c r="D1049" s="104" t="inlineStr">
        <is>
          <t>Nord-Ouest</t>
        </is>
      </c>
      <c r="E1049" s="104" t="inlineStr">
        <is>
          <t>Sur place</t>
        </is>
      </c>
      <c r="F1049" s="104" t="n">
        <v>30</v>
      </c>
      <c r="G1049" s="159" t="n">
        <v>3478</v>
      </c>
      <c r="H1049" s="159" t="n">
        <v>8858</v>
      </c>
      <c r="I1049" s="160" t="n">
        <v>44795.01</v>
      </c>
      <c r="J1049" s="160" t="n">
        <v>1262.45</v>
      </c>
      <c r="K1049" s="160" t="n">
        <v>43532.56</v>
      </c>
      <c r="L1049" s="160" t="n">
        <v>13108.34</v>
      </c>
    </row>
    <row r="1050">
      <c r="A1050" s="176" t="n">
        <v>45597</v>
      </c>
      <c r="B1050" s="104" t="inlineStr">
        <is>
          <t>2024/25</t>
        </is>
      </c>
      <c r="C1050" s="104" t="inlineStr">
        <is>
          <t>HC-082</t>
        </is>
      </c>
      <c r="D1050" s="104" t="inlineStr">
        <is>
          <t>Nord-Ouest</t>
        </is>
      </c>
      <c r="E1050" s="104" t="inlineStr">
        <is>
          <t>À emporter</t>
        </is>
      </c>
      <c r="F1050" s="104" t="n">
        <v>30</v>
      </c>
      <c r="G1050" s="159" t="n">
        <v>2544</v>
      </c>
      <c r="H1050" s="159" t="n">
        <v>6455</v>
      </c>
      <c r="I1050" s="160" t="n">
        <v>30470.69</v>
      </c>
      <c r="J1050" s="160" t="n">
        <v>950.3099999999999</v>
      </c>
      <c r="K1050" s="160" t="n">
        <v>29520.38</v>
      </c>
      <c r="L1050" s="160" t="n">
        <v>8849.610000000001</v>
      </c>
    </row>
    <row r="1051">
      <c r="A1051" s="176" t="n">
        <v>45597</v>
      </c>
      <c r="B1051" s="104" t="inlineStr">
        <is>
          <t>2024/25</t>
        </is>
      </c>
      <c r="C1051" s="104" t="inlineStr">
        <is>
          <t>HC-083</t>
        </is>
      </c>
      <c r="D1051" s="104" t="inlineStr">
        <is>
          <t>Sud-Est</t>
        </is>
      </c>
      <c r="E1051" s="104" t="inlineStr">
        <is>
          <t>Livraison</t>
        </is>
      </c>
      <c r="F1051" s="104" t="n">
        <v>30</v>
      </c>
      <c r="G1051" s="159" t="n">
        <v>924</v>
      </c>
      <c r="H1051" s="159" t="n">
        <v>2319</v>
      </c>
      <c r="I1051" s="160" t="n">
        <v>15257.77</v>
      </c>
      <c r="J1051" s="160" t="n">
        <v>877.25</v>
      </c>
      <c r="K1051" s="160" t="n">
        <v>14380.52</v>
      </c>
      <c r="L1051" s="160" t="n">
        <v>4463.02</v>
      </c>
    </row>
    <row r="1052">
      <c r="A1052" s="176" t="n">
        <v>45597</v>
      </c>
      <c r="B1052" s="104" t="inlineStr">
        <is>
          <t>2024/25</t>
        </is>
      </c>
      <c r="C1052" s="104" t="inlineStr">
        <is>
          <t>HC-083</t>
        </is>
      </c>
      <c r="D1052" s="104" t="inlineStr">
        <is>
          <t>Sud-Est</t>
        </is>
      </c>
      <c r="E1052" s="104" t="inlineStr">
        <is>
          <t>Sur place</t>
        </is>
      </c>
      <c r="F1052" s="104" t="n">
        <v>30</v>
      </c>
      <c r="G1052" s="159" t="n">
        <v>3201</v>
      </c>
      <c r="H1052" s="159" t="n">
        <v>8101</v>
      </c>
      <c r="I1052" s="160" t="n">
        <v>41388.03</v>
      </c>
      <c r="J1052" s="160" t="n">
        <v>1213.57</v>
      </c>
      <c r="K1052" s="160" t="n">
        <v>40174.46</v>
      </c>
      <c r="L1052" s="160" t="n">
        <v>12095.42</v>
      </c>
    </row>
    <row r="1053">
      <c r="A1053" s="176" t="n">
        <v>45597</v>
      </c>
      <c r="B1053" s="104" t="inlineStr">
        <is>
          <t>2024/25</t>
        </is>
      </c>
      <c r="C1053" s="104" t="inlineStr">
        <is>
          <t>HC-083</t>
        </is>
      </c>
      <c r="D1053" s="104" t="inlineStr">
        <is>
          <t>Sud-Est</t>
        </is>
      </c>
      <c r="E1053" s="104" t="inlineStr">
        <is>
          <t>À emporter</t>
        </is>
      </c>
      <c r="F1053" s="104" t="n">
        <v>30</v>
      </c>
      <c r="G1053" s="159" t="n">
        <v>2473</v>
      </c>
      <c r="H1053" s="159" t="n">
        <v>6277</v>
      </c>
      <c r="I1053" s="160" t="n">
        <v>29314.7</v>
      </c>
      <c r="J1053" s="160" t="n">
        <v>952.66</v>
      </c>
      <c r="K1053" s="160" t="n">
        <v>28362.04</v>
      </c>
      <c r="L1053" s="160" t="n">
        <v>8428.709999999999</v>
      </c>
    </row>
    <row r="1054">
      <c r="A1054" s="176" t="n">
        <v>45597</v>
      </c>
      <c r="B1054" s="104" t="inlineStr">
        <is>
          <t>2024/25</t>
        </is>
      </c>
      <c r="C1054" s="104" t="inlineStr">
        <is>
          <t>HC-084</t>
        </is>
      </c>
      <c r="D1054" s="104" t="inlineStr">
        <is>
          <t>Sud-Ouest</t>
        </is>
      </c>
      <c r="E1054" s="104" t="inlineStr">
        <is>
          <t>Drive</t>
        </is>
      </c>
      <c r="F1054" s="104" t="n">
        <v>28</v>
      </c>
      <c r="G1054" s="159" t="n">
        <v>902</v>
      </c>
      <c r="H1054" s="159" t="n">
        <v>2261</v>
      </c>
      <c r="I1054" s="160" t="n">
        <v>12190.11</v>
      </c>
      <c r="J1054" s="160" t="n">
        <v>341.48</v>
      </c>
      <c r="K1054" s="160" t="n">
        <v>11848.63</v>
      </c>
      <c r="L1054" s="160" t="n">
        <v>3534.48</v>
      </c>
    </row>
    <row r="1055">
      <c r="A1055" s="176" t="n">
        <v>45597</v>
      </c>
      <c r="B1055" s="104" t="inlineStr">
        <is>
          <t>2024/25</t>
        </is>
      </c>
      <c r="C1055" s="104" t="inlineStr">
        <is>
          <t>HC-084</t>
        </is>
      </c>
      <c r="D1055" s="104" t="inlineStr">
        <is>
          <t>Sud-Ouest</t>
        </is>
      </c>
      <c r="E1055" s="104" t="inlineStr">
        <is>
          <t>Livraison</t>
        </is>
      </c>
      <c r="F1055" s="104" t="n">
        <v>30</v>
      </c>
      <c r="G1055" s="159" t="n">
        <v>840</v>
      </c>
      <c r="H1055" s="159" t="n">
        <v>2151</v>
      </c>
      <c r="I1055" s="160" t="n">
        <v>13479.47</v>
      </c>
      <c r="J1055" s="160" t="n">
        <v>786.77</v>
      </c>
      <c r="K1055" s="160" t="n">
        <v>12692.7</v>
      </c>
      <c r="L1055" s="160" t="n">
        <v>3916.73</v>
      </c>
    </row>
    <row r="1056">
      <c r="A1056" s="176" t="n">
        <v>45597</v>
      </c>
      <c r="B1056" s="104" t="inlineStr">
        <is>
          <t>2024/25</t>
        </is>
      </c>
      <c r="C1056" s="104" t="inlineStr">
        <is>
          <t>HC-084</t>
        </is>
      </c>
      <c r="D1056" s="104" t="inlineStr">
        <is>
          <t>Sud-Ouest</t>
        </is>
      </c>
      <c r="E1056" s="104" t="inlineStr">
        <is>
          <t>Sur place</t>
        </is>
      </c>
      <c r="F1056" s="104" t="n">
        <v>29</v>
      </c>
      <c r="G1056" s="159" t="n">
        <v>2486</v>
      </c>
      <c r="H1056" s="159" t="n">
        <v>6236</v>
      </c>
      <c r="I1056" s="160" t="n">
        <v>31783.82</v>
      </c>
      <c r="J1056" s="160" t="n">
        <v>1064.99</v>
      </c>
      <c r="K1056" s="160" t="n">
        <v>30718.83</v>
      </c>
      <c r="L1056" s="160" t="n">
        <v>9109.629999999999</v>
      </c>
    </row>
    <row r="1057">
      <c r="A1057" s="176" t="n">
        <v>45597</v>
      </c>
      <c r="B1057" s="104" t="inlineStr">
        <is>
          <t>2024/25</t>
        </is>
      </c>
      <c r="C1057" s="104" t="inlineStr">
        <is>
          <t>HC-084</t>
        </is>
      </c>
      <c r="D1057" s="104" t="inlineStr">
        <is>
          <t>Sud-Ouest</t>
        </is>
      </c>
      <c r="E1057" s="104" t="inlineStr">
        <is>
          <t>À emporter</t>
        </is>
      </c>
      <c r="F1057" s="104" t="n">
        <v>30</v>
      </c>
      <c r="G1057" s="159" t="n">
        <v>1861</v>
      </c>
      <c r="H1057" s="159" t="n">
        <v>4621</v>
      </c>
      <c r="I1057" s="160" t="n">
        <v>22105.25</v>
      </c>
      <c r="J1057" s="160" t="n">
        <v>607.3099999999999</v>
      </c>
      <c r="K1057" s="160" t="n">
        <v>21497.94</v>
      </c>
      <c r="L1057" s="160" t="n">
        <v>6431.2</v>
      </c>
    </row>
    <row r="1058">
      <c r="A1058" s="176" t="n">
        <v>45597</v>
      </c>
      <c r="B1058" s="104" t="inlineStr">
        <is>
          <t>2024/25</t>
        </is>
      </c>
      <c r="C1058" s="104" t="inlineStr">
        <is>
          <t>HC-085</t>
        </is>
      </c>
      <c r="D1058" s="104" t="inlineStr">
        <is>
          <t>Île-de-France</t>
        </is>
      </c>
      <c r="E1058" s="104" t="inlineStr">
        <is>
          <t>Livraison</t>
        </is>
      </c>
      <c r="F1058" s="104" t="n">
        <v>29</v>
      </c>
      <c r="G1058" s="159" t="n">
        <v>1265</v>
      </c>
      <c r="H1058" s="159" t="n">
        <v>3276</v>
      </c>
      <c r="I1058" s="160" t="n">
        <v>20428.55</v>
      </c>
      <c r="J1058" s="160" t="n">
        <v>1142.18</v>
      </c>
      <c r="K1058" s="160" t="n">
        <v>19286.37</v>
      </c>
      <c r="L1058" s="160" t="n">
        <v>5969.91</v>
      </c>
    </row>
    <row r="1059">
      <c r="A1059" s="176" t="n">
        <v>45597</v>
      </c>
      <c r="B1059" s="104" t="inlineStr">
        <is>
          <t>2024/25</t>
        </is>
      </c>
      <c r="C1059" s="104" t="inlineStr">
        <is>
          <t>HC-085</t>
        </is>
      </c>
      <c r="D1059" s="104" t="inlineStr">
        <is>
          <t>Île-de-France</t>
        </is>
      </c>
      <c r="E1059" s="104" t="inlineStr">
        <is>
          <t>Sur place</t>
        </is>
      </c>
      <c r="F1059" s="104" t="n">
        <v>29</v>
      </c>
      <c r="G1059" s="159" t="n">
        <v>4382</v>
      </c>
      <c r="H1059" s="159" t="n">
        <v>11342</v>
      </c>
      <c r="I1059" s="160" t="n">
        <v>56673.06</v>
      </c>
      <c r="J1059" s="160" t="n">
        <v>1726.92</v>
      </c>
      <c r="K1059" s="160" t="n">
        <v>54946.14</v>
      </c>
      <c r="L1059" s="160" t="n">
        <v>16399.04</v>
      </c>
    </row>
    <row r="1060">
      <c r="A1060" s="176" t="n">
        <v>45597</v>
      </c>
      <c r="B1060" s="104" t="inlineStr">
        <is>
          <t>2024/25</t>
        </is>
      </c>
      <c r="C1060" s="104" t="inlineStr">
        <is>
          <t>HC-085</t>
        </is>
      </c>
      <c r="D1060" s="104" t="inlineStr">
        <is>
          <t>Île-de-France</t>
        </is>
      </c>
      <c r="E1060" s="104" t="inlineStr">
        <is>
          <t>À emporter</t>
        </is>
      </c>
      <c r="F1060" s="104" t="n">
        <v>30</v>
      </c>
      <c r="G1060" s="159" t="n">
        <v>3160</v>
      </c>
      <c r="H1060" s="159" t="n">
        <v>7867</v>
      </c>
      <c r="I1060" s="160" t="n">
        <v>37698.44</v>
      </c>
      <c r="J1060" s="160" t="n">
        <v>1298.09</v>
      </c>
      <c r="K1060" s="160" t="n">
        <v>36400.35</v>
      </c>
      <c r="L1060" s="160" t="n">
        <v>10821.81</v>
      </c>
    </row>
    <row r="1061">
      <c r="A1061" s="176" t="n">
        <v>45597</v>
      </c>
      <c r="B1061" s="104" t="inlineStr">
        <is>
          <t>2024/25</t>
        </is>
      </c>
      <c r="C1061" s="104" t="inlineStr">
        <is>
          <t>HC-086</t>
        </is>
      </c>
      <c r="D1061" s="104" t="inlineStr">
        <is>
          <t>Nord-Ouest</t>
        </is>
      </c>
      <c r="E1061" s="104" t="inlineStr">
        <is>
          <t>Livraison</t>
        </is>
      </c>
      <c r="F1061" s="104" t="n">
        <v>30</v>
      </c>
      <c r="G1061" s="159" t="n">
        <v>1035</v>
      </c>
      <c r="H1061" s="159" t="n">
        <v>2631</v>
      </c>
      <c r="I1061" s="160" t="n">
        <v>16900.65</v>
      </c>
      <c r="J1061" s="160" t="n">
        <v>985.1</v>
      </c>
      <c r="K1061" s="160" t="n">
        <v>15915.55</v>
      </c>
      <c r="L1061" s="160" t="n">
        <v>4943.13</v>
      </c>
    </row>
    <row r="1062">
      <c r="A1062" s="176" t="n">
        <v>45597</v>
      </c>
      <c r="B1062" s="104" t="inlineStr">
        <is>
          <t>2024/25</t>
        </is>
      </c>
      <c r="C1062" s="104" t="inlineStr">
        <is>
          <t>HC-086</t>
        </is>
      </c>
      <c r="D1062" s="104" t="inlineStr">
        <is>
          <t>Nord-Ouest</t>
        </is>
      </c>
      <c r="E1062" s="104" t="inlineStr">
        <is>
          <t>Sur place</t>
        </is>
      </c>
      <c r="F1062" s="104" t="n">
        <v>29</v>
      </c>
      <c r="G1062" s="159" t="n">
        <v>3217</v>
      </c>
      <c r="H1062" s="159" t="n">
        <v>8099</v>
      </c>
      <c r="I1062" s="160" t="n">
        <v>41634.17</v>
      </c>
      <c r="J1062" s="160" t="n">
        <v>1188.13</v>
      </c>
      <c r="K1062" s="160" t="n">
        <v>40446.04</v>
      </c>
      <c r="L1062" s="160" t="n">
        <v>12021.7</v>
      </c>
    </row>
    <row r="1063">
      <c r="A1063" s="176" t="n">
        <v>45597</v>
      </c>
      <c r="B1063" s="104" t="inlineStr">
        <is>
          <t>2024/25</t>
        </is>
      </c>
      <c r="C1063" s="104" t="inlineStr">
        <is>
          <t>HC-086</t>
        </is>
      </c>
      <c r="D1063" s="104" t="inlineStr">
        <is>
          <t>Nord-Ouest</t>
        </is>
      </c>
      <c r="E1063" s="104" t="inlineStr">
        <is>
          <t>À emporter</t>
        </is>
      </c>
      <c r="F1063" s="104" t="n">
        <v>30</v>
      </c>
      <c r="G1063" s="159" t="n">
        <v>2560</v>
      </c>
      <c r="H1063" s="159" t="n">
        <v>6494</v>
      </c>
      <c r="I1063" s="160" t="n">
        <v>30325.8</v>
      </c>
      <c r="J1063" s="160" t="n">
        <v>909.3099999999999</v>
      </c>
      <c r="K1063" s="160" t="n">
        <v>29416.49</v>
      </c>
      <c r="L1063" s="160" t="n">
        <v>8730.389999999999</v>
      </c>
    </row>
    <row r="1064">
      <c r="A1064" s="176" t="n">
        <v>45597</v>
      </c>
      <c r="B1064" s="104" t="inlineStr">
        <is>
          <t>2024/25</t>
        </is>
      </c>
      <c r="C1064" s="104" t="inlineStr">
        <is>
          <t>HC-087</t>
        </is>
      </c>
      <c r="D1064" s="104" t="inlineStr">
        <is>
          <t>Sud-Est</t>
        </is>
      </c>
      <c r="E1064" s="104" t="inlineStr">
        <is>
          <t>Drive</t>
        </is>
      </c>
      <c r="F1064" s="104" t="n">
        <v>30</v>
      </c>
      <c r="G1064" s="159" t="n">
        <v>910</v>
      </c>
      <c r="H1064" s="159" t="n">
        <v>2292</v>
      </c>
      <c r="I1064" s="160" t="n">
        <v>12440.44</v>
      </c>
      <c r="J1064" s="160" t="n">
        <v>355.58</v>
      </c>
      <c r="K1064" s="160" t="n">
        <v>12084.86</v>
      </c>
      <c r="L1064" s="160" t="n">
        <v>3574.59</v>
      </c>
    </row>
    <row r="1065">
      <c r="A1065" s="176" t="n">
        <v>45597</v>
      </c>
      <c r="B1065" s="104" t="inlineStr">
        <is>
          <t>2024/25</t>
        </is>
      </c>
      <c r="C1065" s="104" t="inlineStr">
        <is>
          <t>HC-087</t>
        </is>
      </c>
      <c r="D1065" s="104" t="inlineStr">
        <is>
          <t>Sud-Est</t>
        </is>
      </c>
      <c r="E1065" s="104" t="inlineStr">
        <is>
          <t>Livraison</t>
        </is>
      </c>
      <c r="F1065" s="104" t="n">
        <v>30</v>
      </c>
      <c r="G1065" s="159" t="n">
        <v>719</v>
      </c>
      <c r="H1065" s="159" t="n">
        <v>1853</v>
      </c>
      <c r="I1065" s="160" t="n">
        <v>11636.69</v>
      </c>
      <c r="J1065" s="160" t="n">
        <v>673.91</v>
      </c>
      <c r="K1065" s="160" t="n">
        <v>10962.78</v>
      </c>
      <c r="L1065" s="160" t="n">
        <v>3385.56</v>
      </c>
    </row>
    <row r="1066">
      <c r="A1066" s="176" t="n">
        <v>45597</v>
      </c>
      <c r="B1066" s="104" t="inlineStr">
        <is>
          <t>2024/25</t>
        </is>
      </c>
      <c r="C1066" s="104" t="inlineStr">
        <is>
          <t>HC-087</t>
        </is>
      </c>
      <c r="D1066" s="104" t="inlineStr">
        <is>
          <t>Sud-Est</t>
        </is>
      </c>
      <c r="E1066" s="104" t="inlineStr">
        <is>
          <t>Sur place</t>
        </is>
      </c>
      <c r="F1066" s="104" t="n">
        <v>30</v>
      </c>
      <c r="G1066" s="159" t="n">
        <v>2389</v>
      </c>
      <c r="H1066" s="159" t="n">
        <v>6151</v>
      </c>
      <c r="I1066" s="160" t="n">
        <v>31165.75</v>
      </c>
      <c r="J1066" s="160" t="n">
        <v>986.88</v>
      </c>
      <c r="K1066" s="160" t="n">
        <v>30178.87</v>
      </c>
      <c r="L1066" s="160" t="n">
        <v>9014.74</v>
      </c>
    </row>
    <row r="1067">
      <c r="A1067" s="176" t="n">
        <v>45597</v>
      </c>
      <c r="B1067" s="104" t="inlineStr">
        <is>
          <t>2024/25</t>
        </is>
      </c>
      <c r="C1067" s="104" t="inlineStr">
        <is>
          <t>HC-087</t>
        </is>
      </c>
      <c r="D1067" s="104" t="inlineStr">
        <is>
          <t>Sud-Est</t>
        </is>
      </c>
      <c r="E1067" s="104" t="inlineStr">
        <is>
          <t>À emporter</t>
        </is>
      </c>
      <c r="F1067" s="104" t="n">
        <v>29</v>
      </c>
      <c r="G1067" s="159" t="n">
        <v>1792</v>
      </c>
      <c r="H1067" s="159" t="n">
        <v>4740</v>
      </c>
      <c r="I1067" s="160" t="n">
        <v>21444.8</v>
      </c>
      <c r="J1067" s="160" t="n">
        <v>522.37</v>
      </c>
      <c r="K1067" s="160" t="n">
        <v>20922.43</v>
      </c>
      <c r="L1067" s="160" t="n">
        <v>6181.81</v>
      </c>
    </row>
    <row r="1068">
      <c r="A1068" s="176" t="n">
        <v>45597</v>
      </c>
      <c r="B1068" s="104" t="inlineStr">
        <is>
          <t>2024/25</t>
        </is>
      </c>
      <c r="C1068" s="104" t="inlineStr">
        <is>
          <t>HC-088</t>
        </is>
      </c>
      <c r="D1068" s="104" t="inlineStr">
        <is>
          <t>Sud-Ouest</t>
        </is>
      </c>
      <c r="E1068" s="104" t="inlineStr">
        <is>
          <t>Livraison</t>
        </is>
      </c>
      <c r="F1068" s="104" t="n">
        <v>30</v>
      </c>
      <c r="G1068" s="159" t="n">
        <v>1002</v>
      </c>
      <c r="H1068" s="159" t="n">
        <v>2510</v>
      </c>
      <c r="I1068" s="160" t="n">
        <v>16342.32</v>
      </c>
      <c r="J1068" s="160" t="n">
        <v>891.79</v>
      </c>
      <c r="K1068" s="160" t="n">
        <v>15450.53</v>
      </c>
      <c r="L1068" s="160" t="n">
        <v>4811.14</v>
      </c>
    </row>
    <row r="1069">
      <c r="A1069" s="176" t="n">
        <v>45597</v>
      </c>
      <c r="B1069" s="104" t="inlineStr">
        <is>
          <t>2024/25</t>
        </is>
      </c>
      <c r="C1069" s="104" t="inlineStr">
        <is>
          <t>HC-088</t>
        </is>
      </c>
      <c r="D1069" s="104" t="inlineStr">
        <is>
          <t>Sud-Ouest</t>
        </is>
      </c>
      <c r="E1069" s="104" t="inlineStr">
        <is>
          <t>Sur place</t>
        </is>
      </c>
      <c r="F1069" s="104" t="n">
        <v>30</v>
      </c>
      <c r="G1069" s="159" t="n">
        <v>3423</v>
      </c>
      <c r="H1069" s="159" t="n">
        <v>8512</v>
      </c>
      <c r="I1069" s="160" t="n">
        <v>44185.52</v>
      </c>
      <c r="J1069" s="160" t="n">
        <v>1436.16</v>
      </c>
      <c r="K1069" s="160" t="n">
        <v>42749.36</v>
      </c>
      <c r="L1069" s="160" t="n">
        <v>12808.88</v>
      </c>
    </row>
    <row r="1070">
      <c r="A1070" s="176" t="n">
        <v>45597</v>
      </c>
      <c r="B1070" s="104" t="inlineStr">
        <is>
          <t>2024/25</t>
        </is>
      </c>
      <c r="C1070" s="104" t="inlineStr">
        <is>
          <t>HC-088</t>
        </is>
      </c>
      <c r="D1070" s="104" t="inlineStr">
        <is>
          <t>Sud-Ouest</t>
        </is>
      </c>
      <c r="E1070" s="104" t="inlineStr">
        <is>
          <t>À emporter</t>
        </is>
      </c>
      <c r="F1070" s="104" t="n">
        <v>28</v>
      </c>
      <c r="G1070" s="159" t="n">
        <v>2367</v>
      </c>
      <c r="H1070" s="159" t="n">
        <v>6092</v>
      </c>
      <c r="I1070" s="160" t="n">
        <v>28216.34</v>
      </c>
      <c r="J1070" s="160" t="n">
        <v>801.96</v>
      </c>
      <c r="K1070" s="160" t="n">
        <v>27414.38</v>
      </c>
      <c r="L1070" s="160" t="n">
        <v>8151.38</v>
      </c>
    </row>
    <row r="1071">
      <c r="A1071" s="176" t="n">
        <v>45597</v>
      </c>
      <c r="B1071" s="104" t="inlineStr">
        <is>
          <t>2024/25</t>
        </is>
      </c>
      <c r="C1071" s="104" t="inlineStr">
        <is>
          <t>HC-089</t>
        </is>
      </c>
      <c r="D1071" s="104" t="inlineStr">
        <is>
          <t>Île-de-France</t>
        </is>
      </c>
      <c r="E1071" s="104" t="inlineStr">
        <is>
          <t>Livraison</t>
        </is>
      </c>
      <c r="F1071" s="104" t="n">
        <v>30</v>
      </c>
      <c r="G1071" s="159" t="n">
        <v>1142</v>
      </c>
      <c r="H1071" s="159" t="n">
        <v>2915</v>
      </c>
      <c r="I1071" s="160" t="n">
        <v>18408.54</v>
      </c>
      <c r="J1071" s="160" t="n">
        <v>1104.43</v>
      </c>
      <c r="K1071" s="160" t="n">
        <v>17304.11</v>
      </c>
      <c r="L1071" s="160" t="n">
        <v>5338.78</v>
      </c>
    </row>
    <row r="1072">
      <c r="A1072" s="176" t="n">
        <v>45597</v>
      </c>
      <c r="B1072" s="104" t="inlineStr">
        <is>
          <t>2024/25</t>
        </is>
      </c>
      <c r="C1072" s="104" t="inlineStr">
        <is>
          <t>HC-089</t>
        </is>
      </c>
      <c r="D1072" s="104" t="inlineStr">
        <is>
          <t>Île-de-France</t>
        </is>
      </c>
      <c r="E1072" s="104" t="inlineStr">
        <is>
          <t>Sur place</t>
        </is>
      </c>
      <c r="F1072" s="104" t="n">
        <v>29</v>
      </c>
      <c r="G1072" s="159" t="n">
        <v>3561</v>
      </c>
      <c r="H1072" s="159" t="n">
        <v>8720</v>
      </c>
      <c r="I1072" s="160" t="n">
        <v>46391.16</v>
      </c>
      <c r="J1072" s="160" t="n">
        <v>1266.94</v>
      </c>
      <c r="K1072" s="160" t="n">
        <v>45124.22</v>
      </c>
      <c r="L1072" s="160" t="n">
        <v>13349.97</v>
      </c>
    </row>
    <row r="1073">
      <c r="A1073" s="176" t="n">
        <v>45597</v>
      </c>
      <c r="B1073" s="104" t="inlineStr">
        <is>
          <t>2024/25</t>
        </is>
      </c>
      <c r="C1073" s="104" t="inlineStr">
        <is>
          <t>HC-089</t>
        </is>
      </c>
      <c r="D1073" s="104" t="inlineStr">
        <is>
          <t>Île-de-France</t>
        </is>
      </c>
      <c r="E1073" s="104" t="inlineStr">
        <is>
          <t>À emporter</t>
        </is>
      </c>
      <c r="F1073" s="104" t="n">
        <v>30</v>
      </c>
      <c r="G1073" s="159" t="n">
        <v>2939</v>
      </c>
      <c r="H1073" s="159" t="n">
        <v>7321</v>
      </c>
      <c r="I1073" s="160" t="n">
        <v>35097.97</v>
      </c>
      <c r="J1073" s="160" t="n">
        <v>1032.2</v>
      </c>
      <c r="K1073" s="160" t="n">
        <v>34065.77</v>
      </c>
      <c r="L1073" s="160" t="n">
        <v>10172.27</v>
      </c>
    </row>
    <row r="1074">
      <c r="A1074" s="176" t="n">
        <v>45597</v>
      </c>
      <c r="B1074" s="104" t="inlineStr">
        <is>
          <t>2024/25</t>
        </is>
      </c>
      <c r="C1074" s="104" t="inlineStr">
        <is>
          <t>HC-090</t>
        </is>
      </c>
      <c r="D1074" s="104" t="inlineStr">
        <is>
          <t>Nord-Ouest</t>
        </is>
      </c>
      <c r="E1074" s="104" t="inlineStr">
        <is>
          <t>Drive</t>
        </is>
      </c>
      <c r="F1074" s="104" t="n">
        <v>30</v>
      </c>
      <c r="G1074" s="159" t="n">
        <v>1064</v>
      </c>
      <c r="H1074" s="159" t="n">
        <v>2741</v>
      </c>
      <c r="I1074" s="160" t="n">
        <v>14511.95</v>
      </c>
      <c r="J1074" s="160" t="n">
        <v>441.1</v>
      </c>
      <c r="K1074" s="160" t="n">
        <v>14070.85</v>
      </c>
      <c r="L1074" s="160" t="n">
        <v>4189.63</v>
      </c>
    </row>
    <row r="1075">
      <c r="A1075" s="176" t="n">
        <v>45597</v>
      </c>
      <c r="B1075" s="104" t="inlineStr">
        <is>
          <t>2024/25</t>
        </is>
      </c>
      <c r="C1075" s="104" t="inlineStr">
        <is>
          <t>HC-090</t>
        </is>
      </c>
      <c r="D1075" s="104" t="inlineStr">
        <is>
          <t>Nord-Ouest</t>
        </is>
      </c>
      <c r="E1075" s="104" t="inlineStr">
        <is>
          <t>Livraison</t>
        </is>
      </c>
      <c r="F1075" s="104" t="n">
        <v>30</v>
      </c>
      <c r="G1075" s="159" t="n">
        <v>778</v>
      </c>
      <c r="H1075" s="159" t="n">
        <v>2032</v>
      </c>
      <c r="I1075" s="160" t="n">
        <v>12969.22</v>
      </c>
      <c r="J1075" s="160" t="n">
        <v>794.51</v>
      </c>
      <c r="K1075" s="160" t="n">
        <v>12174.71</v>
      </c>
      <c r="L1075" s="160" t="n">
        <v>3813.93</v>
      </c>
    </row>
    <row r="1076">
      <c r="A1076" s="176" t="n">
        <v>45597</v>
      </c>
      <c r="B1076" s="104" t="inlineStr">
        <is>
          <t>2024/25</t>
        </is>
      </c>
      <c r="C1076" s="104" t="inlineStr">
        <is>
          <t>HC-090</t>
        </is>
      </c>
      <c r="D1076" s="104" t="inlineStr">
        <is>
          <t>Nord-Ouest</t>
        </is>
      </c>
      <c r="E1076" s="104" t="inlineStr">
        <is>
          <t>Sur place</t>
        </is>
      </c>
      <c r="F1076" s="104" t="n">
        <v>30</v>
      </c>
      <c r="G1076" s="159" t="n">
        <v>2811</v>
      </c>
      <c r="H1076" s="159" t="n">
        <v>7188</v>
      </c>
      <c r="I1076" s="160" t="n">
        <v>36532.38</v>
      </c>
      <c r="J1076" s="160" t="n">
        <v>1234.16</v>
      </c>
      <c r="K1076" s="160" t="n">
        <v>35298.22</v>
      </c>
      <c r="L1076" s="160" t="n">
        <v>10497.47</v>
      </c>
    </row>
    <row r="1077">
      <c r="A1077" s="176" t="n">
        <v>45597</v>
      </c>
      <c r="B1077" s="104" t="inlineStr">
        <is>
          <t>2024/25</t>
        </is>
      </c>
      <c r="C1077" s="104" t="inlineStr">
        <is>
          <t>HC-090</t>
        </is>
      </c>
      <c r="D1077" s="104" t="inlineStr">
        <is>
          <t>Nord-Ouest</t>
        </is>
      </c>
      <c r="E1077" s="104" t="inlineStr">
        <is>
          <t>À emporter</t>
        </is>
      </c>
      <c r="F1077" s="104" t="n">
        <v>30</v>
      </c>
      <c r="G1077" s="159" t="n">
        <v>2111</v>
      </c>
      <c r="H1077" s="159" t="n">
        <v>5498</v>
      </c>
      <c r="I1077" s="160" t="n">
        <v>25103.12</v>
      </c>
      <c r="J1077" s="160" t="n">
        <v>752.1900000000001</v>
      </c>
      <c r="K1077" s="160" t="n">
        <v>24350.93</v>
      </c>
      <c r="L1077" s="160" t="n">
        <v>7252.34</v>
      </c>
    </row>
    <row r="1078">
      <c r="A1078" s="176" t="n">
        <v>45597</v>
      </c>
      <c r="B1078" s="104" t="inlineStr">
        <is>
          <t>2024/25</t>
        </is>
      </c>
      <c r="C1078" s="104" t="inlineStr">
        <is>
          <t>HC-091</t>
        </is>
      </c>
      <c r="D1078" s="104" t="inlineStr">
        <is>
          <t>Sud-Est</t>
        </is>
      </c>
      <c r="E1078" s="104" t="inlineStr">
        <is>
          <t>Livraison</t>
        </is>
      </c>
      <c r="F1078" s="104" t="n">
        <v>29</v>
      </c>
      <c r="G1078" s="159" t="n">
        <v>895</v>
      </c>
      <c r="H1078" s="159" t="n">
        <v>2294</v>
      </c>
      <c r="I1078" s="160" t="n">
        <v>14872.66</v>
      </c>
      <c r="J1078" s="160" t="n">
        <v>921.22</v>
      </c>
      <c r="K1078" s="160" t="n">
        <v>13951.44</v>
      </c>
      <c r="L1078" s="160" t="n">
        <v>4320.57</v>
      </c>
    </row>
    <row r="1079">
      <c r="A1079" s="176" t="n">
        <v>45597</v>
      </c>
      <c r="B1079" s="104" t="inlineStr">
        <is>
          <t>2024/25</t>
        </is>
      </c>
      <c r="C1079" s="104" t="inlineStr">
        <is>
          <t>HC-091</t>
        </is>
      </c>
      <c r="D1079" s="104" t="inlineStr">
        <is>
          <t>Sud-Est</t>
        </is>
      </c>
      <c r="E1079" s="104" t="inlineStr">
        <is>
          <t>Sur place</t>
        </is>
      </c>
      <c r="F1079" s="104" t="n">
        <v>30</v>
      </c>
      <c r="G1079" s="159" t="n">
        <v>3389</v>
      </c>
      <c r="H1079" s="159" t="n">
        <v>8485</v>
      </c>
      <c r="I1079" s="160" t="n">
        <v>43826.51</v>
      </c>
      <c r="J1079" s="160" t="n">
        <v>1403.81</v>
      </c>
      <c r="K1079" s="160" t="n">
        <v>42422.7</v>
      </c>
      <c r="L1079" s="160" t="n">
        <v>12596.41</v>
      </c>
    </row>
    <row r="1080">
      <c r="A1080" s="176" t="n">
        <v>45597</v>
      </c>
      <c r="B1080" s="104" t="inlineStr">
        <is>
          <t>2024/25</t>
        </is>
      </c>
      <c r="C1080" s="104" t="inlineStr">
        <is>
          <t>HC-091</t>
        </is>
      </c>
      <c r="D1080" s="104" t="inlineStr">
        <is>
          <t>Sud-Est</t>
        </is>
      </c>
      <c r="E1080" s="104" t="inlineStr">
        <is>
          <t>À emporter</t>
        </is>
      </c>
      <c r="F1080" s="104" t="n">
        <v>30</v>
      </c>
      <c r="G1080" s="159" t="n">
        <v>2554</v>
      </c>
      <c r="H1080" s="159" t="n">
        <v>6518</v>
      </c>
      <c r="I1080" s="160" t="n">
        <v>30496.83</v>
      </c>
      <c r="J1080" s="160" t="n">
        <v>819.61</v>
      </c>
      <c r="K1080" s="160" t="n">
        <v>29677.22</v>
      </c>
      <c r="L1080" s="160" t="n">
        <v>8838.18</v>
      </c>
    </row>
    <row r="1081">
      <c r="A1081" s="176" t="n">
        <v>45597</v>
      </c>
      <c r="B1081" s="104" t="inlineStr">
        <is>
          <t>2024/25</t>
        </is>
      </c>
      <c r="C1081" s="104" t="inlineStr">
        <is>
          <t>HC-092</t>
        </is>
      </c>
      <c r="D1081" s="104" t="inlineStr">
        <is>
          <t>Sud-Ouest</t>
        </is>
      </c>
      <c r="E1081" s="104" t="inlineStr">
        <is>
          <t>Drive</t>
        </is>
      </c>
      <c r="F1081" s="104" t="n">
        <v>30</v>
      </c>
      <c r="G1081" s="159" t="n">
        <v>1018</v>
      </c>
      <c r="H1081" s="159" t="n">
        <v>2568</v>
      </c>
      <c r="I1081" s="160" t="n">
        <v>13897.29</v>
      </c>
      <c r="J1081" s="160" t="n">
        <v>397.67</v>
      </c>
      <c r="K1081" s="160" t="n">
        <v>13499.62</v>
      </c>
      <c r="L1081" s="160" t="n">
        <v>4011.44</v>
      </c>
    </row>
    <row r="1082">
      <c r="A1082" s="176" t="n">
        <v>45597</v>
      </c>
      <c r="B1082" s="104" t="inlineStr">
        <is>
          <t>2024/25</t>
        </is>
      </c>
      <c r="C1082" s="104" t="inlineStr">
        <is>
          <t>HC-092</t>
        </is>
      </c>
      <c r="D1082" s="104" t="inlineStr">
        <is>
          <t>Sud-Ouest</t>
        </is>
      </c>
      <c r="E1082" s="104" t="inlineStr">
        <is>
          <t>Livraison</t>
        </is>
      </c>
      <c r="F1082" s="104" t="n">
        <v>30</v>
      </c>
      <c r="G1082" s="159" t="n">
        <v>933</v>
      </c>
      <c r="H1082" s="159" t="n">
        <v>2368</v>
      </c>
      <c r="I1082" s="160" t="n">
        <v>14698.52</v>
      </c>
      <c r="J1082" s="160" t="n">
        <v>844.73</v>
      </c>
      <c r="K1082" s="160" t="n">
        <v>13853.79</v>
      </c>
      <c r="L1082" s="160" t="n">
        <v>4283.56</v>
      </c>
    </row>
    <row r="1083">
      <c r="A1083" s="176" t="n">
        <v>45597</v>
      </c>
      <c r="B1083" s="104" t="inlineStr">
        <is>
          <t>2024/25</t>
        </is>
      </c>
      <c r="C1083" s="104" t="inlineStr">
        <is>
          <t>HC-092</t>
        </is>
      </c>
      <c r="D1083" s="104" t="inlineStr">
        <is>
          <t>Sud-Ouest</t>
        </is>
      </c>
      <c r="E1083" s="104" t="inlineStr">
        <is>
          <t>Sur place</t>
        </is>
      </c>
      <c r="F1083" s="104" t="n">
        <v>29</v>
      </c>
      <c r="G1083" s="159" t="n">
        <v>2622</v>
      </c>
      <c r="H1083" s="159" t="n">
        <v>6605</v>
      </c>
      <c r="I1083" s="160" t="n">
        <v>33808.08</v>
      </c>
      <c r="J1083" s="160" t="n">
        <v>1138.19</v>
      </c>
      <c r="K1083" s="160" t="n">
        <v>32669.89</v>
      </c>
      <c r="L1083" s="160" t="n">
        <v>9791.690000000001</v>
      </c>
    </row>
    <row r="1084">
      <c r="A1084" s="176" t="n">
        <v>45597</v>
      </c>
      <c r="B1084" s="104" t="inlineStr">
        <is>
          <t>2024/25</t>
        </is>
      </c>
      <c r="C1084" s="104" t="inlineStr">
        <is>
          <t>HC-092</t>
        </is>
      </c>
      <c r="D1084" s="104" t="inlineStr">
        <is>
          <t>Sud-Ouest</t>
        </is>
      </c>
      <c r="E1084" s="104" t="inlineStr">
        <is>
          <t>À emporter</t>
        </is>
      </c>
      <c r="F1084" s="104" t="n">
        <v>29</v>
      </c>
      <c r="G1084" s="159" t="n">
        <v>1926</v>
      </c>
      <c r="H1084" s="159" t="n">
        <v>4957</v>
      </c>
      <c r="I1084" s="160" t="n">
        <v>22765.78</v>
      </c>
      <c r="J1084" s="160" t="n">
        <v>675.85</v>
      </c>
      <c r="K1084" s="160" t="n">
        <v>22089.93</v>
      </c>
      <c r="L1084" s="160" t="n">
        <v>6547.26</v>
      </c>
    </row>
    <row r="1085">
      <c r="A1085" s="176" t="n">
        <v>45597</v>
      </c>
      <c r="B1085" s="104" t="inlineStr">
        <is>
          <t>2024/25</t>
        </is>
      </c>
      <c r="C1085" s="104" t="inlineStr">
        <is>
          <t>HC-093</t>
        </is>
      </c>
      <c r="D1085" s="104" t="inlineStr">
        <is>
          <t>Île-de-France</t>
        </is>
      </c>
      <c r="E1085" s="104" t="inlineStr">
        <is>
          <t>Drive</t>
        </is>
      </c>
      <c r="F1085" s="104" t="n">
        <v>30</v>
      </c>
      <c r="G1085" s="159" t="n">
        <v>1941</v>
      </c>
      <c r="H1085" s="159" t="n">
        <v>4978</v>
      </c>
      <c r="I1085" s="160" t="n">
        <v>26506.41</v>
      </c>
      <c r="J1085" s="160" t="n">
        <v>818.2</v>
      </c>
      <c r="K1085" s="160" t="n">
        <v>25688.21</v>
      </c>
      <c r="L1085" s="160" t="n">
        <v>7708.31</v>
      </c>
    </row>
    <row r="1086">
      <c r="A1086" s="176" t="n">
        <v>45597</v>
      </c>
      <c r="B1086" s="104" t="inlineStr">
        <is>
          <t>2024/25</t>
        </is>
      </c>
      <c r="C1086" s="104" t="inlineStr">
        <is>
          <t>HC-093</t>
        </is>
      </c>
      <c r="D1086" s="104" t="inlineStr">
        <is>
          <t>Île-de-France</t>
        </is>
      </c>
      <c r="E1086" s="104" t="inlineStr">
        <is>
          <t>Livraison</t>
        </is>
      </c>
      <c r="F1086" s="104" t="n">
        <v>30</v>
      </c>
      <c r="G1086" s="159" t="n">
        <v>1515</v>
      </c>
      <c r="H1086" s="159" t="n">
        <v>3895</v>
      </c>
      <c r="I1086" s="160" t="n">
        <v>24652.8</v>
      </c>
      <c r="J1086" s="160" t="n">
        <v>1436.4</v>
      </c>
      <c r="K1086" s="160" t="n">
        <v>23216.4</v>
      </c>
      <c r="L1086" s="160" t="n">
        <v>7201.74</v>
      </c>
    </row>
    <row r="1087">
      <c r="A1087" s="176" t="n">
        <v>45597</v>
      </c>
      <c r="B1087" s="104" t="inlineStr">
        <is>
          <t>2024/25</t>
        </is>
      </c>
      <c r="C1087" s="104" t="inlineStr">
        <is>
          <t>HC-093</t>
        </is>
      </c>
      <c r="D1087" s="104" t="inlineStr">
        <is>
          <t>Île-de-France</t>
        </is>
      </c>
      <c r="E1087" s="104" t="inlineStr">
        <is>
          <t>Sur place</t>
        </is>
      </c>
      <c r="F1087" s="104" t="n">
        <v>30</v>
      </c>
      <c r="G1087" s="159" t="n">
        <v>5227</v>
      </c>
      <c r="H1087" s="159" t="n">
        <v>13007</v>
      </c>
      <c r="I1087" s="160" t="n">
        <v>66743.67999999999</v>
      </c>
      <c r="J1087" s="160" t="n">
        <v>2083.88</v>
      </c>
      <c r="K1087" s="160" t="n">
        <v>64659.8</v>
      </c>
      <c r="L1087" s="160" t="n">
        <v>19330.73</v>
      </c>
    </row>
    <row r="1088">
      <c r="A1088" s="176" t="n">
        <v>45597</v>
      </c>
      <c r="B1088" s="104" t="inlineStr">
        <is>
          <t>2024/25</t>
        </is>
      </c>
      <c r="C1088" s="104" t="inlineStr">
        <is>
          <t>HC-093</t>
        </is>
      </c>
      <c r="D1088" s="104" t="inlineStr">
        <is>
          <t>Île-de-France</t>
        </is>
      </c>
      <c r="E1088" s="104" t="inlineStr">
        <is>
          <t>À emporter</t>
        </is>
      </c>
      <c r="F1088" s="104" t="n">
        <v>29</v>
      </c>
      <c r="G1088" s="159" t="n">
        <v>3761</v>
      </c>
      <c r="H1088" s="159" t="n">
        <v>9578</v>
      </c>
      <c r="I1088" s="160" t="n">
        <v>44708.67</v>
      </c>
      <c r="J1088" s="160" t="n">
        <v>1368.46</v>
      </c>
      <c r="K1088" s="160" t="n">
        <v>43340.21</v>
      </c>
      <c r="L1088" s="160" t="n">
        <v>12858.25</v>
      </c>
    </row>
    <row r="1089">
      <c r="A1089" s="176" t="n">
        <v>45597</v>
      </c>
      <c r="B1089" s="104" t="inlineStr">
        <is>
          <t>2024/25</t>
        </is>
      </c>
      <c r="C1089" s="104" t="inlineStr">
        <is>
          <t>HC-094</t>
        </is>
      </c>
      <c r="D1089" s="104" t="inlineStr">
        <is>
          <t>Nord-Ouest</t>
        </is>
      </c>
      <c r="E1089" s="104" t="inlineStr">
        <is>
          <t>Drive</t>
        </is>
      </c>
      <c r="F1089" s="104" t="n">
        <v>30</v>
      </c>
      <c r="G1089" s="159" t="n">
        <v>857</v>
      </c>
      <c r="H1089" s="159" t="n">
        <v>2159</v>
      </c>
      <c r="I1089" s="160" t="n">
        <v>11661.35</v>
      </c>
      <c r="J1089" s="160" t="n">
        <v>328.26</v>
      </c>
      <c r="K1089" s="160" t="n">
        <v>11333.09</v>
      </c>
      <c r="L1089" s="160" t="n">
        <v>3367.94</v>
      </c>
    </row>
    <row r="1090">
      <c r="A1090" s="176" t="n">
        <v>45597</v>
      </c>
      <c r="B1090" s="104" t="inlineStr">
        <is>
          <t>2024/25</t>
        </is>
      </c>
      <c r="C1090" s="104" t="inlineStr">
        <is>
          <t>HC-094</t>
        </is>
      </c>
      <c r="D1090" s="104" t="inlineStr">
        <is>
          <t>Nord-Ouest</t>
        </is>
      </c>
      <c r="E1090" s="104" t="inlineStr">
        <is>
          <t>Livraison</t>
        </is>
      </c>
      <c r="F1090" s="104" t="n">
        <v>30</v>
      </c>
      <c r="G1090" s="159" t="n">
        <v>626</v>
      </c>
      <c r="H1090" s="159" t="n">
        <v>1595</v>
      </c>
      <c r="I1090" s="160" t="n">
        <v>10276.23</v>
      </c>
      <c r="J1090" s="160" t="n">
        <v>641.53</v>
      </c>
      <c r="K1090" s="160" t="n">
        <v>9634.700000000001</v>
      </c>
      <c r="L1090" s="160" t="n">
        <v>2976.88</v>
      </c>
    </row>
    <row r="1091">
      <c r="A1091" s="176" t="n">
        <v>45597</v>
      </c>
      <c r="B1091" s="104" t="inlineStr">
        <is>
          <t>2024/25</t>
        </is>
      </c>
      <c r="C1091" s="104" t="inlineStr">
        <is>
          <t>HC-094</t>
        </is>
      </c>
      <c r="D1091" s="104" t="inlineStr">
        <is>
          <t>Nord-Ouest</t>
        </is>
      </c>
      <c r="E1091" s="104" t="inlineStr">
        <is>
          <t>Sur place</t>
        </is>
      </c>
      <c r="F1091" s="104" t="n">
        <v>30</v>
      </c>
      <c r="G1091" s="159" t="n">
        <v>2240</v>
      </c>
      <c r="H1091" s="159" t="n">
        <v>5858</v>
      </c>
      <c r="I1091" s="160" t="n">
        <v>28963.54</v>
      </c>
      <c r="J1091" s="160" t="n">
        <v>929.54</v>
      </c>
      <c r="K1091" s="160" t="n">
        <v>28034</v>
      </c>
      <c r="L1091" s="160" t="n">
        <v>8339.92</v>
      </c>
    </row>
    <row r="1092">
      <c r="A1092" s="176" t="n">
        <v>45597</v>
      </c>
      <c r="B1092" s="104" t="inlineStr">
        <is>
          <t>2024/25</t>
        </is>
      </c>
      <c r="C1092" s="104" t="inlineStr">
        <is>
          <t>HC-094</t>
        </is>
      </c>
      <c r="D1092" s="104" t="inlineStr">
        <is>
          <t>Nord-Ouest</t>
        </is>
      </c>
      <c r="E1092" s="104" t="inlineStr">
        <is>
          <t>À emporter</t>
        </is>
      </c>
      <c r="F1092" s="104" t="n">
        <v>30</v>
      </c>
      <c r="G1092" s="159" t="n">
        <v>1657</v>
      </c>
      <c r="H1092" s="159" t="n">
        <v>4319</v>
      </c>
      <c r="I1092" s="160" t="n">
        <v>19740.35</v>
      </c>
      <c r="J1092" s="160" t="n">
        <v>623.98</v>
      </c>
      <c r="K1092" s="160" t="n">
        <v>19116.37</v>
      </c>
      <c r="L1092" s="160" t="n">
        <v>5663.19</v>
      </c>
    </row>
    <row r="1093">
      <c r="A1093" s="176" t="n">
        <v>45597</v>
      </c>
      <c r="B1093" s="104" t="inlineStr">
        <is>
          <t>2024/25</t>
        </is>
      </c>
      <c r="C1093" s="104" t="inlineStr">
        <is>
          <t>HC-096</t>
        </is>
      </c>
      <c r="D1093" s="104" t="inlineStr">
        <is>
          <t>Sud-Ouest</t>
        </is>
      </c>
      <c r="E1093" s="104" t="inlineStr">
        <is>
          <t>Drive</t>
        </is>
      </c>
      <c r="F1093" s="104" t="n">
        <v>29</v>
      </c>
      <c r="G1093" s="159" t="n">
        <v>956</v>
      </c>
      <c r="H1093" s="159" t="n">
        <v>2464</v>
      </c>
      <c r="I1093" s="160" t="n">
        <v>12927.26</v>
      </c>
      <c r="J1093" s="160" t="n">
        <v>392.92</v>
      </c>
      <c r="K1093" s="160" t="n">
        <v>12534.34</v>
      </c>
      <c r="L1093" s="160" t="n">
        <v>3763.09</v>
      </c>
    </row>
    <row r="1094">
      <c r="A1094" s="176" t="n">
        <v>45597</v>
      </c>
      <c r="B1094" s="104" t="inlineStr">
        <is>
          <t>2024/25</t>
        </is>
      </c>
      <c r="C1094" s="104" t="inlineStr">
        <is>
          <t>HC-096</t>
        </is>
      </c>
      <c r="D1094" s="104" t="inlineStr">
        <is>
          <t>Sud-Ouest</t>
        </is>
      </c>
      <c r="E1094" s="104" t="inlineStr">
        <is>
          <t>Livraison</t>
        </is>
      </c>
      <c r="F1094" s="104" t="n">
        <v>30</v>
      </c>
      <c r="G1094" s="159" t="n">
        <v>833</v>
      </c>
      <c r="H1094" s="159" t="n">
        <v>2056</v>
      </c>
      <c r="I1094" s="160" t="n">
        <v>13270.1</v>
      </c>
      <c r="J1094" s="160" t="n">
        <v>716.87</v>
      </c>
      <c r="K1094" s="160" t="n">
        <v>12553.23</v>
      </c>
      <c r="L1094" s="160" t="n">
        <v>3857.67</v>
      </c>
    </row>
    <row r="1095">
      <c r="A1095" s="176" t="n">
        <v>45597</v>
      </c>
      <c r="B1095" s="104" t="inlineStr">
        <is>
          <t>2024/25</t>
        </is>
      </c>
      <c r="C1095" s="104" t="inlineStr">
        <is>
          <t>HC-096</t>
        </is>
      </c>
      <c r="D1095" s="104" t="inlineStr">
        <is>
          <t>Sud-Ouest</t>
        </is>
      </c>
      <c r="E1095" s="104" t="inlineStr">
        <is>
          <t>Sur place</t>
        </is>
      </c>
      <c r="F1095" s="104" t="n">
        <v>29</v>
      </c>
      <c r="G1095" s="159" t="n">
        <v>2521</v>
      </c>
      <c r="H1095" s="159" t="n">
        <v>6375</v>
      </c>
      <c r="I1095" s="160" t="n">
        <v>32464.31</v>
      </c>
      <c r="J1095" s="160" t="n">
        <v>878.3</v>
      </c>
      <c r="K1095" s="160" t="n">
        <v>31586.01</v>
      </c>
      <c r="L1095" s="160" t="n">
        <v>9512.879999999999</v>
      </c>
    </row>
    <row r="1096">
      <c r="A1096" s="176" t="n">
        <v>45597</v>
      </c>
      <c r="B1096" s="104" t="inlineStr">
        <is>
          <t>2024/25</t>
        </is>
      </c>
      <c r="C1096" s="104" t="inlineStr">
        <is>
          <t>HC-096</t>
        </is>
      </c>
      <c r="D1096" s="104" t="inlineStr">
        <is>
          <t>Sud-Ouest</t>
        </is>
      </c>
      <c r="E1096" s="104" t="inlineStr">
        <is>
          <t>À emporter</t>
        </is>
      </c>
      <c r="F1096" s="104" t="n">
        <v>30</v>
      </c>
      <c r="G1096" s="159" t="n">
        <v>1972</v>
      </c>
      <c r="H1096" s="159" t="n">
        <v>5086</v>
      </c>
      <c r="I1096" s="160" t="n">
        <v>23208.56</v>
      </c>
      <c r="J1096" s="160" t="n">
        <v>693.0700000000001</v>
      </c>
      <c r="K1096" s="160" t="n">
        <v>22515.49</v>
      </c>
      <c r="L1096" s="160" t="n">
        <v>6702.57</v>
      </c>
    </row>
    <row r="1097">
      <c r="A1097" s="176" t="n">
        <v>45597</v>
      </c>
      <c r="B1097" s="104" t="inlineStr">
        <is>
          <t>2024/25</t>
        </is>
      </c>
      <c r="C1097" s="104" t="inlineStr">
        <is>
          <t>HC-097</t>
        </is>
      </c>
      <c r="D1097" s="104" t="inlineStr">
        <is>
          <t>Île-de-France</t>
        </is>
      </c>
      <c r="E1097" s="104" t="inlineStr">
        <is>
          <t>Drive</t>
        </is>
      </c>
      <c r="F1097" s="104" t="n">
        <v>30</v>
      </c>
      <c r="G1097" s="159" t="n">
        <v>884</v>
      </c>
      <c r="H1097" s="159" t="n">
        <v>2247</v>
      </c>
      <c r="I1097" s="160" t="n">
        <v>11999.56</v>
      </c>
      <c r="J1097" s="160" t="n">
        <v>372.53</v>
      </c>
      <c r="K1097" s="160" t="n">
        <v>11627.03</v>
      </c>
      <c r="L1097" s="160" t="n">
        <v>3471.84</v>
      </c>
    </row>
    <row r="1098">
      <c r="A1098" s="176" t="n">
        <v>45597</v>
      </c>
      <c r="B1098" s="104" t="inlineStr">
        <is>
          <t>2024/25</t>
        </is>
      </c>
      <c r="C1098" s="104" t="inlineStr">
        <is>
          <t>HC-097</t>
        </is>
      </c>
      <c r="D1098" s="104" t="inlineStr">
        <is>
          <t>Île-de-France</t>
        </is>
      </c>
      <c r="E1098" s="104" t="inlineStr">
        <is>
          <t>Livraison</t>
        </is>
      </c>
      <c r="F1098" s="104" t="n">
        <v>29</v>
      </c>
      <c r="G1098" s="159" t="n">
        <v>690</v>
      </c>
      <c r="H1098" s="159" t="n">
        <v>1751</v>
      </c>
      <c r="I1098" s="160" t="n">
        <v>11145.65</v>
      </c>
      <c r="J1098" s="160" t="n">
        <v>681.2</v>
      </c>
      <c r="K1098" s="160" t="n">
        <v>10464.45</v>
      </c>
      <c r="L1098" s="160" t="n">
        <v>3233.32</v>
      </c>
    </row>
    <row r="1099">
      <c r="A1099" s="176" t="n">
        <v>45597</v>
      </c>
      <c r="B1099" s="104" t="inlineStr">
        <is>
          <t>2024/25</t>
        </is>
      </c>
      <c r="C1099" s="104" t="inlineStr">
        <is>
          <t>HC-097</t>
        </is>
      </c>
      <c r="D1099" s="104" t="inlineStr">
        <is>
          <t>Île-de-France</t>
        </is>
      </c>
      <c r="E1099" s="104" t="inlineStr">
        <is>
          <t>Sur place</t>
        </is>
      </c>
      <c r="F1099" s="104" t="n">
        <v>29</v>
      </c>
      <c r="G1099" s="159" t="n">
        <v>2296</v>
      </c>
      <c r="H1099" s="159" t="n">
        <v>5775</v>
      </c>
      <c r="I1099" s="160" t="n">
        <v>29905.48</v>
      </c>
      <c r="J1099" s="160" t="n">
        <v>924.85</v>
      </c>
      <c r="K1099" s="160" t="n">
        <v>28980.63</v>
      </c>
      <c r="L1099" s="160" t="n">
        <v>8699.129999999999</v>
      </c>
    </row>
    <row r="1100">
      <c r="A1100" s="176" t="n">
        <v>45597</v>
      </c>
      <c r="B1100" s="104" t="inlineStr">
        <is>
          <t>2024/25</t>
        </is>
      </c>
      <c r="C1100" s="104" t="inlineStr">
        <is>
          <t>HC-097</t>
        </is>
      </c>
      <c r="D1100" s="104" t="inlineStr">
        <is>
          <t>Île-de-France</t>
        </is>
      </c>
      <c r="E1100" s="104" t="inlineStr">
        <is>
          <t>À emporter</t>
        </is>
      </c>
      <c r="F1100" s="104" t="n">
        <v>30</v>
      </c>
      <c r="G1100" s="159" t="n">
        <v>1765</v>
      </c>
      <c r="H1100" s="159" t="n">
        <v>4448</v>
      </c>
      <c r="I1100" s="160" t="n">
        <v>20896.91</v>
      </c>
      <c r="J1100" s="160" t="n">
        <v>701.88</v>
      </c>
      <c r="K1100" s="160" t="n">
        <v>20195.03</v>
      </c>
      <c r="L1100" s="160" t="n">
        <v>6048.04</v>
      </c>
    </row>
    <row r="1101">
      <c r="A1101" s="176" t="n">
        <v>45597</v>
      </c>
      <c r="B1101" s="104" t="inlineStr">
        <is>
          <t>2024/25</t>
        </is>
      </c>
      <c r="C1101" s="104" t="inlineStr">
        <is>
          <t>HC-098</t>
        </is>
      </c>
      <c r="D1101" s="104" t="inlineStr">
        <is>
          <t>Nord-Ouest</t>
        </is>
      </c>
      <c r="E1101" s="104" t="inlineStr">
        <is>
          <t>Livraison</t>
        </is>
      </c>
      <c r="F1101" s="104" t="n">
        <v>30</v>
      </c>
      <c r="G1101" s="159" t="n">
        <v>1045</v>
      </c>
      <c r="H1101" s="159" t="n">
        <v>2770</v>
      </c>
      <c r="I1101" s="160" t="n">
        <v>17189.24</v>
      </c>
      <c r="J1101" s="160" t="n">
        <v>1029.62</v>
      </c>
      <c r="K1101" s="160" t="n">
        <v>16159.62</v>
      </c>
      <c r="L1101" s="160" t="n">
        <v>5001.32</v>
      </c>
    </row>
    <row r="1102">
      <c r="A1102" s="176" t="n">
        <v>45597</v>
      </c>
      <c r="B1102" s="104" t="inlineStr">
        <is>
          <t>2024/25</t>
        </is>
      </c>
      <c r="C1102" s="104" t="inlineStr">
        <is>
          <t>HC-098</t>
        </is>
      </c>
      <c r="D1102" s="104" t="inlineStr">
        <is>
          <t>Nord-Ouest</t>
        </is>
      </c>
      <c r="E1102" s="104" t="inlineStr">
        <is>
          <t>Sur place</t>
        </is>
      </c>
      <c r="F1102" s="104" t="n">
        <v>30</v>
      </c>
      <c r="G1102" s="159" t="n">
        <v>3920</v>
      </c>
      <c r="H1102" s="159" t="n">
        <v>9949</v>
      </c>
      <c r="I1102" s="160" t="n">
        <v>50577.35</v>
      </c>
      <c r="J1102" s="160" t="n">
        <v>1534.72</v>
      </c>
      <c r="K1102" s="160" t="n">
        <v>49042.63</v>
      </c>
      <c r="L1102" s="160" t="n">
        <v>14690.24</v>
      </c>
    </row>
    <row r="1103">
      <c r="A1103" s="176" t="n">
        <v>45597</v>
      </c>
      <c r="B1103" s="104" t="inlineStr">
        <is>
          <t>2024/25</t>
        </is>
      </c>
      <c r="C1103" s="104" t="inlineStr">
        <is>
          <t>HC-098</t>
        </is>
      </c>
      <c r="D1103" s="104" t="inlineStr">
        <is>
          <t>Nord-Ouest</t>
        </is>
      </c>
      <c r="E1103" s="104" t="inlineStr">
        <is>
          <t>À emporter</t>
        </is>
      </c>
      <c r="F1103" s="104" t="n">
        <v>30</v>
      </c>
      <c r="G1103" s="159" t="n">
        <v>2807</v>
      </c>
      <c r="H1103" s="159" t="n">
        <v>7110</v>
      </c>
      <c r="I1103" s="160" t="n">
        <v>33144.53</v>
      </c>
      <c r="J1103" s="160" t="n">
        <v>912.77</v>
      </c>
      <c r="K1103" s="160" t="n">
        <v>32231.76</v>
      </c>
      <c r="L1103" s="160" t="n">
        <v>9677.280000000001</v>
      </c>
    </row>
    <row r="1104">
      <c r="A1104" s="176" t="n">
        <v>45597</v>
      </c>
      <c r="B1104" s="104" t="inlineStr">
        <is>
          <t>2024/25</t>
        </is>
      </c>
      <c r="C1104" s="104" t="inlineStr">
        <is>
          <t>HC-099</t>
        </is>
      </c>
      <c r="D1104" s="104" t="inlineStr">
        <is>
          <t>Sud-Est</t>
        </is>
      </c>
      <c r="E1104" s="104" t="inlineStr">
        <is>
          <t>Livraison</t>
        </is>
      </c>
      <c r="F1104" s="104" t="n">
        <v>30</v>
      </c>
      <c r="G1104" s="159" t="n">
        <v>1212</v>
      </c>
      <c r="H1104" s="159" t="n">
        <v>3156</v>
      </c>
      <c r="I1104" s="160" t="n">
        <v>19965.63</v>
      </c>
      <c r="J1104" s="160" t="n">
        <v>1177.29</v>
      </c>
      <c r="K1104" s="160" t="n">
        <v>18788.34</v>
      </c>
      <c r="L1104" s="160" t="n">
        <v>5999.75</v>
      </c>
    </row>
    <row r="1105">
      <c r="A1105" s="176" t="n">
        <v>45597</v>
      </c>
      <c r="B1105" s="104" t="inlineStr">
        <is>
          <t>2024/25</t>
        </is>
      </c>
      <c r="C1105" s="104" t="inlineStr">
        <is>
          <t>HC-099</t>
        </is>
      </c>
      <c r="D1105" s="104" t="inlineStr">
        <is>
          <t>Sud-Est</t>
        </is>
      </c>
      <c r="E1105" s="104" t="inlineStr">
        <is>
          <t>Sur place</t>
        </is>
      </c>
      <c r="F1105" s="104" t="n">
        <v>30</v>
      </c>
      <c r="G1105" s="159" t="n">
        <v>4261</v>
      </c>
      <c r="H1105" s="159" t="n">
        <v>10880</v>
      </c>
      <c r="I1105" s="160" t="n">
        <v>54717.78</v>
      </c>
      <c r="J1105" s="160" t="n">
        <v>1797.83</v>
      </c>
      <c r="K1105" s="160" t="n">
        <v>52919.95</v>
      </c>
      <c r="L1105" s="160" t="n">
        <v>16310.7</v>
      </c>
    </row>
    <row r="1106">
      <c r="A1106" s="176" t="n">
        <v>45597</v>
      </c>
      <c r="B1106" s="104" t="inlineStr">
        <is>
          <t>2024/25</t>
        </is>
      </c>
      <c r="C1106" s="104" t="inlineStr">
        <is>
          <t>HC-099</t>
        </is>
      </c>
      <c r="D1106" s="104" t="inlineStr">
        <is>
          <t>Sud-Est</t>
        </is>
      </c>
      <c r="E1106" s="104" t="inlineStr">
        <is>
          <t>À emporter</t>
        </is>
      </c>
      <c r="F1106" s="104" t="n">
        <v>30</v>
      </c>
      <c r="G1106" s="159" t="n">
        <v>3196</v>
      </c>
      <c r="H1106" s="159" t="n">
        <v>7948</v>
      </c>
      <c r="I1106" s="160" t="n">
        <v>37854.09</v>
      </c>
      <c r="J1106" s="160" t="n">
        <v>1121.45</v>
      </c>
      <c r="K1106" s="160" t="n">
        <v>36732.64</v>
      </c>
      <c r="L1106" s="160" t="n">
        <v>11264.37</v>
      </c>
    </row>
    <row r="1107">
      <c r="A1107" s="176" t="n">
        <v>45597</v>
      </c>
      <c r="B1107" s="104" t="inlineStr">
        <is>
          <t>2024/25</t>
        </is>
      </c>
      <c r="C1107" s="104" t="inlineStr">
        <is>
          <t>HC-100</t>
        </is>
      </c>
      <c r="D1107" s="104" t="inlineStr">
        <is>
          <t>Sud-Ouest</t>
        </is>
      </c>
      <c r="E1107" s="104" t="inlineStr">
        <is>
          <t>Livraison</t>
        </is>
      </c>
      <c r="F1107" s="104" t="n">
        <v>30</v>
      </c>
      <c r="G1107" s="159" t="n">
        <v>786</v>
      </c>
      <c r="H1107" s="159" t="n">
        <v>2030</v>
      </c>
      <c r="I1107" s="160" t="n">
        <v>13093.7</v>
      </c>
      <c r="J1107" s="160" t="n">
        <v>787.78</v>
      </c>
      <c r="K1107" s="160" t="n">
        <v>12305.92</v>
      </c>
      <c r="L1107" s="160" t="n">
        <v>3791.22</v>
      </c>
    </row>
    <row r="1108">
      <c r="A1108" s="176" t="n">
        <v>45597</v>
      </c>
      <c r="B1108" s="104" t="inlineStr">
        <is>
          <t>2024/25</t>
        </is>
      </c>
      <c r="C1108" s="104" t="inlineStr">
        <is>
          <t>HC-100</t>
        </is>
      </c>
      <c r="D1108" s="104" t="inlineStr">
        <is>
          <t>Sud-Ouest</t>
        </is>
      </c>
      <c r="E1108" s="104" t="inlineStr">
        <is>
          <t>Sur place</t>
        </is>
      </c>
      <c r="F1108" s="104" t="n">
        <v>30</v>
      </c>
      <c r="G1108" s="159" t="n">
        <v>2893</v>
      </c>
      <c r="H1108" s="159" t="n">
        <v>7703</v>
      </c>
      <c r="I1108" s="160" t="n">
        <v>37467.16</v>
      </c>
      <c r="J1108" s="160" t="n">
        <v>1206.78</v>
      </c>
      <c r="K1108" s="160" t="n">
        <v>36260.38</v>
      </c>
      <c r="L1108" s="160" t="n">
        <v>10863</v>
      </c>
    </row>
    <row r="1109">
      <c r="A1109" s="176" t="n">
        <v>45597</v>
      </c>
      <c r="B1109" s="104" t="inlineStr">
        <is>
          <t>2024/25</t>
        </is>
      </c>
      <c r="C1109" s="104" t="inlineStr">
        <is>
          <t>HC-100</t>
        </is>
      </c>
      <c r="D1109" s="104" t="inlineStr">
        <is>
          <t>Sud-Ouest</t>
        </is>
      </c>
      <c r="E1109" s="104" t="inlineStr">
        <is>
          <t>À emporter</t>
        </is>
      </c>
      <c r="F1109" s="104" t="n">
        <v>30</v>
      </c>
      <c r="G1109" s="159" t="n">
        <v>2125</v>
      </c>
      <c r="H1109" s="159" t="n">
        <v>5334</v>
      </c>
      <c r="I1109" s="160" t="n">
        <v>25160.72</v>
      </c>
      <c r="J1109" s="160" t="n">
        <v>789.41</v>
      </c>
      <c r="K1109" s="160" t="n">
        <v>24371.31</v>
      </c>
      <c r="L1109" s="160" t="n">
        <v>7295.78</v>
      </c>
    </row>
    <row r="1110">
      <c r="A1110" s="176" t="n">
        <v>45597</v>
      </c>
      <c r="B1110" s="104" t="inlineStr">
        <is>
          <t>2024/25</t>
        </is>
      </c>
      <c r="C1110" s="104" t="inlineStr">
        <is>
          <t>HC-101</t>
        </is>
      </c>
      <c r="D1110" s="104" t="inlineStr">
        <is>
          <t>Île-de-France</t>
        </is>
      </c>
      <c r="E1110" s="104" t="inlineStr">
        <is>
          <t>Drive</t>
        </is>
      </c>
      <c r="F1110" s="104" t="n">
        <v>30</v>
      </c>
      <c r="G1110" s="159" t="n">
        <v>1229</v>
      </c>
      <c r="H1110" s="159" t="n">
        <v>3114</v>
      </c>
      <c r="I1110" s="160" t="n">
        <v>16826.4</v>
      </c>
      <c r="J1110" s="160" t="n">
        <v>532.4</v>
      </c>
      <c r="K1110" s="160" t="n">
        <v>16294</v>
      </c>
      <c r="L1110" s="160" t="n">
        <v>4842.23</v>
      </c>
    </row>
    <row r="1111">
      <c r="A1111" s="176" t="n">
        <v>45597</v>
      </c>
      <c r="B1111" s="104" t="inlineStr">
        <is>
          <t>2024/25</t>
        </is>
      </c>
      <c r="C1111" s="104" t="inlineStr">
        <is>
          <t>HC-101</t>
        </is>
      </c>
      <c r="D1111" s="104" t="inlineStr">
        <is>
          <t>Île-de-France</t>
        </is>
      </c>
      <c r="E1111" s="104" t="inlineStr">
        <is>
          <t>Livraison</t>
        </is>
      </c>
      <c r="F1111" s="104" t="n">
        <v>30</v>
      </c>
      <c r="G1111" s="159" t="n">
        <v>886</v>
      </c>
      <c r="H1111" s="159" t="n">
        <v>2260</v>
      </c>
      <c r="I1111" s="160" t="n">
        <v>14689.7</v>
      </c>
      <c r="J1111" s="160" t="n">
        <v>864.8200000000001</v>
      </c>
      <c r="K1111" s="160" t="n">
        <v>13824.88</v>
      </c>
      <c r="L1111" s="160" t="n">
        <v>4312.21</v>
      </c>
    </row>
    <row r="1112">
      <c r="A1112" s="176" t="n">
        <v>45597</v>
      </c>
      <c r="B1112" s="104" t="inlineStr">
        <is>
          <t>2024/25</t>
        </is>
      </c>
      <c r="C1112" s="104" t="inlineStr">
        <is>
          <t>HC-101</t>
        </is>
      </c>
      <c r="D1112" s="104" t="inlineStr">
        <is>
          <t>Île-de-France</t>
        </is>
      </c>
      <c r="E1112" s="104" t="inlineStr">
        <is>
          <t>Sur place</t>
        </is>
      </c>
      <c r="F1112" s="104" t="n">
        <v>30</v>
      </c>
      <c r="G1112" s="159" t="n">
        <v>3319</v>
      </c>
      <c r="H1112" s="159" t="n">
        <v>8213</v>
      </c>
      <c r="I1112" s="160" t="n">
        <v>42982.96</v>
      </c>
      <c r="J1112" s="160" t="n">
        <v>1253</v>
      </c>
      <c r="K1112" s="160" t="n">
        <v>41729.96</v>
      </c>
      <c r="L1112" s="160" t="n">
        <v>12411.67</v>
      </c>
    </row>
    <row r="1113">
      <c r="A1113" s="176" t="n">
        <v>45597</v>
      </c>
      <c r="B1113" s="104" t="inlineStr">
        <is>
          <t>2024/25</t>
        </is>
      </c>
      <c r="C1113" s="104" t="inlineStr">
        <is>
          <t>HC-101</t>
        </is>
      </c>
      <c r="D1113" s="104" t="inlineStr">
        <is>
          <t>Île-de-France</t>
        </is>
      </c>
      <c r="E1113" s="104" t="inlineStr">
        <is>
          <t>À emporter</t>
        </is>
      </c>
      <c r="F1113" s="104" t="n">
        <v>30</v>
      </c>
      <c r="G1113" s="159" t="n">
        <v>2389</v>
      </c>
      <c r="H1113" s="159" t="n">
        <v>6072</v>
      </c>
      <c r="I1113" s="160" t="n">
        <v>28650.93</v>
      </c>
      <c r="J1113" s="160" t="n">
        <v>784.9400000000001</v>
      </c>
      <c r="K1113" s="160" t="n">
        <v>27865.99</v>
      </c>
      <c r="L1113" s="160" t="n">
        <v>8310.66</v>
      </c>
    </row>
    <row r="1114">
      <c r="A1114" s="176" t="n">
        <v>45597</v>
      </c>
      <c r="B1114" s="104" t="inlineStr">
        <is>
          <t>2024/25</t>
        </is>
      </c>
      <c r="C1114" s="104" t="inlineStr">
        <is>
          <t>HC-102</t>
        </is>
      </c>
      <c r="D1114" s="104" t="inlineStr">
        <is>
          <t>Nord-Ouest</t>
        </is>
      </c>
      <c r="E1114" s="104" t="inlineStr">
        <is>
          <t>Livraison</t>
        </is>
      </c>
      <c r="F1114" s="104" t="n">
        <v>30</v>
      </c>
      <c r="G1114" s="159" t="n">
        <v>1017</v>
      </c>
      <c r="H1114" s="159" t="n">
        <v>2560</v>
      </c>
      <c r="I1114" s="160" t="n">
        <v>17078.41</v>
      </c>
      <c r="J1114" s="160" t="n">
        <v>1046.35</v>
      </c>
      <c r="K1114" s="160" t="n">
        <v>16032.06</v>
      </c>
      <c r="L1114" s="160" t="n">
        <v>4987.93</v>
      </c>
    </row>
    <row r="1115">
      <c r="A1115" s="176" t="n">
        <v>45597</v>
      </c>
      <c r="B1115" s="104" t="inlineStr">
        <is>
          <t>2024/25</t>
        </is>
      </c>
      <c r="C1115" s="104" t="inlineStr">
        <is>
          <t>HC-102</t>
        </is>
      </c>
      <c r="D1115" s="104" t="inlineStr">
        <is>
          <t>Nord-Ouest</t>
        </is>
      </c>
      <c r="E1115" s="104" t="inlineStr">
        <is>
          <t>Sur place</t>
        </is>
      </c>
      <c r="F1115" s="104" t="n">
        <v>30</v>
      </c>
      <c r="G1115" s="159" t="n">
        <v>3763</v>
      </c>
      <c r="H1115" s="159" t="n">
        <v>9254</v>
      </c>
      <c r="I1115" s="160" t="n">
        <v>49173.08</v>
      </c>
      <c r="J1115" s="160" t="n">
        <v>1401.36</v>
      </c>
      <c r="K1115" s="160" t="n">
        <v>47771.72</v>
      </c>
      <c r="L1115" s="160" t="n">
        <v>14282.46</v>
      </c>
    </row>
    <row r="1116">
      <c r="A1116" s="176" t="n">
        <v>45597</v>
      </c>
      <c r="B1116" s="104" t="inlineStr">
        <is>
          <t>2024/25</t>
        </is>
      </c>
      <c r="C1116" s="104" t="inlineStr">
        <is>
          <t>HC-102</t>
        </is>
      </c>
      <c r="D1116" s="104" t="inlineStr">
        <is>
          <t>Nord-Ouest</t>
        </is>
      </c>
      <c r="E1116" s="104" t="inlineStr">
        <is>
          <t>À emporter</t>
        </is>
      </c>
      <c r="F1116" s="104" t="n">
        <v>30</v>
      </c>
      <c r="G1116" s="159" t="n">
        <v>2844</v>
      </c>
      <c r="H1116" s="159" t="n">
        <v>7429</v>
      </c>
      <c r="I1116" s="160" t="n">
        <v>33817.47</v>
      </c>
      <c r="J1116" s="160" t="n">
        <v>1104.9</v>
      </c>
      <c r="K1116" s="160" t="n">
        <v>32712.57</v>
      </c>
      <c r="L1116" s="160" t="n">
        <v>9822.610000000001</v>
      </c>
    </row>
    <row r="1117">
      <c r="A1117" s="176" t="n">
        <v>45597</v>
      </c>
      <c r="B1117" s="104" t="inlineStr">
        <is>
          <t>2024/25</t>
        </is>
      </c>
      <c r="C1117" s="104" t="inlineStr">
        <is>
          <t>HC-103</t>
        </is>
      </c>
      <c r="D1117" s="104" t="inlineStr">
        <is>
          <t>Sud-Est</t>
        </is>
      </c>
      <c r="E1117" s="104" t="inlineStr">
        <is>
          <t>Livraison</t>
        </is>
      </c>
      <c r="F1117" s="104" t="n">
        <v>30</v>
      </c>
      <c r="G1117" s="159" t="n">
        <v>1226</v>
      </c>
      <c r="H1117" s="159" t="n">
        <v>3022</v>
      </c>
      <c r="I1117" s="160" t="n">
        <v>19719.55</v>
      </c>
      <c r="J1117" s="160" t="n">
        <v>1154.06</v>
      </c>
      <c r="K1117" s="160" t="n">
        <v>18565.49</v>
      </c>
      <c r="L1117" s="160" t="n">
        <v>5739.11</v>
      </c>
    </row>
    <row r="1118">
      <c r="A1118" s="176" t="n">
        <v>45597</v>
      </c>
      <c r="B1118" s="104" t="inlineStr">
        <is>
          <t>2024/25</t>
        </is>
      </c>
      <c r="C1118" s="104" t="inlineStr">
        <is>
          <t>HC-103</t>
        </is>
      </c>
      <c r="D1118" s="104" t="inlineStr">
        <is>
          <t>Sud-Est</t>
        </is>
      </c>
      <c r="E1118" s="104" t="inlineStr">
        <is>
          <t>Sur place</t>
        </is>
      </c>
      <c r="F1118" s="104" t="n">
        <v>30</v>
      </c>
      <c r="G1118" s="159" t="n">
        <v>4004</v>
      </c>
      <c r="H1118" s="159" t="n">
        <v>10286</v>
      </c>
      <c r="I1118" s="160" t="n">
        <v>51352.29</v>
      </c>
      <c r="J1118" s="160" t="n">
        <v>1446.89</v>
      </c>
      <c r="K1118" s="160" t="n">
        <v>49905.4</v>
      </c>
      <c r="L1118" s="160" t="n">
        <v>14932.91</v>
      </c>
    </row>
    <row r="1119">
      <c r="A1119" s="176" t="n">
        <v>45597</v>
      </c>
      <c r="B1119" s="104" t="inlineStr">
        <is>
          <t>2024/25</t>
        </is>
      </c>
      <c r="C1119" s="104" t="inlineStr">
        <is>
          <t>HC-103</t>
        </is>
      </c>
      <c r="D1119" s="104" t="inlineStr">
        <is>
          <t>Sud-Est</t>
        </is>
      </c>
      <c r="E1119" s="104" t="inlineStr">
        <is>
          <t>À emporter</t>
        </is>
      </c>
      <c r="F1119" s="104" t="n">
        <v>29</v>
      </c>
      <c r="G1119" s="159" t="n">
        <v>2903</v>
      </c>
      <c r="H1119" s="159" t="n">
        <v>7260</v>
      </c>
      <c r="I1119" s="160" t="n">
        <v>34457.03</v>
      </c>
      <c r="J1119" s="160" t="n">
        <v>873.39</v>
      </c>
      <c r="K1119" s="160" t="n">
        <v>33583.64</v>
      </c>
      <c r="L1119" s="160" t="n">
        <v>10075.65</v>
      </c>
    </row>
    <row r="1120">
      <c r="A1120" s="176" t="n">
        <v>45597</v>
      </c>
      <c r="B1120" s="104" t="inlineStr">
        <is>
          <t>2024/25</t>
        </is>
      </c>
      <c r="C1120" s="104" t="inlineStr">
        <is>
          <t>HC-104</t>
        </is>
      </c>
      <c r="D1120" s="104" t="inlineStr">
        <is>
          <t>Sud-Ouest</t>
        </is>
      </c>
      <c r="E1120" s="104" t="inlineStr">
        <is>
          <t>Livraison</t>
        </is>
      </c>
      <c r="F1120" s="104" t="n">
        <v>30</v>
      </c>
      <c r="G1120" s="159" t="n">
        <v>946</v>
      </c>
      <c r="H1120" s="159" t="n">
        <v>2301</v>
      </c>
      <c r="I1120" s="160" t="n">
        <v>15730.88</v>
      </c>
      <c r="J1120" s="160" t="n">
        <v>946.71</v>
      </c>
      <c r="K1120" s="160" t="n">
        <v>14784.17</v>
      </c>
      <c r="L1120" s="160" t="n">
        <v>4609.39</v>
      </c>
    </row>
    <row r="1121">
      <c r="A1121" s="176" t="n">
        <v>45597</v>
      </c>
      <c r="B1121" s="104" t="inlineStr">
        <is>
          <t>2024/25</t>
        </is>
      </c>
      <c r="C1121" s="104" t="inlineStr">
        <is>
          <t>HC-104</t>
        </is>
      </c>
      <c r="D1121" s="104" t="inlineStr">
        <is>
          <t>Sud-Ouest</t>
        </is>
      </c>
      <c r="E1121" s="104" t="inlineStr">
        <is>
          <t>Sur place</t>
        </is>
      </c>
      <c r="F1121" s="104" t="n">
        <v>29</v>
      </c>
      <c r="G1121" s="159" t="n">
        <v>3525</v>
      </c>
      <c r="H1121" s="159" t="n">
        <v>8910</v>
      </c>
      <c r="I1121" s="160" t="n">
        <v>45506.33</v>
      </c>
      <c r="J1121" s="160" t="n">
        <v>1383.74</v>
      </c>
      <c r="K1121" s="160" t="n">
        <v>44122.59</v>
      </c>
      <c r="L1121" s="160" t="n">
        <v>13355.69</v>
      </c>
    </row>
    <row r="1122">
      <c r="A1122" s="176" t="n">
        <v>45597</v>
      </c>
      <c r="B1122" s="104" t="inlineStr">
        <is>
          <t>2024/25</t>
        </is>
      </c>
      <c r="C1122" s="104" t="inlineStr">
        <is>
          <t>HC-104</t>
        </is>
      </c>
      <c r="D1122" s="104" t="inlineStr">
        <is>
          <t>Sud-Ouest</t>
        </is>
      </c>
      <c r="E1122" s="104" t="inlineStr">
        <is>
          <t>À emporter</t>
        </is>
      </c>
      <c r="F1122" s="104" t="n">
        <v>30</v>
      </c>
      <c r="G1122" s="159" t="n">
        <v>2686</v>
      </c>
      <c r="H1122" s="159" t="n">
        <v>6681</v>
      </c>
      <c r="I1122" s="160" t="n">
        <v>32029.81</v>
      </c>
      <c r="J1122" s="160" t="n">
        <v>840.59</v>
      </c>
      <c r="K1122" s="160" t="n">
        <v>31189.22</v>
      </c>
      <c r="L1122" s="160" t="n">
        <v>9272.889999999999</v>
      </c>
    </row>
    <row r="1123">
      <c r="A1123" s="176" t="n">
        <v>45597</v>
      </c>
      <c r="B1123" s="104" t="inlineStr">
        <is>
          <t>2024/25</t>
        </is>
      </c>
      <c r="C1123" s="104" t="inlineStr">
        <is>
          <t>HC-105</t>
        </is>
      </c>
      <c r="D1123" s="104" t="inlineStr">
        <is>
          <t>Île-de-France</t>
        </is>
      </c>
      <c r="E1123" s="104" t="inlineStr">
        <is>
          <t>Livraison</t>
        </is>
      </c>
      <c r="F1123" s="104" t="n">
        <v>30</v>
      </c>
      <c r="G1123" s="159" t="n">
        <v>1476</v>
      </c>
      <c r="H1123" s="159" t="n">
        <v>3655</v>
      </c>
      <c r="I1123" s="160" t="n">
        <v>24287.66</v>
      </c>
      <c r="J1123" s="160" t="n">
        <v>1486.16</v>
      </c>
      <c r="K1123" s="160" t="n">
        <v>22801.5</v>
      </c>
      <c r="L1123" s="160" t="n">
        <v>7086.6</v>
      </c>
    </row>
    <row r="1124">
      <c r="A1124" s="176" t="n">
        <v>45597</v>
      </c>
      <c r="B1124" s="104" t="inlineStr">
        <is>
          <t>2024/25</t>
        </is>
      </c>
      <c r="C1124" s="104" t="inlineStr">
        <is>
          <t>HC-105</t>
        </is>
      </c>
      <c r="D1124" s="104" t="inlineStr">
        <is>
          <t>Île-de-France</t>
        </is>
      </c>
      <c r="E1124" s="104" t="inlineStr">
        <is>
          <t>Sur place</t>
        </is>
      </c>
      <c r="F1124" s="104" t="n">
        <v>30</v>
      </c>
      <c r="G1124" s="159" t="n">
        <v>5446</v>
      </c>
      <c r="H1124" s="159" t="n">
        <v>14187</v>
      </c>
      <c r="I1124" s="160" t="n">
        <v>70499</v>
      </c>
      <c r="J1124" s="160" t="n">
        <v>2124.31</v>
      </c>
      <c r="K1124" s="160" t="n">
        <v>68374.69</v>
      </c>
      <c r="L1124" s="160" t="n">
        <v>20303.18</v>
      </c>
    </row>
    <row r="1125">
      <c r="A1125" s="176" t="n">
        <v>45597</v>
      </c>
      <c r="B1125" s="104" t="inlineStr">
        <is>
          <t>2024/25</t>
        </is>
      </c>
      <c r="C1125" s="104" t="inlineStr">
        <is>
          <t>HC-105</t>
        </is>
      </c>
      <c r="D1125" s="104" t="inlineStr">
        <is>
          <t>Île-de-France</t>
        </is>
      </c>
      <c r="E1125" s="104" t="inlineStr">
        <is>
          <t>À emporter</t>
        </is>
      </c>
      <c r="F1125" s="104" t="n">
        <v>30</v>
      </c>
      <c r="G1125" s="159" t="n">
        <v>4154</v>
      </c>
      <c r="H1125" s="159" t="n">
        <v>10658</v>
      </c>
      <c r="I1125" s="160" t="n">
        <v>49413.76</v>
      </c>
      <c r="J1125" s="160" t="n">
        <v>1473.3</v>
      </c>
      <c r="K1125" s="160" t="n">
        <v>47940.46</v>
      </c>
      <c r="L1125" s="160" t="n">
        <v>14252.93</v>
      </c>
    </row>
    <row r="1126">
      <c r="A1126" s="176" t="n">
        <v>45597</v>
      </c>
      <c r="B1126" s="104" t="inlineStr">
        <is>
          <t>2024/25</t>
        </is>
      </c>
      <c r="C1126" s="104" t="inlineStr">
        <is>
          <t>HC-106</t>
        </is>
      </c>
      <c r="D1126" s="104" t="inlineStr">
        <is>
          <t>Nord-Ouest</t>
        </is>
      </c>
      <c r="E1126" s="104" t="inlineStr">
        <is>
          <t>Livraison</t>
        </is>
      </c>
      <c r="F1126" s="104" t="n">
        <v>30</v>
      </c>
      <c r="G1126" s="159" t="n">
        <v>1107</v>
      </c>
      <c r="H1126" s="159" t="n">
        <v>2806</v>
      </c>
      <c r="I1126" s="160" t="n">
        <v>17750.18</v>
      </c>
      <c r="J1126" s="160" t="n">
        <v>999.58</v>
      </c>
      <c r="K1126" s="160" t="n">
        <v>16750.6</v>
      </c>
      <c r="L1126" s="160" t="n">
        <v>5140.92</v>
      </c>
    </row>
    <row r="1127">
      <c r="A1127" s="176" t="n">
        <v>45597</v>
      </c>
      <c r="B1127" s="104" t="inlineStr">
        <is>
          <t>2024/25</t>
        </is>
      </c>
      <c r="C1127" s="104" t="inlineStr">
        <is>
          <t>HC-106</t>
        </is>
      </c>
      <c r="D1127" s="104" t="inlineStr">
        <is>
          <t>Nord-Ouest</t>
        </is>
      </c>
      <c r="E1127" s="104" t="inlineStr">
        <is>
          <t>Sur place</t>
        </is>
      </c>
      <c r="F1127" s="104" t="n">
        <v>29</v>
      </c>
      <c r="G1127" s="159" t="n">
        <v>3479</v>
      </c>
      <c r="H1127" s="159" t="n">
        <v>9168</v>
      </c>
      <c r="I1127" s="160" t="n">
        <v>44594.28</v>
      </c>
      <c r="J1127" s="160" t="n">
        <v>1442.98</v>
      </c>
      <c r="K1127" s="160" t="n">
        <v>43151.3</v>
      </c>
      <c r="L1127" s="160" t="n">
        <v>12761.18</v>
      </c>
    </row>
    <row r="1128">
      <c r="A1128" s="176" t="n">
        <v>45597</v>
      </c>
      <c r="B1128" s="104" t="inlineStr">
        <is>
          <t>2024/25</t>
        </is>
      </c>
      <c r="C1128" s="104" t="inlineStr">
        <is>
          <t>HC-106</t>
        </is>
      </c>
      <c r="D1128" s="104" t="inlineStr">
        <is>
          <t>Nord-Ouest</t>
        </is>
      </c>
      <c r="E1128" s="104" t="inlineStr">
        <is>
          <t>À emporter</t>
        </is>
      </c>
      <c r="F1128" s="104" t="n">
        <v>30</v>
      </c>
      <c r="G1128" s="159" t="n">
        <v>2639</v>
      </c>
      <c r="H1128" s="159" t="n">
        <v>6531</v>
      </c>
      <c r="I1128" s="160" t="n">
        <v>31371.36</v>
      </c>
      <c r="J1128" s="160" t="n">
        <v>921.48</v>
      </c>
      <c r="K1128" s="160" t="n">
        <v>30449.88</v>
      </c>
      <c r="L1128" s="160" t="n">
        <v>9058.9</v>
      </c>
    </row>
    <row r="1129">
      <c r="A1129" s="176" t="n">
        <v>45597</v>
      </c>
      <c r="B1129" s="104" t="inlineStr">
        <is>
          <t>2024/25</t>
        </is>
      </c>
      <c r="C1129" s="104" t="inlineStr">
        <is>
          <t>HC-107</t>
        </is>
      </c>
      <c r="D1129" s="104" t="inlineStr">
        <is>
          <t>Sud-Est</t>
        </is>
      </c>
      <c r="E1129" s="104" t="inlineStr">
        <is>
          <t>Livraison</t>
        </is>
      </c>
      <c r="F1129" s="104" t="n">
        <v>30</v>
      </c>
      <c r="G1129" s="159" t="n">
        <v>1245</v>
      </c>
      <c r="H1129" s="159" t="n">
        <v>3217</v>
      </c>
      <c r="I1129" s="160" t="n">
        <v>20084.12</v>
      </c>
      <c r="J1129" s="160" t="n">
        <v>1180.24</v>
      </c>
      <c r="K1129" s="160" t="n">
        <v>18903.88</v>
      </c>
      <c r="L1129" s="160" t="n">
        <v>5842.12</v>
      </c>
    </row>
    <row r="1130">
      <c r="A1130" s="176" t="n">
        <v>45597</v>
      </c>
      <c r="B1130" s="104" t="inlineStr">
        <is>
          <t>2024/25</t>
        </is>
      </c>
      <c r="C1130" s="104" t="inlineStr">
        <is>
          <t>HC-107</t>
        </is>
      </c>
      <c r="D1130" s="104" t="inlineStr">
        <is>
          <t>Sud-Est</t>
        </is>
      </c>
      <c r="E1130" s="104" t="inlineStr">
        <is>
          <t>Sur place</t>
        </is>
      </c>
      <c r="F1130" s="104" t="n">
        <v>30</v>
      </c>
      <c r="G1130" s="159" t="n">
        <v>4064</v>
      </c>
      <c r="H1130" s="159" t="n">
        <v>10372</v>
      </c>
      <c r="I1130" s="160" t="n">
        <v>52715.56</v>
      </c>
      <c r="J1130" s="160" t="n">
        <v>1525.12</v>
      </c>
      <c r="K1130" s="160" t="n">
        <v>51190.44</v>
      </c>
      <c r="L1130" s="160" t="n">
        <v>15152.57</v>
      </c>
    </row>
    <row r="1131">
      <c r="A1131" s="176" t="n">
        <v>45597</v>
      </c>
      <c r="B1131" s="104" t="inlineStr">
        <is>
          <t>2024/25</t>
        </is>
      </c>
      <c r="C1131" s="104" t="inlineStr">
        <is>
          <t>HC-107</t>
        </is>
      </c>
      <c r="D1131" s="104" t="inlineStr">
        <is>
          <t>Sud-Est</t>
        </is>
      </c>
      <c r="E1131" s="104" t="inlineStr">
        <is>
          <t>À emporter</t>
        </is>
      </c>
      <c r="F1131" s="104" t="n">
        <v>29</v>
      </c>
      <c r="G1131" s="159" t="n">
        <v>2891</v>
      </c>
      <c r="H1131" s="159" t="n">
        <v>7285</v>
      </c>
      <c r="I1131" s="160" t="n">
        <v>34750.54</v>
      </c>
      <c r="J1131" s="160" t="n">
        <v>1116.41</v>
      </c>
      <c r="K1131" s="160" t="n">
        <v>33634.13</v>
      </c>
      <c r="L1131" s="160" t="n">
        <v>9947.469999999999</v>
      </c>
    </row>
    <row r="1132">
      <c r="A1132" s="176" t="n">
        <v>45597</v>
      </c>
      <c r="B1132" s="104" t="inlineStr">
        <is>
          <t>2024/25</t>
        </is>
      </c>
      <c r="C1132" s="104" t="inlineStr">
        <is>
          <t>HC-108</t>
        </is>
      </c>
      <c r="D1132" s="104" t="inlineStr">
        <is>
          <t>Sud-Ouest</t>
        </is>
      </c>
      <c r="E1132" s="104" t="inlineStr">
        <is>
          <t>Livraison</t>
        </is>
      </c>
      <c r="F1132" s="104" t="n">
        <v>30</v>
      </c>
      <c r="G1132" s="159" t="n">
        <v>911</v>
      </c>
      <c r="H1132" s="159" t="n">
        <v>2211</v>
      </c>
      <c r="I1132" s="160" t="n">
        <v>15179.63</v>
      </c>
      <c r="J1132" s="160" t="n">
        <v>931.21</v>
      </c>
      <c r="K1132" s="160" t="n">
        <v>14248.42</v>
      </c>
      <c r="L1132" s="160" t="n">
        <v>4452.13</v>
      </c>
    </row>
    <row r="1133">
      <c r="A1133" s="176" t="n">
        <v>45597</v>
      </c>
      <c r="B1133" s="104" t="inlineStr">
        <is>
          <t>2024/25</t>
        </is>
      </c>
      <c r="C1133" s="104" t="inlineStr">
        <is>
          <t>HC-108</t>
        </is>
      </c>
      <c r="D1133" s="104" t="inlineStr">
        <is>
          <t>Sud-Ouest</t>
        </is>
      </c>
      <c r="E1133" s="104" t="inlineStr">
        <is>
          <t>Sur place</t>
        </is>
      </c>
      <c r="F1133" s="104" t="n">
        <v>30</v>
      </c>
      <c r="G1133" s="159" t="n">
        <v>3388</v>
      </c>
      <c r="H1133" s="159" t="n">
        <v>8504</v>
      </c>
      <c r="I1133" s="160" t="n">
        <v>43869.31</v>
      </c>
      <c r="J1133" s="160" t="n">
        <v>1286.61</v>
      </c>
      <c r="K1133" s="160" t="n">
        <v>42582.7</v>
      </c>
      <c r="L1133" s="160" t="n">
        <v>12677.57</v>
      </c>
    </row>
    <row r="1134">
      <c r="A1134" s="176" t="n">
        <v>45597</v>
      </c>
      <c r="B1134" s="104" t="inlineStr">
        <is>
          <t>2024/25</t>
        </is>
      </c>
      <c r="C1134" s="104" t="inlineStr">
        <is>
          <t>HC-108</t>
        </is>
      </c>
      <c r="D1134" s="104" t="inlineStr">
        <is>
          <t>Sud-Ouest</t>
        </is>
      </c>
      <c r="E1134" s="104" t="inlineStr">
        <is>
          <t>À emporter</t>
        </is>
      </c>
      <c r="F1134" s="104" t="n">
        <v>30</v>
      </c>
      <c r="G1134" s="159" t="n">
        <v>2480</v>
      </c>
      <c r="H1134" s="159" t="n">
        <v>6383</v>
      </c>
      <c r="I1134" s="160" t="n">
        <v>29556.73</v>
      </c>
      <c r="J1134" s="160" t="n">
        <v>987.53</v>
      </c>
      <c r="K1134" s="160" t="n">
        <v>28569.2</v>
      </c>
      <c r="L1134" s="160" t="n">
        <v>8552.379999999999</v>
      </c>
    </row>
    <row r="1135">
      <c r="A1135" s="176" t="n">
        <v>45597</v>
      </c>
      <c r="B1135" s="104" t="inlineStr">
        <is>
          <t>2024/25</t>
        </is>
      </c>
      <c r="C1135" s="104" t="inlineStr">
        <is>
          <t>HC-109</t>
        </is>
      </c>
      <c r="D1135" s="104" t="inlineStr">
        <is>
          <t>Île-de-France</t>
        </is>
      </c>
      <c r="E1135" s="104" t="inlineStr">
        <is>
          <t>Livraison</t>
        </is>
      </c>
      <c r="F1135" s="104" t="n">
        <v>30</v>
      </c>
      <c r="G1135" s="159" t="n">
        <v>1119</v>
      </c>
      <c r="H1135" s="159" t="n">
        <v>2832</v>
      </c>
      <c r="I1135" s="160" t="n">
        <v>17881.78</v>
      </c>
      <c r="J1135" s="160" t="n">
        <v>989.38</v>
      </c>
      <c r="K1135" s="160" t="n">
        <v>16892.4</v>
      </c>
      <c r="L1135" s="160" t="n">
        <v>5224.37</v>
      </c>
    </row>
    <row r="1136">
      <c r="A1136" s="176" t="n">
        <v>45597</v>
      </c>
      <c r="B1136" s="104" t="inlineStr">
        <is>
          <t>2024/25</t>
        </is>
      </c>
      <c r="C1136" s="104" t="inlineStr">
        <is>
          <t>HC-109</t>
        </is>
      </c>
      <c r="D1136" s="104" t="inlineStr">
        <is>
          <t>Île-de-France</t>
        </is>
      </c>
      <c r="E1136" s="104" t="inlineStr">
        <is>
          <t>Sur place</t>
        </is>
      </c>
      <c r="F1136" s="104" t="n">
        <v>30</v>
      </c>
      <c r="G1136" s="159" t="n">
        <v>3818</v>
      </c>
      <c r="H1136" s="159" t="n">
        <v>9719</v>
      </c>
      <c r="I1136" s="160" t="n">
        <v>49292.56</v>
      </c>
      <c r="J1136" s="160" t="n">
        <v>1501.08</v>
      </c>
      <c r="K1136" s="160" t="n">
        <v>47791.48</v>
      </c>
      <c r="L1136" s="160" t="n">
        <v>14334.17</v>
      </c>
    </row>
    <row r="1137">
      <c r="A1137" s="176" t="n">
        <v>45597</v>
      </c>
      <c r="B1137" s="104" t="inlineStr">
        <is>
          <t>2024/25</t>
        </is>
      </c>
      <c r="C1137" s="104" t="inlineStr">
        <is>
          <t>HC-109</t>
        </is>
      </c>
      <c r="D1137" s="104" t="inlineStr">
        <is>
          <t>Île-de-France</t>
        </is>
      </c>
      <c r="E1137" s="104" t="inlineStr">
        <is>
          <t>À emporter</t>
        </is>
      </c>
      <c r="F1137" s="104" t="n">
        <v>29</v>
      </c>
      <c r="G1137" s="159" t="n">
        <v>2826</v>
      </c>
      <c r="H1137" s="159" t="n">
        <v>7232</v>
      </c>
      <c r="I1137" s="160" t="n">
        <v>33406.46</v>
      </c>
      <c r="J1137" s="160" t="n">
        <v>925.48</v>
      </c>
      <c r="K1137" s="160" t="n">
        <v>32480.98</v>
      </c>
      <c r="L1137" s="160" t="n">
        <v>9624.540000000001</v>
      </c>
    </row>
    <row r="1138">
      <c r="A1138" s="176" t="n">
        <v>45597</v>
      </c>
      <c r="B1138" s="104" t="inlineStr">
        <is>
          <t>2024/25</t>
        </is>
      </c>
      <c r="C1138" s="104" t="inlineStr">
        <is>
          <t>HC-110</t>
        </is>
      </c>
      <c r="D1138" s="104" t="inlineStr">
        <is>
          <t>Nord-Ouest</t>
        </is>
      </c>
      <c r="E1138" s="104" t="inlineStr">
        <is>
          <t>Livraison</t>
        </is>
      </c>
      <c r="F1138" s="104" t="n">
        <v>30</v>
      </c>
      <c r="G1138" s="159" t="n">
        <v>659</v>
      </c>
      <c r="H1138" s="159" t="n">
        <v>1672</v>
      </c>
      <c r="I1138" s="160" t="n">
        <v>10968.28</v>
      </c>
      <c r="J1138" s="160" t="n">
        <v>616.09</v>
      </c>
      <c r="K1138" s="160" t="n">
        <v>10352.19</v>
      </c>
      <c r="L1138" s="160" t="n">
        <v>3204.16</v>
      </c>
    </row>
    <row r="1139">
      <c r="A1139" s="176" t="n">
        <v>45597</v>
      </c>
      <c r="B1139" s="104" t="inlineStr">
        <is>
          <t>2024/25</t>
        </is>
      </c>
      <c r="C1139" s="104" t="inlineStr">
        <is>
          <t>HC-110</t>
        </is>
      </c>
      <c r="D1139" s="104" t="inlineStr">
        <is>
          <t>Nord-Ouest</t>
        </is>
      </c>
      <c r="E1139" s="104" t="inlineStr">
        <is>
          <t>Sur place</t>
        </is>
      </c>
      <c r="F1139" s="104" t="n">
        <v>30</v>
      </c>
      <c r="G1139" s="159" t="n">
        <v>2417</v>
      </c>
      <c r="H1139" s="159" t="n">
        <v>6191</v>
      </c>
      <c r="I1139" s="160" t="n">
        <v>31050.64</v>
      </c>
      <c r="J1139" s="160" t="n">
        <v>997.64</v>
      </c>
      <c r="K1139" s="160" t="n">
        <v>30053</v>
      </c>
      <c r="L1139" s="160" t="n">
        <v>8959.370000000001</v>
      </c>
    </row>
    <row r="1140">
      <c r="A1140" s="176" t="n">
        <v>45597</v>
      </c>
      <c r="B1140" s="104" t="inlineStr">
        <is>
          <t>2024/25</t>
        </is>
      </c>
      <c r="C1140" s="104" t="inlineStr">
        <is>
          <t>HC-110</t>
        </is>
      </c>
      <c r="D1140" s="104" t="inlineStr">
        <is>
          <t>Nord-Ouest</t>
        </is>
      </c>
      <c r="E1140" s="104" t="inlineStr">
        <is>
          <t>À emporter</t>
        </is>
      </c>
      <c r="F1140" s="104" t="n">
        <v>30</v>
      </c>
      <c r="G1140" s="159" t="n">
        <v>1817</v>
      </c>
      <c r="H1140" s="159" t="n">
        <v>4511</v>
      </c>
      <c r="I1140" s="160" t="n">
        <v>21630.82</v>
      </c>
      <c r="J1140" s="160" t="n">
        <v>671.79</v>
      </c>
      <c r="K1140" s="160" t="n">
        <v>20959.03</v>
      </c>
      <c r="L1140" s="160" t="n">
        <v>6225.2</v>
      </c>
    </row>
    <row r="1141">
      <c r="A1141" s="176" t="n">
        <v>45597</v>
      </c>
      <c r="B1141" s="104" t="inlineStr">
        <is>
          <t>2024/25</t>
        </is>
      </c>
      <c r="C1141" s="104" t="inlineStr">
        <is>
          <t>HC-111</t>
        </is>
      </c>
      <c r="D1141" s="104" t="inlineStr">
        <is>
          <t>Sud-Est</t>
        </is>
      </c>
      <c r="E1141" s="104" t="inlineStr">
        <is>
          <t>Livraison</t>
        </is>
      </c>
      <c r="F1141" s="104" t="n">
        <v>30</v>
      </c>
      <c r="G1141" s="159" t="n">
        <v>1097</v>
      </c>
      <c r="H1141" s="159" t="n">
        <v>2802</v>
      </c>
      <c r="I1141" s="160" t="n">
        <v>18108.43</v>
      </c>
      <c r="J1141" s="160" t="n">
        <v>1124.6</v>
      </c>
      <c r="K1141" s="160" t="n">
        <v>16983.83</v>
      </c>
      <c r="L1141" s="160" t="n">
        <v>5268.51</v>
      </c>
    </row>
    <row r="1142">
      <c r="A1142" s="176" t="n">
        <v>45597</v>
      </c>
      <c r="B1142" s="104" t="inlineStr">
        <is>
          <t>2024/25</t>
        </is>
      </c>
      <c r="C1142" s="104" t="inlineStr">
        <is>
          <t>HC-111</t>
        </is>
      </c>
      <c r="D1142" s="104" t="inlineStr">
        <is>
          <t>Sud-Est</t>
        </is>
      </c>
      <c r="E1142" s="104" t="inlineStr">
        <is>
          <t>Sur place</t>
        </is>
      </c>
      <c r="F1142" s="104" t="n">
        <v>30</v>
      </c>
      <c r="G1142" s="159" t="n">
        <v>4090</v>
      </c>
      <c r="H1142" s="159" t="n">
        <v>10270</v>
      </c>
      <c r="I1142" s="160" t="n">
        <v>53077.65</v>
      </c>
      <c r="J1142" s="160" t="n">
        <v>1422.43</v>
      </c>
      <c r="K1142" s="160" t="n">
        <v>51655.22</v>
      </c>
      <c r="L1142" s="160" t="n">
        <v>15461.16</v>
      </c>
    </row>
    <row r="1143">
      <c r="A1143" s="176" t="n">
        <v>45597</v>
      </c>
      <c r="B1143" s="104" t="inlineStr">
        <is>
          <t>2024/25</t>
        </is>
      </c>
      <c r="C1143" s="104" t="inlineStr">
        <is>
          <t>HC-111</t>
        </is>
      </c>
      <c r="D1143" s="104" t="inlineStr">
        <is>
          <t>Sud-Est</t>
        </is>
      </c>
      <c r="E1143" s="104" t="inlineStr">
        <is>
          <t>À emporter</t>
        </is>
      </c>
      <c r="F1143" s="104" t="n">
        <v>30</v>
      </c>
      <c r="G1143" s="159" t="n">
        <v>3084</v>
      </c>
      <c r="H1143" s="159" t="n">
        <v>8060</v>
      </c>
      <c r="I1143" s="160" t="n">
        <v>36478.26</v>
      </c>
      <c r="J1143" s="160" t="n">
        <v>1040.35</v>
      </c>
      <c r="K1143" s="160" t="n">
        <v>35437.91</v>
      </c>
      <c r="L1143" s="160" t="n">
        <v>10551.2</v>
      </c>
    </row>
    <row r="1144">
      <c r="A1144" s="176" t="n">
        <v>45597</v>
      </c>
      <c r="B1144" s="104" t="inlineStr">
        <is>
          <t>2024/25</t>
        </is>
      </c>
      <c r="C1144" s="104" t="inlineStr">
        <is>
          <t>HC-113</t>
        </is>
      </c>
      <c r="D1144" s="104" t="inlineStr">
        <is>
          <t>Île-de-France</t>
        </is>
      </c>
      <c r="E1144" s="104" t="inlineStr">
        <is>
          <t>Drive</t>
        </is>
      </c>
      <c r="F1144" s="104" t="n">
        <v>30</v>
      </c>
      <c r="G1144" s="159" t="n">
        <v>1319</v>
      </c>
      <c r="H1144" s="159" t="n">
        <v>3245</v>
      </c>
      <c r="I1144" s="160" t="n">
        <v>18084.76</v>
      </c>
      <c r="J1144" s="160" t="n">
        <v>557.25</v>
      </c>
      <c r="K1144" s="160" t="n">
        <v>17527.51</v>
      </c>
      <c r="L1144" s="160" t="n">
        <v>5222.03</v>
      </c>
    </row>
    <row r="1145">
      <c r="A1145" s="176" t="n">
        <v>45597</v>
      </c>
      <c r="B1145" s="104" t="inlineStr">
        <is>
          <t>2024/25</t>
        </is>
      </c>
      <c r="C1145" s="104" t="inlineStr">
        <is>
          <t>HC-113</t>
        </is>
      </c>
      <c r="D1145" s="104" t="inlineStr">
        <is>
          <t>Île-de-France</t>
        </is>
      </c>
      <c r="E1145" s="104" t="inlineStr">
        <is>
          <t>Livraison</t>
        </is>
      </c>
      <c r="F1145" s="104" t="n">
        <v>30</v>
      </c>
      <c r="G1145" s="159" t="n">
        <v>1107</v>
      </c>
      <c r="H1145" s="159" t="n">
        <v>2783</v>
      </c>
      <c r="I1145" s="160" t="n">
        <v>17737.57</v>
      </c>
      <c r="J1145" s="160" t="n">
        <v>1043.29</v>
      </c>
      <c r="K1145" s="160" t="n">
        <v>16694.28</v>
      </c>
      <c r="L1145" s="160" t="n">
        <v>5138.44</v>
      </c>
    </row>
    <row r="1146">
      <c r="A1146" s="176" t="n">
        <v>45597</v>
      </c>
      <c r="B1146" s="104" t="inlineStr">
        <is>
          <t>2024/25</t>
        </is>
      </c>
      <c r="C1146" s="104" t="inlineStr">
        <is>
          <t>HC-113</t>
        </is>
      </c>
      <c r="D1146" s="104" t="inlineStr">
        <is>
          <t>Île-de-France</t>
        </is>
      </c>
      <c r="E1146" s="104" t="inlineStr">
        <is>
          <t>Sur place</t>
        </is>
      </c>
      <c r="F1146" s="104" t="n">
        <v>28</v>
      </c>
      <c r="G1146" s="159" t="n">
        <v>3313</v>
      </c>
      <c r="H1146" s="159" t="n">
        <v>8634</v>
      </c>
      <c r="I1146" s="160" t="n">
        <v>42805.19</v>
      </c>
      <c r="J1146" s="160" t="n">
        <v>1317.14</v>
      </c>
      <c r="K1146" s="160" t="n">
        <v>41488.05</v>
      </c>
      <c r="L1146" s="160" t="n">
        <v>12275.99</v>
      </c>
    </row>
    <row r="1147">
      <c r="A1147" s="176" t="n">
        <v>45597</v>
      </c>
      <c r="B1147" s="104" t="inlineStr">
        <is>
          <t>2024/25</t>
        </is>
      </c>
      <c r="C1147" s="104" t="inlineStr">
        <is>
          <t>HC-113</t>
        </is>
      </c>
      <c r="D1147" s="104" t="inlineStr">
        <is>
          <t>Île-de-France</t>
        </is>
      </c>
      <c r="E1147" s="104" t="inlineStr">
        <is>
          <t>À emporter</t>
        </is>
      </c>
      <c r="F1147" s="104" t="n">
        <v>30</v>
      </c>
      <c r="G1147" s="159" t="n">
        <v>2667</v>
      </c>
      <c r="H1147" s="159" t="n">
        <v>6866</v>
      </c>
      <c r="I1147" s="160" t="n">
        <v>31524.54</v>
      </c>
      <c r="J1147" s="160" t="n">
        <v>897.4299999999999</v>
      </c>
      <c r="K1147" s="160" t="n">
        <v>30627.11</v>
      </c>
      <c r="L1147" s="160" t="n">
        <v>9098.77</v>
      </c>
    </row>
    <row r="1148">
      <c r="A1148" s="176" t="n">
        <v>45597</v>
      </c>
      <c r="B1148" s="104" t="inlineStr">
        <is>
          <t>2024/25</t>
        </is>
      </c>
      <c r="C1148" s="104" t="inlineStr">
        <is>
          <t>HC-114</t>
        </is>
      </c>
      <c r="D1148" s="104" t="inlineStr">
        <is>
          <t>Nord-Ouest</t>
        </is>
      </c>
      <c r="E1148" s="104" t="inlineStr">
        <is>
          <t>Drive</t>
        </is>
      </c>
      <c r="F1148" s="104" t="n">
        <v>29</v>
      </c>
      <c r="G1148" s="159" t="n">
        <v>739</v>
      </c>
      <c r="H1148" s="159" t="n">
        <v>1826</v>
      </c>
      <c r="I1148" s="160" t="n">
        <v>10142.21</v>
      </c>
      <c r="J1148" s="160" t="n">
        <v>304.67</v>
      </c>
      <c r="K1148" s="160" t="n">
        <v>9837.540000000001</v>
      </c>
      <c r="L1148" s="160" t="n">
        <v>2943.16</v>
      </c>
    </row>
    <row r="1149">
      <c r="A1149" s="176" t="n">
        <v>45597</v>
      </c>
      <c r="B1149" s="104" t="inlineStr">
        <is>
          <t>2024/25</t>
        </is>
      </c>
      <c r="C1149" s="104" t="inlineStr">
        <is>
          <t>HC-114</t>
        </is>
      </c>
      <c r="D1149" s="104" t="inlineStr">
        <is>
          <t>Nord-Ouest</t>
        </is>
      </c>
      <c r="E1149" s="104" t="inlineStr">
        <is>
          <t>Livraison</t>
        </is>
      </c>
      <c r="F1149" s="104" t="n">
        <v>30</v>
      </c>
      <c r="G1149" s="159" t="n">
        <v>626</v>
      </c>
      <c r="H1149" s="159" t="n">
        <v>1581</v>
      </c>
      <c r="I1149" s="160" t="n">
        <v>10025.03</v>
      </c>
      <c r="J1149" s="160" t="n">
        <v>557.3099999999999</v>
      </c>
      <c r="K1149" s="160" t="n">
        <v>9467.719999999999</v>
      </c>
      <c r="L1149" s="160" t="n">
        <v>2950.78</v>
      </c>
    </row>
    <row r="1150">
      <c r="A1150" s="176" t="n">
        <v>45597</v>
      </c>
      <c r="B1150" s="104" t="inlineStr">
        <is>
          <t>2024/25</t>
        </is>
      </c>
      <c r="C1150" s="104" t="inlineStr">
        <is>
          <t>HC-114</t>
        </is>
      </c>
      <c r="D1150" s="104" t="inlineStr">
        <is>
          <t>Nord-Ouest</t>
        </is>
      </c>
      <c r="E1150" s="104" t="inlineStr">
        <is>
          <t>Sur place</t>
        </is>
      </c>
      <c r="F1150" s="104" t="n">
        <v>30</v>
      </c>
      <c r="G1150" s="159" t="n">
        <v>1952</v>
      </c>
      <c r="H1150" s="159" t="n">
        <v>5128</v>
      </c>
      <c r="I1150" s="160" t="n">
        <v>25187.55</v>
      </c>
      <c r="J1150" s="160" t="n">
        <v>700.59</v>
      </c>
      <c r="K1150" s="160" t="n">
        <v>24486.96</v>
      </c>
      <c r="L1150" s="160" t="n">
        <v>7270.19</v>
      </c>
    </row>
    <row r="1151">
      <c r="A1151" s="176" t="n">
        <v>45597</v>
      </c>
      <c r="B1151" s="104" t="inlineStr">
        <is>
          <t>2024/25</t>
        </is>
      </c>
      <c r="C1151" s="104" t="inlineStr">
        <is>
          <t>HC-114</t>
        </is>
      </c>
      <c r="D1151" s="104" t="inlineStr">
        <is>
          <t>Nord-Ouest</t>
        </is>
      </c>
      <c r="E1151" s="104" t="inlineStr">
        <is>
          <t>À emporter</t>
        </is>
      </c>
      <c r="F1151" s="104" t="n">
        <v>29</v>
      </c>
      <c r="G1151" s="159" t="n">
        <v>1397</v>
      </c>
      <c r="H1151" s="159" t="n">
        <v>3388</v>
      </c>
      <c r="I1151" s="160" t="n">
        <v>16386.9</v>
      </c>
      <c r="J1151" s="160" t="n">
        <v>484.13</v>
      </c>
      <c r="K1151" s="160" t="n">
        <v>15902.77</v>
      </c>
      <c r="L1151" s="160" t="n">
        <v>4737.41</v>
      </c>
    </row>
    <row r="1152">
      <c r="A1152" s="176" t="n">
        <v>45597</v>
      </c>
      <c r="B1152" s="104" t="inlineStr">
        <is>
          <t>2024/25</t>
        </is>
      </c>
      <c r="C1152" s="104" t="inlineStr">
        <is>
          <t>HC-115</t>
        </is>
      </c>
      <c r="D1152" s="104" t="inlineStr">
        <is>
          <t>Sud-Est</t>
        </is>
      </c>
      <c r="E1152" s="104" t="inlineStr">
        <is>
          <t>Livraison</t>
        </is>
      </c>
      <c r="F1152" s="104" t="n">
        <v>30</v>
      </c>
      <c r="G1152" s="159" t="n">
        <v>1319</v>
      </c>
      <c r="H1152" s="159" t="n">
        <v>3442</v>
      </c>
      <c r="I1152" s="160" t="n">
        <v>20570.99</v>
      </c>
      <c r="J1152" s="160" t="n">
        <v>1173.04</v>
      </c>
      <c r="K1152" s="160" t="n">
        <v>19397.95</v>
      </c>
      <c r="L1152" s="160" t="n">
        <v>6190.91</v>
      </c>
    </row>
    <row r="1153">
      <c r="A1153" s="176" t="n">
        <v>45597</v>
      </c>
      <c r="B1153" s="104" t="inlineStr">
        <is>
          <t>2024/25</t>
        </is>
      </c>
      <c r="C1153" s="104" t="inlineStr">
        <is>
          <t>HC-115</t>
        </is>
      </c>
      <c r="D1153" s="104" t="inlineStr">
        <is>
          <t>Sud-Est</t>
        </is>
      </c>
      <c r="E1153" s="104" t="inlineStr">
        <is>
          <t>Sur place</t>
        </is>
      </c>
      <c r="F1153" s="104" t="n">
        <v>30</v>
      </c>
      <c r="G1153" s="159" t="n">
        <v>3991</v>
      </c>
      <c r="H1153" s="159" t="n">
        <v>9671</v>
      </c>
      <c r="I1153" s="160" t="n">
        <v>51074.87</v>
      </c>
      <c r="J1153" s="160" t="n">
        <v>1430.89</v>
      </c>
      <c r="K1153" s="160" t="n">
        <v>49643.98</v>
      </c>
      <c r="L1153" s="160" t="n">
        <v>15338.66</v>
      </c>
    </row>
    <row r="1154">
      <c r="A1154" s="176" t="n">
        <v>45597</v>
      </c>
      <c r="B1154" s="104" t="inlineStr">
        <is>
          <t>2024/25</t>
        </is>
      </c>
      <c r="C1154" s="104" t="inlineStr">
        <is>
          <t>HC-115</t>
        </is>
      </c>
      <c r="D1154" s="104" t="inlineStr">
        <is>
          <t>Sud-Est</t>
        </is>
      </c>
      <c r="E1154" s="104" t="inlineStr">
        <is>
          <t>À emporter</t>
        </is>
      </c>
      <c r="F1154" s="104" t="n">
        <v>28</v>
      </c>
      <c r="G1154" s="159" t="n">
        <v>2816</v>
      </c>
      <c r="H1154" s="159" t="n">
        <v>7407</v>
      </c>
      <c r="I1154" s="160" t="n">
        <v>33547.08</v>
      </c>
      <c r="J1154" s="160" t="n">
        <v>1027.76</v>
      </c>
      <c r="K1154" s="160" t="n">
        <v>32519.32</v>
      </c>
      <c r="L1154" s="160" t="n">
        <v>9982.6</v>
      </c>
    </row>
    <row r="1155">
      <c r="A1155" s="176" t="n">
        <v>45597</v>
      </c>
      <c r="B1155" s="104" t="inlineStr">
        <is>
          <t>2024/25</t>
        </is>
      </c>
      <c r="C1155" s="104" t="inlineStr">
        <is>
          <t>HC-116</t>
        </is>
      </c>
      <c r="D1155" s="104" t="inlineStr">
        <is>
          <t>Sud-Ouest</t>
        </is>
      </c>
      <c r="E1155" s="104" t="inlineStr">
        <is>
          <t>Livraison</t>
        </is>
      </c>
      <c r="F1155" s="104" t="n">
        <v>30</v>
      </c>
      <c r="G1155" s="159" t="n">
        <v>946</v>
      </c>
      <c r="H1155" s="159" t="n">
        <v>2350</v>
      </c>
      <c r="I1155" s="160" t="n">
        <v>15719.39</v>
      </c>
      <c r="J1155" s="160" t="n">
        <v>937.03</v>
      </c>
      <c r="K1155" s="160" t="n">
        <v>14782.36</v>
      </c>
      <c r="L1155" s="160" t="n">
        <v>4572.28</v>
      </c>
    </row>
    <row r="1156">
      <c r="A1156" s="176" t="n">
        <v>45597</v>
      </c>
      <c r="B1156" s="104" t="inlineStr">
        <is>
          <t>2024/25</t>
        </is>
      </c>
      <c r="C1156" s="104" t="inlineStr">
        <is>
          <t>HC-116</t>
        </is>
      </c>
      <c r="D1156" s="104" t="inlineStr">
        <is>
          <t>Sud-Ouest</t>
        </is>
      </c>
      <c r="E1156" s="104" t="inlineStr">
        <is>
          <t>Sur place</t>
        </is>
      </c>
      <c r="F1156" s="104" t="n">
        <v>30</v>
      </c>
      <c r="G1156" s="159" t="n">
        <v>3505</v>
      </c>
      <c r="H1156" s="159" t="n">
        <v>9041</v>
      </c>
      <c r="I1156" s="160" t="n">
        <v>45276.13</v>
      </c>
      <c r="J1156" s="160" t="n">
        <v>1445.42</v>
      </c>
      <c r="K1156" s="160" t="n">
        <v>43830.71</v>
      </c>
      <c r="L1156" s="160" t="n">
        <v>13026.49</v>
      </c>
    </row>
    <row r="1157">
      <c r="A1157" s="176" t="n">
        <v>45597</v>
      </c>
      <c r="B1157" s="104" t="inlineStr">
        <is>
          <t>2024/25</t>
        </is>
      </c>
      <c r="C1157" s="104" t="inlineStr">
        <is>
          <t>HC-116</t>
        </is>
      </c>
      <c r="D1157" s="104" t="inlineStr">
        <is>
          <t>Sud-Ouest</t>
        </is>
      </c>
      <c r="E1157" s="104" t="inlineStr">
        <is>
          <t>À emporter</t>
        </is>
      </c>
      <c r="F1157" s="104" t="n">
        <v>30</v>
      </c>
      <c r="G1157" s="159" t="n">
        <v>2565</v>
      </c>
      <c r="H1157" s="159" t="n">
        <v>6431</v>
      </c>
      <c r="I1157" s="160" t="n">
        <v>30472.68</v>
      </c>
      <c r="J1157" s="160" t="n">
        <v>864.66</v>
      </c>
      <c r="K1157" s="160" t="n">
        <v>29608.02</v>
      </c>
      <c r="L1157" s="160" t="n">
        <v>8914.110000000001</v>
      </c>
    </row>
    <row r="1158">
      <c r="A1158" s="176" t="n">
        <v>45597</v>
      </c>
      <c r="B1158" s="104" t="inlineStr">
        <is>
          <t>2024/25</t>
        </is>
      </c>
      <c r="C1158" s="104" t="inlineStr">
        <is>
          <t>HC-117</t>
        </is>
      </c>
      <c r="D1158" s="104" t="inlineStr">
        <is>
          <t>Île-de-France</t>
        </is>
      </c>
      <c r="E1158" s="104" t="inlineStr">
        <is>
          <t>Drive</t>
        </is>
      </c>
      <c r="F1158" s="104" t="n">
        <v>29</v>
      </c>
      <c r="G1158" s="159" t="n">
        <v>1225</v>
      </c>
      <c r="H1158" s="159" t="n">
        <v>3179</v>
      </c>
      <c r="I1158" s="160" t="n">
        <v>16704.73</v>
      </c>
      <c r="J1158" s="160" t="n">
        <v>544.5599999999999</v>
      </c>
      <c r="K1158" s="160" t="n">
        <v>16160.17</v>
      </c>
      <c r="L1158" s="160" t="n">
        <v>4832.52</v>
      </c>
    </row>
    <row r="1159">
      <c r="A1159" s="176" t="n">
        <v>45597</v>
      </c>
      <c r="B1159" s="104" t="inlineStr">
        <is>
          <t>2024/25</t>
        </is>
      </c>
      <c r="C1159" s="104" t="inlineStr">
        <is>
          <t>HC-117</t>
        </is>
      </c>
      <c r="D1159" s="104" t="inlineStr">
        <is>
          <t>Île-de-France</t>
        </is>
      </c>
      <c r="E1159" s="104" t="inlineStr">
        <is>
          <t>Livraison</t>
        </is>
      </c>
      <c r="F1159" s="104" t="n">
        <v>30</v>
      </c>
      <c r="G1159" s="159" t="n">
        <v>929</v>
      </c>
      <c r="H1159" s="159" t="n">
        <v>2418</v>
      </c>
      <c r="I1159" s="160" t="n">
        <v>15155.64</v>
      </c>
      <c r="J1159" s="160" t="n">
        <v>848.54</v>
      </c>
      <c r="K1159" s="160" t="n">
        <v>14307.1</v>
      </c>
      <c r="L1159" s="160" t="n">
        <v>4453.12</v>
      </c>
    </row>
    <row r="1160">
      <c r="A1160" s="176" t="n">
        <v>45597</v>
      </c>
      <c r="B1160" s="104" t="inlineStr">
        <is>
          <t>2024/25</t>
        </is>
      </c>
      <c r="C1160" s="104" t="inlineStr">
        <is>
          <t>HC-117</t>
        </is>
      </c>
      <c r="D1160" s="104" t="inlineStr">
        <is>
          <t>Île-de-France</t>
        </is>
      </c>
      <c r="E1160" s="104" t="inlineStr">
        <is>
          <t>Sur place</t>
        </is>
      </c>
      <c r="F1160" s="104" t="n">
        <v>30</v>
      </c>
      <c r="G1160" s="159" t="n">
        <v>3377</v>
      </c>
      <c r="H1160" s="159" t="n">
        <v>8590</v>
      </c>
      <c r="I1160" s="160" t="n">
        <v>43985.74</v>
      </c>
      <c r="J1160" s="160" t="n">
        <v>1186.35</v>
      </c>
      <c r="K1160" s="160" t="n">
        <v>42799.39</v>
      </c>
      <c r="L1160" s="160" t="n">
        <v>12717.22</v>
      </c>
    </row>
    <row r="1161">
      <c r="A1161" s="176" t="n">
        <v>45597</v>
      </c>
      <c r="B1161" s="104" t="inlineStr">
        <is>
          <t>2024/25</t>
        </is>
      </c>
      <c r="C1161" s="104" t="inlineStr">
        <is>
          <t>HC-117</t>
        </is>
      </c>
      <c r="D1161" s="104" t="inlineStr">
        <is>
          <t>Île-de-France</t>
        </is>
      </c>
      <c r="E1161" s="104" t="inlineStr">
        <is>
          <t>À emporter</t>
        </is>
      </c>
      <c r="F1161" s="104" t="n">
        <v>30</v>
      </c>
      <c r="G1161" s="159" t="n">
        <v>2426</v>
      </c>
      <c r="H1161" s="159" t="n">
        <v>6208</v>
      </c>
      <c r="I1161" s="160" t="n">
        <v>28789.55</v>
      </c>
      <c r="J1161" s="160" t="n">
        <v>827.51</v>
      </c>
      <c r="K1161" s="160" t="n">
        <v>27962.04</v>
      </c>
      <c r="L1161" s="160" t="n">
        <v>8329.93</v>
      </c>
    </row>
    <row r="1162">
      <c r="A1162" s="176" t="n">
        <v>45597</v>
      </c>
      <c r="B1162" s="104" t="inlineStr">
        <is>
          <t>2024/25</t>
        </is>
      </c>
      <c r="C1162" s="104" t="inlineStr">
        <is>
          <t>HC-118</t>
        </is>
      </c>
      <c r="D1162" s="104" t="inlineStr">
        <is>
          <t>Nord-Ouest</t>
        </is>
      </c>
      <c r="E1162" s="104" t="inlineStr">
        <is>
          <t>Livraison</t>
        </is>
      </c>
      <c r="F1162" s="104" t="n">
        <v>30</v>
      </c>
      <c r="G1162" s="159" t="n">
        <v>1044</v>
      </c>
      <c r="H1162" s="159" t="n">
        <v>2582</v>
      </c>
      <c r="I1162" s="160" t="n">
        <v>17206.97</v>
      </c>
      <c r="J1162" s="160" t="n">
        <v>1068.79</v>
      </c>
      <c r="K1162" s="160" t="n">
        <v>16138.18</v>
      </c>
      <c r="L1162" s="160" t="n">
        <v>5015.4</v>
      </c>
    </row>
    <row r="1163">
      <c r="A1163" s="176" t="n">
        <v>45597</v>
      </c>
      <c r="B1163" s="104" t="inlineStr">
        <is>
          <t>2024/25</t>
        </is>
      </c>
      <c r="C1163" s="104" t="inlineStr">
        <is>
          <t>HC-118</t>
        </is>
      </c>
      <c r="D1163" s="104" t="inlineStr">
        <is>
          <t>Nord-Ouest</t>
        </is>
      </c>
      <c r="E1163" s="104" t="inlineStr">
        <is>
          <t>Sur place</t>
        </is>
      </c>
      <c r="F1163" s="104" t="n">
        <v>30</v>
      </c>
      <c r="G1163" s="159" t="n">
        <v>3765</v>
      </c>
      <c r="H1163" s="159" t="n">
        <v>9586</v>
      </c>
      <c r="I1163" s="160" t="n">
        <v>48753.98</v>
      </c>
      <c r="J1163" s="160" t="n">
        <v>1472.55</v>
      </c>
      <c r="K1163" s="160" t="n">
        <v>47281.43</v>
      </c>
      <c r="L1163" s="160" t="n">
        <v>14093.26</v>
      </c>
    </row>
    <row r="1164">
      <c r="A1164" s="176" t="n">
        <v>45597</v>
      </c>
      <c r="B1164" s="104" t="inlineStr">
        <is>
          <t>2024/25</t>
        </is>
      </c>
      <c r="C1164" s="104" t="inlineStr">
        <is>
          <t>HC-118</t>
        </is>
      </c>
      <c r="D1164" s="104" t="inlineStr">
        <is>
          <t>Nord-Ouest</t>
        </is>
      </c>
      <c r="E1164" s="104" t="inlineStr">
        <is>
          <t>À emporter</t>
        </is>
      </c>
      <c r="F1164" s="104" t="n">
        <v>30</v>
      </c>
      <c r="G1164" s="159" t="n">
        <v>2853</v>
      </c>
      <c r="H1164" s="159" t="n">
        <v>7301</v>
      </c>
      <c r="I1164" s="160" t="n">
        <v>33456.01</v>
      </c>
      <c r="J1164" s="160" t="n">
        <v>1011.25</v>
      </c>
      <c r="K1164" s="160" t="n">
        <v>32444.76</v>
      </c>
      <c r="L1164" s="160" t="n">
        <v>9676.709999999999</v>
      </c>
    </row>
    <row r="1165">
      <c r="A1165" s="176" t="n">
        <v>45597</v>
      </c>
      <c r="B1165" s="104" t="inlineStr">
        <is>
          <t>2024/25</t>
        </is>
      </c>
      <c r="C1165" s="104" t="inlineStr">
        <is>
          <t>HC-119</t>
        </is>
      </c>
      <c r="D1165" s="104" t="inlineStr">
        <is>
          <t>Sud-Est</t>
        </is>
      </c>
      <c r="E1165" s="104" t="inlineStr">
        <is>
          <t>Livraison</t>
        </is>
      </c>
      <c r="F1165" s="104" t="n">
        <v>30</v>
      </c>
      <c r="G1165" s="159" t="n">
        <v>947</v>
      </c>
      <c r="H1165" s="159" t="n">
        <v>2393</v>
      </c>
      <c r="I1165" s="160" t="n">
        <v>15725.49</v>
      </c>
      <c r="J1165" s="160" t="n">
        <v>947.23</v>
      </c>
      <c r="K1165" s="160" t="n">
        <v>14778.26</v>
      </c>
      <c r="L1165" s="160" t="n">
        <v>4536.25</v>
      </c>
    </row>
    <row r="1166">
      <c r="A1166" s="176" t="n">
        <v>45597</v>
      </c>
      <c r="B1166" s="104" t="inlineStr">
        <is>
          <t>2024/25</t>
        </is>
      </c>
      <c r="C1166" s="104" t="inlineStr">
        <is>
          <t>HC-119</t>
        </is>
      </c>
      <c r="D1166" s="104" t="inlineStr">
        <is>
          <t>Sud-Est</t>
        </is>
      </c>
      <c r="E1166" s="104" t="inlineStr">
        <is>
          <t>Sur place</t>
        </is>
      </c>
      <c r="F1166" s="104" t="n">
        <v>30</v>
      </c>
      <c r="G1166" s="159" t="n">
        <v>3388</v>
      </c>
      <c r="H1166" s="159" t="n">
        <v>8571</v>
      </c>
      <c r="I1166" s="160" t="n">
        <v>43989.92</v>
      </c>
      <c r="J1166" s="160" t="n">
        <v>1239.17</v>
      </c>
      <c r="K1166" s="160" t="n">
        <v>42750.75</v>
      </c>
      <c r="L1166" s="160" t="n">
        <v>12710.79</v>
      </c>
    </row>
    <row r="1167">
      <c r="A1167" s="176" t="n">
        <v>45597</v>
      </c>
      <c r="B1167" s="104" t="inlineStr">
        <is>
          <t>2024/25</t>
        </is>
      </c>
      <c r="C1167" s="104" t="inlineStr">
        <is>
          <t>HC-119</t>
        </is>
      </c>
      <c r="D1167" s="104" t="inlineStr">
        <is>
          <t>Sud-Est</t>
        </is>
      </c>
      <c r="E1167" s="104" t="inlineStr">
        <is>
          <t>À emporter</t>
        </is>
      </c>
      <c r="F1167" s="104" t="n">
        <v>30</v>
      </c>
      <c r="G1167" s="159" t="n">
        <v>2548</v>
      </c>
      <c r="H1167" s="159" t="n">
        <v>6649</v>
      </c>
      <c r="I1167" s="160" t="n">
        <v>30413.54</v>
      </c>
      <c r="J1167" s="160" t="n">
        <v>906.67</v>
      </c>
      <c r="K1167" s="160" t="n">
        <v>29506.87</v>
      </c>
      <c r="L1167" s="160" t="n">
        <v>8793.469999999999</v>
      </c>
    </row>
    <row r="1168">
      <c r="A1168" s="176" t="n">
        <v>45597</v>
      </c>
      <c r="B1168" s="104" t="inlineStr">
        <is>
          <t>2024/25</t>
        </is>
      </c>
      <c r="C1168" s="104" t="inlineStr">
        <is>
          <t>HC-120</t>
        </is>
      </c>
      <c r="D1168" s="104" t="inlineStr">
        <is>
          <t>Sud-Ouest</t>
        </is>
      </c>
      <c r="E1168" s="104" t="inlineStr">
        <is>
          <t>Drive</t>
        </is>
      </c>
      <c r="F1168" s="104" t="n">
        <v>29</v>
      </c>
      <c r="G1168" s="159" t="n">
        <v>931</v>
      </c>
      <c r="H1168" s="159" t="n">
        <v>2375</v>
      </c>
      <c r="I1168" s="160" t="n">
        <v>12634.31</v>
      </c>
      <c r="J1168" s="160" t="n">
        <v>383.29</v>
      </c>
      <c r="K1168" s="160" t="n">
        <v>12251.02</v>
      </c>
      <c r="L1168" s="160" t="n">
        <v>3685.34</v>
      </c>
    </row>
    <row r="1169">
      <c r="A1169" s="176" t="n">
        <v>45597</v>
      </c>
      <c r="B1169" s="104" t="inlineStr">
        <is>
          <t>2024/25</t>
        </is>
      </c>
      <c r="C1169" s="104" t="inlineStr">
        <is>
          <t>HC-120</t>
        </is>
      </c>
      <c r="D1169" s="104" t="inlineStr">
        <is>
          <t>Sud-Ouest</t>
        </is>
      </c>
      <c r="E1169" s="104" t="inlineStr">
        <is>
          <t>Livraison</t>
        </is>
      </c>
      <c r="F1169" s="104" t="n">
        <v>29</v>
      </c>
      <c r="G1169" s="159" t="n">
        <v>682</v>
      </c>
      <c r="H1169" s="159" t="n">
        <v>1726</v>
      </c>
      <c r="I1169" s="160" t="n">
        <v>11214.71</v>
      </c>
      <c r="J1169" s="160" t="n">
        <v>629.34</v>
      </c>
      <c r="K1169" s="160" t="n">
        <v>10585.37</v>
      </c>
      <c r="L1169" s="160" t="n">
        <v>3269.25</v>
      </c>
    </row>
    <row r="1170">
      <c r="A1170" s="176" t="n">
        <v>45597</v>
      </c>
      <c r="B1170" s="104" t="inlineStr">
        <is>
          <t>2024/25</t>
        </is>
      </c>
      <c r="C1170" s="104" t="inlineStr">
        <is>
          <t>HC-120</t>
        </is>
      </c>
      <c r="D1170" s="104" t="inlineStr">
        <is>
          <t>Sud-Ouest</t>
        </is>
      </c>
      <c r="E1170" s="104" t="inlineStr">
        <is>
          <t>Sur place</t>
        </is>
      </c>
      <c r="F1170" s="104" t="n">
        <v>30</v>
      </c>
      <c r="G1170" s="159" t="n">
        <v>2525</v>
      </c>
      <c r="H1170" s="159" t="n">
        <v>6297</v>
      </c>
      <c r="I1170" s="160" t="n">
        <v>32380.26</v>
      </c>
      <c r="J1170" s="160" t="n">
        <v>1033.55</v>
      </c>
      <c r="K1170" s="160" t="n">
        <v>31346.71</v>
      </c>
      <c r="L1170" s="160" t="n">
        <v>9370.34</v>
      </c>
    </row>
    <row r="1171">
      <c r="A1171" s="176" t="n">
        <v>45597</v>
      </c>
      <c r="B1171" s="104" t="inlineStr">
        <is>
          <t>2024/25</t>
        </is>
      </c>
      <c r="C1171" s="104" t="inlineStr">
        <is>
          <t>HC-120</t>
        </is>
      </c>
      <c r="D1171" s="104" t="inlineStr">
        <is>
          <t>Sud-Ouest</t>
        </is>
      </c>
      <c r="E1171" s="104" t="inlineStr">
        <is>
          <t>À emporter</t>
        </is>
      </c>
      <c r="F1171" s="104" t="n">
        <v>29</v>
      </c>
      <c r="G1171" s="159" t="n">
        <v>1803</v>
      </c>
      <c r="H1171" s="159" t="n">
        <v>4563</v>
      </c>
      <c r="I1171" s="160" t="n">
        <v>21549.84</v>
      </c>
      <c r="J1171" s="160" t="n">
        <v>725.71</v>
      </c>
      <c r="K1171" s="160" t="n">
        <v>20824.13</v>
      </c>
      <c r="L1171" s="160" t="n">
        <v>6244.02</v>
      </c>
    </row>
    <row r="1172">
      <c r="A1172" s="176" t="n">
        <v>45627</v>
      </c>
      <c r="B1172" s="104" t="inlineStr">
        <is>
          <t>2024/25</t>
        </is>
      </c>
      <c r="C1172" s="104" t="inlineStr">
        <is>
          <t>HC-001</t>
        </is>
      </c>
      <c r="D1172" s="104" t="inlineStr">
        <is>
          <t>Île-de-France</t>
        </is>
      </c>
      <c r="E1172" s="104" t="inlineStr">
        <is>
          <t>Livraison</t>
        </is>
      </c>
      <c r="F1172" s="104" t="n">
        <v>31</v>
      </c>
      <c r="G1172" s="159" t="n">
        <v>1838</v>
      </c>
      <c r="H1172" s="159" t="n">
        <v>4791</v>
      </c>
      <c r="I1172" s="160" t="n">
        <v>29845.16</v>
      </c>
      <c r="J1172" s="160" t="n">
        <v>1860.32</v>
      </c>
      <c r="K1172" s="160" t="n">
        <v>27984.84</v>
      </c>
      <c r="L1172" s="160" t="n">
        <v>8633.129999999999</v>
      </c>
    </row>
    <row r="1173">
      <c r="A1173" s="176" t="n">
        <v>45627</v>
      </c>
      <c r="B1173" s="104" t="inlineStr">
        <is>
          <t>2024/25</t>
        </is>
      </c>
      <c r="C1173" s="104" t="inlineStr">
        <is>
          <t>HC-001</t>
        </is>
      </c>
      <c r="D1173" s="104" t="inlineStr">
        <is>
          <t>Île-de-France</t>
        </is>
      </c>
      <c r="E1173" s="104" t="inlineStr">
        <is>
          <t>Sur place</t>
        </is>
      </c>
      <c r="F1173" s="104" t="n">
        <v>30</v>
      </c>
      <c r="G1173" s="159" t="n">
        <v>5662</v>
      </c>
      <c r="H1173" s="159" t="n">
        <v>14887</v>
      </c>
      <c r="I1173" s="160" t="n">
        <v>73501.13</v>
      </c>
      <c r="J1173" s="160" t="n">
        <v>2372.39</v>
      </c>
      <c r="K1173" s="160" t="n">
        <v>71128.74000000001</v>
      </c>
      <c r="L1173" s="160" t="n">
        <v>21062.74</v>
      </c>
    </row>
    <row r="1174">
      <c r="A1174" s="176" t="n">
        <v>45627</v>
      </c>
      <c r="B1174" s="104" t="inlineStr">
        <is>
          <t>2024/25</t>
        </is>
      </c>
      <c r="C1174" s="104" t="inlineStr">
        <is>
          <t>HC-001</t>
        </is>
      </c>
      <c r="D1174" s="104" t="inlineStr">
        <is>
          <t>Île-de-France</t>
        </is>
      </c>
      <c r="E1174" s="104" t="inlineStr">
        <is>
          <t>À emporter</t>
        </is>
      </c>
      <c r="F1174" s="104" t="n">
        <v>31</v>
      </c>
      <c r="G1174" s="159" t="n">
        <v>4318</v>
      </c>
      <c r="H1174" s="159" t="n">
        <v>10997</v>
      </c>
      <c r="I1174" s="160" t="n">
        <v>51622.66</v>
      </c>
      <c r="J1174" s="160" t="n">
        <v>1485.74</v>
      </c>
      <c r="K1174" s="160" t="n">
        <v>50136.92</v>
      </c>
      <c r="L1174" s="160" t="n">
        <v>14969.51</v>
      </c>
    </row>
    <row r="1175">
      <c r="A1175" s="176" t="n">
        <v>45627</v>
      </c>
      <c r="B1175" s="104" t="inlineStr">
        <is>
          <t>2024/25</t>
        </is>
      </c>
      <c r="C1175" s="104" t="inlineStr">
        <is>
          <t>HC-002</t>
        </is>
      </c>
      <c r="D1175" s="104" t="inlineStr">
        <is>
          <t>Nord-Ouest</t>
        </is>
      </c>
      <c r="E1175" s="104" t="inlineStr">
        <is>
          <t>Drive</t>
        </is>
      </c>
      <c r="F1175" s="104" t="n">
        <v>31</v>
      </c>
      <c r="G1175" s="159" t="n">
        <v>1085</v>
      </c>
      <c r="H1175" s="159" t="n">
        <v>2704</v>
      </c>
      <c r="I1175" s="160" t="n">
        <v>14831.72</v>
      </c>
      <c r="J1175" s="160" t="n">
        <v>447.37</v>
      </c>
      <c r="K1175" s="160" t="n">
        <v>14384.35</v>
      </c>
      <c r="L1175" s="160" t="n">
        <v>4314.22</v>
      </c>
    </row>
    <row r="1176">
      <c r="A1176" s="176" t="n">
        <v>45627</v>
      </c>
      <c r="B1176" s="104" t="inlineStr">
        <is>
          <t>2024/25</t>
        </is>
      </c>
      <c r="C1176" s="104" t="inlineStr">
        <is>
          <t>HC-002</t>
        </is>
      </c>
      <c r="D1176" s="104" t="inlineStr">
        <is>
          <t>Nord-Ouest</t>
        </is>
      </c>
      <c r="E1176" s="104" t="inlineStr">
        <is>
          <t>Livraison</t>
        </is>
      </c>
      <c r="F1176" s="104" t="n">
        <v>31</v>
      </c>
      <c r="G1176" s="159" t="n">
        <v>785</v>
      </c>
      <c r="H1176" s="159" t="n">
        <v>1979</v>
      </c>
      <c r="I1176" s="160" t="n">
        <v>12917.18</v>
      </c>
      <c r="J1176" s="160" t="n">
        <v>758.79</v>
      </c>
      <c r="K1176" s="160" t="n">
        <v>12158.39</v>
      </c>
      <c r="L1176" s="160" t="n">
        <v>3793.61</v>
      </c>
    </row>
    <row r="1177">
      <c r="A1177" s="176" t="n">
        <v>45627</v>
      </c>
      <c r="B1177" s="104" t="inlineStr">
        <is>
          <t>2024/25</t>
        </is>
      </c>
      <c r="C1177" s="104" t="inlineStr">
        <is>
          <t>HC-002</t>
        </is>
      </c>
      <c r="D1177" s="104" t="inlineStr">
        <is>
          <t>Nord-Ouest</t>
        </is>
      </c>
      <c r="E1177" s="104" t="inlineStr">
        <is>
          <t>Sur place</t>
        </is>
      </c>
      <c r="F1177" s="104" t="n">
        <v>31</v>
      </c>
      <c r="G1177" s="159" t="n">
        <v>2748</v>
      </c>
      <c r="H1177" s="159" t="n">
        <v>7012</v>
      </c>
      <c r="I1177" s="160" t="n">
        <v>35681.03</v>
      </c>
      <c r="J1177" s="160" t="n">
        <v>1120.25</v>
      </c>
      <c r="K1177" s="160" t="n">
        <v>34560.78</v>
      </c>
      <c r="L1177" s="160" t="n">
        <v>10269.24</v>
      </c>
    </row>
    <row r="1178">
      <c r="A1178" s="176" t="n">
        <v>45627</v>
      </c>
      <c r="B1178" s="104" t="inlineStr">
        <is>
          <t>2024/25</t>
        </is>
      </c>
      <c r="C1178" s="104" t="inlineStr">
        <is>
          <t>HC-002</t>
        </is>
      </c>
      <c r="D1178" s="104" t="inlineStr">
        <is>
          <t>Nord-Ouest</t>
        </is>
      </c>
      <c r="E1178" s="104" t="inlineStr">
        <is>
          <t>À emporter</t>
        </is>
      </c>
      <c r="F1178" s="104" t="n">
        <v>31</v>
      </c>
      <c r="G1178" s="159" t="n">
        <v>2115</v>
      </c>
      <c r="H1178" s="159" t="n">
        <v>5308</v>
      </c>
      <c r="I1178" s="160" t="n">
        <v>24981.18</v>
      </c>
      <c r="J1178" s="160" t="n">
        <v>741.9400000000001</v>
      </c>
      <c r="K1178" s="160" t="n">
        <v>24239.24</v>
      </c>
      <c r="L1178" s="160" t="n">
        <v>7231.55</v>
      </c>
    </row>
    <row r="1179">
      <c r="A1179" s="176" t="n">
        <v>45627</v>
      </c>
      <c r="B1179" s="104" t="inlineStr">
        <is>
          <t>2024/25</t>
        </is>
      </c>
      <c r="C1179" s="104" t="inlineStr">
        <is>
          <t>HC-003</t>
        </is>
      </c>
      <c r="D1179" s="104" t="inlineStr">
        <is>
          <t>Sud-Est</t>
        </is>
      </c>
      <c r="E1179" s="104" t="inlineStr">
        <is>
          <t>Drive</t>
        </is>
      </c>
      <c r="F1179" s="104" t="n">
        <v>31</v>
      </c>
      <c r="G1179" s="159" t="n">
        <v>1264</v>
      </c>
      <c r="H1179" s="159" t="n">
        <v>3325</v>
      </c>
      <c r="I1179" s="160" t="n">
        <v>17123.63</v>
      </c>
      <c r="J1179" s="160" t="n">
        <v>456.15</v>
      </c>
      <c r="K1179" s="160" t="n">
        <v>16667.48</v>
      </c>
      <c r="L1179" s="160" t="n">
        <v>4946.5</v>
      </c>
    </row>
    <row r="1180">
      <c r="A1180" s="176" t="n">
        <v>45627</v>
      </c>
      <c r="B1180" s="104" t="inlineStr">
        <is>
          <t>2024/25</t>
        </is>
      </c>
      <c r="C1180" s="104" t="inlineStr">
        <is>
          <t>HC-003</t>
        </is>
      </c>
      <c r="D1180" s="104" t="inlineStr">
        <is>
          <t>Sud-Est</t>
        </is>
      </c>
      <c r="E1180" s="104" t="inlineStr">
        <is>
          <t>Livraison</t>
        </is>
      </c>
      <c r="F1180" s="104" t="n">
        <v>31</v>
      </c>
      <c r="G1180" s="159" t="n">
        <v>1008</v>
      </c>
      <c r="H1180" s="159" t="n">
        <v>2497</v>
      </c>
      <c r="I1180" s="160" t="n">
        <v>16287.97</v>
      </c>
      <c r="J1180" s="160" t="n">
        <v>975.3</v>
      </c>
      <c r="K1180" s="160" t="n">
        <v>15312.67</v>
      </c>
      <c r="L1180" s="160" t="n">
        <v>4717.75</v>
      </c>
    </row>
    <row r="1181">
      <c r="A1181" s="176" t="n">
        <v>45627</v>
      </c>
      <c r="B1181" s="104" t="inlineStr">
        <is>
          <t>2024/25</t>
        </is>
      </c>
      <c r="C1181" s="104" t="inlineStr">
        <is>
          <t>HC-003</t>
        </is>
      </c>
      <c r="D1181" s="104" t="inlineStr">
        <is>
          <t>Sud-Est</t>
        </is>
      </c>
      <c r="E1181" s="104" t="inlineStr">
        <is>
          <t>Sur place</t>
        </is>
      </c>
      <c r="F1181" s="104" t="n">
        <v>30</v>
      </c>
      <c r="G1181" s="159" t="n">
        <v>3222</v>
      </c>
      <c r="H1181" s="159" t="n">
        <v>8196</v>
      </c>
      <c r="I1181" s="160" t="n">
        <v>42105.86</v>
      </c>
      <c r="J1181" s="160" t="n">
        <v>1291.66</v>
      </c>
      <c r="K1181" s="160" t="n">
        <v>40814.2</v>
      </c>
      <c r="L1181" s="160" t="n">
        <v>12187.86</v>
      </c>
    </row>
    <row r="1182">
      <c r="A1182" s="176" t="n">
        <v>45627</v>
      </c>
      <c r="B1182" s="104" t="inlineStr">
        <is>
          <t>2024/25</t>
        </is>
      </c>
      <c r="C1182" s="104" t="inlineStr">
        <is>
          <t>HC-003</t>
        </is>
      </c>
      <c r="D1182" s="104" t="inlineStr">
        <is>
          <t>Sud-Est</t>
        </is>
      </c>
      <c r="E1182" s="104" t="inlineStr">
        <is>
          <t>À emporter</t>
        </is>
      </c>
      <c r="F1182" s="104" t="n">
        <v>31</v>
      </c>
      <c r="G1182" s="159" t="n">
        <v>2444</v>
      </c>
      <c r="H1182" s="159" t="n">
        <v>6158</v>
      </c>
      <c r="I1182" s="160" t="n">
        <v>29075.68</v>
      </c>
      <c r="J1182" s="160" t="n">
        <v>858.45</v>
      </c>
      <c r="K1182" s="160" t="n">
        <v>28217.23</v>
      </c>
      <c r="L1182" s="160" t="n">
        <v>8473.9</v>
      </c>
    </row>
    <row r="1183">
      <c r="A1183" s="176" t="n">
        <v>45627</v>
      </c>
      <c r="B1183" s="104" t="inlineStr">
        <is>
          <t>2024/25</t>
        </is>
      </c>
      <c r="C1183" s="104" t="inlineStr">
        <is>
          <t>HC-004</t>
        </is>
      </c>
      <c r="D1183" s="104" t="inlineStr">
        <is>
          <t>Sud-Ouest</t>
        </is>
      </c>
      <c r="E1183" s="104" t="inlineStr">
        <is>
          <t>Drive</t>
        </is>
      </c>
      <c r="F1183" s="104" t="n">
        <v>31</v>
      </c>
      <c r="G1183" s="159" t="n">
        <v>1347</v>
      </c>
      <c r="H1183" s="159" t="n">
        <v>3538</v>
      </c>
      <c r="I1183" s="160" t="n">
        <v>18434.29</v>
      </c>
      <c r="J1183" s="160" t="n">
        <v>530.28</v>
      </c>
      <c r="K1183" s="160" t="n">
        <v>17904.01</v>
      </c>
      <c r="L1183" s="160" t="n">
        <v>5368.51</v>
      </c>
    </row>
    <row r="1184">
      <c r="A1184" s="176" t="n">
        <v>45627</v>
      </c>
      <c r="B1184" s="104" t="inlineStr">
        <is>
          <t>2024/25</t>
        </is>
      </c>
      <c r="C1184" s="104" t="inlineStr">
        <is>
          <t>HC-004</t>
        </is>
      </c>
      <c r="D1184" s="104" t="inlineStr">
        <is>
          <t>Sud-Ouest</t>
        </is>
      </c>
      <c r="E1184" s="104" t="inlineStr">
        <is>
          <t>Livraison</t>
        </is>
      </c>
      <c r="F1184" s="104" t="n">
        <v>31</v>
      </c>
      <c r="G1184" s="159" t="n">
        <v>973</v>
      </c>
      <c r="H1184" s="159" t="n">
        <v>2534</v>
      </c>
      <c r="I1184" s="160" t="n">
        <v>16170.25</v>
      </c>
      <c r="J1184" s="160" t="n">
        <v>979.78</v>
      </c>
      <c r="K1184" s="160" t="n">
        <v>15190.47</v>
      </c>
      <c r="L1184" s="160" t="n">
        <v>4702.27</v>
      </c>
    </row>
    <row r="1185">
      <c r="A1185" s="176" t="n">
        <v>45627</v>
      </c>
      <c r="B1185" s="104" t="inlineStr">
        <is>
          <t>2024/25</t>
        </is>
      </c>
      <c r="C1185" s="104" t="inlineStr">
        <is>
          <t>HC-004</t>
        </is>
      </c>
      <c r="D1185" s="104" t="inlineStr">
        <is>
          <t>Sud-Ouest</t>
        </is>
      </c>
      <c r="E1185" s="104" t="inlineStr">
        <is>
          <t>Sur place</t>
        </is>
      </c>
      <c r="F1185" s="104" t="n">
        <v>31</v>
      </c>
      <c r="G1185" s="159" t="n">
        <v>3484</v>
      </c>
      <c r="H1185" s="159" t="n">
        <v>8661</v>
      </c>
      <c r="I1185" s="160" t="n">
        <v>45202.28</v>
      </c>
      <c r="J1185" s="160" t="n">
        <v>1434.94</v>
      </c>
      <c r="K1185" s="160" t="n">
        <v>43767.34</v>
      </c>
      <c r="L1185" s="160" t="n">
        <v>12983.99</v>
      </c>
    </row>
    <row r="1186">
      <c r="A1186" s="176" t="n">
        <v>45627</v>
      </c>
      <c r="B1186" s="104" t="inlineStr">
        <is>
          <t>2024/25</t>
        </is>
      </c>
      <c r="C1186" s="104" t="inlineStr">
        <is>
          <t>HC-004</t>
        </is>
      </c>
      <c r="D1186" s="104" t="inlineStr">
        <is>
          <t>Sud-Ouest</t>
        </is>
      </c>
      <c r="E1186" s="104" t="inlineStr">
        <is>
          <t>À emporter</t>
        </is>
      </c>
      <c r="F1186" s="104" t="n">
        <v>31</v>
      </c>
      <c r="G1186" s="159" t="n">
        <v>2521</v>
      </c>
      <c r="H1186" s="159" t="n">
        <v>6277</v>
      </c>
      <c r="I1186" s="160" t="n">
        <v>30085.88</v>
      </c>
      <c r="J1186" s="160" t="n">
        <v>887.09</v>
      </c>
      <c r="K1186" s="160" t="n">
        <v>29198.79</v>
      </c>
      <c r="L1186" s="160" t="n">
        <v>8688.780000000001</v>
      </c>
    </row>
    <row r="1187">
      <c r="A1187" s="176" t="n">
        <v>45627</v>
      </c>
      <c r="B1187" s="104" t="inlineStr">
        <is>
          <t>2024/25</t>
        </is>
      </c>
      <c r="C1187" s="104" t="inlineStr">
        <is>
          <t>HC-005</t>
        </is>
      </c>
      <c r="D1187" s="104" t="inlineStr">
        <is>
          <t>Île-de-France</t>
        </is>
      </c>
      <c r="E1187" s="104" t="inlineStr">
        <is>
          <t>Livraison</t>
        </is>
      </c>
      <c r="F1187" s="104" t="n">
        <v>31</v>
      </c>
      <c r="G1187" s="159" t="n">
        <v>1405</v>
      </c>
      <c r="H1187" s="159" t="n">
        <v>3557</v>
      </c>
      <c r="I1187" s="160" t="n">
        <v>23388.15</v>
      </c>
      <c r="J1187" s="160" t="n">
        <v>1389.48</v>
      </c>
      <c r="K1187" s="160" t="n">
        <v>21998.67</v>
      </c>
      <c r="L1187" s="160" t="n">
        <v>6783.22</v>
      </c>
    </row>
    <row r="1188">
      <c r="A1188" s="176" t="n">
        <v>45627</v>
      </c>
      <c r="B1188" s="104" t="inlineStr">
        <is>
          <t>2024/25</t>
        </is>
      </c>
      <c r="C1188" s="104" t="inlineStr">
        <is>
          <t>HC-005</t>
        </is>
      </c>
      <c r="D1188" s="104" t="inlineStr">
        <is>
          <t>Île-de-France</t>
        </is>
      </c>
      <c r="E1188" s="104" t="inlineStr">
        <is>
          <t>Sur place</t>
        </is>
      </c>
      <c r="F1188" s="104" t="n">
        <v>31</v>
      </c>
      <c r="G1188" s="159" t="n">
        <v>5118</v>
      </c>
      <c r="H1188" s="159" t="n">
        <v>12890</v>
      </c>
      <c r="I1188" s="160" t="n">
        <v>65921.06</v>
      </c>
      <c r="J1188" s="160" t="n">
        <v>2062.84</v>
      </c>
      <c r="K1188" s="160" t="n">
        <v>63858.22</v>
      </c>
      <c r="L1188" s="160" t="n">
        <v>19102.01</v>
      </c>
    </row>
    <row r="1189">
      <c r="A1189" s="176" t="n">
        <v>45627</v>
      </c>
      <c r="B1189" s="104" t="inlineStr">
        <is>
          <t>2024/25</t>
        </is>
      </c>
      <c r="C1189" s="104" t="inlineStr">
        <is>
          <t>HC-005</t>
        </is>
      </c>
      <c r="D1189" s="104" t="inlineStr">
        <is>
          <t>Île-de-France</t>
        </is>
      </c>
      <c r="E1189" s="104" t="inlineStr">
        <is>
          <t>À emporter</t>
        </is>
      </c>
      <c r="F1189" s="104" t="n">
        <v>30</v>
      </c>
      <c r="G1189" s="159" t="n">
        <v>3627</v>
      </c>
      <c r="H1189" s="159" t="n">
        <v>9276</v>
      </c>
      <c r="I1189" s="160" t="n">
        <v>42889.43</v>
      </c>
      <c r="J1189" s="160" t="n">
        <v>1191.77</v>
      </c>
      <c r="K1189" s="160" t="n">
        <v>41697.66</v>
      </c>
      <c r="L1189" s="160" t="n">
        <v>12471.84</v>
      </c>
    </row>
    <row r="1190">
      <c r="A1190" s="176" t="n">
        <v>45627</v>
      </c>
      <c r="B1190" s="104" t="inlineStr">
        <is>
          <t>2024/25</t>
        </is>
      </c>
      <c r="C1190" s="104" t="inlineStr">
        <is>
          <t>HC-006</t>
        </is>
      </c>
      <c r="D1190" s="104" t="inlineStr">
        <is>
          <t>Nord-Ouest</t>
        </is>
      </c>
      <c r="E1190" s="104" t="inlineStr">
        <is>
          <t>Livraison</t>
        </is>
      </c>
      <c r="F1190" s="104" t="n">
        <v>31</v>
      </c>
      <c r="G1190" s="159" t="n">
        <v>943</v>
      </c>
      <c r="H1190" s="159" t="n">
        <v>2388</v>
      </c>
      <c r="I1190" s="160" t="n">
        <v>15557.13</v>
      </c>
      <c r="J1190" s="160" t="n">
        <v>918.39</v>
      </c>
      <c r="K1190" s="160" t="n">
        <v>14638.74</v>
      </c>
      <c r="L1190" s="160" t="n">
        <v>4518.25</v>
      </c>
    </row>
    <row r="1191">
      <c r="A1191" s="176" t="n">
        <v>45627</v>
      </c>
      <c r="B1191" s="104" t="inlineStr">
        <is>
          <t>2024/25</t>
        </is>
      </c>
      <c r="C1191" s="104" t="inlineStr">
        <is>
          <t>HC-006</t>
        </is>
      </c>
      <c r="D1191" s="104" t="inlineStr">
        <is>
          <t>Nord-Ouest</t>
        </is>
      </c>
      <c r="E1191" s="104" t="inlineStr">
        <is>
          <t>Sur place</t>
        </is>
      </c>
      <c r="F1191" s="104" t="n">
        <v>31</v>
      </c>
      <c r="G1191" s="159" t="n">
        <v>3275</v>
      </c>
      <c r="H1191" s="159" t="n">
        <v>8228</v>
      </c>
      <c r="I1191" s="160" t="n">
        <v>42676.08</v>
      </c>
      <c r="J1191" s="160" t="n">
        <v>1311.19</v>
      </c>
      <c r="K1191" s="160" t="n">
        <v>41364.89</v>
      </c>
      <c r="L1191" s="160" t="n">
        <v>12343.66</v>
      </c>
    </row>
    <row r="1192">
      <c r="A1192" s="176" t="n">
        <v>45627</v>
      </c>
      <c r="B1192" s="104" t="inlineStr">
        <is>
          <t>2024/25</t>
        </is>
      </c>
      <c r="C1192" s="104" t="inlineStr">
        <is>
          <t>HC-006</t>
        </is>
      </c>
      <c r="D1192" s="104" t="inlineStr">
        <is>
          <t>Nord-Ouest</t>
        </is>
      </c>
      <c r="E1192" s="104" t="inlineStr">
        <is>
          <t>À emporter</t>
        </is>
      </c>
      <c r="F1192" s="104" t="n">
        <v>31</v>
      </c>
      <c r="G1192" s="159" t="n">
        <v>2400</v>
      </c>
      <c r="H1192" s="159" t="n">
        <v>6271</v>
      </c>
      <c r="I1192" s="160" t="n">
        <v>28556.41</v>
      </c>
      <c r="J1192" s="160" t="n">
        <v>874.6</v>
      </c>
      <c r="K1192" s="160" t="n">
        <v>27681.81</v>
      </c>
      <c r="L1192" s="160" t="n">
        <v>8192.9</v>
      </c>
    </row>
    <row r="1193">
      <c r="A1193" s="176" t="n">
        <v>45627</v>
      </c>
      <c r="B1193" s="104" t="inlineStr">
        <is>
          <t>2024/25</t>
        </is>
      </c>
      <c r="C1193" s="104" t="inlineStr">
        <is>
          <t>HC-007</t>
        </is>
      </c>
      <c r="D1193" s="104" t="inlineStr">
        <is>
          <t>Sud-Est</t>
        </is>
      </c>
      <c r="E1193" s="104" t="inlineStr">
        <is>
          <t>Livraison</t>
        </is>
      </c>
      <c r="F1193" s="104" t="n">
        <v>31</v>
      </c>
      <c r="G1193" s="159" t="n">
        <v>1109</v>
      </c>
      <c r="H1193" s="159" t="n">
        <v>2875</v>
      </c>
      <c r="I1193" s="160" t="n">
        <v>18290.33</v>
      </c>
      <c r="J1193" s="160" t="n">
        <v>1125.11</v>
      </c>
      <c r="K1193" s="160" t="n">
        <v>17165.22</v>
      </c>
      <c r="L1193" s="160" t="n">
        <v>5355.51</v>
      </c>
    </row>
    <row r="1194">
      <c r="A1194" s="176" t="n">
        <v>45627</v>
      </c>
      <c r="B1194" s="104" t="inlineStr">
        <is>
          <t>2024/25</t>
        </is>
      </c>
      <c r="C1194" s="104" t="inlineStr">
        <is>
          <t>HC-007</t>
        </is>
      </c>
      <c r="D1194" s="104" t="inlineStr">
        <is>
          <t>Sud-Est</t>
        </is>
      </c>
      <c r="E1194" s="104" t="inlineStr">
        <is>
          <t>Sur place</t>
        </is>
      </c>
      <c r="F1194" s="104" t="n">
        <v>31</v>
      </c>
      <c r="G1194" s="159" t="n">
        <v>3927</v>
      </c>
      <c r="H1194" s="159" t="n">
        <v>10025</v>
      </c>
      <c r="I1194" s="160" t="n">
        <v>50531.13</v>
      </c>
      <c r="J1194" s="160" t="n">
        <v>1537.43</v>
      </c>
      <c r="K1194" s="160" t="n">
        <v>48993.7</v>
      </c>
      <c r="L1194" s="160" t="n">
        <v>14726.22</v>
      </c>
    </row>
    <row r="1195">
      <c r="A1195" s="176" t="n">
        <v>45627</v>
      </c>
      <c r="B1195" s="104" t="inlineStr">
        <is>
          <t>2024/25</t>
        </is>
      </c>
      <c r="C1195" s="104" t="inlineStr">
        <is>
          <t>HC-007</t>
        </is>
      </c>
      <c r="D1195" s="104" t="inlineStr">
        <is>
          <t>Sud-Est</t>
        </is>
      </c>
      <c r="E1195" s="104" t="inlineStr">
        <is>
          <t>À emporter</t>
        </is>
      </c>
      <c r="F1195" s="104" t="n">
        <v>31</v>
      </c>
      <c r="G1195" s="159" t="n">
        <v>2913</v>
      </c>
      <c r="H1195" s="159" t="n">
        <v>7363</v>
      </c>
      <c r="I1195" s="160" t="n">
        <v>34582.7</v>
      </c>
      <c r="J1195" s="160" t="n">
        <v>987.65</v>
      </c>
      <c r="K1195" s="160" t="n">
        <v>33595.05</v>
      </c>
      <c r="L1195" s="160" t="n">
        <v>10116.24</v>
      </c>
    </row>
    <row r="1196">
      <c r="A1196" s="176" t="n">
        <v>45627</v>
      </c>
      <c r="B1196" s="104" t="inlineStr">
        <is>
          <t>2024/25</t>
        </is>
      </c>
      <c r="C1196" s="104" t="inlineStr">
        <is>
          <t>HC-008</t>
        </is>
      </c>
      <c r="D1196" s="104" t="inlineStr">
        <is>
          <t>Sud-Ouest</t>
        </is>
      </c>
      <c r="E1196" s="104" t="inlineStr">
        <is>
          <t>Livraison</t>
        </is>
      </c>
      <c r="F1196" s="104" t="n">
        <v>31</v>
      </c>
      <c r="G1196" s="159" t="n">
        <v>1207</v>
      </c>
      <c r="H1196" s="159" t="n">
        <v>3038</v>
      </c>
      <c r="I1196" s="160" t="n">
        <v>20047.8</v>
      </c>
      <c r="J1196" s="160" t="n">
        <v>1197.3</v>
      </c>
      <c r="K1196" s="160" t="n">
        <v>18850.5</v>
      </c>
      <c r="L1196" s="160" t="n">
        <v>5824.67</v>
      </c>
    </row>
    <row r="1197">
      <c r="A1197" s="176" t="n">
        <v>45627</v>
      </c>
      <c r="B1197" s="104" t="inlineStr">
        <is>
          <t>2024/25</t>
        </is>
      </c>
      <c r="C1197" s="104" t="inlineStr">
        <is>
          <t>HC-008</t>
        </is>
      </c>
      <c r="D1197" s="104" t="inlineStr">
        <is>
          <t>Sud-Ouest</t>
        </is>
      </c>
      <c r="E1197" s="104" t="inlineStr">
        <is>
          <t>Sur place</t>
        </is>
      </c>
      <c r="F1197" s="104" t="n">
        <v>31</v>
      </c>
      <c r="G1197" s="159" t="n">
        <v>4097</v>
      </c>
      <c r="H1197" s="159" t="n">
        <v>10458</v>
      </c>
      <c r="I1197" s="160" t="n">
        <v>52964.62</v>
      </c>
      <c r="J1197" s="160" t="n">
        <v>1353.46</v>
      </c>
      <c r="K1197" s="160" t="n">
        <v>51611.16</v>
      </c>
      <c r="L1197" s="160" t="n">
        <v>15397.9</v>
      </c>
    </row>
    <row r="1198">
      <c r="A1198" s="176" t="n">
        <v>45627</v>
      </c>
      <c r="B1198" s="104" t="inlineStr">
        <is>
          <t>2024/25</t>
        </is>
      </c>
      <c r="C1198" s="104" t="inlineStr">
        <is>
          <t>HC-008</t>
        </is>
      </c>
      <c r="D1198" s="104" t="inlineStr">
        <is>
          <t>Sud-Ouest</t>
        </is>
      </c>
      <c r="E1198" s="104" t="inlineStr">
        <is>
          <t>À emporter</t>
        </is>
      </c>
      <c r="F1198" s="104" t="n">
        <v>30</v>
      </c>
      <c r="G1198" s="159" t="n">
        <v>3022</v>
      </c>
      <c r="H1198" s="159" t="n">
        <v>7810</v>
      </c>
      <c r="I1198" s="160" t="n">
        <v>35941.78</v>
      </c>
      <c r="J1198" s="160" t="n">
        <v>1023.46</v>
      </c>
      <c r="K1198" s="160" t="n">
        <v>34918.32</v>
      </c>
      <c r="L1198" s="160" t="n">
        <v>10402.28</v>
      </c>
    </row>
    <row r="1199">
      <c r="A1199" s="176" t="n">
        <v>45627</v>
      </c>
      <c r="B1199" s="104" t="inlineStr">
        <is>
          <t>2024/25</t>
        </is>
      </c>
      <c r="C1199" s="104" t="inlineStr">
        <is>
          <t>HC-009</t>
        </is>
      </c>
      <c r="D1199" s="104" t="inlineStr">
        <is>
          <t>Île-de-France</t>
        </is>
      </c>
      <c r="E1199" s="104" t="inlineStr">
        <is>
          <t>Livraison</t>
        </is>
      </c>
      <c r="F1199" s="104" t="n">
        <v>31</v>
      </c>
      <c r="G1199" s="159" t="n">
        <v>1536</v>
      </c>
      <c r="H1199" s="159" t="n">
        <v>3870</v>
      </c>
      <c r="I1199" s="160" t="n">
        <v>25272.41</v>
      </c>
      <c r="J1199" s="160" t="n">
        <v>1480.33</v>
      </c>
      <c r="K1199" s="160" t="n">
        <v>23792.08</v>
      </c>
      <c r="L1199" s="160" t="n">
        <v>7363.4</v>
      </c>
    </row>
    <row r="1200">
      <c r="A1200" s="176" t="n">
        <v>45627</v>
      </c>
      <c r="B1200" s="104" t="inlineStr">
        <is>
          <t>2024/25</t>
        </is>
      </c>
      <c r="C1200" s="104" t="inlineStr">
        <is>
          <t>HC-009</t>
        </is>
      </c>
      <c r="D1200" s="104" t="inlineStr">
        <is>
          <t>Île-de-France</t>
        </is>
      </c>
      <c r="E1200" s="104" t="inlineStr">
        <is>
          <t>Sur place</t>
        </is>
      </c>
      <c r="F1200" s="104" t="n">
        <v>31</v>
      </c>
      <c r="G1200" s="159" t="n">
        <v>5371</v>
      </c>
      <c r="H1200" s="159" t="n">
        <v>13254</v>
      </c>
      <c r="I1200" s="160" t="n">
        <v>69153.45</v>
      </c>
      <c r="J1200" s="160" t="n">
        <v>2009.54</v>
      </c>
      <c r="K1200" s="160" t="n">
        <v>67143.91</v>
      </c>
      <c r="L1200" s="160" t="n">
        <v>19913.77</v>
      </c>
    </row>
    <row r="1201">
      <c r="A1201" s="176" t="n">
        <v>45627</v>
      </c>
      <c r="B1201" s="104" t="inlineStr">
        <is>
          <t>2024/25</t>
        </is>
      </c>
      <c r="C1201" s="104" t="inlineStr">
        <is>
          <t>HC-009</t>
        </is>
      </c>
      <c r="D1201" s="104" t="inlineStr">
        <is>
          <t>Île-de-France</t>
        </is>
      </c>
      <c r="E1201" s="104" t="inlineStr">
        <is>
          <t>À emporter</t>
        </is>
      </c>
      <c r="F1201" s="104" t="n">
        <v>31</v>
      </c>
      <c r="G1201" s="159" t="n">
        <v>4069</v>
      </c>
      <c r="H1201" s="159" t="n">
        <v>10300</v>
      </c>
      <c r="I1201" s="160" t="n">
        <v>48547.57</v>
      </c>
      <c r="J1201" s="160" t="n">
        <v>1307.25</v>
      </c>
      <c r="K1201" s="160" t="n">
        <v>47240.32</v>
      </c>
      <c r="L1201" s="160" t="n">
        <v>14114.3</v>
      </c>
    </row>
    <row r="1202">
      <c r="A1202" s="176" t="n">
        <v>45627</v>
      </c>
      <c r="B1202" s="104" t="inlineStr">
        <is>
          <t>2024/25</t>
        </is>
      </c>
      <c r="C1202" s="104" t="inlineStr">
        <is>
          <t>HC-010</t>
        </is>
      </c>
      <c r="D1202" s="104" t="inlineStr">
        <is>
          <t>Nord-Ouest</t>
        </is>
      </c>
      <c r="E1202" s="104" t="inlineStr">
        <is>
          <t>Drive</t>
        </is>
      </c>
      <c r="F1202" s="104" t="n">
        <v>31</v>
      </c>
      <c r="G1202" s="159" t="n">
        <v>1892</v>
      </c>
      <c r="H1202" s="159" t="n">
        <v>4758</v>
      </c>
      <c r="I1202" s="160" t="n">
        <v>26126.7</v>
      </c>
      <c r="J1202" s="160" t="n">
        <v>777.83</v>
      </c>
      <c r="K1202" s="160" t="n">
        <v>25348.87</v>
      </c>
      <c r="L1202" s="160" t="n">
        <v>7621.41</v>
      </c>
    </row>
    <row r="1203">
      <c r="A1203" s="176" t="n">
        <v>45627</v>
      </c>
      <c r="B1203" s="104" t="inlineStr">
        <is>
          <t>2024/25</t>
        </is>
      </c>
      <c r="C1203" s="104" t="inlineStr">
        <is>
          <t>HC-010</t>
        </is>
      </c>
      <c r="D1203" s="104" t="inlineStr">
        <is>
          <t>Nord-Ouest</t>
        </is>
      </c>
      <c r="E1203" s="104" t="inlineStr">
        <is>
          <t>Livraison</t>
        </is>
      </c>
      <c r="F1203" s="104" t="n">
        <v>31</v>
      </c>
      <c r="G1203" s="159" t="n">
        <v>1390</v>
      </c>
      <c r="H1203" s="159" t="n">
        <v>3573</v>
      </c>
      <c r="I1203" s="160" t="n">
        <v>22845.64</v>
      </c>
      <c r="J1203" s="160" t="n">
        <v>1421.58</v>
      </c>
      <c r="K1203" s="160" t="n">
        <v>21424.06</v>
      </c>
      <c r="L1203" s="160" t="n">
        <v>6620.62</v>
      </c>
    </row>
    <row r="1204">
      <c r="A1204" s="176" t="n">
        <v>45627</v>
      </c>
      <c r="B1204" s="104" t="inlineStr">
        <is>
          <t>2024/25</t>
        </is>
      </c>
      <c r="C1204" s="104" t="inlineStr">
        <is>
          <t>HC-010</t>
        </is>
      </c>
      <c r="D1204" s="104" t="inlineStr">
        <is>
          <t>Nord-Ouest</t>
        </is>
      </c>
      <c r="E1204" s="104" t="inlineStr">
        <is>
          <t>Sur place</t>
        </is>
      </c>
      <c r="F1204" s="104" t="n">
        <v>30</v>
      </c>
      <c r="G1204" s="159" t="n">
        <v>4906</v>
      </c>
      <c r="H1204" s="159" t="n">
        <v>12610</v>
      </c>
      <c r="I1204" s="160" t="n">
        <v>63545.34</v>
      </c>
      <c r="J1204" s="160" t="n">
        <v>1711.4</v>
      </c>
      <c r="K1204" s="160" t="n">
        <v>61833.94</v>
      </c>
      <c r="L1204" s="160" t="n">
        <v>18299.06</v>
      </c>
    </row>
    <row r="1205">
      <c r="A1205" s="176" t="n">
        <v>45627</v>
      </c>
      <c r="B1205" s="104" t="inlineStr">
        <is>
          <t>2024/25</t>
        </is>
      </c>
      <c r="C1205" s="104" t="inlineStr">
        <is>
          <t>HC-010</t>
        </is>
      </c>
      <c r="D1205" s="104" t="inlineStr">
        <is>
          <t>Nord-Ouest</t>
        </is>
      </c>
      <c r="E1205" s="104" t="inlineStr">
        <is>
          <t>À emporter</t>
        </is>
      </c>
      <c r="F1205" s="104" t="n">
        <v>31</v>
      </c>
      <c r="G1205" s="159" t="n">
        <v>3795</v>
      </c>
      <c r="H1205" s="159" t="n">
        <v>9975</v>
      </c>
      <c r="I1205" s="160" t="n">
        <v>44995.64</v>
      </c>
      <c r="J1205" s="160" t="n">
        <v>1283.13</v>
      </c>
      <c r="K1205" s="160" t="n">
        <v>43712.51</v>
      </c>
      <c r="L1205" s="160" t="n">
        <v>13018.92</v>
      </c>
    </row>
    <row r="1206">
      <c r="A1206" s="176" t="n">
        <v>45627</v>
      </c>
      <c r="B1206" s="104" t="inlineStr">
        <is>
          <t>2024/25</t>
        </is>
      </c>
      <c r="C1206" s="104" t="inlineStr">
        <is>
          <t>HC-011</t>
        </is>
      </c>
      <c r="D1206" s="104" t="inlineStr">
        <is>
          <t>Sud-Est</t>
        </is>
      </c>
      <c r="E1206" s="104" t="inlineStr">
        <is>
          <t>Livraison</t>
        </is>
      </c>
      <c r="F1206" s="104" t="n">
        <v>31</v>
      </c>
      <c r="G1206" s="159" t="n">
        <v>1530</v>
      </c>
      <c r="H1206" s="159" t="n">
        <v>3932</v>
      </c>
      <c r="I1206" s="160" t="n">
        <v>25220.95</v>
      </c>
      <c r="J1206" s="160" t="n">
        <v>1525.65</v>
      </c>
      <c r="K1206" s="160" t="n">
        <v>23695.3</v>
      </c>
      <c r="L1206" s="160" t="n">
        <v>7342.14</v>
      </c>
    </row>
    <row r="1207">
      <c r="A1207" s="176" t="n">
        <v>45627</v>
      </c>
      <c r="B1207" s="104" t="inlineStr">
        <is>
          <t>2024/25</t>
        </is>
      </c>
      <c r="C1207" s="104" t="inlineStr">
        <is>
          <t>HC-011</t>
        </is>
      </c>
      <c r="D1207" s="104" t="inlineStr">
        <is>
          <t>Sud-Est</t>
        </is>
      </c>
      <c r="E1207" s="104" t="inlineStr">
        <is>
          <t>Sur place</t>
        </is>
      </c>
      <c r="F1207" s="104" t="n">
        <v>31</v>
      </c>
      <c r="G1207" s="159" t="n">
        <v>5542</v>
      </c>
      <c r="H1207" s="159" t="n">
        <v>14635</v>
      </c>
      <c r="I1207" s="160" t="n">
        <v>70367.77</v>
      </c>
      <c r="J1207" s="160" t="n">
        <v>2209.46</v>
      </c>
      <c r="K1207" s="160" t="n">
        <v>68158.31</v>
      </c>
      <c r="L1207" s="160" t="n">
        <v>20300.22</v>
      </c>
    </row>
    <row r="1208">
      <c r="A1208" s="176" t="n">
        <v>45627</v>
      </c>
      <c r="B1208" s="104" t="inlineStr">
        <is>
          <t>2024/25</t>
        </is>
      </c>
      <c r="C1208" s="104" t="inlineStr">
        <is>
          <t>HC-011</t>
        </is>
      </c>
      <c r="D1208" s="104" t="inlineStr">
        <is>
          <t>Sud-Est</t>
        </is>
      </c>
      <c r="E1208" s="104" t="inlineStr">
        <is>
          <t>À emporter</t>
        </is>
      </c>
      <c r="F1208" s="104" t="n">
        <v>31</v>
      </c>
      <c r="G1208" s="159" t="n">
        <v>4108</v>
      </c>
      <c r="H1208" s="159" t="n">
        <v>10206</v>
      </c>
      <c r="I1208" s="160" t="n">
        <v>49371.17</v>
      </c>
      <c r="J1208" s="160" t="n">
        <v>1442.55</v>
      </c>
      <c r="K1208" s="160" t="n">
        <v>47928.62</v>
      </c>
      <c r="L1208" s="160" t="n">
        <v>14414.54</v>
      </c>
    </row>
    <row r="1209">
      <c r="A1209" s="176" t="n">
        <v>45627</v>
      </c>
      <c r="B1209" s="104" t="inlineStr">
        <is>
          <t>2024/25</t>
        </is>
      </c>
      <c r="C1209" s="104" t="inlineStr">
        <is>
          <t>HC-012</t>
        </is>
      </c>
      <c r="D1209" s="104" t="inlineStr">
        <is>
          <t>Sud-Ouest</t>
        </is>
      </c>
      <c r="E1209" s="104" t="inlineStr">
        <is>
          <t>Drive</t>
        </is>
      </c>
      <c r="F1209" s="104" t="n">
        <v>31</v>
      </c>
      <c r="G1209" s="159" t="n">
        <v>841</v>
      </c>
      <c r="H1209" s="159" t="n">
        <v>2155</v>
      </c>
      <c r="I1209" s="160" t="n">
        <v>11689.16</v>
      </c>
      <c r="J1209" s="160" t="n">
        <v>360.38</v>
      </c>
      <c r="K1209" s="160" t="n">
        <v>11328.78</v>
      </c>
      <c r="L1209" s="160" t="n">
        <v>3370.66</v>
      </c>
    </row>
    <row r="1210">
      <c r="A1210" s="176" t="n">
        <v>45627</v>
      </c>
      <c r="B1210" s="104" t="inlineStr">
        <is>
          <t>2024/25</t>
        </is>
      </c>
      <c r="C1210" s="104" t="inlineStr">
        <is>
          <t>HC-012</t>
        </is>
      </c>
      <c r="D1210" s="104" t="inlineStr">
        <is>
          <t>Sud-Ouest</t>
        </is>
      </c>
      <c r="E1210" s="104" t="inlineStr">
        <is>
          <t>Livraison</t>
        </is>
      </c>
      <c r="F1210" s="104" t="n">
        <v>31</v>
      </c>
      <c r="G1210" s="159" t="n">
        <v>704</v>
      </c>
      <c r="H1210" s="159" t="n">
        <v>1815</v>
      </c>
      <c r="I1210" s="160" t="n">
        <v>11218.25</v>
      </c>
      <c r="J1210" s="160" t="n">
        <v>643.8</v>
      </c>
      <c r="K1210" s="160" t="n">
        <v>10574.45</v>
      </c>
      <c r="L1210" s="160" t="n">
        <v>3264.28</v>
      </c>
    </row>
    <row r="1211">
      <c r="A1211" s="176" t="n">
        <v>45627</v>
      </c>
      <c r="B1211" s="104" t="inlineStr">
        <is>
          <t>2024/25</t>
        </is>
      </c>
      <c r="C1211" s="104" t="inlineStr">
        <is>
          <t>HC-012</t>
        </is>
      </c>
      <c r="D1211" s="104" t="inlineStr">
        <is>
          <t>Sud-Ouest</t>
        </is>
      </c>
      <c r="E1211" s="104" t="inlineStr">
        <is>
          <t>Sur place</t>
        </is>
      </c>
      <c r="F1211" s="104" t="n">
        <v>31</v>
      </c>
      <c r="G1211" s="159" t="n">
        <v>2268</v>
      </c>
      <c r="H1211" s="159" t="n">
        <v>5775</v>
      </c>
      <c r="I1211" s="160" t="n">
        <v>29349.84</v>
      </c>
      <c r="J1211" s="160" t="n">
        <v>936.63</v>
      </c>
      <c r="K1211" s="160" t="n">
        <v>28413.21</v>
      </c>
      <c r="L1211" s="160" t="n">
        <v>8482.110000000001</v>
      </c>
    </row>
    <row r="1212">
      <c r="A1212" s="176" t="n">
        <v>45627</v>
      </c>
      <c r="B1212" s="104" t="inlineStr">
        <is>
          <t>2024/25</t>
        </is>
      </c>
      <c r="C1212" s="104" t="inlineStr">
        <is>
          <t>HC-012</t>
        </is>
      </c>
      <c r="D1212" s="104" t="inlineStr">
        <is>
          <t>Sud-Ouest</t>
        </is>
      </c>
      <c r="E1212" s="104" t="inlineStr">
        <is>
          <t>À emporter</t>
        </is>
      </c>
      <c r="F1212" s="104" t="n">
        <v>30</v>
      </c>
      <c r="G1212" s="159" t="n">
        <v>1660</v>
      </c>
      <c r="H1212" s="159" t="n">
        <v>4250</v>
      </c>
      <c r="I1212" s="160" t="n">
        <v>19452.92</v>
      </c>
      <c r="J1212" s="160" t="n">
        <v>515.21</v>
      </c>
      <c r="K1212" s="160" t="n">
        <v>18937.71</v>
      </c>
      <c r="L1212" s="160" t="n">
        <v>5646.32</v>
      </c>
    </row>
    <row r="1213">
      <c r="A1213" s="176" t="n">
        <v>45627</v>
      </c>
      <c r="B1213" s="104" t="inlineStr">
        <is>
          <t>2024/25</t>
        </is>
      </c>
      <c r="C1213" s="104" t="inlineStr">
        <is>
          <t>HC-013</t>
        </is>
      </c>
      <c r="D1213" s="104" t="inlineStr">
        <is>
          <t>Île-de-France</t>
        </is>
      </c>
      <c r="E1213" s="104" t="inlineStr">
        <is>
          <t>Livraison</t>
        </is>
      </c>
      <c r="F1213" s="104" t="n">
        <v>31</v>
      </c>
      <c r="G1213" s="159" t="n">
        <v>1425</v>
      </c>
      <c r="H1213" s="159" t="n">
        <v>3537</v>
      </c>
      <c r="I1213" s="160" t="n">
        <v>22398.44</v>
      </c>
      <c r="J1213" s="160" t="n">
        <v>1237.25</v>
      </c>
      <c r="K1213" s="160" t="n">
        <v>21161.19</v>
      </c>
      <c r="L1213" s="160" t="n">
        <v>6513.65</v>
      </c>
    </row>
    <row r="1214">
      <c r="A1214" s="176" t="n">
        <v>45627</v>
      </c>
      <c r="B1214" s="104" t="inlineStr">
        <is>
          <t>2024/25</t>
        </is>
      </c>
      <c r="C1214" s="104" t="inlineStr">
        <is>
          <t>HC-013</t>
        </is>
      </c>
      <c r="D1214" s="104" t="inlineStr">
        <is>
          <t>Île-de-France</t>
        </is>
      </c>
      <c r="E1214" s="104" t="inlineStr">
        <is>
          <t>Sur place</t>
        </is>
      </c>
      <c r="F1214" s="104" t="n">
        <v>30</v>
      </c>
      <c r="G1214" s="159" t="n">
        <v>3930</v>
      </c>
      <c r="H1214" s="159" t="n">
        <v>10090</v>
      </c>
      <c r="I1214" s="160" t="n">
        <v>50692.83</v>
      </c>
      <c r="J1214" s="160" t="n">
        <v>1344.43</v>
      </c>
      <c r="K1214" s="160" t="n">
        <v>49348.4</v>
      </c>
      <c r="L1214" s="160" t="n">
        <v>14718.58</v>
      </c>
    </row>
    <row r="1215">
      <c r="A1215" s="176" t="n">
        <v>45627</v>
      </c>
      <c r="B1215" s="104" t="inlineStr">
        <is>
          <t>2024/25</t>
        </is>
      </c>
      <c r="C1215" s="104" t="inlineStr">
        <is>
          <t>HC-013</t>
        </is>
      </c>
      <c r="D1215" s="104" t="inlineStr">
        <is>
          <t>Île-de-France</t>
        </is>
      </c>
      <c r="E1215" s="104" t="inlineStr">
        <is>
          <t>À emporter</t>
        </is>
      </c>
      <c r="F1215" s="104" t="n">
        <v>30</v>
      </c>
      <c r="G1215" s="159" t="n">
        <v>2917</v>
      </c>
      <c r="H1215" s="159" t="n">
        <v>7339</v>
      </c>
      <c r="I1215" s="160" t="n">
        <v>34799.31</v>
      </c>
      <c r="J1215" s="160" t="n">
        <v>886.77</v>
      </c>
      <c r="K1215" s="160" t="n">
        <v>33912.54</v>
      </c>
      <c r="L1215" s="160" t="n">
        <v>9987.379999999999</v>
      </c>
    </row>
    <row r="1216">
      <c r="A1216" s="176" t="n">
        <v>45627</v>
      </c>
      <c r="B1216" s="104" t="inlineStr">
        <is>
          <t>2024/25</t>
        </is>
      </c>
      <c r="C1216" s="104" t="inlineStr">
        <is>
          <t>HC-014</t>
        </is>
      </c>
      <c r="D1216" s="104" t="inlineStr">
        <is>
          <t>Nord-Ouest</t>
        </is>
      </c>
      <c r="E1216" s="104" t="inlineStr">
        <is>
          <t>Livraison</t>
        </is>
      </c>
      <c r="F1216" s="104" t="n">
        <v>31</v>
      </c>
      <c r="G1216" s="159" t="n">
        <v>1360</v>
      </c>
      <c r="H1216" s="159" t="n">
        <v>3447</v>
      </c>
      <c r="I1216" s="160" t="n">
        <v>21373.8</v>
      </c>
      <c r="J1216" s="160" t="n">
        <v>1175.28</v>
      </c>
      <c r="K1216" s="160" t="n">
        <v>20198.52</v>
      </c>
      <c r="L1216" s="160" t="n">
        <v>6230.46</v>
      </c>
    </row>
    <row r="1217">
      <c r="A1217" s="176" t="n">
        <v>45627</v>
      </c>
      <c r="B1217" s="104" t="inlineStr">
        <is>
          <t>2024/25</t>
        </is>
      </c>
      <c r="C1217" s="104" t="inlineStr">
        <is>
          <t>HC-014</t>
        </is>
      </c>
      <c r="D1217" s="104" t="inlineStr">
        <is>
          <t>Nord-Ouest</t>
        </is>
      </c>
      <c r="E1217" s="104" t="inlineStr">
        <is>
          <t>Sur place</t>
        </is>
      </c>
      <c r="F1217" s="104" t="n">
        <v>30</v>
      </c>
      <c r="G1217" s="159" t="n">
        <v>3641</v>
      </c>
      <c r="H1217" s="159" t="n">
        <v>9005</v>
      </c>
      <c r="I1217" s="160" t="n">
        <v>46910.98</v>
      </c>
      <c r="J1217" s="160" t="n">
        <v>1484.85</v>
      </c>
      <c r="K1217" s="160" t="n">
        <v>45426.13</v>
      </c>
      <c r="L1217" s="160" t="n">
        <v>13380.22</v>
      </c>
    </row>
    <row r="1218">
      <c r="A1218" s="176" t="n">
        <v>45627</v>
      </c>
      <c r="B1218" s="104" t="inlineStr">
        <is>
          <t>2024/25</t>
        </is>
      </c>
      <c r="C1218" s="104" t="inlineStr">
        <is>
          <t>HC-014</t>
        </is>
      </c>
      <c r="D1218" s="104" t="inlineStr">
        <is>
          <t>Nord-Ouest</t>
        </is>
      </c>
      <c r="E1218" s="104" t="inlineStr">
        <is>
          <t>À emporter</t>
        </is>
      </c>
      <c r="F1218" s="104" t="n">
        <v>30</v>
      </c>
      <c r="G1218" s="159" t="n">
        <v>2777</v>
      </c>
      <c r="H1218" s="159" t="n">
        <v>7128</v>
      </c>
      <c r="I1218" s="160" t="n">
        <v>32924.04</v>
      </c>
      <c r="J1218" s="160" t="n">
        <v>968.38</v>
      </c>
      <c r="K1218" s="160" t="n">
        <v>31955.66</v>
      </c>
      <c r="L1218" s="160" t="n">
        <v>9648.620000000001</v>
      </c>
    </row>
    <row r="1219">
      <c r="A1219" s="176" t="n">
        <v>45627</v>
      </c>
      <c r="B1219" s="104" t="inlineStr">
        <is>
          <t>2024/25</t>
        </is>
      </c>
      <c r="C1219" s="104" t="inlineStr">
        <is>
          <t>HC-015</t>
        </is>
      </c>
      <c r="D1219" s="104" t="inlineStr">
        <is>
          <t>Sud-Est</t>
        </is>
      </c>
      <c r="E1219" s="104" t="inlineStr">
        <is>
          <t>Livraison</t>
        </is>
      </c>
      <c r="F1219" s="104" t="n">
        <v>31</v>
      </c>
      <c r="G1219" s="159" t="n">
        <v>1018</v>
      </c>
      <c r="H1219" s="159" t="n">
        <v>2536</v>
      </c>
      <c r="I1219" s="160" t="n">
        <v>16887.83</v>
      </c>
      <c r="J1219" s="160" t="n">
        <v>1017.32</v>
      </c>
      <c r="K1219" s="160" t="n">
        <v>15870.51</v>
      </c>
      <c r="L1219" s="160" t="n">
        <v>4903.56</v>
      </c>
    </row>
    <row r="1220">
      <c r="A1220" s="176" t="n">
        <v>45627</v>
      </c>
      <c r="B1220" s="104" t="inlineStr">
        <is>
          <t>2024/25</t>
        </is>
      </c>
      <c r="C1220" s="104" t="inlineStr">
        <is>
          <t>HC-015</t>
        </is>
      </c>
      <c r="D1220" s="104" t="inlineStr">
        <is>
          <t>Sud-Est</t>
        </is>
      </c>
      <c r="E1220" s="104" t="inlineStr">
        <is>
          <t>Sur place</t>
        </is>
      </c>
      <c r="F1220" s="104" t="n">
        <v>31</v>
      </c>
      <c r="G1220" s="159" t="n">
        <v>3651</v>
      </c>
      <c r="H1220" s="159" t="n">
        <v>9270</v>
      </c>
      <c r="I1220" s="160" t="n">
        <v>46979.54</v>
      </c>
      <c r="J1220" s="160" t="n">
        <v>1404.2</v>
      </c>
      <c r="K1220" s="160" t="n">
        <v>45575.34</v>
      </c>
      <c r="L1220" s="160" t="n">
        <v>13597.86</v>
      </c>
    </row>
    <row r="1221">
      <c r="A1221" s="176" t="n">
        <v>45627</v>
      </c>
      <c r="B1221" s="104" t="inlineStr">
        <is>
          <t>2024/25</t>
        </is>
      </c>
      <c r="C1221" s="104" t="inlineStr">
        <is>
          <t>HC-015</t>
        </is>
      </c>
      <c r="D1221" s="104" t="inlineStr">
        <is>
          <t>Sud-Est</t>
        </is>
      </c>
      <c r="E1221" s="104" t="inlineStr">
        <is>
          <t>À emporter</t>
        </is>
      </c>
      <c r="F1221" s="104" t="n">
        <v>31</v>
      </c>
      <c r="G1221" s="159" t="n">
        <v>2775</v>
      </c>
      <c r="H1221" s="159" t="n">
        <v>7045</v>
      </c>
      <c r="I1221" s="160" t="n">
        <v>32848.12</v>
      </c>
      <c r="J1221" s="160" t="n">
        <v>943.25</v>
      </c>
      <c r="K1221" s="160" t="n">
        <v>31904.87</v>
      </c>
      <c r="L1221" s="160" t="n">
        <v>9508.75</v>
      </c>
    </row>
    <row r="1222">
      <c r="A1222" s="176" t="n">
        <v>45627</v>
      </c>
      <c r="B1222" s="104" t="inlineStr">
        <is>
          <t>2024/25</t>
        </is>
      </c>
      <c r="C1222" s="104" t="inlineStr">
        <is>
          <t>HC-016</t>
        </is>
      </c>
      <c r="D1222" s="104" t="inlineStr">
        <is>
          <t>Sud-Ouest</t>
        </is>
      </c>
      <c r="E1222" s="104" t="inlineStr">
        <is>
          <t>Livraison</t>
        </is>
      </c>
      <c r="F1222" s="104" t="n">
        <v>31</v>
      </c>
      <c r="G1222" s="159" t="n">
        <v>1248</v>
      </c>
      <c r="H1222" s="159" t="n">
        <v>3221</v>
      </c>
      <c r="I1222" s="160" t="n">
        <v>20765.27</v>
      </c>
      <c r="J1222" s="160" t="n">
        <v>1264.71</v>
      </c>
      <c r="K1222" s="160" t="n">
        <v>19500.56</v>
      </c>
      <c r="L1222" s="160" t="n">
        <v>6096.87</v>
      </c>
    </row>
    <row r="1223">
      <c r="A1223" s="176" t="n">
        <v>45627</v>
      </c>
      <c r="B1223" s="104" t="inlineStr">
        <is>
          <t>2024/25</t>
        </is>
      </c>
      <c r="C1223" s="104" t="inlineStr">
        <is>
          <t>HC-016</t>
        </is>
      </c>
      <c r="D1223" s="104" t="inlineStr">
        <is>
          <t>Sud-Ouest</t>
        </is>
      </c>
      <c r="E1223" s="104" t="inlineStr">
        <is>
          <t>Sur place</t>
        </is>
      </c>
      <c r="F1223" s="104" t="n">
        <v>31</v>
      </c>
      <c r="G1223" s="159" t="n">
        <v>4321</v>
      </c>
      <c r="H1223" s="159" t="n">
        <v>11074</v>
      </c>
      <c r="I1223" s="160" t="n">
        <v>56169.6</v>
      </c>
      <c r="J1223" s="160" t="n">
        <v>1861.38</v>
      </c>
      <c r="K1223" s="160" t="n">
        <v>54308.22</v>
      </c>
      <c r="L1223" s="160" t="n">
        <v>16222.47</v>
      </c>
    </row>
    <row r="1224">
      <c r="A1224" s="176" t="n">
        <v>45627</v>
      </c>
      <c r="B1224" s="104" t="inlineStr">
        <is>
          <t>2024/25</t>
        </is>
      </c>
      <c r="C1224" s="104" t="inlineStr">
        <is>
          <t>HC-016</t>
        </is>
      </c>
      <c r="D1224" s="104" t="inlineStr">
        <is>
          <t>Sud-Ouest</t>
        </is>
      </c>
      <c r="E1224" s="104" t="inlineStr">
        <is>
          <t>À emporter</t>
        </is>
      </c>
      <c r="F1224" s="104" t="n">
        <v>31</v>
      </c>
      <c r="G1224" s="159" t="n">
        <v>3291</v>
      </c>
      <c r="H1224" s="159" t="n">
        <v>8693</v>
      </c>
      <c r="I1224" s="160" t="n">
        <v>39394.45</v>
      </c>
      <c r="J1224" s="160" t="n">
        <v>1128.48</v>
      </c>
      <c r="K1224" s="160" t="n">
        <v>38265.97</v>
      </c>
      <c r="L1224" s="160" t="n">
        <v>11227.17</v>
      </c>
    </row>
    <row r="1225">
      <c r="A1225" s="176" t="n">
        <v>45627</v>
      </c>
      <c r="B1225" s="104" t="inlineStr">
        <is>
          <t>2024/25</t>
        </is>
      </c>
      <c r="C1225" s="104" t="inlineStr">
        <is>
          <t>HC-017</t>
        </is>
      </c>
      <c r="D1225" s="104" t="inlineStr">
        <is>
          <t>Île-de-France</t>
        </is>
      </c>
      <c r="E1225" s="104" t="inlineStr">
        <is>
          <t>Drive</t>
        </is>
      </c>
      <c r="F1225" s="104" t="n">
        <v>30</v>
      </c>
      <c r="G1225" s="159" t="n">
        <v>1199</v>
      </c>
      <c r="H1225" s="159" t="n">
        <v>3101</v>
      </c>
      <c r="I1225" s="160" t="n">
        <v>16424.07</v>
      </c>
      <c r="J1225" s="160" t="n">
        <v>470.32</v>
      </c>
      <c r="K1225" s="160" t="n">
        <v>15953.75</v>
      </c>
      <c r="L1225" s="160" t="n">
        <v>4762.99</v>
      </c>
    </row>
    <row r="1226">
      <c r="A1226" s="176" t="n">
        <v>45627</v>
      </c>
      <c r="B1226" s="104" t="inlineStr">
        <is>
          <t>2024/25</t>
        </is>
      </c>
      <c r="C1226" s="104" t="inlineStr">
        <is>
          <t>HC-017</t>
        </is>
      </c>
      <c r="D1226" s="104" t="inlineStr">
        <is>
          <t>Île-de-France</t>
        </is>
      </c>
      <c r="E1226" s="104" t="inlineStr">
        <is>
          <t>Livraison</t>
        </is>
      </c>
      <c r="F1226" s="104" t="n">
        <v>31</v>
      </c>
      <c r="G1226" s="159" t="n">
        <v>983</v>
      </c>
      <c r="H1226" s="159" t="n">
        <v>2520</v>
      </c>
      <c r="I1226" s="160" t="n">
        <v>16144.08</v>
      </c>
      <c r="J1226" s="160" t="n">
        <v>982.73</v>
      </c>
      <c r="K1226" s="160" t="n">
        <v>15161.35</v>
      </c>
      <c r="L1226" s="160" t="n">
        <v>4705.66</v>
      </c>
    </row>
    <row r="1227">
      <c r="A1227" s="176" t="n">
        <v>45627</v>
      </c>
      <c r="B1227" s="104" t="inlineStr">
        <is>
          <t>2024/25</t>
        </is>
      </c>
      <c r="C1227" s="104" t="inlineStr">
        <is>
          <t>HC-017</t>
        </is>
      </c>
      <c r="D1227" s="104" t="inlineStr">
        <is>
          <t>Île-de-France</t>
        </is>
      </c>
      <c r="E1227" s="104" t="inlineStr">
        <is>
          <t>Sur place</t>
        </is>
      </c>
      <c r="F1227" s="104" t="n">
        <v>31</v>
      </c>
      <c r="G1227" s="159" t="n">
        <v>3207</v>
      </c>
      <c r="H1227" s="159" t="n">
        <v>8230</v>
      </c>
      <c r="I1227" s="160" t="n">
        <v>41748.16</v>
      </c>
      <c r="J1227" s="160" t="n">
        <v>1247.01</v>
      </c>
      <c r="K1227" s="160" t="n">
        <v>40501.15</v>
      </c>
      <c r="L1227" s="160" t="n">
        <v>12022.77</v>
      </c>
    </row>
    <row r="1228">
      <c r="A1228" s="176" t="n">
        <v>45627</v>
      </c>
      <c r="B1228" s="104" t="inlineStr">
        <is>
          <t>2024/25</t>
        </is>
      </c>
      <c r="C1228" s="104" t="inlineStr">
        <is>
          <t>HC-017</t>
        </is>
      </c>
      <c r="D1228" s="104" t="inlineStr">
        <is>
          <t>Île-de-France</t>
        </is>
      </c>
      <c r="E1228" s="104" t="inlineStr">
        <is>
          <t>À emporter</t>
        </is>
      </c>
      <c r="F1228" s="104" t="n">
        <v>31</v>
      </c>
      <c r="G1228" s="159" t="n">
        <v>2471</v>
      </c>
      <c r="H1228" s="159" t="n">
        <v>6309</v>
      </c>
      <c r="I1228" s="160" t="n">
        <v>29563.42</v>
      </c>
      <c r="J1228" s="160" t="n">
        <v>818.2</v>
      </c>
      <c r="K1228" s="160" t="n">
        <v>28745.22</v>
      </c>
      <c r="L1228" s="160" t="n">
        <v>8521.65</v>
      </c>
    </row>
    <row r="1229">
      <c r="A1229" s="176" t="n">
        <v>45627</v>
      </c>
      <c r="B1229" s="104" t="inlineStr">
        <is>
          <t>2024/25</t>
        </is>
      </c>
      <c r="C1229" s="104" t="inlineStr">
        <is>
          <t>HC-018</t>
        </is>
      </c>
      <c r="D1229" s="104" t="inlineStr">
        <is>
          <t>Nord-Ouest</t>
        </is>
      </c>
      <c r="E1229" s="104" t="inlineStr">
        <is>
          <t>Drive</t>
        </is>
      </c>
      <c r="F1229" s="104" t="n">
        <v>31</v>
      </c>
      <c r="G1229" s="159" t="n">
        <v>864</v>
      </c>
      <c r="H1229" s="159" t="n">
        <v>2200</v>
      </c>
      <c r="I1229" s="160" t="n">
        <v>11645.95</v>
      </c>
      <c r="J1229" s="160" t="n">
        <v>321.78</v>
      </c>
      <c r="K1229" s="160" t="n">
        <v>11324.17</v>
      </c>
      <c r="L1229" s="160" t="n">
        <v>3369.65</v>
      </c>
    </row>
    <row r="1230">
      <c r="A1230" s="176" t="n">
        <v>45627</v>
      </c>
      <c r="B1230" s="104" t="inlineStr">
        <is>
          <t>2024/25</t>
        </is>
      </c>
      <c r="C1230" s="104" t="inlineStr">
        <is>
          <t>HC-018</t>
        </is>
      </c>
      <c r="D1230" s="104" t="inlineStr">
        <is>
          <t>Nord-Ouest</t>
        </is>
      </c>
      <c r="E1230" s="104" t="inlineStr">
        <is>
          <t>Livraison</t>
        </is>
      </c>
      <c r="F1230" s="104" t="n">
        <v>31</v>
      </c>
      <c r="G1230" s="159" t="n">
        <v>633</v>
      </c>
      <c r="H1230" s="159" t="n">
        <v>1589</v>
      </c>
      <c r="I1230" s="160" t="n">
        <v>10370.97</v>
      </c>
      <c r="J1230" s="160" t="n">
        <v>648.35</v>
      </c>
      <c r="K1230" s="160" t="n">
        <v>9722.620000000001</v>
      </c>
      <c r="L1230" s="160" t="n">
        <v>3012.33</v>
      </c>
    </row>
    <row r="1231">
      <c r="A1231" s="176" t="n">
        <v>45627</v>
      </c>
      <c r="B1231" s="104" t="inlineStr">
        <is>
          <t>2024/25</t>
        </is>
      </c>
      <c r="C1231" s="104" t="inlineStr">
        <is>
          <t>HC-018</t>
        </is>
      </c>
      <c r="D1231" s="104" t="inlineStr">
        <is>
          <t>Nord-Ouest</t>
        </is>
      </c>
      <c r="E1231" s="104" t="inlineStr">
        <is>
          <t>Sur place</t>
        </is>
      </c>
      <c r="F1231" s="104" t="n">
        <v>31</v>
      </c>
      <c r="G1231" s="159" t="n">
        <v>2336</v>
      </c>
      <c r="H1231" s="159" t="n">
        <v>5720</v>
      </c>
      <c r="I1231" s="160" t="n">
        <v>30162.9</v>
      </c>
      <c r="J1231" s="160" t="n">
        <v>837.73</v>
      </c>
      <c r="K1231" s="160" t="n">
        <v>29325.17</v>
      </c>
      <c r="L1231" s="160" t="n">
        <v>8749.09</v>
      </c>
    </row>
    <row r="1232">
      <c r="A1232" s="176" t="n">
        <v>45627</v>
      </c>
      <c r="B1232" s="104" t="inlineStr">
        <is>
          <t>2024/25</t>
        </is>
      </c>
      <c r="C1232" s="104" t="inlineStr">
        <is>
          <t>HC-018</t>
        </is>
      </c>
      <c r="D1232" s="104" t="inlineStr">
        <is>
          <t>Nord-Ouest</t>
        </is>
      </c>
      <c r="E1232" s="104" t="inlineStr">
        <is>
          <t>À emporter</t>
        </is>
      </c>
      <c r="F1232" s="104" t="n">
        <v>31</v>
      </c>
      <c r="G1232" s="159" t="n">
        <v>1713</v>
      </c>
      <c r="H1232" s="159" t="n">
        <v>4472</v>
      </c>
      <c r="I1232" s="160" t="n">
        <v>20348.75</v>
      </c>
      <c r="J1232" s="160" t="n">
        <v>622.79</v>
      </c>
      <c r="K1232" s="160" t="n">
        <v>19725.96</v>
      </c>
      <c r="L1232" s="160" t="n">
        <v>5902.93</v>
      </c>
    </row>
    <row r="1233">
      <c r="A1233" s="176" t="n">
        <v>45627</v>
      </c>
      <c r="B1233" s="104" t="inlineStr">
        <is>
          <t>2024/25</t>
        </is>
      </c>
      <c r="C1233" s="104" t="inlineStr">
        <is>
          <t>HC-019</t>
        </is>
      </c>
      <c r="D1233" s="104" t="inlineStr">
        <is>
          <t>Sud-Est</t>
        </is>
      </c>
      <c r="E1233" s="104" t="inlineStr">
        <is>
          <t>Livraison</t>
        </is>
      </c>
      <c r="F1233" s="104" t="n">
        <v>30</v>
      </c>
      <c r="G1233" s="159" t="n">
        <v>995</v>
      </c>
      <c r="H1233" s="159" t="n">
        <v>2602</v>
      </c>
      <c r="I1233" s="160" t="n">
        <v>16350.95</v>
      </c>
      <c r="J1233" s="160" t="n">
        <v>975.08</v>
      </c>
      <c r="K1233" s="160" t="n">
        <v>15375.87</v>
      </c>
      <c r="L1233" s="160" t="n">
        <v>4879.81</v>
      </c>
    </row>
    <row r="1234">
      <c r="A1234" s="176" t="n">
        <v>45627</v>
      </c>
      <c r="B1234" s="104" t="inlineStr">
        <is>
          <t>2024/25</t>
        </is>
      </c>
      <c r="C1234" s="104" t="inlineStr">
        <is>
          <t>HC-019</t>
        </is>
      </c>
      <c r="D1234" s="104" t="inlineStr">
        <is>
          <t>Sud-Est</t>
        </is>
      </c>
      <c r="E1234" s="104" t="inlineStr">
        <is>
          <t>Sur place</t>
        </is>
      </c>
      <c r="F1234" s="104" t="n">
        <v>31</v>
      </c>
      <c r="G1234" s="159" t="n">
        <v>3630</v>
      </c>
      <c r="H1234" s="159" t="n">
        <v>8977</v>
      </c>
      <c r="I1234" s="160" t="n">
        <v>46630.36</v>
      </c>
      <c r="J1234" s="160" t="n">
        <v>1458.75</v>
      </c>
      <c r="K1234" s="160" t="n">
        <v>45171.61</v>
      </c>
      <c r="L1234" s="160" t="n">
        <v>13803.96</v>
      </c>
    </row>
    <row r="1235">
      <c r="A1235" s="176" t="n">
        <v>45627</v>
      </c>
      <c r="B1235" s="104" t="inlineStr">
        <is>
          <t>2024/25</t>
        </is>
      </c>
      <c r="C1235" s="104" t="inlineStr">
        <is>
          <t>HC-019</t>
        </is>
      </c>
      <c r="D1235" s="104" t="inlineStr">
        <is>
          <t>Sud-Est</t>
        </is>
      </c>
      <c r="E1235" s="104" t="inlineStr">
        <is>
          <t>À emporter</t>
        </is>
      </c>
      <c r="F1235" s="104" t="n">
        <v>31</v>
      </c>
      <c r="G1235" s="159" t="n">
        <v>2719</v>
      </c>
      <c r="H1235" s="159" t="n">
        <v>7001</v>
      </c>
      <c r="I1235" s="160" t="n">
        <v>32597.3</v>
      </c>
      <c r="J1235" s="160" t="n">
        <v>974.4299999999999</v>
      </c>
      <c r="K1235" s="160" t="n">
        <v>31622.87</v>
      </c>
      <c r="L1235" s="160" t="n">
        <v>9629.74</v>
      </c>
    </row>
    <row r="1236">
      <c r="A1236" s="176" t="n">
        <v>45627</v>
      </c>
      <c r="B1236" s="104" t="inlineStr">
        <is>
          <t>2024/25</t>
        </is>
      </c>
      <c r="C1236" s="104" t="inlineStr">
        <is>
          <t>HC-020</t>
        </is>
      </c>
      <c r="D1236" s="104" t="inlineStr">
        <is>
          <t>Sud-Ouest</t>
        </is>
      </c>
      <c r="E1236" s="104" t="inlineStr">
        <is>
          <t>Livraison</t>
        </is>
      </c>
      <c r="F1236" s="104" t="n">
        <v>31</v>
      </c>
      <c r="G1236" s="159" t="n">
        <v>1260</v>
      </c>
      <c r="H1236" s="159" t="n">
        <v>3158</v>
      </c>
      <c r="I1236" s="160" t="n">
        <v>20211.13</v>
      </c>
      <c r="J1236" s="160" t="n">
        <v>1207.51</v>
      </c>
      <c r="K1236" s="160" t="n">
        <v>19003.62</v>
      </c>
      <c r="L1236" s="160" t="n">
        <v>5850.18</v>
      </c>
    </row>
    <row r="1237">
      <c r="A1237" s="176" t="n">
        <v>45627</v>
      </c>
      <c r="B1237" s="104" t="inlineStr">
        <is>
          <t>2024/25</t>
        </is>
      </c>
      <c r="C1237" s="104" t="inlineStr">
        <is>
          <t>HC-020</t>
        </is>
      </c>
      <c r="D1237" s="104" t="inlineStr">
        <is>
          <t>Sud-Ouest</t>
        </is>
      </c>
      <c r="E1237" s="104" t="inlineStr">
        <is>
          <t>Sur place</t>
        </is>
      </c>
      <c r="F1237" s="104" t="n">
        <v>31</v>
      </c>
      <c r="G1237" s="159" t="n">
        <v>3934</v>
      </c>
      <c r="H1237" s="159" t="n">
        <v>9898</v>
      </c>
      <c r="I1237" s="160" t="n">
        <v>50624.53</v>
      </c>
      <c r="J1237" s="160" t="n">
        <v>1473.86</v>
      </c>
      <c r="K1237" s="160" t="n">
        <v>49150.67</v>
      </c>
      <c r="L1237" s="160" t="n">
        <v>14670.76</v>
      </c>
    </row>
    <row r="1238">
      <c r="A1238" s="176" t="n">
        <v>45627</v>
      </c>
      <c r="B1238" s="104" t="inlineStr">
        <is>
          <t>2024/25</t>
        </is>
      </c>
      <c r="C1238" s="104" t="inlineStr">
        <is>
          <t>HC-020</t>
        </is>
      </c>
      <c r="D1238" s="104" t="inlineStr">
        <is>
          <t>Sud-Ouest</t>
        </is>
      </c>
      <c r="E1238" s="104" t="inlineStr">
        <is>
          <t>À emporter</t>
        </is>
      </c>
      <c r="F1238" s="104" t="n">
        <v>30</v>
      </c>
      <c r="G1238" s="159" t="n">
        <v>2905</v>
      </c>
      <c r="H1238" s="159" t="n">
        <v>7378</v>
      </c>
      <c r="I1238" s="160" t="n">
        <v>34508.63</v>
      </c>
      <c r="J1238" s="160" t="n">
        <v>965.38</v>
      </c>
      <c r="K1238" s="160" t="n">
        <v>33543.25</v>
      </c>
      <c r="L1238" s="160" t="n">
        <v>10059.16</v>
      </c>
    </row>
    <row r="1239">
      <c r="A1239" s="176" t="n">
        <v>45627</v>
      </c>
      <c r="B1239" s="104" t="inlineStr">
        <is>
          <t>2024/25</t>
        </is>
      </c>
      <c r="C1239" s="104" t="inlineStr">
        <is>
          <t>HC-021</t>
        </is>
      </c>
      <c r="D1239" s="104" t="inlineStr">
        <is>
          <t>Île-de-France</t>
        </is>
      </c>
      <c r="E1239" s="104" t="inlineStr">
        <is>
          <t>Drive</t>
        </is>
      </c>
      <c r="F1239" s="104" t="n">
        <v>31</v>
      </c>
      <c r="G1239" s="159" t="n">
        <v>1176</v>
      </c>
      <c r="H1239" s="159" t="n">
        <v>3042</v>
      </c>
      <c r="I1239" s="160" t="n">
        <v>16119.73</v>
      </c>
      <c r="J1239" s="160" t="n">
        <v>452.21</v>
      </c>
      <c r="K1239" s="160" t="n">
        <v>15667.52</v>
      </c>
      <c r="L1239" s="160" t="n">
        <v>4665.9</v>
      </c>
    </row>
    <row r="1240">
      <c r="A1240" s="176" t="n">
        <v>45627</v>
      </c>
      <c r="B1240" s="104" t="inlineStr">
        <is>
          <t>2024/25</t>
        </is>
      </c>
      <c r="C1240" s="104" t="inlineStr">
        <is>
          <t>HC-021</t>
        </is>
      </c>
      <c r="D1240" s="104" t="inlineStr">
        <is>
          <t>Île-de-France</t>
        </is>
      </c>
      <c r="E1240" s="104" t="inlineStr">
        <is>
          <t>Livraison</t>
        </is>
      </c>
      <c r="F1240" s="104" t="n">
        <v>31</v>
      </c>
      <c r="G1240" s="159" t="n">
        <v>959</v>
      </c>
      <c r="H1240" s="159" t="n">
        <v>2385</v>
      </c>
      <c r="I1240" s="160" t="n">
        <v>15589.37</v>
      </c>
      <c r="J1240" s="160" t="n">
        <v>912.67</v>
      </c>
      <c r="K1240" s="160" t="n">
        <v>14676.7</v>
      </c>
      <c r="L1240" s="160" t="n">
        <v>4547.22</v>
      </c>
    </row>
    <row r="1241">
      <c r="A1241" s="176" t="n">
        <v>45627</v>
      </c>
      <c r="B1241" s="104" t="inlineStr">
        <is>
          <t>2024/25</t>
        </is>
      </c>
      <c r="C1241" s="104" t="inlineStr">
        <is>
          <t>HC-021</t>
        </is>
      </c>
      <c r="D1241" s="104" t="inlineStr">
        <is>
          <t>Île-de-France</t>
        </is>
      </c>
      <c r="E1241" s="104" t="inlineStr">
        <is>
          <t>Sur place</t>
        </is>
      </c>
      <c r="F1241" s="104" t="n">
        <v>30</v>
      </c>
      <c r="G1241" s="159" t="n">
        <v>2934</v>
      </c>
      <c r="H1241" s="159" t="n">
        <v>7502</v>
      </c>
      <c r="I1241" s="160" t="n">
        <v>38134.54</v>
      </c>
      <c r="J1241" s="160" t="n">
        <v>1179.19</v>
      </c>
      <c r="K1241" s="160" t="n">
        <v>36955.35</v>
      </c>
      <c r="L1241" s="160" t="n">
        <v>11028.2</v>
      </c>
    </row>
    <row r="1242">
      <c r="A1242" s="176" t="n">
        <v>45627</v>
      </c>
      <c r="B1242" s="104" t="inlineStr">
        <is>
          <t>2024/25</t>
        </is>
      </c>
      <c r="C1242" s="104" t="inlineStr">
        <is>
          <t>HC-021</t>
        </is>
      </c>
      <c r="D1242" s="104" t="inlineStr">
        <is>
          <t>Île-de-France</t>
        </is>
      </c>
      <c r="E1242" s="104" t="inlineStr">
        <is>
          <t>À emporter</t>
        </is>
      </c>
      <c r="F1242" s="104" t="n">
        <v>31</v>
      </c>
      <c r="G1242" s="159" t="n">
        <v>2295</v>
      </c>
      <c r="H1242" s="159" t="n">
        <v>5718</v>
      </c>
      <c r="I1242" s="160" t="n">
        <v>27388.46</v>
      </c>
      <c r="J1242" s="160" t="n">
        <v>815.37</v>
      </c>
      <c r="K1242" s="160" t="n">
        <v>26573.09</v>
      </c>
      <c r="L1242" s="160" t="n">
        <v>7926.85</v>
      </c>
    </row>
    <row r="1243">
      <c r="A1243" s="176" t="n">
        <v>45627</v>
      </c>
      <c r="B1243" s="104" t="inlineStr">
        <is>
          <t>2024/25</t>
        </is>
      </c>
      <c r="C1243" s="104" t="inlineStr">
        <is>
          <t>HC-022</t>
        </is>
      </c>
      <c r="D1243" s="104" t="inlineStr">
        <is>
          <t>Nord-Ouest</t>
        </is>
      </c>
      <c r="E1243" s="104" t="inlineStr">
        <is>
          <t>Livraison</t>
        </is>
      </c>
      <c r="F1243" s="104" t="n">
        <v>30</v>
      </c>
      <c r="G1243" s="159" t="n">
        <v>885</v>
      </c>
      <c r="H1243" s="159" t="n">
        <v>2249</v>
      </c>
      <c r="I1243" s="160" t="n">
        <v>14704.22</v>
      </c>
      <c r="J1243" s="160" t="n">
        <v>882.63</v>
      </c>
      <c r="K1243" s="160" t="n">
        <v>13821.59</v>
      </c>
      <c r="L1243" s="160" t="n">
        <v>4269.56</v>
      </c>
    </row>
    <row r="1244">
      <c r="A1244" s="176" t="n">
        <v>45627</v>
      </c>
      <c r="B1244" s="104" t="inlineStr">
        <is>
          <t>2024/25</t>
        </is>
      </c>
      <c r="C1244" s="104" t="inlineStr">
        <is>
          <t>HC-022</t>
        </is>
      </c>
      <c r="D1244" s="104" t="inlineStr">
        <is>
          <t>Nord-Ouest</t>
        </is>
      </c>
      <c r="E1244" s="104" t="inlineStr">
        <is>
          <t>Sur place</t>
        </is>
      </c>
      <c r="F1244" s="104" t="n">
        <v>31</v>
      </c>
      <c r="G1244" s="159" t="n">
        <v>3280</v>
      </c>
      <c r="H1244" s="159" t="n">
        <v>8249</v>
      </c>
      <c r="I1244" s="160" t="n">
        <v>42454.76</v>
      </c>
      <c r="J1244" s="160" t="n">
        <v>1311.76</v>
      </c>
      <c r="K1244" s="160" t="n">
        <v>41143</v>
      </c>
      <c r="L1244" s="160" t="n">
        <v>12313.63</v>
      </c>
    </row>
    <row r="1245">
      <c r="A1245" s="176" t="n">
        <v>45627</v>
      </c>
      <c r="B1245" s="104" t="inlineStr">
        <is>
          <t>2024/25</t>
        </is>
      </c>
      <c r="C1245" s="104" t="inlineStr">
        <is>
          <t>HC-022</t>
        </is>
      </c>
      <c r="D1245" s="104" t="inlineStr">
        <is>
          <t>Nord-Ouest</t>
        </is>
      </c>
      <c r="E1245" s="104" t="inlineStr">
        <is>
          <t>À emporter</t>
        </is>
      </c>
      <c r="F1245" s="104" t="n">
        <v>31</v>
      </c>
      <c r="G1245" s="159" t="n">
        <v>2482</v>
      </c>
      <c r="H1245" s="159" t="n">
        <v>6319</v>
      </c>
      <c r="I1245" s="160" t="n">
        <v>29263.34</v>
      </c>
      <c r="J1245" s="160" t="n">
        <v>812.8099999999999</v>
      </c>
      <c r="K1245" s="160" t="n">
        <v>28450.53</v>
      </c>
      <c r="L1245" s="160" t="n">
        <v>8550.959999999999</v>
      </c>
    </row>
    <row r="1246">
      <c r="A1246" s="176" t="n">
        <v>45627</v>
      </c>
      <c r="B1246" s="104" t="inlineStr">
        <is>
          <t>2024/25</t>
        </is>
      </c>
      <c r="C1246" s="104" t="inlineStr">
        <is>
          <t>HC-023</t>
        </is>
      </c>
      <c r="D1246" s="104" t="inlineStr">
        <is>
          <t>Sud-Est</t>
        </is>
      </c>
      <c r="E1246" s="104" t="inlineStr">
        <is>
          <t>Drive</t>
        </is>
      </c>
      <c r="F1246" s="104" t="n">
        <v>31</v>
      </c>
      <c r="G1246" s="159" t="n">
        <v>1278</v>
      </c>
      <c r="H1246" s="159" t="n">
        <v>3187</v>
      </c>
      <c r="I1246" s="160" t="n">
        <v>17500.19</v>
      </c>
      <c r="J1246" s="160" t="n">
        <v>504.26</v>
      </c>
      <c r="K1246" s="160" t="n">
        <v>16995.93</v>
      </c>
      <c r="L1246" s="160" t="n">
        <v>5063.79</v>
      </c>
    </row>
    <row r="1247">
      <c r="A1247" s="176" t="n">
        <v>45627</v>
      </c>
      <c r="B1247" s="104" t="inlineStr">
        <is>
          <t>2024/25</t>
        </is>
      </c>
      <c r="C1247" s="104" t="inlineStr">
        <is>
          <t>HC-023</t>
        </is>
      </c>
      <c r="D1247" s="104" t="inlineStr">
        <is>
          <t>Sud-Est</t>
        </is>
      </c>
      <c r="E1247" s="104" t="inlineStr">
        <is>
          <t>Livraison</t>
        </is>
      </c>
      <c r="F1247" s="104" t="n">
        <v>31</v>
      </c>
      <c r="G1247" s="159" t="n">
        <v>1019</v>
      </c>
      <c r="H1247" s="159" t="n">
        <v>2568</v>
      </c>
      <c r="I1247" s="160" t="n">
        <v>16494.71</v>
      </c>
      <c r="J1247" s="160" t="n">
        <v>972.6900000000001</v>
      </c>
      <c r="K1247" s="160" t="n">
        <v>15522.02</v>
      </c>
      <c r="L1247" s="160" t="n">
        <v>4780.86</v>
      </c>
    </row>
    <row r="1248">
      <c r="A1248" s="176" t="n">
        <v>45627</v>
      </c>
      <c r="B1248" s="104" t="inlineStr">
        <is>
          <t>2024/25</t>
        </is>
      </c>
      <c r="C1248" s="104" t="inlineStr">
        <is>
          <t>HC-023</t>
        </is>
      </c>
      <c r="D1248" s="104" t="inlineStr">
        <is>
          <t>Sud-Est</t>
        </is>
      </c>
      <c r="E1248" s="104" t="inlineStr">
        <is>
          <t>Sur place</t>
        </is>
      </c>
      <c r="F1248" s="104" t="n">
        <v>31</v>
      </c>
      <c r="G1248" s="159" t="n">
        <v>3238</v>
      </c>
      <c r="H1248" s="159" t="n">
        <v>8311</v>
      </c>
      <c r="I1248" s="160" t="n">
        <v>42126.09</v>
      </c>
      <c r="J1248" s="160" t="n">
        <v>1292.41</v>
      </c>
      <c r="K1248" s="160" t="n">
        <v>40833.68</v>
      </c>
      <c r="L1248" s="160" t="n">
        <v>12180.85</v>
      </c>
    </row>
    <row r="1249">
      <c r="A1249" s="176" t="n">
        <v>45627</v>
      </c>
      <c r="B1249" s="104" t="inlineStr">
        <is>
          <t>2024/25</t>
        </is>
      </c>
      <c r="C1249" s="104" t="inlineStr">
        <is>
          <t>HC-023</t>
        </is>
      </c>
      <c r="D1249" s="104" t="inlineStr">
        <is>
          <t>Sud-Est</t>
        </is>
      </c>
      <c r="E1249" s="104" t="inlineStr">
        <is>
          <t>À emporter</t>
        </is>
      </c>
      <c r="F1249" s="104" t="n">
        <v>30</v>
      </c>
      <c r="G1249" s="159" t="n">
        <v>2301</v>
      </c>
      <c r="H1249" s="159" t="n">
        <v>5926</v>
      </c>
      <c r="I1249" s="160" t="n">
        <v>27092.45</v>
      </c>
      <c r="J1249" s="160" t="n">
        <v>736.39</v>
      </c>
      <c r="K1249" s="160" t="n">
        <v>26356.06</v>
      </c>
      <c r="L1249" s="160" t="n">
        <v>7889.43</v>
      </c>
    </row>
    <row r="1250">
      <c r="A1250" s="176" t="n">
        <v>45627</v>
      </c>
      <c r="B1250" s="104" t="inlineStr">
        <is>
          <t>2024/25</t>
        </is>
      </c>
      <c r="C1250" s="104" t="inlineStr">
        <is>
          <t>HC-024</t>
        </is>
      </c>
      <c r="D1250" s="104" t="inlineStr">
        <is>
          <t>Sud-Ouest</t>
        </is>
      </c>
      <c r="E1250" s="104" t="inlineStr">
        <is>
          <t>Livraison</t>
        </is>
      </c>
      <c r="F1250" s="104" t="n">
        <v>30</v>
      </c>
      <c r="G1250" s="159" t="n">
        <v>1550</v>
      </c>
      <c r="H1250" s="159" t="n">
        <v>3953</v>
      </c>
      <c r="I1250" s="160" t="n">
        <v>24999.22</v>
      </c>
      <c r="J1250" s="160" t="n">
        <v>1445.44</v>
      </c>
      <c r="K1250" s="160" t="n">
        <v>23553.78</v>
      </c>
      <c r="L1250" s="160" t="n">
        <v>7340.51</v>
      </c>
    </row>
    <row r="1251">
      <c r="A1251" s="176" t="n">
        <v>45627</v>
      </c>
      <c r="B1251" s="104" t="inlineStr">
        <is>
          <t>2024/25</t>
        </is>
      </c>
      <c r="C1251" s="104" t="inlineStr">
        <is>
          <t>HC-024</t>
        </is>
      </c>
      <c r="D1251" s="104" t="inlineStr">
        <is>
          <t>Sud-Ouest</t>
        </is>
      </c>
      <c r="E1251" s="104" t="inlineStr">
        <is>
          <t>Sur place</t>
        </is>
      </c>
      <c r="F1251" s="104" t="n">
        <v>31</v>
      </c>
      <c r="G1251" s="159" t="n">
        <v>5240</v>
      </c>
      <c r="H1251" s="159" t="n">
        <v>13029</v>
      </c>
      <c r="I1251" s="160" t="n">
        <v>67664.67999999999</v>
      </c>
      <c r="J1251" s="160" t="n">
        <v>1974.52</v>
      </c>
      <c r="K1251" s="160" t="n">
        <v>65690.16</v>
      </c>
      <c r="L1251" s="160" t="n">
        <v>19644.04</v>
      </c>
    </row>
    <row r="1252">
      <c r="A1252" s="176" t="n">
        <v>45627</v>
      </c>
      <c r="B1252" s="104" t="inlineStr">
        <is>
          <t>2024/25</t>
        </is>
      </c>
      <c r="C1252" s="104" t="inlineStr">
        <is>
          <t>HC-024</t>
        </is>
      </c>
      <c r="D1252" s="104" t="inlineStr">
        <is>
          <t>Sud-Ouest</t>
        </is>
      </c>
      <c r="E1252" s="104" t="inlineStr">
        <is>
          <t>À emporter</t>
        </is>
      </c>
      <c r="F1252" s="104" t="n">
        <v>30</v>
      </c>
      <c r="G1252" s="159" t="n">
        <v>3834</v>
      </c>
      <c r="H1252" s="159" t="n">
        <v>9665</v>
      </c>
      <c r="I1252" s="160" t="n">
        <v>45707.72</v>
      </c>
      <c r="J1252" s="160" t="n">
        <v>1501.48</v>
      </c>
      <c r="K1252" s="160" t="n">
        <v>44206.24</v>
      </c>
      <c r="L1252" s="160" t="n">
        <v>13154.5</v>
      </c>
    </row>
    <row r="1253">
      <c r="A1253" s="176" t="n">
        <v>45627</v>
      </c>
      <c r="B1253" s="104" t="inlineStr">
        <is>
          <t>2024/25</t>
        </is>
      </c>
      <c r="C1253" s="104" t="inlineStr">
        <is>
          <t>HC-025</t>
        </is>
      </c>
      <c r="D1253" s="104" t="inlineStr">
        <is>
          <t>Île-de-France</t>
        </is>
      </c>
      <c r="E1253" s="104" t="inlineStr">
        <is>
          <t>Drive</t>
        </is>
      </c>
      <c r="F1253" s="104" t="n">
        <v>30</v>
      </c>
      <c r="G1253" s="159" t="n">
        <v>1519</v>
      </c>
      <c r="H1253" s="159" t="n">
        <v>3903</v>
      </c>
      <c r="I1253" s="160" t="n">
        <v>20878.26</v>
      </c>
      <c r="J1253" s="160" t="n">
        <v>678.3</v>
      </c>
      <c r="K1253" s="160" t="n">
        <v>20199.96</v>
      </c>
      <c r="L1253" s="160" t="n">
        <v>6022.34</v>
      </c>
    </row>
    <row r="1254">
      <c r="A1254" s="176" t="n">
        <v>45627</v>
      </c>
      <c r="B1254" s="104" t="inlineStr">
        <is>
          <t>2024/25</t>
        </is>
      </c>
      <c r="C1254" s="104" t="inlineStr">
        <is>
          <t>HC-025</t>
        </is>
      </c>
      <c r="D1254" s="104" t="inlineStr">
        <is>
          <t>Île-de-France</t>
        </is>
      </c>
      <c r="E1254" s="104" t="inlineStr">
        <is>
          <t>Livraison</t>
        </is>
      </c>
      <c r="F1254" s="104" t="n">
        <v>31</v>
      </c>
      <c r="G1254" s="159" t="n">
        <v>1481</v>
      </c>
      <c r="H1254" s="159" t="n">
        <v>3794</v>
      </c>
      <c r="I1254" s="160" t="n">
        <v>22961.13</v>
      </c>
      <c r="J1254" s="160" t="n">
        <v>1279.66</v>
      </c>
      <c r="K1254" s="160" t="n">
        <v>21681.47</v>
      </c>
      <c r="L1254" s="160" t="n">
        <v>6639.27</v>
      </c>
    </row>
    <row r="1255">
      <c r="A1255" s="176" t="n">
        <v>45627</v>
      </c>
      <c r="B1255" s="104" t="inlineStr">
        <is>
          <t>2024/25</t>
        </is>
      </c>
      <c r="C1255" s="104" t="inlineStr">
        <is>
          <t>HC-025</t>
        </is>
      </c>
      <c r="D1255" s="104" t="inlineStr">
        <is>
          <t>Île-de-France</t>
        </is>
      </c>
      <c r="E1255" s="104" t="inlineStr">
        <is>
          <t>Sur place</t>
        </is>
      </c>
      <c r="F1255" s="104" t="n">
        <v>30</v>
      </c>
      <c r="G1255" s="159" t="n">
        <v>3954</v>
      </c>
      <c r="H1255" s="159" t="n">
        <v>10056</v>
      </c>
      <c r="I1255" s="160" t="n">
        <v>51103.02</v>
      </c>
      <c r="J1255" s="160" t="n">
        <v>1528.56</v>
      </c>
      <c r="K1255" s="160" t="n">
        <v>49574.46</v>
      </c>
      <c r="L1255" s="160" t="n">
        <v>14733.34</v>
      </c>
    </row>
    <row r="1256">
      <c r="A1256" s="176" t="n">
        <v>45627</v>
      </c>
      <c r="B1256" s="104" t="inlineStr">
        <is>
          <t>2024/25</t>
        </is>
      </c>
      <c r="C1256" s="104" t="inlineStr">
        <is>
          <t>HC-025</t>
        </is>
      </c>
      <c r="D1256" s="104" t="inlineStr">
        <is>
          <t>Île-de-France</t>
        </is>
      </c>
      <c r="E1256" s="104" t="inlineStr">
        <is>
          <t>À emporter</t>
        </is>
      </c>
      <c r="F1256" s="104" t="n">
        <v>29</v>
      </c>
      <c r="G1256" s="159" t="n">
        <v>2860</v>
      </c>
      <c r="H1256" s="159" t="n">
        <v>7413</v>
      </c>
      <c r="I1256" s="160" t="n">
        <v>33426.67</v>
      </c>
      <c r="J1256" s="160" t="n">
        <v>962.42</v>
      </c>
      <c r="K1256" s="160" t="n">
        <v>32464.25</v>
      </c>
      <c r="L1256" s="160" t="n">
        <v>9651.1</v>
      </c>
    </row>
    <row r="1257">
      <c r="A1257" s="176" t="n">
        <v>45627</v>
      </c>
      <c r="B1257" s="104" t="inlineStr">
        <is>
          <t>2024/25</t>
        </is>
      </c>
      <c r="C1257" s="104" t="inlineStr">
        <is>
          <t>HC-026</t>
        </is>
      </c>
      <c r="D1257" s="104" t="inlineStr">
        <is>
          <t>Nord-Ouest</t>
        </is>
      </c>
      <c r="E1257" s="104" t="inlineStr">
        <is>
          <t>Drive</t>
        </is>
      </c>
      <c r="F1257" s="104" t="n">
        <v>31</v>
      </c>
      <c r="G1257" s="159" t="n">
        <v>1159</v>
      </c>
      <c r="H1257" s="159" t="n">
        <v>2956</v>
      </c>
      <c r="I1257" s="160" t="n">
        <v>15828.21</v>
      </c>
      <c r="J1257" s="160" t="n">
        <v>506.14</v>
      </c>
      <c r="K1257" s="160" t="n">
        <v>15322.07</v>
      </c>
      <c r="L1257" s="160" t="n">
        <v>4582.5</v>
      </c>
    </row>
    <row r="1258">
      <c r="A1258" s="176" t="n">
        <v>45627</v>
      </c>
      <c r="B1258" s="104" t="inlineStr">
        <is>
          <t>2024/25</t>
        </is>
      </c>
      <c r="C1258" s="104" t="inlineStr">
        <is>
          <t>HC-026</t>
        </is>
      </c>
      <c r="D1258" s="104" t="inlineStr">
        <is>
          <t>Nord-Ouest</t>
        </is>
      </c>
      <c r="E1258" s="104" t="inlineStr">
        <is>
          <t>Livraison</t>
        </is>
      </c>
      <c r="F1258" s="104" t="n">
        <v>31</v>
      </c>
      <c r="G1258" s="159" t="n">
        <v>889</v>
      </c>
      <c r="H1258" s="159" t="n">
        <v>2276</v>
      </c>
      <c r="I1258" s="160" t="n">
        <v>14577.36</v>
      </c>
      <c r="J1258" s="160" t="n">
        <v>844.51</v>
      </c>
      <c r="K1258" s="160" t="n">
        <v>13732.85</v>
      </c>
      <c r="L1258" s="160" t="n">
        <v>4261.71</v>
      </c>
    </row>
    <row r="1259">
      <c r="A1259" s="176" t="n">
        <v>45627</v>
      </c>
      <c r="B1259" s="104" t="inlineStr">
        <is>
          <t>2024/25</t>
        </is>
      </c>
      <c r="C1259" s="104" t="inlineStr">
        <is>
          <t>HC-026</t>
        </is>
      </c>
      <c r="D1259" s="104" t="inlineStr">
        <is>
          <t>Nord-Ouest</t>
        </is>
      </c>
      <c r="E1259" s="104" t="inlineStr">
        <is>
          <t>Sur place</t>
        </is>
      </c>
      <c r="F1259" s="104" t="n">
        <v>31</v>
      </c>
      <c r="G1259" s="159" t="n">
        <v>2984</v>
      </c>
      <c r="H1259" s="159" t="n">
        <v>7360</v>
      </c>
      <c r="I1259" s="160" t="n">
        <v>37998.13</v>
      </c>
      <c r="J1259" s="160" t="n">
        <v>1203.69</v>
      </c>
      <c r="K1259" s="160" t="n">
        <v>36794.44</v>
      </c>
      <c r="L1259" s="160" t="n">
        <v>10981.04</v>
      </c>
    </row>
    <row r="1260">
      <c r="A1260" s="176" t="n">
        <v>45627</v>
      </c>
      <c r="B1260" s="104" t="inlineStr">
        <is>
          <t>2024/25</t>
        </is>
      </c>
      <c r="C1260" s="104" t="inlineStr">
        <is>
          <t>HC-026</t>
        </is>
      </c>
      <c r="D1260" s="104" t="inlineStr">
        <is>
          <t>Nord-Ouest</t>
        </is>
      </c>
      <c r="E1260" s="104" t="inlineStr">
        <is>
          <t>À emporter</t>
        </is>
      </c>
      <c r="F1260" s="104" t="n">
        <v>31</v>
      </c>
      <c r="G1260" s="159" t="n">
        <v>2215</v>
      </c>
      <c r="H1260" s="159" t="n">
        <v>5462</v>
      </c>
      <c r="I1260" s="160" t="n">
        <v>26267.5</v>
      </c>
      <c r="J1260" s="160" t="n">
        <v>714.39</v>
      </c>
      <c r="K1260" s="160" t="n">
        <v>25553.11</v>
      </c>
      <c r="L1260" s="160" t="n">
        <v>7662.9</v>
      </c>
    </row>
    <row r="1261">
      <c r="A1261" s="176" t="n">
        <v>45627</v>
      </c>
      <c r="B1261" s="104" t="inlineStr">
        <is>
          <t>2024/25</t>
        </is>
      </c>
      <c r="C1261" s="104" t="inlineStr">
        <is>
          <t>HC-027</t>
        </is>
      </c>
      <c r="D1261" s="104" t="inlineStr">
        <is>
          <t>Sud-Est</t>
        </is>
      </c>
      <c r="E1261" s="104" t="inlineStr">
        <is>
          <t>Livraison</t>
        </is>
      </c>
      <c r="F1261" s="104" t="n">
        <v>31</v>
      </c>
      <c r="G1261" s="159" t="n">
        <v>1339</v>
      </c>
      <c r="H1261" s="159" t="n">
        <v>3392</v>
      </c>
      <c r="I1261" s="160" t="n">
        <v>21564.29</v>
      </c>
      <c r="J1261" s="160" t="n">
        <v>1198.02</v>
      </c>
      <c r="K1261" s="160" t="n">
        <v>20366.27</v>
      </c>
      <c r="L1261" s="160" t="n">
        <v>6265.9</v>
      </c>
    </row>
    <row r="1262">
      <c r="A1262" s="176" t="n">
        <v>45627</v>
      </c>
      <c r="B1262" s="104" t="inlineStr">
        <is>
          <t>2024/25</t>
        </is>
      </c>
      <c r="C1262" s="104" t="inlineStr">
        <is>
          <t>HC-027</t>
        </is>
      </c>
      <c r="D1262" s="104" t="inlineStr">
        <is>
          <t>Sud-Est</t>
        </is>
      </c>
      <c r="E1262" s="104" t="inlineStr">
        <is>
          <t>Sur place</t>
        </is>
      </c>
      <c r="F1262" s="104" t="n">
        <v>31</v>
      </c>
      <c r="G1262" s="159" t="n">
        <v>4149</v>
      </c>
      <c r="H1262" s="159" t="n">
        <v>10713</v>
      </c>
      <c r="I1262" s="160" t="n">
        <v>53758.17</v>
      </c>
      <c r="J1262" s="160" t="n">
        <v>1729.97</v>
      </c>
      <c r="K1262" s="160" t="n">
        <v>52028.2</v>
      </c>
      <c r="L1262" s="160" t="n">
        <v>15462.3</v>
      </c>
    </row>
    <row r="1263">
      <c r="A1263" s="176" t="n">
        <v>45627</v>
      </c>
      <c r="B1263" s="104" t="inlineStr">
        <is>
          <t>2024/25</t>
        </is>
      </c>
      <c r="C1263" s="104" t="inlineStr">
        <is>
          <t>HC-027</t>
        </is>
      </c>
      <c r="D1263" s="104" t="inlineStr">
        <is>
          <t>Sud-Est</t>
        </is>
      </c>
      <c r="E1263" s="104" t="inlineStr">
        <is>
          <t>À emporter</t>
        </is>
      </c>
      <c r="F1263" s="104" t="n">
        <v>30</v>
      </c>
      <c r="G1263" s="159" t="n">
        <v>2984</v>
      </c>
      <c r="H1263" s="159" t="n">
        <v>7814</v>
      </c>
      <c r="I1263" s="160" t="n">
        <v>35275.83</v>
      </c>
      <c r="J1263" s="160" t="n">
        <v>974.71</v>
      </c>
      <c r="K1263" s="160" t="n">
        <v>34301.12</v>
      </c>
      <c r="L1263" s="160" t="n">
        <v>10199.44</v>
      </c>
    </row>
    <row r="1264">
      <c r="A1264" s="176" t="n">
        <v>45627</v>
      </c>
      <c r="B1264" s="104" t="inlineStr">
        <is>
          <t>2024/25</t>
        </is>
      </c>
      <c r="C1264" s="104" t="inlineStr">
        <is>
          <t>HC-028</t>
        </is>
      </c>
      <c r="D1264" s="104" t="inlineStr">
        <is>
          <t>Sud-Ouest</t>
        </is>
      </c>
      <c r="E1264" s="104" t="inlineStr">
        <is>
          <t>Livraison</t>
        </is>
      </c>
      <c r="F1264" s="104" t="n">
        <v>31</v>
      </c>
      <c r="G1264" s="159" t="n">
        <v>877</v>
      </c>
      <c r="H1264" s="159" t="n">
        <v>2251</v>
      </c>
      <c r="I1264" s="160" t="n">
        <v>14538.69</v>
      </c>
      <c r="J1264" s="160" t="n">
        <v>884.85</v>
      </c>
      <c r="K1264" s="160" t="n">
        <v>13653.84</v>
      </c>
      <c r="L1264" s="160" t="n">
        <v>4278.44</v>
      </c>
    </row>
    <row r="1265">
      <c r="A1265" s="176" t="n">
        <v>45627</v>
      </c>
      <c r="B1265" s="104" t="inlineStr">
        <is>
          <t>2024/25</t>
        </is>
      </c>
      <c r="C1265" s="104" t="inlineStr">
        <is>
          <t>HC-028</t>
        </is>
      </c>
      <c r="D1265" s="104" t="inlineStr">
        <is>
          <t>Sud-Ouest</t>
        </is>
      </c>
      <c r="E1265" s="104" t="inlineStr">
        <is>
          <t>Sur place</t>
        </is>
      </c>
      <c r="F1265" s="104" t="n">
        <v>31</v>
      </c>
      <c r="G1265" s="159" t="n">
        <v>3116</v>
      </c>
      <c r="H1265" s="159" t="n">
        <v>7897</v>
      </c>
      <c r="I1265" s="160" t="n">
        <v>40675.23</v>
      </c>
      <c r="J1265" s="160" t="n">
        <v>1158.32</v>
      </c>
      <c r="K1265" s="160" t="n">
        <v>39516.91</v>
      </c>
      <c r="L1265" s="160" t="n">
        <v>11815.37</v>
      </c>
    </row>
    <row r="1266">
      <c r="A1266" s="176" t="n">
        <v>45627</v>
      </c>
      <c r="B1266" s="104" t="inlineStr">
        <is>
          <t>2024/25</t>
        </is>
      </c>
      <c r="C1266" s="104" t="inlineStr">
        <is>
          <t>HC-028</t>
        </is>
      </c>
      <c r="D1266" s="104" t="inlineStr">
        <is>
          <t>Sud-Ouest</t>
        </is>
      </c>
      <c r="E1266" s="104" t="inlineStr">
        <is>
          <t>À emporter</t>
        </is>
      </c>
      <c r="F1266" s="104" t="n">
        <v>31</v>
      </c>
      <c r="G1266" s="159" t="n">
        <v>2306</v>
      </c>
      <c r="H1266" s="159" t="n">
        <v>5994</v>
      </c>
      <c r="I1266" s="160" t="n">
        <v>27423.45</v>
      </c>
      <c r="J1266" s="160" t="n">
        <v>854.22</v>
      </c>
      <c r="K1266" s="160" t="n">
        <v>26569.23</v>
      </c>
      <c r="L1266" s="160" t="n">
        <v>7914.15</v>
      </c>
    </row>
    <row r="1267">
      <c r="A1267" s="176" t="n">
        <v>45627</v>
      </c>
      <c r="B1267" s="104" t="inlineStr">
        <is>
          <t>2024/25</t>
        </is>
      </c>
      <c r="C1267" s="104" t="inlineStr">
        <is>
          <t>HC-029</t>
        </is>
      </c>
      <c r="D1267" s="104" t="inlineStr">
        <is>
          <t>Île-de-France</t>
        </is>
      </c>
      <c r="E1267" s="104" t="inlineStr">
        <is>
          <t>Drive</t>
        </is>
      </c>
      <c r="F1267" s="104" t="n">
        <v>31</v>
      </c>
      <c r="G1267" s="159" t="n">
        <v>2132</v>
      </c>
      <c r="H1267" s="159" t="n">
        <v>5463</v>
      </c>
      <c r="I1267" s="160" t="n">
        <v>29538.86</v>
      </c>
      <c r="J1267" s="160" t="n">
        <v>813.6799999999999</v>
      </c>
      <c r="K1267" s="160" t="n">
        <v>28725.18</v>
      </c>
      <c r="L1267" s="160" t="n">
        <v>8533.780000000001</v>
      </c>
    </row>
    <row r="1268">
      <c r="A1268" s="176" t="n">
        <v>45627</v>
      </c>
      <c r="B1268" s="104" t="inlineStr">
        <is>
          <t>2024/25</t>
        </is>
      </c>
      <c r="C1268" s="104" t="inlineStr">
        <is>
          <t>HC-029</t>
        </is>
      </c>
      <c r="D1268" s="104" t="inlineStr">
        <is>
          <t>Île-de-France</t>
        </is>
      </c>
      <c r="E1268" s="104" t="inlineStr">
        <is>
          <t>Livraison</t>
        </is>
      </c>
      <c r="F1268" s="104" t="n">
        <v>31</v>
      </c>
      <c r="G1268" s="159" t="n">
        <v>1594</v>
      </c>
      <c r="H1268" s="159" t="n">
        <v>3903</v>
      </c>
      <c r="I1268" s="160" t="n">
        <v>26331.95</v>
      </c>
      <c r="J1268" s="160" t="n">
        <v>1571.05</v>
      </c>
      <c r="K1268" s="160" t="n">
        <v>24760.9</v>
      </c>
      <c r="L1268" s="160" t="n">
        <v>7656.56</v>
      </c>
    </row>
    <row r="1269">
      <c r="A1269" s="176" t="n">
        <v>45627</v>
      </c>
      <c r="B1269" s="104" t="inlineStr">
        <is>
          <t>2024/25</t>
        </is>
      </c>
      <c r="C1269" s="104" t="inlineStr">
        <is>
          <t>HC-029</t>
        </is>
      </c>
      <c r="D1269" s="104" t="inlineStr">
        <is>
          <t>Île-de-France</t>
        </is>
      </c>
      <c r="E1269" s="104" t="inlineStr">
        <is>
          <t>Sur place</t>
        </is>
      </c>
      <c r="F1269" s="104" t="n">
        <v>31</v>
      </c>
      <c r="G1269" s="159" t="n">
        <v>5518</v>
      </c>
      <c r="H1269" s="159" t="n">
        <v>14477</v>
      </c>
      <c r="I1269" s="160" t="n">
        <v>70790</v>
      </c>
      <c r="J1269" s="160" t="n">
        <v>2016.92</v>
      </c>
      <c r="K1269" s="160" t="n">
        <v>68773.08</v>
      </c>
      <c r="L1269" s="160" t="n">
        <v>20617.3</v>
      </c>
    </row>
    <row r="1270">
      <c r="A1270" s="176" t="n">
        <v>45627</v>
      </c>
      <c r="B1270" s="104" t="inlineStr">
        <is>
          <t>2024/25</t>
        </is>
      </c>
      <c r="C1270" s="104" t="inlineStr">
        <is>
          <t>HC-029</t>
        </is>
      </c>
      <c r="D1270" s="104" t="inlineStr">
        <is>
          <t>Île-de-France</t>
        </is>
      </c>
      <c r="E1270" s="104" t="inlineStr">
        <is>
          <t>À emporter</t>
        </is>
      </c>
      <c r="F1270" s="104" t="n">
        <v>31</v>
      </c>
      <c r="G1270" s="159" t="n">
        <v>4084</v>
      </c>
      <c r="H1270" s="159" t="n">
        <v>10720</v>
      </c>
      <c r="I1270" s="160" t="n">
        <v>47970.29</v>
      </c>
      <c r="J1270" s="160" t="n">
        <v>1344.02</v>
      </c>
      <c r="K1270" s="160" t="n">
        <v>46626.27</v>
      </c>
      <c r="L1270" s="160" t="n">
        <v>13769.86</v>
      </c>
    </row>
    <row r="1271">
      <c r="A1271" s="176" t="n">
        <v>45627</v>
      </c>
      <c r="B1271" s="104" t="inlineStr">
        <is>
          <t>2024/25</t>
        </is>
      </c>
      <c r="C1271" s="104" t="inlineStr">
        <is>
          <t>HC-030</t>
        </is>
      </c>
      <c r="D1271" s="104" t="inlineStr">
        <is>
          <t>Nord-Ouest</t>
        </is>
      </c>
      <c r="E1271" s="104" t="inlineStr">
        <is>
          <t>Livraison</t>
        </is>
      </c>
      <c r="F1271" s="104" t="n">
        <v>31</v>
      </c>
      <c r="G1271" s="159" t="n">
        <v>1030</v>
      </c>
      <c r="H1271" s="159" t="n">
        <v>2606</v>
      </c>
      <c r="I1271" s="160" t="n">
        <v>17214.6</v>
      </c>
      <c r="J1271" s="160" t="n">
        <v>992.9299999999999</v>
      </c>
      <c r="K1271" s="160" t="n">
        <v>16221.67</v>
      </c>
      <c r="L1271" s="160" t="n">
        <v>5020.19</v>
      </c>
    </row>
    <row r="1272">
      <c r="A1272" s="176" t="n">
        <v>45627</v>
      </c>
      <c r="B1272" s="104" t="inlineStr">
        <is>
          <t>2024/25</t>
        </is>
      </c>
      <c r="C1272" s="104" t="inlineStr">
        <is>
          <t>HC-030</t>
        </is>
      </c>
      <c r="D1272" s="104" t="inlineStr">
        <is>
          <t>Nord-Ouest</t>
        </is>
      </c>
      <c r="E1272" s="104" t="inlineStr">
        <is>
          <t>Sur place</t>
        </is>
      </c>
      <c r="F1272" s="104" t="n">
        <v>31</v>
      </c>
      <c r="G1272" s="159" t="n">
        <v>3667</v>
      </c>
      <c r="H1272" s="159" t="n">
        <v>9603</v>
      </c>
      <c r="I1272" s="160" t="n">
        <v>47336.09</v>
      </c>
      <c r="J1272" s="160" t="n">
        <v>1335.08</v>
      </c>
      <c r="K1272" s="160" t="n">
        <v>46001.01</v>
      </c>
      <c r="L1272" s="160" t="n">
        <v>13556.24</v>
      </c>
    </row>
    <row r="1273">
      <c r="A1273" s="176" t="n">
        <v>45627</v>
      </c>
      <c r="B1273" s="104" t="inlineStr">
        <is>
          <t>2024/25</t>
        </is>
      </c>
      <c r="C1273" s="104" t="inlineStr">
        <is>
          <t>HC-030</t>
        </is>
      </c>
      <c r="D1273" s="104" t="inlineStr">
        <is>
          <t>Nord-Ouest</t>
        </is>
      </c>
      <c r="E1273" s="104" t="inlineStr">
        <is>
          <t>À emporter</t>
        </is>
      </c>
      <c r="F1273" s="104" t="n">
        <v>31</v>
      </c>
      <c r="G1273" s="159" t="n">
        <v>2676</v>
      </c>
      <c r="H1273" s="159" t="n">
        <v>6906</v>
      </c>
      <c r="I1273" s="160" t="n">
        <v>31852.97</v>
      </c>
      <c r="J1273" s="160" t="n">
        <v>999.3</v>
      </c>
      <c r="K1273" s="160" t="n">
        <v>30853.67</v>
      </c>
      <c r="L1273" s="160" t="n">
        <v>9172.799999999999</v>
      </c>
    </row>
    <row r="1274">
      <c r="A1274" s="176" t="n">
        <v>45627</v>
      </c>
      <c r="B1274" s="104" t="inlineStr">
        <is>
          <t>2024/25</t>
        </is>
      </c>
      <c r="C1274" s="104" t="inlineStr">
        <is>
          <t>HC-031</t>
        </is>
      </c>
      <c r="D1274" s="104" t="inlineStr">
        <is>
          <t>Sud-Est</t>
        </is>
      </c>
      <c r="E1274" s="104" t="inlineStr">
        <is>
          <t>Drive</t>
        </is>
      </c>
      <c r="F1274" s="104" t="n">
        <v>31</v>
      </c>
      <c r="G1274" s="159" t="n">
        <v>1302</v>
      </c>
      <c r="H1274" s="159" t="n">
        <v>3319</v>
      </c>
      <c r="I1274" s="160" t="n">
        <v>17687.58</v>
      </c>
      <c r="J1274" s="160" t="n">
        <v>548.09</v>
      </c>
      <c r="K1274" s="160" t="n">
        <v>17139.49</v>
      </c>
      <c r="L1274" s="160" t="n">
        <v>5095.8</v>
      </c>
    </row>
    <row r="1275">
      <c r="A1275" s="176" t="n">
        <v>45627</v>
      </c>
      <c r="B1275" s="104" t="inlineStr">
        <is>
          <t>2024/25</t>
        </is>
      </c>
      <c r="C1275" s="104" t="inlineStr">
        <is>
          <t>HC-031</t>
        </is>
      </c>
      <c r="D1275" s="104" t="inlineStr">
        <is>
          <t>Sud-Est</t>
        </is>
      </c>
      <c r="E1275" s="104" t="inlineStr">
        <is>
          <t>Livraison</t>
        </is>
      </c>
      <c r="F1275" s="104" t="n">
        <v>31</v>
      </c>
      <c r="G1275" s="159" t="n">
        <v>988</v>
      </c>
      <c r="H1275" s="159" t="n">
        <v>2482</v>
      </c>
      <c r="I1275" s="160" t="n">
        <v>16337.88</v>
      </c>
      <c r="J1275" s="160" t="n">
        <v>1012.94</v>
      </c>
      <c r="K1275" s="160" t="n">
        <v>15324.94</v>
      </c>
      <c r="L1275" s="160" t="n">
        <v>4762.87</v>
      </c>
    </row>
    <row r="1276">
      <c r="A1276" s="176" t="n">
        <v>45627</v>
      </c>
      <c r="B1276" s="104" t="inlineStr">
        <is>
          <t>2024/25</t>
        </is>
      </c>
      <c r="C1276" s="104" t="inlineStr">
        <is>
          <t>HC-031</t>
        </is>
      </c>
      <c r="D1276" s="104" t="inlineStr">
        <is>
          <t>Sud-Est</t>
        </is>
      </c>
      <c r="E1276" s="104" t="inlineStr">
        <is>
          <t>Sur place</t>
        </is>
      </c>
      <c r="F1276" s="104" t="n">
        <v>31</v>
      </c>
      <c r="G1276" s="159" t="n">
        <v>3442</v>
      </c>
      <c r="H1276" s="159" t="n">
        <v>8582</v>
      </c>
      <c r="I1276" s="160" t="n">
        <v>44527.54</v>
      </c>
      <c r="J1276" s="160" t="n">
        <v>1075</v>
      </c>
      <c r="K1276" s="160" t="n">
        <v>43452.54</v>
      </c>
      <c r="L1276" s="160" t="n">
        <v>12888.15</v>
      </c>
    </row>
    <row r="1277">
      <c r="A1277" s="176" t="n">
        <v>45627</v>
      </c>
      <c r="B1277" s="104" t="inlineStr">
        <is>
          <t>2024/25</t>
        </is>
      </c>
      <c r="C1277" s="104" t="inlineStr">
        <is>
          <t>HC-031</t>
        </is>
      </c>
      <c r="D1277" s="104" t="inlineStr">
        <is>
          <t>Sud-Est</t>
        </is>
      </c>
      <c r="E1277" s="104" t="inlineStr">
        <is>
          <t>À emporter</t>
        </is>
      </c>
      <c r="F1277" s="104" t="n">
        <v>31</v>
      </c>
      <c r="G1277" s="159" t="n">
        <v>2631</v>
      </c>
      <c r="H1277" s="159" t="n">
        <v>6647</v>
      </c>
      <c r="I1277" s="160" t="n">
        <v>31629.14</v>
      </c>
      <c r="J1277" s="160" t="n">
        <v>940.9</v>
      </c>
      <c r="K1277" s="160" t="n">
        <v>30688.24</v>
      </c>
      <c r="L1277" s="160" t="n">
        <v>9234.110000000001</v>
      </c>
    </row>
    <row r="1278">
      <c r="A1278" s="176" t="n">
        <v>45627</v>
      </c>
      <c r="B1278" s="104" t="inlineStr">
        <is>
          <t>2024/25</t>
        </is>
      </c>
      <c r="C1278" s="104" t="inlineStr">
        <is>
          <t>HC-032</t>
        </is>
      </c>
      <c r="D1278" s="104" t="inlineStr">
        <is>
          <t>Sud-Ouest</t>
        </is>
      </c>
      <c r="E1278" s="104" t="inlineStr">
        <is>
          <t>Livraison</t>
        </is>
      </c>
      <c r="F1278" s="104" t="n">
        <v>31</v>
      </c>
      <c r="G1278" s="159" t="n">
        <v>1270</v>
      </c>
      <c r="H1278" s="159" t="n">
        <v>3265</v>
      </c>
      <c r="I1278" s="160" t="n">
        <v>20558.56</v>
      </c>
      <c r="J1278" s="160" t="n">
        <v>1182.97</v>
      </c>
      <c r="K1278" s="160" t="n">
        <v>19375.59</v>
      </c>
      <c r="L1278" s="160" t="n">
        <v>6001.91</v>
      </c>
    </row>
    <row r="1279">
      <c r="A1279" s="176" t="n">
        <v>45627</v>
      </c>
      <c r="B1279" s="104" t="inlineStr">
        <is>
          <t>2024/25</t>
        </is>
      </c>
      <c r="C1279" s="104" t="inlineStr">
        <is>
          <t>HC-032</t>
        </is>
      </c>
      <c r="D1279" s="104" t="inlineStr">
        <is>
          <t>Sud-Ouest</t>
        </is>
      </c>
      <c r="E1279" s="104" t="inlineStr">
        <is>
          <t>Sur place</t>
        </is>
      </c>
      <c r="F1279" s="104" t="n">
        <v>30</v>
      </c>
      <c r="G1279" s="159" t="n">
        <v>3824</v>
      </c>
      <c r="H1279" s="159" t="n">
        <v>9774</v>
      </c>
      <c r="I1279" s="160" t="n">
        <v>49440.86</v>
      </c>
      <c r="J1279" s="160" t="n">
        <v>1328.86</v>
      </c>
      <c r="K1279" s="160" t="n">
        <v>48112</v>
      </c>
      <c r="L1279" s="160" t="n">
        <v>14324.75</v>
      </c>
    </row>
    <row r="1280">
      <c r="A1280" s="176" t="n">
        <v>45627</v>
      </c>
      <c r="B1280" s="104" t="inlineStr">
        <is>
          <t>2024/25</t>
        </is>
      </c>
      <c r="C1280" s="104" t="inlineStr">
        <is>
          <t>HC-032</t>
        </is>
      </c>
      <c r="D1280" s="104" t="inlineStr">
        <is>
          <t>Sud-Ouest</t>
        </is>
      </c>
      <c r="E1280" s="104" t="inlineStr">
        <is>
          <t>À emporter</t>
        </is>
      </c>
      <c r="F1280" s="104" t="n">
        <v>31</v>
      </c>
      <c r="G1280" s="159" t="n">
        <v>2953</v>
      </c>
      <c r="H1280" s="159" t="n">
        <v>7557</v>
      </c>
      <c r="I1280" s="160" t="n">
        <v>35593.36</v>
      </c>
      <c r="J1280" s="160" t="n">
        <v>1011.2</v>
      </c>
      <c r="K1280" s="160" t="n">
        <v>34582.16</v>
      </c>
      <c r="L1280" s="160" t="n">
        <v>10249.53</v>
      </c>
    </row>
    <row r="1281">
      <c r="A1281" s="176" t="n">
        <v>45627</v>
      </c>
      <c r="B1281" s="104" t="inlineStr">
        <is>
          <t>2024/25</t>
        </is>
      </c>
      <c r="C1281" s="104" t="inlineStr">
        <is>
          <t>HC-033</t>
        </is>
      </c>
      <c r="D1281" s="104" t="inlineStr">
        <is>
          <t>Île-de-France</t>
        </is>
      </c>
      <c r="E1281" s="104" t="inlineStr">
        <is>
          <t>Livraison</t>
        </is>
      </c>
      <c r="F1281" s="104" t="n">
        <v>31</v>
      </c>
      <c r="G1281" s="159" t="n">
        <v>2037</v>
      </c>
      <c r="H1281" s="159" t="n">
        <v>5000</v>
      </c>
      <c r="I1281" s="160" t="n">
        <v>32635.46</v>
      </c>
      <c r="J1281" s="160" t="n">
        <v>1919.33</v>
      </c>
      <c r="K1281" s="160" t="n">
        <v>30716.13</v>
      </c>
      <c r="L1281" s="160" t="n">
        <v>9455.6</v>
      </c>
    </row>
    <row r="1282">
      <c r="A1282" s="176" t="n">
        <v>45627</v>
      </c>
      <c r="B1282" s="104" t="inlineStr">
        <is>
          <t>2024/25</t>
        </is>
      </c>
      <c r="C1282" s="104" t="inlineStr">
        <is>
          <t>HC-033</t>
        </is>
      </c>
      <c r="D1282" s="104" t="inlineStr">
        <is>
          <t>Île-de-France</t>
        </is>
      </c>
      <c r="E1282" s="104" t="inlineStr">
        <is>
          <t>Sur place</t>
        </is>
      </c>
      <c r="F1282" s="104" t="n">
        <v>30</v>
      </c>
      <c r="G1282" s="159" t="n">
        <v>6326</v>
      </c>
      <c r="H1282" s="159" t="n">
        <v>16629</v>
      </c>
      <c r="I1282" s="160" t="n">
        <v>81706.41</v>
      </c>
      <c r="J1282" s="160" t="n">
        <v>2337.88</v>
      </c>
      <c r="K1282" s="160" t="n">
        <v>79368.53</v>
      </c>
      <c r="L1282" s="160" t="n">
        <v>23751.24</v>
      </c>
    </row>
    <row r="1283">
      <c r="A1283" s="176" t="n">
        <v>45627</v>
      </c>
      <c r="B1283" s="104" t="inlineStr">
        <is>
          <t>2024/25</t>
        </is>
      </c>
      <c r="C1283" s="104" t="inlineStr">
        <is>
          <t>HC-033</t>
        </is>
      </c>
      <c r="D1283" s="104" t="inlineStr">
        <is>
          <t>Île-de-France</t>
        </is>
      </c>
      <c r="E1283" s="104" t="inlineStr">
        <is>
          <t>À emporter</t>
        </is>
      </c>
      <c r="F1283" s="104" t="n">
        <v>30</v>
      </c>
      <c r="G1283" s="159" t="n">
        <v>4817</v>
      </c>
      <c r="H1283" s="159" t="n">
        <v>12220</v>
      </c>
      <c r="I1283" s="160" t="n">
        <v>57690.37</v>
      </c>
      <c r="J1283" s="160" t="n">
        <v>1848.71</v>
      </c>
      <c r="K1283" s="160" t="n">
        <v>55841.66</v>
      </c>
      <c r="L1283" s="160" t="n">
        <v>16726.97</v>
      </c>
    </row>
    <row r="1284">
      <c r="A1284" s="176" t="n">
        <v>45627</v>
      </c>
      <c r="B1284" s="104" t="inlineStr">
        <is>
          <t>2024/25</t>
        </is>
      </c>
      <c r="C1284" s="104" t="inlineStr">
        <is>
          <t>HC-034</t>
        </is>
      </c>
      <c r="D1284" s="104" t="inlineStr">
        <is>
          <t>Nord-Ouest</t>
        </is>
      </c>
      <c r="E1284" s="104" t="inlineStr">
        <is>
          <t>Livraison</t>
        </is>
      </c>
      <c r="F1284" s="104" t="n">
        <v>30</v>
      </c>
      <c r="G1284" s="159" t="n">
        <v>1307</v>
      </c>
      <c r="H1284" s="159" t="n">
        <v>3351</v>
      </c>
      <c r="I1284" s="160" t="n">
        <v>21454.27</v>
      </c>
      <c r="J1284" s="160" t="n">
        <v>1288.16</v>
      </c>
      <c r="K1284" s="160" t="n">
        <v>20166.11</v>
      </c>
      <c r="L1284" s="160" t="n">
        <v>6397.29</v>
      </c>
    </row>
    <row r="1285">
      <c r="A1285" s="176" t="n">
        <v>45627</v>
      </c>
      <c r="B1285" s="104" t="inlineStr">
        <is>
          <t>2024/25</t>
        </is>
      </c>
      <c r="C1285" s="104" t="inlineStr">
        <is>
          <t>HC-034</t>
        </is>
      </c>
      <c r="D1285" s="104" t="inlineStr">
        <is>
          <t>Nord-Ouest</t>
        </is>
      </c>
      <c r="E1285" s="104" t="inlineStr">
        <is>
          <t>Sur place</t>
        </is>
      </c>
      <c r="F1285" s="104" t="n">
        <v>31</v>
      </c>
      <c r="G1285" s="159" t="n">
        <v>5006</v>
      </c>
      <c r="H1285" s="159" t="n">
        <v>12913</v>
      </c>
      <c r="I1285" s="160" t="n">
        <v>63862.88</v>
      </c>
      <c r="J1285" s="160" t="n">
        <v>1733.66</v>
      </c>
      <c r="K1285" s="160" t="n">
        <v>62129.22</v>
      </c>
      <c r="L1285" s="160" t="n">
        <v>18957.67</v>
      </c>
    </row>
    <row r="1286">
      <c r="A1286" s="176" t="n">
        <v>45627</v>
      </c>
      <c r="B1286" s="104" t="inlineStr">
        <is>
          <t>2024/25</t>
        </is>
      </c>
      <c r="C1286" s="104" t="inlineStr">
        <is>
          <t>HC-034</t>
        </is>
      </c>
      <c r="D1286" s="104" t="inlineStr">
        <is>
          <t>Nord-Ouest</t>
        </is>
      </c>
      <c r="E1286" s="104" t="inlineStr">
        <is>
          <t>À emporter</t>
        </is>
      </c>
      <c r="F1286" s="104" t="n">
        <v>31</v>
      </c>
      <c r="G1286" s="159" t="n">
        <v>3700</v>
      </c>
      <c r="H1286" s="159" t="n">
        <v>9163</v>
      </c>
      <c r="I1286" s="160" t="n">
        <v>44127.11</v>
      </c>
      <c r="J1286" s="160" t="n">
        <v>1221.51</v>
      </c>
      <c r="K1286" s="160" t="n">
        <v>42905.6</v>
      </c>
      <c r="L1286" s="160" t="n">
        <v>13121.58</v>
      </c>
    </row>
    <row r="1287">
      <c r="A1287" s="176" t="n">
        <v>45627</v>
      </c>
      <c r="B1287" s="104" t="inlineStr">
        <is>
          <t>2024/25</t>
        </is>
      </c>
      <c r="C1287" s="104" t="inlineStr">
        <is>
          <t>HC-035</t>
        </is>
      </c>
      <c r="D1287" s="104" t="inlineStr">
        <is>
          <t>Sud-Est</t>
        </is>
      </c>
      <c r="E1287" s="104" t="inlineStr">
        <is>
          <t>Livraison</t>
        </is>
      </c>
      <c r="F1287" s="104" t="n">
        <v>31</v>
      </c>
      <c r="G1287" s="159" t="n">
        <v>1339</v>
      </c>
      <c r="H1287" s="159" t="n">
        <v>3487</v>
      </c>
      <c r="I1287" s="160" t="n">
        <v>21985.14</v>
      </c>
      <c r="J1287" s="160" t="n">
        <v>1370.2</v>
      </c>
      <c r="K1287" s="160" t="n">
        <v>20614.94</v>
      </c>
      <c r="L1287" s="160" t="n">
        <v>6383.18</v>
      </c>
    </row>
    <row r="1288">
      <c r="A1288" s="176" t="n">
        <v>45627</v>
      </c>
      <c r="B1288" s="104" t="inlineStr">
        <is>
          <t>2024/25</t>
        </is>
      </c>
      <c r="C1288" s="104" t="inlineStr">
        <is>
          <t>HC-035</t>
        </is>
      </c>
      <c r="D1288" s="104" t="inlineStr">
        <is>
          <t>Sud-Est</t>
        </is>
      </c>
      <c r="E1288" s="104" t="inlineStr">
        <is>
          <t>Sur place</t>
        </is>
      </c>
      <c r="F1288" s="104" t="n">
        <v>31</v>
      </c>
      <c r="G1288" s="159" t="n">
        <v>4597</v>
      </c>
      <c r="H1288" s="159" t="n">
        <v>11584</v>
      </c>
      <c r="I1288" s="160" t="n">
        <v>59359.28</v>
      </c>
      <c r="J1288" s="160" t="n">
        <v>1870.91</v>
      </c>
      <c r="K1288" s="160" t="n">
        <v>57488.37</v>
      </c>
      <c r="L1288" s="160" t="n">
        <v>17026.73</v>
      </c>
    </row>
    <row r="1289">
      <c r="A1289" s="176" t="n">
        <v>45627</v>
      </c>
      <c r="B1289" s="104" t="inlineStr">
        <is>
          <t>2024/25</t>
        </is>
      </c>
      <c r="C1289" s="104" t="inlineStr">
        <is>
          <t>HC-035</t>
        </is>
      </c>
      <c r="D1289" s="104" t="inlineStr">
        <is>
          <t>Sud-Est</t>
        </is>
      </c>
      <c r="E1289" s="104" t="inlineStr">
        <is>
          <t>À emporter</t>
        </is>
      </c>
      <c r="F1289" s="104" t="n">
        <v>31</v>
      </c>
      <c r="G1289" s="159" t="n">
        <v>3482</v>
      </c>
      <c r="H1289" s="159" t="n">
        <v>8708</v>
      </c>
      <c r="I1289" s="160" t="n">
        <v>40980.7</v>
      </c>
      <c r="J1289" s="160" t="n">
        <v>1160.04</v>
      </c>
      <c r="K1289" s="160" t="n">
        <v>39820.66</v>
      </c>
      <c r="L1289" s="160" t="n">
        <v>11799.55</v>
      </c>
    </row>
    <row r="1290">
      <c r="A1290" s="176" t="n">
        <v>45627</v>
      </c>
      <c r="B1290" s="104" t="inlineStr">
        <is>
          <t>2024/25</t>
        </is>
      </c>
      <c r="C1290" s="104" t="inlineStr">
        <is>
          <t>HC-036</t>
        </is>
      </c>
      <c r="D1290" s="104" t="inlineStr">
        <is>
          <t>Sud-Ouest</t>
        </is>
      </c>
      <c r="E1290" s="104" t="inlineStr">
        <is>
          <t>Drive</t>
        </is>
      </c>
      <c r="F1290" s="104" t="n">
        <v>31</v>
      </c>
      <c r="G1290" s="159" t="n">
        <v>1366</v>
      </c>
      <c r="H1290" s="159" t="n">
        <v>3514</v>
      </c>
      <c r="I1290" s="160" t="n">
        <v>18679.35</v>
      </c>
      <c r="J1290" s="160" t="n">
        <v>571.36</v>
      </c>
      <c r="K1290" s="160" t="n">
        <v>18107.99</v>
      </c>
      <c r="L1290" s="160" t="n">
        <v>5397.79</v>
      </c>
    </row>
    <row r="1291">
      <c r="A1291" s="176" t="n">
        <v>45627</v>
      </c>
      <c r="B1291" s="104" t="inlineStr">
        <is>
          <t>2024/25</t>
        </is>
      </c>
      <c r="C1291" s="104" t="inlineStr">
        <is>
          <t>HC-036</t>
        </is>
      </c>
      <c r="D1291" s="104" t="inlineStr">
        <is>
          <t>Sud-Ouest</t>
        </is>
      </c>
      <c r="E1291" s="104" t="inlineStr">
        <is>
          <t>Livraison</t>
        </is>
      </c>
      <c r="F1291" s="104" t="n">
        <v>30</v>
      </c>
      <c r="G1291" s="159" t="n">
        <v>1048</v>
      </c>
      <c r="H1291" s="159" t="n">
        <v>2680</v>
      </c>
      <c r="I1291" s="160" t="n">
        <v>17101.2</v>
      </c>
      <c r="J1291" s="160" t="n">
        <v>1004.8</v>
      </c>
      <c r="K1291" s="160" t="n">
        <v>16096.4</v>
      </c>
      <c r="L1291" s="160" t="n">
        <v>4997.4</v>
      </c>
    </row>
    <row r="1292">
      <c r="A1292" s="176" t="n">
        <v>45627</v>
      </c>
      <c r="B1292" s="104" t="inlineStr">
        <is>
          <t>2024/25</t>
        </is>
      </c>
      <c r="C1292" s="104" t="inlineStr">
        <is>
          <t>HC-036</t>
        </is>
      </c>
      <c r="D1292" s="104" t="inlineStr">
        <is>
          <t>Sud-Ouest</t>
        </is>
      </c>
      <c r="E1292" s="104" t="inlineStr">
        <is>
          <t>Sur place</t>
        </is>
      </c>
      <c r="F1292" s="104" t="n">
        <v>31</v>
      </c>
      <c r="G1292" s="159" t="n">
        <v>3498</v>
      </c>
      <c r="H1292" s="159" t="n">
        <v>8787</v>
      </c>
      <c r="I1292" s="160" t="n">
        <v>44920.39</v>
      </c>
      <c r="J1292" s="160" t="n">
        <v>1459.47</v>
      </c>
      <c r="K1292" s="160" t="n">
        <v>43460.92</v>
      </c>
      <c r="L1292" s="160" t="n">
        <v>12973.44</v>
      </c>
    </row>
    <row r="1293">
      <c r="A1293" s="176" t="n">
        <v>45627</v>
      </c>
      <c r="B1293" s="104" t="inlineStr">
        <is>
          <t>2024/25</t>
        </is>
      </c>
      <c r="C1293" s="104" t="inlineStr">
        <is>
          <t>HC-036</t>
        </is>
      </c>
      <c r="D1293" s="104" t="inlineStr">
        <is>
          <t>Sud-Ouest</t>
        </is>
      </c>
      <c r="E1293" s="104" t="inlineStr">
        <is>
          <t>À emporter</t>
        </is>
      </c>
      <c r="F1293" s="104" t="n">
        <v>30</v>
      </c>
      <c r="G1293" s="159" t="n">
        <v>2620</v>
      </c>
      <c r="H1293" s="159" t="n">
        <v>6484</v>
      </c>
      <c r="I1293" s="160" t="n">
        <v>31133.11</v>
      </c>
      <c r="J1293" s="160" t="n">
        <v>896.17</v>
      </c>
      <c r="K1293" s="160" t="n">
        <v>30236.94</v>
      </c>
      <c r="L1293" s="160" t="n">
        <v>9072.459999999999</v>
      </c>
    </row>
    <row r="1294">
      <c r="A1294" s="176" t="n">
        <v>45627</v>
      </c>
      <c r="B1294" s="104" t="inlineStr">
        <is>
          <t>2024/25</t>
        </is>
      </c>
      <c r="C1294" s="104" t="inlineStr">
        <is>
          <t>HC-037</t>
        </is>
      </c>
      <c r="D1294" s="104" t="inlineStr">
        <is>
          <t>Île-de-France</t>
        </is>
      </c>
      <c r="E1294" s="104" t="inlineStr">
        <is>
          <t>Drive</t>
        </is>
      </c>
      <c r="F1294" s="104" t="n">
        <v>30</v>
      </c>
      <c r="G1294" s="159" t="n">
        <v>1369</v>
      </c>
      <c r="H1294" s="159" t="n">
        <v>3492</v>
      </c>
      <c r="I1294" s="160" t="n">
        <v>18626.27</v>
      </c>
      <c r="J1294" s="160" t="n">
        <v>588.95</v>
      </c>
      <c r="K1294" s="160" t="n">
        <v>18037.32</v>
      </c>
      <c r="L1294" s="160" t="n">
        <v>5343.58</v>
      </c>
    </row>
    <row r="1295">
      <c r="A1295" s="176" t="n">
        <v>45627</v>
      </c>
      <c r="B1295" s="104" t="inlineStr">
        <is>
          <t>2024/25</t>
        </is>
      </c>
      <c r="C1295" s="104" t="inlineStr">
        <is>
          <t>HC-037</t>
        </is>
      </c>
      <c r="D1295" s="104" t="inlineStr">
        <is>
          <t>Île-de-France</t>
        </is>
      </c>
      <c r="E1295" s="104" t="inlineStr">
        <is>
          <t>Livraison</t>
        </is>
      </c>
      <c r="F1295" s="104" t="n">
        <v>30</v>
      </c>
      <c r="G1295" s="159" t="n">
        <v>1098</v>
      </c>
      <c r="H1295" s="159" t="n">
        <v>2806</v>
      </c>
      <c r="I1295" s="160" t="n">
        <v>18127.22</v>
      </c>
      <c r="J1295" s="160" t="n">
        <v>978.63</v>
      </c>
      <c r="K1295" s="160" t="n">
        <v>17148.59</v>
      </c>
      <c r="L1295" s="160" t="n">
        <v>5308.83</v>
      </c>
    </row>
    <row r="1296">
      <c r="A1296" s="176" t="n">
        <v>45627</v>
      </c>
      <c r="B1296" s="104" t="inlineStr">
        <is>
          <t>2024/25</t>
        </is>
      </c>
      <c r="C1296" s="104" t="inlineStr">
        <is>
          <t>HC-037</t>
        </is>
      </c>
      <c r="D1296" s="104" t="inlineStr">
        <is>
          <t>Île-de-France</t>
        </is>
      </c>
      <c r="E1296" s="104" t="inlineStr">
        <is>
          <t>Sur place</t>
        </is>
      </c>
      <c r="F1296" s="104" t="n">
        <v>31</v>
      </c>
      <c r="G1296" s="159" t="n">
        <v>3836</v>
      </c>
      <c r="H1296" s="159" t="n">
        <v>9738</v>
      </c>
      <c r="I1296" s="160" t="n">
        <v>49748.95</v>
      </c>
      <c r="J1296" s="160" t="n">
        <v>1374.76</v>
      </c>
      <c r="K1296" s="160" t="n">
        <v>48374.19</v>
      </c>
      <c r="L1296" s="160" t="n">
        <v>14389.48</v>
      </c>
    </row>
    <row r="1297">
      <c r="A1297" s="176" t="n">
        <v>45627</v>
      </c>
      <c r="B1297" s="104" t="inlineStr">
        <is>
          <t>2024/25</t>
        </is>
      </c>
      <c r="C1297" s="104" t="inlineStr">
        <is>
          <t>HC-037</t>
        </is>
      </c>
      <c r="D1297" s="104" t="inlineStr">
        <is>
          <t>Île-de-France</t>
        </is>
      </c>
      <c r="E1297" s="104" t="inlineStr">
        <is>
          <t>À emporter</t>
        </is>
      </c>
      <c r="F1297" s="104" t="n">
        <v>29</v>
      </c>
      <c r="G1297" s="159" t="n">
        <v>2603</v>
      </c>
      <c r="H1297" s="159" t="n">
        <v>6484</v>
      </c>
      <c r="I1297" s="160" t="n">
        <v>30964.2</v>
      </c>
      <c r="J1297" s="160" t="n">
        <v>980.8200000000001</v>
      </c>
      <c r="K1297" s="160" t="n">
        <v>29983.38</v>
      </c>
      <c r="L1297" s="160" t="n">
        <v>8903.49</v>
      </c>
    </row>
    <row r="1298">
      <c r="A1298" s="176" t="n">
        <v>45627</v>
      </c>
      <c r="B1298" s="104" t="inlineStr">
        <is>
          <t>2024/25</t>
        </is>
      </c>
      <c r="C1298" s="104" t="inlineStr">
        <is>
          <t>HC-038</t>
        </is>
      </c>
      <c r="D1298" s="104" t="inlineStr">
        <is>
          <t>Nord-Ouest</t>
        </is>
      </c>
      <c r="E1298" s="104" t="inlineStr">
        <is>
          <t>Drive</t>
        </is>
      </c>
      <c r="F1298" s="104" t="n">
        <v>29</v>
      </c>
      <c r="G1298" s="159" t="n">
        <v>1087</v>
      </c>
      <c r="H1298" s="159" t="n">
        <v>2809</v>
      </c>
      <c r="I1298" s="160" t="n">
        <v>15018.61</v>
      </c>
      <c r="J1298" s="160" t="n">
        <v>419.19</v>
      </c>
      <c r="K1298" s="160" t="n">
        <v>14599.42</v>
      </c>
      <c r="L1298" s="160" t="n">
        <v>4390.2</v>
      </c>
    </row>
    <row r="1299">
      <c r="A1299" s="176" t="n">
        <v>45627</v>
      </c>
      <c r="B1299" s="104" t="inlineStr">
        <is>
          <t>2024/25</t>
        </is>
      </c>
      <c r="C1299" s="104" t="inlineStr">
        <is>
          <t>HC-038</t>
        </is>
      </c>
      <c r="D1299" s="104" t="inlineStr">
        <is>
          <t>Nord-Ouest</t>
        </is>
      </c>
      <c r="E1299" s="104" t="inlineStr">
        <is>
          <t>Livraison</t>
        </is>
      </c>
      <c r="F1299" s="104" t="n">
        <v>31</v>
      </c>
      <c r="G1299" s="159" t="n">
        <v>1015</v>
      </c>
      <c r="H1299" s="159" t="n">
        <v>2536</v>
      </c>
      <c r="I1299" s="160" t="n">
        <v>16261.82</v>
      </c>
      <c r="J1299" s="160" t="n">
        <v>906.38</v>
      </c>
      <c r="K1299" s="160" t="n">
        <v>15355.44</v>
      </c>
      <c r="L1299" s="160" t="n">
        <v>4739.66</v>
      </c>
    </row>
    <row r="1300">
      <c r="A1300" s="176" t="n">
        <v>45627</v>
      </c>
      <c r="B1300" s="104" t="inlineStr">
        <is>
          <t>2024/25</t>
        </is>
      </c>
      <c r="C1300" s="104" t="inlineStr">
        <is>
          <t>HC-038</t>
        </is>
      </c>
      <c r="D1300" s="104" t="inlineStr">
        <is>
          <t>Nord-Ouest</t>
        </is>
      </c>
      <c r="E1300" s="104" t="inlineStr">
        <is>
          <t>Sur place</t>
        </is>
      </c>
      <c r="F1300" s="104" t="n">
        <v>30</v>
      </c>
      <c r="G1300" s="159" t="n">
        <v>2944</v>
      </c>
      <c r="H1300" s="159" t="n">
        <v>7510</v>
      </c>
      <c r="I1300" s="160" t="n">
        <v>38189.72</v>
      </c>
      <c r="J1300" s="160" t="n">
        <v>1147.71</v>
      </c>
      <c r="K1300" s="160" t="n">
        <v>37042.01</v>
      </c>
      <c r="L1300" s="160" t="n">
        <v>11037.03</v>
      </c>
    </row>
    <row r="1301">
      <c r="A1301" s="176" t="n">
        <v>45627</v>
      </c>
      <c r="B1301" s="104" t="inlineStr">
        <is>
          <t>2024/25</t>
        </is>
      </c>
      <c r="C1301" s="104" t="inlineStr">
        <is>
          <t>HC-038</t>
        </is>
      </c>
      <c r="D1301" s="104" t="inlineStr">
        <is>
          <t>Nord-Ouest</t>
        </is>
      </c>
      <c r="E1301" s="104" t="inlineStr">
        <is>
          <t>À emporter</t>
        </is>
      </c>
      <c r="F1301" s="104" t="n">
        <v>31</v>
      </c>
      <c r="G1301" s="159" t="n">
        <v>2210</v>
      </c>
      <c r="H1301" s="159" t="n">
        <v>5720</v>
      </c>
      <c r="I1301" s="160" t="n">
        <v>26073.65</v>
      </c>
      <c r="J1301" s="160" t="n">
        <v>880.5700000000001</v>
      </c>
      <c r="K1301" s="160" t="n">
        <v>25193.08</v>
      </c>
      <c r="L1301" s="160" t="n">
        <v>7520.2</v>
      </c>
    </row>
    <row r="1302">
      <c r="A1302" s="176" t="n">
        <v>45627</v>
      </c>
      <c r="B1302" s="104" t="inlineStr">
        <is>
          <t>2024/25</t>
        </is>
      </c>
      <c r="C1302" s="104" t="inlineStr">
        <is>
          <t>HC-039</t>
        </is>
      </c>
      <c r="D1302" s="104" t="inlineStr">
        <is>
          <t>Sud-Est</t>
        </is>
      </c>
      <c r="E1302" s="104" t="inlineStr">
        <is>
          <t>Livraison</t>
        </is>
      </c>
      <c r="F1302" s="104" t="n">
        <v>31</v>
      </c>
      <c r="G1302" s="159" t="n">
        <v>1228</v>
      </c>
      <c r="H1302" s="159" t="n">
        <v>3125</v>
      </c>
      <c r="I1302" s="160" t="n">
        <v>20424.85</v>
      </c>
      <c r="J1302" s="160" t="n">
        <v>1283.78</v>
      </c>
      <c r="K1302" s="160" t="n">
        <v>19141.07</v>
      </c>
      <c r="L1302" s="160" t="n">
        <v>5955.07</v>
      </c>
    </row>
    <row r="1303">
      <c r="A1303" s="176" t="n">
        <v>45627</v>
      </c>
      <c r="B1303" s="104" t="inlineStr">
        <is>
          <t>2024/25</t>
        </is>
      </c>
      <c r="C1303" s="104" t="inlineStr">
        <is>
          <t>HC-039</t>
        </is>
      </c>
      <c r="D1303" s="104" t="inlineStr">
        <is>
          <t>Sud-Est</t>
        </is>
      </c>
      <c r="E1303" s="104" t="inlineStr">
        <is>
          <t>Sur place</t>
        </is>
      </c>
      <c r="F1303" s="104" t="n">
        <v>31</v>
      </c>
      <c r="G1303" s="159" t="n">
        <v>4386</v>
      </c>
      <c r="H1303" s="159" t="n">
        <v>11660</v>
      </c>
      <c r="I1303" s="160" t="n">
        <v>56884.96</v>
      </c>
      <c r="J1303" s="160" t="n">
        <v>1625.53</v>
      </c>
      <c r="K1303" s="160" t="n">
        <v>55259.43</v>
      </c>
      <c r="L1303" s="160" t="n">
        <v>16464.92</v>
      </c>
    </row>
    <row r="1304">
      <c r="A1304" s="176" t="n">
        <v>45627</v>
      </c>
      <c r="B1304" s="104" t="inlineStr">
        <is>
          <t>2024/25</t>
        </is>
      </c>
      <c r="C1304" s="104" t="inlineStr">
        <is>
          <t>HC-039</t>
        </is>
      </c>
      <c r="D1304" s="104" t="inlineStr">
        <is>
          <t>Sud-Est</t>
        </is>
      </c>
      <c r="E1304" s="104" t="inlineStr">
        <is>
          <t>À emporter</t>
        </is>
      </c>
      <c r="F1304" s="104" t="n">
        <v>31</v>
      </c>
      <c r="G1304" s="159" t="n">
        <v>3209</v>
      </c>
      <c r="H1304" s="159" t="n">
        <v>8151</v>
      </c>
      <c r="I1304" s="160" t="n">
        <v>37937.1</v>
      </c>
      <c r="J1304" s="160" t="n">
        <v>1116.6</v>
      </c>
      <c r="K1304" s="160" t="n">
        <v>36820.5</v>
      </c>
      <c r="L1304" s="160" t="n">
        <v>10912</v>
      </c>
    </row>
    <row r="1305">
      <c r="A1305" s="176" t="n">
        <v>45627</v>
      </c>
      <c r="B1305" s="104" t="inlineStr">
        <is>
          <t>2024/25</t>
        </is>
      </c>
      <c r="C1305" s="104" t="inlineStr">
        <is>
          <t>HC-040</t>
        </is>
      </c>
      <c r="D1305" s="104" t="inlineStr">
        <is>
          <t>Sud-Ouest</t>
        </is>
      </c>
      <c r="E1305" s="104" t="inlineStr">
        <is>
          <t>Livraison</t>
        </is>
      </c>
      <c r="F1305" s="104" t="n">
        <v>31</v>
      </c>
      <c r="G1305" s="159" t="n">
        <v>1266</v>
      </c>
      <c r="H1305" s="159" t="n">
        <v>3200</v>
      </c>
      <c r="I1305" s="160" t="n">
        <v>20473.16</v>
      </c>
      <c r="J1305" s="160" t="n">
        <v>1208.81</v>
      </c>
      <c r="K1305" s="160" t="n">
        <v>19264.35</v>
      </c>
      <c r="L1305" s="160" t="n">
        <v>5964.75</v>
      </c>
    </row>
    <row r="1306">
      <c r="A1306" s="176" t="n">
        <v>45627</v>
      </c>
      <c r="B1306" s="104" t="inlineStr">
        <is>
          <t>2024/25</t>
        </is>
      </c>
      <c r="C1306" s="104" t="inlineStr">
        <is>
          <t>HC-040</t>
        </is>
      </c>
      <c r="D1306" s="104" t="inlineStr">
        <is>
          <t>Sud-Ouest</t>
        </is>
      </c>
      <c r="E1306" s="104" t="inlineStr">
        <is>
          <t>Sur place</t>
        </is>
      </c>
      <c r="F1306" s="104" t="n">
        <v>30</v>
      </c>
      <c r="G1306" s="159" t="n">
        <v>4143</v>
      </c>
      <c r="H1306" s="159" t="n">
        <v>10622</v>
      </c>
      <c r="I1306" s="160" t="n">
        <v>52840.98</v>
      </c>
      <c r="J1306" s="160" t="n">
        <v>1747.89</v>
      </c>
      <c r="K1306" s="160" t="n">
        <v>51093.09</v>
      </c>
      <c r="L1306" s="160" t="n">
        <v>15244.58</v>
      </c>
    </row>
    <row r="1307">
      <c r="A1307" s="176" t="n">
        <v>45627</v>
      </c>
      <c r="B1307" s="104" t="inlineStr">
        <is>
          <t>2024/25</t>
        </is>
      </c>
      <c r="C1307" s="104" t="inlineStr">
        <is>
          <t>HC-040</t>
        </is>
      </c>
      <c r="D1307" s="104" t="inlineStr">
        <is>
          <t>Sud-Ouest</t>
        </is>
      </c>
      <c r="E1307" s="104" t="inlineStr">
        <is>
          <t>À emporter</t>
        </is>
      </c>
      <c r="F1307" s="104" t="n">
        <v>30</v>
      </c>
      <c r="G1307" s="159" t="n">
        <v>3081</v>
      </c>
      <c r="H1307" s="159" t="n">
        <v>7957</v>
      </c>
      <c r="I1307" s="160" t="n">
        <v>36319.9</v>
      </c>
      <c r="J1307" s="160" t="n">
        <v>1219.92</v>
      </c>
      <c r="K1307" s="160" t="n">
        <v>35099.98</v>
      </c>
      <c r="L1307" s="160" t="n">
        <v>10472.73</v>
      </c>
    </row>
    <row r="1308">
      <c r="A1308" s="176" t="n">
        <v>45627</v>
      </c>
      <c r="B1308" s="104" t="inlineStr">
        <is>
          <t>2024/25</t>
        </is>
      </c>
      <c r="C1308" s="104" t="inlineStr">
        <is>
          <t>HC-042</t>
        </is>
      </c>
      <c r="D1308" s="104" t="inlineStr">
        <is>
          <t>Nord-Ouest</t>
        </is>
      </c>
      <c r="E1308" s="104" t="inlineStr">
        <is>
          <t>Drive</t>
        </is>
      </c>
      <c r="F1308" s="104" t="n">
        <v>30</v>
      </c>
      <c r="G1308" s="159" t="n">
        <v>1372</v>
      </c>
      <c r="H1308" s="159" t="n">
        <v>3576</v>
      </c>
      <c r="I1308" s="160" t="n">
        <v>18834.82</v>
      </c>
      <c r="J1308" s="160" t="n">
        <v>583.3200000000001</v>
      </c>
      <c r="K1308" s="160" t="n">
        <v>18251.5</v>
      </c>
      <c r="L1308" s="160" t="n">
        <v>5422.3</v>
      </c>
    </row>
    <row r="1309">
      <c r="A1309" s="176" t="n">
        <v>45627</v>
      </c>
      <c r="B1309" s="104" t="inlineStr">
        <is>
          <t>2024/25</t>
        </is>
      </c>
      <c r="C1309" s="104" t="inlineStr">
        <is>
          <t>HC-042</t>
        </is>
      </c>
      <c r="D1309" s="104" t="inlineStr">
        <is>
          <t>Nord-Ouest</t>
        </is>
      </c>
      <c r="E1309" s="104" t="inlineStr">
        <is>
          <t>Livraison</t>
        </is>
      </c>
      <c r="F1309" s="104" t="n">
        <v>31</v>
      </c>
      <c r="G1309" s="159" t="n">
        <v>1134</v>
      </c>
      <c r="H1309" s="159" t="n">
        <v>2827</v>
      </c>
      <c r="I1309" s="160" t="n">
        <v>18437.14</v>
      </c>
      <c r="J1309" s="160" t="n">
        <v>1105.84</v>
      </c>
      <c r="K1309" s="160" t="n">
        <v>17331.3</v>
      </c>
      <c r="L1309" s="160" t="n">
        <v>5352.56</v>
      </c>
    </row>
    <row r="1310">
      <c r="A1310" s="176" t="n">
        <v>45627</v>
      </c>
      <c r="B1310" s="104" t="inlineStr">
        <is>
          <t>2024/25</t>
        </is>
      </c>
      <c r="C1310" s="104" t="inlineStr">
        <is>
          <t>HC-042</t>
        </is>
      </c>
      <c r="D1310" s="104" t="inlineStr">
        <is>
          <t>Nord-Ouest</t>
        </is>
      </c>
      <c r="E1310" s="104" t="inlineStr">
        <is>
          <t>Sur place</t>
        </is>
      </c>
      <c r="F1310" s="104" t="n">
        <v>31</v>
      </c>
      <c r="G1310" s="159" t="n">
        <v>3640</v>
      </c>
      <c r="H1310" s="159" t="n">
        <v>9486</v>
      </c>
      <c r="I1310" s="160" t="n">
        <v>46882.84</v>
      </c>
      <c r="J1310" s="160" t="n">
        <v>1413.26</v>
      </c>
      <c r="K1310" s="160" t="n">
        <v>45469.58</v>
      </c>
      <c r="L1310" s="160" t="n">
        <v>13555.44</v>
      </c>
    </row>
    <row r="1311">
      <c r="A1311" s="176" t="n">
        <v>45627</v>
      </c>
      <c r="B1311" s="104" t="inlineStr">
        <is>
          <t>2024/25</t>
        </is>
      </c>
      <c r="C1311" s="104" t="inlineStr">
        <is>
          <t>HC-042</t>
        </is>
      </c>
      <c r="D1311" s="104" t="inlineStr">
        <is>
          <t>Nord-Ouest</t>
        </is>
      </c>
      <c r="E1311" s="104" t="inlineStr">
        <is>
          <t>À emporter</t>
        </is>
      </c>
      <c r="F1311" s="104" t="n">
        <v>30</v>
      </c>
      <c r="G1311" s="159" t="n">
        <v>2631</v>
      </c>
      <c r="H1311" s="159" t="n">
        <v>6773</v>
      </c>
      <c r="I1311" s="160" t="n">
        <v>31481.74</v>
      </c>
      <c r="J1311" s="160" t="n">
        <v>992.34</v>
      </c>
      <c r="K1311" s="160" t="n">
        <v>30489.4</v>
      </c>
      <c r="L1311" s="160" t="n">
        <v>9098.23</v>
      </c>
    </row>
    <row r="1312">
      <c r="A1312" s="176" t="n">
        <v>45627</v>
      </c>
      <c r="B1312" s="104" t="inlineStr">
        <is>
          <t>2024/25</t>
        </is>
      </c>
      <c r="C1312" s="104" t="inlineStr">
        <is>
          <t>HC-043</t>
        </is>
      </c>
      <c r="D1312" s="104" t="inlineStr">
        <is>
          <t>Sud-Est</t>
        </is>
      </c>
      <c r="E1312" s="104" t="inlineStr">
        <is>
          <t>Livraison</t>
        </is>
      </c>
      <c r="F1312" s="104" t="n">
        <v>31</v>
      </c>
      <c r="G1312" s="159" t="n">
        <v>1428</v>
      </c>
      <c r="H1312" s="159" t="n">
        <v>3734</v>
      </c>
      <c r="I1312" s="160" t="n">
        <v>23628.02</v>
      </c>
      <c r="J1312" s="160" t="n">
        <v>1475.57</v>
      </c>
      <c r="K1312" s="160" t="n">
        <v>22152.45</v>
      </c>
      <c r="L1312" s="160" t="n">
        <v>6865.94</v>
      </c>
    </row>
    <row r="1313">
      <c r="A1313" s="176" t="n">
        <v>45627</v>
      </c>
      <c r="B1313" s="104" t="inlineStr">
        <is>
          <t>2024/25</t>
        </is>
      </c>
      <c r="C1313" s="104" t="inlineStr">
        <is>
          <t>HC-043</t>
        </is>
      </c>
      <c r="D1313" s="104" t="inlineStr">
        <is>
          <t>Sud-Est</t>
        </is>
      </c>
      <c r="E1313" s="104" t="inlineStr">
        <is>
          <t>Sur place</t>
        </is>
      </c>
      <c r="F1313" s="104" t="n">
        <v>31</v>
      </c>
      <c r="G1313" s="159" t="n">
        <v>4999</v>
      </c>
      <c r="H1313" s="159" t="n">
        <v>12355</v>
      </c>
      <c r="I1313" s="160" t="n">
        <v>64414.05</v>
      </c>
      <c r="J1313" s="160" t="n">
        <v>1834.17</v>
      </c>
      <c r="K1313" s="160" t="n">
        <v>62579.88</v>
      </c>
      <c r="L1313" s="160" t="n">
        <v>18746.08</v>
      </c>
    </row>
    <row r="1314">
      <c r="A1314" s="176" t="n">
        <v>45627</v>
      </c>
      <c r="B1314" s="104" t="inlineStr">
        <is>
          <t>2024/25</t>
        </is>
      </c>
      <c r="C1314" s="104" t="inlineStr">
        <is>
          <t>HC-043</t>
        </is>
      </c>
      <c r="D1314" s="104" t="inlineStr">
        <is>
          <t>Sud-Est</t>
        </is>
      </c>
      <c r="E1314" s="104" t="inlineStr">
        <is>
          <t>À emporter</t>
        </is>
      </c>
      <c r="F1314" s="104" t="n">
        <v>31</v>
      </c>
      <c r="G1314" s="159" t="n">
        <v>3688</v>
      </c>
      <c r="H1314" s="159" t="n">
        <v>9491</v>
      </c>
      <c r="I1314" s="160" t="n">
        <v>43547.7</v>
      </c>
      <c r="J1314" s="160" t="n">
        <v>1279.73</v>
      </c>
      <c r="K1314" s="160" t="n">
        <v>42267.97</v>
      </c>
      <c r="L1314" s="160" t="n">
        <v>12548.1</v>
      </c>
    </row>
    <row r="1315">
      <c r="A1315" s="176" t="n">
        <v>45627</v>
      </c>
      <c r="B1315" s="104" t="inlineStr">
        <is>
          <t>2024/25</t>
        </is>
      </c>
      <c r="C1315" s="104" t="inlineStr">
        <is>
          <t>HC-044</t>
        </is>
      </c>
      <c r="D1315" s="104" t="inlineStr">
        <is>
          <t>Sud-Ouest</t>
        </is>
      </c>
      <c r="E1315" s="104" t="inlineStr">
        <is>
          <t>Livraison</t>
        </is>
      </c>
      <c r="F1315" s="104" t="n">
        <v>31</v>
      </c>
      <c r="G1315" s="159" t="n">
        <v>955</v>
      </c>
      <c r="H1315" s="159" t="n">
        <v>2455</v>
      </c>
      <c r="I1315" s="160" t="n">
        <v>15393.73</v>
      </c>
      <c r="J1315" s="160" t="n">
        <v>964.05</v>
      </c>
      <c r="K1315" s="160" t="n">
        <v>14429.68</v>
      </c>
      <c r="L1315" s="160" t="n">
        <v>4427.97</v>
      </c>
    </row>
    <row r="1316">
      <c r="A1316" s="176" t="n">
        <v>45627</v>
      </c>
      <c r="B1316" s="104" t="inlineStr">
        <is>
          <t>2024/25</t>
        </is>
      </c>
      <c r="C1316" s="104" t="inlineStr">
        <is>
          <t>HC-044</t>
        </is>
      </c>
      <c r="D1316" s="104" t="inlineStr">
        <is>
          <t>Sud-Ouest</t>
        </is>
      </c>
      <c r="E1316" s="104" t="inlineStr">
        <is>
          <t>Sur place</t>
        </is>
      </c>
      <c r="F1316" s="104" t="n">
        <v>31</v>
      </c>
      <c r="G1316" s="159" t="n">
        <v>3024</v>
      </c>
      <c r="H1316" s="159" t="n">
        <v>7801</v>
      </c>
      <c r="I1316" s="160" t="n">
        <v>39106.33</v>
      </c>
      <c r="J1316" s="160" t="n">
        <v>1184.64</v>
      </c>
      <c r="K1316" s="160" t="n">
        <v>37921.69</v>
      </c>
      <c r="L1316" s="160" t="n">
        <v>11420.6</v>
      </c>
    </row>
    <row r="1317">
      <c r="A1317" s="176" t="n">
        <v>45627</v>
      </c>
      <c r="B1317" s="104" t="inlineStr">
        <is>
          <t>2024/25</t>
        </is>
      </c>
      <c r="C1317" s="104" t="inlineStr">
        <is>
          <t>HC-044</t>
        </is>
      </c>
      <c r="D1317" s="104" t="inlineStr">
        <is>
          <t>Sud-Ouest</t>
        </is>
      </c>
      <c r="E1317" s="104" t="inlineStr">
        <is>
          <t>À emporter</t>
        </is>
      </c>
      <c r="F1317" s="104" t="n">
        <v>30</v>
      </c>
      <c r="G1317" s="159" t="n">
        <v>2267</v>
      </c>
      <c r="H1317" s="159" t="n">
        <v>5733</v>
      </c>
      <c r="I1317" s="160" t="n">
        <v>26975.21</v>
      </c>
      <c r="J1317" s="160" t="n">
        <v>753.51</v>
      </c>
      <c r="K1317" s="160" t="n">
        <v>26221.7</v>
      </c>
      <c r="L1317" s="160" t="n">
        <v>7774.91</v>
      </c>
    </row>
    <row r="1318">
      <c r="A1318" s="176" t="n">
        <v>45627</v>
      </c>
      <c r="B1318" s="104" t="inlineStr">
        <is>
          <t>2024/25</t>
        </is>
      </c>
      <c r="C1318" s="104" t="inlineStr">
        <is>
          <t>HC-045</t>
        </is>
      </c>
      <c r="D1318" s="104" t="inlineStr">
        <is>
          <t>Île-de-France</t>
        </is>
      </c>
      <c r="E1318" s="104" t="inlineStr">
        <is>
          <t>Livraison</t>
        </is>
      </c>
      <c r="F1318" s="104" t="n">
        <v>31</v>
      </c>
      <c r="G1318" s="159" t="n">
        <v>1745</v>
      </c>
      <c r="H1318" s="159" t="n">
        <v>4443</v>
      </c>
      <c r="I1318" s="160" t="n">
        <v>29057.15</v>
      </c>
      <c r="J1318" s="160" t="n">
        <v>1698.92</v>
      </c>
      <c r="K1318" s="160" t="n">
        <v>27358.23</v>
      </c>
      <c r="L1318" s="160" t="n">
        <v>8467.200000000001</v>
      </c>
    </row>
    <row r="1319">
      <c r="A1319" s="176" t="n">
        <v>45627</v>
      </c>
      <c r="B1319" s="104" t="inlineStr">
        <is>
          <t>2024/25</t>
        </is>
      </c>
      <c r="C1319" s="104" t="inlineStr">
        <is>
          <t>HC-045</t>
        </is>
      </c>
      <c r="D1319" s="104" t="inlineStr">
        <is>
          <t>Île-de-France</t>
        </is>
      </c>
      <c r="E1319" s="104" t="inlineStr">
        <is>
          <t>Sur place</t>
        </is>
      </c>
      <c r="F1319" s="104" t="n">
        <v>31</v>
      </c>
      <c r="G1319" s="159" t="n">
        <v>6110</v>
      </c>
      <c r="H1319" s="159" t="n">
        <v>15413</v>
      </c>
      <c r="I1319" s="160" t="n">
        <v>78899.84</v>
      </c>
      <c r="J1319" s="160" t="n">
        <v>2643.38</v>
      </c>
      <c r="K1319" s="160" t="n">
        <v>76256.46000000001</v>
      </c>
      <c r="L1319" s="160" t="n">
        <v>22602.51</v>
      </c>
    </row>
    <row r="1320">
      <c r="A1320" s="176" t="n">
        <v>45627</v>
      </c>
      <c r="B1320" s="104" t="inlineStr">
        <is>
          <t>2024/25</t>
        </is>
      </c>
      <c r="C1320" s="104" t="inlineStr">
        <is>
          <t>HC-045</t>
        </is>
      </c>
      <c r="D1320" s="104" t="inlineStr">
        <is>
          <t>Île-de-France</t>
        </is>
      </c>
      <c r="E1320" s="104" t="inlineStr">
        <is>
          <t>À emporter</t>
        </is>
      </c>
      <c r="F1320" s="104" t="n">
        <v>31</v>
      </c>
      <c r="G1320" s="159" t="n">
        <v>4518</v>
      </c>
      <c r="H1320" s="159" t="n">
        <v>11815</v>
      </c>
      <c r="I1320" s="160" t="n">
        <v>53607.77</v>
      </c>
      <c r="J1320" s="160" t="n">
        <v>1550.43</v>
      </c>
      <c r="K1320" s="160" t="n">
        <v>52057.34</v>
      </c>
      <c r="L1320" s="160" t="n">
        <v>15395.01</v>
      </c>
    </row>
    <row r="1321">
      <c r="A1321" s="176" t="n">
        <v>45627</v>
      </c>
      <c r="B1321" s="104" t="inlineStr">
        <is>
          <t>2024/25</t>
        </is>
      </c>
      <c r="C1321" s="104" t="inlineStr">
        <is>
          <t>HC-046</t>
        </is>
      </c>
      <c r="D1321" s="104" t="inlineStr">
        <is>
          <t>Nord-Ouest</t>
        </is>
      </c>
      <c r="E1321" s="104" t="inlineStr">
        <is>
          <t>Livraison</t>
        </is>
      </c>
      <c r="F1321" s="104" t="n">
        <v>31</v>
      </c>
      <c r="G1321" s="159" t="n">
        <v>966</v>
      </c>
      <c r="H1321" s="159" t="n">
        <v>2452</v>
      </c>
      <c r="I1321" s="160" t="n">
        <v>15473.46</v>
      </c>
      <c r="J1321" s="160" t="n">
        <v>921.74</v>
      </c>
      <c r="K1321" s="160" t="n">
        <v>14551.72</v>
      </c>
      <c r="L1321" s="160" t="n">
        <v>4459.68</v>
      </c>
    </row>
    <row r="1322">
      <c r="A1322" s="176" t="n">
        <v>45627</v>
      </c>
      <c r="B1322" s="104" t="inlineStr">
        <is>
          <t>2024/25</t>
        </is>
      </c>
      <c r="C1322" s="104" t="inlineStr">
        <is>
          <t>HC-046</t>
        </is>
      </c>
      <c r="D1322" s="104" t="inlineStr">
        <is>
          <t>Nord-Ouest</t>
        </is>
      </c>
      <c r="E1322" s="104" t="inlineStr">
        <is>
          <t>Sur place</t>
        </is>
      </c>
      <c r="F1322" s="104" t="n">
        <v>30</v>
      </c>
      <c r="G1322" s="159" t="n">
        <v>2862</v>
      </c>
      <c r="H1322" s="159" t="n">
        <v>7331</v>
      </c>
      <c r="I1322" s="160" t="n">
        <v>36689.96</v>
      </c>
      <c r="J1322" s="160" t="n">
        <v>1112.38</v>
      </c>
      <c r="K1322" s="160" t="n">
        <v>35577.58</v>
      </c>
      <c r="L1322" s="160" t="n">
        <v>10657.35</v>
      </c>
    </row>
    <row r="1323">
      <c r="A1323" s="176" t="n">
        <v>45627</v>
      </c>
      <c r="B1323" s="104" t="inlineStr">
        <is>
          <t>2024/25</t>
        </is>
      </c>
      <c r="C1323" s="104" t="inlineStr">
        <is>
          <t>HC-046</t>
        </is>
      </c>
      <c r="D1323" s="104" t="inlineStr">
        <is>
          <t>Nord-Ouest</t>
        </is>
      </c>
      <c r="E1323" s="104" t="inlineStr">
        <is>
          <t>À emporter</t>
        </is>
      </c>
      <c r="F1323" s="104" t="n">
        <v>31</v>
      </c>
      <c r="G1323" s="159" t="n">
        <v>2203</v>
      </c>
      <c r="H1323" s="159" t="n">
        <v>5442</v>
      </c>
      <c r="I1323" s="160" t="n">
        <v>26176.69</v>
      </c>
      <c r="J1323" s="160" t="n">
        <v>814.71</v>
      </c>
      <c r="K1323" s="160" t="n">
        <v>25361.98</v>
      </c>
      <c r="L1323" s="160" t="n">
        <v>7539.74</v>
      </c>
    </row>
    <row r="1324">
      <c r="A1324" s="176" t="n">
        <v>45627</v>
      </c>
      <c r="B1324" s="104" t="inlineStr">
        <is>
          <t>2024/25</t>
        </is>
      </c>
      <c r="C1324" s="104" t="inlineStr">
        <is>
          <t>HC-047</t>
        </is>
      </c>
      <c r="D1324" s="104" t="inlineStr">
        <is>
          <t>Sud-Est</t>
        </is>
      </c>
      <c r="E1324" s="104" t="inlineStr">
        <is>
          <t>Livraison</t>
        </is>
      </c>
      <c r="F1324" s="104" t="n">
        <v>30</v>
      </c>
      <c r="G1324" s="159" t="n">
        <v>1288</v>
      </c>
      <c r="H1324" s="159" t="n">
        <v>3243</v>
      </c>
      <c r="I1324" s="160" t="n">
        <v>21202.56</v>
      </c>
      <c r="J1324" s="160" t="n">
        <v>1242.07</v>
      </c>
      <c r="K1324" s="160" t="n">
        <v>19960.49</v>
      </c>
      <c r="L1324" s="160" t="n">
        <v>6193.56</v>
      </c>
    </row>
    <row r="1325">
      <c r="A1325" s="176" t="n">
        <v>45627</v>
      </c>
      <c r="B1325" s="104" t="inlineStr">
        <is>
          <t>2024/25</t>
        </is>
      </c>
      <c r="C1325" s="104" t="inlineStr">
        <is>
          <t>HC-047</t>
        </is>
      </c>
      <c r="D1325" s="104" t="inlineStr">
        <is>
          <t>Sud-Est</t>
        </is>
      </c>
      <c r="E1325" s="104" t="inlineStr">
        <is>
          <t>Sur place</t>
        </is>
      </c>
      <c r="F1325" s="104" t="n">
        <v>31</v>
      </c>
      <c r="G1325" s="159" t="n">
        <v>4684</v>
      </c>
      <c r="H1325" s="159" t="n">
        <v>12186</v>
      </c>
      <c r="I1325" s="160" t="n">
        <v>60515.47</v>
      </c>
      <c r="J1325" s="160" t="n">
        <v>1911.42</v>
      </c>
      <c r="K1325" s="160" t="n">
        <v>58604.05</v>
      </c>
      <c r="L1325" s="160" t="n">
        <v>17423.51</v>
      </c>
    </row>
    <row r="1326">
      <c r="A1326" s="176" t="n">
        <v>45627</v>
      </c>
      <c r="B1326" s="104" t="inlineStr">
        <is>
          <t>2024/25</t>
        </is>
      </c>
      <c r="C1326" s="104" t="inlineStr">
        <is>
          <t>HC-047</t>
        </is>
      </c>
      <c r="D1326" s="104" t="inlineStr">
        <is>
          <t>Sud-Est</t>
        </is>
      </c>
      <c r="E1326" s="104" t="inlineStr">
        <is>
          <t>À emporter</t>
        </is>
      </c>
      <c r="F1326" s="104" t="n">
        <v>31</v>
      </c>
      <c r="G1326" s="159" t="n">
        <v>3513</v>
      </c>
      <c r="H1326" s="159" t="n">
        <v>9033</v>
      </c>
      <c r="I1326" s="160" t="n">
        <v>41595.23</v>
      </c>
      <c r="J1326" s="160" t="n">
        <v>1254.82</v>
      </c>
      <c r="K1326" s="160" t="n">
        <v>40340.41</v>
      </c>
      <c r="L1326" s="160" t="n">
        <v>11979.58</v>
      </c>
    </row>
    <row r="1327">
      <c r="A1327" s="176" t="n">
        <v>45627</v>
      </c>
      <c r="B1327" s="104" t="inlineStr">
        <is>
          <t>2024/25</t>
        </is>
      </c>
      <c r="C1327" s="104" t="inlineStr">
        <is>
          <t>HC-048</t>
        </is>
      </c>
      <c r="D1327" s="104" t="inlineStr">
        <is>
          <t>Sud-Ouest</t>
        </is>
      </c>
      <c r="E1327" s="104" t="inlineStr">
        <is>
          <t>Livraison</t>
        </is>
      </c>
      <c r="F1327" s="104" t="n">
        <v>31</v>
      </c>
      <c r="G1327" s="159" t="n">
        <v>1370</v>
      </c>
      <c r="H1327" s="159" t="n">
        <v>3486</v>
      </c>
      <c r="I1327" s="160" t="n">
        <v>22279.21</v>
      </c>
      <c r="J1327" s="160" t="n">
        <v>1294.4</v>
      </c>
      <c r="K1327" s="160" t="n">
        <v>20984.81</v>
      </c>
      <c r="L1327" s="160" t="n">
        <v>6510.59</v>
      </c>
    </row>
    <row r="1328">
      <c r="A1328" s="176" t="n">
        <v>45627</v>
      </c>
      <c r="B1328" s="104" t="inlineStr">
        <is>
          <t>2024/25</t>
        </is>
      </c>
      <c r="C1328" s="104" t="inlineStr">
        <is>
          <t>HC-048</t>
        </is>
      </c>
      <c r="D1328" s="104" t="inlineStr">
        <is>
          <t>Sud-Ouest</t>
        </is>
      </c>
      <c r="E1328" s="104" t="inlineStr">
        <is>
          <t>Sur place</t>
        </is>
      </c>
      <c r="F1328" s="104" t="n">
        <v>31</v>
      </c>
      <c r="G1328" s="159" t="n">
        <v>4838</v>
      </c>
      <c r="H1328" s="159" t="n">
        <v>12478</v>
      </c>
      <c r="I1328" s="160" t="n">
        <v>61826.5</v>
      </c>
      <c r="J1328" s="160" t="n">
        <v>1766.15</v>
      </c>
      <c r="K1328" s="160" t="n">
        <v>60060.35</v>
      </c>
      <c r="L1328" s="160" t="n">
        <v>17969.95</v>
      </c>
    </row>
    <row r="1329">
      <c r="A1329" s="176" t="n">
        <v>45627</v>
      </c>
      <c r="B1329" s="104" t="inlineStr">
        <is>
          <t>2024/25</t>
        </is>
      </c>
      <c r="C1329" s="104" t="inlineStr">
        <is>
          <t>HC-048</t>
        </is>
      </c>
      <c r="D1329" s="104" t="inlineStr">
        <is>
          <t>Sud-Ouest</t>
        </is>
      </c>
      <c r="E1329" s="104" t="inlineStr">
        <is>
          <t>À emporter</t>
        </is>
      </c>
      <c r="F1329" s="104" t="n">
        <v>31</v>
      </c>
      <c r="G1329" s="159" t="n">
        <v>3458</v>
      </c>
      <c r="H1329" s="159" t="n">
        <v>8951</v>
      </c>
      <c r="I1329" s="160" t="n">
        <v>40663.53</v>
      </c>
      <c r="J1329" s="160" t="n">
        <v>1286.2</v>
      </c>
      <c r="K1329" s="160" t="n">
        <v>39377.33</v>
      </c>
      <c r="L1329" s="160" t="n">
        <v>11765.5</v>
      </c>
    </row>
    <row r="1330">
      <c r="A1330" s="176" t="n">
        <v>45627</v>
      </c>
      <c r="B1330" s="104" t="inlineStr">
        <is>
          <t>2024/25</t>
        </is>
      </c>
      <c r="C1330" s="104" t="inlineStr">
        <is>
          <t>HC-049</t>
        </is>
      </c>
      <c r="D1330" s="104" t="inlineStr">
        <is>
          <t>Île-de-France</t>
        </is>
      </c>
      <c r="E1330" s="104" t="inlineStr">
        <is>
          <t>Drive</t>
        </is>
      </c>
      <c r="F1330" s="104" t="n">
        <v>31</v>
      </c>
      <c r="G1330" s="159" t="n">
        <v>1503</v>
      </c>
      <c r="H1330" s="159" t="n">
        <v>4028</v>
      </c>
      <c r="I1330" s="160" t="n">
        <v>20396.98</v>
      </c>
      <c r="J1330" s="160" t="n">
        <v>652.3200000000001</v>
      </c>
      <c r="K1330" s="160" t="n">
        <v>19744.66</v>
      </c>
      <c r="L1330" s="160" t="n">
        <v>5884.14</v>
      </c>
    </row>
    <row r="1331">
      <c r="A1331" s="176" t="n">
        <v>45627</v>
      </c>
      <c r="B1331" s="104" t="inlineStr">
        <is>
          <t>2024/25</t>
        </is>
      </c>
      <c r="C1331" s="104" t="inlineStr">
        <is>
          <t>HC-049</t>
        </is>
      </c>
      <c r="D1331" s="104" t="inlineStr">
        <is>
          <t>Île-de-France</t>
        </is>
      </c>
      <c r="E1331" s="104" t="inlineStr">
        <is>
          <t>Livraison</t>
        </is>
      </c>
      <c r="F1331" s="104" t="n">
        <v>31</v>
      </c>
      <c r="G1331" s="159" t="n">
        <v>1084</v>
      </c>
      <c r="H1331" s="159" t="n">
        <v>2817</v>
      </c>
      <c r="I1331" s="160" t="n">
        <v>17777.19</v>
      </c>
      <c r="J1331" s="160" t="n">
        <v>1060.82</v>
      </c>
      <c r="K1331" s="160" t="n">
        <v>16716.37</v>
      </c>
      <c r="L1331" s="160" t="n">
        <v>5148.68</v>
      </c>
    </row>
    <row r="1332">
      <c r="A1332" s="176" t="n">
        <v>45627</v>
      </c>
      <c r="B1332" s="104" t="inlineStr">
        <is>
          <t>2024/25</t>
        </is>
      </c>
      <c r="C1332" s="104" t="inlineStr">
        <is>
          <t>HC-049</t>
        </is>
      </c>
      <c r="D1332" s="104" t="inlineStr">
        <is>
          <t>Île-de-France</t>
        </is>
      </c>
      <c r="E1332" s="104" t="inlineStr">
        <is>
          <t>Sur place</t>
        </is>
      </c>
      <c r="F1332" s="104" t="n">
        <v>31</v>
      </c>
      <c r="G1332" s="159" t="n">
        <v>3777</v>
      </c>
      <c r="H1332" s="159" t="n">
        <v>9673</v>
      </c>
      <c r="I1332" s="160" t="n">
        <v>48847.38</v>
      </c>
      <c r="J1332" s="160" t="n">
        <v>1487.91</v>
      </c>
      <c r="K1332" s="160" t="n">
        <v>47359.47</v>
      </c>
      <c r="L1332" s="160" t="n">
        <v>14082.82</v>
      </c>
    </row>
    <row r="1333">
      <c r="A1333" s="176" t="n">
        <v>45627</v>
      </c>
      <c r="B1333" s="104" t="inlineStr">
        <is>
          <t>2024/25</t>
        </is>
      </c>
      <c r="C1333" s="104" t="inlineStr">
        <is>
          <t>HC-049</t>
        </is>
      </c>
      <c r="D1333" s="104" t="inlineStr">
        <is>
          <t>Île-de-France</t>
        </is>
      </c>
      <c r="E1333" s="104" t="inlineStr">
        <is>
          <t>À emporter</t>
        </is>
      </c>
      <c r="F1333" s="104" t="n">
        <v>31</v>
      </c>
      <c r="G1333" s="159" t="n">
        <v>2848</v>
      </c>
      <c r="H1333" s="159" t="n">
        <v>7168</v>
      </c>
      <c r="I1333" s="160" t="n">
        <v>33859.97</v>
      </c>
      <c r="J1333" s="160" t="n">
        <v>1033.08</v>
      </c>
      <c r="K1333" s="160" t="n">
        <v>32826.89</v>
      </c>
      <c r="L1333" s="160" t="n">
        <v>9786.08</v>
      </c>
    </row>
    <row r="1334">
      <c r="A1334" s="176" t="n">
        <v>45627</v>
      </c>
      <c r="B1334" s="104" t="inlineStr">
        <is>
          <t>2024/25</t>
        </is>
      </c>
      <c r="C1334" s="104" t="inlineStr">
        <is>
          <t>HC-050</t>
        </is>
      </c>
      <c r="D1334" s="104" t="inlineStr">
        <is>
          <t>Nord-Ouest</t>
        </is>
      </c>
      <c r="E1334" s="104" t="inlineStr">
        <is>
          <t>Livraison</t>
        </is>
      </c>
      <c r="F1334" s="104" t="n">
        <v>31</v>
      </c>
      <c r="G1334" s="159" t="n">
        <v>1611</v>
      </c>
      <c r="H1334" s="159" t="n">
        <v>4051</v>
      </c>
      <c r="I1334" s="160" t="n">
        <v>25989.77</v>
      </c>
      <c r="J1334" s="160" t="n">
        <v>1458.78</v>
      </c>
      <c r="K1334" s="160" t="n">
        <v>24530.99</v>
      </c>
      <c r="L1334" s="160" t="n">
        <v>7546.23</v>
      </c>
    </row>
    <row r="1335">
      <c r="A1335" s="176" t="n">
        <v>45627</v>
      </c>
      <c r="B1335" s="104" t="inlineStr">
        <is>
          <t>2024/25</t>
        </is>
      </c>
      <c r="C1335" s="104" t="inlineStr">
        <is>
          <t>HC-050</t>
        </is>
      </c>
      <c r="D1335" s="104" t="inlineStr">
        <is>
          <t>Nord-Ouest</t>
        </is>
      </c>
      <c r="E1335" s="104" t="inlineStr">
        <is>
          <t>Sur place</t>
        </is>
      </c>
      <c r="F1335" s="104" t="n">
        <v>30</v>
      </c>
      <c r="G1335" s="159" t="n">
        <v>4666</v>
      </c>
      <c r="H1335" s="159" t="n">
        <v>12177</v>
      </c>
      <c r="I1335" s="160" t="n">
        <v>60052.52</v>
      </c>
      <c r="J1335" s="160" t="n">
        <v>2018.97</v>
      </c>
      <c r="K1335" s="160" t="n">
        <v>58033.55</v>
      </c>
      <c r="L1335" s="160" t="n">
        <v>17188.13</v>
      </c>
    </row>
    <row r="1336">
      <c r="A1336" s="176" t="n">
        <v>45627</v>
      </c>
      <c r="B1336" s="104" t="inlineStr">
        <is>
          <t>2024/25</t>
        </is>
      </c>
      <c r="C1336" s="104" t="inlineStr">
        <is>
          <t>HC-050</t>
        </is>
      </c>
      <c r="D1336" s="104" t="inlineStr">
        <is>
          <t>Nord-Ouest</t>
        </is>
      </c>
      <c r="E1336" s="104" t="inlineStr">
        <is>
          <t>À emporter</t>
        </is>
      </c>
      <c r="F1336" s="104" t="n">
        <v>31</v>
      </c>
      <c r="G1336" s="159" t="n">
        <v>3564</v>
      </c>
      <c r="H1336" s="159" t="n">
        <v>9193</v>
      </c>
      <c r="I1336" s="160" t="n">
        <v>41884.57</v>
      </c>
      <c r="J1336" s="160" t="n">
        <v>1274.48</v>
      </c>
      <c r="K1336" s="160" t="n">
        <v>40610.09</v>
      </c>
      <c r="L1336" s="160" t="n">
        <v>12060.14</v>
      </c>
    </row>
    <row r="1337">
      <c r="A1337" s="176" t="n">
        <v>45627</v>
      </c>
      <c r="B1337" s="104" t="inlineStr">
        <is>
          <t>2024/25</t>
        </is>
      </c>
      <c r="C1337" s="104" t="inlineStr">
        <is>
          <t>HC-051</t>
        </is>
      </c>
      <c r="D1337" s="104" t="inlineStr">
        <is>
          <t>Sud-Est</t>
        </is>
      </c>
      <c r="E1337" s="104" t="inlineStr">
        <is>
          <t>Drive</t>
        </is>
      </c>
      <c r="F1337" s="104" t="n">
        <v>30</v>
      </c>
      <c r="G1337" s="159" t="n">
        <v>1120</v>
      </c>
      <c r="H1337" s="159" t="n">
        <v>2891</v>
      </c>
      <c r="I1337" s="160" t="n">
        <v>15482.42</v>
      </c>
      <c r="J1337" s="160" t="n">
        <v>455.33</v>
      </c>
      <c r="K1337" s="160" t="n">
        <v>15027.09</v>
      </c>
      <c r="L1337" s="160" t="n">
        <v>4432.7</v>
      </c>
    </row>
    <row r="1338">
      <c r="A1338" s="176" t="n">
        <v>45627</v>
      </c>
      <c r="B1338" s="104" t="inlineStr">
        <is>
          <t>2024/25</t>
        </is>
      </c>
      <c r="C1338" s="104" t="inlineStr">
        <is>
          <t>HC-051</t>
        </is>
      </c>
      <c r="D1338" s="104" t="inlineStr">
        <is>
          <t>Sud-Est</t>
        </is>
      </c>
      <c r="E1338" s="104" t="inlineStr">
        <is>
          <t>Livraison</t>
        </is>
      </c>
      <c r="F1338" s="104" t="n">
        <v>31</v>
      </c>
      <c r="G1338" s="159" t="n">
        <v>878</v>
      </c>
      <c r="H1338" s="159" t="n">
        <v>2231</v>
      </c>
      <c r="I1338" s="160" t="n">
        <v>14510.66</v>
      </c>
      <c r="J1338" s="160" t="n">
        <v>817.9400000000001</v>
      </c>
      <c r="K1338" s="160" t="n">
        <v>13692.72</v>
      </c>
      <c r="L1338" s="160" t="n">
        <v>4249.59</v>
      </c>
    </row>
    <row r="1339">
      <c r="A1339" s="176" t="n">
        <v>45627</v>
      </c>
      <c r="B1339" s="104" t="inlineStr">
        <is>
          <t>2024/25</t>
        </is>
      </c>
      <c r="C1339" s="104" t="inlineStr">
        <is>
          <t>HC-051</t>
        </is>
      </c>
      <c r="D1339" s="104" t="inlineStr">
        <is>
          <t>Sud-Est</t>
        </is>
      </c>
      <c r="E1339" s="104" t="inlineStr">
        <is>
          <t>Sur place</t>
        </is>
      </c>
      <c r="F1339" s="104" t="n">
        <v>30</v>
      </c>
      <c r="G1339" s="159" t="n">
        <v>2915</v>
      </c>
      <c r="H1339" s="159" t="n">
        <v>7752</v>
      </c>
      <c r="I1339" s="160" t="n">
        <v>37593.93</v>
      </c>
      <c r="J1339" s="160" t="n">
        <v>1139.48</v>
      </c>
      <c r="K1339" s="160" t="n">
        <v>36454.45</v>
      </c>
      <c r="L1339" s="160" t="n">
        <v>10871.03</v>
      </c>
    </row>
    <row r="1340">
      <c r="A1340" s="176" t="n">
        <v>45627</v>
      </c>
      <c r="B1340" s="104" t="inlineStr">
        <is>
          <t>2024/25</t>
        </is>
      </c>
      <c r="C1340" s="104" t="inlineStr">
        <is>
          <t>HC-051</t>
        </is>
      </c>
      <c r="D1340" s="104" t="inlineStr">
        <is>
          <t>Sud-Est</t>
        </is>
      </c>
      <c r="E1340" s="104" t="inlineStr">
        <is>
          <t>À emporter</t>
        </is>
      </c>
      <c r="F1340" s="104" t="n">
        <v>31</v>
      </c>
      <c r="G1340" s="159" t="n">
        <v>2258</v>
      </c>
      <c r="H1340" s="159" t="n">
        <v>5761</v>
      </c>
      <c r="I1340" s="160" t="n">
        <v>27005.77</v>
      </c>
      <c r="J1340" s="160" t="n">
        <v>724.99</v>
      </c>
      <c r="K1340" s="160" t="n">
        <v>26280.78</v>
      </c>
      <c r="L1340" s="160" t="n">
        <v>7830.38</v>
      </c>
    </row>
    <row r="1341">
      <c r="A1341" s="176" t="n">
        <v>45627</v>
      </c>
      <c r="B1341" s="104" t="inlineStr">
        <is>
          <t>2024/25</t>
        </is>
      </c>
      <c r="C1341" s="104" t="inlineStr">
        <is>
          <t>HC-052</t>
        </is>
      </c>
      <c r="D1341" s="104" t="inlineStr">
        <is>
          <t>Sud-Ouest</t>
        </is>
      </c>
      <c r="E1341" s="104" t="inlineStr">
        <is>
          <t>Livraison</t>
        </is>
      </c>
      <c r="F1341" s="104" t="n">
        <v>31</v>
      </c>
      <c r="G1341" s="159" t="n">
        <v>1209</v>
      </c>
      <c r="H1341" s="159" t="n">
        <v>3051</v>
      </c>
      <c r="I1341" s="160" t="n">
        <v>20193.55</v>
      </c>
      <c r="J1341" s="160" t="n">
        <v>1246.68</v>
      </c>
      <c r="K1341" s="160" t="n">
        <v>18946.87</v>
      </c>
      <c r="L1341" s="160" t="n">
        <v>5997.8</v>
      </c>
    </row>
    <row r="1342">
      <c r="A1342" s="176" t="n">
        <v>45627</v>
      </c>
      <c r="B1342" s="104" t="inlineStr">
        <is>
          <t>2024/25</t>
        </is>
      </c>
      <c r="C1342" s="104" t="inlineStr">
        <is>
          <t>HC-052</t>
        </is>
      </c>
      <c r="D1342" s="104" t="inlineStr">
        <is>
          <t>Sud-Ouest</t>
        </is>
      </c>
      <c r="E1342" s="104" t="inlineStr">
        <is>
          <t>Sur place</t>
        </is>
      </c>
      <c r="F1342" s="104" t="n">
        <v>31</v>
      </c>
      <c r="G1342" s="159" t="n">
        <v>4240</v>
      </c>
      <c r="H1342" s="159" t="n">
        <v>10796</v>
      </c>
      <c r="I1342" s="160" t="n">
        <v>54762.04</v>
      </c>
      <c r="J1342" s="160" t="n">
        <v>1516.75</v>
      </c>
      <c r="K1342" s="160" t="n">
        <v>53245.29</v>
      </c>
      <c r="L1342" s="160" t="n">
        <v>16238.69</v>
      </c>
    </row>
    <row r="1343">
      <c r="A1343" s="176" t="n">
        <v>45627</v>
      </c>
      <c r="B1343" s="104" t="inlineStr">
        <is>
          <t>2024/25</t>
        </is>
      </c>
      <c r="C1343" s="104" t="inlineStr">
        <is>
          <t>HC-052</t>
        </is>
      </c>
      <c r="D1343" s="104" t="inlineStr">
        <is>
          <t>Sud-Ouest</t>
        </is>
      </c>
      <c r="E1343" s="104" t="inlineStr">
        <is>
          <t>À emporter</t>
        </is>
      </c>
      <c r="F1343" s="104" t="n">
        <v>31</v>
      </c>
      <c r="G1343" s="159" t="n">
        <v>3247</v>
      </c>
      <c r="H1343" s="159" t="n">
        <v>8466</v>
      </c>
      <c r="I1343" s="160" t="n">
        <v>38313.84</v>
      </c>
      <c r="J1343" s="160" t="n">
        <v>1117.92</v>
      </c>
      <c r="K1343" s="160" t="n">
        <v>37195.92</v>
      </c>
      <c r="L1343" s="160" t="n">
        <v>11422.35</v>
      </c>
    </row>
    <row r="1344">
      <c r="A1344" s="176" t="n">
        <v>45627</v>
      </c>
      <c r="B1344" s="104" t="inlineStr">
        <is>
          <t>2024/25</t>
        </is>
      </c>
      <c r="C1344" s="104" t="inlineStr">
        <is>
          <t>HC-053</t>
        </is>
      </c>
      <c r="D1344" s="104" t="inlineStr">
        <is>
          <t>Île-de-France</t>
        </is>
      </c>
      <c r="E1344" s="104" t="inlineStr">
        <is>
          <t>Livraison</t>
        </is>
      </c>
      <c r="F1344" s="104" t="n">
        <v>31</v>
      </c>
      <c r="G1344" s="159" t="n">
        <v>1364</v>
      </c>
      <c r="H1344" s="159" t="n">
        <v>3525</v>
      </c>
      <c r="I1344" s="160" t="n">
        <v>22226.21</v>
      </c>
      <c r="J1344" s="160" t="n">
        <v>1325.89</v>
      </c>
      <c r="K1344" s="160" t="n">
        <v>20900.32</v>
      </c>
      <c r="L1344" s="160" t="n">
        <v>6474.75</v>
      </c>
    </row>
    <row r="1345">
      <c r="A1345" s="176" t="n">
        <v>45627</v>
      </c>
      <c r="B1345" s="104" t="inlineStr">
        <is>
          <t>2024/25</t>
        </is>
      </c>
      <c r="C1345" s="104" t="inlineStr">
        <is>
          <t>HC-053</t>
        </is>
      </c>
      <c r="D1345" s="104" t="inlineStr">
        <is>
          <t>Île-de-France</t>
        </is>
      </c>
      <c r="E1345" s="104" t="inlineStr">
        <is>
          <t>Sur place</t>
        </is>
      </c>
      <c r="F1345" s="104" t="n">
        <v>30</v>
      </c>
      <c r="G1345" s="159" t="n">
        <v>4118</v>
      </c>
      <c r="H1345" s="159" t="n">
        <v>10430</v>
      </c>
      <c r="I1345" s="160" t="n">
        <v>53213.1</v>
      </c>
      <c r="J1345" s="160" t="n">
        <v>1492.31</v>
      </c>
      <c r="K1345" s="160" t="n">
        <v>51720.79</v>
      </c>
      <c r="L1345" s="160" t="n">
        <v>15317.84</v>
      </c>
    </row>
    <row r="1346">
      <c r="A1346" s="176" t="n">
        <v>45627</v>
      </c>
      <c r="B1346" s="104" t="inlineStr">
        <is>
          <t>2024/25</t>
        </is>
      </c>
      <c r="C1346" s="104" t="inlineStr">
        <is>
          <t>HC-053</t>
        </is>
      </c>
      <c r="D1346" s="104" t="inlineStr">
        <is>
          <t>Île-de-France</t>
        </is>
      </c>
      <c r="E1346" s="104" t="inlineStr">
        <is>
          <t>À emporter</t>
        </is>
      </c>
      <c r="F1346" s="104" t="n">
        <v>31</v>
      </c>
      <c r="G1346" s="159" t="n">
        <v>3157</v>
      </c>
      <c r="H1346" s="159" t="n">
        <v>8196</v>
      </c>
      <c r="I1346" s="160" t="n">
        <v>37590.46</v>
      </c>
      <c r="J1346" s="160" t="n">
        <v>1158.23</v>
      </c>
      <c r="K1346" s="160" t="n">
        <v>36432.23</v>
      </c>
      <c r="L1346" s="160" t="n">
        <v>10854.06</v>
      </c>
    </row>
    <row r="1347">
      <c r="A1347" s="176" t="n">
        <v>45627</v>
      </c>
      <c r="B1347" s="104" t="inlineStr">
        <is>
          <t>2024/25</t>
        </is>
      </c>
      <c r="C1347" s="104" t="inlineStr">
        <is>
          <t>HC-054</t>
        </is>
      </c>
      <c r="D1347" s="104" t="inlineStr">
        <is>
          <t>Nord-Ouest</t>
        </is>
      </c>
      <c r="E1347" s="104" t="inlineStr">
        <is>
          <t>Drive</t>
        </is>
      </c>
      <c r="F1347" s="104" t="n">
        <v>31</v>
      </c>
      <c r="G1347" s="159" t="n">
        <v>1308</v>
      </c>
      <c r="H1347" s="159" t="n">
        <v>3294</v>
      </c>
      <c r="I1347" s="160" t="n">
        <v>17893.05</v>
      </c>
      <c r="J1347" s="160" t="n">
        <v>593.05</v>
      </c>
      <c r="K1347" s="160" t="n">
        <v>17300</v>
      </c>
      <c r="L1347" s="160" t="n">
        <v>5134.98</v>
      </c>
    </row>
    <row r="1348">
      <c r="A1348" s="176" t="n">
        <v>45627</v>
      </c>
      <c r="B1348" s="104" t="inlineStr">
        <is>
          <t>2024/25</t>
        </is>
      </c>
      <c r="C1348" s="104" t="inlineStr">
        <is>
          <t>HC-054</t>
        </is>
      </c>
      <c r="D1348" s="104" t="inlineStr">
        <is>
          <t>Nord-Ouest</t>
        </is>
      </c>
      <c r="E1348" s="104" t="inlineStr">
        <is>
          <t>Livraison</t>
        </is>
      </c>
      <c r="F1348" s="104" t="n">
        <v>31</v>
      </c>
      <c r="G1348" s="159" t="n">
        <v>1008</v>
      </c>
      <c r="H1348" s="159" t="n">
        <v>2678</v>
      </c>
      <c r="I1348" s="160" t="n">
        <v>16677.72</v>
      </c>
      <c r="J1348" s="160" t="n">
        <v>1020.28</v>
      </c>
      <c r="K1348" s="160" t="n">
        <v>15657.44</v>
      </c>
      <c r="L1348" s="160" t="n">
        <v>4850.8</v>
      </c>
    </row>
    <row r="1349">
      <c r="A1349" s="176" t="n">
        <v>45627</v>
      </c>
      <c r="B1349" s="104" t="inlineStr">
        <is>
          <t>2024/25</t>
        </is>
      </c>
      <c r="C1349" s="104" t="inlineStr">
        <is>
          <t>HC-054</t>
        </is>
      </c>
      <c r="D1349" s="104" t="inlineStr">
        <is>
          <t>Nord-Ouest</t>
        </is>
      </c>
      <c r="E1349" s="104" t="inlineStr">
        <is>
          <t>Sur place</t>
        </is>
      </c>
      <c r="F1349" s="104" t="n">
        <v>31</v>
      </c>
      <c r="G1349" s="159" t="n">
        <v>3395</v>
      </c>
      <c r="H1349" s="159" t="n">
        <v>8500</v>
      </c>
      <c r="I1349" s="160" t="n">
        <v>43952.23</v>
      </c>
      <c r="J1349" s="160" t="n">
        <v>1286.04</v>
      </c>
      <c r="K1349" s="160" t="n">
        <v>42666.19</v>
      </c>
      <c r="L1349" s="160" t="n">
        <v>12676.66</v>
      </c>
    </row>
    <row r="1350">
      <c r="A1350" s="176" t="n">
        <v>45627</v>
      </c>
      <c r="B1350" s="104" t="inlineStr">
        <is>
          <t>2024/25</t>
        </is>
      </c>
      <c r="C1350" s="104" t="inlineStr">
        <is>
          <t>HC-054</t>
        </is>
      </c>
      <c r="D1350" s="104" t="inlineStr">
        <is>
          <t>Nord-Ouest</t>
        </is>
      </c>
      <c r="E1350" s="104" t="inlineStr">
        <is>
          <t>À emporter</t>
        </is>
      </c>
      <c r="F1350" s="104" t="n">
        <v>31</v>
      </c>
      <c r="G1350" s="159" t="n">
        <v>2569</v>
      </c>
      <c r="H1350" s="159" t="n">
        <v>6470</v>
      </c>
      <c r="I1350" s="160" t="n">
        <v>30402.22</v>
      </c>
      <c r="J1350" s="160" t="n">
        <v>950.4400000000001</v>
      </c>
      <c r="K1350" s="160" t="n">
        <v>29451.78</v>
      </c>
      <c r="L1350" s="160" t="n">
        <v>8717.57</v>
      </c>
    </row>
    <row r="1351">
      <c r="A1351" s="176" t="n">
        <v>45627</v>
      </c>
      <c r="B1351" s="104" t="inlineStr">
        <is>
          <t>2024/25</t>
        </is>
      </c>
      <c r="C1351" s="104" t="inlineStr">
        <is>
          <t>HC-055</t>
        </is>
      </c>
      <c r="D1351" s="104" t="inlineStr">
        <is>
          <t>Sud-Est</t>
        </is>
      </c>
      <c r="E1351" s="104" t="inlineStr">
        <is>
          <t>Livraison</t>
        </is>
      </c>
      <c r="F1351" s="104" t="n">
        <v>31</v>
      </c>
      <c r="G1351" s="159" t="n">
        <v>1784</v>
      </c>
      <c r="H1351" s="159" t="n">
        <v>4582</v>
      </c>
      <c r="I1351" s="160" t="n">
        <v>29122.38</v>
      </c>
      <c r="J1351" s="160" t="n">
        <v>1654.98</v>
      </c>
      <c r="K1351" s="160" t="n">
        <v>27467.4</v>
      </c>
      <c r="L1351" s="160" t="n">
        <v>8439.209999999999</v>
      </c>
    </row>
    <row r="1352">
      <c r="A1352" s="176" t="n">
        <v>45627</v>
      </c>
      <c r="B1352" s="104" t="inlineStr">
        <is>
          <t>2024/25</t>
        </is>
      </c>
      <c r="C1352" s="104" t="inlineStr">
        <is>
          <t>HC-055</t>
        </is>
      </c>
      <c r="D1352" s="104" t="inlineStr">
        <is>
          <t>Sud-Est</t>
        </is>
      </c>
      <c r="E1352" s="104" t="inlineStr">
        <is>
          <t>Sur place</t>
        </is>
      </c>
      <c r="F1352" s="104" t="n">
        <v>31</v>
      </c>
      <c r="G1352" s="159" t="n">
        <v>5685</v>
      </c>
      <c r="H1352" s="159" t="n">
        <v>14496</v>
      </c>
      <c r="I1352" s="160" t="n">
        <v>73341.2</v>
      </c>
      <c r="J1352" s="160" t="n">
        <v>2119.05</v>
      </c>
      <c r="K1352" s="160" t="n">
        <v>71222.14999999999</v>
      </c>
      <c r="L1352" s="160" t="n">
        <v>21273.86</v>
      </c>
    </row>
    <row r="1353">
      <c r="A1353" s="176" t="n">
        <v>45627</v>
      </c>
      <c r="B1353" s="104" t="inlineStr">
        <is>
          <t>2024/25</t>
        </is>
      </c>
      <c r="C1353" s="104" t="inlineStr">
        <is>
          <t>HC-055</t>
        </is>
      </c>
      <c r="D1353" s="104" t="inlineStr">
        <is>
          <t>Sud-Est</t>
        </is>
      </c>
      <c r="E1353" s="104" t="inlineStr">
        <is>
          <t>À emporter</t>
        </is>
      </c>
      <c r="F1353" s="104" t="n">
        <v>30</v>
      </c>
      <c r="G1353" s="159" t="n">
        <v>4290</v>
      </c>
      <c r="H1353" s="159" t="n">
        <v>11242</v>
      </c>
      <c r="I1353" s="160" t="n">
        <v>50950.28</v>
      </c>
      <c r="J1353" s="160" t="n">
        <v>1596.64</v>
      </c>
      <c r="K1353" s="160" t="n">
        <v>49353.64</v>
      </c>
      <c r="L1353" s="160" t="n">
        <v>14733.5</v>
      </c>
    </row>
    <row r="1354">
      <c r="A1354" s="176" t="n">
        <v>45627</v>
      </c>
      <c r="B1354" s="104" t="inlineStr">
        <is>
          <t>2024/25</t>
        </is>
      </c>
      <c r="C1354" s="104" t="inlineStr">
        <is>
          <t>HC-056</t>
        </is>
      </c>
      <c r="D1354" s="104" t="inlineStr">
        <is>
          <t>Sud-Ouest</t>
        </is>
      </c>
      <c r="E1354" s="104" t="inlineStr">
        <is>
          <t>Drive</t>
        </is>
      </c>
      <c r="F1354" s="104" t="n">
        <v>31</v>
      </c>
      <c r="G1354" s="159" t="n">
        <v>1604</v>
      </c>
      <c r="H1354" s="159" t="n">
        <v>4172</v>
      </c>
      <c r="I1354" s="160" t="n">
        <v>21929.58</v>
      </c>
      <c r="J1354" s="160" t="n">
        <v>642.5</v>
      </c>
      <c r="K1354" s="160" t="n">
        <v>21287.08</v>
      </c>
      <c r="L1354" s="160" t="n">
        <v>6328.62</v>
      </c>
    </row>
    <row r="1355">
      <c r="A1355" s="176" t="n">
        <v>45627</v>
      </c>
      <c r="B1355" s="104" t="inlineStr">
        <is>
          <t>2024/25</t>
        </is>
      </c>
      <c r="C1355" s="104" t="inlineStr">
        <is>
          <t>HC-056</t>
        </is>
      </c>
      <c r="D1355" s="104" t="inlineStr">
        <is>
          <t>Sud-Ouest</t>
        </is>
      </c>
      <c r="E1355" s="104" t="inlineStr">
        <is>
          <t>Livraison</t>
        </is>
      </c>
      <c r="F1355" s="104" t="n">
        <v>31</v>
      </c>
      <c r="G1355" s="159" t="n">
        <v>1276</v>
      </c>
      <c r="H1355" s="159" t="n">
        <v>3257</v>
      </c>
      <c r="I1355" s="160" t="n">
        <v>20877.37</v>
      </c>
      <c r="J1355" s="160" t="n">
        <v>1171.92</v>
      </c>
      <c r="K1355" s="160" t="n">
        <v>19705.45</v>
      </c>
      <c r="L1355" s="160" t="n">
        <v>6091.03</v>
      </c>
    </row>
    <row r="1356">
      <c r="A1356" s="176" t="n">
        <v>45627</v>
      </c>
      <c r="B1356" s="104" t="inlineStr">
        <is>
          <t>2024/25</t>
        </is>
      </c>
      <c r="C1356" s="104" t="inlineStr">
        <is>
          <t>HC-056</t>
        </is>
      </c>
      <c r="D1356" s="104" t="inlineStr">
        <is>
          <t>Sud-Ouest</t>
        </is>
      </c>
      <c r="E1356" s="104" t="inlineStr">
        <is>
          <t>Sur place</t>
        </is>
      </c>
      <c r="F1356" s="104" t="n">
        <v>31</v>
      </c>
      <c r="G1356" s="159" t="n">
        <v>4208</v>
      </c>
      <c r="H1356" s="159" t="n">
        <v>10850</v>
      </c>
      <c r="I1356" s="160" t="n">
        <v>54141.65</v>
      </c>
      <c r="J1356" s="160" t="n">
        <v>1348.73</v>
      </c>
      <c r="K1356" s="160" t="n">
        <v>52792.92</v>
      </c>
      <c r="L1356" s="160" t="n">
        <v>15652.14</v>
      </c>
    </row>
    <row r="1357">
      <c r="A1357" s="176" t="n">
        <v>45627</v>
      </c>
      <c r="B1357" s="104" t="inlineStr">
        <is>
          <t>2024/25</t>
        </is>
      </c>
      <c r="C1357" s="104" t="inlineStr">
        <is>
          <t>HC-056</t>
        </is>
      </c>
      <c r="D1357" s="104" t="inlineStr">
        <is>
          <t>Sud-Ouest</t>
        </is>
      </c>
      <c r="E1357" s="104" t="inlineStr">
        <is>
          <t>À emporter</t>
        </is>
      </c>
      <c r="F1357" s="104" t="n">
        <v>30</v>
      </c>
      <c r="G1357" s="159" t="n">
        <v>3085</v>
      </c>
      <c r="H1357" s="159" t="n">
        <v>7877</v>
      </c>
      <c r="I1357" s="160" t="n">
        <v>36251.2</v>
      </c>
      <c r="J1357" s="160" t="n">
        <v>1166.27</v>
      </c>
      <c r="K1357" s="160" t="n">
        <v>35084.93</v>
      </c>
      <c r="L1357" s="160" t="n">
        <v>10374.18</v>
      </c>
    </row>
    <row r="1358">
      <c r="A1358" s="176" t="n">
        <v>45627</v>
      </c>
      <c r="B1358" s="104" t="inlineStr">
        <is>
          <t>2024/25</t>
        </is>
      </c>
      <c r="C1358" s="104" t="inlineStr">
        <is>
          <t>HC-057</t>
        </is>
      </c>
      <c r="D1358" s="104" t="inlineStr">
        <is>
          <t>Île-de-France</t>
        </is>
      </c>
      <c r="E1358" s="104" t="inlineStr">
        <is>
          <t>Livraison</t>
        </is>
      </c>
      <c r="F1358" s="104" t="n">
        <v>30</v>
      </c>
      <c r="G1358" s="159" t="n">
        <v>1310</v>
      </c>
      <c r="H1358" s="159" t="n">
        <v>3323</v>
      </c>
      <c r="I1358" s="160" t="n">
        <v>21575.23</v>
      </c>
      <c r="J1358" s="160" t="n">
        <v>1265.59</v>
      </c>
      <c r="K1358" s="160" t="n">
        <v>20309.64</v>
      </c>
      <c r="L1358" s="160" t="n">
        <v>6352.34</v>
      </c>
    </row>
    <row r="1359">
      <c r="A1359" s="176" t="n">
        <v>45627</v>
      </c>
      <c r="B1359" s="104" t="inlineStr">
        <is>
          <t>2024/25</t>
        </is>
      </c>
      <c r="C1359" s="104" t="inlineStr">
        <is>
          <t>HC-057</t>
        </is>
      </c>
      <c r="D1359" s="104" t="inlineStr">
        <is>
          <t>Île-de-France</t>
        </is>
      </c>
      <c r="E1359" s="104" t="inlineStr">
        <is>
          <t>Sur place</t>
        </is>
      </c>
      <c r="F1359" s="104" t="n">
        <v>31</v>
      </c>
      <c r="G1359" s="159" t="n">
        <v>4805</v>
      </c>
      <c r="H1359" s="159" t="n">
        <v>12222</v>
      </c>
      <c r="I1359" s="160" t="n">
        <v>62495.21</v>
      </c>
      <c r="J1359" s="160" t="n">
        <v>1865.73</v>
      </c>
      <c r="K1359" s="160" t="n">
        <v>60629.48</v>
      </c>
      <c r="L1359" s="160" t="n">
        <v>18047.62</v>
      </c>
    </row>
    <row r="1360">
      <c r="A1360" s="176" t="n">
        <v>45627</v>
      </c>
      <c r="B1360" s="104" t="inlineStr">
        <is>
          <t>2024/25</t>
        </is>
      </c>
      <c r="C1360" s="104" t="inlineStr">
        <is>
          <t>HC-057</t>
        </is>
      </c>
      <c r="D1360" s="104" t="inlineStr">
        <is>
          <t>Île-de-France</t>
        </is>
      </c>
      <c r="E1360" s="104" t="inlineStr">
        <is>
          <t>À emporter</t>
        </is>
      </c>
      <c r="F1360" s="104" t="n">
        <v>31</v>
      </c>
      <c r="G1360" s="159" t="n">
        <v>3689</v>
      </c>
      <c r="H1360" s="159" t="n">
        <v>9405</v>
      </c>
      <c r="I1360" s="160" t="n">
        <v>43623.25</v>
      </c>
      <c r="J1360" s="160" t="n">
        <v>1369.67</v>
      </c>
      <c r="K1360" s="160" t="n">
        <v>42253.58</v>
      </c>
      <c r="L1360" s="160" t="n">
        <v>12635.32</v>
      </c>
    </row>
    <row r="1361">
      <c r="A1361" s="176" t="n">
        <v>45627</v>
      </c>
      <c r="B1361" s="104" t="inlineStr">
        <is>
          <t>2024/25</t>
        </is>
      </c>
      <c r="C1361" s="104" t="inlineStr">
        <is>
          <t>HC-058</t>
        </is>
      </c>
      <c r="D1361" s="104" t="inlineStr">
        <is>
          <t>Nord-Ouest</t>
        </is>
      </c>
      <c r="E1361" s="104" t="inlineStr">
        <is>
          <t>Livraison</t>
        </is>
      </c>
      <c r="F1361" s="104" t="n">
        <v>30</v>
      </c>
      <c r="G1361" s="159" t="n">
        <v>1003</v>
      </c>
      <c r="H1361" s="159" t="n">
        <v>2564</v>
      </c>
      <c r="I1361" s="160" t="n">
        <v>16084.47</v>
      </c>
      <c r="J1361" s="160" t="n">
        <v>900.26</v>
      </c>
      <c r="K1361" s="160" t="n">
        <v>15184.21</v>
      </c>
      <c r="L1361" s="160" t="n">
        <v>4674.07</v>
      </c>
    </row>
    <row r="1362">
      <c r="A1362" s="176" t="n">
        <v>45627</v>
      </c>
      <c r="B1362" s="104" t="inlineStr">
        <is>
          <t>2024/25</t>
        </is>
      </c>
      <c r="C1362" s="104" t="inlineStr">
        <is>
          <t>HC-058</t>
        </is>
      </c>
      <c r="D1362" s="104" t="inlineStr">
        <is>
          <t>Nord-Ouest</t>
        </is>
      </c>
      <c r="E1362" s="104" t="inlineStr">
        <is>
          <t>Sur place</t>
        </is>
      </c>
      <c r="F1362" s="104" t="n">
        <v>30</v>
      </c>
      <c r="G1362" s="159" t="n">
        <v>3150</v>
      </c>
      <c r="H1362" s="159" t="n">
        <v>8083</v>
      </c>
      <c r="I1362" s="160" t="n">
        <v>40510.29</v>
      </c>
      <c r="J1362" s="160" t="n">
        <v>1043.23</v>
      </c>
      <c r="K1362" s="160" t="n">
        <v>39467.06</v>
      </c>
      <c r="L1362" s="160" t="n">
        <v>11876.35</v>
      </c>
    </row>
    <row r="1363">
      <c r="A1363" s="176" t="n">
        <v>45627</v>
      </c>
      <c r="B1363" s="104" t="inlineStr">
        <is>
          <t>2024/25</t>
        </is>
      </c>
      <c r="C1363" s="104" t="inlineStr">
        <is>
          <t>HC-058</t>
        </is>
      </c>
      <c r="D1363" s="104" t="inlineStr">
        <is>
          <t>Nord-Ouest</t>
        </is>
      </c>
      <c r="E1363" s="104" t="inlineStr">
        <is>
          <t>À emporter</t>
        </is>
      </c>
      <c r="F1363" s="104" t="n">
        <v>31</v>
      </c>
      <c r="G1363" s="159" t="n">
        <v>2427</v>
      </c>
      <c r="H1363" s="159" t="n">
        <v>6171</v>
      </c>
      <c r="I1363" s="160" t="n">
        <v>28803.92</v>
      </c>
      <c r="J1363" s="160" t="n">
        <v>795.76</v>
      </c>
      <c r="K1363" s="160" t="n">
        <v>28008.16</v>
      </c>
      <c r="L1363" s="160" t="n">
        <v>8349.25</v>
      </c>
    </row>
    <row r="1364">
      <c r="A1364" s="176" t="n">
        <v>45627</v>
      </c>
      <c r="B1364" s="104" t="inlineStr">
        <is>
          <t>2024/25</t>
        </is>
      </c>
      <c r="C1364" s="104" t="inlineStr">
        <is>
          <t>HC-059</t>
        </is>
      </c>
      <c r="D1364" s="104" t="inlineStr">
        <is>
          <t>Sud-Est</t>
        </is>
      </c>
      <c r="E1364" s="104" t="inlineStr">
        <is>
          <t>Livraison</t>
        </is>
      </c>
      <c r="F1364" s="104" t="n">
        <v>30</v>
      </c>
      <c r="G1364" s="159" t="n">
        <v>1274</v>
      </c>
      <c r="H1364" s="159" t="n">
        <v>3205</v>
      </c>
      <c r="I1364" s="160" t="n">
        <v>21284.69</v>
      </c>
      <c r="J1364" s="160" t="n">
        <v>1234.36</v>
      </c>
      <c r="K1364" s="160" t="n">
        <v>20050.33</v>
      </c>
      <c r="L1364" s="160" t="n">
        <v>6166.98</v>
      </c>
    </row>
    <row r="1365">
      <c r="A1365" s="176" t="n">
        <v>45627</v>
      </c>
      <c r="B1365" s="104" t="inlineStr">
        <is>
          <t>2024/25</t>
        </is>
      </c>
      <c r="C1365" s="104" t="inlineStr">
        <is>
          <t>HC-059</t>
        </is>
      </c>
      <c r="D1365" s="104" t="inlineStr">
        <is>
          <t>Sud-Est</t>
        </is>
      </c>
      <c r="E1365" s="104" t="inlineStr">
        <is>
          <t>Sur place</t>
        </is>
      </c>
      <c r="F1365" s="104" t="n">
        <v>31</v>
      </c>
      <c r="G1365" s="159" t="n">
        <v>4722</v>
      </c>
      <c r="H1365" s="159" t="n">
        <v>12425</v>
      </c>
      <c r="I1365" s="160" t="n">
        <v>61273.86</v>
      </c>
      <c r="J1365" s="160" t="n">
        <v>1873.78</v>
      </c>
      <c r="K1365" s="160" t="n">
        <v>59400.08</v>
      </c>
      <c r="L1365" s="160" t="n">
        <v>17718.91</v>
      </c>
    </row>
    <row r="1366">
      <c r="A1366" s="176" t="n">
        <v>45627</v>
      </c>
      <c r="B1366" s="104" t="inlineStr">
        <is>
          <t>2024/25</t>
        </is>
      </c>
      <c r="C1366" s="104" t="inlineStr">
        <is>
          <t>HC-059</t>
        </is>
      </c>
      <c r="D1366" s="104" t="inlineStr">
        <is>
          <t>Sud-Est</t>
        </is>
      </c>
      <c r="E1366" s="104" t="inlineStr">
        <is>
          <t>À emporter</t>
        </is>
      </c>
      <c r="F1366" s="104" t="n">
        <v>30</v>
      </c>
      <c r="G1366" s="159" t="n">
        <v>3301</v>
      </c>
      <c r="H1366" s="159" t="n">
        <v>8081</v>
      </c>
      <c r="I1366" s="160" t="n">
        <v>39423.28</v>
      </c>
      <c r="J1366" s="160" t="n">
        <v>1238.75</v>
      </c>
      <c r="K1366" s="160" t="n">
        <v>38184.53</v>
      </c>
      <c r="L1366" s="160" t="n">
        <v>11257.91</v>
      </c>
    </row>
    <row r="1367">
      <c r="A1367" s="176" t="n">
        <v>45627</v>
      </c>
      <c r="B1367" s="104" t="inlineStr">
        <is>
          <t>2024/25</t>
        </is>
      </c>
      <c r="C1367" s="104" t="inlineStr">
        <is>
          <t>HC-060</t>
        </is>
      </c>
      <c r="D1367" s="104" t="inlineStr">
        <is>
          <t>Sud-Ouest</t>
        </is>
      </c>
      <c r="E1367" s="104" t="inlineStr">
        <is>
          <t>Livraison</t>
        </is>
      </c>
      <c r="F1367" s="104" t="n">
        <v>31</v>
      </c>
      <c r="G1367" s="159" t="n">
        <v>940</v>
      </c>
      <c r="H1367" s="159" t="n">
        <v>2474</v>
      </c>
      <c r="I1367" s="160" t="n">
        <v>15574.12</v>
      </c>
      <c r="J1367" s="160" t="n">
        <v>922.88</v>
      </c>
      <c r="K1367" s="160" t="n">
        <v>14651.24</v>
      </c>
      <c r="L1367" s="160" t="n">
        <v>4539.46</v>
      </c>
    </row>
    <row r="1368">
      <c r="A1368" s="176" t="n">
        <v>45627</v>
      </c>
      <c r="B1368" s="104" t="inlineStr">
        <is>
          <t>2024/25</t>
        </is>
      </c>
      <c r="C1368" s="104" t="inlineStr">
        <is>
          <t>HC-060</t>
        </is>
      </c>
      <c r="D1368" s="104" t="inlineStr">
        <is>
          <t>Sud-Ouest</t>
        </is>
      </c>
      <c r="E1368" s="104" t="inlineStr">
        <is>
          <t>Sur place</t>
        </is>
      </c>
      <c r="F1368" s="104" t="n">
        <v>31</v>
      </c>
      <c r="G1368" s="159" t="n">
        <v>3441</v>
      </c>
      <c r="H1368" s="159" t="n">
        <v>8583</v>
      </c>
      <c r="I1368" s="160" t="n">
        <v>44773.35</v>
      </c>
      <c r="J1368" s="160" t="n">
        <v>1276.58</v>
      </c>
      <c r="K1368" s="160" t="n">
        <v>43496.77</v>
      </c>
      <c r="L1368" s="160" t="n">
        <v>13039.75</v>
      </c>
    </row>
    <row r="1369">
      <c r="A1369" s="176" t="n">
        <v>45627</v>
      </c>
      <c r="B1369" s="104" t="inlineStr">
        <is>
          <t>2024/25</t>
        </is>
      </c>
      <c r="C1369" s="104" t="inlineStr">
        <is>
          <t>HC-060</t>
        </is>
      </c>
      <c r="D1369" s="104" t="inlineStr">
        <is>
          <t>Sud-Ouest</t>
        </is>
      </c>
      <c r="E1369" s="104" t="inlineStr">
        <is>
          <t>À emporter</t>
        </is>
      </c>
      <c r="F1369" s="104" t="n">
        <v>31</v>
      </c>
      <c r="G1369" s="159" t="n">
        <v>2458</v>
      </c>
      <c r="H1369" s="159" t="n">
        <v>6186</v>
      </c>
      <c r="I1369" s="160" t="n">
        <v>29172.74</v>
      </c>
      <c r="J1369" s="160" t="n">
        <v>759.84</v>
      </c>
      <c r="K1369" s="160" t="n">
        <v>28412.9</v>
      </c>
      <c r="L1369" s="160" t="n">
        <v>8411.530000000001</v>
      </c>
    </row>
    <row r="1370">
      <c r="A1370" s="176" t="n">
        <v>45627</v>
      </c>
      <c r="B1370" s="104" t="inlineStr">
        <is>
          <t>2024/25</t>
        </is>
      </c>
      <c r="C1370" s="104" t="inlineStr">
        <is>
          <t>HC-061</t>
        </is>
      </c>
      <c r="D1370" s="104" t="inlineStr">
        <is>
          <t>Île-de-France</t>
        </is>
      </c>
      <c r="E1370" s="104" t="inlineStr">
        <is>
          <t>Livraison</t>
        </is>
      </c>
      <c r="F1370" s="104" t="n">
        <v>31</v>
      </c>
      <c r="G1370" s="159" t="n">
        <v>1327</v>
      </c>
      <c r="H1370" s="159" t="n">
        <v>3492</v>
      </c>
      <c r="I1370" s="160" t="n">
        <v>21991.7</v>
      </c>
      <c r="J1370" s="160" t="n">
        <v>1351.14</v>
      </c>
      <c r="K1370" s="160" t="n">
        <v>20640.56</v>
      </c>
      <c r="L1370" s="160" t="n">
        <v>6441.05</v>
      </c>
    </row>
    <row r="1371">
      <c r="A1371" s="176" t="n">
        <v>45627</v>
      </c>
      <c r="B1371" s="104" t="inlineStr">
        <is>
          <t>2024/25</t>
        </is>
      </c>
      <c r="C1371" s="104" t="inlineStr">
        <is>
          <t>HC-061</t>
        </is>
      </c>
      <c r="D1371" s="104" t="inlineStr">
        <is>
          <t>Île-de-France</t>
        </is>
      </c>
      <c r="E1371" s="104" t="inlineStr">
        <is>
          <t>Sur place</t>
        </is>
      </c>
      <c r="F1371" s="104" t="n">
        <v>30</v>
      </c>
      <c r="G1371" s="159" t="n">
        <v>4490</v>
      </c>
      <c r="H1371" s="159" t="n">
        <v>11468</v>
      </c>
      <c r="I1371" s="160" t="n">
        <v>57897.43</v>
      </c>
      <c r="J1371" s="160" t="n">
        <v>1771.26</v>
      </c>
      <c r="K1371" s="160" t="n">
        <v>56126.17</v>
      </c>
      <c r="L1371" s="160" t="n">
        <v>16718.59</v>
      </c>
    </row>
    <row r="1372">
      <c r="A1372" s="176" t="n">
        <v>45627</v>
      </c>
      <c r="B1372" s="104" t="inlineStr">
        <is>
          <t>2024/25</t>
        </is>
      </c>
      <c r="C1372" s="104" t="inlineStr">
        <is>
          <t>HC-061</t>
        </is>
      </c>
      <c r="D1372" s="104" t="inlineStr">
        <is>
          <t>Île-de-France</t>
        </is>
      </c>
      <c r="E1372" s="104" t="inlineStr">
        <is>
          <t>À emporter</t>
        </is>
      </c>
      <c r="F1372" s="104" t="n">
        <v>31</v>
      </c>
      <c r="G1372" s="159" t="n">
        <v>3498</v>
      </c>
      <c r="H1372" s="159" t="n">
        <v>9083</v>
      </c>
      <c r="I1372" s="160" t="n">
        <v>42127.3</v>
      </c>
      <c r="J1372" s="160" t="n">
        <v>1305.94</v>
      </c>
      <c r="K1372" s="160" t="n">
        <v>40821.36</v>
      </c>
      <c r="L1372" s="160" t="n">
        <v>12233.96</v>
      </c>
    </row>
    <row r="1373">
      <c r="A1373" s="176" t="n">
        <v>45627</v>
      </c>
      <c r="B1373" s="104" t="inlineStr">
        <is>
          <t>2024/25</t>
        </is>
      </c>
      <c r="C1373" s="104" t="inlineStr">
        <is>
          <t>HC-062</t>
        </is>
      </c>
      <c r="D1373" s="104" t="inlineStr">
        <is>
          <t>Nord-Ouest</t>
        </is>
      </c>
      <c r="E1373" s="104" t="inlineStr">
        <is>
          <t>Drive</t>
        </is>
      </c>
      <c r="F1373" s="104" t="n">
        <v>31</v>
      </c>
      <c r="G1373" s="159" t="n">
        <v>1009</v>
      </c>
      <c r="H1373" s="159" t="n">
        <v>2606</v>
      </c>
      <c r="I1373" s="160" t="n">
        <v>13753.73</v>
      </c>
      <c r="J1373" s="160" t="n">
        <v>431.33</v>
      </c>
      <c r="K1373" s="160" t="n">
        <v>13322.4</v>
      </c>
      <c r="L1373" s="160" t="n">
        <v>3966.3</v>
      </c>
    </row>
    <row r="1374">
      <c r="A1374" s="176" t="n">
        <v>45627</v>
      </c>
      <c r="B1374" s="104" t="inlineStr">
        <is>
          <t>2024/25</t>
        </is>
      </c>
      <c r="C1374" s="104" t="inlineStr">
        <is>
          <t>HC-062</t>
        </is>
      </c>
      <c r="D1374" s="104" t="inlineStr">
        <is>
          <t>Nord-Ouest</t>
        </is>
      </c>
      <c r="E1374" s="104" t="inlineStr">
        <is>
          <t>Livraison</t>
        </is>
      </c>
      <c r="F1374" s="104" t="n">
        <v>30</v>
      </c>
      <c r="G1374" s="159" t="n">
        <v>723</v>
      </c>
      <c r="H1374" s="159" t="n">
        <v>1841</v>
      </c>
      <c r="I1374" s="160" t="n">
        <v>11920.33</v>
      </c>
      <c r="J1374" s="160" t="n">
        <v>731.62</v>
      </c>
      <c r="K1374" s="160" t="n">
        <v>11188.71</v>
      </c>
      <c r="L1374" s="160" t="n">
        <v>3469.95</v>
      </c>
    </row>
    <row r="1375">
      <c r="A1375" s="176" t="n">
        <v>45627</v>
      </c>
      <c r="B1375" s="104" t="inlineStr">
        <is>
          <t>2024/25</t>
        </is>
      </c>
      <c r="C1375" s="104" t="inlineStr">
        <is>
          <t>HC-062</t>
        </is>
      </c>
      <c r="D1375" s="104" t="inlineStr">
        <is>
          <t>Nord-Ouest</t>
        </is>
      </c>
      <c r="E1375" s="104" t="inlineStr">
        <is>
          <t>Sur place</t>
        </is>
      </c>
      <c r="F1375" s="104" t="n">
        <v>31</v>
      </c>
      <c r="G1375" s="159" t="n">
        <v>2579</v>
      </c>
      <c r="H1375" s="159" t="n">
        <v>6598</v>
      </c>
      <c r="I1375" s="160" t="n">
        <v>33378.15</v>
      </c>
      <c r="J1375" s="160" t="n">
        <v>961.8</v>
      </c>
      <c r="K1375" s="160" t="n">
        <v>32416.35</v>
      </c>
      <c r="L1375" s="160" t="n">
        <v>9746.25</v>
      </c>
    </row>
    <row r="1376">
      <c r="A1376" s="176" t="n">
        <v>45627</v>
      </c>
      <c r="B1376" s="104" t="inlineStr">
        <is>
          <t>2024/25</t>
        </is>
      </c>
      <c r="C1376" s="104" t="inlineStr">
        <is>
          <t>HC-062</t>
        </is>
      </c>
      <c r="D1376" s="104" t="inlineStr">
        <is>
          <t>Nord-Ouest</t>
        </is>
      </c>
      <c r="E1376" s="104" t="inlineStr">
        <is>
          <t>À emporter</t>
        </is>
      </c>
      <c r="F1376" s="104" t="n">
        <v>31</v>
      </c>
      <c r="G1376" s="159" t="n">
        <v>1987</v>
      </c>
      <c r="H1376" s="159" t="n">
        <v>5072</v>
      </c>
      <c r="I1376" s="160" t="n">
        <v>23675.5</v>
      </c>
      <c r="J1376" s="160" t="n">
        <v>684.36</v>
      </c>
      <c r="K1376" s="160" t="n">
        <v>22991.14</v>
      </c>
      <c r="L1376" s="160" t="n">
        <v>6844.72</v>
      </c>
    </row>
    <row r="1377">
      <c r="A1377" s="176" t="n">
        <v>45627</v>
      </c>
      <c r="B1377" s="104" t="inlineStr">
        <is>
          <t>2024/25</t>
        </is>
      </c>
      <c r="C1377" s="104" t="inlineStr">
        <is>
          <t>HC-063</t>
        </is>
      </c>
      <c r="D1377" s="104" t="inlineStr">
        <is>
          <t>Sud-Est</t>
        </is>
      </c>
      <c r="E1377" s="104" t="inlineStr">
        <is>
          <t>Livraison</t>
        </is>
      </c>
      <c r="F1377" s="104" t="n">
        <v>31</v>
      </c>
      <c r="G1377" s="159" t="n">
        <v>1327</v>
      </c>
      <c r="H1377" s="159" t="n">
        <v>3423</v>
      </c>
      <c r="I1377" s="160" t="n">
        <v>21086.41</v>
      </c>
      <c r="J1377" s="160" t="n">
        <v>1252.51</v>
      </c>
      <c r="K1377" s="160" t="n">
        <v>19833.9</v>
      </c>
      <c r="L1377" s="160" t="n">
        <v>6055.48</v>
      </c>
    </row>
    <row r="1378">
      <c r="A1378" s="176" t="n">
        <v>45627</v>
      </c>
      <c r="B1378" s="104" t="inlineStr">
        <is>
          <t>2024/25</t>
        </is>
      </c>
      <c r="C1378" s="104" t="inlineStr">
        <is>
          <t>HC-063</t>
        </is>
      </c>
      <c r="D1378" s="104" t="inlineStr">
        <is>
          <t>Sud-Est</t>
        </is>
      </c>
      <c r="E1378" s="104" t="inlineStr">
        <is>
          <t>Sur place</t>
        </is>
      </c>
      <c r="F1378" s="104" t="n">
        <v>30</v>
      </c>
      <c r="G1378" s="159" t="n">
        <v>3775</v>
      </c>
      <c r="H1378" s="159" t="n">
        <v>9664</v>
      </c>
      <c r="I1378" s="160" t="n">
        <v>48623.08</v>
      </c>
      <c r="J1378" s="160" t="n">
        <v>1415.97</v>
      </c>
      <c r="K1378" s="160" t="n">
        <v>47207.11</v>
      </c>
      <c r="L1378" s="160" t="n">
        <v>14012.66</v>
      </c>
    </row>
    <row r="1379">
      <c r="A1379" s="176" t="n">
        <v>45627</v>
      </c>
      <c r="B1379" s="104" t="inlineStr">
        <is>
          <t>2024/25</t>
        </is>
      </c>
      <c r="C1379" s="104" t="inlineStr">
        <is>
          <t>HC-063</t>
        </is>
      </c>
      <c r="D1379" s="104" t="inlineStr">
        <is>
          <t>Sud-Est</t>
        </is>
      </c>
      <c r="E1379" s="104" t="inlineStr">
        <is>
          <t>À emporter</t>
        </is>
      </c>
      <c r="F1379" s="104" t="n">
        <v>30</v>
      </c>
      <c r="G1379" s="159" t="n">
        <v>2782</v>
      </c>
      <c r="H1379" s="159" t="n">
        <v>6912</v>
      </c>
      <c r="I1379" s="160" t="n">
        <v>33140.27</v>
      </c>
      <c r="J1379" s="160" t="n">
        <v>1089.76</v>
      </c>
      <c r="K1379" s="160" t="n">
        <v>32050.51</v>
      </c>
      <c r="L1379" s="160" t="n">
        <v>9580.549999999999</v>
      </c>
    </row>
    <row r="1380">
      <c r="A1380" s="176" t="n">
        <v>45627</v>
      </c>
      <c r="B1380" s="104" t="inlineStr">
        <is>
          <t>2024/25</t>
        </is>
      </c>
      <c r="C1380" s="104" t="inlineStr">
        <is>
          <t>HC-064</t>
        </is>
      </c>
      <c r="D1380" s="104" t="inlineStr">
        <is>
          <t>Sud-Ouest</t>
        </is>
      </c>
      <c r="E1380" s="104" t="inlineStr">
        <is>
          <t>Livraison</t>
        </is>
      </c>
      <c r="F1380" s="104" t="n">
        <v>30</v>
      </c>
      <c r="G1380" s="159" t="n">
        <v>1071</v>
      </c>
      <c r="H1380" s="159" t="n">
        <v>2666</v>
      </c>
      <c r="I1380" s="160" t="n">
        <v>16835.29</v>
      </c>
      <c r="J1380" s="160" t="n">
        <v>897.72</v>
      </c>
      <c r="K1380" s="160" t="n">
        <v>15937.57</v>
      </c>
      <c r="L1380" s="160" t="n">
        <v>4932.9</v>
      </c>
    </row>
    <row r="1381">
      <c r="A1381" s="176" t="n">
        <v>45627</v>
      </c>
      <c r="B1381" s="104" t="inlineStr">
        <is>
          <t>2024/25</t>
        </is>
      </c>
      <c r="C1381" s="104" t="inlineStr">
        <is>
          <t>HC-064</t>
        </is>
      </c>
      <c r="D1381" s="104" t="inlineStr">
        <is>
          <t>Sud-Ouest</t>
        </is>
      </c>
      <c r="E1381" s="104" t="inlineStr">
        <is>
          <t>Sur place</t>
        </is>
      </c>
      <c r="F1381" s="104" t="n">
        <v>31</v>
      </c>
      <c r="G1381" s="159" t="n">
        <v>3334</v>
      </c>
      <c r="H1381" s="159" t="n">
        <v>8345</v>
      </c>
      <c r="I1381" s="160" t="n">
        <v>43550.01</v>
      </c>
      <c r="J1381" s="160" t="n">
        <v>1289.7</v>
      </c>
      <c r="K1381" s="160" t="n">
        <v>42260.31</v>
      </c>
      <c r="L1381" s="160" t="n">
        <v>12568.69</v>
      </c>
    </row>
    <row r="1382">
      <c r="A1382" s="176" t="n">
        <v>45627</v>
      </c>
      <c r="B1382" s="104" t="inlineStr">
        <is>
          <t>2024/25</t>
        </is>
      </c>
      <c r="C1382" s="104" t="inlineStr">
        <is>
          <t>HC-064</t>
        </is>
      </c>
      <c r="D1382" s="104" t="inlineStr">
        <is>
          <t>Sud-Ouest</t>
        </is>
      </c>
      <c r="E1382" s="104" t="inlineStr">
        <is>
          <t>À emporter</t>
        </is>
      </c>
      <c r="F1382" s="104" t="n">
        <v>28</v>
      </c>
      <c r="G1382" s="159" t="n">
        <v>2215</v>
      </c>
      <c r="H1382" s="159" t="n">
        <v>5703</v>
      </c>
      <c r="I1382" s="160" t="n">
        <v>26553.84</v>
      </c>
      <c r="J1382" s="160" t="n">
        <v>748.0599999999999</v>
      </c>
      <c r="K1382" s="160" t="n">
        <v>25805.78</v>
      </c>
      <c r="L1382" s="160" t="n">
        <v>7763.89</v>
      </c>
    </row>
    <row r="1383">
      <c r="A1383" s="176" t="n">
        <v>45627</v>
      </c>
      <c r="B1383" s="104" t="inlineStr">
        <is>
          <t>2024/25</t>
        </is>
      </c>
      <c r="C1383" s="104" t="inlineStr">
        <is>
          <t>HC-065</t>
        </is>
      </c>
      <c r="D1383" s="104" t="inlineStr">
        <is>
          <t>Île-de-France</t>
        </is>
      </c>
      <c r="E1383" s="104" t="inlineStr">
        <is>
          <t>Livraison</t>
        </is>
      </c>
      <c r="F1383" s="104" t="n">
        <v>31</v>
      </c>
      <c r="G1383" s="159" t="n">
        <v>1708</v>
      </c>
      <c r="H1383" s="159" t="n">
        <v>4251</v>
      </c>
      <c r="I1383" s="160" t="n">
        <v>28435.85</v>
      </c>
      <c r="J1383" s="160" t="n">
        <v>1576.62</v>
      </c>
      <c r="K1383" s="160" t="n">
        <v>26859.23</v>
      </c>
      <c r="L1383" s="160" t="n">
        <v>8338.98</v>
      </c>
    </row>
    <row r="1384">
      <c r="A1384" s="176" t="n">
        <v>45627</v>
      </c>
      <c r="B1384" s="104" t="inlineStr">
        <is>
          <t>2024/25</t>
        </is>
      </c>
      <c r="C1384" s="104" t="inlineStr">
        <is>
          <t>HC-065</t>
        </is>
      </c>
      <c r="D1384" s="104" t="inlineStr">
        <is>
          <t>Île-de-France</t>
        </is>
      </c>
      <c r="E1384" s="104" t="inlineStr">
        <is>
          <t>Sur place</t>
        </is>
      </c>
      <c r="F1384" s="104" t="n">
        <v>31</v>
      </c>
      <c r="G1384" s="159" t="n">
        <v>6117</v>
      </c>
      <c r="H1384" s="159" t="n">
        <v>15630</v>
      </c>
      <c r="I1384" s="160" t="n">
        <v>79589.03999999999</v>
      </c>
      <c r="J1384" s="160" t="n">
        <v>2605.77</v>
      </c>
      <c r="K1384" s="160" t="n">
        <v>76983.27</v>
      </c>
      <c r="L1384" s="160" t="n">
        <v>22884.68</v>
      </c>
    </row>
    <row r="1385">
      <c r="A1385" s="176" t="n">
        <v>45627</v>
      </c>
      <c r="B1385" s="104" t="inlineStr">
        <is>
          <t>2024/25</t>
        </is>
      </c>
      <c r="C1385" s="104" t="inlineStr">
        <is>
          <t>HC-065</t>
        </is>
      </c>
      <c r="D1385" s="104" t="inlineStr">
        <is>
          <t>Île-de-France</t>
        </is>
      </c>
      <c r="E1385" s="104" t="inlineStr">
        <is>
          <t>À emporter</t>
        </is>
      </c>
      <c r="F1385" s="104" t="n">
        <v>31</v>
      </c>
      <c r="G1385" s="159" t="n">
        <v>4487</v>
      </c>
      <c r="H1385" s="159" t="n">
        <v>11305</v>
      </c>
      <c r="I1385" s="160" t="n">
        <v>53079.07</v>
      </c>
      <c r="J1385" s="160" t="n">
        <v>1704.57</v>
      </c>
      <c r="K1385" s="160" t="n">
        <v>51374.5</v>
      </c>
      <c r="L1385" s="160" t="n">
        <v>15387.24</v>
      </c>
    </row>
    <row r="1386">
      <c r="A1386" s="176" t="n">
        <v>45627</v>
      </c>
      <c r="B1386" s="104" t="inlineStr">
        <is>
          <t>2024/25</t>
        </is>
      </c>
      <c r="C1386" s="104" t="inlineStr">
        <is>
          <t>HC-066</t>
        </is>
      </c>
      <c r="D1386" s="104" t="inlineStr">
        <is>
          <t>Nord-Ouest</t>
        </is>
      </c>
      <c r="E1386" s="104" t="inlineStr">
        <is>
          <t>Livraison</t>
        </is>
      </c>
      <c r="F1386" s="104" t="n">
        <v>31</v>
      </c>
      <c r="G1386" s="159" t="n">
        <v>1480</v>
      </c>
      <c r="H1386" s="159" t="n">
        <v>3689</v>
      </c>
      <c r="I1386" s="160" t="n">
        <v>24500.04</v>
      </c>
      <c r="J1386" s="160" t="n">
        <v>1437.16</v>
      </c>
      <c r="K1386" s="160" t="n">
        <v>23062.88</v>
      </c>
      <c r="L1386" s="160" t="n">
        <v>7416.46</v>
      </c>
    </row>
    <row r="1387">
      <c r="A1387" s="176" t="n">
        <v>45627</v>
      </c>
      <c r="B1387" s="104" t="inlineStr">
        <is>
          <t>2024/25</t>
        </is>
      </c>
      <c r="C1387" s="104" t="inlineStr">
        <is>
          <t>HC-066</t>
        </is>
      </c>
      <c r="D1387" s="104" t="inlineStr">
        <is>
          <t>Nord-Ouest</t>
        </is>
      </c>
      <c r="E1387" s="104" t="inlineStr">
        <is>
          <t>Sur place</t>
        </is>
      </c>
      <c r="F1387" s="104" t="n">
        <v>31</v>
      </c>
      <c r="G1387" s="159" t="n">
        <v>5169</v>
      </c>
      <c r="H1387" s="159" t="n">
        <v>13348</v>
      </c>
      <c r="I1387" s="160" t="n">
        <v>66247.00999999999</v>
      </c>
      <c r="J1387" s="160" t="n">
        <v>1901.54</v>
      </c>
      <c r="K1387" s="160" t="n">
        <v>64345.47</v>
      </c>
      <c r="L1387" s="160" t="n">
        <v>19792.03</v>
      </c>
    </row>
    <row r="1388">
      <c r="A1388" s="176" t="n">
        <v>45627</v>
      </c>
      <c r="B1388" s="104" t="inlineStr">
        <is>
          <t>2024/25</t>
        </is>
      </c>
      <c r="C1388" s="104" t="inlineStr">
        <is>
          <t>HC-066</t>
        </is>
      </c>
      <c r="D1388" s="104" t="inlineStr">
        <is>
          <t>Nord-Ouest</t>
        </is>
      </c>
      <c r="E1388" s="104" t="inlineStr">
        <is>
          <t>À emporter</t>
        </is>
      </c>
      <c r="F1388" s="104" t="n">
        <v>31</v>
      </c>
      <c r="G1388" s="159" t="n">
        <v>3780</v>
      </c>
      <c r="H1388" s="159" t="n">
        <v>9466</v>
      </c>
      <c r="I1388" s="160" t="n">
        <v>44877.98</v>
      </c>
      <c r="J1388" s="160" t="n">
        <v>1376.51</v>
      </c>
      <c r="K1388" s="160" t="n">
        <v>43501.47</v>
      </c>
      <c r="L1388" s="160" t="n">
        <v>13451.71</v>
      </c>
    </row>
    <row r="1389">
      <c r="A1389" s="176" t="n">
        <v>45627</v>
      </c>
      <c r="B1389" s="104" t="inlineStr">
        <is>
          <t>2024/25</t>
        </is>
      </c>
      <c r="C1389" s="104" t="inlineStr">
        <is>
          <t>HC-067</t>
        </is>
      </c>
      <c r="D1389" s="104" t="inlineStr">
        <is>
          <t>Sud-Est</t>
        </is>
      </c>
      <c r="E1389" s="104" t="inlineStr">
        <is>
          <t>Livraison</t>
        </is>
      </c>
      <c r="F1389" s="104" t="n">
        <v>31</v>
      </c>
      <c r="G1389" s="159" t="n">
        <v>1276</v>
      </c>
      <c r="H1389" s="159" t="n">
        <v>3220</v>
      </c>
      <c r="I1389" s="160" t="n">
        <v>20921.79</v>
      </c>
      <c r="J1389" s="160" t="n">
        <v>1262.01</v>
      </c>
      <c r="K1389" s="160" t="n">
        <v>19659.78</v>
      </c>
      <c r="L1389" s="160" t="n">
        <v>6104.54</v>
      </c>
    </row>
    <row r="1390">
      <c r="A1390" s="176" t="n">
        <v>45627</v>
      </c>
      <c r="B1390" s="104" t="inlineStr">
        <is>
          <t>2024/25</t>
        </is>
      </c>
      <c r="C1390" s="104" t="inlineStr">
        <is>
          <t>HC-067</t>
        </is>
      </c>
      <c r="D1390" s="104" t="inlineStr">
        <is>
          <t>Sud-Est</t>
        </is>
      </c>
      <c r="E1390" s="104" t="inlineStr">
        <is>
          <t>Sur place</t>
        </is>
      </c>
      <c r="F1390" s="104" t="n">
        <v>31</v>
      </c>
      <c r="G1390" s="159" t="n">
        <v>4365</v>
      </c>
      <c r="H1390" s="159" t="n">
        <v>11152</v>
      </c>
      <c r="I1390" s="160" t="n">
        <v>56557.12</v>
      </c>
      <c r="J1390" s="160" t="n">
        <v>1712.1</v>
      </c>
      <c r="K1390" s="160" t="n">
        <v>54845.02</v>
      </c>
      <c r="L1390" s="160" t="n">
        <v>16316.01</v>
      </c>
    </row>
    <row r="1391">
      <c r="A1391" s="176" t="n">
        <v>45627</v>
      </c>
      <c r="B1391" s="104" t="inlineStr">
        <is>
          <t>2024/25</t>
        </is>
      </c>
      <c r="C1391" s="104" t="inlineStr">
        <is>
          <t>HC-067</t>
        </is>
      </c>
      <c r="D1391" s="104" t="inlineStr">
        <is>
          <t>Sud-Est</t>
        </is>
      </c>
      <c r="E1391" s="104" t="inlineStr">
        <is>
          <t>À emporter</t>
        </is>
      </c>
      <c r="F1391" s="104" t="n">
        <v>31</v>
      </c>
      <c r="G1391" s="159" t="n">
        <v>3299</v>
      </c>
      <c r="H1391" s="159" t="n">
        <v>8578</v>
      </c>
      <c r="I1391" s="160" t="n">
        <v>39193.83</v>
      </c>
      <c r="J1391" s="160" t="n">
        <v>1333.66</v>
      </c>
      <c r="K1391" s="160" t="n">
        <v>37860.17</v>
      </c>
      <c r="L1391" s="160" t="n">
        <v>11277.25</v>
      </c>
    </row>
    <row r="1392">
      <c r="A1392" s="176" t="n">
        <v>45627</v>
      </c>
      <c r="B1392" s="104" t="inlineStr">
        <is>
          <t>2024/25</t>
        </is>
      </c>
      <c r="C1392" s="104" t="inlineStr">
        <is>
          <t>HC-068</t>
        </is>
      </c>
      <c r="D1392" s="104" t="inlineStr">
        <is>
          <t>Sud-Ouest</t>
        </is>
      </c>
      <c r="E1392" s="104" t="inlineStr">
        <is>
          <t>Livraison</t>
        </is>
      </c>
      <c r="F1392" s="104" t="n">
        <v>31</v>
      </c>
      <c r="G1392" s="159" t="n">
        <v>954</v>
      </c>
      <c r="H1392" s="159" t="n">
        <v>2471</v>
      </c>
      <c r="I1392" s="160" t="n">
        <v>15888.82</v>
      </c>
      <c r="J1392" s="160" t="n">
        <v>926.34</v>
      </c>
      <c r="K1392" s="160" t="n">
        <v>14962.48</v>
      </c>
      <c r="L1392" s="160" t="n">
        <v>4615.08</v>
      </c>
    </row>
    <row r="1393">
      <c r="A1393" s="176" t="n">
        <v>45627</v>
      </c>
      <c r="B1393" s="104" t="inlineStr">
        <is>
          <t>2024/25</t>
        </is>
      </c>
      <c r="C1393" s="104" t="inlineStr">
        <is>
          <t>HC-068</t>
        </is>
      </c>
      <c r="D1393" s="104" t="inlineStr">
        <is>
          <t>Sud-Ouest</t>
        </is>
      </c>
      <c r="E1393" s="104" t="inlineStr">
        <is>
          <t>Sur place</t>
        </is>
      </c>
      <c r="F1393" s="104" t="n">
        <v>31</v>
      </c>
      <c r="G1393" s="159" t="n">
        <v>3461</v>
      </c>
      <c r="H1393" s="159" t="n">
        <v>8561</v>
      </c>
      <c r="I1393" s="160" t="n">
        <v>44512.31</v>
      </c>
      <c r="J1393" s="160" t="n">
        <v>1346.12</v>
      </c>
      <c r="K1393" s="160" t="n">
        <v>43166.19</v>
      </c>
      <c r="L1393" s="160" t="n">
        <v>12712.53</v>
      </c>
    </row>
    <row r="1394">
      <c r="A1394" s="176" t="n">
        <v>45627</v>
      </c>
      <c r="B1394" s="104" t="inlineStr">
        <is>
          <t>2024/25</t>
        </is>
      </c>
      <c r="C1394" s="104" t="inlineStr">
        <is>
          <t>HC-068</t>
        </is>
      </c>
      <c r="D1394" s="104" t="inlineStr">
        <is>
          <t>Sud-Ouest</t>
        </is>
      </c>
      <c r="E1394" s="104" t="inlineStr">
        <is>
          <t>À emporter</t>
        </is>
      </c>
      <c r="F1394" s="104" t="n">
        <v>31</v>
      </c>
      <c r="G1394" s="159" t="n">
        <v>2583</v>
      </c>
      <c r="H1394" s="159" t="n">
        <v>6327</v>
      </c>
      <c r="I1394" s="160" t="n">
        <v>30711.79</v>
      </c>
      <c r="J1394" s="160" t="n">
        <v>938.62</v>
      </c>
      <c r="K1394" s="160" t="n">
        <v>29773.17</v>
      </c>
      <c r="L1394" s="160" t="n">
        <v>8926.07</v>
      </c>
    </row>
    <row r="1395">
      <c r="A1395" s="176" t="n">
        <v>45627</v>
      </c>
      <c r="B1395" s="104" t="inlineStr">
        <is>
          <t>2024/25</t>
        </is>
      </c>
      <c r="C1395" s="104" t="inlineStr">
        <is>
          <t>HC-069</t>
        </is>
      </c>
      <c r="D1395" s="104" t="inlineStr">
        <is>
          <t>Île-de-France</t>
        </is>
      </c>
      <c r="E1395" s="104" t="inlineStr">
        <is>
          <t>Drive</t>
        </is>
      </c>
      <c r="F1395" s="104" t="n">
        <v>31</v>
      </c>
      <c r="G1395" s="159" t="n">
        <v>1426</v>
      </c>
      <c r="H1395" s="159" t="n">
        <v>3632</v>
      </c>
      <c r="I1395" s="160" t="n">
        <v>19599.23</v>
      </c>
      <c r="J1395" s="160" t="n">
        <v>600.33</v>
      </c>
      <c r="K1395" s="160" t="n">
        <v>18998.9</v>
      </c>
      <c r="L1395" s="160" t="n">
        <v>5631.47</v>
      </c>
    </row>
    <row r="1396">
      <c r="A1396" s="176" t="n">
        <v>45627</v>
      </c>
      <c r="B1396" s="104" t="inlineStr">
        <is>
          <t>2024/25</t>
        </is>
      </c>
      <c r="C1396" s="104" t="inlineStr">
        <is>
          <t>HC-069</t>
        </is>
      </c>
      <c r="D1396" s="104" t="inlineStr">
        <is>
          <t>Île-de-France</t>
        </is>
      </c>
      <c r="E1396" s="104" t="inlineStr">
        <is>
          <t>Livraison</t>
        </is>
      </c>
      <c r="F1396" s="104" t="n">
        <v>31</v>
      </c>
      <c r="G1396" s="159" t="n">
        <v>1116</v>
      </c>
      <c r="H1396" s="159" t="n">
        <v>2832</v>
      </c>
      <c r="I1396" s="160" t="n">
        <v>18055.98</v>
      </c>
      <c r="J1396" s="160" t="n">
        <v>1065.51</v>
      </c>
      <c r="K1396" s="160" t="n">
        <v>16990.47</v>
      </c>
      <c r="L1396" s="160" t="n">
        <v>5210.86</v>
      </c>
    </row>
    <row r="1397">
      <c r="A1397" s="176" t="n">
        <v>45627</v>
      </c>
      <c r="B1397" s="104" t="inlineStr">
        <is>
          <t>2024/25</t>
        </is>
      </c>
      <c r="C1397" s="104" t="inlineStr">
        <is>
          <t>HC-069</t>
        </is>
      </c>
      <c r="D1397" s="104" t="inlineStr">
        <is>
          <t>Île-de-France</t>
        </is>
      </c>
      <c r="E1397" s="104" t="inlineStr">
        <is>
          <t>Sur place</t>
        </is>
      </c>
      <c r="F1397" s="104" t="n">
        <v>31</v>
      </c>
      <c r="G1397" s="159" t="n">
        <v>3731</v>
      </c>
      <c r="H1397" s="159" t="n">
        <v>9422</v>
      </c>
      <c r="I1397" s="160" t="n">
        <v>48020.05</v>
      </c>
      <c r="J1397" s="160" t="n">
        <v>1370.31</v>
      </c>
      <c r="K1397" s="160" t="n">
        <v>46649.74</v>
      </c>
      <c r="L1397" s="160" t="n">
        <v>13815.35</v>
      </c>
    </row>
    <row r="1398">
      <c r="A1398" s="176" t="n">
        <v>45627</v>
      </c>
      <c r="B1398" s="104" t="inlineStr">
        <is>
          <t>2024/25</t>
        </is>
      </c>
      <c r="C1398" s="104" t="inlineStr">
        <is>
          <t>HC-069</t>
        </is>
      </c>
      <c r="D1398" s="104" t="inlineStr">
        <is>
          <t>Île-de-France</t>
        </is>
      </c>
      <c r="E1398" s="104" t="inlineStr">
        <is>
          <t>À emporter</t>
        </is>
      </c>
      <c r="F1398" s="104" t="n">
        <v>30</v>
      </c>
      <c r="G1398" s="159" t="n">
        <v>2558</v>
      </c>
      <c r="H1398" s="159" t="n">
        <v>6674</v>
      </c>
      <c r="I1398" s="160" t="n">
        <v>30537.33</v>
      </c>
      <c r="J1398" s="160" t="n">
        <v>916.39</v>
      </c>
      <c r="K1398" s="160" t="n">
        <v>29620.94</v>
      </c>
      <c r="L1398" s="160" t="n">
        <v>8793.15</v>
      </c>
    </row>
    <row r="1399">
      <c r="A1399" s="176" t="n">
        <v>45627</v>
      </c>
      <c r="B1399" s="104" t="inlineStr">
        <is>
          <t>2024/25</t>
        </is>
      </c>
      <c r="C1399" s="104" t="inlineStr">
        <is>
          <t>HC-070</t>
        </is>
      </c>
      <c r="D1399" s="104" t="inlineStr">
        <is>
          <t>Nord-Ouest</t>
        </is>
      </c>
      <c r="E1399" s="104" t="inlineStr">
        <is>
          <t>Livraison</t>
        </is>
      </c>
      <c r="F1399" s="104" t="n">
        <v>31</v>
      </c>
      <c r="G1399" s="159" t="n">
        <v>988</v>
      </c>
      <c r="H1399" s="159" t="n">
        <v>2570</v>
      </c>
      <c r="I1399" s="160" t="n">
        <v>15593.54</v>
      </c>
      <c r="J1399" s="160" t="n">
        <v>821.72</v>
      </c>
      <c r="K1399" s="160" t="n">
        <v>14771.82</v>
      </c>
      <c r="L1399" s="160" t="n">
        <v>4597.79</v>
      </c>
    </row>
    <row r="1400">
      <c r="A1400" s="176" t="n">
        <v>45627</v>
      </c>
      <c r="B1400" s="104" t="inlineStr">
        <is>
          <t>2024/25</t>
        </is>
      </c>
      <c r="C1400" s="104" t="inlineStr">
        <is>
          <t>HC-070</t>
        </is>
      </c>
      <c r="D1400" s="104" t="inlineStr">
        <is>
          <t>Nord-Ouest</t>
        </is>
      </c>
      <c r="E1400" s="104" t="inlineStr">
        <is>
          <t>Sur place</t>
        </is>
      </c>
      <c r="F1400" s="104" t="n">
        <v>29</v>
      </c>
      <c r="G1400" s="159" t="n">
        <v>2612</v>
      </c>
      <c r="H1400" s="159" t="n">
        <v>6622</v>
      </c>
      <c r="I1400" s="160" t="n">
        <v>33731.25</v>
      </c>
      <c r="J1400" s="160" t="n">
        <v>1008.81</v>
      </c>
      <c r="K1400" s="160" t="n">
        <v>32722.44</v>
      </c>
      <c r="L1400" s="160" t="n">
        <v>9783.309999999999</v>
      </c>
    </row>
    <row r="1401">
      <c r="A1401" s="176" t="n">
        <v>45627</v>
      </c>
      <c r="B1401" s="104" t="inlineStr">
        <is>
          <t>2024/25</t>
        </is>
      </c>
      <c r="C1401" s="104" t="inlineStr">
        <is>
          <t>HC-070</t>
        </is>
      </c>
      <c r="D1401" s="104" t="inlineStr">
        <is>
          <t>Nord-Ouest</t>
        </is>
      </c>
      <c r="E1401" s="104" t="inlineStr">
        <is>
          <t>À emporter</t>
        </is>
      </c>
      <c r="F1401" s="104" t="n">
        <v>31</v>
      </c>
      <c r="G1401" s="159" t="n">
        <v>2082</v>
      </c>
      <c r="H1401" s="159" t="n">
        <v>5392</v>
      </c>
      <c r="I1401" s="160" t="n">
        <v>24705.35</v>
      </c>
      <c r="J1401" s="160" t="n">
        <v>761.03</v>
      </c>
      <c r="K1401" s="160" t="n">
        <v>23944.32</v>
      </c>
      <c r="L1401" s="160" t="n">
        <v>7204.63</v>
      </c>
    </row>
    <row r="1402">
      <c r="A1402" s="176" t="n">
        <v>45627</v>
      </c>
      <c r="B1402" s="104" t="inlineStr">
        <is>
          <t>2024/25</t>
        </is>
      </c>
      <c r="C1402" s="104" t="inlineStr">
        <is>
          <t>HC-071</t>
        </is>
      </c>
      <c r="D1402" s="104" t="inlineStr">
        <is>
          <t>Sud-Est</t>
        </is>
      </c>
      <c r="E1402" s="104" t="inlineStr">
        <is>
          <t>Drive</t>
        </is>
      </c>
      <c r="F1402" s="104" t="n">
        <v>30</v>
      </c>
      <c r="G1402" s="159" t="n">
        <v>1225</v>
      </c>
      <c r="H1402" s="159" t="n">
        <v>3104</v>
      </c>
      <c r="I1402" s="160" t="n">
        <v>16979.91</v>
      </c>
      <c r="J1402" s="160" t="n">
        <v>478.12</v>
      </c>
      <c r="K1402" s="160" t="n">
        <v>16501.79</v>
      </c>
      <c r="L1402" s="160" t="n">
        <v>4905.28</v>
      </c>
    </row>
    <row r="1403">
      <c r="A1403" s="176" t="n">
        <v>45627</v>
      </c>
      <c r="B1403" s="104" t="inlineStr">
        <is>
          <t>2024/25</t>
        </is>
      </c>
      <c r="C1403" s="104" t="inlineStr">
        <is>
          <t>HC-071</t>
        </is>
      </c>
      <c r="D1403" s="104" t="inlineStr">
        <is>
          <t>Sud-Est</t>
        </is>
      </c>
      <c r="E1403" s="104" t="inlineStr">
        <is>
          <t>Livraison</t>
        </is>
      </c>
      <c r="F1403" s="104" t="n">
        <v>31</v>
      </c>
      <c r="G1403" s="159" t="n">
        <v>940</v>
      </c>
      <c r="H1403" s="159" t="n">
        <v>2435</v>
      </c>
      <c r="I1403" s="160" t="n">
        <v>15370.65</v>
      </c>
      <c r="J1403" s="160" t="n">
        <v>939.6900000000001</v>
      </c>
      <c r="K1403" s="160" t="n">
        <v>14430.96</v>
      </c>
      <c r="L1403" s="160" t="n">
        <v>4443.9</v>
      </c>
    </row>
    <row r="1404">
      <c r="A1404" s="176" t="n">
        <v>45627</v>
      </c>
      <c r="B1404" s="104" t="inlineStr">
        <is>
          <t>2024/25</t>
        </is>
      </c>
      <c r="C1404" s="104" t="inlineStr">
        <is>
          <t>HC-071</t>
        </is>
      </c>
      <c r="D1404" s="104" t="inlineStr">
        <is>
          <t>Sud-Est</t>
        </is>
      </c>
      <c r="E1404" s="104" t="inlineStr">
        <is>
          <t>Sur place</t>
        </is>
      </c>
      <c r="F1404" s="104" t="n">
        <v>31</v>
      </c>
      <c r="G1404" s="159" t="n">
        <v>3272</v>
      </c>
      <c r="H1404" s="159" t="n">
        <v>8555</v>
      </c>
      <c r="I1404" s="160" t="n">
        <v>42587.02</v>
      </c>
      <c r="J1404" s="160" t="n">
        <v>1320.36</v>
      </c>
      <c r="K1404" s="160" t="n">
        <v>41266.66</v>
      </c>
      <c r="L1404" s="160" t="n">
        <v>12244.27</v>
      </c>
    </row>
    <row r="1405">
      <c r="A1405" s="176" t="n">
        <v>45627</v>
      </c>
      <c r="B1405" s="104" t="inlineStr">
        <is>
          <t>2024/25</t>
        </is>
      </c>
      <c r="C1405" s="104" t="inlineStr">
        <is>
          <t>HC-071</t>
        </is>
      </c>
      <c r="D1405" s="104" t="inlineStr">
        <is>
          <t>Sud-Est</t>
        </is>
      </c>
      <c r="E1405" s="104" t="inlineStr">
        <is>
          <t>À emporter</t>
        </is>
      </c>
      <c r="F1405" s="104" t="n">
        <v>31</v>
      </c>
      <c r="G1405" s="159" t="n">
        <v>2413</v>
      </c>
      <c r="H1405" s="159" t="n">
        <v>6292</v>
      </c>
      <c r="I1405" s="160" t="n">
        <v>28529.82</v>
      </c>
      <c r="J1405" s="160" t="n">
        <v>869.42</v>
      </c>
      <c r="K1405" s="160" t="n">
        <v>27660.4</v>
      </c>
      <c r="L1405" s="160" t="n">
        <v>8251.700000000001</v>
      </c>
    </row>
    <row r="1406">
      <c r="A1406" s="176" t="n">
        <v>45627</v>
      </c>
      <c r="B1406" s="104" t="inlineStr">
        <is>
          <t>2024/25</t>
        </is>
      </c>
      <c r="C1406" s="104" t="inlineStr">
        <is>
          <t>HC-072</t>
        </is>
      </c>
      <c r="D1406" s="104" t="inlineStr">
        <is>
          <t>Sud-Ouest</t>
        </is>
      </c>
      <c r="E1406" s="104" t="inlineStr">
        <is>
          <t>Drive</t>
        </is>
      </c>
      <c r="F1406" s="104" t="n">
        <v>30</v>
      </c>
      <c r="G1406" s="159" t="n">
        <v>838</v>
      </c>
      <c r="H1406" s="159" t="n">
        <v>2081</v>
      </c>
      <c r="I1406" s="160" t="n">
        <v>11452.01</v>
      </c>
      <c r="J1406" s="160" t="n">
        <v>361.41</v>
      </c>
      <c r="K1406" s="160" t="n">
        <v>11090.6</v>
      </c>
      <c r="L1406" s="160" t="n">
        <v>3287.99</v>
      </c>
    </row>
    <row r="1407">
      <c r="A1407" s="176" t="n">
        <v>45627</v>
      </c>
      <c r="B1407" s="104" t="inlineStr">
        <is>
          <t>2024/25</t>
        </is>
      </c>
      <c r="C1407" s="104" t="inlineStr">
        <is>
          <t>HC-072</t>
        </is>
      </c>
      <c r="D1407" s="104" t="inlineStr">
        <is>
          <t>Sud-Ouest</t>
        </is>
      </c>
      <c r="E1407" s="104" t="inlineStr">
        <is>
          <t>Livraison</t>
        </is>
      </c>
      <c r="F1407" s="104" t="n">
        <v>31</v>
      </c>
      <c r="G1407" s="159" t="n">
        <v>703</v>
      </c>
      <c r="H1407" s="159" t="n">
        <v>1792</v>
      </c>
      <c r="I1407" s="160" t="n">
        <v>11488.05</v>
      </c>
      <c r="J1407" s="160" t="n">
        <v>685</v>
      </c>
      <c r="K1407" s="160" t="n">
        <v>10803.05</v>
      </c>
      <c r="L1407" s="160" t="n">
        <v>3339.2</v>
      </c>
    </row>
    <row r="1408">
      <c r="A1408" s="176" t="n">
        <v>45627</v>
      </c>
      <c r="B1408" s="104" t="inlineStr">
        <is>
          <t>2024/25</t>
        </is>
      </c>
      <c r="C1408" s="104" t="inlineStr">
        <is>
          <t>HC-072</t>
        </is>
      </c>
      <c r="D1408" s="104" t="inlineStr">
        <is>
          <t>Sud-Ouest</t>
        </is>
      </c>
      <c r="E1408" s="104" t="inlineStr">
        <is>
          <t>Sur place</t>
        </is>
      </c>
      <c r="F1408" s="104" t="n">
        <v>30</v>
      </c>
      <c r="G1408" s="159" t="n">
        <v>2250</v>
      </c>
      <c r="H1408" s="159" t="n">
        <v>5798</v>
      </c>
      <c r="I1408" s="160" t="n">
        <v>29242.43</v>
      </c>
      <c r="J1408" s="160" t="n">
        <v>888.3</v>
      </c>
      <c r="K1408" s="160" t="n">
        <v>28354.13</v>
      </c>
      <c r="L1408" s="160" t="n">
        <v>8499.84</v>
      </c>
    </row>
    <row r="1409">
      <c r="A1409" s="176" t="n">
        <v>45627</v>
      </c>
      <c r="B1409" s="104" t="inlineStr">
        <is>
          <t>2024/25</t>
        </is>
      </c>
      <c r="C1409" s="104" t="inlineStr">
        <is>
          <t>HC-072</t>
        </is>
      </c>
      <c r="D1409" s="104" t="inlineStr">
        <is>
          <t>Sud-Ouest</t>
        </is>
      </c>
      <c r="E1409" s="104" t="inlineStr">
        <is>
          <t>À emporter</t>
        </is>
      </c>
      <c r="F1409" s="104" t="n">
        <v>31</v>
      </c>
      <c r="G1409" s="159" t="n">
        <v>1737</v>
      </c>
      <c r="H1409" s="159" t="n">
        <v>4396</v>
      </c>
      <c r="I1409" s="160" t="n">
        <v>20701.76</v>
      </c>
      <c r="J1409" s="160" t="n">
        <v>626.85</v>
      </c>
      <c r="K1409" s="160" t="n">
        <v>20074.91</v>
      </c>
      <c r="L1409" s="160" t="n">
        <v>5954.83</v>
      </c>
    </row>
    <row r="1410">
      <c r="A1410" s="176" t="n">
        <v>45627</v>
      </c>
      <c r="B1410" s="104" t="inlineStr">
        <is>
          <t>2024/25</t>
        </is>
      </c>
      <c r="C1410" s="104" t="inlineStr">
        <is>
          <t>HC-073</t>
        </is>
      </c>
      <c r="D1410" s="104" t="inlineStr">
        <is>
          <t>Île-de-France</t>
        </is>
      </c>
      <c r="E1410" s="104" t="inlineStr">
        <is>
          <t>Livraison</t>
        </is>
      </c>
      <c r="F1410" s="104" t="n">
        <v>30</v>
      </c>
      <c r="G1410" s="159" t="n">
        <v>1781</v>
      </c>
      <c r="H1410" s="159" t="n">
        <v>4425</v>
      </c>
      <c r="I1410" s="160" t="n">
        <v>28965.75</v>
      </c>
      <c r="J1410" s="160" t="n">
        <v>1722.98</v>
      </c>
      <c r="K1410" s="160" t="n">
        <v>27242.77</v>
      </c>
      <c r="L1410" s="160" t="n">
        <v>8425.67</v>
      </c>
    </row>
    <row r="1411">
      <c r="A1411" s="176" t="n">
        <v>45627</v>
      </c>
      <c r="B1411" s="104" t="inlineStr">
        <is>
          <t>2024/25</t>
        </is>
      </c>
      <c r="C1411" s="104" t="inlineStr">
        <is>
          <t>HC-073</t>
        </is>
      </c>
      <c r="D1411" s="104" t="inlineStr">
        <is>
          <t>Île-de-France</t>
        </is>
      </c>
      <c r="E1411" s="104" t="inlineStr">
        <is>
          <t>Sur place</t>
        </is>
      </c>
      <c r="F1411" s="104" t="n">
        <v>31</v>
      </c>
      <c r="G1411" s="159" t="n">
        <v>6572</v>
      </c>
      <c r="H1411" s="159" t="n">
        <v>16776</v>
      </c>
      <c r="I1411" s="160" t="n">
        <v>84845.97</v>
      </c>
      <c r="J1411" s="160" t="n">
        <v>2739.49</v>
      </c>
      <c r="K1411" s="160" t="n">
        <v>82106.48</v>
      </c>
      <c r="L1411" s="160" t="n">
        <v>24488.6</v>
      </c>
    </row>
    <row r="1412">
      <c r="A1412" s="176" t="n">
        <v>45627</v>
      </c>
      <c r="B1412" s="104" t="inlineStr">
        <is>
          <t>2024/25</t>
        </is>
      </c>
      <c r="C1412" s="104" t="inlineStr">
        <is>
          <t>HC-073</t>
        </is>
      </c>
      <c r="D1412" s="104" t="inlineStr">
        <is>
          <t>Île-de-France</t>
        </is>
      </c>
      <c r="E1412" s="104" t="inlineStr">
        <is>
          <t>À emporter</t>
        </is>
      </c>
      <c r="F1412" s="104" t="n">
        <v>31</v>
      </c>
      <c r="G1412" s="159" t="n">
        <v>4920</v>
      </c>
      <c r="H1412" s="159" t="n">
        <v>12375</v>
      </c>
      <c r="I1412" s="160" t="n">
        <v>58204.83</v>
      </c>
      <c r="J1412" s="160" t="n">
        <v>1891.54</v>
      </c>
      <c r="K1412" s="160" t="n">
        <v>56313.29</v>
      </c>
      <c r="L1412" s="160" t="n">
        <v>16709.07</v>
      </c>
    </row>
    <row r="1413">
      <c r="A1413" s="176" t="n">
        <v>45627</v>
      </c>
      <c r="B1413" s="104" t="inlineStr">
        <is>
          <t>2024/25</t>
        </is>
      </c>
      <c r="C1413" s="104" t="inlineStr">
        <is>
          <t>HC-074</t>
        </is>
      </c>
      <c r="D1413" s="104" t="inlineStr">
        <is>
          <t>Nord-Ouest</t>
        </is>
      </c>
      <c r="E1413" s="104" t="inlineStr">
        <is>
          <t>Livraison</t>
        </is>
      </c>
      <c r="F1413" s="104" t="n">
        <v>31</v>
      </c>
      <c r="G1413" s="159" t="n">
        <v>1406</v>
      </c>
      <c r="H1413" s="159" t="n">
        <v>3552</v>
      </c>
      <c r="I1413" s="160" t="n">
        <v>22541.92</v>
      </c>
      <c r="J1413" s="160" t="n">
        <v>1258.56</v>
      </c>
      <c r="K1413" s="160" t="n">
        <v>21283.36</v>
      </c>
      <c r="L1413" s="160" t="n">
        <v>6566</v>
      </c>
    </row>
    <row r="1414">
      <c r="A1414" s="176" t="n">
        <v>45627</v>
      </c>
      <c r="B1414" s="104" t="inlineStr">
        <is>
          <t>2024/25</t>
        </is>
      </c>
      <c r="C1414" s="104" t="inlineStr">
        <is>
          <t>HC-074</t>
        </is>
      </c>
      <c r="D1414" s="104" t="inlineStr">
        <is>
          <t>Nord-Ouest</t>
        </is>
      </c>
      <c r="E1414" s="104" t="inlineStr">
        <is>
          <t>Sur place</t>
        </is>
      </c>
      <c r="F1414" s="104" t="n">
        <v>30</v>
      </c>
      <c r="G1414" s="159" t="n">
        <v>3952</v>
      </c>
      <c r="H1414" s="159" t="n">
        <v>10191</v>
      </c>
      <c r="I1414" s="160" t="n">
        <v>51052.73</v>
      </c>
      <c r="J1414" s="160" t="n">
        <v>1689.19</v>
      </c>
      <c r="K1414" s="160" t="n">
        <v>49363.54</v>
      </c>
      <c r="L1414" s="160" t="n">
        <v>14548.11</v>
      </c>
    </row>
    <row r="1415">
      <c r="A1415" s="176" t="n">
        <v>45627</v>
      </c>
      <c r="B1415" s="104" t="inlineStr">
        <is>
          <t>2024/25</t>
        </is>
      </c>
      <c r="C1415" s="104" t="inlineStr">
        <is>
          <t>HC-074</t>
        </is>
      </c>
      <c r="D1415" s="104" t="inlineStr">
        <is>
          <t>Nord-Ouest</t>
        </is>
      </c>
      <c r="E1415" s="104" t="inlineStr">
        <is>
          <t>À emporter</t>
        </is>
      </c>
      <c r="F1415" s="104" t="n">
        <v>31</v>
      </c>
      <c r="G1415" s="159" t="n">
        <v>3153</v>
      </c>
      <c r="H1415" s="159" t="n">
        <v>8177</v>
      </c>
      <c r="I1415" s="160" t="n">
        <v>37255.31</v>
      </c>
      <c r="J1415" s="160" t="n">
        <v>1174.6</v>
      </c>
      <c r="K1415" s="160" t="n">
        <v>36080.71</v>
      </c>
      <c r="L1415" s="160" t="n">
        <v>10809.52</v>
      </c>
    </row>
    <row r="1416">
      <c r="A1416" s="176" t="n">
        <v>45627</v>
      </c>
      <c r="B1416" s="104" t="inlineStr">
        <is>
          <t>2024/25</t>
        </is>
      </c>
      <c r="C1416" s="104" t="inlineStr">
        <is>
          <t>HC-075</t>
        </is>
      </c>
      <c r="D1416" s="104" t="inlineStr">
        <is>
          <t>Sud-Est</t>
        </is>
      </c>
      <c r="E1416" s="104" t="inlineStr">
        <is>
          <t>Drive</t>
        </is>
      </c>
      <c r="F1416" s="104" t="n">
        <v>31</v>
      </c>
      <c r="G1416" s="159" t="n">
        <v>1783</v>
      </c>
      <c r="H1416" s="159" t="n">
        <v>4537</v>
      </c>
      <c r="I1416" s="160" t="n">
        <v>24239.7</v>
      </c>
      <c r="J1416" s="160" t="n">
        <v>683.37</v>
      </c>
      <c r="K1416" s="160" t="n">
        <v>23556.33</v>
      </c>
      <c r="L1416" s="160" t="n">
        <v>7048.1</v>
      </c>
    </row>
    <row r="1417">
      <c r="A1417" s="176" t="n">
        <v>45627</v>
      </c>
      <c r="B1417" s="104" t="inlineStr">
        <is>
          <t>2024/25</t>
        </is>
      </c>
      <c r="C1417" s="104" t="inlineStr">
        <is>
          <t>HC-075</t>
        </is>
      </c>
      <c r="D1417" s="104" t="inlineStr">
        <is>
          <t>Sud-Est</t>
        </is>
      </c>
      <c r="E1417" s="104" t="inlineStr">
        <is>
          <t>Livraison</t>
        </is>
      </c>
      <c r="F1417" s="104" t="n">
        <v>30</v>
      </c>
      <c r="G1417" s="159" t="n">
        <v>1350</v>
      </c>
      <c r="H1417" s="159" t="n">
        <v>3457</v>
      </c>
      <c r="I1417" s="160" t="n">
        <v>22260.58</v>
      </c>
      <c r="J1417" s="160" t="n">
        <v>1363.78</v>
      </c>
      <c r="K1417" s="160" t="n">
        <v>20896.8</v>
      </c>
      <c r="L1417" s="160" t="n">
        <v>6502.55</v>
      </c>
    </row>
    <row r="1418">
      <c r="A1418" s="176" t="n">
        <v>45627</v>
      </c>
      <c r="B1418" s="104" t="inlineStr">
        <is>
          <t>2024/25</t>
        </is>
      </c>
      <c r="C1418" s="104" t="inlineStr">
        <is>
          <t>HC-075</t>
        </is>
      </c>
      <c r="D1418" s="104" t="inlineStr">
        <is>
          <t>Sud-Est</t>
        </is>
      </c>
      <c r="E1418" s="104" t="inlineStr">
        <is>
          <t>Sur place</t>
        </is>
      </c>
      <c r="F1418" s="104" t="n">
        <v>31</v>
      </c>
      <c r="G1418" s="159" t="n">
        <v>4787</v>
      </c>
      <c r="H1418" s="159" t="n">
        <v>11762</v>
      </c>
      <c r="I1418" s="160" t="n">
        <v>62414.1</v>
      </c>
      <c r="J1418" s="160" t="n">
        <v>1823</v>
      </c>
      <c r="K1418" s="160" t="n">
        <v>60591.1</v>
      </c>
      <c r="L1418" s="160" t="n">
        <v>18100.95</v>
      </c>
    </row>
    <row r="1419">
      <c r="A1419" s="176" t="n">
        <v>45627</v>
      </c>
      <c r="B1419" s="104" t="inlineStr">
        <is>
          <t>2024/25</t>
        </is>
      </c>
      <c r="C1419" s="104" t="inlineStr">
        <is>
          <t>HC-075</t>
        </is>
      </c>
      <c r="D1419" s="104" t="inlineStr">
        <is>
          <t>Sud-Est</t>
        </is>
      </c>
      <c r="E1419" s="104" t="inlineStr">
        <is>
          <t>À emporter</t>
        </is>
      </c>
      <c r="F1419" s="104" t="n">
        <v>31</v>
      </c>
      <c r="G1419" s="159" t="n">
        <v>3645</v>
      </c>
      <c r="H1419" s="159" t="n">
        <v>9408</v>
      </c>
      <c r="I1419" s="160" t="n">
        <v>43058.96</v>
      </c>
      <c r="J1419" s="160" t="n">
        <v>1406.71</v>
      </c>
      <c r="K1419" s="160" t="n">
        <v>41652.25</v>
      </c>
      <c r="L1419" s="160" t="n">
        <v>12323.54</v>
      </c>
    </row>
    <row r="1420">
      <c r="A1420" s="176" t="n">
        <v>45627</v>
      </c>
      <c r="B1420" s="104" t="inlineStr">
        <is>
          <t>2024/25</t>
        </is>
      </c>
      <c r="C1420" s="104" t="inlineStr">
        <is>
          <t>HC-076</t>
        </is>
      </c>
      <c r="D1420" s="104" t="inlineStr">
        <is>
          <t>Sud-Ouest</t>
        </is>
      </c>
      <c r="E1420" s="104" t="inlineStr">
        <is>
          <t>Drive</t>
        </is>
      </c>
      <c r="F1420" s="104" t="n">
        <v>30</v>
      </c>
      <c r="G1420" s="159" t="n">
        <v>1318</v>
      </c>
      <c r="H1420" s="159" t="n">
        <v>3396</v>
      </c>
      <c r="I1420" s="160" t="n">
        <v>18067.98</v>
      </c>
      <c r="J1420" s="160" t="n">
        <v>542.4400000000001</v>
      </c>
      <c r="K1420" s="160" t="n">
        <v>17525.54</v>
      </c>
      <c r="L1420" s="160" t="n">
        <v>5164.02</v>
      </c>
    </row>
    <row r="1421">
      <c r="A1421" s="176" t="n">
        <v>45627</v>
      </c>
      <c r="B1421" s="104" t="inlineStr">
        <is>
          <t>2024/25</t>
        </is>
      </c>
      <c r="C1421" s="104" t="inlineStr">
        <is>
          <t>HC-076</t>
        </is>
      </c>
      <c r="D1421" s="104" t="inlineStr">
        <is>
          <t>Sud-Ouest</t>
        </is>
      </c>
      <c r="E1421" s="104" t="inlineStr">
        <is>
          <t>Livraison</t>
        </is>
      </c>
      <c r="F1421" s="104" t="n">
        <v>31</v>
      </c>
      <c r="G1421" s="159" t="n">
        <v>1287</v>
      </c>
      <c r="H1421" s="159" t="n">
        <v>3255</v>
      </c>
      <c r="I1421" s="160" t="n">
        <v>20116.75</v>
      </c>
      <c r="J1421" s="160" t="n">
        <v>1120.62</v>
      </c>
      <c r="K1421" s="160" t="n">
        <v>18996.13</v>
      </c>
      <c r="L1421" s="160" t="n">
        <v>5909.9</v>
      </c>
    </row>
    <row r="1422">
      <c r="A1422" s="176" t="n">
        <v>45627</v>
      </c>
      <c r="B1422" s="104" t="inlineStr">
        <is>
          <t>2024/25</t>
        </is>
      </c>
      <c r="C1422" s="104" t="inlineStr">
        <is>
          <t>HC-076</t>
        </is>
      </c>
      <c r="D1422" s="104" t="inlineStr">
        <is>
          <t>Sud-Ouest</t>
        </is>
      </c>
      <c r="E1422" s="104" t="inlineStr">
        <is>
          <t>Sur place</t>
        </is>
      </c>
      <c r="F1422" s="104" t="n">
        <v>29</v>
      </c>
      <c r="G1422" s="159" t="n">
        <v>3193</v>
      </c>
      <c r="H1422" s="159" t="n">
        <v>8139</v>
      </c>
      <c r="I1422" s="160" t="n">
        <v>41070.74</v>
      </c>
      <c r="J1422" s="160" t="n">
        <v>1209.37</v>
      </c>
      <c r="K1422" s="160" t="n">
        <v>39861.37</v>
      </c>
      <c r="L1422" s="160" t="n">
        <v>11942.52</v>
      </c>
    </row>
    <row r="1423">
      <c r="A1423" s="176" t="n">
        <v>45627</v>
      </c>
      <c r="B1423" s="104" t="inlineStr">
        <is>
          <t>2024/25</t>
        </is>
      </c>
      <c r="C1423" s="104" t="inlineStr">
        <is>
          <t>HC-076</t>
        </is>
      </c>
      <c r="D1423" s="104" t="inlineStr">
        <is>
          <t>Sud-Ouest</t>
        </is>
      </c>
      <c r="E1423" s="104" t="inlineStr">
        <is>
          <t>À emporter</t>
        </is>
      </c>
      <c r="F1423" s="104" t="n">
        <v>31</v>
      </c>
      <c r="G1423" s="159" t="n">
        <v>2658</v>
      </c>
      <c r="H1423" s="159" t="n">
        <v>6841</v>
      </c>
      <c r="I1423" s="160" t="n">
        <v>31691.09</v>
      </c>
      <c r="J1423" s="160" t="n">
        <v>1028.56</v>
      </c>
      <c r="K1423" s="160" t="n">
        <v>30662.53</v>
      </c>
      <c r="L1423" s="160" t="n">
        <v>9094.809999999999</v>
      </c>
    </row>
    <row r="1424">
      <c r="A1424" s="176" t="n">
        <v>45627</v>
      </c>
      <c r="B1424" s="104" t="inlineStr">
        <is>
          <t>2024/25</t>
        </is>
      </c>
      <c r="C1424" s="104" t="inlineStr">
        <is>
          <t>HC-077</t>
        </is>
      </c>
      <c r="D1424" s="104" t="inlineStr">
        <is>
          <t>Île-de-France</t>
        </is>
      </c>
      <c r="E1424" s="104" t="inlineStr">
        <is>
          <t>Drive</t>
        </is>
      </c>
      <c r="F1424" s="104" t="n">
        <v>31</v>
      </c>
      <c r="G1424" s="159" t="n">
        <v>1443</v>
      </c>
      <c r="H1424" s="159" t="n">
        <v>3712</v>
      </c>
      <c r="I1424" s="160" t="n">
        <v>19691.77</v>
      </c>
      <c r="J1424" s="160" t="n">
        <v>584.41</v>
      </c>
      <c r="K1424" s="160" t="n">
        <v>19107.36</v>
      </c>
      <c r="L1424" s="160" t="n">
        <v>5672.02</v>
      </c>
    </row>
    <row r="1425">
      <c r="A1425" s="176" t="n">
        <v>45627</v>
      </c>
      <c r="B1425" s="104" t="inlineStr">
        <is>
          <t>2024/25</t>
        </is>
      </c>
      <c r="C1425" s="104" t="inlineStr">
        <is>
          <t>HC-077</t>
        </is>
      </c>
      <c r="D1425" s="104" t="inlineStr">
        <is>
          <t>Île-de-France</t>
        </is>
      </c>
      <c r="E1425" s="104" t="inlineStr">
        <is>
          <t>Livraison</t>
        </is>
      </c>
      <c r="F1425" s="104" t="n">
        <v>31</v>
      </c>
      <c r="G1425" s="159" t="n">
        <v>1071</v>
      </c>
      <c r="H1425" s="159" t="n">
        <v>2805</v>
      </c>
      <c r="I1425" s="160" t="n">
        <v>17588.79</v>
      </c>
      <c r="J1425" s="160" t="n">
        <v>1112.42</v>
      </c>
      <c r="K1425" s="160" t="n">
        <v>16476.37</v>
      </c>
      <c r="L1425" s="160" t="n">
        <v>5135.37</v>
      </c>
    </row>
    <row r="1426">
      <c r="A1426" s="176" t="n">
        <v>45627</v>
      </c>
      <c r="B1426" s="104" t="inlineStr">
        <is>
          <t>2024/25</t>
        </is>
      </c>
      <c r="C1426" s="104" t="inlineStr">
        <is>
          <t>HC-077</t>
        </is>
      </c>
      <c r="D1426" s="104" t="inlineStr">
        <is>
          <t>Île-de-France</t>
        </is>
      </c>
      <c r="E1426" s="104" t="inlineStr">
        <is>
          <t>Sur place</t>
        </is>
      </c>
      <c r="F1426" s="104" t="n">
        <v>31</v>
      </c>
      <c r="G1426" s="159" t="n">
        <v>3662</v>
      </c>
      <c r="H1426" s="159" t="n">
        <v>9046</v>
      </c>
      <c r="I1426" s="160" t="n">
        <v>46894.86</v>
      </c>
      <c r="J1426" s="160" t="n">
        <v>1493.95</v>
      </c>
      <c r="K1426" s="160" t="n">
        <v>45400.91</v>
      </c>
      <c r="L1426" s="160" t="n">
        <v>13454.87</v>
      </c>
    </row>
    <row r="1427">
      <c r="A1427" s="176" t="n">
        <v>45627</v>
      </c>
      <c r="B1427" s="104" t="inlineStr">
        <is>
          <t>2024/25</t>
        </is>
      </c>
      <c r="C1427" s="104" t="inlineStr">
        <is>
          <t>HC-077</t>
        </is>
      </c>
      <c r="D1427" s="104" t="inlineStr">
        <is>
          <t>Île-de-France</t>
        </is>
      </c>
      <c r="E1427" s="104" t="inlineStr">
        <is>
          <t>À emporter</t>
        </is>
      </c>
      <c r="F1427" s="104" t="n">
        <v>31</v>
      </c>
      <c r="G1427" s="159" t="n">
        <v>2794</v>
      </c>
      <c r="H1427" s="159" t="n">
        <v>7326</v>
      </c>
      <c r="I1427" s="160" t="n">
        <v>33427.2</v>
      </c>
      <c r="J1427" s="160" t="n">
        <v>1129.13</v>
      </c>
      <c r="K1427" s="160" t="n">
        <v>32298.07</v>
      </c>
      <c r="L1427" s="160" t="n">
        <v>9655.25</v>
      </c>
    </row>
    <row r="1428">
      <c r="A1428" s="176" t="n">
        <v>45627</v>
      </c>
      <c r="B1428" s="104" t="inlineStr">
        <is>
          <t>2024/25</t>
        </is>
      </c>
      <c r="C1428" s="104" t="inlineStr">
        <is>
          <t>HC-079</t>
        </is>
      </c>
      <c r="D1428" s="104" t="inlineStr">
        <is>
          <t>Sud-Est</t>
        </is>
      </c>
      <c r="E1428" s="104" t="inlineStr">
        <is>
          <t>Drive</t>
        </is>
      </c>
      <c r="F1428" s="104" t="n">
        <v>30</v>
      </c>
      <c r="G1428" s="159" t="n">
        <v>1420</v>
      </c>
      <c r="H1428" s="159" t="n">
        <v>3640</v>
      </c>
      <c r="I1428" s="160" t="n">
        <v>19438.49</v>
      </c>
      <c r="J1428" s="160" t="n">
        <v>505.45</v>
      </c>
      <c r="K1428" s="160" t="n">
        <v>18933.04</v>
      </c>
      <c r="L1428" s="160" t="n">
        <v>5676.67</v>
      </c>
    </row>
    <row r="1429">
      <c r="A1429" s="176" t="n">
        <v>45627</v>
      </c>
      <c r="B1429" s="104" t="inlineStr">
        <is>
          <t>2024/25</t>
        </is>
      </c>
      <c r="C1429" s="104" t="inlineStr">
        <is>
          <t>HC-079</t>
        </is>
      </c>
      <c r="D1429" s="104" t="inlineStr">
        <is>
          <t>Sud-Est</t>
        </is>
      </c>
      <c r="E1429" s="104" t="inlineStr">
        <is>
          <t>Livraison</t>
        </is>
      </c>
      <c r="F1429" s="104" t="n">
        <v>31</v>
      </c>
      <c r="G1429" s="159" t="n">
        <v>1158</v>
      </c>
      <c r="H1429" s="159" t="n">
        <v>3004</v>
      </c>
      <c r="I1429" s="160" t="n">
        <v>18991.64</v>
      </c>
      <c r="J1429" s="160" t="n">
        <v>1075.01</v>
      </c>
      <c r="K1429" s="160" t="n">
        <v>17916.63</v>
      </c>
      <c r="L1429" s="160" t="n">
        <v>5560.7</v>
      </c>
    </row>
    <row r="1430">
      <c r="A1430" s="176" t="n">
        <v>45627</v>
      </c>
      <c r="B1430" s="104" t="inlineStr">
        <is>
          <t>2024/25</t>
        </is>
      </c>
      <c r="C1430" s="104" t="inlineStr">
        <is>
          <t>HC-079</t>
        </is>
      </c>
      <c r="D1430" s="104" t="inlineStr">
        <is>
          <t>Sud-Est</t>
        </is>
      </c>
      <c r="E1430" s="104" t="inlineStr">
        <is>
          <t>Sur place</t>
        </is>
      </c>
      <c r="F1430" s="104" t="n">
        <v>31</v>
      </c>
      <c r="G1430" s="159" t="n">
        <v>3796</v>
      </c>
      <c r="H1430" s="159" t="n">
        <v>9577</v>
      </c>
      <c r="I1430" s="160" t="n">
        <v>49512.18</v>
      </c>
      <c r="J1430" s="160" t="n">
        <v>1412.47</v>
      </c>
      <c r="K1430" s="160" t="n">
        <v>48099.71</v>
      </c>
      <c r="L1430" s="160" t="n">
        <v>14395.35</v>
      </c>
    </row>
    <row r="1431">
      <c r="A1431" s="176" t="n">
        <v>45627</v>
      </c>
      <c r="B1431" s="104" t="inlineStr">
        <is>
          <t>2024/25</t>
        </is>
      </c>
      <c r="C1431" s="104" t="inlineStr">
        <is>
          <t>HC-079</t>
        </is>
      </c>
      <c r="D1431" s="104" t="inlineStr">
        <is>
          <t>Sud-Est</t>
        </is>
      </c>
      <c r="E1431" s="104" t="inlineStr">
        <is>
          <t>À emporter</t>
        </is>
      </c>
      <c r="F1431" s="104" t="n">
        <v>31</v>
      </c>
      <c r="G1431" s="159" t="n">
        <v>2881</v>
      </c>
      <c r="H1431" s="159" t="n">
        <v>7511</v>
      </c>
      <c r="I1431" s="160" t="n">
        <v>33828.85</v>
      </c>
      <c r="J1431" s="160" t="n">
        <v>1060.12</v>
      </c>
      <c r="K1431" s="160" t="n">
        <v>32768.73</v>
      </c>
      <c r="L1431" s="160" t="n">
        <v>9764.530000000001</v>
      </c>
    </row>
    <row r="1432">
      <c r="A1432" s="176" t="n">
        <v>45627</v>
      </c>
      <c r="B1432" s="104" t="inlineStr">
        <is>
          <t>2024/25</t>
        </is>
      </c>
      <c r="C1432" s="104" t="inlineStr">
        <is>
          <t>HC-080</t>
        </is>
      </c>
      <c r="D1432" s="104" t="inlineStr">
        <is>
          <t>Sud-Ouest</t>
        </is>
      </c>
      <c r="E1432" s="104" t="inlineStr">
        <is>
          <t>Livraison</t>
        </is>
      </c>
      <c r="F1432" s="104" t="n">
        <v>31</v>
      </c>
      <c r="G1432" s="159" t="n">
        <v>962</v>
      </c>
      <c r="H1432" s="159" t="n">
        <v>2547</v>
      </c>
      <c r="I1432" s="160" t="n">
        <v>15584.16</v>
      </c>
      <c r="J1432" s="160" t="n">
        <v>946.98</v>
      </c>
      <c r="K1432" s="160" t="n">
        <v>14637.18</v>
      </c>
      <c r="L1432" s="160" t="n">
        <v>4510.96</v>
      </c>
    </row>
    <row r="1433">
      <c r="A1433" s="176" t="n">
        <v>45627</v>
      </c>
      <c r="B1433" s="104" t="inlineStr">
        <is>
          <t>2024/25</t>
        </is>
      </c>
      <c r="C1433" s="104" t="inlineStr">
        <is>
          <t>HC-080</t>
        </is>
      </c>
      <c r="D1433" s="104" t="inlineStr">
        <is>
          <t>Sud-Ouest</t>
        </is>
      </c>
      <c r="E1433" s="104" t="inlineStr">
        <is>
          <t>Sur place</t>
        </is>
      </c>
      <c r="F1433" s="104" t="n">
        <v>31</v>
      </c>
      <c r="G1433" s="159" t="n">
        <v>3121</v>
      </c>
      <c r="H1433" s="159" t="n">
        <v>7967</v>
      </c>
      <c r="I1433" s="160" t="n">
        <v>40545.26</v>
      </c>
      <c r="J1433" s="160" t="n">
        <v>1190.8</v>
      </c>
      <c r="K1433" s="160" t="n">
        <v>39354.46</v>
      </c>
      <c r="L1433" s="160" t="n">
        <v>11687.88</v>
      </c>
    </row>
    <row r="1434">
      <c r="A1434" s="176" t="n">
        <v>45627</v>
      </c>
      <c r="B1434" s="104" t="inlineStr">
        <is>
          <t>2024/25</t>
        </is>
      </c>
      <c r="C1434" s="104" t="inlineStr">
        <is>
          <t>HC-080</t>
        </is>
      </c>
      <c r="D1434" s="104" t="inlineStr">
        <is>
          <t>Sud-Ouest</t>
        </is>
      </c>
      <c r="E1434" s="104" t="inlineStr">
        <is>
          <t>À emporter</t>
        </is>
      </c>
      <c r="F1434" s="104" t="n">
        <v>29</v>
      </c>
      <c r="G1434" s="159" t="n">
        <v>2253</v>
      </c>
      <c r="H1434" s="159" t="n">
        <v>5684</v>
      </c>
      <c r="I1434" s="160" t="n">
        <v>26734.49</v>
      </c>
      <c r="J1434" s="160" t="n">
        <v>776.28</v>
      </c>
      <c r="K1434" s="160" t="n">
        <v>25958.21</v>
      </c>
      <c r="L1434" s="160" t="n">
        <v>7703.9</v>
      </c>
    </row>
    <row r="1435">
      <c r="A1435" s="176" t="n">
        <v>45627</v>
      </c>
      <c r="B1435" s="104" t="inlineStr">
        <is>
          <t>2024/25</t>
        </is>
      </c>
      <c r="C1435" s="104" t="inlineStr">
        <is>
          <t>HC-081</t>
        </is>
      </c>
      <c r="D1435" s="104" t="inlineStr">
        <is>
          <t>Île-de-France</t>
        </is>
      </c>
      <c r="E1435" s="104" t="inlineStr">
        <is>
          <t>Livraison</t>
        </is>
      </c>
      <c r="F1435" s="104" t="n">
        <v>31</v>
      </c>
      <c r="G1435" s="159" t="n">
        <v>1431</v>
      </c>
      <c r="H1435" s="159" t="n">
        <v>3692</v>
      </c>
      <c r="I1435" s="160" t="n">
        <v>23631.46</v>
      </c>
      <c r="J1435" s="160" t="n">
        <v>1364.39</v>
      </c>
      <c r="K1435" s="160" t="n">
        <v>22267.07</v>
      </c>
      <c r="L1435" s="160" t="n">
        <v>7120.09</v>
      </c>
    </row>
    <row r="1436">
      <c r="A1436" s="176" t="n">
        <v>45627</v>
      </c>
      <c r="B1436" s="104" t="inlineStr">
        <is>
          <t>2024/25</t>
        </is>
      </c>
      <c r="C1436" s="104" t="inlineStr">
        <is>
          <t>HC-081</t>
        </is>
      </c>
      <c r="D1436" s="104" t="inlineStr">
        <is>
          <t>Île-de-France</t>
        </is>
      </c>
      <c r="E1436" s="104" t="inlineStr">
        <is>
          <t>Sur place</t>
        </is>
      </c>
      <c r="F1436" s="104" t="n">
        <v>31</v>
      </c>
      <c r="G1436" s="159" t="n">
        <v>4985</v>
      </c>
      <c r="H1436" s="159" t="n">
        <v>12160</v>
      </c>
      <c r="I1436" s="160" t="n">
        <v>64920.48</v>
      </c>
      <c r="J1436" s="160" t="n">
        <v>2016.79</v>
      </c>
      <c r="K1436" s="160" t="n">
        <v>62903.69</v>
      </c>
      <c r="L1436" s="160" t="n">
        <v>19636.36</v>
      </c>
    </row>
    <row r="1437">
      <c r="A1437" s="176" t="n">
        <v>45627</v>
      </c>
      <c r="B1437" s="104" t="inlineStr">
        <is>
          <t>2024/25</t>
        </is>
      </c>
      <c r="C1437" s="104" t="inlineStr">
        <is>
          <t>HC-081</t>
        </is>
      </c>
      <c r="D1437" s="104" t="inlineStr">
        <is>
          <t>Île-de-France</t>
        </is>
      </c>
      <c r="E1437" s="104" t="inlineStr">
        <is>
          <t>À emporter</t>
        </is>
      </c>
      <c r="F1437" s="104" t="n">
        <v>31</v>
      </c>
      <c r="G1437" s="159" t="n">
        <v>3821</v>
      </c>
      <c r="H1437" s="159" t="n">
        <v>9699</v>
      </c>
      <c r="I1437" s="160" t="n">
        <v>45407.96</v>
      </c>
      <c r="J1437" s="160" t="n">
        <v>1454.34</v>
      </c>
      <c r="K1437" s="160" t="n">
        <v>43953.62</v>
      </c>
      <c r="L1437" s="160" t="n">
        <v>13582.04</v>
      </c>
    </row>
    <row r="1438">
      <c r="A1438" s="176" t="n">
        <v>45627</v>
      </c>
      <c r="B1438" s="104" t="inlineStr">
        <is>
          <t>2024/25</t>
        </is>
      </c>
      <c r="C1438" s="104" t="inlineStr">
        <is>
          <t>HC-082</t>
        </is>
      </c>
      <c r="D1438" s="104" t="inlineStr">
        <is>
          <t>Nord-Ouest</t>
        </is>
      </c>
      <c r="E1438" s="104" t="inlineStr">
        <is>
          <t>Livraison</t>
        </is>
      </c>
      <c r="F1438" s="104" t="n">
        <v>31</v>
      </c>
      <c r="G1438" s="159" t="n">
        <v>1208</v>
      </c>
      <c r="H1438" s="159" t="n">
        <v>2971</v>
      </c>
      <c r="I1438" s="160" t="n">
        <v>19401.36</v>
      </c>
      <c r="J1438" s="160" t="n">
        <v>1115.24</v>
      </c>
      <c r="K1438" s="160" t="n">
        <v>18286.12</v>
      </c>
      <c r="L1438" s="160" t="n">
        <v>5645.85</v>
      </c>
    </row>
    <row r="1439">
      <c r="A1439" s="176" t="n">
        <v>45627</v>
      </c>
      <c r="B1439" s="104" t="inlineStr">
        <is>
          <t>2024/25</t>
        </is>
      </c>
      <c r="C1439" s="104" t="inlineStr">
        <is>
          <t>HC-082</t>
        </is>
      </c>
      <c r="D1439" s="104" t="inlineStr">
        <is>
          <t>Nord-Ouest</t>
        </is>
      </c>
      <c r="E1439" s="104" t="inlineStr">
        <is>
          <t>Sur place</t>
        </is>
      </c>
      <c r="F1439" s="104" t="n">
        <v>30</v>
      </c>
      <c r="G1439" s="159" t="n">
        <v>3602</v>
      </c>
      <c r="H1439" s="159" t="n">
        <v>9348</v>
      </c>
      <c r="I1439" s="160" t="n">
        <v>46476.11</v>
      </c>
      <c r="J1439" s="160" t="n">
        <v>1431.68</v>
      </c>
      <c r="K1439" s="160" t="n">
        <v>45044.43</v>
      </c>
      <c r="L1439" s="160" t="n">
        <v>13462.56</v>
      </c>
    </row>
    <row r="1440">
      <c r="A1440" s="176" t="n">
        <v>45627</v>
      </c>
      <c r="B1440" s="104" t="inlineStr">
        <is>
          <t>2024/25</t>
        </is>
      </c>
      <c r="C1440" s="104" t="inlineStr">
        <is>
          <t>HC-082</t>
        </is>
      </c>
      <c r="D1440" s="104" t="inlineStr">
        <is>
          <t>Nord-Ouest</t>
        </is>
      </c>
      <c r="E1440" s="104" t="inlineStr">
        <is>
          <t>À emporter</t>
        </is>
      </c>
      <c r="F1440" s="104" t="n">
        <v>31</v>
      </c>
      <c r="G1440" s="159" t="n">
        <v>2790</v>
      </c>
      <c r="H1440" s="159" t="n">
        <v>7281</v>
      </c>
      <c r="I1440" s="160" t="n">
        <v>32974.36</v>
      </c>
      <c r="J1440" s="160" t="n">
        <v>997.53</v>
      </c>
      <c r="K1440" s="160" t="n">
        <v>31976.83</v>
      </c>
      <c r="L1440" s="160" t="n">
        <v>9586.77</v>
      </c>
    </row>
    <row r="1441">
      <c r="A1441" s="176" t="n">
        <v>45627</v>
      </c>
      <c r="B1441" s="104" t="inlineStr">
        <is>
          <t>2024/25</t>
        </is>
      </c>
      <c r="C1441" s="104" t="inlineStr">
        <is>
          <t>HC-083</t>
        </is>
      </c>
      <c r="D1441" s="104" t="inlineStr">
        <is>
          <t>Sud-Est</t>
        </is>
      </c>
      <c r="E1441" s="104" t="inlineStr">
        <is>
          <t>Livraison</t>
        </is>
      </c>
      <c r="F1441" s="104" t="n">
        <v>30</v>
      </c>
      <c r="G1441" s="159" t="n">
        <v>985</v>
      </c>
      <c r="H1441" s="159" t="n">
        <v>2478</v>
      </c>
      <c r="I1441" s="160" t="n">
        <v>16240.22</v>
      </c>
      <c r="J1441" s="160" t="n">
        <v>1004.37</v>
      </c>
      <c r="K1441" s="160" t="n">
        <v>15235.85</v>
      </c>
      <c r="L1441" s="160" t="n">
        <v>4747.74</v>
      </c>
    </row>
    <row r="1442">
      <c r="A1442" s="176" t="n">
        <v>45627</v>
      </c>
      <c r="B1442" s="104" t="inlineStr">
        <is>
          <t>2024/25</t>
        </is>
      </c>
      <c r="C1442" s="104" t="inlineStr">
        <is>
          <t>HC-083</t>
        </is>
      </c>
      <c r="D1442" s="104" t="inlineStr">
        <is>
          <t>Sud-Est</t>
        </is>
      </c>
      <c r="E1442" s="104" t="inlineStr">
        <is>
          <t>Sur place</t>
        </is>
      </c>
      <c r="F1442" s="104" t="n">
        <v>30</v>
      </c>
      <c r="G1442" s="159" t="n">
        <v>3490</v>
      </c>
      <c r="H1442" s="159" t="n">
        <v>8693</v>
      </c>
      <c r="I1442" s="160" t="n">
        <v>45306.7</v>
      </c>
      <c r="J1442" s="160" t="n">
        <v>1474.81</v>
      </c>
      <c r="K1442" s="160" t="n">
        <v>43831.89</v>
      </c>
      <c r="L1442" s="160" t="n">
        <v>13055.89</v>
      </c>
    </row>
    <row r="1443">
      <c r="A1443" s="176" t="n">
        <v>45627</v>
      </c>
      <c r="B1443" s="104" t="inlineStr">
        <is>
          <t>2024/25</t>
        </is>
      </c>
      <c r="C1443" s="104" t="inlineStr">
        <is>
          <t>HC-083</t>
        </is>
      </c>
      <c r="D1443" s="104" t="inlineStr">
        <is>
          <t>Sud-Est</t>
        </is>
      </c>
      <c r="E1443" s="104" t="inlineStr">
        <is>
          <t>À emporter</t>
        </is>
      </c>
      <c r="F1443" s="104" t="n">
        <v>31</v>
      </c>
      <c r="G1443" s="159" t="n">
        <v>2698</v>
      </c>
      <c r="H1443" s="159" t="n">
        <v>6876</v>
      </c>
      <c r="I1443" s="160" t="n">
        <v>31863.7</v>
      </c>
      <c r="J1443" s="160" t="n">
        <v>878.24</v>
      </c>
      <c r="K1443" s="160" t="n">
        <v>30985.46</v>
      </c>
      <c r="L1443" s="160" t="n">
        <v>9174.559999999999</v>
      </c>
    </row>
    <row r="1444">
      <c r="A1444" s="176" t="n">
        <v>45627</v>
      </c>
      <c r="B1444" s="104" t="inlineStr">
        <is>
          <t>2024/25</t>
        </is>
      </c>
      <c r="C1444" s="104" t="inlineStr">
        <is>
          <t>HC-084</t>
        </is>
      </c>
      <c r="D1444" s="104" t="inlineStr">
        <is>
          <t>Sud-Ouest</t>
        </is>
      </c>
      <c r="E1444" s="104" t="inlineStr">
        <is>
          <t>Drive</t>
        </is>
      </c>
      <c r="F1444" s="104" t="n">
        <v>28</v>
      </c>
      <c r="G1444" s="159" t="n">
        <v>1007</v>
      </c>
      <c r="H1444" s="159" t="n">
        <v>2626</v>
      </c>
      <c r="I1444" s="160" t="n">
        <v>13964.15</v>
      </c>
      <c r="J1444" s="160" t="n">
        <v>450.57</v>
      </c>
      <c r="K1444" s="160" t="n">
        <v>13513.58</v>
      </c>
      <c r="L1444" s="160" t="n">
        <v>4012.59</v>
      </c>
    </row>
    <row r="1445">
      <c r="A1445" s="176" t="n">
        <v>45627</v>
      </c>
      <c r="B1445" s="104" t="inlineStr">
        <is>
          <t>2024/25</t>
        </is>
      </c>
      <c r="C1445" s="104" t="inlineStr">
        <is>
          <t>HC-084</t>
        </is>
      </c>
      <c r="D1445" s="104" t="inlineStr">
        <is>
          <t>Sud-Ouest</t>
        </is>
      </c>
      <c r="E1445" s="104" t="inlineStr">
        <is>
          <t>Livraison</t>
        </is>
      </c>
      <c r="F1445" s="104" t="n">
        <v>31</v>
      </c>
      <c r="G1445" s="159" t="n">
        <v>904</v>
      </c>
      <c r="H1445" s="159" t="n">
        <v>2319</v>
      </c>
      <c r="I1445" s="160" t="n">
        <v>14772.99</v>
      </c>
      <c r="J1445" s="160" t="n">
        <v>867.73</v>
      </c>
      <c r="K1445" s="160" t="n">
        <v>13905.26</v>
      </c>
      <c r="L1445" s="160" t="n">
        <v>4287.85</v>
      </c>
    </row>
    <row r="1446">
      <c r="A1446" s="176" t="n">
        <v>45627</v>
      </c>
      <c r="B1446" s="104" t="inlineStr">
        <is>
          <t>2024/25</t>
        </is>
      </c>
      <c r="C1446" s="104" t="inlineStr">
        <is>
          <t>HC-084</t>
        </is>
      </c>
      <c r="D1446" s="104" t="inlineStr">
        <is>
          <t>Sud-Ouest</t>
        </is>
      </c>
      <c r="E1446" s="104" t="inlineStr">
        <is>
          <t>Sur place</t>
        </is>
      </c>
      <c r="F1446" s="104" t="n">
        <v>31</v>
      </c>
      <c r="G1446" s="159" t="n">
        <v>2955</v>
      </c>
      <c r="H1446" s="159" t="n">
        <v>7605</v>
      </c>
      <c r="I1446" s="160" t="n">
        <v>37488.28</v>
      </c>
      <c r="J1446" s="160" t="n">
        <v>1250.68</v>
      </c>
      <c r="K1446" s="160" t="n">
        <v>36237.6</v>
      </c>
      <c r="L1446" s="160" t="n">
        <v>10722.19</v>
      </c>
    </row>
    <row r="1447">
      <c r="A1447" s="176" t="n">
        <v>45627</v>
      </c>
      <c r="B1447" s="104" t="inlineStr">
        <is>
          <t>2024/25</t>
        </is>
      </c>
      <c r="C1447" s="104" t="inlineStr">
        <is>
          <t>HC-084</t>
        </is>
      </c>
      <c r="D1447" s="104" t="inlineStr">
        <is>
          <t>Sud-Ouest</t>
        </is>
      </c>
      <c r="E1447" s="104" t="inlineStr">
        <is>
          <t>À emporter</t>
        </is>
      </c>
      <c r="F1447" s="104" t="n">
        <v>30</v>
      </c>
      <c r="G1447" s="159" t="n">
        <v>2035</v>
      </c>
      <c r="H1447" s="159" t="n">
        <v>5289</v>
      </c>
      <c r="I1447" s="160" t="n">
        <v>24303.57</v>
      </c>
      <c r="J1447" s="160" t="n">
        <v>797.6</v>
      </c>
      <c r="K1447" s="160" t="n">
        <v>23505.97</v>
      </c>
      <c r="L1447" s="160" t="n">
        <v>6994.94</v>
      </c>
    </row>
    <row r="1448">
      <c r="A1448" s="176" t="n">
        <v>45627</v>
      </c>
      <c r="B1448" s="104" t="inlineStr">
        <is>
          <t>2024/25</t>
        </is>
      </c>
      <c r="C1448" s="104" t="inlineStr">
        <is>
          <t>HC-085</t>
        </is>
      </c>
      <c r="D1448" s="104" t="inlineStr">
        <is>
          <t>Île-de-France</t>
        </is>
      </c>
      <c r="E1448" s="104" t="inlineStr">
        <is>
          <t>Livraison</t>
        </is>
      </c>
      <c r="F1448" s="104" t="n">
        <v>31</v>
      </c>
      <c r="G1448" s="159" t="n">
        <v>1503</v>
      </c>
      <c r="H1448" s="159" t="n">
        <v>3873</v>
      </c>
      <c r="I1448" s="160" t="n">
        <v>24172.25</v>
      </c>
      <c r="J1448" s="160" t="n">
        <v>1384.11</v>
      </c>
      <c r="K1448" s="160" t="n">
        <v>22788.14</v>
      </c>
      <c r="L1448" s="160" t="n">
        <v>7031.15</v>
      </c>
    </row>
    <row r="1449">
      <c r="A1449" s="176" t="n">
        <v>45627</v>
      </c>
      <c r="B1449" s="104" t="inlineStr">
        <is>
          <t>2024/25</t>
        </is>
      </c>
      <c r="C1449" s="104" t="inlineStr">
        <is>
          <t>HC-085</t>
        </is>
      </c>
      <c r="D1449" s="104" t="inlineStr">
        <is>
          <t>Île-de-France</t>
        </is>
      </c>
      <c r="E1449" s="104" t="inlineStr">
        <is>
          <t>Sur place</t>
        </is>
      </c>
      <c r="F1449" s="104" t="n">
        <v>30</v>
      </c>
      <c r="G1449" s="159" t="n">
        <v>4562</v>
      </c>
      <c r="H1449" s="159" t="n">
        <v>11682</v>
      </c>
      <c r="I1449" s="160" t="n">
        <v>58275.61</v>
      </c>
      <c r="J1449" s="160" t="n">
        <v>1788.39</v>
      </c>
      <c r="K1449" s="160" t="n">
        <v>56487.22</v>
      </c>
      <c r="L1449" s="160" t="n">
        <v>16930.37</v>
      </c>
    </row>
    <row r="1450">
      <c r="A1450" s="176" t="n">
        <v>45627</v>
      </c>
      <c r="B1450" s="104" t="inlineStr">
        <is>
          <t>2024/25</t>
        </is>
      </c>
      <c r="C1450" s="104" t="inlineStr">
        <is>
          <t>HC-085</t>
        </is>
      </c>
      <c r="D1450" s="104" t="inlineStr">
        <is>
          <t>Île-de-France</t>
        </is>
      </c>
      <c r="E1450" s="104" t="inlineStr">
        <is>
          <t>À emporter</t>
        </is>
      </c>
      <c r="F1450" s="104" t="n">
        <v>31</v>
      </c>
      <c r="G1450" s="159" t="n">
        <v>3591</v>
      </c>
      <c r="H1450" s="159" t="n">
        <v>8883</v>
      </c>
      <c r="I1450" s="160" t="n">
        <v>42673.42</v>
      </c>
      <c r="J1450" s="160" t="n">
        <v>1268.96</v>
      </c>
      <c r="K1450" s="160" t="n">
        <v>41404.46</v>
      </c>
      <c r="L1450" s="160" t="n">
        <v>12305.49</v>
      </c>
    </row>
    <row r="1451">
      <c r="A1451" s="176" t="n">
        <v>45627</v>
      </c>
      <c r="B1451" s="104" t="inlineStr">
        <is>
          <t>2024/25</t>
        </is>
      </c>
      <c r="C1451" s="104" t="inlineStr">
        <is>
          <t>HC-086</t>
        </is>
      </c>
      <c r="D1451" s="104" t="inlineStr">
        <is>
          <t>Nord-Ouest</t>
        </is>
      </c>
      <c r="E1451" s="104" t="inlineStr">
        <is>
          <t>Livraison</t>
        </is>
      </c>
      <c r="F1451" s="104" t="n">
        <v>31</v>
      </c>
      <c r="G1451" s="159" t="n">
        <v>1044</v>
      </c>
      <c r="H1451" s="159" t="n">
        <v>2680</v>
      </c>
      <c r="I1451" s="160" t="n">
        <v>17141.73</v>
      </c>
      <c r="J1451" s="160" t="n">
        <v>979.1</v>
      </c>
      <c r="K1451" s="160" t="n">
        <v>16162.63</v>
      </c>
      <c r="L1451" s="160" t="n">
        <v>5000.51</v>
      </c>
    </row>
    <row r="1452">
      <c r="A1452" s="176" t="n">
        <v>45627</v>
      </c>
      <c r="B1452" s="104" t="inlineStr">
        <is>
          <t>2024/25</t>
        </is>
      </c>
      <c r="C1452" s="104" t="inlineStr">
        <is>
          <t>HC-086</t>
        </is>
      </c>
      <c r="D1452" s="104" t="inlineStr">
        <is>
          <t>Nord-Ouest</t>
        </is>
      </c>
      <c r="E1452" s="104" t="inlineStr">
        <is>
          <t>Sur place</t>
        </is>
      </c>
      <c r="F1452" s="104" t="n">
        <v>31</v>
      </c>
      <c r="G1452" s="159" t="n">
        <v>3605</v>
      </c>
      <c r="H1452" s="159" t="n">
        <v>9217</v>
      </c>
      <c r="I1452" s="160" t="n">
        <v>46908.94</v>
      </c>
      <c r="J1452" s="160" t="n">
        <v>1216.29</v>
      </c>
      <c r="K1452" s="160" t="n">
        <v>45692.65</v>
      </c>
      <c r="L1452" s="160" t="n">
        <v>13604.79</v>
      </c>
    </row>
    <row r="1453">
      <c r="A1453" s="176" t="n">
        <v>45627</v>
      </c>
      <c r="B1453" s="104" t="inlineStr">
        <is>
          <t>2024/25</t>
        </is>
      </c>
      <c r="C1453" s="104" t="inlineStr">
        <is>
          <t>HC-086</t>
        </is>
      </c>
      <c r="D1453" s="104" t="inlineStr">
        <is>
          <t>Nord-Ouest</t>
        </is>
      </c>
      <c r="E1453" s="104" t="inlineStr">
        <is>
          <t>À emporter</t>
        </is>
      </c>
      <c r="F1453" s="104" t="n">
        <v>31</v>
      </c>
      <c r="G1453" s="159" t="n">
        <v>2790</v>
      </c>
      <c r="H1453" s="159" t="n">
        <v>6912</v>
      </c>
      <c r="I1453" s="160" t="n">
        <v>33417.41</v>
      </c>
      <c r="J1453" s="160" t="n">
        <v>917.17</v>
      </c>
      <c r="K1453" s="160" t="n">
        <v>32500.24</v>
      </c>
      <c r="L1453" s="160" t="n">
        <v>9708.92</v>
      </c>
    </row>
    <row r="1454">
      <c r="A1454" s="176" t="n">
        <v>45627</v>
      </c>
      <c r="B1454" s="104" t="inlineStr">
        <is>
          <t>2024/25</t>
        </is>
      </c>
      <c r="C1454" s="104" t="inlineStr">
        <is>
          <t>HC-087</t>
        </is>
      </c>
      <c r="D1454" s="104" t="inlineStr">
        <is>
          <t>Sud-Est</t>
        </is>
      </c>
      <c r="E1454" s="104" t="inlineStr">
        <is>
          <t>Drive</t>
        </is>
      </c>
      <c r="F1454" s="104" t="n">
        <v>30</v>
      </c>
      <c r="G1454" s="159" t="n">
        <v>998</v>
      </c>
      <c r="H1454" s="159" t="n">
        <v>2534</v>
      </c>
      <c r="I1454" s="160" t="n">
        <v>13713.9</v>
      </c>
      <c r="J1454" s="160" t="n">
        <v>428.04</v>
      </c>
      <c r="K1454" s="160" t="n">
        <v>13285.86</v>
      </c>
      <c r="L1454" s="160" t="n">
        <v>3967.73</v>
      </c>
    </row>
    <row r="1455">
      <c r="A1455" s="176" t="n">
        <v>45627</v>
      </c>
      <c r="B1455" s="104" t="inlineStr">
        <is>
          <t>2024/25</t>
        </is>
      </c>
      <c r="C1455" s="104" t="inlineStr">
        <is>
          <t>HC-087</t>
        </is>
      </c>
      <c r="D1455" s="104" t="inlineStr">
        <is>
          <t>Sud-Est</t>
        </is>
      </c>
      <c r="E1455" s="104" t="inlineStr">
        <is>
          <t>Livraison</t>
        </is>
      </c>
      <c r="F1455" s="104" t="n">
        <v>31</v>
      </c>
      <c r="G1455" s="159" t="n">
        <v>768</v>
      </c>
      <c r="H1455" s="159" t="n">
        <v>1991</v>
      </c>
      <c r="I1455" s="160" t="n">
        <v>12485.09</v>
      </c>
      <c r="J1455" s="160" t="n">
        <v>734.6799999999999</v>
      </c>
      <c r="K1455" s="160" t="n">
        <v>11750.41</v>
      </c>
      <c r="L1455" s="160" t="n">
        <v>3643.18</v>
      </c>
    </row>
    <row r="1456">
      <c r="A1456" s="176" t="n">
        <v>45627</v>
      </c>
      <c r="B1456" s="104" t="inlineStr">
        <is>
          <t>2024/25</t>
        </is>
      </c>
      <c r="C1456" s="104" t="inlineStr">
        <is>
          <t>HC-087</t>
        </is>
      </c>
      <c r="D1456" s="104" t="inlineStr">
        <is>
          <t>Sud-Est</t>
        </is>
      </c>
      <c r="E1456" s="104" t="inlineStr">
        <is>
          <t>Sur place</t>
        </is>
      </c>
      <c r="F1456" s="104" t="n">
        <v>31</v>
      </c>
      <c r="G1456" s="159" t="n">
        <v>2630</v>
      </c>
      <c r="H1456" s="159" t="n">
        <v>6744</v>
      </c>
      <c r="I1456" s="160" t="n">
        <v>33879.49</v>
      </c>
      <c r="J1456" s="160" t="n">
        <v>978.11</v>
      </c>
      <c r="K1456" s="160" t="n">
        <v>32901.38</v>
      </c>
      <c r="L1456" s="160" t="n">
        <v>9842.09</v>
      </c>
    </row>
    <row r="1457">
      <c r="A1457" s="176" t="n">
        <v>45627</v>
      </c>
      <c r="B1457" s="104" t="inlineStr">
        <is>
          <t>2024/25</t>
        </is>
      </c>
      <c r="C1457" s="104" t="inlineStr">
        <is>
          <t>HC-087</t>
        </is>
      </c>
      <c r="D1457" s="104" t="inlineStr">
        <is>
          <t>Sud-Est</t>
        </is>
      </c>
      <c r="E1457" s="104" t="inlineStr">
        <is>
          <t>À emporter</t>
        </is>
      </c>
      <c r="F1457" s="104" t="n">
        <v>31</v>
      </c>
      <c r="G1457" s="159" t="n">
        <v>2013</v>
      </c>
      <c r="H1457" s="159" t="n">
        <v>5093</v>
      </c>
      <c r="I1457" s="160" t="n">
        <v>23813.57</v>
      </c>
      <c r="J1457" s="160" t="n">
        <v>743.48</v>
      </c>
      <c r="K1457" s="160" t="n">
        <v>23070.09</v>
      </c>
      <c r="L1457" s="160" t="n">
        <v>6895.55</v>
      </c>
    </row>
    <row r="1458">
      <c r="A1458" s="176" t="n">
        <v>45627</v>
      </c>
      <c r="B1458" s="104" t="inlineStr">
        <is>
          <t>2024/25</t>
        </is>
      </c>
      <c r="C1458" s="104" t="inlineStr">
        <is>
          <t>HC-088</t>
        </is>
      </c>
      <c r="D1458" s="104" t="inlineStr">
        <is>
          <t>Sud-Ouest</t>
        </is>
      </c>
      <c r="E1458" s="104" t="inlineStr">
        <is>
          <t>Livraison</t>
        </is>
      </c>
      <c r="F1458" s="104" t="n">
        <v>30</v>
      </c>
      <c r="G1458" s="159" t="n">
        <v>1451</v>
      </c>
      <c r="H1458" s="159" t="n">
        <v>3703</v>
      </c>
      <c r="I1458" s="160" t="n">
        <v>22663.54</v>
      </c>
      <c r="J1458" s="160" t="n">
        <v>1234.62</v>
      </c>
      <c r="K1458" s="160" t="n">
        <v>21428.92</v>
      </c>
      <c r="L1458" s="160" t="n">
        <v>6543.72</v>
      </c>
    </row>
    <row r="1459">
      <c r="A1459" s="176" t="n">
        <v>45627</v>
      </c>
      <c r="B1459" s="104" t="inlineStr">
        <is>
          <t>2024/25</t>
        </is>
      </c>
      <c r="C1459" s="104" t="inlineStr">
        <is>
          <t>HC-088</t>
        </is>
      </c>
      <c r="D1459" s="104" t="inlineStr">
        <is>
          <t>Sud-Ouest</t>
        </is>
      </c>
      <c r="E1459" s="104" t="inlineStr">
        <is>
          <t>Sur place</t>
        </is>
      </c>
      <c r="F1459" s="104" t="n">
        <v>29</v>
      </c>
      <c r="G1459" s="159" t="n">
        <v>3510</v>
      </c>
      <c r="H1459" s="159" t="n">
        <v>8800</v>
      </c>
      <c r="I1459" s="160" t="n">
        <v>45417.48</v>
      </c>
      <c r="J1459" s="160" t="n">
        <v>1270.1</v>
      </c>
      <c r="K1459" s="160" t="n">
        <v>44147.38</v>
      </c>
      <c r="L1459" s="160" t="n">
        <v>13181.38</v>
      </c>
    </row>
    <row r="1460">
      <c r="A1460" s="176" t="n">
        <v>45627</v>
      </c>
      <c r="B1460" s="104" t="inlineStr">
        <is>
          <t>2024/25</t>
        </is>
      </c>
      <c r="C1460" s="104" t="inlineStr">
        <is>
          <t>HC-088</t>
        </is>
      </c>
      <c r="D1460" s="104" t="inlineStr">
        <is>
          <t>Sud-Ouest</t>
        </is>
      </c>
      <c r="E1460" s="104" t="inlineStr">
        <is>
          <t>À emporter</t>
        </is>
      </c>
      <c r="F1460" s="104" t="n">
        <v>30</v>
      </c>
      <c r="G1460" s="159" t="n">
        <v>2755</v>
      </c>
      <c r="H1460" s="159" t="n">
        <v>7029</v>
      </c>
      <c r="I1460" s="160" t="n">
        <v>32722.96</v>
      </c>
      <c r="J1460" s="160" t="n">
        <v>1019.27</v>
      </c>
      <c r="K1460" s="160" t="n">
        <v>31703.69</v>
      </c>
      <c r="L1460" s="160" t="n">
        <v>9472.16</v>
      </c>
    </row>
    <row r="1461">
      <c r="A1461" s="176" t="n">
        <v>45627</v>
      </c>
      <c r="B1461" s="104" t="inlineStr">
        <is>
          <t>2024/25</t>
        </is>
      </c>
      <c r="C1461" s="104" t="inlineStr">
        <is>
          <t>HC-089</t>
        </is>
      </c>
      <c r="D1461" s="104" t="inlineStr">
        <is>
          <t>Île-de-France</t>
        </is>
      </c>
      <c r="E1461" s="104" t="inlineStr">
        <is>
          <t>Livraison</t>
        </is>
      </c>
      <c r="F1461" s="104" t="n">
        <v>31</v>
      </c>
      <c r="G1461" s="159" t="n">
        <v>1285</v>
      </c>
      <c r="H1461" s="159" t="n">
        <v>3254</v>
      </c>
      <c r="I1461" s="160" t="n">
        <v>20531.36</v>
      </c>
      <c r="J1461" s="160" t="n">
        <v>1194.02</v>
      </c>
      <c r="K1461" s="160" t="n">
        <v>19337.34</v>
      </c>
      <c r="L1461" s="160" t="n">
        <v>6012.85</v>
      </c>
    </row>
    <row r="1462">
      <c r="A1462" s="176" t="n">
        <v>45627</v>
      </c>
      <c r="B1462" s="104" t="inlineStr">
        <is>
          <t>2024/25</t>
        </is>
      </c>
      <c r="C1462" s="104" t="inlineStr">
        <is>
          <t>HC-089</t>
        </is>
      </c>
      <c r="D1462" s="104" t="inlineStr">
        <is>
          <t>Île-de-France</t>
        </is>
      </c>
      <c r="E1462" s="104" t="inlineStr">
        <is>
          <t>Sur place</t>
        </is>
      </c>
      <c r="F1462" s="104" t="n">
        <v>31</v>
      </c>
      <c r="G1462" s="159" t="n">
        <v>4306</v>
      </c>
      <c r="H1462" s="159" t="n">
        <v>11059</v>
      </c>
      <c r="I1462" s="160" t="n">
        <v>55641.34</v>
      </c>
      <c r="J1462" s="160" t="n">
        <v>1527.52</v>
      </c>
      <c r="K1462" s="160" t="n">
        <v>54113.82</v>
      </c>
      <c r="L1462" s="160" t="n">
        <v>16124.6</v>
      </c>
    </row>
    <row r="1463">
      <c r="A1463" s="176" t="n">
        <v>45627</v>
      </c>
      <c r="B1463" s="104" t="inlineStr">
        <is>
          <t>2024/25</t>
        </is>
      </c>
      <c r="C1463" s="104" t="inlineStr">
        <is>
          <t>HC-089</t>
        </is>
      </c>
      <c r="D1463" s="104" t="inlineStr">
        <is>
          <t>Île-de-France</t>
        </is>
      </c>
      <c r="E1463" s="104" t="inlineStr">
        <is>
          <t>À emporter</t>
        </is>
      </c>
      <c r="F1463" s="104" t="n">
        <v>29</v>
      </c>
      <c r="G1463" s="159" t="n">
        <v>3011</v>
      </c>
      <c r="H1463" s="159" t="n">
        <v>7834</v>
      </c>
      <c r="I1463" s="160" t="n">
        <v>35720.95</v>
      </c>
      <c r="J1463" s="160" t="n">
        <v>1036.04</v>
      </c>
      <c r="K1463" s="160" t="n">
        <v>34684.91</v>
      </c>
      <c r="L1463" s="160" t="n">
        <v>10373.84</v>
      </c>
    </row>
    <row r="1464">
      <c r="A1464" s="176" t="n">
        <v>45627</v>
      </c>
      <c r="B1464" s="104" t="inlineStr">
        <is>
          <t>2024/25</t>
        </is>
      </c>
      <c r="C1464" s="104" t="inlineStr">
        <is>
          <t>HC-090</t>
        </is>
      </c>
      <c r="D1464" s="104" t="inlineStr">
        <is>
          <t>Nord-Ouest</t>
        </is>
      </c>
      <c r="E1464" s="104" t="inlineStr">
        <is>
          <t>Drive</t>
        </is>
      </c>
      <c r="F1464" s="104" t="n">
        <v>31</v>
      </c>
      <c r="G1464" s="159" t="n">
        <v>1215</v>
      </c>
      <c r="H1464" s="159" t="n">
        <v>2996</v>
      </c>
      <c r="I1464" s="160" t="n">
        <v>16714.72</v>
      </c>
      <c r="J1464" s="160" t="n">
        <v>472.69</v>
      </c>
      <c r="K1464" s="160" t="n">
        <v>16242.03</v>
      </c>
      <c r="L1464" s="160" t="n">
        <v>4837.47</v>
      </c>
    </row>
    <row r="1465">
      <c r="A1465" s="176" t="n">
        <v>45627</v>
      </c>
      <c r="B1465" s="104" t="inlineStr">
        <is>
          <t>2024/25</t>
        </is>
      </c>
      <c r="C1465" s="104" t="inlineStr">
        <is>
          <t>HC-090</t>
        </is>
      </c>
      <c r="D1465" s="104" t="inlineStr">
        <is>
          <t>Nord-Ouest</t>
        </is>
      </c>
      <c r="E1465" s="104" t="inlineStr">
        <is>
          <t>Livraison</t>
        </is>
      </c>
      <c r="F1465" s="104" t="n">
        <v>31</v>
      </c>
      <c r="G1465" s="159" t="n">
        <v>973</v>
      </c>
      <c r="H1465" s="159" t="n">
        <v>2566</v>
      </c>
      <c r="I1465" s="160" t="n">
        <v>15882.31</v>
      </c>
      <c r="J1465" s="160" t="n">
        <v>945.9299999999999</v>
      </c>
      <c r="K1465" s="160" t="n">
        <v>14936.38</v>
      </c>
      <c r="L1465" s="160" t="n">
        <v>4636.46</v>
      </c>
    </row>
    <row r="1466">
      <c r="A1466" s="176" t="n">
        <v>45627</v>
      </c>
      <c r="B1466" s="104" t="inlineStr">
        <is>
          <t>2024/25</t>
        </is>
      </c>
      <c r="C1466" s="104" t="inlineStr">
        <is>
          <t>HC-090</t>
        </is>
      </c>
      <c r="D1466" s="104" t="inlineStr">
        <is>
          <t>Nord-Ouest</t>
        </is>
      </c>
      <c r="E1466" s="104" t="inlineStr">
        <is>
          <t>Sur place</t>
        </is>
      </c>
      <c r="F1466" s="104" t="n">
        <v>31</v>
      </c>
      <c r="G1466" s="159" t="n">
        <v>3043</v>
      </c>
      <c r="H1466" s="159" t="n">
        <v>7799</v>
      </c>
      <c r="I1466" s="160" t="n">
        <v>39488.89</v>
      </c>
      <c r="J1466" s="160" t="n">
        <v>1225.62</v>
      </c>
      <c r="K1466" s="160" t="n">
        <v>38263.27</v>
      </c>
      <c r="L1466" s="160" t="n">
        <v>11337.44</v>
      </c>
    </row>
    <row r="1467">
      <c r="A1467" s="176" t="n">
        <v>45627</v>
      </c>
      <c r="B1467" s="104" t="inlineStr">
        <is>
          <t>2024/25</t>
        </is>
      </c>
      <c r="C1467" s="104" t="inlineStr">
        <is>
          <t>HC-090</t>
        </is>
      </c>
      <c r="D1467" s="104" t="inlineStr">
        <is>
          <t>Nord-Ouest</t>
        </is>
      </c>
      <c r="E1467" s="104" t="inlineStr">
        <is>
          <t>À emporter</t>
        </is>
      </c>
      <c r="F1467" s="104" t="n">
        <v>30</v>
      </c>
      <c r="G1467" s="159" t="n">
        <v>2251</v>
      </c>
      <c r="H1467" s="159" t="n">
        <v>5773</v>
      </c>
      <c r="I1467" s="160" t="n">
        <v>26645.93</v>
      </c>
      <c r="J1467" s="160" t="n">
        <v>876.24</v>
      </c>
      <c r="K1467" s="160" t="n">
        <v>25769.69</v>
      </c>
      <c r="L1467" s="160" t="n">
        <v>7735.78</v>
      </c>
    </row>
    <row r="1468">
      <c r="A1468" s="176" t="n">
        <v>45627</v>
      </c>
      <c r="B1468" s="104" t="inlineStr">
        <is>
          <t>2024/25</t>
        </is>
      </c>
      <c r="C1468" s="104" t="inlineStr">
        <is>
          <t>HC-091</t>
        </is>
      </c>
      <c r="D1468" s="104" t="inlineStr">
        <is>
          <t>Sud-Est</t>
        </is>
      </c>
      <c r="E1468" s="104" t="inlineStr">
        <is>
          <t>Livraison</t>
        </is>
      </c>
      <c r="F1468" s="104" t="n">
        <v>31</v>
      </c>
      <c r="G1468" s="159" t="n">
        <v>1089</v>
      </c>
      <c r="H1468" s="159" t="n">
        <v>2775</v>
      </c>
      <c r="I1468" s="160" t="n">
        <v>18025.97</v>
      </c>
      <c r="J1468" s="160" t="n">
        <v>1080.11</v>
      </c>
      <c r="K1468" s="160" t="n">
        <v>16945.86</v>
      </c>
      <c r="L1468" s="160" t="n">
        <v>5256.97</v>
      </c>
    </row>
    <row r="1469">
      <c r="A1469" s="176" t="n">
        <v>45627</v>
      </c>
      <c r="B1469" s="104" t="inlineStr">
        <is>
          <t>2024/25</t>
        </is>
      </c>
      <c r="C1469" s="104" t="inlineStr">
        <is>
          <t>HC-091</t>
        </is>
      </c>
      <c r="D1469" s="104" t="inlineStr">
        <is>
          <t>Sud-Est</t>
        </is>
      </c>
      <c r="E1469" s="104" t="inlineStr">
        <is>
          <t>Sur place</t>
        </is>
      </c>
      <c r="F1469" s="104" t="n">
        <v>31</v>
      </c>
      <c r="G1469" s="159" t="n">
        <v>3759</v>
      </c>
      <c r="H1469" s="159" t="n">
        <v>9771</v>
      </c>
      <c r="I1469" s="160" t="n">
        <v>48671.07</v>
      </c>
      <c r="J1469" s="160" t="n">
        <v>1618.16</v>
      </c>
      <c r="K1469" s="160" t="n">
        <v>47052.91</v>
      </c>
      <c r="L1469" s="160" t="n">
        <v>14009.09</v>
      </c>
    </row>
    <row r="1470">
      <c r="A1470" s="176" t="n">
        <v>45627</v>
      </c>
      <c r="B1470" s="104" t="inlineStr">
        <is>
          <t>2024/25</t>
        </is>
      </c>
      <c r="C1470" s="104" t="inlineStr">
        <is>
          <t>HC-091</t>
        </is>
      </c>
      <c r="D1470" s="104" t="inlineStr">
        <is>
          <t>Sud-Est</t>
        </is>
      </c>
      <c r="E1470" s="104" t="inlineStr">
        <is>
          <t>À emporter</t>
        </is>
      </c>
      <c r="F1470" s="104" t="n">
        <v>31</v>
      </c>
      <c r="G1470" s="159" t="n">
        <v>2800</v>
      </c>
      <c r="H1470" s="159" t="n">
        <v>7132</v>
      </c>
      <c r="I1470" s="160" t="n">
        <v>33432.04</v>
      </c>
      <c r="J1470" s="160" t="n">
        <v>985.35</v>
      </c>
      <c r="K1470" s="160" t="n">
        <v>32446.69</v>
      </c>
      <c r="L1470" s="160" t="n">
        <v>9593.99</v>
      </c>
    </row>
    <row r="1471">
      <c r="A1471" s="176" t="n">
        <v>45627</v>
      </c>
      <c r="B1471" s="104" t="inlineStr">
        <is>
          <t>2024/25</t>
        </is>
      </c>
      <c r="C1471" s="104" t="inlineStr">
        <is>
          <t>HC-092</t>
        </is>
      </c>
      <c r="D1471" s="104" t="inlineStr">
        <is>
          <t>Sud-Ouest</t>
        </is>
      </c>
      <c r="E1471" s="104" t="inlineStr">
        <is>
          <t>Drive</t>
        </is>
      </c>
      <c r="F1471" s="104" t="n">
        <v>31</v>
      </c>
      <c r="G1471" s="159" t="n">
        <v>1168</v>
      </c>
      <c r="H1471" s="159" t="n">
        <v>3018</v>
      </c>
      <c r="I1471" s="160" t="n">
        <v>16275.84</v>
      </c>
      <c r="J1471" s="160" t="n">
        <v>452.78</v>
      </c>
      <c r="K1471" s="160" t="n">
        <v>15823.06</v>
      </c>
      <c r="L1471" s="160" t="n">
        <v>4749.45</v>
      </c>
    </row>
    <row r="1472">
      <c r="A1472" s="176" t="n">
        <v>45627</v>
      </c>
      <c r="B1472" s="104" t="inlineStr">
        <is>
          <t>2024/25</t>
        </is>
      </c>
      <c r="C1472" s="104" t="inlineStr">
        <is>
          <t>HC-092</t>
        </is>
      </c>
      <c r="D1472" s="104" t="inlineStr">
        <is>
          <t>Sud-Ouest</t>
        </is>
      </c>
      <c r="E1472" s="104" t="inlineStr">
        <is>
          <t>Livraison</t>
        </is>
      </c>
      <c r="F1472" s="104" t="n">
        <v>31</v>
      </c>
      <c r="G1472" s="159" t="n">
        <v>984</v>
      </c>
      <c r="H1472" s="159" t="n">
        <v>2569</v>
      </c>
      <c r="I1472" s="160" t="n">
        <v>15714.41</v>
      </c>
      <c r="J1472" s="160" t="n">
        <v>891.9299999999999</v>
      </c>
      <c r="K1472" s="160" t="n">
        <v>14822.48</v>
      </c>
      <c r="L1472" s="160" t="n">
        <v>4590.47</v>
      </c>
    </row>
    <row r="1473">
      <c r="A1473" s="176" t="n">
        <v>45627</v>
      </c>
      <c r="B1473" s="104" t="inlineStr">
        <is>
          <t>2024/25</t>
        </is>
      </c>
      <c r="C1473" s="104" t="inlineStr">
        <is>
          <t>HC-092</t>
        </is>
      </c>
      <c r="D1473" s="104" t="inlineStr">
        <is>
          <t>Sud-Ouest</t>
        </is>
      </c>
      <c r="E1473" s="104" t="inlineStr">
        <is>
          <t>Sur place</t>
        </is>
      </c>
      <c r="F1473" s="104" t="n">
        <v>31</v>
      </c>
      <c r="G1473" s="159" t="n">
        <v>3001</v>
      </c>
      <c r="H1473" s="159" t="n">
        <v>7528</v>
      </c>
      <c r="I1473" s="160" t="n">
        <v>38433.27</v>
      </c>
      <c r="J1473" s="160" t="n">
        <v>1205.17</v>
      </c>
      <c r="K1473" s="160" t="n">
        <v>37228.1</v>
      </c>
      <c r="L1473" s="160" t="n">
        <v>11130.69</v>
      </c>
    </row>
    <row r="1474">
      <c r="A1474" s="176" t="n">
        <v>45627</v>
      </c>
      <c r="B1474" s="104" t="inlineStr">
        <is>
          <t>2024/25</t>
        </is>
      </c>
      <c r="C1474" s="104" t="inlineStr">
        <is>
          <t>HC-092</t>
        </is>
      </c>
      <c r="D1474" s="104" t="inlineStr">
        <is>
          <t>Sud-Ouest</t>
        </is>
      </c>
      <c r="E1474" s="104" t="inlineStr">
        <is>
          <t>À emporter</t>
        </is>
      </c>
      <c r="F1474" s="104" t="n">
        <v>30</v>
      </c>
      <c r="G1474" s="159" t="n">
        <v>2204</v>
      </c>
      <c r="H1474" s="159" t="n">
        <v>5787</v>
      </c>
      <c r="I1474" s="160" t="n">
        <v>26096.92</v>
      </c>
      <c r="J1474" s="160" t="n">
        <v>718.77</v>
      </c>
      <c r="K1474" s="160" t="n">
        <v>25378.15</v>
      </c>
      <c r="L1474" s="160" t="n">
        <v>7506.15</v>
      </c>
    </row>
    <row r="1475">
      <c r="A1475" s="176" t="n">
        <v>45627</v>
      </c>
      <c r="B1475" s="104" t="inlineStr">
        <is>
          <t>2024/25</t>
        </is>
      </c>
      <c r="C1475" s="104" t="inlineStr">
        <is>
          <t>HC-093</t>
        </is>
      </c>
      <c r="D1475" s="104" t="inlineStr">
        <is>
          <t>Île-de-France</t>
        </is>
      </c>
      <c r="E1475" s="104" t="inlineStr">
        <is>
          <t>Drive</t>
        </is>
      </c>
      <c r="F1475" s="104" t="n">
        <v>31</v>
      </c>
      <c r="G1475" s="159" t="n">
        <v>2136</v>
      </c>
      <c r="H1475" s="159" t="n">
        <v>5532</v>
      </c>
      <c r="I1475" s="160" t="n">
        <v>29166.8</v>
      </c>
      <c r="J1475" s="160" t="n">
        <v>909.98</v>
      </c>
      <c r="K1475" s="160" t="n">
        <v>28256.82</v>
      </c>
      <c r="L1475" s="160" t="n">
        <v>8458.67</v>
      </c>
    </row>
    <row r="1476">
      <c r="A1476" s="176" t="n">
        <v>45627</v>
      </c>
      <c r="B1476" s="104" t="inlineStr">
        <is>
          <t>2024/25</t>
        </is>
      </c>
      <c r="C1476" s="104" t="inlineStr">
        <is>
          <t>HC-093</t>
        </is>
      </c>
      <c r="D1476" s="104" t="inlineStr">
        <is>
          <t>Île-de-France</t>
        </is>
      </c>
      <c r="E1476" s="104" t="inlineStr">
        <is>
          <t>Livraison</t>
        </is>
      </c>
      <c r="F1476" s="104" t="n">
        <v>31</v>
      </c>
      <c r="G1476" s="159" t="n">
        <v>1600</v>
      </c>
      <c r="H1476" s="159" t="n">
        <v>4091</v>
      </c>
      <c r="I1476" s="160" t="n">
        <v>26260</v>
      </c>
      <c r="J1476" s="160" t="n">
        <v>1622.08</v>
      </c>
      <c r="K1476" s="160" t="n">
        <v>24637.92</v>
      </c>
      <c r="L1476" s="160" t="n">
        <v>7643.04</v>
      </c>
    </row>
    <row r="1477">
      <c r="A1477" s="176" t="n">
        <v>45627</v>
      </c>
      <c r="B1477" s="104" t="inlineStr">
        <is>
          <t>2024/25</t>
        </is>
      </c>
      <c r="C1477" s="104" t="inlineStr">
        <is>
          <t>HC-093</t>
        </is>
      </c>
      <c r="D1477" s="104" t="inlineStr">
        <is>
          <t>Île-de-France</t>
        </is>
      </c>
      <c r="E1477" s="104" t="inlineStr">
        <is>
          <t>Sur place</t>
        </is>
      </c>
      <c r="F1477" s="104" t="n">
        <v>31</v>
      </c>
      <c r="G1477" s="159" t="n">
        <v>5727</v>
      </c>
      <c r="H1477" s="159" t="n">
        <v>14280</v>
      </c>
      <c r="I1477" s="160" t="n">
        <v>73470.25999999999</v>
      </c>
      <c r="J1477" s="160" t="n">
        <v>2123.11</v>
      </c>
      <c r="K1477" s="160" t="n">
        <v>71347.14999999999</v>
      </c>
      <c r="L1477" s="160" t="n">
        <v>21191.58</v>
      </c>
    </row>
    <row r="1478">
      <c r="A1478" s="176" t="n">
        <v>45627</v>
      </c>
      <c r="B1478" s="104" t="inlineStr">
        <is>
          <t>2024/25</t>
        </is>
      </c>
      <c r="C1478" s="104" t="inlineStr">
        <is>
          <t>HC-093</t>
        </is>
      </c>
      <c r="D1478" s="104" t="inlineStr">
        <is>
          <t>Île-de-France</t>
        </is>
      </c>
      <c r="E1478" s="104" t="inlineStr">
        <is>
          <t>À emporter</t>
        </is>
      </c>
      <c r="F1478" s="104" t="n">
        <v>31</v>
      </c>
      <c r="G1478" s="159" t="n">
        <v>4295</v>
      </c>
      <c r="H1478" s="159" t="n">
        <v>10905</v>
      </c>
      <c r="I1478" s="160" t="n">
        <v>50663.16</v>
      </c>
      <c r="J1478" s="160" t="n">
        <v>1464.01</v>
      </c>
      <c r="K1478" s="160" t="n">
        <v>49199.15</v>
      </c>
      <c r="L1478" s="160" t="n">
        <v>14575.04</v>
      </c>
    </row>
    <row r="1479">
      <c r="A1479" s="176" t="n">
        <v>45627</v>
      </c>
      <c r="B1479" s="104" t="inlineStr">
        <is>
          <t>2024/25</t>
        </is>
      </c>
      <c r="C1479" s="104" t="inlineStr">
        <is>
          <t>HC-094</t>
        </is>
      </c>
      <c r="D1479" s="104" t="inlineStr">
        <is>
          <t>Nord-Ouest</t>
        </is>
      </c>
      <c r="E1479" s="104" t="inlineStr">
        <is>
          <t>Drive</t>
        </is>
      </c>
      <c r="F1479" s="104" t="n">
        <v>31</v>
      </c>
      <c r="G1479" s="159" t="n">
        <v>966</v>
      </c>
      <c r="H1479" s="159" t="n">
        <v>2488</v>
      </c>
      <c r="I1479" s="160" t="n">
        <v>13346.78</v>
      </c>
      <c r="J1479" s="160" t="n">
        <v>402.52</v>
      </c>
      <c r="K1479" s="160" t="n">
        <v>12944.26</v>
      </c>
      <c r="L1479" s="160" t="n">
        <v>3860.66</v>
      </c>
    </row>
    <row r="1480">
      <c r="A1480" s="176" t="n">
        <v>45627</v>
      </c>
      <c r="B1480" s="104" t="inlineStr">
        <is>
          <t>2024/25</t>
        </is>
      </c>
      <c r="C1480" s="104" t="inlineStr">
        <is>
          <t>HC-094</t>
        </is>
      </c>
      <c r="D1480" s="104" t="inlineStr">
        <is>
          <t>Nord-Ouest</t>
        </is>
      </c>
      <c r="E1480" s="104" t="inlineStr">
        <is>
          <t>Livraison</t>
        </is>
      </c>
      <c r="F1480" s="104" t="n">
        <v>31</v>
      </c>
      <c r="G1480" s="159" t="n">
        <v>753</v>
      </c>
      <c r="H1480" s="159" t="n">
        <v>1936</v>
      </c>
      <c r="I1480" s="160" t="n">
        <v>12199.01</v>
      </c>
      <c r="J1480" s="160" t="n">
        <v>693.35</v>
      </c>
      <c r="K1480" s="160" t="n">
        <v>11505.66</v>
      </c>
      <c r="L1480" s="160" t="n">
        <v>3572.99</v>
      </c>
    </row>
    <row r="1481">
      <c r="A1481" s="176" t="n">
        <v>45627</v>
      </c>
      <c r="B1481" s="104" t="inlineStr">
        <is>
          <t>2024/25</t>
        </is>
      </c>
      <c r="C1481" s="104" t="inlineStr">
        <is>
          <t>HC-094</t>
        </is>
      </c>
      <c r="D1481" s="104" t="inlineStr">
        <is>
          <t>Nord-Ouest</t>
        </is>
      </c>
      <c r="E1481" s="104" t="inlineStr">
        <is>
          <t>Sur place</t>
        </is>
      </c>
      <c r="F1481" s="104" t="n">
        <v>31</v>
      </c>
      <c r="G1481" s="159" t="n">
        <v>2586</v>
      </c>
      <c r="H1481" s="159" t="n">
        <v>6684</v>
      </c>
      <c r="I1481" s="160" t="n">
        <v>33650.16</v>
      </c>
      <c r="J1481" s="160" t="n">
        <v>1011.19</v>
      </c>
      <c r="K1481" s="160" t="n">
        <v>32638.97</v>
      </c>
      <c r="L1481" s="160" t="n">
        <v>9651.129999999999</v>
      </c>
    </row>
    <row r="1482">
      <c r="A1482" s="176" t="n">
        <v>45627</v>
      </c>
      <c r="B1482" s="104" t="inlineStr">
        <is>
          <t>2024/25</t>
        </is>
      </c>
      <c r="C1482" s="104" t="inlineStr">
        <is>
          <t>HC-094</t>
        </is>
      </c>
      <c r="D1482" s="104" t="inlineStr">
        <is>
          <t>Nord-Ouest</t>
        </is>
      </c>
      <c r="E1482" s="104" t="inlineStr">
        <is>
          <t>À emporter</t>
        </is>
      </c>
      <c r="F1482" s="104" t="n">
        <v>30</v>
      </c>
      <c r="G1482" s="159" t="n">
        <v>1841</v>
      </c>
      <c r="H1482" s="159" t="n">
        <v>4703</v>
      </c>
      <c r="I1482" s="160" t="n">
        <v>21885.88</v>
      </c>
      <c r="J1482" s="160" t="n">
        <v>636.3099999999999</v>
      </c>
      <c r="K1482" s="160" t="n">
        <v>21249.57</v>
      </c>
      <c r="L1482" s="160" t="n">
        <v>6352</v>
      </c>
    </row>
    <row r="1483">
      <c r="A1483" s="176" t="n">
        <v>45627</v>
      </c>
      <c r="B1483" s="104" t="inlineStr">
        <is>
          <t>2024/25</t>
        </is>
      </c>
      <c r="C1483" s="104" t="inlineStr">
        <is>
          <t>HC-096</t>
        </is>
      </c>
      <c r="D1483" s="104" t="inlineStr">
        <is>
          <t>Sud-Ouest</t>
        </is>
      </c>
      <c r="E1483" s="104" t="inlineStr">
        <is>
          <t>Drive</t>
        </is>
      </c>
      <c r="F1483" s="104" t="n">
        <v>31</v>
      </c>
      <c r="G1483" s="159" t="n">
        <v>1115</v>
      </c>
      <c r="H1483" s="159" t="n">
        <v>2882</v>
      </c>
      <c r="I1483" s="160" t="n">
        <v>15303.67</v>
      </c>
      <c r="J1483" s="160" t="n">
        <v>508.17</v>
      </c>
      <c r="K1483" s="160" t="n">
        <v>14795.5</v>
      </c>
      <c r="L1483" s="160" t="n">
        <v>4394.27</v>
      </c>
    </row>
    <row r="1484">
      <c r="A1484" s="176" t="n">
        <v>45627</v>
      </c>
      <c r="B1484" s="104" t="inlineStr">
        <is>
          <t>2024/25</t>
        </is>
      </c>
      <c r="C1484" s="104" t="inlineStr">
        <is>
          <t>HC-096</t>
        </is>
      </c>
      <c r="D1484" s="104" t="inlineStr">
        <is>
          <t>Sud-Ouest</t>
        </is>
      </c>
      <c r="E1484" s="104" t="inlineStr">
        <is>
          <t>Livraison</t>
        </is>
      </c>
      <c r="F1484" s="104" t="n">
        <v>31</v>
      </c>
      <c r="G1484" s="159" t="n">
        <v>821</v>
      </c>
      <c r="H1484" s="159" t="n">
        <v>2088</v>
      </c>
      <c r="I1484" s="160" t="n">
        <v>13668.31</v>
      </c>
      <c r="J1484" s="160" t="n">
        <v>813.9400000000001</v>
      </c>
      <c r="K1484" s="160" t="n">
        <v>12854.37</v>
      </c>
      <c r="L1484" s="160" t="n">
        <v>3988.76</v>
      </c>
    </row>
    <row r="1485">
      <c r="A1485" s="176" t="n">
        <v>45627</v>
      </c>
      <c r="B1485" s="104" t="inlineStr">
        <is>
          <t>2024/25</t>
        </is>
      </c>
      <c r="C1485" s="104" t="inlineStr">
        <is>
          <t>HC-096</t>
        </is>
      </c>
      <c r="D1485" s="104" t="inlineStr">
        <is>
          <t>Sud-Ouest</t>
        </is>
      </c>
      <c r="E1485" s="104" t="inlineStr">
        <is>
          <t>Sur place</t>
        </is>
      </c>
      <c r="F1485" s="104" t="n">
        <v>31</v>
      </c>
      <c r="G1485" s="159" t="n">
        <v>2913</v>
      </c>
      <c r="H1485" s="159" t="n">
        <v>7392</v>
      </c>
      <c r="I1485" s="160" t="n">
        <v>37630.87</v>
      </c>
      <c r="J1485" s="160" t="n">
        <v>1127.27</v>
      </c>
      <c r="K1485" s="160" t="n">
        <v>36503.6</v>
      </c>
      <c r="L1485" s="160" t="n">
        <v>10896.84</v>
      </c>
    </row>
    <row r="1486">
      <c r="A1486" s="176" t="n">
        <v>45627</v>
      </c>
      <c r="B1486" s="104" t="inlineStr">
        <is>
          <t>2024/25</t>
        </is>
      </c>
      <c r="C1486" s="104" t="inlineStr">
        <is>
          <t>HC-096</t>
        </is>
      </c>
      <c r="D1486" s="104" t="inlineStr">
        <is>
          <t>Sud-Ouest</t>
        </is>
      </c>
      <c r="E1486" s="104" t="inlineStr">
        <is>
          <t>À emporter</t>
        </is>
      </c>
      <c r="F1486" s="104" t="n">
        <v>31</v>
      </c>
      <c r="G1486" s="159" t="n">
        <v>2183</v>
      </c>
      <c r="H1486" s="159" t="n">
        <v>5584</v>
      </c>
      <c r="I1486" s="160" t="n">
        <v>25913.32</v>
      </c>
      <c r="J1486" s="160" t="n">
        <v>772.62</v>
      </c>
      <c r="K1486" s="160" t="n">
        <v>25140.7</v>
      </c>
      <c r="L1486" s="160" t="n">
        <v>7550.59</v>
      </c>
    </row>
    <row r="1487">
      <c r="A1487" s="176" t="n">
        <v>45627</v>
      </c>
      <c r="B1487" s="104" t="inlineStr">
        <is>
          <t>2024/25</t>
        </is>
      </c>
      <c r="C1487" s="104" t="inlineStr">
        <is>
          <t>HC-097</t>
        </is>
      </c>
      <c r="D1487" s="104" t="inlineStr">
        <is>
          <t>Île-de-France</t>
        </is>
      </c>
      <c r="E1487" s="104" t="inlineStr">
        <is>
          <t>Drive</t>
        </is>
      </c>
      <c r="F1487" s="104" t="n">
        <v>31</v>
      </c>
      <c r="G1487" s="159" t="n">
        <v>993</v>
      </c>
      <c r="H1487" s="159" t="n">
        <v>2525</v>
      </c>
      <c r="I1487" s="160" t="n">
        <v>13528.53</v>
      </c>
      <c r="J1487" s="160" t="n">
        <v>383.46</v>
      </c>
      <c r="K1487" s="160" t="n">
        <v>13145.07</v>
      </c>
      <c r="L1487" s="160" t="n">
        <v>3930.62</v>
      </c>
    </row>
    <row r="1488">
      <c r="A1488" s="176" t="n">
        <v>45627</v>
      </c>
      <c r="B1488" s="104" t="inlineStr">
        <is>
          <t>2024/25</t>
        </is>
      </c>
      <c r="C1488" s="104" t="inlineStr">
        <is>
          <t>HC-097</t>
        </is>
      </c>
      <c r="D1488" s="104" t="inlineStr">
        <is>
          <t>Île-de-France</t>
        </is>
      </c>
      <c r="E1488" s="104" t="inlineStr">
        <is>
          <t>Livraison</t>
        </is>
      </c>
      <c r="F1488" s="104" t="n">
        <v>31</v>
      </c>
      <c r="G1488" s="159" t="n">
        <v>723</v>
      </c>
      <c r="H1488" s="159" t="n">
        <v>1838</v>
      </c>
      <c r="I1488" s="160" t="n">
        <v>11870.75</v>
      </c>
      <c r="J1488" s="160" t="n">
        <v>736.46</v>
      </c>
      <c r="K1488" s="160" t="n">
        <v>11134.29</v>
      </c>
      <c r="L1488" s="160" t="n">
        <v>3443.76</v>
      </c>
    </row>
    <row r="1489">
      <c r="A1489" s="176" t="n">
        <v>45627</v>
      </c>
      <c r="B1489" s="104" t="inlineStr">
        <is>
          <t>2024/25</t>
        </is>
      </c>
      <c r="C1489" s="104" t="inlineStr">
        <is>
          <t>HC-097</t>
        </is>
      </c>
      <c r="D1489" s="104" t="inlineStr">
        <is>
          <t>Île-de-France</t>
        </is>
      </c>
      <c r="E1489" s="104" t="inlineStr">
        <is>
          <t>Sur place</t>
        </is>
      </c>
      <c r="F1489" s="104" t="n">
        <v>31</v>
      </c>
      <c r="G1489" s="159" t="n">
        <v>2624</v>
      </c>
      <c r="H1489" s="159" t="n">
        <v>6779</v>
      </c>
      <c r="I1489" s="160" t="n">
        <v>33842.35</v>
      </c>
      <c r="J1489" s="160" t="n">
        <v>1066.29</v>
      </c>
      <c r="K1489" s="160" t="n">
        <v>32776.06</v>
      </c>
      <c r="L1489" s="160" t="n">
        <v>9782.42</v>
      </c>
    </row>
    <row r="1490">
      <c r="A1490" s="176" t="n">
        <v>45627</v>
      </c>
      <c r="B1490" s="104" t="inlineStr">
        <is>
          <t>2024/25</t>
        </is>
      </c>
      <c r="C1490" s="104" t="inlineStr">
        <is>
          <t>HC-097</t>
        </is>
      </c>
      <c r="D1490" s="104" t="inlineStr">
        <is>
          <t>Île-de-France</t>
        </is>
      </c>
      <c r="E1490" s="104" t="inlineStr">
        <is>
          <t>À emporter</t>
        </is>
      </c>
      <c r="F1490" s="104" t="n">
        <v>31</v>
      </c>
      <c r="G1490" s="159" t="n">
        <v>1866</v>
      </c>
      <c r="H1490" s="159" t="n">
        <v>4847</v>
      </c>
      <c r="I1490" s="160" t="n">
        <v>22048.79</v>
      </c>
      <c r="J1490" s="160" t="n">
        <v>702.88</v>
      </c>
      <c r="K1490" s="160" t="n">
        <v>21345.91</v>
      </c>
      <c r="L1490" s="160" t="n">
        <v>6358.21</v>
      </c>
    </row>
    <row r="1491">
      <c r="A1491" s="176" t="n">
        <v>45627</v>
      </c>
      <c r="B1491" s="104" t="inlineStr">
        <is>
          <t>2024/25</t>
        </is>
      </c>
      <c r="C1491" s="104" t="inlineStr">
        <is>
          <t>HC-098</t>
        </is>
      </c>
      <c r="D1491" s="104" t="inlineStr">
        <is>
          <t>Nord-Ouest</t>
        </is>
      </c>
      <c r="E1491" s="104" t="inlineStr">
        <is>
          <t>Livraison</t>
        </is>
      </c>
      <c r="F1491" s="104" t="n">
        <v>31</v>
      </c>
      <c r="G1491" s="159" t="n">
        <v>1275</v>
      </c>
      <c r="H1491" s="159" t="n">
        <v>3296</v>
      </c>
      <c r="I1491" s="160" t="n">
        <v>20684.83</v>
      </c>
      <c r="J1491" s="160" t="n">
        <v>1233.47</v>
      </c>
      <c r="K1491" s="160" t="n">
        <v>19451.36</v>
      </c>
      <c r="L1491" s="160" t="n">
        <v>5995.94</v>
      </c>
    </row>
    <row r="1492">
      <c r="A1492" s="176" t="n">
        <v>45627</v>
      </c>
      <c r="B1492" s="104" t="inlineStr">
        <is>
          <t>2024/25</t>
        </is>
      </c>
      <c r="C1492" s="104" t="inlineStr">
        <is>
          <t>HC-098</t>
        </is>
      </c>
      <c r="D1492" s="104" t="inlineStr">
        <is>
          <t>Nord-Ouest</t>
        </is>
      </c>
      <c r="E1492" s="104" t="inlineStr">
        <is>
          <t>Sur place</t>
        </is>
      </c>
      <c r="F1492" s="104" t="n">
        <v>31</v>
      </c>
      <c r="G1492" s="159" t="n">
        <v>4178</v>
      </c>
      <c r="H1492" s="159" t="n">
        <v>10338</v>
      </c>
      <c r="I1492" s="160" t="n">
        <v>53084.04</v>
      </c>
      <c r="J1492" s="160" t="n">
        <v>1581.41</v>
      </c>
      <c r="K1492" s="160" t="n">
        <v>51502.63</v>
      </c>
      <c r="L1492" s="160" t="n">
        <v>15473.57</v>
      </c>
    </row>
    <row r="1493">
      <c r="A1493" s="176" t="n">
        <v>45627</v>
      </c>
      <c r="B1493" s="104" t="inlineStr">
        <is>
          <t>2024/25</t>
        </is>
      </c>
      <c r="C1493" s="104" t="inlineStr">
        <is>
          <t>HC-098</t>
        </is>
      </c>
      <c r="D1493" s="104" t="inlineStr">
        <is>
          <t>Nord-Ouest</t>
        </is>
      </c>
      <c r="E1493" s="104" t="inlineStr">
        <is>
          <t>À emporter</t>
        </is>
      </c>
      <c r="F1493" s="104" t="n">
        <v>30</v>
      </c>
      <c r="G1493" s="159" t="n">
        <v>2978</v>
      </c>
      <c r="H1493" s="159" t="n">
        <v>7579</v>
      </c>
      <c r="I1493" s="160" t="n">
        <v>35454.57</v>
      </c>
      <c r="J1493" s="160" t="n">
        <v>1187.26</v>
      </c>
      <c r="K1493" s="160" t="n">
        <v>34267.31</v>
      </c>
      <c r="L1493" s="160" t="n">
        <v>10306.83</v>
      </c>
    </row>
    <row r="1494">
      <c r="A1494" s="176" t="n">
        <v>45627</v>
      </c>
      <c r="B1494" s="104" t="inlineStr">
        <is>
          <t>2024/25</t>
        </is>
      </c>
      <c r="C1494" s="104" t="inlineStr">
        <is>
          <t>HC-099</t>
        </is>
      </c>
      <c r="D1494" s="104" t="inlineStr">
        <is>
          <t>Sud-Est</t>
        </is>
      </c>
      <c r="E1494" s="104" t="inlineStr">
        <is>
          <t>Livraison</t>
        </is>
      </c>
      <c r="F1494" s="104" t="n">
        <v>31</v>
      </c>
      <c r="G1494" s="159" t="n">
        <v>1500</v>
      </c>
      <c r="H1494" s="159" t="n">
        <v>3846</v>
      </c>
      <c r="I1494" s="160" t="n">
        <v>24238.34</v>
      </c>
      <c r="J1494" s="160" t="n">
        <v>1394.95</v>
      </c>
      <c r="K1494" s="160" t="n">
        <v>22843.39</v>
      </c>
      <c r="L1494" s="160" t="n">
        <v>7438.72</v>
      </c>
    </row>
    <row r="1495">
      <c r="A1495" s="176" t="n">
        <v>45627</v>
      </c>
      <c r="B1495" s="104" t="inlineStr">
        <is>
          <t>2024/25</t>
        </is>
      </c>
      <c r="C1495" s="104" t="inlineStr">
        <is>
          <t>HC-099</t>
        </is>
      </c>
      <c r="D1495" s="104" t="inlineStr">
        <is>
          <t>Sud-Est</t>
        </is>
      </c>
      <c r="E1495" s="104" t="inlineStr">
        <is>
          <t>Sur place</t>
        </is>
      </c>
      <c r="F1495" s="104" t="n">
        <v>30</v>
      </c>
      <c r="G1495" s="159" t="n">
        <v>4588</v>
      </c>
      <c r="H1495" s="159" t="n">
        <v>11691</v>
      </c>
      <c r="I1495" s="160" t="n">
        <v>58613.02</v>
      </c>
      <c r="J1495" s="160" t="n">
        <v>1820.15</v>
      </c>
      <c r="K1495" s="160" t="n">
        <v>56792.87</v>
      </c>
      <c r="L1495" s="160" t="n">
        <v>17636.48</v>
      </c>
    </row>
    <row r="1496">
      <c r="A1496" s="176" t="n">
        <v>45627</v>
      </c>
      <c r="B1496" s="104" t="inlineStr">
        <is>
          <t>2024/25</t>
        </is>
      </c>
      <c r="C1496" s="104" t="inlineStr">
        <is>
          <t>HC-099</t>
        </is>
      </c>
      <c r="D1496" s="104" t="inlineStr">
        <is>
          <t>Sud-Est</t>
        </is>
      </c>
      <c r="E1496" s="104" t="inlineStr">
        <is>
          <t>À emporter</t>
        </is>
      </c>
      <c r="F1496" s="104" t="n">
        <v>30</v>
      </c>
      <c r="G1496" s="159" t="n">
        <v>3515</v>
      </c>
      <c r="H1496" s="159" t="n">
        <v>9020</v>
      </c>
      <c r="I1496" s="160" t="n">
        <v>41989.16</v>
      </c>
      <c r="J1496" s="160" t="n">
        <v>1316.03</v>
      </c>
      <c r="K1496" s="160" t="n">
        <v>40673.13</v>
      </c>
      <c r="L1496" s="160" t="n">
        <v>12785.98</v>
      </c>
    </row>
    <row r="1497">
      <c r="A1497" s="176" t="n">
        <v>45627</v>
      </c>
      <c r="B1497" s="104" t="inlineStr">
        <is>
          <t>2024/25</t>
        </is>
      </c>
      <c r="C1497" s="104" t="inlineStr">
        <is>
          <t>HC-100</t>
        </is>
      </c>
      <c r="D1497" s="104" t="inlineStr">
        <is>
          <t>Sud-Ouest</t>
        </is>
      </c>
      <c r="E1497" s="104" t="inlineStr">
        <is>
          <t>Livraison</t>
        </is>
      </c>
      <c r="F1497" s="104" t="n">
        <v>31</v>
      </c>
      <c r="G1497" s="159" t="n">
        <v>892</v>
      </c>
      <c r="H1497" s="159" t="n">
        <v>2225</v>
      </c>
      <c r="I1497" s="160" t="n">
        <v>14863.23</v>
      </c>
      <c r="J1497" s="160" t="n">
        <v>916.72</v>
      </c>
      <c r="K1497" s="160" t="n">
        <v>13946.51</v>
      </c>
      <c r="L1497" s="160" t="n">
        <v>4313.63</v>
      </c>
    </row>
    <row r="1498">
      <c r="A1498" s="176" t="n">
        <v>45627</v>
      </c>
      <c r="B1498" s="104" t="inlineStr">
        <is>
          <t>2024/25</t>
        </is>
      </c>
      <c r="C1498" s="104" t="inlineStr">
        <is>
          <t>HC-100</t>
        </is>
      </c>
      <c r="D1498" s="104" t="inlineStr">
        <is>
          <t>Sud-Ouest</t>
        </is>
      </c>
      <c r="E1498" s="104" t="inlineStr">
        <is>
          <t>Sur place</t>
        </is>
      </c>
      <c r="F1498" s="104" t="n">
        <v>31</v>
      </c>
      <c r="G1498" s="159" t="n">
        <v>3178</v>
      </c>
      <c r="H1498" s="159" t="n">
        <v>8096</v>
      </c>
      <c r="I1498" s="160" t="n">
        <v>41165.26</v>
      </c>
      <c r="J1498" s="160" t="n">
        <v>1198.17</v>
      </c>
      <c r="K1498" s="160" t="n">
        <v>39967.09</v>
      </c>
      <c r="L1498" s="160" t="n">
        <v>11889.03</v>
      </c>
    </row>
    <row r="1499">
      <c r="A1499" s="176" t="n">
        <v>45627</v>
      </c>
      <c r="B1499" s="104" t="inlineStr">
        <is>
          <t>2024/25</t>
        </is>
      </c>
      <c r="C1499" s="104" t="inlineStr">
        <is>
          <t>HC-100</t>
        </is>
      </c>
      <c r="D1499" s="104" t="inlineStr">
        <is>
          <t>Sud-Ouest</t>
        </is>
      </c>
      <c r="E1499" s="104" t="inlineStr">
        <is>
          <t>À emporter</t>
        </is>
      </c>
      <c r="F1499" s="104" t="n">
        <v>31</v>
      </c>
      <c r="G1499" s="159" t="n">
        <v>2369</v>
      </c>
      <c r="H1499" s="159" t="n">
        <v>5864</v>
      </c>
      <c r="I1499" s="160" t="n">
        <v>28150.74</v>
      </c>
      <c r="J1499" s="160" t="n">
        <v>935.66</v>
      </c>
      <c r="K1499" s="160" t="n">
        <v>27215.08</v>
      </c>
      <c r="L1499" s="160" t="n">
        <v>8103.99</v>
      </c>
    </row>
    <row r="1500">
      <c r="A1500" s="176" t="n">
        <v>45627</v>
      </c>
      <c r="B1500" s="104" t="inlineStr">
        <is>
          <t>2024/25</t>
        </is>
      </c>
      <c r="C1500" s="104" t="inlineStr">
        <is>
          <t>HC-101</t>
        </is>
      </c>
      <c r="D1500" s="104" t="inlineStr">
        <is>
          <t>Île-de-France</t>
        </is>
      </c>
      <c r="E1500" s="104" t="inlineStr">
        <is>
          <t>Drive</t>
        </is>
      </c>
      <c r="F1500" s="104" t="n">
        <v>30</v>
      </c>
      <c r="G1500" s="159" t="n">
        <v>1339</v>
      </c>
      <c r="H1500" s="159" t="n">
        <v>3423</v>
      </c>
      <c r="I1500" s="160" t="n">
        <v>18538.02</v>
      </c>
      <c r="J1500" s="160" t="n">
        <v>510.1</v>
      </c>
      <c r="K1500" s="160" t="n">
        <v>18027.92</v>
      </c>
      <c r="L1500" s="160" t="n">
        <v>5363.7</v>
      </c>
    </row>
    <row r="1501">
      <c r="A1501" s="176" t="n">
        <v>45627</v>
      </c>
      <c r="B1501" s="104" t="inlineStr">
        <is>
          <t>2024/25</t>
        </is>
      </c>
      <c r="C1501" s="104" t="inlineStr">
        <is>
          <t>HC-101</t>
        </is>
      </c>
      <c r="D1501" s="104" t="inlineStr">
        <is>
          <t>Île-de-France</t>
        </is>
      </c>
      <c r="E1501" s="104" t="inlineStr">
        <is>
          <t>Livraison</t>
        </is>
      </c>
      <c r="F1501" s="104" t="n">
        <v>31</v>
      </c>
      <c r="G1501" s="159" t="n">
        <v>1093</v>
      </c>
      <c r="H1501" s="159" t="n">
        <v>2884</v>
      </c>
      <c r="I1501" s="160" t="n">
        <v>18021.08</v>
      </c>
      <c r="J1501" s="160" t="n">
        <v>1093.74</v>
      </c>
      <c r="K1501" s="160" t="n">
        <v>16927.34</v>
      </c>
      <c r="L1501" s="160" t="n">
        <v>5227.57</v>
      </c>
    </row>
    <row r="1502">
      <c r="A1502" s="176" t="n">
        <v>45627</v>
      </c>
      <c r="B1502" s="104" t="inlineStr">
        <is>
          <t>2024/25</t>
        </is>
      </c>
      <c r="C1502" s="104" t="inlineStr">
        <is>
          <t>HC-101</t>
        </is>
      </c>
      <c r="D1502" s="104" t="inlineStr">
        <is>
          <t>Île-de-France</t>
        </is>
      </c>
      <c r="E1502" s="104" t="inlineStr">
        <is>
          <t>Sur place</t>
        </is>
      </c>
      <c r="F1502" s="104" t="n">
        <v>30</v>
      </c>
      <c r="G1502" s="159" t="n">
        <v>3607</v>
      </c>
      <c r="H1502" s="159" t="n">
        <v>9184</v>
      </c>
      <c r="I1502" s="160" t="n">
        <v>46702.98</v>
      </c>
      <c r="J1502" s="160" t="n">
        <v>1411.33</v>
      </c>
      <c r="K1502" s="160" t="n">
        <v>45291.65</v>
      </c>
      <c r="L1502" s="160" t="n">
        <v>13522.89</v>
      </c>
    </row>
    <row r="1503">
      <c r="A1503" s="176" t="n">
        <v>45627</v>
      </c>
      <c r="B1503" s="104" t="inlineStr">
        <is>
          <t>2024/25</t>
        </is>
      </c>
      <c r="C1503" s="104" t="inlineStr">
        <is>
          <t>HC-101</t>
        </is>
      </c>
      <c r="D1503" s="104" t="inlineStr">
        <is>
          <t>Île-de-France</t>
        </is>
      </c>
      <c r="E1503" s="104" t="inlineStr">
        <is>
          <t>À emporter</t>
        </is>
      </c>
      <c r="F1503" s="104" t="n">
        <v>31</v>
      </c>
      <c r="G1503" s="159" t="n">
        <v>2730</v>
      </c>
      <c r="H1503" s="159" t="n">
        <v>7066</v>
      </c>
      <c r="I1503" s="160" t="n">
        <v>32183.85</v>
      </c>
      <c r="J1503" s="160" t="n">
        <v>1104.8</v>
      </c>
      <c r="K1503" s="160" t="n">
        <v>31079.05</v>
      </c>
      <c r="L1503" s="160" t="n">
        <v>9164.879999999999</v>
      </c>
    </row>
    <row r="1504">
      <c r="A1504" s="176" t="n">
        <v>45627</v>
      </c>
      <c r="B1504" s="104" t="inlineStr">
        <is>
          <t>2024/25</t>
        </is>
      </c>
      <c r="C1504" s="104" t="inlineStr">
        <is>
          <t>HC-102</t>
        </is>
      </c>
      <c r="D1504" s="104" t="inlineStr">
        <is>
          <t>Nord-Ouest</t>
        </is>
      </c>
      <c r="E1504" s="104" t="inlineStr">
        <is>
          <t>Livraison</t>
        </is>
      </c>
      <c r="F1504" s="104" t="n">
        <v>31</v>
      </c>
      <c r="G1504" s="159" t="n">
        <v>1317</v>
      </c>
      <c r="H1504" s="159" t="n">
        <v>3295</v>
      </c>
      <c r="I1504" s="160" t="n">
        <v>21091.8</v>
      </c>
      <c r="J1504" s="160" t="n">
        <v>1132.99</v>
      </c>
      <c r="K1504" s="160" t="n">
        <v>19958.81</v>
      </c>
      <c r="L1504" s="160" t="n">
        <v>6166.44</v>
      </c>
    </row>
    <row r="1505">
      <c r="A1505" s="176" t="n">
        <v>45627</v>
      </c>
      <c r="B1505" s="104" t="inlineStr">
        <is>
          <t>2024/25</t>
        </is>
      </c>
      <c r="C1505" s="104" t="inlineStr">
        <is>
          <t>HC-102</t>
        </is>
      </c>
      <c r="D1505" s="104" t="inlineStr">
        <is>
          <t>Nord-Ouest</t>
        </is>
      </c>
      <c r="E1505" s="104" t="inlineStr">
        <is>
          <t>Sur place</t>
        </is>
      </c>
      <c r="F1505" s="104" t="n">
        <v>30</v>
      </c>
      <c r="G1505" s="159" t="n">
        <v>4109</v>
      </c>
      <c r="H1505" s="159" t="n">
        <v>10190</v>
      </c>
      <c r="I1505" s="160" t="n">
        <v>53585.66</v>
      </c>
      <c r="J1505" s="160" t="n">
        <v>1526.41</v>
      </c>
      <c r="K1505" s="160" t="n">
        <v>52059.25</v>
      </c>
      <c r="L1505" s="160" t="n">
        <v>15580.24</v>
      </c>
    </row>
    <row r="1506">
      <c r="A1506" s="176" t="n">
        <v>45627</v>
      </c>
      <c r="B1506" s="104" t="inlineStr">
        <is>
          <t>2024/25</t>
        </is>
      </c>
      <c r="C1506" s="104" t="inlineStr">
        <is>
          <t>HC-102</t>
        </is>
      </c>
      <c r="D1506" s="104" t="inlineStr">
        <is>
          <t>Nord-Ouest</t>
        </is>
      </c>
      <c r="E1506" s="104" t="inlineStr">
        <is>
          <t>À emporter</t>
        </is>
      </c>
      <c r="F1506" s="104" t="n">
        <v>31</v>
      </c>
      <c r="G1506" s="159" t="n">
        <v>3036</v>
      </c>
      <c r="H1506" s="159" t="n">
        <v>7925</v>
      </c>
      <c r="I1506" s="160" t="n">
        <v>36133.47</v>
      </c>
      <c r="J1506" s="160" t="n">
        <v>1105.31</v>
      </c>
      <c r="K1506" s="160" t="n">
        <v>35028.16</v>
      </c>
      <c r="L1506" s="160" t="n">
        <v>10468.11</v>
      </c>
    </row>
    <row r="1507">
      <c r="A1507" s="176" t="n">
        <v>45627</v>
      </c>
      <c r="B1507" s="104" t="inlineStr">
        <is>
          <t>2024/25</t>
        </is>
      </c>
      <c r="C1507" s="104" t="inlineStr">
        <is>
          <t>HC-103</t>
        </is>
      </c>
      <c r="D1507" s="104" t="inlineStr">
        <is>
          <t>Sud-Est</t>
        </is>
      </c>
      <c r="E1507" s="104" t="inlineStr">
        <is>
          <t>Livraison</t>
        </is>
      </c>
      <c r="F1507" s="104" t="n">
        <v>31</v>
      </c>
      <c r="G1507" s="159" t="n">
        <v>1280</v>
      </c>
      <c r="H1507" s="159" t="n">
        <v>3172</v>
      </c>
      <c r="I1507" s="160" t="n">
        <v>21144.65</v>
      </c>
      <c r="J1507" s="160" t="n">
        <v>1349.59</v>
      </c>
      <c r="K1507" s="160" t="n">
        <v>19795.06</v>
      </c>
      <c r="L1507" s="160" t="n">
        <v>6197.74</v>
      </c>
    </row>
    <row r="1508">
      <c r="A1508" s="176" t="n">
        <v>45627</v>
      </c>
      <c r="B1508" s="104" t="inlineStr">
        <is>
          <t>2024/25</t>
        </is>
      </c>
      <c r="C1508" s="104" t="inlineStr">
        <is>
          <t>HC-103</t>
        </is>
      </c>
      <c r="D1508" s="104" t="inlineStr">
        <is>
          <t>Sud-Est</t>
        </is>
      </c>
      <c r="E1508" s="104" t="inlineStr">
        <is>
          <t>Sur place</t>
        </is>
      </c>
      <c r="F1508" s="104" t="n">
        <v>31</v>
      </c>
      <c r="G1508" s="159" t="n">
        <v>4475</v>
      </c>
      <c r="H1508" s="159" t="n">
        <v>11300</v>
      </c>
      <c r="I1508" s="160" t="n">
        <v>56928.47</v>
      </c>
      <c r="J1508" s="160" t="n">
        <v>1685.23</v>
      </c>
      <c r="K1508" s="160" t="n">
        <v>55243.24</v>
      </c>
      <c r="L1508" s="160" t="n">
        <v>16507.81</v>
      </c>
    </row>
    <row r="1509">
      <c r="A1509" s="176" t="n">
        <v>45627</v>
      </c>
      <c r="B1509" s="104" t="inlineStr">
        <is>
          <t>2024/25</t>
        </is>
      </c>
      <c r="C1509" s="104" t="inlineStr">
        <is>
          <t>HC-103</t>
        </is>
      </c>
      <c r="D1509" s="104" t="inlineStr">
        <is>
          <t>Sud-Est</t>
        </is>
      </c>
      <c r="E1509" s="104" t="inlineStr">
        <is>
          <t>À emporter</t>
        </is>
      </c>
      <c r="F1509" s="104" t="n">
        <v>31</v>
      </c>
      <c r="G1509" s="159" t="n">
        <v>3441</v>
      </c>
      <c r="H1509" s="159" t="n">
        <v>8793</v>
      </c>
      <c r="I1509" s="160" t="n">
        <v>41030.98</v>
      </c>
      <c r="J1509" s="160" t="n">
        <v>1227.7</v>
      </c>
      <c r="K1509" s="160" t="n">
        <v>39803.28</v>
      </c>
      <c r="L1509" s="160" t="n">
        <v>11926.36</v>
      </c>
    </row>
    <row r="1510">
      <c r="A1510" s="176" t="n">
        <v>45627</v>
      </c>
      <c r="B1510" s="104" t="inlineStr">
        <is>
          <t>2024/25</t>
        </is>
      </c>
      <c r="C1510" s="104" t="inlineStr">
        <is>
          <t>HC-104</t>
        </is>
      </c>
      <c r="D1510" s="104" t="inlineStr">
        <is>
          <t>Sud-Ouest</t>
        </is>
      </c>
      <c r="E1510" s="104" t="inlineStr">
        <is>
          <t>Livraison</t>
        </is>
      </c>
      <c r="F1510" s="104" t="n">
        <v>31</v>
      </c>
      <c r="G1510" s="159" t="n">
        <v>1116</v>
      </c>
      <c r="H1510" s="159" t="n">
        <v>2765</v>
      </c>
      <c r="I1510" s="160" t="n">
        <v>18448.96</v>
      </c>
      <c r="J1510" s="160" t="n">
        <v>1098.25</v>
      </c>
      <c r="K1510" s="160" t="n">
        <v>17350.71</v>
      </c>
      <c r="L1510" s="160" t="n">
        <v>5370.9</v>
      </c>
    </row>
    <row r="1511">
      <c r="A1511" s="176" t="n">
        <v>45627</v>
      </c>
      <c r="B1511" s="104" t="inlineStr">
        <is>
          <t>2024/25</t>
        </is>
      </c>
      <c r="C1511" s="104" t="inlineStr">
        <is>
          <t>HC-104</t>
        </is>
      </c>
      <c r="D1511" s="104" t="inlineStr">
        <is>
          <t>Sud-Ouest</t>
        </is>
      </c>
      <c r="E1511" s="104" t="inlineStr">
        <is>
          <t>Sur place</t>
        </is>
      </c>
      <c r="F1511" s="104" t="n">
        <v>31</v>
      </c>
      <c r="G1511" s="159" t="n">
        <v>3860</v>
      </c>
      <c r="H1511" s="159" t="n">
        <v>10087</v>
      </c>
      <c r="I1511" s="160" t="n">
        <v>49751.98</v>
      </c>
      <c r="J1511" s="160" t="n">
        <v>1543.7</v>
      </c>
      <c r="K1511" s="160" t="n">
        <v>48208.28</v>
      </c>
      <c r="L1511" s="160" t="n">
        <v>14390.89</v>
      </c>
    </row>
    <row r="1512">
      <c r="A1512" s="176" t="n">
        <v>45627</v>
      </c>
      <c r="B1512" s="104" t="inlineStr">
        <is>
          <t>2024/25</t>
        </is>
      </c>
      <c r="C1512" s="104" t="inlineStr">
        <is>
          <t>HC-104</t>
        </is>
      </c>
      <c r="D1512" s="104" t="inlineStr">
        <is>
          <t>Sud-Ouest</t>
        </is>
      </c>
      <c r="E1512" s="104" t="inlineStr">
        <is>
          <t>À emporter</t>
        </is>
      </c>
      <c r="F1512" s="104" t="n">
        <v>31</v>
      </c>
      <c r="G1512" s="159" t="n">
        <v>2921</v>
      </c>
      <c r="H1512" s="159" t="n">
        <v>7346</v>
      </c>
      <c r="I1512" s="160" t="n">
        <v>34417.06</v>
      </c>
      <c r="J1512" s="160" t="n">
        <v>1006.91</v>
      </c>
      <c r="K1512" s="160" t="n">
        <v>33410.15</v>
      </c>
      <c r="L1512" s="160" t="n">
        <v>9982.290000000001</v>
      </c>
    </row>
    <row r="1513">
      <c r="A1513" s="176" t="n">
        <v>45627</v>
      </c>
      <c r="B1513" s="104" t="inlineStr">
        <is>
          <t>2024/25</t>
        </is>
      </c>
      <c r="C1513" s="104" t="inlineStr">
        <is>
          <t>HC-105</t>
        </is>
      </c>
      <c r="D1513" s="104" t="inlineStr">
        <is>
          <t>Île-de-France</t>
        </is>
      </c>
      <c r="E1513" s="104" t="inlineStr">
        <is>
          <t>Livraison</t>
        </is>
      </c>
      <c r="F1513" s="104" t="n">
        <v>29</v>
      </c>
      <c r="G1513" s="159" t="n">
        <v>1723</v>
      </c>
      <c r="H1513" s="159" t="n">
        <v>4325</v>
      </c>
      <c r="I1513" s="160" t="n">
        <v>27993.86</v>
      </c>
      <c r="J1513" s="160" t="n">
        <v>1663.78</v>
      </c>
      <c r="K1513" s="160" t="n">
        <v>26330.08</v>
      </c>
      <c r="L1513" s="160" t="n">
        <v>8210.92</v>
      </c>
    </row>
    <row r="1514">
      <c r="A1514" s="176" t="n">
        <v>45627</v>
      </c>
      <c r="B1514" s="104" t="inlineStr">
        <is>
          <t>2024/25</t>
        </is>
      </c>
      <c r="C1514" s="104" t="inlineStr">
        <is>
          <t>HC-105</t>
        </is>
      </c>
      <c r="D1514" s="104" t="inlineStr">
        <is>
          <t>Île-de-France</t>
        </is>
      </c>
      <c r="E1514" s="104" t="inlineStr">
        <is>
          <t>Sur place</t>
        </is>
      </c>
      <c r="F1514" s="104" t="n">
        <v>30</v>
      </c>
      <c r="G1514" s="159" t="n">
        <v>5990</v>
      </c>
      <c r="H1514" s="159" t="n">
        <v>14852</v>
      </c>
      <c r="I1514" s="160" t="n">
        <v>77424.14</v>
      </c>
      <c r="J1514" s="160" t="n">
        <v>2222.96</v>
      </c>
      <c r="K1514" s="160" t="n">
        <v>75201.17999999999</v>
      </c>
      <c r="L1514" s="160" t="n">
        <v>22491</v>
      </c>
    </row>
    <row r="1515">
      <c r="A1515" s="176" t="n">
        <v>45627</v>
      </c>
      <c r="B1515" s="104" t="inlineStr">
        <is>
          <t>2024/25</t>
        </is>
      </c>
      <c r="C1515" s="104" t="inlineStr">
        <is>
          <t>HC-105</t>
        </is>
      </c>
      <c r="D1515" s="104" t="inlineStr">
        <is>
          <t>Île-de-France</t>
        </is>
      </c>
      <c r="E1515" s="104" t="inlineStr">
        <is>
          <t>À emporter</t>
        </is>
      </c>
      <c r="F1515" s="104" t="n">
        <v>31</v>
      </c>
      <c r="G1515" s="159" t="n">
        <v>4509</v>
      </c>
      <c r="H1515" s="159" t="n">
        <v>11397</v>
      </c>
      <c r="I1515" s="160" t="n">
        <v>53323.63</v>
      </c>
      <c r="J1515" s="160" t="n">
        <v>1635.53</v>
      </c>
      <c r="K1515" s="160" t="n">
        <v>51688.1</v>
      </c>
      <c r="L1515" s="160" t="n">
        <v>15475.44</v>
      </c>
    </row>
    <row r="1516">
      <c r="A1516" s="176" t="n">
        <v>45627</v>
      </c>
      <c r="B1516" s="104" t="inlineStr">
        <is>
          <t>2024/25</t>
        </is>
      </c>
      <c r="C1516" s="104" t="inlineStr">
        <is>
          <t>HC-106</t>
        </is>
      </c>
      <c r="D1516" s="104" t="inlineStr">
        <is>
          <t>Nord-Ouest</t>
        </is>
      </c>
      <c r="E1516" s="104" t="inlineStr">
        <is>
          <t>Livraison</t>
        </is>
      </c>
      <c r="F1516" s="104" t="n">
        <v>31</v>
      </c>
      <c r="G1516" s="159" t="n">
        <v>1370</v>
      </c>
      <c r="H1516" s="159" t="n">
        <v>3550</v>
      </c>
      <c r="I1516" s="160" t="n">
        <v>21688.93</v>
      </c>
      <c r="J1516" s="160" t="n">
        <v>1233.01</v>
      </c>
      <c r="K1516" s="160" t="n">
        <v>20455.92</v>
      </c>
      <c r="L1516" s="160" t="n">
        <v>6328.27</v>
      </c>
    </row>
    <row r="1517">
      <c r="A1517" s="176" t="n">
        <v>45627</v>
      </c>
      <c r="B1517" s="104" t="inlineStr">
        <is>
          <t>2024/25</t>
        </is>
      </c>
      <c r="C1517" s="104" t="inlineStr">
        <is>
          <t>HC-106</t>
        </is>
      </c>
      <c r="D1517" s="104" t="inlineStr">
        <is>
          <t>Nord-Ouest</t>
        </is>
      </c>
      <c r="E1517" s="104" t="inlineStr">
        <is>
          <t>Sur place</t>
        </is>
      </c>
      <c r="F1517" s="104" t="n">
        <v>30</v>
      </c>
      <c r="G1517" s="159" t="n">
        <v>3989</v>
      </c>
      <c r="H1517" s="159" t="n">
        <v>9992</v>
      </c>
      <c r="I1517" s="160" t="n">
        <v>51949.66</v>
      </c>
      <c r="J1517" s="160" t="n">
        <v>1420.69</v>
      </c>
      <c r="K1517" s="160" t="n">
        <v>50528.97</v>
      </c>
      <c r="L1517" s="160" t="n">
        <v>15035.56</v>
      </c>
    </row>
    <row r="1518">
      <c r="A1518" s="176" t="n">
        <v>45627</v>
      </c>
      <c r="B1518" s="104" t="inlineStr">
        <is>
          <t>2024/25</t>
        </is>
      </c>
      <c r="C1518" s="104" t="inlineStr">
        <is>
          <t>HC-106</t>
        </is>
      </c>
      <c r="D1518" s="104" t="inlineStr">
        <is>
          <t>Nord-Ouest</t>
        </is>
      </c>
      <c r="E1518" s="104" t="inlineStr">
        <is>
          <t>À emporter</t>
        </is>
      </c>
      <c r="F1518" s="104" t="n">
        <v>30</v>
      </c>
      <c r="G1518" s="159" t="n">
        <v>2943</v>
      </c>
      <c r="H1518" s="159" t="n">
        <v>7362</v>
      </c>
      <c r="I1518" s="160" t="n">
        <v>34963.32</v>
      </c>
      <c r="J1518" s="160" t="n">
        <v>1151.52</v>
      </c>
      <c r="K1518" s="160" t="n">
        <v>33811.8</v>
      </c>
      <c r="L1518" s="160" t="n">
        <v>10062.79</v>
      </c>
    </row>
    <row r="1519">
      <c r="A1519" s="176" t="n">
        <v>45627</v>
      </c>
      <c r="B1519" s="104" t="inlineStr">
        <is>
          <t>2024/25</t>
        </is>
      </c>
      <c r="C1519" s="104" t="inlineStr">
        <is>
          <t>HC-107</t>
        </is>
      </c>
      <c r="D1519" s="104" t="inlineStr">
        <is>
          <t>Sud-Est</t>
        </is>
      </c>
      <c r="E1519" s="104" t="inlineStr">
        <is>
          <t>Livraison</t>
        </is>
      </c>
      <c r="F1519" s="104" t="n">
        <v>31</v>
      </c>
      <c r="G1519" s="159" t="n">
        <v>1329</v>
      </c>
      <c r="H1519" s="159" t="n">
        <v>3487</v>
      </c>
      <c r="I1519" s="160" t="n">
        <v>22093.35</v>
      </c>
      <c r="J1519" s="160" t="n">
        <v>1325.12</v>
      </c>
      <c r="K1519" s="160" t="n">
        <v>20768.23</v>
      </c>
      <c r="L1519" s="160" t="n">
        <v>6439.9</v>
      </c>
    </row>
    <row r="1520">
      <c r="A1520" s="176" t="n">
        <v>45627</v>
      </c>
      <c r="B1520" s="104" t="inlineStr">
        <is>
          <t>2024/25</t>
        </is>
      </c>
      <c r="C1520" s="104" t="inlineStr">
        <is>
          <t>HC-107</t>
        </is>
      </c>
      <c r="D1520" s="104" t="inlineStr">
        <is>
          <t>Sud-Est</t>
        </is>
      </c>
      <c r="E1520" s="104" t="inlineStr">
        <is>
          <t>Sur place</t>
        </is>
      </c>
      <c r="F1520" s="104" t="n">
        <v>31</v>
      </c>
      <c r="G1520" s="159" t="n">
        <v>4553</v>
      </c>
      <c r="H1520" s="159" t="n">
        <v>11429</v>
      </c>
      <c r="I1520" s="160" t="n">
        <v>58632.67</v>
      </c>
      <c r="J1520" s="160" t="n">
        <v>1606.03</v>
      </c>
      <c r="K1520" s="160" t="n">
        <v>57026.64</v>
      </c>
      <c r="L1520" s="160" t="n">
        <v>16954.61</v>
      </c>
    </row>
    <row r="1521">
      <c r="A1521" s="176" t="n">
        <v>45627</v>
      </c>
      <c r="B1521" s="104" t="inlineStr">
        <is>
          <t>2024/25</t>
        </is>
      </c>
      <c r="C1521" s="104" t="inlineStr">
        <is>
          <t>HC-107</t>
        </is>
      </c>
      <c r="D1521" s="104" t="inlineStr">
        <is>
          <t>Sud-Est</t>
        </is>
      </c>
      <c r="E1521" s="104" t="inlineStr">
        <is>
          <t>À emporter</t>
        </is>
      </c>
      <c r="F1521" s="104" t="n">
        <v>31</v>
      </c>
      <c r="G1521" s="159" t="n">
        <v>3417</v>
      </c>
      <c r="H1521" s="159" t="n">
        <v>8593</v>
      </c>
      <c r="I1521" s="160" t="n">
        <v>40434.11</v>
      </c>
      <c r="J1521" s="160" t="n">
        <v>1297.03</v>
      </c>
      <c r="K1521" s="160" t="n">
        <v>39137.08</v>
      </c>
      <c r="L1521" s="160" t="n">
        <v>11715.17</v>
      </c>
    </row>
    <row r="1522">
      <c r="A1522" s="176" t="n">
        <v>45627</v>
      </c>
      <c r="B1522" s="104" t="inlineStr">
        <is>
          <t>2024/25</t>
        </is>
      </c>
      <c r="C1522" s="104" t="inlineStr">
        <is>
          <t>HC-108</t>
        </is>
      </c>
      <c r="D1522" s="104" t="inlineStr">
        <is>
          <t>Sud-Ouest</t>
        </is>
      </c>
      <c r="E1522" s="104" t="inlineStr">
        <is>
          <t>Livraison</t>
        </is>
      </c>
      <c r="F1522" s="104" t="n">
        <v>31</v>
      </c>
      <c r="G1522" s="159" t="n">
        <v>1064</v>
      </c>
      <c r="H1522" s="159" t="n">
        <v>2815</v>
      </c>
      <c r="I1522" s="160" t="n">
        <v>17497.64</v>
      </c>
      <c r="J1522" s="160" t="n">
        <v>1057.55</v>
      </c>
      <c r="K1522" s="160" t="n">
        <v>16440.09</v>
      </c>
      <c r="L1522" s="160" t="n">
        <v>5112.05</v>
      </c>
    </row>
    <row r="1523">
      <c r="A1523" s="176" t="n">
        <v>45627</v>
      </c>
      <c r="B1523" s="104" t="inlineStr">
        <is>
          <t>2024/25</t>
        </is>
      </c>
      <c r="C1523" s="104" t="inlineStr">
        <is>
          <t>HC-108</t>
        </is>
      </c>
      <c r="D1523" s="104" t="inlineStr">
        <is>
          <t>Sud-Ouest</t>
        </is>
      </c>
      <c r="E1523" s="104" t="inlineStr">
        <is>
          <t>Sur place</t>
        </is>
      </c>
      <c r="F1523" s="104" t="n">
        <v>31</v>
      </c>
      <c r="G1523" s="159" t="n">
        <v>3891</v>
      </c>
      <c r="H1523" s="159" t="n">
        <v>9970</v>
      </c>
      <c r="I1523" s="160" t="n">
        <v>50574.35</v>
      </c>
      <c r="J1523" s="160" t="n">
        <v>1636.19</v>
      </c>
      <c r="K1523" s="160" t="n">
        <v>48938.16</v>
      </c>
      <c r="L1523" s="160" t="n">
        <v>14661.94</v>
      </c>
    </row>
    <row r="1524">
      <c r="A1524" s="176" t="n">
        <v>45627</v>
      </c>
      <c r="B1524" s="104" t="inlineStr">
        <is>
          <t>2024/25</t>
        </is>
      </c>
      <c r="C1524" s="104" t="inlineStr">
        <is>
          <t>HC-108</t>
        </is>
      </c>
      <c r="D1524" s="104" t="inlineStr">
        <is>
          <t>Sud-Ouest</t>
        </is>
      </c>
      <c r="E1524" s="104" t="inlineStr">
        <is>
          <t>À emporter</t>
        </is>
      </c>
      <c r="F1524" s="104" t="n">
        <v>30</v>
      </c>
      <c r="G1524" s="159" t="n">
        <v>2695</v>
      </c>
      <c r="H1524" s="159" t="n">
        <v>6640</v>
      </c>
      <c r="I1524" s="160" t="n">
        <v>31652.95</v>
      </c>
      <c r="J1524" s="160" t="n">
        <v>916.89</v>
      </c>
      <c r="K1524" s="160" t="n">
        <v>30736.06</v>
      </c>
      <c r="L1524" s="160" t="n">
        <v>9142.129999999999</v>
      </c>
    </row>
    <row r="1525">
      <c r="A1525" s="176" t="n">
        <v>45627</v>
      </c>
      <c r="B1525" s="104" t="inlineStr">
        <is>
          <t>2024/25</t>
        </is>
      </c>
      <c r="C1525" s="104" t="inlineStr">
        <is>
          <t>HC-109</t>
        </is>
      </c>
      <c r="D1525" s="104" t="inlineStr">
        <is>
          <t>Île-de-France</t>
        </is>
      </c>
      <c r="E1525" s="104" t="inlineStr">
        <is>
          <t>Livraison</t>
        </is>
      </c>
      <c r="F1525" s="104" t="n">
        <v>30</v>
      </c>
      <c r="G1525" s="159" t="n">
        <v>1258</v>
      </c>
      <c r="H1525" s="159" t="n">
        <v>3124</v>
      </c>
      <c r="I1525" s="160" t="n">
        <v>20112.03</v>
      </c>
      <c r="J1525" s="160" t="n">
        <v>1231.64</v>
      </c>
      <c r="K1525" s="160" t="n">
        <v>18880.39</v>
      </c>
      <c r="L1525" s="160" t="n">
        <v>5863.7</v>
      </c>
    </row>
    <row r="1526">
      <c r="A1526" s="176" t="n">
        <v>45627</v>
      </c>
      <c r="B1526" s="104" t="inlineStr">
        <is>
          <t>2024/25</t>
        </is>
      </c>
      <c r="C1526" s="104" t="inlineStr">
        <is>
          <t>HC-109</t>
        </is>
      </c>
      <c r="D1526" s="104" t="inlineStr">
        <is>
          <t>Île-de-France</t>
        </is>
      </c>
      <c r="E1526" s="104" t="inlineStr">
        <is>
          <t>Sur place</t>
        </is>
      </c>
      <c r="F1526" s="104" t="n">
        <v>31</v>
      </c>
      <c r="G1526" s="159" t="n">
        <v>4278</v>
      </c>
      <c r="H1526" s="159" t="n">
        <v>11000</v>
      </c>
      <c r="I1526" s="160" t="n">
        <v>54877.61</v>
      </c>
      <c r="J1526" s="160" t="n">
        <v>1631.38</v>
      </c>
      <c r="K1526" s="160" t="n">
        <v>53246.23</v>
      </c>
      <c r="L1526" s="160" t="n">
        <v>15778.49</v>
      </c>
    </row>
    <row r="1527">
      <c r="A1527" s="176" t="n">
        <v>45627</v>
      </c>
      <c r="B1527" s="104" t="inlineStr">
        <is>
          <t>2024/25</t>
        </is>
      </c>
      <c r="C1527" s="104" t="inlineStr">
        <is>
          <t>HC-109</t>
        </is>
      </c>
      <c r="D1527" s="104" t="inlineStr">
        <is>
          <t>Île-de-France</t>
        </is>
      </c>
      <c r="E1527" s="104" t="inlineStr">
        <is>
          <t>À emporter</t>
        </is>
      </c>
      <c r="F1527" s="104" t="n">
        <v>30</v>
      </c>
      <c r="G1527" s="159" t="n">
        <v>2967</v>
      </c>
      <c r="H1527" s="159" t="n">
        <v>7693</v>
      </c>
      <c r="I1527" s="160" t="n">
        <v>34782.71</v>
      </c>
      <c r="J1527" s="160" t="n">
        <v>911.1</v>
      </c>
      <c r="K1527" s="160" t="n">
        <v>33871.61</v>
      </c>
      <c r="L1527" s="160" t="n">
        <v>10160.9</v>
      </c>
    </row>
    <row r="1528">
      <c r="A1528" s="176" t="n">
        <v>45627</v>
      </c>
      <c r="B1528" s="104" t="inlineStr">
        <is>
          <t>2024/25</t>
        </is>
      </c>
      <c r="C1528" s="104" t="inlineStr">
        <is>
          <t>HC-110</t>
        </is>
      </c>
      <c r="D1528" s="104" t="inlineStr">
        <is>
          <t>Nord-Ouest</t>
        </is>
      </c>
      <c r="E1528" s="104" t="inlineStr">
        <is>
          <t>Livraison</t>
        </is>
      </c>
      <c r="F1528" s="104" t="n">
        <v>31</v>
      </c>
      <c r="G1528" s="159" t="n">
        <v>769</v>
      </c>
      <c r="H1528" s="159" t="n">
        <v>1955</v>
      </c>
      <c r="I1528" s="160" t="n">
        <v>12756.14</v>
      </c>
      <c r="J1528" s="160" t="n">
        <v>759.35</v>
      </c>
      <c r="K1528" s="160" t="n">
        <v>11996.79</v>
      </c>
      <c r="L1528" s="160" t="n">
        <v>3719.24</v>
      </c>
    </row>
    <row r="1529">
      <c r="A1529" s="176" t="n">
        <v>45627</v>
      </c>
      <c r="B1529" s="104" t="inlineStr">
        <is>
          <t>2024/25</t>
        </is>
      </c>
      <c r="C1529" s="104" t="inlineStr">
        <is>
          <t>HC-110</t>
        </is>
      </c>
      <c r="D1529" s="104" t="inlineStr">
        <is>
          <t>Nord-Ouest</t>
        </is>
      </c>
      <c r="E1529" s="104" t="inlineStr">
        <is>
          <t>Sur place</t>
        </is>
      </c>
      <c r="F1529" s="104" t="n">
        <v>31</v>
      </c>
      <c r="G1529" s="159" t="n">
        <v>2687</v>
      </c>
      <c r="H1529" s="159" t="n">
        <v>6860</v>
      </c>
      <c r="I1529" s="160" t="n">
        <v>34455.49</v>
      </c>
      <c r="J1529" s="160" t="n">
        <v>1067.53</v>
      </c>
      <c r="K1529" s="160" t="n">
        <v>33387.96</v>
      </c>
      <c r="L1529" s="160" t="n">
        <v>9964.42</v>
      </c>
    </row>
    <row r="1530">
      <c r="A1530" s="176" t="n">
        <v>45627</v>
      </c>
      <c r="B1530" s="104" t="inlineStr">
        <is>
          <t>2024/25</t>
        </is>
      </c>
      <c r="C1530" s="104" t="inlineStr">
        <is>
          <t>HC-110</t>
        </is>
      </c>
      <c r="D1530" s="104" t="inlineStr">
        <is>
          <t>Nord-Ouest</t>
        </is>
      </c>
      <c r="E1530" s="104" t="inlineStr">
        <is>
          <t>À emporter</t>
        </is>
      </c>
      <c r="F1530" s="104" t="n">
        <v>31</v>
      </c>
      <c r="G1530" s="159" t="n">
        <v>1958</v>
      </c>
      <c r="H1530" s="159" t="n">
        <v>5150</v>
      </c>
      <c r="I1530" s="160" t="n">
        <v>23208.16</v>
      </c>
      <c r="J1530" s="160" t="n">
        <v>689.24</v>
      </c>
      <c r="K1530" s="160" t="n">
        <v>22518.92</v>
      </c>
      <c r="L1530" s="160" t="n">
        <v>6765.48</v>
      </c>
    </row>
    <row r="1531">
      <c r="A1531" s="176" t="n">
        <v>45627</v>
      </c>
      <c r="B1531" s="104" t="inlineStr">
        <is>
          <t>2024/25</t>
        </is>
      </c>
      <c r="C1531" s="104" t="inlineStr">
        <is>
          <t>HC-111</t>
        </is>
      </c>
      <c r="D1531" s="104" t="inlineStr">
        <is>
          <t>Sud-Est</t>
        </is>
      </c>
      <c r="E1531" s="104" t="inlineStr">
        <is>
          <t>Livraison</t>
        </is>
      </c>
      <c r="F1531" s="104" t="n">
        <v>30</v>
      </c>
      <c r="G1531" s="159" t="n">
        <v>1342</v>
      </c>
      <c r="H1531" s="159" t="n">
        <v>3401</v>
      </c>
      <c r="I1531" s="160" t="n">
        <v>21707.07</v>
      </c>
      <c r="J1531" s="160" t="n">
        <v>1299.54</v>
      </c>
      <c r="K1531" s="160" t="n">
        <v>20407.53</v>
      </c>
      <c r="L1531" s="160" t="n">
        <v>6311.68</v>
      </c>
    </row>
    <row r="1532">
      <c r="A1532" s="176" t="n">
        <v>45627</v>
      </c>
      <c r="B1532" s="104" t="inlineStr">
        <is>
          <t>2024/25</t>
        </is>
      </c>
      <c r="C1532" s="104" t="inlineStr">
        <is>
          <t>HC-111</t>
        </is>
      </c>
      <c r="D1532" s="104" t="inlineStr">
        <is>
          <t>Sud-Est</t>
        </is>
      </c>
      <c r="E1532" s="104" t="inlineStr">
        <is>
          <t>Sur place</t>
        </is>
      </c>
      <c r="F1532" s="104" t="n">
        <v>31</v>
      </c>
      <c r="G1532" s="159" t="n">
        <v>4432</v>
      </c>
      <c r="H1532" s="159" t="n">
        <v>11405</v>
      </c>
      <c r="I1532" s="160" t="n">
        <v>57977.88</v>
      </c>
      <c r="J1532" s="160" t="n">
        <v>1881.42</v>
      </c>
      <c r="K1532" s="160" t="n">
        <v>56096.46</v>
      </c>
      <c r="L1532" s="160" t="n">
        <v>16741.64</v>
      </c>
    </row>
    <row r="1533">
      <c r="A1533" s="176" t="n">
        <v>45627</v>
      </c>
      <c r="B1533" s="104" t="inlineStr">
        <is>
          <t>2024/25</t>
        </is>
      </c>
      <c r="C1533" s="104" t="inlineStr">
        <is>
          <t>HC-111</t>
        </is>
      </c>
      <c r="D1533" s="104" t="inlineStr">
        <is>
          <t>Sud-Est</t>
        </is>
      </c>
      <c r="E1533" s="104" t="inlineStr">
        <is>
          <t>À emporter</t>
        </is>
      </c>
      <c r="F1533" s="104" t="n">
        <v>30</v>
      </c>
      <c r="G1533" s="159" t="n">
        <v>3190</v>
      </c>
      <c r="H1533" s="159" t="n">
        <v>8127</v>
      </c>
      <c r="I1533" s="160" t="n">
        <v>37833.65</v>
      </c>
      <c r="J1533" s="160" t="n">
        <v>1126.04</v>
      </c>
      <c r="K1533" s="160" t="n">
        <v>36707.61</v>
      </c>
      <c r="L1533" s="160" t="n">
        <v>10987.36</v>
      </c>
    </row>
    <row r="1534">
      <c r="A1534" s="176" t="n">
        <v>45627</v>
      </c>
      <c r="B1534" s="104" t="inlineStr">
        <is>
          <t>2024/25</t>
        </is>
      </c>
      <c r="C1534" s="104" t="inlineStr">
        <is>
          <t>HC-113</t>
        </is>
      </c>
      <c r="D1534" s="104" t="inlineStr">
        <is>
          <t>Île-de-France</t>
        </is>
      </c>
      <c r="E1534" s="104" t="inlineStr">
        <is>
          <t>Drive</t>
        </is>
      </c>
      <c r="F1534" s="104" t="n">
        <v>31</v>
      </c>
      <c r="G1534" s="159" t="n">
        <v>1529</v>
      </c>
      <c r="H1534" s="159" t="n">
        <v>3908</v>
      </c>
      <c r="I1534" s="160" t="n">
        <v>21023.81</v>
      </c>
      <c r="J1534" s="160" t="n">
        <v>613.92</v>
      </c>
      <c r="K1534" s="160" t="n">
        <v>20409.89</v>
      </c>
      <c r="L1534" s="160" t="n">
        <v>6109.55</v>
      </c>
    </row>
    <row r="1535">
      <c r="A1535" s="176" t="n">
        <v>45627</v>
      </c>
      <c r="B1535" s="104" t="inlineStr">
        <is>
          <t>2024/25</t>
        </is>
      </c>
      <c r="C1535" s="104" t="inlineStr">
        <is>
          <t>HC-113</t>
        </is>
      </c>
      <c r="D1535" s="104" t="inlineStr">
        <is>
          <t>Île-de-France</t>
        </is>
      </c>
      <c r="E1535" s="104" t="inlineStr">
        <is>
          <t>Livraison</t>
        </is>
      </c>
      <c r="F1535" s="104" t="n">
        <v>31</v>
      </c>
      <c r="G1535" s="159" t="n">
        <v>1240</v>
      </c>
      <c r="H1535" s="159" t="n">
        <v>3213</v>
      </c>
      <c r="I1535" s="160" t="n">
        <v>19595.23</v>
      </c>
      <c r="J1535" s="160" t="n">
        <v>1161.55</v>
      </c>
      <c r="K1535" s="160" t="n">
        <v>18433.68</v>
      </c>
      <c r="L1535" s="160" t="n">
        <v>5717.16</v>
      </c>
    </row>
    <row r="1536">
      <c r="A1536" s="176" t="n">
        <v>45627</v>
      </c>
      <c r="B1536" s="104" t="inlineStr">
        <is>
          <t>2024/25</t>
        </is>
      </c>
      <c r="C1536" s="104" t="inlineStr">
        <is>
          <t>HC-113</t>
        </is>
      </c>
      <c r="D1536" s="104" t="inlineStr">
        <is>
          <t>Île-de-France</t>
        </is>
      </c>
      <c r="E1536" s="104" t="inlineStr">
        <is>
          <t>Sur place</t>
        </is>
      </c>
      <c r="F1536" s="104" t="n">
        <v>31</v>
      </c>
      <c r="G1536" s="159" t="n">
        <v>3912</v>
      </c>
      <c r="H1536" s="159" t="n">
        <v>10223</v>
      </c>
      <c r="I1536" s="160" t="n">
        <v>50375.36</v>
      </c>
      <c r="J1536" s="160" t="n">
        <v>1541.34</v>
      </c>
      <c r="K1536" s="160" t="n">
        <v>48834.02</v>
      </c>
      <c r="L1536" s="160" t="n">
        <v>14697.6</v>
      </c>
    </row>
    <row r="1537">
      <c r="A1537" s="176" t="n">
        <v>45627</v>
      </c>
      <c r="B1537" s="104" t="inlineStr">
        <is>
          <t>2024/25</t>
        </is>
      </c>
      <c r="C1537" s="104" t="inlineStr">
        <is>
          <t>HC-113</t>
        </is>
      </c>
      <c r="D1537" s="104" t="inlineStr">
        <is>
          <t>Île-de-France</t>
        </is>
      </c>
      <c r="E1537" s="104" t="inlineStr">
        <is>
          <t>À emporter</t>
        </is>
      </c>
      <c r="F1537" s="104" t="n">
        <v>30</v>
      </c>
      <c r="G1537" s="159" t="n">
        <v>2904</v>
      </c>
      <c r="H1537" s="159" t="n">
        <v>7435</v>
      </c>
      <c r="I1537" s="160" t="n">
        <v>34727.32</v>
      </c>
      <c r="J1537" s="160" t="n">
        <v>1038</v>
      </c>
      <c r="K1537" s="160" t="n">
        <v>33689.32</v>
      </c>
      <c r="L1537" s="160" t="n">
        <v>9958.02</v>
      </c>
    </row>
    <row r="1538">
      <c r="A1538" s="176" t="n">
        <v>45627</v>
      </c>
      <c r="B1538" s="104" t="inlineStr">
        <is>
          <t>2024/25</t>
        </is>
      </c>
      <c r="C1538" s="104" t="inlineStr">
        <is>
          <t>HC-114</t>
        </is>
      </c>
      <c r="D1538" s="104" t="inlineStr">
        <is>
          <t>Nord-Ouest</t>
        </is>
      </c>
      <c r="E1538" s="104" t="inlineStr">
        <is>
          <t>Drive</t>
        </is>
      </c>
      <c r="F1538" s="104" t="n">
        <v>31</v>
      </c>
      <c r="G1538" s="159" t="n">
        <v>834</v>
      </c>
      <c r="H1538" s="159" t="n">
        <v>2149</v>
      </c>
      <c r="I1538" s="160" t="n">
        <v>11455.46</v>
      </c>
      <c r="J1538" s="160" t="n">
        <v>359.28</v>
      </c>
      <c r="K1538" s="160" t="n">
        <v>11096.18</v>
      </c>
      <c r="L1538" s="160" t="n">
        <v>3303.21</v>
      </c>
    </row>
    <row r="1539">
      <c r="A1539" s="176" t="n">
        <v>45627</v>
      </c>
      <c r="B1539" s="104" t="inlineStr">
        <is>
          <t>2024/25</t>
        </is>
      </c>
      <c r="C1539" s="104" t="inlineStr">
        <is>
          <t>HC-114</t>
        </is>
      </c>
      <c r="D1539" s="104" t="inlineStr">
        <is>
          <t>Nord-Ouest</t>
        </is>
      </c>
      <c r="E1539" s="104" t="inlineStr">
        <is>
          <t>Livraison</t>
        </is>
      </c>
      <c r="F1539" s="104" t="n">
        <v>31</v>
      </c>
      <c r="G1539" s="159" t="n">
        <v>601</v>
      </c>
      <c r="H1539" s="159" t="n">
        <v>1566</v>
      </c>
      <c r="I1539" s="160" t="n">
        <v>9972.030000000001</v>
      </c>
      <c r="J1539" s="160" t="n">
        <v>588.41</v>
      </c>
      <c r="K1539" s="160" t="n">
        <v>9383.620000000001</v>
      </c>
      <c r="L1539" s="160" t="n">
        <v>2918.24</v>
      </c>
    </row>
    <row r="1540">
      <c r="A1540" s="176" t="n">
        <v>45627</v>
      </c>
      <c r="B1540" s="104" t="inlineStr">
        <is>
          <t>2024/25</t>
        </is>
      </c>
      <c r="C1540" s="104" t="inlineStr">
        <is>
          <t>HC-114</t>
        </is>
      </c>
      <c r="D1540" s="104" t="inlineStr">
        <is>
          <t>Nord-Ouest</t>
        </is>
      </c>
      <c r="E1540" s="104" t="inlineStr">
        <is>
          <t>Sur place</t>
        </is>
      </c>
      <c r="F1540" s="104" t="n">
        <v>31</v>
      </c>
      <c r="G1540" s="159" t="n">
        <v>2203</v>
      </c>
      <c r="H1540" s="159" t="n">
        <v>5671</v>
      </c>
      <c r="I1540" s="160" t="n">
        <v>28481.91</v>
      </c>
      <c r="J1540" s="160" t="n">
        <v>779.24</v>
      </c>
      <c r="K1540" s="160" t="n">
        <v>27702.67</v>
      </c>
      <c r="L1540" s="160" t="n">
        <v>8287.969999999999</v>
      </c>
    </row>
    <row r="1541">
      <c r="A1541" s="176" t="n">
        <v>45627</v>
      </c>
      <c r="B1541" s="104" t="inlineStr">
        <is>
          <t>2024/25</t>
        </is>
      </c>
      <c r="C1541" s="104" t="inlineStr">
        <is>
          <t>HC-114</t>
        </is>
      </c>
      <c r="D1541" s="104" t="inlineStr">
        <is>
          <t>Nord-Ouest</t>
        </is>
      </c>
      <c r="E1541" s="104" t="inlineStr">
        <is>
          <t>À emporter</t>
        </is>
      </c>
      <c r="F1541" s="104" t="n">
        <v>31</v>
      </c>
      <c r="G1541" s="159" t="n">
        <v>1677</v>
      </c>
      <c r="H1541" s="159" t="n">
        <v>4281</v>
      </c>
      <c r="I1541" s="160" t="n">
        <v>20013.67</v>
      </c>
      <c r="J1541" s="160" t="n">
        <v>535.14</v>
      </c>
      <c r="K1541" s="160" t="n">
        <v>19478.53</v>
      </c>
      <c r="L1541" s="160" t="n">
        <v>5803.27</v>
      </c>
    </row>
    <row r="1542">
      <c r="A1542" s="176" t="n">
        <v>45627</v>
      </c>
      <c r="B1542" s="104" t="inlineStr">
        <is>
          <t>2024/25</t>
        </is>
      </c>
      <c r="C1542" s="104" t="inlineStr">
        <is>
          <t>HC-115</t>
        </is>
      </c>
      <c r="D1542" s="104" t="inlineStr">
        <is>
          <t>Sud-Est</t>
        </is>
      </c>
      <c r="E1542" s="104" t="inlineStr">
        <is>
          <t>Livraison</t>
        </is>
      </c>
      <c r="F1542" s="104" t="n">
        <v>31</v>
      </c>
      <c r="G1542" s="159" t="n">
        <v>1248</v>
      </c>
      <c r="H1542" s="159" t="n">
        <v>3069</v>
      </c>
      <c r="I1542" s="160" t="n">
        <v>20504.53</v>
      </c>
      <c r="J1542" s="160" t="n">
        <v>1251.18</v>
      </c>
      <c r="K1542" s="160" t="n">
        <v>19253.35</v>
      </c>
      <c r="L1542" s="160" t="n">
        <v>6284.25</v>
      </c>
    </row>
    <row r="1543">
      <c r="A1543" s="176" t="n">
        <v>45627</v>
      </c>
      <c r="B1543" s="104" t="inlineStr">
        <is>
          <t>2024/25</t>
        </is>
      </c>
      <c r="C1543" s="104" t="inlineStr">
        <is>
          <t>HC-115</t>
        </is>
      </c>
      <c r="D1543" s="104" t="inlineStr">
        <is>
          <t>Sud-Est</t>
        </is>
      </c>
      <c r="E1543" s="104" t="inlineStr">
        <is>
          <t>Sur place</t>
        </is>
      </c>
      <c r="F1543" s="104" t="n">
        <v>31</v>
      </c>
      <c r="G1543" s="159" t="n">
        <v>4358</v>
      </c>
      <c r="H1543" s="159" t="n">
        <v>11236</v>
      </c>
      <c r="I1543" s="160" t="n">
        <v>56952.06</v>
      </c>
      <c r="J1543" s="160" t="n">
        <v>1770.96</v>
      </c>
      <c r="K1543" s="160" t="n">
        <v>55181.1</v>
      </c>
      <c r="L1543" s="160" t="n">
        <v>17349.05</v>
      </c>
    </row>
    <row r="1544">
      <c r="A1544" s="176" t="n">
        <v>45627</v>
      </c>
      <c r="B1544" s="104" t="inlineStr">
        <is>
          <t>2024/25</t>
        </is>
      </c>
      <c r="C1544" s="104" t="inlineStr">
        <is>
          <t>HC-115</t>
        </is>
      </c>
      <c r="D1544" s="104" t="inlineStr">
        <is>
          <t>Sud-Est</t>
        </is>
      </c>
      <c r="E1544" s="104" t="inlineStr">
        <is>
          <t>À emporter</t>
        </is>
      </c>
      <c r="F1544" s="104" t="n">
        <v>31</v>
      </c>
      <c r="G1544" s="159" t="n">
        <v>3290</v>
      </c>
      <c r="H1544" s="159" t="n">
        <v>8135</v>
      </c>
      <c r="I1544" s="160" t="n">
        <v>38904.08</v>
      </c>
      <c r="J1544" s="160" t="n">
        <v>1193.95</v>
      </c>
      <c r="K1544" s="160" t="n">
        <v>37710.13</v>
      </c>
      <c r="L1544" s="160" t="n">
        <v>11901.1</v>
      </c>
    </row>
    <row r="1545">
      <c r="A1545" s="176" t="n">
        <v>45627</v>
      </c>
      <c r="B1545" s="104" t="inlineStr">
        <is>
          <t>2024/25</t>
        </is>
      </c>
      <c r="C1545" s="104" t="inlineStr">
        <is>
          <t>HC-116</t>
        </is>
      </c>
      <c r="D1545" s="104" t="inlineStr">
        <is>
          <t>Sud-Ouest</t>
        </is>
      </c>
      <c r="E1545" s="104" t="inlineStr">
        <is>
          <t>Livraison</t>
        </is>
      </c>
      <c r="F1545" s="104" t="n">
        <v>31</v>
      </c>
      <c r="G1545" s="159" t="n">
        <v>1095</v>
      </c>
      <c r="H1545" s="159" t="n">
        <v>2858</v>
      </c>
      <c r="I1545" s="160" t="n">
        <v>18072.69</v>
      </c>
      <c r="J1545" s="160" t="n">
        <v>1097.53</v>
      </c>
      <c r="K1545" s="160" t="n">
        <v>16975.16</v>
      </c>
      <c r="L1545" s="160" t="n">
        <v>5221.42</v>
      </c>
    </row>
    <row r="1546">
      <c r="A1546" s="176" t="n">
        <v>45627</v>
      </c>
      <c r="B1546" s="104" t="inlineStr">
        <is>
          <t>2024/25</t>
        </is>
      </c>
      <c r="C1546" s="104" t="inlineStr">
        <is>
          <t>HC-116</t>
        </is>
      </c>
      <c r="D1546" s="104" t="inlineStr">
        <is>
          <t>Sud-Ouest</t>
        </is>
      </c>
      <c r="E1546" s="104" t="inlineStr">
        <is>
          <t>Sur place</t>
        </is>
      </c>
      <c r="F1546" s="104" t="n">
        <v>31</v>
      </c>
      <c r="G1546" s="159" t="n">
        <v>3902</v>
      </c>
      <c r="H1546" s="159" t="n">
        <v>9907</v>
      </c>
      <c r="I1546" s="160" t="n">
        <v>50301.99</v>
      </c>
      <c r="J1546" s="160" t="n">
        <v>1451.78</v>
      </c>
      <c r="K1546" s="160" t="n">
        <v>48850.21</v>
      </c>
      <c r="L1546" s="160" t="n">
        <v>14554.69</v>
      </c>
    </row>
    <row r="1547">
      <c r="A1547" s="176" t="n">
        <v>45627</v>
      </c>
      <c r="B1547" s="104" t="inlineStr">
        <is>
          <t>2024/25</t>
        </is>
      </c>
      <c r="C1547" s="104" t="inlineStr">
        <is>
          <t>HC-116</t>
        </is>
      </c>
      <c r="D1547" s="104" t="inlineStr">
        <is>
          <t>Sud-Ouest</t>
        </is>
      </c>
      <c r="E1547" s="104" t="inlineStr">
        <is>
          <t>À emporter</t>
        </is>
      </c>
      <c r="F1547" s="104" t="n">
        <v>31</v>
      </c>
      <c r="G1547" s="159" t="n">
        <v>2841</v>
      </c>
      <c r="H1547" s="159" t="n">
        <v>7252</v>
      </c>
      <c r="I1547" s="160" t="n">
        <v>33946.62</v>
      </c>
      <c r="J1547" s="160" t="n">
        <v>1126.41</v>
      </c>
      <c r="K1547" s="160" t="n">
        <v>32820.21</v>
      </c>
      <c r="L1547" s="160" t="n">
        <v>9789.940000000001</v>
      </c>
    </row>
    <row r="1548">
      <c r="A1548" s="176" t="n">
        <v>45627</v>
      </c>
      <c r="B1548" s="104" t="inlineStr">
        <is>
          <t>2024/25</t>
        </is>
      </c>
      <c r="C1548" s="104" t="inlineStr">
        <is>
          <t>HC-117</t>
        </is>
      </c>
      <c r="D1548" s="104" t="inlineStr">
        <is>
          <t>Île-de-France</t>
        </is>
      </c>
      <c r="E1548" s="104" t="inlineStr">
        <is>
          <t>Drive</t>
        </is>
      </c>
      <c r="F1548" s="104" t="n">
        <v>31</v>
      </c>
      <c r="G1548" s="159" t="n">
        <v>1440</v>
      </c>
      <c r="H1548" s="159" t="n">
        <v>3628</v>
      </c>
      <c r="I1548" s="160" t="n">
        <v>19852.46</v>
      </c>
      <c r="J1548" s="160" t="n">
        <v>589.1900000000001</v>
      </c>
      <c r="K1548" s="160" t="n">
        <v>19263.27</v>
      </c>
      <c r="L1548" s="160" t="n">
        <v>5752.43</v>
      </c>
    </row>
    <row r="1549">
      <c r="A1549" s="176" t="n">
        <v>45627</v>
      </c>
      <c r="B1549" s="104" t="inlineStr">
        <is>
          <t>2024/25</t>
        </is>
      </c>
      <c r="C1549" s="104" t="inlineStr">
        <is>
          <t>HC-117</t>
        </is>
      </c>
      <c r="D1549" s="104" t="inlineStr">
        <is>
          <t>Île-de-France</t>
        </is>
      </c>
      <c r="E1549" s="104" t="inlineStr">
        <is>
          <t>Livraison</t>
        </is>
      </c>
      <c r="F1549" s="104" t="n">
        <v>31</v>
      </c>
      <c r="G1549" s="159" t="n">
        <v>1064</v>
      </c>
      <c r="H1549" s="159" t="n">
        <v>2725</v>
      </c>
      <c r="I1549" s="160" t="n">
        <v>17622.46</v>
      </c>
      <c r="J1549" s="160" t="n">
        <v>1080.12</v>
      </c>
      <c r="K1549" s="160" t="n">
        <v>16542.34</v>
      </c>
      <c r="L1549" s="160" t="n">
        <v>5130.74</v>
      </c>
    </row>
    <row r="1550">
      <c r="A1550" s="176" t="n">
        <v>45627</v>
      </c>
      <c r="B1550" s="104" t="inlineStr">
        <is>
          <t>2024/25</t>
        </is>
      </c>
      <c r="C1550" s="104" t="inlineStr">
        <is>
          <t>HC-117</t>
        </is>
      </c>
      <c r="D1550" s="104" t="inlineStr">
        <is>
          <t>Île-de-France</t>
        </is>
      </c>
      <c r="E1550" s="104" t="inlineStr">
        <is>
          <t>Sur place</t>
        </is>
      </c>
      <c r="F1550" s="104" t="n">
        <v>31</v>
      </c>
      <c r="G1550" s="159" t="n">
        <v>3757</v>
      </c>
      <c r="H1550" s="159" t="n">
        <v>9761</v>
      </c>
      <c r="I1550" s="160" t="n">
        <v>48678.92</v>
      </c>
      <c r="J1550" s="160" t="n">
        <v>1457.3</v>
      </c>
      <c r="K1550" s="160" t="n">
        <v>47221.62</v>
      </c>
      <c r="L1550" s="160" t="n">
        <v>14063.55</v>
      </c>
    </row>
    <row r="1551">
      <c r="A1551" s="176" t="n">
        <v>45627</v>
      </c>
      <c r="B1551" s="104" t="inlineStr">
        <is>
          <t>2024/25</t>
        </is>
      </c>
      <c r="C1551" s="104" t="inlineStr">
        <is>
          <t>HC-117</t>
        </is>
      </c>
      <c r="D1551" s="104" t="inlineStr">
        <is>
          <t>Île-de-France</t>
        </is>
      </c>
      <c r="E1551" s="104" t="inlineStr">
        <is>
          <t>À emporter</t>
        </is>
      </c>
      <c r="F1551" s="104" t="n">
        <v>31</v>
      </c>
      <c r="G1551" s="159" t="n">
        <v>2719</v>
      </c>
      <c r="H1551" s="159" t="n">
        <v>6969</v>
      </c>
      <c r="I1551" s="160" t="n">
        <v>32330.07</v>
      </c>
      <c r="J1551" s="160" t="n">
        <v>949.49</v>
      </c>
      <c r="K1551" s="160" t="n">
        <v>31380.58</v>
      </c>
      <c r="L1551" s="160" t="n">
        <v>9368.690000000001</v>
      </c>
    </row>
    <row r="1552">
      <c r="A1552" s="176" t="n">
        <v>45627</v>
      </c>
      <c r="B1552" s="104" t="inlineStr">
        <is>
          <t>2024/25</t>
        </is>
      </c>
      <c r="C1552" s="104" t="inlineStr">
        <is>
          <t>HC-118</t>
        </is>
      </c>
      <c r="D1552" s="104" t="inlineStr">
        <is>
          <t>Nord-Ouest</t>
        </is>
      </c>
      <c r="E1552" s="104" t="inlineStr">
        <is>
          <t>Livraison</t>
        </is>
      </c>
      <c r="F1552" s="104" t="n">
        <v>31</v>
      </c>
      <c r="G1552" s="159" t="n">
        <v>1211</v>
      </c>
      <c r="H1552" s="159" t="n">
        <v>3119</v>
      </c>
      <c r="I1552" s="160" t="n">
        <v>20041.59</v>
      </c>
      <c r="J1552" s="160" t="n">
        <v>1219.01</v>
      </c>
      <c r="K1552" s="160" t="n">
        <v>18822.58</v>
      </c>
      <c r="L1552" s="160" t="n">
        <v>5814.32</v>
      </c>
    </row>
    <row r="1553">
      <c r="A1553" s="176" t="n">
        <v>45627</v>
      </c>
      <c r="B1553" s="104" t="inlineStr">
        <is>
          <t>2024/25</t>
        </is>
      </c>
      <c r="C1553" s="104" t="inlineStr">
        <is>
          <t>HC-118</t>
        </is>
      </c>
      <c r="D1553" s="104" t="inlineStr">
        <is>
          <t>Nord-Ouest</t>
        </is>
      </c>
      <c r="E1553" s="104" t="inlineStr">
        <is>
          <t>Sur place</t>
        </is>
      </c>
      <c r="F1553" s="104" t="n">
        <v>31</v>
      </c>
      <c r="G1553" s="159" t="n">
        <v>4225</v>
      </c>
      <c r="H1553" s="159" t="n">
        <v>10751</v>
      </c>
      <c r="I1553" s="160" t="n">
        <v>55062.1</v>
      </c>
      <c r="J1553" s="160" t="n">
        <v>1535.73</v>
      </c>
      <c r="K1553" s="160" t="n">
        <v>53526.37</v>
      </c>
      <c r="L1553" s="160" t="n">
        <v>15880.79</v>
      </c>
    </row>
    <row r="1554">
      <c r="A1554" s="176" t="n">
        <v>45627</v>
      </c>
      <c r="B1554" s="104" t="inlineStr">
        <is>
          <t>2024/25</t>
        </is>
      </c>
      <c r="C1554" s="104" t="inlineStr">
        <is>
          <t>HC-118</t>
        </is>
      </c>
      <c r="D1554" s="104" t="inlineStr">
        <is>
          <t>Nord-Ouest</t>
        </is>
      </c>
      <c r="E1554" s="104" t="inlineStr">
        <is>
          <t>À emporter</t>
        </is>
      </c>
      <c r="F1554" s="104" t="n">
        <v>31</v>
      </c>
      <c r="G1554" s="159" t="n">
        <v>3244</v>
      </c>
      <c r="H1554" s="159" t="n">
        <v>8224</v>
      </c>
      <c r="I1554" s="160" t="n">
        <v>38626.43</v>
      </c>
      <c r="J1554" s="160" t="n">
        <v>1051.32</v>
      </c>
      <c r="K1554" s="160" t="n">
        <v>37575.11</v>
      </c>
      <c r="L1554" s="160" t="n">
        <v>11243.63</v>
      </c>
    </row>
    <row r="1555">
      <c r="A1555" s="176" t="n">
        <v>45627</v>
      </c>
      <c r="B1555" s="104" t="inlineStr">
        <is>
          <t>2024/25</t>
        </is>
      </c>
      <c r="C1555" s="104" t="inlineStr">
        <is>
          <t>HC-119</t>
        </is>
      </c>
      <c r="D1555" s="104" t="inlineStr">
        <is>
          <t>Sud-Est</t>
        </is>
      </c>
      <c r="E1555" s="104" t="inlineStr">
        <is>
          <t>Livraison</t>
        </is>
      </c>
      <c r="F1555" s="104" t="n">
        <v>31</v>
      </c>
      <c r="G1555" s="159" t="n">
        <v>1162</v>
      </c>
      <c r="H1555" s="159" t="n">
        <v>2950</v>
      </c>
      <c r="I1555" s="160" t="n">
        <v>18916.64</v>
      </c>
      <c r="J1555" s="160" t="n">
        <v>1079.29</v>
      </c>
      <c r="K1555" s="160" t="n">
        <v>17837.35</v>
      </c>
      <c r="L1555" s="160" t="n">
        <v>5533.31</v>
      </c>
    </row>
    <row r="1556">
      <c r="A1556" s="176" t="n">
        <v>45627</v>
      </c>
      <c r="B1556" s="104" t="inlineStr">
        <is>
          <t>2024/25</t>
        </is>
      </c>
      <c r="C1556" s="104" t="inlineStr">
        <is>
          <t>HC-119</t>
        </is>
      </c>
      <c r="D1556" s="104" t="inlineStr">
        <is>
          <t>Sud-Est</t>
        </is>
      </c>
      <c r="E1556" s="104" t="inlineStr">
        <is>
          <t>Sur place</t>
        </is>
      </c>
      <c r="F1556" s="104" t="n">
        <v>31</v>
      </c>
      <c r="G1556" s="159" t="n">
        <v>3796</v>
      </c>
      <c r="H1556" s="159" t="n">
        <v>9518</v>
      </c>
      <c r="I1556" s="160" t="n">
        <v>48455.14</v>
      </c>
      <c r="J1556" s="160" t="n">
        <v>1586.22</v>
      </c>
      <c r="K1556" s="160" t="n">
        <v>46868.92</v>
      </c>
      <c r="L1556" s="160" t="n">
        <v>13953.62</v>
      </c>
    </row>
    <row r="1557">
      <c r="A1557" s="176" t="n">
        <v>45627</v>
      </c>
      <c r="B1557" s="104" t="inlineStr">
        <is>
          <t>2024/25</t>
        </is>
      </c>
      <c r="C1557" s="104" t="inlineStr">
        <is>
          <t>HC-119</t>
        </is>
      </c>
      <c r="D1557" s="104" t="inlineStr">
        <is>
          <t>Sud-Est</t>
        </is>
      </c>
      <c r="E1557" s="104" t="inlineStr">
        <is>
          <t>À emporter</t>
        </is>
      </c>
      <c r="F1557" s="104" t="n">
        <v>29</v>
      </c>
      <c r="G1557" s="159" t="n">
        <v>2606</v>
      </c>
      <c r="H1557" s="159" t="n">
        <v>6858</v>
      </c>
      <c r="I1557" s="160" t="n">
        <v>31104</v>
      </c>
      <c r="J1557" s="160" t="n">
        <v>819.47</v>
      </c>
      <c r="K1557" s="160" t="n">
        <v>30284.53</v>
      </c>
      <c r="L1557" s="160" t="n">
        <v>8960.959999999999</v>
      </c>
    </row>
    <row r="1558">
      <c r="A1558" s="176" t="n">
        <v>45627</v>
      </c>
      <c r="B1558" s="104" t="inlineStr">
        <is>
          <t>2024/25</t>
        </is>
      </c>
      <c r="C1558" s="104" t="inlineStr">
        <is>
          <t>HC-120</t>
        </is>
      </c>
      <c r="D1558" s="104" t="inlineStr">
        <is>
          <t>Sud-Ouest</t>
        </is>
      </c>
      <c r="E1558" s="104" t="inlineStr">
        <is>
          <t>Drive</t>
        </is>
      </c>
      <c r="F1558" s="104" t="n">
        <v>30</v>
      </c>
      <c r="G1558" s="159" t="n">
        <v>1039</v>
      </c>
      <c r="H1558" s="159" t="n">
        <v>2685</v>
      </c>
      <c r="I1558" s="160" t="n">
        <v>14202.23</v>
      </c>
      <c r="J1558" s="160" t="n">
        <v>401.05</v>
      </c>
      <c r="K1558" s="160" t="n">
        <v>13801.18</v>
      </c>
      <c r="L1558" s="160" t="n">
        <v>4144.33</v>
      </c>
    </row>
    <row r="1559">
      <c r="A1559" s="176" t="n">
        <v>45627</v>
      </c>
      <c r="B1559" s="104" t="inlineStr">
        <is>
          <t>2024/25</t>
        </is>
      </c>
      <c r="C1559" s="104" t="inlineStr">
        <is>
          <t>HC-120</t>
        </is>
      </c>
      <c r="D1559" s="104" t="inlineStr">
        <is>
          <t>Sud-Ouest</t>
        </is>
      </c>
      <c r="E1559" s="104" t="inlineStr">
        <is>
          <t>Livraison</t>
        </is>
      </c>
      <c r="F1559" s="104" t="n">
        <v>31</v>
      </c>
      <c r="G1559" s="159" t="n">
        <v>831</v>
      </c>
      <c r="H1559" s="159" t="n">
        <v>2166</v>
      </c>
      <c r="I1559" s="160" t="n">
        <v>13539.83</v>
      </c>
      <c r="J1559" s="160" t="n">
        <v>782.08</v>
      </c>
      <c r="K1559" s="160" t="n">
        <v>12757.75</v>
      </c>
      <c r="L1559" s="160" t="n">
        <v>3946.61</v>
      </c>
    </row>
    <row r="1560">
      <c r="A1560" s="176" t="n">
        <v>45627</v>
      </c>
      <c r="B1560" s="104" t="inlineStr">
        <is>
          <t>2024/25</t>
        </is>
      </c>
      <c r="C1560" s="104" t="inlineStr">
        <is>
          <t>HC-120</t>
        </is>
      </c>
      <c r="D1560" s="104" t="inlineStr">
        <is>
          <t>Sud-Ouest</t>
        </is>
      </c>
      <c r="E1560" s="104" t="inlineStr">
        <is>
          <t>Sur place</t>
        </is>
      </c>
      <c r="F1560" s="104" t="n">
        <v>31</v>
      </c>
      <c r="G1560" s="159" t="n">
        <v>2777</v>
      </c>
      <c r="H1560" s="159" t="n">
        <v>6949</v>
      </c>
      <c r="I1560" s="160" t="n">
        <v>35740.63</v>
      </c>
      <c r="J1560" s="160" t="n">
        <v>1152.88</v>
      </c>
      <c r="K1560" s="160" t="n">
        <v>34587.75</v>
      </c>
      <c r="L1560" s="160" t="n">
        <v>10356.99</v>
      </c>
    </row>
    <row r="1561">
      <c r="A1561" s="176" t="n">
        <v>45627</v>
      </c>
      <c r="B1561" s="104" t="inlineStr">
        <is>
          <t>2024/25</t>
        </is>
      </c>
      <c r="C1561" s="104" t="inlineStr">
        <is>
          <t>HC-120</t>
        </is>
      </c>
      <c r="D1561" s="104" t="inlineStr">
        <is>
          <t>Sud-Ouest</t>
        </is>
      </c>
      <c r="E1561" s="104" t="inlineStr">
        <is>
          <t>À emporter</t>
        </is>
      </c>
      <c r="F1561" s="104" t="n">
        <v>31</v>
      </c>
      <c r="G1561" s="159" t="n">
        <v>2112</v>
      </c>
      <c r="H1561" s="159" t="n">
        <v>5539</v>
      </c>
      <c r="I1561" s="160" t="n">
        <v>24935.46</v>
      </c>
      <c r="J1561" s="160" t="n">
        <v>808.23</v>
      </c>
      <c r="K1561" s="160" t="n">
        <v>24127.23</v>
      </c>
      <c r="L1561" s="160" t="n">
        <v>7192.89</v>
      </c>
    </row>
    <row r="1562">
      <c r="A1562" s="176" t="n">
        <v>45658</v>
      </c>
      <c r="B1562" s="104" t="inlineStr">
        <is>
          <t>2024/25</t>
        </is>
      </c>
      <c r="C1562" s="104" t="inlineStr">
        <is>
          <t>HC-001</t>
        </is>
      </c>
      <c r="D1562" s="104" t="inlineStr">
        <is>
          <t>Île-de-France</t>
        </is>
      </c>
      <c r="E1562" s="104" t="inlineStr">
        <is>
          <t>Livraison</t>
        </is>
      </c>
      <c r="F1562" s="104" t="n">
        <v>31</v>
      </c>
      <c r="G1562" s="159" t="n">
        <v>1640</v>
      </c>
      <c r="H1562" s="159" t="n">
        <v>4224</v>
      </c>
      <c r="I1562" s="160" t="n">
        <v>25934.71</v>
      </c>
      <c r="J1562" s="160" t="n">
        <v>1504.41</v>
      </c>
      <c r="K1562" s="160" t="n">
        <v>24430.3</v>
      </c>
      <c r="L1562" s="160" t="n">
        <v>7499.25</v>
      </c>
    </row>
    <row r="1563">
      <c r="A1563" s="176" t="n">
        <v>45658</v>
      </c>
      <c r="B1563" s="104" t="inlineStr">
        <is>
          <t>2024/25</t>
        </is>
      </c>
      <c r="C1563" s="104" t="inlineStr">
        <is>
          <t>HC-001</t>
        </is>
      </c>
      <c r="D1563" s="104" t="inlineStr">
        <is>
          <t>Île-de-France</t>
        </is>
      </c>
      <c r="E1563" s="104" t="inlineStr">
        <is>
          <t>Sur place</t>
        </is>
      </c>
      <c r="F1563" s="104" t="n">
        <v>30</v>
      </c>
      <c r="G1563" s="159" t="n">
        <v>4439</v>
      </c>
      <c r="H1563" s="159" t="n">
        <v>11217</v>
      </c>
      <c r="I1563" s="160" t="n">
        <v>57254.25</v>
      </c>
      <c r="J1563" s="160" t="n">
        <v>1779.87</v>
      </c>
      <c r="K1563" s="160" t="n">
        <v>55474.38</v>
      </c>
      <c r="L1563" s="160" t="n">
        <v>16627.56</v>
      </c>
    </row>
    <row r="1564">
      <c r="A1564" s="176" t="n">
        <v>45658</v>
      </c>
      <c r="B1564" s="104" t="inlineStr">
        <is>
          <t>2024/25</t>
        </is>
      </c>
      <c r="C1564" s="104" t="inlineStr">
        <is>
          <t>HC-001</t>
        </is>
      </c>
      <c r="D1564" s="104" t="inlineStr">
        <is>
          <t>Île-de-France</t>
        </is>
      </c>
      <c r="E1564" s="104" t="inlineStr">
        <is>
          <t>À emporter</t>
        </is>
      </c>
      <c r="F1564" s="104" t="n">
        <v>30</v>
      </c>
      <c r="G1564" s="159" t="n">
        <v>3351</v>
      </c>
      <c r="H1564" s="159" t="n">
        <v>8497</v>
      </c>
      <c r="I1564" s="160" t="n">
        <v>39691.6</v>
      </c>
      <c r="J1564" s="160" t="n">
        <v>1090.22</v>
      </c>
      <c r="K1564" s="160" t="n">
        <v>38601.38</v>
      </c>
      <c r="L1564" s="160" t="n">
        <v>11511.32</v>
      </c>
    </row>
    <row r="1565">
      <c r="A1565" s="176" t="n">
        <v>45658</v>
      </c>
      <c r="B1565" s="104" t="inlineStr">
        <is>
          <t>2024/25</t>
        </is>
      </c>
      <c r="C1565" s="104" t="inlineStr">
        <is>
          <t>HC-002</t>
        </is>
      </c>
      <c r="D1565" s="104" t="inlineStr">
        <is>
          <t>Nord-Ouest</t>
        </is>
      </c>
      <c r="E1565" s="104" t="inlineStr">
        <is>
          <t>Drive</t>
        </is>
      </c>
      <c r="F1565" s="104" t="n">
        <v>29</v>
      </c>
      <c r="G1565" s="159" t="n">
        <v>812</v>
      </c>
      <c r="H1565" s="159" t="n">
        <v>2076</v>
      </c>
      <c r="I1565" s="160" t="n">
        <v>11076.86</v>
      </c>
      <c r="J1565" s="160" t="n">
        <v>310.93</v>
      </c>
      <c r="K1565" s="160" t="n">
        <v>10765.93</v>
      </c>
      <c r="L1565" s="160" t="n">
        <v>3244.86</v>
      </c>
    </row>
    <row r="1566">
      <c r="A1566" s="176" t="n">
        <v>45658</v>
      </c>
      <c r="B1566" s="104" t="inlineStr">
        <is>
          <t>2024/25</t>
        </is>
      </c>
      <c r="C1566" s="104" t="inlineStr">
        <is>
          <t>HC-002</t>
        </is>
      </c>
      <c r="D1566" s="104" t="inlineStr">
        <is>
          <t>Nord-Ouest</t>
        </is>
      </c>
      <c r="E1566" s="104" t="inlineStr">
        <is>
          <t>Livraison</t>
        </is>
      </c>
      <c r="F1566" s="104" t="n">
        <v>31</v>
      </c>
      <c r="G1566" s="159" t="n">
        <v>858</v>
      </c>
      <c r="H1566" s="159" t="n">
        <v>2202</v>
      </c>
      <c r="I1566" s="160" t="n">
        <v>13352.63</v>
      </c>
      <c r="J1566" s="160" t="n">
        <v>722.92</v>
      </c>
      <c r="K1566" s="160" t="n">
        <v>12629.71</v>
      </c>
      <c r="L1566" s="160" t="n">
        <v>3879.19</v>
      </c>
    </row>
    <row r="1567">
      <c r="A1567" s="176" t="n">
        <v>45658</v>
      </c>
      <c r="B1567" s="104" t="inlineStr">
        <is>
          <t>2024/25</t>
        </is>
      </c>
      <c r="C1567" s="104" t="inlineStr">
        <is>
          <t>HC-002</t>
        </is>
      </c>
      <c r="D1567" s="104" t="inlineStr">
        <is>
          <t>Nord-Ouest</t>
        </is>
      </c>
      <c r="E1567" s="104" t="inlineStr">
        <is>
          <t>Sur place</t>
        </is>
      </c>
      <c r="F1567" s="104" t="n">
        <v>30</v>
      </c>
      <c r="G1567" s="159" t="n">
        <v>2229</v>
      </c>
      <c r="H1567" s="159" t="n">
        <v>5784</v>
      </c>
      <c r="I1567" s="160" t="n">
        <v>28991.38</v>
      </c>
      <c r="J1567" s="160" t="n">
        <v>933.8200000000001</v>
      </c>
      <c r="K1567" s="160" t="n">
        <v>28057.56</v>
      </c>
      <c r="L1567" s="160" t="n">
        <v>8347.030000000001</v>
      </c>
    </row>
    <row r="1568">
      <c r="A1568" s="176" t="n">
        <v>45658</v>
      </c>
      <c r="B1568" s="104" t="inlineStr">
        <is>
          <t>2024/25</t>
        </is>
      </c>
      <c r="C1568" s="104" t="inlineStr">
        <is>
          <t>HC-002</t>
        </is>
      </c>
      <c r="D1568" s="104" t="inlineStr">
        <is>
          <t>Nord-Ouest</t>
        </is>
      </c>
      <c r="E1568" s="104" t="inlineStr">
        <is>
          <t>À emporter</t>
        </is>
      </c>
      <c r="F1568" s="104" t="n">
        <v>29</v>
      </c>
      <c r="G1568" s="159" t="n">
        <v>1589</v>
      </c>
      <c r="H1568" s="159" t="n">
        <v>4240</v>
      </c>
      <c r="I1568" s="160" t="n">
        <v>18835.41</v>
      </c>
      <c r="J1568" s="160" t="n">
        <v>617.55</v>
      </c>
      <c r="K1568" s="160" t="n">
        <v>18217.86</v>
      </c>
      <c r="L1568" s="160" t="n">
        <v>5392.91</v>
      </c>
    </row>
    <row r="1569">
      <c r="A1569" s="176" t="n">
        <v>45658</v>
      </c>
      <c r="B1569" s="104" t="inlineStr">
        <is>
          <t>2024/25</t>
        </is>
      </c>
      <c r="C1569" s="104" t="inlineStr">
        <is>
          <t>HC-003</t>
        </is>
      </c>
      <c r="D1569" s="104" t="inlineStr">
        <is>
          <t>Sud-Est</t>
        </is>
      </c>
      <c r="E1569" s="104" t="inlineStr">
        <is>
          <t>Drive</t>
        </is>
      </c>
      <c r="F1569" s="104" t="n">
        <v>31</v>
      </c>
      <c r="G1569" s="159" t="n">
        <v>980</v>
      </c>
      <c r="H1569" s="159" t="n">
        <v>2467</v>
      </c>
      <c r="I1569" s="160" t="n">
        <v>13374.67</v>
      </c>
      <c r="J1569" s="160" t="n">
        <v>391.58</v>
      </c>
      <c r="K1569" s="160" t="n">
        <v>12983.09</v>
      </c>
      <c r="L1569" s="160" t="n">
        <v>3851.77</v>
      </c>
    </row>
    <row r="1570">
      <c r="A1570" s="176" t="n">
        <v>45658</v>
      </c>
      <c r="B1570" s="104" t="inlineStr">
        <is>
          <t>2024/25</t>
        </is>
      </c>
      <c r="C1570" s="104" t="inlineStr">
        <is>
          <t>HC-003</t>
        </is>
      </c>
      <c r="D1570" s="104" t="inlineStr">
        <is>
          <t>Sud-Est</t>
        </is>
      </c>
      <c r="E1570" s="104" t="inlineStr">
        <is>
          <t>Livraison</t>
        </is>
      </c>
      <c r="F1570" s="104" t="n">
        <v>30</v>
      </c>
      <c r="G1570" s="159" t="n">
        <v>761</v>
      </c>
      <c r="H1570" s="159" t="n">
        <v>1991</v>
      </c>
      <c r="I1570" s="160" t="n">
        <v>12577.43</v>
      </c>
      <c r="J1570" s="160" t="n">
        <v>778.41</v>
      </c>
      <c r="K1570" s="160" t="n">
        <v>11799.02</v>
      </c>
      <c r="L1570" s="160" t="n">
        <v>3650.96</v>
      </c>
    </row>
    <row r="1571">
      <c r="A1571" s="176" t="n">
        <v>45658</v>
      </c>
      <c r="B1571" s="104" t="inlineStr">
        <is>
          <t>2024/25</t>
        </is>
      </c>
      <c r="C1571" s="104" t="inlineStr">
        <is>
          <t>HC-003</t>
        </is>
      </c>
      <c r="D1571" s="104" t="inlineStr">
        <is>
          <t>Sud-Est</t>
        </is>
      </c>
      <c r="E1571" s="104" t="inlineStr">
        <is>
          <t>Sur place</t>
        </is>
      </c>
      <c r="F1571" s="104" t="n">
        <v>31</v>
      </c>
      <c r="G1571" s="159" t="n">
        <v>2575</v>
      </c>
      <c r="H1571" s="159" t="n">
        <v>6820</v>
      </c>
      <c r="I1571" s="160" t="n">
        <v>33435.92</v>
      </c>
      <c r="J1571" s="160" t="n">
        <v>957.16</v>
      </c>
      <c r="K1571" s="160" t="n">
        <v>32478.76</v>
      </c>
      <c r="L1571" s="160" t="n">
        <v>9694.370000000001</v>
      </c>
    </row>
    <row r="1572">
      <c r="A1572" s="176" t="n">
        <v>45658</v>
      </c>
      <c r="B1572" s="104" t="inlineStr">
        <is>
          <t>2024/25</t>
        </is>
      </c>
      <c r="C1572" s="104" t="inlineStr">
        <is>
          <t>HC-003</t>
        </is>
      </c>
      <c r="D1572" s="104" t="inlineStr">
        <is>
          <t>Sud-Est</t>
        </is>
      </c>
      <c r="E1572" s="104" t="inlineStr">
        <is>
          <t>À emporter</t>
        </is>
      </c>
      <c r="F1572" s="104" t="n">
        <v>31</v>
      </c>
      <c r="G1572" s="159" t="n">
        <v>1951</v>
      </c>
      <c r="H1572" s="159" t="n">
        <v>4887</v>
      </c>
      <c r="I1572" s="160" t="n">
        <v>23126.26</v>
      </c>
      <c r="J1572" s="160" t="n">
        <v>702.03</v>
      </c>
      <c r="K1572" s="160" t="n">
        <v>22424.23</v>
      </c>
      <c r="L1572" s="160" t="n">
        <v>6667.7</v>
      </c>
    </row>
    <row r="1573">
      <c r="A1573" s="176" t="n">
        <v>45658</v>
      </c>
      <c r="B1573" s="104" t="inlineStr">
        <is>
          <t>2024/25</t>
        </is>
      </c>
      <c r="C1573" s="104" t="inlineStr">
        <is>
          <t>HC-004</t>
        </is>
      </c>
      <c r="D1573" s="104" t="inlineStr">
        <is>
          <t>Sud-Ouest</t>
        </is>
      </c>
      <c r="E1573" s="104" t="inlineStr">
        <is>
          <t>Drive</t>
        </is>
      </c>
      <c r="F1573" s="104" t="n">
        <v>30</v>
      </c>
      <c r="G1573" s="159" t="n">
        <v>1058</v>
      </c>
      <c r="H1573" s="159" t="n">
        <v>2677</v>
      </c>
      <c r="I1573" s="160" t="n">
        <v>14618.34</v>
      </c>
      <c r="J1573" s="160" t="n">
        <v>415.47</v>
      </c>
      <c r="K1573" s="160" t="n">
        <v>14202.87</v>
      </c>
      <c r="L1573" s="160" t="n">
        <v>4221.08</v>
      </c>
    </row>
    <row r="1574">
      <c r="A1574" s="176" t="n">
        <v>45658</v>
      </c>
      <c r="B1574" s="104" t="inlineStr">
        <is>
          <t>2024/25</t>
        </is>
      </c>
      <c r="C1574" s="104" t="inlineStr">
        <is>
          <t>HC-004</t>
        </is>
      </c>
      <c r="D1574" s="104" t="inlineStr">
        <is>
          <t>Sud-Ouest</t>
        </is>
      </c>
      <c r="E1574" s="104" t="inlineStr">
        <is>
          <t>Livraison</t>
        </is>
      </c>
      <c r="F1574" s="104" t="n">
        <v>31</v>
      </c>
      <c r="G1574" s="159" t="n">
        <v>854</v>
      </c>
      <c r="H1574" s="159" t="n">
        <v>2152</v>
      </c>
      <c r="I1574" s="160" t="n">
        <v>13953.57</v>
      </c>
      <c r="J1574" s="160" t="n">
        <v>818.33</v>
      </c>
      <c r="K1574" s="160" t="n">
        <v>13135.24</v>
      </c>
      <c r="L1574" s="160" t="n">
        <v>4092.76</v>
      </c>
    </row>
    <row r="1575">
      <c r="A1575" s="176" t="n">
        <v>45658</v>
      </c>
      <c r="B1575" s="104" t="inlineStr">
        <is>
          <t>2024/25</t>
        </is>
      </c>
      <c r="C1575" s="104" t="inlineStr">
        <is>
          <t>HC-004</t>
        </is>
      </c>
      <c r="D1575" s="104" t="inlineStr">
        <is>
          <t>Sud-Ouest</t>
        </is>
      </c>
      <c r="E1575" s="104" t="inlineStr">
        <is>
          <t>Sur place</t>
        </is>
      </c>
      <c r="F1575" s="104" t="n">
        <v>31</v>
      </c>
      <c r="G1575" s="159" t="n">
        <v>2794</v>
      </c>
      <c r="H1575" s="159" t="n">
        <v>7105</v>
      </c>
      <c r="I1575" s="160" t="n">
        <v>35943.73</v>
      </c>
      <c r="J1575" s="160" t="n">
        <v>1046.78</v>
      </c>
      <c r="K1575" s="160" t="n">
        <v>34896.95</v>
      </c>
      <c r="L1575" s="160" t="n">
        <v>10330.89</v>
      </c>
    </row>
    <row r="1576">
      <c r="A1576" s="176" t="n">
        <v>45658</v>
      </c>
      <c r="B1576" s="104" t="inlineStr">
        <is>
          <t>2024/25</t>
        </is>
      </c>
      <c r="C1576" s="104" t="inlineStr">
        <is>
          <t>HC-004</t>
        </is>
      </c>
      <c r="D1576" s="104" t="inlineStr">
        <is>
          <t>Sud-Ouest</t>
        </is>
      </c>
      <c r="E1576" s="104" t="inlineStr">
        <is>
          <t>À emporter</t>
        </is>
      </c>
      <c r="F1576" s="104" t="n">
        <v>30</v>
      </c>
      <c r="G1576" s="159" t="n">
        <v>1992</v>
      </c>
      <c r="H1576" s="159" t="n">
        <v>5113</v>
      </c>
      <c r="I1576" s="160" t="n">
        <v>23561.83</v>
      </c>
      <c r="J1576" s="160" t="n">
        <v>714.34</v>
      </c>
      <c r="K1576" s="160" t="n">
        <v>22847.49</v>
      </c>
      <c r="L1576" s="160" t="n">
        <v>6758.91</v>
      </c>
    </row>
    <row r="1577">
      <c r="A1577" s="176" t="n">
        <v>45658</v>
      </c>
      <c r="B1577" s="104" t="inlineStr">
        <is>
          <t>2024/25</t>
        </is>
      </c>
      <c r="C1577" s="104" t="inlineStr">
        <is>
          <t>HC-005</t>
        </is>
      </c>
      <c r="D1577" s="104" t="inlineStr">
        <is>
          <t>Île-de-France</t>
        </is>
      </c>
      <c r="E1577" s="104" t="inlineStr">
        <is>
          <t>Livraison</t>
        </is>
      </c>
      <c r="F1577" s="104" t="n">
        <v>31</v>
      </c>
      <c r="G1577" s="159" t="n">
        <v>1366</v>
      </c>
      <c r="H1577" s="159" t="n">
        <v>3569</v>
      </c>
      <c r="I1577" s="160" t="n">
        <v>21617.54</v>
      </c>
      <c r="J1577" s="160" t="n">
        <v>1196.9</v>
      </c>
      <c r="K1577" s="160" t="n">
        <v>20420.64</v>
      </c>
      <c r="L1577" s="160" t="n">
        <v>6300.91</v>
      </c>
    </row>
    <row r="1578">
      <c r="A1578" s="176" t="n">
        <v>45658</v>
      </c>
      <c r="B1578" s="104" t="inlineStr">
        <is>
          <t>2024/25</t>
        </is>
      </c>
      <c r="C1578" s="104" t="inlineStr">
        <is>
          <t>HC-005</t>
        </is>
      </c>
      <c r="D1578" s="104" t="inlineStr">
        <is>
          <t>Île-de-France</t>
        </is>
      </c>
      <c r="E1578" s="104" t="inlineStr">
        <is>
          <t>Sur place</t>
        </is>
      </c>
      <c r="F1578" s="104" t="n">
        <v>31</v>
      </c>
      <c r="G1578" s="159" t="n">
        <v>4051</v>
      </c>
      <c r="H1578" s="159" t="n">
        <v>10291</v>
      </c>
      <c r="I1578" s="160" t="n">
        <v>52225.75</v>
      </c>
      <c r="J1578" s="160" t="n">
        <v>1729.37</v>
      </c>
      <c r="K1578" s="160" t="n">
        <v>50496.38</v>
      </c>
      <c r="L1578" s="160" t="n">
        <v>15030.97</v>
      </c>
    </row>
    <row r="1579">
      <c r="A1579" s="176" t="n">
        <v>45658</v>
      </c>
      <c r="B1579" s="104" t="inlineStr">
        <is>
          <t>2024/25</t>
        </is>
      </c>
      <c r="C1579" s="104" t="inlineStr">
        <is>
          <t>HC-005</t>
        </is>
      </c>
      <c r="D1579" s="104" t="inlineStr">
        <is>
          <t>Île-de-France</t>
        </is>
      </c>
      <c r="E1579" s="104" t="inlineStr">
        <is>
          <t>À emporter</t>
        </is>
      </c>
      <c r="F1579" s="104" t="n">
        <v>29</v>
      </c>
      <c r="G1579" s="159" t="n">
        <v>2891</v>
      </c>
      <c r="H1579" s="159" t="n">
        <v>7269</v>
      </c>
      <c r="I1579" s="160" t="n">
        <v>34536.21</v>
      </c>
      <c r="J1579" s="160" t="n">
        <v>1090.11</v>
      </c>
      <c r="K1579" s="160" t="n">
        <v>33446.1</v>
      </c>
      <c r="L1579" s="160" t="n">
        <v>9984.23</v>
      </c>
    </row>
    <row r="1580">
      <c r="A1580" s="176" t="n">
        <v>45658</v>
      </c>
      <c r="B1580" s="104" t="inlineStr">
        <is>
          <t>2024/25</t>
        </is>
      </c>
      <c r="C1580" s="104" t="inlineStr">
        <is>
          <t>HC-006</t>
        </is>
      </c>
      <c r="D1580" s="104" t="inlineStr">
        <is>
          <t>Nord-Ouest</t>
        </is>
      </c>
      <c r="E1580" s="104" t="inlineStr">
        <is>
          <t>Livraison</t>
        </is>
      </c>
      <c r="F1580" s="104" t="n">
        <v>31</v>
      </c>
      <c r="G1580" s="159" t="n">
        <v>855</v>
      </c>
      <c r="H1580" s="159" t="n">
        <v>2176</v>
      </c>
      <c r="I1580" s="160" t="n">
        <v>13832.18</v>
      </c>
      <c r="J1580" s="160" t="n">
        <v>809.5</v>
      </c>
      <c r="K1580" s="160" t="n">
        <v>13022.68</v>
      </c>
      <c r="L1580" s="160" t="n">
        <v>3991.96</v>
      </c>
    </row>
    <row r="1581">
      <c r="A1581" s="176" t="n">
        <v>45658</v>
      </c>
      <c r="B1581" s="104" t="inlineStr">
        <is>
          <t>2024/25</t>
        </is>
      </c>
      <c r="C1581" s="104" t="inlineStr">
        <is>
          <t>HC-006</t>
        </is>
      </c>
      <c r="D1581" s="104" t="inlineStr">
        <is>
          <t>Nord-Ouest</t>
        </is>
      </c>
      <c r="E1581" s="104" t="inlineStr">
        <is>
          <t>Sur place</t>
        </is>
      </c>
      <c r="F1581" s="104" t="n">
        <v>30</v>
      </c>
      <c r="G1581" s="159" t="n">
        <v>2443</v>
      </c>
      <c r="H1581" s="159" t="n">
        <v>6375</v>
      </c>
      <c r="I1581" s="160" t="n">
        <v>31642.1</v>
      </c>
      <c r="J1581" s="160" t="n">
        <v>928.9299999999999</v>
      </c>
      <c r="K1581" s="160" t="n">
        <v>30713.17</v>
      </c>
      <c r="L1581" s="160" t="n">
        <v>9189.860000000001</v>
      </c>
    </row>
    <row r="1582">
      <c r="A1582" s="176" t="n">
        <v>45658</v>
      </c>
      <c r="B1582" s="104" t="inlineStr">
        <is>
          <t>2024/25</t>
        </is>
      </c>
      <c r="C1582" s="104" t="inlineStr">
        <is>
          <t>HC-006</t>
        </is>
      </c>
      <c r="D1582" s="104" t="inlineStr">
        <is>
          <t>Nord-Ouest</t>
        </is>
      </c>
      <c r="E1582" s="104" t="inlineStr">
        <is>
          <t>À emporter</t>
        </is>
      </c>
      <c r="F1582" s="104" t="n">
        <v>31</v>
      </c>
      <c r="G1582" s="159" t="n">
        <v>1938</v>
      </c>
      <c r="H1582" s="159" t="n">
        <v>4910</v>
      </c>
      <c r="I1582" s="160" t="n">
        <v>23058.39</v>
      </c>
      <c r="J1582" s="160" t="n">
        <v>756.96</v>
      </c>
      <c r="K1582" s="160" t="n">
        <v>22301.43</v>
      </c>
      <c r="L1582" s="160" t="n">
        <v>6651.09</v>
      </c>
    </row>
    <row r="1583">
      <c r="A1583" s="176" t="n">
        <v>45658</v>
      </c>
      <c r="B1583" s="104" t="inlineStr">
        <is>
          <t>2024/25</t>
        </is>
      </c>
      <c r="C1583" s="104" t="inlineStr">
        <is>
          <t>HC-007</t>
        </is>
      </c>
      <c r="D1583" s="104" t="inlineStr">
        <is>
          <t>Sud-Est</t>
        </is>
      </c>
      <c r="E1583" s="104" t="inlineStr">
        <is>
          <t>Livraison</t>
        </is>
      </c>
      <c r="F1583" s="104" t="n">
        <v>31</v>
      </c>
      <c r="G1583" s="159" t="n">
        <v>939</v>
      </c>
      <c r="H1583" s="159" t="n">
        <v>2475</v>
      </c>
      <c r="I1583" s="160" t="n">
        <v>15524.49</v>
      </c>
      <c r="J1583" s="160" t="n">
        <v>938.03</v>
      </c>
      <c r="K1583" s="160" t="n">
        <v>14586.46</v>
      </c>
      <c r="L1583" s="160" t="n">
        <v>4649.68</v>
      </c>
    </row>
    <row r="1584">
      <c r="A1584" s="176" t="n">
        <v>45658</v>
      </c>
      <c r="B1584" s="104" t="inlineStr">
        <is>
          <t>2024/25</t>
        </is>
      </c>
      <c r="C1584" s="104" t="inlineStr">
        <is>
          <t>HC-007</t>
        </is>
      </c>
      <c r="D1584" s="104" t="inlineStr">
        <is>
          <t>Sud-Est</t>
        </is>
      </c>
      <c r="E1584" s="104" t="inlineStr">
        <is>
          <t>Sur place</t>
        </is>
      </c>
      <c r="F1584" s="104" t="n">
        <v>31</v>
      </c>
      <c r="G1584" s="159" t="n">
        <v>3246</v>
      </c>
      <c r="H1584" s="159" t="n">
        <v>8189</v>
      </c>
      <c r="I1584" s="160" t="n">
        <v>42350.2</v>
      </c>
      <c r="J1584" s="160" t="n">
        <v>1225.28</v>
      </c>
      <c r="K1584" s="160" t="n">
        <v>41124.92</v>
      </c>
      <c r="L1584" s="160" t="n">
        <v>12505.68</v>
      </c>
    </row>
    <row r="1585">
      <c r="A1585" s="176" t="n">
        <v>45658</v>
      </c>
      <c r="B1585" s="104" t="inlineStr">
        <is>
          <t>2024/25</t>
        </is>
      </c>
      <c r="C1585" s="104" t="inlineStr">
        <is>
          <t>HC-007</t>
        </is>
      </c>
      <c r="D1585" s="104" t="inlineStr">
        <is>
          <t>Sud-Est</t>
        </is>
      </c>
      <c r="E1585" s="104" t="inlineStr">
        <is>
          <t>À emporter</t>
        </is>
      </c>
      <c r="F1585" s="104" t="n">
        <v>31</v>
      </c>
      <c r="G1585" s="159" t="n">
        <v>2357</v>
      </c>
      <c r="H1585" s="159" t="n">
        <v>6096</v>
      </c>
      <c r="I1585" s="160" t="n">
        <v>27946.54</v>
      </c>
      <c r="J1585" s="160" t="n">
        <v>830.14</v>
      </c>
      <c r="K1585" s="160" t="n">
        <v>27116.4</v>
      </c>
      <c r="L1585" s="160" t="n">
        <v>8261.84</v>
      </c>
    </row>
    <row r="1586">
      <c r="A1586" s="176" t="n">
        <v>45658</v>
      </c>
      <c r="B1586" s="104" t="inlineStr">
        <is>
          <t>2024/25</t>
        </is>
      </c>
      <c r="C1586" s="104" t="inlineStr">
        <is>
          <t>HC-008</t>
        </is>
      </c>
      <c r="D1586" s="104" t="inlineStr">
        <is>
          <t>Sud-Ouest</t>
        </is>
      </c>
      <c r="E1586" s="104" t="inlineStr">
        <is>
          <t>Livraison</t>
        </is>
      </c>
      <c r="F1586" s="104" t="n">
        <v>31</v>
      </c>
      <c r="G1586" s="159" t="n">
        <v>1093</v>
      </c>
      <c r="H1586" s="159" t="n">
        <v>2707</v>
      </c>
      <c r="I1586" s="160" t="n">
        <v>17566.49</v>
      </c>
      <c r="J1586" s="160" t="n">
        <v>1001.51</v>
      </c>
      <c r="K1586" s="160" t="n">
        <v>16564.98</v>
      </c>
      <c r="L1586" s="160" t="n">
        <v>5123.93</v>
      </c>
    </row>
    <row r="1587">
      <c r="A1587" s="176" t="n">
        <v>45658</v>
      </c>
      <c r="B1587" s="104" t="inlineStr">
        <is>
          <t>2024/25</t>
        </is>
      </c>
      <c r="C1587" s="104" t="inlineStr">
        <is>
          <t>HC-008</t>
        </is>
      </c>
      <c r="D1587" s="104" t="inlineStr">
        <is>
          <t>Sud-Ouest</t>
        </is>
      </c>
      <c r="E1587" s="104" t="inlineStr">
        <is>
          <t>Sur place</t>
        </is>
      </c>
      <c r="F1587" s="104" t="n">
        <v>31</v>
      </c>
      <c r="G1587" s="159" t="n">
        <v>3317</v>
      </c>
      <c r="H1587" s="159" t="n">
        <v>8368</v>
      </c>
      <c r="I1587" s="160" t="n">
        <v>42853.88</v>
      </c>
      <c r="J1587" s="160" t="n">
        <v>1475.66</v>
      </c>
      <c r="K1587" s="160" t="n">
        <v>41378.22</v>
      </c>
      <c r="L1587" s="160" t="n">
        <v>12365.69</v>
      </c>
    </row>
    <row r="1588">
      <c r="A1588" s="176" t="n">
        <v>45658</v>
      </c>
      <c r="B1588" s="104" t="inlineStr">
        <is>
          <t>2024/25</t>
        </is>
      </c>
      <c r="C1588" s="104" t="inlineStr">
        <is>
          <t>HC-008</t>
        </is>
      </c>
      <c r="D1588" s="104" t="inlineStr">
        <is>
          <t>Sud-Ouest</t>
        </is>
      </c>
      <c r="E1588" s="104" t="inlineStr">
        <is>
          <t>À emporter</t>
        </is>
      </c>
      <c r="F1588" s="104" t="n">
        <v>30</v>
      </c>
      <c r="G1588" s="159" t="n">
        <v>2360</v>
      </c>
      <c r="H1588" s="159" t="n">
        <v>5803</v>
      </c>
      <c r="I1588" s="160" t="n">
        <v>27861.62</v>
      </c>
      <c r="J1588" s="160" t="n">
        <v>725.15</v>
      </c>
      <c r="K1588" s="160" t="n">
        <v>27136.47</v>
      </c>
      <c r="L1588" s="160" t="n">
        <v>8078.78</v>
      </c>
    </row>
    <row r="1589">
      <c r="A1589" s="176" t="n">
        <v>45658</v>
      </c>
      <c r="B1589" s="104" t="inlineStr">
        <is>
          <t>2024/25</t>
        </is>
      </c>
      <c r="C1589" s="104" t="inlineStr">
        <is>
          <t>HC-009</t>
        </is>
      </c>
      <c r="D1589" s="104" t="inlineStr">
        <is>
          <t>Île-de-France</t>
        </is>
      </c>
      <c r="E1589" s="104" t="inlineStr">
        <is>
          <t>Livraison</t>
        </is>
      </c>
      <c r="F1589" s="104" t="n">
        <v>31</v>
      </c>
      <c r="G1589" s="159" t="n">
        <v>1458</v>
      </c>
      <c r="H1589" s="159" t="n">
        <v>3798</v>
      </c>
      <c r="I1589" s="160" t="n">
        <v>23564.44</v>
      </c>
      <c r="J1589" s="160" t="n">
        <v>1387.65</v>
      </c>
      <c r="K1589" s="160" t="n">
        <v>22176.79</v>
      </c>
      <c r="L1589" s="160" t="n">
        <v>6873.41</v>
      </c>
    </row>
    <row r="1590">
      <c r="A1590" s="176" t="n">
        <v>45658</v>
      </c>
      <c r="B1590" s="104" t="inlineStr">
        <is>
          <t>2024/25</t>
        </is>
      </c>
      <c r="C1590" s="104" t="inlineStr">
        <is>
          <t>HC-009</t>
        </is>
      </c>
      <c r="D1590" s="104" t="inlineStr">
        <is>
          <t>Île-de-France</t>
        </is>
      </c>
      <c r="E1590" s="104" t="inlineStr">
        <is>
          <t>Sur place</t>
        </is>
      </c>
      <c r="F1590" s="104" t="n">
        <v>30</v>
      </c>
      <c r="G1590" s="159" t="n">
        <v>4177</v>
      </c>
      <c r="H1590" s="159" t="n">
        <v>10540</v>
      </c>
      <c r="I1590" s="160" t="n">
        <v>54371.69</v>
      </c>
      <c r="J1590" s="160" t="n">
        <v>1597.51</v>
      </c>
      <c r="K1590" s="160" t="n">
        <v>52774.18</v>
      </c>
      <c r="L1590" s="160" t="n">
        <v>15742.52</v>
      </c>
    </row>
    <row r="1591">
      <c r="A1591" s="176" t="n">
        <v>45658</v>
      </c>
      <c r="B1591" s="104" t="inlineStr">
        <is>
          <t>2024/25</t>
        </is>
      </c>
      <c r="C1591" s="104" t="inlineStr">
        <is>
          <t>HC-009</t>
        </is>
      </c>
      <c r="D1591" s="104" t="inlineStr">
        <is>
          <t>Île-de-France</t>
        </is>
      </c>
      <c r="E1591" s="104" t="inlineStr">
        <is>
          <t>À emporter</t>
        </is>
      </c>
      <c r="F1591" s="104" t="n">
        <v>31</v>
      </c>
      <c r="G1591" s="159" t="n">
        <v>3233</v>
      </c>
      <c r="H1591" s="159" t="n">
        <v>8192</v>
      </c>
      <c r="I1591" s="160" t="n">
        <v>38213.95</v>
      </c>
      <c r="J1591" s="160" t="n">
        <v>1052.49</v>
      </c>
      <c r="K1591" s="160" t="n">
        <v>37161.46</v>
      </c>
      <c r="L1591" s="160" t="n">
        <v>11076.5</v>
      </c>
    </row>
    <row r="1592">
      <c r="A1592" s="176" t="n">
        <v>45658</v>
      </c>
      <c r="B1592" s="104" t="inlineStr">
        <is>
          <t>2024/25</t>
        </is>
      </c>
      <c r="C1592" s="104" t="inlineStr">
        <is>
          <t>HC-010</t>
        </is>
      </c>
      <c r="D1592" s="104" t="inlineStr">
        <is>
          <t>Nord-Ouest</t>
        </is>
      </c>
      <c r="E1592" s="104" t="inlineStr">
        <is>
          <t>Drive</t>
        </is>
      </c>
      <c r="F1592" s="104" t="n">
        <v>30</v>
      </c>
      <c r="G1592" s="159" t="n">
        <v>1485</v>
      </c>
      <c r="H1592" s="159" t="n">
        <v>3803</v>
      </c>
      <c r="I1592" s="160" t="n">
        <v>20238.35</v>
      </c>
      <c r="J1592" s="160" t="n">
        <v>639.87</v>
      </c>
      <c r="K1592" s="160" t="n">
        <v>19598.48</v>
      </c>
      <c r="L1592" s="160" t="n">
        <v>5855.58</v>
      </c>
    </row>
    <row r="1593">
      <c r="A1593" s="176" t="n">
        <v>45658</v>
      </c>
      <c r="B1593" s="104" t="inlineStr">
        <is>
          <t>2024/25</t>
        </is>
      </c>
      <c r="C1593" s="104" t="inlineStr">
        <is>
          <t>HC-010</t>
        </is>
      </c>
      <c r="D1593" s="104" t="inlineStr">
        <is>
          <t>Nord-Ouest</t>
        </is>
      </c>
      <c r="E1593" s="104" t="inlineStr">
        <is>
          <t>Livraison</t>
        </is>
      </c>
      <c r="F1593" s="104" t="n">
        <v>31</v>
      </c>
      <c r="G1593" s="159" t="n">
        <v>1214</v>
      </c>
      <c r="H1593" s="159" t="n">
        <v>3103</v>
      </c>
      <c r="I1593" s="160" t="n">
        <v>19894.39</v>
      </c>
      <c r="J1593" s="160" t="n">
        <v>1177.08</v>
      </c>
      <c r="K1593" s="160" t="n">
        <v>18717.31</v>
      </c>
      <c r="L1593" s="160" t="n">
        <v>5811.34</v>
      </c>
    </row>
    <row r="1594">
      <c r="A1594" s="176" t="n">
        <v>45658</v>
      </c>
      <c r="B1594" s="104" t="inlineStr">
        <is>
          <t>2024/25</t>
        </is>
      </c>
      <c r="C1594" s="104" t="inlineStr">
        <is>
          <t>HC-010</t>
        </is>
      </c>
      <c r="D1594" s="104" t="inlineStr">
        <is>
          <t>Nord-Ouest</t>
        </is>
      </c>
      <c r="E1594" s="104" t="inlineStr">
        <is>
          <t>Sur place</t>
        </is>
      </c>
      <c r="F1594" s="104" t="n">
        <v>31</v>
      </c>
      <c r="G1594" s="159" t="n">
        <v>3940</v>
      </c>
      <c r="H1594" s="159" t="n">
        <v>9944</v>
      </c>
      <c r="I1594" s="160" t="n">
        <v>50838.42</v>
      </c>
      <c r="J1594" s="160" t="n">
        <v>1730.89</v>
      </c>
      <c r="K1594" s="160" t="n">
        <v>49107.53</v>
      </c>
      <c r="L1594" s="160" t="n">
        <v>14825.21</v>
      </c>
    </row>
    <row r="1595">
      <c r="A1595" s="176" t="n">
        <v>45658</v>
      </c>
      <c r="B1595" s="104" t="inlineStr">
        <is>
          <t>2024/25</t>
        </is>
      </c>
      <c r="C1595" s="104" t="inlineStr">
        <is>
          <t>HC-010</t>
        </is>
      </c>
      <c r="D1595" s="104" t="inlineStr">
        <is>
          <t>Nord-Ouest</t>
        </is>
      </c>
      <c r="E1595" s="104" t="inlineStr">
        <is>
          <t>À emporter</t>
        </is>
      </c>
      <c r="F1595" s="104" t="n">
        <v>31</v>
      </c>
      <c r="G1595" s="159" t="n">
        <v>3051</v>
      </c>
      <c r="H1595" s="159" t="n">
        <v>7888</v>
      </c>
      <c r="I1595" s="160" t="n">
        <v>36115</v>
      </c>
      <c r="J1595" s="160" t="n">
        <v>1062.4</v>
      </c>
      <c r="K1595" s="160" t="n">
        <v>35052.6</v>
      </c>
      <c r="L1595" s="160" t="n">
        <v>10451.71</v>
      </c>
    </row>
    <row r="1596">
      <c r="A1596" s="176" t="n">
        <v>45658</v>
      </c>
      <c r="B1596" s="104" t="inlineStr">
        <is>
          <t>2024/25</t>
        </is>
      </c>
      <c r="C1596" s="104" t="inlineStr">
        <is>
          <t>HC-011</t>
        </is>
      </c>
      <c r="D1596" s="104" t="inlineStr">
        <is>
          <t>Sud-Est</t>
        </is>
      </c>
      <c r="E1596" s="104" t="inlineStr">
        <is>
          <t>Livraison</t>
        </is>
      </c>
      <c r="F1596" s="104" t="n">
        <v>31</v>
      </c>
      <c r="G1596" s="159" t="n">
        <v>1454</v>
      </c>
      <c r="H1596" s="159" t="n">
        <v>3735</v>
      </c>
      <c r="I1596" s="160" t="n">
        <v>23346.45</v>
      </c>
      <c r="J1596" s="160" t="n">
        <v>1287.98</v>
      </c>
      <c r="K1596" s="160" t="n">
        <v>22058.47</v>
      </c>
      <c r="L1596" s="160" t="n">
        <v>6800.89</v>
      </c>
    </row>
    <row r="1597">
      <c r="A1597" s="176" t="n">
        <v>45658</v>
      </c>
      <c r="B1597" s="104" t="inlineStr">
        <is>
          <t>2024/25</t>
        </is>
      </c>
      <c r="C1597" s="104" t="inlineStr">
        <is>
          <t>HC-011</t>
        </is>
      </c>
      <c r="D1597" s="104" t="inlineStr">
        <is>
          <t>Sud-Est</t>
        </is>
      </c>
      <c r="E1597" s="104" t="inlineStr">
        <is>
          <t>Sur place</t>
        </is>
      </c>
      <c r="F1597" s="104" t="n">
        <v>30</v>
      </c>
      <c r="G1597" s="159" t="n">
        <v>4159</v>
      </c>
      <c r="H1597" s="159" t="n">
        <v>10612</v>
      </c>
      <c r="I1597" s="160" t="n">
        <v>53204</v>
      </c>
      <c r="J1597" s="160" t="n">
        <v>1480.71</v>
      </c>
      <c r="K1597" s="160" t="n">
        <v>51723.29</v>
      </c>
      <c r="L1597" s="160" t="n">
        <v>15454.49</v>
      </c>
    </row>
    <row r="1598">
      <c r="A1598" s="176" t="n">
        <v>45658</v>
      </c>
      <c r="B1598" s="104" t="inlineStr">
        <is>
          <t>2024/25</t>
        </is>
      </c>
      <c r="C1598" s="104" t="inlineStr">
        <is>
          <t>HC-011</t>
        </is>
      </c>
      <c r="D1598" s="104" t="inlineStr">
        <is>
          <t>Sud-Est</t>
        </is>
      </c>
      <c r="E1598" s="104" t="inlineStr">
        <is>
          <t>À emporter</t>
        </is>
      </c>
      <c r="F1598" s="104" t="n">
        <v>31</v>
      </c>
      <c r="G1598" s="159" t="n">
        <v>3248</v>
      </c>
      <c r="H1598" s="159" t="n">
        <v>8255</v>
      </c>
      <c r="I1598" s="160" t="n">
        <v>38649.28</v>
      </c>
      <c r="J1598" s="160" t="n">
        <v>1157.42</v>
      </c>
      <c r="K1598" s="160" t="n">
        <v>37491.86</v>
      </c>
      <c r="L1598" s="160" t="n">
        <v>11183.04</v>
      </c>
    </row>
    <row r="1599">
      <c r="A1599" s="176" t="n">
        <v>45658</v>
      </c>
      <c r="B1599" s="104" t="inlineStr">
        <is>
          <t>2024/25</t>
        </is>
      </c>
      <c r="C1599" s="104" t="inlineStr">
        <is>
          <t>HC-012</t>
        </is>
      </c>
      <c r="D1599" s="104" t="inlineStr">
        <is>
          <t>Sud-Ouest</t>
        </is>
      </c>
      <c r="E1599" s="104" t="inlineStr">
        <is>
          <t>Drive</t>
        </is>
      </c>
      <c r="F1599" s="104" t="n">
        <v>31</v>
      </c>
      <c r="G1599" s="159" t="n">
        <v>704</v>
      </c>
      <c r="H1599" s="159" t="n">
        <v>1755</v>
      </c>
      <c r="I1599" s="160" t="n">
        <v>9658.030000000001</v>
      </c>
      <c r="J1599" s="160" t="n">
        <v>300.28</v>
      </c>
      <c r="K1599" s="160" t="n">
        <v>9357.75</v>
      </c>
      <c r="L1599" s="160" t="n">
        <v>2823.23</v>
      </c>
    </row>
    <row r="1600">
      <c r="A1600" s="176" t="n">
        <v>45658</v>
      </c>
      <c r="B1600" s="104" t="inlineStr">
        <is>
          <t>2024/25</t>
        </is>
      </c>
      <c r="C1600" s="104" t="inlineStr">
        <is>
          <t>HC-012</t>
        </is>
      </c>
      <c r="D1600" s="104" t="inlineStr">
        <is>
          <t>Sud-Ouest</t>
        </is>
      </c>
      <c r="E1600" s="104" t="inlineStr">
        <is>
          <t>Livraison</t>
        </is>
      </c>
      <c r="F1600" s="104" t="n">
        <v>31</v>
      </c>
      <c r="G1600" s="159" t="n">
        <v>546</v>
      </c>
      <c r="H1600" s="159" t="n">
        <v>1328</v>
      </c>
      <c r="I1600" s="160" t="n">
        <v>8974.07</v>
      </c>
      <c r="J1600" s="160" t="n">
        <v>572.3</v>
      </c>
      <c r="K1600" s="160" t="n">
        <v>8401.77</v>
      </c>
      <c r="L1600" s="160" t="n">
        <v>2593.99</v>
      </c>
    </row>
    <row r="1601">
      <c r="A1601" s="176" t="n">
        <v>45658</v>
      </c>
      <c r="B1601" s="104" t="inlineStr">
        <is>
          <t>2024/25</t>
        </is>
      </c>
      <c r="C1601" s="104" t="inlineStr">
        <is>
          <t>HC-012</t>
        </is>
      </c>
      <c r="D1601" s="104" t="inlineStr">
        <is>
          <t>Sud-Ouest</t>
        </is>
      </c>
      <c r="E1601" s="104" t="inlineStr">
        <is>
          <t>Sur place</t>
        </is>
      </c>
      <c r="F1601" s="104" t="n">
        <v>31</v>
      </c>
      <c r="G1601" s="159" t="n">
        <v>1850</v>
      </c>
      <c r="H1601" s="159" t="n">
        <v>4807</v>
      </c>
      <c r="I1601" s="160" t="n">
        <v>24048.59</v>
      </c>
      <c r="J1601" s="160" t="n">
        <v>720.6900000000001</v>
      </c>
      <c r="K1601" s="160" t="n">
        <v>23327.9</v>
      </c>
      <c r="L1601" s="160" t="n">
        <v>6971.66</v>
      </c>
    </row>
    <row r="1602">
      <c r="A1602" s="176" t="n">
        <v>45658</v>
      </c>
      <c r="B1602" s="104" t="inlineStr">
        <is>
          <t>2024/25</t>
        </is>
      </c>
      <c r="C1602" s="104" t="inlineStr">
        <is>
          <t>HC-012</t>
        </is>
      </c>
      <c r="D1602" s="104" t="inlineStr">
        <is>
          <t>Sud-Ouest</t>
        </is>
      </c>
      <c r="E1602" s="104" t="inlineStr">
        <is>
          <t>À emporter</t>
        </is>
      </c>
      <c r="F1602" s="104" t="n">
        <v>31</v>
      </c>
      <c r="G1602" s="159" t="n">
        <v>1373</v>
      </c>
      <c r="H1602" s="159" t="n">
        <v>3525</v>
      </c>
      <c r="I1602" s="160" t="n">
        <v>16230.27</v>
      </c>
      <c r="J1602" s="160" t="n">
        <v>501.14</v>
      </c>
      <c r="K1602" s="160" t="n">
        <v>15729.13</v>
      </c>
      <c r="L1602" s="160" t="n">
        <v>4702.29</v>
      </c>
    </row>
    <row r="1603">
      <c r="A1603" s="176" t="n">
        <v>45658</v>
      </c>
      <c r="B1603" s="104" t="inlineStr">
        <is>
          <t>2024/25</t>
        </is>
      </c>
      <c r="C1603" s="104" t="inlineStr">
        <is>
          <t>HC-013</t>
        </is>
      </c>
      <c r="D1603" s="104" t="inlineStr">
        <is>
          <t>Île-de-France</t>
        </is>
      </c>
      <c r="E1603" s="104" t="inlineStr">
        <is>
          <t>Livraison</t>
        </is>
      </c>
      <c r="F1603" s="104" t="n">
        <v>30</v>
      </c>
      <c r="G1603" s="159" t="n">
        <v>1044</v>
      </c>
      <c r="H1603" s="159" t="n">
        <v>2673</v>
      </c>
      <c r="I1603" s="160" t="n">
        <v>16891.03</v>
      </c>
      <c r="J1603" s="160" t="n">
        <v>996.24</v>
      </c>
      <c r="K1603" s="160" t="n">
        <v>15894.79</v>
      </c>
      <c r="L1603" s="160" t="n">
        <v>4931.44</v>
      </c>
    </row>
    <row r="1604">
      <c r="A1604" s="176" t="n">
        <v>45658</v>
      </c>
      <c r="B1604" s="104" t="inlineStr">
        <is>
          <t>2024/25</t>
        </is>
      </c>
      <c r="C1604" s="104" t="inlineStr">
        <is>
          <t>HC-013</t>
        </is>
      </c>
      <c r="D1604" s="104" t="inlineStr">
        <is>
          <t>Île-de-France</t>
        </is>
      </c>
      <c r="E1604" s="104" t="inlineStr">
        <is>
          <t>Sur place</t>
        </is>
      </c>
      <c r="F1604" s="104" t="n">
        <v>30</v>
      </c>
      <c r="G1604" s="159" t="n">
        <v>3128</v>
      </c>
      <c r="H1604" s="159" t="n">
        <v>7649</v>
      </c>
      <c r="I1604" s="160" t="n">
        <v>40488.71</v>
      </c>
      <c r="J1604" s="160" t="n">
        <v>1213.95</v>
      </c>
      <c r="K1604" s="160" t="n">
        <v>39274.76</v>
      </c>
      <c r="L1604" s="160" t="n">
        <v>11723.6</v>
      </c>
    </row>
    <row r="1605">
      <c r="A1605" s="176" t="n">
        <v>45658</v>
      </c>
      <c r="B1605" s="104" t="inlineStr">
        <is>
          <t>2024/25</t>
        </is>
      </c>
      <c r="C1605" s="104" t="inlineStr">
        <is>
          <t>HC-013</t>
        </is>
      </c>
      <c r="D1605" s="104" t="inlineStr">
        <is>
          <t>Île-de-France</t>
        </is>
      </c>
      <c r="E1605" s="104" t="inlineStr">
        <is>
          <t>À emporter</t>
        </is>
      </c>
      <c r="F1605" s="104" t="n">
        <v>31</v>
      </c>
      <c r="G1605" s="159" t="n">
        <v>2380</v>
      </c>
      <c r="H1605" s="159" t="n">
        <v>6299</v>
      </c>
      <c r="I1605" s="160" t="n">
        <v>28153.6</v>
      </c>
      <c r="J1605" s="160" t="n">
        <v>975.73</v>
      </c>
      <c r="K1605" s="160" t="n">
        <v>27177.87</v>
      </c>
      <c r="L1605" s="160" t="n">
        <v>8122.59</v>
      </c>
    </row>
    <row r="1606">
      <c r="A1606" s="176" t="n">
        <v>45658</v>
      </c>
      <c r="B1606" s="104" t="inlineStr">
        <is>
          <t>2024/25</t>
        </is>
      </c>
      <c r="C1606" s="104" t="inlineStr">
        <is>
          <t>HC-014</t>
        </is>
      </c>
      <c r="D1606" s="104" t="inlineStr">
        <is>
          <t>Nord-Ouest</t>
        </is>
      </c>
      <c r="E1606" s="104" t="inlineStr">
        <is>
          <t>Livraison</t>
        </is>
      </c>
      <c r="F1606" s="104" t="n">
        <v>31</v>
      </c>
      <c r="G1606" s="159" t="n">
        <v>1035</v>
      </c>
      <c r="H1606" s="159" t="n">
        <v>2696</v>
      </c>
      <c r="I1606" s="160" t="n">
        <v>16774.12</v>
      </c>
      <c r="J1606" s="160" t="n">
        <v>961.98</v>
      </c>
      <c r="K1606" s="160" t="n">
        <v>15812.14</v>
      </c>
      <c r="L1606" s="160" t="n">
        <v>4897.45</v>
      </c>
    </row>
    <row r="1607">
      <c r="A1607" s="176" t="n">
        <v>45658</v>
      </c>
      <c r="B1607" s="104" t="inlineStr">
        <is>
          <t>2024/25</t>
        </is>
      </c>
      <c r="C1607" s="104" t="inlineStr">
        <is>
          <t>HC-014</t>
        </is>
      </c>
      <c r="D1607" s="104" t="inlineStr">
        <is>
          <t>Nord-Ouest</t>
        </is>
      </c>
      <c r="E1607" s="104" t="inlineStr">
        <is>
          <t>Sur place</t>
        </is>
      </c>
      <c r="F1607" s="104" t="n">
        <v>30</v>
      </c>
      <c r="G1607" s="159" t="n">
        <v>3018</v>
      </c>
      <c r="H1607" s="159" t="n">
        <v>7873</v>
      </c>
      <c r="I1607" s="160" t="n">
        <v>38952.27</v>
      </c>
      <c r="J1607" s="160" t="n">
        <v>1171.58</v>
      </c>
      <c r="K1607" s="160" t="n">
        <v>37780.69</v>
      </c>
      <c r="L1607" s="160" t="n">
        <v>11226.44</v>
      </c>
    </row>
    <row r="1608">
      <c r="A1608" s="176" t="n">
        <v>45658</v>
      </c>
      <c r="B1608" s="104" t="inlineStr">
        <is>
          <t>2024/25</t>
        </is>
      </c>
      <c r="C1608" s="104" t="inlineStr">
        <is>
          <t>HC-014</t>
        </is>
      </c>
      <c r="D1608" s="104" t="inlineStr">
        <is>
          <t>Nord-Ouest</t>
        </is>
      </c>
      <c r="E1608" s="104" t="inlineStr">
        <is>
          <t>À emporter</t>
        </is>
      </c>
      <c r="F1608" s="104" t="n">
        <v>31</v>
      </c>
      <c r="G1608" s="159" t="n">
        <v>2312</v>
      </c>
      <c r="H1608" s="159" t="n">
        <v>5915</v>
      </c>
      <c r="I1608" s="160" t="n">
        <v>27354.25</v>
      </c>
      <c r="J1608" s="160" t="n">
        <v>770.66</v>
      </c>
      <c r="K1608" s="160" t="n">
        <v>26583.59</v>
      </c>
      <c r="L1608" s="160" t="n">
        <v>7973.68</v>
      </c>
    </row>
    <row r="1609">
      <c r="A1609" s="176" t="n">
        <v>45658</v>
      </c>
      <c r="B1609" s="104" t="inlineStr">
        <is>
          <t>2024/25</t>
        </is>
      </c>
      <c r="C1609" s="104" t="inlineStr">
        <is>
          <t>HC-015</t>
        </is>
      </c>
      <c r="D1609" s="104" t="inlineStr">
        <is>
          <t>Sud-Est</t>
        </is>
      </c>
      <c r="E1609" s="104" t="inlineStr">
        <is>
          <t>Livraison</t>
        </is>
      </c>
      <c r="F1609" s="104" t="n">
        <v>31</v>
      </c>
      <c r="G1609" s="159" t="n">
        <v>845</v>
      </c>
      <c r="H1609" s="159" t="n">
        <v>2167</v>
      </c>
      <c r="I1609" s="160" t="n">
        <v>13901.65</v>
      </c>
      <c r="J1609" s="160" t="n">
        <v>854.22</v>
      </c>
      <c r="K1609" s="160" t="n">
        <v>13047.43</v>
      </c>
      <c r="L1609" s="160" t="n">
        <v>4016.92</v>
      </c>
    </row>
    <row r="1610">
      <c r="A1610" s="176" t="n">
        <v>45658</v>
      </c>
      <c r="B1610" s="104" t="inlineStr">
        <is>
          <t>2024/25</t>
        </is>
      </c>
      <c r="C1610" s="104" t="inlineStr">
        <is>
          <t>HC-015</t>
        </is>
      </c>
      <c r="D1610" s="104" t="inlineStr">
        <is>
          <t>Sud-Est</t>
        </is>
      </c>
      <c r="E1610" s="104" t="inlineStr">
        <is>
          <t>Sur place</t>
        </is>
      </c>
      <c r="F1610" s="104" t="n">
        <v>31</v>
      </c>
      <c r="G1610" s="159" t="n">
        <v>2840</v>
      </c>
      <c r="H1610" s="159" t="n">
        <v>7458</v>
      </c>
      <c r="I1610" s="160" t="n">
        <v>36893.73</v>
      </c>
      <c r="J1610" s="160" t="n">
        <v>1026.71</v>
      </c>
      <c r="K1610" s="160" t="n">
        <v>35867.02</v>
      </c>
      <c r="L1610" s="160" t="n">
        <v>10610.46</v>
      </c>
    </row>
    <row r="1611">
      <c r="A1611" s="176" t="n">
        <v>45658</v>
      </c>
      <c r="B1611" s="104" t="inlineStr">
        <is>
          <t>2024/25</t>
        </is>
      </c>
      <c r="C1611" s="104" t="inlineStr">
        <is>
          <t>HC-015</t>
        </is>
      </c>
      <c r="D1611" s="104" t="inlineStr">
        <is>
          <t>Sud-Est</t>
        </is>
      </c>
      <c r="E1611" s="104" t="inlineStr">
        <is>
          <t>À emporter</t>
        </is>
      </c>
      <c r="F1611" s="104" t="n">
        <v>31</v>
      </c>
      <c r="G1611" s="159" t="n">
        <v>2187</v>
      </c>
      <c r="H1611" s="159" t="n">
        <v>5371</v>
      </c>
      <c r="I1611" s="160" t="n">
        <v>26243.8</v>
      </c>
      <c r="J1611" s="160" t="n">
        <v>879.51</v>
      </c>
      <c r="K1611" s="160" t="n">
        <v>25364.29</v>
      </c>
      <c r="L1611" s="160" t="n">
        <v>7565.99</v>
      </c>
    </row>
    <row r="1612">
      <c r="A1612" s="176" t="n">
        <v>45658</v>
      </c>
      <c r="B1612" s="104" t="inlineStr">
        <is>
          <t>2024/25</t>
        </is>
      </c>
      <c r="C1612" s="104" t="inlineStr">
        <is>
          <t>HC-016</t>
        </is>
      </c>
      <c r="D1612" s="104" t="inlineStr">
        <is>
          <t>Sud-Ouest</t>
        </is>
      </c>
      <c r="E1612" s="104" t="inlineStr">
        <is>
          <t>Livraison</t>
        </is>
      </c>
      <c r="F1612" s="104" t="n">
        <v>30</v>
      </c>
      <c r="G1612" s="159" t="n">
        <v>1009</v>
      </c>
      <c r="H1612" s="159" t="n">
        <v>2647</v>
      </c>
      <c r="I1612" s="160" t="n">
        <v>16628.53</v>
      </c>
      <c r="J1612" s="160" t="n">
        <v>963.23</v>
      </c>
      <c r="K1612" s="160" t="n">
        <v>15665.3</v>
      </c>
      <c r="L1612" s="160" t="n">
        <v>4879.72</v>
      </c>
    </row>
    <row r="1613">
      <c r="A1613" s="176" t="n">
        <v>45658</v>
      </c>
      <c r="B1613" s="104" t="inlineStr">
        <is>
          <t>2024/25</t>
        </is>
      </c>
      <c r="C1613" s="104" t="inlineStr">
        <is>
          <t>HC-016</t>
        </is>
      </c>
      <c r="D1613" s="104" t="inlineStr">
        <is>
          <t>Sud-Ouest</t>
        </is>
      </c>
      <c r="E1613" s="104" t="inlineStr">
        <is>
          <t>Sur place</t>
        </is>
      </c>
      <c r="F1613" s="104" t="n">
        <v>31</v>
      </c>
      <c r="G1613" s="159" t="n">
        <v>3477</v>
      </c>
      <c r="H1613" s="159" t="n">
        <v>8834</v>
      </c>
      <c r="I1613" s="160" t="n">
        <v>44235.27</v>
      </c>
      <c r="J1613" s="160" t="n">
        <v>1324.79</v>
      </c>
      <c r="K1613" s="160" t="n">
        <v>42910.48</v>
      </c>
      <c r="L1613" s="160" t="n">
        <v>12796.82</v>
      </c>
    </row>
    <row r="1614">
      <c r="A1614" s="176" t="n">
        <v>45658</v>
      </c>
      <c r="B1614" s="104" t="inlineStr">
        <is>
          <t>2024/25</t>
        </is>
      </c>
      <c r="C1614" s="104" t="inlineStr">
        <is>
          <t>HC-016</t>
        </is>
      </c>
      <c r="D1614" s="104" t="inlineStr">
        <is>
          <t>Sud-Ouest</t>
        </is>
      </c>
      <c r="E1614" s="104" t="inlineStr">
        <is>
          <t>À emporter</t>
        </is>
      </c>
      <c r="F1614" s="104" t="n">
        <v>31</v>
      </c>
      <c r="G1614" s="159" t="n">
        <v>2576</v>
      </c>
      <c r="H1614" s="159" t="n">
        <v>6456</v>
      </c>
      <c r="I1614" s="160" t="n">
        <v>30754.35</v>
      </c>
      <c r="J1614" s="160" t="n">
        <v>983.71</v>
      </c>
      <c r="K1614" s="160" t="n">
        <v>29770.64</v>
      </c>
      <c r="L1614" s="160" t="n">
        <v>8892.309999999999</v>
      </c>
    </row>
    <row r="1615">
      <c r="A1615" s="176" t="n">
        <v>45658</v>
      </c>
      <c r="B1615" s="104" t="inlineStr">
        <is>
          <t>2024/25</t>
        </is>
      </c>
      <c r="C1615" s="104" t="inlineStr">
        <is>
          <t>HC-017</t>
        </is>
      </c>
      <c r="D1615" s="104" t="inlineStr">
        <is>
          <t>Île-de-France</t>
        </is>
      </c>
      <c r="E1615" s="104" t="inlineStr">
        <is>
          <t>Drive</t>
        </is>
      </c>
      <c r="F1615" s="104" t="n">
        <v>30</v>
      </c>
      <c r="G1615" s="159" t="n">
        <v>996</v>
      </c>
      <c r="H1615" s="159" t="n">
        <v>2625</v>
      </c>
      <c r="I1615" s="160" t="n">
        <v>13679.63</v>
      </c>
      <c r="J1615" s="160" t="n">
        <v>425.36</v>
      </c>
      <c r="K1615" s="160" t="n">
        <v>13254.27</v>
      </c>
      <c r="L1615" s="160" t="n">
        <v>3935.33</v>
      </c>
    </row>
    <row r="1616">
      <c r="A1616" s="176" t="n">
        <v>45658</v>
      </c>
      <c r="B1616" s="104" t="inlineStr">
        <is>
          <t>2024/25</t>
        </is>
      </c>
      <c r="C1616" s="104" t="inlineStr">
        <is>
          <t>HC-017</t>
        </is>
      </c>
      <c r="D1616" s="104" t="inlineStr">
        <is>
          <t>Île-de-France</t>
        </is>
      </c>
      <c r="E1616" s="104" t="inlineStr">
        <is>
          <t>Livraison</t>
        </is>
      </c>
      <c r="F1616" s="104" t="n">
        <v>31</v>
      </c>
      <c r="G1616" s="159" t="n">
        <v>847</v>
      </c>
      <c r="H1616" s="159" t="n">
        <v>2153</v>
      </c>
      <c r="I1616" s="160" t="n">
        <v>13515</v>
      </c>
      <c r="J1616" s="160" t="n">
        <v>781.33</v>
      </c>
      <c r="K1616" s="160" t="n">
        <v>12733.67</v>
      </c>
      <c r="L1616" s="160" t="n">
        <v>3923.26</v>
      </c>
    </row>
    <row r="1617">
      <c r="A1617" s="176" t="n">
        <v>45658</v>
      </c>
      <c r="B1617" s="104" t="inlineStr">
        <is>
          <t>2024/25</t>
        </is>
      </c>
      <c r="C1617" s="104" t="inlineStr">
        <is>
          <t>HC-017</t>
        </is>
      </c>
      <c r="D1617" s="104" t="inlineStr">
        <is>
          <t>Île-de-France</t>
        </is>
      </c>
      <c r="E1617" s="104" t="inlineStr">
        <is>
          <t>Sur place</t>
        </is>
      </c>
      <c r="F1617" s="104" t="n">
        <v>31</v>
      </c>
      <c r="G1617" s="159" t="n">
        <v>2756</v>
      </c>
      <c r="H1617" s="159" t="n">
        <v>6935</v>
      </c>
      <c r="I1617" s="160" t="n">
        <v>35566.35</v>
      </c>
      <c r="J1617" s="160" t="n">
        <v>1147.59</v>
      </c>
      <c r="K1617" s="160" t="n">
        <v>34418.76</v>
      </c>
      <c r="L1617" s="160" t="n">
        <v>10296.65</v>
      </c>
    </row>
    <row r="1618">
      <c r="A1618" s="176" t="n">
        <v>45658</v>
      </c>
      <c r="B1618" s="104" t="inlineStr">
        <is>
          <t>2024/25</t>
        </is>
      </c>
      <c r="C1618" s="104" t="inlineStr">
        <is>
          <t>HC-017</t>
        </is>
      </c>
      <c r="D1618" s="104" t="inlineStr">
        <is>
          <t>Île-de-France</t>
        </is>
      </c>
      <c r="E1618" s="104" t="inlineStr">
        <is>
          <t>À emporter</t>
        </is>
      </c>
      <c r="F1618" s="104" t="n">
        <v>29</v>
      </c>
      <c r="G1618" s="159" t="n">
        <v>1829</v>
      </c>
      <c r="H1618" s="159" t="n">
        <v>4540</v>
      </c>
      <c r="I1618" s="160" t="n">
        <v>21649.95</v>
      </c>
      <c r="J1618" s="160" t="n">
        <v>563.11</v>
      </c>
      <c r="K1618" s="160" t="n">
        <v>21086.84</v>
      </c>
      <c r="L1618" s="160" t="n">
        <v>6240.16</v>
      </c>
    </row>
    <row r="1619">
      <c r="A1619" s="176" t="n">
        <v>45658</v>
      </c>
      <c r="B1619" s="104" t="inlineStr">
        <is>
          <t>2024/25</t>
        </is>
      </c>
      <c r="C1619" s="104" t="inlineStr">
        <is>
          <t>HC-018</t>
        </is>
      </c>
      <c r="D1619" s="104" t="inlineStr">
        <is>
          <t>Nord-Ouest</t>
        </is>
      </c>
      <c r="E1619" s="104" t="inlineStr">
        <is>
          <t>Drive</t>
        </is>
      </c>
      <c r="F1619" s="104" t="n">
        <v>31</v>
      </c>
      <c r="G1619" s="159" t="n">
        <v>700</v>
      </c>
      <c r="H1619" s="159" t="n">
        <v>1805</v>
      </c>
      <c r="I1619" s="160" t="n">
        <v>9519.969999999999</v>
      </c>
      <c r="J1619" s="160" t="n">
        <v>276.8</v>
      </c>
      <c r="K1619" s="160" t="n">
        <v>9243.17</v>
      </c>
      <c r="L1619" s="160" t="n">
        <v>2762.37</v>
      </c>
    </row>
    <row r="1620">
      <c r="A1620" s="176" t="n">
        <v>45658</v>
      </c>
      <c r="B1620" s="104" t="inlineStr">
        <is>
          <t>2024/25</t>
        </is>
      </c>
      <c r="C1620" s="104" t="inlineStr">
        <is>
          <t>HC-018</t>
        </is>
      </c>
      <c r="D1620" s="104" t="inlineStr">
        <is>
          <t>Nord-Ouest</t>
        </is>
      </c>
      <c r="E1620" s="104" t="inlineStr">
        <is>
          <t>Livraison</t>
        </is>
      </c>
      <c r="F1620" s="104" t="n">
        <v>31</v>
      </c>
      <c r="G1620" s="159" t="n">
        <v>527</v>
      </c>
      <c r="H1620" s="159" t="n">
        <v>1294</v>
      </c>
      <c r="I1620" s="160" t="n">
        <v>8693.219999999999</v>
      </c>
      <c r="J1620" s="160" t="n">
        <v>526.37</v>
      </c>
      <c r="K1620" s="160" t="n">
        <v>8166.85</v>
      </c>
      <c r="L1620" s="160" t="n">
        <v>2528.01</v>
      </c>
    </row>
    <row r="1621">
      <c r="A1621" s="176" t="n">
        <v>45658</v>
      </c>
      <c r="B1621" s="104" t="inlineStr">
        <is>
          <t>2024/25</t>
        </is>
      </c>
      <c r="C1621" s="104" t="inlineStr">
        <is>
          <t>HC-018</t>
        </is>
      </c>
      <c r="D1621" s="104" t="inlineStr">
        <is>
          <t>Nord-Ouest</t>
        </is>
      </c>
      <c r="E1621" s="104" t="inlineStr">
        <is>
          <t>Sur place</t>
        </is>
      </c>
      <c r="F1621" s="104" t="n">
        <v>31</v>
      </c>
      <c r="G1621" s="159" t="n">
        <v>1818</v>
      </c>
      <c r="H1621" s="159" t="n">
        <v>4564</v>
      </c>
      <c r="I1621" s="160" t="n">
        <v>23229.66</v>
      </c>
      <c r="J1621" s="160" t="n">
        <v>729.38</v>
      </c>
      <c r="K1621" s="160" t="n">
        <v>22500.28</v>
      </c>
      <c r="L1621" s="160" t="n">
        <v>6729.17</v>
      </c>
    </row>
    <row r="1622">
      <c r="A1622" s="176" t="n">
        <v>45658</v>
      </c>
      <c r="B1622" s="104" t="inlineStr">
        <is>
          <t>2024/25</t>
        </is>
      </c>
      <c r="C1622" s="104" t="inlineStr">
        <is>
          <t>HC-018</t>
        </is>
      </c>
      <c r="D1622" s="104" t="inlineStr">
        <is>
          <t>Nord-Ouest</t>
        </is>
      </c>
      <c r="E1622" s="104" t="inlineStr">
        <is>
          <t>À emporter</t>
        </is>
      </c>
      <c r="F1622" s="104" t="n">
        <v>30</v>
      </c>
      <c r="G1622" s="159" t="n">
        <v>1266</v>
      </c>
      <c r="H1622" s="159" t="n">
        <v>3243</v>
      </c>
      <c r="I1622" s="160" t="n">
        <v>14880.84</v>
      </c>
      <c r="J1622" s="160" t="n">
        <v>431.69</v>
      </c>
      <c r="K1622" s="160" t="n">
        <v>14449.15</v>
      </c>
      <c r="L1622" s="160" t="n">
        <v>4279.4</v>
      </c>
    </row>
    <row r="1623">
      <c r="A1623" s="176" t="n">
        <v>45658</v>
      </c>
      <c r="B1623" s="104" t="inlineStr">
        <is>
          <t>2024/25</t>
        </is>
      </c>
      <c r="C1623" s="104" t="inlineStr">
        <is>
          <t>HC-019</t>
        </is>
      </c>
      <c r="D1623" s="104" t="inlineStr">
        <is>
          <t>Sud-Est</t>
        </is>
      </c>
      <c r="E1623" s="104" t="inlineStr">
        <is>
          <t>Livraison</t>
        </is>
      </c>
      <c r="F1623" s="104" t="n">
        <v>31</v>
      </c>
      <c r="G1623" s="159" t="n">
        <v>844</v>
      </c>
      <c r="H1623" s="159" t="n">
        <v>2188</v>
      </c>
      <c r="I1623" s="160" t="n">
        <v>13857.98</v>
      </c>
      <c r="J1623" s="160" t="n">
        <v>842.1799999999999</v>
      </c>
      <c r="K1623" s="160" t="n">
        <v>13015.8</v>
      </c>
      <c r="L1623" s="160" t="n">
        <v>4138.41</v>
      </c>
    </row>
    <row r="1624">
      <c r="A1624" s="176" t="n">
        <v>45658</v>
      </c>
      <c r="B1624" s="104" t="inlineStr">
        <is>
          <t>2024/25</t>
        </is>
      </c>
      <c r="C1624" s="104" t="inlineStr">
        <is>
          <t>HC-019</t>
        </is>
      </c>
      <c r="D1624" s="104" t="inlineStr">
        <is>
          <t>Sud-Est</t>
        </is>
      </c>
      <c r="E1624" s="104" t="inlineStr">
        <is>
          <t>Sur place</t>
        </is>
      </c>
      <c r="F1624" s="104" t="n">
        <v>31</v>
      </c>
      <c r="G1624" s="159" t="n">
        <v>2916</v>
      </c>
      <c r="H1624" s="159" t="n">
        <v>7336</v>
      </c>
      <c r="I1624" s="160" t="n">
        <v>37934.19</v>
      </c>
      <c r="J1624" s="160" t="n">
        <v>1187.88</v>
      </c>
      <c r="K1624" s="160" t="n">
        <v>36746.31</v>
      </c>
      <c r="L1624" s="160" t="n">
        <v>11218.29</v>
      </c>
    </row>
    <row r="1625">
      <c r="A1625" s="176" t="n">
        <v>45658</v>
      </c>
      <c r="B1625" s="104" t="inlineStr">
        <is>
          <t>2024/25</t>
        </is>
      </c>
      <c r="C1625" s="104" t="inlineStr">
        <is>
          <t>HC-019</t>
        </is>
      </c>
      <c r="D1625" s="104" t="inlineStr">
        <is>
          <t>Sud-Est</t>
        </is>
      </c>
      <c r="E1625" s="104" t="inlineStr">
        <is>
          <t>À emporter</t>
        </is>
      </c>
      <c r="F1625" s="104" t="n">
        <v>31</v>
      </c>
      <c r="G1625" s="159" t="n">
        <v>2162</v>
      </c>
      <c r="H1625" s="159" t="n">
        <v>5494</v>
      </c>
      <c r="I1625" s="160" t="n">
        <v>25928.92</v>
      </c>
      <c r="J1625" s="160" t="n">
        <v>769.5</v>
      </c>
      <c r="K1625" s="160" t="n">
        <v>25159.42</v>
      </c>
      <c r="L1625" s="160" t="n">
        <v>7714.89</v>
      </c>
    </row>
    <row r="1626">
      <c r="A1626" s="176" t="n">
        <v>45658</v>
      </c>
      <c r="B1626" s="104" t="inlineStr">
        <is>
          <t>2024/25</t>
        </is>
      </c>
      <c r="C1626" s="104" t="inlineStr">
        <is>
          <t>HC-020</t>
        </is>
      </c>
      <c r="D1626" s="104" t="inlineStr">
        <is>
          <t>Sud-Ouest</t>
        </is>
      </c>
      <c r="E1626" s="104" t="inlineStr">
        <is>
          <t>Livraison</t>
        </is>
      </c>
      <c r="F1626" s="104" t="n">
        <v>31</v>
      </c>
      <c r="G1626" s="159" t="n">
        <v>1027</v>
      </c>
      <c r="H1626" s="159" t="n">
        <v>2675</v>
      </c>
      <c r="I1626" s="160" t="n">
        <v>16478.18</v>
      </c>
      <c r="J1626" s="160" t="n">
        <v>933.98</v>
      </c>
      <c r="K1626" s="160" t="n">
        <v>15544.2</v>
      </c>
      <c r="L1626" s="160" t="n">
        <v>4778.02</v>
      </c>
    </row>
    <row r="1627">
      <c r="A1627" s="176" t="n">
        <v>45658</v>
      </c>
      <c r="B1627" s="104" t="inlineStr">
        <is>
          <t>2024/25</t>
        </is>
      </c>
      <c r="C1627" s="104" t="inlineStr">
        <is>
          <t>HC-020</t>
        </is>
      </c>
      <c r="D1627" s="104" t="inlineStr">
        <is>
          <t>Sud-Ouest</t>
        </is>
      </c>
      <c r="E1627" s="104" t="inlineStr">
        <is>
          <t>Sur place</t>
        </is>
      </c>
      <c r="F1627" s="104" t="n">
        <v>30</v>
      </c>
      <c r="G1627" s="159" t="n">
        <v>3156</v>
      </c>
      <c r="H1627" s="159" t="n">
        <v>7764</v>
      </c>
      <c r="I1627" s="160" t="n">
        <v>40614.12</v>
      </c>
      <c r="J1627" s="160" t="n">
        <v>1393.4</v>
      </c>
      <c r="K1627" s="160" t="n">
        <v>39220.72</v>
      </c>
      <c r="L1627" s="160" t="n">
        <v>11675.44</v>
      </c>
    </row>
    <row r="1628">
      <c r="A1628" s="176" t="n">
        <v>45658</v>
      </c>
      <c r="B1628" s="104" t="inlineStr">
        <is>
          <t>2024/25</t>
        </is>
      </c>
      <c r="C1628" s="104" t="inlineStr">
        <is>
          <t>HC-020</t>
        </is>
      </c>
      <c r="D1628" s="104" t="inlineStr">
        <is>
          <t>Sud-Ouest</t>
        </is>
      </c>
      <c r="E1628" s="104" t="inlineStr">
        <is>
          <t>À emporter</t>
        </is>
      </c>
      <c r="F1628" s="104" t="n">
        <v>31</v>
      </c>
      <c r="G1628" s="159" t="n">
        <v>2279</v>
      </c>
      <c r="H1628" s="159" t="n">
        <v>5899</v>
      </c>
      <c r="I1628" s="160" t="n">
        <v>27374.27</v>
      </c>
      <c r="J1628" s="160" t="n">
        <v>733.84</v>
      </c>
      <c r="K1628" s="160" t="n">
        <v>26640.43</v>
      </c>
      <c r="L1628" s="160" t="n">
        <v>7981</v>
      </c>
    </row>
    <row r="1629">
      <c r="A1629" s="176" t="n">
        <v>45658</v>
      </c>
      <c r="B1629" s="104" t="inlineStr">
        <is>
          <t>2024/25</t>
        </is>
      </c>
      <c r="C1629" s="104" t="inlineStr">
        <is>
          <t>HC-021</t>
        </is>
      </c>
      <c r="D1629" s="104" t="inlineStr">
        <is>
          <t>Île-de-France</t>
        </is>
      </c>
      <c r="E1629" s="104" t="inlineStr">
        <is>
          <t>Drive</t>
        </is>
      </c>
      <c r="F1629" s="104" t="n">
        <v>29</v>
      </c>
      <c r="G1629" s="159" t="n">
        <v>887</v>
      </c>
      <c r="H1629" s="159" t="n">
        <v>2305</v>
      </c>
      <c r="I1629" s="160" t="n">
        <v>11962.4</v>
      </c>
      <c r="J1629" s="160" t="n">
        <v>320.72</v>
      </c>
      <c r="K1629" s="160" t="n">
        <v>11641.68</v>
      </c>
      <c r="L1629" s="160" t="n">
        <v>3449.65</v>
      </c>
    </row>
    <row r="1630">
      <c r="A1630" s="176" t="n">
        <v>45658</v>
      </c>
      <c r="B1630" s="104" t="inlineStr">
        <is>
          <t>2024/25</t>
        </is>
      </c>
      <c r="C1630" s="104" t="inlineStr">
        <is>
          <t>HC-021</t>
        </is>
      </c>
      <c r="D1630" s="104" t="inlineStr">
        <is>
          <t>Île-de-France</t>
        </is>
      </c>
      <c r="E1630" s="104" t="inlineStr">
        <is>
          <t>Livraison</t>
        </is>
      </c>
      <c r="F1630" s="104" t="n">
        <v>31</v>
      </c>
      <c r="G1630" s="159" t="n">
        <v>799</v>
      </c>
      <c r="H1630" s="159" t="n">
        <v>2048</v>
      </c>
      <c r="I1630" s="160" t="n">
        <v>12987.18</v>
      </c>
      <c r="J1630" s="160" t="n">
        <v>736.17</v>
      </c>
      <c r="K1630" s="160" t="n">
        <v>12251.01</v>
      </c>
      <c r="L1630" s="160" t="n">
        <v>3785.62</v>
      </c>
    </row>
    <row r="1631">
      <c r="A1631" s="176" t="n">
        <v>45658</v>
      </c>
      <c r="B1631" s="104" t="inlineStr">
        <is>
          <t>2024/25</t>
        </is>
      </c>
      <c r="C1631" s="104" t="inlineStr">
        <is>
          <t>HC-021</t>
        </is>
      </c>
      <c r="D1631" s="104" t="inlineStr">
        <is>
          <t>Île-de-France</t>
        </is>
      </c>
      <c r="E1631" s="104" t="inlineStr">
        <is>
          <t>Sur place</t>
        </is>
      </c>
      <c r="F1631" s="104" t="n">
        <v>31</v>
      </c>
      <c r="G1631" s="159" t="n">
        <v>2501</v>
      </c>
      <c r="H1631" s="159" t="n">
        <v>6373</v>
      </c>
      <c r="I1631" s="160" t="n">
        <v>32224.93</v>
      </c>
      <c r="J1631" s="160" t="n">
        <v>1010.18</v>
      </c>
      <c r="K1631" s="160" t="n">
        <v>31214.75</v>
      </c>
      <c r="L1631" s="160" t="n">
        <v>9361.110000000001</v>
      </c>
    </row>
    <row r="1632">
      <c r="A1632" s="176" t="n">
        <v>45658</v>
      </c>
      <c r="B1632" s="104" t="inlineStr">
        <is>
          <t>2024/25</t>
        </is>
      </c>
      <c r="C1632" s="104" t="inlineStr">
        <is>
          <t>HC-021</t>
        </is>
      </c>
      <c r="D1632" s="104" t="inlineStr">
        <is>
          <t>Île-de-France</t>
        </is>
      </c>
      <c r="E1632" s="104" t="inlineStr">
        <is>
          <t>À emporter</t>
        </is>
      </c>
      <c r="F1632" s="104" t="n">
        <v>30</v>
      </c>
      <c r="G1632" s="159" t="n">
        <v>1827</v>
      </c>
      <c r="H1632" s="159" t="n">
        <v>4715</v>
      </c>
      <c r="I1632" s="160" t="n">
        <v>21699.01</v>
      </c>
      <c r="J1632" s="160" t="n">
        <v>604.7</v>
      </c>
      <c r="K1632" s="160" t="n">
        <v>21094.31</v>
      </c>
      <c r="L1632" s="160" t="n">
        <v>6307.54</v>
      </c>
    </row>
    <row r="1633">
      <c r="A1633" s="176" t="n">
        <v>45658</v>
      </c>
      <c r="B1633" s="104" t="inlineStr">
        <is>
          <t>2024/25</t>
        </is>
      </c>
      <c r="C1633" s="104" t="inlineStr">
        <is>
          <t>HC-022</t>
        </is>
      </c>
      <c r="D1633" s="104" t="inlineStr">
        <is>
          <t>Nord-Ouest</t>
        </is>
      </c>
      <c r="E1633" s="104" t="inlineStr">
        <is>
          <t>Livraison</t>
        </is>
      </c>
      <c r="F1633" s="104" t="n">
        <v>31</v>
      </c>
      <c r="G1633" s="159" t="n">
        <v>780</v>
      </c>
      <c r="H1633" s="159" t="n">
        <v>2006</v>
      </c>
      <c r="I1633" s="160" t="n">
        <v>13013.61</v>
      </c>
      <c r="J1633" s="160" t="n">
        <v>765.1799999999999</v>
      </c>
      <c r="K1633" s="160" t="n">
        <v>12248.43</v>
      </c>
      <c r="L1633" s="160" t="n">
        <v>3823.03</v>
      </c>
    </row>
    <row r="1634">
      <c r="A1634" s="176" t="n">
        <v>45658</v>
      </c>
      <c r="B1634" s="104" t="inlineStr">
        <is>
          <t>2024/25</t>
        </is>
      </c>
      <c r="C1634" s="104" t="inlineStr">
        <is>
          <t>HC-022</t>
        </is>
      </c>
      <c r="D1634" s="104" t="inlineStr">
        <is>
          <t>Nord-Ouest</t>
        </is>
      </c>
      <c r="E1634" s="104" t="inlineStr">
        <is>
          <t>Sur place</t>
        </is>
      </c>
      <c r="F1634" s="104" t="n">
        <v>31</v>
      </c>
      <c r="G1634" s="159" t="n">
        <v>2578</v>
      </c>
      <c r="H1634" s="159" t="n">
        <v>6513</v>
      </c>
      <c r="I1634" s="160" t="n">
        <v>33255.4</v>
      </c>
      <c r="J1634" s="160" t="n">
        <v>1075.26</v>
      </c>
      <c r="K1634" s="160" t="n">
        <v>32180.14</v>
      </c>
      <c r="L1634" s="160" t="n">
        <v>9584.129999999999</v>
      </c>
    </row>
    <row r="1635">
      <c r="A1635" s="176" t="n">
        <v>45658</v>
      </c>
      <c r="B1635" s="104" t="inlineStr">
        <is>
          <t>2024/25</t>
        </is>
      </c>
      <c r="C1635" s="104" t="inlineStr">
        <is>
          <t>HC-022</t>
        </is>
      </c>
      <c r="D1635" s="104" t="inlineStr">
        <is>
          <t>Nord-Ouest</t>
        </is>
      </c>
      <c r="E1635" s="104" t="inlineStr">
        <is>
          <t>À emporter</t>
        </is>
      </c>
      <c r="F1635" s="104" t="n">
        <v>31</v>
      </c>
      <c r="G1635" s="159" t="n">
        <v>1960</v>
      </c>
      <c r="H1635" s="159" t="n">
        <v>5051</v>
      </c>
      <c r="I1635" s="160" t="n">
        <v>22991.57</v>
      </c>
      <c r="J1635" s="160" t="n">
        <v>652.35</v>
      </c>
      <c r="K1635" s="160" t="n">
        <v>22339.22</v>
      </c>
      <c r="L1635" s="160" t="n">
        <v>6696.54</v>
      </c>
    </row>
    <row r="1636">
      <c r="A1636" s="176" t="n">
        <v>45658</v>
      </c>
      <c r="B1636" s="104" t="inlineStr">
        <is>
          <t>2024/25</t>
        </is>
      </c>
      <c r="C1636" s="104" t="inlineStr">
        <is>
          <t>HC-023</t>
        </is>
      </c>
      <c r="D1636" s="104" t="inlineStr">
        <is>
          <t>Sud-Est</t>
        </is>
      </c>
      <c r="E1636" s="104" t="inlineStr">
        <is>
          <t>Drive</t>
        </is>
      </c>
      <c r="F1636" s="104" t="n">
        <v>31</v>
      </c>
      <c r="G1636" s="159" t="n">
        <v>1026</v>
      </c>
      <c r="H1636" s="159" t="n">
        <v>2612</v>
      </c>
      <c r="I1636" s="160" t="n">
        <v>13995.66</v>
      </c>
      <c r="J1636" s="160" t="n">
        <v>436.11</v>
      </c>
      <c r="K1636" s="160" t="n">
        <v>13559.55</v>
      </c>
      <c r="L1636" s="160" t="n">
        <v>4028.6</v>
      </c>
    </row>
    <row r="1637">
      <c r="A1637" s="176" t="n">
        <v>45658</v>
      </c>
      <c r="B1637" s="104" t="inlineStr">
        <is>
          <t>2024/25</t>
        </is>
      </c>
      <c r="C1637" s="104" t="inlineStr">
        <is>
          <t>HC-023</t>
        </is>
      </c>
      <c r="D1637" s="104" t="inlineStr">
        <is>
          <t>Sud-Est</t>
        </is>
      </c>
      <c r="E1637" s="104" t="inlineStr">
        <is>
          <t>Livraison</t>
        </is>
      </c>
      <c r="F1637" s="104" t="n">
        <v>31</v>
      </c>
      <c r="G1637" s="159" t="n">
        <v>802</v>
      </c>
      <c r="H1637" s="159" t="n">
        <v>2140</v>
      </c>
      <c r="I1637" s="160" t="n">
        <v>13236.17</v>
      </c>
      <c r="J1637" s="160" t="n">
        <v>816.37</v>
      </c>
      <c r="K1637" s="160" t="n">
        <v>12419.8</v>
      </c>
      <c r="L1637" s="160" t="n">
        <v>3833.09</v>
      </c>
    </row>
    <row r="1638">
      <c r="A1638" s="176" t="n">
        <v>45658</v>
      </c>
      <c r="B1638" s="104" t="inlineStr">
        <is>
          <t>2024/25</t>
        </is>
      </c>
      <c r="C1638" s="104" t="inlineStr">
        <is>
          <t>HC-023</t>
        </is>
      </c>
      <c r="D1638" s="104" t="inlineStr">
        <is>
          <t>Sud-Est</t>
        </is>
      </c>
      <c r="E1638" s="104" t="inlineStr">
        <is>
          <t>Sur place</t>
        </is>
      </c>
      <c r="F1638" s="104" t="n">
        <v>31</v>
      </c>
      <c r="G1638" s="159" t="n">
        <v>2694</v>
      </c>
      <c r="H1638" s="159" t="n">
        <v>6807</v>
      </c>
      <c r="I1638" s="160" t="n">
        <v>34561.83</v>
      </c>
      <c r="J1638" s="160" t="n">
        <v>1064.66</v>
      </c>
      <c r="K1638" s="160" t="n">
        <v>33497.17</v>
      </c>
      <c r="L1638" s="160" t="n">
        <v>10033.36</v>
      </c>
    </row>
    <row r="1639">
      <c r="A1639" s="176" t="n">
        <v>45658</v>
      </c>
      <c r="B1639" s="104" t="inlineStr">
        <is>
          <t>2024/25</t>
        </is>
      </c>
      <c r="C1639" s="104" t="inlineStr">
        <is>
          <t>HC-023</t>
        </is>
      </c>
      <c r="D1639" s="104" t="inlineStr">
        <is>
          <t>Sud-Est</t>
        </is>
      </c>
      <c r="E1639" s="104" t="inlineStr">
        <is>
          <t>À emporter</t>
        </is>
      </c>
      <c r="F1639" s="104" t="n">
        <v>31</v>
      </c>
      <c r="G1639" s="159" t="n">
        <v>1952</v>
      </c>
      <c r="H1639" s="159" t="n">
        <v>4988</v>
      </c>
      <c r="I1639" s="160" t="n">
        <v>23363.98</v>
      </c>
      <c r="J1639" s="160" t="n">
        <v>667.36</v>
      </c>
      <c r="K1639" s="160" t="n">
        <v>22696.62</v>
      </c>
      <c r="L1639" s="160" t="n">
        <v>6752.61</v>
      </c>
    </row>
    <row r="1640">
      <c r="A1640" s="176" t="n">
        <v>45658</v>
      </c>
      <c r="B1640" s="104" t="inlineStr">
        <is>
          <t>2024/25</t>
        </is>
      </c>
      <c r="C1640" s="104" t="inlineStr">
        <is>
          <t>HC-024</t>
        </is>
      </c>
      <c r="D1640" s="104" t="inlineStr">
        <is>
          <t>Sud-Ouest</t>
        </is>
      </c>
      <c r="E1640" s="104" t="inlineStr">
        <is>
          <t>Livraison</t>
        </is>
      </c>
      <c r="F1640" s="104" t="n">
        <v>31</v>
      </c>
      <c r="G1640" s="159" t="n">
        <v>1258</v>
      </c>
      <c r="H1640" s="159" t="n">
        <v>3174</v>
      </c>
      <c r="I1640" s="160" t="n">
        <v>20838.8</v>
      </c>
      <c r="J1640" s="160" t="n">
        <v>1262.71</v>
      </c>
      <c r="K1640" s="160" t="n">
        <v>19576.09</v>
      </c>
      <c r="L1640" s="160" t="n">
        <v>6055.93</v>
      </c>
    </row>
    <row r="1641">
      <c r="A1641" s="176" t="n">
        <v>45658</v>
      </c>
      <c r="B1641" s="104" t="inlineStr">
        <is>
          <t>2024/25</t>
        </is>
      </c>
      <c r="C1641" s="104" t="inlineStr">
        <is>
          <t>HC-024</t>
        </is>
      </c>
      <c r="D1641" s="104" t="inlineStr">
        <is>
          <t>Sud-Ouest</t>
        </is>
      </c>
      <c r="E1641" s="104" t="inlineStr">
        <is>
          <t>Sur place</t>
        </is>
      </c>
      <c r="F1641" s="104" t="n">
        <v>31</v>
      </c>
      <c r="G1641" s="159" t="n">
        <v>4201</v>
      </c>
      <c r="H1641" s="159" t="n">
        <v>10943</v>
      </c>
      <c r="I1641" s="160" t="n">
        <v>54120.05</v>
      </c>
      <c r="J1641" s="160" t="n">
        <v>1592.75</v>
      </c>
      <c r="K1641" s="160" t="n">
        <v>52527.3</v>
      </c>
      <c r="L1641" s="160" t="n">
        <v>15628.82</v>
      </c>
    </row>
    <row r="1642">
      <c r="A1642" s="176" t="n">
        <v>45658</v>
      </c>
      <c r="B1642" s="104" t="inlineStr">
        <is>
          <t>2024/25</t>
        </is>
      </c>
      <c r="C1642" s="104" t="inlineStr">
        <is>
          <t>HC-024</t>
        </is>
      </c>
      <c r="D1642" s="104" t="inlineStr">
        <is>
          <t>Sud-Ouest</t>
        </is>
      </c>
      <c r="E1642" s="104" t="inlineStr">
        <is>
          <t>À emporter</t>
        </is>
      </c>
      <c r="F1642" s="104" t="n">
        <v>31</v>
      </c>
      <c r="G1642" s="159" t="n">
        <v>3157</v>
      </c>
      <c r="H1642" s="159" t="n">
        <v>8019</v>
      </c>
      <c r="I1642" s="160" t="n">
        <v>37398.55</v>
      </c>
      <c r="J1642" s="160" t="n">
        <v>1173.72</v>
      </c>
      <c r="K1642" s="160" t="n">
        <v>36224.83</v>
      </c>
      <c r="L1642" s="160" t="n">
        <v>10739.25</v>
      </c>
    </row>
    <row r="1643">
      <c r="A1643" s="176" t="n">
        <v>45658</v>
      </c>
      <c r="B1643" s="104" t="inlineStr">
        <is>
          <t>2024/25</t>
        </is>
      </c>
      <c r="C1643" s="104" t="inlineStr">
        <is>
          <t>HC-025</t>
        </is>
      </c>
      <c r="D1643" s="104" t="inlineStr">
        <is>
          <t>Île-de-France</t>
        </is>
      </c>
      <c r="E1643" s="104" t="inlineStr">
        <is>
          <t>Drive</t>
        </is>
      </c>
      <c r="F1643" s="104" t="n">
        <v>31</v>
      </c>
      <c r="G1643" s="159" t="n">
        <v>1276</v>
      </c>
      <c r="H1643" s="159" t="n">
        <v>3278</v>
      </c>
      <c r="I1643" s="160" t="n">
        <v>17427.31</v>
      </c>
      <c r="J1643" s="160" t="n">
        <v>437.37</v>
      </c>
      <c r="K1643" s="160" t="n">
        <v>16989.94</v>
      </c>
      <c r="L1643" s="160" t="n">
        <v>5038.91</v>
      </c>
    </row>
    <row r="1644">
      <c r="A1644" s="176" t="n">
        <v>45658</v>
      </c>
      <c r="B1644" s="104" t="inlineStr">
        <is>
          <t>2024/25</t>
        </is>
      </c>
      <c r="C1644" s="104" t="inlineStr">
        <is>
          <t>HC-025</t>
        </is>
      </c>
      <c r="D1644" s="104" t="inlineStr">
        <is>
          <t>Île-de-France</t>
        </is>
      </c>
      <c r="E1644" s="104" t="inlineStr">
        <is>
          <t>Livraison</t>
        </is>
      </c>
      <c r="F1644" s="104" t="n">
        <v>31</v>
      </c>
      <c r="G1644" s="159" t="n">
        <v>1134</v>
      </c>
      <c r="H1644" s="159" t="n">
        <v>2899</v>
      </c>
      <c r="I1644" s="160" t="n">
        <v>18080.62</v>
      </c>
      <c r="J1644" s="160" t="n">
        <v>1100.49</v>
      </c>
      <c r="K1644" s="160" t="n">
        <v>16980.13</v>
      </c>
      <c r="L1644" s="160" t="n">
        <v>5261.21</v>
      </c>
    </row>
    <row r="1645">
      <c r="A1645" s="176" t="n">
        <v>45658</v>
      </c>
      <c r="B1645" s="104" t="inlineStr">
        <is>
          <t>2024/25</t>
        </is>
      </c>
      <c r="C1645" s="104" t="inlineStr">
        <is>
          <t>HC-025</t>
        </is>
      </c>
      <c r="D1645" s="104" t="inlineStr">
        <is>
          <t>Île-de-France</t>
        </is>
      </c>
      <c r="E1645" s="104" t="inlineStr">
        <is>
          <t>Sur place</t>
        </is>
      </c>
      <c r="F1645" s="104" t="n">
        <v>30</v>
      </c>
      <c r="G1645" s="159" t="n">
        <v>3294</v>
      </c>
      <c r="H1645" s="159" t="n">
        <v>8389</v>
      </c>
      <c r="I1645" s="160" t="n">
        <v>42355.43</v>
      </c>
      <c r="J1645" s="160" t="n">
        <v>1242.87</v>
      </c>
      <c r="K1645" s="160" t="n">
        <v>41112.56</v>
      </c>
      <c r="L1645" s="160" t="n">
        <v>12313.27</v>
      </c>
    </row>
    <row r="1646">
      <c r="A1646" s="176" t="n">
        <v>45658</v>
      </c>
      <c r="B1646" s="104" t="inlineStr">
        <is>
          <t>2024/25</t>
        </is>
      </c>
      <c r="C1646" s="104" t="inlineStr">
        <is>
          <t>HC-025</t>
        </is>
      </c>
      <c r="D1646" s="104" t="inlineStr">
        <is>
          <t>Île-de-France</t>
        </is>
      </c>
      <c r="E1646" s="104" t="inlineStr">
        <is>
          <t>À emporter</t>
        </is>
      </c>
      <c r="F1646" s="104" t="n">
        <v>30</v>
      </c>
      <c r="G1646" s="159" t="n">
        <v>2405</v>
      </c>
      <c r="H1646" s="159" t="n">
        <v>6263</v>
      </c>
      <c r="I1646" s="160" t="n">
        <v>28551.83</v>
      </c>
      <c r="J1646" s="160" t="n">
        <v>851.7</v>
      </c>
      <c r="K1646" s="160" t="n">
        <v>27700.13</v>
      </c>
      <c r="L1646" s="160" t="n">
        <v>8260.33</v>
      </c>
    </row>
    <row r="1647">
      <c r="A1647" s="176" t="n">
        <v>45658</v>
      </c>
      <c r="B1647" s="104" t="inlineStr">
        <is>
          <t>2024/25</t>
        </is>
      </c>
      <c r="C1647" s="104" t="inlineStr">
        <is>
          <t>HC-026</t>
        </is>
      </c>
      <c r="D1647" s="104" t="inlineStr">
        <is>
          <t>Nord-Ouest</t>
        </is>
      </c>
      <c r="E1647" s="104" t="inlineStr">
        <is>
          <t>Drive</t>
        </is>
      </c>
      <c r="F1647" s="104" t="n">
        <v>31</v>
      </c>
      <c r="G1647" s="159" t="n">
        <v>939</v>
      </c>
      <c r="H1647" s="159" t="n">
        <v>2387</v>
      </c>
      <c r="I1647" s="160" t="n">
        <v>12849.59</v>
      </c>
      <c r="J1647" s="160" t="n">
        <v>361.17</v>
      </c>
      <c r="K1647" s="160" t="n">
        <v>12488.42</v>
      </c>
      <c r="L1647" s="160" t="n">
        <v>3713.33</v>
      </c>
    </row>
    <row r="1648">
      <c r="A1648" s="176" t="n">
        <v>45658</v>
      </c>
      <c r="B1648" s="104" t="inlineStr">
        <is>
          <t>2024/25</t>
        </is>
      </c>
      <c r="C1648" s="104" t="inlineStr">
        <is>
          <t>HC-026</t>
        </is>
      </c>
      <c r="D1648" s="104" t="inlineStr">
        <is>
          <t>Nord-Ouest</t>
        </is>
      </c>
      <c r="E1648" s="104" t="inlineStr">
        <is>
          <t>Livraison</t>
        </is>
      </c>
      <c r="F1648" s="104" t="n">
        <v>31</v>
      </c>
      <c r="G1648" s="159" t="n">
        <v>715</v>
      </c>
      <c r="H1648" s="159" t="n">
        <v>1801</v>
      </c>
      <c r="I1648" s="160" t="n">
        <v>11806.25</v>
      </c>
      <c r="J1648" s="160" t="n">
        <v>661.09</v>
      </c>
      <c r="K1648" s="160" t="n">
        <v>11145.16</v>
      </c>
      <c r="L1648" s="160" t="n">
        <v>3467.38</v>
      </c>
    </row>
    <row r="1649">
      <c r="A1649" s="176" t="n">
        <v>45658</v>
      </c>
      <c r="B1649" s="104" t="inlineStr">
        <is>
          <t>2024/25</t>
        </is>
      </c>
      <c r="C1649" s="104" t="inlineStr">
        <is>
          <t>HC-026</t>
        </is>
      </c>
      <c r="D1649" s="104" t="inlineStr">
        <is>
          <t>Nord-Ouest</t>
        </is>
      </c>
      <c r="E1649" s="104" t="inlineStr">
        <is>
          <t>Sur place</t>
        </is>
      </c>
      <c r="F1649" s="104" t="n">
        <v>31</v>
      </c>
      <c r="G1649" s="159" t="n">
        <v>2387</v>
      </c>
      <c r="H1649" s="159" t="n">
        <v>6022</v>
      </c>
      <c r="I1649" s="160" t="n">
        <v>30700.94</v>
      </c>
      <c r="J1649" s="160" t="n">
        <v>794.88</v>
      </c>
      <c r="K1649" s="160" t="n">
        <v>29906.06</v>
      </c>
      <c r="L1649" s="160" t="n">
        <v>8908.73</v>
      </c>
    </row>
    <row r="1650">
      <c r="A1650" s="176" t="n">
        <v>45658</v>
      </c>
      <c r="B1650" s="104" t="inlineStr">
        <is>
          <t>2024/25</t>
        </is>
      </c>
      <c r="C1650" s="104" t="inlineStr">
        <is>
          <t>HC-026</t>
        </is>
      </c>
      <c r="D1650" s="104" t="inlineStr">
        <is>
          <t>Nord-Ouest</t>
        </is>
      </c>
      <c r="E1650" s="104" t="inlineStr">
        <is>
          <t>À emporter</t>
        </is>
      </c>
      <c r="F1650" s="104" t="n">
        <v>31</v>
      </c>
      <c r="G1650" s="159" t="n">
        <v>1831</v>
      </c>
      <c r="H1650" s="159" t="n">
        <v>4534</v>
      </c>
      <c r="I1650" s="160" t="n">
        <v>21819.69</v>
      </c>
      <c r="J1650" s="160" t="n">
        <v>608.8099999999999</v>
      </c>
      <c r="K1650" s="160" t="n">
        <v>21210.88</v>
      </c>
      <c r="L1650" s="160" t="n">
        <v>6318.25</v>
      </c>
    </row>
    <row r="1651">
      <c r="A1651" s="176" t="n">
        <v>45658</v>
      </c>
      <c r="B1651" s="104" t="inlineStr">
        <is>
          <t>2024/25</t>
        </is>
      </c>
      <c r="C1651" s="104" t="inlineStr">
        <is>
          <t>HC-027</t>
        </is>
      </c>
      <c r="D1651" s="104" t="inlineStr">
        <is>
          <t>Sud-Est</t>
        </is>
      </c>
      <c r="E1651" s="104" t="inlineStr">
        <is>
          <t>Livraison</t>
        </is>
      </c>
      <c r="F1651" s="104" t="n">
        <v>30</v>
      </c>
      <c r="G1651" s="159" t="n">
        <v>949</v>
      </c>
      <c r="H1651" s="159" t="n">
        <v>2483</v>
      </c>
      <c r="I1651" s="160" t="n">
        <v>15695.49</v>
      </c>
      <c r="J1651" s="160" t="n">
        <v>929.8099999999999</v>
      </c>
      <c r="K1651" s="160" t="n">
        <v>14765.68</v>
      </c>
      <c r="L1651" s="160" t="n">
        <v>4595.42</v>
      </c>
    </row>
    <row r="1652">
      <c r="A1652" s="176" t="n">
        <v>45658</v>
      </c>
      <c r="B1652" s="104" t="inlineStr">
        <is>
          <t>2024/25</t>
        </is>
      </c>
      <c r="C1652" s="104" t="inlineStr">
        <is>
          <t>HC-027</t>
        </is>
      </c>
      <c r="D1652" s="104" t="inlineStr">
        <is>
          <t>Sud-Est</t>
        </is>
      </c>
      <c r="E1652" s="104" t="inlineStr">
        <is>
          <t>Sur place</t>
        </is>
      </c>
      <c r="F1652" s="104" t="n">
        <v>31</v>
      </c>
      <c r="G1652" s="159" t="n">
        <v>3382</v>
      </c>
      <c r="H1652" s="159" t="n">
        <v>8534</v>
      </c>
      <c r="I1652" s="160" t="n">
        <v>43789.71</v>
      </c>
      <c r="J1652" s="160" t="n">
        <v>1280.23</v>
      </c>
      <c r="K1652" s="160" t="n">
        <v>42509.48</v>
      </c>
      <c r="L1652" s="160" t="n">
        <v>12716.66</v>
      </c>
    </row>
    <row r="1653">
      <c r="A1653" s="176" t="n">
        <v>45658</v>
      </c>
      <c r="B1653" s="104" t="inlineStr">
        <is>
          <t>2024/25</t>
        </is>
      </c>
      <c r="C1653" s="104" t="inlineStr">
        <is>
          <t>HC-027</t>
        </is>
      </c>
      <c r="D1653" s="104" t="inlineStr">
        <is>
          <t>Sud-Est</t>
        </is>
      </c>
      <c r="E1653" s="104" t="inlineStr">
        <is>
          <t>À emporter</t>
        </is>
      </c>
      <c r="F1653" s="104" t="n">
        <v>31</v>
      </c>
      <c r="G1653" s="159" t="n">
        <v>2485</v>
      </c>
      <c r="H1653" s="159" t="n">
        <v>6190</v>
      </c>
      <c r="I1653" s="160" t="n">
        <v>29519.87</v>
      </c>
      <c r="J1653" s="160" t="n">
        <v>831.23</v>
      </c>
      <c r="K1653" s="160" t="n">
        <v>28688.64</v>
      </c>
      <c r="L1653" s="160" t="n">
        <v>8551.98</v>
      </c>
    </row>
    <row r="1654">
      <c r="A1654" s="176" t="n">
        <v>45658</v>
      </c>
      <c r="B1654" s="104" t="inlineStr">
        <is>
          <t>2024/25</t>
        </is>
      </c>
      <c r="C1654" s="104" t="inlineStr">
        <is>
          <t>HC-028</t>
        </is>
      </c>
      <c r="D1654" s="104" t="inlineStr">
        <is>
          <t>Sud-Ouest</t>
        </is>
      </c>
      <c r="E1654" s="104" t="inlineStr">
        <is>
          <t>Livraison</t>
        </is>
      </c>
      <c r="F1654" s="104" t="n">
        <v>31</v>
      </c>
      <c r="G1654" s="159" t="n">
        <v>876</v>
      </c>
      <c r="H1654" s="159" t="n">
        <v>2203</v>
      </c>
      <c r="I1654" s="160" t="n">
        <v>13844.04</v>
      </c>
      <c r="J1654" s="160" t="n">
        <v>782.41</v>
      </c>
      <c r="K1654" s="160" t="n">
        <v>13061.63</v>
      </c>
      <c r="L1654" s="160" t="n">
        <v>4033.13</v>
      </c>
    </row>
    <row r="1655">
      <c r="A1655" s="176" t="n">
        <v>45658</v>
      </c>
      <c r="B1655" s="104" t="inlineStr">
        <is>
          <t>2024/25</t>
        </is>
      </c>
      <c r="C1655" s="104" t="inlineStr">
        <is>
          <t>HC-028</t>
        </is>
      </c>
      <c r="D1655" s="104" t="inlineStr">
        <is>
          <t>Sud-Ouest</t>
        </is>
      </c>
      <c r="E1655" s="104" t="inlineStr">
        <is>
          <t>Sur place</t>
        </is>
      </c>
      <c r="F1655" s="104" t="n">
        <v>31</v>
      </c>
      <c r="G1655" s="159" t="n">
        <v>2585</v>
      </c>
      <c r="H1655" s="159" t="n">
        <v>6615</v>
      </c>
      <c r="I1655" s="160" t="n">
        <v>32797.35</v>
      </c>
      <c r="J1655" s="160" t="n">
        <v>1035.18</v>
      </c>
      <c r="K1655" s="160" t="n">
        <v>31762.17</v>
      </c>
      <c r="L1655" s="160" t="n">
        <v>9494.440000000001</v>
      </c>
    </row>
    <row r="1656">
      <c r="A1656" s="176" t="n">
        <v>45658</v>
      </c>
      <c r="B1656" s="104" t="inlineStr">
        <is>
          <t>2024/25</t>
        </is>
      </c>
      <c r="C1656" s="104" t="inlineStr">
        <is>
          <t>HC-028</t>
        </is>
      </c>
      <c r="D1656" s="104" t="inlineStr">
        <is>
          <t>Sud-Ouest</t>
        </is>
      </c>
      <c r="E1656" s="104" t="inlineStr">
        <is>
          <t>À emporter</t>
        </is>
      </c>
      <c r="F1656" s="104" t="n">
        <v>28</v>
      </c>
      <c r="G1656" s="159" t="n">
        <v>1697</v>
      </c>
      <c r="H1656" s="159" t="n">
        <v>4304</v>
      </c>
      <c r="I1656" s="160" t="n">
        <v>20265.02</v>
      </c>
      <c r="J1656" s="160" t="n">
        <v>546.62</v>
      </c>
      <c r="K1656" s="160" t="n">
        <v>19718.4</v>
      </c>
      <c r="L1656" s="160" t="n">
        <v>5863.06</v>
      </c>
    </row>
    <row r="1657">
      <c r="A1657" s="176" t="n">
        <v>45658</v>
      </c>
      <c r="B1657" s="104" t="inlineStr">
        <is>
          <t>2024/25</t>
        </is>
      </c>
      <c r="C1657" s="104" t="inlineStr">
        <is>
          <t>HC-029</t>
        </is>
      </c>
      <c r="D1657" s="104" t="inlineStr">
        <is>
          <t>Île-de-France</t>
        </is>
      </c>
      <c r="E1657" s="104" t="inlineStr">
        <is>
          <t>Drive</t>
        </is>
      </c>
      <c r="F1657" s="104" t="n">
        <v>31</v>
      </c>
      <c r="G1657" s="159" t="n">
        <v>1674</v>
      </c>
      <c r="H1657" s="159" t="n">
        <v>4153</v>
      </c>
      <c r="I1657" s="160" t="n">
        <v>22892.64</v>
      </c>
      <c r="J1657" s="160" t="n">
        <v>672.48</v>
      </c>
      <c r="K1657" s="160" t="n">
        <v>22220.16</v>
      </c>
      <c r="L1657" s="160" t="n">
        <v>6607.74</v>
      </c>
    </row>
    <row r="1658">
      <c r="A1658" s="176" t="n">
        <v>45658</v>
      </c>
      <c r="B1658" s="104" t="inlineStr">
        <is>
          <t>2024/25</t>
        </is>
      </c>
      <c r="C1658" s="104" t="inlineStr">
        <is>
          <t>HC-029</t>
        </is>
      </c>
      <c r="D1658" s="104" t="inlineStr">
        <is>
          <t>Île-de-France</t>
        </is>
      </c>
      <c r="E1658" s="104" t="inlineStr">
        <is>
          <t>Livraison</t>
        </is>
      </c>
      <c r="F1658" s="104" t="n">
        <v>31</v>
      </c>
      <c r="G1658" s="159" t="n">
        <v>1289</v>
      </c>
      <c r="H1658" s="159" t="n">
        <v>3277</v>
      </c>
      <c r="I1658" s="160" t="n">
        <v>21023.39</v>
      </c>
      <c r="J1658" s="160" t="n">
        <v>1172</v>
      </c>
      <c r="K1658" s="160" t="n">
        <v>19851.39</v>
      </c>
      <c r="L1658" s="160" t="n">
        <v>6188.45</v>
      </c>
    </row>
    <row r="1659">
      <c r="A1659" s="176" t="n">
        <v>45658</v>
      </c>
      <c r="B1659" s="104" t="inlineStr">
        <is>
          <t>2024/25</t>
        </is>
      </c>
      <c r="C1659" s="104" t="inlineStr">
        <is>
          <t>HC-029</t>
        </is>
      </c>
      <c r="D1659" s="104" t="inlineStr">
        <is>
          <t>Île-de-France</t>
        </is>
      </c>
      <c r="E1659" s="104" t="inlineStr">
        <is>
          <t>Sur place</t>
        </is>
      </c>
      <c r="F1659" s="104" t="n">
        <v>31</v>
      </c>
      <c r="G1659" s="159" t="n">
        <v>4369</v>
      </c>
      <c r="H1659" s="159" t="n">
        <v>11194</v>
      </c>
      <c r="I1659" s="160" t="n">
        <v>56010.17</v>
      </c>
      <c r="J1659" s="160" t="n">
        <v>1723.09</v>
      </c>
      <c r="K1659" s="160" t="n">
        <v>54287.08</v>
      </c>
      <c r="L1659" s="160" t="n">
        <v>16143.01</v>
      </c>
    </row>
    <row r="1660">
      <c r="A1660" s="176" t="n">
        <v>45658</v>
      </c>
      <c r="B1660" s="104" t="inlineStr">
        <is>
          <t>2024/25</t>
        </is>
      </c>
      <c r="C1660" s="104" t="inlineStr">
        <is>
          <t>HC-029</t>
        </is>
      </c>
      <c r="D1660" s="104" t="inlineStr">
        <is>
          <t>Île-de-France</t>
        </is>
      </c>
      <c r="E1660" s="104" t="inlineStr">
        <is>
          <t>À emporter</t>
        </is>
      </c>
      <c r="F1660" s="104" t="n">
        <v>31</v>
      </c>
      <c r="G1660" s="159" t="n">
        <v>3296</v>
      </c>
      <c r="H1660" s="159" t="n">
        <v>8386</v>
      </c>
      <c r="I1660" s="160" t="n">
        <v>39113.53</v>
      </c>
      <c r="J1660" s="160" t="n">
        <v>1022.81</v>
      </c>
      <c r="K1660" s="160" t="n">
        <v>38090.72</v>
      </c>
      <c r="L1660" s="160" t="n">
        <v>11326.62</v>
      </c>
    </row>
    <row r="1661">
      <c r="A1661" s="176" t="n">
        <v>45658</v>
      </c>
      <c r="B1661" s="104" t="inlineStr">
        <is>
          <t>2024/25</t>
        </is>
      </c>
      <c r="C1661" s="104" t="inlineStr">
        <is>
          <t>HC-030</t>
        </is>
      </c>
      <c r="D1661" s="104" t="inlineStr">
        <is>
          <t>Nord-Ouest</t>
        </is>
      </c>
      <c r="E1661" s="104" t="inlineStr">
        <is>
          <t>Livraison</t>
        </is>
      </c>
      <c r="F1661" s="104" t="n">
        <v>31</v>
      </c>
      <c r="G1661" s="159" t="n">
        <v>859</v>
      </c>
      <c r="H1661" s="159" t="n">
        <v>2186</v>
      </c>
      <c r="I1661" s="160" t="n">
        <v>14154.21</v>
      </c>
      <c r="J1661" s="160" t="n">
        <v>883.78</v>
      </c>
      <c r="K1661" s="160" t="n">
        <v>13270.43</v>
      </c>
      <c r="L1661" s="160" t="n">
        <v>4112.71</v>
      </c>
    </row>
    <row r="1662">
      <c r="A1662" s="176" t="n">
        <v>45658</v>
      </c>
      <c r="B1662" s="104" t="inlineStr">
        <is>
          <t>2024/25</t>
        </is>
      </c>
      <c r="C1662" s="104" t="inlineStr">
        <is>
          <t>HC-030</t>
        </is>
      </c>
      <c r="D1662" s="104" t="inlineStr">
        <is>
          <t>Nord-Ouest</t>
        </is>
      </c>
      <c r="E1662" s="104" t="inlineStr">
        <is>
          <t>Sur place</t>
        </is>
      </c>
      <c r="F1662" s="104" t="n">
        <v>31</v>
      </c>
      <c r="G1662" s="159" t="n">
        <v>2881</v>
      </c>
      <c r="H1662" s="159" t="n">
        <v>7318</v>
      </c>
      <c r="I1662" s="160" t="n">
        <v>36966.89</v>
      </c>
      <c r="J1662" s="160" t="n">
        <v>1040.51</v>
      </c>
      <c r="K1662" s="160" t="n">
        <v>35926.38</v>
      </c>
      <c r="L1662" s="160" t="n">
        <v>10781.25</v>
      </c>
    </row>
    <row r="1663">
      <c r="A1663" s="176" t="n">
        <v>45658</v>
      </c>
      <c r="B1663" s="104" t="inlineStr">
        <is>
          <t>2024/25</t>
        </is>
      </c>
      <c r="C1663" s="104" t="inlineStr">
        <is>
          <t>HC-030</t>
        </is>
      </c>
      <c r="D1663" s="104" t="inlineStr">
        <is>
          <t>Nord-Ouest</t>
        </is>
      </c>
      <c r="E1663" s="104" t="inlineStr">
        <is>
          <t>À emporter</t>
        </is>
      </c>
      <c r="F1663" s="104" t="n">
        <v>31</v>
      </c>
      <c r="G1663" s="159" t="n">
        <v>2163</v>
      </c>
      <c r="H1663" s="159" t="n">
        <v>5580</v>
      </c>
      <c r="I1663" s="160" t="n">
        <v>25640.56</v>
      </c>
      <c r="J1663" s="160" t="n">
        <v>765.04</v>
      </c>
      <c r="K1663" s="160" t="n">
        <v>24875.52</v>
      </c>
      <c r="L1663" s="160" t="n">
        <v>7414.9</v>
      </c>
    </row>
    <row r="1664">
      <c r="A1664" s="176" t="n">
        <v>45658</v>
      </c>
      <c r="B1664" s="104" t="inlineStr">
        <is>
          <t>2024/25</t>
        </is>
      </c>
      <c r="C1664" s="104" t="inlineStr">
        <is>
          <t>HC-031</t>
        </is>
      </c>
      <c r="D1664" s="104" t="inlineStr">
        <is>
          <t>Sud-Est</t>
        </is>
      </c>
      <c r="E1664" s="104" t="inlineStr">
        <is>
          <t>Drive</t>
        </is>
      </c>
      <c r="F1664" s="104" t="n">
        <v>30</v>
      </c>
      <c r="G1664" s="159" t="n">
        <v>1023</v>
      </c>
      <c r="H1664" s="159" t="n">
        <v>2556</v>
      </c>
      <c r="I1664" s="160" t="n">
        <v>13912.21</v>
      </c>
      <c r="J1664" s="160" t="n">
        <v>414.49</v>
      </c>
      <c r="K1664" s="160" t="n">
        <v>13497.72</v>
      </c>
      <c r="L1664" s="160" t="n">
        <v>4022.87</v>
      </c>
    </row>
    <row r="1665">
      <c r="A1665" s="176" t="n">
        <v>45658</v>
      </c>
      <c r="B1665" s="104" t="inlineStr">
        <is>
          <t>2024/25</t>
        </is>
      </c>
      <c r="C1665" s="104" t="inlineStr">
        <is>
          <t>HC-031</t>
        </is>
      </c>
      <c r="D1665" s="104" t="inlineStr">
        <is>
          <t>Sud-Est</t>
        </is>
      </c>
      <c r="E1665" s="104" t="inlineStr">
        <is>
          <t>Livraison</t>
        </is>
      </c>
      <c r="F1665" s="104" t="n">
        <v>31</v>
      </c>
      <c r="G1665" s="159" t="n">
        <v>817</v>
      </c>
      <c r="H1665" s="159" t="n">
        <v>2113</v>
      </c>
      <c r="I1665" s="160" t="n">
        <v>13582.11</v>
      </c>
      <c r="J1665" s="160" t="n">
        <v>838.51</v>
      </c>
      <c r="K1665" s="160" t="n">
        <v>12743.6</v>
      </c>
      <c r="L1665" s="160" t="n">
        <v>3937.61</v>
      </c>
    </row>
    <row r="1666">
      <c r="A1666" s="176" t="n">
        <v>45658</v>
      </c>
      <c r="B1666" s="104" t="inlineStr">
        <is>
          <t>2024/25</t>
        </is>
      </c>
      <c r="C1666" s="104" t="inlineStr">
        <is>
          <t>HC-031</t>
        </is>
      </c>
      <c r="D1666" s="104" t="inlineStr">
        <is>
          <t>Sud-Est</t>
        </is>
      </c>
      <c r="E1666" s="104" t="inlineStr">
        <is>
          <t>Sur place</t>
        </is>
      </c>
      <c r="F1666" s="104" t="n">
        <v>31</v>
      </c>
      <c r="G1666" s="159" t="n">
        <v>2791</v>
      </c>
      <c r="H1666" s="159" t="n">
        <v>6994</v>
      </c>
      <c r="I1666" s="160" t="n">
        <v>35903.28</v>
      </c>
      <c r="J1666" s="160" t="n">
        <v>1114.38</v>
      </c>
      <c r="K1666" s="160" t="n">
        <v>34788.9</v>
      </c>
      <c r="L1666" s="160" t="n">
        <v>10331.67</v>
      </c>
    </row>
    <row r="1667">
      <c r="A1667" s="176" t="n">
        <v>45658</v>
      </c>
      <c r="B1667" s="104" t="inlineStr">
        <is>
          <t>2024/25</t>
        </is>
      </c>
      <c r="C1667" s="104" t="inlineStr">
        <is>
          <t>HC-031</t>
        </is>
      </c>
      <c r="D1667" s="104" t="inlineStr">
        <is>
          <t>Sud-Est</t>
        </is>
      </c>
      <c r="E1667" s="104" t="inlineStr">
        <is>
          <t>À emporter</t>
        </is>
      </c>
      <c r="F1667" s="104" t="n">
        <v>31</v>
      </c>
      <c r="G1667" s="159" t="n">
        <v>2065</v>
      </c>
      <c r="H1667" s="159" t="n">
        <v>5175</v>
      </c>
      <c r="I1667" s="160" t="n">
        <v>24687.84</v>
      </c>
      <c r="J1667" s="160" t="n">
        <v>748.42</v>
      </c>
      <c r="K1667" s="160" t="n">
        <v>23939.42</v>
      </c>
      <c r="L1667" s="160" t="n">
        <v>7122.81</v>
      </c>
    </row>
    <row r="1668">
      <c r="A1668" s="176" t="n">
        <v>45658</v>
      </c>
      <c r="B1668" s="104" t="inlineStr">
        <is>
          <t>2024/25</t>
        </is>
      </c>
      <c r="C1668" s="104" t="inlineStr">
        <is>
          <t>HC-032</t>
        </is>
      </c>
      <c r="D1668" s="104" t="inlineStr">
        <is>
          <t>Sud-Ouest</t>
        </is>
      </c>
      <c r="E1668" s="104" t="inlineStr">
        <is>
          <t>Livraison</t>
        </is>
      </c>
      <c r="F1668" s="104" t="n">
        <v>31</v>
      </c>
      <c r="G1668" s="159" t="n">
        <v>1025</v>
      </c>
      <c r="H1668" s="159" t="n">
        <v>2570</v>
      </c>
      <c r="I1668" s="160" t="n">
        <v>16486.25</v>
      </c>
      <c r="J1668" s="160" t="n">
        <v>979.98</v>
      </c>
      <c r="K1668" s="160" t="n">
        <v>15506.27</v>
      </c>
      <c r="L1668" s="160" t="n">
        <v>4813.88</v>
      </c>
    </row>
    <row r="1669">
      <c r="A1669" s="176" t="n">
        <v>45658</v>
      </c>
      <c r="B1669" s="104" t="inlineStr">
        <is>
          <t>2024/25</t>
        </is>
      </c>
      <c r="C1669" s="104" t="inlineStr">
        <is>
          <t>HC-032</t>
        </is>
      </c>
      <c r="D1669" s="104" t="inlineStr">
        <is>
          <t>Sud-Ouest</t>
        </is>
      </c>
      <c r="E1669" s="104" t="inlineStr">
        <is>
          <t>Sur place</t>
        </is>
      </c>
      <c r="F1669" s="104" t="n">
        <v>31</v>
      </c>
      <c r="G1669" s="159" t="n">
        <v>3152</v>
      </c>
      <c r="H1669" s="159" t="n">
        <v>7877</v>
      </c>
      <c r="I1669" s="160" t="n">
        <v>40484.67</v>
      </c>
      <c r="J1669" s="160" t="n">
        <v>1214.58</v>
      </c>
      <c r="K1669" s="160" t="n">
        <v>39270.09</v>
      </c>
      <c r="L1669" s="160" t="n">
        <v>11623.53</v>
      </c>
    </row>
    <row r="1670">
      <c r="A1670" s="176" t="n">
        <v>45658</v>
      </c>
      <c r="B1670" s="104" t="inlineStr">
        <is>
          <t>2024/25</t>
        </is>
      </c>
      <c r="C1670" s="104" t="inlineStr">
        <is>
          <t>HC-032</t>
        </is>
      </c>
      <c r="D1670" s="104" t="inlineStr">
        <is>
          <t>Sud-Ouest</t>
        </is>
      </c>
      <c r="E1670" s="104" t="inlineStr">
        <is>
          <t>À emporter</t>
        </is>
      </c>
      <c r="F1670" s="104" t="n">
        <v>29</v>
      </c>
      <c r="G1670" s="159" t="n">
        <v>2233</v>
      </c>
      <c r="H1670" s="159" t="n">
        <v>5721</v>
      </c>
      <c r="I1670" s="160" t="n">
        <v>26320.98</v>
      </c>
      <c r="J1670" s="160" t="n">
        <v>858.53</v>
      </c>
      <c r="K1670" s="160" t="n">
        <v>25462.45</v>
      </c>
      <c r="L1670" s="160" t="n">
        <v>7630.67</v>
      </c>
    </row>
    <row r="1671">
      <c r="A1671" s="176" t="n">
        <v>45658</v>
      </c>
      <c r="B1671" s="104" t="inlineStr">
        <is>
          <t>2024/25</t>
        </is>
      </c>
      <c r="C1671" s="104" t="inlineStr">
        <is>
          <t>HC-033</t>
        </is>
      </c>
      <c r="D1671" s="104" t="inlineStr">
        <is>
          <t>Île-de-France</t>
        </is>
      </c>
      <c r="E1671" s="104" t="inlineStr">
        <is>
          <t>Livraison</t>
        </is>
      </c>
      <c r="F1671" s="104" t="n">
        <v>31</v>
      </c>
      <c r="G1671" s="159" t="n">
        <v>1732</v>
      </c>
      <c r="H1671" s="159" t="n">
        <v>4324</v>
      </c>
      <c r="I1671" s="160" t="n">
        <v>28015.39</v>
      </c>
      <c r="J1671" s="160" t="n">
        <v>1667.91</v>
      </c>
      <c r="K1671" s="160" t="n">
        <v>26347.48</v>
      </c>
      <c r="L1671" s="160" t="n">
        <v>8117.04</v>
      </c>
    </row>
    <row r="1672">
      <c r="A1672" s="176" t="n">
        <v>45658</v>
      </c>
      <c r="B1672" s="104" t="inlineStr">
        <is>
          <t>2024/25</t>
        </is>
      </c>
      <c r="C1672" s="104" t="inlineStr">
        <is>
          <t>HC-033</t>
        </is>
      </c>
      <c r="D1672" s="104" t="inlineStr">
        <is>
          <t>Île-de-France</t>
        </is>
      </c>
      <c r="E1672" s="104" t="inlineStr">
        <is>
          <t>Sur place</t>
        </is>
      </c>
      <c r="F1672" s="104" t="n">
        <v>30</v>
      </c>
      <c r="G1672" s="159" t="n">
        <v>5182</v>
      </c>
      <c r="H1672" s="159" t="n">
        <v>13204</v>
      </c>
      <c r="I1672" s="160" t="n">
        <v>66786.39999999999</v>
      </c>
      <c r="J1672" s="160" t="n">
        <v>2041.75</v>
      </c>
      <c r="K1672" s="160" t="n">
        <v>64744.65</v>
      </c>
      <c r="L1672" s="160" t="n">
        <v>19255.08</v>
      </c>
    </row>
    <row r="1673">
      <c r="A1673" s="176" t="n">
        <v>45658</v>
      </c>
      <c r="B1673" s="104" t="inlineStr">
        <is>
          <t>2024/25</t>
        </is>
      </c>
      <c r="C1673" s="104" t="inlineStr">
        <is>
          <t>HC-033</t>
        </is>
      </c>
      <c r="D1673" s="104" t="inlineStr">
        <is>
          <t>Île-de-France</t>
        </is>
      </c>
      <c r="E1673" s="104" t="inlineStr">
        <is>
          <t>À emporter</t>
        </is>
      </c>
      <c r="F1673" s="104" t="n">
        <v>31</v>
      </c>
      <c r="G1673" s="159" t="n">
        <v>3941</v>
      </c>
      <c r="H1673" s="159" t="n">
        <v>10074</v>
      </c>
      <c r="I1673" s="160" t="n">
        <v>46662.33</v>
      </c>
      <c r="J1673" s="160" t="n">
        <v>1449.72</v>
      </c>
      <c r="K1673" s="160" t="n">
        <v>45212.61</v>
      </c>
      <c r="L1673" s="160" t="n">
        <v>13491.84</v>
      </c>
    </row>
    <row r="1674">
      <c r="A1674" s="176" t="n">
        <v>45658</v>
      </c>
      <c r="B1674" s="104" t="inlineStr">
        <is>
          <t>2024/25</t>
        </is>
      </c>
      <c r="C1674" s="104" t="inlineStr">
        <is>
          <t>HC-034</t>
        </is>
      </c>
      <c r="D1674" s="104" t="inlineStr">
        <is>
          <t>Nord-Ouest</t>
        </is>
      </c>
      <c r="E1674" s="104" t="inlineStr">
        <is>
          <t>Livraison</t>
        </is>
      </c>
      <c r="F1674" s="104" t="n">
        <v>31</v>
      </c>
      <c r="G1674" s="159" t="n">
        <v>1152</v>
      </c>
      <c r="H1674" s="159" t="n">
        <v>2951</v>
      </c>
      <c r="I1674" s="160" t="n">
        <v>19120.35</v>
      </c>
      <c r="J1674" s="160" t="n">
        <v>1107</v>
      </c>
      <c r="K1674" s="160" t="n">
        <v>18013.35</v>
      </c>
      <c r="L1674" s="160" t="n">
        <v>5742.49</v>
      </c>
    </row>
    <row r="1675">
      <c r="A1675" s="176" t="n">
        <v>45658</v>
      </c>
      <c r="B1675" s="104" t="inlineStr">
        <is>
          <t>2024/25</t>
        </is>
      </c>
      <c r="C1675" s="104" t="inlineStr">
        <is>
          <t>HC-034</t>
        </is>
      </c>
      <c r="D1675" s="104" t="inlineStr">
        <is>
          <t>Nord-Ouest</t>
        </is>
      </c>
      <c r="E1675" s="104" t="inlineStr">
        <is>
          <t>Sur place</t>
        </is>
      </c>
      <c r="F1675" s="104" t="n">
        <v>31</v>
      </c>
      <c r="G1675" s="159" t="n">
        <v>3964</v>
      </c>
      <c r="H1675" s="159" t="n">
        <v>10248</v>
      </c>
      <c r="I1675" s="160" t="n">
        <v>51266.9</v>
      </c>
      <c r="J1675" s="160" t="n">
        <v>1510.91</v>
      </c>
      <c r="K1675" s="160" t="n">
        <v>49755.99</v>
      </c>
      <c r="L1675" s="160" t="n">
        <v>15324.59</v>
      </c>
    </row>
    <row r="1676">
      <c r="A1676" s="176" t="n">
        <v>45658</v>
      </c>
      <c r="B1676" s="104" t="inlineStr">
        <is>
          <t>2024/25</t>
        </is>
      </c>
      <c r="C1676" s="104" t="inlineStr">
        <is>
          <t>HC-034</t>
        </is>
      </c>
      <c r="D1676" s="104" t="inlineStr">
        <is>
          <t>Nord-Ouest</t>
        </is>
      </c>
      <c r="E1676" s="104" t="inlineStr">
        <is>
          <t>À emporter</t>
        </is>
      </c>
      <c r="F1676" s="104" t="n">
        <v>30</v>
      </c>
      <c r="G1676" s="159" t="n">
        <v>2776</v>
      </c>
      <c r="H1676" s="159" t="n">
        <v>7179</v>
      </c>
      <c r="I1676" s="160" t="n">
        <v>33120.7</v>
      </c>
      <c r="J1676" s="160" t="n">
        <v>1007.97</v>
      </c>
      <c r="K1676" s="160" t="n">
        <v>32112.73</v>
      </c>
      <c r="L1676" s="160" t="n">
        <v>9771.24</v>
      </c>
    </row>
    <row r="1677">
      <c r="A1677" s="176" t="n">
        <v>45658</v>
      </c>
      <c r="B1677" s="104" t="inlineStr">
        <is>
          <t>2024/25</t>
        </is>
      </c>
      <c r="C1677" s="104" t="inlineStr">
        <is>
          <t>HC-035</t>
        </is>
      </c>
      <c r="D1677" s="104" t="inlineStr">
        <is>
          <t>Sud-Est</t>
        </is>
      </c>
      <c r="E1677" s="104" t="inlineStr">
        <is>
          <t>Livraison</t>
        </is>
      </c>
      <c r="F1677" s="104" t="n">
        <v>31</v>
      </c>
      <c r="G1677" s="159" t="n">
        <v>1190</v>
      </c>
      <c r="H1677" s="159" t="n">
        <v>3122</v>
      </c>
      <c r="I1677" s="160" t="n">
        <v>19219.75</v>
      </c>
      <c r="J1677" s="160" t="n">
        <v>1148.59</v>
      </c>
      <c r="K1677" s="160" t="n">
        <v>18071.16</v>
      </c>
      <c r="L1677" s="160" t="n">
        <v>5595.09</v>
      </c>
    </row>
    <row r="1678">
      <c r="A1678" s="176" t="n">
        <v>45658</v>
      </c>
      <c r="B1678" s="104" t="inlineStr">
        <is>
          <t>2024/25</t>
        </is>
      </c>
      <c r="C1678" s="104" t="inlineStr">
        <is>
          <t>HC-035</t>
        </is>
      </c>
      <c r="D1678" s="104" t="inlineStr">
        <is>
          <t>Sud-Est</t>
        </is>
      </c>
      <c r="E1678" s="104" t="inlineStr">
        <is>
          <t>Sur place</t>
        </is>
      </c>
      <c r="F1678" s="104" t="n">
        <v>31</v>
      </c>
      <c r="G1678" s="159" t="n">
        <v>3705</v>
      </c>
      <c r="H1678" s="159" t="n">
        <v>9161</v>
      </c>
      <c r="I1678" s="160" t="n">
        <v>47973.66</v>
      </c>
      <c r="J1678" s="160" t="n">
        <v>1480.91</v>
      </c>
      <c r="K1678" s="160" t="n">
        <v>46492.75</v>
      </c>
      <c r="L1678" s="160" t="n">
        <v>13808.2</v>
      </c>
    </row>
    <row r="1679">
      <c r="A1679" s="176" t="n">
        <v>45658</v>
      </c>
      <c r="B1679" s="104" t="inlineStr">
        <is>
          <t>2024/25</t>
        </is>
      </c>
      <c r="C1679" s="104" t="inlineStr">
        <is>
          <t>HC-035</t>
        </is>
      </c>
      <c r="D1679" s="104" t="inlineStr">
        <is>
          <t>Sud-Est</t>
        </is>
      </c>
      <c r="E1679" s="104" t="inlineStr">
        <is>
          <t>À emporter</t>
        </is>
      </c>
      <c r="F1679" s="104" t="n">
        <v>30</v>
      </c>
      <c r="G1679" s="159" t="n">
        <v>2704</v>
      </c>
      <c r="H1679" s="159" t="n">
        <v>7200</v>
      </c>
      <c r="I1679" s="160" t="n">
        <v>32452.01</v>
      </c>
      <c r="J1679" s="160" t="n">
        <v>1057.61</v>
      </c>
      <c r="K1679" s="160" t="n">
        <v>31394.4</v>
      </c>
      <c r="L1679" s="160" t="n">
        <v>9363.26</v>
      </c>
    </row>
    <row r="1680">
      <c r="A1680" s="176" t="n">
        <v>45658</v>
      </c>
      <c r="B1680" s="104" t="inlineStr">
        <is>
          <t>2024/25</t>
        </is>
      </c>
      <c r="C1680" s="104" t="inlineStr">
        <is>
          <t>HC-036</t>
        </is>
      </c>
      <c r="D1680" s="104" t="inlineStr">
        <is>
          <t>Sud-Ouest</t>
        </is>
      </c>
      <c r="E1680" s="104" t="inlineStr">
        <is>
          <t>Drive</t>
        </is>
      </c>
      <c r="F1680" s="104" t="n">
        <v>30</v>
      </c>
      <c r="G1680" s="159" t="n">
        <v>1081</v>
      </c>
      <c r="H1680" s="159" t="n">
        <v>2777</v>
      </c>
      <c r="I1680" s="160" t="n">
        <v>14788.45</v>
      </c>
      <c r="J1680" s="160" t="n">
        <v>424.6</v>
      </c>
      <c r="K1680" s="160" t="n">
        <v>14363.85</v>
      </c>
      <c r="L1680" s="160" t="n">
        <v>4240.95</v>
      </c>
    </row>
    <row r="1681">
      <c r="A1681" s="176" t="n">
        <v>45658</v>
      </c>
      <c r="B1681" s="104" t="inlineStr">
        <is>
          <t>2024/25</t>
        </is>
      </c>
      <c r="C1681" s="104" t="inlineStr">
        <is>
          <t>HC-036</t>
        </is>
      </c>
      <c r="D1681" s="104" t="inlineStr">
        <is>
          <t>Sud-Ouest</t>
        </is>
      </c>
      <c r="E1681" s="104" t="inlineStr">
        <is>
          <t>Livraison</t>
        </is>
      </c>
      <c r="F1681" s="104" t="n">
        <v>31</v>
      </c>
      <c r="G1681" s="159" t="n">
        <v>869</v>
      </c>
      <c r="H1681" s="159" t="n">
        <v>2189</v>
      </c>
      <c r="I1681" s="160" t="n">
        <v>14351.37</v>
      </c>
      <c r="J1681" s="160" t="n">
        <v>877.74</v>
      </c>
      <c r="K1681" s="160" t="n">
        <v>13473.63</v>
      </c>
      <c r="L1681" s="160" t="n">
        <v>4146.82</v>
      </c>
    </row>
    <row r="1682">
      <c r="A1682" s="176" t="n">
        <v>45658</v>
      </c>
      <c r="B1682" s="104" t="inlineStr">
        <is>
          <t>2024/25</t>
        </is>
      </c>
      <c r="C1682" s="104" t="inlineStr">
        <is>
          <t>HC-036</t>
        </is>
      </c>
      <c r="D1682" s="104" t="inlineStr">
        <is>
          <t>Sud-Ouest</t>
        </is>
      </c>
      <c r="E1682" s="104" t="inlineStr">
        <is>
          <t>Sur place</t>
        </is>
      </c>
      <c r="F1682" s="104" t="n">
        <v>31</v>
      </c>
      <c r="G1682" s="159" t="n">
        <v>2865</v>
      </c>
      <c r="H1682" s="159" t="n">
        <v>7273</v>
      </c>
      <c r="I1682" s="160" t="n">
        <v>36654.59</v>
      </c>
      <c r="J1682" s="160" t="n">
        <v>1084.64</v>
      </c>
      <c r="K1682" s="160" t="n">
        <v>35569.95</v>
      </c>
      <c r="L1682" s="160" t="n">
        <v>10686.05</v>
      </c>
    </row>
    <row r="1683">
      <c r="A1683" s="176" t="n">
        <v>45658</v>
      </c>
      <c r="B1683" s="104" t="inlineStr">
        <is>
          <t>2024/25</t>
        </is>
      </c>
      <c r="C1683" s="104" t="inlineStr">
        <is>
          <t>HC-036</t>
        </is>
      </c>
      <c r="D1683" s="104" t="inlineStr">
        <is>
          <t>Sud-Ouest</t>
        </is>
      </c>
      <c r="E1683" s="104" t="inlineStr">
        <is>
          <t>À emporter</t>
        </is>
      </c>
      <c r="F1683" s="104" t="n">
        <v>31</v>
      </c>
      <c r="G1683" s="159" t="n">
        <v>2162</v>
      </c>
      <c r="H1683" s="159" t="n">
        <v>5684</v>
      </c>
      <c r="I1683" s="160" t="n">
        <v>25562.98</v>
      </c>
      <c r="J1683" s="160" t="n">
        <v>750.86</v>
      </c>
      <c r="K1683" s="160" t="n">
        <v>24812.12</v>
      </c>
      <c r="L1683" s="160" t="n">
        <v>7396.59</v>
      </c>
    </row>
    <row r="1684">
      <c r="A1684" s="176" t="n">
        <v>45658</v>
      </c>
      <c r="B1684" s="104" t="inlineStr">
        <is>
          <t>2024/25</t>
        </is>
      </c>
      <c r="C1684" s="104" t="inlineStr">
        <is>
          <t>HC-037</t>
        </is>
      </c>
      <c r="D1684" s="104" t="inlineStr">
        <is>
          <t>Île-de-France</t>
        </is>
      </c>
      <c r="E1684" s="104" t="inlineStr">
        <is>
          <t>Drive</t>
        </is>
      </c>
      <c r="F1684" s="104" t="n">
        <v>31</v>
      </c>
      <c r="G1684" s="159" t="n">
        <v>1150</v>
      </c>
      <c r="H1684" s="159" t="n">
        <v>2909</v>
      </c>
      <c r="I1684" s="160" t="n">
        <v>15836.23</v>
      </c>
      <c r="J1684" s="160" t="n">
        <v>445.48</v>
      </c>
      <c r="K1684" s="160" t="n">
        <v>15390.75</v>
      </c>
      <c r="L1684" s="160" t="n">
        <v>4574.7</v>
      </c>
    </row>
    <row r="1685">
      <c r="A1685" s="176" t="n">
        <v>45658</v>
      </c>
      <c r="B1685" s="104" t="inlineStr">
        <is>
          <t>2024/25</t>
        </is>
      </c>
      <c r="C1685" s="104" t="inlineStr">
        <is>
          <t>HC-037</t>
        </is>
      </c>
      <c r="D1685" s="104" t="inlineStr">
        <is>
          <t>Île-de-France</t>
        </is>
      </c>
      <c r="E1685" s="104" t="inlineStr">
        <is>
          <t>Livraison</t>
        </is>
      </c>
      <c r="F1685" s="104" t="n">
        <v>31</v>
      </c>
      <c r="G1685" s="159" t="n">
        <v>972</v>
      </c>
      <c r="H1685" s="159" t="n">
        <v>2521</v>
      </c>
      <c r="I1685" s="160" t="n">
        <v>15926.83</v>
      </c>
      <c r="J1685" s="160" t="n">
        <v>844.6799999999999</v>
      </c>
      <c r="K1685" s="160" t="n">
        <v>15082.15</v>
      </c>
      <c r="L1685" s="160" t="n">
        <v>4672.62</v>
      </c>
    </row>
    <row r="1686">
      <c r="A1686" s="176" t="n">
        <v>45658</v>
      </c>
      <c r="B1686" s="104" t="inlineStr">
        <is>
          <t>2024/25</t>
        </is>
      </c>
      <c r="C1686" s="104" t="inlineStr">
        <is>
          <t>HC-037</t>
        </is>
      </c>
      <c r="D1686" s="104" t="inlineStr">
        <is>
          <t>Île-de-France</t>
        </is>
      </c>
      <c r="E1686" s="104" t="inlineStr">
        <is>
          <t>Sur place</t>
        </is>
      </c>
      <c r="F1686" s="104" t="n">
        <v>31</v>
      </c>
      <c r="G1686" s="159" t="n">
        <v>2938</v>
      </c>
      <c r="H1686" s="159" t="n">
        <v>7519</v>
      </c>
      <c r="I1686" s="160" t="n">
        <v>38222.63</v>
      </c>
      <c r="J1686" s="160" t="n">
        <v>1170.61</v>
      </c>
      <c r="K1686" s="160" t="n">
        <v>37052.02</v>
      </c>
      <c r="L1686" s="160" t="n">
        <v>11026.18</v>
      </c>
    </row>
    <row r="1687">
      <c r="A1687" s="176" t="n">
        <v>45658</v>
      </c>
      <c r="B1687" s="104" t="inlineStr">
        <is>
          <t>2024/25</t>
        </is>
      </c>
      <c r="C1687" s="104" t="inlineStr">
        <is>
          <t>HC-037</t>
        </is>
      </c>
      <c r="D1687" s="104" t="inlineStr">
        <is>
          <t>Île-de-France</t>
        </is>
      </c>
      <c r="E1687" s="104" t="inlineStr">
        <is>
          <t>À emporter</t>
        </is>
      </c>
      <c r="F1687" s="104" t="n">
        <v>30</v>
      </c>
      <c r="G1687" s="159" t="n">
        <v>2186</v>
      </c>
      <c r="H1687" s="159" t="n">
        <v>5467</v>
      </c>
      <c r="I1687" s="160" t="n">
        <v>25604.41</v>
      </c>
      <c r="J1687" s="160" t="n">
        <v>715.98</v>
      </c>
      <c r="K1687" s="160" t="n">
        <v>24888.43</v>
      </c>
      <c r="L1687" s="160" t="n">
        <v>7283.31</v>
      </c>
    </row>
    <row r="1688">
      <c r="A1688" s="176" t="n">
        <v>45658</v>
      </c>
      <c r="B1688" s="104" t="inlineStr">
        <is>
          <t>2024/25</t>
        </is>
      </c>
      <c r="C1688" s="104" t="inlineStr">
        <is>
          <t>HC-038</t>
        </is>
      </c>
      <c r="D1688" s="104" t="inlineStr">
        <is>
          <t>Nord-Ouest</t>
        </is>
      </c>
      <c r="E1688" s="104" t="inlineStr">
        <is>
          <t>Drive</t>
        </is>
      </c>
      <c r="F1688" s="104" t="n">
        <v>30</v>
      </c>
      <c r="G1688" s="159" t="n">
        <v>888</v>
      </c>
      <c r="H1688" s="159" t="n">
        <v>2276</v>
      </c>
      <c r="I1688" s="160" t="n">
        <v>12108.24</v>
      </c>
      <c r="J1688" s="160" t="n">
        <v>356.74</v>
      </c>
      <c r="K1688" s="160" t="n">
        <v>11751.5</v>
      </c>
      <c r="L1688" s="160" t="n">
        <v>3505.12</v>
      </c>
    </row>
    <row r="1689">
      <c r="A1689" s="176" t="n">
        <v>45658</v>
      </c>
      <c r="B1689" s="104" t="inlineStr">
        <is>
          <t>2024/25</t>
        </is>
      </c>
      <c r="C1689" s="104" t="inlineStr">
        <is>
          <t>HC-038</t>
        </is>
      </c>
      <c r="D1689" s="104" t="inlineStr">
        <is>
          <t>Nord-Ouest</t>
        </is>
      </c>
      <c r="E1689" s="104" t="inlineStr">
        <is>
          <t>Livraison</t>
        </is>
      </c>
      <c r="F1689" s="104" t="n">
        <v>31</v>
      </c>
      <c r="G1689" s="159" t="n">
        <v>686</v>
      </c>
      <c r="H1689" s="159" t="n">
        <v>1744</v>
      </c>
      <c r="I1689" s="160" t="n">
        <v>11354.68</v>
      </c>
      <c r="J1689" s="160" t="n">
        <v>671.67</v>
      </c>
      <c r="K1689" s="160" t="n">
        <v>10683.01</v>
      </c>
      <c r="L1689" s="160" t="n">
        <v>3283.07</v>
      </c>
    </row>
    <row r="1690">
      <c r="A1690" s="176" t="n">
        <v>45658</v>
      </c>
      <c r="B1690" s="104" t="inlineStr">
        <is>
          <t>2024/25</t>
        </is>
      </c>
      <c r="C1690" s="104" t="inlineStr">
        <is>
          <t>HC-038</t>
        </is>
      </c>
      <c r="D1690" s="104" t="inlineStr">
        <is>
          <t>Nord-Ouest</t>
        </is>
      </c>
      <c r="E1690" s="104" t="inlineStr">
        <is>
          <t>Sur place</t>
        </is>
      </c>
      <c r="F1690" s="104" t="n">
        <v>31</v>
      </c>
      <c r="G1690" s="159" t="n">
        <v>2446</v>
      </c>
      <c r="H1690" s="159" t="n">
        <v>5903</v>
      </c>
      <c r="I1690" s="160" t="n">
        <v>31718.27</v>
      </c>
      <c r="J1690" s="160" t="n">
        <v>855.5599999999999</v>
      </c>
      <c r="K1690" s="160" t="n">
        <v>30862.71</v>
      </c>
      <c r="L1690" s="160" t="n">
        <v>9213.68</v>
      </c>
    </row>
    <row r="1691">
      <c r="A1691" s="176" t="n">
        <v>45658</v>
      </c>
      <c r="B1691" s="104" t="inlineStr">
        <is>
          <t>2024/25</t>
        </is>
      </c>
      <c r="C1691" s="104" t="inlineStr">
        <is>
          <t>HC-038</t>
        </is>
      </c>
      <c r="D1691" s="104" t="inlineStr">
        <is>
          <t>Nord-Ouest</t>
        </is>
      </c>
      <c r="E1691" s="104" t="inlineStr">
        <is>
          <t>À emporter</t>
        </is>
      </c>
      <c r="F1691" s="104" t="n">
        <v>31</v>
      </c>
      <c r="G1691" s="159" t="n">
        <v>1803</v>
      </c>
      <c r="H1691" s="159" t="n">
        <v>4667</v>
      </c>
      <c r="I1691" s="160" t="n">
        <v>21552.22</v>
      </c>
      <c r="J1691" s="160" t="n">
        <v>621.4299999999999</v>
      </c>
      <c r="K1691" s="160" t="n">
        <v>20930.79</v>
      </c>
      <c r="L1691" s="160" t="n">
        <v>6237.42</v>
      </c>
    </row>
    <row r="1692">
      <c r="A1692" s="176" t="n">
        <v>45658</v>
      </c>
      <c r="B1692" s="104" t="inlineStr">
        <is>
          <t>2024/25</t>
        </is>
      </c>
      <c r="C1692" s="104" t="inlineStr">
        <is>
          <t>HC-039</t>
        </is>
      </c>
      <c r="D1692" s="104" t="inlineStr">
        <is>
          <t>Sud-Est</t>
        </is>
      </c>
      <c r="E1692" s="104" t="inlineStr">
        <is>
          <t>Livraison</t>
        </is>
      </c>
      <c r="F1692" s="104" t="n">
        <v>31</v>
      </c>
      <c r="G1692" s="159" t="n">
        <v>1168</v>
      </c>
      <c r="H1692" s="159" t="n">
        <v>3061</v>
      </c>
      <c r="I1692" s="160" t="n">
        <v>18814.03</v>
      </c>
      <c r="J1692" s="160" t="n">
        <v>1119.56</v>
      </c>
      <c r="K1692" s="160" t="n">
        <v>17694.47</v>
      </c>
      <c r="L1692" s="160" t="n">
        <v>5453.37</v>
      </c>
    </row>
    <row r="1693">
      <c r="A1693" s="176" t="n">
        <v>45658</v>
      </c>
      <c r="B1693" s="104" t="inlineStr">
        <is>
          <t>2024/25</t>
        </is>
      </c>
      <c r="C1693" s="104" t="inlineStr">
        <is>
          <t>HC-039</t>
        </is>
      </c>
      <c r="D1693" s="104" t="inlineStr">
        <is>
          <t>Sud-Est</t>
        </is>
      </c>
      <c r="E1693" s="104" t="inlineStr">
        <is>
          <t>Sur place</t>
        </is>
      </c>
      <c r="F1693" s="104" t="n">
        <v>30</v>
      </c>
      <c r="G1693" s="159" t="n">
        <v>3410</v>
      </c>
      <c r="H1693" s="159" t="n">
        <v>8916</v>
      </c>
      <c r="I1693" s="160" t="n">
        <v>44089.97</v>
      </c>
      <c r="J1693" s="160" t="n">
        <v>1411.46</v>
      </c>
      <c r="K1693" s="160" t="n">
        <v>42678.51</v>
      </c>
      <c r="L1693" s="160" t="n">
        <v>12732.35</v>
      </c>
    </row>
    <row r="1694">
      <c r="A1694" s="176" t="n">
        <v>45658</v>
      </c>
      <c r="B1694" s="104" t="inlineStr">
        <is>
          <t>2024/25</t>
        </is>
      </c>
      <c r="C1694" s="104" t="inlineStr">
        <is>
          <t>HC-039</t>
        </is>
      </c>
      <c r="D1694" s="104" t="inlineStr">
        <is>
          <t>Sud-Est</t>
        </is>
      </c>
      <c r="E1694" s="104" t="inlineStr">
        <is>
          <t>À emporter</t>
        </is>
      </c>
      <c r="F1694" s="104" t="n">
        <v>31</v>
      </c>
      <c r="G1694" s="159" t="n">
        <v>2648</v>
      </c>
      <c r="H1694" s="159" t="n">
        <v>6907</v>
      </c>
      <c r="I1694" s="160" t="n">
        <v>31833.61</v>
      </c>
      <c r="J1694" s="160" t="n">
        <v>730.04</v>
      </c>
      <c r="K1694" s="160" t="n">
        <v>31103.57</v>
      </c>
      <c r="L1694" s="160" t="n">
        <v>9289.450000000001</v>
      </c>
    </row>
    <row r="1695">
      <c r="A1695" s="176" t="n">
        <v>45658</v>
      </c>
      <c r="B1695" s="104" t="inlineStr">
        <is>
          <t>2024/25</t>
        </is>
      </c>
      <c r="C1695" s="104" t="inlineStr">
        <is>
          <t>HC-040</t>
        </is>
      </c>
      <c r="D1695" s="104" t="inlineStr">
        <is>
          <t>Sud-Ouest</t>
        </is>
      </c>
      <c r="E1695" s="104" t="inlineStr">
        <is>
          <t>Livraison</t>
        </is>
      </c>
      <c r="F1695" s="104" t="n">
        <v>31</v>
      </c>
      <c r="G1695" s="159" t="n">
        <v>1021</v>
      </c>
      <c r="H1695" s="159" t="n">
        <v>2653</v>
      </c>
      <c r="I1695" s="160" t="n">
        <v>16741.85</v>
      </c>
      <c r="J1695" s="160" t="n">
        <v>949.89</v>
      </c>
      <c r="K1695" s="160" t="n">
        <v>15791.96</v>
      </c>
      <c r="L1695" s="160" t="n">
        <v>4895.36</v>
      </c>
    </row>
    <row r="1696">
      <c r="A1696" s="176" t="n">
        <v>45658</v>
      </c>
      <c r="B1696" s="104" t="inlineStr">
        <is>
          <t>2024/25</t>
        </is>
      </c>
      <c r="C1696" s="104" t="inlineStr">
        <is>
          <t>HC-040</t>
        </is>
      </c>
      <c r="D1696" s="104" t="inlineStr">
        <is>
          <t>Sud-Ouest</t>
        </is>
      </c>
      <c r="E1696" s="104" t="inlineStr">
        <is>
          <t>Sur place</t>
        </is>
      </c>
      <c r="F1696" s="104" t="n">
        <v>31</v>
      </c>
      <c r="G1696" s="159" t="n">
        <v>3335</v>
      </c>
      <c r="H1696" s="159" t="n">
        <v>8534</v>
      </c>
      <c r="I1696" s="160" t="n">
        <v>42768.08</v>
      </c>
      <c r="J1696" s="160" t="n">
        <v>1166.74</v>
      </c>
      <c r="K1696" s="160" t="n">
        <v>41601.34</v>
      </c>
      <c r="L1696" s="160" t="n">
        <v>12319.97</v>
      </c>
    </row>
    <row r="1697">
      <c r="A1697" s="176" t="n">
        <v>45658</v>
      </c>
      <c r="B1697" s="104" t="inlineStr">
        <is>
          <t>2024/25</t>
        </is>
      </c>
      <c r="C1697" s="104" t="inlineStr">
        <is>
          <t>HC-040</t>
        </is>
      </c>
      <c r="D1697" s="104" t="inlineStr">
        <is>
          <t>Sud-Ouest</t>
        </is>
      </c>
      <c r="E1697" s="104" t="inlineStr">
        <is>
          <t>À emporter</t>
        </is>
      </c>
      <c r="F1697" s="104" t="n">
        <v>31</v>
      </c>
      <c r="G1697" s="159" t="n">
        <v>2562</v>
      </c>
      <c r="H1697" s="159" t="n">
        <v>6766</v>
      </c>
      <c r="I1697" s="160" t="n">
        <v>30671.65</v>
      </c>
      <c r="J1697" s="160" t="n">
        <v>906.6900000000001</v>
      </c>
      <c r="K1697" s="160" t="n">
        <v>29764.96</v>
      </c>
      <c r="L1697" s="160" t="n">
        <v>8887.059999999999</v>
      </c>
    </row>
    <row r="1698">
      <c r="A1698" s="176" t="n">
        <v>45658</v>
      </c>
      <c r="B1698" s="104" t="inlineStr">
        <is>
          <t>2024/25</t>
        </is>
      </c>
      <c r="C1698" s="104" t="inlineStr">
        <is>
          <t>HC-042</t>
        </is>
      </c>
      <c r="D1698" s="104" t="inlineStr">
        <is>
          <t>Nord-Ouest</t>
        </is>
      </c>
      <c r="E1698" s="104" t="inlineStr">
        <is>
          <t>Drive</t>
        </is>
      </c>
      <c r="F1698" s="104" t="n">
        <v>31</v>
      </c>
      <c r="G1698" s="159" t="n">
        <v>1150</v>
      </c>
      <c r="H1698" s="159" t="n">
        <v>2948</v>
      </c>
      <c r="I1698" s="160" t="n">
        <v>15862.19</v>
      </c>
      <c r="J1698" s="160" t="n">
        <v>463.51</v>
      </c>
      <c r="K1698" s="160" t="n">
        <v>15398.68</v>
      </c>
      <c r="L1698" s="160" t="n">
        <v>4591.12</v>
      </c>
    </row>
    <row r="1699">
      <c r="A1699" s="176" t="n">
        <v>45658</v>
      </c>
      <c r="B1699" s="104" t="inlineStr">
        <is>
          <t>2024/25</t>
        </is>
      </c>
      <c r="C1699" s="104" t="inlineStr">
        <is>
          <t>HC-042</t>
        </is>
      </c>
      <c r="D1699" s="104" t="inlineStr">
        <is>
          <t>Nord-Ouest</t>
        </is>
      </c>
      <c r="E1699" s="104" t="inlineStr">
        <is>
          <t>Livraison</t>
        </is>
      </c>
      <c r="F1699" s="104" t="n">
        <v>31</v>
      </c>
      <c r="G1699" s="159" t="n">
        <v>871</v>
      </c>
      <c r="H1699" s="159" t="n">
        <v>2210</v>
      </c>
      <c r="I1699" s="160" t="n">
        <v>14304.79</v>
      </c>
      <c r="J1699" s="160" t="n">
        <v>827.4</v>
      </c>
      <c r="K1699" s="160" t="n">
        <v>13477.39</v>
      </c>
      <c r="L1699" s="160" t="n">
        <v>4200.97</v>
      </c>
    </row>
    <row r="1700">
      <c r="A1700" s="176" t="n">
        <v>45658</v>
      </c>
      <c r="B1700" s="104" t="inlineStr">
        <is>
          <t>2024/25</t>
        </is>
      </c>
      <c r="C1700" s="104" t="inlineStr">
        <is>
          <t>HC-042</t>
        </is>
      </c>
      <c r="D1700" s="104" t="inlineStr">
        <is>
          <t>Nord-Ouest</t>
        </is>
      </c>
      <c r="E1700" s="104" t="inlineStr">
        <is>
          <t>Sur place</t>
        </is>
      </c>
      <c r="F1700" s="104" t="n">
        <v>31</v>
      </c>
      <c r="G1700" s="159" t="n">
        <v>2862</v>
      </c>
      <c r="H1700" s="159" t="n">
        <v>7334</v>
      </c>
      <c r="I1700" s="160" t="n">
        <v>37003.57</v>
      </c>
      <c r="J1700" s="160" t="n">
        <v>1085.75</v>
      </c>
      <c r="K1700" s="160" t="n">
        <v>35917.82</v>
      </c>
      <c r="L1700" s="160" t="n">
        <v>10776.65</v>
      </c>
    </row>
    <row r="1701">
      <c r="A1701" s="176" t="n">
        <v>45658</v>
      </c>
      <c r="B1701" s="104" t="inlineStr">
        <is>
          <t>2024/25</t>
        </is>
      </c>
      <c r="C1701" s="104" t="inlineStr">
        <is>
          <t>HC-042</t>
        </is>
      </c>
      <c r="D1701" s="104" t="inlineStr">
        <is>
          <t>Nord-Ouest</t>
        </is>
      </c>
      <c r="E1701" s="104" t="inlineStr">
        <is>
          <t>À emporter</t>
        </is>
      </c>
      <c r="F1701" s="104" t="n">
        <v>31</v>
      </c>
      <c r="G1701" s="159" t="n">
        <v>2177</v>
      </c>
      <c r="H1701" s="159" t="n">
        <v>5666</v>
      </c>
      <c r="I1701" s="160" t="n">
        <v>25965.57</v>
      </c>
      <c r="J1701" s="160" t="n">
        <v>747.91</v>
      </c>
      <c r="K1701" s="160" t="n">
        <v>25217.66</v>
      </c>
      <c r="L1701" s="160" t="n">
        <v>7483</v>
      </c>
    </row>
    <row r="1702">
      <c r="A1702" s="176" t="n">
        <v>45658</v>
      </c>
      <c r="B1702" s="104" t="inlineStr">
        <is>
          <t>2024/25</t>
        </is>
      </c>
      <c r="C1702" s="104" t="inlineStr">
        <is>
          <t>HC-043</t>
        </is>
      </c>
      <c r="D1702" s="104" t="inlineStr">
        <is>
          <t>Sud-Est</t>
        </is>
      </c>
      <c r="E1702" s="104" t="inlineStr">
        <is>
          <t>Livraison</t>
        </is>
      </c>
      <c r="F1702" s="104" t="n">
        <v>31</v>
      </c>
      <c r="G1702" s="159" t="n">
        <v>1396</v>
      </c>
      <c r="H1702" s="159" t="n">
        <v>3617</v>
      </c>
      <c r="I1702" s="160" t="n">
        <v>22110.55</v>
      </c>
      <c r="J1702" s="160" t="n">
        <v>1215.25</v>
      </c>
      <c r="K1702" s="160" t="n">
        <v>20895.3</v>
      </c>
      <c r="L1702" s="160" t="n">
        <v>6413.14</v>
      </c>
    </row>
    <row r="1703">
      <c r="A1703" s="176" t="n">
        <v>45658</v>
      </c>
      <c r="B1703" s="104" t="inlineStr">
        <is>
          <t>2024/25</t>
        </is>
      </c>
      <c r="C1703" s="104" t="inlineStr">
        <is>
          <t>HC-043</t>
        </is>
      </c>
      <c r="D1703" s="104" t="inlineStr">
        <is>
          <t>Sud-Est</t>
        </is>
      </c>
      <c r="E1703" s="104" t="inlineStr">
        <is>
          <t>Sur place</t>
        </is>
      </c>
      <c r="F1703" s="104" t="n">
        <v>29</v>
      </c>
      <c r="G1703" s="159" t="n">
        <v>3689</v>
      </c>
      <c r="H1703" s="159" t="n">
        <v>9424</v>
      </c>
      <c r="I1703" s="160" t="n">
        <v>47992.61</v>
      </c>
      <c r="J1703" s="160" t="n">
        <v>1370.13</v>
      </c>
      <c r="K1703" s="160" t="n">
        <v>46622.48</v>
      </c>
      <c r="L1703" s="160" t="n">
        <v>13907.66</v>
      </c>
    </row>
    <row r="1704">
      <c r="A1704" s="176" t="n">
        <v>45658</v>
      </c>
      <c r="B1704" s="104" t="inlineStr">
        <is>
          <t>2024/25</t>
        </is>
      </c>
      <c r="C1704" s="104" t="inlineStr">
        <is>
          <t>HC-043</t>
        </is>
      </c>
      <c r="D1704" s="104" t="inlineStr">
        <is>
          <t>Sud-Est</t>
        </is>
      </c>
      <c r="E1704" s="104" t="inlineStr">
        <is>
          <t>À emporter</t>
        </is>
      </c>
      <c r="F1704" s="104" t="n">
        <v>31</v>
      </c>
      <c r="G1704" s="159" t="n">
        <v>3036</v>
      </c>
      <c r="H1704" s="159" t="n">
        <v>7843</v>
      </c>
      <c r="I1704" s="160" t="n">
        <v>36145.93</v>
      </c>
      <c r="J1704" s="160" t="n">
        <v>1032.95</v>
      </c>
      <c r="K1704" s="160" t="n">
        <v>35112.98</v>
      </c>
      <c r="L1704" s="160" t="n">
        <v>10504.89</v>
      </c>
    </row>
    <row r="1705">
      <c r="A1705" s="176" t="n">
        <v>45658</v>
      </c>
      <c r="B1705" s="104" t="inlineStr">
        <is>
          <t>2024/25</t>
        </is>
      </c>
      <c r="C1705" s="104" t="inlineStr">
        <is>
          <t>HC-044</t>
        </is>
      </c>
      <c r="D1705" s="104" t="inlineStr">
        <is>
          <t>Sud-Ouest</t>
        </is>
      </c>
      <c r="E1705" s="104" t="inlineStr">
        <is>
          <t>Livraison</t>
        </is>
      </c>
      <c r="F1705" s="104" t="n">
        <v>31</v>
      </c>
      <c r="G1705" s="159" t="n">
        <v>728</v>
      </c>
      <c r="H1705" s="159" t="n">
        <v>1867</v>
      </c>
      <c r="I1705" s="160" t="n">
        <v>12096.4</v>
      </c>
      <c r="J1705" s="160" t="n">
        <v>678.67</v>
      </c>
      <c r="K1705" s="160" t="n">
        <v>11417.73</v>
      </c>
      <c r="L1705" s="160" t="n">
        <v>3570.86</v>
      </c>
    </row>
    <row r="1706">
      <c r="A1706" s="176" t="n">
        <v>45658</v>
      </c>
      <c r="B1706" s="104" t="inlineStr">
        <is>
          <t>2024/25</t>
        </is>
      </c>
      <c r="C1706" s="104" t="inlineStr">
        <is>
          <t>HC-044</t>
        </is>
      </c>
      <c r="D1706" s="104" t="inlineStr">
        <is>
          <t>Sud-Ouest</t>
        </is>
      </c>
      <c r="E1706" s="104" t="inlineStr">
        <is>
          <t>Sur place</t>
        </is>
      </c>
      <c r="F1706" s="104" t="n">
        <v>31</v>
      </c>
      <c r="G1706" s="159" t="n">
        <v>2442</v>
      </c>
      <c r="H1706" s="159" t="n">
        <v>6212</v>
      </c>
      <c r="I1706" s="160" t="n">
        <v>31727.96</v>
      </c>
      <c r="J1706" s="160" t="n">
        <v>942.96</v>
      </c>
      <c r="K1706" s="160" t="n">
        <v>30785</v>
      </c>
      <c r="L1706" s="160" t="n">
        <v>9230.43</v>
      </c>
    </row>
    <row r="1707">
      <c r="A1707" s="176" t="n">
        <v>45658</v>
      </c>
      <c r="B1707" s="104" t="inlineStr">
        <is>
          <t>2024/25</t>
        </is>
      </c>
      <c r="C1707" s="104" t="inlineStr">
        <is>
          <t>HC-044</t>
        </is>
      </c>
      <c r="D1707" s="104" t="inlineStr">
        <is>
          <t>Sud-Ouest</t>
        </is>
      </c>
      <c r="E1707" s="104" t="inlineStr">
        <is>
          <t>À emporter</t>
        </is>
      </c>
      <c r="F1707" s="104" t="n">
        <v>31</v>
      </c>
      <c r="G1707" s="159" t="n">
        <v>1807</v>
      </c>
      <c r="H1707" s="159" t="n">
        <v>4718</v>
      </c>
      <c r="I1707" s="160" t="n">
        <v>21172.12</v>
      </c>
      <c r="J1707" s="160" t="n">
        <v>651.38</v>
      </c>
      <c r="K1707" s="160" t="n">
        <v>20520.74</v>
      </c>
      <c r="L1707" s="160" t="n">
        <v>6095.38</v>
      </c>
    </row>
    <row r="1708">
      <c r="A1708" s="176" t="n">
        <v>45658</v>
      </c>
      <c r="B1708" s="104" t="inlineStr">
        <is>
          <t>2024/25</t>
        </is>
      </c>
      <c r="C1708" s="104" t="inlineStr">
        <is>
          <t>HC-045</t>
        </is>
      </c>
      <c r="D1708" s="104" t="inlineStr">
        <is>
          <t>Île-de-France</t>
        </is>
      </c>
      <c r="E1708" s="104" t="inlineStr">
        <is>
          <t>Livraison</t>
        </is>
      </c>
      <c r="F1708" s="104" t="n">
        <v>31</v>
      </c>
      <c r="G1708" s="159" t="n">
        <v>1699</v>
      </c>
      <c r="H1708" s="159" t="n">
        <v>4355</v>
      </c>
      <c r="I1708" s="160" t="n">
        <v>27059.85</v>
      </c>
      <c r="J1708" s="160" t="n">
        <v>1507.29</v>
      </c>
      <c r="K1708" s="160" t="n">
        <v>25552.56</v>
      </c>
      <c r="L1708" s="160" t="n">
        <v>7854.91</v>
      </c>
    </row>
    <row r="1709">
      <c r="A1709" s="176" t="n">
        <v>45658</v>
      </c>
      <c r="B1709" s="104" t="inlineStr">
        <is>
          <t>2024/25</t>
        </is>
      </c>
      <c r="C1709" s="104" t="inlineStr">
        <is>
          <t>HC-045</t>
        </is>
      </c>
      <c r="D1709" s="104" t="inlineStr">
        <is>
          <t>Île-de-France</t>
        </is>
      </c>
      <c r="E1709" s="104" t="inlineStr">
        <is>
          <t>Sur place</t>
        </is>
      </c>
      <c r="F1709" s="104" t="n">
        <v>30</v>
      </c>
      <c r="G1709" s="159" t="n">
        <v>4768</v>
      </c>
      <c r="H1709" s="159" t="n">
        <v>12080</v>
      </c>
      <c r="I1709" s="160" t="n">
        <v>61007.96</v>
      </c>
      <c r="J1709" s="160" t="n">
        <v>1654.97</v>
      </c>
      <c r="K1709" s="160" t="n">
        <v>59352.99</v>
      </c>
      <c r="L1709" s="160" t="n">
        <v>17550.78</v>
      </c>
    </row>
    <row r="1710">
      <c r="A1710" s="176" t="n">
        <v>45658</v>
      </c>
      <c r="B1710" s="104" t="inlineStr">
        <is>
          <t>2024/25</t>
        </is>
      </c>
      <c r="C1710" s="104" t="inlineStr">
        <is>
          <t>HC-045</t>
        </is>
      </c>
      <c r="D1710" s="104" t="inlineStr">
        <is>
          <t>Île-de-France</t>
        </is>
      </c>
      <c r="E1710" s="104" t="inlineStr">
        <is>
          <t>À emporter</t>
        </is>
      </c>
      <c r="F1710" s="104" t="n">
        <v>30</v>
      </c>
      <c r="G1710" s="159" t="n">
        <v>3580</v>
      </c>
      <c r="H1710" s="159" t="n">
        <v>9360</v>
      </c>
      <c r="I1710" s="160" t="n">
        <v>42898.39</v>
      </c>
      <c r="J1710" s="160" t="n">
        <v>1404.92</v>
      </c>
      <c r="K1710" s="160" t="n">
        <v>41493.47</v>
      </c>
      <c r="L1710" s="160" t="n">
        <v>12427.03</v>
      </c>
    </row>
    <row r="1711">
      <c r="A1711" s="176" t="n">
        <v>45658</v>
      </c>
      <c r="B1711" s="104" t="inlineStr">
        <is>
          <t>2024/25</t>
        </is>
      </c>
      <c r="C1711" s="104" t="inlineStr">
        <is>
          <t>HC-046</t>
        </is>
      </c>
      <c r="D1711" s="104" t="inlineStr">
        <is>
          <t>Nord-Ouest</t>
        </is>
      </c>
      <c r="E1711" s="104" t="inlineStr">
        <is>
          <t>Livraison</t>
        </is>
      </c>
      <c r="F1711" s="104" t="n">
        <v>31</v>
      </c>
      <c r="G1711" s="159" t="n">
        <v>708</v>
      </c>
      <c r="H1711" s="159" t="n">
        <v>1792</v>
      </c>
      <c r="I1711" s="160" t="n">
        <v>11719.32</v>
      </c>
      <c r="J1711" s="160" t="n">
        <v>707.98</v>
      </c>
      <c r="K1711" s="160" t="n">
        <v>11011.34</v>
      </c>
      <c r="L1711" s="160" t="n">
        <v>3405.1</v>
      </c>
    </row>
    <row r="1712">
      <c r="A1712" s="176" t="n">
        <v>45658</v>
      </c>
      <c r="B1712" s="104" t="inlineStr">
        <is>
          <t>2024/25</t>
        </is>
      </c>
      <c r="C1712" s="104" t="inlineStr">
        <is>
          <t>HC-046</t>
        </is>
      </c>
      <c r="D1712" s="104" t="inlineStr">
        <is>
          <t>Nord-Ouest</t>
        </is>
      </c>
      <c r="E1712" s="104" t="inlineStr">
        <is>
          <t>Sur place</t>
        </is>
      </c>
      <c r="F1712" s="104" t="n">
        <v>31</v>
      </c>
      <c r="G1712" s="159" t="n">
        <v>2333</v>
      </c>
      <c r="H1712" s="159" t="n">
        <v>5902</v>
      </c>
      <c r="I1712" s="160" t="n">
        <v>30093.28</v>
      </c>
      <c r="J1712" s="160" t="n">
        <v>842.1799999999999</v>
      </c>
      <c r="K1712" s="160" t="n">
        <v>29251.1</v>
      </c>
      <c r="L1712" s="160" t="n">
        <v>8774.08</v>
      </c>
    </row>
    <row r="1713">
      <c r="A1713" s="176" t="n">
        <v>45658</v>
      </c>
      <c r="B1713" s="104" t="inlineStr">
        <is>
          <t>2024/25</t>
        </is>
      </c>
      <c r="C1713" s="104" t="inlineStr">
        <is>
          <t>HC-046</t>
        </is>
      </c>
      <c r="D1713" s="104" t="inlineStr">
        <is>
          <t>Nord-Ouest</t>
        </is>
      </c>
      <c r="E1713" s="104" t="inlineStr">
        <is>
          <t>À emporter</t>
        </is>
      </c>
      <c r="F1713" s="104" t="n">
        <v>30</v>
      </c>
      <c r="G1713" s="159" t="n">
        <v>1766</v>
      </c>
      <c r="H1713" s="159" t="n">
        <v>4604</v>
      </c>
      <c r="I1713" s="160" t="n">
        <v>21067.93</v>
      </c>
      <c r="J1713" s="160" t="n">
        <v>615.0700000000001</v>
      </c>
      <c r="K1713" s="160" t="n">
        <v>20452.86</v>
      </c>
      <c r="L1713" s="160" t="n">
        <v>6113.18</v>
      </c>
    </row>
    <row r="1714">
      <c r="A1714" s="176" t="n">
        <v>45658</v>
      </c>
      <c r="B1714" s="104" t="inlineStr">
        <is>
          <t>2024/25</t>
        </is>
      </c>
      <c r="C1714" s="104" t="inlineStr">
        <is>
          <t>HC-047</t>
        </is>
      </c>
      <c r="D1714" s="104" t="inlineStr">
        <is>
          <t>Sud-Est</t>
        </is>
      </c>
      <c r="E1714" s="104" t="inlineStr">
        <is>
          <t>Livraison</t>
        </is>
      </c>
      <c r="F1714" s="104" t="n">
        <v>30</v>
      </c>
      <c r="G1714" s="159" t="n">
        <v>1102</v>
      </c>
      <c r="H1714" s="159" t="n">
        <v>2902</v>
      </c>
      <c r="I1714" s="160" t="n">
        <v>18061.73</v>
      </c>
      <c r="J1714" s="160" t="n">
        <v>1100.29</v>
      </c>
      <c r="K1714" s="160" t="n">
        <v>16961.44</v>
      </c>
      <c r="L1714" s="160" t="n">
        <v>5295.41</v>
      </c>
    </row>
    <row r="1715">
      <c r="A1715" s="176" t="n">
        <v>45658</v>
      </c>
      <c r="B1715" s="104" t="inlineStr">
        <is>
          <t>2024/25</t>
        </is>
      </c>
      <c r="C1715" s="104" t="inlineStr">
        <is>
          <t>HC-047</t>
        </is>
      </c>
      <c r="D1715" s="104" t="inlineStr">
        <is>
          <t>Sud-Est</t>
        </is>
      </c>
      <c r="E1715" s="104" t="inlineStr">
        <is>
          <t>Sur place</t>
        </is>
      </c>
      <c r="F1715" s="104" t="n">
        <v>31</v>
      </c>
      <c r="G1715" s="159" t="n">
        <v>3817</v>
      </c>
      <c r="H1715" s="159" t="n">
        <v>10214</v>
      </c>
      <c r="I1715" s="160" t="n">
        <v>49099.93</v>
      </c>
      <c r="J1715" s="160" t="n">
        <v>1256.24</v>
      </c>
      <c r="K1715" s="160" t="n">
        <v>47843.69</v>
      </c>
      <c r="L1715" s="160" t="n">
        <v>14300.18</v>
      </c>
    </row>
    <row r="1716">
      <c r="A1716" s="176" t="n">
        <v>45658</v>
      </c>
      <c r="B1716" s="104" t="inlineStr">
        <is>
          <t>2024/25</t>
        </is>
      </c>
      <c r="C1716" s="104" t="inlineStr">
        <is>
          <t>HC-047</t>
        </is>
      </c>
      <c r="D1716" s="104" t="inlineStr">
        <is>
          <t>Sud-Est</t>
        </is>
      </c>
      <c r="E1716" s="104" t="inlineStr">
        <is>
          <t>À emporter</t>
        </is>
      </c>
      <c r="F1716" s="104" t="n">
        <v>31</v>
      </c>
      <c r="G1716" s="159" t="n">
        <v>2761</v>
      </c>
      <c r="H1716" s="159" t="n">
        <v>6892</v>
      </c>
      <c r="I1716" s="160" t="n">
        <v>32726.92</v>
      </c>
      <c r="J1716" s="160" t="n">
        <v>983.98</v>
      </c>
      <c r="K1716" s="160" t="n">
        <v>31742.94</v>
      </c>
      <c r="L1716" s="160" t="n">
        <v>9472.84</v>
      </c>
    </row>
    <row r="1717">
      <c r="A1717" s="176" t="n">
        <v>45658</v>
      </c>
      <c r="B1717" s="104" t="inlineStr">
        <is>
          <t>2024/25</t>
        </is>
      </c>
      <c r="C1717" s="104" t="inlineStr">
        <is>
          <t>HC-048</t>
        </is>
      </c>
      <c r="D1717" s="104" t="inlineStr">
        <is>
          <t>Sud-Ouest</t>
        </is>
      </c>
      <c r="E1717" s="104" t="inlineStr">
        <is>
          <t>Livraison</t>
        </is>
      </c>
      <c r="F1717" s="104" t="n">
        <v>31</v>
      </c>
      <c r="G1717" s="159" t="n">
        <v>1136</v>
      </c>
      <c r="H1717" s="159" t="n">
        <v>2934</v>
      </c>
      <c r="I1717" s="160" t="n">
        <v>18702.14</v>
      </c>
      <c r="J1717" s="160" t="n">
        <v>1162.58</v>
      </c>
      <c r="K1717" s="160" t="n">
        <v>17539.56</v>
      </c>
      <c r="L1717" s="160" t="n">
        <v>5438.05</v>
      </c>
    </row>
    <row r="1718">
      <c r="A1718" s="176" t="n">
        <v>45658</v>
      </c>
      <c r="B1718" s="104" t="inlineStr">
        <is>
          <t>2024/25</t>
        </is>
      </c>
      <c r="C1718" s="104" t="inlineStr">
        <is>
          <t>HC-048</t>
        </is>
      </c>
      <c r="D1718" s="104" t="inlineStr">
        <is>
          <t>Sud-Ouest</t>
        </is>
      </c>
      <c r="E1718" s="104" t="inlineStr">
        <is>
          <t>Sur place</t>
        </is>
      </c>
      <c r="F1718" s="104" t="n">
        <v>31</v>
      </c>
      <c r="G1718" s="159" t="n">
        <v>3856</v>
      </c>
      <c r="H1718" s="159" t="n">
        <v>10146</v>
      </c>
      <c r="I1718" s="160" t="n">
        <v>50375.21</v>
      </c>
      <c r="J1718" s="160" t="n">
        <v>1365.26</v>
      </c>
      <c r="K1718" s="160" t="n">
        <v>49009.95</v>
      </c>
      <c r="L1718" s="160" t="n">
        <v>14748.59</v>
      </c>
    </row>
    <row r="1719">
      <c r="A1719" s="176" t="n">
        <v>45658</v>
      </c>
      <c r="B1719" s="104" t="inlineStr">
        <is>
          <t>2024/25</t>
        </is>
      </c>
      <c r="C1719" s="104" t="inlineStr">
        <is>
          <t>HC-048</t>
        </is>
      </c>
      <c r="D1719" s="104" t="inlineStr">
        <is>
          <t>Sud-Ouest</t>
        </is>
      </c>
      <c r="E1719" s="104" t="inlineStr">
        <is>
          <t>À emporter</t>
        </is>
      </c>
      <c r="F1719" s="104" t="n">
        <v>31</v>
      </c>
      <c r="G1719" s="159" t="n">
        <v>2823</v>
      </c>
      <c r="H1719" s="159" t="n">
        <v>7115</v>
      </c>
      <c r="I1719" s="160" t="n">
        <v>33139.79</v>
      </c>
      <c r="J1719" s="160" t="n">
        <v>989.0700000000001</v>
      </c>
      <c r="K1719" s="160" t="n">
        <v>32150.72</v>
      </c>
      <c r="L1719" s="160" t="n">
        <v>9536.049999999999</v>
      </c>
    </row>
    <row r="1720">
      <c r="A1720" s="176" t="n">
        <v>45658</v>
      </c>
      <c r="B1720" s="104" t="inlineStr">
        <is>
          <t>2024/25</t>
        </is>
      </c>
      <c r="C1720" s="104" t="inlineStr">
        <is>
          <t>HC-049</t>
        </is>
      </c>
      <c r="D1720" s="104" t="inlineStr">
        <is>
          <t>Île-de-France</t>
        </is>
      </c>
      <c r="E1720" s="104" t="inlineStr">
        <is>
          <t>Drive</t>
        </is>
      </c>
      <c r="F1720" s="104" t="n">
        <v>29</v>
      </c>
      <c r="G1720" s="159" t="n">
        <v>1163</v>
      </c>
      <c r="H1720" s="159" t="n">
        <v>2930</v>
      </c>
      <c r="I1720" s="160" t="n">
        <v>15795.72</v>
      </c>
      <c r="J1720" s="160" t="n">
        <v>470.66</v>
      </c>
      <c r="K1720" s="160" t="n">
        <v>15325.06</v>
      </c>
      <c r="L1720" s="160" t="n">
        <v>4556.91</v>
      </c>
    </row>
    <row r="1721">
      <c r="A1721" s="176" t="n">
        <v>45658</v>
      </c>
      <c r="B1721" s="104" t="inlineStr">
        <is>
          <t>2024/25</t>
        </is>
      </c>
      <c r="C1721" s="104" t="inlineStr">
        <is>
          <t>HC-049</t>
        </is>
      </c>
      <c r="D1721" s="104" t="inlineStr">
        <is>
          <t>Île-de-France</t>
        </is>
      </c>
      <c r="E1721" s="104" t="inlineStr">
        <is>
          <t>Livraison</t>
        </is>
      </c>
      <c r="F1721" s="104" t="n">
        <v>31</v>
      </c>
      <c r="G1721" s="159" t="n">
        <v>969</v>
      </c>
      <c r="H1721" s="159" t="n">
        <v>2423</v>
      </c>
      <c r="I1721" s="160" t="n">
        <v>15892.35</v>
      </c>
      <c r="J1721" s="160" t="n">
        <v>877.77</v>
      </c>
      <c r="K1721" s="160" t="n">
        <v>15014.58</v>
      </c>
      <c r="L1721" s="160" t="n">
        <v>4649.29</v>
      </c>
    </row>
    <row r="1722">
      <c r="A1722" s="176" t="n">
        <v>45658</v>
      </c>
      <c r="B1722" s="104" t="inlineStr">
        <is>
          <t>2024/25</t>
        </is>
      </c>
      <c r="C1722" s="104" t="inlineStr">
        <is>
          <t>HC-049</t>
        </is>
      </c>
      <c r="D1722" s="104" t="inlineStr">
        <is>
          <t>Île-de-France</t>
        </is>
      </c>
      <c r="E1722" s="104" t="inlineStr">
        <is>
          <t>Sur place</t>
        </is>
      </c>
      <c r="F1722" s="104" t="n">
        <v>31</v>
      </c>
      <c r="G1722" s="159" t="n">
        <v>3063</v>
      </c>
      <c r="H1722" s="159" t="n">
        <v>8024</v>
      </c>
      <c r="I1722" s="160" t="n">
        <v>39507.5</v>
      </c>
      <c r="J1722" s="160" t="n">
        <v>1223.71</v>
      </c>
      <c r="K1722" s="160" t="n">
        <v>38283.79</v>
      </c>
      <c r="L1722" s="160" t="n">
        <v>11506.76</v>
      </c>
    </row>
    <row r="1723">
      <c r="A1723" s="176" t="n">
        <v>45658</v>
      </c>
      <c r="B1723" s="104" t="inlineStr">
        <is>
          <t>2024/25</t>
        </is>
      </c>
      <c r="C1723" s="104" t="inlineStr">
        <is>
          <t>HC-049</t>
        </is>
      </c>
      <c r="D1723" s="104" t="inlineStr">
        <is>
          <t>Île-de-France</t>
        </is>
      </c>
      <c r="E1723" s="104" t="inlineStr">
        <is>
          <t>À emporter</t>
        </is>
      </c>
      <c r="F1723" s="104" t="n">
        <v>31</v>
      </c>
      <c r="G1723" s="159" t="n">
        <v>2247</v>
      </c>
      <c r="H1723" s="159" t="n">
        <v>5720</v>
      </c>
      <c r="I1723" s="160" t="n">
        <v>26609.11</v>
      </c>
      <c r="J1723" s="160" t="n">
        <v>765.77</v>
      </c>
      <c r="K1723" s="160" t="n">
        <v>25843.34</v>
      </c>
      <c r="L1723" s="160" t="n">
        <v>7693.6</v>
      </c>
    </row>
    <row r="1724">
      <c r="A1724" s="176" t="n">
        <v>45658</v>
      </c>
      <c r="B1724" s="104" t="inlineStr">
        <is>
          <t>2024/25</t>
        </is>
      </c>
      <c r="C1724" s="104" t="inlineStr">
        <is>
          <t>HC-050</t>
        </is>
      </c>
      <c r="D1724" s="104" t="inlineStr">
        <is>
          <t>Nord-Ouest</t>
        </is>
      </c>
      <c r="E1724" s="104" t="inlineStr">
        <is>
          <t>Livraison</t>
        </is>
      </c>
      <c r="F1724" s="104" t="n">
        <v>31</v>
      </c>
      <c r="G1724" s="159" t="n">
        <v>1331</v>
      </c>
      <c r="H1724" s="159" t="n">
        <v>3396</v>
      </c>
      <c r="I1724" s="160" t="n">
        <v>21301.16</v>
      </c>
      <c r="J1724" s="160" t="n">
        <v>1172.09</v>
      </c>
      <c r="K1724" s="160" t="n">
        <v>20129.07</v>
      </c>
      <c r="L1724" s="160" t="n">
        <v>6237.47</v>
      </c>
    </row>
    <row r="1725">
      <c r="A1725" s="176" t="n">
        <v>45658</v>
      </c>
      <c r="B1725" s="104" t="inlineStr">
        <is>
          <t>2024/25</t>
        </is>
      </c>
      <c r="C1725" s="104" t="inlineStr">
        <is>
          <t>HC-050</t>
        </is>
      </c>
      <c r="D1725" s="104" t="inlineStr">
        <is>
          <t>Nord-Ouest</t>
        </is>
      </c>
      <c r="E1725" s="104" t="inlineStr">
        <is>
          <t>Sur place</t>
        </is>
      </c>
      <c r="F1725" s="104" t="n">
        <v>30</v>
      </c>
      <c r="G1725" s="159" t="n">
        <v>3785</v>
      </c>
      <c r="H1725" s="159" t="n">
        <v>9414</v>
      </c>
      <c r="I1725" s="160" t="n">
        <v>48585.56</v>
      </c>
      <c r="J1725" s="160" t="n">
        <v>1532.25</v>
      </c>
      <c r="K1725" s="160" t="n">
        <v>47053.31</v>
      </c>
      <c r="L1725" s="160" t="n">
        <v>14038.7</v>
      </c>
    </row>
    <row r="1726">
      <c r="A1726" s="176" t="n">
        <v>45658</v>
      </c>
      <c r="B1726" s="104" t="inlineStr">
        <is>
          <t>2024/25</t>
        </is>
      </c>
      <c r="C1726" s="104" t="inlineStr">
        <is>
          <t>HC-050</t>
        </is>
      </c>
      <c r="D1726" s="104" t="inlineStr">
        <is>
          <t>Nord-Ouest</t>
        </is>
      </c>
      <c r="E1726" s="104" t="inlineStr">
        <is>
          <t>À emporter</t>
        </is>
      </c>
      <c r="F1726" s="104" t="n">
        <v>31</v>
      </c>
      <c r="G1726" s="159" t="n">
        <v>2922</v>
      </c>
      <c r="H1726" s="159" t="n">
        <v>7621</v>
      </c>
      <c r="I1726" s="160" t="n">
        <v>34268.46</v>
      </c>
      <c r="J1726" s="160" t="n">
        <v>976.38</v>
      </c>
      <c r="K1726" s="160" t="n">
        <v>33292.08</v>
      </c>
      <c r="L1726" s="160" t="n">
        <v>9967.969999999999</v>
      </c>
    </row>
    <row r="1727">
      <c r="A1727" s="176" t="n">
        <v>45658</v>
      </c>
      <c r="B1727" s="104" t="inlineStr">
        <is>
          <t>2024/25</t>
        </is>
      </c>
      <c r="C1727" s="104" t="inlineStr">
        <is>
          <t>HC-051</t>
        </is>
      </c>
      <c r="D1727" s="104" t="inlineStr">
        <is>
          <t>Sud-Est</t>
        </is>
      </c>
      <c r="E1727" s="104" t="inlineStr">
        <is>
          <t>Drive</t>
        </is>
      </c>
      <c r="F1727" s="104" t="n">
        <v>31</v>
      </c>
      <c r="G1727" s="159" t="n">
        <v>951</v>
      </c>
      <c r="H1727" s="159" t="n">
        <v>2333</v>
      </c>
      <c r="I1727" s="160" t="n">
        <v>12920.49</v>
      </c>
      <c r="J1727" s="160" t="n">
        <v>384.24</v>
      </c>
      <c r="K1727" s="160" t="n">
        <v>12536.25</v>
      </c>
      <c r="L1727" s="160" t="n">
        <v>3721.37</v>
      </c>
    </row>
    <row r="1728">
      <c r="A1728" s="176" t="n">
        <v>45658</v>
      </c>
      <c r="B1728" s="104" t="inlineStr">
        <is>
          <t>2024/25</t>
        </is>
      </c>
      <c r="C1728" s="104" t="inlineStr">
        <is>
          <t>HC-051</t>
        </is>
      </c>
      <c r="D1728" s="104" t="inlineStr">
        <is>
          <t>Sud-Est</t>
        </is>
      </c>
      <c r="E1728" s="104" t="inlineStr">
        <is>
          <t>Livraison</t>
        </is>
      </c>
      <c r="F1728" s="104" t="n">
        <v>30</v>
      </c>
      <c r="G1728" s="159" t="n">
        <v>692</v>
      </c>
      <c r="H1728" s="159" t="n">
        <v>1696</v>
      </c>
      <c r="I1728" s="160" t="n">
        <v>11336.95</v>
      </c>
      <c r="J1728" s="160" t="n">
        <v>674.78</v>
      </c>
      <c r="K1728" s="160" t="n">
        <v>10662.17</v>
      </c>
      <c r="L1728" s="160" t="n">
        <v>3311.95</v>
      </c>
    </row>
    <row r="1729">
      <c r="A1729" s="176" t="n">
        <v>45658</v>
      </c>
      <c r="B1729" s="104" t="inlineStr">
        <is>
          <t>2024/25</t>
        </is>
      </c>
      <c r="C1729" s="104" t="inlineStr">
        <is>
          <t>HC-051</t>
        </is>
      </c>
      <c r="D1729" s="104" t="inlineStr">
        <is>
          <t>Sud-Est</t>
        </is>
      </c>
      <c r="E1729" s="104" t="inlineStr">
        <is>
          <t>Sur place</t>
        </is>
      </c>
      <c r="F1729" s="104" t="n">
        <v>31</v>
      </c>
      <c r="G1729" s="159" t="n">
        <v>2448</v>
      </c>
      <c r="H1729" s="159" t="n">
        <v>6374</v>
      </c>
      <c r="I1729" s="160" t="n">
        <v>31890.91</v>
      </c>
      <c r="J1729" s="160" t="n">
        <v>956.73</v>
      </c>
      <c r="K1729" s="160" t="n">
        <v>30934.18</v>
      </c>
      <c r="L1729" s="160" t="n">
        <v>9262.549999999999</v>
      </c>
    </row>
    <row r="1730">
      <c r="A1730" s="176" t="n">
        <v>45658</v>
      </c>
      <c r="B1730" s="104" t="inlineStr">
        <is>
          <t>2024/25</t>
        </is>
      </c>
      <c r="C1730" s="104" t="inlineStr">
        <is>
          <t>HC-051</t>
        </is>
      </c>
      <c r="D1730" s="104" t="inlineStr">
        <is>
          <t>Sud-Est</t>
        </is>
      </c>
      <c r="E1730" s="104" t="inlineStr">
        <is>
          <t>À emporter</t>
        </is>
      </c>
      <c r="F1730" s="104" t="n">
        <v>31</v>
      </c>
      <c r="G1730" s="159" t="n">
        <v>1773</v>
      </c>
      <c r="H1730" s="159" t="n">
        <v>4575</v>
      </c>
      <c r="I1730" s="160" t="n">
        <v>21016.28</v>
      </c>
      <c r="J1730" s="160" t="n">
        <v>622.09</v>
      </c>
      <c r="K1730" s="160" t="n">
        <v>20394.19</v>
      </c>
      <c r="L1730" s="160" t="n">
        <v>6052.54</v>
      </c>
    </row>
    <row r="1731">
      <c r="A1731" s="176" t="n">
        <v>45658</v>
      </c>
      <c r="B1731" s="104" t="inlineStr">
        <is>
          <t>2024/25</t>
        </is>
      </c>
      <c r="C1731" s="104" t="inlineStr">
        <is>
          <t>HC-052</t>
        </is>
      </c>
      <c r="D1731" s="104" t="inlineStr">
        <is>
          <t>Sud-Ouest</t>
        </is>
      </c>
      <c r="E1731" s="104" t="inlineStr">
        <is>
          <t>Livraison</t>
        </is>
      </c>
      <c r="F1731" s="104" t="n">
        <v>31</v>
      </c>
      <c r="G1731" s="159" t="n">
        <v>1029</v>
      </c>
      <c r="H1731" s="159" t="n">
        <v>2688</v>
      </c>
      <c r="I1731" s="160" t="n">
        <v>16899.03</v>
      </c>
      <c r="J1731" s="160" t="n">
        <v>958.83</v>
      </c>
      <c r="K1731" s="160" t="n">
        <v>15940.2</v>
      </c>
      <c r="L1731" s="160" t="n">
        <v>5113.82</v>
      </c>
    </row>
    <row r="1732">
      <c r="A1732" s="176" t="n">
        <v>45658</v>
      </c>
      <c r="B1732" s="104" t="inlineStr">
        <is>
          <t>2024/25</t>
        </is>
      </c>
      <c r="C1732" s="104" t="inlineStr">
        <is>
          <t>HC-052</t>
        </is>
      </c>
      <c r="D1732" s="104" t="inlineStr">
        <is>
          <t>Sud-Ouest</t>
        </is>
      </c>
      <c r="E1732" s="104" t="inlineStr">
        <is>
          <t>Sur place</t>
        </is>
      </c>
      <c r="F1732" s="104" t="n">
        <v>31</v>
      </c>
      <c r="G1732" s="159" t="n">
        <v>3438</v>
      </c>
      <c r="H1732" s="159" t="n">
        <v>8977</v>
      </c>
      <c r="I1732" s="160" t="n">
        <v>44055.45</v>
      </c>
      <c r="J1732" s="160" t="n">
        <v>1192.05</v>
      </c>
      <c r="K1732" s="160" t="n">
        <v>42863.4</v>
      </c>
      <c r="L1732" s="160" t="n">
        <v>13302.11</v>
      </c>
    </row>
    <row r="1733">
      <c r="A1733" s="176" t="n">
        <v>45658</v>
      </c>
      <c r="B1733" s="104" t="inlineStr">
        <is>
          <t>2024/25</t>
        </is>
      </c>
      <c r="C1733" s="104" t="inlineStr">
        <is>
          <t>HC-052</t>
        </is>
      </c>
      <c r="D1733" s="104" t="inlineStr">
        <is>
          <t>Sud-Ouest</t>
        </is>
      </c>
      <c r="E1733" s="104" t="inlineStr">
        <is>
          <t>À emporter</t>
        </is>
      </c>
      <c r="F1733" s="104" t="n">
        <v>31</v>
      </c>
      <c r="G1733" s="159" t="n">
        <v>2532</v>
      </c>
      <c r="H1733" s="159" t="n">
        <v>6605</v>
      </c>
      <c r="I1733" s="160" t="n">
        <v>29999.23</v>
      </c>
      <c r="J1733" s="160" t="n">
        <v>815.72</v>
      </c>
      <c r="K1733" s="160" t="n">
        <v>29183.51</v>
      </c>
      <c r="L1733" s="160" t="n">
        <v>8947.370000000001</v>
      </c>
    </row>
    <row r="1734">
      <c r="A1734" s="176" t="n">
        <v>45658</v>
      </c>
      <c r="B1734" s="104" t="inlineStr">
        <is>
          <t>2024/25</t>
        </is>
      </c>
      <c r="C1734" s="104" t="inlineStr">
        <is>
          <t>HC-053</t>
        </is>
      </c>
      <c r="D1734" s="104" t="inlineStr">
        <is>
          <t>Île-de-France</t>
        </is>
      </c>
      <c r="E1734" s="104" t="inlineStr">
        <is>
          <t>Livraison</t>
        </is>
      </c>
      <c r="F1734" s="104" t="n">
        <v>31</v>
      </c>
      <c r="G1734" s="159" t="n">
        <v>1111</v>
      </c>
      <c r="H1734" s="159" t="n">
        <v>2779</v>
      </c>
      <c r="I1734" s="160" t="n">
        <v>18018.39</v>
      </c>
      <c r="J1734" s="160" t="n">
        <v>1035.39</v>
      </c>
      <c r="K1734" s="160" t="n">
        <v>16983</v>
      </c>
      <c r="L1734" s="160" t="n">
        <v>5251.35</v>
      </c>
    </row>
    <row r="1735">
      <c r="A1735" s="176" t="n">
        <v>45658</v>
      </c>
      <c r="B1735" s="104" t="inlineStr">
        <is>
          <t>2024/25</t>
        </is>
      </c>
      <c r="C1735" s="104" t="inlineStr">
        <is>
          <t>HC-053</t>
        </is>
      </c>
      <c r="D1735" s="104" t="inlineStr">
        <is>
          <t>Île-de-France</t>
        </is>
      </c>
      <c r="E1735" s="104" t="inlineStr">
        <is>
          <t>Sur place</t>
        </is>
      </c>
      <c r="F1735" s="104" t="n">
        <v>31</v>
      </c>
      <c r="G1735" s="159" t="n">
        <v>3463</v>
      </c>
      <c r="H1735" s="159" t="n">
        <v>8688</v>
      </c>
      <c r="I1735" s="160" t="n">
        <v>44398.66</v>
      </c>
      <c r="J1735" s="160" t="n">
        <v>1322.02</v>
      </c>
      <c r="K1735" s="160" t="n">
        <v>43076.64</v>
      </c>
      <c r="L1735" s="160" t="n">
        <v>12755.67</v>
      </c>
    </row>
    <row r="1736">
      <c r="A1736" s="176" t="n">
        <v>45658</v>
      </c>
      <c r="B1736" s="104" t="inlineStr">
        <is>
          <t>2024/25</t>
        </is>
      </c>
      <c r="C1736" s="104" t="inlineStr">
        <is>
          <t>HC-053</t>
        </is>
      </c>
      <c r="D1736" s="104" t="inlineStr">
        <is>
          <t>Île-de-France</t>
        </is>
      </c>
      <c r="E1736" s="104" t="inlineStr">
        <is>
          <t>À emporter</t>
        </is>
      </c>
      <c r="F1736" s="104" t="n">
        <v>30</v>
      </c>
      <c r="G1736" s="159" t="n">
        <v>2439</v>
      </c>
      <c r="H1736" s="159" t="n">
        <v>5974</v>
      </c>
      <c r="I1736" s="160" t="n">
        <v>28951.28</v>
      </c>
      <c r="J1736" s="160" t="n">
        <v>811.7</v>
      </c>
      <c r="K1736" s="160" t="n">
        <v>28139.58</v>
      </c>
      <c r="L1736" s="160" t="n">
        <v>8377.25</v>
      </c>
    </row>
    <row r="1737">
      <c r="A1737" s="176" t="n">
        <v>45658</v>
      </c>
      <c r="B1737" s="104" t="inlineStr">
        <is>
          <t>2024/25</t>
        </is>
      </c>
      <c r="C1737" s="104" t="inlineStr">
        <is>
          <t>HC-054</t>
        </is>
      </c>
      <c r="D1737" s="104" t="inlineStr">
        <is>
          <t>Nord-Ouest</t>
        </is>
      </c>
      <c r="E1737" s="104" t="inlineStr">
        <is>
          <t>Drive</t>
        </is>
      </c>
      <c r="F1737" s="104" t="n">
        <v>31</v>
      </c>
      <c r="G1737" s="159" t="n">
        <v>1059</v>
      </c>
      <c r="H1737" s="159" t="n">
        <v>2660</v>
      </c>
      <c r="I1737" s="160" t="n">
        <v>14340.39</v>
      </c>
      <c r="J1737" s="160" t="n">
        <v>446.41</v>
      </c>
      <c r="K1737" s="160" t="n">
        <v>13893.98</v>
      </c>
      <c r="L1737" s="160" t="n">
        <v>4134.51</v>
      </c>
    </row>
    <row r="1738">
      <c r="A1738" s="176" t="n">
        <v>45658</v>
      </c>
      <c r="B1738" s="104" t="inlineStr">
        <is>
          <t>2024/25</t>
        </is>
      </c>
      <c r="C1738" s="104" t="inlineStr">
        <is>
          <t>HC-054</t>
        </is>
      </c>
      <c r="D1738" s="104" t="inlineStr">
        <is>
          <t>Nord-Ouest</t>
        </is>
      </c>
      <c r="E1738" s="104" t="inlineStr">
        <is>
          <t>Livraison</t>
        </is>
      </c>
      <c r="F1738" s="104" t="n">
        <v>31</v>
      </c>
      <c r="G1738" s="159" t="n">
        <v>813</v>
      </c>
      <c r="H1738" s="159" t="n">
        <v>2095</v>
      </c>
      <c r="I1738" s="160" t="n">
        <v>13579.9</v>
      </c>
      <c r="J1738" s="160" t="n">
        <v>826.1799999999999</v>
      </c>
      <c r="K1738" s="160" t="n">
        <v>12753.72</v>
      </c>
      <c r="L1738" s="160" t="n">
        <v>3985.2</v>
      </c>
    </row>
    <row r="1739">
      <c r="A1739" s="176" t="n">
        <v>45658</v>
      </c>
      <c r="B1739" s="104" t="inlineStr">
        <is>
          <t>2024/25</t>
        </is>
      </c>
      <c r="C1739" s="104" t="inlineStr">
        <is>
          <t>HC-054</t>
        </is>
      </c>
      <c r="D1739" s="104" t="inlineStr">
        <is>
          <t>Nord-Ouest</t>
        </is>
      </c>
      <c r="E1739" s="104" t="inlineStr">
        <is>
          <t>Sur place</t>
        </is>
      </c>
      <c r="F1739" s="104" t="n">
        <v>31</v>
      </c>
      <c r="G1739" s="159" t="n">
        <v>2764</v>
      </c>
      <c r="H1739" s="159" t="n">
        <v>7130</v>
      </c>
      <c r="I1739" s="160" t="n">
        <v>35587.75</v>
      </c>
      <c r="J1739" s="160" t="n">
        <v>1000.87</v>
      </c>
      <c r="K1739" s="160" t="n">
        <v>34586.88</v>
      </c>
      <c r="L1739" s="160" t="n">
        <v>10208.91</v>
      </c>
    </row>
    <row r="1740">
      <c r="A1740" s="176" t="n">
        <v>45658</v>
      </c>
      <c r="B1740" s="104" t="inlineStr">
        <is>
          <t>2024/25</t>
        </is>
      </c>
      <c r="C1740" s="104" t="inlineStr">
        <is>
          <t>HC-054</t>
        </is>
      </c>
      <c r="D1740" s="104" t="inlineStr">
        <is>
          <t>Nord-Ouest</t>
        </is>
      </c>
      <c r="E1740" s="104" t="inlineStr">
        <is>
          <t>À emporter</t>
        </is>
      </c>
      <c r="F1740" s="104" t="n">
        <v>31</v>
      </c>
      <c r="G1740" s="159" t="n">
        <v>2077</v>
      </c>
      <c r="H1740" s="159" t="n">
        <v>5266</v>
      </c>
      <c r="I1740" s="160" t="n">
        <v>24690.3</v>
      </c>
      <c r="J1740" s="160" t="n">
        <v>815.74</v>
      </c>
      <c r="K1740" s="160" t="n">
        <v>23874.56</v>
      </c>
      <c r="L1740" s="160" t="n">
        <v>7166.55</v>
      </c>
    </row>
    <row r="1741">
      <c r="A1741" s="176" t="n">
        <v>45658</v>
      </c>
      <c r="B1741" s="104" t="inlineStr">
        <is>
          <t>2024/25</t>
        </is>
      </c>
      <c r="C1741" s="104" t="inlineStr">
        <is>
          <t>HC-055</t>
        </is>
      </c>
      <c r="D1741" s="104" t="inlineStr">
        <is>
          <t>Sud-Est</t>
        </is>
      </c>
      <c r="E1741" s="104" t="inlineStr">
        <is>
          <t>Livraison</t>
        </is>
      </c>
      <c r="F1741" s="104" t="n">
        <v>31</v>
      </c>
      <c r="G1741" s="159" t="n">
        <v>1462</v>
      </c>
      <c r="H1741" s="159" t="n">
        <v>3598</v>
      </c>
      <c r="I1741" s="160" t="n">
        <v>23874.99</v>
      </c>
      <c r="J1741" s="160" t="n">
        <v>1305.63</v>
      </c>
      <c r="K1741" s="160" t="n">
        <v>22569.36</v>
      </c>
      <c r="L1741" s="160" t="n">
        <v>7038.35</v>
      </c>
    </row>
    <row r="1742">
      <c r="A1742" s="176" t="n">
        <v>45658</v>
      </c>
      <c r="B1742" s="104" t="inlineStr">
        <is>
          <t>2024/25</t>
        </is>
      </c>
      <c r="C1742" s="104" t="inlineStr">
        <is>
          <t>HC-055</t>
        </is>
      </c>
      <c r="D1742" s="104" t="inlineStr">
        <is>
          <t>Sud-Est</t>
        </is>
      </c>
      <c r="E1742" s="104" t="inlineStr">
        <is>
          <t>Sur place</t>
        </is>
      </c>
      <c r="F1742" s="104" t="n">
        <v>31</v>
      </c>
      <c r="G1742" s="159" t="n">
        <v>4656</v>
      </c>
      <c r="H1742" s="159" t="n">
        <v>11783</v>
      </c>
      <c r="I1742" s="160" t="n">
        <v>60344.14</v>
      </c>
      <c r="J1742" s="160" t="n">
        <v>1779.19</v>
      </c>
      <c r="K1742" s="160" t="n">
        <v>58564.95</v>
      </c>
      <c r="L1742" s="160" t="n">
        <v>17456.04</v>
      </c>
    </row>
    <row r="1743">
      <c r="A1743" s="176" t="n">
        <v>45658</v>
      </c>
      <c r="B1743" s="104" t="inlineStr">
        <is>
          <t>2024/25</t>
        </is>
      </c>
      <c r="C1743" s="104" t="inlineStr">
        <is>
          <t>HC-055</t>
        </is>
      </c>
      <c r="D1743" s="104" t="inlineStr">
        <is>
          <t>Sud-Est</t>
        </is>
      </c>
      <c r="E1743" s="104" t="inlineStr">
        <is>
          <t>À emporter</t>
        </is>
      </c>
      <c r="F1743" s="104" t="n">
        <v>30</v>
      </c>
      <c r="G1743" s="159" t="n">
        <v>3389</v>
      </c>
      <c r="H1743" s="159" t="n">
        <v>8364</v>
      </c>
      <c r="I1743" s="160" t="n">
        <v>40126.98</v>
      </c>
      <c r="J1743" s="160" t="n">
        <v>1226.1</v>
      </c>
      <c r="K1743" s="160" t="n">
        <v>38900.88</v>
      </c>
      <c r="L1743" s="160" t="n">
        <v>11692.61</v>
      </c>
    </row>
    <row r="1744">
      <c r="A1744" s="176" t="n">
        <v>45658</v>
      </c>
      <c r="B1744" s="104" t="inlineStr">
        <is>
          <t>2024/25</t>
        </is>
      </c>
      <c r="C1744" s="104" t="inlineStr">
        <is>
          <t>HC-056</t>
        </is>
      </c>
      <c r="D1744" s="104" t="inlineStr">
        <is>
          <t>Sud-Ouest</t>
        </is>
      </c>
      <c r="E1744" s="104" t="inlineStr">
        <is>
          <t>Drive</t>
        </is>
      </c>
      <c r="F1744" s="104" t="n">
        <v>31</v>
      </c>
      <c r="G1744" s="159" t="n">
        <v>1312</v>
      </c>
      <c r="H1744" s="159" t="n">
        <v>3435</v>
      </c>
      <c r="I1744" s="160" t="n">
        <v>17778.42</v>
      </c>
      <c r="J1744" s="160" t="n">
        <v>553.12</v>
      </c>
      <c r="K1744" s="160" t="n">
        <v>17225.3</v>
      </c>
      <c r="L1744" s="160" t="n">
        <v>5123.66</v>
      </c>
    </row>
    <row r="1745">
      <c r="A1745" s="176" t="n">
        <v>45658</v>
      </c>
      <c r="B1745" s="104" t="inlineStr">
        <is>
          <t>2024/25</t>
        </is>
      </c>
      <c r="C1745" s="104" t="inlineStr">
        <is>
          <t>HC-056</t>
        </is>
      </c>
      <c r="D1745" s="104" t="inlineStr">
        <is>
          <t>Sud-Ouest</t>
        </is>
      </c>
      <c r="E1745" s="104" t="inlineStr">
        <is>
          <t>Livraison</t>
        </is>
      </c>
      <c r="F1745" s="104" t="n">
        <v>31</v>
      </c>
      <c r="G1745" s="159" t="n">
        <v>1004</v>
      </c>
      <c r="H1745" s="159" t="n">
        <v>2575</v>
      </c>
      <c r="I1745" s="160" t="n">
        <v>16775.63</v>
      </c>
      <c r="J1745" s="160" t="n">
        <v>950.62</v>
      </c>
      <c r="K1745" s="160" t="n">
        <v>15825.01</v>
      </c>
      <c r="L1745" s="160" t="n">
        <v>4877.12</v>
      </c>
    </row>
    <row r="1746">
      <c r="A1746" s="176" t="n">
        <v>45658</v>
      </c>
      <c r="B1746" s="104" t="inlineStr">
        <is>
          <t>2024/25</t>
        </is>
      </c>
      <c r="C1746" s="104" t="inlineStr">
        <is>
          <t>HC-056</t>
        </is>
      </c>
      <c r="D1746" s="104" t="inlineStr">
        <is>
          <t>Sud-Ouest</t>
        </is>
      </c>
      <c r="E1746" s="104" t="inlineStr">
        <is>
          <t>Sur place</t>
        </is>
      </c>
      <c r="F1746" s="104" t="n">
        <v>30</v>
      </c>
      <c r="G1746" s="159" t="n">
        <v>3242</v>
      </c>
      <c r="H1746" s="159" t="n">
        <v>8086</v>
      </c>
      <c r="I1746" s="160" t="n">
        <v>41883.68</v>
      </c>
      <c r="J1746" s="160" t="n">
        <v>1359.69</v>
      </c>
      <c r="K1746" s="160" t="n">
        <v>40523.99</v>
      </c>
      <c r="L1746" s="160" t="n">
        <v>12059.83</v>
      </c>
    </row>
    <row r="1747">
      <c r="A1747" s="176" t="n">
        <v>45658</v>
      </c>
      <c r="B1747" s="104" t="inlineStr">
        <is>
          <t>2024/25</t>
        </is>
      </c>
      <c r="C1747" s="104" t="inlineStr">
        <is>
          <t>HC-056</t>
        </is>
      </c>
      <c r="D1747" s="104" t="inlineStr">
        <is>
          <t>Sud-Ouest</t>
        </is>
      </c>
      <c r="E1747" s="104" t="inlineStr">
        <is>
          <t>À emporter</t>
        </is>
      </c>
      <c r="F1747" s="104" t="n">
        <v>31</v>
      </c>
      <c r="G1747" s="159" t="n">
        <v>2559</v>
      </c>
      <c r="H1747" s="159" t="n">
        <v>6633</v>
      </c>
      <c r="I1747" s="160" t="n">
        <v>30183.95</v>
      </c>
      <c r="J1747" s="160" t="n">
        <v>943.73</v>
      </c>
      <c r="K1747" s="160" t="n">
        <v>29240.22</v>
      </c>
      <c r="L1747" s="160" t="n">
        <v>8714.049999999999</v>
      </c>
    </row>
    <row r="1748">
      <c r="A1748" s="176" t="n">
        <v>45658</v>
      </c>
      <c r="B1748" s="104" t="inlineStr">
        <is>
          <t>2024/25</t>
        </is>
      </c>
      <c r="C1748" s="104" t="inlineStr">
        <is>
          <t>HC-057</t>
        </is>
      </c>
      <c r="D1748" s="104" t="inlineStr">
        <is>
          <t>Île-de-France</t>
        </is>
      </c>
      <c r="E1748" s="104" t="inlineStr">
        <is>
          <t>Livraison</t>
        </is>
      </c>
      <c r="F1748" s="104" t="n">
        <v>31</v>
      </c>
      <c r="G1748" s="159" t="n">
        <v>1148</v>
      </c>
      <c r="H1748" s="159" t="n">
        <v>2899</v>
      </c>
      <c r="I1748" s="160" t="n">
        <v>18984.52</v>
      </c>
      <c r="J1748" s="160" t="n">
        <v>1179.18</v>
      </c>
      <c r="K1748" s="160" t="n">
        <v>17805.34</v>
      </c>
      <c r="L1748" s="160" t="n">
        <v>5493.09</v>
      </c>
    </row>
    <row r="1749">
      <c r="A1749" s="176" t="n">
        <v>45658</v>
      </c>
      <c r="B1749" s="104" t="inlineStr">
        <is>
          <t>2024/25</t>
        </is>
      </c>
      <c r="C1749" s="104" t="inlineStr">
        <is>
          <t>HC-057</t>
        </is>
      </c>
      <c r="D1749" s="104" t="inlineStr">
        <is>
          <t>Île-de-France</t>
        </is>
      </c>
      <c r="E1749" s="104" t="inlineStr">
        <is>
          <t>Sur place</t>
        </is>
      </c>
      <c r="F1749" s="104" t="n">
        <v>31</v>
      </c>
      <c r="G1749" s="159" t="n">
        <v>3827</v>
      </c>
      <c r="H1749" s="159" t="n">
        <v>9925</v>
      </c>
      <c r="I1749" s="160" t="n">
        <v>48968.87</v>
      </c>
      <c r="J1749" s="160" t="n">
        <v>1589.48</v>
      </c>
      <c r="K1749" s="160" t="n">
        <v>47379.39</v>
      </c>
      <c r="L1749" s="160" t="n">
        <v>14216.79</v>
      </c>
    </row>
    <row r="1750">
      <c r="A1750" s="176" t="n">
        <v>45658</v>
      </c>
      <c r="B1750" s="104" t="inlineStr">
        <is>
          <t>2024/25</t>
        </is>
      </c>
      <c r="C1750" s="104" t="inlineStr">
        <is>
          <t>HC-057</t>
        </is>
      </c>
      <c r="D1750" s="104" t="inlineStr">
        <is>
          <t>Île-de-France</t>
        </is>
      </c>
      <c r="E1750" s="104" t="inlineStr">
        <is>
          <t>À emporter</t>
        </is>
      </c>
      <c r="F1750" s="104" t="n">
        <v>30</v>
      </c>
      <c r="G1750" s="159" t="n">
        <v>2787</v>
      </c>
      <c r="H1750" s="159" t="n">
        <v>6847</v>
      </c>
      <c r="I1750" s="160" t="n">
        <v>32991.66</v>
      </c>
      <c r="J1750" s="160" t="n">
        <v>954.0700000000001</v>
      </c>
      <c r="K1750" s="160" t="n">
        <v>32037.59</v>
      </c>
      <c r="L1750" s="160" t="n">
        <v>9556.49</v>
      </c>
    </row>
    <row r="1751">
      <c r="A1751" s="176" t="n">
        <v>45658</v>
      </c>
      <c r="B1751" s="104" t="inlineStr">
        <is>
          <t>2024/25</t>
        </is>
      </c>
      <c r="C1751" s="104" t="inlineStr">
        <is>
          <t>HC-058</t>
        </is>
      </c>
      <c r="D1751" s="104" t="inlineStr">
        <is>
          <t>Nord-Ouest</t>
        </is>
      </c>
      <c r="E1751" s="104" t="inlineStr">
        <is>
          <t>Livraison</t>
        </is>
      </c>
      <c r="F1751" s="104" t="n">
        <v>31</v>
      </c>
      <c r="G1751" s="159" t="n">
        <v>756</v>
      </c>
      <c r="H1751" s="159" t="n">
        <v>1991</v>
      </c>
      <c r="I1751" s="160" t="n">
        <v>12517</v>
      </c>
      <c r="J1751" s="160" t="n">
        <v>726.25</v>
      </c>
      <c r="K1751" s="160" t="n">
        <v>11790.75</v>
      </c>
      <c r="L1751" s="160" t="n">
        <v>3674.55</v>
      </c>
    </row>
    <row r="1752">
      <c r="A1752" s="176" t="n">
        <v>45658</v>
      </c>
      <c r="B1752" s="104" t="inlineStr">
        <is>
          <t>2024/25</t>
        </is>
      </c>
      <c r="C1752" s="104" t="inlineStr">
        <is>
          <t>HC-058</t>
        </is>
      </c>
      <c r="D1752" s="104" t="inlineStr">
        <is>
          <t>Nord-Ouest</t>
        </is>
      </c>
      <c r="E1752" s="104" t="inlineStr">
        <is>
          <t>Sur place</t>
        </is>
      </c>
      <c r="F1752" s="104" t="n">
        <v>30</v>
      </c>
      <c r="G1752" s="159" t="n">
        <v>2439</v>
      </c>
      <c r="H1752" s="159" t="n">
        <v>6140</v>
      </c>
      <c r="I1752" s="160" t="n">
        <v>31311.59</v>
      </c>
      <c r="J1752" s="160" t="n">
        <v>924.52</v>
      </c>
      <c r="K1752" s="160" t="n">
        <v>30387.07</v>
      </c>
      <c r="L1752" s="160" t="n">
        <v>9072.139999999999</v>
      </c>
    </row>
    <row r="1753">
      <c r="A1753" s="176" t="n">
        <v>45658</v>
      </c>
      <c r="B1753" s="104" t="inlineStr">
        <is>
          <t>2024/25</t>
        </is>
      </c>
      <c r="C1753" s="104" t="inlineStr">
        <is>
          <t>HC-058</t>
        </is>
      </c>
      <c r="D1753" s="104" t="inlineStr">
        <is>
          <t>Nord-Ouest</t>
        </is>
      </c>
      <c r="E1753" s="104" t="inlineStr">
        <is>
          <t>À emporter</t>
        </is>
      </c>
      <c r="F1753" s="104" t="n">
        <v>31</v>
      </c>
      <c r="G1753" s="159" t="n">
        <v>1861</v>
      </c>
      <c r="H1753" s="159" t="n">
        <v>4793</v>
      </c>
      <c r="I1753" s="160" t="n">
        <v>22115.34</v>
      </c>
      <c r="J1753" s="160" t="n">
        <v>706.95</v>
      </c>
      <c r="K1753" s="160" t="n">
        <v>21408.39</v>
      </c>
      <c r="L1753" s="160" t="n">
        <v>6380.39</v>
      </c>
    </row>
    <row r="1754">
      <c r="A1754" s="176" t="n">
        <v>45658</v>
      </c>
      <c r="B1754" s="104" t="inlineStr">
        <is>
          <t>2024/25</t>
        </is>
      </c>
      <c r="C1754" s="104" t="inlineStr">
        <is>
          <t>HC-059</t>
        </is>
      </c>
      <c r="D1754" s="104" t="inlineStr">
        <is>
          <t>Sud-Est</t>
        </is>
      </c>
      <c r="E1754" s="104" t="inlineStr">
        <is>
          <t>Livraison</t>
        </is>
      </c>
      <c r="F1754" s="104" t="n">
        <v>29</v>
      </c>
      <c r="G1754" s="159" t="n">
        <v>1059</v>
      </c>
      <c r="H1754" s="159" t="n">
        <v>2685</v>
      </c>
      <c r="I1754" s="160" t="n">
        <v>17101.4</v>
      </c>
      <c r="J1754" s="160" t="n">
        <v>994.17</v>
      </c>
      <c r="K1754" s="160" t="n">
        <v>16107.23</v>
      </c>
      <c r="L1754" s="160" t="n">
        <v>5037.4</v>
      </c>
    </row>
    <row r="1755">
      <c r="A1755" s="176" t="n">
        <v>45658</v>
      </c>
      <c r="B1755" s="104" t="inlineStr">
        <is>
          <t>2024/25</t>
        </is>
      </c>
      <c r="C1755" s="104" t="inlineStr">
        <is>
          <t>HC-059</t>
        </is>
      </c>
      <c r="D1755" s="104" t="inlineStr">
        <is>
          <t>Sud-Est</t>
        </is>
      </c>
      <c r="E1755" s="104" t="inlineStr">
        <is>
          <t>Sur place</t>
        </is>
      </c>
      <c r="F1755" s="104" t="n">
        <v>31</v>
      </c>
      <c r="G1755" s="159" t="n">
        <v>3710</v>
      </c>
      <c r="H1755" s="159" t="n">
        <v>9432</v>
      </c>
      <c r="I1755" s="160" t="n">
        <v>48072.3</v>
      </c>
      <c r="J1755" s="160" t="n">
        <v>1427.18</v>
      </c>
      <c r="K1755" s="160" t="n">
        <v>46645.12</v>
      </c>
      <c r="L1755" s="160" t="n">
        <v>13827.81</v>
      </c>
    </row>
    <row r="1756">
      <c r="A1756" s="176" t="n">
        <v>45658</v>
      </c>
      <c r="B1756" s="104" t="inlineStr">
        <is>
          <t>2024/25</t>
        </is>
      </c>
      <c r="C1756" s="104" t="inlineStr">
        <is>
          <t>HC-059</t>
        </is>
      </c>
      <c r="D1756" s="104" t="inlineStr">
        <is>
          <t>Sud-Est</t>
        </is>
      </c>
      <c r="E1756" s="104" t="inlineStr">
        <is>
          <t>À emporter</t>
        </is>
      </c>
      <c r="F1756" s="104" t="n">
        <v>30</v>
      </c>
      <c r="G1756" s="159" t="n">
        <v>2546</v>
      </c>
      <c r="H1756" s="159" t="n">
        <v>6555</v>
      </c>
      <c r="I1756" s="160" t="n">
        <v>30113.9</v>
      </c>
      <c r="J1756" s="160" t="n">
        <v>902.5700000000001</v>
      </c>
      <c r="K1756" s="160" t="n">
        <v>29211.33</v>
      </c>
      <c r="L1756" s="160" t="n">
        <v>8627.07</v>
      </c>
    </row>
    <row r="1757">
      <c r="A1757" s="176" t="n">
        <v>45658</v>
      </c>
      <c r="B1757" s="104" t="inlineStr">
        <is>
          <t>2024/25</t>
        </is>
      </c>
      <c r="C1757" s="104" t="inlineStr">
        <is>
          <t>HC-060</t>
        </is>
      </c>
      <c r="D1757" s="104" t="inlineStr">
        <is>
          <t>Sud-Ouest</t>
        </is>
      </c>
      <c r="E1757" s="104" t="inlineStr">
        <is>
          <t>Livraison</t>
        </is>
      </c>
      <c r="F1757" s="104" t="n">
        <v>31</v>
      </c>
      <c r="G1757" s="159" t="n">
        <v>816</v>
      </c>
      <c r="H1757" s="159" t="n">
        <v>2090</v>
      </c>
      <c r="I1757" s="160" t="n">
        <v>13551.83</v>
      </c>
      <c r="J1757" s="160" t="n">
        <v>800.5</v>
      </c>
      <c r="K1757" s="160" t="n">
        <v>12751.33</v>
      </c>
      <c r="L1757" s="160" t="n">
        <v>3966.79</v>
      </c>
    </row>
    <row r="1758">
      <c r="A1758" s="176" t="n">
        <v>45658</v>
      </c>
      <c r="B1758" s="104" t="inlineStr">
        <is>
          <t>2024/25</t>
        </is>
      </c>
      <c r="C1758" s="104" t="inlineStr">
        <is>
          <t>HC-060</t>
        </is>
      </c>
      <c r="D1758" s="104" t="inlineStr">
        <is>
          <t>Sud-Ouest</t>
        </is>
      </c>
      <c r="E1758" s="104" t="inlineStr">
        <is>
          <t>Sur place</t>
        </is>
      </c>
      <c r="F1758" s="104" t="n">
        <v>31</v>
      </c>
      <c r="G1758" s="159" t="n">
        <v>2705</v>
      </c>
      <c r="H1758" s="159" t="n">
        <v>6978</v>
      </c>
      <c r="I1758" s="160" t="n">
        <v>35152.13</v>
      </c>
      <c r="J1758" s="160" t="n">
        <v>1056.78</v>
      </c>
      <c r="K1758" s="160" t="n">
        <v>34095.35</v>
      </c>
      <c r="L1758" s="160" t="n">
        <v>10137.76</v>
      </c>
    </row>
    <row r="1759">
      <c r="A1759" s="176" t="n">
        <v>45658</v>
      </c>
      <c r="B1759" s="104" t="inlineStr">
        <is>
          <t>2024/25</t>
        </is>
      </c>
      <c r="C1759" s="104" t="inlineStr">
        <is>
          <t>HC-060</t>
        </is>
      </c>
      <c r="D1759" s="104" t="inlineStr">
        <is>
          <t>Sud-Ouest</t>
        </is>
      </c>
      <c r="E1759" s="104" t="inlineStr">
        <is>
          <t>À emporter</t>
        </is>
      </c>
      <c r="F1759" s="104" t="n">
        <v>31</v>
      </c>
      <c r="G1759" s="159" t="n">
        <v>2019</v>
      </c>
      <c r="H1759" s="159" t="n">
        <v>4982</v>
      </c>
      <c r="I1759" s="160" t="n">
        <v>24348.92</v>
      </c>
      <c r="J1759" s="160" t="n">
        <v>734.9</v>
      </c>
      <c r="K1759" s="160" t="n">
        <v>23614.02</v>
      </c>
      <c r="L1759" s="160" t="n">
        <v>7002.16</v>
      </c>
    </row>
    <row r="1760">
      <c r="A1760" s="176" t="n">
        <v>45658</v>
      </c>
      <c r="B1760" s="104" t="inlineStr">
        <is>
          <t>2024/25</t>
        </is>
      </c>
      <c r="C1760" s="104" t="inlineStr">
        <is>
          <t>HC-061</t>
        </is>
      </c>
      <c r="D1760" s="104" t="inlineStr">
        <is>
          <t>Île-de-France</t>
        </is>
      </c>
      <c r="E1760" s="104" t="inlineStr">
        <is>
          <t>Livraison</t>
        </is>
      </c>
      <c r="F1760" s="104" t="n">
        <v>31</v>
      </c>
      <c r="G1760" s="159" t="n">
        <v>1095</v>
      </c>
      <c r="H1760" s="159" t="n">
        <v>2691</v>
      </c>
      <c r="I1760" s="160" t="n">
        <v>17978.75</v>
      </c>
      <c r="J1760" s="160" t="n">
        <v>1071.94</v>
      </c>
      <c r="K1760" s="160" t="n">
        <v>16906.81</v>
      </c>
      <c r="L1760" s="160" t="n">
        <v>5263.9</v>
      </c>
    </row>
    <row r="1761">
      <c r="A1761" s="176" t="n">
        <v>45658</v>
      </c>
      <c r="B1761" s="104" t="inlineStr">
        <is>
          <t>2024/25</t>
        </is>
      </c>
      <c r="C1761" s="104" t="inlineStr">
        <is>
          <t>HC-061</t>
        </is>
      </c>
      <c r="D1761" s="104" t="inlineStr">
        <is>
          <t>Île-de-France</t>
        </is>
      </c>
      <c r="E1761" s="104" t="inlineStr">
        <is>
          <t>Sur place</t>
        </is>
      </c>
      <c r="F1761" s="104" t="n">
        <v>30</v>
      </c>
      <c r="G1761" s="159" t="n">
        <v>3490</v>
      </c>
      <c r="H1761" s="159" t="n">
        <v>8934</v>
      </c>
      <c r="I1761" s="160" t="n">
        <v>45375.37</v>
      </c>
      <c r="J1761" s="160" t="n">
        <v>1140.64</v>
      </c>
      <c r="K1761" s="160" t="n">
        <v>44234.73</v>
      </c>
      <c r="L1761" s="160" t="n">
        <v>13045.2</v>
      </c>
    </row>
    <row r="1762">
      <c r="A1762" s="176" t="n">
        <v>45658</v>
      </c>
      <c r="B1762" s="104" t="inlineStr">
        <is>
          <t>2024/25</t>
        </is>
      </c>
      <c r="C1762" s="104" t="inlineStr">
        <is>
          <t>HC-061</t>
        </is>
      </c>
      <c r="D1762" s="104" t="inlineStr">
        <is>
          <t>Île-de-France</t>
        </is>
      </c>
      <c r="E1762" s="104" t="inlineStr">
        <is>
          <t>À emporter</t>
        </is>
      </c>
      <c r="F1762" s="104" t="n">
        <v>31</v>
      </c>
      <c r="G1762" s="159" t="n">
        <v>2846</v>
      </c>
      <c r="H1762" s="159" t="n">
        <v>7120</v>
      </c>
      <c r="I1762" s="160" t="n">
        <v>34093.85</v>
      </c>
      <c r="J1762" s="160" t="n">
        <v>1025.15</v>
      </c>
      <c r="K1762" s="160" t="n">
        <v>33068.7</v>
      </c>
      <c r="L1762" s="160" t="n">
        <v>9794.75</v>
      </c>
    </row>
    <row r="1763">
      <c r="A1763" s="176" t="n">
        <v>45658</v>
      </c>
      <c r="B1763" s="104" t="inlineStr">
        <is>
          <t>2024/25</t>
        </is>
      </c>
      <c r="C1763" s="104" t="inlineStr">
        <is>
          <t>HC-062</t>
        </is>
      </c>
      <c r="D1763" s="104" t="inlineStr">
        <is>
          <t>Nord-Ouest</t>
        </is>
      </c>
      <c r="E1763" s="104" t="inlineStr">
        <is>
          <t>Drive</t>
        </is>
      </c>
      <c r="F1763" s="104" t="n">
        <v>31</v>
      </c>
      <c r="G1763" s="159" t="n">
        <v>835</v>
      </c>
      <c r="H1763" s="159" t="n">
        <v>2199</v>
      </c>
      <c r="I1763" s="160" t="n">
        <v>11438.55</v>
      </c>
      <c r="J1763" s="160" t="n">
        <v>346.25</v>
      </c>
      <c r="K1763" s="160" t="n">
        <v>11092.3</v>
      </c>
      <c r="L1763" s="160" t="n">
        <v>3339.07</v>
      </c>
    </row>
    <row r="1764">
      <c r="A1764" s="176" t="n">
        <v>45658</v>
      </c>
      <c r="B1764" s="104" t="inlineStr">
        <is>
          <t>2024/25</t>
        </is>
      </c>
      <c r="C1764" s="104" t="inlineStr">
        <is>
          <t>HC-062</t>
        </is>
      </c>
      <c r="D1764" s="104" t="inlineStr">
        <is>
          <t>Nord-Ouest</t>
        </is>
      </c>
      <c r="E1764" s="104" t="inlineStr">
        <is>
          <t>Livraison</t>
        </is>
      </c>
      <c r="F1764" s="104" t="n">
        <v>31</v>
      </c>
      <c r="G1764" s="159" t="n">
        <v>690</v>
      </c>
      <c r="H1764" s="159" t="n">
        <v>1770</v>
      </c>
      <c r="I1764" s="160" t="n">
        <v>11121.31</v>
      </c>
      <c r="J1764" s="160" t="n">
        <v>687.21</v>
      </c>
      <c r="K1764" s="160" t="n">
        <v>10434.1</v>
      </c>
      <c r="L1764" s="160" t="n">
        <v>3228.54</v>
      </c>
    </row>
    <row r="1765">
      <c r="A1765" s="176" t="n">
        <v>45658</v>
      </c>
      <c r="B1765" s="104" t="inlineStr">
        <is>
          <t>2024/25</t>
        </is>
      </c>
      <c r="C1765" s="104" t="inlineStr">
        <is>
          <t>HC-062</t>
        </is>
      </c>
      <c r="D1765" s="104" t="inlineStr">
        <is>
          <t>Nord-Ouest</t>
        </is>
      </c>
      <c r="E1765" s="104" t="inlineStr">
        <is>
          <t>Sur place</t>
        </is>
      </c>
      <c r="F1765" s="104" t="n">
        <v>30</v>
      </c>
      <c r="G1765" s="159" t="n">
        <v>1936</v>
      </c>
      <c r="H1765" s="159" t="n">
        <v>4848</v>
      </c>
      <c r="I1765" s="160" t="n">
        <v>24926.75</v>
      </c>
      <c r="J1765" s="160" t="n">
        <v>723.22</v>
      </c>
      <c r="K1765" s="160" t="n">
        <v>24203.53</v>
      </c>
      <c r="L1765" s="160" t="n">
        <v>7257.31</v>
      </c>
    </row>
    <row r="1766">
      <c r="A1766" s="176" t="n">
        <v>45658</v>
      </c>
      <c r="B1766" s="104" t="inlineStr">
        <is>
          <t>2024/25</t>
        </is>
      </c>
      <c r="C1766" s="104" t="inlineStr">
        <is>
          <t>HC-062</t>
        </is>
      </c>
      <c r="D1766" s="104" t="inlineStr">
        <is>
          <t>Nord-Ouest</t>
        </is>
      </c>
      <c r="E1766" s="104" t="inlineStr">
        <is>
          <t>À emporter</t>
        </is>
      </c>
      <c r="F1766" s="104" t="n">
        <v>31</v>
      </c>
      <c r="G1766" s="159" t="n">
        <v>1543</v>
      </c>
      <c r="H1766" s="159" t="n">
        <v>3869</v>
      </c>
      <c r="I1766" s="160" t="n">
        <v>18316.23</v>
      </c>
      <c r="J1766" s="160" t="n">
        <v>547.91</v>
      </c>
      <c r="K1766" s="160" t="n">
        <v>17768.32</v>
      </c>
      <c r="L1766" s="160" t="n">
        <v>5334.3</v>
      </c>
    </row>
    <row r="1767">
      <c r="A1767" s="176" t="n">
        <v>45658</v>
      </c>
      <c r="B1767" s="104" t="inlineStr">
        <is>
          <t>2024/25</t>
        </is>
      </c>
      <c r="C1767" s="104" t="inlineStr">
        <is>
          <t>HC-063</t>
        </is>
      </c>
      <c r="D1767" s="104" t="inlineStr">
        <is>
          <t>Sud-Est</t>
        </is>
      </c>
      <c r="E1767" s="104" t="inlineStr">
        <is>
          <t>Livraison</t>
        </is>
      </c>
      <c r="F1767" s="104" t="n">
        <v>31</v>
      </c>
      <c r="G1767" s="159" t="n">
        <v>924</v>
      </c>
      <c r="H1767" s="159" t="n">
        <v>2345</v>
      </c>
      <c r="I1767" s="160" t="n">
        <v>15266.58</v>
      </c>
      <c r="J1767" s="160" t="n">
        <v>947.63</v>
      </c>
      <c r="K1767" s="160" t="n">
        <v>14318.95</v>
      </c>
      <c r="L1767" s="160" t="n">
        <v>4436.33</v>
      </c>
    </row>
    <row r="1768">
      <c r="A1768" s="176" t="n">
        <v>45658</v>
      </c>
      <c r="B1768" s="104" t="inlineStr">
        <is>
          <t>2024/25</t>
        </is>
      </c>
      <c r="C1768" s="104" t="inlineStr">
        <is>
          <t>HC-063</t>
        </is>
      </c>
      <c r="D1768" s="104" t="inlineStr">
        <is>
          <t>Sud-Est</t>
        </is>
      </c>
      <c r="E1768" s="104" t="inlineStr">
        <is>
          <t>Sur place</t>
        </is>
      </c>
      <c r="F1768" s="104" t="n">
        <v>31</v>
      </c>
      <c r="G1768" s="159" t="n">
        <v>3097</v>
      </c>
      <c r="H1768" s="159" t="n">
        <v>7794</v>
      </c>
      <c r="I1768" s="160" t="n">
        <v>39895.74</v>
      </c>
      <c r="J1768" s="160" t="n">
        <v>1243.36</v>
      </c>
      <c r="K1768" s="160" t="n">
        <v>38652.38</v>
      </c>
      <c r="L1768" s="160" t="n">
        <v>11570</v>
      </c>
    </row>
    <row r="1769">
      <c r="A1769" s="176" t="n">
        <v>45658</v>
      </c>
      <c r="B1769" s="104" t="inlineStr">
        <is>
          <t>2024/25</t>
        </is>
      </c>
      <c r="C1769" s="104" t="inlineStr">
        <is>
          <t>HC-063</t>
        </is>
      </c>
      <c r="D1769" s="104" t="inlineStr">
        <is>
          <t>Sud-Est</t>
        </is>
      </c>
      <c r="E1769" s="104" t="inlineStr">
        <is>
          <t>À emporter</t>
        </is>
      </c>
      <c r="F1769" s="104" t="n">
        <v>30</v>
      </c>
      <c r="G1769" s="159" t="n">
        <v>2187</v>
      </c>
      <c r="H1769" s="159" t="n">
        <v>5436</v>
      </c>
      <c r="I1769" s="160" t="n">
        <v>26056.47</v>
      </c>
      <c r="J1769" s="160" t="n">
        <v>746.58</v>
      </c>
      <c r="K1769" s="160" t="n">
        <v>25309.89</v>
      </c>
      <c r="L1769" s="160" t="n">
        <v>7481.66</v>
      </c>
    </row>
    <row r="1770">
      <c r="A1770" s="176" t="n">
        <v>45658</v>
      </c>
      <c r="B1770" s="104" t="inlineStr">
        <is>
          <t>2024/25</t>
        </is>
      </c>
      <c r="C1770" s="104" t="inlineStr">
        <is>
          <t>HC-064</t>
        </is>
      </c>
      <c r="D1770" s="104" t="inlineStr">
        <is>
          <t>Sud-Ouest</t>
        </is>
      </c>
      <c r="E1770" s="104" t="inlineStr">
        <is>
          <t>Livraison</t>
        </is>
      </c>
      <c r="F1770" s="104" t="n">
        <v>30</v>
      </c>
      <c r="G1770" s="159" t="n">
        <v>845</v>
      </c>
      <c r="H1770" s="159" t="n">
        <v>2143</v>
      </c>
      <c r="I1770" s="160" t="n">
        <v>13605.48</v>
      </c>
      <c r="J1770" s="160" t="n">
        <v>773.33</v>
      </c>
      <c r="K1770" s="160" t="n">
        <v>12832.15</v>
      </c>
      <c r="L1770" s="160" t="n">
        <v>3969.66</v>
      </c>
    </row>
    <row r="1771">
      <c r="A1771" s="176" t="n">
        <v>45658</v>
      </c>
      <c r="B1771" s="104" t="inlineStr">
        <is>
          <t>2024/25</t>
        </is>
      </c>
      <c r="C1771" s="104" t="inlineStr">
        <is>
          <t>HC-064</t>
        </is>
      </c>
      <c r="D1771" s="104" t="inlineStr">
        <is>
          <t>Sud-Ouest</t>
        </is>
      </c>
      <c r="E1771" s="104" t="inlineStr">
        <is>
          <t>Sur place</t>
        </is>
      </c>
      <c r="F1771" s="104" t="n">
        <v>31</v>
      </c>
      <c r="G1771" s="159" t="n">
        <v>2644</v>
      </c>
      <c r="H1771" s="159" t="n">
        <v>6902</v>
      </c>
      <c r="I1771" s="160" t="n">
        <v>34433.31</v>
      </c>
      <c r="J1771" s="160" t="n">
        <v>983.17</v>
      </c>
      <c r="K1771" s="160" t="n">
        <v>33450.14</v>
      </c>
      <c r="L1771" s="160" t="n">
        <v>9908.26</v>
      </c>
    </row>
    <row r="1772">
      <c r="A1772" s="176" t="n">
        <v>45658</v>
      </c>
      <c r="B1772" s="104" t="inlineStr">
        <is>
          <t>2024/25</t>
        </is>
      </c>
      <c r="C1772" s="104" t="inlineStr">
        <is>
          <t>HC-064</t>
        </is>
      </c>
      <c r="D1772" s="104" t="inlineStr">
        <is>
          <t>Sud-Ouest</t>
        </is>
      </c>
      <c r="E1772" s="104" t="inlineStr">
        <is>
          <t>À emporter</t>
        </is>
      </c>
      <c r="F1772" s="104" t="n">
        <v>30</v>
      </c>
      <c r="G1772" s="159" t="n">
        <v>1888</v>
      </c>
      <c r="H1772" s="159" t="n">
        <v>4841</v>
      </c>
      <c r="I1772" s="160" t="n">
        <v>22434.62</v>
      </c>
      <c r="J1772" s="160" t="n">
        <v>674.99</v>
      </c>
      <c r="K1772" s="160" t="n">
        <v>21759.63</v>
      </c>
      <c r="L1772" s="160" t="n">
        <v>6515.28</v>
      </c>
    </row>
    <row r="1773">
      <c r="A1773" s="176" t="n">
        <v>45658</v>
      </c>
      <c r="B1773" s="104" t="inlineStr">
        <is>
          <t>2024/25</t>
        </is>
      </c>
      <c r="C1773" s="104" t="inlineStr">
        <is>
          <t>HC-065</t>
        </is>
      </c>
      <c r="D1773" s="104" t="inlineStr">
        <is>
          <t>Île-de-France</t>
        </is>
      </c>
      <c r="E1773" s="104" t="inlineStr">
        <is>
          <t>Livraison</t>
        </is>
      </c>
      <c r="F1773" s="104" t="n">
        <v>31</v>
      </c>
      <c r="G1773" s="159" t="n">
        <v>1856</v>
      </c>
      <c r="H1773" s="159" t="n">
        <v>4687</v>
      </c>
      <c r="I1773" s="160" t="n">
        <v>29257.7</v>
      </c>
      <c r="J1773" s="160" t="n">
        <v>1644.74</v>
      </c>
      <c r="K1773" s="160" t="n">
        <v>27612.96</v>
      </c>
      <c r="L1773" s="160" t="n">
        <v>8531.26</v>
      </c>
    </row>
    <row r="1774">
      <c r="A1774" s="176" t="n">
        <v>45658</v>
      </c>
      <c r="B1774" s="104" t="inlineStr">
        <is>
          <t>2024/25</t>
        </is>
      </c>
      <c r="C1774" s="104" t="inlineStr">
        <is>
          <t>HC-065</t>
        </is>
      </c>
      <c r="D1774" s="104" t="inlineStr">
        <is>
          <t>Île-de-France</t>
        </is>
      </c>
      <c r="E1774" s="104" t="inlineStr">
        <is>
          <t>Sur place</t>
        </is>
      </c>
      <c r="F1774" s="104" t="n">
        <v>29</v>
      </c>
      <c r="G1774" s="159" t="n">
        <v>4531</v>
      </c>
      <c r="H1774" s="159" t="n">
        <v>11336</v>
      </c>
      <c r="I1774" s="160" t="n">
        <v>58598.01</v>
      </c>
      <c r="J1774" s="160" t="n">
        <v>1647.28</v>
      </c>
      <c r="K1774" s="160" t="n">
        <v>56950.73</v>
      </c>
      <c r="L1774" s="160" t="n">
        <v>17082.97</v>
      </c>
    </row>
    <row r="1775">
      <c r="A1775" s="176" t="n">
        <v>45658</v>
      </c>
      <c r="B1775" s="104" t="inlineStr">
        <is>
          <t>2024/25</t>
        </is>
      </c>
      <c r="C1775" s="104" t="inlineStr">
        <is>
          <t>HC-065</t>
        </is>
      </c>
      <c r="D1775" s="104" t="inlineStr">
        <is>
          <t>Île-de-France</t>
        </is>
      </c>
      <c r="E1775" s="104" t="inlineStr">
        <is>
          <t>À emporter</t>
        </is>
      </c>
      <c r="F1775" s="104" t="n">
        <v>30</v>
      </c>
      <c r="G1775" s="159" t="n">
        <v>3444</v>
      </c>
      <c r="H1775" s="159" t="n">
        <v>8712</v>
      </c>
      <c r="I1775" s="160" t="n">
        <v>40738.35</v>
      </c>
      <c r="J1775" s="160" t="n">
        <v>1332.69</v>
      </c>
      <c r="K1775" s="160" t="n">
        <v>39405.66</v>
      </c>
      <c r="L1775" s="160" t="n">
        <v>11742.75</v>
      </c>
    </row>
    <row r="1776">
      <c r="A1776" s="176" t="n">
        <v>45658</v>
      </c>
      <c r="B1776" s="104" t="inlineStr">
        <is>
          <t>2024/25</t>
        </is>
      </c>
      <c r="C1776" s="104" t="inlineStr">
        <is>
          <t>HC-066</t>
        </is>
      </c>
      <c r="D1776" s="104" t="inlineStr">
        <is>
          <t>Nord-Ouest</t>
        </is>
      </c>
      <c r="E1776" s="104" t="inlineStr">
        <is>
          <t>Livraison</t>
        </is>
      </c>
      <c r="F1776" s="104" t="n">
        <v>31</v>
      </c>
      <c r="G1776" s="159" t="n">
        <v>1341</v>
      </c>
      <c r="H1776" s="159" t="n">
        <v>3489</v>
      </c>
      <c r="I1776" s="160" t="n">
        <v>21945.06</v>
      </c>
      <c r="J1776" s="160" t="n">
        <v>1273.65</v>
      </c>
      <c r="K1776" s="160" t="n">
        <v>20671.41</v>
      </c>
      <c r="L1776" s="160" t="n">
        <v>6666.81</v>
      </c>
    </row>
    <row r="1777">
      <c r="A1777" s="176" t="n">
        <v>45658</v>
      </c>
      <c r="B1777" s="104" t="inlineStr">
        <is>
          <t>2024/25</t>
        </is>
      </c>
      <c r="C1777" s="104" t="inlineStr">
        <is>
          <t>HC-066</t>
        </is>
      </c>
      <c r="D1777" s="104" t="inlineStr">
        <is>
          <t>Nord-Ouest</t>
        </is>
      </c>
      <c r="E1777" s="104" t="inlineStr">
        <is>
          <t>Sur place</t>
        </is>
      </c>
      <c r="F1777" s="104" t="n">
        <v>30</v>
      </c>
      <c r="G1777" s="159" t="n">
        <v>3914</v>
      </c>
      <c r="H1777" s="159" t="n">
        <v>10125</v>
      </c>
      <c r="I1777" s="160" t="n">
        <v>50992.01</v>
      </c>
      <c r="J1777" s="160" t="n">
        <v>1278.58</v>
      </c>
      <c r="K1777" s="160" t="n">
        <v>49713.43</v>
      </c>
      <c r="L1777" s="160" t="n">
        <v>15434.7</v>
      </c>
    </row>
    <row r="1778">
      <c r="A1778" s="176" t="n">
        <v>45658</v>
      </c>
      <c r="B1778" s="104" t="inlineStr">
        <is>
          <t>2024/25</t>
        </is>
      </c>
      <c r="C1778" s="104" t="inlineStr">
        <is>
          <t>HC-066</t>
        </is>
      </c>
      <c r="D1778" s="104" t="inlineStr">
        <is>
          <t>Nord-Ouest</t>
        </is>
      </c>
      <c r="E1778" s="104" t="inlineStr">
        <is>
          <t>À emporter</t>
        </is>
      </c>
      <c r="F1778" s="104" t="n">
        <v>31</v>
      </c>
      <c r="G1778" s="159" t="n">
        <v>3069</v>
      </c>
      <c r="H1778" s="159" t="n">
        <v>7979</v>
      </c>
      <c r="I1778" s="160" t="n">
        <v>36509.72</v>
      </c>
      <c r="J1778" s="160" t="n">
        <v>1054.17</v>
      </c>
      <c r="K1778" s="160" t="n">
        <v>35455.55</v>
      </c>
      <c r="L1778" s="160" t="n">
        <v>11108.09</v>
      </c>
    </row>
    <row r="1779">
      <c r="A1779" s="176" t="n">
        <v>45658</v>
      </c>
      <c r="B1779" s="104" t="inlineStr">
        <is>
          <t>2024/25</t>
        </is>
      </c>
      <c r="C1779" s="104" t="inlineStr">
        <is>
          <t>HC-067</t>
        </is>
      </c>
      <c r="D1779" s="104" t="inlineStr">
        <is>
          <t>Sud-Est</t>
        </is>
      </c>
      <c r="E1779" s="104" t="inlineStr">
        <is>
          <t>Livraison</t>
        </is>
      </c>
      <c r="F1779" s="104" t="n">
        <v>31</v>
      </c>
      <c r="G1779" s="159" t="n">
        <v>1237</v>
      </c>
      <c r="H1779" s="159" t="n">
        <v>3146</v>
      </c>
      <c r="I1779" s="160" t="n">
        <v>19657.84</v>
      </c>
      <c r="J1779" s="160" t="n">
        <v>1112.43</v>
      </c>
      <c r="K1779" s="160" t="n">
        <v>18545.41</v>
      </c>
      <c r="L1779" s="160" t="n">
        <v>5760.31</v>
      </c>
    </row>
    <row r="1780">
      <c r="A1780" s="176" t="n">
        <v>45658</v>
      </c>
      <c r="B1780" s="104" t="inlineStr">
        <is>
          <t>2024/25</t>
        </is>
      </c>
      <c r="C1780" s="104" t="inlineStr">
        <is>
          <t>HC-067</t>
        </is>
      </c>
      <c r="D1780" s="104" t="inlineStr">
        <is>
          <t>Sud-Est</t>
        </is>
      </c>
      <c r="E1780" s="104" t="inlineStr">
        <is>
          <t>Sur place</t>
        </is>
      </c>
      <c r="F1780" s="104" t="n">
        <v>31</v>
      </c>
      <c r="G1780" s="159" t="n">
        <v>3572</v>
      </c>
      <c r="H1780" s="159" t="n">
        <v>9110</v>
      </c>
      <c r="I1780" s="160" t="n">
        <v>46333.69</v>
      </c>
      <c r="J1780" s="160" t="n">
        <v>1626.49</v>
      </c>
      <c r="K1780" s="160" t="n">
        <v>44707.2</v>
      </c>
      <c r="L1780" s="160" t="n">
        <v>13340.93</v>
      </c>
    </row>
    <row r="1781">
      <c r="A1781" s="176" t="n">
        <v>45658</v>
      </c>
      <c r="B1781" s="104" t="inlineStr">
        <is>
          <t>2024/25</t>
        </is>
      </c>
      <c r="C1781" s="104" t="inlineStr">
        <is>
          <t>HC-067</t>
        </is>
      </c>
      <c r="D1781" s="104" t="inlineStr">
        <is>
          <t>Sud-Est</t>
        </is>
      </c>
      <c r="E1781" s="104" t="inlineStr">
        <is>
          <t>À emporter</t>
        </is>
      </c>
      <c r="F1781" s="104" t="n">
        <v>29</v>
      </c>
      <c r="G1781" s="159" t="n">
        <v>2380</v>
      </c>
      <c r="H1781" s="159" t="n">
        <v>6157</v>
      </c>
      <c r="I1781" s="160" t="n">
        <v>28133.71</v>
      </c>
      <c r="J1781" s="160" t="n">
        <v>827.99</v>
      </c>
      <c r="K1781" s="160" t="n">
        <v>27305.72</v>
      </c>
      <c r="L1781" s="160" t="n">
        <v>8153.86</v>
      </c>
    </row>
    <row r="1782">
      <c r="A1782" s="176" t="n">
        <v>45658</v>
      </c>
      <c r="B1782" s="104" t="inlineStr">
        <is>
          <t>2024/25</t>
        </is>
      </c>
      <c r="C1782" s="104" t="inlineStr">
        <is>
          <t>HC-068</t>
        </is>
      </c>
      <c r="D1782" s="104" t="inlineStr">
        <is>
          <t>Sud-Ouest</t>
        </is>
      </c>
      <c r="E1782" s="104" t="inlineStr">
        <is>
          <t>Livraison</t>
        </is>
      </c>
      <c r="F1782" s="104" t="n">
        <v>31</v>
      </c>
      <c r="G1782" s="159" t="n">
        <v>804</v>
      </c>
      <c r="H1782" s="159" t="n">
        <v>2064</v>
      </c>
      <c r="I1782" s="160" t="n">
        <v>13272.19</v>
      </c>
      <c r="J1782" s="160" t="n">
        <v>767.01</v>
      </c>
      <c r="K1782" s="160" t="n">
        <v>12505.18</v>
      </c>
      <c r="L1782" s="160" t="n">
        <v>3837.57</v>
      </c>
    </row>
    <row r="1783">
      <c r="A1783" s="176" t="n">
        <v>45658</v>
      </c>
      <c r="B1783" s="104" t="inlineStr">
        <is>
          <t>2024/25</t>
        </is>
      </c>
      <c r="C1783" s="104" t="inlineStr">
        <is>
          <t>HC-068</t>
        </is>
      </c>
      <c r="D1783" s="104" t="inlineStr">
        <is>
          <t>Sud-Ouest</t>
        </is>
      </c>
      <c r="E1783" s="104" t="inlineStr">
        <is>
          <t>Sur place</t>
        </is>
      </c>
      <c r="F1783" s="104" t="n">
        <v>31</v>
      </c>
      <c r="G1783" s="159" t="n">
        <v>2726</v>
      </c>
      <c r="H1783" s="159" t="n">
        <v>7011</v>
      </c>
      <c r="I1783" s="160" t="n">
        <v>35442.2</v>
      </c>
      <c r="J1783" s="160" t="n">
        <v>1110.83</v>
      </c>
      <c r="K1783" s="160" t="n">
        <v>34331.37</v>
      </c>
      <c r="L1783" s="160" t="n">
        <v>10263.46</v>
      </c>
    </row>
    <row r="1784">
      <c r="A1784" s="176" t="n">
        <v>45658</v>
      </c>
      <c r="B1784" s="104" t="inlineStr">
        <is>
          <t>2024/25</t>
        </is>
      </c>
      <c r="C1784" s="104" t="inlineStr">
        <is>
          <t>HC-068</t>
        </is>
      </c>
      <c r="D1784" s="104" t="inlineStr">
        <is>
          <t>Sud-Ouest</t>
        </is>
      </c>
      <c r="E1784" s="104" t="inlineStr">
        <is>
          <t>À emporter</t>
        </is>
      </c>
      <c r="F1784" s="104" t="n">
        <v>31</v>
      </c>
      <c r="G1784" s="159" t="n">
        <v>2048</v>
      </c>
      <c r="H1784" s="159" t="n">
        <v>5145</v>
      </c>
      <c r="I1784" s="160" t="n">
        <v>24374.39</v>
      </c>
      <c r="J1784" s="160" t="n">
        <v>695.7</v>
      </c>
      <c r="K1784" s="160" t="n">
        <v>23678.69</v>
      </c>
      <c r="L1784" s="160" t="n">
        <v>7036.69</v>
      </c>
    </row>
    <row r="1785">
      <c r="A1785" s="176" t="n">
        <v>45658</v>
      </c>
      <c r="B1785" s="104" t="inlineStr">
        <is>
          <t>2024/25</t>
        </is>
      </c>
      <c r="C1785" s="104" t="inlineStr">
        <is>
          <t>HC-069</t>
        </is>
      </c>
      <c r="D1785" s="104" t="inlineStr">
        <is>
          <t>Île-de-France</t>
        </is>
      </c>
      <c r="E1785" s="104" t="inlineStr">
        <is>
          <t>Drive</t>
        </is>
      </c>
      <c r="F1785" s="104" t="n">
        <v>30</v>
      </c>
      <c r="G1785" s="159" t="n">
        <v>1114</v>
      </c>
      <c r="H1785" s="159" t="n">
        <v>2845</v>
      </c>
      <c r="I1785" s="160" t="n">
        <v>15303.98</v>
      </c>
      <c r="J1785" s="160" t="n">
        <v>469.23</v>
      </c>
      <c r="K1785" s="160" t="n">
        <v>14834.75</v>
      </c>
      <c r="L1785" s="160" t="n">
        <v>4443.93</v>
      </c>
    </row>
    <row r="1786">
      <c r="A1786" s="176" t="n">
        <v>45658</v>
      </c>
      <c r="B1786" s="104" t="inlineStr">
        <is>
          <t>2024/25</t>
        </is>
      </c>
      <c r="C1786" s="104" t="inlineStr">
        <is>
          <t>HC-069</t>
        </is>
      </c>
      <c r="D1786" s="104" t="inlineStr">
        <is>
          <t>Île-de-France</t>
        </is>
      </c>
      <c r="E1786" s="104" t="inlineStr">
        <is>
          <t>Livraison</t>
        </is>
      </c>
      <c r="F1786" s="104" t="n">
        <v>31</v>
      </c>
      <c r="G1786" s="159" t="n">
        <v>938</v>
      </c>
      <c r="H1786" s="159" t="n">
        <v>2378</v>
      </c>
      <c r="I1786" s="160" t="n">
        <v>15452.73</v>
      </c>
      <c r="J1786" s="160" t="n">
        <v>889.91</v>
      </c>
      <c r="K1786" s="160" t="n">
        <v>14562.82</v>
      </c>
      <c r="L1786" s="160" t="n">
        <v>4484.62</v>
      </c>
    </row>
    <row r="1787">
      <c r="A1787" s="176" t="n">
        <v>45658</v>
      </c>
      <c r="B1787" s="104" t="inlineStr">
        <is>
          <t>2024/25</t>
        </is>
      </c>
      <c r="C1787" s="104" t="inlineStr">
        <is>
          <t>HC-069</t>
        </is>
      </c>
      <c r="D1787" s="104" t="inlineStr">
        <is>
          <t>Île-de-France</t>
        </is>
      </c>
      <c r="E1787" s="104" t="inlineStr">
        <is>
          <t>Sur place</t>
        </is>
      </c>
      <c r="F1787" s="104" t="n">
        <v>31</v>
      </c>
      <c r="G1787" s="159" t="n">
        <v>2933</v>
      </c>
      <c r="H1787" s="159" t="n">
        <v>7608</v>
      </c>
      <c r="I1787" s="160" t="n">
        <v>37799.7</v>
      </c>
      <c r="J1787" s="160" t="n">
        <v>1398.99</v>
      </c>
      <c r="K1787" s="160" t="n">
        <v>36400.71</v>
      </c>
      <c r="L1787" s="160" t="n">
        <v>10837.26</v>
      </c>
    </row>
    <row r="1788">
      <c r="A1788" s="176" t="n">
        <v>45658</v>
      </c>
      <c r="B1788" s="104" t="inlineStr">
        <is>
          <t>2024/25</t>
        </is>
      </c>
      <c r="C1788" s="104" t="inlineStr">
        <is>
          <t>HC-069</t>
        </is>
      </c>
      <c r="D1788" s="104" t="inlineStr">
        <is>
          <t>Île-de-France</t>
        </is>
      </c>
      <c r="E1788" s="104" t="inlineStr">
        <is>
          <t>À emporter</t>
        </is>
      </c>
      <c r="F1788" s="104" t="n">
        <v>31</v>
      </c>
      <c r="G1788" s="159" t="n">
        <v>2177</v>
      </c>
      <c r="H1788" s="159" t="n">
        <v>5505</v>
      </c>
      <c r="I1788" s="160" t="n">
        <v>25787.29</v>
      </c>
      <c r="J1788" s="160" t="n">
        <v>774.1799999999999</v>
      </c>
      <c r="K1788" s="160" t="n">
        <v>25013.11</v>
      </c>
      <c r="L1788" s="160" t="n">
        <v>7380.19</v>
      </c>
    </row>
    <row r="1789">
      <c r="A1789" s="176" t="n">
        <v>45658</v>
      </c>
      <c r="B1789" s="104" t="inlineStr">
        <is>
          <t>2024/25</t>
        </is>
      </c>
      <c r="C1789" s="104" t="inlineStr">
        <is>
          <t>HC-070</t>
        </is>
      </c>
      <c r="D1789" s="104" t="inlineStr">
        <is>
          <t>Nord-Ouest</t>
        </is>
      </c>
      <c r="E1789" s="104" t="inlineStr">
        <is>
          <t>Livraison</t>
        </is>
      </c>
      <c r="F1789" s="104" t="n">
        <v>31</v>
      </c>
      <c r="G1789" s="159" t="n">
        <v>666</v>
      </c>
      <c r="H1789" s="159" t="n">
        <v>1666</v>
      </c>
      <c r="I1789" s="160" t="n">
        <v>10893.07</v>
      </c>
      <c r="J1789" s="160" t="n">
        <v>679.76</v>
      </c>
      <c r="K1789" s="160" t="n">
        <v>10213.31</v>
      </c>
      <c r="L1789" s="160" t="n">
        <v>3181.88</v>
      </c>
    </row>
    <row r="1790">
      <c r="A1790" s="176" t="n">
        <v>45658</v>
      </c>
      <c r="B1790" s="104" t="inlineStr">
        <is>
          <t>2024/25</t>
        </is>
      </c>
      <c r="C1790" s="104" t="inlineStr">
        <is>
          <t>HC-070</t>
        </is>
      </c>
      <c r="D1790" s="104" t="inlineStr">
        <is>
          <t>Nord-Ouest</t>
        </is>
      </c>
      <c r="E1790" s="104" t="inlineStr">
        <is>
          <t>Sur place</t>
        </is>
      </c>
      <c r="F1790" s="104" t="n">
        <v>31</v>
      </c>
      <c r="G1790" s="159" t="n">
        <v>2309</v>
      </c>
      <c r="H1790" s="159" t="n">
        <v>6110</v>
      </c>
      <c r="I1790" s="160" t="n">
        <v>29556.36</v>
      </c>
      <c r="J1790" s="160" t="n">
        <v>874.13</v>
      </c>
      <c r="K1790" s="160" t="n">
        <v>28682.23</v>
      </c>
      <c r="L1790" s="160" t="n">
        <v>8572.57</v>
      </c>
    </row>
    <row r="1791">
      <c r="A1791" s="176" t="n">
        <v>45658</v>
      </c>
      <c r="B1791" s="104" t="inlineStr">
        <is>
          <t>2024/25</t>
        </is>
      </c>
      <c r="C1791" s="104" t="inlineStr">
        <is>
          <t>HC-070</t>
        </is>
      </c>
      <c r="D1791" s="104" t="inlineStr">
        <is>
          <t>Nord-Ouest</t>
        </is>
      </c>
      <c r="E1791" s="104" t="inlineStr">
        <is>
          <t>À emporter</t>
        </is>
      </c>
      <c r="F1791" s="104" t="n">
        <v>31</v>
      </c>
      <c r="G1791" s="159" t="n">
        <v>1715</v>
      </c>
      <c r="H1791" s="159" t="n">
        <v>4463</v>
      </c>
      <c r="I1791" s="160" t="n">
        <v>20350.82</v>
      </c>
      <c r="J1791" s="160" t="n">
        <v>583.96</v>
      </c>
      <c r="K1791" s="160" t="n">
        <v>19766.86</v>
      </c>
      <c r="L1791" s="160" t="n">
        <v>5856.39</v>
      </c>
    </row>
    <row r="1792">
      <c r="A1792" s="176" t="n">
        <v>45658</v>
      </c>
      <c r="B1792" s="104" t="inlineStr">
        <is>
          <t>2024/25</t>
        </is>
      </c>
      <c r="C1792" s="104" t="inlineStr">
        <is>
          <t>HC-071</t>
        </is>
      </c>
      <c r="D1792" s="104" t="inlineStr">
        <is>
          <t>Sud-Est</t>
        </is>
      </c>
      <c r="E1792" s="104" t="inlineStr">
        <is>
          <t>Drive</t>
        </is>
      </c>
      <c r="F1792" s="104" t="n">
        <v>31</v>
      </c>
      <c r="G1792" s="159" t="n">
        <v>1007</v>
      </c>
      <c r="H1792" s="159" t="n">
        <v>2572</v>
      </c>
      <c r="I1792" s="160" t="n">
        <v>13708.37</v>
      </c>
      <c r="J1792" s="160" t="n">
        <v>388.97</v>
      </c>
      <c r="K1792" s="160" t="n">
        <v>13319.4</v>
      </c>
      <c r="L1792" s="160" t="n">
        <v>3951.18</v>
      </c>
    </row>
    <row r="1793">
      <c r="A1793" s="176" t="n">
        <v>45658</v>
      </c>
      <c r="B1793" s="104" t="inlineStr">
        <is>
          <t>2024/25</t>
        </is>
      </c>
      <c r="C1793" s="104" t="inlineStr">
        <is>
          <t>HC-071</t>
        </is>
      </c>
      <c r="D1793" s="104" t="inlineStr">
        <is>
          <t>Sud-Est</t>
        </is>
      </c>
      <c r="E1793" s="104" t="inlineStr">
        <is>
          <t>Livraison</t>
        </is>
      </c>
      <c r="F1793" s="104" t="n">
        <v>31</v>
      </c>
      <c r="G1793" s="159" t="n">
        <v>764</v>
      </c>
      <c r="H1793" s="159" t="n">
        <v>1967</v>
      </c>
      <c r="I1793" s="160" t="n">
        <v>12697.13</v>
      </c>
      <c r="J1793" s="160" t="n">
        <v>775.87</v>
      </c>
      <c r="K1793" s="160" t="n">
        <v>11921.26</v>
      </c>
      <c r="L1793" s="160" t="n">
        <v>3701.33</v>
      </c>
    </row>
    <row r="1794">
      <c r="A1794" s="176" t="n">
        <v>45658</v>
      </c>
      <c r="B1794" s="104" t="inlineStr">
        <is>
          <t>2024/25</t>
        </is>
      </c>
      <c r="C1794" s="104" t="inlineStr">
        <is>
          <t>HC-071</t>
        </is>
      </c>
      <c r="D1794" s="104" t="inlineStr">
        <is>
          <t>Sud-Est</t>
        </is>
      </c>
      <c r="E1794" s="104" t="inlineStr">
        <is>
          <t>Sur place</t>
        </is>
      </c>
      <c r="F1794" s="104" t="n">
        <v>31</v>
      </c>
      <c r="G1794" s="159" t="n">
        <v>2604</v>
      </c>
      <c r="H1794" s="159" t="n">
        <v>6743</v>
      </c>
      <c r="I1794" s="160" t="n">
        <v>33797.04</v>
      </c>
      <c r="J1794" s="160" t="n">
        <v>1138.92</v>
      </c>
      <c r="K1794" s="160" t="n">
        <v>32658.12</v>
      </c>
      <c r="L1794" s="160" t="n">
        <v>9621.67</v>
      </c>
    </row>
    <row r="1795">
      <c r="A1795" s="176" t="n">
        <v>45658</v>
      </c>
      <c r="B1795" s="104" t="inlineStr">
        <is>
          <t>2024/25</t>
        </is>
      </c>
      <c r="C1795" s="104" t="inlineStr">
        <is>
          <t>HC-071</t>
        </is>
      </c>
      <c r="D1795" s="104" t="inlineStr">
        <is>
          <t>Sud-Est</t>
        </is>
      </c>
      <c r="E1795" s="104" t="inlineStr">
        <is>
          <t>À emporter</t>
        </is>
      </c>
      <c r="F1795" s="104" t="n">
        <v>31</v>
      </c>
      <c r="G1795" s="159" t="n">
        <v>1920</v>
      </c>
      <c r="H1795" s="159" t="n">
        <v>4939</v>
      </c>
      <c r="I1795" s="160" t="n">
        <v>22724.74</v>
      </c>
      <c r="J1795" s="160" t="n">
        <v>565.34</v>
      </c>
      <c r="K1795" s="160" t="n">
        <v>22159.4</v>
      </c>
      <c r="L1795" s="160" t="n">
        <v>6633.19</v>
      </c>
    </row>
    <row r="1796">
      <c r="A1796" s="176" t="n">
        <v>45658</v>
      </c>
      <c r="B1796" s="104" t="inlineStr">
        <is>
          <t>2024/25</t>
        </is>
      </c>
      <c r="C1796" s="104" t="inlineStr">
        <is>
          <t>HC-072</t>
        </is>
      </c>
      <c r="D1796" s="104" t="inlineStr">
        <is>
          <t>Sud-Ouest</t>
        </is>
      </c>
      <c r="E1796" s="104" t="inlineStr">
        <is>
          <t>Drive</t>
        </is>
      </c>
      <c r="F1796" s="104" t="n">
        <v>30</v>
      </c>
      <c r="G1796" s="159" t="n">
        <v>685</v>
      </c>
      <c r="H1796" s="159" t="n">
        <v>1768</v>
      </c>
      <c r="I1796" s="160" t="n">
        <v>9413.379999999999</v>
      </c>
      <c r="J1796" s="160" t="n">
        <v>275.03</v>
      </c>
      <c r="K1796" s="160" t="n">
        <v>9138.35</v>
      </c>
      <c r="L1796" s="160" t="n">
        <v>2733.83</v>
      </c>
    </row>
    <row r="1797">
      <c r="A1797" s="176" t="n">
        <v>45658</v>
      </c>
      <c r="B1797" s="104" t="inlineStr">
        <is>
          <t>2024/25</t>
        </is>
      </c>
      <c r="C1797" s="104" t="inlineStr">
        <is>
          <t>HC-072</t>
        </is>
      </c>
      <c r="D1797" s="104" t="inlineStr">
        <is>
          <t>Sud-Ouest</t>
        </is>
      </c>
      <c r="E1797" s="104" t="inlineStr">
        <is>
          <t>Livraison</t>
        </is>
      </c>
      <c r="F1797" s="104" t="n">
        <v>31</v>
      </c>
      <c r="G1797" s="159" t="n">
        <v>567</v>
      </c>
      <c r="H1797" s="159" t="n">
        <v>1446</v>
      </c>
      <c r="I1797" s="160" t="n">
        <v>9338.92</v>
      </c>
      <c r="J1797" s="160" t="n">
        <v>549.9</v>
      </c>
      <c r="K1797" s="160" t="n">
        <v>8789.02</v>
      </c>
      <c r="L1797" s="160" t="n">
        <v>2700.82</v>
      </c>
    </row>
    <row r="1798">
      <c r="A1798" s="176" t="n">
        <v>45658</v>
      </c>
      <c r="B1798" s="104" t="inlineStr">
        <is>
          <t>2024/25</t>
        </is>
      </c>
      <c r="C1798" s="104" t="inlineStr">
        <is>
          <t>HC-072</t>
        </is>
      </c>
      <c r="D1798" s="104" t="inlineStr">
        <is>
          <t>Sud-Ouest</t>
        </is>
      </c>
      <c r="E1798" s="104" t="inlineStr">
        <is>
          <t>Sur place</t>
        </is>
      </c>
      <c r="F1798" s="104" t="n">
        <v>31</v>
      </c>
      <c r="G1798" s="159" t="n">
        <v>1816</v>
      </c>
      <c r="H1798" s="159" t="n">
        <v>4456</v>
      </c>
      <c r="I1798" s="160" t="n">
        <v>23404.98</v>
      </c>
      <c r="J1798" s="160" t="n">
        <v>766.03</v>
      </c>
      <c r="K1798" s="160" t="n">
        <v>22638.95</v>
      </c>
      <c r="L1798" s="160" t="n">
        <v>6783.13</v>
      </c>
    </row>
    <row r="1799">
      <c r="A1799" s="176" t="n">
        <v>45658</v>
      </c>
      <c r="B1799" s="104" t="inlineStr">
        <is>
          <t>2024/25</t>
        </is>
      </c>
      <c r="C1799" s="104" t="inlineStr">
        <is>
          <t>HC-072</t>
        </is>
      </c>
      <c r="D1799" s="104" t="inlineStr">
        <is>
          <t>Sud-Ouest</t>
        </is>
      </c>
      <c r="E1799" s="104" t="inlineStr">
        <is>
          <t>À emporter</t>
        </is>
      </c>
      <c r="F1799" s="104" t="n">
        <v>31</v>
      </c>
      <c r="G1799" s="159" t="n">
        <v>1337</v>
      </c>
      <c r="H1799" s="159" t="n">
        <v>3353</v>
      </c>
      <c r="I1799" s="160" t="n">
        <v>15998.66</v>
      </c>
      <c r="J1799" s="160" t="n">
        <v>459.71</v>
      </c>
      <c r="K1799" s="160" t="n">
        <v>15538.95</v>
      </c>
      <c r="L1799" s="160" t="n">
        <v>4584.1</v>
      </c>
    </row>
    <row r="1800">
      <c r="A1800" s="176" t="n">
        <v>45658</v>
      </c>
      <c r="B1800" s="104" t="inlineStr">
        <is>
          <t>2024/25</t>
        </is>
      </c>
      <c r="C1800" s="104" t="inlineStr">
        <is>
          <t>HC-073</t>
        </is>
      </c>
      <c r="D1800" s="104" t="inlineStr">
        <is>
          <t>Île-de-France</t>
        </is>
      </c>
      <c r="E1800" s="104" t="inlineStr">
        <is>
          <t>Livraison</t>
        </is>
      </c>
      <c r="F1800" s="104" t="n">
        <v>31</v>
      </c>
      <c r="G1800" s="159" t="n">
        <v>1822</v>
      </c>
      <c r="H1800" s="159" t="n">
        <v>4519</v>
      </c>
      <c r="I1800" s="160" t="n">
        <v>29090.57</v>
      </c>
      <c r="J1800" s="160" t="n">
        <v>1688.88</v>
      </c>
      <c r="K1800" s="160" t="n">
        <v>27401.69</v>
      </c>
      <c r="L1800" s="160" t="n">
        <v>8455.459999999999</v>
      </c>
    </row>
    <row r="1801">
      <c r="A1801" s="176" t="n">
        <v>45658</v>
      </c>
      <c r="B1801" s="104" t="inlineStr">
        <is>
          <t>2024/25</t>
        </is>
      </c>
      <c r="C1801" s="104" t="inlineStr">
        <is>
          <t>HC-073</t>
        </is>
      </c>
      <c r="D1801" s="104" t="inlineStr">
        <is>
          <t>Île-de-France</t>
        </is>
      </c>
      <c r="E1801" s="104" t="inlineStr">
        <is>
          <t>Sur place</t>
        </is>
      </c>
      <c r="F1801" s="104" t="n">
        <v>30</v>
      </c>
      <c r="G1801" s="159" t="n">
        <v>5088</v>
      </c>
      <c r="H1801" s="159" t="n">
        <v>13007</v>
      </c>
      <c r="I1801" s="160" t="n">
        <v>65316.02</v>
      </c>
      <c r="J1801" s="160" t="n">
        <v>1838.47</v>
      </c>
      <c r="K1801" s="160" t="n">
        <v>63477.55</v>
      </c>
      <c r="L1801" s="160" t="n">
        <v>18886.62</v>
      </c>
    </row>
    <row r="1802">
      <c r="A1802" s="176" t="n">
        <v>45658</v>
      </c>
      <c r="B1802" s="104" t="inlineStr">
        <is>
          <t>2024/25</t>
        </is>
      </c>
      <c r="C1802" s="104" t="inlineStr">
        <is>
          <t>HC-073</t>
        </is>
      </c>
      <c r="D1802" s="104" t="inlineStr">
        <is>
          <t>Île-de-France</t>
        </is>
      </c>
      <c r="E1802" s="104" t="inlineStr">
        <is>
          <t>À emporter</t>
        </is>
      </c>
      <c r="F1802" s="104" t="n">
        <v>30</v>
      </c>
      <c r="G1802" s="159" t="n">
        <v>3852</v>
      </c>
      <c r="H1802" s="159" t="n">
        <v>9656</v>
      </c>
      <c r="I1802" s="160" t="n">
        <v>46147.26</v>
      </c>
      <c r="J1802" s="160" t="n">
        <v>1404.23</v>
      </c>
      <c r="K1802" s="160" t="n">
        <v>44743.03</v>
      </c>
      <c r="L1802" s="160" t="n">
        <v>13349.55</v>
      </c>
    </row>
    <row r="1803">
      <c r="A1803" s="176" t="n">
        <v>45658</v>
      </c>
      <c r="B1803" s="104" t="inlineStr">
        <is>
          <t>2024/25</t>
        </is>
      </c>
      <c r="C1803" s="104" t="inlineStr">
        <is>
          <t>HC-074</t>
        </is>
      </c>
      <c r="D1803" s="104" t="inlineStr">
        <is>
          <t>Nord-Ouest</t>
        </is>
      </c>
      <c r="E1803" s="104" t="inlineStr">
        <is>
          <t>Livraison</t>
        </is>
      </c>
      <c r="F1803" s="104" t="n">
        <v>31</v>
      </c>
      <c r="G1803" s="159" t="n">
        <v>1071</v>
      </c>
      <c r="H1803" s="159" t="n">
        <v>2667</v>
      </c>
      <c r="I1803" s="160" t="n">
        <v>17339.76</v>
      </c>
      <c r="J1803" s="160" t="n">
        <v>1013.62</v>
      </c>
      <c r="K1803" s="160" t="n">
        <v>16326.14</v>
      </c>
      <c r="L1803" s="160" t="n">
        <v>5043.76</v>
      </c>
    </row>
    <row r="1804">
      <c r="A1804" s="176" t="n">
        <v>45658</v>
      </c>
      <c r="B1804" s="104" t="inlineStr">
        <is>
          <t>2024/25</t>
        </is>
      </c>
      <c r="C1804" s="104" t="inlineStr">
        <is>
          <t>HC-074</t>
        </is>
      </c>
      <c r="D1804" s="104" t="inlineStr">
        <is>
          <t>Nord-Ouest</t>
        </is>
      </c>
      <c r="E1804" s="104" t="inlineStr">
        <is>
          <t>Sur place</t>
        </is>
      </c>
      <c r="F1804" s="104" t="n">
        <v>31</v>
      </c>
      <c r="G1804" s="159" t="n">
        <v>3441</v>
      </c>
      <c r="H1804" s="159" t="n">
        <v>8862</v>
      </c>
      <c r="I1804" s="160" t="n">
        <v>44645.13</v>
      </c>
      <c r="J1804" s="160" t="n">
        <v>1283.25</v>
      </c>
      <c r="K1804" s="160" t="n">
        <v>43361.88</v>
      </c>
      <c r="L1804" s="160" t="n">
        <v>12987.6</v>
      </c>
    </row>
    <row r="1805">
      <c r="A1805" s="176" t="n">
        <v>45658</v>
      </c>
      <c r="B1805" s="104" t="inlineStr">
        <is>
          <t>2024/25</t>
        </is>
      </c>
      <c r="C1805" s="104" t="inlineStr">
        <is>
          <t>HC-074</t>
        </is>
      </c>
      <c r="D1805" s="104" t="inlineStr">
        <is>
          <t>Nord-Ouest</t>
        </is>
      </c>
      <c r="E1805" s="104" t="inlineStr">
        <is>
          <t>À emporter</t>
        </is>
      </c>
      <c r="F1805" s="104" t="n">
        <v>30</v>
      </c>
      <c r="G1805" s="159" t="n">
        <v>2568</v>
      </c>
      <c r="H1805" s="159" t="n">
        <v>6796</v>
      </c>
      <c r="I1805" s="160" t="n">
        <v>30734.39</v>
      </c>
      <c r="J1805" s="160" t="n">
        <v>812.45</v>
      </c>
      <c r="K1805" s="160" t="n">
        <v>29921.94</v>
      </c>
      <c r="L1805" s="160" t="n">
        <v>8902.74</v>
      </c>
    </row>
    <row r="1806">
      <c r="A1806" s="176" t="n">
        <v>45658</v>
      </c>
      <c r="B1806" s="104" t="inlineStr">
        <is>
          <t>2024/25</t>
        </is>
      </c>
      <c r="C1806" s="104" t="inlineStr">
        <is>
          <t>HC-075</t>
        </is>
      </c>
      <c r="D1806" s="104" t="inlineStr">
        <is>
          <t>Sud-Est</t>
        </is>
      </c>
      <c r="E1806" s="104" t="inlineStr">
        <is>
          <t>Drive</t>
        </is>
      </c>
      <c r="F1806" s="104" t="n">
        <v>30</v>
      </c>
      <c r="G1806" s="159" t="n">
        <v>1426</v>
      </c>
      <c r="H1806" s="159" t="n">
        <v>3646</v>
      </c>
      <c r="I1806" s="160" t="n">
        <v>19443.65</v>
      </c>
      <c r="J1806" s="160" t="n">
        <v>576.5599999999999</v>
      </c>
      <c r="K1806" s="160" t="n">
        <v>18867.09</v>
      </c>
      <c r="L1806" s="160" t="n">
        <v>5627.19</v>
      </c>
    </row>
    <row r="1807">
      <c r="A1807" s="176" t="n">
        <v>45658</v>
      </c>
      <c r="B1807" s="104" t="inlineStr">
        <is>
          <t>2024/25</t>
        </is>
      </c>
      <c r="C1807" s="104" t="inlineStr">
        <is>
          <t>HC-075</t>
        </is>
      </c>
      <c r="D1807" s="104" t="inlineStr">
        <is>
          <t>Sud-Est</t>
        </is>
      </c>
      <c r="E1807" s="104" t="inlineStr">
        <is>
          <t>Livraison</t>
        </is>
      </c>
      <c r="F1807" s="104" t="n">
        <v>31</v>
      </c>
      <c r="G1807" s="159" t="n">
        <v>1322</v>
      </c>
      <c r="H1807" s="159" t="n">
        <v>3490</v>
      </c>
      <c r="I1807" s="160" t="n">
        <v>21009.28</v>
      </c>
      <c r="J1807" s="160" t="n">
        <v>1186.72</v>
      </c>
      <c r="K1807" s="160" t="n">
        <v>19822.56</v>
      </c>
      <c r="L1807" s="160" t="n">
        <v>6129.72</v>
      </c>
    </row>
    <row r="1808">
      <c r="A1808" s="176" t="n">
        <v>45658</v>
      </c>
      <c r="B1808" s="104" t="inlineStr">
        <is>
          <t>2024/25</t>
        </is>
      </c>
      <c r="C1808" s="104" t="inlineStr">
        <is>
          <t>HC-075</t>
        </is>
      </c>
      <c r="D1808" s="104" t="inlineStr">
        <is>
          <t>Sud-Est</t>
        </is>
      </c>
      <c r="E1808" s="104" t="inlineStr">
        <is>
          <t>Sur place</t>
        </is>
      </c>
      <c r="F1808" s="104" t="n">
        <v>29</v>
      </c>
      <c r="G1808" s="159" t="n">
        <v>3481</v>
      </c>
      <c r="H1808" s="159" t="n">
        <v>8956</v>
      </c>
      <c r="I1808" s="160" t="n">
        <v>45175.45</v>
      </c>
      <c r="J1808" s="160" t="n">
        <v>1408.49</v>
      </c>
      <c r="K1808" s="160" t="n">
        <v>43766.96</v>
      </c>
      <c r="L1808" s="160" t="n">
        <v>13022.03</v>
      </c>
    </row>
    <row r="1809">
      <c r="A1809" s="176" t="n">
        <v>45658</v>
      </c>
      <c r="B1809" s="104" t="inlineStr">
        <is>
          <t>2024/25</t>
        </is>
      </c>
      <c r="C1809" s="104" t="inlineStr">
        <is>
          <t>HC-075</t>
        </is>
      </c>
      <c r="D1809" s="104" t="inlineStr">
        <is>
          <t>Sud-Est</t>
        </is>
      </c>
      <c r="E1809" s="104" t="inlineStr">
        <is>
          <t>À emporter</t>
        </is>
      </c>
      <c r="F1809" s="104" t="n">
        <v>31</v>
      </c>
      <c r="G1809" s="159" t="n">
        <v>2815</v>
      </c>
      <c r="H1809" s="159" t="n">
        <v>7204</v>
      </c>
      <c r="I1809" s="160" t="n">
        <v>33697.11</v>
      </c>
      <c r="J1809" s="160" t="n">
        <v>885.1</v>
      </c>
      <c r="K1809" s="160" t="n">
        <v>32812.01</v>
      </c>
      <c r="L1809" s="160" t="n">
        <v>9724.75</v>
      </c>
    </row>
    <row r="1810">
      <c r="A1810" s="176" t="n">
        <v>45658</v>
      </c>
      <c r="B1810" s="104" t="inlineStr">
        <is>
          <t>2024/25</t>
        </is>
      </c>
      <c r="C1810" s="104" t="inlineStr">
        <is>
          <t>HC-076</t>
        </is>
      </c>
      <c r="D1810" s="104" t="inlineStr">
        <is>
          <t>Sud-Ouest</t>
        </is>
      </c>
      <c r="E1810" s="104" t="inlineStr">
        <is>
          <t>Drive</t>
        </is>
      </c>
      <c r="F1810" s="104" t="n">
        <v>31</v>
      </c>
      <c r="G1810" s="159" t="n">
        <v>1096</v>
      </c>
      <c r="H1810" s="159" t="n">
        <v>2788</v>
      </c>
      <c r="I1810" s="160" t="n">
        <v>15011.11</v>
      </c>
      <c r="J1810" s="160" t="n">
        <v>439.67</v>
      </c>
      <c r="K1810" s="160" t="n">
        <v>14571.44</v>
      </c>
      <c r="L1810" s="160" t="n">
        <v>4331.89</v>
      </c>
    </row>
    <row r="1811">
      <c r="A1811" s="176" t="n">
        <v>45658</v>
      </c>
      <c r="B1811" s="104" t="inlineStr">
        <is>
          <t>2024/25</t>
        </is>
      </c>
      <c r="C1811" s="104" t="inlineStr">
        <is>
          <t>HC-076</t>
        </is>
      </c>
      <c r="D1811" s="104" t="inlineStr">
        <is>
          <t>Sud-Ouest</t>
        </is>
      </c>
      <c r="E1811" s="104" t="inlineStr">
        <is>
          <t>Livraison</t>
        </is>
      </c>
      <c r="F1811" s="104" t="n">
        <v>31</v>
      </c>
      <c r="G1811" s="159" t="n">
        <v>841</v>
      </c>
      <c r="H1811" s="159" t="n">
        <v>2124</v>
      </c>
      <c r="I1811" s="160" t="n">
        <v>13912.07</v>
      </c>
      <c r="J1811" s="160" t="n">
        <v>857.6</v>
      </c>
      <c r="K1811" s="160" t="n">
        <v>13054.47</v>
      </c>
      <c r="L1811" s="160" t="n">
        <v>4026.71</v>
      </c>
    </row>
    <row r="1812">
      <c r="A1812" s="176" t="n">
        <v>45658</v>
      </c>
      <c r="B1812" s="104" t="inlineStr">
        <is>
          <t>2024/25</t>
        </is>
      </c>
      <c r="C1812" s="104" t="inlineStr">
        <is>
          <t>HC-076</t>
        </is>
      </c>
      <c r="D1812" s="104" t="inlineStr">
        <is>
          <t>Sud-Ouest</t>
        </is>
      </c>
      <c r="E1812" s="104" t="inlineStr">
        <is>
          <t>Sur place</t>
        </is>
      </c>
      <c r="F1812" s="104" t="n">
        <v>31</v>
      </c>
      <c r="G1812" s="159" t="n">
        <v>2755</v>
      </c>
      <c r="H1812" s="159" t="n">
        <v>7035</v>
      </c>
      <c r="I1812" s="160" t="n">
        <v>35574.57</v>
      </c>
      <c r="J1812" s="160" t="n">
        <v>1064.16</v>
      </c>
      <c r="K1812" s="160" t="n">
        <v>34510.41</v>
      </c>
      <c r="L1812" s="160" t="n">
        <v>10307.6</v>
      </c>
    </row>
    <row r="1813">
      <c r="A1813" s="176" t="n">
        <v>45658</v>
      </c>
      <c r="B1813" s="104" t="inlineStr">
        <is>
          <t>2024/25</t>
        </is>
      </c>
      <c r="C1813" s="104" t="inlineStr">
        <is>
          <t>HC-076</t>
        </is>
      </c>
      <c r="D1813" s="104" t="inlineStr">
        <is>
          <t>Sud-Ouest</t>
        </is>
      </c>
      <c r="E1813" s="104" t="inlineStr">
        <is>
          <t>À emporter</t>
        </is>
      </c>
      <c r="F1813" s="104" t="n">
        <v>31</v>
      </c>
      <c r="G1813" s="159" t="n">
        <v>2088</v>
      </c>
      <c r="H1813" s="159" t="n">
        <v>5276</v>
      </c>
      <c r="I1813" s="160" t="n">
        <v>24897.11</v>
      </c>
      <c r="J1813" s="160" t="n">
        <v>794.1</v>
      </c>
      <c r="K1813" s="160" t="n">
        <v>24103.01</v>
      </c>
      <c r="L1813" s="160" t="n">
        <v>7201.95</v>
      </c>
    </row>
    <row r="1814">
      <c r="A1814" s="176" t="n">
        <v>45658</v>
      </c>
      <c r="B1814" s="104" t="inlineStr">
        <is>
          <t>2024/25</t>
        </is>
      </c>
      <c r="C1814" s="104" t="inlineStr">
        <is>
          <t>HC-077</t>
        </is>
      </c>
      <c r="D1814" s="104" t="inlineStr">
        <is>
          <t>Île-de-France</t>
        </is>
      </c>
      <c r="E1814" s="104" t="inlineStr">
        <is>
          <t>Drive</t>
        </is>
      </c>
      <c r="F1814" s="104" t="n">
        <v>31</v>
      </c>
      <c r="G1814" s="159" t="n">
        <v>1139</v>
      </c>
      <c r="H1814" s="159" t="n">
        <v>2936</v>
      </c>
      <c r="I1814" s="160" t="n">
        <v>15603.99</v>
      </c>
      <c r="J1814" s="160" t="n">
        <v>473.65</v>
      </c>
      <c r="K1814" s="160" t="n">
        <v>15130.34</v>
      </c>
      <c r="L1814" s="160" t="n">
        <v>4536.95</v>
      </c>
    </row>
    <row r="1815">
      <c r="A1815" s="176" t="n">
        <v>45658</v>
      </c>
      <c r="B1815" s="104" t="inlineStr">
        <is>
          <t>2024/25</t>
        </is>
      </c>
      <c r="C1815" s="104" t="inlineStr">
        <is>
          <t>HC-077</t>
        </is>
      </c>
      <c r="D1815" s="104" t="inlineStr">
        <is>
          <t>Île-de-France</t>
        </is>
      </c>
      <c r="E1815" s="104" t="inlineStr">
        <is>
          <t>Livraison</t>
        </is>
      </c>
      <c r="F1815" s="104" t="n">
        <v>31</v>
      </c>
      <c r="G1815" s="159" t="n">
        <v>986</v>
      </c>
      <c r="H1815" s="159" t="n">
        <v>2508</v>
      </c>
      <c r="I1815" s="160" t="n">
        <v>16041.04</v>
      </c>
      <c r="J1815" s="160" t="n">
        <v>894.5599999999999</v>
      </c>
      <c r="K1815" s="160" t="n">
        <v>15146.48</v>
      </c>
      <c r="L1815" s="160" t="n">
        <v>4679.69</v>
      </c>
    </row>
    <row r="1816">
      <c r="A1816" s="176" t="n">
        <v>45658</v>
      </c>
      <c r="B1816" s="104" t="inlineStr">
        <is>
          <t>2024/25</t>
        </is>
      </c>
      <c r="C1816" s="104" t="inlineStr">
        <is>
          <t>HC-077</t>
        </is>
      </c>
      <c r="D1816" s="104" t="inlineStr">
        <is>
          <t>Île-de-France</t>
        </is>
      </c>
      <c r="E1816" s="104" t="inlineStr">
        <is>
          <t>Sur place</t>
        </is>
      </c>
      <c r="F1816" s="104" t="n">
        <v>30</v>
      </c>
      <c r="G1816" s="159" t="n">
        <v>2829</v>
      </c>
      <c r="H1816" s="159" t="n">
        <v>7343</v>
      </c>
      <c r="I1816" s="160" t="n">
        <v>36575.71</v>
      </c>
      <c r="J1816" s="160" t="n">
        <v>1119.81</v>
      </c>
      <c r="K1816" s="160" t="n">
        <v>35455.9</v>
      </c>
      <c r="L1816" s="160" t="n">
        <v>10569.46</v>
      </c>
    </row>
    <row r="1817">
      <c r="A1817" s="176" t="n">
        <v>45658</v>
      </c>
      <c r="B1817" s="104" t="inlineStr">
        <is>
          <t>2024/25</t>
        </is>
      </c>
      <c r="C1817" s="104" t="inlineStr">
        <is>
          <t>HC-077</t>
        </is>
      </c>
      <c r="D1817" s="104" t="inlineStr">
        <is>
          <t>Île-de-France</t>
        </is>
      </c>
      <c r="E1817" s="104" t="inlineStr">
        <is>
          <t>À emporter</t>
        </is>
      </c>
      <c r="F1817" s="104" t="n">
        <v>30</v>
      </c>
      <c r="G1817" s="159" t="n">
        <v>2126</v>
      </c>
      <c r="H1817" s="159" t="n">
        <v>5704</v>
      </c>
      <c r="I1817" s="160" t="n">
        <v>25488.64</v>
      </c>
      <c r="J1817" s="160" t="n">
        <v>748.4400000000001</v>
      </c>
      <c r="K1817" s="160" t="n">
        <v>24740.2</v>
      </c>
      <c r="L1817" s="160" t="n">
        <v>7331.6</v>
      </c>
    </row>
    <row r="1818">
      <c r="A1818" s="176" t="n">
        <v>45658</v>
      </c>
      <c r="B1818" s="104" t="inlineStr">
        <is>
          <t>2024/25</t>
        </is>
      </c>
      <c r="C1818" s="104" t="inlineStr">
        <is>
          <t>HC-079</t>
        </is>
      </c>
      <c r="D1818" s="104" t="inlineStr">
        <is>
          <t>Sud-Est</t>
        </is>
      </c>
      <c r="E1818" s="104" t="inlineStr">
        <is>
          <t>Drive</t>
        </is>
      </c>
      <c r="F1818" s="104" t="n">
        <v>31</v>
      </c>
      <c r="G1818" s="159" t="n">
        <v>1170</v>
      </c>
      <c r="H1818" s="159" t="n">
        <v>2932</v>
      </c>
      <c r="I1818" s="160" t="n">
        <v>16064.27</v>
      </c>
      <c r="J1818" s="160" t="n">
        <v>525.47</v>
      </c>
      <c r="K1818" s="160" t="n">
        <v>15538.8</v>
      </c>
      <c r="L1818" s="160" t="n">
        <v>4639.65</v>
      </c>
    </row>
    <row r="1819">
      <c r="A1819" s="176" t="n">
        <v>45658</v>
      </c>
      <c r="B1819" s="104" t="inlineStr">
        <is>
          <t>2024/25</t>
        </is>
      </c>
      <c r="C1819" s="104" t="inlineStr">
        <is>
          <t>HC-079</t>
        </is>
      </c>
      <c r="D1819" s="104" t="inlineStr">
        <is>
          <t>Sud-Est</t>
        </is>
      </c>
      <c r="E1819" s="104" t="inlineStr">
        <is>
          <t>Livraison</t>
        </is>
      </c>
      <c r="F1819" s="104" t="n">
        <v>31</v>
      </c>
      <c r="G1819" s="159" t="n">
        <v>940</v>
      </c>
      <c r="H1819" s="159" t="n">
        <v>2332</v>
      </c>
      <c r="I1819" s="160" t="n">
        <v>15625.45</v>
      </c>
      <c r="J1819" s="160" t="n">
        <v>914.3</v>
      </c>
      <c r="K1819" s="160" t="n">
        <v>14711.15</v>
      </c>
      <c r="L1819" s="160" t="n">
        <v>4609.1</v>
      </c>
    </row>
    <row r="1820">
      <c r="A1820" s="176" t="n">
        <v>45658</v>
      </c>
      <c r="B1820" s="104" t="inlineStr">
        <is>
          <t>2024/25</t>
        </is>
      </c>
      <c r="C1820" s="104" t="inlineStr">
        <is>
          <t>HC-079</t>
        </is>
      </c>
      <c r="D1820" s="104" t="inlineStr">
        <is>
          <t>Sud-Est</t>
        </is>
      </c>
      <c r="E1820" s="104" t="inlineStr">
        <is>
          <t>Sur place</t>
        </is>
      </c>
      <c r="F1820" s="104" t="n">
        <v>31</v>
      </c>
      <c r="G1820" s="159" t="n">
        <v>3053</v>
      </c>
      <c r="H1820" s="159" t="n">
        <v>7865</v>
      </c>
      <c r="I1820" s="160" t="n">
        <v>39324.79</v>
      </c>
      <c r="J1820" s="160" t="n">
        <v>1155.4</v>
      </c>
      <c r="K1820" s="160" t="n">
        <v>38169.39</v>
      </c>
      <c r="L1820" s="160" t="n">
        <v>11457.94</v>
      </c>
    </row>
    <row r="1821">
      <c r="A1821" s="176" t="n">
        <v>45658</v>
      </c>
      <c r="B1821" s="104" t="inlineStr">
        <is>
          <t>2024/25</t>
        </is>
      </c>
      <c r="C1821" s="104" t="inlineStr">
        <is>
          <t>HC-079</t>
        </is>
      </c>
      <c r="D1821" s="104" t="inlineStr">
        <is>
          <t>Sud-Est</t>
        </is>
      </c>
      <c r="E1821" s="104" t="inlineStr">
        <is>
          <t>À emporter</t>
        </is>
      </c>
      <c r="F1821" s="104" t="n">
        <v>31</v>
      </c>
      <c r="G1821" s="159" t="n">
        <v>2343</v>
      </c>
      <c r="H1821" s="159" t="n">
        <v>5838</v>
      </c>
      <c r="I1821" s="160" t="n">
        <v>27633.39</v>
      </c>
      <c r="J1821" s="160" t="n">
        <v>799.47</v>
      </c>
      <c r="K1821" s="160" t="n">
        <v>26833.92</v>
      </c>
      <c r="L1821" s="160" t="n">
        <v>7963.73</v>
      </c>
    </row>
    <row r="1822">
      <c r="A1822" s="176" t="n">
        <v>45658</v>
      </c>
      <c r="B1822" s="104" t="inlineStr">
        <is>
          <t>2024/25</t>
        </is>
      </c>
      <c r="C1822" s="104" t="inlineStr">
        <is>
          <t>HC-080</t>
        </is>
      </c>
      <c r="D1822" s="104" t="inlineStr">
        <is>
          <t>Sud-Ouest</t>
        </is>
      </c>
      <c r="E1822" s="104" t="inlineStr">
        <is>
          <t>Livraison</t>
        </is>
      </c>
      <c r="F1822" s="104" t="n">
        <v>30</v>
      </c>
      <c r="G1822" s="159" t="n">
        <v>876</v>
      </c>
      <c r="H1822" s="159" t="n">
        <v>2235</v>
      </c>
      <c r="I1822" s="160" t="n">
        <v>13876.05</v>
      </c>
      <c r="J1822" s="160" t="n">
        <v>745.67</v>
      </c>
      <c r="K1822" s="160" t="n">
        <v>13130.38</v>
      </c>
      <c r="L1822" s="160" t="n">
        <v>4061.64</v>
      </c>
    </row>
    <row r="1823">
      <c r="A1823" s="176" t="n">
        <v>45658</v>
      </c>
      <c r="B1823" s="104" t="inlineStr">
        <is>
          <t>2024/25</t>
        </is>
      </c>
      <c r="C1823" s="104" t="inlineStr">
        <is>
          <t>HC-080</t>
        </is>
      </c>
      <c r="D1823" s="104" t="inlineStr">
        <is>
          <t>Sud-Ouest</t>
        </is>
      </c>
      <c r="E1823" s="104" t="inlineStr">
        <is>
          <t>Sur place</t>
        </is>
      </c>
      <c r="F1823" s="104" t="n">
        <v>30</v>
      </c>
      <c r="G1823" s="159" t="n">
        <v>2507</v>
      </c>
      <c r="H1823" s="159" t="n">
        <v>6412</v>
      </c>
      <c r="I1823" s="160" t="n">
        <v>32166.95</v>
      </c>
      <c r="J1823" s="160" t="n">
        <v>956.34</v>
      </c>
      <c r="K1823" s="160" t="n">
        <v>31210.61</v>
      </c>
      <c r="L1823" s="160" t="n">
        <v>9295.26</v>
      </c>
    </row>
    <row r="1824">
      <c r="A1824" s="176" t="n">
        <v>45658</v>
      </c>
      <c r="B1824" s="104" t="inlineStr">
        <is>
          <t>2024/25</t>
        </is>
      </c>
      <c r="C1824" s="104" t="inlineStr">
        <is>
          <t>HC-080</t>
        </is>
      </c>
      <c r="D1824" s="104" t="inlineStr">
        <is>
          <t>Sud-Ouest</t>
        </is>
      </c>
      <c r="E1824" s="104" t="inlineStr">
        <is>
          <t>À emporter</t>
        </is>
      </c>
      <c r="F1824" s="104" t="n">
        <v>30</v>
      </c>
      <c r="G1824" s="159" t="n">
        <v>1897</v>
      </c>
      <c r="H1824" s="159" t="n">
        <v>4909</v>
      </c>
      <c r="I1824" s="160" t="n">
        <v>22411.98</v>
      </c>
      <c r="J1824" s="160" t="n">
        <v>701.26</v>
      </c>
      <c r="K1824" s="160" t="n">
        <v>21710.72</v>
      </c>
      <c r="L1824" s="160" t="n">
        <v>6431.22</v>
      </c>
    </row>
    <row r="1825">
      <c r="A1825" s="176" t="n">
        <v>45658</v>
      </c>
      <c r="B1825" s="104" t="inlineStr">
        <is>
          <t>2024/25</t>
        </is>
      </c>
      <c r="C1825" s="104" t="inlineStr">
        <is>
          <t>HC-081</t>
        </is>
      </c>
      <c r="D1825" s="104" t="inlineStr">
        <is>
          <t>Île-de-France</t>
        </is>
      </c>
      <c r="E1825" s="104" t="inlineStr">
        <is>
          <t>Livraison</t>
        </is>
      </c>
      <c r="F1825" s="104" t="n">
        <v>31</v>
      </c>
      <c r="G1825" s="159" t="n">
        <v>1182</v>
      </c>
      <c r="H1825" s="159" t="n">
        <v>3008</v>
      </c>
      <c r="I1825" s="160" t="n">
        <v>19594.27</v>
      </c>
      <c r="J1825" s="160" t="n">
        <v>1276.7</v>
      </c>
      <c r="K1825" s="160" t="n">
        <v>18317.57</v>
      </c>
      <c r="L1825" s="160" t="n">
        <v>5930.14</v>
      </c>
    </row>
    <row r="1826">
      <c r="A1826" s="176" t="n">
        <v>45658</v>
      </c>
      <c r="B1826" s="104" t="inlineStr">
        <is>
          <t>2024/25</t>
        </is>
      </c>
      <c r="C1826" s="104" t="inlineStr">
        <is>
          <t>HC-081</t>
        </is>
      </c>
      <c r="D1826" s="104" t="inlineStr">
        <is>
          <t>Île-de-France</t>
        </is>
      </c>
      <c r="E1826" s="104" t="inlineStr">
        <is>
          <t>Sur place</t>
        </is>
      </c>
      <c r="F1826" s="104" t="n">
        <v>30</v>
      </c>
      <c r="G1826" s="159" t="n">
        <v>3884</v>
      </c>
      <c r="H1826" s="159" t="n">
        <v>10032</v>
      </c>
      <c r="I1826" s="160" t="n">
        <v>49884.83</v>
      </c>
      <c r="J1826" s="160" t="n">
        <v>1628.61</v>
      </c>
      <c r="K1826" s="160" t="n">
        <v>48256.22</v>
      </c>
      <c r="L1826" s="160" t="n">
        <v>15186.53</v>
      </c>
    </row>
    <row r="1827">
      <c r="A1827" s="176" t="n">
        <v>45658</v>
      </c>
      <c r="B1827" s="104" t="inlineStr">
        <is>
          <t>2024/25</t>
        </is>
      </c>
      <c r="C1827" s="104" t="inlineStr">
        <is>
          <t>HC-081</t>
        </is>
      </c>
      <c r="D1827" s="104" t="inlineStr">
        <is>
          <t>Île-de-France</t>
        </is>
      </c>
      <c r="E1827" s="104" t="inlineStr">
        <is>
          <t>À emporter</t>
        </is>
      </c>
      <c r="F1827" s="104" t="n">
        <v>31</v>
      </c>
      <c r="G1827" s="159" t="n">
        <v>3076</v>
      </c>
      <c r="H1827" s="159" t="n">
        <v>7922</v>
      </c>
      <c r="I1827" s="160" t="n">
        <v>36504.05</v>
      </c>
      <c r="J1827" s="160" t="n">
        <v>1087.38</v>
      </c>
      <c r="K1827" s="160" t="n">
        <v>35416.67</v>
      </c>
      <c r="L1827" s="160" t="n">
        <v>11102.24</v>
      </c>
    </row>
    <row r="1828">
      <c r="A1828" s="176" t="n">
        <v>45658</v>
      </c>
      <c r="B1828" s="104" t="inlineStr">
        <is>
          <t>2024/25</t>
        </is>
      </c>
      <c r="C1828" s="104" t="inlineStr">
        <is>
          <t>HC-082</t>
        </is>
      </c>
      <c r="D1828" s="104" t="inlineStr">
        <is>
          <t>Nord-Ouest</t>
        </is>
      </c>
      <c r="E1828" s="104" t="inlineStr">
        <is>
          <t>Livraison</t>
        </is>
      </c>
      <c r="F1828" s="104" t="n">
        <v>31</v>
      </c>
      <c r="G1828" s="159" t="n">
        <v>889</v>
      </c>
      <c r="H1828" s="159" t="n">
        <v>2290</v>
      </c>
      <c r="I1828" s="160" t="n">
        <v>14534.3</v>
      </c>
      <c r="J1828" s="160" t="n">
        <v>921.2</v>
      </c>
      <c r="K1828" s="160" t="n">
        <v>13613.1</v>
      </c>
      <c r="L1828" s="160" t="n">
        <v>4234.71</v>
      </c>
    </row>
    <row r="1829">
      <c r="A1829" s="176" t="n">
        <v>45658</v>
      </c>
      <c r="B1829" s="104" t="inlineStr">
        <is>
          <t>2024/25</t>
        </is>
      </c>
      <c r="C1829" s="104" t="inlineStr">
        <is>
          <t>HC-082</t>
        </is>
      </c>
      <c r="D1829" s="104" t="inlineStr">
        <is>
          <t>Nord-Ouest</t>
        </is>
      </c>
      <c r="E1829" s="104" t="inlineStr">
        <is>
          <t>Sur place</t>
        </is>
      </c>
      <c r="F1829" s="104" t="n">
        <v>31</v>
      </c>
      <c r="G1829" s="159" t="n">
        <v>3070</v>
      </c>
      <c r="H1829" s="159" t="n">
        <v>8356</v>
      </c>
      <c r="I1829" s="160" t="n">
        <v>39713.49</v>
      </c>
      <c r="J1829" s="160" t="n">
        <v>1205.83</v>
      </c>
      <c r="K1829" s="160" t="n">
        <v>38507.66</v>
      </c>
      <c r="L1829" s="160" t="n">
        <v>11422.73</v>
      </c>
    </row>
    <row r="1830">
      <c r="A1830" s="176" t="n">
        <v>45658</v>
      </c>
      <c r="B1830" s="104" t="inlineStr">
        <is>
          <t>2024/25</t>
        </is>
      </c>
      <c r="C1830" s="104" t="inlineStr">
        <is>
          <t>HC-082</t>
        </is>
      </c>
      <c r="D1830" s="104" t="inlineStr">
        <is>
          <t>Nord-Ouest</t>
        </is>
      </c>
      <c r="E1830" s="104" t="inlineStr">
        <is>
          <t>À emporter</t>
        </is>
      </c>
      <c r="F1830" s="104" t="n">
        <v>31</v>
      </c>
      <c r="G1830" s="159" t="n">
        <v>2222</v>
      </c>
      <c r="H1830" s="159" t="n">
        <v>5726</v>
      </c>
      <c r="I1830" s="160" t="n">
        <v>26332.2</v>
      </c>
      <c r="J1830" s="160" t="n">
        <v>869.51</v>
      </c>
      <c r="K1830" s="160" t="n">
        <v>25462.69</v>
      </c>
      <c r="L1830" s="160" t="n">
        <v>7654.86</v>
      </c>
    </row>
    <row r="1831">
      <c r="A1831" s="176" t="n">
        <v>45658</v>
      </c>
      <c r="B1831" s="104" t="inlineStr">
        <is>
          <t>2024/25</t>
        </is>
      </c>
      <c r="C1831" s="104" t="inlineStr">
        <is>
          <t>HC-083</t>
        </is>
      </c>
      <c r="D1831" s="104" t="inlineStr">
        <is>
          <t>Sud-Est</t>
        </is>
      </c>
      <c r="E1831" s="104" t="inlineStr">
        <is>
          <t>Livraison</t>
        </is>
      </c>
      <c r="F1831" s="104" t="n">
        <v>31</v>
      </c>
      <c r="G1831" s="159" t="n">
        <v>899</v>
      </c>
      <c r="H1831" s="159" t="n">
        <v>2279</v>
      </c>
      <c r="I1831" s="160" t="n">
        <v>14575.07</v>
      </c>
      <c r="J1831" s="160" t="n">
        <v>841.91</v>
      </c>
      <c r="K1831" s="160" t="n">
        <v>13733.16</v>
      </c>
      <c r="L1831" s="160" t="n">
        <v>4265.51</v>
      </c>
    </row>
    <row r="1832">
      <c r="A1832" s="176" t="n">
        <v>45658</v>
      </c>
      <c r="B1832" s="104" t="inlineStr">
        <is>
          <t>2024/25</t>
        </is>
      </c>
      <c r="C1832" s="104" t="inlineStr">
        <is>
          <t>HC-083</t>
        </is>
      </c>
      <c r="D1832" s="104" t="inlineStr">
        <is>
          <t>Sud-Est</t>
        </is>
      </c>
      <c r="E1832" s="104" t="inlineStr">
        <is>
          <t>Sur place</t>
        </is>
      </c>
      <c r="F1832" s="104" t="n">
        <v>31</v>
      </c>
      <c r="G1832" s="159" t="n">
        <v>2836</v>
      </c>
      <c r="H1832" s="159" t="n">
        <v>7270</v>
      </c>
      <c r="I1832" s="160" t="n">
        <v>37006.48</v>
      </c>
      <c r="J1832" s="160" t="n">
        <v>1168.79</v>
      </c>
      <c r="K1832" s="160" t="n">
        <v>35837.69</v>
      </c>
      <c r="L1832" s="160" t="n">
        <v>10713.16</v>
      </c>
    </row>
    <row r="1833">
      <c r="A1833" s="176" t="n">
        <v>45658</v>
      </c>
      <c r="B1833" s="104" t="inlineStr">
        <is>
          <t>2024/25</t>
        </is>
      </c>
      <c r="C1833" s="104" t="inlineStr">
        <is>
          <t>HC-083</t>
        </is>
      </c>
      <c r="D1833" s="104" t="inlineStr">
        <is>
          <t>Sud-Est</t>
        </is>
      </c>
      <c r="E1833" s="104" t="inlineStr">
        <is>
          <t>À emporter</t>
        </is>
      </c>
      <c r="F1833" s="104" t="n">
        <v>30</v>
      </c>
      <c r="G1833" s="159" t="n">
        <v>2106</v>
      </c>
      <c r="H1833" s="159" t="n">
        <v>5262</v>
      </c>
      <c r="I1833" s="160" t="n">
        <v>24942.35</v>
      </c>
      <c r="J1833" s="160" t="n">
        <v>809.09</v>
      </c>
      <c r="K1833" s="160" t="n">
        <v>24133.26</v>
      </c>
      <c r="L1833" s="160" t="n">
        <v>7160.39</v>
      </c>
    </row>
    <row r="1834">
      <c r="A1834" s="176" t="n">
        <v>45658</v>
      </c>
      <c r="B1834" s="104" t="inlineStr">
        <is>
          <t>2024/25</t>
        </is>
      </c>
      <c r="C1834" s="104" t="inlineStr">
        <is>
          <t>HC-084</t>
        </is>
      </c>
      <c r="D1834" s="104" t="inlineStr">
        <is>
          <t>Sud-Ouest</t>
        </is>
      </c>
      <c r="E1834" s="104" t="inlineStr">
        <is>
          <t>Drive</t>
        </is>
      </c>
      <c r="F1834" s="104" t="n">
        <v>31</v>
      </c>
      <c r="G1834" s="159" t="n">
        <v>882</v>
      </c>
      <c r="H1834" s="159" t="n">
        <v>2200</v>
      </c>
      <c r="I1834" s="160" t="n">
        <v>11941.04</v>
      </c>
      <c r="J1834" s="160" t="n">
        <v>343.09</v>
      </c>
      <c r="K1834" s="160" t="n">
        <v>11597.95</v>
      </c>
      <c r="L1834" s="160" t="n">
        <v>3446.71</v>
      </c>
    </row>
    <row r="1835">
      <c r="A1835" s="176" t="n">
        <v>45658</v>
      </c>
      <c r="B1835" s="104" t="inlineStr">
        <is>
          <t>2024/25</t>
        </is>
      </c>
      <c r="C1835" s="104" t="inlineStr">
        <is>
          <t>HC-084</t>
        </is>
      </c>
      <c r="D1835" s="104" t="inlineStr">
        <is>
          <t>Sud-Ouest</t>
        </is>
      </c>
      <c r="E1835" s="104" t="inlineStr">
        <is>
          <t>Livraison</t>
        </is>
      </c>
      <c r="F1835" s="104" t="n">
        <v>31</v>
      </c>
      <c r="G1835" s="159" t="n">
        <v>733</v>
      </c>
      <c r="H1835" s="159" t="n">
        <v>1849</v>
      </c>
      <c r="I1835" s="160" t="n">
        <v>11996.59</v>
      </c>
      <c r="J1835" s="160" t="n">
        <v>725.65</v>
      </c>
      <c r="K1835" s="160" t="n">
        <v>11270.94</v>
      </c>
      <c r="L1835" s="160" t="n">
        <v>3476.64</v>
      </c>
    </row>
    <row r="1836">
      <c r="A1836" s="176" t="n">
        <v>45658</v>
      </c>
      <c r="B1836" s="104" t="inlineStr">
        <is>
          <t>2024/25</t>
        </is>
      </c>
      <c r="C1836" s="104" t="inlineStr">
        <is>
          <t>HC-084</t>
        </is>
      </c>
      <c r="D1836" s="104" t="inlineStr">
        <is>
          <t>Sud-Ouest</t>
        </is>
      </c>
      <c r="E1836" s="104" t="inlineStr">
        <is>
          <t>Sur place</t>
        </is>
      </c>
      <c r="F1836" s="104" t="n">
        <v>31</v>
      </c>
      <c r="G1836" s="159" t="n">
        <v>2340</v>
      </c>
      <c r="H1836" s="159" t="n">
        <v>5797</v>
      </c>
      <c r="I1836" s="160" t="n">
        <v>30253.33</v>
      </c>
      <c r="J1836" s="160" t="n">
        <v>1097.29</v>
      </c>
      <c r="K1836" s="160" t="n">
        <v>29156.04</v>
      </c>
      <c r="L1836" s="160" t="n">
        <v>8579.83</v>
      </c>
    </row>
    <row r="1837">
      <c r="A1837" s="176" t="n">
        <v>45658</v>
      </c>
      <c r="B1837" s="104" t="inlineStr">
        <is>
          <t>2024/25</t>
        </is>
      </c>
      <c r="C1837" s="104" t="inlineStr">
        <is>
          <t>HC-084</t>
        </is>
      </c>
      <c r="D1837" s="104" t="inlineStr">
        <is>
          <t>Sud-Ouest</t>
        </is>
      </c>
      <c r="E1837" s="104" t="inlineStr">
        <is>
          <t>À emporter</t>
        </is>
      </c>
      <c r="F1837" s="104" t="n">
        <v>30</v>
      </c>
      <c r="G1837" s="159" t="n">
        <v>1683</v>
      </c>
      <c r="H1837" s="159" t="n">
        <v>4231</v>
      </c>
      <c r="I1837" s="160" t="n">
        <v>19996.84</v>
      </c>
      <c r="J1837" s="160" t="n">
        <v>543.62</v>
      </c>
      <c r="K1837" s="160" t="n">
        <v>19453.22</v>
      </c>
      <c r="L1837" s="160" t="n">
        <v>5839.81</v>
      </c>
    </row>
    <row r="1838">
      <c r="A1838" s="176" t="n">
        <v>45658</v>
      </c>
      <c r="B1838" s="104" t="inlineStr">
        <is>
          <t>2024/25</t>
        </is>
      </c>
      <c r="C1838" s="104" t="inlineStr">
        <is>
          <t>HC-085</t>
        </is>
      </c>
      <c r="D1838" s="104" t="inlineStr">
        <is>
          <t>Île-de-France</t>
        </is>
      </c>
      <c r="E1838" s="104" t="inlineStr">
        <is>
          <t>Livraison</t>
        </is>
      </c>
      <c r="F1838" s="104" t="n">
        <v>30</v>
      </c>
      <c r="G1838" s="159" t="n">
        <v>1103</v>
      </c>
      <c r="H1838" s="159" t="n">
        <v>2831</v>
      </c>
      <c r="I1838" s="160" t="n">
        <v>18128.37</v>
      </c>
      <c r="J1838" s="160" t="n">
        <v>1116.11</v>
      </c>
      <c r="K1838" s="160" t="n">
        <v>17012.26</v>
      </c>
      <c r="L1838" s="160" t="n">
        <v>5274.69</v>
      </c>
    </row>
    <row r="1839">
      <c r="A1839" s="176" t="n">
        <v>45658</v>
      </c>
      <c r="B1839" s="104" t="inlineStr">
        <is>
          <t>2024/25</t>
        </is>
      </c>
      <c r="C1839" s="104" t="inlineStr">
        <is>
          <t>HC-085</t>
        </is>
      </c>
      <c r="D1839" s="104" t="inlineStr">
        <is>
          <t>Île-de-France</t>
        </is>
      </c>
      <c r="E1839" s="104" t="inlineStr">
        <is>
          <t>Sur place</t>
        </is>
      </c>
      <c r="F1839" s="104" t="n">
        <v>29</v>
      </c>
      <c r="G1839" s="159" t="n">
        <v>3718</v>
      </c>
      <c r="H1839" s="159" t="n">
        <v>9610</v>
      </c>
      <c r="I1839" s="160" t="n">
        <v>48278.99</v>
      </c>
      <c r="J1839" s="160" t="n">
        <v>1391.66</v>
      </c>
      <c r="K1839" s="160" t="n">
        <v>46887.33</v>
      </c>
      <c r="L1839" s="160" t="n">
        <v>14081.42</v>
      </c>
    </row>
    <row r="1840">
      <c r="A1840" s="176" t="n">
        <v>45658</v>
      </c>
      <c r="B1840" s="104" t="inlineStr">
        <is>
          <t>2024/25</t>
        </is>
      </c>
      <c r="C1840" s="104" t="inlineStr">
        <is>
          <t>HC-085</t>
        </is>
      </c>
      <c r="D1840" s="104" t="inlineStr">
        <is>
          <t>Île-de-France</t>
        </is>
      </c>
      <c r="E1840" s="104" t="inlineStr">
        <is>
          <t>À emporter</t>
        </is>
      </c>
      <c r="F1840" s="104" t="n">
        <v>31</v>
      </c>
      <c r="G1840" s="159" t="n">
        <v>2941</v>
      </c>
      <c r="H1840" s="159" t="n">
        <v>7422</v>
      </c>
      <c r="I1840" s="160" t="n">
        <v>35016.12</v>
      </c>
      <c r="J1840" s="160" t="n">
        <v>1059.36</v>
      </c>
      <c r="K1840" s="160" t="n">
        <v>33956.76</v>
      </c>
      <c r="L1840" s="160" t="n">
        <v>10074.58</v>
      </c>
    </row>
    <row r="1841">
      <c r="A1841" s="176" t="n">
        <v>45658</v>
      </c>
      <c r="B1841" s="104" t="inlineStr">
        <is>
          <t>2024/25</t>
        </is>
      </c>
      <c r="C1841" s="104" t="inlineStr">
        <is>
          <t>HC-086</t>
        </is>
      </c>
      <c r="D1841" s="104" t="inlineStr">
        <is>
          <t>Nord-Ouest</t>
        </is>
      </c>
      <c r="E1841" s="104" t="inlineStr">
        <is>
          <t>Livraison</t>
        </is>
      </c>
      <c r="F1841" s="104" t="n">
        <v>31</v>
      </c>
      <c r="G1841" s="159" t="n">
        <v>887</v>
      </c>
      <c r="H1841" s="159" t="n">
        <v>2222</v>
      </c>
      <c r="I1841" s="160" t="n">
        <v>14657.45</v>
      </c>
      <c r="J1841" s="160" t="n">
        <v>914.08</v>
      </c>
      <c r="K1841" s="160" t="n">
        <v>13743.37</v>
      </c>
      <c r="L1841" s="160" t="n">
        <v>4282.89</v>
      </c>
    </row>
    <row r="1842">
      <c r="A1842" s="176" t="n">
        <v>45658</v>
      </c>
      <c r="B1842" s="104" t="inlineStr">
        <is>
          <t>2024/25</t>
        </is>
      </c>
      <c r="C1842" s="104" t="inlineStr">
        <is>
          <t>HC-086</t>
        </is>
      </c>
      <c r="D1842" s="104" t="inlineStr">
        <is>
          <t>Nord-Ouest</t>
        </is>
      </c>
      <c r="E1842" s="104" t="inlineStr">
        <is>
          <t>Sur place</t>
        </is>
      </c>
      <c r="F1842" s="104" t="n">
        <v>31</v>
      </c>
      <c r="G1842" s="159" t="n">
        <v>3024</v>
      </c>
      <c r="H1842" s="159" t="n">
        <v>7848</v>
      </c>
      <c r="I1842" s="160" t="n">
        <v>39238.38</v>
      </c>
      <c r="J1842" s="160" t="n">
        <v>1237.5</v>
      </c>
      <c r="K1842" s="160" t="n">
        <v>38000.88</v>
      </c>
      <c r="L1842" s="160" t="n">
        <v>11297.96</v>
      </c>
    </row>
    <row r="1843">
      <c r="A1843" s="176" t="n">
        <v>45658</v>
      </c>
      <c r="B1843" s="104" t="inlineStr">
        <is>
          <t>2024/25</t>
        </is>
      </c>
      <c r="C1843" s="104" t="inlineStr">
        <is>
          <t>HC-086</t>
        </is>
      </c>
      <c r="D1843" s="104" t="inlineStr">
        <is>
          <t>Nord-Ouest</t>
        </is>
      </c>
      <c r="E1843" s="104" t="inlineStr">
        <is>
          <t>À emporter</t>
        </is>
      </c>
      <c r="F1843" s="104" t="n">
        <v>31</v>
      </c>
      <c r="G1843" s="159" t="n">
        <v>2182</v>
      </c>
      <c r="H1843" s="159" t="n">
        <v>5451</v>
      </c>
      <c r="I1843" s="160" t="n">
        <v>25955.49</v>
      </c>
      <c r="J1843" s="160" t="n">
        <v>815.6</v>
      </c>
      <c r="K1843" s="160" t="n">
        <v>25139.89</v>
      </c>
      <c r="L1843" s="160" t="n">
        <v>7505.17</v>
      </c>
    </row>
    <row r="1844">
      <c r="A1844" s="176" t="n">
        <v>45658</v>
      </c>
      <c r="B1844" s="104" t="inlineStr">
        <is>
          <t>2024/25</t>
        </is>
      </c>
      <c r="C1844" s="104" t="inlineStr">
        <is>
          <t>HC-087</t>
        </is>
      </c>
      <c r="D1844" s="104" t="inlineStr">
        <is>
          <t>Sud-Est</t>
        </is>
      </c>
      <c r="E1844" s="104" t="inlineStr">
        <is>
          <t>Drive</t>
        </is>
      </c>
      <c r="F1844" s="104" t="n">
        <v>31</v>
      </c>
      <c r="G1844" s="159" t="n">
        <v>820</v>
      </c>
      <c r="H1844" s="159" t="n">
        <v>2053</v>
      </c>
      <c r="I1844" s="160" t="n">
        <v>11209.47</v>
      </c>
      <c r="J1844" s="160" t="n">
        <v>311.52</v>
      </c>
      <c r="K1844" s="160" t="n">
        <v>10897.95</v>
      </c>
      <c r="L1844" s="160" t="n">
        <v>3270.14</v>
      </c>
    </row>
    <row r="1845">
      <c r="A1845" s="176" t="n">
        <v>45658</v>
      </c>
      <c r="B1845" s="104" t="inlineStr">
        <is>
          <t>2024/25</t>
        </is>
      </c>
      <c r="C1845" s="104" t="inlineStr">
        <is>
          <t>HC-087</t>
        </is>
      </c>
      <c r="D1845" s="104" t="inlineStr">
        <is>
          <t>Sud-Est</t>
        </is>
      </c>
      <c r="E1845" s="104" t="inlineStr">
        <is>
          <t>Livraison</t>
        </is>
      </c>
      <c r="F1845" s="104" t="n">
        <v>31</v>
      </c>
      <c r="G1845" s="159" t="n">
        <v>680</v>
      </c>
      <c r="H1845" s="159" t="n">
        <v>1781</v>
      </c>
      <c r="I1845" s="160" t="n">
        <v>10979.11</v>
      </c>
      <c r="J1845" s="160" t="n">
        <v>585.95</v>
      </c>
      <c r="K1845" s="160" t="n">
        <v>10393.16</v>
      </c>
      <c r="L1845" s="160" t="n">
        <v>3210.15</v>
      </c>
    </row>
    <row r="1846">
      <c r="A1846" s="176" t="n">
        <v>45658</v>
      </c>
      <c r="B1846" s="104" t="inlineStr">
        <is>
          <t>2024/25</t>
        </is>
      </c>
      <c r="C1846" s="104" t="inlineStr">
        <is>
          <t>HC-087</t>
        </is>
      </c>
      <c r="D1846" s="104" t="inlineStr">
        <is>
          <t>Sud-Est</t>
        </is>
      </c>
      <c r="E1846" s="104" t="inlineStr">
        <is>
          <t>Sur place</t>
        </is>
      </c>
      <c r="F1846" s="104" t="n">
        <v>30</v>
      </c>
      <c r="G1846" s="159" t="n">
        <v>2044</v>
      </c>
      <c r="H1846" s="159" t="n">
        <v>5164</v>
      </c>
      <c r="I1846" s="160" t="n">
        <v>26388.83</v>
      </c>
      <c r="J1846" s="160" t="n">
        <v>928.3099999999999</v>
      </c>
      <c r="K1846" s="160" t="n">
        <v>25460.52</v>
      </c>
      <c r="L1846" s="160" t="n">
        <v>7592.82</v>
      </c>
    </row>
    <row r="1847">
      <c r="A1847" s="176" t="n">
        <v>45658</v>
      </c>
      <c r="B1847" s="104" t="inlineStr">
        <is>
          <t>2024/25</t>
        </is>
      </c>
      <c r="C1847" s="104" t="inlineStr">
        <is>
          <t>HC-087</t>
        </is>
      </c>
      <c r="D1847" s="104" t="inlineStr">
        <is>
          <t>Sud-Est</t>
        </is>
      </c>
      <c r="E1847" s="104" t="inlineStr">
        <is>
          <t>À emporter</t>
        </is>
      </c>
      <c r="F1847" s="104" t="n">
        <v>31</v>
      </c>
      <c r="G1847" s="159" t="n">
        <v>1625</v>
      </c>
      <c r="H1847" s="159" t="n">
        <v>4088</v>
      </c>
      <c r="I1847" s="160" t="n">
        <v>19311.5</v>
      </c>
      <c r="J1847" s="160" t="n">
        <v>540.23</v>
      </c>
      <c r="K1847" s="160" t="n">
        <v>18771.27</v>
      </c>
      <c r="L1847" s="160" t="n">
        <v>5593.44</v>
      </c>
    </row>
    <row r="1848">
      <c r="A1848" s="176" t="n">
        <v>45658</v>
      </c>
      <c r="B1848" s="104" t="inlineStr">
        <is>
          <t>2024/25</t>
        </is>
      </c>
      <c r="C1848" s="104" t="inlineStr">
        <is>
          <t>HC-088</t>
        </is>
      </c>
      <c r="D1848" s="104" t="inlineStr">
        <is>
          <t>Sud-Ouest</t>
        </is>
      </c>
      <c r="E1848" s="104" t="inlineStr">
        <is>
          <t>Livraison</t>
        </is>
      </c>
      <c r="F1848" s="104" t="n">
        <v>31</v>
      </c>
      <c r="G1848" s="159" t="n">
        <v>1024</v>
      </c>
      <c r="H1848" s="159" t="n">
        <v>2549</v>
      </c>
      <c r="I1848" s="160" t="n">
        <v>16626.04</v>
      </c>
      <c r="J1848" s="160" t="n">
        <v>923.85</v>
      </c>
      <c r="K1848" s="160" t="n">
        <v>15702.19</v>
      </c>
      <c r="L1848" s="160" t="n">
        <v>4858.55</v>
      </c>
    </row>
    <row r="1849">
      <c r="A1849" s="176" t="n">
        <v>45658</v>
      </c>
      <c r="B1849" s="104" t="inlineStr">
        <is>
          <t>2024/25</t>
        </is>
      </c>
      <c r="C1849" s="104" t="inlineStr">
        <is>
          <t>HC-088</t>
        </is>
      </c>
      <c r="D1849" s="104" t="inlineStr">
        <is>
          <t>Sud-Ouest</t>
        </is>
      </c>
      <c r="E1849" s="104" t="inlineStr">
        <is>
          <t>Sur place</t>
        </is>
      </c>
      <c r="F1849" s="104" t="n">
        <v>30</v>
      </c>
      <c r="G1849" s="159" t="n">
        <v>2950</v>
      </c>
      <c r="H1849" s="159" t="n">
        <v>7295</v>
      </c>
      <c r="I1849" s="160" t="n">
        <v>37810.47</v>
      </c>
      <c r="J1849" s="160" t="n">
        <v>1179.36</v>
      </c>
      <c r="K1849" s="160" t="n">
        <v>36631.11</v>
      </c>
      <c r="L1849" s="160" t="n">
        <v>10977.28</v>
      </c>
    </row>
    <row r="1850">
      <c r="A1850" s="176" t="n">
        <v>45658</v>
      </c>
      <c r="B1850" s="104" t="inlineStr">
        <is>
          <t>2024/25</t>
        </is>
      </c>
      <c r="C1850" s="104" t="inlineStr">
        <is>
          <t>HC-088</t>
        </is>
      </c>
      <c r="D1850" s="104" t="inlineStr">
        <is>
          <t>Sud-Ouest</t>
        </is>
      </c>
      <c r="E1850" s="104" t="inlineStr">
        <is>
          <t>À emporter</t>
        </is>
      </c>
      <c r="F1850" s="104" t="n">
        <v>31</v>
      </c>
      <c r="G1850" s="159" t="n">
        <v>2339</v>
      </c>
      <c r="H1850" s="159" t="n">
        <v>6118</v>
      </c>
      <c r="I1850" s="160" t="n">
        <v>27752.73</v>
      </c>
      <c r="J1850" s="160" t="n">
        <v>787.35</v>
      </c>
      <c r="K1850" s="160" t="n">
        <v>26965.38</v>
      </c>
      <c r="L1850" s="160" t="n">
        <v>7974.6</v>
      </c>
    </row>
    <row r="1851">
      <c r="A1851" s="176" t="n">
        <v>45658</v>
      </c>
      <c r="B1851" s="104" t="inlineStr">
        <is>
          <t>2024/25</t>
        </is>
      </c>
      <c r="C1851" s="104" t="inlineStr">
        <is>
          <t>HC-089</t>
        </is>
      </c>
      <c r="D1851" s="104" t="inlineStr">
        <is>
          <t>Île-de-France</t>
        </is>
      </c>
      <c r="E1851" s="104" t="inlineStr">
        <is>
          <t>Livraison</t>
        </is>
      </c>
      <c r="F1851" s="104" t="n">
        <v>31</v>
      </c>
      <c r="G1851" s="159" t="n">
        <v>1077</v>
      </c>
      <c r="H1851" s="159" t="n">
        <v>2707</v>
      </c>
      <c r="I1851" s="160" t="n">
        <v>17487.62</v>
      </c>
      <c r="J1851" s="160" t="n">
        <v>1007.65</v>
      </c>
      <c r="K1851" s="160" t="n">
        <v>16479.97</v>
      </c>
      <c r="L1851" s="160" t="n">
        <v>5093.88</v>
      </c>
    </row>
    <row r="1852">
      <c r="A1852" s="176" t="n">
        <v>45658</v>
      </c>
      <c r="B1852" s="104" t="inlineStr">
        <is>
          <t>2024/25</t>
        </is>
      </c>
      <c r="C1852" s="104" t="inlineStr">
        <is>
          <t>HC-089</t>
        </is>
      </c>
      <c r="D1852" s="104" t="inlineStr">
        <is>
          <t>Île-de-France</t>
        </is>
      </c>
      <c r="E1852" s="104" t="inlineStr">
        <is>
          <t>Sur place</t>
        </is>
      </c>
      <c r="F1852" s="104" t="n">
        <v>30</v>
      </c>
      <c r="G1852" s="159" t="n">
        <v>3293</v>
      </c>
      <c r="H1852" s="159" t="n">
        <v>8486</v>
      </c>
      <c r="I1852" s="160" t="n">
        <v>42670.81</v>
      </c>
      <c r="J1852" s="160" t="n">
        <v>1167.38</v>
      </c>
      <c r="K1852" s="160" t="n">
        <v>41503.43</v>
      </c>
      <c r="L1852" s="160" t="n">
        <v>12427.11</v>
      </c>
    </row>
    <row r="1853">
      <c r="A1853" s="176" t="n">
        <v>45658</v>
      </c>
      <c r="B1853" s="104" t="inlineStr">
        <is>
          <t>2024/25</t>
        </is>
      </c>
      <c r="C1853" s="104" t="inlineStr">
        <is>
          <t>HC-089</t>
        </is>
      </c>
      <c r="D1853" s="104" t="inlineStr">
        <is>
          <t>Île-de-France</t>
        </is>
      </c>
      <c r="E1853" s="104" t="inlineStr">
        <is>
          <t>À emporter</t>
        </is>
      </c>
      <c r="F1853" s="104" t="n">
        <v>31</v>
      </c>
      <c r="G1853" s="159" t="n">
        <v>2549</v>
      </c>
      <c r="H1853" s="159" t="n">
        <v>6521</v>
      </c>
      <c r="I1853" s="160" t="n">
        <v>30049.29</v>
      </c>
      <c r="J1853" s="160" t="n">
        <v>875.24</v>
      </c>
      <c r="K1853" s="160" t="n">
        <v>29174.05</v>
      </c>
      <c r="L1853" s="160" t="n">
        <v>8700.93</v>
      </c>
    </row>
    <row r="1854">
      <c r="A1854" s="176" t="n">
        <v>45658</v>
      </c>
      <c r="B1854" s="104" t="inlineStr">
        <is>
          <t>2024/25</t>
        </is>
      </c>
      <c r="C1854" s="104" t="inlineStr">
        <is>
          <t>HC-090</t>
        </is>
      </c>
      <c r="D1854" s="104" t="inlineStr">
        <is>
          <t>Nord-Ouest</t>
        </is>
      </c>
      <c r="E1854" s="104" t="inlineStr">
        <is>
          <t>Drive</t>
        </is>
      </c>
      <c r="F1854" s="104" t="n">
        <v>31</v>
      </c>
      <c r="G1854" s="159" t="n">
        <v>976</v>
      </c>
      <c r="H1854" s="159" t="n">
        <v>2483</v>
      </c>
      <c r="I1854" s="160" t="n">
        <v>13186.32</v>
      </c>
      <c r="J1854" s="160" t="n">
        <v>385.5</v>
      </c>
      <c r="K1854" s="160" t="n">
        <v>12800.82</v>
      </c>
      <c r="L1854" s="160" t="n">
        <v>3809.53</v>
      </c>
    </row>
    <row r="1855">
      <c r="A1855" s="176" t="n">
        <v>45658</v>
      </c>
      <c r="B1855" s="104" t="inlineStr">
        <is>
          <t>2024/25</t>
        </is>
      </c>
      <c r="C1855" s="104" t="inlineStr">
        <is>
          <t>HC-090</t>
        </is>
      </c>
      <c r="D1855" s="104" t="inlineStr">
        <is>
          <t>Nord-Ouest</t>
        </is>
      </c>
      <c r="E1855" s="104" t="inlineStr">
        <is>
          <t>Livraison</t>
        </is>
      </c>
      <c r="F1855" s="104" t="n">
        <v>31</v>
      </c>
      <c r="G1855" s="159" t="n">
        <v>825</v>
      </c>
      <c r="H1855" s="159" t="n">
        <v>2052</v>
      </c>
      <c r="I1855" s="160" t="n">
        <v>13321.79</v>
      </c>
      <c r="J1855" s="160" t="n">
        <v>758.77</v>
      </c>
      <c r="K1855" s="160" t="n">
        <v>12563.02</v>
      </c>
      <c r="L1855" s="160" t="n">
        <v>3883.32</v>
      </c>
    </row>
    <row r="1856">
      <c r="A1856" s="176" t="n">
        <v>45658</v>
      </c>
      <c r="B1856" s="104" t="inlineStr">
        <is>
          <t>2024/25</t>
        </is>
      </c>
      <c r="C1856" s="104" t="inlineStr">
        <is>
          <t>HC-090</t>
        </is>
      </c>
      <c r="D1856" s="104" t="inlineStr">
        <is>
          <t>Nord-Ouest</t>
        </is>
      </c>
      <c r="E1856" s="104" t="inlineStr">
        <is>
          <t>Sur place</t>
        </is>
      </c>
      <c r="F1856" s="104" t="n">
        <v>30</v>
      </c>
      <c r="G1856" s="159" t="n">
        <v>2418</v>
      </c>
      <c r="H1856" s="159" t="n">
        <v>6246</v>
      </c>
      <c r="I1856" s="160" t="n">
        <v>31419.76</v>
      </c>
      <c r="J1856" s="160" t="n">
        <v>932.23</v>
      </c>
      <c r="K1856" s="160" t="n">
        <v>30487.53</v>
      </c>
      <c r="L1856" s="160" t="n">
        <v>9033.75</v>
      </c>
    </row>
    <row r="1857">
      <c r="A1857" s="176" t="n">
        <v>45658</v>
      </c>
      <c r="B1857" s="104" t="inlineStr">
        <is>
          <t>2024/25</t>
        </is>
      </c>
      <c r="C1857" s="104" t="inlineStr">
        <is>
          <t>HC-090</t>
        </is>
      </c>
      <c r="D1857" s="104" t="inlineStr">
        <is>
          <t>Nord-Ouest</t>
        </is>
      </c>
      <c r="E1857" s="104" t="inlineStr">
        <is>
          <t>À emporter</t>
        </is>
      </c>
      <c r="F1857" s="104" t="n">
        <v>31</v>
      </c>
      <c r="G1857" s="159" t="n">
        <v>1943</v>
      </c>
      <c r="H1857" s="159" t="n">
        <v>4968</v>
      </c>
      <c r="I1857" s="160" t="n">
        <v>23033.24</v>
      </c>
      <c r="J1857" s="160" t="n">
        <v>660.0599999999999</v>
      </c>
      <c r="K1857" s="160" t="n">
        <v>22373.18</v>
      </c>
      <c r="L1857" s="160" t="n">
        <v>6647.97</v>
      </c>
    </row>
    <row r="1858">
      <c r="A1858" s="176" t="n">
        <v>45658</v>
      </c>
      <c r="B1858" s="104" t="inlineStr">
        <is>
          <t>2024/25</t>
        </is>
      </c>
      <c r="C1858" s="104" t="inlineStr">
        <is>
          <t>HC-091</t>
        </is>
      </c>
      <c r="D1858" s="104" t="inlineStr">
        <is>
          <t>Sud-Est</t>
        </is>
      </c>
      <c r="E1858" s="104" t="inlineStr">
        <is>
          <t>Livraison</t>
        </is>
      </c>
      <c r="F1858" s="104" t="n">
        <v>31</v>
      </c>
      <c r="G1858" s="159" t="n">
        <v>879</v>
      </c>
      <c r="H1858" s="159" t="n">
        <v>2247</v>
      </c>
      <c r="I1858" s="160" t="n">
        <v>14606.05</v>
      </c>
      <c r="J1858" s="160" t="n">
        <v>882.71</v>
      </c>
      <c r="K1858" s="160" t="n">
        <v>13723.34</v>
      </c>
      <c r="L1858" s="160" t="n">
        <v>4219.56</v>
      </c>
    </row>
    <row r="1859">
      <c r="A1859" s="176" t="n">
        <v>45658</v>
      </c>
      <c r="B1859" s="104" t="inlineStr">
        <is>
          <t>2024/25</t>
        </is>
      </c>
      <c r="C1859" s="104" t="inlineStr">
        <is>
          <t>HC-091</t>
        </is>
      </c>
      <c r="D1859" s="104" t="inlineStr">
        <is>
          <t>Sud-Est</t>
        </is>
      </c>
      <c r="E1859" s="104" t="inlineStr">
        <is>
          <t>Sur place</t>
        </is>
      </c>
      <c r="F1859" s="104" t="n">
        <v>31</v>
      </c>
      <c r="G1859" s="159" t="n">
        <v>2940</v>
      </c>
      <c r="H1859" s="159" t="n">
        <v>7294</v>
      </c>
      <c r="I1859" s="160" t="n">
        <v>37711.49</v>
      </c>
      <c r="J1859" s="160" t="n">
        <v>1205.51</v>
      </c>
      <c r="K1859" s="160" t="n">
        <v>36505.98</v>
      </c>
      <c r="L1859" s="160" t="n">
        <v>10874.19</v>
      </c>
    </row>
    <row r="1860">
      <c r="A1860" s="176" t="n">
        <v>45658</v>
      </c>
      <c r="B1860" s="104" t="inlineStr">
        <is>
          <t>2024/25</t>
        </is>
      </c>
      <c r="C1860" s="104" t="inlineStr">
        <is>
          <t>HC-091</t>
        </is>
      </c>
      <c r="D1860" s="104" t="inlineStr">
        <is>
          <t>Sud-Est</t>
        </is>
      </c>
      <c r="E1860" s="104" t="inlineStr">
        <is>
          <t>À emporter</t>
        </is>
      </c>
      <c r="F1860" s="104" t="n">
        <v>31</v>
      </c>
      <c r="G1860" s="159" t="n">
        <v>2292</v>
      </c>
      <c r="H1860" s="159" t="n">
        <v>5748</v>
      </c>
      <c r="I1860" s="160" t="n">
        <v>27136.56</v>
      </c>
      <c r="J1860" s="160" t="n">
        <v>1005.46</v>
      </c>
      <c r="K1860" s="160" t="n">
        <v>26131.1</v>
      </c>
      <c r="L1860" s="160" t="n">
        <v>7809.29</v>
      </c>
    </row>
    <row r="1861">
      <c r="A1861" s="176" t="n">
        <v>45658</v>
      </c>
      <c r="B1861" s="104" t="inlineStr">
        <is>
          <t>2024/25</t>
        </is>
      </c>
      <c r="C1861" s="104" t="inlineStr">
        <is>
          <t>HC-092</t>
        </is>
      </c>
      <c r="D1861" s="104" t="inlineStr">
        <is>
          <t>Sud-Ouest</t>
        </is>
      </c>
      <c r="E1861" s="104" t="inlineStr">
        <is>
          <t>Drive</t>
        </is>
      </c>
      <c r="F1861" s="104" t="n">
        <v>31</v>
      </c>
      <c r="G1861" s="159" t="n">
        <v>934</v>
      </c>
      <c r="H1861" s="159" t="n">
        <v>2303</v>
      </c>
      <c r="I1861" s="160" t="n">
        <v>12726.46</v>
      </c>
      <c r="J1861" s="160" t="n">
        <v>349.06</v>
      </c>
      <c r="K1861" s="160" t="n">
        <v>12377.4</v>
      </c>
      <c r="L1861" s="160" t="n">
        <v>3696.8</v>
      </c>
    </row>
    <row r="1862">
      <c r="A1862" s="176" t="n">
        <v>45658</v>
      </c>
      <c r="B1862" s="104" t="inlineStr">
        <is>
          <t>2024/25</t>
        </is>
      </c>
      <c r="C1862" s="104" t="inlineStr">
        <is>
          <t>HC-092</t>
        </is>
      </c>
      <c r="D1862" s="104" t="inlineStr">
        <is>
          <t>Sud-Ouest</t>
        </is>
      </c>
      <c r="E1862" s="104" t="inlineStr">
        <is>
          <t>Livraison</t>
        </is>
      </c>
      <c r="F1862" s="104" t="n">
        <v>31</v>
      </c>
      <c r="G1862" s="159" t="n">
        <v>792</v>
      </c>
      <c r="H1862" s="159" t="n">
        <v>2042</v>
      </c>
      <c r="I1862" s="160" t="n">
        <v>12938.62</v>
      </c>
      <c r="J1862" s="160" t="n">
        <v>785.9400000000001</v>
      </c>
      <c r="K1862" s="160" t="n">
        <v>12152.68</v>
      </c>
      <c r="L1862" s="160" t="n">
        <v>3741.29</v>
      </c>
    </row>
    <row r="1863">
      <c r="A1863" s="176" t="n">
        <v>45658</v>
      </c>
      <c r="B1863" s="104" t="inlineStr">
        <is>
          <t>2024/25</t>
        </is>
      </c>
      <c r="C1863" s="104" t="inlineStr">
        <is>
          <t>HC-092</t>
        </is>
      </c>
      <c r="D1863" s="104" t="inlineStr">
        <is>
          <t>Sud-Ouest</t>
        </is>
      </c>
      <c r="E1863" s="104" t="inlineStr">
        <is>
          <t>Sur place</t>
        </is>
      </c>
      <c r="F1863" s="104" t="n">
        <v>30</v>
      </c>
      <c r="G1863" s="159" t="n">
        <v>2286</v>
      </c>
      <c r="H1863" s="159" t="n">
        <v>5859</v>
      </c>
      <c r="I1863" s="160" t="n">
        <v>29527.24</v>
      </c>
      <c r="J1863" s="160" t="n">
        <v>875.46</v>
      </c>
      <c r="K1863" s="160" t="n">
        <v>28651.78</v>
      </c>
      <c r="L1863" s="160" t="n">
        <v>8556.379999999999</v>
      </c>
    </row>
    <row r="1864">
      <c r="A1864" s="176" t="n">
        <v>45658</v>
      </c>
      <c r="B1864" s="104" t="inlineStr">
        <is>
          <t>2024/25</t>
        </is>
      </c>
      <c r="C1864" s="104" t="inlineStr">
        <is>
          <t>HC-092</t>
        </is>
      </c>
      <c r="D1864" s="104" t="inlineStr">
        <is>
          <t>Sud-Ouest</t>
        </is>
      </c>
      <c r="E1864" s="104" t="inlineStr">
        <is>
          <t>À emporter</t>
        </is>
      </c>
      <c r="F1864" s="104" t="n">
        <v>31</v>
      </c>
      <c r="G1864" s="159" t="n">
        <v>1815</v>
      </c>
      <c r="H1864" s="159" t="n">
        <v>4728</v>
      </c>
      <c r="I1864" s="160" t="n">
        <v>21714.98</v>
      </c>
      <c r="J1864" s="160" t="n">
        <v>673.3099999999999</v>
      </c>
      <c r="K1864" s="160" t="n">
        <v>21041.67</v>
      </c>
      <c r="L1864" s="160" t="n">
        <v>6223.85</v>
      </c>
    </row>
    <row r="1865">
      <c r="A1865" s="176" t="n">
        <v>45658</v>
      </c>
      <c r="B1865" s="104" t="inlineStr">
        <is>
          <t>2024/25</t>
        </is>
      </c>
      <c r="C1865" s="104" t="inlineStr">
        <is>
          <t>HC-093</t>
        </is>
      </c>
      <c r="D1865" s="104" t="inlineStr">
        <is>
          <t>Île-de-France</t>
        </is>
      </c>
      <c r="E1865" s="104" t="inlineStr">
        <is>
          <t>Drive</t>
        </is>
      </c>
      <c r="F1865" s="104" t="n">
        <v>31</v>
      </c>
      <c r="G1865" s="159" t="n">
        <v>1765</v>
      </c>
      <c r="H1865" s="159" t="n">
        <v>4472</v>
      </c>
      <c r="I1865" s="160" t="n">
        <v>24159.59</v>
      </c>
      <c r="J1865" s="160" t="n">
        <v>684.46</v>
      </c>
      <c r="K1865" s="160" t="n">
        <v>23475.13</v>
      </c>
      <c r="L1865" s="160" t="n">
        <v>6975.99</v>
      </c>
    </row>
    <row r="1866">
      <c r="A1866" s="176" t="n">
        <v>45658</v>
      </c>
      <c r="B1866" s="104" t="inlineStr">
        <is>
          <t>2024/25</t>
        </is>
      </c>
      <c r="C1866" s="104" t="inlineStr">
        <is>
          <t>HC-093</t>
        </is>
      </c>
      <c r="D1866" s="104" t="inlineStr">
        <is>
          <t>Île-de-France</t>
        </is>
      </c>
      <c r="E1866" s="104" t="inlineStr">
        <is>
          <t>Livraison</t>
        </is>
      </c>
      <c r="F1866" s="104" t="n">
        <v>31</v>
      </c>
      <c r="G1866" s="159" t="n">
        <v>1485</v>
      </c>
      <c r="H1866" s="159" t="n">
        <v>3700</v>
      </c>
      <c r="I1866" s="160" t="n">
        <v>24122.55</v>
      </c>
      <c r="J1866" s="160" t="n">
        <v>1406.37</v>
      </c>
      <c r="K1866" s="160" t="n">
        <v>22716.18</v>
      </c>
      <c r="L1866" s="160" t="n">
        <v>7041.79</v>
      </c>
    </row>
    <row r="1867">
      <c r="A1867" s="176" t="n">
        <v>45658</v>
      </c>
      <c r="B1867" s="104" t="inlineStr">
        <is>
          <t>2024/25</t>
        </is>
      </c>
      <c r="C1867" s="104" t="inlineStr">
        <is>
          <t>HC-093</t>
        </is>
      </c>
      <c r="D1867" s="104" t="inlineStr">
        <is>
          <t>Île-de-France</t>
        </is>
      </c>
      <c r="E1867" s="104" t="inlineStr">
        <is>
          <t>Sur place</t>
        </is>
      </c>
      <c r="F1867" s="104" t="n">
        <v>30</v>
      </c>
      <c r="G1867" s="159" t="n">
        <v>4378</v>
      </c>
      <c r="H1867" s="159" t="n">
        <v>10845</v>
      </c>
      <c r="I1867" s="160" t="n">
        <v>57259.02</v>
      </c>
      <c r="J1867" s="160" t="n">
        <v>1412.04</v>
      </c>
      <c r="K1867" s="160" t="n">
        <v>55846.98</v>
      </c>
      <c r="L1867" s="160" t="n">
        <v>16503.91</v>
      </c>
    </row>
    <row r="1868">
      <c r="A1868" s="176" t="n">
        <v>45658</v>
      </c>
      <c r="B1868" s="104" t="inlineStr">
        <is>
          <t>2024/25</t>
        </is>
      </c>
      <c r="C1868" s="104" t="inlineStr">
        <is>
          <t>HC-093</t>
        </is>
      </c>
      <c r="D1868" s="104" t="inlineStr">
        <is>
          <t>Île-de-France</t>
        </is>
      </c>
      <c r="E1868" s="104" t="inlineStr">
        <is>
          <t>À emporter</t>
        </is>
      </c>
      <c r="F1868" s="104" t="n">
        <v>31</v>
      </c>
      <c r="G1868" s="159" t="n">
        <v>3422</v>
      </c>
      <c r="H1868" s="159" t="n">
        <v>8886</v>
      </c>
      <c r="I1868" s="160" t="n">
        <v>40539.53</v>
      </c>
      <c r="J1868" s="160" t="n">
        <v>1139.95</v>
      </c>
      <c r="K1868" s="160" t="n">
        <v>39399.58</v>
      </c>
      <c r="L1868" s="160" t="n">
        <v>11755.37</v>
      </c>
    </row>
    <row r="1869">
      <c r="A1869" s="176" t="n">
        <v>45658</v>
      </c>
      <c r="B1869" s="104" t="inlineStr">
        <is>
          <t>2024/25</t>
        </is>
      </c>
      <c r="C1869" s="104" t="inlineStr">
        <is>
          <t>HC-094</t>
        </is>
      </c>
      <c r="D1869" s="104" t="inlineStr">
        <is>
          <t>Nord-Ouest</t>
        </is>
      </c>
      <c r="E1869" s="104" t="inlineStr">
        <is>
          <t>Drive</t>
        </is>
      </c>
      <c r="F1869" s="104" t="n">
        <v>31</v>
      </c>
      <c r="G1869" s="159" t="n">
        <v>771</v>
      </c>
      <c r="H1869" s="159" t="n">
        <v>1922</v>
      </c>
      <c r="I1869" s="160" t="n">
        <v>10594.77</v>
      </c>
      <c r="J1869" s="160" t="n">
        <v>308.06</v>
      </c>
      <c r="K1869" s="160" t="n">
        <v>10286.71</v>
      </c>
      <c r="L1869" s="160" t="n">
        <v>3062.03</v>
      </c>
    </row>
    <row r="1870">
      <c r="A1870" s="176" t="n">
        <v>45658</v>
      </c>
      <c r="B1870" s="104" t="inlineStr">
        <is>
          <t>2024/25</t>
        </is>
      </c>
      <c r="C1870" s="104" t="inlineStr">
        <is>
          <t>HC-094</t>
        </is>
      </c>
      <c r="D1870" s="104" t="inlineStr">
        <is>
          <t>Nord-Ouest</t>
        </is>
      </c>
      <c r="E1870" s="104" t="inlineStr">
        <is>
          <t>Livraison</t>
        </is>
      </c>
      <c r="F1870" s="104" t="n">
        <v>31</v>
      </c>
      <c r="G1870" s="159" t="n">
        <v>614</v>
      </c>
      <c r="H1870" s="159" t="n">
        <v>1604</v>
      </c>
      <c r="I1870" s="160" t="n">
        <v>10106.07</v>
      </c>
      <c r="J1870" s="160" t="n">
        <v>633.54</v>
      </c>
      <c r="K1870" s="160" t="n">
        <v>9472.530000000001</v>
      </c>
      <c r="L1870" s="160" t="n">
        <v>2937.57</v>
      </c>
    </row>
    <row r="1871">
      <c r="A1871" s="176" t="n">
        <v>45658</v>
      </c>
      <c r="B1871" s="104" t="inlineStr">
        <is>
          <t>2024/25</t>
        </is>
      </c>
      <c r="C1871" s="104" t="inlineStr">
        <is>
          <t>HC-094</t>
        </is>
      </c>
      <c r="D1871" s="104" t="inlineStr">
        <is>
          <t>Nord-Ouest</t>
        </is>
      </c>
      <c r="E1871" s="104" t="inlineStr">
        <is>
          <t>Sur place</t>
        </is>
      </c>
      <c r="F1871" s="104" t="n">
        <v>31</v>
      </c>
      <c r="G1871" s="159" t="n">
        <v>2016</v>
      </c>
      <c r="H1871" s="159" t="n">
        <v>5164</v>
      </c>
      <c r="I1871" s="160" t="n">
        <v>26038.19</v>
      </c>
      <c r="J1871" s="160" t="n">
        <v>830.09</v>
      </c>
      <c r="K1871" s="160" t="n">
        <v>25208.1</v>
      </c>
      <c r="L1871" s="160" t="n">
        <v>7532.42</v>
      </c>
    </row>
    <row r="1872">
      <c r="A1872" s="176" t="n">
        <v>45658</v>
      </c>
      <c r="B1872" s="104" t="inlineStr">
        <is>
          <t>2024/25</t>
        </is>
      </c>
      <c r="C1872" s="104" t="inlineStr">
        <is>
          <t>HC-094</t>
        </is>
      </c>
      <c r="D1872" s="104" t="inlineStr">
        <is>
          <t>Nord-Ouest</t>
        </is>
      </c>
      <c r="E1872" s="104" t="inlineStr">
        <is>
          <t>À emporter</t>
        </is>
      </c>
      <c r="F1872" s="104" t="n">
        <v>31</v>
      </c>
      <c r="G1872" s="159" t="n">
        <v>1564</v>
      </c>
      <c r="H1872" s="159" t="n">
        <v>4026</v>
      </c>
      <c r="I1872" s="160" t="n">
        <v>18742.75</v>
      </c>
      <c r="J1872" s="160" t="n">
        <v>516.1900000000001</v>
      </c>
      <c r="K1872" s="160" t="n">
        <v>18226.56</v>
      </c>
      <c r="L1872" s="160" t="n">
        <v>5441.05</v>
      </c>
    </row>
    <row r="1873">
      <c r="A1873" s="176" t="n">
        <v>45658</v>
      </c>
      <c r="B1873" s="104" t="inlineStr">
        <is>
          <t>2024/25</t>
        </is>
      </c>
      <c r="C1873" s="104" t="inlineStr">
        <is>
          <t>HC-096</t>
        </is>
      </c>
      <c r="D1873" s="104" t="inlineStr">
        <is>
          <t>Sud-Ouest</t>
        </is>
      </c>
      <c r="E1873" s="104" t="inlineStr">
        <is>
          <t>Drive</t>
        </is>
      </c>
      <c r="F1873" s="104" t="n">
        <v>31</v>
      </c>
      <c r="G1873" s="159" t="n">
        <v>919</v>
      </c>
      <c r="H1873" s="159" t="n">
        <v>2261</v>
      </c>
      <c r="I1873" s="160" t="n">
        <v>12589.98</v>
      </c>
      <c r="J1873" s="160" t="n">
        <v>392.27</v>
      </c>
      <c r="K1873" s="160" t="n">
        <v>12197.71</v>
      </c>
      <c r="L1873" s="160" t="n">
        <v>3626.05</v>
      </c>
    </row>
    <row r="1874">
      <c r="A1874" s="176" t="n">
        <v>45658</v>
      </c>
      <c r="B1874" s="104" t="inlineStr">
        <is>
          <t>2024/25</t>
        </is>
      </c>
      <c r="C1874" s="104" t="inlineStr">
        <is>
          <t>HC-096</t>
        </is>
      </c>
      <c r="D1874" s="104" t="inlineStr">
        <is>
          <t>Sud-Ouest</t>
        </is>
      </c>
      <c r="E1874" s="104" t="inlineStr">
        <is>
          <t>Livraison</t>
        </is>
      </c>
      <c r="F1874" s="104" t="n">
        <v>31</v>
      </c>
      <c r="G1874" s="159" t="n">
        <v>851</v>
      </c>
      <c r="H1874" s="159" t="n">
        <v>2145</v>
      </c>
      <c r="I1874" s="160" t="n">
        <v>13393.09</v>
      </c>
      <c r="J1874" s="160" t="n">
        <v>702.73</v>
      </c>
      <c r="K1874" s="160" t="n">
        <v>12690.36</v>
      </c>
      <c r="L1874" s="160" t="n">
        <v>3904.38</v>
      </c>
    </row>
    <row r="1875">
      <c r="A1875" s="176" t="n">
        <v>45658</v>
      </c>
      <c r="B1875" s="104" t="inlineStr">
        <is>
          <t>2024/25</t>
        </is>
      </c>
      <c r="C1875" s="104" t="inlineStr">
        <is>
          <t>HC-096</t>
        </is>
      </c>
      <c r="D1875" s="104" t="inlineStr">
        <is>
          <t>Sud-Ouest</t>
        </is>
      </c>
      <c r="E1875" s="104" t="inlineStr">
        <is>
          <t>Sur place</t>
        </is>
      </c>
      <c r="F1875" s="104" t="n">
        <v>29</v>
      </c>
      <c r="G1875" s="159" t="n">
        <v>2103</v>
      </c>
      <c r="H1875" s="159" t="n">
        <v>5303</v>
      </c>
      <c r="I1875" s="160" t="n">
        <v>27177.11</v>
      </c>
      <c r="J1875" s="160" t="n">
        <v>863.23</v>
      </c>
      <c r="K1875" s="160" t="n">
        <v>26313.88</v>
      </c>
      <c r="L1875" s="160" t="n">
        <v>7925.2</v>
      </c>
    </row>
    <row r="1876">
      <c r="A1876" s="176" t="n">
        <v>45658</v>
      </c>
      <c r="B1876" s="104" t="inlineStr">
        <is>
          <t>2024/25</t>
        </is>
      </c>
      <c r="C1876" s="104" t="inlineStr">
        <is>
          <t>HC-096</t>
        </is>
      </c>
      <c r="D1876" s="104" t="inlineStr">
        <is>
          <t>Sud-Ouest</t>
        </is>
      </c>
      <c r="E1876" s="104" t="inlineStr">
        <is>
          <t>À emporter</t>
        </is>
      </c>
      <c r="F1876" s="104" t="n">
        <v>31</v>
      </c>
      <c r="G1876" s="159" t="n">
        <v>1785</v>
      </c>
      <c r="H1876" s="159" t="n">
        <v>4596</v>
      </c>
      <c r="I1876" s="160" t="n">
        <v>21235.38</v>
      </c>
      <c r="J1876" s="160" t="n">
        <v>659.23</v>
      </c>
      <c r="K1876" s="160" t="n">
        <v>20576.15</v>
      </c>
      <c r="L1876" s="160" t="n">
        <v>6085.34</v>
      </c>
    </row>
    <row r="1877">
      <c r="A1877" s="176" t="n">
        <v>45658</v>
      </c>
      <c r="B1877" s="104" t="inlineStr">
        <is>
          <t>2024/25</t>
        </is>
      </c>
      <c r="C1877" s="104" t="inlineStr">
        <is>
          <t>HC-097</t>
        </is>
      </c>
      <c r="D1877" s="104" t="inlineStr">
        <is>
          <t>Île-de-France</t>
        </is>
      </c>
      <c r="E1877" s="104" t="inlineStr">
        <is>
          <t>Drive</t>
        </is>
      </c>
      <c r="F1877" s="104" t="n">
        <v>30</v>
      </c>
      <c r="G1877" s="159" t="n">
        <v>775</v>
      </c>
      <c r="H1877" s="159" t="n">
        <v>1937</v>
      </c>
      <c r="I1877" s="160" t="n">
        <v>10607.85</v>
      </c>
      <c r="J1877" s="160" t="n">
        <v>368.54</v>
      </c>
      <c r="K1877" s="160" t="n">
        <v>10239.31</v>
      </c>
      <c r="L1877" s="160" t="n">
        <v>3027.01</v>
      </c>
    </row>
    <row r="1878">
      <c r="A1878" s="176" t="n">
        <v>45658</v>
      </c>
      <c r="B1878" s="104" t="inlineStr">
        <is>
          <t>2024/25</t>
        </is>
      </c>
      <c r="C1878" s="104" t="inlineStr">
        <is>
          <t>HC-097</t>
        </is>
      </c>
      <c r="D1878" s="104" t="inlineStr">
        <is>
          <t>Île-de-France</t>
        </is>
      </c>
      <c r="E1878" s="104" t="inlineStr">
        <is>
          <t>Livraison</t>
        </is>
      </c>
      <c r="F1878" s="104" t="n">
        <v>31</v>
      </c>
      <c r="G1878" s="159" t="n">
        <v>620</v>
      </c>
      <c r="H1878" s="159" t="n">
        <v>1596</v>
      </c>
      <c r="I1878" s="160" t="n">
        <v>10166.16</v>
      </c>
      <c r="J1878" s="160" t="n">
        <v>594.24</v>
      </c>
      <c r="K1878" s="160" t="n">
        <v>9571.92</v>
      </c>
      <c r="L1878" s="160" t="n">
        <v>2960.25</v>
      </c>
    </row>
    <row r="1879">
      <c r="A1879" s="176" t="n">
        <v>45658</v>
      </c>
      <c r="B1879" s="104" t="inlineStr">
        <is>
          <t>2024/25</t>
        </is>
      </c>
      <c r="C1879" s="104" t="inlineStr">
        <is>
          <t>HC-097</t>
        </is>
      </c>
      <c r="D1879" s="104" t="inlineStr">
        <is>
          <t>Île-de-France</t>
        </is>
      </c>
      <c r="E1879" s="104" t="inlineStr">
        <is>
          <t>Sur place</t>
        </is>
      </c>
      <c r="F1879" s="104" t="n">
        <v>31</v>
      </c>
      <c r="G1879" s="159" t="n">
        <v>2086</v>
      </c>
      <c r="H1879" s="159" t="n">
        <v>5533</v>
      </c>
      <c r="I1879" s="160" t="n">
        <v>27000.21</v>
      </c>
      <c r="J1879" s="160" t="n">
        <v>802.8099999999999</v>
      </c>
      <c r="K1879" s="160" t="n">
        <v>26197.4</v>
      </c>
      <c r="L1879" s="160" t="n">
        <v>7838.65</v>
      </c>
    </row>
    <row r="1880">
      <c r="A1880" s="176" t="n">
        <v>45658</v>
      </c>
      <c r="B1880" s="104" t="inlineStr">
        <is>
          <t>2024/25</t>
        </is>
      </c>
      <c r="C1880" s="104" t="inlineStr">
        <is>
          <t>HC-097</t>
        </is>
      </c>
      <c r="D1880" s="104" t="inlineStr">
        <is>
          <t>Île-de-France</t>
        </is>
      </c>
      <c r="E1880" s="104" t="inlineStr">
        <is>
          <t>À emporter</t>
        </is>
      </c>
      <c r="F1880" s="104" t="n">
        <v>31</v>
      </c>
      <c r="G1880" s="159" t="n">
        <v>1576</v>
      </c>
      <c r="H1880" s="159" t="n">
        <v>4104</v>
      </c>
      <c r="I1880" s="160" t="n">
        <v>18630.29</v>
      </c>
      <c r="J1880" s="160" t="n">
        <v>598.62</v>
      </c>
      <c r="K1880" s="160" t="n">
        <v>18031.67</v>
      </c>
      <c r="L1880" s="160" t="n">
        <v>5391.53</v>
      </c>
    </row>
    <row r="1881">
      <c r="A1881" s="176" t="n">
        <v>45658</v>
      </c>
      <c r="B1881" s="104" t="inlineStr">
        <is>
          <t>2024/25</t>
        </is>
      </c>
      <c r="C1881" s="104" t="inlineStr">
        <is>
          <t>HC-098</t>
        </is>
      </c>
      <c r="D1881" s="104" t="inlineStr">
        <is>
          <t>Nord-Ouest</t>
        </is>
      </c>
      <c r="E1881" s="104" t="inlineStr">
        <is>
          <t>Livraison</t>
        </is>
      </c>
      <c r="F1881" s="104" t="n">
        <v>30</v>
      </c>
      <c r="G1881" s="159" t="n">
        <v>976</v>
      </c>
      <c r="H1881" s="159" t="n">
        <v>2504</v>
      </c>
      <c r="I1881" s="160" t="n">
        <v>16299.1</v>
      </c>
      <c r="J1881" s="160" t="n">
        <v>967.85</v>
      </c>
      <c r="K1881" s="160" t="n">
        <v>15331.25</v>
      </c>
      <c r="L1881" s="160" t="n">
        <v>4754.71</v>
      </c>
    </row>
    <row r="1882">
      <c r="A1882" s="176" t="n">
        <v>45658</v>
      </c>
      <c r="B1882" s="104" t="inlineStr">
        <is>
          <t>2024/25</t>
        </is>
      </c>
      <c r="C1882" s="104" t="inlineStr">
        <is>
          <t>HC-098</t>
        </is>
      </c>
      <c r="D1882" s="104" t="inlineStr">
        <is>
          <t>Nord-Ouest</t>
        </is>
      </c>
      <c r="E1882" s="104" t="inlineStr">
        <is>
          <t>Sur place</t>
        </is>
      </c>
      <c r="F1882" s="104" t="n">
        <v>31</v>
      </c>
      <c r="G1882" s="159" t="n">
        <v>3336</v>
      </c>
      <c r="H1882" s="159" t="n">
        <v>8706</v>
      </c>
      <c r="I1882" s="160" t="n">
        <v>43175.7</v>
      </c>
      <c r="J1882" s="160" t="n">
        <v>1250.43</v>
      </c>
      <c r="K1882" s="160" t="n">
        <v>41925.27</v>
      </c>
      <c r="L1882" s="160" t="n">
        <v>12516.82</v>
      </c>
    </row>
    <row r="1883">
      <c r="A1883" s="176" t="n">
        <v>45658</v>
      </c>
      <c r="B1883" s="104" t="inlineStr">
        <is>
          <t>2024/25</t>
        </is>
      </c>
      <c r="C1883" s="104" t="inlineStr">
        <is>
          <t>HC-098</t>
        </is>
      </c>
      <c r="D1883" s="104" t="inlineStr">
        <is>
          <t>Nord-Ouest</t>
        </is>
      </c>
      <c r="E1883" s="104" t="inlineStr">
        <is>
          <t>À emporter</t>
        </is>
      </c>
      <c r="F1883" s="104" t="n">
        <v>31</v>
      </c>
      <c r="G1883" s="159" t="n">
        <v>2426</v>
      </c>
      <c r="H1883" s="159" t="n">
        <v>6250</v>
      </c>
      <c r="I1883" s="160" t="n">
        <v>29072.31</v>
      </c>
      <c r="J1883" s="160" t="n">
        <v>954.76</v>
      </c>
      <c r="K1883" s="160" t="n">
        <v>28117.55</v>
      </c>
      <c r="L1883" s="160" t="n">
        <v>8401.129999999999</v>
      </c>
    </row>
    <row r="1884">
      <c r="A1884" s="176" t="n">
        <v>45658</v>
      </c>
      <c r="B1884" s="104" t="inlineStr">
        <is>
          <t>2024/25</t>
        </is>
      </c>
      <c r="C1884" s="104" t="inlineStr">
        <is>
          <t>HC-099</t>
        </is>
      </c>
      <c r="D1884" s="104" t="inlineStr">
        <is>
          <t>Sud-Est</t>
        </is>
      </c>
      <c r="E1884" s="104" t="inlineStr">
        <is>
          <t>Livraison</t>
        </is>
      </c>
      <c r="F1884" s="104" t="n">
        <v>31</v>
      </c>
      <c r="G1884" s="159" t="n">
        <v>1136</v>
      </c>
      <c r="H1884" s="159" t="n">
        <v>2899</v>
      </c>
      <c r="I1884" s="160" t="n">
        <v>18827.28</v>
      </c>
      <c r="J1884" s="160" t="n">
        <v>1114.08</v>
      </c>
      <c r="K1884" s="160" t="n">
        <v>17713.2</v>
      </c>
      <c r="L1884" s="160" t="n">
        <v>5824.25</v>
      </c>
    </row>
    <row r="1885">
      <c r="A1885" s="176" t="n">
        <v>45658</v>
      </c>
      <c r="B1885" s="104" t="inlineStr">
        <is>
          <t>2024/25</t>
        </is>
      </c>
      <c r="C1885" s="104" t="inlineStr">
        <is>
          <t>HC-099</t>
        </is>
      </c>
      <c r="D1885" s="104" t="inlineStr">
        <is>
          <t>Sud-Est</t>
        </is>
      </c>
      <c r="E1885" s="104" t="inlineStr">
        <is>
          <t>Sur place</t>
        </is>
      </c>
      <c r="F1885" s="104" t="n">
        <v>31</v>
      </c>
      <c r="G1885" s="159" t="n">
        <v>3811</v>
      </c>
      <c r="H1885" s="159" t="n">
        <v>9753</v>
      </c>
      <c r="I1885" s="160" t="n">
        <v>49649.26</v>
      </c>
      <c r="J1885" s="160" t="n">
        <v>1529.09</v>
      </c>
      <c r="K1885" s="160" t="n">
        <v>48120.17</v>
      </c>
      <c r="L1885" s="160" t="n">
        <v>15287.76</v>
      </c>
    </row>
    <row r="1886">
      <c r="A1886" s="176" t="n">
        <v>45658</v>
      </c>
      <c r="B1886" s="104" t="inlineStr">
        <is>
          <t>2024/25</t>
        </is>
      </c>
      <c r="C1886" s="104" t="inlineStr">
        <is>
          <t>HC-099</t>
        </is>
      </c>
      <c r="D1886" s="104" t="inlineStr">
        <is>
          <t>Sud-Est</t>
        </is>
      </c>
      <c r="E1886" s="104" t="inlineStr">
        <is>
          <t>À emporter</t>
        </is>
      </c>
      <c r="F1886" s="104" t="n">
        <v>31</v>
      </c>
      <c r="G1886" s="159" t="n">
        <v>2851</v>
      </c>
      <c r="H1886" s="159" t="n">
        <v>7127</v>
      </c>
      <c r="I1886" s="160" t="n">
        <v>33638.09</v>
      </c>
      <c r="J1886" s="160" t="n">
        <v>1046.56</v>
      </c>
      <c r="K1886" s="160" t="n">
        <v>32591.53</v>
      </c>
      <c r="L1886" s="160" t="n">
        <v>10248.76</v>
      </c>
    </row>
    <row r="1887">
      <c r="A1887" s="176" t="n">
        <v>45658</v>
      </c>
      <c r="B1887" s="104" t="inlineStr">
        <is>
          <t>2024/25</t>
        </is>
      </c>
      <c r="C1887" s="104" t="inlineStr">
        <is>
          <t>HC-100</t>
        </is>
      </c>
      <c r="D1887" s="104" t="inlineStr">
        <is>
          <t>Sud-Ouest</t>
        </is>
      </c>
      <c r="E1887" s="104" t="inlineStr">
        <is>
          <t>Livraison</t>
        </is>
      </c>
      <c r="F1887" s="104" t="n">
        <v>31</v>
      </c>
      <c r="G1887" s="159" t="n">
        <v>850</v>
      </c>
      <c r="H1887" s="159" t="n">
        <v>2128</v>
      </c>
      <c r="I1887" s="160" t="n">
        <v>13732.15</v>
      </c>
      <c r="J1887" s="160" t="n">
        <v>815.91</v>
      </c>
      <c r="K1887" s="160" t="n">
        <v>12916.24</v>
      </c>
      <c r="L1887" s="160" t="n">
        <v>3997.36</v>
      </c>
    </row>
    <row r="1888">
      <c r="A1888" s="176" t="n">
        <v>45658</v>
      </c>
      <c r="B1888" s="104" t="inlineStr">
        <is>
          <t>2024/25</t>
        </is>
      </c>
      <c r="C1888" s="104" t="inlineStr">
        <is>
          <t>HC-100</t>
        </is>
      </c>
      <c r="D1888" s="104" t="inlineStr">
        <is>
          <t>Sud-Ouest</t>
        </is>
      </c>
      <c r="E1888" s="104" t="inlineStr">
        <is>
          <t>Sur place</t>
        </is>
      </c>
      <c r="F1888" s="104" t="n">
        <v>30</v>
      </c>
      <c r="G1888" s="159" t="n">
        <v>2532</v>
      </c>
      <c r="H1888" s="159" t="n">
        <v>6506</v>
      </c>
      <c r="I1888" s="160" t="n">
        <v>32746.35</v>
      </c>
      <c r="J1888" s="160" t="n">
        <v>992.73</v>
      </c>
      <c r="K1888" s="160" t="n">
        <v>31753.62</v>
      </c>
      <c r="L1888" s="160" t="n">
        <v>9492.9</v>
      </c>
    </row>
    <row r="1889">
      <c r="A1889" s="176" t="n">
        <v>45658</v>
      </c>
      <c r="B1889" s="104" t="inlineStr">
        <is>
          <t>2024/25</t>
        </is>
      </c>
      <c r="C1889" s="104" t="inlineStr">
        <is>
          <t>HC-100</t>
        </is>
      </c>
      <c r="D1889" s="104" t="inlineStr">
        <is>
          <t>Sud-Ouest</t>
        </is>
      </c>
      <c r="E1889" s="104" t="inlineStr">
        <is>
          <t>À emporter</t>
        </is>
      </c>
      <c r="F1889" s="104" t="n">
        <v>30</v>
      </c>
      <c r="G1889" s="159" t="n">
        <v>1822</v>
      </c>
      <c r="H1889" s="159" t="n">
        <v>4571</v>
      </c>
      <c r="I1889" s="160" t="n">
        <v>21605.2</v>
      </c>
      <c r="J1889" s="160" t="n">
        <v>651.91</v>
      </c>
      <c r="K1889" s="160" t="n">
        <v>20953.29</v>
      </c>
      <c r="L1889" s="160" t="n">
        <v>6279.76</v>
      </c>
    </row>
    <row r="1890">
      <c r="A1890" s="176" t="n">
        <v>45658</v>
      </c>
      <c r="B1890" s="104" t="inlineStr">
        <is>
          <t>2024/25</t>
        </is>
      </c>
      <c r="C1890" s="104" t="inlineStr">
        <is>
          <t>HC-101</t>
        </is>
      </c>
      <c r="D1890" s="104" t="inlineStr">
        <is>
          <t>Île-de-France</t>
        </is>
      </c>
      <c r="E1890" s="104" t="inlineStr">
        <is>
          <t>Drive</t>
        </is>
      </c>
      <c r="F1890" s="104" t="n">
        <v>31</v>
      </c>
      <c r="G1890" s="159" t="n">
        <v>1118</v>
      </c>
      <c r="H1890" s="159" t="n">
        <v>2814</v>
      </c>
      <c r="I1890" s="160" t="n">
        <v>15269.07</v>
      </c>
      <c r="J1890" s="160" t="n">
        <v>504.19</v>
      </c>
      <c r="K1890" s="160" t="n">
        <v>14764.88</v>
      </c>
      <c r="L1890" s="160" t="n">
        <v>4384.88</v>
      </c>
    </row>
    <row r="1891">
      <c r="A1891" s="176" t="n">
        <v>45658</v>
      </c>
      <c r="B1891" s="104" t="inlineStr">
        <is>
          <t>2024/25</t>
        </is>
      </c>
      <c r="C1891" s="104" t="inlineStr">
        <is>
          <t>HC-101</t>
        </is>
      </c>
      <c r="D1891" s="104" t="inlineStr">
        <is>
          <t>Île-de-France</t>
        </is>
      </c>
      <c r="E1891" s="104" t="inlineStr">
        <is>
          <t>Livraison</t>
        </is>
      </c>
      <c r="F1891" s="104" t="n">
        <v>31</v>
      </c>
      <c r="G1891" s="159" t="n">
        <v>876</v>
      </c>
      <c r="H1891" s="159" t="n">
        <v>2237</v>
      </c>
      <c r="I1891" s="160" t="n">
        <v>14315.44</v>
      </c>
      <c r="J1891" s="160" t="n">
        <v>868.4</v>
      </c>
      <c r="K1891" s="160" t="n">
        <v>13447.04</v>
      </c>
      <c r="L1891" s="160" t="n">
        <v>4200.49</v>
      </c>
    </row>
    <row r="1892">
      <c r="A1892" s="176" t="n">
        <v>45658</v>
      </c>
      <c r="B1892" s="104" t="inlineStr">
        <is>
          <t>2024/25</t>
        </is>
      </c>
      <c r="C1892" s="104" t="inlineStr">
        <is>
          <t>HC-101</t>
        </is>
      </c>
      <c r="D1892" s="104" t="inlineStr">
        <is>
          <t>Île-de-France</t>
        </is>
      </c>
      <c r="E1892" s="104" t="inlineStr">
        <is>
          <t>Sur place</t>
        </is>
      </c>
      <c r="F1892" s="104" t="n">
        <v>31</v>
      </c>
      <c r="G1892" s="159" t="n">
        <v>2893</v>
      </c>
      <c r="H1892" s="159" t="n">
        <v>7549</v>
      </c>
      <c r="I1892" s="160" t="n">
        <v>37726.29</v>
      </c>
      <c r="J1892" s="160" t="n">
        <v>1164.13</v>
      </c>
      <c r="K1892" s="160" t="n">
        <v>36562.16</v>
      </c>
      <c r="L1892" s="160" t="n">
        <v>10892.21</v>
      </c>
    </row>
    <row r="1893">
      <c r="A1893" s="176" t="n">
        <v>45658</v>
      </c>
      <c r="B1893" s="104" t="inlineStr">
        <is>
          <t>2024/25</t>
        </is>
      </c>
      <c r="C1893" s="104" t="inlineStr">
        <is>
          <t>HC-101</t>
        </is>
      </c>
      <c r="D1893" s="104" t="inlineStr">
        <is>
          <t>Île-de-France</t>
        </is>
      </c>
      <c r="E1893" s="104" t="inlineStr">
        <is>
          <t>À emporter</t>
        </is>
      </c>
      <c r="F1893" s="104" t="n">
        <v>30</v>
      </c>
      <c r="G1893" s="159" t="n">
        <v>2113</v>
      </c>
      <c r="H1893" s="159" t="n">
        <v>5368</v>
      </c>
      <c r="I1893" s="160" t="n">
        <v>24822.72</v>
      </c>
      <c r="J1893" s="160" t="n">
        <v>786.77</v>
      </c>
      <c r="K1893" s="160" t="n">
        <v>24035.95</v>
      </c>
      <c r="L1893" s="160" t="n">
        <v>7198.05</v>
      </c>
    </row>
    <row r="1894">
      <c r="A1894" s="176" t="n">
        <v>45658</v>
      </c>
      <c r="B1894" s="104" t="inlineStr">
        <is>
          <t>2024/25</t>
        </is>
      </c>
      <c r="C1894" s="104" t="inlineStr">
        <is>
          <t>HC-102</t>
        </is>
      </c>
      <c r="D1894" s="104" t="inlineStr">
        <is>
          <t>Nord-Ouest</t>
        </is>
      </c>
      <c r="E1894" s="104" t="inlineStr">
        <is>
          <t>Livraison</t>
        </is>
      </c>
      <c r="F1894" s="104" t="n">
        <v>30</v>
      </c>
      <c r="G1894" s="159" t="n">
        <v>978</v>
      </c>
      <c r="H1894" s="159" t="n">
        <v>2452</v>
      </c>
      <c r="I1894" s="160" t="n">
        <v>16045.82</v>
      </c>
      <c r="J1894" s="160" t="n">
        <v>994.71</v>
      </c>
      <c r="K1894" s="160" t="n">
        <v>15051.11</v>
      </c>
      <c r="L1894" s="160" t="n">
        <v>4617.11</v>
      </c>
    </row>
    <row r="1895">
      <c r="A1895" s="176" t="n">
        <v>45658</v>
      </c>
      <c r="B1895" s="104" t="inlineStr">
        <is>
          <t>2024/25</t>
        </is>
      </c>
      <c r="C1895" s="104" t="inlineStr">
        <is>
          <t>HC-102</t>
        </is>
      </c>
      <c r="D1895" s="104" t="inlineStr">
        <is>
          <t>Nord-Ouest</t>
        </is>
      </c>
      <c r="E1895" s="104" t="inlineStr">
        <is>
          <t>Sur place</t>
        </is>
      </c>
      <c r="F1895" s="104" t="n">
        <v>31</v>
      </c>
      <c r="G1895" s="159" t="n">
        <v>3191</v>
      </c>
      <c r="H1895" s="159" t="n">
        <v>8275</v>
      </c>
      <c r="I1895" s="160" t="n">
        <v>40913.47</v>
      </c>
      <c r="J1895" s="160" t="n">
        <v>1253.69</v>
      </c>
      <c r="K1895" s="160" t="n">
        <v>39659.78</v>
      </c>
      <c r="L1895" s="160" t="n">
        <v>11807.49</v>
      </c>
    </row>
    <row r="1896">
      <c r="A1896" s="176" t="n">
        <v>45658</v>
      </c>
      <c r="B1896" s="104" t="inlineStr">
        <is>
          <t>2024/25</t>
        </is>
      </c>
      <c r="C1896" s="104" t="inlineStr">
        <is>
          <t>HC-102</t>
        </is>
      </c>
      <c r="D1896" s="104" t="inlineStr">
        <is>
          <t>Nord-Ouest</t>
        </is>
      </c>
      <c r="E1896" s="104" t="inlineStr">
        <is>
          <t>À emporter</t>
        </is>
      </c>
      <c r="F1896" s="104" t="n">
        <v>31</v>
      </c>
      <c r="G1896" s="159" t="n">
        <v>2457</v>
      </c>
      <c r="H1896" s="159" t="n">
        <v>6408</v>
      </c>
      <c r="I1896" s="160" t="n">
        <v>29288.72</v>
      </c>
      <c r="J1896" s="160" t="n">
        <v>972.13</v>
      </c>
      <c r="K1896" s="160" t="n">
        <v>28316.59</v>
      </c>
      <c r="L1896" s="160" t="n">
        <v>8406.450000000001</v>
      </c>
    </row>
    <row r="1897">
      <c r="A1897" s="176" t="n">
        <v>45658</v>
      </c>
      <c r="B1897" s="104" t="inlineStr">
        <is>
          <t>2024/25</t>
        </is>
      </c>
      <c r="C1897" s="104" t="inlineStr">
        <is>
          <t>HC-103</t>
        </is>
      </c>
      <c r="D1897" s="104" t="inlineStr">
        <is>
          <t>Sud-Est</t>
        </is>
      </c>
      <c r="E1897" s="104" t="inlineStr">
        <is>
          <t>Livraison</t>
        </is>
      </c>
      <c r="F1897" s="104" t="n">
        <v>31</v>
      </c>
      <c r="G1897" s="159" t="n">
        <v>1085</v>
      </c>
      <c r="H1897" s="159" t="n">
        <v>2751</v>
      </c>
      <c r="I1897" s="160" t="n">
        <v>18080.82</v>
      </c>
      <c r="J1897" s="160" t="n">
        <v>1095.06</v>
      </c>
      <c r="K1897" s="160" t="n">
        <v>16985.76</v>
      </c>
      <c r="L1897" s="160" t="n">
        <v>5223.9</v>
      </c>
    </row>
    <row r="1898">
      <c r="A1898" s="176" t="n">
        <v>45658</v>
      </c>
      <c r="B1898" s="104" t="inlineStr">
        <is>
          <t>2024/25</t>
        </is>
      </c>
      <c r="C1898" s="104" t="inlineStr">
        <is>
          <t>HC-103</t>
        </is>
      </c>
      <c r="D1898" s="104" t="inlineStr">
        <is>
          <t>Sud-Est</t>
        </is>
      </c>
      <c r="E1898" s="104" t="inlineStr">
        <is>
          <t>Sur place</t>
        </is>
      </c>
      <c r="F1898" s="104" t="n">
        <v>31</v>
      </c>
      <c r="G1898" s="159" t="n">
        <v>3641</v>
      </c>
      <c r="H1898" s="159" t="n">
        <v>9262</v>
      </c>
      <c r="I1898" s="160" t="n">
        <v>46897.81</v>
      </c>
      <c r="J1898" s="160" t="n">
        <v>1407.73</v>
      </c>
      <c r="K1898" s="160" t="n">
        <v>45490.08</v>
      </c>
      <c r="L1898" s="160" t="n">
        <v>13458.8</v>
      </c>
    </row>
    <row r="1899">
      <c r="A1899" s="176" t="n">
        <v>45658</v>
      </c>
      <c r="B1899" s="104" t="inlineStr">
        <is>
          <t>2024/25</t>
        </is>
      </c>
      <c r="C1899" s="104" t="inlineStr">
        <is>
          <t>HC-103</t>
        </is>
      </c>
      <c r="D1899" s="104" t="inlineStr">
        <is>
          <t>Sud-Est</t>
        </is>
      </c>
      <c r="E1899" s="104" t="inlineStr">
        <is>
          <t>À emporter</t>
        </is>
      </c>
      <c r="F1899" s="104" t="n">
        <v>31</v>
      </c>
      <c r="G1899" s="159" t="n">
        <v>2730</v>
      </c>
      <c r="H1899" s="159" t="n">
        <v>6953</v>
      </c>
      <c r="I1899" s="160" t="n">
        <v>32210.25</v>
      </c>
      <c r="J1899" s="160" t="n">
        <v>1033.59</v>
      </c>
      <c r="K1899" s="160" t="n">
        <v>31176.66</v>
      </c>
      <c r="L1899" s="160" t="n">
        <v>9286.75</v>
      </c>
    </row>
    <row r="1900">
      <c r="A1900" s="176" t="n">
        <v>45658</v>
      </c>
      <c r="B1900" s="104" t="inlineStr">
        <is>
          <t>2024/25</t>
        </is>
      </c>
      <c r="C1900" s="104" t="inlineStr">
        <is>
          <t>HC-104</t>
        </is>
      </c>
      <c r="D1900" s="104" t="inlineStr">
        <is>
          <t>Sud-Ouest</t>
        </is>
      </c>
      <c r="E1900" s="104" t="inlineStr">
        <is>
          <t>Livraison</t>
        </is>
      </c>
      <c r="F1900" s="104" t="n">
        <v>31</v>
      </c>
      <c r="G1900" s="159" t="n">
        <v>914</v>
      </c>
      <c r="H1900" s="159" t="n">
        <v>2270</v>
      </c>
      <c r="I1900" s="160" t="n">
        <v>14960.52</v>
      </c>
      <c r="J1900" s="160" t="n">
        <v>941.88</v>
      </c>
      <c r="K1900" s="160" t="n">
        <v>14018.64</v>
      </c>
      <c r="L1900" s="160" t="n">
        <v>4303.03</v>
      </c>
    </row>
    <row r="1901">
      <c r="A1901" s="176" t="n">
        <v>45658</v>
      </c>
      <c r="B1901" s="104" t="inlineStr">
        <is>
          <t>2024/25</t>
        </is>
      </c>
      <c r="C1901" s="104" t="inlineStr">
        <is>
          <t>HC-104</t>
        </is>
      </c>
      <c r="D1901" s="104" t="inlineStr">
        <is>
          <t>Sud-Ouest</t>
        </is>
      </c>
      <c r="E1901" s="104" t="inlineStr">
        <is>
          <t>Sur place</t>
        </is>
      </c>
      <c r="F1901" s="104" t="n">
        <v>31</v>
      </c>
      <c r="G1901" s="159" t="n">
        <v>3160</v>
      </c>
      <c r="H1901" s="159" t="n">
        <v>8262</v>
      </c>
      <c r="I1901" s="160" t="n">
        <v>40705.37</v>
      </c>
      <c r="J1901" s="160" t="n">
        <v>1324.3</v>
      </c>
      <c r="K1901" s="160" t="n">
        <v>39381.07</v>
      </c>
      <c r="L1901" s="160" t="n">
        <v>11772.02</v>
      </c>
    </row>
    <row r="1902">
      <c r="A1902" s="176" t="n">
        <v>45658</v>
      </c>
      <c r="B1902" s="104" t="inlineStr">
        <is>
          <t>2024/25</t>
        </is>
      </c>
      <c r="C1902" s="104" t="inlineStr">
        <is>
          <t>HC-104</t>
        </is>
      </c>
      <c r="D1902" s="104" t="inlineStr">
        <is>
          <t>Sud-Ouest</t>
        </is>
      </c>
      <c r="E1902" s="104" t="inlineStr">
        <is>
          <t>À emporter</t>
        </is>
      </c>
      <c r="F1902" s="104" t="n">
        <v>31</v>
      </c>
      <c r="G1902" s="159" t="n">
        <v>2423</v>
      </c>
      <c r="H1902" s="159" t="n">
        <v>6195</v>
      </c>
      <c r="I1902" s="160" t="n">
        <v>29103.64</v>
      </c>
      <c r="J1902" s="160" t="n">
        <v>914.6</v>
      </c>
      <c r="K1902" s="160" t="n">
        <v>28189.04</v>
      </c>
      <c r="L1902" s="160" t="n">
        <v>8454.110000000001</v>
      </c>
    </row>
    <row r="1903">
      <c r="A1903" s="176" t="n">
        <v>45658</v>
      </c>
      <c r="B1903" s="104" t="inlineStr">
        <is>
          <t>2024/25</t>
        </is>
      </c>
      <c r="C1903" s="104" t="inlineStr">
        <is>
          <t>HC-105</t>
        </is>
      </c>
      <c r="D1903" s="104" t="inlineStr">
        <is>
          <t>Île-de-France</t>
        </is>
      </c>
      <c r="E1903" s="104" t="inlineStr">
        <is>
          <t>Livraison</t>
        </is>
      </c>
      <c r="F1903" s="104" t="n">
        <v>30</v>
      </c>
      <c r="G1903" s="159" t="n">
        <v>1541</v>
      </c>
      <c r="H1903" s="159" t="n">
        <v>3951</v>
      </c>
      <c r="I1903" s="160" t="n">
        <v>24990.64</v>
      </c>
      <c r="J1903" s="160" t="n">
        <v>1498.22</v>
      </c>
      <c r="K1903" s="160" t="n">
        <v>23492.42</v>
      </c>
      <c r="L1903" s="160" t="n">
        <v>7261.34</v>
      </c>
    </row>
    <row r="1904">
      <c r="A1904" s="176" t="n">
        <v>45658</v>
      </c>
      <c r="B1904" s="104" t="inlineStr">
        <is>
          <t>2024/25</t>
        </is>
      </c>
      <c r="C1904" s="104" t="inlineStr">
        <is>
          <t>HC-105</t>
        </is>
      </c>
      <c r="D1904" s="104" t="inlineStr">
        <is>
          <t>Île-de-France</t>
        </is>
      </c>
      <c r="E1904" s="104" t="inlineStr">
        <is>
          <t>Sur place</t>
        </is>
      </c>
      <c r="F1904" s="104" t="n">
        <v>30</v>
      </c>
      <c r="G1904" s="159" t="n">
        <v>4665</v>
      </c>
      <c r="H1904" s="159" t="n">
        <v>11859</v>
      </c>
      <c r="I1904" s="160" t="n">
        <v>59540.56</v>
      </c>
      <c r="J1904" s="160" t="n">
        <v>1746.81</v>
      </c>
      <c r="K1904" s="160" t="n">
        <v>57793.75</v>
      </c>
      <c r="L1904" s="160" t="n">
        <v>17294.64</v>
      </c>
    </row>
    <row r="1905">
      <c r="A1905" s="176" t="n">
        <v>45658</v>
      </c>
      <c r="B1905" s="104" t="inlineStr">
        <is>
          <t>2024/25</t>
        </is>
      </c>
      <c r="C1905" s="104" t="inlineStr">
        <is>
          <t>HC-105</t>
        </is>
      </c>
      <c r="D1905" s="104" t="inlineStr">
        <is>
          <t>Île-de-France</t>
        </is>
      </c>
      <c r="E1905" s="104" t="inlineStr">
        <is>
          <t>À emporter</t>
        </is>
      </c>
      <c r="F1905" s="104" t="n">
        <v>31</v>
      </c>
      <c r="G1905" s="159" t="n">
        <v>3645</v>
      </c>
      <c r="H1905" s="159" t="n">
        <v>9388</v>
      </c>
      <c r="I1905" s="160" t="n">
        <v>43342.63</v>
      </c>
      <c r="J1905" s="160" t="n">
        <v>1245.09</v>
      </c>
      <c r="K1905" s="160" t="n">
        <v>42097.54</v>
      </c>
      <c r="L1905" s="160" t="n">
        <v>12414.39</v>
      </c>
    </row>
    <row r="1906">
      <c r="A1906" s="176" t="n">
        <v>45658</v>
      </c>
      <c r="B1906" s="104" t="inlineStr">
        <is>
          <t>2024/25</t>
        </is>
      </c>
      <c r="C1906" s="104" t="inlineStr">
        <is>
          <t>HC-106</t>
        </is>
      </c>
      <c r="D1906" s="104" t="inlineStr">
        <is>
          <t>Nord-Ouest</t>
        </is>
      </c>
      <c r="E1906" s="104" t="inlineStr">
        <is>
          <t>Livraison</t>
        </is>
      </c>
      <c r="F1906" s="104" t="n">
        <v>31</v>
      </c>
      <c r="G1906" s="159" t="n">
        <v>952</v>
      </c>
      <c r="H1906" s="159" t="n">
        <v>2328</v>
      </c>
      <c r="I1906" s="160" t="n">
        <v>15818.16</v>
      </c>
      <c r="J1906" s="160" t="n">
        <v>928.72</v>
      </c>
      <c r="K1906" s="160" t="n">
        <v>14889.44</v>
      </c>
      <c r="L1906" s="160" t="n">
        <v>4649.98</v>
      </c>
    </row>
    <row r="1907">
      <c r="A1907" s="176" t="n">
        <v>45658</v>
      </c>
      <c r="B1907" s="104" t="inlineStr">
        <is>
          <t>2024/25</t>
        </is>
      </c>
      <c r="C1907" s="104" t="inlineStr">
        <is>
          <t>HC-106</t>
        </is>
      </c>
      <c r="D1907" s="104" t="inlineStr">
        <is>
          <t>Nord-Ouest</t>
        </is>
      </c>
      <c r="E1907" s="104" t="inlineStr">
        <is>
          <t>Sur place</t>
        </is>
      </c>
      <c r="F1907" s="104" t="n">
        <v>30</v>
      </c>
      <c r="G1907" s="159" t="n">
        <v>3184</v>
      </c>
      <c r="H1907" s="159" t="n">
        <v>8208</v>
      </c>
      <c r="I1907" s="160" t="n">
        <v>41049.57</v>
      </c>
      <c r="J1907" s="160" t="n">
        <v>1266.75</v>
      </c>
      <c r="K1907" s="160" t="n">
        <v>39782.82</v>
      </c>
      <c r="L1907" s="160" t="n">
        <v>11872.73</v>
      </c>
    </row>
    <row r="1908">
      <c r="A1908" s="176" t="n">
        <v>45658</v>
      </c>
      <c r="B1908" s="104" t="inlineStr">
        <is>
          <t>2024/25</t>
        </is>
      </c>
      <c r="C1908" s="104" t="inlineStr">
        <is>
          <t>HC-106</t>
        </is>
      </c>
      <c r="D1908" s="104" t="inlineStr">
        <is>
          <t>Nord-Ouest</t>
        </is>
      </c>
      <c r="E1908" s="104" t="inlineStr">
        <is>
          <t>À emporter</t>
        </is>
      </c>
      <c r="F1908" s="104" t="n">
        <v>31</v>
      </c>
      <c r="G1908" s="159" t="n">
        <v>2391</v>
      </c>
      <c r="H1908" s="159" t="n">
        <v>5884</v>
      </c>
      <c r="I1908" s="160" t="n">
        <v>28393.44</v>
      </c>
      <c r="J1908" s="160" t="n">
        <v>941.8200000000001</v>
      </c>
      <c r="K1908" s="160" t="n">
        <v>27451.62</v>
      </c>
      <c r="L1908" s="160" t="n">
        <v>8165.72</v>
      </c>
    </row>
    <row r="1909">
      <c r="A1909" s="176" t="n">
        <v>45658</v>
      </c>
      <c r="B1909" s="104" t="inlineStr">
        <is>
          <t>2024/25</t>
        </is>
      </c>
      <c r="C1909" s="104" t="inlineStr">
        <is>
          <t>HC-107</t>
        </is>
      </c>
      <c r="D1909" s="104" t="inlineStr">
        <is>
          <t>Sud-Est</t>
        </is>
      </c>
      <c r="E1909" s="104" t="inlineStr">
        <is>
          <t>Livraison</t>
        </is>
      </c>
      <c r="F1909" s="104" t="n">
        <v>31</v>
      </c>
      <c r="G1909" s="159" t="n">
        <v>1080</v>
      </c>
      <c r="H1909" s="159" t="n">
        <v>2795</v>
      </c>
      <c r="I1909" s="160" t="n">
        <v>17866.98</v>
      </c>
      <c r="J1909" s="160" t="n">
        <v>1030.65</v>
      </c>
      <c r="K1909" s="160" t="n">
        <v>16836.33</v>
      </c>
      <c r="L1909" s="160" t="n">
        <v>5187.68</v>
      </c>
    </row>
    <row r="1910">
      <c r="A1910" s="176" t="n">
        <v>45658</v>
      </c>
      <c r="B1910" s="104" t="inlineStr">
        <is>
          <t>2024/25</t>
        </is>
      </c>
      <c r="C1910" s="104" t="inlineStr">
        <is>
          <t>HC-107</t>
        </is>
      </c>
      <c r="D1910" s="104" t="inlineStr">
        <is>
          <t>Sud-Est</t>
        </is>
      </c>
      <c r="E1910" s="104" t="inlineStr">
        <is>
          <t>Sur place</t>
        </is>
      </c>
      <c r="F1910" s="104" t="n">
        <v>31</v>
      </c>
      <c r="G1910" s="159" t="n">
        <v>3714</v>
      </c>
      <c r="H1910" s="159" t="n">
        <v>9531</v>
      </c>
      <c r="I1910" s="160" t="n">
        <v>47563.65</v>
      </c>
      <c r="J1910" s="160" t="n">
        <v>1373.43</v>
      </c>
      <c r="K1910" s="160" t="n">
        <v>46190.22</v>
      </c>
      <c r="L1910" s="160" t="n">
        <v>13659.79</v>
      </c>
    </row>
    <row r="1911">
      <c r="A1911" s="176" t="n">
        <v>45658</v>
      </c>
      <c r="B1911" s="104" t="inlineStr">
        <is>
          <t>2024/25</t>
        </is>
      </c>
      <c r="C1911" s="104" t="inlineStr">
        <is>
          <t>HC-107</t>
        </is>
      </c>
      <c r="D1911" s="104" t="inlineStr">
        <is>
          <t>Sud-Est</t>
        </is>
      </c>
      <c r="E1911" s="104" t="inlineStr">
        <is>
          <t>À emporter</t>
        </is>
      </c>
      <c r="F1911" s="104" t="n">
        <v>30</v>
      </c>
      <c r="G1911" s="159" t="n">
        <v>2739</v>
      </c>
      <c r="H1911" s="159" t="n">
        <v>7136</v>
      </c>
      <c r="I1911" s="160" t="n">
        <v>32546.6</v>
      </c>
      <c r="J1911" s="160" t="n">
        <v>883.09</v>
      </c>
      <c r="K1911" s="160" t="n">
        <v>31663.51</v>
      </c>
      <c r="L1911" s="160" t="n">
        <v>9469.6</v>
      </c>
    </row>
    <row r="1912">
      <c r="A1912" s="176" t="n">
        <v>45658</v>
      </c>
      <c r="B1912" s="104" t="inlineStr">
        <is>
          <t>2024/25</t>
        </is>
      </c>
      <c r="C1912" s="104" t="inlineStr">
        <is>
          <t>HC-108</t>
        </is>
      </c>
      <c r="D1912" s="104" t="inlineStr">
        <is>
          <t>Sud-Ouest</t>
        </is>
      </c>
      <c r="E1912" s="104" t="inlineStr">
        <is>
          <t>Livraison</t>
        </is>
      </c>
      <c r="F1912" s="104" t="n">
        <v>31</v>
      </c>
      <c r="G1912" s="159" t="n">
        <v>898</v>
      </c>
      <c r="H1912" s="159" t="n">
        <v>2331</v>
      </c>
      <c r="I1912" s="160" t="n">
        <v>15016.37</v>
      </c>
      <c r="J1912" s="160" t="n">
        <v>928.1799999999999</v>
      </c>
      <c r="K1912" s="160" t="n">
        <v>14088.19</v>
      </c>
      <c r="L1912" s="160" t="n">
        <v>4361.43</v>
      </c>
    </row>
    <row r="1913">
      <c r="A1913" s="176" t="n">
        <v>45658</v>
      </c>
      <c r="B1913" s="104" t="inlineStr">
        <is>
          <t>2024/25</t>
        </is>
      </c>
      <c r="C1913" s="104" t="inlineStr">
        <is>
          <t>HC-108</t>
        </is>
      </c>
      <c r="D1913" s="104" t="inlineStr">
        <is>
          <t>Sud-Ouest</t>
        </is>
      </c>
      <c r="E1913" s="104" t="inlineStr">
        <is>
          <t>Sur place</t>
        </is>
      </c>
      <c r="F1913" s="104" t="n">
        <v>31</v>
      </c>
      <c r="G1913" s="159" t="n">
        <v>3005</v>
      </c>
      <c r="H1913" s="159" t="n">
        <v>7524</v>
      </c>
      <c r="I1913" s="160" t="n">
        <v>38203.6</v>
      </c>
      <c r="J1913" s="160" t="n">
        <v>1318.56</v>
      </c>
      <c r="K1913" s="160" t="n">
        <v>36885.04</v>
      </c>
      <c r="L1913" s="160" t="n">
        <v>10953.56</v>
      </c>
    </row>
    <row r="1914">
      <c r="A1914" s="176" t="n">
        <v>45658</v>
      </c>
      <c r="B1914" s="104" t="inlineStr">
        <is>
          <t>2024/25</t>
        </is>
      </c>
      <c r="C1914" s="104" t="inlineStr">
        <is>
          <t>HC-108</t>
        </is>
      </c>
      <c r="D1914" s="104" t="inlineStr">
        <is>
          <t>Sud-Ouest</t>
        </is>
      </c>
      <c r="E1914" s="104" t="inlineStr">
        <is>
          <t>À emporter</t>
        </is>
      </c>
      <c r="F1914" s="104" t="n">
        <v>31</v>
      </c>
      <c r="G1914" s="159" t="n">
        <v>2223</v>
      </c>
      <c r="H1914" s="159" t="n">
        <v>5759</v>
      </c>
      <c r="I1914" s="160" t="n">
        <v>26730.85</v>
      </c>
      <c r="J1914" s="160" t="n">
        <v>717.83</v>
      </c>
      <c r="K1914" s="160" t="n">
        <v>26013.02</v>
      </c>
      <c r="L1914" s="160" t="n">
        <v>7708.07</v>
      </c>
    </row>
    <row r="1915">
      <c r="A1915" s="176" t="n">
        <v>45658</v>
      </c>
      <c r="B1915" s="104" t="inlineStr">
        <is>
          <t>2024/25</t>
        </is>
      </c>
      <c r="C1915" s="104" t="inlineStr">
        <is>
          <t>HC-109</t>
        </is>
      </c>
      <c r="D1915" s="104" t="inlineStr">
        <is>
          <t>Île-de-France</t>
        </is>
      </c>
      <c r="E1915" s="104" t="inlineStr">
        <is>
          <t>Livraison</t>
        </is>
      </c>
      <c r="F1915" s="104" t="n">
        <v>31</v>
      </c>
      <c r="G1915" s="159" t="n">
        <v>1027</v>
      </c>
      <c r="H1915" s="159" t="n">
        <v>2600</v>
      </c>
      <c r="I1915" s="160" t="n">
        <v>17037.04</v>
      </c>
      <c r="J1915" s="160" t="n">
        <v>973.16</v>
      </c>
      <c r="K1915" s="160" t="n">
        <v>16063.88</v>
      </c>
      <c r="L1915" s="160" t="n">
        <v>5016.63</v>
      </c>
    </row>
    <row r="1916">
      <c r="A1916" s="176" t="n">
        <v>45658</v>
      </c>
      <c r="B1916" s="104" t="inlineStr">
        <is>
          <t>2024/25</t>
        </is>
      </c>
      <c r="C1916" s="104" t="inlineStr">
        <is>
          <t>HC-109</t>
        </is>
      </c>
      <c r="D1916" s="104" t="inlineStr">
        <is>
          <t>Île-de-France</t>
        </is>
      </c>
      <c r="E1916" s="104" t="inlineStr">
        <is>
          <t>Sur place</t>
        </is>
      </c>
      <c r="F1916" s="104" t="n">
        <v>31</v>
      </c>
      <c r="G1916" s="159" t="n">
        <v>3319</v>
      </c>
      <c r="H1916" s="159" t="n">
        <v>8369</v>
      </c>
      <c r="I1916" s="160" t="n">
        <v>42881.83</v>
      </c>
      <c r="J1916" s="160" t="n">
        <v>1165.35</v>
      </c>
      <c r="K1916" s="160" t="n">
        <v>41716.48</v>
      </c>
      <c r="L1916" s="160" t="n">
        <v>12475</v>
      </c>
    </row>
    <row r="1917">
      <c r="A1917" s="176" t="n">
        <v>45658</v>
      </c>
      <c r="B1917" s="104" t="inlineStr">
        <is>
          <t>2024/25</t>
        </is>
      </c>
      <c r="C1917" s="104" t="inlineStr">
        <is>
          <t>HC-109</t>
        </is>
      </c>
      <c r="D1917" s="104" t="inlineStr">
        <is>
          <t>Île-de-France</t>
        </is>
      </c>
      <c r="E1917" s="104" t="inlineStr">
        <is>
          <t>À emporter</t>
        </is>
      </c>
      <c r="F1917" s="104" t="n">
        <v>31</v>
      </c>
      <c r="G1917" s="159" t="n">
        <v>2506</v>
      </c>
      <c r="H1917" s="159" t="n">
        <v>6042</v>
      </c>
      <c r="I1917" s="160" t="n">
        <v>29571.79</v>
      </c>
      <c r="J1917" s="160" t="n">
        <v>860.4299999999999</v>
      </c>
      <c r="K1917" s="160" t="n">
        <v>28711.36</v>
      </c>
      <c r="L1917" s="160" t="n">
        <v>8557.85</v>
      </c>
    </row>
    <row r="1918">
      <c r="A1918" s="176" t="n">
        <v>45658</v>
      </c>
      <c r="B1918" s="104" t="inlineStr">
        <is>
          <t>2024/25</t>
        </is>
      </c>
      <c r="C1918" s="104" t="inlineStr">
        <is>
          <t>HC-110</t>
        </is>
      </c>
      <c r="D1918" s="104" t="inlineStr">
        <is>
          <t>Nord-Ouest</t>
        </is>
      </c>
      <c r="E1918" s="104" t="inlineStr">
        <is>
          <t>Livraison</t>
        </is>
      </c>
      <c r="F1918" s="104" t="n">
        <v>31</v>
      </c>
      <c r="G1918" s="159" t="n">
        <v>683</v>
      </c>
      <c r="H1918" s="159" t="n">
        <v>1786</v>
      </c>
      <c r="I1918" s="160" t="n">
        <v>11009.77</v>
      </c>
      <c r="J1918" s="160" t="n">
        <v>671.74</v>
      </c>
      <c r="K1918" s="160" t="n">
        <v>10338.03</v>
      </c>
      <c r="L1918" s="160" t="n">
        <v>3197.76</v>
      </c>
    </row>
    <row r="1919">
      <c r="A1919" s="176" t="n">
        <v>45658</v>
      </c>
      <c r="B1919" s="104" t="inlineStr">
        <is>
          <t>2024/25</t>
        </is>
      </c>
      <c r="C1919" s="104" t="inlineStr">
        <is>
          <t>HC-110</t>
        </is>
      </c>
      <c r="D1919" s="104" t="inlineStr">
        <is>
          <t>Nord-Ouest</t>
        </is>
      </c>
      <c r="E1919" s="104" t="inlineStr">
        <is>
          <t>Sur place</t>
        </is>
      </c>
      <c r="F1919" s="104" t="n">
        <v>30</v>
      </c>
      <c r="G1919" s="159" t="n">
        <v>2130</v>
      </c>
      <c r="H1919" s="159" t="n">
        <v>5235</v>
      </c>
      <c r="I1919" s="160" t="n">
        <v>27743.04</v>
      </c>
      <c r="J1919" s="160" t="n">
        <v>897.6799999999999</v>
      </c>
      <c r="K1919" s="160" t="n">
        <v>26845.36</v>
      </c>
      <c r="L1919" s="160" t="n">
        <v>7938.85</v>
      </c>
    </row>
    <row r="1920">
      <c r="A1920" s="176" t="n">
        <v>45658</v>
      </c>
      <c r="B1920" s="104" t="inlineStr">
        <is>
          <t>2024/25</t>
        </is>
      </c>
      <c r="C1920" s="104" t="inlineStr">
        <is>
          <t>HC-110</t>
        </is>
      </c>
      <c r="D1920" s="104" t="inlineStr">
        <is>
          <t>Nord-Ouest</t>
        </is>
      </c>
      <c r="E1920" s="104" t="inlineStr">
        <is>
          <t>À emporter</t>
        </is>
      </c>
      <c r="F1920" s="104" t="n">
        <v>31</v>
      </c>
      <c r="G1920" s="159" t="n">
        <v>1622</v>
      </c>
      <c r="H1920" s="159" t="n">
        <v>4152</v>
      </c>
      <c r="I1920" s="160" t="n">
        <v>19240.49</v>
      </c>
      <c r="J1920" s="160" t="n">
        <v>502.7</v>
      </c>
      <c r="K1920" s="160" t="n">
        <v>18737.79</v>
      </c>
      <c r="L1920" s="160" t="n">
        <v>5580.9</v>
      </c>
    </row>
    <row r="1921">
      <c r="A1921" s="176" t="n">
        <v>45658</v>
      </c>
      <c r="B1921" s="104" t="inlineStr">
        <is>
          <t>2024/25</t>
        </is>
      </c>
      <c r="C1921" s="104" t="inlineStr">
        <is>
          <t>HC-111</t>
        </is>
      </c>
      <c r="D1921" s="104" t="inlineStr">
        <is>
          <t>Sud-Est</t>
        </is>
      </c>
      <c r="E1921" s="104" t="inlineStr">
        <is>
          <t>Livraison</t>
        </is>
      </c>
      <c r="F1921" s="104" t="n">
        <v>31</v>
      </c>
      <c r="G1921" s="159" t="n">
        <v>1082</v>
      </c>
      <c r="H1921" s="159" t="n">
        <v>2757</v>
      </c>
      <c r="I1921" s="160" t="n">
        <v>17930.4</v>
      </c>
      <c r="J1921" s="160" t="n">
        <v>1085.39</v>
      </c>
      <c r="K1921" s="160" t="n">
        <v>16845.01</v>
      </c>
      <c r="L1921" s="160" t="n">
        <v>5181.8</v>
      </c>
    </row>
    <row r="1922">
      <c r="A1922" s="176" t="n">
        <v>45658</v>
      </c>
      <c r="B1922" s="104" t="inlineStr">
        <is>
          <t>2024/25</t>
        </is>
      </c>
      <c r="C1922" s="104" t="inlineStr">
        <is>
          <t>HC-111</t>
        </is>
      </c>
      <c r="D1922" s="104" t="inlineStr">
        <is>
          <t>Sud-Est</t>
        </is>
      </c>
      <c r="E1922" s="104" t="inlineStr">
        <is>
          <t>Sur place</t>
        </is>
      </c>
      <c r="F1922" s="104" t="n">
        <v>31</v>
      </c>
      <c r="G1922" s="159" t="n">
        <v>3536</v>
      </c>
      <c r="H1922" s="159" t="n">
        <v>9119</v>
      </c>
      <c r="I1922" s="160" t="n">
        <v>46146.93</v>
      </c>
      <c r="J1922" s="160" t="n">
        <v>1268.58</v>
      </c>
      <c r="K1922" s="160" t="n">
        <v>44878.35</v>
      </c>
      <c r="L1922" s="160" t="n">
        <v>13398.35</v>
      </c>
    </row>
    <row r="1923">
      <c r="A1923" s="176" t="n">
        <v>45658</v>
      </c>
      <c r="B1923" s="104" t="inlineStr">
        <is>
          <t>2024/25</t>
        </is>
      </c>
      <c r="C1923" s="104" t="inlineStr">
        <is>
          <t>HC-111</t>
        </is>
      </c>
      <c r="D1923" s="104" t="inlineStr">
        <is>
          <t>Sud-Est</t>
        </is>
      </c>
      <c r="E1923" s="104" t="inlineStr">
        <is>
          <t>À emporter</t>
        </is>
      </c>
      <c r="F1923" s="104" t="n">
        <v>31</v>
      </c>
      <c r="G1923" s="159" t="n">
        <v>2716</v>
      </c>
      <c r="H1923" s="159" t="n">
        <v>6928</v>
      </c>
      <c r="I1923" s="160" t="n">
        <v>32096.94</v>
      </c>
      <c r="J1923" s="160" t="n">
        <v>989.7</v>
      </c>
      <c r="K1923" s="160" t="n">
        <v>31107.24</v>
      </c>
      <c r="L1923" s="160" t="n">
        <v>9238.23</v>
      </c>
    </row>
    <row r="1924">
      <c r="A1924" s="176" t="n">
        <v>45658</v>
      </c>
      <c r="B1924" s="104" t="inlineStr">
        <is>
          <t>2024/25</t>
        </is>
      </c>
      <c r="C1924" s="104" t="inlineStr">
        <is>
          <t>HC-113</t>
        </is>
      </c>
      <c r="D1924" s="104" t="inlineStr">
        <is>
          <t>Île-de-France</t>
        </is>
      </c>
      <c r="E1924" s="104" t="inlineStr">
        <is>
          <t>Drive</t>
        </is>
      </c>
      <c r="F1924" s="104" t="n">
        <v>30</v>
      </c>
      <c r="G1924" s="159" t="n">
        <v>1166</v>
      </c>
      <c r="H1924" s="159" t="n">
        <v>2911</v>
      </c>
      <c r="I1924" s="160" t="n">
        <v>15854.23</v>
      </c>
      <c r="J1924" s="160" t="n">
        <v>477.96</v>
      </c>
      <c r="K1924" s="160" t="n">
        <v>15376.27</v>
      </c>
      <c r="L1924" s="160" t="n">
        <v>4553.04</v>
      </c>
    </row>
    <row r="1925">
      <c r="A1925" s="176" t="n">
        <v>45658</v>
      </c>
      <c r="B1925" s="104" t="inlineStr">
        <is>
          <t>2024/25</t>
        </is>
      </c>
      <c r="C1925" s="104" t="inlineStr">
        <is>
          <t>HC-113</t>
        </is>
      </c>
      <c r="D1925" s="104" t="inlineStr">
        <is>
          <t>Île-de-France</t>
        </is>
      </c>
      <c r="E1925" s="104" t="inlineStr">
        <is>
          <t>Livraison</t>
        </is>
      </c>
      <c r="F1925" s="104" t="n">
        <v>31</v>
      </c>
      <c r="G1925" s="159" t="n">
        <v>1007</v>
      </c>
      <c r="H1925" s="159" t="n">
        <v>2659</v>
      </c>
      <c r="I1925" s="160" t="n">
        <v>16532.51</v>
      </c>
      <c r="J1925" s="160" t="n">
        <v>939.36</v>
      </c>
      <c r="K1925" s="160" t="n">
        <v>15593.15</v>
      </c>
      <c r="L1925" s="160" t="n">
        <v>4808.14</v>
      </c>
    </row>
    <row r="1926">
      <c r="A1926" s="176" t="n">
        <v>45658</v>
      </c>
      <c r="B1926" s="104" t="inlineStr">
        <is>
          <t>2024/25</t>
        </is>
      </c>
      <c r="C1926" s="104" t="inlineStr">
        <is>
          <t>HC-113</t>
        </is>
      </c>
      <c r="D1926" s="104" t="inlineStr">
        <is>
          <t>Île-de-France</t>
        </is>
      </c>
      <c r="E1926" s="104" t="inlineStr">
        <is>
          <t>Sur place</t>
        </is>
      </c>
      <c r="F1926" s="104" t="n">
        <v>30</v>
      </c>
      <c r="G1926" s="159" t="n">
        <v>2990</v>
      </c>
      <c r="H1926" s="159" t="n">
        <v>7545</v>
      </c>
      <c r="I1926" s="160" t="n">
        <v>38148.8</v>
      </c>
      <c r="J1926" s="160" t="n">
        <v>1202.24</v>
      </c>
      <c r="K1926" s="160" t="n">
        <v>36946.56</v>
      </c>
      <c r="L1926" s="160" t="n">
        <v>10914.58</v>
      </c>
    </row>
    <row r="1927">
      <c r="A1927" s="176" t="n">
        <v>45658</v>
      </c>
      <c r="B1927" s="104" t="inlineStr">
        <is>
          <t>2024/25</t>
        </is>
      </c>
      <c r="C1927" s="104" t="inlineStr">
        <is>
          <t>HC-113</t>
        </is>
      </c>
      <c r="D1927" s="104" t="inlineStr">
        <is>
          <t>Île-de-France</t>
        </is>
      </c>
      <c r="E1927" s="104" t="inlineStr">
        <is>
          <t>À emporter</t>
        </is>
      </c>
      <c r="F1927" s="104" t="n">
        <v>31</v>
      </c>
      <c r="G1927" s="159" t="n">
        <v>2362</v>
      </c>
      <c r="H1927" s="159" t="n">
        <v>6049</v>
      </c>
      <c r="I1927" s="160" t="n">
        <v>28201.9</v>
      </c>
      <c r="J1927" s="160" t="n">
        <v>838.6900000000001</v>
      </c>
      <c r="K1927" s="160" t="n">
        <v>27363.21</v>
      </c>
      <c r="L1927" s="160" t="n">
        <v>8152.65</v>
      </c>
    </row>
    <row r="1928">
      <c r="A1928" s="176" t="n">
        <v>45658</v>
      </c>
      <c r="B1928" s="104" t="inlineStr">
        <is>
          <t>2024/25</t>
        </is>
      </c>
      <c r="C1928" s="104" t="inlineStr">
        <is>
          <t>HC-114</t>
        </is>
      </c>
      <c r="D1928" s="104" t="inlineStr">
        <is>
          <t>Nord-Ouest</t>
        </is>
      </c>
      <c r="E1928" s="104" t="inlineStr">
        <is>
          <t>Drive</t>
        </is>
      </c>
      <c r="F1928" s="104" t="n">
        <v>31</v>
      </c>
      <c r="G1928" s="159" t="n">
        <v>663</v>
      </c>
      <c r="H1928" s="159" t="n">
        <v>1679</v>
      </c>
      <c r="I1928" s="160" t="n">
        <v>9014.25</v>
      </c>
      <c r="J1928" s="160" t="n">
        <v>253.96</v>
      </c>
      <c r="K1928" s="160" t="n">
        <v>8760.290000000001</v>
      </c>
      <c r="L1928" s="160" t="n">
        <v>2641.06</v>
      </c>
    </row>
    <row r="1929">
      <c r="A1929" s="176" t="n">
        <v>45658</v>
      </c>
      <c r="B1929" s="104" t="inlineStr">
        <is>
          <t>2024/25</t>
        </is>
      </c>
      <c r="C1929" s="104" t="inlineStr">
        <is>
          <t>HC-114</t>
        </is>
      </c>
      <c r="D1929" s="104" t="inlineStr">
        <is>
          <t>Nord-Ouest</t>
        </is>
      </c>
      <c r="E1929" s="104" t="inlineStr">
        <is>
          <t>Livraison</t>
        </is>
      </c>
      <c r="F1929" s="104" t="n">
        <v>31</v>
      </c>
      <c r="G1929" s="159" t="n">
        <v>532</v>
      </c>
      <c r="H1929" s="159" t="n">
        <v>1401</v>
      </c>
      <c r="I1929" s="160" t="n">
        <v>8682.700000000001</v>
      </c>
      <c r="J1929" s="160" t="n">
        <v>533.9299999999999</v>
      </c>
      <c r="K1929" s="160" t="n">
        <v>8148.77</v>
      </c>
      <c r="L1929" s="160" t="n">
        <v>2501.83</v>
      </c>
    </row>
    <row r="1930">
      <c r="A1930" s="176" t="n">
        <v>45658</v>
      </c>
      <c r="B1930" s="104" t="inlineStr">
        <is>
          <t>2024/25</t>
        </is>
      </c>
      <c r="C1930" s="104" t="inlineStr">
        <is>
          <t>HC-114</t>
        </is>
      </c>
      <c r="D1930" s="104" t="inlineStr">
        <is>
          <t>Nord-Ouest</t>
        </is>
      </c>
      <c r="E1930" s="104" t="inlineStr">
        <is>
          <t>Sur place</t>
        </is>
      </c>
      <c r="F1930" s="104" t="n">
        <v>31</v>
      </c>
      <c r="G1930" s="159" t="n">
        <v>1775</v>
      </c>
      <c r="H1930" s="159" t="n">
        <v>4447</v>
      </c>
      <c r="I1930" s="160" t="n">
        <v>23069.88</v>
      </c>
      <c r="J1930" s="160" t="n">
        <v>723.1799999999999</v>
      </c>
      <c r="K1930" s="160" t="n">
        <v>22346.7</v>
      </c>
      <c r="L1930" s="160" t="n">
        <v>6655.72</v>
      </c>
    </row>
    <row r="1931">
      <c r="A1931" s="176" t="n">
        <v>45658</v>
      </c>
      <c r="B1931" s="104" t="inlineStr">
        <is>
          <t>2024/25</t>
        </is>
      </c>
      <c r="C1931" s="104" t="inlineStr">
        <is>
          <t>HC-114</t>
        </is>
      </c>
      <c r="D1931" s="104" t="inlineStr">
        <is>
          <t>Nord-Ouest</t>
        </is>
      </c>
      <c r="E1931" s="104" t="inlineStr">
        <is>
          <t>À emporter</t>
        </is>
      </c>
      <c r="F1931" s="104" t="n">
        <v>31</v>
      </c>
      <c r="G1931" s="159" t="n">
        <v>1324</v>
      </c>
      <c r="H1931" s="159" t="n">
        <v>3374</v>
      </c>
      <c r="I1931" s="160" t="n">
        <v>15660.11</v>
      </c>
      <c r="J1931" s="160" t="n">
        <v>505.07</v>
      </c>
      <c r="K1931" s="160" t="n">
        <v>15155.04</v>
      </c>
      <c r="L1931" s="160" t="n">
        <v>4504.19</v>
      </c>
    </row>
    <row r="1932">
      <c r="A1932" s="176" t="n">
        <v>45658</v>
      </c>
      <c r="B1932" s="104" t="inlineStr">
        <is>
          <t>2024/25</t>
        </is>
      </c>
      <c r="C1932" s="104" t="inlineStr">
        <is>
          <t>HC-115</t>
        </is>
      </c>
      <c r="D1932" s="104" t="inlineStr">
        <is>
          <t>Sud-Est</t>
        </is>
      </c>
      <c r="E1932" s="104" t="inlineStr">
        <is>
          <t>Livraison</t>
        </is>
      </c>
      <c r="F1932" s="104" t="n">
        <v>31</v>
      </c>
      <c r="G1932" s="159" t="n">
        <v>1039</v>
      </c>
      <c r="H1932" s="159" t="n">
        <v>2683</v>
      </c>
      <c r="I1932" s="160" t="n">
        <v>17017.66</v>
      </c>
      <c r="J1932" s="160" t="n">
        <v>949.8099999999999</v>
      </c>
      <c r="K1932" s="160" t="n">
        <v>16067.85</v>
      </c>
      <c r="L1932" s="160" t="n">
        <v>5323.84</v>
      </c>
    </row>
    <row r="1933">
      <c r="A1933" s="176" t="n">
        <v>45658</v>
      </c>
      <c r="B1933" s="104" t="inlineStr">
        <is>
          <t>2024/25</t>
        </is>
      </c>
      <c r="C1933" s="104" t="inlineStr">
        <is>
          <t>HC-115</t>
        </is>
      </c>
      <c r="D1933" s="104" t="inlineStr">
        <is>
          <t>Sud-Est</t>
        </is>
      </c>
      <c r="E1933" s="104" t="inlineStr">
        <is>
          <t>Sur place</t>
        </is>
      </c>
      <c r="F1933" s="104" t="n">
        <v>31</v>
      </c>
      <c r="G1933" s="159" t="n">
        <v>3456</v>
      </c>
      <c r="H1933" s="159" t="n">
        <v>8807</v>
      </c>
      <c r="I1933" s="160" t="n">
        <v>44445.8</v>
      </c>
      <c r="J1933" s="160" t="n">
        <v>1332.31</v>
      </c>
      <c r="K1933" s="160" t="n">
        <v>43113.49</v>
      </c>
      <c r="L1933" s="160" t="n">
        <v>13807.98</v>
      </c>
    </row>
    <row r="1934">
      <c r="A1934" s="176" t="n">
        <v>45658</v>
      </c>
      <c r="B1934" s="104" t="inlineStr">
        <is>
          <t>2024/25</t>
        </is>
      </c>
      <c r="C1934" s="104" t="inlineStr">
        <is>
          <t>HC-115</t>
        </is>
      </c>
      <c r="D1934" s="104" t="inlineStr">
        <is>
          <t>Sud-Est</t>
        </is>
      </c>
      <c r="E1934" s="104" t="inlineStr">
        <is>
          <t>À emporter</t>
        </is>
      </c>
      <c r="F1934" s="104" t="n">
        <v>31</v>
      </c>
      <c r="G1934" s="159" t="n">
        <v>2700</v>
      </c>
      <c r="H1934" s="159" t="n">
        <v>6833</v>
      </c>
      <c r="I1934" s="160" t="n">
        <v>32344.59</v>
      </c>
      <c r="J1934" s="160" t="n">
        <v>1062.25</v>
      </c>
      <c r="K1934" s="160" t="n">
        <v>31282.34</v>
      </c>
      <c r="L1934" s="160" t="n">
        <v>9958.35</v>
      </c>
    </row>
    <row r="1935">
      <c r="A1935" s="176" t="n">
        <v>45658</v>
      </c>
      <c r="B1935" s="104" t="inlineStr">
        <is>
          <t>2024/25</t>
        </is>
      </c>
      <c r="C1935" s="104" t="inlineStr">
        <is>
          <t>HC-116</t>
        </is>
      </c>
      <c r="D1935" s="104" t="inlineStr">
        <is>
          <t>Sud-Ouest</t>
        </is>
      </c>
      <c r="E1935" s="104" t="inlineStr">
        <is>
          <t>Livraison</t>
        </is>
      </c>
      <c r="F1935" s="104" t="n">
        <v>31</v>
      </c>
      <c r="G1935" s="159" t="n">
        <v>916</v>
      </c>
      <c r="H1935" s="159" t="n">
        <v>2391</v>
      </c>
      <c r="I1935" s="160" t="n">
        <v>15047.54</v>
      </c>
      <c r="J1935" s="160" t="n">
        <v>872.22</v>
      </c>
      <c r="K1935" s="160" t="n">
        <v>14175.32</v>
      </c>
      <c r="L1935" s="160" t="n">
        <v>4424.99</v>
      </c>
    </row>
    <row r="1936">
      <c r="A1936" s="176" t="n">
        <v>45658</v>
      </c>
      <c r="B1936" s="104" t="inlineStr">
        <is>
          <t>2024/25</t>
        </is>
      </c>
      <c r="C1936" s="104" t="inlineStr">
        <is>
          <t>HC-116</t>
        </is>
      </c>
      <c r="D1936" s="104" t="inlineStr">
        <is>
          <t>Sud-Ouest</t>
        </is>
      </c>
      <c r="E1936" s="104" t="inlineStr">
        <is>
          <t>Sur place</t>
        </is>
      </c>
      <c r="F1936" s="104" t="n">
        <v>31</v>
      </c>
      <c r="G1936" s="159" t="n">
        <v>3078</v>
      </c>
      <c r="H1936" s="159" t="n">
        <v>7756</v>
      </c>
      <c r="I1936" s="160" t="n">
        <v>39684.13</v>
      </c>
      <c r="J1936" s="160" t="n">
        <v>1169.57</v>
      </c>
      <c r="K1936" s="160" t="n">
        <v>38514.56</v>
      </c>
      <c r="L1936" s="160" t="n">
        <v>11489.02</v>
      </c>
    </row>
    <row r="1937">
      <c r="A1937" s="176" t="n">
        <v>45658</v>
      </c>
      <c r="B1937" s="104" t="inlineStr">
        <is>
          <t>2024/25</t>
        </is>
      </c>
      <c r="C1937" s="104" t="inlineStr">
        <is>
          <t>HC-116</t>
        </is>
      </c>
      <c r="D1937" s="104" t="inlineStr">
        <is>
          <t>Sud-Ouest</t>
        </is>
      </c>
      <c r="E1937" s="104" t="inlineStr">
        <is>
          <t>À emporter</t>
        </is>
      </c>
      <c r="F1937" s="104" t="n">
        <v>31</v>
      </c>
      <c r="G1937" s="159" t="n">
        <v>2299</v>
      </c>
      <c r="H1937" s="159" t="n">
        <v>5978</v>
      </c>
      <c r="I1937" s="160" t="n">
        <v>27331.31</v>
      </c>
      <c r="J1937" s="160" t="n">
        <v>868.8200000000001</v>
      </c>
      <c r="K1937" s="160" t="n">
        <v>26462.49</v>
      </c>
      <c r="L1937" s="160" t="n">
        <v>7844.76</v>
      </c>
    </row>
    <row r="1938">
      <c r="A1938" s="176" t="n">
        <v>45658</v>
      </c>
      <c r="B1938" s="104" t="inlineStr">
        <is>
          <t>2024/25</t>
        </is>
      </c>
      <c r="C1938" s="104" t="inlineStr">
        <is>
          <t>HC-117</t>
        </is>
      </c>
      <c r="D1938" s="104" t="inlineStr">
        <is>
          <t>Île-de-France</t>
        </is>
      </c>
      <c r="E1938" s="104" t="inlineStr">
        <is>
          <t>Drive</t>
        </is>
      </c>
      <c r="F1938" s="104" t="n">
        <v>31</v>
      </c>
      <c r="G1938" s="159" t="n">
        <v>1120</v>
      </c>
      <c r="H1938" s="159" t="n">
        <v>2877</v>
      </c>
      <c r="I1938" s="160" t="n">
        <v>15258.88</v>
      </c>
      <c r="J1938" s="160" t="n">
        <v>443.05</v>
      </c>
      <c r="K1938" s="160" t="n">
        <v>14815.83</v>
      </c>
      <c r="L1938" s="160" t="n">
        <v>4412.16</v>
      </c>
    </row>
    <row r="1939">
      <c r="A1939" s="176" t="n">
        <v>45658</v>
      </c>
      <c r="B1939" s="104" t="inlineStr">
        <is>
          <t>2024/25</t>
        </is>
      </c>
      <c r="C1939" s="104" t="inlineStr">
        <is>
          <t>HC-117</t>
        </is>
      </c>
      <c r="D1939" s="104" t="inlineStr">
        <is>
          <t>Île-de-France</t>
        </is>
      </c>
      <c r="E1939" s="104" t="inlineStr">
        <is>
          <t>Livraison</t>
        </is>
      </c>
      <c r="F1939" s="104" t="n">
        <v>31</v>
      </c>
      <c r="G1939" s="159" t="n">
        <v>867</v>
      </c>
      <c r="H1939" s="159" t="n">
        <v>2269</v>
      </c>
      <c r="I1939" s="160" t="n">
        <v>14173.39</v>
      </c>
      <c r="J1939" s="160" t="n">
        <v>849.87</v>
      </c>
      <c r="K1939" s="160" t="n">
        <v>13323.52</v>
      </c>
      <c r="L1939" s="160" t="n">
        <v>4108.73</v>
      </c>
    </row>
    <row r="1940">
      <c r="A1940" s="176" t="n">
        <v>45658</v>
      </c>
      <c r="B1940" s="104" t="inlineStr">
        <is>
          <t>2024/25</t>
        </is>
      </c>
      <c r="C1940" s="104" t="inlineStr">
        <is>
          <t>HC-117</t>
        </is>
      </c>
      <c r="D1940" s="104" t="inlineStr">
        <is>
          <t>Île-de-France</t>
        </is>
      </c>
      <c r="E1940" s="104" t="inlineStr">
        <is>
          <t>Sur place</t>
        </is>
      </c>
      <c r="F1940" s="104" t="n">
        <v>31</v>
      </c>
      <c r="G1940" s="159" t="n">
        <v>2881</v>
      </c>
      <c r="H1940" s="159" t="n">
        <v>7469</v>
      </c>
      <c r="I1940" s="160" t="n">
        <v>37545.69</v>
      </c>
      <c r="J1940" s="160" t="n">
        <v>1083.2</v>
      </c>
      <c r="K1940" s="160" t="n">
        <v>36462.49</v>
      </c>
      <c r="L1940" s="160" t="n">
        <v>10872.95</v>
      </c>
    </row>
    <row r="1941">
      <c r="A1941" s="176" t="n">
        <v>45658</v>
      </c>
      <c r="B1941" s="104" t="inlineStr">
        <is>
          <t>2024/25</t>
        </is>
      </c>
      <c r="C1941" s="104" t="inlineStr">
        <is>
          <t>HC-117</t>
        </is>
      </c>
      <c r="D1941" s="104" t="inlineStr">
        <is>
          <t>Île-de-France</t>
        </is>
      </c>
      <c r="E1941" s="104" t="inlineStr">
        <is>
          <t>À emporter</t>
        </is>
      </c>
      <c r="F1941" s="104" t="n">
        <v>31</v>
      </c>
      <c r="G1941" s="159" t="n">
        <v>2231</v>
      </c>
      <c r="H1941" s="159" t="n">
        <v>5893</v>
      </c>
      <c r="I1941" s="160" t="n">
        <v>26336.25</v>
      </c>
      <c r="J1941" s="160" t="n">
        <v>712.04</v>
      </c>
      <c r="K1941" s="160" t="n">
        <v>25624.21</v>
      </c>
      <c r="L1941" s="160" t="n">
        <v>7634.89</v>
      </c>
    </row>
    <row r="1942">
      <c r="A1942" s="176" t="n">
        <v>45658</v>
      </c>
      <c r="B1942" s="104" t="inlineStr">
        <is>
          <t>2024/25</t>
        </is>
      </c>
      <c r="C1942" s="104" t="inlineStr">
        <is>
          <t>HC-118</t>
        </is>
      </c>
      <c r="D1942" s="104" t="inlineStr">
        <is>
          <t>Nord-Ouest</t>
        </is>
      </c>
      <c r="E1942" s="104" t="inlineStr">
        <is>
          <t>Livraison</t>
        </is>
      </c>
      <c r="F1942" s="104" t="n">
        <v>31</v>
      </c>
      <c r="G1942" s="159" t="n">
        <v>1049</v>
      </c>
      <c r="H1942" s="159" t="n">
        <v>2730</v>
      </c>
      <c r="I1942" s="160" t="n">
        <v>17188.54</v>
      </c>
      <c r="J1942" s="160" t="n">
        <v>1046.27</v>
      </c>
      <c r="K1942" s="160" t="n">
        <v>16142.27</v>
      </c>
      <c r="L1942" s="160" t="n">
        <v>4967.5</v>
      </c>
    </row>
    <row r="1943">
      <c r="A1943" s="176" t="n">
        <v>45658</v>
      </c>
      <c r="B1943" s="104" t="inlineStr">
        <is>
          <t>2024/25</t>
        </is>
      </c>
      <c r="C1943" s="104" t="inlineStr">
        <is>
          <t>HC-118</t>
        </is>
      </c>
      <c r="D1943" s="104" t="inlineStr">
        <is>
          <t>Nord-Ouest</t>
        </is>
      </c>
      <c r="E1943" s="104" t="inlineStr">
        <is>
          <t>Sur place</t>
        </is>
      </c>
      <c r="F1943" s="104" t="n">
        <v>31</v>
      </c>
      <c r="G1943" s="159" t="n">
        <v>3446</v>
      </c>
      <c r="H1943" s="159" t="n">
        <v>8835</v>
      </c>
      <c r="I1943" s="160" t="n">
        <v>44789.87</v>
      </c>
      <c r="J1943" s="160" t="n">
        <v>1259.55</v>
      </c>
      <c r="K1943" s="160" t="n">
        <v>43530.32</v>
      </c>
      <c r="L1943" s="160" t="n">
        <v>12999.45</v>
      </c>
    </row>
    <row r="1944">
      <c r="A1944" s="176" t="n">
        <v>45658</v>
      </c>
      <c r="B1944" s="104" t="inlineStr">
        <is>
          <t>2024/25</t>
        </is>
      </c>
      <c r="C1944" s="104" t="inlineStr">
        <is>
          <t>HC-118</t>
        </is>
      </c>
      <c r="D1944" s="104" t="inlineStr">
        <is>
          <t>Nord-Ouest</t>
        </is>
      </c>
      <c r="E1944" s="104" t="inlineStr">
        <is>
          <t>À emporter</t>
        </is>
      </c>
      <c r="F1944" s="104" t="n">
        <v>31</v>
      </c>
      <c r="G1944" s="159" t="n">
        <v>2638</v>
      </c>
      <c r="H1944" s="159" t="n">
        <v>6885</v>
      </c>
      <c r="I1944" s="160" t="n">
        <v>31066.02</v>
      </c>
      <c r="J1944" s="160" t="n">
        <v>841.4</v>
      </c>
      <c r="K1944" s="160" t="n">
        <v>30224.62</v>
      </c>
      <c r="L1944" s="160" t="n">
        <v>9011.129999999999</v>
      </c>
    </row>
    <row r="1945">
      <c r="A1945" s="176" t="n">
        <v>45658</v>
      </c>
      <c r="B1945" s="104" t="inlineStr">
        <is>
          <t>2024/25</t>
        </is>
      </c>
      <c r="C1945" s="104" t="inlineStr">
        <is>
          <t>HC-119</t>
        </is>
      </c>
      <c r="D1945" s="104" t="inlineStr">
        <is>
          <t>Sud-Est</t>
        </is>
      </c>
      <c r="E1945" s="104" t="inlineStr">
        <is>
          <t>Livraison</t>
        </is>
      </c>
      <c r="F1945" s="104" t="n">
        <v>31</v>
      </c>
      <c r="G1945" s="159" t="n">
        <v>967</v>
      </c>
      <c r="H1945" s="159" t="n">
        <v>2391</v>
      </c>
      <c r="I1945" s="160" t="n">
        <v>15415.22</v>
      </c>
      <c r="J1945" s="160" t="n">
        <v>936.92</v>
      </c>
      <c r="K1945" s="160" t="n">
        <v>14478.3</v>
      </c>
      <c r="L1945" s="160" t="n">
        <v>4438.4</v>
      </c>
    </row>
    <row r="1946">
      <c r="A1946" s="176" t="n">
        <v>45658</v>
      </c>
      <c r="B1946" s="104" t="inlineStr">
        <is>
          <t>2024/25</t>
        </is>
      </c>
      <c r="C1946" s="104" t="inlineStr">
        <is>
          <t>HC-119</t>
        </is>
      </c>
      <c r="D1946" s="104" t="inlineStr">
        <is>
          <t>Sud-Est</t>
        </is>
      </c>
      <c r="E1946" s="104" t="inlineStr">
        <is>
          <t>Sur place</t>
        </is>
      </c>
      <c r="F1946" s="104" t="n">
        <v>31</v>
      </c>
      <c r="G1946" s="159" t="n">
        <v>2967</v>
      </c>
      <c r="H1946" s="159" t="n">
        <v>7671</v>
      </c>
      <c r="I1946" s="160" t="n">
        <v>38293.73</v>
      </c>
      <c r="J1946" s="160" t="n">
        <v>1038.66</v>
      </c>
      <c r="K1946" s="160" t="n">
        <v>37255.07</v>
      </c>
      <c r="L1946" s="160" t="n">
        <v>11081.51</v>
      </c>
    </row>
    <row r="1947">
      <c r="A1947" s="176" t="n">
        <v>45658</v>
      </c>
      <c r="B1947" s="104" t="inlineStr">
        <is>
          <t>2024/25</t>
        </is>
      </c>
      <c r="C1947" s="104" t="inlineStr">
        <is>
          <t>HC-119</t>
        </is>
      </c>
      <c r="D1947" s="104" t="inlineStr">
        <is>
          <t>Sud-Est</t>
        </is>
      </c>
      <c r="E1947" s="104" t="inlineStr">
        <is>
          <t>À emporter</t>
        </is>
      </c>
      <c r="F1947" s="104" t="n">
        <v>30</v>
      </c>
      <c r="G1947" s="159" t="n">
        <v>2141</v>
      </c>
      <c r="H1947" s="159" t="n">
        <v>5507</v>
      </c>
      <c r="I1947" s="160" t="n">
        <v>25380.28</v>
      </c>
      <c r="J1947" s="160" t="n">
        <v>747.1799999999999</v>
      </c>
      <c r="K1947" s="160" t="n">
        <v>24633.1</v>
      </c>
      <c r="L1947" s="160" t="n">
        <v>7333.67</v>
      </c>
    </row>
    <row r="1948">
      <c r="A1948" s="176" t="n">
        <v>45658</v>
      </c>
      <c r="B1948" s="104" t="inlineStr">
        <is>
          <t>2024/25</t>
        </is>
      </c>
      <c r="C1948" s="104" t="inlineStr">
        <is>
          <t>HC-120</t>
        </is>
      </c>
      <c r="D1948" s="104" t="inlineStr">
        <is>
          <t>Sud-Ouest</t>
        </is>
      </c>
      <c r="E1948" s="104" t="inlineStr">
        <is>
          <t>Drive</t>
        </is>
      </c>
      <c r="F1948" s="104" t="n">
        <v>30</v>
      </c>
      <c r="G1948" s="159" t="n">
        <v>825</v>
      </c>
      <c r="H1948" s="159" t="n">
        <v>2160</v>
      </c>
      <c r="I1948" s="160" t="n">
        <v>11333.18</v>
      </c>
      <c r="J1948" s="160" t="n">
        <v>331.77</v>
      </c>
      <c r="K1948" s="160" t="n">
        <v>11001.41</v>
      </c>
      <c r="L1948" s="160" t="n">
        <v>3257.98</v>
      </c>
    </row>
    <row r="1949">
      <c r="A1949" s="176" t="n">
        <v>45658</v>
      </c>
      <c r="B1949" s="104" t="inlineStr">
        <is>
          <t>2024/25</t>
        </is>
      </c>
      <c r="C1949" s="104" t="inlineStr">
        <is>
          <t>HC-120</t>
        </is>
      </c>
      <c r="D1949" s="104" t="inlineStr">
        <is>
          <t>Sud-Ouest</t>
        </is>
      </c>
      <c r="E1949" s="104" t="inlineStr">
        <is>
          <t>Livraison</t>
        </is>
      </c>
      <c r="F1949" s="104" t="n">
        <v>31</v>
      </c>
      <c r="G1949" s="159" t="n">
        <v>769</v>
      </c>
      <c r="H1949" s="159" t="n">
        <v>1964</v>
      </c>
      <c r="I1949" s="160" t="n">
        <v>12343.12</v>
      </c>
      <c r="J1949" s="160" t="n">
        <v>694.33</v>
      </c>
      <c r="K1949" s="160" t="n">
        <v>11648.79</v>
      </c>
      <c r="L1949" s="160" t="n">
        <v>3581.92</v>
      </c>
    </row>
    <row r="1950">
      <c r="A1950" s="176" t="n">
        <v>45658</v>
      </c>
      <c r="B1950" s="104" t="inlineStr">
        <is>
          <t>2024/25</t>
        </is>
      </c>
      <c r="C1950" s="104" t="inlineStr">
        <is>
          <t>HC-120</t>
        </is>
      </c>
      <c r="D1950" s="104" t="inlineStr">
        <is>
          <t>Sud-Ouest</t>
        </is>
      </c>
      <c r="E1950" s="104" t="inlineStr">
        <is>
          <t>Sur place</t>
        </is>
      </c>
      <c r="F1950" s="104" t="n">
        <v>30</v>
      </c>
      <c r="G1950" s="159" t="n">
        <v>2151</v>
      </c>
      <c r="H1950" s="159" t="n">
        <v>5466</v>
      </c>
      <c r="I1950" s="160" t="n">
        <v>27786.34</v>
      </c>
      <c r="J1950" s="160" t="n">
        <v>887.75</v>
      </c>
      <c r="K1950" s="160" t="n">
        <v>26898.59</v>
      </c>
      <c r="L1950" s="160" t="n">
        <v>8080.42</v>
      </c>
    </row>
    <row r="1951">
      <c r="A1951" s="176" t="n">
        <v>45658</v>
      </c>
      <c r="B1951" s="104" t="inlineStr">
        <is>
          <t>2024/25</t>
        </is>
      </c>
      <c r="C1951" s="104" t="inlineStr">
        <is>
          <t>HC-120</t>
        </is>
      </c>
      <c r="D1951" s="104" t="inlineStr">
        <is>
          <t>Sud-Ouest</t>
        </is>
      </c>
      <c r="E1951" s="104" t="inlineStr">
        <is>
          <t>À emporter</t>
        </is>
      </c>
      <c r="F1951" s="104" t="n">
        <v>31</v>
      </c>
      <c r="G1951" s="159" t="n">
        <v>1684</v>
      </c>
      <c r="H1951" s="159" t="n">
        <v>4354</v>
      </c>
      <c r="I1951" s="160" t="n">
        <v>20145.5</v>
      </c>
      <c r="J1951" s="160" t="n">
        <v>629.36</v>
      </c>
      <c r="K1951" s="160" t="n">
        <v>19516.14</v>
      </c>
      <c r="L1951" s="160" t="n">
        <v>5795.71</v>
      </c>
    </row>
    <row r="1952">
      <c r="A1952" s="176" t="n">
        <v>45689</v>
      </c>
      <c r="B1952" s="104" t="inlineStr">
        <is>
          <t>2024/25</t>
        </is>
      </c>
      <c r="C1952" s="104" t="inlineStr">
        <is>
          <t>HC-001</t>
        </is>
      </c>
      <c r="D1952" s="104" t="inlineStr">
        <is>
          <t>Île-de-France</t>
        </is>
      </c>
      <c r="E1952" s="104" t="inlineStr">
        <is>
          <t>Livraison</t>
        </is>
      </c>
      <c r="F1952" s="104" t="n">
        <v>27</v>
      </c>
      <c r="G1952" s="159" t="n">
        <v>1312</v>
      </c>
      <c r="H1952" s="159" t="n">
        <v>3241</v>
      </c>
      <c r="I1952" s="160" t="n">
        <v>21610.36</v>
      </c>
      <c r="J1952" s="160" t="n">
        <v>1314.19</v>
      </c>
      <c r="K1952" s="160" t="n">
        <v>20296.17</v>
      </c>
      <c r="L1952" s="160" t="n">
        <v>6243.15</v>
      </c>
    </row>
    <row r="1953">
      <c r="A1953" s="176" t="n">
        <v>45689</v>
      </c>
      <c r="B1953" s="104" t="inlineStr">
        <is>
          <t>2024/25</t>
        </is>
      </c>
      <c r="C1953" s="104" t="inlineStr">
        <is>
          <t>HC-001</t>
        </is>
      </c>
      <c r="D1953" s="104" t="inlineStr">
        <is>
          <t>Île-de-France</t>
        </is>
      </c>
      <c r="E1953" s="104" t="inlineStr">
        <is>
          <t>Sur place</t>
        </is>
      </c>
      <c r="F1953" s="104" t="n">
        <v>27</v>
      </c>
      <c r="G1953" s="159" t="n">
        <v>4305</v>
      </c>
      <c r="H1953" s="159" t="n">
        <v>11178</v>
      </c>
      <c r="I1953" s="160" t="n">
        <v>56285.14</v>
      </c>
      <c r="J1953" s="160" t="n">
        <v>1622.67</v>
      </c>
      <c r="K1953" s="160" t="n">
        <v>54662.47</v>
      </c>
      <c r="L1953" s="160" t="n">
        <v>16314.04</v>
      </c>
    </row>
    <row r="1954">
      <c r="A1954" s="176" t="n">
        <v>45689</v>
      </c>
      <c r="B1954" s="104" t="inlineStr">
        <is>
          <t>2024/25</t>
        </is>
      </c>
      <c r="C1954" s="104" t="inlineStr">
        <is>
          <t>HC-001</t>
        </is>
      </c>
      <c r="D1954" s="104" t="inlineStr">
        <is>
          <t>Île-de-France</t>
        </is>
      </c>
      <c r="E1954" s="104" t="inlineStr">
        <is>
          <t>À emporter</t>
        </is>
      </c>
      <c r="F1954" s="104" t="n">
        <v>28</v>
      </c>
      <c r="G1954" s="159" t="n">
        <v>3320</v>
      </c>
      <c r="H1954" s="159" t="n">
        <v>8341</v>
      </c>
      <c r="I1954" s="160" t="n">
        <v>39859.33</v>
      </c>
      <c r="J1954" s="160" t="n">
        <v>1348.51</v>
      </c>
      <c r="K1954" s="160" t="n">
        <v>38510.82</v>
      </c>
      <c r="L1954" s="160" t="n">
        <v>11459.37</v>
      </c>
    </row>
    <row r="1955">
      <c r="A1955" s="176" t="n">
        <v>45689</v>
      </c>
      <c r="B1955" s="104" t="inlineStr">
        <is>
          <t>2024/25</t>
        </is>
      </c>
      <c r="C1955" s="104" t="inlineStr">
        <is>
          <t>HC-002</t>
        </is>
      </c>
      <c r="D1955" s="104" t="inlineStr">
        <is>
          <t>Nord-Ouest</t>
        </is>
      </c>
      <c r="E1955" s="104" t="inlineStr">
        <is>
          <t>Drive</t>
        </is>
      </c>
      <c r="F1955" s="104" t="n">
        <v>27</v>
      </c>
      <c r="G1955" s="159" t="n">
        <v>807</v>
      </c>
      <c r="H1955" s="159" t="n">
        <v>2117</v>
      </c>
      <c r="I1955" s="160" t="n">
        <v>11103.3</v>
      </c>
      <c r="J1955" s="160" t="n">
        <v>363.17</v>
      </c>
      <c r="K1955" s="160" t="n">
        <v>10740.13</v>
      </c>
      <c r="L1955" s="160" t="n">
        <v>3203.94</v>
      </c>
    </row>
    <row r="1956">
      <c r="A1956" s="176" t="n">
        <v>45689</v>
      </c>
      <c r="B1956" s="104" t="inlineStr">
        <is>
          <t>2024/25</t>
        </is>
      </c>
      <c r="C1956" s="104" t="inlineStr">
        <is>
          <t>HC-002</t>
        </is>
      </c>
      <c r="D1956" s="104" t="inlineStr">
        <is>
          <t>Nord-Ouest</t>
        </is>
      </c>
      <c r="E1956" s="104" t="inlineStr">
        <is>
          <t>Livraison</t>
        </is>
      </c>
      <c r="F1956" s="104" t="n">
        <v>28</v>
      </c>
      <c r="G1956" s="159" t="n">
        <v>681</v>
      </c>
      <c r="H1956" s="159" t="n">
        <v>1708</v>
      </c>
      <c r="I1956" s="160" t="n">
        <v>11290.22</v>
      </c>
      <c r="J1956" s="160" t="n">
        <v>650.84</v>
      </c>
      <c r="K1956" s="160" t="n">
        <v>10639.38</v>
      </c>
      <c r="L1956" s="160" t="n">
        <v>3276.59</v>
      </c>
    </row>
    <row r="1957">
      <c r="A1957" s="176" t="n">
        <v>45689</v>
      </c>
      <c r="B1957" s="104" t="inlineStr">
        <is>
          <t>2024/25</t>
        </is>
      </c>
      <c r="C1957" s="104" t="inlineStr">
        <is>
          <t>HC-002</t>
        </is>
      </c>
      <c r="D1957" s="104" t="inlineStr">
        <is>
          <t>Nord-Ouest</t>
        </is>
      </c>
      <c r="E1957" s="104" t="inlineStr">
        <is>
          <t>Sur place</t>
        </is>
      </c>
      <c r="F1957" s="104" t="n">
        <v>28</v>
      </c>
      <c r="G1957" s="159" t="n">
        <v>2052</v>
      </c>
      <c r="H1957" s="159" t="n">
        <v>5266</v>
      </c>
      <c r="I1957" s="160" t="n">
        <v>26332.89</v>
      </c>
      <c r="J1957" s="160" t="n">
        <v>785.5700000000001</v>
      </c>
      <c r="K1957" s="160" t="n">
        <v>25547.32</v>
      </c>
      <c r="L1957" s="160" t="n">
        <v>7573.86</v>
      </c>
    </row>
    <row r="1958">
      <c r="A1958" s="176" t="n">
        <v>45689</v>
      </c>
      <c r="B1958" s="104" t="inlineStr">
        <is>
          <t>2024/25</t>
        </is>
      </c>
      <c r="C1958" s="104" t="inlineStr">
        <is>
          <t>HC-002</t>
        </is>
      </c>
      <c r="D1958" s="104" t="inlineStr">
        <is>
          <t>Nord-Ouest</t>
        </is>
      </c>
      <c r="E1958" s="104" t="inlineStr">
        <is>
          <t>À emporter</t>
        </is>
      </c>
      <c r="F1958" s="104" t="n">
        <v>28</v>
      </c>
      <c r="G1958" s="159" t="n">
        <v>1562</v>
      </c>
      <c r="H1958" s="159" t="n">
        <v>3948</v>
      </c>
      <c r="I1958" s="160" t="n">
        <v>18628.84</v>
      </c>
      <c r="J1958" s="160" t="n">
        <v>587.09</v>
      </c>
      <c r="K1958" s="160" t="n">
        <v>18041.75</v>
      </c>
      <c r="L1958" s="160" t="n">
        <v>5352.52</v>
      </c>
    </row>
    <row r="1959">
      <c r="A1959" s="176" t="n">
        <v>45689</v>
      </c>
      <c r="B1959" s="104" t="inlineStr">
        <is>
          <t>2024/25</t>
        </is>
      </c>
      <c r="C1959" s="104" t="inlineStr">
        <is>
          <t>HC-003</t>
        </is>
      </c>
      <c r="D1959" s="104" t="inlineStr">
        <is>
          <t>Sud-Est</t>
        </is>
      </c>
      <c r="E1959" s="104" t="inlineStr">
        <is>
          <t>Drive</t>
        </is>
      </c>
      <c r="F1959" s="104" t="n">
        <v>28</v>
      </c>
      <c r="G1959" s="159" t="n">
        <v>956</v>
      </c>
      <c r="H1959" s="159" t="n">
        <v>2515</v>
      </c>
      <c r="I1959" s="160" t="n">
        <v>12954.71</v>
      </c>
      <c r="J1959" s="160" t="n">
        <v>458.93</v>
      </c>
      <c r="K1959" s="160" t="n">
        <v>12495.78</v>
      </c>
      <c r="L1959" s="160" t="n">
        <v>3705.77</v>
      </c>
    </row>
    <row r="1960">
      <c r="A1960" s="176" t="n">
        <v>45689</v>
      </c>
      <c r="B1960" s="104" t="inlineStr">
        <is>
          <t>2024/25</t>
        </is>
      </c>
      <c r="C1960" s="104" t="inlineStr">
        <is>
          <t>HC-003</t>
        </is>
      </c>
      <c r="D1960" s="104" t="inlineStr">
        <is>
          <t>Sud-Est</t>
        </is>
      </c>
      <c r="E1960" s="104" t="inlineStr">
        <is>
          <t>Livraison</t>
        </is>
      </c>
      <c r="F1960" s="104" t="n">
        <v>28</v>
      </c>
      <c r="G1960" s="159" t="n">
        <v>840</v>
      </c>
      <c r="H1960" s="159" t="n">
        <v>2166</v>
      </c>
      <c r="I1960" s="160" t="n">
        <v>13585.33</v>
      </c>
      <c r="J1960" s="160" t="n">
        <v>743.27</v>
      </c>
      <c r="K1960" s="160" t="n">
        <v>12842.06</v>
      </c>
      <c r="L1960" s="160" t="n">
        <v>3966.33</v>
      </c>
    </row>
    <row r="1961">
      <c r="A1961" s="176" t="n">
        <v>45689</v>
      </c>
      <c r="B1961" s="104" t="inlineStr">
        <is>
          <t>2024/25</t>
        </is>
      </c>
      <c r="C1961" s="104" t="inlineStr">
        <is>
          <t>HC-003</t>
        </is>
      </c>
      <c r="D1961" s="104" t="inlineStr">
        <is>
          <t>Sud-Est</t>
        </is>
      </c>
      <c r="E1961" s="104" t="inlineStr">
        <is>
          <t>Sur place</t>
        </is>
      </c>
      <c r="F1961" s="104" t="n">
        <v>28</v>
      </c>
      <c r="G1961" s="159" t="n">
        <v>2527</v>
      </c>
      <c r="H1961" s="159" t="n">
        <v>6400</v>
      </c>
      <c r="I1961" s="160" t="n">
        <v>32746.97</v>
      </c>
      <c r="J1961" s="160" t="n">
        <v>965.63</v>
      </c>
      <c r="K1961" s="160" t="n">
        <v>31781.34</v>
      </c>
      <c r="L1961" s="160" t="n">
        <v>9558.459999999999</v>
      </c>
    </row>
    <row r="1962">
      <c r="A1962" s="176" t="n">
        <v>45689</v>
      </c>
      <c r="B1962" s="104" t="inlineStr">
        <is>
          <t>2024/25</t>
        </is>
      </c>
      <c r="C1962" s="104" t="inlineStr">
        <is>
          <t>HC-003</t>
        </is>
      </c>
      <c r="D1962" s="104" t="inlineStr">
        <is>
          <t>Sud-Est</t>
        </is>
      </c>
      <c r="E1962" s="104" t="inlineStr">
        <is>
          <t>À emporter</t>
        </is>
      </c>
      <c r="F1962" s="104" t="n">
        <v>27</v>
      </c>
      <c r="G1962" s="159" t="n">
        <v>1752</v>
      </c>
      <c r="H1962" s="159" t="n">
        <v>4380</v>
      </c>
      <c r="I1962" s="160" t="n">
        <v>20840.92</v>
      </c>
      <c r="J1962" s="160" t="n">
        <v>629.99</v>
      </c>
      <c r="K1962" s="160" t="n">
        <v>20210.93</v>
      </c>
      <c r="L1962" s="160" t="n">
        <v>5975.39</v>
      </c>
    </row>
    <row r="1963">
      <c r="A1963" s="176" t="n">
        <v>45689</v>
      </c>
      <c r="B1963" s="104" t="inlineStr">
        <is>
          <t>2024/25</t>
        </is>
      </c>
      <c r="C1963" s="104" t="inlineStr">
        <is>
          <t>HC-004</t>
        </is>
      </c>
      <c r="D1963" s="104" t="inlineStr">
        <is>
          <t>Sud-Ouest</t>
        </is>
      </c>
      <c r="E1963" s="104" t="inlineStr">
        <is>
          <t>Drive</t>
        </is>
      </c>
      <c r="F1963" s="104" t="n">
        <v>28</v>
      </c>
      <c r="G1963" s="159" t="n">
        <v>1029</v>
      </c>
      <c r="H1963" s="159" t="n">
        <v>2619</v>
      </c>
      <c r="I1963" s="160" t="n">
        <v>14093.31</v>
      </c>
      <c r="J1963" s="160" t="n">
        <v>447.61</v>
      </c>
      <c r="K1963" s="160" t="n">
        <v>13645.7</v>
      </c>
      <c r="L1963" s="160" t="n">
        <v>4077.21</v>
      </c>
    </row>
    <row r="1964">
      <c r="A1964" s="176" t="n">
        <v>45689</v>
      </c>
      <c r="B1964" s="104" t="inlineStr">
        <is>
          <t>2024/25</t>
        </is>
      </c>
      <c r="C1964" s="104" t="inlineStr">
        <is>
          <t>HC-004</t>
        </is>
      </c>
      <c r="D1964" s="104" t="inlineStr">
        <is>
          <t>Sud-Ouest</t>
        </is>
      </c>
      <c r="E1964" s="104" t="inlineStr">
        <is>
          <t>Livraison</t>
        </is>
      </c>
      <c r="F1964" s="104" t="n">
        <v>28</v>
      </c>
      <c r="G1964" s="159" t="n">
        <v>802</v>
      </c>
      <c r="H1964" s="159" t="n">
        <v>2019</v>
      </c>
      <c r="I1964" s="160" t="n">
        <v>13279.43</v>
      </c>
      <c r="J1964" s="160" t="n">
        <v>783.15</v>
      </c>
      <c r="K1964" s="160" t="n">
        <v>12496.28</v>
      </c>
      <c r="L1964" s="160" t="n">
        <v>3875.49</v>
      </c>
    </row>
    <row r="1965">
      <c r="A1965" s="176" t="n">
        <v>45689</v>
      </c>
      <c r="B1965" s="104" t="inlineStr">
        <is>
          <t>2024/25</t>
        </is>
      </c>
      <c r="C1965" s="104" t="inlineStr">
        <is>
          <t>HC-004</t>
        </is>
      </c>
      <c r="D1965" s="104" t="inlineStr">
        <is>
          <t>Sud-Ouest</t>
        </is>
      </c>
      <c r="E1965" s="104" t="inlineStr">
        <is>
          <t>Sur place</t>
        </is>
      </c>
      <c r="F1965" s="104" t="n">
        <v>28</v>
      </c>
      <c r="G1965" s="159" t="n">
        <v>2684</v>
      </c>
      <c r="H1965" s="159" t="n">
        <v>6850</v>
      </c>
      <c r="I1965" s="160" t="n">
        <v>34356.79</v>
      </c>
      <c r="J1965" s="160" t="n">
        <v>1060.66</v>
      </c>
      <c r="K1965" s="160" t="n">
        <v>33296.13</v>
      </c>
      <c r="L1965" s="160" t="n">
        <v>9896.58</v>
      </c>
    </row>
    <row r="1966">
      <c r="A1966" s="176" t="n">
        <v>45689</v>
      </c>
      <c r="B1966" s="104" t="inlineStr">
        <is>
          <t>2024/25</t>
        </is>
      </c>
      <c r="C1966" s="104" t="inlineStr">
        <is>
          <t>HC-004</t>
        </is>
      </c>
      <c r="D1966" s="104" t="inlineStr">
        <is>
          <t>Sud-Ouest</t>
        </is>
      </c>
      <c r="E1966" s="104" t="inlineStr">
        <is>
          <t>À emporter</t>
        </is>
      </c>
      <c r="F1966" s="104" t="n">
        <v>27</v>
      </c>
      <c r="G1966" s="159" t="n">
        <v>1864</v>
      </c>
      <c r="H1966" s="159" t="n">
        <v>4612</v>
      </c>
      <c r="I1966" s="160" t="n">
        <v>22130.53</v>
      </c>
      <c r="J1966" s="160" t="n">
        <v>635.09</v>
      </c>
      <c r="K1966" s="160" t="n">
        <v>21495.44</v>
      </c>
      <c r="L1966" s="160" t="n">
        <v>6450.01</v>
      </c>
    </row>
    <row r="1967">
      <c r="A1967" s="176" t="n">
        <v>45689</v>
      </c>
      <c r="B1967" s="104" t="inlineStr">
        <is>
          <t>2024/25</t>
        </is>
      </c>
      <c r="C1967" s="104" t="inlineStr">
        <is>
          <t>HC-005</t>
        </is>
      </c>
      <c r="D1967" s="104" t="inlineStr">
        <is>
          <t>Île-de-France</t>
        </is>
      </c>
      <c r="E1967" s="104" t="inlineStr">
        <is>
          <t>Livraison</t>
        </is>
      </c>
      <c r="F1967" s="104" t="n">
        <v>28</v>
      </c>
      <c r="G1967" s="159" t="n">
        <v>1121</v>
      </c>
      <c r="H1967" s="159" t="n">
        <v>2791</v>
      </c>
      <c r="I1967" s="160" t="n">
        <v>18592.49</v>
      </c>
      <c r="J1967" s="160" t="n">
        <v>1105.37</v>
      </c>
      <c r="K1967" s="160" t="n">
        <v>17487.12</v>
      </c>
      <c r="L1967" s="160" t="n">
        <v>5364.29</v>
      </c>
    </row>
    <row r="1968">
      <c r="A1968" s="176" t="n">
        <v>45689</v>
      </c>
      <c r="B1968" s="104" t="inlineStr">
        <is>
          <t>2024/25</t>
        </is>
      </c>
      <c r="C1968" s="104" t="inlineStr">
        <is>
          <t>HC-005</t>
        </is>
      </c>
      <c r="D1968" s="104" t="inlineStr">
        <is>
          <t>Île-de-France</t>
        </is>
      </c>
      <c r="E1968" s="104" t="inlineStr">
        <is>
          <t>Sur place</t>
        </is>
      </c>
      <c r="F1968" s="104" t="n">
        <v>28</v>
      </c>
      <c r="G1968" s="159" t="n">
        <v>3710</v>
      </c>
      <c r="H1968" s="159" t="n">
        <v>9069</v>
      </c>
      <c r="I1968" s="160" t="n">
        <v>47339.21</v>
      </c>
      <c r="J1968" s="160" t="n">
        <v>1442.16</v>
      </c>
      <c r="K1968" s="160" t="n">
        <v>45897.05</v>
      </c>
      <c r="L1968" s="160" t="n">
        <v>13800.37</v>
      </c>
    </row>
    <row r="1969">
      <c r="A1969" s="176" t="n">
        <v>45689</v>
      </c>
      <c r="B1969" s="104" t="inlineStr">
        <is>
          <t>2024/25</t>
        </is>
      </c>
      <c r="C1969" s="104" t="inlineStr">
        <is>
          <t>HC-005</t>
        </is>
      </c>
      <c r="D1969" s="104" t="inlineStr">
        <is>
          <t>Île-de-France</t>
        </is>
      </c>
      <c r="E1969" s="104" t="inlineStr">
        <is>
          <t>À emporter</t>
        </is>
      </c>
      <c r="F1969" s="104" t="n">
        <v>28</v>
      </c>
      <c r="G1969" s="159" t="n">
        <v>2819</v>
      </c>
      <c r="H1969" s="159" t="n">
        <v>7202</v>
      </c>
      <c r="I1969" s="160" t="n">
        <v>33360.52</v>
      </c>
      <c r="J1969" s="160" t="n">
        <v>1139.83</v>
      </c>
      <c r="K1969" s="160" t="n">
        <v>32220.69</v>
      </c>
      <c r="L1969" s="160" t="n">
        <v>9580.32</v>
      </c>
    </row>
    <row r="1970">
      <c r="A1970" s="176" t="n">
        <v>45689</v>
      </c>
      <c r="B1970" s="104" t="inlineStr">
        <is>
          <t>2024/25</t>
        </is>
      </c>
      <c r="C1970" s="104" t="inlineStr">
        <is>
          <t>HC-006</t>
        </is>
      </c>
      <c r="D1970" s="104" t="inlineStr">
        <is>
          <t>Nord-Ouest</t>
        </is>
      </c>
      <c r="E1970" s="104" t="inlineStr">
        <is>
          <t>Livraison</t>
        </is>
      </c>
      <c r="F1970" s="104" t="n">
        <v>28</v>
      </c>
      <c r="G1970" s="159" t="n">
        <v>764</v>
      </c>
      <c r="H1970" s="159" t="n">
        <v>1897</v>
      </c>
      <c r="I1970" s="160" t="n">
        <v>12744.15</v>
      </c>
      <c r="J1970" s="160" t="n">
        <v>739.77</v>
      </c>
      <c r="K1970" s="160" t="n">
        <v>12004.38</v>
      </c>
      <c r="L1970" s="160" t="n">
        <v>3727.03</v>
      </c>
    </row>
    <row r="1971">
      <c r="A1971" s="176" t="n">
        <v>45689</v>
      </c>
      <c r="B1971" s="104" t="inlineStr">
        <is>
          <t>2024/25</t>
        </is>
      </c>
      <c r="C1971" s="104" t="inlineStr">
        <is>
          <t>HC-006</t>
        </is>
      </c>
      <c r="D1971" s="104" t="inlineStr">
        <is>
          <t>Nord-Ouest</t>
        </is>
      </c>
      <c r="E1971" s="104" t="inlineStr">
        <is>
          <t>Sur place</t>
        </is>
      </c>
      <c r="F1971" s="104" t="n">
        <v>28</v>
      </c>
      <c r="G1971" s="159" t="n">
        <v>2402</v>
      </c>
      <c r="H1971" s="159" t="n">
        <v>6075</v>
      </c>
      <c r="I1971" s="160" t="n">
        <v>30972.84</v>
      </c>
      <c r="J1971" s="160" t="n">
        <v>964.1</v>
      </c>
      <c r="K1971" s="160" t="n">
        <v>30008.74</v>
      </c>
      <c r="L1971" s="160" t="n">
        <v>8949.610000000001</v>
      </c>
    </row>
    <row r="1972">
      <c r="A1972" s="176" t="n">
        <v>45689</v>
      </c>
      <c r="B1972" s="104" t="inlineStr">
        <is>
          <t>2024/25</t>
        </is>
      </c>
      <c r="C1972" s="104" t="inlineStr">
        <is>
          <t>HC-006</t>
        </is>
      </c>
      <c r="D1972" s="104" t="inlineStr">
        <is>
          <t>Nord-Ouest</t>
        </is>
      </c>
      <c r="E1972" s="104" t="inlineStr">
        <is>
          <t>À emporter</t>
        </is>
      </c>
      <c r="F1972" s="104" t="n">
        <v>28</v>
      </c>
      <c r="G1972" s="159" t="n">
        <v>1821</v>
      </c>
      <c r="H1972" s="159" t="n">
        <v>4508</v>
      </c>
      <c r="I1972" s="160" t="n">
        <v>21484.12</v>
      </c>
      <c r="J1972" s="160" t="n">
        <v>718.1900000000001</v>
      </c>
      <c r="K1972" s="160" t="n">
        <v>20765.93</v>
      </c>
      <c r="L1972" s="160" t="n">
        <v>6206.61</v>
      </c>
    </row>
    <row r="1973">
      <c r="A1973" s="176" t="n">
        <v>45689</v>
      </c>
      <c r="B1973" s="104" t="inlineStr">
        <is>
          <t>2024/25</t>
        </is>
      </c>
      <c r="C1973" s="104" t="inlineStr">
        <is>
          <t>HC-007</t>
        </is>
      </c>
      <c r="D1973" s="104" t="inlineStr">
        <is>
          <t>Sud-Est</t>
        </is>
      </c>
      <c r="E1973" s="104" t="inlineStr">
        <is>
          <t>Livraison</t>
        </is>
      </c>
      <c r="F1973" s="104" t="n">
        <v>28</v>
      </c>
      <c r="G1973" s="159" t="n">
        <v>889</v>
      </c>
      <c r="H1973" s="159" t="n">
        <v>2304</v>
      </c>
      <c r="I1973" s="160" t="n">
        <v>14616.84</v>
      </c>
      <c r="J1973" s="160" t="n">
        <v>927.1</v>
      </c>
      <c r="K1973" s="160" t="n">
        <v>13689.74</v>
      </c>
      <c r="L1973" s="160" t="n">
        <v>4320.09</v>
      </c>
    </row>
    <row r="1974">
      <c r="A1974" s="176" t="n">
        <v>45689</v>
      </c>
      <c r="B1974" s="104" t="inlineStr">
        <is>
          <t>2024/25</t>
        </is>
      </c>
      <c r="C1974" s="104" t="inlineStr">
        <is>
          <t>HC-007</t>
        </is>
      </c>
      <c r="D1974" s="104" t="inlineStr">
        <is>
          <t>Sud-Est</t>
        </is>
      </c>
      <c r="E1974" s="104" t="inlineStr">
        <is>
          <t>Sur place</t>
        </is>
      </c>
      <c r="F1974" s="104" t="n">
        <v>28</v>
      </c>
      <c r="G1974" s="159" t="n">
        <v>2883</v>
      </c>
      <c r="H1974" s="159" t="n">
        <v>6979</v>
      </c>
      <c r="I1974" s="160" t="n">
        <v>37030.72</v>
      </c>
      <c r="J1974" s="160" t="n">
        <v>1056.22</v>
      </c>
      <c r="K1974" s="160" t="n">
        <v>35974.5</v>
      </c>
      <c r="L1974" s="160" t="n">
        <v>10973.09</v>
      </c>
    </row>
    <row r="1975">
      <c r="A1975" s="176" t="n">
        <v>45689</v>
      </c>
      <c r="B1975" s="104" t="inlineStr">
        <is>
          <t>2024/25</t>
        </is>
      </c>
      <c r="C1975" s="104" t="inlineStr">
        <is>
          <t>HC-007</t>
        </is>
      </c>
      <c r="D1975" s="104" t="inlineStr">
        <is>
          <t>Sud-Est</t>
        </is>
      </c>
      <c r="E1975" s="104" t="inlineStr">
        <is>
          <t>À emporter</t>
        </is>
      </c>
      <c r="F1975" s="104" t="n">
        <v>28</v>
      </c>
      <c r="G1975" s="159" t="n">
        <v>2164</v>
      </c>
      <c r="H1975" s="159" t="n">
        <v>5752</v>
      </c>
      <c r="I1975" s="160" t="n">
        <v>25969.5</v>
      </c>
      <c r="J1975" s="160" t="n">
        <v>775.25</v>
      </c>
      <c r="K1975" s="160" t="n">
        <v>25194.25</v>
      </c>
      <c r="L1975" s="160" t="n">
        <v>7690.87</v>
      </c>
    </row>
    <row r="1976">
      <c r="A1976" s="176" t="n">
        <v>45689</v>
      </c>
      <c r="B1976" s="104" t="inlineStr">
        <is>
          <t>2024/25</t>
        </is>
      </c>
      <c r="C1976" s="104" t="inlineStr">
        <is>
          <t>HC-008</t>
        </is>
      </c>
      <c r="D1976" s="104" t="inlineStr">
        <is>
          <t>Sud-Ouest</t>
        </is>
      </c>
      <c r="E1976" s="104" t="inlineStr">
        <is>
          <t>Livraison</t>
        </is>
      </c>
      <c r="F1976" s="104" t="n">
        <v>28</v>
      </c>
      <c r="G1976" s="159" t="n">
        <v>972</v>
      </c>
      <c r="H1976" s="159" t="n">
        <v>2486</v>
      </c>
      <c r="I1976" s="160" t="n">
        <v>15877.53</v>
      </c>
      <c r="J1976" s="160" t="n">
        <v>987.89</v>
      </c>
      <c r="K1976" s="160" t="n">
        <v>14889.64</v>
      </c>
      <c r="L1976" s="160" t="n">
        <v>4587.97</v>
      </c>
    </row>
    <row r="1977">
      <c r="A1977" s="176" t="n">
        <v>45689</v>
      </c>
      <c r="B1977" s="104" t="inlineStr">
        <is>
          <t>2024/25</t>
        </is>
      </c>
      <c r="C1977" s="104" t="inlineStr">
        <is>
          <t>HC-008</t>
        </is>
      </c>
      <c r="D1977" s="104" t="inlineStr">
        <is>
          <t>Sud-Ouest</t>
        </is>
      </c>
      <c r="E1977" s="104" t="inlineStr">
        <is>
          <t>Sur place</t>
        </is>
      </c>
      <c r="F1977" s="104" t="n">
        <v>28</v>
      </c>
      <c r="G1977" s="159" t="n">
        <v>3221</v>
      </c>
      <c r="H1977" s="159" t="n">
        <v>8010</v>
      </c>
      <c r="I1977" s="160" t="n">
        <v>41211.43</v>
      </c>
      <c r="J1977" s="160" t="n">
        <v>1237.17</v>
      </c>
      <c r="K1977" s="160" t="n">
        <v>39974.26</v>
      </c>
      <c r="L1977" s="160" t="n">
        <v>11932.91</v>
      </c>
    </row>
    <row r="1978">
      <c r="A1978" s="176" t="n">
        <v>45689</v>
      </c>
      <c r="B1978" s="104" t="inlineStr">
        <is>
          <t>2024/25</t>
        </is>
      </c>
      <c r="C1978" s="104" t="inlineStr">
        <is>
          <t>HC-008</t>
        </is>
      </c>
      <c r="D1978" s="104" t="inlineStr">
        <is>
          <t>Sud-Ouest</t>
        </is>
      </c>
      <c r="E1978" s="104" t="inlineStr">
        <is>
          <t>À emporter</t>
        </is>
      </c>
      <c r="F1978" s="104" t="n">
        <v>28</v>
      </c>
      <c r="G1978" s="159" t="n">
        <v>2338</v>
      </c>
      <c r="H1978" s="159" t="n">
        <v>6135</v>
      </c>
      <c r="I1978" s="160" t="n">
        <v>27987.25</v>
      </c>
      <c r="J1978" s="160" t="n">
        <v>799.25</v>
      </c>
      <c r="K1978" s="160" t="n">
        <v>27188</v>
      </c>
      <c r="L1978" s="160" t="n">
        <v>8121.54</v>
      </c>
    </row>
    <row r="1979">
      <c r="A1979" s="176" t="n">
        <v>45689</v>
      </c>
      <c r="B1979" s="104" t="inlineStr">
        <is>
          <t>2024/25</t>
        </is>
      </c>
      <c r="C1979" s="104" t="inlineStr">
        <is>
          <t>HC-009</t>
        </is>
      </c>
      <c r="D1979" s="104" t="inlineStr">
        <is>
          <t>Île-de-France</t>
        </is>
      </c>
      <c r="E1979" s="104" t="inlineStr">
        <is>
          <t>Livraison</t>
        </is>
      </c>
      <c r="F1979" s="104" t="n">
        <v>28</v>
      </c>
      <c r="G1979" s="159" t="n">
        <v>1368</v>
      </c>
      <c r="H1979" s="159" t="n">
        <v>3450</v>
      </c>
      <c r="I1979" s="160" t="n">
        <v>22402.08</v>
      </c>
      <c r="J1979" s="160" t="n">
        <v>1223.38</v>
      </c>
      <c r="K1979" s="160" t="n">
        <v>21178.7</v>
      </c>
      <c r="L1979" s="160" t="n">
        <v>6535.6</v>
      </c>
    </row>
    <row r="1980">
      <c r="A1980" s="176" t="n">
        <v>45689</v>
      </c>
      <c r="B1980" s="104" t="inlineStr">
        <is>
          <t>2024/25</t>
        </is>
      </c>
      <c r="C1980" s="104" t="inlineStr">
        <is>
          <t>HC-009</t>
        </is>
      </c>
      <c r="D1980" s="104" t="inlineStr">
        <is>
          <t>Île-de-France</t>
        </is>
      </c>
      <c r="E1980" s="104" t="inlineStr">
        <is>
          <t>Sur place</t>
        </is>
      </c>
      <c r="F1980" s="104" t="n">
        <v>27</v>
      </c>
      <c r="G1980" s="159" t="n">
        <v>4000</v>
      </c>
      <c r="H1980" s="159" t="n">
        <v>9763</v>
      </c>
      <c r="I1980" s="160" t="n">
        <v>51212.28</v>
      </c>
      <c r="J1980" s="160" t="n">
        <v>1491.81</v>
      </c>
      <c r="K1980" s="160" t="n">
        <v>49720.47</v>
      </c>
      <c r="L1980" s="160" t="n">
        <v>14618.82</v>
      </c>
    </row>
    <row r="1981">
      <c r="A1981" s="176" t="n">
        <v>45689</v>
      </c>
      <c r="B1981" s="104" t="inlineStr">
        <is>
          <t>2024/25</t>
        </is>
      </c>
      <c r="C1981" s="104" t="inlineStr">
        <is>
          <t>HC-009</t>
        </is>
      </c>
      <c r="D1981" s="104" t="inlineStr">
        <is>
          <t>Île-de-France</t>
        </is>
      </c>
      <c r="E1981" s="104" t="inlineStr">
        <is>
          <t>À emporter</t>
        </is>
      </c>
      <c r="F1981" s="104" t="n">
        <v>28</v>
      </c>
      <c r="G1981" s="159" t="n">
        <v>3065</v>
      </c>
      <c r="H1981" s="159" t="n">
        <v>7867</v>
      </c>
      <c r="I1981" s="160" t="n">
        <v>36107.15</v>
      </c>
      <c r="J1981" s="160" t="n">
        <v>968.65</v>
      </c>
      <c r="K1981" s="160" t="n">
        <v>35138.5</v>
      </c>
      <c r="L1981" s="160" t="n">
        <v>10461.17</v>
      </c>
    </row>
    <row r="1982">
      <c r="A1982" s="176" t="n">
        <v>45689</v>
      </c>
      <c r="B1982" s="104" t="inlineStr">
        <is>
          <t>2024/25</t>
        </is>
      </c>
      <c r="C1982" s="104" t="inlineStr">
        <is>
          <t>HC-010</t>
        </is>
      </c>
      <c r="D1982" s="104" t="inlineStr">
        <is>
          <t>Nord-Ouest</t>
        </is>
      </c>
      <c r="E1982" s="104" t="inlineStr">
        <is>
          <t>Drive</t>
        </is>
      </c>
      <c r="F1982" s="104" t="n">
        <v>26</v>
      </c>
      <c r="G1982" s="159" t="n">
        <v>1355</v>
      </c>
      <c r="H1982" s="159" t="n">
        <v>3488</v>
      </c>
      <c r="I1982" s="160" t="n">
        <v>18398.9</v>
      </c>
      <c r="J1982" s="160" t="n">
        <v>594.89</v>
      </c>
      <c r="K1982" s="160" t="n">
        <v>17804.01</v>
      </c>
      <c r="L1982" s="160" t="n">
        <v>5286.5</v>
      </c>
    </row>
    <row r="1983">
      <c r="A1983" s="176" t="n">
        <v>45689</v>
      </c>
      <c r="B1983" s="104" t="inlineStr">
        <is>
          <t>2024/25</t>
        </is>
      </c>
      <c r="C1983" s="104" t="inlineStr">
        <is>
          <t>HC-010</t>
        </is>
      </c>
      <c r="D1983" s="104" t="inlineStr">
        <is>
          <t>Nord-Ouest</t>
        </is>
      </c>
      <c r="E1983" s="104" t="inlineStr">
        <is>
          <t>Livraison</t>
        </is>
      </c>
      <c r="F1983" s="104" t="n">
        <v>28</v>
      </c>
      <c r="G1983" s="159" t="n">
        <v>1161</v>
      </c>
      <c r="H1983" s="159" t="n">
        <v>3041</v>
      </c>
      <c r="I1983" s="160" t="n">
        <v>19230.66</v>
      </c>
      <c r="J1983" s="160" t="n">
        <v>1142.22</v>
      </c>
      <c r="K1983" s="160" t="n">
        <v>18088.44</v>
      </c>
      <c r="L1983" s="160" t="n">
        <v>5636.27</v>
      </c>
    </row>
    <row r="1984">
      <c r="A1984" s="176" t="n">
        <v>45689</v>
      </c>
      <c r="B1984" s="104" t="inlineStr">
        <is>
          <t>2024/25</t>
        </is>
      </c>
      <c r="C1984" s="104" t="inlineStr">
        <is>
          <t>HC-010</t>
        </is>
      </c>
      <c r="D1984" s="104" t="inlineStr">
        <is>
          <t>Nord-Ouest</t>
        </is>
      </c>
      <c r="E1984" s="104" t="inlineStr">
        <is>
          <t>Sur place</t>
        </is>
      </c>
      <c r="F1984" s="104" t="n">
        <v>28</v>
      </c>
      <c r="G1984" s="159" t="n">
        <v>3782</v>
      </c>
      <c r="H1984" s="159" t="n">
        <v>9812</v>
      </c>
      <c r="I1984" s="160" t="n">
        <v>49056.12</v>
      </c>
      <c r="J1984" s="160" t="n">
        <v>1337.8</v>
      </c>
      <c r="K1984" s="160" t="n">
        <v>47718.32</v>
      </c>
      <c r="L1984" s="160" t="n">
        <v>14182.06</v>
      </c>
    </row>
    <row r="1985">
      <c r="A1985" s="176" t="n">
        <v>45689</v>
      </c>
      <c r="B1985" s="104" t="inlineStr">
        <is>
          <t>2024/25</t>
        </is>
      </c>
      <c r="C1985" s="104" t="inlineStr">
        <is>
          <t>HC-010</t>
        </is>
      </c>
      <c r="D1985" s="104" t="inlineStr">
        <is>
          <t>Nord-Ouest</t>
        </is>
      </c>
      <c r="E1985" s="104" t="inlineStr">
        <is>
          <t>À emporter</t>
        </is>
      </c>
      <c r="F1985" s="104" t="n">
        <v>28</v>
      </c>
      <c r="G1985" s="159" t="n">
        <v>2816</v>
      </c>
      <c r="H1985" s="159" t="n">
        <v>7222</v>
      </c>
      <c r="I1985" s="160" t="n">
        <v>33383.24</v>
      </c>
      <c r="J1985" s="160" t="n">
        <v>1032.56</v>
      </c>
      <c r="K1985" s="160" t="n">
        <v>32350.68</v>
      </c>
      <c r="L1985" s="160" t="n">
        <v>9618.83</v>
      </c>
    </row>
    <row r="1986">
      <c r="A1986" s="176" t="n">
        <v>45689</v>
      </c>
      <c r="B1986" s="104" t="inlineStr">
        <is>
          <t>2024/25</t>
        </is>
      </c>
      <c r="C1986" s="104" t="inlineStr">
        <is>
          <t>HC-011</t>
        </is>
      </c>
      <c r="D1986" s="104" t="inlineStr">
        <is>
          <t>Sud-Est</t>
        </is>
      </c>
      <c r="E1986" s="104" t="inlineStr">
        <is>
          <t>Livraison</t>
        </is>
      </c>
      <c r="F1986" s="104" t="n">
        <v>28</v>
      </c>
      <c r="G1986" s="159" t="n">
        <v>1329</v>
      </c>
      <c r="H1986" s="159" t="n">
        <v>3341</v>
      </c>
      <c r="I1986" s="160" t="n">
        <v>21563.06</v>
      </c>
      <c r="J1986" s="160" t="n">
        <v>1272.76</v>
      </c>
      <c r="K1986" s="160" t="n">
        <v>20290.3</v>
      </c>
      <c r="L1986" s="160" t="n">
        <v>6267.96</v>
      </c>
    </row>
    <row r="1987">
      <c r="A1987" s="176" t="n">
        <v>45689</v>
      </c>
      <c r="B1987" s="104" t="inlineStr">
        <is>
          <t>2024/25</t>
        </is>
      </c>
      <c r="C1987" s="104" t="inlineStr">
        <is>
          <t>HC-011</t>
        </is>
      </c>
      <c r="D1987" s="104" t="inlineStr">
        <is>
          <t>Sud-Est</t>
        </is>
      </c>
      <c r="E1987" s="104" t="inlineStr">
        <is>
          <t>Sur place</t>
        </is>
      </c>
      <c r="F1987" s="104" t="n">
        <v>28</v>
      </c>
      <c r="G1987" s="159" t="n">
        <v>4073</v>
      </c>
      <c r="H1987" s="159" t="n">
        <v>10394</v>
      </c>
      <c r="I1987" s="160" t="n">
        <v>52801.3</v>
      </c>
      <c r="J1987" s="160" t="n">
        <v>1383.06</v>
      </c>
      <c r="K1987" s="160" t="n">
        <v>51418.24</v>
      </c>
      <c r="L1987" s="160" t="n">
        <v>15341.48</v>
      </c>
    </row>
    <row r="1988">
      <c r="A1988" s="176" t="n">
        <v>45689</v>
      </c>
      <c r="B1988" s="104" t="inlineStr">
        <is>
          <t>2024/25</t>
        </is>
      </c>
      <c r="C1988" s="104" t="inlineStr">
        <is>
          <t>HC-011</t>
        </is>
      </c>
      <c r="D1988" s="104" t="inlineStr">
        <is>
          <t>Sud-Est</t>
        </is>
      </c>
      <c r="E1988" s="104" t="inlineStr">
        <is>
          <t>À emporter</t>
        </is>
      </c>
      <c r="F1988" s="104" t="n">
        <v>27</v>
      </c>
      <c r="G1988" s="159" t="n">
        <v>2988</v>
      </c>
      <c r="H1988" s="159" t="n">
        <v>7701</v>
      </c>
      <c r="I1988" s="160" t="n">
        <v>35733.84</v>
      </c>
      <c r="J1988" s="160" t="n">
        <v>1138.92</v>
      </c>
      <c r="K1988" s="160" t="n">
        <v>34594.92</v>
      </c>
      <c r="L1988" s="160" t="n">
        <v>10381.81</v>
      </c>
    </row>
    <row r="1989">
      <c r="A1989" s="176" t="n">
        <v>45689</v>
      </c>
      <c r="B1989" s="104" t="inlineStr">
        <is>
          <t>2024/25</t>
        </is>
      </c>
      <c r="C1989" s="104" t="inlineStr">
        <is>
          <t>HC-012</t>
        </is>
      </c>
      <c r="D1989" s="104" t="inlineStr">
        <is>
          <t>Sud-Ouest</t>
        </is>
      </c>
      <c r="E1989" s="104" t="inlineStr">
        <is>
          <t>Drive</t>
        </is>
      </c>
      <c r="F1989" s="104" t="n">
        <v>28</v>
      </c>
      <c r="G1989" s="159" t="n">
        <v>653</v>
      </c>
      <c r="H1989" s="159" t="n">
        <v>1706</v>
      </c>
      <c r="I1989" s="160" t="n">
        <v>8900.6</v>
      </c>
      <c r="J1989" s="160" t="n">
        <v>303.83</v>
      </c>
      <c r="K1989" s="160" t="n">
        <v>8596.77</v>
      </c>
      <c r="L1989" s="160" t="n">
        <v>2555.58</v>
      </c>
    </row>
    <row r="1990">
      <c r="A1990" s="176" t="n">
        <v>45689</v>
      </c>
      <c r="B1990" s="104" t="inlineStr">
        <is>
          <t>2024/25</t>
        </is>
      </c>
      <c r="C1990" s="104" t="inlineStr">
        <is>
          <t>HC-012</t>
        </is>
      </c>
      <c r="D1990" s="104" t="inlineStr">
        <is>
          <t>Sud-Ouest</t>
        </is>
      </c>
      <c r="E1990" s="104" t="inlineStr">
        <is>
          <t>Livraison</t>
        </is>
      </c>
      <c r="F1990" s="104" t="n">
        <v>28</v>
      </c>
      <c r="G1990" s="159" t="n">
        <v>590</v>
      </c>
      <c r="H1990" s="159" t="n">
        <v>1537</v>
      </c>
      <c r="I1990" s="160" t="n">
        <v>9554.290000000001</v>
      </c>
      <c r="J1990" s="160" t="n">
        <v>506.95</v>
      </c>
      <c r="K1990" s="160" t="n">
        <v>9047.34</v>
      </c>
      <c r="L1990" s="160" t="n">
        <v>2817.17</v>
      </c>
    </row>
    <row r="1991">
      <c r="A1991" s="176" t="n">
        <v>45689</v>
      </c>
      <c r="B1991" s="104" t="inlineStr">
        <is>
          <t>2024/25</t>
        </is>
      </c>
      <c r="C1991" s="104" t="inlineStr">
        <is>
          <t>HC-012</t>
        </is>
      </c>
      <c r="D1991" s="104" t="inlineStr">
        <is>
          <t>Sud-Ouest</t>
        </is>
      </c>
      <c r="E1991" s="104" t="inlineStr">
        <is>
          <t>Sur place</t>
        </is>
      </c>
      <c r="F1991" s="104" t="n">
        <v>27</v>
      </c>
      <c r="G1991" s="159" t="n">
        <v>1594</v>
      </c>
      <c r="H1991" s="159" t="n">
        <v>4055</v>
      </c>
      <c r="I1991" s="160" t="n">
        <v>20660.25</v>
      </c>
      <c r="J1991" s="160" t="n">
        <v>617.01</v>
      </c>
      <c r="K1991" s="160" t="n">
        <v>20043.24</v>
      </c>
      <c r="L1991" s="160" t="n">
        <v>6033.76</v>
      </c>
    </row>
    <row r="1992">
      <c r="A1992" s="176" t="n">
        <v>45689</v>
      </c>
      <c r="B1992" s="104" t="inlineStr">
        <is>
          <t>2024/25</t>
        </is>
      </c>
      <c r="C1992" s="104" t="inlineStr">
        <is>
          <t>HC-012</t>
        </is>
      </c>
      <c r="D1992" s="104" t="inlineStr">
        <is>
          <t>Sud-Ouest</t>
        </is>
      </c>
      <c r="E1992" s="104" t="inlineStr">
        <is>
          <t>À emporter</t>
        </is>
      </c>
      <c r="F1992" s="104" t="n">
        <v>28</v>
      </c>
      <c r="G1992" s="159" t="n">
        <v>1271</v>
      </c>
      <c r="H1992" s="159" t="n">
        <v>3273</v>
      </c>
      <c r="I1992" s="160" t="n">
        <v>15072.2</v>
      </c>
      <c r="J1992" s="160" t="n">
        <v>458.81</v>
      </c>
      <c r="K1992" s="160" t="n">
        <v>14613.39</v>
      </c>
      <c r="L1992" s="160" t="n">
        <v>4364.16</v>
      </c>
    </row>
    <row r="1993">
      <c r="A1993" s="176" t="n">
        <v>45689</v>
      </c>
      <c r="B1993" s="104" t="inlineStr">
        <is>
          <t>2024/25</t>
        </is>
      </c>
      <c r="C1993" s="104" t="inlineStr">
        <is>
          <t>HC-013</t>
        </is>
      </c>
      <c r="D1993" s="104" t="inlineStr">
        <is>
          <t>Île-de-France</t>
        </is>
      </c>
      <c r="E1993" s="104" t="inlineStr">
        <is>
          <t>Livraison</t>
        </is>
      </c>
      <c r="F1993" s="104" t="n">
        <v>27</v>
      </c>
      <c r="G1993" s="159" t="n">
        <v>968</v>
      </c>
      <c r="H1993" s="159" t="n">
        <v>2555</v>
      </c>
      <c r="I1993" s="160" t="n">
        <v>15754.72</v>
      </c>
      <c r="J1993" s="160" t="n">
        <v>967.5</v>
      </c>
      <c r="K1993" s="160" t="n">
        <v>14787.22</v>
      </c>
      <c r="L1993" s="160" t="n">
        <v>4577.58</v>
      </c>
    </row>
    <row r="1994">
      <c r="A1994" s="176" t="n">
        <v>45689</v>
      </c>
      <c r="B1994" s="104" t="inlineStr">
        <is>
          <t>2024/25</t>
        </is>
      </c>
      <c r="C1994" s="104" t="inlineStr">
        <is>
          <t>HC-013</t>
        </is>
      </c>
      <c r="D1994" s="104" t="inlineStr">
        <is>
          <t>Île-de-France</t>
        </is>
      </c>
      <c r="E1994" s="104" t="inlineStr">
        <is>
          <t>Sur place</t>
        </is>
      </c>
      <c r="F1994" s="104" t="n">
        <v>28</v>
      </c>
      <c r="G1994" s="159" t="n">
        <v>3218</v>
      </c>
      <c r="H1994" s="159" t="n">
        <v>8112</v>
      </c>
      <c r="I1994" s="160" t="n">
        <v>41651.21</v>
      </c>
      <c r="J1994" s="160" t="n">
        <v>1325.08</v>
      </c>
      <c r="K1994" s="160" t="n">
        <v>40326.13</v>
      </c>
      <c r="L1994" s="160" t="n">
        <v>12042.01</v>
      </c>
    </row>
    <row r="1995">
      <c r="A1995" s="176" t="n">
        <v>45689</v>
      </c>
      <c r="B1995" s="104" t="inlineStr">
        <is>
          <t>2024/25</t>
        </is>
      </c>
      <c r="C1995" s="104" t="inlineStr">
        <is>
          <t>HC-013</t>
        </is>
      </c>
      <c r="D1995" s="104" t="inlineStr">
        <is>
          <t>Île-de-France</t>
        </is>
      </c>
      <c r="E1995" s="104" t="inlineStr">
        <is>
          <t>À emporter</t>
        </is>
      </c>
      <c r="F1995" s="104" t="n">
        <v>26</v>
      </c>
      <c r="G1995" s="159" t="n">
        <v>2248</v>
      </c>
      <c r="H1995" s="159" t="n">
        <v>5703</v>
      </c>
      <c r="I1995" s="160" t="n">
        <v>26978.16</v>
      </c>
      <c r="J1995" s="160" t="n">
        <v>823.53</v>
      </c>
      <c r="K1995" s="160" t="n">
        <v>26154.63</v>
      </c>
      <c r="L1995" s="160" t="n">
        <v>7826.02</v>
      </c>
    </row>
    <row r="1996">
      <c r="A1996" s="176" t="n">
        <v>45689</v>
      </c>
      <c r="B1996" s="104" t="inlineStr">
        <is>
          <t>2024/25</t>
        </is>
      </c>
      <c r="C1996" s="104" t="inlineStr">
        <is>
          <t>HC-014</t>
        </is>
      </c>
      <c r="D1996" s="104" t="inlineStr">
        <is>
          <t>Nord-Ouest</t>
        </is>
      </c>
      <c r="E1996" s="104" t="inlineStr">
        <is>
          <t>Livraison</t>
        </is>
      </c>
      <c r="F1996" s="104" t="n">
        <v>28</v>
      </c>
      <c r="G1996" s="159" t="n">
        <v>884</v>
      </c>
      <c r="H1996" s="159" t="n">
        <v>2266</v>
      </c>
      <c r="I1996" s="160" t="n">
        <v>14748.75</v>
      </c>
      <c r="J1996" s="160" t="n">
        <v>872.21</v>
      </c>
      <c r="K1996" s="160" t="n">
        <v>13876.54</v>
      </c>
      <c r="L1996" s="160" t="n">
        <v>4275.42</v>
      </c>
    </row>
    <row r="1997">
      <c r="A1997" s="176" t="n">
        <v>45689</v>
      </c>
      <c r="B1997" s="104" t="inlineStr">
        <is>
          <t>2024/25</t>
        </is>
      </c>
      <c r="C1997" s="104" t="inlineStr">
        <is>
          <t>HC-014</t>
        </is>
      </c>
      <c r="D1997" s="104" t="inlineStr">
        <is>
          <t>Nord-Ouest</t>
        </is>
      </c>
      <c r="E1997" s="104" t="inlineStr">
        <is>
          <t>Sur place</t>
        </is>
      </c>
      <c r="F1997" s="104" t="n">
        <v>28</v>
      </c>
      <c r="G1997" s="159" t="n">
        <v>2886</v>
      </c>
      <c r="H1997" s="159" t="n">
        <v>7540</v>
      </c>
      <c r="I1997" s="160" t="n">
        <v>37287.13</v>
      </c>
      <c r="J1997" s="160" t="n">
        <v>1273.34</v>
      </c>
      <c r="K1997" s="160" t="n">
        <v>36013.79</v>
      </c>
      <c r="L1997" s="160" t="n">
        <v>10750.16</v>
      </c>
    </row>
    <row r="1998">
      <c r="A1998" s="176" t="n">
        <v>45689</v>
      </c>
      <c r="B1998" s="104" t="inlineStr">
        <is>
          <t>2024/25</t>
        </is>
      </c>
      <c r="C1998" s="104" t="inlineStr">
        <is>
          <t>HC-014</t>
        </is>
      </c>
      <c r="D1998" s="104" t="inlineStr">
        <is>
          <t>Nord-Ouest</t>
        </is>
      </c>
      <c r="E1998" s="104" t="inlineStr">
        <is>
          <t>À emporter</t>
        </is>
      </c>
      <c r="F1998" s="104" t="n">
        <v>28</v>
      </c>
      <c r="G1998" s="159" t="n">
        <v>2159</v>
      </c>
      <c r="H1998" s="159" t="n">
        <v>5381</v>
      </c>
      <c r="I1998" s="160" t="n">
        <v>25583.38</v>
      </c>
      <c r="J1998" s="160" t="n">
        <v>838.36</v>
      </c>
      <c r="K1998" s="160" t="n">
        <v>24745.02</v>
      </c>
      <c r="L1998" s="160" t="n">
        <v>7411.85</v>
      </c>
    </row>
    <row r="1999">
      <c r="A1999" s="176" t="n">
        <v>45689</v>
      </c>
      <c r="B1999" s="104" t="inlineStr">
        <is>
          <t>2024/25</t>
        </is>
      </c>
      <c r="C1999" s="104" t="inlineStr">
        <is>
          <t>HC-015</t>
        </is>
      </c>
      <c r="D1999" s="104" t="inlineStr">
        <is>
          <t>Sud-Est</t>
        </is>
      </c>
      <c r="E1999" s="104" t="inlineStr">
        <is>
          <t>Livraison</t>
        </is>
      </c>
      <c r="F1999" s="104" t="n">
        <v>28</v>
      </c>
      <c r="G1999" s="159" t="n">
        <v>953</v>
      </c>
      <c r="H1999" s="159" t="n">
        <v>2488</v>
      </c>
      <c r="I1999" s="160" t="n">
        <v>15239.73</v>
      </c>
      <c r="J1999" s="160" t="n">
        <v>877.16</v>
      </c>
      <c r="K1999" s="160" t="n">
        <v>14362.57</v>
      </c>
      <c r="L1999" s="160" t="n">
        <v>4402.57</v>
      </c>
    </row>
    <row r="2000">
      <c r="A2000" s="176" t="n">
        <v>45689</v>
      </c>
      <c r="B2000" s="104" t="inlineStr">
        <is>
          <t>2024/25</t>
        </is>
      </c>
      <c r="C2000" s="104" t="inlineStr">
        <is>
          <t>HC-015</t>
        </is>
      </c>
      <c r="D2000" s="104" t="inlineStr">
        <is>
          <t>Sud-Est</t>
        </is>
      </c>
      <c r="E2000" s="104" t="inlineStr">
        <is>
          <t>Sur place</t>
        </is>
      </c>
      <c r="F2000" s="104" t="n">
        <v>27</v>
      </c>
      <c r="G2000" s="159" t="n">
        <v>2587</v>
      </c>
      <c r="H2000" s="159" t="n">
        <v>6890</v>
      </c>
      <c r="I2000" s="160" t="n">
        <v>33534.38</v>
      </c>
      <c r="J2000" s="160" t="n">
        <v>1064.67</v>
      </c>
      <c r="K2000" s="160" t="n">
        <v>32469.71</v>
      </c>
      <c r="L2000" s="160" t="n">
        <v>9664.98</v>
      </c>
    </row>
    <row r="2001">
      <c r="A2001" s="176" t="n">
        <v>45689</v>
      </c>
      <c r="B2001" s="104" t="inlineStr">
        <is>
          <t>2024/25</t>
        </is>
      </c>
      <c r="C2001" s="104" t="inlineStr">
        <is>
          <t>HC-015</t>
        </is>
      </c>
      <c r="D2001" s="104" t="inlineStr">
        <is>
          <t>Sud-Est</t>
        </is>
      </c>
      <c r="E2001" s="104" t="inlineStr">
        <is>
          <t>À emporter</t>
        </is>
      </c>
      <c r="F2001" s="104" t="n">
        <v>28</v>
      </c>
      <c r="G2001" s="159" t="n">
        <v>2005</v>
      </c>
      <c r="H2001" s="159" t="n">
        <v>5090</v>
      </c>
      <c r="I2001" s="160" t="n">
        <v>23821.62</v>
      </c>
      <c r="J2001" s="160" t="n">
        <v>714.96</v>
      </c>
      <c r="K2001" s="160" t="n">
        <v>23106.66</v>
      </c>
      <c r="L2001" s="160" t="n">
        <v>6912.01</v>
      </c>
    </row>
    <row r="2002">
      <c r="A2002" s="176" t="n">
        <v>45689</v>
      </c>
      <c r="B2002" s="104" t="inlineStr">
        <is>
          <t>2024/25</t>
        </is>
      </c>
      <c r="C2002" s="104" t="inlineStr">
        <is>
          <t>HC-016</t>
        </is>
      </c>
      <c r="D2002" s="104" t="inlineStr">
        <is>
          <t>Sud-Ouest</t>
        </is>
      </c>
      <c r="E2002" s="104" t="inlineStr">
        <is>
          <t>Livraison</t>
        </is>
      </c>
      <c r="F2002" s="104" t="n">
        <v>28</v>
      </c>
      <c r="G2002" s="159" t="n">
        <v>1021</v>
      </c>
      <c r="H2002" s="159" t="n">
        <v>2574</v>
      </c>
      <c r="I2002" s="160" t="n">
        <v>16963.1</v>
      </c>
      <c r="J2002" s="160" t="n">
        <v>1034.96</v>
      </c>
      <c r="K2002" s="160" t="n">
        <v>15928.14</v>
      </c>
      <c r="L2002" s="160" t="n">
        <v>4917.67</v>
      </c>
    </row>
    <row r="2003">
      <c r="A2003" s="176" t="n">
        <v>45689</v>
      </c>
      <c r="B2003" s="104" t="inlineStr">
        <is>
          <t>2024/25</t>
        </is>
      </c>
      <c r="C2003" s="104" t="inlineStr">
        <is>
          <t>HC-016</t>
        </is>
      </c>
      <c r="D2003" s="104" t="inlineStr">
        <is>
          <t>Sud-Ouest</t>
        </is>
      </c>
      <c r="E2003" s="104" t="inlineStr">
        <is>
          <t>Sur place</t>
        </is>
      </c>
      <c r="F2003" s="104" t="n">
        <v>28</v>
      </c>
      <c r="G2003" s="159" t="n">
        <v>3310</v>
      </c>
      <c r="H2003" s="159" t="n">
        <v>8501</v>
      </c>
      <c r="I2003" s="160" t="n">
        <v>43299.81</v>
      </c>
      <c r="J2003" s="160" t="n">
        <v>1286.24</v>
      </c>
      <c r="K2003" s="160" t="n">
        <v>42013.57</v>
      </c>
      <c r="L2003" s="160" t="n">
        <v>12598.8</v>
      </c>
    </row>
    <row r="2004">
      <c r="A2004" s="176" t="n">
        <v>45689</v>
      </c>
      <c r="B2004" s="104" t="inlineStr">
        <is>
          <t>2024/25</t>
        </is>
      </c>
      <c r="C2004" s="104" t="inlineStr">
        <is>
          <t>HC-016</t>
        </is>
      </c>
      <c r="D2004" s="104" t="inlineStr">
        <is>
          <t>Sud-Ouest</t>
        </is>
      </c>
      <c r="E2004" s="104" t="inlineStr">
        <is>
          <t>À emporter</t>
        </is>
      </c>
      <c r="F2004" s="104" t="n">
        <v>28</v>
      </c>
      <c r="G2004" s="159" t="n">
        <v>2462</v>
      </c>
      <c r="H2004" s="159" t="n">
        <v>6126</v>
      </c>
      <c r="I2004" s="160" t="n">
        <v>29072.13</v>
      </c>
      <c r="J2004" s="160" t="n">
        <v>883.91</v>
      </c>
      <c r="K2004" s="160" t="n">
        <v>28188.22</v>
      </c>
      <c r="L2004" s="160" t="n">
        <v>8448.299999999999</v>
      </c>
    </row>
    <row r="2005">
      <c r="A2005" s="176" t="n">
        <v>45689</v>
      </c>
      <c r="B2005" s="104" t="inlineStr">
        <is>
          <t>2024/25</t>
        </is>
      </c>
      <c r="C2005" s="104" t="inlineStr">
        <is>
          <t>HC-017</t>
        </is>
      </c>
      <c r="D2005" s="104" t="inlineStr">
        <is>
          <t>Île-de-France</t>
        </is>
      </c>
      <c r="E2005" s="104" t="inlineStr">
        <is>
          <t>Drive</t>
        </is>
      </c>
      <c r="F2005" s="104" t="n">
        <v>28</v>
      </c>
      <c r="G2005" s="159" t="n">
        <v>970</v>
      </c>
      <c r="H2005" s="159" t="n">
        <v>2449</v>
      </c>
      <c r="I2005" s="160" t="n">
        <v>13233.25</v>
      </c>
      <c r="J2005" s="160" t="n">
        <v>442.36</v>
      </c>
      <c r="K2005" s="160" t="n">
        <v>12790.89</v>
      </c>
      <c r="L2005" s="160" t="n">
        <v>3807.54</v>
      </c>
    </row>
    <row r="2006">
      <c r="A2006" s="176" t="n">
        <v>45689</v>
      </c>
      <c r="B2006" s="104" t="inlineStr">
        <is>
          <t>2024/25</t>
        </is>
      </c>
      <c r="C2006" s="104" t="inlineStr">
        <is>
          <t>HC-017</t>
        </is>
      </c>
      <c r="D2006" s="104" t="inlineStr">
        <is>
          <t>Île-de-France</t>
        </is>
      </c>
      <c r="E2006" s="104" t="inlineStr">
        <is>
          <t>Livraison</t>
        </is>
      </c>
      <c r="F2006" s="104" t="n">
        <v>28</v>
      </c>
      <c r="G2006" s="159" t="n">
        <v>754</v>
      </c>
      <c r="H2006" s="159" t="n">
        <v>1891</v>
      </c>
      <c r="I2006" s="160" t="n">
        <v>12423.84</v>
      </c>
      <c r="J2006" s="160" t="n">
        <v>752.61</v>
      </c>
      <c r="K2006" s="160" t="n">
        <v>11671.23</v>
      </c>
      <c r="L2006" s="160" t="n">
        <v>3584.4</v>
      </c>
    </row>
    <row r="2007">
      <c r="A2007" s="176" t="n">
        <v>45689</v>
      </c>
      <c r="B2007" s="104" t="inlineStr">
        <is>
          <t>2024/25</t>
        </is>
      </c>
      <c r="C2007" s="104" t="inlineStr">
        <is>
          <t>HC-017</t>
        </is>
      </c>
      <c r="D2007" s="104" t="inlineStr">
        <is>
          <t>Île-de-France</t>
        </is>
      </c>
      <c r="E2007" s="104" t="inlineStr">
        <is>
          <t>Sur place</t>
        </is>
      </c>
      <c r="F2007" s="104" t="n">
        <v>28</v>
      </c>
      <c r="G2007" s="159" t="n">
        <v>2476</v>
      </c>
      <c r="H2007" s="159" t="n">
        <v>6339</v>
      </c>
      <c r="I2007" s="160" t="n">
        <v>31868.09</v>
      </c>
      <c r="J2007" s="160" t="n">
        <v>974.4400000000001</v>
      </c>
      <c r="K2007" s="160" t="n">
        <v>30893.65</v>
      </c>
      <c r="L2007" s="160" t="n">
        <v>9175.48</v>
      </c>
    </row>
    <row r="2008">
      <c r="A2008" s="176" t="n">
        <v>45689</v>
      </c>
      <c r="B2008" s="104" t="inlineStr">
        <is>
          <t>2024/25</t>
        </is>
      </c>
      <c r="C2008" s="104" t="inlineStr">
        <is>
          <t>HC-017</t>
        </is>
      </c>
      <c r="D2008" s="104" t="inlineStr">
        <is>
          <t>Île-de-France</t>
        </is>
      </c>
      <c r="E2008" s="104" t="inlineStr">
        <is>
          <t>À emporter</t>
        </is>
      </c>
      <c r="F2008" s="104" t="n">
        <v>28</v>
      </c>
      <c r="G2008" s="159" t="n">
        <v>1853</v>
      </c>
      <c r="H2008" s="159" t="n">
        <v>4672</v>
      </c>
      <c r="I2008" s="160" t="n">
        <v>22118.19</v>
      </c>
      <c r="J2008" s="160" t="n">
        <v>617.9</v>
      </c>
      <c r="K2008" s="160" t="n">
        <v>21500.29</v>
      </c>
      <c r="L2008" s="160" t="n">
        <v>6375.53</v>
      </c>
    </row>
    <row r="2009">
      <c r="A2009" s="176" t="n">
        <v>45689</v>
      </c>
      <c r="B2009" s="104" t="inlineStr">
        <is>
          <t>2024/25</t>
        </is>
      </c>
      <c r="C2009" s="104" t="inlineStr">
        <is>
          <t>HC-018</t>
        </is>
      </c>
      <c r="D2009" s="104" t="inlineStr">
        <is>
          <t>Nord-Ouest</t>
        </is>
      </c>
      <c r="E2009" s="104" t="inlineStr">
        <is>
          <t>Drive</t>
        </is>
      </c>
      <c r="F2009" s="104" t="n">
        <v>27</v>
      </c>
      <c r="G2009" s="159" t="n">
        <v>635</v>
      </c>
      <c r="H2009" s="159" t="n">
        <v>1613</v>
      </c>
      <c r="I2009" s="160" t="n">
        <v>8736.77</v>
      </c>
      <c r="J2009" s="160" t="n">
        <v>270.24</v>
      </c>
      <c r="K2009" s="160" t="n">
        <v>8466.530000000001</v>
      </c>
      <c r="L2009" s="160" t="n">
        <v>2524.64</v>
      </c>
    </row>
    <row r="2010">
      <c r="A2010" s="176" t="n">
        <v>45689</v>
      </c>
      <c r="B2010" s="104" t="inlineStr">
        <is>
          <t>2024/25</t>
        </is>
      </c>
      <c r="C2010" s="104" t="inlineStr">
        <is>
          <t>HC-018</t>
        </is>
      </c>
      <c r="D2010" s="104" t="inlineStr">
        <is>
          <t>Nord-Ouest</t>
        </is>
      </c>
      <c r="E2010" s="104" t="inlineStr">
        <is>
          <t>Livraison</t>
        </is>
      </c>
      <c r="F2010" s="104" t="n">
        <v>28</v>
      </c>
      <c r="G2010" s="159" t="n">
        <v>648</v>
      </c>
      <c r="H2010" s="159" t="n">
        <v>1673</v>
      </c>
      <c r="I2010" s="160" t="n">
        <v>10155.87</v>
      </c>
      <c r="J2010" s="160" t="n">
        <v>551.54</v>
      </c>
      <c r="K2010" s="160" t="n">
        <v>9604.33</v>
      </c>
      <c r="L2010" s="160" t="n">
        <v>2953.48</v>
      </c>
    </row>
    <row r="2011">
      <c r="A2011" s="176" t="n">
        <v>45689</v>
      </c>
      <c r="B2011" s="104" t="inlineStr">
        <is>
          <t>2024/25</t>
        </is>
      </c>
      <c r="C2011" s="104" t="inlineStr">
        <is>
          <t>HC-018</t>
        </is>
      </c>
      <c r="D2011" s="104" t="inlineStr">
        <is>
          <t>Nord-Ouest</t>
        </is>
      </c>
      <c r="E2011" s="104" t="inlineStr">
        <is>
          <t>Sur place</t>
        </is>
      </c>
      <c r="F2011" s="104" t="n">
        <v>27</v>
      </c>
      <c r="G2011" s="159" t="n">
        <v>1670</v>
      </c>
      <c r="H2011" s="159" t="n">
        <v>4240</v>
      </c>
      <c r="I2011" s="160" t="n">
        <v>21794.58</v>
      </c>
      <c r="J2011" s="160" t="n">
        <v>700.6799999999999</v>
      </c>
      <c r="K2011" s="160" t="n">
        <v>21093.9</v>
      </c>
      <c r="L2011" s="160" t="n">
        <v>6234.65</v>
      </c>
    </row>
    <row r="2012">
      <c r="A2012" s="176" t="n">
        <v>45689</v>
      </c>
      <c r="B2012" s="104" t="inlineStr">
        <is>
          <t>2024/25</t>
        </is>
      </c>
      <c r="C2012" s="104" t="inlineStr">
        <is>
          <t>HC-018</t>
        </is>
      </c>
      <c r="D2012" s="104" t="inlineStr">
        <is>
          <t>Nord-Ouest</t>
        </is>
      </c>
      <c r="E2012" s="104" t="inlineStr">
        <is>
          <t>À emporter</t>
        </is>
      </c>
      <c r="F2012" s="104" t="n">
        <v>27</v>
      </c>
      <c r="G2012" s="159" t="n">
        <v>1210</v>
      </c>
      <c r="H2012" s="159" t="n">
        <v>3165</v>
      </c>
      <c r="I2012" s="160" t="n">
        <v>14452.34</v>
      </c>
      <c r="J2012" s="160" t="n">
        <v>512.96</v>
      </c>
      <c r="K2012" s="160" t="n">
        <v>13939.38</v>
      </c>
      <c r="L2012" s="160" t="n">
        <v>4149.46</v>
      </c>
    </row>
    <row r="2013">
      <c r="A2013" s="176" t="n">
        <v>45689</v>
      </c>
      <c r="B2013" s="104" t="inlineStr">
        <is>
          <t>2024/25</t>
        </is>
      </c>
      <c r="C2013" s="104" t="inlineStr">
        <is>
          <t>HC-019</t>
        </is>
      </c>
      <c r="D2013" s="104" t="inlineStr">
        <is>
          <t>Sud-Est</t>
        </is>
      </c>
      <c r="E2013" s="104" t="inlineStr">
        <is>
          <t>Livraison</t>
        </is>
      </c>
      <c r="F2013" s="104" t="n">
        <v>27</v>
      </c>
      <c r="G2013" s="159" t="n">
        <v>879</v>
      </c>
      <c r="H2013" s="159" t="n">
        <v>2133</v>
      </c>
      <c r="I2013" s="160" t="n">
        <v>14380.91</v>
      </c>
      <c r="J2013" s="160" t="n">
        <v>854.15</v>
      </c>
      <c r="K2013" s="160" t="n">
        <v>13526.76</v>
      </c>
      <c r="L2013" s="160" t="n">
        <v>4307.56</v>
      </c>
    </row>
    <row r="2014">
      <c r="A2014" s="176" t="n">
        <v>45689</v>
      </c>
      <c r="B2014" s="104" t="inlineStr">
        <is>
          <t>2024/25</t>
        </is>
      </c>
      <c r="C2014" s="104" t="inlineStr">
        <is>
          <t>HC-019</t>
        </is>
      </c>
      <c r="D2014" s="104" t="inlineStr">
        <is>
          <t>Sud-Est</t>
        </is>
      </c>
      <c r="E2014" s="104" t="inlineStr">
        <is>
          <t>Sur place</t>
        </is>
      </c>
      <c r="F2014" s="104" t="n">
        <v>27</v>
      </c>
      <c r="G2014" s="159" t="n">
        <v>2575</v>
      </c>
      <c r="H2014" s="159" t="n">
        <v>6598</v>
      </c>
      <c r="I2014" s="160" t="n">
        <v>33492.42</v>
      </c>
      <c r="J2014" s="160" t="n">
        <v>1054.1</v>
      </c>
      <c r="K2014" s="160" t="n">
        <v>32438.32</v>
      </c>
      <c r="L2014" s="160" t="n">
        <v>9913.620000000001</v>
      </c>
    </row>
    <row r="2015">
      <c r="A2015" s="176" t="n">
        <v>45689</v>
      </c>
      <c r="B2015" s="104" t="inlineStr">
        <is>
          <t>2024/25</t>
        </is>
      </c>
      <c r="C2015" s="104" t="inlineStr">
        <is>
          <t>HC-019</t>
        </is>
      </c>
      <c r="D2015" s="104" t="inlineStr">
        <is>
          <t>Sud-Est</t>
        </is>
      </c>
      <c r="E2015" s="104" t="inlineStr">
        <is>
          <t>À emporter</t>
        </is>
      </c>
      <c r="F2015" s="104" t="n">
        <v>28</v>
      </c>
      <c r="G2015" s="159" t="n">
        <v>2059</v>
      </c>
      <c r="H2015" s="159" t="n">
        <v>5138</v>
      </c>
      <c r="I2015" s="160" t="n">
        <v>24373.03</v>
      </c>
      <c r="J2015" s="160" t="n">
        <v>678.5</v>
      </c>
      <c r="K2015" s="160" t="n">
        <v>23694.53</v>
      </c>
      <c r="L2015" s="160" t="n">
        <v>7298.88</v>
      </c>
    </row>
    <row r="2016">
      <c r="A2016" s="176" t="n">
        <v>45689</v>
      </c>
      <c r="B2016" s="104" t="inlineStr">
        <is>
          <t>2024/25</t>
        </is>
      </c>
      <c r="C2016" s="104" t="inlineStr">
        <is>
          <t>HC-020</t>
        </is>
      </c>
      <c r="D2016" s="104" t="inlineStr">
        <is>
          <t>Sud-Ouest</t>
        </is>
      </c>
      <c r="E2016" s="104" t="inlineStr">
        <is>
          <t>Livraison</t>
        </is>
      </c>
      <c r="F2016" s="104" t="n">
        <v>28</v>
      </c>
      <c r="G2016" s="159" t="n">
        <v>955</v>
      </c>
      <c r="H2016" s="159" t="n">
        <v>2532</v>
      </c>
      <c r="I2016" s="160" t="n">
        <v>15788.29</v>
      </c>
      <c r="J2016" s="160" t="n">
        <v>957.14</v>
      </c>
      <c r="K2016" s="160" t="n">
        <v>14831.15</v>
      </c>
      <c r="L2016" s="160" t="n">
        <v>4586.83</v>
      </c>
    </row>
    <row r="2017">
      <c r="A2017" s="176" t="n">
        <v>45689</v>
      </c>
      <c r="B2017" s="104" t="inlineStr">
        <is>
          <t>2024/25</t>
        </is>
      </c>
      <c r="C2017" s="104" t="inlineStr">
        <is>
          <t>HC-020</t>
        </is>
      </c>
      <c r="D2017" s="104" t="inlineStr">
        <is>
          <t>Sud-Ouest</t>
        </is>
      </c>
      <c r="E2017" s="104" t="inlineStr">
        <is>
          <t>Sur place</t>
        </is>
      </c>
      <c r="F2017" s="104" t="n">
        <v>28</v>
      </c>
      <c r="G2017" s="159" t="n">
        <v>3070</v>
      </c>
      <c r="H2017" s="159" t="n">
        <v>7833</v>
      </c>
      <c r="I2017" s="160" t="n">
        <v>39810.73</v>
      </c>
      <c r="J2017" s="160" t="n">
        <v>1275.18</v>
      </c>
      <c r="K2017" s="160" t="n">
        <v>38535.55</v>
      </c>
      <c r="L2017" s="160" t="n">
        <v>11504.01</v>
      </c>
    </row>
    <row r="2018">
      <c r="A2018" s="176" t="n">
        <v>45689</v>
      </c>
      <c r="B2018" s="104" t="inlineStr">
        <is>
          <t>2024/25</t>
        </is>
      </c>
      <c r="C2018" s="104" t="inlineStr">
        <is>
          <t>HC-020</t>
        </is>
      </c>
      <c r="D2018" s="104" t="inlineStr">
        <is>
          <t>Sud-Ouest</t>
        </is>
      </c>
      <c r="E2018" s="104" t="inlineStr">
        <is>
          <t>À emporter</t>
        </is>
      </c>
      <c r="F2018" s="104" t="n">
        <v>28</v>
      </c>
      <c r="G2018" s="159" t="n">
        <v>2218</v>
      </c>
      <c r="H2018" s="159" t="n">
        <v>5634</v>
      </c>
      <c r="I2018" s="160" t="n">
        <v>26383.54</v>
      </c>
      <c r="J2018" s="160" t="n">
        <v>794.33</v>
      </c>
      <c r="K2018" s="160" t="n">
        <v>25589.21</v>
      </c>
      <c r="L2018" s="160" t="n">
        <v>7660.29</v>
      </c>
    </row>
    <row r="2019">
      <c r="A2019" s="176" t="n">
        <v>45689</v>
      </c>
      <c r="B2019" s="104" t="inlineStr">
        <is>
          <t>2024/25</t>
        </is>
      </c>
      <c r="C2019" s="104" t="inlineStr">
        <is>
          <t>HC-021</t>
        </is>
      </c>
      <c r="D2019" s="104" t="inlineStr">
        <is>
          <t>Île-de-France</t>
        </is>
      </c>
      <c r="E2019" s="104" t="inlineStr">
        <is>
          <t>Drive</t>
        </is>
      </c>
      <c r="F2019" s="104" t="n">
        <v>28</v>
      </c>
      <c r="G2019" s="159" t="n">
        <v>893</v>
      </c>
      <c r="H2019" s="159" t="n">
        <v>2210</v>
      </c>
      <c r="I2019" s="160" t="n">
        <v>12200.99</v>
      </c>
      <c r="J2019" s="160" t="n">
        <v>348.53</v>
      </c>
      <c r="K2019" s="160" t="n">
        <v>11852.46</v>
      </c>
      <c r="L2019" s="160" t="n">
        <v>3542.74</v>
      </c>
    </row>
    <row r="2020">
      <c r="A2020" s="176" t="n">
        <v>45689</v>
      </c>
      <c r="B2020" s="104" t="inlineStr">
        <is>
          <t>2024/25</t>
        </is>
      </c>
      <c r="C2020" s="104" t="inlineStr">
        <is>
          <t>HC-021</t>
        </is>
      </c>
      <c r="D2020" s="104" t="inlineStr">
        <is>
          <t>Île-de-France</t>
        </is>
      </c>
      <c r="E2020" s="104" t="inlineStr">
        <is>
          <t>Livraison</t>
        </is>
      </c>
      <c r="F2020" s="104" t="n">
        <v>28</v>
      </c>
      <c r="G2020" s="159" t="n">
        <v>875</v>
      </c>
      <c r="H2020" s="159" t="n">
        <v>2170</v>
      </c>
      <c r="I2020" s="160" t="n">
        <v>13859.14</v>
      </c>
      <c r="J2020" s="160" t="n">
        <v>826.98</v>
      </c>
      <c r="K2020" s="160" t="n">
        <v>13032.16</v>
      </c>
      <c r="L2020" s="160" t="n">
        <v>4031.03</v>
      </c>
    </row>
    <row r="2021">
      <c r="A2021" s="176" t="n">
        <v>45689</v>
      </c>
      <c r="B2021" s="104" t="inlineStr">
        <is>
          <t>2024/25</t>
        </is>
      </c>
      <c r="C2021" s="104" t="inlineStr">
        <is>
          <t>HC-021</t>
        </is>
      </c>
      <c r="D2021" s="104" t="inlineStr">
        <is>
          <t>Île-de-France</t>
        </is>
      </c>
      <c r="E2021" s="104" t="inlineStr">
        <is>
          <t>Sur place</t>
        </is>
      </c>
      <c r="F2021" s="104" t="n">
        <v>27</v>
      </c>
      <c r="G2021" s="159" t="n">
        <v>2233</v>
      </c>
      <c r="H2021" s="159" t="n">
        <v>5657</v>
      </c>
      <c r="I2021" s="160" t="n">
        <v>28628.81</v>
      </c>
      <c r="J2021" s="160" t="n">
        <v>947.26</v>
      </c>
      <c r="K2021" s="160" t="n">
        <v>27681.55</v>
      </c>
      <c r="L2021" s="160" t="n">
        <v>8237.02</v>
      </c>
    </row>
    <row r="2022">
      <c r="A2022" s="176" t="n">
        <v>45689</v>
      </c>
      <c r="B2022" s="104" t="inlineStr">
        <is>
          <t>2024/25</t>
        </is>
      </c>
      <c r="C2022" s="104" t="inlineStr">
        <is>
          <t>HC-021</t>
        </is>
      </c>
      <c r="D2022" s="104" t="inlineStr">
        <is>
          <t>Île-de-France</t>
        </is>
      </c>
      <c r="E2022" s="104" t="inlineStr">
        <is>
          <t>À emporter</t>
        </is>
      </c>
      <c r="F2022" s="104" t="n">
        <v>26</v>
      </c>
      <c r="G2022" s="159" t="n">
        <v>1600</v>
      </c>
      <c r="H2022" s="159" t="n">
        <v>4055</v>
      </c>
      <c r="I2022" s="160" t="n">
        <v>18876.78</v>
      </c>
      <c r="J2022" s="160" t="n">
        <v>541.27</v>
      </c>
      <c r="K2022" s="160" t="n">
        <v>18335.51</v>
      </c>
      <c r="L2022" s="160" t="n">
        <v>5464.29</v>
      </c>
    </row>
    <row r="2023">
      <c r="A2023" s="176" t="n">
        <v>45689</v>
      </c>
      <c r="B2023" s="104" t="inlineStr">
        <is>
          <t>2024/25</t>
        </is>
      </c>
      <c r="C2023" s="104" t="inlineStr">
        <is>
          <t>HC-022</t>
        </is>
      </c>
      <c r="D2023" s="104" t="inlineStr">
        <is>
          <t>Nord-Ouest</t>
        </is>
      </c>
      <c r="E2023" s="104" t="inlineStr">
        <is>
          <t>Livraison</t>
        </is>
      </c>
      <c r="F2023" s="104" t="n">
        <v>28</v>
      </c>
      <c r="G2023" s="159" t="n">
        <v>965</v>
      </c>
      <c r="H2023" s="159" t="n">
        <v>2471</v>
      </c>
      <c r="I2023" s="160" t="n">
        <v>14937.01</v>
      </c>
      <c r="J2023" s="160" t="n">
        <v>850.1900000000001</v>
      </c>
      <c r="K2023" s="160" t="n">
        <v>14086.82</v>
      </c>
      <c r="L2023" s="160" t="n">
        <v>4339.98</v>
      </c>
    </row>
    <row r="2024">
      <c r="A2024" s="176" t="n">
        <v>45689</v>
      </c>
      <c r="B2024" s="104" t="inlineStr">
        <is>
          <t>2024/25</t>
        </is>
      </c>
      <c r="C2024" s="104" t="inlineStr">
        <is>
          <t>HC-022</t>
        </is>
      </c>
      <c r="D2024" s="104" t="inlineStr">
        <is>
          <t>Nord-Ouest</t>
        </is>
      </c>
      <c r="E2024" s="104" t="inlineStr">
        <is>
          <t>Sur place</t>
        </is>
      </c>
      <c r="F2024" s="104" t="n">
        <v>27</v>
      </c>
      <c r="G2024" s="159" t="n">
        <v>2446</v>
      </c>
      <c r="H2024" s="159" t="n">
        <v>6124</v>
      </c>
      <c r="I2024" s="160" t="n">
        <v>31678.4</v>
      </c>
      <c r="J2024" s="160" t="n">
        <v>812.73</v>
      </c>
      <c r="K2024" s="160" t="n">
        <v>30865.67</v>
      </c>
      <c r="L2024" s="160" t="n">
        <v>9168.65</v>
      </c>
    </row>
    <row r="2025">
      <c r="A2025" s="176" t="n">
        <v>45689</v>
      </c>
      <c r="B2025" s="104" t="inlineStr">
        <is>
          <t>2024/25</t>
        </is>
      </c>
      <c r="C2025" s="104" t="inlineStr">
        <is>
          <t>HC-022</t>
        </is>
      </c>
      <c r="D2025" s="104" t="inlineStr">
        <is>
          <t>Nord-Ouest</t>
        </is>
      </c>
      <c r="E2025" s="104" t="inlineStr">
        <is>
          <t>À emporter</t>
        </is>
      </c>
      <c r="F2025" s="104" t="n">
        <v>25</v>
      </c>
      <c r="G2025" s="159" t="n">
        <v>1665</v>
      </c>
      <c r="H2025" s="159" t="n">
        <v>4067</v>
      </c>
      <c r="I2025" s="160" t="n">
        <v>19950.51</v>
      </c>
      <c r="J2025" s="160" t="n">
        <v>575.75</v>
      </c>
      <c r="K2025" s="160" t="n">
        <v>19374.76</v>
      </c>
      <c r="L2025" s="160" t="n">
        <v>5773.77</v>
      </c>
    </row>
    <row r="2026">
      <c r="A2026" s="176" t="n">
        <v>45689</v>
      </c>
      <c r="B2026" s="104" t="inlineStr">
        <is>
          <t>2024/25</t>
        </is>
      </c>
      <c r="C2026" s="104" t="inlineStr">
        <is>
          <t>HC-023</t>
        </is>
      </c>
      <c r="D2026" s="104" t="inlineStr">
        <is>
          <t>Sud-Est</t>
        </is>
      </c>
      <c r="E2026" s="104" t="inlineStr">
        <is>
          <t>Drive</t>
        </is>
      </c>
      <c r="F2026" s="104" t="n">
        <v>28</v>
      </c>
      <c r="G2026" s="159" t="n">
        <v>985</v>
      </c>
      <c r="H2026" s="159" t="n">
        <v>2425</v>
      </c>
      <c r="I2026" s="160" t="n">
        <v>13526.54</v>
      </c>
      <c r="J2026" s="160" t="n">
        <v>379.91</v>
      </c>
      <c r="K2026" s="160" t="n">
        <v>13146.63</v>
      </c>
      <c r="L2026" s="160" t="n">
        <v>3924.13</v>
      </c>
    </row>
    <row r="2027">
      <c r="A2027" s="176" t="n">
        <v>45689</v>
      </c>
      <c r="B2027" s="104" t="inlineStr">
        <is>
          <t>2024/25</t>
        </is>
      </c>
      <c r="C2027" s="104" t="inlineStr">
        <is>
          <t>HC-023</t>
        </is>
      </c>
      <c r="D2027" s="104" t="inlineStr">
        <is>
          <t>Sud-Est</t>
        </is>
      </c>
      <c r="E2027" s="104" t="inlineStr">
        <is>
          <t>Livraison</t>
        </is>
      </c>
      <c r="F2027" s="104" t="n">
        <v>28</v>
      </c>
      <c r="G2027" s="159" t="n">
        <v>954</v>
      </c>
      <c r="H2027" s="159" t="n">
        <v>2413</v>
      </c>
      <c r="I2027" s="160" t="n">
        <v>15072.94</v>
      </c>
      <c r="J2027" s="160" t="n">
        <v>843.27</v>
      </c>
      <c r="K2027" s="160" t="n">
        <v>14229.67</v>
      </c>
      <c r="L2027" s="160" t="n">
        <v>4371.01</v>
      </c>
    </row>
    <row r="2028">
      <c r="A2028" s="176" t="n">
        <v>45689</v>
      </c>
      <c r="B2028" s="104" t="inlineStr">
        <is>
          <t>2024/25</t>
        </is>
      </c>
      <c r="C2028" s="104" t="inlineStr">
        <is>
          <t>HC-023</t>
        </is>
      </c>
      <c r="D2028" s="104" t="inlineStr">
        <is>
          <t>Sud-Est</t>
        </is>
      </c>
      <c r="E2028" s="104" t="inlineStr">
        <is>
          <t>Sur place</t>
        </is>
      </c>
      <c r="F2028" s="104" t="n">
        <v>26</v>
      </c>
      <c r="G2028" s="159" t="n">
        <v>2347</v>
      </c>
      <c r="H2028" s="159" t="n">
        <v>6101</v>
      </c>
      <c r="I2028" s="160" t="n">
        <v>30551.64</v>
      </c>
      <c r="J2028" s="160" t="n">
        <v>903.86</v>
      </c>
      <c r="K2028" s="160" t="n">
        <v>29647.78</v>
      </c>
      <c r="L2028" s="160" t="n">
        <v>8836.030000000001</v>
      </c>
    </row>
    <row r="2029">
      <c r="A2029" s="176" t="n">
        <v>45689</v>
      </c>
      <c r="B2029" s="104" t="inlineStr">
        <is>
          <t>2024/25</t>
        </is>
      </c>
      <c r="C2029" s="104" t="inlineStr">
        <is>
          <t>HC-023</t>
        </is>
      </c>
      <c r="D2029" s="104" t="inlineStr">
        <is>
          <t>Sud-Est</t>
        </is>
      </c>
      <c r="E2029" s="104" t="inlineStr">
        <is>
          <t>À emporter</t>
        </is>
      </c>
      <c r="F2029" s="104" t="n">
        <v>28</v>
      </c>
      <c r="G2029" s="159" t="n">
        <v>1828</v>
      </c>
      <c r="H2029" s="159" t="n">
        <v>4773</v>
      </c>
      <c r="I2029" s="160" t="n">
        <v>21828.8</v>
      </c>
      <c r="J2029" s="160" t="n">
        <v>636.29</v>
      </c>
      <c r="K2029" s="160" t="n">
        <v>21192.51</v>
      </c>
      <c r="L2029" s="160" t="n">
        <v>6344.28</v>
      </c>
    </row>
    <row r="2030">
      <c r="A2030" s="176" t="n">
        <v>45689</v>
      </c>
      <c r="B2030" s="104" t="inlineStr">
        <is>
          <t>2024/25</t>
        </is>
      </c>
      <c r="C2030" s="104" t="inlineStr">
        <is>
          <t>HC-024</t>
        </is>
      </c>
      <c r="D2030" s="104" t="inlineStr">
        <is>
          <t>Sud-Ouest</t>
        </is>
      </c>
      <c r="E2030" s="104" t="inlineStr">
        <is>
          <t>Livraison</t>
        </is>
      </c>
      <c r="F2030" s="104" t="n">
        <v>28</v>
      </c>
      <c r="G2030" s="159" t="n">
        <v>1354</v>
      </c>
      <c r="H2030" s="159" t="n">
        <v>3395</v>
      </c>
      <c r="I2030" s="160" t="n">
        <v>22181.75</v>
      </c>
      <c r="J2030" s="160" t="n">
        <v>1347.34</v>
      </c>
      <c r="K2030" s="160" t="n">
        <v>20834.41</v>
      </c>
      <c r="L2030" s="160" t="n">
        <v>6465.41</v>
      </c>
    </row>
    <row r="2031">
      <c r="A2031" s="176" t="n">
        <v>45689</v>
      </c>
      <c r="B2031" s="104" t="inlineStr">
        <is>
          <t>2024/25</t>
        </is>
      </c>
      <c r="C2031" s="104" t="inlineStr">
        <is>
          <t>HC-024</t>
        </is>
      </c>
      <c r="D2031" s="104" t="inlineStr">
        <is>
          <t>Sud-Ouest</t>
        </is>
      </c>
      <c r="E2031" s="104" t="inlineStr">
        <is>
          <t>Sur place</t>
        </is>
      </c>
      <c r="F2031" s="104" t="n">
        <v>27</v>
      </c>
      <c r="G2031" s="159" t="n">
        <v>3755</v>
      </c>
      <c r="H2031" s="159" t="n">
        <v>9748</v>
      </c>
      <c r="I2031" s="160" t="n">
        <v>48316.69</v>
      </c>
      <c r="J2031" s="160" t="n">
        <v>1435.5</v>
      </c>
      <c r="K2031" s="160" t="n">
        <v>46881.19</v>
      </c>
      <c r="L2031" s="160" t="n">
        <v>13874</v>
      </c>
    </row>
    <row r="2032">
      <c r="A2032" s="176" t="n">
        <v>45689</v>
      </c>
      <c r="B2032" s="104" t="inlineStr">
        <is>
          <t>2024/25</t>
        </is>
      </c>
      <c r="C2032" s="104" t="inlineStr">
        <is>
          <t>HC-024</t>
        </is>
      </c>
      <c r="D2032" s="104" t="inlineStr">
        <is>
          <t>Sud-Ouest</t>
        </is>
      </c>
      <c r="E2032" s="104" t="inlineStr">
        <is>
          <t>À emporter</t>
        </is>
      </c>
      <c r="F2032" s="104" t="n">
        <v>28</v>
      </c>
      <c r="G2032" s="159" t="n">
        <v>2932</v>
      </c>
      <c r="H2032" s="159" t="n">
        <v>7588</v>
      </c>
      <c r="I2032" s="160" t="n">
        <v>34852.07</v>
      </c>
      <c r="J2032" s="160" t="n">
        <v>975.55</v>
      </c>
      <c r="K2032" s="160" t="n">
        <v>33876.52</v>
      </c>
      <c r="L2032" s="160" t="n">
        <v>10148.25</v>
      </c>
    </row>
    <row r="2033">
      <c r="A2033" s="176" t="n">
        <v>45689</v>
      </c>
      <c r="B2033" s="104" t="inlineStr">
        <is>
          <t>2024/25</t>
        </is>
      </c>
      <c r="C2033" s="104" t="inlineStr">
        <is>
          <t>HC-025</t>
        </is>
      </c>
      <c r="D2033" s="104" t="inlineStr">
        <is>
          <t>Île-de-France</t>
        </is>
      </c>
      <c r="E2033" s="104" t="inlineStr">
        <is>
          <t>Drive</t>
        </is>
      </c>
      <c r="F2033" s="104" t="n">
        <v>28</v>
      </c>
      <c r="G2033" s="159" t="n">
        <v>1229</v>
      </c>
      <c r="H2033" s="159" t="n">
        <v>3223</v>
      </c>
      <c r="I2033" s="160" t="n">
        <v>16976.31</v>
      </c>
      <c r="J2033" s="160" t="n">
        <v>478.02</v>
      </c>
      <c r="K2033" s="160" t="n">
        <v>16498.29</v>
      </c>
      <c r="L2033" s="160" t="n">
        <v>4923.34</v>
      </c>
    </row>
    <row r="2034">
      <c r="A2034" s="176" t="n">
        <v>45689</v>
      </c>
      <c r="B2034" s="104" t="inlineStr">
        <is>
          <t>2024/25</t>
        </is>
      </c>
      <c r="C2034" s="104" t="inlineStr">
        <is>
          <t>HC-025</t>
        </is>
      </c>
      <c r="D2034" s="104" t="inlineStr">
        <is>
          <t>Île-de-France</t>
        </is>
      </c>
      <c r="E2034" s="104" t="inlineStr">
        <is>
          <t>Livraison</t>
        </is>
      </c>
      <c r="F2034" s="104" t="n">
        <v>28</v>
      </c>
      <c r="G2034" s="159" t="n">
        <v>984</v>
      </c>
      <c r="H2034" s="159" t="n">
        <v>2537</v>
      </c>
      <c r="I2034" s="160" t="n">
        <v>16132.96</v>
      </c>
      <c r="J2034" s="160" t="n">
        <v>891.47</v>
      </c>
      <c r="K2034" s="160" t="n">
        <v>15241.49</v>
      </c>
      <c r="L2034" s="160" t="n">
        <v>4704.12</v>
      </c>
    </row>
    <row r="2035">
      <c r="A2035" s="176" t="n">
        <v>45689</v>
      </c>
      <c r="B2035" s="104" t="inlineStr">
        <is>
          <t>2024/25</t>
        </is>
      </c>
      <c r="C2035" s="104" t="inlineStr">
        <is>
          <t>HC-025</t>
        </is>
      </c>
      <c r="D2035" s="104" t="inlineStr">
        <is>
          <t>Île-de-France</t>
        </is>
      </c>
      <c r="E2035" s="104" t="inlineStr">
        <is>
          <t>Sur place</t>
        </is>
      </c>
      <c r="F2035" s="104" t="n">
        <v>28</v>
      </c>
      <c r="G2035" s="159" t="n">
        <v>3115</v>
      </c>
      <c r="H2035" s="159" t="n">
        <v>8035</v>
      </c>
      <c r="I2035" s="160" t="n">
        <v>40129.1</v>
      </c>
      <c r="J2035" s="160" t="n">
        <v>1229.31</v>
      </c>
      <c r="K2035" s="160" t="n">
        <v>38899.79</v>
      </c>
      <c r="L2035" s="160" t="n">
        <v>11597.73</v>
      </c>
    </row>
    <row r="2036">
      <c r="A2036" s="176" t="n">
        <v>45689</v>
      </c>
      <c r="B2036" s="104" t="inlineStr">
        <is>
          <t>2024/25</t>
        </is>
      </c>
      <c r="C2036" s="104" t="inlineStr">
        <is>
          <t>HC-025</t>
        </is>
      </c>
      <c r="D2036" s="104" t="inlineStr">
        <is>
          <t>Île-de-France</t>
        </is>
      </c>
      <c r="E2036" s="104" t="inlineStr">
        <is>
          <t>À emporter</t>
        </is>
      </c>
      <c r="F2036" s="104" t="n">
        <v>28</v>
      </c>
      <c r="G2036" s="159" t="n">
        <v>2383</v>
      </c>
      <c r="H2036" s="159" t="n">
        <v>6015</v>
      </c>
      <c r="I2036" s="160" t="n">
        <v>28296.95</v>
      </c>
      <c r="J2036" s="160" t="n">
        <v>830.71</v>
      </c>
      <c r="K2036" s="160" t="n">
        <v>27466.24</v>
      </c>
      <c r="L2036" s="160" t="n">
        <v>8239.030000000001</v>
      </c>
    </row>
    <row r="2037">
      <c r="A2037" s="176" t="n">
        <v>45689</v>
      </c>
      <c r="B2037" s="104" t="inlineStr">
        <is>
          <t>2024/25</t>
        </is>
      </c>
      <c r="C2037" s="104" t="inlineStr">
        <is>
          <t>HC-026</t>
        </is>
      </c>
      <c r="D2037" s="104" t="inlineStr">
        <is>
          <t>Nord-Ouest</t>
        </is>
      </c>
      <c r="E2037" s="104" t="inlineStr">
        <is>
          <t>Drive</t>
        </is>
      </c>
      <c r="F2037" s="104" t="n">
        <v>27</v>
      </c>
      <c r="G2037" s="159" t="n">
        <v>851</v>
      </c>
      <c r="H2037" s="159" t="n">
        <v>2174</v>
      </c>
      <c r="I2037" s="160" t="n">
        <v>11675.59</v>
      </c>
      <c r="J2037" s="160" t="n">
        <v>412.9</v>
      </c>
      <c r="K2037" s="160" t="n">
        <v>11262.69</v>
      </c>
      <c r="L2037" s="160" t="n">
        <v>3365.94</v>
      </c>
    </row>
    <row r="2038">
      <c r="A2038" s="176" t="n">
        <v>45689</v>
      </c>
      <c r="B2038" s="104" t="inlineStr">
        <is>
          <t>2024/25</t>
        </is>
      </c>
      <c r="C2038" s="104" t="inlineStr">
        <is>
          <t>HC-026</t>
        </is>
      </c>
      <c r="D2038" s="104" t="inlineStr">
        <is>
          <t>Nord-Ouest</t>
        </is>
      </c>
      <c r="E2038" s="104" t="inlineStr">
        <is>
          <t>Livraison</t>
        </is>
      </c>
      <c r="F2038" s="104" t="n">
        <v>28</v>
      </c>
      <c r="G2038" s="159" t="n">
        <v>683</v>
      </c>
      <c r="H2038" s="159" t="n">
        <v>1679</v>
      </c>
      <c r="I2038" s="160" t="n">
        <v>11321.18</v>
      </c>
      <c r="J2038" s="160" t="n">
        <v>710.15</v>
      </c>
      <c r="K2038" s="160" t="n">
        <v>10611.03</v>
      </c>
      <c r="L2038" s="160" t="n">
        <v>3300.66</v>
      </c>
    </row>
    <row r="2039">
      <c r="A2039" s="176" t="n">
        <v>45689</v>
      </c>
      <c r="B2039" s="104" t="inlineStr">
        <is>
          <t>2024/25</t>
        </is>
      </c>
      <c r="C2039" s="104" t="inlineStr">
        <is>
          <t>HC-026</t>
        </is>
      </c>
      <c r="D2039" s="104" t="inlineStr">
        <is>
          <t>Nord-Ouest</t>
        </is>
      </c>
      <c r="E2039" s="104" t="inlineStr">
        <is>
          <t>Sur place</t>
        </is>
      </c>
      <c r="F2039" s="104" t="n">
        <v>28</v>
      </c>
      <c r="G2039" s="159" t="n">
        <v>2236</v>
      </c>
      <c r="H2039" s="159" t="n">
        <v>5815</v>
      </c>
      <c r="I2039" s="160" t="n">
        <v>28801.02</v>
      </c>
      <c r="J2039" s="160" t="n">
        <v>820.62</v>
      </c>
      <c r="K2039" s="160" t="n">
        <v>27980.4</v>
      </c>
      <c r="L2039" s="160" t="n">
        <v>8331.030000000001</v>
      </c>
    </row>
    <row r="2040">
      <c r="A2040" s="176" t="n">
        <v>45689</v>
      </c>
      <c r="B2040" s="104" t="inlineStr">
        <is>
          <t>2024/25</t>
        </is>
      </c>
      <c r="C2040" s="104" t="inlineStr">
        <is>
          <t>HC-026</t>
        </is>
      </c>
      <c r="D2040" s="104" t="inlineStr">
        <is>
          <t>Nord-Ouest</t>
        </is>
      </c>
      <c r="E2040" s="104" t="inlineStr">
        <is>
          <t>À emporter</t>
        </is>
      </c>
      <c r="F2040" s="104" t="n">
        <v>28</v>
      </c>
      <c r="G2040" s="159" t="n">
        <v>1743</v>
      </c>
      <c r="H2040" s="159" t="n">
        <v>4471</v>
      </c>
      <c r="I2040" s="160" t="n">
        <v>20773.9</v>
      </c>
      <c r="J2040" s="160" t="n">
        <v>582.79</v>
      </c>
      <c r="K2040" s="160" t="n">
        <v>20191.11</v>
      </c>
      <c r="L2040" s="160" t="n">
        <v>5988.91</v>
      </c>
    </row>
    <row r="2041">
      <c r="A2041" s="176" t="n">
        <v>45689</v>
      </c>
      <c r="B2041" s="104" t="inlineStr">
        <is>
          <t>2024/25</t>
        </is>
      </c>
      <c r="C2041" s="104" t="inlineStr">
        <is>
          <t>HC-027</t>
        </is>
      </c>
      <c r="D2041" s="104" t="inlineStr">
        <is>
          <t>Sud-Est</t>
        </is>
      </c>
      <c r="E2041" s="104" t="inlineStr">
        <is>
          <t>Livraison</t>
        </is>
      </c>
      <c r="F2041" s="104" t="n">
        <v>28</v>
      </c>
      <c r="G2041" s="159" t="n">
        <v>1076</v>
      </c>
      <c r="H2041" s="159" t="n">
        <v>2736</v>
      </c>
      <c r="I2041" s="160" t="n">
        <v>17390.86</v>
      </c>
      <c r="J2041" s="160" t="n">
        <v>922.45</v>
      </c>
      <c r="K2041" s="160" t="n">
        <v>16468.41</v>
      </c>
      <c r="L2041" s="160" t="n">
        <v>5103.67</v>
      </c>
    </row>
    <row r="2042">
      <c r="A2042" s="176" t="n">
        <v>45689</v>
      </c>
      <c r="B2042" s="104" t="inlineStr">
        <is>
          <t>2024/25</t>
        </is>
      </c>
      <c r="C2042" s="104" t="inlineStr">
        <is>
          <t>HC-027</t>
        </is>
      </c>
      <c r="D2042" s="104" t="inlineStr">
        <is>
          <t>Sud-Est</t>
        </is>
      </c>
      <c r="E2042" s="104" t="inlineStr">
        <is>
          <t>Sur place</t>
        </is>
      </c>
      <c r="F2042" s="104" t="n">
        <v>27</v>
      </c>
      <c r="G2042" s="159" t="n">
        <v>3036</v>
      </c>
      <c r="H2042" s="159" t="n">
        <v>7737</v>
      </c>
      <c r="I2042" s="160" t="n">
        <v>39399.46</v>
      </c>
      <c r="J2042" s="160" t="n">
        <v>1022.14</v>
      </c>
      <c r="K2042" s="160" t="n">
        <v>38377.32</v>
      </c>
      <c r="L2042" s="160" t="n">
        <v>11434.24</v>
      </c>
    </row>
    <row r="2043">
      <c r="A2043" s="176" t="n">
        <v>45689</v>
      </c>
      <c r="B2043" s="104" t="inlineStr">
        <is>
          <t>2024/25</t>
        </is>
      </c>
      <c r="C2043" s="104" t="inlineStr">
        <is>
          <t>HC-027</t>
        </is>
      </c>
      <c r="D2043" s="104" t="inlineStr">
        <is>
          <t>Sud-Est</t>
        </is>
      </c>
      <c r="E2043" s="104" t="inlineStr">
        <is>
          <t>À emporter</t>
        </is>
      </c>
      <c r="F2043" s="104" t="n">
        <v>28</v>
      </c>
      <c r="G2043" s="159" t="n">
        <v>2352</v>
      </c>
      <c r="H2043" s="159" t="n">
        <v>5923</v>
      </c>
      <c r="I2043" s="160" t="n">
        <v>28032.39</v>
      </c>
      <c r="J2043" s="160" t="n">
        <v>745.76</v>
      </c>
      <c r="K2043" s="160" t="n">
        <v>27286.63</v>
      </c>
      <c r="L2043" s="160" t="n">
        <v>8176.25</v>
      </c>
    </row>
    <row r="2044">
      <c r="A2044" s="176" t="n">
        <v>45689</v>
      </c>
      <c r="B2044" s="104" t="inlineStr">
        <is>
          <t>2024/25</t>
        </is>
      </c>
      <c r="C2044" s="104" t="inlineStr">
        <is>
          <t>HC-028</t>
        </is>
      </c>
      <c r="D2044" s="104" t="inlineStr">
        <is>
          <t>Sud-Ouest</t>
        </is>
      </c>
      <c r="E2044" s="104" t="inlineStr">
        <is>
          <t>Livraison</t>
        </is>
      </c>
      <c r="F2044" s="104" t="n">
        <v>28</v>
      </c>
      <c r="G2044" s="159" t="n">
        <v>741</v>
      </c>
      <c r="H2044" s="159" t="n">
        <v>1895</v>
      </c>
      <c r="I2044" s="160" t="n">
        <v>12259</v>
      </c>
      <c r="J2044" s="160" t="n">
        <v>756.22</v>
      </c>
      <c r="K2044" s="160" t="n">
        <v>11502.78</v>
      </c>
      <c r="L2044" s="160" t="n">
        <v>3536.65</v>
      </c>
    </row>
    <row r="2045">
      <c r="A2045" s="176" t="n">
        <v>45689</v>
      </c>
      <c r="B2045" s="104" t="inlineStr">
        <is>
          <t>2024/25</t>
        </is>
      </c>
      <c r="C2045" s="104" t="inlineStr">
        <is>
          <t>HC-028</t>
        </is>
      </c>
      <c r="D2045" s="104" t="inlineStr">
        <is>
          <t>Sud-Ouest</t>
        </is>
      </c>
      <c r="E2045" s="104" t="inlineStr">
        <is>
          <t>Sur place</t>
        </is>
      </c>
      <c r="F2045" s="104" t="n">
        <v>28</v>
      </c>
      <c r="G2045" s="159" t="n">
        <v>2352</v>
      </c>
      <c r="H2045" s="159" t="n">
        <v>5662</v>
      </c>
      <c r="I2045" s="160" t="n">
        <v>30735.03</v>
      </c>
      <c r="J2045" s="160" t="n">
        <v>954.63</v>
      </c>
      <c r="K2045" s="160" t="n">
        <v>29780.4</v>
      </c>
      <c r="L2045" s="160" t="n">
        <v>8878.370000000001</v>
      </c>
    </row>
    <row r="2046">
      <c r="A2046" s="176" t="n">
        <v>45689</v>
      </c>
      <c r="B2046" s="104" t="inlineStr">
        <is>
          <t>2024/25</t>
        </is>
      </c>
      <c r="C2046" s="104" t="inlineStr">
        <is>
          <t>HC-028</t>
        </is>
      </c>
      <c r="D2046" s="104" t="inlineStr">
        <is>
          <t>Sud-Ouest</t>
        </is>
      </c>
      <c r="E2046" s="104" t="inlineStr">
        <is>
          <t>À emporter</t>
        </is>
      </c>
      <c r="F2046" s="104" t="n">
        <v>28</v>
      </c>
      <c r="G2046" s="159" t="n">
        <v>1789</v>
      </c>
      <c r="H2046" s="159" t="n">
        <v>4577</v>
      </c>
      <c r="I2046" s="160" t="n">
        <v>21285.61</v>
      </c>
      <c r="J2046" s="160" t="n">
        <v>623.88</v>
      </c>
      <c r="K2046" s="160" t="n">
        <v>20661.73</v>
      </c>
      <c r="L2046" s="160" t="n">
        <v>6254.99</v>
      </c>
    </row>
    <row r="2047">
      <c r="A2047" s="176" t="n">
        <v>45689</v>
      </c>
      <c r="B2047" s="104" t="inlineStr">
        <is>
          <t>2024/25</t>
        </is>
      </c>
      <c r="C2047" s="104" t="inlineStr">
        <is>
          <t>HC-029</t>
        </is>
      </c>
      <c r="D2047" s="104" t="inlineStr">
        <is>
          <t>Île-de-France</t>
        </is>
      </c>
      <c r="E2047" s="104" t="inlineStr">
        <is>
          <t>Drive</t>
        </is>
      </c>
      <c r="F2047" s="104" t="n">
        <v>28</v>
      </c>
      <c r="G2047" s="159" t="n">
        <v>1570</v>
      </c>
      <c r="H2047" s="159" t="n">
        <v>4025</v>
      </c>
      <c r="I2047" s="160" t="n">
        <v>21573.43</v>
      </c>
      <c r="J2047" s="160" t="n">
        <v>621.0700000000001</v>
      </c>
      <c r="K2047" s="160" t="n">
        <v>20952.36</v>
      </c>
      <c r="L2047" s="160" t="n">
        <v>6297.21</v>
      </c>
    </row>
    <row r="2048">
      <c r="A2048" s="176" t="n">
        <v>45689</v>
      </c>
      <c r="B2048" s="104" t="inlineStr">
        <is>
          <t>2024/25</t>
        </is>
      </c>
      <c r="C2048" s="104" t="inlineStr">
        <is>
          <t>HC-029</t>
        </is>
      </c>
      <c r="D2048" s="104" t="inlineStr">
        <is>
          <t>Île-de-France</t>
        </is>
      </c>
      <c r="E2048" s="104" t="inlineStr">
        <is>
          <t>Livraison</t>
        </is>
      </c>
      <c r="F2048" s="104" t="n">
        <v>28</v>
      </c>
      <c r="G2048" s="159" t="n">
        <v>1495</v>
      </c>
      <c r="H2048" s="159" t="n">
        <v>3926</v>
      </c>
      <c r="I2048" s="160" t="n">
        <v>23585.57</v>
      </c>
      <c r="J2048" s="160" t="n">
        <v>1303.69</v>
      </c>
      <c r="K2048" s="160" t="n">
        <v>22281.88</v>
      </c>
      <c r="L2048" s="160" t="n">
        <v>6924.11</v>
      </c>
    </row>
    <row r="2049">
      <c r="A2049" s="176" t="n">
        <v>45689</v>
      </c>
      <c r="B2049" s="104" t="inlineStr">
        <is>
          <t>2024/25</t>
        </is>
      </c>
      <c r="C2049" s="104" t="inlineStr">
        <is>
          <t>HC-029</t>
        </is>
      </c>
      <c r="D2049" s="104" t="inlineStr">
        <is>
          <t>Île-de-France</t>
        </is>
      </c>
      <c r="E2049" s="104" t="inlineStr">
        <is>
          <t>Sur place</t>
        </is>
      </c>
      <c r="F2049" s="104" t="n">
        <v>28</v>
      </c>
      <c r="G2049" s="159" t="n">
        <v>4291</v>
      </c>
      <c r="H2049" s="159" t="n">
        <v>10723</v>
      </c>
      <c r="I2049" s="160" t="n">
        <v>56058.77</v>
      </c>
      <c r="J2049" s="160" t="n">
        <v>1833.92</v>
      </c>
      <c r="K2049" s="160" t="n">
        <v>54224.85</v>
      </c>
      <c r="L2049" s="160" t="n">
        <v>16250.14</v>
      </c>
    </row>
    <row r="2050">
      <c r="A2050" s="176" t="n">
        <v>45689</v>
      </c>
      <c r="B2050" s="104" t="inlineStr">
        <is>
          <t>2024/25</t>
        </is>
      </c>
      <c r="C2050" s="104" t="inlineStr">
        <is>
          <t>HC-029</t>
        </is>
      </c>
      <c r="D2050" s="104" t="inlineStr">
        <is>
          <t>Île-de-France</t>
        </is>
      </c>
      <c r="E2050" s="104" t="inlineStr">
        <is>
          <t>À emporter</t>
        </is>
      </c>
      <c r="F2050" s="104" t="n">
        <v>25</v>
      </c>
      <c r="G2050" s="159" t="n">
        <v>2851</v>
      </c>
      <c r="H2050" s="159" t="n">
        <v>7083</v>
      </c>
      <c r="I2050" s="160" t="n">
        <v>33857.96</v>
      </c>
      <c r="J2050" s="160" t="n">
        <v>1021.6</v>
      </c>
      <c r="K2050" s="160" t="n">
        <v>32836.36</v>
      </c>
      <c r="L2050" s="160" t="n">
        <v>9770.73</v>
      </c>
    </row>
    <row r="2051">
      <c r="A2051" s="176" t="n">
        <v>45689</v>
      </c>
      <c r="B2051" s="104" t="inlineStr">
        <is>
          <t>2024/25</t>
        </is>
      </c>
      <c r="C2051" s="104" t="inlineStr">
        <is>
          <t>HC-030</t>
        </is>
      </c>
      <c r="D2051" s="104" t="inlineStr">
        <is>
          <t>Nord-Ouest</t>
        </is>
      </c>
      <c r="E2051" s="104" t="inlineStr">
        <is>
          <t>Livraison</t>
        </is>
      </c>
      <c r="F2051" s="104" t="n">
        <v>28</v>
      </c>
      <c r="G2051" s="159" t="n">
        <v>854</v>
      </c>
      <c r="H2051" s="159" t="n">
        <v>2219</v>
      </c>
      <c r="I2051" s="160" t="n">
        <v>14122.64</v>
      </c>
      <c r="J2051" s="160" t="n">
        <v>877.33</v>
      </c>
      <c r="K2051" s="160" t="n">
        <v>13245.31</v>
      </c>
      <c r="L2051" s="160" t="n">
        <v>4136.88</v>
      </c>
    </row>
    <row r="2052">
      <c r="A2052" s="176" t="n">
        <v>45689</v>
      </c>
      <c r="B2052" s="104" t="inlineStr">
        <is>
          <t>2024/25</t>
        </is>
      </c>
      <c r="C2052" s="104" t="inlineStr">
        <is>
          <t>HC-030</t>
        </is>
      </c>
      <c r="D2052" s="104" t="inlineStr">
        <is>
          <t>Nord-Ouest</t>
        </is>
      </c>
      <c r="E2052" s="104" t="inlineStr">
        <is>
          <t>Sur place</t>
        </is>
      </c>
      <c r="F2052" s="104" t="n">
        <v>28</v>
      </c>
      <c r="G2052" s="159" t="n">
        <v>2688</v>
      </c>
      <c r="H2052" s="159" t="n">
        <v>6897</v>
      </c>
      <c r="I2052" s="160" t="n">
        <v>34754.16</v>
      </c>
      <c r="J2052" s="160" t="n">
        <v>1074.21</v>
      </c>
      <c r="K2052" s="160" t="n">
        <v>33679.95</v>
      </c>
      <c r="L2052" s="160" t="n">
        <v>10076.27</v>
      </c>
    </row>
    <row r="2053">
      <c r="A2053" s="176" t="n">
        <v>45689</v>
      </c>
      <c r="B2053" s="104" t="inlineStr">
        <is>
          <t>2024/25</t>
        </is>
      </c>
      <c r="C2053" s="104" t="inlineStr">
        <is>
          <t>HC-030</t>
        </is>
      </c>
      <c r="D2053" s="104" t="inlineStr">
        <is>
          <t>Nord-Ouest</t>
        </is>
      </c>
      <c r="E2053" s="104" t="inlineStr">
        <is>
          <t>À emporter</t>
        </is>
      </c>
      <c r="F2053" s="104" t="n">
        <v>28</v>
      </c>
      <c r="G2053" s="159" t="n">
        <v>2069</v>
      </c>
      <c r="H2053" s="159" t="n">
        <v>5184</v>
      </c>
      <c r="I2053" s="160" t="n">
        <v>24528.65</v>
      </c>
      <c r="J2053" s="160" t="n">
        <v>728.14</v>
      </c>
      <c r="K2053" s="160" t="n">
        <v>23800.51</v>
      </c>
      <c r="L2053" s="160" t="n">
        <v>7060.7</v>
      </c>
    </row>
    <row r="2054">
      <c r="A2054" s="176" t="n">
        <v>45689</v>
      </c>
      <c r="B2054" s="104" t="inlineStr">
        <is>
          <t>2024/25</t>
        </is>
      </c>
      <c r="C2054" s="104" t="inlineStr">
        <is>
          <t>HC-031</t>
        </is>
      </c>
      <c r="D2054" s="104" t="inlineStr">
        <is>
          <t>Sud-Est</t>
        </is>
      </c>
      <c r="E2054" s="104" t="inlineStr">
        <is>
          <t>Drive</t>
        </is>
      </c>
      <c r="F2054" s="104" t="n">
        <v>28</v>
      </c>
      <c r="G2054" s="159" t="n">
        <v>979</v>
      </c>
      <c r="H2054" s="159" t="n">
        <v>2374</v>
      </c>
      <c r="I2054" s="160" t="n">
        <v>13323.69</v>
      </c>
      <c r="J2054" s="160" t="n">
        <v>381.17</v>
      </c>
      <c r="K2054" s="160" t="n">
        <v>12942.52</v>
      </c>
      <c r="L2054" s="160" t="n">
        <v>3858.08</v>
      </c>
    </row>
    <row r="2055">
      <c r="A2055" s="176" t="n">
        <v>45689</v>
      </c>
      <c r="B2055" s="104" t="inlineStr">
        <is>
          <t>2024/25</t>
        </is>
      </c>
      <c r="C2055" s="104" t="inlineStr">
        <is>
          <t>HC-031</t>
        </is>
      </c>
      <c r="D2055" s="104" t="inlineStr">
        <is>
          <t>Sud-Est</t>
        </is>
      </c>
      <c r="E2055" s="104" t="inlineStr">
        <is>
          <t>Livraison</t>
        </is>
      </c>
      <c r="F2055" s="104" t="n">
        <v>28</v>
      </c>
      <c r="G2055" s="159" t="n">
        <v>818</v>
      </c>
      <c r="H2055" s="159" t="n">
        <v>2018</v>
      </c>
      <c r="I2055" s="160" t="n">
        <v>13387.29</v>
      </c>
      <c r="J2055" s="160" t="n">
        <v>802.59</v>
      </c>
      <c r="K2055" s="160" t="n">
        <v>12584.7</v>
      </c>
      <c r="L2055" s="160" t="n">
        <v>3900.27</v>
      </c>
    </row>
    <row r="2056">
      <c r="A2056" s="176" t="n">
        <v>45689</v>
      </c>
      <c r="B2056" s="104" t="inlineStr">
        <is>
          <t>2024/25</t>
        </is>
      </c>
      <c r="C2056" s="104" t="inlineStr">
        <is>
          <t>HC-031</t>
        </is>
      </c>
      <c r="D2056" s="104" t="inlineStr">
        <is>
          <t>Sud-Est</t>
        </is>
      </c>
      <c r="E2056" s="104" t="inlineStr">
        <is>
          <t>Sur place</t>
        </is>
      </c>
      <c r="F2056" s="104" t="n">
        <v>28</v>
      </c>
      <c r="G2056" s="159" t="n">
        <v>2573</v>
      </c>
      <c r="H2056" s="159" t="n">
        <v>6591</v>
      </c>
      <c r="I2056" s="160" t="n">
        <v>33243.95</v>
      </c>
      <c r="J2056" s="160" t="n">
        <v>1071.47</v>
      </c>
      <c r="K2056" s="160" t="n">
        <v>32172.48</v>
      </c>
      <c r="L2056" s="160" t="n">
        <v>9608.32</v>
      </c>
    </row>
    <row r="2057">
      <c r="A2057" s="176" t="n">
        <v>45689</v>
      </c>
      <c r="B2057" s="104" t="inlineStr">
        <is>
          <t>2024/25</t>
        </is>
      </c>
      <c r="C2057" s="104" t="inlineStr">
        <is>
          <t>HC-031</t>
        </is>
      </c>
      <c r="D2057" s="104" t="inlineStr">
        <is>
          <t>Sud-Est</t>
        </is>
      </c>
      <c r="E2057" s="104" t="inlineStr">
        <is>
          <t>À emporter</t>
        </is>
      </c>
      <c r="F2057" s="104" t="n">
        <v>28</v>
      </c>
      <c r="G2057" s="159" t="n">
        <v>1903</v>
      </c>
      <c r="H2057" s="159" t="n">
        <v>4802</v>
      </c>
      <c r="I2057" s="160" t="n">
        <v>22886.15</v>
      </c>
      <c r="J2057" s="160" t="n">
        <v>753.4400000000001</v>
      </c>
      <c r="K2057" s="160" t="n">
        <v>22132.71</v>
      </c>
      <c r="L2057" s="160" t="n">
        <v>6578.77</v>
      </c>
    </row>
    <row r="2058">
      <c r="A2058" s="176" t="n">
        <v>45689</v>
      </c>
      <c r="B2058" s="104" t="inlineStr">
        <is>
          <t>2024/25</t>
        </is>
      </c>
      <c r="C2058" s="104" t="inlineStr">
        <is>
          <t>HC-032</t>
        </is>
      </c>
      <c r="D2058" s="104" t="inlineStr">
        <is>
          <t>Sud-Ouest</t>
        </is>
      </c>
      <c r="E2058" s="104" t="inlineStr">
        <is>
          <t>Livraison</t>
        </is>
      </c>
      <c r="F2058" s="104" t="n">
        <v>28</v>
      </c>
      <c r="G2058" s="159" t="n">
        <v>896</v>
      </c>
      <c r="H2058" s="159" t="n">
        <v>2288</v>
      </c>
      <c r="I2058" s="160" t="n">
        <v>14734.34</v>
      </c>
      <c r="J2058" s="160" t="n">
        <v>821.8</v>
      </c>
      <c r="K2058" s="160" t="n">
        <v>13912.54</v>
      </c>
      <c r="L2058" s="160" t="n">
        <v>4343.64</v>
      </c>
    </row>
    <row r="2059">
      <c r="A2059" s="176" t="n">
        <v>45689</v>
      </c>
      <c r="B2059" s="104" t="inlineStr">
        <is>
          <t>2024/25</t>
        </is>
      </c>
      <c r="C2059" s="104" t="inlineStr">
        <is>
          <t>HC-032</t>
        </is>
      </c>
      <c r="D2059" s="104" t="inlineStr">
        <is>
          <t>Sud-Ouest</t>
        </is>
      </c>
      <c r="E2059" s="104" t="inlineStr">
        <is>
          <t>Sur place</t>
        </is>
      </c>
      <c r="F2059" s="104" t="n">
        <v>28</v>
      </c>
      <c r="G2059" s="159" t="n">
        <v>2964</v>
      </c>
      <c r="H2059" s="159" t="n">
        <v>7705</v>
      </c>
      <c r="I2059" s="160" t="n">
        <v>38074.02</v>
      </c>
      <c r="J2059" s="160" t="n">
        <v>1098.03</v>
      </c>
      <c r="K2059" s="160" t="n">
        <v>36975.99</v>
      </c>
      <c r="L2059" s="160" t="n">
        <v>10981.73</v>
      </c>
    </row>
    <row r="2060">
      <c r="A2060" s="176" t="n">
        <v>45689</v>
      </c>
      <c r="B2060" s="104" t="inlineStr">
        <is>
          <t>2024/25</t>
        </is>
      </c>
      <c r="C2060" s="104" t="inlineStr">
        <is>
          <t>HC-032</t>
        </is>
      </c>
      <c r="D2060" s="104" t="inlineStr">
        <is>
          <t>Sud-Ouest</t>
        </is>
      </c>
      <c r="E2060" s="104" t="inlineStr">
        <is>
          <t>À emporter</t>
        </is>
      </c>
      <c r="F2060" s="104" t="n">
        <v>28</v>
      </c>
      <c r="G2060" s="159" t="n">
        <v>2237</v>
      </c>
      <c r="H2060" s="159" t="n">
        <v>5682</v>
      </c>
      <c r="I2060" s="160" t="n">
        <v>26637.76</v>
      </c>
      <c r="J2060" s="160" t="n">
        <v>771.92</v>
      </c>
      <c r="K2060" s="160" t="n">
        <v>25865.84</v>
      </c>
      <c r="L2060" s="160" t="n">
        <v>7692.77</v>
      </c>
    </row>
    <row r="2061">
      <c r="A2061" s="176" t="n">
        <v>45689</v>
      </c>
      <c r="B2061" s="104" t="inlineStr">
        <is>
          <t>2024/25</t>
        </is>
      </c>
      <c r="C2061" s="104" t="inlineStr">
        <is>
          <t>HC-033</t>
        </is>
      </c>
      <c r="D2061" s="104" t="inlineStr">
        <is>
          <t>Île-de-France</t>
        </is>
      </c>
      <c r="E2061" s="104" t="inlineStr">
        <is>
          <t>Livraison</t>
        </is>
      </c>
      <c r="F2061" s="104" t="n">
        <v>27</v>
      </c>
      <c r="G2061" s="159" t="n">
        <v>1457</v>
      </c>
      <c r="H2061" s="159" t="n">
        <v>3757</v>
      </c>
      <c r="I2061" s="160" t="n">
        <v>24194.42</v>
      </c>
      <c r="J2061" s="160" t="n">
        <v>1495.03</v>
      </c>
      <c r="K2061" s="160" t="n">
        <v>22699.39</v>
      </c>
      <c r="L2061" s="160" t="n">
        <v>7087.79</v>
      </c>
    </row>
    <row r="2062">
      <c r="A2062" s="176" t="n">
        <v>45689</v>
      </c>
      <c r="B2062" s="104" t="inlineStr">
        <is>
          <t>2024/25</t>
        </is>
      </c>
      <c r="C2062" s="104" t="inlineStr">
        <is>
          <t>HC-033</t>
        </is>
      </c>
      <c r="D2062" s="104" t="inlineStr">
        <is>
          <t>Île-de-France</t>
        </is>
      </c>
      <c r="E2062" s="104" t="inlineStr">
        <is>
          <t>Sur place</t>
        </is>
      </c>
      <c r="F2062" s="104" t="n">
        <v>28</v>
      </c>
      <c r="G2062" s="159" t="n">
        <v>5011</v>
      </c>
      <c r="H2062" s="159" t="n">
        <v>13470</v>
      </c>
      <c r="I2062" s="160" t="n">
        <v>65022.59</v>
      </c>
      <c r="J2062" s="160" t="n">
        <v>2029.73</v>
      </c>
      <c r="K2062" s="160" t="n">
        <v>62992.86</v>
      </c>
      <c r="L2062" s="160" t="n">
        <v>18826.92</v>
      </c>
    </row>
    <row r="2063">
      <c r="A2063" s="176" t="n">
        <v>45689</v>
      </c>
      <c r="B2063" s="104" t="inlineStr">
        <is>
          <t>2024/25</t>
        </is>
      </c>
      <c r="C2063" s="104" t="inlineStr">
        <is>
          <t>HC-033</t>
        </is>
      </c>
      <c r="D2063" s="104" t="inlineStr">
        <is>
          <t>Île-de-France</t>
        </is>
      </c>
      <c r="E2063" s="104" t="inlineStr">
        <is>
          <t>À emporter</t>
        </is>
      </c>
      <c r="F2063" s="104" t="n">
        <v>28</v>
      </c>
      <c r="G2063" s="159" t="n">
        <v>3718</v>
      </c>
      <c r="H2063" s="159" t="n">
        <v>9383</v>
      </c>
      <c r="I2063" s="160" t="n">
        <v>44385.69</v>
      </c>
      <c r="J2063" s="160" t="n">
        <v>1222.56</v>
      </c>
      <c r="K2063" s="160" t="n">
        <v>43163.13</v>
      </c>
      <c r="L2063" s="160" t="n">
        <v>12828.23</v>
      </c>
    </row>
    <row r="2064">
      <c r="A2064" s="176" t="n">
        <v>45689</v>
      </c>
      <c r="B2064" s="104" t="inlineStr">
        <is>
          <t>2024/25</t>
        </is>
      </c>
      <c r="C2064" s="104" t="inlineStr">
        <is>
          <t>HC-034</t>
        </is>
      </c>
      <c r="D2064" s="104" t="inlineStr">
        <is>
          <t>Nord-Ouest</t>
        </is>
      </c>
      <c r="E2064" s="104" t="inlineStr">
        <is>
          <t>Livraison</t>
        </is>
      </c>
      <c r="F2064" s="104" t="n">
        <v>28</v>
      </c>
      <c r="G2064" s="159" t="n">
        <v>1132</v>
      </c>
      <c r="H2064" s="159" t="n">
        <v>2941</v>
      </c>
      <c r="I2064" s="160" t="n">
        <v>18730.06</v>
      </c>
      <c r="J2064" s="160" t="n">
        <v>1092.58</v>
      </c>
      <c r="K2064" s="160" t="n">
        <v>17637.48</v>
      </c>
      <c r="L2064" s="160" t="n">
        <v>5678.5</v>
      </c>
    </row>
    <row r="2065">
      <c r="A2065" s="176" t="n">
        <v>45689</v>
      </c>
      <c r="B2065" s="104" t="inlineStr">
        <is>
          <t>2024/25</t>
        </is>
      </c>
      <c r="C2065" s="104" t="inlineStr">
        <is>
          <t>HC-034</t>
        </is>
      </c>
      <c r="D2065" s="104" t="inlineStr">
        <is>
          <t>Nord-Ouest</t>
        </is>
      </c>
      <c r="E2065" s="104" t="inlineStr">
        <is>
          <t>Sur place</t>
        </is>
      </c>
      <c r="F2065" s="104" t="n">
        <v>28</v>
      </c>
      <c r="G2065" s="159" t="n">
        <v>3662</v>
      </c>
      <c r="H2065" s="159" t="n">
        <v>9723</v>
      </c>
      <c r="I2065" s="160" t="n">
        <v>47206.73</v>
      </c>
      <c r="J2065" s="160" t="n">
        <v>1372.29</v>
      </c>
      <c r="K2065" s="160" t="n">
        <v>45834.44</v>
      </c>
      <c r="L2065" s="160" t="n">
        <v>14286.67</v>
      </c>
    </row>
    <row r="2066">
      <c r="A2066" s="176" t="n">
        <v>45689</v>
      </c>
      <c r="B2066" s="104" t="inlineStr">
        <is>
          <t>2024/25</t>
        </is>
      </c>
      <c r="C2066" s="104" t="inlineStr">
        <is>
          <t>HC-034</t>
        </is>
      </c>
      <c r="D2066" s="104" t="inlineStr">
        <is>
          <t>Nord-Ouest</t>
        </is>
      </c>
      <c r="E2066" s="104" t="inlineStr">
        <is>
          <t>À emporter</t>
        </is>
      </c>
      <c r="F2066" s="104" t="n">
        <v>28</v>
      </c>
      <c r="G2066" s="159" t="n">
        <v>2709</v>
      </c>
      <c r="H2066" s="159" t="n">
        <v>6730</v>
      </c>
      <c r="I2066" s="160" t="n">
        <v>32143.39</v>
      </c>
      <c r="J2066" s="160" t="n">
        <v>936.74</v>
      </c>
      <c r="K2066" s="160" t="n">
        <v>31206.65</v>
      </c>
      <c r="L2066" s="160" t="n">
        <v>9714.57</v>
      </c>
    </row>
    <row r="2067">
      <c r="A2067" s="176" t="n">
        <v>45689</v>
      </c>
      <c r="B2067" s="104" t="inlineStr">
        <is>
          <t>2024/25</t>
        </is>
      </c>
      <c r="C2067" s="104" t="inlineStr">
        <is>
          <t>HC-035</t>
        </is>
      </c>
      <c r="D2067" s="104" t="inlineStr">
        <is>
          <t>Sud-Est</t>
        </is>
      </c>
      <c r="E2067" s="104" t="inlineStr">
        <is>
          <t>Livraison</t>
        </is>
      </c>
      <c r="F2067" s="104" t="n">
        <v>27</v>
      </c>
      <c r="G2067" s="159" t="n">
        <v>1112</v>
      </c>
      <c r="H2067" s="159" t="n">
        <v>2820</v>
      </c>
      <c r="I2067" s="160" t="n">
        <v>17906.59</v>
      </c>
      <c r="J2067" s="160" t="n">
        <v>1081.49</v>
      </c>
      <c r="K2067" s="160" t="n">
        <v>16825.1</v>
      </c>
      <c r="L2067" s="160" t="n">
        <v>5204.18</v>
      </c>
    </row>
    <row r="2068">
      <c r="A2068" s="176" t="n">
        <v>45689</v>
      </c>
      <c r="B2068" s="104" t="inlineStr">
        <is>
          <t>2024/25</t>
        </is>
      </c>
      <c r="C2068" s="104" t="inlineStr">
        <is>
          <t>HC-035</t>
        </is>
      </c>
      <c r="D2068" s="104" t="inlineStr">
        <is>
          <t>Sud-Est</t>
        </is>
      </c>
      <c r="E2068" s="104" t="inlineStr">
        <is>
          <t>Sur place</t>
        </is>
      </c>
      <c r="F2068" s="104" t="n">
        <v>28</v>
      </c>
      <c r="G2068" s="159" t="n">
        <v>3487</v>
      </c>
      <c r="H2068" s="159" t="n">
        <v>8912</v>
      </c>
      <c r="I2068" s="160" t="n">
        <v>44930.19</v>
      </c>
      <c r="J2068" s="160" t="n">
        <v>1496.08</v>
      </c>
      <c r="K2068" s="160" t="n">
        <v>43434.11</v>
      </c>
      <c r="L2068" s="160" t="n">
        <v>12826.09</v>
      </c>
    </row>
    <row r="2069">
      <c r="A2069" s="176" t="n">
        <v>45689</v>
      </c>
      <c r="B2069" s="104" t="inlineStr">
        <is>
          <t>2024/25</t>
        </is>
      </c>
      <c r="C2069" s="104" t="inlineStr">
        <is>
          <t>HC-035</t>
        </is>
      </c>
      <c r="D2069" s="104" t="inlineStr">
        <is>
          <t>Sud-Est</t>
        </is>
      </c>
      <c r="E2069" s="104" t="inlineStr">
        <is>
          <t>À emporter</t>
        </is>
      </c>
      <c r="F2069" s="104" t="n">
        <v>27</v>
      </c>
      <c r="G2069" s="159" t="n">
        <v>2558</v>
      </c>
      <c r="H2069" s="159" t="n">
        <v>6330</v>
      </c>
      <c r="I2069" s="160" t="n">
        <v>30155.32</v>
      </c>
      <c r="J2069" s="160" t="n">
        <v>996.3099999999999</v>
      </c>
      <c r="K2069" s="160" t="n">
        <v>29159.01</v>
      </c>
      <c r="L2069" s="160" t="n">
        <v>8721.610000000001</v>
      </c>
    </row>
    <row r="2070">
      <c r="A2070" s="176" t="n">
        <v>45689</v>
      </c>
      <c r="B2070" s="104" t="inlineStr">
        <is>
          <t>2024/25</t>
        </is>
      </c>
      <c r="C2070" s="104" t="inlineStr">
        <is>
          <t>HC-036</t>
        </is>
      </c>
      <c r="D2070" s="104" t="inlineStr">
        <is>
          <t>Sud-Ouest</t>
        </is>
      </c>
      <c r="E2070" s="104" t="inlineStr">
        <is>
          <t>Drive</t>
        </is>
      </c>
      <c r="F2070" s="104" t="n">
        <v>27</v>
      </c>
      <c r="G2070" s="159" t="n">
        <v>996</v>
      </c>
      <c r="H2070" s="159" t="n">
        <v>2516</v>
      </c>
      <c r="I2070" s="160" t="n">
        <v>13529.39</v>
      </c>
      <c r="J2070" s="160" t="n">
        <v>435.04</v>
      </c>
      <c r="K2070" s="160" t="n">
        <v>13094.35</v>
      </c>
      <c r="L2070" s="160" t="n">
        <v>3909.94</v>
      </c>
    </row>
    <row r="2071">
      <c r="A2071" s="176" t="n">
        <v>45689</v>
      </c>
      <c r="B2071" s="104" t="inlineStr">
        <is>
          <t>2024/25</t>
        </is>
      </c>
      <c r="C2071" s="104" t="inlineStr">
        <is>
          <t>HC-036</t>
        </is>
      </c>
      <c r="D2071" s="104" t="inlineStr">
        <is>
          <t>Sud-Ouest</t>
        </is>
      </c>
      <c r="E2071" s="104" t="inlineStr">
        <is>
          <t>Livraison</t>
        </is>
      </c>
      <c r="F2071" s="104" t="n">
        <v>28</v>
      </c>
      <c r="G2071" s="159" t="n">
        <v>865</v>
      </c>
      <c r="H2071" s="159" t="n">
        <v>2209</v>
      </c>
      <c r="I2071" s="160" t="n">
        <v>14062.83</v>
      </c>
      <c r="J2071" s="160" t="n">
        <v>796.72</v>
      </c>
      <c r="K2071" s="160" t="n">
        <v>13266.11</v>
      </c>
      <c r="L2071" s="160" t="n">
        <v>4105.39</v>
      </c>
    </row>
    <row r="2072">
      <c r="A2072" s="176" t="n">
        <v>45689</v>
      </c>
      <c r="B2072" s="104" t="inlineStr">
        <is>
          <t>2024/25</t>
        </is>
      </c>
      <c r="C2072" s="104" t="inlineStr">
        <is>
          <t>HC-036</t>
        </is>
      </c>
      <c r="D2072" s="104" t="inlineStr">
        <is>
          <t>Sud-Ouest</t>
        </is>
      </c>
      <c r="E2072" s="104" t="inlineStr">
        <is>
          <t>Sur place</t>
        </is>
      </c>
      <c r="F2072" s="104" t="n">
        <v>28</v>
      </c>
      <c r="G2072" s="159" t="n">
        <v>2834</v>
      </c>
      <c r="H2072" s="159" t="n">
        <v>7126</v>
      </c>
      <c r="I2072" s="160" t="n">
        <v>36446.8</v>
      </c>
      <c r="J2072" s="160" t="n">
        <v>983.09</v>
      </c>
      <c r="K2072" s="160" t="n">
        <v>35463.71</v>
      </c>
      <c r="L2072" s="160" t="n">
        <v>10618.24</v>
      </c>
    </row>
    <row r="2073">
      <c r="A2073" s="176" t="n">
        <v>45689</v>
      </c>
      <c r="B2073" s="104" t="inlineStr">
        <is>
          <t>2024/25</t>
        </is>
      </c>
      <c r="C2073" s="104" t="inlineStr">
        <is>
          <t>HC-036</t>
        </is>
      </c>
      <c r="D2073" s="104" t="inlineStr">
        <is>
          <t>Sud-Ouest</t>
        </is>
      </c>
      <c r="E2073" s="104" t="inlineStr">
        <is>
          <t>À emporter</t>
        </is>
      </c>
      <c r="F2073" s="104" t="n">
        <v>26</v>
      </c>
      <c r="G2073" s="159" t="n">
        <v>1920</v>
      </c>
      <c r="H2073" s="159" t="n">
        <v>4954</v>
      </c>
      <c r="I2073" s="160" t="n">
        <v>22967.57</v>
      </c>
      <c r="J2073" s="160" t="n">
        <v>699.4299999999999</v>
      </c>
      <c r="K2073" s="160" t="n">
        <v>22268.14</v>
      </c>
      <c r="L2073" s="160" t="n">
        <v>6647.21</v>
      </c>
    </row>
    <row r="2074">
      <c r="A2074" s="176" t="n">
        <v>45689</v>
      </c>
      <c r="B2074" s="104" t="inlineStr">
        <is>
          <t>2024/25</t>
        </is>
      </c>
      <c r="C2074" s="104" t="inlineStr">
        <is>
          <t>HC-037</t>
        </is>
      </c>
      <c r="D2074" s="104" t="inlineStr">
        <is>
          <t>Île-de-France</t>
        </is>
      </c>
      <c r="E2074" s="104" t="inlineStr">
        <is>
          <t>Drive</t>
        </is>
      </c>
      <c r="F2074" s="104" t="n">
        <v>28</v>
      </c>
      <c r="G2074" s="159" t="n">
        <v>1104</v>
      </c>
      <c r="H2074" s="159" t="n">
        <v>2771</v>
      </c>
      <c r="I2074" s="160" t="n">
        <v>15077.68</v>
      </c>
      <c r="J2074" s="160" t="n">
        <v>463.4</v>
      </c>
      <c r="K2074" s="160" t="n">
        <v>14614.28</v>
      </c>
      <c r="L2074" s="160" t="n">
        <v>4359.83</v>
      </c>
    </row>
    <row r="2075">
      <c r="A2075" s="176" t="n">
        <v>45689</v>
      </c>
      <c r="B2075" s="104" t="inlineStr">
        <is>
          <t>2024/25</t>
        </is>
      </c>
      <c r="C2075" s="104" t="inlineStr">
        <is>
          <t>HC-037</t>
        </is>
      </c>
      <c r="D2075" s="104" t="inlineStr">
        <is>
          <t>Île-de-France</t>
        </is>
      </c>
      <c r="E2075" s="104" t="inlineStr">
        <is>
          <t>Livraison</t>
        </is>
      </c>
      <c r="F2075" s="104" t="n">
        <v>28</v>
      </c>
      <c r="G2075" s="159" t="n">
        <v>856</v>
      </c>
      <c r="H2075" s="159" t="n">
        <v>2189</v>
      </c>
      <c r="I2075" s="160" t="n">
        <v>14279.66</v>
      </c>
      <c r="J2075" s="160" t="n">
        <v>871.09</v>
      </c>
      <c r="K2075" s="160" t="n">
        <v>13408.57</v>
      </c>
      <c r="L2075" s="160" t="n">
        <v>4137.73</v>
      </c>
    </row>
    <row r="2076">
      <c r="A2076" s="176" t="n">
        <v>45689</v>
      </c>
      <c r="B2076" s="104" t="inlineStr">
        <is>
          <t>2024/25</t>
        </is>
      </c>
      <c r="C2076" s="104" t="inlineStr">
        <is>
          <t>HC-037</t>
        </is>
      </c>
      <c r="D2076" s="104" t="inlineStr">
        <is>
          <t>Île-de-France</t>
        </is>
      </c>
      <c r="E2076" s="104" t="inlineStr">
        <is>
          <t>Sur place</t>
        </is>
      </c>
      <c r="F2076" s="104" t="n">
        <v>28</v>
      </c>
      <c r="G2076" s="159" t="n">
        <v>2845</v>
      </c>
      <c r="H2076" s="159" t="n">
        <v>7379</v>
      </c>
      <c r="I2076" s="160" t="n">
        <v>36836.54</v>
      </c>
      <c r="J2076" s="160" t="n">
        <v>1160.49</v>
      </c>
      <c r="K2076" s="160" t="n">
        <v>35676.05</v>
      </c>
      <c r="L2076" s="160" t="n">
        <v>10694.71</v>
      </c>
    </row>
    <row r="2077">
      <c r="A2077" s="176" t="n">
        <v>45689</v>
      </c>
      <c r="B2077" s="104" t="inlineStr">
        <is>
          <t>2024/25</t>
        </is>
      </c>
      <c r="C2077" s="104" t="inlineStr">
        <is>
          <t>HC-037</t>
        </is>
      </c>
      <c r="D2077" s="104" t="inlineStr">
        <is>
          <t>Île-de-France</t>
        </is>
      </c>
      <c r="E2077" s="104" t="inlineStr">
        <is>
          <t>À emporter</t>
        </is>
      </c>
      <c r="F2077" s="104" t="n">
        <v>28</v>
      </c>
      <c r="G2077" s="159" t="n">
        <v>2145</v>
      </c>
      <c r="H2077" s="159" t="n">
        <v>5559</v>
      </c>
      <c r="I2077" s="160" t="n">
        <v>25716.96</v>
      </c>
      <c r="J2077" s="160" t="n">
        <v>705.9299999999999</v>
      </c>
      <c r="K2077" s="160" t="n">
        <v>25011.03</v>
      </c>
      <c r="L2077" s="160" t="n">
        <v>7453.65</v>
      </c>
    </row>
    <row r="2078">
      <c r="A2078" s="176" t="n">
        <v>45689</v>
      </c>
      <c r="B2078" s="104" t="inlineStr">
        <is>
          <t>2024/25</t>
        </is>
      </c>
      <c r="C2078" s="104" t="inlineStr">
        <is>
          <t>HC-038</t>
        </is>
      </c>
      <c r="D2078" s="104" t="inlineStr">
        <is>
          <t>Nord-Ouest</t>
        </is>
      </c>
      <c r="E2078" s="104" t="inlineStr">
        <is>
          <t>Drive</t>
        </is>
      </c>
      <c r="F2078" s="104" t="n">
        <v>28</v>
      </c>
      <c r="G2078" s="159" t="n">
        <v>854</v>
      </c>
      <c r="H2078" s="159" t="n">
        <v>2122</v>
      </c>
      <c r="I2078" s="160" t="n">
        <v>11683.47</v>
      </c>
      <c r="J2078" s="160" t="n">
        <v>333.8</v>
      </c>
      <c r="K2078" s="160" t="n">
        <v>11349.67</v>
      </c>
      <c r="L2078" s="160" t="n">
        <v>3393.91</v>
      </c>
    </row>
    <row r="2079">
      <c r="A2079" s="176" t="n">
        <v>45689</v>
      </c>
      <c r="B2079" s="104" t="inlineStr">
        <is>
          <t>2024/25</t>
        </is>
      </c>
      <c r="C2079" s="104" t="inlineStr">
        <is>
          <t>HC-038</t>
        </is>
      </c>
      <c r="D2079" s="104" t="inlineStr">
        <is>
          <t>Nord-Ouest</t>
        </is>
      </c>
      <c r="E2079" s="104" t="inlineStr">
        <is>
          <t>Livraison</t>
        </is>
      </c>
      <c r="F2079" s="104" t="n">
        <v>28</v>
      </c>
      <c r="G2079" s="159" t="n">
        <v>745</v>
      </c>
      <c r="H2079" s="159" t="n">
        <v>1881</v>
      </c>
      <c r="I2079" s="160" t="n">
        <v>12127</v>
      </c>
      <c r="J2079" s="160" t="n">
        <v>706.53</v>
      </c>
      <c r="K2079" s="160" t="n">
        <v>11420.47</v>
      </c>
      <c r="L2079" s="160" t="n">
        <v>3538.56</v>
      </c>
    </row>
    <row r="2080">
      <c r="A2080" s="176" t="n">
        <v>45689</v>
      </c>
      <c r="B2080" s="104" t="inlineStr">
        <is>
          <t>2024/25</t>
        </is>
      </c>
      <c r="C2080" s="104" t="inlineStr">
        <is>
          <t>HC-038</t>
        </is>
      </c>
      <c r="D2080" s="104" t="inlineStr">
        <is>
          <t>Nord-Ouest</t>
        </is>
      </c>
      <c r="E2080" s="104" t="inlineStr">
        <is>
          <t>Sur place</t>
        </is>
      </c>
      <c r="F2080" s="104" t="n">
        <v>27</v>
      </c>
      <c r="G2080" s="159" t="n">
        <v>2172</v>
      </c>
      <c r="H2080" s="159" t="n">
        <v>5511</v>
      </c>
      <c r="I2080" s="160" t="n">
        <v>28073.3</v>
      </c>
      <c r="J2080" s="160" t="n">
        <v>984.51</v>
      </c>
      <c r="K2080" s="160" t="n">
        <v>27088.79</v>
      </c>
      <c r="L2080" s="160" t="n">
        <v>7993.53</v>
      </c>
    </row>
    <row r="2081">
      <c r="A2081" s="176" t="n">
        <v>45689</v>
      </c>
      <c r="B2081" s="104" t="inlineStr">
        <is>
          <t>2024/25</t>
        </is>
      </c>
      <c r="C2081" s="104" t="inlineStr">
        <is>
          <t>HC-038</t>
        </is>
      </c>
      <c r="D2081" s="104" t="inlineStr">
        <is>
          <t>Nord-Ouest</t>
        </is>
      </c>
      <c r="E2081" s="104" t="inlineStr">
        <is>
          <t>À emporter</t>
        </is>
      </c>
      <c r="F2081" s="104" t="n">
        <v>28</v>
      </c>
      <c r="G2081" s="159" t="n">
        <v>1693</v>
      </c>
      <c r="H2081" s="159" t="n">
        <v>4064</v>
      </c>
      <c r="I2081" s="160" t="n">
        <v>20052.38</v>
      </c>
      <c r="J2081" s="160" t="n">
        <v>658.53</v>
      </c>
      <c r="K2081" s="160" t="n">
        <v>19393.85</v>
      </c>
      <c r="L2081" s="160" t="n">
        <v>5751.03</v>
      </c>
    </row>
    <row r="2082">
      <c r="A2082" s="176" t="n">
        <v>45689</v>
      </c>
      <c r="B2082" s="104" t="inlineStr">
        <is>
          <t>2024/25</t>
        </is>
      </c>
      <c r="C2082" s="104" t="inlineStr">
        <is>
          <t>HC-039</t>
        </is>
      </c>
      <c r="D2082" s="104" t="inlineStr">
        <is>
          <t>Sud-Est</t>
        </is>
      </c>
      <c r="E2082" s="104" t="inlineStr">
        <is>
          <t>Livraison</t>
        </is>
      </c>
      <c r="F2082" s="104" t="n">
        <v>28</v>
      </c>
      <c r="G2082" s="159" t="n">
        <v>999</v>
      </c>
      <c r="H2082" s="159" t="n">
        <v>2600</v>
      </c>
      <c r="I2082" s="160" t="n">
        <v>16565.55</v>
      </c>
      <c r="J2082" s="160" t="n">
        <v>968.87</v>
      </c>
      <c r="K2082" s="160" t="n">
        <v>15596.68</v>
      </c>
      <c r="L2082" s="160" t="n">
        <v>4895.02</v>
      </c>
    </row>
    <row r="2083">
      <c r="A2083" s="176" t="n">
        <v>45689</v>
      </c>
      <c r="B2083" s="104" t="inlineStr">
        <is>
          <t>2024/25</t>
        </is>
      </c>
      <c r="C2083" s="104" t="inlineStr">
        <is>
          <t>HC-039</t>
        </is>
      </c>
      <c r="D2083" s="104" t="inlineStr">
        <is>
          <t>Sud-Est</t>
        </is>
      </c>
      <c r="E2083" s="104" t="inlineStr">
        <is>
          <t>Sur place</t>
        </is>
      </c>
      <c r="F2083" s="104" t="n">
        <v>28</v>
      </c>
      <c r="G2083" s="159" t="n">
        <v>3325</v>
      </c>
      <c r="H2083" s="159" t="n">
        <v>8561</v>
      </c>
      <c r="I2083" s="160" t="n">
        <v>43046.77</v>
      </c>
      <c r="J2083" s="160" t="n">
        <v>1274.75</v>
      </c>
      <c r="K2083" s="160" t="n">
        <v>41772.02</v>
      </c>
      <c r="L2083" s="160" t="n">
        <v>12509.47</v>
      </c>
    </row>
    <row r="2084">
      <c r="A2084" s="176" t="n">
        <v>45689</v>
      </c>
      <c r="B2084" s="104" t="inlineStr">
        <is>
          <t>2024/25</t>
        </is>
      </c>
      <c r="C2084" s="104" t="inlineStr">
        <is>
          <t>HC-039</t>
        </is>
      </c>
      <c r="D2084" s="104" t="inlineStr">
        <is>
          <t>Sud-Est</t>
        </is>
      </c>
      <c r="E2084" s="104" t="inlineStr">
        <is>
          <t>À emporter</t>
        </is>
      </c>
      <c r="F2084" s="104" t="n">
        <v>28</v>
      </c>
      <c r="G2084" s="159" t="n">
        <v>2481</v>
      </c>
      <c r="H2084" s="159" t="n">
        <v>6346</v>
      </c>
      <c r="I2084" s="160" t="n">
        <v>29488.3</v>
      </c>
      <c r="J2084" s="160" t="n">
        <v>870.36</v>
      </c>
      <c r="K2084" s="160" t="n">
        <v>28617.94</v>
      </c>
      <c r="L2084" s="160" t="n">
        <v>8534.969999999999</v>
      </c>
    </row>
    <row r="2085">
      <c r="A2085" s="176" t="n">
        <v>45689</v>
      </c>
      <c r="B2085" s="104" t="inlineStr">
        <is>
          <t>2024/25</t>
        </is>
      </c>
      <c r="C2085" s="104" t="inlineStr">
        <is>
          <t>HC-040</t>
        </is>
      </c>
      <c r="D2085" s="104" t="inlineStr">
        <is>
          <t>Sud-Ouest</t>
        </is>
      </c>
      <c r="E2085" s="104" t="inlineStr">
        <is>
          <t>Livraison</t>
        </is>
      </c>
      <c r="F2085" s="104" t="n">
        <v>28</v>
      </c>
      <c r="G2085" s="159" t="n">
        <v>1000</v>
      </c>
      <c r="H2085" s="159" t="n">
        <v>2555</v>
      </c>
      <c r="I2085" s="160" t="n">
        <v>16455.35</v>
      </c>
      <c r="J2085" s="160" t="n">
        <v>1027.6</v>
      </c>
      <c r="K2085" s="160" t="n">
        <v>15427.75</v>
      </c>
      <c r="L2085" s="160" t="n">
        <v>4749.25</v>
      </c>
    </row>
    <row r="2086">
      <c r="A2086" s="176" t="n">
        <v>45689</v>
      </c>
      <c r="B2086" s="104" t="inlineStr">
        <is>
          <t>2024/25</t>
        </is>
      </c>
      <c r="C2086" s="104" t="inlineStr">
        <is>
          <t>HC-040</t>
        </is>
      </c>
      <c r="D2086" s="104" t="inlineStr">
        <is>
          <t>Sud-Ouest</t>
        </is>
      </c>
      <c r="E2086" s="104" t="inlineStr">
        <is>
          <t>Sur place</t>
        </is>
      </c>
      <c r="F2086" s="104" t="n">
        <v>28</v>
      </c>
      <c r="G2086" s="159" t="n">
        <v>3303</v>
      </c>
      <c r="H2086" s="159" t="n">
        <v>8430</v>
      </c>
      <c r="I2086" s="160" t="n">
        <v>43107.55</v>
      </c>
      <c r="J2086" s="160" t="n">
        <v>1334.9</v>
      </c>
      <c r="K2086" s="160" t="n">
        <v>41772.65</v>
      </c>
      <c r="L2086" s="160" t="n">
        <v>12447.82</v>
      </c>
    </row>
    <row r="2087">
      <c r="A2087" s="176" t="n">
        <v>45689</v>
      </c>
      <c r="B2087" s="104" t="inlineStr">
        <is>
          <t>2024/25</t>
        </is>
      </c>
      <c r="C2087" s="104" t="inlineStr">
        <is>
          <t>HC-040</t>
        </is>
      </c>
      <c r="D2087" s="104" t="inlineStr">
        <is>
          <t>Sud-Ouest</t>
        </is>
      </c>
      <c r="E2087" s="104" t="inlineStr">
        <is>
          <t>À emporter</t>
        </is>
      </c>
      <c r="F2087" s="104" t="n">
        <v>28</v>
      </c>
      <c r="G2087" s="159" t="n">
        <v>2469</v>
      </c>
      <c r="H2087" s="159" t="n">
        <v>6256</v>
      </c>
      <c r="I2087" s="160" t="n">
        <v>29306.66</v>
      </c>
      <c r="J2087" s="160" t="n">
        <v>993.2</v>
      </c>
      <c r="K2087" s="160" t="n">
        <v>28313.46</v>
      </c>
      <c r="L2087" s="160" t="n">
        <v>8417.09</v>
      </c>
    </row>
    <row r="2088">
      <c r="A2088" s="176" t="n">
        <v>45689</v>
      </c>
      <c r="B2088" s="104" t="inlineStr">
        <is>
          <t>2024/25</t>
        </is>
      </c>
      <c r="C2088" s="104" t="inlineStr">
        <is>
          <t>HC-042</t>
        </is>
      </c>
      <c r="D2088" s="104" t="inlineStr">
        <is>
          <t>Nord-Ouest</t>
        </is>
      </c>
      <c r="E2088" s="104" t="inlineStr">
        <is>
          <t>Drive</t>
        </is>
      </c>
      <c r="F2088" s="104" t="n">
        <v>28</v>
      </c>
      <c r="G2088" s="159" t="n">
        <v>1068</v>
      </c>
      <c r="H2088" s="159" t="n">
        <v>2820</v>
      </c>
      <c r="I2088" s="160" t="n">
        <v>14569.9</v>
      </c>
      <c r="J2088" s="160" t="n">
        <v>467.96</v>
      </c>
      <c r="K2088" s="160" t="n">
        <v>14101.94</v>
      </c>
      <c r="L2088" s="160" t="n">
        <v>4227.62</v>
      </c>
    </row>
    <row r="2089">
      <c r="A2089" s="176" t="n">
        <v>45689</v>
      </c>
      <c r="B2089" s="104" t="inlineStr">
        <is>
          <t>2024/25</t>
        </is>
      </c>
      <c r="C2089" s="104" t="inlineStr">
        <is>
          <t>HC-042</t>
        </is>
      </c>
      <c r="D2089" s="104" t="inlineStr">
        <is>
          <t>Nord-Ouest</t>
        </is>
      </c>
      <c r="E2089" s="104" t="inlineStr">
        <is>
          <t>Livraison</t>
        </is>
      </c>
      <c r="F2089" s="104" t="n">
        <v>28</v>
      </c>
      <c r="G2089" s="159" t="n">
        <v>820</v>
      </c>
      <c r="H2089" s="159" t="n">
        <v>2052</v>
      </c>
      <c r="I2089" s="160" t="n">
        <v>13668.5</v>
      </c>
      <c r="J2089" s="160" t="n">
        <v>791.4</v>
      </c>
      <c r="K2089" s="160" t="n">
        <v>12877.1</v>
      </c>
      <c r="L2089" s="160" t="n">
        <v>3992.5</v>
      </c>
    </row>
    <row r="2090">
      <c r="A2090" s="176" t="n">
        <v>45689</v>
      </c>
      <c r="B2090" s="104" t="inlineStr">
        <is>
          <t>2024/25</t>
        </is>
      </c>
      <c r="C2090" s="104" t="inlineStr">
        <is>
          <t>HC-042</t>
        </is>
      </c>
      <c r="D2090" s="104" t="inlineStr">
        <is>
          <t>Nord-Ouest</t>
        </is>
      </c>
      <c r="E2090" s="104" t="inlineStr">
        <is>
          <t>Sur place</t>
        </is>
      </c>
      <c r="F2090" s="104" t="n">
        <v>27</v>
      </c>
      <c r="G2090" s="159" t="n">
        <v>2704</v>
      </c>
      <c r="H2090" s="159" t="n">
        <v>6923</v>
      </c>
      <c r="I2090" s="160" t="n">
        <v>35031.4</v>
      </c>
      <c r="J2090" s="160" t="n">
        <v>1032.11</v>
      </c>
      <c r="K2090" s="160" t="n">
        <v>33999.29</v>
      </c>
      <c r="L2090" s="160" t="n">
        <v>10097.3</v>
      </c>
    </row>
    <row r="2091">
      <c r="A2091" s="176" t="n">
        <v>45689</v>
      </c>
      <c r="B2091" s="104" t="inlineStr">
        <is>
          <t>2024/25</t>
        </is>
      </c>
      <c r="C2091" s="104" t="inlineStr">
        <is>
          <t>HC-042</t>
        </is>
      </c>
      <c r="D2091" s="104" t="inlineStr">
        <is>
          <t>Nord-Ouest</t>
        </is>
      </c>
      <c r="E2091" s="104" t="inlineStr">
        <is>
          <t>À emporter</t>
        </is>
      </c>
      <c r="F2091" s="104" t="n">
        <v>27</v>
      </c>
      <c r="G2091" s="159" t="n">
        <v>2012</v>
      </c>
      <c r="H2091" s="159" t="n">
        <v>5183</v>
      </c>
      <c r="I2091" s="160" t="n">
        <v>23516.04</v>
      </c>
      <c r="J2091" s="160" t="n">
        <v>774.33</v>
      </c>
      <c r="K2091" s="160" t="n">
        <v>22741.71</v>
      </c>
      <c r="L2091" s="160" t="n">
        <v>6780.77</v>
      </c>
    </row>
    <row r="2092">
      <c r="A2092" s="176" t="n">
        <v>45689</v>
      </c>
      <c r="B2092" s="104" t="inlineStr">
        <is>
          <t>2024/25</t>
        </is>
      </c>
      <c r="C2092" s="104" t="inlineStr">
        <is>
          <t>HC-043</t>
        </is>
      </c>
      <c r="D2092" s="104" t="inlineStr">
        <is>
          <t>Sud-Est</t>
        </is>
      </c>
      <c r="E2092" s="104" t="inlineStr">
        <is>
          <t>Livraison</t>
        </is>
      </c>
      <c r="F2092" s="104" t="n">
        <v>27</v>
      </c>
      <c r="G2092" s="159" t="n">
        <v>1148</v>
      </c>
      <c r="H2092" s="159" t="n">
        <v>2875</v>
      </c>
      <c r="I2092" s="160" t="n">
        <v>18989.58</v>
      </c>
      <c r="J2092" s="160" t="n">
        <v>1150.28</v>
      </c>
      <c r="K2092" s="160" t="n">
        <v>17839.3</v>
      </c>
      <c r="L2092" s="160" t="n">
        <v>5467.26</v>
      </c>
    </row>
    <row r="2093">
      <c r="A2093" s="176" t="n">
        <v>45689</v>
      </c>
      <c r="B2093" s="104" t="inlineStr">
        <is>
          <t>2024/25</t>
        </is>
      </c>
      <c r="C2093" s="104" t="inlineStr">
        <is>
          <t>HC-043</t>
        </is>
      </c>
      <c r="D2093" s="104" t="inlineStr">
        <is>
          <t>Sud-Est</t>
        </is>
      </c>
      <c r="E2093" s="104" t="inlineStr">
        <is>
          <t>Sur place</t>
        </is>
      </c>
      <c r="F2093" s="104" t="n">
        <v>28</v>
      </c>
      <c r="G2093" s="159" t="n">
        <v>3709</v>
      </c>
      <c r="H2093" s="159" t="n">
        <v>9356</v>
      </c>
      <c r="I2093" s="160" t="n">
        <v>48395.87</v>
      </c>
      <c r="J2093" s="160" t="n">
        <v>1429.18</v>
      </c>
      <c r="K2093" s="160" t="n">
        <v>46966.69</v>
      </c>
      <c r="L2093" s="160" t="n">
        <v>14003.31</v>
      </c>
    </row>
    <row r="2094">
      <c r="A2094" s="176" t="n">
        <v>45689</v>
      </c>
      <c r="B2094" s="104" t="inlineStr">
        <is>
          <t>2024/25</t>
        </is>
      </c>
      <c r="C2094" s="104" t="inlineStr">
        <is>
          <t>HC-043</t>
        </is>
      </c>
      <c r="D2094" s="104" t="inlineStr">
        <is>
          <t>Sud-Est</t>
        </is>
      </c>
      <c r="E2094" s="104" t="inlineStr">
        <is>
          <t>À emporter</t>
        </is>
      </c>
      <c r="F2094" s="104" t="n">
        <v>28</v>
      </c>
      <c r="G2094" s="159" t="n">
        <v>2800</v>
      </c>
      <c r="H2094" s="159" t="n">
        <v>7231</v>
      </c>
      <c r="I2094" s="160" t="n">
        <v>33297.49</v>
      </c>
      <c r="J2094" s="160" t="n">
        <v>887.71</v>
      </c>
      <c r="K2094" s="160" t="n">
        <v>32409.78</v>
      </c>
      <c r="L2094" s="160" t="n">
        <v>9554.43</v>
      </c>
    </row>
    <row r="2095">
      <c r="A2095" s="176" t="n">
        <v>45689</v>
      </c>
      <c r="B2095" s="104" t="inlineStr">
        <is>
          <t>2024/25</t>
        </is>
      </c>
      <c r="C2095" s="104" t="inlineStr">
        <is>
          <t>HC-044</t>
        </is>
      </c>
      <c r="D2095" s="104" t="inlineStr">
        <is>
          <t>Sud-Ouest</t>
        </is>
      </c>
      <c r="E2095" s="104" t="inlineStr">
        <is>
          <t>Livraison</t>
        </is>
      </c>
      <c r="F2095" s="104" t="n">
        <v>28</v>
      </c>
      <c r="G2095" s="159" t="n">
        <v>801</v>
      </c>
      <c r="H2095" s="159" t="n">
        <v>2044</v>
      </c>
      <c r="I2095" s="160" t="n">
        <v>12698.69</v>
      </c>
      <c r="J2095" s="160" t="n">
        <v>696.6900000000001</v>
      </c>
      <c r="K2095" s="160" t="n">
        <v>12002</v>
      </c>
      <c r="L2095" s="160" t="n">
        <v>3694.98</v>
      </c>
    </row>
    <row r="2096">
      <c r="A2096" s="176" t="n">
        <v>45689</v>
      </c>
      <c r="B2096" s="104" t="inlineStr">
        <is>
          <t>2024/25</t>
        </is>
      </c>
      <c r="C2096" s="104" t="inlineStr">
        <is>
          <t>HC-044</t>
        </is>
      </c>
      <c r="D2096" s="104" t="inlineStr">
        <is>
          <t>Sud-Ouest</t>
        </is>
      </c>
      <c r="E2096" s="104" t="inlineStr">
        <is>
          <t>Sur place</t>
        </is>
      </c>
      <c r="F2096" s="104" t="n">
        <v>28</v>
      </c>
      <c r="G2096" s="159" t="n">
        <v>2356</v>
      </c>
      <c r="H2096" s="159" t="n">
        <v>6157</v>
      </c>
      <c r="I2096" s="160" t="n">
        <v>30039.06</v>
      </c>
      <c r="J2096" s="160" t="n">
        <v>1000.99</v>
      </c>
      <c r="K2096" s="160" t="n">
        <v>29038.07</v>
      </c>
      <c r="L2096" s="160" t="n">
        <v>8596.530000000001</v>
      </c>
    </row>
    <row r="2097">
      <c r="A2097" s="176" t="n">
        <v>45689</v>
      </c>
      <c r="B2097" s="104" t="inlineStr">
        <is>
          <t>2024/25</t>
        </is>
      </c>
      <c r="C2097" s="104" t="inlineStr">
        <is>
          <t>HC-044</t>
        </is>
      </c>
      <c r="D2097" s="104" t="inlineStr">
        <is>
          <t>Sud-Ouest</t>
        </is>
      </c>
      <c r="E2097" s="104" t="inlineStr">
        <is>
          <t>À emporter</t>
        </is>
      </c>
      <c r="F2097" s="104" t="n">
        <v>26</v>
      </c>
      <c r="G2097" s="159" t="n">
        <v>1588</v>
      </c>
      <c r="H2097" s="159" t="n">
        <v>4102</v>
      </c>
      <c r="I2097" s="160" t="n">
        <v>18535.21</v>
      </c>
      <c r="J2097" s="160" t="n">
        <v>520.1900000000001</v>
      </c>
      <c r="K2097" s="160" t="n">
        <v>18015.02</v>
      </c>
      <c r="L2097" s="160" t="n">
        <v>5304.16</v>
      </c>
    </row>
    <row r="2098">
      <c r="A2098" s="176" t="n">
        <v>45689</v>
      </c>
      <c r="B2098" s="104" t="inlineStr">
        <is>
          <t>2024/25</t>
        </is>
      </c>
      <c r="C2098" s="104" t="inlineStr">
        <is>
          <t>HC-045</t>
        </is>
      </c>
      <c r="D2098" s="104" t="inlineStr">
        <is>
          <t>Île-de-France</t>
        </is>
      </c>
      <c r="E2098" s="104" t="inlineStr">
        <is>
          <t>Livraison</t>
        </is>
      </c>
      <c r="F2098" s="104" t="n">
        <v>28</v>
      </c>
      <c r="G2098" s="159" t="n">
        <v>1619</v>
      </c>
      <c r="H2098" s="159" t="n">
        <v>4086</v>
      </c>
      <c r="I2098" s="160" t="n">
        <v>26097.2</v>
      </c>
      <c r="J2098" s="160" t="n">
        <v>1541.99</v>
      </c>
      <c r="K2098" s="160" t="n">
        <v>24555.21</v>
      </c>
      <c r="L2098" s="160" t="n">
        <v>7675.39</v>
      </c>
    </row>
    <row r="2099">
      <c r="A2099" s="176" t="n">
        <v>45689</v>
      </c>
      <c r="B2099" s="104" t="inlineStr">
        <is>
          <t>2024/25</t>
        </is>
      </c>
      <c r="C2099" s="104" t="inlineStr">
        <is>
          <t>HC-045</t>
        </is>
      </c>
      <c r="D2099" s="104" t="inlineStr">
        <is>
          <t>Île-de-France</t>
        </is>
      </c>
      <c r="E2099" s="104" t="inlineStr">
        <is>
          <t>Sur place</t>
        </is>
      </c>
      <c r="F2099" s="104" t="n">
        <v>27</v>
      </c>
      <c r="G2099" s="159" t="n">
        <v>4397</v>
      </c>
      <c r="H2099" s="159" t="n">
        <v>11233</v>
      </c>
      <c r="I2099" s="160" t="n">
        <v>56521.31</v>
      </c>
      <c r="J2099" s="160" t="n">
        <v>1628.85</v>
      </c>
      <c r="K2099" s="160" t="n">
        <v>54892.46</v>
      </c>
      <c r="L2099" s="160" t="n">
        <v>16378.44</v>
      </c>
    </row>
    <row r="2100">
      <c r="A2100" s="176" t="n">
        <v>45689</v>
      </c>
      <c r="B2100" s="104" t="inlineStr">
        <is>
          <t>2024/25</t>
        </is>
      </c>
      <c r="C2100" s="104" t="inlineStr">
        <is>
          <t>HC-045</t>
        </is>
      </c>
      <c r="D2100" s="104" t="inlineStr">
        <is>
          <t>Île-de-France</t>
        </is>
      </c>
      <c r="E2100" s="104" t="inlineStr">
        <is>
          <t>À emporter</t>
        </is>
      </c>
      <c r="F2100" s="104" t="n">
        <v>28</v>
      </c>
      <c r="G2100" s="159" t="n">
        <v>3413</v>
      </c>
      <c r="H2100" s="159" t="n">
        <v>8790</v>
      </c>
      <c r="I2100" s="160" t="n">
        <v>40655.79</v>
      </c>
      <c r="J2100" s="160" t="n">
        <v>1129.84</v>
      </c>
      <c r="K2100" s="160" t="n">
        <v>39525.95</v>
      </c>
      <c r="L2100" s="160" t="n">
        <v>11784.91</v>
      </c>
    </row>
    <row r="2101">
      <c r="A2101" s="176" t="n">
        <v>45689</v>
      </c>
      <c r="B2101" s="104" t="inlineStr">
        <is>
          <t>2024/25</t>
        </is>
      </c>
      <c r="C2101" s="104" t="inlineStr">
        <is>
          <t>HC-046</t>
        </is>
      </c>
      <c r="D2101" s="104" t="inlineStr">
        <is>
          <t>Nord-Ouest</t>
        </is>
      </c>
      <c r="E2101" s="104" t="inlineStr">
        <is>
          <t>Livraison</t>
        </is>
      </c>
      <c r="F2101" s="104" t="n">
        <v>28</v>
      </c>
      <c r="G2101" s="159" t="n">
        <v>754</v>
      </c>
      <c r="H2101" s="159" t="n">
        <v>1936</v>
      </c>
      <c r="I2101" s="160" t="n">
        <v>12214.43</v>
      </c>
      <c r="J2101" s="160" t="n">
        <v>705.91</v>
      </c>
      <c r="K2101" s="160" t="n">
        <v>11508.52</v>
      </c>
      <c r="L2101" s="160" t="n">
        <v>3547.1</v>
      </c>
    </row>
    <row r="2102">
      <c r="A2102" s="176" t="n">
        <v>45689</v>
      </c>
      <c r="B2102" s="104" t="inlineStr">
        <is>
          <t>2024/25</t>
        </is>
      </c>
      <c r="C2102" s="104" t="inlineStr">
        <is>
          <t>HC-046</t>
        </is>
      </c>
      <c r="D2102" s="104" t="inlineStr">
        <is>
          <t>Nord-Ouest</t>
        </is>
      </c>
      <c r="E2102" s="104" t="inlineStr">
        <is>
          <t>Sur place</t>
        </is>
      </c>
      <c r="F2102" s="104" t="n">
        <v>27</v>
      </c>
      <c r="G2102" s="159" t="n">
        <v>2197</v>
      </c>
      <c r="H2102" s="159" t="n">
        <v>5665</v>
      </c>
      <c r="I2102" s="160" t="n">
        <v>27983.53</v>
      </c>
      <c r="J2102" s="160" t="n">
        <v>852.9299999999999</v>
      </c>
      <c r="K2102" s="160" t="n">
        <v>27130.6</v>
      </c>
      <c r="L2102" s="160" t="n">
        <v>8086.28</v>
      </c>
    </row>
    <row r="2103">
      <c r="A2103" s="176" t="n">
        <v>45689</v>
      </c>
      <c r="B2103" s="104" t="inlineStr">
        <is>
          <t>2024/25</t>
        </is>
      </c>
      <c r="C2103" s="104" t="inlineStr">
        <is>
          <t>HC-046</t>
        </is>
      </c>
      <c r="D2103" s="104" t="inlineStr">
        <is>
          <t>Nord-Ouest</t>
        </is>
      </c>
      <c r="E2103" s="104" t="inlineStr">
        <is>
          <t>À emporter</t>
        </is>
      </c>
      <c r="F2103" s="104" t="n">
        <v>28</v>
      </c>
      <c r="G2103" s="159" t="n">
        <v>1706</v>
      </c>
      <c r="H2103" s="159" t="n">
        <v>4353</v>
      </c>
      <c r="I2103" s="160" t="n">
        <v>20427.93</v>
      </c>
      <c r="J2103" s="160" t="n">
        <v>576.27</v>
      </c>
      <c r="K2103" s="160" t="n">
        <v>19851.66</v>
      </c>
      <c r="L2103" s="160" t="n">
        <v>5920.27</v>
      </c>
    </row>
    <row r="2104">
      <c r="A2104" s="176" t="n">
        <v>45689</v>
      </c>
      <c r="B2104" s="104" t="inlineStr">
        <is>
          <t>2024/25</t>
        </is>
      </c>
      <c r="C2104" s="104" t="inlineStr">
        <is>
          <t>HC-047</t>
        </is>
      </c>
      <c r="D2104" s="104" t="inlineStr">
        <is>
          <t>Sud-Est</t>
        </is>
      </c>
      <c r="E2104" s="104" t="inlineStr">
        <is>
          <t>Livraison</t>
        </is>
      </c>
      <c r="F2104" s="104" t="n">
        <v>28</v>
      </c>
      <c r="G2104" s="159" t="n">
        <v>1105</v>
      </c>
      <c r="H2104" s="159" t="n">
        <v>2743</v>
      </c>
      <c r="I2104" s="160" t="n">
        <v>18102.47</v>
      </c>
      <c r="J2104" s="160" t="n">
        <v>1082.32</v>
      </c>
      <c r="K2104" s="160" t="n">
        <v>17020.15</v>
      </c>
      <c r="L2104" s="160" t="n">
        <v>5288.75</v>
      </c>
    </row>
    <row r="2105">
      <c r="A2105" s="176" t="n">
        <v>45689</v>
      </c>
      <c r="B2105" s="104" t="inlineStr">
        <is>
          <t>2024/25</t>
        </is>
      </c>
      <c r="C2105" s="104" t="inlineStr">
        <is>
          <t>HC-047</t>
        </is>
      </c>
      <c r="D2105" s="104" t="inlineStr">
        <is>
          <t>Sud-Est</t>
        </is>
      </c>
      <c r="E2105" s="104" t="inlineStr">
        <is>
          <t>Sur place</t>
        </is>
      </c>
      <c r="F2105" s="104" t="n">
        <v>28</v>
      </c>
      <c r="G2105" s="159" t="n">
        <v>3486</v>
      </c>
      <c r="H2105" s="159" t="n">
        <v>9103</v>
      </c>
      <c r="I2105" s="160" t="n">
        <v>44616.9</v>
      </c>
      <c r="J2105" s="160" t="n">
        <v>995.9400000000001</v>
      </c>
      <c r="K2105" s="160" t="n">
        <v>43620.96</v>
      </c>
      <c r="L2105" s="160" t="n">
        <v>12967.14</v>
      </c>
    </row>
    <row r="2106">
      <c r="A2106" s="176" t="n">
        <v>45689</v>
      </c>
      <c r="B2106" s="104" t="inlineStr">
        <is>
          <t>2024/25</t>
        </is>
      </c>
      <c r="C2106" s="104" t="inlineStr">
        <is>
          <t>HC-047</t>
        </is>
      </c>
      <c r="D2106" s="104" t="inlineStr">
        <is>
          <t>Sud-Est</t>
        </is>
      </c>
      <c r="E2106" s="104" t="inlineStr">
        <is>
          <t>À emporter</t>
        </is>
      </c>
      <c r="F2106" s="104" t="n">
        <v>28</v>
      </c>
      <c r="G2106" s="159" t="n">
        <v>2756</v>
      </c>
      <c r="H2106" s="159" t="n">
        <v>7194</v>
      </c>
      <c r="I2106" s="160" t="n">
        <v>32915.97</v>
      </c>
      <c r="J2106" s="160" t="n">
        <v>1054.34</v>
      </c>
      <c r="K2106" s="160" t="n">
        <v>31861.63</v>
      </c>
      <c r="L2106" s="160" t="n">
        <v>9533.6</v>
      </c>
    </row>
    <row r="2107">
      <c r="A2107" s="176" t="n">
        <v>45689</v>
      </c>
      <c r="B2107" s="104" t="inlineStr">
        <is>
          <t>2024/25</t>
        </is>
      </c>
      <c r="C2107" s="104" t="inlineStr">
        <is>
          <t>HC-048</t>
        </is>
      </c>
      <c r="D2107" s="104" t="inlineStr">
        <is>
          <t>Sud-Ouest</t>
        </is>
      </c>
      <c r="E2107" s="104" t="inlineStr">
        <is>
          <t>Livraison</t>
        </is>
      </c>
      <c r="F2107" s="104" t="n">
        <v>27</v>
      </c>
      <c r="G2107" s="159" t="n">
        <v>1191</v>
      </c>
      <c r="H2107" s="159" t="n">
        <v>3079</v>
      </c>
      <c r="I2107" s="160" t="n">
        <v>19228.87</v>
      </c>
      <c r="J2107" s="160" t="n">
        <v>1102.91</v>
      </c>
      <c r="K2107" s="160" t="n">
        <v>18125.96</v>
      </c>
      <c r="L2107" s="160" t="n">
        <v>5620.87</v>
      </c>
    </row>
    <row r="2108">
      <c r="A2108" s="176" t="n">
        <v>45689</v>
      </c>
      <c r="B2108" s="104" t="inlineStr">
        <is>
          <t>2024/25</t>
        </is>
      </c>
      <c r="C2108" s="104" t="inlineStr">
        <is>
          <t>HC-048</t>
        </is>
      </c>
      <c r="D2108" s="104" t="inlineStr">
        <is>
          <t>Sud-Ouest</t>
        </is>
      </c>
      <c r="E2108" s="104" t="inlineStr">
        <is>
          <t>Sur place</t>
        </is>
      </c>
      <c r="F2108" s="104" t="n">
        <v>27</v>
      </c>
      <c r="G2108" s="159" t="n">
        <v>3564</v>
      </c>
      <c r="H2108" s="159" t="n">
        <v>9082</v>
      </c>
      <c r="I2108" s="160" t="n">
        <v>46694.89</v>
      </c>
      <c r="J2108" s="160" t="n">
        <v>1375.93</v>
      </c>
      <c r="K2108" s="160" t="n">
        <v>45318.96</v>
      </c>
      <c r="L2108" s="160" t="n">
        <v>13595.16</v>
      </c>
    </row>
    <row r="2109">
      <c r="A2109" s="176" t="n">
        <v>45689</v>
      </c>
      <c r="B2109" s="104" t="inlineStr">
        <is>
          <t>2024/25</t>
        </is>
      </c>
      <c r="C2109" s="104" t="inlineStr">
        <is>
          <t>HC-048</t>
        </is>
      </c>
      <c r="D2109" s="104" t="inlineStr">
        <is>
          <t>Sud-Ouest</t>
        </is>
      </c>
      <c r="E2109" s="104" t="inlineStr">
        <is>
          <t>À emporter</t>
        </is>
      </c>
      <c r="F2109" s="104" t="n">
        <v>28</v>
      </c>
      <c r="G2109" s="159" t="n">
        <v>2720</v>
      </c>
      <c r="H2109" s="159" t="n">
        <v>6889</v>
      </c>
      <c r="I2109" s="160" t="n">
        <v>32358.88</v>
      </c>
      <c r="J2109" s="160" t="n">
        <v>1028.32</v>
      </c>
      <c r="K2109" s="160" t="n">
        <v>31330.56</v>
      </c>
      <c r="L2109" s="160" t="n">
        <v>9324.610000000001</v>
      </c>
    </row>
    <row r="2110">
      <c r="A2110" s="176" t="n">
        <v>45689</v>
      </c>
      <c r="B2110" s="104" t="inlineStr">
        <is>
          <t>2024/25</t>
        </is>
      </c>
      <c r="C2110" s="104" t="inlineStr">
        <is>
          <t>HC-049</t>
        </is>
      </c>
      <c r="D2110" s="104" t="inlineStr">
        <is>
          <t>Île-de-France</t>
        </is>
      </c>
      <c r="E2110" s="104" t="inlineStr">
        <is>
          <t>Drive</t>
        </is>
      </c>
      <c r="F2110" s="104" t="n">
        <v>28</v>
      </c>
      <c r="G2110" s="159" t="n">
        <v>1077</v>
      </c>
      <c r="H2110" s="159" t="n">
        <v>2755</v>
      </c>
      <c r="I2110" s="160" t="n">
        <v>14883.7</v>
      </c>
      <c r="J2110" s="160" t="n">
        <v>426.4</v>
      </c>
      <c r="K2110" s="160" t="n">
        <v>14457.3</v>
      </c>
      <c r="L2110" s="160" t="n">
        <v>4302.21</v>
      </c>
    </row>
    <row r="2111">
      <c r="A2111" s="176" t="n">
        <v>45689</v>
      </c>
      <c r="B2111" s="104" t="inlineStr">
        <is>
          <t>2024/25</t>
        </is>
      </c>
      <c r="C2111" s="104" t="inlineStr">
        <is>
          <t>HC-049</t>
        </is>
      </c>
      <c r="D2111" s="104" t="inlineStr">
        <is>
          <t>Île-de-France</t>
        </is>
      </c>
      <c r="E2111" s="104" t="inlineStr">
        <is>
          <t>Livraison</t>
        </is>
      </c>
      <c r="F2111" s="104" t="n">
        <v>28</v>
      </c>
      <c r="G2111" s="159" t="n">
        <v>1043</v>
      </c>
      <c r="H2111" s="159" t="n">
        <v>2701</v>
      </c>
      <c r="I2111" s="160" t="n">
        <v>16560.94</v>
      </c>
      <c r="J2111" s="160" t="n">
        <v>977.5700000000001</v>
      </c>
      <c r="K2111" s="160" t="n">
        <v>15583.37</v>
      </c>
      <c r="L2111" s="160" t="n">
        <v>4825.42</v>
      </c>
    </row>
    <row r="2112">
      <c r="A2112" s="176" t="n">
        <v>45689</v>
      </c>
      <c r="B2112" s="104" t="inlineStr">
        <is>
          <t>2024/25</t>
        </is>
      </c>
      <c r="C2112" s="104" t="inlineStr">
        <is>
          <t>HC-049</t>
        </is>
      </c>
      <c r="D2112" s="104" t="inlineStr">
        <is>
          <t>Île-de-France</t>
        </is>
      </c>
      <c r="E2112" s="104" t="inlineStr">
        <is>
          <t>Sur place</t>
        </is>
      </c>
      <c r="F2112" s="104" t="n">
        <v>27</v>
      </c>
      <c r="G2112" s="159" t="n">
        <v>2783</v>
      </c>
      <c r="H2112" s="159" t="n">
        <v>7031</v>
      </c>
      <c r="I2112" s="160" t="n">
        <v>35554.27</v>
      </c>
      <c r="J2112" s="160" t="n">
        <v>1133.73</v>
      </c>
      <c r="K2112" s="160" t="n">
        <v>34420.54</v>
      </c>
      <c r="L2112" s="160" t="n">
        <v>10292</v>
      </c>
    </row>
    <row r="2113">
      <c r="A2113" s="176" t="n">
        <v>45689</v>
      </c>
      <c r="B2113" s="104" t="inlineStr">
        <is>
          <t>2024/25</t>
        </is>
      </c>
      <c r="C2113" s="104" t="inlineStr">
        <is>
          <t>HC-049</t>
        </is>
      </c>
      <c r="D2113" s="104" t="inlineStr">
        <is>
          <t>Île-de-France</t>
        </is>
      </c>
      <c r="E2113" s="104" t="inlineStr">
        <is>
          <t>À emporter</t>
        </is>
      </c>
      <c r="F2113" s="104" t="n">
        <v>27</v>
      </c>
      <c r="G2113" s="159" t="n">
        <v>2037</v>
      </c>
      <c r="H2113" s="159" t="n">
        <v>5189</v>
      </c>
      <c r="I2113" s="160" t="n">
        <v>24434.06</v>
      </c>
      <c r="J2113" s="160" t="n">
        <v>739.46</v>
      </c>
      <c r="K2113" s="160" t="n">
        <v>23694.6</v>
      </c>
      <c r="L2113" s="160" t="n">
        <v>7042.73</v>
      </c>
    </row>
    <row r="2114">
      <c r="A2114" s="176" t="n">
        <v>45689</v>
      </c>
      <c r="B2114" s="104" t="inlineStr">
        <is>
          <t>2024/25</t>
        </is>
      </c>
      <c r="C2114" s="104" t="inlineStr">
        <is>
          <t>HC-050</t>
        </is>
      </c>
      <c r="D2114" s="104" t="inlineStr">
        <is>
          <t>Nord-Ouest</t>
        </is>
      </c>
      <c r="E2114" s="104" t="inlineStr">
        <is>
          <t>Livraison</t>
        </is>
      </c>
      <c r="F2114" s="104" t="n">
        <v>28</v>
      </c>
      <c r="G2114" s="159" t="n">
        <v>1135</v>
      </c>
      <c r="H2114" s="159" t="n">
        <v>2844</v>
      </c>
      <c r="I2114" s="160" t="n">
        <v>18623.79</v>
      </c>
      <c r="J2114" s="160" t="n">
        <v>1101.49</v>
      </c>
      <c r="K2114" s="160" t="n">
        <v>17522.3</v>
      </c>
      <c r="L2114" s="160" t="n">
        <v>5430.74</v>
      </c>
    </row>
    <row r="2115">
      <c r="A2115" s="176" t="n">
        <v>45689</v>
      </c>
      <c r="B2115" s="104" t="inlineStr">
        <is>
          <t>2024/25</t>
        </is>
      </c>
      <c r="C2115" s="104" t="inlineStr">
        <is>
          <t>HC-050</t>
        </is>
      </c>
      <c r="D2115" s="104" t="inlineStr">
        <is>
          <t>Nord-Ouest</t>
        </is>
      </c>
      <c r="E2115" s="104" t="inlineStr">
        <is>
          <t>Sur place</t>
        </is>
      </c>
      <c r="F2115" s="104" t="n">
        <v>28</v>
      </c>
      <c r="G2115" s="159" t="n">
        <v>3657</v>
      </c>
      <c r="H2115" s="159" t="n">
        <v>9018</v>
      </c>
      <c r="I2115" s="160" t="n">
        <v>48259.94</v>
      </c>
      <c r="J2115" s="160" t="n">
        <v>1357.1</v>
      </c>
      <c r="K2115" s="160" t="n">
        <v>46902.84</v>
      </c>
      <c r="L2115" s="160" t="n">
        <v>13974.14</v>
      </c>
    </row>
    <row r="2116">
      <c r="A2116" s="176" t="n">
        <v>45689</v>
      </c>
      <c r="B2116" s="104" t="inlineStr">
        <is>
          <t>2024/25</t>
        </is>
      </c>
      <c r="C2116" s="104" t="inlineStr">
        <is>
          <t>HC-050</t>
        </is>
      </c>
      <c r="D2116" s="104" t="inlineStr">
        <is>
          <t>Nord-Ouest</t>
        </is>
      </c>
      <c r="E2116" s="104" t="inlineStr">
        <is>
          <t>À emporter</t>
        </is>
      </c>
      <c r="F2116" s="104" t="n">
        <v>28</v>
      </c>
      <c r="G2116" s="159" t="n">
        <v>2801</v>
      </c>
      <c r="H2116" s="159" t="n">
        <v>7310</v>
      </c>
      <c r="I2116" s="160" t="n">
        <v>33317.53</v>
      </c>
      <c r="J2116" s="160" t="n">
        <v>819.67</v>
      </c>
      <c r="K2116" s="160" t="n">
        <v>32497.86</v>
      </c>
      <c r="L2116" s="160" t="n">
        <v>9667.610000000001</v>
      </c>
    </row>
    <row r="2117">
      <c r="A2117" s="176" t="n">
        <v>45689</v>
      </c>
      <c r="B2117" s="104" t="inlineStr">
        <is>
          <t>2024/25</t>
        </is>
      </c>
      <c r="C2117" s="104" t="inlineStr">
        <is>
          <t>HC-051</t>
        </is>
      </c>
      <c r="D2117" s="104" t="inlineStr">
        <is>
          <t>Sud-Est</t>
        </is>
      </c>
      <c r="E2117" s="104" t="inlineStr">
        <is>
          <t>Drive</t>
        </is>
      </c>
      <c r="F2117" s="104" t="n">
        <v>28</v>
      </c>
      <c r="G2117" s="159" t="n">
        <v>898</v>
      </c>
      <c r="H2117" s="159" t="n">
        <v>2362</v>
      </c>
      <c r="I2117" s="160" t="n">
        <v>12279.11</v>
      </c>
      <c r="J2117" s="160" t="n">
        <v>360.19</v>
      </c>
      <c r="K2117" s="160" t="n">
        <v>11918.92</v>
      </c>
      <c r="L2117" s="160" t="n">
        <v>3577.08</v>
      </c>
    </row>
    <row r="2118">
      <c r="A2118" s="176" t="n">
        <v>45689</v>
      </c>
      <c r="B2118" s="104" t="inlineStr">
        <is>
          <t>2024/25</t>
        </is>
      </c>
      <c r="C2118" s="104" t="inlineStr">
        <is>
          <t>HC-051</t>
        </is>
      </c>
      <c r="D2118" s="104" t="inlineStr">
        <is>
          <t>Sud-Est</t>
        </is>
      </c>
      <c r="E2118" s="104" t="inlineStr">
        <is>
          <t>Livraison</t>
        </is>
      </c>
      <c r="F2118" s="104" t="n">
        <v>28</v>
      </c>
      <c r="G2118" s="159" t="n">
        <v>700</v>
      </c>
      <c r="H2118" s="159" t="n">
        <v>1795</v>
      </c>
      <c r="I2118" s="160" t="n">
        <v>11585.08</v>
      </c>
      <c r="J2118" s="160" t="n">
        <v>684.29</v>
      </c>
      <c r="K2118" s="160" t="n">
        <v>10900.79</v>
      </c>
      <c r="L2118" s="160" t="n">
        <v>3383.09</v>
      </c>
    </row>
    <row r="2119">
      <c r="A2119" s="176" t="n">
        <v>45689</v>
      </c>
      <c r="B2119" s="104" t="inlineStr">
        <is>
          <t>2024/25</t>
        </is>
      </c>
      <c r="C2119" s="104" t="inlineStr">
        <is>
          <t>HC-051</t>
        </is>
      </c>
      <c r="D2119" s="104" t="inlineStr">
        <is>
          <t>Sud-Est</t>
        </is>
      </c>
      <c r="E2119" s="104" t="inlineStr">
        <is>
          <t>Sur place</t>
        </is>
      </c>
      <c r="F2119" s="104" t="n">
        <v>28</v>
      </c>
      <c r="G2119" s="159" t="n">
        <v>2326</v>
      </c>
      <c r="H2119" s="159" t="n">
        <v>5908</v>
      </c>
      <c r="I2119" s="160" t="n">
        <v>30361.26</v>
      </c>
      <c r="J2119" s="160" t="n">
        <v>908.37</v>
      </c>
      <c r="K2119" s="160" t="n">
        <v>29452.89</v>
      </c>
      <c r="L2119" s="160" t="n">
        <v>8789.34</v>
      </c>
    </row>
    <row r="2120">
      <c r="A2120" s="176" t="n">
        <v>45689</v>
      </c>
      <c r="B2120" s="104" t="inlineStr">
        <is>
          <t>2024/25</t>
        </is>
      </c>
      <c r="C2120" s="104" t="inlineStr">
        <is>
          <t>HC-051</t>
        </is>
      </c>
      <c r="D2120" s="104" t="inlineStr">
        <is>
          <t>Sud-Est</t>
        </is>
      </c>
      <c r="E2120" s="104" t="inlineStr">
        <is>
          <t>À emporter</t>
        </is>
      </c>
      <c r="F2120" s="104" t="n">
        <v>28</v>
      </c>
      <c r="G2120" s="159" t="n">
        <v>1737</v>
      </c>
      <c r="H2120" s="159" t="n">
        <v>4417</v>
      </c>
      <c r="I2120" s="160" t="n">
        <v>20570.86</v>
      </c>
      <c r="J2120" s="160" t="n">
        <v>697.26</v>
      </c>
      <c r="K2120" s="160" t="n">
        <v>19873.6</v>
      </c>
      <c r="L2120" s="160" t="n">
        <v>5909.69</v>
      </c>
    </row>
    <row r="2121">
      <c r="A2121" s="176" t="n">
        <v>45689</v>
      </c>
      <c r="B2121" s="104" t="inlineStr">
        <is>
          <t>2024/25</t>
        </is>
      </c>
      <c r="C2121" s="104" t="inlineStr">
        <is>
          <t>HC-052</t>
        </is>
      </c>
      <c r="D2121" s="104" t="inlineStr">
        <is>
          <t>Sud-Ouest</t>
        </is>
      </c>
      <c r="E2121" s="104" t="inlineStr">
        <is>
          <t>Livraison</t>
        </is>
      </c>
      <c r="F2121" s="104" t="n">
        <v>28</v>
      </c>
      <c r="G2121" s="159" t="n">
        <v>995</v>
      </c>
      <c r="H2121" s="159" t="n">
        <v>2530</v>
      </c>
      <c r="I2121" s="160" t="n">
        <v>16407.38</v>
      </c>
      <c r="J2121" s="160" t="n">
        <v>960.95</v>
      </c>
      <c r="K2121" s="160" t="n">
        <v>15446.43</v>
      </c>
      <c r="L2121" s="160" t="n">
        <v>5049.4</v>
      </c>
    </row>
    <row r="2122">
      <c r="A2122" s="176" t="n">
        <v>45689</v>
      </c>
      <c r="B2122" s="104" t="inlineStr">
        <is>
          <t>2024/25</t>
        </is>
      </c>
      <c r="C2122" s="104" t="inlineStr">
        <is>
          <t>HC-052</t>
        </is>
      </c>
      <c r="D2122" s="104" t="inlineStr">
        <is>
          <t>Sud-Ouest</t>
        </is>
      </c>
      <c r="E2122" s="104" t="inlineStr">
        <is>
          <t>Sur place</t>
        </is>
      </c>
      <c r="F2122" s="104" t="n">
        <v>28</v>
      </c>
      <c r="G2122" s="159" t="n">
        <v>3140</v>
      </c>
      <c r="H2122" s="159" t="n">
        <v>8018</v>
      </c>
      <c r="I2122" s="160" t="n">
        <v>40782.85</v>
      </c>
      <c r="J2122" s="160" t="n">
        <v>1239.61</v>
      </c>
      <c r="K2122" s="160" t="n">
        <v>39543.24</v>
      </c>
      <c r="L2122" s="160" t="n">
        <v>12207.64</v>
      </c>
    </row>
    <row r="2123">
      <c r="A2123" s="176" t="n">
        <v>45689</v>
      </c>
      <c r="B2123" s="104" t="inlineStr">
        <is>
          <t>2024/25</t>
        </is>
      </c>
      <c r="C2123" s="104" t="inlineStr">
        <is>
          <t>HC-052</t>
        </is>
      </c>
      <c r="D2123" s="104" t="inlineStr">
        <is>
          <t>Sud-Ouest</t>
        </is>
      </c>
      <c r="E2123" s="104" t="inlineStr">
        <is>
          <t>À emporter</t>
        </is>
      </c>
      <c r="F2123" s="104" t="n">
        <v>28</v>
      </c>
      <c r="G2123" s="159" t="n">
        <v>2341</v>
      </c>
      <c r="H2123" s="159" t="n">
        <v>6168</v>
      </c>
      <c r="I2123" s="160" t="n">
        <v>28240.03</v>
      </c>
      <c r="J2123" s="160" t="n">
        <v>928.8200000000001</v>
      </c>
      <c r="K2123" s="160" t="n">
        <v>27311.21</v>
      </c>
      <c r="L2123" s="160" t="n">
        <v>8516.889999999999</v>
      </c>
    </row>
    <row r="2124">
      <c r="A2124" s="176" t="n">
        <v>45689</v>
      </c>
      <c r="B2124" s="104" t="inlineStr">
        <is>
          <t>2024/25</t>
        </is>
      </c>
      <c r="C2124" s="104" t="inlineStr">
        <is>
          <t>HC-053</t>
        </is>
      </c>
      <c r="D2124" s="104" t="inlineStr">
        <is>
          <t>Île-de-France</t>
        </is>
      </c>
      <c r="E2124" s="104" t="inlineStr">
        <is>
          <t>Livraison</t>
        </is>
      </c>
      <c r="F2124" s="104" t="n">
        <v>28</v>
      </c>
      <c r="G2124" s="159" t="n">
        <v>1002</v>
      </c>
      <c r="H2124" s="159" t="n">
        <v>2505</v>
      </c>
      <c r="I2124" s="160" t="n">
        <v>16566.83</v>
      </c>
      <c r="J2124" s="160" t="n">
        <v>1040.47</v>
      </c>
      <c r="K2124" s="160" t="n">
        <v>15526.36</v>
      </c>
      <c r="L2124" s="160" t="n">
        <v>4833.46</v>
      </c>
    </row>
    <row r="2125">
      <c r="A2125" s="176" t="n">
        <v>45689</v>
      </c>
      <c r="B2125" s="104" t="inlineStr">
        <is>
          <t>2024/25</t>
        </is>
      </c>
      <c r="C2125" s="104" t="inlineStr">
        <is>
          <t>HC-053</t>
        </is>
      </c>
      <c r="D2125" s="104" t="inlineStr">
        <is>
          <t>Île-de-France</t>
        </is>
      </c>
      <c r="E2125" s="104" t="inlineStr">
        <is>
          <t>Sur place</t>
        </is>
      </c>
      <c r="F2125" s="104" t="n">
        <v>28</v>
      </c>
      <c r="G2125" s="159" t="n">
        <v>3337</v>
      </c>
      <c r="H2125" s="159" t="n">
        <v>8600</v>
      </c>
      <c r="I2125" s="160" t="n">
        <v>43334.25</v>
      </c>
      <c r="J2125" s="160" t="n">
        <v>1200.54</v>
      </c>
      <c r="K2125" s="160" t="n">
        <v>42133.71</v>
      </c>
      <c r="L2125" s="160" t="n">
        <v>12545.18</v>
      </c>
    </row>
    <row r="2126">
      <c r="A2126" s="176" t="n">
        <v>45689</v>
      </c>
      <c r="B2126" s="104" t="inlineStr">
        <is>
          <t>2024/25</t>
        </is>
      </c>
      <c r="C2126" s="104" t="inlineStr">
        <is>
          <t>HC-053</t>
        </is>
      </c>
      <c r="D2126" s="104" t="inlineStr">
        <is>
          <t>Île-de-France</t>
        </is>
      </c>
      <c r="E2126" s="104" t="inlineStr">
        <is>
          <t>À emporter</t>
        </is>
      </c>
      <c r="F2126" s="104" t="n">
        <v>27</v>
      </c>
      <c r="G2126" s="159" t="n">
        <v>2372</v>
      </c>
      <c r="H2126" s="159" t="n">
        <v>5832</v>
      </c>
      <c r="I2126" s="160" t="n">
        <v>27841.35</v>
      </c>
      <c r="J2126" s="160" t="n">
        <v>901.73</v>
      </c>
      <c r="K2126" s="160" t="n">
        <v>26939.62</v>
      </c>
      <c r="L2126" s="160" t="n">
        <v>8027.61</v>
      </c>
    </row>
    <row r="2127">
      <c r="A2127" s="176" t="n">
        <v>45689</v>
      </c>
      <c r="B2127" s="104" t="inlineStr">
        <is>
          <t>2024/25</t>
        </is>
      </c>
      <c r="C2127" s="104" t="inlineStr">
        <is>
          <t>HC-054</t>
        </is>
      </c>
      <c r="D2127" s="104" t="inlineStr">
        <is>
          <t>Nord-Ouest</t>
        </is>
      </c>
      <c r="E2127" s="104" t="inlineStr">
        <is>
          <t>Drive</t>
        </is>
      </c>
      <c r="F2127" s="104" t="n">
        <v>28</v>
      </c>
      <c r="G2127" s="159" t="n">
        <v>1047</v>
      </c>
      <c r="H2127" s="159" t="n">
        <v>2665</v>
      </c>
      <c r="I2127" s="160" t="n">
        <v>14138.54</v>
      </c>
      <c r="J2127" s="160" t="n">
        <v>498.47</v>
      </c>
      <c r="K2127" s="160" t="n">
        <v>13640.07</v>
      </c>
      <c r="L2127" s="160" t="n">
        <v>4041.2</v>
      </c>
    </row>
    <row r="2128">
      <c r="A2128" s="176" t="n">
        <v>45689</v>
      </c>
      <c r="B2128" s="104" t="inlineStr">
        <is>
          <t>2024/25</t>
        </is>
      </c>
      <c r="C2128" s="104" t="inlineStr">
        <is>
          <t>HC-054</t>
        </is>
      </c>
      <c r="D2128" s="104" t="inlineStr">
        <is>
          <t>Nord-Ouest</t>
        </is>
      </c>
      <c r="E2128" s="104" t="inlineStr">
        <is>
          <t>Livraison</t>
        </is>
      </c>
      <c r="F2128" s="104" t="n">
        <v>28</v>
      </c>
      <c r="G2128" s="159" t="n">
        <v>805</v>
      </c>
      <c r="H2128" s="159" t="n">
        <v>2032</v>
      </c>
      <c r="I2128" s="160" t="n">
        <v>13281.33</v>
      </c>
      <c r="J2128" s="160" t="n">
        <v>836.95</v>
      </c>
      <c r="K2128" s="160" t="n">
        <v>12444.38</v>
      </c>
      <c r="L2128" s="160" t="n">
        <v>3867.13</v>
      </c>
    </row>
    <row r="2129">
      <c r="A2129" s="176" t="n">
        <v>45689</v>
      </c>
      <c r="B2129" s="104" t="inlineStr">
        <is>
          <t>2024/25</t>
        </is>
      </c>
      <c r="C2129" s="104" t="inlineStr">
        <is>
          <t>HC-054</t>
        </is>
      </c>
      <c r="D2129" s="104" t="inlineStr">
        <is>
          <t>Nord-Ouest</t>
        </is>
      </c>
      <c r="E2129" s="104" t="inlineStr">
        <is>
          <t>Sur place</t>
        </is>
      </c>
      <c r="F2129" s="104" t="n">
        <v>28</v>
      </c>
      <c r="G2129" s="159" t="n">
        <v>2597</v>
      </c>
      <c r="H2129" s="159" t="n">
        <v>6757</v>
      </c>
      <c r="I2129" s="160" t="n">
        <v>33451.65</v>
      </c>
      <c r="J2129" s="160" t="n">
        <v>961.64</v>
      </c>
      <c r="K2129" s="160" t="n">
        <v>32490.01</v>
      </c>
      <c r="L2129" s="160" t="n">
        <v>9626.469999999999</v>
      </c>
    </row>
    <row r="2130">
      <c r="A2130" s="176" t="n">
        <v>45689</v>
      </c>
      <c r="B2130" s="104" t="inlineStr">
        <is>
          <t>2024/25</t>
        </is>
      </c>
      <c r="C2130" s="104" t="inlineStr">
        <is>
          <t>HC-054</t>
        </is>
      </c>
      <c r="D2130" s="104" t="inlineStr">
        <is>
          <t>Nord-Ouest</t>
        </is>
      </c>
      <c r="E2130" s="104" t="inlineStr">
        <is>
          <t>À emporter</t>
        </is>
      </c>
      <c r="F2130" s="104" t="n">
        <v>28</v>
      </c>
      <c r="G2130" s="159" t="n">
        <v>1938</v>
      </c>
      <c r="H2130" s="159" t="n">
        <v>4980</v>
      </c>
      <c r="I2130" s="160" t="n">
        <v>23094.64</v>
      </c>
      <c r="J2130" s="160" t="n">
        <v>716.46</v>
      </c>
      <c r="K2130" s="160" t="n">
        <v>22378.18</v>
      </c>
      <c r="L2130" s="160" t="n">
        <v>6641.72</v>
      </c>
    </row>
    <row r="2131">
      <c r="A2131" s="176" t="n">
        <v>45689</v>
      </c>
      <c r="B2131" s="104" t="inlineStr">
        <is>
          <t>2024/25</t>
        </is>
      </c>
      <c r="C2131" s="104" t="inlineStr">
        <is>
          <t>HC-055</t>
        </is>
      </c>
      <c r="D2131" s="104" t="inlineStr">
        <is>
          <t>Sud-Est</t>
        </is>
      </c>
      <c r="E2131" s="104" t="inlineStr">
        <is>
          <t>Livraison</t>
        </is>
      </c>
      <c r="F2131" s="104" t="n">
        <v>28</v>
      </c>
      <c r="G2131" s="159" t="n">
        <v>1545</v>
      </c>
      <c r="H2131" s="159" t="n">
        <v>3860</v>
      </c>
      <c r="I2131" s="160" t="n">
        <v>24894.19</v>
      </c>
      <c r="J2131" s="160" t="n">
        <v>1448.13</v>
      </c>
      <c r="K2131" s="160" t="n">
        <v>23446.06</v>
      </c>
      <c r="L2131" s="160" t="n">
        <v>7283.27</v>
      </c>
    </row>
    <row r="2132">
      <c r="A2132" s="176" t="n">
        <v>45689</v>
      </c>
      <c r="B2132" s="104" t="inlineStr">
        <is>
          <t>2024/25</t>
        </is>
      </c>
      <c r="C2132" s="104" t="inlineStr">
        <is>
          <t>HC-055</t>
        </is>
      </c>
      <c r="D2132" s="104" t="inlineStr">
        <is>
          <t>Sud-Est</t>
        </is>
      </c>
      <c r="E2132" s="104" t="inlineStr">
        <is>
          <t>Sur place</t>
        </is>
      </c>
      <c r="F2132" s="104" t="n">
        <v>27</v>
      </c>
      <c r="G2132" s="159" t="n">
        <v>4213</v>
      </c>
      <c r="H2132" s="159" t="n">
        <v>10681</v>
      </c>
      <c r="I2132" s="160" t="n">
        <v>54840.41</v>
      </c>
      <c r="J2132" s="160" t="n">
        <v>1669.41</v>
      </c>
      <c r="K2132" s="160" t="n">
        <v>53171</v>
      </c>
      <c r="L2132" s="160" t="n">
        <v>15892.55</v>
      </c>
    </row>
    <row r="2133">
      <c r="A2133" s="176" t="n">
        <v>45689</v>
      </c>
      <c r="B2133" s="104" t="inlineStr">
        <is>
          <t>2024/25</t>
        </is>
      </c>
      <c r="C2133" s="104" t="inlineStr">
        <is>
          <t>HC-055</t>
        </is>
      </c>
      <c r="D2133" s="104" t="inlineStr">
        <is>
          <t>Sud-Est</t>
        </is>
      </c>
      <c r="E2133" s="104" t="inlineStr">
        <is>
          <t>À emporter</t>
        </is>
      </c>
      <c r="F2133" s="104" t="n">
        <v>28</v>
      </c>
      <c r="G2133" s="159" t="n">
        <v>3289</v>
      </c>
      <c r="H2133" s="159" t="n">
        <v>8108</v>
      </c>
      <c r="I2133" s="160" t="n">
        <v>39214.84</v>
      </c>
      <c r="J2133" s="160" t="n">
        <v>1215.66</v>
      </c>
      <c r="K2133" s="160" t="n">
        <v>37999.18</v>
      </c>
      <c r="L2133" s="160" t="n">
        <v>11327.02</v>
      </c>
    </row>
    <row r="2134">
      <c r="A2134" s="176" t="n">
        <v>45689</v>
      </c>
      <c r="B2134" s="104" t="inlineStr">
        <is>
          <t>2024/25</t>
        </is>
      </c>
      <c r="C2134" s="104" t="inlineStr">
        <is>
          <t>HC-056</t>
        </is>
      </c>
      <c r="D2134" s="104" t="inlineStr">
        <is>
          <t>Sud-Ouest</t>
        </is>
      </c>
      <c r="E2134" s="104" t="inlineStr">
        <is>
          <t>Drive</t>
        </is>
      </c>
      <c r="F2134" s="104" t="n">
        <v>27</v>
      </c>
      <c r="G2134" s="159" t="n">
        <v>1175</v>
      </c>
      <c r="H2134" s="159" t="n">
        <v>2968</v>
      </c>
      <c r="I2134" s="160" t="n">
        <v>16192.76</v>
      </c>
      <c r="J2134" s="160" t="n">
        <v>505.13</v>
      </c>
      <c r="K2134" s="160" t="n">
        <v>15687.63</v>
      </c>
      <c r="L2134" s="160" t="n">
        <v>4667.15</v>
      </c>
    </row>
    <row r="2135">
      <c r="A2135" s="176" t="n">
        <v>45689</v>
      </c>
      <c r="B2135" s="104" t="inlineStr">
        <is>
          <t>2024/25</t>
        </is>
      </c>
      <c r="C2135" s="104" t="inlineStr">
        <is>
          <t>HC-056</t>
        </is>
      </c>
      <c r="D2135" s="104" t="inlineStr">
        <is>
          <t>Sud-Ouest</t>
        </is>
      </c>
      <c r="E2135" s="104" t="inlineStr">
        <is>
          <t>Livraison</t>
        </is>
      </c>
      <c r="F2135" s="104" t="n">
        <v>28</v>
      </c>
      <c r="G2135" s="159" t="n">
        <v>1035</v>
      </c>
      <c r="H2135" s="159" t="n">
        <v>2670</v>
      </c>
      <c r="I2135" s="160" t="n">
        <v>16888.96</v>
      </c>
      <c r="J2135" s="160" t="n">
        <v>1019.58</v>
      </c>
      <c r="K2135" s="160" t="n">
        <v>15869.38</v>
      </c>
      <c r="L2135" s="160" t="n">
        <v>4937.46</v>
      </c>
    </row>
    <row r="2136">
      <c r="A2136" s="176" t="n">
        <v>45689</v>
      </c>
      <c r="B2136" s="104" t="inlineStr">
        <is>
          <t>2024/25</t>
        </is>
      </c>
      <c r="C2136" s="104" t="inlineStr">
        <is>
          <t>HC-056</t>
        </is>
      </c>
      <c r="D2136" s="104" t="inlineStr">
        <is>
          <t>Sud-Ouest</t>
        </is>
      </c>
      <c r="E2136" s="104" t="inlineStr">
        <is>
          <t>Sur place</t>
        </is>
      </c>
      <c r="F2136" s="104" t="n">
        <v>28</v>
      </c>
      <c r="G2136" s="159" t="n">
        <v>3147</v>
      </c>
      <c r="H2136" s="159" t="n">
        <v>7962</v>
      </c>
      <c r="I2136" s="160" t="n">
        <v>41197.51</v>
      </c>
      <c r="J2136" s="160" t="n">
        <v>1310.47</v>
      </c>
      <c r="K2136" s="160" t="n">
        <v>39887.04</v>
      </c>
      <c r="L2136" s="160" t="n">
        <v>11803.81</v>
      </c>
    </row>
    <row r="2137">
      <c r="A2137" s="176" t="n">
        <v>45689</v>
      </c>
      <c r="B2137" s="104" t="inlineStr">
        <is>
          <t>2024/25</t>
        </is>
      </c>
      <c r="C2137" s="104" t="inlineStr">
        <is>
          <t>HC-056</t>
        </is>
      </c>
      <c r="D2137" s="104" t="inlineStr">
        <is>
          <t>Sud-Ouest</t>
        </is>
      </c>
      <c r="E2137" s="104" t="inlineStr">
        <is>
          <t>À emporter</t>
        </is>
      </c>
      <c r="F2137" s="104" t="n">
        <v>28</v>
      </c>
      <c r="G2137" s="159" t="n">
        <v>2377</v>
      </c>
      <c r="H2137" s="159" t="n">
        <v>6019</v>
      </c>
      <c r="I2137" s="160" t="n">
        <v>28354.19</v>
      </c>
      <c r="J2137" s="160" t="n">
        <v>878.72</v>
      </c>
      <c r="K2137" s="160" t="n">
        <v>27475.47</v>
      </c>
      <c r="L2137" s="160" t="n">
        <v>8197.42</v>
      </c>
    </row>
    <row r="2138">
      <c r="A2138" s="176" t="n">
        <v>45689</v>
      </c>
      <c r="B2138" s="104" t="inlineStr">
        <is>
          <t>2024/25</t>
        </is>
      </c>
      <c r="C2138" s="104" t="inlineStr">
        <is>
          <t>HC-057</t>
        </is>
      </c>
      <c r="D2138" s="104" t="inlineStr">
        <is>
          <t>Île-de-France</t>
        </is>
      </c>
      <c r="E2138" s="104" t="inlineStr">
        <is>
          <t>Livraison</t>
        </is>
      </c>
      <c r="F2138" s="104" t="n">
        <v>28</v>
      </c>
      <c r="G2138" s="159" t="n">
        <v>1211</v>
      </c>
      <c r="H2138" s="159" t="n">
        <v>3010</v>
      </c>
      <c r="I2138" s="160" t="n">
        <v>19853.21</v>
      </c>
      <c r="J2138" s="160" t="n">
        <v>1199.83</v>
      </c>
      <c r="K2138" s="160" t="n">
        <v>18653.38</v>
      </c>
      <c r="L2138" s="160" t="n">
        <v>5771.37</v>
      </c>
    </row>
    <row r="2139">
      <c r="A2139" s="176" t="n">
        <v>45689</v>
      </c>
      <c r="B2139" s="104" t="inlineStr">
        <is>
          <t>2024/25</t>
        </is>
      </c>
      <c r="C2139" s="104" t="inlineStr">
        <is>
          <t>HC-057</t>
        </is>
      </c>
      <c r="D2139" s="104" t="inlineStr">
        <is>
          <t>Île-de-France</t>
        </is>
      </c>
      <c r="E2139" s="104" t="inlineStr">
        <is>
          <t>Sur place</t>
        </is>
      </c>
      <c r="F2139" s="104" t="n">
        <v>27</v>
      </c>
      <c r="G2139" s="159" t="n">
        <v>3454</v>
      </c>
      <c r="H2139" s="159" t="n">
        <v>8781</v>
      </c>
      <c r="I2139" s="160" t="n">
        <v>44349.89</v>
      </c>
      <c r="J2139" s="160" t="n">
        <v>1292.68</v>
      </c>
      <c r="K2139" s="160" t="n">
        <v>43057.21</v>
      </c>
      <c r="L2139" s="160" t="n">
        <v>12797.53</v>
      </c>
    </row>
    <row r="2140">
      <c r="A2140" s="176" t="n">
        <v>45689</v>
      </c>
      <c r="B2140" s="104" t="inlineStr">
        <is>
          <t>2024/25</t>
        </is>
      </c>
      <c r="C2140" s="104" t="inlineStr">
        <is>
          <t>HC-057</t>
        </is>
      </c>
      <c r="D2140" s="104" t="inlineStr">
        <is>
          <t>Île-de-France</t>
        </is>
      </c>
      <c r="E2140" s="104" t="inlineStr">
        <is>
          <t>À emporter</t>
        </is>
      </c>
      <c r="F2140" s="104" t="n">
        <v>27</v>
      </c>
      <c r="G2140" s="159" t="n">
        <v>2622</v>
      </c>
      <c r="H2140" s="159" t="n">
        <v>6936</v>
      </c>
      <c r="I2140" s="160" t="n">
        <v>31052.76</v>
      </c>
      <c r="J2140" s="160" t="n">
        <v>955.22</v>
      </c>
      <c r="K2140" s="160" t="n">
        <v>30097.54</v>
      </c>
      <c r="L2140" s="160" t="n">
        <v>8866.030000000001</v>
      </c>
    </row>
    <row r="2141">
      <c r="A2141" s="176" t="n">
        <v>45689</v>
      </c>
      <c r="B2141" s="104" t="inlineStr">
        <is>
          <t>2024/25</t>
        </is>
      </c>
      <c r="C2141" s="104" t="inlineStr">
        <is>
          <t>HC-058</t>
        </is>
      </c>
      <c r="D2141" s="104" t="inlineStr">
        <is>
          <t>Nord-Ouest</t>
        </is>
      </c>
      <c r="E2141" s="104" t="inlineStr">
        <is>
          <t>Livraison</t>
        </is>
      </c>
      <c r="F2141" s="104" t="n">
        <v>28</v>
      </c>
      <c r="G2141" s="159" t="n">
        <v>748</v>
      </c>
      <c r="H2141" s="159" t="n">
        <v>1923</v>
      </c>
      <c r="I2141" s="160" t="n">
        <v>12456.68</v>
      </c>
      <c r="J2141" s="160" t="n">
        <v>740.73</v>
      </c>
      <c r="K2141" s="160" t="n">
        <v>11715.95</v>
      </c>
      <c r="L2141" s="160" t="n">
        <v>3634.93</v>
      </c>
    </row>
    <row r="2142">
      <c r="A2142" s="176" t="n">
        <v>45689</v>
      </c>
      <c r="B2142" s="104" t="inlineStr">
        <is>
          <t>2024/25</t>
        </is>
      </c>
      <c r="C2142" s="104" t="inlineStr">
        <is>
          <t>HC-058</t>
        </is>
      </c>
      <c r="D2142" s="104" t="inlineStr">
        <is>
          <t>Nord-Ouest</t>
        </is>
      </c>
      <c r="E2142" s="104" t="inlineStr">
        <is>
          <t>Sur place</t>
        </is>
      </c>
      <c r="F2142" s="104" t="n">
        <v>28</v>
      </c>
      <c r="G2142" s="159" t="n">
        <v>2453</v>
      </c>
      <c r="H2142" s="159" t="n">
        <v>6176</v>
      </c>
      <c r="I2142" s="160" t="n">
        <v>31681.48</v>
      </c>
      <c r="J2142" s="160" t="n">
        <v>961.2</v>
      </c>
      <c r="K2142" s="160" t="n">
        <v>30720.28</v>
      </c>
      <c r="L2142" s="160" t="n">
        <v>9138.280000000001</v>
      </c>
    </row>
    <row r="2143">
      <c r="A2143" s="176" t="n">
        <v>45689</v>
      </c>
      <c r="B2143" s="104" t="inlineStr">
        <is>
          <t>2024/25</t>
        </is>
      </c>
      <c r="C2143" s="104" t="inlineStr">
        <is>
          <t>HC-058</t>
        </is>
      </c>
      <c r="D2143" s="104" t="inlineStr">
        <is>
          <t>Nord-Ouest</t>
        </is>
      </c>
      <c r="E2143" s="104" t="inlineStr">
        <is>
          <t>À emporter</t>
        </is>
      </c>
      <c r="F2143" s="104" t="n">
        <v>28</v>
      </c>
      <c r="G2143" s="159" t="n">
        <v>1801</v>
      </c>
      <c r="H2143" s="159" t="n">
        <v>4712</v>
      </c>
      <c r="I2143" s="160" t="n">
        <v>21304.37</v>
      </c>
      <c r="J2143" s="160" t="n">
        <v>677.16</v>
      </c>
      <c r="K2143" s="160" t="n">
        <v>20627.21</v>
      </c>
      <c r="L2143" s="160" t="n">
        <v>6138.37</v>
      </c>
    </row>
    <row r="2144">
      <c r="A2144" s="176" t="n">
        <v>45689</v>
      </c>
      <c r="B2144" s="104" t="inlineStr">
        <is>
          <t>2024/25</t>
        </is>
      </c>
      <c r="C2144" s="104" t="inlineStr">
        <is>
          <t>HC-059</t>
        </is>
      </c>
      <c r="D2144" s="104" t="inlineStr">
        <is>
          <t>Sud-Est</t>
        </is>
      </c>
      <c r="E2144" s="104" t="inlineStr">
        <is>
          <t>Livraison</t>
        </is>
      </c>
      <c r="F2144" s="104" t="n">
        <v>28</v>
      </c>
      <c r="G2144" s="159" t="n">
        <v>1351</v>
      </c>
      <c r="H2144" s="159" t="n">
        <v>3385</v>
      </c>
      <c r="I2144" s="160" t="n">
        <v>21197.75</v>
      </c>
      <c r="J2144" s="160" t="n">
        <v>1168.55</v>
      </c>
      <c r="K2144" s="160" t="n">
        <v>20029.2</v>
      </c>
      <c r="L2144" s="160" t="n">
        <v>6197.26</v>
      </c>
    </row>
    <row r="2145">
      <c r="A2145" s="176" t="n">
        <v>45689</v>
      </c>
      <c r="B2145" s="104" t="inlineStr">
        <is>
          <t>2024/25</t>
        </is>
      </c>
      <c r="C2145" s="104" t="inlineStr">
        <is>
          <t>HC-059</t>
        </is>
      </c>
      <c r="D2145" s="104" t="inlineStr">
        <is>
          <t>Sud-Est</t>
        </is>
      </c>
      <c r="E2145" s="104" t="inlineStr">
        <is>
          <t>Sur place</t>
        </is>
      </c>
      <c r="F2145" s="104" t="n">
        <v>27</v>
      </c>
      <c r="G2145" s="159" t="n">
        <v>3352</v>
      </c>
      <c r="H2145" s="159" t="n">
        <v>8411</v>
      </c>
      <c r="I2145" s="160" t="n">
        <v>43162.66</v>
      </c>
      <c r="J2145" s="160" t="n">
        <v>1238.27</v>
      </c>
      <c r="K2145" s="160" t="n">
        <v>41924.39</v>
      </c>
      <c r="L2145" s="160" t="n">
        <v>12432.11</v>
      </c>
    </row>
    <row r="2146">
      <c r="A2146" s="176" t="n">
        <v>45689</v>
      </c>
      <c r="B2146" s="104" t="inlineStr">
        <is>
          <t>2024/25</t>
        </is>
      </c>
      <c r="C2146" s="104" t="inlineStr">
        <is>
          <t>HC-059</t>
        </is>
      </c>
      <c r="D2146" s="104" t="inlineStr">
        <is>
          <t>Sud-Est</t>
        </is>
      </c>
      <c r="E2146" s="104" t="inlineStr">
        <is>
          <t>À emporter</t>
        </is>
      </c>
      <c r="F2146" s="104" t="n">
        <v>26</v>
      </c>
      <c r="G2146" s="159" t="n">
        <v>2468</v>
      </c>
      <c r="H2146" s="159" t="n">
        <v>6437</v>
      </c>
      <c r="I2146" s="160" t="n">
        <v>29080.43</v>
      </c>
      <c r="J2146" s="160" t="n">
        <v>831.9299999999999</v>
      </c>
      <c r="K2146" s="160" t="n">
        <v>28248.5</v>
      </c>
      <c r="L2146" s="160" t="n">
        <v>8466.48</v>
      </c>
    </row>
    <row r="2147">
      <c r="A2147" s="176" t="n">
        <v>45689</v>
      </c>
      <c r="B2147" s="104" t="inlineStr">
        <is>
          <t>2024/25</t>
        </is>
      </c>
      <c r="C2147" s="104" t="inlineStr">
        <is>
          <t>HC-060</t>
        </is>
      </c>
      <c r="D2147" s="104" t="inlineStr">
        <is>
          <t>Sud-Ouest</t>
        </is>
      </c>
      <c r="E2147" s="104" t="inlineStr">
        <is>
          <t>Livraison</t>
        </is>
      </c>
      <c r="F2147" s="104" t="n">
        <v>28</v>
      </c>
      <c r="G2147" s="159" t="n">
        <v>861</v>
      </c>
      <c r="H2147" s="159" t="n">
        <v>2149</v>
      </c>
      <c r="I2147" s="160" t="n">
        <v>13936.7</v>
      </c>
      <c r="J2147" s="160" t="n">
        <v>737.86</v>
      </c>
      <c r="K2147" s="160" t="n">
        <v>13198.84</v>
      </c>
      <c r="L2147" s="160" t="n">
        <v>4090.14</v>
      </c>
    </row>
    <row r="2148">
      <c r="A2148" s="176" t="n">
        <v>45689</v>
      </c>
      <c r="B2148" s="104" t="inlineStr">
        <is>
          <t>2024/25</t>
        </is>
      </c>
      <c r="C2148" s="104" t="inlineStr">
        <is>
          <t>HC-060</t>
        </is>
      </c>
      <c r="D2148" s="104" t="inlineStr">
        <is>
          <t>Sud-Ouest</t>
        </is>
      </c>
      <c r="E2148" s="104" t="inlineStr">
        <is>
          <t>Sur place</t>
        </is>
      </c>
      <c r="F2148" s="104" t="n">
        <v>27</v>
      </c>
      <c r="G2148" s="159" t="n">
        <v>2539</v>
      </c>
      <c r="H2148" s="159" t="n">
        <v>6415</v>
      </c>
      <c r="I2148" s="160" t="n">
        <v>32505.54</v>
      </c>
      <c r="J2148" s="160" t="n">
        <v>991.75</v>
      </c>
      <c r="K2148" s="160" t="n">
        <v>31513.79</v>
      </c>
      <c r="L2148" s="160" t="n">
        <v>9477.549999999999</v>
      </c>
    </row>
    <row r="2149">
      <c r="A2149" s="176" t="n">
        <v>45689</v>
      </c>
      <c r="B2149" s="104" t="inlineStr">
        <is>
          <t>2024/25</t>
        </is>
      </c>
      <c r="C2149" s="104" t="inlineStr">
        <is>
          <t>HC-060</t>
        </is>
      </c>
      <c r="D2149" s="104" t="inlineStr">
        <is>
          <t>Sud-Ouest</t>
        </is>
      </c>
      <c r="E2149" s="104" t="inlineStr">
        <is>
          <t>À emporter</t>
        </is>
      </c>
      <c r="F2149" s="104" t="n">
        <v>28</v>
      </c>
      <c r="G2149" s="159" t="n">
        <v>1874</v>
      </c>
      <c r="H2149" s="159" t="n">
        <v>4649</v>
      </c>
      <c r="I2149" s="160" t="n">
        <v>22117.26</v>
      </c>
      <c r="J2149" s="160" t="n">
        <v>744.3099999999999</v>
      </c>
      <c r="K2149" s="160" t="n">
        <v>21372.95</v>
      </c>
      <c r="L2149" s="160" t="n">
        <v>6354.72</v>
      </c>
    </row>
    <row r="2150">
      <c r="A2150" s="176" t="n">
        <v>45689</v>
      </c>
      <c r="B2150" s="104" t="inlineStr">
        <is>
          <t>2024/25</t>
        </is>
      </c>
      <c r="C2150" s="104" t="inlineStr">
        <is>
          <t>HC-061</t>
        </is>
      </c>
      <c r="D2150" s="104" t="inlineStr">
        <is>
          <t>Île-de-France</t>
        </is>
      </c>
      <c r="E2150" s="104" t="inlineStr">
        <is>
          <t>Livraison</t>
        </is>
      </c>
      <c r="F2150" s="104" t="n">
        <v>28</v>
      </c>
      <c r="G2150" s="159" t="n">
        <v>1073</v>
      </c>
      <c r="H2150" s="159" t="n">
        <v>2762</v>
      </c>
      <c r="I2150" s="160" t="n">
        <v>17748.27</v>
      </c>
      <c r="J2150" s="160" t="n">
        <v>1087.72</v>
      </c>
      <c r="K2150" s="160" t="n">
        <v>16660.55</v>
      </c>
      <c r="L2150" s="160" t="n">
        <v>5139.18</v>
      </c>
    </row>
    <row r="2151">
      <c r="A2151" s="176" t="n">
        <v>45689</v>
      </c>
      <c r="B2151" s="104" t="inlineStr">
        <is>
          <t>2024/25</t>
        </is>
      </c>
      <c r="C2151" s="104" t="inlineStr">
        <is>
          <t>HC-061</t>
        </is>
      </c>
      <c r="D2151" s="104" t="inlineStr">
        <is>
          <t>Île-de-France</t>
        </is>
      </c>
      <c r="E2151" s="104" t="inlineStr">
        <is>
          <t>Sur place</t>
        </is>
      </c>
      <c r="F2151" s="104" t="n">
        <v>28</v>
      </c>
      <c r="G2151" s="159" t="n">
        <v>3476</v>
      </c>
      <c r="H2151" s="159" t="n">
        <v>8901</v>
      </c>
      <c r="I2151" s="160" t="n">
        <v>44988.76</v>
      </c>
      <c r="J2151" s="160" t="n">
        <v>1282.39</v>
      </c>
      <c r="K2151" s="160" t="n">
        <v>43706.37</v>
      </c>
      <c r="L2151" s="160" t="n">
        <v>12890.84</v>
      </c>
    </row>
    <row r="2152">
      <c r="A2152" s="176" t="n">
        <v>45689</v>
      </c>
      <c r="B2152" s="104" t="inlineStr">
        <is>
          <t>2024/25</t>
        </is>
      </c>
      <c r="C2152" s="104" t="inlineStr">
        <is>
          <t>HC-061</t>
        </is>
      </c>
      <c r="D2152" s="104" t="inlineStr">
        <is>
          <t>Île-de-France</t>
        </is>
      </c>
      <c r="E2152" s="104" t="inlineStr">
        <is>
          <t>À emporter</t>
        </is>
      </c>
      <c r="F2152" s="104" t="n">
        <v>28</v>
      </c>
      <c r="G2152" s="159" t="n">
        <v>2622</v>
      </c>
      <c r="H2152" s="159" t="n">
        <v>6439</v>
      </c>
      <c r="I2152" s="160" t="n">
        <v>31560.35</v>
      </c>
      <c r="J2152" s="160" t="n">
        <v>900.0700000000001</v>
      </c>
      <c r="K2152" s="160" t="n">
        <v>30660.28</v>
      </c>
      <c r="L2152" s="160" t="n">
        <v>9148.780000000001</v>
      </c>
    </row>
    <row r="2153">
      <c r="A2153" s="176" t="n">
        <v>45689</v>
      </c>
      <c r="B2153" s="104" t="inlineStr">
        <is>
          <t>2024/25</t>
        </is>
      </c>
      <c r="C2153" s="104" t="inlineStr">
        <is>
          <t>HC-062</t>
        </is>
      </c>
      <c r="D2153" s="104" t="inlineStr">
        <is>
          <t>Nord-Ouest</t>
        </is>
      </c>
      <c r="E2153" s="104" t="inlineStr">
        <is>
          <t>Drive</t>
        </is>
      </c>
      <c r="F2153" s="104" t="n">
        <v>28</v>
      </c>
      <c r="G2153" s="159" t="n">
        <v>760</v>
      </c>
      <c r="H2153" s="159" t="n">
        <v>1984</v>
      </c>
      <c r="I2153" s="160" t="n">
        <v>10320.31</v>
      </c>
      <c r="J2153" s="160" t="n">
        <v>304.92</v>
      </c>
      <c r="K2153" s="160" t="n">
        <v>10015.39</v>
      </c>
      <c r="L2153" s="160" t="n">
        <v>2965.2</v>
      </c>
    </row>
    <row r="2154">
      <c r="A2154" s="176" t="n">
        <v>45689</v>
      </c>
      <c r="B2154" s="104" t="inlineStr">
        <is>
          <t>2024/25</t>
        </is>
      </c>
      <c r="C2154" s="104" t="inlineStr">
        <is>
          <t>HC-062</t>
        </is>
      </c>
      <c r="D2154" s="104" t="inlineStr">
        <is>
          <t>Nord-Ouest</t>
        </is>
      </c>
      <c r="E2154" s="104" t="inlineStr">
        <is>
          <t>Livraison</t>
        </is>
      </c>
      <c r="F2154" s="104" t="n">
        <v>28</v>
      </c>
      <c r="G2154" s="159" t="n">
        <v>671</v>
      </c>
      <c r="H2154" s="159" t="n">
        <v>1771</v>
      </c>
      <c r="I2154" s="160" t="n">
        <v>10805.93</v>
      </c>
      <c r="J2154" s="160" t="n">
        <v>612.84</v>
      </c>
      <c r="K2154" s="160" t="n">
        <v>10193.09</v>
      </c>
      <c r="L2154" s="160" t="n">
        <v>3132.01</v>
      </c>
    </row>
    <row r="2155">
      <c r="A2155" s="176" t="n">
        <v>45689</v>
      </c>
      <c r="B2155" s="104" t="inlineStr">
        <is>
          <t>2024/25</t>
        </is>
      </c>
      <c r="C2155" s="104" t="inlineStr">
        <is>
          <t>HC-062</t>
        </is>
      </c>
      <c r="D2155" s="104" t="inlineStr">
        <is>
          <t>Nord-Ouest</t>
        </is>
      </c>
      <c r="E2155" s="104" t="inlineStr">
        <is>
          <t>Sur place</t>
        </is>
      </c>
      <c r="F2155" s="104" t="n">
        <v>28</v>
      </c>
      <c r="G2155" s="159" t="n">
        <v>1886</v>
      </c>
      <c r="H2155" s="159" t="n">
        <v>5001</v>
      </c>
      <c r="I2155" s="160" t="n">
        <v>24639.02</v>
      </c>
      <c r="J2155" s="160" t="n">
        <v>785.4</v>
      </c>
      <c r="K2155" s="160" t="n">
        <v>23853.62</v>
      </c>
      <c r="L2155" s="160" t="n">
        <v>7113.01</v>
      </c>
    </row>
    <row r="2156">
      <c r="A2156" s="176" t="n">
        <v>45689</v>
      </c>
      <c r="B2156" s="104" t="inlineStr">
        <is>
          <t>2024/25</t>
        </is>
      </c>
      <c r="C2156" s="104" t="inlineStr">
        <is>
          <t>HC-062</t>
        </is>
      </c>
      <c r="D2156" s="104" t="inlineStr">
        <is>
          <t>Nord-Ouest</t>
        </is>
      </c>
      <c r="E2156" s="104" t="inlineStr">
        <is>
          <t>À emporter</t>
        </is>
      </c>
      <c r="F2156" s="104" t="n">
        <v>26</v>
      </c>
      <c r="G2156" s="159" t="n">
        <v>1349</v>
      </c>
      <c r="H2156" s="159" t="n">
        <v>3424</v>
      </c>
      <c r="I2156" s="160" t="n">
        <v>16048.31</v>
      </c>
      <c r="J2156" s="160" t="n">
        <v>493.06</v>
      </c>
      <c r="K2156" s="160" t="n">
        <v>15555.25</v>
      </c>
      <c r="L2156" s="160" t="n">
        <v>4673.81</v>
      </c>
    </row>
    <row r="2157">
      <c r="A2157" s="176" t="n">
        <v>45689</v>
      </c>
      <c r="B2157" s="104" t="inlineStr">
        <is>
          <t>2024/25</t>
        </is>
      </c>
      <c r="C2157" s="104" t="inlineStr">
        <is>
          <t>HC-063</t>
        </is>
      </c>
      <c r="D2157" s="104" t="inlineStr">
        <is>
          <t>Sud-Est</t>
        </is>
      </c>
      <c r="E2157" s="104" t="inlineStr">
        <is>
          <t>Livraison</t>
        </is>
      </c>
      <c r="F2157" s="104" t="n">
        <v>28</v>
      </c>
      <c r="G2157" s="159" t="n">
        <v>1031</v>
      </c>
      <c r="H2157" s="159" t="n">
        <v>2670</v>
      </c>
      <c r="I2157" s="160" t="n">
        <v>16526.51</v>
      </c>
      <c r="J2157" s="160" t="n">
        <v>931.29</v>
      </c>
      <c r="K2157" s="160" t="n">
        <v>15595.22</v>
      </c>
      <c r="L2157" s="160" t="n">
        <v>4786.18</v>
      </c>
    </row>
    <row r="2158">
      <c r="A2158" s="176" t="n">
        <v>45689</v>
      </c>
      <c r="B2158" s="104" t="inlineStr">
        <is>
          <t>2024/25</t>
        </is>
      </c>
      <c r="C2158" s="104" t="inlineStr">
        <is>
          <t>HC-063</t>
        </is>
      </c>
      <c r="D2158" s="104" t="inlineStr">
        <is>
          <t>Sud-Est</t>
        </is>
      </c>
      <c r="E2158" s="104" t="inlineStr">
        <is>
          <t>Sur place</t>
        </is>
      </c>
      <c r="F2158" s="104" t="n">
        <v>27</v>
      </c>
      <c r="G2158" s="159" t="n">
        <v>2800</v>
      </c>
      <c r="H2158" s="159" t="n">
        <v>7369</v>
      </c>
      <c r="I2158" s="160" t="n">
        <v>36298.64</v>
      </c>
      <c r="J2158" s="160" t="n">
        <v>1066.51</v>
      </c>
      <c r="K2158" s="160" t="n">
        <v>35232.13</v>
      </c>
      <c r="L2158" s="160" t="n">
        <v>10573.68</v>
      </c>
    </row>
    <row r="2159">
      <c r="A2159" s="176" t="n">
        <v>45689</v>
      </c>
      <c r="B2159" s="104" t="inlineStr">
        <is>
          <t>2024/25</t>
        </is>
      </c>
      <c r="C2159" s="104" t="inlineStr">
        <is>
          <t>HC-063</t>
        </is>
      </c>
      <c r="D2159" s="104" t="inlineStr">
        <is>
          <t>Sud-Est</t>
        </is>
      </c>
      <c r="E2159" s="104" t="inlineStr">
        <is>
          <t>À emporter</t>
        </is>
      </c>
      <c r="F2159" s="104" t="n">
        <v>28</v>
      </c>
      <c r="G2159" s="159" t="n">
        <v>2149</v>
      </c>
      <c r="H2159" s="159" t="n">
        <v>5550</v>
      </c>
      <c r="I2159" s="160" t="n">
        <v>25373.89</v>
      </c>
      <c r="J2159" s="160" t="n">
        <v>760.05</v>
      </c>
      <c r="K2159" s="160" t="n">
        <v>24613.84</v>
      </c>
      <c r="L2159" s="160" t="n">
        <v>7334.93</v>
      </c>
    </row>
    <row r="2160">
      <c r="A2160" s="176" t="n">
        <v>45689</v>
      </c>
      <c r="B2160" s="104" t="inlineStr">
        <is>
          <t>2024/25</t>
        </is>
      </c>
      <c r="C2160" s="104" t="inlineStr">
        <is>
          <t>HC-064</t>
        </is>
      </c>
      <c r="D2160" s="104" t="inlineStr">
        <is>
          <t>Sud-Ouest</t>
        </is>
      </c>
      <c r="E2160" s="104" t="inlineStr">
        <is>
          <t>Livraison</t>
        </is>
      </c>
      <c r="F2160" s="104" t="n">
        <v>28</v>
      </c>
      <c r="G2160" s="159" t="n">
        <v>759</v>
      </c>
      <c r="H2160" s="159" t="n">
        <v>1973</v>
      </c>
      <c r="I2160" s="160" t="n">
        <v>12623.09</v>
      </c>
      <c r="J2160" s="160" t="n">
        <v>798.0599999999999</v>
      </c>
      <c r="K2160" s="160" t="n">
        <v>11825.03</v>
      </c>
      <c r="L2160" s="160" t="n">
        <v>3692.06</v>
      </c>
    </row>
    <row r="2161">
      <c r="A2161" s="176" t="n">
        <v>45689</v>
      </c>
      <c r="B2161" s="104" t="inlineStr">
        <is>
          <t>2024/25</t>
        </is>
      </c>
      <c r="C2161" s="104" t="inlineStr">
        <is>
          <t>HC-064</t>
        </is>
      </c>
      <c r="D2161" s="104" t="inlineStr">
        <is>
          <t>Sud-Ouest</t>
        </is>
      </c>
      <c r="E2161" s="104" t="inlineStr">
        <is>
          <t>Sur place</t>
        </is>
      </c>
      <c r="F2161" s="104" t="n">
        <v>28</v>
      </c>
      <c r="G2161" s="159" t="n">
        <v>2530</v>
      </c>
      <c r="H2161" s="159" t="n">
        <v>6433</v>
      </c>
      <c r="I2161" s="160" t="n">
        <v>32557.1</v>
      </c>
      <c r="J2161" s="160" t="n">
        <v>950.41</v>
      </c>
      <c r="K2161" s="160" t="n">
        <v>31606.69</v>
      </c>
      <c r="L2161" s="160" t="n">
        <v>9392.459999999999</v>
      </c>
    </row>
    <row r="2162">
      <c r="A2162" s="176" t="n">
        <v>45689</v>
      </c>
      <c r="B2162" s="104" t="inlineStr">
        <is>
          <t>2024/25</t>
        </is>
      </c>
      <c r="C2162" s="104" t="inlineStr">
        <is>
          <t>HC-064</t>
        </is>
      </c>
      <c r="D2162" s="104" t="inlineStr">
        <is>
          <t>Sud-Ouest</t>
        </is>
      </c>
      <c r="E2162" s="104" t="inlineStr">
        <is>
          <t>À emporter</t>
        </is>
      </c>
      <c r="F2162" s="104" t="n">
        <v>27</v>
      </c>
      <c r="G2162" s="159" t="n">
        <v>1796</v>
      </c>
      <c r="H2162" s="159" t="n">
        <v>4535</v>
      </c>
      <c r="I2162" s="160" t="n">
        <v>21436.58</v>
      </c>
      <c r="J2162" s="160" t="n">
        <v>651.1799999999999</v>
      </c>
      <c r="K2162" s="160" t="n">
        <v>20785.4</v>
      </c>
      <c r="L2162" s="160" t="n">
        <v>6197.58</v>
      </c>
    </row>
    <row r="2163">
      <c r="A2163" s="176" t="n">
        <v>45689</v>
      </c>
      <c r="B2163" s="104" t="inlineStr">
        <is>
          <t>2024/25</t>
        </is>
      </c>
      <c r="C2163" s="104" t="inlineStr">
        <is>
          <t>HC-065</t>
        </is>
      </c>
      <c r="D2163" s="104" t="inlineStr">
        <is>
          <t>Île-de-France</t>
        </is>
      </c>
      <c r="E2163" s="104" t="inlineStr">
        <is>
          <t>Livraison</t>
        </is>
      </c>
      <c r="F2163" s="104" t="n">
        <v>28</v>
      </c>
      <c r="G2163" s="159" t="n">
        <v>1581</v>
      </c>
      <c r="H2163" s="159" t="n">
        <v>4117</v>
      </c>
      <c r="I2163" s="160" t="n">
        <v>25356.76</v>
      </c>
      <c r="J2163" s="160" t="n">
        <v>1414.35</v>
      </c>
      <c r="K2163" s="160" t="n">
        <v>23942.41</v>
      </c>
      <c r="L2163" s="160" t="n">
        <v>7306.93</v>
      </c>
    </row>
    <row r="2164">
      <c r="A2164" s="176" t="n">
        <v>45689</v>
      </c>
      <c r="B2164" s="104" t="inlineStr">
        <is>
          <t>2024/25</t>
        </is>
      </c>
      <c r="C2164" s="104" t="inlineStr">
        <is>
          <t>HC-065</t>
        </is>
      </c>
      <c r="D2164" s="104" t="inlineStr">
        <is>
          <t>Île-de-France</t>
        </is>
      </c>
      <c r="E2164" s="104" t="inlineStr">
        <is>
          <t>Sur place</t>
        </is>
      </c>
      <c r="F2164" s="104" t="n">
        <v>27</v>
      </c>
      <c r="G2164" s="159" t="n">
        <v>4435</v>
      </c>
      <c r="H2164" s="159" t="n">
        <v>10855</v>
      </c>
      <c r="I2164" s="160" t="n">
        <v>57501.55</v>
      </c>
      <c r="J2164" s="160" t="n">
        <v>1525.41</v>
      </c>
      <c r="K2164" s="160" t="n">
        <v>55976.14</v>
      </c>
      <c r="L2164" s="160" t="n">
        <v>16584.39</v>
      </c>
    </row>
    <row r="2165">
      <c r="A2165" s="176" t="n">
        <v>45689</v>
      </c>
      <c r="B2165" s="104" t="inlineStr">
        <is>
          <t>2024/25</t>
        </is>
      </c>
      <c r="C2165" s="104" t="inlineStr">
        <is>
          <t>HC-065</t>
        </is>
      </c>
      <c r="D2165" s="104" t="inlineStr">
        <is>
          <t>Île-de-France</t>
        </is>
      </c>
      <c r="E2165" s="104" t="inlineStr">
        <is>
          <t>À emporter</t>
        </is>
      </c>
      <c r="F2165" s="104" t="n">
        <v>27</v>
      </c>
      <c r="G2165" s="159" t="n">
        <v>3271</v>
      </c>
      <c r="H2165" s="159" t="n">
        <v>8205</v>
      </c>
      <c r="I2165" s="160" t="n">
        <v>38628.86</v>
      </c>
      <c r="J2165" s="160" t="n">
        <v>1200.1</v>
      </c>
      <c r="K2165" s="160" t="n">
        <v>37428.76</v>
      </c>
      <c r="L2165" s="160" t="n">
        <v>11152.26</v>
      </c>
    </row>
    <row r="2166">
      <c r="A2166" s="176" t="n">
        <v>45689</v>
      </c>
      <c r="B2166" s="104" t="inlineStr">
        <is>
          <t>2024/25</t>
        </is>
      </c>
      <c r="C2166" s="104" t="inlineStr">
        <is>
          <t>HC-066</t>
        </is>
      </c>
      <c r="D2166" s="104" t="inlineStr">
        <is>
          <t>Nord-Ouest</t>
        </is>
      </c>
      <c r="E2166" s="104" t="inlineStr">
        <is>
          <t>Livraison</t>
        </is>
      </c>
      <c r="F2166" s="104" t="n">
        <v>28</v>
      </c>
      <c r="G2166" s="159" t="n">
        <v>1182</v>
      </c>
      <c r="H2166" s="159" t="n">
        <v>2919</v>
      </c>
      <c r="I2166" s="160" t="n">
        <v>19524.18</v>
      </c>
      <c r="J2166" s="160" t="n">
        <v>1214.12</v>
      </c>
      <c r="K2166" s="160" t="n">
        <v>18310.06</v>
      </c>
      <c r="L2166" s="160" t="n">
        <v>6026.87</v>
      </c>
    </row>
    <row r="2167">
      <c r="A2167" s="176" t="n">
        <v>45689</v>
      </c>
      <c r="B2167" s="104" t="inlineStr">
        <is>
          <t>2024/25</t>
        </is>
      </c>
      <c r="C2167" s="104" t="inlineStr">
        <is>
          <t>HC-066</t>
        </is>
      </c>
      <c r="D2167" s="104" t="inlineStr">
        <is>
          <t>Nord-Ouest</t>
        </is>
      </c>
      <c r="E2167" s="104" t="inlineStr">
        <is>
          <t>Sur place</t>
        </is>
      </c>
      <c r="F2167" s="104" t="n">
        <v>28</v>
      </c>
      <c r="G2167" s="159" t="n">
        <v>3825</v>
      </c>
      <c r="H2167" s="159" t="n">
        <v>9847</v>
      </c>
      <c r="I2167" s="160" t="n">
        <v>49299.3</v>
      </c>
      <c r="J2167" s="160" t="n">
        <v>1352.22</v>
      </c>
      <c r="K2167" s="160" t="n">
        <v>47947.08</v>
      </c>
      <c r="L2167" s="160" t="n">
        <v>15132.2</v>
      </c>
    </row>
    <row r="2168">
      <c r="A2168" s="176" t="n">
        <v>45689</v>
      </c>
      <c r="B2168" s="104" t="inlineStr">
        <is>
          <t>2024/25</t>
        </is>
      </c>
      <c r="C2168" s="104" t="inlineStr">
        <is>
          <t>HC-066</t>
        </is>
      </c>
      <c r="D2168" s="104" t="inlineStr">
        <is>
          <t>Nord-Ouest</t>
        </is>
      </c>
      <c r="E2168" s="104" t="inlineStr">
        <is>
          <t>À emporter</t>
        </is>
      </c>
      <c r="F2168" s="104" t="n">
        <v>28</v>
      </c>
      <c r="G2168" s="159" t="n">
        <v>2926</v>
      </c>
      <c r="H2168" s="159" t="n">
        <v>7497</v>
      </c>
      <c r="I2168" s="160" t="n">
        <v>35028.59</v>
      </c>
      <c r="J2168" s="160" t="n">
        <v>1001.23</v>
      </c>
      <c r="K2168" s="160" t="n">
        <v>34027.36</v>
      </c>
      <c r="L2168" s="160" t="n">
        <v>10674.55</v>
      </c>
    </row>
    <row r="2169">
      <c r="A2169" s="176" t="n">
        <v>45689</v>
      </c>
      <c r="B2169" s="104" t="inlineStr">
        <is>
          <t>2024/25</t>
        </is>
      </c>
      <c r="C2169" s="104" t="inlineStr">
        <is>
          <t>HC-067</t>
        </is>
      </c>
      <c r="D2169" s="104" t="inlineStr">
        <is>
          <t>Sud-Est</t>
        </is>
      </c>
      <c r="E2169" s="104" t="inlineStr">
        <is>
          <t>Livraison</t>
        </is>
      </c>
      <c r="F2169" s="104" t="n">
        <v>28</v>
      </c>
      <c r="G2169" s="159" t="n">
        <v>1127</v>
      </c>
      <c r="H2169" s="159" t="n">
        <v>2869</v>
      </c>
      <c r="I2169" s="160" t="n">
        <v>18186.19</v>
      </c>
      <c r="J2169" s="160" t="n">
        <v>1138.56</v>
      </c>
      <c r="K2169" s="160" t="n">
        <v>17047.63</v>
      </c>
      <c r="L2169" s="160" t="n">
        <v>5296.86</v>
      </c>
    </row>
    <row r="2170">
      <c r="A2170" s="176" t="n">
        <v>45689</v>
      </c>
      <c r="B2170" s="104" t="inlineStr">
        <is>
          <t>2024/25</t>
        </is>
      </c>
      <c r="C2170" s="104" t="inlineStr">
        <is>
          <t>HC-067</t>
        </is>
      </c>
      <c r="D2170" s="104" t="inlineStr">
        <is>
          <t>Sud-Est</t>
        </is>
      </c>
      <c r="E2170" s="104" t="inlineStr">
        <is>
          <t>Sur place</t>
        </is>
      </c>
      <c r="F2170" s="104" t="n">
        <v>28</v>
      </c>
      <c r="G2170" s="159" t="n">
        <v>3336</v>
      </c>
      <c r="H2170" s="159" t="n">
        <v>8653</v>
      </c>
      <c r="I2170" s="160" t="n">
        <v>43174.41</v>
      </c>
      <c r="J2170" s="160" t="n">
        <v>1228.15</v>
      </c>
      <c r="K2170" s="160" t="n">
        <v>41946.26</v>
      </c>
      <c r="L2170" s="160" t="n">
        <v>12492.09</v>
      </c>
    </row>
    <row r="2171">
      <c r="A2171" s="176" t="n">
        <v>45689</v>
      </c>
      <c r="B2171" s="104" t="inlineStr">
        <is>
          <t>2024/25</t>
        </is>
      </c>
      <c r="C2171" s="104" t="inlineStr">
        <is>
          <t>HC-067</t>
        </is>
      </c>
      <c r="D2171" s="104" t="inlineStr">
        <is>
          <t>Sud-Est</t>
        </is>
      </c>
      <c r="E2171" s="104" t="inlineStr">
        <is>
          <t>À emporter</t>
        </is>
      </c>
      <c r="F2171" s="104" t="n">
        <v>27</v>
      </c>
      <c r="G2171" s="159" t="n">
        <v>2415</v>
      </c>
      <c r="H2171" s="159" t="n">
        <v>6145</v>
      </c>
      <c r="I2171" s="160" t="n">
        <v>28721.33</v>
      </c>
      <c r="J2171" s="160" t="n">
        <v>905.49</v>
      </c>
      <c r="K2171" s="160" t="n">
        <v>27815.84</v>
      </c>
      <c r="L2171" s="160" t="n">
        <v>8316.790000000001</v>
      </c>
    </row>
    <row r="2172">
      <c r="A2172" s="176" t="n">
        <v>45689</v>
      </c>
      <c r="B2172" s="104" t="inlineStr">
        <is>
          <t>2024/25</t>
        </is>
      </c>
      <c r="C2172" s="104" t="inlineStr">
        <is>
          <t>HC-068</t>
        </is>
      </c>
      <c r="D2172" s="104" t="inlineStr">
        <is>
          <t>Sud-Ouest</t>
        </is>
      </c>
      <c r="E2172" s="104" t="inlineStr">
        <is>
          <t>Livraison</t>
        </is>
      </c>
      <c r="F2172" s="104" t="n">
        <v>28</v>
      </c>
      <c r="G2172" s="159" t="n">
        <v>752</v>
      </c>
      <c r="H2172" s="159" t="n">
        <v>1885</v>
      </c>
      <c r="I2172" s="160" t="n">
        <v>12531.87</v>
      </c>
      <c r="J2172" s="160" t="n">
        <v>742.6799999999999</v>
      </c>
      <c r="K2172" s="160" t="n">
        <v>11789.19</v>
      </c>
      <c r="L2172" s="160" t="n">
        <v>3666.18</v>
      </c>
    </row>
    <row r="2173">
      <c r="A2173" s="176" t="n">
        <v>45689</v>
      </c>
      <c r="B2173" s="104" t="inlineStr">
        <is>
          <t>2024/25</t>
        </is>
      </c>
      <c r="C2173" s="104" t="inlineStr">
        <is>
          <t>HC-068</t>
        </is>
      </c>
      <c r="D2173" s="104" t="inlineStr">
        <is>
          <t>Sud-Ouest</t>
        </is>
      </c>
      <c r="E2173" s="104" t="inlineStr">
        <is>
          <t>Sur place</t>
        </is>
      </c>
      <c r="F2173" s="104" t="n">
        <v>28</v>
      </c>
      <c r="G2173" s="159" t="n">
        <v>2507</v>
      </c>
      <c r="H2173" s="159" t="n">
        <v>6287</v>
      </c>
      <c r="I2173" s="160" t="n">
        <v>32770.74</v>
      </c>
      <c r="J2173" s="160" t="n">
        <v>1045.44</v>
      </c>
      <c r="K2173" s="160" t="n">
        <v>31725.3</v>
      </c>
      <c r="L2173" s="160" t="n">
        <v>9453.27</v>
      </c>
    </row>
    <row r="2174">
      <c r="A2174" s="176" t="n">
        <v>45689</v>
      </c>
      <c r="B2174" s="104" t="inlineStr">
        <is>
          <t>2024/25</t>
        </is>
      </c>
      <c r="C2174" s="104" t="inlineStr">
        <is>
          <t>HC-068</t>
        </is>
      </c>
      <c r="D2174" s="104" t="inlineStr">
        <is>
          <t>Sud-Ouest</t>
        </is>
      </c>
      <c r="E2174" s="104" t="inlineStr">
        <is>
          <t>À emporter</t>
        </is>
      </c>
      <c r="F2174" s="104" t="n">
        <v>28</v>
      </c>
      <c r="G2174" s="159" t="n">
        <v>1950</v>
      </c>
      <c r="H2174" s="159" t="n">
        <v>4896</v>
      </c>
      <c r="I2174" s="160" t="n">
        <v>23177.76</v>
      </c>
      <c r="J2174" s="160" t="n">
        <v>685.6</v>
      </c>
      <c r="K2174" s="160" t="n">
        <v>22492.16</v>
      </c>
      <c r="L2174" s="160" t="n">
        <v>6641.9</v>
      </c>
    </row>
    <row r="2175">
      <c r="A2175" s="176" t="n">
        <v>45689</v>
      </c>
      <c r="B2175" s="104" t="inlineStr">
        <is>
          <t>2024/25</t>
        </is>
      </c>
      <c r="C2175" s="104" t="inlineStr">
        <is>
          <t>HC-069</t>
        </is>
      </c>
      <c r="D2175" s="104" t="inlineStr">
        <is>
          <t>Île-de-France</t>
        </is>
      </c>
      <c r="E2175" s="104" t="inlineStr">
        <is>
          <t>Drive</t>
        </is>
      </c>
      <c r="F2175" s="104" t="n">
        <v>28</v>
      </c>
      <c r="G2175" s="159" t="n">
        <v>1056</v>
      </c>
      <c r="H2175" s="159" t="n">
        <v>2657</v>
      </c>
      <c r="I2175" s="160" t="n">
        <v>14252.01</v>
      </c>
      <c r="J2175" s="160" t="n">
        <v>438.65</v>
      </c>
      <c r="K2175" s="160" t="n">
        <v>13813.36</v>
      </c>
      <c r="L2175" s="160" t="n">
        <v>4136.57</v>
      </c>
    </row>
    <row r="2176">
      <c r="A2176" s="176" t="n">
        <v>45689</v>
      </c>
      <c r="B2176" s="104" t="inlineStr">
        <is>
          <t>2024/25</t>
        </is>
      </c>
      <c r="C2176" s="104" t="inlineStr">
        <is>
          <t>HC-069</t>
        </is>
      </c>
      <c r="D2176" s="104" t="inlineStr">
        <is>
          <t>Île-de-France</t>
        </is>
      </c>
      <c r="E2176" s="104" t="inlineStr">
        <is>
          <t>Livraison</t>
        </is>
      </c>
      <c r="F2176" s="104" t="n">
        <v>28</v>
      </c>
      <c r="G2176" s="159" t="n">
        <v>922</v>
      </c>
      <c r="H2176" s="159" t="n">
        <v>2306</v>
      </c>
      <c r="I2176" s="160" t="n">
        <v>14889.9</v>
      </c>
      <c r="J2176" s="160" t="n">
        <v>826.65</v>
      </c>
      <c r="K2176" s="160" t="n">
        <v>14063.25</v>
      </c>
      <c r="L2176" s="160" t="n">
        <v>4339.63</v>
      </c>
    </row>
    <row r="2177">
      <c r="A2177" s="176" t="n">
        <v>45689</v>
      </c>
      <c r="B2177" s="104" t="inlineStr">
        <is>
          <t>2024/25</t>
        </is>
      </c>
      <c r="C2177" s="104" t="inlineStr">
        <is>
          <t>HC-069</t>
        </is>
      </c>
      <c r="D2177" s="104" t="inlineStr">
        <is>
          <t>Île-de-France</t>
        </is>
      </c>
      <c r="E2177" s="104" t="inlineStr">
        <is>
          <t>Sur place</t>
        </is>
      </c>
      <c r="F2177" s="104" t="n">
        <v>27</v>
      </c>
      <c r="G2177" s="159" t="n">
        <v>2702</v>
      </c>
      <c r="H2177" s="159" t="n">
        <v>6492</v>
      </c>
      <c r="I2177" s="160" t="n">
        <v>34927.27</v>
      </c>
      <c r="J2177" s="160" t="n">
        <v>1018.24</v>
      </c>
      <c r="K2177" s="160" t="n">
        <v>33909.03</v>
      </c>
      <c r="L2177" s="160" t="n">
        <v>9979.200000000001</v>
      </c>
    </row>
    <row r="2178">
      <c r="A2178" s="176" t="n">
        <v>45689</v>
      </c>
      <c r="B2178" s="104" t="inlineStr">
        <is>
          <t>2024/25</t>
        </is>
      </c>
      <c r="C2178" s="104" t="inlineStr">
        <is>
          <t>HC-069</t>
        </is>
      </c>
      <c r="D2178" s="104" t="inlineStr">
        <is>
          <t>Île-de-France</t>
        </is>
      </c>
      <c r="E2178" s="104" t="inlineStr">
        <is>
          <t>À emporter</t>
        </is>
      </c>
      <c r="F2178" s="104" t="n">
        <v>28</v>
      </c>
      <c r="G2178" s="159" t="n">
        <v>2101</v>
      </c>
      <c r="H2178" s="159" t="n">
        <v>5390</v>
      </c>
      <c r="I2178" s="160" t="n">
        <v>24984.83</v>
      </c>
      <c r="J2178" s="160" t="n">
        <v>740.15</v>
      </c>
      <c r="K2178" s="160" t="n">
        <v>24244.68</v>
      </c>
      <c r="L2178" s="160" t="n">
        <v>7260.84</v>
      </c>
    </row>
    <row r="2179">
      <c r="A2179" s="176" t="n">
        <v>45689</v>
      </c>
      <c r="B2179" s="104" t="inlineStr">
        <is>
          <t>2024/25</t>
        </is>
      </c>
      <c r="C2179" s="104" t="inlineStr">
        <is>
          <t>HC-070</t>
        </is>
      </c>
      <c r="D2179" s="104" t="inlineStr">
        <is>
          <t>Nord-Ouest</t>
        </is>
      </c>
      <c r="E2179" s="104" t="inlineStr">
        <is>
          <t>Livraison</t>
        </is>
      </c>
      <c r="F2179" s="104" t="n">
        <v>28</v>
      </c>
      <c r="G2179" s="159" t="n">
        <v>648</v>
      </c>
      <c r="H2179" s="159" t="n">
        <v>1631</v>
      </c>
      <c r="I2179" s="160" t="n">
        <v>10763.88</v>
      </c>
      <c r="J2179" s="160" t="n">
        <v>665.85</v>
      </c>
      <c r="K2179" s="160" t="n">
        <v>10098.03</v>
      </c>
      <c r="L2179" s="160" t="n">
        <v>3118.02</v>
      </c>
    </row>
    <row r="2180">
      <c r="A2180" s="176" t="n">
        <v>45689</v>
      </c>
      <c r="B2180" s="104" t="inlineStr">
        <is>
          <t>2024/25</t>
        </is>
      </c>
      <c r="C2180" s="104" t="inlineStr">
        <is>
          <t>HC-070</t>
        </is>
      </c>
      <c r="D2180" s="104" t="inlineStr">
        <is>
          <t>Nord-Ouest</t>
        </is>
      </c>
      <c r="E2180" s="104" t="inlineStr">
        <is>
          <t>Sur place</t>
        </is>
      </c>
      <c r="F2180" s="104" t="n">
        <v>28</v>
      </c>
      <c r="G2180" s="159" t="n">
        <v>2073</v>
      </c>
      <c r="H2180" s="159" t="n">
        <v>5335</v>
      </c>
      <c r="I2180" s="160" t="n">
        <v>26950.75</v>
      </c>
      <c r="J2180" s="160" t="n">
        <v>841.33</v>
      </c>
      <c r="K2180" s="160" t="n">
        <v>26109.42</v>
      </c>
      <c r="L2180" s="160" t="n">
        <v>7853.5</v>
      </c>
    </row>
    <row r="2181">
      <c r="A2181" s="176" t="n">
        <v>45689</v>
      </c>
      <c r="B2181" s="104" t="inlineStr">
        <is>
          <t>2024/25</t>
        </is>
      </c>
      <c r="C2181" s="104" t="inlineStr">
        <is>
          <t>HC-070</t>
        </is>
      </c>
      <c r="D2181" s="104" t="inlineStr">
        <is>
          <t>Nord-Ouest</t>
        </is>
      </c>
      <c r="E2181" s="104" t="inlineStr">
        <is>
          <t>À emporter</t>
        </is>
      </c>
      <c r="F2181" s="104" t="n">
        <v>28</v>
      </c>
      <c r="G2181" s="159" t="n">
        <v>1588</v>
      </c>
      <c r="H2181" s="159" t="n">
        <v>4039</v>
      </c>
      <c r="I2181" s="160" t="n">
        <v>18986.12</v>
      </c>
      <c r="J2181" s="160" t="n">
        <v>596.23</v>
      </c>
      <c r="K2181" s="160" t="n">
        <v>18389.89</v>
      </c>
      <c r="L2181" s="160" t="n">
        <v>5488.41</v>
      </c>
    </row>
    <row r="2182">
      <c r="A2182" s="176" t="n">
        <v>45689</v>
      </c>
      <c r="B2182" s="104" t="inlineStr">
        <is>
          <t>2024/25</t>
        </is>
      </c>
      <c r="C2182" s="104" t="inlineStr">
        <is>
          <t>HC-071</t>
        </is>
      </c>
      <c r="D2182" s="104" t="inlineStr">
        <is>
          <t>Sud-Est</t>
        </is>
      </c>
      <c r="E2182" s="104" t="inlineStr">
        <is>
          <t>Drive</t>
        </is>
      </c>
      <c r="F2182" s="104" t="n">
        <v>27</v>
      </c>
      <c r="G2182" s="159" t="n">
        <v>907</v>
      </c>
      <c r="H2182" s="159" t="n">
        <v>2347</v>
      </c>
      <c r="I2182" s="160" t="n">
        <v>12555.56</v>
      </c>
      <c r="J2182" s="160" t="n">
        <v>381.95</v>
      </c>
      <c r="K2182" s="160" t="n">
        <v>12173.61</v>
      </c>
      <c r="L2182" s="160" t="n">
        <v>3621.03</v>
      </c>
    </row>
    <row r="2183">
      <c r="A2183" s="176" t="n">
        <v>45689</v>
      </c>
      <c r="B2183" s="104" t="inlineStr">
        <is>
          <t>2024/25</t>
        </is>
      </c>
      <c r="C2183" s="104" t="inlineStr">
        <is>
          <t>HC-071</t>
        </is>
      </c>
      <c r="D2183" s="104" t="inlineStr">
        <is>
          <t>Sud-Est</t>
        </is>
      </c>
      <c r="E2183" s="104" t="inlineStr">
        <is>
          <t>Livraison</t>
        </is>
      </c>
      <c r="F2183" s="104" t="n">
        <v>28</v>
      </c>
      <c r="G2183" s="159" t="n">
        <v>742</v>
      </c>
      <c r="H2183" s="159" t="n">
        <v>1877</v>
      </c>
      <c r="I2183" s="160" t="n">
        <v>12243.81</v>
      </c>
      <c r="J2183" s="160" t="n">
        <v>740.1799999999999</v>
      </c>
      <c r="K2183" s="160" t="n">
        <v>11503.63</v>
      </c>
      <c r="L2183" s="160" t="n">
        <v>3579.43</v>
      </c>
    </row>
    <row r="2184">
      <c r="A2184" s="176" t="n">
        <v>45689</v>
      </c>
      <c r="B2184" s="104" t="inlineStr">
        <is>
          <t>2024/25</t>
        </is>
      </c>
      <c r="C2184" s="104" t="inlineStr">
        <is>
          <t>HC-071</t>
        </is>
      </c>
      <c r="D2184" s="104" t="inlineStr">
        <is>
          <t>Sud-Est</t>
        </is>
      </c>
      <c r="E2184" s="104" t="inlineStr">
        <is>
          <t>Sur place</t>
        </is>
      </c>
      <c r="F2184" s="104" t="n">
        <v>28</v>
      </c>
      <c r="G2184" s="159" t="n">
        <v>2446</v>
      </c>
      <c r="H2184" s="159" t="n">
        <v>6273</v>
      </c>
      <c r="I2184" s="160" t="n">
        <v>31248.17</v>
      </c>
      <c r="J2184" s="160" t="n">
        <v>912.34</v>
      </c>
      <c r="K2184" s="160" t="n">
        <v>30335.83</v>
      </c>
      <c r="L2184" s="160" t="n">
        <v>9032.66</v>
      </c>
    </row>
    <row r="2185">
      <c r="A2185" s="176" t="n">
        <v>45689</v>
      </c>
      <c r="B2185" s="104" t="inlineStr">
        <is>
          <t>2024/25</t>
        </is>
      </c>
      <c r="C2185" s="104" t="inlineStr">
        <is>
          <t>HC-071</t>
        </is>
      </c>
      <c r="D2185" s="104" t="inlineStr">
        <is>
          <t>Sud-Est</t>
        </is>
      </c>
      <c r="E2185" s="104" t="inlineStr">
        <is>
          <t>À emporter</t>
        </is>
      </c>
      <c r="F2185" s="104" t="n">
        <v>28</v>
      </c>
      <c r="G2185" s="159" t="n">
        <v>1752</v>
      </c>
      <c r="H2185" s="159" t="n">
        <v>4538</v>
      </c>
      <c r="I2185" s="160" t="n">
        <v>20869.22</v>
      </c>
      <c r="J2185" s="160" t="n">
        <v>656.04</v>
      </c>
      <c r="K2185" s="160" t="n">
        <v>20213.18</v>
      </c>
      <c r="L2185" s="160" t="n">
        <v>6015.44</v>
      </c>
    </row>
    <row r="2186">
      <c r="A2186" s="176" t="n">
        <v>45689</v>
      </c>
      <c r="B2186" s="104" t="inlineStr">
        <is>
          <t>2024/25</t>
        </is>
      </c>
      <c r="C2186" s="104" t="inlineStr">
        <is>
          <t>HC-072</t>
        </is>
      </c>
      <c r="D2186" s="104" t="inlineStr">
        <is>
          <t>Sud-Ouest</t>
        </is>
      </c>
      <c r="E2186" s="104" t="inlineStr">
        <is>
          <t>Drive</t>
        </is>
      </c>
      <c r="F2186" s="104" t="n">
        <v>28</v>
      </c>
      <c r="G2186" s="159" t="n">
        <v>664</v>
      </c>
      <c r="H2186" s="159" t="n">
        <v>1712</v>
      </c>
      <c r="I2186" s="160" t="n">
        <v>9049.1</v>
      </c>
      <c r="J2186" s="160" t="n">
        <v>289.74</v>
      </c>
      <c r="K2186" s="160" t="n">
        <v>8759.360000000001</v>
      </c>
      <c r="L2186" s="160" t="n">
        <v>2605.75</v>
      </c>
    </row>
    <row r="2187">
      <c r="A2187" s="176" t="n">
        <v>45689</v>
      </c>
      <c r="B2187" s="104" t="inlineStr">
        <is>
          <t>2024/25</t>
        </is>
      </c>
      <c r="C2187" s="104" t="inlineStr">
        <is>
          <t>HC-072</t>
        </is>
      </c>
      <c r="D2187" s="104" t="inlineStr">
        <is>
          <t>Sud-Ouest</t>
        </is>
      </c>
      <c r="E2187" s="104" t="inlineStr">
        <is>
          <t>Livraison</t>
        </is>
      </c>
      <c r="F2187" s="104" t="n">
        <v>28</v>
      </c>
      <c r="G2187" s="159" t="n">
        <v>524</v>
      </c>
      <c r="H2187" s="159" t="n">
        <v>1317</v>
      </c>
      <c r="I2187" s="160" t="n">
        <v>8708.73</v>
      </c>
      <c r="J2187" s="160" t="n">
        <v>521.5599999999999</v>
      </c>
      <c r="K2187" s="160" t="n">
        <v>8187.17</v>
      </c>
      <c r="L2187" s="160" t="n">
        <v>2525.48</v>
      </c>
    </row>
    <row r="2188">
      <c r="A2188" s="176" t="n">
        <v>45689</v>
      </c>
      <c r="B2188" s="104" t="inlineStr">
        <is>
          <t>2024/25</t>
        </is>
      </c>
      <c r="C2188" s="104" t="inlineStr">
        <is>
          <t>HC-072</t>
        </is>
      </c>
      <c r="D2188" s="104" t="inlineStr">
        <is>
          <t>Sud-Ouest</t>
        </is>
      </c>
      <c r="E2188" s="104" t="inlineStr">
        <is>
          <t>Sur place</t>
        </is>
      </c>
      <c r="F2188" s="104" t="n">
        <v>28</v>
      </c>
      <c r="G2188" s="159" t="n">
        <v>1694</v>
      </c>
      <c r="H2188" s="159" t="n">
        <v>4334</v>
      </c>
      <c r="I2188" s="160" t="n">
        <v>21836.18</v>
      </c>
      <c r="J2188" s="160" t="n">
        <v>730.92</v>
      </c>
      <c r="K2188" s="160" t="n">
        <v>21105.26</v>
      </c>
      <c r="L2188" s="160" t="n">
        <v>6310.17</v>
      </c>
    </row>
    <row r="2189">
      <c r="A2189" s="176" t="n">
        <v>45689</v>
      </c>
      <c r="B2189" s="104" t="inlineStr">
        <is>
          <t>2024/25</t>
        </is>
      </c>
      <c r="C2189" s="104" t="inlineStr">
        <is>
          <t>HC-072</t>
        </is>
      </c>
      <c r="D2189" s="104" t="inlineStr">
        <is>
          <t>Sud-Ouest</t>
        </is>
      </c>
      <c r="E2189" s="104" t="inlineStr">
        <is>
          <t>À emporter</t>
        </is>
      </c>
      <c r="F2189" s="104" t="n">
        <v>28</v>
      </c>
      <c r="G2189" s="159" t="n">
        <v>1312</v>
      </c>
      <c r="H2189" s="159" t="n">
        <v>3296</v>
      </c>
      <c r="I2189" s="160" t="n">
        <v>15679.14</v>
      </c>
      <c r="J2189" s="160" t="n">
        <v>454.11</v>
      </c>
      <c r="K2189" s="160" t="n">
        <v>15225.03</v>
      </c>
      <c r="L2189" s="160" t="n">
        <v>4516.6</v>
      </c>
    </row>
    <row r="2190">
      <c r="A2190" s="176" t="n">
        <v>45689</v>
      </c>
      <c r="B2190" s="104" t="inlineStr">
        <is>
          <t>2024/25</t>
        </is>
      </c>
      <c r="C2190" s="104" t="inlineStr">
        <is>
          <t>HC-073</t>
        </is>
      </c>
      <c r="D2190" s="104" t="inlineStr">
        <is>
          <t>Île-de-France</t>
        </is>
      </c>
      <c r="E2190" s="104" t="inlineStr">
        <is>
          <t>Livraison</t>
        </is>
      </c>
      <c r="F2190" s="104" t="n">
        <v>28</v>
      </c>
      <c r="G2190" s="159" t="n">
        <v>1468</v>
      </c>
      <c r="H2190" s="159" t="n">
        <v>3756</v>
      </c>
      <c r="I2190" s="160" t="n">
        <v>24396.47</v>
      </c>
      <c r="J2190" s="160" t="n">
        <v>1461.16</v>
      </c>
      <c r="K2190" s="160" t="n">
        <v>22935.31</v>
      </c>
      <c r="L2190" s="160" t="n">
        <v>7101.13</v>
      </c>
    </row>
    <row r="2191">
      <c r="A2191" s="176" t="n">
        <v>45689</v>
      </c>
      <c r="B2191" s="104" t="inlineStr">
        <is>
          <t>2024/25</t>
        </is>
      </c>
      <c r="C2191" s="104" t="inlineStr">
        <is>
          <t>HC-073</t>
        </is>
      </c>
      <c r="D2191" s="104" t="inlineStr">
        <is>
          <t>Île-de-France</t>
        </is>
      </c>
      <c r="E2191" s="104" t="inlineStr">
        <is>
          <t>Sur place</t>
        </is>
      </c>
      <c r="F2191" s="104" t="n">
        <v>28</v>
      </c>
      <c r="G2191" s="159" t="n">
        <v>4954</v>
      </c>
      <c r="H2191" s="159" t="n">
        <v>13028</v>
      </c>
      <c r="I2191" s="160" t="n">
        <v>63236.02</v>
      </c>
      <c r="J2191" s="160" t="n">
        <v>1766.14</v>
      </c>
      <c r="K2191" s="160" t="n">
        <v>61469.88</v>
      </c>
      <c r="L2191" s="160" t="n">
        <v>18263.94</v>
      </c>
    </row>
    <row r="2192">
      <c r="A2192" s="176" t="n">
        <v>45689</v>
      </c>
      <c r="B2192" s="104" t="inlineStr">
        <is>
          <t>2024/25</t>
        </is>
      </c>
      <c r="C2192" s="104" t="inlineStr">
        <is>
          <t>HC-073</t>
        </is>
      </c>
      <c r="D2192" s="104" t="inlineStr">
        <is>
          <t>Île-de-France</t>
        </is>
      </c>
      <c r="E2192" s="104" t="inlineStr">
        <is>
          <t>À emporter</t>
        </is>
      </c>
      <c r="F2192" s="104" t="n">
        <v>28</v>
      </c>
      <c r="G2192" s="159" t="n">
        <v>3684</v>
      </c>
      <c r="H2192" s="159" t="n">
        <v>9481</v>
      </c>
      <c r="I2192" s="160" t="n">
        <v>43870.11</v>
      </c>
      <c r="J2192" s="160" t="n">
        <v>1472.06</v>
      </c>
      <c r="K2192" s="160" t="n">
        <v>42398.05</v>
      </c>
      <c r="L2192" s="160" t="n">
        <v>12770.75</v>
      </c>
    </row>
    <row r="2193">
      <c r="A2193" s="176" t="n">
        <v>45689</v>
      </c>
      <c r="B2193" s="104" t="inlineStr">
        <is>
          <t>2024/25</t>
        </is>
      </c>
      <c r="C2193" s="104" t="inlineStr">
        <is>
          <t>HC-074</t>
        </is>
      </c>
      <c r="D2193" s="104" t="inlineStr">
        <is>
          <t>Nord-Ouest</t>
        </is>
      </c>
      <c r="E2193" s="104" t="inlineStr">
        <is>
          <t>Livraison</t>
        </is>
      </c>
      <c r="F2193" s="104" t="n">
        <v>28</v>
      </c>
      <c r="G2193" s="159" t="n">
        <v>1005</v>
      </c>
      <c r="H2193" s="159" t="n">
        <v>2542</v>
      </c>
      <c r="I2193" s="160" t="n">
        <v>16596.39</v>
      </c>
      <c r="J2193" s="160" t="n">
        <v>1000.42</v>
      </c>
      <c r="K2193" s="160" t="n">
        <v>15595.97</v>
      </c>
      <c r="L2193" s="160" t="n">
        <v>4844.91</v>
      </c>
    </row>
    <row r="2194">
      <c r="A2194" s="176" t="n">
        <v>45689</v>
      </c>
      <c r="B2194" s="104" t="inlineStr">
        <is>
          <t>2024/25</t>
        </is>
      </c>
      <c r="C2194" s="104" t="inlineStr">
        <is>
          <t>HC-074</t>
        </is>
      </c>
      <c r="D2194" s="104" t="inlineStr">
        <is>
          <t>Nord-Ouest</t>
        </is>
      </c>
      <c r="E2194" s="104" t="inlineStr">
        <is>
          <t>Sur place</t>
        </is>
      </c>
      <c r="F2194" s="104" t="n">
        <v>28</v>
      </c>
      <c r="G2194" s="159" t="n">
        <v>3148</v>
      </c>
      <c r="H2194" s="159" t="n">
        <v>7791</v>
      </c>
      <c r="I2194" s="160" t="n">
        <v>40569.68</v>
      </c>
      <c r="J2194" s="160" t="n">
        <v>1331.89</v>
      </c>
      <c r="K2194" s="160" t="n">
        <v>39237.79</v>
      </c>
      <c r="L2194" s="160" t="n">
        <v>11761.29</v>
      </c>
    </row>
    <row r="2195">
      <c r="A2195" s="176" t="n">
        <v>45689</v>
      </c>
      <c r="B2195" s="104" t="inlineStr">
        <is>
          <t>2024/25</t>
        </is>
      </c>
      <c r="C2195" s="104" t="inlineStr">
        <is>
          <t>HC-074</t>
        </is>
      </c>
      <c r="D2195" s="104" t="inlineStr">
        <is>
          <t>Nord-Ouest</t>
        </is>
      </c>
      <c r="E2195" s="104" t="inlineStr">
        <is>
          <t>À emporter</t>
        </is>
      </c>
      <c r="F2195" s="104" t="n">
        <v>28</v>
      </c>
      <c r="G2195" s="159" t="n">
        <v>2475</v>
      </c>
      <c r="H2195" s="159" t="n">
        <v>6202</v>
      </c>
      <c r="I2195" s="160" t="n">
        <v>29067.6</v>
      </c>
      <c r="J2195" s="160" t="n">
        <v>805.75</v>
      </c>
      <c r="K2195" s="160" t="n">
        <v>28261.85</v>
      </c>
      <c r="L2195" s="160" t="n">
        <v>8366.48</v>
      </c>
    </row>
    <row r="2196">
      <c r="A2196" s="176" t="n">
        <v>45689</v>
      </c>
      <c r="B2196" s="104" t="inlineStr">
        <is>
          <t>2024/25</t>
        </is>
      </c>
      <c r="C2196" s="104" t="inlineStr">
        <is>
          <t>HC-075</t>
        </is>
      </c>
      <c r="D2196" s="104" t="inlineStr">
        <is>
          <t>Sud-Est</t>
        </is>
      </c>
      <c r="E2196" s="104" t="inlineStr">
        <is>
          <t>Drive</t>
        </is>
      </c>
      <c r="F2196" s="104" t="n">
        <v>26</v>
      </c>
      <c r="G2196" s="159" t="n">
        <v>1307</v>
      </c>
      <c r="H2196" s="159" t="n">
        <v>3381</v>
      </c>
      <c r="I2196" s="160" t="n">
        <v>17834.02</v>
      </c>
      <c r="J2196" s="160" t="n">
        <v>508.95</v>
      </c>
      <c r="K2196" s="160" t="n">
        <v>17325.07</v>
      </c>
      <c r="L2196" s="160" t="n">
        <v>5132.62</v>
      </c>
    </row>
    <row r="2197">
      <c r="A2197" s="176" t="n">
        <v>45689</v>
      </c>
      <c r="B2197" s="104" t="inlineStr">
        <is>
          <t>2024/25</t>
        </is>
      </c>
      <c r="C2197" s="104" t="inlineStr">
        <is>
          <t>HC-075</t>
        </is>
      </c>
      <c r="D2197" s="104" t="inlineStr">
        <is>
          <t>Sud-Est</t>
        </is>
      </c>
      <c r="E2197" s="104" t="inlineStr">
        <is>
          <t>Livraison</t>
        </is>
      </c>
      <c r="F2197" s="104" t="n">
        <v>28</v>
      </c>
      <c r="G2197" s="159" t="n">
        <v>1174</v>
      </c>
      <c r="H2197" s="159" t="n">
        <v>2947</v>
      </c>
      <c r="I2197" s="160" t="n">
        <v>19355.11</v>
      </c>
      <c r="J2197" s="160" t="n">
        <v>1100.26</v>
      </c>
      <c r="K2197" s="160" t="n">
        <v>18254.85</v>
      </c>
      <c r="L2197" s="160" t="n">
        <v>5647.83</v>
      </c>
    </row>
    <row r="2198">
      <c r="A2198" s="176" t="n">
        <v>45689</v>
      </c>
      <c r="B2198" s="104" t="inlineStr">
        <is>
          <t>2024/25</t>
        </is>
      </c>
      <c r="C2198" s="104" t="inlineStr">
        <is>
          <t>HC-075</t>
        </is>
      </c>
      <c r="D2198" s="104" t="inlineStr">
        <is>
          <t>Sud-Est</t>
        </is>
      </c>
      <c r="E2198" s="104" t="inlineStr">
        <is>
          <t>Sur place</t>
        </is>
      </c>
      <c r="F2198" s="104" t="n">
        <v>28</v>
      </c>
      <c r="G2198" s="159" t="n">
        <v>3748</v>
      </c>
      <c r="H2198" s="159" t="n">
        <v>9518</v>
      </c>
      <c r="I2198" s="160" t="n">
        <v>48604.4</v>
      </c>
      <c r="J2198" s="160" t="n">
        <v>1376.98</v>
      </c>
      <c r="K2198" s="160" t="n">
        <v>47227.42</v>
      </c>
      <c r="L2198" s="160" t="n">
        <v>14143.88</v>
      </c>
    </row>
    <row r="2199">
      <c r="A2199" s="176" t="n">
        <v>45689</v>
      </c>
      <c r="B2199" s="104" t="inlineStr">
        <is>
          <t>2024/25</t>
        </is>
      </c>
      <c r="C2199" s="104" t="inlineStr">
        <is>
          <t>HC-075</t>
        </is>
      </c>
      <c r="D2199" s="104" t="inlineStr">
        <is>
          <t>Sud-Est</t>
        </is>
      </c>
      <c r="E2199" s="104" t="inlineStr">
        <is>
          <t>À emporter</t>
        </is>
      </c>
      <c r="F2199" s="104" t="n">
        <v>27</v>
      </c>
      <c r="G2199" s="159" t="n">
        <v>2654</v>
      </c>
      <c r="H2199" s="159" t="n">
        <v>6813</v>
      </c>
      <c r="I2199" s="160" t="n">
        <v>31453.62</v>
      </c>
      <c r="J2199" s="160" t="n">
        <v>960.61</v>
      </c>
      <c r="K2199" s="160" t="n">
        <v>30493.01</v>
      </c>
      <c r="L2199" s="160" t="n">
        <v>9068.780000000001</v>
      </c>
    </row>
    <row r="2200">
      <c r="A2200" s="176" t="n">
        <v>45689</v>
      </c>
      <c r="B2200" s="104" t="inlineStr">
        <is>
          <t>2024/25</t>
        </is>
      </c>
      <c r="C2200" s="104" t="inlineStr">
        <is>
          <t>HC-076</t>
        </is>
      </c>
      <c r="D2200" s="104" t="inlineStr">
        <is>
          <t>Sud-Ouest</t>
        </is>
      </c>
      <c r="E2200" s="104" t="inlineStr">
        <is>
          <t>Drive</t>
        </is>
      </c>
      <c r="F2200" s="104" t="n">
        <v>28</v>
      </c>
      <c r="G2200" s="159" t="n">
        <v>1008</v>
      </c>
      <c r="H2200" s="159" t="n">
        <v>2527</v>
      </c>
      <c r="I2200" s="160" t="n">
        <v>13723.67</v>
      </c>
      <c r="J2200" s="160" t="n">
        <v>427.91</v>
      </c>
      <c r="K2200" s="160" t="n">
        <v>13295.76</v>
      </c>
      <c r="L2200" s="160" t="n">
        <v>3934.66</v>
      </c>
    </row>
    <row r="2201">
      <c r="A2201" s="176" t="n">
        <v>45689</v>
      </c>
      <c r="B2201" s="104" t="inlineStr">
        <is>
          <t>2024/25</t>
        </is>
      </c>
      <c r="C2201" s="104" t="inlineStr">
        <is>
          <t>HC-076</t>
        </is>
      </c>
      <c r="D2201" s="104" t="inlineStr">
        <is>
          <t>Sud-Ouest</t>
        </is>
      </c>
      <c r="E2201" s="104" t="inlineStr">
        <is>
          <t>Livraison</t>
        </is>
      </c>
      <c r="F2201" s="104" t="n">
        <v>28</v>
      </c>
      <c r="G2201" s="159" t="n">
        <v>827</v>
      </c>
      <c r="H2201" s="159" t="n">
        <v>2096</v>
      </c>
      <c r="I2201" s="160" t="n">
        <v>13818.75</v>
      </c>
      <c r="J2201" s="160" t="n">
        <v>828.7</v>
      </c>
      <c r="K2201" s="160" t="n">
        <v>12990.05</v>
      </c>
      <c r="L2201" s="160" t="n">
        <v>4042.77</v>
      </c>
    </row>
    <row r="2202">
      <c r="A2202" s="176" t="n">
        <v>45689</v>
      </c>
      <c r="B2202" s="104" t="inlineStr">
        <is>
          <t>2024/25</t>
        </is>
      </c>
      <c r="C2202" s="104" t="inlineStr">
        <is>
          <t>HC-076</t>
        </is>
      </c>
      <c r="D2202" s="104" t="inlineStr">
        <is>
          <t>Sud-Ouest</t>
        </is>
      </c>
      <c r="E2202" s="104" t="inlineStr">
        <is>
          <t>Sur place</t>
        </is>
      </c>
      <c r="F2202" s="104" t="n">
        <v>28</v>
      </c>
      <c r="G2202" s="159" t="n">
        <v>2609</v>
      </c>
      <c r="H2202" s="159" t="n">
        <v>6573</v>
      </c>
      <c r="I2202" s="160" t="n">
        <v>33886.18</v>
      </c>
      <c r="J2202" s="160" t="n">
        <v>1060.49</v>
      </c>
      <c r="K2202" s="160" t="n">
        <v>32825.69</v>
      </c>
      <c r="L2202" s="160" t="n">
        <v>9806.58</v>
      </c>
    </row>
    <row r="2203">
      <c r="A2203" s="176" t="n">
        <v>45689</v>
      </c>
      <c r="B2203" s="104" t="inlineStr">
        <is>
          <t>2024/25</t>
        </is>
      </c>
      <c r="C2203" s="104" t="inlineStr">
        <is>
          <t>HC-076</t>
        </is>
      </c>
      <c r="D2203" s="104" t="inlineStr">
        <is>
          <t>Sud-Ouest</t>
        </is>
      </c>
      <c r="E2203" s="104" t="inlineStr">
        <is>
          <t>À emporter</t>
        </is>
      </c>
      <c r="F2203" s="104" t="n">
        <v>28</v>
      </c>
      <c r="G2203" s="159" t="n">
        <v>2027</v>
      </c>
      <c r="H2203" s="159" t="n">
        <v>5168</v>
      </c>
      <c r="I2203" s="160" t="n">
        <v>23996.18</v>
      </c>
      <c r="J2203" s="160" t="n">
        <v>773.62</v>
      </c>
      <c r="K2203" s="160" t="n">
        <v>23222.56</v>
      </c>
      <c r="L2203" s="160" t="n">
        <v>6924.09</v>
      </c>
    </row>
    <row r="2204">
      <c r="A2204" s="176" t="n">
        <v>45689</v>
      </c>
      <c r="B2204" s="104" t="inlineStr">
        <is>
          <t>2024/25</t>
        </is>
      </c>
      <c r="C2204" s="104" t="inlineStr">
        <is>
          <t>HC-077</t>
        </is>
      </c>
      <c r="D2204" s="104" t="inlineStr">
        <is>
          <t>Île-de-France</t>
        </is>
      </c>
      <c r="E2204" s="104" t="inlineStr">
        <is>
          <t>Drive</t>
        </is>
      </c>
      <c r="F2204" s="104" t="n">
        <v>28</v>
      </c>
      <c r="G2204" s="159" t="n">
        <v>1124</v>
      </c>
      <c r="H2204" s="159" t="n">
        <v>2879</v>
      </c>
      <c r="I2204" s="160" t="n">
        <v>15324.79</v>
      </c>
      <c r="J2204" s="160" t="n">
        <v>419</v>
      </c>
      <c r="K2204" s="160" t="n">
        <v>14905.79</v>
      </c>
      <c r="L2204" s="160" t="n">
        <v>4428.02</v>
      </c>
    </row>
    <row r="2205">
      <c r="A2205" s="176" t="n">
        <v>45689</v>
      </c>
      <c r="B2205" s="104" t="inlineStr">
        <is>
          <t>2024/25</t>
        </is>
      </c>
      <c r="C2205" s="104" t="inlineStr">
        <is>
          <t>HC-077</t>
        </is>
      </c>
      <c r="D2205" s="104" t="inlineStr">
        <is>
          <t>Île-de-France</t>
        </is>
      </c>
      <c r="E2205" s="104" t="inlineStr">
        <is>
          <t>Livraison</t>
        </is>
      </c>
      <c r="F2205" s="104" t="n">
        <v>28</v>
      </c>
      <c r="G2205" s="159" t="n">
        <v>995</v>
      </c>
      <c r="H2205" s="159" t="n">
        <v>2590</v>
      </c>
      <c r="I2205" s="160" t="n">
        <v>16077.82</v>
      </c>
      <c r="J2205" s="160" t="n">
        <v>942.05</v>
      </c>
      <c r="K2205" s="160" t="n">
        <v>15135.77</v>
      </c>
      <c r="L2205" s="160" t="n">
        <v>4724.44</v>
      </c>
    </row>
    <row r="2206">
      <c r="A2206" s="176" t="n">
        <v>45689</v>
      </c>
      <c r="B2206" s="104" t="inlineStr">
        <is>
          <t>2024/25</t>
        </is>
      </c>
      <c r="C2206" s="104" t="inlineStr">
        <is>
          <t>HC-077</t>
        </is>
      </c>
      <c r="D2206" s="104" t="inlineStr">
        <is>
          <t>Île-de-France</t>
        </is>
      </c>
      <c r="E2206" s="104" t="inlineStr">
        <is>
          <t>Sur place</t>
        </is>
      </c>
      <c r="F2206" s="104" t="n">
        <v>27</v>
      </c>
      <c r="G2206" s="159" t="n">
        <v>2778</v>
      </c>
      <c r="H2206" s="159" t="n">
        <v>7085</v>
      </c>
      <c r="I2206" s="160" t="n">
        <v>35949.94</v>
      </c>
      <c r="J2206" s="160" t="n">
        <v>1228.66</v>
      </c>
      <c r="K2206" s="160" t="n">
        <v>34721.28</v>
      </c>
      <c r="L2206" s="160" t="n">
        <v>10296.94</v>
      </c>
    </row>
    <row r="2207">
      <c r="A2207" s="176" t="n">
        <v>45689</v>
      </c>
      <c r="B2207" s="104" t="inlineStr">
        <is>
          <t>2024/25</t>
        </is>
      </c>
      <c r="C2207" s="104" t="inlineStr">
        <is>
          <t>HC-077</t>
        </is>
      </c>
      <c r="D2207" s="104" t="inlineStr">
        <is>
          <t>Île-de-France</t>
        </is>
      </c>
      <c r="E2207" s="104" t="inlineStr">
        <is>
          <t>À emporter</t>
        </is>
      </c>
      <c r="F2207" s="104" t="n">
        <v>28</v>
      </c>
      <c r="G2207" s="159" t="n">
        <v>2172</v>
      </c>
      <c r="H2207" s="159" t="n">
        <v>5440</v>
      </c>
      <c r="I2207" s="160" t="n">
        <v>25668.47</v>
      </c>
      <c r="J2207" s="160" t="n">
        <v>875.9</v>
      </c>
      <c r="K2207" s="160" t="n">
        <v>24792.57</v>
      </c>
      <c r="L2207" s="160" t="n">
        <v>7408.14</v>
      </c>
    </row>
    <row r="2208">
      <c r="A2208" s="176" t="n">
        <v>45689</v>
      </c>
      <c r="B2208" s="104" t="inlineStr">
        <is>
          <t>2024/25</t>
        </is>
      </c>
      <c r="C2208" s="104" t="inlineStr">
        <is>
          <t>HC-079</t>
        </is>
      </c>
      <c r="D2208" s="104" t="inlineStr">
        <is>
          <t>Sud-Est</t>
        </is>
      </c>
      <c r="E2208" s="104" t="inlineStr">
        <is>
          <t>Drive</t>
        </is>
      </c>
      <c r="F2208" s="104" t="n">
        <v>28</v>
      </c>
      <c r="G2208" s="159" t="n">
        <v>1131</v>
      </c>
      <c r="H2208" s="159" t="n">
        <v>2910</v>
      </c>
      <c r="I2208" s="160" t="n">
        <v>15477.55</v>
      </c>
      <c r="J2208" s="160" t="n">
        <v>510.98</v>
      </c>
      <c r="K2208" s="160" t="n">
        <v>14966.57</v>
      </c>
      <c r="L2208" s="160" t="n">
        <v>4419.27</v>
      </c>
    </row>
    <row r="2209">
      <c r="A2209" s="176" t="n">
        <v>45689</v>
      </c>
      <c r="B2209" s="104" t="inlineStr">
        <is>
          <t>2024/25</t>
        </is>
      </c>
      <c r="C2209" s="104" t="inlineStr">
        <is>
          <t>HC-079</t>
        </is>
      </c>
      <c r="D2209" s="104" t="inlineStr">
        <is>
          <t>Sud-Est</t>
        </is>
      </c>
      <c r="E2209" s="104" t="inlineStr">
        <is>
          <t>Livraison</t>
        </is>
      </c>
      <c r="F2209" s="104" t="n">
        <v>28</v>
      </c>
      <c r="G2209" s="159" t="n">
        <v>900</v>
      </c>
      <c r="H2209" s="159" t="n">
        <v>2305</v>
      </c>
      <c r="I2209" s="160" t="n">
        <v>14848.42</v>
      </c>
      <c r="J2209" s="160" t="n">
        <v>883.8099999999999</v>
      </c>
      <c r="K2209" s="160" t="n">
        <v>13964.61</v>
      </c>
      <c r="L2209" s="160" t="n">
        <v>4297.64</v>
      </c>
    </row>
    <row r="2210">
      <c r="A2210" s="176" t="n">
        <v>45689</v>
      </c>
      <c r="B2210" s="104" t="inlineStr">
        <is>
          <t>2024/25</t>
        </is>
      </c>
      <c r="C2210" s="104" t="inlineStr">
        <is>
          <t>HC-079</t>
        </is>
      </c>
      <c r="D2210" s="104" t="inlineStr">
        <is>
          <t>Sud-Est</t>
        </is>
      </c>
      <c r="E2210" s="104" t="inlineStr">
        <is>
          <t>Sur place</t>
        </is>
      </c>
      <c r="F2210" s="104" t="n">
        <v>28</v>
      </c>
      <c r="G2210" s="159" t="n">
        <v>3031</v>
      </c>
      <c r="H2210" s="159" t="n">
        <v>7812</v>
      </c>
      <c r="I2210" s="160" t="n">
        <v>39270.91</v>
      </c>
      <c r="J2210" s="160" t="n">
        <v>1189.53</v>
      </c>
      <c r="K2210" s="160" t="n">
        <v>38081.38</v>
      </c>
      <c r="L2210" s="160" t="n">
        <v>11295.09</v>
      </c>
    </row>
    <row r="2211">
      <c r="A2211" s="176" t="n">
        <v>45689</v>
      </c>
      <c r="B2211" s="104" t="inlineStr">
        <is>
          <t>2024/25</t>
        </is>
      </c>
      <c r="C2211" s="104" t="inlineStr">
        <is>
          <t>HC-079</t>
        </is>
      </c>
      <c r="D2211" s="104" t="inlineStr">
        <is>
          <t>Sud-Est</t>
        </is>
      </c>
      <c r="E2211" s="104" t="inlineStr">
        <is>
          <t>À emporter</t>
        </is>
      </c>
      <c r="F2211" s="104" t="n">
        <v>27</v>
      </c>
      <c r="G2211" s="159" t="n">
        <v>2146</v>
      </c>
      <c r="H2211" s="159" t="n">
        <v>5434</v>
      </c>
      <c r="I2211" s="160" t="n">
        <v>25080.76</v>
      </c>
      <c r="J2211" s="160" t="n">
        <v>754.51</v>
      </c>
      <c r="K2211" s="160" t="n">
        <v>24326.25</v>
      </c>
      <c r="L2211" s="160" t="n">
        <v>7269.38</v>
      </c>
    </row>
    <row r="2212">
      <c r="A2212" s="176" t="n">
        <v>45689</v>
      </c>
      <c r="B2212" s="104" t="inlineStr">
        <is>
          <t>2024/25</t>
        </is>
      </c>
      <c r="C2212" s="104" t="inlineStr">
        <is>
          <t>HC-080</t>
        </is>
      </c>
      <c r="D2212" s="104" t="inlineStr">
        <is>
          <t>Sud-Ouest</t>
        </is>
      </c>
      <c r="E2212" s="104" t="inlineStr">
        <is>
          <t>Livraison</t>
        </is>
      </c>
      <c r="F2212" s="104" t="n">
        <v>28</v>
      </c>
      <c r="G2212" s="159" t="n">
        <v>745</v>
      </c>
      <c r="H2212" s="159" t="n">
        <v>1958</v>
      </c>
      <c r="I2212" s="160" t="n">
        <v>12329.65</v>
      </c>
      <c r="J2212" s="160" t="n">
        <v>756.3200000000001</v>
      </c>
      <c r="K2212" s="160" t="n">
        <v>11573.33</v>
      </c>
      <c r="L2212" s="160" t="n">
        <v>3569.45</v>
      </c>
    </row>
    <row r="2213">
      <c r="A2213" s="176" t="n">
        <v>45689</v>
      </c>
      <c r="B2213" s="104" t="inlineStr">
        <is>
          <t>2024/25</t>
        </is>
      </c>
      <c r="C2213" s="104" t="inlineStr">
        <is>
          <t>HC-080</t>
        </is>
      </c>
      <c r="D2213" s="104" t="inlineStr">
        <is>
          <t>Sud-Ouest</t>
        </is>
      </c>
      <c r="E2213" s="104" t="inlineStr">
        <is>
          <t>Sur place</t>
        </is>
      </c>
      <c r="F2213" s="104" t="n">
        <v>28</v>
      </c>
      <c r="G2213" s="159" t="n">
        <v>2392</v>
      </c>
      <c r="H2213" s="159" t="n">
        <v>6142</v>
      </c>
      <c r="I2213" s="160" t="n">
        <v>31055.83</v>
      </c>
      <c r="J2213" s="160" t="n">
        <v>1007.56</v>
      </c>
      <c r="K2213" s="160" t="n">
        <v>30048.27</v>
      </c>
      <c r="L2213" s="160" t="n">
        <v>8953.91</v>
      </c>
    </row>
    <row r="2214">
      <c r="A2214" s="176" t="n">
        <v>45689</v>
      </c>
      <c r="B2214" s="104" t="inlineStr">
        <is>
          <t>2024/25</t>
        </is>
      </c>
      <c r="C2214" s="104" t="inlineStr">
        <is>
          <t>HC-080</t>
        </is>
      </c>
      <c r="D2214" s="104" t="inlineStr">
        <is>
          <t>Sud-Ouest</t>
        </is>
      </c>
      <c r="E2214" s="104" t="inlineStr">
        <is>
          <t>À emporter</t>
        </is>
      </c>
      <c r="F2214" s="104" t="n">
        <v>28</v>
      </c>
      <c r="G2214" s="159" t="n">
        <v>1830</v>
      </c>
      <c r="H2214" s="159" t="n">
        <v>4811</v>
      </c>
      <c r="I2214" s="160" t="n">
        <v>21812.77</v>
      </c>
      <c r="J2214" s="160" t="n">
        <v>652.3200000000001</v>
      </c>
      <c r="K2214" s="160" t="n">
        <v>21160.45</v>
      </c>
      <c r="L2214" s="160" t="n">
        <v>6312.78</v>
      </c>
    </row>
    <row r="2215">
      <c r="A2215" s="176" t="n">
        <v>45689</v>
      </c>
      <c r="B2215" s="104" t="inlineStr">
        <is>
          <t>2024/25</t>
        </is>
      </c>
      <c r="C2215" s="104" t="inlineStr">
        <is>
          <t>HC-081</t>
        </is>
      </c>
      <c r="D2215" s="104" t="inlineStr">
        <is>
          <t>Île-de-France</t>
        </is>
      </c>
      <c r="E2215" s="104" t="inlineStr">
        <is>
          <t>Livraison</t>
        </is>
      </c>
      <c r="F2215" s="104" t="n">
        <v>28</v>
      </c>
      <c r="G2215" s="159" t="n">
        <v>1323</v>
      </c>
      <c r="H2215" s="159" t="n">
        <v>3317</v>
      </c>
      <c r="I2215" s="160" t="n">
        <v>21324.75</v>
      </c>
      <c r="J2215" s="160" t="n">
        <v>1188.77</v>
      </c>
      <c r="K2215" s="160" t="n">
        <v>20135.98</v>
      </c>
      <c r="L2215" s="160" t="n">
        <v>6598.98</v>
      </c>
    </row>
    <row r="2216">
      <c r="A2216" s="176" t="n">
        <v>45689</v>
      </c>
      <c r="B2216" s="104" t="inlineStr">
        <is>
          <t>2024/25</t>
        </is>
      </c>
      <c r="C2216" s="104" t="inlineStr">
        <is>
          <t>HC-081</t>
        </is>
      </c>
      <c r="D2216" s="104" t="inlineStr">
        <is>
          <t>Île-de-France</t>
        </is>
      </c>
      <c r="E2216" s="104" t="inlineStr">
        <is>
          <t>Sur place</t>
        </is>
      </c>
      <c r="F2216" s="104" t="n">
        <v>27</v>
      </c>
      <c r="G2216" s="159" t="n">
        <v>3572</v>
      </c>
      <c r="H2216" s="159" t="n">
        <v>9123</v>
      </c>
      <c r="I2216" s="160" t="n">
        <v>46123.55</v>
      </c>
      <c r="J2216" s="160" t="n">
        <v>1247.18</v>
      </c>
      <c r="K2216" s="160" t="n">
        <v>44876.37</v>
      </c>
      <c r="L2216" s="160" t="n">
        <v>14175.15</v>
      </c>
    </row>
    <row r="2217">
      <c r="A2217" s="176" t="n">
        <v>45689</v>
      </c>
      <c r="B2217" s="104" t="inlineStr">
        <is>
          <t>2024/25</t>
        </is>
      </c>
      <c r="C2217" s="104" t="inlineStr">
        <is>
          <t>HC-081</t>
        </is>
      </c>
      <c r="D2217" s="104" t="inlineStr">
        <is>
          <t>Île-de-France</t>
        </is>
      </c>
      <c r="E2217" s="104" t="inlineStr">
        <is>
          <t>À emporter</t>
        </is>
      </c>
      <c r="F2217" s="104" t="n">
        <v>28</v>
      </c>
      <c r="G2217" s="159" t="n">
        <v>2831</v>
      </c>
      <c r="H2217" s="159" t="n">
        <v>7365</v>
      </c>
      <c r="I2217" s="160" t="n">
        <v>33584.99</v>
      </c>
      <c r="J2217" s="160" t="n">
        <v>986.1</v>
      </c>
      <c r="K2217" s="160" t="n">
        <v>32598.89</v>
      </c>
      <c r="L2217" s="160" t="n">
        <v>10308.95</v>
      </c>
    </row>
    <row r="2218">
      <c r="A2218" s="176" t="n">
        <v>45689</v>
      </c>
      <c r="B2218" s="104" t="inlineStr">
        <is>
          <t>2024/25</t>
        </is>
      </c>
      <c r="C2218" s="104" t="inlineStr">
        <is>
          <t>HC-082</t>
        </is>
      </c>
      <c r="D2218" s="104" t="inlineStr">
        <is>
          <t>Nord-Ouest</t>
        </is>
      </c>
      <c r="E2218" s="104" t="inlineStr">
        <is>
          <t>Livraison</t>
        </is>
      </c>
      <c r="F2218" s="104" t="n">
        <v>27</v>
      </c>
      <c r="G2218" s="159" t="n">
        <v>860</v>
      </c>
      <c r="H2218" s="159" t="n">
        <v>2148</v>
      </c>
      <c r="I2218" s="160" t="n">
        <v>14268.93</v>
      </c>
      <c r="J2218" s="160" t="n">
        <v>871.45</v>
      </c>
      <c r="K2218" s="160" t="n">
        <v>13397.48</v>
      </c>
      <c r="L2218" s="160" t="n">
        <v>4179.42</v>
      </c>
    </row>
    <row r="2219">
      <c r="A2219" s="176" t="n">
        <v>45689</v>
      </c>
      <c r="B2219" s="104" t="inlineStr">
        <is>
          <t>2024/25</t>
        </is>
      </c>
      <c r="C2219" s="104" t="inlineStr">
        <is>
          <t>HC-082</t>
        </is>
      </c>
      <c r="D2219" s="104" t="inlineStr">
        <is>
          <t>Nord-Ouest</t>
        </is>
      </c>
      <c r="E2219" s="104" t="inlineStr">
        <is>
          <t>Sur place</t>
        </is>
      </c>
      <c r="F2219" s="104" t="n">
        <v>28</v>
      </c>
      <c r="G2219" s="159" t="n">
        <v>2867</v>
      </c>
      <c r="H2219" s="159" t="n">
        <v>7506</v>
      </c>
      <c r="I2219" s="160" t="n">
        <v>37211.64</v>
      </c>
      <c r="J2219" s="160" t="n">
        <v>1356.7</v>
      </c>
      <c r="K2219" s="160" t="n">
        <v>35854.94</v>
      </c>
      <c r="L2219" s="160" t="n">
        <v>10736.83</v>
      </c>
    </row>
    <row r="2220">
      <c r="A2220" s="176" t="n">
        <v>45689</v>
      </c>
      <c r="B2220" s="104" t="inlineStr">
        <is>
          <t>2024/25</t>
        </is>
      </c>
      <c r="C2220" s="104" t="inlineStr">
        <is>
          <t>HC-082</t>
        </is>
      </c>
      <c r="D2220" s="104" t="inlineStr">
        <is>
          <t>Nord-Ouest</t>
        </is>
      </c>
      <c r="E2220" s="104" t="inlineStr">
        <is>
          <t>À emporter</t>
        </is>
      </c>
      <c r="F2220" s="104" t="n">
        <v>28</v>
      </c>
      <c r="G2220" s="159" t="n">
        <v>2108</v>
      </c>
      <c r="H2220" s="159" t="n">
        <v>5491</v>
      </c>
      <c r="I2220" s="160" t="n">
        <v>24970.84</v>
      </c>
      <c r="J2220" s="160" t="n">
        <v>732.83</v>
      </c>
      <c r="K2220" s="160" t="n">
        <v>24238.01</v>
      </c>
      <c r="L2220" s="160" t="n">
        <v>7238.52</v>
      </c>
    </row>
    <row r="2221">
      <c r="A2221" s="176" t="n">
        <v>45689</v>
      </c>
      <c r="B2221" s="104" t="inlineStr">
        <is>
          <t>2024/25</t>
        </is>
      </c>
      <c r="C2221" s="104" t="inlineStr">
        <is>
          <t>HC-083</t>
        </is>
      </c>
      <c r="D2221" s="104" t="inlineStr">
        <is>
          <t>Sud-Est</t>
        </is>
      </c>
      <c r="E2221" s="104" t="inlineStr">
        <is>
          <t>Livraison</t>
        </is>
      </c>
      <c r="F2221" s="104" t="n">
        <v>28</v>
      </c>
      <c r="G2221" s="159" t="n">
        <v>871</v>
      </c>
      <c r="H2221" s="159" t="n">
        <v>2208</v>
      </c>
      <c r="I2221" s="160" t="n">
        <v>13997.78</v>
      </c>
      <c r="J2221" s="160" t="n">
        <v>806.4299999999999</v>
      </c>
      <c r="K2221" s="160" t="n">
        <v>13191.35</v>
      </c>
      <c r="L2221" s="160" t="n">
        <v>4114.1</v>
      </c>
    </row>
    <row r="2222">
      <c r="A2222" s="176" t="n">
        <v>45689</v>
      </c>
      <c r="B2222" s="104" t="inlineStr">
        <is>
          <t>2024/25</t>
        </is>
      </c>
      <c r="C2222" s="104" t="inlineStr">
        <is>
          <t>HC-083</t>
        </is>
      </c>
      <c r="D2222" s="104" t="inlineStr">
        <is>
          <t>Sud-Est</t>
        </is>
      </c>
      <c r="E2222" s="104" t="inlineStr">
        <is>
          <t>Sur place</t>
        </is>
      </c>
      <c r="F2222" s="104" t="n">
        <v>27</v>
      </c>
      <c r="G2222" s="159" t="n">
        <v>2572</v>
      </c>
      <c r="H2222" s="159" t="n">
        <v>6613</v>
      </c>
      <c r="I2222" s="160" t="n">
        <v>33061.03</v>
      </c>
      <c r="J2222" s="160" t="n">
        <v>942.35</v>
      </c>
      <c r="K2222" s="160" t="n">
        <v>32118.68</v>
      </c>
      <c r="L2222" s="160" t="n">
        <v>9634.77</v>
      </c>
    </row>
    <row r="2223">
      <c r="A2223" s="176" t="n">
        <v>45689</v>
      </c>
      <c r="B2223" s="104" t="inlineStr">
        <is>
          <t>2024/25</t>
        </is>
      </c>
      <c r="C2223" s="104" t="inlineStr">
        <is>
          <t>HC-083</t>
        </is>
      </c>
      <c r="D2223" s="104" t="inlineStr">
        <is>
          <t>Sud-Est</t>
        </is>
      </c>
      <c r="E2223" s="104" t="inlineStr">
        <is>
          <t>À emporter</t>
        </is>
      </c>
      <c r="F2223" s="104" t="n">
        <v>28</v>
      </c>
      <c r="G2223" s="159" t="n">
        <v>1999</v>
      </c>
      <c r="H2223" s="159" t="n">
        <v>5169</v>
      </c>
      <c r="I2223" s="160" t="n">
        <v>23668.5</v>
      </c>
      <c r="J2223" s="160" t="n">
        <v>773.72</v>
      </c>
      <c r="K2223" s="160" t="n">
        <v>22894.78</v>
      </c>
      <c r="L2223" s="160" t="n">
        <v>6857.63</v>
      </c>
    </row>
    <row r="2224">
      <c r="A2224" s="176" t="n">
        <v>45689</v>
      </c>
      <c r="B2224" s="104" t="inlineStr">
        <is>
          <t>2024/25</t>
        </is>
      </c>
      <c r="C2224" s="104" t="inlineStr">
        <is>
          <t>HC-084</t>
        </is>
      </c>
      <c r="D2224" s="104" t="inlineStr">
        <is>
          <t>Sud-Ouest</t>
        </is>
      </c>
      <c r="E2224" s="104" t="inlineStr">
        <is>
          <t>Drive</t>
        </is>
      </c>
      <c r="F2224" s="104" t="n">
        <v>28</v>
      </c>
      <c r="G2224" s="159" t="n">
        <v>836</v>
      </c>
      <c r="H2224" s="159" t="n">
        <v>2095</v>
      </c>
      <c r="I2224" s="160" t="n">
        <v>11442.56</v>
      </c>
      <c r="J2224" s="160" t="n">
        <v>336.11</v>
      </c>
      <c r="K2224" s="160" t="n">
        <v>11106.45</v>
      </c>
      <c r="L2224" s="160" t="n">
        <v>3307.76</v>
      </c>
    </row>
    <row r="2225">
      <c r="A2225" s="176" t="n">
        <v>45689</v>
      </c>
      <c r="B2225" s="104" t="inlineStr">
        <is>
          <t>2024/25</t>
        </is>
      </c>
      <c r="C2225" s="104" t="inlineStr">
        <is>
          <t>HC-084</t>
        </is>
      </c>
      <c r="D2225" s="104" t="inlineStr">
        <is>
          <t>Sud-Ouest</t>
        </is>
      </c>
      <c r="E2225" s="104" t="inlineStr">
        <is>
          <t>Livraison</t>
        </is>
      </c>
      <c r="F2225" s="104" t="n">
        <v>28</v>
      </c>
      <c r="G2225" s="159" t="n">
        <v>695</v>
      </c>
      <c r="H2225" s="159" t="n">
        <v>1744</v>
      </c>
      <c r="I2225" s="160" t="n">
        <v>11437.54</v>
      </c>
      <c r="J2225" s="160" t="n">
        <v>699.1</v>
      </c>
      <c r="K2225" s="160" t="n">
        <v>10738.44</v>
      </c>
      <c r="L2225" s="160" t="n">
        <v>3298.88</v>
      </c>
    </row>
    <row r="2226">
      <c r="A2226" s="176" t="n">
        <v>45689</v>
      </c>
      <c r="B2226" s="104" t="inlineStr">
        <is>
          <t>2024/25</t>
        </is>
      </c>
      <c r="C2226" s="104" t="inlineStr">
        <is>
          <t>HC-084</t>
        </is>
      </c>
      <c r="D2226" s="104" t="inlineStr">
        <is>
          <t>Sud-Ouest</t>
        </is>
      </c>
      <c r="E2226" s="104" t="inlineStr">
        <is>
          <t>Sur place</t>
        </is>
      </c>
      <c r="F2226" s="104" t="n">
        <v>28</v>
      </c>
      <c r="G2226" s="159" t="n">
        <v>2190</v>
      </c>
      <c r="H2226" s="159" t="n">
        <v>5238</v>
      </c>
      <c r="I2226" s="160" t="n">
        <v>28082.49</v>
      </c>
      <c r="J2226" s="160" t="n">
        <v>859.8</v>
      </c>
      <c r="K2226" s="160" t="n">
        <v>27222.69</v>
      </c>
      <c r="L2226" s="160" t="n">
        <v>8191.44</v>
      </c>
    </row>
    <row r="2227">
      <c r="A2227" s="176" t="n">
        <v>45689</v>
      </c>
      <c r="B2227" s="104" t="inlineStr">
        <is>
          <t>2024/25</t>
        </is>
      </c>
      <c r="C2227" s="104" t="inlineStr">
        <is>
          <t>HC-084</t>
        </is>
      </c>
      <c r="D2227" s="104" t="inlineStr">
        <is>
          <t>Sud-Ouest</t>
        </is>
      </c>
      <c r="E2227" s="104" t="inlineStr">
        <is>
          <t>À emporter</t>
        </is>
      </c>
      <c r="F2227" s="104" t="n">
        <v>28</v>
      </c>
      <c r="G2227" s="159" t="n">
        <v>1628</v>
      </c>
      <c r="H2227" s="159" t="n">
        <v>4234</v>
      </c>
      <c r="I2227" s="160" t="n">
        <v>19144.42</v>
      </c>
      <c r="J2227" s="160" t="n">
        <v>608.89</v>
      </c>
      <c r="K2227" s="160" t="n">
        <v>18535.53</v>
      </c>
      <c r="L2227" s="160" t="n">
        <v>5477.33</v>
      </c>
    </row>
    <row r="2228">
      <c r="A2228" s="176" t="n">
        <v>45689</v>
      </c>
      <c r="B2228" s="104" t="inlineStr">
        <is>
          <t>2024/25</t>
        </is>
      </c>
      <c r="C2228" s="104" t="inlineStr">
        <is>
          <t>HC-085</t>
        </is>
      </c>
      <c r="D2228" s="104" t="inlineStr">
        <is>
          <t>Île-de-France</t>
        </is>
      </c>
      <c r="E2228" s="104" t="inlineStr">
        <is>
          <t>Livraison</t>
        </is>
      </c>
      <c r="F2228" s="104" t="n">
        <v>28</v>
      </c>
      <c r="G2228" s="159" t="n">
        <v>1116</v>
      </c>
      <c r="H2228" s="159" t="n">
        <v>2822</v>
      </c>
      <c r="I2228" s="160" t="n">
        <v>18620.37</v>
      </c>
      <c r="J2228" s="160" t="n">
        <v>1140.82</v>
      </c>
      <c r="K2228" s="160" t="n">
        <v>17479.55</v>
      </c>
      <c r="L2228" s="160" t="n">
        <v>5425.42</v>
      </c>
    </row>
    <row r="2229">
      <c r="A2229" s="176" t="n">
        <v>45689</v>
      </c>
      <c r="B2229" s="104" t="inlineStr">
        <is>
          <t>2024/25</t>
        </is>
      </c>
      <c r="C2229" s="104" t="inlineStr">
        <is>
          <t>HC-085</t>
        </is>
      </c>
      <c r="D2229" s="104" t="inlineStr">
        <is>
          <t>Île-de-France</t>
        </is>
      </c>
      <c r="E2229" s="104" t="inlineStr">
        <is>
          <t>Sur place</t>
        </is>
      </c>
      <c r="F2229" s="104" t="n">
        <v>28</v>
      </c>
      <c r="G2229" s="159" t="n">
        <v>3834</v>
      </c>
      <c r="H2229" s="159" t="n">
        <v>10048</v>
      </c>
      <c r="I2229" s="160" t="n">
        <v>49504.51</v>
      </c>
      <c r="J2229" s="160" t="n">
        <v>1573.87</v>
      </c>
      <c r="K2229" s="160" t="n">
        <v>47930.64</v>
      </c>
      <c r="L2229" s="160" t="n">
        <v>14364.43</v>
      </c>
    </row>
    <row r="2230">
      <c r="A2230" s="176" t="n">
        <v>45689</v>
      </c>
      <c r="B2230" s="104" t="inlineStr">
        <is>
          <t>2024/25</t>
        </is>
      </c>
      <c r="C2230" s="104" t="inlineStr">
        <is>
          <t>HC-085</t>
        </is>
      </c>
      <c r="D2230" s="104" t="inlineStr">
        <is>
          <t>Île-de-France</t>
        </is>
      </c>
      <c r="E2230" s="104" t="inlineStr">
        <is>
          <t>À emporter</t>
        </is>
      </c>
      <c r="F2230" s="104" t="n">
        <v>26</v>
      </c>
      <c r="G2230" s="159" t="n">
        <v>2549</v>
      </c>
      <c r="H2230" s="159" t="n">
        <v>6425</v>
      </c>
      <c r="I2230" s="160" t="n">
        <v>30413.2</v>
      </c>
      <c r="J2230" s="160" t="n">
        <v>906.89</v>
      </c>
      <c r="K2230" s="160" t="n">
        <v>29506.31</v>
      </c>
      <c r="L2230" s="160" t="n">
        <v>8827.219999999999</v>
      </c>
    </row>
    <row r="2231">
      <c r="A2231" s="176" t="n">
        <v>45689</v>
      </c>
      <c r="B2231" s="104" t="inlineStr">
        <is>
          <t>2024/25</t>
        </is>
      </c>
      <c r="C2231" s="104" t="inlineStr">
        <is>
          <t>HC-086</t>
        </is>
      </c>
      <c r="D2231" s="104" t="inlineStr">
        <is>
          <t>Nord-Ouest</t>
        </is>
      </c>
      <c r="E2231" s="104" t="inlineStr">
        <is>
          <t>Livraison</t>
        </is>
      </c>
      <c r="F2231" s="104" t="n">
        <v>28</v>
      </c>
      <c r="G2231" s="159" t="n">
        <v>876</v>
      </c>
      <c r="H2231" s="159" t="n">
        <v>2341</v>
      </c>
      <c r="I2231" s="160" t="n">
        <v>14458.62</v>
      </c>
      <c r="J2231" s="160" t="n">
        <v>823.12</v>
      </c>
      <c r="K2231" s="160" t="n">
        <v>13635.5</v>
      </c>
      <c r="L2231" s="160" t="n">
        <v>4213.86</v>
      </c>
    </row>
    <row r="2232">
      <c r="A2232" s="176" t="n">
        <v>45689</v>
      </c>
      <c r="B2232" s="104" t="inlineStr">
        <is>
          <t>2024/25</t>
        </is>
      </c>
      <c r="C2232" s="104" t="inlineStr">
        <is>
          <t>HC-086</t>
        </is>
      </c>
      <c r="D2232" s="104" t="inlineStr">
        <is>
          <t>Nord-Ouest</t>
        </is>
      </c>
      <c r="E2232" s="104" t="inlineStr">
        <is>
          <t>Sur place</t>
        </is>
      </c>
      <c r="F2232" s="104" t="n">
        <v>28</v>
      </c>
      <c r="G2232" s="159" t="n">
        <v>2727</v>
      </c>
      <c r="H2232" s="159" t="n">
        <v>6975</v>
      </c>
      <c r="I2232" s="160" t="n">
        <v>34795.41</v>
      </c>
      <c r="J2232" s="160" t="n">
        <v>979.74</v>
      </c>
      <c r="K2232" s="160" t="n">
        <v>33815.67</v>
      </c>
      <c r="L2232" s="160" t="n">
        <v>10019.12</v>
      </c>
    </row>
    <row r="2233">
      <c r="A2233" s="176" t="n">
        <v>45689</v>
      </c>
      <c r="B2233" s="104" t="inlineStr">
        <is>
          <t>2024/25</t>
        </is>
      </c>
      <c r="C2233" s="104" t="inlineStr">
        <is>
          <t>HC-086</t>
        </is>
      </c>
      <c r="D2233" s="104" t="inlineStr">
        <is>
          <t>Nord-Ouest</t>
        </is>
      </c>
      <c r="E2233" s="104" t="inlineStr">
        <is>
          <t>À emporter</t>
        </is>
      </c>
      <c r="F2233" s="104" t="n">
        <v>28</v>
      </c>
      <c r="G2233" s="159" t="n">
        <v>2134</v>
      </c>
      <c r="H2233" s="159" t="n">
        <v>5474</v>
      </c>
      <c r="I2233" s="160" t="n">
        <v>25394.24</v>
      </c>
      <c r="J2233" s="160" t="n">
        <v>727.9299999999999</v>
      </c>
      <c r="K2233" s="160" t="n">
        <v>24666.31</v>
      </c>
      <c r="L2233" s="160" t="n">
        <v>7328.04</v>
      </c>
    </row>
    <row r="2234">
      <c r="A2234" s="176" t="n">
        <v>45689</v>
      </c>
      <c r="B2234" s="104" t="inlineStr">
        <is>
          <t>2024/25</t>
        </is>
      </c>
      <c r="C2234" s="104" t="inlineStr">
        <is>
          <t>HC-087</t>
        </is>
      </c>
      <c r="D2234" s="104" t="inlineStr">
        <is>
          <t>Sud-Est</t>
        </is>
      </c>
      <c r="E2234" s="104" t="inlineStr">
        <is>
          <t>Drive</t>
        </is>
      </c>
      <c r="F2234" s="104" t="n">
        <v>27</v>
      </c>
      <c r="G2234" s="159" t="n">
        <v>761</v>
      </c>
      <c r="H2234" s="159" t="n">
        <v>1966</v>
      </c>
      <c r="I2234" s="160" t="n">
        <v>10473.63</v>
      </c>
      <c r="J2234" s="160" t="n">
        <v>318.45</v>
      </c>
      <c r="K2234" s="160" t="n">
        <v>10155.18</v>
      </c>
      <c r="L2234" s="160" t="n">
        <v>3022.55</v>
      </c>
    </row>
    <row r="2235">
      <c r="A2235" s="176" t="n">
        <v>45689</v>
      </c>
      <c r="B2235" s="104" t="inlineStr">
        <is>
          <t>2024/25</t>
        </is>
      </c>
      <c r="C2235" s="104" t="inlineStr">
        <is>
          <t>HC-087</t>
        </is>
      </c>
      <c r="D2235" s="104" t="inlineStr">
        <is>
          <t>Sud-Est</t>
        </is>
      </c>
      <c r="E2235" s="104" t="inlineStr">
        <is>
          <t>Livraison</t>
        </is>
      </c>
      <c r="F2235" s="104" t="n">
        <v>28</v>
      </c>
      <c r="G2235" s="159" t="n">
        <v>728</v>
      </c>
      <c r="H2235" s="159" t="n">
        <v>1865</v>
      </c>
      <c r="I2235" s="160" t="n">
        <v>11559.99</v>
      </c>
      <c r="J2235" s="160" t="n">
        <v>631.77</v>
      </c>
      <c r="K2235" s="160" t="n">
        <v>10928.22</v>
      </c>
      <c r="L2235" s="160" t="n">
        <v>3381.28</v>
      </c>
    </row>
    <row r="2236">
      <c r="A2236" s="176" t="n">
        <v>45689</v>
      </c>
      <c r="B2236" s="104" t="inlineStr">
        <is>
          <t>2024/25</t>
        </is>
      </c>
      <c r="C2236" s="104" t="inlineStr">
        <is>
          <t>HC-087</t>
        </is>
      </c>
      <c r="D2236" s="104" t="inlineStr">
        <is>
          <t>Sud-Est</t>
        </is>
      </c>
      <c r="E2236" s="104" t="inlineStr">
        <is>
          <t>Sur place</t>
        </is>
      </c>
      <c r="F2236" s="104" t="n">
        <v>27</v>
      </c>
      <c r="G2236" s="159" t="n">
        <v>1939</v>
      </c>
      <c r="H2236" s="159" t="n">
        <v>4996</v>
      </c>
      <c r="I2236" s="160" t="n">
        <v>25215.65</v>
      </c>
      <c r="J2236" s="160" t="n">
        <v>767.02</v>
      </c>
      <c r="K2236" s="160" t="n">
        <v>24448.63</v>
      </c>
      <c r="L2236" s="160" t="n">
        <v>7323.54</v>
      </c>
    </row>
    <row r="2237">
      <c r="A2237" s="176" t="n">
        <v>45689</v>
      </c>
      <c r="B2237" s="104" t="inlineStr">
        <is>
          <t>2024/25</t>
        </is>
      </c>
      <c r="C2237" s="104" t="inlineStr">
        <is>
          <t>HC-087</t>
        </is>
      </c>
      <c r="D2237" s="104" t="inlineStr">
        <is>
          <t>Sud-Est</t>
        </is>
      </c>
      <c r="E2237" s="104" t="inlineStr">
        <is>
          <t>À emporter</t>
        </is>
      </c>
      <c r="F2237" s="104" t="n">
        <v>28</v>
      </c>
      <c r="G2237" s="159" t="n">
        <v>1496</v>
      </c>
      <c r="H2237" s="159" t="n">
        <v>3842</v>
      </c>
      <c r="I2237" s="160" t="n">
        <v>17796.79</v>
      </c>
      <c r="J2237" s="160" t="n">
        <v>536.05</v>
      </c>
      <c r="K2237" s="160" t="n">
        <v>17260.74</v>
      </c>
      <c r="L2237" s="160" t="n">
        <v>5166.95</v>
      </c>
    </row>
    <row r="2238">
      <c r="A2238" s="176" t="n">
        <v>45689</v>
      </c>
      <c r="B2238" s="104" t="inlineStr">
        <is>
          <t>2024/25</t>
        </is>
      </c>
      <c r="C2238" s="104" t="inlineStr">
        <is>
          <t>HC-088</t>
        </is>
      </c>
      <c r="D2238" s="104" t="inlineStr">
        <is>
          <t>Sud-Ouest</t>
        </is>
      </c>
      <c r="E2238" s="104" t="inlineStr">
        <is>
          <t>Livraison</t>
        </is>
      </c>
      <c r="F2238" s="104" t="n">
        <v>28</v>
      </c>
      <c r="G2238" s="159" t="n">
        <v>895</v>
      </c>
      <c r="H2238" s="159" t="n">
        <v>2257</v>
      </c>
      <c r="I2238" s="160" t="n">
        <v>14790.31</v>
      </c>
      <c r="J2238" s="160" t="n">
        <v>951.16</v>
      </c>
      <c r="K2238" s="160" t="n">
        <v>13839.15</v>
      </c>
      <c r="L2238" s="160" t="n">
        <v>4276.62</v>
      </c>
    </row>
    <row r="2239">
      <c r="A2239" s="176" t="n">
        <v>45689</v>
      </c>
      <c r="B2239" s="104" t="inlineStr">
        <is>
          <t>2024/25</t>
        </is>
      </c>
      <c r="C2239" s="104" t="inlineStr">
        <is>
          <t>HC-088</t>
        </is>
      </c>
      <c r="D2239" s="104" t="inlineStr">
        <is>
          <t>Sud-Ouest</t>
        </is>
      </c>
      <c r="E2239" s="104" t="inlineStr">
        <is>
          <t>Sur place</t>
        </is>
      </c>
      <c r="F2239" s="104" t="n">
        <v>28</v>
      </c>
      <c r="G2239" s="159" t="n">
        <v>2849</v>
      </c>
      <c r="H2239" s="159" t="n">
        <v>7281</v>
      </c>
      <c r="I2239" s="160" t="n">
        <v>36920.44</v>
      </c>
      <c r="J2239" s="160" t="n">
        <v>1144.38</v>
      </c>
      <c r="K2239" s="160" t="n">
        <v>35776.06</v>
      </c>
      <c r="L2239" s="160" t="n">
        <v>10707.51</v>
      </c>
    </row>
    <row r="2240">
      <c r="A2240" s="176" t="n">
        <v>45689</v>
      </c>
      <c r="B2240" s="104" t="inlineStr">
        <is>
          <t>2024/25</t>
        </is>
      </c>
      <c r="C2240" s="104" t="inlineStr">
        <is>
          <t>HC-088</t>
        </is>
      </c>
      <c r="D2240" s="104" t="inlineStr">
        <is>
          <t>Sud-Ouest</t>
        </is>
      </c>
      <c r="E2240" s="104" t="inlineStr">
        <is>
          <t>À emporter</t>
        </is>
      </c>
      <c r="F2240" s="104" t="n">
        <v>28</v>
      </c>
      <c r="G2240" s="159" t="n">
        <v>2199</v>
      </c>
      <c r="H2240" s="159" t="n">
        <v>5557</v>
      </c>
      <c r="I2240" s="160" t="n">
        <v>26096.05</v>
      </c>
      <c r="J2240" s="160" t="n">
        <v>738.7</v>
      </c>
      <c r="K2240" s="160" t="n">
        <v>25357.35</v>
      </c>
      <c r="L2240" s="160" t="n">
        <v>7564.35</v>
      </c>
    </row>
    <row r="2241">
      <c r="A2241" s="176" t="n">
        <v>45689</v>
      </c>
      <c r="B2241" s="104" t="inlineStr">
        <is>
          <t>2024/25</t>
        </is>
      </c>
      <c r="C2241" s="104" t="inlineStr">
        <is>
          <t>HC-089</t>
        </is>
      </c>
      <c r="D2241" s="104" t="inlineStr">
        <is>
          <t>Île-de-France</t>
        </is>
      </c>
      <c r="E2241" s="104" t="inlineStr">
        <is>
          <t>Livraison</t>
        </is>
      </c>
      <c r="F2241" s="104" t="n">
        <v>28</v>
      </c>
      <c r="G2241" s="159" t="n">
        <v>1134</v>
      </c>
      <c r="H2241" s="159" t="n">
        <v>2782</v>
      </c>
      <c r="I2241" s="160" t="n">
        <v>18253.18</v>
      </c>
      <c r="J2241" s="160" t="n">
        <v>1057.71</v>
      </c>
      <c r="K2241" s="160" t="n">
        <v>17195.47</v>
      </c>
      <c r="L2241" s="160" t="n">
        <v>5303.42</v>
      </c>
    </row>
    <row r="2242">
      <c r="A2242" s="176" t="n">
        <v>45689</v>
      </c>
      <c r="B2242" s="104" t="inlineStr">
        <is>
          <t>2024/25</t>
        </is>
      </c>
      <c r="C2242" s="104" t="inlineStr">
        <is>
          <t>HC-089</t>
        </is>
      </c>
      <c r="D2242" s="104" t="inlineStr">
        <is>
          <t>Île-de-France</t>
        </is>
      </c>
      <c r="E2242" s="104" t="inlineStr">
        <is>
          <t>Sur place</t>
        </is>
      </c>
      <c r="F2242" s="104" t="n">
        <v>27</v>
      </c>
      <c r="G2242" s="159" t="n">
        <v>3104</v>
      </c>
      <c r="H2242" s="159" t="n">
        <v>7689</v>
      </c>
      <c r="I2242" s="160" t="n">
        <v>39815.74</v>
      </c>
      <c r="J2242" s="160" t="n">
        <v>1036.32</v>
      </c>
      <c r="K2242" s="160" t="n">
        <v>38779.42</v>
      </c>
      <c r="L2242" s="160" t="n">
        <v>11546.91</v>
      </c>
    </row>
    <row r="2243">
      <c r="A2243" s="176" t="n">
        <v>45689</v>
      </c>
      <c r="B2243" s="104" t="inlineStr">
        <is>
          <t>2024/25</t>
        </is>
      </c>
      <c r="C2243" s="104" t="inlineStr">
        <is>
          <t>HC-089</t>
        </is>
      </c>
      <c r="D2243" s="104" t="inlineStr">
        <is>
          <t>Île-de-France</t>
        </is>
      </c>
      <c r="E2243" s="104" t="inlineStr">
        <is>
          <t>À emporter</t>
        </is>
      </c>
      <c r="F2243" s="104" t="n">
        <v>28</v>
      </c>
      <c r="G2243" s="159" t="n">
        <v>2393</v>
      </c>
      <c r="H2243" s="159" t="n">
        <v>5998</v>
      </c>
      <c r="I2243" s="160" t="n">
        <v>28455.47</v>
      </c>
      <c r="J2243" s="160" t="n">
        <v>799.84</v>
      </c>
      <c r="K2243" s="160" t="n">
        <v>27655.63</v>
      </c>
      <c r="L2243" s="160" t="n">
        <v>8336.6</v>
      </c>
    </row>
    <row r="2244">
      <c r="A2244" s="176" t="n">
        <v>45689</v>
      </c>
      <c r="B2244" s="104" t="inlineStr">
        <is>
          <t>2024/25</t>
        </is>
      </c>
      <c r="C2244" s="104" t="inlineStr">
        <is>
          <t>HC-090</t>
        </is>
      </c>
      <c r="D2244" s="104" t="inlineStr">
        <is>
          <t>Nord-Ouest</t>
        </is>
      </c>
      <c r="E2244" s="104" t="inlineStr">
        <is>
          <t>Drive</t>
        </is>
      </c>
      <c r="F2244" s="104" t="n">
        <v>28</v>
      </c>
      <c r="G2244" s="159" t="n">
        <v>945</v>
      </c>
      <c r="H2244" s="159" t="n">
        <v>2404</v>
      </c>
      <c r="I2244" s="160" t="n">
        <v>12917.36</v>
      </c>
      <c r="J2244" s="160" t="n">
        <v>355.77</v>
      </c>
      <c r="K2244" s="160" t="n">
        <v>12561.59</v>
      </c>
      <c r="L2244" s="160" t="n">
        <v>3756.61</v>
      </c>
    </row>
    <row r="2245">
      <c r="A2245" s="176" t="n">
        <v>45689</v>
      </c>
      <c r="B2245" s="104" t="inlineStr">
        <is>
          <t>2024/25</t>
        </is>
      </c>
      <c r="C2245" s="104" t="inlineStr">
        <is>
          <t>HC-090</t>
        </is>
      </c>
      <c r="D2245" s="104" t="inlineStr">
        <is>
          <t>Nord-Ouest</t>
        </is>
      </c>
      <c r="E2245" s="104" t="inlineStr">
        <is>
          <t>Livraison</t>
        </is>
      </c>
      <c r="F2245" s="104" t="n">
        <v>28</v>
      </c>
      <c r="G2245" s="159" t="n">
        <v>919</v>
      </c>
      <c r="H2245" s="159" t="n">
        <v>2371</v>
      </c>
      <c r="I2245" s="160" t="n">
        <v>14552.34</v>
      </c>
      <c r="J2245" s="160" t="n">
        <v>787.5</v>
      </c>
      <c r="K2245" s="160" t="n">
        <v>13764.84</v>
      </c>
      <c r="L2245" s="160" t="n">
        <v>4217.8</v>
      </c>
    </row>
    <row r="2246">
      <c r="A2246" s="176" t="n">
        <v>45689</v>
      </c>
      <c r="B2246" s="104" t="inlineStr">
        <is>
          <t>2024/25</t>
        </is>
      </c>
      <c r="C2246" s="104" t="inlineStr">
        <is>
          <t>HC-090</t>
        </is>
      </c>
      <c r="D2246" s="104" t="inlineStr">
        <is>
          <t>Nord-Ouest</t>
        </is>
      </c>
      <c r="E2246" s="104" t="inlineStr">
        <is>
          <t>Sur place</t>
        </is>
      </c>
      <c r="F2246" s="104" t="n">
        <v>25</v>
      </c>
      <c r="G2246" s="159" t="n">
        <v>2112</v>
      </c>
      <c r="H2246" s="159" t="n">
        <v>5533</v>
      </c>
      <c r="I2246" s="160" t="n">
        <v>27326.14</v>
      </c>
      <c r="J2246" s="160" t="n">
        <v>811.62</v>
      </c>
      <c r="K2246" s="160" t="n">
        <v>26514.52</v>
      </c>
      <c r="L2246" s="160" t="n">
        <v>7920.65</v>
      </c>
    </row>
    <row r="2247">
      <c r="A2247" s="176" t="n">
        <v>45689</v>
      </c>
      <c r="B2247" s="104" t="inlineStr">
        <is>
          <t>2024/25</t>
        </is>
      </c>
      <c r="C2247" s="104" t="inlineStr">
        <is>
          <t>HC-090</t>
        </is>
      </c>
      <c r="D2247" s="104" t="inlineStr">
        <is>
          <t>Nord-Ouest</t>
        </is>
      </c>
      <c r="E2247" s="104" t="inlineStr">
        <is>
          <t>À emporter</t>
        </is>
      </c>
      <c r="F2247" s="104" t="n">
        <v>28</v>
      </c>
      <c r="G2247" s="159" t="n">
        <v>1820</v>
      </c>
      <c r="H2247" s="159" t="n">
        <v>4763</v>
      </c>
      <c r="I2247" s="160" t="n">
        <v>21793.18</v>
      </c>
      <c r="J2247" s="160" t="n">
        <v>680.08</v>
      </c>
      <c r="K2247" s="160" t="n">
        <v>21113.1</v>
      </c>
      <c r="L2247" s="160" t="n">
        <v>6265.13</v>
      </c>
    </row>
    <row r="2248">
      <c r="A2248" s="176" t="n">
        <v>45689</v>
      </c>
      <c r="B2248" s="104" t="inlineStr">
        <is>
          <t>2024/25</t>
        </is>
      </c>
      <c r="C2248" s="104" t="inlineStr">
        <is>
          <t>HC-091</t>
        </is>
      </c>
      <c r="D2248" s="104" t="inlineStr">
        <is>
          <t>Sud-Est</t>
        </is>
      </c>
      <c r="E2248" s="104" t="inlineStr">
        <is>
          <t>Livraison</t>
        </is>
      </c>
      <c r="F2248" s="104" t="n">
        <v>28</v>
      </c>
      <c r="G2248" s="159" t="n">
        <v>822</v>
      </c>
      <c r="H2248" s="159" t="n">
        <v>2147</v>
      </c>
      <c r="I2248" s="160" t="n">
        <v>13456.34</v>
      </c>
      <c r="J2248" s="160" t="n">
        <v>813.4400000000001</v>
      </c>
      <c r="K2248" s="160" t="n">
        <v>12642.9</v>
      </c>
      <c r="L2248" s="160" t="n">
        <v>3906.17</v>
      </c>
    </row>
    <row r="2249">
      <c r="A2249" s="176" t="n">
        <v>45689</v>
      </c>
      <c r="B2249" s="104" t="inlineStr">
        <is>
          <t>2024/25</t>
        </is>
      </c>
      <c r="C2249" s="104" t="inlineStr">
        <is>
          <t>HC-091</t>
        </is>
      </c>
      <c r="D2249" s="104" t="inlineStr">
        <is>
          <t>Sud-Est</t>
        </is>
      </c>
      <c r="E2249" s="104" t="inlineStr">
        <is>
          <t>Sur place</t>
        </is>
      </c>
      <c r="F2249" s="104" t="n">
        <v>28</v>
      </c>
      <c r="G2249" s="159" t="n">
        <v>2808</v>
      </c>
      <c r="H2249" s="159" t="n">
        <v>7114</v>
      </c>
      <c r="I2249" s="160" t="n">
        <v>36671.22</v>
      </c>
      <c r="J2249" s="160" t="n">
        <v>981.08</v>
      </c>
      <c r="K2249" s="160" t="n">
        <v>35690.14</v>
      </c>
      <c r="L2249" s="160" t="n">
        <v>10689.16</v>
      </c>
    </row>
    <row r="2250">
      <c r="A2250" s="176" t="n">
        <v>45689</v>
      </c>
      <c r="B2250" s="104" t="inlineStr">
        <is>
          <t>2024/25</t>
        </is>
      </c>
      <c r="C2250" s="104" t="inlineStr">
        <is>
          <t>HC-091</t>
        </is>
      </c>
      <c r="D2250" s="104" t="inlineStr">
        <is>
          <t>Sud-Est</t>
        </is>
      </c>
      <c r="E2250" s="104" t="inlineStr">
        <is>
          <t>À emporter</t>
        </is>
      </c>
      <c r="F2250" s="104" t="n">
        <v>28</v>
      </c>
      <c r="G2250" s="159" t="n">
        <v>2162</v>
      </c>
      <c r="H2250" s="159" t="n">
        <v>5485</v>
      </c>
      <c r="I2250" s="160" t="n">
        <v>25705.05</v>
      </c>
      <c r="J2250" s="160" t="n">
        <v>819.78</v>
      </c>
      <c r="K2250" s="160" t="n">
        <v>24885.27</v>
      </c>
      <c r="L2250" s="160" t="n">
        <v>7373.17</v>
      </c>
    </row>
    <row r="2251">
      <c r="A2251" s="176" t="n">
        <v>45689</v>
      </c>
      <c r="B2251" s="104" t="inlineStr">
        <is>
          <t>2024/25</t>
        </is>
      </c>
      <c r="C2251" s="104" t="inlineStr">
        <is>
          <t>HC-092</t>
        </is>
      </c>
      <c r="D2251" s="104" t="inlineStr">
        <is>
          <t>Sud-Ouest</t>
        </is>
      </c>
      <c r="E2251" s="104" t="inlineStr">
        <is>
          <t>Drive</t>
        </is>
      </c>
      <c r="F2251" s="104" t="n">
        <v>28</v>
      </c>
      <c r="G2251" s="159" t="n">
        <v>878</v>
      </c>
      <c r="H2251" s="159" t="n">
        <v>2217</v>
      </c>
      <c r="I2251" s="160" t="n">
        <v>12018.68</v>
      </c>
      <c r="J2251" s="160" t="n">
        <v>340.59</v>
      </c>
      <c r="K2251" s="160" t="n">
        <v>11678.09</v>
      </c>
      <c r="L2251" s="160" t="n">
        <v>3452.11</v>
      </c>
    </row>
    <row r="2252">
      <c r="A2252" s="176" t="n">
        <v>45689</v>
      </c>
      <c r="B2252" s="104" t="inlineStr">
        <is>
          <t>2024/25</t>
        </is>
      </c>
      <c r="C2252" s="104" t="inlineStr">
        <is>
          <t>HC-092</t>
        </is>
      </c>
      <c r="D2252" s="104" t="inlineStr">
        <is>
          <t>Sud-Ouest</t>
        </is>
      </c>
      <c r="E2252" s="104" t="inlineStr">
        <is>
          <t>Livraison</t>
        </is>
      </c>
      <c r="F2252" s="104" t="n">
        <v>27</v>
      </c>
      <c r="G2252" s="159" t="n">
        <v>762</v>
      </c>
      <c r="H2252" s="159" t="n">
        <v>2034</v>
      </c>
      <c r="I2252" s="160" t="n">
        <v>12271.81</v>
      </c>
      <c r="J2252" s="160" t="n">
        <v>721.5700000000001</v>
      </c>
      <c r="K2252" s="160" t="n">
        <v>11550.24</v>
      </c>
      <c r="L2252" s="160" t="n">
        <v>3557.07</v>
      </c>
    </row>
    <row r="2253">
      <c r="A2253" s="176" t="n">
        <v>45689</v>
      </c>
      <c r="B2253" s="104" t="inlineStr">
        <is>
          <t>2024/25</t>
        </is>
      </c>
      <c r="C2253" s="104" t="inlineStr">
        <is>
          <t>HC-092</t>
        </is>
      </c>
      <c r="D2253" s="104" t="inlineStr">
        <is>
          <t>Sud-Ouest</t>
        </is>
      </c>
      <c r="E2253" s="104" t="inlineStr">
        <is>
          <t>Sur place</t>
        </is>
      </c>
      <c r="F2253" s="104" t="n">
        <v>28</v>
      </c>
      <c r="G2253" s="159" t="n">
        <v>2254</v>
      </c>
      <c r="H2253" s="159" t="n">
        <v>5826</v>
      </c>
      <c r="I2253" s="160" t="n">
        <v>28942.6</v>
      </c>
      <c r="J2253" s="160" t="n">
        <v>928.03</v>
      </c>
      <c r="K2253" s="160" t="n">
        <v>28014.57</v>
      </c>
      <c r="L2253" s="160" t="n">
        <v>8299.99</v>
      </c>
    </row>
    <row r="2254">
      <c r="A2254" s="176" t="n">
        <v>45689</v>
      </c>
      <c r="B2254" s="104" t="inlineStr">
        <is>
          <t>2024/25</t>
        </is>
      </c>
      <c r="C2254" s="104" t="inlineStr">
        <is>
          <t>HC-092</t>
        </is>
      </c>
      <c r="D2254" s="104" t="inlineStr">
        <is>
          <t>Sud-Ouest</t>
        </is>
      </c>
      <c r="E2254" s="104" t="inlineStr">
        <is>
          <t>À emporter</t>
        </is>
      </c>
      <c r="F2254" s="104" t="n">
        <v>27</v>
      </c>
      <c r="G2254" s="159" t="n">
        <v>1614</v>
      </c>
      <c r="H2254" s="159" t="n">
        <v>4097</v>
      </c>
      <c r="I2254" s="160" t="n">
        <v>19453.77</v>
      </c>
      <c r="J2254" s="160" t="n">
        <v>615.35</v>
      </c>
      <c r="K2254" s="160" t="n">
        <v>18838.42</v>
      </c>
      <c r="L2254" s="160" t="n">
        <v>5582.15</v>
      </c>
    </row>
    <row r="2255">
      <c r="A2255" s="176" t="n">
        <v>45689</v>
      </c>
      <c r="B2255" s="104" t="inlineStr">
        <is>
          <t>2024/25</t>
        </is>
      </c>
      <c r="C2255" s="104" t="inlineStr">
        <is>
          <t>HC-093</t>
        </is>
      </c>
      <c r="D2255" s="104" t="inlineStr">
        <is>
          <t>Île-de-France</t>
        </is>
      </c>
      <c r="E2255" s="104" t="inlineStr">
        <is>
          <t>Drive</t>
        </is>
      </c>
      <c r="F2255" s="104" t="n">
        <v>26</v>
      </c>
      <c r="G2255" s="159" t="n">
        <v>1562</v>
      </c>
      <c r="H2255" s="159" t="n">
        <v>3955</v>
      </c>
      <c r="I2255" s="160" t="n">
        <v>21222.03</v>
      </c>
      <c r="J2255" s="160" t="n">
        <v>671.85</v>
      </c>
      <c r="K2255" s="160" t="n">
        <v>20550.18</v>
      </c>
      <c r="L2255" s="160" t="n">
        <v>6157.18</v>
      </c>
    </row>
    <row r="2256">
      <c r="A2256" s="176" t="n">
        <v>45689</v>
      </c>
      <c r="B2256" s="104" t="inlineStr">
        <is>
          <t>2024/25</t>
        </is>
      </c>
      <c r="C2256" s="104" t="inlineStr">
        <is>
          <t>HC-093</t>
        </is>
      </c>
      <c r="D2256" s="104" t="inlineStr">
        <is>
          <t>Île-de-France</t>
        </is>
      </c>
      <c r="E2256" s="104" t="inlineStr">
        <is>
          <t>Livraison</t>
        </is>
      </c>
      <c r="F2256" s="104" t="n">
        <v>27</v>
      </c>
      <c r="G2256" s="159" t="n">
        <v>1345</v>
      </c>
      <c r="H2256" s="159" t="n">
        <v>3418</v>
      </c>
      <c r="I2256" s="160" t="n">
        <v>22100.66</v>
      </c>
      <c r="J2256" s="160" t="n">
        <v>1343.96</v>
      </c>
      <c r="K2256" s="160" t="n">
        <v>20756.7</v>
      </c>
      <c r="L2256" s="160" t="n">
        <v>6410.26</v>
      </c>
    </row>
    <row r="2257">
      <c r="A2257" s="176" t="n">
        <v>45689</v>
      </c>
      <c r="B2257" s="104" t="inlineStr">
        <is>
          <t>2024/25</t>
        </is>
      </c>
      <c r="C2257" s="104" t="inlineStr">
        <is>
          <t>HC-093</t>
        </is>
      </c>
      <c r="D2257" s="104" t="inlineStr">
        <is>
          <t>Île-de-France</t>
        </is>
      </c>
      <c r="E2257" s="104" t="inlineStr">
        <is>
          <t>Sur place</t>
        </is>
      </c>
      <c r="F2257" s="104" t="n">
        <v>28</v>
      </c>
      <c r="G2257" s="159" t="n">
        <v>4283</v>
      </c>
      <c r="H2257" s="159" t="n">
        <v>10557</v>
      </c>
      <c r="I2257" s="160" t="n">
        <v>55315.49</v>
      </c>
      <c r="J2257" s="160" t="n">
        <v>1670.32</v>
      </c>
      <c r="K2257" s="160" t="n">
        <v>53645.17</v>
      </c>
      <c r="L2257" s="160" t="n">
        <v>16033.64</v>
      </c>
    </row>
    <row r="2258">
      <c r="A2258" s="176" t="n">
        <v>45689</v>
      </c>
      <c r="B2258" s="104" t="inlineStr">
        <is>
          <t>2024/25</t>
        </is>
      </c>
      <c r="C2258" s="104" t="inlineStr">
        <is>
          <t>HC-093</t>
        </is>
      </c>
      <c r="D2258" s="104" t="inlineStr">
        <is>
          <t>Île-de-France</t>
        </is>
      </c>
      <c r="E2258" s="104" t="inlineStr">
        <is>
          <t>À emporter</t>
        </is>
      </c>
      <c r="F2258" s="104" t="n">
        <v>28</v>
      </c>
      <c r="G2258" s="159" t="n">
        <v>3243</v>
      </c>
      <c r="H2258" s="159" t="n">
        <v>8190</v>
      </c>
      <c r="I2258" s="160" t="n">
        <v>38494.2</v>
      </c>
      <c r="J2258" s="160" t="n">
        <v>1004.06</v>
      </c>
      <c r="K2258" s="160" t="n">
        <v>37490.14</v>
      </c>
      <c r="L2258" s="160" t="n">
        <v>11113.29</v>
      </c>
    </row>
    <row r="2259">
      <c r="A2259" s="176" t="n">
        <v>45689</v>
      </c>
      <c r="B2259" s="104" t="inlineStr">
        <is>
          <t>2024/25</t>
        </is>
      </c>
      <c r="C2259" s="104" t="inlineStr">
        <is>
          <t>HC-094</t>
        </is>
      </c>
      <c r="D2259" s="104" t="inlineStr">
        <is>
          <t>Nord-Ouest</t>
        </is>
      </c>
      <c r="E2259" s="104" t="inlineStr">
        <is>
          <t>Drive</t>
        </is>
      </c>
      <c r="F2259" s="104" t="n">
        <v>28</v>
      </c>
      <c r="G2259" s="159" t="n">
        <v>726</v>
      </c>
      <c r="H2259" s="159" t="n">
        <v>1866</v>
      </c>
      <c r="I2259" s="160" t="n">
        <v>9836.5</v>
      </c>
      <c r="J2259" s="160" t="n">
        <v>311.58</v>
      </c>
      <c r="K2259" s="160" t="n">
        <v>9524.92</v>
      </c>
      <c r="L2259" s="160" t="n">
        <v>2848.72</v>
      </c>
    </row>
    <row r="2260">
      <c r="A2260" s="176" t="n">
        <v>45689</v>
      </c>
      <c r="B2260" s="104" t="inlineStr">
        <is>
          <t>2024/25</t>
        </is>
      </c>
      <c r="C2260" s="104" t="inlineStr">
        <is>
          <t>HC-094</t>
        </is>
      </c>
      <c r="D2260" s="104" t="inlineStr">
        <is>
          <t>Nord-Ouest</t>
        </is>
      </c>
      <c r="E2260" s="104" t="inlineStr">
        <is>
          <t>Livraison</t>
        </is>
      </c>
      <c r="F2260" s="104" t="n">
        <v>28</v>
      </c>
      <c r="G2260" s="159" t="n">
        <v>604</v>
      </c>
      <c r="H2260" s="159" t="n">
        <v>1510</v>
      </c>
      <c r="I2260" s="160" t="n">
        <v>10013.36</v>
      </c>
      <c r="J2260" s="160" t="n">
        <v>595.03</v>
      </c>
      <c r="K2260" s="160" t="n">
        <v>9418.33</v>
      </c>
      <c r="L2260" s="160" t="n">
        <v>2907.07</v>
      </c>
    </row>
    <row r="2261">
      <c r="A2261" s="176" t="n">
        <v>45689</v>
      </c>
      <c r="B2261" s="104" t="inlineStr">
        <is>
          <t>2024/25</t>
        </is>
      </c>
      <c r="C2261" s="104" t="inlineStr">
        <is>
          <t>HC-094</t>
        </is>
      </c>
      <c r="D2261" s="104" t="inlineStr">
        <is>
          <t>Nord-Ouest</t>
        </is>
      </c>
      <c r="E2261" s="104" t="inlineStr">
        <is>
          <t>Sur place</t>
        </is>
      </c>
      <c r="F2261" s="104" t="n">
        <v>28</v>
      </c>
      <c r="G2261" s="159" t="n">
        <v>1962</v>
      </c>
      <c r="H2261" s="159" t="n">
        <v>5086</v>
      </c>
      <c r="I2261" s="160" t="n">
        <v>25222.55</v>
      </c>
      <c r="J2261" s="160" t="n">
        <v>722.5700000000001</v>
      </c>
      <c r="K2261" s="160" t="n">
        <v>24499.98</v>
      </c>
      <c r="L2261" s="160" t="n">
        <v>7262.91</v>
      </c>
    </row>
    <row r="2262">
      <c r="A2262" s="176" t="n">
        <v>45689</v>
      </c>
      <c r="B2262" s="104" t="inlineStr">
        <is>
          <t>2024/25</t>
        </is>
      </c>
      <c r="C2262" s="104" t="inlineStr">
        <is>
          <t>HC-094</t>
        </is>
      </c>
      <c r="D2262" s="104" t="inlineStr">
        <is>
          <t>Nord-Ouest</t>
        </is>
      </c>
      <c r="E2262" s="104" t="inlineStr">
        <is>
          <t>À emporter</t>
        </is>
      </c>
      <c r="F2262" s="104" t="n">
        <v>27</v>
      </c>
      <c r="G2262" s="159" t="n">
        <v>1359</v>
      </c>
      <c r="H2262" s="159" t="n">
        <v>3393</v>
      </c>
      <c r="I2262" s="160" t="n">
        <v>16113.96</v>
      </c>
      <c r="J2262" s="160" t="n">
        <v>504.61</v>
      </c>
      <c r="K2262" s="160" t="n">
        <v>15609.35</v>
      </c>
      <c r="L2262" s="160" t="n">
        <v>4692.14</v>
      </c>
    </row>
    <row r="2263">
      <c r="A2263" s="176" t="n">
        <v>45689</v>
      </c>
      <c r="B2263" s="104" t="inlineStr">
        <is>
          <t>2024/25</t>
        </is>
      </c>
      <c r="C2263" s="104" t="inlineStr">
        <is>
          <t>HC-096</t>
        </is>
      </c>
      <c r="D2263" s="104" t="inlineStr">
        <is>
          <t>Sud-Ouest</t>
        </is>
      </c>
      <c r="E2263" s="104" t="inlineStr">
        <is>
          <t>Drive</t>
        </is>
      </c>
      <c r="F2263" s="104" t="n">
        <v>28</v>
      </c>
      <c r="G2263" s="159" t="n">
        <v>828</v>
      </c>
      <c r="H2263" s="159" t="n">
        <v>2028</v>
      </c>
      <c r="I2263" s="160" t="n">
        <v>11337.24</v>
      </c>
      <c r="J2263" s="160" t="n">
        <v>340.42</v>
      </c>
      <c r="K2263" s="160" t="n">
        <v>10996.82</v>
      </c>
      <c r="L2263" s="160" t="n">
        <v>3251.41</v>
      </c>
    </row>
    <row r="2264">
      <c r="A2264" s="176" t="n">
        <v>45689</v>
      </c>
      <c r="B2264" s="104" t="inlineStr">
        <is>
          <t>2024/25</t>
        </is>
      </c>
      <c r="C2264" s="104" t="inlineStr">
        <is>
          <t>HC-096</t>
        </is>
      </c>
      <c r="D2264" s="104" t="inlineStr">
        <is>
          <t>Sud-Ouest</t>
        </is>
      </c>
      <c r="E2264" s="104" t="inlineStr">
        <is>
          <t>Livraison</t>
        </is>
      </c>
      <c r="F2264" s="104" t="n">
        <v>28</v>
      </c>
      <c r="G2264" s="159" t="n">
        <v>734</v>
      </c>
      <c r="H2264" s="159" t="n">
        <v>1917</v>
      </c>
      <c r="I2264" s="160" t="n">
        <v>11704.35</v>
      </c>
      <c r="J2264" s="160" t="n">
        <v>664.6900000000001</v>
      </c>
      <c r="K2264" s="160" t="n">
        <v>11039.66</v>
      </c>
      <c r="L2264" s="160" t="n">
        <v>3405.67</v>
      </c>
    </row>
    <row r="2265">
      <c r="A2265" s="176" t="n">
        <v>45689</v>
      </c>
      <c r="B2265" s="104" t="inlineStr">
        <is>
          <t>2024/25</t>
        </is>
      </c>
      <c r="C2265" s="104" t="inlineStr">
        <is>
          <t>HC-096</t>
        </is>
      </c>
      <c r="D2265" s="104" t="inlineStr">
        <is>
          <t>Sud-Ouest</t>
        </is>
      </c>
      <c r="E2265" s="104" t="inlineStr">
        <is>
          <t>Sur place</t>
        </is>
      </c>
      <c r="F2265" s="104" t="n">
        <v>27</v>
      </c>
      <c r="G2265" s="159" t="n">
        <v>2166</v>
      </c>
      <c r="H2265" s="159" t="n">
        <v>5623</v>
      </c>
      <c r="I2265" s="160" t="n">
        <v>27603.6</v>
      </c>
      <c r="J2265" s="160" t="n">
        <v>817.6900000000001</v>
      </c>
      <c r="K2265" s="160" t="n">
        <v>26785.91</v>
      </c>
      <c r="L2265" s="160" t="n">
        <v>7970.47</v>
      </c>
    </row>
    <row r="2266">
      <c r="A2266" s="176" t="n">
        <v>45689</v>
      </c>
      <c r="B2266" s="104" t="inlineStr">
        <is>
          <t>2024/25</t>
        </is>
      </c>
      <c r="C2266" s="104" t="inlineStr">
        <is>
          <t>HC-096</t>
        </is>
      </c>
      <c r="D2266" s="104" t="inlineStr">
        <is>
          <t>Sud-Ouest</t>
        </is>
      </c>
      <c r="E2266" s="104" t="inlineStr">
        <is>
          <t>À emporter</t>
        </is>
      </c>
      <c r="F2266" s="104" t="n">
        <v>27</v>
      </c>
      <c r="G2266" s="159" t="n">
        <v>1525</v>
      </c>
      <c r="H2266" s="159" t="n">
        <v>3966</v>
      </c>
      <c r="I2266" s="160" t="n">
        <v>18137.15</v>
      </c>
      <c r="J2266" s="160" t="n">
        <v>531.27</v>
      </c>
      <c r="K2266" s="160" t="n">
        <v>17605.88</v>
      </c>
      <c r="L2266" s="160" t="n">
        <v>5260.96</v>
      </c>
    </row>
    <row r="2267">
      <c r="A2267" s="176" t="n">
        <v>45689</v>
      </c>
      <c r="B2267" s="104" t="inlineStr">
        <is>
          <t>2024/25</t>
        </is>
      </c>
      <c r="C2267" s="104" t="inlineStr">
        <is>
          <t>HC-097</t>
        </is>
      </c>
      <c r="D2267" s="104" t="inlineStr">
        <is>
          <t>Île-de-France</t>
        </is>
      </c>
      <c r="E2267" s="104" t="inlineStr">
        <is>
          <t>Drive</t>
        </is>
      </c>
      <c r="F2267" s="104" t="n">
        <v>28</v>
      </c>
      <c r="G2267" s="159" t="n">
        <v>734</v>
      </c>
      <c r="H2267" s="159" t="n">
        <v>1882</v>
      </c>
      <c r="I2267" s="160" t="n">
        <v>10153.88</v>
      </c>
      <c r="J2267" s="160" t="n">
        <v>292.86</v>
      </c>
      <c r="K2267" s="160" t="n">
        <v>9861.02</v>
      </c>
      <c r="L2267" s="160" t="n">
        <v>2943.11</v>
      </c>
    </row>
    <row r="2268">
      <c r="A2268" s="176" t="n">
        <v>45689</v>
      </c>
      <c r="B2268" s="104" t="inlineStr">
        <is>
          <t>2024/25</t>
        </is>
      </c>
      <c r="C2268" s="104" t="inlineStr">
        <is>
          <t>HC-097</t>
        </is>
      </c>
      <c r="D2268" s="104" t="inlineStr">
        <is>
          <t>Île-de-France</t>
        </is>
      </c>
      <c r="E2268" s="104" t="inlineStr">
        <is>
          <t>Livraison</t>
        </is>
      </c>
      <c r="F2268" s="104" t="n">
        <v>27</v>
      </c>
      <c r="G2268" s="159" t="n">
        <v>638</v>
      </c>
      <c r="H2268" s="159" t="n">
        <v>1657</v>
      </c>
      <c r="I2268" s="160" t="n">
        <v>10175.64</v>
      </c>
      <c r="J2268" s="160" t="n">
        <v>573.77</v>
      </c>
      <c r="K2268" s="160" t="n">
        <v>9601.870000000001</v>
      </c>
      <c r="L2268" s="160" t="n">
        <v>2938.38</v>
      </c>
    </row>
    <row r="2269">
      <c r="A2269" s="176" t="n">
        <v>45689</v>
      </c>
      <c r="B2269" s="104" t="inlineStr">
        <is>
          <t>2024/25</t>
        </is>
      </c>
      <c r="C2269" s="104" t="inlineStr">
        <is>
          <t>HC-097</t>
        </is>
      </c>
      <c r="D2269" s="104" t="inlineStr">
        <is>
          <t>Île-de-France</t>
        </is>
      </c>
      <c r="E2269" s="104" t="inlineStr">
        <is>
          <t>Sur place</t>
        </is>
      </c>
      <c r="F2269" s="104" t="n">
        <v>27</v>
      </c>
      <c r="G2269" s="159" t="n">
        <v>1918</v>
      </c>
      <c r="H2269" s="159" t="n">
        <v>4674</v>
      </c>
      <c r="I2269" s="160" t="n">
        <v>24748.71</v>
      </c>
      <c r="J2269" s="160" t="n">
        <v>728.72</v>
      </c>
      <c r="K2269" s="160" t="n">
        <v>24019.99</v>
      </c>
      <c r="L2269" s="160" t="n">
        <v>7081.4</v>
      </c>
    </row>
    <row r="2270">
      <c r="A2270" s="176" t="n">
        <v>45689</v>
      </c>
      <c r="B2270" s="104" t="inlineStr">
        <is>
          <t>2024/25</t>
        </is>
      </c>
      <c r="C2270" s="104" t="inlineStr">
        <is>
          <t>HC-097</t>
        </is>
      </c>
      <c r="D2270" s="104" t="inlineStr">
        <is>
          <t>Île-de-France</t>
        </is>
      </c>
      <c r="E2270" s="104" t="inlineStr">
        <is>
          <t>À emporter</t>
        </is>
      </c>
      <c r="F2270" s="104" t="n">
        <v>28</v>
      </c>
      <c r="G2270" s="159" t="n">
        <v>1489</v>
      </c>
      <c r="H2270" s="159" t="n">
        <v>3796</v>
      </c>
      <c r="I2270" s="160" t="n">
        <v>17890</v>
      </c>
      <c r="J2270" s="160" t="n">
        <v>544.29</v>
      </c>
      <c r="K2270" s="160" t="n">
        <v>17345.71</v>
      </c>
      <c r="L2270" s="160" t="n">
        <v>5184.79</v>
      </c>
    </row>
    <row r="2271">
      <c r="A2271" s="176" t="n">
        <v>45689</v>
      </c>
      <c r="B2271" s="104" t="inlineStr">
        <is>
          <t>2024/25</t>
        </is>
      </c>
      <c r="C2271" s="104" t="inlineStr">
        <is>
          <t>HC-098</t>
        </is>
      </c>
      <c r="D2271" s="104" t="inlineStr">
        <is>
          <t>Nord-Ouest</t>
        </is>
      </c>
      <c r="E2271" s="104" t="inlineStr">
        <is>
          <t>Livraison</t>
        </is>
      </c>
      <c r="F2271" s="104" t="n">
        <v>28</v>
      </c>
      <c r="G2271" s="159" t="n">
        <v>985</v>
      </c>
      <c r="H2271" s="159" t="n">
        <v>2498</v>
      </c>
      <c r="I2271" s="160" t="n">
        <v>16252.17</v>
      </c>
      <c r="J2271" s="160" t="n">
        <v>942.5599999999999</v>
      </c>
      <c r="K2271" s="160" t="n">
        <v>15309.61</v>
      </c>
      <c r="L2271" s="160" t="n">
        <v>4723.49</v>
      </c>
    </row>
    <row r="2272">
      <c r="A2272" s="176" t="n">
        <v>45689</v>
      </c>
      <c r="B2272" s="104" t="inlineStr">
        <is>
          <t>2024/25</t>
        </is>
      </c>
      <c r="C2272" s="104" t="inlineStr">
        <is>
          <t>HC-098</t>
        </is>
      </c>
      <c r="D2272" s="104" t="inlineStr">
        <is>
          <t>Nord-Ouest</t>
        </is>
      </c>
      <c r="E2272" s="104" t="inlineStr">
        <is>
          <t>Sur place</t>
        </is>
      </c>
      <c r="F2272" s="104" t="n">
        <v>28</v>
      </c>
      <c r="G2272" s="159" t="n">
        <v>3142</v>
      </c>
      <c r="H2272" s="159" t="n">
        <v>8120</v>
      </c>
      <c r="I2272" s="160" t="n">
        <v>41125.47</v>
      </c>
      <c r="J2272" s="160" t="n">
        <v>1240.76</v>
      </c>
      <c r="K2272" s="160" t="n">
        <v>39884.71</v>
      </c>
      <c r="L2272" s="160" t="n">
        <v>12036.56</v>
      </c>
    </row>
    <row r="2273">
      <c r="A2273" s="176" t="n">
        <v>45689</v>
      </c>
      <c r="B2273" s="104" t="inlineStr">
        <is>
          <t>2024/25</t>
        </is>
      </c>
      <c r="C2273" s="104" t="inlineStr">
        <is>
          <t>HC-098</t>
        </is>
      </c>
      <c r="D2273" s="104" t="inlineStr">
        <is>
          <t>Nord-Ouest</t>
        </is>
      </c>
      <c r="E2273" s="104" t="inlineStr">
        <is>
          <t>À emporter</t>
        </is>
      </c>
      <c r="F2273" s="104" t="n">
        <v>28</v>
      </c>
      <c r="G2273" s="159" t="n">
        <v>2349</v>
      </c>
      <c r="H2273" s="159" t="n">
        <v>6197</v>
      </c>
      <c r="I2273" s="160" t="n">
        <v>28354.6</v>
      </c>
      <c r="J2273" s="160" t="n">
        <v>949.23</v>
      </c>
      <c r="K2273" s="160" t="n">
        <v>27405.37</v>
      </c>
      <c r="L2273" s="160" t="n">
        <v>8129.56</v>
      </c>
    </row>
    <row r="2274">
      <c r="A2274" s="176" t="n">
        <v>45689</v>
      </c>
      <c r="B2274" s="104" t="inlineStr">
        <is>
          <t>2024/25</t>
        </is>
      </c>
      <c r="C2274" s="104" t="inlineStr">
        <is>
          <t>HC-099</t>
        </is>
      </c>
      <c r="D2274" s="104" t="inlineStr">
        <is>
          <t>Sud-Est</t>
        </is>
      </c>
      <c r="E2274" s="104" t="inlineStr">
        <is>
          <t>Livraison</t>
        </is>
      </c>
      <c r="F2274" s="104" t="n">
        <v>28</v>
      </c>
      <c r="G2274" s="159" t="n">
        <v>1229</v>
      </c>
      <c r="H2274" s="159" t="n">
        <v>3088</v>
      </c>
      <c r="I2274" s="160" t="n">
        <v>20072.82</v>
      </c>
      <c r="J2274" s="160" t="n">
        <v>1083.33</v>
      </c>
      <c r="K2274" s="160" t="n">
        <v>18989.49</v>
      </c>
      <c r="L2274" s="160" t="n">
        <v>6289.69</v>
      </c>
    </row>
    <row r="2275">
      <c r="A2275" s="176" t="n">
        <v>45689</v>
      </c>
      <c r="B2275" s="104" t="inlineStr">
        <is>
          <t>2024/25</t>
        </is>
      </c>
      <c r="C2275" s="104" t="inlineStr">
        <is>
          <t>HC-099</t>
        </is>
      </c>
      <c r="D2275" s="104" t="inlineStr">
        <is>
          <t>Sud-Est</t>
        </is>
      </c>
      <c r="E2275" s="104" t="inlineStr">
        <is>
          <t>Sur place</t>
        </is>
      </c>
      <c r="F2275" s="104" t="n">
        <v>27</v>
      </c>
      <c r="G2275" s="159" t="n">
        <v>3462</v>
      </c>
      <c r="H2275" s="159" t="n">
        <v>8941</v>
      </c>
      <c r="I2275" s="160" t="n">
        <v>44496.34</v>
      </c>
      <c r="J2275" s="160" t="n">
        <v>1242.63</v>
      </c>
      <c r="K2275" s="160" t="n">
        <v>43253.71</v>
      </c>
      <c r="L2275" s="160" t="n">
        <v>13808.87</v>
      </c>
    </row>
    <row r="2276">
      <c r="A2276" s="176" t="n">
        <v>45689</v>
      </c>
      <c r="B2276" s="104" t="inlineStr">
        <is>
          <t>2024/25</t>
        </is>
      </c>
      <c r="C2276" s="104" t="inlineStr">
        <is>
          <t>HC-099</t>
        </is>
      </c>
      <c r="D2276" s="104" t="inlineStr">
        <is>
          <t>Sud-Est</t>
        </is>
      </c>
      <c r="E2276" s="104" t="inlineStr">
        <is>
          <t>À emporter</t>
        </is>
      </c>
      <c r="F2276" s="104" t="n">
        <v>28</v>
      </c>
      <c r="G2276" s="159" t="n">
        <v>2740</v>
      </c>
      <c r="H2276" s="159" t="n">
        <v>7028</v>
      </c>
      <c r="I2276" s="160" t="n">
        <v>32739.5</v>
      </c>
      <c r="J2276" s="160" t="n">
        <v>950.67</v>
      </c>
      <c r="K2276" s="160" t="n">
        <v>31788.83</v>
      </c>
      <c r="L2276" s="160" t="n">
        <v>10212.06</v>
      </c>
    </row>
    <row r="2277">
      <c r="A2277" s="176" t="n">
        <v>45689</v>
      </c>
      <c r="B2277" s="104" t="inlineStr">
        <is>
          <t>2024/25</t>
        </is>
      </c>
      <c r="C2277" s="104" t="inlineStr">
        <is>
          <t>HC-100</t>
        </is>
      </c>
      <c r="D2277" s="104" t="inlineStr">
        <is>
          <t>Sud-Ouest</t>
        </is>
      </c>
      <c r="E2277" s="104" t="inlineStr">
        <is>
          <t>Livraison</t>
        </is>
      </c>
      <c r="F2277" s="104" t="n">
        <v>28</v>
      </c>
      <c r="G2277" s="159" t="n">
        <v>809</v>
      </c>
      <c r="H2277" s="159" t="n">
        <v>2094</v>
      </c>
      <c r="I2277" s="160" t="n">
        <v>13052.7</v>
      </c>
      <c r="J2277" s="160" t="n">
        <v>775.47</v>
      </c>
      <c r="K2277" s="160" t="n">
        <v>12277.23</v>
      </c>
      <c r="L2277" s="160" t="n">
        <v>3791.35</v>
      </c>
    </row>
    <row r="2278">
      <c r="A2278" s="176" t="n">
        <v>45689</v>
      </c>
      <c r="B2278" s="104" t="inlineStr">
        <is>
          <t>2024/25</t>
        </is>
      </c>
      <c r="C2278" s="104" t="inlineStr">
        <is>
          <t>HC-100</t>
        </is>
      </c>
      <c r="D2278" s="104" t="inlineStr">
        <is>
          <t>Sud-Ouest</t>
        </is>
      </c>
      <c r="E2278" s="104" t="inlineStr">
        <is>
          <t>Sur place</t>
        </is>
      </c>
      <c r="F2278" s="104" t="n">
        <v>28</v>
      </c>
      <c r="G2278" s="159" t="n">
        <v>2396</v>
      </c>
      <c r="H2278" s="159" t="n">
        <v>6265</v>
      </c>
      <c r="I2278" s="160" t="n">
        <v>30986.28</v>
      </c>
      <c r="J2278" s="160" t="n">
        <v>914.49</v>
      </c>
      <c r="K2278" s="160" t="n">
        <v>30071.79</v>
      </c>
      <c r="L2278" s="160" t="n">
        <v>8992.809999999999</v>
      </c>
    </row>
    <row r="2279">
      <c r="A2279" s="176" t="n">
        <v>45689</v>
      </c>
      <c r="B2279" s="104" t="inlineStr">
        <is>
          <t>2024/25</t>
        </is>
      </c>
      <c r="C2279" s="104" t="inlineStr">
        <is>
          <t>HC-100</t>
        </is>
      </c>
      <c r="D2279" s="104" t="inlineStr">
        <is>
          <t>Sud-Ouest</t>
        </is>
      </c>
      <c r="E2279" s="104" t="inlineStr">
        <is>
          <t>À emporter</t>
        </is>
      </c>
      <c r="F2279" s="104" t="n">
        <v>27</v>
      </c>
      <c r="G2279" s="159" t="n">
        <v>1731</v>
      </c>
      <c r="H2279" s="159" t="n">
        <v>4254</v>
      </c>
      <c r="I2279" s="160" t="n">
        <v>20499.84</v>
      </c>
      <c r="J2279" s="160" t="n">
        <v>618.9299999999999</v>
      </c>
      <c r="K2279" s="160" t="n">
        <v>19880.91</v>
      </c>
      <c r="L2279" s="160" t="n">
        <v>5934.93</v>
      </c>
    </row>
    <row r="2280">
      <c r="A2280" s="176" t="n">
        <v>45689</v>
      </c>
      <c r="B2280" s="104" t="inlineStr">
        <is>
          <t>2024/25</t>
        </is>
      </c>
      <c r="C2280" s="104" t="inlineStr">
        <is>
          <t>HC-101</t>
        </is>
      </c>
      <c r="D2280" s="104" t="inlineStr">
        <is>
          <t>Île-de-France</t>
        </is>
      </c>
      <c r="E2280" s="104" t="inlineStr">
        <is>
          <t>Drive</t>
        </is>
      </c>
      <c r="F2280" s="104" t="n">
        <v>27</v>
      </c>
      <c r="G2280" s="159" t="n">
        <v>1020</v>
      </c>
      <c r="H2280" s="159" t="n">
        <v>2652</v>
      </c>
      <c r="I2280" s="160" t="n">
        <v>13975.29</v>
      </c>
      <c r="J2280" s="160" t="n">
        <v>445.51</v>
      </c>
      <c r="K2280" s="160" t="n">
        <v>13529.78</v>
      </c>
      <c r="L2280" s="160" t="n">
        <v>4070.06</v>
      </c>
    </row>
    <row r="2281">
      <c r="A2281" s="176" t="n">
        <v>45689</v>
      </c>
      <c r="B2281" s="104" t="inlineStr">
        <is>
          <t>2024/25</t>
        </is>
      </c>
      <c r="C2281" s="104" t="inlineStr">
        <is>
          <t>HC-101</t>
        </is>
      </c>
      <c r="D2281" s="104" t="inlineStr">
        <is>
          <t>Île-de-France</t>
        </is>
      </c>
      <c r="E2281" s="104" t="inlineStr">
        <is>
          <t>Livraison</t>
        </is>
      </c>
      <c r="F2281" s="104" t="n">
        <v>28</v>
      </c>
      <c r="G2281" s="159" t="n">
        <v>1075</v>
      </c>
      <c r="H2281" s="159" t="n">
        <v>2826</v>
      </c>
      <c r="I2281" s="160" t="n">
        <v>17011.27</v>
      </c>
      <c r="J2281" s="160" t="n">
        <v>863.74</v>
      </c>
      <c r="K2281" s="160" t="n">
        <v>16147.53</v>
      </c>
      <c r="L2281" s="160" t="n">
        <v>5001.34</v>
      </c>
    </row>
    <row r="2282">
      <c r="A2282" s="176" t="n">
        <v>45689</v>
      </c>
      <c r="B2282" s="104" t="inlineStr">
        <is>
          <t>2024/25</t>
        </is>
      </c>
      <c r="C2282" s="104" t="inlineStr">
        <is>
          <t>HC-101</t>
        </is>
      </c>
      <c r="D2282" s="104" t="inlineStr">
        <is>
          <t>Île-de-France</t>
        </is>
      </c>
      <c r="E2282" s="104" t="inlineStr">
        <is>
          <t>Sur place</t>
        </is>
      </c>
      <c r="F2282" s="104" t="n">
        <v>26</v>
      </c>
      <c r="G2282" s="159" t="n">
        <v>2527</v>
      </c>
      <c r="H2282" s="159" t="n">
        <v>6473</v>
      </c>
      <c r="I2282" s="160" t="n">
        <v>32955.7</v>
      </c>
      <c r="J2282" s="160" t="n">
        <v>967.85</v>
      </c>
      <c r="K2282" s="160" t="n">
        <v>31987.85</v>
      </c>
      <c r="L2282" s="160" t="n">
        <v>9616.719999999999</v>
      </c>
    </row>
    <row r="2283">
      <c r="A2283" s="176" t="n">
        <v>45689</v>
      </c>
      <c r="B2283" s="104" t="inlineStr">
        <is>
          <t>2024/25</t>
        </is>
      </c>
      <c r="C2283" s="104" t="inlineStr">
        <is>
          <t>HC-101</t>
        </is>
      </c>
      <c r="D2283" s="104" t="inlineStr">
        <is>
          <t>Île-de-France</t>
        </is>
      </c>
      <c r="E2283" s="104" t="inlineStr">
        <is>
          <t>À emporter</t>
        </is>
      </c>
      <c r="F2283" s="104" t="n">
        <v>28</v>
      </c>
      <c r="G2283" s="159" t="n">
        <v>2020</v>
      </c>
      <c r="H2283" s="159" t="n">
        <v>5030</v>
      </c>
      <c r="I2283" s="160" t="n">
        <v>23879.28</v>
      </c>
      <c r="J2283" s="160" t="n">
        <v>715.08</v>
      </c>
      <c r="K2283" s="160" t="n">
        <v>23164.2</v>
      </c>
      <c r="L2283" s="160" t="n">
        <v>6916.6</v>
      </c>
    </row>
    <row r="2284">
      <c r="A2284" s="176" t="n">
        <v>45689</v>
      </c>
      <c r="B2284" s="104" t="inlineStr">
        <is>
          <t>2024/25</t>
        </is>
      </c>
      <c r="C2284" s="104" t="inlineStr">
        <is>
          <t>HC-102</t>
        </is>
      </c>
      <c r="D2284" s="104" t="inlineStr">
        <is>
          <t>Nord-Ouest</t>
        </is>
      </c>
      <c r="E2284" s="104" t="inlineStr">
        <is>
          <t>Livraison</t>
        </is>
      </c>
      <c r="F2284" s="104" t="n">
        <v>28</v>
      </c>
      <c r="G2284" s="159" t="n">
        <v>979</v>
      </c>
      <c r="H2284" s="159" t="n">
        <v>2455</v>
      </c>
      <c r="I2284" s="160" t="n">
        <v>16234.26</v>
      </c>
      <c r="J2284" s="160" t="n">
        <v>1001.95</v>
      </c>
      <c r="K2284" s="160" t="n">
        <v>15232.31</v>
      </c>
      <c r="L2284" s="160" t="n">
        <v>4732.37</v>
      </c>
    </row>
    <row r="2285">
      <c r="A2285" s="176" t="n">
        <v>45689</v>
      </c>
      <c r="B2285" s="104" t="inlineStr">
        <is>
          <t>2024/25</t>
        </is>
      </c>
      <c r="C2285" s="104" t="inlineStr">
        <is>
          <t>HC-102</t>
        </is>
      </c>
      <c r="D2285" s="104" t="inlineStr">
        <is>
          <t>Nord-Ouest</t>
        </is>
      </c>
      <c r="E2285" s="104" t="inlineStr">
        <is>
          <t>Sur place</t>
        </is>
      </c>
      <c r="F2285" s="104" t="n">
        <v>28</v>
      </c>
      <c r="G2285" s="159" t="n">
        <v>3158</v>
      </c>
      <c r="H2285" s="159" t="n">
        <v>8045</v>
      </c>
      <c r="I2285" s="160" t="n">
        <v>40103.64</v>
      </c>
      <c r="J2285" s="160" t="n">
        <v>1248.79</v>
      </c>
      <c r="K2285" s="160" t="n">
        <v>38854.85</v>
      </c>
      <c r="L2285" s="160" t="n">
        <v>11607.03</v>
      </c>
    </row>
    <row r="2286">
      <c r="A2286" s="176" t="n">
        <v>45689</v>
      </c>
      <c r="B2286" s="104" t="inlineStr">
        <is>
          <t>2024/25</t>
        </is>
      </c>
      <c r="C2286" s="104" t="inlineStr">
        <is>
          <t>HC-102</t>
        </is>
      </c>
      <c r="D2286" s="104" t="inlineStr">
        <is>
          <t>Nord-Ouest</t>
        </is>
      </c>
      <c r="E2286" s="104" t="inlineStr">
        <is>
          <t>À emporter</t>
        </is>
      </c>
      <c r="F2286" s="104" t="n">
        <v>28</v>
      </c>
      <c r="G2286" s="159" t="n">
        <v>2272</v>
      </c>
      <c r="H2286" s="159" t="n">
        <v>5909</v>
      </c>
      <c r="I2286" s="160" t="n">
        <v>26598.74</v>
      </c>
      <c r="J2286" s="160" t="n">
        <v>787.3099999999999</v>
      </c>
      <c r="K2286" s="160" t="n">
        <v>25811.43</v>
      </c>
      <c r="L2286" s="160" t="n">
        <v>7719.61</v>
      </c>
    </row>
    <row r="2287">
      <c r="A2287" s="176" t="n">
        <v>45689</v>
      </c>
      <c r="B2287" s="104" t="inlineStr">
        <is>
          <t>2024/25</t>
        </is>
      </c>
      <c r="C2287" s="104" t="inlineStr">
        <is>
          <t>HC-103</t>
        </is>
      </c>
      <c r="D2287" s="104" t="inlineStr">
        <is>
          <t>Sud-Est</t>
        </is>
      </c>
      <c r="E2287" s="104" t="inlineStr">
        <is>
          <t>Livraison</t>
        </is>
      </c>
      <c r="F2287" s="104" t="n">
        <v>28</v>
      </c>
      <c r="G2287" s="159" t="n">
        <v>1062</v>
      </c>
      <c r="H2287" s="159" t="n">
        <v>2663</v>
      </c>
      <c r="I2287" s="160" t="n">
        <v>17581.47</v>
      </c>
      <c r="J2287" s="160" t="n">
        <v>1042.82</v>
      </c>
      <c r="K2287" s="160" t="n">
        <v>16538.65</v>
      </c>
      <c r="L2287" s="160" t="n">
        <v>5134.36</v>
      </c>
    </row>
    <row r="2288">
      <c r="A2288" s="176" t="n">
        <v>45689</v>
      </c>
      <c r="B2288" s="104" t="inlineStr">
        <is>
          <t>2024/25</t>
        </is>
      </c>
      <c r="C2288" s="104" t="inlineStr">
        <is>
          <t>HC-103</t>
        </is>
      </c>
      <c r="D2288" s="104" t="inlineStr">
        <is>
          <t>Sud-Est</t>
        </is>
      </c>
      <c r="E2288" s="104" t="inlineStr">
        <is>
          <t>Sur place</t>
        </is>
      </c>
      <c r="F2288" s="104" t="n">
        <v>28</v>
      </c>
      <c r="G2288" s="159" t="n">
        <v>3455</v>
      </c>
      <c r="H2288" s="159" t="n">
        <v>8774</v>
      </c>
      <c r="I2288" s="160" t="n">
        <v>44310.01</v>
      </c>
      <c r="J2288" s="160" t="n">
        <v>1465.12</v>
      </c>
      <c r="K2288" s="160" t="n">
        <v>42844.89</v>
      </c>
      <c r="L2288" s="160" t="n">
        <v>12750.51</v>
      </c>
    </row>
    <row r="2289">
      <c r="A2289" s="176" t="n">
        <v>45689</v>
      </c>
      <c r="B2289" s="104" t="inlineStr">
        <is>
          <t>2024/25</t>
        </is>
      </c>
      <c r="C2289" s="104" t="inlineStr">
        <is>
          <t>HC-103</t>
        </is>
      </c>
      <c r="D2289" s="104" t="inlineStr">
        <is>
          <t>Sud-Est</t>
        </is>
      </c>
      <c r="E2289" s="104" t="inlineStr">
        <is>
          <t>À emporter</t>
        </is>
      </c>
      <c r="F2289" s="104" t="n">
        <v>28</v>
      </c>
      <c r="G2289" s="159" t="n">
        <v>2559</v>
      </c>
      <c r="H2289" s="159" t="n">
        <v>6641</v>
      </c>
      <c r="I2289" s="160" t="n">
        <v>30671.41</v>
      </c>
      <c r="J2289" s="160" t="n">
        <v>947.73</v>
      </c>
      <c r="K2289" s="160" t="n">
        <v>29723.68</v>
      </c>
      <c r="L2289" s="160" t="n">
        <v>8776.07</v>
      </c>
    </row>
    <row r="2290">
      <c r="A2290" s="176" t="n">
        <v>45689</v>
      </c>
      <c r="B2290" s="104" t="inlineStr">
        <is>
          <t>2024/25</t>
        </is>
      </c>
      <c r="C2290" s="104" t="inlineStr">
        <is>
          <t>HC-104</t>
        </is>
      </c>
      <c r="D2290" s="104" t="inlineStr">
        <is>
          <t>Sud-Ouest</t>
        </is>
      </c>
      <c r="E2290" s="104" t="inlineStr">
        <is>
          <t>Livraison</t>
        </is>
      </c>
      <c r="F2290" s="104" t="n">
        <v>28</v>
      </c>
      <c r="G2290" s="159" t="n">
        <v>902</v>
      </c>
      <c r="H2290" s="159" t="n">
        <v>2280</v>
      </c>
      <c r="I2290" s="160" t="n">
        <v>14842.78</v>
      </c>
      <c r="J2290" s="160" t="n">
        <v>823.36</v>
      </c>
      <c r="K2290" s="160" t="n">
        <v>14019.42</v>
      </c>
      <c r="L2290" s="160" t="n">
        <v>4333.36</v>
      </c>
    </row>
    <row r="2291">
      <c r="A2291" s="176" t="n">
        <v>45689</v>
      </c>
      <c r="B2291" s="104" t="inlineStr">
        <is>
          <t>2024/25</t>
        </is>
      </c>
      <c r="C2291" s="104" t="inlineStr">
        <is>
          <t>HC-104</t>
        </is>
      </c>
      <c r="D2291" s="104" t="inlineStr">
        <is>
          <t>Sud-Ouest</t>
        </is>
      </c>
      <c r="E2291" s="104" t="inlineStr">
        <is>
          <t>Sur place</t>
        </is>
      </c>
      <c r="F2291" s="104" t="n">
        <v>28</v>
      </c>
      <c r="G2291" s="159" t="n">
        <v>2962</v>
      </c>
      <c r="H2291" s="159" t="n">
        <v>7550</v>
      </c>
      <c r="I2291" s="160" t="n">
        <v>38195.36</v>
      </c>
      <c r="J2291" s="160" t="n">
        <v>954.01</v>
      </c>
      <c r="K2291" s="160" t="n">
        <v>37241.35</v>
      </c>
      <c r="L2291" s="160" t="n">
        <v>11090.09</v>
      </c>
    </row>
    <row r="2292">
      <c r="A2292" s="176" t="n">
        <v>45689</v>
      </c>
      <c r="B2292" s="104" t="inlineStr">
        <is>
          <t>2024/25</t>
        </is>
      </c>
      <c r="C2292" s="104" t="inlineStr">
        <is>
          <t>HC-104</t>
        </is>
      </c>
      <c r="D2292" s="104" t="inlineStr">
        <is>
          <t>Sud-Ouest</t>
        </is>
      </c>
      <c r="E2292" s="104" t="inlineStr">
        <is>
          <t>À emporter</t>
        </is>
      </c>
      <c r="F2292" s="104" t="n">
        <v>28</v>
      </c>
      <c r="G2292" s="159" t="n">
        <v>2202</v>
      </c>
      <c r="H2292" s="159" t="n">
        <v>5517</v>
      </c>
      <c r="I2292" s="160" t="n">
        <v>25930.79</v>
      </c>
      <c r="J2292" s="160" t="n">
        <v>765.16</v>
      </c>
      <c r="K2292" s="160" t="n">
        <v>25165.63</v>
      </c>
      <c r="L2292" s="160" t="n">
        <v>7449.51</v>
      </c>
    </row>
    <row r="2293">
      <c r="A2293" s="176" t="n">
        <v>45689</v>
      </c>
      <c r="B2293" s="104" t="inlineStr">
        <is>
          <t>2024/25</t>
        </is>
      </c>
      <c r="C2293" s="104" t="inlineStr">
        <is>
          <t>HC-105</t>
        </is>
      </c>
      <c r="D2293" s="104" t="inlineStr">
        <is>
          <t>Île-de-France</t>
        </is>
      </c>
      <c r="E2293" s="104" t="inlineStr">
        <is>
          <t>Livraison</t>
        </is>
      </c>
      <c r="F2293" s="104" t="n">
        <v>28</v>
      </c>
      <c r="G2293" s="159" t="n">
        <v>1557</v>
      </c>
      <c r="H2293" s="159" t="n">
        <v>3978</v>
      </c>
      <c r="I2293" s="160" t="n">
        <v>25350.27</v>
      </c>
      <c r="J2293" s="160" t="n">
        <v>1412.49</v>
      </c>
      <c r="K2293" s="160" t="n">
        <v>23937.78</v>
      </c>
      <c r="L2293" s="160" t="n">
        <v>7434.81</v>
      </c>
    </row>
    <row r="2294">
      <c r="A2294" s="176" t="n">
        <v>45689</v>
      </c>
      <c r="B2294" s="104" t="inlineStr">
        <is>
          <t>2024/25</t>
        </is>
      </c>
      <c r="C2294" s="104" t="inlineStr">
        <is>
          <t>HC-105</t>
        </is>
      </c>
      <c r="D2294" s="104" t="inlineStr">
        <is>
          <t>Île-de-France</t>
        </is>
      </c>
      <c r="E2294" s="104" t="inlineStr">
        <is>
          <t>Sur place</t>
        </is>
      </c>
      <c r="F2294" s="104" t="n">
        <v>27</v>
      </c>
      <c r="G2294" s="159" t="n">
        <v>4442</v>
      </c>
      <c r="H2294" s="159" t="n">
        <v>11553</v>
      </c>
      <c r="I2294" s="160" t="n">
        <v>57276.56</v>
      </c>
      <c r="J2294" s="160" t="n">
        <v>1729.77</v>
      </c>
      <c r="K2294" s="160" t="n">
        <v>55546.79</v>
      </c>
      <c r="L2294" s="160" t="n">
        <v>16657.77</v>
      </c>
    </row>
    <row r="2295">
      <c r="A2295" s="176" t="n">
        <v>45689</v>
      </c>
      <c r="B2295" s="104" t="inlineStr">
        <is>
          <t>2024/25</t>
        </is>
      </c>
      <c r="C2295" s="104" t="inlineStr">
        <is>
          <t>HC-105</t>
        </is>
      </c>
      <c r="D2295" s="104" t="inlineStr">
        <is>
          <t>Île-de-France</t>
        </is>
      </c>
      <c r="E2295" s="104" t="inlineStr">
        <is>
          <t>À emporter</t>
        </is>
      </c>
      <c r="F2295" s="104" t="n">
        <v>28</v>
      </c>
      <c r="G2295" s="159" t="n">
        <v>3404</v>
      </c>
      <c r="H2295" s="159" t="n">
        <v>8476</v>
      </c>
      <c r="I2295" s="160" t="n">
        <v>40427.44</v>
      </c>
      <c r="J2295" s="160" t="n">
        <v>1189.37</v>
      </c>
      <c r="K2295" s="160" t="n">
        <v>39238.07</v>
      </c>
      <c r="L2295" s="160" t="n">
        <v>11639.35</v>
      </c>
    </row>
    <row r="2296">
      <c r="A2296" s="176" t="n">
        <v>45689</v>
      </c>
      <c r="B2296" s="104" t="inlineStr">
        <is>
          <t>2024/25</t>
        </is>
      </c>
      <c r="C2296" s="104" t="inlineStr">
        <is>
          <t>HC-106</t>
        </is>
      </c>
      <c r="D2296" s="104" t="inlineStr">
        <is>
          <t>Nord-Ouest</t>
        </is>
      </c>
      <c r="E2296" s="104" t="inlineStr">
        <is>
          <t>Livraison</t>
        </is>
      </c>
      <c r="F2296" s="104" t="n">
        <v>28</v>
      </c>
      <c r="G2296" s="159" t="n">
        <v>1064</v>
      </c>
      <c r="H2296" s="159" t="n">
        <v>2706</v>
      </c>
      <c r="I2296" s="160" t="n">
        <v>17230.08</v>
      </c>
      <c r="J2296" s="160" t="n">
        <v>991.6</v>
      </c>
      <c r="K2296" s="160" t="n">
        <v>16238.48</v>
      </c>
      <c r="L2296" s="160" t="n">
        <v>5014.1</v>
      </c>
    </row>
    <row r="2297">
      <c r="A2297" s="176" t="n">
        <v>45689</v>
      </c>
      <c r="B2297" s="104" t="inlineStr">
        <is>
          <t>2024/25</t>
        </is>
      </c>
      <c r="C2297" s="104" t="inlineStr">
        <is>
          <t>HC-106</t>
        </is>
      </c>
      <c r="D2297" s="104" t="inlineStr">
        <is>
          <t>Nord-Ouest</t>
        </is>
      </c>
      <c r="E2297" s="104" t="inlineStr">
        <is>
          <t>Sur place</t>
        </is>
      </c>
      <c r="F2297" s="104" t="n">
        <v>28</v>
      </c>
      <c r="G2297" s="159" t="n">
        <v>3100</v>
      </c>
      <c r="H2297" s="159" t="n">
        <v>7688</v>
      </c>
      <c r="I2297" s="160" t="n">
        <v>39590.24</v>
      </c>
      <c r="J2297" s="160" t="n">
        <v>1224.88</v>
      </c>
      <c r="K2297" s="160" t="n">
        <v>38365.36</v>
      </c>
      <c r="L2297" s="160" t="n">
        <v>11373.04</v>
      </c>
    </row>
    <row r="2298">
      <c r="A2298" s="176" t="n">
        <v>45689</v>
      </c>
      <c r="B2298" s="104" t="inlineStr">
        <is>
          <t>2024/25</t>
        </is>
      </c>
      <c r="C2298" s="104" t="inlineStr">
        <is>
          <t>HC-106</t>
        </is>
      </c>
      <c r="D2298" s="104" t="inlineStr">
        <is>
          <t>Nord-Ouest</t>
        </is>
      </c>
      <c r="E2298" s="104" t="inlineStr">
        <is>
          <t>À emporter</t>
        </is>
      </c>
      <c r="F2298" s="104" t="n">
        <v>27</v>
      </c>
      <c r="G2298" s="159" t="n">
        <v>2143</v>
      </c>
      <c r="H2298" s="159" t="n">
        <v>5503</v>
      </c>
      <c r="I2298" s="160" t="n">
        <v>25345.08</v>
      </c>
      <c r="J2298" s="160" t="n">
        <v>868.85</v>
      </c>
      <c r="K2298" s="160" t="n">
        <v>24476.23</v>
      </c>
      <c r="L2298" s="160" t="n">
        <v>7281.59</v>
      </c>
    </row>
    <row r="2299">
      <c r="A2299" s="176" t="n">
        <v>45689</v>
      </c>
      <c r="B2299" s="104" t="inlineStr">
        <is>
          <t>2024/25</t>
        </is>
      </c>
      <c r="C2299" s="104" t="inlineStr">
        <is>
          <t>HC-107</t>
        </is>
      </c>
      <c r="D2299" s="104" t="inlineStr">
        <is>
          <t>Sud-Est</t>
        </is>
      </c>
      <c r="E2299" s="104" t="inlineStr">
        <is>
          <t>Livraison</t>
        </is>
      </c>
      <c r="F2299" s="104" t="n">
        <v>28</v>
      </c>
      <c r="G2299" s="159" t="n">
        <v>1067</v>
      </c>
      <c r="H2299" s="159" t="n">
        <v>2801</v>
      </c>
      <c r="I2299" s="160" t="n">
        <v>17604.78</v>
      </c>
      <c r="J2299" s="160" t="n">
        <v>1063.75</v>
      </c>
      <c r="K2299" s="160" t="n">
        <v>16541.03</v>
      </c>
      <c r="L2299" s="160" t="n">
        <v>5147.12</v>
      </c>
    </row>
    <row r="2300">
      <c r="A2300" s="176" t="n">
        <v>45689</v>
      </c>
      <c r="B2300" s="104" t="inlineStr">
        <is>
          <t>2024/25</t>
        </is>
      </c>
      <c r="C2300" s="104" t="inlineStr">
        <is>
          <t>HC-107</t>
        </is>
      </c>
      <c r="D2300" s="104" t="inlineStr">
        <is>
          <t>Sud-Est</t>
        </is>
      </c>
      <c r="E2300" s="104" t="inlineStr">
        <is>
          <t>Sur place</t>
        </is>
      </c>
      <c r="F2300" s="104" t="n">
        <v>28</v>
      </c>
      <c r="G2300" s="159" t="n">
        <v>3459</v>
      </c>
      <c r="H2300" s="159" t="n">
        <v>9089</v>
      </c>
      <c r="I2300" s="160" t="n">
        <v>44313.32</v>
      </c>
      <c r="J2300" s="160" t="n">
        <v>1339.93</v>
      </c>
      <c r="K2300" s="160" t="n">
        <v>42973.39</v>
      </c>
      <c r="L2300" s="160" t="n">
        <v>12770.34</v>
      </c>
    </row>
    <row r="2301">
      <c r="A2301" s="176" t="n">
        <v>45689</v>
      </c>
      <c r="B2301" s="104" t="inlineStr">
        <is>
          <t>2024/25</t>
        </is>
      </c>
      <c r="C2301" s="104" t="inlineStr">
        <is>
          <t>HC-107</t>
        </is>
      </c>
      <c r="D2301" s="104" t="inlineStr">
        <is>
          <t>Sud-Est</t>
        </is>
      </c>
      <c r="E2301" s="104" t="inlineStr">
        <is>
          <t>À emporter</t>
        </is>
      </c>
      <c r="F2301" s="104" t="n">
        <v>28</v>
      </c>
      <c r="G2301" s="159" t="n">
        <v>2570</v>
      </c>
      <c r="H2301" s="159" t="n">
        <v>6708</v>
      </c>
      <c r="I2301" s="160" t="n">
        <v>30530.44</v>
      </c>
      <c r="J2301" s="160" t="n">
        <v>1023.19</v>
      </c>
      <c r="K2301" s="160" t="n">
        <v>29507.25</v>
      </c>
      <c r="L2301" s="160" t="n">
        <v>8759.610000000001</v>
      </c>
    </row>
    <row r="2302">
      <c r="A2302" s="176" t="n">
        <v>45689</v>
      </c>
      <c r="B2302" s="104" t="inlineStr">
        <is>
          <t>2024/25</t>
        </is>
      </c>
      <c r="C2302" s="104" t="inlineStr">
        <is>
          <t>HC-108</t>
        </is>
      </c>
      <c r="D2302" s="104" t="inlineStr">
        <is>
          <t>Sud-Ouest</t>
        </is>
      </c>
      <c r="E2302" s="104" t="inlineStr">
        <is>
          <t>Livraison</t>
        </is>
      </c>
      <c r="F2302" s="104" t="n">
        <v>27</v>
      </c>
      <c r="G2302" s="159" t="n">
        <v>952</v>
      </c>
      <c r="H2302" s="159" t="n">
        <v>2358</v>
      </c>
      <c r="I2302" s="160" t="n">
        <v>15323.18</v>
      </c>
      <c r="J2302" s="160" t="n">
        <v>916.5700000000001</v>
      </c>
      <c r="K2302" s="160" t="n">
        <v>14406.61</v>
      </c>
      <c r="L2302" s="160" t="n">
        <v>4458.63</v>
      </c>
    </row>
    <row r="2303">
      <c r="A2303" s="176" t="n">
        <v>45689</v>
      </c>
      <c r="B2303" s="104" t="inlineStr">
        <is>
          <t>2024/25</t>
        </is>
      </c>
      <c r="C2303" s="104" t="inlineStr">
        <is>
          <t>HC-108</t>
        </is>
      </c>
      <c r="D2303" s="104" t="inlineStr">
        <is>
          <t>Sud-Ouest</t>
        </is>
      </c>
      <c r="E2303" s="104" t="inlineStr">
        <is>
          <t>Sur place</t>
        </is>
      </c>
      <c r="F2303" s="104" t="n">
        <v>28</v>
      </c>
      <c r="G2303" s="159" t="n">
        <v>2874</v>
      </c>
      <c r="H2303" s="159" t="n">
        <v>7257</v>
      </c>
      <c r="I2303" s="160" t="n">
        <v>36817.76</v>
      </c>
      <c r="J2303" s="160" t="n">
        <v>1177.88</v>
      </c>
      <c r="K2303" s="160" t="n">
        <v>35639.88</v>
      </c>
      <c r="L2303" s="160" t="n">
        <v>10694.27</v>
      </c>
    </row>
    <row r="2304">
      <c r="A2304" s="176" t="n">
        <v>45689</v>
      </c>
      <c r="B2304" s="104" t="inlineStr">
        <is>
          <t>2024/25</t>
        </is>
      </c>
      <c r="C2304" s="104" t="inlineStr">
        <is>
          <t>HC-108</t>
        </is>
      </c>
      <c r="D2304" s="104" t="inlineStr">
        <is>
          <t>Sud-Ouest</t>
        </is>
      </c>
      <c r="E2304" s="104" t="inlineStr">
        <is>
          <t>À emporter</t>
        </is>
      </c>
      <c r="F2304" s="104" t="n">
        <v>27</v>
      </c>
      <c r="G2304" s="159" t="n">
        <v>2001</v>
      </c>
      <c r="H2304" s="159" t="n">
        <v>4986</v>
      </c>
      <c r="I2304" s="160" t="n">
        <v>23527.34</v>
      </c>
      <c r="J2304" s="160" t="n">
        <v>669.22</v>
      </c>
      <c r="K2304" s="160" t="n">
        <v>22858.12</v>
      </c>
      <c r="L2304" s="160" t="n">
        <v>6795.5</v>
      </c>
    </row>
    <row r="2305">
      <c r="A2305" s="176" t="n">
        <v>45689</v>
      </c>
      <c r="B2305" s="104" t="inlineStr">
        <is>
          <t>2024/25</t>
        </is>
      </c>
      <c r="C2305" s="104" t="inlineStr">
        <is>
          <t>HC-109</t>
        </is>
      </c>
      <c r="D2305" s="104" t="inlineStr">
        <is>
          <t>Île-de-France</t>
        </is>
      </c>
      <c r="E2305" s="104" t="inlineStr">
        <is>
          <t>Livraison</t>
        </is>
      </c>
      <c r="F2305" s="104" t="n">
        <v>27</v>
      </c>
      <c r="G2305" s="159" t="n">
        <v>1068</v>
      </c>
      <c r="H2305" s="159" t="n">
        <v>2681</v>
      </c>
      <c r="I2305" s="160" t="n">
        <v>17247.62</v>
      </c>
      <c r="J2305" s="160" t="n">
        <v>1034.1</v>
      </c>
      <c r="K2305" s="160" t="n">
        <v>16213.52</v>
      </c>
      <c r="L2305" s="160" t="n">
        <v>4963.64</v>
      </c>
    </row>
    <row r="2306">
      <c r="A2306" s="176" t="n">
        <v>45689</v>
      </c>
      <c r="B2306" s="104" t="inlineStr">
        <is>
          <t>2024/25</t>
        </is>
      </c>
      <c r="C2306" s="104" t="inlineStr">
        <is>
          <t>HC-109</t>
        </is>
      </c>
      <c r="D2306" s="104" t="inlineStr">
        <is>
          <t>Île-de-France</t>
        </is>
      </c>
      <c r="E2306" s="104" t="inlineStr">
        <is>
          <t>Sur place</t>
        </is>
      </c>
      <c r="F2306" s="104" t="n">
        <v>28</v>
      </c>
      <c r="G2306" s="159" t="n">
        <v>3203</v>
      </c>
      <c r="H2306" s="159" t="n">
        <v>8125</v>
      </c>
      <c r="I2306" s="160" t="n">
        <v>40951.19</v>
      </c>
      <c r="J2306" s="160" t="n">
        <v>1280.1</v>
      </c>
      <c r="K2306" s="160" t="n">
        <v>39671.09</v>
      </c>
      <c r="L2306" s="160" t="n">
        <v>11797.79</v>
      </c>
    </row>
    <row r="2307">
      <c r="A2307" s="176" t="n">
        <v>45689</v>
      </c>
      <c r="B2307" s="104" t="inlineStr">
        <is>
          <t>2024/25</t>
        </is>
      </c>
      <c r="C2307" s="104" t="inlineStr">
        <is>
          <t>HC-109</t>
        </is>
      </c>
      <c r="D2307" s="104" t="inlineStr">
        <is>
          <t>Île-de-France</t>
        </is>
      </c>
      <c r="E2307" s="104" t="inlineStr">
        <is>
          <t>À emporter</t>
        </is>
      </c>
      <c r="F2307" s="104" t="n">
        <v>27</v>
      </c>
      <c r="G2307" s="159" t="n">
        <v>2282</v>
      </c>
      <c r="H2307" s="159" t="n">
        <v>6087</v>
      </c>
      <c r="I2307" s="160" t="n">
        <v>27218.26</v>
      </c>
      <c r="J2307" s="160" t="n">
        <v>832.11</v>
      </c>
      <c r="K2307" s="160" t="n">
        <v>26386.15</v>
      </c>
      <c r="L2307" s="160" t="n">
        <v>7902.35</v>
      </c>
    </row>
    <row r="2308">
      <c r="A2308" s="176" t="n">
        <v>45689</v>
      </c>
      <c r="B2308" s="104" t="inlineStr">
        <is>
          <t>2024/25</t>
        </is>
      </c>
      <c r="C2308" s="104" t="inlineStr">
        <is>
          <t>HC-110</t>
        </is>
      </c>
      <c r="D2308" s="104" t="inlineStr">
        <is>
          <t>Nord-Ouest</t>
        </is>
      </c>
      <c r="E2308" s="104" t="inlineStr">
        <is>
          <t>Livraison</t>
        </is>
      </c>
      <c r="F2308" s="104" t="n">
        <v>28</v>
      </c>
      <c r="G2308" s="159" t="n">
        <v>655</v>
      </c>
      <c r="H2308" s="159" t="n">
        <v>1652</v>
      </c>
      <c r="I2308" s="160" t="n">
        <v>10480.81</v>
      </c>
      <c r="J2308" s="160" t="n">
        <v>608.65</v>
      </c>
      <c r="K2308" s="160" t="n">
        <v>9872.16</v>
      </c>
      <c r="L2308" s="160" t="n">
        <v>3044.89</v>
      </c>
    </row>
    <row r="2309">
      <c r="A2309" s="176" t="n">
        <v>45689</v>
      </c>
      <c r="B2309" s="104" t="inlineStr">
        <is>
          <t>2024/25</t>
        </is>
      </c>
      <c r="C2309" s="104" t="inlineStr">
        <is>
          <t>HC-110</t>
        </is>
      </c>
      <c r="D2309" s="104" t="inlineStr">
        <is>
          <t>Nord-Ouest</t>
        </is>
      </c>
      <c r="E2309" s="104" t="inlineStr">
        <is>
          <t>Sur place</t>
        </is>
      </c>
      <c r="F2309" s="104" t="n">
        <v>28</v>
      </c>
      <c r="G2309" s="159" t="n">
        <v>2035</v>
      </c>
      <c r="H2309" s="159" t="n">
        <v>5352</v>
      </c>
      <c r="I2309" s="160" t="n">
        <v>26385.87</v>
      </c>
      <c r="J2309" s="160" t="n">
        <v>758.9</v>
      </c>
      <c r="K2309" s="160" t="n">
        <v>25626.97</v>
      </c>
      <c r="L2309" s="160" t="n">
        <v>7581.02</v>
      </c>
    </row>
    <row r="2310">
      <c r="A2310" s="176" t="n">
        <v>45689</v>
      </c>
      <c r="B2310" s="104" t="inlineStr">
        <is>
          <t>2024/25</t>
        </is>
      </c>
      <c r="C2310" s="104" t="inlineStr">
        <is>
          <t>HC-110</t>
        </is>
      </c>
      <c r="D2310" s="104" t="inlineStr">
        <is>
          <t>Nord-Ouest</t>
        </is>
      </c>
      <c r="E2310" s="104" t="inlineStr">
        <is>
          <t>À emporter</t>
        </is>
      </c>
      <c r="F2310" s="104" t="n">
        <v>27</v>
      </c>
      <c r="G2310" s="159" t="n">
        <v>1466</v>
      </c>
      <c r="H2310" s="159" t="n">
        <v>3841</v>
      </c>
      <c r="I2310" s="160" t="n">
        <v>17630.01</v>
      </c>
      <c r="J2310" s="160" t="n">
        <v>552.85</v>
      </c>
      <c r="K2310" s="160" t="n">
        <v>17077.16</v>
      </c>
      <c r="L2310" s="160" t="n">
        <v>5037.51</v>
      </c>
    </row>
    <row r="2311">
      <c r="A2311" s="176" t="n">
        <v>45689</v>
      </c>
      <c r="B2311" s="104" t="inlineStr">
        <is>
          <t>2024/25</t>
        </is>
      </c>
      <c r="C2311" s="104" t="inlineStr">
        <is>
          <t>HC-111</t>
        </is>
      </c>
      <c r="D2311" s="104" t="inlineStr">
        <is>
          <t>Sud-Est</t>
        </is>
      </c>
      <c r="E2311" s="104" t="inlineStr">
        <is>
          <t>Livraison</t>
        </is>
      </c>
      <c r="F2311" s="104" t="n">
        <v>28</v>
      </c>
      <c r="G2311" s="159" t="n">
        <v>1055</v>
      </c>
      <c r="H2311" s="159" t="n">
        <v>2590</v>
      </c>
      <c r="I2311" s="160" t="n">
        <v>17536.04</v>
      </c>
      <c r="J2311" s="160" t="n">
        <v>1028.34</v>
      </c>
      <c r="K2311" s="160" t="n">
        <v>16507.7</v>
      </c>
      <c r="L2311" s="160" t="n">
        <v>5177.44</v>
      </c>
    </row>
    <row r="2312">
      <c r="A2312" s="176" t="n">
        <v>45689</v>
      </c>
      <c r="B2312" s="104" t="inlineStr">
        <is>
          <t>2024/25</t>
        </is>
      </c>
      <c r="C2312" s="104" t="inlineStr">
        <is>
          <t>HC-111</t>
        </is>
      </c>
      <c r="D2312" s="104" t="inlineStr">
        <is>
          <t>Sud-Est</t>
        </is>
      </c>
      <c r="E2312" s="104" t="inlineStr">
        <is>
          <t>Sur place</t>
        </is>
      </c>
      <c r="F2312" s="104" t="n">
        <v>28</v>
      </c>
      <c r="G2312" s="159" t="n">
        <v>3418</v>
      </c>
      <c r="H2312" s="159" t="n">
        <v>8842</v>
      </c>
      <c r="I2312" s="160" t="n">
        <v>43912.92</v>
      </c>
      <c r="J2312" s="160" t="n">
        <v>1419.94</v>
      </c>
      <c r="K2312" s="160" t="n">
        <v>42492.98</v>
      </c>
      <c r="L2312" s="160" t="n">
        <v>12747.97</v>
      </c>
    </row>
    <row r="2313">
      <c r="A2313" s="176" t="n">
        <v>45689</v>
      </c>
      <c r="B2313" s="104" t="inlineStr">
        <is>
          <t>2024/25</t>
        </is>
      </c>
      <c r="C2313" s="104" t="inlineStr">
        <is>
          <t>HC-111</t>
        </is>
      </c>
      <c r="D2313" s="104" t="inlineStr">
        <is>
          <t>Sud-Est</t>
        </is>
      </c>
      <c r="E2313" s="104" t="inlineStr">
        <is>
          <t>À emporter</t>
        </is>
      </c>
      <c r="F2313" s="104" t="n">
        <v>28</v>
      </c>
      <c r="G2313" s="159" t="n">
        <v>2504</v>
      </c>
      <c r="H2313" s="159" t="n">
        <v>6460</v>
      </c>
      <c r="I2313" s="160" t="n">
        <v>29602.64</v>
      </c>
      <c r="J2313" s="160" t="n">
        <v>952.63</v>
      </c>
      <c r="K2313" s="160" t="n">
        <v>28650.01</v>
      </c>
      <c r="L2313" s="160" t="n">
        <v>8538.85</v>
      </c>
    </row>
    <row r="2314">
      <c r="A2314" s="176" t="n">
        <v>45689</v>
      </c>
      <c r="B2314" s="104" t="inlineStr">
        <is>
          <t>2024/25</t>
        </is>
      </c>
      <c r="C2314" s="104" t="inlineStr">
        <is>
          <t>HC-113</t>
        </is>
      </c>
      <c r="D2314" s="104" t="inlineStr">
        <is>
          <t>Île-de-France</t>
        </is>
      </c>
      <c r="E2314" s="104" t="inlineStr">
        <is>
          <t>Drive</t>
        </is>
      </c>
      <c r="F2314" s="104" t="n">
        <v>27</v>
      </c>
      <c r="G2314" s="159" t="n">
        <v>1120</v>
      </c>
      <c r="H2314" s="159" t="n">
        <v>2710</v>
      </c>
      <c r="I2314" s="160" t="n">
        <v>15245.62</v>
      </c>
      <c r="J2314" s="160" t="n">
        <v>435.66</v>
      </c>
      <c r="K2314" s="160" t="n">
        <v>14809.96</v>
      </c>
      <c r="L2314" s="160" t="n">
        <v>4417.53</v>
      </c>
    </row>
    <row r="2315">
      <c r="A2315" s="176" t="n">
        <v>45689</v>
      </c>
      <c r="B2315" s="104" t="inlineStr">
        <is>
          <t>2024/25</t>
        </is>
      </c>
      <c r="C2315" s="104" t="inlineStr">
        <is>
          <t>HC-113</t>
        </is>
      </c>
      <c r="D2315" s="104" t="inlineStr">
        <is>
          <t>Île-de-France</t>
        </is>
      </c>
      <c r="E2315" s="104" t="inlineStr">
        <is>
          <t>Livraison</t>
        </is>
      </c>
      <c r="F2315" s="104" t="n">
        <v>28</v>
      </c>
      <c r="G2315" s="159" t="n">
        <v>1029</v>
      </c>
      <c r="H2315" s="159" t="n">
        <v>2567</v>
      </c>
      <c r="I2315" s="160" t="n">
        <v>16572.09</v>
      </c>
      <c r="J2315" s="160" t="n">
        <v>951.04</v>
      </c>
      <c r="K2315" s="160" t="n">
        <v>15621.05</v>
      </c>
      <c r="L2315" s="160" t="n">
        <v>4773.42</v>
      </c>
    </row>
    <row r="2316">
      <c r="A2316" s="176" t="n">
        <v>45689</v>
      </c>
      <c r="B2316" s="104" t="inlineStr">
        <is>
          <t>2024/25</t>
        </is>
      </c>
      <c r="C2316" s="104" t="inlineStr">
        <is>
          <t>HC-113</t>
        </is>
      </c>
      <c r="D2316" s="104" t="inlineStr">
        <is>
          <t>Île-de-France</t>
        </is>
      </c>
      <c r="E2316" s="104" t="inlineStr">
        <is>
          <t>Sur place</t>
        </is>
      </c>
      <c r="F2316" s="104" t="n">
        <v>28</v>
      </c>
      <c r="G2316" s="159" t="n">
        <v>3018</v>
      </c>
      <c r="H2316" s="159" t="n">
        <v>7634</v>
      </c>
      <c r="I2316" s="160" t="n">
        <v>38930.9</v>
      </c>
      <c r="J2316" s="160" t="n">
        <v>1083.99</v>
      </c>
      <c r="K2316" s="160" t="n">
        <v>37846.91</v>
      </c>
      <c r="L2316" s="160" t="n">
        <v>11289.48</v>
      </c>
    </row>
    <row r="2317">
      <c r="A2317" s="176" t="n">
        <v>45689</v>
      </c>
      <c r="B2317" s="104" t="inlineStr">
        <is>
          <t>2024/25</t>
        </is>
      </c>
      <c r="C2317" s="104" t="inlineStr">
        <is>
          <t>HC-113</t>
        </is>
      </c>
      <c r="D2317" s="104" t="inlineStr">
        <is>
          <t>Île-de-France</t>
        </is>
      </c>
      <c r="E2317" s="104" t="inlineStr">
        <is>
          <t>À emporter</t>
        </is>
      </c>
      <c r="F2317" s="104" t="n">
        <v>27</v>
      </c>
      <c r="G2317" s="159" t="n">
        <v>2186</v>
      </c>
      <c r="H2317" s="159" t="n">
        <v>5570</v>
      </c>
      <c r="I2317" s="160" t="n">
        <v>26066.27</v>
      </c>
      <c r="J2317" s="160" t="n">
        <v>783.6900000000001</v>
      </c>
      <c r="K2317" s="160" t="n">
        <v>25282.58</v>
      </c>
      <c r="L2317" s="160" t="n">
        <v>7495.53</v>
      </c>
    </row>
    <row r="2318">
      <c r="A2318" s="176" t="n">
        <v>45689</v>
      </c>
      <c r="B2318" s="104" t="inlineStr">
        <is>
          <t>2024/25</t>
        </is>
      </c>
      <c r="C2318" s="104" t="inlineStr">
        <is>
          <t>HC-114</t>
        </is>
      </c>
      <c r="D2318" s="104" t="inlineStr">
        <is>
          <t>Nord-Ouest</t>
        </is>
      </c>
      <c r="E2318" s="104" t="inlineStr">
        <is>
          <t>Drive</t>
        </is>
      </c>
      <c r="F2318" s="104" t="n">
        <v>27</v>
      </c>
      <c r="G2318" s="159" t="n">
        <v>621</v>
      </c>
      <c r="H2318" s="159" t="n">
        <v>1577</v>
      </c>
      <c r="I2318" s="160" t="n">
        <v>8560.110000000001</v>
      </c>
      <c r="J2318" s="160" t="n">
        <v>231.11</v>
      </c>
      <c r="K2318" s="160" t="n">
        <v>8329</v>
      </c>
      <c r="L2318" s="160" t="n">
        <v>2475.21</v>
      </c>
    </row>
    <row r="2319">
      <c r="A2319" s="176" t="n">
        <v>45689</v>
      </c>
      <c r="B2319" s="104" t="inlineStr">
        <is>
          <t>2024/25</t>
        </is>
      </c>
      <c r="C2319" s="104" t="inlineStr">
        <is>
          <t>HC-114</t>
        </is>
      </c>
      <c r="D2319" s="104" t="inlineStr">
        <is>
          <t>Nord-Ouest</t>
        </is>
      </c>
      <c r="E2319" s="104" t="inlineStr">
        <is>
          <t>Livraison</t>
        </is>
      </c>
      <c r="F2319" s="104" t="n">
        <v>28</v>
      </c>
      <c r="G2319" s="159" t="n">
        <v>548</v>
      </c>
      <c r="H2319" s="159" t="n">
        <v>1385</v>
      </c>
      <c r="I2319" s="160" t="n">
        <v>8897.68</v>
      </c>
      <c r="J2319" s="160" t="n">
        <v>559.58</v>
      </c>
      <c r="K2319" s="160" t="n">
        <v>8338.1</v>
      </c>
      <c r="L2319" s="160" t="n">
        <v>2587.28</v>
      </c>
    </row>
    <row r="2320">
      <c r="A2320" s="176" t="n">
        <v>45689</v>
      </c>
      <c r="B2320" s="104" t="inlineStr">
        <is>
          <t>2024/25</t>
        </is>
      </c>
      <c r="C2320" s="104" t="inlineStr">
        <is>
          <t>HC-114</t>
        </is>
      </c>
      <c r="D2320" s="104" t="inlineStr">
        <is>
          <t>Nord-Ouest</t>
        </is>
      </c>
      <c r="E2320" s="104" t="inlineStr">
        <is>
          <t>Sur place</t>
        </is>
      </c>
      <c r="F2320" s="104" t="n">
        <v>28</v>
      </c>
      <c r="G2320" s="159" t="n">
        <v>1692</v>
      </c>
      <c r="H2320" s="159" t="n">
        <v>4255</v>
      </c>
      <c r="I2320" s="160" t="n">
        <v>21761.57</v>
      </c>
      <c r="J2320" s="160" t="n">
        <v>655.37</v>
      </c>
      <c r="K2320" s="160" t="n">
        <v>21106.2</v>
      </c>
      <c r="L2320" s="160" t="n">
        <v>6274.34</v>
      </c>
    </row>
    <row r="2321">
      <c r="A2321" s="176" t="n">
        <v>45689</v>
      </c>
      <c r="B2321" s="104" t="inlineStr">
        <is>
          <t>2024/25</t>
        </is>
      </c>
      <c r="C2321" s="104" t="inlineStr">
        <is>
          <t>HC-114</t>
        </is>
      </c>
      <c r="D2321" s="104" t="inlineStr">
        <is>
          <t>Nord-Ouest</t>
        </is>
      </c>
      <c r="E2321" s="104" t="inlineStr">
        <is>
          <t>À emporter</t>
        </is>
      </c>
      <c r="F2321" s="104" t="n">
        <v>27</v>
      </c>
      <c r="G2321" s="159" t="n">
        <v>1204</v>
      </c>
      <c r="H2321" s="159" t="n">
        <v>3133</v>
      </c>
      <c r="I2321" s="160" t="n">
        <v>14291.77</v>
      </c>
      <c r="J2321" s="160" t="n">
        <v>435.56</v>
      </c>
      <c r="K2321" s="160" t="n">
        <v>13856.21</v>
      </c>
      <c r="L2321" s="160" t="n">
        <v>4147.75</v>
      </c>
    </row>
    <row r="2322">
      <c r="A2322" s="176" t="n">
        <v>45689</v>
      </c>
      <c r="B2322" s="104" t="inlineStr">
        <is>
          <t>2024/25</t>
        </is>
      </c>
      <c r="C2322" s="104" t="inlineStr">
        <is>
          <t>HC-115</t>
        </is>
      </c>
      <c r="D2322" s="104" t="inlineStr">
        <is>
          <t>Sud-Est</t>
        </is>
      </c>
      <c r="E2322" s="104" t="inlineStr">
        <is>
          <t>Livraison</t>
        </is>
      </c>
      <c r="F2322" s="104" t="n">
        <v>28</v>
      </c>
      <c r="G2322" s="159" t="n">
        <v>1003</v>
      </c>
      <c r="H2322" s="159" t="n">
        <v>2506</v>
      </c>
      <c r="I2322" s="160" t="n">
        <v>16572.22</v>
      </c>
      <c r="J2322" s="160" t="n">
        <v>1010.66</v>
      </c>
      <c r="K2322" s="160" t="n">
        <v>15561.56</v>
      </c>
      <c r="L2322" s="160" t="n">
        <v>5236.63</v>
      </c>
    </row>
    <row r="2323">
      <c r="A2323" s="176" t="n">
        <v>45689</v>
      </c>
      <c r="B2323" s="104" t="inlineStr">
        <is>
          <t>2024/25</t>
        </is>
      </c>
      <c r="C2323" s="104" t="inlineStr">
        <is>
          <t>HC-115</t>
        </is>
      </c>
      <c r="D2323" s="104" t="inlineStr">
        <is>
          <t>Sud-Est</t>
        </is>
      </c>
      <c r="E2323" s="104" t="inlineStr">
        <is>
          <t>Sur place</t>
        </is>
      </c>
      <c r="F2323" s="104" t="n">
        <v>28</v>
      </c>
      <c r="G2323" s="159" t="n">
        <v>3342</v>
      </c>
      <c r="H2323" s="159" t="n">
        <v>8499</v>
      </c>
      <c r="I2323" s="160" t="n">
        <v>43031.71</v>
      </c>
      <c r="J2323" s="160" t="n">
        <v>1397.66</v>
      </c>
      <c r="K2323" s="160" t="n">
        <v>41634.05</v>
      </c>
      <c r="L2323" s="160" t="n">
        <v>13550.52</v>
      </c>
    </row>
    <row r="2324">
      <c r="A2324" s="176" t="n">
        <v>45689</v>
      </c>
      <c r="B2324" s="104" t="inlineStr">
        <is>
          <t>2024/25</t>
        </is>
      </c>
      <c r="C2324" s="104" t="inlineStr">
        <is>
          <t>HC-115</t>
        </is>
      </c>
      <c r="D2324" s="104" t="inlineStr">
        <is>
          <t>Sud-Est</t>
        </is>
      </c>
      <c r="E2324" s="104" t="inlineStr">
        <is>
          <t>À emporter</t>
        </is>
      </c>
      <c r="F2324" s="104" t="n">
        <v>28</v>
      </c>
      <c r="G2324" s="159" t="n">
        <v>2405</v>
      </c>
      <c r="H2324" s="159" t="n">
        <v>6069</v>
      </c>
      <c r="I2324" s="160" t="n">
        <v>28566.42</v>
      </c>
      <c r="J2324" s="160" t="n">
        <v>691.05</v>
      </c>
      <c r="K2324" s="160" t="n">
        <v>27875.37</v>
      </c>
      <c r="L2324" s="160" t="n">
        <v>9049.27</v>
      </c>
    </row>
    <row r="2325">
      <c r="A2325" s="176" t="n">
        <v>45689</v>
      </c>
      <c r="B2325" s="104" t="inlineStr">
        <is>
          <t>2024/25</t>
        </is>
      </c>
      <c r="C2325" s="104" t="inlineStr">
        <is>
          <t>HC-116</t>
        </is>
      </c>
      <c r="D2325" s="104" t="inlineStr">
        <is>
          <t>Sud-Ouest</t>
        </is>
      </c>
      <c r="E2325" s="104" t="inlineStr">
        <is>
          <t>Livraison</t>
        </is>
      </c>
      <c r="F2325" s="104" t="n">
        <v>28</v>
      </c>
      <c r="G2325" s="159" t="n">
        <v>1086</v>
      </c>
      <c r="H2325" s="159" t="n">
        <v>2704</v>
      </c>
      <c r="I2325" s="160" t="n">
        <v>17243.95</v>
      </c>
      <c r="J2325" s="160" t="n">
        <v>981.1</v>
      </c>
      <c r="K2325" s="160" t="n">
        <v>16262.85</v>
      </c>
      <c r="L2325" s="160" t="n">
        <v>5061.74</v>
      </c>
    </row>
    <row r="2326">
      <c r="A2326" s="176" t="n">
        <v>45689</v>
      </c>
      <c r="B2326" s="104" t="inlineStr">
        <is>
          <t>2024/25</t>
        </is>
      </c>
      <c r="C2326" s="104" t="inlineStr">
        <is>
          <t>HC-116</t>
        </is>
      </c>
      <c r="D2326" s="104" t="inlineStr">
        <is>
          <t>Sud-Ouest</t>
        </is>
      </c>
      <c r="E2326" s="104" t="inlineStr">
        <is>
          <t>Sur place</t>
        </is>
      </c>
      <c r="F2326" s="104" t="n">
        <v>26</v>
      </c>
      <c r="G2326" s="159" t="n">
        <v>2620</v>
      </c>
      <c r="H2326" s="159" t="n">
        <v>6662</v>
      </c>
      <c r="I2326" s="160" t="n">
        <v>33760.24</v>
      </c>
      <c r="J2326" s="160" t="n">
        <v>884.92</v>
      </c>
      <c r="K2326" s="160" t="n">
        <v>32875.32</v>
      </c>
      <c r="L2326" s="160" t="n">
        <v>9815.08</v>
      </c>
    </row>
    <row r="2327">
      <c r="A2327" s="176" t="n">
        <v>45689</v>
      </c>
      <c r="B2327" s="104" t="inlineStr">
        <is>
          <t>2024/25</t>
        </is>
      </c>
      <c r="C2327" s="104" t="inlineStr">
        <is>
          <t>HC-116</t>
        </is>
      </c>
      <c r="D2327" s="104" t="inlineStr">
        <is>
          <t>Sud-Ouest</t>
        </is>
      </c>
      <c r="E2327" s="104" t="inlineStr">
        <is>
          <t>À emporter</t>
        </is>
      </c>
      <c r="F2327" s="104" t="n">
        <v>28</v>
      </c>
      <c r="G2327" s="159" t="n">
        <v>2244</v>
      </c>
      <c r="H2327" s="159" t="n">
        <v>5800</v>
      </c>
      <c r="I2327" s="160" t="n">
        <v>26813.33</v>
      </c>
      <c r="J2327" s="160" t="n">
        <v>819.3200000000001</v>
      </c>
      <c r="K2327" s="160" t="n">
        <v>25994.01</v>
      </c>
      <c r="L2327" s="160" t="n">
        <v>7699.78</v>
      </c>
    </row>
    <row r="2328">
      <c r="A2328" s="176" t="n">
        <v>45689</v>
      </c>
      <c r="B2328" s="104" t="inlineStr">
        <is>
          <t>2024/25</t>
        </is>
      </c>
      <c r="C2328" s="104" t="inlineStr">
        <is>
          <t>HC-117</t>
        </is>
      </c>
      <c r="D2328" s="104" t="inlineStr">
        <is>
          <t>Île-de-France</t>
        </is>
      </c>
      <c r="E2328" s="104" t="inlineStr">
        <is>
          <t>Drive</t>
        </is>
      </c>
      <c r="F2328" s="104" t="n">
        <v>27</v>
      </c>
      <c r="G2328" s="159" t="n">
        <v>1002</v>
      </c>
      <c r="H2328" s="159" t="n">
        <v>2498</v>
      </c>
      <c r="I2328" s="160" t="n">
        <v>13809.78</v>
      </c>
      <c r="J2328" s="160" t="n">
        <v>405.06</v>
      </c>
      <c r="K2328" s="160" t="n">
        <v>13404.72</v>
      </c>
      <c r="L2328" s="160" t="n">
        <v>3970.36</v>
      </c>
    </row>
    <row r="2329">
      <c r="A2329" s="176" t="n">
        <v>45689</v>
      </c>
      <c r="B2329" s="104" t="inlineStr">
        <is>
          <t>2024/25</t>
        </is>
      </c>
      <c r="C2329" s="104" t="inlineStr">
        <is>
          <t>HC-117</t>
        </is>
      </c>
      <c r="D2329" s="104" t="inlineStr">
        <is>
          <t>Île-de-France</t>
        </is>
      </c>
      <c r="E2329" s="104" t="inlineStr">
        <is>
          <t>Livraison</t>
        </is>
      </c>
      <c r="F2329" s="104" t="n">
        <v>28</v>
      </c>
      <c r="G2329" s="159" t="n">
        <v>879</v>
      </c>
      <c r="H2329" s="159" t="n">
        <v>2268</v>
      </c>
      <c r="I2329" s="160" t="n">
        <v>14363</v>
      </c>
      <c r="J2329" s="160" t="n">
        <v>870.66</v>
      </c>
      <c r="K2329" s="160" t="n">
        <v>13492.34</v>
      </c>
      <c r="L2329" s="160" t="n">
        <v>4187.67</v>
      </c>
    </row>
    <row r="2330">
      <c r="A2330" s="176" t="n">
        <v>45689</v>
      </c>
      <c r="B2330" s="104" t="inlineStr">
        <is>
          <t>2024/25</t>
        </is>
      </c>
      <c r="C2330" s="104" t="inlineStr">
        <is>
          <t>HC-117</t>
        </is>
      </c>
      <c r="D2330" s="104" t="inlineStr">
        <is>
          <t>Île-de-France</t>
        </is>
      </c>
      <c r="E2330" s="104" t="inlineStr">
        <is>
          <t>Sur place</t>
        </is>
      </c>
      <c r="F2330" s="104" t="n">
        <v>28</v>
      </c>
      <c r="G2330" s="159" t="n">
        <v>2738</v>
      </c>
      <c r="H2330" s="159" t="n">
        <v>7272</v>
      </c>
      <c r="I2330" s="160" t="n">
        <v>35376.7</v>
      </c>
      <c r="J2330" s="160" t="n">
        <v>1175.3</v>
      </c>
      <c r="K2330" s="160" t="n">
        <v>34201.4</v>
      </c>
      <c r="L2330" s="160" t="n">
        <v>10167.71</v>
      </c>
    </row>
    <row r="2331">
      <c r="A2331" s="176" t="n">
        <v>45689</v>
      </c>
      <c r="B2331" s="104" t="inlineStr">
        <is>
          <t>2024/25</t>
        </is>
      </c>
      <c r="C2331" s="104" t="inlineStr">
        <is>
          <t>HC-117</t>
        </is>
      </c>
      <c r="D2331" s="104" t="inlineStr">
        <is>
          <t>Île-de-France</t>
        </is>
      </c>
      <c r="E2331" s="104" t="inlineStr">
        <is>
          <t>À emporter</t>
        </is>
      </c>
      <c r="F2331" s="104" t="n">
        <v>27</v>
      </c>
      <c r="G2331" s="159" t="n">
        <v>2048</v>
      </c>
      <c r="H2331" s="159" t="n">
        <v>5168</v>
      </c>
      <c r="I2331" s="160" t="n">
        <v>24393.21</v>
      </c>
      <c r="J2331" s="160" t="n">
        <v>777.76</v>
      </c>
      <c r="K2331" s="160" t="n">
        <v>23615.45</v>
      </c>
      <c r="L2331" s="160" t="n">
        <v>7020.41</v>
      </c>
    </row>
    <row r="2332">
      <c r="A2332" s="176" t="n">
        <v>45689</v>
      </c>
      <c r="B2332" s="104" t="inlineStr">
        <is>
          <t>2024/25</t>
        </is>
      </c>
      <c r="C2332" s="104" t="inlineStr">
        <is>
          <t>HC-118</t>
        </is>
      </c>
      <c r="D2332" s="104" t="inlineStr">
        <is>
          <t>Nord-Ouest</t>
        </is>
      </c>
      <c r="E2332" s="104" t="inlineStr">
        <is>
          <t>Livraison</t>
        </is>
      </c>
      <c r="F2332" s="104" t="n">
        <v>28</v>
      </c>
      <c r="G2332" s="159" t="n">
        <v>1021</v>
      </c>
      <c r="H2332" s="159" t="n">
        <v>2557</v>
      </c>
      <c r="I2332" s="160" t="n">
        <v>16802.71</v>
      </c>
      <c r="J2332" s="160" t="n">
        <v>938.42</v>
      </c>
      <c r="K2332" s="160" t="n">
        <v>15864.29</v>
      </c>
      <c r="L2332" s="160" t="n">
        <v>4882.21</v>
      </c>
    </row>
    <row r="2333">
      <c r="A2333" s="176" t="n">
        <v>45689</v>
      </c>
      <c r="B2333" s="104" t="inlineStr">
        <is>
          <t>2024/25</t>
        </is>
      </c>
      <c r="C2333" s="104" t="inlineStr">
        <is>
          <t>HC-118</t>
        </is>
      </c>
      <c r="D2333" s="104" t="inlineStr">
        <is>
          <t>Nord-Ouest</t>
        </is>
      </c>
      <c r="E2333" s="104" t="inlineStr">
        <is>
          <t>Sur place</t>
        </is>
      </c>
      <c r="F2333" s="104" t="n">
        <v>28</v>
      </c>
      <c r="G2333" s="159" t="n">
        <v>3162</v>
      </c>
      <c r="H2333" s="159" t="n">
        <v>7854</v>
      </c>
      <c r="I2333" s="160" t="n">
        <v>40754.73</v>
      </c>
      <c r="J2333" s="160" t="n">
        <v>1393.91</v>
      </c>
      <c r="K2333" s="160" t="n">
        <v>39360.82</v>
      </c>
      <c r="L2333" s="160" t="n">
        <v>11659.55</v>
      </c>
    </row>
    <row r="2334">
      <c r="A2334" s="176" t="n">
        <v>45689</v>
      </c>
      <c r="B2334" s="104" t="inlineStr">
        <is>
          <t>2024/25</t>
        </is>
      </c>
      <c r="C2334" s="104" t="inlineStr">
        <is>
          <t>HC-118</t>
        </is>
      </c>
      <c r="D2334" s="104" t="inlineStr">
        <is>
          <t>Nord-Ouest</t>
        </is>
      </c>
      <c r="E2334" s="104" t="inlineStr">
        <is>
          <t>À emporter</t>
        </is>
      </c>
      <c r="F2334" s="104" t="n">
        <v>28</v>
      </c>
      <c r="G2334" s="159" t="n">
        <v>2472</v>
      </c>
      <c r="H2334" s="159" t="n">
        <v>6291</v>
      </c>
      <c r="I2334" s="160" t="n">
        <v>29225.58</v>
      </c>
      <c r="J2334" s="160" t="n">
        <v>967.59</v>
      </c>
      <c r="K2334" s="160" t="n">
        <v>28257.99</v>
      </c>
      <c r="L2334" s="160" t="n">
        <v>8543.219999999999</v>
      </c>
    </row>
    <row r="2335">
      <c r="A2335" s="176" t="n">
        <v>45689</v>
      </c>
      <c r="B2335" s="104" t="inlineStr">
        <is>
          <t>2024/25</t>
        </is>
      </c>
      <c r="C2335" s="104" t="inlineStr">
        <is>
          <t>HC-119</t>
        </is>
      </c>
      <c r="D2335" s="104" t="inlineStr">
        <is>
          <t>Sud-Est</t>
        </is>
      </c>
      <c r="E2335" s="104" t="inlineStr">
        <is>
          <t>Livraison</t>
        </is>
      </c>
      <c r="F2335" s="104" t="n">
        <v>28</v>
      </c>
      <c r="G2335" s="159" t="n">
        <v>853</v>
      </c>
      <c r="H2335" s="159" t="n">
        <v>2177</v>
      </c>
      <c r="I2335" s="160" t="n">
        <v>14074.29</v>
      </c>
      <c r="J2335" s="160" t="n">
        <v>852.02</v>
      </c>
      <c r="K2335" s="160" t="n">
        <v>13222.27</v>
      </c>
      <c r="L2335" s="160" t="n">
        <v>4150.26</v>
      </c>
    </row>
    <row r="2336">
      <c r="A2336" s="176" t="n">
        <v>45689</v>
      </c>
      <c r="B2336" s="104" t="inlineStr">
        <is>
          <t>2024/25</t>
        </is>
      </c>
      <c r="C2336" s="104" t="inlineStr">
        <is>
          <t>HC-119</t>
        </is>
      </c>
      <c r="D2336" s="104" t="inlineStr">
        <is>
          <t>Sud-Est</t>
        </is>
      </c>
      <c r="E2336" s="104" t="inlineStr">
        <is>
          <t>Sur place</t>
        </is>
      </c>
      <c r="F2336" s="104" t="n">
        <v>28</v>
      </c>
      <c r="G2336" s="159" t="n">
        <v>2722</v>
      </c>
      <c r="H2336" s="159" t="n">
        <v>6906</v>
      </c>
      <c r="I2336" s="160" t="n">
        <v>34881.06</v>
      </c>
      <c r="J2336" s="160" t="n">
        <v>1230.77</v>
      </c>
      <c r="K2336" s="160" t="n">
        <v>33650.29</v>
      </c>
      <c r="L2336" s="160" t="n">
        <v>10076.05</v>
      </c>
    </row>
    <row r="2337">
      <c r="A2337" s="176" t="n">
        <v>45689</v>
      </c>
      <c r="B2337" s="104" t="inlineStr">
        <is>
          <t>2024/25</t>
        </is>
      </c>
      <c r="C2337" s="104" t="inlineStr">
        <is>
          <t>HC-119</t>
        </is>
      </c>
      <c r="D2337" s="104" t="inlineStr">
        <is>
          <t>Sud-Est</t>
        </is>
      </c>
      <c r="E2337" s="104" t="inlineStr">
        <is>
          <t>À emporter</t>
        </is>
      </c>
      <c r="F2337" s="104" t="n">
        <v>28</v>
      </c>
      <c r="G2337" s="159" t="n">
        <v>2105</v>
      </c>
      <c r="H2337" s="159" t="n">
        <v>5130</v>
      </c>
      <c r="I2337" s="160" t="n">
        <v>25171.03</v>
      </c>
      <c r="J2337" s="160" t="n">
        <v>784.63</v>
      </c>
      <c r="K2337" s="160" t="n">
        <v>24386.4</v>
      </c>
      <c r="L2337" s="160" t="n">
        <v>7264.93</v>
      </c>
    </row>
    <row r="2338">
      <c r="A2338" s="176" t="n">
        <v>45689</v>
      </c>
      <c r="B2338" s="104" t="inlineStr">
        <is>
          <t>2024/25</t>
        </is>
      </c>
      <c r="C2338" s="104" t="inlineStr">
        <is>
          <t>HC-120</t>
        </is>
      </c>
      <c r="D2338" s="104" t="inlineStr">
        <is>
          <t>Sud-Ouest</t>
        </is>
      </c>
      <c r="E2338" s="104" t="inlineStr">
        <is>
          <t>Drive</t>
        </is>
      </c>
      <c r="F2338" s="104" t="n">
        <v>28</v>
      </c>
      <c r="G2338" s="159" t="n">
        <v>821</v>
      </c>
      <c r="H2338" s="159" t="n">
        <v>2094</v>
      </c>
      <c r="I2338" s="160" t="n">
        <v>11137.07</v>
      </c>
      <c r="J2338" s="160" t="n">
        <v>292.97</v>
      </c>
      <c r="K2338" s="160" t="n">
        <v>10844.1</v>
      </c>
      <c r="L2338" s="160" t="n">
        <v>3231.05</v>
      </c>
    </row>
    <row r="2339">
      <c r="A2339" s="176" t="n">
        <v>45689</v>
      </c>
      <c r="B2339" s="104" t="inlineStr">
        <is>
          <t>2024/25</t>
        </is>
      </c>
      <c r="C2339" s="104" t="inlineStr">
        <is>
          <t>HC-120</t>
        </is>
      </c>
      <c r="D2339" s="104" t="inlineStr">
        <is>
          <t>Sud-Ouest</t>
        </is>
      </c>
      <c r="E2339" s="104" t="inlineStr">
        <is>
          <t>Livraison</t>
        </is>
      </c>
      <c r="F2339" s="104" t="n">
        <v>28</v>
      </c>
      <c r="G2339" s="159" t="n">
        <v>732</v>
      </c>
      <c r="H2339" s="159" t="n">
        <v>1825</v>
      </c>
      <c r="I2339" s="160" t="n">
        <v>11845.87</v>
      </c>
      <c r="J2339" s="160" t="n">
        <v>699.6</v>
      </c>
      <c r="K2339" s="160" t="n">
        <v>11146.27</v>
      </c>
      <c r="L2339" s="160" t="n">
        <v>3450.03</v>
      </c>
    </row>
    <row r="2340">
      <c r="A2340" s="176" t="n">
        <v>45689</v>
      </c>
      <c r="B2340" s="104" t="inlineStr">
        <is>
          <t>2024/25</t>
        </is>
      </c>
      <c r="C2340" s="104" t="inlineStr">
        <is>
          <t>HC-120</t>
        </is>
      </c>
      <c r="D2340" s="104" t="inlineStr">
        <is>
          <t>Sud-Ouest</t>
        </is>
      </c>
      <c r="E2340" s="104" t="inlineStr">
        <is>
          <t>Sur place</t>
        </is>
      </c>
      <c r="F2340" s="104" t="n">
        <v>27</v>
      </c>
      <c r="G2340" s="159" t="n">
        <v>2070</v>
      </c>
      <c r="H2340" s="159" t="n">
        <v>5477</v>
      </c>
      <c r="I2340" s="160" t="n">
        <v>26665.62</v>
      </c>
      <c r="J2340" s="160" t="n">
        <v>733.5599999999999</v>
      </c>
      <c r="K2340" s="160" t="n">
        <v>25932.06</v>
      </c>
      <c r="L2340" s="160" t="n">
        <v>7757.46</v>
      </c>
    </row>
    <row r="2341">
      <c r="A2341" s="176" t="n">
        <v>45689</v>
      </c>
      <c r="B2341" s="104" t="inlineStr">
        <is>
          <t>2024/25</t>
        </is>
      </c>
      <c r="C2341" s="104" t="inlineStr">
        <is>
          <t>HC-120</t>
        </is>
      </c>
      <c r="D2341" s="104" t="inlineStr">
        <is>
          <t>Sud-Ouest</t>
        </is>
      </c>
      <c r="E2341" s="104" t="inlineStr">
        <is>
          <t>À emporter</t>
        </is>
      </c>
      <c r="F2341" s="104" t="n">
        <v>28</v>
      </c>
      <c r="G2341" s="159" t="n">
        <v>1604</v>
      </c>
      <c r="H2341" s="159" t="n">
        <v>3980</v>
      </c>
      <c r="I2341" s="160" t="n">
        <v>19123.56</v>
      </c>
      <c r="J2341" s="160" t="n">
        <v>592.65</v>
      </c>
      <c r="K2341" s="160" t="n">
        <v>18530.91</v>
      </c>
      <c r="L2341" s="160" t="n">
        <v>5503.8</v>
      </c>
    </row>
    <row r="2342">
      <c r="A2342" s="176" t="n">
        <v>45717</v>
      </c>
      <c r="B2342" s="104" t="inlineStr">
        <is>
          <t>2024/25</t>
        </is>
      </c>
      <c r="C2342" s="104" t="inlineStr">
        <is>
          <t>HC-001</t>
        </is>
      </c>
      <c r="D2342" s="104" t="inlineStr">
        <is>
          <t>Île-de-France</t>
        </is>
      </c>
      <c r="E2342" s="104" t="inlineStr">
        <is>
          <t>Livraison</t>
        </is>
      </c>
      <c r="F2342" s="104" t="n">
        <v>31</v>
      </c>
      <c r="G2342" s="159" t="n">
        <v>1735</v>
      </c>
      <c r="H2342" s="159" t="n">
        <v>4588</v>
      </c>
      <c r="I2342" s="160" t="n">
        <v>28550.14</v>
      </c>
      <c r="J2342" s="160" t="n">
        <v>1764.45</v>
      </c>
      <c r="K2342" s="160" t="n">
        <v>26785.69</v>
      </c>
      <c r="L2342" s="160" t="n">
        <v>8333.07</v>
      </c>
    </row>
    <row r="2343">
      <c r="A2343" s="176" t="n">
        <v>45717</v>
      </c>
      <c r="B2343" s="104" t="inlineStr">
        <is>
          <t>2024/25</t>
        </is>
      </c>
      <c r="C2343" s="104" t="inlineStr">
        <is>
          <t>HC-001</t>
        </is>
      </c>
      <c r="D2343" s="104" t="inlineStr">
        <is>
          <t>Île-de-France</t>
        </is>
      </c>
      <c r="E2343" s="104" t="inlineStr">
        <is>
          <t>Sur place</t>
        </is>
      </c>
      <c r="F2343" s="104" t="n">
        <v>31</v>
      </c>
      <c r="G2343" s="159" t="n">
        <v>5178</v>
      </c>
      <c r="H2343" s="159" t="n">
        <v>13425</v>
      </c>
      <c r="I2343" s="160" t="n">
        <v>67010.19</v>
      </c>
      <c r="J2343" s="160" t="n">
        <v>1886.09</v>
      </c>
      <c r="K2343" s="160" t="n">
        <v>65124.1</v>
      </c>
      <c r="L2343" s="160" t="n">
        <v>19340.91</v>
      </c>
    </row>
    <row r="2344">
      <c r="A2344" s="176" t="n">
        <v>45717</v>
      </c>
      <c r="B2344" s="104" t="inlineStr">
        <is>
          <t>2024/25</t>
        </is>
      </c>
      <c r="C2344" s="104" t="inlineStr">
        <is>
          <t>HC-001</t>
        </is>
      </c>
      <c r="D2344" s="104" t="inlineStr">
        <is>
          <t>Île-de-France</t>
        </is>
      </c>
      <c r="E2344" s="104" t="inlineStr">
        <is>
          <t>À emporter</t>
        </is>
      </c>
      <c r="F2344" s="104" t="n">
        <v>31</v>
      </c>
      <c r="G2344" s="159" t="n">
        <v>3910</v>
      </c>
      <c r="H2344" s="159" t="n">
        <v>10039</v>
      </c>
      <c r="I2344" s="160" t="n">
        <v>46466.15</v>
      </c>
      <c r="J2344" s="160" t="n">
        <v>1323.34</v>
      </c>
      <c r="K2344" s="160" t="n">
        <v>45142.81</v>
      </c>
      <c r="L2344" s="160" t="n">
        <v>13426.91</v>
      </c>
    </row>
    <row r="2345">
      <c r="A2345" s="176" t="n">
        <v>45717</v>
      </c>
      <c r="B2345" s="104" t="inlineStr">
        <is>
          <t>2024/25</t>
        </is>
      </c>
      <c r="C2345" s="104" t="inlineStr">
        <is>
          <t>HC-002</t>
        </is>
      </c>
      <c r="D2345" s="104" t="inlineStr">
        <is>
          <t>Nord-Ouest</t>
        </is>
      </c>
      <c r="E2345" s="104" t="inlineStr">
        <is>
          <t>Drive</t>
        </is>
      </c>
      <c r="F2345" s="104" t="n">
        <v>31</v>
      </c>
      <c r="G2345" s="159" t="n">
        <v>968</v>
      </c>
      <c r="H2345" s="159" t="n">
        <v>2469</v>
      </c>
      <c r="I2345" s="160" t="n">
        <v>13379.33</v>
      </c>
      <c r="J2345" s="160" t="n">
        <v>405.11</v>
      </c>
      <c r="K2345" s="160" t="n">
        <v>12974.22</v>
      </c>
      <c r="L2345" s="160" t="n">
        <v>3880.3</v>
      </c>
    </row>
    <row r="2346">
      <c r="A2346" s="176" t="n">
        <v>45717</v>
      </c>
      <c r="B2346" s="104" t="inlineStr">
        <is>
          <t>2024/25</t>
        </is>
      </c>
      <c r="C2346" s="104" t="inlineStr">
        <is>
          <t>HC-002</t>
        </is>
      </c>
      <c r="D2346" s="104" t="inlineStr">
        <is>
          <t>Nord-Ouest</t>
        </is>
      </c>
      <c r="E2346" s="104" t="inlineStr">
        <is>
          <t>Livraison</t>
        </is>
      </c>
      <c r="F2346" s="104" t="n">
        <v>31</v>
      </c>
      <c r="G2346" s="159" t="n">
        <v>805</v>
      </c>
      <c r="H2346" s="159" t="n">
        <v>2069</v>
      </c>
      <c r="I2346" s="160" t="n">
        <v>13346.77</v>
      </c>
      <c r="J2346" s="160" t="n">
        <v>843.21</v>
      </c>
      <c r="K2346" s="160" t="n">
        <v>12503.56</v>
      </c>
      <c r="L2346" s="160" t="n">
        <v>3871.67</v>
      </c>
    </row>
    <row r="2347">
      <c r="A2347" s="176" t="n">
        <v>45717</v>
      </c>
      <c r="B2347" s="104" t="inlineStr">
        <is>
          <t>2024/25</t>
        </is>
      </c>
      <c r="C2347" s="104" t="inlineStr">
        <is>
          <t>HC-002</t>
        </is>
      </c>
      <c r="D2347" s="104" t="inlineStr">
        <is>
          <t>Nord-Ouest</t>
        </is>
      </c>
      <c r="E2347" s="104" t="inlineStr">
        <is>
          <t>Sur place</t>
        </is>
      </c>
      <c r="F2347" s="104" t="n">
        <v>31</v>
      </c>
      <c r="G2347" s="159" t="n">
        <v>2525</v>
      </c>
      <c r="H2347" s="159" t="n">
        <v>6509</v>
      </c>
      <c r="I2347" s="160" t="n">
        <v>32567.25</v>
      </c>
      <c r="J2347" s="160" t="n">
        <v>993.1900000000001</v>
      </c>
      <c r="K2347" s="160" t="n">
        <v>31574.06</v>
      </c>
      <c r="L2347" s="160" t="n">
        <v>9353.129999999999</v>
      </c>
    </row>
    <row r="2348">
      <c r="A2348" s="176" t="n">
        <v>45717</v>
      </c>
      <c r="B2348" s="104" t="inlineStr">
        <is>
          <t>2024/25</t>
        </is>
      </c>
      <c r="C2348" s="104" t="inlineStr">
        <is>
          <t>HC-002</t>
        </is>
      </c>
      <c r="D2348" s="104" t="inlineStr">
        <is>
          <t>Nord-Ouest</t>
        </is>
      </c>
      <c r="E2348" s="104" t="inlineStr">
        <is>
          <t>À emporter</t>
        </is>
      </c>
      <c r="F2348" s="104" t="n">
        <v>31</v>
      </c>
      <c r="G2348" s="159" t="n">
        <v>1880</v>
      </c>
      <c r="H2348" s="159" t="n">
        <v>4749</v>
      </c>
      <c r="I2348" s="160" t="n">
        <v>22253.66</v>
      </c>
      <c r="J2348" s="160" t="n">
        <v>671.35</v>
      </c>
      <c r="K2348" s="160" t="n">
        <v>21582.31</v>
      </c>
      <c r="L2348" s="160" t="n">
        <v>6436.26</v>
      </c>
    </row>
    <row r="2349">
      <c r="A2349" s="176" t="n">
        <v>45717</v>
      </c>
      <c r="B2349" s="104" t="inlineStr">
        <is>
          <t>2024/25</t>
        </is>
      </c>
      <c r="C2349" s="104" t="inlineStr">
        <is>
          <t>HC-003</t>
        </is>
      </c>
      <c r="D2349" s="104" t="inlineStr">
        <is>
          <t>Sud-Est</t>
        </is>
      </c>
      <c r="E2349" s="104" t="inlineStr">
        <is>
          <t>Drive</t>
        </is>
      </c>
      <c r="F2349" s="104" t="n">
        <v>31</v>
      </c>
      <c r="G2349" s="159" t="n">
        <v>1163</v>
      </c>
      <c r="H2349" s="159" t="n">
        <v>2913</v>
      </c>
      <c r="I2349" s="160" t="n">
        <v>15974.44</v>
      </c>
      <c r="J2349" s="160" t="n">
        <v>473.49</v>
      </c>
      <c r="K2349" s="160" t="n">
        <v>15500.95</v>
      </c>
      <c r="L2349" s="160" t="n">
        <v>4652.37</v>
      </c>
    </row>
    <row r="2350">
      <c r="A2350" s="176" t="n">
        <v>45717</v>
      </c>
      <c r="B2350" s="104" t="inlineStr">
        <is>
          <t>2024/25</t>
        </is>
      </c>
      <c r="C2350" s="104" t="inlineStr">
        <is>
          <t>HC-003</t>
        </is>
      </c>
      <c r="D2350" s="104" t="inlineStr">
        <is>
          <t>Sud-Est</t>
        </is>
      </c>
      <c r="E2350" s="104" t="inlineStr">
        <is>
          <t>Livraison</t>
        </is>
      </c>
      <c r="F2350" s="104" t="n">
        <v>31</v>
      </c>
      <c r="G2350" s="159" t="n">
        <v>1157</v>
      </c>
      <c r="H2350" s="159" t="n">
        <v>2927</v>
      </c>
      <c r="I2350" s="160" t="n">
        <v>18257.68</v>
      </c>
      <c r="J2350" s="160" t="n">
        <v>959.8099999999999</v>
      </c>
      <c r="K2350" s="160" t="n">
        <v>17297.87</v>
      </c>
      <c r="L2350" s="160" t="n">
        <v>5380.64</v>
      </c>
    </row>
    <row r="2351">
      <c r="A2351" s="176" t="n">
        <v>45717</v>
      </c>
      <c r="B2351" s="104" t="inlineStr">
        <is>
          <t>2024/25</t>
        </is>
      </c>
      <c r="C2351" s="104" t="inlineStr">
        <is>
          <t>HC-003</t>
        </is>
      </c>
      <c r="D2351" s="104" t="inlineStr">
        <is>
          <t>Sud-Est</t>
        </is>
      </c>
      <c r="E2351" s="104" t="inlineStr">
        <is>
          <t>Sur place</t>
        </is>
      </c>
      <c r="F2351" s="104" t="n">
        <v>29</v>
      </c>
      <c r="G2351" s="159" t="n">
        <v>2841</v>
      </c>
      <c r="H2351" s="159" t="n">
        <v>7210</v>
      </c>
      <c r="I2351" s="160" t="n">
        <v>36464.53</v>
      </c>
      <c r="J2351" s="160" t="n">
        <v>1125.34</v>
      </c>
      <c r="K2351" s="160" t="n">
        <v>35339.19</v>
      </c>
      <c r="L2351" s="160" t="n">
        <v>10492.39</v>
      </c>
    </row>
    <row r="2352">
      <c r="A2352" s="176" t="n">
        <v>45717</v>
      </c>
      <c r="B2352" s="104" t="inlineStr">
        <is>
          <t>2024/25</t>
        </is>
      </c>
      <c r="C2352" s="104" t="inlineStr">
        <is>
          <t>HC-003</t>
        </is>
      </c>
      <c r="D2352" s="104" t="inlineStr">
        <is>
          <t>Sud-Est</t>
        </is>
      </c>
      <c r="E2352" s="104" t="inlineStr">
        <is>
          <t>À emporter</t>
        </is>
      </c>
      <c r="F2352" s="104" t="n">
        <v>31</v>
      </c>
      <c r="G2352" s="159" t="n">
        <v>2224</v>
      </c>
      <c r="H2352" s="159" t="n">
        <v>5528</v>
      </c>
      <c r="I2352" s="160" t="n">
        <v>26491.94</v>
      </c>
      <c r="J2352" s="160" t="n">
        <v>739.11</v>
      </c>
      <c r="K2352" s="160" t="n">
        <v>25752.83</v>
      </c>
      <c r="L2352" s="160" t="n">
        <v>7679.71</v>
      </c>
    </row>
    <row r="2353">
      <c r="A2353" s="176" t="n">
        <v>45717</v>
      </c>
      <c r="B2353" s="104" t="inlineStr">
        <is>
          <t>2024/25</t>
        </is>
      </c>
      <c r="C2353" s="104" t="inlineStr">
        <is>
          <t>HC-004</t>
        </is>
      </c>
      <c r="D2353" s="104" t="inlineStr">
        <is>
          <t>Sud-Ouest</t>
        </is>
      </c>
      <c r="E2353" s="104" t="inlineStr">
        <is>
          <t>Drive</t>
        </is>
      </c>
      <c r="F2353" s="104" t="n">
        <v>30</v>
      </c>
      <c r="G2353" s="159" t="n">
        <v>1157</v>
      </c>
      <c r="H2353" s="159" t="n">
        <v>2944</v>
      </c>
      <c r="I2353" s="160" t="n">
        <v>15842.09</v>
      </c>
      <c r="J2353" s="160" t="n">
        <v>447.21</v>
      </c>
      <c r="K2353" s="160" t="n">
        <v>15394.88</v>
      </c>
      <c r="L2353" s="160" t="n">
        <v>4555.8</v>
      </c>
    </row>
    <row r="2354">
      <c r="A2354" s="176" t="n">
        <v>45717</v>
      </c>
      <c r="B2354" s="104" t="inlineStr">
        <is>
          <t>2024/25</t>
        </is>
      </c>
      <c r="C2354" s="104" t="inlineStr">
        <is>
          <t>HC-004</t>
        </is>
      </c>
      <c r="D2354" s="104" t="inlineStr">
        <is>
          <t>Sud-Ouest</t>
        </is>
      </c>
      <c r="E2354" s="104" t="inlineStr">
        <is>
          <t>Livraison</t>
        </is>
      </c>
      <c r="F2354" s="104" t="n">
        <v>30</v>
      </c>
      <c r="G2354" s="159" t="n">
        <v>971</v>
      </c>
      <c r="H2354" s="159" t="n">
        <v>2382</v>
      </c>
      <c r="I2354" s="160" t="n">
        <v>15893.55</v>
      </c>
      <c r="J2354" s="160" t="n">
        <v>979.39</v>
      </c>
      <c r="K2354" s="160" t="n">
        <v>14914.16</v>
      </c>
      <c r="L2354" s="160" t="n">
        <v>4621.7</v>
      </c>
    </row>
    <row r="2355">
      <c r="A2355" s="176" t="n">
        <v>45717</v>
      </c>
      <c r="B2355" s="104" t="inlineStr">
        <is>
          <t>2024/25</t>
        </is>
      </c>
      <c r="C2355" s="104" t="inlineStr">
        <is>
          <t>HC-004</t>
        </is>
      </c>
      <c r="D2355" s="104" t="inlineStr">
        <is>
          <t>Sud-Ouest</t>
        </is>
      </c>
      <c r="E2355" s="104" t="inlineStr">
        <is>
          <t>Sur place</t>
        </is>
      </c>
      <c r="F2355" s="104" t="n">
        <v>31</v>
      </c>
      <c r="G2355" s="159" t="n">
        <v>3088</v>
      </c>
      <c r="H2355" s="159" t="n">
        <v>7586</v>
      </c>
      <c r="I2355" s="160" t="n">
        <v>40032.77</v>
      </c>
      <c r="J2355" s="160" t="n">
        <v>1229.49</v>
      </c>
      <c r="K2355" s="160" t="n">
        <v>38803.28</v>
      </c>
      <c r="L2355" s="160" t="n">
        <v>11615.56</v>
      </c>
    </row>
    <row r="2356">
      <c r="A2356" s="176" t="n">
        <v>45717</v>
      </c>
      <c r="B2356" s="104" t="inlineStr">
        <is>
          <t>2024/25</t>
        </is>
      </c>
      <c r="C2356" s="104" t="inlineStr">
        <is>
          <t>HC-004</t>
        </is>
      </c>
      <c r="D2356" s="104" t="inlineStr">
        <is>
          <t>Sud-Ouest</t>
        </is>
      </c>
      <c r="E2356" s="104" t="inlineStr">
        <is>
          <t>À emporter</t>
        </is>
      </c>
      <c r="F2356" s="104" t="n">
        <v>31</v>
      </c>
      <c r="G2356" s="159" t="n">
        <v>2275</v>
      </c>
      <c r="H2356" s="159" t="n">
        <v>5784</v>
      </c>
      <c r="I2356" s="160" t="n">
        <v>27372.38</v>
      </c>
      <c r="J2356" s="160" t="n">
        <v>759.96</v>
      </c>
      <c r="K2356" s="160" t="n">
        <v>26612.42</v>
      </c>
      <c r="L2356" s="160" t="n">
        <v>7934.92</v>
      </c>
    </row>
    <row r="2357">
      <c r="A2357" s="176" t="n">
        <v>45717</v>
      </c>
      <c r="B2357" s="104" t="inlineStr">
        <is>
          <t>2024/25</t>
        </is>
      </c>
      <c r="C2357" s="104" t="inlineStr">
        <is>
          <t>HC-005</t>
        </is>
      </c>
      <c r="D2357" s="104" t="inlineStr">
        <is>
          <t>Île-de-France</t>
        </is>
      </c>
      <c r="E2357" s="104" t="inlineStr">
        <is>
          <t>Livraison</t>
        </is>
      </c>
      <c r="F2357" s="104" t="n">
        <v>31</v>
      </c>
      <c r="G2357" s="159" t="n">
        <v>1510</v>
      </c>
      <c r="H2357" s="159" t="n">
        <v>3914</v>
      </c>
      <c r="I2357" s="160" t="n">
        <v>24501.65</v>
      </c>
      <c r="J2357" s="160" t="n">
        <v>1415.21</v>
      </c>
      <c r="K2357" s="160" t="n">
        <v>23086.44</v>
      </c>
      <c r="L2357" s="160" t="n">
        <v>7103.94</v>
      </c>
    </row>
    <row r="2358">
      <c r="A2358" s="176" t="n">
        <v>45717</v>
      </c>
      <c r="B2358" s="104" t="inlineStr">
        <is>
          <t>2024/25</t>
        </is>
      </c>
      <c r="C2358" s="104" t="inlineStr">
        <is>
          <t>HC-005</t>
        </is>
      </c>
      <c r="D2358" s="104" t="inlineStr">
        <is>
          <t>Île-de-France</t>
        </is>
      </c>
      <c r="E2358" s="104" t="inlineStr">
        <is>
          <t>Sur place</t>
        </is>
      </c>
      <c r="F2358" s="104" t="n">
        <v>30</v>
      </c>
      <c r="G2358" s="159" t="n">
        <v>4289</v>
      </c>
      <c r="H2358" s="159" t="n">
        <v>10860</v>
      </c>
      <c r="I2358" s="160" t="n">
        <v>55736.27</v>
      </c>
      <c r="J2358" s="160" t="n">
        <v>1747.48</v>
      </c>
      <c r="K2358" s="160" t="n">
        <v>53988.79</v>
      </c>
      <c r="L2358" s="160" t="n">
        <v>16046.1</v>
      </c>
    </row>
    <row r="2359">
      <c r="A2359" s="176" t="n">
        <v>45717</v>
      </c>
      <c r="B2359" s="104" t="inlineStr">
        <is>
          <t>2024/25</t>
        </is>
      </c>
      <c r="C2359" s="104" t="inlineStr">
        <is>
          <t>HC-005</t>
        </is>
      </c>
      <c r="D2359" s="104" t="inlineStr">
        <is>
          <t>Île-de-France</t>
        </is>
      </c>
      <c r="E2359" s="104" t="inlineStr">
        <is>
          <t>À emporter</t>
        </is>
      </c>
      <c r="F2359" s="104" t="n">
        <v>31</v>
      </c>
      <c r="G2359" s="159" t="n">
        <v>3366</v>
      </c>
      <c r="H2359" s="159" t="n">
        <v>8451</v>
      </c>
      <c r="I2359" s="160" t="n">
        <v>40050.02</v>
      </c>
      <c r="J2359" s="160" t="n">
        <v>1194.37</v>
      </c>
      <c r="K2359" s="160" t="n">
        <v>38855.65</v>
      </c>
      <c r="L2359" s="160" t="n">
        <v>11605.68</v>
      </c>
    </row>
    <row r="2360">
      <c r="A2360" s="176" t="n">
        <v>45717</v>
      </c>
      <c r="B2360" s="104" t="inlineStr">
        <is>
          <t>2024/25</t>
        </is>
      </c>
      <c r="C2360" s="104" t="inlineStr">
        <is>
          <t>HC-006</t>
        </is>
      </c>
      <c r="D2360" s="104" t="inlineStr">
        <is>
          <t>Nord-Ouest</t>
        </is>
      </c>
      <c r="E2360" s="104" t="inlineStr">
        <is>
          <t>Livraison</t>
        </is>
      </c>
      <c r="F2360" s="104" t="n">
        <v>31</v>
      </c>
      <c r="G2360" s="159" t="n">
        <v>1047</v>
      </c>
      <c r="H2360" s="159" t="n">
        <v>2614</v>
      </c>
      <c r="I2360" s="160" t="n">
        <v>16979.73</v>
      </c>
      <c r="J2360" s="160" t="n">
        <v>952.45</v>
      </c>
      <c r="K2360" s="160" t="n">
        <v>16027.28</v>
      </c>
      <c r="L2360" s="160" t="n">
        <v>4962.33</v>
      </c>
    </row>
    <row r="2361">
      <c r="A2361" s="176" t="n">
        <v>45717</v>
      </c>
      <c r="B2361" s="104" t="inlineStr">
        <is>
          <t>2024/25</t>
        </is>
      </c>
      <c r="C2361" s="104" t="inlineStr">
        <is>
          <t>HC-006</t>
        </is>
      </c>
      <c r="D2361" s="104" t="inlineStr">
        <is>
          <t>Nord-Ouest</t>
        </is>
      </c>
      <c r="E2361" s="104" t="inlineStr">
        <is>
          <t>Sur place</t>
        </is>
      </c>
      <c r="F2361" s="104" t="n">
        <v>30</v>
      </c>
      <c r="G2361" s="159" t="n">
        <v>2905</v>
      </c>
      <c r="H2361" s="159" t="n">
        <v>7282</v>
      </c>
      <c r="I2361" s="160" t="n">
        <v>37187.07</v>
      </c>
      <c r="J2361" s="160" t="n">
        <v>1141.52</v>
      </c>
      <c r="K2361" s="160" t="n">
        <v>36045.55</v>
      </c>
      <c r="L2361" s="160" t="n">
        <v>10752.79</v>
      </c>
    </row>
    <row r="2362">
      <c r="A2362" s="176" t="n">
        <v>45717</v>
      </c>
      <c r="B2362" s="104" t="inlineStr">
        <is>
          <t>2024/25</t>
        </is>
      </c>
      <c r="C2362" s="104" t="inlineStr">
        <is>
          <t>HC-006</t>
        </is>
      </c>
      <c r="D2362" s="104" t="inlineStr">
        <is>
          <t>Nord-Ouest</t>
        </is>
      </c>
      <c r="E2362" s="104" t="inlineStr">
        <is>
          <t>À emporter</t>
        </is>
      </c>
      <c r="F2362" s="104" t="n">
        <v>30</v>
      </c>
      <c r="G2362" s="159" t="n">
        <v>2106</v>
      </c>
      <c r="H2362" s="159" t="n">
        <v>5318</v>
      </c>
      <c r="I2362" s="160" t="n">
        <v>25140.88</v>
      </c>
      <c r="J2362" s="160" t="n">
        <v>737.9400000000001</v>
      </c>
      <c r="K2362" s="160" t="n">
        <v>24402.94</v>
      </c>
      <c r="L2362" s="160" t="n">
        <v>7318.71</v>
      </c>
    </row>
    <row r="2363">
      <c r="A2363" s="176" t="n">
        <v>45717</v>
      </c>
      <c r="B2363" s="104" t="inlineStr">
        <is>
          <t>2024/25</t>
        </is>
      </c>
      <c r="C2363" s="104" t="inlineStr">
        <is>
          <t>HC-007</t>
        </is>
      </c>
      <c r="D2363" s="104" t="inlineStr">
        <is>
          <t>Sud-Est</t>
        </is>
      </c>
      <c r="E2363" s="104" t="inlineStr">
        <is>
          <t>Livraison</t>
        </is>
      </c>
      <c r="F2363" s="104" t="n">
        <v>30</v>
      </c>
      <c r="G2363" s="159" t="n">
        <v>1171</v>
      </c>
      <c r="H2363" s="159" t="n">
        <v>2982</v>
      </c>
      <c r="I2363" s="160" t="n">
        <v>18984.19</v>
      </c>
      <c r="J2363" s="160" t="n">
        <v>1147.86</v>
      </c>
      <c r="K2363" s="160" t="n">
        <v>17836.33</v>
      </c>
      <c r="L2363" s="160" t="n">
        <v>5635.37</v>
      </c>
    </row>
    <row r="2364">
      <c r="A2364" s="176" t="n">
        <v>45717</v>
      </c>
      <c r="B2364" s="104" t="inlineStr">
        <is>
          <t>2024/25</t>
        </is>
      </c>
      <c r="C2364" s="104" t="inlineStr">
        <is>
          <t>HC-007</t>
        </is>
      </c>
      <c r="D2364" s="104" t="inlineStr">
        <is>
          <t>Sud-Est</t>
        </is>
      </c>
      <c r="E2364" s="104" t="inlineStr">
        <is>
          <t>Sur place</t>
        </is>
      </c>
      <c r="F2364" s="104" t="n">
        <v>31</v>
      </c>
      <c r="G2364" s="159" t="n">
        <v>3448</v>
      </c>
      <c r="H2364" s="159" t="n">
        <v>8834</v>
      </c>
      <c r="I2364" s="160" t="n">
        <v>44339.74</v>
      </c>
      <c r="J2364" s="160" t="n">
        <v>1393.67</v>
      </c>
      <c r="K2364" s="160" t="n">
        <v>42946.07</v>
      </c>
      <c r="L2364" s="160" t="n">
        <v>13198.41</v>
      </c>
    </row>
    <row r="2365">
      <c r="A2365" s="176" t="n">
        <v>45717</v>
      </c>
      <c r="B2365" s="104" t="inlineStr">
        <is>
          <t>2024/25</t>
        </is>
      </c>
      <c r="C2365" s="104" t="inlineStr">
        <is>
          <t>HC-007</t>
        </is>
      </c>
      <c r="D2365" s="104" t="inlineStr">
        <is>
          <t>Sud-Est</t>
        </is>
      </c>
      <c r="E2365" s="104" t="inlineStr">
        <is>
          <t>À emporter</t>
        </is>
      </c>
      <c r="F2365" s="104" t="n">
        <v>30</v>
      </c>
      <c r="G2365" s="159" t="n">
        <v>2535</v>
      </c>
      <c r="H2365" s="159" t="n">
        <v>6603</v>
      </c>
      <c r="I2365" s="160" t="n">
        <v>30164.22</v>
      </c>
      <c r="J2365" s="160" t="n">
        <v>942.08</v>
      </c>
      <c r="K2365" s="160" t="n">
        <v>29222.14</v>
      </c>
      <c r="L2365" s="160" t="n">
        <v>8917.76</v>
      </c>
    </row>
    <row r="2366">
      <c r="A2366" s="176" t="n">
        <v>45717</v>
      </c>
      <c r="B2366" s="104" t="inlineStr">
        <is>
          <t>2024/25</t>
        </is>
      </c>
      <c r="C2366" s="104" t="inlineStr">
        <is>
          <t>HC-008</t>
        </is>
      </c>
      <c r="D2366" s="104" t="inlineStr">
        <is>
          <t>Sud-Ouest</t>
        </is>
      </c>
      <c r="E2366" s="104" t="inlineStr">
        <is>
          <t>Livraison</t>
        </is>
      </c>
      <c r="F2366" s="104" t="n">
        <v>31</v>
      </c>
      <c r="G2366" s="159" t="n">
        <v>1375</v>
      </c>
      <c r="H2366" s="159" t="n">
        <v>3451</v>
      </c>
      <c r="I2366" s="160" t="n">
        <v>22259.18</v>
      </c>
      <c r="J2366" s="160" t="n">
        <v>1299.64</v>
      </c>
      <c r="K2366" s="160" t="n">
        <v>20959.54</v>
      </c>
      <c r="L2366" s="160" t="n">
        <v>6442.85</v>
      </c>
    </row>
    <row r="2367">
      <c r="A2367" s="176" t="n">
        <v>45717</v>
      </c>
      <c r="B2367" s="104" t="inlineStr">
        <is>
          <t>2024/25</t>
        </is>
      </c>
      <c r="C2367" s="104" t="inlineStr">
        <is>
          <t>HC-008</t>
        </is>
      </c>
      <c r="D2367" s="104" t="inlineStr">
        <is>
          <t>Sud-Ouest</t>
        </is>
      </c>
      <c r="E2367" s="104" t="inlineStr">
        <is>
          <t>Sur place</t>
        </is>
      </c>
      <c r="F2367" s="104" t="n">
        <v>30</v>
      </c>
      <c r="G2367" s="159" t="n">
        <v>3625</v>
      </c>
      <c r="H2367" s="159" t="n">
        <v>9369</v>
      </c>
      <c r="I2367" s="160" t="n">
        <v>46766.2</v>
      </c>
      <c r="J2367" s="160" t="n">
        <v>1402.09</v>
      </c>
      <c r="K2367" s="160" t="n">
        <v>45364.11</v>
      </c>
      <c r="L2367" s="160" t="n">
        <v>13278.32</v>
      </c>
    </row>
    <row r="2368">
      <c r="A2368" s="176" t="n">
        <v>45717</v>
      </c>
      <c r="B2368" s="104" t="inlineStr">
        <is>
          <t>2024/25</t>
        </is>
      </c>
      <c r="C2368" s="104" t="inlineStr">
        <is>
          <t>HC-008</t>
        </is>
      </c>
      <c r="D2368" s="104" t="inlineStr">
        <is>
          <t>Sud-Ouest</t>
        </is>
      </c>
      <c r="E2368" s="104" t="inlineStr">
        <is>
          <t>À emporter</t>
        </is>
      </c>
      <c r="F2368" s="104" t="n">
        <v>31</v>
      </c>
      <c r="G2368" s="159" t="n">
        <v>2784</v>
      </c>
      <c r="H2368" s="159" t="n">
        <v>7108</v>
      </c>
      <c r="I2368" s="160" t="n">
        <v>33160.52</v>
      </c>
      <c r="J2368" s="160" t="n">
        <v>893.65</v>
      </c>
      <c r="K2368" s="160" t="n">
        <v>32266.87</v>
      </c>
      <c r="L2368" s="160" t="n">
        <v>9623.82</v>
      </c>
    </row>
    <row r="2369">
      <c r="A2369" s="176" t="n">
        <v>45717</v>
      </c>
      <c r="B2369" s="104" t="inlineStr">
        <is>
          <t>2024/25</t>
        </is>
      </c>
      <c r="C2369" s="104" t="inlineStr">
        <is>
          <t>HC-009</t>
        </is>
      </c>
      <c r="D2369" s="104" t="inlineStr">
        <is>
          <t>Île-de-France</t>
        </is>
      </c>
      <c r="E2369" s="104" t="inlineStr">
        <is>
          <t>Livraison</t>
        </is>
      </c>
      <c r="F2369" s="104" t="n">
        <v>30</v>
      </c>
      <c r="G2369" s="159" t="n">
        <v>2035</v>
      </c>
      <c r="H2369" s="159" t="n">
        <v>5209</v>
      </c>
      <c r="I2369" s="160" t="n">
        <v>31774.35</v>
      </c>
      <c r="J2369" s="160" t="n">
        <v>1702.89</v>
      </c>
      <c r="K2369" s="160" t="n">
        <v>30071.46</v>
      </c>
      <c r="L2369" s="160" t="n">
        <v>9193.290000000001</v>
      </c>
    </row>
    <row r="2370">
      <c r="A2370" s="176" t="n">
        <v>45717</v>
      </c>
      <c r="B2370" s="104" t="inlineStr">
        <is>
          <t>2024/25</t>
        </is>
      </c>
      <c r="C2370" s="104" t="inlineStr">
        <is>
          <t>HC-009</t>
        </is>
      </c>
      <c r="D2370" s="104" t="inlineStr">
        <is>
          <t>Île-de-France</t>
        </is>
      </c>
      <c r="E2370" s="104" t="inlineStr">
        <is>
          <t>Sur place</t>
        </is>
      </c>
      <c r="F2370" s="104" t="n">
        <v>29</v>
      </c>
      <c r="G2370" s="159" t="n">
        <v>4532</v>
      </c>
      <c r="H2370" s="159" t="n">
        <v>11759</v>
      </c>
      <c r="I2370" s="160" t="n">
        <v>59601.62</v>
      </c>
      <c r="J2370" s="160" t="n">
        <v>1803.68</v>
      </c>
      <c r="K2370" s="160" t="n">
        <v>57797.94</v>
      </c>
      <c r="L2370" s="160" t="n">
        <v>17211.93</v>
      </c>
    </row>
    <row r="2371">
      <c r="A2371" s="176" t="n">
        <v>45717</v>
      </c>
      <c r="B2371" s="104" t="inlineStr">
        <is>
          <t>2024/25</t>
        </is>
      </c>
      <c r="C2371" s="104" t="inlineStr">
        <is>
          <t>HC-009</t>
        </is>
      </c>
      <c r="D2371" s="104" t="inlineStr">
        <is>
          <t>Île-de-France</t>
        </is>
      </c>
      <c r="E2371" s="104" t="inlineStr">
        <is>
          <t>À emporter</t>
        </is>
      </c>
      <c r="F2371" s="104" t="n">
        <v>29</v>
      </c>
      <c r="G2371" s="159" t="n">
        <v>3341</v>
      </c>
      <c r="H2371" s="159" t="n">
        <v>8645</v>
      </c>
      <c r="I2371" s="160" t="n">
        <v>39893.63</v>
      </c>
      <c r="J2371" s="160" t="n">
        <v>1132.04</v>
      </c>
      <c r="K2371" s="160" t="n">
        <v>38761.59</v>
      </c>
      <c r="L2371" s="160" t="n">
        <v>11585.13</v>
      </c>
    </row>
    <row r="2372">
      <c r="A2372" s="176" t="n">
        <v>45717</v>
      </c>
      <c r="B2372" s="104" t="inlineStr">
        <is>
          <t>2024/25</t>
        </is>
      </c>
      <c r="C2372" s="104" t="inlineStr">
        <is>
          <t>HC-010</t>
        </is>
      </c>
      <c r="D2372" s="104" t="inlineStr">
        <is>
          <t>Nord-Ouest</t>
        </is>
      </c>
      <c r="E2372" s="104" t="inlineStr">
        <is>
          <t>Drive</t>
        </is>
      </c>
      <c r="F2372" s="104" t="n">
        <v>30</v>
      </c>
      <c r="G2372" s="159" t="n">
        <v>1747</v>
      </c>
      <c r="H2372" s="159" t="n">
        <v>4443</v>
      </c>
      <c r="I2372" s="160" t="n">
        <v>23968.17</v>
      </c>
      <c r="J2372" s="160" t="n">
        <v>599.21</v>
      </c>
      <c r="K2372" s="160" t="n">
        <v>23368.96</v>
      </c>
      <c r="L2372" s="160" t="n">
        <v>7017.28</v>
      </c>
    </row>
    <row r="2373">
      <c r="A2373" s="176" t="n">
        <v>45717</v>
      </c>
      <c r="B2373" s="104" t="inlineStr">
        <is>
          <t>2024/25</t>
        </is>
      </c>
      <c r="C2373" s="104" t="inlineStr">
        <is>
          <t>HC-010</t>
        </is>
      </c>
      <c r="D2373" s="104" t="inlineStr">
        <is>
          <t>Nord-Ouest</t>
        </is>
      </c>
      <c r="E2373" s="104" t="inlineStr">
        <is>
          <t>Livraison</t>
        </is>
      </c>
      <c r="F2373" s="104" t="n">
        <v>31</v>
      </c>
      <c r="G2373" s="159" t="n">
        <v>1506</v>
      </c>
      <c r="H2373" s="159" t="n">
        <v>3788</v>
      </c>
      <c r="I2373" s="160" t="n">
        <v>24794.88</v>
      </c>
      <c r="J2373" s="160" t="n">
        <v>1451.8</v>
      </c>
      <c r="K2373" s="160" t="n">
        <v>23343.08</v>
      </c>
      <c r="L2373" s="160" t="n">
        <v>7229.09</v>
      </c>
    </row>
    <row r="2374">
      <c r="A2374" s="176" t="n">
        <v>45717</v>
      </c>
      <c r="B2374" s="104" t="inlineStr">
        <is>
          <t>2024/25</t>
        </is>
      </c>
      <c r="C2374" s="104" t="inlineStr">
        <is>
          <t>HC-010</t>
        </is>
      </c>
      <c r="D2374" s="104" t="inlineStr">
        <is>
          <t>Nord-Ouest</t>
        </is>
      </c>
      <c r="E2374" s="104" t="inlineStr">
        <is>
          <t>Sur place</t>
        </is>
      </c>
      <c r="F2374" s="104" t="n">
        <v>31</v>
      </c>
      <c r="G2374" s="159" t="n">
        <v>4403</v>
      </c>
      <c r="H2374" s="159" t="n">
        <v>10977</v>
      </c>
      <c r="I2374" s="160" t="n">
        <v>56609.3</v>
      </c>
      <c r="J2374" s="160" t="n">
        <v>1739.74</v>
      </c>
      <c r="K2374" s="160" t="n">
        <v>54869.56</v>
      </c>
      <c r="L2374" s="160" t="n">
        <v>16420.79</v>
      </c>
    </row>
    <row r="2375">
      <c r="A2375" s="176" t="n">
        <v>45717</v>
      </c>
      <c r="B2375" s="104" t="inlineStr">
        <is>
          <t>2024/25</t>
        </is>
      </c>
      <c r="C2375" s="104" t="inlineStr">
        <is>
          <t>HC-010</t>
        </is>
      </c>
      <c r="D2375" s="104" t="inlineStr">
        <is>
          <t>Nord-Ouest</t>
        </is>
      </c>
      <c r="E2375" s="104" t="inlineStr">
        <is>
          <t>À emporter</t>
        </is>
      </c>
      <c r="F2375" s="104" t="n">
        <v>31</v>
      </c>
      <c r="G2375" s="159" t="n">
        <v>3308</v>
      </c>
      <c r="H2375" s="159" t="n">
        <v>8462</v>
      </c>
      <c r="I2375" s="160" t="n">
        <v>39082.67</v>
      </c>
      <c r="J2375" s="160" t="n">
        <v>1290.77</v>
      </c>
      <c r="K2375" s="160" t="n">
        <v>37791.9</v>
      </c>
      <c r="L2375" s="160" t="n">
        <v>11260.79</v>
      </c>
    </row>
    <row r="2376">
      <c r="A2376" s="176" t="n">
        <v>45717</v>
      </c>
      <c r="B2376" s="104" t="inlineStr">
        <is>
          <t>2024/25</t>
        </is>
      </c>
      <c r="C2376" s="104" t="inlineStr">
        <is>
          <t>HC-011</t>
        </is>
      </c>
      <c r="D2376" s="104" t="inlineStr">
        <is>
          <t>Sud-Est</t>
        </is>
      </c>
      <c r="E2376" s="104" t="inlineStr">
        <is>
          <t>Livraison</t>
        </is>
      </c>
      <c r="F2376" s="104" t="n">
        <v>31</v>
      </c>
      <c r="G2376" s="159" t="n">
        <v>1536</v>
      </c>
      <c r="H2376" s="159" t="n">
        <v>4015</v>
      </c>
      <c r="I2376" s="160" t="n">
        <v>25189.82</v>
      </c>
      <c r="J2376" s="160" t="n">
        <v>1522.63</v>
      </c>
      <c r="K2376" s="160" t="n">
        <v>23667.19</v>
      </c>
      <c r="L2376" s="160" t="n">
        <v>7274.48</v>
      </c>
    </row>
    <row r="2377">
      <c r="A2377" s="176" t="n">
        <v>45717</v>
      </c>
      <c r="B2377" s="104" t="inlineStr">
        <is>
          <t>2024/25</t>
        </is>
      </c>
      <c r="C2377" s="104" t="inlineStr">
        <is>
          <t>HC-011</t>
        </is>
      </c>
      <c r="D2377" s="104" t="inlineStr">
        <is>
          <t>Sud-Est</t>
        </is>
      </c>
      <c r="E2377" s="104" t="inlineStr">
        <is>
          <t>Sur place</t>
        </is>
      </c>
      <c r="F2377" s="104" t="n">
        <v>31</v>
      </c>
      <c r="G2377" s="159" t="n">
        <v>4744</v>
      </c>
      <c r="H2377" s="159" t="n">
        <v>12210</v>
      </c>
      <c r="I2377" s="160" t="n">
        <v>61518.72</v>
      </c>
      <c r="J2377" s="160" t="n">
        <v>1850.12</v>
      </c>
      <c r="K2377" s="160" t="n">
        <v>59668.6</v>
      </c>
      <c r="L2377" s="160" t="n">
        <v>17745.5</v>
      </c>
    </row>
    <row r="2378">
      <c r="A2378" s="176" t="n">
        <v>45717</v>
      </c>
      <c r="B2378" s="104" t="inlineStr">
        <is>
          <t>2024/25</t>
        </is>
      </c>
      <c r="C2378" s="104" t="inlineStr">
        <is>
          <t>HC-011</t>
        </is>
      </c>
      <c r="D2378" s="104" t="inlineStr">
        <is>
          <t>Sud-Est</t>
        </is>
      </c>
      <c r="E2378" s="104" t="inlineStr">
        <is>
          <t>À emporter</t>
        </is>
      </c>
      <c r="F2378" s="104" t="n">
        <v>31</v>
      </c>
      <c r="G2378" s="159" t="n">
        <v>3696</v>
      </c>
      <c r="H2378" s="159" t="n">
        <v>9475</v>
      </c>
      <c r="I2378" s="160" t="n">
        <v>43531.14</v>
      </c>
      <c r="J2378" s="160" t="n">
        <v>1299.12</v>
      </c>
      <c r="K2378" s="160" t="n">
        <v>42232.02</v>
      </c>
      <c r="L2378" s="160" t="n">
        <v>12514.2</v>
      </c>
    </row>
    <row r="2379">
      <c r="A2379" s="176" t="n">
        <v>45717</v>
      </c>
      <c r="B2379" s="104" t="inlineStr">
        <is>
          <t>2024/25</t>
        </is>
      </c>
      <c r="C2379" s="104" t="inlineStr">
        <is>
          <t>HC-012</t>
        </is>
      </c>
      <c r="D2379" s="104" t="inlineStr">
        <is>
          <t>Sud-Ouest</t>
        </is>
      </c>
      <c r="E2379" s="104" t="inlineStr">
        <is>
          <t>Drive</t>
        </is>
      </c>
      <c r="F2379" s="104" t="n">
        <v>31</v>
      </c>
      <c r="G2379" s="159" t="n">
        <v>796</v>
      </c>
      <c r="H2379" s="159" t="n">
        <v>1993</v>
      </c>
      <c r="I2379" s="160" t="n">
        <v>10741.13</v>
      </c>
      <c r="J2379" s="160" t="n">
        <v>316.46</v>
      </c>
      <c r="K2379" s="160" t="n">
        <v>10424.67</v>
      </c>
      <c r="L2379" s="160" t="n">
        <v>3107.11</v>
      </c>
    </row>
    <row r="2380">
      <c r="A2380" s="176" t="n">
        <v>45717</v>
      </c>
      <c r="B2380" s="104" t="inlineStr">
        <is>
          <t>2024/25</t>
        </is>
      </c>
      <c r="C2380" s="104" t="inlineStr">
        <is>
          <t>HC-012</t>
        </is>
      </c>
      <c r="D2380" s="104" t="inlineStr">
        <is>
          <t>Sud-Ouest</t>
        </is>
      </c>
      <c r="E2380" s="104" t="inlineStr">
        <is>
          <t>Livraison</t>
        </is>
      </c>
      <c r="F2380" s="104" t="n">
        <v>31</v>
      </c>
      <c r="G2380" s="159" t="n">
        <v>693</v>
      </c>
      <c r="H2380" s="159" t="n">
        <v>1794</v>
      </c>
      <c r="I2380" s="160" t="n">
        <v>11280.33</v>
      </c>
      <c r="J2380" s="160" t="n">
        <v>677.66</v>
      </c>
      <c r="K2380" s="160" t="n">
        <v>10602.67</v>
      </c>
      <c r="L2380" s="160" t="n">
        <v>3283.46</v>
      </c>
    </row>
    <row r="2381">
      <c r="A2381" s="176" t="n">
        <v>45717</v>
      </c>
      <c r="B2381" s="104" t="inlineStr">
        <is>
          <t>2024/25</t>
        </is>
      </c>
      <c r="C2381" s="104" t="inlineStr">
        <is>
          <t>HC-012</t>
        </is>
      </c>
      <c r="D2381" s="104" t="inlineStr">
        <is>
          <t>Sud-Ouest</t>
        </is>
      </c>
      <c r="E2381" s="104" t="inlineStr">
        <is>
          <t>Sur place</t>
        </is>
      </c>
      <c r="F2381" s="104" t="n">
        <v>31</v>
      </c>
      <c r="G2381" s="159" t="n">
        <v>2010</v>
      </c>
      <c r="H2381" s="159" t="n">
        <v>5091</v>
      </c>
      <c r="I2381" s="160" t="n">
        <v>25859.51</v>
      </c>
      <c r="J2381" s="160" t="n">
        <v>779.4299999999999</v>
      </c>
      <c r="K2381" s="160" t="n">
        <v>25080.08</v>
      </c>
      <c r="L2381" s="160" t="n">
        <v>7514.79</v>
      </c>
    </row>
    <row r="2382">
      <c r="A2382" s="176" t="n">
        <v>45717</v>
      </c>
      <c r="B2382" s="104" t="inlineStr">
        <is>
          <t>2024/25</t>
        </is>
      </c>
      <c r="C2382" s="104" t="inlineStr">
        <is>
          <t>HC-012</t>
        </is>
      </c>
      <c r="D2382" s="104" t="inlineStr">
        <is>
          <t>Sud-Ouest</t>
        </is>
      </c>
      <c r="E2382" s="104" t="inlineStr">
        <is>
          <t>À emporter</t>
        </is>
      </c>
      <c r="F2382" s="104" t="n">
        <v>30</v>
      </c>
      <c r="G2382" s="159" t="n">
        <v>1447</v>
      </c>
      <c r="H2382" s="159" t="n">
        <v>3690</v>
      </c>
      <c r="I2382" s="160" t="n">
        <v>17045.39</v>
      </c>
      <c r="J2382" s="160" t="n">
        <v>511.96</v>
      </c>
      <c r="K2382" s="160" t="n">
        <v>16533.43</v>
      </c>
      <c r="L2382" s="160" t="n">
        <v>4910.83</v>
      </c>
    </row>
    <row r="2383">
      <c r="A2383" s="176" t="n">
        <v>45717</v>
      </c>
      <c r="B2383" s="104" t="inlineStr">
        <is>
          <t>2024/25</t>
        </is>
      </c>
      <c r="C2383" s="104" t="inlineStr">
        <is>
          <t>HC-013</t>
        </is>
      </c>
      <c r="D2383" s="104" t="inlineStr">
        <is>
          <t>Île-de-France</t>
        </is>
      </c>
      <c r="E2383" s="104" t="inlineStr">
        <is>
          <t>Livraison</t>
        </is>
      </c>
      <c r="F2383" s="104" t="n">
        <v>30</v>
      </c>
      <c r="G2383" s="159" t="n">
        <v>1276</v>
      </c>
      <c r="H2383" s="159" t="n">
        <v>3210</v>
      </c>
      <c r="I2383" s="160" t="n">
        <v>20497.6</v>
      </c>
      <c r="J2383" s="160" t="n">
        <v>1166.78</v>
      </c>
      <c r="K2383" s="160" t="n">
        <v>19330.82</v>
      </c>
      <c r="L2383" s="160" t="n">
        <v>6064.32</v>
      </c>
    </row>
    <row r="2384">
      <c r="A2384" s="176" t="n">
        <v>45717</v>
      </c>
      <c r="B2384" s="104" t="inlineStr">
        <is>
          <t>2024/25</t>
        </is>
      </c>
      <c r="C2384" s="104" t="inlineStr">
        <is>
          <t>HC-013</t>
        </is>
      </c>
      <c r="D2384" s="104" t="inlineStr">
        <is>
          <t>Île-de-France</t>
        </is>
      </c>
      <c r="E2384" s="104" t="inlineStr">
        <is>
          <t>Sur place</t>
        </is>
      </c>
      <c r="F2384" s="104" t="n">
        <v>30</v>
      </c>
      <c r="G2384" s="159" t="n">
        <v>3589</v>
      </c>
      <c r="H2384" s="159" t="n">
        <v>9301</v>
      </c>
      <c r="I2384" s="160" t="n">
        <v>46803.95</v>
      </c>
      <c r="J2384" s="160" t="n">
        <v>1284.07</v>
      </c>
      <c r="K2384" s="160" t="n">
        <v>45519.88</v>
      </c>
      <c r="L2384" s="160" t="n">
        <v>13599.09</v>
      </c>
    </row>
    <row r="2385">
      <c r="A2385" s="176" t="n">
        <v>45717</v>
      </c>
      <c r="B2385" s="104" t="inlineStr">
        <is>
          <t>2024/25</t>
        </is>
      </c>
      <c r="C2385" s="104" t="inlineStr">
        <is>
          <t>HC-013</t>
        </is>
      </c>
      <c r="D2385" s="104" t="inlineStr">
        <is>
          <t>Île-de-France</t>
        </is>
      </c>
      <c r="E2385" s="104" t="inlineStr">
        <is>
          <t>À emporter</t>
        </is>
      </c>
      <c r="F2385" s="104" t="n">
        <v>31</v>
      </c>
      <c r="G2385" s="159" t="n">
        <v>2739</v>
      </c>
      <c r="H2385" s="159" t="n">
        <v>7132</v>
      </c>
      <c r="I2385" s="160" t="n">
        <v>32092.28</v>
      </c>
      <c r="J2385" s="160" t="n">
        <v>829.37</v>
      </c>
      <c r="K2385" s="160" t="n">
        <v>31262.91</v>
      </c>
      <c r="L2385" s="160" t="n">
        <v>9394.629999999999</v>
      </c>
    </row>
    <row r="2386">
      <c r="A2386" s="176" t="n">
        <v>45717</v>
      </c>
      <c r="B2386" s="104" t="inlineStr">
        <is>
          <t>2024/25</t>
        </is>
      </c>
      <c r="C2386" s="104" t="inlineStr">
        <is>
          <t>HC-014</t>
        </is>
      </c>
      <c r="D2386" s="104" t="inlineStr">
        <is>
          <t>Nord-Ouest</t>
        </is>
      </c>
      <c r="E2386" s="104" t="inlineStr">
        <is>
          <t>Livraison</t>
        </is>
      </c>
      <c r="F2386" s="104" t="n">
        <v>31</v>
      </c>
      <c r="G2386" s="159" t="n">
        <v>1114</v>
      </c>
      <c r="H2386" s="159" t="n">
        <v>2831</v>
      </c>
      <c r="I2386" s="160" t="n">
        <v>18620.13</v>
      </c>
      <c r="J2386" s="160" t="n">
        <v>1110.68</v>
      </c>
      <c r="K2386" s="160" t="n">
        <v>17509.45</v>
      </c>
      <c r="L2386" s="160" t="n">
        <v>5408.29</v>
      </c>
    </row>
    <row r="2387">
      <c r="A2387" s="176" t="n">
        <v>45717</v>
      </c>
      <c r="B2387" s="104" t="inlineStr">
        <is>
          <t>2024/25</t>
        </is>
      </c>
      <c r="C2387" s="104" t="inlineStr">
        <is>
          <t>HC-014</t>
        </is>
      </c>
      <c r="D2387" s="104" t="inlineStr">
        <is>
          <t>Nord-Ouest</t>
        </is>
      </c>
      <c r="E2387" s="104" t="inlineStr">
        <is>
          <t>Sur place</t>
        </is>
      </c>
      <c r="F2387" s="104" t="n">
        <v>31</v>
      </c>
      <c r="G2387" s="159" t="n">
        <v>3409</v>
      </c>
      <c r="H2387" s="159" t="n">
        <v>8620</v>
      </c>
      <c r="I2387" s="160" t="n">
        <v>43454.1</v>
      </c>
      <c r="J2387" s="160" t="n">
        <v>1268.99</v>
      </c>
      <c r="K2387" s="160" t="n">
        <v>42185.11</v>
      </c>
      <c r="L2387" s="160" t="n">
        <v>12506.97</v>
      </c>
    </row>
    <row r="2388">
      <c r="A2388" s="176" t="n">
        <v>45717</v>
      </c>
      <c r="B2388" s="104" t="inlineStr">
        <is>
          <t>2024/25</t>
        </is>
      </c>
      <c r="C2388" s="104" t="inlineStr">
        <is>
          <t>HC-014</t>
        </is>
      </c>
      <c r="D2388" s="104" t="inlineStr">
        <is>
          <t>Nord-Ouest</t>
        </is>
      </c>
      <c r="E2388" s="104" t="inlineStr">
        <is>
          <t>À emporter</t>
        </is>
      </c>
      <c r="F2388" s="104" t="n">
        <v>31</v>
      </c>
      <c r="G2388" s="159" t="n">
        <v>2560</v>
      </c>
      <c r="H2388" s="159" t="n">
        <v>6609</v>
      </c>
      <c r="I2388" s="160" t="n">
        <v>30532.54</v>
      </c>
      <c r="J2388" s="160" t="n">
        <v>905.28</v>
      </c>
      <c r="K2388" s="160" t="n">
        <v>29627.26</v>
      </c>
      <c r="L2388" s="160" t="n">
        <v>8832.6</v>
      </c>
    </row>
    <row r="2389">
      <c r="A2389" s="176" t="n">
        <v>45717</v>
      </c>
      <c r="B2389" s="104" t="inlineStr">
        <is>
          <t>2024/25</t>
        </is>
      </c>
      <c r="C2389" s="104" t="inlineStr">
        <is>
          <t>HC-015</t>
        </is>
      </c>
      <c r="D2389" s="104" t="inlineStr">
        <is>
          <t>Sud-Est</t>
        </is>
      </c>
      <c r="E2389" s="104" t="inlineStr">
        <is>
          <t>Livraison</t>
        </is>
      </c>
      <c r="F2389" s="104" t="n">
        <v>31</v>
      </c>
      <c r="G2389" s="159" t="n">
        <v>1023</v>
      </c>
      <c r="H2389" s="159" t="n">
        <v>2601</v>
      </c>
      <c r="I2389" s="160" t="n">
        <v>16904.25</v>
      </c>
      <c r="J2389" s="160" t="n">
        <v>1011.4</v>
      </c>
      <c r="K2389" s="160" t="n">
        <v>15892.85</v>
      </c>
      <c r="L2389" s="160" t="n">
        <v>4881.96</v>
      </c>
    </row>
    <row r="2390">
      <c r="A2390" s="176" t="n">
        <v>45717</v>
      </c>
      <c r="B2390" s="104" t="inlineStr">
        <is>
          <t>2024/25</t>
        </is>
      </c>
      <c r="C2390" s="104" t="inlineStr">
        <is>
          <t>HC-015</t>
        </is>
      </c>
      <c r="D2390" s="104" t="inlineStr">
        <is>
          <t>Sud-Est</t>
        </is>
      </c>
      <c r="E2390" s="104" t="inlineStr">
        <is>
          <t>Sur place</t>
        </is>
      </c>
      <c r="F2390" s="104" t="n">
        <v>31</v>
      </c>
      <c r="G2390" s="159" t="n">
        <v>3196</v>
      </c>
      <c r="H2390" s="159" t="n">
        <v>8154</v>
      </c>
      <c r="I2390" s="160" t="n">
        <v>41527.98</v>
      </c>
      <c r="J2390" s="160" t="n">
        <v>1350.28</v>
      </c>
      <c r="K2390" s="160" t="n">
        <v>40177.7</v>
      </c>
      <c r="L2390" s="160" t="n">
        <v>11933.81</v>
      </c>
    </row>
    <row r="2391">
      <c r="A2391" s="176" t="n">
        <v>45717</v>
      </c>
      <c r="B2391" s="104" t="inlineStr">
        <is>
          <t>2024/25</t>
        </is>
      </c>
      <c r="C2391" s="104" t="inlineStr">
        <is>
          <t>HC-015</t>
        </is>
      </c>
      <c r="D2391" s="104" t="inlineStr">
        <is>
          <t>Sud-Est</t>
        </is>
      </c>
      <c r="E2391" s="104" t="inlineStr">
        <is>
          <t>À emporter</t>
        </is>
      </c>
      <c r="F2391" s="104" t="n">
        <v>31</v>
      </c>
      <c r="G2391" s="159" t="n">
        <v>2406</v>
      </c>
      <c r="H2391" s="159" t="n">
        <v>6155</v>
      </c>
      <c r="I2391" s="160" t="n">
        <v>28484.69</v>
      </c>
      <c r="J2391" s="160" t="n">
        <v>748.95</v>
      </c>
      <c r="K2391" s="160" t="n">
        <v>27735.74</v>
      </c>
      <c r="L2391" s="160" t="n">
        <v>8251.41</v>
      </c>
    </row>
    <row r="2392">
      <c r="A2392" s="176" t="n">
        <v>45717</v>
      </c>
      <c r="B2392" s="104" t="inlineStr">
        <is>
          <t>2024/25</t>
        </is>
      </c>
      <c r="C2392" s="104" t="inlineStr">
        <is>
          <t>HC-016</t>
        </is>
      </c>
      <c r="D2392" s="104" t="inlineStr">
        <is>
          <t>Sud-Ouest</t>
        </is>
      </c>
      <c r="E2392" s="104" t="inlineStr">
        <is>
          <t>Livraison</t>
        </is>
      </c>
      <c r="F2392" s="104" t="n">
        <v>31</v>
      </c>
      <c r="G2392" s="159" t="n">
        <v>1304</v>
      </c>
      <c r="H2392" s="159" t="n">
        <v>3375</v>
      </c>
      <c r="I2392" s="160" t="n">
        <v>21681.49</v>
      </c>
      <c r="J2392" s="160" t="n">
        <v>1188.65</v>
      </c>
      <c r="K2392" s="160" t="n">
        <v>20492.84</v>
      </c>
      <c r="L2392" s="160" t="n">
        <v>6382.35</v>
      </c>
    </row>
    <row r="2393">
      <c r="A2393" s="176" t="n">
        <v>45717</v>
      </c>
      <c r="B2393" s="104" t="inlineStr">
        <is>
          <t>2024/25</t>
        </is>
      </c>
      <c r="C2393" s="104" t="inlineStr">
        <is>
          <t>HC-016</t>
        </is>
      </c>
      <c r="D2393" s="104" t="inlineStr">
        <is>
          <t>Sud-Ouest</t>
        </is>
      </c>
      <c r="E2393" s="104" t="inlineStr">
        <is>
          <t>Sur place</t>
        </is>
      </c>
      <c r="F2393" s="104" t="n">
        <v>31</v>
      </c>
      <c r="G2393" s="159" t="n">
        <v>4048</v>
      </c>
      <c r="H2393" s="159" t="n">
        <v>10171</v>
      </c>
      <c r="I2393" s="160" t="n">
        <v>51645.81</v>
      </c>
      <c r="J2393" s="160" t="n">
        <v>1675.5</v>
      </c>
      <c r="K2393" s="160" t="n">
        <v>49970.31</v>
      </c>
      <c r="L2393" s="160" t="n">
        <v>14893.02</v>
      </c>
    </row>
    <row r="2394">
      <c r="A2394" s="176" t="n">
        <v>45717</v>
      </c>
      <c r="B2394" s="104" t="inlineStr">
        <is>
          <t>2024/25</t>
        </is>
      </c>
      <c r="C2394" s="104" t="inlineStr">
        <is>
          <t>HC-016</t>
        </is>
      </c>
      <c r="D2394" s="104" t="inlineStr">
        <is>
          <t>Sud-Ouest</t>
        </is>
      </c>
      <c r="E2394" s="104" t="inlineStr">
        <is>
          <t>À emporter</t>
        </is>
      </c>
      <c r="F2394" s="104" t="n">
        <v>31</v>
      </c>
      <c r="G2394" s="159" t="n">
        <v>2946</v>
      </c>
      <c r="H2394" s="159" t="n">
        <v>7128</v>
      </c>
      <c r="I2394" s="160" t="n">
        <v>34855.17</v>
      </c>
      <c r="J2394" s="160" t="n">
        <v>1061.21</v>
      </c>
      <c r="K2394" s="160" t="n">
        <v>33793.96</v>
      </c>
      <c r="L2394" s="160" t="n">
        <v>10117.23</v>
      </c>
    </row>
    <row r="2395">
      <c r="A2395" s="176" t="n">
        <v>45717</v>
      </c>
      <c r="B2395" s="104" t="inlineStr">
        <is>
          <t>2024/25</t>
        </is>
      </c>
      <c r="C2395" s="104" t="inlineStr">
        <is>
          <t>HC-017</t>
        </is>
      </c>
      <c r="D2395" s="104" t="inlineStr">
        <is>
          <t>Île-de-France</t>
        </is>
      </c>
      <c r="E2395" s="104" t="inlineStr">
        <is>
          <t>Drive</t>
        </is>
      </c>
      <c r="F2395" s="104" t="n">
        <v>30</v>
      </c>
      <c r="G2395" s="159" t="n">
        <v>1127</v>
      </c>
      <c r="H2395" s="159" t="n">
        <v>3017</v>
      </c>
      <c r="I2395" s="160" t="n">
        <v>15438.5</v>
      </c>
      <c r="J2395" s="160" t="n">
        <v>474.75</v>
      </c>
      <c r="K2395" s="160" t="n">
        <v>14963.75</v>
      </c>
      <c r="L2395" s="160" t="n">
        <v>4453.22</v>
      </c>
    </row>
    <row r="2396">
      <c r="A2396" s="176" t="n">
        <v>45717</v>
      </c>
      <c r="B2396" s="104" t="inlineStr">
        <is>
          <t>2024/25</t>
        </is>
      </c>
      <c r="C2396" s="104" t="inlineStr">
        <is>
          <t>HC-017</t>
        </is>
      </c>
      <c r="D2396" s="104" t="inlineStr">
        <is>
          <t>Île-de-France</t>
        </is>
      </c>
      <c r="E2396" s="104" t="inlineStr">
        <is>
          <t>Livraison</t>
        </is>
      </c>
      <c r="F2396" s="104" t="n">
        <v>30</v>
      </c>
      <c r="G2396" s="159" t="n">
        <v>921</v>
      </c>
      <c r="H2396" s="159" t="n">
        <v>2384</v>
      </c>
      <c r="I2396" s="160" t="n">
        <v>15274.55</v>
      </c>
      <c r="J2396" s="160" t="n">
        <v>852.22</v>
      </c>
      <c r="K2396" s="160" t="n">
        <v>14422.33</v>
      </c>
      <c r="L2396" s="160" t="n">
        <v>4438.46</v>
      </c>
    </row>
    <row r="2397">
      <c r="A2397" s="176" t="n">
        <v>45717</v>
      </c>
      <c r="B2397" s="104" t="inlineStr">
        <is>
          <t>2024/25</t>
        </is>
      </c>
      <c r="C2397" s="104" t="inlineStr">
        <is>
          <t>HC-017</t>
        </is>
      </c>
      <c r="D2397" s="104" t="inlineStr">
        <is>
          <t>Île-de-France</t>
        </is>
      </c>
      <c r="E2397" s="104" t="inlineStr">
        <is>
          <t>Sur place</t>
        </is>
      </c>
      <c r="F2397" s="104" t="n">
        <v>31</v>
      </c>
      <c r="G2397" s="159" t="n">
        <v>3165</v>
      </c>
      <c r="H2397" s="159" t="n">
        <v>7978</v>
      </c>
      <c r="I2397" s="160" t="n">
        <v>40621.15</v>
      </c>
      <c r="J2397" s="160" t="n">
        <v>1220.2</v>
      </c>
      <c r="K2397" s="160" t="n">
        <v>39400.95</v>
      </c>
      <c r="L2397" s="160" t="n">
        <v>11732.5</v>
      </c>
    </row>
    <row r="2398">
      <c r="A2398" s="176" t="n">
        <v>45717</v>
      </c>
      <c r="B2398" s="104" t="inlineStr">
        <is>
          <t>2024/25</t>
        </is>
      </c>
      <c r="C2398" s="104" t="inlineStr">
        <is>
          <t>HC-017</t>
        </is>
      </c>
      <c r="D2398" s="104" t="inlineStr">
        <is>
          <t>Île-de-France</t>
        </is>
      </c>
      <c r="E2398" s="104" t="inlineStr">
        <is>
          <t>À emporter</t>
        </is>
      </c>
      <c r="F2398" s="104" t="n">
        <v>31</v>
      </c>
      <c r="G2398" s="159" t="n">
        <v>2291</v>
      </c>
      <c r="H2398" s="159" t="n">
        <v>5860</v>
      </c>
      <c r="I2398" s="160" t="n">
        <v>27100.03</v>
      </c>
      <c r="J2398" s="160" t="n">
        <v>946.28</v>
      </c>
      <c r="K2398" s="160" t="n">
        <v>26153.75</v>
      </c>
      <c r="L2398" s="160" t="n">
        <v>7804.27</v>
      </c>
    </row>
    <row r="2399">
      <c r="A2399" s="176" t="n">
        <v>45717</v>
      </c>
      <c r="B2399" s="104" t="inlineStr">
        <is>
          <t>2024/25</t>
        </is>
      </c>
      <c r="C2399" s="104" t="inlineStr">
        <is>
          <t>HC-018</t>
        </is>
      </c>
      <c r="D2399" s="104" t="inlineStr">
        <is>
          <t>Nord-Ouest</t>
        </is>
      </c>
      <c r="E2399" s="104" t="inlineStr">
        <is>
          <t>Drive</t>
        </is>
      </c>
      <c r="F2399" s="104" t="n">
        <v>30</v>
      </c>
      <c r="G2399" s="159" t="n">
        <v>774</v>
      </c>
      <c r="H2399" s="159" t="n">
        <v>1970</v>
      </c>
      <c r="I2399" s="160" t="n">
        <v>10619.39</v>
      </c>
      <c r="J2399" s="160" t="n">
        <v>281.7</v>
      </c>
      <c r="K2399" s="160" t="n">
        <v>10337.69</v>
      </c>
      <c r="L2399" s="160" t="n">
        <v>3104</v>
      </c>
    </row>
    <row r="2400">
      <c r="A2400" s="176" t="n">
        <v>45717</v>
      </c>
      <c r="B2400" s="104" t="inlineStr">
        <is>
          <t>2024/25</t>
        </is>
      </c>
      <c r="C2400" s="104" t="inlineStr">
        <is>
          <t>HC-018</t>
        </is>
      </c>
      <c r="D2400" s="104" t="inlineStr">
        <is>
          <t>Nord-Ouest</t>
        </is>
      </c>
      <c r="E2400" s="104" t="inlineStr">
        <is>
          <t>Livraison</t>
        </is>
      </c>
      <c r="F2400" s="104" t="n">
        <v>31</v>
      </c>
      <c r="G2400" s="159" t="n">
        <v>709</v>
      </c>
      <c r="H2400" s="159" t="n">
        <v>1759</v>
      </c>
      <c r="I2400" s="160" t="n">
        <v>11501.98</v>
      </c>
      <c r="J2400" s="160" t="n">
        <v>667.23</v>
      </c>
      <c r="K2400" s="160" t="n">
        <v>10834.75</v>
      </c>
      <c r="L2400" s="160" t="n">
        <v>3336.7</v>
      </c>
    </row>
    <row r="2401">
      <c r="A2401" s="176" t="n">
        <v>45717</v>
      </c>
      <c r="B2401" s="104" t="inlineStr">
        <is>
          <t>2024/25</t>
        </is>
      </c>
      <c r="C2401" s="104" t="inlineStr">
        <is>
          <t>HC-018</t>
        </is>
      </c>
      <c r="D2401" s="104" t="inlineStr">
        <is>
          <t>Nord-Ouest</t>
        </is>
      </c>
      <c r="E2401" s="104" t="inlineStr">
        <is>
          <t>Sur place</t>
        </is>
      </c>
      <c r="F2401" s="104" t="n">
        <v>31</v>
      </c>
      <c r="G2401" s="159" t="n">
        <v>2053</v>
      </c>
      <c r="H2401" s="159" t="n">
        <v>5228</v>
      </c>
      <c r="I2401" s="160" t="n">
        <v>26791.92</v>
      </c>
      <c r="J2401" s="160" t="n">
        <v>760.0700000000001</v>
      </c>
      <c r="K2401" s="160" t="n">
        <v>26031.85</v>
      </c>
      <c r="L2401" s="160" t="n">
        <v>7762.43</v>
      </c>
    </row>
    <row r="2402">
      <c r="A2402" s="176" t="n">
        <v>45717</v>
      </c>
      <c r="B2402" s="104" t="inlineStr">
        <is>
          <t>2024/25</t>
        </is>
      </c>
      <c r="C2402" s="104" t="inlineStr">
        <is>
          <t>HC-018</t>
        </is>
      </c>
      <c r="D2402" s="104" t="inlineStr">
        <is>
          <t>Nord-Ouest</t>
        </is>
      </c>
      <c r="E2402" s="104" t="inlineStr">
        <is>
          <t>À emporter</t>
        </is>
      </c>
      <c r="F2402" s="104" t="n">
        <v>29</v>
      </c>
      <c r="G2402" s="159" t="n">
        <v>1386</v>
      </c>
      <c r="H2402" s="159" t="n">
        <v>3562</v>
      </c>
      <c r="I2402" s="160" t="n">
        <v>16411.09</v>
      </c>
      <c r="J2402" s="160" t="n">
        <v>464.94</v>
      </c>
      <c r="K2402" s="160" t="n">
        <v>15946.15</v>
      </c>
      <c r="L2402" s="160" t="n">
        <v>4749.97</v>
      </c>
    </row>
    <row r="2403">
      <c r="A2403" s="176" t="n">
        <v>45717</v>
      </c>
      <c r="B2403" s="104" t="inlineStr">
        <is>
          <t>2024/25</t>
        </is>
      </c>
      <c r="C2403" s="104" t="inlineStr">
        <is>
          <t>HC-019</t>
        </is>
      </c>
      <c r="D2403" s="104" t="inlineStr">
        <is>
          <t>Sud-Est</t>
        </is>
      </c>
      <c r="E2403" s="104" t="inlineStr">
        <is>
          <t>Livraison</t>
        </is>
      </c>
      <c r="F2403" s="104" t="n">
        <v>31</v>
      </c>
      <c r="G2403" s="159" t="n">
        <v>1045</v>
      </c>
      <c r="H2403" s="159" t="n">
        <v>2636</v>
      </c>
      <c r="I2403" s="160" t="n">
        <v>17308.3</v>
      </c>
      <c r="J2403" s="160" t="n">
        <v>1006</v>
      </c>
      <c r="K2403" s="160" t="n">
        <v>16302.3</v>
      </c>
      <c r="L2403" s="160" t="n">
        <v>5231.92</v>
      </c>
    </row>
    <row r="2404">
      <c r="A2404" s="176" t="n">
        <v>45717</v>
      </c>
      <c r="B2404" s="104" t="inlineStr">
        <is>
          <t>2024/25</t>
        </is>
      </c>
      <c r="C2404" s="104" t="inlineStr">
        <is>
          <t>HC-019</t>
        </is>
      </c>
      <c r="D2404" s="104" t="inlineStr">
        <is>
          <t>Sud-Est</t>
        </is>
      </c>
      <c r="E2404" s="104" t="inlineStr">
        <is>
          <t>Sur place</t>
        </is>
      </c>
      <c r="F2404" s="104" t="n">
        <v>31</v>
      </c>
      <c r="G2404" s="159" t="n">
        <v>3207</v>
      </c>
      <c r="H2404" s="159" t="n">
        <v>8210</v>
      </c>
      <c r="I2404" s="160" t="n">
        <v>41064.93</v>
      </c>
      <c r="J2404" s="160" t="n">
        <v>1185.88</v>
      </c>
      <c r="K2404" s="160" t="n">
        <v>39879.05</v>
      </c>
      <c r="L2404" s="160" t="n">
        <v>12357.34</v>
      </c>
    </row>
    <row r="2405">
      <c r="A2405" s="176" t="n">
        <v>45717</v>
      </c>
      <c r="B2405" s="104" t="inlineStr">
        <is>
          <t>2024/25</t>
        </is>
      </c>
      <c r="C2405" s="104" t="inlineStr">
        <is>
          <t>HC-019</t>
        </is>
      </c>
      <c r="D2405" s="104" t="inlineStr">
        <is>
          <t>Sud-Est</t>
        </is>
      </c>
      <c r="E2405" s="104" t="inlineStr">
        <is>
          <t>À emporter</t>
        </is>
      </c>
      <c r="F2405" s="104" t="n">
        <v>30</v>
      </c>
      <c r="G2405" s="159" t="n">
        <v>2293</v>
      </c>
      <c r="H2405" s="159" t="n">
        <v>5954</v>
      </c>
      <c r="I2405" s="160" t="n">
        <v>27300.17</v>
      </c>
      <c r="J2405" s="160" t="n">
        <v>789.7</v>
      </c>
      <c r="K2405" s="160" t="n">
        <v>26510.47</v>
      </c>
      <c r="L2405" s="160" t="n">
        <v>8180.96</v>
      </c>
    </row>
    <row r="2406">
      <c r="A2406" s="176" t="n">
        <v>45717</v>
      </c>
      <c r="B2406" s="104" t="inlineStr">
        <is>
          <t>2024/25</t>
        </is>
      </c>
      <c r="C2406" s="104" t="inlineStr">
        <is>
          <t>HC-020</t>
        </is>
      </c>
      <c r="D2406" s="104" t="inlineStr">
        <is>
          <t>Sud-Ouest</t>
        </is>
      </c>
      <c r="E2406" s="104" t="inlineStr">
        <is>
          <t>Livraison</t>
        </is>
      </c>
      <c r="F2406" s="104" t="n">
        <v>31</v>
      </c>
      <c r="G2406" s="159" t="n">
        <v>1221</v>
      </c>
      <c r="H2406" s="159" t="n">
        <v>3089</v>
      </c>
      <c r="I2406" s="160" t="n">
        <v>19808.38</v>
      </c>
      <c r="J2406" s="160" t="n">
        <v>1209.89</v>
      </c>
      <c r="K2406" s="160" t="n">
        <v>18598.49</v>
      </c>
      <c r="L2406" s="160" t="n">
        <v>5810.97</v>
      </c>
    </row>
    <row r="2407">
      <c r="A2407" s="176" t="n">
        <v>45717</v>
      </c>
      <c r="B2407" s="104" t="inlineStr">
        <is>
          <t>2024/25</t>
        </is>
      </c>
      <c r="C2407" s="104" t="inlineStr">
        <is>
          <t>HC-020</t>
        </is>
      </c>
      <c r="D2407" s="104" t="inlineStr">
        <is>
          <t>Sud-Ouest</t>
        </is>
      </c>
      <c r="E2407" s="104" t="inlineStr">
        <is>
          <t>Sur place</t>
        </is>
      </c>
      <c r="F2407" s="104" t="n">
        <v>30</v>
      </c>
      <c r="G2407" s="159" t="n">
        <v>3496</v>
      </c>
      <c r="H2407" s="159" t="n">
        <v>8981</v>
      </c>
      <c r="I2407" s="160" t="n">
        <v>45759.28</v>
      </c>
      <c r="J2407" s="160" t="n">
        <v>1317.66</v>
      </c>
      <c r="K2407" s="160" t="n">
        <v>44441.62</v>
      </c>
      <c r="L2407" s="160" t="n">
        <v>13274.47</v>
      </c>
    </row>
    <row r="2408">
      <c r="A2408" s="176" t="n">
        <v>45717</v>
      </c>
      <c r="B2408" s="104" t="inlineStr">
        <is>
          <t>2024/25</t>
        </is>
      </c>
      <c r="C2408" s="104" t="inlineStr">
        <is>
          <t>HC-020</t>
        </is>
      </c>
      <c r="D2408" s="104" t="inlineStr">
        <is>
          <t>Sud-Ouest</t>
        </is>
      </c>
      <c r="E2408" s="104" t="inlineStr">
        <is>
          <t>À emporter</t>
        </is>
      </c>
      <c r="F2408" s="104" t="n">
        <v>31</v>
      </c>
      <c r="G2408" s="159" t="n">
        <v>2733</v>
      </c>
      <c r="H2408" s="159" t="n">
        <v>7011</v>
      </c>
      <c r="I2408" s="160" t="n">
        <v>32381.42</v>
      </c>
      <c r="J2408" s="160" t="n">
        <v>1008.44</v>
      </c>
      <c r="K2408" s="160" t="n">
        <v>31372.98</v>
      </c>
      <c r="L2408" s="160" t="n">
        <v>9351.809999999999</v>
      </c>
    </row>
    <row r="2409">
      <c r="A2409" s="176" t="n">
        <v>45717</v>
      </c>
      <c r="B2409" s="104" t="inlineStr">
        <is>
          <t>2024/25</t>
        </is>
      </c>
      <c r="C2409" s="104" t="inlineStr">
        <is>
          <t>HC-021</t>
        </is>
      </c>
      <c r="D2409" s="104" t="inlineStr">
        <is>
          <t>Île-de-France</t>
        </is>
      </c>
      <c r="E2409" s="104" t="inlineStr">
        <is>
          <t>Drive</t>
        </is>
      </c>
      <c r="F2409" s="104" t="n">
        <v>31</v>
      </c>
      <c r="G2409" s="159" t="n">
        <v>1038</v>
      </c>
      <c r="H2409" s="159" t="n">
        <v>2699</v>
      </c>
      <c r="I2409" s="160" t="n">
        <v>14052.99</v>
      </c>
      <c r="J2409" s="160" t="n">
        <v>445.49</v>
      </c>
      <c r="K2409" s="160" t="n">
        <v>13607.5</v>
      </c>
      <c r="L2409" s="160" t="n">
        <v>4070.4</v>
      </c>
    </row>
    <row r="2410">
      <c r="A2410" s="176" t="n">
        <v>45717</v>
      </c>
      <c r="B2410" s="104" t="inlineStr">
        <is>
          <t>2024/25</t>
        </is>
      </c>
      <c r="C2410" s="104" t="inlineStr">
        <is>
          <t>HC-021</t>
        </is>
      </c>
      <c r="D2410" s="104" t="inlineStr">
        <is>
          <t>Île-de-France</t>
        </is>
      </c>
      <c r="E2410" s="104" t="inlineStr">
        <is>
          <t>Livraison</t>
        </is>
      </c>
      <c r="F2410" s="104" t="n">
        <v>31</v>
      </c>
      <c r="G2410" s="159" t="n">
        <v>872</v>
      </c>
      <c r="H2410" s="159" t="n">
        <v>2233</v>
      </c>
      <c r="I2410" s="160" t="n">
        <v>14438.99</v>
      </c>
      <c r="J2410" s="160" t="n">
        <v>879.98</v>
      </c>
      <c r="K2410" s="160" t="n">
        <v>13559.01</v>
      </c>
      <c r="L2410" s="160" t="n">
        <v>4214.09</v>
      </c>
    </row>
    <row r="2411">
      <c r="A2411" s="176" t="n">
        <v>45717</v>
      </c>
      <c r="B2411" s="104" t="inlineStr">
        <is>
          <t>2024/25</t>
        </is>
      </c>
      <c r="C2411" s="104" t="inlineStr">
        <is>
          <t>HC-021</t>
        </is>
      </c>
      <c r="D2411" s="104" t="inlineStr">
        <is>
          <t>Île-de-France</t>
        </is>
      </c>
      <c r="E2411" s="104" t="inlineStr">
        <is>
          <t>Sur place</t>
        </is>
      </c>
      <c r="F2411" s="104" t="n">
        <v>31</v>
      </c>
      <c r="G2411" s="159" t="n">
        <v>2740</v>
      </c>
      <c r="H2411" s="159" t="n">
        <v>6812</v>
      </c>
      <c r="I2411" s="160" t="n">
        <v>35245.91</v>
      </c>
      <c r="J2411" s="160" t="n">
        <v>1005.81</v>
      </c>
      <c r="K2411" s="160" t="n">
        <v>34240.1</v>
      </c>
      <c r="L2411" s="160" t="n">
        <v>10289.92</v>
      </c>
    </row>
    <row r="2412">
      <c r="A2412" s="176" t="n">
        <v>45717</v>
      </c>
      <c r="B2412" s="104" t="inlineStr">
        <is>
          <t>2024/25</t>
        </is>
      </c>
      <c r="C2412" s="104" t="inlineStr">
        <is>
          <t>HC-021</t>
        </is>
      </c>
      <c r="D2412" s="104" t="inlineStr">
        <is>
          <t>Île-de-France</t>
        </is>
      </c>
      <c r="E2412" s="104" t="inlineStr">
        <is>
          <t>À emporter</t>
        </is>
      </c>
      <c r="F2412" s="104" t="n">
        <v>31</v>
      </c>
      <c r="G2412" s="159" t="n">
        <v>2070</v>
      </c>
      <c r="H2412" s="159" t="n">
        <v>5267</v>
      </c>
      <c r="I2412" s="160" t="n">
        <v>24662.21</v>
      </c>
      <c r="J2412" s="160" t="n">
        <v>748.26</v>
      </c>
      <c r="K2412" s="160" t="n">
        <v>23913.95</v>
      </c>
      <c r="L2412" s="160" t="n">
        <v>7133.44</v>
      </c>
    </row>
    <row r="2413">
      <c r="A2413" s="176" t="n">
        <v>45717</v>
      </c>
      <c r="B2413" s="104" t="inlineStr">
        <is>
          <t>2024/25</t>
        </is>
      </c>
      <c r="C2413" s="104" t="inlineStr">
        <is>
          <t>HC-022</t>
        </is>
      </c>
      <c r="D2413" s="104" t="inlineStr">
        <is>
          <t>Nord-Ouest</t>
        </is>
      </c>
      <c r="E2413" s="104" t="inlineStr">
        <is>
          <t>Livraison</t>
        </is>
      </c>
      <c r="F2413" s="104" t="n">
        <v>31</v>
      </c>
      <c r="G2413" s="159" t="n">
        <v>941</v>
      </c>
      <c r="H2413" s="159" t="n">
        <v>2362</v>
      </c>
      <c r="I2413" s="160" t="n">
        <v>15397.58</v>
      </c>
      <c r="J2413" s="160" t="n">
        <v>911.04</v>
      </c>
      <c r="K2413" s="160" t="n">
        <v>14486.54</v>
      </c>
      <c r="L2413" s="160" t="n">
        <v>4494.28</v>
      </c>
    </row>
    <row r="2414">
      <c r="A2414" s="176" t="n">
        <v>45717</v>
      </c>
      <c r="B2414" s="104" t="inlineStr">
        <is>
          <t>2024/25</t>
        </is>
      </c>
      <c r="C2414" s="104" t="inlineStr">
        <is>
          <t>HC-022</t>
        </is>
      </c>
      <c r="D2414" s="104" t="inlineStr">
        <is>
          <t>Nord-Ouest</t>
        </is>
      </c>
      <c r="E2414" s="104" t="inlineStr">
        <is>
          <t>Sur place</t>
        </is>
      </c>
      <c r="F2414" s="104" t="n">
        <v>31</v>
      </c>
      <c r="G2414" s="159" t="n">
        <v>2906</v>
      </c>
      <c r="H2414" s="159" t="n">
        <v>7417</v>
      </c>
      <c r="I2414" s="160" t="n">
        <v>37541.24</v>
      </c>
      <c r="J2414" s="160" t="n">
        <v>1245.81</v>
      </c>
      <c r="K2414" s="160" t="n">
        <v>36295.43</v>
      </c>
      <c r="L2414" s="160" t="n">
        <v>10800.94</v>
      </c>
    </row>
    <row r="2415">
      <c r="A2415" s="176" t="n">
        <v>45717</v>
      </c>
      <c r="B2415" s="104" t="inlineStr">
        <is>
          <t>2024/25</t>
        </is>
      </c>
      <c r="C2415" s="104" t="inlineStr">
        <is>
          <t>HC-022</t>
        </is>
      </c>
      <c r="D2415" s="104" t="inlineStr">
        <is>
          <t>Nord-Ouest</t>
        </is>
      </c>
      <c r="E2415" s="104" t="inlineStr">
        <is>
          <t>À emporter</t>
        </is>
      </c>
      <c r="F2415" s="104" t="n">
        <v>31</v>
      </c>
      <c r="G2415" s="159" t="n">
        <v>2235</v>
      </c>
      <c r="H2415" s="159" t="n">
        <v>5607</v>
      </c>
      <c r="I2415" s="160" t="n">
        <v>26357.34</v>
      </c>
      <c r="J2415" s="160" t="n">
        <v>806.7</v>
      </c>
      <c r="K2415" s="160" t="n">
        <v>25550.64</v>
      </c>
      <c r="L2415" s="160" t="n">
        <v>7554.39</v>
      </c>
    </row>
    <row r="2416">
      <c r="A2416" s="176" t="n">
        <v>45717</v>
      </c>
      <c r="B2416" s="104" t="inlineStr">
        <is>
          <t>2024/25</t>
        </is>
      </c>
      <c r="C2416" s="104" t="inlineStr">
        <is>
          <t>HC-023</t>
        </is>
      </c>
      <c r="D2416" s="104" t="inlineStr">
        <is>
          <t>Sud-Est</t>
        </is>
      </c>
      <c r="E2416" s="104" t="inlineStr">
        <is>
          <t>Drive</t>
        </is>
      </c>
      <c r="F2416" s="104" t="n">
        <v>30</v>
      </c>
      <c r="G2416" s="159" t="n">
        <v>1096</v>
      </c>
      <c r="H2416" s="159" t="n">
        <v>2832</v>
      </c>
      <c r="I2416" s="160" t="n">
        <v>14943.96</v>
      </c>
      <c r="J2416" s="160" t="n">
        <v>428.31</v>
      </c>
      <c r="K2416" s="160" t="n">
        <v>14515.65</v>
      </c>
      <c r="L2416" s="160" t="n">
        <v>4339.42</v>
      </c>
    </row>
    <row r="2417">
      <c r="A2417" s="176" t="n">
        <v>45717</v>
      </c>
      <c r="B2417" s="104" t="inlineStr">
        <is>
          <t>2024/25</t>
        </is>
      </c>
      <c r="C2417" s="104" t="inlineStr">
        <is>
          <t>HC-023</t>
        </is>
      </c>
      <c r="D2417" s="104" t="inlineStr">
        <is>
          <t>Sud-Est</t>
        </is>
      </c>
      <c r="E2417" s="104" t="inlineStr">
        <is>
          <t>Livraison</t>
        </is>
      </c>
      <c r="F2417" s="104" t="n">
        <v>31</v>
      </c>
      <c r="G2417" s="159" t="n">
        <v>1076</v>
      </c>
      <c r="H2417" s="159" t="n">
        <v>2705</v>
      </c>
      <c r="I2417" s="160" t="n">
        <v>17252.2</v>
      </c>
      <c r="J2417" s="160" t="n">
        <v>970.92</v>
      </c>
      <c r="K2417" s="160" t="n">
        <v>16281.28</v>
      </c>
      <c r="L2417" s="160" t="n">
        <v>5028.44</v>
      </c>
    </row>
    <row r="2418">
      <c r="A2418" s="176" t="n">
        <v>45717</v>
      </c>
      <c r="B2418" s="104" t="inlineStr">
        <is>
          <t>2024/25</t>
        </is>
      </c>
      <c r="C2418" s="104" t="inlineStr">
        <is>
          <t>HC-023</t>
        </is>
      </c>
      <c r="D2418" s="104" t="inlineStr">
        <is>
          <t>Sud-Est</t>
        </is>
      </c>
      <c r="E2418" s="104" t="inlineStr">
        <is>
          <t>Sur place</t>
        </is>
      </c>
      <c r="F2418" s="104" t="n">
        <v>31</v>
      </c>
      <c r="G2418" s="159" t="n">
        <v>3092</v>
      </c>
      <c r="H2418" s="159" t="n">
        <v>7969</v>
      </c>
      <c r="I2418" s="160" t="n">
        <v>39926.76</v>
      </c>
      <c r="J2418" s="160" t="n">
        <v>1213.05</v>
      </c>
      <c r="K2418" s="160" t="n">
        <v>38713.71</v>
      </c>
      <c r="L2418" s="160" t="n">
        <v>11547.49</v>
      </c>
    </row>
    <row r="2419">
      <c r="A2419" s="176" t="n">
        <v>45717</v>
      </c>
      <c r="B2419" s="104" t="inlineStr">
        <is>
          <t>2024/25</t>
        </is>
      </c>
      <c r="C2419" s="104" t="inlineStr">
        <is>
          <t>HC-023</t>
        </is>
      </c>
      <c r="D2419" s="104" t="inlineStr">
        <is>
          <t>Sud-Est</t>
        </is>
      </c>
      <c r="E2419" s="104" t="inlineStr">
        <is>
          <t>À emporter</t>
        </is>
      </c>
      <c r="F2419" s="104" t="n">
        <v>29</v>
      </c>
      <c r="G2419" s="159" t="n">
        <v>2074</v>
      </c>
      <c r="H2419" s="159" t="n">
        <v>5277</v>
      </c>
      <c r="I2419" s="160" t="n">
        <v>24613.34</v>
      </c>
      <c r="J2419" s="160" t="n">
        <v>811.85</v>
      </c>
      <c r="K2419" s="160" t="n">
        <v>23801.49</v>
      </c>
      <c r="L2419" s="160" t="n">
        <v>7118.6</v>
      </c>
    </row>
    <row r="2420">
      <c r="A2420" s="176" t="n">
        <v>45717</v>
      </c>
      <c r="B2420" s="104" t="inlineStr">
        <is>
          <t>2024/25</t>
        </is>
      </c>
      <c r="C2420" s="104" t="inlineStr">
        <is>
          <t>HC-024</t>
        </is>
      </c>
      <c r="D2420" s="104" t="inlineStr">
        <is>
          <t>Sud-Ouest</t>
        </is>
      </c>
      <c r="E2420" s="104" t="inlineStr">
        <is>
          <t>Livraison</t>
        </is>
      </c>
      <c r="F2420" s="104" t="n">
        <v>31</v>
      </c>
      <c r="G2420" s="159" t="n">
        <v>1531</v>
      </c>
      <c r="H2420" s="159" t="n">
        <v>3849</v>
      </c>
      <c r="I2420" s="160" t="n">
        <v>25395.18</v>
      </c>
      <c r="J2420" s="160" t="n">
        <v>1566.94</v>
      </c>
      <c r="K2420" s="160" t="n">
        <v>23828.24</v>
      </c>
      <c r="L2420" s="160" t="n">
        <v>7395.06</v>
      </c>
    </row>
    <row r="2421">
      <c r="A2421" s="176" t="n">
        <v>45717</v>
      </c>
      <c r="B2421" s="104" t="inlineStr">
        <is>
          <t>2024/25</t>
        </is>
      </c>
      <c r="C2421" s="104" t="inlineStr">
        <is>
          <t>HC-024</t>
        </is>
      </c>
      <c r="D2421" s="104" t="inlineStr">
        <is>
          <t>Sud-Ouest</t>
        </is>
      </c>
      <c r="E2421" s="104" t="inlineStr">
        <is>
          <t>Sur place</t>
        </is>
      </c>
      <c r="F2421" s="104" t="n">
        <v>31</v>
      </c>
      <c r="G2421" s="159" t="n">
        <v>4661</v>
      </c>
      <c r="H2421" s="159" t="n">
        <v>11948</v>
      </c>
      <c r="I2421" s="160" t="n">
        <v>60211.48</v>
      </c>
      <c r="J2421" s="160" t="n">
        <v>1787.89</v>
      </c>
      <c r="K2421" s="160" t="n">
        <v>58423.59</v>
      </c>
      <c r="L2421" s="160" t="n">
        <v>17501.17</v>
      </c>
    </row>
    <row r="2422">
      <c r="A2422" s="176" t="n">
        <v>45717</v>
      </c>
      <c r="B2422" s="104" t="inlineStr">
        <is>
          <t>2024/25</t>
        </is>
      </c>
      <c r="C2422" s="104" t="inlineStr">
        <is>
          <t>HC-024</t>
        </is>
      </c>
      <c r="D2422" s="104" t="inlineStr">
        <is>
          <t>Sud-Ouest</t>
        </is>
      </c>
      <c r="E2422" s="104" t="inlineStr">
        <is>
          <t>À emporter</t>
        </is>
      </c>
      <c r="F2422" s="104" t="n">
        <v>31</v>
      </c>
      <c r="G2422" s="159" t="n">
        <v>3464</v>
      </c>
      <c r="H2422" s="159" t="n">
        <v>8932</v>
      </c>
      <c r="I2422" s="160" t="n">
        <v>40890.84</v>
      </c>
      <c r="J2422" s="160" t="n">
        <v>1440.83</v>
      </c>
      <c r="K2422" s="160" t="n">
        <v>39450.01</v>
      </c>
      <c r="L2422" s="160" t="n">
        <v>11785.68</v>
      </c>
    </row>
    <row r="2423">
      <c r="A2423" s="176" t="n">
        <v>45717</v>
      </c>
      <c r="B2423" s="104" t="inlineStr">
        <is>
          <t>2024/25</t>
        </is>
      </c>
      <c r="C2423" s="104" t="inlineStr">
        <is>
          <t>HC-025</t>
        </is>
      </c>
      <c r="D2423" s="104" t="inlineStr">
        <is>
          <t>Île-de-France</t>
        </is>
      </c>
      <c r="E2423" s="104" t="inlineStr">
        <is>
          <t>Drive</t>
        </is>
      </c>
      <c r="F2423" s="104" t="n">
        <v>31</v>
      </c>
      <c r="G2423" s="159" t="n">
        <v>1482</v>
      </c>
      <c r="H2423" s="159" t="n">
        <v>3825</v>
      </c>
      <c r="I2423" s="160" t="n">
        <v>20283.72</v>
      </c>
      <c r="J2423" s="160" t="n">
        <v>645.1799999999999</v>
      </c>
      <c r="K2423" s="160" t="n">
        <v>19638.54</v>
      </c>
      <c r="L2423" s="160" t="n">
        <v>5838.39</v>
      </c>
    </row>
    <row r="2424">
      <c r="A2424" s="176" t="n">
        <v>45717</v>
      </c>
      <c r="B2424" s="104" t="inlineStr">
        <is>
          <t>2024/25</t>
        </is>
      </c>
      <c r="C2424" s="104" t="inlineStr">
        <is>
          <t>HC-025</t>
        </is>
      </c>
      <c r="D2424" s="104" t="inlineStr">
        <is>
          <t>Île-de-France</t>
        </is>
      </c>
      <c r="E2424" s="104" t="inlineStr">
        <is>
          <t>Livraison</t>
        </is>
      </c>
      <c r="F2424" s="104" t="n">
        <v>31</v>
      </c>
      <c r="G2424" s="159" t="n">
        <v>1373</v>
      </c>
      <c r="H2424" s="159" t="n">
        <v>3556</v>
      </c>
      <c r="I2424" s="160" t="n">
        <v>21946.85</v>
      </c>
      <c r="J2424" s="160" t="n">
        <v>1195.52</v>
      </c>
      <c r="K2424" s="160" t="n">
        <v>20751.33</v>
      </c>
      <c r="L2424" s="160" t="n">
        <v>6428.93</v>
      </c>
    </row>
    <row r="2425">
      <c r="A2425" s="176" t="n">
        <v>45717</v>
      </c>
      <c r="B2425" s="104" t="inlineStr">
        <is>
          <t>2024/25</t>
        </is>
      </c>
      <c r="C2425" s="104" t="inlineStr">
        <is>
          <t>HC-025</t>
        </is>
      </c>
      <c r="D2425" s="104" t="inlineStr">
        <is>
          <t>Île-de-France</t>
        </is>
      </c>
      <c r="E2425" s="104" t="inlineStr">
        <is>
          <t>Sur place</t>
        </is>
      </c>
      <c r="F2425" s="104" t="n">
        <v>30</v>
      </c>
      <c r="G2425" s="159" t="n">
        <v>3687</v>
      </c>
      <c r="H2425" s="159" t="n">
        <v>9384</v>
      </c>
      <c r="I2425" s="160" t="n">
        <v>47842.71</v>
      </c>
      <c r="J2425" s="160" t="n">
        <v>1443.26</v>
      </c>
      <c r="K2425" s="160" t="n">
        <v>46399.45</v>
      </c>
      <c r="L2425" s="160" t="n">
        <v>13801.99</v>
      </c>
    </row>
    <row r="2426">
      <c r="A2426" s="176" t="n">
        <v>45717</v>
      </c>
      <c r="B2426" s="104" t="inlineStr">
        <is>
          <t>2024/25</t>
        </is>
      </c>
      <c r="C2426" s="104" t="inlineStr">
        <is>
          <t>HC-025</t>
        </is>
      </c>
      <c r="D2426" s="104" t="inlineStr">
        <is>
          <t>Île-de-France</t>
        </is>
      </c>
      <c r="E2426" s="104" t="inlineStr">
        <is>
          <t>À emporter</t>
        </is>
      </c>
      <c r="F2426" s="104" t="n">
        <v>30</v>
      </c>
      <c r="G2426" s="159" t="n">
        <v>2653</v>
      </c>
      <c r="H2426" s="159" t="n">
        <v>6886</v>
      </c>
      <c r="I2426" s="160" t="n">
        <v>31455.97</v>
      </c>
      <c r="J2426" s="160" t="n">
        <v>912.05</v>
      </c>
      <c r="K2426" s="160" t="n">
        <v>30543.92</v>
      </c>
      <c r="L2426" s="160" t="n">
        <v>9102.190000000001</v>
      </c>
    </row>
    <row r="2427">
      <c r="A2427" s="176" t="n">
        <v>45717</v>
      </c>
      <c r="B2427" s="104" t="inlineStr">
        <is>
          <t>2024/25</t>
        </is>
      </c>
      <c r="C2427" s="104" t="inlineStr">
        <is>
          <t>HC-026</t>
        </is>
      </c>
      <c r="D2427" s="104" t="inlineStr">
        <is>
          <t>Nord-Ouest</t>
        </is>
      </c>
      <c r="E2427" s="104" t="inlineStr">
        <is>
          <t>Drive</t>
        </is>
      </c>
      <c r="F2427" s="104" t="n">
        <v>31</v>
      </c>
      <c r="G2427" s="159" t="n">
        <v>1096</v>
      </c>
      <c r="H2427" s="159" t="n">
        <v>2834</v>
      </c>
      <c r="I2427" s="160" t="n">
        <v>14910.94</v>
      </c>
      <c r="J2427" s="160" t="n">
        <v>412.82</v>
      </c>
      <c r="K2427" s="160" t="n">
        <v>14498.12</v>
      </c>
      <c r="L2427" s="160" t="n">
        <v>4332.68</v>
      </c>
    </row>
    <row r="2428">
      <c r="A2428" s="176" t="n">
        <v>45717</v>
      </c>
      <c r="B2428" s="104" t="inlineStr">
        <is>
          <t>2024/25</t>
        </is>
      </c>
      <c r="C2428" s="104" t="inlineStr">
        <is>
          <t>HC-026</t>
        </is>
      </c>
      <c r="D2428" s="104" t="inlineStr">
        <is>
          <t>Nord-Ouest</t>
        </is>
      </c>
      <c r="E2428" s="104" t="inlineStr">
        <is>
          <t>Livraison</t>
        </is>
      </c>
      <c r="F2428" s="104" t="n">
        <v>31</v>
      </c>
      <c r="G2428" s="159" t="n">
        <v>1004</v>
      </c>
      <c r="H2428" s="159" t="n">
        <v>2473</v>
      </c>
      <c r="I2428" s="160" t="n">
        <v>16189.41</v>
      </c>
      <c r="J2428" s="160" t="n">
        <v>1000.91</v>
      </c>
      <c r="K2428" s="160" t="n">
        <v>15188.5</v>
      </c>
      <c r="L2428" s="160" t="n">
        <v>4676.67</v>
      </c>
    </row>
    <row r="2429">
      <c r="A2429" s="176" t="n">
        <v>45717</v>
      </c>
      <c r="B2429" s="104" t="inlineStr">
        <is>
          <t>2024/25</t>
        </is>
      </c>
      <c r="C2429" s="104" t="inlineStr">
        <is>
          <t>HC-026</t>
        </is>
      </c>
      <c r="D2429" s="104" t="inlineStr">
        <is>
          <t>Nord-Ouest</t>
        </is>
      </c>
      <c r="E2429" s="104" t="inlineStr">
        <is>
          <t>Sur place</t>
        </is>
      </c>
      <c r="F2429" s="104" t="n">
        <v>30</v>
      </c>
      <c r="G2429" s="159" t="n">
        <v>2613</v>
      </c>
      <c r="H2429" s="159" t="n">
        <v>6895</v>
      </c>
      <c r="I2429" s="160" t="n">
        <v>33889.22</v>
      </c>
      <c r="J2429" s="160" t="n">
        <v>955.53</v>
      </c>
      <c r="K2429" s="160" t="n">
        <v>32933.69</v>
      </c>
      <c r="L2429" s="160" t="n">
        <v>9863.870000000001</v>
      </c>
    </row>
    <row r="2430">
      <c r="A2430" s="176" t="n">
        <v>45717</v>
      </c>
      <c r="B2430" s="104" t="inlineStr">
        <is>
          <t>2024/25</t>
        </is>
      </c>
      <c r="C2430" s="104" t="inlineStr">
        <is>
          <t>HC-026</t>
        </is>
      </c>
      <c r="D2430" s="104" t="inlineStr">
        <is>
          <t>Nord-Ouest</t>
        </is>
      </c>
      <c r="E2430" s="104" t="inlineStr">
        <is>
          <t>À emporter</t>
        </is>
      </c>
      <c r="F2430" s="104" t="n">
        <v>31</v>
      </c>
      <c r="G2430" s="159" t="n">
        <v>2003</v>
      </c>
      <c r="H2430" s="159" t="n">
        <v>5099</v>
      </c>
      <c r="I2430" s="160" t="n">
        <v>23578.72</v>
      </c>
      <c r="J2430" s="160" t="n">
        <v>618.11</v>
      </c>
      <c r="K2430" s="160" t="n">
        <v>22960.61</v>
      </c>
      <c r="L2430" s="160" t="n">
        <v>6867.02</v>
      </c>
    </row>
    <row r="2431">
      <c r="A2431" s="176" t="n">
        <v>45717</v>
      </c>
      <c r="B2431" s="104" t="inlineStr">
        <is>
          <t>2024/25</t>
        </is>
      </c>
      <c r="C2431" s="104" t="inlineStr">
        <is>
          <t>HC-027</t>
        </is>
      </c>
      <c r="D2431" s="104" t="inlineStr">
        <is>
          <t>Sud-Est</t>
        </is>
      </c>
      <c r="E2431" s="104" t="inlineStr">
        <is>
          <t>Livraison</t>
        </is>
      </c>
      <c r="F2431" s="104" t="n">
        <v>31</v>
      </c>
      <c r="G2431" s="159" t="n">
        <v>1171</v>
      </c>
      <c r="H2431" s="159" t="n">
        <v>3002</v>
      </c>
      <c r="I2431" s="160" t="n">
        <v>19216.91</v>
      </c>
      <c r="J2431" s="160" t="n">
        <v>1167.7</v>
      </c>
      <c r="K2431" s="160" t="n">
        <v>18049.21</v>
      </c>
      <c r="L2431" s="160" t="n">
        <v>5582.42</v>
      </c>
    </row>
    <row r="2432">
      <c r="A2432" s="176" t="n">
        <v>45717</v>
      </c>
      <c r="B2432" s="104" t="inlineStr">
        <is>
          <t>2024/25</t>
        </is>
      </c>
      <c r="C2432" s="104" t="inlineStr">
        <is>
          <t>HC-027</t>
        </is>
      </c>
      <c r="D2432" s="104" t="inlineStr">
        <is>
          <t>Sud-Est</t>
        </is>
      </c>
      <c r="E2432" s="104" t="inlineStr">
        <is>
          <t>Sur place</t>
        </is>
      </c>
      <c r="F2432" s="104" t="n">
        <v>31</v>
      </c>
      <c r="G2432" s="159" t="n">
        <v>3783</v>
      </c>
      <c r="H2432" s="159" t="n">
        <v>9717</v>
      </c>
      <c r="I2432" s="160" t="n">
        <v>48822.61</v>
      </c>
      <c r="J2432" s="160" t="n">
        <v>1491.08</v>
      </c>
      <c r="K2432" s="160" t="n">
        <v>47331.53</v>
      </c>
      <c r="L2432" s="160" t="n">
        <v>14133.34</v>
      </c>
    </row>
    <row r="2433">
      <c r="A2433" s="176" t="n">
        <v>45717</v>
      </c>
      <c r="B2433" s="104" t="inlineStr">
        <is>
          <t>2024/25</t>
        </is>
      </c>
      <c r="C2433" s="104" t="inlineStr">
        <is>
          <t>HC-027</t>
        </is>
      </c>
      <c r="D2433" s="104" t="inlineStr">
        <is>
          <t>Sud-Est</t>
        </is>
      </c>
      <c r="E2433" s="104" t="inlineStr">
        <is>
          <t>À emporter</t>
        </is>
      </c>
      <c r="F2433" s="104" t="n">
        <v>31</v>
      </c>
      <c r="G2433" s="159" t="n">
        <v>2824</v>
      </c>
      <c r="H2433" s="159" t="n">
        <v>7175</v>
      </c>
      <c r="I2433" s="160" t="n">
        <v>33631.3</v>
      </c>
      <c r="J2433" s="160" t="n">
        <v>1059.82</v>
      </c>
      <c r="K2433" s="160" t="n">
        <v>32571.48</v>
      </c>
      <c r="L2433" s="160" t="n">
        <v>9745.17</v>
      </c>
    </row>
    <row r="2434">
      <c r="A2434" s="176" t="n">
        <v>45717</v>
      </c>
      <c r="B2434" s="104" t="inlineStr">
        <is>
          <t>2024/25</t>
        </is>
      </c>
      <c r="C2434" s="104" t="inlineStr">
        <is>
          <t>HC-028</t>
        </is>
      </c>
      <c r="D2434" s="104" t="inlineStr">
        <is>
          <t>Sud-Ouest</t>
        </is>
      </c>
      <c r="E2434" s="104" t="inlineStr">
        <is>
          <t>Livraison</t>
        </is>
      </c>
      <c r="F2434" s="104" t="n">
        <v>30</v>
      </c>
      <c r="G2434" s="159" t="n">
        <v>902</v>
      </c>
      <c r="H2434" s="159" t="n">
        <v>2268</v>
      </c>
      <c r="I2434" s="160" t="n">
        <v>14918.99</v>
      </c>
      <c r="J2434" s="160" t="n">
        <v>846.4400000000001</v>
      </c>
      <c r="K2434" s="160" t="n">
        <v>14072.55</v>
      </c>
      <c r="L2434" s="160" t="n">
        <v>4379.33</v>
      </c>
    </row>
    <row r="2435">
      <c r="A2435" s="176" t="n">
        <v>45717</v>
      </c>
      <c r="B2435" s="104" t="inlineStr">
        <is>
          <t>2024/25</t>
        </is>
      </c>
      <c r="C2435" s="104" t="inlineStr">
        <is>
          <t>HC-028</t>
        </is>
      </c>
      <c r="D2435" s="104" t="inlineStr">
        <is>
          <t>Sud-Ouest</t>
        </is>
      </c>
      <c r="E2435" s="104" t="inlineStr">
        <is>
          <t>Sur place</t>
        </is>
      </c>
      <c r="F2435" s="104" t="n">
        <v>31</v>
      </c>
      <c r="G2435" s="159" t="n">
        <v>2920</v>
      </c>
      <c r="H2435" s="159" t="n">
        <v>7533</v>
      </c>
      <c r="I2435" s="160" t="n">
        <v>38081.17</v>
      </c>
      <c r="J2435" s="160" t="n">
        <v>1144.26</v>
      </c>
      <c r="K2435" s="160" t="n">
        <v>36936.91</v>
      </c>
      <c r="L2435" s="160" t="n">
        <v>10925.02</v>
      </c>
    </row>
    <row r="2436">
      <c r="A2436" s="176" t="n">
        <v>45717</v>
      </c>
      <c r="B2436" s="104" t="inlineStr">
        <is>
          <t>2024/25</t>
        </is>
      </c>
      <c r="C2436" s="104" t="inlineStr">
        <is>
          <t>HC-028</t>
        </is>
      </c>
      <c r="D2436" s="104" t="inlineStr">
        <is>
          <t>Sud-Ouest</t>
        </is>
      </c>
      <c r="E2436" s="104" t="inlineStr">
        <is>
          <t>À emporter</t>
        </is>
      </c>
      <c r="F2436" s="104" t="n">
        <v>31</v>
      </c>
      <c r="G2436" s="159" t="n">
        <v>2218</v>
      </c>
      <c r="H2436" s="159" t="n">
        <v>5568</v>
      </c>
      <c r="I2436" s="160" t="n">
        <v>25980.58</v>
      </c>
      <c r="J2436" s="160" t="n">
        <v>786.9400000000001</v>
      </c>
      <c r="K2436" s="160" t="n">
        <v>25193.64</v>
      </c>
      <c r="L2436" s="160" t="n">
        <v>7489.63</v>
      </c>
    </row>
    <row r="2437">
      <c r="A2437" s="176" t="n">
        <v>45717</v>
      </c>
      <c r="B2437" s="104" t="inlineStr">
        <is>
          <t>2024/25</t>
        </is>
      </c>
      <c r="C2437" s="104" t="inlineStr">
        <is>
          <t>HC-029</t>
        </is>
      </c>
      <c r="D2437" s="104" t="inlineStr">
        <is>
          <t>Île-de-France</t>
        </is>
      </c>
      <c r="E2437" s="104" t="inlineStr">
        <is>
          <t>Drive</t>
        </is>
      </c>
      <c r="F2437" s="104" t="n">
        <v>29</v>
      </c>
      <c r="G2437" s="159" t="n">
        <v>1843</v>
      </c>
      <c r="H2437" s="159" t="n">
        <v>4771</v>
      </c>
      <c r="I2437" s="160" t="n">
        <v>25133.22</v>
      </c>
      <c r="J2437" s="160" t="n">
        <v>701.67</v>
      </c>
      <c r="K2437" s="160" t="n">
        <v>24431.55</v>
      </c>
      <c r="L2437" s="160" t="n">
        <v>7276.32</v>
      </c>
    </row>
    <row r="2438">
      <c r="A2438" s="176" t="n">
        <v>45717</v>
      </c>
      <c r="B2438" s="104" t="inlineStr">
        <is>
          <t>2024/25</t>
        </is>
      </c>
      <c r="C2438" s="104" t="inlineStr">
        <is>
          <t>HC-029</t>
        </is>
      </c>
      <c r="D2438" s="104" t="inlineStr">
        <is>
          <t>Île-de-France</t>
        </is>
      </c>
      <c r="E2438" s="104" t="inlineStr">
        <is>
          <t>Livraison</t>
        </is>
      </c>
      <c r="F2438" s="104" t="n">
        <v>31</v>
      </c>
      <c r="G2438" s="159" t="n">
        <v>1672</v>
      </c>
      <c r="H2438" s="159" t="n">
        <v>4370</v>
      </c>
      <c r="I2438" s="160" t="n">
        <v>27297.17</v>
      </c>
      <c r="J2438" s="160" t="n">
        <v>1508.98</v>
      </c>
      <c r="K2438" s="160" t="n">
        <v>25788.19</v>
      </c>
      <c r="L2438" s="160" t="n">
        <v>7902.93</v>
      </c>
    </row>
    <row r="2439">
      <c r="A2439" s="176" t="n">
        <v>45717</v>
      </c>
      <c r="B2439" s="104" t="inlineStr">
        <is>
          <t>2024/25</t>
        </is>
      </c>
      <c r="C2439" s="104" t="inlineStr">
        <is>
          <t>HC-029</t>
        </is>
      </c>
      <c r="D2439" s="104" t="inlineStr">
        <is>
          <t>Île-de-France</t>
        </is>
      </c>
      <c r="E2439" s="104" t="inlineStr">
        <is>
          <t>Sur place</t>
        </is>
      </c>
      <c r="F2439" s="104" t="n">
        <v>31</v>
      </c>
      <c r="G2439" s="159" t="n">
        <v>4943</v>
      </c>
      <c r="H2439" s="159" t="n">
        <v>12741</v>
      </c>
      <c r="I2439" s="160" t="n">
        <v>63449.42</v>
      </c>
      <c r="J2439" s="160" t="n">
        <v>1732.75</v>
      </c>
      <c r="K2439" s="160" t="n">
        <v>61716.67</v>
      </c>
      <c r="L2439" s="160" t="n">
        <v>18481.54</v>
      </c>
    </row>
    <row r="2440">
      <c r="A2440" s="176" t="n">
        <v>45717</v>
      </c>
      <c r="B2440" s="104" t="inlineStr">
        <is>
          <t>2024/25</t>
        </is>
      </c>
      <c r="C2440" s="104" t="inlineStr">
        <is>
          <t>HC-029</t>
        </is>
      </c>
      <c r="D2440" s="104" t="inlineStr">
        <is>
          <t>Île-de-France</t>
        </is>
      </c>
      <c r="E2440" s="104" t="inlineStr">
        <is>
          <t>À emporter</t>
        </is>
      </c>
      <c r="F2440" s="104" t="n">
        <v>30</v>
      </c>
      <c r="G2440" s="159" t="n">
        <v>3619</v>
      </c>
      <c r="H2440" s="159" t="n">
        <v>9360</v>
      </c>
      <c r="I2440" s="160" t="n">
        <v>42338.48</v>
      </c>
      <c r="J2440" s="160" t="n">
        <v>1261.1</v>
      </c>
      <c r="K2440" s="160" t="n">
        <v>41077.38</v>
      </c>
      <c r="L2440" s="160" t="n">
        <v>12167.17</v>
      </c>
    </row>
    <row r="2441">
      <c r="A2441" s="176" t="n">
        <v>45717</v>
      </c>
      <c r="B2441" s="104" t="inlineStr">
        <is>
          <t>2024/25</t>
        </is>
      </c>
      <c r="C2441" s="104" t="inlineStr">
        <is>
          <t>HC-030</t>
        </is>
      </c>
      <c r="D2441" s="104" t="inlineStr">
        <is>
          <t>Nord-Ouest</t>
        </is>
      </c>
      <c r="E2441" s="104" t="inlineStr">
        <is>
          <t>Livraison</t>
        </is>
      </c>
      <c r="F2441" s="104" t="n">
        <v>30</v>
      </c>
      <c r="G2441" s="159" t="n">
        <v>1017</v>
      </c>
      <c r="H2441" s="159" t="n">
        <v>2644</v>
      </c>
      <c r="I2441" s="160" t="n">
        <v>16945.98</v>
      </c>
      <c r="J2441" s="160" t="n">
        <v>939.77</v>
      </c>
      <c r="K2441" s="160" t="n">
        <v>16006.21</v>
      </c>
      <c r="L2441" s="160" t="n">
        <v>5003.58</v>
      </c>
    </row>
    <row r="2442">
      <c r="A2442" s="176" t="n">
        <v>45717</v>
      </c>
      <c r="B2442" s="104" t="inlineStr">
        <is>
          <t>2024/25</t>
        </is>
      </c>
      <c r="C2442" s="104" t="inlineStr">
        <is>
          <t>HC-030</t>
        </is>
      </c>
      <c r="D2442" s="104" t="inlineStr">
        <is>
          <t>Nord-Ouest</t>
        </is>
      </c>
      <c r="E2442" s="104" t="inlineStr">
        <is>
          <t>Sur place</t>
        </is>
      </c>
      <c r="F2442" s="104" t="n">
        <v>31</v>
      </c>
      <c r="G2442" s="159" t="n">
        <v>3383</v>
      </c>
      <c r="H2442" s="159" t="n">
        <v>8634</v>
      </c>
      <c r="I2442" s="160" t="n">
        <v>43981.18</v>
      </c>
      <c r="J2442" s="160" t="n">
        <v>1339.14</v>
      </c>
      <c r="K2442" s="160" t="n">
        <v>42642.04</v>
      </c>
      <c r="L2442" s="160" t="n">
        <v>12669</v>
      </c>
    </row>
    <row r="2443">
      <c r="A2443" s="176" t="n">
        <v>45717</v>
      </c>
      <c r="B2443" s="104" t="inlineStr">
        <is>
          <t>2024/25</t>
        </is>
      </c>
      <c r="C2443" s="104" t="inlineStr">
        <is>
          <t>HC-030</t>
        </is>
      </c>
      <c r="D2443" s="104" t="inlineStr">
        <is>
          <t>Nord-Ouest</t>
        </is>
      </c>
      <c r="E2443" s="104" t="inlineStr">
        <is>
          <t>À emporter</t>
        </is>
      </c>
      <c r="F2443" s="104" t="n">
        <v>31</v>
      </c>
      <c r="G2443" s="159" t="n">
        <v>2518</v>
      </c>
      <c r="H2443" s="159" t="n">
        <v>6417</v>
      </c>
      <c r="I2443" s="160" t="n">
        <v>29949.98</v>
      </c>
      <c r="J2443" s="160" t="n">
        <v>979.0599999999999</v>
      </c>
      <c r="K2443" s="160" t="n">
        <v>28970.92</v>
      </c>
      <c r="L2443" s="160" t="n">
        <v>8559.040000000001</v>
      </c>
    </row>
    <row r="2444">
      <c r="A2444" s="176" t="n">
        <v>45717</v>
      </c>
      <c r="B2444" s="104" t="inlineStr">
        <is>
          <t>2024/25</t>
        </is>
      </c>
      <c r="C2444" s="104" t="inlineStr">
        <is>
          <t>HC-031</t>
        </is>
      </c>
      <c r="D2444" s="104" t="inlineStr">
        <is>
          <t>Sud-Est</t>
        </is>
      </c>
      <c r="E2444" s="104" t="inlineStr">
        <is>
          <t>Drive</t>
        </is>
      </c>
      <c r="F2444" s="104" t="n">
        <v>31</v>
      </c>
      <c r="G2444" s="159" t="n">
        <v>1218</v>
      </c>
      <c r="H2444" s="159" t="n">
        <v>3020</v>
      </c>
      <c r="I2444" s="160" t="n">
        <v>16627.5</v>
      </c>
      <c r="J2444" s="160" t="n">
        <v>550</v>
      </c>
      <c r="K2444" s="160" t="n">
        <v>16077.5</v>
      </c>
      <c r="L2444" s="160" t="n">
        <v>4790.12</v>
      </c>
    </row>
    <row r="2445">
      <c r="A2445" s="176" t="n">
        <v>45717</v>
      </c>
      <c r="B2445" s="104" t="inlineStr">
        <is>
          <t>2024/25</t>
        </is>
      </c>
      <c r="C2445" s="104" t="inlineStr">
        <is>
          <t>HC-031</t>
        </is>
      </c>
      <c r="D2445" s="104" t="inlineStr">
        <is>
          <t>Sud-Est</t>
        </is>
      </c>
      <c r="E2445" s="104" t="inlineStr">
        <is>
          <t>Livraison</t>
        </is>
      </c>
      <c r="F2445" s="104" t="n">
        <v>31</v>
      </c>
      <c r="G2445" s="159" t="n">
        <v>1152</v>
      </c>
      <c r="H2445" s="159" t="n">
        <v>2921</v>
      </c>
      <c r="I2445" s="160" t="n">
        <v>18725.54</v>
      </c>
      <c r="J2445" s="160" t="n">
        <v>1134.24</v>
      </c>
      <c r="K2445" s="160" t="n">
        <v>17591.3</v>
      </c>
      <c r="L2445" s="160" t="n">
        <v>5493.3</v>
      </c>
    </row>
    <row r="2446">
      <c r="A2446" s="176" t="n">
        <v>45717</v>
      </c>
      <c r="B2446" s="104" t="inlineStr">
        <is>
          <t>2024/25</t>
        </is>
      </c>
      <c r="C2446" s="104" t="inlineStr">
        <is>
          <t>HC-031</t>
        </is>
      </c>
      <c r="D2446" s="104" t="inlineStr">
        <is>
          <t>Sud-Est</t>
        </is>
      </c>
      <c r="E2446" s="104" t="inlineStr">
        <is>
          <t>Sur place</t>
        </is>
      </c>
      <c r="F2446" s="104" t="n">
        <v>30</v>
      </c>
      <c r="G2446" s="159" t="n">
        <v>2937</v>
      </c>
      <c r="H2446" s="159" t="n">
        <v>7547</v>
      </c>
      <c r="I2446" s="160" t="n">
        <v>37782.23</v>
      </c>
      <c r="J2446" s="160" t="n">
        <v>1177.15</v>
      </c>
      <c r="K2446" s="160" t="n">
        <v>36605.08</v>
      </c>
      <c r="L2446" s="160" t="n">
        <v>10899.4</v>
      </c>
    </row>
    <row r="2447">
      <c r="A2447" s="176" t="n">
        <v>45717</v>
      </c>
      <c r="B2447" s="104" t="inlineStr">
        <is>
          <t>2024/25</t>
        </is>
      </c>
      <c r="C2447" s="104" t="inlineStr">
        <is>
          <t>HC-031</t>
        </is>
      </c>
      <c r="D2447" s="104" t="inlineStr">
        <is>
          <t>Sud-Est</t>
        </is>
      </c>
      <c r="E2447" s="104" t="inlineStr">
        <is>
          <t>À emporter</t>
        </is>
      </c>
      <c r="F2447" s="104" t="n">
        <v>30</v>
      </c>
      <c r="G2447" s="159" t="n">
        <v>2287</v>
      </c>
      <c r="H2447" s="159" t="n">
        <v>5987</v>
      </c>
      <c r="I2447" s="160" t="n">
        <v>27168.81</v>
      </c>
      <c r="J2447" s="160" t="n">
        <v>761.5700000000001</v>
      </c>
      <c r="K2447" s="160" t="n">
        <v>26407.24</v>
      </c>
      <c r="L2447" s="160" t="n">
        <v>7821.91</v>
      </c>
    </row>
    <row r="2448">
      <c r="A2448" s="176" t="n">
        <v>45717</v>
      </c>
      <c r="B2448" s="104" t="inlineStr">
        <is>
          <t>2024/25</t>
        </is>
      </c>
      <c r="C2448" s="104" t="inlineStr">
        <is>
          <t>HC-032</t>
        </is>
      </c>
      <c r="D2448" s="104" t="inlineStr">
        <is>
          <t>Sud-Ouest</t>
        </is>
      </c>
      <c r="E2448" s="104" t="inlineStr">
        <is>
          <t>Livraison</t>
        </is>
      </c>
      <c r="F2448" s="104" t="n">
        <v>31</v>
      </c>
      <c r="G2448" s="159" t="n">
        <v>1176</v>
      </c>
      <c r="H2448" s="159" t="n">
        <v>2933</v>
      </c>
      <c r="I2448" s="160" t="n">
        <v>19054.48</v>
      </c>
      <c r="J2448" s="160" t="n">
        <v>1118.55</v>
      </c>
      <c r="K2448" s="160" t="n">
        <v>17935.93</v>
      </c>
      <c r="L2448" s="160" t="n">
        <v>5518.06</v>
      </c>
    </row>
    <row r="2449">
      <c r="A2449" s="176" t="n">
        <v>45717</v>
      </c>
      <c r="B2449" s="104" t="inlineStr">
        <is>
          <t>2024/25</t>
        </is>
      </c>
      <c r="C2449" s="104" t="inlineStr">
        <is>
          <t>HC-032</t>
        </is>
      </c>
      <c r="D2449" s="104" t="inlineStr">
        <is>
          <t>Sud-Ouest</t>
        </is>
      </c>
      <c r="E2449" s="104" t="inlineStr">
        <is>
          <t>Sur place</t>
        </is>
      </c>
      <c r="F2449" s="104" t="n">
        <v>31</v>
      </c>
      <c r="G2449" s="159" t="n">
        <v>3434</v>
      </c>
      <c r="H2449" s="159" t="n">
        <v>8796</v>
      </c>
      <c r="I2449" s="160" t="n">
        <v>44437.75</v>
      </c>
      <c r="J2449" s="160" t="n">
        <v>1367.7</v>
      </c>
      <c r="K2449" s="160" t="n">
        <v>43070.05</v>
      </c>
      <c r="L2449" s="160" t="n">
        <v>12871.45</v>
      </c>
    </row>
    <row r="2450">
      <c r="A2450" s="176" t="n">
        <v>45717</v>
      </c>
      <c r="B2450" s="104" t="inlineStr">
        <is>
          <t>2024/25</t>
        </is>
      </c>
      <c r="C2450" s="104" t="inlineStr">
        <is>
          <t>HC-032</t>
        </is>
      </c>
      <c r="D2450" s="104" t="inlineStr">
        <is>
          <t>Sud-Ouest</t>
        </is>
      </c>
      <c r="E2450" s="104" t="inlineStr">
        <is>
          <t>À emporter</t>
        </is>
      </c>
      <c r="F2450" s="104" t="n">
        <v>30</v>
      </c>
      <c r="G2450" s="159" t="n">
        <v>2552</v>
      </c>
      <c r="H2450" s="159" t="n">
        <v>6536</v>
      </c>
      <c r="I2450" s="160" t="n">
        <v>30339.59</v>
      </c>
      <c r="J2450" s="160" t="n">
        <v>877.41</v>
      </c>
      <c r="K2450" s="160" t="n">
        <v>29462.18</v>
      </c>
      <c r="L2450" s="160" t="n">
        <v>8854.219999999999</v>
      </c>
    </row>
    <row r="2451">
      <c r="A2451" s="176" t="n">
        <v>45717</v>
      </c>
      <c r="B2451" s="104" t="inlineStr">
        <is>
          <t>2024/25</t>
        </is>
      </c>
      <c r="C2451" s="104" t="inlineStr">
        <is>
          <t>HC-033</t>
        </is>
      </c>
      <c r="D2451" s="104" t="inlineStr">
        <is>
          <t>Île-de-France</t>
        </is>
      </c>
      <c r="E2451" s="104" t="inlineStr">
        <is>
          <t>Livraison</t>
        </is>
      </c>
      <c r="F2451" s="104" t="n">
        <v>31</v>
      </c>
      <c r="G2451" s="159" t="n">
        <v>1846</v>
      </c>
      <c r="H2451" s="159" t="n">
        <v>4864</v>
      </c>
      <c r="I2451" s="160" t="n">
        <v>30265.53</v>
      </c>
      <c r="J2451" s="160" t="n">
        <v>1794.49</v>
      </c>
      <c r="K2451" s="160" t="n">
        <v>28471.04</v>
      </c>
      <c r="L2451" s="160" t="n">
        <v>8752.66</v>
      </c>
    </row>
    <row r="2452">
      <c r="A2452" s="176" t="n">
        <v>45717</v>
      </c>
      <c r="B2452" s="104" t="inlineStr">
        <is>
          <t>2024/25</t>
        </is>
      </c>
      <c r="C2452" s="104" t="inlineStr">
        <is>
          <t>HC-033</t>
        </is>
      </c>
      <c r="D2452" s="104" t="inlineStr">
        <is>
          <t>Île-de-France</t>
        </is>
      </c>
      <c r="E2452" s="104" t="inlineStr">
        <is>
          <t>Sur place</t>
        </is>
      </c>
      <c r="F2452" s="104" t="n">
        <v>31</v>
      </c>
      <c r="G2452" s="159" t="n">
        <v>6155</v>
      </c>
      <c r="H2452" s="159" t="n">
        <v>15515</v>
      </c>
      <c r="I2452" s="160" t="n">
        <v>79492.8</v>
      </c>
      <c r="J2452" s="160" t="n">
        <v>2432.39</v>
      </c>
      <c r="K2452" s="160" t="n">
        <v>77060.41</v>
      </c>
      <c r="L2452" s="160" t="n">
        <v>23023.65</v>
      </c>
    </row>
    <row r="2453">
      <c r="A2453" s="176" t="n">
        <v>45717</v>
      </c>
      <c r="B2453" s="104" t="inlineStr">
        <is>
          <t>2024/25</t>
        </is>
      </c>
      <c r="C2453" s="104" t="inlineStr">
        <is>
          <t>HC-033</t>
        </is>
      </c>
      <c r="D2453" s="104" t="inlineStr">
        <is>
          <t>Île-de-France</t>
        </is>
      </c>
      <c r="E2453" s="104" t="inlineStr">
        <is>
          <t>À emporter</t>
        </is>
      </c>
      <c r="F2453" s="104" t="n">
        <v>30</v>
      </c>
      <c r="G2453" s="159" t="n">
        <v>4357</v>
      </c>
      <c r="H2453" s="159" t="n">
        <v>11045</v>
      </c>
      <c r="I2453" s="160" t="n">
        <v>52105.4</v>
      </c>
      <c r="J2453" s="160" t="n">
        <v>1609.42</v>
      </c>
      <c r="K2453" s="160" t="n">
        <v>50495.98</v>
      </c>
      <c r="L2453" s="160" t="n">
        <v>14955.48</v>
      </c>
    </row>
    <row r="2454">
      <c r="A2454" s="176" t="n">
        <v>45717</v>
      </c>
      <c r="B2454" s="104" t="inlineStr">
        <is>
          <t>2024/25</t>
        </is>
      </c>
      <c r="C2454" s="104" t="inlineStr">
        <is>
          <t>HC-034</t>
        </is>
      </c>
      <c r="D2454" s="104" t="inlineStr">
        <is>
          <t>Nord-Ouest</t>
        </is>
      </c>
      <c r="E2454" s="104" t="inlineStr">
        <is>
          <t>Livraison</t>
        </is>
      </c>
      <c r="F2454" s="104" t="n">
        <v>31</v>
      </c>
      <c r="G2454" s="159" t="n">
        <v>1608</v>
      </c>
      <c r="H2454" s="159" t="n">
        <v>4072</v>
      </c>
      <c r="I2454" s="160" t="n">
        <v>25672.65</v>
      </c>
      <c r="J2454" s="160" t="n">
        <v>1358.08</v>
      </c>
      <c r="K2454" s="160" t="n">
        <v>24314.57</v>
      </c>
      <c r="L2454" s="160" t="n">
        <v>7825.45</v>
      </c>
    </row>
    <row r="2455">
      <c r="A2455" s="176" t="n">
        <v>45717</v>
      </c>
      <c r="B2455" s="104" t="inlineStr">
        <is>
          <t>2024/25</t>
        </is>
      </c>
      <c r="C2455" s="104" t="inlineStr">
        <is>
          <t>HC-034</t>
        </is>
      </c>
      <c r="D2455" s="104" t="inlineStr">
        <is>
          <t>Nord-Ouest</t>
        </is>
      </c>
      <c r="E2455" s="104" t="inlineStr">
        <is>
          <t>Sur place</t>
        </is>
      </c>
      <c r="F2455" s="104" t="n">
        <v>30</v>
      </c>
      <c r="G2455" s="159" t="n">
        <v>4222</v>
      </c>
      <c r="H2455" s="159" t="n">
        <v>10816</v>
      </c>
      <c r="I2455" s="160" t="n">
        <v>54351.08</v>
      </c>
      <c r="J2455" s="160" t="n">
        <v>1648.83</v>
      </c>
      <c r="K2455" s="160" t="n">
        <v>52702.25</v>
      </c>
      <c r="L2455" s="160" t="n">
        <v>16599.8</v>
      </c>
    </row>
    <row r="2456">
      <c r="A2456" s="176" t="n">
        <v>45717</v>
      </c>
      <c r="B2456" s="104" t="inlineStr">
        <is>
          <t>2024/25</t>
        </is>
      </c>
      <c r="C2456" s="104" t="inlineStr">
        <is>
          <t>HC-034</t>
        </is>
      </c>
      <c r="D2456" s="104" t="inlineStr">
        <is>
          <t>Nord-Ouest</t>
        </is>
      </c>
      <c r="E2456" s="104" t="inlineStr">
        <is>
          <t>À emporter</t>
        </is>
      </c>
      <c r="F2456" s="104" t="n">
        <v>30</v>
      </c>
      <c r="G2456" s="159" t="n">
        <v>3280</v>
      </c>
      <c r="H2456" s="159" t="n">
        <v>8255</v>
      </c>
      <c r="I2456" s="160" t="n">
        <v>39022.97</v>
      </c>
      <c r="J2456" s="160" t="n">
        <v>1040.35</v>
      </c>
      <c r="K2456" s="160" t="n">
        <v>37982.62</v>
      </c>
      <c r="L2456" s="160" t="n">
        <v>11871.83</v>
      </c>
    </row>
    <row r="2457">
      <c r="A2457" s="176" t="n">
        <v>45717</v>
      </c>
      <c r="B2457" s="104" t="inlineStr">
        <is>
          <t>2024/25</t>
        </is>
      </c>
      <c r="C2457" s="104" t="inlineStr">
        <is>
          <t>HC-035</t>
        </is>
      </c>
      <c r="D2457" s="104" t="inlineStr">
        <is>
          <t>Sud-Est</t>
        </is>
      </c>
      <c r="E2457" s="104" t="inlineStr">
        <is>
          <t>Livraison</t>
        </is>
      </c>
      <c r="F2457" s="104" t="n">
        <v>31</v>
      </c>
      <c r="G2457" s="159" t="n">
        <v>1719</v>
      </c>
      <c r="H2457" s="159" t="n">
        <v>4524</v>
      </c>
      <c r="I2457" s="160" t="n">
        <v>27375.54</v>
      </c>
      <c r="J2457" s="160" t="n">
        <v>1468.14</v>
      </c>
      <c r="K2457" s="160" t="n">
        <v>25907.4</v>
      </c>
      <c r="L2457" s="160" t="n">
        <v>7950.44</v>
      </c>
    </row>
    <row r="2458">
      <c r="A2458" s="176" t="n">
        <v>45717</v>
      </c>
      <c r="B2458" s="104" t="inlineStr">
        <is>
          <t>2024/25</t>
        </is>
      </c>
      <c r="C2458" s="104" t="inlineStr">
        <is>
          <t>HC-035</t>
        </is>
      </c>
      <c r="D2458" s="104" t="inlineStr">
        <is>
          <t>Sud-Est</t>
        </is>
      </c>
      <c r="E2458" s="104" t="inlineStr">
        <is>
          <t>Sur place</t>
        </is>
      </c>
      <c r="F2458" s="104" t="n">
        <v>29</v>
      </c>
      <c r="G2458" s="159" t="n">
        <v>3848</v>
      </c>
      <c r="H2458" s="159" t="n">
        <v>9503</v>
      </c>
      <c r="I2458" s="160" t="n">
        <v>49266.99</v>
      </c>
      <c r="J2458" s="160" t="n">
        <v>1677.25</v>
      </c>
      <c r="K2458" s="160" t="n">
        <v>47589.74</v>
      </c>
      <c r="L2458" s="160" t="n">
        <v>14099.19</v>
      </c>
    </row>
    <row r="2459">
      <c r="A2459" s="176" t="n">
        <v>45717</v>
      </c>
      <c r="B2459" s="104" t="inlineStr">
        <is>
          <t>2024/25</t>
        </is>
      </c>
      <c r="C2459" s="104" t="inlineStr">
        <is>
          <t>HC-035</t>
        </is>
      </c>
      <c r="D2459" s="104" t="inlineStr">
        <is>
          <t>Sud-Est</t>
        </is>
      </c>
      <c r="E2459" s="104" t="inlineStr">
        <is>
          <t>À emporter</t>
        </is>
      </c>
      <c r="F2459" s="104" t="n">
        <v>31</v>
      </c>
      <c r="G2459" s="159" t="n">
        <v>3224</v>
      </c>
      <c r="H2459" s="159" t="n">
        <v>8552</v>
      </c>
      <c r="I2459" s="160" t="n">
        <v>38249.86</v>
      </c>
      <c r="J2459" s="160" t="n">
        <v>1174.83</v>
      </c>
      <c r="K2459" s="160" t="n">
        <v>37075.03</v>
      </c>
      <c r="L2459" s="160" t="n">
        <v>11099.88</v>
      </c>
    </row>
    <row r="2460">
      <c r="A2460" s="176" t="n">
        <v>45717</v>
      </c>
      <c r="B2460" s="104" t="inlineStr">
        <is>
          <t>2024/25</t>
        </is>
      </c>
      <c r="C2460" s="104" t="inlineStr">
        <is>
          <t>HC-036</t>
        </is>
      </c>
      <c r="D2460" s="104" t="inlineStr">
        <is>
          <t>Sud-Ouest</t>
        </is>
      </c>
      <c r="E2460" s="104" t="inlineStr">
        <is>
          <t>Drive</t>
        </is>
      </c>
      <c r="F2460" s="104" t="n">
        <v>31</v>
      </c>
      <c r="G2460" s="159" t="n">
        <v>1262</v>
      </c>
      <c r="H2460" s="159" t="n">
        <v>3151</v>
      </c>
      <c r="I2460" s="160" t="n">
        <v>17116.3</v>
      </c>
      <c r="J2460" s="160" t="n">
        <v>497.2</v>
      </c>
      <c r="K2460" s="160" t="n">
        <v>16619.1</v>
      </c>
      <c r="L2460" s="160" t="n">
        <v>4930.24</v>
      </c>
    </row>
    <row r="2461">
      <c r="A2461" s="176" t="n">
        <v>45717</v>
      </c>
      <c r="B2461" s="104" t="inlineStr">
        <is>
          <t>2024/25</t>
        </is>
      </c>
      <c r="C2461" s="104" t="inlineStr">
        <is>
          <t>HC-036</t>
        </is>
      </c>
      <c r="D2461" s="104" t="inlineStr">
        <is>
          <t>Sud-Ouest</t>
        </is>
      </c>
      <c r="E2461" s="104" t="inlineStr">
        <is>
          <t>Livraison</t>
        </is>
      </c>
      <c r="F2461" s="104" t="n">
        <v>31</v>
      </c>
      <c r="G2461" s="159" t="n">
        <v>1189</v>
      </c>
      <c r="H2461" s="159" t="n">
        <v>2985</v>
      </c>
      <c r="I2461" s="160" t="n">
        <v>19088.45</v>
      </c>
      <c r="J2461" s="160" t="n">
        <v>1090.77</v>
      </c>
      <c r="K2461" s="160" t="n">
        <v>17997.68</v>
      </c>
      <c r="L2461" s="160" t="n">
        <v>5615.74</v>
      </c>
    </row>
    <row r="2462">
      <c r="A2462" s="176" t="n">
        <v>45717</v>
      </c>
      <c r="B2462" s="104" t="inlineStr">
        <is>
          <t>2024/25</t>
        </is>
      </c>
      <c r="C2462" s="104" t="inlineStr">
        <is>
          <t>HC-036</t>
        </is>
      </c>
      <c r="D2462" s="104" t="inlineStr">
        <is>
          <t>Sud-Ouest</t>
        </is>
      </c>
      <c r="E2462" s="104" t="inlineStr">
        <is>
          <t>Sur place</t>
        </is>
      </c>
      <c r="F2462" s="104" t="n">
        <v>30</v>
      </c>
      <c r="G2462" s="159" t="n">
        <v>2977</v>
      </c>
      <c r="H2462" s="159" t="n">
        <v>7502</v>
      </c>
      <c r="I2462" s="160" t="n">
        <v>38918.28</v>
      </c>
      <c r="J2462" s="160" t="n">
        <v>1148.18</v>
      </c>
      <c r="K2462" s="160" t="n">
        <v>37770.1</v>
      </c>
      <c r="L2462" s="160" t="n">
        <v>11236.19</v>
      </c>
    </row>
    <row r="2463">
      <c r="A2463" s="176" t="n">
        <v>45717</v>
      </c>
      <c r="B2463" s="104" t="inlineStr">
        <is>
          <t>2024/25</t>
        </is>
      </c>
      <c r="C2463" s="104" t="inlineStr">
        <is>
          <t>HC-036</t>
        </is>
      </c>
      <c r="D2463" s="104" t="inlineStr">
        <is>
          <t>Sud-Ouest</t>
        </is>
      </c>
      <c r="E2463" s="104" t="inlineStr">
        <is>
          <t>À emporter</t>
        </is>
      </c>
      <c r="F2463" s="104" t="n">
        <v>31</v>
      </c>
      <c r="G2463" s="159" t="n">
        <v>2442</v>
      </c>
      <c r="H2463" s="159" t="n">
        <v>5907</v>
      </c>
      <c r="I2463" s="160" t="n">
        <v>28791.17</v>
      </c>
      <c r="J2463" s="160" t="n">
        <v>891.45</v>
      </c>
      <c r="K2463" s="160" t="n">
        <v>27899.72</v>
      </c>
      <c r="L2463" s="160" t="n">
        <v>8281.280000000001</v>
      </c>
    </row>
    <row r="2464">
      <c r="A2464" s="176" t="n">
        <v>45717</v>
      </c>
      <c r="B2464" s="104" t="inlineStr">
        <is>
          <t>2024/25</t>
        </is>
      </c>
      <c r="C2464" s="104" t="inlineStr">
        <is>
          <t>HC-037</t>
        </is>
      </c>
      <c r="D2464" s="104" t="inlineStr">
        <is>
          <t>Île-de-France</t>
        </is>
      </c>
      <c r="E2464" s="104" t="inlineStr">
        <is>
          <t>Drive</t>
        </is>
      </c>
      <c r="F2464" s="104" t="n">
        <v>31</v>
      </c>
      <c r="G2464" s="159" t="n">
        <v>1299</v>
      </c>
      <c r="H2464" s="159" t="n">
        <v>3309</v>
      </c>
      <c r="I2464" s="160" t="n">
        <v>17869.53</v>
      </c>
      <c r="J2464" s="160" t="n">
        <v>438.76</v>
      </c>
      <c r="K2464" s="160" t="n">
        <v>17430.77</v>
      </c>
      <c r="L2464" s="160" t="n">
        <v>5226.11</v>
      </c>
    </row>
    <row r="2465">
      <c r="A2465" s="176" t="n">
        <v>45717</v>
      </c>
      <c r="B2465" s="104" t="inlineStr">
        <is>
          <t>2024/25</t>
        </is>
      </c>
      <c r="C2465" s="104" t="inlineStr">
        <is>
          <t>HC-037</t>
        </is>
      </c>
      <c r="D2465" s="104" t="inlineStr">
        <is>
          <t>Île-de-France</t>
        </is>
      </c>
      <c r="E2465" s="104" t="inlineStr">
        <is>
          <t>Livraison</t>
        </is>
      </c>
      <c r="F2465" s="104" t="n">
        <v>31</v>
      </c>
      <c r="G2465" s="159" t="n">
        <v>1075</v>
      </c>
      <c r="H2465" s="159" t="n">
        <v>2683</v>
      </c>
      <c r="I2465" s="160" t="n">
        <v>17554.12</v>
      </c>
      <c r="J2465" s="160" t="n">
        <v>1058.02</v>
      </c>
      <c r="K2465" s="160" t="n">
        <v>16496.1</v>
      </c>
      <c r="L2465" s="160" t="n">
        <v>5132.15</v>
      </c>
    </row>
    <row r="2466">
      <c r="A2466" s="176" t="n">
        <v>45717</v>
      </c>
      <c r="B2466" s="104" t="inlineStr">
        <is>
          <t>2024/25</t>
        </is>
      </c>
      <c r="C2466" s="104" t="inlineStr">
        <is>
          <t>HC-037</t>
        </is>
      </c>
      <c r="D2466" s="104" t="inlineStr">
        <is>
          <t>Île-de-France</t>
        </is>
      </c>
      <c r="E2466" s="104" t="inlineStr">
        <is>
          <t>Sur place</t>
        </is>
      </c>
      <c r="F2466" s="104" t="n">
        <v>31</v>
      </c>
      <c r="G2466" s="159" t="n">
        <v>3277</v>
      </c>
      <c r="H2466" s="159" t="n">
        <v>8513</v>
      </c>
      <c r="I2466" s="160" t="n">
        <v>41219.93</v>
      </c>
      <c r="J2466" s="160" t="n">
        <v>1326.78</v>
      </c>
      <c r="K2466" s="160" t="n">
        <v>39893.15</v>
      </c>
      <c r="L2466" s="160" t="n">
        <v>11841.33</v>
      </c>
    </row>
    <row r="2467">
      <c r="A2467" s="176" t="n">
        <v>45717</v>
      </c>
      <c r="B2467" s="104" t="inlineStr">
        <is>
          <t>2024/25</t>
        </is>
      </c>
      <c r="C2467" s="104" t="inlineStr">
        <is>
          <t>HC-037</t>
        </is>
      </c>
      <c r="D2467" s="104" t="inlineStr">
        <is>
          <t>Île-de-France</t>
        </is>
      </c>
      <c r="E2467" s="104" t="inlineStr">
        <is>
          <t>À emporter</t>
        </is>
      </c>
      <c r="F2467" s="104" t="n">
        <v>31</v>
      </c>
      <c r="G2467" s="159" t="n">
        <v>2587</v>
      </c>
      <c r="H2467" s="159" t="n">
        <v>6487</v>
      </c>
      <c r="I2467" s="160" t="n">
        <v>30446.23</v>
      </c>
      <c r="J2467" s="160" t="n">
        <v>949.13</v>
      </c>
      <c r="K2467" s="160" t="n">
        <v>29497.1</v>
      </c>
      <c r="L2467" s="160" t="n">
        <v>8797.129999999999</v>
      </c>
    </row>
    <row r="2468">
      <c r="A2468" s="176" t="n">
        <v>45717</v>
      </c>
      <c r="B2468" s="104" t="inlineStr">
        <is>
          <t>2024/25</t>
        </is>
      </c>
      <c r="C2468" s="104" t="inlineStr">
        <is>
          <t>HC-038</t>
        </is>
      </c>
      <c r="D2468" s="104" t="inlineStr">
        <is>
          <t>Nord-Ouest</t>
        </is>
      </c>
      <c r="E2468" s="104" t="inlineStr">
        <is>
          <t>Drive</t>
        </is>
      </c>
      <c r="F2468" s="104" t="n">
        <v>30</v>
      </c>
      <c r="G2468" s="159" t="n">
        <v>1020</v>
      </c>
      <c r="H2468" s="159" t="n">
        <v>2546</v>
      </c>
      <c r="I2468" s="160" t="n">
        <v>13963.88</v>
      </c>
      <c r="J2468" s="160" t="n">
        <v>424.96</v>
      </c>
      <c r="K2468" s="160" t="n">
        <v>13538.92</v>
      </c>
      <c r="L2468" s="160" t="n">
        <v>4001.55</v>
      </c>
    </row>
    <row r="2469">
      <c r="A2469" s="176" t="n">
        <v>45717</v>
      </c>
      <c r="B2469" s="104" t="inlineStr">
        <is>
          <t>2024/25</t>
        </is>
      </c>
      <c r="C2469" s="104" t="inlineStr">
        <is>
          <t>HC-038</t>
        </is>
      </c>
      <c r="D2469" s="104" t="inlineStr">
        <is>
          <t>Nord-Ouest</t>
        </is>
      </c>
      <c r="E2469" s="104" t="inlineStr">
        <is>
          <t>Livraison</t>
        </is>
      </c>
      <c r="F2469" s="104" t="n">
        <v>31</v>
      </c>
      <c r="G2469" s="159" t="n">
        <v>1043</v>
      </c>
      <c r="H2469" s="159" t="n">
        <v>2784</v>
      </c>
      <c r="I2469" s="160" t="n">
        <v>16469.14</v>
      </c>
      <c r="J2469" s="160" t="n">
        <v>929.0599999999999</v>
      </c>
      <c r="K2469" s="160" t="n">
        <v>15540.08</v>
      </c>
      <c r="L2469" s="160" t="n">
        <v>4786.23</v>
      </c>
    </row>
    <row r="2470">
      <c r="A2470" s="176" t="n">
        <v>45717</v>
      </c>
      <c r="B2470" s="104" t="inlineStr">
        <is>
          <t>2024/25</t>
        </is>
      </c>
      <c r="C2470" s="104" t="inlineStr">
        <is>
          <t>HC-038</t>
        </is>
      </c>
      <c r="D2470" s="104" t="inlineStr">
        <is>
          <t>Nord-Ouest</t>
        </is>
      </c>
      <c r="E2470" s="104" t="inlineStr">
        <is>
          <t>Sur place</t>
        </is>
      </c>
      <c r="F2470" s="104" t="n">
        <v>31</v>
      </c>
      <c r="G2470" s="159" t="n">
        <v>2669</v>
      </c>
      <c r="H2470" s="159" t="n">
        <v>6749</v>
      </c>
      <c r="I2470" s="160" t="n">
        <v>34721.72</v>
      </c>
      <c r="J2470" s="160" t="n">
        <v>1191.81</v>
      </c>
      <c r="K2470" s="160" t="n">
        <v>33529.91</v>
      </c>
      <c r="L2470" s="160" t="n">
        <v>9898.360000000001</v>
      </c>
    </row>
    <row r="2471">
      <c r="A2471" s="176" t="n">
        <v>45717</v>
      </c>
      <c r="B2471" s="104" t="inlineStr">
        <is>
          <t>2024/25</t>
        </is>
      </c>
      <c r="C2471" s="104" t="inlineStr">
        <is>
          <t>HC-038</t>
        </is>
      </c>
      <c r="D2471" s="104" t="inlineStr">
        <is>
          <t>Nord-Ouest</t>
        </is>
      </c>
      <c r="E2471" s="104" t="inlineStr">
        <is>
          <t>À emporter</t>
        </is>
      </c>
      <c r="F2471" s="104" t="n">
        <v>29</v>
      </c>
      <c r="G2471" s="159" t="n">
        <v>1832</v>
      </c>
      <c r="H2471" s="159" t="n">
        <v>4711</v>
      </c>
      <c r="I2471" s="160" t="n">
        <v>21546.08</v>
      </c>
      <c r="J2471" s="160" t="n">
        <v>666</v>
      </c>
      <c r="K2471" s="160" t="n">
        <v>20880.08</v>
      </c>
      <c r="L2471" s="160" t="n">
        <v>6162.55</v>
      </c>
    </row>
    <row r="2472">
      <c r="A2472" s="176" t="n">
        <v>45717</v>
      </c>
      <c r="B2472" s="104" t="inlineStr">
        <is>
          <t>2024/25</t>
        </is>
      </c>
      <c r="C2472" s="104" t="inlineStr">
        <is>
          <t>HC-039</t>
        </is>
      </c>
      <c r="D2472" s="104" t="inlineStr">
        <is>
          <t>Sud-Est</t>
        </is>
      </c>
      <c r="E2472" s="104" t="inlineStr">
        <is>
          <t>Livraison</t>
        </is>
      </c>
      <c r="F2472" s="104" t="n">
        <v>31</v>
      </c>
      <c r="G2472" s="159" t="n">
        <v>1367</v>
      </c>
      <c r="H2472" s="159" t="n">
        <v>3542</v>
      </c>
      <c r="I2472" s="160" t="n">
        <v>22500.16</v>
      </c>
      <c r="J2472" s="160" t="n">
        <v>1331.31</v>
      </c>
      <c r="K2472" s="160" t="n">
        <v>21168.85</v>
      </c>
      <c r="L2472" s="160" t="n">
        <v>6548.53</v>
      </c>
    </row>
    <row r="2473">
      <c r="A2473" s="176" t="n">
        <v>45717</v>
      </c>
      <c r="B2473" s="104" t="inlineStr">
        <is>
          <t>2024/25</t>
        </is>
      </c>
      <c r="C2473" s="104" t="inlineStr">
        <is>
          <t>HC-039</t>
        </is>
      </c>
      <c r="D2473" s="104" t="inlineStr">
        <is>
          <t>Sud-Est</t>
        </is>
      </c>
      <c r="E2473" s="104" t="inlineStr">
        <is>
          <t>Sur place</t>
        </is>
      </c>
      <c r="F2473" s="104" t="n">
        <v>31</v>
      </c>
      <c r="G2473" s="159" t="n">
        <v>4070</v>
      </c>
      <c r="H2473" s="159" t="n">
        <v>10094</v>
      </c>
      <c r="I2473" s="160" t="n">
        <v>52800.34</v>
      </c>
      <c r="J2473" s="160" t="n">
        <v>1475.42</v>
      </c>
      <c r="K2473" s="160" t="n">
        <v>51324.92</v>
      </c>
      <c r="L2473" s="160" t="n">
        <v>15348.81</v>
      </c>
    </row>
    <row r="2474">
      <c r="A2474" s="176" t="n">
        <v>45717</v>
      </c>
      <c r="B2474" s="104" t="inlineStr">
        <is>
          <t>2024/25</t>
        </is>
      </c>
      <c r="C2474" s="104" t="inlineStr">
        <is>
          <t>HC-039</t>
        </is>
      </c>
      <c r="D2474" s="104" t="inlineStr">
        <is>
          <t>Sud-Est</t>
        </is>
      </c>
      <c r="E2474" s="104" t="inlineStr">
        <is>
          <t>À emporter</t>
        </is>
      </c>
      <c r="F2474" s="104" t="n">
        <v>30</v>
      </c>
      <c r="G2474" s="159" t="n">
        <v>3025</v>
      </c>
      <c r="H2474" s="159" t="n">
        <v>7642</v>
      </c>
      <c r="I2474" s="160" t="n">
        <v>36231.63</v>
      </c>
      <c r="J2474" s="160" t="n">
        <v>975.04</v>
      </c>
      <c r="K2474" s="160" t="n">
        <v>35256.59</v>
      </c>
      <c r="L2474" s="160" t="n">
        <v>10547.64</v>
      </c>
    </row>
    <row r="2475">
      <c r="A2475" s="176" t="n">
        <v>45717</v>
      </c>
      <c r="B2475" s="104" t="inlineStr">
        <is>
          <t>2024/25</t>
        </is>
      </c>
      <c r="C2475" s="104" t="inlineStr">
        <is>
          <t>HC-040</t>
        </is>
      </c>
      <c r="D2475" s="104" t="inlineStr">
        <is>
          <t>Sud-Ouest</t>
        </is>
      </c>
      <c r="E2475" s="104" t="inlineStr">
        <is>
          <t>Livraison</t>
        </is>
      </c>
      <c r="F2475" s="104" t="n">
        <v>31</v>
      </c>
      <c r="G2475" s="159" t="n">
        <v>1240</v>
      </c>
      <c r="H2475" s="159" t="n">
        <v>3093</v>
      </c>
      <c r="I2475" s="160" t="n">
        <v>20546.54</v>
      </c>
      <c r="J2475" s="160" t="n">
        <v>1212.33</v>
      </c>
      <c r="K2475" s="160" t="n">
        <v>19334.21</v>
      </c>
      <c r="L2475" s="160" t="n">
        <v>5961.91</v>
      </c>
    </row>
    <row r="2476">
      <c r="A2476" s="176" t="n">
        <v>45717</v>
      </c>
      <c r="B2476" s="104" t="inlineStr">
        <is>
          <t>2024/25</t>
        </is>
      </c>
      <c r="C2476" s="104" t="inlineStr">
        <is>
          <t>HC-040</t>
        </is>
      </c>
      <c r="D2476" s="104" t="inlineStr">
        <is>
          <t>Sud-Ouest</t>
        </is>
      </c>
      <c r="E2476" s="104" t="inlineStr">
        <is>
          <t>Sur place</t>
        </is>
      </c>
      <c r="F2476" s="104" t="n">
        <v>31</v>
      </c>
      <c r="G2476" s="159" t="n">
        <v>3913</v>
      </c>
      <c r="H2476" s="159" t="n">
        <v>9910</v>
      </c>
      <c r="I2476" s="160" t="n">
        <v>50243.76</v>
      </c>
      <c r="J2476" s="160" t="n">
        <v>1522.72</v>
      </c>
      <c r="K2476" s="160" t="n">
        <v>48721.04</v>
      </c>
      <c r="L2476" s="160" t="n">
        <v>14390.91</v>
      </c>
    </row>
    <row r="2477">
      <c r="A2477" s="176" t="n">
        <v>45717</v>
      </c>
      <c r="B2477" s="104" t="inlineStr">
        <is>
          <t>2024/25</t>
        </is>
      </c>
      <c r="C2477" s="104" t="inlineStr">
        <is>
          <t>HC-040</t>
        </is>
      </c>
      <c r="D2477" s="104" t="inlineStr">
        <is>
          <t>Sud-Ouest</t>
        </is>
      </c>
      <c r="E2477" s="104" t="inlineStr">
        <is>
          <t>À emporter</t>
        </is>
      </c>
      <c r="F2477" s="104" t="n">
        <v>31</v>
      </c>
      <c r="G2477" s="159" t="n">
        <v>2947</v>
      </c>
      <c r="H2477" s="159" t="n">
        <v>7659</v>
      </c>
      <c r="I2477" s="160" t="n">
        <v>34787.73</v>
      </c>
      <c r="J2477" s="160" t="n">
        <v>995.67</v>
      </c>
      <c r="K2477" s="160" t="n">
        <v>33792.06</v>
      </c>
      <c r="L2477" s="160" t="n">
        <v>10078.8</v>
      </c>
    </row>
    <row r="2478">
      <c r="A2478" s="176" t="n">
        <v>45717</v>
      </c>
      <c r="B2478" s="104" t="inlineStr">
        <is>
          <t>2024/25</t>
        </is>
      </c>
      <c r="C2478" s="104" t="inlineStr">
        <is>
          <t>HC-041</t>
        </is>
      </c>
      <c r="D2478" s="104" t="inlineStr">
        <is>
          <t>Île-de-France</t>
        </is>
      </c>
      <c r="E2478" s="104" t="inlineStr">
        <is>
          <t>Livraison</t>
        </is>
      </c>
      <c r="F2478" s="104" t="n">
        <v>15</v>
      </c>
      <c r="G2478" s="159" t="n">
        <v>502</v>
      </c>
      <c r="H2478" s="159" t="n">
        <v>1307</v>
      </c>
      <c r="I2478" s="160" t="n">
        <v>8281.24</v>
      </c>
      <c r="J2478" s="160" t="n">
        <v>506.91</v>
      </c>
      <c r="K2478" s="160" t="n">
        <v>7774.33</v>
      </c>
      <c r="L2478" s="160" t="n">
        <v>2398.71</v>
      </c>
    </row>
    <row r="2479">
      <c r="A2479" s="176" t="n">
        <v>45717</v>
      </c>
      <c r="B2479" s="104" t="inlineStr">
        <is>
          <t>2024/25</t>
        </is>
      </c>
      <c r="C2479" s="104" t="inlineStr">
        <is>
          <t>HC-041</t>
        </is>
      </c>
      <c r="D2479" s="104" t="inlineStr">
        <is>
          <t>Île-de-France</t>
        </is>
      </c>
      <c r="E2479" s="104" t="inlineStr">
        <is>
          <t>Sur place</t>
        </is>
      </c>
      <c r="F2479" s="104" t="n">
        <v>15</v>
      </c>
      <c r="G2479" s="159" t="n">
        <v>1610</v>
      </c>
      <c r="H2479" s="159" t="n">
        <v>4067</v>
      </c>
      <c r="I2479" s="160" t="n">
        <v>20610.54</v>
      </c>
      <c r="J2479" s="160" t="n">
        <v>620.46</v>
      </c>
      <c r="K2479" s="160" t="n">
        <v>19990.08</v>
      </c>
      <c r="L2479" s="160" t="n">
        <v>5941.11</v>
      </c>
    </row>
    <row r="2480">
      <c r="A2480" s="176" t="n">
        <v>45717</v>
      </c>
      <c r="B2480" s="104" t="inlineStr">
        <is>
          <t>2024/25</t>
        </is>
      </c>
      <c r="C2480" s="104" t="inlineStr">
        <is>
          <t>HC-041</t>
        </is>
      </c>
      <c r="D2480" s="104" t="inlineStr">
        <is>
          <t>Île-de-France</t>
        </is>
      </c>
      <c r="E2480" s="104" t="inlineStr">
        <is>
          <t>À emporter</t>
        </is>
      </c>
      <c r="F2480" s="104" t="n">
        <v>15</v>
      </c>
      <c r="G2480" s="159" t="n">
        <v>1194</v>
      </c>
      <c r="H2480" s="159" t="n">
        <v>3046</v>
      </c>
      <c r="I2480" s="160" t="n">
        <v>13964.15</v>
      </c>
      <c r="J2480" s="160" t="n">
        <v>431.18</v>
      </c>
      <c r="K2480" s="160" t="n">
        <v>13532.97</v>
      </c>
      <c r="L2480" s="160" t="n">
        <v>4045.45</v>
      </c>
    </row>
    <row r="2481">
      <c r="A2481" s="176" t="n">
        <v>45717</v>
      </c>
      <c r="B2481" s="104" t="inlineStr">
        <is>
          <t>2024/25</t>
        </is>
      </c>
      <c r="C2481" s="104" t="inlineStr">
        <is>
          <t>HC-042</t>
        </is>
      </c>
      <c r="D2481" s="104" t="inlineStr">
        <is>
          <t>Nord-Ouest</t>
        </is>
      </c>
      <c r="E2481" s="104" t="inlineStr">
        <is>
          <t>Drive</t>
        </is>
      </c>
      <c r="F2481" s="104" t="n">
        <v>31</v>
      </c>
      <c r="G2481" s="159" t="n">
        <v>1293</v>
      </c>
      <c r="H2481" s="159" t="n">
        <v>3332</v>
      </c>
      <c r="I2481" s="160" t="n">
        <v>17616.85</v>
      </c>
      <c r="J2481" s="160" t="n">
        <v>490.9</v>
      </c>
      <c r="K2481" s="160" t="n">
        <v>17125.95</v>
      </c>
      <c r="L2481" s="160" t="n">
        <v>5107.43</v>
      </c>
    </row>
    <row r="2482">
      <c r="A2482" s="176" t="n">
        <v>45717</v>
      </c>
      <c r="B2482" s="104" t="inlineStr">
        <is>
          <t>2024/25</t>
        </is>
      </c>
      <c r="C2482" s="104" t="inlineStr">
        <is>
          <t>HC-042</t>
        </is>
      </c>
      <c r="D2482" s="104" t="inlineStr">
        <is>
          <t>Nord-Ouest</t>
        </is>
      </c>
      <c r="E2482" s="104" t="inlineStr">
        <is>
          <t>Livraison</t>
        </is>
      </c>
      <c r="F2482" s="104" t="n">
        <v>30</v>
      </c>
      <c r="G2482" s="159" t="n">
        <v>991</v>
      </c>
      <c r="H2482" s="159" t="n">
        <v>2410</v>
      </c>
      <c r="I2482" s="160" t="n">
        <v>16385.78</v>
      </c>
      <c r="J2482" s="160" t="n">
        <v>972.55</v>
      </c>
      <c r="K2482" s="160" t="n">
        <v>15413.23</v>
      </c>
      <c r="L2482" s="160" t="n">
        <v>4763.34</v>
      </c>
    </row>
    <row r="2483">
      <c r="A2483" s="176" t="n">
        <v>45717</v>
      </c>
      <c r="B2483" s="104" t="inlineStr">
        <is>
          <t>2024/25</t>
        </is>
      </c>
      <c r="C2483" s="104" t="inlineStr">
        <is>
          <t>HC-042</t>
        </is>
      </c>
      <c r="D2483" s="104" t="inlineStr">
        <is>
          <t>Nord-Ouest</t>
        </is>
      </c>
      <c r="E2483" s="104" t="inlineStr">
        <is>
          <t>Sur place</t>
        </is>
      </c>
      <c r="F2483" s="104" t="n">
        <v>31</v>
      </c>
      <c r="G2483" s="159" t="n">
        <v>3314</v>
      </c>
      <c r="H2483" s="159" t="n">
        <v>8364</v>
      </c>
      <c r="I2483" s="160" t="n">
        <v>42740.89</v>
      </c>
      <c r="J2483" s="160" t="n">
        <v>1295.87</v>
      </c>
      <c r="K2483" s="160" t="n">
        <v>41445.02</v>
      </c>
      <c r="L2483" s="160" t="n">
        <v>12414.32</v>
      </c>
    </row>
    <row r="2484">
      <c r="A2484" s="176" t="n">
        <v>45717</v>
      </c>
      <c r="B2484" s="104" t="inlineStr">
        <is>
          <t>2024/25</t>
        </is>
      </c>
      <c r="C2484" s="104" t="inlineStr">
        <is>
          <t>HC-042</t>
        </is>
      </c>
      <c r="D2484" s="104" t="inlineStr">
        <is>
          <t>Nord-Ouest</t>
        </is>
      </c>
      <c r="E2484" s="104" t="inlineStr">
        <is>
          <t>À emporter</t>
        </is>
      </c>
      <c r="F2484" s="104" t="n">
        <v>31</v>
      </c>
      <c r="G2484" s="159" t="n">
        <v>2411</v>
      </c>
      <c r="H2484" s="159" t="n">
        <v>6200</v>
      </c>
      <c r="I2484" s="160" t="n">
        <v>28904.34</v>
      </c>
      <c r="J2484" s="160" t="n">
        <v>838.88</v>
      </c>
      <c r="K2484" s="160" t="n">
        <v>28065.46</v>
      </c>
      <c r="L2484" s="160" t="n">
        <v>8373.43</v>
      </c>
    </row>
    <row r="2485">
      <c r="A2485" s="176" t="n">
        <v>45717</v>
      </c>
      <c r="B2485" s="104" t="inlineStr">
        <is>
          <t>2024/25</t>
        </is>
      </c>
      <c r="C2485" s="104" t="inlineStr">
        <is>
          <t>HC-043</t>
        </is>
      </c>
      <c r="D2485" s="104" t="inlineStr">
        <is>
          <t>Sud-Est</t>
        </is>
      </c>
      <c r="E2485" s="104" t="inlineStr">
        <is>
          <t>Livraison</t>
        </is>
      </c>
      <c r="F2485" s="104" t="n">
        <v>31</v>
      </c>
      <c r="G2485" s="159" t="n">
        <v>1433</v>
      </c>
      <c r="H2485" s="159" t="n">
        <v>3645</v>
      </c>
      <c r="I2485" s="160" t="n">
        <v>23719.93</v>
      </c>
      <c r="J2485" s="160" t="n">
        <v>1405.9</v>
      </c>
      <c r="K2485" s="160" t="n">
        <v>22314.03</v>
      </c>
      <c r="L2485" s="160" t="n">
        <v>6850.42</v>
      </c>
    </row>
    <row r="2486">
      <c r="A2486" s="176" t="n">
        <v>45717</v>
      </c>
      <c r="B2486" s="104" t="inlineStr">
        <is>
          <t>2024/25</t>
        </is>
      </c>
      <c r="C2486" s="104" t="inlineStr">
        <is>
          <t>HC-043</t>
        </is>
      </c>
      <c r="D2486" s="104" t="inlineStr">
        <is>
          <t>Sud-Est</t>
        </is>
      </c>
      <c r="E2486" s="104" t="inlineStr">
        <is>
          <t>Sur place</t>
        </is>
      </c>
      <c r="F2486" s="104" t="n">
        <v>31</v>
      </c>
      <c r="G2486" s="159" t="n">
        <v>4365</v>
      </c>
      <c r="H2486" s="159" t="n">
        <v>11219</v>
      </c>
      <c r="I2486" s="160" t="n">
        <v>56263.69</v>
      </c>
      <c r="J2486" s="160" t="n">
        <v>1559.84</v>
      </c>
      <c r="K2486" s="160" t="n">
        <v>54703.85</v>
      </c>
      <c r="L2486" s="160" t="n">
        <v>16293.76</v>
      </c>
    </row>
    <row r="2487">
      <c r="A2487" s="176" t="n">
        <v>45717</v>
      </c>
      <c r="B2487" s="104" t="inlineStr">
        <is>
          <t>2024/25</t>
        </is>
      </c>
      <c r="C2487" s="104" t="inlineStr">
        <is>
          <t>HC-043</t>
        </is>
      </c>
      <c r="D2487" s="104" t="inlineStr">
        <is>
          <t>Sud-Est</t>
        </is>
      </c>
      <c r="E2487" s="104" t="inlineStr">
        <is>
          <t>À emporter</t>
        </is>
      </c>
      <c r="F2487" s="104" t="n">
        <v>31</v>
      </c>
      <c r="G2487" s="159" t="n">
        <v>3365</v>
      </c>
      <c r="H2487" s="159" t="n">
        <v>8626</v>
      </c>
      <c r="I2487" s="160" t="n">
        <v>39955.81</v>
      </c>
      <c r="J2487" s="160" t="n">
        <v>1268.19</v>
      </c>
      <c r="K2487" s="160" t="n">
        <v>38687.62</v>
      </c>
      <c r="L2487" s="160" t="n">
        <v>11422.48</v>
      </c>
    </row>
    <row r="2488">
      <c r="A2488" s="176" t="n">
        <v>45717</v>
      </c>
      <c r="B2488" s="104" t="inlineStr">
        <is>
          <t>2024/25</t>
        </is>
      </c>
      <c r="C2488" s="104" t="inlineStr">
        <is>
          <t>HC-044</t>
        </is>
      </c>
      <c r="D2488" s="104" t="inlineStr">
        <is>
          <t>Sud-Ouest</t>
        </is>
      </c>
      <c r="E2488" s="104" t="inlineStr">
        <is>
          <t>Livraison</t>
        </is>
      </c>
      <c r="F2488" s="104" t="n">
        <v>31</v>
      </c>
      <c r="G2488" s="159" t="n">
        <v>859</v>
      </c>
      <c r="H2488" s="159" t="n">
        <v>2166</v>
      </c>
      <c r="I2488" s="160" t="n">
        <v>14204.18</v>
      </c>
      <c r="J2488" s="160" t="n">
        <v>825.9400000000001</v>
      </c>
      <c r="K2488" s="160" t="n">
        <v>13378.24</v>
      </c>
      <c r="L2488" s="160" t="n">
        <v>4161.98</v>
      </c>
    </row>
    <row r="2489">
      <c r="A2489" s="176" t="n">
        <v>45717</v>
      </c>
      <c r="B2489" s="104" t="inlineStr">
        <is>
          <t>2024/25</t>
        </is>
      </c>
      <c r="C2489" s="104" t="inlineStr">
        <is>
          <t>HC-044</t>
        </is>
      </c>
      <c r="D2489" s="104" t="inlineStr">
        <is>
          <t>Sud-Ouest</t>
        </is>
      </c>
      <c r="E2489" s="104" t="inlineStr">
        <is>
          <t>Sur place</t>
        </is>
      </c>
      <c r="F2489" s="104" t="n">
        <v>31</v>
      </c>
      <c r="G2489" s="159" t="n">
        <v>2782</v>
      </c>
      <c r="H2489" s="159" t="n">
        <v>6917</v>
      </c>
      <c r="I2489" s="160" t="n">
        <v>35823.49</v>
      </c>
      <c r="J2489" s="160" t="n">
        <v>1081.46</v>
      </c>
      <c r="K2489" s="160" t="n">
        <v>34742.03</v>
      </c>
      <c r="L2489" s="160" t="n">
        <v>10326.5</v>
      </c>
    </row>
    <row r="2490">
      <c r="A2490" s="176" t="n">
        <v>45717</v>
      </c>
      <c r="B2490" s="104" t="inlineStr">
        <is>
          <t>2024/25</t>
        </is>
      </c>
      <c r="C2490" s="104" t="inlineStr">
        <is>
          <t>HC-044</t>
        </is>
      </c>
      <c r="D2490" s="104" t="inlineStr">
        <is>
          <t>Sud-Ouest</t>
        </is>
      </c>
      <c r="E2490" s="104" t="inlineStr">
        <is>
          <t>À emporter</t>
        </is>
      </c>
      <c r="F2490" s="104" t="n">
        <v>31</v>
      </c>
      <c r="G2490" s="159" t="n">
        <v>2007</v>
      </c>
      <c r="H2490" s="159" t="n">
        <v>5129</v>
      </c>
      <c r="I2490" s="160" t="n">
        <v>23993.69</v>
      </c>
      <c r="J2490" s="160" t="n">
        <v>666.6900000000001</v>
      </c>
      <c r="K2490" s="160" t="n">
        <v>23327</v>
      </c>
      <c r="L2490" s="160" t="n">
        <v>6943.52</v>
      </c>
    </row>
    <row r="2491">
      <c r="A2491" s="176" t="n">
        <v>45717</v>
      </c>
      <c r="B2491" s="104" t="inlineStr">
        <is>
          <t>2024/25</t>
        </is>
      </c>
      <c r="C2491" s="104" t="inlineStr">
        <is>
          <t>HC-045</t>
        </is>
      </c>
      <c r="D2491" s="104" t="inlineStr">
        <is>
          <t>Île-de-France</t>
        </is>
      </c>
      <c r="E2491" s="104" t="inlineStr">
        <is>
          <t>Livraison</t>
        </is>
      </c>
      <c r="F2491" s="104" t="n">
        <v>31</v>
      </c>
      <c r="G2491" s="159" t="n">
        <v>1759</v>
      </c>
      <c r="H2491" s="159" t="n">
        <v>4502</v>
      </c>
      <c r="I2491" s="160" t="n">
        <v>29253.6</v>
      </c>
      <c r="J2491" s="160" t="n">
        <v>1818.92</v>
      </c>
      <c r="K2491" s="160" t="n">
        <v>27434.68</v>
      </c>
      <c r="L2491" s="160" t="n">
        <v>8506.09</v>
      </c>
    </row>
    <row r="2492">
      <c r="A2492" s="176" t="n">
        <v>45717</v>
      </c>
      <c r="B2492" s="104" t="inlineStr">
        <is>
          <t>2024/25</t>
        </is>
      </c>
      <c r="C2492" s="104" t="inlineStr">
        <is>
          <t>HC-045</t>
        </is>
      </c>
      <c r="D2492" s="104" t="inlineStr">
        <is>
          <t>Île-de-France</t>
        </is>
      </c>
      <c r="E2492" s="104" t="inlineStr">
        <is>
          <t>Sur place</t>
        </is>
      </c>
      <c r="F2492" s="104" t="n">
        <v>31</v>
      </c>
      <c r="G2492" s="159" t="n">
        <v>5389</v>
      </c>
      <c r="H2492" s="159" t="n">
        <v>13625</v>
      </c>
      <c r="I2492" s="160" t="n">
        <v>69975.42999999999</v>
      </c>
      <c r="J2492" s="160" t="n">
        <v>2131.28</v>
      </c>
      <c r="K2492" s="160" t="n">
        <v>67844.14999999999</v>
      </c>
      <c r="L2492" s="160" t="n">
        <v>20127.39</v>
      </c>
    </row>
    <row r="2493">
      <c r="A2493" s="176" t="n">
        <v>45717</v>
      </c>
      <c r="B2493" s="104" t="inlineStr">
        <is>
          <t>2024/25</t>
        </is>
      </c>
      <c r="C2493" s="104" t="inlineStr">
        <is>
          <t>HC-045</t>
        </is>
      </c>
      <c r="D2493" s="104" t="inlineStr">
        <is>
          <t>Île-de-France</t>
        </is>
      </c>
      <c r="E2493" s="104" t="inlineStr">
        <is>
          <t>À emporter</t>
        </is>
      </c>
      <c r="F2493" s="104" t="n">
        <v>31</v>
      </c>
      <c r="G2493" s="159" t="n">
        <v>3954</v>
      </c>
      <c r="H2493" s="159" t="n">
        <v>10245</v>
      </c>
      <c r="I2493" s="160" t="n">
        <v>46845.28</v>
      </c>
      <c r="J2493" s="160" t="n">
        <v>1262.02</v>
      </c>
      <c r="K2493" s="160" t="n">
        <v>45583.26</v>
      </c>
      <c r="L2493" s="160" t="n">
        <v>13565.79</v>
      </c>
    </row>
    <row r="2494">
      <c r="A2494" s="176" t="n">
        <v>45717</v>
      </c>
      <c r="B2494" s="104" t="inlineStr">
        <is>
          <t>2024/25</t>
        </is>
      </c>
      <c r="C2494" s="104" t="inlineStr">
        <is>
          <t>HC-046</t>
        </is>
      </c>
      <c r="D2494" s="104" t="inlineStr">
        <is>
          <t>Nord-Ouest</t>
        </is>
      </c>
      <c r="E2494" s="104" t="inlineStr">
        <is>
          <t>Livraison</t>
        </is>
      </c>
      <c r="F2494" s="104" t="n">
        <v>31</v>
      </c>
      <c r="G2494" s="159" t="n">
        <v>839</v>
      </c>
      <c r="H2494" s="159" t="n">
        <v>2086</v>
      </c>
      <c r="I2494" s="160" t="n">
        <v>13725.78</v>
      </c>
      <c r="J2494" s="160" t="n">
        <v>824.63</v>
      </c>
      <c r="K2494" s="160" t="n">
        <v>12901.15</v>
      </c>
      <c r="L2494" s="160" t="n">
        <v>4022.72</v>
      </c>
    </row>
    <row r="2495">
      <c r="A2495" s="176" t="n">
        <v>45717</v>
      </c>
      <c r="B2495" s="104" t="inlineStr">
        <is>
          <t>2024/25</t>
        </is>
      </c>
      <c r="C2495" s="104" t="inlineStr">
        <is>
          <t>HC-046</t>
        </is>
      </c>
      <c r="D2495" s="104" t="inlineStr">
        <is>
          <t>Nord-Ouest</t>
        </is>
      </c>
      <c r="E2495" s="104" t="inlineStr">
        <is>
          <t>Sur place</t>
        </is>
      </c>
      <c r="F2495" s="104" t="n">
        <v>31</v>
      </c>
      <c r="G2495" s="159" t="n">
        <v>2697</v>
      </c>
      <c r="H2495" s="159" t="n">
        <v>6827</v>
      </c>
      <c r="I2495" s="160" t="n">
        <v>34669.83</v>
      </c>
      <c r="J2495" s="160" t="n">
        <v>1023</v>
      </c>
      <c r="K2495" s="160" t="n">
        <v>33646.83</v>
      </c>
      <c r="L2495" s="160" t="n">
        <v>10057.47</v>
      </c>
    </row>
    <row r="2496">
      <c r="A2496" s="176" t="n">
        <v>45717</v>
      </c>
      <c r="B2496" s="104" t="inlineStr">
        <is>
          <t>2024/25</t>
        </is>
      </c>
      <c r="C2496" s="104" t="inlineStr">
        <is>
          <t>HC-046</t>
        </is>
      </c>
      <c r="D2496" s="104" t="inlineStr">
        <is>
          <t>Nord-Ouest</t>
        </is>
      </c>
      <c r="E2496" s="104" t="inlineStr">
        <is>
          <t>À emporter</t>
        </is>
      </c>
      <c r="F2496" s="104" t="n">
        <v>31</v>
      </c>
      <c r="G2496" s="159" t="n">
        <v>1988</v>
      </c>
      <c r="H2496" s="159" t="n">
        <v>5080</v>
      </c>
      <c r="I2496" s="160" t="n">
        <v>23615.19</v>
      </c>
      <c r="J2496" s="160" t="n">
        <v>746.55</v>
      </c>
      <c r="K2496" s="160" t="n">
        <v>22868.64</v>
      </c>
      <c r="L2496" s="160" t="n">
        <v>6846.45</v>
      </c>
    </row>
    <row r="2497">
      <c r="A2497" s="176" t="n">
        <v>45717</v>
      </c>
      <c r="B2497" s="104" t="inlineStr">
        <is>
          <t>2024/25</t>
        </is>
      </c>
      <c r="C2497" s="104" t="inlineStr">
        <is>
          <t>HC-047</t>
        </is>
      </c>
      <c r="D2497" s="104" t="inlineStr">
        <is>
          <t>Sud-Est</t>
        </is>
      </c>
      <c r="E2497" s="104" t="inlineStr">
        <is>
          <t>Livraison</t>
        </is>
      </c>
      <c r="F2497" s="104" t="n">
        <v>31</v>
      </c>
      <c r="G2497" s="159" t="n">
        <v>1690</v>
      </c>
      <c r="H2497" s="159" t="n">
        <v>4456</v>
      </c>
      <c r="I2497" s="160" t="n">
        <v>26869.18</v>
      </c>
      <c r="J2497" s="160" t="n">
        <v>1445.04</v>
      </c>
      <c r="K2497" s="160" t="n">
        <v>25424.14</v>
      </c>
      <c r="L2497" s="160" t="n">
        <v>7856.68</v>
      </c>
    </row>
    <row r="2498">
      <c r="A2498" s="176" t="n">
        <v>45717</v>
      </c>
      <c r="B2498" s="104" t="inlineStr">
        <is>
          <t>2024/25</t>
        </is>
      </c>
      <c r="C2498" s="104" t="inlineStr">
        <is>
          <t>HC-047</t>
        </is>
      </c>
      <c r="D2498" s="104" t="inlineStr">
        <is>
          <t>Sud-Est</t>
        </is>
      </c>
      <c r="E2498" s="104" t="inlineStr">
        <is>
          <t>Sur place</t>
        </is>
      </c>
      <c r="F2498" s="104" t="n">
        <v>29</v>
      </c>
      <c r="G2498" s="159" t="n">
        <v>4004</v>
      </c>
      <c r="H2498" s="159" t="n">
        <v>10390</v>
      </c>
      <c r="I2498" s="160" t="n">
        <v>51860.88</v>
      </c>
      <c r="J2498" s="160" t="n">
        <v>1379.42</v>
      </c>
      <c r="K2498" s="160" t="n">
        <v>50481.46</v>
      </c>
      <c r="L2498" s="160" t="n">
        <v>15005.33</v>
      </c>
    </row>
    <row r="2499">
      <c r="A2499" s="176" t="n">
        <v>45717</v>
      </c>
      <c r="B2499" s="104" t="inlineStr">
        <is>
          <t>2024/25</t>
        </is>
      </c>
      <c r="C2499" s="104" t="inlineStr">
        <is>
          <t>HC-047</t>
        </is>
      </c>
      <c r="D2499" s="104" t="inlineStr">
        <is>
          <t>Sud-Est</t>
        </is>
      </c>
      <c r="E2499" s="104" t="inlineStr">
        <is>
          <t>À emporter</t>
        </is>
      </c>
      <c r="F2499" s="104" t="n">
        <v>30</v>
      </c>
      <c r="G2499" s="159" t="n">
        <v>3147</v>
      </c>
      <c r="H2499" s="159" t="n">
        <v>8252</v>
      </c>
      <c r="I2499" s="160" t="n">
        <v>37572.26</v>
      </c>
      <c r="J2499" s="160" t="n">
        <v>1205.78</v>
      </c>
      <c r="K2499" s="160" t="n">
        <v>36366.48</v>
      </c>
      <c r="L2499" s="160" t="n">
        <v>10798.92</v>
      </c>
    </row>
    <row r="2500">
      <c r="A2500" s="176" t="n">
        <v>45717</v>
      </c>
      <c r="B2500" s="104" t="inlineStr">
        <is>
          <t>2024/25</t>
        </is>
      </c>
      <c r="C2500" s="104" t="inlineStr">
        <is>
          <t>HC-048</t>
        </is>
      </c>
      <c r="D2500" s="104" t="inlineStr">
        <is>
          <t>Sud-Ouest</t>
        </is>
      </c>
      <c r="E2500" s="104" t="inlineStr">
        <is>
          <t>Livraison</t>
        </is>
      </c>
      <c r="F2500" s="104" t="n">
        <v>31</v>
      </c>
      <c r="G2500" s="159" t="n">
        <v>1542</v>
      </c>
      <c r="H2500" s="159" t="n">
        <v>4039</v>
      </c>
      <c r="I2500" s="160" t="n">
        <v>24961.19</v>
      </c>
      <c r="J2500" s="160" t="n">
        <v>1467.13</v>
      </c>
      <c r="K2500" s="160" t="n">
        <v>23494.06</v>
      </c>
      <c r="L2500" s="160" t="n">
        <v>7281.38</v>
      </c>
    </row>
    <row r="2501">
      <c r="A2501" s="176" t="n">
        <v>45717</v>
      </c>
      <c r="B2501" s="104" t="inlineStr">
        <is>
          <t>2024/25</t>
        </is>
      </c>
      <c r="C2501" s="104" t="inlineStr">
        <is>
          <t>HC-048</t>
        </is>
      </c>
      <c r="D2501" s="104" t="inlineStr">
        <is>
          <t>Sud-Ouest</t>
        </is>
      </c>
      <c r="E2501" s="104" t="inlineStr">
        <is>
          <t>Sur place</t>
        </is>
      </c>
      <c r="F2501" s="104" t="n">
        <v>29</v>
      </c>
      <c r="G2501" s="159" t="n">
        <v>4061</v>
      </c>
      <c r="H2501" s="159" t="n">
        <v>10469</v>
      </c>
      <c r="I2501" s="160" t="n">
        <v>52699.98</v>
      </c>
      <c r="J2501" s="160" t="n">
        <v>1586.51</v>
      </c>
      <c r="K2501" s="160" t="n">
        <v>51113.47</v>
      </c>
      <c r="L2501" s="160" t="n">
        <v>15262.66</v>
      </c>
    </row>
    <row r="2502">
      <c r="A2502" s="176" t="n">
        <v>45717</v>
      </c>
      <c r="B2502" s="104" t="inlineStr">
        <is>
          <t>2024/25</t>
        </is>
      </c>
      <c r="C2502" s="104" t="inlineStr">
        <is>
          <t>HC-048</t>
        </is>
      </c>
      <c r="D2502" s="104" t="inlineStr">
        <is>
          <t>Sud-Ouest</t>
        </is>
      </c>
      <c r="E2502" s="104" t="inlineStr">
        <is>
          <t>À emporter</t>
        </is>
      </c>
      <c r="F2502" s="104" t="n">
        <v>31</v>
      </c>
      <c r="G2502" s="159" t="n">
        <v>3177</v>
      </c>
      <c r="H2502" s="159" t="n">
        <v>8204</v>
      </c>
      <c r="I2502" s="160" t="n">
        <v>37806.07</v>
      </c>
      <c r="J2502" s="160" t="n">
        <v>1120.53</v>
      </c>
      <c r="K2502" s="160" t="n">
        <v>36685.54</v>
      </c>
      <c r="L2502" s="160" t="n">
        <v>10960.73</v>
      </c>
    </row>
    <row r="2503">
      <c r="A2503" s="176" t="n">
        <v>45717</v>
      </c>
      <c r="B2503" s="104" t="inlineStr">
        <is>
          <t>2024/25</t>
        </is>
      </c>
      <c r="C2503" s="104" t="inlineStr">
        <is>
          <t>HC-049</t>
        </is>
      </c>
      <c r="D2503" s="104" t="inlineStr">
        <is>
          <t>Île-de-France</t>
        </is>
      </c>
      <c r="E2503" s="104" t="inlineStr">
        <is>
          <t>Drive</t>
        </is>
      </c>
      <c r="F2503" s="104" t="n">
        <v>29</v>
      </c>
      <c r="G2503" s="159" t="n">
        <v>1194</v>
      </c>
      <c r="H2503" s="159" t="n">
        <v>3199</v>
      </c>
      <c r="I2503" s="160" t="n">
        <v>16037.78</v>
      </c>
      <c r="J2503" s="160" t="n">
        <v>432.28</v>
      </c>
      <c r="K2503" s="160" t="n">
        <v>15605.5</v>
      </c>
      <c r="L2503" s="160" t="n">
        <v>4646.92</v>
      </c>
    </row>
    <row r="2504">
      <c r="A2504" s="176" t="n">
        <v>45717</v>
      </c>
      <c r="B2504" s="104" t="inlineStr">
        <is>
          <t>2024/25</t>
        </is>
      </c>
      <c r="C2504" s="104" t="inlineStr">
        <is>
          <t>HC-049</t>
        </is>
      </c>
      <c r="D2504" s="104" t="inlineStr">
        <is>
          <t>Île-de-France</t>
        </is>
      </c>
      <c r="E2504" s="104" t="inlineStr">
        <is>
          <t>Livraison</t>
        </is>
      </c>
      <c r="F2504" s="104" t="n">
        <v>31</v>
      </c>
      <c r="G2504" s="159" t="n">
        <v>1231</v>
      </c>
      <c r="H2504" s="159" t="n">
        <v>3205</v>
      </c>
      <c r="I2504" s="160" t="n">
        <v>19768.01</v>
      </c>
      <c r="J2504" s="160" t="n">
        <v>1127.18</v>
      </c>
      <c r="K2504" s="160" t="n">
        <v>18640.83</v>
      </c>
      <c r="L2504" s="160" t="n">
        <v>5720.65</v>
      </c>
    </row>
    <row r="2505">
      <c r="A2505" s="176" t="n">
        <v>45717</v>
      </c>
      <c r="B2505" s="104" t="inlineStr">
        <is>
          <t>2024/25</t>
        </is>
      </c>
      <c r="C2505" s="104" t="inlineStr">
        <is>
          <t>HC-049</t>
        </is>
      </c>
      <c r="D2505" s="104" t="inlineStr">
        <is>
          <t>Île-de-France</t>
        </is>
      </c>
      <c r="E2505" s="104" t="inlineStr">
        <is>
          <t>Sur place</t>
        </is>
      </c>
      <c r="F2505" s="104" t="n">
        <v>31</v>
      </c>
      <c r="G2505" s="159" t="n">
        <v>3444</v>
      </c>
      <c r="H2505" s="159" t="n">
        <v>8443</v>
      </c>
      <c r="I2505" s="160" t="n">
        <v>44599.64</v>
      </c>
      <c r="J2505" s="160" t="n">
        <v>1239.03</v>
      </c>
      <c r="K2505" s="160" t="n">
        <v>43360.61</v>
      </c>
      <c r="L2505" s="160" t="n">
        <v>12852.18</v>
      </c>
    </row>
    <row r="2506">
      <c r="A2506" s="176" t="n">
        <v>45717</v>
      </c>
      <c r="B2506" s="104" t="inlineStr">
        <is>
          <t>2024/25</t>
        </is>
      </c>
      <c r="C2506" s="104" t="inlineStr">
        <is>
          <t>HC-049</t>
        </is>
      </c>
      <c r="D2506" s="104" t="inlineStr">
        <is>
          <t>Île-de-France</t>
        </is>
      </c>
      <c r="E2506" s="104" t="inlineStr">
        <is>
          <t>À emporter</t>
        </is>
      </c>
      <c r="F2506" s="104" t="n">
        <v>30</v>
      </c>
      <c r="G2506" s="159" t="n">
        <v>2534</v>
      </c>
      <c r="H2506" s="159" t="n">
        <v>6484</v>
      </c>
      <c r="I2506" s="160" t="n">
        <v>30029.76</v>
      </c>
      <c r="J2506" s="160" t="n">
        <v>969.67</v>
      </c>
      <c r="K2506" s="160" t="n">
        <v>29060.09</v>
      </c>
      <c r="L2506" s="160" t="n">
        <v>8650.719999999999</v>
      </c>
    </row>
    <row r="2507">
      <c r="A2507" s="176" t="n">
        <v>45717</v>
      </c>
      <c r="B2507" s="104" t="inlineStr">
        <is>
          <t>2024/25</t>
        </is>
      </c>
      <c r="C2507" s="104" t="inlineStr">
        <is>
          <t>HC-050</t>
        </is>
      </c>
      <c r="D2507" s="104" t="inlineStr">
        <is>
          <t>Nord-Ouest</t>
        </is>
      </c>
      <c r="E2507" s="104" t="inlineStr">
        <is>
          <t>Livraison</t>
        </is>
      </c>
      <c r="F2507" s="104" t="n">
        <v>31</v>
      </c>
      <c r="G2507" s="159" t="n">
        <v>1454</v>
      </c>
      <c r="H2507" s="159" t="n">
        <v>3684</v>
      </c>
      <c r="I2507" s="160" t="n">
        <v>24156.3</v>
      </c>
      <c r="J2507" s="160" t="n">
        <v>1357.78</v>
      </c>
      <c r="K2507" s="160" t="n">
        <v>22798.52</v>
      </c>
      <c r="L2507" s="160" t="n">
        <v>7085.04</v>
      </c>
    </row>
    <row r="2508">
      <c r="A2508" s="176" t="n">
        <v>45717</v>
      </c>
      <c r="B2508" s="104" t="inlineStr">
        <is>
          <t>2024/25</t>
        </is>
      </c>
      <c r="C2508" s="104" t="inlineStr">
        <is>
          <t>HC-050</t>
        </is>
      </c>
      <c r="D2508" s="104" t="inlineStr">
        <is>
          <t>Nord-Ouest</t>
        </is>
      </c>
      <c r="E2508" s="104" t="inlineStr">
        <is>
          <t>Sur place</t>
        </is>
      </c>
      <c r="F2508" s="104" t="n">
        <v>31</v>
      </c>
      <c r="G2508" s="159" t="n">
        <v>4396</v>
      </c>
      <c r="H2508" s="159" t="n">
        <v>11071</v>
      </c>
      <c r="I2508" s="160" t="n">
        <v>56366.31</v>
      </c>
      <c r="J2508" s="160" t="n">
        <v>1880.01</v>
      </c>
      <c r="K2508" s="160" t="n">
        <v>54486.3</v>
      </c>
      <c r="L2508" s="160" t="n">
        <v>16283.18</v>
      </c>
    </row>
    <row r="2509">
      <c r="A2509" s="176" t="n">
        <v>45717</v>
      </c>
      <c r="B2509" s="104" t="inlineStr">
        <is>
          <t>2024/25</t>
        </is>
      </c>
      <c r="C2509" s="104" t="inlineStr">
        <is>
          <t>HC-050</t>
        </is>
      </c>
      <c r="D2509" s="104" t="inlineStr">
        <is>
          <t>Nord-Ouest</t>
        </is>
      </c>
      <c r="E2509" s="104" t="inlineStr">
        <is>
          <t>À emporter</t>
        </is>
      </c>
      <c r="F2509" s="104" t="n">
        <v>31</v>
      </c>
      <c r="G2509" s="159" t="n">
        <v>3299</v>
      </c>
      <c r="H2509" s="159" t="n">
        <v>8517</v>
      </c>
      <c r="I2509" s="160" t="n">
        <v>39317.52</v>
      </c>
      <c r="J2509" s="160" t="n">
        <v>1220.45</v>
      </c>
      <c r="K2509" s="160" t="n">
        <v>38097.07</v>
      </c>
      <c r="L2509" s="160" t="n">
        <v>11275.53</v>
      </c>
    </row>
    <row r="2510">
      <c r="A2510" s="176" t="n">
        <v>45717</v>
      </c>
      <c r="B2510" s="104" t="inlineStr">
        <is>
          <t>2024/25</t>
        </is>
      </c>
      <c r="C2510" s="104" t="inlineStr">
        <is>
          <t>HC-051</t>
        </is>
      </c>
      <c r="D2510" s="104" t="inlineStr">
        <is>
          <t>Sud-Est</t>
        </is>
      </c>
      <c r="E2510" s="104" t="inlineStr">
        <is>
          <t>Drive</t>
        </is>
      </c>
      <c r="F2510" s="104" t="n">
        <v>30</v>
      </c>
      <c r="G2510" s="159" t="n">
        <v>1032</v>
      </c>
      <c r="H2510" s="159" t="n">
        <v>2547</v>
      </c>
      <c r="I2510" s="160" t="n">
        <v>14162.09</v>
      </c>
      <c r="J2510" s="160" t="n">
        <v>452.36</v>
      </c>
      <c r="K2510" s="160" t="n">
        <v>13709.73</v>
      </c>
      <c r="L2510" s="160" t="n">
        <v>4080.12</v>
      </c>
    </row>
    <row r="2511">
      <c r="A2511" s="176" t="n">
        <v>45717</v>
      </c>
      <c r="B2511" s="104" t="inlineStr">
        <is>
          <t>2024/25</t>
        </is>
      </c>
      <c r="C2511" s="104" t="inlineStr">
        <is>
          <t>HC-051</t>
        </is>
      </c>
      <c r="D2511" s="104" t="inlineStr">
        <is>
          <t>Sud-Est</t>
        </is>
      </c>
      <c r="E2511" s="104" t="inlineStr">
        <is>
          <t>Livraison</t>
        </is>
      </c>
      <c r="F2511" s="104" t="n">
        <v>31</v>
      </c>
      <c r="G2511" s="159" t="n">
        <v>984</v>
      </c>
      <c r="H2511" s="159" t="n">
        <v>2521</v>
      </c>
      <c r="I2511" s="160" t="n">
        <v>15965.67</v>
      </c>
      <c r="J2511" s="160" t="n">
        <v>947.39</v>
      </c>
      <c r="K2511" s="160" t="n">
        <v>15018.28</v>
      </c>
      <c r="L2511" s="160" t="n">
        <v>4618.06</v>
      </c>
    </row>
    <row r="2512">
      <c r="A2512" s="176" t="n">
        <v>45717</v>
      </c>
      <c r="B2512" s="104" t="inlineStr">
        <is>
          <t>2024/25</t>
        </is>
      </c>
      <c r="C2512" s="104" t="inlineStr">
        <is>
          <t>HC-051</t>
        </is>
      </c>
      <c r="D2512" s="104" t="inlineStr">
        <is>
          <t>Sud-Est</t>
        </is>
      </c>
      <c r="E2512" s="104" t="inlineStr">
        <is>
          <t>Sur place</t>
        </is>
      </c>
      <c r="F2512" s="104" t="n">
        <v>30</v>
      </c>
      <c r="G2512" s="159" t="n">
        <v>2655</v>
      </c>
      <c r="H2512" s="159" t="n">
        <v>6864</v>
      </c>
      <c r="I2512" s="160" t="n">
        <v>34234.16</v>
      </c>
      <c r="J2512" s="160" t="n">
        <v>1058.64</v>
      </c>
      <c r="K2512" s="160" t="n">
        <v>33175.52</v>
      </c>
      <c r="L2512" s="160" t="n">
        <v>9890.58</v>
      </c>
    </row>
    <row r="2513">
      <c r="A2513" s="176" t="n">
        <v>45717</v>
      </c>
      <c r="B2513" s="104" t="inlineStr">
        <is>
          <t>2024/25</t>
        </is>
      </c>
      <c r="C2513" s="104" t="inlineStr">
        <is>
          <t>HC-051</t>
        </is>
      </c>
      <c r="D2513" s="104" t="inlineStr">
        <is>
          <t>Sud-Est</t>
        </is>
      </c>
      <c r="E2513" s="104" t="inlineStr">
        <is>
          <t>À emporter</t>
        </is>
      </c>
      <c r="F2513" s="104" t="n">
        <v>31</v>
      </c>
      <c r="G2513" s="159" t="n">
        <v>2084</v>
      </c>
      <c r="H2513" s="159" t="n">
        <v>5337</v>
      </c>
      <c r="I2513" s="160" t="n">
        <v>24701.8</v>
      </c>
      <c r="J2513" s="160" t="n">
        <v>762.95</v>
      </c>
      <c r="K2513" s="160" t="n">
        <v>23938.85</v>
      </c>
      <c r="L2513" s="160" t="n">
        <v>7181.1</v>
      </c>
    </row>
    <row r="2514">
      <c r="A2514" s="176" t="n">
        <v>45717</v>
      </c>
      <c r="B2514" s="104" t="inlineStr">
        <is>
          <t>2024/25</t>
        </is>
      </c>
      <c r="C2514" s="104" t="inlineStr">
        <is>
          <t>HC-052</t>
        </is>
      </c>
      <c r="D2514" s="104" t="inlineStr">
        <is>
          <t>Sud-Ouest</t>
        </is>
      </c>
      <c r="E2514" s="104" t="inlineStr">
        <is>
          <t>Livraison</t>
        </is>
      </c>
      <c r="F2514" s="104" t="n">
        <v>31</v>
      </c>
      <c r="G2514" s="159" t="n">
        <v>1298</v>
      </c>
      <c r="H2514" s="159" t="n">
        <v>3292</v>
      </c>
      <c r="I2514" s="160" t="n">
        <v>20925.45</v>
      </c>
      <c r="J2514" s="160" t="n">
        <v>1225.5</v>
      </c>
      <c r="K2514" s="160" t="n">
        <v>19699.95</v>
      </c>
      <c r="L2514" s="160" t="n">
        <v>6449.11</v>
      </c>
    </row>
    <row r="2515">
      <c r="A2515" s="176" t="n">
        <v>45717</v>
      </c>
      <c r="B2515" s="104" t="inlineStr">
        <is>
          <t>2024/25</t>
        </is>
      </c>
      <c r="C2515" s="104" t="inlineStr">
        <is>
          <t>HC-052</t>
        </is>
      </c>
      <c r="D2515" s="104" t="inlineStr">
        <is>
          <t>Sud-Ouest</t>
        </is>
      </c>
      <c r="E2515" s="104" t="inlineStr">
        <is>
          <t>Sur place</t>
        </is>
      </c>
      <c r="F2515" s="104" t="n">
        <v>31</v>
      </c>
      <c r="G2515" s="159" t="n">
        <v>3866</v>
      </c>
      <c r="H2515" s="159" t="n">
        <v>9856</v>
      </c>
      <c r="I2515" s="160" t="n">
        <v>49498.45</v>
      </c>
      <c r="J2515" s="160" t="n">
        <v>1659.57</v>
      </c>
      <c r="K2515" s="160" t="n">
        <v>47838.88</v>
      </c>
      <c r="L2515" s="160" t="n">
        <v>14976.25</v>
      </c>
    </row>
    <row r="2516">
      <c r="A2516" s="176" t="n">
        <v>45717</v>
      </c>
      <c r="B2516" s="104" t="inlineStr">
        <is>
          <t>2024/25</t>
        </is>
      </c>
      <c r="C2516" s="104" t="inlineStr">
        <is>
          <t>HC-052</t>
        </is>
      </c>
      <c r="D2516" s="104" t="inlineStr">
        <is>
          <t>Sud-Ouest</t>
        </is>
      </c>
      <c r="E2516" s="104" t="inlineStr">
        <is>
          <t>À emporter</t>
        </is>
      </c>
      <c r="F2516" s="104" t="n">
        <v>30</v>
      </c>
      <c r="G2516" s="159" t="n">
        <v>2720</v>
      </c>
      <c r="H2516" s="159" t="n">
        <v>6961</v>
      </c>
      <c r="I2516" s="160" t="n">
        <v>32612.51</v>
      </c>
      <c r="J2516" s="160" t="n">
        <v>994.77</v>
      </c>
      <c r="K2516" s="160" t="n">
        <v>31617.74</v>
      </c>
      <c r="L2516" s="160" t="n">
        <v>9872.299999999999</v>
      </c>
    </row>
    <row r="2517">
      <c r="A2517" s="176" t="n">
        <v>45717</v>
      </c>
      <c r="B2517" s="104" t="inlineStr">
        <is>
          <t>2024/25</t>
        </is>
      </c>
      <c r="C2517" s="104" t="inlineStr">
        <is>
          <t>HC-053</t>
        </is>
      </c>
      <c r="D2517" s="104" t="inlineStr">
        <is>
          <t>Île-de-France</t>
        </is>
      </c>
      <c r="E2517" s="104" t="inlineStr">
        <is>
          <t>Livraison</t>
        </is>
      </c>
      <c r="F2517" s="104" t="n">
        <v>31</v>
      </c>
      <c r="G2517" s="159" t="n">
        <v>1377</v>
      </c>
      <c r="H2517" s="159" t="n">
        <v>3449</v>
      </c>
      <c r="I2517" s="160" t="n">
        <v>22129.41</v>
      </c>
      <c r="J2517" s="160" t="n">
        <v>1236.39</v>
      </c>
      <c r="K2517" s="160" t="n">
        <v>20893.02</v>
      </c>
      <c r="L2517" s="160" t="n">
        <v>6439.41</v>
      </c>
    </row>
    <row r="2518">
      <c r="A2518" s="176" t="n">
        <v>45717</v>
      </c>
      <c r="B2518" s="104" t="inlineStr">
        <is>
          <t>2024/25</t>
        </is>
      </c>
      <c r="C2518" s="104" t="inlineStr">
        <is>
          <t>HC-053</t>
        </is>
      </c>
      <c r="D2518" s="104" t="inlineStr">
        <is>
          <t>Île-de-France</t>
        </is>
      </c>
      <c r="E2518" s="104" t="inlineStr">
        <is>
          <t>Sur place</t>
        </is>
      </c>
      <c r="F2518" s="104" t="n">
        <v>30</v>
      </c>
      <c r="G2518" s="159" t="n">
        <v>3819</v>
      </c>
      <c r="H2518" s="159" t="n">
        <v>9468</v>
      </c>
      <c r="I2518" s="160" t="n">
        <v>49304.8</v>
      </c>
      <c r="J2518" s="160" t="n">
        <v>1722.62</v>
      </c>
      <c r="K2518" s="160" t="n">
        <v>47582.18</v>
      </c>
      <c r="L2518" s="160" t="n">
        <v>14295.25</v>
      </c>
    </row>
    <row r="2519">
      <c r="A2519" s="176" t="n">
        <v>45717</v>
      </c>
      <c r="B2519" s="104" t="inlineStr">
        <is>
          <t>2024/25</t>
        </is>
      </c>
      <c r="C2519" s="104" t="inlineStr">
        <is>
          <t>HC-053</t>
        </is>
      </c>
      <c r="D2519" s="104" t="inlineStr">
        <is>
          <t>Île-de-France</t>
        </is>
      </c>
      <c r="E2519" s="104" t="inlineStr">
        <is>
          <t>À emporter</t>
        </is>
      </c>
      <c r="F2519" s="104" t="n">
        <v>30</v>
      </c>
      <c r="G2519" s="159" t="n">
        <v>2891</v>
      </c>
      <c r="H2519" s="159" t="n">
        <v>7121</v>
      </c>
      <c r="I2519" s="160" t="n">
        <v>34465.54</v>
      </c>
      <c r="J2519" s="160" t="n">
        <v>1073.1</v>
      </c>
      <c r="K2519" s="160" t="n">
        <v>33392.44</v>
      </c>
      <c r="L2519" s="160" t="n">
        <v>9953.139999999999</v>
      </c>
    </row>
    <row r="2520">
      <c r="A2520" s="176" t="n">
        <v>45717</v>
      </c>
      <c r="B2520" s="104" t="inlineStr">
        <is>
          <t>2024/25</t>
        </is>
      </c>
      <c r="C2520" s="104" t="inlineStr">
        <is>
          <t>HC-054</t>
        </is>
      </c>
      <c r="D2520" s="104" t="inlineStr">
        <is>
          <t>Nord-Ouest</t>
        </is>
      </c>
      <c r="E2520" s="104" t="inlineStr">
        <is>
          <t>Drive</t>
        </is>
      </c>
      <c r="F2520" s="104" t="n">
        <v>30</v>
      </c>
      <c r="G2520" s="159" t="n">
        <v>1180</v>
      </c>
      <c r="H2520" s="159" t="n">
        <v>3049</v>
      </c>
      <c r="I2520" s="160" t="n">
        <v>16146.8</v>
      </c>
      <c r="J2520" s="160" t="n">
        <v>471.69</v>
      </c>
      <c r="K2520" s="160" t="n">
        <v>15675.11</v>
      </c>
      <c r="L2520" s="160" t="n">
        <v>4674.63</v>
      </c>
    </row>
    <row r="2521">
      <c r="A2521" s="176" t="n">
        <v>45717</v>
      </c>
      <c r="B2521" s="104" t="inlineStr">
        <is>
          <t>2024/25</t>
        </is>
      </c>
      <c r="C2521" s="104" t="inlineStr">
        <is>
          <t>HC-054</t>
        </is>
      </c>
      <c r="D2521" s="104" t="inlineStr">
        <is>
          <t>Nord-Ouest</t>
        </is>
      </c>
      <c r="E2521" s="104" t="inlineStr">
        <is>
          <t>Livraison</t>
        </is>
      </c>
      <c r="F2521" s="104" t="n">
        <v>31</v>
      </c>
      <c r="G2521" s="159" t="n">
        <v>982</v>
      </c>
      <c r="H2521" s="159" t="n">
        <v>2505</v>
      </c>
      <c r="I2521" s="160" t="n">
        <v>16162.52</v>
      </c>
      <c r="J2521" s="160" t="n">
        <v>954.22</v>
      </c>
      <c r="K2521" s="160" t="n">
        <v>15208.3</v>
      </c>
      <c r="L2521" s="160" t="n">
        <v>4713.96</v>
      </c>
    </row>
    <row r="2522">
      <c r="A2522" s="176" t="n">
        <v>45717</v>
      </c>
      <c r="B2522" s="104" t="inlineStr">
        <is>
          <t>2024/25</t>
        </is>
      </c>
      <c r="C2522" s="104" t="inlineStr">
        <is>
          <t>HC-054</t>
        </is>
      </c>
      <c r="D2522" s="104" t="inlineStr">
        <is>
          <t>Nord-Ouest</t>
        </is>
      </c>
      <c r="E2522" s="104" t="inlineStr">
        <is>
          <t>Sur place</t>
        </is>
      </c>
      <c r="F2522" s="104" t="n">
        <v>31</v>
      </c>
      <c r="G2522" s="159" t="n">
        <v>3220</v>
      </c>
      <c r="H2522" s="159" t="n">
        <v>8174</v>
      </c>
      <c r="I2522" s="160" t="n">
        <v>41447.69</v>
      </c>
      <c r="J2522" s="160" t="n">
        <v>1245.5</v>
      </c>
      <c r="K2522" s="160" t="n">
        <v>40202.19</v>
      </c>
      <c r="L2522" s="160" t="n">
        <v>12009.71</v>
      </c>
    </row>
    <row r="2523">
      <c r="A2523" s="176" t="n">
        <v>45717</v>
      </c>
      <c r="B2523" s="104" t="inlineStr">
        <is>
          <t>2024/25</t>
        </is>
      </c>
      <c r="C2523" s="104" t="inlineStr">
        <is>
          <t>HC-054</t>
        </is>
      </c>
      <c r="D2523" s="104" t="inlineStr">
        <is>
          <t>Nord-Ouest</t>
        </is>
      </c>
      <c r="E2523" s="104" t="inlineStr">
        <is>
          <t>À emporter</t>
        </is>
      </c>
      <c r="F2523" s="104" t="n">
        <v>31</v>
      </c>
      <c r="G2523" s="159" t="n">
        <v>2324</v>
      </c>
      <c r="H2523" s="159" t="n">
        <v>6009</v>
      </c>
      <c r="I2523" s="160" t="n">
        <v>27544.53</v>
      </c>
      <c r="J2523" s="160" t="n">
        <v>710.11</v>
      </c>
      <c r="K2523" s="160" t="n">
        <v>26834.42</v>
      </c>
      <c r="L2523" s="160" t="n">
        <v>7998.22</v>
      </c>
    </row>
    <row r="2524">
      <c r="A2524" s="176" t="n">
        <v>45717</v>
      </c>
      <c r="B2524" s="104" t="inlineStr">
        <is>
          <t>2024/25</t>
        </is>
      </c>
      <c r="C2524" s="104" t="inlineStr">
        <is>
          <t>HC-055</t>
        </is>
      </c>
      <c r="D2524" s="104" t="inlineStr">
        <is>
          <t>Sud-Est</t>
        </is>
      </c>
      <c r="E2524" s="104" t="inlineStr">
        <is>
          <t>Livraison</t>
        </is>
      </c>
      <c r="F2524" s="104" t="n">
        <v>31</v>
      </c>
      <c r="G2524" s="159" t="n">
        <v>1690</v>
      </c>
      <c r="H2524" s="159" t="n">
        <v>4254</v>
      </c>
      <c r="I2524" s="160" t="n">
        <v>28083.41</v>
      </c>
      <c r="J2524" s="160" t="n">
        <v>1653.44</v>
      </c>
      <c r="K2524" s="160" t="n">
        <v>26429.97</v>
      </c>
      <c r="L2524" s="160" t="n">
        <v>8251.190000000001</v>
      </c>
    </row>
    <row r="2525">
      <c r="A2525" s="176" t="n">
        <v>45717</v>
      </c>
      <c r="B2525" s="104" t="inlineStr">
        <is>
          <t>2024/25</t>
        </is>
      </c>
      <c r="C2525" s="104" t="inlineStr">
        <is>
          <t>HC-055</t>
        </is>
      </c>
      <c r="D2525" s="104" t="inlineStr">
        <is>
          <t>Sud-Est</t>
        </is>
      </c>
      <c r="E2525" s="104" t="inlineStr">
        <is>
          <t>Sur place</t>
        </is>
      </c>
      <c r="F2525" s="104" t="n">
        <v>31</v>
      </c>
      <c r="G2525" s="159" t="n">
        <v>5457</v>
      </c>
      <c r="H2525" s="159" t="n">
        <v>13886</v>
      </c>
      <c r="I2525" s="160" t="n">
        <v>70183.05</v>
      </c>
      <c r="J2525" s="160" t="n">
        <v>2279.57</v>
      </c>
      <c r="K2525" s="160" t="n">
        <v>67903.48</v>
      </c>
      <c r="L2525" s="160" t="n">
        <v>20236.9</v>
      </c>
    </row>
    <row r="2526">
      <c r="A2526" s="176" t="n">
        <v>45717</v>
      </c>
      <c r="B2526" s="104" t="inlineStr">
        <is>
          <t>2024/25</t>
        </is>
      </c>
      <c r="C2526" s="104" t="inlineStr">
        <is>
          <t>HC-055</t>
        </is>
      </c>
      <c r="D2526" s="104" t="inlineStr">
        <is>
          <t>Sud-Est</t>
        </is>
      </c>
      <c r="E2526" s="104" t="inlineStr">
        <is>
          <t>À emporter</t>
        </is>
      </c>
      <c r="F2526" s="104" t="n">
        <v>31</v>
      </c>
      <c r="G2526" s="159" t="n">
        <v>3883</v>
      </c>
      <c r="H2526" s="159" t="n">
        <v>9881</v>
      </c>
      <c r="I2526" s="160" t="n">
        <v>46425.77</v>
      </c>
      <c r="J2526" s="160" t="n">
        <v>1480.84</v>
      </c>
      <c r="K2526" s="160" t="n">
        <v>44944.93</v>
      </c>
      <c r="L2526" s="160" t="n">
        <v>13373.1</v>
      </c>
    </row>
    <row r="2527">
      <c r="A2527" s="176" t="n">
        <v>45717</v>
      </c>
      <c r="B2527" s="104" t="inlineStr">
        <is>
          <t>2024/25</t>
        </is>
      </c>
      <c r="C2527" s="104" t="inlineStr">
        <is>
          <t>HC-056</t>
        </is>
      </c>
      <c r="D2527" s="104" t="inlineStr">
        <is>
          <t>Sud-Ouest</t>
        </is>
      </c>
      <c r="E2527" s="104" t="inlineStr">
        <is>
          <t>Drive</t>
        </is>
      </c>
      <c r="F2527" s="104" t="n">
        <v>31</v>
      </c>
      <c r="G2527" s="159" t="n">
        <v>1472</v>
      </c>
      <c r="H2527" s="159" t="n">
        <v>3745</v>
      </c>
      <c r="I2527" s="160" t="n">
        <v>20372.22</v>
      </c>
      <c r="J2527" s="160" t="n">
        <v>672.72</v>
      </c>
      <c r="K2527" s="160" t="n">
        <v>19699.5</v>
      </c>
      <c r="L2527" s="160" t="n">
        <v>5911.32</v>
      </c>
    </row>
    <row r="2528">
      <c r="A2528" s="176" t="n">
        <v>45717</v>
      </c>
      <c r="B2528" s="104" t="inlineStr">
        <is>
          <t>2024/25</t>
        </is>
      </c>
      <c r="C2528" s="104" t="inlineStr">
        <is>
          <t>HC-056</t>
        </is>
      </c>
      <c r="D2528" s="104" t="inlineStr">
        <is>
          <t>Sud-Ouest</t>
        </is>
      </c>
      <c r="E2528" s="104" t="inlineStr">
        <is>
          <t>Livraison</t>
        </is>
      </c>
      <c r="F2528" s="104" t="n">
        <v>31</v>
      </c>
      <c r="G2528" s="159" t="n">
        <v>1256</v>
      </c>
      <c r="H2528" s="159" t="n">
        <v>3324</v>
      </c>
      <c r="I2528" s="160" t="n">
        <v>20271.99</v>
      </c>
      <c r="J2528" s="160" t="n">
        <v>1179.68</v>
      </c>
      <c r="K2528" s="160" t="n">
        <v>19092.31</v>
      </c>
      <c r="L2528" s="160" t="n">
        <v>5835.87</v>
      </c>
    </row>
    <row r="2529">
      <c r="A2529" s="176" t="n">
        <v>45717</v>
      </c>
      <c r="B2529" s="104" t="inlineStr">
        <is>
          <t>2024/25</t>
        </is>
      </c>
      <c r="C2529" s="104" t="inlineStr">
        <is>
          <t>HC-056</t>
        </is>
      </c>
      <c r="D2529" s="104" t="inlineStr">
        <is>
          <t>Sud-Ouest</t>
        </is>
      </c>
      <c r="E2529" s="104" t="inlineStr">
        <is>
          <t>Sur place</t>
        </is>
      </c>
      <c r="F2529" s="104" t="n">
        <v>31</v>
      </c>
      <c r="G2529" s="159" t="n">
        <v>3758</v>
      </c>
      <c r="H2529" s="159" t="n">
        <v>9329</v>
      </c>
      <c r="I2529" s="160" t="n">
        <v>48259.84</v>
      </c>
      <c r="J2529" s="160" t="n">
        <v>1280.35</v>
      </c>
      <c r="K2529" s="160" t="n">
        <v>46979.49</v>
      </c>
      <c r="L2529" s="160" t="n">
        <v>13984.94</v>
      </c>
    </row>
    <row r="2530">
      <c r="A2530" s="176" t="n">
        <v>45717</v>
      </c>
      <c r="B2530" s="104" t="inlineStr">
        <is>
          <t>2024/25</t>
        </is>
      </c>
      <c r="C2530" s="104" t="inlineStr">
        <is>
          <t>HC-056</t>
        </is>
      </c>
      <c r="D2530" s="104" t="inlineStr">
        <is>
          <t>Sud-Ouest</t>
        </is>
      </c>
      <c r="E2530" s="104" t="inlineStr">
        <is>
          <t>À emporter</t>
        </is>
      </c>
      <c r="F2530" s="104" t="n">
        <v>30</v>
      </c>
      <c r="G2530" s="159" t="n">
        <v>2678</v>
      </c>
      <c r="H2530" s="159" t="n">
        <v>6727</v>
      </c>
      <c r="I2530" s="160" t="n">
        <v>31586.9</v>
      </c>
      <c r="J2530" s="160" t="n">
        <v>911.98</v>
      </c>
      <c r="K2530" s="160" t="n">
        <v>30674.92</v>
      </c>
      <c r="L2530" s="160" t="n">
        <v>9119.290000000001</v>
      </c>
    </row>
    <row r="2531">
      <c r="A2531" s="176" t="n">
        <v>45717</v>
      </c>
      <c r="B2531" s="104" t="inlineStr">
        <is>
          <t>2024/25</t>
        </is>
      </c>
      <c r="C2531" s="104" t="inlineStr">
        <is>
          <t>HC-057</t>
        </is>
      </c>
      <c r="D2531" s="104" t="inlineStr">
        <is>
          <t>Île-de-France</t>
        </is>
      </c>
      <c r="E2531" s="104" t="inlineStr">
        <is>
          <t>Livraison</t>
        </is>
      </c>
      <c r="F2531" s="104" t="n">
        <v>31</v>
      </c>
      <c r="G2531" s="159" t="n">
        <v>1378</v>
      </c>
      <c r="H2531" s="159" t="n">
        <v>3499</v>
      </c>
      <c r="I2531" s="160" t="n">
        <v>23030.36</v>
      </c>
      <c r="J2531" s="160" t="n">
        <v>1436.44</v>
      </c>
      <c r="K2531" s="160" t="n">
        <v>21593.92</v>
      </c>
      <c r="L2531" s="160" t="n">
        <v>6712.07</v>
      </c>
    </row>
    <row r="2532">
      <c r="A2532" s="176" t="n">
        <v>45717</v>
      </c>
      <c r="B2532" s="104" t="inlineStr">
        <is>
          <t>2024/25</t>
        </is>
      </c>
      <c r="C2532" s="104" t="inlineStr">
        <is>
          <t>HC-057</t>
        </is>
      </c>
      <c r="D2532" s="104" t="inlineStr">
        <is>
          <t>Île-de-France</t>
        </is>
      </c>
      <c r="E2532" s="104" t="inlineStr">
        <is>
          <t>Sur place</t>
        </is>
      </c>
      <c r="F2532" s="104" t="n">
        <v>31</v>
      </c>
      <c r="G2532" s="159" t="n">
        <v>4495</v>
      </c>
      <c r="H2532" s="159" t="n">
        <v>11675</v>
      </c>
      <c r="I2532" s="160" t="n">
        <v>57505.89</v>
      </c>
      <c r="J2532" s="160" t="n">
        <v>1652.26</v>
      </c>
      <c r="K2532" s="160" t="n">
        <v>55853.63</v>
      </c>
      <c r="L2532" s="160" t="n">
        <v>16634.35</v>
      </c>
    </row>
    <row r="2533">
      <c r="A2533" s="176" t="n">
        <v>45717</v>
      </c>
      <c r="B2533" s="104" t="inlineStr">
        <is>
          <t>2024/25</t>
        </is>
      </c>
      <c r="C2533" s="104" t="inlineStr">
        <is>
          <t>HC-057</t>
        </is>
      </c>
      <c r="D2533" s="104" t="inlineStr">
        <is>
          <t>Île-de-France</t>
        </is>
      </c>
      <c r="E2533" s="104" t="inlineStr">
        <is>
          <t>À emporter</t>
        </is>
      </c>
      <c r="F2533" s="104" t="n">
        <v>29</v>
      </c>
      <c r="G2533" s="159" t="n">
        <v>3023</v>
      </c>
      <c r="H2533" s="159" t="n">
        <v>7784</v>
      </c>
      <c r="I2533" s="160" t="n">
        <v>35863.25</v>
      </c>
      <c r="J2533" s="160" t="n">
        <v>1011.11</v>
      </c>
      <c r="K2533" s="160" t="n">
        <v>34852.14</v>
      </c>
      <c r="L2533" s="160" t="n">
        <v>10367.57</v>
      </c>
    </row>
    <row r="2534">
      <c r="A2534" s="176" t="n">
        <v>45717</v>
      </c>
      <c r="B2534" s="104" t="inlineStr">
        <is>
          <t>2024/25</t>
        </is>
      </c>
      <c r="C2534" s="104" t="inlineStr">
        <is>
          <t>HC-058</t>
        </is>
      </c>
      <c r="D2534" s="104" t="inlineStr">
        <is>
          <t>Nord-Ouest</t>
        </is>
      </c>
      <c r="E2534" s="104" t="inlineStr">
        <is>
          <t>Livraison</t>
        </is>
      </c>
      <c r="F2534" s="104" t="n">
        <v>31</v>
      </c>
      <c r="G2534" s="159" t="n">
        <v>947</v>
      </c>
      <c r="H2534" s="159" t="n">
        <v>2390</v>
      </c>
      <c r="I2534" s="160" t="n">
        <v>15387.4</v>
      </c>
      <c r="J2534" s="160" t="n">
        <v>930.92</v>
      </c>
      <c r="K2534" s="160" t="n">
        <v>14456.48</v>
      </c>
      <c r="L2534" s="160" t="n">
        <v>4481.09</v>
      </c>
    </row>
    <row r="2535">
      <c r="A2535" s="176" t="n">
        <v>45717</v>
      </c>
      <c r="B2535" s="104" t="inlineStr">
        <is>
          <t>2024/25</t>
        </is>
      </c>
      <c r="C2535" s="104" t="inlineStr">
        <is>
          <t>HC-058</t>
        </is>
      </c>
      <c r="D2535" s="104" t="inlineStr">
        <is>
          <t>Nord-Ouest</t>
        </is>
      </c>
      <c r="E2535" s="104" t="inlineStr">
        <is>
          <t>Sur place</t>
        </is>
      </c>
      <c r="F2535" s="104" t="n">
        <v>31</v>
      </c>
      <c r="G2535" s="159" t="n">
        <v>2980</v>
      </c>
      <c r="H2535" s="159" t="n">
        <v>7674</v>
      </c>
      <c r="I2535" s="160" t="n">
        <v>38315.85</v>
      </c>
      <c r="J2535" s="160" t="n">
        <v>1008.93</v>
      </c>
      <c r="K2535" s="160" t="n">
        <v>37306.92</v>
      </c>
      <c r="L2535" s="160" t="n">
        <v>11118.37</v>
      </c>
    </row>
    <row r="2536">
      <c r="A2536" s="176" t="n">
        <v>45717</v>
      </c>
      <c r="B2536" s="104" t="inlineStr">
        <is>
          <t>2024/25</t>
        </is>
      </c>
      <c r="C2536" s="104" t="inlineStr">
        <is>
          <t>HC-058</t>
        </is>
      </c>
      <c r="D2536" s="104" t="inlineStr">
        <is>
          <t>Nord-Ouest</t>
        </is>
      </c>
      <c r="E2536" s="104" t="inlineStr">
        <is>
          <t>À emporter</t>
        </is>
      </c>
      <c r="F2536" s="104" t="n">
        <v>29</v>
      </c>
      <c r="G2536" s="159" t="n">
        <v>1987</v>
      </c>
      <c r="H2536" s="159" t="n">
        <v>4976</v>
      </c>
      <c r="I2536" s="160" t="n">
        <v>23823.47</v>
      </c>
      <c r="J2536" s="160" t="n">
        <v>805.3099999999999</v>
      </c>
      <c r="K2536" s="160" t="n">
        <v>23018.16</v>
      </c>
      <c r="L2536" s="160" t="n">
        <v>6812.46</v>
      </c>
    </row>
    <row r="2537">
      <c r="A2537" s="176" t="n">
        <v>45717</v>
      </c>
      <c r="B2537" s="104" t="inlineStr">
        <is>
          <t>2024/25</t>
        </is>
      </c>
      <c r="C2537" s="104" t="inlineStr">
        <is>
          <t>HC-059</t>
        </is>
      </c>
      <c r="D2537" s="104" t="inlineStr">
        <is>
          <t>Sud-Est</t>
        </is>
      </c>
      <c r="E2537" s="104" t="inlineStr">
        <is>
          <t>Livraison</t>
        </is>
      </c>
      <c r="F2537" s="104" t="n">
        <v>30</v>
      </c>
      <c r="G2537" s="159" t="n">
        <v>1316</v>
      </c>
      <c r="H2537" s="159" t="n">
        <v>3315</v>
      </c>
      <c r="I2537" s="160" t="n">
        <v>21317.19</v>
      </c>
      <c r="J2537" s="160" t="n">
        <v>1241.88</v>
      </c>
      <c r="K2537" s="160" t="n">
        <v>20075.31</v>
      </c>
      <c r="L2537" s="160" t="n">
        <v>6204.22</v>
      </c>
    </row>
    <row r="2538">
      <c r="A2538" s="176" t="n">
        <v>45717</v>
      </c>
      <c r="B2538" s="104" t="inlineStr">
        <is>
          <t>2024/25</t>
        </is>
      </c>
      <c r="C2538" s="104" t="inlineStr">
        <is>
          <t>HC-059</t>
        </is>
      </c>
      <c r="D2538" s="104" t="inlineStr">
        <is>
          <t>Sud-Est</t>
        </is>
      </c>
      <c r="E2538" s="104" t="inlineStr">
        <is>
          <t>Sur place</t>
        </is>
      </c>
      <c r="F2538" s="104" t="n">
        <v>31</v>
      </c>
      <c r="G2538" s="159" t="n">
        <v>4213</v>
      </c>
      <c r="H2538" s="159" t="n">
        <v>10730</v>
      </c>
      <c r="I2538" s="160" t="n">
        <v>54494.93</v>
      </c>
      <c r="J2538" s="160" t="n">
        <v>1789.04</v>
      </c>
      <c r="K2538" s="160" t="n">
        <v>52705.89</v>
      </c>
      <c r="L2538" s="160" t="n">
        <v>15871.21</v>
      </c>
    </row>
    <row r="2539">
      <c r="A2539" s="176" t="n">
        <v>45717</v>
      </c>
      <c r="B2539" s="104" t="inlineStr">
        <is>
          <t>2024/25</t>
        </is>
      </c>
      <c r="C2539" s="104" t="inlineStr">
        <is>
          <t>HC-059</t>
        </is>
      </c>
      <c r="D2539" s="104" t="inlineStr">
        <is>
          <t>Sud-Est</t>
        </is>
      </c>
      <c r="E2539" s="104" t="inlineStr">
        <is>
          <t>À emporter</t>
        </is>
      </c>
      <c r="F2539" s="104" t="n">
        <v>30</v>
      </c>
      <c r="G2539" s="159" t="n">
        <v>2986</v>
      </c>
      <c r="H2539" s="159" t="n">
        <v>7862</v>
      </c>
      <c r="I2539" s="160" t="n">
        <v>35820.97</v>
      </c>
      <c r="J2539" s="160" t="n">
        <v>993.6900000000001</v>
      </c>
      <c r="K2539" s="160" t="n">
        <v>34827.28</v>
      </c>
      <c r="L2539" s="160" t="n">
        <v>10382.53</v>
      </c>
    </row>
    <row r="2540">
      <c r="A2540" s="176" t="n">
        <v>45717</v>
      </c>
      <c r="B2540" s="104" t="inlineStr">
        <is>
          <t>2024/25</t>
        </is>
      </c>
      <c r="C2540" s="104" t="inlineStr">
        <is>
          <t>HC-060</t>
        </is>
      </c>
      <c r="D2540" s="104" t="inlineStr">
        <is>
          <t>Sud-Ouest</t>
        </is>
      </c>
      <c r="E2540" s="104" t="inlineStr">
        <is>
          <t>Livraison</t>
        </is>
      </c>
      <c r="F2540" s="104" t="n">
        <v>31</v>
      </c>
      <c r="G2540" s="159" t="n">
        <v>987</v>
      </c>
      <c r="H2540" s="159" t="n">
        <v>2578</v>
      </c>
      <c r="I2540" s="160" t="n">
        <v>16317.33</v>
      </c>
      <c r="J2540" s="160" t="n">
        <v>1083.21</v>
      </c>
      <c r="K2540" s="160" t="n">
        <v>15234.12</v>
      </c>
      <c r="L2540" s="160" t="n">
        <v>4683.76</v>
      </c>
    </row>
    <row r="2541">
      <c r="A2541" s="176" t="n">
        <v>45717</v>
      </c>
      <c r="B2541" s="104" t="inlineStr">
        <is>
          <t>2024/25</t>
        </is>
      </c>
      <c r="C2541" s="104" t="inlineStr">
        <is>
          <t>HC-060</t>
        </is>
      </c>
      <c r="D2541" s="104" t="inlineStr">
        <is>
          <t>Sud-Ouest</t>
        </is>
      </c>
      <c r="E2541" s="104" t="inlineStr">
        <is>
          <t>Sur place</t>
        </is>
      </c>
      <c r="F2541" s="104" t="n">
        <v>31</v>
      </c>
      <c r="G2541" s="159" t="n">
        <v>3097</v>
      </c>
      <c r="H2541" s="159" t="n">
        <v>7859</v>
      </c>
      <c r="I2541" s="160" t="n">
        <v>39918.05</v>
      </c>
      <c r="J2541" s="160" t="n">
        <v>1104.69</v>
      </c>
      <c r="K2541" s="160" t="n">
        <v>38813.36</v>
      </c>
      <c r="L2541" s="160" t="n">
        <v>11468.16</v>
      </c>
    </row>
    <row r="2542">
      <c r="A2542" s="176" t="n">
        <v>45717</v>
      </c>
      <c r="B2542" s="104" t="inlineStr">
        <is>
          <t>2024/25</t>
        </is>
      </c>
      <c r="C2542" s="104" t="inlineStr">
        <is>
          <t>HC-060</t>
        </is>
      </c>
      <c r="D2542" s="104" t="inlineStr">
        <is>
          <t>Sud-Ouest</t>
        </is>
      </c>
      <c r="E2542" s="104" t="inlineStr">
        <is>
          <t>À emporter</t>
        </is>
      </c>
      <c r="F2542" s="104" t="n">
        <v>31</v>
      </c>
      <c r="G2542" s="159" t="n">
        <v>2246</v>
      </c>
      <c r="H2542" s="159" t="n">
        <v>5569</v>
      </c>
      <c r="I2542" s="160" t="n">
        <v>26612.22</v>
      </c>
      <c r="J2542" s="160" t="n">
        <v>669.62</v>
      </c>
      <c r="K2542" s="160" t="n">
        <v>25942.6</v>
      </c>
      <c r="L2542" s="160" t="n">
        <v>7759.07</v>
      </c>
    </row>
    <row r="2543">
      <c r="A2543" s="176" t="n">
        <v>45717</v>
      </c>
      <c r="B2543" s="104" t="inlineStr">
        <is>
          <t>2024/25</t>
        </is>
      </c>
      <c r="C2543" s="104" t="inlineStr">
        <is>
          <t>HC-061</t>
        </is>
      </c>
      <c r="D2543" s="104" t="inlineStr">
        <is>
          <t>Île-de-France</t>
        </is>
      </c>
      <c r="E2543" s="104" t="inlineStr">
        <is>
          <t>Livraison</t>
        </is>
      </c>
      <c r="F2543" s="104" t="n">
        <v>31</v>
      </c>
      <c r="G2543" s="159" t="n">
        <v>1339</v>
      </c>
      <c r="H2543" s="159" t="n">
        <v>3439</v>
      </c>
      <c r="I2543" s="160" t="n">
        <v>22004.47</v>
      </c>
      <c r="J2543" s="160" t="n">
        <v>1282.97</v>
      </c>
      <c r="K2543" s="160" t="n">
        <v>20721.5</v>
      </c>
      <c r="L2543" s="160" t="n">
        <v>6445.79</v>
      </c>
    </row>
    <row r="2544">
      <c r="A2544" s="176" t="n">
        <v>45717</v>
      </c>
      <c r="B2544" s="104" t="inlineStr">
        <is>
          <t>2024/25</t>
        </is>
      </c>
      <c r="C2544" s="104" t="inlineStr">
        <is>
          <t>HC-061</t>
        </is>
      </c>
      <c r="D2544" s="104" t="inlineStr">
        <is>
          <t>Île-de-France</t>
        </is>
      </c>
      <c r="E2544" s="104" t="inlineStr">
        <is>
          <t>Sur place</t>
        </is>
      </c>
      <c r="F2544" s="104" t="n">
        <v>30</v>
      </c>
      <c r="G2544" s="159" t="n">
        <v>4034</v>
      </c>
      <c r="H2544" s="159" t="n">
        <v>10255</v>
      </c>
      <c r="I2544" s="160" t="n">
        <v>51819.47</v>
      </c>
      <c r="J2544" s="160" t="n">
        <v>1522.31</v>
      </c>
      <c r="K2544" s="160" t="n">
        <v>50297.16</v>
      </c>
      <c r="L2544" s="160" t="n">
        <v>14903.09</v>
      </c>
    </row>
    <row r="2545">
      <c r="A2545" s="176" t="n">
        <v>45717</v>
      </c>
      <c r="B2545" s="104" t="inlineStr">
        <is>
          <t>2024/25</t>
        </is>
      </c>
      <c r="C2545" s="104" t="inlineStr">
        <is>
          <t>HC-061</t>
        </is>
      </c>
      <c r="D2545" s="104" t="inlineStr">
        <is>
          <t>Île-de-France</t>
        </is>
      </c>
      <c r="E2545" s="104" t="inlineStr">
        <is>
          <t>À emporter</t>
        </is>
      </c>
      <c r="F2545" s="104" t="n">
        <v>31</v>
      </c>
      <c r="G2545" s="159" t="n">
        <v>3099</v>
      </c>
      <c r="H2545" s="159" t="n">
        <v>7786</v>
      </c>
      <c r="I2545" s="160" t="n">
        <v>36655.73</v>
      </c>
      <c r="J2545" s="160" t="n">
        <v>1164.05</v>
      </c>
      <c r="K2545" s="160" t="n">
        <v>35491.68</v>
      </c>
      <c r="L2545" s="160" t="n">
        <v>10463.61</v>
      </c>
    </row>
    <row r="2546">
      <c r="A2546" s="176" t="n">
        <v>45717</v>
      </c>
      <c r="B2546" s="104" t="inlineStr">
        <is>
          <t>2024/25</t>
        </is>
      </c>
      <c r="C2546" s="104" t="inlineStr">
        <is>
          <t>HC-062</t>
        </is>
      </c>
      <c r="D2546" s="104" t="inlineStr">
        <is>
          <t>Nord-Ouest</t>
        </is>
      </c>
      <c r="E2546" s="104" t="inlineStr">
        <is>
          <t>Drive</t>
        </is>
      </c>
      <c r="F2546" s="104" t="n">
        <v>29</v>
      </c>
      <c r="G2546" s="159" t="n">
        <v>892</v>
      </c>
      <c r="H2546" s="159" t="n">
        <v>2264</v>
      </c>
      <c r="I2546" s="160" t="n">
        <v>12248.64</v>
      </c>
      <c r="J2546" s="160" t="n">
        <v>398.37</v>
      </c>
      <c r="K2546" s="160" t="n">
        <v>11850.27</v>
      </c>
      <c r="L2546" s="160" t="n">
        <v>3530.21</v>
      </c>
    </row>
    <row r="2547">
      <c r="A2547" s="176" t="n">
        <v>45717</v>
      </c>
      <c r="B2547" s="104" t="inlineStr">
        <is>
          <t>2024/25</t>
        </is>
      </c>
      <c r="C2547" s="104" t="inlineStr">
        <is>
          <t>HC-062</t>
        </is>
      </c>
      <c r="D2547" s="104" t="inlineStr">
        <is>
          <t>Nord-Ouest</t>
        </is>
      </c>
      <c r="E2547" s="104" t="inlineStr">
        <is>
          <t>Livraison</t>
        </is>
      </c>
      <c r="F2547" s="104" t="n">
        <v>31</v>
      </c>
      <c r="G2547" s="159" t="n">
        <v>1029</v>
      </c>
      <c r="H2547" s="159" t="n">
        <v>2677</v>
      </c>
      <c r="I2547" s="160" t="n">
        <v>16035.75</v>
      </c>
      <c r="J2547" s="160" t="n">
        <v>764.14</v>
      </c>
      <c r="K2547" s="160" t="n">
        <v>15271.61</v>
      </c>
      <c r="L2547" s="160" t="n">
        <v>4716.49</v>
      </c>
    </row>
    <row r="2548">
      <c r="A2548" s="176" t="n">
        <v>45717</v>
      </c>
      <c r="B2548" s="104" t="inlineStr">
        <is>
          <t>2024/25</t>
        </is>
      </c>
      <c r="C2548" s="104" t="inlineStr">
        <is>
          <t>HC-062</t>
        </is>
      </c>
      <c r="D2548" s="104" t="inlineStr">
        <is>
          <t>Nord-Ouest</t>
        </is>
      </c>
      <c r="E2548" s="104" t="inlineStr">
        <is>
          <t>Sur place</t>
        </is>
      </c>
      <c r="F2548" s="104" t="n">
        <v>28</v>
      </c>
      <c r="G2548" s="159" t="n">
        <v>2224</v>
      </c>
      <c r="H2548" s="159" t="n">
        <v>5823</v>
      </c>
      <c r="I2548" s="160" t="n">
        <v>28654.4</v>
      </c>
      <c r="J2548" s="160" t="n">
        <v>759.35</v>
      </c>
      <c r="K2548" s="160" t="n">
        <v>27895.05</v>
      </c>
      <c r="L2548" s="160" t="n">
        <v>8356.879999999999</v>
      </c>
    </row>
    <row r="2549">
      <c r="A2549" s="176" t="n">
        <v>45717</v>
      </c>
      <c r="B2549" s="104" t="inlineStr">
        <is>
          <t>2024/25</t>
        </is>
      </c>
      <c r="C2549" s="104" t="inlineStr">
        <is>
          <t>HC-062</t>
        </is>
      </c>
      <c r="D2549" s="104" t="inlineStr">
        <is>
          <t>Nord-Ouest</t>
        </is>
      </c>
      <c r="E2549" s="104" t="inlineStr">
        <is>
          <t>À emporter</t>
        </is>
      </c>
      <c r="F2549" s="104" t="n">
        <v>31</v>
      </c>
      <c r="G2549" s="159" t="n">
        <v>1794</v>
      </c>
      <c r="H2549" s="159" t="n">
        <v>4454</v>
      </c>
      <c r="I2549" s="160" t="n">
        <v>21227.12</v>
      </c>
      <c r="J2549" s="160" t="n">
        <v>603.0599999999999</v>
      </c>
      <c r="K2549" s="160" t="n">
        <v>20624.06</v>
      </c>
      <c r="L2549" s="160" t="n">
        <v>6115.43</v>
      </c>
    </row>
    <row r="2550">
      <c r="A2550" s="176" t="n">
        <v>45717</v>
      </c>
      <c r="B2550" s="104" t="inlineStr">
        <is>
          <t>2024/25</t>
        </is>
      </c>
      <c r="C2550" s="104" t="inlineStr">
        <is>
          <t>HC-063</t>
        </is>
      </c>
      <c r="D2550" s="104" t="inlineStr">
        <is>
          <t>Sud-Est</t>
        </is>
      </c>
      <c r="E2550" s="104" t="inlineStr">
        <is>
          <t>Livraison</t>
        </is>
      </c>
      <c r="F2550" s="104" t="n">
        <v>30</v>
      </c>
      <c r="G2550" s="159" t="n">
        <v>1081</v>
      </c>
      <c r="H2550" s="159" t="n">
        <v>2754</v>
      </c>
      <c r="I2550" s="160" t="n">
        <v>17719.11</v>
      </c>
      <c r="J2550" s="160" t="n">
        <v>1017.99</v>
      </c>
      <c r="K2550" s="160" t="n">
        <v>16701.12</v>
      </c>
      <c r="L2550" s="160" t="n">
        <v>5141.25</v>
      </c>
    </row>
    <row r="2551">
      <c r="A2551" s="176" t="n">
        <v>45717</v>
      </c>
      <c r="B2551" s="104" t="inlineStr">
        <is>
          <t>2024/25</t>
        </is>
      </c>
      <c r="C2551" s="104" t="inlineStr">
        <is>
          <t>HC-063</t>
        </is>
      </c>
      <c r="D2551" s="104" t="inlineStr">
        <is>
          <t>Sud-Est</t>
        </is>
      </c>
      <c r="E2551" s="104" t="inlineStr">
        <is>
          <t>Sur place</t>
        </is>
      </c>
      <c r="F2551" s="104" t="n">
        <v>31</v>
      </c>
      <c r="G2551" s="159" t="n">
        <v>3501</v>
      </c>
      <c r="H2551" s="159" t="n">
        <v>9126</v>
      </c>
      <c r="I2551" s="160" t="n">
        <v>45677.9</v>
      </c>
      <c r="J2551" s="160" t="n">
        <v>1468.41</v>
      </c>
      <c r="K2551" s="160" t="n">
        <v>44209.49</v>
      </c>
      <c r="L2551" s="160" t="n">
        <v>13287.97</v>
      </c>
    </row>
    <row r="2552">
      <c r="A2552" s="176" t="n">
        <v>45717</v>
      </c>
      <c r="B2552" s="104" t="inlineStr">
        <is>
          <t>2024/25</t>
        </is>
      </c>
      <c r="C2552" s="104" t="inlineStr">
        <is>
          <t>HC-063</t>
        </is>
      </c>
      <c r="D2552" s="104" t="inlineStr">
        <is>
          <t>Sud-Est</t>
        </is>
      </c>
      <c r="E2552" s="104" t="inlineStr">
        <is>
          <t>À emporter</t>
        </is>
      </c>
      <c r="F2552" s="104" t="n">
        <v>31</v>
      </c>
      <c r="G2552" s="159" t="n">
        <v>2675</v>
      </c>
      <c r="H2552" s="159" t="n">
        <v>6703</v>
      </c>
      <c r="I2552" s="160" t="n">
        <v>31784.61</v>
      </c>
      <c r="J2552" s="160" t="n">
        <v>817</v>
      </c>
      <c r="K2552" s="160" t="n">
        <v>30967.61</v>
      </c>
      <c r="L2552" s="160" t="n">
        <v>9217.75</v>
      </c>
    </row>
    <row r="2553">
      <c r="A2553" s="176" t="n">
        <v>45717</v>
      </c>
      <c r="B2553" s="104" t="inlineStr">
        <is>
          <t>2024/25</t>
        </is>
      </c>
      <c r="C2553" s="104" t="inlineStr">
        <is>
          <t>HC-064</t>
        </is>
      </c>
      <c r="D2553" s="104" t="inlineStr">
        <is>
          <t>Sud-Ouest</t>
        </is>
      </c>
      <c r="E2553" s="104" t="inlineStr">
        <is>
          <t>Livraison</t>
        </is>
      </c>
      <c r="F2553" s="104" t="n">
        <v>31</v>
      </c>
      <c r="G2553" s="159" t="n">
        <v>921</v>
      </c>
      <c r="H2553" s="159" t="n">
        <v>2230</v>
      </c>
      <c r="I2553" s="160" t="n">
        <v>15499.83</v>
      </c>
      <c r="J2553" s="160" t="n">
        <v>891.74</v>
      </c>
      <c r="K2553" s="160" t="n">
        <v>14608.09</v>
      </c>
      <c r="L2553" s="160" t="n">
        <v>4527.7</v>
      </c>
    </row>
    <row r="2554">
      <c r="A2554" s="176" t="n">
        <v>45717</v>
      </c>
      <c r="B2554" s="104" t="inlineStr">
        <is>
          <t>2024/25</t>
        </is>
      </c>
      <c r="C2554" s="104" t="inlineStr">
        <is>
          <t>HC-064</t>
        </is>
      </c>
      <c r="D2554" s="104" t="inlineStr">
        <is>
          <t>Sud-Ouest</t>
        </is>
      </c>
      <c r="E2554" s="104" t="inlineStr">
        <is>
          <t>Sur place</t>
        </is>
      </c>
      <c r="F2554" s="104" t="n">
        <v>31</v>
      </c>
      <c r="G2554" s="159" t="n">
        <v>2921</v>
      </c>
      <c r="H2554" s="159" t="n">
        <v>7616</v>
      </c>
      <c r="I2554" s="160" t="n">
        <v>37649.05</v>
      </c>
      <c r="J2554" s="160" t="n">
        <v>1142.3</v>
      </c>
      <c r="K2554" s="160" t="n">
        <v>36506.75</v>
      </c>
      <c r="L2554" s="160" t="n">
        <v>10848.95</v>
      </c>
    </row>
    <row r="2555">
      <c r="A2555" s="176" t="n">
        <v>45717</v>
      </c>
      <c r="B2555" s="104" t="inlineStr">
        <is>
          <t>2024/25</t>
        </is>
      </c>
      <c r="C2555" s="104" t="inlineStr">
        <is>
          <t>HC-064</t>
        </is>
      </c>
      <c r="D2555" s="104" t="inlineStr">
        <is>
          <t>Sud-Ouest</t>
        </is>
      </c>
      <c r="E2555" s="104" t="inlineStr">
        <is>
          <t>À emporter</t>
        </is>
      </c>
      <c r="F2555" s="104" t="n">
        <v>31</v>
      </c>
      <c r="G2555" s="159" t="n">
        <v>2213</v>
      </c>
      <c r="H2555" s="159" t="n">
        <v>5774</v>
      </c>
      <c r="I2555" s="160" t="n">
        <v>26425.89</v>
      </c>
      <c r="J2555" s="160" t="n">
        <v>848.27</v>
      </c>
      <c r="K2555" s="160" t="n">
        <v>25577.62</v>
      </c>
      <c r="L2555" s="160" t="n">
        <v>7610.73</v>
      </c>
    </row>
    <row r="2556">
      <c r="A2556" s="176" t="n">
        <v>45717</v>
      </c>
      <c r="B2556" s="104" t="inlineStr">
        <is>
          <t>2024/25</t>
        </is>
      </c>
      <c r="C2556" s="104" t="inlineStr">
        <is>
          <t>HC-065</t>
        </is>
      </c>
      <c r="D2556" s="104" t="inlineStr">
        <is>
          <t>Île-de-France</t>
        </is>
      </c>
      <c r="E2556" s="104" t="inlineStr">
        <is>
          <t>Livraison</t>
        </is>
      </c>
      <c r="F2556" s="104" t="n">
        <v>31</v>
      </c>
      <c r="G2556" s="159" t="n">
        <v>1822</v>
      </c>
      <c r="H2556" s="159" t="n">
        <v>4526</v>
      </c>
      <c r="I2556" s="160" t="n">
        <v>29693.89</v>
      </c>
      <c r="J2556" s="160" t="n">
        <v>1680.06</v>
      </c>
      <c r="K2556" s="160" t="n">
        <v>28013.83</v>
      </c>
      <c r="L2556" s="160" t="n">
        <v>8672.27</v>
      </c>
    </row>
    <row r="2557">
      <c r="A2557" s="176" t="n">
        <v>45717</v>
      </c>
      <c r="B2557" s="104" t="inlineStr">
        <is>
          <t>2024/25</t>
        </is>
      </c>
      <c r="C2557" s="104" t="inlineStr">
        <is>
          <t>HC-065</t>
        </is>
      </c>
      <c r="D2557" s="104" t="inlineStr">
        <is>
          <t>Île-de-France</t>
        </is>
      </c>
      <c r="E2557" s="104" t="inlineStr">
        <is>
          <t>Sur place</t>
        </is>
      </c>
      <c r="F2557" s="104" t="n">
        <v>31</v>
      </c>
      <c r="G2557" s="159" t="n">
        <v>5363</v>
      </c>
      <c r="H2557" s="159" t="n">
        <v>13441</v>
      </c>
      <c r="I2557" s="160" t="n">
        <v>69362.89</v>
      </c>
      <c r="J2557" s="160" t="n">
        <v>2193.66</v>
      </c>
      <c r="K2557" s="160" t="n">
        <v>67169.23</v>
      </c>
      <c r="L2557" s="160" t="n">
        <v>19993.23</v>
      </c>
    </row>
    <row r="2558">
      <c r="A2558" s="176" t="n">
        <v>45717</v>
      </c>
      <c r="B2558" s="104" t="inlineStr">
        <is>
          <t>2024/25</t>
        </is>
      </c>
      <c r="C2558" s="104" t="inlineStr">
        <is>
          <t>HC-065</t>
        </is>
      </c>
      <c r="D2558" s="104" t="inlineStr">
        <is>
          <t>Île-de-France</t>
        </is>
      </c>
      <c r="E2558" s="104" t="inlineStr">
        <is>
          <t>À emporter</t>
        </is>
      </c>
      <c r="F2558" s="104" t="n">
        <v>30</v>
      </c>
      <c r="G2558" s="159" t="n">
        <v>3920</v>
      </c>
      <c r="H2558" s="159" t="n">
        <v>10000</v>
      </c>
      <c r="I2558" s="160" t="n">
        <v>47244.67</v>
      </c>
      <c r="J2558" s="160" t="n">
        <v>1411.8</v>
      </c>
      <c r="K2558" s="160" t="n">
        <v>45832.87</v>
      </c>
      <c r="L2558" s="160" t="n">
        <v>13726.57</v>
      </c>
    </row>
    <row r="2559">
      <c r="A2559" s="176" t="n">
        <v>45717</v>
      </c>
      <c r="B2559" s="104" t="inlineStr">
        <is>
          <t>2024/25</t>
        </is>
      </c>
      <c r="C2559" s="104" t="inlineStr">
        <is>
          <t>HC-066</t>
        </is>
      </c>
      <c r="D2559" s="104" t="inlineStr">
        <is>
          <t>Nord-Ouest</t>
        </is>
      </c>
      <c r="E2559" s="104" t="inlineStr">
        <is>
          <t>Livraison</t>
        </is>
      </c>
      <c r="F2559" s="104" t="n">
        <v>31</v>
      </c>
      <c r="G2559" s="159" t="n">
        <v>1439</v>
      </c>
      <c r="H2559" s="159" t="n">
        <v>3640</v>
      </c>
      <c r="I2559" s="160" t="n">
        <v>24053.06</v>
      </c>
      <c r="J2559" s="160" t="n">
        <v>1417.49</v>
      </c>
      <c r="K2559" s="160" t="n">
        <v>22635.57</v>
      </c>
      <c r="L2559" s="160" t="n">
        <v>7488.28</v>
      </c>
    </row>
    <row r="2560">
      <c r="A2560" s="176" t="n">
        <v>45717</v>
      </c>
      <c r="B2560" s="104" t="inlineStr">
        <is>
          <t>2024/25</t>
        </is>
      </c>
      <c r="C2560" s="104" t="inlineStr">
        <is>
          <t>HC-066</t>
        </is>
      </c>
      <c r="D2560" s="104" t="inlineStr">
        <is>
          <t>Nord-Ouest</t>
        </is>
      </c>
      <c r="E2560" s="104" t="inlineStr">
        <is>
          <t>Sur place</t>
        </is>
      </c>
      <c r="F2560" s="104" t="n">
        <v>31</v>
      </c>
      <c r="G2560" s="159" t="n">
        <v>4572</v>
      </c>
      <c r="H2560" s="159" t="n">
        <v>11539</v>
      </c>
      <c r="I2560" s="160" t="n">
        <v>58788.71</v>
      </c>
      <c r="J2560" s="160" t="n">
        <v>1698.8</v>
      </c>
      <c r="K2560" s="160" t="n">
        <v>57089.91</v>
      </c>
      <c r="L2560" s="160" t="n">
        <v>18106.02</v>
      </c>
    </row>
    <row r="2561">
      <c r="A2561" s="176" t="n">
        <v>45717</v>
      </c>
      <c r="B2561" s="104" t="inlineStr">
        <is>
          <t>2024/25</t>
        </is>
      </c>
      <c r="C2561" s="104" t="inlineStr">
        <is>
          <t>HC-066</t>
        </is>
      </c>
      <c r="D2561" s="104" t="inlineStr">
        <is>
          <t>Nord-Ouest</t>
        </is>
      </c>
      <c r="E2561" s="104" t="inlineStr">
        <is>
          <t>À emporter</t>
        </is>
      </c>
      <c r="F2561" s="104" t="n">
        <v>30</v>
      </c>
      <c r="G2561" s="159" t="n">
        <v>3248</v>
      </c>
      <c r="H2561" s="159" t="n">
        <v>8020</v>
      </c>
      <c r="I2561" s="160" t="n">
        <v>38781.78</v>
      </c>
      <c r="J2561" s="160" t="n">
        <v>1081.75</v>
      </c>
      <c r="K2561" s="160" t="n">
        <v>37700.03</v>
      </c>
      <c r="L2561" s="160" t="n">
        <v>11938.38</v>
      </c>
    </row>
    <row r="2562">
      <c r="A2562" s="176" t="n">
        <v>45717</v>
      </c>
      <c r="B2562" s="104" t="inlineStr">
        <is>
          <t>2024/25</t>
        </is>
      </c>
      <c r="C2562" s="104" t="inlineStr">
        <is>
          <t>HC-067</t>
        </is>
      </c>
      <c r="D2562" s="104" t="inlineStr">
        <is>
          <t>Sud-Est</t>
        </is>
      </c>
      <c r="E2562" s="104" t="inlineStr">
        <is>
          <t>Livraison</t>
        </is>
      </c>
      <c r="F2562" s="104" t="n">
        <v>31</v>
      </c>
      <c r="G2562" s="159" t="n">
        <v>1252</v>
      </c>
      <c r="H2562" s="159" t="n">
        <v>3225</v>
      </c>
      <c r="I2562" s="160" t="n">
        <v>20533.31</v>
      </c>
      <c r="J2562" s="160" t="n">
        <v>1264.35</v>
      </c>
      <c r="K2562" s="160" t="n">
        <v>19268.96</v>
      </c>
      <c r="L2562" s="160" t="n">
        <v>5997.07</v>
      </c>
    </row>
    <row r="2563">
      <c r="A2563" s="176" t="n">
        <v>45717</v>
      </c>
      <c r="B2563" s="104" t="inlineStr">
        <is>
          <t>2024/25</t>
        </is>
      </c>
      <c r="C2563" s="104" t="inlineStr">
        <is>
          <t>HC-067</t>
        </is>
      </c>
      <c r="D2563" s="104" t="inlineStr">
        <is>
          <t>Sud-Est</t>
        </is>
      </c>
      <c r="E2563" s="104" t="inlineStr">
        <is>
          <t>Sur place</t>
        </is>
      </c>
      <c r="F2563" s="104" t="n">
        <v>31</v>
      </c>
      <c r="G2563" s="159" t="n">
        <v>4061</v>
      </c>
      <c r="H2563" s="159" t="n">
        <v>10173</v>
      </c>
      <c r="I2563" s="160" t="n">
        <v>52920.93</v>
      </c>
      <c r="J2563" s="160" t="n">
        <v>1767.68</v>
      </c>
      <c r="K2563" s="160" t="n">
        <v>51153.25</v>
      </c>
      <c r="L2563" s="160" t="n">
        <v>15307.67</v>
      </c>
    </row>
    <row r="2564">
      <c r="A2564" s="176" t="n">
        <v>45717</v>
      </c>
      <c r="B2564" s="104" t="inlineStr">
        <is>
          <t>2024/25</t>
        </is>
      </c>
      <c r="C2564" s="104" t="inlineStr">
        <is>
          <t>HC-067</t>
        </is>
      </c>
      <c r="D2564" s="104" t="inlineStr">
        <is>
          <t>Sud-Est</t>
        </is>
      </c>
      <c r="E2564" s="104" t="inlineStr">
        <is>
          <t>À emporter</t>
        </is>
      </c>
      <c r="F2564" s="104" t="n">
        <v>31</v>
      </c>
      <c r="G2564" s="159" t="n">
        <v>3012</v>
      </c>
      <c r="H2564" s="159" t="n">
        <v>7608</v>
      </c>
      <c r="I2564" s="160" t="n">
        <v>35699.96</v>
      </c>
      <c r="J2564" s="160" t="n">
        <v>1208.07</v>
      </c>
      <c r="K2564" s="160" t="n">
        <v>34491.89</v>
      </c>
      <c r="L2564" s="160" t="n">
        <v>10285.72</v>
      </c>
    </row>
    <row r="2565">
      <c r="A2565" s="176" t="n">
        <v>45717</v>
      </c>
      <c r="B2565" s="104" t="inlineStr">
        <is>
          <t>2024/25</t>
        </is>
      </c>
      <c r="C2565" s="104" t="inlineStr">
        <is>
          <t>HC-068</t>
        </is>
      </c>
      <c r="D2565" s="104" t="inlineStr">
        <is>
          <t>Sud-Ouest</t>
        </is>
      </c>
      <c r="E2565" s="104" t="inlineStr">
        <is>
          <t>Livraison</t>
        </is>
      </c>
      <c r="F2565" s="104" t="n">
        <v>31</v>
      </c>
      <c r="G2565" s="159" t="n">
        <v>973</v>
      </c>
      <c r="H2565" s="159" t="n">
        <v>2537</v>
      </c>
      <c r="I2565" s="160" t="n">
        <v>16264.37</v>
      </c>
      <c r="J2565" s="160" t="n">
        <v>1000.73</v>
      </c>
      <c r="K2565" s="160" t="n">
        <v>15263.64</v>
      </c>
      <c r="L2565" s="160" t="n">
        <v>4739.32</v>
      </c>
    </row>
    <row r="2566">
      <c r="A2566" s="176" t="n">
        <v>45717</v>
      </c>
      <c r="B2566" s="104" t="inlineStr">
        <is>
          <t>2024/25</t>
        </is>
      </c>
      <c r="C2566" s="104" t="inlineStr">
        <is>
          <t>HC-068</t>
        </is>
      </c>
      <c r="D2566" s="104" t="inlineStr">
        <is>
          <t>Sud-Ouest</t>
        </is>
      </c>
      <c r="E2566" s="104" t="inlineStr">
        <is>
          <t>Sur place</t>
        </is>
      </c>
      <c r="F2566" s="104" t="n">
        <v>31</v>
      </c>
      <c r="G2566" s="159" t="n">
        <v>2979</v>
      </c>
      <c r="H2566" s="159" t="n">
        <v>7606</v>
      </c>
      <c r="I2566" s="160" t="n">
        <v>38538.63</v>
      </c>
      <c r="J2566" s="160" t="n">
        <v>1144.72</v>
      </c>
      <c r="K2566" s="160" t="n">
        <v>37393.91</v>
      </c>
      <c r="L2566" s="160" t="n">
        <v>11162.82</v>
      </c>
    </row>
    <row r="2567">
      <c r="A2567" s="176" t="n">
        <v>45717</v>
      </c>
      <c r="B2567" s="104" t="inlineStr">
        <is>
          <t>2024/25</t>
        </is>
      </c>
      <c r="C2567" s="104" t="inlineStr">
        <is>
          <t>HC-068</t>
        </is>
      </c>
      <c r="D2567" s="104" t="inlineStr">
        <is>
          <t>Sud-Ouest</t>
        </is>
      </c>
      <c r="E2567" s="104" t="inlineStr">
        <is>
          <t>À emporter</t>
        </is>
      </c>
      <c r="F2567" s="104" t="n">
        <v>31</v>
      </c>
      <c r="G2567" s="159" t="n">
        <v>2251</v>
      </c>
      <c r="H2567" s="159" t="n">
        <v>5472</v>
      </c>
      <c r="I2567" s="160" t="n">
        <v>26680.97</v>
      </c>
      <c r="J2567" s="160" t="n">
        <v>714.25</v>
      </c>
      <c r="K2567" s="160" t="n">
        <v>25966.72</v>
      </c>
      <c r="L2567" s="160" t="n">
        <v>7709.85</v>
      </c>
    </row>
    <row r="2568">
      <c r="A2568" s="176" t="n">
        <v>45717</v>
      </c>
      <c r="B2568" s="104" t="inlineStr">
        <is>
          <t>2024/25</t>
        </is>
      </c>
      <c r="C2568" s="104" t="inlineStr">
        <is>
          <t>HC-069</t>
        </is>
      </c>
      <c r="D2568" s="104" t="inlineStr">
        <is>
          <t>Île-de-France</t>
        </is>
      </c>
      <c r="E2568" s="104" t="inlineStr">
        <is>
          <t>Drive</t>
        </is>
      </c>
      <c r="F2568" s="104" t="n">
        <v>31</v>
      </c>
      <c r="G2568" s="159" t="n">
        <v>1275</v>
      </c>
      <c r="H2568" s="159" t="n">
        <v>3146</v>
      </c>
      <c r="I2568" s="160" t="n">
        <v>17180.06</v>
      </c>
      <c r="J2568" s="160" t="n">
        <v>490.37</v>
      </c>
      <c r="K2568" s="160" t="n">
        <v>16689.69</v>
      </c>
      <c r="L2568" s="160" t="n">
        <v>4998.07</v>
      </c>
    </row>
    <row r="2569">
      <c r="A2569" s="176" t="n">
        <v>45717</v>
      </c>
      <c r="B2569" s="104" t="inlineStr">
        <is>
          <t>2024/25</t>
        </is>
      </c>
      <c r="C2569" s="104" t="inlineStr">
        <is>
          <t>HC-069</t>
        </is>
      </c>
      <c r="D2569" s="104" t="inlineStr">
        <is>
          <t>Île-de-France</t>
        </is>
      </c>
      <c r="E2569" s="104" t="inlineStr">
        <is>
          <t>Livraison</t>
        </is>
      </c>
      <c r="F2569" s="104" t="n">
        <v>31</v>
      </c>
      <c r="G2569" s="159" t="n">
        <v>1062</v>
      </c>
      <c r="H2569" s="159" t="n">
        <v>2719</v>
      </c>
      <c r="I2569" s="160" t="n">
        <v>17566.73</v>
      </c>
      <c r="J2569" s="160" t="n">
        <v>1071.08</v>
      </c>
      <c r="K2569" s="160" t="n">
        <v>16495.65</v>
      </c>
      <c r="L2569" s="160" t="n">
        <v>5118.62</v>
      </c>
    </row>
    <row r="2570">
      <c r="A2570" s="176" t="n">
        <v>45717</v>
      </c>
      <c r="B2570" s="104" t="inlineStr">
        <is>
          <t>2024/25</t>
        </is>
      </c>
      <c r="C2570" s="104" t="inlineStr">
        <is>
          <t>HC-069</t>
        </is>
      </c>
      <c r="D2570" s="104" t="inlineStr">
        <is>
          <t>Île-de-France</t>
        </is>
      </c>
      <c r="E2570" s="104" t="inlineStr">
        <is>
          <t>Sur place</t>
        </is>
      </c>
      <c r="F2570" s="104" t="n">
        <v>31</v>
      </c>
      <c r="G2570" s="159" t="n">
        <v>3413</v>
      </c>
      <c r="H2570" s="159" t="n">
        <v>8640</v>
      </c>
      <c r="I2570" s="160" t="n">
        <v>43891.72</v>
      </c>
      <c r="J2570" s="160" t="n">
        <v>1472.77</v>
      </c>
      <c r="K2570" s="160" t="n">
        <v>42418.95</v>
      </c>
      <c r="L2570" s="160" t="n">
        <v>12678.76</v>
      </c>
    </row>
    <row r="2571">
      <c r="A2571" s="176" t="n">
        <v>45717</v>
      </c>
      <c r="B2571" s="104" t="inlineStr">
        <is>
          <t>2024/25</t>
        </is>
      </c>
      <c r="C2571" s="104" t="inlineStr">
        <is>
          <t>HC-069</t>
        </is>
      </c>
      <c r="D2571" s="104" t="inlineStr">
        <is>
          <t>Île-de-France</t>
        </is>
      </c>
      <c r="E2571" s="104" t="inlineStr">
        <is>
          <t>À emporter</t>
        </is>
      </c>
      <c r="F2571" s="104" t="n">
        <v>31</v>
      </c>
      <c r="G2571" s="159" t="n">
        <v>2497</v>
      </c>
      <c r="H2571" s="159" t="n">
        <v>6145</v>
      </c>
      <c r="I2571" s="160" t="n">
        <v>29650.57</v>
      </c>
      <c r="J2571" s="160" t="n">
        <v>904.27</v>
      </c>
      <c r="K2571" s="160" t="n">
        <v>28746.3</v>
      </c>
      <c r="L2571" s="160" t="n">
        <v>8529.860000000001</v>
      </c>
    </row>
    <row r="2572">
      <c r="A2572" s="176" t="n">
        <v>45717</v>
      </c>
      <c r="B2572" s="104" t="inlineStr">
        <is>
          <t>2024/25</t>
        </is>
      </c>
      <c r="C2572" s="104" t="inlineStr">
        <is>
          <t>HC-070</t>
        </is>
      </c>
      <c r="D2572" s="104" t="inlineStr">
        <is>
          <t>Nord-Ouest</t>
        </is>
      </c>
      <c r="E2572" s="104" t="inlineStr">
        <is>
          <t>Livraison</t>
        </is>
      </c>
      <c r="F2572" s="104" t="n">
        <v>31</v>
      </c>
      <c r="G2572" s="159" t="n">
        <v>898</v>
      </c>
      <c r="H2572" s="159" t="n">
        <v>2366</v>
      </c>
      <c r="I2572" s="160" t="n">
        <v>14599.56</v>
      </c>
      <c r="J2572" s="160" t="n">
        <v>813.98</v>
      </c>
      <c r="K2572" s="160" t="n">
        <v>13785.58</v>
      </c>
      <c r="L2572" s="160" t="n">
        <v>4259.51</v>
      </c>
    </row>
    <row r="2573">
      <c r="A2573" s="176" t="n">
        <v>45717</v>
      </c>
      <c r="B2573" s="104" t="inlineStr">
        <is>
          <t>2024/25</t>
        </is>
      </c>
      <c r="C2573" s="104" t="inlineStr">
        <is>
          <t>HC-070</t>
        </is>
      </c>
      <c r="D2573" s="104" t="inlineStr">
        <is>
          <t>Nord-Ouest</t>
        </is>
      </c>
      <c r="E2573" s="104" t="inlineStr">
        <is>
          <t>Sur place</t>
        </is>
      </c>
      <c r="F2573" s="104" t="n">
        <v>30</v>
      </c>
      <c r="G2573" s="159" t="n">
        <v>2448</v>
      </c>
      <c r="H2573" s="159" t="n">
        <v>6291</v>
      </c>
      <c r="I2573" s="160" t="n">
        <v>31424.82</v>
      </c>
      <c r="J2573" s="160" t="n">
        <v>965.72</v>
      </c>
      <c r="K2573" s="160" t="n">
        <v>30459.1</v>
      </c>
      <c r="L2573" s="160" t="n">
        <v>9017.15</v>
      </c>
    </row>
    <row r="2574">
      <c r="A2574" s="176" t="n">
        <v>45717</v>
      </c>
      <c r="B2574" s="104" t="inlineStr">
        <is>
          <t>2024/25</t>
        </is>
      </c>
      <c r="C2574" s="104" t="inlineStr">
        <is>
          <t>HC-070</t>
        </is>
      </c>
      <c r="D2574" s="104" t="inlineStr">
        <is>
          <t>Nord-Ouest</t>
        </is>
      </c>
      <c r="E2574" s="104" t="inlineStr">
        <is>
          <t>À emporter</t>
        </is>
      </c>
      <c r="F2574" s="104" t="n">
        <v>31</v>
      </c>
      <c r="G2574" s="159" t="n">
        <v>1917</v>
      </c>
      <c r="H2574" s="159" t="n">
        <v>4996</v>
      </c>
      <c r="I2574" s="160" t="n">
        <v>22544.72</v>
      </c>
      <c r="J2574" s="160" t="n">
        <v>671.71</v>
      </c>
      <c r="K2574" s="160" t="n">
        <v>21873.01</v>
      </c>
      <c r="L2574" s="160" t="n">
        <v>6531.68</v>
      </c>
    </row>
    <row r="2575">
      <c r="A2575" s="176" t="n">
        <v>45717</v>
      </c>
      <c r="B2575" s="104" t="inlineStr">
        <is>
          <t>2024/25</t>
        </is>
      </c>
      <c r="C2575" s="104" t="inlineStr">
        <is>
          <t>HC-071</t>
        </is>
      </c>
      <c r="D2575" s="104" t="inlineStr">
        <is>
          <t>Sud-Est</t>
        </is>
      </c>
      <c r="E2575" s="104" t="inlineStr">
        <is>
          <t>Drive</t>
        </is>
      </c>
      <c r="F2575" s="104" t="n">
        <v>31</v>
      </c>
      <c r="G2575" s="159" t="n">
        <v>1147</v>
      </c>
      <c r="H2575" s="159" t="n">
        <v>2818</v>
      </c>
      <c r="I2575" s="160" t="n">
        <v>15606.79</v>
      </c>
      <c r="J2575" s="160" t="n">
        <v>447.69</v>
      </c>
      <c r="K2575" s="160" t="n">
        <v>15159.1</v>
      </c>
      <c r="L2575" s="160" t="n">
        <v>4541.86</v>
      </c>
    </row>
    <row r="2576">
      <c r="A2576" s="176" t="n">
        <v>45717</v>
      </c>
      <c r="B2576" s="104" t="inlineStr">
        <is>
          <t>2024/25</t>
        </is>
      </c>
      <c r="C2576" s="104" t="inlineStr">
        <is>
          <t>HC-071</t>
        </is>
      </c>
      <c r="D2576" s="104" t="inlineStr">
        <is>
          <t>Sud-Est</t>
        </is>
      </c>
      <c r="E2576" s="104" t="inlineStr">
        <is>
          <t>Livraison</t>
        </is>
      </c>
      <c r="F2576" s="104" t="n">
        <v>31</v>
      </c>
      <c r="G2576" s="159" t="n">
        <v>940</v>
      </c>
      <c r="H2576" s="159" t="n">
        <v>2422</v>
      </c>
      <c r="I2576" s="160" t="n">
        <v>15614.15</v>
      </c>
      <c r="J2576" s="160" t="n">
        <v>957.39</v>
      </c>
      <c r="K2576" s="160" t="n">
        <v>14656.76</v>
      </c>
      <c r="L2576" s="160" t="n">
        <v>4544.39</v>
      </c>
    </row>
    <row r="2577">
      <c r="A2577" s="176" t="n">
        <v>45717</v>
      </c>
      <c r="B2577" s="104" t="inlineStr">
        <is>
          <t>2024/25</t>
        </is>
      </c>
      <c r="C2577" s="104" t="inlineStr">
        <is>
          <t>HC-071</t>
        </is>
      </c>
      <c r="D2577" s="104" t="inlineStr">
        <is>
          <t>Sud-Est</t>
        </is>
      </c>
      <c r="E2577" s="104" t="inlineStr">
        <is>
          <t>Sur place</t>
        </is>
      </c>
      <c r="F2577" s="104" t="n">
        <v>31</v>
      </c>
      <c r="G2577" s="159" t="n">
        <v>2959</v>
      </c>
      <c r="H2577" s="159" t="n">
        <v>7402</v>
      </c>
      <c r="I2577" s="160" t="n">
        <v>38273.29</v>
      </c>
      <c r="J2577" s="160" t="n">
        <v>1036.75</v>
      </c>
      <c r="K2577" s="160" t="n">
        <v>37236.54</v>
      </c>
      <c r="L2577" s="160" t="n">
        <v>11091.6</v>
      </c>
    </row>
    <row r="2578">
      <c r="A2578" s="176" t="n">
        <v>45717</v>
      </c>
      <c r="B2578" s="104" t="inlineStr">
        <is>
          <t>2024/25</t>
        </is>
      </c>
      <c r="C2578" s="104" t="inlineStr">
        <is>
          <t>HC-071</t>
        </is>
      </c>
      <c r="D2578" s="104" t="inlineStr">
        <is>
          <t>Sud-Est</t>
        </is>
      </c>
      <c r="E2578" s="104" t="inlineStr">
        <is>
          <t>À emporter</t>
        </is>
      </c>
      <c r="F2578" s="104" t="n">
        <v>31</v>
      </c>
      <c r="G2578" s="159" t="n">
        <v>2229</v>
      </c>
      <c r="H2578" s="159" t="n">
        <v>5515</v>
      </c>
      <c r="I2578" s="160" t="n">
        <v>26680.31</v>
      </c>
      <c r="J2578" s="160" t="n">
        <v>823.17</v>
      </c>
      <c r="K2578" s="160" t="n">
        <v>25857.14</v>
      </c>
      <c r="L2578" s="160" t="n">
        <v>7697.54</v>
      </c>
    </row>
    <row r="2579">
      <c r="A2579" s="176" t="n">
        <v>45717</v>
      </c>
      <c r="B2579" s="104" t="inlineStr">
        <is>
          <t>2024/25</t>
        </is>
      </c>
      <c r="C2579" s="104" t="inlineStr">
        <is>
          <t>HC-072</t>
        </is>
      </c>
      <c r="D2579" s="104" t="inlineStr">
        <is>
          <t>Sud-Ouest</t>
        </is>
      </c>
      <c r="E2579" s="104" t="inlineStr">
        <is>
          <t>Drive</t>
        </is>
      </c>
      <c r="F2579" s="104" t="n">
        <v>31</v>
      </c>
      <c r="G2579" s="159" t="n">
        <v>791</v>
      </c>
      <c r="H2579" s="159" t="n">
        <v>2063</v>
      </c>
      <c r="I2579" s="160" t="n">
        <v>10893.45</v>
      </c>
      <c r="J2579" s="160" t="n">
        <v>315.08</v>
      </c>
      <c r="K2579" s="160" t="n">
        <v>10578.37</v>
      </c>
      <c r="L2579" s="160" t="n">
        <v>3150.49</v>
      </c>
    </row>
    <row r="2580">
      <c r="A2580" s="176" t="n">
        <v>45717</v>
      </c>
      <c r="B2580" s="104" t="inlineStr">
        <is>
          <t>2024/25</t>
        </is>
      </c>
      <c r="C2580" s="104" t="inlineStr">
        <is>
          <t>HC-072</t>
        </is>
      </c>
      <c r="D2580" s="104" t="inlineStr">
        <is>
          <t>Sud-Ouest</t>
        </is>
      </c>
      <c r="E2580" s="104" t="inlineStr">
        <is>
          <t>Livraison</t>
        </is>
      </c>
      <c r="F2580" s="104" t="n">
        <v>31</v>
      </c>
      <c r="G2580" s="159" t="n">
        <v>651</v>
      </c>
      <c r="H2580" s="159" t="n">
        <v>1699</v>
      </c>
      <c r="I2580" s="160" t="n">
        <v>10789.41</v>
      </c>
      <c r="J2580" s="160" t="n">
        <v>668.99</v>
      </c>
      <c r="K2580" s="160" t="n">
        <v>10120.42</v>
      </c>
      <c r="L2580" s="160" t="n">
        <v>3119.81</v>
      </c>
    </row>
    <row r="2581">
      <c r="A2581" s="176" t="n">
        <v>45717</v>
      </c>
      <c r="B2581" s="104" t="inlineStr">
        <is>
          <t>2024/25</t>
        </is>
      </c>
      <c r="C2581" s="104" t="inlineStr">
        <is>
          <t>HC-072</t>
        </is>
      </c>
      <c r="D2581" s="104" t="inlineStr">
        <is>
          <t>Sud-Ouest</t>
        </is>
      </c>
      <c r="E2581" s="104" t="inlineStr">
        <is>
          <t>Sur place</t>
        </is>
      </c>
      <c r="F2581" s="104" t="n">
        <v>31</v>
      </c>
      <c r="G2581" s="159" t="n">
        <v>2020</v>
      </c>
      <c r="H2581" s="159" t="n">
        <v>5265</v>
      </c>
      <c r="I2581" s="160" t="n">
        <v>26083.8</v>
      </c>
      <c r="J2581" s="160" t="n">
        <v>776.1799999999999</v>
      </c>
      <c r="K2581" s="160" t="n">
        <v>25307.62</v>
      </c>
      <c r="L2581" s="160" t="n">
        <v>7526.07</v>
      </c>
    </row>
    <row r="2582">
      <c r="A2582" s="176" t="n">
        <v>45717</v>
      </c>
      <c r="B2582" s="104" t="inlineStr">
        <is>
          <t>2024/25</t>
        </is>
      </c>
      <c r="C2582" s="104" t="inlineStr">
        <is>
          <t>HC-072</t>
        </is>
      </c>
      <c r="D2582" s="104" t="inlineStr">
        <is>
          <t>Sud-Ouest</t>
        </is>
      </c>
      <c r="E2582" s="104" t="inlineStr">
        <is>
          <t>À emporter</t>
        </is>
      </c>
      <c r="F2582" s="104" t="n">
        <v>31</v>
      </c>
      <c r="G2582" s="159" t="n">
        <v>1513</v>
      </c>
      <c r="H2582" s="159" t="n">
        <v>3786</v>
      </c>
      <c r="I2582" s="160" t="n">
        <v>18225.95</v>
      </c>
      <c r="J2582" s="160" t="n">
        <v>519.2</v>
      </c>
      <c r="K2582" s="160" t="n">
        <v>17706.75</v>
      </c>
      <c r="L2582" s="160" t="n">
        <v>5258.23</v>
      </c>
    </row>
    <row r="2583">
      <c r="A2583" s="176" t="n">
        <v>45717</v>
      </c>
      <c r="B2583" s="104" t="inlineStr">
        <is>
          <t>2024/25</t>
        </is>
      </c>
      <c r="C2583" s="104" t="inlineStr">
        <is>
          <t>HC-073</t>
        </is>
      </c>
      <c r="D2583" s="104" t="inlineStr">
        <is>
          <t>Île-de-France</t>
        </is>
      </c>
      <c r="E2583" s="104" t="inlineStr">
        <is>
          <t>Livraison</t>
        </is>
      </c>
      <c r="F2583" s="104" t="n">
        <v>31</v>
      </c>
      <c r="G2583" s="159" t="n">
        <v>2015</v>
      </c>
      <c r="H2583" s="159" t="n">
        <v>5129</v>
      </c>
      <c r="I2583" s="160" t="n">
        <v>32876.72</v>
      </c>
      <c r="J2583" s="160" t="n">
        <v>1945.71</v>
      </c>
      <c r="K2583" s="160" t="n">
        <v>30931.01</v>
      </c>
      <c r="L2583" s="160" t="n">
        <v>9478.950000000001</v>
      </c>
    </row>
    <row r="2584">
      <c r="A2584" s="176" t="n">
        <v>45717</v>
      </c>
      <c r="B2584" s="104" t="inlineStr">
        <is>
          <t>2024/25</t>
        </is>
      </c>
      <c r="C2584" s="104" t="inlineStr">
        <is>
          <t>HC-073</t>
        </is>
      </c>
      <c r="D2584" s="104" t="inlineStr">
        <is>
          <t>Île-de-France</t>
        </is>
      </c>
      <c r="E2584" s="104" t="inlineStr">
        <is>
          <t>Sur place</t>
        </is>
      </c>
      <c r="F2584" s="104" t="n">
        <v>30</v>
      </c>
      <c r="G2584" s="159" t="n">
        <v>5787</v>
      </c>
      <c r="H2584" s="159" t="n">
        <v>14743</v>
      </c>
      <c r="I2584" s="160" t="n">
        <v>73819.03</v>
      </c>
      <c r="J2584" s="160" t="n">
        <v>2303.87</v>
      </c>
      <c r="K2584" s="160" t="n">
        <v>71515.16</v>
      </c>
      <c r="L2584" s="160" t="n">
        <v>21273.01</v>
      </c>
    </row>
    <row r="2585">
      <c r="A2585" s="176" t="n">
        <v>45717</v>
      </c>
      <c r="B2585" s="104" t="inlineStr">
        <is>
          <t>2024/25</t>
        </is>
      </c>
      <c r="C2585" s="104" t="inlineStr">
        <is>
          <t>HC-073</t>
        </is>
      </c>
      <c r="D2585" s="104" t="inlineStr">
        <is>
          <t>Île-de-France</t>
        </is>
      </c>
      <c r="E2585" s="104" t="inlineStr">
        <is>
          <t>À emporter</t>
        </is>
      </c>
      <c r="F2585" s="104" t="n">
        <v>31</v>
      </c>
      <c r="G2585" s="159" t="n">
        <v>4531</v>
      </c>
      <c r="H2585" s="159" t="n">
        <v>11335</v>
      </c>
      <c r="I2585" s="160" t="n">
        <v>53549.42</v>
      </c>
      <c r="J2585" s="160" t="n">
        <v>1636.47</v>
      </c>
      <c r="K2585" s="160" t="n">
        <v>51912.95</v>
      </c>
      <c r="L2585" s="160" t="n">
        <v>15373.46</v>
      </c>
    </row>
    <row r="2586">
      <c r="A2586" s="176" t="n">
        <v>45717</v>
      </c>
      <c r="B2586" s="104" t="inlineStr">
        <is>
          <t>2024/25</t>
        </is>
      </c>
      <c r="C2586" s="104" t="inlineStr">
        <is>
          <t>HC-074</t>
        </is>
      </c>
      <c r="D2586" s="104" t="inlineStr">
        <is>
          <t>Nord-Ouest</t>
        </is>
      </c>
      <c r="E2586" s="104" t="inlineStr">
        <is>
          <t>Livraison</t>
        </is>
      </c>
      <c r="F2586" s="104" t="n">
        <v>31</v>
      </c>
      <c r="G2586" s="159" t="n">
        <v>1240</v>
      </c>
      <c r="H2586" s="159" t="n">
        <v>3106</v>
      </c>
      <c r="I2586" s="160" t="n">
        <v>20249.35</v>
      </c>
      <c r="J2586" s="160" t="n">
        <v>1214.08</v>
      </c>
      <c r="K2586" s="160" t="n">
        <v>19035.27</v>
      </c>
      <c r="L2586" s="160" t="n">
        <v>5926.6</v>
      </c>
    </row>
    <row r="2587">
      <c r="A2587" s="176" t="n">
        <v>45717</v>
      </c>
      <c r="B2587" s="104" t="inlineStr">
        <is>
          <t>2024/25</t>
        </is>
      </c>
      <c r="C2587" s="104" t="inlineStr">
        <is>
          <t>HC-074</t>
        </is>
      </c>
      <c r="D2587" s="104" t="inlineStr">
        <is>
          <t>Nord-Ouest</t>
        </is>
      </c>
      <c r="E2587" s="104" t="inlineStr">
        <is>
          <t>Sur place</t>
        </is>
      </c>
      <c r="F2587" s="104" t="n">
        <v>31</v>
      </c>
      <c r="G2587" s="159" t="n">
        <v>3915</v>
      </c>
      <c r="H2587" s="159" t="n">
        <v>9951</v>
      </c>
      <c r="I2587" s="160" t="n">
        <v>50956.96</v>
      </c>
      <c r="J2587" s="160" t="n">
        <v>1583.43</v>
      </c>
      <c r="K2587" s="160" t="n">
        <v>49373.53</v>
      </c>
      <c r="L2587" s="160" t="n">
        <v>14581.9</v>
      </c>
    </row>
    <row r="2588">
      <c r="A2588" s="176" t="n">
        <v>45717</v>
      </c>
      <c r="B2588" s="104" t="inlineStr">
        <is>
          <t>2024/25</t>
        </is>
      </c>
      <c r="C2588" s="104" t="inlineStr">
        <is>
          <t>HC-074</t>
        </is>
      </c>
      <c r="D2588" s="104" t="inlineStr">
        <is>
          <t>Nord-Ouest</t>
        </is>
      </c>
      <c r="E2588" s="104" t="inlineStr">
        <is>
          <t>À emporter</t>
        </is>
      </c>
      <c r="F2588" s="104" t="n">
        <v>31</v>
      </c>
      <c r="G2588" s="159" t="n">
        <v>2877</v>
      </c>
      <c r="H2588" s="159" t="n">
        <v>7336</v>
      </c>
      <c r="I2588" s="160" t="n">
        <v>34478.55</v>
      </c>
      <c r="J2588" s="160" t="n">
        <v>1054.62</v>
      </c>
      <c r="K2588" s="160" t="n">
        <v>33423.93</v>
      </c>
      <c r="L2588" s="160" t="n">
        <v>9963.99</v>
      </c>
    </row>
    <row r="2589">
      <c r="A2589" s="176" t="n">
        <v>45717</v>
      </c>
      <c r="B2589" s="104" t="inlineStr">
        <is>
          <t>2024/25</t>
        </is>
      </c>
      <c r="C2589" s="104" t="inlineStr">
        <is>
          <t>HC-075</t>
        </is>
      </c>
      <c r="D2589" s="104" t="inlineStr">
        <is>
          <t>Sud-Est</t>
        </is>
      </c>
      <c r="E2589" s="104" t="inlineStr">
        <is>
          <t>Drive</t>
        </is>
      </c>
      <c r="F2589" s="104" t="n">
        <v>31</v>
      </c>
      <c r="G2589" s="159" t="n">
        <v>1685</v>
      </c>
      <c r="H2589" s="159" t="n">
        <v>4350</v>
      </c>
      <c r="I2589" s="160" t="n">
        <v>23012.75</v>
      </c>
      <c r="J2589" s="160" t="n">
        <v>609.4400000000001</v>
      </c>
      <c r="K2589" s="160" t="n">
        <v>22403.31</v>
      </c>
      <c r="L2589" s="160" t="n">
        <v>6654.34</v>
      </c>
    </row>
    <row r="2590">
      <c r="A2590" s="176" t="n">
        <v>45717</v>
      </c>
      <c r="B2590" s="104" t="inlineStr">
        <is>
          <t>2024/25</t>
        </is>
      </c>
      <c r="C2590" s="104" t="inlineStr">
        <is>
          <t>HC-075</t>
        </is>
      </c>
      <c r="D2590" s="104" t="inlineStr">
        <is>
          <t>Sud-Est</t>
        </is>
      </c>
      <c r="E2590" s="104" t="inlineStr">
        <is>
          <t>Livraison</t>
        </is>
      </c>
      <c r="F2590" s="104" t="n">
        <v>31</v>
      </c>
      <c r="G2590" s="159" t="n">
        <v>1501</v>
      </c>
      <c r="H2590" s="159" t="n">
        <v>3835</v>
      </c>
      <c r="I2590" s="160" t="n">
        <v>24369.44</v>
      </c>
      <c r="J2590" s="160" t="n">
        <v>1402.12</v>
      </c>
      <c r="K2590" s="160" t="n">
        <v>22967.32</v>
      </c>
      <c r="L2590" s="160" t="n">
        <v>7075.34</v>
      </c>
    </row>
    <row r="2591">
      <c r="A2591" s="176" t="n">
        <v>45717</v>
      </c>
      <c r="B2591" s="104" t="inlineStr">
        <is>
          <t>2024/25</t>
        </is>
      </c>
      <c r="C2591" s="104" t="inlineStr">
        <is>
          <t>HC-075</t>
        </is>
      </c>
      <c r="D2591" s="104" t="inlineStr">
        <is>
          <t>Sud-Est</t>
        </is>
      </c>
      <c r="E2591" s="104" t="inlineStr">
        <is>
          <t>Sur place</t>
        </is>
      </c>
      <c r="F2591" s="104" t="n">
        <v>30</v>
      </c>
      <c r="G2591" s="159" t="n">
        <v>4060</v>
      </c>
      <c r="H2591" s="159" t="n">
        <v>10519</v>
      </c>
      <c r="I2591" s="160" t="n">
        <v>52577.95</v>
      </c>
      <c r="J2591" s="160" t="n">
        <v>1738.27</v>
      </c>
      <c r="K2591" s="160" t="n">
        <v>50839.68</v>
      </c>
      <c r="L2591" s="160" t="n">
        <v>15047.19</v>
      </c>
    </row>
    <row r="2592">
      <c r="A2592" s="176" t="n">
        <v>45717</v>
      </c>
      <c r="B2592" s="104" t="inlineStr">
        <is>
          <t>2024/25</t>
        </is>
      </c>
      <c r="C2592" s="104" t="inlineStr">
        <is>
          <t>HC-075</t>
        </is>
      </c>
      <c r="D2592" s="104" t="inlineStr">
        <is>
          <t>Sud-Est</t>
        </is>
      </c>
      <c r="E2592" s="104" t="inlineStr">
        <is>
          <t>À emporter</t>
        </is>
      </c>
      <c r="F2592" s="104" t="n">
        <v>31</v>
      </c>
      <c r="G2592" s="159" t="n">
        <v>3226</v>
      </c>
      <c r="H2592" s="159" t="n">
        <v>8034</v>
      </c>
      <c r="I2592" s="160" t="n">
        <v>38750.1</v>
      </c>
      <c r="J2592" s="160" t="n">
        <v>1347.49</v>
      </c>
      <c r="K2592" s="160" t="n">
        <v>37402.61</v>
      </c>
      <c r="L2592" s="160" t="n">
        <v>11062.37</v>
      </c>
    </row>
    <row r="2593">
      <c r="A2593" s="176" t="n">
        <v>45717</v>
      </c>
      <c r="B2593" s="104" t="inlineStr">
        <is>
          <t>2024/25</t>
        </is>
      </c>
      <c r="C2593" s="104" t="inlineStr">
        <is>
          <t>HC-076</t>
        </is>
      </c>
      <c r="D2593" s="104" t="inlineStr">
        <is>
          <t>Sud-Ouest</t>
        </is>
      </c>
      <c r="E2593" s="104" t="inlineStr">
        <is>
          <t>Drive</t>
        </is>
      </c>
      <c r="F2593" s="104" t="n">
        <v>31</v>
      </c>
      <c r="G2593" s="159" t="n">
        <v>1247</v>
      </c>
      <c r="H2593" s="159" t="n">
        <v>3220</v>
      </c>
      <c r="I2593" s="160" t="n">
        <v>16852.7</v>
      </c>
      <c r="J2593" s="160" t="n">
        <v>499.26</v>
      </c>
      <c r="K2593" s="160" t="n">
        <v>16353.44</v>
      </c>
      <c r="L2593" s="160" t="n">
        <v>4894.74</v>
      </c>
    </row>
    <row r="2594">
      <c r="A2594" s="176" t="n">
        <v>45717</v>
      </c>
      <c r="B2594" s="104" t="inlineStr">
        <is>
          <t>2024/25</t>
        </is>
      </c>
      <c r="C2594" s="104" t="inlineStr">
        <is>
          <t>HC-076</t>
        </is>
      </c>
      <c r="D2594" s="104" t="inlineStr">
        <is>
          <t>Sud-Ouest</t>
        </is>
      </c>
      <c r="E2594" s="104" t="inlineStr">
        <is>
          <t>Livraison</t>
        </is>
      </c>
      <c r="F2594" s="104" t="n">
        <v>31</v>
      </c>
      <c r="G2594" s="159" t="n">
        <v>1157</v>
      </c>
      <c r="H2594" s="159" t="n">
        <v>2984</v>
      </c>
      <c r="I2594" s="160" t="n">
        <v>18631.83</v>
      </c>
      <c r="J2594" s="160" t="n">
        <v>1110.18</v>
      </c>
      <c r="K2594" s="160" t="n">
        <v>17521.65</v>
      </c>
      <c r="L2594" s="160" t="n">
        <v>5375.53</v>
      </c>
    </row>
    <row r="2595">
      <c r="A2595" s="176" t="n">
        <v>45717</v>
      </c>
      <c r="B2595" s="104" t="inlineStr">
        <is>
          <t>2024/25</t>
        </is>
      </c>
      <c r="C2595" s="104" t="inlineStr">
        <is>
          <t>HC-076</t>
        </is>
      </c>
      <c r="D2595" s="104" t="inlineStr">
        <is>
          <t>Sud-Ouest</t>
        </is>
      </c>
      <c r="E2595" s="104" t="inlineStr">
        <is>
          <t>Sur place</t>
        </is>
      </c>
      <c r="F2595" s="104" t="n">
        <v>30</v>
      </c>
      <c r="G2595" s="159" t="n">
        <v>3105</v>
      </c>
      <c r="H2595" s="159" t="n">
        <v>8298</v>
      </c>
      <c r="I2595" s="160" t="n">
        <v>40266.77</v>
      </c>
      <c r="J2595" s="160" t="n">
        <v>1309.72</v>
      </c>
      <c r="K2595" s="160" t="n">
        <v>38957.05</v>
      </c>
      <c r="L2595" s="160" t="n">
        <v>11570.73</v>
      </c>
    </row>
    <row r="2596">
      <c r="A2596" s="176" t="n">
        <v>45717</v>
      </c>
      <c r="B2596" s="104" t="inlineStr">
        <is>
          <t>2024/25</t>
        </is>
      </c>
      <c r="C2596" s="104" t="inlineStr">
        <is>
          <t>HC-076</t>
        </is>
      </c>
      <c r="D2596" s="104" t="inlineStr">
        <is>
          <t>Sud-Ouest</t>
        </is>
      </c>
      <c r="E2596" s="104" t="inlineStr">
        <is>
          <t>À emporter</t>
        </is>
      </c>
      <c r="F2596" s="104" t="n">
        <v>31</v>
      </c>
      <c r="G2596" s="159" t="n">
        <v>2385</v>
      </c>
      <c r="H2596" s="159" t="n">
        <v>6174</v>
      </c>
      <c r="I2596" s="160" t="n">
        <v>28200.96</v>
      </c>
      <c r="J2596" s="160" t="n">
        <v>703.26</v>
      </c>
      <c r="K2596" s="160" t="n">
        <v>27497.7</v>
      </c>
      <c r="L2596" s="160" t="n">
        <v>8134.75</v>
      </c>
    </row>
    <row r="2597">
      <c r="A2597" s="176" t="n">
        <v>45717</v>
      </c>
      <c r="B2597" s="104" t="inlineStr">
        <is>
          <t>2024/25</t>
        </is>
      </c>
      <c r="C2597" s="104" t="inlineStr">
        <is>
          <t>HC-077</t>
        </is>
      </c>
      <c r="D2597" s="104" t="inlineStr">
        <is>
          <t>Île-de-France</t>
        </is>
      </c>
      <c r="E2597" s="104" t="inlineStr">
        <is>
          <t>Drive</t>
        </is>
      </c>
      <c r="F2597" s="104" t="n">
        <v>31</v>
      </c>
      <c r="G2597" s="159" t="n">
        <v>1337</v>
      </c>
      <c r="H2597" s="159" t="n">
        <v>3464</v>
      </c>
      <c r="I2597" s="160" t="n">
        <v>18286.93</v>
      </c>
      <c r="J2597" s="160" t="n">
        <v>537.61</v>
      </c>
      <c r="K2597" s="160" t="n">
        <v>17749.32</v>
      </c>
      <c r="L2597" s="160" t="n">
        <v>5306.1</v>
      </c>
    </row>
    <row r="2598">
      <c r="A2598" s="176" t="n">
        <v>45717</v>
      </c>
      <c r="B2598" s="104" t="inlineStr">
        <is>
          <t>2024/25</t>
        </is>
      </c>
      <c r="C2598" s="104" t="inlineStr">
        <is>
          <t>HC-077</t>
        </is>
      </c>
      <c r="D2598" s="104" t="inlineStr">
        <is>
          <t>Île-de-France</t>
        </is>
      </c>
      <c r="E2598" s="104" t="inlineStr">
        <is>
          <t>Livraison</t>
        </is>
      </c>
      <c r="F2598" s="104" t="n">
        <v>31</v>
      </c>
      <c r="G2598" s="159" t="n">
        <v>1100</v>
      </c>
      <c r="H2598" s="159" t="n">
        <v>2848</v>
      </c>
      <c r="I2598" s="160" t="n">
        <v>18386.09</v>
      </c>
      <c r="J2598" s="160" t="n">
        <v>1095.56</v>
      </c>
      <c r="K2598" s="160" t="n">
        <v>17290.53</v>
      </c>
      <c r="L2598" s="160" t="n">
        <v>5351.7</v>
      </c>
    </row>
    <row r="2599">
      <c r="A2599" s="176" t="n">
        <v>45717</v>
      </c>
      <c r="B2599" s="104" t="inlineStr">
        <is>
          <t>2024/25</t>
        </is>
      </c>
      <c r="C2599" s="104" t="inlineStr">
        <is>
          <t>HC-077</t>
        </is>
      </c>
      <c r="D2599" s="104" t="inlineStr">
        <is>
          <t>Île-de-France</t>
        </is>
      </c>
      <c r="E2599" s="104" t="inlineStr">
        <is>
          <t>Sur place</t>
        </is>
      </c>
      <c r="F2599" s="104" t="n">
        <v>31</v>
      </c>
      <c r="G2599" s="159" t="n">
        <v>3537</v>
      </c>
      <c r="H2599" s="159" t="n">
        <v>9144</v>
      </c>
      <c r="I2599" s="160" t="n">
        <v>45369.15</v>
      </c>
      <c r="J2599" s="160" t="n">
        <v>1376.77</v>
      </c>
      <c r="K2599" s="160" t="n">
        <v>43992.38</v>
      </c>
      <c r="L2599" s="160" t="n">
        <v>13093.31</v>
      </c>
    </row>
    <row r="2600">
      <c r="A2600" s="176" t="n">
        <v>45717</v>
      </c>
      <c r="B2600" s="104" t="inlineStr">
        <is>
          <t>2024/25</t>
        </is>
      </c>
      <c r="C2600" s="104" t="inlineStr">
        <is>
          <t>HC-077</t>
        </is>
      </c>
      <c r="D2600" s="104" t="inlineStr">
        <is>
          <t>Île-de-France</t>
        </is>
      </c>
      <c r="E2600" s="104" t="inlineStr">
        <is>
          <t>À emporter</t>
        </is>
      </c>
      <c r="F2600" s="104" t="n">
        <v>30</v>
      </c>
      <c r="G2600" s="159" t="n">
        <v>2455</v>
      </c>
      <c r="H2600" s="159" t="n">
        <v>6383</v>
      </c>
      <c r="I2600" s="160" t="n">
        <v>28970.09</v>
      </c>
      <c r="J2600" s="160" t="n">
        <v>887.29</v>
      </c>
      <c r="K2600" s="160" t="n">
        <v>28082.8</v>
      </c>
      <c r="L2600" s="160" t="n">
        <v>8361.67</v>
      </c>
    </row>
    <row r="2601">
      <c r="A2601" s="176" t="n">
        <v>45717</v>
      </c>
      <c r="B2601" s="104" t="inlineStr">
        <is>
          <t>2024/25</t>
        </is>
      </c>
      <c r="C2601" s="104" t="inlineStr">
        <is>
          <t>HC-079</t>
        </is>
      </c>
      <c r="D2601" s="104" t="inlineStr">
        <is>
          <t>Sud-Est</t>
        </is>
      </c>
      <c r="E2601" s="104" t="inlineStr">
        <is>
          <t>Drive</t>
        </is>
      </c>
      <c r="F2601" s="104" t="n">
        <v>30</v>
      </c>
      <c r="G2601" s="159" t="n">
        <v>1310</v>
      </c>
      <c r="H2601" s="159" t="n">
        <v>3362</v>
      </c>
      <c r="I2601" s="160" t="n">
        <v>18007.27</v>
      </c>
      <c r="J2601" s="160" t="n">
        <v>573.96</v>
      </c>
      <c r="K2601" s="160" t="n">
        <v>17433.31</v>
      </c>
      <c r="L2601" s="160" t="n">
        <v>5179.52</v>
      </c>
    </row>
    <row r="2602">
      <c r="A2602" s="176" t="n">
        <v>45717</v>
      </c>
      <c r="B2602" s="104" t="inlineStr">
        <is>
          <t>2024/25</t>
        </is>
      </c>
      <c r="C2602" s="104" t="inlineStr">
        <is>
          <t>HC-079</t>
        </is>
      </c>
      <c r="D2602" s="104" t="inlineStr">
        <is>
          <t>Sud-Est</t>
        </is>
      </c>
      <c r="E2602" s="104" t="inlineStr">
        <is>
          <t>Livraison</t>
        </is>
      </c>
      <c r="F2602" s="104" t="n">
        <v>31</v>
      </c>
      <c r="G2602" s="159" t="n">
        <v>1129</v>
      </c>
      <c r="H2602" s="159" t="n">
        <v>2809</v>
      </c>
      <c r="I2602" s="160" t="n">
        <v>18400.61</v>
      </c>
      <c r="J2602" s="160" t="n">
        <v>1147.42</v>
      </c>
      <c r="K2602" s="160" t="n">
        <v>17253.19</v>
      </c>
      <c r="L2602" s="160" t="n">
        <v>5380.02</v>
      </c>
    </row>
    <row r="2603">
      <c r="A2603" s="176" t="n">
        <v>45717</v>
      </c>
      <c r="B2603" s="104" t="inlineStr">
        <is>
          <t>2024/25</t>
        </is>
      </c>
      <c r="C2603" s="104" t="inlineStr">
        <is>
          <t>HC-079</t>
        </is>
      </c>
      <c r="D2603" s="104" t="inlineStr">
        <is>
          <t>Sud-Est</t>
        </is>
      </c>
      <c r="E2603" s="104" t="inlineStr">
        <is>
          <t>Sur place</t>
        </is>
      </c>
      <c r="F2603" s="104" t="n">
        <v>31</v>
      </c>
      <c r="G2603" s="159" t="n">
        <v>3490</v>
      </c>
      <c r="H2603" s="159" t="n">
        <v>9103</v>
      </c>
      <c r="I2603" s="160" t="n">
        <v>45261.92</v>
      </c>
      <c r="J2603" s="160" t="n">
        <v>1364.63</v>
      </c>
      <c r="K2603" s="160" t="n">
        <v>43897.29</v>
      </c>
      <c r="L2603" s="160" t="n">
        <v>12974.32</v>
      </c>
    </row>
    <row r="2604">
      <c r="A2604" s="176" t="n">
        <v>45717</v>
      </c>
      <c r="B2604" s="104" t="inlineStr">
        <is>
          <t>2024/25</t>
        </is>
      </c>
      <c r="C2604" s="104" t="inlineStr">
        <is>
          <t>HC-079</t>
        </is>
      </c>
      <c r="D2604" s="104" t="inlineStr">
        <is>
          <t>Sud-Est</t>
        </is>
      </c>
      <c r="E2604" s="104" t="inlineStr">
        <is>
          <t>À emporter</t>
        </is>
      </c>
      <c r="F2604" s="104" t="n">
        <v>31</v>
      </c>
      <c r="G2604" s="159" t="n">
        <v>2649</v>
      </c>
      <c r="H2604" s="159" t="n">
        <v>6901</v>
      </c>
      <c r="I2604" s="160" t="n">
        <v>31433.3</v>
      </c>
      <c r="J2604" s="160" t="n">
        <v>918.3200000000001</v>
      </c>
      <c r="K2604" s="160" t="n">
        <v>30514.98</v>
      </c>
      <c r="L2604" s="160" t="n">
        <v>9068.1</v>
      </c>
    </row>
    <row r="2605">
      <c r="A2605" s="176" t="n">
        <v>45717</v>
      </c>
      <c r="B2605" s="104" t="inlineStr">
        <is>
          <t>2024/25</t>
        </is>
      </c>
      <c r="C2605" s="104" t="inlineStr">
        <is>
          <t>HC-080</t>
        </is>
      </c>
      <c r="D2605" s="104" t="inlineStr">
        <is>
          <t>Sud-Ouest</t>
        </is>
      </c>
      <c r="E2605" s="104" t="inlineStr">
        <is>
          <t>Livraison</t>
        </is>
      </c>
      <c r="F2605" s="104" t="n">
        <v>31</v>
      </c>
      <c r="G2605" s="159" t="n">
        <v>903</v>
      </c>
      <c r="H2605" s="159" t="n">
        <v>2310</v>
      </c>
      <c r="I2605" s="160" t="n">
        <v>14741.45</v>
      </c>
      <c r="J2605" s="160" t="n">
        <v>860.99</v>
      </c>
      <c r="K2605" s="160" t="n">
        <v>13880.46</v>
      </c>
      <c r="L2605" s="160" t="n">
        <v>4298.87</v>
      </c>
    </row>
    <row r="2606">
      <c r="A2606" s="176" t="n">
        <v>45717</v>
      </c>
      <c r="B2606" s="104" t="inlineStr">
        <is>
          <t>2024/25</t>
        </is>
      </c>
      <c r="C2606" s="104" t="inlineStr">
        <is>
          <t>HC-080</t>
        </is>
      </c>
      <c r="D2606" s="104" t="inlineStr">
        <is>
          <t>Sud-Ouest</t>
        </is>
      </c>
      <c r="E2606" s="104" t="inlineStr">
        <is>
          <t>Sur place</t>
        </is>
      </c>
      <c r="F2606" s="104" t="n">
        <v>31</v>
      </c>
      <c r="G2606" s="159" t="n">
        <v>2983</v>
      </c>
      <c r="H2606" s="159" t="n">
        <v>7656</v>
      </c>
      <c r="I2606" s="160" t="n">
        <v>38373.87</v>
      </c>
      <c r="J2606" s="160" t="n">
        <v>1211.13</v>
      </c>
      <c r="K2606" s="160" t="n">
        <v>37162.74</v>
      </c>
      <c r="L2606" s="160" t="n">
        <v>11071.44</v>
      </c>
    </row>
    <row r="2607">
      <c r="A2607" s="176" t="n">
        <v>45717</v>
      </c>
      <c r="B2607" s="104" t="inlineStr">
        <is>
          <t>2024/25</t>
        </is>
      </c>
      <c r="C2607" s="104" t="inlineStr">
        <is>
          <t>HC-080</t>
        </is>
      </c>
      <c r="D2607" s="104" t="inlineStr">
        <is>
          <t>Sud-Ouest</t>
        </is>
      </c>
      <c r="E2607" s="104" t="inlineStr">
        <is>
          <t>À emporter</t>
        </is>
      </c>
      <c r="F2607" s="104" t="n">
        <v>30</v>
      </c>
      <c r="G2607" s="159" t="n">
        <v>2088</v>
      </c>
      <c r="H2607" s="159" t="n">
        <v>5395</v>
      </c>
      <c r="I2607" s="160" t="n">
        <v>24723</v>
      </c>
      <c r="J2607" s="160" t="n">
        <v>720.37</v>
      </c>
      <c r="K2607" s="160" t="n">
        <v>24002.63</v>
      </c>
      <c r="L2607" s="160" t="n">
        <v>7091.48</v>
      </c>
    </row>
    <row r="2608">
      <c r="A2608" s="176" t="n">
        <v>45717</v>
      </c>
      <c r="B2608" s="104" t="inlineStr">
        <is>
          <t>2024/25</t>
        </is>
      </c>
      <c r="C2608" s="104" t="inlineStr">
        <is>
          <t>HC-081</t>
        </is>
      </c>
      <c r="D2608" s="104" t="inlineStr">
        <is>
          <t>Île-de-France</t>
        </is>
      </c>
      <c r="E2608" s="104" t="inlineStr">
        <is>
          <t>Livraison</t>
        </is>
      </c>
      <c r="F2608" s="104" t="n">
        <v>31</v>
      </c>
      <c r="G2608" s="159" t="n">
        <v>1422</v>
      </c>
      <c r="H2608" s="159" t="n">
        <v>3507</v>
      </c>
      <c r="I2608" s="160" t="n">
        <v>23420.46</v>
      </c>
      <c r="J2608" s="160" t="n">
        <v>1463.11</v>
      </c>
      <c r="K2608" s="160" t="n">
        <v>21957.35</v>
      </c>
      <c r="L2608" s="160" t="n">
        <v>7335.44</v>
      </c>
    </row>
    <row r="2609">
      <c r="A2609" s="176" t="n">
        <v>45717</v>
      </c>
      <c r="B2609" s="104" t="inlineStr">
        <is>
          <t>2024/25</t>
        </is>
      </c>
      <c r="C2609" s="104" t="inlineStr">
        <is>
          <t>HC-081</t>
        </is>
      </c>
      <c r="D2609" s="104" t="inlineStr">
        <is>
          <t>Île-de-France</t>
        </is>
      </c>
      <c r="E2609" s="104" t="inlineStr">
        <is>
          <t>Sur place</t>
        </is>
      </c>
      <c r="F2609" s="104" t="n">
        <v>31</v>
      </c>
      <c r="G2609" s="159" t="n">
        <v>4481</v>
      </c>
      <c r="H2609" s="159" t="n">
        <v>11537</v>
      </c>
      <c r="I2609" s="160" t="n">
        <v>58426.89</v>
      </c>
      <c r="J2609" s="160" t="n">
        <v>1618.32</v>
      </c>
      <c r="K2609" s="160" t="n">
        <v>56808.57</v>
      </c>
      <c r="L2609" s="160" t="n">
        <v>18190.73</v>
      </c>
    </row>
    <row r="2610">
      <c r="A2610" s="176" t="n">
        <v>45717</v>
      </c>
      <c r="B2610" s="104" t="inlineStr">
        <is>
          <t>2024/25</t>
        </is>
      </c>
      <c r="C2610" s="104" t="inlineStr">
        <is>
          <t>HC-081</t>
        </is>
      </c>
      <c r="D2610" s="104" t="inlineStr">
        <is>
          <t>Île-de-France</t>
        </is>
      </c>
      <c r="E2610" s="104" t="inlineStr">
        <is>
          <t>À emporter</t>
        </is>
      </c>
      <c r="F2610" s="104" t="n">
        <v>31</v>
      </c>
      <c r="G2610" s="159" t="n">
        <v>3399</v>
      </c>
      <c r="H2610" s="159" t="n">
        <v>8533</v>
      </c>
      <c r="I2610" s="160" t="n">
        <v>40381.89</v>
      </c>
      <c r="J2610" s="160" t="n">
        <v>1169.94</v>
      </c>
      <c r="K2610" s="160" t="n">
        <v>39211.95</v>
      </c>
      <c r="L2610" s="160" t="n">
        <v>12542.88</v>
      </c>
    </row>
    <row r="2611">
      <c r="A2611" s="176" t="n">
        <v>45717</v>
      </c>
      <c r="B2611" s="104" t="inlineStr">
        <is>
          <t>2024/25</t>
        </is>
      </c>
      <c r="C2611" s="104" t="inlineStr">
        <is>
          <t>HC-082</t>
        </is>
      </c>
      <c r="D2611" s="104" t="inlineStr">
        <is>
          <t>Nord-Ouest</t>
        </is>
      </c>
      <c r="E2611" s="104" t="inlineStr">
        <is>
          <t>Livraison</t>
        </is>
      </c>
      <c r="F2611" s="104" t="n">
        <v>31</v>
      </c>
      <c r="G2611" s="159" t="n">
        <v>1075</v>
      </c>
      <c r="H2611" s="159" t="n">
        <v>2724</v>
      </c>
      <c r="I2611" s="160" t="n">
        <v>17869.92</v>
      </c>
      <c r="J2611" s="160" t="n">
        <v>1091.67</v>
      </c>
      <c r="K2611" s="160" t="n">
        <v>16778.25</v>
      </c>
      <c r="L2611" s="160" t="n">
        <v>5199.44</v>
      </c>
    </row>
    <row r="2612">
      <c r="A2612" s="176" t="n">
        <v>45717</v>
      </c>
      <c r="B2612" s="104" t="inlineStr">
        <is>
          <t>2024/25</t>
        </is>
      </c>
      <c r="C2612" s="104" t="inlineStr">
        <is>
          <t>HC-082</t>
        </is>
      </c>
      <c r="D2612" s="104" t="inlineStr">
        <is>
          <t>Nord-Ouest</t>
        </is>
      </c>
      <c r="E2612" s="104" t="inlineStr">
        <is>
          <t>Sur place</t>
        </is>
      </c>
      <c r="F2612" s="104" t="n">
        <v>31</v>
      </c>
      <c r="G2612" s="159" t="n">
        <v>3345</v>
      </c>
      <c r="H2612" s="159" t="n">
        <v>8358</v>
      </c>
      <c r="I2612" s="160" t="n">
        <v>43233.04</v>
      </c>
      <c r="J2612" s="160" t="n">
        <v>1244.12</v>
      </c>
      <c r="K2612" s="160" t="n">
        <v>41988.92</v>
      </c>
      <c r="L2612" s="160" t="n">
        <v>12617.34</v>
      </c>
    </row>
    <row r="2613">
      <c r="A2613" s="176" t="n">
        <v>45717</v>
      </c>
      <c r="B2613" s="104" t="inlineStr">
        <is>
          <t>2024/25</t>
        </is>
      </c>
      <c r="C2613" s="104" t="inlineStr">
        <is>
          <t>HC-082</t>
        </is>
      </c>
      <c r="D2613" s="104" t="inlineStr">
        <is>
          <t>Nord-Ouest</t>
        </is>
      </c>
      <c r="E2613" s="104" t="inlineStr">
        <is>
          <t>À emporter</t>
        </is>
      </c>
      <c r="F2613" s="104" t="n">
        <v>31</v>
      </c>
      <c r="G2613" s="159" t="n">
        <v>2496</v>
      </c>
      <c r="H2613" s="159" t="n">
        <v>6543</v>
      </c>
      <c r="I2613" s="160" t="n">
        <v>29646.48</v>
      </c>
      <c r="J2613" s="160" t="n">
        <v>970.38</v>
      </c>
      <c r="K2613" s="160" t="n">
        <v>28676.1</v>
      </c>
      <c r="L2613" s="160" t="n">
        <v>8622.41</v>
      </c>
    </row>
    <row r="2614">
      <c r="A2614" s="176" t="n">
        <v>45717</v>
      </c>
      <c r="B2614" s="104" t="inlineStr">
        <is>
          <t>2024/25</t>
        </is>
      </c>
      <c r="C2614" s="104" t="inlineStr">
        <is>
          <t>HC-083</t>
        </is>
      </c>
      <c r="D2614" s="104" t="inlineStr">
        <is>
          <t>Sud-Est</t>
        </is>
      </c>
      <c r="E2614" s="104" t="inlineStr">
        <is>
          <t>Livraison</t>
        </is>
      </c>
      <c r="F2614" s="104" t="n">
        <v>31</v>
      </c>
      <c r="G2614" s="159" t="n">
        <v>989</v>
      </c>
      <c r="H2614" s="159" t="n">
        <v>2478</v>
      </c>
      <c r="I2614" s="160" t="n">
        <v>16436.72</v>
      </c>
      <c r="J2614" s="160" t="n">
        <v>962.8099999999999</v>
      </c>
      <c r="K2614" s="160" t="n">
        <v>15473.91</v>
      </c>
      <c r="L2614" s="160" t="n">
        <v>4809.33</v>
      </c>
    </row>
    <row r="2615">
      <c r="A2615" s="176" t="n">
        <v>45717</v>
      </c>
      <c r="B2615" s="104" t="inlineStr">
        <is>
          <t>2024/25</t>
        </is>
      </c>
      <c r="C2615" s="104" t="inlineStr">
        <is>
          <t>HC-083</t>
        </is>
      </c>
      <c r="D2615" s="104" t="inlineStr">
        <is>
          <t>Sud-Est</t>
        </is>
      </c>
      <c r="E2615" s="104" t="inlineStr">
        <is>
          <t>Sur place</t>
        </is>
      </c>
      <c r="F2615" s="104" t="n">
        <v>31</v>
      </c>
      <c r="G2615" s="159" t="n">
        <v>3174</v>
      </c>
      <c r="H2615" s="159" t="n">
        <v>7845</v>
      </c>
      <c r="I2615" s="160" t="n">
        <v>41142.27</v>
      </c>
      <c r="J2615" s="160" t="n">
        <v>1190.16</v>
      </c>
      <c r="K2615" s="160" t="n">
        <v>39952.11</v>
      </c>
      <c r="L2615" s="160" t="n">
        <v>11962.52</v>
      </c>
    </row>
    <row r="2616">
      <c r="A2616" s="176" t="n">
        <v>45717</v>
      </c>
      <c r="B2616" s="104" t="inlineStr">
        <is>
          <t>2024/25</t>
        </is>
      </c>
      <c r="C2616" s="104" t="inlineStr">
        <is>
          <t>HC-083</t>
        </is>
      </c>
      <c r="D2616" s="104" t="inlineStr">
        <is>
          <t>Sud-Est</t>
        </is>
      </c>
      <c r="E2616" s="104" t="inlineStr">
        <is>
          <t>À emporter</t>
        </is>
      </c>
      <c r="F2616" s="104" t="n">
        <v>31</v>
      </c>
      <c r="G2616" s="159" t="n">
        <v>2384</v>
      </c>
      <c r="H2616" s="159" t="n">
        <v>6111</v>
      </c>
      <c r="I2616" s="160" t="n">
        <v>28189.31</v>
      </c>
      <c r="J2616" s="160" t="n">
        <v>866.52</v>
      </c>
      <c r="K2616" s="160" t="n">
        <v>27322.79</v>
      </c>
      <c r="L2616" s="160" t="n">
        <v>8083.24</v>
      </c>
    </row>
    <row r="2617">
      <c r="A2617" s="176" t="n">
        <v>45717</v>
      </c>
      <c r="B2617" s="104" t="inlineStr">
        <is>
          <t>2024/25</t>
        </is>
      </c>
      <c r="C2617" s="104" t="inlineStr">
        <is>
          <t>HC-084</t>
        </is>
      </c>
      <c r="D2617" s="104" t="inlineStr">
        <is>
          <t>Sud-Ouest</t>
        </is>
      </c>
      <c r="E2617" s="104" t="inlineStr">
        <is>
          <t>Drive</t>
        </is>
      </c>
      <c r="F2617" s="104" t="n">
        <v>31</v>
      </c>
      <c r="G2617" s="159" t="n">
        <v>1031</v>
      </c>
      <c r="H2617" s="159" t="n">
        <v>2661</v>
      </c>
      <c r="I2617" s="160" t="n">
        <v>14190.04</v>
      </c>
      <c r="J2617" s="160" t="n">
        <v>451.01</v>
      </c>
      <c r="K2617" s="160" t="n">
        <v>13739.03</v>
      </c>
      <c r="L2617" s="160" t="n">
        <v>4073.65</v>
      </c>
    </row>
    <row r="2618">
      <c r="A2618" s="176" t="n">
        <v>45717</v>
      </c>
      <c r="B2618" s="104" t="inlineStr">
        <is>
          <t>2024/25</t>
        </is>
      </c>
      <c r="C2618" s="104" t="inlineStr">
        <is>
          <t>HC-084</t>
        </is>
      </c>
      <c r="D2618" s="104" t="inlineStr">
        <is>
          <t>Sud-Ouest</t>
        </is>
      </c>
      <c r="E2618" s="104" t="inlineStr">
        <is>
          <t>Livraison</t>
        </is>
      </c>
      <c r="F2618" s="104" t="n">
        <v>31</v>
      </c>
      <c r="G2618" s="159" t="n">
        <v>865</v>
      </c>
      <c r="H2618" s="159" t="n">
        <v>2166</v>
      </c>
      <c r="I2618" s="160" t="n">
        <v>14270.78</v>
      </c>
      <c r="J2618" s="160" t="n">
        <v>865.74</v>
      </c>
      <c r="K2618" s="160" t="n">
        <v>13405.04</v>
      </c>
      <c r="L2618" s="160" t="n">
        <v>4169.68</v>
      </c>
    </row>
    <row r="2619">
      <c r="A2619" s="176" t="n">
        <v>45717</v>
      </c>
      <c r="B2619" s="104" t="inlineStr">
        <is>
          <t>2024/25</t>
        </is>
      </c>
      <c r="C2619" s="104" t="inlineStr">
        <is>
          <t>HC-084</t>
        </is>
      </c>
      <c r="D2619" s="104" t="inlineStr">
        <is>
          <t>Sud-Ouest</t>
        </is>
      </c>
      <c r="E2619" s="104" t="inlineStr">
        <is>
          <t>Sur place</t>
        </is>
      </c>
      <c r="F2619" s="104" t="n">
        <v>31</v>
      </c>
      <c r="G2619" s="159" t="n">
        <v>2563</v>
      </c>
      <c r="H2619" s="159" t="n">
        <v>6762</v>
      </c>
      <c r="I2619" s="160" t="n">
        <v>33435.45</v>
      </c>
      <c r="J2619" s="160" t="n">
        <v>996.6799999999999</v>
      </c>
      <c r="K2619" s="160" t="n">
        <v>32438.77</v>
      </c>
      <c r="L2619" s="160" t="n">
        <v>9682.43</v>
      </c>
    </row>
    <row r="2620">
      <c r="A2620" s="176" t="n">
        <v>45717</v>
      </c>
      <c r="B2620" s="104" t="inlineStr">
        <is>
          <t>2024/25</t>
        </is>
      </c>
      <c r="C2620" s="104" t="inlineStr">
        <is>
          <t>HC-084</t>
        </is>
      </c>
      <c r="D2620" s="104" t="inlineStr">
        <is>
          <t>Sud-Ouest</t>
        </is>
      </c>
      <c r="E2620" s="104" t="inlineStr">
        <is>
          <t>À emporter</t>
        </is>
      </c>
      <c r="F2620" s="104" t="n">
        <v>31</v>
      </c>
      <c r="G2620" s="159" t="n">
        <v>2024</v>
      </c>
      <c r="H2620" s="159" t="n">
        <v>5196</v>
      </c>
      <c r="I2620" s="160" t="n">
        <v>24097.72</v>
      </c>
      <c r="J2620" s="160" t="n">
        <v>699.09</v>
      </c>
      <c r="K2620" s="160" t="n">
        <v>23398.63</v>
      </c>
      <c r="L2620" s="160" t="n">
        <v>6979.53</v>
      </c>
    </row>
    <row r="2621">
      <c r="A2621" s="176" t="n">
        <v>45717</v>
      </c>
      <c r="B2621" s="104" t="inlineStr">
        <is>
          <t>2024/25</t>
        </is>
      </c>
      <c r="C2621" s="104" t="inlineStr">
        <is>
          <t>HC-085</t>
        </is>
      </c>
      <c r="D2621" s="104" t="inlineStr">
        <is>
          <t>Île-de-France</t>
        </is>
      </c>
      <c r="E2621" s="104" t="inlineStr">
        <is>
          <t>Livraison</t>
        </is>
      </c>
      <c r="F2621" s="104" t="n">
        <v>31</v>
      </c>
      <c r="G2621" s="159" t="n">
        <v>1356</v>
      </c>
      <c r="H2621" s="159" t="n">
        <v>3492</v>
      </c>
      <c r="I2621" s="160" t="n">
        <v>22470.88</v>
      </c>
      <c r="J2621" s="160" t="n">
        <v>1331.39</v>
      </c>
      <c r="K2621" s="160" t="n">
        <v>21139.49</v>
      </c>
      <c r="L2621" s="160" t="n">
        <v>6611.04</v>
      </c>
    </row>
    <row r="2622">
      <c r="A2622" s="176" t="n">
        <v>45717</v>
      </c>
      <c r="B2622" s="104" t="inlineStr">
        <is>
          <t>2024/25</t>
        </is>
      </c>
      <c r="C2622" s="104" t="inlineStr">
        <is>
          <t>HC-085</t>
        </is>
      </c>
      <c r="D2622" s="104" t="inlineStr">
        <is>
          <t>Île-de-France</t>
        </is>
      </c>
      <c r="E2622" s="104" t="inlineStr">
        <is>
          <t>Sur place</t>
        </is>
      </c>
      <c r="F2622" s="104" t="n">
        <v>31</v>
      </c>
      <c r="G2622" s="159" t="n">
        <v>4357</v>
      </c>
      <c r="H2622" s="159" t="n">
        <v>10999</v>
      </c>
      <c r="I2622" s="160" t="n">
        <v>55801.58</v>
      </c>
      <c r="J2622" s="160" t="n">
        <v>1537.91</v>
      </c>
      <c r="K2622" s="160" t="n">
        <v>54263.67</v>
      </c>
      <c r="L2622" s="160" t="n">
        <v>16221.89</v>
      </c>
    </row>
    <row r="2623">
      <c r="A2623" s="176" t="n">
        <v>45717</v>
      </c>
      <c r="B2623" s="104" t="inlineStr">
        <is>
          <t>2024/25</t>
        </is>
      </c>
      <c r="C2623" s="104" t="inlineStr">
        <is>
          <t>HC-085</t>
        </is>
      </c>
      <c r="D2623" s="104" t="inlineStr">
        <is>
          <t>Île-de-France</t>
        </is>
      </c>
      <c r="E2623" s="104" t="inlineStr">
        <is>
          <t>À emporter</t>
        </is>
      </c>
      <c r="F2623" s="104" t="n">
        <v>31</v>
      </c>
      <c r="G2623" s="159" t="n">
        <v>3302</v>
      </c>
      <c r="H2623" s="159" t="n">
        <v>8257</v>
      </c>
      <c r="I2623" s="160" t="n">
        <v>39339.53</v>
      </c>
      <c r="J2623" s="160" t="n">
        <v>1102.53</v>
      </c>
      <c r="K2623" s="160" t="n">
        <v>38237</v>
      </c>
      <c r="L2623" s="160" t="n">
        <v>11481.64</v>
      </c>
    </row>
    <row r="2624">
      <c r="A2624" s="176" t="n">
        <v>45717</v>
      </c>
      <c r="B2624" s="104" t="inlineStr">
        <is>
          <t>2024/25</t>
        </is>
      </c>
      <c r="C2624" s="104" t="inlineStr">
        <is>
          <t>HC-086</t>
        </is>
      </c>
      <c r="D2624" s="104" t="inlineStr">
        <is>
          <t>Nord-Ouest</t>
        </is>
      </c>
      <c r="E2624" s="104" t="inlineStr">
        <is>
          <t>Livraison</t>
        </is>
      </c>
      <c r="F2624" s="104" t="n">
        <v>31</v>
      </c>
      <c r="G2624" s="159" t="n">
        <v>1078</v>
      </c>
      <c r="H2624" s="159" t="n">
        <v>2742</v>
      </c>
      <c r="I2624" s="160" t="n">
        <v>17891.87</v>
      </c>
      <c r="J2624" s="160" t="n">
        <v>1020.64</v>
      </c>
      <c r="K2624" s="160" t="n">
        <v>16871.23</v>
      </c>
      <c r="L2624" s="160" t="n">
        <v>5236.88</v>
      </c>
    </row>
    <row r="2625">
      <c r="A2625" s="176" t="n">
        <v>45717</v>
      </c>
      <c r="B2625" s="104" t="inlineStr">
        <is>
          <t>2024/25</t>
        </is>
      </c>
      <c r="C2625" s="104" t="inlineStr">
        <is>
          <t>HC-086</t>
        </is>
      </c>
      <c r="D2625" s="104" t="inlineStr">
        <is>
          <t>Nord-Ouest</t>
        </is>
      </c>
      <c r="E2625" s="104" t="inlineStr">
        <is>
          <t>Sur place</t>
        </is>
      </c>
      <c r="F2625" s="104" t="n">
        <v>31</v>
      </c>
      <c r="G2625" s="159" t="n">
        <v>3314</v>
      </c>
      <c r="H2625" s="159" t="n">
        <v>8538</v>
      </c>
      <c r="I2625" s="160" t="n">
        <v>42557.97</v>
      </c>
      <c r="J2625" s="160" t="n">
        <v>1398.4</v>
      </c>
      <c r="K2625" s="160" t="n">
        <v>41159.57</v>
      </c>
      <c r="L2625" s="160" t="n">
        <v>12315.64</v>
      </c>
    </row>
    <row r="2626">
      <c r="A2626" s="176" t="n">
        <v>45717</v>
      </c>
      <c r="B2626" s="104" t="inlineStr">
        <is>
          <t>2024/25</t>
        </is>
      </c>
      <c r="C2626" s="104" t="inlineStr">
        <is>
          <t>HC-086</t>
        </is>
      </c>
      <c r="D2626" s="104" t="inlineStr">
        <is>
          <t>Nord-Ouest</t>
        </is>
      </c>
      <c r="E2626" s="104" t="inlineStr">
        <is>
          <t>À emporter</t>
        </is>
      </c>
      <c r="F2626" s="104" t="n">
        <v>31</v>
      </c>
      <c r="G2626" s="159" t="n">
        <v>2533</v>
      </c>
      <c r="H2626" s="159" t="n">
        <v>6288</v>
      </c>
      <c r="I2626" s="160" t="n">
        <v>30015.03</v>
      </c>
      <c r="J2626" s="160" t="n">
        <v>895.63</v>
      </c>
      <c r="K2626" s="160" t="n">
        <v>29119.4</v>
      </c>
      <c r="L2626" s="160" t="n">
        <v>8700.34</v>
      </c>
    </row>
    <row r="2627">
      <c r="A2627" s="176" t="n">
        <v>45717</v>
      </c>
      <c r="B2627" s="104" t="inlineStr">
        <is>
          <t>2024/25</t>
        </is>
      </c>
      <c r="C2627" s="104" t="inlineStr">
        <is>
          <t>HC-087</t>
        </is>
      </c>
      <c r="D2627" s="104" t="inlineStr">
        <is>
          <t>Sud-Est</t>
        </is>
      </c>
      <c r="E2627" s="104" t="inlineStr">
        <is>
          <t>Drive</t>
        </is>
      </c>
      <c r="F2627" s="104" t="n">
        <v>30</v>
      </c>
      <c r="G2627" s="159" t="n">
        <v>879</v>
      </c>
      <c r="H2627" s="159" t="n">
        <v>2238</v>
      </c>
      <c r="I2627" s="160" t="n">
        <v>11950.24</v>
      </c>
      <c r="J2627" s="160" t="n">
        <v>325.19</v>
      </c>
      <c r="K2627" s="160" t="n">
        <v>11625.05</v>
      </c>
      <c r="L2627" s="160" t="n">
        <v>3475.12</v>
      </c>
    </row>
    <row r="2628">
      <c r="A2628" s="176" t="n">
        <v>45717</v>
      </c>
      <c r="B2628" s="104" t="inlineStr">
        <is>
          <t>2024/25</t>
        </is>
      </c>
      <c r="C2628" s="104" t="inlineStr">
        <is>
          <t>HC-087</t>
        </is>
      </c>
      <c r="D2628" s="104" t="inlineStr">
        <is>
          <t>Sud-Est</t>
        </is>
      </c>
      <c r="E2628" s="104" t="inlineStr">
        <is>
          <t>Livraison</t>
        </is>
      </c>
      <c r="F2628" s="104" t="n">
        <v>31</v>
      </c>
      <c r="G2628" s="159" t="n">
        <v>798</v>
      </c>
      <c r="H2628" s="159" t="n">
        <v>2066</v>
      </c>
      <c r="I2628" s="160" t="n">
        <v>13128.33</v>
      </c>
      <c r="J2628" s="160" t="n">
        <v>763.35</v>
      </c>
      <c r="K2628" s="160" t="n">
        <v>12364.98</v>
      </c>
      <c r="L2628" s="160" t="n">
        <v>3832.3</v>
      </c>
    </row>
    <row r="2629">
      <c r="A2629" s="176" t="n">
        <v>45717</v>
      </c>
      <c r="B2629" s="104" t="inlineStr">
        <is>
          <t>2024/25</t>
        </is>
      </c>
      <c r="C2629" s="104" t="inlineStr">
        <is>
          <t>HC-087</t>
        </is>
      </c>
      <c r="D2629" s="104" t="inlineStr">
        <is>
          <t>Sud-Est</t>
        </is>
      </c>
      <c r="E2629" s="104" t="inlineStr">
        <is>
          <t>Sur place</t>
        </is>
      </c>
      <c r="F2629" s="104" t="n">
        <v>31</v>
      </c>
      <c r="G2629" s="159" t="n">
        <v>2413</v>
      </c>
      <c r="H2629" s="159" t="n">
        <v>6118</v>
      </c>
      <c r="I2629" s="160" t="n">
        <v>31152.7</v>
      </c>
      <c r="J2629" s="160" t="n">
        <v>894.13</v>
      </c>
      <c r="K2629" s="160" t="n">
        <v>30258.57</v>
      </c>
      <c r="L2629" s="160" t="n">
        <v>9086.02</v>
      </c>
    </row>
    <row r="2630">
      <c r="A2630" s="176" t="n">
        <v>45717</v>
      </c>
      <c r="B2630" s="104" t="inlineStr">
        <is>
          <t>2024/25</t>
        </is>
      </c>
      <c r="C2630" s="104" t="inlineStr">
        <is>
          <t>HC-087</t>
        </is>
      </c>
      <c r="D2630" s="104" t="inlineStr">
        <is>
          <t>Sud-Est</t>
        </is>
      </c>
      <c r="E2630" s="104" t="inlineStr">
        <is>
          <t>À emporter</t>
        </is>
      </c>
      <c r="F2630" s="104" t="n">
        <v>31</v>
      </c>
      <c r="G2630" s="159" t="n">
        <v>1799</v>
      </c>
      <c r="H2630" s="159" t="n">
        <v>4576</v>
      </c>
      <c r="I2630" s="160" t="n">
        <v>21548.8</v>
      </c>
      <c r="J2630" s="160" t="n">
        <v>533.1900000000001</v>
      </c>
      <c r="K2630" s="160" t="n">
        <v>21015.61</v>
      </c>
      <c r="L2630" s="160" t="n">
        <v>6260.5</v>
      </c>
    </row>
    <row r="2631">
      <c r="A2631" s="176" t="n">
        <v>45717</v>
      </c>
      <c r="B2631" s="104" t="inlineStr">
        <is>
          <t>2024/25</t>
        </is>
      </c>
      <c r="C2631" s="104" t="inlineStr">
        <is>
          <t>HC-088</t>
        </is>
      </c>
      <c r="D2631" s="104" t="inlineStr">
        <is>
          <t>Sud-Ouest</t>
        </is>
      </c>
      <c r="E2631" s="104" t="inlineStr">
        <is>
          <t>Livraison</t>
        </is>
      </c>
      <c r="F2631" s="104" t="n">
        <v>31</v>
      </c>
      <c r="G2631" s="159" t="n">
        <v>1194</v>
      </c>
      <c r="H2631" s="159" t="n">
        <v>2906</v>
      </c>
      <c r="I2631" s="160" t="n">
        <v>19266.59</v>
      </c>
      <c r="J2631" s="160" t="n">
        <v>1123.3</v>
      </c>
      <c r="K2631" s="160" t="n">
        <v>18143.29</v>
      </c>
      <c r="L2631" s="160" t="n">
        <v>5619.62</v>
      </c>
    </row>
    <row r="2632">
      <c r="A2632" s="176" t="n">
        <v>45717</v>
      </c>
      <c r="B2632" s="104" t="inlineStr">
        <is>
          <t>2024/25</t>
        </is>
      </c>
      <c r="C2632" s="104" t="inlineStr">
        <is>
          <t>HC-088</t>
        </is>
      </c>
      <c r="D2632" s="104" t="inlineStr">
        <is>
          <t>Sud-Ouest</t>
        </is>
      </c>
      <c r="E2632" s="104" t="inlineStr">
        <is>
          <t>Sur place</t>
        </is>
      </c>
      <c r="F2632" s="104" t="n">
        <v>30</v>
      </c>
      <c r="G2632" s="159" t="n">
        <v>3424</v>
      </c>
      <c r="H2632" s="159" t="n">
        <v>8778</v>
      </c>
      <c r="I2632" s="160" t="n">
        <v>44516.09</v>
      </c>
      <c r="J2632" s="160" t="n">
        <v>1413.86</v>
      </c>
      <c r="K2632" s="160" t="n">
        <v>43102.23</v>
      </c>
      <c r="L2632" s="160" t="n">
        <v>12934.95</v>
      </c>
    </row>
    <row r="2633">
      <c r="A2633" s="176" t="n">
        <v>45717</v>
      </c>
      <c r="B2633" s="104" t="inlineStr">
        <is>
          <t>2024/25</t>
        </is>
      </c>
      <c r="C2633" s="104" t="inlineStr">
        <is>
          <t>HC-088</t>
        </is>
      </c>
      <c r="D2633" s="104" t="inlineStr">
        <is>
          <t>Sud-Ouest</t>
        </is>
      </c>
      <c r="E2633" s="104" t="inlineStr">
        <is>
          <t>À emporter</t>
        </is>
      </c>
      <c r="F2633" s="104" t="n">
        <v>31</v>
      </c>
      <c r="G2633" s="159" t="n">
        <v>2671</v>
      </c>
      <c r="H2633" s="159" t="n">
        <v>6613</v>
      </c>
      <c r="I2633" s="160" t="n">
        <v>31664.11</v>
      </c>
      <c r="J2633" s="160" t="n">
        <v>892.8</v>
      </c>
      <c r="K2633" s="160" t="n">
        <v>30771.31</v>
      </c>
      <c r="L2633" s="160" t="n">
        <v>9229.299999999999</v>
      </c>
    </row>
    <row r="2634">
      <c r="A2634" s="176" t="n">
        <v>45717</v>
      </c>
      <c r="B2634" s="104" t="inlineStr">
        <is>
          <t>2024/25</t>
        </is>
      </c>
      <c r="C2634" s="104" t="inlineStr">
        <is>
          <t>HC-089</t>
        </is>
      </c>
      <c r="D2634" s="104" t="inlineStr">
        <is>
          <t>Île-de-France</t>
        </is>
      </c>
      <c r="E2634" s="104" t="inlineStr">
        <is>
          <t>Livraison</t>
        </is>
      </c>
      <c r="F2634" s="104" t="n">
        <v>30</v>
      </c>
      <c r="G2634" s="159" t="n">
        <v>1158</v>
      </c>
      <c r="H2634" s="159" t="n">
        <v>3009</v>
      </c>
      <c r="I2634" s="160" t="n">
        <v>19289.32</v>
      </c>
      <c r="J2634" s="160" t="n">
        <v>1253.58</v>
      </c>
      <c r="K2634" s="160" t="n">
        <v>18035.74</v>
      </c>
      <c r="L2634" s="160" t="n">
        <v>5548.77</v>
      </c>
    </row>
    <row r="2635">
      <c r="A2635" s="176" t="n">
        <v>45717</v>
      </c>
      <c r="B2635" s="104" t="inlineStr">
        <is>
          <t>2024/25</t>
        </is>
      </c>
      <c r="C2635" s="104" t="inlineStr">
        <is>
          <t>HC-089</t>
        </is>
      </c>
      <c r="D2635" s="104" t="inlineStr">
        <is>
          <t>Île-de-France</t>
        </is>
      </c>
      <c r="E2635" s="104" t="inlineStr">
        <is>
          <t>Sur place</t>
        </is>
      </c>
      <c r="F2635" s="104" t="n">
        <v>31</v>
      </c>
      <c r="G2635" s="159" t="n">
        <v>3950</v>
      </c>
      <c r="H2635" s="159" t="n">
        <v>10374</v>
      </c>
      <c r="I2635" s="160" t="n">
        <v>51447.86</v>
      </c>
      <c r="J2635" s="160" t="n">
        <v>1667.75</v>
      </c>
      <c r="K2635" s="160" t="n">
        <v>49780.11</v>
      </c>
      <c r="L2635" s="160" t="n">
        <v>14851.07</v>
      </c>
    </row>
    <row r="2636">
      <c r="A2636" s="176" t="n">
        <v>45717</v>
      </c>
      <c r="B2636" s="104" t="inlineStr">
        <is>
          <t>2024/25</t>
        </is>
      </c>
      <c r="C2636" s="104" t="inlineStr">
        <is>
          <t>HC-089</t>
        </is>
      </c>
      <c r="D2636" s="104" t="inlineStr">
        <is>
          <t>Île-de-France</t>
        </is>
      </c>
      <c r="E2636" s="104" t="inlineStr">
        <is>
          <t>À emporter</t>
        </is>
      </c>
      <c r="F2636" s="104" t="n">
        <v>31</v>
      </c>
      <c r="G2636" s="159" t="n">
        <v>2828</v>
      </c>
      <c r="H2636" s="159" t="n">
        <v>7222</v>
      </c>
      <c r="I2636" s="160" t="n">
        <v>34070.7</v>
      </c>
      <c r="J2636" s="160" t="n">
        <v>1031.65</v>
      </c>
      <c r="K2636" s="160" t="n">
        <v>33039.05</v>
      </c>
      <c r="L2636" s="160" t="n">
        <v>9870.549999999999</v>
      </c>
    </row>
    <row r="2637">
      <c r="A2637" s="176" t="n">
        <v>45717</v>
      </c>
      <c r="B2637" s="104" t="inlineStr">
        <is>
          <t>2024/25</t>
        </is>
      </c>
      <c r="C2637" s="104" t="inlineStr">
        <is>
          <t>HC-090</t>
        </is>
      </c>
      <c r="D2637" s="104" t="inlineStr">
        <is>
          <t>Nord-Ouest</t>
        </is>
      </c>
      <c r="E2637" s="104" t="inlineStr">
        <is>
          <t>Drive</t>
        </is>
      </c>
      <c r="F2637" s="104" t="n">
        <v>30</v>
      </c>
      <c r="G2637" s="159" t="n">
        <v>1080</v>
      </c>
      <c r="H2637" s="159" t="n">
        <v>2777</v>
      </c>
      <c r="I2637" s="160" t="n">
        <v>14849.54</v>
      </c>
      <c r="J2637" s="160" t="n">
        <v>447.24</v>
      </c>
      <c r="K2637" s="160" t="n">
        <v>14402.3</v>
      </c>
      <c r="L2637" s="160" t="n">
        <v>4315</v>
      </c>
    </row>
    <row r="2638">
      <c r="A2638" s="176" t="n">
        <v>45717</v>
      </c>
      <c r="B2638" s="104" t="inlineStr">
        <is>
          <t>2024/25</t>
        </is>
      </c>
      <c r="C2638" s="104" t="inlineStr">
        <is>
          <t>HC-090</t>
        </is>
      </c>
      <c r="D2638" s="104" t="inlineStr">
        <is>
          <t>Nord-Ouest</t>
        </is>
      </c>
      <c r="E2638" s="104" t="inlineStr">
        <is>
          <t>Livraison</t>
        </is>
      </c>
      <c r="F2638" s="104" t="n">
        <v>30</v>
      </c>
      <c r="G2638" s="159" t="n">
        <v>911</v>
      </c>
      <c r="H2638" s="159" t="n">
        <v>2311</v>
      </c>
      <c r="I2638" s="160" t="n">
        <v>14993.49</v>
      </c>
      <c r="J2638" s="160" t="n">
        <v>898.15</v>
      </c>
      <c r="K2638" s="160" t="n">
        <v>14095.34</v>
      </c>
      <c r="L2638" s="160" t="n">
        <v>4373.08</v>
      </c>
    </row>
    <row r="2639">
      <c r="A2639" s="176" t="n">
        <v>45717</v>
      </c>
      <c r="B2639" s="104" t="inlineStr">
        <is>
          <t>2024/25</t>
        </is>
      </c>
      <c r="C2639" s="104" t="inlineStr">
        <is>
          <t>HC-090</t>
        </is>
      </c>
      <c r="D2639" s="104" t="inlineStr">
        <is>
          <t>Nord-Ouest</t>
        </is>
      </c>
      <c r="E2639" s="104" t="inlineStr">
        <is>
          <t>Sur place</t>
        </is>
      </c>
      <c r="F2639" s="104" t="n">
        <v>31</v>
      </c>
      <c r="G2639" s="159" t="n">
        <v>2887</v>
      </c>
      <c r="H2639" s="159" t="n">
        <v>7289</v>
      </c>
      <c r="I2639" s="160" t="n">
        <v>37193.12</v>
      </c>
      <c r="J2639" s="160" t="n">
        <v>1105.42</v>
      </c>
      <c r="K2639" s="160" t="n">
        <v>36087.7</v>
      </c>
      <c r="L2639" s="160" t="n">
        <v>10753.22</v>
      </c>
    </row>
    <row r="2640">
      <c r="A2640" s="176" t="n">
        <v>45717</v>
      </c>
      <c r="B2640" s="104" t="inlineStr">
        <is>
          <t>2024/25</t>
        </is>
      </c>
      <c r="C2640" s="104" t="inlineStr">
        <is>
          <t>HC-090</t>
        </is>
      </c>
      <c r="D2640" s="104" t="inlineStr">
        <is>
          <t>Nord-Ouest</t>
        </is>
      </c>
      <c r="E2640" s="104" t="inlineStr">
        <is>
          <t>À emporter</t>
        </is>
      </c>
      <c r="F2640" s="104" t="n">
        <v>31</v>
      </c>
      <c r="G2640" s="159" t="n">
        <v>2159</v>
      </c>
      <c r="H2640" s="159" t="n">
        <v>5516</v>
      </c>
      <c r="I2640" s="160" t="n">
        <v>25633.86</v>
      </c>
      <c r="J2640" s="160" t="n">
        <v>745.37</v>
      </c>
      <c r="K2640" s="160" t="n">
        <v>24888.49</v>
      </c>
      <c r="L2640" s="160" t="n">
        <v>7394.15</v>
      </c>
    </row>
    <row r="2641">
      <c r="A2641" s="176" t="n">
        <v>45717</v>
      </c>
      <c r="B2641" s="104" t="inlineStr">
        <is>
          <t>2024/25</t>
        </is>
      </c>
      <c r="C2641" s="104" t="inlineStr">
        <is>
          <t>HC-091</t>
        </is>
      </c>
      <c r="D2641" s="104" t="inlineStr">
        <is>
          <t>Sud-Est</t>
        </is>
      </c>
      <c r="E2641" s="104" t="inlineStr">
        <is>
          <t>Livraison</t>
        </is>
      </c>
      <c r="F2641" s="104" t="n">
        <v>31</v>
      </c>
      <c r="G2641" s="159" t="n">
        <v>1177</v>
      </c>
      <c r="H2641" s="159" t="n">
        <v>3073</v>
      </c>
      <c r="I2641" s="160" t="n">
        <v>18948.28</v>
      </c>
      <c r="J2641" s="160" t="n">
        <v>1078.37</v>
      </c>
      <c r="K2641" s="160" t="n">
        <v>17869.91</v>
      </c>
      <c r="L2641" s="160" t="n">
        <v>5548.93</v>
      </c>
    </row>
    <row r="2642">
      <c r="A2642" s="176" t="n">
        <v>45717</v>
      </c>
      <c r="B2642" s="104" t="inlineStr">
        <is>
          <t>2024/25</t>
        </is>
      </c>
      <c r="C2642" s="104" t="inlineStr">
        <is>
          <t>HC-091</t>
        </is>
      </c>
      <c r="D2642" s="104" t="inlineStr">
        <is>
          <t>Sud-Est</t>
        </is>
      </c>
      <c r="E2642" s="104" t="inlineStr">
        <is>
          <t>Sur place</t>
        </is>
      </c>
      <c r="F2642" s="104" t="n">
        <v>31</v>
      </c>
      <c r="G2642" s="159" t="n">
        <v>3405</v>
      </c>
      <c r="H2642" s="159" t="n">
        <v>8628</v>
      </c>
      <c r="I2642" s="160" t="n">
        <v>43954.63</v>
      </c>
      <c r="J2642" s="160" t="n">
        <v>1388.71</v>
      </c>
      <c r="K2642" s="160" t="n">
        <v>42565.92</v>
      </c>
      <c r="L2642" s="160" t="n">
        <v>12676.8</v>
      </c>
    </row>
    <row r="2643">
      <c r="A2643" s="176" t="n">
        <v>45717</v>
      </c>
      <c r="B2643" s="104" t="inlineStr">
        <is>
          <t>2024/25</t>
        </is>
      </c>
      <c r="C2643" s="104" t="inlineStr">
        <is>
          <t>HC-091</t>
        </is>
      </c>
      <c r="D2643" s="104" t="inlineStr">
        <is>
          <t>Sud-Est</t>
        </is>
      </c>
      <c r="E2643" s="104" t="inlineStr">
        <is>
          <t>À emporter</t>
        </is>
      </c>
      <c r="F2643" s="104" t="n">
        <v>30</v>
      </c>
      <c r="G2643" s="159" t="n">
        <v>2430</v>
      </c>
      <c r="H2643" s="159" t="n">
        <v>6092</v>
      </c>
      <c r="I2643" s="160" t="n">
        <v>28775.47</v>
      </c>
      <c r="J2643" s="160" t="n">
        <v>972.95</v>
      </c>
      <c r="K2643" s="160" t="n">
        <v>27802.52</v>
      </c>
      <c r="L2643" s="160" t="n">
        <v>8316.33</v>
      </c>
    </row>
    <row r="2644">
      <c r="A2644" s="176" t="n">
        <v>45717</v>
      </c>
      <c r="B2644" s="104" t="inlineStr">
        <is>
          <t>2024/25</t>
        </is>
      </c>
      <c r="C2644" s="104" t="inlineStr">
        <is>
          <t>HC-092</t>
        </is>
      </c>
      <c r="D2644" s="104" t="inlineStr">
        <is>
          <t>Sud-Ouest</t>
        </is>
      </c>
      <c r="E2644" s="104" t="inlineStr">
        <is>
          <t>Drive</t>
        </is>
      </c>
      <c r="F2644" s="104" t="n">
        <v>31</v>
      </c>
      <c r="G2644" s="159" t="n">
        <v>1065</v>
      </c>
      <c r="H2644" s="159" t="n">
        <v>2681</v>
      </c>
      <c r="I2644" s="160" t="n">
        <v>14542.98</v>
      </c>
      <c r="J2644" s="160" t="n">
        <v>432.23</v>
      </c>
      <c r="K2644" s="160" t="n">
        <v>14110.75</v>
      </c>
      <c r="L2644" s="160" t="n">
        <v>4133.48</v>
      </c>
    </row>
    <row r="2645">
      <c r="A2645" s="176" t="n">
        <v>45717</v>
      </c>
      <c r="B2645" s="104" t="inlineStr">
        <is>
          <t>2024/25</t>
        </is>
      </c>
      <c r="C2645" s="104" t="inlineStr">
        <is>
          <t>HC-092</t>
        </is>
      </c>
      <c r="D2645" s="104" t="inlineStr">
        <is>
          <t>Sud-Ouest</t>
        </is>
      </c>
      <c r="E2645" s="104" t="inlineStr">
        <is>
          <t>Livraison</t>
        </is>
      </c>
      <c r="F2645" s="104" t="n">
        <v>31</v>
      </c>
      <c r="G2645" s="159" t="n">
        <v>876</v>
      </c>
      <c r="H2645" s="159" t="n">
        <v>2224</v>
      </c>
      <c r="I2645" s="160" t="n">
        <v>14375.19</v>
      </c>
      <c r="J2645" s="160" t="n">
        <v>860.36</v>
      </c>
      <c r="K2645" s="160" t="n">
        <v>13514.83</v>
      </c>
      <c r="L2645" s="160" t="n">
        <v>4176.24</v>
      </c>
    </row>
    <row r="2646">
      <c r="A2646" s="176" t="n">
        <v>45717</v>
      </c>
      <c r="B2646" s="104" t="inlineStr">
        <is>
          <t>2024/25</t>
        </is>
      </c>
      <c r="C2646" s="104" t="inlineStr">
        <is>
          <t>HC-092</t>
        </is>
      </c>
      <c r="D2646" s="104" t="inlineStr">
        <is>
          <t>Sud-Ouest</t>
        </is>
      </c>
      <c r="E2646" s="104" t="inlineStr">
        <is>
          <t>Sur place</t>
        </is>
      </c>
      <c r="F2646" s="104" t="n">
        <v>31</v>
      </c>
      <c r="G2646" s="159" t="n">
        <v>2679</v>
      </c>
      <c r="H2646" s="159" t="n">
        <v>6635</v>
      </c>
      <c r="I2646" s="160" t="n">
        <v>34720.66</v>
      </c>
      <c r="J2646" s="160" t="n">
        <v>1028.47</v>
      </c>
      <c r="K2646" s="160" t="n">
        <v>33692.19</v>
      </c>
      <c r="L2646" s="160" t="n">
        <v>9982.5</v>
      </c>
    </row>
    <row r="2647">
      <c r="A2647" s="176" t="n">
        <v>45717</v>
      </c>
      <c r="B2647" s="104" t="inlineStr">
        <is>
          <t>2024/25</t>
        </is>
      </c>
      <c r="C2647" s="104" t="inlineStr">
        <is>
          <t>HC-092</t>
        </is>
      </c>
      <c r="D2647" s="104" t="inlineStr">
        <is>
          <t>Sud-Ouest</t>
        </is>
      </c>
      <c r="E2647" s="104" t="inlineStr">
        <is>
          <t>À emporter</t>
        </is>
      </c>
      <c r="F2647" s="104" t="n">
        <v>31</v>
      </c>
      <c r="G2647" s="159" t="n">
        <v>2084</v>
      </c>
      <c r="H2647" s="159" t="n">
        <v>5467</v>
      </c>
      <c r="I2647" s="160" t="n">
        <v>24907.7</v>
      </c>
      <c r="J2647" s="160" t="n">
        <v>853.08</v>
      </c>
      <c r="K2647" s="160" t="n">
        <v>24054.62</v>
      </c>
      <c r="L2647" s="160" t="n">
        <v>7200.78</v>
      </c>
    </row>
    <row r="2648">
      <c r="A2648" s="176" t="n">
        <v>45717</v>
      </c>
      <c r="B2648" s="104" t="inlineStr">
        <is>
          <t>2024/25</t>
        </is>
      </c>
      <c r="C2648" s="104" t="inlineStr">
        <is>
          <t>HC-093</t>
        </is>
      </c>
      <c r="D2648" s="104" t="inlineStr">
        <is>
          <t>Île-de-France</t>
        </is>
      </c>
      <c r="E2648" s="104" t="inlineStr">
        <is>
          <t>Drive</t>
        </is>
      </c>
      <c r="F2648" s="104" t="n">
        <v>29</v>
      </c>
      <c r="G2648" s="159" t="n">
        <v>1860</v>
      </c>
      <c r="H2648" s="159" t="n">
        <v>4645</v>
      </c>
      <c r="I2648" s="160" t="n">
        <v>25503.01</v>
      </c>
      <c r="J2648" s="160" t="n">
        <v>761.37</v>
      </c>
      <c r="K2648" s="160" t="n">
        <v>24741.64</v>
      </c>
      <c r="L2648" s="160" t="n">
        <v>7412.43</v>
      </c>
    </row>
    <row r="2649">
      <c r="A2649" s="176" t="n">
        <v>45717</v>
      </c>
      <c r="B2649" s="104" t="inlineStr">
        <is>
          <t>2024/25</t>
        </is>
      </c>
      <c r="C2649" s="104" t="inlineStr">
        <is>
          <t>HC-093</t>
        </is>
      </c>
      <c r="D2649" s="104" t="inlineStr">
        <is>
          <t>Île-de-France</t>
        </is>
      </c>
      <c r="E2649" s="104" t="inlineStr">
        <is>
          <t>Livraison</t>
        </is>
      </c>
      <c r="F2649" s="104" t="n">
        <v>31</v>
      </c>
      <c r="G2649" s="159" t="n">
        <v>2071</v>
      </c>
      <c r="H2649" s="159" t="n">
        <v>5385</v>
      </c>
      <c r="I2649" s="160" t="n">
        <v>32281.5</v>
      </c>
      <c r="J2649" s="160" t="n">
        <v>1689.57</v>
      </c>
      <c r="K2649" s="160" t="n">
        <v>30591.93</v>
      </c>
      <c r="L2649" s="160" t="n">
        <v>9452.120000000001</v>
      </c>
    </row>
    <row r="2650">
      <c r="A2650" s="176" t="n">
        <v>45717</v>
      </c>
      <c r="B2650" s="104" t="inlineStr">
        <is>
          <t>2024/25</t>
        </is>
      </c>
      <c r="C2650" s="104" t="inlineStr">
        <is>
          <t>HC-093</t>
        </is>
      </c>
      <c r="D2650" s="104" t="inlineStr">
        <is>
          <t>Île-de-France</t>
        </is>
      </c>
      <c r="E2650" s="104" t="inlineStr">
        <is>
          <t>Sur place</t>
        </is>
      </c>
      <c r="F2650" s="104" t="n">
        <v>30</v>
      </c>
      <c r="G2650" s="159" t="n">
        <v>4871</v>
      </c>
      <c r="H2650" s="159" t="n">
        <v>12085</v>
      </c>
      <c r="I2650" s="160" t="n">
        <v>62772.24</v>
      </c>
      <c r="J2650" s="160" t="n">
        <v>1812.01</v>
      </c>
      <c r="K2650" s="160" t="n">
        <v>60960.23</v>
      </c>
      <c r="L2650" s="160" t="n">
        <v>18207.09</v>
      </c>
    </row>
    <row r="2651">
      <c r="A2651" s="176" t="n">
        <v>45717</v>
      </c>
      <c r="B2651" s="104" t="inlineStr">
        <is>
          <t>2024/25</t>
        </is>
      </c>
      <c r="C2651" s="104" t="inlineStr">
        <is>
          <t>HC-093</t>
        </is>
      </c>
      <c r="D2651" s="104" t="inlineStr">
        <is>
          <t>Île-de-France</t>
        </is>
      </c>
      <c r="E2651" s="104" t="inlineStr">
        <is>
          <t>À emporter</t>
        </is>
      </c>
      <c r="F2651" s="104" t="n">
        <v>30</v>
      </c>
      <c r="G2651" s="159" t="n">
        <v>3692</v>
      </c>
      <c r="H2651" s="159" t="n">
        <v>9539</v>
      </c>
      <c r="I2651" s="160" t="n">
        <v>43691.31</v>
      </c>
      <c r="J2651" s="160" t="n">
        <v>1170.3</v>
      </c>
      <c r="K2651" s="160" t="n">
        <v>42521.01</v>
      </c>
      <c r="L2651" s="160" t="n">
        <v>12763.76</v>
      </c>
    </row>
    <row r="2652">
      <c r="A2652" s="176" t="n">
        <v>45717</v>
      </c>
      <c r="B2652" s="104" t="inlineStr">
        <is>
          <t>2024/25</t>
        </is>
      </c>
      <c r="C2652" s="104" t="inlineStr">
        <is>
          <t>HC-094</t>
        </is>
      </c>
      <c r="D2652" s="104" t="inlineStr">
        <is>
          <t>Nord-Ouest</t>
        </is>
      </c>
      <c r="E2652" s="104" t="inlineStr">
        <is>
          <t>Drive</t>
        </is>
      </c>
      <c r="F2652" s="104" t="n">
        <v>30</v>
      </c>
      <c r="G2652" s="159" t="n">
        <v>858</v>
      </c>
      <c r="H2652" s="159" t="n">
        <v>2137</v>
      </c>
      <c r="I2652" s="160" t="n">
        <v>11775.02</v>
      </c>
      <c r="J2652" s="160" t="n">
        <v>363.64</v>
      </c>
      <c r="K2652" s="160" t="n">
        <v>11411.38</v>
      </c>
      <c r="L2652" s="160" t="n">
        <v>3404.43</v>
      </c>
    </row>
    <row r="2653">
      <c r="A2653" s="176" t="n">
        <v>45717</v>
      </c>
      <c r="B2653" s="104" t="inlineStr">
        <is>
          <t>2024/25</t>
        </is>
      </c>
      <c r="C2653" s="104" t="inlineStr">
        <is>
          <t>HC-094</t>
        </is>
      </c>
      <c r="D2653" s="104" t="inlineStr">
        <is>
          <t>Nord-Ouest</t>
        </is>
      </c>
      <c r="E2653" s="104" t="inlineStr">
        <is>
          <t>Livraison</t>
        </is>
      </c>
      <c r="F2653" s="104" t="n">
        <v>31</v>
      </c>
      <c r="G2653" s="159" t="n">
        <v>776</v>
      </c>
      <c r="H2653" s="159" t="n">
        <v>1943</v>
      </c>
      <c r="I2653" s="160" t="n">
        <v>12720.87</v>
      </c>
      <c r="J2653" s="160" t="n">
        <v>755.88</v>
      </c>
      <c r="K2653" s="160" t="n">
        <v>11964.99</v>
      </c>
      <c r="L2653" s="160" t="n">
        <v>3714.69</v>
      </c>
    </row>
    <row r="2654">
      <c r="A2654" s="176" t="n">
        <v>45717</v>
      </c>
      <c r="B2654" s="104" t="inlineStr">
        <is>
          <t>2024/25</t>
        </is>
      </c>
      <c r="C2654" s="104" t="inlineStr">
        <is>
          <t>HC-094</t>
        </is>
      </c>
      <c r="D2654" s="104" t="inlineStr">
        <is>
          <t>Nord-Ouest</t>
        </is>
      </c>
      <c r="E2654" s="104" t="inlineStr">
        <is>
          <t>Sur place</t>
        </is>
      </c>
      <c r="F2654" s="104" t="n">
        <v>31</v>
      </c>
      <c r="G2654" s="159" t="n">
        <v>2308</v>
      </c>
      <c r="H2654" s="159" t="n">
        <v>5971</v>
      </c>
      <c r="I2654" s="160" t="n">
        <v>30051.37</v>
      </c>
      <c r="J2654" s="160" t="n">
        <v>884.91</v>
      </c>
      <c r="K2654" s="160" t="n">
        <v>29166.46</v>
      </c>
      <c r="L2654" s="160" t="n">
        <v>8704.93</v>
      </c>
    </row>
    <row r="2655">
      <c r="A2655" s="176" t="n">
        <v>45717</v>
      </c>
      <c r="B2655" s="104" t="inlineStr">
        <is>
          <t>2024/25</t>
        </is>
      </c>
      <c r="C2655" s="104" t="inlineStr">
        <is>
          <t>HC-094</t>
        </is>
      </c>
      <c r="D2655" s="104" t="inlineStr">
        <is>
          <t>Nord-Ouest</t>
        </is>
      </c>
      <c r="E2655" s="104" t="inlineStr">
        <is>
          <t>À emporter</t>
        </is>
      </c>
      <c r="F2655" s="104" t="n">
        <v>31</v>
      </c>
      <c r="G2655" s="159" t="n">
        <v>1679</v>
      </c>
      <c r="H2655" s="159" t="n">
        <v>4266</v>
      </c>
      <c r="I2655" s="160" t="n">
        <v>19891.04</v>
      </c>
      <c r="J2655" s="160" t="n">
        <v>601.6</v>
      </c>
      <c r="K2655" s="160" t="n">
        <v>19289.44</v>
      </c>
      <c r="L2655" s="160" t="n">
        <v>5787.87</v>
      </c>
    </row>
    <row r="2656">
      <c r="A2656" s="176" t="n">
        <v>45717</v>
      </c>
      <c r="B2656" s="104" t="inlineStr">
        <is>
          <t>2024/25</t>
        </is>
      </c>
      <c r="C2656" s="104" t="inlineStr">
        <is>
          <t>HC-096</t>
        </is>
      </c>
      <c r="D2656" s="104" t="inlineStr">
        <is>
          <t>Sud-Ouest</t>
        </is>
      </c>
      <c r="E2656" s="104" t="inlineStr">
        <is>
          <t>Drive</t>
        </is>
      </c>
      <c r="F2656" s="104" t="n">
        <v>30</v>
      </c>
      <c r="G2656" s="159" t="n">
        <v>975</v>
      </c>
      <c r="H2656" s="159" t="n">
        <v>2536</v>
      </c>
      <c r="I2656" s="160" t="n">
        <v>13292.53</v>
      </c>
      <c r="J2656" s="160" t="n">
        <v>381.49</v>
      </c>
      <c r="K2656" s="160" t="n">
        <v>12911.04</v>
      </c>
      <c r="L2656" s="160" t="n">
        <v>3859.23</v>
      </c>
    </row>
    <row r="2657">
      <c r="A2657" s="176" t="n">
        <v>45717</v>
      </c>
      <c r="B2657" s="104" t="inlineStr">
        <is>
          <t>2024/25</t>
        </is>
      </c>
      <c r="C2657" s="104" t="inlineStr">
        <is>
          <t>HC-096</t>
        </is>
      </c>
      <c r="D2657" s="104" t="inlineStr">
        <is>
          <t>Sud-Ouest</t>
        </is>
      </c>
      <c r="E2657" s="104" t="inlineStr">
        <is>
          <t>Livraison</t>
        </is>
      </c>
      <c r="F2657" s="104" t="n">
        <v>31</v>
      </c>
      <c r="G2657" s="159" t="n">
        <v>927</v>
      </c>
      <c r="H2657" s="159" t="n">
        <v>2365</v>
      </c>
      <c r="I2657" s="160" t="n">
        <v>15005.74</v>
      </c>
      <c r="J2657" s="160" t="n">
        <v>887.59</v>
      </c>
      <c r="K2657" s="160" t="n">
        <v>14118.15</v>
      </c>
      <c r="L2657" s="160" t="n">
        <v>4369.81</v>
      </c>
    </row>
    <row r="2658">
      <c r="A2658" s="176" t="n">
        <v>45717</v>
      </c>
      <c r="B2658" s="104" t="inlineStr">
        <is>
          <t>2024/25</t>
        </is>
      </c>
      <c r="C2658" s="104" t="inlineStr">
        <is>
          <t>HC-096</t>
        </is>
      </c>
      <c r="D2658" s="104" t="inlineStr">
        <is>
          <t>Sud-Ouest</t>
        </is>
      </c>
      <c r="E2658" s="104" t="inlineStr">
        <is>
          <t>Sur place</t>
        </is>
      </c>
      <c r="F2658" s="104" t="n">
        <v>30</v>
      </c>
      <c r="G2658" s="159" t="n">
        <v>2493</v>
      </c>
      <c r="H2658" s="159" t="n">
        <v>6392</v>
      </c>
      <c r="I2658" s="160" t="n">
        <v>31896.46</v>
      </c>
      <c r="J2658" s="160" t="n">
        <v>1001.12</v>
      </c>
      <c r="K2658" s="160" t="n">
        <v>30895.34</v>
      </c>
      <c r="L2658" s="160" t="n">
        <v>9324.73</v>
      </c>
    </row>
    <row r="2659">
      <c r="A2659" s="176" t="n">
        <v>45717</v>
      </c>
      <c r="B2659" s="104" t="inlineStr">
        <is>
          <t>2024/25</t>
        </is>
      </c>
      <c r="C2659" s="104" t="inlineStr">
        <is>
          <t>HC-096</t>
        </is>
      </c>
      <c r="D2659" s="104" t="inlineStr">
        <is>
          <t>Sud-Ouest</t>
        </is>
      </c>
      <c r="E2659" s="104" t="inlineStr">
        <is>
          <t>À emporter</t>
        </is>
      </c>
      <c r="F2659" s="104" t="n">
        <v>31</v>
      </c>
      <c r="G2659" s="159" t="n">
        <v>2010</v>
      </c>
      <c r="H2659" s="159" t="n">
        <v>5107</v>
      </c>
      <c r="I2659" s="160" t="n">
        <v>24154.23</v>
      </c>
      <c r="J2659" s="160" t="n">
        <v>681.75</v>
      </c>
      <c r="K2659" s="160" t="n">
        <v>23472.48</v>
      </c>
      <c r="L2659" s="160" t="n">
        <v>7041.22</v>
      </c>
    </row>
    <row r="2660">
      <c r="A2660" s="176" t="n">
        <v>45717</v>
      </c>
      <c r="B2660" s="104" t="inlineStr">
        <is>
          <t>2024/25</t>
        </is>
      </c>
      <c r="C2660" s="104" t="inlineStr">
        <is>
          <t>HC-097</t>
        </is>
      </c>
      <c r="D2660" s="104" t="inlineStr">
        <is>
          <t>Île-de-France</t>
        </is>
      </c>
      <c r="E2660" s="104" t="inlineStr">
        <is>
          <t>Drive</t>
        </is>
      </c>
      <c r="F2660" s="104" t="n">
        <v>30</v>
      </c>
      <c r="G2660" s="159" t="n">
        <v>845</v>
      </c>
      <c r="H2660" s="159" t="n">
        <v>2172</v>
      </c>
      <c r="I2660" s="160" t="n">
        <v>11593.84</v>
      </c>
      <c r="J2660" s="160" t="n">
        <v>329.11</v>
      </c>
      <c r="K2660" s="160" t="n">
        <v>11264.73</v>
      </c>
      <c r="L2660" s="160" t="n">
        <v>3349.59</v>
      </c>
    </row>
    <row r="2661">
      <c r="A2661" s="176" t="n">
        <v>45717</v>
      </c>
      <c r="B2661" s="104" t="inlineStr">
        <is>
          <t>2024/25</t>
        </is>
      </c>
      <c r="C2661" s="104" t="inlineStr">
        <is>
          <t>HC-097</t>
        </is>
      </c>
      <c r="D2661" s="104" t="inlineStr">
        <is>
          <t>Île-de-France</t>
        </is>
      </c>
      <c r="E2661" s="104" t="inlineStr">
        <is>
          <t>Livraison</t>
        </is>
      </c>
      <c r="F2661" s="104" t="n">
        <v>31</v>
      </c>
      <c r="G2661" s="159" t="n">
        <v>750</v>
      </c>
      <c r="H2661" s="159" t="n">
        <v>1915</v>
      </c>
      <c r="I2661" s="160" t="n">
        <v>12415.79</v>
      </c>
      <c r="J2661" s="160" t="n">
        <v>740.9299999999999</v>
      </c>
      <c r="K2661" s="160" t="n">
        <v>11674.86</v>
      </c>
      <c r="L2661" s="160" t="n">
        <v>3604.01</v>
      </c>
    </row>
    <row r="2662">
      <c r="A2662" s="176" t="n">
        <v>45717</v>
      </c>
      <c r="B2662" s="104" t="inlineStr">
        <is>
          <t>2024/25</t>
        </is>
      </c>
      <c r="C2662" s="104" t="inlineStr">
        <is>
          <t>HC-097</t>
        </is>
      </c>
      <c r="D2662" s="104" t="inlineStr">
        <is>
          <t>Île-de-France</t>
        </is>
      </c>
      <c r="E2662" s="104" t="inlineStr">
        <is>
          <t>Sur place</t>
        </is>
      </c>
      <c r="F2662" s="104" t="n">
        <v>31</v>
      </c>
      <c r="G2662" s="159" t="n">
        <v>2312</v>
      </c>
      <c r="H2662" s="159" t="n">
        <v>5989</v>
      </c>
      <c r="I2662" s="160" t="n">
        <v>29663.64</v>
      </c>
      <c r="J2662" s="160" t="n">
        <v>992.4299999999999</v>
      </c>
      <c r="K2662" s="160" t="n">
        <v>28671.21</v>
      </c>
      <c r="L2662" s="160" t="n">
        <v>8495.190000000001</v>
      </c>
    </row>
    <row r="2663">
      <c r="A2663" s="176" t="n">
        <v>45717</v>
      </c>
      <c r="B2663" s="104" t="inlineStr">
        <is>
          <t>2024/25</t>
        </is>
      </c>
      <c r="C2663" s="104" t="inlineStr">
        <is>
          <t>HC-097</t>
        </is>
      </c>
      <c r="D2663" s="104" t="inlineStr">
        <is>
          <t>Île-de-France</t>
        </is>
      </c>
      <c r="E2663" s="104" t="inlineStr">
        <is>
          <t>À emporter</t>
        </is>
      </c>
      <c r="F2663" s="104" t="n">
        <v>31</v>
      </c>
      <c r="G2663" s="159" t="n">
        <v>1712</v>
      </c>
      <c r="H2663" s="159" t="n">
        <v>4439</v>
      </c>
      <c r="I2663" s="160" t="n">
        <v>20297.81</v>
      </c>
      <c r="J2663" s="160" t="n">
        <v>606.45</v>
      </c>
      <c r="K2663" s="160" t="n">
        <v>19691.36</v>
      </c>
      <c r="L2663" s="160" t="n">
        <v>5858.9</v>
      </c>
    </row>
    <row r="2664">
      <c r="A2664" s="176" t="n">
        <v>45717</v>
      </c>
      <c r="B2664" s="104" t="inlineStr">
        <is>
          <t>2024/25</t>
        </is>
      </c>
      <c r="C2664" s="104" t="inlineStr">
        <is>
          <t>HC-098</t>
        </is>
      </c>
      <c r="D2664" s="104" t="inlineStr">
        <is>
          <t>Nord-Ouest</t>
        </is>
      </c>
      <c r="E2664" s="104" t="inlineStr">
        <is>
          <t>Livraison</t>
        </is>
      </c>
      <c r="F2664" s="104" t="n">
        <v>31</v>
      </c>
      <c r="G2664" s="159" t="n">
        <v>1210</v>
      </c>
      <c r="H2664" s="159" t="n">
        <v>3056</v>
      </c>
      <c r="I2664" s="160" t="n">
        <v>19935.17</v>
      </c>
      <c r="J2664" s="160" t="n">
        <v>1229.73</v>
      </c>
      <c r="K2664" s="160" t="n">
        <v>18705.44</v>
      </c>
      <c r="L2664" s="160" t="n">
        <v>5805.55</v>
      </c>
    </row>
    <row r="2665">
      <c r="A2665" s="176" t="n">
        <v>45717</v>
      </c>
      <c r="B2665" s="104" t="inlineStr">
        <is>
          <t>2024/25</t>
        </is>
      </c>
      <c r="C2665" s="104" t="inlineStr">
        <is>
          <t>HC-098</t>
        </is>
      </c>
      <c r="D2665" s="104" t="inlineStr">
        <is>
          <t>Nord-Ouest</t>
        </is>
      </c>
      <c r="E2665" s="104" t="inlineStr">
        <is>
          <t>Sur place</t>
        </is>
      </c>
      <c r="F2665" s="104" t="n">
        <v>31</v>
      </c>
      <c r="G2665" s="159" t="n">
        <v>3709</v>
      </c>
      <c r="H2665" s="159" t="n">
        <v>9676</v>
      </c>
      <c r="I2665" s="160" t="n">
        <v>48170.8</v>
      </c>
      <c r="J2665" s="160" t="n">
        <v>1446.89</v>
      </c>
      <c r="K2665" s="160" t="n">
        <v>46723.91</v>
      </c>
      <c r="L2665" s="160" t="n">
        <v>13853.24</v>
      </c>
    </row>
    <row r="2666">
      <c r="A2666" s="176" t="n">
        <v>45717</v>
      </c>
      <c r="B2666" s="104" t="inlineStr">
        <is>
          <t>2024/25</t>
        </is>
      </c>
      <c r="C2666" s="104" t="inlineStr">
        <is>
          <t>HC-098</t>
        </is>
      </c>
      <c r="D2666" s="104" t="inlineStr">
        <is>
          <t>Nord-Ouest</t>
        </is>
      </c>
      <c r="E2666" s="104" t="inlineStr">
        <is>
          <t>À emporter</t>
        </is>
      </c>
      <c r="F2666" s="104" t="n">
        <v>31</v>
      </c>
      <c r="G2666" s="159" t="n">
        <v>2852</v>
      </c>
      <c r="H2666" s="159" t="n">
        <v>7248</v>
      </c>
      <c r="I2666" s="160" t="n">
        <v>33962.84</v>
      </c>
      <c r="J2666" s="160" t="n">
        <v>1022.55</v>
      </c>
      <c r="K2666" s="160" t="n">
        <v>32940.29</v>
      </c>
      <c r="L2666" s="160" t="n">
        <v>9828.25</v>
      </c>
    </row>
    <row r="2667">
      <c r="A2667" s="176" t="n">
        <v>45717</v>
      </c>
      <c r="B2667" s="104" t="inlineStr">
        <is>
          <t>2024/25</t>
        </is>
      </c>
      <c r="C2667" s="104" t="inlineStr">
        <is>
          <t>HC-099</t>
        </is>
      </c>
      <c r="D2667" s="104" t="inlineStr">
        <is>
          <t>Sud-Est</t>
        </is>
      </c>
      <c r="E2667" s="104" t="inlineStr">
        <is>
          <t>Livraison</t>
        </is>
      </c>
      <c r="F2667" s="104" t="n">
        <v>31</v>
      </c>
      <c r="G2667" s="159" t="n">
        <v>1341</v>
      </c>
      <c r="H2667" s="159" t="n">
        <v>3351</v>
      </c>
      <c r="I2667" s="160" t="n">
        <v>22117.68</v>
      </c>
      <c r="J2667" s="160" t="n">
        <v>1267.13</v>
      </c>
      <c r="K2667" s="160" t="n">
        <v>20850.55</v>
      </c>
      <c r="L2667" s="160" t="n">
        <v>6987.07</v>
      </c>
    </row>
    <row r="2668">
      <c r="A2668" s="176" t="n">
        <v>45717</v>
      </c>
      <c r="B2668" s="104" t="inlineStr">
        <is>
          <t>2024/25</t>
        </is>
      </c>
      <c r="C2668" s="104" t="inlineStr">
        <is>
          <t>HC-099</t>
        </is>
      </c>
      <c r="D2668" s="104" t="inlineStr">
        <is>
          <t>Sud-Est</t>
        </is>
      </c>
      <c r="E2668" s="104" t="inlineStr">
        <is>
          <t>Sur place</t>
        </is>
      </c>
      <c r="F2668" s="104" t="n">
        <v>31</v>
      </c>
      <c r="G2668" s="159" t="n">
        <v>4347</v>
      </c>
      <c r="H2668" s="159" t="n">
        <v>10799</v>
      </c>
      <c r="I2668" s="160" t="n">
        <v>55987.91</v>
      </c>
      <c r="J2668" s="160" t="n">
        <v>1848.08</v>
      </c>
      <c r="K2668" s="160" t="n">
        <v>54139.83</v>
      </c>
      <c r="L2668" s="160" t="n">
        <v>17665.78</v>
      </c>
    </row>
    <row r="2669">
      <c r="A2669" s="176" t="n">
        <v>45717</v>
      </c>
      <c r="B2669" s="104" t="inlineStr">
        <is>
          <t>2024/25</t>
        </is>
      </c>
      <c r="C2669" s="104" t="inlineStr">
        <is>
          <t>HC-099</t>
        </is>
      </c>
      <c r="D2669" s="104" t="inlineStr">
        <is>
          <t>Sud-Est</t>
        </is>
      </c>
      <c r="E2669" s="104" t="inlineStr">
        <is>
          <t>À emporter</t>
        </is>
      </c>
      <c r="F2669" s="104" t="n">
        <v>31</v>
      </c>
      <c r="G2669" s="159" t="n">
        <v>3210</v>
      </c>
      <c r="H2669" s="159" t="n">
        <v>8213</v>
      </c>
      <c r="I2669" s="160" t="n">
        <v>38382.11</v>
      </c>
      <c r="J2669" s="160" t="n">
        <v>1127.37</v>
      </c>
      <c r="K2669" s="160" t="n">
        <v>37254.74</v>
      </c>
      <c r="L2669" s="160" t="n">
        <v>12106.43</v>
      </c>
    </row>
    <row r="2670">
      <c r="A2670" s="176" t="n">
        <v>45717</v>
      </c>
      <c r="B2670" s="104" t="inlineStr">
        <is>
          <t>2024/25</t>
        </is>
      </c>
      <c r="C2670" s="104" t="inlineStr">
        <is>
          <t>HC-100</t>
        </is>
      </c>
      <c r="D2670" s="104" t="inlineStr">
        <is>
          <t>Sud-Ouest</t>
        </is>
      </c>
      <c r="E2670" s="104" t="inlineStr">
        <is>
          <t>Livraison</t>
        </is>
      </c>
      <c r="F2670" s="104" t="n">
        <v>31</v>
      </c>
      <c r="G2670" s="159" t="n">
        <v>900</v>
      </c>
      <c r="H2670" s="159" t="n">
        <v>2250</v>
      </c>
      <c r="I2670" s="160" t="n">
        <v>14814.61</v>
      </c>
      <c r="J2670" s="160" t="n">
        <v>926.67</v>
      </c>
      <c r="K2670" s="160" t="n">
        <v>13887.94</v>
      </c>
      <c r="L2670" s="160" t="n">
        <v>4294.5</v>
      </c>
    </row>
    <row r="2671">
      <c r="A2671" s="176" t="n">
        <v>45717</v>
      </c>
      <c r="B2671" s="104" t="inlineStr">
        <is>
          <t>2024/25</t>
        </is>
      </c>
      <c r="C2671" s="104" t="inlineStr">
        <is>
          <t>HC-100</t>
        </is>
      </c>
      <c r="D2671" s="104" t="inlineStr">
        <is>
          <t>Sud-Ouest</t>
        </is>
      </c>
      <c r="E2671" s="104" t="inlineStr">
        <is>
          <t>Sur place</t>
        </is>
      </c>
      <c r="F2671" s="104" t="n">
        <v>31</v>
      </c>
      <c r="G2671" s="159" t="n">
        <v>2840</v>
      </c>
      <c r="H2671" s="159" t="n">
        <v>7194</v>
      </c>
      <c r="I2671" s="160" t="n">
        <v>36968.15</v>
      </c>
      <c r="J2671" s="160" t="n">
        <v>1055.67</v>
      </c>
      <c r="K2671" s="160" t="n">
        <v>35912.48</v>
      </c>
      <c r="L2671" s="160" t="n">
        <v>10579.29</v>
      </c>
    </row>
    <row r="2672">
      <c r="A2672" s="176" t="n">
        <v>45717</v>
      </c>
      <c r="B2672" s="104" t="inlineStr">
        <is>
          <t>2024/25</t>
        </is>
      </c>
      <c r="C2672" s="104" t="inlineStr">
        <is>
          <t>HC-100</t>
        </is>
      </c>
      <c r="D2672" s="104" t="inlineStr">
        <is>
          <t>Sud-Ouest</t>
        </is>
      </c>
      <c r="E2672" s="104" t="inlineStr">
        <is>
          <t>À emporter</t>
        </is>
      </c>
      <c r="F2672" s="104" t="n">
        <v>31</v>
      </c>
      <c r="G2672" s="159" t="n">
        <v>2129</v>
      </c>
      <c r="H2672" s="159" t="n">
        <v>5287</v>
      </c>
      <c r="I2672" s="160" t="n">
        <v>25211.51</v>
      </c>
      <c r="J2672" s="160" t="n">
        <v>793.35</v>
      </c>
      <c r="K2672" s="160" t="n">
        <v>24418.16</v>
      </c>
      <c r="L2672" s="160" t="n">
        <v>7333.72</v>
      </c>
    </row>
    <row r="2673">
      <c r="A2673" s="176" t="n">
        <v>45717</v>
      </c>
      <c r="B2673" s="104" t="inlineStr">
        <is>
          <t>2024/25</t>
        </is>
      </c>
      <c r="C2673" s="104" t="inlineStr">
        <is>
          <t>HC-101</t>
        </is>
      </c>
      <c r="D2673" s="104" t="inlineStr">
        <is>
          <t>Île-de-France</t>
        </is>
      </c>
      <c r="E2673" s="104" t="inlineStr">
        <is>
          <t>Drive</t>
        </is>
      </c>
      <c r="F2673" s="104" t="n">
        <v>31</v>
      </c>
      <c r="G2673" s="159" t="n">
        <v>1227</v>
      </c>
      <c r="H2673" s="159" t="n">
        <v>3095</v>
      </c>
      <c r="I2673" s="160" t="n">
        <v>16712.35</v>
      </c>
      <c r="J2673" s="160" t="n">
        <v>527.3099999999999</v>
      </c>
      <c r="K2673" s="160" t="n">
        <v>16185.04</v>
      </c>
      <c r="L2673" s="160" t="n">
        <v>4797.87</v>
      </c>
    </row>
    <row r="2674">
      <c r="A2674" s="176" t="n">
        <v>45717</v>
      </c>
      <c r="B2674" s="104" t="inlineStr">
        <is>
          <t>2024/25</t>
        </is>
      </c>
      <c r="C2674" s="104" t="inlineStr">
        <is>
          <t>HC-101</t>
        </is>
      </c>
      <c r="D2674" s="104" t="inlineStr">
        <is>
          <t>Île-de-France</t>
        </is>
      </c>
      <c r="E2674" s="104" t="inlineStr">
        <is>
          <t>Livraison</t>
        </is>
      </c>
      <c r="F2674" s="104" t="n">
        <v>31</v>
      </c>
      <c r="G2674" s="159" t="n">
        <v>1069</v>
      </c>
      <c r="H2674" s="159" t="n">
        <v>2697</v>
      </c>
      <c r="I2674" s="160" t="n">
        <v>17472.24</v>
      </c>
      <c r="J2674" s="160" t="n">
        <v>1009.69</v>
      </c>
      <c r="K2674" s="160" t="n">
        <v>16462.55</v>
      </c>
      <c r="L2674" s="160" t="n">
        <v>5045.44</v>
      </c>
    </row>
    <row r="2675">
      <c r="A2675" s="176" t="n">
        <v>45717</v>
      </c>
      <c r="B2675" s="104" t="inlineStr">
        <is>
          <t>2024/25</t>
        </is>
      </c>
      <c r="C2675" s="104" t="inlineStr">
        <is>
          <t>HC-101</t>
        </is>
      </c>
      <c r="D2675" s="104" t="inlineStr">
        <is>
          <t>Île-de-France</t>
        </is>
      </c>
      <c r="E2675" s="104" t="inlineStr">
        <is>
          <t>Sur place</t>
        </is>
      </c>
      <c r="F2675" s="104" t="n">
        <v>31</v>
      </c>
      <c r="G2675" s="159" t="n">
        <v>3245</v>
      </c>
      <c r="H2675" s="159" t="n">
        <v>8360</v>
      </c>
      <c r="I2675" s="160" t="n">
        <v>42208.55</v>
      </c>
      <c r="J2675" s="160" t="n">
        <v>1410.32</v>
      </c>
      <c r="K2675" s="160" t="n">
        <v>40798.23</v>
      </c>
      <c r="L2675" s="160" t="n">
        <v>12042.63</v>
      </c>
    </row>
    <row r="2676">
      <c r="A2676" s="176" t="n">
        <v>45717</v>
      </c>
      <c r="B2676" s="104" t="inlineStr">
        <is>
          <t>2024/25</t>
        </is>
      </c>
      <c r="C2676" s="104" t="inlineStr">
        <is>
          <t>HC-101</t>
        </is>
      </c>
      <c r="D2676" s="104" t="inlineStr">
        <is>
          <t>Île-de-France</t>
        </is>
      </c>
      <c r="E2676" s="104" t="inlineStr">
        <is>
          <t>À emporter</t>
        </is>
      </c>
      <c r="F2676" s="104" t="n">
        <v>31</v>
      </c>
      <c r="G2676" s="159" t="n">
        <v>2493</v>
      </c>
      <c r="H2676" s="159" t="n">
        <v>6335</v>
      </c>
      <c r="I2676" s="160" t="n">
        <v>29315.94</v>
      </c>
      <c r="J2676" s="160" t="n">
        <v>871.55</v>
      </c>
      <c r="K2676" s="160" t="n">
        <v>28444.39</v>
      </c>
      <c r="L2676" s="160" t="n">
        <v>8445.15</v>
      </c>
    </row>
    <row r="2677">
      <c r="A2677" s="176" t="n">
        <v>45717</v>
      </c>
      <c r="B2677" s="104" t="inlineStr">
        <is>
          <t>2024/25</t>
        </is>
      </c>
      <c r="C2677" s="104" t="inlineStr">
        <is>
          <t>HC-102</t>
        </is>
      </c>
      <c r="D2677" s="104" t="inlineStr">
        <is>
          <t>Nord-Ouest</t>
        </is>
      </c>
      <c r="E2677" s="104" t="inlineStr">
        <is>
          <t>Livraison</t>
        </is>
      </c>
      <c r="F2677" s="104" t="n">
        <v>31</v>
      </c>
      <c r="G2677" s="159" t="n">
        <v>1205</v>
      </c>
      <c r="H2677" s="159" t="n">
        <v>3012</v>
      </c>
      <c r="I2677" s="160" t="n">
        <v>19900.45</v>
      </c>
      <c r="J2677" s="160" t="n">
        <v>1188.14</v>
      </c>
      <c r="K2677" s="160" t="n">
        <v>18712.31</v>
      </c>
      <c r="L2677" s="160" t="n">
        <v>5819.95</v>
      </c>
    </row>
    <row r="2678">
      <c r="A2678" s="176" t="n">
        <v>45717</v>
      </c>
      <c r="B2678" s="104" t="inlineStr">
        <is>
          <t>2024/25</t>
        </is>
      </c>
      <c r="C2678" s="104" t="inlineStr">
        <is>
          <t>HC-102</t>
        </is>
      </c>
      <c r="D2678" s="104" t="inlineStr">
        <is>
          <t>Nord-Ouest</t>
        </is>
      </c>
      <c r="E2678" s="104" t="inlineStr">
        <is>
          <t>Sur place</t>
        </is>
      </c>
      <c r="F2678" s="104" t="n">
        <v>31</v>
      </c>
      <c r="G2678" s="159" t="n">
        <v>3815</v>
      </c>
      <c r="H2678" s="159" t="n">
        <v>9688</v>
      </c>
      <c r="I2678" s="160" t="n">
        <v>49317.81</v>
      </c>
      <c r="J2678" s="160" t="n">
        <v>1575.06</v>
      </c>
      <c r="K2678" s="160" t="n">
        <v>47742.75</v>
      </c>
      <c r="L2678" s="160" t="n">
        <v>14273.04</v>
      </c>
    </row>
    <row r="2679">
      <c r="A2679" s="176" t="n">
        <v>45717</v>
      </c>
      <c r="B2679" s="104" t="inlineStr">
        <is>
          <t>2024/25</t>
        </is>
      </c>
      <c r="C2679" s="104" t="inlineStr">
        <is>
          <t>HC-102</t>
        </is>
      </c>
      <c r="D2679" s="104" t="inlineStr">
        <is>
          <t>Nord-Ouest</t>
        </is>
      </c>
      <c r="E2679" s="104" t="inlineStr">
        <is>
          <t>À emporter</t>
        </is>
      </c>
      <c r="F2679" s="104" t="n">
        <v>31</v>
      </c>
      <c r="G2679" s="159" t="n">
        <v>2843</v>
      </c>
      <c r="H2679" s="159" t="n">
        <v>7379</v>
      </c>
      <c r="I2679" s="160" t="n">
        <v>33704.91</v>
      </c>
      <c r="J2679" s="160" t="n">
        <v>1111.08</v>
      </c>
      <c r="K2679" s="160" t="n">
        <v>32593.83</v>
      </c>
      <c r="L2679" s="160" t="n">
        <v>9661.84</v>
      </c>
    </row>
    <row r="2680">
      <c r="A2680" s="176" t="n">
        <v>45717</v>
      </c>
      <c r="B2680" s="104" t="inlineStr">
        <is>
          <t>2024/25</t>
        </is>
      </c>
      <c r="C2680" s="104" t="inlineStr">
        <is>
          <t>HC-103</t>
        </is>
      </c>
      <c r="D2680" s="104" t="inlineStr">
        <is>
          <t>Sud-Est</t>
        </is>
      </c>
      <c r="E2680" s="104" t="inlineStr">
        <is>
          <t>Livraison</t>
        </is>
      </c>
      <c r="F2680" s="104" t="n">
        <v>31</v>
      </c>
      <c r="G2680" s="159" t="n">
        <v>1280</v>
      </c>
      <c r="H2680" s="159" t="n">
        <v>3364</v>
      </c>
      <c r="I2680" s="160" t="n">
        <v>21356.68</v>
      </c>
      <c r="J2680" s="160" t="n">
        <v>1261.83</v>
      </c>
      <c r="K2680" s="160" t="n">
        <v>20094.85</v>
      </c>
      <c r="L2680" s="160" t="n">
        <v>6226</v>
      </c>
    </row>
    <row r="2681">
      <c r="A2681" s="176" t="n">
        <v>45717</v>
      </c>
      <c r="B2681" s="104" t="inlineStr">
        <is>
          <t>2024/25</t>
        </is>
      </c>
      <c r="C2681" s="104" t="inlineStr">
        <is>
          <t>HC-103</t>
        </is>
      </c>
      <c r="D2681" s="104" t="inlineStr">
        <is>
          <t>Sud-Est</t>
        </is>
      </c>
      <c r="E2681" s="104" t="inlineStr">
        <is>
          <t>Sur place</t>
        </is>
      </c>
      <c r="F2681" s="104" t="n">
        <v>31</v>
      </c>
      <c r="G2681" s="159" t="n">
        <v>3949</v>
      </c>
      <c r="H2681" s="159" t="n">
        <v>9891</v>
      </c>
      <c r="I2681" s="160" t="n">
        <v>50480.31</v>
      </c>
      <c r="J2681" s="160" t="n">
        <v>1630.38</v>
      </c>
      <c r="K2681" s="160" t="n">
        <v>48849.93</v>
      </c>
      <c r="L2681" s="160" t="n">
        <v>14504.08</v>
      </c>
    </row>
    <row r="2682">
      <c r="A2682" s="176" t="n">
        <v>45717</v>
      </c>
      <c r="B2682" s="104" t="inlineStr">
        <is>
          <t>2024/25</t>
        </is>
      </c>
      <c r="C2682" s="104" t="inlineStr">
        <is>
          <t>HC-103</t>
        </is>
      </c>
      <c r="D2682" s="104" t="inlineStr">
        <is>
          <t>Sud-Est</t>
        </is>
      </c>
      <c r="E2682" s="104" t="inlineStr">
        <is>
          <t>À emporter</t>
        </is>
      </c>
      <c r="F2682" s="104" t="n">
        <v>30</v>
      </c>
      <c r="G2682" s="159" t="n">
        <v>2952</v>
      </c>
      <c r="H2682" s="159" t="n">
        <v>7569</v>
      </c>
      <c r="I2682" s="160" t="n">
        <v>35128.96</v>
      </c>
      <c r="J2682" s="160" t="n">
        <v>973.39</v>
      </c>
      <c r="K2682" s="160" t="n">
        <v>34155.57</v>
      </c>
      <c r="L2682" s="160" t="n">
        <v>10161.64</v>
      </c>
    </row>
    <row r="2683">
      <c r="A2683" s="176" t="n">
        <v>45717</v>
      </c>
      <c r="B2683" s="104" t="inlineStr">
        <is>
          <t>2024/25</t>
        </is>
      </c>
      <c r="C2683" s="104" t="inlineStr">
        <is>
          <t>HC-104</t>
        </is>
      </c>
      <c r="D2683" s="104" t="inlineStr">
        <is>
          <t>Sud-Ouest</t>
        </is>
      </c>
      <c r="E2683" s="104" t="inlineStr">
        <is>
          <t>Livraison</t>
        </is>
      </c>
      <c r="F2683" s="104" t="n">
        <v>31</v>
      </c>
      <c r="G2683" s="159" t="n">
        <v>1398</v>
      </c>
      <c r="H2683" s="159" t="n">
        <v>3604</v>
      </c>
      <c r="I2683" s="160" t="n">
        <v>22083.22</v>
      </c>
      <c r="J2683" s="160" t="n">
        <v>1188.13</v>
      </c>
      <c r="K2683" s="160" t="n">
        <v>20895.09</v>
      </c>
      <c r="L2683" s="160" t="n">
        <v>6379.21</v>
      </c>
    </row>
    <row r="2684">
      <c r="A2684" s="176" t="n">
        <v>45717</v>
      </c>
      <c r="B2684" s="104" t="inlineStr">
        <is>
          <t>2024/25</t>
        </is>
      </c>
      <c r="C2684" s="104" t="inlineStr">
        <is>
          <t>HC-104</t>
        </is>
      </c>
      <c r="D2684" s="104" t="inlineStr">
        <is>
          <t>Sud-Ouest</t>
        </is>
      </c>
      <c r="E2684" s="104" t="inlineStr">
        <is>
          <t>Sur place</t>
        </is>
      </c>
      <c r="F2684" s="104" t="n">
        <v>31</v>
      </c>
      <c r="G2684" s="159" t="n">
        <v>3440</v>
      </c>
      <c r="H2684" s="159" t="n">
        <v>8528</v>
      </c>
      <c r="I2684" s="160" t="n">
        <v>44438.45</v>
      </c>
      <c r="J2684" s="160" t="n">
        <v>1375.5</v>
      </c>
      <c r="K2684" s="160" t="n">
        <v>43062.95</v>
      </c>
      <c r="L2684" s="160" t="n">
        <v>12784.48</v>
      </c>
    </row>
    <row r="2685">
      <c r="A2685" s="176" t="n">
        <v>45717</v>
      </c>
      <c r="B2685" s="104" t="inlineStr">
        <is>
          <t>2024/25</t>
        </is>
      </c>
      <c r="C2685" s="104" t="inlineStr">
        <is>
          <t>HC-104</t>
        </is>
      </c>
      <c r="D2685" s="104" t="inlineStr">
        <is>
          <t>Sud-Ouest</t>
        </is>
      </c>
      <c r="E2685" s="104" t="inlineStr">
        <is>
          <t>À emporter</t>
        </is>
      </c>
      <c r="F2685" s="104" t="n">
        <v>28</v>
      </c>
      <c r="G2685" s="159" t="n">
        <v>2354</v>
      </c>
      <c r="H2685" s="159" t="n">
        <v>6007</v>
      </c>
      <c r="I2685" s="160" t="n">
        <v>27903.77</v>
      </c>
      <c r="J2685" s="160" t="n">
        <v>796.46</v>
      </c>
      <c r="K2685" s="160" t="n">
        <v>27107.31</v>
      </c>
      <c r="L2685" s="160" t="n">
        <v>8162.31</v>
      </c>
    </row>
    <row r="2686">
      <c r="A2686" s="176" t="n">
        <v>45717</v>
      </c>
      <c r="B2686" s="104" t="inlineStr">
        <is>
          <t>2024/25</t>
        </is>
      </c>
      <c r="C2686" s="104" t="inlineStr">
        <is>
          <t>HC-105</t>
        </is>
      </c>
      <c r="D2686" s="104" t="inlineStr">
        <is>
          <t>Île-de-France</t>
        </is>
      </c>
      <c r="E2686" s="104" t="inlineStr">
        <is>
          <t>Livraison</t>
        </is>
      </c>
      <c r="F2686" s="104" t="n">
        <v>30</v>
      </c>
      <c r="G2686" s="159" t="n">
        <v>1665</v>
      </c>
      <c r="H2686" s="159" t="n">
        <v>4343</v>
      </c>
      <c r="I2686" s="160" t="n">
        <v>27562.27</v>
      </c>
      <c r="J2686" s="160" t="n">
        <v>1689.65</v>
      </c>
      <c r="K2686" s="160" t="n">
        <v>25872.62</v>
      </c>
      <c r="L2686" s="160" t="n">
        <v>8001.41</v>
      </c>
    </row>
    <row r="2687">
      <c r="A2687" s="176" t="n">
        <v>45717</v>
      </c>
      <c r="B2687" s="104" t="inlineStr">
        <is>
          <t>2024/25</t>
        </is>
      </c>
      <c r="C2687" s="104" t="inlineStr">
        <is>
          <t>HC-105</t>
        </is>
      </c>
      <c r="D2687" s="104" t="inlineStr">
        <is>
          <t>Île-de-France</t>
        </is>
      </c>
      <c r="E2687" s="104" t="inlineStr">
        <is>
          <t>Sur place</t>
        </is>
      </c>
      <c r="F2687" s="104" t="n">
        <v>31</v>
      </c>
      <c r="G2687" s="159" t="n">
        <v>5667</v>
      </c>
      <c r="H2687" s="159" t="n">
        <v>13708</v>
      </c>
      <c r="I2687" s="160" t="n">
        <v>73677.97</v>
      </c>
      <c r="J2687" s="160" t="n">
        <v>2307.93</v>
      </c>
      <c r="K2687" s="160" t="n">
        <v>71370.03999999999</v>
      </c>
      <c r="L2687" s="160" t="n">
        <v>21137.89</v>
      </c>
    </row>
    <row r="2688">
      <c r="A2688" s="176" t="n">
        <v>45717</v>
      </c>
      <c r="B2688" s="104" t="inlineStr">
        <is>
          <t>2024/25</t>
        </is>
      </c>
      <c r="C2688" s="104" t="inlineStr">
        <is>
          <t>HC-105</t>
        </is>
      </c>
      <c r="D2688" s="104" t="inlineStr">
        <is>
          <t>Île-de-France</t>
        </is>
      </c>
      <c r="E2688" s="104" t="inlineStr">
        <is>
          <t>À emporter</t>
        </is>
      </c>
      <c r="F2688" s="104" t="n">
        <v>29</v>
      </c>
      <c r="G2688" s="159" t="n">
        <v>3803</v>
      </c>
      <c r="H2688" s="159" t="n">
        <v>9805</v>
      </c>
      <c r="I2688" s="160" t="n">
        <v>44787.05</v>
      </c>
      <c r="J2688" s="160" t="n">
        <v>1473.32</v>
      </c>
      <c r="K2688" s="160" t="n">
        <v>43313.73</v>
      </c>
      <c r="L2688" s="160" t="n">
        <v>12953.07</v>
      </c>
    </row>
    <row r="2689">
      <c r="A2689" s="176" t="n">
        <v>45717</v>
      </c>
      <c r="B2689" s="104" t="inlineStr">
        <is>
          <t>2024/25</t>
        </is>
      </c>
      <c r="C2689" s="104" t="inlineStr">
        <is>
          <t>HC-106</t>
        </is>
      </c>
      <c r="D2689" s="104" t="inlineStr">
        <is>
          <t>Nord-Ouest</t>
        </is>
      </c>
      <c r="E2689" s="104" t="inlineStr">
        <is>
          <t>Livraison</t>
        </is>
      </c>
      <c r="F2689" s="104" t="n">
        <v>31</v>
      </c>
      <c r="G2689" s="159" t="n">
        <v>1134</v>
      </c>
      <c r="H2689" s="159" t="n">
        <v>2916</v>
      </c>
      <c r="I2689" s="160" t="n">
        <v>18681.87</v>
      </c>
      <c r="J2689" s="160" t="n">
        <v>1048.72</v>
      </c>
      <c r="K2689" s="160" t="n">
        <v>17633.15</v>
      </c>
      <c r="L2689" s="160" t="n">
        <v>5440.9</v>
      </c>
    </row>
    <row r="2690">
      <c r="A2690" s="176" t="n">
        <v>45717</v>
      </c>
      <c r="B2690" s="104" t="inlineStr">
        <is>
          <t>2024/25</t>
        </is>
      </c>
      <c r="C2690" s="104" t="inlineStr">
        <is>
          <t>HC-106</t>
        </is>
      </c>
      <c r="D2690" s="104" t="inlineStr">
        <is>
          <t>Nord-Ouest</t>
        </is>
      </c>
      <c r="E2690" s="104" t="inlineStr">
        <is>
          <t>Sur place</t>
        </is>
      </c>
      <c r="F2690" s="104" t="n">
        <v>31</v>
      </c>
      <c r="G2690" s="159" t="n">
        <v>3748</v>
      </c>
      <c r="H2690" s="159" t="n">
        <v>9594</v>
      </c>
      <c r="I2690" s="160" t="n">
        <v>48651.37</v>
      </c>
      <c r="J2690" s="160" t="n">
        <v>1446.1</v>
      </c>
      <c r="K2690" s="160" t="n">
        <v>47205.27</v>
      </c>
      <c r="L2690" s="160" t="n">
        <v>14047.91</v>
      </c>
    </row>
    <row r="2691">
      <c r="A2691" s="176" t="n">
        <v>45717</v>
      </c>
      <c r="B2691" s="104" t="inlineStr">
        <is>
          <t>2024/25</t>
        </is>
      </c>
      <c r="C2691" s="104" t="inlineStr">
        <is>
          <t>HC-106</t>
        </is>
      </c>
      <c r="D2691" s="104" t="inlineStr">
        <is>
          <t>Nord-Ouest</t>
        </is>
      </c>
      <c r="E2691" s="104" t="inlineStr">
        <is>
          <t>À emporter</t>
        </is>
      </c>
      <c r="F2691" s="104" t="n">
        <v>30</v>
      </c>
      <c r="G2691" s="159" t="n">
        <v>2698</v>
      </c>
      <c r="H2691" s="159" t="n">
        <v>6787</v>
      </c>
      <c r="I2691" s="160" t="n">
        <v>31787.6</v>
      </c>
      <c r="J2691" s="160" t="n">
        <v>913.02</v>
      </c>
      <c r="K2691" s="160" t="n">
        <v>30874.58</v>
      </c>
      <c r="L2691" s="160" t="n">
        <v>9219.959999999999</v>
      </c>
    </row>
    <row r="2692">
      <c r="A2692" s="176" t="n">
        <v>45717</v>
      </c>
      <c r="B2692" s="104" t="inlineStr">
        <is>
          <t>2024/25</t>
        </is>
      </c>
      <c r="C2692" s="104" t="inlineStr">
        <is>
          <t>HC-107</t>
        </is>
      </c>
      <c r="D2692" s="104" t="inlineStr">
        <is>
          <t>Sud-Est</t>
        </is>
      </c>
      <c r="E2692" s="104" t="inlineStr">
        <is>
          <t>Livraison</t>
        </is>
      </c>
      <c r="F2692" s="104" t="n">
        <v>31</v>
      </c>
      <c r="G2692" s="159" t="n">
        <v>1445</v>
      </c>
      <c r="H2692" s="159" t="n">
        <v>3589</v>
      </c>
      <c r="I2692" s="160" t="n">
        <v>23540.02</v>
      </c>
      <c r="J2692" s="160" t="n">
        <v>1411.54</v>
      </c>
      <c r="K2692" s="160" t="n">
        <v>22128.48</v>
      </c>
      <c r="L2692" s="160" t="n">
        <v>6808.67</v>
      </c>
    </row>
    <row r="2693">
      <c r="A2693" s="176" t="n">
        <v>45717</v>
      </c>
      <c r="B2693" s="104" t="inlineStr">
        <is>
          <t>2024/25</t>
        </is>
      </c>
      <c r="C2693" s="104" t="inlineStr">
        <is>
          <t>HC-107</t>
        </is>
      </c>
      <c r="D2693" s="104" t="inlineStr">
        <is>
          <t>Sud-Est</t>
        </is>
      </c>
      <c r="E2693" s="104" t="inlineStr">
        <is>
          <t>Sur place</t>
        </is>
      </c>
      <c r="F2693" s="104" t="n">
        <v>30</v>
      </c>
      <c r="G2693" s="159" t="n">
        <v>4079</v>
      </c>
      <c r="H2693" s="159" t="n">
        <v>10591</v>
      </c>
      <c r="I2693" s="160" t="n">
        <v>52675.4</v>
      </c>
      <c r="J2693" s="160" t="n">
        <v>1651.62</v>
      </c>
      <c r="K2693" s="160" t="n">
        <v>51023.78</v>
      </c>
      <c r="L2693" s="160" t="n">
        <v>15136.98</v>
      </c>
    </row>
    <row r="2694">
      <c r="A2694" s="176" t="n">
        <v>45717</v>
      </c>
      <c r="B2694" s="104" t="inlineStr">
        <is>
          <t>2024/25</t>
        </is>
      </c>
      <c r="C2694" s="104" t="inlineStr">
        <is>
          <t>HC-107</t>
        </is>
      </c>
      <c r="D2694" s="104" t="inlineStr">
        <is>
          <t>Sud-Est</t>
        </is>
      </c>
      <c r="E2694" s="104" t="inlineStr">
        <is>
          <t>À emporter</t>
        </is>
      </c>
      <c r="F2694" s="104" t="n">
        <v>31</v>
      </c>
      <c r="G2694" s="159" t="n">
        <v>3150</v>
      </c>
      <c r="H2694" s="159" t="n">
        <v>8040</v>
      </c>
      <c r="I2694" s="160" t="n">
        <v>37494.64</v>
      </c>
      <c r="J2694" s="160" t="n">
        <v>1048.9</v>
      </c>
      <c r="K2694" s="160" t="n">
        <v>36445.74</v>
      </c>
      <c r="L2694" s="160" t="n">
        <v>10942.16</v>
      </c>
    </row>
    <row r="2695">
      <c r="A2695" s="176" t="n">
        <v>45717</v>
      </c>
      <c r="B2695" s="104" t="inlineStr">
        <is>
          <t>2024/25</t>
        </is>
      </c>
      <c r="C2695" s="104" t="inlineStr">
        <is>
          <t>HC-108</t>
        </is>
      </c>
      <c r="D2695" s="104" t="inlineStr">
        <is>
          <t>Sud-Ouest</t>
        </is>
      </c>
      <c r="E2695" s="104" t="inlineStr">
        <is>
          <t>Livraison</t>
        </is>
      </c>
      <c r="F2695" s="104" t="n">
        <v>30</v>
      </c>
      <c r="G2695" s="159" t="n">
        <v>1020</v>
      </c>
      <c r="H2695" s="159" t="n">
        <v>2566</v>
      </c>
      <c r="I2695" s="160" t="n">
        <v>16906.68</v>
      </c>
      <c r="J2695" s="160" t="n">
        <v>987.11</v>
      </c>
      <c r="K2695" s="160" t="n">
        <v>15919.57</v>
      </c>
      <c r="L2695" s="160" t="n">
        <v>5004.34</v>
      </c>
    </row>
    <row r="2696">
      <c r="A2696" s="176" t="n">
        <v>45717</v>
      </c>
      <c r="B2696" s="104" t="inlineStr">
        <is>
          <t>2024/25</t>
        </is>
      </c>
      <c r="C2696" s="104" t="inlineStr">
        <is>
          <t>HC-108</t>
        </is>
      </c>
      <c r="D2696" s="104" t="inlineStr">
        <is>
          <t>Sud-Ouest</t>
        </is>
      </c>
      <c r="E2696" s="104" t="inlineStr">
        <is>
          <t>Sur place</t>
        </is>
      </c>
      <c r="F2696" s="104" t="n">
        <v>31</v>
      </c>
      <c r="G2696" s="159" t="n">
        <v>3371</v>
      </c>
      <c r="H2696" s="159" t="n">
        <v>8799</v>
      </c>
      <c r="I2696" s="160" t="n">
        <v>43591.24</v>
      </c>
      <c r="J2696" s="160" t="n">
        <v>1211.79</v>
      </c>
      <c r="K2696" s="160" t="n">
        <v>42379.45</v>
      </c>
      <c r="L2696" s="160" t="n">
        <v>12697.41</v>
      </c>
    </row>
    <row r="2697">
      <c r="A2697" s="176" t="n">
        <v>45717</v>
      </c>
      <c r="B2697" s="104" t="inlineStr">
        <is>
          <t>2024/25</t>
        </is>
      </c>
      <c r="C2697" s="104" t="inlineStr">
        <is>
          <t>HC-108</t>
        </is>
      </c>
      <c r="D2697" s="104" t="inlineStr">
        <is>
          <t>Sud-Ouest</t>
        </is>
      </c>
      <c r="E2697" s="104" t="inlineStr">
        <is>
          <t>À emporter</t>
        </is>
      </c>
      <c r="F2697" s="104" t="n">
        <v>30</v>
      </c>
      <c r="G2697" s="159" t="n">
        <v>2415</v>
      </c>
      <c r="H2697" s="159" t="n">
        <v>6355</v>
      </c>
      <c r="I2697" s="160" t="n">
        <v>28596.07</v>
      </c>
      <c r="J2697" s="160" t="n">
        <v>778.28</v>
      </c>
      <c r="K2697" s="160" t="n">
        <v>27817.79</v>
      </c>
      <c r="L2697" s="160" t="n">
        <v>8265.959999999999</v>
      </c>
    </row>
    <row r="2698">
      <c r="A2698" s="176" t="n">
        <v>45717</v>
      </c>
      <c r="B2698" s="104" t="inlineStr">
        <is>
          <t>2024/25</t>
        </is>
      </c>
      <c r="C2698" s="104" t="inlineStr">
        <is>
          <t>HC-109</t>
        </is>
      </c>
      <c r="D2698" s="104" t="inlineStr">
        <is>
          <t>Île-de-France</t>
        </is>
      </c>
      <c r="E2698" s="104" t="inlineStr">
        <is>
          <t>Livraison</t>
        </is>
      </c>
      <c r="F2698" s="104" t="n">
        <v>29</v>
      </c>
      <c r="G2698" s="159" t="n">
        <v>1113</v>
      </c>
      <c r="H2698" s="159" t="n">
        <v>2768</v>
      </c>
      <c r="I2698" s="160" t="n">
        <v>18453.27</v>
      </c>
      <c r="J2698" s="160" t="n">
        <v>1134.61</v>
      </c>
      <c r="K2698" s="160" t="n">
        <v>17318.66</v>
      </c>
      <c r="L2698" s="160" t="n">
        <v>5377.13</v>
      </c>
    </row>
    <row r="2699">
      <c r="A2699" s="176" t="n">
        <v>45717</v>
      </c>
      <c r="B2699" s="104" t="inlineStr">
        <is>
          <t>2024/25</t>
        </is>
      </c>
      <c r="C2699" s="104" t="inlineStr">
        <is>
          <t>HC-109</t>
        </is>
      </c>
      <c r="D2699" s="104" t="inlineStr">
        <is>
          <t>Île-de-France</t>
        </is>
      </c>
      <c r="E2699" s="104" t="inlineStr">
        <is>
          <t>Sur place</t>
        </is>
      </c>
      <c r="F2699" s="104" t="n">
        <v>31</v>
      </c>
      <c r="G2699" s="159" t="n">
        <v>3791</v>
      </c>
      <c r="H2699" s="159" t="n">
        <v>9754</v>
      </c>
      <c r="I2699" s="160" t="n">
        <v>49081.73</v>
      </c>
      <c r="J2699" s="160" t="n">
        <v>1533.07</v>
      </c>
      <c r="K2699" s="160" t="n">
        <v>47548.66</v>
      </c>
      <c r="L2699" s="160" t="n">
        <v>14008.19</v>
      </c>
    </row>
    <row r="2700">
      <c r="A2700" s="176" t="n">
        <v>45717</v>
      </c>
      <c r="B2700" s="104" t="inlineStr">
        <is>
          <t>2024/25</t>
        </is>
      </c>
      <c r="C2700" s="104" t="inlineStr">
        <is>
          <t>HC-109</t>
        </is>
      </c>
      <c r="D2700" s="104" t="inlineStr">
        <is>
          <t>Île-de-France</t>
        </is>
      </c>
      <c r="E2700" s="104" t="inlineStr">
        <is>
          <t>À emporter</t>
        </is>
      </c>
      <c r="F2700" s="104" t="n">
        <v>31</v>
      </c>
      <c r="G2700" s="159" t="n">
        <v>2898</v>
      </c>
      <c r="H2700" s="159" t="n">
        <v>7650</v>
      </c>
      <c r="I2700" s="160" t="n">
        <v>34493.57</v>
      </c>
      <c r="J2700" s="160" t="n">
        <v>1013.37</v>
      </c>
      <c r="K2700" s="160" t="n">
        <v>33480.2</v>
      </c>
      <c r="L2700" s="160" t="n">
        <v>10002.82</v>
      </c>
    </row>
    <row r="2701">
      <c r="A2701" s="176" t="n">
        <v>45717</v>
      </c>
      <c r="B2701" s="104" t="inlineStr">
        <is>
          <t>2024/25</t>
        </is>
      </c>
      <c r="C2701" s="104" t="inlineStr">
        <is>
          <t>HC-110</t>
        </is>
      </c>
      <c r="D2701" s="104" t="inlineStr">
        <is>
          <t>Nord-Ouest</t>
        </is>
      </c>
      <c r="E2701" s="104" t="inlineStr">
        <is>
          <t>Livraison</t>
        </is>
      </c>
      <c r="F2701" s="104" t="n">
        <v>31</v>
      </c>
      <c r="G2701" s="159" t="n">
        <v>785</v>
      </c>
      <c r="H2701" s="159" t="n">
        <v>1998</v>
      </c>
      <c r="I2701" s="160" t="n">
        <v>12913.04</v>
      </c>
      <c r="J2701" s="160" t="n">
        <v>753.61</v>
      </c>
      <c r="K2701" s="160" t="n">
        <v>12159.43</v>
      </c>
      <c r="L2701" s="160" t="n">
        <v>3789.4</v>
      </c>
    </row>
    <row r="2702">
      <c r="A2702" s="176" t="n">
        <v>45717</v>
      </c>
      <c r="B2702" s="104" t="inlineStr">
        <is>
          <t>2024/25</t>
        </is>
      </c>
      <c r="C2702" s="104" t="inlineStr">
        <is>
          <t>HC-110</t>
        </is>
      </c>
      <c r="D2702" s="104" t="inlineStr">
        <is>
          <t>Nord-Ouest</t>
        </is>
      </c>
      <c r="E2702" s="104" t="inlineStr">
        <is>
          <t>Sur place</t>
        </is>
      </c>
      <c r="F2702" s="104" t="n">
        <v>31</v>
      </c>
      <c r="G2702" s="159" t="n">
        <v>2410</v>
      </c>
      <c r="H2702" s="159" t="n">
        <v>6081</v>
      </c>
      <c r="I2702" s="160" t="n">
        <v>31032.51</v>
      </c>
      <c r="J2702" s="160" t="n">
        <v>831.66</v>
      </c>
      <c r="K2702" s="160" t="n">
        <v>30200.85</v>
      </c>
      <c r="L2702" s="160" t="n">
        <v>8996.93</v>
      </c>
    </row>
    <row r="2703">
      <c r="A2703" s="176" t="n">
        <v>45717</v>
      </c>
      <c r="B2703" s="104" t="inlineStr">
        <is>
          <t>2024/25</t>
        </is>
      </c>
      <c r="C2703" s="104" t="inlineStr">
        <is>
          <t>HC-110</t>
        </is>
      </c>
      <c r="D2703" s="104" t="inlineStr">
        <is>
          <t>Nord-Ouest</t>
        </is>
      </c>
      <c r="E2703" s="104" t="inlineStr">
        <is>
          <t>À emporter</t>
        </is>
      </c>
      <c r="F2703" s="104" t="n">
        <v>31</v>
      </c>
      <c r="G2703" s="159" t="n">
        <v>1885</v>
      </c>
      <c r="H2703" s="159" t="n">
        <v>4923</v>
      </c>
      <c r="I2703" s="160" t="n">
        <v>22332.61</v>
      </c>
      <c r="J2703" s="160" t="n">
        <v>646.37</v>
      </c>
      <c r="K2703" s="160" t="n">
        <v>21686.24</v>
      </c>
      <c r="L2703" s="160" t="n">
        <v>6508.43</v>
      </c>
    </row>
    <row r="2704">
      <c r="A2704" s="176" t="n">
        <v>45717</v>
      </c>
      <c r="B2704" s="104" t="inlineStr">
        <is>
          <t>2024/25</t>
        </is>
      </c>
      <c r="C2704" s="104" t="inlineStr">
        <is>
          <t>HC-111</t>
        </is>
      </c>
      <c r="D2704" s="104" t="inlineStr">
        <is>
          <t>Sud-Est</t>
        </is>
      </c>
      <c r="E2704" s="104" t="inlineStr">
        <is>
          <t>Livraison</t>
        </is>
      </c>
      <c r="F2704" s="104" t="n">
        <v>31</v>
      </c>
      <c r="G2704" s="159" t="n">
        <v>1450</v>
      </c>
      <c r="H2704" s="159" t="n">
        <v>3614</v>
      </c>
      <c r="I2704" s="160" t="n">
        <v>23629.79</v>
      </c>
      <c r="J2704" s="160" t="n">
        <v>1418.92</v>
      </c>
      <c r="K2704" s="160" t="n">
        <v>22210.87</v>
      </c>
      <c r="L2704" s="160" t="n">
        <v>6866</v>
      </c>
    </row>
    <row r="2705">
      <c r="A2705" s="176" t="n">
        <v>45717</v>
      </c>
      <c r="B2705" s="104" t="inlineStr">
        <is>
          <t>2024/25</t>
        </is>
      </c>
      <c r="C2705" s="104" t="inlineStr">
        <is>
          <t>HC-111</t>
        </is>
      </c>
      <c r="D2705" s="104" t="inlineStr">
        <is>
          <t>Sud-Est</t>
        </is>
      </c>
      <c r="E2705" s="104" t="inlineStr">
        <is>
          <t>Sur place</t>
        </is>
      </c>
      <c r="F2705" s="104" t="n">
        <v>30</v>
      </c>
      <c r="G2705" s="159" t="n">
        <v>3942</v>
      </c>
      <c r="H2705" s="159" t="n">
        <v>10177</v>
      </c>
      <c r="I2705" s="160" t="n">
        <v>50664.37</v>
      </c>
      <c r="J2705" s="160" t="n">
        <v>1605.02</v>
      </c>
      <c r="K2705" s="160" t="n">
        <v>49059.35</v>
      </c>
      <c r="L2705" s="160" t="n">
        <v>14736.34</v>
      </c>
    </row>
    <row r="2706">
      <c r="A2706" s="176" t="n">
        <v>45717</v>
      </c>
      <c r="B2706" s="104" t="inlineStr">
        <is>
          <t>2024/25</t>
        </is>
      </c>
      <c r="C2706" s="104" t="inlineStr">
        <is>
          <t>HC-111</t>
        </is>
      </c>
      <c r="D2706" s="104" t="inlineStr">
        <is>
          <t>Sud-Est</t>
        </is>
      </c>
      <c r="E2706" s="104" t="inlineStr">
        <is>
          <t>À emporter</t>
        </is>
      </c>
      <c r="F2706" s="104" t="n">
        <v>31</v>
      </c>
      <c r="G2706" s="159" t="n">
        <v>3119</v>
      </c>
      <c r="H2706" s="159" t="n">
        <v>8134</v>
      </c>
      <c r="I2706" s="160" t="n">
        <v>37198.67</v>
      </c>
      <c r="J2706" s="160" t="n">
        <v>1124.91</v>
      </c>
      <c r="K2706" s="160" t="n">
        <v>36073.76</v>
      </c>
      <c r="L2706" s="160" t="n">
        <v>10742.16</v>
      </c>
    </row>
    <row r="2707">
      <c r="A2707" s="176" t="n">
        <v>45717</v>
      </c>
      <c r="B2707" s="104" t="inlineStr">
        <is>
          <t>2024/25</t>
        </is>
      </c>
      <c r="C2707" s="104" t="inlineStr">
        <is>
          <t>HC-113</t>
        </is>
      </c>
      <c r="D2707" s="104" t="inlineStr">
        <is>
          <t>Île-de-France</t>
        </is>
      </c>
      <c r="E2707" s="104" t="inlineStr">
        <is>
          <t>Drive</t>
        </is>
      </c>
      <c r="F2707" s="104" t="n">
        <v>30</v>
      </c>
      <c r="G2707" s="159" t="n">
        <v>1351</v>
      </c>
      <c r="H2707" s="159" t="n">
        <v>3412</v>
      </c>
      <c r="I2707" s="160" t="n">
        <v>18643.39</v>
      </c>
      <c r="J2707" s="160" t="n">
        <v>625.4400000000001</v>
      </c>
      <c r="K2707" s="160" t="n">
        <v>18017.95</v>
      </c>
      <c r="L2707" s="160" t="n">
        <v>5364.24</v>
      </c>
    </row>
    <row r="2708">
      <c r="A2708" s="176" t="n">
        <v>45717</v>
      </c>
      <c r="B2708" s="104" t="inlineStr">
        <is>
          <t>2024/25</t>
        </is>
      </c>
      <c r="C2708" s="104" t="inlineStr">
        <is>
          <t>HC-113</t>
        </is>
      </c>
      <c r="D2708" s="104" t="inlineStr">
        <is>
          <t>Île-de-France</t>
        </is>
      </c>
      <c r="E2708" s="104" t="inlineStr">
        <is>
          <t>Livraison</t>
        </is>
      </c>
      <c r="F2708" s="104" t="n">
        <v>31</v>
      </c>
      <c r="G2708" s="159" t="n">
        <v>1119</v>
      </c>
      <c r="H2708" s="159" t="n">
        <v>2906</v>
      </c>
      <c r="I2708" s="160" t="n">
        <v>18585.34</v>
      </c>
      <c r="J2708" s="160" t="n">
        <v>1079.67</v>
      </c>
      <c r="K2708" s="160" t="n">
        <v>17505.67</v>
      </c>
      <c r="L2708" s="160" t="n">
        <v>5455.71</v>
      </c>
    </row>
    <row r="2709">
      <c r="A2709" s="176" t="n">
        <v>45717</v>
      </c>
      <c r="B2709" s="104" t="inlineStr">
        <is>
          <t>2024/25</t>
        </is>
      </c>
      <c r="C2709" s="104" t="inlineStr">
        <is>
          <t>HC-113</t>
        </is>
      </c>
      <c r="D2709" s="104" t="inlineStr">
        <is>
          <t>Île-de-France</t>
        </is>
      </c>
      <c r="E2709" s="104" t="inlineStr">
        <is>
          <t>Sur place</t>
        </is>
      </c>
      <c r="F2709" s="104" t="n">
        <v>31</v>
      </c>
      <c r="G2709" s="159" t="n">
        <v>3561</v>
      </c>
      <c r="H2709" s="159" t="n">
        <v>9073</v>
      </c>
      <c r="I2709" s="160" t="n">
        <v>45871.16</v>
      </c>
      <c r="J2709" s="160" t="n">
        <v>1241.29</v>
      </c>
      <c r="K2709" s="160" t="n">
        <v>44629.87</v>
      </c>
      <c r="L2709" s="160" t="n">
        <v>13303.36</v>
      </c>
    </row>
    <row r="2710">
      <c r="A2710" s="176" t="n">
        <v>45717</v>
      </c>
      <c r="B2710" s="104" t="inlineStr">
        <is>
          <t>2024/25</t>
        </is>
      </c>
      <c r="C2710" s="104" t="inlineStr">
        <is>
          <t>HC-113</t>
        </is>
      </c>
      <c r="D2710" s="104" t="inlineStr">
        <is>
          <t>Île-de-France</t>
        </is>
      </c>
      <c r="E2710" s="104" t="inlineStr">
        <is>
          <t>À emporter</t>
        </is>
      </c>
      <c r="F2710" s="104" t="n">
        <v>31</v>
      </c>
      <c r="G2710" s="159" t="n">
        <v>2702</v>
      </c>
      <c r="H2710" s="159" t="n">
        <v>6886</v>
      </c>
      <c r="I2710" s="160" t="n">
        <v>32648.49</v>
      </c>
      <c r="J2710" s="160" t="n">
        <v>1084.26</v>
      </c>
      <c r="K2710" s="160" t="n">
        <v>31564.23</v>
      </c>
      <c r="L2710" s="160" t="n">
        <v>9450.5</v>
      </c>
    </row>
    <row r="2711">
      <c r="A2711" s="176" t="n">
        <v>45717</v>
      </c>
      <c r="B2711" s="104" t="inlineStr">
        <is>
          <t>2024/25</t>
        </is>
      </c>
      <c r="C2711" s="104" t="inlineStr">
        <is>
          <t>HC-114</t>
        </is>
      </c>
      <c r="D2711" s="104" t="inlineStr">
        <is>
          <t>Nord-Ouest</t>
        </is>
      </c>
      <c r="E2711" s="104" t="inlineStr">
        <is>
          <t>Drive</t>
        </is>
      </c>
      <c r="F2711" s="104" t="n">
        <v>31</v>
      </c>
      <c r="G2711" s="159" t="n">
        <v>773</v>
      </c>
      <c r="H2711" s="159" t="n">
        <v>2016</v>
      </c>
      <c r="I2711" s="160" t="n">
        <v>10657.96</v>
      </c>
      <c r="J2711" s="160" t="n">
        <v>390.02</v>
      </c>
      <c r="K2711" s="160" t="n">
        <v>10267.94</v>
      </c>
      <c r="L2711" s="160" t="n">
        <v>3075.8</v>
      </c>
    </row>
    <row r="2712">
      <c r="A2712" s="176" t="n">
        <v>45717</v>
      </c>
      <c r="B2712" s="104" t="inlineStr">
        <is>
          <t>2024/25</t>
        </is>
      </c>
      <c r="C2712" s="104" t="inlineStr">
        <is>
          <t>HC-114</t>
        </is>
      </c>
      <c r="D2712" s="104" t="inlineStr">
        <is>
          <t>Nord-Ouest</t>
        </is>
      </c>
      <c r="E2712" s="104" t="inlineStr">
        <is>
          <t>Livraison</t>
        </is>
      </c>
      <c r="F2712" s="104" t="n">
        <v>31</v>
      </c>
      <c r="G2712" s="159" t="n">
        <v>633</v>
      </c>
      <c r="H2712" s="159" t="n">
        <v>1597</v>
      </c>
      <c r="I2712" s="160" t="n">
        <v>10515.98</v>
      </c>
      <c r="J2712" s="160" t="n">
        <v>632.92</v>
      </c>
      <c r="K2712" s="160" t="n">
        <v>9883.059999999999</v>
      </c>
      <c r="L2712" s="160" t="n">
        <v>3071.43</v>
      </c>
    </row>
    <row r="2713">
      <c r="A2713" s="176" t="n">
        <v>45717</v>
      </c>
      <c r="B2713" s="104" t="inlineStr">
        <is>
          <t>2024/25</t>
        </is>
      </c>
      <c r="C2713" s="104" t="inlineStr">
        <is>
          <t>HC-114</t>
        </is>
      </c>
      <c r="D2713" s="104" t="inlineStr">
        <is>
          <t>Nord-Ouest</t>
        </is>
      </c>
      <c r="E2713" s="104" t="inlineStr">
        <is>
          <t>Sur place</t>
        </is>
      </c>
      <c r="F2713" s="104" t="n">
        <v>31</v>
      </c>
      <c r="G2713" s="159" t="n">
        <v>1937</v>
      </c>
      <c r="H2713" s="159" t="n">
        <v>4938</v>
      </c>
      <c r="I2713" s="160" t="n">
        <v>24775.34</v>
      </c>
      <c r="J2713" s="160" t="n">
        <v>816.17</v>
      </c>
      <c r="K2713" s="160" t="n">
        <v>23959.17</v>
      </c>
      <c r="L2713" s="160" t="n">
        <v>7207.7</v>
      </c>
    </row>
    <row r="2714">
      <c r="A2714" s="176" t="n">
        <v>45717</v>
      </c>
      <c r="B2714" s="104" t="inlineStr">
        <is>
          <t>2024/25</t>
        </is>
      </c>
      <c r="C2714" s="104" t="inlineStr">
        <is>
          <t>HC-114</t>
        </is>
      </c>
      <c r="D2714" s="104" t="inlineStr">
        <is>
          <t>Nord-Ouest</t>
        </is>
      </c>
      <c r="E2714" s="104" t="inlineStr">
        <is>
          <t>À emporter</t>
        </is>
      </c>
      <c r="F2714" s="104" t="n">
        <v>31</v>
      </c>
      <c r="G2714" s="159" t="n">
        <v>1505</v>
      </c>
      <c r="H2714" s="159" t="n">
        <v>3874</v>
      </c>
      <c r="I2714" s="160" t="n">
        <v>17935.45</v>
      </c>
      <c r="J2714" s="160" t="n">
        <v>513.09</v>
      </c>
      <c r="K2714" s="160" t="n">
        <v>17422.36</v>
      </c>
      <c r="L2714" s="160" t="n">
        <v>5156.57</v>
      </c>
    </row>
    <row r="2715">
      <c r="A2715" s="176" t="n">
        <v>45717</v>
      </c>
      <c r="B2715" s="104" t="inlineStr">
        <is>
          <t>2024/25</t>
        </is>
      </c>
      <c r="C2715" s="104" t="inlineStr">
        <is>
          <t>HC-115</t>
        </is>
      </c>
      <c r="D2715" s="104" t="inlineStr">
        <is>
          <t>Sud-Est</t>
        </is>
      </c>
      <c r="E2715" s="104" t="inlineStr">
        <is>
          <t>Livraison</t>
        </is>
      </c>
      <c r="F2715" s="104" t="n">
        <v>31</v>
      </c>
      <c r="G2715" s="159" t="n">
        <v>1230</v>
      </c>
      <c r="H2715" s="159" t="n">
        <v>3141</v>
      </c>
      <c r="I2715" s="160" t="n">
        <v>20386.13</v>
      </c>
      <c r="J2715" s="160" t="n">
        <v>1288.48</v>
      </c>
      <c r="K2715" s="160" t="n">
        <v>19097.65</v>
      </c>
      <c r="L2715" s="160" t="n">
        <v>6468.17</v>
      </c>
    </row>
    <row r="2716">
      <c r="A2716" s="176" t="n">
        <v>45717</v>
      </c>
      <c r="B2716" s="104" t="inlineStr">
        <is>
          <t>2024/25</t>
        </is>
      </c>
      <c r="C2716" s="104" t="inlineStr">
        <is>
          <t>HC-115</t>
        </is>
      </c>
      <c r="D2716" s="104" t="inlineStr">
        <is>
          <t>Sud-Est</t>
        </is>
      </c>
      <c r="E2716" s="104" t="inlineStr">
        <is>
          <t>Sur place</t>
        </is>
      </c>
      <c r="F2716" s="104" t="n">
        <v>31</v>
      </c>
      <c r="G2716" s="159" t="n">
        <v>3954</v>
      </c>
      <c r="H2716" s="159" t="n">
        <v>10042</v>
      </c>
      <c r="I2716" s="160" t="n">
        <v>50464.09</v>
      </c>
      <c r="J2716" s="160" t="n">
        <v>1627.69</v>
      </c>
      <c r="K2716" s="160" t="n">
        <v>48836.4</v>
      </c>
      <c r="L2716" s="160" t="n">
        <v>15982.91</v>
      </c>
    </row>
    <row r="2717">
      <c r="A2717" s="176" t="n">
        <v>45717</v>
      </c>
      <c r="B2717" s="104" t="inlineStr">
        <is>
          <t>2024/25</t>
        </is>
      </c>
      <c r="C2717" s="104" t="inlineStr">
        <is>
          <t>HC-115</t>
        </is>
      </c>
      <c r="D2717" s="104" t="inlineStr">
        <is>
          <t>Sud-Est</t>
        </is>
      </c>
      <c r="E2717" s="104" t="inlineStr">
        <is>
          <t>À emporter</t>
        </is>
      </c>
      <c r="F2717" s="104" t="n">
        <v>31</v>
      </c>
      <c r="G2717" s="159" t="n">
        <v>3047</v>
      </c>
      <c r="H2717" s="159" t="n">
        <v>7865</v>
      </c>
      <c r="I2717" s="160" t="n">
        <v>36299.3</v>
      </c>
      <c r="J2717" s="160" t="n">
        <v>1071.47</v>
      </c>
      <c r="K2717" s="160" t="n">
        <v>35227.83</v>
      </c>
      <c r="L2717" s="160" t="n">
        <v>11516.65</v>
      </c>
    </row>
    <row r="2718">
      <c r="A2718" s="176" t="n">
        <v>45717</v>
      </c>
      <c r="B2718" s="104" t="inlineStr">
        <is>
          <t>2024/25</t>
        </is>
      </c>
      <c r="C2718" s="104" t="inlineStr">
        <is>
          <t>HC-116</t>
        </is>
      </c>
      <c r="D2718" s="104" t="inlineStr">
        <is>
          <t>Sud-Ouest</t>
        </is>
      </c>
      <c r="E2718" s="104" t="inlineStr">
        <is>
          <t>Livraison</t>
        </is>
      </c>
      <c r="F2718" s="104" t="n">
        <v>31</v>
      </c>
      <c r="G2718" s="159" t="n">
        <v>1117</v>
      </c>
      <c r="H2718" s="159" t="n">
        <v>2896</v>
      </c>
      <c r="I2718" s="160" t="n">
        <v>18437.48</v>
      </c>
      <c r="J2718" s="160" t="n">
        <v>1110.32</v>
      </c>
      <c r="K2718" s="160" t="n">
        <v>17327.16</v>
      </c>
      <c r="L2718" s="160" t="n">
        <v>5296.63</v>
      </c>
    </row>
    <row r="2719">
      <c r="A2719" s="176" t="n">
        <v>45717</v>
      </c>
      <c r="B2719" s="104" t="inlineStr">
        <is>
          <t>2024/25</t>
        </is>
      </c>
      <c r="C2719" s="104" t="inlineStr">
        <is>
          <t>HC-116</t>
        </is>
      </c>
      <c r="D2719" s="104" t="inlineStr">
        <is>
          <t>Sud-Ouest</t>
        </is>
      </c>
      <c r="E2719" s="104" t="inlineStr">
        <is>
          <t>Sur place</t>
        </is>
      </c>
      <c r="F2719" s="104" t="n">
        <v>31</v>
      </c>
      <c r="G2719" s="159" t="n">
        <v>3392</v>
      </c>
      <c r="H2719" s="159" t="n">
        <v>8691</v>
      </c>
      <c r="I2719" s="160" t="n">
        <v>43618.5</v>
      </c>
      <c r="J2719" s="160" t="n">
        <v>1373.38</v>
      </c>
      <c r="K2719" s="160" t="n">
        <v>42245.12</v>
      </c>
      <c r="L2719" s="160" t="n">
        <v>12690.85</v>
      </c>
    </row>
    <row r="2720">
      <c r="A2720" s="176" t="n">
        <v>45717</v>
      </c>
      <c r="B2720" s="104" t="inlineStr">
        <is>
          <t>2024/25</t>
        </is>
      </c>
      <c r="C2720" s="104" t="inlineStr">
        <is>
          <t>HC-116</t>
        </is>
      </c>
      <c r="D2720" s="104" t="inlineStr">
        <is>
          <t>Sud-Ouest</t>
        </is>
      </c>
      <c r="E2720" s="104" t="inlineStr">
        <is>
          <t>À emporter</t>
        </is>
      </c>
      <c r="F2720" s="104" t="n">
        <v>31</v>
      </c>
      <c r="G2720" s="159" t="n">
        <v>2633</v>
      </c>
      <c r="H2720" s="159" t="n">
        <v>6659</v>
      </c>
      <c r="I2720" s="160" t="n">
        <v>31400.26</v>
      </c>
      <c r="J2720" s="160" t="n">
        <v>950.38</v>
      </c>
      <c r="K2720" s="160" t="n">
        <v>30449.88</v>
      </c>
      <c r="L2720" s="160" t="n">
        <v>9108.34</v>
      </c>
    </row>
    <row r="2721">
      <c r="A2721" s="176" t="n">
        <v>45717</v>
      </c>
      <c r="B2721" s="104" t="inlineStr">
        <is>
          <t>2024/25</t>
        </is>
      </c>
      <c r="C2721" s="104" t="inlineStr">
        <is>
          <t>HC-117</t>
        </is>
      </c>
      <c r="D2721" s="104" t="inlineStr">
        <is>
          <t>Île-de-France</t>
        </is>
      </c>
      <c r="E2721" s="104" t="inlineStr">
        <is>
          <t>Drive</t>
        </is>
      </c>
      <c r="F2721" s="104" t="n">
        <v>31</v>
      </c>
      <c r="G2721" s="159" t="n">
        <v>1276</v>
      </c>
      <c r="H2721" s="159" t="n">
        <v>3254</v>
      </c>
      <c r="I2721" s="160" t="n">
        <v>17417.34</v>
      </c>
      <c r="J2721" s="160" t="n">
        <v>536.52</v>
      </c>
      <c r="K2721" s="160" t="n">
        <v>16880.82</v>
      </c>
      <c r="L2721" s="160" t="n">
        <v>5074.56</v>
      </c>
    </row>
    <row r="2722">
      <c r="A2722" s="176" t="n">
        <v>45717</v>
      </c>
      <c r="B2722" s="104" t="inlineStr">
        <is>
          <t>2024/25</t>
        </is>
      </c>
      <c r="C2722" s="104" t="inlineStr">
        <is>
          <t>HC-117</t>
        </is>
      </c>
      <c r="D2722" s="104" t="inlineStr">
        <is>
          <t>Île-de-France</t>
        </is>
      </c>
      <c r="E2722" s="104" t="inlineStr">
        <is>
          <t>Livraison</t>
        </is>
      </c>
      <c r="F2722" s="104" t="n">
        <v>31</v>
      </c>
      <c r="G2722" s="159" t="n">
        <v>1041</v>
      </c>
      <c r="H2722" s="159" t="n">
        <v>2699</v>
      </c>
      <c r="I2722" s="160" t="n">
        <v>17231.02</v>
      </c>
      <c r="J2722" s="160" t="n">
        <v>982.1799999999999</v>
      </c>
      <c r="K2722" s="160" t="n">
        <v>16248.84</v>
      </c>
      <c r="L2722" s="160" t="n">
        <v>5063.76</v>
      </c>
    </row>
    <row r="2723">
      <c r="A2723" s="176" t="n">
        <v>45717</v>
      </c>
      <c r="B2723" s="104" t="inlineStr">
        <is>
          <t>2024/25</t>
        </is>
      </c>
      <c r="C2723" s="104" t="inlineStr">
        <is>
          <t>HC-117</t>
        </is>
      </c>
      <c r="D2723" s="104" t="inlineStr">
        <is>
          <t>Île-de-France</t>
        </is>
      </c>
      <c r="E2723" s="104" t="inlineStr">
        <is>
          <t>Sur place</t>
        </is>
      </c>
      <c r="F2723" s="104" t="n">
        <v>30</v>
      </c>
      <c r="G2723" s="159" t="n">
        <v>3109</v>
      </c>
      <c r="H2723" s="159" t="n">
        <v>7998</v>
      </c>
      <c r="I2723" s="160" t="n">
        <v>40529.61</v>
      </c>
      <c r="J2723" s="160" t="n">
        <v>1176.98</v>
      </c>
      <c r="K2723" s="160" t="n">
        <v>39352.63</v>
      </c>
      <c r="L2723" s="160" t="n">
        <v>11747.63</v>
      </c>
    </row>
    <row r="2724">
      <c r="A2724" s="176" t="n">
        <v>45717</v>
      </c>
      <c r="B2724" s="104" t="inlineStr">
        <is>
          <t>2024/25</t>
        </is>
      </c>
      <c r="C2724" s="104" t="inlineStr">
        <is>
          <t>HC-117</t>
        </is>
      </c>
      <c r="D2724" s="104" t="inlineStr">
        <is>
          <t>Île-de-France</t>
        </is>
      </c>
      <c r="E2724" s="104" t="inlineStr">
        <is>
          <t>À emporter</t>
        </is>
      </c>
      <c r="F2724" s="104" t="n">
        <v>31</v>
      </c>
      <c r="G2724" s="159" t="n">
        <v>2505</v>
      </c>
      <c r="H2724" s="159" t="n">
        <v>6363</v>
      </c>
      <c r="I2724" s="160" t="n">
        <v>30068.46</v>
      </c>
      <c r="J2724" s="160" t="n">
        <v>809.9</v>
      </c>
      <c r="K2724" s="160" t="n">
        <v>29258.56</v>
      </c>
      <c r="L2724" s="160" t="n">
        <v>8694.780000000001</v>
      </c>
    </row>
    <row r="2725">
      <c r="A2725" s="176" t="n">
        <v>45717</v>
      </c>
      <c r="B2725" s="104" t="inlineStr">
        <is>
          <t>2024/25</t>
        </is>
      </c>
      <c r="C2725" s="104" t="inlineStr">
        <is>
          <t>HC-118</t>
        </is>
      </c>
      <c r="D2725" s="104" t="inlineStr">
        <is>
          <t>Nord-Ouest</t>
        </is>
      </c>
      <c r="E2725" s="104" t="inlineStr">
        <is>
          <t>Livraison</t>
        </is>
      </c>
      <c r="F2725" s="104" t="n">
        <v>31</v>
      </c>
      <c r="G2725" s="159" t="n">
        <v>1398</v>
      </c>
      <c r="H2725" s="159" t="n">
        <v>3443</v>
      </c>
      <c r="I2725" s="160" t="n">
        <v>22697.08</v>
      </c>
      <c r="J2725" s="160" t="n">
        <v>1250.01</v>
      </c>
      <c r="K2725" s="160" t="n">
        <v>21447.07</v>
      </c>
      <c r="L2725" s="160" t="n">
        <v>6580.41</v>
      </c>
    </row>
    <row r="2726">
      <c r="A2726" s="176" t="n">
        <v>45717</v>
      </c>
      <c r="B2726" s="104" t="inlineStr">
        <is>
          <t>2024/25</t>
        </is>
      </c>
      <c r="C2726" s="104" t="inlineStr">
        <is>
          <t>HC-118</t>
        </is>
      </c>
      <c r="D2726" s="104" t="inlineStr">
        <is>
          <t>Nord-Ouest</t>
        </is>
      </c>
      <c r="E2726" s="104" t="inlineStr">
        <is>
          <t>Sur place</t>
        </is>
      </c>
      <c r="F2726" s="104" t="n">
        <v>31</v>
      </c>
      <c r="G2726" s="159" t="n">
        <v>3981</v>
      </c>
      <c r="H2726" s="159" t="n">
        <v>9998</v>
      </c>
      <c r="I2726" s="160" t="n">
        <v>51492.36</v>
      </c>
      <c r="J2726" s="160" t="n">
        <v>1819.76</v>
      </c>
      <c r="K2726" s="160" t="n">
        <v>49672.6</v>
      </c>
      <c r="L2726" s="160" t="n">
        <v>14741.12</v>
      </c>
    </row>
    <row r="2727">
      <c r="A2727" s="176" t="n">
        <v>45717</v>
      </c>
      <c r="B2727" s="104" t="inlineStr">
        <is>
          <t>2024/25</t>
        </is>
      </c>
      <c r="C2727" s="104" t="inlineStr">
        <is>
          <t>HC-118</t>
        </is>
      </c>
      <c r="D2727" s="104" t="inlineStr">
        <is>
          <t>Nord-Ouest</t>
        </is>
      </c>
      <c r="E2727" s="104" t="inlineStr">
        <is>
          <t>À emporter</t>
        </is>
      </c>
      <c r="F2727" s="104" t="n">
        <v>30</v>
      </c>
      <c r="G2727" s="159" t="n">
        <v>2861</v>
      </c>
      <c r="H2727" s="159" t="n">
        <v>7266</v>
      </c>
      <c r="I2727" s="160" t="n">
        <v>34179.08</v>
      </c>
      <c r="J2727" s="160" t="n">
        <v>950.84</v>
      </c>
      <c r="K2727" s="160" t="n">
        <v>33228.24</v>
      </c>
      <c r="L2727" s="160" t="n">
        <v>9910.08</v>
      </c>
    </row>
    <row r="2728">
      <c r="A2728" s="176" t="n">
        <v>45717</v>
      </c>
      <c r="B2728" s="104" t="inlineStr">
        <is>
          <t>2024/25</t>
        </is>
      </c>
      <c r="C2728" s="104" t="inlineStr">
        <is>
          <t>HC-119</t>
        </is>
      </c>
      <c r="D2728" s="104" t="inlineStr">
        <is>
          <t>Sud-Est</t>
        </is>
      </c>
      <c r="E2728" s="104" t="inlineStr">
        <is>
          <t>Livraison</t>
        </is>
      </c>
      <c r="F2728" s="104" t="n">
        <v>31</v>
      </c>
      <c r="G2728" s="159" t="n">
        <v>1161</v>
      </c>
      <c r="H2728" s="159" t="n">
        <v>2914</v>
      </c>
      <c r="I2728" s="160" t="n">
        <v>18727.39</v>
      </c>
      <c r="J2728" s="160" t="n">
        <v>1053.77</v>
      </c>
      <c r="K2728" s="160" t="n">
        <v>17673.62</v>
      </c>
      <c r="L2728" s="160" t="n">
        <v>5454.21</v>
      </c>
    </row>
    <row r="2729">
      <c r="A2729" s="176" t="n">
        <v>45717</v>
      </c>
      <c r="B2729" s="104" t="inlineStr">
        <is>
          <t>2024/25</t>
        </is>
      </c>
      <c r="C2729" s="104" t="inlineStr">
        <is>
          <t>HC-119</t>
        </is>
      </c>
      <c r="D2729" s="104" t="inlineStr">
        <is>
          <t>Sud-Est</t>
        </is>
      </c>
      <c r="E2729" s="104" t="inlineStr">
        <is>
          <t>Sur place</t>
        </is>
      </c>
      <c r="F2729" s="104" t="n">
        <v>31</v>
      </c>
      <c r="G2729" s="159" t="n">
        <v>3337</v>
      </c>
      <c r="H2729" s="159" t="n">
        <v>8319</v>
      </c>
      <c r="I2729" s="160" t="n">
        <v>43447.71</v>
      </c>
      <c r="J2729" s="160" t="n">
        <v>1342.06</v>
      </c>
      <c r="K2729" s="160" t="n">
        <v>42105.65</v>
      </c>
      <c r="L2729" s="160" t="n">
        <v>12563.21</v>
      </c>
    </row>
    <row r="2730">
      <c r="A2730" s="176" t="n">
        <v>45717</v>
      </c>
      <c r="B2730" s="104" t="inlineStr">
        <is>
          <t>2024/25</t>
        </is>
      </c>
      <c r="C2730" s="104" t="inlineStr">
        <is>
          <t>HC-119</t>
        </is>
      </c>
      <c r="D2730" s="104" t="inlineStr">
        <is>
          <t>Sud-Est</t>
        </is>
      </c>
      <c r="E2730" s="104" t="inlineStr">
        <is>
          <t>À emporter</t>
        </is>
      </c>
      <c r="F2730" s="104" t="n">
        <v>29</v>
      </c>
      <c r="G2730" s="159" t="n">
        <v>2377</v>
      </c>
      <c r="H2730" s="159" t="n">
        <v>6234</v>
      </c>
      <c r="I2730" s="160" t="n">
        <v>28373.57</v>
      </c>
      <c r="J2730" s="160" t="n">
        <v>930.17</v>
      </c>
      <c r="K2730" s="160" t="n">
        <v>27443.4</v>
      </c>
      <c r="L2730" s="160" t="n">
        <v>8200.690000000001</v>
      </c>
    </row>
    <row r="2731">
      <c r="A2731" s="176" t="n">
        <v>45717</v>
      </c>
      <c r="B2731" s="104" t="inlineStr">
        <is>
          <t>2024/25</t>
        </is>
      </c>
      <c r="C2731" s="104" t="inlineStr">
        <is>
          <t>HC-120</t>
        </is>
      </c>
      <c r="D2731" s="104" t="inlineStr">
        <is>
          <t>Sud-Ouest</t>
        </is>
      </c>
      <c r="E2731" s="104" t="inlineStr">
        <is>
          <t>Drive</t>
        </is>
      </c>
      <c r="F2731" s="104" t="n">
        <v>30</v>
      </c>
      <c r="G2731" s="159" t="n">
        <v>944</v>
      </c>
      <c r="H2731" s="159" t="n">
        <v>2513</v>
      </c>
      <c r="I2731" s="160" t="n">
        <v>12850.17</v>
      </c>
      <c r="J2731" s="160" t="n">
        <v>369.48</v>
      </c>
      <c r="K2731" s="160" t="n">
        <v>12480.69</v>
      </c>
      <c r="L2731" s="160" t="n">
        <v>3752.56</v>
      </c>
    </row>
    <row r="2732">
      <c r="A2732" s="176" t="n">
        <v>45717</v>
      </c>
      <c r="B2732" s="104" t="inlineStr">
        <is>
          <t>2024/25</t>
        </is>
      </c>
      <c r="C2732" s="104" t="inlineStr">
        <is>
          <t>HC-120</t>
        </is>
      </c>
      <c r="D2732" s="104" t="inlineStr">
        <is>
          <t>Sud-Ouest</t>
        </is>
      </c>
      <c r="E2732" s="104" t="inlineStr">
        <is>
          <t>Livraison</t>
        </is>
      </c>
      <c r="F2732" s="104" t="n">
        <v>31</v>
      </c>
      <c r="G2732" s="159" t="n">
        <v>799</v>
      </c>
      <c r="H2732" s="159" t="n">
        <v>2045</v>
      </c>
      <c r="I2732" s="160" t="n">
        <v>13248.6</v>
      </c>
      <c r="J2732" s="160" t="n">
        <v>817.16</v>
      </c>
      <c r="K2732" s="160" t="n">
        <v>12431.44</v>
      </c>
      <c r="L2732" s="160" t="n">
        <v>3900.91</v>
      </c>
    </row>
    <row r="2733">
      <c r="A2733" s="176" t="n">
        <v>45717</v>
      </c>
      <c r="B2733" s="104" t="inlineStr">
        <is>
          <t>2024/25</t>
        </is>
      </c>
      <c r="C2733" s="104" t="inlineStr">
        <is>
          <t>HC-120</t>
        </is>
      </c>
      <c r="D2733" s="104" t="inlineStr">
        <is>
          <t>Sud-Ouest</t>
        </is>
      </c>
      <c r="E2733" s="104" t="inlineStr">
        <is>
          <t>Sur place</t>
        </is>
      </c>
      <c r="F2733" s="104" t="n">
        <v>31</v>
      </c>
      <c r="G2733" s="159" t="n">
        <v>2492</v>
      </c>
      <c r="H2733" s="159" t="n">
        <v>6247</v>
      </c>
      <c r="I2733" s="160" t="n">
        <v>32217.44</v>
      </c>
      <c r="J2733" s="160" t="n">
        <v>916.88</v>
      </c>
      <c r="K2733" s="160" t="n">
        <v>31300.56</v>
      </c>
      <c r="L2733" s="160" t="n">
        <v>9380.389999999999</v>
      </c>
    </row>
    <row r="2734">
      <c r="A2734" s="176" t="n">
        <v>45717</v>
      </c>
      <c r="B2734" s="104" t="inlineStr">
        <is>
          <t>2024/25</t>
        </is>
      </c>
      <c r="C2734" s="104" t="inlineStr">
        <is>
          <t>HC-120</t>
        </is>
      </c>
      <c r="D2734" s="104" t="inlineStr">
        <is>
          <t>Sud-Ouest</t>
        </is>
      </c>
      <c r="E2734" s="104" t="inlineStr">
        <is>
          <t>À emporter</t>
        </is>
      </c>
      <c r="F2734" s="104" t="n">
        <v>30</v>
      </c>
      <c r="G2734" s="159" t="n">
        <v>1803</v>
      </c>
      <c r="H2734" s="159" t="n">
        <v>4586</v>
      </c>
      <c r="I2734" s="160" t="n">
        <v>21429.52</v>
      </c>
      <c r="J2734" s="160" t="n">
        <v>626.1799999999999</v>
      </c>
      <c r="K2734" s="160" t="n">
        <v>20803.34</v>
      </c>
      <c r="L2734" s="160" t="n">
        <v>6218.02</v>
      </c>
    </row>
    <row r="2735">
      <c r="A2735" s="176" t="n">
        <v>45748</v>
      </c>
      <c r="B2735" s="104" t="inlineStr">
        <is>
          <t>2024/25</t>
        </is>
      </c>
      <c r="C2735" s="104" t="inlineStr">
        <is>
          <t>HC-001</t>
        </is>
      </c>
      <c r="D2735" s="104" t="inlineStr">
        <is>
          <t>Île-de-France</t>
        </is>
      </c>
      <c r="E2735" s="104" t="inlineStr">
        <is>
          <t>Livraison</t>
        </is>
      </c>
      <c r="F2735" s="104" t="n">
        <v>30</v>
      </c>
      <c r="G2735" s="159" t="n">
        <v>1729</v>
      </c>
      <c r="H2735" s="159" t="n">
        <v>4315</v>
      </c>
      <c r="I2735" s="160" t="n">
        <v>28513.6</v>
      </c>
      <c r="J2735" s="160" t="n">
        <v>1680.05</v>
      </c>
      <c r="K2735" s="160" t="n">
        <v>26833.55</v>
      </c>
      <c r="L2735" s="160" t="n">
        <v>8349.09</v>
      </c>
    </row>
    <row r="2736">
      <c r="A2736" s="176" t="n">
        <v>45748</v>
      </c>
      <c r="B2736" s="104" t="inlineStr">
        <is>
          <t>2024/25</t>
        </is>
      </c>
      <c r="C2736" s="104" t="inlineStr">
        <is>
          <t>HC-001</t>
        </is>
      </c>
      <c r="D2736" s="104" t="inlineStr">
        <is>
          <t>Île-de-France</t>
        </is>
      </c>
      <c r="E2736" s="104" t="inlineStr">
        <is>
          <t>Sur place</t>
        </is>
      </c>
      <c r="F2736" s="104" t="n">
        <v>30</v>
      </c>
      <c r="G2736" s="159" t="n">
        <v>5220</v>
      </c>
      <c r="H2736" s="159" t="n">
        <v>13478</v>
      </c>
      <c r="I2736" s="160" t="n">
        <v>66791.2</v>
      </c>
      <c r="J2736" s="160" t="n">
        <v>2436.24</v>
      </c>
      <c r="K2736" s="160" t="n">
        <v>64354.96</v>
      </c>
      <c r="L2736" s="160" t="n">
        <v>19255.95</v>
      </c>
    </row>
    <row r="2737">
      <c r="A2737" s="176" t="n">
        <v>45748</v>
      </c>
      <c r="B2737" s="104" t="inlineStr">
        <is>
          <t>2024/25</t>
        </is>
      </c>
      <c r="C2737" s="104" t="inlineStr">
        <is>
          <t>HC-001</t>
        </is>
      </c>
      <c r="D2737" s="104" t="inlineStr">
        <is>
          <t>Île-de-France</t>
        </is>
      </c>
      <c r="E2737" s="104" t="inlineStr">
        <is>
          <t>À emporter</t>
        </is>
      </c>
      <c r="F2737" s="104" t="n">
        <v>30</v>
      </c>
      <c r="G2737" s="159" t="n">
        <v>3924</v>
      </c>
      <c r="H2737" s="159" t="n">
        <v>10099</v>
      </c>
      <c r="I2737" s="160" t="n">
        <v>46329.38</v>
      </c>
      <c r="J2737" s="160" t="n">
        <v>1406.13</v>
      </c>
      <c r="K2737" s="160" t="n">
        <v>44923.25</v>
      </c>
      <c r="L2737" s="160" t="n">
        <v>13339.81</v>
      </c>
    </row>
    <row r="2738">
      <c r="A2738" s="176" t="n">
        <v>45748</v>
      </c>
      <c r="B2738" s="104" t="inlineStr">
        <is>
          <t>2024/25</t>
        </is>
      </c>
      <c r="C2738" s="104" t="inlineStr">
        <is>
          <t>HC-002</t>
        </is>
      </c>
      <c r="D2738" s="104" t="inlineStr">
        <is>
          <t>Nord-Ouest</t>
        </is>
      </c>
      <c r="E2738" s="104" t="inlineStr">
        <is>
          <t>Drive</t>
        </is>
      </c>
      <c r="F2738" s="104" t="n">
        <v>30</v>
      </c>
      <c r="G2738" s="159" t="n">
        <v>973</v>
      </c>
      <c r="H2738" s="159" t="n">
        <v>2528</v>
      </c>
      <c r="I2738" s="160" t="n">
        <v>13417.95</v>
      </c>
      <c r="J2738" s="160" t="n">
        <v>470.89</v>
      </c>
      <c r="K2738" s="160" t="n">
        <v>12947.06</v>
      </c>
      <c r="L2738" s="160" t="n">
        <v>3868.88</v>
      </c>
    </row>
    <row r="2739">
      <c r="A2739" s="176" t="n">
        <v>45748</v>
      </c>
      <c r="B2739" s="104" t="inlineStr">
        <is>
          <t>2024/25</t>
        </is>
      </c>
      <c r="C2739" s="104" t="inlineStr">
        <is>
          <t>HC-002</t>
        </is>
      </c>
      <c r="D2739" s="104" t="inlineStr">
        <is>
          <t>Nord-Ouest</t>
        </is>
      </c>
      <c r="E2739" s="104" t="inlineStr">
        <is>
          <t>Livraison</t>
        </is>
      </c>
      <c r="F2739" s="104" t="n">
        <v>30</v>
      </c>
      <c r="G2739" s="159" t="n">
        <v>957</v>
      </c>
      <c r="H2739" s="159" t="n">
        <v>2445</v>
      </c>
      <c r="I2739" s="160" t="n">
        <v>15460.76</v>
      </c>
      <c r="J2739" s="160" t="n">
        <v>855.33</v>
      </c>
      <c r="K2739" s="160" t="n">
        <v>14605.43</v>
      </c>
      <c r="L2739" s="160" t="n">
        <v>4492.54</v>
      </c>
    </row>
    <row r="2740">
      <c r="A2740" s="176" t="n">
        <v>45748</v>
      </c>
      <c r="B2740" s="104" t="inlineStr">
        <is>
          <t>2024/25</t>
        </is>
      </c>
      <c r="C2740" s="104" t="inlineStr">
        <is>
          <t>HC-002</t>
        </is>
      </c>
      <c r="D2740" s="104" t="inlineStr">
        <is>
          <t>Nord-Ouest</t>
        </is>
      </c>
      <c r="E2740" s="104" t="inlineStr">
        <is>
          <t>Sur place</t>
        </is>
      </c>
      <c r="F2740" s="104" t="n">
        <v>29</v>
      </c>
      <c r="G2740" s="159" t="n">
        <v>2533</v>
      </c>
      <c r="H2740" s="159" t="n">
        <v>6512</v>
      </c>
      <c r="I2740" s="160" t="n">
        <v>32972.25</v>
      </c>
      <c r="J2740" s="160" t="n">
        <v>929.36</v>
      </c>
      <c r="K2740" s="160" t="n">
        <v>32042.89</v>
      </c>
      <c r="L2740" s="160" t="n">
        <v>9583.16</v>
      </c>
    </row>
    <row r="2741">
      <c r="A2741" s="176" t="n">
        <v>45748</v>
      </c>
      <c r="B2741" s="104" t="inlineStr">
        <is>
          <t>2024/25</t>
        </is>
      </c>
      <c r="C2741" s="104" t="inlineStr">
        <is>
          <t>HC-002</t>
        </is>
      </c>
      <c r="D2741" s="104" t="inlineStr">
        <is>
          <t>Nord-Ouest</t>
        </is>
      </c>
      <c r="E2741" s="104" t="inlineStr">
        <is>
          <t>À emporter</t>
        </is>
      </c>
      <c r="F2741" s="104" t="n">
        <v>28</v>
      </c>
      <c r="G2741" s="159" t="n">
        <v>1782</v>
      </c>
      <c r="H2741" s="159" t="n">
        <v>4579</v>
      </c>
      <c r="I2741" s="160" t="n">
        <v>21331.18</v>
      </c>
      <c r="J2741" s="160" t="n">
        <v>562.65</v>
      </c>
      <c r="K2741" s="160" t="n">
        <v>20768.53</v>
      </c>
      <c r="L2741" s="160" t="n">
        <v>6196.9</v>
      </c>
    </row>
    <row r="2742">
      <c r="A2742" s="176" t="n">
        <v>45748</v>
      </c>
      <c r="B2742" s="104" t="inlineStr">
        <is>
          <t>2024/25</t>
        </is>
      </c>
      <c r="C2742" s="104" t="inlineStr">
        <is>
          <t>HC-003</t>
        </is>
      </c>
      <c r="D2742" s="104" t="inlineStr">
        <is>
          <t>Sud-Est</t>
        </is>
      </c>
      <c r="E2742" s="104" t="inlineStr">
        <is>
          <t>Drive</t>
        </is>
      </c>
      <c r="F2742" s="104" t="n">
        <v>30</v>
      </c>
      <c r="G2742" s="159" t="n">
        <v>1161</v>
      </c>
      <c r="H2742" s="159" t="n">
        <v>3003</v>
      </c>
      <c r="I2742" s="160" t="n">
        <v>15784.45</v>
      </c>
      <c r="J2742" s="160" t="n">
        <v>541.92</v>
      </c>
      <c r="K2742" s="160" t="n">
        <v>15242.53</v>
      </c>
      <c r="L2742" s="160" t="n">
        <v>4560.93</v>
      </c>
    </row>
    <row r="2743">
      <c r="A2743" s="176" t="n">
        <v>45748</v>
      </c>
      <c r="B2743" s="104" t="inlineStr">
        <is>
          <t>2024/25</t>
        </is>
      </c>
      <c r="C2743" s="104" t="inlineStr">
        <is>
          <t>HC-003</t>
        </is>
      </c>
      <c r="D2743" s="104" t="inlineStr">
        <is>
          <t>Sud-Est</t>
        </is>
      </c>
      <c r="E2743" s="104" t="inlineStr">
        <is>
          <t>Livraison</t>
        </is>
      </c>
      <c r="F2743" s="104" t="n">
        <v>30</v>
      </c>
      <c r="G2743" s="159" t="n">
        <v>1009</v>
      </c>
      <c r="H2743" s="159" t="n">
        <v>2590</v>
      </c>
      <c r="I2743" s="160" t="n">
        <v>16669.46</v>
      </c>
      <c r="J2743" s="160" t="n">
        <v>1036.98</v>
      </c>
      <c r="K2743" s="160" t="n">
        <v>15632.48</v>
      </c>
      <c r="L2743" s="160" t="n">
        <v>4874.74</v>
      </c>
    </row>
    <row r="2744">
      <c r="A2744" s="176" t="n">
        <v>45748</v>
      </c>
      <c r="B2744" s="104" t="inlineStr">
        <is>
          <t>2024/25</t>
        </is>
      </c>
      <c r="C2744" s="104" t="inlineStr">
        <is>
          <t>HC-003</t>
        </is>
      </c>
      <c r="D2744" s="104" t="inlineStr">
        <is>
          <t>Sud-Est</t>
        </is>
      </c>
      <c r="E2744" s="104" t="inlineStr">
        <is>
          <t>Sur place</t>
        </is>
      </c>
      <c r="F2744" s="104" t="n">
        <v>29</v>
      </c>
      <c r="G2744" s="159" t="n">
        <v>2917</v>
      </c>
      <c r="H2744" s="159" t="n">
        <v>7052</v>
      </c>
      <c r="I2744" s="160" t="n">
        <v>37808.04</v>
      </c>
      <c r="J2744" s="160" t="n">
        <v>1281.72</v>
      </c>
      <c r="K2744" s="160" t="n">
        <v>36526.32</v>
      </c>
      <c r="L2744" s="160" t="n">
        <v>10856.87</v>
      </c>
    </row>
    <row r="2745">
      <c r="A2745" s="176" t="n">
        <v>45748</v>
      </c>
      <c r="B2745" s="104" t="inlineStr">
        <is>
          <t>2024/25</t>
        </is>
      </c>
      <c r="C2745" s="104" t="inlineStr">
        <is>
          <t>HC-003</t>
        </is>
      </c>
      <c r="D2745" s="104" t="inlineStr">
        <is>
          <t>Sud-Est</t>
        </is>
      </c>
      <c r="E2745" s="104" t="inlineStr">
        <is>
          <t>À emporter</t>
        </is>
      </c>
      <c r="F2745" s="104" t="n">
        <v>30</v>
      </c>
      <c r="G2745" s="159" t="n">
        <v>2286</v>
      </c>
      <c r="H2745" s="159" t="n">
        <v>5893</v>
      </c>
      <c r="I2745" s="160" t="n">
        <v>27009.44</v>
      </c>
      <c r="J2745" s="160" t="n">
        <v>838.0599999999999</v>
      </c>
      <c r="K2745" s="160" t="n">
        <v>26171.38</v>
      </c>
      <c r="L2745" s="160" t="n">
        <v>7739.39</v>
      </c>
    </row>
    <row r="2746">
      <c r="A2746" s="176" t="n">
        <v>45748</v>
      </c>
      <c r="B2746" s="104" t="inlineStr">
        <is>
          <t>2024/25</t>
        </is>
      </c>
      <c r="C2746" s="104" t="inlineStr">
        <is>
          <t>HC-004</t>
        </is>
      </c>
      <c r="D2746" s="104" t="inlineStr">
        <is>
          <t>Sud-Ouest</t>
        </is>
      </c>
      <c r="E2746" s="104" t="inlineStr">
        <is>
          <t>Drive</t>
        </is>
      </c>
      <c r="F2746" s="104" t="n">
        <v>30</v>
      </c>
      <c r="G2746" s="159" t="n">
        <v>1188</v>
      </c>
      <c r="H2746" s="159" t="n">
        <v>3082</v>
      </c>
      <c r="I2746" s="160" t="n">
        <v>16172.64</v>
      </c>
      <c r="J2746" s="160" t="n">
        <v>484.68</v>
      </c>
      <c r="K2746" s="160" t="n">
        <v>15687.96</v>
      </c>
      <c r="L2746" s="160" t="n">
        <v>4732.15</v>
      </c>
    </row>
    <row r="2747">
      <c r="A2747" s="176" t="n">
        <v>45748</v>
      </c>
      <c r="B2747" s="104" t="inlineStr">
        <is>
          <t>2024/25</t>
        </is>
      </c>
      <c r="C2747" s="104" t="inlineStr">
        <is>
          <t>HC-004</t>
        </is>
      </c>
      <c r="D2747" s="104" t="inlineStr">
        <is>
          <t>Sud-Ouest</t>
        </is>
      </c>
      <c r="E2747" s="104" t="inlineStr">
        <is>
          <t>Livraison</t>
        </is>
      </c>
      <c r="F2747" s="104" t="n">
        <v>30</v>
      </c>
      <c r="G2747" s="159" t="n">
        <v>1123</v>
      </c>
      <c r="H2747" s="159" t="n">
        <v>2999</v>
      </c>
      <c r="I2747" s="160" t="n">
        <v>18220.17</v>
      </c>
      <c r="J2747" s="160" t="n">
        <v>1053.57</v>
      </c>
      <c r="K2747" s="160" t="n">
        <v>17166.6</v>
      </c>
      <c r="L2747" s="160" t="n">
        <v>5349.91</v>
      </c>
    </row>
    <row r="2748">
      <c r="A2748" s="176" t="n">
        <v>45748</v>
      </c>
      <c r="B2748" s="104" t="inlineStr">
        <is>
          <t>2024/25</t>
        </is>
      </c>
      <c r="C2748" s="104" t="inlineStr">
        <is>
          <t>HC-004</t>
        </is>
      </c>
      <c r="D2748" s="104" t="inlineStr">
        <is>
          <t>Sud-Ouest</t>
        </is>
      </c>
      <c r="E2748" s="104" t="inlineStr">
        <is>
          <t>Sur place</t>
        </is>
      </c>
      <c r="F2748" s="104" t="n">
        <v>29</v>
      </c>
      <c r="G2748" s="159" t="n">
        <v>2931</v>
      </c>
      <c r="H2748" s="159" t="n">
        <v>7593</v>
      </c>
      <c r="I2748" s="160" t="n">
        <v>37273.39</v>
      </c>
      <c r="J2748" s="160" t="n">
        <v>1086.82</v>
      </c>
      <c r="K2748" s="160" t="n">
        <v>36186.57</v>
      </c>
      <c r="L2748" s="160" t="n">
        <v>10772.08</v>
      </c>
    </row>
    <row r="2749">
      <c r="A2749" s="176" t="n">
        <v>45748</v>
      </c>
      <c r="B2749" s="104" t="inlineStr">
        <is>
          <t>2024/25</t>
        </is>
      </c>
      <c r="C2749" s="104" t="inlineStr">
        <is>
          <t>HC-004</t>
        </is>
      </c>
      <c r="D2749" s="104" t="inlineStr">
        <is>
          <t>Sud-Ouest</t>
        </is>
      </c>
      <c r="E2749" s="104" t="inlineStr">
        <is>
          <t>À emporter</t>
        </is>
      </c>
      <c r="F2749" s="104" t="n">
        <v>30</v>
      </c>
      <c r="G2749" s="159" t="n">
        <v>2309</v>
      </c>
      <c r="H2749" s="159" t="n">
        <v>5945</v>
      </c>
      <c r="I2749" s="160" t="n">
        <v>27563.2</v>
      </c>
      <c r="J2749" s="160" t="n">
        <v>911.92</v>
      </c>
      <c r="K2749" s="160" t="n">
        <v>26651.28</v>
      </c>
      <c r="L2749" s="160" t="n">
        <v>7953.27</v>
      </c>
    </row>
    <row r="2750">
      <c r="A2750" s="176" t="n">
        <v>45748</v>
      </c>
      <c r="B2750" s="104" t="inlineStr">
        <is>
          <t>2024/25</t>
        </is>
      </c>
      <c r="C2750" s="104" t="inlineStr">
        <is>
          <t>HC-005</t>
        </is>
      </c>
      <c r="D2750" s="104" t="inlineStr">
        <is>
          <t>Île-de-France</t>
        </is>
      </c>
      <c r="E2750" s="104" t="inlineStr">
        <is>
          <t>Livraison</t>
        </is>
      </c>
      <c r="F2750" s="104" t="n">
        <v>30</v>
      </c>
      <c r="G2750" s="159" t="n">
        <v>1492</v>
      </c>
      <c r="H2750" s="159" t="n">
        <v>3898</v>
      </c>
      <c r="I2750" s="160" t="n">
        <v>24515.2</v>
      </c>
      <c r="J2750" s="160" t="n">
        <v>1490.18</v>
      </c>
      <c r="K2750" s="160" t="n">
        <v>23025.02</v>
      </c>
      <c r="L2750" s="160" t="n">
        <v>7089.69</v>
      </c>
    </row>
    <row r="2751">
      <c r="A2751" s="176" t="n">
        <v>45748</v>
      </c>
      <c r="B2751" s="104" t="inlineStr">
        <is>
          <t>2024/25</t>
        </is>
      </c>
      <c r="C2751" s="104" t="inlineStr">
        <is>
          <t>HC-005</t>
        </is>
      </c>
      <c r="D2751" s="104" t="inlineStr">
        <is>
          <t>Île-de-France</t>
        </is>
      </c>
      <c r="E2751" s="104" t="inlineStr">
        <is>
          <t>Sur place</t>
        </is>
      </c>
      <c r="F2751" s="104" t="n">
        <v>30</v>
      </c>
      <c r="G2751" s="159" t="n">
        <v>4386</v>
      </c>
      <c r="H2751" s="159" t="n">
        <v>11274</v>
      </c>
      <c r="I2751" s="160" t="n">
        <v>57014.13</v>
      </c>
      <c r="J2751" s="160" t="n">
        <v>1579.66</v>
      </c>
      <c r="K2751" s="160" t="n">
        <v>55434.47</v>
      </c>
      <c r="L2751" s="160" t="n">
        <v>16454.37</v>
      </c>
    </row>
    <row r="2752">
      <c r="A2752" s="176" t="n">
        <v>45748</v>
      </c>
      <c r="B2752" s="104" t="inlineStr">
        <is>
          <t>2024/25</t>
        </is>
      </c>
      <c r="C2752" s="104" t="inlineStr">
        <is>
          <t>HC-005</t>
        </is>
      </c>
      <c r="D2752" s="104" t="inlineStr">
        <is>
          <t>Île-de-France</t>
        </is>
      </c>
      <c r="E2752" s="104" t="inlineStr">
        <is>
          <t>À emporter</t>
        </is>
      </c>
      <c r="F2752" s="104" t="n">
        <v>30</v>
      </c>
      <c r="G2752" s="159" t="n">
        <v>3416</v>
      </c>
      <c r="H2752" s="159" t="n">
        <v>8461</v>
      </c>
      <c r="I2752" s="160" t="n">
        <v>40590.03</v>
      </c>
      <c r="J2752" s="160" t="n">
        <v>1376.28</v>
      </c>
      <c r="K2752" s="160" t="n">
        <v>39213.75</v>
      </c>
      <c r="L2752" s="160" t="n">
        <v>11648.44</v>
      </c>
    </row>
    <row r="2753">
      <c r="A2753" s="176" t="n">
        <v>45748</v>
      </c>
      <c r="B2753" s="104" t="inlineStr">
        <is>
          <t>2024/25</t>
        </is>
      </c>
      <c r="C2753" s="104" t="inlineStr">
        <is>
          <t>HC-006</t>
        </is>
      </c>
      <c r="D2753" s="104" t="inlineStr">
        <is>
          <t>Nord-Ouest</t>
        </is>
      </c>
      <c r="E2753" s="104" t="inlineStr">
        <is>
          <t>Livraison</t>
        </is>
      </c>
      <c r="F2753" s="104" t="n">
        <v>30</v>
      </c>
      <c r="G2753" s="159" t="n">
        <v>961</v>
      </c>
      <c r="H2753" s="159" t="n">
        <v>2512</v>
      </c>
      <c r="I2753" s="160" t="n">
        <v>16007.01</v>
      </c>
      <c r="J2753" s="160" t="n">
        <v>983.47</v>
      </c>
      <c r="K2753" s="160" t="n">
        <v>15023.54</v>
      </c>
      <c r="L2753" s="160" t="n">
        <v>4674.01</v>
      </c>
    </row>
    <row r="2754">
      <c r="A2754" s="176" t="n">
        <v>45748</v>
      </c>
      <c r="B2754" s="104" t="inlineStr">
        <is>
          <t>2024/25</t>
        </is>
      </c>
      <c r="C2754" s="104" t="inlineStr">
        <is>
          <t>HC-006</t>
        </is>
      </c>
      <c r="D2754" s="104" t="inlineStr">
        <is>
          <t>Nord-Ouest</t>
        </is>
      </c>
      <c r="E2754" s="104" t="inlineStr">
        <is>
          <t>Sur place</t>
        </is>
      </c>
      <c r="F2754" s="104" t="n">
        <v>30</v>
      </c>
      <c r="G2754" s="159" t="n">
        <v>2987</v>
      </c>
      <c r="H2754" s="159" t="n">
        <v>7629</v>
      </c>
      <c r="I2754" s="160" t="n">
        <v>38590.77</v>
      </c>
      <c r="J2754" s="160" t="n">
        <v>1248.47</v>
      </c>
      <c r="K2754" s="160" t="n">
        <v>37342.3</v>
      </c>
      <c r="L2754" s="160" t="n">
        <v>11124.66</v>
      </c>
    </row>
    <row r="2755">
      <c r="A2755" s="176" t="n">
        <v>45748</v>
      </c>
      <c r="B2755" s="104" t="inlineStr">
        <is>
          <t>2024/25</t>
        </is>
      </c>
      <c r="C2755" s="104" t="inlineStr">
        <is>
          <t>HC-006</t>
        </is>
      </c>
      <c r="D2755" s="104" t="inlineStr">
        <is>
          <t>Nord-Ouest</t>
        </is>
      </c>
      <c r="E2755" s="104" t="inlineStr">
        <is>
          <t>À emporter</t>
        </is>
      </c>
      <c r="F2755" s="104" t="n">
        <v>29</v>
      </c>
      <c r="G2755" s="159" t="n">
        <v>2121</v>
      </c>
      <c r="H2755" s="159" t="n">
        <v>5273</v>
      </c>
      <c r="I2755" s="160" t="n">
        <v>25061.87</v>
      </c>
      <c r="J2755" s="160" t="n">
        <v>679.85</v>
      </c>
      <c r="K2755" s="160" t="n">
        <v>24382.02</v>
      </c>
      <c r="L2755" s="160" t="n">
        <v>7200.85</v>
      </c>
    </row>
    <row r="2756">
      <c r="A2756" s="176" t="n">
        <v>45748</v>
      </c>
      <c r="B2756" s="104" t="inlineStr">
        <is>
          <t>2024/25</t>
        </is>
      </c>
      <c r="C2756" s="104" t="inlineStr">
        <is>
          <t>HC-007</t>
        </is>
      </c>
      <c r="D2756" s="104" t="inlineStr">
        <is>
          <t>Sud-Est</t>
        </is>
      </c>
      <c r="E2756" s="104" t="inlineStr">
        <is>
          <t>Livraison</t>
        </is>
      </c>
      <c r="F2756" s="104" t="n">
        <v>30</v>
      </c>
      <c r="G2756" s="159" t="n">
        <v>1277</v>
      </c>
      <c r="H2756" s="159" t="n">
        <v>3291</v>
      </c>
      <c r="I2756" s="160" t="n">
        <v>20347.2</v>
      </c>
      <c r="J2756" s="160" t="n">
        <v>1164.12</v>
      </c>
      <c r="K2756" s="160" t="n">
        <v>19183.08</v>
      </c>
      <c r="L2756" s="160" t="n">
        <v>6073.04</v>
      </c>
    </row>
    <row r="2757">
      <c r="A2757" s="176" t="n">
        <v>45748</v>
      </c>
      <c r="B2757" s="104" t="inlineStr">
        <is>
          <t>2024/25</t>
        </is>
      </c>
      <c r="C2757" s="104" t="inlineStr">
        <is>
          <t>HC-007</t>
        </is>
      </c>
      <c r="D2757" s="104" t="inlineStr">
        <is>
          <t>Sud-Est</t>
        </is>
      </c>
      <c r="E2757" s="104" t="inlineStr">
        <is>
          <t>Sur place</t>
        </is>
      </c>
      <c r="F2757" s="104" t="n">
        <v>29</v>
      </c>
      <c r="G2757" s="159" t="n">
        <v>3351</v>
      </c>
      <c r="H2757" s="159" t="n">
        <v>8493</v>
      </c>
      <c r="I2757" s="160" t="n">
        <v>43465.46</v>
      </c>
      <c r="J2757" s="160" t="n">
        <v>1418.91</v>
      </c>
      <c r="K2757" s="160" t="n">
        <v>42046.55</v>
      </c>
      <c r="L2757" s="160" t="n">
        <v>12927.01</v>
      </c>
    </row>
    <row r="2758">
      <c r="A2758" s="176" t="n">
        <v>45748</v>
      </c>
      <c r="B2758" s="104" t="inlineStr">
        <is>
          <t>2024/25</t>
        </is>
      </c>
      <c r="C2758" s="104" t="inlineStr">
        <is>
          <t>HC-007</t>
        </is>
      </c>
      <c r="D2758" s="104" t="inlineStr">
        <is>
          <t>Sud-Est</t>
        </is>
      </c>
      <c r="E2758" s="104" t="inlineStr">
        <is>
          <t>À emporter</t>
        </is>
      </c>
      <c r="F2758" s="104" t="n">
        <v>29</v>
      </c>
      <c r="G2758" s="159" t="n">
        <v>2453</v>
      </c>
      <c r="H2758" s="159" t="n">
        <v>6213</v>
      </c>
      <c r="I2758" s="160" t="n">
        <v>29112.24</v>
      </c>
      <c r="J2758" s="160" t="n">
        <v>867.29</v>
      </c>
      <c r="K2758" s="160" t="n">
        <v>28244.95</v>
      </c>
      <c r="L2758" s="160" t="n">
        <v>8754.42</v>
      </c>
    </row>
    <row r="2759">
      <c r="A2759" s="176" t="n">
        <v>45748</v>
      </c>
      <c r="B2759" s="104" t="inlineStr">
        <is>
          <t>2024/25</t>
        </is>
      </c>
      <c r="C2759" s="104" t="inlineStr">
        <is>
          <t>HC-008</t>
        </is>
      </c>
      <c r="D2759" s="104" t="inlineStr">
        <is>
          <t>Sud-Ouest</t>
        </is>
      </c>
      <c r="E2759" s="104" t="inlineStr">
        <is>
          <t>Livraison</t>
        </is>
      </c>
      <c r="F2759" s="104" t="n">
        <v>30</v>
      </c>
      <c r="G2759" s="159" t="n">
        <v>1388</v>
      </c>
      <c r="H2759" s="159" t="n">
        <v>3466</v>
      </c>
      <c r="I2759" s="160" t="n">
        <v>22353.17</v>
      </c>
      <c r="J2759" s="160" t="n">
        <v>1226.89</v>
      </c>
      <c r="K2759" s="160" t="n">
        <v>21126.28</v>
      </c>
      <c r="L2759" s="160" t="n">
        <v>6525.22</v>
      </c>
    </row>
    <row r="2760">
      <c r="A2760" s="176" t="n">
        <v>45748</v>
      </c>
      <c r="B2760" s="104" t="inlineStr">
        <is>
          <t>2024/25</t>
        </is>
      </c>
      <c r="C2760" s="104" t="inlineStr">
        <is>
          <t>HC-008</t>
        </is>
      </c>
      <c r="D2760" s="104" t="inlineStr">
        <is>
          <t>Sud-Ouest</t>
        </is>
      </c>
      <c r="E2760" s="104" t="inlineStr">
        <is>
          <t>Sur place</t>
        </is>
      </c>
      <c r="F2760" s="104" t="n">
        <v>30</v>
      </c>
      <c r="G2760" s="159" t="n">
        <v>3779</v>
      </c>
      <c r="H2760" s="159" t="n">
        <v>9420</v>
      </c>
      <c r="I2760" s="160" t="n">
        <v>48666.65</v>
      </c>
      <c r="J2760" s="160" t="n">
        <v>1689.9</v>
      </c>
      <c r="K2760" s="160" t="n">
        <v>46976.75</v>
      </c>
      <c r="L2760" s="160" t="n">
        <v>13938.31</v>
      </c>
    </row>
    <row r="2761">
      <c r="A2761" s="176" t="n">
        <v>45748</v>
      </c>
      <c r="B2761" s="104" t="inlineStr">
        <is>
          <t>2024/25</t>
        </is>
      </c>
      <c r="C2761" s="104" t="inlineStr">
        <is>
          <t>HC-008</t>
        </is>
      </c>
      <c r="D2761" s="104" t="inlineStr">
        <is>
          <t>Sud-Ouest</t>
        </is>
      </c>
      <c r="E2761" s="104" t="inlineStr">
        <is>
          <t>À emporter</t>
        </is>
      </c>
      <c r="F2761" s="104" t="n">
        <v>29</v>
      </c>
      <c r="G2761" s="159" t="n">
        <v>2758</v>
      </c>
      <c r="H2761" s="159" t="n">
        <v>6711</v>
      </c>
      <c r="I2761" s="160" t="n">
        <v>33080.48</v>
      </c>
      <c r="J2761" s="160" t="n">
        <v>998.21</v>
      </c>
      <c r="K2761" s="160" t="n">
        <v>32082.27</v>
      </c>
      <c r="L2761" s="160" t="n">
        <v>9556.360000000001</v>
      </c>
    </row>
    <row r="2762">
      <c r="A2762" s="176" t="n">
        <v>45748</v>
      </c>
      <c r="B2762" s="104" t="inlineStr">
        <is>
          <t>2024/25</t>
        </is>
      </c>
      <c r="C2762" s="104" t="inlineStr">
        <is>
          <t>HC-009</t>
        </is>
      </c>
      <c r="D2762" s="104" t="inlineStr">
        <is>
          <t>Île-de-France</t>
        </is>
      </c>
      <c r="E2762" s="104" t="inlineStr">
        <is>
          <t>Livraison</t>
        </is>
      </c>
      <c r="F2762" s="104" t="n">
        <v>30</v>
      </c>
      <c r="G2762" s="159" t="n">
        <v>1606</v>
      </c>
      <c r="H2762" s="159" t="n">
        <v>4097</v>
      </c>
      <c r="I2762" s="160" t="n">
        <v>26656.77</v>
      </c>
      <c r="J2762" s="160" t="n">
        <v>1581.02</v>
      </c>
      <c r="K2762" s="160" t="n">
        <v>25075.75</v>
      </c>
      <c r="L2762" s="160" t="n">
        <v>7748.83</v>
      </c>
    </row>
    <row r="2763">
      <c r="A2763" s="176" t="n">
        <v>45748</v>
      </c>
      <c r="B2763" s="104" t="inlineStr">
        <is>
          <t>2024/25</t>
        </is>
      </c>
      <c r="C2763" s="104" t="inlineStr">
        <is>
          <t>HC-009</t>
        </is>
      </c>
      <c r="D2763" s="104" t="inlineStr">
        <is>
          <t>Île-de-France</t>
        </is>
      </c>
      <c r="E2763" s="104" t="inlineStr">
        <is>
          <t>Sur place</t>
        </is>
      </c>
      <c r="F2763" s="104" t="n">
        <v>30</v>
      </c>
      <c r="G2763" s="159" t="n">
        <v>4929</v>
      </c>
      <c r="H2763" s="159" t="n">
        <v>12708</v>
      </c>
      <c r="I2763" s="160" t="n">
        <v>63529.25</v>
      </c>
      <c r="J2763" s="160" t="n">
        <v>1801.87</v>
      </c>
      <c r="K2763" s="160" t="n">
        <v>61727.38</v>
      </c>
      <c r="L2763" s="160" t="n">
        <v>18285.92</v>
      </c>
    </row>
    <row r="2764">
      <c r="A2764" s="176" t="n">
        <v>45748</v>
      </c>
      <c r="B2764" s="104" t="inlineStr">
        <is>
          <t>2024/25</t>
        </is>
      </c>
      <c r="C2764" s="104" t="inlineStr">
        <is>
          <t>HC-009</t>
        </is>
      </c>
      <c r="D2764" s="104" t="inlineStr">
        <is>
          <t>Île-de-France</t>
        </is>
      </c>
      <c r="E2764" s="104" t="inlineStr">
        <is>
          <t>À emporter</t>
        </is>
      </c>
      <c r="F2764" s="104" t="n">
        <v>30</v>
      </c>
      <c r="G2764" s="159" t="n">
        <v>3727</v>
      </c>
      <c r="H2764" s="159" t="n">
        <v>9490</v>
      </c>
      <c r="I2764" s="160" t="n">
        <v>44496.46</v>
      </c>
      <c r="J2764" s="160" t="n">
        <v>1362.41</v>
      </c>
      <c r="K2764" s="160" t="n">
        <v>43134.05</v>
      </c>
      <c r="L2764" s="160" t="n">
        <v>12865.53</v>
      </c>
    </row>
    <row r="2765">
      <c r="A2765" s="176" t="n">
        <v>45748</v>
      </c>
      <c r="B2765" s="104" t="inlineStr">
        <is>
          <t>2024/25</t>
        </is>
      </c>
      <c r="C2765" s="104" t="inlineStr">
        <is>
          <t>HC-010</t>
        </is>
      </c>
      <c r="D2765" s="104" t="inlineStr">
        <is>
          <t>Nord-Ouest</t>
        </is>
      </c>
      <c r="E2765" s="104" t="inlineStr">
        <is>
          <t>Drive</t>
        </is>
      </c>
      <c r="F2765" s="104" t="n">
        <v>30</v>
      </c>
      <c r="G2765" s="159" t="n">
        <v>1747</v>
      </c>
      <c r="H2765" s="159" t="n">
        <v>4452</v>
      </c>
      <c r="I2765" s="160" t="n">
        <v>23852.34</v>
      </c>
      <c r="J2765" s="160" t="n">
        <v>734.55</v>
      </c>
      <c r="K2765" s="160" t="n">
        <v>23117.79</v>
      </c>
      <c r="L2765" s="160" t="n">
        <v>6849.42</v>
      </c>
    </row>
    <row r="2766">
      <c r="A2766" s="176" t="n">
        <v>45748</v>
      </c>
      <c r="B2766" s="104" t="inlineStr">
        <is>
          <t>2024/25</t>
        </is>
      </c>
      <c r="C2766" s="104" t="inlineStr">
        <is>
          <t>HC-010</t>
        </is>
      </c>
      <c r="D2766" s="104" t="inlineStr">
        <is>
          <t>Nord-Ouest</t>
        </is>
      </c>
      <c r="E2766" s="104" t="inlineStr">
        <is>
          <t>Livraison</t>
        </is>
      </c>
      <c r="F2766" s="104" t="n">
        <v>30</v>
      </c>
      <c r="G2766" s="159" t="n">
        <v>1489</v>
      </c>
      <c r="H2766" s="159" t="n">
        <v>3890</v>
      </c>
      <c r="I2766" s="160" t="n">
        <v>24706.24</v>
      </c>
      <c r="J2766" s="160" t="n">
        <v>1452.81</v>
      </c>
      <c r="K2766" s="160" t="n">
        <v>23253.43</v>
      </c>
      <c r="L2766" s="160" t="n">
        <v>7178.14</v>
      </c>
    </row>
    <row r="2767">
      <c r="A2767" s="176" t="n">
        <v>45748</v>
      </c>
      <c r="B2767" s="104" t="inlineStr">
        <is>
          <t>2024/25</t>
        </is>
      </c>
      <c r="C2767" s="104" t="inlineStr">
        <is>
          <t>HC-010</t>
        </is>
      </c>
      <c r="D2767" s="104" t="inlineStr">
        <is>
          <t>Nord-Ouest</t>
        </is>
      </c>
      <c r="E2767" s="104" t="inlineStr">
        <is>
          <t>Sur place</t>
        </is>
      </c>
      <c r="F2767" s="104" t="n">
        <v>30</v>
      </c>
      <c r="G2767" s="159" t="n">
        <v>4458</v>
      </c>
      <c r="H2767" s="159" t="n">
        <v>11727</v>
      </c>
      <c r="I2767" s="160" t="n">
        <v>57771.29</v>
      </c>
      <c r="J2767" s="160" t="n">
        <v>1803.29</v>
      </c>
      <c r="K2767" s="160" t="n">
        <v>55968</v>
      </c>
      <c r="L2767" s="160" t="n">
        <v>16626.13</v>
      </c>
    </row>
    <row r="2768">
      <c r="A2768" s="176" t="n">
        <v>45748</v>
      </c>
      <c r="B2768" s="104" t="inlineStr">
        <is>
          <t>2024/25</t>
        </is>
      </c>
      <c r="C2768" s="104" t="inlineStr">
        <is>
          <t>HC-010</t>
        </is>
      </c>
      <c r="D2768" s="104" t="inlineStr">
        <is>
          <t>Nord-Ouest</t>
        </is>
      </c>
      <c r="E2768" s="104" t="inlineStr">
        <is>
          <t>À emporter</t>
        </is>
      </c>
      <c r="F2768" s="104" t="n">
        <v>30</v>
      </c>
      <c r="G2768" s="159" t="n">
        <v>3338</v>
      </c>
      <c r="H2768" s="159" t="n">
        <v>8494</v>
      </c>
      <c r="I2768" s="160" t="n">
        <v>39646.2</v>
      </c>
      <c r="J2768" s="160" t="n">
        <v>1224.58</v>
      </c>
      <c r="K2768" s="160" t="n">
        <v>38421.62</v>
      </c>
      <c r="L2768" s="160" t="n">
        <v>11413.33</v>
      </c>
    </row>
    <row r="2769">
      <c r="A2769" s="176" t="n">
        <v>45748</v>
      </c>
      <c r="B2769" s="104" t="inlineStr">
        <is>
          <t>2024/25</t>
        </is>
      </c>
      <c r="C2769" s="104" t="inlineStr">
        <is>
          <t>HC-011</t>
        </is>
      </c>
      <c r="D2769" s="104" t="inlineStr">
        <is>
          <t>Sud-Est</t>
        </is>
      </c>
      <c r="E2769" s="104" t="inlineStr">
        <is>
          <t>Livraison</t>
        </is>
      </c>
      <c r="F2769" s="104" t="n">
        <v>30</v>
      </c>
      <c r="G2769" s="159" t="n">
        <v>1535</v>
      </c>
      <c r="H2769" s="159" t="n">
        <v>3880</v>
      </c>
      <c r="I2769" s="160" t="n">
        <v>25076.16</v>
      </c>
      <c r="J2769" s="160" t="n">
        <v>1543.61</v>
      </c>
      <c r="K2769" s="160" t="n">
        <v>23532.55</v>
      </c>
      <c r="L2769" s="160" t="n">
        <v>7295.01</v>
      </c>
    </row>
    <row r="2770">
      <c r="A2770" s="176" t="n">
        <v>45748</v>
      </c>
      <c r="B2770" s="104" t="inlineStr">
        <is>
          <t>2024/25</t>
        </is>
      </c>
      <c r="C2770" s="104" t="inlineStr">
        <is>
          <t>HC-011</t>
        </is>
      </c>
      <c r="D2770" s="104" t="inlineStr">
        <is>
          <t>Sud-Est</t>
        </is>
      </c>
      <c r="E2770" s="104" t="inlineStr">
        <is>
          <t>Sur place</t>
        </is>
      </c>
      <c r="F2770" s="104" t="n">
        <v>30</v>
      </c>
      <c r="G2770" s="159" t="n">
        <v>4718</v>
      </c>
      <c r="H2770" s="159" t="n">
        <v>11902</v>
      </c>
      <c r="I2770" s="160" t="n">
        <v>60542.68</v>
      </c>
      <c r="J2770" s="160" t="n">
        <v>1817.87</v>
      </c>
      <c r="K2770" s="160" t="n">
        <v>58724.81</v>
      </c>
      <c r="L2770" s="160" t="n">
        <v>17360.46</v>
      </c>
    </row>
    <row r="2771">
      <c r="A2771" s="176" t="n">
        <v>45748</v>
      </c>
      <c r="B2771" s="104" t="inlineStr">
        <is>
          <t>2024/25</t>
        </is>
      </c>
      <c r="C2771" s="104" t="inlineStr">
        <is>
          <t>HC-011</t>
        </is>
      </c>
      <c r="D2771" s="104" t="inlineStr">
        <is>
          <t>Sud-Est</t>
        </is>
      </c>
      <c r="E2771" s="104" t="inlineStr">
        <is>
          <t>À emporter</t>
        </is>
      </c>
      <c r="F2771" s="104" t="n">
        <v>30</v>
      </c>
      <c r="G2771" s="159" t="n">
        <v>3598</v>
      </c>
      <c r="H2771" s="159" t="n">
        <v>9222</v>
      </c>
      <c r="I2771" s="160" t="n">
        <v>42713.3</v>
      </c>
      <c r="J2771" s="160" t="n">
        <v>1144.59</v>
      </c>
      <c r="K2771" s="160" t="n">
        <v>41568.71</v>
      </c>
      <c r="L2771" s="160" t="n">
        <v>12470.95</v>
      </c>
    </row>
    <row r="2772">
      <c r="A2772" s="176" t="n">
        <v>45748</v>
      </c>
      <c r="B2772" s="104" t="inlineStr">
        <is>
          <t>2024/25</t>
        </is>
      </c>
      <c r="C2772" s="104" t="inlineStr">
        <is>
          <t>HC-012</t>
        </is>
      </c>
      <c r="D2772" s="104" t="inlineStr">
        <is>
          <t>Sud-Ouest</t>
        </is>
      </c>
      <c r="E2772" s="104" t="inlineStr">
        <is>
          <t>Drive</t>
        </is>
      </c>
      <c r="F2772" s="104" t="n">
        <v>28</v>
      </c>
      <c r="G2772" s="159" t="n">
        <v>758</v>
      </c>
      <c r="H2772" s="159" t="n">
        <v>1952</v>
      </c>
      <c r="I2772" s="160" t="n">
        <v>10480.44</v>
      </c>
      <c r="J2772" s="160" t="n">
        <v>268.02</v>
      </c>
      <c r="K2772" s="160" t="n">
        <v>10212.42</v>
      </c>
      <c r="L2772" s="160" t="n">
        <v>3038.62</v>
      </c>
    </row>
    <row r="2773">
      <c r="A2773" s="176" t="n">
        <v>45748</v>
      </c>
      <c r="B2773" s="104" t="inlineStr">
        <is>
          <t>2024/25</t>
        </is>
      </c>
      <c r="C2773" s="104" t="inlineStr">
        <is>
          <t>HC-012</t>
        </is>
      </c>
      <c r="D2773" s="104" t="inlineStr">
        <is>
          <t>Sud-Ouest</t>
        </is>
      </c>
      <c r="E2773" s="104" t="inlineStr">
        <is>
          <t>Livraison</t>
        </is>
      </c>
      <c r="F2773" s="104" t="n">
        <v>30</v>
      </c>
      <c r="G2773" s="159" t="n">
        <v>681</v>
      </c>
      <c r="H2773" s="159" t="n">
        <v>1784</v>
      </c>
      <c r="I2773" s="160" t="n">
        <v>11182.3</v>
      </c>
      <c r="J2773" s="160" t="n">
        <v>672</v>
      </c>
      <c r="K2773" s="160" t="n">
        <v>10510.3</v>
      </c>
      <c r="L2773" s="160" t="n">
        <v>3241.48</v>
      </c>
    </row>
    <row r="2774">
      <c r="A2774" s="176" t="n">
        <v>45748</v>
      </c>
      <c r="B2774" s="104" t="inlineStr">
        <is>
          <t>2024/25</t>
        </is>
      </c>
      <c r="C2774" s="104" t="inlineStr">
        <is>
          <t>HC-012</t>
        </is>
      </c>
      <c r="D2774" s="104" t="inlineStr">
        <is>
          <t>Sud-Ouest</t>
        </is>
      </c>
      <c r="E2774" s="104" t="inlineStr">
        <is>
          <t>Sur place</t>
        </is>
      </c>
      <c r="F2774" s="104" t="n">
        <v>30</v>
      </c>
      <c r="G2774" s="159" t="n">
        <v>2029</v>
      </c>
      <c r="H2774" s="159" t="n">
        <v>5178</v>
      </c>
      <c r="I2774" s="160" t="n">
        <v>26188.89</v>
      </c>
      <c r="J2774" s="160" t="n">
        <v>770.17</v>
      </c>
      <c r="K2774" s="160" t="n">
        <v>25418.72</v>
      </c>
      <c r="L2774" s="160" t="n">
        <v>7579.87</v>
      </c>
    </row>
    <row r="2775">
      <c r="A2775" s="176" t="n">
        <v>45748</v>
      </c>
      <c r="B2775" s="104" t="inlineStr">
        <is>
          <t>2024/25</t>
        </is>
      </c>
      <c r="C2775" s="104" t="inlineStr">
        <is>
          <t>HC-012</t>
        </is>
      </c>
      <c r="D2775" s="104" t="inlineStr">
        <is>
          <t>Sud-Ouest</t>
        </is>
      </c>
      <c r="E2775" s="104" t="inlineStr">
        <is>
          <t>À emporter</t>
        </is>
      </c>
      <c r="F2775" s="104" t="n">
        <v>30</v>
      </c>
      <c r="G2775" s="159" t="n">
        <v>1511</v>
      </c>
      <c r="H2775" s="159" t="n">
        <v>3771</v>
      </c>
      <c r="I2775" s="160" t="n">
        <v>18166.72</v>
      </c>
      <c r="J2775" s="160" t="n">
        <v>487.41</v>
      </c>
      <c r="K2775" s="160" t="n">
        <v>17679.31</v>
      </c>
      <c r="L2775" s="160" t="n">
        <v>5301.74</v>
      </c>
    </row>
    <row r="2776">
      <c r="A2776" s="176" t="n">
        <v>45748</v>
      </c>
      <c r="B2776" s="104" t="inlineStr">
        <is>
          <t>2024/25</t>
        </is>
      </c>
      <c r="C2776" s="104" t="inlineStr">
        <is>
          <t>HC-013</t>
        </is>
      </c>
      <c r="D2776" s="104" t="inlineStr">
        <is>
          <t>Île-de-France</t>
        </is>
      </c>
      <c r="E2776" s="104" t="inlineStr">
        <is>
          <t>Livraison</t>
        </is>
      </c>
      <c r="F2776" s="104" t="n">
        <v>30</v>
      </c>
      <c r="G2776" s="159" t="n">
        <v>1295</v>
      </c>
      <c r="H2776" s="159" t="n">
        <v>3438</v>
      </c>
      <c r="I2776" s="160" t="n">
        <v>20947.12</v>
      </c>
      <c r="J2776" s="160" t="n">
        <v>1218.78</v>
      </c>
      <c r="K2776" s="160" t="n">
        <v>19728.34</v>
      </c>
      <c r="L2776" s="160" t="n">
        <v>6083.66</v>
      </c>
    </row>
    <row r="2777">
      <c r="A2777" s="176" t="n">
        <v>45748</v>
      </c>
      <c r="B2777" s="104" t="inlineStr">
        <is>
          <t>2024/25</t>
        </is>
      </c>
      <c r="C2777" s="104" t="inlineStr">
        <is>
          <t>HC-013</t>
        </is>
      </c>
      <c r="D2777" s="104" t="inlineStr">
        <is>
          <t>Île-de-France</t>
        </is>
      </c>
      <c r="E2777" s="104" t="inlineStr">
        <is>
          <t>Sur place</t>
        </is>
      </c>
      <c r="F2777" s="104" t="n">
        <v>28</v>
      </c>
      <c r="G2777" s="159" t="n">
        <v>3340</v>
      </c>
      <c r="H2777" s="159" t="n">
        <v>8551</v>
      </c>
      <c r="I2777" s="160" t="n">
        <v>43136.53</v>
      </c>
      <c r="J2777" s="160" t="n">
        <v>1338.37</v>
      </c>
      <c r="K2777" s="160" t="n">
        <v>41798.16</v>
      </c>
      <c r="L2777" s="160" t="n">
        <v>12407.8</v>
      </c>
    </row>
    <row r="2778">
      <c r="A2778" s="176" t="n">
        <v>45748</v>
      </c>
      <c r="B2778" s="104" t="inlineStr">
        <is>
          <t>2024/25</t>
        </is>
      </c>
      <c r="C2778" s="104" t="inlineStr">
        <is>
          <t>HC-013</t>
        </is>
      </c>
      <c r="D2778" s="104" t="inlineStr">
        <is>
          <t>Île-de-France</t>
        </is>
      </c>
      <c r="E2778" s="104" t="inlineStr">
        <is>
          <t>À emporter</t>
        </is>
      </c>
      <c r="F2778" s="104" t="n">
        <v>30</v>
      </c>
      <c r="G2778" s="159" t="n">
        <v>2809</v>
      </c>
      <c r="H2778" s="159" t="n">
        <v>7054</v>
      </c>
      <c r="I2778" s="160" t="n">
        <v>33103.62</v>
      </c>
      <c r="J2778" s="160" t="n">
        <v>1064.08</v>
      </c>
      <c r="K2778" s="160" t="n">
        <v>32039.54</v>
      </c>
      <c r="L2778" s="160" t="n">
        <v>9562.469999999999</v>
      </c>
    </row>
    <row r="2779">
      <c r="A2779" s="176" t="n">
        <v>45748</v>
      </c>
      <c r="B2779" s="104" t="inlineStr">
        <is>
          <t>2024/25</t>
        </is>
      </c>
      <c r="C2779" s="104" t="inlineStr">
        <is>
          <t>HC-014</t>
        </is>
      </c>
      <c r="D2779" s="104" t="inlineStr">
        <is>
          <t>Nord-Ouest</t>
        </is>
      </c>
      <c r="E2779" s="104" t="inlineStr">
        <is>
          <t>Livraison</t>
        </is>
      </c>
      <c r="F2779" s="104" t="n">
        <v>30</v>
      </c>
      <c r="G2779" s="159" t="n">
        <v>1125</v>
      </c>
      <c r="H2779" s="159" t="n">
        <v>2878</v>
      </c>
      <c r="I2779" s="160" t="n">
        <v>18699.36</v>
      </c>
      <c r="J2779" s="160" t="n">
        <v>1121.26</v>
      </c>
      <c r="K2779" s="160" t="n">
        <v>17578.1</v>
      </c>
      <c r="L2779" s="160" t="n">
        <v>5481.2</v>
      </c>
    </row>
    <row r="2780">
      <c r="A2780" s="176" t="n">
        <v>45748</v>
      </c>
      <c r="B2780" s="104" t="inlineStr">
        <is>
          <t>2024/25</t>
        </is>
      </c>
      <c r="C2780" s="104" t="inlineStr">
        <is>
          <t>HC-014</t>
        </is>
      </c>
      <c r="D2780" s="104" t="inlineStr">
        <is>
          <t>Nord-Ouest</t>
        </is>
      </c>
      <c r="E2780" s="104" t="inlineStr">
        <is>
          <t>Sur place</t>
        </is>
      </c>
      <c r="F2780" s="104" t="n">
        <v>30</v>
      </c>
      <c r="G2780" s="159" t="n">
        <v>3374</v>
      </c>
      <c r="H2780" s="159" t="n">
        <v>8879</v>
      </c>
      <c r="I2780" s="160" t="n">
        <v>43419.74</v>
      </c>
      <c r="J2780" s="160" t="n">
        <v>1153.89</v>
      </c>
      <c r="K2780" s="160" t="n">
        <v>42265.85</v>
      </c>
      <c r="L2780" s="160" t="n">
        <v>12631.5</v>
      </c>
    </row>
    <row r="2781">
      <c r="A2781" s="176" t="n">
        <v>45748</v>
      </c>
      <c r="B2781" s="104" t="inlineStr">
        <is>
          <t>2024/25</t>
        </is>
      </c>
      <c r="C2781" s="104" t="inlineStr">
        <is>
          <t>HC-014</t>
        </is>
      </c>
      <c r="D2781" s="104" t="inlineStr">
        <is>
          <t>Nord-Ouest</t>
        </is>
      </c>
      <c r="E2781" s="104" t="inlineStr">
        <is>
          <t>À emporter</t>
        </is>
      </c>
      <c r="F2781" s="104" t="n">
        <v>30</v>
      </c>
      <c r="G2781" s="159" t="n">
        <v>2525</v>
      </c>
      <c r="H2781" s="159" t="n">
        <v>6246</v>
      </c>
      <c r="I2781" s="160" t="n">
        <v>29931.07</v>
      </c>
      <c r="J2781" s="160" t="n">
        <v>988.61</v>
      </c>
      <c r="K2781" s="160" t="n">
        <v>28942.46</v>
      </c>
      <c r="L2781" s="160" t="n">
        <v>8682.49</v>
      </c>
    </row>
    <row r="2782">
      <c r="A2782" s="176" t="n">
        <v>45748</v>
      </c>
      <c r="B2782" s="104" t="inlineStr">
        <is>
          <t>2024/25</t>
        </is>
      </c>
      <c r="C2782" s="104" t="inlineStr">
        <is>
          <t>HC-015</t>
        </is>
      </c>
      <c r="D2782" s="104" t="inlineStr">
        <is>
          <t>Sud-Est</t>
        </is>
      </c>
      <c r="E2782" s="104" t="inlineStr">
        <is>
          <t>Livraison</t>
        </is>
      </c>
      <c r="F2782" s="104" t="n">
        <v>30</v>
      </c>
      <c r="G2782" s="159" t="n">
        <v>1160</v>
      </c>
      <c r="H2782" s="159" t="n">
        <v>2930</v>
      </c>
      <c r="I2782" s="160" t="n">
        <v>18736.88</v>
      </c>
      <c r="J2782" s="160" t="n">
        <v>1108.19</v>
      </c>
      <c r="K2782" s="160" t="n">
        <v>17628.69</v>
      </c>
      <c r="L2782" s="160" t="n">
        <v>5425.5</v>
      </c>
    </row>
    <row r="2783">
      <c r="A2783" s="176" t="n">
        <v>45748</v>
      </c>
      <c r="B2783" s="104" t="inlineStr">
        <is>
          <t>2024/25</t>
        </is>
      </c>
      <c r="C2783" s="104" t="inlineStr">
        <is>
          <t>HC-015</t>
        </is>
      </c>
      <c r="D2783" s="104" t="inlineStr">
        <is>
          <t>Sud-Est</t>
        </is>
      </c>
      <c r="E2783" s="104" t="inlineStr">
        <is>
          <t>Sur place</t>
        </is>
      </c>
      <c r="F2783" s="104" t="n">
        <v>29</v>
      </c>
      <c r="G2783" s="159" t="n">
        <v>3121</v>
      </c>
      <c r="H2783" s="159" t="n">
        <v>7929</v>
      </c>
      <c r="I2783" s="160" t="n">
        <v>40668.48</v>
      </c>
      <c r="J2783" s="160" t="n">
        <v>1228.87</v>
      </c>
      <c r="K2783" s="160" t="n">
        <v>39439.61</v>
      </c>
      <c r="L2783" s="160" t="n">
        <v>11859</v>
      </c>
    </row>
    <row r="2784">
      <c r="A2784" s="176" t="n">
        <v>45748</v>
      </c>
      <c r="B2784" s="104" t="inlineStr">
        <is>
          <t>2024/25</t>
        </is>
      </c>
      <c r="C2784" s="104" t="inlineStr">
        <is>
          <t>HC-015</t>
        </is>
      </c>
      <c r="D2784" s="104" t="inlineStr">
        <is>
          <t>Sud-Est</t>
        </is>
      </c>
      <c r="E2784" s="104" t="inlineStr">
        <is>
          <t>À emporter</t>
        </is>
      </c>
      <c r="F2784" s="104" t="n">
        <v>30</v>
      </c>
      <c r="G2784" s="159" t="n">
        <v>2473</v>
      </c>
      <c r="H2784" s="159" t="n">
        <v>6249</v>
      </c>
      <c r="I2784" s="160" t="n">
        <v>29263.4</v>
      </c>
      <c r="J2784" s="160" t="n">
        <v>912.08</v>
      </c>
      <c r="K2784" s="160" t="n">
        <v>28351.32</v>
      </c>
      <c r="L2784" s="160" t="n">
        <v>8504.139999999999</v>
      </c>
    </row>
    <row r="2785">
      <c r="A2785" s="176" t="n">
        <v>45748</v>
      </c>
      <c r="B2785" s="104" t="inlineStr">
        <is>
          <t>2024/25</t>
        </is>
      </c>
      <c r="C2785" s="104" t="inlineStr">
        <is>
          <t>HC-016</t>
        </is>
      </c>
      <c r="D2785" s="104" t="inlineStr">
        <is>
          <t>Sud-Ouest</t>
        </is>
      </c>
      <c r="E2785" s="104" t="inlineStr">
        <is>
          <t>Livraison</t>
        </is>
      </c>
      <c r="F2785" s="104" t="n">
        <v>29</v>
      </c>
      <c r="G2785" s="159" t="n">
        <v>1283</v>
      </c>
      <c r="H2785" s="159" t="n">
        <v>3206</v>
      </c>
      <c r="I2785" s="160" t="n">
        <v>21515.08</v>
      </c>
      <c r="J2785" s="160" t="n">
        <v>1185.99</v>
      </c>
      <c r="K2785" s="160" t="n">
        <v>20329.09</v>
      </c>
      <c r="L2785" s="160" t="n">
        <v>6329.7</v>
      </c>
    </row>
    <row r="2786">
      <c r="A2786" s="176" t="n">
        <v>45748</v>
      </c>
      <c r="B2786" s="104" t="inlineStr">
        <is>
          <t>2024/25</t>
        </is>
      </c>
      <c r="C2786" s="104" t="inlineStr">
        <is>
          <t>HC-016</t>
        </is>
      </c>
      <c r="D2786" s="104" t="inlineStr">
        <is>
          <t>Sud-Ouest</t>
        </is>
      </c>
      <c r="E2786" s="104" t="inlineStr">
        <is>
          <t>Sur place</t>
        </is>
      </c>
      <c r="F2786" s="104" t="n">
        <v>30</v>
      </c>
      <c r="G2786" s="159" t="n">
        <v>4045</v>
      </c>
      <c r="H2786" s="159" t="n">
        <v>10293</v>
      </c>
      <c r="I2786" s="160" t="n">
        <v>52163.54</v>
      </c>
      <c r="J2786" s="160" t="n">
        <v>1564.17</v>
      </c>
      <c r="K2786" s="160" t="n">
        <v>50599.37</v>
      </c>
      <c r="L2786" s="160" t="n">
        <v>15099.82</v>
      </c>
    </row>
    <row r="2787">
      <c r="A2787" s="176" t="n">
        <v>45748</v>
      </c>
      <c r="B2787" s="104" t="inlineStr">
        <is>
          <t>2024/25</t>
        </is>
      </c>
      <c r="C2787" s="104" t="inlineStr">
        <is>
          <t>HC-016</t>
        </is>
      </c>
      <c r="D2787" s="104" t="inlineStr">
        <is>
          <t>Sud-Ouest</t>
        </is>
      </c>
      <c r="E2787" s="104" t="inlineStr">
        <is>
          <t>À emporter</t>
        </is>
      </c>
      <c r="F2787" s="104" t="n">
        <v>30</v>
      </c>
      <c r="G2787" s="159" t="n">
        <v>3086</v>
      </c>
      <c r="H2787" s="159" t="n">
        <v>7912</v>
      </c>
      <c r="I2787" s="160" t="n">
        <v>36831.01</v>
      </c>
      <c r="J2787" s="160" t="n">
        <v>1175.05</v>
      </c>
      <c r="K2787" s="160" t="n">
        <v>35655.96</v>
      </c>
      <c r="L2787" s="160" t="n">
        <v>10524.56</v>
      </c>
    </row>
    <row r="2788">
      <c r="A2788" s="176" t="n">
        <v>45748</v>
      </c>
      <c r="B2788" s="104" t="inlineStr">
        <is>
          <t>2024/25</t>
        </is>
      </c>
      <c r="C2788" s="104" t="inlineStr">
        <is>
          <t>HC-017</t>
        </is>
      </c>
      <c r="D2788" s="104" t="inlineStr">
        <is>
          <t>Île-de-France</t>
        </is>
      </c>
      <c r="E2788" s="104" t="inlineStr">
        <is>
          <t>Drive</t>
        </is>
      </c>
      <c r="F2788" s="104" t="n">
        <v>29</v>
      </c>
      <c r="G2788" s="159" t="n">
        <v>1135</v>
      </c>
      <c r="H2788" s="159" t="n">
        <v>2885</v>
      </c>
      <c r="I2788" s="160" t="n">
        <v>15500.98</v>
      </c>
      <c r="J2788" s="160" t="n">
        <v>454.11</v>
      </c>
      <c r="K2788" s="160" t="n">
        <v>15046.87</v>
      </c>
      <c r="L2788" s="160" t="n">
        <v>4448.27</v>
      </c>
    </row>
    <row r="2789">
      <c r="A2789" s="176" t="n">
        <v>45748</v>
      </c>
      <c r="B2789" s="104" t="inlineStr">
        <is>
          <t>2024/25</t>
        </is>
      </c>
      <c r="C2789" s="104" t="inlineStr">
        <is>
          <t>HC-017</t>
        </is>
      </c>
      <c r="D2789" s="104" t="inlineStr">
        <is>
          <t>Île-de-France</t>
        </is>
      </c>
      <c r="E2789" s="104" t="inlineStr">
        <is>
          <t>Livraison</t>
        </is>
      </c>
      <c r="F2789" s="104" t="n">
        <v>30</v>
      </c>
      <c r="G2789" s="159" t="n">
        <v>1045</v>
      </c>
      <c r="H2789" s="159" t="n">
        <v>2685</v>
      </c>
      <c r="I2789" s="160" t="n">
        <v>17199.6</v>
      </c>
      <c r="J2789" s="160" t="n">
        <v>965.7</v>
      </c>
      <c r="K2789" s="160" t="n">
        <v>16233.9</v>
      </c>
      <c r="L2789" s="160" t="n">
        <v>5018.36</v>
      </c>
    </row>
    <row r="2790">
      <c r="A2790" s="176" t="n">
        <v>45748</v>
      </c>
      <c r="B2790" s="104" t="inlineStr">
        <is>
          <t>2024/25</t>
        </is>
      </c>
      <c r="C2790" s="104" t="inlineStr">
        <is>
          <t>HC-017</t>
        </is>
      </c>
      <c r="D2790" s="104" t="inlineStr">
        <is>
          <t>Île-de-France</t>
        </is>
      </c>
      <c r="E2790" s="104" t="inlineStr">
        <is>
          <t>Sur place</t>
        </is>
      </c>
      <c r="F2790" s="104" t="n">
        <v>30</v>
      </c>
      <c r="G2790" s="159" t="n">
        <v>2934</v>
      </c>
      <c r="H2790" s="159" t="n">
        <v>7295</v>
      </c>
      <c r="I2790" s="160" t="n">
        <v>37848.3</v>
      </c>
      <c r="J2790" s="160" t="n">
        <v>1004.06</v>
      </c>
      <c r="K2790" s="160" t="n">
        <v>36844.24</v>
      </c>
      <c r="L2790" s="160" t="n">
        <v>11085.03</v>
      </c>
    </row>
    <row r="2791">
      <c r="A2791" s="176" t="n">
        <v>45748</v>
      </c>
      <c r="B2791" s="104" t="inlineStr">
        <is>
          <t>2024/25</t>
        </is>
      </c>
      <c r="C2791" s="104" t="inlineStr">
        <is>
          <t>HC-017</t>
        </is>
      </c>
      <c r="D2791" s="104" t="inlineStr">
        <is>
          <t>Île-de-France</t>
        </is>
      </c>
      <c r="E2791" s="104" t="inlineStr">
        <is>
          <t>À emporter</t>
        </is>
      </c>
      <c r="F2791" s="104" t="n">
        <v>30</v>
      </c>
      <c r="G2791" s="159" t="n">
        <v>2174</v>
      </c>
      <c r="H2791" s="159" t="n">
        <v>5629</v>
      </c>
      <c r="I2791" s="160" t="n">
        <v>25736.33</v>
      </c>
      <c r="J2791" s="160" t="n">
        <v>741.76</v>
      </c>
      <c r="K2791" s="160" t="n">
        <v>24994.57</v>
      </c>
      <c r="L2791" s="160" t="n">
        <v>7498.04</v>
      </c>
    </row>
    <row r="2792">
      <c r="A2792" s="176" t="n">
        <v>45748</v>
      </c>
      <c r="B2792" s="104" t="inlineStr">
        <is>
          <t>2024/25</t>
        </is>
      </c>
      <c r="C2792" s="104" t="inlineStr">
        <is>
          <t>HC-018</t>
        </is>
      </c>
      <c r="D2792" s="104" t="inlineStr">
        <is>
          <t>Nord-Ouest</t>
        </is>
      </c>
      <c r="E2792" s="104" t="inlineStr">
        <is>
          <t>Drive</t>
        </is>
      </c>
      <c r="F2792" s="104" t="n">
        <v>30</v>
      </c>
      <c r="G2792" s="159" t="n">
        <v>787</v>
      </c>
      <c r="H2792" s="159" t="n">
        <v>2009</v>
      </c>
      <c r="I2792" s="160" t="n">
        <v>10805.77</v>
      </c>
      <c r="J2792" s="160" t="n">
        <v>305.32</v>
      </c>
      <c r="K2792" s="160" t="n">
        <v>10500.45</v>
      </c>
      <c r="L2792" s="160" t="n">
        <v>3123.6</v>
      </c>
    </row>
    <row r="2793">
      <c r="A2793" s="176" t="n">
        <v>45748</v>
      </c>
      <c r="B2793" s="104" t="inlineStr">
        <is>
          <t>2024/25</t>
        </is>
      </c>
      <c r="C2793" s="104" t="inlineStr">
        <is>
          <t>HC-018</t>
        </is>
      </c>
      <c r="D2793" s="104" t="inlineStr">
        <is>
          <t>Nord-Ouest</t>
        </is>
      </c>
      <c r="E2793" s="104" t="inlineStr">
        <is>
          <t>Livraison</t>
        </is>
      </c>
      <c r="F2793" s="104" t="n">
        <v>30</v>
      </c>
      <c r="G2793" s="159" t="n">
        <v>686</v>
      </c>
      <c r="H2793" s="159" t="n">
        <v>1765</v>
      </c>
      <c r="I2793" s="160" t="n">
        <v>11336.27</v>
      </c>
      <c r="J2793" s="160" t="n">
        <v>717.59</v>
      </c>
      <c r="K2793" s="160" t="n">
        <v>10618.68</v>
      </c>
      <c r="L2793" s="160" t="n">
        <v>3317.06</v>
      </c>
    </row>
    <row r="2794">
      <c r="A2794" s="176" t="n">
        <v>45748</v>
      </c>
      <c r="B2794" s="104" t="inlineStr">
        <is>
          <t>2024/25</t>
        </is>
      </c>
      <c r="C2794" s="104" t="inlineStr">
        <is>
          <t>HC-018</t>
        </is>
      </c>
      <c r="D2794" s="104" t="inlineStr">
        <is>
          <t>Nord-Ouest</t>
        </is>
      </c>
      <c r="E2794" s="104" t="inlineStr">
        <is>
          <t>Sur place</t>
        </is>
      </c>
      <c r="F2794" s="104" t="n">
        <v>30</v>
      </c>
      <c r="G2794" s="159" t="n">
        <v>1994</v>
      </c>
      <c r="H2794" s="159" t="n">
        <v>5230</v>
      </c>
      <c r="I2794" s="160" t="n">
        <v>25793.56</v>
      </c>
      <c r="J2794" s="160" t="n">
        <v>748.41</v>
      </c>
      <c r="K2794" s="160" t="n">
        <v>25045.15</v>
      </c>
      <c r="L2794" s="160" t="n">
        <v>7419</v>
      </c>
    </row>
    <row r="2795">
      <c r="A2795" s="176" t="n">
        <v>45748</v>
      </c>
      <c r="B2795" s="104" t="inlineStr">
        <is>
          <t>2024/25</t>
        </is>
      </c>
      <c r="C2795" s="104" t="inlineStr">
        <is>
          <t>HC-018</t>
        </is>
      </c>
      <c r="D2795" s="104" t="inlineStr">
        <is>
          <t>Nord-Ouest</t>
        </is>
      </c>
      <c r="E2795" s="104" t="inlineStr">
        <is>
          <t>À emporter</t>
        </is>
      </c>
      <c r="F2795" s="104" t="n">
        <v>30</v>
      </c>
      <c r="G2795" s="159" t="n">
        <v>1521</v>
      </c>
      <c r="H2795" s="159" t="n">
        <v>3887</v>
      </c>
      <c r="I2795" s="160" t="n">
        <v>18057.93</v>
      </c>
      <c r="J2795" s="160" t="n">
        <v>605.01</v>
      </c>
      <c r="K2795" s="160" t="n">
        <v>17452.92</v>
      </c>
      <c r="L2795" s="160" t="n">
        <v>5192.85</v>
      </c>
    </row>
    <row r="2796">
      <c r="A2796" s="176" t="n">
        <v>45748</v>
      </c>
      <c r="B2796" s="104" t="inlineStr">
        <is>
          <t>2024/25</t>
        </is>
      </c>
      <c r="C2796" s="104" t="inlineStr">
        <is>
          <t>HC-019</t>
        </is>
      </c>
      <c r="D2796" s="104" t="inlineStr">
        <is>
          <t>Sud-Est</t>
        </is>
      </c>
      <c r="E2796" s="104" t="inlineStr">
        <is>
          <t>Livraison</t>
        </is>
      </c>
      <c r="F2796" s="104" t="n">
        <v>30</v>
      </c>
      <c r="G2796" s="159" t="n">
        <v>1060</v>
      </c>
      <c r="H2796" s="159" t="n">
        <v>2808</v>
      </c>
      <c r="I2796" s="160" t="n">
        <v>17595.65</v>
      </c>
      <c r="J2796" s="160" t="n">
        <v>1080.54</v>
      </c>
      <c r="K2796" s="160" t="n">
        <v>16515.11</v>
      </c>
      <c r="L2796" s="160" t="n">
        <v>5329.72</v>
      </c>
    </row>
    <row r="2797">
      <c r="A2797" s="176" t="n">
        <v>45748</v>
      </c>
      <c r="B2797" s="104" t="inlineStr">
        <is>
          <t>2024/25</t>
        </is>
      </c>
      <c r="C2797" s="104" t="inlineStr">
        <is>
          <t>HC-019</t>
        </is>
      </c>
      <c r="D2797" s="104" t="inlineStr">
        <is>
          <t>Sud-Est</t>
        </is>
      </c>
      <c r="E2797" s="104" t="inlineStr">
        <is>
          <t>Sur place</t>
        </is>
      </c>
      <c r="F2797" s="104" t="n">
        <v>30</v>
      </c>
      <c r="G2797" s="159" t="n">
        <v>3238</v>
      </c>
      <c r="H2797" s="159" t="n">
        <v>7982</v>
      </c>
      <c r="I2797" s="160" t="n">
        <v>41955.37</v>
      </c>
      <c r="J2797" s="160" t="n">
        <v>1208.26</v>
      </c>
      <c r="K2797" s="160" t="n">
        <v>40747.11</v>
      </c>
      <c r="L2797" s="160" t="n">
        <v>12691.82</v>
      </c>
    </row>
    <row r="2798">
      <c r="A2798" s="176" t="n">
        <v>45748</v>
      </c>
      <c r="B2798" s="104" t="inlineStr">
        <is>
          <t>2024/25</t>
        </is>
      </c>
      <c r="C2798" s="104" t="inlineStr">
        <is>
          <t>HC-019</t>
        </is>
      </c>
      <c r="D2798" s="104" t="inlineStr">
        <is>
          <t>Sud-Est</t>
        </is>
      </c>
      <c r="E2798" s="104" t="inlineStr">
        <is>
          <t>À emporter</t>
        </is>
      </c>
      <c r="F2798" s="104" t="n">
        <v>30</v>
      </c>
      <c r="G2798" s="159" t="n">
        <v>2337</v>
      </c>
      <c r="H2798" s="159" t="n">
        <v>5994</v>
      </c>
      <c r="I2798" s="160" t="n">
        <v>27449.55</v>
      </c>
      <c r="J2798" s="160" t="n">
        <v>814</v>
      </c>
      <c r="K2798" s="160" t="n">
        <v>26635.55</v>
      </c>
      <c r="L2798" s="160" t="n">
        <v>8306.049999999999</v>
      </c>
    </row>
    <row r="2799">
      <c r="A2799" s="176" t="n">
        <v>45748</v>
      </c>
      <c r="B2799" s="104" t="inlineStr">
        <is>
          <t>2024/25</t>
        </is>
      </c>
      <c r="C2799" s="104" t="inlineStr">
        <is>
          <t>HC-020</t>
        </is>
      </c>
      <c r="D2799" s="104" t="inlineStr">
        <is>
          <t>Sud-Ouest</t>
        </is>
      </c>
      <c r="E2799" s="104" t="inlineStr">
        <is>
          <t>Livraison</t>
        </is>
      </c>
      <c r="F2799" s="104" t="n">
        <v>30</v>
      </c>
      <c r="G2799" s="159" t="n">
        <v>1127</v>
      </c>
      <c r="H2799" s="159" t="n">
        <v>2828</v>
      </c>
      <c r="I2799" s="160" t="n">
        <v>18534.08</v>
      </c>
      <c r="J2799" s="160" t="n">
        <v>1121.09</v>
      </c>
      <c r="K2799" s="160" t="n">
        <v>17412.99</v>
      </c>
      <c r="L2799" s="160" t="n">
        <v>5379.89</v>
      </c>
    </row>
    <row r="2800">
      <c r="A2800" s="176" t="n">
        <v>45748</v>
      </c>
      <c r="B2800" s="104" t="inlineStr">
        <is>
          <t>2024/25</t>
        </is>
      </c>
      <c r="C2800" s="104" t="inlineStr">
        <is>
          <t>HC-020</t>
        </is>
      </c>
      <c r="D2800" s="104" t="inlineStr">
        <is>
          <t>Sud-Ouest</t>
        </is>
      </c>
      <c r="E2800" s="104" t="inlineStr">
        <is>
          <t>Sur place</t>
        </is>
      </c>
      <c r="F2800" s="104" t="n">
        <v>30</v>
      </c>
      <c r="G2800" s="159" t="n">
        <v>3503</v>
      </c>
      <c r="H2800" s="159" t="n">
        <v>8739</v>
      </c>
      <c r="I2800" s="160" t="n">
        <v>44827.31</v>
      </c>
      <c r="J2800" s="160" t="n">
        <v>1267.28</v>
      </c>
      <c r="K2800" s="160" t="n">
        <v>43560.03</v>
      </c>
      <c r="L2800" s="160" t="n">
        <v>12982.96</v>
      </c>
    </row>
    <row r="2801">
      <c r="A2801" s="176" t="n">
        <v>45748</v>
      </c>
      <c r="B2801" s="104" t="inlineStr">
        <is>
          <t>2024/25</t>
        </is>
      </c>
      <c r="C2801" s="104" t="inlineStr">
        <is>
          <t>HC-020</t>
        </is>
      </c>
      <c r="D2801" s="104" t="inlineStr">
        <is>
          <t>Sud-Ouest</t>
        </is>
      </c>
      <c r="E2801" s="104" t="inlineStr">
        <is>
          <t>À emporter</t>
        </is>
      </c>
      <c r="F2801" s="104" t="n">
        <v>30</v>
      </c>
      <c r="G2801" s="159" t="n">
        <v>2705</v>
      </c>
      <c r="H2801" s="159" t="n">
        <v>6848</v>
      </c>
      <c r="I2801" s="160" t="n">
        <v>31808.39</v>
      </c>
      <c r="J2801" s="160" t="n">
        <v>817.87</v>
      </c>
      <c r="K2801" s="160" t="n">
        <v>30990.52</v>
      </c>
      <c r="L2801" s="160" t="n">
        <v>9241.24</v>
      </c>
    </row>
    <row r="2802">
      <c r="A2802" s="176" t="n">
        <v>45748</v>
      </c>
      <c r="B2802" s="104" t="inlineStr">
        <is>
          <t>2024/25</t>
        </is>
      </c>
      <c r="C2802" s="104" t="inlineStr">
        <is>
          <t>HC-021</t>
        </is>
      </c>
      <c r="D2802" s="104" t="inlineStr">
        <is>
          <t>Île-de-France</t>
        </is>
      </c>
      <c r="E2802" s="104" t="inlineStr">
        <is>
          <t>Drive</t>
        </is>
      </c>
      <c r="F2802" s="104" t="n">
        <v>28</v>
      </c>
      <c r="G2802" s="159" t="n">
        <v>1024</v>
      </c>
      <c r="H2802" s="159" t="n">
        <v>2591</v>
      </c>
      <c r="I2802" s="160" t="n">
        <v>13912.64</v>
      </c>
      <c r="J2802" s="160" t="n">
        <v>404.31</v>
      </c>
      <c r="K2802" s="160" t="n">
        <v>13508.33</v>
      </c>
      <c r="L2802" s="160" t="n">
        <v>3992.69</v>
      </c>
    </row>
    <row r="2803">
      <c r="A2803" s="176" t="n">
        <v>45748</v>
      </c>
      <c r="B2803" s="104" t="inlineStr">
        <is>
          <t>2024/25</t>
        </is>
      </c>
      <c r="C2803" s="104" t="inlineStr">
        <is>
          <t>HC-021</t>
        </is>
      </c>
      <c r="D2803" s="104" t="inlineStr">
        <is>
          <t>Île-de-France</t>
        </is>
      </c>
      <c r="E2803" s="104" t="inlineStr">
        <is>
          <t>Livraison</t>
        </is>
      </c>
      <c r="F2803" s="104" t="n">
        <v>30</v>
      </c>
      <c r="G2803" s="159" t="n">
        <v>969</v>
      </c>
      <c r="H2803" s="159" t="n">
        <v>2459</v>
      </c>
      <c r="I2803" s="160" t="n">
        <v>15805.77</v>
      </c>
      <c r="J2803" s="160" t="n">
        <v>933.38</v>
      </c>
      <c r="K2803" s="160" t="n">
        <v>14872.39</v>
      </c>
      <c r="L2803" s="160" t="n">
        <v>4561.82</v>
      </c>
    </row>
    <row r="2804">
      <c r="A2804" s="176" t="n">
        <v>45748</v>
      </c>
      <c r="B2804" s="104" t="inlineStr">
        <is>
          <t>2024/25</t>
        </is>
      </c>
      <c r="C2804" s="104" t="inlineStr">
        <is>
          <t>HC-021</t>
        </is>
      </c>
      <c r="D2804" s="104" t="inlineStr">
        <is>
          <t>Île-de-France</t>
        </is>
      </c>
      <c r="E2804" s="104" t="inlineStr">
        <is>
          <t>Sur place</t>
        </is>
      </c>
      <c r="F2804" s="104" t="n">
        <v>30</v>
      </c>
      <c r="G2804" s="159" t="n">
        <v>2779</v>
      </c>
      <c r="H2804" s="159" t="n">
        <v>7095</v>
      </c>
      <c r="I2804" s="160" t="n">
        <v>35609.46</v>
      </c>
      <c r="J2804" s="160" t="n">
        <v>1033.23</v>
      </c>
      <c r="K2804" s="160" t="n">
        <v>34576.23</v>
      </c>
      <c r="L2804" s="160" t="n">
        <v>10194.26</v>
      </c>
    </row>
    <row r="2805">
      <c r="A2805" s="176" t="n">
        <v>45748</v>
      </c>
      <c r="B2805" s="104" t="inlineStr">
        <is>
          <t>2024/25</t>
        </is>
      </c>
      <c r="C2805" s="104" t="inlineStr">
        <is>
          <t>HC-021</t>
        </is>
      </c>
      <c r="D2805" s="104" t="inlineStr">
        <is>
          <t>Île-de-France</t>
        </is>
      </c>
      <c r="E2805" s="104" t="inlineStr">
        <is>
          <t>À emporter</t>
        </is>
      </c>
      <c r="F2805" s="104" t="n">
        <v>30</v>
      </c>
      <c r="G2805" s="159" t="n">
        <v>2006</v>
      </c>
      <c r="H2805" s="159" t="n">
        <v>4974</v>
      </c>
      <c r="I2805" s="160" t="n">
        <v>23742.35</v>
      </c>
      <c r="J2805" s="160" t="n">
        <v>674.38</v>
      </c>
      <c r="K2805" s="160" t="n">
        <v>23067.97</v>
      </c>
      <c r="L2805" s="160" t="n">
        <v>6884.89</v>
      </c>
    </row>
    <row r="2806">
      <c r="A2806" s="176" t="n">
        <v>45748</v>
      </c>
      <c r="B2806" s="104" t="inlineStr">
        <is>
          <t>2024/25</t>
        </is>
      </c>
      <c r="C2806" s="104" t="inlineStr">
        <is>
          <t>HC-022</t>
        </is>
      </c>
      <c r="D2806" s="104" t="inlineStr">
        <is>
          <t>Nord-Ouest</t>
        </is>
      </c>
      <c r="E2806" s="104" t="inlineStr">
        <is>
          <t>Livraison</t>
        </is>
      </c>
      <c r="F2806" s="104" t="n">
        <v>30</v>
      </c>
      <c r="G2806" s="159" t="n">
        <v>963</v>
      </c>
      <c r="H2806" s="159" t="n">
        <v>2516</v>
      </c>
      <c r="I2806" s="160" t="n">
        <v>16020.88</v>
      </c>
      <c r="J2806" s="160" t="n">
        <v>988.61</v>
      </c>
      <c r="K2806" s="160" t="n">
        <v>15032.27</v>
      </c>
      <c r="L2806" s="160" t="n">
        <v>4670.93</v>
      </c>
    </row>
    <row r="2807">
      <c r="A2807" s="176" t="n">
        <v>45748</v>
      </c>
      <c r="B2807" s="104" t="inlineStr">
        <is>
          <t>2024/25</t>
        </is>
      </c>
      <c r="C2807" s="104" t="inlineStr">
        <is>
          <t>HC-022</t>
        </is>
      </c>
      <c r="D2807" s="104" t="inlineStr">
        <is>
          <t>Nord-Ouest</t>
        </is>
      </c>
      <c r="E2807" s="104" t="inlineStr">
        <is>
          <t>Sur place</t>
        </is>
      </c>
      <c r="F2807" s="104" t="n">
        <v>30</v>
      </c>
      <c r="G2807" s="159" t="n">
        <v>2865</v>
      </c>
      <c r="H2807" s="159" t="n">
        <v>7600</v>
      </c>
      <c r="I2807" s="160" t="n">
        <v>37140.71</v>
      </c>
      <c r="J2807" s="160" t="n">
        <v>1072.2</v>
      </c>
      <c r="K2807" s="160" t="n">
        <v>36068.51</v>
      </c>
      <c r="L2807" s="160" t="n">
        <v>10766.09</v>
      </c>
    </row>
    <row r="2808">
      <c r="A2808" s="176" t="n">
        <v>45748</v>
      </c>
      <c r="B2808" s="104" t="inlineStr">
        <is>
          <t>2024/25</t>
        </is>
      </c>
      <c r="C2808" s="104" t="inlineStr">
        <is>
          <t>HC-022</t>
        </is>
      </c>
      <c r="D2808" s="104" t="inlineStr">
        <is>
          <t>Nord-Ouest</t>
        </is>
      </c>
      <c r="E2808" s="104" t="inlineStr">
        <is>
          <t>À emporter</t>
        </is>
      </c>
      <c r="F2808" s="104" t="n">
        <v>30</v>
      </c>
      <c r="G2808" s="159" t="n">
        <v>2218</v>
      </c>
      <c r="H2808" s="159" t="n">
        <v>5639</v>
      </c>
      <c r="I2808" s="160" t="n">
        <v>26299.97</v>
      </c>
      <c r="J2808" s="160" t="n">
        <v>884.48</v>
      </c>
      <c r="K2808" s="160" t="n">
        <v>25415.49</v>
      </c>
      <c r="L2808" s="160" t="n">
        <v>7530.78</v>
      </c>
    </row>
    <row r="2809">
      <c r="A2809" s="176" t="n">
        <v>45748</v>
      </c>
      <c r="B2809" s="104" t="inlineStr">
        <is>
          <t>2024/25</t>
        </is>
      </c>
      <c r="C2809" s="104" t="inlineStr">
        <is>
          <t>HC-023</t>
        </is>
      </c>
      <c r="D2809" s="104" t="inlineStr">
        <is>
          <t>Sud-Est</t>
        </is>
      </c>
      <c r="E2809" s="104" t="inlineStr">
        <is>
          <t>Drive</t>
        </is>
      </c>
      <c r="F2809" s="104" t="n">
        <v>30</v>
      </c>
      <c r="G2809" s="159" t="n">
        <v>1144</v>
      </c>
      <c r="H2809" s="159" t="n">
        <v>3007</v>
      </c>
      <c r="I2809" s="160" t="n">
        <v>15590.3</v>
      </c>
      <c r="J2809" s="160" t="n">
        <v>445.28</v>
      </c>
      <c r="K2809" s="160" t="n">
        <v>15145.02</v>
      </c>
      <c r="L2809" s="160" t="n">
        <v>4501.83</v>
      </c>
    </row>
    <row r="2810">
      <c r="A2810" s="176" t="n">
        <v>45748</v>
      </c>
      <c r="B2810" s="104" t="inlineStr">
        <is>
          <t>2024/25</t>
        </is>
      </c>
      <c r="C2810" s="104" t="inlineStr">
        <is>
          <t>HC-023</t>
        </is>
      </c>
      <c r="D2810" s="104" t="inlineStr">
        <is>
          <t>Sud-Est</t>
        </is>
      </c>
      <c r="E2810" s="104" t="inlineStr">
        <is>
          <t>Livraison</t>
        </is>
      </c>
      <c r="F2810" s="104" t="n">
        <v>30</v>
      </c>
      <c r="G2810" s="159" t="n">
        <v>978</v>
      </c>
      <c r="H2810" s="159" t="n">
        <v>2495</v>
      </c>
      <c r="I2810" s="160" t="n">
        <v>16165.83</v>
      </c>
      <c r="J2810" s="160" t="n">
        <v>1011.67</v>
      </c>
      <c r="K2810" s="160" t="n">
        <v>15154.16</v>
      </c>
      <c r="L2810" s="160" t="n">
        <v>4696.3</v>
      </c>
    </row>
    <row r="2811">
      <c r="A2811" s="176" t="n">
        <v>45748</v>
      </c>
      <c r="B2811" s="104" t="inlineStr">
        <is>
          <t>2024/25</t>
        </is>
      </c>
      <c r="C2811" s="104" t="inlineStr">
        <is>
          <t>HC-023</t>
        </is>
      </c>
      <c r="D2811" s="104" t="inlineStr">
        <is>
          <t>Sud-Est</t>
        </is>
      </c>
      <c r="E2811" s="104" t="inlineStr">
        <is>
          <t>Sur place</t>
        </is>
      </c>
      <c r="F2811" s="104" t="n">
        <v>30</v>
      </c>
      <c r="G2811" s="159" t="n">
        <v>3050</v>
      </c>
      <c r="H2811" s="159" t="n">
        <v>8137</v>
      </c>
      <c r="I2811" s="160" t="n">
        <v>39064.87</v>
      </c>
      <c r="J2811" s="160" t="n">
        <v>1187.59</v>
      </c>
      <c r="K2811" s="160" t="n">
        <v>37877.28</v>
      </c>
      <c r="L2811" s="160" t="n">
        <v>11326.57</v>
      </c>
    </row>
    <row r="2812">
      <c r="A2812" s="176" t="n">
        <v>45748</v>
      </c>
      <c r="B2812" s="104" t="inlineStr">
        <is>
          <t>2024/25</t>
        </is>
      </c>
      <c r="C2812" s="104" t="inlineStr">
        <is>
          <t>HC-023</t>
        </is>
      </c>
      <c r="D2812" s="104" t="inlineStr">
        <is>
          <t>Sud-Est</t>
        </is>
      </c>
      <c r="E2812" s="104" t="inlineStr">
        <is>
          <t>À emporter</t>
        </is>
      </c>
      <c r="F2812" s="104" t="n">
        <v>30</v>
      </c>
      <c r="G2812" s="159" t="n">
        <v>2267</v>
      </c>
      <c r="H2812" s="159" t="n">
        <v>5556</v>
      </c>
      <c r="I2812" s="160" t="n">
        <v>26915.11</v>
      </c>
      <c r="J2812" s="160" t="n">
        <v>855.26</v>
      </c>
      <c r="K2812" s="160" t="n">
        <v>26059.85</v>
      </c>
      <c r="L2812" s="160" t="n">
        <v>7767.21</v>
      </c>
    </row>
    <row r="2813">
      <c r="A2813" s="176" t="n">
        <v>45748</v>
      </c>
      <c r="B2813" s="104" t="inlineStr">
        <is>
          <t>2024/25</t>
        </is>
      </c>
      <c r="C2813" s="104" t="inlineStr">
        <is>
          <t>HC-024</t>
        </is>
      </c>
      <c r="D2813" s="104" t="inlineStr">
        <is>
          <t>Sud-Ouest</t>
        </is>
      </c>
      <c r="E2813" s="104" t="inlineStr">
        <is>
          <t>Livraison</t>
        </is>
      </c>
      <c r="F2813" s="104" t="n">
        <v>30</v>
      </c>
      <c r="G2813" s="159" t="n">
        <v>1640</v>
      </c>
      <c r="H2813" s="159" t="n">
        <v>4188</v>
      </c>
      <c r="I2813" s="160" t="n">
        <v>26356.07</v>
      </c>
      <c r="J2813" s="160" t="n">
        <v>1506.93</v>
      </c>
      <c r="K2813" s="160" t="n">
        <v>24849.14</v>
      </c>
      <c r="L2813" s="160" t="n">
        <v>7733.91</v>
      </c>
    </row>
    <row r="2814">
      <c r="A2814" s="176" t="n">
        <v>45748</v>
      </c>
      <c r="B2814" s="104" t="inlineStr">
        <is>
          <t>2024/25</t>
        </is>
      </c>
      <c r="C2814" s="104" t="inlineStr">
        <is>
          <t>HC-024</t>
        </is>
      </c>
      <c r="D2814" s="104" t="inlineStr">
        <is>
          <t>Sud-Ouest</t>
        </is>
      </c>
      <c r="E2814" s="104" t="inlineStr">
        <is>
          <t>Sur place</t>
        </is>
      </c>
      <c r="F2814" s="104" t="n">
        <v>29</v>
      </c>
      <c r="G2814" s="159" t="n">
        <v>4578</v>
      </c>
      <c r="H2814" s="159" t="n">
        <v>11705</v>
      </c>
      <c r="I2814" s="160" t="n">
        <v>59153.37</v>
      </c>
      <c r="J2814" s="160" t="n">
        <v>2057.54</v>
      </c>
      <c r="K2814" s="160" t="n">
        <v>57095.83</v>
      </c>
      <c r="L2814" s="160" t="n">
        <v>16997.41</v>
      </c>
    </row>
    <row r="2815">
      <c r="A2815" s="176" t="n">
        <v>45748</v>
      </c>
      <c r="B2815" s="104" t="inlineStr">
        <is>
          <t>2024/25</t>
        </is>
      </c>
      <c r="C2815" s="104" t="inlineStr">
        <is>
          <t>HC-024</t>
        </is>
      </c>
      <c r="D2815" s="104" t="inlineStr">
        <is>
          <t>Sud-Ouest</t>
        </is>
      </c>
      <c r="E2815" s="104" t="inlineStr">
        <is>
          <t>À emporter</t>
        </is>
      </c>
      <c r="F2815" s="104" t="n">
        <v>30</v>
      </c>
      <c r="G2815" s="159" t="n">
        <v>3394</v>
      </c>
      <c r="H2815" s="159" t="n">
        <v>8734</v>
      </c>
      <c r="I2815" s="160" t="n">
        <v>40202.99</v>
      </c>
      <c r="J2815" s="160" t="n">
        <v>1288.9</v>
      </c>
      <c r="K2815" s="160" t="n">
        <v>38914.09</v>
      </c>
      <c r="L2815" s="160" t="n">
        <v>11574.1</v>
      </c>
    </row>
    <row r="2816">
      <c r="A2816" s="176" t="n">
        <v>45748</v>
      </c>
      <c r="B2816" s="104" t="inlineStr">
        <is>
          <t>2024/25</t>
        </is>
      </c>
      <c r="C2816" s="104" t="inlineStr">
        <is>
          <t>HC-025</t>
        </is>
      </c>
      <c r="D2816" s="104" t="inlineStr">
        <is>
          <t>Île-de-France</t>
        </is>
      </c>
      <c r="E2816" s="104" t="inlineStr">
        <is>
          <t>Drive</t>
        </is>
      </c>
      <c r="F2816" s="104" t="n">
        <v>30</v>
      </c>
      <c r="G2816" s="159" t="n">
        <v>1487</v>
      </c>
      <c r="H2816" s="159" t="n">
        <v>3853</v>
      </c>
      <c r="I2816" s="160" t="n">
        <v>20220.26</v>
      </c>
      <c r="J2816" s="160" t="n">
        <v>703.21</v>
      </c>
      <c r="K2816" s="160" t="n">
        <v>19517.05</v>
      </c>
      <c r="L2816" s="160" t="n">
        <v>5851.48</v>
      </c>
    </row>
    <row r="2817">
      <c r="A2817" s="176" t="n">
        <v>45748</v>
      </c>
      <c r="B2817" s="104" t="inlineStr">
        <is>
          <t>2024/25</t>
        </is>
      </c>
      <c r="C2817" s="104" t="inlineStr">
        <is>
          <t>HC-025</t>
        </is>
      </c>
      <c r="D2817" s="104" t="inlineStr">
        <is>
          <t>Île-de-France</t>
        </is>
      </c>
      <c r="E2817" s="104" t="inlineStr">
        <is>
          <t>Livraison</t>
        </is>
      </c>
      <c r="F2817" s="104" t="n">
        <v>30</v>
      </c>
      <c r="G2817" s="159" t="n">
        <v>1237</v>
      </c>
      <c r="H2817" s="159" t="n">
        <v>3255</v>
      </c>
      <c r="I2817" s="160" t="n">
        <v>20437.77</v>
      </c>
      <c r="J2817" s="160" t="n">
        <v>1205.77</v>
      </c>
      <c r="K2817" s="160" t="n">
        <v>19232</v>
      </c>
      <c r="L2817" s="160" t="n">
        <v>5977.93</v>
      </c>
    </row>
    <row r="2818">
      <c r="A2818" s="176" t="n">
        <v>45748</v>
      </c>
      <c r="B2818" s="104" t="inlineStr">
        <is>
          <t>2024/25</t>
        </is>
      </c>
      <c r="C2818" s="104" t="inlineStr">
        <is>
          <t>HC-025</t>
        </is>
      </c>
      <c r="D2818" s="104" t="inlineStr">
        <is>
          <t>Île-de-France</t>
        </is>
      </c>
      <c r="E2818" s="104" t="inlineStr">
        <is>
          <t>Sur place</t>
        </is>
      </c>
      <c r="F2818" s="104" t="n">
        <v>29</v>
      </c>
      <c r="G2818" s="159" t="n">
        <v>3576</v>
      </c>
      <c r="H2818" s="159" t="n">
        <v>9285</v>
      </c>
      <c r="I2818" s="160" t="n">
        <v>45510.77</v>
      </c>
      <c r="J2818" s="160" t="n">
        <v>1313.9</v>
      </c>
      <c r="K2818" s="160" t="n">
        <v>44196.87</v>
      </c>
      <c r="L2818" s="160" t="n">
        <v>13191.66</v>
      </c>
    </row>
    <row r="2819">
      <c r="A2819" s="176" t="n">
        <v>45748</v>
      </c>
      <c r="B2819" s="104" t="inlineStr">
        <is>
          <t>2024/25</t>
        </is>
      </c>
      <c r="C2819" s="104" t="inlineStr">
        <is>
          <t>HC-025</t>
        </is>
      </c>
      <c r="D2819" s="104" t="inlineStr">
        <is>
          <t>Île-de-France</t>
        </is>
      </c>
      <c r="E2819" s="104" t="inlineStr">
        <is>
          <t>À emporter</t>
        </is>
      </c>
      <c r="F2819" s="104" t="n">
        <v>30</v>
      </c>
      <c r="G2819" s="159" t="n">
        <v>2883</v>
      </c>
      <c r="H2819" s="159" t="n">
        <v>7394</v>
      </c>
      <c r="I2819" s="160" t="n">
        <v>34334.89</v>
      </c>
      <c r="J2819" s="160" t="n">
        <v>959.08</v>
      </c>
      <c r="K2819" s="160" t="n">
        <v>33375.81</v>
      </c>
      <c r="L2819" s="160" t="n">
        <v>9903.219999999999</v>
      </c>
    </row>
    <row r="2820">
      <c r="A2820" s="176" t="n">
        <v>45748</v>
      </c>
      <c r="B2820" s="104" t="inlineStr">
        <is>
          <t>2024/25</t>
        </is>
      </c>
      <c r="C2820" s="104" t="inlineStr">
        <is>
          <t>HC-026</t>
        </is>
      </c>
      <c r="D2820" s="104" t="inlineStr">
        <is>
          <t>Nord-Ouest</t>
        </is>
      </c>
      <c r="E2820" s="104" t="inlineStr">
        <is>
          <t>Drive</t>
        </is>
      </c>
      <c r="F2820" s="104" t="n">
        <v>30</v>
      </c>
      <c r="G2820" s="159" t="n">
        <v>1074</v>
      </c>
      <c r="H2820" s="159" t="n">
        <v>2624</v>
      </c>
      <c r="I2820" s="160" t="n">
        <v>14610.07</v>
      </c>
      <c r="J2820" s="160" t="n">
        <v>420.07</v>
      </c>
      <c r="K2820" s="160" t="n">
        <v>14190</v>
      </c>
      <c r="L2820" s="160" t="n">
        <v>4230.8</v>
      </c>
    </row>
    <row r="2821">
      <c r="A2821" s="176" t="n">
        <v>45748</v>
      </c>
      <c r="B2821" s="104" t="inlineStr">
        <is>
          <t>2024/25</t>
        </is>
      </c>
      <c r="C2821" s="104" t="inlineStr">
        <is>
          <t>HC-026</t>
        </is>
      </c>
      <c r="D2821" s="104" t="inlineStr">
        <is>
          <t>Nord-Ouest</t>
        </is>
      </c>
      <c r="E2821" s="104" t="inlineStr">
        <is>
          <t>Livraison</t>
        </is>
      </c>
      <c r="F2821" s="104" t="n">
        <v>30</v>
      </c>
      <c r="G2821" s="159" t="n">
        <v>1015</v>
      </c>
      <c r="H2821" s="159" t="n">
        <v>2604</v>
      </c>
      <c r="I2821" s="160" t="n">
        <v>16249.8</v>
      </c>
      <c r="J2821" s="160" t="n">
        <v>899.61</v>
      </c>
      <c r="K2821" s="160" t="n">
        <v>15350.19</v>
      </c>
      <c r="L2821" s="160" t="n">
        <v>4707.03</v>
      </c>
    </row>
    <row r="2822">
      <c r="A2822" s="176" t="n">
        <v>45748</v>
      </c>
      <c r="B2822" s="104" t="inlineStr">
        <is>
          <t>2024/25</t>
        </is>
      </c>
      <c r="C2822" s="104" t="inlineStr">
        <is>
          <t>HC-026</t>
        </is>
      </c>
      <c r="D2822" s="104" t="inlineStr">
        <is>
          <t>Nord-Ouest</t>
        </is>
      </c>
      <c r="E2822" s="104" t="inlineStr">
        <is>
          <t>Sur place</t>
        </is>
      </c>
      <c r="F2822" s="104" t="n">
        <v>30</v>
      </c>
      <c r="G2822" s="159" t="n">
        <v>2696</v>
      </c>
      <c r="H2822" s="159" t="n">
        <v>6952</v>
      </c>
      <c r="I2822" s="160" t="n">
        <v>34927.17</v>
      </c>
      <c r="J2822" s="160" t="n">
        <v>1040.49</v>
      </c>
      <c r="K2822" s="160" t="n">
        <v>33886.68</v>
      </c>
      <c r="L2822" s="160" t="n">
        <v>10165.41</v>
      </c>
    </row>
    <row r="2823">
      <c r="A2823" s="176" t="n">
        <v>45748</v>
      </c>
      <c r="B2823" s="104" t="inlineStr">
        <is>
          <t>2024/25</t>
        </is>
      </c>
      <c r="C2823" s="104" t="inlineStr">
        <is>
          <t>HC-026</t>
        </is>
      </c>
      <c r="D2823" s="104" t="inlineStr">
        <is>
          <t>Nord-Ouest</t>
        </is>
      </c>
      <c r="E2823" s="104" t="inlineStr">
        <is>
          <t>À emporter</t>
        </is>
      </c>
      <c r="F2823" s="104" t="n">
        <v>29</v>
      </c>
      <c r="G2823" s="159" t="n">
        <v>1927</v>
      </c>
      <c r="H2823" s="159" t="n">
        <v>4830</v>
      </c>
      <c r="I2823" s="160" t="n">
        <v>22894.89</v>
      </c>
      <c r="J2823" s="160" t="n">
        <v>755.5</v>
      </c>
      <c r="K2823" s="160" t="n">
        <v>22139.39</v>
      </c>
      <c r="L2823" s="160" t="n">
        <v>6592.31</v>
      </c>
    </row>
    <row r="2824">
      <c r="A2824" s="176" t="n">
        <v>45748</v>
      </c>
      <c r="B2824" s="104" t="inlineStr">
        <is>
          <t>2024/25</t>
        </is>
      </c>
      <c r="C2824" s="104" t="inlineStr">
        <is>
          <t>HC-027</t>
        </is>
      </c>
      <c r="D2824" s="104" t="inlineStr">
        <is>
          <t>Sud-Est</t>
        </is>
      </c>
      <c r="E2824" s="104" t="inlineStr">
        <is>
          <t>Livraison</t>
        </is>
      </c>
      <c r="F2824" s="104" t="n">
        <v>30</v>
      </c>
      <c r="G2824" s="159" t="n">
        <v>1410</v>
      </c>
      <c r="H2824" s="159" t="n">
        <v>3524</v>
      </c>
      <c r="I2824" s="160" t="n">
        <v>22697.7</v>
      </c>
      <c r="J2824" s="160" t="n">
        <v>1326.15</v>
      </c>
      <c r="K2824" s="160" t="n">
        <v>21371.55</v>
      </c>
      <c r="L2824" s="160" t="n">
        <v>6648.24</v>
      </c>
    </row>
    <row r="2825">
      <c r="A2825" s="176" t="n">
        <v>45748</v>
      </c>
      <c r="B2825" s="104" t="inlineStr">
        <is>
          <t>2024/25</t>
        </is>
      </c>
      <c r="C2825" s="104" t="inlineStr">
        <is>
          <t>HC-027</t>
        </is>
      </c>
      <c r="D2825" s="104" t="inlineStr">
        <is>
          <t>Sud-Est</t>
        </is>
      </c>
      <c r="E2825" s="104" t="inlineStr">
        <is>
          <t>Sur place</t>
        </is>
      </c>
      <c r="F2825" s="104" t="n">
        <v>29</v>
      </c>
      <c r="G2825" s="159" t="n">
        <v>3666</v>
      </c>
      <c r="H2825" s="159" t="n">
        <v>9426</v>
      </c>
      <c r="I2825" s="160" t="n">
        <v>47360.06</v>
      </c>
      <c r="J2825" s="160" t="n">
        <v>1356.02</v>
      </c>
      <c r="K2825" s="160" t="n">
        <v>46004.04</v>
      </c>
      <c r="L2825" s="160" t="n">
        <v>13810.02</v>
      </c>
    </row>
    <row r="2826">
      <c r="A2826" s="176" t="n">
        <v>45748</v>
      </c>
      <c r="B2826" s="104" t="inlineStr">
        <is>
          <t>2024/25</t>
        </is>
      </c>
      <c r="C2826" s="104" t="inlineStr">
        <is>
          <t>HC-027</t>
        </is>
      </c>
      <c r="D2826" s="104" t="inlineStr">
        <is>
          <t>Sud-Est</t>
        </is>
      </c>
      <c r="E2826" s="104" t="inlineStr">
        <is>
          <t>À emporter</t>
        </is>
      </c>
      <c r="F2826" s="104" t="n">
        <v>30</v>
      </c>
      <c r="G2826" s="159" t="n">
        <v>2808</v>
      </c>
      <c r="H2826" s="159" t="n">
        <v>6847</v>
      </c>
      <c r="I2826" s="160" t="n">
        <v>33297.45</v>
      </c>
      <c r="J2826" s="160" t="n">
        <v>1104.03</v>
      </c>
      <c r="K2826" s="160" t="n">
        <v>32193.42</v>
      </c>
      <c r="L2826" s="160" t="n">
        <v>9541.860000000001</v>
      </c>
    </row>
    <row r="2827">
      <c r="A2827" s="176" t="n">
        <v>45748</v>
      </c>
      <c r="B2827" s="104" t="inlineStr">
        <is>
          <t>2024/25</t>
        </is>
      </c>
      <c r="C2827" s="104" t="inlineStr">
        <is>
          <t>HC-028</t>
        </is>
      </c>
      <c r="D2827" s="104" t="inlineStr">
        <is>
          <t>Sud-Ouest</t>
        </is>
      </c>
      <c r="E2827" s="104" t="inlineStr">
        <is>
          <t>Livraison</t>
        </is>
      </c>
      <c r="F2827" s="104" t="n">
        <v>30</v>
      </c>
      <c r="G2827" s="159" t="n">
        <v>977</v>
      </c>
      <c r="H2827" s="159" t="n">
        <v>2467</v>
      </c>
      <c r="I2827" s="160" t="n">
        <v>16116.88</v>
      </c>
      <c r="J2827" s="160" t="n">
        <v>903.13</v>
      </c>
      <c r="K2827" s="160" t="n">
        <v>15213.75</v>
      </c>
      <c r="L2827" s="160" t="n">
        <v>4699.9</v>
      </c>
    </row>
    <row r="2828">
      <c r="A2828" s="176" t="n">
        <v>45748</v>
      </c>
      <c r="B2828" s="104" t="inlineStr">
        <is>
          <t>2024/25</t>
        </is>
      </c>
      <c r="C2828" s="104" t="inlineStr">
        <is>
          <t>HC-028</t>
        </is>
      </c>
      <c r="D2828" s="104" t="inlineStr">
        <is>
          <t>Sud-Ouest</t>
        </is>
      </c>
      <c r="E2828" s="104" t="inlineStr">
        <is>
          <t>Sur place</t>
        </is>
      </c>
      <c r="F2828" s="104" t="n">
        <v>30</v>
      </c>
      <c r="G2828" s="159" t="n">
        <v>2849</v>
      </c>
      <c r="H2828" s="159" t="n">
        <v>7158</v>
      </c>
      <c r="I2828" s="160" t="n">
        <v>37182.76</v>
      </c>
      <c r="J2828" s="160" t="n">
        <v>1106.39</v>
      </c>
      <c r="K2828" s="160" t="n">
        <v>36076.37</v>
      </c>
      <c r="L2828" s="160" t="n">
        <v>10697.74</v>
      </c>
    </row>
    <row r="2829">
      <c r="A2829" s="176" t="n">
        <v>45748</v>
      </c>
      <c r="B2829" s="104" t="inlineStr">
        <is>
          <t>2024/25</t>
        </is>
      </c>
      <c r="C2829" s="104" t="inlineStr">
        <is>
          <t>HC-028</t>
        </is>
      </c>
      <c r="D2829" s="104" t="inlineStr">
        <is>
          <t>Sud-Ouest</t>
        </is>
      </c>
      <c r="E2829" s="104" t="inlineStr">
        <is>
          <t>À emporter</t>
        </is>
      </c>
      <c r="F2829" s="104" t="n">
        <v>30</v>
      </c>
      <c r="G2829" s="159" t="n">
        <v>2156</v>
      </c>
      <c r="H2829" s="159" t="n">
        <v>5292</v>
      </c>
      <c r="I2829" s="160" t="n">
        <v>25484.39</v>
      </c>
      <c r="J2829" s="160" t="n">
        <v>733.16</v>
      </c>
      <c r="K2829" s="160" t="n">
        <v>24751.23</v>
      </c>
      <c r="L2829" s="160" t="n">
        <v>7406.04</v>
      </c>
    </row>
    <row r="2830">
      <c r="A2830" s="176" t="n">
        <v>45748</v>
      </c>
      <c r="B2830" s="104" t="inlineStr">
        <is>
          <t>2024/25</t>
        </is>
      </c>
      <c r="C2830" s="104" t="inlineStr">
        <is>
          <t>HC-029</t>
        </is>
      </c>
      <c r="D2830" s="104" t="inlineStr">
        <is>
          <t>Île-de-France</t>
        </is>
      </c>
      <c r="E2830" s="104" t="inlineStr">
        <is>
          <t>Drive</t>
        </is>
      </c>
      <c r="F2830" s="104" t="n">
        <v>29</v>
      </c>
      <c r="G2830" s="159" t="n">
        <v>1949</v>
      </c>
      <c r="H2830" s="159" t="n">
        <v>4709</v>
      </c>
      <c r="I2830" s="160" t="n">
        <v>26492.85</v>
      </c>
      <c r="J2830" s="160" t="n">
        <v>763.33</v>
      </c>
      <c r="K2830" s="160" t="n">
        <v>25729.52</v>
      </c>
      <c r="L2830" s="160" t="n">
        <v>7657.43</v>
      </c>
    </row>
    <row r="2831">
      <c r="A2831" s="176" t="n">
        <v>45748</v>
      </c>
      <c r="B2831" s="104" t="inlineStr">
        <is>
          <t>2024/25</t>
        </is>
      </c>
      <c r="C2831" s="104" t="inlineStr">
        <is>
          <t>HC-029</t>
        </is>
      </c>
      <c r="D2831" s="104" t="inlineStr">
        <is>
          <t>Île-de-France</t>
        </is>
      </c>
      <c r="E2831" s="104" t="inlineStr">
        <is>
          <t>Livraison</t>
        </is>
      </c>
      <c r="F2831" s="104" t="n">
        <v>30</v>
      </c>
      <c r="G2831" s="159" t="n">
        <v>1617</v>
      </c>
      <c r="H2831" s="159" t="n">
        <v>4205</v>
      </c>
      <c r="I2831" s="160" t="n">
        <v>26830.85</v>
      </c>
      <c r="J2831" s="160" t="n">
        <v>1678.23</v>
      </c>
      <c r="K2831" s="160" t="n">
        <v>25152.62</v>
      </c>
      <c r="L2831" s="160" t="n">
        <v>7790.78</v>
      </c>
    </row>
    <row r="2832">
      <c r="A2832" s="176" t="n">
        <v>45748</v>
      </c>
      <c r="B2832" s="104" t="inlineStr">
        <is>
          <t>2024/25</t>
        </is>
      </c>
      <c r="C2832" s="104" t="inlineStr">
        <is>
          <t>HC-029</t>
        </is>
      </c>
      <c r="D2832" s="104" t="inlineStr">
        <is>
          <t>Île-de-France</t>
        </is>
      </c>
      <c r="E2832" s="104" t="inlineStr">
        <is>
          <t>Sur place</t>
        </is>
      </c>
      <c r="F2832" s="104" t="n">
        <v>30</v>
      </c>
      <c r="G2832" s="159" t="n">
        <v>4967</v>
      </c>
      <c r="H2832" s="159" t="n">
        <v>12746</v>
      </c>
      <c r="I2832" s="160" t="n">
        <v>63467.51</v>
      </c>
      <c r="J2832" s="160" t="n">
        <v>1769.59</v>
      </c>
      <c r="K2832" s="160" t="n">
        <v>61697.92</v>
      </c>
      <c r="L2832" s="160" t="n">
        <v>18333.62</v>
      </c>
    </row>
    <row r="2833">
      <c r="A2833" s="176" t="n">
        <v>45748</v>
      </c>
      <c r="B2833" s="104" t="inlineStr">
        <is>
          <t>2024/25</t>
        </is>
      </c>
      <c r="C2833" s="104" t="inlineStr">
        <is>
          <t>HC-029</t>
        </is>
      </c>
      <c r="D2833" s="104" t="inlineStr">
        <is>
          <t>Île-de-France</t>
        </is>
      </c>
      <c r="E2833" s="104" t="inlineStr">
        <is>
          <t>À emporter</t>
        </is>
      </c>
      <c r="F2833" s="104" t="n">
        <v>29</v>
      </c>
      <c r="G2833" s="159" t="n">
        <v>3650</v>
      </c>
      <c r="H2833" s="159" t="n">
        <v>9358</v>
      </c>
      <c r="I2833" s="160" t="n">
        <v>43309.72</v>
      </c>
      <c r="J2833" s="160" t="n">
        <v>1188.97</v>
      </c>
      <c r="K2833" s="160" t="n">
        <v>42120.75</v>
      </c>
      <c r="L2833" s="160" t="n">
        <v>12656.94</v>
      </c>
    </row>
    <row r="2834">
      <c r="A2834" s="176" t="n">
        <v>45748</v>
      </c>
      <c r="B2834" s="104" t="inlineStr">
        <is>
          <t>2024/25</t>
        </is>
      </c>
      <c r="C2834" s="104" t="inlineStr">
        <is>
          <t>HC-030</t>
        </is>
      </c>
      <c r="D2834" s="104" t="inlineStr">
        <is>
          <t>Nord-Ouest</t>
        </is>
      </c>
      <c r="E2834" s="104" t="inlineStr">
        <is>
          <t>Livraison</t>
        </is>
      </c>
      <c r="F2834" s="104" t="n">
        <v>30</v>
      </c>
      <c r="G2834" s="159" t="n">
        <v>1088</v>
      </c>
      <c r="H2834" s="159" t="n">
        <v>2838</v>
      </c>
      <c r="I2834" s="160" t="n">
        <v>17777.36</v>
      </c>
      <c r="J2834" s="160" t="n">
        <v>1120.9</v>
      </c>
      <c r="K2834" s="160" t="n">
        <v>16656.46</v>
      </c>
      <c r="L2834" s="160" t="n">
        <v>5203.01</v>
      </c>
    </row>
    <row r="2835">
      <c r="A2835" s="176" t="n">
        <v>45748</v>
      </c>
      <c r="B2835" s="104" t="inlineStr">
        <is>
          <t>2024/25</t>
        </is>
      </c>
      <c r="C2835" s="104" t="inlineStr">
        <is>
          <t>HC-030</t>
        </is>
      </c>
      <c r="D2835" s="104" t="inlineStr">
        <is>
          <t>Nord-Ouest</t>
        </is>
      </c>
      <c r="E2835" s="104" t="inlineStr">
        <is>
          <t>Sur place</t>
        </is>
      </c>
      <c r="F2835" s="104" t="n">
        <v>30</v>
      </c>
      <c r="G2835" s="159" t="n">
        <v>3266</v>
      </c>
      <c r="H2835" s="159" t="n">
        <v>8298</v>
      </c>
      <c r="I2835" s="160" t="n">
        <v>42517.47</v>
      </c>
      <c r="J2835" s="160" t="n">
        <v>1362.85</v>
      </c>
      <c r="K2835" s="160" t="n">
        <v>41154.62</v>
      </c>
      <c r="L2835" s="160" t="n">
        <v>12310.76</v>
      </c>
    </row>
    <row r="2836">
      <c r="A2836" s="176" t="n">
        <v>45748</v>
      </c>
      <c r="B2836" s="104" t="inlineStr">
        <is>
          <t>2024/25</t>
        </is>
      </c>
      <c r="C2836" s="104" t="inlineStr">
        <is>
          <t>HC-030</t>
        </is>
      </c>
      <c r="D2836" s="104" t="inlineStr">
        <is>
          <t>Nord-Ouest</t>
        </is>
      </c>
      <c r="E2836" s="104" t="inlineStr">
        <is>
          <t>À emporter</t>
        </is>
      </c>
      <c r="F2836" s="104" t="n">
        <v>30</v>
      </c>
      <c r="G2836" s="159" t="n">
        <v>2495</v>
      </c>
      <c r="H2836" s="159" t="n">
        <v>6383</v>
      </c>
      <c r="I2836" s="160" t="n">
        <v>29602.77</v>
      </c>
      <c r="J2836" s="160" t="n">
        <v>823.28</v>
      </c>
      <c r="K2836" s="160" t="n">
        <v>28779.49</v>
      </c>
      <c r="L2836" s="160" t="n">
        <v>8536.610000000001</v>
      </c>
    </row>
    <row r="2837">
      <c r="A2837" s="176" t="n">
        <v>45748</v>
      </c>
      <c r="B2837" s="104" t="inlineStr">
        <is>
          <t>2024/25</t>
        </is>
      </c>
      <c r="C2837" s="104" t="inlineStr">
        <is>
          <t>HC-031</t>
        </is>
      </c>
      <c r="D2837" s="104" t="inlineStr">
        <is>
          <t>Sud-Est</t>
        </is>
      </c>
      <c r="E2837" s="104" t="inlineStr">
        <is>
          <t>Drive</t>
        </is>
      </c>
      <c r="F2837" s="104" t="n">
        <v>30</v>
      </c>
      <c r="G2837" s="159" t="n">
        <v>1198</v>
      </c>
      <c r="H2837" s="159" t="n">
        <v>2984</v>
      </c>
      <c r="I2837" s="160" t="n">
        <v>16272.5</v>
      </c>
      <c r="J2837" s="160" t="n">
        <v>476.7</v>
      </c>
      <c r="K2837" s="160" t="n">
        <v>15795.8</v>
      </c>
      <c r="L2837" s="160" t="n">
        <v>4736.97</v>
      </c>
    </row>
    <row r="2838">
      <c r="A2838" s="176" t="n">
        <v>45748</v>
      </c>
      <c r="B2838" s="104" t="inlineStr">
        <is>
          <t>2024/25</t>
        </is>
      </c>
      <c r="C2838" s="104" t="inlineStr">
        <is>
          <t>HC-031</t>
        </is>
      </c>
      <c r="D2838" s="104" t="inlineStr">
        <is>
          <t>Sud-Est</t>
        </is>
      </c>
      <c r="E2838" s="104" t="inlineStr">
        <is>
          <t>Livraison</t>
        </is>
      </c>
      <c r="F2838" s="104" t="n">
        <v>30</v>
      </c>
      <c r="G2838" s="159" t="n">
        <v>1011</v>
      </c>
      <c r="H2838" s="159" t="n">
        <v>2545</v>
      </c>
      <c r="I2838" s="160" t="n">
        <v>16715.42</v>
      </c>
      <c r="J2838" s="160" t="n">
        <v>980.34</v>
      </c>
      <c r="K2838" s="160" t="n">
        <v>15735.08</v>
      </c>
      <c r="L2838" s="160" t="n">
        <v>4837.7</v>
      </c>
    </row>
    <row r="2839">
      <c r="A2839" s="176" t="n">
        <v>45748</v>
      </c>
      <c r="B2839" s="104" t="inlineStr">
        <is>
          <t>2024/25</t>
        </is>
      </c>
      <c r="C2839" s="104" t="inlineStr">
        <is>
          <t>HC-031</t>
        </is>
      </c>
      <c r="D2839" s="104" t="inlineStr">
        <is>
          <t>Sud-Est</t>
        </is>
      </c>
      <c r="E2839" s="104" t="inlineStr">
        <is>
          <t>Sur place</t>
        </is>
      </c>
      <c r="F2839" s="104" t="n">
        <v>30</v>
      </c>
      <c r="G2839" s="159" t="n">
        <v>3116</v>
      </c>
      <c r="H2839" s="159" t="n">
        <v>8194</v>
      </c>
      <c r="I2839" s="160" t="n">
        <v>39991.67</v>
      </c>
      <c r="J2839" s="160" t="n">
        <v>1178.33</v>
      </c>
      <c r="K2839" s="160" t="n">
        <v>38813.34</v>
      </c>
      <c r="L2839" s="160" t="n">
        <v>11661.27</v>
      </c>
    </row>
    <row r="2840">
      <c r="A2840" s="176" t="n">
        <v>45748</v>
      </c>
      <c r="B2840" s="104" t="inlineStr">
        <is>
          <t>2024/25</t>
        </is>
      </c>
      <c r="C2840" s="104" t="inlineStr">
        <is>
          <t>HC-031</t>
        </is>
      </c>
      <c r="D2840" s="104" t="inlineStr">
        <is>
          <t>Sud-Est</t>
        </is>
      </c>
      <c r="E2840" s="104" t="inlineStr">
        <is>
          <t>À emporter</t>
        </is>
      </c>
      <c r="F2840" s="104" t="n">
        <v>30</v>
      </c>
      <c r="G2840" s="159" t="n">
        <v>2335</v>
      </c>
      <c r="H2840" s="159" t="n">
        <v>6095</v>
      </c>
      <c r="I2840" s="160" t="n">
        <v>27890.77</v>
      </c>
      <c r="J2840" s="160" t="n">
        <v>843.67</v>
      </c>
      <c r="K2840" s="160" t="n">
        <v>27047.1</v>
      </c>
      <c r="L2840" s="160" t="n">
        <v>8094.09</v>
      </c>
    </row>
    <row r="2841">
      <c r="A2841" s="176" t="n">
        <v>45748</v>
      </c>
      <c r="B2841" s="104" t="inlineStr">
        <is>
          <t>2024/25</t>
        </is>
      </c>
      <c r="C2841" s="104" t="inlineStr">
        <is>
          <t>HC-032</t>
        </is>
      </c>
      <c r="D2841" s="104" t="inlineStr">
        <is>
          <t>Sud-Ouest</t>
        </is>
      </c>
      <c r="E2841" s="104" t="inlineStr">
        <is>
          <t>Livraison</t>
        </is>
      </c>
      <c r="F2841" s="104" t="n">
        <v>30</v>
      </c>
      <c r="G2841" s="159" t="n">
        <v>1156</v>
      </c>
      <c r="H2841" s="159" t="n">
        <v>2965</v>
      </c>
      <c r="I2841" s="160" t="n">
        <v>19046.5</v>
      </c>
      <c r="J2841" s="160" t="n">
        <v>1211.18</v>
      </c>
      <c r="K2841" s="160" t="n">
        <v>17835.32</v>
      </c>
      <c r="L2841" s="160" t="n">
        <v>5546.75</v>
      </c>
    </row>
    <row r="2842">
      <c r="A2842" s="176" t="n">
        <v>45748</v>
      </c>
      <c r="B2842" s="104" t="inlineStr">
        <is>
          <t>2024/25</t>
        </is>
      </c>
      <c r="C2842" s="104" t="inlineStr">
        <is>
          <t>HC-032</t>
        </is>
      </c>
      <c r="D2842" s="104" t="inlineStr">
        <is>
          <t>Sud-Ouest</t>
        </is>
      </c>
      <c r="E2842" s="104" t="inlineStr">
        <is>
          <t>Sur place</t>
        </is>
      </c>
      <c r="F2842" s="104" t="n">
        <v>29</v>
      </c>
      <c r="G2842" s="159" t="n">
        <v>3309</v>
      </c>
      <c r="H2842" s="159" t="n">
        <v>8255</v>
      </c>
      <c r="I2842" s="160" t="n">
        <v>42923.76</v>
      </c>
      <c r="J2842" s="160" t="n">
        <v>1215.63</v>
      </c>
      <c r="K2842" s="160" t="n">
        <v>41708.13</v>
      </c>
      <c r="L2842" s="160" t="n">
        <v>12327.62</v>
      </c>
    </row>
    <row r="2843">
      <c r="A2843" s="176" t="n">
        <v>45748</v>
      </c>
      <c r="B2843" s="104" t="inlineStr">
        <is>
          <t>2024/25</t>
        </is>
      </c>
      <c r="C2843" s="104" t="inlineStr">
        <is>
          <t>HC-032</t>
        </is>
      </c>
      <c r="D2843" s="104" t="inlineStr">
        <is>
          <t>Sud-Ouest</t>
        </is>
      </c>
      <c r="E2843" s="104" t="inlineStr">
        <is>
          <t>À emporter</t>
        </is>
      </c>
      <c r="F2843" s="104" t="n">
        <v>30</v>
      </c>
      <c r="G2843" s="159" t="n">
        <v>2586</v>
      </c>
      <c r="H2843" s="159" t="n">
        <v>6612</v>
      </c>
      <c r="I2843" s="160" t="n">
        <v>30591.69</v>
      </c>
      <c r="J2843" s="160" t="n">
        <v>974.7</v>
      </c>
      <c r="K2843" s="160" t="n">
        <v>29616.99</v>
      </c>
      <c r="L2843" s="160" t="n">
        <v>8835.16</v>
      </c>
    </row>
    <row r="2844">
      <c r="A2844" s="176" t="n">
        <v>45748</v>
      </c>
      <c r="B2844" s="104" t="inlineStr">
        <is>
          <t>2024/25</t>
        </is>
      </c>
      <c r="C2844" s="104" t="inlineStr">
        <is>
          <t>HC-033</t>
        </is>
      </c>
      <c r="D2844" s="104" t="inlineStr">
        <is>
          <t>Île-de-France</t>
        </is>
      </c>
      <c r="E2844" s="104" t="inlineStr">
        <is>
          <t>Livraison</t>
        </is>
      </c>
      <c r="F2844" s="104" t="n">
        <v>30</v>
      </c>
      <c r="G2844" s="159" t="n">
        <v>1946</v>
      </c>
      <c r="H2844" s="159" t="n">
        <v>4951</v>
      </c>
      <c r="I2844" s="160" t="n">
        <v>32189.17</v>
      </c>
      <c r="J2844" s="160" t="n">
        <v>1887.74</v>
      </c>
      <c r="K2844" s="160" t="n">
        <v>30301.43</v>
      </c>
      <c r="L2844" s="160" t="n">
        <v>9407.950000000001</v>
      </c>
    </row>
    <row r="2845">
      <c r="A2845" s="176" t="n">
        <v>45748</v>
      </c>
      <c r="B2845" s="104" t="inlineStr">
        <is>
          <t>2024/25</t>
        </is>
      </c>
      <c r="C2845" s="104" t="inlineStr">
        <is>
          <t>HC-033</t>
        </is>
      </c>
      <c r="D2845" s="104" t="inlineStr">
        <is>
          <t>Île-de-France</t>
        </is>
      </c>
      <c r="E2845" s="104" t="inlineStr">
        <is>
          <t>Sur place</t>
        </is>
      </c>
      <c r="F2845" s="104" t="n">
        <v>30</v>
      </c>
      <c r="G2845" s="159" t="n">
        <v>5707</v>
      </c>
      <c r="H2845" s="159" t="n">
        <v>14981</v>
      </c>
      <c r="I2845" s="160" t="n">
        <v>73433</v>
      </c>
      <c r="J2845" s="160" t="n">
        <v>2333.74</v>
      </c>
      <c r="K2845" s="160" t="n">
        <v>71099.25999999999</v>
      </c>
      <c r="L2845" s="160" t="n">
        <v>21137.24</v>
      </c>
    </row>
    <row r="2846">
      <c r="A2846" s="176" t="n">
        <v>45748</v>
      </c>
      <c r="B2846" s="104" t="inlineStr">
        <is>
          <t>2024/25</t>
        </is>
      </c>
      <c r="C2846" s="104" t="inlineStr">
        <is>
          <t>HC-033</t>
        </is>
      </c>
      <c r="D2846" s="104" t="inlineStr">
        <is>
          <t>Île-de-France</t>
        </is>
      </c>
      <c r="E2846" s="104" t="inlineStr">
        <is>
          <t>À emporter</t>
        </is>
      </c>
      <c r="F2846" s="104" t="n">
        <v>30</v>
      </c>
      <c r="G2846" s="159" t="n">
        <v>4344</v>
      </c>
      <c r="H2846" s="159" t="n">
        <v>11154</v>
      </c>
      <c r="I2846" s="160" t="n">
        <v>51544.85</v>
      </c>
      <c r="J2846" s="160" t="n">
        <v>1428.65</v>
      </c>
      <c r="K2846" s="160" t="n">
        <v>50116.2</v>
      </c>
      <c r="L2846" s="160" t="n">
        <v>15003.6</v>
      </c>
    </row>
    <row r="2847">
      <c r="A2847" s="176" t="n">
        <v>45748</v>
      </c>
      <c r="B2847" s="104" t="inlineStr">
        <is>
          <t>2024/25</t>
        </is>
      </c>
      <c r="C2847" s="104" t="inlineStr">
        <is>
          <t>HC-034</t>
        </is>
      </c>
      <c r="D2847" s="104" t="inlineStr">
        <is>
          <t>Nord-Ouest</t>
        </is>
      </c>
      <c r="E2847" s="104" t="inlineStr">
        <is>
          <t>Livraison</t>
        </is>
      </c>
      <c r="F2847" s="104" t="n">
        <v>30</v>
      </c>
      <c r="G2847" s="159" t="n">
        <v>1444</v>
      </c>
      <c r="H2847" s="159" t="n">
        <v>3653</v>
      </c>
      <c r="I2847" s="160" t="n">
        <v>23913.36</v>
      </c>
      <c r="J2847" s="160" t="n">
        <v>1448.86</v>
      </c>
      <c r="K2847" s="160" t="n">
        <v>22464.5</v>
      </c>
      <c r="L2847" s="160" t="n">
        <v>7361.91</v>
      </c>
    </row>
    <row r="2848">
      <c r="A2848" s="176" t="n">
        <v>45748</v>
      </c>
      <c r="B2848" s="104" t="inlineStr">
        <is>
          <t>2024/25</t>
        </is>
      </c>
      <c r="C2848" s="104" t="inlineStr">
        <is>
          <t>HC-034</t>
        </is>
      </c>
      <c r="D2848" s="104" t="inlineStr">
        <is>
          <t>Nord-Ouest</t>
        </is>
      </c>
      <c r="E2848" s="104" t="inlineStr">
        <is>
          <t>Sur place</t>
        </is>
      </c>
      <c r="F2848" s="104" t="n">
        <v>30</v>
      </c>
      <c r="G2848" s="159" t="n">
        <v>4342</v>
      </c>
      <c r="H2848" s="159" t="n">
        <v>11105</v>
      </c>
      <c r="I2848" s="160" t="n">
        <v>56288.01</v>
      </c>
      <c r="J2848" s="160" t="n">
        <v>1584.04</v>
      </c>
      <c r="K2848" s="160" t="n">
        <v>54703.97</v>
      </c>
      <c r="L2848" s="160" t="n">
        <v>17285.91</v>
      </c>
    </row>
    <row r="2849">
      <c r="A2849" s="176" t="n">
        <v>45748</v>
      </c>
      <c r="B2849" s="104" t="inlineStr">
        <is>
          <t>2024/25</t>
        </is>
      </c>
      <c r="C2849" s="104" t="inlineStr">
        <is>
          <t>HC-034</t>
        </is>
      </c>
      <c r="D2849" s="104" t="inlineStr">
        <is>
          <t>Nord-Ouest</t>
        </is>
      </c>
      <c r="E2849" s="104" t="inlineStr">
        <is>
          <t>À emporter</t>
        </is>
      </c>
      <c r="F2849" s="104" t="n">
        <v>30</v>
      </c>
      <c r="G2849" s="159" t="n">
        <v>3315</v>
      </c>
      <c r="H2849" s="159" t="n">
        <v>8525</v>
      </c>
      <c r="I2849" s="160" t="n">
        <v>39268.48</v>
      </c>
      <c r="J2849" s="160" t="n">
        <v>868.26</v>
      </c>
      <c r="K2849" s="160" t="n">
        <v>38400.22</v>
      </c>
      <c r="L2849" s="160" t="n">
        <v>12075.32</v>
      </c>
    </row>
    <row r="2850">
      <c r="A2850" s="176" t="n">
        <v>45748</v>
      </c>
      <c r="B2850" s="104" t="inlineStr">
        <is>
          <t>2024/25</t>
        </is>
      </c>
      <c r="C2850" s="104" t="inlineStr">
        <is>
          <t>HC-035</t>
        </is>
      </c>
      <c r="D2850" s="104" t="inlineStr">
        <is>
          <t>Sud-Est</t>
        </is>
      </c>
      <c r="E2850" s="104" t="inlineStr">
        <is>
          <t>Livraison</t>
        </is>
      </c>
      <c r="F2850" s="104" t="n">
        <v>29</v>
      </c>
      <c r="G2850" s="159" t="n">
        <v>1298</v>
      </c>
      <c r="H2850" s="159" t="n">
        <v>3369</v>
      </c>
      <c r="I2850" s="160" t="n">
        <v>21278.01</v>
      </c>
      <c r="J2850" s="160" t="n">
        <v>1275.94</v>
      </c>
      <c r="K2850" s="160" t="n">
        <v>20002.07</v>
      </c>
      <c r="L2850" s="160" t="n">
        <v>6255.79</v>
      </c>
    </row>
    <row r="2851">
      <c r="A2851" s="176" t="n">
        <v>45748</v>
      </c>
      <c r="B2851" s="104" t="inlineStr">
        <is>
          <t>2024/25</t>
        </is>
      </c>
      <c r="C2851" s="104" t="inlineStr">
        <is>
          <t>HC-035</t>
        </is>
      </c>
      <c r="D2851" s="104" t="inlineStr">
        <is>
          <t>Sud-Est</t>
        </is>
      </c>
      <c r="E2851" s="104" t="inlineStr">
        <is>
          <t>Sur place</t>
        </is>
      </c>
      <c r="F2851" s="104" t="n">
        <v>30</v>
      </c>
      <c r="G2851" s="159" t="n">
        <v>4113</v>
      </c>
      <c r="H2851" s="159" t="n">
        <v>10472</v>
      </c>
      <c r="I2851" s="160" t="n">
        <v>53503.81</v>
      </c>
      <c r="J2851" s="160" t="n">
        <v>1664.22</v>
      </c>
      <c r="K2851" s="160" t="n">
        <v>51839.59</v>
      </c>
      <c r="L2851" s="160" t="n">
        <v>15452.26</v>
      </c>
    </row>
    <row r="2852">
      <c r="A2852" s="176" t="n">
        <v>45748</v>
      </c>
      <c r="B2852" s="104" t="inlineStr">
        <is>
          <t>2024/25</t>
        </is>
      </c>
      <c r="C2852" s="104" t="inlineStr">
        <is>
          <t>HC-035</t>
        </is>
      </c>
      <c r="D2852" s="104" t="inlineStr">
        <is>
          <t>Sud-Est</t>
        </is>
      </c>
      <c r="E2852" s="104" t="inlineStr">
        <is>
          <t>À emporter</t>
        </is>
      </c>
      <c r="F2852" s="104" t="n">
        <v>30</v>
      </c>
      <c r="G2852" s="159" t="n">
        <v>3160</v>
      </c>
      <c r="H2852" s="159" t="n">
        <v>8097</v>
      </c>
      <c r="I2852" s="160" t="n">
        <v>37748.45</v>
      </c>
      <c r="J2852" s="160" t="n">
        <v>1109.49</v>
      </c>
      <c r="K2852" s="160" t="n">
        <v>36638.96</v>
      </c>
      <c r="L2852" s="160" t="n">
        <v>10829.43</v>
      </c>
    </row>
    <row r="2853">
      <c r="A2853" s="176" t="n">
        <v>45748</v>
      </c>
      <c r="B2853" s="104" t="inlineStr">
        <is>
          <t>2024/25</t>
        </is>
      </c>
      <c r="C2853" s="104" t="inlineStr">
        <is>
          <t>HC-036</t>
        </is>
      </c>
      <c r="D2853" s="104" t="inlineStr">
        <is>
          <t>Sud-Ouest</t>
        </is>
      </c>
      <c r="E2853" s="104" t="inlineStr">
        <is>
          <t>Drive</t>
        </is>
      </c>
      <c r="F2853" s="104" t="n">
        <v>30</v>
      </c>
      <c r="G2853" s="159" t="n">
        <v>1276</v>
      </c>
      <c r="H2853" s="159" t="n">
        <v>3269</v>
      </c>
      <c r="I2853" s="160" t="n">
        <v>17391.78</v>
      </c>
      <c r="J2853" s="160" t="n">
        <v>560.83</v>
      </c>
      <c r="K2853" s="160" t="n">
        <v>16830.95</v>
      </c>
      <c r="L2853" s="160" t="n">
        <v>5020.49</v>
      </c>
    </row>
    <row r="2854">
      <c r="A2854" s="176" t="n">
        <v>45748</v>
      </c>
      <c r="B2854" s="104" t="inlineStr">
        <is>
          <t>2024/25</t>
        </is>
      </c>
      <c r="C2854" s="104" t="inlineStr">
        <is>
          <t>HC-036</t>
        </is>
      </c>
      <c r="D2854" s="104" t="inlineStr">
        <is>
          <t>Sud-Ouest</t>
        </is>
      </c>
      <c r="E2854" s="104" t="inlineStr">
        <is>
          <t>Livraison</t>
        </is>
      </c>
      <c r="F2854" s="104" t="n">
        <v>30</v>
      </c>
      <c r="G2854" s="159" t="n">
        <v>1087</v>
      </c>
      <c r="H2854" s="159" t="n">
        <v>2765</v>
      </c>
      <c r="I2854" s="160" t="n">
        <v>17994.26</v>
      </c>
      <c r="J2854" s="160" t="n">
        <v>1090.11</v>
      </c>
      <c r="K2854" s="160" t="n">
        <v>16904.15</v>
      </c>
      <c r="L2854" s="160" t="n">
        <v>5354.3</v>
      </c>
    </row>
    <row r="2855">
      <c r="A2855" s="176" t="n">
        <v>45748</v>
      </c>
      <c r="B2855" s="104" t="inlineStr">
        <is>
          <t>2024/25</t>
        </is>
      </c>
      <c r="C2855" s="104" t="inlineStr">
        <is>
          <t>HC-036</t>
        </is>
      </c>
      <c r="D2855" s="104" t="inlineStr">
        <is>
          <t>Sud-Ouest</t>
        </is>
      </c>
      <c r="E2855" s="104" t="inlineStr">
        <is>
          <t>Sur place</t>
        </is>
      </c>
      <c r="F2855" s="104" t="n">
        <v>30</v>
      </c>
      <c r="G2855" s="159" t="n">
        <v>3253</v>
      </c>
      <c r="H2855" s="159" t="n">
        <v>8319</v>
      </c>
      <c r="I2855" s="160" t="n">
        <v>41693.44</v>
      </c>
      <c r="J2855" s="160" t="n">
        <v>1148.09</v>
      </c>
      <c r="K2855" s="160" t="n">
        <v>40545.35</v>
      </c>
      <c r="L2855" s="160" t="n">
        <v>12129.82</v>
      </c>
    </row>
    <row r="2856">
      <c r="A2856" s="176" t="n">
        <v>45748</v>
      </c>
      <c r="B2856" s="104" t="inlineStr">
        <is>
          <t>2024/25</t>
        </is>
      </c>
      <c r="C2856" s="104" t="inlineStr">
        <is>
          <t>HC-036</t>
        </is>
      </c>
      <c r="D2856" s="104" t="inlineStr">
        <is>
          <t>Sud-Ouest</t>
        </is>
      </c>
      <c r="E2856" s="104" t="inlineStr">
        <is>
          <t>À emporter</t>
        </is>
      </c>
      <c r="F2856" s="104" t="n">
        <v>29</v>
      </c>
      <c r="G2856" s="159" t="n">
        <v>2406</v>
      </c>
      <c r="H2856" s="159" t="n">
        <v>5913</v>
      </c>
      <c r="I2856" s="160" t="n">
        <v>28601.56</v>
      </c>
      <c r="J2856" s="160" t="n">
        <v>828.08</v>
      </c>
      <c r="K2856" s="160" t="n">
        <v>27773.48</v>
      </c>
      <c r="L2856" s="160" t="n">
        <v>8221.370000000001</v>
      </c>
    </row>
    <row r="2857">
      <c r="A2857" s="176" t="n">
        <v>45748</v>
      </c>
      <c r="B2857" s="104" t="inlineStr">
        <is>
          <t>2024/25</t>
        </is>
      </c>
      <c r="C2857" s="104" t="inlineStr">
        <is>
          <t>HC-037</t>
        </is>
      </c>
      <c r="D2857" s="104" t="inlineStr">
        <is>
          <t>Île-de-France</t>
        </is>
      </c>
      <c r="E2857" s="104" t="inlineStr">
        <is>
          <t>Drive</t>
        </is>
      </c>
      <c r="F2857" s="104" t="n">
        <v>30</v>
      </c>
      <c r="G2857" s="159" t="n">
        <v>1287</v>
      </c>
      <c r="H2857" s="159" t="n">
        <v>3338</v>
      </c>
      <c r="I2857" s="160" t="n">
        <v>17674.56</v>
      </c>
      <c r="J2857" s="160" t="n">
        <v>568.3</v>
      </c>
      <c r="K2857" s="160" t="n">
        <v>17106.26</v>
      </c>
      <c r="L2857" s="160" t="n">
        <v>5114.06</v>
      </c>
    </row>
    <row r="2858">
      <c r="A2858" s="176" t="n">
        <v>45748</v>
      </c>
      <c r="B2858" s="104" t="inlineStr">
        <is>
          <t>2024/25</t>
        </is>
      </c>
      <c r="C2858" s="104" t="inlineStr">
        <is>
          <t>HC-037</t>
        </is>
      </c>
      <c r="D2858" s="104" t="inlineStr">
        <is>
          <t>Île-de-France</t>
        </is>
      </c>
      <c r="E2858" s="104" t="inlineStr">
        <is>
          <t>Livraison</t>
        </is>
      </c>
      <c r="F2858" s="104" t="n">
        <v>30</v>
      </c>
      <c r="G2858" s="159" t="n">
        <v>1125</v>
      </c>
      <c r="H2858" s="159" t="n">
        <v>2807</v>
      </c>
      <c r="I2858" s="160" t="n">
        <v>18583.01</v>
      </c>
      <c r="J2858" s="160" t="n">
        <v>1103.34</v>
      </c>
      <c r="K2858" s="160" t="n">
        <v>17479.67</v>
      </c>
      <c r="L2858" s="160" t="n">
        <v>5381.1</v>
      </c>
    </row>
    <row r="2859">
      <c r="A2859" s="176" t="n">
        <v>45748</v>
      </c>
      <c r="B2859" s="104" t="inlineStr">
        <is>
          <t>2024/25</t>
        </is>
      </c>
      <c r="C2859" s="104" t="inlineStr">
        <is>
          <t>HC-037</t>
        </is>
      </c>
      <c r="D2859" s="104" t="inlineStr">
        <is>
          <t>Île-de-France</t>
        </is>
      </c>
      <c r="E2859" s="104" t="inlineStr">
        <is>
          <t>Sur place</t>
        </is>
      </c>
      <c r="F2859" s="104" t="n">
        <v>30</v>
      </c>
      <c r="G2859" s="159" t="n">
        <v>3401</v>
      </c>
      <c r="H2859" s="159" t="n">
        <v>8530</v>
      </c>
      <c r="I2859" s="160" t="n">
        <v>43693.56</v>
      </c>
      <c r="J2859" s="160" t="n">
        <v>1203.98</v>
      </c>
      <c r="K2859" s="160" t="n">
        <v>42489.58</v>
      </c>
      <c r="L2859" s="160" t="n">
        <v>12676.92</v>
      </c>
    </row>
    <row r="2860">
      <c r="A2860" s="176" t="n">
        <v>45748</v>
      </c>
      <c r="B2860" s="104" t="inlineStr">
        <is>
          <t>2024/25</t>
        </is>
      </c>
      <c r="C2860" s="104" t="inlineStr">
        <is>
          <t>HC-037</t>
        </is>
      </c>
      <c r="D2860" s="104" t="inlineStr">
        <is>
          <t>Île-de-France</t>
        </is>
      </c>
      <c r="E2860" s="104" t="inlineStr">
        <is>
          <t>À emporter</t>
        </is>
      </c>
      <c r="F2860" s="104" t="n">
        <v>30</v>
      </c>
      <c r="G2860" s="159" t="n">
        <v>2451</v>
      </c>
      <c r="H2860" s="159" t="n">
        <v>6430</v>
      </c>
      <c r="I2860" s="160" t="n">
        <v>29237.48</v>
      </c>
      <c r="J2860" s="160" t="n">
        <v>942.97</v>
      </c>
      <c r="K2860" s="160" t="n">
        <v>28294.51</v>
      </c>
      <c r="L2860" s="160" t="n">
        <v>8421.92</v>
      </c>
    </row>
    <row r="2861">
      <c r="A2861" s="176" t="n">
        <v>45748</v>
      </c>
      <c r="B2861" s="104" t="inlineStr">
        <is>
          <t>2024/25</t>
        </is>
      </c>
      <c r="C2861" s="104" t="inlineStr">
        <is>
          <t>HC-038</t>
        </is>
      </c>
      <c r="D2861" s="104" t="inlineStr">
        <is>
          <t>Nord-Ouest</t>
        </is>
      </c>
      <c r="E2861" s="104" t="inlineStr">
        <is>
          <t>Drive</t>
        </is>
      </c>
      <c r="F2861" s="104" t="n">
        <v>30</v>
      </c>
      <c r="G2861" s="159" t="n">
        <v>993</v>
      </c>
      <c r="H2861" s="159" t="n">
        <v>2499</v>
      </c>
      <c r="I2861" s="160" t="n">
        <v>13626.73</v>
      </c>
      <c r="J2861" s="160" t="n">
        <v>460.81</v>
      </c>
      <c r="K2861" s="160" t="n">
        <v>13165.92</v>
      </c>
      <c r="L2861" s="160" t="n">
        <v>3909.09</v>
      </c>
    </row>
    <row r="2862">
      <c r="A2862" s="176" t="n">
        <v>45748</v>
      </c>
      <c r="B2862" s="104" t="inlineStr">
        <is>
          <t>2024/25</t>
        </is>
      </c>
      <c r="C2862" s="104" t="inlineStr">
        <is>
          <t>HC-038</t>
        </is>
      </c>
      <c r="D2862" s="104" t="inlineStr">
        <is>
          <t>Nord-Ouest</t>
        </is>
      </c>
      <c r="E2862" s="104" t="inlineStr">
        <is>
          <t>Livraison</t>
        </is>
      </c>
      <c r="F2862" s="104" t="n">
        <v>30</v>
      </c>
      <c r="G2862" s="159" t="n">
        <v>880</v>
      </c>
      <c r="H2862" s="159" t="n">
        <v>2190</v>
      </c>
      <c r="I2862" s="160" t="n">
        <v>14513.82</v>
      </c>
      <c r="J2862" s="160" t="n">
        <v>910.0599999999999</v>
      </c>
      <c r="K2862" s="160" t="n">
        <v>13603.76</v>
      </c>
      <c r="L2862" s="160" t="n">
        <v>4207.43</v>
      </c>
    </row>
    <row r="2863">
      <c r="A2863" s="176" t="n">
        <v>45748</v>
      </c>
      <c r="B2863" s="104" t="inlineStr">
        <is>
          <t>2024/25</t>
        </is>
      </c>
      <c r="C2863" s="104" t="inlineStr">
        <is>
          <t>HC-038</t>
        </is>
      </c>
      <c r="D2863" s="104" t="inlineStr">
        <is>
          <t>Nord-Ouest</t>
        </is>
      </c>
      <c r="E2863" s="104" t="inlineStr">
        <is>
          <t>Sur place</t>
        </is>
      </c>
      <c r="F2863" s="104" t="n">
        <v>30</v>
      </c>
      <c r="G2863" s="159" t="n">
        <v>2570</v>
      </c>
      <c r="H2863" s="159" t="n">
        <v>6652</v>
      </c>
      <c r="I2863" s="160" t="n">
        <v>33482.25</v>
      </c>
      <c r="J2863" s="160" t="n">
        <v>925.1900000000001</v>
      </c>
      <c r="K2863" s="160" t="n">
        <v>32557.06</v>
      </c>
      <c r="L2863" s="160" t="n">
        <v>9638.18</v>
      </c>
    </row>
    <row r="2864">
      <c r="A2864" s="176" t="n">
        <v>45748</v>
      </c>
      <c r="B2864" s="104" t="inlineStr">
        <is>
          <t>2024/25</t>
        </is>
      </c>
      <c r="C2864" s="104" t="inlineStr">
        <is>
          <t>HC-038</t>
        </is>
      </c>
      <c r="D2864" s="104" t="inlineStr">
        <is>
          <t>Nord-Ouest</t>
        </is>
      </c>
      <c r="E2864" s="104" t="inlineStr">
        <is>
          <t>À emporter</t>
        </is>
      </c>
      <c r="F2864" s="104" t="n">
        <v>30</v>
      </c>
      <c r="G2864" s="159" t="n">
        <v>1937</v>
      </c>
      <c r="H2864" s="159" t="n">
        <v>4976</v>
      </c>
      <c r="I2864" s="160" t="n">
        <v>22971.07</v>
      </c>
      <c r="J2864" s="160" t="n">
        <v>689.24</v>
      </c>
      <c r="K2864" s="160" t="n">
        <v>22281.83</v>
      </c>
      <c r="L2864" s="160" t="n">
        <v>6665.84</v>
      </c>
    </row>
    <row r="2865">
      <c r="A2865" s="176" t="n">
        <v>45748</v>
      </c>
      <c r="B2865" s="104" t="inlineStr">
        <is>
          <t>2024/25</t>
        </is>
      </c>
      <c r="C2865" s="104" t="inlineStr">
        <is>
          <t>HC-039</t>
        </is>
      </c>
      <c r="D2865" s="104" t="inlineStr">
        <is>
          <t>Sud-Est</t>
        </is>
      </c>
      <c r="E2865" s="104" t="inlineStr">
        <is>
          <t>Livraison</t>
        </is>
      </c>
      <c r="F2865" s="104" t="n">
        <v>30</v>
      </c>
      <c r="G2865" s="159" t="n">
        <v>1442</v>
      </c>
      <c r="H2865" s="159" t="n">
        <v>3711</v>
      </c>
      <c r="I2865" s="160" t="n">
        <v>23434.53</v>
      </c>
      <c r="J2865" s="160" t="n">
        <v>1305.65</v>
      </c>
      <c r="K2865" s="160" t="n">
        <v>22128.88</v>
      </c>
      <c r="L2865" s="160" t="n">
        <v>6834.26</v>
      </c>
    </row>
    <row r="2866">
      <c r="A2866" s="176" t="n">
        <v>45748</v>
      </c>
      <c r="B2866" s="104" t="inlineStr">
        <is>
          <t>2024/25</t>
        </is>
      </c>
      <c r="C2866" s="104" t="inlineStr">
        <is>
          <t>HC-039</t>
        </is>
      </c>
      <c r="D2866" s="104" t="inlineStr">
        <is>
          <t>Sud-Est</t>
        </is>
      </c>
      <c r="E2866" s="104" t="inlineStr">
        <is>
          <t>Sur place</t>
        </is>
      </c>
      <c r="F2866" s="104" t="n">
        <v>29</v>
      </c>
      <c r="G2866" s="159" t="n">
        <v>3838</v>
      </c>
      <c r="H2866" s="159" t="n">
        <v>9408</v>
      </c>
      <c r="I2866" s="160" t="n">
        <v>49806.62</v>
      </c>
      <c r="J2866" s="160" t="n">
        <v>1487.77</v>
      </c>
      <c r="K2866" s="160" t="n">
        <v>48318.85</v>
      </c>
      <c r="L2866" s="160" t="n">
        <v>14364.78</v>
      </c>
    </row>
    <row r="2867">
      <c r="A2867" s="176" t="n">
        <v>45748</v>
      </c>
      <c r="B2867" s="104" t="inlineStr">
        <is>
          <t>2024/25</t>
        </is>
      </c>
      <c r="C2867" s="104" t="inlineStr">
        <is>
          <t>HC-039</t>
        </is>
      </c>
      <c r="D2867" s="104" t="inlineStr">
        <is>
          <t>Sud-Est</t>
        </is>
      </c>
      <c r="E2867" s="104" t="inlineStr">
        <is>
          <t>À emporter</t>
        </is>
      </c>
      <c r="F2867" s="104" t="n">
        <v>30</v>
      </c>
      <c r="G2867" s="159" t="n">
        <v>3039</v>
      </c>
      <c r="H2867" s="159" t="n">
        <v>7745</v>
      </c>
      <c r="I2867" s="160" t="n">
        <v>36067.35</v>
      </c>
      <c r="J2867" s="160" t="n">
        <v>1079.48</v>
      </c>
      <c r="K2867" s="160" t="n">
        <v>34987.87</v>
      </c>
      <c r="L2867" s="160" t="n">
        <v>10423.09</v>
      </c>
    </row>
    <row r="2868">
      <c r="A2868" s="176" t="n">
        <v>45748</v>
      </c>
      <c r="B2868" s="104" t="inlineStr">
        <is>
          <t>2024/25</t>
        </is>
      </c>
      <c r="C2868" s="104" t="inlineStr">
        <is>
          <t>HC-040</t>
        </is>
      </c>
      <c r="D2868" s="104" t="inlineStr">
        <is>
          <t>Sud-Ouest</t>
        </is>
      </c>
      <c r="E2868" s="104" t="inlineStr">
        <is>
          <t>Livraison</t>
        </is>
      </c>
      <c r="F2868" s="104" t="n">
        <v>30</v>
      </c>
      <c r="G2868" s="159" t="n">
        <v>1493</v>
      </c>
      <c r="H2868" s="159" t="n">
        <v>3763</v>
      </c>
      <c r="I2868" s="160" t="n">
        <v>23612.66</v>
      </c>
      <c r="J2868" s="160" t="n">
        <v>1394.25</v>
      </c>
      <c r="K2868" s="160" t="n">
        <v>22218.41</v>
      </c>
      <c r="L2868" s="160" t="n">
        <v>6906.2</v>
      </c>
    </row>
    <row r="2869">
      <c r="A2869" s="176" t="n">
        <v>45748</v>
      </c>
      <c r="B2869" s="104" t="inlineStr">
        <is>
          <t>2024/25</t>
        </is>
      </c>
      <c r="C2869" s="104" t="inlineStr">
        <is>
          <t>HC-040</t>
        </is>
      </c>
      <c r="D2869" s="104" t="inlineStr">
        <is>
          <t>Sud-Ouest</t>
        </is>
      </c>
      <c r="E2869" s="104" t="inlineStr">
        <is>
          <t>Sur place</t>
        </is>
      </c>
      <c r="F2869" s="104" t="n">
        <v>29</v>
      </c>
      <c r="G2869" s="159" t="n">
        <v>3632</v>
      </c>
      <c r="H2869" s="159" t="n">
        <v>9181</v>
      </c>
      <c r="I2869" s="160" t="n">
        <v>47324.43</v>
      </c>
      <c r="J2869" s="160" t="n">
        <v>1442.62</v>
      </c>
      <c r="K2869" s="160" t="n">
        <v>45881.81</v>
      </c>
      <c r="L2869" s="160" t="n">
        <v>13648.16</v>
      </c>
    </row>
    <row r="2870">
      <c r="A2870" s="176" t="n">
        <v>45748</v>
      </c>
      <c r="B2870" s="104" t="inlineStr">
        <is>
          <t>2024/25</t>
        </is>
      </c>
      <c r="C2870" s="104" t="inlineStr">
        <is>
          <t>HC-040</t>
        </is>
      </c>
      <c r="D2870" s="104" t="inlineStr">
        <is>
          <t>Sud-Ouest</t>
        </is>
      </c>
      <c r="E2870" s="104" t="inlineStr">
        <is>
          <t>À emporter</t>
        </is>
      </c>
      <c r="F2870" s="104" t="n">
        <v>29</v>
      </c>
      <c r="G2870" s="159" t="n">
        <v>2768</v>
      </c>
      <c r="H2870" s="159" t="n">
        <v>7149</v>
      </c>
      <c r="I2870" s="160" t="n">
        <v>33154.55</v>
      </c>
      <c r="J2870" s="160" t="n">
        <v>906.3099999999999</v>
      </c>
      <c r="K2870" s="160" t="n">
        <v>32248.24</v>
      </c>
      <c r="L2870" s="160" t="n">
        <v>9611.860000000001</v>
      </c>
    </row>
    <row r="2871">
      <c r="A2871" s="176" t="n">
        <v>45748</v>
      </c>
      <c r="B2871" s="104" t="inlineStr">
        <is>
          <t>2024/25</t>
        </is>
      </c>
      <c r="C2871" s="104" t="inlineStr">
        <is>
          <t>HC-041</t>
        </is>
      </c>
      <c r="D2871" s="104" t="inlineStr">
        <is>
          <t>Île-de-France</t>
        </is>
      </c>
      <c r="E2871" s="104" t="inlineStr">
        <is>
          <t>Livraison</t>
        </is>
      </c>
      <c r="F2871" s="104" t="n">
        <v>30</v>
      </c>
      <c r="G2871" s="159" t="n">
        <v>1212</v>
      </c>
      <c r="H2871" s="159" t="n">
        <v>3103</v>
      </c>
      <c r="I2871" s="160" t="n">
        <v>20139.72</v>
      </c>
      <c r="J2871" s="160" t="n">
        <v>1161.88</v>
      </c>
      <c r="K2871" s="160" t="n">
        <v>18977.84</v>
      </c>
      <c r="L2871" s="160" t="n">
        <v>5947.7</v>
      </c>
    </row>
    <row r="2872">
      <c r="A2872" s="176" t="n">
        <v>45748</v>
      </c>
      <c r="B2872" s="104" t="inlineStr">
        <is>
          <t>2024/25</t>
        </is>
      </c>
      <c r="C2872" s="104" t="inlineStr">
        <is>
          <t>HC-041</t>
        </is>
      </c>
      <c r="D2872" s="104" t="inlineStr">
        <is>
          <t>Île-de-France</t>
        </is>
      </c>
      <c r="E2872" s="104" t="inlineStr">
        <is>
          <t>Sur place</t>
        </is>
      </c>
      <c r="F2872" s="104" t="n">
        <v>29</v>
      </c>
      <c r="G2872" s="159" t="n">
        <v>3546</v>
      </c>
      <c r="H2872" s="159" t="n">
        <v>8834</v>
      </c>
      <c r="I2872" s="160" t="n">
        <v>45576.82</v>
      </c>
      <c r="J2872" s="160" t="n">
        <v>1546.84</v>
      </c>
      <c r="K2872" s="160" t="n">
        <v>44029.98</v>
      </c>
      <c r="L2872" s="160" t="n">
        <v>13094.3</v>
      </c>
    </row>
    <row r="2873">
      <c r="A2873" s="176" t="n">
        <v>45748</v>
      </c>
      <c r="B2873" s="104" t="inlineStr">
        <is>
          <t>2024/25</t>
        </is>
      </c>
      <c r="C2873" s="104" t="inlineStr">
        <is>
          <t>HC-041</t>
        </is>
      </c>
      <c r="D2873" s="104" t="inlineStr">
        <is>
          <t>Île-de-France</t>
        </is>
      </c>
      <c r="E2873" s="104" t="inlineStr">
        <is>
          <t>À emporter</t>
        </is>
      </c>
      <c r="F2873" s="104" t="n">
        <v>30</v>
      </c>
      <c r="G2873" s="159" t="n">
        <v>2668</v>
      </c>
      <c r="H2873" s="159" t="n">
        <v>6779</v>
      </c>
      <c r="I2873" s="160" t="n">
        <v>31417.13</v>
      </c>
      <c r="J2873" s="160" t="n">
        <v>899.3200000000001</v>
      </c>
      <c r="K2873" s="160" t="n">
        <v>30517.81</v>
      </c>
      <c r="L2873" s="160" t="n">
        <v>9093.139999999999</v>
      </c>
    </row>
    <row r="2874">
      <c r="A2874" s="176" t="n">
        <v>45748</v>
      </c>
      <c r="B2874" s="104" t="inlineStr">
        <is>
          <t>2024/25</t>
        </is>
      </c>
      <c r="C2874" s="104" t="inlineStr">
        <is>
          <t>HC-042</t>
        </is>
      </c>
      <c r="D2874" s="104" t="inlineStr">
        <is>
          <t>Nord-Ouest</t>
        </is>
      </c>
      <c r="E2874" s="104" t="inlineStr">
        <is>
          <t>Drive</t>
        </is>
      </c>
      <c r="F2874" s="104" t="n">
        <v>30</v>
      </c>
      <c r="G2874" s="159" t="n">
        <v>1272</v>
      </c>
      <c r="H2874" s="159" t="n">
        <v>3249</v>
      </c>
      <c r="I2874" s="160" t="n">
        <v>17529.13</v>
      </c>
      <c r="J2874" s="160" t="n">
        <v>561.47</v>
      </c>
      <c r="K2874" s="160" t="n">
        <v>16967.66</v>
      </c>
      <c r="L2874" s="160" t="n">
        <v>5038.39</v>
      </c>
    </row>
    <row r="2875">
      <c r="A2875" s="176" t="n">
        <v>45748</v>
      </c>
      <c r="B2875" s="104" t="inlineStr">
        <is>
          <t>2024/25</t>
        </is>
      </c>
      <c r="C2875" s="104" t="inlineStr">
        <is>
          <t>HC-042</t>
        </is>
      </c>
      <c r="D2875" s="104" t="inlineStr">
        <is>
          <t>Nord-Ouest</t>
        </is>
      </c>
      <c r="E2875" s="104" t="inlineStr">
        <is>
          <t>Livraison</t>
        </is>
      </c>
      <c r="F2875" s="104" t="n">
        <v>30</v>
      </c>
      <c r="G2875" s="159" t="n">
        <v>1210</v>
      </c>
      <c r="H2875" s="159" t="n">
        <v>3065</v>
      </c>
      <c r="I2875" s="160" t="n">
        <v>19437.13</v>
      </c>
      <c r="J2875" s="160" t="n">
        <v>1131.6</v>
      </c>
      <c r="K2875" s="160" t="n">
        <v>18305.53</v>
      </c>
      <c r="L2875" s="160" t="n">
        <v>5628.87</v>
      </c>
    </row>
    <row r="2876">
      <c r="A2876" s="176" t="n">
        <v>45748</v>
      </c>
      <c r="B2876" s="104" t="inlineStr">
        <is>
          <t>2024/25</t>
        </is>
      </c>
      <c r="C2876" s="104" t="inlineStr">
        <is>
          <t>HC-042</t>
        </is>
      </c>
      <c r="D2876" s="104" t="inlineStr">
        <is>
          <t>Nord-Ouest</t>
        </is>
      </c>
      <c r="E2876" s="104" t="inlineStr">
        <is>
          <t>Sur place</t>
        </is>
      </c>
      <c r="F2876" s="104" t="n">
        <v>29</v>
      </c>
      <c r="G2876" s="159" t="n">
        <v>3172</v>
      </c>
      <c r="H2876" s="159" t="n">
        <v>8236</v>
      </c>
      <c r="I2876" s="160" t="n">
        <v>40748.58</v>
      </c>
      <c r="J2876" s="160" t="n">
        <v>1275.93</v>
      </c>
      <c r="K2876" s="160" t="n">
        <v>39472.65</v>
      </c>
      <c r="L2876" s="160" t="n">
        <v>11641.39</v>
      </c>
    </row>
    <row r="2877">
      <c r="A2877" s="176" t="n">
        <v>45748</v>
      </c>
      <c r="B2877" s="104" t="inlineStr">
        <is>
          <t>2024/25</t>
        </is>
      </c>
      <c r="C2877" s="104" t="inlineStr">
        <is>
          <t>HC-042</t>
        </is>
      </c>
      <c r="D2877" s="104" t="inlineStr">
        <is>
          <t>Nord-Ouest</t>
        </is>
      </c>
      <c r="E2877" s="104" t="inlineStr">
        <is>
          <t>À emporter</t>
        </is>
      </c>
      <c r="F2877" s="104" t="n">
        <v>29</v>
      </c>
      <c r="G2877" s="159" t="n">
        <v>2375</v>
      </c>
      <c r="H2877" s="159" t="n">
        <v>6043</v>
      </c>
      <c r="I2877" s="160" t="n">
        <v>27984.52</v>
      </c>
      <c r="J2877" s="160" t="n">
        <v>751.95</v>
      </c>
      <c r="K2877" s="160" t="n">
        <v>27232.57</v>
      </c>
      <c r="L2877" s="160" t="n">
        <v>8071.7</v>
      </c>
    </row>
    <row r="2878">
      <c r="A2878" s="176" t="n">
        <v>45748</v>
      </c>
      <c r="B2878" s="104" t="inlineStr">
        <is>
          <t>2024/25</t>
        </is>
      </c>
      <c r="C2878" s="104" t="inlineStr">
        <is>
          <t>HC-043</t>
        </is>
      </c>
      <c r="D2878" s="104" t="inlineStr">
        <is>
          <t>Sud-Est</t>
        </is>
      </c>
      <c r="E2878" s="104" t="inlineStr">
        <is>
          <t>Livraison</t>
        </is>
      </c>
      <c r="F2878" s="104" t="n">
        <v>30</v>
      </c>
      <c r="G2878" s="159" t="n">
        <v>1464</v>
      </c>
      <c r="H2878" s="159" t="n">
        <v>3875</v>
      </c>
      <c r="I2878" s="160" t="n">
        <v>24024.79</v>
      </c>
      <c r="J2878" s="160" t="n">
        <v>1439.18</v>
      </c>
      <c r="K2878" s="160" t="n">
        <v>22585.61</v>
      </c>
      <c r="L2878" s="160" t="n">
        <v>7044.24</v>
      </c>
    </row>
    <row r="2879">
      <c r="A2879" s="176" t="n">
        <v>45748</v>
      </c>
      <c r="B2879" s="104" t="inlineStr">
        <is>
          <t>2024/25</t>
        </is>
      </c>
      <c r="C2879" s="104" t="inlineStr">
        <is>
          <t>HC-043</t>
        </is>
      </c>
      <c r="D2879" s="104" t="inlineStr">
        <is>
          <t>Sud-Est</t>
        </is>
      </c>
      <c r="E2879" s="104" t="inlineStr">
        <is>
          <t>Sur place</t>
        </is>
      </c>
      <c r="F2879" s="104" t="n">
        <v>30</v>
      </c>
      <c r="G2879" s="159" t="n">
        <v>4621</v>
      </c>
      <c r="H2879" s="159" t="n">
        <v>11832</v>
      </c>
      <c r="I2879" s="160" t="n">
        <v>60468.73</v>
      </c>
      <c r="J2879" s="160" t="n">
        <v>1865.25</v>
      </c>
      <c r="K2879" s="160" t="n">
        <v>58603.48</v>
      </c>
      <c r="L2879" s="160" t="n">
        <v>17487.05</v>
      </c>
    </row>
    <row r="2880">
      <c r="A2880" s="176" t="n">
        <v>45748</v>
      </c>
      <c r="B2880" s="104" t="inlineStr">
        <is>
          <t>2024/25</t>
        </is>
      </c>
      <c r="C2880" s="104" t="inlineStr">
        <is>
          <t>HC-043</t>
        </is>
      </c>
      <c r="D2880" s="104" t="inlineStr">
        <is>
          <t>Sud-Est</t>
        </is>
      </c>
      <c r="E2880" s="104" t="inlineStr">
        <is>
          <t>À emporter</t>
        </is>
      </c>
      <c r="F2880" s="104" t="n">
        <v>29</v>
      </c>
      <c r="G2880" s="159" t="n">
        <v>3137</v>
      </c>
      <c r="H2880" s="159" t="n">
        <v>7768</v>
      </c>
      <c r="I2880" s="160" t="n">
        <v>37166.67</v>
      </c>
      <c r="J2880" s="160" t="n">
        <v>1070.45</v>
      </c>
      <c r="K2880" s="160" t="n">
        <v>36096.22</v>
      </c>
      <c r="L2880" s="160" t="n">
        <v>10706.52</v>
      </c>
    </row>
    <row r="2881">
      <c r="A2881" s="176" t="n">
        <v>45748</v>
      </c>
      <c r="B2881" s="104" t="inlineStr">
        <is>
          <t>2024/25</t>
        </is>
      </c>
      <c r="C2881" s="104" t="inlineStr">
        <is>
          <t>HC-044</t>
        </is>
      </c>
      <c r="D2881" s="104" t="inlineStr">
        <is>
          <t>Sud-Ouest</t>
        </is>
      </c>
      <c r="E2881" s="104" t="inlineStr">
        <is>
          <t>Livraison</t>
        </is>
      </c>
      <c r="F2881" s="104" t="n">
        <v>30</v>
      </c>
      <c r="G2881" s="159" t="n">
        <v>1076</v>
      </c>
      <c r="H2881" s="159" t="n">
        <v>2767</v>
      </c>
      <c r="I2881" s="160" t="n">
        <v>17037</v>
      </c>
      <c r="J2881" s="160" t="n">
        <v>976.03</v>
      </c>
      <c r="K2881" s="160" t="n">
        <v>16060.97</v>
      </c>
      <c r="L2881" s="160" t="n">
        <v>4955.98</v>
      </c>
    </row>
    <row r="2882">
      <c r="A2882" s="176" t="n">
        <v>45748</v>
      </c>
      <c r="B2882" s="104" t="inlineStr">
        <is>
          <t>2024/25</t>
        </is>
      </c>
      <c r="C2882" s="104" t="inlineStr">
        <is>
          <t>HC-044</t>
        </is>
      </c>
      <c r="D2882" s="104" t="inlineStr">
        <is>
          <t>Sud-Ouest</t>
        </is>
      </c>
      <c r="E2882" s="104" t="inlineStr">
        <is>
          <t>Sur place</t>
        </is>
      </c>
      <c r="F2882" s="104" t="n">
        <v>30</v>
      </c>
      <c r="G2882" s="159" t="n">
        <v>2685</v>
      </c>
      <c r="H2882" s="159" t="n">
        <v>6935</v>
      </c>
      <c r="I2882" s="160" t="n">
        <v>34865.3</v>
      </c>
      <c r="J2882" s="160" t="n">
        <v>1071.75</v>
      </c>
      <c r="K2882" s="160" t="n">
        <v>33793.55</v>
      </c>
      <c r="L2882" s="160" t="n">
        <v>10114.18</v>
      </c>
    </row>
    <row r="2883">
      <c r="A2883" s="176" t="n">
        <v>45748</v>
      </c>
      <c r="B2883" s="104" t="inlineStr">
        <is>
          <t>2024/25</t>
        </is>
      </c>
      <c r="C2883" s="104" t="inlineStr">
        <is>
          <t>HC-044</t>
        </is>
      </c>
      <c r="D2883" s="104" t="inlineStr">
        <is>
          <t>Sud-Ouest</t>
        </is>
      </c>
      <c r="E2883" s="104" t="inlineStr">
        <is>
          <t>À emporter</t>
        </is>
      </c>
      <c r="F2883" s="104" t="n">
        <v>28</v>
      </c>
      <c r="G2883" s="159" t="n">
        <v>1930</v>
      </c>
      <c r="H2883" s="159" t="n">
        <v>5003</v>
      </c>
      <c r="I2883" s="160" t="n">
        <v>22795.96</v>
      </c>
      <c r="J2883" s="160" t="n">
        <v>610.15</v>
      </c>
      <c r="K2883" s="160" t="n">
        <v>22185.81</v>
      </c>
      <c r="L2883" s="160" t="n">
        <v>6650.89</v>
      </c>
    </row>
    <row r="2884">
      <c r="A2884" s="176" t="n">
        <v>45748</v>
      </c>
      <c r="B2884" s="104" t="inlineStr">
        <is>
          <t>2024/25</t>
        </is>
      </c>
      <c r="C2884" s="104" t="inlineStr">
        <is>
          <t>HC-045</t>
        </is>
      </c>
      <c r="D2884" s="104" t="inlineStr">
        <is>
          <t>Île-de-France</t>
        </is>
      </c>
      <c r="E2884" s="104" t="inlineStr">
        <is>
          <t>Livraison</t>
        </is>
      </c>
      <c r="F2884" s="104" t="n">
        <v>30</v>
      </c>
      <c r="G2884" s="159" t="n">
        <v>1933</v>
      </c>
      <c r="H2884" s="159" t="n">
        <v>4877</v>
      </c>
      <c r="I2884" s="160" t="n">
        <v>31337.96</v>
      </c>
      <c r="J2884" s="160" t="n">
        <v>1947.34</v>
      </c>
      <c r="K2884" s="160" t="n">
        <v>29390.62</v>
      </c>
      <c r="L2884" s="160" t="n">
        <v>9046.950000000001</v>
      </c>
    </row>
    <row r="2885">
      <c r="A2885" s="176" t="n">
        <v>45748</v>
      </c>
      <c r="B2885" s="104" t="inlineStr">
        <is>
          <t>2024/25</t>
        </is>
      </c>
      <c r="C2885" s="104" t="inlineStr">
        <is>
          <t>HC-045</t>
        </is>
      </c>
      <c r="D2885" s="104" t="inlineStr">
        <is>
          <t>Île-de-France</t>
        </is>
      </c>
      <c r="E2885" s="104" t="inlineStr">
        <is>
          <t>Sur place</t>
        </is>
      </c>
      <c r="F2885" s="104" t="n">
        <v>30</v>
      </c>
      <c r="G2885" s="159" t="n">
        <v>5363</v>
      </c>
      <c r="H2885" s="159" t="n">
        <v>13668</v>
      </c>
      <c r="I2885" s="160" t="n">
        <v>69048.02</v>
      </c>
      <c r="J2885" s="160" t="n">
        <v>1718.15</v>
      </c>
      <c r="K2885" s="160" t="n">
        <v>67329.87</v>
      </c>
      <c r="L2885" s="160" t="n">
        <v>19915.76</v>
      </c>
    </row>
    <row r="2886">
      <c r="A2886" s="176" t="n">
        <v>45748</v>
      </c>
      <c r="B2886" s="104" t="inlineStr">
        <is>
          <t>2024/25</t>
        </is>
      </c>
      <c r="C2886" s="104" t="inlineStr">
        <is>
          <t>HC-045</t>
        </is>
      </c>
      <c r="D2886" s="104" t="inlineStr">
        <is>
          <t>Île-de-France</t>
        </is>
      </c>
      <c r="E2886" s="104" t="inlineStr">
        <is>
          <t>À emporter</t>
        </is>
      </c>
      <c r="F2886" s="104" t="n">
        <v>29</v>
      </c>
      <c r="G2886" s="159" t="n">
        <v>3757</v>
      </c>
      <c r="H2886" s="159" t="n">
        <v>9240</v>
      </c>
      <c r="I2886" s="160" t="n">
        <v>44547.99</v>
      </c>
      <c r="J2886" s="160" t="n">
        <v>1334.08</v>
      </c>
      <c r="K2886" s="160" t="n">
        <v>43213.91</v>
      </c>
      <c r="L2886" s="160" t="n">
        <v>12950.79</v>
      </c>
    </row>
    <row r="2887">
      <c r="A2887" s="176" t="n">
        <v>45748</v>
      </c>
      <c r="B2887" s="104" t="inlineStr">
        <is>
          <t>2024/25</t>
        </is>
      </c>
      <c r="C2887" s="104" t="inlineStr">
        <is>
          <t>HC-046</t>
        </is>
      </c>
      <c r="D2887" s="104" t="inlineStr">
        <is>
          <t>Nord-Ouest</t>
        </is>
      </c>
      <c r="E2887" s="104" t="inlineStr">
        <is>
          <t>Livraison</t>
        </is>
      </c>
      <c r="F2887" s="104" t="n">
        <v>30</v>
      </c>
      <c r="G2887" s="159" t="n">
        <v>920</v>
      </c>
      <c r="H2887" s="159" t="n">
        <v>2321</v>
      </c>
      <c r="I2887" s="160" t="n">
        <v>14861.07</v>
      </c>
      <c r="J2887" s="160" t="n">
        <v>943.55</v>
      </c>
      <c r="K2887" s="160" t="n">
        <v>13917.52</v>
      </c>
      <c r="L2887" s="160" t="n">
        <v>4323.86</v>
      </c>
    </row>
    <row r="2888">
      <c r="A2888" s="176" t="n">
        <v>45748</v>
      </c>
      <c r="B2888" s="104" t="inlineStr">
        <is>
          <t>2024/25</t>
        </is>
      </c>
      <c r="C2888" s="104" t="inlineStr">
        <is>
          <t>HC-046</t>
        </is>
      </c>
      <c r="D2888" s="104" t="inlineStr">
        <is>
          <t>Nord-Ouest</t>
        </is>
      </c>
      <c r="E2888" s="104" t="inlineStr">
        <is>
          <t>Sur place</t>
        </is>
      </c>
      <c r="F2888" s="104" t="n">
        <v>30</v>
      </c>
      <c r="G2888" s="159" t="n">
        <v>2645</v>
      </c>
      <c r="H2888" s="159" t="n">
        <v>6687</v>
      </c>
      <c r="I2888" s="160" t="n">
        <v>34113.29</v>
      </c>
      <c r="J2888" s="160" t="n">
        <v>936.38</v>
      </c>
      <c r="K2888" s="160" t="n">
        <v>33176.91</v>
      </c>
      <c r="L2888" s="160" t="n">
        <v>9849.049999999999</v>
      </c>
    </row>
    <row r="2889">
      <c r="A2889" s="176" t="n">
        <v>45748</v>
      </c>
      <c r="B2889" s="104" t="inlineStr">
        <is>
          <t>2024/25</t>
        </is>
      </c>
      <c r="C2889" s="104" t="inlineStr">
        <is>
          <t>HC-046</t>
        </is>
      </c>
      <c r="D2889" s="104" t="inlineStr">
        <is>
          <t>Nord-Ouest</t>
        </is>
      </c>
      <c r="E2889" s="104" t="inlineStr">
        <is>
          <t>À emporter</t>
        </is>
      </c>
      <c r="F2889" s="104" t="n">
        <v>28</v>
      </c>
      <c r="G2889" s="159" t="n">
        <v>1868</v>
      </c>
      <c r="H2889" s="159" t="n">
        <v>4850</v>
      </c>
      <c r="I2889" s="160" t="n">
        <v>22065.53</v>
      </c>
      <c r="J2889" s="160" t="n">
        <v>676.89</v>
      </c>
      <c r="K2889" s="160" t="n">
        <v>21388.64</v>
      </c>
      <c r="L2889" s="160" t="n">
        <v>6321.61</v>
      </c>
    </row>
    <row r="2890">
      <c r="A2890" s="176" t="n">
        <v>45748</v>
      </c>
      <c r="B2890" s="104" t="inlineStr">
        <is>
          <t>2024/25</t>
        </is>
      </c>
      <c r="C2890" s="104" t="inlineStr">
        <is>
          <t>HC-047</t>
        </is>
      </c>
      <c r="D2890" s="104" t="inlineStr">
        <is>
          <t>Sud-Est</t>
        </is>
      </c>
      <c r="E2890" s="104" t="inlineStr">
        <is>
          <t>Livraison</t>
        </is>
      </c>
      <c r="F2890" s="104" t="n">
        <v>30</v>
      </c>
      <c r="G2890" s="159" t="n">
        <v>1416</v>
      </c>
      <c r="H2890" s="159" t="n">
        <v>3575</v>
      </c>
      <c r="I2890" s="160" t="n">
        <v>23480.95</v>
      </c>
      <c r="J2890" s="160" t="n">
        <v>1425.13</v>
      </c>
      <c r="K2890" s="160" t="n">
        <v>22055.82</v>
      </c>
      <c r="L2890" s="160" t="n">
        <v>6871.38</v>
      </c>
    </row>
    <row r="2891">
      <c r="A2891" s="176" t="n">
        <v>45748</v>
      </c>
      <c r="B2891" s="104" t="inlineStr">
        <is>
          <t>2024/25</t>
        </is>
      </c>
      <c r="C2891" s="104" t="inlineStr">
        <is>
          <t>HC-047</t>
        </is>
      </c>
      <c r="D2891" s="104" t="inlineStr">
        <is>
          <t>Sud-Est</t>
        </is>
      </c>
      <c r="E2891" s="104" t="inlineStr">
        <is>
          <t>Sur place</t>
        </is>
      </c>
      <c r="F2891" s="104" t="n">
        <v>30</v>
      </c>
      <c r="G2891" s="159" t="n">
        <v>4216</v>
      </c>
      <c r="H2891" s="159" t="n">
        <v>10981</v>
      </c>
      <c r="I2891" s="160" t="n">
        <v>54540.64</v>
      </c>
      <c r="J2891" s="160" t="n">
        <v>1593.86</v>
      </c>
      <c r="K2891" s="160" t="n">
        <v>52946.78</v>
      </c>
      <c r="L2891" s="160" t="n">
        <v>15745.49</v>
      </c>
    </row>
    <row r="2892">
      <c r="A2892" s="176" t="n">
        <v>45748</v>
      </c>
      <c r="B2892" s="104" t="inlineStr">
        <is>
          <t>2024/25</t>
        </is>
      </c>
      <c r="C2892" s="104" t="inlineStr">
        <is>
          <t>HC-047</t>
        </is>
      </c>
      <c r="D2892" s="104" t="inlineStr">
        <is>
          <t>Sud-Est</t>
        </is>
      </c>
      <c r="E2892" s="104" t="inlineStr">
        <is>
          <t>À emporter</t>
        </is>
      </c>
      <c r="F2892" s="104" t="n">
        <v>30</v>
      </c>
      <c r="G2892" s="159" t="n">
        <v>3109</v>
      </c>
      <c r="H2892" s="159" t="n">
        <v>8132</v>
      </c>
      <c r="I2892" s="160" t="n">
        <v>36946.2</v>
      </c>
      <c r="J2892" s="160" t="n">
        <v>1235.41</v>
      </c>
      <c r="K2892" s="160" t="n">
        <v>35710.79</v>
      </c>
      <c r="L2892" s="160" t="n">
        <v>10631.22</v>
      </c>
    </row>
    <row r="2893">
      <c r="A2893" s="176" t="n">
        <v>45748</v>
      </c>
      <c r="B2893" s="104" t="inlineStr">
        <is>
          <t>2024/25</t>
        </is>
      </c>
      <c r="C2893" s="104" t="inlineStr">
        <is>
          <t>HC-048</t>
        </is>
      </c>
      <c r="D2893" s="104" t="inlineStr">
        <is>
          <t>Sud-Ouest</t>
        </is>
      </c>
      <c r="E2893" s="104" t="inlineStr">
        <is>
          <t>Livraison</t>
        </is>
      </c>
      <c r="F2893" s="104" t="n">
        <v>30</v>
      </c>
      <c r="G2893" s="159" t="n">
        <v>1403</v>
      </c>
      <c r="H2893" s="159" t="n">
        <v>3519</v>
      </c>
      <c r="I2893" s="160" t="n">
        <v>23327.58</v>
      </c>
      <c r="J2893" s="160" t="n">
        <v>1304.82</v>
      </c>
      <c r="K2893" s="160" t="n">
        <v>22022.76</v>
      </c>
      <c r="L2893" s="160" t="n">
        <v>6873.23</v>
      </c>
    </row>
    <row r="2894">
      <c r="A2894" s="176" t="n">
        <v>45748</v>
      </c>
      <c r="B2894" s="104" t="inlineStr">
        <is>
          <t>2024/25</t>
        </is>
      </c>
      <c r="C2894" s="104" t="inlineStr">
        <is>
          <t>HC-048</t>
        </is>
      </c>
      <c r="D2894" s="104" t="inlineStr">
        <is>
          <t>Sud-Ouest</t>
        </is>
      </c>
      <c r="E2894" s="104" t="inlineStr">
        <is>
          <t>Sur place</t>
        </is>
      </c>
      <c r="F2894" s="104" t="n">
        <v>30</v>
      </c>
      <c r="G2894" s="159" t="n">
        <v>4215</v>
      </c>
      <c r="H2894" s="159" t="n">
        <v>10519</v>
      </c>
      <c r="I2894" s="160" t="n">
        <v>55140.11</v>
      </c>
      <c r="J2894" s="160" t="n">
        <v>1541.91</v>
      </c>
      <c r="K2894" s="160" t="n">
        <v>53598.2</v>
      </c>
      <c r="L2894" s="160" t="n">
        <v>15774.09</v>
      </c>
    </row>
    <row r="2895">
      <c r="A2895" s="176" t="n">
        <v>45748</v>
      </c>
      <c r="B2895" s="104" t="inlineStr">
        <is>
          <t>2024/25</t>
        </is>
      </c>
      <c r="C2895" s="104" t="inlineStr">
        <is>
          <t>HC-048</t>
        </is>
      </c>
      <c r="D2895" s="104" t="inlineStr">
        <is>
          <t>Sud-Ouest</t>
        </is>
      </c>
      <c r="E2895" s="104" t="inlineStr">
        <is>
          <t>À emporter</t>
        </is>
      </c>
      <c r="F2895" s="104" t="n">
        <v>30</v>
      </c>
      <c r="G2895" s="159" t="n">
        <v>3276</v>
      </c>
      <c r="H2895" s="159" t="n">
        <v>8556</v>
      </c>
      <c r="I2895" s="160" t="n">
        <v>39187.81</v>
      </c>
      <c r="J2895" s="160" t="n">
        <v>1256.45</v>
      </c>
      <c r="K2895" s="160" t="n">
        <v>37931.36</v>
      </c>
      <c r="L2895" s="160" t="n">
        <v>11291.62</v>
      </c>
    </row>
    <row r="2896">
      <c r="A2896" s="176" t="n">
        <v>45748</v>
      </c>
      <c r="B2896" s="104" t="inlineStr">
        <is>
          <t>2024/25</t>
        </is>
      </c>
      <c r="C2896" s="104" t="inlineStr">
        <is>
          <t>HC-049</t>
        </is>
      </c>
      <c r="D2896" s="104" t="inlineStr">
        <is>
          <t>Île-de-France</t>
        </is>
      </c>
      <c r="E2896" s="104" t="inlineStr">
        <is>
          <t>Drive</t>
        </is>
      </c>
      <c r="F2896" s="104" t="n">
        <v>30</v>
      </c>
      <c r="G2896" s="159" t="n">
        <v>1322</v>
      </c>
      <c r="H2896" s="159" t="n">
        <v>3341</v>
      </c>
      <c r="I2896" s="160" t="n">
        <v>18023.38</v>
      </c>
      <c r="J2896" s="160" t="n">
        <v>555.7</v>
      </c>
      <c r="K2896" s="160" t="n">
        <v>17467.68</v>
      </c>
      <c r="L2896" s="160" t="n">
        <v>5246.07</v>
      </c>
    </row>
    <row r="2897">
      <c r="A2897" s="176" t="n">
        <v>45748</v>
      </c>
      <c r="B2897" s="104" t="inlineStr">
        <is>
          <t>2024/25</t>
        </is>
      </c>
      <c r="C2897" s="104" t="inlineStr">
        <is>
          <t>HC-049</t>
        </is>
      </c>
      <c r="D2897" s="104" t="inlineStr">
        <is>
          <t>Île-de-France</t>
        </is>
      </c>
      <c r="E2897" s="104" t="inlineStr">
        <is>
          <t>Livraison</t>
        </is>
      </c>
      <c r="F2897" s="104" t="n">
        <v>30</v>
      </c>
      <c r="G2897" s="159" t="n">
        <v>1112</v>
      </c>
      <c r="H2897" s="159" t="n">
        <v>2808</v>
      </c>
      <c r="I2897" s="160" t="n">
        <v>18453.14</v>
      </c>
      <c r="J2897" s="160" t="n">
        <v>1053.48</v>
      </c>
      <c r="K2897" s="160" t="n">
        <v>17399.66</v>
      </c>
      <c r="L2897" s="160" t="n">
        <v>5425.1</v>
      </c>
    </row>
    <row r="2898">
      <c r="A2898" s="176" t="n">
        <v>45748</v>
      </c>
      <c r="B2898" s="104" t="inlineStr">
        <is>
          <t>2024/25</t>
        </is>
      </c>
      <c r="C2898" s="104" t="inlineStr">
        <is>
          <t>HC-049</t>
        </is>
      </c>
      <c r="D2898" s="104" t="inlineStr">
        <is>
          <t>Île-de-France</t>
        </is>
      </c>
      <c r="E2898" s="104" t="inlineStr">
        <is>
          <t>Sur place</t>
        </is>
      </c>
      <c r="F2898" s="104" t="n">
        <v>30</v>
      </c>
      <c r="G2898" s="159" t="n">
        <v>3304</v>
      </c>
      <c r="H2898" s="159" t="n">
        <v>8274</v>
      </c>
      <c r="I2898" s="160" t="n">
        <v>42756.7</v>
      </c>
      <c r="J2898" s="160" t="n">
        <v>1323.49</v>
      </c>
      <c r="K2898" s="160" t="n">
        <v>41433.21</v>
      </c>
      <c r="L2898" s="160" t="n">
        <v>12309.43</v>
      </c>
    </row>
    <row r="2899">
      <c r="A2899" s="176" t="n">
        <v>45748</v>
      </c>
      <c r="B2899" s="104" t="inlineStr">
        <is>
          <t>2024/25</t>
        </is>
      </c>
      <c r="C2899" s="104" t="inlineStr">
        <is>
          <t>HC-049</t>
        </is>
      </c>
      <c r="D2899" s="104" t="inlineStr">
        <is>
          <t>Île-de-France</t>
        </is>
      </c>
      <c r="E2899" s="104" t="inlineStr">
        <is>
          <t>À emporter</t>
        </is>
      </c>
      <c r="F2899" s="104" t="n">
        <v>30</v>
      </c>
      <c r="G2899" s="159" t="n">
        <v>2490</v>
      </c>
      <c r="H2899" s="159" t="n">
        <v>6383</v>
      </c>
      <c r="I2899" s="160" t="n">
        <v>29755.77</v>
      </c>
      <c r="J2899" s="160" t="n">
        <v>921.58</v>
      </c>
      <c r="K2899" s="160" t="n">
        <v>28834.19</v>
      </c>
      <c r="L2899" s="160" t="n">
        <v>8566.459999999999</v>
      </c>
    </row>
    <row r="2900">
      <c r="A2900" s="176" t="n">
        <v>45748</v>
      </c>
      <c r="B2900" s="104" t="inlineStr">
        <is>
          <t>2024/25</t>
        </is>
      </c>
      <c r="C2900" s="104" t="inlineStr">
        <is>
          <t>HC-050</t>
        </is>
      </c>
      <c r="D2900" s="104" t="inlineStr">
        <is>
          <t>Nord-Ouest</t>
        </is>
      </c>
      <c r="E2900" s="104" t="inlineStr">
        <is>
          <t>Livraison</t>
        </is>
      </c>
      <c r="F2900" s="104" t="n">
        <v>30</v>
      </c>
      <c r="G2900" s="159" t="n">
        <v>1486</v>
      </c>
      <c r="H2900" s="159" t="n">
        <v>3857</v>
      </c>
      <c r="I2900" s="160" t="n">
        <v>24628.55</v>
      </c>
      <c r="J2900" s="160" t="n">
        <v>1449.82</v>
      </c>
      <c r="K2900" s="160" t="n">
        <v>23178.73</v>
      </c>
      <c r="L2900" s="160" t="n">
        <v>7225.58</v>
      </c>
    </row>
    <row r="2901">
      <c r="A2901" s="176" t="n">
        <v>45748</v>
      </c>
      <c r="B2901" s="104" t="inlineStr">
        <is>
          <t>2024/25</t>
        </is>
      </c>
      <c r="C2901" s="104" t="inlineStr">
        <is>
          <t>HC-050</t>
        </is>
      </c>
      <c r="D2901" s="104" t="inlineStr">
        <is>
          <t>Nord-Ouest</t>
        </is>
      </c>
      <c r="E2901" s="104" t="inlineStr">
        <is>
          <t>Sur place</t>
        </is>
      </c>
      <c r="F2901" s="104" t="n">
        <v>30</v>
      </c>
      <c r="G2901" s="159" t="n">
        <v>4254</v>
      </c>
      <c r="H2901" s="159" t="n">
        <v>10678</v>
      </c>
      <c r="I2901" s="160" t="n">
        <v>54824.52</v>
      </c>
      <c r="J2901" s="160" t="n">
        <v>1638.79</v>
      </c>
      <c r="K2901" s="160" t="n">
        <v>53185.73</v>
      </c>
      <c r="L2901" s="160" t="n">
        <v>15904.6</v>
      </c>
    </row>
    <row r="2902">
      <c r="A2902" s="176" t="n">
        <v>45748</v>
      </c>
      <c r="B2902" s="104" t="inlineStr">
        <is>
          <t>2024/25</t>
        </is>
      </c>
      <c r="C2902" s="104" t="inlineStr">
        <is>
          <t>HC-050</t>
        </is>
      </c>
      <c r="D2902" s="104" t="inlineStr">
        <is>
          <t>Nord-Ouest</t>
        </is>
      </c>
      <c r="E2902" s="104" t="inlineStr">
        <is>
          <t>À emporter</t>
        </is>
      </c>
      <c r="F2902" s="104" t="n">
        <v>30</v>
      </c>
      <c r="G2902" s="159" t="n">
        <v>3313</v>
      </c>
      <c r="H2902" s="159" t="n">
        <v>8471</v>
      </c>
      <c r="I2902" s="160" t="n">
        <v>39097.15</v>
      </c>
      <c r="J2902" s="160" t="n">
        <v>1109.88</v>
      </c>
      <c r="K2902" s="160" t="n">
        <v>37987.27</v>
      </c>
      <c r="L2902" s="160" t="n">
        <v>11333.56</v>
      </c>
    </row>
    <row r="2903">
      <c r="A2903" s="176" t="n">
        <v>45748</v>
      </c>
      <c r="B2903" s="104" t="inlineStr">
        <is>
          <t>2024/25</t>
        </is>
      </c>
      <c r="C2903" s="104" t="inlineStr">
        <is>
          <t>HC-051</t>
        </is>
      </c>
      <c r="D2903" s="104" t="inlineStr">
        <is>
          <t>Sud-Est</t>
        </is>
      </c>
      <c r="E2903" s="104" t="inlineStr">
        <is>
          <t>Drive</t>
        </is>
      </c>
      <c r="F2903" s="104" t="n">
        <v>29</v>
      </c>
      <c r="G2903" s="159" t="n">
        <v>1006</v>
      </c>
      <c r="H2903" s="159" t="n">
        <v>2511</v>
      </c>
      <c r="I2903" s="160" t="n">
        <v>13772.98</v>
      </c>
      <c r="J2903" s="160" t="n">
        <v>397.41</v>
      </c>
      <c r="K2903" s="160" t="n">
        <v>13375.57</v>
      </c>
      <c r="L2903" s="160" t="n">
        <v>3993.3</v>
      </c>
    </row>
    <row r="2904">
      <c r="A2904" s="176" t="n">
        <v>45748</v>
      </c>
      <c r="B2904" s="104" t="inlineStr">
        <is>
          <t>2024/25</t>
        </is>
      </c>
      <c r="C2904" s="104" t="inlineStr">
        <is>
          <t>HC-051</t>
        </is>
      </c>
      <c r="D2904" s="104" t="inlineStr">
        <is>
          <t>Sud-Est</t>
        </is>
      </c>
      <c r="E2904" s="104" t="inlineStr">
        <is>
          <t>Livraison</t>
        </is>
      </c>
      <c r="F2904" s="104" t="n">
        <v>29</v>
      </c>
      <c r="G2904" s="159" t="n">
        <v>910</v>
      </c>
      <c r="H2904" s="159" t="n">
        <v>2301</v>
      </c>
      <c r="I2904" s="160" t="n">
        <v>15015.66</v>
      </c>
      <c r="J2904" s="160" t="n">
        <v>862.21</v>
      </c>
      <c r="K2904" s="160" t="n">
        <v>14153.45</v>
      </c>
      <c r="L2904" s="160" t="n">
        <v>4372.79</v>
      </c>
    </row>
    <row r="2905">
      <c r="A2905" s="176" t="n">
        <v>45748</v>
      </c>
      <c r="B2905" s="104" t="inlineStr">
        <is>
          <t>2024/25</t>
        </is>
      </c>
      <c r="C2905" s="104" t="inlineStr">
        <is>
          <t>HC-051</t>
        </is>
      </c>
      <c r="D2905" s="104" t="inlineStr">
        <is>
          <t>Sud-Est</t>
        </is>
      </c>
      <c r="E2905" s="104" t="inlineStr">
        <is>
          <t>Sur place</t>
        </is>
      </c>
      <c r="F2905" s="104" t="n">
        <v>30</v>
      </c>
      <c r="G2905" s="159" t="n">
        <v>2641</v>
      </c>
      <c r="H2905" s="159" t="n">
        <v>6748</v>
      </c>
      <c r="I2905" s="160" t="n">
        <v>34213.19</v>
      </c>
      <c r="J2905" s="160" t="n">
        <v>1178.21</v>
      </c>
      <c r="K2905" s="160" t="n">
        <v>33034.98</v>
      </c>
      <c r="L2905" s="160" t="n">
        <v>9914.790000000001</v>
      </c>
    </row>
    <row r="2906">
      <c r="A2906" s="176" t="n">
        <v>45748</v>
      </c>
      <c r="B2906" s="104" t="inlineStr">
        <is>
          <t>2024/25</t>
        </is>
      </c>
      <c r="C2906" s="104" t="inlineStr">
        <is>
          <t>HC-051</t>
        </is>
      </c>
      <c r="D2906" s="104" t="inlineStr">
        <is>
          <t>Sud-Est</t>
        </is>
      </c>
      <c r="E2906" s="104" t="inlineStr">
        <is>
          <t>À emporter</t>
        </is>
      </c>
      <c r="F2906" s="104" t="n">
        <v>30</v>
      </c>
      <c r="G2906" s="159" t="n">
        <v>2057</v>
      </c>
      <c r="H2906" s="159" t="n">
        <v>5220</v>
      </c>
      <c r="I2906" s="160" t="n">
        <v>24297.54</v>
      </c>
      <c r="J2906" s="160" t="n">
        <v>657.78</v>
      </c>
      <c r="K2906" s="160" t="n">
        <v>23639.76</v>
      </c>
      <c r="L2906" s="160" t="n">
        <v>6984.16</v>
      </c>
    </row>
    <row r="2907">
      <c r="A2907" s="176" t="n">
        <v>45748</v>
      </c>
      <c r="B2907" s="104" t="inlineStr">
        <is>
          <t>2024/25</t>
        </is>
      </c>
      <c r="C2907" s="104" t="inlineStr">
        <is>
          <t>HC-052</t>
        </is>
      </c>
      <c r="D2907" s="104" t="inlineStr">
        <is>
          <t>Sud-Ouest</t>
        </is>
      </c>
      <c r="E2907" s="104" t="inlineStr">
        <is>
          <t>Livraison</t>
        </is>
      </c>
      <c r="F2907" s="104" t="n">
        <v>30</v>
      </c>
      <c r="G2907" s="159" t="n">
        <v>1379</v>
      </c>
      <c r="H2907" s="159" t="n">
        <v>3531</v>
      </c>
      <c r="I2907" s="160" t="n">
        <v>22043.21</v>
      </c>
      <c r="J2907" s="160" t="n">
        <v>1355.18</v>
      </c>
      <c r="K2907" s="160" t="n">
        <v>20688.03</v>
      </c>
      <c r="L2907" s="160" t="n">
        <v>6794.39</v>
      </c>
    </row>
    <row r="2908">
      <c r="A2908" s="176" t="n">
        <v>45748</v>
      </c>
      <c r="B2908" s="104" t="inlineStr">
        <is>
          <t>2024/25</t>
        </is>
      </c>
      <c r="C2908" s="104" t="inlineStr">
        <is>
          <t>HC-052</t>
        </is>
      </c>
      <c r="D2908" s="104" t="inlineStr">
        <is>
          <t>Sud-Ouest</t>
        </is>
      </c>
      <c r="E2908" s="104" t="inlineStr">
        <is>
          <t>Sur place</t>
        </is>
      </c>
      <c r="F2908" s="104" t="n">
        <v>30</v>
      </c>
      <c r="G2908" s="159" t="n">
        <v>3806</v>
      </c>
      <c r="H2908" s="159" t="n">
        <v>10015</v>
      </c>
      <c r="I2908" s="160" t="n">
        <v>48799.15</v>
      </c>
      <c r="J2908" s="160" t="n">
        <v>1482</v>
      </c>
      <c r="K2908" s="160" t="n">
        <v>47317.15</v>
      </c>
      <c r="L2908" s="160" t="n">
        <v>15020.01</v>
      </c>
    </row>
    <row r="2909">
      <c r="A2909" s="176" t="n">
        <v>45748</v>
      </c>
      <c r="B2909" s="104" t="inlineStr">
        <is>
          <t>2024/25</t>
        </is>
      </c>
      <c r="C2909" s="104" t="inlineStr">
        <is>
          <t>HC-052</t>
        </is>
      </c>
      <c r="D2909" s="104" t="inlineStr">
        <is>
          <t>Sud-Ouest</t>
        </is>
      </c>
      <c r="E2909" s="104" t="inlineStr">
        <is>
          <t>À emporter</t>
        </is>
      </c>
      <c r="F2909" s="104" t="n">
        <v>29</v>
      </c>
      <c r="G2909" s="159" t="n">
        <v>2728</v>
      </c>
      <c r="H2909" s="159" t="n">
        <v>7025</v>
      </c>
      <c r="I2909" s="160" t="n">
        <v>32377.74</v>
      </c>
      <c r="J2909" s="160" t="n">
        <v>1087.1</v>
      </c>
      <c r="K2909" s="160" t="n">
        <v>31290.64</v>
      </c>
      <c r="L2909" s="160" t="n">
        <v>9955.639999999999</v>
      </c>
    </row>
    <row r="2910">
      <c r="A2910" s="176" t="n">
        <v>45748</v>
      </c>
      <c r="B2910" s="104" t="inlineStr">
        <is>
          <t>2024/25</t>
        </is>
      </c>
      <c r="C2910" s="104" t="inlineStr">
        <is>
          <t>HC-053</t>
        </is>
      </c>
      <c r="D2910" s="104" t="inlineStr">
        <is>
          <t>Île-de-France</t>
        </is>
      </c>
      <c r="E2910" s="104" t="inlineStr">
        <is>
          <t>Livraison</t>
        </is>
      </c>
      <c r="F2910" s="104" t="n">
        <v>30</v>
      </c>
      <c r="G2910" s="159" t="n">
        <v>1452</v>
      </c>
      <c r="H2910" s="159" t="n">
        <v>3662</v>
      </c>
      <c r="I2910" s="160" t="n">
        <v>23605.75</v>
      </c>
      <c r="J2910" s="160" t="n">
        <v>1356.84</v>
      </c>
      <c r="K2910" s="160" t="n">
        <v>22248.91</v>
      </c>
      <c r="L2910" s="160" t="n">
        <v>6881</v>
      </c>
    </row>
    <row r="2911">
      <c r="A2911" s="176" t="n">
        <v>45748</v>
      </c>
      <c r="B2911" s="104" t="inlineStr">
        <is>
          <t>2024/25</t>
        </is>
      </c>
      <c r="C2911" s="104" t="inlineStr">
        <is>
          <t>HC-053</t>
        </is>
      </c>
      <c r="D2911" s="104" t="inlineStr">
        <is>
          <t>Île-de-France</t>
        </is>
      </c>
      <c r="E2911" s="104" t="inlineStr">
        <is>
          <t>Sur place</t>
        </is>
      </c>
      <c r="F2911" s="104" t="n">
        <v>29</v>
      </c>
      <c r="G2911" s="159" t="n">
        <v>3736</v>
      </c>
      <c r="H2911" s="159" t="n">
        <v>9549</v>
      </c>
      <c r="I2911" s="160" t="n">
        <v>48612.3</v>
      </c>
      <c r="J2911" s="160" t="n">
        <v>1500.04</v>
      </c>
      <c r="K2911" s="160" t="n">
        <v>47112.26</v>
      </c>
      <c r="L2911" s="160" t="n">
        <v>14121.94</v>
      </c>
    </row>
    <row r="2912">
      <c r="A2912" s="176" t="n">
        <v>45748</v>
      </c>
      <c r="B2912" s="104" t="inlineStr">
        <is>
          <t>2024/25</t>
        </is>
      </c>
      <c r="C2912" s="104" t="inlineStr">
        <is>
          <t>HC-053</t>
        </is>
      </c>
      <c r="D2912" s="104" t="inlineStr">
        <is>
          <t>Île-de-France</t>
        </is>
      </c>
      <c r="E2912" s="104" t="inlineStr">
        <is>
          <t>À emporter</t>
        </is>
      </c>
      <c r="F2912" s="104" t="n">
        <v>30</v>
      </c>
      <c r="G2912" s="159" t="n">
        <v>3000</v>
      </c>
      <c r="H2912" s="159" t="n">
        <v>7922</v>
      </c>
      <c r="I2912" s="160" t="n">
        <v>35418.2</v>
      </c>
      <c r="J2912" s="160" t="n">
        <v>952.64</v>
      </c>
      <c r="K2912" s="160" t="n">
        <v>34465.56</v>
      </c>
      <c r="L2912" s="160" t="n">
        <v>10258.7</v>
      </c>
    </row>
    <row r="2913">
      <c r="A2913" s="176" t="n">
        <v>45748</v>
      </c>
      <c r="B2913" s="104" t="inlineStr">
        <is>
          <t>2024/25</t>
        </is>
      </c>
      <c r="C2913" s="104" t="inlineStr">
        <is>
          <t>HC-054</t>
        </is>
      </c>
      <c r="D2913" s="104" t="inlineStr">
        <is>
          <t>Nord-Ouest</t>
        </is>
      </c>
      <c r="E2913" s="104" t="inlineStr">
        <is>
          <t>Drive</t>
        </is>
      </c>
      <c r="F2913" s="104" t="n">
        <v>29</v>
      </c>
      <c r="G2913" s="159" t="n">
        <v>1212</v>
      </c>
      <c r="H2913" s="159" t="n">
        <v>3066</v>
      </c>
      <c r="I2913" s="160" t="n">
        <v>16741.01</v>
      </c>
      <c r="J2913" s="160" t="n">
        <v>457.28</v>
      </c>
      <c r="K2913" s="160" t="n">
        <v>16283.73</v>
      </c>
      <c r="L2913" s="160" t="n">
        <v>4831.42</v>
      </c>
    </row>
    <row r="2914">
      <c r="A2914" s="176" t="n">
        <v>45748</v>
      </c>
      <c r="B2914" s="104" t="inlineStr">
        <is>
          <t>2024/25</t>
        </is>
      </c>
      <c r="C2914" s="104" t="inlineStr">
        <is>
          <t>HC-054</t>
        </is>
      </c>
      <c r="D2914" s="104" t="inlineStr">
        <is>
          <t>Nord-Ouest</t>
        </is>
      </c>
      <c r="E2914" s="104" t="inlineStr">
        <is>
          <t>Livraison</t>
        </is>
      </c>
      <c r="F2914" s="104" t="n">
        <v>30</v>
      </c>
      <c r="G2914" s="159" t="n">
        <v>1063</v>
      </c>
      <c r="H2914" s="159" t="n">
        <v>2644</v>
      </c>
      <c r="I2914" s="160" t="n">
        <v>17355.17</v>
      </c>
      <c r="J2914" s="160" t="n">
        <v>1043.77</v>
      </c>
      <c r="K2914" s="160" t="n">
        <v>16311.4</v>
      </c>
      <c r="L2914" s="160" t="n">
        <v>5041.94</v>
      </c>
    </row>
    <row r="2915">
      <c r="A2915" s="176" t="n">
        <v>45748</v>
      </c>
      <c r="B2915" s="104" t="inlineStr">
        <is>
          <t>2024/25</t>
        </is>
      </c>
      <c r="C2915" s="104" t="inlineStr">
        <is>
          <t>HC-054</t>
        </is>
      </c>
      <c r="D2915" s="104" t="inlineStr">
        <is>
          <t>Nord-Ouest</t>
        </is>
      </c>
      <c r="E2915" s="104" t="inlineStr">
        <is>
          <t>Sur place</t>
        </is>
      </c>
      <c r="F2915" s="104" t="n">
        <v>30</v>
      </c>
      <c r="G2915" s="159" t="n">
        <v>3054</v>
      </c>
      <c r="H2915" s="159" t="n">
        <v>7734</v>
      </c>
      <c r="I2915" s="160" t="n">
        <v>39505.69</v>
      </c>
      <c r="J2915" s="160" t="n">
        <v>1219.85</v>
      </c>
      <c r="K2915" s="160" t="n">
        <v>38285.84</v>
      </c>
      <c r="L2915" s="160" t="n">
        <v>11394.64</v>
      </c>
    </row>
    <row r="2916">
      <c r="A2916" s="176" t="n">
        <v>45748</v>
      </c>
      <c r="B2916" s="104" t="inlineStr">
        <is>
          <t>2024/25</t>
        </is>
      </c>
      <c r="C2916" s="104" t="inlineStr">
        <is>
          <t>HC-054</t>
        </is>
      </c>
      <c r="D2916" s="104" t="inlineStr">
        <is>
          <t>Nord-Ouest</t>
        </is>
      </c>
      <c r="E2916" s="104" t="inlineStr">
        <is>
          <t>À emporter</t>
        </is>
      </c>
      <c r="F2916" s="104" t="n">
        <v>30</v>
      </c>
      <c r="G2916" s="159" t="n">
        <v>2397</v>
      </c>
      <c r="H2916" s="159" t="n">
        <v>6233</v>
      </c>
      <c r="I2916" s="160" t="n">
        <v>28548.91</v>
      </c>
      <c r="J2916" s="160" t="n">
        <v>979.13</v>
      </c>
      <c r="K2916" s="160" t="n">
        <v>27569.78</v>
      </c>
      <c r="L2916" s="160" t="n">
        <v>8288.92</v>
      </c>
    </row>
    <row r="2917">
      <c r="A2917" s="176" t="n">
        <v>45748</v>
      </c>
      <c r="B2917" s="104" t="inlineStr">
        <is>
          <t>2024/25</t>
        </is>
      </c>
      <c r="C2917" s="104" t="inlineStr">
        <is>
          <t>HC-055</t>
        </is>
      </c>
      <c r="D2917" s="104" t="inlineStr">
        <is>
          <t>Sud-Est</t>
        </is>
      </c>
      <c r="E2917" s="104" t="inlineStr">
        <is>
          <t>Livraison</t>
        </is>
      </c>
      <c r="F2917" s="104" t="n">
        <v>30</v>
      </c>
      <c r="G2917" s="159" t="n">
        <v>1818</v>
      </c>
      <c r="H2917" s="159" t="n">
        <v>4608</v>
      </c>
      <c r="I2917" s="160" t="n">
        <v>29838.86</v>
      </c>
      <c r="J2917" s="160" t="n">
        <v>1792.46</v>
      </c>
      <c r="K2917" s="160" t="n">
        <v>28046.4</v>
      </c>
      <c r="L2917" s="160" t="n">
        <v>8676.639999999999</v>
      </c>
    </row>
    <row r="2918">
      <c r="A2918" s="176" t="n">
        <v>45748</v>
      </c>
      <c r="B2918" s="104" t="inlineStr">
        <is>
          <t>2024/25</t>
        </is>
      </c>
      <c r="C2918" s="104" t="inlineStr">
        <is>
          <t>HC-055</t>
        </is>
      </c>
      <c r="D2918" s="104" t="inlineStr">
        <is>
          <t>Sud-Est</t>
        </is>
      </c>
      <c r="E2918" s="104" t="inlineStr">
        <is>
          <t>Sur place</t>
        </is>
      </c>
      <c r="F2918" s="104" t="n">
        <v>30</v>
      </c>
      <c r="G2918" s="159" t="n">
        <v>5248</v>
      </c>
      <c r="H2918" s="159" t="n">
        <v>13396</v>
      </c>
      <c r="I2918" s="160" t="n">
        <v>67605.61</v>
      </c>
      <c r="J2918" s="160" t="n">
        <v>1950.93</v>
      </c>
      <c r="K2918" s="160" t="n">
        <v>65654.67999999999</v>
      </c>
      <c r="L2918" s="160" t="n">
        <v>19604.9</v>
      </c>
    </row>
    <row r="2919">
      <c r="A2919" s="176" t="n">
        <v>45748</v>
      </c>
      <c r="B2919" s="104" t="inlineStr">
        <is>
          <t>2024/25</t>
        </is>
      </c>
      <c r="C2919" s="104" t="inlineStr">
        <is>
          <t>HC-055</t>
        </is>
      </c>
      <c r="D2919" s="104" t="inlineStr">
        <is>
          <t>Sud-Est</t>
        </is>
      </c>
      <c r="E2919" s="104" t="inlineStr">
        <is>
          <t>À emporter</t>
        </is>
      </c>
      <c r="F2919" s="104" t="n">
        <v>30</v>
      </c>
      <c r="G2919" s="159" t="n">
        <v>4040</v>
      </c>
      <c r="H2919" s="159" t="n">
        <v>10442</v>
      </c>
      <c r="I2919" s="160" t="n">
        <v>48152.42</v>
      </c>
      <c r="J2919" s="160" t="n">
        <v>1351.69</v>
      </c>
      <c r="K2919" s="160" t="n">
        <v>46800.73</v>
      </c>
      <c r="L2919" s="160" t="n">
        <v>13881.62</v>
      </c>
    </row>
    <row r="2920">
      <c r="A2920" s="176" t="n">
        <v>45748</v>
      </c>
      <c r="B2920" s="104" t="inlineStr">
        <is>
          <t>2024/25</t>
        </is>
      </c>
      <c r="C2920" s="104" t="inlineStr">
        <is>
          <t>HC-056</t>
        </is>
      </c>
      <c r="D2920" s="104" t="inlineStr">
        <is>
          <t>Sud-Ouest</t>
        </is>
      </c>
      <c r="E2920" s="104" t="inlineStr">
        <is>
          <t>Drive</t>
        </is>
      </c>
      <c r="F2920" s="104" t="n">
        <v>30</v>
      </c>
      <c r="G2920" s="159" t="n">
        <v>1450</v>
      </c>
      <c r="H2920" s="159" t="n">
        <v>3740</v>
      </c>
      <c r="I2920" s="160" t="n">
        <v>19900.08</v>
      </c>
      <c r="J2920" s="160" t="n">
        <v>594.86</v>
      </c>
      <c r="K2920" s="160" t="n">
        <v>19305.22</v>
      </c>
      <c r="L2920" s="160" t="n">
        <v>5730.84</v>
      </c>
    </row>
    <row r="2921">
      <c r="A2921" s="176" t="n">
        <v>45748</v>
      </c>
      <c r="B2921" s="104" t="inlineStr">
        <is>
          <t>2024/25</t>
        </is>
      </c>
      <c r="C2921" s="104" t="inlineStr">
        <is>
          <t>HC-056</t>
        </is>
      </c>
      <c r="D2921" s="104" t="inlineStr">
        <is>
          <t>Sud-Ouest</t>
        </is>
      </c>
      <c r="E2921" s="104" t="inlineStr">
        <is>
          <t>Livraison</t>
        </is>
      </c>
      <c r="F2921" s="104" t="n">
        <v>30</v>
      </c>
      <c r="G2921" s="159" t="n">
        <v>1236</v>
      </c>
      <c r="H2921" s="159" t="n">
        <v>3081</v>
      </c>
      <c r="I2921" s="160" t="n">
        <v>20498.36</v>
      </c>
      <c r="J2921" s="160" t="n">
        <v>1160.32</v>
      </c>
      <c r="K2921" s="160" t="n">
        <v>19338.04</v>
      </c>
      <c r="L2921" s="160" t="n">
        <v>6024.83</v>
      </c>
    </row>
    <row r="2922">
      <c r="A2922" s="176" t="n">
        <v>45748</v>
      </c>
      <c r="B2922" s="104" t="inlineStr">
        <is>
          <t>2024/25</t>
        </is>
      </c>
      <c r="C2922" s="104" t="inlineStr">
        <is>
          <t>HC-056</t>
        </is>
      </c>
      <c r="D2922" s="104" t="inlineStr">
        <is>
          <t>Sud-Ouest</t>
        </is>
      </c>
      <c r="E2922" s="104" t="inlineStr">
        <is>
          <t>Sur place</t>
        </is>
      </c>
      <c r="F2922" s="104" t="n">
        <v>30</v>
      </c>
      <c r="G2922" s="159" t="n">
        <v>3847</v>
      </c>
      <c r="H2922" s="159" t="n">
        <v>9551</v>
      </c>
      <c r="I2922" s="160" t="n">
        <v>49448.42</v>
      </c>
      <c r="J2922" s="160" t="n">
        <v>1586.95</v>
      </c>
      <c r="K2922" s="160" t="n">
        <v>47861.47</v>
      </c>
      <c r="L2922" s="160" t="n">
        <v>14260.18</v>
      </c>
    </row>
    <row r="2923">
      <c r="A2923" s="176" t="n">
        <v>45748</v>
      </c>
      <c r="B2923" s="104" t="inlineStr">
        <is>
          <t>2024/25</t>
        </is>
      </c>
      <c r="C2923" s="104" t="inlineStr">
        <is>
          <t>HC-056</t>
        </is>
      </c>
      <c r="D2923" s="104" t="inlineStr">
        <is>
          <t>Sud-Ouest</t>
        </is>
      </c>
      <c r="E2923" s="104" t="inlineStr">
        <is>
          <t>À emporter</t>
        </is>
      </c>
      <c r="F2923" s="104" t="n">
        <v>29</v>
      </c>
      <c r="G2923" s="159" t="n">
        <v>2593</v>
      </c>
      <c r="H2923" s="159" t="n">
        <v>6741</v>
      </c>
      <c r="I2923" s="160" t="n">
        <v>31217.68</v>
      </c>
      <c r="J2923" s="160" t="n">
        <v>940.25</v>
      </c>
      <c r="K2923" s="160" t="n">
        <v>30277.43</v>
      </c>
      <c r="L2923" s="160" t="n">
        <v>9022.17</v>
      </c>
    </row>
    <row r="2924">
      <c r="A2924" s="176" t="n">
        <v>45748</v>
      </c>
      <c r="B2924" s="104" t="inlineStr">
        <is>
          <t>2024/25</t>
        </is>
      </c>
      <c r="C2924" s="104" t="inlineStr">
        <is>
          <t>HC-057</t>
        </is>
      </c>
      <c r="D2924" s="104" t="inlineStr">
        <is>
          <t>Île-de-France</t>
        </is>
      </c>
      <c r="E2924" s="104" t="inlineStr">
        <is>
          <t>Livraison</t>
        </is>
      </c>
      <c r="F2924" s="104" t="n">
        <v>30</v>
      </c>
      <c r="G2924" s="159" t="n">
        <v>1385</v>
      </c>
      <c r="H2924" s="159" t="n">
        <v>3559</v>
      </c>
      <c r="I2924" s="160" t="n">
        <v>22926.97</v>
      </c>
      <c r="J2924" s="160" t="n">
        <v>1403.19</v>
      </c>
      <c r="K2924" s="160" t="n">
        <v>21523.78</v>
      </c>
      <c r="L2924" s="160" t="n">
        <v>6663.34</v>
      </c>
    </row>
    <row r="2925">
      <c r="A2925" s="176" t="n">
        <v>45748</v>
      </c>
      <c r="B2925" s="104" t="inlineStr">
        <is>
          <t>2024/25</t>
        </is>
      </c>
      <c r="C2925" s="104" t="inlineStr">
        <is>
          <t>HC-057</t>
        </is>
      </c>
      <c r="D2925" s="104" t="inlineStr">
        <is>
          <t>Île-de-France</t>
        </is>
      </c>
      <c r="E2925" s="104" t="inlineStr">
        <is>
          <t>Sur place</t>
        </is>
      </c>
      <c r="F2925" s="104" t="n">
        <v>30</v>
      </c>
      <c r="G2925" s="159" t="n">
        <v>4359</v>
      </c>
      <c r="H2925" s="159" t="n">
        <v>11096</v>
      </c>
      <c r="I2925" s="160" t="n">
        <v>56467.38</v>
      </c>
      <c r="J2925" s="160" t="n">
        <v>1914.85</v>
      </c>
      <c r="K2925" s="160" t="n">
        <v>54552.53</v>
      </c>
      <c r="L2925" s="160" t="n">
        <v>16398.13</v>
      </c>
    </row>
    <row r="2926">
      <c r="A2926" s="176" t="n">
        <v>45748</v>
      </c>
      <c r="B2926" s="104" t="inlineStr">
        <is>
          <t>2024/25</t>
        </is>
      </c>
      <c r="C2926" s="104" t="inlineStr">
        <is>
          <t>HC-057</t>
        </is>
      </c>
      <c r="D2926" s="104" t="inlineStr">
        <is>
          <t>Île-de-France</t>
        </is>
      </c>
      <c r="E2926" s="104" t="inlineStr">
        <is>
          <t>À emporter</t>
        </is>
      </c>
      <c r="F2926" s="104" t="n">
        <v>30</v>
      </c>
      <c r="G2926" s="159" t="n">
        <v>3336</v>
      </c>
      <c r="H2926" s="159" t="n">
        <v>8470</v>
      </c>
      <c r="I2926" s="160" t="n">
        <v>39368.67</v>
      </c>
      <c r="J2926" s="160" t="n">
        <v>1154.06</v>
      </c>
      <c r="K2926" s="160" t="n">
        <v>38214.61</v>
      </c>
      <c r="L2926" s="160" t="n">
        <v>11404.12</v>
      </c>
    </row>
    <row r="2927">
      <c r="A2927" s="176" t="n">
        <v>45748</v>
      </c>
      <c r="B2927" s="104" t="inlineStr">
        <is>
          <t>2024/25</t>
        </is>
      </c>
      <c r="C2927" s="104" t="inlineStr">
        <is>
          <t>HC-058</t>
        </is>
      </c>
      <c r="D2927" s="104" t="inlineStr">
        <is>
          <t>Nord-Ouest</t>
        </is>
      </c>
      <c r="E2927" s="104" t="inlineStr">
        <is>
          <t>Livraison</t>
        </is>
      </c>
      <c r="F2927" s="104" t="n">
        <v>30</v>
      </c>
      <c r="G2927" s="159" t="n">
        <v>932</v>
      </c>
      <c r="H2927" s="159" t="n">
        <v>2424</v>
      </c>
      <c r="I2927" s="160" t="n">
        <v>15260.67</v>
      </c>
      <c r="J2927" s="160" t="n">
        <v>883.39</v>
      </c>
      <c r="K2927" s="160" t="n">
        <v>14377.28</v>
      </c>
      <c r="L2927" s="160" t="n">
        <v>4452.96</v>
      </c>
    </row>
    <row r="2928">
      <c r="A2928" s="176" t="n">
        <v>45748</v>
      </c>
      <c r="B2928" s="104" t="inlineStr">
        <is>
          <t>2024/25</t>
        </is>
      </c>
      <c r="C2928" s="104" t="inlineStr">
        <is>
          <t>HC-058</t>
        </is>
      </c>
      <c r="D2928" s="104" t="inlineStr">
        <is>
          <t>Nord-Ouest</t>
        </is>
      </c>
      <c r="E2928" s="104" t="inlineStr">
        <is>
          <t>Sur place</t>
        </is>
      </c>
      <c r="F2928" s="104" t="n">
        <v>30</v>
      </c>
      <c r="G2928" s="159" t="n">
        <v>2914</v>
      </c>
      <c r="H2928" s="159" t="n">
        <v>7350</v>
      </c>
      <c r="I2928" s="160" t="n">
        <v>37798.13</v>
      </c>
      <c r="J2928" s="160" t="n">
        <v>1203.84</v>
      </c>
      <c r="K2928" s="160" t="n">
        <v>36594.29</v>
      </c>
      <c r="L2928" s="160" t="n">
        <v>10986.91</v>
      </c>
    </row>
    <row r="2929">
      <c r="A2929" s="176" t="n">
        <v>45748</v>
      </c>
      <c r="B2929" s="104" t="inlineStr">
        <is>
          <t>2024/25</t>
        </is>
      </c>
      <c r="C2929" s="104" t="inlineStr">
        <is>
          <t>HC-058</t>
        </is>
      </c>
      <c r="D2929" s="104" t="inlineStr">
        <is>
          <t>Nord-Ouest</t>
        </is>
      </c>
      <c r="E2929" s="104" t="inlineStr">
        <is>
          <t>À emporter</t>
        </is>
      </c>
      <c r="F2929" s="104" t="n">
        <v>30</v>
      </c>
      <c r="G2929" s="159" t="n">
        <v>2105</v>
      </c>
      <c r="H2929" s="159" t="n">
        <v>5356</v>
      </c>
      <c r="I2929" s="160" t="n">
        <v>24907.05</v>
      </c>
      <c r="J2929" s="160" t="n">
        <v>743.03</v>
      </c>
      <c r="K2929" s="160" t="n">
        <v>24164.02</v>
      </c>
      <c r="L2929" s="160" t="n">
        <v>7242.64</v>
      </c>
    </row>
    <row r="2930">
      <c r="A2930" s="176" t="n">
        <v>45748</v>
      </c>
      <c r="B2930" s="104" t="inlineStr">
        <is>
          <t>2024/25</t>
        </is>
      </c>
      <c r="C2930" s="104" t="inlineStr">
        <is>
          <t>HC-059</t>
        </is>
      </c>
      <c r="D2930" s="104" t="inlineStr">
        <is>
          <t>Sud-Est</t>
        </is>
      </c>
      <c r="E2930" s="104" t="inlineStr">
        <is>
          <t>Livraison</t>
        </is>
      </c>
      <c r="F2930" s="104" t="n">
        <v>30</v>
      </c>
      <c r="G2930" s="159" t="n">
        <v>1481</v>
      </c>
      <c r="H2930" s="159" t="n">
        <v>3825</v>
      </c>
      <c r="I2930" s="160" t="n">
        <v>24055.44</v>
      </c>
      <c r="J2930" s="160" t="n">
        <v>1385.18</v>
      </c>
      <c r="K2930" s="160" t="n">
        <v>22670.26</v>
      </c>
      <c r="L2930" s="160" t="n">
        <v>6983.15</v>
      </c>
    </row>
    <row r="2931">
      <c r="A2931" s="176" t="n">
        <v>45748</v>
      </c>
      <c r="B2931" s="104" t="inlineStr">
        <is>
          <t>2024/25</t>
        </is>
      </c>
      <c r="C2931" s="104" t="inlineStr">
        <is>
          <t>HC-059</t>
        </is>
      </c>
      <c r="D2931" s="104" t="inlineStr">
        <is>
          <t>Sud-Est</t>
        </is>
      </c>
      <c r="E2931" s="104" t="inlineStr">
        <is>
          <t>Sur place</t>
        </is>
      </c>
      <c r="F2931" s="104" t="n">
        <v>29</v>
      </c>
      <c r="G2931" s="159" t="n">
        <v>3914</v>
      </c>
      <c r="H2931" s="159" t="n">
        <v>9723</v>
      </c>
      <c r="I2931" s="160" t="n">
        <v>50606.78</v>
      </c>
      <c r="J2931" s="160" t="n">
        <v>1602.85</v>
      </c>
      <c r="K2931" s="160" t="n">
        <v>49003.93</v>
      </c>
      <c r="L2931" s="160" t="n">
        <v>14677.72</v>
      </c>
    </row>
    <row r="2932">
      <c r="A2932" s="176" t="n">
        <v>45748</v>
      </c>
      <c r="B2932" s="104" t="inlineStr">
        <is>
          <t>2024/25</t>
        </is>
      </c>
      <c r="C2932" s="104" t="inlineStr">
        <is>
          <t>HC-059</t>
        </is>
      </c>
      <c r="D2932" s="104" t="inlineStr">
        <is>
          <t>Sud-Est</t>
        </is>
      </c>
      <c r="E2932" s="104" t="inlineStr">
        <is>
          <t>À emporter</t>
        </is>
      </c>
      <c r="F2932" s="104" t="n">
        <v>30</v>
      </c>
      <c r="G2932" s="159" t="n">
        <v>3072</v>
      </c>
      <c r="H2932" s="159" t="n">
        <v>7745</v>
      </c>
      <c r="I2932" s="160" t="n">
        <v>36556.65</v>
      </c>
      <c r="J2932" s="160" t="n">
        <v>982.4299999999999</v>
      </c>
      <c r="K2932" s="160" t="n">
        <v>35574.22</v>
      </c>
      <c r="L2932" s="160" t="n">
        <v>10704.86</v>
      </c>
    </row>
    <row r="2933">
      <c r="A2933" s="176" t="n">
        <v>45748</v>
      </c>
      <c r="B2933" s="104" t="inlineStr">
        <is>
          <t>2024/25</t>
        </is>
      </c>
      <c r="C2933" s="104" t="inlineStr">
        <is>
          <t>HC-060</t>
        </is>
      </c>
      <c r="D2933" s="104" t="inlineStr">
        <is>
          <t>Sud-Ouest</t>
        </is>
      </c>
      <c r="E2933" s="104" t="inlineStr">
        <is>
          <t>Livraison</t>
        </is>
      </c>
      <c r="F2933" s="104" t="n">
        <v>30</v>
      </c>
      <c r="G2933" s="159" t="n">
        <v>1206</v>
      </c>
      <c r="H2933" s="159" t="n">
        <v>3115</v>
      </c>
      <c r="I2933" s="160" t="n">
        <v>19014.72</v>
      </c>
      <c r="J2933" s="160" t="n">
        <v>1081.83</v>
      </c>
      <c r="K2933" s="160" t="n">
        <v>17932.89</v>
      </c>
      <c r="L2933" s="160" t="n">
        <v>5499.96</v>
      </c>
    </row>
    <row r="2934">
      <c r="A2934" s="176" t="n">
        <v>45748</v>
      </c>
      <c r="B2934" s="104" t="inlineStr">
        <is>
          <t>2024/25</t>
        </is>
      </c>
      <c r="C2934" s="104" t="inlineStr">
        <is>
          <t>HC-060</t>
        </is>
      </c>
      <c r="D2934" s="104" t="inlineStr">
        <is>
          <t>Sud-Ouest</t>
        </is>
      </c>
      <c r="E2934" s="104" t="inlineStr">
        <is>
          <t>Sur place</t>
        </is>
      </c>
      <c r="F2934" s="104" t="n">
        <v>29</v>
      </c>
      <c r="G2934" s="159" t="n">
        <v>2945</v>
      </c>
      <c r="H2934" s="159" t="n">
        <v>7655</v>
      </c>
      <c r="I2934" s="160" t="n">
        <v>38097.39</v>
      </c>
      <c r="J2934" s="160" t="n">
        <v>1230.35</v>
      </c>
      <c r="K2934" s="160" t="n">
        <v>36867.04</v>
      </c>
      <c r="L2934" s="160" t="n">
        <v>10994.18</v>
      </c>
    </row>
    <row r="2935">
      <c r="A2935" s="176" t="n">
        <v>45748</v>
      </c>
      <c r="B2935" s="104" t="inlineStr">
        <is>
          <t>2024/25</t>
        </is>
      </c>
      <c r="C2935" s="104" t="inlineStr">
        <is>
          <t>HC-060</t>
        </is>
      </c>
      <c r="D2935" s="104" t="inlineStr">
        <is>
          <t>Sud-Ouest</t>
        </is>
      </c>
      <c r="E2935" s="104" t="inlineStr">
        <is>
          <t>À emporter</t>
        </is>
      </c>
      <c r="F2935" s="104" t="n">
        <v>29</v>
      </c>
      <c r="G2935" s="159" t="n">
        <v>2286</v>
      </c>
      <c r="H2935" s="159" t="n">
        <v>6005</v>
      </c>
      <c r="I2935" s="160" t="n">
        <v>27289.19</v>
      </c>
      <c r="J2935" s="160" t="n">
        <v>813.85</v>
      </c>
      <c r="K2935" s="160" t="n">
        <v>26475.34</v>
      </c>
      <c r="L2935" s="160" t="n">
        <v>7873.3</v>
      </c>
    </row>
    <row r="2936">
      <c r="A2936" s="176" t="n">
        <v>45748</v>
      </c>
      <c r="B2936" s="104" t="inlineStr">
        <is>
          <t>2024/25</t>
        </is>
      </c>
      <c r="C2936" s="104" t="inlineStr">
        <is>
          <t>HC-061</t>
        </is>
      </c>
      <c r="D2936" s="104" t="inlineStr">
        <is>
          <t>Île-de-France</t>
        </is>
      </c>
      <c r="E2936" s="104" t="inlineStr">
        <is>
          <t>Livraison</t>
        </is>
      </c>
      <c r="F2936" s="104" t="n">
        <v>30</v>
      </c>
      <c r="G2936" s="159" t="n">
        <v>1477</v>
      </c>
      <c r="H2936" s="159" t="n">
        <v>3646</v>
      </c>
      <c r="I2936" s="160" t="n">
        <v>23893.11</v>
      </c>
      <c r="J2936" s="160" t="n">
        <v>1299.6</v>
      </c>
      <c r="K2936" s="160" t="n">
        <v>22593.51</v>
      </c>
      <c r="L2936" s="160" t="n">
        <v>6967.97</v>
      </c>
    </row>
    <row r="2937">
      <c r="A2937" s="176" t="n">
        <v>45748</v>
      </c>
      <c r="B2937" s="104" t="inlineStr">
        <is>
          <t>2024/25</t>
        </is>
      </c>
      <c r="C2937" s="104" t="inlineStr">
        <is>
          <t>HC-061</t>
        </is>
      </c>
      <c r="D2937" s="104" t="inlineStr">
        <is>
          <t>Île-de-France</t>
        </is>
      </c>
      <c r="E2937" s="104" t="inlineStr">
        <is>
          <t>Sur place</t>
        </is>
      </c>
      <c r="F2937" s="104" t="n">
        <v>29</v>
      </c>
      <c r="G2937" s="159" t="n">
        <v>3995</v>
      </c>
      <c r="H2937" s="159" t="n">
        <v>10261</v>
      </c>
      <c r="I2937" s="160" t="n">
        <v>52023.44</v>
      </c>
      <c r="J2937" s="160" t="n">
        <v>1499.12</v>
      </c>
      <c r="K2937" s="160" t="n">
        <v>50524.32</v>
      </c>
      <c r="L2937" s="160" t="n">
        <v>15017.12</v>
      </c>
    </row>
    <row r="2938">
      <c r="A2938" s="176" t="n">
        <v>45748</v>
      </c>
      <c r="B2938" s="104" t="inlineStr">
        <is>
          <t>2024/25</t>
        </is>
      </c>
      <c r="C2938" s="104" t="inlineStr">
        <is>
          <t>HC-061</t>
        </is>
      </c>
      <c r="D2938" s="104" t="inlineStr">
        <is>
          <t>Île-de-France</t>
        </is>
      </c>
      <c r="E2938" s="104" t="inlineStr">
        <is>
          <t>À emporter</t>
        </is>
      </c>
      <c r="F2938" s="104" t="n">
        <v>30</v>
      </c>
      <c r="G2938" s="159" t="n">
        <v>3133</v>
      </c>
      <c r="H2938" s="159" t="n">
        <v>7829</v>
      </c>
      <c r="I2938" s="160" t="n">
        <v>37321.12</v>
      </c>
      <c r="J2938" s="160" t="n">
        <v>1096.51</v>
      </c>
      <c r="K2938" s="160" t="n">
        <v>36224.61</v>
      </c>
      <c r="L2938" s="160" t="n">
        <v>10773.44</v>
      </c>
    </row>
    <row r="2939">
      <c r="A2939" s="176" t="n">
        <v>45748</v>
      </c>
      <c r="B2939" s="104" t="inlineStr">
        <is>
          <t>2024/25</t>
        </is>
      </c>
      <c r="C2939" s="104" t="inlineStr">
        <is>
          <t>HC-062</t>
        </is>
      </c>
      <c r="D2939" s="104" t="inlineStr">
        <is>
          <t>Nord-Ouest</t>
        </is>
      </c>
      <c r="E2939" s="104" t="inlineStr">
        <is>
          <t>Drive</t>
        </is>
      </c>
      <c r="F2939" s="104" t="n">
        <v>30</v>
      </c>
      <c r="G2939" s="159" t="n">
        <v>907</v>
      </c>
      <c r="H2939" s="159" t="n">
        <v>2324</v>
      </c>
      <c r="I2939" s="160" t="n">
        <v>12425.48</v>
      </c>
      <c r="J2939" s="160" t="n">
        <v>390.7</v>
      </c>
      <c r="K2939" s="160" t="n">
        <v>12034.78</v>
      </c>
      <c r="L2939" s="160" t="n">
        <v>3581.43</v>
      </c>
    </row>
    <row r="2940">
      <c r="A2940" s="176" t="n">
        <v>45748</v>
      </c>
      <c r="B2940" s="104" t="inlineStr">
        <is>
          <t>2024/25</t>
        </is>
      </c>
      <c r="C2940" s="104" t="inlineStr">
        <is>
          <t>HC-062</t>
        </is>
      </c>
      <c r="D2940" s="104" t="inlineStr">
        <is>
          <t>Nord-Ouest</t>
        </is>
      </c>
      <c r="E2940" s="104" t="inlineStr">
        <is>
          <t>Livraison</t>
        </is>
      </c>
      <c r="F2940" s="104" t="n">
        <v>30</v>
      </c>
      <c r="G2940" s="159" t="n">
        <v>1043</v>
      </c>
      <c r="H2940" s="159" t="n">
        <v>2730</v>
      </c>
      <c r="I2940" s="160" t="n">
        <v>16180.44</v>
      </c>
      <c r="J2940" s="160" t="n">
        <v>862.36</v>
      </c>
      <c r="K2940" s="160" t="n">
        <v>15318.08</v>
      </c>
      <c r="L2940" s="160" t="n">
        <v>4708.31</v>
      </c>
    </row>
    <row r="2941">
      <c r="A2941" s="176" t="n">
        <v>45748</v>
      </c>
      <c r="B2941" s="104" t="inlineStr">
        <is>
          <t>2024/25</t>
        </is>
      </c>
      <c r="C2941" s="104" t="inlineStr">
        <is>
          <t>HC-062</t>
        </is>
      </c>
      <c r="D2941" s="104" t="inlineStr">
        <is>
          <t>Nord-Ouest</t>
        </is>
      </c>
      <c r="E2941" s="104" t="inlineStr">
        <is>
          <t>Sur place</t>
        </is>
      </c>
      <c r="F2941" s="104" t="n">
        <v>28</v>
      </c>
      <c r="G2941" s="159" t="n">
        <v>2235</v>
      </c>
      <c r="H2941" s="159" t="n">
        <v>5595</v>
      </c>
      <c r="I2941" s="160" t="n">
        <v>28420.58</v>
      </c>
      <c r="J2941" s="160" t="n">
        <v>772.28</v>
      </c>
      <c r="K2941" s="160" t="n">
        <v>27648.3</v>
      </c>
      <c r="L2941" s="160" t="n">
        <v>8274.07</v>
      </c>
    </row>
    <row r="2942">
      <c r="A2942" s="176" t="n">
        <v>45748</v>
      </c>
      <c r="B2942" s="104" t="inlineStr">
        <is>
          <t>2024/25</t>
        </is>
      </c>
      <c r="C2942" s="104" t="inlineStr">
        <is>
          <t>HC-062</t>
        </is>
      </c>
      <c r="D2942" s="104" t="inlineStr">
        <is>
          <t>Nord-Ouest</t>
        </is>
      </c>
      <c r="E2942" s="104" t="inlineStr">
        <is>
          <t>À emporter</t>
        </is>
      </c>
      <c r="F2942" s="104" t="n">
        <v>28</v>
      </c>
      <c r="G2942" s="159" t="n">
        <v>1656</v>
      </c>
      <c r="H2942" s="159" t="n">
        <v>4185</v>
      </c>
      <c r="I2942" s="160" t="n">
        <v>19902.63</v>
      </c>
      <c r="J2942" s="160" t="n">
        <v>552.79</v>
      </c>
      <c r="K2942" s="160" t="n">
        <v>19349.84</v>
      </c>
      <c r="L2942" s="160" t="n">
        <v>5755.59</v>
      </c>
    </row>
    <row r="2943">
      <c r="A2943" s="176" t="n">
        <v>45748</v>
      </c>
      <c r="B2943" s="104" t="inlineStr">
        <is>
          <t>2024/25</t>
        </is>
      </c>
      <c r="C2943" s="104" t="inlineStr">
        <is>
          <t>HC-063</t>
        </is>
      </c>
      <c r="D2943" s="104" t="inlineStr">
        <is>
          <t>Sud-Est</t>
        </is>
      </c>
      <c r="E2943" s="104" t="inlineStr">
        <is>
          <t>Livraison</t>
        </is>
      </c>
      <c r="F2943" s="104" t="n">
        <v>30</v>
      </c>
      <c r="G2943" s="159" t="n">
        <v>1162</v>
      </c>
      <c r="H2943" s="159" t="n">
        <v>2975</v>
      </c>
      <c r="I2943" s="160" t="n">
        <v>19210.37</v>
      </c>
      <c r="J2943" s="160" t="n">
        <v>1138.24</v>
      </c>
      <c r="K2943" s="160" t="n">
        <v>18072.13</v>
      </c>
      <c r="L2943" s="160" t="n">
        <v>5621.72</v>
      </c>
    </row>
    <row r="2944">
      <c r="A2944" s="176" t="n">
        <v>45748</v>
      </c>
      <c r="B2944" s="104" t="inlineStr">
        <is>
          <t>2024/25</t>
        </is>
      </c>
      <c r="C2944" s="104" t="inlineStr">
        <is>
          <t>HC-063</t>
        </is>
      </c>
      <c r="D2944" s="104" t="inlineStr">
        <is>
          <t>Sud-Est</t>
        </is>
      </c>
      <c r="E2944" s="104" t="inlineStr">
        <is>
          <t>Sur place</t>
        </is>
      </c>
      <c r="F2944" s="104" t="n">
        <v>30</v>
      </c>
      <c r="G2944" s="159" t="n">
        <v>3364</v>
      </c>
      <c r="H2944" s="159" t="n">
        <v>8378</v>
      </c>
      <c r="I2944" s="160" t="n">
        <v>43379.75</v>
      </c>
      <c r="J2944" s="160" t="n">
        <v>1217.39</v>
      </c>
      <c r="K2944" s="160" t="n">
        <v>42162.36</v>
      </c>
      <c r="L2944" s="160" t="n">
        <v>12525.65</v>
      </c>
    </row>
    <row r="2945">
      <c r="A2945" s="176" t="n">
        <v>45748</v>
      </c>
      <c r="B2945" s="104" t="inlineStr">
        <is>
          <t>2024/25</t>
        </is>
      </c>
      <c r="C2945" s="104" t="inlineStr">
        <is>
          <t>HC-063</t>
        </is>
      </c>
      <c r="D2945" s="104" t="inlineStr">
        <is>
          <t>Sud-Est</t>
        </is>
      </c>
      <c r="E2945" s="104" t="inlineStr">
        <is>
          <t>À emporter</t>
        </is>
      </c>
      <c r="F2945" s="104" t="n">
        <v>30</v>
      </c>
      <c r="G2945" s="159" t="n">
        <v>2533</v>
      </c>
      <c r="H2945" s="159" t="n">
        <v>6378</v>
      </c>
      <c r="I2945" s="160" t="n">
        <v>29948.78</v>
      </c>
      <c r="J2945" s="160" t="n">
        <v>857.62</v>
      </c>
      <c r="K2945" s="160" t="n">
        <v>29091.16</v>
      </c>
      <c r="L2945" s="160" t="n">
        <v>8667.25</v>
      </c>
    </row>
    <row r="2946">
      <c r="A2946" s="176" t="n">
        <v>45748</v>
      </c>
      <c r="B2946" s="104" t="inlineStr">
        <is>
          <t>2024/25</t>
        </is>
      </c>
      <c r="C2946" s="104" t="inlineStr">
        <is>
          <t>HC-064</t>
        </is>
      </c>
      <c r="D2946" s="104" t="inlineStr">
        <is>
          <t>Sud-Ouest</t>
        </is>
      </c>
      <c r="E2946" s="104" t="inlineStr">
        <is>
          <t>Livraison</t>
        </is>
      </c>
      <c r="F2946" s="104" t="n">
        <v>30</v>
      </c>
      <c r="G2946" s="159" t="n">
        <v>1092</v>
      </c>
      <c r="H2946" s="159" t="n">
        <v>2744</v>
      </c>
      <c r="I2946" s="160" t="n">
        <v>17574.02</v>
      </c>
      <c r="J2946" s="160" t="n">
        <v>1054.84</v>
      </c>
      <c r="K2946" s="160" t="n">
        <v>16519.18</v>
      </c>
      <c r="L2946" s="160" t="n">
        <v>5112.81</v>
      </c>
    </row>
    <row r="2947">
      <c r="A2947" s="176" t="n">
        <v>45748</v>
      </c>
      <c r="B2947" s="104" t="inlineStr">
        <is>
          <t>2024/25</t>
        </is>
      </c>
      <c r="C2947" s="104" t="inlineStr">
        <is>
          <t>HC-064</t>
        </is>
      </c>
      <c r="D2947" s="104" t="inlineStr">
        <is>
          <t>Sud-Ouest</t>
        </is>
      </c>
      <c r="E2947" s="104" t="inlineStr">
        <is>
          <t>Sur place</t>
        </is>
      </c>
      <c r="F2947" s="104" t="n">
        <v>29</v>
      </c>
      <c r="G2947" s="159" t="n">
        <v>2813</v>
      </c>
      <c r="H2947" s="159" t="n">
        <v>7343</v>
      </c>
      <c r="I2947" s="160" t="n">
        <v>35980.17</v>
      </c>
      <c r="J2947" s="160" t="n">
        <v>1036.48</v>
      </c>
      <c r="K2947" s="160" t="n">
        <v>34943.69</v>
      </c>
      <c r="L2947" s="160" t="n">
        <v>10361.33</v>
      </c>
    </row>
    <row r="2948">
      <c r="A2948" s="176" t="n">
        <v>45748</v>
      </c>
      <c r="B2948" s="104" t="inlineStr">
        <is>
          <t>2024/25</t>
        </is>
      </c>
      <c r="C2948" s="104" t="inlineStr">
        <is>
          <t>HC-064</t>
        </is>
      </c>
      <c r="D2948" s="104" t="inlineStr">
        <is>
          <t>Sud-Ouest</t>
        </is>
      </c>
      <c r="E2948" s="104" t="inlineStr">
        <is>
          <t>À emporter</t>
        </is>
      </c>
      <c r="F2948" s="104" t="n">
        <v>30</v>
      </c>
      <c r="G2948" s="159" t="n">
        <v>2230</v>
      </c>
      <c r="H2948" s="159" t="n">
        <v>5721</v>
      </c>
      <c r="I2948" s="160" t="n">
        <v>26801.19</v>
      </c>
      <c r="J2948" s="160" t="n">
        <v>845.66</v>
      </c>
      <c r="K2948" s="160" t="n">
        <v>25955.53</v>
      </c>
      <c r="L2948" s="160" t="n">
        <v>7696.71</v>
      </c>
    </row>
    <row r="2949">
      <c r="A2949" s="176" t="n">
        <v>45748</v>
      </c>
      <c r="B2949" s="104" t="inlineStr">
        <is>
          <t>2024/25</t>
        </is>
      </c>
      <c r="C2949" s="104" t="inlineStr">
        <is>
          <t>HC-065</t>
        </is>
      </c>
      <c r="D2949" s="104" t="inlineStr">
        <is>
          <t>Île-de-France</t>
        </is>
      </c>
      <c r="E2949" s="104" t="inlineStr">
        <is>
          <t>Livraison</t>
        </is>
      </c>
      <c r="F2949" s="104" t="n">
        <v>30</v>
      </c>
      <c r="G2949" s="159" t="n">
        <v>1916</v>
      </c>
      <c r="H2949" s="159" t="n">
        <v>4855</v>
      </c>
      <c r="I2949" s="160" t="n">
        <v>30826.19</v>
      </c>
      <c r="J2949" s="160" t="n">
        <v>1797.95</v>
      </c>
      <c r="K2949" s="160" t="n">
        <v>29028.24</v>
      </c>
      <c r="L2949" s="160" t="n">
        <v>8996.83</v>
      </c>
    </row>
    <row r="2950">
      <c r="A2950" s="176" t="n">
        <v>45748</v>
      </c>
      <c r="B2950" s="104" t="inlineStr">
        <is>
          <t>2024/25</t>
        </is>
      </c>
      <c r="C2950" s="104" t="inlineStr">
        <is>
          <t>HC-065</t>
        </is>
      </c>
      <c r="D2950" s="104" t="inlineStr">
        <is>
          <t>Île-de-France</t>
        </is>
      </c>
      <c r="E2950" s="104" t="inlineStr">
        <is>
          <t>Sur place</t>
        </is>
      </c>
      <c r="F2950" s="104" t="n">
        <v>30</v>
      </c>
      <c r="G2950" s="159" t="n">
        <v>5463</v>
      </c>
      <c r="H2950" s="159" t="n">
        <v>14078</v>
      </c>
      <c r="I2950" s="160" t="n">
        <v>70529.83</v>
      </c>
      <c r="J2950" s="160" t="n">
        <v>2234.79</v>
      </c>
      <c r="K2950" s="160" t="n">
        <v>68295.03999999999</v>
      </c>
      <c r="L2950" s="160" t="n">
        <v>20115.06</v>
      </c>
    </row>
    <row r="2951">
      <c r="A2951" s="176" t="n">
        <v>45748</v>
      </c>
      <c r="B2951" s="104" t="inlineStr">
        <is>
          <t>2024/25</t>
        </is>
      </c>
      <c r="C2951" s="104" t="inlineStr">
        <is>
          <t>HC-065</t>
        </is>
      </c>
      <c r="D2951" s="104" t="inlineStr">
        <is>
          <t>Île-de-France</t>
        </is>
      </c>
      <c r="E2951" s="104" t="inlineStr">
        <is>
          <t>À emporter</t>
        </is>
      </c>
      <c r="F2951" s="104" t="n">
        <v>29</v>
      </c>
      <c r="G2951" s="159" t="n">
        <v>3971</v>
      </c>
      <c r="H2951" s="159" t="n">
        <v>10045</v>
      </c>
      <c r="I2951" s="160" t="n">
        <v>47716.79</v>
      </c>
      <c r="J2951" s="160" t="n">
        <v>1310.43</v>
      </c>
      <c r="K2951" s="160" t="n">
        <v>46406.36</v>
      </c>
      <c r="L2951" s="160" t="n">
        <v>13949.22</v>
      </c>
    </row>
    <row r="2952">
      <c r="A2952" s="176" t="n">
        <v>45748</v>
      </c>
      <c r="B2952" s="104" t="inlineStr">
        <is>
          <t>2024/25</t>
        </is>
      </c>
      <c r="C2952" s="104" t="inlineStr">
        <is>
          <t>HC-066</t>
        </is>
      </c>
      <c r="D2952" s="104" t="inlineStr">
        <is>
          <t>Nord-Ouest</t>
        </is>
      </c>
      <c r="E2952" s="104" t="inlineStr">
        <is>
          <t>Livraison</t>
        </is>
      </c>
      <c r="F2952" s="104" t="n">
        <v>30</v>
      </c>
      <c r="G2952" s="159" t="n">
        <v>1622</v>
      </c>
      <c r="H2952" s="159" t="n">
        <v>4151</v>
      </c>
      <c r="I2952" s="160" t="n">
        <v>26371.53</v>
      </c>
      <c r="J2952" s="160" t="n">
        <v>1596.8</v>
      </c>
      <c r="K2952" s="160" t="n">
        <v>24774.73</v>
      </c>
      <c r="L2952" s="160" t="n">
        <v>8193.700000000001</v>
      </c>
    </row>
    <row r="2953">
      <c r="A2953" s="176" t="n">
        <v>45748</v>
      </c>
      <c r="B2953" s="104" t="inlineStr">
        <is>
          <t>2024/25</t>
        </is>
      </c>
      <c r="C2953" s="104" t="inlineStr">
        <is>
          <t>HC-066</t>
        </is>
      </c>
      <c r="D2953" s="104" t="inlineStr">
        <is>
          <t>Nord-Ouest</t>
        </is>
      </c>
      <c r="E2953" s="104" t="inlineStr">
        <is>
          <t>Sur place</t>
        </is>
      </c>
      <c r="F2953" s="104" t="n">
        <v>30</v>
      </c>
      <c r="G2953" s="159" t="n">
        <v>4396</v>
      </c>
      <c r="H2953" s="159" t="n">
        <v>11287</v>
      </c>
      <c r="I2953" s="160" t="n">
        <v>55797.26</v>
      </c>
      <c r="J2953" s="160" t="n">
        <v>1777.36</v>
      </c>
      <c r="K2953" s="160" t="n">
        <v>54019.9</v>
      </c>
      <c r="L2953" s="160" t="n">
        <v>17256.12</v>
      </c>
    </row>
    <row r="2954">
      <c r="A2954" s="176" t="n">
        <v>45748</v>
      </c>
      <c r="B2954" s="104" t="inlineStr">
        <is>
          <t>2024/25</t>
        </is>
      </c>
      <c r="C2954" s="104" t="inlineStr">
        <is>
          <t>HC-066</t>
        </is>
      </c>
      <c r="D2954" s="104" t="inlineStr">
        <is>
          <t>Nord-Ouest</t>
        </is>
      </c>
      <c r="E2954" s="104" t="inlineStr">
        <is>
          <t>À emporter</t>
        </is>
      </c>
      <c r="F2954" s="104" t="n">
        <v>29</v>
      </c>
      <c r="G2954" s="159" t="n">
        <v>3290</v>
      </c>
      <c r="H2954" s="159" t="n">
        <v>8091</v>
      </c>
      <c r="I2954" s="160" t="n">
        <v>38842.61</v>
      </c>
      <c r="J2954" s="160" t="n">
        <v>1226.36</v>
      </c>
      <c r="K2954" s="160" t="n">
        <v>37616.25</v>
      </c>
      <c r="L2954" s="160" t="n">
        <v>12008.55</v>
      </c>
    </row>
    <row r="2955">
      <c r="A2955" s="176" t="n">
        <v>45748</v>
      </c>
      <c r="B2955" s="104" t="inlineStr">
        <is>
          <t>2024/25</t>
        </is>
      </c>
      <c r="C2955" s="104" t="inlineStr">
        <is>
          <t>HC-067</t>
        </is>
      </c>
      <c r="D2955" s="104" t="inlineStr">
        <is>
          <t>Sud-Est</t>
        </is>
      </c>
      <c r="E2955" s="104" t="inlineStr">
        <is>
          <t>Livraison</t>
        </is>
      </c>
      <c r="F2955" s="104" t="n">
        <v>30</v>
      </c>
      <c r="G2955" s="159" t="n">
        <v>1348</v>
      </c>
      <c r="H2955" s="159" t="n">
        <v>3473</v>
      </c>
      <c r="I2955" s="160" t="n">
        <v>22150.2</v>
      </c>
      <c r="J2955" s="160" t="n">
        <v>1318.83</v>
      </c>
      <c r="K2955" s="160" t="n">
        <v>20831.37</v>
      </c>
      <c r="L2955" s="160" t="n">
        <v>6438.53</v>
      </c>
    </row>
    <row r="2956">
      <c r="A2956" s="176" t="n">
        <v>45748</v>
      </c>
      <c r="B2956" s="104" t="inlineStr">
        <is>
          <t>2024/25</t>
        </is>
      </c>
      <c r="C2956" s="104" t="inlineStr">
        <is>
          <t>HC-067</t>
        </is>
      </c>
      <c r="D2956" s="104" t="inlineStr">
        <is>
          <t>Sud-Est</t>
        </is>
      </c>
      <c r="E2956" s="104" t="inlineStr">
        <is>
          <t>Sur place</t>
        </is>
      </c>
      <c r="F2956" s="104" t="n">
        <v>30</v>
      </c>
      <c r="G2956" s="159" t="n">
        <v>4031</v>
      </c>
      <c r="H2956" s="159" t="n">
        <v>10321</v>
      </c>
      <c r="I2956" s="160" t="n">
        <v>52606.27</v>
      </c>
      <c r="J2956" s="160" t="n">
        <v>1563.4</v>
      </c>
      <c r="K2956" s="160" t="n">
        <v>51042.87</v>
      </c>
      <c r="L2956" s="160" t="n">
        <v>15391.13</v>
      </c>
    </row>
    <row r="2957">
      <c r="A2957" s="176" t="n">
        <v>45748</v>
      </c>
      <c r="B2957" s="104" t="inlineStr">
        <is>
          <t>2024/25</t>
        </is>
      </c>
      <c r="C2957" s="104" t="inlineStr">
        <is>
          <t>HC-067</t>
        </is>
      </c>
      <c r="D2957" s="104" t="inlineStr">
        <is>
          <t>Sud-Est</t>
        </is>
      </c>
      <c r="E2957" s="104" t="inlineStr">
        <is>
          <t>À emporter</t>
        </is>
      </c>
      <c r="F2957" s="104" t="n">
        <v>30</v>
      </c>
      <c r="G2957" s="159" t="n">
        <v>2984</v>
      </c>
      <c r="H2957" s="159" t="n">
        <v>7803</v>
      </c>
      <c r="I2957" s="160" t="n">
        <v>35970.86</v>
      </c>
      <c r="J2957" s="160" t="n">
        <v>1131.94</v>
      </c>
      <c r="K2957" s="160" t="n">
        <v>34838.92</v>
      </c>
      <c r="L2957" s="160" t="n">
        <v>10366.31</v>
      </c>
    </row>
    <row r="2958">
      <c r="A2958" s="176" t="n">
        <v>45748</v>
      </c>
      <c r="B2958" s="104" t="inlineStr">
        <is>
          <t>2024/25</t>
        </is>
      </c>
      <c r="C2958" s="104" t="inlineStr">
        <is>
          <t>HC-068</t>
        </is>
      </c>
      <c r="D2958" s="104" t="inlineStr">
        <is>
          <t>Sud-Ouest</t>
        </is>
      </c>
      <c r="E2958" s="104" t="inlineStr">
        <is>
          <t>Livraison</t>
        </is>
      </c>
      <c r="F2958" s="104" t="n">
        <v>30</v>
      </c>
      <c r="G2958" s="159" t="n">
        <v>990</v>
      </c>
      <c r="H2958" s="159" t="n">
        <v>2521</v>
      </c>
      <c r="I2958" s="160" t="n">
        <v>16134.45</v>
      </c>
      <c r="J2958" s="160" t="n">
        <v>918.84</v>
      </c>
      <c r="K2958" s="160" t="n">
        <v>15215.61</v>
      </c>
      <c r="L2958" s="160" t="n">
        <v>4703.84</v>
      </c>
    </row>
    <row r="2959">
      <c r="A2959" s="176" t="n">
        <v>45748</v>
      </c>
      <c r="B2959" s="104" t="inlineStr">
        <is>
          <t>2024/25</t>
        </is>
      </c>
      <c r="C2959" s="104" t="inlineStr">
        <is>
          <t>HC-068</t>
        </is>
      </c>
      <c r="D2959" s="104" t="inlineStr">
        <is>
          <t>Sud-Ouest</t>
        </is>
      </c>
      <c r="E2959" s="104" t="inlineStr">
        <is>
          <t>Sur place</t>
        </is>
      </c>
      <c r="F2959" s="104" t="n">
        <v>30</v>
      </c>
      <c r="G2959" s="159" t="n">
        <v>3071</v>
      </c>
      <c r="H2959" s="159" t="n">
        <v>7820</v>
      </c>
      <c r="I2959" s="160" t="n">
        <v>39693.82</v>
      </c>
      <c r="J2959" s="160" t="n">
        <v>1235.54</v>
      </c>
      <c r="K2959" s="160" t="n">
        <v>38458.28</v>
      </c>
      <c r="L2959" s="160" t="n">
        <v>11519.56</v>
      </c>
    </row>
    <row r="2960">
      <c r="A2960" s="176" t="n">
        <v>45748</v>
      </c>
      <c r="B2960" s="104" t="inlineStr">
        <is>
          <t>2024/25</t>
        </is>
      </c>
      <c r="C2960" s="104" t="inlineStr">
        <is>
          <t>HC-068</t>
        </is>
      </c>
      <c r="D2960" s="104" t="inlineStr">
        <is>
          <t>Sud-Ouest</t>
        </is>
      </c>
      <c r="E2960" s="104" t="inlineStr">
        <is>
          <t>À emporter</t>
        </is>
      </c>
      <c r="F2960" s="104" t="n">
        <v>30</v>
      </c>
      <c r="G2960" s="159" t="n">
        <v>2199</v>
      </c>
      <c r="H2960" s="159" t="n">
        <v>5558</v>
      </c>
      <c r="I2960" s="160" t="n">
        <v>25983.3</v>
      </c>
      <c r="J2960" s="160" t="n">
        <v>743.9</v>
      </c>
      <c r="K2960" s="160" t="n">
        <v>25239.4</v>
      </c>
      <c r="L2960" s="160" t="n">
        <v>7546.15</v>
      </c>
    </row>
    <row r="2961">
      <c r="A2961" s="176" t="n">
        <v>45748</v>
      </c>
      <c r="B2961" s="104" t="inlineStr">
        <is>
          <t>2024/25</t>
        </is>
      </c>
      <c r="C2961" s="104" t="inlineStr">
        <is>
          <t>HC-069</t>
        </is>
      </c>
      <c r="D2961" s="104" t="inlineStr">
        <is>
          <t>Île-de-France</t>
        </is>
      </c>
      <c r="E2961" s="104" t="inlineStr">
        <is>
          <t>Drive</t>
        </is>
      </c>
      <c r="F2961" s="104" t="n">
        <v>30</v>
      </c>
      <c r="G2961" s="159" t="n">
        <v>1251</v>
      </c>
      <c r="H2961" s="159" t="n">
        <v>3180</v>
      </c>
      <c r="I2961" s="160" t="n">
        <v>17128.73</v>
      </c>
      <c r="J2961" s="160" t="n">
        <v>481.55</v>
      </c>
      <c r="K2961" s="160" t="n">
        <v>16647.18</v>
      </c>
      <c r="L2961" s="160" t="n">
        <v>4944.48</v>
      </c>
    </row>
    <row r="2962">
      <c r="A2962" s="176" t="n">
        <v>45748</v>
      </c>
      <c r="B2962" s="104" t="inlineStr">
        <is>
          <t>2024/25</t>
        </is>
      </c>
      <c r="C2962" s="104" t="inlineStr">
        <is>
          <t>HC-069</t>
        </is>
      </c>
      <c r="D2962" s="104" t="inlineStr">
        <is>
          <t>Île-de-France</t>
        </is>
      </c>
      <c r="E2962" s="104" t="inlineStr">
        <is>
          <t>Livraison</t>
        </is>
      </c>
      <c r="F2962" s="104" t="n">
        <v>30</v>
      </c>
      <c r="G2962" s="159" t="n">
        <v>1116</v>
      </c>
      <c r="H2962" s="159" t="n">
        <v>2885</v>
      </c>
      <c r="I2962" s="160" t="n">
        <v>18166.14</v>
      </c>
      <c r="J2962" s="160" t="n">
        <v>1089.66</v>
      </c>
      <c r="K2962" s="160" t="n">
        <v>17076.48</v>
      </c>
      <c r="L2962" s="160" t="n">
        <v>5318.65</v>
      </c>
    </row>
    <row r="2963">
      <c r="A2963" s="176" t="n">
        <v>45748</v>
      </c>
      <c r="B2963" s="104" t="inlineStr">
        <is>
          <t>2024/25</t>
        </is>
      </c>
      <c r="C2963" s="104" t="inlineStr">
        <is>
          <t>HC-069</t>
        </is>
      </c>
      <c r="D2963" s="104" t="inlineStr">
        <is>
          <t>Île-de-France</t>
        </is>
      </c>
      <c r="E2963" s="104" t="inlineStr">
        <is>
          <t>Sur place</t>
        </is>
      </c>
      <c r="F2963" s="104" t="n">
        <v>30</v>
      </c>
      <c r="G2963" s="159" t="n">
        <v>3238</v>
      </c>
      <c r="H2963" s="159" t="n">
        <v>8091</v>
      </c>
      <c r="I2963" s="160" t="n">
        <v>41654.43</v>
      </c>
      <c r="J2963" s="160" t="n">
        <v>1255.37</v>
      </c>
      <c r="K2963" s="160" t="n">
        <v>40399.06</v>
      </c>
      <c r="L2963" s="160" t="n">
        <v>11929.17</v>
      </c>
    </row>
    <row r="2964">
      <c r="A2964" s="176" t="n">
        <v>45748</v>
      </c>
      <c r="B2964" s="104" t="inlineStr">
        <is>
          <t>2024/25</t>
        </is>
      </c>
      <c r="C2964" s="104" t="inlineStr">
        <is>
          <t>HC-069</t>
        </is>
      </c>
      <c r="D2964" s="104" t="inlineStr">
        <is>
          <t>Île-de-France</t>
        </is>
      </c>
      <c r="E2964" s="104" t="inlineStr">
        <is>
          <t>À emporter</t>
        </is>
      </c>
      <c r="F2964" s="104" t="n">
        <v>30</v>
      </c>
      <c r="G2964" s="159" t="n">
        <v>2485</v>
      </c>
      <c r="H2964" s="159" t="n">
        <v>6435</v>
      </c>
      <c r="I2964" s="160" t="n">
        <v>29547.1</v>
      </c>
      <c r="J2964" s="160" t="n">
        <v>839.08</v>
      </c>
      <c r="K2964" s="160" t="n">
        <v>28708.02</v>
      </c>
      <c r="L2964" s="160" t="n">
        <v>8616.65</v>
      </c>
    </row>
    <row r="2965">
      <c r="A2965" s="176" t="n">
        <v>45748</v>
      </c>
      <c r="B2965" s="104" t="inlineStr">
        <is>
          <t>2024/25</t>
        </is>
      </c>
      <c r="C2965" s="104" t="inlineStr">
        <is>
          <t>HC-070</t>
        </is>
      </c>
      <c r="D2965" s="104" t="inlineStr">
        <is>
          <t>Nord-Ouest</t>
        </is>
      </c>
      <c r="E2965" s="104" t="inlineStr">
        <is>
          <t>Livraison</t>
        </is>
      </c>
      <c r="F2965" s="104" t="n">
        <v>30</v>
      </c>
      <c r="G2965" s="159" t="n">
        <v>923</v>
      </c>
      <c r="H2965" s="159" t="n">
        <v>2405</v>
      </c>
      <c r="I2965" s="160" t="n">
        <v>15106.62</v>
      </c>
      <c r="J2965" s="160" t="n">
        <v>934.4</v>
      </c>
      <c r="K2965" s="160" t="n">
        <v>14172.22</v>
      </c>
      <c r="L2965" s="160" t="n">
        <v>4388.71</v>
      </c>
    </row>
    <row r="2966">
      <c r="A2966" s="176" t="n">
        <v>45748</v>
      </c>
      <c r="B2966" s="104" t="inlineStr">
        <is>
          <t>2024/25</t>
        </is>
      </c>
      <c r="C2966" s="104" t="inlineStr">
        <is>
          <t>HC-070</t>
        </is>
      </c>
      <c r="D2966" s="104" t="inlineStr">
        <is>
          <t>Nord-Ouest</t>
        </is>
      </c>
      <c r="E2966" s="104" t="inlineStr">
        <is>
          <t>Sur place</t>
        </is>
      </c>
      <c r="F2966" s="104" t="n">
        <v>28</v>
      </c>
      <c r="G2966" s="159" t="n">
        <v>2428</v>
      </c>
      <c r="H2966" s="159" t="n">
        <v>6297</v>
      </c>
      <c r="I2966" s="160" t="n">
        <v>31881.25</v>
      </c>
      <c r="J2966" s="160" t="n">
        <v>930.46</v>
      </c>
      <c r="K2966" s="160" t="n">
        <v>30950.79</v>
      </c>
      <c r="L2966" s="160" t="n">
        <v>9231.24</v>
      </c>
    </row>
    <row r="2967">
      <c r="A2967" s="176" t="n">
        <v>45748</v>
      </c>
      <c r="B2967" s="104" t="inlineStr">
        <is>
          <t>2024/25</t>
        </is>
      </c>
      <c r="C2967" s="104" t="inlineStr">
        <is>
          <t>HC-070</t>
        </is>
      </c>
      <c r="D2967" s="104" t="inlineStr">
        <is>
          <t>Nord-Ouest</t>
        </is>
      </c>
      <c r="E2967" s="104" t="inlineStr">
        <is>
          <t>À emporter</t>
        </is>
      </c>
      <c r="F2967" s="104" t="n">
        <v>30</v>
      </c>
      <c r="G2967" s="159" t="n">
        <v>1879</v>
      </c>
      <c r="H2967" s="159" t="n">
        <v>4904</v>
      </c>
      <c r="I2967" s="160" t="n">
        <v>22374.68</v>
      </c>
      <c r="J2967" s="160" t="n">
        <v>631.14</v>
      </c>
      <c r="K2967" s="160" t="n">
        <v>21743.54</v>
      </c>
      <c r="L2967" s="160" t="n">
        <v>6478.35</v>
      </c>
    </row>
    <row r="2968">
      <c r="A2968" s="176" t="n">
        <v>45748</v>
      </c>
      <c r="B2968" s="104" t="inlineStr">
        <is>
          <t>2024/25</t>
        </is>
      </c>
      <c r="C2968" s="104" t="inlineStr">
        <is>
          <t>HC-071</t>
        </is>
      </c>
      <c r="D2968" s="104" t="inlineStr">
        <is>
          <t>Sud-Est</t>
        </is>
      </c>
      <c r="E2968" s="104" t="inlineStr">
        <is>
          <t>Drive</t>
        </is>
      </c>
      <c r="F2968" s="104" t="n">
        <v>30</v>
      </c>
      <c r="G2968" s="159" t="n">
        <v>1135</v>
      </c>
      <c r="H2968" s="159" t="n">
        <v>2852</v>
      </c>
      <c r="I2968" s="160" t="n">
        <v>15390.39</v>
      </c>
      <c r="J2968" s="160" t="n">
        <v>452.24</v>
      </c>
      <c r="K2968" s="160" t="n">
        <v>14938.15</v>
      </c>
      <c r="L2968" s="160" t="n">
        <v>4444.71</v>
      </c>
    </row>
    <row r="2969">
      <c r="A2969" s="176" t="n">
        <v>45748</v>
      </c>
      <c r="B2969" s="104" t="inlineStr">
        <is>
          <t>2024/25</t>
        </is>
      </c>
      <c r="C2969" s="104" t="inlineStr">
        <is>
          <t>HC-071</t>
        </is>
      </c>
      <c r="D2969" s="104" t="inlineStr">
        <is>
          <t>Sud-Est</t>
        </is>
      </c>
      <c r="E2969" s="104" t="inlineStr">
        <is>
          <t>Livraison</t>
        </is>
      </c>
      <c r="F2969" s="104" t="n">
        <v>30</v>
      </c>
      <c r="G2969" s="159" t="n">
        <v>1253</v>
      </c>
      <c r="H2969" s="159" t="n">
        <v>3290</v>
      </c>
      <c r="I2969" s="160" t="n">
        <v>19436.6</v>
      </c>
      <c r="J2969" s="160" t="n">
        <v>1036.55</v>
      </c>
      <c r="K2969" s="160" t="n">
        <v>18400.05</v>
      </c>
      <c r="L2969" s="160" t="n">
        <v>5631.35</v>
      </c>
    </row>
    <row r="2970">
      <c r="A2970" s="176" t="n">
        <v>45748</v>
      </c>
      <c r="B2970" s="104" t="inlineStr">
        <is>
          <t>2024/25</t>
        </is>
      </c>
      <c r="C2970" s="104" t="inlineStr">
        <is>
          <t>HC-071</t>
        </is>
      </c>
      <c r="D2970" s="104" t="inlineStr">
        <is>
          <t>Sud-Est</t>
        </is>
      </c>
      <c r="E2970" s="104" t="inlineStr">
        <is>
          <t>Sur place</t>
        </is>
      </c>
      <c r="F2970" s="104" t="n">
        <v>28</v>
      </c>
      <c r="G2970" s="159" t="n">
        <v>2677</v>
      </c>
      <c r="H2970" s="159" t="n">
        <v>6738</v>
      </c>
      <c r="I2970" s="160" t="n">
        <v>34395.06</v>
      </c>
      <c r="J2970" s="160" t="n">
        <v>1150.28</v>
      </c>
      <c r="K2970" s="160" t="n">
        <v>33244.78</v>
      </c>
      <c r="L2970" s="160" t="n">
        <v>9997.870000000001</v>
      </c>
    </row>
    <row r="2971">
      <c r="A2971" s="176" t="n">
        <v>45748</v>
      </c>
      <c r="B2971" s="104" t="inlineStr">
        <is>
          <t>2024/25</t>
        </is>
      </c>
      <c r="C2971" s="104" t="inlineStr">
        <is>
          <t>HC-071</t>
        </is>
      </c>
      <c r="D2971" s="104" t="inlineStr">
        <is>
          <t>Sud-Est</t>
        </is>
      </c>
      <c r="E2971" s="104" t="inlineStr">
        <is>
          <t>À emporter</t>
        </is>
      </c>
      <c r="F2971" s="104" t="n">
        <v>29</v>
      </c>
      <c r="G2971" s="159" t="n">
        <v>2097</v>
      </c>
      <c r="H2971" s="159" t="n">
        <v>5431</v>
      </c>
      <c r="I2971" s="160" t="n">
        <v>24799.75</v>
      </c>
      <c r="J2971" s="160" t="n">
        <v>736.77</v>
      </c>
      <c r="K2971" s="160" t="n">
        <v>24062.98</v>
      </c>
      <c r="L2971" s="160" t="n">
        <v>7261.55</v>
      </c>
    </row>
    <row r="2972">
      <c r="A2972" s="176" t="n">
        <v>45748</v>
      </c>
      <c r="B2972" s="104" t="inlineStr">
        <is>
          <t>2024/25</t>
        </is>
      </c>
      <c r="C2972" s="104" t="inlineStr">
        <is>
          <t>HC-072</t>
        </is>
      </c>
      <c r="D2972" s="104" t="inlineStr">
        <is>
          <t>Sud-Ouest</t>
        </is>
      </c>
      <c r="E2972" s="104" t="inlineStr">
        <is>
          <t>Drive</t>
        </is>
      </c>
      <c r="F2972" s="104" t="n">
        <v>29</v>
      </c>
      <c r="G2972" s="159" t="n">
        <v>769</v>
      </c>
      <c r="H2972" s="159" t="n">
        <v>1952</v>
      </c>
      <c r="I2972" s="160" t="n">
        <v>10517.22</v>
      </c>
      <c r="J2972" s="160" t="n">
        <v>263.07</v>
      </c>
      <c r="K2972" s="160" t="n">
        <v>10254.15</v>
      </c>
      <c r="L2972" s="160" t="n">
        <v>3015.88</v>
      </c>
    </row>
    <row r="2973">
      <c r="A2973" s="176" t="n">
        <v>45748</v>
      </c>
      <c r="B2973" s="104" t="inlineStr">
        <is>
          <t>2024/25</t>
        </is>
      </c>
      <c r="C2973" s="104" t="inlineStr">
        <is>
          <t>HC-072</t>
        </is>
      </c>
      <c r="D2973" s="104" t="inlineStr">
        <is>
          <t>Sud-Ouest</t>
        </is>
      </c>
      <c r="E2973" s="104" t="inlineStr">
        <is>
          <t>Livraison</t>
        </is>
      </c>
      <c r="F2973" s="104" t="n">
        <v>30</v>
      </c>
      <c r="G2973" s="159" t="n">
        <v>755</v>
      </c>
      <c r="H2973" s="159" t="n">
        <v>1895</v>
      </c>
      <c r="I2973" s="160" t="n">
        <v>12099.23</v>
      </c>
      <c r="J2973" s="160" t="n">
        <v>705.86</v>
      </c>
      <c r="K2973" s="160" t="n">
        <v>11393.37</v>
      </c>
      <c r="L2973" s="160" t="n">
        <v>3509.53</v>
      </c>
    </row>
    <row r="2974">
      <c r="A2974" s="176" t="n">
        <v>45748</v>
      </c>
      <c r="B2974" s="104" t="inlineStr">
        <is>
          <t>2024/25</t>
        </is>
      </c>
      <c r="C2974" s="104" t="inlineStr">
        <is>
          <t>HC-072</t>
        </is>
      </c>
      <c r="D2974" s="104" t="inlineStr">
        <is>
          <t>Sud-Ouest</t>
        </is>
      </c>
      <c r="E2974" s="104" t="inlineStr">
        <is>
          <t>Sur place</t>
        </is>
      </c>
      <c r="F2974" s="104" t="n">
        <v>30</v>
      </c>
      <c r="G2974" s="159" t="n">
        <v>2036</v>
      </c>
      <c r="H2974" s="159" t="n">
        <v>5104</v>
      </c>
      <c r="I2974" s="160" t="n">
        <v>26051.14</v>
      </c>
      <c r="J2974" s="160" t="n">
        <v>803.97</v>
      </c>
      <c r="K2974" s="160" t="n">
        <v>25247.17</v>
      </c>
      <c r="L2974" s="160" t="n">
        <v>7605.41</v>
      </c>
    </row>
    <row r="2975">
      <c r="A2975" s="176" t="n">
        <v>45748</v>
      </c>
      <c r="B2975" s="104" t="inlineStr">
        <is>
          <t>2024/25</t>
        </is>
      </c>
      <c r="C2975" s="104" t="inlineStr">
        <is>
          <t>HC-072</t>
        </is>
      </c>
      <c r="D2975" s="104" t="inlineStr">
        <is>
          <t>Sud-Ouest</t>
        </is>
      </c>
      <c r="E2975" s="104" t="inlineStr">
        <is>
          <t>À emporter</t>
        </is>
      </c>
      <c r="F2975" s="104" t="n">
        <v>28</v>
      </c>
      <c r="G2975" s="159" t="n">
        <v>1397</v>
      </c>
      <c r="H2975" s="159" t="n">
        <v>3604</v>
      </c>
      <c r="I2975" s="160" t="n">
        <v>16634.67</v>
      </c>
      <c r="J2975" s="160" t="n">
        <v>510.14</v>
      </c>
      <c r="K2975" s="160" t="n">
        <v>16124.53</v>
      </c>
      <c r="L2975" s="160" t="n">
        <v>4867.59</v>
      </c>
    </row>
    <row r="2976">
      <c r="A2976" s="176" t="n">
        <v>45748</v>
      </c>
      <c r="B2976" s="104" t="inlineStr">
        <is>
          <t>2024/25</t>
        </is>
      </c>
      <c r="C2976" s="104" t="inlineStr">
        <is>
          <t>HC-073</t>
        </is>
      </c>
      <c r="D2976" s="104" t="inlineStr">
        <is>
          <t>Île-de-France</t>
        </is>
      </c>
      <c r="E2976" s="104" t="inlineStr">
        <is>
          <t>Livraison</t>
        </is>
      </c>
      <c r="F2976" s="104" t="n">
        <v>30</v>
      </c>
      <c r="G2976" s="159" t="n">
        <v>2109</v>
      </c>
      <c r="H2976" s="159" t="n">
        <v>5265</v>
      </c>
      <c r="I2976" s="160" t="n">
        <v>34224.04</v>
      </c>
      <c r="J2976" s="160" t="n">
        <v>2021.94</v>
      </c>
      <c r="K2976" s="160" t="n">
        <v>32202.1</v>
      </c>
      <c r="L2976" s="160" t="n">
        <v>9958.290000000001</v>
      </c>
    </row>
    <row r="2977">
      <c r="A2977" s="176" t="n">
        <v>45748</v>
      </c>
      <c r="B2977" s="104" t="inlineStr">
        <is>
          <t>2024/25</t>
        </is>
      </c>
      <c r="C2977" s="104" t="inlineStr">
        <is>
          <t>HC-073</t>
        </is>
      </c>
      <c r="D2977" s="104" t="inlineStr">
        <is>
          <t>Île-de-France</t>
        </is>
      </c>
      <c r="E2977" s="104" t="inlineStr">
        <is>
          <t>Sur place</t>
        </is>
      </c>
      <c r="F2977" s="104" t="n">
        <v>30</v>
      </c>
      <c r="G2977" s="159" t="n">
        <v>6052</v>
      </c>
      <c r="H2977" s="159" t="n">
        <v>15823</v>
      </c>
      <c r="I2977" s="160" t="n">
        <v>77816.06</v>
      </c>
      <c r="J2977" s="160" t="n">
        <v>2257.37</v>
      </c>
      <c r="K2977" s="160" t="n">
        <v>75558.69</v>
      </c>
      <c r="L2977" s="160" t="n">
        <v>22451.81</v>
      </c>
    </row>
    <row r="2978">
      <c r="A2978" s="176" t="n">
        <v>45748</v>
      </c>
      <c r="B2978" s="104" t="inlineStr">
        <is>
          <t>2024/25</t>
        </is>
      </c>
      <c r="C2978" s="104" t="inlineStr">
        <is>
          <t>HC-073</t>
        </is>
      </c>
      <c r="D2978" s="104" t="inlineStr">
        <is>
          <t>Île-de-France</t>
        </is>
      </c>
      <c r="E2978" s="104" t="inlineStr">
        <is>
          <t>À emporter</t>
        </is>
      </c>
      <c r="F2978" s="104" t="n">
        <v>29</v>
      </c>
      <c r="G2978" s="159" t="n">
        <v>4239</v>
      </c>
      <c r="H2978" s="159" t="n">
        <v>10843</v>
      </c>
      <c r="I2978" s="160" t="n">
        <v>50176.83</v>
      </c>
      <c r="J2978" s="160" t="n">
        <v>1374.67</v>
      </c>
      <c r="K2978" s="160" t="n">
        <v>48802.16</v>
      </c>
      <c r="L2978" s="160" t="n">
        <v>14579.37</v>
      </c>
    </row>
    <row r="2979">
      <c r="A2979" s="176" t="n">
        <v>45748</v>
      </c>
      <c r="B2979" s="104" t="inlineStr">
        <is>
          <t>2024/25</t>
        </is>
      </c>
      <c r="C2979" s="104" t="inlineStr">
        <is>
          <t>HC-074</t>
        </is>
      </c>
      <c r="D2979" s="104" t="inlineStr">
        <is>
          <t>Nord-Ouest</t>
        </is>
      </c>
      <c r="E2979" s="104" t="inlineStr">
        <is>
          <t>Livraison</t>
        </is>
      </c>
      <c r="F2979" s="104" t="n">
        <v>30</v>
      </c>
      <c r="G2979" s="159" t="n">
        <v>1260</v>
      </c>
      <c r="H2979" s="159" t="n">
        <v>3284</v>
      </c>
      <c r="I2979" s="160" t="n">
        <v>20634.16</v>
      </c>
      <c r="J2979" s="160" t="n">
        <v>1215.56</v>
      </c>
      <c r="K2979" s="160" t="n">
        <v>19418.6</v>
      </c>
      <c r="L2979" s="160" t="n">
        <v>6031.16</v>
      </c>
    </row>
    <row r="2980">
      <c r="A2980" s="176" t="n">
        <v>45748</v>
      </c>
      <c r="B2980" s="104" t="inlineStr">
        <is>
          <t>2024/25</t>
        </is>
      </c>
      <c r="C2980" s="104" t="inlineStr">
        <is>
          <t>HC-074</t>
        </is>
      </c>
      <c r="D2980" s="104" t="inlineStr">
        <is>
          <t>Nord-Ouest</t>
        </is>
      </c>
      <c r="E2980" s="104" t="inlineStr">
        <is>
          <t>Sur place</t>
        </is>
      </c>
      <c r="F2980" s="104" t="n">
        <v>30</v>
      </c>
      <c r="G2980" s="159" t="n">
        <v>3880</v>
      </c>
      <c r="H2980" s="159" t="n">
        <v>9864</v>
      </c>
      <c r="I2980" s="160" t="n">
        <v>50290.86</v>
      </c>
      <c r="J2980" s="160" t="n">
        <v>1403.67</v>
      </c>
      <c r="K2980" s="160" t="n">
        <v>48887.19</v>
      </c>
      <c r="L2980" s="160" t="n">
        <v>14607.6</v>
      </c>
    </row>
    <row r="2981">
      <c r="A2981" s="176" t="n">
        <v>45748</v>
      </c>
      <c r="B2981" s="104" t="inlineStr">
        <is>
          <t>2024/25</t>
        </is>
      </c>
      <c r="C2981" s="104" t="inlineStr">
        <is>
          <t>HC-074</t>
        </is>
      </c>
      <c r="D2981" s="104" t="inlineStr">
        <is>
          <t>Nord-Ouest</t>
        </is>
      </c>
      <c r="E2981" s="104" t="inlineStr">
        <is>
          <t>À emporter</t>
        </is>
      </c>
      <c r="F2981" s="104" t="n">
        <v>30</v>
      </c>
      <c r="G2981" s="159" t="n">
        <v>2908</v>
      </c>
      <c r="H2981" s="159" t="n">
        <v>7511</v>
      </c>
      <c r="I2981" s="160" t="n">
        <v>34559.02</v>
      </c>
      <c r="J2981" s="160" t="n">
        <v>1124.69</v>
      </c>
      <c r="K2981" s="160" t="n">
        <v>33434.33</v>
      </c>
      <c r="L2981" s="160" t="n">
        <v>9967.59</v>
      </c>
    </row>
    <row r="2982">
      <c r="A2982" s="176" t="n">
        <v>45748</v>
      </c>
      <c r="B2982" s="104" t="inlineStr">
        <is>
          <t>2024/25</t>
        </is>
      </c>
      <c r="C2982" s="104" t="inlineStr">
        <is>
          <t>HC-075</t>
        </is>
      </c>
      <c r="D2982" s="104" t="inlineStr">
        <is>
          <t>Sud-Est</t>
        </is>
      </c>
      <c r="E2982" s="104" t="inlineStr">
        <is>
          <t>Drive</t>
        </is>
      </c>
      <c r="F2982" s="104" t="n">
        <v>29</v>
      </c>
      <c r="G2982" s="159" t="n">
        <v>1661</v>
      </c>
      <c r="H2982" s="159" t="n">
        <v>4209</v>
      </c>
      <c r="I2982" s="160" t="n">
        <v>22745.08</v>
      </c>
      <c r="J2982" s="160" t="n">
        <v>634.01</v>
      </c>
      <c r="K2982" s="160" t="n">
        <v>22111.07</v>
      </c>
      <c r="L2982" s="160" t="n">
        <v>6601.5</v>
      </c>
    </row>
    <row r="2983">
      <c r="A2983" s="176" t="n">
        <v>45748</v>
      </c>
      <c r="B2983" s="104" t="inlineStr">
        <is>
          <t>2024/25</t>
        </is>
      </c>
      <c r="C2983" s="104" t="inlineStr">
        <is>
          <t>HC-075</t>
        </is>
      </c>
      <c r="D2983" s="104" t="inlineStr">
        <is>
          <t>Sud-Est</t>
        </is>
      </c>
      <c r="E2983" s="104" t="inlineStr">
        <is>
          <t>Livraison</t>
        </is>
      </c>
      <c r="F2983" s="104" t="n">
        <v>30</v>
      </c>
      <c r="G2983" s="159" t="n">
        <v>1485</v>
      </c>
      <c r="H2983" s="159" t="n">
        <v>3776</v>
      </c>
      <c r="I2983" s="160" t="n">
        <v>24643.18</v>
      </c>
      <c r="J2983" s="160" t="n">
        <v>1461</v>
      </c>
      <c r="K2983" s="160" t="n">
        <v>23182.18</v>
      </c>
      <c r="L2983" s="160" t="n">
        <v>7179.68</v>
      </c>
    </row>
    <row r="2984">
      <c r="A2984" s="176" t="n">
        <v>45748</v>
      </c>
      <c r="B2984" s="104" t="inlineStr">
        <is>
          <t>2024/25</t>
        </is>
      </c>
      <c r="C2984" s="104" t="inlineStr">
        <is>
          <t>HC-075</t>
        </is>
      </c>
      <c r="D2984" s="104" t="inlineStr">
        <is>
          <t>Sud-Est</t>
        </is>
      </c>
      <c r="E2984" s="104" t="inlineStr">
        <is>
          <t>Sur place</t>
        </is>
      </c>
      <c r="F2984" s="104" t="n">
        <v>30</v>
      </c>
      <c r="G2984" s="159" t="n">
        <v>4392</v>
      </c>
      <c r="H2984" s="159" t="n">
        <v>11176</v>
      </c>
      <c r="I2984" s="160" t="n">
        <v>56683.41</v>
      </c>
      <c r="J2984" s="160" t="n">
        <v>1876.89</v>
      </c>
      <c r="K2984" s="160" t="n">
        <v>54806.52</v>
      </c>
      <c r="L2984" s="160" t="n">
        <v>16222.29</v>
      </c>
    </row>
    <row r="2985">
      <c r="A2985" s="176" t="n">
        <v>45748</v>
      </c>
      <c r="B2985" s="104" t="inlineStr">
        <is>
          <t>2024/25</t>
        </is>
      </c>
      <c r="C2985" s="104" t="inlineStr">
        <is>
          <t>HC-075</t>
        </is>
      </c>
      <c r="D2985" s="104" t="inlineStr">
        <is>
          <t>Sud-Est</t>
        </is>
      </c>
      <c r="E2985" s="104" t="inlineStr">
        <is>
          <t>À emporter</t>
        </is>
      </c>
      <c r="F2985" s="104" t="n">
        <v>30</v>
      </c>
      <c r="G2985" s="159" t="n">
        <v>3180</v>
      </c>
      <c r="H2985" s="159" t="n">
        <v>8108</v>
      </c>
      <c r="I2985" s="160" t="n">
        <v>37313</v>
      </c>
      <c r="J2985" s="160" t="n">
        <v>1053.18</v>
      </c>
      <c r="K2985" s="160" t="n">
        <v>36259.82</v>
      </c>
      <c r="L2985" s="160" t="n">
        <v>10815.22</v>
      </c>
    </row>
    <row r="2986">
      <c r="A2986" s="176" t="n">
        <v>45748</v>
      </c>
      <c r="B2986" s="104" t="inlineStr">
        <is>
          <t>2024/25</t>
        </is>
      </c>
      <c r="C2986" s="104" t="inlineStr">
        <is>
          <t>HC-076</t>
        </is>
      </c>
      <c r="D2986" s="104" t="inlineStr">
        <is>
          <t>Sud-Ouest</t>
        </is>
      </c>
      <c r="E2986" s="104" t="inlineStr">
        <is>
          <t>Drive</t>
        </is>
      </c>
      <c r="F2986" s="104" t="n">
        <v>29</v>
      </c>
      <c r="G2986" s="159" t="n">
        <v>1167</v>
      </c>
      <c r="H2986" s="159" t="n">
        <v>2970</v>
      </c>
      <c r="I2986" s="160" t="n">
        <v>16062.39</v>
      </c>
      <c r="J2986" s="160" t="n">
        <v>550.1799999999999</v>
      </c>
      <c r="K2986" s="160" t="n">
        <v>15512.21</v>
      </c>
      <c r="L2986" s="160" t="n">
        <v>4625.67</v>
      </c>
    </row>
    <row r="2987">
      <c r="A2987" s="176" t="n">
        <v>45748</v>
      </c>
      <c r="B2987" s="104" t="inlineStr">
        <is>
          <t>2024/25</t>
        </is>
      </c>
      <c r="C2987" s="104" t="inlineStr">
        <is>
          <t>HC-076</t>
        </is>
      </c>
      <c r="D2987" s="104" t="inlineStr">
        <is>
          <t>Sud-Ouest</t>
        </is>
      </c>
      <c r="E2987" s="104" t="inlineStr">
        <is>
          <t>Livraison</t>
        </is>
      </c>
      <c r="F2987" s="104" t="n">
        <v>30</v>
      </c>
      <c r="G2987" s="159" t="n">
        <v>1050</v>
      </c>
      <c r="H2987" s="159" t="n">
        <v>2734</v>
      </c>
      <c r="I2987" s="160" t="n">
        <v>17401.38</v>
      </c>
      <c r="J2987" s="160" t="n">
        <v>1026.81</v>
      </c>
      <c r="K2987" s="160" t="n">
        <v>16374.57</v>
      </c>
      <c r="L2987" s="160" t="n">
        <v>5065.98</v>
      </c>
    </row>
    <row r="2988">
      <c r="A2988" s="176" t="n">
        <v>45748</v>
      </c>
      <c r="B2988" s="104" t="inlineStr">
        <is>
          <t>2024/25</t>
        </is>
      </c>
      <c r="C2988" s="104" t="inlineStr">
        <is>
          <t>HC-076</t>
        </is>
      </c>
      <c r="D2988" s="104" t="inlineStr">
        <is>
          <t>Sud-Ouest</t>
        </is>
      </c>
      <c r="E2988" s="104" t="inlineStr">
        <is>
          <t>Sur place</t>
        </is>
      </c>
      <c r="F2988" s="104" t="n">
        <v>30</v>
      </c>
      <c r="G2988" s="159" t="n">
        <v>3188</v>
      </c>
      <c r="H2988" s="159" t="n">
        <v>8166</v>
      </c>
      <c r="I2988" s="160" t="n">
        <v>41216.91</v>
      </c>
      <c r="J2988" s="160" t="n">
        <v>1221.4</v>
      </c>
      <c r="K2988" s="160" t="n">
        <v>39995.51</v>
      </c>
      <c r="L2988" s="160" t="n">
        <v>12010.89</v>
      </c>
    </row>
    <row r="2989">
      <c r="A2989" s="176" t="n">
        <v>45748</v>
      </c>
      <c r="B2989" s="104" t="inlineStr">
        <is>
          <t>2024/25</t>
        </is>
      </c>
      <c r="C2989" s="104" t="inlineStr">
        <is>
          <t>HC-076</t>
        </is>
      </c>
      <c r="D2989" s="104" t="inlineStr">
        <is>
          <t>Sud-Ouest</t>
        </is>
      </c>
      <c r="E2989" s="104" t="inlineStr">
        <is>
          <t>À emporter</t>
        </is>
      </c>
      <c r="F2989" s="104" t="n">
        <v>30</v>
      </c>
      <c r="G2989" s="159" t="n">
        <v>2385</v>
      </c>
      <c r="H2989" s="159" t="n">
        <v>5979</v>
      </c>
      <c r="I2989" s="160" t="n">
        <v>28284.2</v>
      </c>
      <c r="J2989" s="160" t="n">
        <v>772.59</v>
      </c>
      <c r="K2989" s="160" t="n">
        <v>27511.61</v>
      </c>
      <c r="L2989" s="160" t="n">
        <v>8190.2</v>
      </c>
    </row>
    <row r="2990">
      <c r="A2990" s="176" t="n">
        <v>45748</v>
      </c>
      <c r="B2990" s="104" t="inlineStr">
        <is>
          <t>2024/25</t>
        </is>
      </c>
      <c r="C2990" s="104" t="inlineStr">
        <is>
          <t>HC-077</t>
        </is>
      </c>
      <c r="D2990" s="104" t="inlineStr">
        <is>
          <t>Île-de-France</t>
        </is>
      </c>
      <c r="E2990" s="104" t="inlineStr">
        <is>
          <t>Drive</t>
        </is>
      </c>
      <c r="F2990" s="104" t="n">
        <v>29</v>
      </c>
      <c r="G2990" s="159" t="n">
        <v>1280</v>
      </c>
      <c r="H2990" s="159" t="n">
        <v>3299</v>
      </c>
      <c r="I2990" s="160" t="n">
        <v>17479.15</v>
      </c>
      <c r="J2990" s="160" t="n">
        <v>568.51</v>
      </c>
      <c r="K2990" s="160" t="n">
        <v>16910.64</v>
      </c>
      <c r="L2990" s="160" t="n">
        <v>5036.52</v>
      </c>
    </row>
    <row r="2991">
      <c r="A2991" s="176" t="n">
        <v>45748</v>
      </c>
      <c r="B2991" s="104" t="inlineStr">
        <is>
          <t>2024/25</t>
        </is>
      </c>
      <c r="C2991" s="104" t="inlineStr">
        <is>
          <t>HC-077</t>
        </is>
      </c>
      <c r="D2991" s="104" t="inlineStr">
        <is>
          <t>Île-de-France</t>
        </is>
      </c>
      <c r="E2991" s="104" t="inlineStr">
        <is>
          <t>Livraison</t>
        </is>
      </c>
      <c r="F2991" s="104" t="n">
        <v>30</v>
      </c>
      <c r="G2991" s="159" t="n">
        <v>1252</v>
      </c>
      <c r="H2991" s="159" t="n">
        <v>3121</v>
      </c>
      <c r="I2991" s="160" t="n">
        <v>20122.45</v>
      </c>
      <c r="J2991" s="160" t="n">
        <v>1175.31</v>
      </c>
      <c r="K2991" s="160" t="n">
        <v>18947.14</v>
      </c>
      <c r="L2991" s="160" t="n">
        <v>5849.81</v>
      </c>
    </row>
    <row r="2992">
      <c r="A2992" s="176" t="n">
        <v>45748</v>
      </c>
      <c r="B2992" s="104" t="inlineStr">
        <is>
          <t>2024/25</t>
        </is>
      </c>
      <c r="C2992" s="104" t="inlineStr">
        <is>
          <t>HC-077</t>
        </is>
      </c>
      <c r="D2992" s="104" t="inlineStr">
        <is>
          <t>Île-de-France</t>
        </is>
      </c>
      <c r="E2992" s="104" t="inlineStr">
        <is>
          <t>Sur place</t>
        </is>
      </c>
      <c r="F2992" s="104" t="n">
        <v>30</v>
      </c>
      <c r="G2992" s="159" t="n">
        <v>3301</v>
      </c>
      <c r="H2992" s="159" t="n">
        <v>8521</v>
      </c>
      <c r="I2992" s="160" t="n">
        <v>42182.19</v>
      </c>
      <c r="J2992" s="160" t="n">
        <v>1204.11</v>
      </c>
      <c r="K2992" s="160" t="n">
        <v>40978.08</v>
      </c>
      <c r="L2992" s="160" t="n">
        <v>12254.12</v>
      </c>
    </row>
    <row r="2993">
      <c r="A2993" s="176" t="n">
        <v>45748</v>
      </c>
      <c r="B2993" s="104" t="inlineStr">
        <is>
          <t>2024/25</t>
        </is>
      </c>
      <c r="C2993" s="104" t="inlineStr">
        <is>
          <t>HC-077</t>
        </is>
      </c>
      <c r="D2993" s="104" t="inlineStr">
        <is>
          <t>Île-de-France</t>
        </is>
      </c>
      <c r="E2993" s="104" t="inlineStr">
        <is>
          <t>À emporter</t>
        </is>
      </c>
      <c r="F2993" s="104" t="n">
        <v>29</v>
      </c>
      <c r="G2993" s="159" t="n">
        <v>2429</v>
      </c>
      <c r="H2993" s="159" t="n">
        <v>6250</v>
      </c>
      <c r="I2993" s="160" t="n">
        <v>28667.87</v>
      </c>
      <c r="J2993" s="160" t="n">
        <v>856.01</v>
      </c>
      <c r="K2993" s="160" t="n">
        <v>27811.86</v>
      </c>
      <c r="L2993" s="160" t="n">
        <v>8237.889999999999</v>
      </c>
    </row>
    <row r="2994">
      <c r="A2994" s="176" t="n">
        <v>45748</v>
      </c>
      <c r="B2994" s="104" t="inlineStr">
        <is>
          <t>2024/25</t>
        </is>
      </c>
      <c r="C2994" s="104" t="inlineStr">
        <is>
          <t>HC-079</t>
        </is>
      </c>
      <c r="D2994" s="104" t="inlineStr">
        <is>
          <t>Sud-Est</t>
        </is>
      </c>
      <c r="E2994" s="104" t="inlineStr">
        <is>
          <t>Drive</t>
        </is>
      </c>
      <c r="F2994" s="104" t="n">
        <v>29</v>
      </c>
      <c r="G2994" s="159" t="n">
        <v>1328</v>
      </c>
      <c r="H2994" s="159" t="n">
        <v>3410</v>
      </c>
      <c r="I2994" s="160" t="n">
        <v>18182.34</v>
      </c>
      <c r="J2994" s="160" t="n">
        <v>510.09</v>
      </c>
      <c r="K2994" s="160" t="n">
        <v>17672.25</v>
      </c>
      <c r="L2994" s="160" t="n">
        <v>5287.75</v>
      </c>
    </row>
    <row r="2995">
      <c r="A2995" s="176" t="n">
        <v>45748</v>
      </c>
      <c r="B2995" s="104" t="inlineStr">
        <is>
          <t>2024/25</t>
        </is>
      </c>
      <c r="C2995" s="104" t="inlineStr">
        <is>
          <t>HC-079</t>
        </is>
      </c>
      <c r="D2995" s="104" t="inlineStr">
        <is>
          <t>Sud-Est</t>
        </is>
      </c>
      <c r="E2995" s="104" t="inlineStr">
        <is>
          <t>Livraison</t>
        </is>
      </c>
      <c r="F2995" s="104" t="n">
        <v>30</v>
      </c>
      <c r="G2995" s="159" t="n">
        <v>1218</v>
      </c>
      <c r="H2995" s="159" t="n">
        <v>3046</v>
      </c>
      <c r="I2995" s="160" t="n">
        <v>19819.25</v>
      </c>
      <c r="J2995" s="160" t="n">
        <v>1163.41</v>
      </c>
      <c r="K2995" s="160" t="n">
        <v>18655.84</v>
      </c>
      <c r="L2995" s="160" t="n">
        <v>5759.89</v>
      </c>
    </row>
    <row r="2996">
      <c r="A2996" s="176" t="n">
        <v>45748</v>
      </c>
      <c r="B2996" s="104" t="inlineStr">
        <is>
          <t>2024/25</t>
        </is>
      </c>
      <c r="C2996" s="104" t="inlineStr">
        <is>
          <t>HC-079</t>
        </is>
      </c>
      <c r="D2996" s="104" t="inlineStr">
        <is>
          <t>Sud-Est</t>
        </is>
      </c>
      <c r="E2996" s="104" t="inlineStr">
        <is>
          <t>Sur place</t>
        </is>
      </c>
      <c r="F2996" s="104" t="n">
        <v>30</v>
      </c>
      <c r="G2996" s="159" t="n">
        <v>3435</v>
      </c>
      <c r="H2996" s="159" t="n">
        <v>8717</v>
      </c>
      <c r="I2996" s="160" t="n">
        <v>44332.87</v>
      </c>
      <c r="J2996" s="160" t="n">
        <v>1306.01</v>
      </c>
      <c r="K2996" s="160" t="n">
        <v>43026.86</v>
      </c>
      <c r="L2996" s="160" t="n">
        <v>12754.48</v>
      </c>
    </row>
    <row r="2997">
      <c r="A2997" s="176" t="n">
        <v>45748</v>
      </c>
      <c r="B2997" s="104" t="inlineStr">
        <is>
          <t>2024/25</t>
        </is>
      </c>
      <c r="C2997" s="104" t="inlineStr">
        <is>
          <t>HC-079</t>
        </is>
      </c>
      <c r="D2997" s="104" t="inlineStr">
        <is>
          <t>Sud-Est</t>
        </is>
      </c>
      <c r="E2997" s="104" t="inlineStr">
        <is>
          <t>À emporter</t>
        </is>
      </c>
      <c r="F2997" s="104" t="n">
        <v>30</v>
      </c>
      <c r="G2997" s="159" t="n">
        <v>2617</v>
      </c>
      <c r="H2997" s="159" t="n">
        <v>6622</v>
      </c>
      <c r="I2997" s="160" t="n">
        <v>31074.08</v>
      </c>
      <c r="J2997" s="160" t="n">
        <v>837.22</v>
      </c>
      <c r="K2997" s="160" t="n">
        <v>30236.86</v>
      </c>
      <c r="L2997" s="160" t="n">
        <v>8978.290000000001</v>
      </c>
    </row>
    <row r="2998">
      <c r="A2998" s="176" t="n">
        <v>45748</v>
      </c>
      <c r="B2998" s="104" t="inlineStr">
        <is>
          <t>2024/25</t>
        </is>
      </c>
      <c r="C2998" s="104" t="inlineStr">
        <is>
          <t>HC-080</t>
        </is>
      </c>
      <c r="D2998" s="104" t="inlineStr">
        <is>
          <t>Sud-Ouest</t>
        </is>
      </c>
      <c r="E2998" s="104" t="inlineStr">
        <is>
          <t>Livraison</t>
        </is>
      </c>
      <c r="F2998" s="104" t="n">
        <v>30</v>
      </c>
      <c r="G2998" s="159" t="n">
        <v>948</v>
      </c>
      <c r="H2998" s="159" t="n">
        <v>2350</v>
      </c>
      <c r="I2998" s="160" t="n">
        <v>15803.92</v>
      </c>
      <c r="J2998" s="160" t="n">
        <v>859.6900000000001</v>
      </c>
      <c r="K2998" s="160" t="n">
        <v>14944.23</v>
      </c>
      <c r="L2998" s="160" t="n">
        <v>4638.85</v>
      </c>
    </row>
    <row r="2999">
      <c r="A2999" s="176" t="n">
        <v>45748</v>
      </c>
      <c r="B2999" s="104" t="inlineStr">
        <is>
          <t>2024/25</t>
        </is>
      </c>
      <c r="C2999" s="104" t="inlineStr">
        <is>
          <t>HC-080</t>
        </is>
      </c>
      <c r="D2999" s="104" t="inlineStr">
        <is>
          <t>Sud-Ouest</t>
        </is>
      </c>
      <c r="E2999" s="104" t="inlineStr">
        <is>
          <t>Sur place</t>
        </is>
      </c>
      <c r="F2999" s="104" t="n">
        <v>30</v>
      </c>
      <c r="G2999" s="159" t="n">
        <v>2863</v>
      </c>
      <c r="H2999" s="159" t="n">
        <v>7474</v>
      </c>
      <c r="I2999" s="160" t="n">
        <v>37114.19</v>
      </c>
      <c r="J2999" s="160" t="n">
        <v>1205.25</v>
      </c>
      <c r="K2999" s="160" t="n">
        <v>35908.94</v>
      </c>
      <c r="L2999" s="160" t="n">
        <v>10618.04</v>
      </c>
    </row>
    <row r="3000">
      <c r="A3000" s="176" t="n">
        <v>45748</v>
      </c>
      <c r="B3000" s="104" t="inlineStr">
        <is>
          <t>2024/25</t>
        </is>
      </c>
      <c r="C3000" s="104" t="inlineStr">
        <is>
          <t>HC-080</t>
        </is>
      </c>
      <c r="D3000" s="104" t="inlineStr">
        <is>
          <t>Sud-Ouest</t>
        </is>
      </c>
      <c r="E3000" s="104" t="inlineStr">
        <is>
          <t>À emporter</t>
        </is>
      </c>
      <c r="F3000" s="104" t="n">
        <v>30</v>
      </c>
      <c r="G3000" s="159" t="n">
        <v>2160</v>
      </c>
      <c r="H3000" s="159" t="n">
        <v>5630</v>
      </c>
      <c r="I3000" s="160" t="n">
        <v>25978.36</v>
      </c>
      <c r="J3000" s="160" t="n">
        <v>768.8</v>
      </c>
      <c r="K3000" s="160" t="n">
        <v>25209.56</v>
      </c>
      <c r="L3000" s="160" t="n">
        <v>7487.01</v>
      </c>
    </row>
    <row r="3001">
      <c r="A3001" s="176" t="n">
        <v>45748</v>
      </c>
      <c r="B3001" s="104" t="inlineStr">
        <is>
          <t>2024/25</t>
        </is>
      </c>
      <c r="C3001" s="104" t="inlineStr">
        <is>
          <t>HC-081</t>
        </is>
      </c>
      <c r="D3001" s="104" t="inlineStr">
        <is>
          <t>Île-de-France</t>
        </is>
      </c>
      <c r="E3001" s="104" t="inlineStr">
        <is>
          <t>Livraison</t>
        </is>
      </c>
      <c r="F3001" s="104" t="n">
        <v>30</v>
      </c>
      <c r="G3001" s="159" t="n">
        <v>1889</v>
      </c>
      <c r="H3001" s="159" t="n">
        <v>4885</v>
      </c>
      <c r="I3001" s="160" t="n">
        <v>29426.73</v>
      </c>
      <c r="J3001" s="160" t="n">
        <v>1673.67</v>
      </c>
      <c r="K3001" s="160" t="n">
        <v>27753.06</v>
      </c>
      <c r="L3001" s="160" t="n">
        <v>9330.9</v>
      </c>
    </row>
    <row r="3002">
      <c r="A3002" s="176" t="n">
        <v>45748</v>
      </c>
      <c r="B3002" s="104" t="inlineStr">
        <is>
          <t>2024/25</t>
        </is>
      </c>
      <c r="C3002" s="104" t="inlineStr">
        <is>
          <t>HC-081</t>
        </is>
      </c>
      <c r="D3002" s="104" t="inlineStr">
        <is>
          <t>Île-de-France</t>
        </is>
      </c>
      <c r="E3002" s="104" t="inlineStr">
        <is>
          <t>Sur place</t>
        </is>
      </c>
      <c r="F3002" s="104" t="n">
        <v>28</v>
      </c>
      <c r="G3002" s="159" t="n">
        <v>4075</v>
      </c>
      <c r="H3002" s="159" t="n">
        <v>10070</v>
      </c>
      <c r="I3002" s="160" t="n">
        <v>52438.67</v>
      </c>
      <c r="J3002" s="160" t="n">
        <v>1462.54</v>
      </c>
      <c r="K3002" s="160" t="n">
        <v>50976.13</v>
      </c>
      <c r="L3002" s="160" t="n">
        <v>16433.48</v>
      </c>
    </row>
    <row r="3003">
      <c r="A3003" s="176" t="n">
        <v>45748</v>
      </c>
      <c r="B3003" s="104" t="inlineStr">
        <is>
          <t>2024/25</t>
        </is>
      </c>
      <c r="C3003" s="104" t="inlineStr">
        <is>
          <t>HC-081</t>
        </is>
      </c>
      <c r="D3003" s="104" t="inlineStr">
        <is>
          <t>Île-de-France</t>
        </is>
      </c>
      <c r="E3003" s="104" t="inlineStr">
        <is>
          <t>À emporter</t>
        </is>
      </c>
      <c r="F3003" s="104" t="n">
        <v>30</v>
      </c>
      <c r="G3003" s="159" t="n">
        <v>3361</v>
      </c>
      <c r="H3003" s="159" t="n">
        <v>8720</v>
      </c>
      <c r="I3003" s="160" t="n">
        <v>39433.17</v>
      </c>
      <c r="J3003" s="160" t="n">
        <v>1094.83</v>
      </c>
      <c r="K3003" s="160" t="n">
        <v>38338.34</v>
      </c>
      <c r="L3003" s="160" t="n">
        <v>12518.37</v>
      </c>
    </row>
    <row r="3004">
      <c r="A3004" s="176" t="n">
        <v>45748</v>
      </c>
      <c r="B3004" s="104" t="inlineStr">
        <is>
          <t>2024/25</t>
        </is>
      </c>
      <c r="C3004" s="104" t="inlineStr">
        <is>
          <t>HC-082</t>
        </is>
      </c>
      <c r="D3004" s="104" t="inlineStr">
        <is>
          <t>Nord-Ouest</t>
        </is>
      </c>
      <c r="E3004" s="104" t="inlineStr">
        <is>
          <t>Livraison</t>
        </is>
      </c>
      <c r="F3004" s="104" t="n">
        <v>30</v>
      </c>
      <c r="G3004" s="159" t="n">
        <v>1117</v>
      </c>
      <c r="H3004" s="159" t="n">
        <v>2835</v>
      </c>
      <c r="I3004" s="160" t="n">
        <v>18641.7</v>
      </c>
      <c r="J3004" s="160" t="n">
        <v>1192.7</v>
      </c>
      <c r="K3004" s="160" t="n">
        <v>17449</v>
      </c>
      <c r="L3004" s="160" t="n">
        <v>5394.3</v>
      </c>
    </row>
    <row r="3005">
      <c r="A3005" s="176" t="n">
        <v>45748</v>
      </c>
      <c r="B3005" s="104" t="inlineStr">
        <is>
          <t>2024/25</t>
        </is>
      </c>
      <c r="C3005" s="104" t="inlineStr">
        <is>
          <t>HC-082</t>
        </is>
      </c>
      <c r="D3005" s="104" t="inlineStr">
        <is>
          <t>Nord-Ouest</t>
        </is>
      </c>
      <c r="E3005" s="104" t="inlineStr">
        <is>
          <t>Sur place</t>
        </is>
      </c>
      <c r="F3005" s="104" t="n">
        <v>30</v>
      </c>
      <c r="G3005" s="159" t="n">
        <v>3285</v>
      </c>
      <c r="H3005" s="159" t="n">
        <v>8707</v>
      </c>
      <c r="I3005" s="160" t="n">
        <v>42068.36</v>
      </c>
      <c r="J3005" s="160" t="n">
        <v>1263.8</v>
      </c>
      <c r="K3005" s="160" t="n">
        <v>40804.56</v>
      </c>
      <c r="L3005" s="160" t="n">
        <v>12153.02</v>
      </c>
    </row>
    <row r="3006">
      <c r="A3006" s="176" t="n">
        <v>45748</v>
      </c>
      <c r="B3006" s="104" t="inlineStr">
        <is>
          <t>2024/25</t>
        </is>
      </c>
      <c r="C3006" s="104" t="inlineStr">
        <is>
          <t>HC-082</t>
        </is>
      </c>
      <c r="D3006" s="104" t="inlineStr">
        <is>
          <t>Nord-Ouest</t>
        </is>
      </c>
      <c r="E3006" s="104" t="inlineStr">
        <is>
          <t>À emporter</t>
        </is>
      </c>
      <c r="F3006" s="104" t="n">
        <v>30</v>
      </c>
      <c r="G3006" s="159" t="n">
        <v>2547</v>
      </c>
      <c r="H3006" s="159" t="n">
        <v>6437</v>
      </c>
      <c r="I3006" s="160" t="n">
        <v>30351.19</v>
      </c>
      <c r="J3006" s="160" t="n">
        <v>936.91</v>
      </c>
      <c r="K3006" s="160" t="n">
        <v>29414.28</v>
      </c>
      <c r="L3006" s="160" t="n">
        <v>8758.82</v>
      </c>
    </row>
    <row r="3007">
      <c r="A3007" s="176" t="n">
        <v>45748</v>
      </c>
      <c r="B3007" s="104" t="inlineStr">
        <is>
          <t>2024/25</t>
        </is>
      </c>
      <c r="C3007" s="104" t="inlineStr">
        <is>
          <t>HC-083</t>
        </is>
      </c>
      <c r="D3007" s="104" t="inlineStr">
        <is>
          <t>Sud-Est</t>
        </is>
      </c>
      <c r="E3007" s="104" t="inlineStr">
        <is>
          <t>Livraison</t>
        </is>
      </c>
      <c r="F3007" s="104" t="n">
        <v>30</v>
      </c>
      <c r="G3007" s="159" t="n">
        <v>1142</v>
      </c>
      <c r="H3007" s="159" t="n">
        <v>2883</v>
      </c>
      <c r="I3007" s="160" t="n">
        <v>18153.91</v>
      </c>
      <c r="J3007" s="160" t="n">
        <v>1026.86</v>
      </c>
      <c r="K3007" s="160" t="n">
        <v>17127.05</v>
      </c>
      <c r="L3007" s="160" t="n">
        <v>5295.97</v>
      </c>
    </row>
    <row r="3008">
      <c r="A3008" s="176" t="n">
        <v>45748</v>
      </c>
      <c r="B3008" s="104" t="inlineStr">
        <is>
          <t>2024/25</t>
        </is>
      </c>
      <c r="C3008" s="104" t="inlineStr">
        <is>
          <t>HC-083</t>
        </is>
      </c>
      <c r="D3008" s="104" t="inlineStr">
        <is>
          <t>Sud-Est</t>
        </is>
      </c>
      <c r="E3008" s="104" t="inlineStr">
        <is>
          <t>Sur place</t>
        </is>
      </c>
      <c r="F3008" s="104" t="n">
        <v>30</v>
      </c>
      <c r="G3008" s="159" t="n">
        <v>3100</v>
      </c>
      <c r="H3008" s="159" t="n">
        <v>8043</v>
      </c>
      <c r="I3008" s="160" t="n">
        <v>39940.94</v>
      </c>
      <c r="J3008" s="160" t="n">
        <v>1214.98</v>
      </c>
      <c r="K3008" s="160" t="n">
        <v>38725.96</v>
      </c>
      <c r="L3008" s="160" t="n">
        <v>11455.49</v>
      </c>
    </row>
    <row r="3009">
      <c r="A3009" s="176" t="n">
        <v>45748</v>
      </c>
      <c r="B3009" s="104" t="inlineStr">
        <is>
          <t>2024/25</t>
        </is>
      </c>
      <c r="C3009" s="104" t="inlineStr">
        <is>
          <t>HC-083</t>
        </is>
      </c>
      <c r="D3009" s="104" t="inlineStr">
        <is>
          <t>Sud-Est</t>
        </is>
      </c>
      <c r="E3009" s="104" t="inlineStr">
        <is>
          <t>À emporter</t>
        </is>
      </c>
      <c r="F3009" s="104" t="n">
        <v>28</v>
      </c>
      <c r="G3009" s="159" t="n">
        <v>2104</v>
      </c>
      <c r="H3009" s="159" t="n">
        <v>5252</v>
      </c>
      <c r="I3009" s="160" t="n">
        <v>25071.08</v>
      </c>
      <c r="J3009" s="160" t="n">
        <v>746.79</v>
      </c>
      <c r="K3009" s="160" t="n">
        <v>24324.29</v>
      </c>
      <c r="L3009" s="160" t="n">
        <v>7248.34</v>
      </c>
    </row>
    <row r="3010">
      <c r="A3010" s="176" t="n">
        <v>45748</v>
      </c>
      <c r="B3010" s="104" t="inlineStr">
        <is>
          <t>2024/25</t>
        </is>
      </c>
      <c r="C3010" s="104" t="inlineStr">
        <is>
          <t>HC-084</t>
        </is>
      </c>
      <c r="D3010" s="104" t="inlineStr">
        <is>
          <t>Sud-Ouest</t>
        </is>
      </c>
      <c r="E3010" s="104" t="inlineStr">
        <is>
          <t>Drive</t>
        </is>
      </c>
      <c r="F3010" s="104" t="n">
        <v>29</v>
      </c>
      <c r="G3010" s="159" t="n">
        <v>1006</v>
      </c>
      <c r="H3010" s="159" t="n">
        <v>2549</v>
      </c>
      <c r="I3010" s="160" t="n">
        <v>13678.23</v>
      </c>
      <c r="J3010" s="160" t="n">
        <v>382.11</v>
      </c>
      <c r="K3010" s="160" t="n">
        <v>13296.12</v>
      </c>
      <c r="L3010" s="160" t="n">
        <v>3971.79</v>
      </c>
    </row>
    <row r="3011">
      <c r="A3011" s="176" t="n">
        <v>45748</v>
      </c>
      <c r="B3011" s="104" t="inlineStr">
        <is>
          <t>2024/25</t>
        </is>
      </c>
      <c r="C3011" s="104" t="inlineStr">
        <is>
          <t>HC-084</t>
        </is>
      </c>
      <c r="D3011" s="104" t="inlineStr">
        <is>
          <t>Sud-Ouest</t>
        </is>
      </c>
      <c r="E3011" s="104" t="inlineStr">
        <is>
          <t>Livraison</t>
        </is>
      </c>
      <c r="F3011" s="104" t="n">
        <v>30</v>
      </c>
      <c r="G3011" s="159" t="n">
        <v>915</v>
      </c>
      <c r="H3011" s="159" t="n">
        <v>2350</v>
      </c>
      <c r="I3011" s="160" t="n">
        <v>14957.34</v>
      </c>
      <c r="J3011" s="160" t="n">
        <v>915.7</v>
      </c>
      <c r="K3011" s="160" t="n">
        <v>14041.64</v>
      </c>
      <c r="L3011" s="160" t="n">
        <v>4360.29</v>
      </c>
    </row>
    <row r="3012">
      <c r="A3012" s="176" t="n">
        <v>45748</v>
      </c>
      <c r="B3012" s="104" t="inlineStr">
        <is>
          <t>2024/25</t>
        </is>
      </c>
      <c r="C3012" s="104" t="inlineStr">
        <is>
          <t>HC-084</t>
        </is>
      </c>
      <c r="D3012" s="104" t="inlineStr">
        <is>
          <t>Sud-Ouest</t>
        </is>
      </c>
      <c r="E3012" s="104" t="inlineStr">
        <is>
          <t>Sur place</t>
        </is>
      </c>
      <c r="F3012" s="104" t="n">
        <v>30</v>
      </c>
      <c r="G3012" s="159" t="n">
        <v>2697</v>
      </c>
      <c r="H3012" s="159" t="n">
        <v>6799</v>
      </c>
      <c r="I3012" s="160" t="n">
        <v>34692.22</v>
      </c>
      <c r="J3012" s="160" t="n">
        <v>1016.56</v>
      </c>
      <c r="K3012" s="160" t="n">
        <v>33675.66</v>
      </c>
      <c r="L3012" s="160" t="n">
        <v>10003.27</v>
      </c>
    </row>
    <row r="3013">
      <c r="A3013" s="176" t="n">
        <v>45748</v>
      </c>
      <c r="B3013" s="104" t="inlineStr">
        <is>
          <t>2024/25</t>
        </is>
      </c>
      <c r="C3013" s="104" t="inlineStr">
        <is>
          <t>HC-084</t>
        </is>
      </c>
      <c r="D3013" s="104" t="inlineStr">
        <is>
          <t>Sud-Ouest</t>
        </is>
      </c>
      <c r="E3013" s="104" t="inlineStr">
        <is>
          <t>À emporter</t>
        </is>
      </c>
      <c r="F3013" s="104" t="n">
        <v>30</v>
      </c>
      <c r="G3013" s="159" t="n">
        <v>2083</v>
      </c>
      <c r="H3013" s="159" t="n">
        <v>5135</v>
      </c>
      <c r="I3013" s="160" t="n">
        <v>24686.08</v>
      </c>
      <c r="J3013" s="160" t="n">
        <v>657.75</v>
      </c>
      <c r="K3013" s="160" t="n">
        <v>24028.33</v>
      </c>
      <c r="L3013" s="160" t="n">
        <v>7151.97</v>
      </c>
    </row>
    <row r="3014">
      <c r="A3014" s="176" t="n">
        <v>45748</v>
      </c>
      <c r="B3014" s="104" t="inlineStr">
        <is>
          <t>2024/25</t>
        </is>
      </c>
      <c r="C3014" s="104" t="inlineStr">
        <is>
          <t>HC-085</t>
        </is>
      </c>
      <c r="D3014" s="104" t="inlineStr">
        <is>
          <t>Île-de-France</t>
        </is>
      </c>
      <c r="E3014" s="104" t="inlineStr">
        <is>
          <t>Livraison</t>
        </is>
      </c>
      <c r="F3014" s="104" t="n">
        <v>30</v>
      </c>
      <c r="G3014" s="159" t="n">
        <v>1699</v>
      </c>
      <c r="H3014" s="159" t="n">
        <v>4310</v>
      </c>
      <c r="I3014" s="160" t="n">
        <v>27359.64</v>
      </c>
      <c r="J3014" s="160" t="n">
        <v>1565.67</v>
      </c>
      <c r="K3014" s="160" t="n">
        <v>25793.97</v>
      </c>
      <c r="L3014" s="160" t="n">
        <v>8000.29</v>
      </c>
    </row>
    <row r="3015">
      <c r="A3015" s="176" t="n">
        <v>45748</v>
      </c>
      <c r="B3015" s="104" t="inlineStr">
        <is>
          <t>2024/25</t>
        </is>
      </c>
      <c r="C3015" s="104" t="inlineStr">
        <is>
          <t>HC-085</t>
        </is>
      </c>
      <c r="D3015" s="104" t="inlineStr">
        <is>
          <t>Île-de-France</t>
        </is>
      </c>
      <c r="E3015" s="104" t="inlineStr">
        <is>
          <t>Sur place</t>
        </is>
      </c>
      <c r="F3015" s="104" t="n">
        <v>30</v>
      </c>
      <c r="G3015" s="159" t="n">
        <v>4401</v>
      </c>
      <c r="H3015" s="159" t="n">
        <v>11687</v>
      </c>
      <c r="I3015" s="160" t="n">
        <v>57308.75</v>
      </c>
      <c r="J3015" s="160" t="n">
        <v>1565.28</v>
      </c>
      <c r="K3015" s="160" t="n">
        <v>55743.47</v>
      </c>
      <c r="L3015" s="160" t="n">
        <v>16557.69</v>
      </c>
    </row>
    <row r="3016">
      <c r="A3016" s="176" t="n">
        <v>45748</v>
      </c>
      <c r="B3016" s="104" t="inlineStr">
        <is>
          <t>2024/25</t>
        </is>
      </c>
      <c r="C3016" s="104" t="inlineStr">
        <is>
          <t>HC-085</t>
        </is>
      </c>
      <c r="D3016" s="104" t="inlineStr">
        <is>
          <t>Île-de-France</t>
        </is>
      </c>
      <c r="E3016" s="104" t="inlineStr">
        <is>
          <t>À emporter</t>
        </is>
      </c>
      <c r="F3016" s="104" t="n">
        <v>28</v>
      </c>
      <c r="G3016" s="159" t="n">
        <v>3032</v>
      </c>
      <c r="H3016" s="159" t="n">
        <v>7815</v>
      </c>
      <c r="I3016" s="160" t="n">
        <v>35913.59</v>
      </c>
      <c r="J3016" s="160" t="n">
        <v>1030.85</v>
      </c>
      <c r="K3016" s="160" t="n">
        <v>34882.74</v>
      </c>
      <c r="L3016" s="160" t="n">
        <v>10403.22</v>
      </c>
    </row>
    <row r="3017">
      <c r="A3017" s="176" t="n">
        <v>45748</v>
      </c>
      <c r="B3017" s="104" t="inlineStr">
        <is>
          <t>2024/25</t>
        </is>
      </c>
      <c r="C3017" s="104" t="inlineStr">
        <is>
          <t>HC-086</t>
        </is>
      </c>
      <c r="D3017" s="104" t="inlineStr">
        <is>
          <t>Nord-Ouest</t>
        </is>
      </c>
      <c r="E3017" s="104" t="inlineStr">
        <is>
          <t>Livraison</t>
        </is>
      </c>
      <c r="F3017" s="104" t="n">
        <v>30</v>
      </c>
      <c r="G3017" s="159" t="n">
        <v>1236</v>
      </c>
      <c r="H3017" s="159" t="n">
        <v>3164</v>
      </c>
      <c r="I3017" s="160" t="n">
        <v>20094.8</v>
      </c>
      <c r="J3017" s="160" t="n">
        <v>1151.51</v>
      </c>
      <c r="K3017" s="160" t="n">
        <v>18943.29</v>
      </c>
      <c r="L3017" s="160" t="n">
        <v>5879.52</v>
      </c>
    </row>
    <row r="3018">
      <c r="A3018" s="176" t="n">
        <v>45748</v>
      </c>
      <c r="B3018" s="104" t="inlineStr">
        <is>
          <t>2024/25</t>
        </is>
      </c>
      <c r="C3018" s="104" t="inlineStr">
        <is>
          <t>HC-086</t>
        </is>
      </c>
      <c r="D3018" s="104" t="inlineStr">
        <is>
          <t>Nord-Ouest</t>
        </is>
      </c>
      <c r="E3018" s="104" t="inlineStr">
        <is>
          <t>Sur place</t>
        </is>
      </c>
      <c r="F3018" s="104" t="n">
        <v>29</v>
      </c>
      <c r="G3018" s="159" t="n">
        <v>3337</v>
      </c>
      <c r="H3018" s="159" t="n">
        <v>8814</v>
      </c>
      <c r="I3018" s="160" t="n">
        <v>42934.96</v>
      </c>
      <c r="J3018" s="160" t="n">
        <v>1196.17</v>
      </c>
      <c r="K3018" s="160" t="n">
        <v>41738.79</v>
      </c>
      <c r="L3018" s="160" t="n">
        <v>12447.37</v>
      </c>
    </row>
    <row r="3019">
      <c r="A3019" s="176" t="n">
        <v>45748</v>
      </c>
      <c r="B3019" s="104" t="inlineStr">
        <is>
          <t>2024/25</t>
        </is>
      </c>
      <c r="C3019" s="104" t="inlineStr">
        <is>
          <t>HC-086</t>
        </is>
      </c>
      <c r="D3019" s="104" t="inlineStr">
        <is>
          <t>Nord-Ouest</t>
        </is>
      </c>
      <c r="E3019" s="104" t="inlineStr">
        <is>
          <t>À emporter</t>
        </is>
      </c>
      <c r="F3019" s="104" t="n">
        <v>29</v>
      </c>
      <c r="G3019" s="159" t="n">
        <v>2403</v>
      </c>
      <c r="H3019" s="159" t="n">
        <v>6304</v>
      </c>
      <c r="I3019" s="160" t="n">
        <v>28716.91</v>
      </c>
      <c r="J3019" s="160" t="n">
        <v>830.51</v>
      </c>
      <c r="K3019" s="160" t="n">
        <v>27886.4</v>
      </c>
      <c r="L3019" s="160" t="n">
        <v>8324.790000000001</v>
      </c>
    </row>
    <row r="3020">
      <c r="A3020" s="176" t="n">
        <v>45748</v>
      </c>
      <c r="B3020" s="104" t="inlineStr">
        <is>
          <t>2024/25</t>
        </is>
      </c>
      <c r="C3020" s="104" t="inlineStr">
        <is>
          <t>HC-087</t>
        </is>
      </c>
      <c r="D3020" s="104" t="inlineStr">
        <is>
          <t>Sud-Est</t>
        </is>
      </c>
      <c r="E3020" s="104" t="inlineStr">
        <is>
          <t>Drive</t>
        </is>
      </c>
      <c r="F3020" s="104" t="n">
        <v>29</v>
      </c>
      <c r="G3020" s="159" t="n">
        <v>875</v>
      </c>
      <c r="H3020" s="159" t="n">
        <v>2266</v>
      </c>
      <c r="I3020" s="160" t="n">
        <v>11963.76</v>
      </c>
      <c r="J3020" s="160" t="n">
        <v>363.3</v>
      </c>
      <c r="K3020" s="160" t="n">
        <v>11600.46</v>
      </c>
      <c r="L3020" s="160" t="n">
        <v>3460.25</v>
      </c>
    </row>
    <row r="3021">
      <c r="A3021" s="176" t="n">
        <v>45748</v>
      </c>
      <c r="B3021" s="104" t="inlineStr">
        <is>
          <t>2024/25</t>
        </is>
      </c>
      <c r="C3021" s="104" t="inlineStr">
        <is>
          <t>HC-087</t>
        </is>
      </c>
      <c r="D3021" s="104" t="inlineStr">
        <is>
          <t>Sud-Est</t>
        </is>
      </c>
      <c r="E3021" s="104" t="inlineStr">
        <is>
          <t>Livraison</t>
        </is>
      </c>
      <c r="F3021" s="104" t="n">
        <v>30</v>
      </c>
      <c r="G3021" s="159" t="n">
        <v>799</v>
      </c>
      <c r="H3021" s="159" t="n">
        <v>2002</v>
      </c>
      <c r="I3021" s="160" t="n">
        <v>13168.88</v>
      </c>
      <c r="J3021" s="160" t="n">
        <v>828.04</v>
      </c>
      <c r="K3021" s="160" t="n">
        <v>12340.84</v>
      </c>
      <c r="L3021" s="160" t="n">
        <v>3809.11</v>
      </c>
    </row>
    <row r="3022">
      <c r="A3022" s="176" t="n">
        <v>45748</v>
      </c>
      <c r="B3022" s="104" t="inlineStr">
        <is>
          <t>2024/25</t>
        </is>
      </c>
      <c r="C3022" s="104" t="inlineStr">
        <is>
          <t>HC-087</t>
        </is>
      </c>
      <c r="D3022" s="104" t="inlineStr">
        <is>
          <t>Sud-Est</t>
        </is>
      </c>
      <c r="E3022" s="104" t="inlineStr">
        <is>
          <t>Sur place</t>
        </is>
      </c>
      <c r="F3022" s="104" t="n">
        <v>30</v>
      </c>
      <c r="G3022" s="159" t="n">
        <v>2324</v>
      </c>
      <c r="H3022" s="159" t="n">
        <v>6045</v>
      </c>
      <c r="I3022" s="160" t="n">
        <v>29875.55</v>
      </c>
      <c r="J3022" s="160" t="n">
        <v>1103.15</v>
      </c>
      <c r="K3022" s="160" t="n">
        <v>28772.4</v>
      </c>
      <c r="L3022" s="160" t="n">
        <v>8630.58</v>
      </c>
    </row>
    <row r="3023">
      <c r="A3023" s="176" t="n">
        <v>45748</v>
      </c>
      <c r="B3023" s="104" t="inlineStr">
        <is>
          <t>2024/25</t>
        </is>
      </c>
      <c r="C3023" s="104" t="inlineStr">
        <is>
          <t>HC-087</t>
        </is>
      </c>
      <c r="D3023" s="104" t="inlineStr">
        <is>
          <t>Sud-Est</t>
        </is>
      </c>
      <c r="E3023" s="104" t="inlineStr">
        <is>
          <t>À emporter</t>
        </is>
      </c>
      <c r="F3023" s="104" t="n">
        <v>30</v>
      </c>
      <c r="G3023" s="159" t="n">
        <v>1792</v>
      </c>
      <c r="H3023" s="159" t="n">
        <v>4601</v>
      </c>
      <c r="I3023" s="160" t="n">
        <v>21401.32</v>
      </c>
      <c r="J3023" s="160" t="n">
        <v>617.91</v>
      </c>
      <c r="K3023" s="160" t="n">
        <v>20783.41</v>
      </c>
      <c r="L3023" s="160" t="n">
        <v>6212.45</v>
      </c>
    </row>
    <row r="3024">
      <c r="A3024" s="176" t="n">
        <v>45748</v>
      </c>
      <c r="B3024" s="104" t="inlineStr">
        <is>
          <t>2024/25</t>
        </is>
      </c>
      <c r="C3024" s="104" t="inlineStr">
        <is>
          <t>HC-088</t>
        </is>
      </c>
      <c r="D3024" s="104" t="inlineStr">
        <is>
          <t>Sud-Ouest</t>
        </is>
      </c>
      <c r="E3024" s="104" t="inlineStr">
        <is>
          <t>Livraison</t>
        </is>
      </c>
      <c r="F3024" s="104" t="n">
        <v>29</v>
      </c>
      <c r="G3024" s="159" t="n">
        <v>1195</v>
      </c>
      <c r="H3024" s="159" t="n">
        <v>3062</v>
      </c>
      <c r="I3024" s="160" t="n">
        <v>19272.22</v>
      </c>
      <c r="J3024" s="160" t="n">
        <v>1124.4</v>
      </c>
      <c r="K3024" s="160" t="n">
        <v>18147.82</v>
      </c>
      <c r="L3024" s="160" t="n">
        <v>5562.44</v>
      </c>
    </row>
    <row r="3025">
      <c r="A3025" s="176" t="n">
        <v>45748</v>
      </c>
      <c r="B3025" s="104" t="inlineStr">
        <is>
          <t>2024/25</t>
        </is>
      </c>
      <c r="C3025" s="104" t="inlineStr">
        <is>
          <t>HC-088</t>
        </is>
      </c>
      <c r="D3025" s="104" t="inlineStr">
        <is>
          <t>Sud-Ouest</t>
        </is>
      </c>
      <c r="E3025" s="104" t="inlineStr">
        <is>
          <t>Sur place</t>
        </is>
      </c>
      <c r="F3025" s="104" t="n">
        <v>30</v>
      </c>
      <c r="G3025" s="159" t="n">
        <v>3415</v>
      </c>
      <c r="H3025" s="159" t="n">
        <v>8787</v>
      </c>
      <c r="I3025" s="160" t="n">
        <v>44391.22</v>
      </c>
      <c r="J3025" s="160" t="n">
        <v>1343.5</v>
      </c>
      <c r="K3025" s="160" t="n">
        <v>43047.72</v>
      </c>
      <c r="L3025" s="160" t="n">
        <v>12961.2</v>
      </c>
    </row>
    <row r="3026">
      <c r="A3026" s="176" t="n">
        <v>45748</v>
      </c>
      <c r="B3026" s="104" t="inlineStr">
        <is>
          <t>2024/25</t>
        </is>
      </c>
      <c r="C3026" s="104" t="inlineStr">
        <is>
          <t>HC-088</t>
        </is>
      </c>
      <c r="D3026" s="104" t="inlineStr">
        <is>
          <t>Sud-Ouest</t>
        </is>
      </c>
      <c r="E3026" s="104" t="inlineStr">
        <is>
          <t>À emporter</t>
        </is>
      </c>
      <c r="F3026" s="104" t="n">
        <v>29</v>
      </c>
      <c r="G3026" s="159" t="n">
        <v>2565</v>
      </c>
      <c r="H3026" s="159" t="n">
        <v>6433</v>
      </c>
      <c r="I3026" s="160" t="n">
        <v>30300.81</v>
      </c>
      <c r="J3026" s="160" t="n">
        <v>920.16</v>
      </c>
      <c r="K3026" s="160" t="n">
        <v>29380.65</v>
      </c>
      <c r="L3026" s="160" t="n">
        <v>8777.23</v>
      </c>
    </row>
    <row r="3027">
      <c r="A3027" s="176" t="n">
        <v>45748</v>
      </c>
      <c r="B3027" s="104" t="inlineStr">
        <is>
          <t>2024/25</t>
        </is>
      </c>
      <c r="C3027" s="104" t="inlineStr">
        <is>
          <t>HC-089</t>
        </is>
      </c>
      <c r="D3027" s="104" t="inlineStr">
        <is>
          <t>Île-de-France</t>
        </is>
      </c>
      <c r="E3027" s="104" t="inlineStr">
        <is>
          <t>Livraison</t>
        </is>
      </c>
      <c r="F3027" s="104" t="n">
        <v>30</v>
      </c>
      <c r="G3027" s="159" t="n">
        <v>1285</v>
      </c>
      <c r="H3027" s="159" t="n">
        <v>3235</v>
      </c>
      <c r="I3027" s="160" t="n">
        <v>21088.09</v>
      </c>
      <c r="J3027" s="160" t="n">
        <v>1240.36</v>
      </c>
      <c r="K3027" s="160" t="n">
        <v>19847.73</v>
      </c>
      <c r="L3027" s="160" t="n">
        <v>6151.94</v>
      </c>
    </row>
    <row r="3028">
      <c r="A3028" s="176" t="n">
        <v>45748</v>
      </c>
      <c r="B3028" s="104" t="inlineStr">
        <is>
          <t>2024/25</t>
        </is>
      </c>
      <c r="C3028" s="104" t="inlineStr">
        <is>
          <t>HC-089</t>
        </is>
      </c>
      <c r="D3028" s="104" t="inlineStr">
        <is>
          <t>Île-de-France</t>
        </is>
      </c>
      <c r="E3028" s="104" t="inlineStr">
        <is>
          <t>Sur place</t>
        </is>
      </c>
      <c r="F3028" s="104" t="n">
        <v>30</v>
      </c>
      <c r="G3028" s="159" t="n">
        <v>3980</v>
      </c>
      <c r="H3028" s="159" t="n">
        <v>10461</v>
      </c>
      <c r="I3028" s="160" t="n">
        <v>51153.77</v>
      </c>
      <c r="J3028" s="160" t="n">
        <v>1500.11</v>
      </c>
      <c r="K3028" s="160" t="n">
        <v>49653.66</v>
      </c>
      <c r="L3028" s="160" t="n">
        <v>14693.88</v>
      </c>
    </row>
    <row r="3029">
      <c r="A3029" s="176" t="n">
        <v>45748</v>
      </c>
      <c r="B3029" s="104" t="inlineStr">
        <is>
          <t>2024/25</t>
        </is>
      </c>
      <c r="C3029" s="104" t="inlineStr">
        <is>
          <t>HC-089</t>
        </is>
      </c>
      <c r="D3029" s="104" t="inlineStr">
        <is>
          <t>Île-de-France</t>
        </is>
      </c>
      <c r="E3029" s="104" t="inlineStr">
        <is>
          <t>À emporter</t>
        </is>
      </c>
      <c r="F3029" s="104" t="n">
        <v>30</v>
      </c>
      <c r="G3029" s="159" t="n">
        <v>2909</v>
      </c>
      <c r="H3029" s="159" t="n">
        <v>7543</v>
      </c>
      <c r="I3029" s="160" t="n">
        <v>34629.59</v>
      </c>
      <c r="J3029" s="160" t="n">
        <v>964.33</v>
      </c>
      <c r="K3029" s="160" t="n">
        <v>33665.26</v>
      </c>
      <c r="L3029" s="160" t="n">
        <v>10017.93</v>
      </c>
    </row>
    <row r="3030">
      <c r="A3030" s="176" t="n">
        <v>45748</v>
      </c>
      <c r="B3030" s="104" t="inlineStr">
        <is>
          <t>2024/25</t>
        </is>
      </c>
      <c r="C3030" s="104" t="inlineStr">
        <is>
          <t>HC-090</t>
        </is>
      </c>
      <c r="D3030" s="104" t="inlineStr">
        <is>
          <t>Nord-Ouest</t>
        </is>
      </c>
      <c r="E3030" s="104" t="inlineStr">
        <is>
          <t>Drive</t>
        </is>
      </c>
      <c r="F3030" s="104" t="n">
        <v>30</v>
      </c>
      <c r="G3030" s="159" t="n">
        <v>1092</v>
      </c>
      <c r="H3030" s="159" t="n">
        <v>2781</v>
      </c>
      <c r="I3030" s="160" t="n">
        <v>14936.56</v>
      </c>
      <c r="J3030" s="160" t="n">
        <v>449.14</v>
      </c>
      <c r="K3030" s="160" t="n">
        <v>14487.42</v>
      </c>
      <c r="L3030" s="160" t="n">
        <v>4299.13</v>
      </c>
    </row>
    <row r="3031">
      <c r="A3031" s="176" t="n">
        <v>45748</v>
      </c>
      <c r="B3031" s="104" t="inlineStr">
        <is>
          <t>2024/25</t>
        </is>
      </c>
      <c r="C3031" s="104" t="inlineStr">
        <is>
          <t>HC-090</t>
        </is>
      </c>
      <c r="D3031" s="104" t="inlineStr">
        <is>
          <t>Nord-Ouest</t>
        </is>
      </c>
      <c r="E3031" s="104" t="inlineStr">
        <is>
          <t>Livraison</t>
        </is>
      </c>
      <c r="F3031" s="104" t="n">
        <v>30</v>
      </c>
      <c r="G3031" s="159" t="n">
        <v>1020</v>
      </c>
      <c r="H3031" s="159" t="n">
        <v>2659</v>
      </c>
      <c r="I3031" s="160" t="n">
        <v>16336.9</v>
      </c>
      <c r="J3031" s="160" t="n">
        <v>996.8200000000001</v>
      </c>
      <c r="K3031" s="160" t="n">
        <v>15340.08</v>
      </c>
      <c r="L3031" s="160" t="n">
        <v>4757.19</v>
      </c>
    </row>
    <row r="3032">
      <c r="A3032" s="176" t="n">
        <v>45748</v>
      </c>
      <c r="B3032" s="104" t="inlineStr">
        <is>
          <t>2024/25</t>
        </is>
      </c>
      <c r="C3032" s="104" t="inlineStr">
        <is>
          <t>HC-090</t>
        </is>
      </c>
      <c r="D3032" s="104" t="inlineStr">
        <is>
          <t>Nord-Ouest</t>
        </is>
      </c>
      <c r="E3032" s="104" t="inlineStr">
        <is>
          <t>Sur place</t>
        </is>
      </c>
      <c r="F3032" s="104" t="n">
        <v>30</v>
      </c>
      <c r="G3032" s="159" t="n">
        <v>2794</v>
      </c>
      <c r="H3032" s="159" t="n">
        <v>7315</v>
      </c>
      <c r="I3032" s="160" t="n">
        <v>36428.31</v>
      </c>
      <c r="J3032" s="160" t="n">
        <v>1050.24</v>
      </c>
      <c r="K3032" s="160" t="n">
        <v>35378.07</v>
      </c>
      <c r="L3032" s="160" t="n">
        <v>10581.42</v>
      </c>
    </row>
    <row r="3033">
      <c r="A3033" s="176" t="n">
        <v>45748</v>
      </c>
      <c r="B3033" s="104" t="inlineStr">
        <is>
          <t>2024/25</t>
        </is>
      </c>
      <c r="C3033" s="104" t="inlineStr">
        <is>
          <t>HC-090</t>
        </is>
      </c>
      <c r="D3033" s="104" t="inlineStr">
        <is>
          <t>Nord-Ouest</t>
        </is>
      </c>
      <c r="E3033" s="104" t="inlineStr">
        <is>
          <t>À emporter</t>
        </is>
      </c>
      <c r="F3033" s="104" t="n">
        <v>29</v>
      </c>
      <c r="G3033" s="159" t="n">
        <v>2015</v>
      </c>
      <c r="H3033" s="159" t="n">
        <v>5007</v>
      </c>
      <c r="I3033" s="160" t="n">
        <v>23632.47</v>
      </c>
      <c r="J3033" s="160" t="n">
        <v>739.5</v>
      </c>
      <c r="K3033" s="160" t="n">
        <v>22892.97</v>
      </c>
      <c r="L3033" s="160" t="n">
        <v>6899.66</v>
      </c>
    </row>
    <row r="3034">
      <c r="A3034" s="176" t="n">
        <v>45748</v>
      </c>
      <c r="B3034" s="104" t="inlineStr">
        <is>
          <t>2024/25</t>
        </is>
      </c>
      <c r="C3034" s="104" t="inlineStr">
        <is>
          <t>HC-091</t>
        </is>
      </c>
      <c r="D3034" s="104" t="inlineStr">
        <is>
          <t>Sud-Est</t>
        </is>
      </c>
      <c r="E3034" s="104" t="inlineStr">
        <is>
          <t>Livraison</t>
        </is>
      </c>
      <c r="F3034" s="104" t="n">
        <v>28</v>
      </c>
      <c r="G3034" s="159" t="n">
        <v>1024</v>
      </c>
      <c r="H3034" s="159" t="n">
        <v>2593</v>
      </c>
      <c r="I3034" s="160" t="n">
        <v>16773.75</v>
      </c>
      <c r="J3034" s="160" t="n">
        <v>1051.64</v>
      </c>
      <c r="K3034" s="160" t="n">
        <v>15722.11</v>
      </c>
      <c r="L3034" s="160" t="n">
        <v>4853.45</v>
      </c>
    </row>
    <row r="3035">
      <c r="A3035" s="176" t="n">
        <v>45748</v>
      </c>
      <c r="B3035" s="104" t="inlineStr">
        <is>
          <t>2024/25</t>
        </is>
      </c>
      <c r="C3035" s="104" t="inlineStr">
        <is>
          <t>HC-091</t>
        </is>
      </c>
      <c r="D3035" s="104" t="inlineStr">
        <is>
          <t>Sud-Est</t>
        </is>
      </c>
      <c r="E3035" s="104" t="inlineStr">
        <is>
          <t>Sur place</t>
        </is>
      </c>
      <c r="F3035" s="104" t="n">
        <v>29</v>
      </c>
      <c r="G3035" s="159" t="n">
        <v>3272</v>
      </c>
      <c r="H3035" s="159" t="n">
        <v>8334</v>
      </c>
      <c r="I3035" s="160" t="n">
        <v>42316.95</v>
      </c>
      <c r="J3035" s="160" t="n">
        <v>1189.42</v>
      </c>
      <c r="K3035" s="160" t="n">
        <v>41127.53</v>
      </c>
      <c r="L3035" s="160" t="n">
        <v>12324.45</v>
      </c>
    </row>
    <row r="3036">
      <c r="A3036" s="176" t="n">
        <v>45748</v>
      </c>
      <c r="B3036" s="104" t="inlineStr">
        <is>
          <t>2024/25</t>
        </is>
      </c>
      <c r="C3036" s="104" t="inlineStr">
        <is>
          <t>HC-091</t>
        </is>
      </c>
      <c r="D3036" s="104" t="inlineStr">
        <is>
          <t>Sud-Est</t>
        </is>
      </c>
      <c r="E3036" s="104" t="inlineStr">
        <is>
          <t>À emporter</t>
        </is>
      </c>
      <c r="F3036" s="104" t="n">
        <v>30</v>
      </c>
      <c r="G3036" s="159" t="n">
        <v>2515</v>
      </c>
      <c r="H3036" s="159" t="n">
        <v>6528</v>
      </c>
      <c r="I3036" s="160" t="n">
        <v>29817.6</v>
      </c>
      <c r="J3036" s="160" t="n">
        <v>900.9</v>
      </c>
      <c r="K3036" s="160" t="n">
        <v>28916.7</v>
      </c>
      <c r="L3036" s="160" t="n">
        <v>8605.9</v>
      </c>
    </row>
    <row r="3037">
      <c r="A3037" s="176" t="n">
        <v>45748</v>
      </c>
      <c r="B3037" s="104" t="inlineStr">
        <is>
          <t>2024/25</t>
        </is>
      </c>
      <c r="C3037" s="104" t="inlineStr">
        <is>
          <t>HC-092</t>
        </is>
      </c>
      <c r="D3037" s="104" t="inlineStr">
        <is>
          <t>Sud-Ouest</t>
        </is>
      </c>
      <c r="E3037" s="104" t="inlineStr">
        <is>
          <t>Drive</t>
        </is>
      </c>
      <c r="F3037" s="104" t="n">
        <v>30</v>
      </c>
      <c r="G3037" s="159" t="n">
        <v>1076</v>
      </c>
      <c r="H3037" s="159" t="n">
        <v>2721</v>
      </c>
      <c r="I3037" s="160" t="n">
        <v>14808.02</v>
      </c>
      <c r="J3037" s="160" t="n">
        <v>423.31</v>
      </c>
      <c r="K3037" s="160" t="n">
        <v>14384.71</v>
      </c>
      <c r="L3037" s="160" t="n">
        <v>4258.48</v>
      </c>
    </row>
    <row r="3038">
      <c r="A3038" s="176" t="n">
        <v>45748</v>
      </c>
      <c r="B3038" s="104" t="inlineStr">
        <is>
          <t>2024/25</t>
        </is>
      </c>
      <c r="C3038" s="104" t="inlineStr">
        <is>
          <t>HC-092</t>
        </is>
      </c>
      <c r="D3038" s="104" t="inlineStr">
        <is>
          <t>Sud-Ouest</t>
        </is>
      </c>
      <c r="E3038" s="104" t="inlineStr">
        <is>
          <t>Livraison</t>
        </is>
      </c>
      <c r="F3038" s="104" t="n">
        <v>30</v>
      </c>
      <c r="G3038" s="159" t="n">
        <v>907</v>
      </c>
      <c r="H3038" s="159" t="n">
        <v>2341</v>
      </c>
      <c r="I3038" s="160" t="n">
        <v>15045.77</v>
      </c>
      <c r="J3038" s="160" t="n">
        <v>890.77</v>
      </c>
      <c r="K3038" s="160" t="n">
        <v>14155</v>
      </c>
      <c r="L3038" s="160" t="n">
        <v>4404.1</v>
      </c>
    </row>
    <row r="3039">
      <c r="A3039" s="176" t="n">
        <v>45748</v>
      </c>
      <c r="B3039" s="104" t="inlineStr">
        <is>
          <t>2024/25</t>
        </is>
      </c>
      <c r="C3039" s="104" t="inlineStr">
        <is>
          <t>HC-092</t>
        </is>
      </c>
      <c r="D3039" s="104" t="inlineStr">
        <is>
          <t>Sud-Ouest</t>
        </is>
      </c>
      <c r="E3039" s="104" t="inlineStr">
        <is>
          <t>Sur place</t>
        </is>
      </c>
      <c r="F3039" s="104" t="n">
        <v>30</v>
      </c>
      <c r="G3039" s="159" t="n">
        <v>2677</v>
      </c>
      <c r="H3039" s="159" t="n">
        <v>6673</v>
      </c>
      <c r="I3039" s="160" t="n">
        <v>34544.83</v>
      </c>
      <c r="J3039" s="160" t="n">
        <v>857.24</v>
      </c>
      <c r="K3039" s="160" t="n">
        <v>33687.59</v>
      </c>
      <c r="L3039" s="160" t="n">
        <v>10010.65</v>
      </c>
    </row>
    <row r="3040">
      <c r="A3040" s="176" t="n">
        <v>45748</v>
      </c>
      <c r="B3040" s="104" t="inlineStr">
        <is>
          <t>2024/25</t>
        </is>
      </c>
      <c r="C3040" s="104" t="inlineStr">
        <is>
          <t>HC-092</t>
        </is>
      </c>
      <c r="D3040" s="104" t="inlineStr">
        <is>
          <t>Sud-Ouest</t>
        </is>
      </c>
      <c r="E3040" s="104" t="inlineStr">
        <is>
          <t>À emporter</t>
        </is>
      </c>
      <c r="F3040" s="104" t="n">
        <v>30</v>
      </c>
      <c r="G3040" s="159" t="n">
        <v>2136</v>
      </c>
      <c r="H3040" s="159" t="n">
        <v>5580</v>
      </c>
      <c r="I3040" s="160" t="n">
        <v>25284.65</v>
      </c>
      <c r="J3040" s="160" t="n">
        <v>716.41</v>
      </c>
      <c r="K3040" s="160" t="n">
        <v>24568.24</v>
      </c>
      <c r="L3040" s="160" t="n">
        <v>7278.08</v>
      </c>
    </row>
    <row r="3041">
      <c r="A3041" s="176" t="n">
        <v>45748</v>
      </c>
      <c r="B3041" s="104" t="inlineStr">
        <is>
          <t>2024/25</t>
        </is>
      </c>
      <c r="C3041" s="104" t="inlineStr">
        <is>
          <t>HC-093</t>
        </is>
      </c>
      <c r="D3041" s="104" t="inlineStr">
        <is>
          <t>Île-de-France</t>
        </is>
      </c>
      <c r="E3041" s="104" t="inlineStr">
        <is>
          <t>Drive</t>
        </is>
      </c>
      <c r="F3041" s="104" t="n">
        <v>30</v>
      </c>
      <c r="G3041" s="159" t="n">
        <v>1938</v>
      </c>
      <c r="H3041" s="159" t="n">
        <v>4964</v>
      </c>
      <c r="I3041" s="160" t="n">
        <v>26234.01</v>
      </c>
      <c r="J3041" s="160" t="n">
        <v>809.02</v>
      </c>
      <c r="K3041" s="160" t="n">
        <v>25424.99</v>
      </c>
      <c r="L3041" s="160" t="n">
        <v>7575.55</v>
      </c>
    </row>
    <row r="3042">
      <c r="A3042" s="176" t="n">
        <v>45748</v>
      </c>
      <c r="B3042" s="104" t="inlineStr">
        <is>
          <t>2024/25</t>
        </is>
      </c>
      <c r="C3042" s="104" t="inlineStr">
        <is>
          <t>HC-093</t>
        </is>
      </c>
      <c r="D3042" s="104" t="inlineStr">
        <is>
          <t>Île-de-France</t>
        </is>
      </c>
      <c r="E3042" s="104" t="inlineStr">
        <is>
          <t>Livraison</t>
        </is>
      </c>
      <c r="F3042" s="104" t="n">
        <v>30</v>
      </c>
      <c r="G3042" s="159" t="n">
        <v>1672</v>
      </c>
      <c r="H3042" s="159" t="n">
        <v>4236</v>
      </c>
      <c r="I3042" s="160" t="n">
        <v>27482.42</v>
      </c>
      <c r="J3042" s="160" t="n">
        <v>1664.2</v>
      </c>
      <c r="K3042" s="160" t="n">
        <v>25818.22</v>
      </c>
      <c r="L3042" s="160" t="n">
        <v>8017.94</v>
      </c>
    </row>
    <row r="3043">
      <c r="A3043" s="176" t="n">
        <v>45748</v>
      </c>
      <c r="B3043" s="104" t="inlineStr">
        <is>
          <t>2024/25</t>
        </is>
      </c>
      <c r="C3043" s="104" t="inlineStr">
        <is>
          <t>HC-093</t>
        </is>
      </c>
      <c r="D3043" s="104" t="inlineStr">
        <is>
          <t>Île-de-France</t>
        </is>
      </c>
      <c r="E3043" s="104" t="inlineStr">
        <is>
          <t>Sur place</t>
        </is>
      </c>
      <c r="F3043" s="104" t="n">
        <v>30</v>
      </c>
      <c r="G3043" s="159" t="n">
        <v>5043</v>
      </c>
      <c r="H3043" s="159" t="n">
        <v>12613</v>
      </c>
      <c r="I3043" s="160" t="n">
        <v>64725.8</v>
      </c>
      <c r="J3043" s="160" t="n">
        <v>1898.66</v>
      </c>
      <c r="K3043" s="160" t="n">
        <v>62827.14</v>
      </c>
      <c r="L3043" s="160" t="n">
        <v>18824.65</v>
      </c>
    </row>
    <row r="3044">
      <c r="A3044" s="176" t="n">
        <v>45748</v>
      </c>
      <c r="B3044" s="104" t="inlineStr">
        <is>
          <t>2024/25</t>
        </is>
      </c>
      <c r="C3044" s="104" t="inlineStr">
        <is>
          <t>HC-093</t>
        </is>
      </c>
      <c r="D3044" s="104" t="inlineStr">
        <is>
          <t>Île-de-France</t>
        </is>
      </c>
      <c r="E3044" s="104" t="inlineStr">
        <is>
          <t>À emporter</t>
        </is>
      </c>
      <c r="F3044" s="104" t="n">
        <v>29</v>
      </c>
      <c r="G3044" s="159" t="n">
        <v>3639</v>
      </c>
      <c r="H3044" s="159" t="n">
        <v>9411</v>
      </c>
      <c r="I3044" s="160" t="n">
        <v>43376.18</v>
      </c>
      <c r="J3044" s="160" t="n">
        <v>1212.96</v>
      </c>
      <c r="K3044" s="160" t="n">
        <v>42163.22</v>
      </c>
      <c r="L3044" s="160" t="n">
        <v>12543.77</v>
      </c>
    </row>
    <row r="3045">
      <c r="A3045" s="176" t="n">
        <v>45748</v>
      </c>
      <c r="B3045" s="104" t="inlineStr">
        <is>
          <t>2024/25</t>
        </is>
      </c>
      <c r="C3045" s="104" t="inlineStr">
        <is>
          <t>HC-094</t>
        </is>
      </c>
      <c r="D3045" s="104" t="inlineStr">
        <is>
          <t>Nord-Ouest</t>
        </is>
      </c>
      <c r="E3045" s="104" t="inlineStr">
        <is>
          <t>Drive</t>
        </is>
      </c>
      <c r="F3045" s="104" t="n">
        <v>29</v>
      </c>
      <c r="G3045" s="159" t="n">
        <v>868</v>
      </c>
      <c r="H3045" s="159" t="n">
        <v>2231</v>
      </c>
      <c r="I3045" s="160" t="n">
        <v>11891.46</v>
      </c>
      <c r="J3045" s="160" t="n">
        <v>353.46</v>
      </c>
      <c r="K3045" s="160" t="n">
        <v>11538</v>
      </c>
      <c r="L3045" s="160" t="n">
        <v>3411.56</v>
      </c>
    </row>
    <row r="3046">
      <c r="A3046" s="176" t="n">
        <v>45748</v>
      </c>
      <c r="B3046" s="104" t="inlineStr">
        <is>
          <t>2024/25</t>
        </is>
      </c>
      <c r="C3046" s="104" t="inlineStr">
        <is>
          <t>HC-094</t>
        </is>
      </c>
      <c r="D3046" s="104" t="inlineStr">
        <is>
          <t>Nord-Ouest</t>
        </is>
      </c>
      <c r="E3046" s="104" t="inlineStr">
        <is>
          <t>Livraison</t>
        </is>
      </c>
      <c r="F3046" s="104" t="n">
        <v>30</v>
      </c>
      <c r="G3046" s="159" t="n">
        <v>809</v>
      </c>
      <c r="H3046" s="159" t="n">
        <v>2044</v>
      </c>
      <c r="I3046" s="160" t="n">
        <v>13368.45</v>
      </c>
      <c r="J3046" s="160" t="n">
        <v>826.14</v>
      </c>
      <c r="K3046" s="160" t="n">
        <v>12542.31</v>
      </c>
      <c r="L3046" s="160" t="n">
        <v>3833.77</v>
      </c>
    </row>
    <row r="3047">
      <c r="A3047" s="176" t="n">
        <v>45748</v>
      </c>
      <c r="B3047" s="104" t="inlineStr">
        <is>
          <t>2024/25</t>
        </is>
      </c>
      <c r="C3047" s="104" t="inlineStr">
        <is>
          <t>HC-094</t>
        </is>
      </c>
      <c r="D3047" s="104" t="inlineStr">
        <is>
          <t>Nord-Ouest</t>
        </is>
      </c>
      <c r="E3047" s="104" t="inlineStr">
        <is>
          <t>Sur place</t>
        </is>
      </c>
      <c r="F3047" s="104" t="n">
        <v>30</v>
      </c>
      <c r="G3047" s="159" t="n">
        <v>2220</v>
      </c>
      <c r="H3047" s="159" t="n">
        <v>5602</v>
      </c>
      <c r="I3047" s="160" t="n">
        <v>28661.19</v>
      </c>
      <c r="J3047" s="160" t="n">
        <v>829.34</v>
      </c>
      <c r="K3047" s="160" t="n">
        <v>27831.85</v>
      </c>
      <c r="L3047" s="160" t="n">
        <v>8331.34</v>
      </c>
    </row>
    <row r="3048">
      <c r="A3048" s="176" t="n">
        <v>45748</v>
      </c>
      <c r="B3048" s="104" t="inlineStr">
        <is>
          <t>2024/25</t>
        </is>
      </c>
      <c r="C3048" s="104" t="inlineStr">
        <is>
          <t>HC-094</t>
        </is>
      </c>
      <c r="D3048" s="104" t="inlineStr">
        <is>
          <t>Nord-Ouest</t>
        </is>
      </c>
      <c r="E3048" s="104" t="inlineStr">
        <is>
          <t>À emporter</t>
        </is>
      </c>
      <c r="F3048" s="104" t="n">
        <v>30</v>
      </c>
      <c r="G3048" s="159" t="n">
        <v>1741</v>
      </c>
      <c r="H3048" s="159" t="n">
        <v>4280</v>
      </c>
      <c r="I3048" s="160" t="n">
        <v>20747.85</v>
      </c>
      <c r="J3048" s="160" t="n">
        <v>626.4299999999999</v>
      </c>
      <c r="K3048" s="160" t="n">
        <v>20121.42</v>
      </c>
      <c r="L3048" s="160" t="n">
        <v>6020.04</v>
      </c>
    </row>
    <row r="3049">
      <c r="A3049" s="176" t="n">
        <v>45748</v>
      </c>
      <c r="B3049" s="104" t="inlineStr">
        <is>
          <t>2024/25</t>
        </is>
      </c>
      <c r="C3049" s="104" t="inlineStr">
        <is>
          <t>HC-096</t>
        </is>
      </c>
      <c r="D3049" s="104" t="inlineStr">
        <is>
          <t>Sud-Ouest</t>
        </is>
      </c>
      <c r="E3049" s="104" t="inlineStr">
        <is>
          <t>Drive</t>
        </is>
      </c>
      <c r="F3049" s="104" t="n">
        <v>28</v>
      </c>
      <c r="G3049" s="159" t="n">
        <v>925</v>
      </c>
      <c r="H3049" s="159" t="n">
        <v>2388</v>
      </c>
      <c r="I3049" s="160" t="n">
        <v>12746.24</v>
      </c>
      <c r="J3049" s="160" t="n">
        <v>382.21</v>
      </c>
      <c r="K3049" s="160" t="n">
        <v>12364.03</v>
      </c>
      <c r="L3049" s="160" t="n">
        <v>3700.73</v>
      </c>
    </row>
    <row r="3050">
      <c r="A3050" s="176" t="n">
        <v>45748</v>
      </c>
      <c r="B3050" s="104" t="inlineStr">
        <is>
          <t>2024/25</t>
        </is>
      </c>
      <c r="C3050" s="104" t="inlineStr">
        <is>
          <t>HC-096</t>
        </is>
      </c>
      <c r="D3050" s="104" t="inlineStr">
        <is>
          <t>Sud-Ouest</t>
        </is>
      </c>
      <c r="E3050" s="104" t="inlineStr">
        <is>
          <t>Livraison</t>
        </is>
      </c>
      <c r="F3050" s="104" t="n">
        <v>30</v>
      </c>
      <c r="G3050" s="159" t="n">
        <v>946</v>
      </c>
      <c r="H3050" s="159" t="n">
        <v>2483</v>
      </c>
      <c r="I3050" s="160" t="n">
        <v>15242.85</v>
      </c>
      <c r="J3050" s="160" t="n">
        <v>844.5599999999999</v>
      </c>
      <c r="K3050" s="160" t="n">
        <v>14398.29</v>
      </c>
      <c r="L3050" s="160" t="n">
        <v>4467.31</v>
      </c>
    </row>
    <row r="3051">
      <c r="A3051" s="176" t="n">
        <v>45748</v>
      </c>
      <c r="B3051" s="104" t="inlineStr">
        <is>
          <t>2024/25</t>
        </is>
      </c>
      <c r="C3051" s="104" t="inlineStr">
        <is>
          <t>HC-096</t>
        </is>
      </c>
      <c r="D3051" s="104" t="inlineStr">
        <is>
          <t>Sud-Ouest</t>
        </is>
      </c>
      <c r="E3051" s="104" t="inlineStr">
        <is>
          <t>Sur place</t>
        </is>
      </c>
      <c r="F3051" s="104" t="n">
        <v>30</v>
      </c>
      <c r="G3051" s="159" t="n">
        <v>2606</v>
      </c>
      <c r="H3051" s="159" t="n">
        <v>6654</v>
      </c>
      <c r="I3051" s="160" t="n">
        <v>33583</v>
      </c>
      <c r="J3051" s="160" t="n">
        <v>1139.18</v>
      </c>
      <c r="K3051" s="160" t="n">
        <v>32443.82</v>
      </c>
      <c r="L3051" s="160" t="n">
        <v>9636.469999999999</v>
      </c>
    </row>
    <row r="3052">
      <c r="A3052" s="176" t="n">
        <v>45748</v>
      </c>
      <c r="B3052" s="104" t="inlineStr">
        <is>
          <t>2024/25</t>
        </is>
      </c>
      <c r="C3052" s="104" t="inlineStr">
        <is>
          <t>HC-096</t>
        </is>
      </c>
      <c r="D3052" s="104" t="inlineStr">
        <is>
          <t>Sud-Ouest</t>
        </is>
      </c>
      <c r="E3052" s="104" t="inlineStr">
        <is>
          <t>À emporter</t>
        </is>
      </c>
      <c r="F3052" s="104" t="n">
        <v>29</v>
      </c>
      <c r="G3052" s="159" t="n">
        <v>1857</v>
      </c>
      <c r="H3052" s="159" t="n">
        <v>4729</v>
      </c>
      <c r="I3052" s="160" t="n">
        <v>22147.98</v>
      </c>
      <c r="J3052" s="160" t="n">
        <v>684.88</v>
      </c>
      <c r="K3052" s="160" t="n">
        <v>21463.1</v>
      </c>
      <c r="L3052" s="160" t="n">
        <v>6386.31</v>
      </c>
    </row>
    <row r="3053">
      <c r="A3053" s="176" t="n">
        <v>45748</v>
      </c>
      <c r="B3053" s="104" t="inlineStr">
        <is>
          <t>2024/25</t>
        </is>
      </c>
      <c r="C3053" s="104" t="inlineStr">
        <is>
          <t>HC-097</t>
        </is>
      </c>
      <c r="D3053" s="104" t="inlineStr">
        <is>
          <t>Île-de-France</t>
        </is>
      </c>
      <c r="E3053" s="104" t="inlineStr">
        <is>
          <t>Drive</t>
        </is>
      </c>
      <c r="F3053" s="104" t="n">
        <v>30</v>
      </c>
      <c r="G3053" s="159" t="n">
        <v>877</v>
      </c>
      <c r="H3053" s="159" t="n">
        <v>2275</v>
      </c>
      <c r="I3053" s="160" t="n">
        <v>12043.85</v>
      </c>
      <c r="J3053" s="160" t="n">
        <v>391.5</v>
      </c>
      <c r="K3053" s="160" t="n">
        <v>11652.35</v>
      </c>
      <c r="L3053" s="160" t="n">
        <v>3463.4</v>
      </c>
    </row>
    <row r="3054">
      <c r="A3054" s="176" t="n">
        <v>45748</v>
      </c>
      <c r="B3054" s="104" t="inlineStr">
        <is>
          <t>2024/25</t>
        </is>
      </c>
      <c r="C3054" s="104" t="inlineStr">
        <is>
          <t>HC-097</t>
        </is>
      </c>
      <c r="D3054" s="104" t="inlineStr">
        <is>
          <t>Île-de-France</t>
        </is>
      </c>
      <c r="E3054" s="104" t="inlineStr">
        <is>
          <t>Livraison</t>
        </is>
      </c>
      <c r="F3054" s="104" t="n">
        <v>30</v>
      </c>
      <c r="G3054" s="159" t="n">
        <v>763</v>
      </c>
      <c r="H3054" s="159" t="n">
        <v>1984</v>
      </c>
      <c r="I3054" s="160" t="n">
        <v>12724.58</v>
      </c>
      <c r="J3054" s="160" t="n">
        <v>704.02</v>
      </c>
      <c r="K3054" s="160" t="n">
        <v>12020.56</v>
      </c>
      <c r="L3054" s="160" t="n">
        <v>3753.25</v>
      </c>
    </row>
    <row r="3055">
      <c r="A3055" s="176" t="n">
        <v>45748</v>
      </c>
      <c r="B3055" s="104" t="inlineStr">
        <is>
          <t>2024/25</t>
        </is>
      </c>
      <c r="C3055" s="104" t="inlineStr">
        <is>
          <t>HC-097</t>
        </is>
      </c>
      <c r="D3055" s="104" t="inlineStr">
        <is>
          <t>Île-de-France</t>
        </is>
      </c>
      <c r="E3055" s="104" t="inlineStr">
        <is>
          <t>Sur place</t>
        </is>
      </c>
      <c r="F3055" s="104" t="n">
        <v>30</v>
      </c>
      <c r="G3055" s="159" t="n">
        <v>2246</v>
      </c>
      <c r="H3055" s="159" t="n">
        <v>5521</v>
      </c>
      <c r="I3055" s="160" t="n">
        <v>29198.23</v>
      </c>
      <c r="J3055" s="160" t="n">
        <v>792.45</v>
      </c>
      <c r="K3055" s="160" t="n">
        <v>28405.78</v>
      </c>
      <c r="L3055" s="160" t="n">
        <v>8455.299999999999</v>
      </c>
    </row>
    <row r="3056">
      <c r="A3056" s="176" t="n">
        <v>45748</v>
      </c>
      <c r="B3056" s="104" t="inlineStr">
        <is>
          <t>2024/25</t>
        </is>
      </c>
      <c r="C3056" s="104" t="inlineStr">
        <is>
          <t>HC-097</t>
        </is>
      </c>
      <c r="D3056" s="104" t="inlineStr">
        <is>
          <t>Île-de-France</t>
        </is>
      </c>
      <c r="E3056" s="104" t="inlineStr">
        <is>
          <t>À emporter</t>
        </is>
      </c>
      <c r="F3056" s="104" t="n">
        <v>30</v>
      </c>
      <c r="G3056" s="159" t="n">
        <v>1660</v>
      </c>
      <c r="H3056" s="159" t="n">
        <v>4217</v>
      </c>
      <c r="I3056" s="160" t="n">
        <v>19767.27</v>
      </c>
      <c r="J3056" s="160" t="n">
        <v>581.54</v>
      </c>
      <c r="K3056" s="160" t="n">
        <v>19185.73</v>
      </c>
      <c r="L3056" s="160" t="n">
        <v>5724.47</v>
      </c>
    </row>
    <row r="3057">
      <c r="A3057" s="176" t="n">
        <v>45748</v>
      </c>
      <c r="B3057" s="104" t="inlineStr">
        <is>
          <t>2024/25</t>
        </is>
      </c>
      <c r="C3057" s="104" t="inlineStr">
        <is>
          <t>HC-098</t>
        </is>
      </c>
      <c r="D3057" s="104" t="inlineStr">
        <is>
          <t>Nord-Ouest</t>
        </is>
      </c>
      <c r="E3057" s="104" t="inlineStr">
        <is>
          <t>Livraison</t>
        </is>
      </c>
      <c r="F3057" s="104" t="n">
        <v>30</v>
      </c>
      <c r="G3057" s="159" t="n">
        <v>1246</v>
      </c>
      <c r="H3057" s="159" t="n">
        <v>3175</v>
      </c>
      <c r="I3057" s="160" t="n">
        <v>20481.05</v>
      </c>
      <c r="J3057" s="160" t="n">
        <v>1183.19</v>
      </c>
      <c r="K3057" s="160" t="n">
        <v>19297.86</v>
      </c>
      <c r="L3057" s="160" t="n">
        <v>6010.63</v>
      </c>
    </row>
    <row r="3058">
      <c r="A3058" s="176" t="n">
        <v>45748</v>
      </c>
      <c r="B3058" s="104" t="inlineStr">
        <is>
          <t>2024/25</t>
        </is>
      </c>
      <c r="C3058" s="104" t="inlineStr">
        <is>
          <t>HC-098</t>
        </is>
      </c>
      <c r="D3058" s="104" t="inlineStr">
        <is>
          <t>Nord-Ouest</t>
        </is>
      </c>
      <c r="E3058" s="104" t="inlineStr">
        <is>
          <t>Sur place</t>
        </is>
      </c>
      <c r="F3058" s="104" t="n">
        <v>30</v>
      </c>
      <c r="G3058" s="159" t="n">
        <v>4164</v>
      </c>
      <c r="H3058" s="159" t="n">
        <v>10806</v>
      </c>
      <c r="I3058" s="160" t="n">
        <v>53577.94</v>
      </c>
      <c r="J3058" s="160" t="n">
        <v>1586.01</v>
      </c>
      <c r="K3058" s="160" t="n">
        <v>51991.93</v>
      </c>
      <c r="L3058" s="160" t="n">
        <v>15476.38</v>
      </c>
    </row>
    <row r="3059">
      <c r="A3059" s="176" t="n">
        <v>45748</v>
      </c>
      <c r="B3059" s="104" t="inlineStr">
        <is>
          <t>2024/25</t>
        </is>
      </c>
      <c r="C3059" s="104" t="inlineStr">
        <is>
          <t>HC-098</t>
        </is>
      </c>
      <c r="D3059" s="104" t="inlineStr">
        <is>
          <t>Nord-Ouest</t>
        </is>
      </c>
      <c r="E3059" s="104" t="inlineStr">
        <is>
          <t>À emporter</t>
        </is>
      </c>
      <c r="F3059" s="104" t="n">
        <v>27</v>
      </c>
      <c r="G3059" s="159" t="n">
        <v>2578</v>
      </c>
      <c r="H3059" s="159" t="n">
        <v>6797</v>
      </c>
      <c r="I3059" s="160" t="n">
        <v>30711.92</v>
      </c>
      <c r="J3059" s="160" t="n">
        <v>948.71</v>
      </c>
      <c r="K3059" s="160" t="n">
        <v>29763.21</v>
      </c>
      <c r="L3059" s="160" t="n">
        <v>8860.549999999999</v>
      </c>
    </row>
    <row r="3060">
      <c r="A3060" s="176" t="n">
        <v>45748</v>
      </c>
      <c r="B3060" s="104" t="inlineStr">
        <is>
          <t>2024/25</t>
        </is>
      </c>
      <c r="C3060" s="104" t="inlineStr">
        <is>
          <t>HC-099</t>
        </is>
      </c>
      <c r="D3060" s="104" t="inlineStr">
        <is>
          <t>Sud-Est</t>
        </is>
      </c>
      <c r="E3060" s="104" t="inlineStr">
        <is>
          <t>Livraison</t>
        </is>
      </c>
      <c r="F3060" s="104" t="n">
        <v>30</v>
      </c>
      <c r="G3060" s="159" t="n">
        <v>1419</v>
      </c>
      <c r="H3060" s="159" t="n">
        <v>3524</v>
      </c>
      <c r="I3060" s="160" t="n">
        <v>23628.76</v>
      </c>
      <c r="J3060" s="160" t="n">
        <v>1397.74</v>
      </c>
      <c r="K3060" s="160" t="n">
        <v>22231.02</v>
      </c>
      <c r="L3060" s="160" t="n">
        <v>7526.51</v>
      </c>
    </row>
    <row r="3061">
      <c r="A3061" s="176" t="n">
        <v>45748</v>
      </c>
      <c r="B3061" s="104" t="inlineStr">
        <is>
          <t>2024/25</t>
        </is>
      </c>
      <c r="C3061" s="104" t="inlineStr">
        <is>
          <t>HC-099</t>
        </is>
      </c>
      <c r="D3061" s="104" t="inlineStr">
        <is>
          <t>Sud-Est</t>
        </is>
      </c>
      <c r="E3061" s="104" t="inlineStr">
        <is>
          <t>Sur place</t>
        </is>
      </c>
      <c r="F3061" s="104" t="n">
        <v>30</v>
      </c>
      <c r="G3061" s="159" t="n">
        <v>4111</v>
      </c>
      <c r="H3061" s="159" t="n">
        <v>10748</v>
      </c>
      <c r="I3061" s="160" t="n">
        <v>52868</v>
      </c>
      <c r="J3061" s="160" t="n">
        <v>1752.33</v>
      </c>
      <c r="K3061" s="160" t="n">
        <v>51115.67</v>
      </c>
      <c r="L3061" s="160" t="n">
        <v>16912.65</v>
      </c>
    </row>
    <row r="3062">
      <c r="A3062" s="176" t="n">
        <v>45748</v>
      </c>
      <c r="B3062" s="104" t="inlineStr">
        <is>
          <t>2024/25</t>
        </is>
      </c>
      <c r="C3062" s="104" t="inlineStr">
        <is>
          <t>HC-099</t>
        </is>
      </c>
      <c r="D3062" s="104" t="inlineStr">
        <is>
          <t>Sud-Est</t>
        </is>
      </c>
      <c r="E3062" s="104" t="inlineStr">
        <is>
          <t>À emporter</t>
        </is>
      </c>
      <c r="F3062" s="104" t="n">
        <v>30</v>
      </c>
      <c r="G3062" s="159" t="n">
        <v>3186</v>
      </c>
      <c r="H3062" s="159" t="n">
        <v>8210</v>
      </c>
      <c r="I3062" s="160" t="n">
        <v>37813.54</v>
      </c>
      <c r="J3062" s="160" t="n">
        <v>1130.3</v>
      </c>
      <c r="K3062" s="160" t="n">
        <v>36683.24</v>
      </c>
      <c r="L3062" s="160" t="n">
        <v>12076.13</v>
      </c>
    </row>
    <row r="3063">
      <c r="A3063" s="176" t="n">
        <v>45748</v>
      </c>
      <c r="B3063" s="104" t="inlineStr">
        <is>
          <t>2024/25</t>
        </is>
      </c>
      <c r="C3063" s="104" t="inlineStr">
        <is>
          <t>HC-100</t>
        </is>
      </c>
      <c r="D3063" s="104" t="inlineStr">
        <is>
          <t>Sud-Ouest</t>
        </is>
      </c>
      <c r="E3063" s="104" t="inlineStr">
        <is>
          <t>Livraison</t>
        </is>
      </c>
      <c r="F3063" s="104" t="n">
        <v>30</v>
      </c>
      <c r="G3063" s="159" t="n">
        <v>919</v>
      </c>
      <c r="H3063" s="159" t="n">
        <v>2357</v>
      </c>
      <c r="I3063" s="160" t="n">
        <v>15071.48</v>
      </c>
      <c r="J3063" s="160" t="n">
        <v>960.8099999999999</v>
      </c>
      <c r="K3063" s="160" t="n">
        <v>14110.67</v>
      </c>
      <c r="L3063" s="160" t="n">
        <v>4401.21</v>
      </c>
    </row>
    <row r="3064">
      <c r="A3064" s="176" t="n">
        <v>45748</v>
      </c>
      <c r="B3064" s="104" t="inlineStr">
        <is>
          <t>2024/25</t>
        </is>
      </c>
      <c r="C3064" s="104" t="inlineStr">
        <is>
          <t>HC-100</t>
        </is>
      </c>
      <c r="D3064" s="104" t="inlineStr">
        <is>
          <t>Sud-Ouest</t>
        </is>
      </c>
      <c r="E3064" s="104" t="inlineStr">
        <is>
          <t>Sur place</t>
        </is>
      </c>
      <c r="F3064" s="104" t="n">
        <v>30</v>
      </c>
      <c r="G3064" s="159" t="n">
        <v>2752</v>
      </c>
      <c r="H3064" s="159" t="n">
        <v>7207</v>
      </c>
      <c r="I3064" s="160" t="n">
        <v>35704.55</v>
      </c>
      <c r="J3064" s="160" t="n">
        <v>1076</v>
      </c>
      <c r="K3064" s="160" t="n">
        <v>34628.55</v>
      </c>
      <c r="L3064" s="160" t="n">
        <v>10256.79</v>
      </c>
    </row>
    <row r="3065">
      <c r="A3065" s="176" t="n">
        <v>45748</v>
      </c>
      <c r="B3065" s="104" t="inlineStr">
        <is>
          <t>2024/25</t>
        </is>
      </c>
      <c r="C3065" s="104" t="inlineStr">
        <is>
          <t>HC-100</t>
        </is>
      </c>
      <c r="D3065" s="104" t="inlineStr">
        <is>
          <t>Sud-Ouest</t>
        </is>
      </c>
      <c r="E3065" s="104" t="inlineStr">
        <is>
          <t>À emporter</t>
        </is>
      </c>
      <c r="F3065" s="104" t="n">
        <v>30</v>
      </c>
      <c r="G3065" s="159" t="n">
        <v>2088</v>
      </c>
      <c r="H3065" s="159" t="n">
        <v>5319</v>
      </c>
      <c r="I3065" s="160" t="n">
        <v>25012.73</v>
      </c>
      <c r="J3065" s="160" t="n">
        <v>688.72</v>
      </c>
      <c r="K3065" s="160" t="n">
        <v>24324.01</v>
      </c>
      <c r="L3065" s="160" t="n">
        <v>7259.8</v>
      </c>
    </row>
    <row r="3066">
      <c r="A3066" s="176" t="n">
        <v>45748</v>
      </c>
      <c r="B3066" s="104" t="inlineStr">
        <is>
          <t>2024/25</t>
        </is>
      </c>
      <c r="C3066" s="104" t="inlineStr">
        <is>
          <t>HC-101</t>
        </is>
      </c>
      <c r="D3066" s="104" t="inlineStr">
        <is>
          <t>Île-de-France</t>
        </is>
      </c>
      <c r="E3066" s="104" t="inlineStr">
        <is>
          <t>Drive</t>
        </is>
      </c>
      <c r="F3066" s="104" t="n">
        <v>29</v>
      </c>
      <c r="G3066" s="159" t="n">
        <v>1167</v>
      </c>
      <c r="H3066" s="159" t="n">
        <v>3014</v>
      </c>
      <c r="I3066" s="160" t="n">
        <v>16069.96</v>
      </c>
      <c r="J3066" s="160" t="n">
        <v>503.43</v>
      </c>
      <c r="K3066" s="160" t="n">
        <v>15566.53</v>
      </c>
      <c r="L3066" s="160" t="n">
        <v>4666.96</v>
      </c>
    </row>
    <row r="3067">
      <c r="A3067" s="176" t="n">
        <v>45748</v>
      </c>
      <c r="B3067" s="104" t="inlineStr">
        <is>
          <t>2024/25</t>
        </is>
      </c>
      <c r="C3067" s="104" t="inlineStr">
        <is>
          <t>HC-101</t>
        </is>
      </c>
      <c r="D3067" s="104" t="inlineStr">
        <is>
          <t>Île-de-France</t>
        </is>
      </c>
      <c r="E3067" s="104" t="inlineStr">
        <is>
          <t>Livraison</t>
        </is>
      </c>
      <c r="F3067" s="104" t="n">
        <v>30</v>
      </c>
      <c r="G3067" s="159" t="n">
        <v>1139</v>
      </c>
      <c r="H3067" s="159" t="n">
        <v>2916</v>
      </c>
      <c r="I3067" s="160" t="n">
        <v>18396.28</v>
      </c>
      <c r="J3067" s="160" t="n">
        <v>1195.62</v>
      </c>
      <c r="K3067" s="160" t="n">
        <v>17200.66</v>
      </c>
      <c r="L3067" s="160" t="n">
        <v>5270.3</v>
      </c>
    </row>
    <row r="3068">
      <c r="A3068" s="176" t="n">
        <v>45748</v>
      </c>
      <c r="B3068" s="104" t="inlineStr">
        <is>
          <t>2024/25</t>
        </is>
      </c>
      <c r="C3068" s="104" t="inlineStr">
        <is>
          <t>HC-101</t>
        </is>
      </c>
      <c r="D3068" s="104" t="inlineStr">
        <is>
          <t>Île-de-France</t>
        </is>
      </c>
      <c r="E3068" s="104" t="inlineStr">
        <is>
          <t>Sur place</t>
        </is>
      </c>
      <c r="F3068" s="104" t="n">
        <v>30</v>
      </c>
      <c r="G3068" s="159" t="n">
        <v>3304</v>
      </c>
      <c r="H3068" s="159" t="n">
        <v>8427</v>
      </c>
      <c r="I3068" s="160" t="n">
        <v>42526.55</v>
      </c>
      <c r="J3068" s="160" t="n">
        <v>1358.61</v>
      </c>
      <c r="K3068" s="160" t="n">
        <v>41167.94</v>
      </c>
      <c r="L3068" s="160" t="n">
        <v>12222.44</v>
      </c>
    </row>
    <row r="3069">
      <c r="A3069" s="176" t="n">
        <v>45748</v>
      </c>
      <c r="B3069" s="104" t="inlineStr">
        <is>
          <t>2024/25</t>
        </is>
      </c>
      <c r="C3069" s="104" t="inlineStr">
        <is>
          <t>HC-101</t>
        </is>
      </c>
      <c r="D3069" s="104" t="inlineStr">
        <is>
          <t>Île-de-France</t>
        </is>
      </c>
      <c r="E3069" s="104" t="inlineStr">
        <is>
          <t>À emporter</t>
        </is>
      </c>
      <c r="F3069" s="104" t="n">
        <v>28</v>
      </c>
      <c r="G3069" s="159" t="n">
        <v>2234</v>
      </c>
      <c r="H3069" s="159" t="n">
        <v>5584</v>
      </c>
      <c r="I3069" s="160" t="n">
        <v>26317.8</v>
      </c>
      <c r="J3069" s="160" t="n">
        <v>796.55</v>
      </c>
      <c r="K3069" s="160" t="n">
        <v>25521.25</v>
      </c>
      <c r="L3069" s="160" t="n">
        <v>7622.31</v>
      </c>
    </row>
    <row r="3070">
      <c r="A3070" s="176" t="n">
        <v>45748</v>
      </c>
      <c r="B3070" s="104" t="inlineStr">
        <is>
          <t>2024/25</t>
        </is>
      </c>
      <c r="C3070" s="104" t="inlineStr">
        <is>
          <t>HC-102</t>
        </is>
      </c>
      <c r="D3070" s="104" t="inlineStr">
        <is>
          <t>Nord-Ouest</t>
        </is>
      </c>
      <c r="E3070" s="104" t="inlineStr">
        <is>
          <t>Livraison</t>
        </is>
      </c>
      <c r="F3070" s="104" t="n">
        <v>30</v>
      </c>
      <c r="G3070" s="159" t="n">
        <v>1228</v>
      </c>
      <c r="H3070" s="159" t="n">
        <v>3162</v>
      </c>
      <c r="I3070" s="160" t="n">
        <v>20287.92</v>
      </c>
      <c r="J3070" s="160" t="n">
        <v>1213.08</v>
      </c>
      <c r="K3070" s="160" t="n">
        <v>19074.84</v>
      </c>
      <c r="L3070" s="160" t="n">
        <v>5907.03</v>
      </c>
    </row>
    <row r="3071">
      <c r="A3071" s="176" t="n">
        <v>45748</v>
      </c>
      <c r="B3071" s="104" t="inlineStr">
        <is>
          <t>2024/25</t>
        </is>
      </c>
      <c r="C3071" s="104" t="inlineStr">
        <is>
          <t>HC-102</t>
        </is>
      </c>
      <c r="D3071" s="104" t="inlineStr">
        <is>
          <t>Nord-Ouest</t>
        </is>
      </c>
      <c r="E3071" s="104" t="inlineStr">
        <is>
          <t>Sur place</t>
        </is>
      </c>
      <c r="F3071" s="104" t="n">
        <v>30</v>
      </c>
      <c r="G3071" s="159" t="n">
        <v>3689</v>
      </c>
      <c r="H3071" s="159" t="n">
        <v>9340</v>
      </c>
      <c r="I3071" s="160" t="n">
        <v>47809.3</v>
      </c>
      <c r="J3071" s="160" t="n">
        <v>1545.01</v>
      </c>
      <c r="K3071" s="160" t="n">
        <v>46264.29</v>
      </c>
      <c r="L3071" s="160" t="n">
        <v>13753.58</v>
      </c>
    </row>
    <row r="3072">
      <c r="A3072" s="176" t="n">
        <v>45748</v>
      </c>
      <c r="B3072" s="104" t="inlineStr">
        <is>
          <t>2024/25</t>
        </is>
      </c>
      <c r="C3072" s="104" t="inlineStr">
        <is>
          <t>HC-102</t>
        </is>
      </c>
      <c r="D3072" s="104" t="inlineStr">
        <is>
          <t>Nord-Ouest</t>
        </is>
      </c>
      <c r="E3072" s="104" t="inlineStr">
        <is>
          <t>À emporter</t>
        </is>
      </c>
      <c r="F3072" s="104" t="n">
        <v>30</v>
      </c>
      <c r="G3072" s="159" t="n">
        <v>2754</v>
      </c>
      <c r="H3072" s="159" t="n">
        <v>6971</v>
      </c>
      <c r="I3072" s="160" t="n">
        <v>32846.25</v>
      </c>
      <c r="J3072" s="160" t="n">
        <v>1012.7</v>
      </c>
      <c r="K3072" s="160" t="n">
        <v>31833.55</v>
      </c>
      <c r="L3072" s="160" t="n">
        <v>9445.68</v>
      </c>
    </row>
    <row r="3073">
      <c r="A3073" s="176" t="n">
        <v>45748</v>
      </c>
      <c r="B3073" s="104" t="inlineStr">
        <is>
          <t>2024/25</t>
        </is>
      </c>
      <c r="C3073" s="104" t="inlineStr">
        <is>
          <t>HC-103</t>
        </is>
      </c>
      <c r="D3073" s="104" t="inlineStr">
        <is>
          <t>Sud-Est</t>
        </is>
      </c>
      <c r="E3073" s="104" t="inlineStr">
        <is>
          <t>Livraison</t>
        </is>
      </c>
      <c r="F3073" s="104" t="n">
        <v>30</v>
      </c>
      <c r="G3073" s="159" t="n">
        <v>1514</v>
      </c>
      <c r="H3073" s="159" t="n">
        <v>3857</v>
      </c>
      <c r="I3073" s="160" t="n">
        <v>24532.13</v>
      </c>
      <c r="J3073" s="160" t="n">
        <v>1404.89</v>
      </c>
      <c r="K3073" s="160" t="n">
        <v>23127.24</v>
      </c>
      <c r="L3073" s="160" t="n">
        <v>7157.7</v>
      </c>
    </row>
    <row r="3074">
      <c r="A3074" s="176" t="n">
        <v>45748</v>
      </c>
      <c r="B3074" s="104" t="inlineStr">
        <is>
          <t>2024/25</t>
        </is>
      </c>
      <c r="C3074" s="104" t="inlineStr">
        <is>
          <t>HC-103</t>
        </is>
      </c>
      <c r="D3074" s="104" t="inlineStr">
        <is>
          <t>Sud-Est</t>
        </is>
      </c>
      <c r="E3074" s="104" t="inlineStr">
        <is>
          <t>Sur place</t>
        </is>
      </c>
      <c r="F3074" s="104" t="n">
        <v>29</v>
      </c>
      <c r="G3074" s="159" t="n">
        <v>3818</v>
      </c>
      <c r="H3074" s="159" t="n">
        <v>9636</v>
      </c>
      <c r="I3074" s="160" t="n">
        <v>49007.85</v>
      </c>
      <c r="J3074" s="160" t="n">
        <v>1621.42</v>
      </c>
      <c r="K3074" s="160" t="n">
        <v>47386.43</v>
      </c>
      <c r="L3074" s="160" t="n">
        <v>14146.38</v>
      </c>
    </row>
    <row r="3075">
      <c r="A3075" s="176" t="n">
        <v>45748</v>
      </c>
      <c r="B3075" s="104" t="inlineStr">
        <is>
          <t>2024/25</t>
        </is>
      </c>
      <c r="C3075" s="104" t="inlineStr">
        <is>
          <t>HC-103</t>
        </is>
      </c>
      <c r="D3075" s="104" t="inlineStr">
        <is>
          <t>Sud-Est</t>
        </is>
      </c>
      <c r="E3075" s="104" t="inlineStr">
        <is>
          <t>À emporter</t>
        </is>
      </c>
      <c r="F3075" s="104" t="n">
        <v>30</v>
      </c>
      <c r="G3075" s="159" t="n">
        <v>2996</v>
      </c>
      <c r="H3075" s="159" t="n">
        <v>7418</v>
      </c>
      <c r="I3075" s="160" t="n">
        <v>36129.92</v>
      </c>
      <c r="J3075" s="160" t="n">
        <v>1045.39</v>
      </c>
      <c r="K3075" s="160" t="n">
        <v>35084.53</v>
      </c>
      <c r="L3075" s="160" t="n">
        <v>10395.25</v>
      </c>
    </row>
    <row r="3076">
      <c r="A3076" s="176" t="n">
        <v>45748</v>
      </c>
      <c r="B3076" s="104" t="inlineStr">
        <is>
          <t>2024/25</t>
        </is>
      </c>
      <c r="C3076" s="104" t="inlineStr">
        <is>
          <t>HC-104</t>
        </is>
      </c>
      <c r="D3076" s="104" t="inlineStr">
        <is>
          <t>Sud-Ouest</t>
        </is>
      </c>
      <c r="E3076" s="104" t="inlineStr">
        <is>
          <t>Livraison</t>
        </is>
      </c>
      <c r="F3076" s="104" t="n">
        <v>30</v>
      </c>
      <c r="G3076" s="159" t="n">
        <v>1133</v>
      </c>
      <c r="H3076" s="159" t="n">
        <v>2860</v>
      </c>
      <c r="I3076" s="160" t="n">
        <v>18785.74</v>
      </c>
      <c r="J3076" s="160" t="n">
        <v>1081.03</v>
      </c>
      <c r="K3076" s="160" t="n">
        <v>17704.71</v>
      </c>
      <c r="L3076" s="160" t="n">
        <v>5483.87</v>
      </c>
    </row>
    <row r="3077">
      <c r="A3077" s="176" t="n">
        <v>45748</v>
      </c>
      <c r="B3077" s="104" t="inlineStr">
        <is>
          <t>2024/25</t>
        </is>
      </c>
      <c r="C3077" s="104" t="inlineStr">
        <is>
          <t>HC-104</t>
        </is>
      </c>
      <c r="D3077" s="104" t="inlineStr">
        <is>
          <t>Sud-Ouest</t>
        </is>
      </c>
      <c r="E3077" s="104" t="inlineStr">
        <is>
          <t>Sur place</t>
        </is>
      </c>
      <c r="F3077" s="104" t="n">
        <v>30</v>
      </c>
      <c r="G3077" s="159" t="n">
        <v>3596</v>
      </c>
      <c r="H3077" s="159" t="n">
        <v>9211</v>
      </c>
      <c r="I3077" s="160" t="n">
        <v>46160.02</v>
      </c>
      <c r="J3077" s="160" t="n">
        <v>1235.11</v>
      </c>
      <c r="K3077" s="160" t="n">
        <v>44924.91</v>
      </c>
      <c r="L3077" s="160" t="n">
        <v>13401.65</v>
      </c>
    </row>
    <row r="3078">
      <c r="A3078" s="176" t="n">
        <v>45748</v>
      </c>
      <c r="B3078" s="104" t="inlineStr">
        <is>
          <t>2024/25</t>
        </is>
      </c>
      <c r="C3078" s="104" t="inlineStr">
        <is>
          <t>HC-104</t>
        </is>
      </c>
      <c r="D3078" s="104" t="inlineStr">
        <is>
          <t>Sud-Ouest</t>
        </is>
      </c>
      <c r="E3078" s="104" t="inlineStr">
        <is>
          <t>À emporter</t>
        </is>
      </c>
      <c r="F3078" s="104" t="n">
        <v>30</v>
      </c>
      <c r="G3078" s="159" t="n">
        <v>2576</v>
      </c>
      <c r="H3078" s="159" t="n">
        <v>6416</v>
      </c>
      <c r="I3078" s="160" t="n">
        <v>30564.19</v>
      </c>
      <c r="J3078" s="160" t="n">
        <v>993.36</v>
      </c>
      <c r="K3078" s="160" t="n">
        <v>29570.83</v>
      </c>
      <c r="L3078" s="160" t="n">
        <v>8781.51</v>
      </c>
    </row>
    <row r="3079">
      <c r="A3079" s="176" t="n">
        <v>45748</v>
      </c>
      <c r="B3079" s="104" t="inlineStr">
        <is>
          <t>2024/25</t>
        </is>
      </c>
      <c r="C3079" s="104" t="inlineStr">
        <is>
          <t>HC-105</t>
        </is>
      </c>
      <c r="D3079" s="104" t="inlineStr">
        <is>
          <t>Île-de-France</t>
        </is>
      </c>
      <c r="E3079" s="104" t="inlineStr">
        <is>
          <t>Livraison</t>
        </is>
      </c>
      <c r="F3079" s="104" t="n">
        <v>30</v>
      </c>
      <c r="G3079" s="159" t="n">
        <v>2005</v>
      </c>
      <c r="H3079" s="159" t="n">
        <v>5135</v>
      </c>
      <c r="I3079" s="160" t="n">
        <v>32263.14</v>
      </c>
      <c r="J3079" s="160" t="n">
        <v>1847.18</v>
      </c>
      <c r="K3079" s="160" t="n">
        <v>30415.96</v>
      </c>
      <c r="L3079" s="160" t="n">
        <v>9392.17</v>
      </c>
    </row>
    <row r="3080">
      <c r="A3080" s="176" t="n">
        <v>45748</v>
      </c>
      <c r="B3080" s="104" t="inlineStr">
        <is>
          <t>2024/25</t>
        </is>
      </c>
      <c r="C3080" s="104" t="inlineStr">
        <is>
          <t>HC-105</t>
        </is>
      </c>
      <c r="D3080" s="104" t="inlineStr">
        <is>
          <t>Île-de-France</t>
        </is>
      </c>
      <c r="E3080" s="104" t="inlineStr">
        <is>
          <t>Sur place</t>
        </is>
      </c>
      <c r="F3080" s="104" t="n">
        <v>29</v>
      </c>
      <c r="G3080" s="159" t="n">
        <v>5287</v>
      </c>
      <c r="H3080" s="159" t="n">
        <v>13430</v>
      </c>
      <c r="I3080" s="160" t="n">
        <v>67519.09</v>
      </c>
      <c r="J3080" s="160" t="n">
        <v>1996.45</v>
      </c>
      <c r="K3080" s="160" t="n">
        <v>65522.64</v>
      </c>
      <c r="L3080" s="160" t="n">
        <v>19637.69</v>
      </c>
    </row>
    <row r="3081">
      <c r="A3081" s="176" t="n">
        <v>45748</v>
      </c>
      <c r="B3081" s="104" t="inlineStr">
        <is>
          <t>2024/25</t>
        </is>
      </c>
      <c r="C3081" s="104" t="inlineStr">
        <is>
          <t>HC-105</t>
        </is>
      </c>
      <c r="D3081" s="104" t="inlineStr">
        <is>
          <t>Île-de-France</t>
        </is>
      </c>
      <c r="E3081" s="104" t="inlineStr">
        <is>
          <t>À emporter</t>
        </is>
      </c>
      <c r="F3081" s="104" t="n">
        <v>30</v>
      </c>
      <c r="G3081" s="159" t="n">
        <v>4056</v>
      </c>
      <c r="H3081" s="159" t="n">
        <v>10415</v>
      </c>
      <c r="I3081" s="160" t="n">
        <v>48123.64</v>
      </c>
      <c r="J3081" s="160" t="n">
        <v>1256.21</v>
      </c>
      <c r="K3081" s="160" t="n">
        <v>46867.43</v>
      </c>
      <c r="L3081" s="160" t="n">
        <v>13951.97</v>
      </c>
    </row>
    <row r="3082">
      <c r="A3082" s="176" t="n">
        <v>45748</v>
      </c>
      <c r="B3082" s="104" t="inlineStr">
        <is>
          <t>2024/25</t>
        </is>
      </c>
      <c r="C3082" s="104" t="inlineStr">
        <is>
          <t>HC-106</t>
        </is>
      </c>
      <c r="D3082" s="104" t="inlineStr">
        <is>
          <t>Nord-Ouest</t>
        </is>
      </c>
      <c r="E3082" s="104" t="inlineStr">
        <is>
          <t>Livraison</t>
        </is>
      </c>
      <c r="F3082" s="104" t="n">
        <v>30</v>
      </c>
      <c r="G3082" s="159" t="n">
        <v>1216</v>
      </c>
      <c r="H3082" s="159" t="n">
        <v>3170</v>
      </c>
      <c r="I3082" s="160" t="n">
        <v>20103.78</v>
      </c>
      <c r="J3082" s="160" t="n">
        <v>1222.17</v>
      </c>
      <c r="K3082" s="160" t="n">
        <v>18881.61</v>
      </c>
      <c r="L3082" s="160" t="n">
        <v>5867.31</v>
      </c>
    </row>
    <row r="3083">
      <c r="A3083" s="176" t="n">
        <v>45748</v>
      </c>
      <c r="B3083" s="104" t="inlineStr">
        <is>
          <t>2024/25</t>
        </is>
      </c>
      <c r="C3083" s="104" t="inlineStr">
        <is>
          <t>HC-106</t>
        </is>
      </c>
      <c r="D3083" s="104" t="inlineStr">
        <is>
          <t>Nord-Ouest</t>
        </is>
      </c>
      <c r="E3083" s="104" t="inlineStr">
        <is>
          <t>Sur place</t>
        </is>
      </c>
      <c r="F3083" s="104" t="n">
        <v>30</v>
      </c>
      <c r="G3083" s="159" t="n">
        <v>3563</v>
      </c>
      <c r="H3083" s="159" t="n">
        <v>8649</v>
      </c>
      <c r="I3083" s="160" t="n">
        <v>45983.43</v>
      </c>
      <c r="J3083" s="160" t="n">
        <v>1554.39</v>
      </c>
      <c r="K3083" s="160" t="n">
        <v>44429.04</v>
      </c>
      <c r="L3083" s="160" t="n">
        <v>13086.71</v>
      </c>
    </row>
    <row r="3084">
      <c r="A3084" s="176" t="n">
        <v>45748</v>
      </c>
      <c r="B3084" s="104" t="inlineStr">
        <is>
          <t>2024/25</t>
        </is>
      </c>
      <c r="C3084" s="104" t="inlineStr">
        <is>
          <t>HC-106</t>
        </is>
      </c>
      <c r="D3084" s="104" t="inlineStr">
        <is>
          <t>Nord-Ouest</t>
        </is>
      </c>
      <c r="E3084" s="104" t="inlineStr">
        <is>
          <t>À emporter</t>
        </is>
      </c>
      <c r="F3084" s="104" t="n">
        <v>30</v>
      </c>
      <c r="G3084" s="159" t="n">
        <v>2764</v>
      </c>
      <c r="H3084" s="159" t="n">
        <v>6834</v>
      </c>
      <c r="I3084" s="160" t="n">
        <v>33145.33</v>
      </c>
      <c r="J3084" s="160" t="n">
        <v>862.2</v>
      </c>
      <c r="K3084" s="160" t="n">
        <v>32283.13</v>
      </c>
      <c r="L3084" s="160" t="n">
        <v>9591.790000000001</v>
      </c>
    </row>
    <row r="3085">
      <c r="A3085" s="176" t="n">
        <v>45748</v>
      </c>
      <c r="B3085" s="104" t="inlineStr">
        <is>
          <t>2024/25</t>
        </is>
      </c>
      <c r="C3085" s="104" t="inlineStr">
        <is>
          <t>HC-107</t>
        </is>
      </c>
      <c r="D3085" s="104" t="inlineStr">
        <is>
          <t>Sud-Est</t>
        </is>
      </c>
      <c r="E3085" s="104" t="inlineStr">
        <is>
          <t>Livraison</t>
        </is>
      </c>
      <c r="F3085" s="104" t="n">
        <v>30</v>
      </c>
      <c r="G3085" s="159" t="n">
        <v>1522</v>
      </c>
      <c r="H3085" s="159" t="n">
        <v>3934</v>
      </c>
      <c r="I3085" s="160" t="n">
        <v>24535.7</v>
      </c>
      <c r="J3085" s="160" t="n">
        <v>1388.5</v>
      </c>
      <c r="K3085" s="160" t="n">
        <v>23147.2</v>
      </c>
      <c r="L3085" s="160" t="n">
        <v>7189.24</v>
      </c>
    </row>
    <row r="3086">
      <c r="A3086" s="176" t="n">
        <v>45748</v>
      </c>
      <c r="B3086" s="104" t="inlineStr">
        <is>
          <t>2024/25</t>
        </is>
      </c>
      <c r="C3086" s="104" t="inlineStr">
        <is>
          <t>HC-107</t>
        </is>
      </c>
      <c r="D3086" s="104" t="inlineStr">
        <is>
          <t>Sud-Est</t>
        </is>
      </c>
      <c r="E3086" s="104" t="inlineStr">
        <is>
          <t>Sur place</t>
        </is>
      </c>
      <c r="F3086" s="104" t="n">
        <v>30</v>
      </c>
      <c r="G3086" s="159" t="n">
        <v>4110</v>
      </c>
      <c r="H3086" s="159" t="n">
        <v>10481</v>
      </c>
      <c r="I3086" s="160" t="n">
        <v>52989.04</v>
      </c>
      <c r="J3086" s="160" t="n">
        <v>1721.21</v>
      </c>
      <c r="K3086" s="160" t="n">
        <v>51267.83</v>
      </c>
      <c r="L3086" s="160" t="n">
        <v>15190.44</v>
      </c>
    </row>
    <row r="3087">
      <c r="A3087" s="176" t="n">
        <v>45748</v>
      </c>
      <c r="B3087" s="104" t="inlineStr">
        <is>
          <t>2024/25</t>
        </is>
      </c>
      <c r="C3087" s="104" t="inlineStr">
        <is>
          <t>HC-107</t>
        </is>
      </c>
      <c r="D3087" s="104" t="inlineStr">
        <is>
          <t>Sud-Est</t>
        </is>
      </c>
      <c r="E3087" s="104" t="inlineStr">
        <is>
          <t>À emporter</t>
        </is>
      </c>
      <c r="F3087" s="104" t="n">
        <v>28</v>
      </c>
      <c r="G3087" s="159" t="n">
        <v>2900</v>
      </c>
      <c r="H3087" s="159" t="n">
        <v>7328</v>
      </c>
      <c r="I3087" s="160" t="n">
        <v>34106.49</v>
      </c>
      <c r="J3087" s="160" t="n">
        <v>1103.34</v>
      </c>
      <c r="K3087" s="160" t="n">
        <v>33003.15</v>
      </c>
      <c r="L3087" s="160" t="n">
        <v>9805.280000000001</v>
      </c>
    </row>
    <row r="3088">
      <c r="A3088" s="176" t="n">
        <v>45748</v>
      </c>
      <c r="B3088" s="104" t="inlineStr">
        <is>
          <t>2024/25</t>
        </is>
      </c>
      <c r="C3088" s="104" t="inlineStr">
        <is>
          <t>HC-108</t>
        </is>
      </c>
      <c r="D3088" s="104" t="inlineStr">
        <is>
          <t>Sud-Ouest</t>
        </is>
      </c>
      <c r="E3088" s="104" t="inlineStr">
        <is>
          <t>Livraison</t>
        </is>
      </c>
      <c r="F3088" s="104" t="n">
        <v>30</v>
      </c>
      <c r="G3088" s="159" t="n">
        <v>1111</v>
      </c>
      <c r="H3088" s="159" t="n">
        <v>2747</v>
      </c>
      <c r="I3088" s="160" t="n">
        <v>18243.68</v>
      </c>
      <c r="J3088" s="160" t="n">
        <v>1078.9</v>
      </c>
      <c r="K3088" s="160" t="n">
        <v>17164.78</v>
      </c>
      <c r="L3088" s="160" t="n">
        <v>5329.97</v>
      </c>
    </row>
    <row r="3089">
      <c r="A3089" s="176" t="n">
        <v>45748</v>
      </c>
      <c r="B3089" s="104" t="inlineStr">
        <is>
          <t>2024/25</t>
        </is>
      </c>
      <c r="C3089" s="104" t="inlineStr">
        <is>
          <t>HC-108</t>
        </is>
      </c>
      <c r="D3089" s="104" t="inlineStr">
        <is>
          <t>Sud-Ouest</t>
        </is>
      </c>
      <c r="E3089" s="104" t="inlineStr">
        <is>
          <t>Sur place</t>
        </is>
      </c>
      <c r="F3089" s="104" t="n">
        <v>30</v>
      </c>
      <c r="G3089" s="159" t="n">
        <v>3375</v>
      </c>
      <c r="H3089" s="159" t="n">
        <v>8761</v>
      </c>
      <c r="I3089" s="160" t="n">
        <v>43407.7</v>
      </c>
      <c r="J3089" s="160" t="n">
        <v>1307.23</v>
      </c>
      <c r="K3089" s="160" t="n">
        <v>42100.47</v>
      </c>
      <c r="L3089" s="160" t="n">
        <v>12527.14</v>
      </c>
    </row>
    <row r="3090">
      <c r="A3090" s="176" t="n">
        <v>45748</v>
      </c>
      <c r="B3090" s="104" t="inlineStr">
        <is>
          <t>2024/25</t>
        </is>
      </c>
      <c r="C3090" s="104" t="inlineStr">
        <is>
          <t>HC-108</t>
        </is>
      </c>
      <c r="D3090" s="104" t="inlineStr">
        <is>
          <t>Sud-Ouest</t>
        </is>
      </c>
      <c r="E3090" s="104" t="inlineStr">
        <is>
          <t>À emporter</t>
        </is>
      </c>
      <c r="F3090" s="104" t="n">
        <v>29</v>
      </c>
      <c r="G3090" s="159" t="n">
        <v>2486</v>
      </c>
      <c r="H3090" s="159" t="n">
        <v>6272</v>
      </c>
      <c r="I3090" s="160" t="n">
        <v>29558.92</v>
      </c>
      <c r="J3090" s="160" t="n">
        <v>904.77</v>
      </c>
      <c r="K3090" s="160" t="n">
        <v>28654.15</v>
      </c>
      <c r="L3090" s="160" t="n">
        <v>8579.35</v>
      </c>
    </row>
    <row r="3091">
      <c r="A3091" s="176" t="n">
        <v>45748</v>
      </c>
      <c r="B3091" s="104" t="inlineStr">
        <is>
          <t>2024/25</t>
        </is>
      </c>
      <c r="C3091" s="104" t="inlineStr">
        <is>
          <t>HC-109</t>
        </is>
      </c>
      <c r="D3091" s="104" t="inlineStr">
        <is>
          <t>Île-de-France</t>
        </is>
      </c>
      <c r="E3091" s="104" t="inlineStr">
        <is>
          <t>Livraison</t>
        </is>
      </c>
      <c r="F3091" s="104" t="n">
        <v>29</v>
      </c>
      <c r="G3091" s="159" t="n">
        <v>1348</v>
      </c>
      <c r="H3091" s="159" t="n">
        <v>3384</v>
      </c>
      <c r="I3091" s="160" t="n">
        <v>21805.84</v>
      </c>
      <c r="J3091" s="160" t="n">
        <v>1343.8</v>
      </c>
      <c r="K3091" s="160" t="n">
        <v>20462.04</v>
      </c>
      <c r="L3091" s="160" t="n">
        <v>6324.3</v>
      </c>
    </row>
    <row r="3092">
      <c r="A3092" s="176" t="n">
        <v>45748</v>
      </c>
      <c r="B3092" s="104" t="inlineStr">
        <is>
          <t>2024/25</t>
        </is>
      </c>
      <c r="C3092" s="104" t="inlineStr">
        <is>
          <t>HC-109</t>
        </is>
      </c>
      <c r="D3092" s="104" t="inlineStr">
        <is>
          <t>Île-de-France</t>
        </is>
      </c>
      <c r="E3092" s="104" t="inlineStr">
        <is>
          <t>Sur place</t>
        </is>
      </c>
      <c r="F3092" s="104" t="n">
        <v>29</v>
      </c>
      <c r="G3092" s="159" t="n">
        <v>3638</v>
      </c>
      <c r="H3092" s="159" t="n">
        <v>9478</v>
      </c>
      <c r="I3092" s="160" t="n">
        <v>47100.99</v>
      </c>
      <c r="J3092" s="160" t="n">
        <v>1387.49</v>
      </c>
      <c r="K3092" s="160" t="n">
        <v>45713.5</v>
      </c>
      <c r="L3092" s="160" t="n">
        <v>13630.98</v>
      </c>
    </row>
    <row r="3093">
      <c r="A3093" s="176" t="n">
        <v>45748</v>
      </c>
      <c r="B3093" s="104" t="inlineStr">
        <is>
          <t>2024/25</t>
        </is>
      </c>
      <c r="C3093" s="104" t="inlineStr">
        <is>
          <t>HC-109</t>
        </is>
      </c>
      <c r="D3093" s="104" t="inlineStr">
        <is>
          <t>Île-de-France</t>
        </is>
      </c>
      <c r="E3093" s="104" t="inlineStr">
        <is>
          <t>À emporter</t>
        </is>
      </c>
      <c r="F3093" s="104" t="n">
        <v>29</v>
      </c>
      <c r="G3093" s="159" t="n">
        <v>2786</v>
      </c>
      <c r="H3093" s="159" t="n">
        <v>6898</v>
      </c>
      <c r="I3093" s="160" t="n">
        <v>33070.95</v>
      </c>
      <c r="J3093" s="160" t="n">
        <v>927.11</v>
      </c>
      <c r="K3093" s="160" t="n">
        <v>32143.84</v>
      </c>
      <c r="L3093" s="160" t="n">
        <v>9608.16</v>
      </c>
    </row>
    <row r="3094">
      <c r="A3094" s="176" t="n">
        <v>45748</v>
      </c>
      <c r="B3094" s="104" t="inlineStr">
        <is>
          <t>2024/25</t>
        </is>
      </c>
      <c r="C3094" s="104" t="inlineStr">
        <is>
          <t>HC-110</t>
        </is>
      </c>
      <c r="D3094" s="104" t="inlineStr">
        <is>
          <t>Nord-Ouest</t>
        </is>
      </c>
      <c r="E3094" s="104" t="inlineStr">
        <is>
          <t>Livraison</t>
        </is>
      </c>
      <c r="F3094" s="104" t="n">
        <v>30</v>
      </c>
      <c r="G3094" s="159" t="n">
        <v>814</v>
      </c>
      <c r="H3094" s="159" t="n">
        <v>2112</v>
      </c>
      <c r="I3094" s="160" t="n">
        <v>13438.18</v>
      </c>
      <c r="J3094" s="160" t="n">
        <v>798.01</v>
      </c>
      <c r="K3094" s="160" t="n">
        <v>12640.17</v>
      </c>
      <c r="L3094" s="160" t="n">
        <v>3918.04</v>
      </c>
    </row>
    <row r="3095">
      <c r="A3095" s="176" t="n">
        <v>45748</v>
      </c>
      <c r="B3095" s="104" t="inlineStr">
        <is>
          <t>2024/25</t>
        </is>
      </c>
      <c r="C3095" s="104" t="inlineStr">
        <is>
          <t>HC-110</t>
        </is>
      </c>
      <c r="D3095" s="104" t="inlineStr">
        <is>
          <t>Nord-Ouest</t>
        </is>
      </c>
      <c r="E3095" s="104" t="inlineStr">
        <is>
          <t>Sur place</t>
        </is>
      </c>
      <c r="F3095" s="104" t="n">
        <v>30</v>
      </c>
      <c r="G3095" s="159" t="n">
        <v>2563</v>
      </c>
      <c r="H3095" s="159" t="n">
        <v>6678</v>
      </c>
      <c r="I3095" s="160" t="n">
        <v>32701.33</v>
      </c>
      <c r="J3095" s="160" t="n">
        <v>867.4400000000001</v>
      </c>
      <c r="K3095" s="160" t="n">
        <v>31833.89</v>
      </c>
      <c r="L3095" s="160" t="n">
        <v>9464.1</v>
      </c>
    </row>
    <row r="3096">
      <c r="A3096" s="176" t="n">
        <v>45748</v>
      </c>
      <c r="B3096" s="104" t="inlineStr">
        <is>
          <t>2024/25</t>
        </is>
      </c>
      <c r="C3096" s="104" t="inlineStr">
        <is>
          <t>HC-110</t>
        </is>
      </c>
      <c r="D3096" s="104" t="inlineStr">
        <is>
          <t>Nord-Ouest</t>
        </is>
      </c>
      <c r="E3096" s="104" t="inlineStr">
        <is>
          <t>À emporter</t>
        </is>
      </c>
      <c r="F3096" s="104" t="n">
        <v>29</v>
      </c>
      <c r="G3096" s="159" t="n">
        <v>1764</v>
      </c>
      <c r="H3096" s="159" t="n">
        <v>4563</v>
      </c>
      <c r="I3096" s="160" t="n">
        <v>20956.7</v>
      </c>
      <c r="J3096" s="160" t="n">
        <v>615.4400000000001</v>
      </c>
      <c r="K3096" s="160" t="n">
        <v>20341.26</v>
      </c>
      <c r="L3096" s="160" t="n">
        <v>6117</v>
      </c>
    </row>
    <row r="3097">
      <c r="A3097" s="176" t="n">
        <v>45748</v>
      </c>
      <c r="B3097" s="104" t="inlineStr">
        <is>
          <t>2024/25</t>
        </is>
      </c>
      <c r="C3097" s="104" t="inlineStr">
        <is>
          <t>HC-111</t>
        </is>
      </c>
      <c r="D3097" s="104" t="inlineStr">
        <is>
          <t>Sud-Est</t>
        </is>
      </c>
      <c r="E3097" s="104" t="inlineStr">
        <is>
          <t>Livraison</t>
        </is>
      </c>
      <c r="F3097" s="104" t="n">
        <v>30</v>
      </c>
      <c r="G3097" s="159" t="n">
        <v>1351</v>
      </c>
      <c r="H3097" s="159" t="n">
        <v>3259</v>
      </c>
      <c r="I3097" s="160" t="n">
        <v>22309.51</v>
      </c>
      <c r="J3097" s="160" t="n">
        <v>1318.73</v>
      </c>
      <c r="K3097" s="160" t="n">
        <v>20990.78</v>
      </c>
      <c r="L3097" s="160" t="n">
        <v>6461.11</v>
      </c>
    </row>
    <row r="3098">
      <c r="A3098" s="176" t="n">
        <v>45748</v>
      </c>
      <c r="B3098" s="104" t="inlineStr">
        <is>
          <t>2024/25</t>
        </is>
      </c>
      <c r="C3098" s="104" t="inlineStr">
        <is>
          <t>HC-111</t>
        </is>
      </c>
      <c r="D3098" s="104" t="inlineStr">
        <is>
          <t>Sud-Est</t>
        </is>
      </c>
      <c r="E3098" s="104" t="inlineStr">
        <is>
          <t>Sur place</t>
        </is>
      </c>
      <c r="F3098" s="104" t="n">
        <v>30</v>
      </c>
      <c r="G3098" s="159" t="n">
        <v>4046</v>
      </c>
      <c r="H3098" s="159" t="n">
        <v>10128</v>
      </c>
      <c r="I3098" s="160" t="n">
        <v>52385.43</v>
      </c>
      <c r="J3098" s="160" t="n">
        <v>1605.42</v>
      </c>
      <c r="K3098" s="160" t="n">
        <v>50780.01</v>
      </c>
      <c r="L3098" s="160" t="n">
        <v>15087.46</v>
      </c>
    </row>
    <row r="3099">
      <c r="A3099" s="176" t="n">
        <v>45748</v>
      </c>
      <c r="B3099" s="104" t="inlineStr">
        <is>
          <t>2024/25</t>
        </is>
      </c>
      <c r="C3099" s="104" t="inlineStr">
        <is>
          <t>HC-111</t>
        </is>
      </c>
      <c r="D3099" s="104" t="inlineStr">
        <is>
          <t>Sud-Est</t>
        </is>
      </c>
      <c r="E3099" s="104" t="inlineStr">
        <is>
          <t>À emporter</t>
        </is>
      </c>
      <c r="F3099" s="104" t="n">
        <v>29</v>
      </c>
      <c r="G3099" s="159" t="n">
        <v>2931</v>
      </c>
      <c r="H3099" s="159" t="n">
        <v>7614</v>
      </c>
      <c r="I3099" s="160" t="n">
        <v>35075.76</v>
      </c>
      <c r="J3099" s="160" t="n">
        <v>1094.48</v>
      </c>
      <c r="K3099" s="160" t="n">
        <v>33981.28</v>
      </c>
      <c r="L3099" s="160" t="n">
        <v>10090.94</v>
      </c>
    </row>
    <row r="3100">
      <c r="A3100" s="176" t="n">
        <v>45748</v>
      </c>
      <c r="B3100" s="104" t="inlineStr">
        <is>
          <t>2024/25</t>
        </is>
      </c>
      <c r="C3100" s="104" t="inlineStr">
        <is>
          <t>HC-113</t>
        </is>
      </c>
      <c r="D3100" s="104" t="inlineStr">
        <is>
          <t>Île-de-France</t>
        </is>
      </c>
      <c r="E3100" s="104" t="inlineStr">
        <is>
          <t>Drive</t>
        </is>
      </c>
      <c r="F3100" s="104" t="n">
        <v>30</v>
      </c>
      <c r="G3100" s="159" t="n">
        <v>1389</v>
      </c>
      <c r="H3100" s="159" t="n">
        <v>3502</v>
      </c>
      <c r="I3100" s="160" t="n">
        <v>19013.06</v>
      </c>
      <c r="J3100" s="160" t="n">
        <v>559.6</v>
      </c>
      <c r="K3100" s="160" t="n">
        <v>18453.46</v>
      </c>
      <c r="L3100" s="160" t="n">
        <v>5506.42</v>
      </c>
    </row>
    <row r="3101">
      <c r="A3101" s="176" t="n">
        <v>45748</v>
      </c>
      <c r="B3101" s="104" t="inlineStr">
        <is>
          <t>2024/25</t>
        </is>
      </c>
      <c r="C3101" s="104" t="inlineStr">
        <is>
          <t>HC-113</t>
        </is>
      </c>
      <c r="D3101" s="104" t="inlineStr">
        <is>
          <t>Île-de-France</t>
        </is>
      </c>
      <c r="E3101" s="104" t="inlineStr">
        <is>
          <t>Livraison</t>
        </is>
      </c>
      <c r="F3101" s="104" t="n">
        <v>30</v>
      </c>
      <c r="G3101" s="159" t="n">
        <v>1320</v>
      </c>
      <c r="H3101" s="159" t="n">
        <v>3349</v>
      </c>
      <c r="I3101" s="160" t="n">
        <v>21485.66</v>
      </c>
      <c r="J3101" s="160" t="n">
        <v>1217.46</v>
      </c>
      <c r="K3101" s="160" t="n">
        <v>20268.2</v>
      </c>
      <c r="L3101" s="160" t="n">
        <v>6271.56</v>
      </c>
    </row>
    <row r="3102">
      <c r="A3102" s="176" t="n">
        <v>45748</v>
      </c>
      <c r="B3102" s="104" t="inlineStr">
        <is>
          <t>2024/25</t>
        </is>
      </c>
      <c r="C3102" s="104" t="inlineStr">
        <is>
          <t>HC-113</t>
        </is>
      </c>
      <c r="D3102" s="104" t="inlineStr">
        <is>
          <t>Île-de-France</t>
        </is>
      </c>
      <c r="E3102" s="104" t="inlineStr">
        <is>
          <t>Sur place</t>
        </is>
      </c>
      <c r="F3102" s="104" t="n">
        <v>29</v>
      </c>
      <c r="G3102" s="159" t="n">
        <v>3383</v>
      </c>
      <c r="H3102" s="159" t="n">
        <v>8581</v>
      </c>
      <c r="I3102" s="160" t="n">
        <v>43150.96</v>
      </c>
      <c r="J3102" s="160" t="n">
        <v>1360.97</v>
      </c>
      <c r="K3102" s="160" t="n">
        <v>41789.99</v>
      </c>
      <c r="L3102" s="160" t="n">
        <v>12371.5</v>
      </c>
    </row>
    <row r="3103">
      <c r="A3103" s="176" t="n">
        <v>45748</v>
      </c>
      <c r="B3103" s="104" t="inlineStr">
        <is>
          <t>2024/25</t>
        </is>
      </c>
      <c r="C3103" s="104" t="inlineStr">
        <is>
          <t>HC-113</t>
        </is>
      </c>
      <c r="D3103" s="104" t="inlineStr">
        <is>
          <t>Île-de-France</t>
        </is>
      </c>
      <c r="E3103" s="104" t="inlineStr">
        <is>
          <t>À emporter</t>
        </is>
      </c>
      <c r="F3103" s="104" t="n">
        <v>30</v>
      </c>
      <c r="G3103" s="159" t="n">
        <v>2671</v>
      </c>
      <c r="H3103" s="159" t="n">
        <v>6845</v>
      </c>
      <c r="I3103" s="160" t="n">
        <v>31816.74</v>
      </c>
      <c r="J3103" s="160" t="n">
        <v>915.62</v>
      </c>
      <c r="K3103" s="160" t="n">
        <v>30901.12</v>
      </c>
      <c r="L3103" s="160" t="n">
        <v>9247.02</v>
      </c>
    </row>
    <row r="3104">
      <c r="A3104" s="176" t="n">
        <v>45748</v>
      </c>
      <c r="B3104" s="104" t="inlineStr">
        <is>
          <t>2024/25</t>
        </is>
      </c>
      <c r="C3104" s="104" t="inlineStr">
        <is>
          <t>HC-114</t>
        </is>
      </c>
      <c r="D3104" s="104" t="inlineStr">
        <is>
          <t>Nord-Ouest</t>
        </is>
      </c>
      <c r="E3104" s="104" t="inlineStr">
        <is>
          <t>Drive</t>
        </is>
      </c>
      <c r="F3104" s="104" t="n">
        <v>30</v>
      </c>
      <c r="G3104" s="159" t="n">
        <v>780</v>
      </c>
      <c r="H3104" s="159" t="n">
        <v>1987</v>
      </c>
      <c r="I3104" s="160" t="n">
        <v>10659.87</v>
      </c>
      <c r="J3104" s="160" t="n">
        <v>299.89</v>
      </c>
      <c r="K3104" s="160" t="n">
        <v>10359.98</v>
      </c>
      <c r="L3104" s="160" t="n">
        <v>3102.08</v>
      </c>
    </row>
    <row r="3105">
      <c r="A3105" s="176" t="n">
        <v>45748</v>
      </c>
      <c r="B3105" s="104" t="inlineStr">
        <is>
          <t>2024/25</t>
        </is>
      </c>
      <c r="C3105" s="104" t="inlineStr">
        <is>
          <t>HC-114</t>
        </is>
      </c>
      <c r="D3105" s="104" t="inlineStr">
        <is>
          <t>Nord-Ouest</t>
        </is>
      </c>
      <c r="E3105" s="104" t="inlineStr">
        <is>
          <t>Livraison</t>
        </is>
      </c>
      <c r="F3105" s="104" t="n">
        <v>30</v>
      </c>
      <c r="G3105" s="159" t="n">
        <v>660</v>
      </c>
      <c r="H3105" s="159" t="n">
        <v>1692</v>
      </c>
      <c r="I3105" s="160" t="n">
        <v>10954.27</v>
      </c>
      <c r="J3105" s="160" t="n">
        <v>680.37</v>
      </c>
      <c r="K3105" s="160" t="n">
        <v>10273.9</v>
      </c>
      <c r="L3105" s="160" t="n">
        <v>3177.43</v>
      </c>
    </row>
    <row r="3106">
      <c r="A3106" s="176" t="n">
        <v>45748</v>
      </c>
      <c r="B3106" s="104" t="inlineStr">
        <is>
          <t>2024/25</t>
        </is>
      </c>
      <c r="C3106" s="104" t="inlineStr">
        <is>
          <t>HC-114</t>
        </is>
      </c>
      <c r="D3106" s="104" t="inlineStr">
        <is>
          <t>Nord-Ouest</t>
        </is>
      </c>
      <c r="E3106" s="104" t="inlineStr">
        <is>
          <t>Sur place</t>
        </is>
      </c>
      <c r="F3106" s="104" t="n">
        <v>30</v>
      </c>
      <c r="G3106" s="159" t="n">
        <v>1955</v>
      </c>
      <c r="H3106" s="159" t="n">
        <v>4939</v>
      </c>
      <c r="I3106" s="160" t="n">
        <v>25219.36</v>
      </c>
      <c r="J3106" s="160" t="n">
        <v>776.61</v>
      </c>
      <c r="K3106" s="160" t="n">
        <v>24442.75</v>
      </c>
      <c r="L3106" s="160" t="n">
        <v>7290.26</v>
      </c>
    </row>
    <row r="3107">
      <c r="A3107" s="176" t="n">
        <v>45748</v>
      </c>
      <c r="B3107" s="104" t="inlineStr">
        <is>
          <t>2024/25</t>
        </is>
      </c>
      <c r="C3107" s="104" t="inlineStr">
        <is>
          <t>HC-114</t>
        </is>
      </c>
      <c r="D3107" s="104" t="inlineStr">
        <is>
          <t>Nord-Ouest</t>
        </is>
      </c>
      <c r="E3107" s="104" t="inlineStr">
        <is>
          <t>À emporter</t>
        </is>
      </c>
      <c r="F3107" s="104" t="n">
        <v>30</v>
      </c>
      <c r="G3107" s="159" t="n">
        <v>1493</v>
      </c>
      <c r="H3107" s="159" t="n">
        <v>3864</v>
      </c>
      <c r="I3107" s="160" t="n">
        <v>17826.66</v>
      </c>
      <c r="J3107" s="160" t="n">
        <v>499.52</v>
      </c>
      <c r="K3107" s="160" t="n">
        <v>17327.14</v>
      </c>
      <c r="L3107" s="160" t="n">
        <v>5130.3</v>
      </c>
    </row>
    <row r="3108">
      <c r="A3108" s="176" t="n">
        <v>45748</v>
      </c>
      <c r="B3108" s="104" t="inlineStr">
        <is>
          <t>2024/25</t>
        </is>
      </c>
      <c r="C3108" s="104" t="inlineStr">
        <is>
          <t>HC-115</t>
        </is>
      </c>
      <c r="D3108" s="104" t="inlineStr">
        <is>
          <t>Sud-Est</t>
        </is>
      </c>
      <c r="E3108" s="104" t="inlineStr">
        <is>
          <t>Livraison</t>
        </is>
      </c>
      <c r="F3108" s="104" t="n">
        <v>30</v>
      </c>
      <c r="G3108" s="159" t="n">
        <v>1286</v>
      </c>
      <c r="H3108" s="159" t="n">
        <v>3456</v>
      </c>
      <c r="I3108" s="160" t="n">
        <v>21028.13</v>
      </c>
      <c r="J3108" s="160" t="n">
        <v>1342.34</v>
      </c>
      <c r="K3108" s="160" t="n">
        <v>19685.79</v>
      </c>
      <c r="L3108" s="160" t="n">
        <v>6785.13</v>
      </c>
    </row>
    <row r="3109">
      <c r="A3109" s="176" t="n">
        <v>45748</v>
      </c>
      <c r="B3109" s="104" t="inlineStr">
        <is>
          <t>2024/25</t>
        </is>
      </c>
      <c r="C3109" s="104" t="inlineStr">
        <is>
          <t>HC-115</t>
        </is>
      </c>
      <c r="D3109" s="104" t="inlineStr">
        <is>
          <t>Sud-Est</t>
        </is>
      </c>
      <c r="E3109" s="104" t="inlineStr">
        <is>
          <t>Sur place</t>
        </is>
      </c>
      <c r="F3109" s="104" t="n">
        <v>30</v>
      </c>
      <c r="G3109" s="159" t="n">
        <v>3869</v>
      </c>
      <c r="H3109" s="159" t="n">
        <v>9809</v>
      </c>
      <c r="I3109" s="160" t="n">
        <v>50631.02</v>
      </c>
      <c r="J3109" s="160" t="n">
        <v>1570.58</v>
      </c>
      <c r="K3109" s="160" t="n">
        <v>49060.44</v>
      </c>
      <c r="L3109" s="160" t="n">
        <v>16330.03</v>
      </c>
    </row>
    <row r="3110">
      <c r="A3110" s="176" t="n">
        <v>45748</v>
      </c>
      <c r="B3110" s="104" t="inlineStr">
        <is>
          <t>2024/25</t>
        </is>
      </c>
      <c r="C3110" s="104" t="inlineStr">
        <is>
          <t>HC-115</t>
        </is>
      </c>
      <c r="D3110" s="104" t="inlineStr">
        <is>
          <t>Sud-Est</t>
        </is>
      </c>
      <c r="E3110" s="104" t="inlineStr">
        <is>
          <t>À emporter</t>
        </is>
      </c>
      <c r="F3110" s="104" t="n">
        <v>30</v>
      </c>
      <c r="G3110" s="159" t="n">
        <v>2881</v>
      </c>
      <c r="H3110" s="159" t="n">
        <v>7248</v>
      </c>
      <c r="I3110" s="160" t="n">
        <v>34003.59</v>
      </c>
      <c r="J3110" s="160" t="n">
        <v>916.87</v>
      </c>
      <c r="K3110" s="160" t="n">
        <v>33086.72</v>
      </c>
      <c r="L3110" s="160" t="n">
        <v>11022.03</v>
      </c>
    </row>
    <row r="3111">
      <c r="A3111" s="176" t="n">
        <v>45748</v>
      </c>
      <c r="B3111" s="104" t="inlineStr">
        <is>
          <t>2024/25</t>
        </is>
      </c>
      <c r="C3111" s="104" t="inlineStr">
        <is>
          <t>HC-116</t>
        </is>
      </c>
      <c r="D3111" s="104" t="inlineStr">
        <is>
          <t>Sud-Ouest</t>
        </is>
      </c>
      <c r="E3111" s="104" t="inlineStr">
        <is>
          <t>Livraison</t>
        </is>
      </c>
      <c r="F3111" s="104" t="n">
        <v>30</v>
      </c>
      <c r="G3111" s="159" t="n">
        <v>1126</v>
      </c>
      <c r="H3111" s="159" t="n">
        <v>2811</v>
      </c>
      <c r="I3111" s="160" t="n">
        <v>18732.43</v>
      </c>
      <c r="J3111" s="160" t="n">
        <v>1067.7</v>
      </c>
      <c r="K3111" s="160" t="n">
        <v>17664.73</v>
      </c>
      <c r="L3111" s="160" t="n">
        <v>5478.36</v>
      </c>
    </row>
    <row r="3112">
      <c r="A3112" s="176" t="n">
        <v>45748</v>
      </c>
      <c r="B3112" s="104" t="inlineStr">
        <is>
          <t>2024/25</t>
        </is>
      </c>
      <c r="C3112" s="104" t="inlineStr">
        <is>
          <t>HC-116</t>
        </is>
      </c>
      <c r="D3112" s="104" t="inlineStr">
        <is>
          <t>Sud-Ouest</t>
        </is>
      </c>
      <c r="E3112" s="104" t="inlineStr">
        <is>
          <t>Sur place</t>
        </is>
      </c>
      <c r="F3112" s="104" t="n">
        <v>30</v>
      </c>
      <c r="G3112" s="159" t="n">
        <v>3497</v>
      </c>
      <c r="H3112" s="159" t="n">
        <v>8995</v>
      </c>
      <c r="I3112" s="160" t="n">
        <v>44966.8</v>
      </c>
      <c r="J3112" s="160" t="n">
        <v>1237.02</v>
      </c>
      <c r="K3112" s="160" t="n">
        <v>43729.78</v>
      </c>
      <c r="L3112" s="160" t="n">
        <v>12899.13</v>
      </c>
    </row>
    <row r="3113">
      <c r="A3113" s="176" t="n">
        <v>45748</v>
      </c>
      <c r="B3113" s="104" t="inlineStr">
        <is>
          <t>2024/25</t>
        </is>
      </c>
      <c r="C3113" s="104" t="inlineStr">
        <is>
          <t>HC-116</t>
        </is>
      </c>
      <c r="D3113" s="104" t="inlineStr">
        <is>
          <t>Sud-Ouest</t>
        </is>
      </c>
      <c r="E3113" s="104" t="inlineStr">
        <is>
          <t>À emporter</t>
        </is>
      </c>
      <c r="F3113" s="104" t="n">
        <v>29</v>
      </c>
      <c r="G3113" s="159" t="n">
        <v>2481</v>
      </c>
      <c r="H3113" s="159" t="n">
        <v>6415</v>
      </c>
      <c r="I3113" s="160" t="n">
        <v>29488.57</v>
      </c>
      <c r="J3113" s="160" t="n">
        <v>1002.17</v>
      </c>
      <c r="K3113" s="160" t="n">
        <v>28486.4</v>
      </c>
      <c r="L3113" s="160" t="n">
        <v>8482.360000000001</v>
      </c>
    </row>
    <row r="3114">
      <c r="A3114" s="176" t="n">
        <v>45748</v>
      </c>
      <c r="B3114" s="104" t="inlineStr">
        <is>
          <t>2024/25</t>
        </is>
      </c>
      <c r="C3114" s="104" t="inlineStr">
        <is>
          <t>HC-117</t>
        </is>
      </c>
      <c r="D3114" s="104" t="inlineStr">
        <is>
          <t>Île-de-France</t>
        </is>
      </c>
      <c r="E3114" s="104" t="inlineStr">
        <is>
          <t>Drive</t>
        </is>
      </c>
      <c r="F3114" s="104" t="n">
        <v>30</v>
      </c>
      <c r="G3114" s="159" t="n">
        <v>1246</v>
      </c>
      <c r="H3114" s="159" t="n">
        <v>3097</v>
      </c>
      <c r="I3114" s="160" t="n">
        <v>17073.32</v>
      </c>
      <c r="J3114" s="160" t="n">
        <v>519.23</v>
      </c>
      <c r="K3114" s="160" t="n">
        <v>16554.09</v>
      </c>
      <c r="L3114" s="160" t="n">
        <v>4947.63</v>
      </c>
    </row>
    <row r="3115">
      <c r="A3115" s="176" t="n">
        <v>45748</v>
      </c>
      <c r="B3115" s="104" t="inlineStr">
        <is>
          <t>2024/25</t>
        </is>
      </c>
      <c r="C3115" s="104" t="inlineStr">
        <is>
          <t>HC-117</t>
        </is>
      </c>
      <c r="D3115" s="104" t="inlineStr">
        <is>
          <t>Île-de-France</t>
        </is>
      </c>
      <c r="E3115" s="104" t="inlineStr">
        <is>
          <t>Livraison</t>
        </is>
      </c>
      <c r="F3115" s="104" t="n">
        <v>30</v>
      </c>
      <c r="G3115" s="159" t="n">
        <v>1060</v>
      </c>
      <c r="H3115" s="159" t="n">
        <v>2688</v>
      </c>
      <c r="I3115" s="160" t="n">
        <v>17674.05</v>
      </c>
      <c r="J3115" s="160" t="n">
        <v>1038.86</v>
      </c>
      <c r="K3115" s="160" t="n">
        <v>16635.19</v>
      </c>
      <c r="L3115" s="160" t="n">
        <v>5172.2</v>
      </c>
    </row>
    <row r="3116">
      <c r="A3116" s="176" t="n">
        <v>45748</v>
      </c>
      <c r="B3116" s="104" t="inlineStr">
        <is>
          <t>2024/25</t>
        </is>
      </c>
      <c r="C3116" s="104" t="inlineStr">
        <is>
          <t>HC-117</t>
        </is>
      </c>
      <c r="D3116" s="104" t="inlineStr">
        <is>
          <t>Île-de-France</t>
        </is>
      </c>
      <c r="E3116" s="104" t="inlineStr">
        <is>
          <t>Sur place</t>
        </is>
      </c>
      <c r="F3116" s="104" t="n">
        <v>30</v>
      </c>
      <c r="G3116" s="159" t="n">
        <v>3162</v>
      </c>
      <c r="H3116" s="159" t="n">
        <v>7891</v>
      </c>
      <c r="I3116" s="160" t="n">
        <v>41043.58</v>
      </c>
      <c r="J3116" s="160" t="n">
        <v>1201.5</v>
      </c>
      <c r="K3116" s="160" t="n">
        <v>39842.08</v>
      </c>
      <c r="L3116" s="160" t="n">
        <v>11781.72</v>
      </c>
    </row>
    <row r="3117">
      <c r="A3117" s="176" t="n">
        <v>45748</v>
      </c>
      <c r="B3117" s="104" t="inlineStr">
        <is>
          <t>2024/25</t>
        </is>
      </c>
      <c r="C3117" s="104" t="inlineStr">
        <is>
          <t>HC-117</t>
        </is>
      </c>
      <c r="D3117" s="104" t="inlineStr">
        <is>
          <t>Île-de-France</t>
        </is>
      </c>
      <c r="E3117" s="104" t="inlineStr">
        <is>
          <t>À emporter</t>
        </is>
      </c>
      <c r="F3117" s="104" t="n">
        <v>30</v>
      </c>
      <c r="G3117" s="159" t="n">
        <v>2413</v>
      </c>
      <c r="H3117" s="159" t="n">
        <v>6258</v>
      </c>
      <c r="I3117" s="160" t="n">
        <v>28738.77</v>
      </c>
      <c r="J3117" s="160" t="n">
        <v>1031.03</v>
      </c>
      <c r="K3117" s="160" t="n">
        <v>27707.74</v>
      </c>
      <c r="L3117" s="160" t="n">
        <v>8354.4</v>
      </c>
    </row>
    <row r="3118">
      <c r="A3118" s="176" t="n">
        <v>45748</v>
      </c>
      <c r="B3118" s="104" t="inlineStr">
        <is>
          <t>2024/25</t>
        </is>
      </c>
      <c r="C3118" s="104" t="inlineStr">
        <is>
          <t>HC-118</t>
        </is>
      </c>
      <c r="D3118" s="104" t="inlineStr">
        <is>
          <t>Nord-Ouest</t>
        </is>
      </c>
      <c r="E3118" s="104" t="inlineStr">
        <is>
          <t>Livraison</t>
        </is>
      </c>
      <c r="F3118" s="104" t="n">
        <v>30</v>
      </c>
      <c r="G3118" s="159" t="n">
        <v>1343</v>
      </c>
      <c r="H3118" s="159" t="n">
        <v>3363</v>
      </c>
      <c r="I3118" s="160" t="n">
        <v>22456.68</v>
      </c>
      <c r="J3118" s="160" t="n">
        <v>1370.63</v>
      </c>
      <c r="K3118" s="160" t="n">
        <v>21086.05</v>
      </c>
      <c r="L3118" s="160" t="n">
        <v>6520.43</v>
      </c>
    </row>
    <row r="3119">
      <c r="A3119" s="176" t="n">
        <v>45748</v>
      </c>
      <c r="B3119" s="104" t="inlineStr">
        <is>
          <t>2024/25</t>
        </is>
      </c>
      <c r="C3119" s="104" t="inlineStr">
        <is>
          <t>HC-118</t>
        </is>
      </c>
      <c r="D3119" s="104" t="inlineStr">
        <is>
          <t>Nord-Ouest</t>
        </is>
      </c>
      <c r="E3119" s="104" t="inlineStr">
        <is>
          <t>Sur place</t>
        </is>
      </c>
      <c r="F3119" s="104" t="n">
        <v>30</v>
      </c>
      <c r="G3119" s="159" t="n">
        <v>4025</v>
      </c>
      <c r="H3119" s="159" t="n">
        <v>10473</v>
      </c>
      <c r="I3119" s="160" t="n">
        <v>52149.6</v>
      </c>
      <c r="J3119" s="160" t="n">
        <v>1496.95</v>
      </c>
      <c r="K3119" s="160" t="n">
        <v>50652.65</v>
      </c>
      <c r="L3119" s="160" t="n">
        <v>15000.98</v>
      </c>
    </row>
    <row r="3120">
      <c r="A3120" s="176" t="n">
        <v>45748</v>
      </c>
      <c r="B3120" s="104" t="inlineStr">
        <is>
          <t>2024/25</t>
        </is>
      </c>
      <c r="C3120" s="104" t="inlineStr">
        <is>
          <t>HC-118</t>
        </is>
      </c>
      <c r="D3120" s="104" t="inlineStr">
        <is>
          <t>Nord-Ouest</t>
        </is>
      </c>
      <c r="E3120" s="104" t="inlineStr">
        <is>
          <t>À emporter</t>
        </is>
      </c>
      <c r="F3120" s="104" t="n">
        <v>30</v>
      </c>
      <c r="G3120" s="159" t="n">
        <v>2946</v>
      </c>
      <c r="H3120" s="159" t="n">
        <v>7814</v>
      </c>
      <c r="I3120" s="160" t="n">
        <v>35017.66</v>
      </c>
      <c r="J3120" s="160" t="n">
        <v>1100.04</v>
      </c>
      <c r="K3120" s="160" t="n">
        <v>33917.62</v>
      </c>
      <c r="L3120" s="160" t="n">
        <v>10063.76</v>
      </c>
    </row>
    <row r="3121">
      <c r="A3121" s="176" t="n">
        <v>45748</v>
      </c>
      <c r="B3121" s="104" t="inlineStr">
        <is>
          <t>2024/25</t>
        </is>
      </c>
      <c r="C3121" s="104" t="inlineStr">
        <is>
          <t>HC-119</t>
        </is>
      </c>
      <c r="D3121" s="104" t="inlineStr">
        <is>
          <t>Sud-Est</t>
        </is>
      </c>
      <c r="E3121" s="104" t="inlineStr">
        <is>
          <t>Livraison</t>
        </is>
      </c>
      <c r="F3121" s="104" t="n">
        <v>30</v>
      </c>
      <c r="G3121" s="159" t="n">
        <v>1087</v>
      </c>
      <c r="H3121" s="159" t="n">
        <v>2820</v>
      </c>
      <c r="I3121" s="160" t="n">
        <v>17820.49</v>
      </c>
      <c r="J3121" s="160" t="n">
        <v>1094.58</v>
      </c>
      <c r="K3121" s="160" t="n">
        <v>16725.91</v>
      </c>
      <c r="L3121" s="160" t="n">
        <v>5203.5</v>
      </c>
    </row>
    <row r="3122">
      <c r="A3122" s="176" t="n">
        <v>45748</v>
      </c>
      <c r="B3122" s="104" t="inlineStr">
        <is>
          <t>2024/25</t>
        </is>
      </c>
      <c r="C3122" s="104" t="inlineStr">
        <is>
          <t>HC-119</t>
        </is>
      </c>
      <c r="D3122" s="104" t="inlineStr">
        <is>
          <t>Sud-Est</t>
        </is>
      </c>
      <c r="E3122" s="104" t="inlineStr">
        <is>
          <t>Sur place</t>
        </is>
      </c>
      <c r="F3122" s="104" t="n">
        <v>29</v>
      </c>
      <c r="G3122" s="159" t="n">
        <v>3084</v>
      </c>
      <c r="H3122" s="159" t="n">
        <v>7954</v>
      </c>
      <c r="I3122" s="160" t="n">
        <v>40239.69</v>
      </c>
      <c r="J3122" s="160" t="n">
        <v>1237.07</v>
      </c>
      <c r="K3122" s="160" t="n">
        <v>39002.62</v>
      </c>
      <c r="L3122" s="160" t="n">
        <v>11630.51</v>
      </c>
    </row>
    <row r="3123">
      <c r="A3123" s="176" t="n">
        <v>45748</v>
      </c>
      <c r="B3123" s="104" t="inlineStr">
        <is>
          <t>2024/25</t>
        </is>
      </c>
      <c r="C3123" s="104" t="inlineStr">
        <is>
          <t>HC-119</t>
        </is>
      </c>
      <c r="D3123" s="104" t="inlineStr">
        <is>
          <t>Sud-Est</t>
        </is>
      </c>
      <c r="E3123" s="104" t="inlineStr">
        <is>
          <t>À emporter</t>
        </is>
      </c>
      <c r="F3123" s="104" t="n">
        <v>30</v>
      </c>
      <c r="G3123" s="159" t="n">
        <v>2491</v>
      </c>
      <c r="H3123" s="159" t="n">
        <v>6390</v>
      </c>
      <c r="I3123" s="160" t="n">
        <v>29659.94</v>
      </c>
      <c r="J3123" s="160" t="n">
        <v>975.34</v>
      </c>
      <c r="K3123" s="160" t="n">
        <v>28684.6</v>
      </c>
      <c r="L3123" s="160" t="n">
        <v>8555.299999999999</v>
      </c>
    </row>
    <row r="3124">
      <c r="A3124" s="176" t="n">
        <v>45748</v>
      </c>
      <c r="B3124" s="104" t="inlineStr">
        <is>
          <t>2024/25</t>
        </is>
      </c>
      <c r="C3124" s="104" t="inlineStr">
        <is>
          <t>HC-120</t>
        </is>
      </c>
      <c r="D3124" s="104" t="inlineStr">
        <is>
          <t>Sud-Ouest</t>
        </is>
      </c>
      <c r="E3124" s="104" t="inlineStr">
        <is>
          <t>Drive</t>
        </is>
      </c>
      <c r="F3124" s="104" t="n">
        <v>29</v>
      </c>
      <c r="G3124" s="159" t="n">
        <v>973</v>
      </c>
      <c r="H3124" s="159" t="n">
        <v>2420</v>
      </c>
      <c r="I3124" s="160" t="n">
        <v>13284.29</v>
      </c>
      <c r="J3124" s="160" t="n">
        <v>373.86</v>
      </c>
      <c r="K3124" s="160" t="n">
        <v>12910.43</v>
      </c>
      <c r="L3124" s="160" t="n">
        <v>3842.57</v>
      </c>
    </row>
    <row r="3125">
      <c r="A3125" s="176" t="n">
        <v>45748</v>
      </c>
      <c r="B3125" s="104" t="inlineStr">
        <is>
          <t>2024/25</t>
        </is>
      </c>
      <c r="C3125" s="104" t="inlineStr">
        <is>
          <t>HC-120</t>
        </is>
      </c>
      <c r="D3125" s="104" t="inlineStr">
        <is>
          <t>Sud-Ouest</t>
        </is>
      </c>
      <c r="E3125" s="104" t="inlineStr">
        <is>
          <t>Livraison</t>
        </is>
      </c>
      <c r="F3125" s="104" t="n">
        <v>30</v>
      </c>
      <c r="G3125" s="159" t="n">
        <v>850</v>
      </c>
      <c r="H3125" s="159" t="n">
        <v>2168</v>
      </c>
      <c r="I3125" s="160" t="n">
        <v>13988.88</v>
      </c>
      <c r="J3125" s="160" t="n">
        <v>796.21</v>
      </c>
      <c r="K3125" s="160" t="n">
        <v>13192.67</v>
      </c>
      <c r="L3125" s="160" t="n">
        <v>4107.85</v>
      </c>
    </row>
    <row r="3126">
      <c r="A3126" s="176" t="n">
        <v>45748</v>
      </c>
      <c r="B3126" s="104" t="inlineStr">
        <is>
          <t>2024/25</t>
        </is>
      </c>
      <c r="C3126" s="104" t="inlineStr">
        <is>
          <t>HC-120</t>
        </is>
      </c>
      <c r="D3126" s="104" t="inlineStr">
        <is>
          <t>Sud-Ouest</t>
        </is>
      </c>
      <c r="E3126" s="104" t="inlineStr">
        <is>
          <t>Sur place</t>
        </is>
      </c>
      <c r="F3126" s="104" t="n">
        <v>30</v>
      </c>
      <c r="G3126" s="159" t="n">
        <v>2558</v>
      </c>
      <c r="H3126" s="159" t="n">
        <v>6572</v>
      </c>
      <c r="I3126" s="160" t="n">
        <v>33145.14</v>
      </c>
      <c r="J3126" s="160" t="n">
        <v>977.12</v>
      </c>
      <c r="K3126" s="160" t="n">
        <v>32168.02</v>
      </c>
      <c r="L3126" s="160" t="n">
        <v>9576.049999999999</v>
      </c>
    </row>
    <row r="3127">
      <c r="A3127" s="176" t="n">
        <v>45748</v>
      </c>
      <c r="B3127" s="104" t="inlineStr">
        <is>
          <t>2024/25</t>
        </is>
      </c>
      <c r="C3127" s="104" t="inlineStr">
        <is>
          <t>HC-120</t>
        </is>
      </c>
      <c r="D3127" s="104" t="inlineStr">
        <is>
          <t>Sud-Ouest</t>
        </is>
      </c>
      <c r="E3127" s="104" t="inlineStr">
        <is>
          <t>À emporter</t>
        </is>
      </c>
      <c r="F3127" s="104" t="n">
        <v>30</v>
      </c>
      <c r="G3127" s="159" t="n">
        <v>1887</v>
      </c>
      <c r="H3127" s="159" t="n">
        <v>4857</v>
      </c>
      <c r="I3127" s="160" t="n">
        <v>22254.18</v>
      </c>
      <c r="J3127" s="160" t="n">
        <v>702.86</v>
      </c>
      <c r="K3127" s="160" t="n">
        <v>21551.32</v>
      </c>
      <c r="L3127" s="160" t="n">
        <v>6399.33</v>
      </c>
    </row>
    <row r="3128">
      <c r="A3128" s="176" t="n">
        <v>45778</v>
      </c>
      <c r="B3128" s="104" t="inlineStr">
        <is>
          <t>2024/25</t>
        </is>
      </c>
      <c r="C3128" s="104" t="inlineStr">
        <is>
          <t>HC-001</t>
        </is>
      </c>
      <c r="D3128" s="104" t="inlineStr">
        <is>
          <t>Île-de-France</t>
        </is>
      </c>
      <c r="E3128" s="104" t="inlineStr">
        <is>
          <t>Livraison</t>
        </is>
      </c>
      <c r="F3128" s="104" t="n">
        <v>31</v>
      </c>
      <c r="G3128" s="159" t="n">
        <v>2216</v>
      </c>
      <c r="H3128" s="159" t="n">
        <v>5504</v>
      </c>
      <c r="I3128" s="160" t="n">
        <v>36197.74</v>
      </c>
      <c r="J3128" s="160" t="n">
        <v>2083.37</v>
      </c>
      <c r="K3128" s="160" t="n">
        <v>34114.37</v>
      </c>
      <c r="L3128" s="160" t="n">
        <v>10605.38</v>
      </c>
    </row>
    <row r="3129">
      <c r="A3129" s="176" t="n">
        <v>45778</v>
      </c>
      <c r="B3129" s="104" t="inlineStr">
        <is>
          <t>2024/25</t>
        </is>
      </c>
      <c r="C3129" s="104" t="inlineStr">
        <is>
          <t>HC-001</t>
        </is>
      </c>
      <c r="D3129" s="104" t="inlineStr">
        <is>
          <t>Île-de-France</t>
        </is>
      </c>
      <c r="E3129" s="104" t="inlineStr">
        <is>
          <t>Sur place</t>
        </is>
      </c>
      <c r="F3129" s="104" t="n">
        <v>30</v>
      </c>
      <c r="G3129" s="159" t="n">
        <v>5753</v>
      </c>
      <c r="H3129" s="159" t="n">
        <v>14808</v>
      </c>
      <c r="I3129" s="160" t="n">
        <v>74548.23</v>
      </c>
      <c r="J3129" s="160" t="n">
        <v>2421.85</v>
      </c>
      <c r="K3129" s="160" t="n">
        <v>72126.38</v>
      </c>
      <c r="L3129" s="160" t="n">
        <v>21635.9</v>
      </c>
    </row>
    <row r="3130">
      <c r="A3130" s="176" t="n">
        <v>45778</v>
      </c>
      <c r="B3130" s="104" t="inlineStr">
        <is>
          <t>2024/25</t>
        </is>
      </c>
      <c r="C3130" s="104" t="inlineStr">
        <is>
          <t>HC-001</t>
        </is>
      </c>
      <c r="D3130" s="104" t="inlineStr">
        <is>
          <t>Île-de-France</t>
        </is>
      </c>
      <c r="E3130" s="104" t="inlineStr">
        <is>
          <t>À emporter</t>
        </is>
      </c>
      <c r="F3130" s="104" t="n">
        <v>31</v>
      </c>
      <c r="G3130" s="159" t="n">
        <v>4332</v>
      </c>
      <c r="H3130" s="159" t="n">
        <v>11237</v>
      </c>
      <c r="I3130" s="160" t="n">
        <v>51202.49</v>
      </c>
      <c r="J3130" s="160" t="n">
        <v>1592.33</v>
      </c>
      <c r="K3130" s="160" t="n">
        <v>49610.16</v>
      </c>
      <c r="L3130" s="160" t="n">
        <v>14745.64</v>
      </c>
    </row>
    <row r="3131">
      <c r="A3131" s="176" t="n">
        <v>45778</v>
      </c>
      <c r="B3131" s="104" t="inlineStr">
        <is>
          <t>2024/25</t>
        </is>
      </c>
      <c r="C3131" s="104" t="inlineStr">
        <is>
          <t>HC-002</t>
        </is>
      </c>
      <c r="D3131" s="104" t="inlineStr">
        <is>
          <t>Nord-Ouest</t>
        </is>
      </c>
      <c r="E3131" s="104" t="inlineStr">
        <is>
          <t>Drive</t>
        </is>
      </c>
      <c r="F3131" s="104" t="n">
        <v>30</v>
      </c>
      <c r="G3131" s="159" t="n">
        <v>1046</v>
      </c>
      <c r="H3131" s="159" t="n">
        <v>2676</v>
      </c>
      <c r="I3131" s="160" t="n">
        <v>14150.27</v>
      </c>
      <c r="J3131" s="160" t="n">
        <v>428.8</v>
      </c>
      <c r="K3131" s="160" t="n">
        <v>13721.47</v>
      </c>
      <c r="L3131" s="160" t="n">
        <v>4124.14</v>
      </c>
    </row>
    <row r="3132">
      <c r="A3132" s="176" t="n">
        <v>45778</v>
      </c>
      <c r="B3132" s="104" t="inlineStr">
        <is>
          <t>2024/25</t>
        </is>
      </c>
      <c r="C3132" s="104" t="inlineStr">
        <is>
          <t>HC-002</t>
        </is>
      </c>
      <c r="D3132" s="104" t="inlineStr">
        <is>
          <t>Nord-Ouest</t>
        </is>
      </c>
      <c r="E3132" s="104" t="inlineStr">
        <is>
          <t>Livraison</t>
        </is>
      </c>
      <c r="F3132" s="104" t="n">
        <v>30</v>
      </c>
      <c r="G3132" s="159" t="n">
        <v>948</v>
      </c>
      <c r="H3132" s="159" t="n">
        <v>2384</v>
      </c>
      <c r="I3132" s="160" t="n">
        <v>15670.2</v>
      </c>
      <c r="J3132" s="160" t="n">
        <v>920.91</v>
      </c>
      <c r="K3132" s="160" t="n">
        <v>14749.29</v>
      </c>
      <c r="L3132" s="160" t="n">
        <v>4588.32</v>
      </c>
    </row>
    <row r="3133">
      <c r="A3133" s="176" t="n">
        <v>45778</v>
      </c>
      <c r="B3133" s="104" t="inlineStr">
        <is>
          <t>2024/25</t>
        </is>
      </c>
      <c r="C3133" s="104" t="inlineStr">
        <is>
          <t>HC-002</t>
        </is>
      </c>
      <c r="D3133" s="104" t="inlineStr">
        <is>
          <t>Nord-Ouest</t>
        </is>
      </c>
      <c r="E3133" s="104" t="inlineStr">
        <is>
          <t>Sur place</t>
        </is>
      </c>
      <c r="F3133" s="104" t="n">
        <v>30</v>
      </c>
      <c r="G3133" s="159" t="n">
        <v>2683</v>
      </c>
      <c r="H3133" s="159" t="n">
        <v>6837</v>
      </c>
      <c r="I3133" s="160" t="n">
        <v>34982.09</v>
      </c>
      <c r="J3133" s="160" t="n">
        <v>893.97</v>
      </c>
      <c r="K3133" s="160" t="n">
        <v>34088.12</v>
      </c>
      <c r="L3133" s="160" t="n">
        <v>10147.67</v>
      </c>
    </row>
    <row r="3134">
      <c r="A3134" s="176" t="n">
        <v>45778</v>
      </c>
      <c r="B3134" s="104" t="inlineStr">
        <is>
          <t>2024/25</t>
        </is>
      </c>
      <c r="C3134" s="104" t="inlineStr">
        <is>
          <t>HC-002</t>
        </is>
      </c>
      <c r="D3134" s="104" t="inlineStr">
        <is>
          <t>Nord-Ouest</t>
        </is>
      </c>
      <c r="E3134" s="104" t="inlineStr">
        <is>
          <t>À emporter</t>
        </is>
      </c>
      <c r="F3134" s="104" t="n">
        <v>31</v>
      </c>
      <c r="G3134" s="159" t="n">
        <v>2100</v>
      </c>
      <c r="H3134" s="159" t="n">
        <v>5277</v>
      </c>
      <c r="I3134" s="160" t="n">
        <v>25116.85</v>
      </c>
      <c r="J3134" s="160" t="n">
        <v>764.85</v>
      </c>
      <c r="K3134" s="160" t="n">
        <v>24352</v>
      </c>
      <c r="L3134" s="160" t="n">
        <v>7179.57</v>
      </c>
    </row>
    <row r="3135">
      <c r="A3135" s="176" t="n">
        <v>45778</v>
      </c>
      <c r="B3135" s="104" t="inlineStr">
        <is>
          <t>2024/25</t>
        </is>
      </c>
      <c r="C3135" s="104" t="inlineStr">
        <is>
          <t>HC-003</t>
        </is>
      </c>
      <c r="D3135" s="104" t="inlineStr">
        <is>
          <t>Sud-Est</t>
        </is>
      </c>
      <c r="E3135" s="104" t="inlineStr">
        <is>
          <t>Drive</t>
        </is>
      </c>
      <c r="F3135" s="104" t="n">
        <v>31</v>
      </c>
      <c r="G3135" s="159" t="n">
        <v>1299</v>
      </c>
      <c r="H3135" s="159" t="n">
        <v>3301</v>
      </c>
      <c r="I3135" s="160" t="n">
        <v>17606.79</v>
      </c>
      <c r="J3135" s="160" t="n">
        <v>462.13</v>
      </c>
      <c r="K3135" s="160" t="n">
        <v>17144.66</v>
      </c>
      <c r="L3135" s="160" t="n">
        <v>5092.59</v>
      </c>
    </row>
    <row r="3136">
      <c r="A3136" s="176" t="n">
        <v>45778</v>
      </c>
      <c r="B3136" s="104" t="inlineStr">
        <is>
          <t>2024/25</t>
        </is>
      </c>
      <c r="C3136" s="104" t="inlineStr">
        <is>
          <t>HC-003</t>
        </is>
      </c>
      <c r="D3136" s="104" t="inlineStr">
        <is>
          <t>Sud-Est</t>
        </is>
      </c>
      <c r="E3136" s="104" t="inlineStr">
        <is>
          <t>Livraison</t>
        </is>
      </c>
      <c r="F3136" s="104" t="n">
        <v>31</v>
      </c>
      <c r="G3136" s="159" t="n">
        <v>1117</v>
      </c>
      <c r="H3136" s="159" t="n">
        <v>2821</v>
      </c>
      <c r="I3136" s="160" t="n">
        <v>18298.58</v>
      </c>
      <c r="J3136" s="160" t="n">
        <v>1136.51</v>
      </c>
      <c r="K3136" s="160" t="n">
        <v>17162.07</v>
      </c>
      <c r="L3136" s="160" t="n">
        <v>5350.8</v>
      </c>
    </row>
    <row r="3137">
      <c r="A3137" s="176" t="n">
        <v>45778</v>
      </c>
      <c r="B3137" s="104" t="inlineStr">
        <is>
          <t>2024/25</t>
        </is>
      </c>
      <c r="C3137" s="104" t="inlineStr">
        <is>
          <t>HC-003</t>
        </is>
      </c>
      <c r="D3137" s="104" t="inlineStr">
        <is>
          <t>Sud-Est</t>
        </is>
      </c>
      <c r="E3137" s="104" t="inlineStr">
        <is>
          <t>Sur place</t>
        </is>
      </c>
      <c r="F3137" s="104" t="n">
        <v>31</v>
      </c>
      <c r="G3137" s="159" t="n">
        <v>3347</v>
      </c>
      <c r="H3137" s="159" t="n">
        <v>8588</v>
      </c>
      <c r="I3137" s="160" t="n">
        <v>43228.45</v>
      </c>
      <c r="J3137" s="160" t="n">
        <v>1298.78</v>
      </c>
      <c r="K3137" s="160" t="n">
        <v>41929.67</v>
      </c>
      <c r="L3137" s="160" t="n">
        <v>12402.75</v>
      </c>
    </row>
    <row r="3138">
      <c r="A3138" s="176" t="n">
        <v>45778</v>
      </c>
      <c r="B3138" s="104" t="inlineStr">
        <is>
          <t>2024/25</t>
        </is>
      </c>
      <c r="C3138" s="104" t="inlineStr">
        <is>
          <t>HC-003</t>
        </is>
      </c>
      <c r="D3138" s="104" t="inlineStr">
        <is>
          <t>Sud-Est</t>
        </is>
      </c>
      <c r="E3138" s="104" t="inlineStr">
        <is>
          <t>À emporter</t>
        </is>
      </c>
      <c r="F3138" s="104" t="n">
        <v>29</v>
      </c>
      <c r="G3138" s="159" t="n">
        <v>2368</v>
      </c>
      <c r="H3138" s="159" t="n">
        <v>5933</v>
      </c>
      <c r="I3138" s="160" t="n">
        <v>27752.46</v>
      </c>
      <c r="J3138" s="160" t="n">
        <v>902.24</v>
      </c>
      <c r="K3138" s="160" t="n">
        <v>26850.22</v>
      </c>
      <c r="L3138" s="160" t="n">
        <v>8092.96</v>
      </c>
    </row>
    <row r="3139">
      <c r="A3139" s="176" t="n">
        <v>45778</v>
      </c>
      <c r="B3139" s="104" t="inlineStr">
        <is>
          <t>2024/25</t>
        </is>
      </c>
      <c r="C3139" s="104" t="inlineStr">
        <is>
          <t>HC-004</t>
        </is>
      </c>
      <c r="D3139" s="104" t="inlineStr">
        <is>
          <t>Sud-Ouest</t>
        </is>
      </c>
      <c r="E3139" s="104" t="inlineStr">
        <is>
          <t>Drive</t>
        </is>
      </c>
      <c r="F3139" s="104" t="n">
        <v>31</v>
      </c>
      <c r="G3139" s="159" t="n">
        <v>1300</v>
      </c>
      <c r="H3139" s="159" t="n">
        <v>3311</v>
      </c>
      <c r="I3139" s="160" t="n">
        <v>17895.14</v>
      </c>
      <c r="J3139" s="160" t="n">
        <v>541.46</v>
      </c>
      <c r="K3139" s="160" t="n">
        <v>17353.68</v>
      </c>
      <c r="L3139" s="160" t="n">
        <v>5116.16</v>
      </c>
    </row>
    <row r="3140">
      <c r="A3140" s="176" t="n">
        <v>45778</v>
      </c>
      <c r="B3140" s="104" t="inlineStr">
        <is>
          <t>2024/25</t>
        </is>
      </c>
      <c r="C3140" s="104" t="inlineStr">
        <is>
          <t>HC-004</t>
        </is>
      </c>
      <c r="D3140" s="104" t="inlineStr">
        <is>
          <t>Sud-Ouest</t>
        </is>
      </c>
      <c r="E3140" s="104" t="inlineStr">
        <is>
          <t>Livraison</t>
        </is>
      </c>
      <c r="F3140" s="104" t="n">
        <v>31</v>
      </c>
      <c r="G3140" s="159" t="n">
        <v>1167</v>
      </c>
      <c r="H3140" s="159" t="n">
        <v>2974</v>
      </c>
      <c r="I3140" s="160" t="n">
        <v>19291.71</v>
      </c>
      <c r="J3140" s="160" t="n">
        <v>1203</v>
      </c>
      <c r="K3140" s="160" t="n">
        <v>18088.71</v>
      </c>
      <c r="L3140" s="160" t="n">
        <v>5563.38</v>
      </c>
    </row>
    <row r="3141">
      <c r="A3141" s="176" t="n">
        <v>45778</v>
      </c>
      <c r="B3141" s="104" t="inlineStr">
        <is>
          <t>2024/25</t>
        </is>
      </c>
      <c r="C3141" s="104" t="inlineStr">
        <is>
          <t>HC-004</t>
        </is>
      </c>
      <c r="D3141" s="104" t="inlineStr">
        <is>
          <t>Sud-Ouest</t>
        </is>
      </c>
      <c r="E3141" s="104" t="inlineStr">
        <is>
          <t>Sur place</t>
        </is>
      </c>
      <c r="F3141" s="104" t="n">
        <v>31</v>
      </c>
      <c r="G3141" s="159" t="n">
        <v>3362</v>
      </c>
      <c r="H3141" s="159" t="n">
        <v>8607</v>
      </c>
      <c r="I3141" s="160" t="n">
        <v>43414.81</v>
      </c>
      <c r="J3141" s="160" t="n">
        <v>1393.52</v>
      </c>
      <c r="K3141" s="160" t="n">
        <v>42021.29</v>
      </c>
      <c r="L3141" s="160" t="n">
        <v>12454.86</v>
      </c>
    </row>
    <row r="3142">
      <c r="A3142" s="176" t="n">
        <v>45778</v>
      </c>
      <c r="B3142" s="104" t="inlineStr">
        <is>
          <t>2024/25</t>
        </is>
      </c>
      <c r="C3142" s="104" t="inlineStr">
        <is>
          <t>HC-004</t>
        </is>
      </c>
      <c r="D3142" s="104" t="inlineStr">
        <is>
          <t>Sud-Ouest</t>
        </is>
      </c>
      <c r="E3142" s="104" t="inlineStr">
        <is>
          <t>À emporter</t>
        </is>
      </c>
      <c r="F3142" s="104" t="n">
        <v>31</v>
      </c>
      <c r="G3142" s="159" t="n">
        <v>2586</v>
      </c>
      <c r="H3142" s="159" t="n">
        <v>6732</v>
      </c>
      <c r="I3142" s="160" t="n">
        <v>30499.54</v>
      </c>
      <c r="J3142" s="160" t="n">
        <v>865.05</v>
      </c>
      <c r="K3142" s="160" t="n">
        <v>29634.49</v>
      </c>
      <c r="L3142" s="160" t="n">
        <v>8870.43</v>
      </c>
    </row>
    <row r="3143">
      <c r="A3143" s="176" t="n">
        <v>45778</v>
      </c>
      <c r="B3143" s="104" t="inlineStr">
        <is>
          <t>2024/25</t>
        </is>
      </c>
      <c r="C3143" s="104" t="inlineStr">
        <is>
          <t>HC-005</t>
        </is>
      </c>
      <c r="D3143" s="104" t="inlineStr">
        <is>
          <t>Île-de-France</t>
        </is>
      </c>
      <c r="E3143" s="104" t="inlineStr">
        <is>
          <t>Livraison</t>
        </is>
      </c>
      <c r="F3143" s="104" t="n">
        <v>31</v>
      </c>
      <c r="G3143" s="159" t="n">
        <v>1658</v>
      </c>
      <c r="H3143" s="159" t="n">
        <v>4189</v>
      </c>
      <c r="I3143" s="160" t="n">
        <v>27419.03</v>
      </c>
      <c r="J3143" s="160" t="n">
        <v>1694.35</v>
      </c>
      <c r="K3143" s="160" t="n">
        <v>25724.68</v>
      </c>
      <c r="L3143" s="160" t="n">
        <v>8002.49</v>
      </c>
    </row>
    <row r="3144">
      <c r="A3144" s="176" t="n">
        <v>45778</v>
      </c>
      <c r="B3144" s="104" t="inlineStr">
        <is>
          <t>2024/25</t>
        </is>
      </c>
      <c r="C3144" s="104" t="inlineStr">
        <is>
          <t>HC-005</t>
        </is>
      </c>
      <c r="D3144" s="104" t="inlineStr">
        <is>
          <t>Île-de-France</t>
        </is>
      </c>
      <c r="E3144" s="104" t="inlineStr">
        <is>
          <t>Sur place</t>
        </is>
      </c>
      <c r="F3144" s="104" t="n">
        <v>31</v>
      </c>
      <c r="G3144" s="159" t="n">
        <v>4993</v>
      </c>
      <c r="H3144" s="159" t="n">
        <v>12703</v>
      </c>
      <c r="I3144" s="160" t="n">
        <v>64676.09</v>
      </c>
      <c r="J3144" s="160" t="n">
        <v>1745.24</v>
      </c>
      <c r="K3144" s="160" t="n">
        <v>62930.85</v>
      </c>
      <c r="L3144" s="160" t="n">
        <v>18817.2</v>
      </c>
    </row>
    <row r="3145">
      <c r="A3145" s="176" t="n">
        <v>45778</v>
      </c>
      <c r="B3145" s="104" t="inlineStr">
        <is>
          <t>2024/25</t>
        </is>
      </c>
      <c r="C3145" s="104" t="inlineStr">
        <is>
          <t>HC-005</t>
        </is>
      </c>
      <c r="D3145" s="104" t="inlineStr">
        <is>
          <t>Île-de-France</t>
        </is>
      </c>
      <c r="E3145" s="104" t="inlineStr">
        <is>
          <t>À emporter</t>
        </is>
      </c>
      <c r="F3145" s="104" t="n">
        <v>31</v>
      </c>
      <c r="G3145" s="159" t="n">
        <v>3696</v>
      </c>
      <c r="H3145" s="159" t="n">
        <v>9291</v>
      </c>
      <c r="I3145" s="160" t="n">
        <v>43561.02</v>
      </c>
      <c r="J3145" s="160" t="n">
        <v>1434.37</v>
      </c>
      <c r="K3145" s="160" t="n">
        <v>42126.65</v>
      </c>
      <c r="L3145" s="160" t="n">
        <v>12545.34</v>
      </c>
    </row>
    <row r="3146">
      <c r="A3146" s="176" t="n">
        <v>45778</v>
      </c>
      <c r="B3146" s="104" t="inlineStr">
        <is>
          <t>2024/25</t>
        </is>
      </c>
      <c r="C3146" s="104" t="inlineStr">
        <is>
          <t>HC-006</t>
        </is>
      </c>
      <c r="D3146" s="104" t="inlineStr">
        <is>
          <t>Nord-Ouest</t>
        </is>
      </c>
      <c r="E3146" s="104" t="inlineStr">
        <is>
          <t>Livraison</t>
        </is>
      </c>
      <c r="F3146" s="104" t="n">
        <v>31</v>
      </c>
      <c r="G3146" s="159" t="n">
        <v>1060</v>
      </c>
      <c r="H3146" s="159" t="n">
        <v>2629</v>
      </c>
      <c r="I3146" s="160" t="n">
        <v>17464.75</v>
      </c>
      <c r="J3146" s="160" t="n">
        <v>1040.09</v>
      </c>
      <c r="K3146" s="160" t="n">
        <v>16424.66</v>
      </c>
      <c r="L3146" s="160" t="n">
        <v>5106.55</v>
      </c>
    </row>
    <row r="3147">
      <c r="A3147" s="176" t="n">
        <v>45778</v>
      </c>
      <c r="B3147" s="104" t="inlineStr">
        <is>
          <t>2024/25</t>
        </is>
      </c>
      <c r="C3147" s="104" t="inlineStr">
        <is>
          <t>HC-006</t>
        </is>
      </c>
      <c r="D3147" s="104" t="inlineStr">
        <is>
          <t>Nord-Ouest</t>
        </is>
      </c>
      <c r="E3147" s="104" t="inlineStr">
        <is>
          <t>Sur place</t>
        </is>
      </c>
      <c r="F3147" s="104" t="n">
        <v>31</v>
      </c>
      <c r="G3147" s="159" t="n">
        <v>3105</v>
      </c>
      <c r="H3147" s="159" t="n">
        <v>7983</v>
      </c>
      <c r="I3147" s="160" t="n">
        <v>40354.98</v>
      </c>
      <c r="J3147" s="160" t="n">
        <v>1222.81</v>
      </c>
      <c r="K3147" s="160" t="n">
        <v>39132.17</v>
      </c>
      <c r="L3147" s="160" t="n">
        <v>11710.02</v>
      </c>
    </row>
    <row r="3148">
      <c r="A3148" s="176" t="n">
        <v>45778</v>
      </c>
      <c r="B3148" s="104" t="inlineStr">
        <is>
          <t>2024/25</t>
        </is>
      </c>
      <c r="C3148" s="104" t="inlineStr">
        <is>
          <t>HC-006</t>
        </is>
      </c>
      <c r="D3148" s="104" t="inlineStr">
        <is>
          <t>Nord-Ouest</t>
        </is>
      </c>
      <c r="E3148" s="104" t="inlineStr">
        <is>
          <t>À emporter</t>
        </is>
      </c>
      <c r="F3148" s="104" t="n">
        <v>31</v>
      </c>
      <c r="G3148" s="159" t="n">
        <v>2342</v>
      </c>
      <c r="H3148" s="159" t="n">
        <v>5885</v>
      </c>
      <c r="I3148" s="160" t="n">
        <v>27781.26</v>
      </c>
      <c r="J3148" s="160" t="n">
        <v>928.99</v>
      </c>
      <c r="K3148" s="160" t="n">
        <v>26852.27</v>
      </c>
      <c r="L3148" s="160" t="n">
        <v>8056.89</v>
      </c>
    </row>
    <row r="3149">
      <c r="A3149" s="176" t="n">
        <v>45778</v>
      </c>
      <c r="B3149" s="104" t="inlineStr">
        <is>
          <t>2024/25</t>
        </is>
      </c>
      <c r="C3149" s="104" t="inlineStr">
        <is>
          <t>HC-007</t>
        </is>
      </c>
      <c r="D3149" s="104" t="inlineStr">
        <is>
          <t>Sud-Est</t>
        </is>
      </c>
      <c r="E3149" s="104" t="inlineStr">
        <is>
          <t>Livraison</t>
        </is>
      </c>
      <c r="F3149" s="104" t="n">
        <v>30</v>
      </c>
      <c r="G3149" s="159" t="n">
        <v>1477</v>
      </c>
      <c r="H3149" s="159" t="n">
        <v>3777</v>
      </c>
      <c r="I3149" s="160" t="n">
        <v>23472.85</v>
      </c>
      <c r="J3149" s="160" t="n">
        <v>1274.08</v>
      </c>
      <c r="K3149" s="160" t="n">
        <v>22198.77</v>
      </c>
      <c r="L3149" s="160" t="n">
        <v>7075.94</v>
      </c>
    </row>
    <row r="3150">
      <c r="A3150" s="176" t="n">
        <v>45778</v>
      </c>
      <c r="B3150" s="104" t="inlineStr">
        <is>
          <t>2024/25</t>
        </is>
      </c>
      <c r="C3150" s="104" t="inlineStr">
        <is>
          <t>HC-007</t>
        </is>
      </c>
      <c r="D3150" s="104" t="inlineStr">
        <is>
          <t>Sud-Est</t>
        </is>
      </c>
      <c r="E3150" s="104" t="inlineStr">
        <is>
          <t>Sur place</t>
        </is>
      </c>
      <c r="F3150" s="104" t="n">
        <v>30</v>
      </c>
      <c r="G3150" s="159" t="n">
        <v>3643</v>
      </c>
      <c r="H3150" s="159" t="n">
        <v>9500</v>
      </c>
      <c r="I3150" s="160" t="n">
        <v>47810.73</v>
      </c>
      <c r="J3150" s="160" t="n">
        <v>1580.79</v>
      </c>
      <c r="K3150" s="160" t="n">
        <v>46229.94</v>
      </c>
      <c r="L3150" s="160" t="n">
        <v>14133.08</v>
      </c>
    </row>
    <row r="3151">
      <c r="A3151" s="176" t="n">
        <v>45778</v>
      </c>
      <c r="B3151" s="104" t="inlineStr">
        <is>
          <t>2024/25</t>
        </is>
      </c>
      <c r="C3151" s="104" t="inlineStr">
        <is>
          <t>HC-007</t>
        </is>
      </c>
      <c r="D3151" s="104" t="inlineStr">
        <is>
          <t>Sud-Est</t>
        </is>
      </c>
      <c r="E3151" s="104" t="inlineStr">
        <is>
          <t>À emporter</t>
        </is>
      </c>
      <c r="F3151" s="104" t="n">
        <v>30</v>
      </c>
      <c r="G3151" s="159" t="n">
        <v>2724</v>
      </c>
      <c r="H3151" s="159" t="n">
        <v>6808</v>
      </c>
      <c r="I3151" s="160" t="n">
        <v>32474.66</v>
      </c>
      <c r="J3151" s="160" t="n">
        <v>1017.87</v>
      </c>
      <c r="K3151" s="160" t="n">
        <v>31456.79</v>
      </c>
      <c r="L3151" s="160" t="n">
        <v>9649.92</v>
      </c>
    </row>
    <row r="3152">
      <c r="A3152" s="176" t="n">
        <v>45778</v>
      </c>
      <c r="B3152" s="104" t="inlineStr">
        <is>
          <t>2024/25</t>
        </is>
      </c>
      <c r="C3152" s="104" t="inlineStr">
        <is>
          <t>HC-008</t>
        </is>
      </c>
      <c r="D3152" s="104" t="inlineStr">
        <is>
          <t>Sud-Ouest</t>
        </is>
      </c>
      <c r="E3152" s="104" t="inlineStr">
        <is>
          <t>Livraison</t>
        </is>
      </c>
      <c r="F3152" s="104" t="n">
        <v>31</v>
      </c>
      <c r="G3152" s="159" t="n">
        <v>1583</v>
      </c>
      <c r="H3152" s="159" t="n">
        <v>4097</v>
      </c>
      <c r="I3152" s="160" t="n">
        <v>25627.89</v>
      </c>
      <c r="J3152" s="160" t="n">
        <v>1410.46</v>
      </c>
      <c r="K3152" s="160" t="n">
        <v>24217.43</v>
      </c>
      <c r="L3152" s="160" t="n">
        <v>7461.78</v>
      </c>
    </row>
    <row r="3153">
      <c r="A3153" s="176" t="n">
        <v>45778</v>
      </c>
      <c r="B3153" s="104" t="inlineStr">
        <is>
          <t>2024/25</t>
        </is>
      </c>
      <c r="C3153" s="104" t="inlineStr">
        <is>
          <t>HC-008</t>
        </is>
      </c>
      <c r="D3153" s="104" t="inlineStr">
        <is>
          <t>Sud-Ouest</t>
        </is>
      </c>
      <c r="E3153" s="104" t="inlineStr">
        <is>
          <t>Sur place</t>
        </is>
      </c>
      <c r="F3153" s="104" t="n">
        <v>30</v>
      </c>
      <c r="G3153" s="159" t="n">
        <v>4022</v>
      </c>
      <c r="H3153" s="159" t="n">
        <v>10014</v>
      </c>
      <c r="I3153" s="160" t="n">
        <v>52084.23</v>
      </c>
      <c r="J3153" s="160" t="n">
        <v>1580.6</v>
      </c>
      <c r="K3153" s="160" t="n">
        <v>50503.63</v>
      </c>
      <c r="L3153" s="160" t="n">
        <v>15005.97</v>
      </c>
    </row>
    <row r="3154">
      <c r="A3154" s="176" t="n">
        <v>45778</v>
      </c>
      <c r="B3154" s="104" t="inlineStr">
        <is>
          <t>2024/25</t>
        </is>
      </c>
      <c r="C3154" s="104" t="inlineStr">
        <is>
          <t>HC-008</t>
        </is>
      </c>
      <c r="D3154" s="104" t="inlineStr">
        <is>
          <t>Sud-Ouest</t>
        </is>
      </c>
      <c r="E3154" s="104" t="inlineStr">
        <is>
          <t>À emporter</t>
        </is>
      </c>
      <c r="F3154" s="104" t="n">
        <v>31</v>
      </c>
      <c r="G3154" s="159" t="n">
        <v>3106</v>
      </c>
      <c r="H3154" s="159" t="n">
        <v>7940</v>
      </c>
      <c r="I3154" s="160" t="n">
        <v>36987.48</v>
      </c>
      <c r="J3154" s="160" t="n">
        <v>1049.91</v>
      </c>
      <c r="K3154" s="160" t="n">
        <v>35937.57</v>
      </c>
      <c r="L3154" s="160" t="n">
        <v>10643.83</v>
      </c>
    </row>
    <row r="3155">
      <c r="A3155" s="176" t="n">
        <v>45778</v>
      </c>
      <c r="B3155" s="104" t="inlineStr">
        <is>
          <t>2024/25</t>
        </is>
      </c>
      <c r="C3155" s="104" t="inlineStr">
        <is>
          <t>HC-009</t>
        </is>
      </c>
      <c r="D3155" s="104" t="inlineStr">
        <is>
          <t>Île-de-France</t>
        </is>
      </c>
      <c r="E3155" s="104" t="inlineStr">
        <is>
          <t>Livraison</t>
        </is>
      </c>
      <c r="F3155" s="104" t="n">
        <v>31</v>
      </c>
      <c r="G3155" s="159" t="n">
        <v>1831</v>
      </c>
      <c r="H3155" s="159" t="n">
        <v>4630</v>
      </c>
      <c r="I3155" s="160" t="n">
        <v>30104.32</v>
      </c>
      <c r="J3155" s="160" t="n">
        <v>1829.92</v>
      </c>
      <c r="K3155" s="160" t="n">
        <v>28274.4</v>
      </c>
      <c r="L3155" s="160" t="n">
        <v>8813.639999999999</v>
      </c>
    </row>
    <row r="3156">
      <c r="A3156" s="176" t="n">
        <v>45778</v>
      </c>
      <c r="B3156" s="104" t="inlineStr">
        <is>
          <t>2024/25</t>
        </is>
      </c>
      <c r="C3156" s="104" t="inlineStr">
        <is>
          <t>HC-009</t>
        </is>
      </c>
      <c r="D3156" s="104" t="inlineStr">
        <is>
          <t>Île-de-France</t>
        </is>
      </c>
      <c r="E3156" s="104" t="inlineStr">
        <is>
          <t>Sur place</t>
        </is>
      </c>
      <c r="F3156" s="104" t="n">
        <v>31</v>
      </c>
      <c r="G3156" s="159" t="n">
        <v>5231</v>
      </c>
      <c r="H3156" s="159" t="n">
        <v>13265</v>
      </c>
      <c r="I3156" s="160" t="n">
        <v>68113.75999999999</v>
      </c>
      <c r="J3156" s="160" t="n">
        <v>1963.21</v>
      </c>
      <c r="K3156" s="160" t="n">
        <v>66150.55</v>
      </c>
      <c r="L3156" s="160" t="n">
        <v>19737.22</v>
      </c>
    </row>
    <row r="3157">
      <c r="A3157" s="176" t="n">
        <v>45778</v>
      </c>
      <c r="B3157" s="104" t="inlineStr">
        <is>
          <t>2024/25</t>
        </is>
      </c>
      <c r="C3157" s="104" t="inlineStr">
        <is>
          <t>HC-009</t>
        </is>
      </c>
      <c r="D3157" s="104" t="inlineStr">
        <is>
          <t>Île-de-France</t>
        </is>
      </c>
      <c r="E3157" s="104" t="inlineStr">
        <is>
          <t>À emporter</t>
        </is>
      </c>
      <c r="F3157" s="104" t="n">
        <v>31</v>
      </c>
      <c r="G3157" s="159" t="n">
        <v>4016</v>
      </c>
      <c r="H3157" s="159" t="n">
        <v>10236</v>
      </c>
      <c r="I3157" s="160" t="n">
        <v>48259</v>
      </c>
      <c r="J3157" s="160" t="n">
        <v>1411.28</v>
      </c>
      <c r="K3157" s="160" t="n">
        <v>46847.72</v>
      </c>
      <c r="L3157" s="160" t="n">
        <v>14051.73</v>
      </c>
    </row>
    <row r="3158">
      <c r="A3158" s="176" t="n">
        <v>45778</v>
      </c>
      <c r="B3158" s="104" t="inlineStr">
        <is>
          <t>2024/25</t>
        </is>
      </c>
      <c r="C3158" s="104" t="inlineStr">
        <is>
          <t>HC-010</t>
        </is>
      </c>
      <c r="D3158" s="104" t="inlineStr">
        <is>
          <t>Nord-Ouest</t>
        </is>
      </c>
      <c r="E3158" s="104" t="inlineStr">
        <is>
          <t>Drive</t>
        </is>
      </c>
      <c r="F3158" s="104" t="n">
        <v>31</v>
      </c>
      <c r="G3158" s="159" t="n">
        <v>1960</v>
      </c>
      <c r="H3158" s="159" t="n">
        <v>4951</v>
      </c>
      <c r="I3158" s="160" t="n">
        <v>27250.82</v>
      </c>
      <c r="J3158" s="160" t="n">
        <v>836.95</v>
      </c>
      <c r="K3158" s="160" t="n">
        <v>26413.87</v>
      </c>
      <c r="L3158" s="160" t="n">
        <v>7834.63</v>
      </c>
    </row>
    <row r="3159">
      <c r="A3159" s="176" t="n">
        <v>45778</v>
      </c>
      <c r="B3159" s="104" t="inlineStr">
        <is>
          <t>2024/25</t>
        </is>
      </c>
      <c r="C3159" s="104" t="inlineStr">
        <is>
          <t>HC-010</t>
        </is>
      </c>
      <c r="D3159" s="104" t="inlineStr">
        <is>
          <t>Nord-Ouest</t>
        </is>
      </c>
      <c r="E3159" s="104" t="inlineStr">
        <is>
          <t>Livraison</t>
        </is>
      </c>
      <c r="F3159" s="104" t="n">
        <v>30</v>
      </c>
      <c r="G3159" s="159" t="n">
        <v>1763</v>
      </c>
      <c r="H3159" s="159" t="n">
        <v>4516</v>
      </c>
      <c r="I3159" s="160" t="n">
        <v>28771.6</v>
      </c>
      <c r="J3159" s="160" t="n">
        <v>1685</v>
      </c>
      <c r="K3159" s="160" t="n">
        <v>27086.6</v>
      </c>
      <c r="L3159" s="160" t="n">
        <v>8433.139999999999</v>
      </c>
    </row>
    <row r="3160">
      <c r="A3160" s="176" t="n">
        <v>45778</v>
      </c>
      <c r="B3160" s="104" t="inlineStr">
        <is>
          <t>2024/25</t>
        </is>
      </c>
      <c r="C3160" s="104" t="inlineStr">
        <is>
          <t>HC-010</t>
        </is>
      </c>
      <c r="D3160" s="104" t="inlineStr">
        <is>
          <t>Nord-Ouest</t>
        </is>
      </c>
      <c r="E3160" s="104" t="inlineStr">
        <is>
          <t>Sur place</t>
        </is>
      </c>
      <c r="F3160" s="104" t="n">
        <v>30</v>
      </c>
      <c r="G3160" s="159" t="n">
        <v>4839</v>
      </c>
      <c r="H3160" s="159" t="n">
        <v>12336</v>
      </c>
      <c r="I3160" s="160" t="n">
        <v>63141.91</v>
      </c>
      <c r="J3160" s="160" t="n">
        <v>1930.5</v>
      </c>
      <c r="K3160" s="160" t="n">
        <v>61211.41</v>
      </c>
      <c r="L3160" s="160" t="n">
        <v>18167.48</v>
      </c>
    </row>
    <row r="3161">
      <c r="A3161" s="176" t="n">
        <v>45778</v>
      </c>
      <c r="B3161" s="104" t="inlineStr">
        <is>
          <t>2024/25</t>
        </is>
      </c>
      <c r="C3161" s="104" t="inlineStr">
        <is>
          <t>HC-010</t>
        </is>
      </c>
      <c r="D3161" s="104" t="inlineStr">
        <is>
          <t>Nord-Ouest</t>
        </is>
      </c>
      <c r="E3161" s="104" t="inlineStr">
        <is>
          <t>À emporter</t>
        </is>
      </c>
      <c r="F3161" s="104" t="n">
        <v>31</v>
      </c>
      <c r="G3161" s="159" t="n">
        <v>3691</v>
      </c>
      <c r="H3161" s="159" t="n">
        <v>9426</v>
      </c>
      <c r="I3161" s="160" t="n">
        <v>43936.49</v>
      </c>
      <c r="J3161" s="160" t="n">
        <v>1300.12</v>
      </c>
      <c r="K3161" s="160" t="n">
        <v>42636.37</v>
      </c>
      <c r="L3161" s="160" t="n">
        <v>12659.88</v>
      </c>
    </row>
    <row r="3162">
      <c r="A3162" s="176" t="n">
        <v>45778</v>
      </c>
      <c r="B3162" s="104" t="inlineStr">
        <is>
          <t>2024/25</t>
        </is>
      </c>
      <c r="C3162" s="104" t="inlineStr">
        <is>
          <t>HC-011</t>
        </is>
      </c>
      <c r="D3162" s="104" t="inlineStr">
        <is>
          <t>Sud-Est</t>
        </is>
      </c>
      <c r="E3162" s="104" t="inlineStr">
        <is>
          <t>Livraison</t>
        </is>
      </c>
      <c r="F3162" s="104" t="n">
        <v>31</v>
      </c>
      <c r="G3162" s="159" t="n">
        <v>1813</v>
      </c>
      <c r="H3162" s="159" t="n">
        <v>4567</v>
      </c>
      <c r="I3162" s="160" t="n">
        <v>30007.69</v>
      </c>
      <c r="J3162" s="160" t="n">
        <v>1884.55</v>
      </c>
      <c r="K3162" s="160" t="n">
        <v>28123.14</v>
      </c>
      <c r="L3162" s="160" t="n">
        <v>8753.35</v>
      </c>
    </row>
    <row r="3163">
      <c r="A3163" s="176" t="n">
        <v>45778</v>
      </c>
      <c r="B3163" s="104" t="inlineStr">
        <is>
          <t>2024/25</t>
        </is>
      </c>
      <c r="C3163" s="104" t="inlineStr">
        <is>
          <t>HC-011</t>
        </is>
      </c>
      <c r="D3163" s="104" t="inlineStr">
        <is>
          <t>Sud-Est</t>
        </is>
      </c>
      <c r="E3163" s="104" t="inlineStr">
        <is>
          <t>Sur place</t>
        </is>
      </c>
      <c r="F3163" s="104" t="n">
        <v>31</v>
      </c>
      <c r="G3163" s="159" t="n">
        <v>5116</v>
      </c>
      <c r="H3163" s="159" t="n">
        <v>12962</v>
      </c>
      <c r="I3163" s="160" t="n">
        <v>65908.28</v>
      </c>
      <c r="J3163" s="160" t="n">
        <v>2113.83</v>
      </c>
      <c r="K3163" s="160" t="n">
        <v>63794.45</v>
      </c>
      <c r="L3163" s="160" t="n">
        <v>19103.14</v>
      </c>
    </row>
    <row r="3164">
      <c r="A3164" s="176" t="n">
        <v>45778</v>
      </c>
      <c r="B3164" s="104" t="inlineStr">
        <is>
          <t>2024/25</t>
        </is>
      </c>
      <c r="C3164" s="104" t="inlineStr">
        <is>
          <t>HC-011</t>
        </is>
      </c>
      <c r="D3164" s="104" t="inlineStr">
        <is>
          <t>Sud-Est</t>
        </is>
      </c>
      <c r="E3164" s="104" t="inlineStr">
        <is>
          <t>À emporter</t>
        </is>
      </c>
      <c r="F3164" s="104" t="n">
        <v>31</v>
      </c>
      <c r="G3164" s="159" t="n">
        <v>3875</v>
      </c>
      <c r="H3164" s="159" t="n">
        <v>9741</v>
      </c>
      <c r="I3164" s="160" t="n">
        <v>46061.1</v>
      </c>
      <c r="J3164" s="160" t="n">
        <v>1553.48</v>
      </c>
      <c r="K3164" s="160" t="n">
        <v>44507.62</v>
      </c>
      <c r="L3164" s="160" t="n">
        <v>13394.71</v>
      </c>
    </row>
    <row r="3165">
      <c r="A3165" s="176" t="n">
        <v>45778</v>
      </c>
      <c r="B3165" s="104" t="inlineStr">
        <is>
          <t>2024/25</t>
        </is>
      </c>
      <c r="C3165" s="104" t="inlineStr">
        <is>
          <t>HC-012</t>
        </is>
      </c>
      <c r="D3165" s="104" t="inlineStr">
        <is>
          <t>Sud-Ouest</t>
        </is>
      </c>
      <c r="E3165" s="104" t="inlineStr">
        <is>
          <t>Drive</t>
        </is>
      </c>
      <c r="F3165" s="104" t="n">
        <v>31</v>
      </c>
      <c r="G3165" s="159" t="n">
        <v>880</v>
      </c>
      <c r="H3165" s="159" t="n">
        <v>2285</v>
      </c>
      <c r="I3165" s="160" t="n">
        <v>11877.01</v>
      </c>
      <c r="J3165" s="160" t="n">
        <v>368.34</v>
      </c>
      <c r="K3165" s="160" t="n">
        <v>11508.67</v>
      </c>
      <c r="L3165" s="160" t="n">
        <v>3409.89</v>
      </c>
    </row>
    <row r="3166">
      <c r="A3166" s="176" t="n">
        <v>45778</v>
      </c>
      <c r="B3166" s="104" t="inlineStr">
        <is>
          <t>2024/25</t>
        </is>
      </c>
      <c r="C3166" s="104" t="inlineStr">
        <is>
          <t>HC-012</t>
        </is>
      </c>
      <c r="D3166" s="104" t="inlineStr">
        <is>
          <t>Sud-Ouest</t>
        </is>
      </c>
      <c r="E3166" s="104" t="inlineStr">
        <is>
          <t>Livraison</t>
        </is>
      </c>
      <c r="F3166" s="104" t="n">
        <v>31</v>
      </c>
      <c r="G3166" s="159" t="n">
        <v>813</v>
      </c>
      <c r="H3166" s="159" t="n">
        <v>2149</v>
      </c>
      <c r="I3166" s="160" t="n">
        <v>13222.75</v>
      </c>
      <c r="J3166" s="160" t="n">
        <v>758.45</v>
      </c>
      <c r="K3166" s="160" t="n">
        <v>12464.3</v>
      </c>
      <c r="L3166" s="160" t="n">
        <v>3856.68</v>
      </c>
    </row>
    <row r="3167">
      <c r="A3167" s="176" t="n">
        <v>45778</v>
      </c>
      <c r="B3167" s="104" t="inlineStr">
        <is>
          <t>2024/25</t>
        </is>
      </c>
      <c r="C3167" s="104" t="inlineStr">
        <is>
          <t>HC-012</t>
        </is>
      </c>
      <c r="D3167" s="104" t="inlineStr">
        <is>
          <t>Sud-Ouest</t>
        </is>
      </c>
      <c r="E3167" s="104" t="inlineStr">
        <is>
          <t>Sur place</t>
        </is>
      </c>
      <c r="F3167" s="104" t="n">
        <v>30</v>
      </c>
      <c r="G3167" s="159" t="n">
        <v>2194</v>
      </c>
      <c r="H3167" s="159" t="n">
        <v>5462</v>
      </c>
      <c r="I3167" s="160" t="n">
        <v>28532.7</v>
      </c>
      <c r="J3167" s="160" t="n">
        <v>796.86</v>
      </c>
      <c r="K3167" s="160" t="n">
        <v>27735.84</v>
      </c>
      <c r="L3167" s="160" t="n">
        <v>8327.9</v>
      </c>
    </row>
    <row r="3168">
      <c r="A3168" s="176" t="n">
        <v>45778</v>
      </c>
      <c r="B3168" s="104" t="inlineStr">
        <is>
          <t>2024/25</t>
        </is>
      </c>
      <c r="C3168" s="104" t="inlineStr">
        <is>
          <t>HC-012</t>
        </is>
      </c>
      <c r="D3168" s="104" t="inlineStr">
        <is>
          <t>Sud-Ouest</t>
        </is>
      </c>
      <c r="E3168" s="104" t="inlineStr">
        <is>
          <t>À emporter</t>
        </is>
      </c>
      <c r="F3168" s="104" t="n">
        <v>31</v>
      </c>
      <c r="G3168" s="159" t="n">
        <v>1687</v>
      </c>
      <c r="H3168" s="159" t="n">
        <v>4338</v>
      </c>
      <c r="I3168" s="160" t="n">
        <v>19838.03</v>
      </c>
      <c r="J3168" s="160" t="n">
        <v>602.8</v>
      </c>
      <c r="K3168" s="160" t="n">
        <v>19235.23</v>
      </c>
      <c r="L3168" s="160" t="n">
        <v>5748.38</v>
      </c>
    </row>
    <row r="3169">
      <c r="A3169" s="176" t="n">
        <v>45778</v>
      </c>
      <c r="B3169" s="104" t="inlineStr">
        <is>
          <t>2024/25</t>
        </is>
      </c>
      <c r="C3169" s="104" t="inlineStr">
        <is>
          <t>HC-013</t>
        </is>
      </c>
      <c r="D3169" s="104" t="inlineStr">
        <is>
          <t>Île-de-France</t>
        </is>
      </c>
      <c r="E3169" s="104" t="inlineStr">
        <is>
          <t>Livraison</t>
        </is>
      </c>
      <c r="F3169" s="104" t="n">
        <v>31</v>
      </c>
      <c r="G3169" s="159" t="n">
        <v>1345</v>
      </c>
      <c r="H3169" s="159" t="n">
        <v>3417</v>
      </c>
      <c r="I3169" s="160" t="n">
        <v>22227.16</v>
      </c>
      <c r="J3169" s="160" t="n">
        <v>1306.45</v>
      </c>
      <c r="K3169" s="160" t="n">
        <v>20920.71</v>
      </c>
      <c r="L3169" s="160" t="n">
        <v>6458.31</v>
      </c>
    </row>
    <row r="3170">
      <c r="A3170" s="176" t="n">
        <v>45778</v>
      </c>
      <c r="B3170" s="104" t="inlineStr">
        <is>
          <t>2024/25</t>
        </is>
      </c>
      <c r="C3170" s="104" t="inlineStr">
        <is>
          <t>HC-013</t>
        </is>
      </c>
      <c r="D3170" s="104" t="inlineStr">
        <is>
          <t>Île-de-France</t>
        </is>
      </c>
      <c r="E3170" s="104" t="inlineStr">
        <is>
          <t>Sur place</t>
        </is>
      </c>
      <c r="F3170" s="104" t="n">
        <v>31</v>
      </c>
      <c r="G3170" s="159" t="n">
        <v>3966</v>
      </c>
      <c r="H3170" s="159" t="n">
        <v>9981</v>
      </c>
      <c r="I3170" s="160" t="n">
        <v>51151.46</v>
      </c>
      <c r="J3170" s="160" t="n">
        <v>1659.82</v>
      </c>
      <c r="K3170" s="160" t="n">
        <v>49491.64</v>
      </c>
      <c r="L3170" s="160" t="n">
        <v>14714.83</v>
      </c>
    </row>
    <row r="3171">
      <c r="A3171" s="176" t="n">
        <v>45778</v>
      </c>
      <c r="B3171" s="104" t="inlineStr">
        <is>
          <t>2024/25</t>
        </is>
      </c>
      <c r="C3171" s="104" t="inlineStr">
        <is>
          <t>HC-013</t>
        </is>
      </c>
      <c r="D3171" s="104" t="inlineStr">
        <is>
          <t>Île-de-France</t>
        </is>
      </c>
      <c r="E3171" s="104" t="inlineStr">
        <is>
          <t>À emporter</t>
        </is>
      </c>
      <c r="F3171" s="104" t="n">
        <v>30</v>
      </c>
      <c r="G3171" s="159" t="n">
        <v>2946</v>
      </c>
      <c r="H3171" s="159" t="n">
        <v>7534</v>
      </c>
      <c r="I3171" s="160" t="n">
        <v>34873.05</v>
      </c>
      <c r="J3171" s="160" t="n">
        <v>1017.77</v>
      </c>
      <c r="K3171" s="160" t="n">
        <v>33855.28</v>
      </c>
      <c r="L3171" s="160" t="n">
        <v>9994.23</v>
      </c>
    </row>
    <row r="3172">
      <c r="A3172" s="176" t="n">
        <v>45778</v>
      </c>
      <c r="B3172" s="104" t="inlineStr">
        <is>
          <t>2024/25</t>
        </is>
      </c>
      <c r="C3172" s="104" t="inlineStr">
        <is>
          <t>HC-014</t>
        </is>
      </c>
      <c r="D3172" s="104" t="inlineStr">
        <is>
          <t>Nord-Ouest</t>
        </is>
      </c>
      <c r="E3172" s="104" t="inlineStr">
        <is>
          <t>Livraison</t>
        </is>
      </c>
      <c r="F3172" s="104" t="n">
        <v>30</v>
      </c>
      <c r="G3172" s="159" t="n">
        <v>1259</v>
      </c>
      <c r="H3172" s="159" t="n">
        <v>3274</v>
      </c>
      <c r="I3172" s="160" t="n">
        <v>20748.86</v>
      </c>
      <c r="J3172" s="160" t="n">
        <v>1188.44</v>
      </c>
      <c r="K3172" s="160" t="n">
        <v>19560.42</v>
      </c>
      <c r="L3172" s="160" t="n">
        <v>6116.04</v>
      </c>
    </row>
    <row r="3173">
      <c r="A3173" s="176" t="n">
        <v>45778</v>
      </c>
      <c r="B3173" s="104" t="inlineStr">
        <is>
          <t>2024/25</t>
        </is>
      </c>
      <c r="C3173" s="104" t="inlineStr">
        <is>
          <t>HC-014</t>
        </is>
      </c>
      <c r="D3173" s="104" t="inlineStr">
        <is>
          <t>Nord-Ouest</t>
        </is>
      </c>
      <c r="E3173" s="104" t="inlineStr">
        <is>
          <t>Sur place</t>
        </is>
      </c>
      <c r="F3173" s="104" t="n">
        <v>31</v>
      </c>
      <c r="G3173" s="159" t="n">
        <v>3752</v>
      </c>
      <c r="H3173" s="159" t="n">
        <v>9737</v>
      </c>
      <c r="I3173" s="160" t="n">
        <v>48073.93</v>
      </c>
      <c r="J3173" s="160" t="n">
        <v>1420.91</v>
      </c>
      <c r="K3173" s="160" t="n">
        <v>46653.02</v>
      </c>
      <c r="L3173" s="160" t="n">
        <v>13853.47</v>
      </c>
    </row>
    <row r="3174">
      <c r="A3174" s="176" t="n">
        <v>45778</v>
      </c>
      <c r="B3174" s="104" t="inlineStr">
        <is>
          <t>2024/25</t>
        </is>
      </c>
      <c r="C3174" s="104" t="inlineStr">
        <is>
          <t>HC-014</t>
        </is>
      </c>
      <c r="D3174" s="104" t="inlineStr">
        <is>
          <t>Nord-Ouest</t>
        </is>
      </c>
      <c r="E3174" s="104" t="inlineStr">
        <is>
          <t>À emporter</t>
        </is>
      </c>
      <c r="F3174" s="104" t="n">
        <v>31</v>
      </c>
      <c r="G3174" s="159" t="n">
        <v>2797</v>
      </c>
      <c r="H3174" s="159" t="n">
        <v>6930</v>
      </c>
      <c r="I3174" s="160" t="n">
        <v>32913.2</v>
      </c>
      <c r="J3174" s="160" t="n">
        <v>1024.15</v>
      </c>
      <c r="K3174" s="160" t="n">
        <v>31889.05</v>
      </c>
      <c r="L3174" s="160" t="n">
        <v>9487.059999999999</v>
      </c>
    </row>
    <row r="3175">
      <c r="A3175" s="176" t="n">
        <v>45778</v>
      </c>
      <c r="B3175" s="104" t="inlineStr">
        <is>
          <t>2024/25</t>
        </is>
      </c>
      <c r="C3175" s="104" t="inlineStr">
        <is>
          <t>HC-015</t>
        </is>
      </c>
      <c r="D3175" s="104" t="inlineStr">
        <is>
          <t>Sud-Est</t>
        </is>
      </c>
      <c r="E3175" s="104" t="inlineStr">
        <is>
          <t>Livraison</t>
        </is>
      </c>
      <c r="F3175" s="104" t="n">
        <v>31</v>
      </c>
      <c r="G3175" s="159" t="n">
        <v>1300</v>
      </c>
      <c r="H3175" s="159" t="n">
        <v>3309</v>
      </c>
      <c r="I3175" s="160" t="n">
        <v>21041.68</v>
      </c>
      <c r="J3175" s="160" t="n">
        <v>1284.51</v>
      </c>
      <c r="K3175" s="160" t="n">
        <v>19757.17</v>
      </c>
      <c r="L3175" s="160" t="n">
        <v>6096.56</v>
      </c>
    </row>
    <row r="3176">
      <c r="A3176" s="176" t="n">
        <v>45778</v>
      </c>
      <c r="B3176" s="104" t="inlineStr">
        <is>
          <t>2024/25</t>
        </is>
      </c>
      <c r="C3176" s="104" t="inlineStr">
        <is>
          <t>HC-015</t>
        </is>
      </c>
      <c r="D3176" s="104" t="inlineStr">
        <is>
          <t>Sud-Est</t>
        </is>
      </c>
      <c r="E3176" s="104" t="inlineStr">
        <is>
          <t>Sur place</t>
        </is>
      </c>
      <c r="F3176" s="104" t="n">
        <v>31</v>
      </c>
      <c r="G3176" s="159" t="n">
        <v>3472</v>
      </c>
      <c r="H3176" s="159" t="n">
        <v>8921</v>
      </c>
      <c r="I3176" s="160" t="n">
        <v>44802.54</v>
      </c>
      <c r="J3176" s="160" t="n">
        <v>1490.36</v>
      </c>
      <c r="K3176" s="160" t="n">
        <v>43312.18</v>
      </c>
      <c r="L3176" s="160" t="n">
        <v>12831.15</v>
      </c>
    </row>
    <row r="3177">
      <c r="A3177" s="176" t="n">
        <v>45778</v>
      </c>
      <c r="B3177" s="104" t="inlineStr">
        <is>
          <t>2024/25</t>
        </is>
      </c>
      <c r="C3177" s="104" t="inlineStr">
        <is>
          <t>HC-015</t>
        </is>
      </c>
      <c r="D3177" s="104" t="inlineStr">
        <is>
          <t>Sud-Est</t>
        </is>
      </c>
      <c r="E3177" s="104" t="inlineStr">
        <is>
          <t>À emporter</t>
        </is>
      </c>
      <c r="F3177" s="104" t="n">
        <v>30</v>
      </c>
      <c r="G3177" s="159" t="n">
        <v>2515</v>
      </c>
      <c r="H3177" s="159" t="n">
        <v>6320</v>
      </c>
      <c r="I3177" s="160" t="n">
        <v>29856.65</v>
      </c>
      <c r="J3177" s="160" t="n">
        <v>868.08</v>
      </c>
      <c r="K3177" s="160" t="n">
        <v>28988.57</v>
      </c>
      <c r="L3177" s="160" t="n">
        <v>8684.77</v>
      </c>
    </row>
    <row r="3178">
      <c r="A3178" s="176" t="n">
        <v>45778</v>
      </c>
      <c r="B3178" s="104" t="inlineStr">
        <is>
          <t>2024/25</t>
        </is>
      </c>
      <c r="C3178" s="104" t="inlineStr">
        <is>
          <t>HC-016</t>
        </is>
      </c>
      <c r="D3178" s="104" t="inlineStr">
        <is>
          <t>Sud-Ouest</t>
        </is>
      </c>
      <c r="E3178" s="104" t="inlineStr">
        <is>
          <t>Livraison</t>
        </is>
      </c>
      <c r="F3178" s="104" t="n">
        <v>31</v>
      </c>
      <c r="G3178" s="159" t="n">
        <v>1741</v>
      </c>
      <c r="H3178" s="159" t="n">
        <v>4367</v>
      </c>
      <c r="I3178" s="160" t="n">
        <v>27354.91</v>
      </c>
      <c r="J3178" s="160" t="n">
        <v>1472.31</v>
      </c>
      <c r="K3178" s="160" t="n">
        <v>25882.6</v>
      </c>
      <c r="L3178" s="160" t="n">
        <v>8021.13</v>
      </c>
    </row>
    <row r="3179">
      <c r="A3179" s="176" t="n">
        <v>45778</v>
      </c>
      <c r="B3179" s="104" t="inlineStr">
        <is>
          <t>2024/25</t>
        </is>
      </c>
      <c r="C3179" s="104" t="inlineStr">
        <is>
          <t>HC-016</t>
        </is>
      </c>
      <c r="D3179" s="104" t="inlineStr">
        <is>
          <t>Sud-Ouest</t>
        </is>
      </c>
      <c r="E3179" s="104" t="inlineStr">
        <is>
          <t>Sur place</t>
        </is>
      </c>
      <c r="F3179" s="104" t="n">
        <v>30</v>
      </c>
      <c r="G3179" s="159" t="n">
        <v>4273</v>
      </c>
      <c r="H3179" s="159" t="n">
        <v>10895</v>
      </c>
      <c r="I3179" s="160" t="n">
        <v>55310.06</v>
      </c>
      <c r="J3179" s="160" t="n">
        <v>1677.82</v>
      </c>
      <c r="K3179" s="160" t="n">
        <v>53632.24</v>
      </c>
      <c r="L3179" s="160" t="n">
        <v>16042.6</v>
      </c>
    </row>
    <row r="3180">
      <c r="A3180" s="176" t="n">
        <v>45778</v>
      </c>
      <c r="B3180" s="104" t="inlineStr">
        <is>
          <t>2024/25</t>
        </is>
      </c>
      <c r="C3180" s="104" t="inlineStr">
        <is>
          <t>HC-016</t>
        </is>
      </c>
      <c r="D3180" s="104" t="inlineStr">
        <is>
          <t>Sud-Ouest</t>
        </is>
      </c>
      <c r="E3180" s="104" t="inlineStr">
        <is>
          <t>À emporter</t>
        </is>
      </c>
      <c r="F3180" s="104" t="n">
        <v>29</v>
      </c>
      <c r="G3180" s="159" t="n">
        <v>3155</v>
      </c>
      <c r="H3180" s="159" t="n">
        <v>8135</v>
      </c>
      <c r="I3180" s="160" t="n">
        <v>37784.67</v>
      </c>
      <c r="J3180" s="160" t="n">
        <v>1071.46</v>
      </c>
      <c r="K3180" s="160" t="n">
        <v>36713.21</v>
      </c>
      <c r="L3180" s="160" t="n">
        <v>11020.97</v>
      </c>
    </row>
    <row r="3181">
      <c r="A3181" s="176" t="n">
        <v>45778</v>
      </c>
      <c r="B3181" s="104" t="inlineStr">
        <is>
          <t>2024/25</t>
        </is>
      </c>
      <c r="C3181" s="104" t="inlineStr">
        <is>
          <t>HC-017</t>
        </is>
      </c>
      <c r="D3181" s="104" t="inlineStr">
        <is>
          <t>Île-de-France</t>
        </is>
      </c>
      <c r="E3181" s="104" t="inlineStr">
        <is>
          <t>Drive</t>
        </is>
      </c>
      <c r="F3181" s="104" t="n">
        <v>31</v>
      </c>
      <c r="G3181" s="159" t="n">
        <v>1262</v>
      </c>
      <c r="H3181" s="159" t="n">
        <v>3262</v>
      </c>
      <c r="I3181" s="160" t="n">
        <v>17272.1</v>
      </c>
      <c r="J3181" s="160" t="n">
        <v>513.05</v>
      </c>
      <c r="K3181" s="160" t="n">
        <v>16759.05</v>
      </c>
      <c r="L3181" s="160" t="n">
        <v>4943.38</v>
      </c>
    </row>
    <row r="3182">
      <c r="A3182" s="176" t="n">
        <v>45778</v>
      </c>
      <c r="B3182" s="104" t="inlineStr">
        <is>
          <t>2024/25</t>
        </is>
      </c>
      <c r="C3182" s="104" t="inlineStr">
        <is>
          <t>HC-017</t>
        </is>
      </c>
      <c r="D3182" s="104" t="inlineStr">
        <is>
          <t>Île-de-France</t>
        </is>
      </c>
      <c r="E3182" s="104" t="inlineStr">
        <is>
          <t>Livraison</t>
        </is>
      </c>
      <c r="F3182" s="104" t="n">
        <v>31</v>
      </c>
      <c r="G3182" s="159" t="n">
        <v>1131</v>
      </c>
      <c r="H3182" s="159" t="n">
        <v>2962</v>
      </c>
      <c r="I3182" s="160" t="n">
        <v>18861.83</v>
      </c>
      <c r="J3182" s="160" t="n">
        <v>1167.03</v>
      </c>
      <c r="K3182" s="160" t="n">
        <v>17694.8</v>
      </c>
      <c r="L3182" s="160" t="n">
        <v>5467.96</v>
      </c>
    </row>
    <row r="3183">
      <c r="A3183" s="176" t="n">
        <v>45778</v>
      </c>
      <c r="B3183" s="104" t="inlineStr">
        <is>
          <t>2024/25</t>
        </is>
      </c>
      <c r="C3183" s="104" t="inlineStr">
        <is>
          <t>HC-017</t>
        </is>
      </c>
      <c r="D3183" s="104" t="inlineStr">
        <is>
          <t>Île-de-France</t>
        </is>
      </c>
      <c r="E3183" s="104" t="inlineStr">
        <is>
          <t>Sur place</t>
        </is>
      </c>
      <c r="F3183" s="104" t="n">
        <v>31</v>
      </c>
      <c r="G3183" s="159" t="n">
        <v>3271</v>
      </c>
      <c r="H3183" s="159" t="n">
        <v>8439</v>
      </c>
      <c r="I3183" s="160" t="n">
        <v>41956.55</v>
      </c>
      <c r="J3183" s="160" t="n">
        <v>1214.75</v>
      </c>
      <c r="K3183" s="160" t="n">
        <v>40741.8</v>
      </c>
      <c r="L3183" s="160" t="n">
        <v>12059.09</v>
      </c>
    </row>
    <row r="3184">
      <c r="A3184" s="176" t="n">
        <v>45778</v>
      </c>
      <c r="B3184" s="104" t="inlineStr">
        <is>
          <t>2024/25</t>
        </is>
      </c>
      <c r="C3184" s="104" t="inlineStr">
        <is>
          <t>HC-017</t>
        </is>
      </c>
      <c r="D3184" s="104" t="inlineStr">
        <is>
          <t>Île-de-France</t>
        </is>
      </c>
      <c r="E3184" s="104" t="inlineStr">
        <is>
          <t>À emporter</t>
        </is>
      </c>
      <c r="F3184" s="104" t="n">
        <v>31</v>
      </c>
      <c r="G3184" s="159" t="n">
        <v>2494</v>
      </c>
      <c r="H3184" s="159" t="n">
        <v>6595</v>
      </c>
      <c r="I3184" s="160" t="n">
        <v>29570.56</v>
      </c>
      <c r="J3184" s="160" t="n">
        <v>886.5599999999999</v>
      </c>
      <c r="K3184" s="160" t="n">
        <v>28684</v>
      </c>
      <c r="L3184" s="160" t="n">
        <v>8474.93</v>
      </c>
    </row>
    <row r="3185">
      <c r="A3185" s="176" t="n">
        <v>45778</v>
      </c>
      <c r="B3185" s="104" t="inlineStr">
        <is>
          <t>2024/25</t>
        </is>
      </c>
      <c r="C3185" s="104" t="inlineStr">
        <is>
          <t>HC-018</t>
        </is>
      </c>
      <c r="D3185" s="104" t="inlineStr">
        <is>
          <t>Nord-Ouest</t>
        </is>
      </c>
      <c r="E3185" s="104" t="inlineStr">
        <is>
          <t>Drive</t>
        </is>
      </c>
      <c r="F3185" s="104" t="n">
        <v>30</v>
      </c>
      <c r="G3185" s="159" t="n">
        <v>845</v>
      </c>
      <c r="H3185" s="159" t="n">
        <v>2164</v>
      </c>
      <c r="I3185" s="160" t="n">
        <v>11593.16</v>
      </c>
      <c r="J3185" s="160" t="n">
        <v>342.06</v>
      </c>
      <c r="K3185" s="160" t="n">
        <v>11251.1</v>
      </c>
      <c r="L3185" s="160" t="n">
        <v>3348.05</v>
      </c>
    </row>
    <row r="3186">
      <c r="A3186" s="176" t="n">
        <v>45778</v>
      </c>
      <c r="B3186" s="104" t="inlineStr">
        <is>
          <t>2024/25</t>
        </is>
      </c>
      <c r="C3186" s="104" t="inlineStr">
        <is>
          <t>HC-018</t>
        </is>
      </c>
      <c r="D3186" s="104" t="inlineStr">
        <is>
          <t>Nord-Ouest</t>
        </is>
      </c>
      <c r="E3186" s="104" t="inlineStr">
        <is>
          <t>Livraison</t>
        </is>
      </c>
      <c r="F3186" s="104" t="n">
        <v>31</v>
      </c>
      <c r="G3186" s="159" t="n">
        <v>872</v>
      </c>
      <c r="H3186" s="159" t="n">
        <v>2183</v>
      </c>
      <c r="I3186" s="160" t="n">
        <v>13762.77</v>
      </c>
      <c r="J3186" s="160" t="n">
        <v>822.09</v>
      </c>
      <c r="K3186" s="160" t="n">
        <v>12940.68</v>
      </c>
      <c r="L3186" s="160" t="n">
        <v>3963.53</v>
      </c>
    </row>
    <row r="3187">
      <c r="A3187" s="176" t="n">
        <v>45778</v>
      </c>
      <c r="B3187" s="104" t="inlineStr">
        <is>
          <t>2024/25</t>
        </is>
      </c>
      <c r="C3187" s="104" t="inlineStr">
        <is>
          <t>HC-018</t>
        </is>
      </c>
      <c r="D3187" s="104" t="inlineStr">
        <is>
          <t>Nord-Ouest</t>
        </is>
      </c>
      <c r="E3187" s="104" t="inlineStr">
        <is>
          <t>Sur place</t>
        </is>
      </c>
      <c r="F3187" s="104" t="n">
        <v>31</v>
      </c>
      <c r="G3187" s="159" t="n">
        <v>2223</v>
      </c>
      <c r="H3187" s="159" t="n">
        <v>5591</v>
      </c>
      <c r="I3187" s="160" t="n">
        <v>29003.8</v>
      </c>
      <c r="J3187" s="160" t="n">
        <v>938.8099999999999</v>
      </c>
      <c r="K3187" s="160" t="n">
        <v>28064.99</v>
      </c>
      <c r="L3187" s="160" t="n">
        <v>8343.200000000001</v>
      </c>
    </row>
    <row r="3188">
      <c r="A3188" s="176" t="n">
        <v>45778</v>
      </c>
      <c r="B3188" s="104" t="inlineStr">
        <is>
          <t>2024/25</t>
        </is>
      </c>
      <c r="C3188" s="104" t="inlineStr">
        <is>
          <t>HC-018</t>
        </is>
      </c>
      <c r="D3188" s="104" t="inlineStr">
        <is>
          <t>Nord-Ouest</t>
        </is>
      </c>
      <c r="E3188" s="104" t="inlineStr">
        <is>
          <t>À emporter</t>
        </is>
      </c>
      <c r="F3188" s="104" t="n">
        <v>29</v>
      </c>
      <c r="G3188" s="159" t="n">
        <v>1568</v>
      </c>
      <c r="H3188" s="159" t="n">
        <v>4004</v>
      </c>
      <c r="I3188" s="160" t="n">
        <v>18688.96</v>
      </c>
      <c r="J3188" s="160" t="n">
        <v>627.34</v>
      </c>
      <c r="K3188" s="160" t="n">
        <v>18061.62</v>
      </c>
      <c r="L3188" s="160" t="n">
        <v>5374.07</v>
      </c>
    </row>
    <row r="3189">
      <c r="A3189" s="176" t="n">
        <v>45778</v>
      </c>
      <c r="B3189" s="104" t="inlineStr">
        <is>
          <t>2024/25</t>
        </is>
      </c>
      <c r="C3189" s="104" t="inlineStr">
        <is>
          <t>HC-019</t>
        </is>
      </c>
      <c r="D3189" s="104" t="inlineStr">
        <is>
          <t>Sud-Est</t>
        </is>
      </c>
      <c r="E3189" s="104" t="inlineStr">
        <is>
          <t>Livraison</t>
        </is>
      </c>
      <c r="F3189" s="104" t="n">
        <v>30</v>
      </c>
      <c r="G3189" s="159" t="n">
        <v>1124</v>
      </c>
      <c r="H3189" s="159" t="n">
        <v>2906</v>
      </c>
      <c r="I3189" s="160" t="n">
        <v>18680.77</v>
      </c>
      <c r="J3189" s="160" t="n">
        <v>1055.68</v>
      </c>
      <c r="K3189" s="160" t="n">
        <v>17625.09</v>
      </c>
      <c r="L3189" s="160" t="n">
        <v>5691.84</v>
      </c>
    </row>
    <row r="3190">
      <c r="A3190" s="176" t="n">
        <v>45778</v>
      </c>
      <c r="B3190" s="104" t="inlineStr">
        <is>
          <t>2024/25</t>
        </is>
      </c>
      <c r="C3190" s="104" t="inlineStr">
        <is>
          <t>HC-019</t>
        </is>
      </c>
      <c r="D3190" s="104" t="inlineStr">
        <is>
          <t>Sud-Est</t>
        </is>
      </c>
      <c r="E3190" s="104" t="inlineStr">
        <is>
          <t>Sur place</t>
        </is>
      </c>
      <c r="F3190" s="104" t="n">
        <v>31</v>
      </c>
      <c r="G3190" s="159" t="n">
        <v>3452</v>
      </c>
      <c r="H3190" s="159" t="n">
        <v>8787</v>
      </c>
      <c r="I3190" s="160" t="n">
        <v>44884.97</v>
      </c>
      <c r="J3190" s="160" t="n">
        <v>1322.6</v>
      </c>
      <c r="K3190" s="160" t="n">
        <v>43562.37</v>
      </c>
      <c r="L3190" s="160" t="n">
        <v>13604.14</v>
      </c>
    </row>
    <row r="3191">
      <c r="A3191" s="176" t="n">
        <v>45778</v>
      </c>
      <c r="B3191" s="104" t="inlineStr">
        <is>
          <t>2024/25</t>
        </is>
      </c>
      <c r="C3191" s="104" t="inlineStr">
        <is>
          <t>HC-019</t>
        </is>
      </c>
      <c r="D3191" s="104" t="inlineStr">
        <is>
          <t>Sud-Est</t>
        </is>
      </c>
      <c r="E3191" s="104" t="inlineStr">
        <is>
          <t>À emporter</t>
        </is>
      </c>
      <c r="F3191" s="104" t="n">
        <v>31</v>
      </c>
      <c r="G3191" s="159" t="n">
        <v>2667</v>
      </c>
      <c r="H3191" s="159" t="n">
        <v>6722</v>
      </c>
      <c r="I3191" s="160" t="n">
        <v>31433.24</v>
      </c>
      <c r="J3191" s="160" t="n">
        <v>851.98</v>
      </c>
      <c r="K3191" s="160" t="n">
        <v>30581.26</v>
      </c>
      <c r="L3191" s="160" t="n">
        <v>9623.25</v>
      </c>
    </row>
    <row r="3192">
      <c r="A3192" s="176" t="n">
        <v>45778</v>
      </c>
      <c r="B3192" s="104" t="inlineStr">
        <is>
          <t>2024/25</t>
        </is>
      </c>
      <c r="C3192" s="104" t="inlineStr">
        <is>
          <t>HC-020</t>
        </is>
      </c>
      <c r="D3192" s="104" t="inlineStr">
        <is>
          <t>Sud-Ouest</t>
        </is>
      </c>
      <c r="E3192" s="104" t="inlineStr">
        <is>
          <t>Livraison</t>
        </is>
      </c>
      <c r="F3192" s="104" t="n">
        <v>31</v>
      </c>
      <c r="G3192" s="159" t="n">
        <v>1411</v>
      </c>
      <c r="H3192" s="159" t="n">
        <v>3656</v>
      </c>
      <c r="I3192" s="160" t="n">
        <v>23070.83</v>
      </c>
      <c r="J3192" s="160" t="n">
        <v>1361.7</v>
      </c>
      <c r="K3192" s="160" t="n">
        <v>21709.13</v>
      </c>
      <c r="L3192" s="160" t="n">
        <v>6679.26</v>
      </c>
    </row>
    <row r="3193">
      <c r="A3193" s="176" t="n">
        <v>45778</v>
      </c>
      <c r="B3193" s="104" t="inlineStr">
        <is>
          <t>2024/25</t>
        </is>
      </c>
      <c r="C3193" s="104" t="inlineStr">
        <is>
          <t>HC-020</t>
        </is>
      </c>
      <c r="D3193" s="104" t="inlineStr">
        <is>
          <t>Sud-Ouest</t>
        </is>
      </c>
      <c r="E3193" s="104" t="inlineStr">
        <is>
          <t>Sur place</t>
        </is>
      </c>
      <c r="F3193" s="104" t="n">
        <v>31</v>
      </c>
      <c r="G3193" s="159" t="n">
        <v>3783</v>
      </c>
      <c r="H3193" s="159" t="n">
        <v>9753</v>
      </c>
      <c r="I3193" s="160" t="n">
        <v>48899.62</v>
      </c>
      <c r="J3193" s="160" t="n">
        <v>1538.8</v>
      </c>
      <c r="K3193" s="160" t="n">
        <v>47360.82</v>
      </c>
      <c r="L3193" s="160" t="n">
        <v>14131.1</v>
      </c>
    </row>
    <row r="3194">
      <c r="A3194" s="176" t="n">
        <v>45778</v>
      </c>
      <c r="B3194" s="104" t="inlineStr">
        <is>
          <t>2024/25</t>
        </is>
      </c>
      <c r="C3194" s="104" t="inlineStr">
        <is>
          <t>HC-020</t>
        </is>
      </c>
      <c r="D3194" s="104" t="inlineStr">
        <is>
          <t>Sud-Ouest</t>
        </is>
      </c>
      <c r="E3194" s="104" t="inlineStr">
        <is>
          <t>À emporter</t>
        </is>
      </c>
      <c r="F3194" s="104" t="n">
        <v>30</v>
      </c>
      <c r="G3194" s="159" t="n">
        <v>2767</v>
      </c>
      <c r="H3194" s="159" t="n">
        <v>6857</v>
      </c>
      <c r="I3194" s="160" t="n">
        <v>33144.93</v>
      </c>
      <c r="J3194" s="160" t="n">
        <v>991.65</v>
      </c>
      <c r="K3194" s="160" t="n">
        <v>32153.28</v>
      </c>
      <c r="L3194" s="160" t="n">
        <v>9537.59</v>
      </c>
    </row>
    <row r="3195">
      <c r="A3195" s="176" t="n">
        <v>45778</v>
      </c>
      <c r="B3195" s="104" t="inlineStr">
        <is>
          <t>2024/25</t>
        </is>
      </c>
      <c r="C3195" s="104" t="inlineStr">
        <is>
          <t>HC-021</t>
        </is>
      </c>
      <c r="D3195" s="104" t="inlineStr">
        <is>
          <t>Île-de-France</t>
        </is>
      </c>
      <c r="E3195" s="104" t="inlineStr">
        <is>
          <t>Drive</t>
        </is>
      </c>
      <c r="F3195" s="104" t="n">
        <v>31</v>
      </c>
      <c r="G3195" s="159" t="n">
        <v>1156</v>
      </c>
      <c r="H3195" s="159" t="n">
        <v>2839</v>
      </c>
      <c r="I3195" s="160" t="n">
        <v>15865.33</v>
      </c>
      <c r="J3195" s="160" t="n">
        <v>504.81</v>
      </c>
      <c r="K3195" s="160" t="n">
        <v>15360.52</v>
      </c>
      <c r="L3195" s="160" t="n">
        <v>4600.87</v>
      </c>
    </row>
    <row r="3196">
      <c r="A3196" s="176" t="n">
        <v>45778</v>
      </c>
      <c r="B3196" s="104" t="inlineStr">
        <is>
          <t>2024/25</t>
        </is>
      </c>
      <c r="C3196" s="104" t="inlineStr">
        <is>
          <t>HC-021</t>
        </is>
      </c>
      <c r="D3196" s="104" t="inlineStr">
        <is>
          <t>Île-de-France</t>
        </is>
      </c>
      <c r="E3196" s="104" t="inlineStr">
        <is>
          <t>Livraison</t>
        </is>
      </c>
      <c r="F3196" s="104" t="n">
        <v>31</v>
      </c>
      <c r="G3196" s="159" t="n">
        <v>1121</v>
      </c>
      <c r="H3196" s="159" t="n">
        <v>2988</v>
      </c>
      <c r="I3196" s="160" t="n">
        <v>18216.54</v>
      </c>
      <c r="J3196" s="160" t="n">
        <v>1023.84</v>
      </c>
      <c r="K3196" s="160" t="n">
        <v>17192.7</v>
      </c>
      <c r="L3196" s="160" t="n">
        <v>5299.49</v>
      </c>
    </row>
    <row r="3197">
      <c r="A3197" s="176" t="n">
        <v>45778</v>
      </c>
      <c r="B3197" s="104" t="inlineStr">
        <is>
          <t>2024/25</t>
        </is>
      </c>
      <c r="C3197" s="104" t="inlineStr">
        <is>
          <t>HC-021</t>
        </is>
      </c>
      <c r="D3197" s="104" t="inlineStr">
        <is>
          <t>Île-de-France</t>
        </is>
      </c>
      <c r="E3197" s="104" t="inlineStr">
        <is>
          <t>Sur place</t>
        </is>
      </c>
      <c r="F3197" s="104" t="n">
        <v>30</v>
      </c>
      <c r="G3197" s="159" t="n">
        <v>2874</v>
      </c>
      <c r="H3197" s="159" t="n">
        <v>7271</v>
      </c>
      <c r="I3197" s="160" t="n">
        <v>36793.19</v>
      </c>
      <c r="J3197" s="160" t="n">
        <v>1106.51</v>
      </c>
      <c r="K3197" s="160" t="n">
        <v>35686.68</v>
      </c>
      <c r="L3197" s="160" t="n">
        <v>10567.57</v>
      </c>
    </row>
    <row r="3198">
      <c r="A3198" s="176" t="n">
        <v>45778</v>
      </c>
      <c r="B3198" s="104" t="inlineStr">
        <is>
          <t>2024/25</t>
        </is>
      </c>
      <c r="C3198" s="104" t="inlineStr">
        <is>
          <t>HC-021</t>
        </is>
      </c>
      <c r="D3198" s="104" t="inlineStr">
        <is>
          <t>Île-de-France</t>
        </is>
      </c>
      <c r="E3198" s="104" t="inlineStr">
        <is>
          <t>À emporter</t>
        </is>
      </c>
      <c r="F3198" s="104" t="n">
        <v>31</v>
      </c>
      <c r="G3198" s="159" t="n">
        <v>2239</v>
      </c>
      <c r="H3198" s="159" t="n">
        <v>5624</v>
      </c>
      <c r="I3198" s="160" t="n">
        <v>26512.01</v>
      </c>
      <c r="J3198" s="160" t="n">
        <v>865.45</v>
      </c>
      <c r="K3198" s="160" t="n">
        <v>25646.56</v>
      </c>
      <c r="L3198" s="160" t="n">
        <v>7703.25</v>
      </c>
    </row>
    <row r="3199">
      <c r="A3199" s="176" t="n">
        <v>45778</v>
      </c>
      <c r="B3199" s="104" t="inlineStr">
        <is>
          <t>2024/25</t>
        </is>
      </c>
      <c r="C3199" s="104" t="inlineStr">
        <is>
          <t>HC-022</t>
        </is>
      </c>
      <c r="D3199" s="104" t="inlineStr">
        <is>
          <t>Nord-Ouest</t>
        </is>
      </c>
      <c r="E3199" s="104" t="inlineStr">
        <is>
          <t>Livraison</t>
        </is>
      </c>
      <c r="F3199" s="104" t="n">
        <v>31</v>
      </c>
      <c r="G3199" s="159" t="n">
        <v>1184</v>
      </c>
      <c r="H3199" s="159" t="n">
        <v>2950</v>
      </c>
      <c r="I3199" s="160" t="n">
        <v>19157.27</v>
      </c>
      <c r="J3199" s="160" t="n">
        <v>1089.86</v>
      </c>
      <c r="K3199" s="160" t="n">
        <v>18067.41</v>
      </c>
      <c r="L3199" s="160" t="n">
        <v>5624.54</v>
      </c>
    </row>
    <row r="3200">
      <c r="A3200" s="176" t="n">
        <v>45778</v>
      </c>
      <c r="B3200" s="104" t="inlineStr">
        <is>
          <t>2024/25</t>
        </is>
      </c>
      <c r="C3200" s="104" t="inlineStr">
        <is>
          <t>HC-022</t>
        </is>
      </c>
      <c r="D3200" s="104" t="inlineStr">
        <is>
          <t>Nord-Ouest</t>
        </is>
      </c>
      <c r="E3200" s="104" t="inlineStr">
        <is>
          <t>Sur place</t>
        </is>
      </c>
      <c r="F3200" s="104" t="n">
        <v>31</v>
      </c>
      <c r="G3200" s="159" t="n">
        <v>3202</v>
      </c>
      <c r="H3200" s="159" t="n">
        <v>8143</v>
      </c>
      <c r="I3200" s="160" t="n">
        <v>41929.59</v>
      </c>
      <c r="J3200" s="160" t="n">
        <v>1243.33</v>
      </c>
      <c r="K3200" s="160" t="n">
        <v>40686.26</v>
      </c>
      <c r="L3200" s="160" t="n">
        <v>12122.37</v>
      </c>
    </row>
    <row r="3201">
      <c r="A3201" s="176" t="n">
        <v>45778</v>
      </c>
      <c r="B3201" s="104" t="inlineStr">
        <is>
          <t>2024/25</t>
        </is>
      </c>
      <c r="C3201" s="104" t="inlineStr">
        <is>
          <t>HC-022</t>
        </is>
      </c>
      <c r="D3201" s="104" t="inlineStr">
        <is>
          <t>Nord-Ouest</t>
        </is>
      </c>
      <c r="E3201" s="104" t="inlineStr">
        <is>
          <t>À emporter</t>
        </is>
      </c>
      <c r="F3201" s="104" t="n">
        <v>30</v>
      </c>
      <c r="G3201" s="159" t="n">
        <v>2410</v>
      </c>
      <c r="H3201" s="159" t="n">
        <v>6269</v>
      </c>
      <c r="I3201" s="160" t="n">
        <v>28796.89</v>
      </c>
      <c r="J3201" s="160" t="n">
        <v>880.34</v>
      </c>
      <c r="K3201" s="160" t="n">
        <v>27916.55</v>
      </c>
      <c r="L3201" s="160" t="n">
        <v>8324.209999999999</v>
      </c>
    </row>
    <row r="3202">
      <c r="A3202" s="176" t="n">
        <v>45778</v>
      </c>
      <c r="B3202" s="104" t="inlineStr">
        <is>
          <t>2024/25</t>
        </is>
      </c>
      <c r="C3202" s="104" t="inlineStr">
        <is>
          <t>HC-023</t>
        </is>
      </c>
      <c r="D3202" s="104" t="inlineStr">
        <is>
          <t>Sud-Est</t>
        </is>
      </c>
      <c r="E3202" s="104" t="inlineStr">
        <is>
          <t>Drive</t>
        </is>
      </c>
      <c r="F3202" s="104" t="n">
        <v>30</v>
      </c>
      <c r="G3202" s="159" t="n">
        <v>1225</v>
      </c>
      <c r="H3202" s="159" t="n">
        <v>3164</v>
      </c>
      <c r="I3202" s="160" t="n">
        <v>16615.03</v>
      </c>
      <c r="J3202" s="160" t="n">
        <v>510.59</v>
      </c>
      <c r="K3202" s="160" t="n">
        <v>16104.44</v>
      </c>
      <c r="L3202" s="160" t="n">
        <v>4815.55</v>
      </c>
    </row>
    <row r="3203">
      <c r="A3203" s="176" t="n">
        <v>45778</v>
      </c>
      <c r="B3203" s="104" t="inlineStr">
        <is>
          <t>2024/25</t>
        </is>
      </c>
      <c r="C3203" s="104" t="inlineStr">
        <is>
          <t>HC-023</t>
        </is>
      </c>
      <c r="D3203" s="104" t="inlineStr">
        <is>
          <t>Sud-Est</t>
        </is>
      </c>
      <c r="E3203" s="104" t="inlineStr">
        <is>
          <t>Livraison</t>
        </is>
      </c>
      <c r="F3203" s="104" t="n">
        <v>31</v>
      </c>
      <c r="G3203" s="159" t="n">
        <v>1183</v>
      </c>
      <c r="H3203" s="159" t="n">
        <v>2999</v>
      </c>
      <c r="I3203" s="160" t="n">
        <v>19498.89</v>
      </c>
      <c r="J3203" s="160" t="n">
        <v>1159.4</v>
      </c>
      <c r="K3203" s="160" t="n">
        <v>18339.49</v>
      </c>
      <c r="L3203" s="160" t="n">
        <v>5644.36</v>
      </c>
    </row>
    <row r="3204">
      <c r="A3204" s="176" t="n">
        <v>45778</v>
      </c>
      <c r="B3204" s="104" t="inlineStr">
        <is>
          <t>2024/25</t>
        </is>
      </c>
      <c r="C3204" s="104" t="inlineStr">
        <is>
          <t>HC-023</t>
        </is>
      </c>
      <c r="D3204" s="104" t="inlineStr">
        <is>
          <t>Sud-Est</t>
        </is>
      </c>
      <c r="E3204" s="104" t="inlineStr">
        <is>
          <t>Sur place</t>
        </is>
      </c>
      <c r="F3204" s="104" t="n">
        <v>31</v>
      </c>
      <c r="G3204" s="159" t="n">
        <v>3292</v>
      </c>
      <c r="H3204" s="159" t="n">
        <v>8241</v>
      </c>
      <c r="I3204" s="160" t="n">
        <v>42318.63</v>
      </c>
      <c r="J3204" s="160" t="n">
        <v>1137.28</v>
      </c>
      <c r="K3204" s="160" t="n">
        <v>41181.35</v>
      </c>
      <c r="L3204" s="160" t="n">
        <v>12265.27</v>
      </c>
    </row>
    <row r="3205">
      <c r="A3205" s="176" t="n">
        <v>45778</v>
      </c>
      <c r="B3205" s="104" t="inlineStr">
        <is>
          <t>2024/25</t>
        </is>
      </c>
      <c r="C3205" s="104" t="inlineStr">
        <is>
          <t>HC-023</t>
        </is>
      </c>
      <c r="D3205" s="104" t="inlineStr">
        <is>
          <t>Sud-Est</t>
        </is>
      </c>
      <c r="E3205" s="104" t="inlineStr">
        <is>
          <t>À emporter</t>
        </is>
      </c>
      <c r="F3205" s="104" t="n">
        <v>31</v>
      </c>
      <c r="G3205" s="159" t="n">
        <v>2426</v>
      </c>
      <c r="H3205" s="159" t="n">
        <v>6238</v>
      </c>
      <c r="I3205" s="160" t="n">
        <v>28776.84</v>
      </c>
      <c r="J3205" s="160" t="n">
        <v>798.15</v>
      </c>
      <c r="K3205" s="160" t="n">
        <v>27978.69</v>
      </c>
      <c r="L3205" s="160" t="n">
        <v>8365.290000000001</v>
      </c>
    </row>
    <row r="3206">
      <c r="A3206" s="176" t="n">
        <v>45778</v>
      </c>
      <c r="B3206" s="104" t="inlineStr">
        <is>
          <t>2024/25</t>
        </is>
      </c>
      <c r="C3206" s="104" t="inlineStr">
        <is>
          <t>HC-024</t>
        </is>
      </c>
      <c r="D3206" s="104" t="inlineStr">
        <is>
          <t>Sud-Ouest</t>
        </is>
      </c>
      <c r="E3206" s="104" t="inlineStr">
        <is>
          <t>Livraison</t>
        </is>
      </c>
      <c r="F3206" s="104" t="n">
        <v>31</v>
      </c>
      <c r="G3206" s="159" t="n">
        <v>1855</v>
      </c>
      <c r="H3206" s="159" t="n">
        <v>4744</v>
      </c>
      <c r="I3206" s="160" t="n">
        <v>30372.57</v>
      </c>
      <c r="J3206" s="160" t="n">
        <v>1690.42</v>
      </c>
      <c r="K3206" s="160" t="n">
        <v>28682.15</v>
      </c>
      <c r="L3206" s="160" t="n">
        <v>8951.870000000001</v>
      </c>
    </row>
    <row r="3207">
      <c r="A3207" s="176" t="n">
        <v>45778</v>
      </c>
      <c r="B3207" s="104" t="inlineStr">
        <is>
          <t>2024/25</t>
        </is>
      </c>
      <c r="C3207" s="104" t="inlineStr">
        <is>
          <t>HC-024</t>
        </is>
      </c>
      <c r="D3207" s="104" t="inlineStr">
        <is>
          <t>Sud-Ouest</t>
        </is>
      </c>
      <c r="E3207" s="104" t="inlineStr">
        <is>
          <t>Sur place</t>
        </is>
      </c>
      <c r="F3207" s="104" t="n">
        <v>30</v>
      </c>
      <c r="G3207" s="159" t="n">
        <v>4788</v>
      </c>
      <c r="H3207" s="159" t="n">
        <v>12353</v>
      </c>
      <c r="I3207" s="160" t="n">
        <v>62667.78</v>
      </c>
      <c r="J3207" s="160" t="n">
        <v>1553.79</v>
      </c>
      <c r="K3207" s="160" t="n">
        <v>61113.99</v>
      </c>
      <c r="L3207" s="160" t="n">
        <v>18189.82</v>
      </c>
    </row>
    <row r="3208">
      <c r="A3208" s="176" t="n">
        <v>45778</v>
      </c>
      <c r="B3208" s="104" t="inlineStr">
        <is>
          <t>2024/25</t>
        </is>
      </c>
      <c r="C3208" s="104" t="inlineStr">
        <is>
          <t>HC-024</t>
        </is>
      </c>
      <c r="D3208" s="104" t="inlineStr">
        <is>
          <t>Sud-Ouest</t>
        </is>
      </c>
      <c r="E3208" s="104" t="inlineStr">
        <is>
          <t>À emporter</t>
        </is>
      </c>
      <c r="F3208" s="104" t="n">
        <v>31</v>
      </c>
      <c r="G3208" s="159" t="n">
        <v>3655</v>
      </c>
      <c r="H3208" s="159" t="n">
        <v>9598</v>
      </c>
      <c r="I3208" s="160" t="n">
        <v>43082.53</v>
      </c>
      <c r="J3208" s="160" t="n">
        <v>1220.97</v>
      </c>
      <c r="K3208" s="160" t="n">
        <v>41861.56</v>
      </c>
      <c r="L3208" s="160" t="n">
        <v>12440.64</v>
      </c>
    </row>
    <row r="3209">
      <c r="A3209" s="176" t="n">
        <v>45778</v>
      </c>
      <c r="B3209" s="104" t="inlineStr">
        <is>
          <t>2024/25</t>
        </is>
      </c>
      <c r="C3209" s="104" t="inlineStr">
        <is>
          <t>HC-025</t>
        </is>
      </c>
      <c r="D3209" s="104" t="inlineStr">
        <is>
          <t>Île-de-France</t>
        </is>
      </c>
      <c r="E3209" s="104" t="inlineStr">
        <is>
          <t>Drive</t>
        </is>
      </c>
      <c r="F3209" s="104" t="n">
        <v>31</v>
      </c>
      <c r="G3209" s="159" t="n">
        <v>1660</v>
      </c>
      <c r="H3209" s="159" t="n">
        <v>4198</v>
      </c>
      <c r="I3209" s="160" t="n">
        <v>22658.35</v>
      </c>
      <c r="J3209" s="160" t="n">
        <v>631.79</v>
      </c>
      <c r="K3209" s="160" t="n">
        <v>22026.56</v>
      </c>
      <c r="L3209" s="160" t="n">
        <v>6513.82</v>
      </c>
    </row>
    <row r="3210">
      <c r="A3210" s="176" t="n">
        <v>45778</v>
      </c>
      <c r="B3210" s="104" t="inlineStr">
        <is>
          <t>2024/25</t>
        </is>
      </c>
      <c r="C3210" s="104" t="inlineStr">
        <is>
          <t>HC-025</t>
        </is>
      </c>
      <c r="D3210" s="104" t="inlineStr">
        <is>
          <t>Île-de-France</t>
        </is>
      </c>
      <c r="E3210" s="104" t="inlineStr">
        <is>
          <t>Livraison</t>
        </is>
      </c>
      <c r="F3210" s="104" t="n">
        <v>31</v>
      </c>
      <c r="G3210" s="159" t="n">
        <v>1549</v>
      </c>
      <c r="H3210" s="159" t="n">
        <v>3956</v>
      </c>
      <c r="I3210" s="160" t="n">
        <v>25335.19</v>
      </c>
      <c r="J3210" s="160" t="n">
        <v>1479.59</v>
      </c>
      <c r="K3210" s="160" t="n">
        <v>23855.6</v>
      </c>
      <c r="L3210" s="160" t="n">
        <v>7421.93</v>
      </c>
    </row>
    <row r="3211">
      <c r="A3211" s="176" t="n">
        <v>45778</v>
      </c>
      <c r="B3211" s="104" t="inlineStr">
        <is>
          <t>2024/25</t>
        </is>
      </c>
      <c r="C3211" s="104" t="inlineStr">
        <is>
          <t>HC-025</t>
        </is>
      </c>
      <c r="D3211" s="104" t="inlineStr">
        <is>
          <t>Île-de-France</t>
        </is>
      </c>
      <c r="E3211" s="104" t="inlineStr">
        <is>
          <t>Sur place</t>
        </is>
      </c>
      <c r="F3211" s="104" t="n">
        <v>31</v>
      </c>
      <c r="G3211" s="159" t="n">
        <v>4281</v>
      </c>
      <c r="H3211" s="159" t="n">
        <v>11042</v>
      </c>
      <c r="I3211" s="160" t="n">
        <v>55917.85</v>
      </c>
      <c r="J3211" s="160" t="n">
        <v>1735.3</v>
      </c>
      <c r="K3211" s="160" t="n">
        <v>54182.55</v>
      </c>
      <c r="L3211" s="160" t="n">
        <v>16185.14</v>
      </c>
    </row>
    <row r="3212">
      <c r="A3212" s="176" t="n">
        <v>45778</v>
      </c>
      <c r="B3212" s="104" t="inlineStr">
        <is>
          <t>2024/25</t>
        </is>
      </c>
      <c r="C3212" s="104" t="inlineStr">
        <is>
          <t>HC-025</t>
        </is>
      </c>
      <c r="D3212" s="104" t="inlineStr">
        <is>
          <t>Île-de-France</t>
        </is>
      </c>
      <c r="E3212" s="104" t="inlineStr">
        <is>
          <t>À emporter</t>
        </is>
      </c>
      <c r="F3212" s="104" t="n">
        <v>30</v>
      </c>
      <c r="G3212" s="159" t="n">
        <v>3061</v>
      </c>
      <c r="H3212" s="159" t="n">
        <v>7501</v>
      </c>
      <c r="I3212" s="160" t="n">
        <v>36709.79</v>
      </c>
      <c r="J3212" s="160" t="n">
        <v>1110.26</v>
      </c>
      <c r="K3212" s="160" t="n">
        <v>35599.53</v>
      </c>
      <c r="L3212" s="160" t="n">
        <v>10592.32</v>
      </c>
    </row>
    <row r="3213">
      <c r="A3213" s="176" t="n">
        <v>45778</v>
      </c>
      <c r="B3213" s="104" t="inlineStr">
        <is>
          <t>2024/25</t>
        </is>
      </c>
      <c r="C3213" s="104" t="inlineStr">
        <is>
          <t>HC-026</t>
        </is>
      </c>
      <c r="D3213" s="104" t="inlineStr">
        <is>
          <t>Nord-Ouest</t>
        </is>
      </c>
      <c r="E3213" s="104" t="inlineStr">
        <is>
          <t>Drive</t>
        </is>
      </c>
      <c r="F3213" s="104" t="n">
        <v>30</v>
      </c>
      <c r="G3213" s="159" t="n">
        <v>1183</v>
      </c>
      <c r="H3213" s="159" t="n">
        <v>3038</v>
      </c>
      <c r="I3213" s="160" t="n">
        <v>16125.62</v>
      </c>
      <c r="J3213" s="160" t="n">
        <v>491.84</v>
      </c>
      <c r="K3213" s="160" t="n">
        <v>15633.78</v>
      </c>
      <c r="L3213" s="160" t="n">
        <v>4676.87</v>
      </c>
    </row>
    <row r="3214">
      <c r="A3214" s="176" t="n">
        <v>45778</v>
      </c>
      <c r="B3214" s="104" t="inlineStr">
        <is>
          <t>2024/25</t>
        </is>
      </c>
      <c r="C3214" s="104" t="inlineStr">
        <is>
          <t>HC-026</t>
        </is>
      </c>
      <c r="D3214" s="104" t="inlineStr">
        <is>
          <t>Nord-Ouest</t>
        </is>
      </c>
      <c r="E3214" s="104" t="inlineStr">
        <is>
          <t>Livraison</t>
        </is>
      </c>
      <c r="F3214" s="104" t="n">
        <v>31</v>
      </c>
      <c r="G3214" s="159" t="n">
        <v>1106</v>
      </c>
      <c r="H3214" s="159" t="n">
        <v>2852</v>
      </c>
      <c r="I3214" s="160" t="n">
        <v>18029.02</v>
      </c>
      <c r="J3214" s="160" t="n">
        <v>1024.06</v>
      </c>
      <c r="K3214" s="160" t="n">
        <v>17004.96</v>
      </c>
      <c r="L3214" s="160" t="n">
        <v>5216.18</v>
      </c>
    </row>
    <row r="3215">
      <c r="A3215" s="176" t="n">
        <v>45778</v>
      </c>
      <c r="B3215" s="104" t="inlineStr">
        <is>
          <t>2024/25</t>
        </is>
      </c>
      <c r="C3215" s="104" t="inlineStr">
        <is>
          <t>HC-026</t>
        </is>
      </c>
      <c r="D3215" s="104" t="inlineStr">
        <is>
          <t>Nord-Ouest</t>
        </is>
      </c>
      <c r="E3215" s="104" t="inlineStr">
        <is>
          <t>Sur place</t>
        </is>
      </c>
      <c r="F3215" s="104" t="n">
        <v>30</v>
      </c>
      <c r="G3215" s="159" t="n">
        <v>2989</v>
      </c>
      <c r="H3215" s="159" t="n">
        <v>7642</v>
      </c>
      <c r="I3215" s="160" t="n">
        <v>38621.37</v>
      </c>
      <c r="J3215" s="160" t="n">
        <v>1113.02</v>
      </c>
      <c r="K3215" s="160" t="n">
        <v>37508.35</v>
      </c>
      <c r="L3215" s="160" t="n">
        <v>11183.96</v>
      </c>
    </row>
    <row r="3216">
      <c r="A3216" s="176" t="n">
        <v>45778</v>
      </c>
      <c r="B3216" s="104" t="inlineStr">
        <is>
          <t>2024/25</t>
        </is>
      </c>
      <c r="C3216" s="104" t="inlineStr">
        <is>
          <t>HC-026</t>
        </is>
      </c>
      <c r="D3216" s="104" t="inlineStr">
        <is>
          <t>Nord-Ouest</t>
        </is>
      </c>
      <c r="E3216" s="104" t="inlineStr">
        <is>
          <t>À emporter</t>
        </is>
      </c>
      <c r="F3216" s="104" t="n">
        <v>31</v>
      </c>
      <c r="G3216" s="159" t="n">
        <v>2304</v>
      </c>
      <c r="H3216" s="159" t="n">
        <v>5765</v>
      </c>
      <c r="I3216" s="160" t="n">
        <v>27504.32</v>
      </c>
      <c r="J3216" s="160" t="n">
        <v>850.96</v>
      </c>
      <c r="K3216" s="160" t="n">
        <v>26653.36</v>
      </c>
      <c r="L3216" s="160" t="n">
        <v>7969.49</v>
      </c>
    </row>
    <row r="3217">
      <c r="A3217" s="176" t="n">
        <v>45778</v>
      </c>
      <c r="B3217" s="104" t="inlineStr">
        <is>
          <t>2024/25</t>
        </is>
      </c>
      <c r="C3217" s="104" t="inlineStr">
        <is>
          <t>HC-027</t>
        </is>
      </c>
      <c r="D3217" s="104" t="inlineStr">
        <is>
          <t>Sud-Est</t>
        </is>
      </c>
      <c r="E3217" s="104" t="inlineStr">
        <is>
          <t>Livraison</t>
        </is>
      </c>
      <c r="F3217" s="104" t="n">
        <v>30</v>
      </c>
      <c r="G3217" s="159" t="n">
        <v>1457</v>
      </c>
      <c r="H3217" s="159" t="n">
        <v>3651</v>
      </c>
      <c r="I3217" s="160" t="n">
        <v>23779.45</v>
      </c>
      <c r="J3217" s="160" t="n">
        <v>1426.69</v>
      </c>
      <c r="K3217" s="160" t="n">
        <v>22352.76</v>
      </c>
      <c r="L3217" s="160" t="n">
        <v>6933.64</v>
      </c>
    </row>
    <row r="3218">
      <c r="A3218" s="176" t="n">
        <v>45778</v>
      </c>
      <c r="B3218" s="104" t="inlineStr">
        <is>
          <t>2024/25</t>
        </is>
      </c>
      <c r="C3218" s="104" t="inlineStr">
        <is>
          <t>HC-027</t>
        </is>
      </c>
      <c r="D3218" s="104" t="inlineStr">
        <is>
          <t>Sud-Est</t>
        </is>
      </c>
      <c r="E3218" s="104" t="inlineStr">
        <is>
          <t>Sur place</t>
        </is>
      </c>
      <c r="F3218" s="104" t="n">
        <v>31</v>
      </c>
      <c r="G3218" s="159" t="n">
        <v>4267</v>
      </c>
      <c r="H3218" s="159" t="n">
        <v>10690</v>
      </c>
      <c r="I3218" s="160" t="n">
        <v>54959.5</v>
      </c>
      <c r="J3218" s="160" t="n">
        <v>1756.27</v>
      </c>
      <c r="K3218" s="160" t="n">
        <v>53203.23</v>
      </c>
      <c r="L3218" s="160" t="n">
        <v>15799.12</v>
      </c>
    </row>
    <row r="3219">
      <c r="A3219" s="176" t="n">
        <v>45778</v>
      </c>
      <c r="B3219" s="104" t="inlineStr">
        <is>
          <t>2024/25</t>
        </is>
      </c>
      <c r="C3219" s="104" t="inlineStr">
        <is>
          <t>HC-027</t>
        </is>
      </c>
      <c r="D3219" s="104" t="inlineStr">
        <is>
          <t>Sud-Est</t>
        </is>
      </c>
      <c r="E3219" s="104" t="inlineStr">
        <is>
          <t>À emporter</t>
        </is>
      </c>
      <c r="F3219" s="104" t="n">
        <v>30</v>
      </c>
      <c r="G3219" s="159" t="n">
        <v>3087</v>
      </c>
      <c r="H3219" s="159" t="n">
        <v>7840</v>
      </c>
      <c r="I3219" s="160" t="n">
        <v>36809.87</v>
      </c>
      <c r="J3219" s="160" t="n">
        <v>913.38</v>
      </c>
      <c r="K3219" s="160" t="n">
        <v>35896.49</v>
      </c>
      <c r="L3219" s="160" t="n">
        <v>10697.64</v>
      </c>
    </row>
    <row r="3220">
      <c r="A3220" s="176" t="n">
        <v>45778</v>
      </c>
      <c r="B3220" s="104" t="inlineStr">
        <is>
          <t>2024/25</t>
        </is>
      </c>
      <c r="C3220" s="104" t="inlineStr">
        <is>
          <t>HC-028</t>
        </is>
      </c>
      <c r="D3220" s="104" t="inlineStr">
        <is>
          <t>Sud-Ouest</t>
        </is>
      </c>
      <c r="E3220" s="104" t="inlineStr">
        <is>
          <t>Livraison</t>
        </is>
      </c>
      <c r="F3220" s="104" t="n">
        <v>31</v>
      </c>
      <c r="G3220" s="159" t="n">
        <v>1096</v>
      </c>
      <c r="H3220" s="159" t="n">
        <v>2814</v>
      </c>
      <c r="I3220" s="160" t="n">
        <v>18218.28</v>
      </c>
      <c r="J3220" s="160" t="n">
        <v>1085.08</v>
      </c>
      <c r="K3220" s="160" t="n">
        <v>17133.2</v>
      </c>
      <c r="L3220" s="160" t="n">
        <v>5311.48</v>
      </c>
    </row>
    <row r="3221">
      <c r="A3221" s="176" t="n">
        <v>45778</v>
      </c>
      <c r="B3221" s="104" t="inlineStr">
        <is>
          <t>2024/25</t>
        </is>
      </c>
      <c r="C3221" s="104" t="inlineStr">
        <is>
          <t>HC-028</t>
        </is>
      </c>
      <c r="D3221" s="104" t="inlineStr">
        <is>
          <t>Sud-Ouest</t>
        </is>
      </c>
      <c r="E3221" s="104" t="inlineStr">
        <is>
          <t>Sur place</t>
        </is>
      </c>
      <c r="F3221" s="104" t="n">
        <v>31</v>
      </c>
      <c r="G3221" s="159" t="n">
        <v>3184</v>
      </c>
      <c r="H3221" s="159" t="n">
        <v>8190</v>
      </c>
      <c r="I3221" s="160" t="n">
        <v>40897.74</v>
      </c>
      <c r="J3221" s="160" t="n">
        <v>1263.42</v>
      </c>
      <c r="K3221" s="160" t="n">
        <v>39634.32</v>
      </c>
      <c r="L3221" s="160" t="n">
        <v>11864.52</v>
      </c>
    </row>
    <row r="3222">
      <c r="A3222" s="176" t="n">
        <v>45778</v>
      </c>
      <c r="B3222" s="104" t="inlineStr">
        <is>
          <t>2024/25</t>
        </is>
      </c>
      <c r="C3222" s="104" t="inlineStr">
        <is>
          <t>HC-028</t>
        </is>
      </c>
      <c r="D3222" s="104" t="inlineStr">
        <is>
          <t>Sud-Ouest</t>
        </is>
      </c>
      <c r="E3222" s="104" t="inlineStr">
        <is>
          <t>À emporter</t>
        </is>
      </c>
      <c r="F3222" s="104" t="n">
        <v>31</v>
      </c>
      <c r="G3222" s="159" t="n">
        <v>2431</v>
      </c>
      <c r="H3222" s="159" t="n">
        <v>6157</v>
      </c>
      <c r="I3222" s="160" t="n">
        <v>28804.17</v>
      </c>
      <c r="J3222" s="160" t="n">
        <v>980.34</v>
      </c>
      <c r="K3222" s="160" t="n">
        <v>27823.83</v>
      </c>
      <c r="L3222" s="160" t="n">
        <v>8316.82</v>
      </c>
    </row>
    <row r="3223">
      <c r="A3223" s="176" t="n">
        <v>45778</v>
      </c>
      <c r="B3223" s="104" t="inlineStr">
        <is>
          <t>2024/25</t>
        </is>
      </c>
      <c r="C3223" s="104" t="inlineStr">
        <is>
          <t>HC-029</t>
        </is>
      </c>
      <c r="D3223" s="104" t="inlineStr">
        <is>
          <t>Île-de-France</t>
        </is>
      </c>
      <c r="E3223" s="104" t="inlineStr">
        <is>
          <t>Drive</t>
        </is>
      </c>
      <c r="F3223" s="104" t="n">
        <v>31</v>
      </c>
      <c r="G3223" s="159" t="n">
        <v>2152</v>
      </c>
      <c r="H3223" s="159" t="n">
        <v>5344</v>
      </c>
      <c r="I3223" s="160" t="n">
        <v>29371.57</v>
      </c>
      <c r="J3223" s="160" t="n">
        <v>880.5700000000001</v>
      </c>
      <c r="K3223" s="160" t="n">
        <v>28491</v>
      </c>
      <c r="L3223" s="160" t="n">
        <v>8415.67</v>
      </c>
    </row>
    <row r="3224">
      <c r="A3224" s="176" t="n">
        <v>45778</v>
      </c>
      <c r="B3224" s="104" t="inlineStr">
        <is>
          <t>2024/25</t>
        </is>
      </c>
      <c r="C3224" s="104" t="inlineStr">
        <is>
          <t>HC-029</t>
        </is>
      </c>
      <c r="D3224" s="104" t="inlineStr">
        <is>
          <t>Île-de-France</t>
        </is>
      </c>
      <c r="E3224" s="104" t="inlineStr">
        <is>
          <t>Livraison</t>
        </is>
      </c>
      <c r="F3224" s="104" t="n">
        <v>31</v>
      </c>
      <c r="G3224" s="159" t="n">
        <v>1857</v>
      </c>
      <c r="H3224" s="159" t="n">
        <v>4800</v>
      </c>
      <c r="I3224" s="160" t="n">
        <v>30559.57</v>
      </c>
      <c r="J3224" s="160" t="n">
        <v>1779.77</v>
      </c>
      <c r="K3224" s="160" t="n">
        <v>28779.8</v>
      </c>
      <c r="L3224" s="160" t="n">
        <v>8910.549999999999</v>
      </c>
    </row>
    <row r="3225">
      <c r="A3225" s="176" t="n">
        <v>45778</v>
      </c>
      <c r="B3225" s="104" t="inlineStr">
        <is>
          <t>2024/25</t>
        </is>
      </c>
      <c r="C3225" s="104" t="inlineStr">
        <is>
          <t>HC-029</t>
        </is>
      </c>
      <c r="D3225" s="104" t="inlineStr">
        <is>
          <t>Île-de-France</t>
        </is>
      </c>
      <c r="E3225" s="104" t="inlineStr">
        <is>
          <t>Sur place</t>
        </is>
      </c>
      <c r="F3225" s="104" t="n">
        <v>31</v>
      </c>
      <c r="G3225" s="159" t="n">
        <v>5557</v>
      </c>
      <c r="H3225" s="159" t="n">
        <v>14192</v>
      </c>
      <c r="I3225" s="160" t="n">
        <v>72161.14</v>
      </c>
      <c r="J3225" s="160" t="n">
        <v>1979.5</v>
      </c>
      <c r="K3225" s="160" t="n">
        <v>70181.64</v>
      </c>
      <c r="L3225" s="160" t="n">
        <v>20886.68</v>
      </c>
    </row>
    <row r="3226">
      <c r="A3226" s="176" t="n">
        <v>45778</v>
      </c>
      <c r="B3226" s="104" t="inlineStr">
        <is>
          <t>2024/25</t>
        </is>
      </c>
      <c r="C3226" s="104" t="inlineStr">
        <is>
          <t>HC-029</t>
        </is>
      </c>
      <c r="D3226" s="104" t="inlineStr">
        <is>
          <t>Île-de-France</t>
        </is>
      </c>
      <c r="E3226" s="104" t="inlineStr">
        <is>
          <t>À emporter</t>
        </is>
      </c>
      <c r="F3226" s="104" t="n">
        <v>30</v>
      </c>
      <c r="G3226" s="159" t="n">
        <v>4101</v>
      </c>
      <c r="H3226" s="159" t="n">
        <v>10503</v>
      </c>
      <c r="I3226" s="160" t="n">
        <v>48017.78</v>
      </c>
      <c r="J3226" s="160" t="n">
        <v>1355.79</v>
      </c>
      <c r="K3226" s="160" t="n">
        <v>46661.99</v>
      </c>
      <c r="L3226" s="160" t="n">
        <v>13795.31</v>
      </c>
    </row>
    <row r="3227">
      <c r="A3227" s="176" t="n">
        <v>45778</v>
      </c>
      <c r="B3227" s="104" t="inlineStr">
        <is>
          <t>2024/25</t>
        </is>
      </c>
      <c r="C3227" s="104" t="inlineStr">
        <is>
          <t>HC-030</t>
        </is>
      </c>
      <c r="D3227" s="104" t="inlineStr">
        <is>
          <t>Nord-Ouest</t>
        </is>
      </c>
      <c r="E3227" s="104" t="inlineStr">
        <is>
          <t>Livraison</t>
        </is>
      </c>
      <c r="F3227" s="104" t="n">
        <v>31</v>
      </c>
      <c r="G3227" s="159" t="n">
        <v>1249</v>
      </c>
      <c r="H3227" s="159" t="n">
        <v>3214</v>
      </c>
      <c r="I3227" s="160" t="n">
        <v>20545.06</v>
      </c>
      <c r="J3227" s="160" t="n">
        <v>1289.78</v>
      </c>
      <c r="K3227" s="160" t="n">
        <v>19255.28</v>
      </c>
      <c r="L3227" s="160" t="n">
        <v>5942.37</v>
      </c>
    </row>
    <row r="3228">
      <c r="A3228" s="176" t="n">
        <v>45778</v>
      </c>
      <c r="B3228" s="104" t="inlineStr">
        <is>
          <t>2024/25</t>
        </is>
      </c>
      <c r="C3228" s="104" t="inlineStr">
        <is>
          <t>HC-030</t>
        </is>
      </c>
      <c r="D3228" s="104" t="inlineStr">
        <is>
          <t>Nord-Ouest</t>
        </is>
      </c>
      <c r="E3228" s="104" t="inlineStr">
        <is>
          <t>Sur place</t>
        </is>
      </c>
      <c r="F3228" s="104" t="n">
        <v>31</v>
      </c>
      <c r="G3228" s="159" t="n">
        <v>3717</v>
      </c>
      <c r="H3228" s="159" t="n">
        <v>9338</v>
      </c>
      <c r="I3228" s="160" t="n">
        <v>47717.56</v>
      </c>
      <c r="J3228" s="160" t="n">
        <v>1488.8</v>
      </c>
      <c r="K3228" s="160" t="n">
        <v>46228.76</v>
      </c>
      <c r="L3228" s="160" t="n">
        <v>13646.52</v>
      </c>
    </row>
    <row r="3229">
      <c r="A3229" s="176" t="n">
        <v>45778</v>
      </c>
      <c r="B3229" s="104" t="inlineStr">
        <is>
          <t>2024/25</t>
        </is>
      </c>
      <c r="C3229" s="104" t="inlineStr">
        <is>
          <t>HC-030</t>
        </is>
      </c>
      <c r="D3229" s="104" t="inlineStr">
        <is>
          <t>Nord-Ouest</t>
        </is>
      </c>
      <c r="E3229" s="104" t="inlineStr">
        <is>
          <t>À emporter</t>
        </is>
      </c>
      <c r="F3229" s="104" t="n">
        <v>30</v>
      </c>
      <c r="G3229" s="159" t="n">
        <v>2650</v>
      </c>
      <c r="H3229" s="159" t="n">
        <v>6936</v>
      </c>
      <c r="I3229" s="160" t="n">
        <v>31195.07</v>
      </c>
      <c r="J3229" s="160" t="n">
        <v>896.1900000000001</v>
      </c>
      <c r="K3229" s="160" t="n">
        <v>30298.88</v>
      </c>
      <c r="L3229" s="160" t="n">
        <v>9004.68</v>
      </c>
    </row>
    <row r="3230">
      <c r="A3230" s="176" t="n">
        <v>45778</v>
      </c>
      <c r="B3230" s="104" t="inlineStr">
        <is>
          <t>2024/25</t>
        </is>
      </c>
      <c r="C3230" s="104" t="inlineStr">
        <is>
          <t>HC-031</t>
        </is>
      </c>
      <c r="D3230" s="104" t="inlineStr">
        <is>
          <t>Sud-Est</t>
        </is>
      </c>
      <c r="E3230" s="104" t="inlineStr">
        <is>
          <t>Drive</t>
        </is>
      </c>
      <c r="F3230" s="104" t="n">
        <v>31</v>
      </c>
      <c r="G3230" s="159" t="n">
        <v>1298</v>
      </c>
      <c r="H3230" s="159" t="n">
        <v>3330</v>
      </c>
      <c r="I3230" s="160" t="n">
        <v>17774.38</v>
      </c>
      <c r="J3230" s="160" t="n">
        <v>501</v>
      </c>
      <c r="K3230" s="160" t="n">
        <v>17273.38</v>
      </c>
      <c r="L3230" s="160" t="n">
        <v>5151.97</v>
      </c>
    </row>
    <row r="3231">
      <c r="A3231" s="176" t="n">
        <v>45778</v>
      </c>
      <c r="B3231" s="104" t="inlineStr">
        <is>
          <t>2024/25</t>
        </is>
      </c>
      <c r="C3231" s="104" t="inlineStr">
        <is>
          <t>HC-031</t>
        </is>
      </c>
      <c r="D3231" s="104" t="inlineStr">
        <is>
          <t>Sud-Est</t>
        </is>
      </c>
      <c r="E3231" s="104" t="inlineStr">
        <is>
          <t>Livraison</t>
        </is>
      </c>
      <c r="F3231" s="104" t="n">
        <v>31</v>
      </c>
      <c r="G3231" s="159" t="n">
        <v>1244</v>
      </c>
      <c r="H3231" s="159" t="n">
        <v>3193</v>
      </c>
      <c r="I3231" s="160" t="n">
        <v>20264.28</v>
      </c>
      <c r="J3231" s="160" t="n">
        <v>1182.95</v>
      </c>
      <c r="K3231" s="160" t="n">
        <v>19081.33</v>
      </c>
      <c r="L3231" s="160" t="n">
        <v>5886.38</v>
      </c>
    </row>
    <row r="3232">
      <c r="A3232" s="176" t="n">
        <v>45778</v>
      </c>
      <c r="B3232" s="104" t="inlineStr">
        <is>
          <t>2024/25</t>
        </is>
      </c>
      <c r="C3232" s="104" t="inlineStr">
        <is>
          <t>HC-031</t>
        </is>
      </c>
      <c r="D3232" s="104" t="inlineStr">
        <is>
          <t>Sud-Est</t>
        </is>
      </c>
      <c r="E3232" s="104" t="inlineStr">
        <is>
          <t>Sur place</t>
        </is>
      </c>
      <c r="F3232" s="104" t="n">
        <v>31</v>
      </c>
      <c r="G3232" s="159" t="n">
        <v>3333</v>
      </c>
      <c r="H3232" s="159" t="n">
        <v>8236</v>
      </c>
      <c r="I3232" s="160" t="n">
        <v>43363.31</v>
      </c>
      <c r="J3232" s="160" t="n">
        <v>1108.88</v>
      </c>
      <c r="K3232" s="160" t="n">
        <v>42254.43</v>
      </c>
      <c r="L3232" s="160" t="n">
        <v>12640.33</v>
      </c>
    </row>
    <row r="3233">
      <c r="A3233" s="176" t="n">
        <v>45778</v>
      </c>
      <c r="B3233" s="104" t="inlineStr">
        <is>
          <t>2024/25</t>
        </is>
      </c>
      <c r="C3233" s="104" t="inlineStr">
        <is>
          <t>HC-031</t>
        </is>
      </c>
      <c r="D3233" s="104" t="inlineStr">
        <is>
          <t>Sud-Est</t>
        </is>
      </c>
      <c r="E3233" s="104" t="inlineStr">
        <is>
          <t>À emporter</t>
        </is>
      </c>
      <c r="F3233" s="104" t="n">
        <v>30</v>
      </c>
      <c r="G3233" s="159" t="n">
        <v>2513</v>
      </c>
      <c r="H3233" s="159" t="n">
        <v>6477</v>
      </c>
      <c r="I3233" s="160" t="n">
        <v>29813.36</v>
      </c>
      <c r="J3233" s="160" t="n">
        <v>846.5</v>
      </c>
      <c r="K3233" s="160" t="n">
        <v>28966.86</v>
      </c>
      <c r="L3233" s="160" t="n">
        <v>8650.85</v>
      </c>
    </row>
    <row r="3234">
      <c r="A3234" s="176" t="n">
        <v>45778</v>
      </c>
      <c r="B3234" s="104" t="inlineStr">
        <is>
          <t>2024/25</t>
        </is>
      </c>
      <c r="C3234" s="104" t="inlineStr">
        <is>
          <t>HC-032</t>
        </is>
      </c>
      <c r="D3234" s="104" t="inlineStr">
        <is>
          <t>Sud-Ouest</t>
        </is>
      </c>
      <c r="E3234" s="104" t="inlineStr">
        <is>
          <t>Livraison</t>
        </is>
      </c>
      <c r="F3234" s="104" t="n">
        <v>31</v>
      </c>
      <c r="G3234" s="159" t="n">
        <v>1430</v>
      </c>
      <c r="H3234" s="159" t="n">
        <v>3739</v>
      </c>
      <c r="I3234" s="160" t="n">
        <v>23249.81</v>
      </c>
      <c r="J3234" s="160" t="n">
        <v>1359.51</v>
      </c>
      <c r="K3234" s="160" t="n">
        <v>21890.3</v>
      </c>
      <c r="L3234" s="160" t="n">
        <v>6760.59</v>
      </c>
    </row>
    <row r="3235">
      <c r="A3235" s="176" t="n">
        <v>45778</v>
      </c>
      <c r="B3235" s="104" t="inlineStr">
        <is>
          <t>2024/25</t>
        </is>
      </c>
      <c r="C3235" s="104" t="inlineStr">
        <is>
          <t>HC-032</t>
        </is>
      </c>
      <c r="D3235" s="104" t="inlineStr">
        <is>
          <t>Sud-Ouest</t>
        </is>
      </c>
      <c r="E3235" s="104" t="inlineStr">
        <is>
          <t>Sur place</t>
        </is>
      </c>
      <c r="F3235" s="104" t="n">
        <v>30</v>
      </c>
      <c r="G3235" s="159" t="n">
        <v>3609</v>
      </c>
      <c r="H3235" s="159" t="n">
        <v>9050</v>
      </c>
      <c r="I3235" s="160" t="n">
        <v>46402.8</v>
      </c>
      <c r="J3235" s="160" t="n">
        <v>1422.88</v>
      </c>
      <c r="K3235" s="160" t="n">
        <v>44979.92</v>
      </c>
      <c r="L3235" s="160" t="n">
        <v>13498.73</v>
      </c>
    </row>
    <row r="3236">
      <c r="A3236" s="176" t="n">
        <v>45778</v>
      </c>
      <c r="B3236" s="104" t="inlineStr">
        <is>
          <t>2024/25</t>
        </is>
      </c>
      <c r="C3236" s="104" t="inlineStr">
        <is>
          <t>HC-032</t>
        </is>
      </c>
      <c r="D3236" s="104" t="inlineStr">
        <is>
          <t>Sud-Ouest</t>
        </is>
      </c>
      <c r="E3236" s="104" t="inlineStr">
        <is>
          <t>À emporter</t>
        </is>
      </c>
      <c r="F3236" s="104" t="n">
        <v>31</v>
      </c>
      <c r="G3236" s="159" t="n">
        <v>2923</v>
      </c>
      <c r="H3236" s="159" t="n">
        <v>7526</v>
      </c>
      <c r="I3236" s="160" t="n">
        <v>34801.14</v>
      </c>
      <c r="J3236" s="160" t="n">
        <v>948.89</v>
      </c>
      <c r="K3236" s="160" t="n">
        <v>33852.25</v>
      </c>
      <c r="L3236" s="160" t="n">
        <v>10080.82</v>
      </c>
    </row>
    <row r="3237">
      <c r="A3237" s="176" t="n">
        <v>45778</v>
      </c>
      <c r="B3237" s="104" t="inlineStr">
        <is>
          <t>2024/25</t>
        </is>
      </c>
      <c r="C3237" s="104" t="inlineStr">
        <is>
          <t>HC-033</t>
        </is>
      </c>
      <c r="D3237" s="104" t="inlineStr">
        <is>
          <t>Île-de-France</t>
        </is>
      </c>
      <c r="E3237" s="104" t="inlineStr">
        <is>
          <t>Livraison</t>
        </is>
      </c>
      <c r="F3237" s="104" t="n">
        <v>31</v>
      </c>
      <c r="G3237" s="159" t="n">
        <v>2550</v>
      </c>
      <c r="H3237" s="159" t="n">
        <v>6648</v>
      </c>
      <c r="I3237" s="160" t="n">
        <v>40403.61</v>
      </c>
      <c r="J3237" s="160" t="n">
        <v>2374.26</v>
      </c>
      <c r="K3237" s="160" t="n">
        <v>38029.35</v>
      </c>
      <c r="L3237" s="160" t="n">
        <v>11658.46</v>
      </c>
    </row>
    <row r="3238">
      <c r="A3238" s="176" t="n">
        <v>45778</v>
      </c>
      <c r="B3238" s="104" t="inlineStr">
        <is>
          <t>2024/25</t>
        </is>
      </c>
      <c r="C3238" s="104" t="inlineStr">
        <is>
          <t>HC-033</t>
        </is>
      </c>
      <c r="D3238" s="104" t="inlineStr">
        <is>
          <t>Île-de-France</t>
        </is>
      </c>
      <c r="E3238" s="104" t="inlineStr">
        <is>
          <t>Sur place</t>
        </is>
      </c>
      <c r="F3238" s="104" t="n">
        <v>29</v>
      </c>
      <c r="G3238" s="159" t="n">
        <v>5801</v>
      </c>
      <c r="H3238" s="159" t="n">
        <v>14999</v>
      </c>
      <c r="I3238" s="160" t="n">
        <v>74678.57000000001</v>
      </c>
      <c r="J3238" s="160" t="n">
        <v>2633.06</v>
      </c>
      <c r="K3238" s="160" t="n">
        <v>72045.50999999999</v>
      </c>
      <c r="L3238" s="160" t="n">
        <v>21380.71</v>
      </c>
    </row>
    <row r="3239">
      <c r="A3239" s="176" t="n">
        <v>45778</v>
      </c>
      <c r="B3239" s="104" t="inlineStr">
        <is>
          <t>2024/25</t>
        </is>
      </c>
      <c r="C3239" s="104" t="inlineStr">
        <is>
          <t>HC-033</t>
        </is>
      </c>
      <c r="D3239" s="104" t="inlineStr">
        <is>
          <t>Île-de-France</t>
        </is>
      </c>
      <c r="E3239" s="104" t="inlineStr">
        <is>
          <t>À emporter</t>
        </is>
      </c>
      <c r="F3239" s="104" t="n">
        <v>30</v>
      </c>
      <c r="G3239" s="159" t="n">
        <v>4708</v>
      </c>
      <c r="H3239" s="159" t="n">
        <v>12026</v>
      </c>
      <c r="I3239" s="160" t="n">
        <v>56206.44</v>
      </c>
      <c r="J3239" s="160" t="n">
        <v>1833.05</v>
      </c>
      <c r="K3239" s="160" t="n">
        <v>54373.39</v>
      </c>
      <c r="L3239" s="160" t="n">
        <v>16156.08</v>
      </c>
    </row>
    <row r="3240">
      <c r="A3240" s="176" t="n">
        <v>45778</v>
      </c>
      <c r="B3240" s="104" t="inlineStr">
        <is>
          <t>2024/25</t>
        </is>
      </c>
      <c r="C3240" s="104" t="inlineStr">
        <is>
          <t>HC-034</t>
        </is>
      </c>
      <c r="D3240" s="104" t="inlineStr">
        <is>
          <t>Nord-Ouest</t>
        </is>
      </c>
      <c r="E3240" s="104" t="inlineStr">
        <is>
          <t>Livraison</t>
        </is>
      </c>
      <c r="F3240" s="104" t="n">
        <v>31</v>
      </c>
      <c r="G3240" s="159" t="n">
        <v>1729</v>
      </c>
      <c r="H3240" s="159" t="n">
        <v>4353</v>
      </c>
      <c r="I3240" s="160" t="n">
        <v>28276.2</v>
      </c>
      <c r="J3240" s="160" t="n">
        <v>1664.23</v>
      </c>
      <c r="K3240" s="160" t="n">
        <v>26611.97</v>
      </c>
      <c r="L3240" s="160" t="n">
        <v>8677.27</v>
      </c>
    </row>
    <row r="3241">
      <c r="A3241" s="176" t="n">
        <v>45778</v>
      </c>
      <c r="B3241" s="104" t="inlineStr">
        <is>
          <t>2024/25</t>
        </is>
      </c>
      <c r="C3241" s="104" t="inlineStr">
        <is>
          <t>HC-034</t>
        </is>
      </c>
      <c r="D3241" s="104" t="inlineStr">
        <is>
          <t>Nord-Ouest</t>
        </is>
      </c>
      <c r="E3241" s="104" t="inlineStr">
        <is>
          <t>Sur place</t>
        </is>
      </c>
      <c r="F3241" s="104" t="n">
        <v>31</v>
      </c>
      <c r="G3241" s="159" t="n">
        <v>4762</v>
      </c>
      <c r="H3241" s="159" t="n">
        <v>12256</v>
      </c>
      <c r="I3241" s="160" t="n">
        <v>61681.75</v>
      </c>
      <c r="J3241" s="160" t="n">
        <v>1822.92</v>
      </c>
      <c r="K3241" s="160" t="n">
        <v>59858.83</v>
      </c>
      <c r="L3241" s="160" t="n">
        <v>18986.15</v>
      </c>
    </row>
    <row r="3242">
      <c r="A3242" s="176" t="n">
        <v>45778</v>
      </c>
      <c r="B3242" s="104" t="inlineStr">
        <is>
          <t>2024/25</t>
        </is>
      </c>
      <c r="C3242" s="104" t="inlineStr">
        <is>
          <t>HC-034</t>
        </is>
      </c>
      <c r="D3242" s="104" t="inlineStr">
        <is>
          <t>Nord-Ouest</t>
        </is>
      </c>
      <c r="E3242" s="104" t="inlineStr">
        <is>
          <t>À emporter</t>
        </is>
      </c>
      <c r="F3242" s="104" t="n">
        <v>30</v>
      </c>
      <c r="G3242" s="159" t="n">
        <v>3513</v>
      </c>
      <c r="H3242" s="159" t="n">
        <v>9072</v>
      </c>
      <c r="I3242" s="160" t="n">
        <v>42066.01</v>
      </c>
      <c r="J3242" s="160" t="n">
        <v>1207.16</v>
      </c>
      <c r="K3242" s="160" t="n">
        <v>40858.85</v>
      </c>
      <c r="L3242" s="160" t="n">
        <v>12928.54</v>
      </c>
    </row>
    <row r="3243">
      <c r="A3243" s="176" t="n">
        <v>45778</v>
      </c>
      <c r="B3243" s="104" t="inlineStr">
        <is>
          <t>2024/25</t>
        </is>
      </c>
      <c r="C3243" s="104" t="inlineStr">
        <is>
          <t>HC-035</t>
        </is>
      </c>
      <c r="D3243" s="104" t="inlineStr">
        <is>
          <t>Sud-Est</t>
        </is>
      </c>
      <c r="E3243" s="104" t="inlineStr">
        <is>
          <t>Livraison</t>
        </is>
      </c>
      <c r="F3243" s="104" t="n">
        <v>31</v>
      </c>
      <c r="G3243" s="159" t="n">
        <v>1590</v>
      </c>
      <c r="H3243" s="159" t="n">
        <v>3973</v>
      </c>
      <c r="I3243" s="160" t="n">
        <v>26540.9</v>
      </c>
      <c r="J3243" s="160" t="n">
        <v>1578.84</v>
      </c>
      <c r="K3243" s="160" t="n">
        <v>24962.06</v>
      </c>
      <c r="L3243" s="160" t="n">
        <v>7824.61</v>
      </c>
    </row>
    <row r="3244">
      <c r="A3244" s="176" t="n">
        <v>45778</v>
      </c>
      <c r="B3244" s="104" t="inlineStr">
        <is>
          <t>2024/25</t>
        </is>
      </c>
      <c r="C3244" s="104" t="inlineStr">
        <is>
          <t>HC-035</t>
        </is>
      </c>
      <c r="D3244" s="104" t="inlineStr">
        <is>
          <t>Sud-Est</t>
        </is>
      </c>
      <c r="E3244" s="104" t="inlineStr">
        <is>
          <t>Sur place</t>
        </is>
      </c>
      <c r="F3244" s="104" t="n">
        <v>31</v>
      </c>
      <c r="G3244" s="159" t="n">
        <v>4809</v>
      </c>
      <c r="H3244" s="159" t="n">
        <v>11999</v>
      </c>
      <c r="I3244" s="160" t="n">
        <v>61747.74</v>
      </c>
      <c r="J3244" s="160" t="n">
        <v>1651.02</v>
      </c>
      <c r="K3244" s="160" t="n">
        <v>60096.72</v>
      </c>
      <c r="L3244" s="160" t="n">
        <v>17876.8</v>
      </c>
    </row>
    <row r="3245">
      <c r="A3245" s="176" t="n">
        <v>45778</v>
      </c>
      <c r="B3245" s="104" t="inlineStr">
        <is>
          <t>2024/25</t>
        </is>
      </c>
      <c r="C3245" s="104" t="inlineStr">
        <is>
          <t>HC-035</t>
        </is>
      </c>
      <c r="D3245" s="104" t="inlineStr">
        <is>
          <t>Sud-Est</t>
        </is>
      </c>
      <c r="E3245" s="104" t="inlineStr">
        <is>
          <t>À emporter</t>
        </is>
      </c>
      <c r="F3245" s="104" t="n">
        <v>30</v>
      </c>
      <c r="G3245" s="159" t="n">
        <v>3516</v>
      </c>
      <c r="H3245" s="159" t="n">
        <v>8840</v>
      </c>
      <c r="I3245" s="160" t="n">
        <v>41745.74</v>
      </c>
      <c r="J3245" s="160" t="n">
        <v>1152.78</v>
      </c>
      <c r="K3245" s="160" t="n">
        <v>40592.96</v>
      </c>
      <c r="L3245" s="160" t="n">
        <v>12131.35</v>
      </c>
    </row>
    <row r="3246">
      <c r="A3246" s="176" t="n">
        <v>45778</v>
      </c>
      <c r="B3246" s="104" t="inlineStr">
        <is>
          <t>2024/25</t>
        </is>
      </c>
      <c r="C3246" s="104" t="inlineStr">
        <is>
          <t>HC-036</t>
        </is>
      </c>
      <c r="D3246" s="104" t="inlineStr">
        <is>
          <t>Sud-Ouest</t>
        </is>
      </c>
      <c r="E3246" s="104" t="inlineStr">
        <is>
          <t>Drive</t>
        </is>
      </c>
      <c r="F3246" s="104" t="n">
        <v>30</v>
      </c>
      <c r="G3246" s="159" t="n">
        <v>1354</v>
      </c>
      <c r="H3246" s="159" t="n">
        <v>3412</v>
      </c>
      <c r="I3246" s="160" t="n">
        <v>18589.22</v>
      </c>
      <c r="J3246" s="160" t="n">
        <v>579.37</v>
      </c>
      <c r="K3246" s="160" t="n">
        <v>18009.85</v>
      </c>
      <c r="L3246" s="160" t="n">
        <v>5382.38</v>
      </c>
    </row>
    <row r="3247">
      <c r="A3247" s="176" t="n">
        <v>45778</v>
      </c>
      <c r="B3247" s="104" t="inlineStr">
        <is>
          <t>2024/25</t>
        </is>
      </c>
      <c r="C3247" s="104" t="inlineStr">
        <is>
          <t>HC-036</t>
        </is>
      </c>
      <c r="D3247" s="104" t="inlineStr">
        <is>
          <t>Sud-Ouest</t>
        </is>
      </c>
      <c r="E3247" s="104" t="inlineStr">
        <is>
          <t>Livraison</t>
        </is>
      </c>
      <c r="F3247" s="104" t="n">
        <v>31</v>
      </c>
      <c r="G3247" s="159" t="n">
        <v>1281</v>
      </c>
      <c r="H3247" s="159" t="n">
        <v>3268</v>
      </c>
      <c r="I3247" s="160" t="n">
        <v>20847.25</v>
      </c>
      <c r="J3247" s="160" t="n">
        <v>1231.24</v>
      </c>
      <c r="K3247" s="160" t="n">
        <v>19616.01</v>
      </c>
      <c r="L3247" s="160" t="n">
        <v>6047.99</v>
      </c>
    </row>
    <row r="3248">
      <c r="A3248" s="176" t="n">
        <v>45778</v>
      </c>
      <c r="B3248" s="104" t="inlineStr">
        <is>
          <t>2024/25</t>
        </is>
      </c>
      <c r="C3248" s="104" t="inlineStr">
        <is>
          <t>HC-036</t>
        </is>
      </c>
      <c r="D3248" s="104" t="inlineStr">
        <is>
          <t>Sud-Ouest</t>
        </is>
      </c>
      <c r="E3248" s="104" t="inlineStr">
        <is>
          <t>Sur place</t>
        </is>
      </c>
      <c r="F3248" s="104" t="n">
        <v>31</v>
      </c>
      <c r="G3248" s="159" t="n">
        <v>3536</v>
      </c>
      <c r="H3248" s="159" t="n">
        <v>8836</v>
      </c>
      <c r="I3248" s="160" t="n">
        <v>45582.83</v>
      </c>
      <c r="J3248" s="160" t="n">
        <v>1484.28</v>
      </c>
      <c r="K3248" s="160" t="n">
        <v>44098.55</v>
      </c>
      <c r="L3248" s="160" t="n">
        <v>13182.81</v>
      </c>
    </row>
    <row r="3249">
      <c r="A3249" s="176" t="n">
        <v>45778</v>
      </c>
      <c r="B3249" s="104" t="inlineStr">
        <is>
          <t>2024/25</t>
        </is>
      </c>
      <c r="C3249" s="104" t="inlineStr">
        <is>
          <t>HC-036</t>
        </is>
      </c>
      <c r="D3249" s="104" t="inlineStr">
        <is>
          <t>Sud-Ouest</t>
        </is>
      </c>
      <c r="E3249" s="104" t="inlineStr">
        <is>
          <t>À emporter</t>
        </is>
      </c>
      <c r="F3249" s="104" t="n">
        <v>31</v>
      </c>
      <c r="G3249" s="159" t="n">
        <v>2704</v>
      </c>
      <c r="H3249" s="159" t="n">
        <v>6775</v>
      </c>
      <c r="I3249" s="160" t="n">
        <v>32359.94</v>
      </c>
      <c r="J3249" s="160" t="n">
        <v>937.9400000000001</v>
      </c>
      <c r="K3249" s="160" t="n">
        <v>31422</v>
      </c>
      <c r="L3249" s="160" t="n">
        <v>9391.07</v>
      </c>
    </row>
    <row r="3250">
      <c r="A3250" s="176" t="n">
        <v>45778</v>
      </c>
      <c r="B3250" s="104" t="inlineStr">
        <is>
          <t>2024/25</t>
        </is>
      </c>
      <c r="C3250" s="104" t="inlineStr">
        <is>
          <t>HC-037</t>
        </is>
      </c>
      <c r="D3250" s="104" t="inlineStr">
        <is>
          <t>Île-de-France</t>
        </is>
      </c>
      <c r="E3250" s="104" t="inlineStr">
        <is>
          <t>Drive</t>
        </is>
      </c>
      <c r="F3250" s="104" t="n">
        <v>31</v>
      </c>
      <c r="G3250" s="159" t="n">
        <v>1473</v>
      </c>
      <c r="H3250" s="159" t="n">
        <v>3776</v>
      </c>
      <c r="I3250" s="160" t="n">
        <v>20158.5</v>
      </c>
      <c r="J3250" s="160" t="n">
        <v>548.85</v>
      </c>
      <c r="K3250" s="160" t="n">
        <v>19609.65</v>
      </c>
      <c r="L3250" s="160" t="n">
        <v>5821.75</v>
      </c>
    </row>
    <row r="3251">
      <c r="A3251" s="176" t="n">
        <v>45778</v>
      </c>
      <c r="B3251" s="104" t="inlineStr">
        <is>
          <t>2024/25</t>
        </is>
      </c>
      <c r="C3251" s="104" t="inlineStr">
        <is>
          <t>HC-037</t>
        </is>
      </c>
      <c r="D3251" s="104" t="inlineStr">
        <is>
          <t>Île-de-France</t>
        </is>
      </c>
      <c r="E3251" s="104" t="inlineStr">
        <is>
          <t>Livraison</t>
        </is>
      </c>
      <c r="F3251" s="104" t="n">
        <v>31</v>
      </c>
      <c r="G3251" s="159" t="n">
        <v>1320</v>
      </c>
      <c r="H3251" s="159" t="n">
        <v>3375</v>
      </c>
      <c r="I3251" s="160" t="n">
        <v>21538.08</v>
      </c>
      <c r="J3251" s="160" t="n">
        <v>1245.32</v>
      </c>
      <c r="K3251" s="160" t="n">
        <v>20292.76</v>
      </c>
      <c r="L3251" s="160" t="n">
        <v>6285.87</v>
      </c>
    </row>
    <row r="3252">
      <c r="A3252" s="176" t="n">
        <v>45778</v>
      </c>
      <c r="B3252" s="104" t="inlineStr">
        <is>
          <t>2024/25</t>
        </is>
      </c>
      <c r="C3252" s="104" t="inlineStr">
        <is>
          <t>HC-037</t>
        </is>
      </c>
      <c r="D3252" s="104" t="inlineStr">
        <is>
          <t>Île-de-France</t>
        </is>
      </c>
      <c r="E3252" s="104" t="inlineStr">
        <is>
          <t>Sur place</t>
        </is>
      </c>
      <c r="F3252" s="104" t="n">
        <v>31</v>
      </c>
      <c r="G3252" s="159" t="n">
        <v>3654</v>
      </c>
      <c r="H3252" s="159" t="n">
        <v>9031</v>
      </c>
      <c r="I3252" s="160" t="n">
        <v>47255.56</v>
      </c>
      <c r="J3252" s="160" t="n">
        <v>1417.79</v>
      </c>
      <c r="K3252" s="160" t="n">
        <v>45837.77</v>
      </c>
      <c r="L3252" s="160" t="n">
        <v>13735.84</v>
      </c>
    </row>
    <row r="3253">
      <c r="A3253" s="176" t="n">
        <v>45778</v>
      </c>
      <c r="B3253" s="104" t="inlineStr">
        <is>
          <t>2024/25</t>
        </is>
      </c>
      <c r="C3253" s="104" t="inlineStr">
        <is>
          <t>HC-037</t>
        </is>
      </c>
      <c r="D3253" s="104" t="inlineStr">
        <is>
          <t>Île-de-France</t>
        </is>
      </c>
      <c r="E3253" s="104" t="inlineStr">
        <is>
          <t>À emporter</t>
        </is>
      </c>
      <c r="F3253" s="104" t="n">
        <v>30</v>
      </c>
      <c r="G3253" s="159" t="n">
        <v>2713</v>
      </c>
      <c r="H3253" s="159" t="n">
        <v>7198</v>
      </c>
      <c r="I3253" s="160" t="n">
        <v>32283.96</v>
      </c>
      <c r="J3253" s="160" t="n">
        <v>985.11</v>
      </c>
      <c r="K3253" s="160" t="n">
        <v>31298.85</v>
      </c>
      <c r="L3253" s="160" t="n">
        <v>9329.16</v>
      </c>
    </row>
    <row r="3254">
      <c r="A3254" s="176" t="n">
        <v>45778</v>
      </c>
      <c r="B3254" s="104" t="inlineStr">
        <is>
          <t>2024/25</t>
        </is>
      </c>
      <c r="C3254" s="104" t="inlineStr">
        <is>
          <t>HC-038</t>
        </is>
      </c>
      <c r="D3254" s="104" t="inlineStr">
        <is>
          <t>Nord-Ouest</t>
        </is>
      </c>
      <c r="E3254" s="104" t="inlineStr">
        <is>
          <t>Drive</t>
        </is>
      </c>
      <c r="F3254" s="104" t="n">
        <v>31</v>
      </c>
      <c r="G3254" s="159" t="n">
        <v>1135</v>
      </c>
      <c r="H3254" s="159" t="n">
        <v>2880</v>
      </c>
      <c r="I3254" s="160" t="n">
        <v>15468.85</v>
      </c>
      <c r="J3254" s="160" t="n">
        <v>486.7</v>
      </c>
      <c r="K3254" s="160" t="n">
        <v>14982.15</v>
      </c>
      <c r="L3254" s="160" t="n">
        <v>4483.98</v>
      </c>
    </row>
    <row r="3255">
      <c r="A3255" s="176" t="n">
        <v>45778</v>
      </c>
      <c r="B3255" s="104" t="inlineStr">
        <is>
          <t>2024/25</t>
        </is>
      </c>
      <c r="C3255" s="104" t="inlineStr">
        <is>
          <t>HC-038</t>
        </is>
      </c>
      <c r="D3255" s="104" t="inlineStr">
        <is>
          <t>Nord-Ouest</t>
        </is>
      </c>
      <c r="E3255" s="104" t="inlineStr">
        <is>
          <t>Livraison</t>
        </is>
      </c>
      <c r="F3255" s="104" t="n">
        <v>31</v>
      </c>
      <c r="G3255" s="159" t="n">
        <v>1059</v>
      </c>
      <c r="H3255" s="159" t="n">
        <v>2604</v>
      </c>
      <c r="I3255" s="160" t="n">
        <v>17139.8</v>
      </c>
      <c r="J3255" s="160" t="n">
        <v>1034.75</v>
      </c>
      <c r="K3255" s="160" t="n">
        <v>16105.05</v>
      </c>
      <c r="L3255" s="160" t="n">
        <v>4984.03</v>
      </c>
    </row>
    <row r="3256">
      <c r="A3256" s="176" t="n">
        <v>45778</v>
      </c>
      <c r="B3256" s="104" t="inlineStr">
        <is>
          <t>2024/25</t>
        </is>
      </c>
      <c r="C3256" s="104" t="inlineStr">
        <is>
          <t>HC-038</t>
        </is>
      </c>
      <c r="D3256" s="104" t="inlineStr">
        <is>
          <t>Nord-Ouest</t>
        </is>
      </c>
      <c r="E3256" s="104" t="inlineStr">
        <is>
          <t>Sur place</t>
        </is>
      </c>
      <c r="F3256" s="104" t="n">
        <v>30</v>
      </c>
      <c r="G3256" s="159" t="n">
        <v>2806</v>
      </c>
      <c r="H3256" s="159" t="n">
        <v>7234</v>
      </c>
      <c r="I3256" s="160" t="n">
        <v>35696.15</v>
      </c>
      <c r="J3256" s="160" t="n">
        <v>1049.12</v>
      </c>
      <c r="K3256" s="160" t="n">
        <v>34647.03</v>
      </c>
      <c r="L3256" s="160" t="n">
        <v>10324.44</v>
      </c>
    </row>
    <row r="3257">
      <c r="A3257" s="176" t="n">
        <v>45778</v>
      </c>
      <c r="B3257" s="104" t="inlineStr">
        <is>
          <t>2024/25</t>
        </is>
      </c>
      <c r="C3257" s="104" t="inlineStr">
        <is>
          <t>HC-038</t>
        </is>
      </c>
      <c r="D3257" s="104" t="inlineStr">
        <is>
          <t>Nord-Ouest</t>
        </is>
      </c>
      <c r="E3257" s="104" t="inlineStr">
        <is>
          <t>À emporter</t>
        </is>
      </c>
      <c r="F3257" s="104" t="n">
        <v>31</v>
      </c>
      <c r="G3257" s="159" t="n">
        <v>2139</v>
      </c>
      <c r="H3257" s="159" t="n">
        <v>5362</v>
      </c>
      <c r="I3257" s="160" t="n">
        <v>25284.02</v>
      </c>
      <c r="J3257" s="160" t="n">
        <v>766.1900000000001</v>
      </c>
      <c r="K3257" s="160" t="n">
        <v>24517.83</v>
      </c>
      <c r="L3257" s="160" t="n">
        <v>7219.18</v>
      </c>
    </row>
    <row r="3258">
      <c r="A3258" s="176" t="n">
        <v>45778</v>
      </c>
      <c r="B3258" s="104" t="inlineStr">
        <is>
          <t>2024/25</t>
        </is>
      </c>
      <c r="C3258" s="104" t="inlineStr">
        <is>
          <t>HC-039</t>
        </is>
      </c>
      <c r="D3258" s="104" t="inlineStr">
        <is>
          <t>Sud-Est</t>
        </is>
      </c>
      <c r="E3258" s="104" t="inlineStr">
        <is>
          <t>Livraison</t>
        </is>
      </c>
      <c r="F3258" s="104" t="n">
        <v>31</v>
      </c>
      <c r="G3258" s="159" t="n">
        <v>1503</v>
      </c>
      <c r="H3258" s="159" t="n">
        <v>3806</v>
      </c>
      <c r="I3258" s="160" t="n">
        <v>24920.3</v>
      </c>
      <c r="J3258" s="160" t="n">
        <v>1474.7</v>
      </c>
      <c r="K3258" s="160" t="n">
        <v>23445.6</v>
      </c>
      <c r="L3258" s="160" t="n">
        <v>7243.4</v>
      </c>
    </row>
    <row r="3259">
      <c r="A3259" s="176" t="n">
        <v>45778</v>
      </c>
      <c r="B3259" s="104" t="inlineStr">
        <is>
          <t>2024/25</t>
        </is>
      </c>
      <c r="C3259" s="104" t="inlineStr">
        <is>
          <t>HC-039</t>
        </is>
      </c>
      <c r="D3259" s="104" t="inlineStr">
        <is>
          <t>Sud-Est</t>
        </is>
      </c>
      <c r="E3259" s="104" t="inlineStr">
        <is>
          <t>Sur place</t>
        </is>
      </c>
      <c r="F3259" s="104" t="n">
        <v>31</v>
      </c>
      <c r="G3259" s="159" t="n">
        <v>4228</v>
      </c>
      <c r="H3259" s="159" t="n">
        <v>10525</v>
      </c>
      <c r="I3259" s="160" t="n">
        <v>55429.79</v>
      </c>
      <c r="J3259" s="160" t="n">
        <v>1739.56</v>
      </c>
      <c r="K3259" s="160" t="n">
        <v>53690.23</v>
      </c>
      <c r="L3259" s="160" t="n">
        <v>16049.82</v>
      </c>
    </row>
    <row r="3260">
      <c r="A3260" s="176" t="n">
        <v>45778</v>
      </c>
      <c r="B3260" s="104" t="inlineStr">
        <is>
          <t>2024/25</t>
        </is>
      </c>
      <c r="C3260" s="104" t="inlineStr">
        <is>
          <t>HC-039</t>
        </is>
      </c>
      <c r="D3260" s="104" t="inlineStr">
        <is>
          <t>Sud-Est</t>
        </is>
      </c>
      <c r="E3260" s="104" t="inlineStr">
        <is>
          <t>À emporter</t>
        </is>
      </c>
      <c r="F3260" s="104" t="n">
        <v>31</v>
      </c>
      <c r="G3260" s="159" t="n">
        <v>3332</v>
      </c>
      <c r="H3260" s="159" t="n">
        <v>8742</v>
      </c>
      <c r="I3260" s="160" t="n">
        <v>39715.59</v>
      </c>
      <c r="J3260" s="160" t="n">
        <v>1173.88</v>
      </c>
      <c r="K3260" s="160" t="n">
        <v>38541.71</v>
      </c>
      <c r="L3260" s="160" t="n">
        <v>11396.36</v>
      </c>
    </row>
    <row r="3261">
      <c r="A3261" s="176" t="n">
        <v>45778</v>
      </c>
      <c r="B3261" s="104" t="inlineStr">
        <is>
          <t>2024/25</t>
        </is>
      </c>
      <c r="C3261" s="104" t="inlineStr">
        <is>
          <t>HC-040</t>
        </is>
      </c>
      <c r="D3261" s="104" t="inlineStr">
        <is>
          <t>Sud-Ouest</t>
        </is>
      </c>
      <c r="E3261" s="104" t="inlineStr">
        <is>
          <t>Livraison</t>
        </is>
      </c>
      <c r="F3261" s="104" t="n">
        <v>31</v>
      </c>
      <c r="G3261" s="159" t="n">
        <v>1443</v>
      </c>
      <c r="H3261" s="159" t="n">
        <v>3714</v>
      </c>
      <c r="I3261" s="160" t="n">
        <v>23920.46</v>
      </c>
      <c r="J3261" s="160" t="n">
        <v>1331.88</v>
      </c>
      <c r="K3261" s="160" t="n">
        <v>22588.58</v>
      </c>
      <c r="L3261" s="160" t="n">
        <v>6993.8</v>
      </c>
    </row>
    <row r="3262">
      <c r="A3262" s="176" t="n">
        <v>45778</v>
      </c>
      <c r="B3262" s="104" t="inlineStr">
        <is>
          <t>2024/25</t>
        </is>
      </c>
      <c r="C3262" s="104" t="inlineStr">
        <is>
          <t>HC-040</t>
        </is>
      </c>
      <c r="D3262" s="104" t="inlineStr">
        <is>
          <t>Sud-Ouest</t>
        </is>
      </c>
      <c r="E3262" s="104" t="inlineStr">
        <is>
          <t>Sur place</t>
        </is>
      </c>
      <c r="F3262" s="104" t="n">
        <v>31</v>
      </c>
      <c r="G3262" s="159" t="n">
        <v>4281</v>
      </c>
      <c r="H3262" s="159" t="n">
        <v>10948</v>
      </c>
      <c r="I3262" s="160" t="n">
        <v>55077.72</v>
      </c>
      <c r="J3262" s="160" t="n">
        <v>1788.42</v>
      </c>
      <c r="K3262" s="160" t="n">
        <v>53289.3</v>
      </c>
      <c r="L3262" s="160" t="n">
        <v>15801.88</v>
      </c>
    </row>
    <row r="3263">
      <c r="A3263" s="176" t="n">
        <v>45778</v>
      </c>
      <c r="B3263" s="104" t="inlineStr">
        <is>
          <t>2024/25</t>
        </is>
      </c>
      <c r="C3263" s="104" t="inlineStr">
        <is>
          <t>HC-040</t>
        </is>
      </c>
      <c r="D3263" s="104" t="inlineStr">
        <is>
          <t>Sud-Ouest</t>
        </is>
      </c>
      <c r="E3263" s="104" t="inlineStr">
        <is>
          <t>À emporter</t>
        </is>
      </c>
      <c r="F3263" s="104" t="n">
        <v>31</v>
      </c>
      <c r="G3263" s="159" t="n">
        <v>3213</v>
      </c>
      <c r="H3263" s="159" t="n">
        <v>8327</v>
      </c>
      <c r="I3263" s="160" t="n">
        <v>37854.76</v>
      </c>
      <c r="J3263" s="160" t="n">
        <v>1193.13</v>
      </c>
      <c r="K3263" s="160" t="n">
        <v>36661.63</v>
      </c>
      <c r="L3263" s="160" t="n">
        <v>10916.5</v>
      </c>
    </row>
    <row r="3264">
      <c r="A3264" s="176" t="n">
        <v>45778</v>
      </c>
      <c r="B3264" s="104" t="inlineStr">
        <is>
          <t>2024/25</t>
        </is>
      </c>
      <c r="C3264" s="104" t="inlineStr">
        <is>
          <t>HC-041</t>
        </is>
      </c>
      <c r="D3264" s="104" t="inlineStr">
        <is>
          <t>Île-de-France</t>
        </is>
      </c>
      <c r="E3264" s="104" t="inlineStr">
        <is>
          <t>Livraison</t>
        </is>
      </c>
      <c r="F3264" s="104" t="n">
        <v>31</v>
      </c>
      <c r="G3264" s="159" t="n">
        <v>1625</v>
      </c>
      <c r="H3264" s="159" t="n">
        <v>4140</v>
      </c>
      <c r="I3264" s="160" t="n">
        <v>26619.77</v>
      </c>
      <c r="J3264" s="160" t="n">
        <v>1586.52</v>
      </c>
      <c r="K3264" s="160" t="n">
        <v>25033.25</v>
      </c>
      <c r="L3264" s="160" t="n">
        <v>7785</v>
      </c>
    </row>
    <row r="3265">
      <c r="A3265" s="176" t="n">
        <v>45778</v>
      </c>
      <c r="B3265" s="104" t="inlineStr">
        <is>
          <t>2024/25</t>
        </is>
      </c>
      <c r="C3265" s="104" t="inlineStr">
        <is>
          <t>HC-041</t>
        </is>
      </c>
      <c r="D3265" s="104" t="inlineStr">
        <is>
          <t>Île-de-France</t>
        </is>
      </c>
      <c r="E3265" s="104" t="inlineStr">
        <is>
          <t>Sur place</t>
        </is>
      </c>
      <c r="F3265" s="104" t="n">
        <v>30</v>
      </c>
      <c r="G3265" s="159" t="n">
        <v>4229</v>
      </c>
      <c r="H3265" s="159" t="n">
        <v>10906</v>
      </c>
      <c r="I3265" s="160" t="n">
        <v>54679.98</v>
      </c>
      <c r="J3265" s="160" t="n">
        <v>1755.16</v>
      </c>
      <c r="K3265" s="160" t="n">
        <v>52924.82</v>
      </c>
      <c r="L3265" s="160" t="n">
        <v>15950.08</v>
      </c>
    </row>
    <row r="3266">
      <c r="A3266" s="176" t="n">
        <v>45778</v>
      </c>
      <c r="B3266" s="104" t="inlineStr">
        <is>
          <t>2024/25</t>
        </is>
      </c>
      <c r="C3266" s="104" t="inlineStr">
        <is>
          <t>HC-041</t>
        </is>
      </c>
      <c r="D3266" s="104" t="inlineStr">
        <is>
          <t>Île-de-France</t>
        </is>
      </c>
      <c r="E3266" s="104" t="inlineStr">
        <is>
          <t>À emporter</t>
        </is>
      </c>
      <c r="F3266" s="104" t="n">
        <v>31</v>
      </c>
      <c r="G3266" s="159" t="n">
        <v>3204</v>
      </c>
      <c r="H3266" s="159" t="n">
        <v>8396</v>
      </c>
      <c r="I3266" s="160" t="n">
        <v>37849.22</v>
      </c>
      <c r="J3266" s="160" t="n">
        <v>1208.95</v>
      </c>
      <c r="K3266" s="160" t="n">
        <v>36640.27</v>
      </c>
      <c r="L3266" s="160" t="n">
        <v>10920.8</v>
      </c>
    </row>
    <row r="3267">
      <c r="A3267" s="176" t="n">
        <v>45778</v>
      </c>
      <c r="B3267" s="104" t="inlineStr">
        <is>
          <t>2024/25</t>
        </is>
      </c>
      <c r="C3267" s="104" t="inlineStr">
        <is>
          <t>HC-042</t>
        </is>
      </c>
      <c r="D3267" s="104" t="inlineStr">
        <is>
          <t>Nord-Ouest</t>
        </is>
      </c>
      <c r="E3267" s="104" t="inlineStr">
        <is>
          <t>Drive</t>
        </is>
      </c>
      <c r="F3267" s="104" t="n">
        <v>31</v>
      </c>
      <c r="G3267" s="159" t="n">
        <v>1426</v>
      </c>
      <c r="H3267" s="159" t="n">
        <v>3713</v>
      </c>
      <c r="I3267" s="160" t="n">
        <v>19637.43</v>
      </c>
      <c r="J3267" s="160" t="n">
        <v>590.8200000000001</v>
      </c>
      <c r="K3267" s="160" t="n">
        <v>19046.61</v>
      </c>
      <c r="L3267" s="160" t="n">
        <v>5747.58</v>
      </c>
    </row>
    <row r="3268">
      <c r="A3268" s="176" t="n">
        <v>45778</v>
      </c>
      <c r="B3268" s="104" t="inlineStr">
        <is>
          <t>2024/25</t>
        </is>
      </c>
      <c r="C3268" s="104" t="inlineStr">
        <is>
          <t>HC-042</t>
        </is>
      </c>
      <c r="D3268" s="104" t="inlineStr">
        <is>
          <t>Nord-Ouest</t>
        </is>
      </c>
      <c r="E3268" s="104" t="inlineStr">
        <is>
          <t>Livraison</t>
        </is>
      </c>
      <c r="F3268" s="104" t="n">
        <v>31</v>
      </c>
      <c r="G3268" s="159" t="n">
        <v>1312</v>
      </c>
      <c r="H3268" s="159" t="n">
        <v>3366</v>
      </c>
      <c r="I3268" s="160" t="n">
        <v>21268.77</v>
      </c>
      <c r="J3268" s="160" t="n">
        <v>1248.32</v>
      </c>
      <c r="K3268" s="160" t="n">
        <v>20020.45</v>
      </c>
      <c r="L3268" s="160" t="n">
        <v>6213.3</v>
      </c>
    </row>
    <row r="3269">
      <c r="A3269" s="176" t="n">
        <v>45778</v>
      </c>
      <c r="B3269" s="104" t="inlineStr">
        <is>
          <t>2024/25</t>
        </is>
      </c>
      <c r="C3269" s="104" t="inlineStr">
        <is>
          <t>HC-042</t>
        </is>
      </c>
      <c r="D3269" s="104" t="inlineStr">
        <is>
          <t>Nord-Ouest</t>
        </is>
      </c>
      <c r="E3269" s="104" t="inlineStr">
        <is>
          <t>Sur place</t>
        </is>
      </c>
      <c r="F3269" s="104" t="n">
        <v>30</v>
      </c>
      <c r="G3269" s="159" t="n">
        <v>3489</v>
      </c>
      <c r="H3269" s="159" t="n">
        <v>8767</v>
      </c>
      <c r="I3269" s="160" t="n">
        <v>44680.71</v>
      </c>
      <c r="J3269" s="160" t="n">
        <v>1397.83</v>
      </c>
      <c r="K3269" s="160" t="n">
        <v>43282.88</v>
      </c>
      <c r="L3269" s="160" t="n">
        <v>12917.27</v>
      </c>
    </row>
    <row r="3270">
      <c r="A3270" s="176" t="n">
        <v>45778</v>
      </c>
      <c r="B3270" s="104" t="inlineStr">
        <is>
          <t>2024/25</t>
        </is>
      </c>
      <c r="C3270" s="104" t="inlineStr">
        <is>
          <t>HC-042</t>
        </is>
      </c>
      <c r="D3270" s="104" t="inlineStr">
        <is>
          <t>Nord-Ouest</t>
        </is>
      </c>
      <c r="E3270" s="104" t="inlineStr">
        <is>
          <t>À emporter</t>
        </is>
      </c>
      <c r="F3270" s="104" t="n">
        <v>31</v>
      </c>
      <c r="G3270" s="159" t="n">
        <v>2673</v>
      </c>
      <c r="H3270" s="159" t="n">
        <v>6778</v>
      </c>
      <c r="I3270" s="160" t="n">
        <v>31447.2</v>
      </c>
      <c r="J3270" s="160" t="n">
        <v>993.13</v>
      </c>
      <c r="K3270" s="160" t="n">
        <v>30454.07</v>
      </c>
      <c r="L3270" s="160" t="n">
        <v>9171.32</v>
      </c>
    </row>
    <row r="3271">
      <c r="A3271" s="176" t="n">
        <v>45778</v>
      </c>
      <c r="B3271" s="104" t="inlineStr">
        <is>
          <t>2024/25</t>
        </is>
      </c>
      <c r="C3271" s="104" t="inlineStr">
        <is>
          <t>HC-043</t>
        </is>
      </c>
      <c r="D3271" s="104" t="inlineStr">
        <is>
          <t>Sud-Est</t>
        </is>
      </c>
      <c r="E3271" s="104" t="inlineStr">
        <is>
          <t>Livraison</t>
        </is>
      </c>
      <c r="F3271" s="104" t="n">
        <v>31</v>
      </c>
      <c r="G3271" s="159" t="n">
        <v>1656</v>
      </c>
      <c r="H3271" s="159" t="n">
        <v>4200</v>
      </c>
      <c r="I3271" s="160" t="n">
        <v>27370.3</v>
      </c>
      <c r="J3271" s="160" t="n">
        <v>1592.55</v>
      </c>
      <c r="K3271" s="160" t="n">
        <v>25777.75</v>
      </c>
      <c r="L3271" s="160" t="n">
        <v>7971.76</v>
      </c>
    </row>
    <row r="3272">
      <c r="A3272" s="176" t="n">
        <v>45778</v>
      </c>
      <c r="B3272" s="104" t="inlineStr">
        <is>
          <t>2024/25</t>
        </is>
      </c>
      <c r="C3272" s="104" t="inlineStr">
        <is>
          <t>HC-043</t>
        </is>
      </c>
      <c r="D3272" s="104" t="inlineStr">
        <is>
          <t>Sud-Est</t>
        </is>
      </c>
      <c r="E3272" s="104" t="inlineStr">
        <is>
          <t>Sur place</t>
        </is>
      </c>
      <c r="F3272" s="104" t="n">
        <v>31</v>
      </c>
      <c r="G3272" s="159" t="n">
        <v>4776</v>
      </c>
      <c r="H3272" s="159" t="n">
        <v>12016</v>
      </c>
      <c r="I3272" s="160" t="n">
        <v>60999.48</v>
      </c>
      <c r="J3272" s="160" t="n">
        <v>2029.2</v>
      </c>
      <c r="K3272" s="160" t="n">
        <v>58970.28</v>
      </c>
      <c r="L3272" s="160" t="n">
        <v>17576.26</v>
      </c>
    </row>
    <row r="3273">
      <c r="A3273" s="176" t="n">
        <v>45778</v>
      </c>
      <c r="B3273" s="104" t="inlineStr">
        <is>
          <t>2024/25</t>
        </is>
      </c>
      <c r="C3273" s="104" t="inlineStr">
        <is>
          <t>HC-043</t>
        </is>
      </c>
      <c r="D3273" s="104" t="inlineStr">
        <is>
          <t>Sud-Est</t>
        </is>
      </c>
      <c r="E3273" s="104" t="inlineStr">
        <is>
          <t>À emporter</t>
        </is>
      </c>
      <c r="F3273" s="104" t="n">
        <v>31</v>
      </c>
      <c r="G3273" s="159" t="n">
        <v>3675</v>
      </c>
      <c r="H3273" s="159" t="n">
        <v>9349</v>
      </c>
      <c r="I3273" s="160" t="n">
        <v>44190.84</v>
      </c>
      <c r="J3273" s="160" t="n">
        <v>1450.47</v>
      </c>
      <c r="K3273" s="160" t="n">
        <v>42740.37</v>
      </c>
      <c r="L3273" s="160" t="n">
        <v>12796.46</v>
      </c>
    </row>
    <row r="3274">
      <c r="A3274" s="176" t="n">
        <v>45778</v>
      </c>
      <c r="B3274" s="104" t="inlineStr">
        <is>
          <t>2024/25</t>
        </is>
      </c>
      <c r="C3274" s="104" t="inlineStr">
        <is>
          <t>HC-044</t>
        </is>
      </c>
      <c r="D3274" s="104" t="inlineStr">
        <is>
          <t>Sud-Ouest</t>
        </is>
      </c>
      <c r="E3274" s="104" t="inlineStr">
        <is>
          <t>Livraison</t>
        </is>
      </c>
      <c r="F3274" s="104" t="n">
        <v>31</v>
      </c>
      <c r="G3274" s="159" t="n">
        <v>1049</v>
      </c>
      <c r="H3274" s="159" t="n">
        <v>2605</v>
      </c>
      <c r="I3274" s="160" t="n">
        <v>17159.69</v>
      </c>
      <c r="J3274" s="160" t="n">
        <v>996.83</v>
      </c>
      <c r="K3274" s="160" t="n">
        <v>16162.86</v>
      </c>
      <c r="L3274" s="160" t="n">
        <v>5028.27</v>
      </c>
    </row>
    <row r="3275">
      <c r="A3275" s="176" t="n">
        <v>45778</v>
      </c>
      <c r="B3275" s="104" t="inlineStr">
        <is>
          <t>2024/25</t>
        </is>
      </c>
      <c r="C3275" s="104" t="inlineStr">
        <is>
          <t>HC-044</t>
        </is>
      </c>
      <c r="D3275" s="104" t="inlineStr">
        <is>
          <t>Sud-Ouest</t>
        </is>
      </c>
      <c r="E3275" s="104" t="inlineStr">
        <is>
          <t>Sur place</t>
        </is>
      </c>
      <c r="F3275" s="104" t="n">
        <v>31</v>
      </c>
      <c r="G3275" s="159" t="n">
        <v>3138</v>
      </c>
      <c r="H3275" s="159" t="n">
        <v>8071</v>
      </c>
      <c r="I3275" s="160" t="n">
        <v>40162.95</v>
      </c>
      <c r="J3275" s="160" t="n">
        <v>1319.06</v>
      </c>
      <c r="K3275" s="160" t="n">
        <v>38843.89</v>
      </c>
      <c r="L3275" s="160" t="n">
        <v>11430.51</v>
      </c>
    </row>
    <row r="3276">
      <c r="A3276" s="176" t="n">
        <v>45778</v>
      </c>
      <c r="B3276" s="104" t="inlineStr">
        <is>
          <t>2024/25</t>
        </is>
      </c>
      <c r="C3276" s="104" t="inlineStr">
        <is>
          <t>HC-044</t>
        </is>
      </c>
      <c r="D3276" s="104" t="inlineStr">
        <is>
          <t>Sud-Ouest</t>
        </is>
      </c>
      <c r="E3276" s="104" t="inlineStr">
        <is>
          <t>À emporter</t>
        </is>
      </c>
      <c r="F3276" s="104" t="n">
        <v>30</v>
      </c>
      <c r="G3276" s="159" t="n">
        <v>2181</v>
      </c>
      <c r="H3276" s="159" t="n">
        <v>5641</v>
      </c>
      <c r="I3276" s="160" t="n">
        <v>25953.65</v>
      </c>
      <c r="J3276" s="160" t="n">
        <v>818.78</v>
      </c>
      <c r="K3276" s="160" t="n">
        <v>25134.87</v>
      </c>
      <c r="L3276" s="160" t="n">
        <v>7483.05</v>
      </c>
    </row>
    <row r="3277">
      <c r="A3277" s="176" t="n">
        <v>45778</v>
      </c>
      <c r="B3277" s="104" t="inlineStr">
        <is>
          <t>2024/25</t>
        </is>
      </c>
      <c r="C3277" s="104" t="inlineStr">
        <is>
          <t>HC-045</t>
        </is>
      </c>
      <c r="D3277" s="104" t="inlineStr">
        <is>
          <t>Île-de-France</t>
        </is>
      </c>
      <c r="E3277" s="104" t="inlineStr">
        <is>
          <t>Livraison</t>
        </is>
      </c>
      <c r="F3277" s="104" t="n">
        <v>30</v>
      </c>
      <c r="G3277" s="159" t="n">
        <v>1945</v>
      </c>
      <c r="H3277" s="159" t="n">
        <v>4938</v>
      </c>
      <c r="I3277" s="160" t="n">
        <v>32451.45</v>
      </c>
      <c r="J3277" s="160" t="n">
        <v>1806.09</v>
      </c>
      <c r="K3277" s="160" t="n">
        <v>30645.36</v>
      </c>
      <c r="L3277" s="160" t="n">
        <v>9520.549999999999</v>
      </c>
    </row>
    <row r="3278">
      <c r="A3278" s="176" t="n">
        <v>45778</v>
      </c>
      <c r="B3278" s="104" t="inlineStr">
        <is>
          <t>2024/25</t>
        </is>
      </c>
      <c r="C3278" s="104" t="inlineStr">
        <is>
          <t>HC-045</t>
        </is>
      </c>
      <c r="D3278" s="104" t="inlineStr">
        <is>
          <t>Île-de-France</t>
        </is>
      </c>
      <c r="E3278" s="104" t="inlineStr">
        <is>
          <t>Sur place</t>
        </is>
      </c>
      <c r="F3278" s="104" t="n">
        <v>31</v>
      </c>
      <c r="G3278" s="159" t="n">
        <v>5611</v>
      </c>
      <c r="H3278" s="159" t="n">
        <v>14316</v>
      </c>
      <c r="I3278" s="160" t="n">
        <v>72392.23</v>
      </c>
      <c r="J3278" s="160" t="n">
        <v>2245.82</v>
      </c>
      <c r="K3278" s="160" t="n">
        <v>70146.41</v>
      </c>
      <c r="L3278" s="160" t="n">
        <v>20875.33</v>
      </c>
    </row>
    <row r="3279">
      <c r="A3279" s="176" t="n">
        <v>45778</v>
      </c>
      <c r="B3279" s="104" t="inlineStr">
        <is>
          <t>2024/25</t>
        </is>
      </c>
      <c r="C3279" s="104" t="inlineStr">
        <is>
          <t>HC-045</t>
        </is>
      </c>
      <c r="D3279" s="104" t="inlineStr">
        <is>
          <t>Île-de-France</t>
        </is>
      </c>
      <c r="E3279" s="104" t="inlineStr">
        <is>
          <t>À emporter</t>
        </is>
      </c>
      <c r="F3279" s="104" t="n">
        <v>31</v>
      </c>
      <c r="G3279" s="159" t="n">
        <v>4349</v>
      </c>
      <c r="H3279" s="159" t="n">
        <v>11064</v>
      </c>
      <c r="I3279" s="160" t="n">
        <v>51071.06</v>
      </c>
      <c r="J3279" s="160" t="n">
        <v>1610.46</v>
      </c>
      <c r="K3279" s="160" t="n">
        <v>49460.6</v>
      </c>
      <c r="L3279" s="160" t="n">
        <v>14701.86</v>
      </c>
    </row>
    <row r="3280">
      <c r="A3280" s="176" t="n">
        <v>45778</v>
      </c>
      <c r="B3280" s="104" t="inlineStr">
        <is>
          <t>2024/25</t>
        </is>
      </c>
      <c r="C3280" s="104" t="inlineStr">
        <is>
          <t>HC-046</t>
        </is>
      </c>
      <c r="D3280" s="104" t="inlineStr">
        <is>
          <t>Nord-Ouest</t>
        </is>
      </c>
      <c r="E3280" s="104" t="inlineStr">
        <is>
          <t>Livraison</t>
        </is>
      </c>
      <c r="F3280" s="104" t="n">
        <v>30</v>
      </c>
      <c r="G3280" s="159" t="n">
        <v>968</v>
      </c>
      <c r="H3280" s="159" t="n">
        <v>2469</v>
      </c>
      <c r="I3280" s="160" t="n">
        <v>16014.51</v>
      </c>
      <c r="J3280" s="160" t="n">
        <v>957.21</v>
      </c>
      <c r="K3280" s="160" t="n">
        <v>15057.3</v>
      </c>
      <c r="L3280" s="160" t="n">
        <v>4697.68</v>
      </c>
    </row>
    <row r="3281">
      <c r="A3281" s="176" t="n">
        <v>45778</v>
      </c>
      <c r="B3281" s="104" t="inlineStr">
        <is>
          <t>2024/25</t>
        </is>
      </c>
      <c r="C3281" s="104" t="inlineStr">
        <is>
          <t>HC-046</t>
        </is>
      </c>
      <c r="D3281" s="104" t="inlineStr">
        <is>
          <t>Nord-Ouest</t>
        </is>
      </c>
      <c r="E3281" s="104" t="inlineStr">
        <is>
          <t>Sur place</t>
        </is>
      </c>
      <c r="F3281" s="104" t="n">
        <v>31</v>
      </c>
      <c r="G3281" s="159" t="n">
        <v>2889</v>
      </c>
      <c r="H3281" s="159" t="n">
        <v>7424</v>
      </c>
      <c r="I3281" s="160" t="n">
        <v>37429.92</v>
      </c>
      <c r="J3281" s="160" t="n">
        <v>1164.04</v>
      </c>
      <c r="K3281" s="160" t="n">
        <v>36265.88</v>
      </c>
      <c r="L3281" s="160" t="n">
        <v>10948.68</v>
      </c>
    </row>
    <row r="3282">
      <c r="A3282" s="176" t="n">
        <v>45778</v>
      </c>
      <c r="B3282" s="104" t="inlineStr">
        <is>
          <t>2024/25</t>
        </is>
      </c>
      <c r="C3282" s="104" t="inlineStr">
        <is>
          <t>HC-046</t>
        </is>
      </c>
      <c r="D3282" s="104" t="inlineStr">
        <is>
          <t>Nord-Ouest</t>
        </is>
      </c>
      <c r="E3282" s="104" t="inlineStr">
        <is>
          <t>À emporter</t>
        </is>
      </c>
      <c r="F3282" s="104" t="n">
        <v>31</v>
      </c>
      <c r="G3282" s="159" t="n">
        <v>2174</v>
      </c>
      <c r="H3282" s="159" t="n">
        <v>5472</v>
      </c>
      <c r="I3282" s="160" t="n">
        <v>25734.71</v>
      </c>
      <c r="J3282" s="160" t="n">
        <v>791.97</v>
      </c>
      <c r="K3282" s="160" t="n">
        <v>24942.74</v>
      </c>
      <c r="L3282" s="160" t="n">
        <v>7443.95</v>
      </c>
    </row>
    <row r="3283">
      <c r="A3283" s="176" t="n">
        <v>45778</v>
      </c>
      <c r="B3283" s="104" t="inlineStr">
        <is>
          <t>2024/25</t>
        </is>
      </c>
      <c r="C3283" s="104" t="inlineStr">
        <is>
          <t>HC-047</t>
        </is>
      </c>
      <c r="D3283" s="104" t="inlineStr">
        <is>
          <t>Sud-Est</t>
        </is>
      </c>
      <c r="E3283" s="104" t="inlineStr">
        <is>
          <t>Livraison</t>
        </is>
      </c>
      <c r="F3283" s="104" t="n">
        <v>31</v>
      </c>
      <c r="G3283" s="159" t="n">
        <v>1654</v>
      </c>
      <c r="H3283" s="159" t="n">
        <v>4124</v>
      </c>
      <c r="I3283" s="160" t="n">
        <v>27484.38</v>
      </c>
      <c r="J3283" s="160" t="n">
        <v>1679.53</v>
      </c>
      <c r="K3283" s="160" t="n">
        <v>25804.85</v>
      </c>
      <c r="L3283" s="160" t="n">
        <v>8005.98</v>
      </c>
    </row>
    <row r="3284">
      <c r="A3284" s="176" t="n">
        <v>45778</v>
      </c>
      <c r="B3284" s="104" t="inlineStr">
        <is>
          <t>2024/25</t>
        </is>
      </c>
      <c r="C3284" s="104" t="inlineStr">
        <is>
          <t>HC-047</t>
        </is>
      </c>
      <c r="D3284" s="104" t="inlineStr">
        <is>
          <t>Sud-Est</t>
        </is>
      </c>
      <c r="E3284" s="104" t="inlineStr">
        <is>
          <t>Sur place</t>
        </is>
      </c>
      <c r="F3284" s="104" t="n">
        <v>31</v>
      </c>
      <c r="G3284" s="159" t="n">
        <v>4870</v>
      </c>
      <c r="H3284" s="159" t="n">
        <v>12308</v>
      </c>
      <c r="I3284" s="160" t="n">
        <v>62989.43</v>
      </c>
      <c r="J3284" s="160" t="n">
        <v>2073.4</v>
      </c>
      <c r="K3284" s="160" t="n">
        <v>60916.03</v>
      </c>
      <c r="L3284" s="160" t="n">
        <v>18177.4</v>
      </c>
    </row>
    <row r="3285">
      <c r="A3285" s="176" t="n">
        <v>45778</v>
      </c>
      <c r="B3285" s="104" t="inlineStr">
        <is>
          <t>2024/25</t>
        </is>
      </c>
      <c r="C3285" s="104" t="inlineStr">
        <is>
          <t>HC-047</t>
        </is>
      </c>
      <c r="D3285" s="104" t="inlineStr">
        <is>
          <t>Sud-Est</t>
        </is>
      </c>
      <c r="E3285" s="104" t="inlineStr">
        <is>
          <t>À emporter</t>
        </is>
      </c>
      <c r="F3285" s="104" t="n">
        <v>31</v>
      </c>
      <c r="G3285" s="159" t="n">
        <v>3582</v>
      </c>
      <c r="H3285" s="159" t="n">
        <v>8917</v>
      </c>
      <c r="I3285" s="160" t="n">
        <v>42678.68</v>
      </c>
      <c r="J3285" s="160" t="n">
        <v>1446.9</v>
      </c>
      <c r="K3285" s="160" t="n">
        <v>41231.78</v>
      </c>
      <c r="L3285" s="160" t="n">
        <v>12279.51</v>
      </c>
    </row>
    <row r="3286">
      <c r="A3286" s="176" t="n">
        <v>45778</v>
      </c>
      <c r="B3286" s="104" t="inlineStr">
        <is>
          <t>2024/25</t>
        </is>
      </c>
      <c r="C3286" s="104" t="inlineStr">
        <is>
          <t>HC-048</t>
        </is>
      </c>
      <c r="D3286" s="104" t="inlineStr">
        <is>
          <t>Sud-Ouest</t>
        </is>
      </c>
      <c r="E3286" s="104" t="inlineStr">
        <is>
          <t>Livraison</t>
        </is>
      </c>
      <c r="F3286" s="104" t="n">
        <v>31</v>
      </c>
      <c r="G3286" s="159" t="n">
        <v>1655</v>
      </c>
      <c r="H3286" s="159" t="n">
        <v>4330</v>
      </c>
      <c r="I3286" s="160" t="n">
        <v>27477.21</v>
      </c>
      <c r="J3286" s="160" t="n">
        <v>1586.49</v>
      </c>
      <c r="K3286" s="160" t="n">
        <v>25890.72</v>
      </c>
      <c r="L3286" s="160" t="n">
        <v>8005.1</v>
      </c>
    </row>
    <row r="3287">
      <c r="A3287" s="176" t="n">
        <v>45778</v>
      </c>
      <c r="B3287" s="104" t="inlineStr">
        <is>
          <t>2024/25</t>
        </is>
      </c>
      <c r="C3287" s="104" t="inlineStr">
        <is>
          <t>HC-048</t>
        </is>
      </c>
      <c r="D3287" s="104" t="inlineStr">
        <is>
          <t>Sud-Ouest</t>
        </is>
      </c>
      <c r="E3287" s="104" t="inlineStr">
        <is>
          <t>Sur place</t>
        </is>
      </c>
      <c r="F3287" s="104" t="n">
        <v>31</v>
      </c>
      <c r="G3287" s="159" t="n">
        <v>4560</v>
      </c>
      <c r="H3287" s="159" t="n">
        <v>11869</v>
      </c>
      <c r="I3287" s="160" t="n">
        <v>59239.57</v>
      </c>
      <c r="J3287" s="160" t="n">
        <v>1816.88</v>
      </c>
      <c r="K3287" s="160" t="n">
        <v>57422.69</v>
      </c>
      <c r="L3287" s="160" t="n">
        <v>17182.99</v>
      </c>
    </row>
    <row r="3288">
      <c r="A3288" s="176" t="n">
        <v>45778</v>
      </c>
      <c r="B3288" s="104" t="inlineStr">
        <is>
          <t>2024/25</t>
        </is>
      </c>
      <c r="C3288" s="104" t="inlineStr">
        <is>
          <t>HC-048</t>
        </is>
      </c>
      <c r="D3288" s="104" t="inlineStr">
        <is>
          <t>Sud-Ouest</t>
        </is>
      </c>
      <c r="E3288" s="104" t="inlineStr">
        <is>
          <t>À emporter</t>
        </is>
      </c>
      <c r="F3288" s="104" t="n">
        <v>31</v>
      </c>
      <c r="G3288" s="159" t="n">
        <v>3561</v>
      </c>
      <c r="H3288" s="159" t="n">
        <v>9234</v>
      </c>
      <c r="I3288" s="160" t="n">
        <v>42335.24</v>
      </c>
      <c r="J3288" s="160" t="n">
        <v>1229.88</v>
      </c>
      <c r="K3288" s="160" t="n">
        <v>41105.36</v>
      </c>
      <c r="L3288" s="160" t="n">
        <v>12214.82</v>
      </c>
    </row>
    <row r="3289">
      <c r="A3289" s="176" t="n">
        <v>45778</v>
      </c>
      <c r="B3289" s="104" t="inlineStr">
        <is>
          <t>2024/25</t>
        </is>
      </c>
      <c r="C3289" s="104" t="inlineStr">
        <is>
          <t>HC-049</t>
        </is>
      </c>
      <c r="D3289" s="104" t="inlineStr">
        <is>
          <t>Île-de-France</t>
        </is>
      </c>
      <c r="E3289" s="104" t="inlineStr">
        <is>
          <t>Drive</t>
        </is>
      </c>
      <c r="F3289" s="104" t="n">
        <v>31</v>
      </c>
      <c r="G3289" s="159" t="n">
        <v>1462</v>
      </c>
      <c r="H3289" s="159" t="n">
        <v>3801</v>
      </c>
      <c r="I3289" s="160" t="n">
        <v>20187.06</v>
      </c>
      <c r="J3289" s="160" t="n">
        <v>607.28</v>
      </c>
      <c r="K3289" s="160" t="n">
        <v>19579.78</v>
      </c>
      <c r="L3289" s="160" t="n">
        <v>5783.91</v>
      </c>
    </row>
    <row r="3290">
      <c r="A3290" s="176" t="n">
        <v>45778</v>
      </c>
      <c r="B3290" s="104" t="inlineStr">
        <is>
          <t>2024/25</t>
        </is>
      </c>
      <c r="C3290" s="104" t="inlineStr">
        <is>
          <t>HC-049</t>
        </is>
      </c>
      <c r="D3290" s="104" t="inlineStr">
        <is>
          <t>Île-de-France</t>
        </is>
      </c>
      <c r="E3290" s="104" t="inlineStr">
        <is>
          <t>Livraison</t>
        </is>
      </c>
      <c r="F3290" s="104" t="n">
        <v>31</v>
      </c>
      <c r="G3290" s="159" t="n">
        <v>1377</v>
      </c>
      <c r="H3290" s="159" t="n">
        <v>3482</v>
      </c>
      <c r="I3290" s="160" t="n">
        <v>22283.1</v>
      </c>
      <c r="J3290" s="160" t="n">
        <v>1352.25</v>
      </c>
      <c r="K3290" s="160" t="n">
        <v>20930.85</v>
      </c>
      <c r="L3290" s="160" t="n">
        <v>6450.74</v>
      </c>
    </row>
    <row r="3291">
      <c r="A3291" s="176" t="n">
        <v>45778</v>
      </c>
      <c r="B3291" s="104" t="inlineStr">
        <is>
          <t>2024/25</t>
        </is>
      </c>
      <c r="C3291" s="104" t="inlineStr">
        <is>
          <t>HC-049</t>
        </is>
      </c>
      <c r="D3291" s="104" t="inlineStr">
        <is>
          <t>Île-de-France</t>
        </is>
      </c>
      <c r="E3291" s="104" t="inlineStr">
        <is>
          <t>Sur place</t>
        </is>
      </c>
      <c r="F3291" s="104" t="n">
        <v>31</v>
      </c>
      <c r="G3291" s="159" t="n">
        <v>3648</v>
      </c>
      <c r="H3291" s="159" t="n">
        <v>9174</v>
      </c>
      <c r="I3291" s="160" t="n">
        <v>46451.61</v>
      </c>
      <c r="J3291" s="160" t="n">
        <v>1479.47</v>
      </c>
      <c r="K3291" s="160" t="n">
        <v>44972.14</v>
      </c>
      <c r="L3291" s="160" t="n">
        <v>13404.02</v>
      </c>
    </row>
    <row r="3292">
      <c r="A3292" s="176" t="n">
        <v>45778</v>
      </c>
      <c r="B3292" s="104" t="inlineStr">
        <is>
          <t>2024/25</t>
        </is>
      </c>
      <c r="C3292" s="104" t="inlineStr">
        <is>
          <t>HC-049</t>
        </is>
      </c>
      <c r="D3292" s="104" t="inlineStr">
        <is>
          <t>Île-de-France</t>
        </is>
      </c>
      <c r="E3292" s="104" t="inlineStr">
        <is>
          <t>À emporter</t>
        </is>
      </c>
      <c r="F3292" s="104" t="n">
        <v>30</v>
      </c>
      <c r="G3292" s="159" t="n">
        <v>2670</v>
      </c>
      <c r="H3292" s="159" t="n">
        <v>6720</v>
      </c>
      <c r="I3292" s="160" t="n">
        <v>31971.35</v>
      </c>
      <c r="J3292" s="160" t="n">
        <v>946.74</v>
      </c>
      <c r="K3292" s="160" t="n">
        <v>31024.61</v>
      </c>
      <c r="L3292" s="160" t="n">
        <v>9310.09</v>
      </c>
    </row>
    <row r="3293">
      <c r="A3293" s="176" t="n">
        <v>45778</v>
      </c>
      <c r="B3293" s="104" t="inlineStr">
        <is>
          <t>2024/25</t>
        </is>
      </c>
      <c r="C3293" s="104" t="inlineStr">
        <is>
          <t>HC-050</t>
        </is>
      </c>
      <c r="D3293" s="104" t="inlineStr">
        <is>
          <t>Nord-Ouest</t>
        </is>
      </c>
      <c r="E3293" s="104" t="inlineStr">
        <is>
          <t>Livraison</t>
        </is>
      </c>
      <c r="F3293" s="104" t="n">
        <v>31</v>
      </c>
      <c r="G3293" s="159" t="n">
        <v>1666</v>
      </c>
      <c r="H3293" s="159" t="n">
        <v>4244</v>
      </c>
      <c r="I3293" s="160" t="n">
        <v>27568.13</v>
      </c>
      <c r="J3293" s="160" t="n">
        <v>1635.01</v>
      </c>
      <c r="K3293" s="160" t="n">
        <v>25933.12</v>
      </c>
      <c r="L3293" s="160" t="n">
        <v>8006.68</v>
      </c>
    </row>
    <row r="3294">
      <c r="A3294" s="176" t="n">
        <v>45778</v>
      </c>
      <c r="B3294" s="104" t="inlineStr">
        <is>
          <t>2024/25</t>
        </is>
      </c>
      <c r="C3294" s="104" t="inlineStr">
        <is>
          <t>HC-050</t>
        </is>
      </c>
      <c r="D3294" s="104" t="inlineStr">
        <is>
          <t>Nord-Ouest</t>
        </is>
      </c>
      <c r="E3294" s="104" t="inlineStr">
        <is>
          <t>Sur place</t>
        </is>
      </c>
      <c r="F3294" s="104" t="n">
        <v>31</v>
      </c>
      <c r="G3294" s="159" t="n">
        <v>4799</v>
      </c>
      <c r="H3294" s="159" t="n">
        <v>12219</v>
      </c>
      <c r="I3294" s="160" t="n">
        <v>61970.3</v>
      </c>
      <c r="J3294" s="160" t="n">
        <v>2063.63</v>
      </c>
      <c r="K3294" s="160" t="n">
        <v>59906.67</v>
      </c>
      <c r="L3294" s="160" t="n">
        <v>17780.51</v>
      </c>
    </row>
    <row r="3295">
      <c r="A3295" s="176" t="n">
        <v>45778</v>
      </c>
      <c r="B3295" s="104" t="inlineStr">
        <is>
          <t>2024/25</t>
        </is>
      </c>
      <c r="C3295" s="104" t="inlineStr">
        <is>
          <t>HC-050</t>
        </is>
      </c>
      <c r="D3295" s="104" t="inlineStr">
        <is>
          <t>Nord-Ouest</t>
        </is>
      </c>
      <c r="E3295" s="104" t="inlineStr">
        <is>
          <t>À emporter</t>
        </is>
      </c>
      <c r="F3295" s="104" t="n">
        <v>31</v>
      </c>
      <c r="G3295" s="159" t="n">
        <v>3621</v>
      </c>
      <c r="H3295" s="159" t="n">
        <v>9289</v>
      </c>
      <c r="I3295" s="160" t="n">
        <v>42649.42</v>
      </c>
      <c r="J3295" s="160" t="n">
        <v>1428.24</v>
      </c>
      <c r="K3295" s="160" t="n">
        <v>41221.18</v>
      </c>
      <c r="L3295" s="160" t="n">
        <v>12359.78</v>
      </c>
    </row>
    <row r="3296">
      <c r="A3296" s="176" t="n">
        <v>45778</v>
      </c>
      <c r="B3296" s="104" t="inlineStr">
        <is>
          <t>2024/25</t>
        </is>
      </c>
      <c r="C3296" s="104" t="inlineStr">
        <is>
          <t>HC-051</t>
        </is>
      </c>
      <c r="D3296" s="104" t="inlineStr">
        <is>
          <t>Sud-Est</t>
        </is>
      </c>
      <c r="E3296" s="104" t="inlineStr">
        <is>
          <t>Drive</t>
        </is>
      </c>
      <c r="F3296" s="104" t="n">
        <v>31</v>
      </c>
      <c r="G3296" s="159" t="n">
        <v>1173</v>
      </c>
      <c r="H3296" s="159" t="n">
        <v>2904</v>
      </c>
      <c r="I3296" s="160" t="n">
        <v>15999.84</v>
      </c>
      <c r="J3296" s="160" t="n">
        <v>451.92</v>
      </c>
      <c r="K3296" s="160" t="n">
        <v>15547.92</v>
      </c>
      <c r="L3296" s="160" t="n">
        <v>4620.94</v>
      </c>
    </row>
    <row r="3297">
      <c r="A3297" s="176" t="n">
        <v>45778</v>
      </c>
      <c r="B3297" s="104" t="inlineStr">
        <is>
          <t>2024/25</t>
        </is>
      </c>
      <c r="C3297" s="104" t="inlineStr">
        <is>
          <t>HC-051</t>
        </is>
      </c>
      <c r="D3297" s="104" t="inlineStr">
        <is>
          <t>Sud-Est</t>
        </is>
      </c>
      <c r="E3297" s="104" t="inlineStr">
        <is>
          <t>Livraison</t>
        </is>
      </c>
      <c r="F3297" s="104" t="n">
        <v>31</v>
      </c>
      <c r="G3297" s="159" t="n">
        <v>1041</v>
      </c>
      <c r="H3297" s="159" t="n">
        <v>2642</v>
      </c>
      <c r="I3297" s="160" t="n">
        <v>17067.88</v>
      </c>
      <c r="J3297" s="160" t="n">
        <v>1031.51</v>
      </c>
      <c r="K3297" s="160" t="n">
        <v>16036.37</v>
      </c>
      <c r="L3297" s="160" t="n">
        <v>4960.24</v>
      </c>
    </row>
    <row r="3298">
      <c r="A3298" s="176" t="n">
        <v>45778</v>
      </c>
      <c r="B3298" s="104" t="inlineStr">
        <is>
          <t>2024/25</t>
        </is>
      </c>
      <c r="C3298" s="104" t="inlineStr">
        <is>
          <t>HC-051</t>
        </is>
      </c>
      <c r="D3298" s="104" t="inlineStr">
        <is>
          <t>Sud-Est</t>
        </is>
      </c>
      <c r="E3298" s="104" t="inlineStr">
        <is>
          <t>Sur place</t>
        </is>
      </c>
      <c r="F3298" s="104" t="n">
        <v>31</v>
      </c>
      <c r="G3298" s="159" t="n">
        <v>2998</v>
      </c>
      <c r="H3298" s="159" t="n">
        <v>7477</v>
      </c>
      <c r="I3298" s="160" t="n">
        <v>38571.59</v>
      </c>
      <c r="J3298" s="160" t="n">
        <v>1081.89</v>
      </c>
      <c r="K3298" s="160" t="n">
        <v>37489.7</v>
      </c>
      <c r="L3298" s="160" t="n">
        <v>11195.53</v>
      </c>
    </row>
    <row r="3299">
      <c r="A3299" s="176" t="n">
        <v>45778</v>
      </c>
      <c r="B3299" s="104" t="inlineStr">
        <is>
          <t>2024/25</t>
        </is>
      </c>
      <c r="C3299" s="104" t="inlineStr">
        <is>
          <t>HC-051</t>
        </is>
      </c>
      <c r="D3299" s="104" t="inlineStr">
        <is>
          <t>Sud-Est</t>
        </is>
      </c>
      <c r="E3299" s="104" t="inlineStr">
        <is>
          <t>À emporter</t>
        </is>
      </c>
      <c r="F3299" s="104" t="n">
        <v>31</v>
      </c>
      <c r="G3299" s="159" t="n">
        <v>2231</v>
      </c>
      <c r="H3299" s="159" t="n">
        <v>5692</v>
      </c>
      <c r="I3299" s="160" t="n">
        <v>26357.48</v>
      </c>
      <c r="J3299" s="160" t="n">
        <v>826.0700000000001</v>
      </c>
      <c r="K3299" s="160" t="n">
        <v>25531.41</v>
      </c>
      <c r="L3299" s="160" t="n">
        <v>7598.71</v>
      </c>
    </row>
    <row r="3300">
      <c r="A3300" s="176" t="n">
        <v>45778</v>
      </c>
      <c r="B3300" s="104" t="inlineStr">
        <is>
          <t>2024/25</t>
        </is>
      </c>
      <c r="C3300" s="104" t="inlineStr">
        <is>
          <t>HC-052</t>
        </is>
      </c>
      <c r="D3300" s="104" t="inlineStr">
        <is>
          <t>Sud-Ouest</t>
        </is>
      </c>
      <c r="E3300" s="104" t="inlineStr">
        <is>
          <t>Livraison</t>
        </is>
      </c>
      <c r="F3300" s="104" t="n">
        <v>31</v>
      </c>
      <c r="G3300" s="159" t="n">
        <v>1443</v>
      </c>
      <c r="H3300" s="159" t="n">
        <v>3777</v>
      </c>
      <c r="I3300" s="160" t="n">
        <v>23838.52</v>
      </c>
      <c r="J3300" s="160" t="n">
        <v>1417.69</v>
      </c>
      <c r="K3300" s="160" t="n">
        <v>22420.83</v>
      </c>
      <c r="L3300" s="160" t="n">
        <v>7385.35</v>
      </c>
    </row>
    <row r="3301">
      <c r="A3301" s="176" t="n">
        <v>45778</v>
      </c>
      <c r="B3301" s="104" t="inlineStr">
        <is>
          <t>2024/25</t>
        </is>
      </c>
      <c r="C3301" s="104" t="inlineStr">
        <is>
          <t>HC-052</t>
        </is>
      </c>
      <c r="D3301" s="104" t="inlineStr">
        <is>
          <t>Sud-Ouest</t>
        </is>
      </c>
      <c r="E3301" s="104" t="inlineStr">
        <is>
          <t>Sur place</t>
        </is>
      </c>
      <c r="F3301" s="104" t="n">
        <v>31</v>
      </c>
      <c r="G3301" s="159" t="n">
        <v>4071</v>
      </c>
      <c r="H3301" s="159" t="n">
        <v>10512</v>
      </c>
      <c r="I3301" s="160" t="n">
        <v>52480.21</v>
      </c>
      <c r="J3301" s="160" t="n">
        <v>1587.18</v>
      </c>
      <c r="K3301" s="160" t="n">
        <v>50893.03</v>
      </c>
      <c r="L3301" s="160" t="n">
        <v>16354.07</v>
      </c>
    </row>
    <row r="3302">
      <c r="A3302" s="176" t="n">
        <v>45778</v>
      </c>
      <c r="B3302" s="104" t="inlineStr">
        <is>
          <t>2024/25</t>
        </is>
      </c>
      <c r="C3302" s="104" t="inlineStr">
        <is>
          <t>HC-052</t>
        </is>
      </c>
      <c r="D3302" s="104" t="inlineStr">
        <is>
          <t>Sud-Ouest</t>
        </is>
      </c>
      <c r="E3302" s="104" t="inlineStr">
        <is>
          <t>À emporter</t>
        </is>
      </c>
      <c r="F3302" s="104" t="n">
        <v>31</v>
      </c>
      <c r="G3302" s="159" t="n">
        <v>3161</v>
      </c>
      <c r="H3302" s="159" t="n">
        <v>7921</v>
      </c>
      <c r="I3302" s="160" t="n">
        <v>37296.34</v>
      </c>
      <c r="J3302" s="160" t="n">
        <v>1161.78</v>
      </c>
      <c r="K3302" s="160" t="n">
        <v>36134.56</v>
      </c>
      <c r="L3302" s="160" t="n">
        <v>11652.38</v>
      </c>
    </row>
    <row r="3303">
      <c r="A3303" s="176" t="n">
        <v>45778</v>
      </c>
      <c r="B3303" s="104" t="inlineStr">
        <is>
          <t>2024/25</t>
        </is>
      </c>
      <c r="C3303" s="104" t="inlineStr">
        <is>
          <t>HC-053</t>
        </is>
      </c>
      <c r="D3303" s="104" t="inlineStr">
        <is>
          <t>Île-de-France</t>
        </is>
      </c>
      <c r="E3303" s="104" t="inlineStr">
        <is>
          <t>Livraison</t>
        </is>
      </c>
      <c r="F3303" s="104" t="n">
        <v>31</v>
      </c>
      <c r="G3303" s="159" t="n">
        <v>1488</v>
      </c>
      <c r="H3303" s="159" t="n">
        <v>3912</v>
      </c>
      <c r="I3303" s="160" t="n">
        <v>24450.72</v>
      </c>
      <c r="J3303" s="160" t="n">
        <v>1458.94</v>
      </c>
      <c r="K3303" s="160" t="n">
        <v>22991.78</v>
      </c>
      <c r="L3303" s="160" t="n">
        <v>7128.17</v>
      </c>
    </row>
    <row r="3304">
      <c r="A3304" s="176" t="n">
        <v>45778</v>
      </c>
      <c r="B3304" s="104" t="inlineStr">
        <is>
          <t>2024/25</t>
        </is>
      </c>
      <c r="C3304" s="104" t="inlineStr">
        <is>
          <t>HC-053</t>
        </is>
      </c>
      <c r="D3304" s="104" t="inlineStr">
        <is>
          <t>Île-de-France</t>
        </is>
      </c>
      <c r="E3304" s="104" t="inlineStr">
        <is>
          <t>Sur place</t>
        </is>
      </c>
      <c r="F3304" s="104" t="n">
        <v>31</v>
      </c>
      <c r="G3304" s="159" t="n">
        <v>4252</v>
      </c>
      <c r="H3304" s="159" t="n">
        <v>11051</v>
      </c>
      <c r="I3304" s="160" t="n">
        <v>55223.38</v>
      </c>
      <c r="J3304" s="160" t="n">
        <v>1701.18</v>
      </c>
      <c r="K3304" s="160" t="n">
        <v>53522.2</v>
      </c>
      <c r="L3304" s="160" t="n">
        <v>16055.77</v>
      </c>
    </row>
    <row r="3305">
      <c r="A3305" s="176" t="n">
        <v>45778</v>
      </c>
      <c r="B3305" s="104" t="inlineStr">
        <is>
          <t>2024/25</t>
        </is>
      </c>
      <c r="C3305" s="104" t="inlineStr">
        <is>
          <t>HC-053</t>
        </is>
      </c>
      <c r="D3305" s="104" t="inlineStr">
        <is>
          <t>Île-de-France</t>
        </is>
      </c>
      <c r="E3305" s="104" t="inlineStr">
        <is>
          <t>À emporter</t>
        </is>
      </c>
      <c r="F3305" s="104" t="n">
        <v>31</v>
      </c>
      <c r="G3305" s="159" t="n">
        <v>3383</v>
      </c>
      <c r="H3305" s="159" t="n">
        <v>8616</v>
      </c>
      <c r="I3305" s="160" t="n">
        <v>39813.97</v>
      </c>
      <c r="J3305" s="160" t="n">
        <v>1203.49</v>
      </c>
      <c r="K3305" s="160" t="n">
        <v>38610.48</v>
      </c>
      <c r="L3305" s="160" t="n">
        <v>11493.79</v>
      </c>
    </row>
    <row r="3306">
      <c r="A3306" s="176" t="n">
        <v>45778</v>
      </c>
      <c r="B3306" s="104" t="inlineStr">
        <is>
          <t>2024/25</t>
        </is>
      </c>
      <c r="C3306" s="104" t="inlineStr">
        <is>
          <t>HC-054</t>
        </is>
      </c>
      <c r="D3306" s="104" t="inlineStr">
        <is>
          <t>Nord-Ouest</t>
        </is>
      </c>
      <c r="E3306" s="104" t="inlineStr">
        <is>
          <t>Drive</t>
        </is>
      </c>
      <c r="F3306" s="104" t="n">
        <v>30</v>
      </c>
      <c r="G3306" s="159" t="n">
        <v>1296</v>
      </c>
      <c r="H3306" s="159" t="n">
        <v>3212</v>
      </c>
      <c r="I3306" s="160" t="n">
        <v>17650.65</v>
      </c>
      <c r="J3306" s="160" t="n">
        <v>575.3</v>
      </c>
      <c r="K3306" s="160" t="n">
        <v>17075.35</v>
      </c>
      <c r="L3306" s="160" t="n">
        <v>5104.85</v>
      </c>
    </row>
    <row r="3307">
      <c r="A3307" s="176" t="n">
        <v>45778</v>
      </c>
      <c r="B3307" s="104" t="inlineStr">
        <is>
          <t>2024/25</t>
        </is>
      </c>
      <c r="C3307" s="104" t="inlineStr">
        <is>
          <t>HC-054</t>
        </is>
      </c>
      <c r="D3307" s="104" t="inlineStr">
        <is>
          <t>Nord-Ouest</t>
        </is>
      </c>
      <c r="E3307" s="104" t="inlineStr">
        <is>
          <t>Livraison</t>
        </is>
      </c>
      <c r="F3307" s="104" t="n">
        <v>31</v>
      </c>
      <c r="G3307" s="159" t="n">
        <v>1241</v>
      </c>
      <c r="H3307" s="159" t="n">
        <v>3232</v>
      </c>
      <c r="I3307" s="160" t="n">
        <v>20370.52</v>
      </c>
      <c r="J3307" s="160" t="n">
        <v>1181.49</v>
      </c>
      <c r="K3307" s="160" t="n">
        <v>19189.03</v>
      </c>
      <c r="L3307" s="160" t="n">
        <v>5974.53</v>
      </c>
    </row>
    <row r="3308">
      <c r="A3308" s="176" t="n">
        <v>45778</v>
      </c>
      <c r="B3308" s="104" t="inlineStr">
        <is>
          <t>2024/25</t>
        </is>
      </c>
      <c r="C3308" s="104" t="inlineStr">
        <is>
          <t>HC-054</t>
        </is>
      </c>
      <c r="D3308" s="104" t="inlineStr">
        <is>
          <t>Nord-Ouest</t>
        </is>
      </c>
      <c r="E3308" s="104" t="inlineStr">
        <is>
          <t>Sur place</t>
        </is>
      </c>
      <c r="F3308" s="104" t="n">
        <v>31</v>
      </c>
      <c r="G3308" s="159" t="n">
        <v>3412</v>
      </c>
      <c r="H3308" s="159" t="n">
        <v>8628</v>
      </c>
      <c r="I3308" s="160" t="n">
        <v>44163.74</v>
      </c>
      <c r="J3308" s="160" t="n">
        <v>1411.54</v>
      </c>
      <c r="K3308" s="160" t="n">
        <v>42752.2</v>
      </c>
      <c r="L3308" s="160" t="n">
        <v>12780.22</v>
      </c>
    </row>
    <row r="3309">
      <c r="A3309" s="176" t="n">
        <v>45778</v>
      </c>
      <c r="B3309" s="104" t="inlineStr">
        <is>
          <t>2024/25</t>
        </is>
      </c>
      <c r="C3309" s="104" t="inlineStr">
        <is>
          <t>HC-054</t>
        </is>
      </c>
      <c r="D3309" s="104" t="inlineStr">
        <is>
          <t>Nord-Ouest</t>
        </is>
      </c>
      <c r="E3309" s="104" t="inlineStr">
        <is>
          <t>À emporter</t>
        </is>
      </c>
      <c r="F3309" s="104" t="n">
        <v>31</v>
      </c>
      <c r="G3309" s="159" t="n">
        <v>2561</v>
      </c>
      <c r="H3309" s="159" t="n">
        <v>6599</v>
      </c>
      <c r="I3309" s="160" t="n">
        <v>30763.11</v>
      </c>
      <c r="J3309" s="160" t="n">
        <v>828.21</v>
      </c>
      <c r="K3309" s="160" t="n">
        <v>29934.9</v>
      </c>
      <c r="L3309" s="160" t="n">
        <v>8907.16</v>
      </c>
    </row>
    <row r="3310">
      <c r="A3310" s="176" t="n">
        <v>45778</v>
      </c>
      <c r="B3310" s="104" t="inlineStr">
        <is>
          <t>2024/25</t>
        </is>
      </c>
      <c r="C3310" s="104" t="inlineStr">
        <is>
          <t>HC-055</t>
        </is>
      </c>
      <c r="D3310" s="104" t="inlineStr">
        <is>
          <t>Sud-Est</t>
        </is>
      </c>
      <c r="E3310" s="104" t="inlineStr">
        <is>
          <t>Livraison</t>
        </is>
      </c>
      <c r="F3310" s="104" t="n">
        <v>30</v>
      </c>
      <c r="G3310" s="159" t="n">
        <v>2147</v>
      </c>
      <c r="H3310" s="159" t="n">
        <v>5460</v>
      </c>
      <c r="I3310" s="160" t="n">
        <v>34516.98</v>
      </c>
      <c r="J3310" s="160" t="n">
        <v>2122.96</v>
      </c>
      <c r="K3310" s="160" t="n">
        <v>32394.02</v>
      </c>
      <c r="L3310" s="160" t="n">
        <v>9997.200000000001</v>
      </c>
    </row>
    <row r="3311">
      <c r="A3311" s="176" t="n">
        <v>45778</v>
      </c>
      <c r="B3311" s="104" t="inlineStr">
        <is>
          <t>2024/25</t>
        </is>
      </c>
      <c r="C3311" s="104" t="inlineStr">
        <is>
          <t>HC-055</t>
        </is>
      </c>
      <c r="D3311" s="104" t="inlineStr">
        <is>
          <t>Sud-Est</t>
        </is>
      </c>
      <c r="E3311" s="104" t="inlineStr">
        <is>
          <t>Sur place</t>
        </is>
      </c>
      <c r="F3311" s="104" t="n">
        <v>31</v>
      </c>
      <c r="G3311" s="159" t="n">
        <v>6030</v>
      </c>
      <c r="H3311" s="159" t="n">
        <v>15330</v>
      </c>
      <c r="I3311" s="160" t="n">
        <v>78563.17999999999</v>
      </c>
      <c r="J3311" s="160" t="n">
        <v>2482.76</v>
      </c>
      <c r="K3311" s="160" t="n">
        <v>76080.42</v>
      </c>
      <c r="L3311" s="160" t="n">
        <v>22766.67</v>
      </c>
    </row>
    <row r="3312">
      <c r="A3312" s="176" t="n">
        <v>45778</v>
      </c>
      <c r="B3312" s="104" t="inlineStr">
        <is>
          <t>2024/25</t>
        </is>
      </c>
      <c r="C3312" s="104" t="inlineStr">
        <is>
          <t>HC-055</t>
        </is>
      </c>
      <c r="D3312" s="104" t="inlineStr">
        <is>
          <t>Sud-Est</t>
        </is>
      </c>
      <c r="E3312" s="104" t="inlineStr">
        <is>
          <t>À emporter</t>
        </is>
      </c>
      <c r="F3312" s="104" t="n">
        <v>30</v>
      </c>
      <c r="G3312" s="159" t="n">
        <v>4294</v>
      </c>
      <c r="H3312" s="159" t="n">
        <v>11198</v>
      </c>
      <c r="I3312" s="160" t="n">
        <v>50990.97</v>
      </c>
      <c r="J3312" s="160" t="n">
        <v>1652.32</v>
      </c>
      <c r="K3312" s="160" t="n">
        <v>49338.65</v>
      </c>
      <c r="L3312" s="160" t="n">
        <v>14725.04</v>
      </c>
    </row>
    <row r="3313">
      <c r="A3313" s="176" t="n">
        <v>45778</v>
      </c>
      <c r="B3313" s="104" t="inlineStr">
        <is>
          <t>2024/25</t>
        </is>
      </c>
      <c r="C3313" s="104" t="inlineStr">
        <is>
          <t>HC-056</t>
        </is>
      </c>
      <c r="D3313" s="104" t="inlineStr">
        <is>
          <t>Sud-Ouest</t>
        </is>
      </c>
      <c r="E3313" s="104" t="inlineStr">
        <is>
          <t>Drive</t>
        </is>
      </c>
      <c r="F3313" s="104" t="n">
        <v>31</v>
      </c>
      <c r="G3313" s="159" t="n">
        <v>1568</v>
      </c>
      <c r="H3313" s="159" t="n">
        <v>4062</v>
      </c>
      <c r="I3313" s="160" t="n">
        <v>21334.52</v>
      </c>
      <c r="J3313" s="160" t="n">
        <v>649.98</v>
      </c>
      <c r="K3313" s="160" t="n">
        <v>20684.54</v>
      </c>
      <c r="L3313" s="160" t="n">
        <v>6224.08</v>
      </c>
    </row>
    <row r="3314">
      <c r="A3314" s="176" t="n">
        <v>45778</v>
      </c>
      <c r="B3314" s="104" t="inlineStr">
        <is>
          <t>2024/25</t>
        </is>
      </c>
      <c r="C3314" s="104" t="inlineStr">
        <is>
          <t>HC-056</t>
        </is>
      </c>
      <c r="D3314" s="104" t="inlineStr">
        <is>
          <t>Sud-Ouest</t>
        </is>
      </c>
      <c r="E3314" s="104" t="inlineStr">
        <is>
          <t>Livraison</t>
        </is>
      </c>
      <c r="F3314" s="104" t="n">
        <v>31</v>
      </c>
      <c r="G3314" s="159" t="n">
        <v>1397</v>
      </c>
      <c r="H3314" s="159" t="n">
        <v>3599</v>
      </c>
      <c r="I3314" s="160" t="n">
        <v>23163.09</v>
      </c>
      <c r="J3314" s="160" t="n">
        <v>1354.4</v>
      </c>
      <c r="K3314" s="160" t="n">
        <v>21808.69</v>
      </c>
      <c r="L3314" s="160" t="n">
        <v>6863.51</v>
      </c>
    </row>
    <row r="3315">
      <c r="A3315" s="176" t="n">
        <v>45778</v>
      </c>
      <c r="B3315" s="104" t="inlineStr">
        <is>
          <t>2024/25</t>
        </is>
      </c>
      <c r="C3315" s="104" t="inlineStr">
        <is>
          <t>HC-056</t>
        </is>
      </c>
      <c r="D3315" s="104" t="inlineStr">
        <is>
          <t>Sud-Ouest</t>
        </is>
      </c>
      <c r="E3315" s="104" t="inlineStr">
        <is>
          <t>Sur place</t>
        </is>
      </c>
      <c r="F3315" s="104" t="n">
        <v>31</v>
      </c>
      <c r="G3315" s="159" t="n">
        <v>3967</v>
      </c>
      <c r="H3315" s="159" t="n">
        <v>10051</v>
      </c>
      <c r="I3315" s="160" t="n">
        <v>51325.12</v>
      </c>
      <c r="J3315" s="160" t="n">
        <v>1613.19</v>
      </c>
      <c r="K3315" s="160" t="n">
        <v>49711.93</v>
      </c>
      <c r="L3315" s="160" t="n">
        <v>14703.4</v>
      </c>
    </row>
    <row r="3316">
      <c r="A3316" s="176" t="n">
        <v>45778</v>
      </c>
      <c r="B3316" s="104" t="inlineStr">
        <is>
          <t>2024/25</t>
        </is>
      </c>
      <c r="C3316" s="104" t="inlineStr">
        <is>
          <t>HC-056</t>
        </is>
      </c>
      <c r="D3316" s="104" t="inlineStr">
        <is>
          <t>Sud-Ouest</t>
        </is>
      </c>
      <c r="E3316" s="104" t="inlineStr">
        <is>
          <t>À emporter</t>
        </is>
      </c>
      <c r="F3316" s="104" t="n">
        <v>31</v>
      </c>
      <c r="G3316" s="159" t="n">
        <v>3142</v>
      </c>
      <c r="H3316" s="159" t="n">
        <v>8107</v>
      </c>
      <c r="I3316" s="160" t="n">
        <v>37646.5</v>
      </c>
      <c r="J3316" s="160" t="n">
        <v>1136.45</v>
      </c>
      <c r="K3316" s="160" t="n">
        <v>36510.05</v>
      </c>
      <c r="L3316" s="160" t="n">
        <v>10850.86</v>
      </c>
    </row>
    <row r="3317">
      <c r="A3317" s="176" t="n">
        <v>45778</v>
      </c>
      <c r="B3317" s="104" t="inlineStr">
        <is>
          <t>2024/25</t>
        </is>
      </c>
      <c r="C3317" s="104" t="inlineStr">
        <is>
          <t>HC-057</t>
        </is>
      </c>
      <c r="D3317" s="104" t="inlineStr">
        <is>
          <t>Île-de-France</t>
        </is>
      </c>
      <c r="E3317" s="104" t="inlineStr">
        <is>
          <t>Livraison</t>
        </is>
      </c>
      <c r="F3317" s="104" t="n">
        <v>31</v>
      </c>
      <c r="G3317" s="159" t="n">
        <v>1642</v>
      </c>
      <c r="H3317" s="159" t="n">
        <v>4228</v>
      </c>
      <c r="I3317" s="160" t="n">
        <v>27177.86</v>
      </c>
      <c r="J3317" s="160" t="n">
        <v>1614.83</v>
      </c>
      <c r="K3317" s="160" t="n">
        <v>25563.03</v>
      </c>
      <c r="L3317" s="160" t="n">
        <v>7894.61</v>
      </c>
    </row>
    <row r="3318">
      <c r="A3318" s="176" t="n">
        <v>45778</v>
      </c>
      <c r="B3318" s="104" t="inlineStr">
        <is>
          <t>2024/25</t>
        </is>
      </c>
      <c r="C3318" s="104" t="inlineStr">
        <is>
          <t>HC-057</t>
        </is>
      </c>
      <c r="D3318" s="104" t="inlineStr">
        <is>
          <t>Île-de-France</t>
        </is>
      </c>
      <c r="E3318" s="104" t="inlineStr">
        <is>
          <t>Sur place</t>
        </is>
      </c>
      <c r="F3318" s="104" t="n">
        <v>31</v>
      </c>
      <c r="G3318" s="159" t="n">
        <v>4952</v>
      </c>
      <c r="H3318" s="159" t="n">
        <v>12984</v>
      </c>
      <c r="I3318" s="160" t="n">
        <v>63892.93</v>
      </c>
      <c r="J3318" s="160" t="n">
        <v>2005.51</v>
      </c>
      <c r="K3318" s="160" t="n">
        <v>61887.42</v>
      </c>
      <c r="L3318" s="160" t="n">
        <v>18525.27</v>
      </c>
    </row>
    <row r="3319">
      <c r="A3319" s="176" t="n">
        <v>45778</v>
      </c>
      <c r="B3319" s="104" t="inlineStr">
        <is>
          <t>2024/25</t>
        </is>
      </c>
      <c r="C3319" s="104" t="inlineStr">
        <is>
          <t>HC-057</t>
        </is>
      </c>
      <c r="D3319" s="104" t="inlineStr">
        <is>
          <t>Île-de-France</t>
        </is>
      </c>
      <c r="E3319" s="104" t="inlineStr">
        <is>
          <t>À emporter</t>
        </is>
      </c>
      <c r="F3319" s="104" t="n">
        <v>30</v>
      </c>
      <c r="G3319" s="159" t="n">
        <v>3477</v>
      </c>
      <c r="H3319" s="159" t="n">
        <v>8739</v>
      </c>
      <c r="I3319" s="160" t="n">
        <v>41006.64</v>
      </c>
      <c r="J3319" s="160" t="n">
        <v>1307.93</v>
      </c>
      <c r="K3319" s="160" t="n">
        <v>39698.71</v>
      </c>
      <c r="L3319" s="160" t="n">
        <v>11791.8</v>
      </c>
    </row>
    <row r="3320">
      <c r="A3320" s="176" t="n">
        <v>45778</v>
      </c>
      <c r="B3320" s="104" t="inlineStr">
        <is>
          <t>2024/25</t>
        </is>
      </c>
      <c r="C3320" s="104" t="inlineStr">
        <is>
          <t>HC-058</t>
        </is>
      </c>
      <c r="D3320" s="104" t="inlineStr">
        <is>
          <t>Nord-Ouest</t>
        </is>
      </c>
      <c r="E3320" s="104" t="inlineStr">
        <is>
          <t>Livraison</t>
        </is>
      </c>
      <c r="F3320" s="104" t="n">
        <v>31</v>
      </c>
      <c r="G3320" s="159" t="n">
        <v>1167</v>
      </c>
      <c r="H3320" s="159" t="n">
        <v>3027</v>
      </c>
      <c r="I3320" s="160" t="n">
        <v>19020.05</v>
      </c>
      <c r="J3320" s="160" t="n">
        <v>1194.69</v>
      </c>
      <c r="K3320" s="160" t="n">
        <v>17825.36</v>
      </c>
      <c r="L3320" s="160" t="n">
        <v>5492.83</v>
      </c>
    </row>
    <row r="3321">
      <c r="A3321" s="176" t="n">
        <v>45778</v>
      </c>
      <c r="B3321" s="104" t="inlineStr">
        <is>
          <t>2024/25</t>
        </is>
      </c>
      <c r="C3321" s="104" t="inlineStr">
        <is>
          <t>HC-058</t>
        </is>
      </c>
      <c r="D3321" s="104" t="inlineStr">
        <is>
          <t>Nord-Ouest</t>
        </is>
      </c>
      <c r="E3321" s="104" t="inlineStr">
        <is>
          <t>Sur place</t>
        </is>
      </c>
      <c r="F3321" s="104" t="n">
        <v>31</v>
      </c>
      <c r="G3321" s="159" t="n">
        <v>3192</v>
      </c>
      <c r="H3321" s="159" t="n">
        <v>8252</v>
      </c>
      <c r="I3321" s="160" t="n">
        <v>41248.72</v>
      </c>
      <c r="J3321" s="160" t="n">
        <v>1189.86</v>
      </c>
      <c r="K3321" s="160" t="n">
        <v>40058.86</v>
      </c>
      <c r="L3321" s="160" t="n">
        <v>11975.79</v>
      </c>
    </row>
    <row r="3322">
      <c r="A3322" s="176" t="n">
        <v>45778</v>
      </c>
      <c r="B3322" s="104" t="inlineStr">
        <is>
          <t>2024/25</t>
        </is>
      </c>
      <c r="C3322" s="104" t="inlineStr">
        <is>
          <t>HC-058</t>
        </is>
      </c>
      <c r="D3322" s="104" t="inlineStr">
        <is>
          <t>Nord-Ouest</t>
        </is>
      </c>
      <c r="E3322" s="104" t="inlineStr">
        <is>
          <t>À emporter</t>
        </is>
      </c>
      <c r="F3322" s="104" t="n">
        <v>29</v>
      </c>
      <c r="G3322" s="159" t="n">
        <v>2207</v>
      </c>
      <c r="H3322" s="159" t="n">
        <v>5476</v>
      </c>
      <c r="I3322" s="160" t="n">
        <v>26409.92</v>
      </c>
      <c r="J3322" s="160" t="n">
        <v>789.36</v>
      </c>
      <c r="K3322" s="160" t="n">
        <v>25620.56</v>
      </c>
      <c r="L3322" s="160" t="n">
        <v>7586.88</v>
      </c>
    </row>
    <row r="3323">
      <c r="A3323" s="176" t="n">
        <v>45778</v>
      </c>
      <c r="B3323" s="104" t="inlineStr">
        <is>
          <t>2024/25</t>
        </is>
      </c>
      <c r="C3323" s="104" t="inlineStr">
        <is>
          <t>HC-059</t>
        </is>
      </c>
      <c r="D3323" s="104" t="inlineStr">
        <is>
          <t>Sud-Est</t>
        </is>
      </c>
      <c r="E3323" s="104" t="inlineStr">
        <is>
          <t>Livraison</t>
        </is>
      </c>
      <c r="F3323" s="104" t="n">
        <v>31</v>
      </c>
      <c r="G3323" s="159" t="n">
        <v>1830</v>
      </c>
      <c r="H3323" s="159" t="n">
        <v>4662</v>
      </c>
      <c r="I3323" s="160" t="n">
        <v>29012.77</v>
      </c>
      <c r="J3323" s="160" t="n">
        <v>1714.45</v>
      </c>
      <c r="K3323" s="160" t="n">
        <v>27298.32</v>
      </c>
      <c r="L3323" s="160" t="n">
        <v>8455.559999999999</v>
      </c>
    </row>
    <row r="3324">
      <c r="A3324" s="176" t="n">
        <v>45778</v>
      </c>
      <c r="B3324" s="104" t="inlineStr">
        <is>
          <t>2024/25</t>
        </is>
      </c>
      <c r="C3324" s="104" t="inlineStr">
        <is>
          <t>HC-059</t>
        </is>
      </c>
      <c r="D3324" s="104" t="inlineStr">
        <is>
          <t>Sud-Est</t>
        </is>
      </c>
      <c r="E3324" s="104" t="inlineStr">
        <is>
          <t>Sur place</t>
        </is>
      </c>
      <c r="F3324" s="104" t="n">
        <v>30</v>
      </c>
      <c r="G3324" s="159" t="n">
        <v>4326</v>
      </c>
      <c r="H3324" s="159" t="n">
        <v>11334</v>
      </c>
      <c r="I3324" s="160" t="n">
        <v>55867.82</v>
      </c>
      <c r="J3324" s="160" t="n">
        <v>1601.5</v>
      </c>
      <c r="K3324" s="160" t="n">
        <v>54266.32</v>
      </c>
      <c r="L3324" s="160" t="n">
        <v>16284.67</v>
      </c>
    </row>
    <row r="3325">
      <c r="A3325" s="176" t="n">
        <v>45778</v>
      </c>
      <c r="B3325" s="104" t="inlineStr">
        <is>
          <t>2024/25</t>
        </is>
      </c>
      <c r="C3325" s="104" t="inlineStr">
        <is>
          <t>HC-059</t>
        </is>
      </c>
      <c r="D3325" s="104" t="inlineStr">
        <is>
          <t>Sud-Est</t>
        </is>
      </c>
      <c r="E3325" s="104" t="inlineStr">
        <is>
          <t>À emporter</t>
        </is>
      </c>
      <c r="F3325" s="104" t="n">
        <v>29</v>
      </c>
      <c r="G3325" s="159" t="n">
        <v>3132</v>
      </c>
      <c r="H3325" s="159" t="n">
        <v>8160</v>
      </c>
      <c r="I3325" s="160" t="n">
        <v>37375.77</v>
      </c>
      <c r="J3325" s="160" t="n">
        <v>1013.11</v>
      </c>
      <c r="K3325" s="160" t="n">
        <v>36362.66</v>
      </c>
      <c r="L3325" s="160" t="n">
        <v>10731.42</v>
      </c>
    </row>
    <row r="3326">
      <c r="A3326" s="176" t="n">
        <v>45778</v>
      </c>
      <c r="B3326" s="104" t="inlineStr">
        <is>
          <t>2024/25</t>
        </is>
      </c>
      <c r="C3326" s="104" t="inlineStr">
        <is>
          <t>HC-060</t>
        </is>
      </c>
      <c r="D3326" s="104" t="inlineStr">
        <is>
          <t>Sud-Ouest</t>
        </is>
      </c>
      <c r="E3326" s="104" t="inlineStr">
        <is>
          <t>Livraison</t>
        </is>
      </c>
      <c r="F3326" s="104" t="n">
        <v>31</v>
      </c>
      <c r="G3326" s="159" t="n">
        <v>1149</v>
      </c>
      <c r="H3326" s="159" t="n">
        <v>2915</v>
      </c>
      <c r="I3326" s="160" t="n">
        <v>18761.08</v>
      </c>
      <c r="J3326" s="160" t="n">
        <v>1129.32</v>
      </c>
      <c r="K3326" s="160" t="n">
        <v>17631.76</v>
      </c>
      <c r="L3326" s="160" t="n">
        <v>5505.24</v>
      </c>
    </row>
    <row r="3327">
      <c r="A3327" s="176" t="n">
        <v>45778</v>
      </c>
      <c r="B3327" s="104" t="inlineStr">
        <is>
          <t>2024/25</t>
        </is>
      </c>
      <c r="C3327" s="104" t="inlineStr">
        <is>
          <t>HC-060</t>
        </is>
      </c>
      <c r="D3327" s="104" t="inlineStr">
        <is>
          <t>Sud-Ouest</t>
        </is>
      </c>
      <c r="E3327" s="104" t="inlineStr">
        <is>
          <t>Sur place</t>
        </is>
      </c>
      <c r="F3327" s="104" t="n">
        <v>31</v>
      </c>
      <c r="G3327" s="159" t="n">
        <v>3351</v>
      </c>
      <c r="H3327" s="159" t="n">
        <v>8590</v>
      </c>
      <c r="I3327" s="160" t="n">
        <v>43583.32</v>
      </c>
      <c r="J3327" s="160" t="n">
        <v>1386.04</v>
      </c>
      <c r="K3327" s="160" t="n">
        <v>42197.28</v>
      </c>
      <c r="L3327" s="160" t="n">
        <v>12595.9</v>
      </c>
    </row>
    <row r="3328">
      <c r="A3328" s="176" t="n">
        <v>45778</v>
      </c>
      <c r="B3328" s="104" t="inlineStr">
        <is>
          <t>2024/25</t>
        </is>
      </c>
      <c r="C3328" s="104" t="inlineStr">
        <is>
          <t>HC-060</t>
        </is>
      </c>
      <c r="D3328" s="104" t="inlineStr">
        <is>
          <t>Sud-Ouest</t>
        </is>
      </c>
      <c r="E3328" s="104" t="inlineStr">
        <is>
          <t>À emporter</t>
        </is>
      </c>
      <c r="F3328" s="104" t="n">
        <v>31</v>
      </c>
      <c r="G3328" s="159" t="n">
        <v>2581</v>
      </c>
      <c r="H3328" s="159" t="n">
        <v>6459</v>
      </c>
      <c r="I3328" s="160" t="n">
        <v>30583.24</v>
      </c>
      <c r="J3328" s="160" t="n">
        <v>853.42</v>
      </c>
      <c r="K3328" s="160" t="n">
        <v>29729.82</v>
      </c>
      <c r="L3328" s="160" t="n">
        <v>8863.43</v>
      </c>
    </row>
    <row r="3329">
      <c r="A3329" s="176" t="n">
        <v>45778</v>
      </c>
      <c r="B3329" s="104" t="inlineStr">
        <is>
          <t>2024/25</t>
        </is>
      </c>
      <c r="C3329" s="104" t="inlineStr">
        <is>
          <t>HC-061</t>
        </is>
      </c>
      <c r="D3329" s="104" t="inlineStr">
        <is>
          <t>Île-de-France</t>
        </is>
      </c>
      <c r="E3329" s="104" t="inlineStr">
        <is>
          <t>Livraison</t>
        </is>
      </c>
      <c r="F3329" s="104" t="n">
        <v>31</v>
      </c>
      <c r="G3329" s="159" t="n">
        <v>1569</v>
      </c>
      <c r="H3329" s="159" t="n">
        <v>4017</v>
      </c>
      <c r="I3329" s="160" t="n">
        <v>25946.66</v>
      </c>
      <c r="J3329" s="160" t="n">
        <v>1548.64</v>
      </c>
      <c r="K3329" s="160" t="n">
        <v>24398.02</v>
      </c>
      <c r="L3329" s="160" t="n">
        <v>7597.57</v>
      </c>
    </row>
    <row r="3330">
      <c r="A3330" s="176" t="n">
        <v>45778</v>
      </c>
      <c r="B3330" s="104" t="inlineStr">
        <is>
          <t>2024/25</t>
        </is>
      </c>
      <c r="C3330" s="104" t="inlineStr">
        <is>
          <t>HC-061</t>
        </is>
      </c>
      <c r="D3330" s="104" t="inlineStr">
        <is>
          <t>Île-de-France</t>
        </is>
      </c>
      <c r="E3330" s="104" t="inlineStr">
        <is>
          <t>Sur place</t>
        </is>
      </c>
      <c r="F3330" s="104" t="n">
        <v>31</v>
      </c>
      <c r="G3330" s="159" t="n">
        <v>4559</v>
      </c>
      <c r="H3330" s="159" t="n">
        <v>11218</v>
      </c>
      <c r="I3330" s="160" t="n">
        <v>58733.96</v>
      </c>
      <c r="J3330" s="160" t="n">
        <v>1777.73</v>
      </c>
      <c r="K3330" s="160" t="n">
        <v>56956.23</v>
      </c>
      <c r="L3330" s="160" t="n">
        <v>16944.84</v>
      </c>
    </row>
    <row r="3331">
      <c r="A3331" s="176" t="n">
        <v>45778</v>
      </c>
      <c r="B3331" s="104" t="inlineStr">
        <is>
          <t>2024/25</t>
        </is>
      </c>
      <c r="C3331" s="104" t="inlineStr">
        <is>
          <t>HC-061</t>
        </is>
      </c>
      <c r="D3331" s="104" t="inlineStr">
        <is>
          <t>Île-de-France</t>
        </is>
      </c>
      <c r="E3331" s="104" t="inlineStr">
        <is>
          <t>À emporter</t>
        </is>
      </c>
      <c r="F3331" s="104" t="n">
        <v>31</v>
      </c>
      <c r="G3331" s="159" t="n">
        <v>3321</v>
      </c>
      <c r="H3331" s="159" t="n">
        <v>8315</v>
      </c>
      <c r="I3331" s="160" t="n">
        <v>39505.04</v>
      </c>
      <c r="J3331" s="160" t="n">
        <v>1207.78</v>
      </c>
      <c r="K3331" s="160" t="n">
        <v>38297.26</v>
      </c>
      <c r="L3331" s="160" t="n">
        <v>11476.29</v>
      </c>
    </row>
    <row r="3332">
      <c r="A3332" s="176" t="n">
        <v>45778</v>
      </c>
      <c r="B3332" s="104" t="inlineStr">
        <is>
          <t>2024/25</t>
        </is>
      </c>
      <c r="C3332" s="104" t="inlineStr">
        <is>
          <t>HC-062</t>
        </is>
      </c>
      <c r="D3332" s="104" t="inlineStr">
        <is>
          <t>Nord-Ouest</t>
        </is>
      </c>
      <c r="E3332" s="104" t="inlineStr">
        <is>
          <t>Drive</t>
        </is>
      </c>
      <c r="F3332" s="104" t="n">
        <v>30</v>
      </c>
      <c r="G3332" s="159" t="n">
        <v>1032</v>
      </c>
      <c r="H3332" s="159" t="n">
        <v>2656</v>
      </c>
      <c r="I3332" s="160" t="n">
        <v>14107.78</v>
      </c>
      <c r="J3332" s="160" t="n">
        <v>428.14</v>
      </c>
      <c r="K3332" s="160" t="n">
        <v>13679.64</v>
      </c>
      <c r="L3332" s="160" t="n">
        <v>4103.44</v>
      </c>
    </row>
    <row r="3333">
      <c r="A3333" s="176" t="n">
        <v>45778</v>
      </c>
      <c r="B3333" s="104" t="inlineStr">
        <is>
          <t>2024/25</t>
        </is>
      </c>
      <c r="C3333" s="104" t="inlineStr">
        <is>
          <t>HC-062</t>
        </is>
      </c>
      <c r="D3333" s="104" t="inlineStr">
        <is>
          <t>Nord-Ouest</t>
        </is>
      </c>
      <c r="E3333" s="104" t="inlineStr">
        <is>
          <t>Livraison</t>
        </is>
      </c>
      <c r="F3333" s="104" t="n">
        <v>31</v>
      </c>
      <c r="G3333" s="159" t="n">
        <v>966</v>
      </c>
      <c r="H3333" s="159" t="n">
        <v>2453</v>
      </c>
      <c r="I3333" s="160" t="n">
        <v>15851.59</v>
      </c>
      <c r="J3333" s="160" t="n">
        <v>965.8</v>
      </c>
      <c r="K3333" s="160" t="n">
        <v>14885.79</v>
      </c>
      <c r="L3333" s="160" t="n">
        <v>4645.69</v>
      </c>
    </row>
    <row r="3334">
      <c r="A3334" s="176" t="n">
        <v>45778</v>
      </c>
      <c r="B3334" s="104" t="inlineStr">
        <is>
          <t>2024/25</t>
        </is>
      </c>
      <c r="C3334" s="104" t="inlineStr">
        <is>
          <t>HC-062</t>
        </is>
      </c>
      <c r="D3334" s="104" t="inlineStr">
        <is>
          <t>Nord-Ouest</t>
        </is>
      </c>
      <c r="E3334" s="104" t="inlineStr">
        <is>
          <t>Sur place</t>
        </is>
      </c>
      <c r="F3334" s="104" t="n">
        <v>31</v>
      </c>
      <c r="G3334" s="159" t="n">
        <v>2588</v>
      </c>
      <c r="H3334" s="159" t="n">
        <v>6724</v>
      </c>
      <c r="I3334" s="160" t="n">
        <v>33590.3</v>
      </c>
      <c r="J3334" s="160" t="n">
        <v>957.77</v>
      </c>
      <c r="K3334" s="160" t="n">
        <v>32632.53</v>
      </c>
      <c r="L3334" s="160" t="n">
        <v>9776.610000000001</v>
      </c>
    </row>
    <row r="3335">
      <c r="A3335" s="176" t="n">
        <v>45778</v>
      </c>
      <c r="B3335" s="104" t="inlineStr">
        <is>
          <t>2024/25</t>
        </is>
      </c>
      <c r="C3335" s="104" t="inlineStr">
        <is>
          <t>HC-062</t>
        </is>
      </c>
      <c r="D3335" s="104" t="inlineStr">
        <is>
          <t>Nord-Ouest</t>
        </is>
      </c>
      <c r="E3335" s="104" t="inlineStr">
        <is>
          <t>À emporter</t>
        </is>
      </c>
      <c r="F3335" s="104" t="n">
        <v>31</v>
      </c>
      <c r="G3335" s="159" t="n">
        <v>2048</v>
      </c>
      <c r="H3335" s="159" t="n">
        <v>5330</v>
      </c>
      <c r="I3335" s="160" t="n">
        <v>24314.42</v>
      </c>
      <c r="J3335" s="160" t="n">
        <v>720.08</v>
      </c>
      <c r="K3335" s="160" t="n">
        <v>23594.34</v>
      </c>
      <c r="L3335" s="160" t="n">
        <v>7025.77</v>
      </c>
    </row>
    <row r="3336">
      <c r="A3336" s="176" t="n">
        <v>45778</v>
      </c>
      <c r="B3336" s="104" t="inlineStr">
        <is>
          <t>2024/25</t>
        </is>
      </c>
      <c r="C3336" s="104" t="inlineStr">
        <is>
          <t>HC-063</t>
        </is>
      </c>
      <c r="D3336" s="104" t="inlineStr">
        <is>
          <t>Sud-Est</t>
        </is>
      </c>
      <c r="E3336" s="104" t="inlineStr">
        <is>
          <t>Livraison</t>
        </is>
      </c>
      <c r="F3336" s="104" t="n">
        <v>31</v>
      </c>
      <c r="G3336" s="159" t="n">
        <v>1312</v>
      </c>
      <c r="H3336" s="159" t="n">
        <v>3349</v>
      </c>
      <c r="I3336" s="160" t="n">
        <v>21584.54</v>
      </c>
      <c r="J3336" s="160" t="n">
        <v>1357.99</v>
      </c>
      <c r="K3336" s="160" t="n">
        <v>20226.55</v>
      </c>
      <c r="L3336" s="160" t="n">
        <v>6220.45</v>
      </c>
    </row>
    <row r="3337">
      <c r="A3337" s="176" t="n">
        <v>45778</v>
      </c>
      <c r="B3337" s="104" t="inlineStr">
        <is>
          <t>2024/25</t>
        </is>
      </c>
      <c r="C3337" s="104" t="inlineStr">
        <is>
          <t>HC-063</t>
        </is>
      </c>
      <c r="D3337" s="104" t="inlineStr">
        <is>
          <t>Sud-Est</t>
        </is>
      </c>
      <c r="E3337" s="104" t="inlineStr">
        <is>
          <t>Sur place</t>
        </is>
      </c>
      <c r="F3337" s="104" t="n">
        <v>31</v>
      </c>
      <c r="G3337" s="159" t="n">
        <v>3810</v>
      </c>
      <c r="H3337" s="159" t="n">
        <v>9625</v>
      </c>
      <c r="I3337" s="160" t="n">
        <v>49653.34</v>
      </c>
      <c r="J3337" s="160" t="n">
        <v>1614.25</v>
      </c>
      <c r="K3337" s="160" t="n">
        <v>48039.09</v>
      </c>
      <c r="L3337" s="160" t="n">
        <v>14301.79</v>
      </c>
    </row>
    <row r="3338">
      <c r="A3338" s="176" t="n">
        <v>45778</v>
      </c>
      <c r="B3338" s="104" t="inlineStr">
        <is>
          <t>2024/25</t>
        </is>
      </c>
      <c r="C3338" s="104" t="inlineStr">
        <is>
          <t>HC-063</t>
        </is>
      </c>
      <c r="D3338" s="104" t="inlineStr">
        <is>
          <t>Sud-Est</t>
        </is>
      </c>
      <c r="E3338" s="104" t="inlineStr">
        <is>
          <t>À emporter</t>
        </is>
      </c>
      <c r="F3338" s="104" t="n">
        <v>31</v>
      </c>
      <c r="G3338" s="159" t="n">
        <v>2895</v>
      </c>
      <c r="H3338" s="159" t="n">
        <v>7268</v>
      </c>
      <c r="I3338" s="160" t="n">
        <v>34451.47</v>
      </c>
      <c r="J3338" s="160" t="n">
        <v>1032.54</v>
      </c>
      <c r="K3338" s="160" t="n">
        <v>33418.93</v>
      </c>
      <c r="L3338" s="160" t="n">
        <v>9968.74</v>
      </c>
    </row>
    <row r="3339">
      <c r="A3339" s="176" t="n">
        <v>45778</v>
      </c>
      <c r="B3339" s="104" t="inlineStr">
        <is>
          <t>2024/25</t>
        </is>
      </c>
      <c r="C3339" s="104" t="inlineStr">
        <is>
          <t>HC-064</t>
        </is>
      </c>
      <c r="D3339" s="104" t="inlineStr">
        <is>
          <t>Sud-Ouest</t>
        </is>
      </c>
      <c r="E3339" s="104" t="inlineStr">
        <is>
          <t>Livraison</t>
        </is>
      </c>
      <c r="F3339" s="104" t="n">
        <v>31</v>
      </c>
      <c r="G3339" s="159" t="n">
        <v>1121</v>
      </c>
      <c r="H3339" s="159" t="n">
        <v>2788</v>
      </c>
      <c r="I3339" s="160" t="n">
        <v>18447.44</v>
      </c>
      <c r="J3339" s="160" t="n">
        <v>1126.37</v>
      </c>
      <c r="K3339" s="160" t="n">
        <v>17321.07</v>
      </c>
      <c r="L3339" s="160" t="n">
        <v>5359.66</v>
      </c>
    </row>
    <row r="3340">
      <c r="A3340" s="176" t="n">
        <v>45778</v>
      </c>
      <c r="B3340" s="104" t="inlineStr">
        <is>
          <t>2024/25</t>
        </is>
      </c>
      <c r="C3340" s="104" t="inlineStr">
        <is>
          <t>HC-064</t>
        </is>
      </c>
      <c r="D3340" s="104" t="inlineStr">
        <is>
          <t>Sud-Ouest</t>
        </is>
      </c>
      <c r="E3340" s="104" t="inlineStr">
        <is>
          <t>Sur place</t>
        </is>
      </c>
      <c r="F3340" s="104" t="n">
        <v>31</v>
      </c>
      <c r="G3340" s="159" t="n">
        <v>3223</v>
      </c>
      <c r="H3340" s="159" t="n">
        <v>8204</v>
      </c>
      <c r="I3340" s="160" t="n">
        <v>41284.16</v>
      </c>
      <c r="J3340" s="160" t="n">
        <v>1374.93</v>
      </c>
      <c r="K3340" s="160" t="n">
        <v>39909.23</v>
      </c>
      <c r="L3340" s="160" t="n">
        <v>11942.96</v>
      </c>
    </row>
    <row r="3341">
      <c r="A3341" s="176" t="n">
        <v>45778</v>
      </c>
      <c r="B3341" s="104" t="inlineStr">
        <is>
          <t>2024/25</t>
        </is>
      </c>
      <c r="C3341" s="104" t="inlineStr">
        <is>
          <t>HC-064</t>
        </is>
      </c>
      <c r="D3341" s="104" t="inlineStr">
        <is>
          <t>Sud-Ouest</t>
        </is>
      </c>
      <c r="E3341" s="104" t="inlineStr">
        <is>
          <t>À emporter</t>
        </is>
      </c>
      <c r="F3341" s="104" t="n">
        <v>31</v>
      </c>
      <c r="G3341" s="159" t="n">
        <v>2442</v>
      </c>
      <c r="H3341" s="159" t="n">
        <v>6132</v>
      </c>
      <c r="I3341" s="160" t="n">
        <v>28895.33</v>
      </c>
      <c r="J3341" s="160" t="n">
        <v>845.64</v>
      </c>
      <c r="K3341" s="160" t="n">
        <v>28049.69</v>
      </c>
      <c r="L3341" s="160" t="n">
        <v>8299.459999999999</v>
      </c>
    </row>
    <row r="3342">
      <c r="A3342" s="176" t="n">
        <v>45778</v>
      </c>
      <c r="B3342" s="104" t="inlineStr">
        <is>
          <t>2024/25</t>
        </is>
      </c>
      <c r="C3342" s="104" t="inlineStr">
        <is>
          <t>HC-065</t>
        </is>
      </c>
      <c r="D3342" s="104" t="inlineStr">
        <is>
          <t>Île-de-France</t>
        </is>
      </c>
      <c r="E3342" s="104" t="inlineStr">
        <is>
          <t>Livraison</t>
        </is>
      </c>
      <c r="F3342" s="104" t="n">
        <v>31</v>
      </c>
      <c r="G3342" s="159" t="n">
        <v>2395</v>
      </c>
      <c r="H3342" s="159" t="n">
        <v>5738</v>
      </c>
      <c r="I3342" s="160" t="n">
        <v>37737.53</v>
      </c>
      <c r="J3342" s="160" t="n">
        <v>2045.76</v>
      </c>
      <c r="K3342" s="160" t="n">
        <v>35691.77</v>
      </c>
      <c r="L3342" s="160" t="n">
        <v>11019.55</v>
      </c>
    </row>
    <row r="3343">
      <c r="A3343" s="176" t="n">
        <v>45778</v>
      </c>
      <c r="B3343" s="104" t="inlineStr">
        <is>
          <t>2024/25</t>
        </is>
      </c>
      <c r="C3343" s="104" t="inlineStr">
        <is>
          <t>HC-065</t>
        </is>
      </c>
      <c r="D3343" s="104" t="inlineStr">
        <is>
          <t>Île-de-France</t>
        </is>
      </c>
      <c r="E3343" s="104" t="inlineStr">
        <is>
          <t>Sur place</t>
        </is>
      </c>
      <c r="F3343" s="104" t="n">
        <v>31</v>
      </c>
      <c r="G3343" s="159" t="n">
        <v>6072</v>
      </c>
      <c r="H3343" s="159" t="n">
        <v>15612</v>
      </c>
      <c r="I3343" s="160" t="n">
        <v>77964.60000000001</v>
      </c>
      <c r="J3343" s="160" t="n">
        <v>2722.28</v>
      </c>
      <c r="K3343" s="160" t="n">
        <v>75242.32000000001</v>
      </c>
      <c r="L3343" s="160" t="n">
        <v>22251.36</v>
      </c>
    </row>
    <row r="3344">
      <c r="A3344" s="176" t="n">
        <v>45778</v>
      </c>
      <c r="B3344" s="104" t="inlineStr">
        <is>
          <t>2024/25</t>
        </is>
      </c>
      <c r="C3344" s="104" t="inlineStr">
        <is>
          <t>HC-065</t>
        </is>
      </c>
      <c r="D3344" s="104" t="inlineStr">
        <is>
          <t>Île-de-France</t>
        </is>
      </c>
      <c r="E3344" s="104" t="inlineStr">
        <is>
          <t>À emporter</t>
        </is>
      </c>
      <c r="F3344" s="104" t="n">
        <v>29</v>
      </c>
      <c r="G3344" s="159" t="n">
        <v>4210</v>
      </c>
      <c r="H3344" s="159" t="n">
        <v>10881</v>
      </c>
      <c r="I3344" s="160" t="n">
        <v>50026.17</v>
      </c>
      <c r="J3344" s="160" t="n">
        <v>1726.62</v>
      </c>
      <c r="K3344" s="160" t="n">
        <v>48299.55</v>
      </c>
      <c r="L3344" s="160" t="n">
        <v>14382.28</v>
      </c>
    </row>
    <row r="3345">
      <c r="A3345" s="176" t="n">
        <v>45778</v>
      </c>
      <c r="B3345" s="104" t="inlineStr">
        <is>
          <t>2024/25</t>
        </is>
      </c>
      <c r="C3345" s="104" t="inlineStr">
        <is>
          <t>HC-066</t>
        </is>
      </c>
      <c r="D3345" s="104" t="inlineStr">
        <is>
          <t>Nord-Ouest</t>
        </is>
      </c>
      <c r="E3345" s="104" t="inlineStr">
        <is>
          <t>Livraison</t>
        </is>
      </c>
      <c r="F3345" s="104" t="n">
        <v>31</v>
      </c>
      <c r="G3345" s="159" t="n">
        <v>1688</v>
      </c>
      <c r="H3345" s="159" t="n">
        <v>4394</v>
      </c>
      <c r="I3345" s="160" t="n">
        <v>27957.26</v>
      </c>
      <c r="J3345" s="160" t="n">
        <v>1726.27</v>
      </c>
      <c r="K3345" s="160" t="n">
        <v>26230.99</v>
      </c>
      <c r="L3345" s="160" t="n">
        <v>8781.379999999999</v>
      </c>
    </row>
    <row r="3346">
      <c r="A3346" s="176" t="n">
        <v>45778</v>
      </c>
      <c r="B3346" s="104" t="inlineStr">
        <is>
          <t>2024/25</t>
        </is>
      </c>
      <c r="C3346" s="104" t="inlineStr">
        <is>
          <t>HC-066</t>
        </is>
      </c>
      <c r="D3346" s="104" t="inlineStr">
        <is>
          <t>Nord-Ouest</t>
        </is>
      </c>
      <c r="E3346" s="104" t="inlineStr">
        <is>
          <t>Sur place</t>
        </is>
      </c>
      <c r="F3346" s="104" t="n">
        <v>31</v>
      </c>
      <c r="G3346" s="159" t="n">
        <v>4946</v>
      </c>
      <c r="H3346" s="159" t="n">
        <v>12833</v>
      </c>
      <c r="I3346" s="160" t="n">
        <v>64265.32</v>
      </c>
      <c r="J3346" s="160" t="n">
        <v>1743.95</v>
      </c>
      <c r="K3346" s="160" t="n">
        <v>62521.37</v>
      </c>
      <c r="L3346" s="160" t="n">
        <v>20296.69</v>
      </c>
    </row>
    <row r="3347">
      <c r="A3347" s="176" t="n">
        <v>45778</v>
      </c>
      <c r="B3347" s="104" t="inlineStr">
        <is>
          <t>2024/25</t>
        </is>
      </c>
      <c r="C3347" s="104" t="inlineStr">
        <is>
          <t>HC-066</t>
        </is>
      </c>
      <c r="D3347" s="104" t="inlineStr">
        <is>
          <t>Nord-Ouest</t>
        </is>
      </c>
      <c r="E3347" s="104" t="inlineStr">
        <is>
          <t>À emporter</t>
        </is>
      </c>
      <c r="F3347" s="104" t="n">
        <v>31</v>
      </c>
      <c r="G3347" s="159" t="n">
        <v>3695</v>
      </c>
      <c r="H3347" s="159" t="n">
        <v>9449</v>
      </c>
      <c r="I3347" s="160" t="n">
        <v>43803.27</v>
      </c>
      <c r="J3347" s="160" t="n">
        <v>1378.8</v>
      </c>
      <c r="K3347" s="160" t="n">
        <v>42424.47</v>
      </c>
      <c r="L3347" s="160" t="n">
        <v>13633.13</v>
      </c>
    </row>
    <row r="3348">
      <c r="A3348" s="176" t="n">
        <v>45778</v>
      </c>
      <c r="B3348" s="104" t="inlineStr">
        <is>
          <t>2024/25</t>
        </is>
      </c>
      <c r="C3348" s="104" t="inlineStr">
        <is>
          <t>HC-067</t>
        </is>
      </c>
      <c r="D3348" s="104" t="inlineStr">
        <is>
          <t>Sud-Est</t>
        </is>
      </c>
      <c r="E3348" s="104" t="inlineStr">
        <is>
          <t>Livraison</t>
        </is>
      </c>
      <c r="F3348" s="104" t="n">
        <v>31</v>
      </c>
      <c r="G3348" s="159" t="n">
        <v>1497</v>
      </c>
      <c r="H3348" s="159" t="n">
        <v>3744</v>
      </c>
      <c r="I3348" s="160" t="n">
        <v>24574.28</v>
      </c>
      <c r="J3348" s="160" t="n">
        <v>1516.92</v>
      </c>
      <c r="K3348" s="160" t="n">
        <v>23057.36</v>
      </c>
      <c r="L3348" s="160" t="n">
        <v>7144.3</v>
      </c>
    </row>
    <row r="3349">
      <c r="A3349" s="176" t="n">
        <v>45778</v>
      </c>
      <c r="B3349" s="104" t="inlineStr">
        <is>
          <t>2024/25</t>
        </is>
      </c>
      <c r="C3349" s="104" t="inlineStr">
        <is>
          <t>HC-067</t>
        </is>
      </c>
      <c r="D3349" s="104" t="inlineStr">
        <is>
          <t>Sud-Est</t>
        </is>
      </c>
      <c r="E3349" s="104" t="inlineStr">
        <is>
          <t>Sur place</t>
        </is>
      </c>
      <c r="F3349" s="104" t="n">
        <v>30</v>
      </c>
      <c r="G3349" s="159" t="n">
        <v>4189</v>
      </c>
      <c r="H3349" s="159" t="n">
        <v>10747</v>
      </c>
      <c r="I3349" s="160" t="n">
        <v>53838.23</v>
      </c>
      <c r="J3349" s="160" t="n">
        <v>1734.61</v>
      </c>
      <c r="K3349" s="160" t="n">
        <v>52103.62</v>
      </c>
      <c r="L3349" s="160" t="n">
        <v>15536.16</v>
      </c>
    </row>
    <row r="3350">
      <c r="A3350" s="176" t="n">
        <v>45778</v>
      </c>
      <c r="B3350" s="104" t="inlineStr">
        <is>
          <t>2024/25</t>
        </is>
      </c>
      <c r="C3350" s="104" t="inlineStr">
        <is>
          <t>HC-067</t>
        </is>
      </c>
      <c r="D3350" s="104" t="inlineStr">
        <is>
          <t>Sud-Est</t>
        </is>
      </c>
      <c r="E3350" s="104" t="inlineStr">
        <is>
          <t>À emporter</t>
        </is>
      </c>
      <c r="F3350" s="104" t="n">
        <v>31</v>
      </c>
      <c r="G3350" s="159" t="n">
        <v>3277</v>
      </c>
      <c r="H3350" s="159" t="n">
        <v>8327</v>
      </c>
      <c r="I3350" s="160" t="n">
        <v>39229.87</v>
      </c>
      <c r="J3350" s="160" t="n">
        <v>1060.24</v>
      </c>
      <c r="K3350" s="160" t="n">
        <v>38169.63</v>
      </c>
      <c r="L3350" s="160" t="n">
        <v>11354.25</v>
      </c>
    </row>
    <row r="3351">
      <c r="A3351" s="176" t="n">
        <v>45778</v>
      </c>
      <c r="B3351" s="104" t="inlineStr">
        <is>
          <t>2024/25</t>
        </is>
      </c>
      <c r="C3351" s="104" t="inlineStr">
        <is>
          <t>HC-068</t>
        </is>
      </c>
      <c r="D3351" s="104" t="inlineStr">
        <is>
          <t>Sud-Ouest</t>
        </is>
      </c>
      <c r="E3351" s="104" t="inlineStr">
        <is>
          <t>Livraison</t>
        </is>
      </c>
      <c r="F3351" s="104" t="n">
        <v>31</v>
      </c>
      <c r="G3351" s="159" t="n">
        <v>1208</v>
      </c>
      <c r="H3351" s="159" t="n">
        <v>3127</v>
      </c>
      <c r="I3351" s="160" t="n">
        <v>19479.27</v>
      </c>
      <c r="J3351" s="160" t="n">
        <v>1143.59</v>
      </c>
      <c r="K3351" s="160" t="n">
        <v>18335.68</v>
      </c>
      <c r="L3351" s="160" t="n">
        <v>5667.81</v>
      </c>
    </row>
    <row r="3352">
      <c r="A3352" s="176" t="n">
        <v>45778</v>
      </c>
      <c r="B3352" s="104" t="inlineStr">
        <is>
          <t>2024/25</t>
        </is>
      </c>
      <c r="C3352" s="104" t="inlineStr">
        <is>
          <t>HC-068</t>
        </is>
      </c>
      <c r="D3352" s="104" t="inlineStr">
        <is>
          <t>Sud-Ouest</t>
        </is>
      </c>
      <c r="E3352" s="104" t="inlineStr">
        <is>
          <t>Sur place</t>
        </is>
      </c>
      <c r="F3352" s="104" t="n">
        <v>31</v>
      </c>
      <c r="G3352" s="159" t="n">
        <v>3186</v>
      </c>
      <c r="H3352" s="159" t="n">
        <v>7965</v>
      </c>
      <c r="I3352" s="160" t="n">
        <v>41418.99</v>
      </c>
      <c r="J3352" s="160" t="n">
        <v>1195.81</v>
      </c>
      <c r="K3352" s="160" t="n">
        <v>40223.18</v>
      </c>
      <c r="L3352" s="160" t="n">
        <v>11970.01</v>
      </c>
    </row>
    <row r="3353">
      <c r="A3353" s="176" t="n">
        <v>45778</v>
      </c>
      <c r="B3353" s="104" t="inlineStr">
        <is>
          <t>2024/25</t>
        </is>
      </c>
      <c r="C3353" s="104" t="inlineStr">
        <is>
          <t>HC-068</t>
        </is>
      </c>
      <c r="D3353" s="104" t="inlineStr">
        <is>
          <t>Sud-Ouest</t>
        </is>
      </c>
      <c r="E3353" s="104" t="inlineStr">
        <is>
          <t>À emporter</t>
        </is>
      </c>
      <c r="F3353" s="104" t="n">
        <v>30</v>
      </c>
      <c r="G3353" s="159" t="n">
        <v>2362</v>
      </c>
      <c r="H3353" s="159" t="n">
        <v>6089</v>
      </c>
      <c r="I3353" s="160" t="n">
        <v>27978.06</v>
      </c>
      <c r="J3353" s="160" t="n">
        <v>837.7</v>
      </c>
      <c r="K3353" s="160" t="n">
        <v>27140.36</v>
      </c>
      <c r="L3353" s="160" t="n">
        <v>8075.47</v>
      </c>
    </row>
    <row r="3354">
      <c r="A3354" s="176" t="n">
        <v>45778</v>
      </c>
      <c r="B3354" s="104" t="inlineStr">
        <is>
          <t>2024/25</t>
        </is>
      </c>
      <c r="C3354" s="104" t="inlineStr">
        <is>
          <t>HC-069</t>
        </is>
      </c>
      <c r="D3354" s="104" t="inlineStr">
        <is>
          <t>Île-de-France</t>
        </is>
      </c>
      <c r="E3354" s="104" t="inlineStr">
        <is>
          <t>Drive</t>
        </is>
      </c>
      <c r="F3354" s="104" t="n">
        <v>30</v>
      </c>
      <c r="G3354" s="159" t="n">
        <v>1359</v>
      </c>
      <c r="H3354" s="159" t="n">
        <v>3439</v>
      </c>
      <c r="I3354" s="160" t="n">
        <v>18735.75</v>
      </c>
      <c r="J3354" s="160" t="n">
        <v>586.9</v>
      </c>
      <c r="K3354" s="160" t="n">
        <v>18148.85</v>
      </c>
      <c r="L3354" s="160" t="n">
        <v>5405.87</v>
      </c>
    </row>
    <row r="3355">
      <c r="A3355" s="176" t="n">
        <v>45778</v>
      </c>
      <c r="B3355" s="104" t="inlineStr">
        <is>
          <t>2024/25</t>
        </is>
      </c>
      <c r="C3355" s="104" t="inlineStr">
        <is>
          <t>HC-069</t>
        </is>
      </c>
      <c r="D3355" s="104" t="inlineStr">
        <is>
          <t>Île-de-France</t>
        </is>
      </c>
      <c r="E3355" s="104" t="inlineStr">
        <is>
          <t>Livraison</t>
        </is>
      </c>
      <c r="F3355" s="104" t="n">
        <v>30</v>
      </c>
      <c r="G3355" s="159" t="n">
        <v>1232</v>
      </c>
      <c r="H3355" s="159" t="n">
        <v>3201</v>
      </c>
      <c r="I3355" s="160" t="n">
        <v>20136.33</v>
      </c>
      <c r="J3355" s="160" t="n">
        <v>1241.5</v>
      </c>
      <c r="K3355" s="160" t="n">
        <v>18894.83</v>
      </c>
      <c r="L3355" s="160" t="n">
        <v>5846.53</v>
      </c>
    </row>
    <row r="3356">
      <c r="A3356" s="176" t="n">
        <v>45778</v>
      </c>
      <c r="B3356" s="104" t="inlineStr">
        <is>
          <t>2024/25</t>
        </is>
      </c>
      <c r="C3356" s="104" t="inlineStr">
        <is>
          <t>HC-069</t>
        </is>
      </c>
      <c r="D3356" s="104" t="inlineStr">
        <is>
          <t>Île-de-France</t>
        </is>
      </c>
      <c r="E3356" s="104" t="inlineStr">
        <is>
          <t>Sur place</t>
        </is>
      </c>
      <c r="F3356" s="104" t="n">
        <v>31</v>
      </c>
      <c r="G3356" s="159" t="n">
        <v>3598</v>
      </c>
      <c r="H3356" s="159" t="n">
        <v>9355</v>
      </c>
      <c r="I3356" s="160" t="n">
        <v>46637.07</v>
      </c>
      <c r="J3356" s="160" t="n">
        <v>1459.22</v>
      </c>
      <c r="K3356" s="160" t="n">
        <v>45177.85</v>
      </c>
      <c r="L3356" s="160" t="n">
        <v>13466.79</v>
      </c>
    </row>
    <row r="3357">
      <c r="A3357" s="176" t="n">
        <v>45778</v>
      </c>
      <c r="B3357" s="104" t="inlineStr">
        <is>
          <t>2024/25</t>
        </is>
      </c>
      <c r="C3357" s="104" t="inlineStr">
        <is>
          <t>HC-069</t>
        </is>
      </c>
      <c r="D3357" s="104" t="inlineStr">
        <is>
          <t>Île-de-France</t>
        </is>
      </c>
      <c r="E3357" s="104" t="inlineStr">
        <is>
          <t>À emporter</t>
        </is>
      </c>
      <c r="F3357" s="104" t="n">
        <v>31</v>
      </c>
      <c r="G3357" s="159" t="n">
        <v>2595</v>
      </c>
      <c r="H3357" s="159" t="n">
        <v>6755</v>
      </c>
      <c r="I3357" s="160" t="n">
        <v>30911.55</v>
      </c>
      <c r="J3357" s="160" t="n">
        <v>946.01</v>
      </c>
      <c r="K3357" s="160" t="n">
        <v>29965.54</v>
      </c>
      <c r="L3357" s="160" t="n">
        <v>8910.870000000001</v>
      </c>
    </row>
    <row r="3358">
      <c r="A3358" s="176" t="n">
        <v>45778</v>
      </c>
      <c r="B3358" s="104" t="inlineStr">
        <is>
          <t>2024/25</t>
        </is>
      </c>
      <c r="C3358" s="104" t="inlineStr">
        <is>
          <t>HC-070</t>
        </is>
      </c>
      <c r="D3358" s="104" t="inlineStr">
        <is>
          <t>Nord-Ouest</t>
        </is>
      </c>
      <c r="E3358" s="104" t="inlineStr">
        <is>
          <t>Livraison</t>
        </is>
      </c>
      <c r="F3358" s="104" t="n">
        <v>31</v>
      </c>
      <c r="G3358" s="159" t="n">
        <v>1035</v>
      </c>
      <c r="H3358" s="159" t="n">
        <v>2621</v>
      </c>
      <c r="I3358" s="160" t="n">
        <v>16739.56</v>
      </c>
      <c r="J3358" s="160" t="n">
        <v>971.1</v>
      </c>
      <c r="K3358" s="160" t="n">
        <v>15768.46</v>
      </c>
      <c r="L3358" s="160" t="n">
        <v>4871.01</v>
      </c>
    </row>
    <row r="3359">
      <c r="A3359" s="176" t="n">
        <v>45778</v>
      </c>
      <c r="B3359" s="104" t="inlineStr">
        <is>
          <t>2024/25</t>
        </is>
      </c>
      <c r="C3359" s="104" t="inlineStr">
        <is>
          <t>HC-070</t>
        </is>
      </c>
      <c r="D3359" s="104" t="inlineStr">
        <is>
          <t>Nord-Ouest</t>
        </is>
      </c>
      <c r="E3359" s="104" t="inlineStr">
        <is>
          <t>Sur place</t>
        </is>
      </c>
      <c r="F3359" s="104" t="n">
        <v>30</v>
      </c>
      <c r="G3359" s="159" t="n">
        <v>2715</v>
      </c>
      <c r="H3359" s="159" t="n">
        <v>6855</v>
      </c>
      <c r="I3359" s="160" t="n">
        <v>35374.15</v>
      </c>
      <c r="J3359" s="160" t="n">
        <v>1038.82</v>
      </c>
      <c r="K3359" s="160" t="n">
        <v>34335.33</v>
      </c>
      <c r="L3359" s="160" t="n">
        <v>10177.36</v>
      </c>
    </row>
    <row r="3360">
      <c r="A3360" s="176" t="n">
        <v>45778</v>
      </c>
      <c r="B3360" s="104" t="inlineStr">
        <is>
          <t>2024/25</t>
        </is>
      </c>
      <c r="C3360" s="104" t="inlineStr">
        <is>
          <t>HC-070</t>
        </is>
      </c>
      <c r="D3360" s="104" t="inlineStr">
        <is>
          <t>Nord-Ouest</t>
        </is>
      </c>
      <c r="E3360" s="104" t="inlineStr">
        <is>
          <t>À emporter</t>
        </is>
      </c>
      <c r="F3360" s="104" t="n">
        <v>31</v>
      </c>
      <c r="G3360" s="159" t="n">
        <v>2149</v>
      </c>
      <c r="H3360" s="159" t="n">
        <v>5207</v>
      </c>
      <c r="I3360" s="160" t="n">
        <v>25196.52</v>
      </c>
      <c r="J3360" s="160" t="n">
        <v>757.01</v>
      </c>
      <c r="K3360" s="160" t="n">
        <v>24439.51</v>
      </c>
      <c r="L3360" s="160" t="n">
        <v>7281.97</v>
      </c>
    </row>
    <row r="3361">
      <c r="A3361" s="176" t="n">
        <v>45778</v>
      </c>
      <c r="B3361" s="104" t="inlineStr">
        <is>
          <t>2024/25</t>
        </is>
      </c>
      <c r="C3361" s="104" t="inlineStr">
        <is>
          <t>HC-071</t>
        </is>
      </c>
      <c r="D3361" s="104" t="inlineStr">
        <is>
          <t>Sud-Est</t>
        </is>
      </c>
      <c r="E3361" s="104" t="inlineStr">
        <is>
          <t>Drive</t>
        </is>
      </c>
      <c r="F3361" s="104" t="n">
        <v>31</v>
      </c>
      <c r="G3361" s="159" t="n">
        <v>1265</v>
      </c>
      <c r="H3361" s="159" t="n">
        <v>3136</v>
      </c>
      <c r="I3361" s="160" t="n">
        <v>17113.62</v>
      </c>
      <c r="J3361" s="160" t="n">
        <v>519.98</v>
      </c>
      <c r="K3361" s="160" t="n">
        <v>16593.64</v>
      </c>
      <c r="L3361" s="160" t="n">
        <v>4921.48</v>
      </c>
    </row>
    <row r="3362">
      <c r="A3362" s="176" t="n">
        <v>45778</v>
      </c>
      <c r="B3362" s="104" t="inlineStr">
        <is>
          <t>2024/25</t>
        </is>
      </c>
      <c r="C3362" s="104" t="inlineStr">
        <is>
          <t>HC-071</t>
        </is>
      </c>
      <c r="D3362" s="104" t="inlineStr">
        <is>
          <t>Sud-Est</t>
        </is>
      </c>
      <c r="E3362" s="104" t="inlineStr">
        <is>
          <t>Livraison</t>
        </is>
      </c>
      <c r="F3362" s="104" t="n">
        <v>31</v>
      </c>
      <c r="G3362" s="159" t="n">
        <v>1103</v>
      </c>
      <c r="H3362" s="159" t="n">
        <v>2909</v>
      </c>
      <c r="I3362" s="160" t="n">
        <v>18044.17</v>
      </c>
      <c r="J3362" s="160" t="n">
        <v>1153.04</v>
      </c>
      <c r="K3362" s="160" t="n">
        <v>16891.13</v>
      </c>
      <c r="L3362" s="160" t="n">
        <v>5271.04</v>
      </c>
    </row>
    <row r="3363">
      <c r="A3363" s="176" t="n">
        <v>45778</v>
      </c>
      <c r="B3363" s="104" t="inlineStr">
        <is>
          <t>2024/25</t>
        </is>
      </c>
      <c r="C3363" s="104" t="inlineStr">
        <is>
          <t>HC-071</t>
        </is>
      </c>
      <c r="D3363" s="104" t="inlineStr">
        <is>
          <t>Sud-Est</t>
        </is>
      </c>
      <c r="E3363" s="104" t="inlineStr">
        <is>
          <t>Sur place</t>
        </is>
      </c>
      <c r="F3363" s="104" t="n">
        <v>31</v>
      </c>
      <c r="G3363" s="159" t="n">
        <v>3180</v>
      </c>
      <c r="H3363" s="159" t="n">
        <v>8150</v>
      </c>
      <c r="I3363" s="160" t="n">
        <v>40767.16</v>
      </c>
      <c r="J3363" s="160" t="n">
        <v>1075.14</v>
      </c>
      <c r="K3363" s="160" t="n">
        <v>39692.02</v>
      </c>
      <c r="L3363" s="160" t="n">
        <v>11781.12</v>
      </c>
    </row>
    <row r="3364">
      <c r="A3364" s="176" t="n">
        <v>45778</v>
      </c>
      <c r="B3364" s="104" t="inlineStr">
        <is>
          <t>2024/25</t>
        </is>
      </c>
      <c r="C3364" s="104" t="inlineStr">
        <is>
          <t>HC-071</t>
        </is>
      </c>
      <c r="D3364" s="104" t="inlineStr">
        <is>
          <t>Sud-Est</t>
        </is>
      </c>
      <c r="E3364" s="104" t="inlineStr">
        <is>
          <t>À emporter</t>
        </is>
      </c>
      <c r="F3364" s="104" t="n">
        <v>31</v>
      </c>
      <c r="G3364" s="159" t="n">
        <v>2343</v>
      </c>
      <c r="H3364" s="159" t="n">
        <v>5832</v>
      </c>
      <c r="I3364" s="160" t="n">
        <v>27640.31</v>
      </c>
      <c r="J3364" s="160" t="n">
        <v>727.05</v>
      </c>
      <c r="K3364" s="160" t="n">
        <v>26913.26</v>
      </c>
      <c r="L3364" s="160" t="n">
        <v>8004.48</v>
      </c>
    </row>
    <row r="3365">
      <c r="A3365" s="176" t="n">
        <v>45778</v>
      </c>
      <c r="B3365" s="104" t="inlineStr">
        <is>
          <t>2024/25</t>
        </is>
      </c>
      <c r="C3365" s="104" t="inlineStr">
        <is>
          <t>HC-072</t>
        </is>
      </c>
      <c r="D3365" s="104" t="inlineStr">
        <is>
          <t>Sud-Ouest</t>
        </is>
      </c>
      <c r="E3365" s="104" t="inlineStr">
        <is>
          <t>Drive</t>
        </is>
      </c>
      <c r="F3365" s="104" t="n">
        <v>30</v>
      </c>
      <c r="G3365" s="159" t="n">
        <v>839</v>
      </c>
      <c r="H3365" s="159" t="n">
        <v>2117</v>
      </c>
      <c r="I3365" s="160" t="n">
        <v>11482.14</v>
      </c>
      <c r="J3365" s="160" t="n">
        <v>336.59</v>
      </c>
      <c r="K3365" s="160" t="n">
        <v>11145.55</v>
      </c>
      <c r="L3365" s="160" t="n">
        <v>3295.72</v>
      </c>
    </row>
    <row r="3366">
      <c r="A3366" s="176" t="n">
        <v>45778</v>
      </c>
      <c r="B3366" s="104" t="inlineStr">
        <is>
          <t>2024/25</t>
        </is>
      </c>
      <c r="C3366" s="104" t="inlineStr">
        <is>
          <t>HC-072</t>
        </is>
      </c>
      <c r="D3366" s="104" t="inlineStr">
        <is>
          <t>Sud-Ouest</t>
        </is>
      </c>
      <c r="E3366" s="104" t="inlineStr">
        <is>
          <t>Livraison</t>
        </is>
      </c>
      <c r="F3366" s="104" t="n">
        <v>31</v>
      </c>
      <c r="G3366" s="159" t="n">
        <v>811</v>
      </c>
      <c r="H3366" s="159" t="n">
        <v>2006</v>
      </c>
      <c r="I3366" s="160" t="n">
        <v>13388.51</v>
      </c>
      <c r="J3366" s="160" t="n">
        <v>798.71</v>
      </c>
      <c r="K3366" s="160" t="n">
        <v>12589.8</v>
      </c>
      <c r="L3366" s="160" t="n">
        <v>3895.63</v>
      </c>
    </row>
    <row r="3367">
      <c r="A3367" s="176" t="n">
        <v>45778</v>
      </c>
      <c r="B3367" s="104" t="inlineStr">
        <is>
          <t>2024/25</t>
        </is>
      </c>
      <c r="C3367" s="104" t="inlineStr">
        <is>
          <t>HC-072</t>
        </is>
      </c>
      <c r="D3367" s="104" t="inlineStr">
        <is>
          <t>Sud-Ouest</t>
        </is>
      </c>
      <c r="E3367" s="104" t="inlineStr">
        <is>
          <t>Sur place</t>
        </is>
      </c>
      <c r="F3367" s="104" t="n">
        <v>31</v>
      </c>
      <c r="G3367" s="159" t="n">
        <v>2185</v>
      </c>
      <c r="H3367" s="159" t="n">
        <v>5504</v>
      </c>
      <c r="I3367" s="160" t="n">
        <v>28278.05</v>
      </c>
      <c r="J3367" s="160" t="n">
        <v>847.95</v>
      </c>
      <c r="K3367" s="160" t="n">
        <v>27430.1</v>
      </c>
      <c r="L3367" s="160" t="n">
        <v>8195.200000000001</v>
      </c>
    </row>
    <row r="3368">
      <c r="A3368" s="176" t="n">
        <v>45778</v>
      </c>
      <c r="B3368" s="104" t="inlineStr">
        <is>
          <t>2024/25</t>
        </is>
      </c>
      <c r="C3368" s="104" t="inlineStr">
        <is>
          <t>HC-072</t>
        </is>
      </c>
      <c r="D3368" s="104" t="inlineStr">
        <is>
          <t>Sud-Ouest</t>
        </is>
      </c>
      <c r="E3368" s="104" t="inlineStr">
        <is>
          <t>À emporter</t>
        </is>
      </c>
      <c r="F3368" s="104" t="n">
        <v>31</v>
      </c>
      <c r="G3368" s="159" t="n">
        <v>1672</v>
      </c>
      <c r="H3368" s="159" t="n">
        <v>4210</v>
      </c>
      <c r="I3368" s="160" t="n">
        <v>19865.89</v>
      </c>
      <c r="J3368" s="160" t="n">
        <v>519.61</v>
      </c>
      <c r="K3368" s="160" t="n">
        <v>19346.28</v>
      </c>
      <c r="L3368" s="160" t="n">
        <v>5776.18</v>
      </c>
    </row>
    <row r="3369">
      <c r="A3369" s="176" t="n">
        <v>45778</v>
      </c>
      <c r="B3369" s="104" t="inlineStr">
        <is>
          <t>2024/25</t>
        </is>
      </c>
      <c r="C3369" s="104" t="inlineStr">
        <is>
          <t>HC-073</t>
        </is>
      </c>
      <c r="D3369" s="104" t="inlineStr">
        <is>
          <t>Île-de-France</t>
        </is>
      </c>
      <c r="E3369" s="104" t="inlineStr">
        <is>
          <t>Livraison</t>
        </is>
      </c>
      <c r="F3369" s="104" t="n">
        <v>31</v>
      </c>
      <c r="G3369" s="159" t="n">
        <v>2900</v>
      </c>
      <c r="H3369" s="159" t="n">
        <v>7650</v>
      </c>
      <c r="I3369" s="160" t="n">
        <v>45255.67</v>
      </c>
      <c r="J3369" s="160" t="n">
        <v>2424.8</v>
      </c>
      <c r="K3369" s="160" t="n">
        <v>42830.87</v>
      </c>
      <c r="L3369" s="160" t="n">
        <v>13147.73</v>
      </c>
    </row>
    <row r="3370">
      <c r="A3370" s="176" t="n">
        <v>45778</v>
      </c>
      <c r="B3370" s="104" t="inlineStr">
        <is>
          <t>2024/25</t>
        </is>
      </c>
      <c r="C3370" s="104" t="inlineStr">
        <is>
          <t>HC-073</t>
        </is>
      </c>
      <c r="D3370" s="104" t="inlineStr">
        <is>
          <t>Île-de-France</t>
        </is>
      </c>
      <c r="E3370" s="104" t="inlineStr">
        <is>
          <t>Sur place</t>
        </is>
      </c>
      <c r="F3370" s="104" t="n">
        <v>30</v>
      </c>
      <c r="G3370" s="159" t="n">
        <v>6272</v>
      </c>
      <c r="H3370" s="159" t="n">
        <v>16279</v>
      </c>
      <c r="I3370" s="160" t="n">
        <v>80363.67999999999</v>
      </c>
      <c r="J3370" s="160" t="n">
        <v>2238.15</v>
      </c>
      <c r="K3370" s="160" t="n">
        <v>78125.53</v>
      </c>
      <c r="L3370" s="160" t="n">
        <v>23138.23</v>
      </c>
    </row>
    <row r="3371">
      <c r="A3371" s="176" t="n">
        <v>45778</v>
      </c>
      <c r="B3371" s="104" t="inlineStr">
        <is>
          <t>2024/25</t>
        </is>
      </c>
      <c r="C3371" s="104" t="inlineStr">
        <is>
          <t>HC-073</t>
        </is>
      </c>
      <c r="D3371" s="104" t="inlineStr">
        <is>
          <t>Île-de-France</t>
        </is>
      </c>
      <c r="E3371" s="104" t="inlineStr">
        <is>
          <t>À emporter</t>
        </is>
      </c>
      <c r="F3371" s="104" t="n">
        <v>29</v>
      </c>
      <c r="G3371" s="159" t="n">
        <v>4542</v>
      </c>
      <c r="H3371" s="159" t="n">
        <v>11789</v>
      </c>
      <c r="I3371" s="160" t="n">
        <v>54129.8</v>
      </c>
      <c r="J3371" s="160" t="n">
        <v>1843.86</v>
      </c>
      <c r="K3371" s="160" t="n">
        <v>52285.94</v>
      </c>
      <c r="L3371" s="160" t="n">
        <v>15549</v>
      </c>
    </row>
    <row r="3372">
      <c r="A3372" s="176" t="n">
        <v>45778</v>
      </c>
      <c r="B3372" s="104" t="inlineStr">
        <is>
          <t>2024/25</t>
        </is>
      </c>
      <c r="C3372" s="104" t="inlineStr">
        <is>
          <t>HC-074</t>
        </is>
      </c>
      <c r="D3372" s="104" t="inlineStr">
        <is>
          <t>Nord-Ouest</t>
        </is>
      </c>
      <c r="E3372" s="104" t="inlineStr">
        <is>
          <t>Livraison</t>
        </is>
      </c>
      <c r="F3372" s="104" t="n">
        <v>31</v>
      </c>
      <c r="G3372" s="159" t="n">
        <v>1550</v>
      </c>
      <c r="H3372" s="159" t="n">
        <v>3881</v>
      </c>
      <c r="I3372" s="160" t="n">
        <v>25042.67</v>
      </c>
      <c r="J3372" s="160" t="n">
        <v>1441.54</v>
      </c>
      <c r="K3372" s="160" t="n">
        <v>23601.13</v>
      </c>
      <c r="L3372" s="160" t="n">
        <v>7303.41</v>
      </c>
    </row>
    <row r="3373">
      <c r="A3373" s="176" t="n">
        <v>45778</v>
      </c>
      <c r="B3373" s="104" t="inlineStr">
        <is>
          <t>2024/25</t>
        </is>
      </c>
      <c r="C3373" s="104" t="inlineStr">
        <is>
          <t>HC-074</t>
        </is>
      </c>
      <c r="D3373" s="104" t="inlineStr">
        <is>
          <t>Nord-Ouest</t>
        </is>
      </c>
      <c r="E3373" s="104" t="inlineStr">
        <is>
          <t>Sur place</t>
        </is>
      </c>
      <c r="F3373" s="104" t="n">
        <v>31</v>
      </c>
      <c r="G3373" s="159" t="n">
        <v>4177</v>
      </c>
      <c r="H3373" s="159" t="n">
        <v>10775</v>
      </c>
      <c r="I3373" s="160" t="n">
        <v>53653.36</v>
      </c>
      <c r="J3373" s="160" t="n">
        <v>1598.11</v>
      </c>
      <c r="K3373" s="160" t="n">
        <v>52055.25</v>
      </c>
      <c r="L3373" s="160" t="n">
        <v>15553.6</v>
      </c>
    </row>
    <row r="3374">
      <c r="A3374" s="176" t="n">
        <v>45778</v>
      </c>
      <c r="B3374" s="104" t="inlineStr">
        <is>
          <t>2024/25</t>
        </is>
      </c>
      <c r="C3374" s="104" t="inlineStr">
        <is>
          <t>HC-074</t>
        </is>
      </c>
      <c r="D3374" s="104" t="inlineStr">
        <is>
          <t>Nord-Ouest</t>
        </is>
      </c>
      <c r="E3374" s="104" t="inlineStr">
        <is>
          <t>À emporter</t>
        </is>
      </c>
      <c r="F3374" s="104" t="n">
        <v>30</v>
      </c>
      <c r="G3374" s="159" t="n">
        <v>3085</v>
      </c>
      <c r="H3374" s="159" t="n">
        <v>8202</v>
      </c>
      <c r="I3374" s="160" t="n">
        <v>36551.86</v>
      </c>
      <c r="J3374" s="160" t="n">
        <v>978.37</v>
      </c>
      <c r="K3374" s="160" t="n">
        <v>35573.49</v>
      </c>
      <c r="L3374" s="160" t="n">
        <v>10587.59</v>
      </c>
    </row>
    <row r="3375">
      <c r="A3375" s="176" t="n">
        <v>45778</v>
      </c>
      <c r="B3375" s="104" t="inlineStr">
        <is>
          <t>2024/25</t>
        </is>
      </c>
      <c r="C3375" s="104" t="inlineStr">
        <is>
          <t>HC-075</t>
        </is>
      </c>
      <c r="D3375" s="104" t="inlineStr">
        <is>
          <t>Sud-Est</t>
        </is>
      </c>
      <c r="E3375" s="104" t="inlineStr">
        <is>
          <t>Drive</t>
        </is>
      </c>
      <c r="F3375" s="104" t="n">
        <v>31</v>
      </c>
      <c r="G3375" s="159" t="n">
        <v>1953</v>
      </c>
      <c r="H3375" s="159" t="n">
        <v>4956</v>
      </c>
      <c r="I3375" s="160" t="n">
        <v>26682.49</v>
      </c>
      <c r="J3375" s="160" t="n">
        <v>795.64</v>
      </c>
      <c r="K3375" s="160" t="n">
        <v>25886.85</v>
      </c>
      <c r="L3375" s="160" t="n">
        <v>7716.64</v>
      </c>
    </row>
    <row r="3376">
      <c r="A3376" s="176" t="n">
        <v>45778</v>
      </c>
      <c r="B3376" s="104" t="inlineStr">
        <is>
          <t>2024/25</t>
        </is>
      </c>
      <c r="C3376" s="104" t="inlineStr">
        <is>
          <t>HC-075</t>
        </is>
      </c>
      <c r="D3376" s="104" t="inlineStr">
        <is>
          <t>Sud-Est</t>
        </is>
      </c>
      <c r="E3376" s="104" t="inlineStr">
        <is>
          <t>Livraison</t>
        </is>
      </c>
      <c r="F3376" s="104" t="n">
        <v>31</v>
      </c>
      <c r="G3376" s="159" t="n">
        <v>1795</v>
      </c>
      <c r="H3376" s="159" t="n">
        <v>4590</v>
      </c>
      <c r="I3376" s="160" t="n">
        <v>29008.37</v>
      </c>
      <c r="J3376" s="160" t="n">
        <v>1720.89</v>
      </c>
      <c r="K3376" s="160" t="n">
        <v>27287.48</v>
      </c>
      <c r="L3376" s="160" t="n">
        <v>8400.82</v>
      </c>
    </row>
    <row r="3377">
      <c r="A3377" s="176" t="n">
        <v>45778</v>
      </c>
      <c r="B3377" s="104" t="inlineStr">
        <is>
          <t>2024/25</t>
        </is>
      </c>
      <c r="C3377" s="104" t="inlineStr">
        <is>
          <t>HC-075</t>
        </is>
      </c>
      <c r="D3377" s="104" t="inlineStr">
        <is>
          <t>Sud-Est</t>
        </is>
      </c>
      <c r="E3377" s="104" t="inlineStr">
        <is>
          <t>Sur place</t>
        </is>
      </c>
      <c r="F3377" s="104" t="n">
        <v>31</v>
      </c>
      <c r="G3377" s="159" t="n">
        <v>4589</v>
      </c>
      <c r="H3377" s="159" t="n">
        <v>11643</v>
      </c>
      <c r="I3377" s="160" t="n">
        <v>58645.59</v>
      </c>
      <c r="J3377" s="160" t="n">
        <v>1800.93</v>
      </c>
      <c r="K3377" s="160" t="n">
        <v>56844.66</v>
      </c>
      <c r="L3377" s="160" t="n">
        <v>17003.16</v>
      </c>
    </row>
    <row r="3378">
      <c r="A3378" s="176" t="n">
        <v>45778</v>
      </c>
      <c r="B3378" s="104" t="inlineStr">
        <is>
          <t>2024/25</t>
        </is>
      </c>
      <c r="C3378" s="104" t="inlineStr">
        <is>
          <t>HC-075</t>
        </is>
      </c>
      <c r="D3378" s="104" t="inlineStr">
        <is>
          <t>Sud-Est</t>
        </is>
      </c>
      <c r="E3378" s="104" t="inlineStr">
        <is>
          <t>À emporter</t>
        </is>
      </c>
      <c r="F3378" s="104" t="n">
        <v>30</v>
      </c>
      <c r="G3378" s="159" t="n">
        <v>3465</v>
      </c>
      <c r="H3378" s="159" t="n">
        <v>8815</v>
      </c>
      <c r="I3378" s="160" t="n">
        <v>40849.61</v>
      </c>
      <c r="J3378" s="160" t="n">
        <v>1288.2</v>
      </c>
      <c r="K3378" s="160" t="n">
        <v>39561.41</v>
      </c>
      <c r="L3378" s="160" t="n">
        <v>11763.7</v>
      </c>
    </row>
    <row r="3379">
      <c r="A3379" s="176" t="n">
        <v>45778</v>
      </c>
      <c r="B3379" s="104" t="inlineStr">
        <is>
          <t>2024/25</t>
        </is>
      </c>
      <c r="C3379" s="104" t="inlineStr">
        <is>
          <t>HC-076</t>
        </is>
      </c>
      <c r="D3379" s="104" t="inlineStr">
        <is>
          <t>Sud-Ouest</t>
        </is>
      </c>
      <c r="E3379" s="104" t="inlineStr">
        <is>
          <t>Drive</t>
        </is>
      </c>
      <c r="F3379" s="104" t="n">
        <v>31</v>
      </c>
      <c r="G3379" s="159" t="n">
        <v>1397</v>
      </c>
      <c r="H3379" s="159" t="n">
        <v>3479</v>
      </c>
      <c r="I3379" s="160" t="n">
        <v>19210.43</v>
      </c>
      <c r="J3379" s="160" t="n">
        <v>619.23</v>
      </c>
      <c r="K3379" s="160" t="n">
        <v>18591.2</v>
      </c>
      <c r="L3379" s="160" t="n">
        <v>5512.81</v>
      </c>
    </row>
    <row r="3380">
      <c r="A3380" s="176" t="n">
        <v>45778</v>
      </c>
      <c r="B3380" s="104" t="inlineStr">
        <is>
          <t>2024/25</t>
        </is>
      </c>
      <c r="C3380" s="104" t="inlineStr">
        <is>
          <t>HC-076</t>
        </is>
      </c>
      <c r="D3380" s="104" t="inlineStr">
        <is>
          <t>Sud-Ouest</t>
        </is>
      </c>
      <c r="E3380" s="104" t="inlineStr">
        <is>
          <t>Livraison</t>
        </is>
      </c>
      <c r="F3380" s="104" t="n">
        <v>31</v>
      </c>
      <c r="G3380" s="159" t="n">
        <v>1306</v>
      </c>
      <c r="H3380" s="159" t="n">
        <v>3352</v>
      </c>
      <c r="I3380" s="160" t="n">
        <v>21259.02</v>
      </c>
      <c r="J3380" s="160" t="n">
        <v>1151.21</v>
      </c>
      <c r="K3380" s="160" t="n">
        <v>20107.81</v>
      </c>
      <c r="L3380" s="160" t="n">
        <v>6213.44</v>
      </c>
    </row>
    <row r="3381">
      <c r="A3381" s="176" t="n">
        <v>45778</v>
      </c>
      <c r="B3381" s="104" t="inlineStr">
        <is>
          <t>2024/25</t>
        </is>
      </c>
      <c r="C3381" s="104" t="inlineStr">
        <is>
          <t>HC-076</t>
        </is>
      </c>
      <c r="D3381" s="104" t="inlineStr">
        <is>
          <t>Sud-Ouest</t>
        </is>
      </c>
      <c r="E3381" s="104" t="inlineStr">
        <is>
          <t>Sur place</t>
        </is>
      </c>
      <c r="F3381" s="104" t="n">
        <v>31</v>
      </c>
      <c r="G3381" s="159" t="n">
        <v>3549</v>
      </c>
      <c r="H3381" s="159" t="n">
        <v>8745</v>
      </c>
      <c r="I3381" s="160" t="n">
        <v>45748.04</v>
      </c>
      <c r="J3381" s="160" t="n">
        <v>1458.78</v>
      </c>
      <c r="K3381" s="160" t="n">
        <v>44289.26</v>
      </c>
      <c r="L3381" s="160" t="n">
        <v>13255.14</v>
      </c>
    </row>
    <row r="3382">
      <c r="A3382" s="176" t="n">
        <v>45778</v>
      </c>
      <c r="B3382" s="104" t="inlineStr">
        <is>
          <t>2024/25</t>
        </is>
      </c>
      <c r="C3382" s="104" t="inlineStr">
        <is>
          <t>HC-076</t>
        </is>
      </c>
      <c r="D3382" s="104" t="inlineStr">
        <is>
          <t>Sud-Ouest</t>
        </is>
      </c>
      <c r="E3382" s="104" t="inlineStr">
        <is>
          <t>À emporter</t>
        </is>
      </c>
      <c r="F3382" s="104" t="n">
        <v>30</v>
      </c>
      <c r="G3382" s="159" t="n">
        <v>2635</v>
      </c>
      <c r="H3382" s="159" t="n">
        <v>7016</v>
      </c>
      <c r="I3382" s="160" t="n">
        <v>31098.93</v>
      </c>
      <c r="J3382" s="160" t="n">
        <v>744.92</v>
      </c>
      <c r="K3382" s="160" t="n">
        <v>30354.01</v>
      </c>
      <c r="L3382" s="160" t="n">
        <v>9059.940000000001</v>
      </c>
    </row>
    <row r="3383">
      <c r="A3383" s="176" t="n">
        <v>45778</v>
      </c>
      <c r="B3383" s="104" t="inlineStr">
        <is>
          <t>2024/25</t>
        </is>
      </c>
      <c r="C3383" s="104" t="inlineStr">
        <is>
          <t>HC-077</t>
        </is>
      </c>
      <c r="D3383" s="104" t="inlineStr">
        <is>
          <t>Île-de-France</t>
        </is>
      </c>
      <c r="E3383" s="104" t="inlineStr">
        <is>
          <t>Drive</t>
        </is>
      </c>
      <c r="F3383" s="104" t="n">
        <v>31</v>
      </c>
      <c r="G3383" s="159" t="n">
        <v>1437</v>
      </c>
      <c r="H3383" s="159" t="n">
        <v>3739</v>
      </c>
      <c r="I3383" s="160" t="n">
        <v>19639.14</v>
      </c>
      <c r="J3383" s="160" t="n">
        <v>653.39</v>
      </c>
      <c r="K3383" s="160" t="n">
        <v>18985.75</v>
      </c>
      <c r="L3383" s="160" t="n">
        <v>5624.65</v>
      </c>
    </row>
    <row r="3384">
      <c r="A3384" s="176" t="n">
        <v>45778</v>
      </c>
      <c r="B3384" s="104" t="inlineStr">
        <is>
          <t>2024/25</t>
        </is>
      </c>
      <c r="C3384" s="104" t="inlineStr">
        <is>
          <t>HC-077</t>
        </is>
      </c>
      <c r="D3384" s="104" t="inlineStr">
        <is>
          <t>Île-de-France</t>
        </is>
      </c>
      <c r="E3384" s="104" t="inlineStr">
        <is>
          <t>Livraison</t>
        </is>
      </c>
      <c r="F3384" s="104" t="n">
        <v>31</v>
      </c>
      <c r="G3384" s="159" t="n">
        <v>1488</v>
      </c>
      <c r="H3384" s="159" t="n">
        <v>3715</v>
      </c>
      <c r="I3384" s="160" t="n">
        <v>23720.59</v>
      </c>
      <c r="J3384" s="160" t="n">
        <v>1386.57</v>
      </c>
      <c r="K3384" s="160" t="n">
        <v>22334.02</v>
      </c>
      <c r="L3384" s="160" t="n">
        <v>6906.12</v>
      </c>
    </row>
    <row r="3385">
      <c r="A3385" s="176" t="n">
        <v>45778</v>
      </c>
      <c r="B3385" s="104" t="inlineStr">
        <is>
          <t>2024/25</t>
        </is>
      </c>
      <c r="C3385" s="104" t="inlineStr">
        <is>
          <t>HC-077</t>
        </is>
      </c>
      <c r="D3385" s="104" t="inlineStr">
        <is>
          <t>Île-de-France</t>
        </is>
      </c>
      <c r="E3385" s="104" t="inlineStr">
        <is>
          <t>Sur place</t>
        </is>
      </c>
      <c r="F3385" s="104" t="n">
        <v>31</v>
      </c>
      <c r="G3385" s="159" t="n">
        <v>3753</v>
      </c>
      <c r="H3385" s="159" t="n">
        <v>9497</v>
      </c>
      <c r="I3385" s="160" t="n">
        <v>48633.58</v>
      </c>
      <c r="J3385" s="160" t="n">
        <v>1393.88</v>
      </c>
      <c r="K3385" s="160" t="n">
        <v>47239.7</v>
      </c>
      <c r="L3385" s="160" t="n">
        <v>13958.05</v>
      </c>
    </row>
    <row r="3386">
      <c r="A3386" s="176" t="n">
        <v>45778</v>
      </c>
      <c r="B3386" s="104" t="inlineStr">
        <is>
          <t>2024/25</t>
        </is>
      </c>
      <c r="C3386" s="104" t="inlineStr">
        <is>
          <t>HC-077</t>
        </is>
      </c>
      <c r="D3386" s="104" t="inlineStr">
        <is>
          <t>Île-de-France</t>
        </is>
      </c>
      <c r="E3386" s="104" t="inlineStr">
        <is>
          <t>À emporter</t>
        </is>
      </c>
      <c r="F3386" s="104" t="n">
        <v>29</v>
      </c>
      <c r="G3386" s="159" t="n">
        <v>2675</v>
      </c>
      <c r="H3386" s="159" t="n">
        <v>6766</v>
      </c>
      <c r="I3386" s="160" t="n">
        <v>31791.51</v>
      </c>
      <c r="J3386" s="160" t="n">
        <v>941.4</v>
      </c>
      <c r="K3386" s="160" t="n">
        <v>30850.11</v>
      </c>
      <c r="L3386" s="160" t="n">
        <v>9225.370000000001</v>
      </c>
    </row>
    <row r="3387">
      <c r="A3387" s="176" t="n">
        <v>45778</v>
      </c>
      <c r="B3387" s="104" t="inlineStr">
        <is>
          <t>2024/25</t>
        </is>
      </c>
      <c r="C3387" s="104" t="inlineStr">
        <is>
          <t>HC-079</t>
        </is>
      </c>
      <c r="D3387" s="104" t="inlineStr">
        <is>
          <t>Sud-Est</t>
        </is>
      </c>
      <c r="E3387" s="104" t="inlineStr">
        <is>
          <t>Drive</t>
        </is>
      </c>
      <c r="F3387" s="104" t="n">
        <v>30</v>
      </c>
      <c r="G3387" s="159" t="n">
        <v>1469</v>
      </c>
      <c r="H3387" s="159" t="n">
        <v>3796</v>
      </c>
      <c r="I3387" s="160" t="n">
        <v>20166.78</v>
      </c>
      <c r="J3387" s="160" t="n">
        <v>618.28</v>
      </c>
      <c r="K3387" s="160" t="n">
        <v>19548.5</v>
      </c>
      <c r="L3387" s="160" t="n">
        <v>5824.93</v>
      </c>
    </row>
    <row r="3388">
      <c r="A3388" s="176" t="n">
        <v>45778</v>
      </c>
      <c r="B3388" s="104" t="inlineStr">
        <is>
          <t>2024/25</t>
        </is>
      </c>
      <c r="C3388" s="104" t="inlineStr">
        <is>
          <t>HC-079</t>
        </is>
      </c>
      <c r="D3388" s="104" t="inlineStr">
        <is>
          <t>Sud-Est</t>
        </is>
      </c>
      <c r="E3388" s="104" t="inlineStr">
        <is>
          <t>Livraison</t>
        </is>
      </c>
      <c r="F3388" s="104" t="n">
        <v>31</v>
      </c>
      <c r="G3388" s="159" t="n">
        <v>1325</v>
      </c>
      <c r="H3388" s="159" t="n">
        <v>3362</v>
      </c>
      <c r="I3388" s="160" t="n">
        <v>21898.91</v>
      </c>
      <c r="J3388" s="160" t="n">
        <v>1300.93</v>
      </c>
      <c r="K3388" s="160" t="n">
        <v>20597.98</v>
      </c>
      <c r="L3388" s="160" t="n">
        <v>6358.84</v>
      </c>
    </row>
    <row r="3389">
      <c r="A3389" s="176" t="n">
        <v>45778</v>
      </c>
      <c r="B3389" s="104" t="inlineStr">
        <is>
          <t>2024/25</t>
        </is>
      </c>
      <c r="C3389" s="104" t="inlineStr">
        <is>
          <t>HC-079</t>
        </is>
      </c>
      <c r="D3389" s="104" t="inlineStr">
        <is>
          <t>Sud-Est</t>
        </is>
      </c>
      <c r="E3389" s="104" t="inlineStr">
        <is>
          <t>Sur place</t>
        </is>
      </c>
      <c r="F3389" s="104" t="n">
        <v>31</v>
      </c>
      <c r="G3389" s="159" t="n">
        <v>3828</v>
      </c>
      <c r="H3389" s="159" t="n">
        <v>10032</v>
      </c>
      <c r="I3389" s="160" t="n">
        <v>48622.78</v>
      </c>
      <c r="J3389" s="160" t="n">
        <v>1297.35</v>
      </c>
      <c r="K3389" s="160" t="n">
        <v>47325.43</v>
      </c>
      <c r="L3389" s="160" t="n">
        <v>14074.61</v>
      </c>
    </row>
    <row r="3390">
      <c r="A3390" s="176" t="n">
        <v>45778</v>
      </c>
      <c r="B3390" s="104" t="inlineStr">
        <is>
          <t>2024/25</t>
        </is>
      </c>
      <c r="C3390" s="104" t="inlineStr">
        <is>
          <t>HC-079</t>
        </is>
      </c>
      <c r="D3390" s="104" t="inlineStr">
        <is>
          <t>Sud-Est</t>
        </is>
      </c>
      <c r="E3390" s="104" t="inlineStr">
        <is>
          <t>À emporter</t>
        </is>
      </c>
      <c r="F3390" s="104" t="n">
        <v>31</v>
      </c>
      <c r="G3390" s="159" t="n">
        <v>2874</v>
      </c>
      <c r="H3390" s="159" t="n">
        <v>7425</v>
      </c>
      <c r="I3390" s="160" t="n">
        <v>34272.73</v>
      </c>
      <c r="J3390" s="160" t="n">
        <v>1120.86</v>
      </c>
      <c r="K3390" s="160" t="n">
        <v>33151.87</v>
      </c>
      <c r="L3390" s="160" t="n">
        <v>9925.969999999999</v>
      </c>
    </row>
    <row r="3391">
      <c r="A3391" s="176" t="n">
        <v>45778</v>
      </c>
      <c r="B3391" s="104" t="inlineStr">
        <is>
          <t>2024/25</t>
        </is>
      </c>
      <c r="C3391" s="104" t="inlineStr">
        <is>
          <t>HC-080</t>
        </is>
      </c>
      <c r="D3391" s="104" t="inlineStr">
        <is>
          <t>Sud-Ouest</t>
        </is>
      </c>
      <c r="E3391" s="104" t="inlineStr">
        <is>
          <t>Livraison</t>
        </is>
      </c>
      <c r="F3391" s="104" t="n">
        <v>31</v>
      </c>
      <c r="G3391" s="159" t="n">
        <v>1120</v>
      </c>
      <c r="H3391" s="159" t="n">
        <v>2786</v>
      </c>
      <c r="I3391" s="160" t="n">
        <v>18588.89</v>
      </c>
      <c r="J3391" s="160" t="n">
        <v>1233.1</v>
      </c>
      <c r="K3391" s="160" t="n">
        <v>17355.79</v>
      </c>
      <c r="L3391" s="160" t="n">
        <v>5359.89</v>
      </c>
    </row>
    <row r="3392">
      <c r="A3392" s="176" t="n">
        <v>45778</v>
      </c>
      <c r="B3392" s="104" t="inlineStr">
        <is>
          <t>2024/25</t>
        </is>
      </c>
      <c r="C3392" s="104" t="inlineStr">
        <is>
          <t>HC-080</t>
        </is>
      </c>
      <c r="D3392" s="104" t="inlineStr">
        <is>
          <t>Sud-Ouest</t>
        </is>
      </c>
      <c r="E3392" s="104" t="inlineStr">
        <is>
          <t>Sur place</t>
        </is>
      </c>
      <c r="F3392" s="104" t="n">
        <v>31</v>
      </c>
      <c r="G3392" s="159" t="n">
        <v>3165</v>
      </c>
      <c r="H3392" s="159" t="n">
        <v>7954</v>
      </c>
      <c r="I3392" s="160" t="n">
        <v>40956.95</v>
      </c>
      <c r="J3392" s="160" t="n">
        <v>1023.51</v>
      </c>
      <c r="K3392" s="160" t="n">
        <v>39933.44</v>
      </c>
      <c r="L3392" s="160" t="n">
        <v>11967.97</v>
      </c>
    </row>
    <row r="3393">
      <c r="A3393" s="176" t="n">
        <v>45778</v>
      </c>
      <c r="B3393" s="104" t="inlineStr">
        <is>
          <t>2024/25</t>
        </is>
      </c>
      <c r="C3393" s="104" t="inlineStr">
        <is>
          <t>HC-080</t>
        </is>
      </c>
      <c r="D3393" s="104" t="inlineStr">
        <is>
          <t>Sud-Ouest</t>
        </is>
      </c>
      <c r="E3393" s="104" t="inlineStr">
        <is>
          <t>À emporter</t>
        </is>
      </c>
      <c r="F3393" s="104" t="n">
        <v>31</v>
      </c>
      <c r="G3393" s="159" t="n">
        <v>2394</v>
      </c>
      <c r="H3393" s="159" t="n">
        <v>5989</v>
      </c>
      <c r="I3393" s="160" t="n">
        <v>28331.72</v>
      </c>
      <c r="J3393" s="160" t="n">
        <v>821.77</v>
      </c>
      <c r="K3393" s="160" t="n">
        <v>27509.95</v>
      </c>
      <c r="L3393" s="160" t="n">
        <v>8182.58</v>
      </c>
    </row>
    <row r="3394">
      <c r="A3394" s="176" t="n">
        <v>45778</v>
      </c>
      <c r="B3394" s="104" t="inlineStr">
        <is>
          <t>2024/25</t>
        </is>
      </c>
      <c r="C3394" s="104" t="inlineStr">
        <is>
          <t>HC-081</t>
        </is>
      </c>
      <c r="D3394" s="104" t="inlineStr">
        <is>
          <t>Île-de-France</t>
        </is>
      </c>
      <c r="E3394" s="104" t="inlineStr">
        <is>
          <t>Livraison</t>
        </is>
      </c>
      <c r="F3394" s="104" t="n">
        <v>31</v>
      </c>
      <c r="G3394" s="159" t="n">
        <v>1821</v>
      </c>
      <c r="H3394" s="159" t="n">
        <v>4561</v>
      </c>
      <c r="I3394" s="160" t="n">
        <v>29281.01</v>
      </c>
      <c r="J3394" s="160" t="n">
        <v>1641.94</v>
      </c>
      <c r="K3394" s="160" t="n">
        <v>27639.07</v>
      </c>
      <c r="L3394" s="160" t="n">
        <v>9364.540000000001</v>
      </c>
    </row>
    <row r="3395">
      <c r="A3395" s="176" t="n">
        <v>45778</v>
      </c>
      <c r="B3395" s="104" t="inlineStr">
        <is>
          <t>2024/25</t>
        </is>
      </c>
      <c r="C3395" s="104" t="inlineStr">
        <is>
          <t>HC-081</t>
        </is>
      </c>
      <c r="D3395" s="104" t="inlineStr">
        <is>
          <t>Île-de-France</t>
        </is>
      </c>
      <c r="E3395" s="104" t="inlineStr">
        <is>
          <t>Sur place</t>
        </is>
      </c>
      <c r="F3395" s="104" t="n">
        <v>31</v>
      </c>
      <c r="G3395" s="159" t="n">
        <v>4965</v>
      </c>
      <c r="H3395" s="159" t="n">
        <v>12413</v>
      </c>
      <c r="I3395" s="160" t="n">
        <v>64241.32</v>
      </c>
      <c r="J3395" s="160" t="n">
        <v>1854.65</v>
      </c>
      <c r="K3395" s="160" t="n">
        <v>62386.67</v>
      </c>
      <c r="L3395" s="160" t="n">
        <v>20484.36</v>
      </c>
    </row>
    <row r="3396">
      <c r="A3396" s="176" t="n">
        <v>45778</v>
      </c>
      <c r="B3396" s="104" t="inlineStr">
        <is>
          <t>2024/25</t>
        </is>
      </c>
      <c r="C3396" s="104" t="inlineStr">
        <is>
          <t>HC-081</t>
        </is>
      </c>
      <c r="D3396" s="104" t="inlineStr">
        <is>
          <t>Île-de-France</t>
        </is>
      </c>
      <c r="E3396" s="104" t="inlineStr">
        <is>
          <t>À emporter</t>
        </is>
      </c>
      <c r="F3396" s="104" t="n">
        <v>30</v>
      </c>
      <c r="G3396" s="159" t="n">
        <v>3572</v>
      </c>
      <c r="H3396" s="159" t="n">
        <v>9249</v>
      </c>
      <c r="I3396" s="160" t="n">
        <v>42781.64</v>
      </c>
      <c r="J3396" s="160" t="n">
        <v>1179.91</v>
      </c>
      <c r="K3396" s="160" t="n">
        <v>41601.73</v>
      </c>
      <c r="L3396" s="160" t="n">
        <v>13644.79</v>
      </c>
    </row>
    <row r="3397">
      <c r="A3397" s="176" t="n">
        <v>45778</v>
      </c>
      <c r="B3397" s="104" t="inlineStr">
        <is>
          <t>2024/25</t>
        </is>
      </c>
      <c r="C3397" s="104" t="inlineStr">
        <is>
          <t>HC-082</t>
        </is>
      </c>
      <c r="D3397" s="104" t="inlineStr">
        <is>
          <t>Nord-Ouest</t>
        </is>
      </c>
      <c r="E3397" s="104" t="inlineStr">
        <is>
          <t>Livraison</t>
        </is>
      </c>
      <c r="F3397" s="104" t="n">
        <v>31</v>
      </c>
      <c r="G3397" s="159" t="n">
        <v>1369</v>
      </c>
      <c r="H3397" s="159" t="n">
        <v>3476</v>
      </c>
      <c r="I3397" s="160" t="n">
        <v>22118.11</v>
      </c>
      <c r="J3397" s="160" t="n">
        <v>1351.29</v>
      </c>
      <c r="K3397" s="160" t="n">
        <v>20766.82</v>
      </c>
      <c r="L3397" s="160" t="n">
        <v>6423.86</v>
      </c>
    </row>
    <row r="3398">
      <c r="A3398" s="176" t="n">
        <v>45778</v>
      </c>
      <c r="B3398" s="104" t="inlineStr">
        <is>
          <t>2024/25</t>
        </is>
      </c>
      <c r="C3398" s="104" t="inlineStr">
        <is>
          <t>HC-082</t>
        </is>
      </c>
      <c r="D3398" s="104" t="inlineStr">
        <is>
          <t>Nord-Ouest</t>
        </is>
      </c>
      <c r="E3398" s="104" t="inlineStr">
        <is>
          <t>Sur place</t>
        </is>
      </c>
      <c r="F3398" s="104" t="n">
        <v>31</v>
      </c>
      <c r="G3398" s="159" t="n">
        <v>3635</v>
      </c>
      <c r="H3398" s="159" t="n">
        <v>9333</v>
      </c>
      <c r="I3398" s="160" t="n">
        <v>46573.18</v>
      </c>
      <c r="J3398" s="160" t="n">
        <v>1342.39</v>
      </c>
      <c r="K3398" s="160" t="n">
        <v>45230.79</v>
      </c>
      <c r="L3398" s="160" t="n">
        <v>13265.46</v>
      </c>
    </row>
    <row r="3399">
      <c r="A3399" s="176" t="n">
        <v>45778</v>
      </c>
      <c r="B3399" s="104" t="inlineStr">
        <is>
          <t>2024/25</t>
        </is>
      </c>
      <c r="C3399" s="104" t="inlineStr">
        <is>
          <t>HC-082</t>
        </is>
      </c>
      <c r="D3399" s="104" t="inlineStr">
        <is>
          <t>Nord-Ouest</t>
        </is>
      </c>
      <c r="E3399" s="104" t="inlineStr">
        <is>
          <t>À emporter</t>
        </is>
      </c>
      <c r="F3399" s="104" t="n">
        <v>30</v>
      </c>
      <c r="G3399" s="159" t="n">
        <v>2692</v>
      </c>
      <c r="H3399" s="159" t="n">
        <v>6917</v>
      </c>
      <c r="I3399" s="160" t="n">
        <v>32272.12</v>
      </c>
      <c r="J3399" s="160" t="n">
        <v>975.6799999999999</v>
      </c>
      <c r="K3399" s="160" t="n">
        <v>31296.44</v>
      </c>
      <c r="L3399" s="160" t="n">
        <v>9368.879999999999</v>
      </c>
    </row>
    <row r="3400">
      <c r="A3400" s="176" t="n">
        <v>45778</v>
      </c>
      <c r="B3400" s="104" t="inlineStr">
        <is>
          <t>2024/25</t>
        </is>
      </c>
      <c r="C3400" s="104" t="inlineStr">
        <is>
          <t>HC-083</t>
        </is>
      </c>
      <c r="D3400" s="104" t="inlineStr">
        <is>
          <t>Sud-Est</t>
        </is>
      </c>
      <c r="E3400" s="104" t="inlineStr">
        <is>
          <t>Livraison</t>
        </is>
      </c>
      <c r="F3400" s="104" t="n">
        <v>31</v>
      </c>
      <c r="G3400" s="159" t="n">
        <v>1178</v>
      </c>
      <c r="H3400" s="159" t="n">
        <v>2973</v>
      </c>
      <c r="I3400" s="160" t="n">
        <v>19481.12</v>
      </c>
      <c r="J3400" s="160" t="n">
        <v>1206.92</v>
      </c>
      <c r="K3400" s="160" t="n">
        <v>18274.2</v>
      </c>
      <c r="L3400" s="160" t="n">
        <v>5640.67</v>
      </c>
    </row>
    <row r="3401">
      <c r="A3401" s="176" t="n">
        <v>45778</v>
      </c>
      <c r="B3401" s="104" t="inlineStr">
        <is>
          <t>2024/25</t>
        </is>
      </c>
      <c r="C3401" s="104" t="inlineStr">
        <is>
          <t>HC-083</t>
        </is>
      </c>
      <c r="D3401" s="104" t="inlineStr">
        <is>
          <t>Sud-Est</t>
        </is>
      </c>
      <c r="E3401" s="104" t="inlineStr">
        <is>
          <t>Sur place</t>
        </is>
      </c>
      <c r="F3401" s="104" t="n">
        <v>31</v>
      </c>
      <c r="G3401" s="159" t="n">
        <v>3489</v>
      </c>
      <c r="H3401" s="159" t="n">
        <v>8753</v>
      </c>
      <c r="I3401" s="160" t="n">
        <v>44718.13</v>
      </c>
      <c r="J3401" s="160" t="n">
        <v>1424.34</v>
      </c>
      <c r="K3401" s="160" t="n">
        <v>43293.79</v>
      </c>
      <c r="L3401" s="160" t="n">
        <v>12843.01</v>
      </c>
    </row>
    <row r="3402">
      <c r="A3402" s="176" t="n">
        <v>45778</v>
      </c>
      <c r="B3402" s="104" t="inlineStr">
        <is>
          <t>2024/25</t>
        </is>
      </c>
      <c r="C3402" s="104" t="inlineStr">
        <is>
          <t>HC-083</t>
        </is>
      </c>
      <c r="D3402" s="104" t="inlineStr">
        <is>
          <t>Sud-Est</t>
        </is>
      </c>
      <c r="E3402" s="104" t="inlineStr">
        <is>
          <t>À emporter</t>
        </is>
      </c>
      <c r="F3402" s="104" t="n">
        <v>30</v>
      </c>
      <c r="G3402" s="159" t="n">
        <v>2447</v>
      </c>
      <c r="H3402" s="159" t="n">
        <v>6210</v>
      </c>
      <c r="I3402" s="160" t="n">
        <v>29173.67</v>
      </c>
      <c r="J3402" s="160" t="n">
        <v>765.63</v>
      </c>
      <c r="K3402" s="160" t="n">
        <v>28408.04</v>
      </c>
      <c r="L3402" s="160" t="n">
        <v>8435.68</v>
      </c>
    </row>
    <row r="3403">
      <c r="A3403" s="176" t="n">
        <v>45778</v>
      </c>
      <c r="B3403" s="104" t="inlineStr">
        <is>
          <t>2024/25</t>
        </is>
      </c>
      <c r="C3403" s="104" t="inlineStr">
        <is>
          <t>HC-084</t>
        </is>
      </c>
      <c r="D3403" s="104" t="inlineStr">
        <is>
          <t>Sud-Ouest</t>
        </is>
      </c>
      <c r="E3403" s="104" t="inlineStr">
        <is>
          <t>Drive</t>
        </is>
      </c>
      <c r="F3403" s="104" t="n">
        <v>31</v>
      </c>
      <c r="G3403" s="159" t="n">
        <v>1194</v>
      </c>
      <c r="H3403" s="159" t="n">
        <v>3021</v>
      </c>
      <c r="I3403" s="160" t="n">
        <v>16335.98</v>
      </c>
      <c r="J3403" s="160" t="n">
        <v>488.7</v>
      </c>
      <c r="K3403" s="160" t="n">
        <v>15847.28</v>
      </c>
      <c r="L3403" s="160" t="n">
        <v>4724.69</v>
      </c>
    </row>
    <row r="3404">
      <c r="A3404" s="176" t="n">
        <v>45778</v>
      </c>
      <c r="B3404" s="104" t="inlineStr">
        <is>
          <t>2024/25</t>
        </is>
      </c>
      <c r="C3404" s="104" t="inlineStr">
        <is>
          <t>HC-084</t>
        </is>
      </c>
      <c r="D3404" s="104" t="inlineStr">
        <is>
          <t>Sud-Ouest</t>
        </is>
      </c>
      <c r="E3404" s="104" t="inlineStr">
        <is>
          <t>Livraison</t>
        </is>
      </c>
      <c r="F3404" s="104" t="n">
        <v>31</v>
      </c>
      <c r="G3404" s="159" t="n">
        <v>1142</v>
      </c>
      <c r="H3404" s="159" t="n">
        <v>2906</v>
      </c>
      <c r="I3404" s="160" t="n">
        <v>18463.03</v>
      </c>
      <c r="J3404" s="160" t="n">
        <v>1050.73</v>
      </c>
      <c r="K3404" s="160" t="n">
        <v>17412.3</v>
      </c>
      <c r="L3404" s="160" t="n">
        <v>5411.36</v>
      </c>
    </row>
    <row r="3405">
      <c r="A3405" s="176" t="n">
        <v>45778</v>
      </c>
      <c r="B3405" s="104" t="inlineStr">
        <is>
          <t>2024/25</t>
        </is>
      </c>
      <c r="C3405" s="104" t="inlineStr">
        <is>
          <t>HC-084</t>
        </is>
      </c>
      <c r="D3405" s="104" t="inlineStr">
        <is>
          <t>Sud-Ouest</t>
        </is>
      </c>
      <c r="E3405" s="104" t="inlineStr">
        <is>
          <t>Sur place</t>
        </is>
      </c>
      <c r="F3405" s="104" t="n">
        <v>31</v>
      </c>
      <c r="G3405" s="159" t="n">
        <v>2973</v>
      </c>
      <c r="H3405" s="159" t="n">
        <v>7645</v>
      </c>
      <c r="I3405" s="160" t="n">
        <v>38741.64</v>
      </c>
      <c r="J3405" s="160" t="n">
        <v>1216.01</v>
      </c>
      <c r="K3405" s="160" t="n">
        <v>37525.63</v>
      </c>
      <c r="L3405" s="160" t="n">
        <v>11204.18</v>
      </c>
    </row>
    <row r="3406">
      <c r="A3406" s="176" t="n">
        <v>45778</v>
      </c>
      <c r="B3406" s="104" t="inlineStr">
        <is>
          <t>2024/25</t>
        </is>
      </c>
      <c r="C3406" s="104" t="inlineStr">
        <is>
          <t>HC-084</t>
        </is>
      </c>
      <c r="D3406" s="104" t="inlineStr">
        <is>
          <t>Sud-Ouest</t>
        </is>
      </c>
      <c r="E3406" s="104" t="inlineStr">
        <is>
          <t>À emporter</t>
        </is>
      </c>
      <c r="F3406" s="104" t="n">
        <v>30</v>
      </c>
      <c r="G3406" s="159" t="n">
        <v>2238</v>
      </c>
      <c r="H3406" s="159" t="n">
        <v>5685</v>
      </c>
      <c r="I3406" s="160" t="n">
        <v>26257.34</v>
      </c>
      <c r="J3406" s="160" t="n">
        <v>778.16</v>
      </c>
      <c r="K3406" s="160" t="n">
        <v>25479.18</v>
      </c>
      <c r="L3406" s="160" t="n">
        <v>7576</v>
      </c>
    </row>
    <row r="3407">
      <c r="A3407" s="176" t="n">
        <v>45778</v>
      </c>
      <c r="B3407" s="104" t="inlineStr">
        <is>
          <t>2024/25</t>
        </is>
      </c>
      <c r="C3407" s="104" t="inlineStr">
        <is>
          <t>HC-085</t>
        </is>
      </c>
      <c r="D3407" s="104" t="inlineStr">
        <is>
          <t>Île-de-France</t>
        </is>
      </c>
      <c r="E3407" s="104" t="inlineStr">
        <is>
          <t>Livraison</t>
        </is>
      </c>
      <c r="F3407" s="104" t="n">
        <v>31</v>
      </c>
      <c r="G3407" s="159" t="n">
        <v>1657</v>
      </c>
      <c r="H3407" s="159" t="n">
        <v>4211</v>
      </c>
      <c r="I3407" s="160" t="n">
        <v>27548.05</v>
      </c>
      <c r="J3407" s="160" t="n">
        <v>1636.64</v>
      </c>
      <c r="K3407" s="160" t="n">
        <v>25911.41</v>
      </c>
      <c r="L3407" s="160" t="n">
        <v>8009.34</v>
      </c>
    </row>
    <row r="3408">
      <c r="A3408" s="176" t="n">
        <v>45778</v>
      </c>
      <c r="B3408" s="104" t="inlineStr">
        <is>
          <t>2024/25</t>
        </is>
      </c>
      <c r="C3408" s="104" t="inlineStr">
        <is>
          <t>HC-085</t>
        </is>
      </c>
      <c r="D3408" s="104" t="inlineStr">
        <is>
          <t>Île-de-France</t>
        </is>
      </c>
      <c r="E3408" s="104" t="inlineStr">
        <is>
          <t>Sur place</t>
        </is>
      </c>
      <c r="F3408" s="104" t="n">
        <v>31</v>
      </c>
      <c r="G3408" s="159" t="n">
        <v>4789</v>
      </c>
      <c r="H3408" s="159" t="n">
        <v>12172</v>
      </c>
      <c r="I3408" s="160" t="n">
        <v>62140.04</v>
      </c>
      <c r="J3408" s="160" t="n">
        <v>1656.7</v>
      </c>
      <c r="K3408" s="160" t="n">
        <v>60483.34</v>
      </c>
      <c r="L3408" s="160" t="n">
        <v>17992.93</v>
      </c>
    </row>
    <row r="3409">
      <c r="A3409" s="176" t="n">
        <v>45778</v>
      </c>
      <c r="B3409" s="104" t="inlineStr">
        <is>
          <t>2024/25</t>
        </is>
      </c>
      <c r="C3409" s="104" t="inlineStr">
        <is>
          <t>HC-085</t>
        </is>
      </c>
      <c r="D3409" s="104" t="inlineStr">
        <is>
          <t>Île-de-France</t>
        </is>
      </c>
      <c r="E3409" s="104" t="inlineStr">
        <is>
          <t>À emporter</t>
        </is>
      </c>
      <c r="F3409" s="104" t="n">
        <v>31</v>
      </c>
      <c r="G3409" s="159" t="n">
        <v>3672</v>
      </c>
      <c r="H3409" s="159" t="n">
        <v>9671</v>
      </c>
      <c r="I3409" s="160" t="n">
        <v>44176.3</v>
      </c>
      <c r="J3409" s="160" t="n">
        <v>1401.47</v>
      </c>
      <c r="K3409" s="160" t="n">
        <v>42774.83</v>
      </c>
      <c r="L3409" s="160" t="n">
        <v>12719.7</v>
      </c>
    </row>
    <row r="3410">
      <c r="A3410" s="176" t="n">
        <v>45778</v>
      </c>
      <c r="B3410" s="104" t="inlineStr">
        <is>
          <t>2024/25</t>
        </is>
      </c>
      <c r="C3410" s="104" t="inlineStr">
        <is>
          <t>HC-086</t>
        </is>
      </c>
      <c r="D3410" s="104" t="inlineStr">
        <is>
          <t>Nord-Ouest</t>
        </is>
      </c>
      <c r="E3410" s="104" t="inlineStr">
        <is>
          <t>Livraison</t>
        </is>
      </c>
      <c r="F3410" s="104" t="n">
        <v>31</v>
      </c>
      <c r="G3410" s="159" t="n">
        <v>1270</v>
      </c>
      <c r="H3410" s="159" t="n">
        <v>3234</v>
      </c>
      <c r="I3410" s="160" t="n">
        <v>20933.47</v>
      </c>
      <c r="J3410" s="160" t="n">
        <v>1294.23</v>
      </c>
      <c r="K3410" s="160" t="n">
        <v>19639.24</v>
      </c>
      <c r="L3410" s="160" t="n">
        <v>6095.76</v>
      </c>
    </row>
    <row r="3411">
      <c r="A3411" s="176" t="n">
        <v>45778</v>
      </c>
      <c r="B3411" s="104" t="inlineStr">
        <is>
          <t>2024/25</t>
        </is>
      </c>
      <c r="C3411" s="104" t="inlineStr">
        <is>
          <t>HC-086</t>
        </is>
      </c>
      <c r="D3411" s="104" t="inlineStr">
        <is>
          <t>Nord-Ouest</t>
        </is>
      </c>
      <c r="E3411" s="104" t="inlineStr">
        <is>
          <t>Sur place</t>
        </is>
      </c>
      <c r="F3411" s="104" t="n">
        <v>31</v>
      </c>
      <c r="G3411" s="159" t="n">
        <v>3767</v>
      </c>
      <c r="H3411" s="159" t="n">
        <v>9550</v>
      </c>
      <c r="I3411" s="160" t="n">
        <v>48646.55</v>
      </c>
      <c r="J3411" s="160" t="n">
        <v>1472.05</v>
      </c>
      <c r="K3411" s="160" t="n">
        <v>47174.5</v>
      </c>
      <c r="L3411" s="160" t="n">
        <v>14161.74</v>
      </c>
    </row>
    <row r="3412">
      <c r="A3412" s="176" t="n">
        <v>45778</v>
      </c>
      <c r="B3412" s="104" t="inlineStr">
        <is>
          <t>2024/25</t>
        </is>
      </c>
      <c r="C3412" s="104" t="inlineStr">
        <is>
          <t>HC-086</t>
        </is>
      </c>
      <c r="D3412" s="104" t="inlineStr">
        <is>
          <t>Nord-Ouest</t>
        </is>
      </c>
      <c r="E3412" s="104" t="inlineStr">
        <is>
          <t>À emporter</t>
        </is>
      </c>
      <c r="F3412" s="104" t="n">
        <v>31</v>
      </c>
      <c r="G3412" s="159" t="n">
        <v>2784</v>
      </c>
      <c r="H3412" s="159" t="n">
        <v>7235</v>
      </c>
      <c r="I3412" s="160" t="n">
        <v>33092.17</v>
      </c>
      <c r="J3412" s="160" t="n">
        <v>1022.13</v>
      </c>
      <c r="K3412" s="160" t="n">
        <v>32070.04</v>
      </c>
      <c r="L3412" s="160" t="n">
        <v>9556.24</v>
      </c>
    </row>
    <row r="3413">
      <c r="A3413" s="176" t="n">
        <v>45778</v>
      </c>
      <c r="B3413" s="104" t="inlineStr">
        <is>
          <t>2024/25</t>
        </is>
      </c>
      <c r="C3413" s="104" t="inlineStr">
        <is>
          <t>HC-087</t>
        </is>
      </c>
      <c r="D3413" s="104" t="inlineStr">
        <is>
          <t>Sud-Est</t>
        </is>
      </c>
      <c r="E3413" s="104" t="inlineStr">
        <is>
          <t>Drive</t>
        </is>
      </c>
      <c r="F3413" s="104" t="n">
        <v>31</v>
      </c>
      <c r="G3413" s="159" t="n">
        <v>1011</v>
      </c>
      <c r="H3413" s="159" t="n">
        <v>2572</v>
      </c>
      <c r="I3413" s="160" t="n">
        <v>13766.66</v>
      </c>
      <c r="J3413" s="160" t="n">
        <v>389.07</v>
      </c>
      <c r="K3413" s="160" t="n">
        <v>13377.59</v>
      </c>
      <c r="L3413" s="160" t="n">
        <v>3991.92</v>
      </c>
    </row>
    <row r="3414">
      <c r="A3414" s="176" t="n">
        <v>45778</v>
      </c>
      <c r="B3414" s="104" t="inlineStr">
        <is>
          <t>2024/25</t>
        </is>
      </c>
      <c r="C3414" s="104" t="inlineStr">
        <is>
          <t>HC-087</t>
        </is>
      </c>
      <c r="D3414" s="104" t="inlineStr">
        <is>
          <t>Sud-Est</t>
        </is>
      </c>
      <c r="E3414" s="104" t="inlineStr">
        <is>
          <t>Livraison</t>
        </is>
      </c>
      <c r="F3414" s="104" t="n">
        <v>31</v>
      </c>
      <c r="G3414" s="159" t="n">
        <v>934</v>
      </c>
      <c r="H3414" s="159" t="n">
        <v>2404</v>
      </c>
      <c r="I3414" s="160" t="n">
        <v>15175.84</v>
      </c>
      <c r="J3414" s="160" t="n">
        <v>907.92</v>
      </c>
      <c r="K3414" s="160" t="n">
        <v>14267.92</v>
      </c>
      <c r="L3414" s="160" t="n">
        <v>4409.92</v>
      </c>
    </row>
    <row r="3415">
      <c r="A3415" s="176" t="n">
        <v>45778</v>
      </c>
      <c r="B3415" s="104" t="inlineStr">
        <is>
          <t>2024/25</t>
        </is>
      </c>
      <c r="C3415" s="104" t="inlineStr">
        <is>
          <t>HC-087</t>
        </is>
      </c>
      <c r="D3415" s="104" t="inlineStr">
        <is>
          <t>Sud-Est</t>
        </is>
      </c>
      <c r="E3415" s="104" t="inlineStr">
        <is>
          <t>Sur place</t>
        </is>
      </c>
      <c r="F3415" s="104" t="n">
        <v>30</v>
      </c>
      <c r="G3415" s="159" t="n">
        <v>2463</v>
      </c>
      <c r="H3415" s="159" t="n">
        <v>6348</v>
      </c>
      <c r="I3415" s="160" t="n">
        <v>31930.57</v>
      </c>
      <c r="J3415" s="160" t="n">
        <v>1042.35</v>
      </c>
      <c r="K3415" s="160" t="n">
        <v>30888.22</v>
      </c>
      <c r="L3415" s="160" t="n">
        <v>9092.65</v>
      </c>
    </row>
    <row r="3416">
      <c r="A3416" s="176" t="n">
        <v>45778</v>
      </c>
      <c r="B3416" s="104" t="inlineStr">
        <is>
          <t>2024/25</t>
        </is>
      </c>
      <c r="C3416" s="104" t="inlineStr">
        <is>
          <t>HC-087</t>
        </is>
      </c>
      <c r="D3416" s="104" t="inlineStr">
        <is>
          <t>Sud-Est</t>
        </is>
      </c>
      <c r="E3416" s="104" t="inlineStr">
        <is>
          <t>À emporter</t>
        </is>
      </c>
      <c r="F3416" s="104" t="n">
        <v>31</v>
      </c>
      <c r="G3416" s="159" t="n">
        <v>1985</v>
      </c>
      <c r="H3416" s="159" t="n">
        <v>5053</v>
      </c>
      <c r="I3416" s="160" t="n">
        <v>23678.81</v>
      </c>
      <c r="J3416" s="160" t="n">
        <v>740.65</v>
      </c>
      <c r="K3416" s="160" t="n">
        <v>22938.16</v>
      </c>
      <c r="L3416" s="160" t="n">
        <v>6802.77</v>
      </c>
    </row>
    <row r="3417">
      <c r="A3417" s="176" t="n">
        <v>45778</v>
      </c>
      <c r="B3417" s="104" t="inlineStr">
        <is>
          <t>2024/25</t>
        </is>
      </c>
      <c r="C3417" s="104" t="inlineStr">
        <is>
          <t>HC-088</t>
        </is>
      </c>
      <c r="D3417" s="104" t="inlineStr">
        <is>
          <t>Sud-Ouest</t>
        </is>
      </c>
      <c r="E3417" s="104" t="inlineStr">
        <is>
          <t>Livraison</t>
        </is>
      </c>
      <c r="F3417" s="104" t="n">
        <v>31</v>
      </c>
      <c r="G3417" s="159" t="n">
        <v>1428</v>
      </c>
      <c r="H3417" s="159" t="n">
        <v>3712</v>
      </c>
      <c r="I3417" s="160" t="n">
        <v>23548.13</v>
      </c>
      <c r="J3417" s="160" t="n">
        <v>1387.31</v>
      </c>
      <c r="K3417" s="160" t="n">
        <v>22160.82</v>
      </c>
      <c r="L3417" s="160" t="n">
        <v>6838.49</v>
      </c>
    </row>
    <row r="3418">
      <c r="A3418" s="176" t="n">
        <v>45778</v>
      </c>
      <c r="B3418" s="104" t="inlineStr">
        <is>
          <t>2024/25</t>
        </is>
      </c>
      <c r="C3418" s="104" t="inlineStr">
        <is>
          <t>HC-088</t>
        </is>
      </c>
      <c r="D3418" s="104" t="inlineStr">
        <is>
          <t>Sud-Ouest</t>
        </is>
      </c>
      <c r="E3418" s="104" t="inlineStr">
        <is>
          <t>Sur place</t>
        </is>
      </c>
      <c r="F3418" s="104" t="n">
        <v>30</v>
      </c>
      <c r="G3418" s="159" t="n">
        <v>3709</v>
      </c>
      <c r="H3418" s="159" t="n">
        <v>9571</v>
      </c>
      <c r="I3418" s="160" t="n">
        <v>47736.59</v>
      </c>
      <c r="J3418" s="160" t="n">
        <v>1361.12</v>
      </c>
      <c r="K3418" s="160" t="n">
        <v>46375.47</v>
      </c>
      <c r="L3418" s="160" t="n">
        <v>13837.23</v>
      </c>
    </row>
    <row r="3419">
      <c r="A3419" s="176" t="n">
        <v>45778</v>
      </c>
      <c r="B3419" s="104" t="inlineStr">
        <is>
          <t>2024/25</t>
        </is>
      </c>
      <c r="C3419" s="104" t="inlineStr">
        <is>
          <t>HC-088</t>
        </is>
      </c>
      <c r="D3419" s="104" t="inlineStr">
        <is>
          <t>Sud-Ouest</t>
        </is>
      </c>
      <c r="E3419" s="104" t="inlineStr">
        <is>
          <t>À emporter</t>
        </is>
      </c>
      <c r="F3419" s="104" t="n">
        <v>30</v>
      </c>
      <c r="G3419" s="159" t="n">
        <v>2747</v>
      </c>
      <c r="H3419" s="159" t="n">
        <v>7288</v>
      </c>
      <c r="I3419" s="160" t="n">
        <v>32120.72</v>
      </c>
      <c r="J3419" s="160" t="n">
        <v>1001.06</v>
      </c>
      <c r="K3419" s="160" t="n">
        <v>31119.66</v>
      </c>
      <c r="L3419" s="160" t="n">
        <v>9294.57</v>
      </c>
    </row>
    <row r="3420">
      <c r="A3420" s="176" t="n">
        <v>45778</v>
      </c>
      <c r="B3420" s="104" t="inlineStr">
        <is>
          <t>2024/25</t>
        </is>
      </c>
      <c r="C3420" s="104" t="inlineStr">
        <is>
          <t>HC-089</t>
        </is>
      </c>
      <c r="D3420" s="104" t="inlineStr">
        <is>
          <t>Île-de-France</t>
        </is>
      </c>
      <c r="E3420" s="104" t="inlineStr">
        <is>
          <t>Livraison</t>
        </is>
      </c>
      <c r="F3420" s="104" t="n">
        <v>31</v>
      </c>
      <c r="G3420" s="159" t="n">
        <v>1459</v>
      </c>
      <c r="H3420" s="159" t="n">
        <v>3688</v>
      </c>
      <c r="I3420" s="160" t="n">
        <v>24333.89</v>
      </c>
      <c r="J3420" s="160" t="n">
        <v>1378.37</v>
      </c>
      <c r="K3420" s="160" t="n">
        <v>22955.52</v>
      </c>
      <c r="L3420" s="160" t="n">
        <v>7088.93</v>
      </c>
    </row>
    <row r="3421">
      <c r="A3421" s="176" t="n">
        <v>45778</v>
      </c>
      <c r="B3421" s="104" t="inlineStr">
        <is>
          <t>2024/25</t>
        </is>
      </c>
      <c r="C3421" s="104" t="inlineStr">
        <is>
          <t>HC-089</t>
        </is>
      </c>
      <c r="D3421" s="104" t="inlineStr">
        <is>
          <t>Île-de-France</t>
        </is>
      </c>
      <c r="E3421" s="104" t="inlineStr">
        <is>
          <t>Sur place</t>
        </is>
      </c>
      <c r="F3421" s="104" t="n">
        <v>31</v>
      </c>
      <c r="G3421" s="159" t="n">
        <v>4169</v>
      </c>
      <c r="H3421" s="159" t="n">
        <v>10453</v>
      </c>
      <c r="I3421" s="160" t="n">
        <v>54076.48</v>
      </c>
      <c r="J3421" s="160" t="n">
        <v>1608.11</v>
      </c>
      <c r="K3421" s="160" t="n">
        <v>52468.37</v>
      </c>
      <c r="L3421" s="160" t="n">
        <v>15598.51</v>
      </c>
    </row>
    <row r="3422">
      <c r="A3422" s="176" t="n">
        <v>45778</v>
      </c>
      <c r="B3422" s="104" t="inlineStr">
        <is>
          <t>2024/25</t>
        </is>
      </c>
      <c r="C3422" s="104" t="inlineStr">
        <is>
          <t>HC-089</t>
        </is>
      </c>
      <c r="D3422" s="104" t="inlineStr">
        <is>
          <t>Île-de-France</t>
        </is>
      </c>
      <c r="E3422" s="104" t="inlineStr">
        <is>
          <t>À emporter</t>
        </is>
      </c>
      <c r="F3422" s="104" t="n">
        <v>31</v>
      </c>
      <c r="G3422" s="159" t="n">
        <v>3220</v>
      </c>
      <c r="H3422" s="159" t="n">
        <v>8174</v>
      </c>
      <c r="I3422" s="160" t="n">
        <v>38261.56</v>
      </c>
      <c r="J3422" s="160" t="n">
        <v>1248.06</v>
      </c>
      <c r="K3422" s="160" t="n">
        <v>37013.5</v>
      </c>
      <c r="L3422" s="160" t="n">
        <v>11119.39</v>
      </c>
    </row>
    <row r="3423">
      <c r="A3423" s="176" t="n">
        <v>45778</v>
      </c>
      <c r="B3423" s="104" t="inlineStr">
        <is>
          <t>2024/25</t>
        </is>
      </c>
      <c r="C3423" s="104" t="inlineStr">
        <is>
          <t>HC-090</t>
        </is>
      </c>
      <c r="D3423" s="104" t="inlineStr">
        <is>
          <t>Nord-Ouest</t>
        </is>
      </c>
      <c r="E3423" s="104" t="inlineStr">
        <is>
          <t>Drive</t>
        </is>
      </c>
      <c r="F3423" s="104" t="n">
        <v>29</v>
      </c>
      <c r="G3423" s="159" t="n">
        <v>1176</v>
      </c>
      <c r="H3423" s="159" t="n">
        <v>2938</v>
      </c>
      <c r="I3423" s="160" t="n">
        <v>16069.73</v>
      </c>
      <c r="J3423" s="160" t="n">
        <v>440.38</v>
      </c>
      <c r="K3423" s="160" t="n">
        <v>15629.35</v>
      </c>
      <c r="L3423" s="160" t="n">
        <v>4655.22</v>
      </c>
    </row>
    <row r="3424">
      <c r="A3424" s="176" t="n">
        <v>45778</v>
      </c>
      <c r="B3424" s="104" t="inlineStr">
        <is>
          <t>2024/25</t>
        </is>
      </c>
      <c r="C3424" s="104" t="inlineStr">
        <is>
          <t>HC-090</t>
        </is>
      </c>
      <c r="D3424" s="104" t="inlineStr">
        <is>
          <t>Nord-Ouest</t>
        </is>
      </c>
      <c r="E3424" s="104" t="inlineStr">
        <is>
          <t>Livraison</t>
        </is>
      </c>
      <c r="F3424" s="104" t="n">
        <v>31</v>
      </c>
      <c r="G3424" s="159" t="n">
        <v>1159</v>
      </c>
      <c r="H3424" s="159" t="n">
        <v>2983</v>
      </c>
      <c r="I3424" s="160" t="n">
        <v>19090.25</v>
      </c>
      <c r="J3424" s="160" t="n">
        <v>1090.6</v>
      </c>
      <c r="K3424" s="160" t="n">
        <v>17999.65</v>
      </c>
      <c r="L3424" s="160" t="n">
        <v>5567.46</v>
      </c>
    </row>
    <row r="3425">
      <c r="A3425" s="176" t="n">
        <v>45778</v>
      </c>
      <c r="B3425" s="104" t="inlineStr">
        <is>
          <t>2024/25</t>
        </is>
      </c>
      <c r="C3425" s="104" t="inlineStr">
        <is>
          <t>HC-090</t>
        </is>
      </c>
      <c r="D3425" s="104" t="inlineStr">
        <is>
          <t>Nord-Ouest</t>
        </is>
      </c>
      <c r="E3425" s="104" t="inlineStr">
        <is>
          <t>Sur place</t>
        </is>
      </c>
      <c r="F3425" s="104" t="n">
        <v>31</v>
      </c>
      <c r="G3425" s="159" t="n">
        <v>3199</v>
      </c>
      <c r="H3425" s="159" t="n">
        <v>8453</v>
      </c>
      <c r="I3425" s="160" t="n">
        <v>41529.77</v>
      </c>
      <c r="J3425" s="160" t="n">
        <v>1163.15</v>
      </c>
      <c r="K3425" s="160" t="n">
        <v>40366.62</v>
      </c>
      <c r="L3425" s="160" t="n">
        <v>11993.72</v>
      </c>
    </row>
    <row r="3426">
      <c r="A3426" s="176" t="n">
        <v>45778</v>
      </c>
      <c r="B3426" s="104" t="inlineStr">
        <is>
          <t>2024/25</t>
        </is>
      </c>
      <c r="C3426" s="104" t="inlineStr">
        <is>
          <t>HC-090</t>
        </is>
      </c>
      <c r="D3426" s="104" t="inlineStr">
        <is>
          <t>Nord-Ouest</t>
        </is>
      </c>
      <c r="E3426" s="104" t="inlineStr">
        <is>
          <t>À emporter</t>
        </is>
      </c>
      <c r="F3426" s="104" t="n">
        <v>31</v>
      </c>
      <c r="G3426" s="159" t="n">
        <v>2381</v>
      </c>
      <c r="H3426" s="159" t="n">
        <v>6116</v>
      </c>
      <c r="I3426" s="160" t="n">
        <v>28615.97</v>
      </c>
      <c r="J3426" s="160" t="n">
        <v>886.77</v>
      </c>
      <c r="K3426" s="160" t="n">
        <v>27729.2</v>
      </c>
      <c r="L3426" s="160" t="n">
        <v>8349.16</v>
      </c>
    </row>
    <row r="3427">
      <c r="A3427" s="176" t="n">
        <v>45778</v>
      </c>
      <c r="B3427" s="104" t="inlineStr">
        <is>
          <t>2024/25</t>
        </is>
      </c>
      <c r="C3427" s="104" t="inlineStr">
        <is>
          <t>HC-091</t>
        </is>
      </c>
      <c r="D3427" s="104" t="inlineStr">
        <is>
          <t>Sud-Est</t>
        </is>
      </c>
      <c r="E3427" s="104" t="inlineStr">
        <is>
          <t>Livraison</t>
        </is>
      </c>
      <c r="F3427" s="104" t="n">
        <v>31</v>
      </c>
      <c r="G3427" s="159" t="n">
        <v>1356</v>
      </c>
      <c r="H3427" s="159" t="n">
        <v>3485</v>
      </c>
      <c r="I3427" s="160" t="n">
        <v>21944.17</v>
      </c>
      <c r="J3427" s="160" t="n">
        <v>1260.76</v>
      </c>
      <c r="K3427" s="160" t="n">
        <v>20683.41</v>
      </c>
      <c r="L3427" s="160" t="n">
        <v>6424.33</v>
      </c>
    </row>
    <row r="3428">
      <c r="A3428" s="176" t="n">
        <v>45778</v>
      </c>
      <c r="B3428" s="104" t="inlineStr">
        <is>
          <t>2024/25</t>
        </is>
      </c>
      <c r="C3428" s="104" t="inlineStr">
        <is>
          <t>HC-091</t>
        </is>
      </c>
      <c r="D3428" s="104" t="inlineStr">
        <is>
          <t>Sud-Est</t>
        </is>
      </c>
      <c r="E3428" s="104" t="inlineStr">
        <is>
          <t>Sur place</t>
        </is>
      </c>
      <c r="F3428" s="104" t="n">
        <v>31</v>
      </c>
      <c r="G3428" s="159" t="n">
        <v>3629</v>
      </c>
      <c r="H3428" s="159" t="n">
        <v>9208</v>
      </c>
      <c r="I3428" s="160" t="n">
        <v>46536.19</v>
      </c>
      <c r="J3428" s="160" t="n">
        <v>1377.33</v>
      </c>
      <c r="K3428" s="160" t="n">
        <v>45158.86</v>
      </c>
      <c r="L3428" s="160" t="n">
        <v>13449.65</v>
      </c>
    </row>
    <row r="3429">
      <c r="A3429" s="176" t="n">
        <v>45778</v>
      </c>
      <c r="B3429" s="104" t="inlineStr">
        <is>
          <t>2024/25</t>
        </is>
      </c>
      <c r="C3429" s="104" t="inlineStr">
        <is>
          <t>HC-091</t>
        </is>
      </c>
      <c r="D3429" s="104" t="inlineStr">
        <is>
          <t>Sud-Est</t>
        </is>
      </c>
      <c r="E3429" s="104" t="inlineStr">
        <is>
          <t>À emporter</t>
        </is>
      </c>
      <c r="F3429" s="104" t="n">
        <v>30</v>
      </c>
      <c r="G3429" s="159" t="n">
        <v>2795</v>
      </c>
      <c r="H3429" s="159" t="n">
        <v>7208</v>
      </c>
      <c r="I3429" s="160" t="n">
        <v>33245.87</v>
      </c>
      <c r="J3429" s="160" t="n">
        <v>1014.92</v>
      </c>
      <c r="K3429" s="160" t="n">
        <v>32230.95</v>
      </c>
      <c r="L3429" s="160" t="n">
        <v>9596.33</v>
      </c>
    </row>
    <row r="3430">
      <c r="A3430" s="176" t="n">
        <v>45778</v>
      </c>
      <c r="B3430" s="104" t="inlineStr">
        <is>
          <t>2024/25</t>
        </is>
      </c>
      <c r="C3430" s="104" t="inlineStr">
        <is>
          <t>HC-092</t>
        </is>
      </c>
      <c r="D3430" s="104" t="inlineStr">
        <is>
          <t>Sud-Ouest</t>
        </is>
      </c>
      <c r="E3430" s="104" t="inlineStr">
        <is>
          <t>Drive</t>
        </is>
      </c>
      <c r="F3430" s="104" t="n">
        <v>29</v>
      </c>
      <c r="G3430" s="159" t="n">
        <v>1090</v>
      </c>
      <c r="H3430" s="159" t="n">
        <v>2688</v>
      </c>
      <c r="I3430" s="160" t="n">
        <v>14653.42</v>
      </c>
      <c r="J3430" s="160" t="n">
        <v>411.11</v>
      </c>
      <c r="K3430" s="160" t="n">
        <v>14242.31</v>
      </c>
      <c r="L3430" s="160" t="n">
        <v>4248.28</v>
      </c>
    </row>
    <row r="3431">
      <c r="A3431" s="176" t="n">
        <v>45778</v>
      </c>
      <c r="B3431" s="104" t="inlineStr">
        <is>
          <t>2024/25</t>
        </is>
      </c>
      <c r="C3431" s="104" t="inlineStr">
        <is>
          <t>HC-092</t>
        </is>
      </c>
      <c r="D3431" s="104" t="inlineStr">
        <is>
          <t>Sud-Ouest</t>
        </is>
      </c>
      <c r="E3431" s="104" t="inlineStr">
        <is>
          <t>Livraison</t>
        </is>
      </c>
      <c r="F3431" s="104" t="n">
        <v>30</v>
      </c>
      <c r="G3431" s="159" t="n">
        <v>1116</v>
      </c>
      <c r="H3431" s="159" t="n">
        <v>2818</v>
      </c>
      <c r="I3431" s="160" t="n">
        <v>18286.84</v>
      </c>
      <c r="J3431" s="160" t="n">
        <v>984.79</v>
      </c>
      <c r="K3431" s="160" t="n">
        <v>17302.05</v>
      </c>
      <c r="L3431" s="160" t="n">
        <v>5346.93</v>
      </c>
    </row>
    <row r="3432">
      <c r="A3432" s="176" t="n">
        <v>45778</v>
      </c>
      <c r="B3432" s="104" t="inlineStr">
        <is>
          <t>2024/25</t>
        </is>
      </c>
      <c r="C3432" s="104" t="inlineStr">
        <is>
          <t>HC-092</t>
        </is>
      </c>
      <c r="D3432" s="104" t="inlineStr">
        <is>
          <t>Sud-Ouest</t>
        </is>
      </c>
      <c r="E3432" s="104" t="inlineStr">
        <is>
          <t>Sur place</t>
        </is>
      </c>
      <c r="F3432" s="104" t="n">
        <v>31</v>
      </c>
      <c r="G3432" s="159" t="n">
        <v>2897</v>
      </c>
      <c r="H3432" s="159" t="n">
        <v>7415</v>
      </c>
      <c r="I3432" s="160" t="n">
        <v>37613.89</v>
      </c>
      <c r="J3432" s="160" t="n">
        <v>919.49</v>
      </c>
      <c r="K3432" s="160" t="n">
        <v>36694.4</v>
      </c>
      <c r="L3432" s="160" t="n">
        <v>11013.16</v>
      </c>
    </row>
    <row r="3433">
      <c r="A3433" s="176" t="n">
        <v>45778</v>
      </c>
      <c r="B3433" s="104" t="inlineStr">
        <is>
          <t>2024/25</t>
        </is>
      </c>
      <c r="C3433" s="104" t="inlineStr">
        <is>
          <t>HC-092</t>
        </is>
      </c>
      <c r="D3433" s="104" t="inlineStr">
        <is>
          <t>Sud-Ouest</t>
        </is>
      </c>
      <c r="E3433" s="104" t="inlineStr">
        <is>
          <t>À emporter</t>
        </is>
      </c>
      <c r="F3433" s="104" t="n">
        <v>31</v>
      </c>
      <c r="G3433" s="159" t="n">
        <v>2236</v>
      </c>
      <c r="H3433" s="159" t="n">
        <v>5607</v>
      </c>
      <c r="I3433" s="160" t="n">
        <v>26627.63</v>
      </c>
      <c r="J3433" s="160" t="n">
        <v>875.51</v>
      </c>
      <c r="K3433" s="160" t="n">
        <v>25752.12</v>
      </c>
      <c r="L3433" s="160" t="n">
        <v>7645.25</v>
      </c>
    </row>
    <row r="3434">
      <c r="A3434" s="176" t="n">
        <v>45778</v>
      </c>
      <c r="B3434" s="104" t="inlineStr">
        <is>
          <t>2024/25</t>
        </is>
      </c>
      <c r="C3434" s="104" t="inlineStr">
        <is>
          <t>HC-093</t>
        </is>
      </c>
      <c r="D3434" s="104" t="inlineStr">
        <is>
          <t>Île-de-France</t>
        </is>
      </c>
      <c r="E3434" s="104" t="inlineStr">
        <is>
          <t>Drive</t>
        </is>
      </c>
      <c r="F3434" s="104" t="n">
        <v>31</v>
      </c>
      <c r="G3434" s="159" t="n">
        <v>2171</v>
      </c>
      <c r="H3434" s="159" t="n">
        <v>5599</v>
      </c>
      <c r="I3434" s="160" t="n">
        <v>29615.91</v>
      </c>
      <c r="J3434" s="160" t="n">
        <v>1020.09</v>
      </c>
      <c r="K3434" s="160" t="n">
        <v>28595.82</v>
      </c>
      <c r="L3434" s="160" t="n">
        <v>8556.76</v>
      </c>
    </row>
    <row r="3435">
      <c r="A3435" s="176" t="n">
        <v>45778</v>
      </c>
      <c r="B3435" s="104" t="inlineStr">
        <is>
          <t>2024/25</t>
        </is>
      </c>
      <c r="C3435" s="104" t="inlineStr">
        <is>
          <t>HC-093</t>
        </is>
      </c>
      <c r="D3435" s="104" t="inlineStr">
        <is>
          <t>Île-de-France</t>
        </is>
      </c>
      <c r="E3435" s="104" t="inlineStr">
        <is>
          <t>Livraison</t>
        </is>
      </c>
      <c r="F3435" s="104" t="n">
        <v>31</v>
      </c>
      <c r="G3435" s="159" t="n">
        <v>1844</v>
      </c>
      <c r="H3435" s="159" t="n">
        <v>4688</v>
      </c>
      <c r="I3435" s="160" t="n">
        <v>30361.04</v>
      </c>
      <c r="J3435" s="160" t="n">
        <v>1920.95</v>
      </c>
      <c r="K3435" s="160" t="n">
        <v>28440.09</v>
      </c>
      <c r="L3435" s="160" t="n">
        <v>8840.35</v>
      </c>
    </row>
    <row r="3436">
      <c r="A3436" s="176" t="n">
        <v>45778</v>
      </c>
      <c r="B3436" s="104" t="inlineStr">
        <is>
          <t>2024/25</t>
        </is>
      </c>
      <c r="C3436" s="104" t="inlineStr">
        <is>
          <t>HC-093</t>
        </is>
      </c>
      <c r="D3436" s="104" t="inlineStr">
        <is>
          <t>Île-de-France</t>
        </is>
      </c>
      <c r="E3436" s="104" t="inlineStr">
        <is>
          <t>Sur place</t>
        </is>
      </c>
      <c r="F3436" s="104" t="n">
        <v>31</v>
      </c>
      <c r="G3436" s="159" t="n">
        <v>5436</v>
      </c>
      <c r="H3436" s="159" t="n">
        <v>13850</v>
      </c>
      <c r="I3436" s="160" t="n">
        <v>69920.37</v>
      </c>
      <c r="J3436" s="160" t="n">
        <v>1970.62</v>
      </c>
      <c r="K3436" s="160" t="n">
        <v>67949.75</v>
      </c>
      <c r="L3436" s="160" t="n">
        <v>20037.89</v>
      </c>
    </row>
    <row r="3437">
      <c r="A3437" s="176" t="n">
        <v>45778</v>
      </c>
      <c r="B3437" s="104" t="inlineStr">
        <is>
          <t>2024/25</t>
        </is>
      </c>
      <c r="C3437" s="104" t="inlineStr">
        <is>
          <t>HC-093</t>
        </is>
      </c>
      <c r="D3437" s="104" t="inlineStr">
        <is>
          <t>Île-de-France</t>
        </is>
      </c>
      <c r="E3437" s="104" t="inlineStr">
        <is>
          <t>À emporter</t>
        </is>
      </c>
      <c r="F3437" s="104" t="n">
        <v>31</v>
      </c>
      <c r="G3437" s="159" t="n">
        <v>4055</v>
      </c>
      <c r="H3437" s="159" t="n">
        <v>10175</v>
      </c>
      <c r="I3437" s="160" t="n">
        <v>48528.73</v>
      </c>
      <c r="J3437" s="160" t="n">
        <v>1299.12</v>
      </c>
      <c r="K3437" s="160" t="n">
        <v>47229.61</v>
      </c>
      <c r="L3437" s="160" t="n">
        <v>14084.95</v>
      </c>
    </row>
    <row r="3438">
      <c r="A3438" s="176" t="n">
        <v>45778</v>
      </c>
      <c r="B3438" s="104" t="inlineStr">
        <is>
          <t>2024/25</t>
        </is>
      </c>
      <c r="C3438" s="104" t="inlineStr">
        <is>
          <t>HC-094</t>
        </is>
      </c>
      <c r="D3438" s="104" t="inlineStr">
        <is>
          <t>Nord-Ouest</t>
        </is>
      </c>
      <c r="E3438" s="104" t="inlineStr">
        <is>
          <t>Drive</t>
        </is>
      </c>
      <c r="F3438" s="104" t="n">
        <v>30</v>
      </c>
      <c r="G3438" s="159" t="n">
        <v>949</v>
      </c>
      <c r="H3438" s="159" t="n">
        <v>2348</v>
      </c>
      <c r="I3438" s="160" t="n">
        <v>12992.04</v>
      </c>
      <c r="J3438" s="160" t="n">
        <v>417.47</v>
      </c>
      <c r="K3438" s="160" t="n">
        <v>12574.57</v>
      </c>
      <c r="L3438" s="160" t="n">
        <v>3735.02</v>
      </c>
    </row>
    <row r="3439">
      <c r="A3439" s="176" t="n">
        <v>45778</v>
      </c>
      <c r="B3439" s="104" t="inlineStr">
        <is>
          <t>2024/25</t>
        </is>
      </c>
      <c r="C3439" s="104" t="inlineStr">
        <is>
          <t>HC-094</t>
        </is>
      </c>
      <c r="D3439" s="104" t="inlineStr">
        <is>
          <t>Nord-Ouest</t>
        </is>
      </c>
      <c r="E3439" s="104" t="inlineStr">
        <is>
          <t>Livraison</t>
        </is>
      </c>
      <c r="F3439" s="104" t="n">
        <v>31</v>
      </c>
      <c r="G3439" s="159" t="n">
        <v>936</v>
      </c>
      <c r="H3439" s="159" t="n">
        <v>2409</v>
      </c>
      <c r="I3439" s="160" t="n">
        <v>15209.24</v>
      </c>
      <c r="J3439" s="160" t="n">
        <v>835.73</v>
      </c>
      <c r="K3439" s="160" t="n">
        <v>14373.51</v>
      </c>
      <c r="L3439" s="160" t="n">
        <v>4435.49</v>
      </c>
    </row>
    <row r="3440">
      <c r="A3440" s="176" t="n">
        <v>45778</v>
      </c>
      <c r="B3440" s="104" t="inlineStr">
        <is>
          <t>2024/25</t>
        </is>
      </c>
      <c r="C3440" s="104" t="inlineStr">
        <is>
          <t>HC-094</t>
        </is>
      </c>
      <c r="D3440" s="104" t="inlineStr">
        <is>
          <t>Nord-Ouest</t>
        </is>
      </c>
      <c r="E3440" s="104" t="inlineStr">
        <is>
          <t>Sur place</t>
        </is>
      </c>
      <c r="F3440" s="104" t="n">
        <v>30</v>
      </c>
      <c r="G3440" s="159" t="n">
        <v>2496</v>
      </c>
      <c r="H3440" s="159" t="n">
        <v>6233</v>
      </c>
      <c r="I3440" s="160" t="n">
        <v>32266.61</v>
      </c>
      <c r="J3440" s="160" t="n">
        <v>921.62</v>
      </c>
      <c r="K3440" s="160" t="n">
        <v>31344.99</v>
      </c>
      <c r="L3440" s="160" t="n">
        <v>9365.629999999999</v>
      </c>
    </row>
    <row r="3441">
      <c r="A3441" s="176" t="n">
        <v>45778</v>
      </c>
      <c r="B3441" s="104" t="inlineStr">
        <is>
          <t>2024/25</t>
        </is>
      </c>
      <c r="C3441" s="104" t="inlineStr">
        <is>
          <t>HC-094</t>
        </is>
      </c>
      <c r="D3441" s="104" t="inlineStr">
        <is>
          <t>Nord-Ouest</t>
        </is>
      </c>
      <c r="E3441" s="104" t="inlineStr">
        <is>
          <t>À emporter</t>
        </is>
      </c>
      <c r="F3441" s="104" t="n">
        <v>31</v>
      </c>
      <c r="G3441" s="159" t="n">
        <v>1893</v>
      </c>
      <c r="H3441" s="159" t="n">
        <v>4761</v>
      </c>
      <c r="I3441" s="160" t="n">
        <v>22307.39</v>
      </c>
      <c r="J3441" s="160" t="n">
        <v>629.09</v>
      </c>
      <c r="K3441" s="160" t="n">
        <v>21678.3</v>
      </c>
      <c r="L3441" s="160" t="n">
        <v>6428.05</v>
      </c>
    </row>
    <row r="3442">
      <c r="A3442" s="176" t="n">
        <v>45778</v>
      </c>
      <c r="B3442" s="104" t="inlineStr">
        <is>
          <t>2024/25</t>
        </is>
      </c>
      <c r="C3442" s="104" t="inlineStr">
        <is>
          <t>HC-096</t>
        </is>
      </c>
      <c r="D3442" s="104" t="inlineStr">
        <is>
          <t>Sud-Ouest</t>
        </is>
      </c>
      <c r="E3442" s="104" t="inlineStr">
        <is>
          <t>Drive</t>
        </is>
      </c>
      <c r="F3442" s="104" t="n">
        <v>31</v>
      </c>
      <c r="G3442" s="159" t="n">
        <v>1111</v>
      </c>
      <c r="H3442" s="159" t="n">
        <v>2799</v>
      </c>
      <c r="I3442" s="160" t="n">
        <v>15136.26</v>
      </c>
      <c r="J3442" s="160" t="n">
        <v>445.15</v>
      </c>
      <c r="K3442" s="160" t="n">
        <v>14691.11</v>
      </c>
      <c r="L3442" s="160" t="n">
        <v>4382.25</v>
      </c>
    </row>
    <row r="3443">
      <c r="A3443" s="176" t="n">
        <v>45778</v>
      </c>
      <c r="B3443" s="104" t="inlineStr">
        <is>
          <t>2024/25</t>
        </is>
      </c>
      <c r="C3443" s="104" t="inlineStr">
        <is>
          <t>HC-096</t>
        </is>
      </c>
      <c r="D3443" s="104" t="inlineStr">
        <is>
          <t>Sud-Ouest</t>
        </is>
      </c>
      <c r="E3443" s="104" t="inlineStr">
        <is>
          <t>Livraison</t>
        </is>
      </c>
      <c r="F3443" s="104" t="n">
        <v>31</v>
      </c>
      <c r="G3443" s="159" t="n">
        <v>958</v>
      </c>
      <c r="H3443" s="159" t="n">
        <v>2445</v>
      </c>
      <c r="I3443" s="160" t="n">
        <v>15905.19</v>
      </c>
      <c r="J3443" s="160" t="n">
        <v>974.5599999999999</v>
      </c>
      <c r="K3443" s="160" t="n">
        <v>14930.63</v>
      </c>
      <c r="L3443" s="160" t="n">
        <v>4624.06</v>
      </c>
    </row>
    <row r="3444">
      <c r="A3444" s="176" t="n">
        <v>45778</v>
      </c>
      <c r="B3444" s="104" t="inlineStr">
        <is>
          <t>2024/25</t>
        </is>
      </c>
      <c r="C3444" s="104" t="inlineStr">
        <is>
          <t>HC-096</t>
        </is>
      </c>
      <c r="D3444" s="104" t="inlineStr">
        <is>
          <t>Sud-Ouest</t>
        </is>
      </c>
      <c r="E3444" s="104" t="inlineStr">
        <is>
          <t>Sur place</t>
        </is>
      </c>
      <c r="F3444" s="104" t="n">
        <v>31</v>
      </c>
      <c r="G3444" s="159" t="n">
        <v>2810</v>
      </c>
      <c r="H3444" s="159" t="n">
        <v>7176</v>
      </c>
      <c r="I3444" s="160" t="n">
        <v>36109.99</v>
      </c>
      <c r="J3444" s="160" t="n">
        <v>960.0700000000001</v>
      </c>
      <c r="K3444" s="160" t="n">
        <v>35149.92</v>
      </c>
      <c r="L3444" s="160" t="n">
        <v>10392.45</v>
      </c>
    </row>
    <row r="3445">
      <c r="A3445" s="176" t="n">
        <v>45778</v>
      </c>
      <c r="B3445" s="104" t="inlineStr">
        <is>
          <t>2024/25</t>
        </is>
      </c>
      <c r="C3445" s="104" t="inlineStr">
        <is>
          <t>HC-096</t>
        </is>
      </c>
      <c r="D3445" s="104" t="inlineStr">
        <is>
          <t>Sud-Ouest</t>
        </is>
      </c>
      <c r="E3445" s="104" t="inlineStr">
        <is>
          <t>À emporter</t>
        </is>
      </c>
      <c r="F3445" s="104" t="n">
        <v>31</v>
      </c>
      <c r="G3445" s="159" t="n">
        <v>2143</v>
      </c>
      <c r="H3445" s="159" t="n">
        <v>5603</v>
      </c>
      <c r="I3445" s="160" t="n">
        <v>25584.46</v>
      </c>
      <c r="J3445" s="160" t="n">
        <v>726.24</v>
      </c>
      <c r="K3445" s="160" t="n">
        <v>24858.22</v>
      </c>
      <c r="L3445" s="160" t="n">
        <v>7368.98</v>
      </c>
    </row>
    <row r="3446">
      <c r="A3446" s="176" t="n">
        <v>45778</v>
      </c>
      <c r="B3446" s="104" t="inlineStr">
        <is>
          <t>2024/25</t>
        </is>
      </c>
      <c r="C3446" s="104" t="inlineStr">
        <is>
          <t>HC-097</t>
        </is>
      </c>
      <c r="D3446" s="104" t="inlineStr">
        <is>
          <t>Île-de-France</t>
        </is>
      </c>
      <c r="E3446" s="104" t="inlineStr">
        <is>
          <t>Drive</t>
        </is>
      </c>
      <c r="F3446" s="104" t="n">
        <v>30</v>
      </c>
      <c r="G3446" s="159" t="n">
        <v>940</v>
      </c>
      <c r="H3446" s="159" t="n">
        <v>2385</v>
      </c>
      <c r="I3446" s="160" t="n">
        <v>12778.44</v>
      </c>
      <c r="J3446" s="160" t="n">
        <v>411.18</v>
      </c>
      <c r="K3446" s="160" t="n">
        <v>12367.26</v>
      </c>
      <c r="L3446" s="160" t="n">
        <v>3694.54</v>
      </c>
    </row>
    <row r="3447">
      <c r="A3447" s="176" t="n">
        <v>45778</v>
      </c>
      <c r="B3447" s="104" t="inlineStr">
        <is>
          <t>2024/25</t>
        </is>
      </c>
      <c r="C3447" s="104" t="inlineStr">
        <is>
          <t>HC-097</t>
        </is>
      </c>
      <c r="D3447" s="104" t="inlineStr">
        <is>
          <t>Île-de-France</t>
        </is>
      </c>
      <c r="E3447" s="104" t="inlineStr">
        <is>
          <t>Livraison</t>
        </is>
      </c>
      <c r="F3447" s="104" t="n">
        <v>31</v>
      </c>
      <c r="G3447" s="159" t="n">
        <v>950</v>
      </c>
      <c r="H3447" s="159" t="n">
        <v>2399</v>
      </c>
      <c r="I3447" s="160" t="n">
        <v>15308.77</v>
      </c>
      <c r="J3447" s="160" t="n">
        <v>922.64</v>
      </c>
      <c r="K3447" s="160" t="n">
        <v>14386.13</v>
      </c>
      <c r="L3447" s="160" t="n">
        <v>4440.54</v>
      </c>
    </row>
    <row r="3448">
      <c r="A3448" s="176" t="n">
        <v>45778</v>
      </c>
      <c r="B3448" s="104" t="inlineStr">
        <is>
          <t>2024/25</t>
        </is>
      </c>
      <c r="C3448" s="104" t="inlineStr">
        <is>
          <t>HC-097</t>
        </is>
      </c>
      <c r="D3448" s="104" t="inlineStr">
        <is>
          <t>Île-de-France</t>
        </is>
      </c>
      <c r="E3448" s="104" t="inlineStr">
        <is>
          <t>Sur place</t>
        </is>
      </c>
      <c r="F3448" s="104" t="n">
        <v>29</v>
      </c>
      <c r="G3448" s="159" t="n">
        <v>2359</v>
      </c>
      <c r="H3448" s="159" t="n">
        <v>6165</v>
      </c>
      <c r="I3448" s="160" t="n">
        <v>30476.01</v>
      </c>
      <c r="J3448" s="160" t="n">
        <v>962.16</v>
      </c>
      <c r="K3448" s="160" t="n">
        <v>29513.85</v>
      </c>
      <c r="L3448" s="160" t="n">
        <v>8830.66</v>
      </c>
    </row>
    <row r="3449">
      <c r="A3449" s="176" t="n">
        <v>45778</v>
      </c>
      <c r="B3449" s="104" t="inlineStr">
        <is>
          <t>2024/25</t>
        </is>
      </c>
      <c r="C3449" s="104" t="inlineStr">
        <is>
          <t>HC-097</t>
        </is>
      </c>
      <c r="D3449" s="104" t="inlineStr">
        <is>
          <t>Île-de-France</t>
        </is>
      </c>
      <c r="E3449" s="104" t="inlineStr">
        <is>
          <t>À emporter</t>
        </is>
      </c>
      <c r="F3449" s="104" t="n">
        <v>31</v>
      </c>
      <c r="G3449" s="159" t="n">
        <v>1929</v>
      </c>
      <c r="H3449" s="159" t="n">
        <v>5018</v>
      </c>
      <c r="I3449" s="160" t="n">
        <v>22741.64</v>
      </c>
      <c r="J3449" s="160" t="n">
        <v>701.37</v>
      </c>
      <c r="K3449" s="160" t="n">
        <v>22040.27</v>
      </c>
      <c r="L3449" s="160" t="n">
        <v>6578.9</v>
      </c>
    </row>
    <row r="3450">
      <c r="A3450" s="176" t="n">
        <v>45778</v>
      </c>
      <c r="B3450" s="104" t="inlineStr">
        <is>
          <t>2024/25</t>
        </is>
      </c>
      <c r="C3450" s="104" t="inlineStr">
        <is>
          <t>HC-098</t>
        </is>
      </c>
      <c r="D3450" s="104" t="inlineStr">
        <is>
          <t>Nord-Ouest</t>
        </is>
      </c>
      <c r="E3450" s="104" t="inlineStr">
        <is>
          <t>Livraison</t>
        </is>
      </c>
      <c r="F3450" s="104" t="n">
        <v>31</v>
      </c>
      <c r="G3450" s="159" t="n">
        <v>1706</v>
      </c>
      <c r="H3450" s="159" t="n">
        <v>4208</v>
      </c>
      <c r="I3450" s="160" t="n">
        <v>26936.91</v>
      </c>
      <c r="J3450" s="160" t="n">
        <v>1437.97</v>
      </c>
      <c r="K3450" s="160" t="n">
        <v>25498.94</v>
      </c>
      <c r="L3450" s="160" t="n">
        <v>7888.84</v>
      </c>
    </row>
    <row r="3451">
      <c r="A3451" s="176" t="n">
        <v>45778</v>
      </c>
      <c r="B3451" s="104" t="inlineStr">
        <is>
          <t>2024/25</t>
        </is>
      </c>
      <c r="C3451" s="104" t="inlineStr">
        <is>
          <t>HC-098</t>
        </is>
      </c>
      <c r="D3451" s="104" t="inlineStr">
        <is>
          <t>Nord-Ouest</t>
        </is>
      </c>
      <c r="E3451" s="104" t="inlineStr">
        <is>
          <t>Sur place</t>
        </is>
      </c>
      <c r="F3451" s="104" t="n">
        <v>29</v>
      </c>
      <c r="G3451" s="159" t="n">
        <v>3850</v>
      </c>
      <c r="H3451" s="159" t="n">
        <v>9631</v>
      </c>
      <c r="I3451" s="160" t="n">
        <v>49920.67</v>
      </c>
      <c r="J3451" s="160" t="n">
        <v>1571.98</v>
      </c>
      <c r="K3451" s="160" t="n">
        <v>48348.69</v>
      </c>
      <c r="L3451" s="160" t="n">
        <v>14407.41</v>
      </c>
    </row>
    <row r="3452">
      <c r="A3452" s="176" t="n">
        <v>45778</v>
      </c>
      <c r="B3452" s="104" t="inlineStr">
        <is>
          <t>2024/25</t>
        </is>
      </c>
      <c r="C3452" s="104" t="inlineStr">
        <is>
          <t>HC-098</t>
        </is>
      </c>
      <c r="D3452" s="104" t="inlineStr">
        <is>
          <t>Nord-Ouest</t>
        </is>
      </c>
      <c r="E3452" s="104" t="inlineStr">
        <is>
          <t>À emporter</t>
        </is>
      </c>
      <c r="F3452" s="104" t="n">
        <v>31</v>
      </c>
      <c r="G3452" s="159" t="n">
        <v>3225</v>
      </c>
      <c r="H3452" s="159" t="n">
        <v>8266</v>
      </c>
      <c r="I3452" s="160" t="n">
        <v>38139.21</v>
      </c>
      <c r="J3452" s="160" t="n">
        <v>1114.78</v>
      </c>
      <c r="K3452" s="160" t="n">
        <v>37024.43</v>
      </c>
      <c r="L3452" s="160" t="n">
        <v>11046.26</v>
      </c>
    </row>
    <row r="3453">
      <c r="A3453" s="176" t="n">
        <v>45778</v>
      </c>
      <c r="B3453" s="104" t="inlineStr">
        <is>
          <t>2024/25</t>
        </is>
      </c>
      <c r="C3453" s="104" t="inlineStr">
        <is>
          <t>HC-099</t>
        </is>
      </c>
      <c r="D3453" s="104" t="inlineStr">
        <is>
          <t>Sud-Est</t>
        </is>
      </c>
      <c r="E3453" s="104" t="inlineStr">
        <is>
          <t>Livraison</t>
        </is>
      </c>
      <c r="F3453" s="104" t="n">
        <v>31</v>
      </c>
      <c r="G3453" s="159" t="n">
        <v>1585</v>
      </c>
      <c r="H3453" s="159" t="n">
        <v>3988</v>
      </c>
      <c r="I3453" s="160" t="n">
        <v>26216.68</v>
      </c>
      <c r="J3453" s="160" t="n">
        <v>1544.8</v>
      </c>
      <c r="K3453" s="160" t="n">
        <v>24671.88</v>
      </c>
      <c r="L3453" s="160" t="n">
        <v>8444.73</v>
      </c>
    </row>
    <row r="3454">
      <c r="A3454" s="176" t="n">
        <v>45778</v>
      </c>
      <c r="B3454" s="104" t="inlineStr">
        <is>
          <t>2024/25</t>
        </is>
      </c>
      <c r="C3454" s="104" t="inlineStr">
        <is>
          <t>HC-099</t>
        </is>
      </c>
      <c r="D3454" s="104" t="inlineStr">
        <is>
          <t>Sud-Est</t>
        </is>
      </c>
      <c r="E3454" s="104" t="inlineStr">
        <is>
          <t>Sur place</t>
        </is>
      </c>
      <c r="F3454" s="104" t="n">
        <v>31</v>
      </c>
      <c r="G3454" s="159" t="n">
        <v>4656</v>
      </c>
      <c r="H3454" s="159" t="n">
        <v>12199</v>
      </c>
      <c r="I3454" s="160" t="n">
        <v>61005.35</v>
      </c>
      <c r="J3454" s="160" t="n">
        <v>1896.9</v>
      </c>
      <c r="K3454" s="160" t="n">
        <v>59108.45</v>
      </c>
      <c r="L3454" s="160" t="n">
        <v>19676.64</v>
      </c>
    </row>
    <row r="3455">
      <c r="A3455" s="176" t="n">
        <v>45778</v>
      </c>
      <c r="B3455" s="104" t="inlineStr">
        <is>
          <t>2024/25</t>
        </is>
      </c>
      <c r="C3455" s="104" t="inlineStr">
        <is>
          <t>HC-099</t>
        </is>
      </c>
      <c r="D3455" s="104" t="inlineStr">
        <is>
          <t>Sud-Est</t>
        </is>
      </c>
      <c r="E3455" s="104" t="inlineStr">
        <is>
          <t>À emporter</t>
        </is>
      </c>
      <c r="F3455" s="104" t="n">
        <v>31</v>
      </c>
      <c r="G3455" s="159" t="n">
        <v>3454</v>
      </c>
      <c r="H3455" s="159" t="n">
        <v>8958</v>
      </c>
      <c r="I3455" s="160" t="n">
        <v>40779.39</v>
      </c>
      <c r="J3455" s="160" t="n">
        <v>1118.26</v>
      </c>
      <c r="K3455" s="160" t="n">
        <v>39661.13</v>
      </c>
      <c r="L3455" s="160" t="n">
        <v>13170.28</v>
      </c>
    </row>
    <row r="3456">
      <c r="A3456" s="176" t="n">
        <v>45778</v>
      </c>
      <c r="B3456" s="104" t="inlineStr">
        <is>
          <t>2024/25</t>
        </is>
      </c>
      <c r="C3456" s="104" t="inlineStr">
        <is>
          <t>HC-100</t>
        </is>
      </c>
      <c r="D3456" s="104" t="inlineStr">
        <is>
          <t>Sud-Ouest</t>
        </is>
      </c>
      <c r="E3456" s="104" t="inlineStr">
        <is>
          <t>Livraison</t>
        </is>
      </c>
      <c r="F3456" s="104" t="n">
        <v>31</v>
      </c>
      <c r="G3456" s="159" t="n">
        <v>1051</v>
      </c>
      <c r="H3456" s="159" t="n">
        <v>2611</v>
      </c>
      <c r="I3456" s="160" t="n">
        <v>17316.8</v>
      </c>
      <c r="J3456" s="160" t="n">
        <v>953.66</v>
      </c>
      <c r="K3456" s="160" t="n">
        <v>16363.14</v>
      </c>
      <c r="L3456" s="160" t="n">
        <v>5067.06</v>
      </c>
    </row>
    <row r="3457">
      <c r="A3457" s="176" t="n">
        <v>45778</v>
      </c>
      <c r="B3457" s="104" t="inlineStr">
        <is>
          <t>2024/25</t>
        </is>
      </c>
      <c r="C3457" s="104" t="inlineStr">
        <is>
          <t>HC-100</t>
        </is>
      </c>
      <c r="D3457" s="104" t="inlineStr">
        <is>
          <t>Sud-Ouest</t>
        </is>
      </c>
      <c r="E3457" s="104" t="inlineStr">
        <is>
          <t>Sur place</t>
        </is>
      </c>
      <c r="F3457" s="104" t="n">
        <v>31</v>
      </c>
      <c r="G3457" s="159" t="n">
        <v>2987</v>
      </c>
      <c r="H3457" s="159" t="n">
        <v>7659</v>
      </c>
      <c r="I3457" s="160" t="n">
        <v>38860.39</v>
      </c>
      <c r="J3457" s="160" t="n">
        <v>1229.42</v>
      </c>
      <c r="K3457" s="160" t="n">
        <v>37630.97</v>
      </c>
      <c r="L3457" s="160" t="n">
        <v>11266.75</v>
      </c>
    </row>
    <row r="3458">
      <c r="A3458" s="176" t="n">
        <v>45778</v>
      </c>
      <c r="B3458" s="104" t="inlineStr">
        <is>
          <t>2024/25</t>
        </is>
      </c>
      <c r="C3458" s="104" t="inlineStr">
        <is>
          <t>HC-100</t>
        </is>
      </c>
      <c r="D3458" s="104" t="inlineStr">
        <is>
          <t>Sud-Ouest</t>
        </is>
      </c>
      <c r="E3458" s="104" t="inlineStr">
        <is>
          <t>À emporter</t>
        </is>
      </c>
      <c r="F3458" s="104" t="n">
        <v>31</v>
      </c>
      <c r="G3458" s="159" t="n">
        <v>2290</v>
      </c>
      <c r="H3458" s="159" t="n">
        <v>5935</v>
      </c>
      <c r="I3458" s="160" t="n">
        <v>27164.81</v>
      </c>
      <c r="J3458" s="160" t="n">
        <v>818.73</v>
      </c>
      <c r="K3458" s="160" t="n">
        <v>26346.08</v>
      </c>
      <c r="L3458" s="160" t="n">
        <v>7834.23</v>
      </c>
    </row>
    <row r="3459">
      <c r="A3459" s="176" t="n">
        <v>45778</v>
      </c>
      <c r="B3459" s="104" t="inlineStr">
        <is>
          <t>2024/25</t>
        </is>
      </c>
      <c r="C3459" s="104" t="inlineStr">
        <is>
          <t>HC-101</t>
        </is>
      </c>
      <c r="D3459" s="104" t="inlineStr">
        <is>
          <t>Île-de-France</t>
        </is>
      </c>
      <c r="E3459" s="104" t="inlineStr">
        <is>
          <t>Drive</t>
        </is>
      </c>
      <c r="F3459" s="104" t="n">
        <v>30</v>
      </c>
      <c r="G3459" s="159" t="n">
        <v>1361</v>
      </c>
      <c r="H3459" s="159" t="n">
        <v>3487</v>
      </c>
      <c r="I3459" s="160" t="n">
        <v>18682.42</v>
      </c>
      <c r="J3459" s="160" t="n">
        <v>544.71</v>
      </c>
      <c r="K3459" s="160" t="n">
        <v>18137.71</v>
      </c>
      <c r="L3459" s="160" t="n">
        <v>5369.64</v>
      </c>
    </row>
    <row r="3460">
      <c r="A3460" s="176" t="n">
        <v>45778</v>
      </c>
      <c r="B3460" s="104" t="inlineStr">
        <is>
          <t>2024/25</t>
        </is>
      </c>
      <c r="C3460" s="104" t="inlineStr">
        <is>
          <t>HC-101</t>
        </is>
      </c>
      <c r="D3460" s="104" t="inlineStr">
        <is>
          <t>Île-de-France</t>
        </is>
      </c>
      <c r="E3460" s="104" t="inlineStr">
        <is>
          <t>Livraison</t>
        </is>
      </c>
      <c r="F3460" s="104" t="n">
        <v>31</v>
      </c>
      <c r="G3460" s="159" t="n">
        <v>1288</v>
      </c>
      <c r="H3460" s="159" t="n">
        <v>3307</v>
      </c>
      <c r="I3460" s="160" t="n">
        <v>21154.78</v>
      </c>
      <c r="J3460" s="160" t="n">
        <v>1240.58</v>
      </c>
      <c r="K3460" s="160" t="n">
        <v>19914.2</v>
      </c>
      <c r="L3460" s="160" t="n">
        <v>6180.25</v>
      </c>
    </row>
    <row r="3461">
      <c r="A3461" s="176" t="n">
        <v>45778</v>
      </c>
      <c r="B3461" s="104" t="inlineStr">
        <is>
          <t>2024/25</t>
        </is>
      </c>
      <c r="C3461" s="104" t="inlineStr">
        <is>
          <t>HC-101</t>
        </is>
      </c>
      <c r="D3461" s="104" t="inlineStr">
        <is>
          <t>Île-de-France</t>
        </is>
      </c>
      <c r="E3461" s="104" t="inlineStr">
        <is>
          <t>Sur place</t>
        </is>
      </c>
      <c r="F3461" s="104" t="n">
        <v>31</v>
      </c>
      <c r="G3461" s="159" t="n">
        <v>3522</v>
      </c>
      <c r="H3461" s="159" t="n">
        <v>8879</v>
      </c>
      <c r="I3461" s="160" t="n">
        <v>45061.32</v>
      </c>
      <c r="J3461" s="160" t="n">
        <v>1168.48</v>
      </c>
      <c r="K3461" s="160" t="n">
        <v>43892.84</v>
      </c>
      <c r="L3461" s="160" t="n">
        <v>13113.63</v>
      </c>
    </row>
    <row r="3462">
      <c r="A3462" s="176" t="n">
        <v>45778</v>
      </c>
      <c r="B3462" s="104" t="inlineStr">
        <is>
          <t>2024/25</t>
        </is>
      </c>
      <c r="C3462" s="104" t="inlineStr">
        <is>
          <t>HC-101</t>
        </is>
      </c>
      <c r="D3462" s="104" t="inlineStr">
        <is>
          <t>Île-de-France</t>
        </is>
      </c>
      <c r="E3462" s="104" t="inlineStr">
        <is>
          <t>À emporter</t>
        </is>
      </c>
      <c r="F3462" s="104" t="n">
        <v>31</v>
      </c>
      <c r="G3462" s="159" t="n">
        <v>2761</v>
      </c>
      <c r="H3462" s="159" t="n">
        <v>6923</v>
      </c>
      <c r="I3462" s="160" t="n">
        <v>32910.66</v>
      </c>
      <c r="J3462" s="160" t="n">
        <v>979.5</v>
      </c>
      <c r="K3462" s="160" t="n">
        <v>31931.16</v>
      </c>
      <c r="L3462" s="160" t="n">
        <v>9522.01</v>
      </c>
    </row>
    <row r="3463">
      <c r="A3463" s="176" t="n">
        <v>45778</v>
      </c>
      <c r="B3463" s="104" t="inlineStr">
        <is>
          <t>2024/25</t>
        </is>
      </c>
      <c r="C3463" s="104" t="inlineStr">
        <is>
          <t>HC-102</t>
        </is>
      </c>
      <c r="D3463" s="104" t="inlineStr">
        <is>
          <t>Nord-Ouest</t>
        </is>
      </c>
      <c r="E3463" s="104" t="inlineStr">
        <is>
          <t>Livraison</t>
        </is>
      </c>
      <c r="F3463" s="104" t="n">
        <v>31</v>
      </c>
      <c r="G3463" s="159" t="n">
        <v>1449</v>
      </c>
      <c r="H3463" s="159" t="n">
        <v>3745</v>
      </c>
      <c r="I3463" s="160" t="n">
        <v>23792.78</v>
      </c>
      <c r="J3463" s="160" t="n">
        <v>1414.74</v>
      </c>
      <c r="K3463" s="160" t="n">
        <v>22378.04</v>
      </c>
      <c r="L3463" s="160" t="n">
        <v>6907.52</v>
      </c>
    </row>
    <row r="3464">
      <c r="A3464" s="176" t="n">
        <v>45778</v>
      </c>
      <c r="B3464" s="104" t="inlineStr">
        <is>
          <t>2024/25</t>
        </is>
      </c>
      <c r="C3464" s="104" t="inlineStr">
        <is>
          <t>HC-102</t>
        </is>
      </c>
      <c r="D3464" s="104" t="inlineStr">
        <is>
          <t>Nord-Ouest</t>
        </is>
      </c>
      <c r="E3464" s="104" t="inlineStr">
        <is>
          <t>Sur place</t>
        </is>
      </c>
      <c r="F3464" s="104" t="n">
        <v>31</v>
      </c>
      <c r="G3464" s="159" t="n">
        <v>4217</v>
      </c>
      <c r="H3464" s="159" t="n">
        <v>10759</v>
      </c>
      <c r="I3464" s="160" t="n">
        <v>53951.51</v>
      </c>
      <c r="J3464" s="160" t="n">
        <v>1709.01</v>
      </c>
      <c r="K3464" s="160" t="n">
        <v>52242.5</v>
      </c>
      <c r="L3464" s="160" t="n">
        <v>15455.23</v>
      </c>
    </row>
    <row r="3465">
      <c r="A3465" s="176" t="n">
        <v>45778</v>
      </c>
      <c r="B3465" s="104" t="inlineStr">
        <is>
          <t>2024/25</t>
        </is>
      </c>
      <c r="C3465" s="104" t="inlineStr">
        <is>
          <t>HC-102</t>
        </is>
      </c>
      <c r="D3465" s="104" t="inlineStr">
        <is>
          <t>Nord-Ouest</t>
        </is>
      </c>
      <c r="E3465" s="104" t="inlineStr">
        <is>
          <t>À emporter</t>
        </is>
      </c>
      <c r="F3465" s="104" t="n">
        <v>30</v>
      </c>
      <c r="G3465" s="159" t="n">
        <v>3054</v>
      </c>
      <c r="H3465" s="159" t="n">
        <v>7738</v>
      </c>
      <c r="I3465" s="160" t="n">
        <v>36249.23</v>
      </c>
      <c r="J3465" s="160" t="n">
        <v>1054.07</v>
      </c>
      <c r="K3465" s="160" t="n">
        <v>35195.16</v>
      </c>
      <c r="L3465" s="160" t="n">
        <v>10410.34</v>
      </c>
    </row>
    <row r="3466">
      <c r="A3466" s="176" t="n">
        <v>45778</v>
      </c>
      <c r="B3466" s="104" t="inlineStr">
        <is>
          <t>2024/25</t>
        </is>
      </c>
      <c r="C3466" s="104" t="inlineStr">
        <is>
          <t>HC-103</t>
        </is>
      </c>
      <c r="D3466" s="104" t="inlineStr">
        <is>
          <t>Sud-Est</t>
        </is>
      </c>
      <c r="E3466" s="104" t="inlineStr">
        <is>
          <t>Livraison</t>
        </is>
      </c>
      <c r="F3466" s="104" t="n">
        <v>31</v>
      </c>
      <c r="G3466" s="159" t="n">
        <v>1594</v>
      </c>
      <c r="H3466" s="159" t="n">
        <v>4007</v>
      </c>
      <c r="I3466" s="160" t="n">
        <v>26477.06</v>
      </c>
      <c r="J3466" s="160" t="n">
        <v>1595.51</v>
      </c>
      <c r="K3466" s="160" t="n">
        <v>24881.55</v>
      </c>
      <c r="L3466" s="160" t="n">
        <v>7744.47</v>
      </c>
    </row>
    <row r="3467">
      <c r="A3467" s="176" t="n">
        <v>45778</v>
      </c>
      <c r="B3467" s="104" t="inlineStr">
        <is>
          <t>2024/25</t>
        </is>
      </c>
      <c r="C3467" s="104" t="inlineStr">
        <is>
          <t>HC-103</t>
        </is>
      </c>
      <c r="D3467" s="104" t="inlineStr">
        <is>
          <t>Sud-Est</t>
        </is>
      </c>
      <c r="E3467" s="104" t="inlineStr">
        <is>
          <t>Sur place</t>
        </is>
      </c>
      <c r="F3467" s="104" t="n">
        <v>31</v>
      </c>
      <c r="G3467" s="159" t="n">
        <v>4470</v>
      </c>
      <c r="H3467" s="159" t="n">
        <v>11436</v>
      </c>
      <c r="I3467" s="160" t="n">
        <v>57380.84</v>
      </c>
      <c r="J3467" s="160" t="n">
        <v>1492.74</v>
      </c>
      <c r="K3467" s="160" t="n">
        <v>55888.1</v>
      </c>
      <c r="L3467" s="160" t="n">
        <v>16701.12</v>
      </c>
    </row>
    <row r="3468">
      <c r="A3468" s="176" t="n">
        <v>45778</v>
      </c>
      <c r="B3468" s="104" t="inlineStr">
        <is>
          <t>2024/25</t>
        </is>
      </c>
      <c r="C3468" s="104" t="inlineStr">
        <is>
          <t>HC-103</t>
        </is>
      </c>
      <c r="D3468" s="104" t="inlineStr">
        <is>
          <t>Sud-Est</t>
        </is>
      </c>
      <c r="E3468" s="104" t="inlineStr">
        <is>
          <t>À emporter</t>
        </is>
      </c>
      <c r="F3468" s="104" t="n">
        <v>31</v>
      </c>
      <c r="G3468" s="159" t="n">
        <v>3406</v>
      </c>
      <c r="H3468" s="159" t="n">
        <v>8675</v>
      </c>
      <c r="I3468" s="160" t="n">
        <v>40389.64</v>
      </c>
      <c r="J3468" s="160" t="n">
        <v>1112.59</v>
      </c>
      <c r="K3468" s="160" t="n">
        <v>39277.05</v>
      </c>
      <c r="L3468" s="160" t="n">
        <v>11670.4</v>
      </c>
    </row>
    <row r="3469">
      <c r="A3469" s="176" t="n">
        <v>45778</v>
      </c>
      <c r="B3469" s="104" t="inlineStr">
        <is>
          <t>2024/25</t>
        </is>
      </c>
      <c r="C3469" s="104" t="inlineStr">
        <is>
          <t>HC-104</t>
        </is>
      </c>
      <c r="D3469" s="104" t="inlineStr">
        <is>
          <t>Sud-Ouest</t>
        </is>
      </c>
      <c r="E3469" s="104" t="inlineStr">
        <is>
          <t>Livraison</t>
        </is>
      </c>
      <c r="F3469" s="104" t="n">
        <v>31</v>
      </c>
      <c r="G3469" s="159" t="n">
        <v>1301</v>
      </c>
      <c r="H3469" s="159" t="n">
        <v>3254</v>
      </c>
      <c r="I3469" s="160" t="n">
        <v>21573.97</v>
      </c>
      <c r="J3469" s="160" t="n">
        <v>1366.42</v>
      </c>
      <c r="K3469" s="160" t="n">
        <v>20207.55</v>
      </c>
      <c r="L3469" s="160" t="n">
        <v>6283.35</v>
      </c>
    </row>
    <row r="3470">
      <c r="A3470" s="176" t="n">
        <v>45778</v>
      </c>
      <c r="B3470" s="104" t="inlineStr">
        <is>
          <t>2024/25</t>
        </is>
      </c>
      <c r="C3470" s="104" t="inlineStr">
        <is>
          <t>HC-104</t>
        </is>
      </c>
      <c r="D3470" s="104" t="inlineStr">
        <is>
          <t>Sud-Ouest</t>
        </is>
      </c>
      <c r="E3470" s="104" t="inlineStr">
        <is>
          <t>Sur place</t>
        </is>
      </c>
      <c r="F3470" s="104" t="n">
        <v>31</v>
      </c>
      <c r="G3470" s="159" t="n">
        <v>3911</v>
      </c>
      <c r="H3470" s="159" t="n">
        <v>9979</v>
      </c>
      <c r="I3470" s="160" t="n">
        <v>50289.88</v>
      </c>
      <c r="J3470" s="160" t="n">
        <v>1435.97</v>
      </c>
      <c r="K3470" s="160" t="n">
        <v>48853.91</v>
      </c>
      <c r="L3470" s="160" t="n">
        <v>14553.74</v>
      </c>
    </row>
    <row r="3471">
      <c r="A3471" s="176" t="n">
        <v>45778</v>
      </c>
      <c r="B3471" s="104" t="inlineStr">
        <is>
          <t>2024/25</t>
        </is>
      </c>
      <c r="C3471" s="104" t="inlineStr">
        <is>
          <t>HC-104</t>
        </is>
      </c>
      <c r="D3471" s="104" t="inlineStr">
        <is>
          <t>Sud-Ouest</t>
        </is>
      </c>
      <c r="E3471" s="104" t="inlineStr">
        <is>
          <t>À emporter</t>
        </is>
      </c>
      <c r="F3471" s="104" t="n">
        <v>30</v>
      </c>
      <c r="G3471" s="159" t="n">
        <v>2820</v>
      </c>
      <c r="H3471" s="159" t="n">
        <v>7104</v>
      </c>
      <c r="I3471" s="160" t="n">
        <v>33808.52</v>
      </c>
      <c r="J3471" s="160" t="n">
        <v>1037.03</v>
      </c>
      <c r="K3471" s="160" t="n">
        <v>32771.49</v>
      </c>
      <c r="L3471" s="160" t="n">
        <v>9813.27</v>
      </c>
    </row>
    <row r="3472">
      <c r="A3472" s="176" t="n">
        <v>45778</v>
      </c>
      <c r="B3472" s="104" t="inlineStr">
        <is>
          <t>2024/25</t>
        </is>
      </c>
      <c r="C3472" s="104" t="inlineStr">
        <is>
          <t>HC-105</t>
        </is>
      </c>
      <c r="D3472" s="104" t="inlineStr">
        <is>
          <t>Île-de-France</t>
        </is>
      </c>
      <c r="E3472" s="104" t="inlineStr">
        <is>
          <t>Livraison</t>
        </is>
      </c>
      <c r="F3472" s="104" t="n">
        <v>31</v>
      </c>
      <c r="G3472" s="159" t="n">
        <v>2291</v>
      </c>
      <c r="H3472" s="159" t="n">
        <v>5715</v>
      </c>
      <c r="I3472" s="160" t="n">
        <v>36893.72</v>
      </c>
      <c r="J3472" s="160" t="n">
        <v>2004.14</v>
      </c>
      <c r="K3472" s="160" t="n">
        <v>34889.58</v>
      </c>
      <c r="L3472" s="160" t="n">
        <v>10760.33</v>
      </c>
    </row>
    <row r="3473">
      <c r="A3473" s="176" t="n">
        <v>45778</v>
      </c>
      <c r="B3473" s="104" t="inlineStr">
        <is>
          <t>2024/25</t>
        </is>
      </c>
      <c r="C3473" s="104" t="inlineStr">
        <is>
          <t>HC-105</t>
        </is>
      </c>
      <c r="D3473" s="104" t="inlineStr">
        <is>
          <t>Île-de-France</t>
        </is>
      </c>
      <c r="E3473" s="104" t="inlineStr">
        <is>
          <t>Sur place</t>
        </is>
      </c>
      <c r="F3473" s="104" t="n">
        <v>30</v>
      </c>
      <c r="G3473" s="159" t="n">
        <v>5841</v>
      </c>
      <c r="H3473" s="159" t="n">
        <v>14714</v>
      </c>
      <c r="I3473" s="160" t="n">
        <v>75378.42999999999</v>
      </c>
      <c r="J3473" s="160" t="n">
        <v>2340.33</v>
      </c>
      <c r="K3473" s="160" t="n">
        <v>73038.10000000001</v>
      </c>
      <c r="L3473" s="160" t="n">
        <v>21761.69</v>
      </c>
    </row>
    <row r="3474">
      <c r="A3474" s="176" t="n">
        <v>45778</v>
      </c>
      <c r="B3474" s="104" t="inlineStr">
        <is>
          <t>2024/25</t>
        </is>
      </c>
      <c r="C3474" s="104" t="inlineStr">
        <is>
          <t>HC-105</t>
        </is>
      </c>
      <c r="D3474" s="104" t="inlineStr">
        <is>
          <t>Île-de-France</t>
        </is>
      </c>
      <c r="E3474" s="104" t="inlineStr">
        <is>
          <t>À emporter</t>
        </is>
      </c>
      <c r="F3474" s="104" t="n">
        <v>30</v>
      </c>
      <c r="G3474" s="159" t="n">
        <v>4452</v>
      </c>
      <c r="H3474" s="159" t="n">
        <v>11389</v>
      </c>
      <c r="I3474" s="160" t="n">
        <v>53121.84</v>
      </c>
      <c r="J3474" s="160" t="n">
        <v>1648.22</v>
      </c>
      <c r="K3474" s="160" t="n">
        <v>51473.62</v>
      </c>
      <c r="L3474" s="160" t="n">
        <v>15283.42</v>
      </c>
    </row>
    <row r="3475">
      <c r="A3475" s="176" t="n">
        <v>45778</v>
      </c>
      <c r="B3475" s="104" t="inlineStr">
        <is>
          <t>2024/25</t>
        </is>
      </c>
      <c r="C3475" s="104" t="inlineStr">
        <is>
          <t>HC-106</t>
        </is>
      </c>
      <c r="D3475" s="104" t="inlineStr">
        <is>
          <t>Nord-Ouest</t>
        </is>
      </c>
      <c r="E3475" s="104" t="inlineStr">
        <is>
          <t>Livraison</t>
        </is>
      </c>
      <c r="F3475" s="104" t="n">
        <v>31</v>
      </c>
      <c r="G3475" s="159" t="n">
        <v>1435</v>
      </c>
      <c r="H3475" s="159" t="n">
        <v>3595</v>
      </c>
      <c r="I3475" s="160" t="n">
        <v>23115.79</v>
      </c>
      <c r="J3475" s="160" t="n">
        <v>1355.79</v>
      </c>
      <c r="K3475" s="160" t="n">
        <v>21760</v>
      </c>
      <c r="L3475" s="160" t="n">
        <v>6711.67</v>
      </c>
    </row>
    <row r="3476">
      <c r="A3476" s="176" t="n">
        <v>45778</v>
      </c>
      <c r="B3476" s="104" t="inlineStr">
        <is>
          <t>2024/25</t>
        </is>
      </c>
      <c r="C3476" s="104" t="inlineStr">
        <is>
          <t>HC-106</t>
        </is>
      </c>
      <c r="D3476" s="104" t="inlineStr">
        <is>
          <t>Nord-Ouest</t>
        </is>
      </c>
      <c r="E3476" s="104" t="inlineStr">
        <is>
          <t>Sur place</t>
        </is>
      </c>
      <c r="F3476" s="104" t="n">
        <v>31</v>
      </c>
      <c r="G3476" s="159" t="n">
        <v>3980</v>
      </c>
      <c r="H3476" s="159" t="n">
        <v>9953</v>
      </c>
      <c r="I3476" s="160" t="n">
        <v>51519.58</v>
      </c>
      <c r="J3476" s="160" t="n">
        <v>1390.36</v>
      </c>
      <c r="K3476" s="160" t="n">
        <v>50129.22</v>
      </c>
      <c r="L3476" s="160" t="n">
        <v>14917.29</v>
      </c>
    </row>
    <row r="3477">
      <c r="A3477" s="176" t="n">
        <v>45778</v>
      </c>
      <c r="B3477" s="104" t="inlineStr">
        <is>
          <t>2024/25</t>
        </is>
      </c>
      <c r="C3477" s="104" t="inlineStr">
        <is>
          <t>HC-106</t>
        </is>
      </c>
      <c r="D3477" s="104" t="inlineStr">
        <is>
          <t>Nord-Ouest</t>
        </is>
      </c>
      <c r="E3477" s="104" t="inlineStr">
        <is>
          <t>À emporter</t>
        </is>
      </c>
      <c r="F3477" s="104" t="n">
        <v>30</v>
      </c>
      <c r="G3477" s="159" t="n">
        <v>3022</v>
      </c>
      <c r="H3477" s="159" t="n">
        <v>7821</v>
      </c>
      <c r="I3477" s="160" t="n">
        <v>35749.25</v>
      </c>
      <c r="J3477" s="160" t="n">
        <v>1099.54</v>
      </c>
      <c r="K3477" s="160" t="n">
        <v>34649.71</v>
      </c>
      <c r="L3477" s="160" t="n">
        <v>10372.48</v>
      </c>
    </row>
    <row r="3478">
      <c r="A3478" s="176" t="n">
        <v>45778</v>
      </c>
      <c r="B3478" s="104" t="inlineStr">
        <is>
          <t>2024/25</t>
        </is>
      </c>
      <c r="C3478" s="104" t="inlineStr">
        <is>
          <t>HC-107</t>
        </is>
      </c>
      <c r="D3478" s="104" t="inlineStr">
        <is>
          <t>Sud-Est</t>
        </is>
      </c>
      <c r="E3478" s="104" t="inlineStr">
        <is>
          <t>Livraison</t>
        </is>
      </c>
      <c r="F3478" s="104" t="n">
        <v>30</v>
      </c>
      <c r="G3478" s="159" t="n">
        <v>1587</v>
      </c>
      <c r="H3478" s="159" t="n">
        <v>4116</v>
      </c>
      <c r="I3478" s="160" t="n">
        <v>26267.08</v>
      </c>
      <c r="J3478" s="160" t="n">
        <v>1494.48</v>
      </c>
      <c r="K3478" s="160" t="n">
        <v>24772.6</v>
      </c>
      <c r="L3478" s="160" t="n">
        <v>7641.05</v>
      </c>
    </row>
    <row r="3479">
      <c r="A3479" s="176" t="n">
        <v>45778</v>
      </c>
      <c r="B3479" s="104" t="inlineStr">
        <is>
          <t>2024/25</t>
        </is>
      </c>
      <c r="C3479" s="104" t="inlineStr">
        <is>
          <t>HC-107</t>
        </is>
      </c>
      <c r="D3479" s="104" t="inlineStr">
        <is>
          <t>Sud-Est</t>
        </is>
      </c>
      <c r="E3479" s="104" t="inlineStr">
        <is>
          <t>Sur place</t>
        </is>
      </c>
      <c r="F3479" s="104" t="n">
        <v>31</v>
      </c>
      <c r="G3479" s="159" t="n">
        <v>4710</v>
      </c>
      <c r="H3479" s="159" t="n">
        <v>12005</v>
      </c>
      <c r="I3479" s="160" t="n">
        <v>60570.87</v>
      </c>
      <c r="J3479" s="160" t="n">
        <v>1754.99</v>
      </c>
      <c r="K3479" s="160" t="n">
        <v>58815.88</v>
      </c>
      <c r="L3479" s="160" t="n">
        <v>17516.32</v>
      </c>
    </row>
    <row r="3480">
      <c r="A3480" s="176" t="n">
        <v>45778</v>
      </c>
      <c r="B3480" s="104" t="inlineStr">
        <is>
          <t>2024/25</t>
        </is>
      </c>
      <c r="C3480" s="104" t="inlineStr">
        <is>
          <t>HC-107</t>
        </is>
      </c>
      <c r="D3480" s="104" t="inlineStr">
        <is>
          <t>Sud-Est</t>
        </is>
      </c>
      <c r="E3480" s="104" t="inlineStr">
        <is>
          <t>À emporter</t>
        </is>
      </c>
      <c r="F3480" s="104" t="n">
        <v>30</v>
      </c>
      <c r="G3480" s="159" t="n">
        <v>3337</v>
      </c>
      <c r="H3480" s="159" t="n">
        <v>8464</v>
      </c>
      <c r="I3480" s="160" t="n">
        <v>39569.69</v>
      </c>
      <c r="J3480" s="160" t="n">
        <v>1235.18</v>
      </c>
      <c r="K3480" s="160" t="n">
        <v>38334.51</v>
      </c>
      <c r="L3480" s="160" t="n">
        <v>11521.5</v>
      </c>
    </row>
    <row r="3481">
      <c r="A3481" s="176" t="n">
        <v>45778</v>
      </c>
      <c r="B3481" s="104" t="inlineStr">
        <is>
          <t>2024/25</t>
        </is>
      </c>
      <c r="C3481" s="104" t="inlineStr">
        <is>
          <t>HC-108</t>
        </is>
      </c>
      <c r="D3481" s="104" t="inlineStr">
        <is>
          <t>Sud-Ouest</t>
        </is>
      </c>
      <c r="E3481" s="104" t="inlineStr">
        <is>
          <t>Livraison</t>
        </is>
      </c>
      <c r="F3481" s="104" t="n">
        <v>31</v>
      </c>
      <c r="G3481" s="159" t="n">
        <v>1276</v>
      </c>
      <c r="H3481" s="159" t="n">
        <v>3202</v>
      </c>
      <c r="I3481" s="160" t="n">
        <v>21141.18</v>
      </c>
      <c r="J3481" s="160" t="n">
        <v>1264.18</v>
      </c>
      <c r="K3481" s="160" t="n">
        <v>19877</v>
      </c>
      <c r="L3481" s="160" t="n">
        <v>6118.07</v>
      </c>
    </row>
    <row r="3482">
      <c r="A3482" s="176" t="n">
        <v>45778</v>
      </c>
      <c r="B3482" s="104" t="inlineStr">
        <is>
          <t>2024/25</t>
        </is>
      </c>
      <c r="C3482" s="104" t="inlineStr">
        <is>
          <t>HC-108</t>
        </is>
      </c>
      <c r="D3482" s="104" t="inlineStr">
        <is>
          <t>Sud-Ouest</t>
        </is>
      </c>
      <c r="E3482" s="104" t="inlineStr">
        <is>
          <t>Sur place</t>
        </is>
      </c>
      <c r="F3482" s="104" t="n">
        <v>31</v>
      </c>
      <c r="G3482" s="159" t="n">
        <v>3857</v>
      </c>
      <c r="H3482" s="159" t="n">
        <v>9459</v>
      </c>
      <c r="I3482" s="160" t="n">
        <v>50027.79</v>
      </c>
      <c r="J3482" s="160" t="n">
        <v>1508.77</v>
      </c>
      <c r="K3482" s="160" t="n">
        <v>48519.02</v>
      </c>
      <c r="L3482" s="160" t="n">
        <v>14353.91</v>
      </c>
    </row>
    <row r="3483">
      <c r="A3483" s="176" t="n">
        <v>45778</v>
      </c>
      <c r="B3483" s="104" t="inlineStr">
        <is>
          <t>2024/25</t>
        </is>
      </c>
      <c r="C3483" s="104" t="inlineStr">
        <is>
          <t>HC-108</t>
        </is>
      </c>
      <c r="D3483" s="104" t="inlineStr">
        <is>
          <t>Sud-Ouest</t>
        </is>
      </c>
      <c r="E3483" s="104" t="inlineStr">
        <is>
          <t>À emporter</t>
        </is>
      </c>
      <c r="F3483" s="104" t="n">
        <v>30</v>
      </c>
      <c r="G3483" s="159" t="n">
        <v>2632</v>
      </c>
      <c r="H3483" s="159" t="n">
        <v>6733</v>
      </c>
      <c r="I3483" s="160" t="n">
        <v>31051.57</v>
      </c>
      <c r="J3483" s="160" t="n">
        <v>860.9400000000001</v>
      </c>
      <c r="K3483" s="160" t="n">
        <v>30190.63</v>
      </c>
      <c r="L3483" s="160" t="n">
        <v>9002.32</v>
      </c>
    </row>
    <row r="3484">
      <c r="A3484" s="176" t="n">
        <v>45778</v>
      </c>
      <c r="B3484" s="104" t="inlineStr">
        <is>
          <t>2024/25</t>
        </is>
      </c>
      <c r="C3484" s="104" t="inlineStr">
        <is>
          <t>HC-109</t>
        </is>
      </c>
      <c r="D3484" s="104" t="inlineStr">
        <is>
          <t>Île-de-France</t>
        </is>
      </c>
      <c r="E3484" s="104" t="inlineStr">
        <is>
          <t>Livraison</t>
        </is>
      </c>
      <c r="F3484" s="104" t="n">
        <v>30</v>
      </c>
      <c r="G3484" s="159" t="n">
        <v>1556</v>
      </c>
      <c r="H3484" s="159" t="n">
        <v>4021</v>
      </c>
      <c r="I3484" s="160" t="n">
        <v>25011.3</v>
      </c>
      <c r="J3484" s="160" t="n">
        <v>1480.95</v>
      </c>
      <c r="K3484" s="160" t="n">
        <v>23530.35</v>
      </c>
      <c r="L3484" s="160" t="n">
        <v>7268.52</v>
      </c>
    </row>
    <row r="3485">
      <c r="A3485" s="176" t="n">
        <v>45778</v>
      </c>
      <c r="B3485" s="104" t="inlineStr">
        <is>
          <t>2024/25</t>
        </is>
      </c>
      <c r="C3485" s="104" t="inlineStr">
        <is>
          <t>HC-109</t>
        </is>
      </c>
      <c r="D3485" s="104" t="inlineStr">
        <is>
          <t>Île-de-France</t>
        </is>
      </c>
      <c r="E3485" s="104" t="inlineStr">
        <is>
          <t>Sur place</t>
        </is>
      </c>
      <c r="F3485" s="104" t="n">
        <v>30</v>
      </c>
      <c r="G3485" s="159" t="n">
        <v>3971</v>
      </c>
      <c r="H3485" s="159" t="n">
        <v>10112</v>
      </c>
      <c r="I3485" s="160" t="n">
        <v>50894.68</v>
      </c>
      <c r="J3485" s="160" t="n">
        <v>1568.38</v>
      </c>
      <c r="K3485" s="160" t="n">
        <v>49326.3</v>
      </c>
      <c r="L3485" s="160" t="n">
        <v>14739.14</v>
      </c>
    </row>
    <row r="3486">
      <c r="A3486" s="176" t="n">
        <v>45778</v>
      </c>
      <c r="B3486" s="104" t="inlineStr">
        <is>
          <t>2024/25</t>
        </is>
      </c>
      <c r="C3486" s="104" t="inlineStr">
        <is>
          <t>HC-109</t>
        </is>
      </c>
      <c r="D3486" s="104" t="inlineStr">
        <is>
          <t>Île-de-France</t>
        </is>
      </c>
      <c r="E3486" s="104" t="inlineStr">
        <is>
          <t>À emporter</t>
        </is>
      </c>
      <c r="F3486" s="104" t="n">
        <v>30</v>
      </c>
      <c r="G3486" s="159" t="n">
        <v>3014</v>
      </c>
      <c r="H3486" s="159" t="n">
        <v>7520</v>
      </c>
      <c r="I3486" s="160" t="n">
        <v>35574.1</v>
      </c>
      <c r="J3486" s="160" t="n">
        <v>1013.95</v>
      </c>
      <c r="K3486" s="160" t="n">
        <v>34560.15</v>
      </c>
      <c r="L3486" s="160" t="n">
        <v>10323.12</v>
      </c>
    </row>
    <row r="3487">
      <c r="A3487" s="176" t="n">
        <v>45778</v>
      </c>
      <c r="B3487" s="104" t="inlineStr">
        <is>
          <t>2024/25</t>
        </is>
      </c>
      <c r="C3487" s="104" t="inlineStr">
        <is>
          <t>HC-110</t>
        </is>
      </c>
      <c r="D3487" s="104" t="inlineStr">
        <is>
          <t>Nord-Ouest</t>
        </is>
      </c>
      <c r="E3487" s="104" t="inlineStr">
        <is>
          <t>Livraison</t>
        </is>
      </c>
      <c r="F3487" s="104" t="n">
        <v>31</v>
      </c>
      <c r="G3487" s="159" t="n">
        <v>1110</v>
      </c>
      <c r="H3487" s="159" t="n">
        <v>2786</v>
      </c>
      <c r="I3487" s="160" t="n">
        <v>17608.74</v>
      </c>
      <c r="J3487" s="160" t="n">
        <v>954.64</v>
      </c>
      <c r="K3487" s="160" t="n">
        <v>16654.1</v>
      </c>
      <c r="L3487" s="160" t="n">
        <v>5146.32</v>
      </c>
    </row>
    <row r="3488">
      <c r="A3488" s="176" t="n">
        <v>45778</v>
      </c>
      <c r="B3488" s="104" t="inlineStr">
        <is>
          <t>2024/25</t>
        </is>
      </c>
      <c r="C3488" s="104" t="inlineStr">
        <is>
          <t>HC-110</t>
        </is>
      </c>
      <c r="D3488" s="104" t="inlineStr">
        <is>
          <t>Nord-Ouest</t>
        </is>
      </c>
      <c r="E3488" s="104" t="inlineStr">
        <is>
          <t>Sur place</t>
        </is>
      </c>
      <c r="F3488" s="104" t="n">
        <v>30</v>
      </c>
      <c r="G3488" s="159" t="n">
        <v>2572</v>
      </c>
      <c r="H3488" s="159" t="n">
        <v>6584</v>
      </c>
      <c r="I3488" s="160" t="n">
        <v>32927.41</v>
      </c>
      <c r="J3488" s="160" t="n">
        <v>1012.91</v>
      </c>
      <c r="K3488" s="160" t="n">
        <v>31914.5</v>
      </c>
      <c r="L3488" s="160" t="n">
        <v>9455.84</v>
      </c>
    </row>
    <row r="3489">
      <c r="A3489" s="176" t="n">
        <v>45778</v>
      </c>
      <c r="B3489" s="104" t="inlineStr">
        <is>
          <t>2024/25</t>
        </is>
      </c>
      <c r="C3489" s="104" t="inlineStr">
        <is>
          <t>HC-110</t>
        </is>
      </c>
      <c r="D3489" s="104" t="inlineStr">
        <is>
          <t>Nord-Ouest</t>
        </is>
      </c>
      <c r="E3489" s="104" t="inlineStr">
        <is>
          <t>À emporter</t>
        </is>
      </c>
      <c r="F3489" s="104" t="n">
        <v>30</v>
      </c>
      <c r="G3489" s="159" t="n">
        <v>2014</v>
      </c>
      <c r="H3489" s="159" t="n">
        <v>5141</v>
      </c>
      <c r="I3489" s="160" t="n">
        <v>23986.97</v>
      </c>
      <c r="J3489" s="160" t="n">
        <v>644.4299999999999</v>
      </c>
      <c r="K3489" s="160" t="n">
        <v>23342.54</v>
      </c>
      <c r="L3489" s="160" t="n">
        <v>6981.05</v>
      </c>
    </row>
    <row r="3490">
      <c r="A3490" s="176" t="n">
        <v>45778</v>
      </c>
      <c r="B3490" s="104" t="inlineStr">
        <is>
          <t>2024/25</t>
        </is>
      </c>
      <c r="C3490" s="104" t="inlineStr">
        <is>
          <t>HC-111</t>
        </is>
      </c>
      <c r="D3490" s="104" t="inlineStr">
        <is>
          <t>Sud-Est</t>
        </is>
      </c>
      <c r="E3490" s="104" t="inlineStr">
        <is>
          <t>Livraison</t>
        </is>
      </c>
      <c r="F3490" s="104" t="n">
        <v>31</v>
      </c>
      <c r="G3490" s="159" t="n">
        <v>2051</v>
      </c>
      <c r="H3490" s="159" t="n">
        <v>5208</v>
      </c>
      <c r="I3490" s="160" t="n">
        <v>31874.44</v>
      </c>
      <c r="J3490" s="160" t="n">
        <v>1713.47</v>
      </c>
      <c r="K3490" s="160" t="n">
        <v>30160.97</v>
      </c>
      <c r="L3490" s="160" t="n">
        <v>9311.110000000001</v>
      </c>
    </row>
    <row r="3491">
      <c r="A3491" s="176" t="n">
        <v>45778</v>
      </c>
      <c r="B3491" s="104" t="inlineStr">
        <is>
          <t>2024/25</t>
        </is>
      </c>
      <c r="C3491" s="104" t="inlineStr">
        <is>
          <t>HC-111</t>
        </is>
      </c>
      <c r="D3491" s="104" t="inlineStr">
        <is>
          <t>Sud-Est</t>
        </is>
      </c>
      <c r="E3491" s="104" t="inlineStr">
        <is>
          <t>Sur place</t>
        </is>
      </c>
      <c r="F3491" s="104" t="n">
        <v>28</v>
      </c>
      <c r="G3491" s="159" t="n">
        <v>4136</v>
      </c>
      <c r="H3491" s="159" t="n">
        <v>10655</v>
      </c>
      <c r="I3491" s="160" t="n">
        <v>53606.52</v>
      </c>
      <c r="J3491" s="160" t="n">
        <v>1528.07</v>
      </c>
      <c r="K3491" s="160" t="n">
        <v>52078.45</v>
      </c>
      <c r="L3491" s="160" t="n">
        <v>15387.96</v>
      </c>
    </row>
    <row r="3492">
      <c r="A3492" s="176" t="n">
        <v>45778</v>
      </c>
      <c r="B3492" s="104" t="inlineStr">
        <is>
          <t>2024/25</t>
        </is>
      </c>
      <c r="C3492" s="104" t="inlineStr">
        <is>
          <t>HC-111</t>
        </is>
      </c>
      <c r="D3492" s="104" t="inlineStr">
        <is>
          <t>Sud-Est</t>
        </is>
      </c>
      <c r="E3492" s="104" t="inlineStr">
        <is>
          <t>À emporter</t>
        </is>
      </c>
      <c r="F3492" s="104" t="n">
        <v>30</v>
      </c>
      <c r="G3492" s="159" t="n">
        <v>3246</v>
      </c>
      <c r="H3492" s="159" t="n">
        <v>8272</v>
      </c>
      <c r="I3492" s="160" t="n">
        <v>38207.18</v>
      </c>
      <c r="J3492" s="160" t="n">
        <v>1160.74</v>
      </c>
      <c r="K3492" s="160" t="n">
        <v>37046.44</v>
      </c>
      <c r="L3492" s="160" t="n">
        <v>11045.73</v>
      </c>
    </row>
    <row r="3493">
      <c r="A3493" s="176" t="n">
        <v>45778</v>
      </c>
      <c r="B3493" s="104" t="inlineStr">
        <is>
          <t>2024/25</t>
        </is>
      </c>
      <c r="C3493" s="104" t="inlineStr">
        <is>
          <t>HC-113</t>
        </is>
      </c>
      <c r="D3493" s="104" t="inlineStr">
        <is>
          <t>Île-de-France</t>
        </is>
      </c>
      <c r="E3493" s="104" t="inlineStr">
        <is>
          <t>Drive</t>
        </is>
      </c>
      <c r="F3493" s="104" t="n">
        <v>31</v>
      </c>
      <c r="G3493" s="159" t="n">
        <v>1551</v>
      </c>
      <c r="H3493" s="159" t="n">
        <v>3892</v>
      </c>
      <c r="I3493" s="160" t="n">
        <v>21428.3</v>
      </c>
      <c r="J3493" s="160" t="n">
        <v>603.04</v>
      </c>
      <c r="K3493" s="160" t="n">
        <v>20825.26</v>
      </c>
      <c r="L3493" s="160" t="n">
        <v>6253.37</v>
      </c>
    </row>
    <row r="3494">
      <c r="A3494" s="176" t="n">
        <v>45778</v>
      </c>
      <c r="B3494" s="104" t="inlineStr">
        <is>
          <t>2024/25</t>
        </is>
      </c>
      <c r="C3494" s="104" t="inlineStr">
        <is>
          <t>HC-113</t>
        </is>
      </c>
      <c r="D3494" s="104" t="inlineStr">
        <is>
          <t>Île-de-France</t>
        </is>
      </c>
      <c r="E3494" s="104" t="inlineStr">
        <is>
          <t>Livraison</t>
        </is>
      </c>
      <c r="F3494" s="104" t="n">
        <v>30</v>
      </c>
      <c r="G3494" s="159" t="n">
        <v>1308</v>
      </c>
      <c r="H3494" s="159" t="n">
        <v>3363</v>
      </c>
      <c r="I3494" s="160" t="n">
        <v>21613.7</v>
      </c>
      <c r="J3494" s="160" t="n">
        <v>1270.97</v>
      </c>
      <c r="K3494" s="160" t="n">
        <v>20342.73</v>
      </c>
      <c r="L3494" s="160" t="n">
        <v>6273</v>
      </c>
    </row>
    <row r="3495">
      <c r="A3495" s="176" t="n">
        <v>45778</v>
      </c>
      <c r="B3495" s="104" t="inlineStr">
        <is>
          <t>2024/25</t>
        </is>
      </c>
      <c r="C3495" s="104" t="inlineStr">
        <is>
          <t>HC-113</t>
        </is>
      </c>
      <c r="D3495" s="104" t="inlineStr">
        <is>
          <t>Île-de-France</t>
        </is>
      </c>
      <c r="E3495" s="104" t="inlineStr">
        <is>
          <t>Sur place</t>
        </is>
      </c>
      <c r="F3495" s="104" t="n">
        <v>31</v>
      </c>
      <c r="G3495" s="159" t="n">
        <v>3932</v>
      </c>
      <c r="H3495" s="159" t="n">
        <v>9999</v>
      </c>
      <c r="I3495" s="160" t="n">
        <v>50326.87</v>
      </c>
      <c r="J3495" s="160" t="n">
        <v>1534.48</v>
      </c>
      <c r="K3495" s="160" t="n">
        <v>48792.39</v>
      </c>
      <c r="L3495" s="160" t="n">
        <v>14519.35</v>
      </c>
    </row>
    <row r="3496">
      <c r="A3496" s="176" t="n">
        <v>45778</v>
      </c>
      <c r="B3496" s="104" t="inlineStr">
        <is>
          <t>2024/25</t>
        </is>
      </c>
      <c r="C3496" s="104" t="inlineStr">
        <is>
          <t>HC-113</t>
        </is>
      </c>
      <c r="D3496" s="104" t="inlineStr">
        <is>
          <t>Île-de-France</t>
        </is>
      </c>
      <c r="E3496" s="104" t="inlineStr">
        <is>
          <t>À emporter</t>
        </is>
      </c>
      <c r="F3496" s="104" t="n">
        <v>31</v>
      </c>
      <c r="G3496" s="159" t="n">
        <v>2913</v>
      </c>
      <c r="H3496" s="159" t="n">
        <v>7450</v>
      </c>
      <c r="I3496" s="160" t="n">
        <v>34433.48</v>
      </c>
      <c r="J3496" s="160" t="n">
        <v>1086.74</v>
      </c>
      <c r="K3496" s="160" t="n">
        <v>33346.74</v>
      </c>
      <c r="L3496" s="160" t="n">
        <v>9966.950000000001</v>
      </c>
    </row>
    <row r="3497">
      <c r="A3497" s="176" t="n">
        <v>45778</v>
      </c>
      <c r="B3497" s="104" t="inlineStr">
        <is>
          <t>2024/25</t>
        </is>
      </c>
      <c r="C3497" s="104" t="inlineStr">
        <is>
          <t>HC-114</t>
        </is>
      </c>
      <c r="D3497" s="104" t="inlineStr">
        <is>
          <t>Nord-Ouest</t>
        </is>
      </c>
      <c r="E3497" s="104" t="inlineStr">
        <is>
          <t>Drive</t>
        </is>
      </c>
      <c r="F3497" s="104" t="n">
        <v>29</v>
      </c>
      <c r="G3497" s="159" t="n">
        <v>812</v>
      </c>
      <c r="H3497" s="159" t="n">
        <v>2065</v>
      </c>
      <c r="I3497" s="160" t="n">
        <v>11083.48</v>
      </c>
      <c r="J3497" s="160" t="n">
        <v>305.93</v>
      </c>
      <c r="K3497" s="160" t="n">
        <v>10777.55</v>
      </c>
      <c r="L3497" s="160" t="n">
        <v>3216.26</v>
      </c>
    </row>
    <row r="3498">
      <c r="A3498" s="176" t="n">
        <v>45778</v>
      </c>
      <c r="B3498" s="104" t="inlineStr">
        <is>
          <t>2024/25</t>
        </is>
      </c>
      <c r="C3498" s="104" t="inlineStr">
        <is>
          <t>HC-114</t>
        </is>
      </c>
      <c r="D3498" s="104" t="inlineStr">
        <is>
          <t>Nord-Ouest</t>
        </is>
      </c>
      <c r="E3498" s="104" t="inlineStr">
        <is>
          <t>Livraison</t>
        </is>
      </c>
      <c r="F3498" s="104" t="n">
        <v>31</v>
      </c>
      <c r="G3498" s="159" t="n">
        <v>772</v>
      </c>
      <c r="H3498" s="159" t="n">
        <v>1978</v>
      </c>
      <c r="I3498" s="160" t="n">
        <v>12699.68</v>
      </c>
      <c r="J3498" s="160" t="n">
        <v>698.88</v>
      </c>
      <c r="K3498" s="160" t="n">
        <v>12000.8</v>
      </c>
      <c r="L3498" s="160" t="n">
        <v>3734.53</v>
      </c>
    </row>
    <row r="3499">
      <c r="A3499" s="176" t="n">
        <v>45778</v>
      </c>
      <c r="B3499" s="104" t="inlineStr">
        <is>
          <t>2024/25</t>
        </is>
      </c>
      <c r="C3499" s="104" t="inlineStr">
        <is>
          <t>HC-114</t>
        </is>
      </c>
      <c r="D3499" s="104" t="inlineStr">
        <is>
          <t>Nord-Ouest</t>
        </is>
      </c>
      <c r="E3499" s="104" t="inlineStr">
        <is>
          <t>Sur place</t>
        </is>
      </c>
      <c r="F3499" s="104" t="n">
        <v>31</v>
      </c>
      <c r="G3499" s="159" t="n">
        <v>2230</v>
      </c>
      <c r="H3499" s="159" t="n">
        <v>5614</v>
      </c>
      <c r="I3499" s="160" t="n">
        <v>28385.04</v>
      </c>
      <c r="J3499" s="160" t="n">
        <v>754.84</v>
      </c>
      <c r="K3499" s="160" t="n">
        <v>27630.2</v>
      </c>
      <c r="L3499" s="160" t="n">
        <v>8205.639999999999</v>
      </c>
    </row>
    <row r="3500">
      <c r="A3500" s="176" t="n">
        <v>45778</v>
      </c>
      <c r="B3500" s="104" t="inlineStr">
        <is>
          <t>2024/25</t>
        </is>
      </c>
      <c r="C3500" s="104" t="inlineStr">
        <is>
          <t>HC-114</t>
        </is>
      </c>
      <c r="D3500" s="104" t="inlineStr">
        <is>
          <t>Nord-Ouest</t>
        </is>
      </c>
      <c r="E3500" s="104" t="inlineStr">
        <is>
          <t>À emporter</t>
        </is>
      </c>
      <c r="F3500" s="104" t="n">
        <v>31</v>
      </c>
      <c r="G3500" s="159" t="n">
        <v>1688</v>
      </c>
      <c r="H3500" s="159" t="n">
        <v>4310</v>
      </c>
      <c r="I3500" s="160" t="n">
        <v>20187.08</v>
      </c>
      <c r="J3500" s="160" t="n">
        <v>652.91</v>
      </c>
      <c r="K3500" s="160" t="n">
        <v>19534.17</v>
      </c>
      <c r="L3500" s="160" t="n">
        <v>5845.73</v>
      </c>
    </row>
    <row r="3501">
      <c r="A3501" s="176" t="n">
        <v>45778</v>
      </c>
      <c r="B3501" s="104" t="inlineStr">
        <is>
          <t>2024/25</t>
        </is>
      </c>
      <c r="C3501" s="104" t="inlineStr">
        <is>
          <t>HC-115</t>
        </is>
      </c>
      <c r="D3501" s="104" t="inlineStr">
        <is>
          <t>Sud-Est</t>
        </is>
      </c>
      <c r="E3501" s="104" t="inlineStr">
        <is>
          <t>Livraison</t>
        </is>
      </c>
      <c r="F3501" s="104" t="n">
        <v>31</v>
      </c>
      <c r="G3501" s="159" t="n">
        <v>1548</v>
      </c>
      <c r="H3501" s="159" t="n">
        <v>3886</v>
      </c>
      <c r="I3501" s="160" t="n">
        <v>25256.3</v>
      </c>
      <c r="J3501" s="160" t="n">
        <v>1453.84</v>
      </c>
      <c r="K3501" s="160" t="n">
        <v>23802.46</v>
      </c>
      <c r="L3501" s="160" t="n">
        <v>8321.82</v>
      </c>
    </row>
    <row r="3502">
      <c r="A3502" s="176" t="n">
        <v>45778</v>
      </c>
      <c r="B3502" s="104" t="inlineStr">
        <is>
          <t>2024/25</t>
        </is>
      </c>
      <c r="C3502" s="104" t="inlineStr">
        <is>
          <t>HC-115</t>
        </is>
      </c>
      <c r="D3502" s="104" t="inlineStr">
        <is>
          <t>Sud-Est</t>
        </is>
      </c>
      <c r="E3502" s="104" t="inlineStr">
        <is>
          <t>Sur place</t>
        </is>
      </c>
      <c r="F3502" s="104" t="n">
        <v>30</v>
      </c>
      <c r="G3502" s="159" t="n">
        <v>4076</v>
      </c>
      <c r="H3502" s="159" t="n">
        <v>10176</v>
      </c>
      <c r="I3502" s="160" t="n">
        <v>52701.6</v>
      </c>
      <c r="J3502" s="160" t="n">
        <v>1415.15</v>
      </c>
      <c r="K3502" s="160" t="n">
        <v>51286.45</v>
      </c>
      <c r="L3502" s="160" t="n">
        <v>17374.62</v>
      </c>
    </row>
    <row r="3503">
      <c r="A3503" s="176" t="n">
        <v>45778</v>
      </c>
      <c r="B3503" s="104" t="inlineStr">
        <is>
          <t>2024/25</t>
        </is>
      </c>
      <c r="C3503" s="104" t="inlineStr">
        <is>
          <t>HC-115</t>
        </is>
      </c>
      <c r="D3503" s="104" t="inlineStr">
        <is>
          <t>Sud-Est</t>
        </is>
      </c>
      <c r="E3503" s="104" t="inlineStr">
        <is>
          <t>À emporter</t>
        </is>
      </c>
      <c r="F3503" s="104" t="n">
        <v>31</v>
      </c>
      <c r="G3503" s="159" t="n">
        <v>3153</v>
      </c>
      <c r="H3503" s="159" t="n">
        <v>8201</v>
      </c>
      <c r="I3503" s="160" t="n">
        <v>37287.04</v>
      </c>
      <c r="J3503" s="160" t="n">
        <v>1060.62</v>
      </c>
      <c r="K3503" s="160" t="n">
        <v>36226.42</v>
      </c>
      <c r="L3503" s="160" t="n">
        <v>12303.43</v>
      </c>
    </row>
    <row r="3504">
      <c r="A3504" s="176" t="n">
        <v>45778</v>
      </c>
      <c r="B3504" s="104" t="inlineStr">
        <is>
          <t>2024/25</t>
        </is>
      </c>
      <c r="C3504" s="104" t="inlineStr">
        <is>
          <t>HC-116</t>
        </is>
      </c>
      <c r="D3504" s="104" t="inlineStr">
        <is>
          <t>Sud-Ouest</t>
        </is>
      </c>
      <c r="E3504" s="104" t="inlineStr">
        <is>
          <t>Livraison</t>
        </is>
      </c>
      <c r="F3504" s="104" t="n">
        <v>31</v>
      </c>
      <c r="G3504" s="159" t="n">
        <v>1321</v>
      </c>
      <c r="H3504" s="159" t="n">
        <v>3335</v>
      </c>
      <c r="I3504" s="160" t="n">
        <v>22067.27</v>
      </c>
      <c r="J3504" s="160" t="n">
        <v>1307.69</v>
      </c>
      <c r="K3504" s="160" t="n">
        <v>20759.58</v>
      </c>
      <c r="L3504" s="160" t="n">
        <v>6405.41</v>
      </c>
    </row>
    <row r="3505">
      <c r="A3505" s="176" t="n">
        <v>45778</v>
      </c>
      <c r="B3505" s="104" t="inlineStr">
        <is>
          <t>2024/25</t>
        </is>
      </c>
      <c r="C3505" s="104" t="inlineStr">
        <is>
          <t>HC-116</t>
        </is>
      </c>
      <c r="D3505" s="104" t="inlineStr">
        <is>
          <t>Sud-Ouest</t>
        </is>
      </c>
      <c r="E3505" s="104" t="inlineStr">
        <is>
          <t>Sur place</t>
        </is>
      </c>
      <c r="F3505" s="104" t="n">
        <v>31</v>
      </c>
      <c r="G3505" s="159" t="n">
        <v>3776</v>
      </c>
      <c r="H3505" s="159" t="n">
        <v>9659</v>
      </c>
      <c r="I3505" s="160" t="n">
        <v>48809.27</v>
      </c>
      <c r="J3505" s="160" t="n">
        <v>1518.38</v>
      </c>
      <c r="K3505" s="160" t="n">
        <v>47290.89</v>
      </c>
      <c r="L3505" s="160" t="n">
        <v>13909.45</v>
      </c>
    </row>
    <row r="3506">
      <c r="A3506" s="176" t="n">
        <v>45778</v>
      </c>
      <c r="B3506" s="104" t="inlineStr">
        <is>
          <t>2024/25</t>
        </is>
      </c>
      <c r="C3506" s="104" t="inlineStr">
        <is>
          <t>HC-116</t>
        </is>
      </c>
      <c r="D3506" s="104" t="inlineStr">
        <is>
          <t>Sud-Ouest</t>
        </is>
      </c>
      <c r="E3506" s="104" t="inlineStr">
        <is>
          <t>À emporter</t>
        </is>
      </c>
      <c r="F3506" s="104" t="n">
        <v>31</v>
      </c>
      <c r="G3506" s="159" t="n">
        <v>2854</v>
      </c>
      <c r="H3506" s="159" t="n">
        <v>7294</v>
      </c>
      <c r="I3506" s="160" t="n">
        <v>33796.48</v>
      </c>
      <c r="J3506" s="160" t="n">
        <v>1164.58</v>
      </c>
      <c r="K3506" s="160" t="n">
        <v>32631.9</v>
      </c>
      <c r="L3506" s="160" t="n">
        <v>9712.959999999999</v>
      </c>
    </row>
    <row r="3507">
      <c r="A3507" s="176" t="n">
        <v>45778</v>
      </c>
      <c r="B3507" s="104" t="inlineStr">
        <is>
          <t>2024/25</t>
        </is>
      </c>
      <c r="C3507" s="104" t="inlineStr">
        <is>
          <t>HC-117</t>
        </is>
      </c>
      <c r="D3507" s="104" t="inlineStr">
        <is>
          <t>Île-de-France</t>
        </is>
      </c>
      <c r="E3507" s="104" t="inlineStr">
        <is>
          <t>Drive</t>
        </is>
      </c>
      <c r="F3507" s="104" t="n">
        <v>31</v>
      </c>
      <c r="G3507" s="159" t="n">
        <v>1409</v>
      </c>
      <c r="H3507" s="159" t="n">
        <v>3549</v>
      </c>
      <c r="I3507" s="160" t="n">
        <v>19441.73</v>
      </c>
      <c r="J3507" s="160" t="n">
        <v>561.79</v>
      </c>
      <c r="K3507" s="160" t="n">
        <v>18879.94</v>
      </c>
      <c r="L3507" s="160" t="n">
        <v>5620.58</v>
      </c>
    </row>
    <row r="3508">
      <c r="A3508" s="176" t="n">
        <v>45778</v>
      </c>
      <c r="B3508" s="104" t="inlineStr">
        <is>
          <t>2024/25</t>
        </is>
      </c>
      <c r="C3508" s="104" t="inlineStr">
        <is>
          <t>HC-117</t>
        </is>
      </c>
      <c r="D3508" s="104" t="inlineStr">
        <is>
          <t>Île-de-France</t>
        </is>
      </c>
      <c r="E3508" s="104" t="inlineStr">
        <is>
          <t>Livraison</t>
        </is>
      </c>
      <c r="F3508" s="104" t="n">
        <v>31</v>
      </c>
      <c r="G3508" s="159" t="n">
        <v>1311</v>
      </c>
      <c r="H3508" s="159" t="n">
        <v>3381</v>
      </c>
      <c r="I3508" s="160" t="n">
        <v>21059.55</v>
      </c>
      <c r="J3508" s="160" t="n">
        <v>1240.25</v>
      </c>
      <c r="K3508" s="160" t="n">
        <v>19819.3</v>
      </c>
      <c r="L3508" s="160" t="n">
        <v>6132.74</v>
      </c>
    </row>
    <row r="3509">
      <c r="A3509" s="176" t="n">
        <v>45778</v>
      </c>
      <c r="B3509" s="104" t="inlineStr">
        <is>
          <t>2024/25</t>
        </is>
      </c>
      <c r="C3509" s="104" t="inlineStr">
        <is>
          <t>HC-117</t>
        </is>
      </c>
      <c r="D3509" s="104" t="inlineStr">
        <is>
          <t>Île-de-France</t>
        </is>
      </c>
      <c r="E3509" s="104" t="inlineStr">
        <is>
          <t>Sur place</t>
        </is>
      </c>
      <c r="F3509" s="104" t="n">
        <v>31</v>
      </c>
      <c r="G3509" s="159" t="n">
        <v>3553</v>
      </c>
      <c r="H3509" s="159" t="n">
        <v>9060</v>
      </c>
      <c r="I3509" s="160" t="n">
        <v>46012.5</v>
      </c>
      <c r="J3509" s="160" t="n">
        <v>1362.11</v>
      </c>
      <c r="K3509" s="160" t="n">
        <v>44650.39</v>
      </c>
      <c r="L3509" s="160" t="n">
        <v>13395.69</v>
      </c>
    </row>
    <row r="3510">
      <c r="A3510" s="176" t="n">
        <v>45778</v>
      </c>
      <c r="B3510" s="104" t="inlineStr">
        <is>
          <t>2024/25</t>
        </is>
      </c>
      <c r="C3510" s="104" t="inlineStr">
        <is>
          <t>HC-117</t>
        </is>
      </c>
      <c r="D3510" s="104" t="inlineStr">
        <is>
          <t>Île-de-France</t>
        </is>
      </c>
      <c r="E3510" s="104" t="inlineStr">
        <is>
          <t>À emporter</t>
        </is>
      </c>
      <c r="F3510" s="104" t="n">
        <v>30</v>
      </c>
      <c r="G3510" s="159" t="n">
        <v>2633</v>
      </c>
      <c r="H3510" s="159" t="n">
        <v>6535</v>
      </c>
      <c r="I3510" s="160" t="n">
        <v>31485.68</v>
      </c>
      <c r="J3510" s="160" t="n">
        <v>1023.2</v>
      </c>
      <c r="K3510" s="160" t="n">
        <v>30462.48</v>
      </c>
      <c r="L3510" s="160" t="n">
        <v>9065.59</v>
      </c>
    </row>
    <row r="3511">
      <c r="A3511" s="176" t="n">
        <v>45778</v>
      </c>
      <c r="B3511" s="104" t="inlineStr">
        <is>
          <t>2024/25</t>
        </is>
      </c>
      <c r="C3511" s="104" t="inlineStr">
        <is>
          <t>HC-118</t>
        </is>
      </c>
      <c r="D3511" s="104" t="inlineStr">
        <is>
          <t>Nord-Ouest</t>
        </is>
      </c>
      <c r="E3511" s="104" t="inlineStr">
        <is>
          <t>Livraison</t>
        </is>
      </c>
      <c r="F3511" s="104" t="n">
        <v>30</v>
      </c>
      <c r="G3511" s="159" t="n">
        <v>1553</v>
      </c>
      <c r="H3511" s="159" t="n">
        <v>3942</v>
      </c>
      <c r="I3511" s="160" t="n">
        <v>25542.25</v>
      </c>
      <c r="J3511" s="160" t="n">
        <v>1542.9</v>
      </c>
      <c r="K3511" s="160" t="n">
        <v>23999.35</v>
      </c>
      <c r="L3511" s="160" t="n">
        <v>7471.45</v>
      </c>
    </row>
    <row r="3512">
      <c r="A3512" s="176" t="n">
        <v>45778</v>
      </c>
      <c r="B3512" s="104" t="inlineStr">
        <is>
          <t>2024/25</t>
        </is>
      </c>
      <c r="C3512" s="104" t="inlineStr">
        <is>
          <t>HC-118</t>
        </is>
      </c>
      <c r="D3512" s="104" t="inlineStr">
        <is>
          <t>Nord-Ouest</t>
        </is>
      </c>
      <c r="E3512" s="104" t="inlineStr">
        <is>
          <t>Sur place</t>
        </is>
      </c>
      <c r="F3512" s="104" t="n">
        <v>31</v>
      </c>
      <c r="G3512" s="159" t="n">
        <v>4453</v>
      </c>
      <c r="H3512" s="159" t="n">
        <v>11286</v>
      </c>
      <c r="I3512" s="160" t="n">
        <v>58407.33</v>
      </c>
      <c r="J3512" s="160" t="n">
        <v>1718.37</v>
      </c>
      <c r="K3512" s="160" t="n">
        <v>56688.96</v>
      </c>
      <c r="L3512" s="160" t="n">
        <v>16874.78</v>
      </c>
    </row>
    <row r="3513">
      <c r="A3513" s="176" t="n">
        <v>45778</v>
      </c>
      <c r="B3513" s="104" t="inlineStr">
        <is>
          <t>2024/25</t>
        </is>
      </c>
      <c r="C3513" s="104" t="inlineStr">
        <is>
          <t>HC-118</t>
        </is>
      </c>
      <c r="D3513" s="104" t="inlineStr">
        <is>
          <t>Nord-Ouest</t>
        </is>
      </c>
      <c r="E3513" s="104" t="inlineStr">
        <is>
          <t>À emporter</t>
        </is>
      </c>
      <c r="F3513" s="104" t="n">
        <v>31</v>
      </c>
      <c r="G3513" s="159" t="n">
        <v>3502</v>
      </c>
      <c r="H3513" s="159" t="n">
        <v>8656</v>
      </c>
      <c r="I3513" s="160" t="n">
        <v>42279.49</v>
      </c>
      <c r="J3513" s="160" t="n">
        <v>1106.46</v>
      </c>
      <c r="K3513" s="160" t="n">
        <v>41173.03</v>
      </c>
      <c r="L3513" s="160" t="n">
        <v>12193.04</v>
      </c>
    </row>
    <row r="3514">
      <c r="A3514" s="176" t="n">
        <v>45778</v>
      </c>
      <c r="B3514" s="104" t="inlineStr">
        <is>
          <t>2024/25</t>
        </is>
      </c>
      <c r="C3514" s="104" t="inlineStr">
        <is>
          <t>HC-119</t>
        </is>
      </c>
      <c r="D3514" s="104" t="inlineStr">
        <is>
          <t>Sud-Est</t>
        </is>
      </c>
      <c r="E3514" s="104" t="inlineStr">
        <is>
          <t>Livraison</t>
        </is>
      </c>
      <c r="F3514" s="104" t="n">
        <v>30</v>
      </c>
      <c r="G3514" s="159" t="n">
        <v>1263</v>
      </c>
      <c r="H3514" s="159" t="n">
        <v>3154</v>
      </c>
      <c r="I3514" s="160" t="n">
        <v>20530.58</v>
      </c>
      <c r="J3514" s="160" t="n">
        <v>1183.13</v>
      </c>
      <c r="K3514" s="160" t="n">
        <v>19347.45</v>
      </c>
      <c r="L3514" s="160" t="n">
        <v>5970.75</v>
      </c>
    </row>
    <row r="3515">
      <c r="A3515" s="176" t="n">
        <v>45778</v>
      </c>
      <c r="B3515" s="104" t="inlineStr">
        <is>
          <t>2024/25</t>
        </is>
      </c>
      <c r="C3515" s="104" t="inlineStr">
        <is>
          <t>HC-119</t>
        </is>
      </c>
      <c r="D3515" s="104" t="inlineStr">
        <is>
          <t>Sud-Est</t>
        </is>
      </c>
      <c r="E3515" s="104" t="inlineStr">
        <is>
          <t>Sur place</t>
        </is>
      </c>
      <c r="F3515" s="104" t="n">
        <v>31</v>
      </c>
      <c r="G3515" s="159" t="n">
        <v>3750</v>
      </c>
      <c r="H3515" s="159" t="n">
        <v>9437</v>
      </c>
      <c r="I3515" s="160" t="n">
        <v>48405.33</v>
      </c>
      <c r="J3515" s="160" t="n">
        <v>1452.71</v>
      </c>
      <c r="K3515" s="160" t="n">
        <v>46952.62</v>
      </c>
      <c r="L3515" s="160" t="n">
        <v>14077.55</v>
      </c>
    </row>
    <row r="3516">
      <c r="A3516" s="176" t="n">
        <v>45778</v>
      </c>
      <c r="B3516" s="104" t="inlineStr">
        <is>
          <t>2024/25</t>
        </is>
      </c>
      <c r="C3516" s="104" t="inlineStr">
        <is>
          <t>HC-119</t>
        </is>
      </c>
      <c r="D3516" s="104" t="inlineStr">
        <is>
          <t>Sud-Est</t>
        </is>
      </c>
      <c r="E3516" s="104" t="inlineStr">
        <is>
          <t>À emporter</t>
        </is>
      </c>
      <c r="F3516" s="104" t="n">
        <v>30</v>
      </c>
      <c r="G3516" s="159" t="n">
        <v>2672</v>
      </c>
      <c r="H3516" s="159" t="n">
        <v>6650</v>
      </c>
      <c r="I3516" s="160" t="n">
        <v>31848.15</v>
      </c>
      <c r="J3516" s="160" t="n">
        <v>1068.67</v>
      </c>
      <c r="K3516" s="160" t="n">
        <v>30779.48</v>
      </c>
      <c r="L3516" s="160" t="n">
        <v>9155.860000000001</v>
      </c>
    </row>
    <row r="3517">
      <c r="A3517" s="176" t="n">
        <v>45778</v>
      </c>
      <c r="B3517" s="104" t="inlineStr">
        <is>
          <t>2024/25</t>
        </is>
      </c>
      <c r="C3517" s="104" t="inlineStr">
        <is>
          <t>HC-120</t>
        </is>
      </c>
      <c r="D3517" s="104" t="inlineStr">
        <is>
          <t>Sud-Ouest</t>
        </is>
      </c>
      <c r="E3517" s="104" t="inlineStr">
        <is>
          <t>Drive</t>
        </is>
      </c>
      <c r="F3517" s="104" t="n">
        <v>31</v>
      </c>
      <c r="G3517" s="159" t="n">
        <v>1078</v>
      </c>
      <c r="H3517" s="159" t="n">
        <v>2787</v>
      </c>
      <c r="I3517" s="160" t="n">
        <v>14868.21</v>
      </c>
      <c r="J3517" s="160" t="n">
        <v>459.69</v>
      </c>
      <c r="K3517" s="160" t="n">
        <v>14408.52</v>
      </c>
      <c r="L3517" s="160" t="n">
        <v>4288.6</v>
      </c>
    </row>
    <row r="3518">
      <c r="A3518" s="176" t="n">
        <v>45778</v>
      </c>
      <c r="B3518" s="104" t="inlineStr">
        <is>
          <t>2024/25</t>
        </is>
      </c>
      <c r="C3518" s="104" t="inlineStr">
        <is>
          <t>HC-120</t>
        </is>
      </c>
      <c r="D3518" s="104" t="inlineStr">
        <is>
          <t>Sud-Ouest</t>
        </is>
      </c>
      <c r="E3518" s="104" t="inlineStr">
        <is>
          <t>Livraison</t>
        </is>
      </c>
      <c r="F3518" s="104" t="n">
        <v>31</v>
      </c>
      <c r="G3518" s="159" t="n">
        <v>957</v>
      </c>
      <c r="H3518" s="159" t="n">
        <v>2404</v>
      </c>
      <c r="I3518" s="160" t="n">
        <v>15940.71</v>
      </c>
      <c r="J3518" s="160" t="n">
        <v>1039.07</v>
      </c>
      <c r="K3518" s="160" t="n">
        <v>14901.64</v>
      </c>
      <c r="L3518" s="160" t="n">
        <v>4629.09</v>
      </c>
    </row>
    <row r="3519">
      <c r="A3519" s="176" t="n">
        <v>45778</v>
      </c>
      <c r="B3519" s="104" t="inlineStr">
        <is>
          <t>2024/25</t>
        </is>
      </c>
      <c r="C3519" s="104" t="inlineStr">
        <is>
          <t>HC-120</t>
        </is>
      </c>
      <c r="D3519" s="104" t="inlineStr">
        <is>
          <t>Sud-Ouest</t>
        </is>
      </c>
      <c r="E3519" s="104" t="inlineStr">
        <is>
          <t>Sur place</t>
        </is>
      </c>
      <c r="F3519" s="104" t="n">
        <v>31</v>
      </c>
      <c r="G3519" s="159" t="n">
        <v>2649</v>
      </c>
      <c r="H3519" s="159" t="n">
        <v>6751</v>
      </c>
      <c r="I3519" s="160" t="n">
        <v>33976.56</v>
      </c>
      <c r="J3519" s="160" t="n">
        <v>1071.44</v>
      </c>
      <c r="K3519" s="160" t="n">
        <v>32905.12</v>
      </c>
      <c r="L3519" s="160" t="n">
        <v>9756.959999999999</v>
      </c>
    </row>
    <row r="3520">
      <c r="A3520" s="176" t="n">
        <v>45778</v>
      </c>
      <c r="B3520" s="104" t="inlineStr">
        <is>
          <t>2024/25</t>
        </is>
      </c>
      <c r="C3520" s="104" t="inlineStr">
        <is>
          <t>HC-120</t>
        </is>
      </c>
      <c r="D3520" s="104" t="inlineStr">
        <is>
          <t>Sud-Ouest</t>
        </is>
      </c>
      <c r="E3520" s="104" t="inlineStr">
        <is>
          <t>À emporter</t>
        </is>
      </c>
      <c r="F3520" s="104" t="n">
        <v>31</v>
      </c>
      <c r="G3520" s="159" t="n">
        <v>2062</v>
      </c>
      <c r="H3520" s="159" t="n">
        <v>5233</v>
      </c>
      <c r="I3520" s="160" t="n">
        <v>24390.64</v>
      </c>
      <c r="J3520" s="160" t="n">
        <v>752.84</v>
      </c>
      <c r="K3520" s="160" t="n">
        <v>23637.8</v>
      </c>
      <c r="L3520" s="160" t="n">
        <v>7038.64</v>
      </c>
    </row>
    <row r="3521">
      <c r="A3521" s="176" t="n">
        <v>45809</v>
      </c>
      <c r="B3521" s="104" t="inlineStr">
        <is>
          <t>2024/25</t>
        </is>
      </c>
      <c r="C3521" s="104" t="inlineStr">
        <is>
          <t>HC-001</t>
        </is>
      </c>
      <c r="D3521" s="104" t="inlineStr">
        <is>
          <t>Île-de-France</t>
        </is>
      </c>
      <c r="E3521" s="104" t="inlineStr">
        <is>
          <t>Livraison</t>
        </is>
      </c>
      <c r="F3521" s="104" t="n">
        <v>30</v>
      </c>
      <c r="G3521" s="159" t="n">
        <v>1996</v>
      </c>
      <c r="H3521" s="159" t="n">
        <v>5157</v>
      </c>
      <c r="I3521" s="160" t="n">
        <v>32695.43</v>
      </c>
      <c r="J3521" s="160" t="n">
        <v>1904.03</v>
      </c>
      <c r="K3521" s="160" t="n">
        <v>30791.4</v>
      </c>
      <c r="L3521" s="160" t="n">
        <v>9469.25</v>
      </c>
    </row>
    <row r="3522">
      <c r="A3522" s="176" t="n">
        <v>45809</v>
      </c>
      <c r="B3522" s="104" t="inlineStr">
        <is>
          <t>2024/25</t>
        </is>
      </c>
      <c r="C3522" s="104" t="inlineStr">
        <is>
          <t>HC-001</t>
        </is>
      </c>
      <c r="D3522" s="104" t="inlineStr">
        <is>
          <t>Île-de-France</t>
        </is>
      </c>
      <c r="E3522" s="104" t="inlineStr">
        <is>
          <t>Sur place</t>
        </is>
      </c>
      <c r="F3522" s="104" t="n">
        <v>30</v>
      </c>
      <c r="G3522" s="159" t="n">
        <v>5723</v>
      </c>
      <c r="H3522" s="159" t="n">
        <v>14456</v>
      </c>
      <c r="I3522" s="160" t="n">
        <v>73350.71000000001</v>
      </c>
      <c r="J3522" s="160" t="n">
        <v>2276.63</v>
      </c>
      <c r="K3522" s="160" t="n">
        <v>71074.08</v>
      </c>
      <c r="L3522" s="160" t="n">
        <v>21155.44</v>
      </c>
    </row>
    <row r="3523">
      <c r="A3523" s="176" t="n">
        <v>45809</v>
      </c>
      <c r="B3523" s="104" t="inlineStr">
        <is>
          <t>2024/25</t>
        </is>
      </c>
      <c r="C3523" s="104" t="inlineStr">
        <is>
          <t>HC-001</t>
        </is>
      </c>
      <c r="D3523" s="104" t="inlineStr">
        <is>
          <t>Île-de-France</t>
        </is>
      </c>
      <c r="E3523" s="104" t="inlineStr">
        <is>
          <t>À emporter</t>
        </is>
      </c>
      <c r="F3523" s="104" t="n">
        <v>30</v>
      </c>
      <c r="G3523" s="159" t="n">
        <v>4408</v>
      </c>
      <c r="H3523" s="159" t="n">
        <v>11309</v>
      </c>
      <c r="I3523" s="160" t="n">
        <v>52164.93</v>
      </c>
      <c r="J3523" s="160" t="n">
        <v>1755.85</v>
      </c>
      <c r="K3523" s="160" t="n">
        <v>50409.08</v>
      </c>
      <c r="L3523" s="160" t="n">
        <v>15147.02</v>
      </c>
    </row>
    <row r="3524">
      <c r="A3524" s="176" t="n">
        <v>45809</v>
      </c>
      <c r="B3524" s="104" t="inlineStr">
        <is>
          <t>2024/25</t>
        </is>
      </c>
      <c r="C3524" s="104" t="inlineStr">
        <is>
          <t>HC-002</t>
        </is>
      </c>
      <c r="D3524" s="104" t="inlineStr">
        <is>
          <t>Nord-Ouest</t>
        </is>
      </c>
      <c r="E3524" s="104" t="inlineStr">
        <is>
          <t>Drive</t>
        </is>
      </c>
      <c r="F3524" s="104" t="n">
        <v>30</v>
      </c>
      <c r="G3524" s="159" t="n">
        <v>1101</v>
      </c>
      <c r="H3524" s="159" t="n">
        <v>2812</v>
      </c>
      <c r="I3524" s="160" t="n">
        <v>15137.53</v>
      </c>
      <c r="J3524" s="160" t="n">
        <v>413.24</v>
      </c>
      <c r="K3524" s="160" t="n">
        <v>14724.29</v>
      </c>
      <c r="L3524" s="160" t="n">
        <v>4384.8</v>
      </c>
    </row>
    <row r="3525">
      <c r="A3525" s="176" t="n">
        <v>45809</v>
      </c>
      <c r="B3525" s="104" t="inlineStr">
        <is>
          <t>2024/25</t>
        </is>
      </c>
      <c r="C3525" s="104" t="inlineStr">
        <is>
          <t>HC-002</t>
        </is>
      </c>
      <c r="D3525" s="104" t="inlineStr">
        <is>
          <t>Nord-Ouest</t>
        </is>
      </c>
      <c r="E3525" s="104" t="inlineStr">
        <is>
          <t>Livraison</t>
        </is>
      </c>
      <c r="F3525" s="104" t="n">
        <v>30</v>
      </c>
      <c r="G3525" s="159" t="n">
        <v>967</v>
      </c>
      <c r="H3525" s="159" t="n">
        <v>2508</v>
      </c>
      <c r="I3525" s="160" t="n">
        <v>15688.83</v>
      </c>
      <c r="J3525" s="160" t="n">
        <v>943.4</v>
      </c>
      <c r="K3525" s="160" t="n">
        <v>14745.43</v>
      </c>
      <c r="L3525" s="160" t="n">
        <v>4583.33</v>
      </c>
    </row>
    <row r="3526">
      <c r="A3526" s="176" t="n">
        <v>45809</v>
      </c>
      <c r="B3526" s="104" t="inlineStr">
        <is>
          <t>2024/25</t>
        </is>
      </c>
      <c r="C3526" s="104" t="inlineStr">
        <is>
          <t>HC-002</t>
        </is>
      </c>
      <c r="D3526" s="104" t="inlineStr">
        <is>
          <t>Nord-Ouest</t>
        </is>
      </c>
      <c r="E3526" s="104" t="inlineStr">
        <is>
          <t>Sur place</t>
        </is>
      </c>
      <c r="F3526" s="104" t="n">
        <v>30</v>
      </c>
      <c r="G3526" s="159" t="n">
        <v>2657</v>
      </c>
      <c r="H3526" s="159" t="n">
        <v>6714</v>
      </c>
      <c r="I3526" s="160" t="n">
        <v>34292.07</v>
      </c>
      <c r="J3526" s="160" t="n">
        <v>929.96</v>
      </c>
      <c r="K3526" s="160" t="n">
        <v>33362.11</v>
      </c>
      <c r="L3526" s="160" t="n">
        <v>9998.620000000001</v>
      </c>
    </row>
    <row r="3527">
      <c r="A3527" s="176" t="n">
        <v>45809</v>
      </c>
      <c r="B3527" s="104" t="inlineStr">
        <is>
          <t>2024/25</t>
        </is>
      </c>
      <c r="C3527" s="104" t="inlineStr">
        <is>
          <t>HC-002</t>
        </is>
      </c>
      <c r="D3527" s="104" t="inlineStr">
        <is>
          <t>Nord-Ouest</t>
        </is>
      </c>
      <c r="E3527" s="104" t="inlineStr">
        <is>
          <t>À emporter</t>
        </is>
      </c>
      <c r="F3527" s="104" t="n">
        <v>30</v>
      </c>
      <c r="G3527" s="159" t="n">
        <v>2048</v>
      </c>
      <c r="H3527" s="159" t="n">
        <v>4969</v>
      </c>
      <c r="I3527" s="160" t="n">
        <v>24089.08</v>
      </c>
      <c r="J3527" s="160" t="n">
        <v>774.84</v>
      </c>
      <c r="K3527" s="160" t="n">
        <v>23314.24</v>
      </c>
      <c r="L3527" s="160" t="n">
        <v>6945.09</v>
      </c>
    </row>
    <row r="3528">
      <c r="A3528" s="176" t="n">
        <v>45809</v>
      </c>
      <c r="B3528" s="104" t="inlineStr">
        <is>
          <t>2024/25</t>
        </is>
      </c>
      <c r="C3528" s="104" t="inlineStr">
        <is>
          <t>HC-003</t>
        </is>
      </c>
      <c r="D3528" s="104" t="inlineStr">
        <is>
          <t>Sud-Est</t>
        </is>
      </c>
      <c r="E3528" s="104" t="inlineStr">
        <is>
          <t>Drive</t>
        </is>
      </c>
      <c r="F3528" s="104" t="n">
        <v>30</v>
      </c>
      <c r="G3528" s="159" t="n">
        <v>1323</v>
      </c>
      <c r="H3528" s="159" t="n">
        <v>3404</v>
      </c>
      <c r="I3528" s="160" t="n">
        <v>18114.6</v>
      </c>
      <c r="J3528" s="160" t="n">
        <v>521.91</v>
      </c>
      <c r="K3528" s="160" t="n">
        <v>17592.69</v>
      </c>
      <c r="L3528" s="160" t="n">
        <v>5250.33</v>
      </c>
    </row>
    <row r="3529">
      <c r="A3529" s="176" t="n">
        <v>45809</v>
      </c>
      <c r="B3529" s="104" t="inlineStr">
        <is>
          <t>2024/25</t>
        </is>
      </c>
      <c r="C3529" s="104" t="inlineStr">
        <is>
          <t>HC-003</t>
        </is>
      </c>
      <c r="D3529" s="104" t="inlineStr">
        <is>
          <t>Sud-Est</t>
        </is>
      </c>
      <c r="E3529" s="104" t="inlineStr">
        <is>
          <t>Livraison</t>
        </is>
      </c>
      <c r="F3529" s="104" t="n">
        <v>30</v>
      </c>
      <c r="G3529" s="159" t="n">
        <v>1287</v>
      </c>
      <c r="H3529" s="159" t="n">
        <v>3166</v>
      </c>
      <c r="I3529" s="160" t="n">
        <v>20950.34</v>
      </c>
      <c r="J3529" s="160" t="n">
        <v>1199.67</v>
      </c>
      <c r="K3529" s="160" t="n">
        <v>19750.67</v>
      </c>
      <c r="L3529" s="160" t="n">
        <v>6109.8</v>
      </c>
    </row>
    <row r="3530">
      <c r="A3530" s="176" t="n">
        <v>45809</v>
      </c>
      <c r="B3530" s="104" t="inlineStr">
        <is>
          <t>2024/25</t>
        </is>
      </c>
      <c r="C3530" s="104" t="inlineStr">
        <is>
          <t>HC-003</t>
        </is>
      </c>
      <c r="D3530" s="104" t="inlineStr">
        <is>
          <t>Sud-Est</t>
        </is>
      </c>
      <c r="E3530" s="104" t="inlineStr">
        <is>
          <t>Sur place</t>
        </is>
      </c>
      <c r="F3530" s="104" t="n">
        <v>29</v>
      </c>
      <c r="G3530" s="159" t="n">
        <v>3205</v>
      </c>
      <c r="H3530" s="159" t="n">
        <v>8015</v>
      </c>
      <c r="I3530" s="160" t="n">
        <v>41128.47</v>
      </c>
      <c r="J3530" s="160" t="n">
        <v>1344.02</v>
      </c>
      <c r="K3530" s="160" t="n">
        <v>39784.45</v>
      </c>
      <c r="L3530" s="160" t="n">
        <v>11758.95</v>
      </c>
    </row>
    <row r="3531">
      <c r="A3531" s="176" t="n">
        <v>45809</v>
      </c>
      <c r="B3531" s="104" t="inlineStr">
        <is>
          <t>2024/25</t>
        </is>
      </c>
      <c r="C3531" s="104" t="inlineStr">
        <is>
          <t>HC-003</t>
        </is>
      </c>
      <c r="D3531" s="104" t="inlineStr">
        <is>
          <t>Sud-Est</t>
        </is>
      </c>
      <c r="E3531" s="104" t="inlineStr">
        <is>
          <t>À emporter</t>
        </is>
      </c>
      <c r="F3531" s="104" t="n">
        <v>30</v>
      </c>
      <c r="G3531" s="159" t="n">
        <v>2481</v>
      </c>
      <c r="H3531" s="159" t="n">
        <v>6427</v>
      </c>
      <c r="I3531" s="160" t="n">
        <v>29633.43</v>
      </c>
      <c r="J3531" s="160" t="n">
        <v>970.35</v>
      </c>
      <c r="K3531" s="160" t="n">
        <v>28663.08</v>
      </c>
      <c r="L3531" s="160" t="n">
        <v>8421.790000000001</v>
      </c>
    </row>
    <row r="3532">
      <c r="A3532" s="176" t="n">
        <v>45809</v>
      </c>
      <c r="B3532" s="104" t="inlineStr">
        <is>
          <t>2024/25</t>
        </is>
      </c>
      <c r="C3532" s="104" t="inlineStr">
        <is>
          <t>HC-004</t>
        </is>
      </c>
      <c r="D3532" s="104" t="inlineStr">
        <is>
          <t>Sud-Ouest</t>
        </is>
      </c>
      <c r="E3532" s="104" t="inlineStr">
        <is>
          <t>Drive</t>
        </is>
      </c>
      <c r="F3532" s="104" t="n">
        <v>29</v>
      </c>
      <c r="G3532" s="159" t="n">
        <v>1259</v>
      </c>
      <c r="H3532" s="159" t="n">
        <v>3162</v>
      </c>
      <c r="I3532" s="160" t="n">
        <v>17015.32</v>
      </c>
      <c r="J3532" s="160" t="n">
        <v>556.3200000000001</v>
      </c>
      <c r="K3532" s="160" t="n">
        <v>16459</v>
      </c>
      <c r="L3532" s="160" t="n">
        <v>4865.09</v>
      </c>
    </row>
    <row r="3533">
      <c r="A3533" s="176" t="n">
        <v>45809</v>
      </c>
      <c r="B3533" s="104" t="inlineStr">
        <is>
          <t>2024/25</t>
        </is>
      </c>
      <c r="C3533" s="104" t="inlineStr">
        <is>
          <t>HC-004</t>
        </is>
      </c>
      <c r="D3533" s="104" t="inlineStr">
        <is>
          <t>Sud-Ouest</t>
        </is>
      </c>
      <c r="E3533" s="104" t="inlineStr">
        <is>
          <t>Livraison</t>
        </is>
      </c>
      <c r="F3533" s="104" t="n">
        <v>30</v>
      </c>
      <c r="G3533" s="159" t="n">
        <v>1419</v>
      </c>
      <c r="H3533" s="159" t="n">
        <v>3653</v>
      </c>
      <c r="I3533" s="160" t="n">
        <v>22322.34</v>
      </c>
      <c r="J3533" s="160" t="n">
        <v>1284.93</v>
      </c>
      <c r="K3533" s="160" t="n">
        <v>21037.41</v>
      </c>
      <c r="L3533" s="160" t="n">
        <v>6485.35</v>
      </c>
    </row>
    <row r="3534">
      <c r="A3534" s="176" t="n">
        <v>45809</v>
      </c>
      <c r="B3534" s="104" t="inlineStr">
        <is>
          <t>2024/25</t>
        </is>
      </c>
      <c r="C3534" s="104" t="inlineStr">
        <is>
          <t>HC-004</t>
        </is>
      </c>
      <c r="D3534" s="104" t="inlineStr">
        <is>
          <t>Sud-Ouest</t>
        </is>
      </c>
      <c r="E3534" s="104" t="inlineStr">
        <is>
          <t>Sur place</t>
        </is>
      </c>
      <c r="F3534" s="104" t="n">
        <v>28</v>
      </c>
      <c r="G3534" s="159" t="n">
        <v>3215</v>
      </c>
      <c r="H3534" s="159" t="n">
        <v>8225</v>
      </c>
      <c r="I3534" s="160" t="n">
        <v>40882.19</v>
      </c>
      <c r="J3534" s="160" t="n">
        <v>1151.41</v>
      </c>
      <c r="K3534" s="160" t="n">
        <v>39730.78</v>
      </c>
      <c r="L3534" s="160" t="n">
        <v>11795.26</v>
      </c>
    </row>
    <row r="3535">
      <c r="A3535" s="176" t="n">
        <v>45809</v>
      </c>
      <c r="B3535" s="104" t="inlineStr">
        <is>
          <t>2024/25</t>
        </is>
      </c>
      <c r="C3535" s="104" t="inlineStr">
        <is>
          <t>HC-004</t>
        </is>
      </c>
      <c r="D3535" s="104" t="inlineStr">
        <is>
          <t>Sud-Ouest</t>
        </is>
      </c>
      <c r="E3535" s="104" t="inlineStr">
        <is>
          <t>À emporter</t>
        </is>
      </c>
      <c r="F3535" s="104" t="n">
        <v>28</v>
      </c>
      <c r="G3535" s="159" t="n">
        <v>2347</v>
      </c>
      <c r="H3535" s="159" t="n">
        <v>6127</v>
      </c>
      <c r="I3535" s="160" t="n">
        <v>27996.7</v>
      </c>
      <c r="J3535" s="160" t="n">
        <v>891.98</v>
      </c>
      <c r="K3535" s="160" t="n">
        <v>27104.72</v>
      </c>
      <c r="L3535" s="160" t="n">
        <v>8060.31</v>
      </c>
    </row>
    <row r="3536">
      <c r="A3536" s="176" t="n">
        <v>45809</v>
      </c>
      <c r="B3536" s="104" t="inlineStr">
        <is>
          <t>2024/25</t>
        </is>
      </c>
      <c r="C3536" s="104" t="inlineStr">
        <is>
          <t>HC-005</t>
        </is>
      </c>
      <c r="D3536" s="104" t="inlineStr">
        <is>
          <t>Île-de-France</t>
        </is>
      </c>
      <c r="E3536" s="104" t="inlineStr">
        <is>
          <t>Livraison</t>
        </is>
      </c>
      <c r="F3536" s="104" t="n">
        <v>30</v>
      </c>
      <c r="G3536" s="159" t="n">
        <v>1681</v>
      </c>
      <c r="H3536" s="159" t="n">
        <v>4238</v>
      </c>
      <c r="I3536" s="160" t="n">
        <v>27652.08</v>
      </c>
      <c r="J3536" s="160" t="n">
        <v>1639.09</v>
      </c>
      <c r="K3536" s="160" t="n">
        <v>26012.99</v>
      </c>
      <c r="L3536" s="160" t="n">
        <v>8072.1</v>
      </c>
    </row>
    <row r="3537">
      <c r="A3537" s="176" t="n">
        <v>45809</v>
      </c>
      <c r="B3537" s="104" t="inlineStr">
        <is>
          <t>2024/25</t>
        </is>
      </c>
      <c r="C3537" s="104" t="inlineStr">
        <is>
          <t>HC-005</t>
        </is>
      </c>
      <c r="D3537" s="104" t="inlineStr">
        <is>
          <t>Île-de-France</t>
        </is>
      </c>
      <c r="E3537" s="104" t="inlineStr">
        <is>
          <t>Sur place</t>
        </is>
      </c>
      <c r="F3537" s="104" t="n">
        <v>30</v>
      </c>
      <c r="G3537" s="159" t="n">
        <v>4766</v>
      </c>
      <c r="H3537" s="159" t="n">
        <v>12189</v>
      </c>
      <c r="I3537" s="160" t="n">
        <v>61500.37</v>
      </c>
      <c r="J3537" s="160" t="n">
        <v>1900.34</v>
      </c>
      <c r="K3537" s="160" t="n">
        <v>59600.03</v>
      </c>
      <c r="L3537" s="160" t="n">
        <v>17840.23</v>
      </c>
    </row>
    <row r="3538">
      <c r="A3538" s="176" t="n">
        <v>45809</v>
      </c>
      <c r="B3538" s="104" t="inlineStr">
        <is>
          <t>2024/25</t>
        </is>
      </c>
      <c r="C3538" s="104" t="inlineStr">
        <is>
          <t>HC-005</t>
        </is>
      </c>
      <c r="D3538" s="104" t="inlineStr">
        <is>
          <t>Île-de-France</t>
        </is>
      </c>
      <c r="E3538" s="104" t="inlineStr">
        <is>
          <t>À emporter</t>
        </is>
      </c>
      <c r="F3538" s="104" t="n">
        <v>30</v>
      </c>
      <c r="G3538" s="159" t="n">
        <v>3674</v>
      </c>
      <c r="H3538" s="159" t="n">
        <v>9592</v>
      </c>
      <c r="I3538" s="160" t="n">
        <v>43456.79</v>
      </c>
      <c r="J3538" s="160" t="n">
        <v>1215.79</v>
      </c>
      <c r="K3538" s="160" t="n">
        <v>42241</v>
      </c>
      <c r="L3538" s="160" t="n">
        <v>12747.85</v>
      </c>
    </row>
    <row r="3539">
      <c r="A3539" s="176" t="n">
        <v>45809</v>
      </c>
      <c r="B3539" s="104" t="inlineStr">
        <is>
          <t>2024/25</t>
        </is>
      </c>
      <c r="C3539" s="104" t="inlineStr">
        <is>
          <t>HC-006</t>
        </is>
      </c>
      <c r="D3539" s="104" t="inlineStr">
        <is>
          <t>Nord-Ouest</t>
        </is>
      </c>
      <c r="E3539" s="104" t="inlineStr">
        <is>
          <t>Livraison</t>
        </is>
      </c>
      <c r="F3539" s="104" t="n">
        <v>30</v>
      </c>
      <c r="G3539" s="159" t="n">
        <v>1174</v>
      </c>
      <c r="H3539" s="159" t="n">
        <v>3075</v>
      </c>
      <c r="I3539" s="160" t="n">
        <v>18966.78</v>
      </c>
      <c r="J3539" s="160" t="n">
        <v>1098.7</v>
      </c>
      <c r="K3539" s="160" t="n">
        <v>17868.08</v>
      </c>
      <c r="L3539" s="160" t="n">
        <v>5528.1</v>
      </c>
    </row>
    <row r="3540">
      <c r="A3540" s="176" t="n">
        <v>45809</v>
      </c>
      <c r="B3540" s="104" t="inlineStr">
        <is>
          <t>2024/25</t>
        </is>
      </c>
      <c r="C3540" s="104" t="inlineStr">
        <is>
          <t>HC-006</t>
        </is>
      </c>
      <c r="D3540" s="104" t="inlineStr">
        <is>
          <t>Nord-Ouest</t>
        </is>
      </c>
      <c r="E3540" s="104" t="inlineStr">
        <is>
          <t>Sur place</t>
        </is>
      </c>
      <c r="F3540" s="104" t="n">
        <v>28</v>
      </c>
      <c r="G3540" s="159" t="n">
        <v>2975</v>
      </c>
      <c r="H3540" s="159" t="n">
        <v>7614</v>
      </c>
      <c r="I3540" s="160" t="n">
        <v>38437.71</v>
      </c>
      <c r="J3540" s="160" t="n">
        <v>1357.22</v>
      </c>
      <c r="K3540" s="160" t="n">
        <v>37080.49</v>
      </c>
      <c r="L3540" s="160" t="n">
        <v>11075.19</v>
      </c>
    </row>
    <row r="3541">
      <c r="A3541" s="176" t="n">
        <v>45809</v>
      </c>
      <c r="B3541" s="104" t="inlineStr">
        <is>
          <t>2024/25</t>
        </is>
      </c>
      <c r="C3541" s="104" t="inlineStr">
        <is>
          <t>HC-006</t>
        </is>
      </c>
      <c r="D3541" s="104" t="inlineStr">
        <is>
          <t>Nord-Ouest</t>
        </is>
      </c>
      <c r="E3541" s="104" t="inlineStr">
        <is>
          <t>À emporter</t>
        </is>
      </c>
      <c r="F3541" s="104" t="n">
        <v>30</v>
      </c>
      <c r="G3541" s="159" t="n">
        <v>2425</v>
      </c>
      <c r="H3541" s="159" t="n">
        <v>5975</v>
      </c>
      <c r="I3541" s="160" t="n">
        <v>28471.5</v>
      </c>
      <c r="J3541" s="160" t="n">
        <v>793.83</v>
      </c>
      <c r="K3541" s="160" t="n">
        <v>27677.67</v>
      </c>
      <c r="L3541" s="160" t="n">
        <v>8220.58</v>
      </c>
    </row>
    <row r="3542">
      <c r="A3542" s="176" t="n">
        <v>45809</v>
      </c>
      <c r="B3542" s="104" t="inlineStr">
        <is>
          <t>2024/25</t>
        </is>
      </c>
      <c r="C3542" s="104" t="inlineStr">
        <is>
          <t>HC-007</t>
        </is>
      </c>
      <c r="D3542" s="104" t="inlineStr">
        <is>
          <t>Sud-Est</t>
        </is>
      </c>
      <c r="E3542" s="104" t="inlineStr">
        <is>
          <t>Livraison</t>
        </is>
      </c>
      <c r="F3542" s="104" t="n">
        <v>30</v>
      </c>
      <c r="G3542" s="159" t="n">
        <v>1491</v>
      </c>
      <c r="H3542" s="159" t="n">
        <v>3869</v>
      </c>
      <c r="I3542" s="160" t="n">
        <v>24032.38</v>
      </c>
      <c r="J3542" s="160" t="n">
        <v>1377.28</v>
      </c>
      <c r="K3542" s="160" t="n">
        <v>22655.1</v>
      </c>
      <c r="L3542" s="160" t="n">
        <v>7275.22</v>
      </c>
    </row>
    <row r="3543">
      <c r="A3543" s="176" t="n">
        <v>45809</v>
      </c>
      <c r="B3543" s="104" t="inlineStr">
        <is>
          <t>2024/25</t>
        </is>
      </c>
      <c r="C3543" s="104" t="inlineStr">
        <is>
          <t>HC-007</t>
        </is>
      </c>
      <c r="D3543" s="104" t="inlineStr">
        <is>
          <t>Sud-Est</t>
        </is>
      </c>
      <c r="E3543" s="104" t="inlineStr">
        <is>
          <t>Sur place</t>
        </is>
      </c>
      <c r="F3543" s="104" t="n">
        <v>29</v>
      </c>
      <c r="G3543" s="159" t="n">
        <v>3576</v>
      </c>
      <c r="H3543" s="159" t="n">
        <v>9305</v>
      </c>
      <c r="I3543" s="160" t="n">
        <v>46644.43</v>
      </c>
      <c r="J3543" s="160" t="n">
        <v>1531.04</v>
      </c>
      <c r="K3543" s="160" t="n">
        <v>45113.39</v>
      </c>
      <c r="L3543" s="160" t="n">
        <v>14071.93</v>
      </c>
    </row>
    <row r="3544">
      <c r="A3544" s="176" t="n">
        <v>45809</v>
      </c>
      <c r="B3544" s="104" t="inlineStr">
        <is>
          <t>2024/25</t>
        </is>
      </c>
      <c r="C3544" s="104" t="inlineStr">
        <is>
          <t>HC-007</t>
        </is>
      </c>
      <c r="D3544" s="104" t="inlineStr">
        <is>
          <t>Sud-Est</t>
        </is>
      </c>
      <c r="E3544" s="104" t="inlineStr">
        <is>
          <t>À emporter</t>
        </is>
      </c>
      <c r="F3544" s="104" t="n">
        <v>28</v>
      </c>
      <c r="G3544" s="159" t="n">
        <v>2557</v>
      </c>
      <c r="H3544" s="159" t="n">
        <v>6481</v>
      </c>
      <c r="I3544" s="160" t="n">
        <v>30246.08</v>
      </c>
      <c r="J3544" s="160" t="n">
        <v>781.55</v>
      </c>
      <c r="K3544" s="160" t="n">
        <v>29464.53</v>
      </c>
      <c r="L3544" s="160" t="n">
        <v>9181.02</v>
      </c>
    </row>
    <row r="3545">
      <c r="A3545" s="176" t="n">
        <v>45809</v>
      </c>
      <c r="B3545" s="104" t="inlineStr">
        <is>
          <t>2024/25</t>
        </is>
      </c>
      <c r="C3545" s="104" t="inlineStr">
        <is>
          <t>HC-008</t>
        </is>
      </c>
      <c r="D3545" s="104" t="inlineStr">
        <is>
          <t>Sud-Ouest</t>
        </is>
      </c>
      <c r="E3545" s="104" t="inlineStr">
        <is>
          <t>Livraison</t>
        </is>
      </c>
      <c r="F3545" s="104" t="n">
        <v>30</v>
      </c>
      <c r="G3545" s="159" t="n">
        <v>1614</v>
      </c>
      <c r="H3545" s="159" t="n">
        <v>4057</v>
      </c>
      <c r="I3545" s="160" t="n">
        <v>25907.26</v>
      </c>
      <c r="J3545" s="160" t="n">
        <v>1481.45</v>
      </c>
      <c r="K3545" s="160" t="n">
        <v>24425.81</v>
      </c>
      <c r="L3545" s="160" t="n">
        <v>7615.83</v>
      </c>
    </row>
    <row r="3546">
      <c r="A3546" s="176" t="n">
        <v>45809</v>
      </c>
      <c r="B3546" s="104" t="inlineStr">
        <is>
          <t>2024/25</t>
        </is>
      </c>
      <c r="C3546" s="104" t="inlineStr">
        <is>
          <t>HC-008</t>
        </is>
      </c>
      <c r="D3546" s="104" t="inlineStr">
        <is>
          <t>Sud-Ouest</t>
        </is>
      </c>
      <c r="E3546" s="104" t="inlineStr">
        <is>
          <t>Sur place</t>
        </is>
      </c>
      <c r="F3546" s="104" t="n">
        <v>30</v>
      </c>
      <c r="G3546" s="159" t="n">
        <v>4294</v>
      </c>
      <c r="H3546" s="159" t="n">
        <v>10947</v>
      </c>
      <c r="I3546" s="160" t="n">
        <v>56191.57</v>
      </c>
      <c r="J3546" s="160" t="n">
        <v>1734.43</v>
      </c>
      <c r="K3546" s="160" t="n">
        <v>54457.14</v>
      </c>
      <c r="L3546" s="160" t="n">
        <v>16170.12</v>
      </c>
    </row>
    <row r="3547">
      <c r="A3547" s="176" t="n">
        <v>45809</v>
      </c>
      <c r="B3547" s="104" t="inlineStr">
        <is>
          <t>2024/25</t>
        </is>
      </c>
      <c r="C3547" s="104" t="inlineStr">
        <is>
          <t>HC-008</t>
        </is>
      </c>
      <c r="D3547" s="104" t="inlineStr">
        <is>
          <t>Sud-Ouest</t>
        </is>
      </c>
      <c r="E3547" s="104" t="inlineStr">
        <is>
          <t>À emporter</t>
        </is>
      </c>
      <c r="F3547" s="104" t="n">
        <v>28</v>
      </c>
      <c r="G3547" s="159" t="n">
        <v>2829</v>
      </c>
      <c r="H3547" s="159" t="n">
        <v>7131</v>
      </c>
      <c r="I3547" s="160" t="n">
        <v>33862.14</v>
      </c>
      <c r="J3547" s="160" t="n">
        <v>961.1</v>
      </c>
      <c r="K3547" s="160" t="n">
        <v>32901.04</v>
      </c>
      <c r="L3547" s="160" t="n">
        <v>9777.049999999999</v>
      </c>
    </row>
    <row r="3548">
      <c r="A3548" s="176" t="n">
        <v>45809</v>
      </c>
      <c r="B3548" s="104" t="inlineStr">
        <is>
          <t>2024/25</t>
        </is>
      </c>
      <c r="C3548" s="104" t="inlineStr">
        <is>
          <t>HC-009</t>
        </is>
      </c>
      <c r="D3548" s="104" t="inlineStr">
        <is>
          <t>Île-de-France</t>
        </is>
      </c>
      <c r="E3548" s="104" t="inlineStr">
        <is>
          <t>Livraison</t>
        </is>
      </c>
      <c r="F3548" s="104" t="n">
        <v>30</v>
      </c>
      <c r="G3548" s="159" t="n">
        <v>1864</v>
      </c>
      <c r="H3548" s="159" t="n">
        <v>4744</v>
      </c>
      <c r="I3548" s="160" t="n">
        <v>30974.14</v>
      </c>
      <c r="J3548" s="160" t="n">
        <v>1682.7</v>
      </c>
      <c r="K3548" s="160" t="n">
        <v>29291.44</v>
      </c>
      <c r="L3548" s="160" t="n">
        <v>9054.34</v>
      </c>
    </row>
    <row r="3549">
      <c r="A3549" s="176" t="n">
        <v>45809</v>
      </c>
      <c r="B3549" s="104" t="inlineStr">
        <is>
          <t>2024/25</t>
        </is>
      </c>
      <c r="C3549" s="104" t="inlineStr">
        <is>
          <t>HC-009</t>
        </is>
      </c>
      <c r="D3549" s="104" t="inlineStr">
        <is>
          <t>Île-de-France</t>
        </is>
      </c>
      <c r="E3549" s="104" t="inlineStr">
        <is>
          <t>Sur place</t>
        </is>
      </c>
      <c r="F3549" s="104" t="n">
        <v>30</v>
      </c>
      <c r="G3549" s="159" t="n">
        <v>5128</v>
      </c>
      <c r="H3549" s="159" t="n">
        <v>13310</v>
      </c>
      <c r="I3549" s="160" t="n">
        <v>66723.7</v>
      </c>
      <c r="J3549" s="160" t="n">
        <v>2410.09</v>
      </c>
      <c r="K3549" s="160" t="n">
        <v>64313.61</v>
      </c>
      <c r="L3549" s="160" t="n">
        <v>19068.59</v>
      </c>
    </row>
    <row r="3550">
      <c r="A3550" s="176" t="n">
        <v>45809</v>
      </c>
      <c r="B3550" s="104" t="inlineStr">
        <is>
          <t>2024/25</t>
        </is>
      </c>
      <c r="C3550" s="104" t="inlineStr">
        <is>
          <t>HC-009</t>
        </is>
      </c>
      <c r="D3550" s="104" t="inlineStr">
        <is>
          <t>Île-de-France</t>
        </is>
      </c>
      <c r="E3550" s="104" t="inlineStr">
        <is>
          <t>À emporter</t>
        </is>
      </c>
      <c r="F3550" s="104" t="n">
        <v>30</v>
      </c>
      <c r="G3550" s="159" t="n">
        <v>3951</v>
      </c>
      <c r="H3550" s="159" t="n">
        <v>9847</v>
      </c>
      <c r="I3550" s="160" t="n">
        <v>46742.48</v>
      </c>
      <c r="J3550" s="160" t="n">
        <v>1350.36</v>
      </c>
      <c r="K3550" s="160" t="n">
        <v>45392.12</v>
      </c>
      <c r="L3550" s="160" t="n">
        <v>13607.84</v>
      </c>
    </row>
    <row r="3551">
      <c r="A3551" s="176" t="n">
        <v>45809</v>
      </c>
      <c r="B3551" s="104" t="inlineStr">
        <is>
          <t>2024/25</t>
        </is>
      </c>
      <c r="C3551" s="104" t="inlineStr">
        <is>
          <t>HC-010</t>
        </is>
      </c>
      <c r="D3551" s="104" t="inlineStr">
        <is>
          <t>Nord-Ouest</t>
        </is>
      </c>
      <c r="E3551" s="104" t="inlineStr">
        <is>
          <t>Drive</t>
        </is>
      </c>
      <c r="F3551" s="104" t="n">
        <v>30</v>
      </c>
      <c r="G3551" s="159" t="n">
        <v>1926</v>
      </c>
      <c r="H3551" s="159" t="n">
        <v>4933</v>
      </c>
      <c r="I3551" s="160" t="n">
        <v>26426.23</v>
      </c>
      <c r="J3551" s="160" t="n">
        <v>733.23</v>
      </c>
      <c r="K3551" s="160" t="n">
        <v>25693</v>
      </c>
      <c r="L3551" s="160" t="n">
        <v>7722.89</v>
      </c>
    </row>
    <row r="3552">
      <c r="A3552" s="176" t="n">
        <v>45809</v>
      </c>
      <c r="B3552" s="104" t="inlineStr">
        <is>
          <t>2024/25</t>
        </is>
      </c>
      <c r="C3552" s="104" t="inlineStr">
        <is>
          <t>HC-010</t>
        </is>
      </c>
      <c r="D3552" s="104" t="inlineStr">
        <is>
          <t>Nord-Ouest</t>
        </is>
      </c>
      <c r="E3552" s="104" t="inlineStr">
        <is>
          <t>Livraison</t>
        </is>
      </c>
      <c r="F3552" s="104" t="n">
        <v>30</v>
      </c>
      <c r="G3552" s="159" t="n">
        <v>1753</v>
      </c>
      <c r="H3552" s="159" t="n">
        <v>4467</v>
      </c>
      <c r="I3552" s="160" t="n">
        <v>29098.03</v>
      </c>
      <c r="J3552" s="160" t="n">
        <v>1618.98</v>
      </c>
      <c r="K3552" s="160" t="n">
        <v>27479.05</v>
      </c>
      <c r="L3552" s="160" t="n">
        <v>8474.75</v>
      </c>
    </row>
    <row r="3553">
      <c r="A3553" s="176" t="n">
        <v>45809</v>
      </c>
      <c r="B3553" s="104" t="inlineStr">
        <is>
          <t>2024/25</t>
        </is>
      </c>
      <c r="C3553" s="104" t="inlineStr">
        <is>
          <t>HC-010</t>
        </is>
      </c>
      <c r="D3553" s="104" t="inlineStr">
        <is>
          <t>Nord-Ouest</t>
        </is>
      </c>
      <c r="E3553" s="104" t="inlineStr">
        <is>
          <t>Sur place</t>
        </is>
      </c>
      <c r="F3553" s="104" t="n">
        <v>30</v>
      </c>
      <c r="G3553" s="159" t="n">
        <v>4998</v>
      </c>
      <c r="H3553" s="159" t="n">
        <v>12726</v>
      </c>
      <c r="I3553" s="160" t="n">
        <v>64565.62</v>
      </c>
      <c r="J3553" s="160" t="n">
        <v>2174.35</v>
      </c>
      <c r="K3553" s="160" t="n">
        <v>62391.27</v>
      </c>
      <c r="L3553" s="160" t="n">
        <v>18673.23</v>
      </c>
    </row>
    <row r="3554">
      <c r="A3554" s="176" t="n">
        <v>45809</v>
      </c>
      <c r="B3554" s="104" t="inlineStr">
        <is>
          <t>2024/25</t>
        </is>
      </c>
      <c r="C3554" s="104" t="inlineStr">
        <is>
          <t>HC-010</t>
        </is>
      </c>
      <c r="D3554" s="104" t="inlineStr">
        <is>
          <t>Nord-Ouest</t>
        </is>
      </c>
      <c r="E3554" s="104" t="inlineStr">
        <is>
          <t>À emporter</t>
        </is>
      </c>
      <c r="F3554" s="104" t="n">
        <v>29</v>
      </c>
      <c r="G3554" s="159" t="n">
        <v>3590</v>
      </c>
      <c r="H3554" s="159" t="n">
        <v>9163</v>
      </c>
      <c r="I3554" s="160" t="n">
        <v>42268.33</v>
      </c>
      <c r="J3554" s="160" t="n">
        <v>1295.31</v>
      </c>
      <c r="K3554" s="160" t="n">
        <v>40973.02</v>
      </c>
      <c r="L3554" s="160" t="n">
        <v>12175.03</v>
      </c>
    </row>
    <row r="3555">
      <c r="A3555" s="176" t="n">
        <v>45809</v>
      </c>
      <c r="B3555" s="104" t="inlineStr">
        <is>
          <t>2024/25</t>
        </is>
      </c>
      <c r="C3555" s="104" t="inlineStr">
        <is>
          <t>HC-011</t>
        </is>
      </c>
      <c r="D3555" s="104" t="inlineStr">
        <is>
          <t>Sud-Est</t>
        </is>
      </c>
      <c r="E3555" s="104" t="inlineStr">
        <is>
          <t>Livraison</t>
        </is>
      </c>
      <c r="F3555" s="104" t="n">
        <v>30</v>
      </c>
      <c r="G3555" s="159" t="n">
        <v>1784</v>
      </c>
      <c r="H3555" s="159" t="n">
        <v>4664</v>
      </c>
      <c r="I3555" s="160" t="n">
        <v>29410.79</v>
      </c>
      <c r="J3555" s="160" t="n">
        <v>1761.22</v>
      </c>
      <c r="K3555" s="160" t="n">
        <v>27649.57</v>
      </c>
      <c r="L3555" s="160" t="n">
        <v>8570.65</v>
      </c>
    </row>
    <row r="3556">
      <c r="A3556" s="176" t="n">
        <v>45809</v>
      </c>
      <c r="B3556" s="104" t="inlineStr">
        <is>
          <t>2024/25</t>
        </is>
      </c>
      <c r="C3556" s="104" t="inlineStr">
        <is>
          <t>HC-011</t>
        </is>
      </c>
      <c r="D3556" s="104" t="inlineStr">
        <is>
          <t>Sud-Est</t>
        </is>
      </c>
      <c r="E3556" s="104" t="inlineStr">
        <is>
          <t>Sur place</t>
        </is>
      </c>
      <c r="F3556" s="104" t="n">
        <v>30</v>
      </c>
      <c r="G3556" s="159" t="n">
        <v>5178</v>
      </c>
      <c r="H3556" s="159" t="n">
        <v>13105</v>
      </c>
      <c r="I3556" s="160" t="n">
        <v>66525.3</v>
      </c>
      <c r="J3556" s="160" t="n">
        <v>2035.68</v>
      </c>
      <c r="K3556" s="160" t="n">
        <v>64489.62</v>
      </c>
      <c r="L3556" s="160" t="n">
        <v>19204.08</v>
      </c>
    </row>
    <row r="3557">
      <c r="A3557" s="176" t="n">
        <v>45809</v>
      </c>
      <c r="B3557" s="104" t="inlineStr">
        <is>
          <t>2024/25</t>
        </is>
      </c>
      <c r="C3557" s="104" t="inlineStr">
        <is>
          <t>HC-011</t>
        </is>
      </c>
      <c r="D3557" s="104" t="inlineStr">
        <is>
          <t>Sud-Est</t>
        </is>
      </c>
      <c r="E3557" s="104" t="inlineStr">
        <is>
          <t>À emporter</t>
        </is>
      </c>
      <c r="F3557" s="104" t="n">
        <v>29</v>
      </c>
      <c r="G3557" s="159" t="n">
        <v>3718</v>
      </c>
      <c r="H3557" s="159" t="n">
        <v>9468</v>
      </c>
      <c r="I3557" s="160" t="n">
        <v>44190.48</v>
      </c>
      <c r="J3557" s="160" t="n">
        <v>1401.6</v>
      </c>
      <c r="K3557" s="160" t="n">
        <v>42788.88</v>
      </c>
      <c r="L3557" s="160" t="n">
        <v>12699.97</v>
      </c>
    </row>
    <row r="3558">
      <c r="A3558" s="176" t="n">
        <v>45809</v>
      </c>
      <c r="B3558" s="104" t="inlineStr">
        <is>
          <t>2024/25</t>
        </is>
      </c>
      <c r="C3558" s="104" t="inlineStr">
        <is>
          <t>HC-012</t>
        </is>
      </c>
      <c r="D3558" s="104" t="inlineStr">
        <is>
          <t>Sud-Ouest</t>
        </is>
      </c>
      <c r="E3558" s="104" t="inlineStr">
        <is>
          <t>Drive</t>
        </is>
      </c>
      <c r="F3558" s="104" t="n">
        <v>30</v>
      </c>
      <c r="G3558" s="159" t="n">
        <v>878</v>
      </c>
      <c r="H3558" s="159" t="n">
        <v>2239</v>
      </c>
      <c r="I3558" s="160" t="n">
        <v>12007.06</v>
      </c>
      <c r="J3558" s="160" t="n">
        <v>335.04</v>
      </c>
      <c r="K3558" s="160" t="n">
        <v>11672.02</v>
      </c>
      <c r="L3558" s="160" t="n">
        <v>3477.16</v>
      </c>
    </row>
    <row r="3559">
      <c r="A3559" s="176" t="n">
        <v>45809</v>
      </c>
      <c r="B3559" s="104" t="inlineStr">
        <is>
          <t>2024/25</t>
        </is>
      </c>
      <c r="C3559" s="104" t="inlineStr">
        <is>
          <t>HC-012</t>
        </is>
      </c>
      <c r="D3559" s="104" t="inlineStr">
        <is>
          <t>Sud-Ouest</t>
        </is>
      </c>
      <c r="E3559" s="104" t="inlineStr">
        <is>
          <t>Livraison</t>
        </is>
      </c>
      <c r="F3559" s="104" t="n">
        <v>30</v>
      </c>
      <c r="G3559" s="159" t="n">
        <v>779</v>
      </c>
      <c r="H3559" s="159" t="n">
        <v>1897</v>
      </c>
      <c r="I3559" s="160" t="n">
        <v>12852.08</v>
      </c>
      <c r="J3559" s="160" t="n">
        <v>792.01</v>
      </c>
      <c r="K3559" s="160" t="n">
        <v>12060.07</v>
      </c>
      <c r="L3559" s="160" t="n">
        <v>3731.13</v>
      </c>
    </row>
    <row r="3560">
      <c r="A3560" s="176" t="n">
        <v>45809</v>
      </c>
      <c r="B3560" s="104" t="inlineStr">
        <is>
          <t>2024/25</t>
        </is>
      </c>
      <c r="C3560" s="104" t="inlineStr">
        <is>
          <t>HC-012</t>
        </is>
      </c>
      <c r="D3560" s="104" t="inlineStr">
        <is>
          <t>Sud-Ouest</t>
        </is>
      </c>
      <c r="E3560" s="104" t="inlineStr">
        <is>
          <t>Sur place</t>
        </is>
      </c>
      <c r="F3560" s="104" t="n">
        <v>30</v>
      </c>
      <c r="G3560" s="159" t="n">
        <v>2270</v>
      </c>
      <c r="H3560" s="159" t="n">
        <v>5730</v>
      </c>
      <c r="I3560" s="160" t="n">
        <v>29241.37</v>
      </c>
      <c r="J3560" s="160" t="n">
        <v>791.23</v>
      </c>
      <c r="K3560" s="160" t="n">
        <v>28450.14</v>
      </c>
      <c r="L3560" s="160" t="n">
        <v>8355.73</v>
      </c>
    </row>
    <row r="3561">
      <c r="A3561" s="176" t="n">
        <v>45809</v>
      </c>
      <c r="B3561" s="104" t="inlineStr">
        <is>
          <t>2024/25</t>
        </is>
      </c>
      <c r="C3561" s="104" t="inlineStr">
        <is>
          <t>HC-012</t>
        </is>
      </c>
      <c r="D3561" s="104" t="inlineStr">
        <is>
          <t>Sud-Ouest</t>
        </is>
      </c>
      <c r="E3561" s="104" t="inlineStr">
        <is>
          <t>À emporter</t>
        </is>
      </c>
      <c r="F3561" s="104" t="n">
        <v>29</v>
      </c>
      <c r="G3561" s="159" t="n">
        <v>1524</v>
      </c>
      <c r="H3561" s="159" t="n">
        <v>4009</v>
      </c>
      <c r="I3561" s="160" t="n">
        <v>18039.63</v>
      </c>
      <c r="J3561" s="160" t="n">
        <v>603.58</v>
      </c>
      <c r="K3561" s="160" t="n">
        <v>17436.05</v>
      </c>
      <c r="L3561" s="160" t="n">
        <v>5211.16</v>
      </c>
    </row>
    <row r="3562">
      <c r="A3562" s="176" t="n">
        <v>45809</v>
      </c>
      <c r="B3562" s="104" t="inlineStr">
        <is>
          <t>2024/25</t>
        </is>
      </c>
      <c r="C3562" s="104" t="inlineStr">
        <is>
          <t>HC-013</t>
        </is>
      </c>
      <c r="D3562" s="104" t="inlineStr">
        <is>
          <t>Île-de-France</t>
        </is>
      </c>
      <c r="E3562" s="104" t="inlineStr">
        <is>
          <t>Livraison</t>
        </is>
      </c>
      <c r="F3562" s="104" t="n">
        <v>30</v>
      </c>
      <c r="G3562" s="159" t="n">
        <v>1528</v>
      </c>
      <c r="H3562" s="159" t="n">
        <v>3935</v>
      </c>
      <c r="I3562" s="160" t="n">
        <v>24911.03</v>
      </c>
      <c r="J3562" s="160" t="n">
        <v>1462.27</v>
      </c>
      <c r="K3562" s="160" t="n">
        <v>23448.76</v>
      </c>
      <c r="L3562" s="160" t="n">
        <v>7241.77</v>
      </c>
    </row>
    <row r="3563">
      <c r="A3563" s="176" t="n">
        <v>45809</v>
      </c>
      <c r="B3563" s="104" t="inlineStr">
        <is>
          <t>2024/25</t>
        </is>
      </c>
      <c r="C3563" s="104" t="inlineStr">
        <is>
          <t>HC-013</t>
        </is>
      </c>
      <c r="D3563" s="104" t="inlineStr">
        <is>
          <t>Île-de-France</t>
        </is>
      </c>
      <c r="E3563" s="104" t="inlineStr">
        <is>
          <t>Sur place</t>
        </is>
      </c>
      <c r="F3563" s="104" t="n">
        <v>30</v>
      </c>
      <c r="G3563" s="159" t="n">
        <v>3859</v>
      </c>
      <c r="H3563" s="159" t="n">
        <v>9837</v>
      </c>
      <c r="I3563" s="160" t="n">
        <v>49779.06</v>
      </c>
      <c r="J3563" s="160" t="n">
        <v>1350.28</v>
      </c>
      <c r="K3563" s="160" t="n">
        <v>48428.78</v>
      </c>
      <c r="L3563" s="160" t="n">
        <v>14438.19</v>
      </c>
    </row>
    <row r="3564">
      <c r="A3564" s="176" t="n">
        <v>45809</v>
      </c>
      <c r="B3564" s="104" t="inlineStr">
        <is>
          <t>2024/25</t>
        </is>
      </c>
      <c r="C3564" s="104" t="inlineStr">
        <is>
          <t>HC-013</t>
        </is>
      </c>
      <c r="D3564" s="104" t="inlineStr">
        <is>
          <t>Île-de-France</t>
        </is>
      </c>
      <c r="E3564" s="104" t="inlineStr">
        <is>
          <t>À emporter</t>
        </is>
      </c>
      <c r="F3564" s="104" t="n">
        <v>29</v>
      </c>
      <c r="G3564" s="159" t="n">
        <v>2867</v>
      </c>
      <c r="H3564" s="159" t="n">
        <v>7234</v>
      </c>
      <c r="I3564" s="160" t="n">
        <v>34162.46</v>
      </c>
      <c r="J3564" s="160" t="n">
        <v>991.87</v>
      </c>
      <c r="K3564" s="160" t="n">
        <v>33170.59</v>
      </c>
      <c r="L3564" s="160" t="n">
        <v>9831.01</v>
      </c>
    </row>
    <row r="3565">
      <c r="A3565" s="176" t="n">
        <v>45809</v>
      </c>
      <c r="B3565" s="104" t="inlineStr">
        <is>
          <t>2024/25</t>
        </is>
      </c>
      <c r="C3565" s="104" t="inlineStr">
        <is>
          <t>HC-014</t>
        </is>
      </c>
      <c r="D3565" s="104" t="inlineStr">
        <is>
          <t>Nord-Ouest</t>
        </is>
      </c>
      <c r="E3565" s="104" t="inlineStr">
        <is>
          <t>Livraison</t>
        </is>
      </c>
      <c r="F3565" s="104" t="n">
        <v>30</v>
      </c>
      <c r="G3565" s="159" t="n">
        <v>1408</v>
      </c>
      <c r="H3565" s="159" t="n">
        <v>3680</v>
      </c>
      <c r="I3565" s="160" t="n">
        <v>22485.72</v>
      </c>
      <c r="J3565" s="160" t="n">
        <v>1321.34</v>
      </c>
      <c r="K3565" s="160" t="n">
        <v>21164.38</v>
      </c>
      <c r="L3565" s="160" t="n">
        <v>6511.08</v>
      </c>
    </row>
    <row r="3566">
      <c r="A3566" s="176" t="n">
        <v>45809</v>
      </c>
      <c r="B3566" s="104" t="inlineStr">
        <is>
          <t>2024/25</t>
        </is>
      </c>
      <c r="C3566" s="104" t="inlineStr">
        <is>
          <t>HC-014</t>
        </is>
      </c>
      <c r="D3566" s="104" t="inlineStr">
        <is>
          <t>Nord-Ouest</t>
        </is>
      </c>
      <c r="E3566" s="104" t="inlineStr">
        <is>
          <t>Sur place</t>
        </is>
      </c>
      <c r="F3566" s="104" t="n">
        <v>30</v>
      </c>
      <c r="G3566" s="159" t="n">
        <v>3535</v>
      </c>
      <c r="H3566" s="159" t="n">
        <v>8943</v>
      </c>
      <c r="I3566" s="160" t="n">
        <v>45738.65</v>
      </c>
      <c r="J3566" s="160" t="n">
        <v>1432.93</v>
      </c>
      <c r="K3566" s="160" t="n">
        <v>44305.72</v>
      </c>
      <c r="L3566" s="160" t="n">
        <v>13130.46</v>
      </c>
    </row>
    <row r="3567">
      <c r="A3567" s="176" t="n">
        <v>45809</v>
      </c>
      <c r="B3567" s="104" t="inlineStr">
        <is>
          <t>2024/25</t>
        </is>
      </c>
      <c r="C3567" s="104" t="inlineStr">
        <is>
          <t>HC-014</t>
        </is>
      </c>
      <c r="D3567" s="104" t="inlineStr">
        <is>
          <t>Nord-Ouest</t>
        </is>
      </c>
      <c r="E3567" s="104" t="inlineStr">
        <is>
          <t>À emporter</t>
        </is>
      </c>
      <c r="F3567" s="104" t="n">
        <v>29</v>
      </c>
      <c r="G3567" s="159" t="n">
        <v>2641</v>
      </c>
      <c r="H3567" s="159" t="n">
        <v>6674</v>
      </c>
      <c r="I3567" s="160" t="n">
        <v>31172.59</v>
      </c>
      <c r="J3567" s="160" t="n">
        <v>989.35</v>
      </c>
      <c r="K3567" s="160" t="n">
        <v>30183.24</v>
      </c>
      <c r="L3567" s="160" t="n">
        <v>8944.23</v>
      </c>
    </row>
    <row r="3568">
      <c r="A3568" s="176" t="n">
        <v>45809</v>
      </c>
      <c r="B3568" s="104" t="inlineStr">
        <is>
          <t>2024/25</t>
        </is>
      </c>
      <c r="C3568" s="104" t="inlineStr">
        <is>
          <t>HC-015</t>
        </is>
      </c>
      <c r="D3568" s="104" t="inlineStr">
        <is>
          <t>Sud-Est</t>
        </is>
      </c>
      <c r="E3568" s="104" t="inlineStr">
        <is>
          <t>Livraison</t>
        </is>
      </c>
      <c r="F3568" s="104" t="n">
        <v>30</v>
      </c>
      <c r="G3568" s="159" t="n">
        <v>1308</v>
      </c>
      <c r="H3568" s="159" t="n">
        <v>3261</v>
      </c>
      <c r="I3568" s="160" t="n">
        <v>21013.09</v>
      </c>
      <c r="J3568" s="160" t="n">
        <v>1207.02</v>
      </c>
      <c r="K3568" s="160" t="n">
        <v>19806.07</v>
      </c>
      <c r="L3568" s="160" t="n">
        <v>6124.5</v>
      </c>
    </row>
    <row r="3569">
      <c r="A3569" s="176" t="n">
        <v>45809</v>
      </c>
      <c r="B3569" s="104" t="inlineStr">
        <is>
          <t>2024/25</t>
        </is>
      </c>
      <c r="C3569" s="104" t="inlineStr">
        <is>
          <t>HC-015</t>
        </is>
      </c>
      <c r="D3569" s="104" t="inlineStr">
        <is>
          <t>Sud-Est</t>
        </is>
      </c>
      <c r="E3569" s="104" t="inlineStr">
        <is>
          <t>Sur place</t>
        </is>
      </c>
      <c r="F3569" s="104" t="n">
        <v>30</v>
      </c>
      <c r="G3569" s="159" t="n">
        <v>3430</v>
      </c>
      <c r="H3569" s="159" t="n">
        <v>8859</v>
      </c>
      <c r="I3569" s="160" t="n">
        <v>44312.15</v>
      </c>
      <c r="J3569" s="160" t="n">
        <v>1410.75</v>
      </c>
      <c r="K3569" s="160" t="n">
        <v>42901.4</v>
      </c>
      <c r="L3569" s="160" t="n">
        <v>12892.73</v>
      </c>
    </row>
    <row r="3570">
      <c r="A3570" s="176" t="n">
        <v>45809</v>
      </c>
      <c r="B3570" s="104" t="inlineStr">
        <is>
          <t>2024/25</t>
        </is>
      </c>
      <c r="C3570" s="104" t="inlineStr">
        <is>
          <t>HC-015</t>
        </is>
      </c>
      <c r="D3570" s="104" t="inlineStr">
        <is>
          <t>Sud-Est</t>
        </is>
      </c>
      <c r="E3570" s="104" t="inlineStr">
        <is>
          <t>À emporter</t>
        </is>
      </c>
      <c r="F3570" s="104" t="n">
        <v>29</v>
      </c>
      <c r="G3570" s="159" t="n">
        <v>2436</v>
      </c>
      <c r="H3570" s="159" t="n">
        <v>6399</v>
      </c>
      <c r="I3570" s="160" t="n">
        <v>28962.73</v>
      </c>
      <c r="J3570" s="160" t="n">
        <v>915.17</v>
      </c>
      <c r="K3570" s="160" t="n">
        <v>28047.56</v>
      </c>
      <c r="L3570" s="160" t="n">
        <v>8366.74</v>
      </c>
    </row>
    <row r="3571">
      <c r="A3571" s="176" t="n">
        <v>45809</v>
      </c>
      <c r="B3571" s="104" t="inlineStr">
        <is>
          <t>2024/25</t>
        </is>
      </c>
      <c r="C3571" s="104" t="inlineStr">
        <is>
          <t>HC-016</t>
        </is>
      </c>
      <c r="D3571" s="104" t="inlineStr">
        <is>
          <t>Sud-Ouest</t>
        </is>
      </c>
      <c r="E3571" s="104" t="inlineStr">
        <is>
          <t>Livraison</t>
        </is>
      </c>
      <c r="F3571" s="104" t="n">
        <v>30</v>
      </c>
      <c r="G3571" s="159" t="n">
        <v>1494</v>
      </c>
      <c r="H3571" s="159" t="n">
        <v>3724</v>
      </c>
      <c r="I3571" s="160" t="n">
        <v>24748.52</v>
      </c>
      <c r="J3571" s="160" t="n">
        <v>1422.17</v>
      </c>
      <c r="K3571" s="160" t="n">
        <v>23326.35</v>
      </c>
      <c r="L3571" s="160" t="n">
        <v>7188.44</v>
      </c>
    </row>
    <row r="3572">
      <c r="A3572" s="176" t="n">
        <v>45809</v>
      </c>
      <c r="B3572" s="104" t="inlineStr">
        <is>
          <t>2024/25</t>
        </is>
      </c>
      <c r="C3572" s="104" t="inlineStr">
        <is>
          <t>HC-016</t>
        </is>
      </c>
      <c r="D3572" s="104" t="inlineStr">
        <is>
          <t>Sud-Ouest</t>
        </is>
      </c>
      <c r="E3572" s="104" t="inlineStr">
        <is>
          <t>Sur place</t>
        </is>
      </c>
      <c r="F3572" s="104" t="n">
        <v>30</v>
      </c>
      <c r="G3572" s="159" t="n">
        <v>4332</v>
      </c>
      <c r="H3572" s="159" t="n">
        <v>11355</v>
      </c>
      <c r="I3572" s="160" t="n">
        <v>55110.51</v>
      </c>
      <c r="J3572" s="160" t="n">
        <v>1565.34</v>
      </c>
      <c r="K3572" s="160" t="n">
        <v>53545.17</v>
      </c>
      <c r="L3572" s="160" t="n">
        <v>16044.23</v>
      </c>
    </row>
    <row r="3573">
      <c r="A3573" s="176" t="n">
        <v>45809</v>
      </c>
      <c r="B3573" s="104" t="inlineStr">
        <is>
          <t>2024/25</t>
        </is>
      </c>
      <c r="C3573" s="104" t="inlineStr">
        <is>
          <t>HC-016</t>
        </is>
      </c>
      <c r="D3573" s="104" t="inlineStr">
        <is>
          <t>Sud-Ouest</t>
        </is>
      </c>
      <c r="E3573" s="104" t="inlineStr">
        <is>
          <t>À emporter</t>
        </is>
      </c>
      <c r="F3573" s="104" t="n">
        <v>30</v>
      </c>
      <c r="G3573" s="159" t="n">
        <v>3282</v>
      </c>
      <c r="H3573" s="159" t="n">
        <v>8301</v>
      </c>
      <c r="I3573" s="160" t="n">
        <v>39102.55</v>
      </c>
      <c r="J3573" s="160" t="n">
        <v>1312.84</v>
      </c>
      <c r="K3573" s="160" t="n">
        <v>37789.71</v>
      </c>
      <c r="L3573" s="160" t="n">
        <v>11320.94</v>
      </c>
    </row>
    <row r="3574">
      <c r="A3574" s="176" t="n">
        <v>45809</v>
      </c>
      <c r="B3574" s="104" t="inlineStr">
        <is>
          <t>2024/25</t>
        </is>
      </c>
      <c r="C3574" s="104" t="inlineStr">
        <is>
          <t>HC-017</t>
        </is>
      </c>
      <c r="D3574" s="104" t="inlineStr">
        <is>
          <t>Île-de-France</t>
        </is>
      </c>
      <c r="E3574" s="104" t="inlineStr">
        <is>
          <t>Drive</t>
        </is>
      </c>
      <c r="F3574" s="104" t="n">
        <v>29</v>
      </c>
      <c r="G3574" s="159" t="n">
        <v>1235</v>
      </c>
      <c r="H3574" s="159" t="n">
        <v>3074</v>
      </c>
      <c r="I3574" s="160" t="n">
        <v>16780.51</v>
      </c>
      <c r="J3574" s="160" t="n">
        <v>502.09</v>
      </c>
      <c r="K3574" s="160" t="n">
        <v>16278.42</v>
      </c>
      <c r="L3574" s="160" t="n">
        <v>4866.57</v>
      </c>
    </row>
    <row r="3575">
      <c r="A3575" s="176" t="n">
        <v>45809</v>
      </c>
      <c r="B3575" s="104" t="inlineStr">
        <is>
          <t>2024/25</t>
        </is>
      </c>
      <c r="C3575" s="104" t="inlineStr">
        <is>
          <t>HC-017</t>
        </is>
      </c>
      <c r="D3575" s="104" t="inlineStr">
        <is>
          <t>Île-de-France</t>
        </is>
      </c>
      <c r="E3575" s="104" t="inlineStr">
        <is>
          <t>Livraison</t>
        </is>
      </c>
      <c r="F3575" s="104" t="n">
        <v>30</v>
      </c>
      <c r="G3575" s="159" t="n">
        <v>1225</v>
      </c>
      <c r="H3575" s="159" t="n">
        <v>3091</v>
      </c>
      <c r="I3575" s="160" t="n">
        <v>20077.28</v>
      </c>
      <c r="J3575" s="160" t="n">
        <v>1251.98</v>
      </c>
      <c r="K3575" s="160" t="n">
        <v>18825.3</v>
      </c>
      <c r="L3575" s="160" t="n">
        <v>5817.62</v>
      </c>
    </row>
    <row r="3576">
      <c r="A3576" s="176" t="n">
        <v>45809</v>
      </c>
      <c r="B3576" s="104" t="inlineStr">
        <is>
          <t>2024/25</t>
        </is>
      </c>
      <c r="C3576" s="104" t="inlineStr">
        <is>
          <t>HC-017</t>
        </is>
      </c>
      <c r="D3576" s="104" t="inlineStr">
        <is>
          <t>Île-de-France</t>
        </is>
      </c>
      <c r="E3576" s="104" t="inlineStr">
        <is>
          <t>Sur place</t>
        </is>
      </c>
      <c r="F3576" s="104" t="n">
        <v>30</v>
      </c>
      <c r="G3576" s="159" t="n">
        <v>3258</v>
      </c>
      <c r="H3576" s="159" t="n">
        <v>8331</v>
      </c>
      <c r="I3576" s="160" t="n">
        <v>42208.71</v>
      </c>
      <c r="J3576" s="160" t="n">
        <v>1384.9</v>
      </c>
      <c r="K3576" s="160" t="n">
        <v>40823.81</v>
      </c>
      <c r="L3576" s="160" t="n">
        <v>12148.76</v>
      </c>
    </row>
    <row r="3577">
      <c r="A3577" s="176" t="n">
        <v>45809</v>
      </c>
      <c r="B3577" s="104" t="inlineStr">
        <is>
          <t>2024/25</t>
        </is>
      </c>
      <c r="C3577" s="104" t="inlineStr">
        <is>
          <t>HC-017</t>
        </is>
      </c>
      <c r="D3577" s="104" t="inlineStr">
        <is>
          <t>Île-de-France</t>
        </is>
      </c>
      <c r="E3577" s="104" t="inlineStr">
        <is>
          <t>À emporter</t>
        </is>
      </c>
      <c r="F3577" s="104" t="n">
        <v>30</v>
      </c>
      <c r="G3577" s="159" t="n">
        <v>2427</v>
      </c>
      <c r="H3577" s="159" t="n">
        <v>6119</v>
      </c>
      <c r="I3577" s="160" t="n">
        <v>28685.72</v>
      </c>
      <c r="J3577" s="160" t="n">
        <v>772.0700000000001</v>
      </c>
      <c r="K3577" s="160" t="n">
        <v>27913.65</v>
      </c>
      <c r="L3577" s="160" t="n">
        <v>8238.219999999999</v>
      </c>
    </row>
    <row r="3578">
      <c r="A3578" s="176" t="n">
        <v>45809</v>
      </c>
      <c r="B3578" s="104" t="inlineStr">
        <is>
          <t>2024/25</t>
        </is>
      </c>
      <c r="C3578" s="104" t="inlineStr">
        <is>
          <t>HC-018</t>
        </is>
      </c>
      <c r="D3578" s="104" t="inlineStr">
        <is>
          <t>Nord-Ouest</t>
        </is>
      </c>
      <c r="E3578" s="104" t="inlineStr">
        <is>
          <t>Drive</t>
        </is>
      </c>
      <c r="F3578" s="104" t="n">
        <v>30</v>
      </c>
      <c r="G3578" s="159" t="n">
        <v>849</v>
      </c>
      <c r="H3578" s="159" t="n">
        <v>2148</v>
      </c>
      <c r="I3578" s="160" t="n">
        <v>11769.2</v>
      </c>
      <c r="J3578" s="160" t="n">
        <v>391.64</v>
      </c>
      <c r="K3578" s="160" t="n">
        <v>11377.56</v>
      </c>
      <c r="L3578" s="160" t="n">
        <v>3396.09</v>
      </c>
    </row>
    <row r="3579">
      <c r="A3579" s="176" t="n">
        <v>45809</v>
      </c>
      <c r="B3579" s="104" t="inlineStr">
        <is>
          <t>2024/25</t>
        </is>
      </c>
      <c r="C3579" s="104" t="inlineStr">
        <is>
          <t>HC-018</t>
        </is>
      </c>
      <c r="D3579" s="104" t="inlineStr">
        <is>
          <t>Nord-Ouest</t>
        </is>
      </c>
      <c r="E3579" s="104" t="inlineStr">
        <is>
          <t>Livraison</t>
        </is>
      </c>
      <c r="F3579" s="104" t="n">
        <v>30</v>
      </c>
      <c r="G3579" s="159" t="n">
        <v>804</v>
      </c>
      <c r="H3579" s="159" t="n">
        <v>2028</v>
      </c>
      <c r="I3579" s="160" t="n">
        <v>13149.69</v>
      </c>
      <c r="J3579" s="160" t="n">
        <v>786.72</v>
      </c>
      <c r="K3579" s="160" t="n">
        <v>12362.97</v>
      </c>
      <c r="L3579" s="160" t="n">
        <v>3832.55</v>
      </c>
    </row>
    <row r="3580">
      <c r="A3580" s="176" t="n">
        <v>45809</v>
      </c>
      <c r="B3580" s="104" t="inlineStr">
        <is>
          <t>2024/25</t>
        </is>
      </c>
      <c r="C3580" s="104" t="inlineStr">
        <is>
          <t>HC-018</t>
        </is>
      </c>
      <c r="D3580" s="104" t="inlineStr">
        <is>
          <t>Nord-Ouest</t>
        </is>
      </c>
      <c r="E3580" s="104" t="inlineStr">
        <is>
          <t>Sur place</t>
        </is>
      </c>
      <c r="F3580" s="104" t="n">
        <v>30</v>
      </c>
      <c r="G3580" s="159" t="n">
        <v>2034</v>
      </c>
      <c r="H3580" s="159" t="n">
        <v>5158</v>
      </c>
      <c r="I3580" s="160" t="n">
        <v>26394.97</v>
      </c>
      <c r="J3580" s="160" t="n">
        <v>877.77</v>
      </c>
      <c r="K3580" s="160" t="n">
        <v>25517.2</v>
      </c>
      <c r="L3580" s="160" t="n">
        <v>7567.47</v>
      </c>
    </row>
    <row r="3581">
      <c r="A3581" s="176" t="n">
        <v>45809</v>
      </c>
      <c r="B3581" s="104" t="inlineStr">
        <is>
          <t>2024/25</t>
        </is>
      </c>
      <c r="C3581" s="104" t="inlineStr">
        <is>
          <t>HC-018</t>
        </is>
      </c>
      <c r="D3581" s="104" t="inlineStr">
        <is>
          <t>Nord-Ouest</t>
        </is>
      </c>
      <c r="E3581" s="104" t="inlineStr">
        <is>
          <t>À emporter</t>
        </is>
      </c>
      <c r="F3581" s="104" t="n">
        <v>29</v>
      </c>
      <c r="G3581" s="159" t="n">
        <v>1581</v>
      </c>
      <c r="H3581" s="159" t="n">
        <v>4138</v>
      </c>
      <c r="I3581" s="160" t="n">
        <v>18824.26</v>
      </c>
      <c r="J3581" s="160" t="n">
        <v>524.88</v>
      </c>
      <c r="K3581" s="160" t="n">
        <v>18299.38</v>
      </c>
      <c r="L3581" s="160" t="n">
        <v>5470.77</v>
      </c>
    </row>
    <row r="3582">
      <c r="A3582" s="176" t="n">
        <v>45809</v>
      </c>
      <c r="B3582" s="104" t="inlineStr">
        <is>
          <t>2024/25</t>
        </is>
      </c>
      <c r="C3582" s="104" t="inlineStr">
        <is>
          <t>HC-019</t>
        </is>
      </c>
      <c r="D3582" s="104" t="inlineStr">
        <is>
          <t>Sud-Est</t>
        </is>
      </c>
      <c r="E3582" s="104" t="inlineStr">
        <is>
          <t>Livraison</t>
        </is>
      </c>
      <c r="F3582" s="104" t="n">
        <v>30</v>
      </c>
      <c r="G3582" s="159" t="n">
        <v>1282</v>
      </c>
      <c r="H3582" s="159" t="n">
        <v>3172</v>
      </c>
      <c r="I3582" s="160" t="n">
        <v>20681.97</v>
      </c>
      <c r="J3582" s="160" t="n">
        <v>1208.73</v>
      </c>
      <c r="K3582" s="160" t="n">
        <v>19473.24</v>
      </c>
      <c r="L3582" s="160" t="n">
        <v>6342.4</v>
      </c>
    </row>
    <row r="3583">
      <c r="A3583" s="176" t="n">
        <v>45809</v>
      </c>
      <c r="B3583" s="104" t="inlineStr">
        <is>
          <t>2024/25</t>
        </is>
      </c>
      <c r="C3583" s="104" t="inlineStr">
        <is>
          <t>HC-019</t>
        </is>
      </c>
      <c r="D3583" s="104" t="inlineStr">
        <is>
          <t>Sud-Est</t>
        </is>
      </c>
      <c r="E3583" s="104" t="inlineStr">
        <is>
          <t>Sur place</t>
        </is>
      </c>
      <c r="F3583" s="104" t="n">
        <v>30</v>
      </c>
      <c r="G3583" s="159" t="n">
        <v>3434</v>
      </c>
      <c r="H3583" s="159" t="n">
        <v>8618</v>
      </c>
      <c r="I3583" s="160" t="n">
        <v>44532.85</v>
      </c>
      <c r="J3583" s="160" t="n">
        <v>1209.74</v>
      </c>
      <c r="K3583" s="160" t="n">
        <v>43323.11</v>
      </c>
      <c r="L3583" s="160" t="n">
        <v>13508.38</v>
      </c>
    </row>
    <row r="3584">
      <c r="A3584" s="176" t="n">
        <v>45809</v>
      </c>
      <c r="B3584" s="104" t="inlineStr">
        <is>
          <t>2024/25</t>
        </is>
      </c>
      <c r="C3584" s="104" t="inlineStr">
        <is>
          <t>HC-019</t>
        </is>
      </c>
      <c r="D3584" s="104" t="inlineStr">
        <is>
          <t>Sud-Est</t>
        </is>
      </c>
      <c r="E3584" s="104" t="inlineStr">
        <is>
          <t>À emporter</t>
        </is>
      </c>
      <c r="F3584" s="104" t="n">
        <v>29</v>
      </c>
      <c r="G3584" s="159" t="n">
        <v>2496</v>
      </c>
      <c r="H3584" s="159" t="n">
        <v>6451</v>
      </c>
      <c r="I3584" s="160" t="n">
        <v>29698.94</v>
      </c>
      <c r="J3584" s="160" t="n">
        <v>896.53</v>
      </c>
      <c r="K3584" s="160" t="n">
        <v>28802.41</v>
      </c>
      <c r="L3584" s="160" t="n">
        <v>9011.59</v>
      </c>
    </row>
    <row r="3585">
      <c r="A3585" s="176" t="n">
        <v>45809</v>
      </c>
      <c r="B3585" s="104" t="inlineStr">
        <is>
          <t>2024/25</t>
        </is>
      </c>
      <c r="C3585" s="104" t="inlineStr">
        <is>
          <t>HC-020</t>
        </is>
      </c>
      <c r="D3585" s="104" t="inlineStr">
        <is>
          <t>Sud-Ouest</t>
        </is>
      </c>
      <c r="E3585" s="104" t="inlineStr">
        <is>
          <t>Livraison</t>
        </is>
      </c>
      <c r="F3585" s="104" t="n">
        <v>30</v>
      </c>
      <c r="G3585" s="159" t="n">
        <v>1287</v>
      </c>
      <c r="H3585" s="159" t="n">
        <v>3181</v>
      </c>
      <c r="I3585" s="160" t="n">
        <v>21238.92</v>
      </c>
      <c r="J3585" s="160" t="n">
        <v>1165.73</v>
      </c>
      <c r="K3585" s="160" t="n">
        <v>20073.19</v>
      </c>
      <c r="L3585" s="160" t="n">
        <v>6189.04</v>
      </c>
    </row>
    <row r="3586">
      <c r="A3586" s="176" t="n">
        <v>45809</v>
      </c>
      <c r="B3586" s="104" t="inlineStr">
        <is>
          <t>2024/25</t>
        </is>
      </c>
      <c r="C3586" s="104" t="inlineStr">
        <is>
          <t>HC-020</t>
        </is>
      </c>
      <c r="D3586" s="104" t="inlineStr">
        <is>
          <t>Sud-Ouest</t>
        </is>
      </c>
      <c r="E3586" s="104" t="inlineStr">
        <is>
          <t>Sur place</t>
        </is>
      </c>
      <c r="F3586" s="104" t="n">
        <v>30</v>
      </c>
      <c r="G3586" s="159" t="n">
        <v>3828</v>
      </c>
      <c r="H3586" s="159" t="n">
        <v>9693</v>
      </c>
      <c r="I3586" s="160" t="n">
        <v>49630.45</v>
      </c>
      <c r="J3586" s="160" t="n">
        <v>1397.54</v>
      </c>
      <c r="K3586" s="160" t="n">
        <v>48232.91</v>
      </c>
      <c r="L3586" s="160" t="n">
        <v>14515.18</v>
      </c>
    </row>
    <row r="3587">
      <c r="A3587" s="176" t="n">
        <v>45809</v>
      </c>
      <c r="B3587" s="104" t="inlineStr">
        <is>
          <t>2024/25</t>
        </is>
      </c>
      <c r="C3587" s="104" t="inlineStr">
        <is>
          <t>HC-020</t>
        </is>
      </c>
      <c r="D3587" s="104" t="inlineStr">
        <is>
          <t>Sud-Ouest</t>
        </is>
      </c>
      <c r="E3587" s="104" t="inlineStr">
        <is>
          <t>À emporter</t>
        </is>
      </c>
      <c r="F3587" s="104" t="n">
        <v>30</v>
      </c>
      <c r="G3587" s="159" t="n">
        <v>2845</v>
      </c>
      <c r="H3587" s="159" t="n">
        <v>7358</v>
      </c>
      <c r="I3587" s="160" t="n">
        <v>34035.38</v>
      </c>
      <c r="J3587" s="160" t="n">
        <v>1119.38</v>
      </c>
      <c r="K3587" s="160" t="n">
        <v>32916</v>
      </c>
      <c r="L3587" s="160" t="n">
        <v>9768.459999999999</v>
      </c>
    </row>
    <row r="3588">
      <c r="A3588" s="176" t="n">
        <v>45809</v>
      </c>
      <c r="B3588" s="104" t="inlineStr">
        <is>
          <t>2024/25</t>
        </is>
      </c>
      <c r="C3588" s="104" t="inlineStr">
        <is>
          <t>HC-021</t>
        </is>
      </c>
      <c r="D3588" s="104" t="inlineStr">
        <is>
          <t>Île-de-France</t>
        </is>
      </c>
      <c r="E3588" s="104" t="inlineStr">
        <is>
          <t>Drive</t>
        </is>
      </c>
      <c r="F3588" s="104" t="n">
        <v>30</v>
      </c>
      <c r="G3588" s="159" t="n">
        <v>1172</v>
      </c>
      <c r="H3588" s="159" t="n">
        <v>3008</v>
      </c>
      <c r="I3588" s="160" t="n">
        <v>16101.83</v>
      </c>
      <c r="J3588" s="160" t="n">
        <v>451.1</v>
      </c>
      <c r="K3588" s="160" t="n">
        <v>15650.73</v>
      </c>
      <c r="L3588" s="160" t="n">
        <v>4650.11</v>
      </c>
    </row>
    <row r="3589">
      <c r="A3589" s="176" t="n">
        <v>45809</v>
      </c>
      <c r="B3589" s="104" t="inlineStr">
        <is>
          <t>2024/25</t>
        </is>
      </c>
      <c r="C3589" s="104" t="inlineStr">
        <is>
          <t>HC-021</t>
        </is>
      </c>
      <c r="D3589" s="104" t="inlineStr">
        <is>
          <t>Île-de-France</t>
        </is>
      </c>
      <c r="E3589" s="104" t="inlineStr">
        <is>
          <t>Livraison</t>
        </is>
      </c>
      <c r="F3589" s="104" t="n">
        <v>30</v>
      </c>
      <c r="G3589" s="159" t="n">
        <v>1032</v>
      </c>
      <c r="H3589" s="159" t="n">
        <v>2599</v>
      </c>
      <c r="I3589" s="160" t="n">
        <v>17076.29</v>
      </c>
      <c r="J3589" s="160" t="n">
        <v>1023.83</v>
      </c>
      <c r="K3589" s="160" t="n">
        <v>16052.46</v>
      </c>
      <c r="L3589" s="160" t="n">
        <v>4994.43</v>
      </c>
    </row>
    <row r="3590">
      <c r="A3590" s="176" t="n">
        <v>45809</v>
      </c>
      <c r="B3590" s="104" t="inlineStr">
        <is>
          <t>2024/25</t>
        </is>
      </c>
      <c r="C3590" s="104" t="inlineStr">
        <is>
          <t>HC-021</t>
        </is>
      </c>
      <c r="D3590" s="104" t="inlineStr">
        <is>
          <t>Île-de-France</t>
        </is>
      </c>
      <c r="E3590" s="104" t="inlineStr">
        <is>
          <t>Sur place</t>
        </is>
      </c>
      <c r="F3590" s="104" t="n">
        <v>30</v>
      </c>
      <c r="G3590" s="159" t="n">
        <v>2878</v>
      </c>
      <c r="H3590" s="159" t="n">
        <v>7396</v>
      </c>
      <c r="I3590" s="160" t="n">
        <v>37258.21</v>
      </c>
      <c r="J3590" s="160" t="n">
        <v>1178.27</v>
      </c>
      <c r="K3590" s="160" t="n">
        <v>36079.94</v>
      </c>
      <c r="L3590" s="160" t="n">
        <v>10779.99</v>
      </c>
    </row>
    <row r="3591">
      <c r="A3591" s="176" t="n">
        <v>45809</v>
      </c>
      <c r="B3591" s="104" t="inlineStr">
        <is>
          <t>2024/25</t>
        </is>
      </c>
      <c r="C3591" s="104" t="inlineStr">
        <is>
          <t>HC-021</t>
        </is>
      </c>
      <c r="D3591" s="104" t="inlineStr">
        <is>
          <t>Île-de-France</t>
        </is>
      </c>
      <c r="E3591" s="104" t="inlineStr">
        <is>
          <t>À emporter</t>
        </is>
      </c>
      <c r="F3591" s="104" t="n">
        <v>29</v>
      </c>
      <c r="G3591" s="159" t="n">
        <v>2153</v>
      </c>
      <c r="H3591" s="159" t="n">
        <v>5438</v>
      </c>
      <c r="I3591" s="160" t="n">
        <v>25385.06</v>
      </c>
      <c r="J3591" s="160" t="n">
        <v>731.65</v>
      </c>
      <c r="K3591" s="160" t="n">
        <v>24653.41</v>
      </c>
      <c r="L3591" s="160" t="n">
        <v>7303.38</v>
      </c>
    </row>
    <row r="3592">
      <c r="A3592" s="176" t="n">
        <v>45809</v>
      </c>
      <c r="B3592" s="104" t="inlineStr">
        <is>
          <t>2024/25</t>
        </is>
      </c>
      <c r="C3592" s="104" t="inlineStr">
        <is>
          <t>HC-022</t>
        </is>
      </c>
      <c r="D3592" s="104" t="inlineStr">
        <is>
          <t>Nord-Ouest</t>
        </is>
      </c>
      <c r="E3592" s="104" t="inlineStr">
        <is>
          <t>Livraison</t>
        </is>
      </c>
      <c r="F3592" s="104" t="n">
        <v>30</v>
      </c>
      <c r="G3592" s="159" t="n">
        <v>1133</v>
      </c>
      <c r="H3592" s="159" t="n">
        <v>2913</v>
      </c>
      <c r="I3592" s="160" t="n">
        <v>18721.36</v>
      </c>
      <c r="J3592" s="160" t="n">
        <v>1151.41</v>
      </c>
      <c r="K3592" s="160" t="n">
        <v>17569.95</v>
      </c>
      <c r="L3592" s="160" t="n">
        <v>5497.61</v>
      </c>
    </row>
    <row r="3593">
      <c r="A3593" s="176" t="n">
        <v>45809</v>
      </c>
      <c r="B3593" s="104" t="inlineStr">
        <is>
          <t>2024/25</t>
        </is>
      </c>
      <c r="C3593" s="104" t="inlineStr">
        <is>
          <t>HC-022</t>
        </is>
      </c>
      <c r="D3593" s="104" t="inlineStr">
        <is>
          <t>Nord-Ouest</t>
        </is>
      </c>
      <c r="E3593" s="104" t="inlineStr">
        <is>
          <t>Sur place</t>
        </is>
      </c>
      <c r="F3593" s="104" t="n">
        <v>30</v>
      </c>
      <c r="G3593" s="159" t="n">
        <v>3242</v>
      </c>
      <c r="H3593" s="159" t="n">
        <v>8220</v>
      </c>
      <c r="I3593" s="160" t="n">
        <v>41698.34</v>
      </c>
      <c r="J3593" s="160" t="n">
        <v>1141.19</v>
      </c>
      <c r="K3593" s="160" t="n">
        <v>40557.15</v>
      </c>
      <c r="L3593" s="160" t="n">
        <v>12112.01</v>
      </c>
    </row>
    <row r="3594">
      <c r="A3594" s="176" t="n">
        <v>45809</v>
      </c>
      <c r="B3594" s="104" t="inlineStr">
        <is>
          <t>2024/25</t>
        </is>
      </c>
      <c r="C3594" s="104" t="inlineStr">
        <is>
          <t>HC-022</t>
        </is>
      </c>
      <c r="D3594" s="104" t="inlineStr">
        <is>
          <t>Nord-Ouest</t>
        </is>
      </c>
      <c r="E3594" s="104" t="inlineStr">
        <is>
          <t>À emporter</t>
        </is>
      </c>
      <c r="F3594" s="104" t="n">
        <v>30</v>
      </c>
      <c r="G3594" s="159" t="n">
        <v>2394</v>
      </c>
      <c r="H3594" s="159" t="n">
        <v>5935</v>
      </c>
      <c r="I3594" s="160" t="n">
        <v>28407.25</v>
      </c>
      <c r="J3594" s="160" t="n">
        <v>876.63</v>
      </c>
      <c r="K3594" s="160" t="n">
        <v>27530.62</v>
      </c>
      <c r="L3594" s="160" t="n">
        <v>8240.93</v>
      </c>
    </row>
    <row r="3595">
      <c r="A3595" s="176" t="n">
        <v>45809</v>
      </c>
      <c r="B3595" s="104" t="inlineStr">
        <is>
          <t>2024/25</t>
        </is>
      </c>
      <c r="C3595" s="104" t="inlineStr">
        <is>
          <t>HC-023</t>
        </is>
      </c>
      <c r="D3595" s="104" t="inlineStr">
        <is>
          <t>Sud-Est</t>
        </is>
      </c>
      <c r="E3595" s="104" t="inlineStr">
        <is>
          <t>Drive</t>
        </is>
      </c>
      <c r="F3595" s="104" t="n">
        <v>30</v>
      </c>
      <c r="G3595" s="159" t="n">
        <v>1292</v>
      </c>
      <c r="H3595" s="159" t="n">
        <v>3239</v>
      </c>
      <c r="I3595" s="160" t="n">
        <v>17596.94</v>
      </c>
      <c r="J3595" s="160" t="n">
        <v>480.02</v>
      </c>
      <c r="K3595" s="160" t="n">
        <v>17116.92</v>
      </c>
      <c r="L3595" s="160" t="n">
        <v>5129.57</v>
      </c>
    </row>
    <row r="3596">
      <c r="A3596" s="176" t="n">
        <v>45809</v>
      </c>
      <c r="B3596" s="104" t="inlineStr">
        <is>
          <t>2024/25</t>
        </is>
      </c>
      <c r="C3596" s="104" t="inlineStr">
        <is>
          <t>HC-023</t>
        </is>
      </c>
      <c r="D3596" s="104" t="inlineStr">
        <is>
          <t>Sud-Est</t>
        </is>
      </c>
      <c r="E3596" s="104" t="inlineStr">
        <is>
          <t>Livraison</t>
        </is>
      </c>
      <c r="F3596" s="104" t="n">
        <v>30</v>
      </c>
      <c r="G3596" s="159" t="n">
        <v>1174</v>
      </c>
      <c r="H3596" s="159" t="n">
        <v>3026</v>
      </c>
      <c r="I3596" s="160" t="n">
        <v>19658.26</v>
      </c>
      <c r="J3596" s="160" t="n">
        <v>1199.23</v>
      </c>
      <c r="K3596" s="160" t="n">
        <v>18459.03</v>
      </c>
      <c r="L3596" s="160" t="n">
        <v>5671.11</v>
      </c>
    </row>
    <row r="3597">
      <c r="A3597" s="176" t="n">
        <v>45809</v>
      </c>
      <c r="B3597" s="104" t="inlineStr">
        <is>
          <t>2024/25</t>
        </is>
      </c>
      <c r="C3597" s="104" t="inlineStr">
        <is>
          <t>HC-023</t>
        </is>
      </c>
      <c r="D3597" s="104" t="inlineStr">
        <is>
          <t>Sud-Est</t>
        </is>
      </c>
      <c r="E3597" s="104" t="inlineStr">
        <is>
          <t>Sur place</t>
        </is>
      </c>
      <c r="F3597" s="104" t="n">
        <v>30</v>
      </c>
      <c r="G3597" s="159" t="n">
        <v>3268</v>
      </c>
      <c r="H3597" s="159" t="n">
        <v>8102</v>
      </c>
      <c r="I3597" s="160" t="n">
        <v>42644.16</v>
      </c>
      <c r="J3597" s="160" t="n">
        <v>1252.5</v>
      </c>
      <c r="K3597" s="160" t="n">
        <v>41391.66</v>
      </c>
      <c r="L3597" s="160" t="n">
        <v>12281.77</v>
      </c>
    </row>
    <row r="3598">
      <c r="A3598" s="176" t="n">
        <v>45809</v>
      </c>
      <c r="B3598" s="104" t="inlineStr">
        <is>
          <t>2024/25</t>
        </is>
      </c>
      <c r="C3598" s="104" t="inlineStr">
        <is>
          <t>HC-023</t>
        </is>
      </c>
      <c r="D3598" s="104" t="inlineStr">
        <is>
          <t>Sud-Est</t>
        </is>
      </c>
      <c r="E3598" s="104" t="inlineStr">
        <is>
          <t>À emporter</t>
        </is>
      </c>
      <c r="F3598" s="104" t="n">
        <v>30</v>
      </c>
      <c r="G3598" s="159" t="n">
        <v>2415</v>
      </c>
      <c r="H3598" s="159" t="n">
        <v>6052</v>
      </c>
      <c r="I3598" s="160" t="n">
        <v>28885</v>
      </c>
      <c r="J3598" s="160" t="n">
        <v>845.58</v>
      </c>
      <c r="K3598" s="160" t="n">
        <v>28039.42</v>
      </c>
      <c r="L3598" s="160" t="n">
        <v>8384.139999999999</v>
      </c>
    </row>
    <row r="3599">
      <c r="A3599" s="176" t="n">
        <v>45809</v>
      </c>
      <c r="B3599" s="104" t="inlineStr">
        <is>
          <t>2024/25</t>
        </is>
      </c>
      <c r="C3599" s="104" t="inlineStr">
        <is>
          <t>HC-024</t>
        </is>
      </c>
      <c r="D3599" s="104" t="inlineStr">
        <is>
          <t>Sud-Ouest</t>
        </is>
      </c>
      <c r="E3599" s="104" t="inlineStr">
        <is>
          <t>Livraison</t>
        </is>
      </c>
      <c r="F3599" s="104" t="n">
        <v>30</v>
      </c>
      <c r="G3599" s="159" t="n">
        <v>1765</v>
      </c>
      <c r="H3599" s="159" t="n">
        <v>4617</v>
      </c>
      <c r="I3599" s="160" t="n">
        <v>28972.24</v>
      </c>
      <c r="J3599" s="160" t="n">
        <v>1661.28</v>
      </c>
      <c r="K3599" s="160" t="n">
        <v>27310.96</v>
      </c>
      <c r="L3599" s="160" t="n">
        <v>8409.549999999999</v>
      </c>
    </row>
    <row r="3600">
      <c r="A3600" s="176" t="n">
        <v>45809</v>
      </c>
      <c r="B3600" s="104" t="inlineStr">
        <is>
          <t>2024/25</t>
        </is>
      </c>
      <c r="C3600" s="104" t="inlineStr">
        <is>
          <t>HC-024</t>
        </is>
      </c>
      <c r="D3600" s="104" t="inlineStr">
        <is>
          <t>Sud-Ouest</t>
        </is>
      </c>
      <c r="E3600" s="104" t="inlineStr">
        <is>
          <t>Sur place</t>
        </is>
      </c>
      <c r="F3600" s="104" t="n">
        <v>30</v>
      </c>
      <c r="G3600" s="159" t="n">
        <v>4791</v>
      </c>
      <c r="H3600" s="159" t="n">
        <v>11798</v>
      </c>
      <c r="I3600" s="160" t="n">
        <v>61830.55</v>
      </c>
      <c r="J3600" s="160" t="n">
        <v>1809.91</v>
      </c>
      <c r="K3600" s="160" t="n">
        <v>60020.64</v>
      </c>
      <c r="L3600" s="160" t="n">
        <v>17953.07</v>
      </c>
    </row>
    <row r="3601">
      <c r="A3601" s="176" t="n">
        <v>45809</v>
      </c>
      <c r="B3601" s="104" t="inlineStr">
        <is>
          <t>2024/25</t>
        </is>
      </c>
      <c r="C3601" s="104" t="inlineStr">
        <is>
          <t>HC-024</t>
        </is>
      </c>
      <c r="D3601" s="104" t="inlineStr">
        <is>
          <t>Sud-Ouest</t>
        </is>
      </c>
      <c r="E3601" s="104" t="inlineStr">
        <is>
          <t>À emporter</t>
        </is>
      </c>
      <c r="F3601" s="104" t="n">
        <v>30</v>
      </c>
      <c r="G3601" s="159" t="n">
        <v>3577</v>
      </c>
      <c r="H3601" s="159" t="n">
        <v>8952</v>
      </c>
      <c r="I3601" s="160" t="n">
        <v>42441.36</v>
      </c>
      <c r="J3601" s="160" t="n">
        <v>1045.33</v>
      </c>
      <c r="K3601" s="160" t="n">
        <v>41396.03</v>
      </c>
      <c r="L3601" s="160" t="n">
        <v>12364.72</v>
      </c>
    </row>
    <row r="3602">
      <c r="A3602" s="176" t="n">
        <v>45809</v>
      </c>
      <c r="B3602" s="104" t="inlineStr">
        <is>
          <t>2024/25</t>
        </is>
      </c>
      <c r="C3602" s="104" t="inlineStr">
        <is>
          <t>HC-025</t>
        </is>
      </c>
      <c r="D3602" s="104" t="inlineStr">
        <is>
          <t>Île-de-France</t>
        </is>
      </c>
      <c r="E3602" s="104" t="inlineStr">
        <is>
          <t>Drive</t>
        </is>
      </c>
      <c r="F3602" s="104" t="n">
        <v>30</v>
      </c>
      <c r="G3602" s="159" t="n">
        <v>1643</v>
      </c>
      <c r="H3602" s="159" t="n">
        <v>4208</v>
      </c>
      <c r="I3602" s="160" t="n">
        <v>22450.01</v>
      </c>
      <c r="J3602" s="160" t="n">
        <v>672.7</v>
      </c>
      <c r="K3602" s="160" t="n">
        <v>21777.31</v>
      </c>
      <c r="L3602" s="160" t="n">
        <v>6496.28</v>
      </c>
    </row>
    <row r="3603">
      <c r="A3603" s="176" t="n">
        <v>45809</v>
      </c>
      <c r="B3603" s="104" t="inlineStr">
        <is>
          <t>2024/25</t>
        </is>
      </c>
      <c r="C3603" s="104" t="inlineStr">
        <is>
          <t>HC-025</t>
        </is>
      </c>
      <c r="D3603" s="104" t="inlineStr">
        <is>
          <t>Île-de-France</t>
        </is>
      </c>
      <c r="E3603" s="104" t="inlineStr">
        <is>
          <t>Livraison</t>
        </is>
      </c>
      <c r="F3603" s="104" t="n">
        <v>29</v>
      </c>
      <c r="G3603" s="159" t="n">
        <v>1668</v>
      </c>
      <c r="H3603" s="159" t="n">
        <v>4240</v>
      </c>
      <c r="I3603" s="160" t="n">
        <v>26711.58</v>
      </c>
      <c r="J3603" s="160" t="n">
        <v>1456.8</v>
      </c>
      <c r="K3603" s="160" t="n">
        <v>25254.78</v>
      </c>
      <c r="L3603" s="160" t="n">
        <v>7819.82</v>
      </c>
    </row>
    <row r="3604">
      <c r="A3604" s="176" t="n">
        <v>45809</v>
      </c>
      <c r="B3604" s="104" t="inlineStr">
        <is>
          <t>2024/25</t>
        </is>
      </c>
      <c r="C3604" s="104" t="inlineStr">
        <is>
          <t>HC-025</t>
        </is>
      </c>
      <c r="D3604" s="104" t="inlineStr">
        <is>
          <t>Île-de-France</t>
        </is>
      </c>
      <c r="E3604" s="104" t="inlineStr">
        <is>
          <t>Sur place</t>
        </is>
      </c>
      <c r="F3604" s="104" t="n">
        <v>29</v>
      </c>
      <c r="G3604" s="159" t="n">
        <v>4025</v>
      </c>
      <c r="H3604" s="159" t="n">
        <v>10203</v>
      </c>
      <c r="I3604" s="160" t="n">
        <v>52174.22</v>
      </c>
      <c r="J3604" s="160" t="n">
        <v>1497.98</v>
      </c>
      <c r="K3604" s="160" t="n">
        <v>50676.24</v>
      </c>
      <c r="L3604" s="160" t="n">
        <v>14977.28</v>
      </c>
    </row>
    <row r="3605">
      <c r="A3605" s="176" t="n">
        <v>45809</v>
      </c>
      <c r="B3605" s="104" t="inlineStr">
        <is>
          <t>2024/25</t>
        </is>
      </c>
      <c r="C3605" s="104" t="inlineStr">
        <is>
          <t>HC-025</t>
        </is>
      </c>
      <c r="D3605" s="104" t="inlineStr">
        <is>
          <t>Île-de-France</t>
        </is>
      </c>
      <c r="E3605" s="104" t="inlineStr">
        <is>
          <t>À emporter</t>
        </is>
      </c>
      <c r="F3605" s="104" t="n">
        <v>29</v>
      </c>
      <c r="G3605" s="159" t="n">
        <v>3041</v>
      </c>
      <c r="H3605" s="159" t="n">
        <v>8084</v>
      </c>
      <c r="I3605" s="160" t="n">
        <v>36394.52</v>
      </c>
      <c r="J3605" s="160" t="n">
        <v>1068.18</v>
      </c>
      <c r="K3605" s="160" t="n">
        <v>35326.34</v>
      </c>
      <c r="L3605" s="160" t="n">
        <v>10506.52</v>
      </c>
    </row>
    <row r="3606">
      <c r="A3606" s="176" t="n">
        <v>45809</v>
      </c>
      <c r="B3606" s="104" t="inlineStr">
        <is>
          <t>2024/25</t>
        </is>
      </c>
      <c r="C3606" s="104" t="inlineStr">
        <is>
          <t>HC-026</t>
        </is>
      </c>
      <c r="D3606" s="104" t="inlineStr">
        <is>
          <t>Nord-Ouest</t>
        </is>
      </c>
      <c r="E3606" s="104" t="inlineStr">
        <is>
          <t>Drive</t>
        </is>
      </c>
      <c r="F3606" s="104" t="n">
        <v>30</v>
      </c>
      <c r="G3606" s="159" t="n">
        <v>1190</v>
      </c>
      <c r="H3606" s="159" t="n">
        <v>3033</v>
      </c>
      <c r="I3606" s="160" t="n">
        <v>16269.82</v>
      </c>
      <c r="J3606" s="160" t="n">
        <v>448.47</v>
      </c>
      <c r="K3606" s="160" t="n">
        <v>15821.35</v>
      </c>
      <c r="L3606" s="160" t="n">
        <v>4686.97</v>
      </c>
    </row>
    <row r="3607">
      <c r="A3607" s="176" t="n">
        <v>45809</v>
      </c>
      <c r="B3607" s="104" t="inlineStr">
        <is>
          <t>2024/25</t>
        </is>
      </c>
      <c r="C3607" s="104" t="inlineStr">
        <is>
          <t>HC-026</t>
        </is>
      </c>
      <c r="D3607" s="104" t="inlineStr">
        <is>
          <t>Nord-Ouest</t>
        </is>
      </c>
      <c r="E3607" s="104" t="inlineStr">
        <is>
          <t>Livraison</t>
        </is>
      </c>
      <c r="F3607" s="104" t="n">
        <v>30</v>
      </c>
      <c r="G3607" s="159" t="n">
        <v>1074</v>
      </c>
      <c r="H3607" s="159" t="n">
        <v>2711</v>
      </c>
      <c r="I3607" s="160" t="n">
        <v>17827.12</v>
      </c>
      <c r="J3607" s="160" t="n">
        <v>1050.98</v>
      </c>
      <c r="K3607" s="160" t="n">
        <v>16776.14</v>
      </c>
      <c r="L3607" s="160" t="n">
        <v>5216.87</v>
      </c>
    </row>
    <row r="3608">
      <c r="A3608" s="176" t="n">
        <v>45809</v>
      </c>
      <c r="B3608" s="104" t="inlineStr">
        <is>
          <t>2024/25</t>
        </is>
      </c>
      <c r="C3608" s="104" t="inlineStr">
        <is>
          <t>HC-026</t>
        </is>
      </c>
      <c r="D3608" s="104" t="inlineStr">
        <is>
          <t>Nord-Ouest</t>
        </is>
      </c>
      <c r="E3608" s="104" t="inlineStr">
        <is>
          <t>Sur place</t>
        </is>
      </c>
      <c r="F3608" s="104" t="n">
        <v>29</v>
      </c>
      <c r="G3608" s="159" t="n">
        <v>2834</v>
      </c>
      <c r="H3608" s="159" t="n">
        <v>7112</v>
      </c>
      <c r="I3608" s="160" t="n">
        <v>36529.25</v>
      </c>
      <c r="J3608" s="160" t="n">
        <v>1016.53</v>
      </c>
      <c r="K3608" s="160" t="n">
        <v>35512.72</v>
      </c>
      <c r="L3608" s="160" t="n">
        <v>10510.35</v>
      </c>
    </row>
    <row r="3609">
      <c r="A3609" s="176" t="n">
        <v>45809</v>
      </c>
      <c r="B3609" s="104" t="inlineStr">
        <is>
          <t>2024/25</t>
        </is>
      </c>
      <c r="C3609" s="104" t="inlineStr">
        <is>
          <t>HC-026</t>
        </is>
      </c>
      <c r="D3609" s="104" t="inlineStr">
        <is>
          <t>Nord-Ouest</t>
        </is>
      </c>
      <c r="E3609" s="104" t="inlineStr">
        <is>
          <t>À emporter</t>
        </is>
      </c>
      <c r="F3609" s="104" t="n">
        <v>30</v>
      </c>
      <c r="G3609" s="159" t="n">
        <v>2208</v>
      </c>
      <c r="H3609" s="159" t="n">
        <v>5662</v>
      </c>
      <c r="I3609" s="160" t="n">
        <v>25973.3</v>
      </c>
      <c r="J3609" s="160" t="n">
        <v>777.6900000000001</v>
      </c>
      <c r="K3609" s="160" t="n">
        <v>25195.61</v>
      </c>
      <c r="L3609" s="160" t="n">
        <v>7515.66</v>
      </c>
    </row>
    <row r="3610">
      <c r="A3610" s="176" t="n">
        <v>45809</v>
      </c>
      <c r="B3610" s="104" t="inlineStr">
        <is>
          <t>2024/25</t>
        </is>
      </c>
      <c r="C3610" s="104" t="inlineStr">
        <is>
          <t>HC-027</t>
        </is>
      </c>
      <c r="D3610" s="104" t="inlineStr">
        <is>
          <t>Sud-Est</t>
        </is>
      </c>
      <c r="E3610" s="104" t="inlineStr">
        <is>
          <t>Livraison</t>
        </is>
      </c>
      <c r="F3610" s="104" t="n">
        <v>30</v>
      </c>
      <c r="G3610" s="159" t="n">
        <v>1743</v>
      </c>
      <c r="H3610" s="159" t="n">
        <v>4458</v>
      </c>
      <c r="I3610" s="160" t="n">
        <v>27791.86</v>
      </c>
      <c r="J3610" s="160" t="n">
        <v>1484.56</v>
      </c>
      <c r="K3610" s="160" t="n">
        <v>26307.3</v>
      </c>
      <c r="L3610" s="160" t="n">
        <v>8124.2</v>
      </c>
    </row>
    <row r="3611">
      <c r="A3611" s="176" t="n">
        <v>45809</v>
      </c>
      <c r="B3611" s="104" t="inlineStr">
        <is>
          <t>2024/25</t>
        </is>
      </c>
      <c r="C3611" s="104" t="inlineStr">
        <is>
          <t>HC-027</t>
        </is>
      </c>
      <c r="D3611" s="104" t="inlineStr">
        <is>
          <t>Sud-Est</t>
        </is>
      </c>
      <c r="E3611" s="104" t="inlineStr">
        <is>
          <t>Sur place</t>
        </is>
      </c>
      <c r="F3611" s="104" t="n">
        <v>30</v>
      </c>
      <c r="G3611" s="159" t="n">
        <v>4167</v>
      </c>
      <c r="H3611" s="159" t="n">
        <v>10959</v>
      </c>
      <c r="I3611" s="160" t="n">
        <v>53680.44</v>
      </c>
      <c r="J3611" s="160" t="n">
        <v>1638.24</v>
      </c>
      <c r="K3611" s="160" t="n">
        <v>52042.2</v>
      </c>
      <c r="L3611" s="160" t="n">
        <v>15588.37</v>
      </c>
    </row>
    <row r="3612">
      <c r="A3612" s="176" t="n">
        <v>45809</v>
      </c>
      <c r="B3612" s="104" t="inlineStr">
        <is>
          <t>2024/25</t>
        </is>
      </c>
      <c r="C3612" s="104" t="inlineStr">
        <is>
          <t>HC-027</t>
        </is>
      </c>
      <c r="D3612" s="104" t="inlineStr">
        <is>
          <t>Sud-Est</t>
        </is>
      </c>
      <c r="E3612" s="104" t="inlineStr">
        <is>
          <t>À emporter</t>
        </is>
      </c>
      <c r="F3612" s="104" t="n">
        <v>28</v>
      </c>
      <c r="G3612" s="159" t="n">
        <v>2908</v>
      </c>
      <c r="H3612" s="159" t="n">
        <v>7240</v>
      </c>
      <c r="I3612" s="160" t="n">
        <v>34435.08</v>
      </c>
      <c r="J3612" s="160" t="n">
        <v>876.64</v>
      </c>
      <c r="K3612" s="160" t="n">
        <v>33558.44</v>
      </c>
      <c r="L3612" s="160" t="n">
        <v>10037.98</v>
      </c>
    </row>
    <row r="3613">
      <c r="A3613" s="176" t="n">
        <v>45809</v>
      </c>
      <c r="B3613" s="104" t="inlineStr">
        <is>
          <t>2024/25</t>
        </is>
      </c>
      <c r="C3613" s="104" t="inlineStr">
        <is>
          <t>HC-028</t>
        </is>
      </c>
      <c r="D3613" s="104" t="inlineStr">
        <is>
          <t>Sud-Ouest</t>
        </is>
      </c>
      <c r="E3613" s="104" t="inlineStr">
        <is>
          <t>Livraison</t>
        </is>
      </c>
      <c r="F3613" s="104" t="n">
        <v>30</v>
      </c>
      <c r="G3613" s="159" t="n">
        <v>1179</v>
      </c>
      <c r="H3613" s="159" t="n">
        <v>2974</v>
      </c>
      <c r="I3613" s="160" t="n">
        <v>18904.66</v>
      </c>
      <c r="J3613" s="160" t="n">
        <v>1065.68</v>
      </c>
      <c r="K3613" s="160" t="n">
        <v>17838.98</v>
      </c>
      <c r="L3613" s="160" t="n">
        <v>5547.54</v>
      </c>
    </row>
    <row r="3614">
      <c r="A3614" s="176" t="n">
        <v>45809</v>
      </c>
      <c r="B3614" s="104" t="inlineStr">
        <is>
          <t>2024/25</t>
        </is>
      </c>
      <c r="C3614" s="104" t="inlineStr">
        <is>
          <t>HC-028</t>
        </is>
      </c>
      <c r="D3614" s="104" t="inlineStr">
        <is>
          <t>Sud-Ouest</t>
        </is>
      </c>
      <c r="E3614" s="104" t="inlineStr">
        <is>
          <t>Sur place</t>
        </is>
      </c>
      <c r="F3614" s="104" t="n">
        <v>30</v>
      </c>
      <c r="G3614" s="159" t="n">
        <v>3232</v>
      </c>
      <c r="H3614" s="159" t="n">
        <v>8258</v>
      </c>
      <c r="I3614" s="160" t="n">
        <v>41587</v>
      </c>
      <c r="J3614" s="160" t="n">
        <v>1286.35</v>
      </c>
      <c r="K3614" s="160" t="n">
        <v>40300.65</v>
      </c>
      <c r="L3614" s="160" t="n">
        <v>11981.3</v>
      </c>
    </row>
    <row r="3615">
      <c r="A3615" s="176" t="n">
        <v>45809</v>
      </c>
      <c r="B3615" s="104" t="inlineStr">
        <is>
          <t>2024/25</t>
        </is>
      </c>
      <c r="C3615" s="104" t="inlineStr">
        <is>
          <t>HC-028</t>
        </is>
      </c>
      <c r="D3615" s="104" t="inlineStr">
        <is>
          <t>Sud-Ouest</t>
        </is>
      </c>
      <c r="E3615" s="104" t="inlineStr">
        <is>
          <t>À emporter</t>
        </is>
      </c>
      <c r="F3615" s="104" t="n">
        <v>29</v>
      </c>
      <c r="G3615" s="159" t="n">
        <v>2370</v>
      </c>
      <c r="H3615" s="159" t="n">
        <v>6102</v>
      </c>
      <c r="I3615" s="160" t="n">
        <v>28126.06</v>
      </c>
      <c r="J3615" s="160" t="n">
        <v>796.45</v>
      </c>
      <c r="K3615" s="160" t="n">
        <v>27329.61</v>
      </c>
      <c r="L3615" s="160" t="n">
        <v>8122.99</v>
      </c>
    </row>
    <row r="3616">
      <c r="A3616" s="176" t="n">
        <v>45809</v>
      </c>
      <c r="B3616" s="104" t="inlineStr">
        <is>
          <t>2024/25</t>
        </is>
      </c>
      <c r="C3616" s="104" t="inlineStr">
        <is>
          <t>HC-029</t>
        </is>
      </c>
      <c r="D3616" s="104" t="inlineStr">
        <is>
          <t>Île-de-France</t>
        </is>
      </c>
      <c r="E3616" s="104" t="inlineStr">
        <is>
          <t>Drive</t>
        </is>
      </c>
      <c r="F3616" s="104" t="n">
        <v>30</v>
      </c>
      <c r="G3616" s="159" t="n">
        <v>2165</v>
      </c>
      <c r="H3616" s="159" t="n">
        <v>5509</v>
      </c>
      <c r="I3616" s="160" t="n">
        <v>29890.55</v>
      </c>
      <c r="J3616" s="160" t="n">
        <v>910.4400000000001</v>
      </c>
      <c r="K3616" s="160" t="n">
        <v>28980.11</v>
      </c>
      <c r="L3616" s="160" t="n">
        <v>8636.959999999999</v>
      </c>
    </row>
    <row r="3617">
      <c r="A3617" s="176" t="n">
        <v>45809</v>
      </c>
      <c r="B3617" s="104" t="inlineStr">
        <is>
          <t>2024/25</t>
        </is>
      </c>
      <c r="C3617" s="104" t="inlineStr">
        <is>
          <t>HC-029</t>
        </is>
      </c>
      <c r="D3617" s="104" t="inlineStr">
        <is>
          <t>Île-de-France</t>
        </is>
      </c>
      <c r="E3617" s="104" t="inlineStr">
        <is>
          <t>Livraison</t>
        </is>
      </c>
      <c r="F3617" s="104" t="n">
        <v>30</v>
      </c>
      <c r="G3617" s="159" t="n">
        <v>1927</v>
      </c>
      <c r="H3617" s="159" t="n">
        <v>4932</v>
      </c>
      <c r="I3617" s="160" t="n">
        <v>31633.2</v>
      </c>
      <c r="J3617" s="160" t="n">
        <v>1888.78</v>
      </c>
      <c r="K3617" s="160" t="n">
        <v>29744.42</v>
      </c>
      <c r="L3617" s="160" t="n">
        <v>9216.17</v>
      </c>
    </row>
    <row r="3618">
      <c r="A3618" s="176" t="n">
        <v>45809</v>
      </c>
      <c r="B3618" s="104" t="inlineStr">
        <is>
          <t>2024/25</t>
        </is>
      </c>
      <c r="C3618" s="104" t="inlineStr">
        <is>
          <t>HC-029</t>
        </is>
      </c>
      <c r="D3618" s="104" t="inlineStr">
        <is>
          <t>Île-de-France</t>
        </is>
      </c>
      <c r="E3618" s="104" t="inlineStr">
        <is>
          <t>Sur place</t>
        </is>
      </c>
      <c r="F3618" s="104" t="n">
        <v>30</v>
      </c>
      <c r="G3618" s="159" t="n">
        <v>5623</v>
      </c>
      <c r="H3618" s="159" t="n">
        <v>14265</v>
      </c>
      <c r="I3618" s="160" t="n">
        <v>72989.36</v>
      </c>
      <c r="J3618" s="160" t="n">
        <v>2295.65</v>
      </c>
      <c r="K3618" s="160" t="n">
        <v>70693.71000000001</v>
      </c>
      <c r="L3618" s="160" t="n">
        <v>21076.07</v>
      </c>
    </row>
    <row r="3619">
      <c r="A3619" s="176" t="n">
        <v>45809</v>
      </c>
      <c r="B3619" s="104" t="inlineStr">
        <is>
          <t>2024/25</t>
        </is>
      </c>
      <c r="C3619" s="104" t="inlineStr">
        <is>
          <t>HC-029</t>
        </is>
      </c>
      <c r="D3619" s="104" t="inlineStr">
        <is>
          <t>Île-de-France</t>
        </is>
      </c>
      <c r="E3619" s="104" t="inlineStr">
        <is>
          <t>À emporter</t>
        </is>
      </c>
      <c r="F3619" s="104" t="n">
        <v>30</v>
      </c>
      <c r="G3619" s="159" t="n">
        <v>4159</v>
      </c>
      <c r="H3619" s="159" t="n">
        <v>10799</v>
      </c>
      <c r="I3619" s="160" t="n">
        <v>49215.48</v>
      </c>
      <c r="J3619" s="160" t="n">
        <v>1519.32</v>
      </c>
      <c r="K3619" s="160" t="n">
        <v>47696.16</v>
      </c>
      <c r="L3619" s="160" t="n">
        <v>14224.59</v>
      </c>
    </row>
    <row r="3620">
      <c r="A3620" s="176" t="n">
        <v>45809</v>
      </c>
      <c r="B3620" s="104" t="inlineStr">
        <is>
          <t>2024/25</t>
        </is>
      </c>
      <c r="C3620" s="104" t="inlineStr">
        <is>
          <t>HC-030</t>
        </is>
      </c>
      <c r="D3620" s="104" t="inlineStr">
        <is>
          <t>Nord-Ouest</t>
        </is>
      </c>
      <c r="E3620" s="104" t="inlineStr">
        <is>
          <t>Livraison</t>
        </is>
      </c>
      <c r="F3620" s="104" t="n">
        <v>30</v>
      </c>
      <c r="G3620" s="159" t="n">
        <v>1533</v>
      </c>
      <c r="H3620" s="159" t="n">
        <v>4013</v>
      </c>
      <c r="I3620" s="160" t="n">
        <v>24483.99</v>
      </c>
      <c r="J3620" s="160" t="n">
        <v>1326.18</v>
      </c>
      <c r="K3620" s="160" t="n">
        <v>23157.81</v>
      </c>
      <c r="L3620" s="160" t="n">
        <v>7139.95</v>
      </c>
    </row>
    <row r="3621">
      <c r="A3621" s="176" t="n">
        <v>45809</v>
      </c>
      <c r="B3621" s="104" t="inlineStr">
        <is>
          <t>2024/25</t>
        </is>
      </c>
      <c r="C3621" s="104" t="inlineStr">
        <is>
          <t>HC-030</t>
        </is>
      </c>
      <c r="D3621" s="104" t="inlineStr">
        <is>
          <t>Nord-Ouest</t>
        </is>
      </c>
      <c r="E3621" s="104" t="inlineStr">
        <is>
          <t>Sur place</t>
        </is>
      </c>
      <c r="F3621" s="104" t="n">
        <v>28</v>
      </c>
      <c r="G3621" s="159" t="n">
        <v>3425</v>
      </c>
      <c r="H3621" s="159" t="n">
        <v>8657</v>
      </c>
      <c r="I3621" s="160" t="n">
        <v>44458.74</v>
      </c>
      <c r="J3621" s="160" t="n">
        <v>1366.69</v>
      </c>
      <c r="K3621" s="160" t="n">
        <v>43092.05</v>
      </c>
      <c r="L3621" s="160" t="n">
        <v>12776.93</v>
      </c>
    </row>
    <row r="3622">
      <c r="A3622" s="176" t="n">
        <v>45809</v>
      </c>
      <c r="B3622" s="104" t="inlineStr">
        <is>
          <t>2024/25</t>
        </is>
      </c>
      <c r="C3622" s="104" t="inlineStr">
        <is>
          <t>HC-030</t>
        </is>
      </c>
      <c r="D3622" s="104" t="inlineStr">
        <is>
          <t>Nord-Ouest</t>
        </is>
      </c>
      <c r="E3622" s="104" t="inlineStr">
        <is>
          <t>À emporter</t>
        </is>
      </c>
      <c r="F3622" s="104" t="n">
        <v>30</v>
      </c>
      <c r="G3622" s="159" t="n">
        <v>2787</v>
      </c>
      <c r="H3622" s="159" t="n">
        <v>7050</v>
      </c>
      <c r="I3622" s="160" t="n">
        <v>33203.2</v>
      </c>
      <c r="J3622" s="160" t="n">
        <v>1079.04</v>
      </c>
      <c r="K3622" s="160" t="n">
        <v>32124.16</v>
      </c>
      <c r="L3622" s="160" t="n">
        <v>9564.66</v>
      </c>
    </row>
    <row r="3623">
      <c r="A3623" s="176" t="n">
        <v>45809</v>
      </c>
      <c r="B3623" s="104" t="inlineStr">
        <is>
          <t>2024/25</t>
        </is>
      </c>
      <c r="C3623" s="104" t="inlineStr">
        <is>
          <t>HC-031</t>
        </is>
      </c>
      <c r="D3623" s="104" t="inlineStr">
        <is>
          <t>Sud-Est</t>
        </is>
      </c>
      <c r="E3623" s="104" t="inlineStr">
        <is>
          <t>Drive</t>
        </is>
      </c>
      <c r="F3623" s="104" t="n">
        <v>29</v>
      </c>
      <c r="G3623" s="159" t="n">
        <v>1274</v>
      </c>
      <c r="H3623" s="159" t="n">
        <v>3096</v>
      </c>
      <c r="I3623" s="160" t="n">
        <v>17523.85</v>
      </c>
      <c r="J3623" s="160" t="n">
        <v>573.5</v>
      </c>
      <c r="K3623" s="160" t="n">
        <v>16950.35</v>
      </c>
      <c r="L3623" s="160" t="n">
        <v>5062.07</v>
      </c>
    </row>
    <row r="3624">
      <c r="A3624" s="176" t="n">
        <v>45809</v>
      </c>
      <c r="B3624" s="104" t="inlineStr">
        <is>
          <t>2024/25</t>
        </is>
      </c>
      <c r="C3624" s="104" t="inlineStr">
        <is>
          <t>HC-031</t>
        </is>
      </c>
      <c r="D3624" s="104" t="inlineStr">
        <is>
          <t>Sud-Est</t>
        </is>
      </c>
      <c r="E3624" s="104" t="inlineStr">
        <is>
          <t>Livraison</t>
        </is>
      </c>
      <c r="F3624" s="104" t="n">
        <v>30</v>
      </c>
      <c r="G3624" s="159" t="n">
        <v>1348</v>
      </c>
      <c r="H3624" s="159" t="n">
        <v>3476</v>
      </c>
      <c r="I3624" s="160" t="n">
        <v>21571.73</v>
      </c>
      <c r="J3624" s="160" t="n">
        <v>1286.93</v>
      </c>
      <c r="K3624" s="160" t="n">
        <v>20284.8</v>
      </c>
      <c r="L3624" s="160" t="n">
        <v>6289.51</v>
      </c>
    </row>
    <row r="3625">
      <c r="A3625" s="176" t="n">
        <v>45809</v>
      </c>
      <c r="B3625" s="104" t="inlineStr">
        <is>
          <t>2024/25</t>
        </is>
      </c>
      <c r="C3625" s="104" t="inlineStr">
        <is>
          <t>HC-031</t>
        </is>
      </c>
      <c r="D3625" s="104" t="inlineStr">
        <is>
          <t>Sud-Est</t>
        </is>
      </c>
      <c r="E3625" s="104" t="inlineStr">
        <is>
          <t>Sur place</t>
        </is>
      </c>
      <c r="F3625" s="104" t="n">
        <v>30</v>
      </c>
      <c r="G3625" s="159" t="n">
        <v>3249</v>
      </c>
      <c r="H3625" s="159" t="n">
        <v>8588</v>
      </c>
      <c r="I3625" s="160" t="n">
        <v>42253.23</v>
      </c>
      <c r="J3625" s="160" t="n">
        <v>1232.61</v>
      </c>
      <c r="K3625" s="160" t="n">
        <v>41020.62</v>
      </c>
      <c r="L3625" s="160" t="n">
        <v>12242.85</v>
      </c>
    </row>
    <row r="3626">
      <c r="A3626" s="176" t="n">
        <v>45809</v>
      </c>
      <c r="B3626" s="104" t="inlineStr">
        <is>
          <t>2024/25</t>
        </is>
      </c>
      <c r="C3626" s="104" t="inlineStr">
        <is>
          <t>HC-031</t>
        </is>
      </c>
      <c r="D3626" s="104" t="inlineStr">
        <is>
          <t>Sud-Est</t>
        </is>
      </c>
      <c r="E3626" s="104" t="inlineStr">
        <is>
          <t>À emporter</t>
        </is>
      </c>
      <c r="F3626" s="104" t="n">
        <v>29</v>
      </c>
      <c r="G3626" s="159" t="n">
        <v>2439</v>
      </c>
      <c r="H3626" s="159" t="n">
        <v>6284</v>
      </c>
      <c r="I3626" s="160" t="n">
        <v>29255.84</v>
      </c>
      <c r="J3626" s="160" t="n">
        <v>644.55</v>
      </c>
      <c r="K3626" s="160" t="n">
        <v>28611.29</v>
      </c>
      <c r="L3626" s="160" t="n">
        <v>8524.76</v>
      </c>
    </row>
    <row r="3627">
      <c r="A3627" s="176" t="n">
        <v>45809</v>
      </c>
      <c r="B3627" s="104" t="inlineStr">
        <is>
          <t>2024/25</t>
        </is>
      </c>
      <c r="C3627" s="104" t="inlineStr">
        <is>
          <t>HC-032</t>
        </is>
      </c>
      <c r="D3627" s="104" t="inlineStr">
        <is>
          <t>Sud-Ouest</t>
        </is>
      </c>
      <c r="E3627" s="104" t="inlineStr">
        <is>
          <t>Livraison</t>
        </is>
      </c>
      <c r="F3627" s="104" t="n">
        <v>30</v>
      </c>
      <c r="G3627" s="159" t="n">
        <v>1410</v>
      </c>
      <c r="H3627" s="159" t="n">
        <v>3604</v>
      </c>
      <c r="I3627" s="160" t="n">
        <v>22862.37</v>
      </c>
      <c r="J3627" s="160" t="n">
        <v>1418.64</v>
      </c>
      <c r="K3627" s="160" t="n">
        <v>21443.73</v>
      </c>
      <c r="L3627" s="160" t="n">
        <v>6664.96</v>
      </c>
    </row>
    <row r="3628">
      <c r="A3628" s="176" t="n">
        <v>45809</v>
      </c>
      <c r="B3628" s="104" t="inlineStr">
        <is>
          <t>2024/25</t>
        </is>
      </c>
      <c r="C3628" s="104" t="inlineStr">
        <is>
          <t>HC-032</t>
        </is>
      </c>
      <c r="D3628" s="104" t="inlineStr">
        <is>
          <t>Sud-Ouest</t>
        </is>
      </c>
      <c r="E3628" s="104" t="inlineStr">
        <is>
          <t>Sur place</t>
        </is>
      </c>
      <c r="F3628" s="104" t="n">
        <v>30</v>
      </c>
      <c r="G3628" s="159" t="n">
        <v>3718</v>
      </c>
      <c r="H3628" s="159" t="n">
        <v>9429</v>
      </c>
      <c r="I3628" s="160" t="n">
        <v>47888.01</v>
      </c>
      <c r="J3628" s="160" t="n">
        <v>1328.49</v>
      </c>
      <c r="K3628" s="160" t="n">
        <v>46559.52</v>
      </c>
      <c r="L3628" s="160" t="n">
        <v>13908.04</v>
      </c>
    </row>
    <row r="3629">
      <c r="A3629" s="176" t="n">
        <v>45809</v>
      </c>
      <c r="B3629" s="104" t="inlineStr">
        <is>
          <t>2024/25</t>
        </is>
      </c>
      <c r="C3629" s="104" t="inlineStr">
        <is>
          <t>HC-032</t>
        </is>
      </c>
      <c r="D3629" s="104" t="inlineStr">
        <is>
          <t>Sud-Ouest</t>
        </is>
      </c>
      <c r="E3629" s="104" t="inlineStr">
        <is>
          <t>À emporter</t>
        </is>
      </c>
      <c r="F3629" s="104" t="n">
        <v>29</v>
      </c>
      <c r="G3629" s="159" t="n">
        <v>2727</v>
      </c>
      <c r="H3629" s="159" t="n">
        <v>7078</v>
      </c>
      <c r="I3629" s="160" t="n">
        <v>32586.43</v>
      </c>
      <c r="J3629" s="160" t="n">
        <v>906.77</v>
      </c>
      <c r="K3629" s="160" t="n">
        <v>31679.66</v>
      </c>
      <c r="L3629" s="160" t="n">
        <v>9474.76</v>
      </c>
    </row>
    <row r="3630">
      <c r="A3630" s="176" t="n">
        <v>45809</v>
      </c>
      <c r="B3630" s="104" t="inlineStr">
        <is>
          <t>2024/25</t>
        </is>
      </c>
      <c r="C3630" s="104" t="inlineStr">
        <is>
          <t>HC-033</t>
        </is>
      </c>
      <c r="D3630" s="104" t="inlineStr">
        <is>
          <t>Île-de-France</t>
        </is>
      </c>
      <c r="E3630" s="104" t="inlineStr">
        <is>
          <t>Livraison</t>
        </is>
      </c>
      <c r="F3630" s="104" t="n">
        <v>29</v>
      </c>
      <c r="G3630" s="159" t="n">
        <v>2471</v>
      </c>
      <c r="H3630" s="159" t="n">
        <v>6138</v>
      </c>
      <c r="I3630" s="160" t="n">
        <v>40476.66</v>
      </c>
      <c r="J3630" s="160" t="n">
        <v>2511.59</v>
      </c>
      <c r="K3630" s="160" t="n">
        <v>37965.07</v>
      </c>
      <c r="L3630" s="160" t="n">
        <v>11582.99</v>
      </c>
    </row>
    <row r="3631">
      <c r="A3631" s="176" t="n">
        <v>45809</v>
      </c>
      <c r="B3631" s="104" t="inlineStr">
        <is>
          <t>2024/25</t>
        </is>
      </c>
      <c r="C3631" s="104" t="inlineStr">
        <is>
          <t>HC-033</t>
        </is>
      </c>
      <c r="D3631" s="104" t="inlineStr">
        <is>
          <t>Île-de-France</t>
        </is>
      </c>
      <c r="E3631" s="104" t="inlineStr">
        <is>
          <t>Sur place</t>
        </is>
      </c>
      <c r="F3631" s="104" t="n">
        <v>29</v>
      </c>
      <c r="G3631" s="159" t="n">
        <v>6133</v>
      </c>
      <c r="H3631" s="159" t="n">
        <v>15880</v>
      </c>
      <c r="I3631" s="160" t="n">
        <v>79665.28999999999</v>
      </c>
      <c r="J3631" s="160" t="n">
        <v>2488.46</v>
      </c>
      <c r="K3631" s="160" t="n">
        <v>77176.83</v>
      </c>
      <c r="L3631" s="160" t="n">
        <v>23055.52</v>
      </c>
    </row>
    <row r="3632">
      <c r="A3632" s="176" t="n">
        <v>45809</v>
      </c>
      <c r="B3632" s="104" t="inlineStr">
        <is>
          <t>2024/25</t>
        </is>
      </c>
      <c r="C3632" s="104" t="inlineStr">
        <is>
          <t>HC-033</t>
        </is>
      </c>
      <c r="D3632" s="104" t="inlineStr">
        <is>
          <t>Île-de-France</t>
        </is>
      </c>
      <c r="E3632" s="104" t="inlineStr">
        <is>
          <t>À emporter</t>
        </is>
      </c>
      <c r="F3632" s="104" t="n">
        <v>30</v>
      </c>
      <c r="G3632" s="159" t="n">
        <v>4773</v>
      </c>
      <c r="H3632" s="159" t="n">
        <v>11768</v>
      </c>
      <c r="I3632" s="160" t="n">
        <v>57243.25</v>
      </c>
      <c r="J3632" s="160" t="n">
        <v>1759.8</v>
      </c>
      <c r="K3632" s="160" t="n">
        <v>55483.45</v>
      </c>
      <c r="L3632" s="160" t="n">
        <v>16572.39</v>
      </c>
    </row>
    <row r="3633">
      <c r="A3633" s="176" t="n">
        <v>45809</v>
      </c>
      <c r="B3633" s="104" t="inlineStr">
        <is>
          <t>2024/25</t>
        </is>
      </c>
      <c r="C3633" s="104" t="inlineStr">
        <is>
          <t>HC-034</t>
        </is>
      </c>
      <c r="D3633" s="104" t="inlineStr">
        <is>
          <t>Nord-Ouest</t>
        </is>
      </c>
      <c r="E3633" s="104" t="inlineStr">
        <is>
          <t>Livraison</t>
        </is>
      </c>
      <c r="F3633" s="104" t="n">
        <v>30</v>
      </c>
      <c r="G3633" s="159" t="n">
        <v>1655</v>
      </c>
      <c r="H3633" s="159" t="n">
        <v>4030</v>
      </c>
      <c r="I3633" s="160" t="n">
        <v>27245.63</v>
      </c>
      <c r="J3633" s="160" t="n">
        <v>1586.68</v>
      </c>
      <c r="K3633" s="160" t="n">
        <v>25658.95</v>
      </c>
      <c r="L3633" s="160" t="n">
        <v>8485.9</v>
      </c>
    </row>
    <row r="3634">
      <c r="A3634" s="176" t="n">
        <v>45809</v>
      </c>
      <c r="B3634" s="104" t="inlineStr">
        <is>
          <t>2024/25</t>
        </is>
      </c>
      <c r="C3634" s="104" t="inlineStr">
        <is>
          <t>HC-034</t>
        </is>
      </c>
      <c r="D3634" s="104" t="inlineStr">
        <is>
          <t>Nord-Ouest</t>
        </is>
      </c>
      <c r="E3634" s="104" t="inlineStr">
        <is>
          <t>Sur place</t>
        </is>
      </c>
      <c r="F3634" s="104" t="n">
        <v>30</v>
      </c>
      <c r="G3634" s="159" t="n">
        <v>4843</v>
      </c>
      <c r="H3634" s="159" t="n">
        <v>12023</v>
      </c>
      <c r="I3634" s="160" t="n">
        <v>61921.85</v>
      </c>
      <c r="J3634" s="160" t="n">
        <v>1823.75</v>
      </c>
      <c r="K3634" s="160" t="n">
        <v>60098.1</v>
      </c>
      <c r="L3634" s="160" t="n">
        <v>19279.52</v>
      </c>
    </row>
    <row r="3635">
      <c r="A3635" s="176" t="n">
        <v>45809</v>
      </c>
      <c r="B3635" s="104" t="inlineStr">
        <is>
          <t>2024/25</t>
        </is>
      </c>
      <c r="C3635" s="104" t="inlineStr">
        <is>
          <t>HC-034</t>
        </is>
      </c>
      <c r="D3635" s="104" t="inlineStr">
        <is>
          <t>Nord-Ouest</t>
        </is>
      </c>
      <c r="E3635" s="104" t="inlineStr">
        <is>
          <t>À emporter</t>
        </is>
      </c>
      <c r="F3635" s="104" t="n">
        <v>29</v>
      </c>
      <c r="G3635" s="159" t="n">
        <v>3399</v>
      </c>
      <c r="H3635" s="159" t="n">
        <v>8665</v>
      </c>
      <c r="I3635" s="160" t="n">
        <v>40316.46</v>
      </c>
      <c r="J3635" s="160" t="n">
        <v>1247.52</v>
      </c>
      <c r="K3635" s="160" t="n">
        <v>39068.94</v>
      </c>
      <c r="L3635" s="160" t="n">
        <v>12346.05</v>
      </c>
    </row>
    <row r="3636">
      <c r="A3636" s="176" t="n">
        <v>45809</v>
      </c>
      <c r="B3636" s="104" t="inlineStr">
        <is>
          <t>2024/25</t>
        </is>
      </c>
      <c r="C3636" s="104" t="inlineStr">
        <is>
          <t>HC-035</t>
        </is>
      </c>
      <c r="D3636" s="104" t="inlineStr">
        <is>
          <t>Sud-Est</t>
        </is>
      </c>
      <c r="E3636" s="104" t="inlineStr">
        <is>
          <t>Livraison</t>
        </is>
      </c>
      <c r="F3636" s="104" t="n">
        <v>30</v>
      </c>
      <c r="G3636" s="159" t="n">
        <v>1828</v>
      </c>
      <c r="H3636" s="159" t="n">
        <v>4721</v>
      </c>
      <c r="I3636" s="160" t="n">
        <v>28924.61</v>
      </c>
      <c r="J3636" s="160" t="n">
        <v>1737.09</v>
      </c>
      <c r="K3636" s="160" t="n">
        <v>27187.52</v>
      </c>
      <c r="L3636" s="160" t="n">
        <v>8364.469999999999</v>
      </c>
    </row>
    <row r="3637">
      <c r="A3637" s="176" t="n">
        <v>45809</v>
      </c>
      <c r="B3637" s="104" t="inlineStr">
        <is>
          <t>2024/25</t>
        </is>
      </c>
      <c r="C3637" s="104" t="inlineStr">
        <is>
          <t>HC-035</t>
        </is>
      </c>
      <c r="D3637" s="104" t="inlineStr">
        <is>
          <t>Sud-Est</t>
        </is>
      </c>
      <c r="E3637" s="104" t="inlineStr">
        <is>
          <t>Sur place</t>
        </is>
      </c>
      <c r="F3637" s="104" t="n">
        <v>30</v>
      </c>
      <c r="G3637" s="159" t="n">
        <v>4518</v>
      </c>
      <c r="H3637" s="159" t="n">
        <v>11461</v>
      </c>
      <c r="I3637" s="160" t="n">
        <v>58097.42</v>
      </c>
      <c r="J3637" s="160" t="n">
        <v>1860.94</v>
      </c>
      <c r="K3637" s="160" t="n">
        <v>56236.48</v>
      </c>
      <c r="L3637" s="160" t="n">
        <v>16821.47</v>
      </c>
    </row>
    <row r="3638">
      <c r="A3638" s="176" t="n">
        <v>45809</v>
      </c>
      <c r="B3638" s="104" t="inlineStr">
        <is>
          <t>2024/25</t>
        </is>
      </c>
      <c r="C3638" s="104" t="inlineStr">
        <is>
          <t>HC-035</t>
        </is>
      </c>
      <c r="D3638" s="104" t="inlineStr">
        <is>
          <t>Sud-Est</t>
        </is>
      </c>
      <c r="E3638" s="104" t="inlineStr">
        <is>
          <t>À emporter</t>
        </is>
      </c>
      <c r="F3638" s="104" t="n">
        <v>28</v>
      </c>
      <c r="G3638" s="159" t="n">
        <v>3269</v>
      </c>
      <c r="H3638" s="159" t="n">
        <v>8128</v>
      </c>
      <c r="I3638" s="160" t="n">
        <v>39218.01</v>
      </c>
      <c r="J3638" s="160" t="n">
        <v>1163.15</v>
      </c>
      <c r="K3638" s="160" t="n">
        <v>38054.86</v>
      </c>
      <c r="L3638" s="160" t="n">
        <v>11264.11</v>
      </c>
    </row>
    <row r="3639">
      <c r="A3639" s="176" t="n">
        <v>45809</v>
      </c>
      <c r="B3639" s="104" t="inlineStr">
        <is>
          <t>2024/25</t>
        </is>
      </c>
      <c r="C3639" s="104" t="inlineStr">
        <is>
          <t>HC-036</t>
        </is>
      </c>
      <c r="D3639" s="104" t="inlineStr">
        <is>
          <t>Sud-Ouest</t>
        </is>
      </c>
      <c r="E3639" s="104" t="inlineStr">
        <is>
          <t>Drive</t>
        </is>
      </c>
      <c r="F3639" s="104" t="n">
        <v>30</v>
      </c>
      <c r="G3639" s="159" t="n">
        <v>1411</v>
      </c>
      <c r="H3639" s="159" t="n">
        <v>3594</v>
      </c>
      <c r="I3639" s="160" t="n">
        <v>19468.82</v>
      </c>
      <c r="J3639" s="160" t="n">
        <v>526.53</v>
      </c>
      <c r="K3639" s="160" t="n">
        <v>18942.29</v>
      </c>
      <c r="L3639" s="160" t="n">
        <v>5635.08</v>
      </c>
    </row>
    <row r="3640">
      <c r="A3640" s="176" t="n">
        <v>45809</v>
      </c>
      <c r="B3640" s="104" t="inlineStr">
        <is>
          <t>2024/25</t>
        </is>
      </c>
      <c r="C3640" s="104" t="inlineStr">
        <is>
          <t>HC-036</t>
        </is>
      </c>
      <c r="D3640" s="104" t="inlineStr">
        <is>
          <t>Sud-Ouest</t>
        </is>
      </c>
      <c r="E3640" s="104" t="inlineStr">
        <is>
          <t>Livraison</t>
        </is>
      </c>
      <c r="F3640" s="104" t="n">
        <v>30</v>
      </c>
      <c r="G3640" s="159" t="n">
        <v>1413</v>
      </c>
      <c r="H3640" s="159" t="n">
        <v>3585</v>
      </c>
      <c r="I3640" s="160" t="n">
        <v>22942.77</v>
      </c>
      <c r="J3640" s="160" t="n">
        <v>1305.68</v>
      </c>
      <c r="K3640" s="160" t="n">
        <v>21637.09</v>
      </c>
      <c r="L3640" s="160" t="n">
        <v>6717.52</v>
      </c>
    </row>
    <row r="3641">
      <c r="A3641" s="176" t="n">
        <v>45809</v>
      </c>
      <c r="B3641" s="104" t="inlineStr">
        <is>
          <t>2024/25</t>
        </is>
      </c>
      <c r="C3641" s="104" t="inlineStr">
        <is>
          <t>HC-036</t>
        </is>
      </c>
      <c r="D3641" s="104" t="inlineStr">
        <is>
          <t>Sud-Ouest</t>
        </is>
      </c>
      <c r="E3641" s="104" t="inlineStr">
        <is>
          <t>Sur place</t>
        </is>
      </c>
      <c r="F3641" s="104" t="n">
        <v>29</v>
      </c>
      <c r="G3641" s="159" t="n">
        <v>3439</v>
      </c>
      <c r="H3641" s="159" t="n">
        <v>8669</v>
      </c>
      <c r="I3641" s="160" t="n">
        <v>44387.02</v>
      </c>
      <c r="J3641" s="160" t="n">
        <v>1340.16</v>
      </c>
      <c r="K3641" s="160" t="n">
        <v>43046.86</v>
      </c>
      <c r="L3641" s="160" t="n">
        <v>12865.31</v>
      </c>
    </row>
    <row r="3642">
      <c r="A3642" s="176" t="n">
        <v>45809</v>
      </c>
      <c r="B3642" s="104" t="inlineStr">
        <is>
          <t>2024/25</t>
        </is>
      </c>
      <c r="C3642" s="104" t="inlineStr">
        <is>
          <t>HC-036</t>
        </is>
      </c>
      <c r="D3642" s="104" t="inlineStr">
        <is>
          <t>Sud-Ouest</t>
        </is>
      </c>
      <c r="E3642" s="104" t="inlineStr">
        <is>
          <t>À emporter</t>
        </is>
      </c>
      <c r="F3642" s="104" t="n">
        <v>30</v>
      </c>
      <c r="G3642" s="159" t="n">
        <v>2726</v>
      </c>
      <c r="H3642" s="159" t="n">
        <v>6903</v>
      </c>
      <c r="I3642" s="160" t="n">
        <v>32250.04</v>
      </c>
      <c r="J3642" s="160" t="n">
        <v>955.48</v>
      </c>
      <c r="K3642" s="160" t="n">
        <v>31294.56</v>
      </c>
      <c r="L3642" s="160" t="n">
        <v>9366.07</v>
      </c>
    </row>
    <row r="3643">
      <c r="A3643" s="176" t="n">
        <v>45809</v>
      </c>
      <c r="B3643" s="104" t="inlineStr">
        <is>
          <t>2024/25</t>
        </is>
      </c>
      <c r="C3643" s="104" t="inlineStr">
        <is>
          <t>HC-037</t>
        </is>
      </c>
      <c r="D3643" s="104" t="inlineStr">
        <is>
          <t>Île-de-France</t>
        </is>
      </c>
      <c r="E3643" s="104" t="inlineStr">
        <is>
          <t>Drive</t>
        </is>
      </c>
      <c r="F3643" s="104" t="n">
        <v>28</v>
      </c>
      <c r="G3643" s="159" t="n">
        <v>1310</v>
      </c>
      <c r="H3643" s="159" t="n">
        <v>3446</v>
      </c>
      <c r="I3643" s="160" t="n">
        <v>17799.63</v>
      </c>
      <c r="J3643" s="160" t="n">
        <v>521.92</v>
      </c>
      <c r="K3643" s="160" t="n">
        <v>17277.71</v>
      </c>
      <c r="L3643" s="160" t="n">
        <v>5113.06</v>
      </c>
    </row>
    <row r="3644">
      <c r="A3644" s="176" t="n">
        <v>45809</v>
      </c>
      <c r="B3644" s="104" t="inlineStr">
        <is>
          <t>2024/25</t>
        </is>
      </c>
      <c r="C3644" s="104" t="inlineStr">
        <is>
          <t>HC-037</t>
        </is>
      </c>
      <c r="D3644" s="104" t="inlineStr">
        <is>
          <t>Île-de-France</t>
        </is>
      </c>
      <c r="E3644" s="104" t="inlineStr">
        <is>
          <t>Livraison</t>
        </is>
      </c>
      <c r="F3644" s="104" t="n">
        <v>30</v>
      </c>
      <c r="G3644" s="159" t="n">
        <v>1398</v>
      </c>
      <c r="H3644" s="159" t="n">
        <v>3601</v>
      </c>
      <c r="I3644" s="160" t="n">
        <v>22719.19</v>
      </c>
      <c r="J3644" s="160" t="n">
        <v>1233.45</v>
      </c>
      <c r="K3644" s="160" t="n">
        <v>21485.74</v>
      </c>
      <c r="L3644" s="160" t="n">
        <v>6625.28</v>
      </c>
    </row>
    <row r="3645">
      <c r="A3645" s="176" t="n">
        <v>45809</v>
      </c>
      <c r="B3645" s="104" t="inlineStr">
        <is>
          <t>2024/25</t>
        </is>
      </c>
      <c r="C3645" s="104" t="inlineStr">
        <is>
          <t>HC-037</t>
        </is>
      </c>
      <c r="D3645" s="104" t="inlineStr">
        <is>
          <t>Île-de-France</t>
        </is>
      </c>
      <c r="E3645" s="104" t="inlineStr">
        <is>
          <t>Sur place</t>
        </is>
      </c>
      <c r="F3645" s="104" t="n">
        <v>30</v>
      </c>
      <c r="G3645" s="159" t="n">
        <v>3647</v>
      </c>
      <c r="H3645" s="159" t="n">
        <v>9161</v>
      </c>
      <c r="I3645" s="160" t="n">
        <v>46421.78</v>
      </c>
      <c r="J3645" s="160" t="n">
        <v>1273.54</v>
      </c>
      <c r="K3645" s="160" t="n">
        <v>45148.24</v>
      </c>
      <c r="L3645" s="160" t="n">
        <v>13538.56</v>
      </c>
    </row>
    <row r="3646">
      <c r="A3646" s="176" t="n">
        <v>45809</v>
      </c>
      <c r="B3646" s="104" t="inlineStr">
        <is>
          <t>2024/25</t>
        </is>
      </c>
      <c r="C3646" s="104" t="inlineStr">
        <is>
          <t>HC-037</t>
        </is>
      </c>
      <c r="D3646" s="104" t="inlineStr">
        <is>
          <t>Île-de-France</t>
        </is>
      </c>
      <c r="E3646" s="104" t="inlineStr">
        <is>
          <t>À emporter</t>
        </is>
      </c>
      <c r="F3646" s="104" t="n">
        <v>30</v>
      </c>
      <c r="G3646" s="159" t="n">
        <v>2742</v>
      </c>
      <c r="H3646" s="159" t="n">
        <v>6663</v>
      </c>
      <c r="I3646" s="160" t="n">
        <v>32754.88</v>
      </c>
      <c r="J3646" s="160" t="n">
        <v>1001.6</v>
      </c>
      <c r="K3646" s="160" t="n">
        <v>31753.28</v>
      </c>
      <c r="L3646" s="160" t="n">
        <v>9427.83</v>
      </c>
    </row>
    <row r="3647">
      <c r="A3647" s="176" t="n">
        <v>45809</v>
      </c>
      <c r="B3647" s="104" t="inlineStr">
        <is>
          <t>2024/25</t>
        </is>
      </c>
      <c r="C3647" s="104" t="inlineStr">
        <is>
          <t>HC-038</t>
        </is>
      </c>
      <c r="D3647" s="104" t="inlineStr">
        <is>
          <t>Nord-Ouest</t>
        </is>
      </c>
      <c r="E3647" s="104" t="inlineStr">
        <is>
          <t>Drive</t>
        </is>
      </c>
      <c r="F3647" s="104" t="n">
        <v>29</v>
      </c>
      <c r="G3647" s="159" t="n">
        <v>1064</v>
      </c>
      <c r="H3647" s="159" t="n">
        <v>2783</v>
      </c>
      <c r="I3647" s="160" t="n">
        <v>14705.7</v>
      </c>
      <c r="J3647" s="160" t="n">
        <v>430.04</v>
      </c>
      <c r="K3647" s="160" t="n">
        <v>14275.66</v>
      </c>
      <c r="L3647" s="160" t="n">
        <v>4243.49</v>
      </c>
    </row>
    <row r="3648">
      <c r="A3648" s="176" t="n">
        <v>45809</v>
      </c>
      <c r="B3648" s="104" t="inlineStr">
        <is>
          <t>2024/25</t>
        </is>
      </c>
      <c r="C3648" s="104" t="inlineStr">
        <is>
          <t>HC-038</t>
        </is>
      </c>
      <c r="D3648" s="104" t="inlineStr">
        <is>
          <t>Nord-Ouest</t>
        </is>
      </c>
      <c r="E3648" s="104" t="inlineStr">
        <is>
          <t>Livraison</t>
        </is>
      </c>
      <c r="F3648" s="104" t="n">
        <v>30</v>
      </c>
      <c r="G3648" s="159" t="n">
        <v>1032</v>
      </c>
      <c r="H3648" s="159" t="n">
        <v>2602</v>
      </c>
      <c r="I3648" s="160" t="n">
        <v>16940.55</v>
      </c>
      <c r="J3648" s="160" t="n">
        <v>1053.26</v>
      </c>
      <c r="K3648" s="160" t="n">
        <v>15887.29</v>
      </c>
      <c r="L3648" s="160" t="n">
        <v>4897.11</v>
      </c>
    </row>
    <row r="3649">
      <c r="A3649" s="176" t="n">
        <v>45809</v>
      </c>
      <c r="B3649" s="104" t="inlineStr">
        <is>
          <t>2024/25</t>
        </is>
      </c>
      <c r="C3649" s="104" t="inlineStr">
        <is>
          <t>HC-038</t>
        </is>
      </c>
      <c r="D3649" s="104" t="inlineStr">
        <is>
          <t>Nord-Ouest</t>
        </is>
      </c>
      <c r="E3649" s="104" t="inlineStr">
        <is>
          <t>Sur place</t>
        </is>
      </c>
      <c r="F3649" s="104" t="n">
        <v>30</v>
      </c>
      <c r="G3649" s="159" t="n">
        <v>2816</v>
      </c>
      <c r="H3649" s="159" t="n">
        <v>7254</v>
      </c>
      <c r="I3649" s="160" t="n">
        <v>36819.03</v>
      </c>
      <c r="J3649" s="160" t="n">
        <v>1093.73</v>
      </c>
      <c r="K3649" s="160" t="n">
        <v>35725.3</v>
      </c>
      <c r="L3649" s="160" t="n">
        <v>10595.83</v>
      </c>
    </row>
    <row r="3650">
      <c r="A3650" s="176" t="n">
        <v>45809</v>
      </c>
      <c r="B3650" s="104" t="inlineStr">
        <is>
          <t>2024/25</t>
        </is>
      </c>
      <c r="C3650" s="104" t="inlineStr">
        <is>
          <t>HC-038</t>
        </is>
      </c>
      <c r="D3650" s="104" t="inlineStr">
        <is>
          <t>Nord-Ouest</t>
        </is>
      </c>
      <c r="E3650" s="104" t="inlineStr">
        <is>
          <t>À emporter</t>
        </is>
      </c>
      <c r="F3650" s="104" t="n">
        <v>30</v>
      </c>
      <c r="G3650" s="159" t="n">
        <v>2129</v>
      </c>
      <c r="H3650" s="159" t="n">
        <v>5395</v>
      </c>
      <c r="I3650" s="160" t="n">
        <v>25226.59</v>
      </c>
      <c r="J3650" s="160" t="n">
        <v>835.34</v>
      </c>
      <c r="K3650" s="160" t="n">
        <v>24391.25</v>
      </c>
      <c r="L3650" s="160" t="n">
        <v>7268.6</v>
      </c>
    </row>
    <row r="3651">
      <c r="A3651" s="176" t="n">
        <v>45809</v>
      </c>
      <c r="B3651" s="104" t="inlineStr">
        <is>
          <t>2024/25</t>
        </is>
      </c>
      <c r="C3651" s="104" t="inlineStr">
        <is>
          <t>HC-039</t>
        </is>
      </c>
      <c r="D3651" s="104" t="inlineStr">
        <is>
          <t>Sud-Est</t>
        </is>
      </c>
      <c r="E3651" s="104" t="inlineStr">
        <is>
          <t>Livraison</t>
        </is>
      </c>
      <c r="F3651" s="104" t="n">
        <v>29</v>
      </c>
      <c r="G3651" s="159" t="n">
        <v>1529</v>
      </c>
      <c r="H3651" s="159" t="n">
        <v>3914</v>
      </c>
      <c r="I3651" s="160" t="n">
        <v>25383.6</v>
      </c>
      <c r="J3651" s="160" t="n">
        <v>1532.1</v>
      </c>
      <c r="K3651" s="160" t="n">
        <v>23851.5</v>
      </c>
      <c r="L3651" s="160" t="n">
        <v>7425.06</v>
      </c>
    </row>
    <row r="3652">
      <c r="A3652" s="176" t="n">
        <v>45809</v>
      </c>
      <c r="B3652" s="104" t="inlineStr">
        <is>
          <t>2024/25</t>
        </is>
      </c>
      <c r="C3652" s="104" t="inlineStr">
        <is>
          <t>HC-039</t>
        </is>
      </c>
      <c r="D3652" s="104" t="inlineStr">
        <is>
          <t>Sud-Est</t>
        </is>
      </c>
      <c r="E3652" s="104" t="inlineStr">
        <is>
          <t>Sur place</t>
        </is>
      </c>
      <c r="F3652" s="104" t="n">
        <v>30</v>
      </c>
      <c r="G3652" s="159" t="n">
        <v>4333</v>
      </c>
      <c r="H3652" s="159" t="n">
        <v>11076</v>
      </c>
      <c r="I3652" s="160" t="n">
        <v>56375.05</v>
      </c>
      <c r="J3652" s="160" t="n">
        <v>1649.28</v>
      </c>
      <c r="K3652" s="160" t="n">
        <v>54725.77</v>
      </c>
      <c r="L3652" s="160" t="n">
        <v>16302.52</v>
      </c>
    </row>
    <row r="3653">
      <c r="A3653" s="176" t="n">
        <v>45809</v>
      </c>
      <c r="B3653" s="104" t="inlineStr">
        <is>
          <t>2024/25</t>
        </is>
      </c>
      <c r="C3653" s="104" t="inlineStr">
        <is>
          <t>HC-039</t>
        </is>
      </c>
      <c r="D3653" s="104" t="inlineStr">
        <is>
          <t>Sud-Est</t>
        </is>
      </c>
      <c r="E3653" s="104" t="inlineStr">
        <is>
          <t>À emporter</t>
        </is>
      </c>
      <c r="F3653" s="104" t="n">
        <v>30</v>
      </c>
      <c r="G3653" s="159" t="n">
        <v>3257</v>
      </c>
      <c r="H3653" s="159" t="n">
        <v>8516</v>
      </c>
      <c r="I3653" s="160" t="n">
        <v>38674.83</v>
      </c>
      <c r="J3653" s="160" t="n">
        <v>955.39</v>
      </c>
      <c r="K3653" s="160" t="n">
        <v>37719.44</v>
      </c>
      <c r="L3653" s="160" t="n">
        <v>11253.69</v>
      </c>
    </row>
    <row r="3654">
      <c r="A3654" s="176" t="n">
        <v>45809</v>
      </c>
      <c r="B3654" s="104" t="inlineStr">
        <is>
          <t>2024/25</t>
        </is>
      </c>
      <c r="C3654" s="104" t="inlineStr">
        <is>
          <t>HC-040</t>
        </is>
      </c>
      <c r="D3654" s="104" t="inlineStr">
        <is>
          <t>Sud-Ouest</t>
        </is>
      </c>
      <c r="E3654" s="104" t="inlineStr">
        <is>
          <t>Livraison</t>
        </is>
      </c>
      <c r="F3654" s="104" t="n">
        <v>29</v>
      </c>
      <c r="G3654" s="159" t="n">
        <v>1474</v>
      </c>
      <c r="H3654" s="159" t="n">
        <v>3758</v>
      </c>
      <c r="I3654" s="160" t="n">
        <v>24668.49</v>
      </c>
      <c r="J3654" s="160" t="n">
        <v>1394.02</v>
      </c>
      <c r="K3654" s="160" t="n">
        <v>23274.47</v>
      </c>
      <c r="L3654" s="160" t="n">
        <v>7262.7</v>
      </c>
    </row>
    <row r="3655">
      <c r="A3655" s="176" t="n">
        <v>45809</v>
      </c>
      <c r="B3655" s="104" t="inlineStr">
        <is>
          <t>2024/25</t>
        </is>
      </c>
      <c r="C3655" s="104" t="inlineStr">
        <is>
          <t>HC-040</t>
        </is>
      </c>
      <c r="D3655" s="104" t="inlineStr">
        <is>
          <t>Sud-Ouest</t>
        </is>
      </c>
      <c r="E3655" s="104" t="inlineStr">
        <is>
          <t>Sur place</t>
        </is>
      </c>
      <c r="F3655" s="104" t="n">
        <v>30</v>
      </c>
      <c r="G3655" s="159" t="n">
        <v>4105</v>
      </c>
      <c r="H3655" s="159" t="n">
        <v>10353</v>
      </c>
      <c r="I3655" s="160" t="n">
        <v>52758.82</v>
      </c>
      <c r="J3655" s="160" t="n">
        <v>1711.28</v>
      </c>
      <c r="K3655" s="160" t="n">
        <v>51047.54</v>
      </c>
      <c r="L3655" s="160" t="n">
        <v>15174.31</v>
      </c>
    </row>
    <row r="3656">
      <c r="A3656" s="176" t="n">
        <v>45809</v>
      </c>
      <c r="B3656" s="104" t="inlineStr">
        <is>
          <t>2024/25</t>
        </is>
      </c>
      <c r="C3656" s="104" t="inlineStr">
        <is>
          <t>HC-040</t>
        </is>
      </c>
      <c r="D3656" s="104" t="inlineStr">
        <is>
          <t>Sud-Ouest</t>
        </is>
      </c>
      <c r="E3656" s="104" t="inlineStr">
        <is>
          <t>À emporter</t>
        </is>
      </c>
      <c r="F3656" s="104" t="n">
        <v>30</v>
      </c>
      <c r="G3656" s="159" t="n">
        <v>3215</v>
      </c>
      <c r="H3656" s="159" t="n">
        <v>8061</v>
      </c>
      <c r="I3656" s="160" t="n">
        <v>38711.03</v>
      </c>
      <c r="J3656" s="160" t="n">
        <v>1114.85</v>
      </c>
      <c r="K3656" s="160" t="n">
        <v>37596.18</v>
      </c>
      <c r="L3656" s="160" t="n">
        <v>11139.9</v>
      </c>
    </row>
    <row r="3657">
      <c r="A3657" s="176" t="n">
        <v>45809</v>
      </c>
      <c r="B3657" s="104" t="inlineStr">
        <is>
          <t>2024/25</t>
        </is>
      </c>
      <c r="C3657" s="104" t="inlineStr">
        <is>
          <t>HC-041</t>
        </is>
      </c>
      <c r="D3657" s="104" t="inlineStr">
        <is>
          <t>Île-de-France</t>
        </is>
      </c>
      <c r="E3657" s="104" t="inlineStr">
        <is>
          <t>Livraison</t>
        </is>
      </c>
      <c r="F3657" s="104" t="n">
        <v>30</v>
      </c>
      <c r="G3657" s="159" t="n">
        <v>1809</v>
      </c>
      <c r="H3657" s="159" t="n">
        <v>4683</v>
      </c>
      <c r="I3657" s="160" t="n">
        <v>29170.48</v>
      </c>
      <c r="J3657" s="160" t="n">
        <v>1690.69</v>
      </c>
      <c r="K3657" s="160" t="n">
        <v>27479.79</v>
      </c>
      <c r="L3657" s="160" t="n">
        <v>8561.709999999999</v>
      </c>
    </row>
    <row r="3658">
      <c r="A3658" s="176" t="n">
        <v>45809</v>
      </c>
      <c r="B3658" s="104" t="inlineStr">
        <is>
          <t>2024/25</t>
        </is>
      </c>
      <c r="C3658" s="104" t="inlineStr">
        <is>
          <t>HC-041</t>
        </is>
      </c>
      <c r="D3658" s="104" t="inlineStr">
        <is>
          <t>Île-de-France</t>
        </is>
      </c>
      <c r="E3658" s="104" t="inlineStr">
        <is>
          <t>Sur place</t>
        </is>
      </c>
      <c r="F3658" s="104" t="n">
        <v>29</v>
      </c>
      <c r="G3658" s="159" t="n">
        <v>4667</v>
      </c>
      <c r="H3658" s="159" t="n">
        <v>11883</v>
      </c>
      <c r="I3658" s="160" t="n">
        <v>60371.76</v>
      </c>
      <c r="J3658" s="160" t="n">
        <v>1927.79</v>
      </c>
      <c r="K3658" s="160" t="n">
        <v>58443.97</v>
      </c>
      <c r="L3658" s="160" t="n">
        <v>17396.78</v>
      </c>
    </row>
    <row r="3659">
      <c r="A3659" s="176" t="n">
        <v>45809</v>
      </c>
      <c r="B3659" s="104" t="inlineStr">
        <is>
          <t>2024/25</t>
        </is>
      </c>
      <c r="C3659" s="104" t="inlineStr">
        <is>
          <t>HC-041</t>
        </is>
      </c>
      <c r="D3659" s="104" t="inlineStr">
        <is>
          <t>Île-de-France</t>
        </is>
      </c>
      <c r="E3659" s="104" t="inlineStr">
        <is>
          <t>À emporter</t>
        </is>
      </c>
      <c r="F3659" s="104" t="n">
        <v>30</v>
      </c>
      <c r="G3659" s="159" t="n">
        <v>3566</v>
      </c>
      <c r="H3659" s="159" t="n">
        <v>9072</v>
      </c>
      <c r="I3659" s="160" t="n">
        <v>42240.32</v>
      </c>
      <c r="J3659" s="160" t="n">
        <v>1392.49</v>
      </c>
      <c r="K3659" s="160" t="n">
        <v>40847.83</v>
      </c>
      <c r="L3659" s="160" t="n">
        <v>12073.6</v>
      </c>
    </row>
    <row r="3660">
      <c r="A3660" s="176" t="n">
        <v>45809</v>
      </c>
      <c r="B3660" s="104" t="inlineStr">
        <is>
          <t>2024/25</t>
        </is>
      </c>
      <c r="C3660" s="104" t="inlineStr">
        <is>
          <t>HC-042</t>
        </is>
      </c>
      <c r="D3660" s="104" t="inlineStr">
        <is>
          <t>Nord-Ouest</t>
        </is>
      </c>
      <c r="E3660" s="104" t="inlineStr">
        <is>
          <t>Drive</t>
        </is>
      </c>
      <c r="F3660" s="104" t="n">
        <v>30</v>
      </c>
      <c r="G3660" s="159" t="n">
        <v>1365</v>
      </c>
      <c r="H3660" s="159" t="n">
        <v>3540</v>
      </c>
      <c r="I3660" s="160" t="n">
        <v>18560.82</v>
      </c>
      <c r="J3660" s="160" t="n">
        <v>489.14</v>
      </c>
      <c r="K3660" s="160" t="n">
        <v>18071.68</v>
      </c>
      <c r="L3660" s="160" t="n">
        <v>5361.04</v>
      </c>
    </row>
    <row r="3661">
      <c r="A3661" s="176" t="n">
        <v>45809</v>
      </c>
      <c r="B3661" s="104" t="inlineStr">
        <is>
          <t>2024/25</t>
        </is>
      </c>
      <c r="C3661" s="104" t="inlineStr">
        <is>
          <t>HC-042</t>
        </is>
      </c>
      <c r="D3661" s="104" t="inlineStr">
        <is>
          <t>Nord-Ouest</t>
        </is>
      </c>
      <c r="E3661" s="104" t="inlineStr">
        <is>
          <t>Livraison</t>
        </is>
      </c>
      <c r="F3661" s="104" t="n">
        <v>29</v>
      </c>
      <c r="G3661" s="159" t="n">
        <v>1291</v>
      </c>
      <c r="H3661" s="159" t="n">
        <v>3336</v>
      </c>
      <c r="I3661" s="160" t="n">
        <v>21236.82</v>
      </c>
      <c r="J3661" s="160" t="n">
        <v>1186.56</v>
      </c>
      <c r="K3661" s="160" t="n">
        <v>20050.26</v>
      </c>
      <c r="L3661" s="160" t="n">
        <v>6225.33</v>
      </c>
    </row>
    <row r="3662">
      <c r="A3662" s="176" t="n">
        <v>45809</v>
      </c>
      <c r="B3662" s="104" t="inlineStr">
        <is>
          <t>2024/25</t>
        </is>
      </c>
      <c r="C3662" s="104" t="inlineStr">
        <is>
          <t>HC-042</t>
        </is>
      </c>
      <c r="D3662" s="104" t="inlineStr">
        <is>
          <t>Nord-Ouest</t>
        </is>
      </c>
      <c r="E3662" s="104" t="inlineStr">
        <is>
          <t>Sur place</t>
        </is>
      </c>
      <c r="F3662" s="104" t="n">
        <v>29</v>
      </c>
      <c r="G3662" s="159" t="n">
        <v>3370</v>
      </c>
      <c r="H3662" s="159" t="n">
        <v>8597</v>
      </c>
      <c r="I3662" s="160" t="n">
        <v>43388.39</v>
      </c>
      <c r="J3662" s="160" t="n">
        <v>1258.65</v>
      </c>
      <c r="K3662" s="160" t="n">
        <v>42129.74</v>
      </c>
      <c r="L3662" s="160" t="n">
        <v>12532.93</v>
      </c>
    </row>
    <row r="3663">
      <c r="A3663" s="176" t="n">
        <v>45809</v>
      </c>
      <c r="B3663" s="104" t="inlineStr">
        <is>
          <t>2024/25</t>
        </is>
      </c>
      <c r="C3663" s="104" t="inlineStr">
        <is>
          <t>HC-042</t>
        </is>
      </c>
      <c r="D3663" s="104" t="inlineStr">
        <is>
          <t>Nord-Ouest</t>
        </is>
      </c>
      <c r="E3663" s="104" t="inlineStr">
        <is>
          <t>À emporter</t>
        </is>
      </c>
      <c r="F3663" s="104" t="n">
        <v>30</v>
      </c>
      <c r="G3663" s="159" t="n">
        <v>2661</v>
      </c>
      <c r="H3663" s="159" t="n">
        <v>6762</v>
      </c>
      <c r="I3663" s="160" t="n">
        <v>31592.72</v>
      </c>
      <c r="J3663" s="160" t="n">
        <v>941.0700000000001</v>
      </c>
      <c r="K3663" s="160" t="n">
        <v>30651.65</v>
      </c>
      <c r="L3663" s="160" t="n">
        <v>9171.709999999999</v>
      </c>
    </row>
    <row r="3664">
      <c r="A3664" s="176" t="n">
        <v>45809</v>
      </c>
      <c r="B3664" s="104" t="inlineStr">
        <is>
          <t>2024/25</t>
        </is>
      </c>
      <c r="C3664" s="104" t="inlineStr">
        <is>
          <t>HC-043</t>
        </is>
      </c>
      <c r="D3664" s="104" t="inlineStr">
        <is>
          <t>Sud-Est</t>
        </is>
      </c>
      <c r="E3664" s="104" t="inlineStr">
        <is>
          <t>Livraison</t>
        </is>
      </c>
      <c r="F3664" s="104" t="n">
        <v>30</v>
      </c>
      <c r="G3664" s="159" t="n">
        <v>1730</v>
      </c>
      <c r="H3664" s="159" t="n">
        <v>4396</v>
      </c>
      <c r="I3664" s="160" t="n">
        <v>28482.24</v>
      </c>
      <c r="J3664" s="160" t="n">
        <v>1740.76</v>
      </c>
      <c r="K3664" s="160" t="n">
        <v>26741.48</v>
      </c>
      <c r="L3664" s="160" t="n">
        <v>8307.700000000001</v>
      </c>
    </row>
    <row r="3665">
      <c r="A3665" s="176" t="n">
        <v>45809</v>
      </c>
      <c r="B3665" s="104" t="inlineStr">
        <is>
          <t>2024/25</t>
        </is>
      </c>
      <c r="C3665" s="104" t="inlineStr">
        <is>
          <t>HC-043</t>
        </is>
      </c>
      <c r="D3665" s="104" t="inlineStr">
        <is>
          <t>Sud-Est</t>
        </is>
      </c>
      <c r="E3665" s="104" t="inlineStr">
        <is>
          <t>Sur place</t>
        </is>
      </c>
      <c r="F3665" s="104" t="n">
        <v>30</v>
      </c>
      <c r="G3665" s="159" t="n">
        <v>4814</v>
      </c>
      <c r="H3665" s="159" t="n">
        <v>12324</v>
      </c>
      <c r="I3665" s="160" t="n">
        <v>61996.56</v>
      </c>
      <c r="J3665" s="160" t="n">
        <v>1928.24</v>
      </c>
      <c r="K3665" s="160" t="n">
        <v>60068.32</v>
      </c>
      <c r="L3665" s="160" t="n">
        <v>17908.98</v>
      </c>
    </row>
    <row r="3666">
      <c r="A3666" s="176" t="n">
        <v>45809</v>
      </c>
      <c r="B3666" s="104" t="inlineStr">
        <is>
          <t>2024/25</t>
        </is>
      </c>
      <c r="C3666" s="104" t="inlineStr">
        <is>
          <t>HC-043</t>
        </is>
      </c>
      <c r="D3666" s="104" t="inlineStr">
        <is>
          <t>Sud-Est</t>
        </is>
      </c>
      <c r="E3666" s="104" t="inlineStr">
        <is>
          <t>À emporter</t>
        </is>
      </c>
      <c r="F3666" s="104" t="n">
        <v>30</v>
      </c>
      <c r="G3666" s="159" t="n">
        <v>3639</v>
      </c>
      <c r="H3666" s="159" t="n">
        <v>9483</v>
      </c>
      <c r="I3666" s="160" t="n">
        <v>43244.16</v>
      </c>
      <c r="J3666" s="160" t="n">
        <v>1437.61</v>
      </c>
      <c r="K3666" s="160" t="n">
        <v>41806.55</v>
      </c>
      <c r="L3666" s="160" t="n">
        <v>12463.87</v>
      </c>
    </row>
    <row r="3667">
      <c r="A3667" s="176" t="n">
        <v>45809</v>
      </c>
      <c r="B3667" s="104" t="inlineStr">
        <is>
          <t>2024/25</t>
        </is>
      </c>
      <c r="C3667" s="104" t="inlineStr">
        <is>
          <t>HC-044</t>
        </is>
      </c>
      <c r="D3667" s="104" t="inlineStr">
        <is>
          <t>Sud-Ouest</t>
        </is>
      </c>
      <c r="E3667" s="104" t="inlineStr">
        <is>
          <t>Livraison</t>
        </is>
      </c>
      <c r="F3667" s="104" t="n">
        <v>30</v>
      </c>
      <c r="G3667" s="159" t="n">
        <v>1067</v>
      </c>
      <c r="H3667" s="159" t="n">
        <v>2737</v>
      </c>
      <c r="I3667" s="160" t="n">
        <v>17597.15</v>
      </c>
      <c r="J3667" s="160" t="n">
        <v>1047.88</v>
      </c>
      <c r="K3667" s="160" t="n">
        <v>16549.27</v>
      </c>
      <c r="L3667" s="160" t="n">
        <v>5131.77</v>
      </c>
    </row>
    <row r="3668">
      <c r="A3668" s="176" t="n">
        <v>45809</v>
      </c>
      <c r="B3668" s="104" t="inlineStr">
        <is>
          <t>2024/25</t>
        </is>
      </c>
      <c r="C3668" s="104" t="inlineStr">
        <is>
          <t>HC-044</t>
        </is>
      </c>
      <c r="D3668" s="104" t="inlineStr">
        <is>
          <t>Sud-Ouest</t>
        </is>
      </c>
      <c r="E3668" s="104" t="inlineStr">
        <is>
          <t>Sur place</t>
        </is>
      </c>
      <c r="F3668" s="104" t="n">
        <v>30</v>
      </c>
      <c r="G3668" s="159" t="n">
        <v>3015</v>
      </c>
      <c r="H3668" s="159" t="n">
        <v>7479</v>
      </c>
      <c r="I3668" s="160" t="n">
        <v>39331.86</v>
      </c>
      <c r="J3668" s="160" t="n">
        <v>1016.14</v>
      </c>
      <c r="K3668" s="160" t="n">
        <v>38315.72</v>
      </c>
      <c r="L3668" s="160" t="n">
        <v>11438.38</v>
      </c>
    </row>
    <row r="3669">
      <c r="A3669" s="176" t="n">
        <v>45809</v>
      </c>
      <c r="B3669" s="104" t="inlineStr">
        <is>
          <t>2024/25</t>
        </is>
      </c>
      <c r="C3669" s="104" t="inlineStr">
        <is>
          <t>HC-044</t>
        </is>
      </c>
      <c r="D3669" s="104" t="inlineStr">
        <is>
          <t>Sud-Ouest</t>
        </is>
      </c>
      <c r="E3669" s="104" t="inlineStr">
        <is>
          <t>À emporter</t>
        </is>
      </c>
      <c r="F3669" s="104" t="n">
        <v>30</v>
      </c>
      <c r="G3669" s="159" t="n">
        <v>2275</v>
      </c>
      <c r="H3669" s="159" t="n">
        <v>5671</v>
      </c>
      <c r="I3669" s="160" t="n">
        <v>27167.54</v>
      </c>
      <c r="J3669" s="160" t="n">
        <v>811.0700000000001</v>
      </c>
      <c r="K3669" s="160" t="n">
        <v>26356.47</v>
      </c>
      <c r="L3669" s="160" t="n">
        <v>7772.45</v>
      </c>
    </row>
    <row r="3670">
      <c r="A3670" s="176" t="n">
        <v>45809</v>
      </c>
      <c r="B3670" s="104" t="inlineStr">
        <is>
          <t>2024/25</t>
        </is>
      </c>
      <c r="C3670" s="104" t="inlineStr">
        <is>
          <t>HC-045</t>
        </is>
      </c>
      <c r="D3670" s="104" t="inlineStr">
        <is>
          <t>Île-de-France</t>
        </is>
      </c>
      <c r="E3670" s="104" t="inlineStr">
        <is>
          <t>Livraison</t>
        </is>
      </c>
      <c r="F3670" s="104" t="n">
        <v>29</v>
      </c>
      <c r="G3670" s="159" t="n">
        <v>1904</v>
      </c>
      <c r="H3670" s="159" t="n">
        <v>4859</v>
      </c>
      <c r="I3670" s="160" t="n">
        <v>31026.66</v>
      </c>
      <c r="J3670" s="160" t="n">
        <v>1929.17</v>
      </c>
      <c r="K3670" s="160" t="n">
        <v>29097.49</v>
      </c>
      <c r="L3670" s="160" t="n">
        <v>8984.389999999999</v>
      </c>
    </row>
    <row r="3671">
      <c r="A3671" s="176" t="n">
        <v>45809</v>
      </c>
      <c r="B3671" s="104" t="inlineStr">
        <is>
          <t>2024/25</t>
        </is>
      </c>
      <c r="C3671" s="104" t="inlineStr">
        <is>
          <t>HC-045</t>
        </is>
      </c>
      <c r="D3671" s="104" t="inlineStr">
        <is>
          <t>Île-de-France</t>
        </is>
      </c>
      <c r="E3671" s="104" t="inlineStr">
        <is>
          <t>Sur place</t>
        </is>
      </c>
      <c r="F3671" s="104" t="n">
        <v>30</v>
      </c>
      <c r="G3671" s="159" t="n">
        <v>5803</v>
      </c>
      <c r="H3671" s="159" t="n">
        <v>14339</v>
      </c>
      <c r="I3671" s="160" t="n">
        <v>75695.42</v>
      </c>
      <c r="J3671" s="160" t="n">
        <v>2254.95</v>
      </c>
      <c r="K3671" s="160" t="n">
        <v>73440.47</v>
      </c>
      <c r="L3671" s="160" t="n">
        <v>21770.06</v>
      </c>
    </row>
    <row r="3672">
      <c r="A3672" s="176" t="n">
        <v>45809</v>
      </c>
      <c r="B3672" s="104" t="inlineStr">
        <is>
          <t>2024/25</t>
        </is>
      </c>
      <c r="C3672" s="104" t="inlineStr">
        <is>
          <t>HC-045</t>
        </is>
      </c>
      <c r="D3672" s="104" t="inlineStr">
        <is>
          <t>Île-de-France</t>
        </is>
      </c>
      <c r="E3672" s="104" t="inlineStr">
        <is>
          <t>À emporter</t>
        </is>
      </c>
      <c r="F3672" s="104" t="n">
        <v>30</v>
      </c>
      <c r="G3672" s="159" t="n">
        <v>4150</v>
      </c>
      <c r="H3672" s="159" t="n">
        <v>10594</v>
      </c>
      <c r="I3672" s="160" t="n">
        <v>49504.84</v>
      </c>
      <c r="J3672" s="160" t="n">
        <v>1347.13</v>
      </c>
      <c r="K3672" s="160" t="n">
        <v>48157.71</v>
      </c>
      <c r="L3672" s="160" t="n">
        <v>14461.95</v>
      </c>
    </row>
    <row r="3673">
      <c r="A3673" s="176" t="n">
        <v>45809</v>
      </c>
      <c r="B3673" s="104" t="inlineStr">
        <is>
          <t>2024/25</t>
        </is>
      </c>
      <c r="C3673" s="104" t="inlineStr">
        <is>
          <t>HC-046</t>
        </is>
      </c>
      <c r="D3673" s="104" t="inlineStr">
        <is>
          <t>Nord-Ouest</t>
        </is>
      </c>
      <c r="E3673" s="104" t="inlineStr">
        <is>
          <t>Livraison</t>
        </is>
      </c>
      <c r="F3673" s="104" t="n">
        <v>30</v>
      </c>
      <c r="G3673" s="159" t="n">
        <v>1026</v>
      </c>
      <c r="H3673" s="159" t="n">
        <v>2555</v>
      </c>
      <c r="I3673" s="160" t="n">
        <v>17037.27</v>
      </c>
      <c r="J3673" s="160" t="n">
        <v>970.4</v>
      </c>
      <c r="K3673" s="160" t="n">
        <v>16066.87</v>
      </c>
      <c r="L3673" s="160" t="n">
        <v>4999.88</v>
      </c>
    </row>
    <row r="3674">
      <c r="A3674" s="176" t="n">
        <v>45809</v>
      </c>
      <c r="B3674" s="104" t="inlineStr">
        <is>
          <t>2024/25</t>
        </is>
      </c>
      <c r="C3674" s="104" t="inlineStr">
        <is>
          <t>HC-046</t>
        </is>
      </c>
      <c r="D3674" s="104" t="inlineStr">
        <is>
          <t>Nord-Ouest</t>
        </is>
      </c>
      <c r="E3674" s="104" t="inlineStr">
        <is>
          <t>Sur place</t>
        </is>
      </c>
      <c r="F3674" s="104" t="n">
        <v>30</v>
      </c>
      <c r="G3674" s="159" t="n">
        <v>2922</v>
      </c>
      <c r="H3674" s="159" t="n">
        <v>7422</v>
      </c>
      <c r="I3674" s="160" t="n">
        <v>37720.16</v>
      </c>
      <c r="J3674" s="160" t="n">
        <v>1082.06</v>
      </c>
      <c r="K3674" s="160" t="n">
        <v>36638.1</v>
      </c>
      <c r="L3674" s="160" t="n">
        <v>10837.62</v>
      </c>
    </row>
    <row r="3675">
      <c r="A3675" s="176" t="n">
        <v>45809</v>
      </c>
      <c r="B3675" s="104" t="inlineStr">
        <is>
          <t>2024/25</t>
        </is>
      </c>
      <c r="C3675" s="104" t="inlineStr">
        <is>
          <t>HC-046</t>
        </is>
      </c>
      <c r="D3675" s="104" t="inlineStr">
        <is>
          <t>Nord-Ouest</t>
        </is>
      </c>
      <c r="E3675" s="104" t="inlineStr">
        <is>
          <t>À emporter</t>
        </is>
      </c>
      <c r="F3675" s="104" t="n">
        <v>30</v>
      </c>
      <c r="G3675" s="159" t="n">
        <v>2168</v>
      </c>
      <c r="H3675" s="159" t="n">
        <v>5371</v>
      </c>
      <c r="I3675" s="160" t="n">
        <v>25644.75</v>
      </c>
      <c r="J3675" s="160" t="n">
        <v>689.8099999999999</v>
      </c>
      <c r="K3675" s="160" t="n">
        <v>24954.94</v>
      </c>
      <c r="L3675" s="160" t="n">
        <v>7441.63</v>
      </c>
    </row>
    <row r="3676">
      <c r="A3676" s="176" t="n">
        <v>45809</v>
      </c>
      <c r="B3676" s="104" t="inlineStr">
        <is>
          <t>2024/25</t>
        </is>
      </c>
      <c r="C3676" s="104" t="inlineStr">
        <is>
          <t>HC-047</t>
        </is>
      </c>
      <c r="D3676" s="104" t="inlineStr">
        <is>
          <t>Sud-Est</t>
        </is>
      </c>
      <c r="E3676" s="104" t="inlineStr">
        <is>
          <t>Livraison</t>
        </is>
      </c>
      <c r="F3676" s="104" t="n">
        <v>30</v>
      </c>
      <c r="G3676" s="159" t="n">
        <v>1679</v>
      </c>
      <c r="H3676" s="159" t="n">
        <v>4090</v>
      </c>
      <c r="I3676" s="160" t="n">
        <v>27861.27</v>
      </c>
      <c r="J3676" s="160" t="n">
        <v>1667.18</v>
      </c>
      <c r="K3676" s="160" t="n">
        <v>26194.09</v>
      </c>
      <c r="L3676" s="160" t="n">
        <v>8049.18</v>
      </c>
    </row>
    <row r="3677">
      <c r="A3677" s="176" t="n">
        <v>45809</v>
      </c>
      <c r="B3677" s="104" t="inlineStr">
        <is>
          <t>2024/25</t>
        </is>
      </c>
      <c r="C3677" s="104" t="inlineStr">
        <is>
          <t>HC-047</t>
        </is>
      </c>
      <c r="D3677" s="104" t="inlineStr">
        <is>
          <t>Sud-Est</t>
        </is>
      </c>
      <c r="E3677" s="104" t="inlineStr">
        <is>
          <t>Sur place</t>
        </is>
      </c>
      <c r="F3677" s="104" t="n">
        <v>30</v>
      </c>
      <c r="G3677" s="159" t="n">
        <v>4725</v>
      </c>
      <c r="H3677" s="159" t="n">
        <v>12157</v>
      </c>
      <c r="I3677" s="160" t="n">
        <v>61182.16</v>
      </c>
      <c r="J3677" s="160" t="n">
        <v>1933.75</v>
      </c>
      <c r="K3677" s="160" t="n">
        <v>59248.41</v>
      </c>
      <c r="L3677" s="160" t="n">
        <v>17790.38</v>
      </c>
    </row>
    <row r="3678">
      <c r="A3678" s="176" t="n">
        <v>45809</v>
      </c>
      <c r="B3678" s="104" t="inlineStr">
        <is>
          <t>2024/25</t>
        </is>
      </c>
      <c r="C3678" s="104" t="inlineStr">
        <is>
          <t>HC-047</t>
        </is>
      </c>
      <c r="D3678" s="104" t="inlineStr">
        <is>
          <t>Sud-Est</t>
        </is>
      </c>
      <c r="E3678" s="104" t="inlineStr">
        <is>
          <t>À emporter</t>
        </is>
      </c>
      <c r="F3678" s="104" t="n">
        <v>30</v>
      </c>
      <c r="G3678" s="159" t="n">
        <v>3413</v>
      </c>
      <c r="H3678" s="159" t="n">
        <v>8842</v>
      </c>
      <c r="I3678" s="160" t="n">
        <v>40576.87</v>
      </c>
      <c r="J3678" s="160" t="n">
        <v>1259.56</v>
      </c>
      <c r="K3678" s="160" t="n">
        <v>39317.31</v>
      </c>
      <c r="L3678" s="160" t="n">
        <v>11662.76</v>
      </c>
    </row>
    <row r="3679">
      <c r="A3679" s="176" t="n">
        <v>45809</v>
      </c>
      <c r="B3679" s="104" t="inlineStr">
        <is>
          <t>2024/25</t>
        </is>
      </c>
      <c r="C3679" s="104" t="inlineStr">
        <is>
          <t>HC-048</t>
        </is>
      </c>
      <c r="D3679" s="104" t="inlineStr">
        <is>
          <t>Sud-Ouest</t>
        </is>
      </c>
      <c r="E3679" s="104" t="inlineStr">
        <is>
          <t>Livraison</t>
        </is>
      </c>
      <c r="F3679" s="104" t="n">
        <v>30</v>
      </c>
      <c r="G3679" s="159" t="n">
        <v>1657</v>
      </c>
      <c r="H3679" s="159" t="n">
        <v>4218</v>
      </c>
      <c r="I3679" s="160" t="n">
        <v>27265.61</v>
      </c>
      <c r="J3679" s="160" t="n">
        <v>1643.98</v>
      </c>
      <c r="K3679" s="160" t="n">
        <v>25621.63</v>
      </c>
      <c r="L3679" s="160" t="n">
        <v>7940.66</v>
      </c>
    </row>
    <row r="3680">
      <c r="A3680" s="176" t="n">
        <v>45809</v>
      </c>
      <c r="B3680" s="104" t="inlineStr">
        <is>
          <t>2024/25</t>
        </is>
      </c>
      <c r="C3680" s="104" t="inlineStr">
        <is>
          <t>HC-048</t>
        </is>
      </c>
      <c r="D3680" s="104" t="inlineStr">
        <is>
          <t>Sud-Ouest</t>
        </is>
      </c>
      <c r="E3680" s="104" t="inlineStr">
        <is>
          <t>Sur place</t>
        </is>
      </c>
      <c r="F3680" s="104" t="n">
        <v>30</v>
      </c>
      <c r="G3680" s="159" t="n">
        <v>4521</v>
      </c>
      <c r="H3680" s="159" t="n">
        <v>11372</v>
      </c>
      <c r="I3680" s="160" t="n">
        <v>58663.58</v>
      </c>
      <c r="J3680" s="160" t="n">
        <v>1792.54</v>
      </c>
      <c r="K3680" s="160" t="n">
        <v>56871.04</v>
      </c>
      <c r="L3680" s="160" t="n">
        <v>16999.73</v>
      </c>
    </row>
    <row r="3681">
      <c r="A3681" s="176" t="n">
        <v>45809</v>
      </c>
      <c r="B3681" s="104" t="inlineStr">
        <is>
          <t>2024/25</t>
        </is>
      </c>
      <c r="C3681" s="104" t="inlineStr">
        <is>
          <t>HC-048</t>
        </is>
      </c>
      <c r="D3681" s="104" t="inlineStr">
        <is>
          <t>Sud-Ouest</t>
        </is>
      </c>
      <c r="E3681" s="104" t="inlineStr">
        <is>
          <t>À emporter</t>
        </is>
      </c>
      <c r="F3681" s="104" t="n">
        <v>30</v>
      </c>
      <c r="G3681" s="159" t="n">
        <v>3567</v>
      </c>
      <c r="H3681" s="159" t="n">
        <v>9019</v>
      </c>
      <c r="I3681" s="160" t="n">
        <v>42342.36</v>
      </c>
      <c r="J3681" s="160" t="n">
        <v>1240.69</v>
      </c>
      <c r="K3681" s="160" t="n">
        <v>41101.67</v>
      </c>
      <c r="L3681" s="160" t="n">
        <v>12137.5</v>
      </c>
    </row>
    <row r="3682">
      <c r="A3682" s="176" t="n">
        <v>45809</v>
      </c>
      <c r="B3682" s="104" t="inlineStr">
        <is>
          <t>2024/25</t>
        </is>
      </c>
      <c r="C3682" s="104" t="inlineStr">
        <is>
          <t>HC-049</t>
        </is>
      </c>
      <c r="D3682" s="104" t="inlineStr">
        <is>
          <t>Île-de-France</t>
        </is>
      </c>
      <c r="E3682" s="104" t="inlineStr">
        <is>
          <t>Drive</t>
        </is>
      </c>
      <c r="F3682" s="104" t="n">
        <v>30</v>
      </c>
      <c r="G3682" s="159" t="n">
        <v>1418</v>
      </c>
      <c r="H3682" s="159" t="n">
        <v>3677</v>
      </c>
      <c r="I3682" s="160" t="n">
        <v>19368.74</v>
      </c>
      <c r="J3682" s="160" t="n">
        <v>607.15</v>
      </c>
      <c r="K3682" s="160" t="n">
        <v>18761.59</v>
      </c>
      <c r="L3682" s="160" t="n">
        <v>5642.18</v>
      </c>
    </row>
    <row r="3683">
      <c r="A3683" s="176" t="n">
        <v>45809</v>
      </c>
      <c r="B3683" s="104" t="inlineStr">
        <is>
          <t>2024/25</t>
        </is>
      </c>
      <c r="C3683" s="104" t="inlineStr">
        <is>
          <t>HC-049</t>
        </is>
      </c>
      <c r="D3683" s="104" t="inlineStr">
        <is>
          <t>Île-de-France</t>
        </is>
      </c>
      <c r="E3683" s="104" t="inlineStr">
        <is>
          <t>Livraison</t>
        </is>
      </c>
      <c r="F3683" s="104" t="n">
        <v>30</v>
      </c>
      <c r="G3683" s="159" t="n">
        <v>1363</v>
      </c>
      <c r="H3683" s="159" t="n">
        <v>3490</v>
      </c>
      <c r="I3683" s="160" t="n">
        <v>21857.45</v>
      </c>
      <c r="J3683" s="160" t="n">
        <v>1354.77</v>
      </c>
      <c r="K3683" s="160" t="n">
        <v>20502.68</v>
      </c>
      <c r="L3683" s="160" t="n">
        <v>6337.43</v>
      </c>
    </row>
    <row r="3684">
      <c r="A3684" s="176" t="n">
        <v>45809</v>
      </c>
      <c r="B3684" s="104" t="inlineStr">
        <is>
          <t>2024/25</t>
        </is>
      </c>
      <c r="C3684" s="104" t="inlineStr">
        <is>
          <t>HC-049</t>
        </is>
      </c>
      <c r="D3684" s="104" t="inlineStr">
        <is>
          <t>Île-de-France</t>
        </is>
      </c>
      <c r="E3684" s="104" t="inlineStr">
        <is>
          <t>Sur place</t>
        </is>
      </c>
      <c r="F3684" s="104" t="n">
        <v>30</v>
      </c>
      <c r="G3684" s="159" t="n">
        <v>3630</v>
      </c>
      <c r="H3684" s="159" t="n">
        <v>9226</v>
      </c>
      <c r="I3684" s="160" t="n">
        <v>46086.77</v>
      </c>
      <c r="J3684" s="160" t="n">
        <v>1429.88</v>
      </c>
      <c r="K3684" s="160" t="n">
        <v>44656.89</v>
      </c>
      <c r="L3684" s="160" t="n">
        <v>13278.23</v>
      </c>
    </row>
    <row r="3685">
      <c r="A3685" s="176" t="n">
        <v>45809</v>
      </c>
      <c r="B3685" s="104" t="inlineStr">
        <is>
          <t>2024/25</t>
        </is>
      </c>
      <c r="C3685" s="104" t="inlineStr">
        <is>
          <t>HC-049</t>
        </is>
      </c>
      <c r="D3685" s="104" t="inlineStr">
        <is>
          <t>Île-de-France</t>
        </is>
      </c>
      <c r="E3685" s="104" t="inlineStr">
        <is>
          <t>À emporter</t>
        </is>
      </c>
      <c r="F3685" s="104" t="n">
        <v>29</v>
      </c>
      <c r="G3685" s="159" t="n">
        <v>2642</v>
      </c>
      <c r="H3685" s="159" t="n">
        <v>6841</v>
      </c>
      <c r="I3685" s="160" t="n">
        <v>31557.56</v>
      </c>
      <c r="J3685" s="160" t="n">
        <v>914.6900000000001</v>
      </c>
      <c r="K3685" s="160" t="n">
        <v>30642.87</v>
      </c>
      <c r="L3685" s="160" t="n">
        <v>9115.719999999999</v>
      </c>
    </row>
    <row r="3686">
      <c r="A3686" s="176" t="n">
        <v>45809</v>
      </c>
      <c r="B3686" s="104" t="inlineStr">
        <is>
          <t>2024/25</t>
        </is>
      </c>
      <c r="C3686" s="104" t="inlineStr">
        <is>
          <t>HC-050</t>
        </is>
      </c>
      <c r="D3686" s="104" t="inlineStr">
        <is>
          <t>Nord-Ouest</t>
        </is>
      </c>
      <c r="E3686" s="104" t="inlineStr">
        <is>
          <t>Livraison</t>
        </is>
      </c>
      <c r="F3686" s="104" t="n">
        <v>30</v>
      </c>
      <c r="G3686" s="159" t="n">
        <v>1858</v>
      </c>
      <c r="H3686" s="159" t="n">
        <v>4714</v>
      </c>
      <c r="I3686" s="160" t="n">
        <v>30286.44</v>
      </c>
      <c r="J3686" s="160" t="n">
        <v>1639.18</v>
      </c>
      <c r="K3686" s="160" t="n">
        <v>28647.26</v>
      </c>
      <c r="L3686" s="160" t="n">
        <v>8945.57</v>
      </c>
    </row>
    <row r="3687">
      <c r="A3687" s="176" t="n">
        <v>45809</v>
      </c>
      <c r="B3687" s="104" t="inlineStr">
        <is>
          <t>2024/25</t>
        </is>
      </c>
      <c r="C3687" s="104" t="inlineStr">
        <is>
          <t>HC-050</t>
        </is>
      </c>
      <c r="D3687" s="104" t="inlineStr">
        <is>
          <t>Nord-Ouest</t>
        </is>
      </c>
      <c r="E3687" s="104" t="inlineStr">
        <is>
          <t>Sur place</t>
        </is>
      </c>
      <c r="F3687" s="104" t="n">
        <v>29</v>
      </c>
      <c r="G3687" s="159" t="n">
        <v>4497</v>
      </c>
      <c r="H3687" s="159" t="n">
        <v>11613</v>
      </c>
      <c r="I3687" s="160" t="n">
        <v>57898.45</v>
      </c>
      <c r="J3687" s="160" t="n">
        <v>1849.45</v>
      </c>
      <c r="K3687" s="160" t="n">
        <v>56049</v>
      </c>
      <c r="L3687" s="160" t="n">
        <v>16715.27</v>
      </c>
    </row>
    <row r="3688">
      <c r="A3688" s="176" t="n">
        <v>45809</v>
      </c>
      <c r="B3688" s="104" t="inlineStr">
        <is>
          <t>2024/25</t>
        </is>
      </c>
      <c r="C3688" s="104" t="inlineStr">
        <is>
          <t>HC-050</t>
        </is>
      </c>
      <c r="D3688" s="104" t="inlineStr">
        <is>
          <t>Nord-Ouest</t>
        </is>
      </c>
      <c r="E3688" s="104" t="inlineStr">
        <is>
          <t>À emporter</t>
        </is>
      </c>
      <c r="F3688" s="104" t="n">
        <v>30</v>
      </c>
      <c r="G3688" s="159" t="n">
        <v>3595</v>
      </c>
      <c r="H3688" s="159" t="n">
        <v>9317</v>
      </c>
      <c r="I3688" s="160" t="n">
        <v>42504.79</v>
      </c>
      <c r="J3688" s="160" t="n">
        <v>1221.26</v>
      </c>
      <c r="K3688" s="160" t="n">
        <v>41283.53</v>
      </c>
      <c r="L3688" s="160" t="n">
        <v>12209.09</v>
      </c>
    </row>
    <row r="3689">
      <c r="A3689" s="176" t="n">
        <v>45809</v>
      </c>
      <c r="B3689" s="104" t="inlineStr">
        <is>
          <t>2024/25</t>
        </is>
      </c>
      <c r="C3689" s="104" t="inlineStr">
        <is>
          <t>HC-051</t>
        </is>
      </c>
      <c r="D3689" s="104" t="inlineStr">
        <is>
          <t>Sud-Est</t>
        </is>
      </c>
      <c r="E3689" s="104" t="inlineStr">
        <is>
          <t>Drive</t>
        </is>
      </c>
      <c r="F3689" s="104" t="n">
        <v>29</v>
      </c>
      <c r="G3689" s="159" t="n">
        <v>1098</v>
      </c>
      <c r="H3689" s="159" t="n">
        <v>2776</v>
      </c>
      <c r="I3689" s="160" t="n">
        <v>14904.64</v>
      </c>
      <c r="J3689" s="160" t="n">
        <v>472.94</v>
      </c>
      <c r="K3689" s="160" t="n">
        <v>14431.7</v>
      </c>
      <c r="L3689" s="160" t="n">
        <v>4286</v>
      </c>
    </row>
    <row r="3690">
      <c r="A3690" s="176" t="n">
        <v>45809</v>
      </c>
      <c r="B3690" s="104" t="inlineStr">
        <is>
          <t>2024/25</t>
        </is>
      </c>
      <c r="C3690" s="104" t="inlineStr">
        <is>
          <t>HC-051</t>
        </is>
      </c>
      <c r="D3690" s="104" t="inlineStr">
        <is>
          <t>Sud-Est</t>
        </is>
      </c>
      <c r="E3690" s="104" t="inlineStr">
        <is>
          <t>Livraison</t>
        </is>
      </c>
      <c r="F3690" s="104" t="n">
        <v>30</v>
      </c>
      <c r="G3690" s="159" t="n">
        <v>1031</v>
      </c>
      <c r="H3690" s="159" t="n">
        <v>2578</v>
      </c>
      <c r="I3690" s="160" t="n">
        <v>17056.17</v>
      </c>
      <c r="J3690" s="160" t="n">
        <v>1016.41</v>
      </c>
      <c r="K3690" s="160" t="n">
        <v>16039.76</v>
      </c>
      <c r="L3690" s="160" t="n">
        <v>4937.2</v>
      </c>
    </row>
    <row r="3691">
      <c r="A3691" s="176" t="n">
        <v>45809</v>
      </c>
      <c r="B3691" s="104" t="inlineStr">
        <is>
          <t>2024/25</t>
        </is>
      </c>
      <c r="C3691" s="104" t="inlineStr">
        <is>
          <t>HC-051</t>
        </is>
      </c>
      <c r="D3691" s="104" t="inlineStr">
        <is>
          <t>Sud-Est</t>
        </is>
      </c>
      <c r="E3691" s="104" t="inlineStr">
        <is>
          <t>Sur place</t>
        </is>
      </c>
      <c r="F3691" s="104" t="n">
        <v>29</v>
      </c>
      <c r="G3691" s="159" t="n">
        <v>2821</v>
      </c>
      <c r="H3691" s="159" t="n">
        <v>7151</v>
      </c>
      <c r="I3691" s="160" t="n">
        <v>36138.04</v>
      </c>
      <c r="J3691" s="160" t="n">
        <v>1001.3</v>
      </c>
      <c r="K3691" s="160" t="n">
        <v>35136.74</v>
      </c>
      <c r="L3691" s="160" t="n">
        <v>10610.69</v>
      </c>
    </row>
    <row r="3692">
      <c r="A3692" s="176" t="n">
        <v>45809</v>
      </c>
      <c r="B3692" s="104" t="inlineStr">
        <is>
          <t>2024/25</t>
        </is>
      </c>
      <c r="C3692" s="104" t="inlineStr">
        <is>
          <t>HC-051</t>
        </is>
      </c>
      <c r="D3692" s="104" t="inlineStr">
        <is>
          <t>Sud-Est</t>
        </is>
      </c>
      <c r="E3692" s="104" t="inlineStr">
        <is>
          <t>À emporter</t>
        </is>
      </c>
      <c r="F3692" s="104" t="n">
        <v>30</v>
      </c>
      <c r="G3692" s="159" t="n">
        <v>2201</v>
      </c>
      <c r="H3692" s="159" t="n">
        <v>5669</v>
      </c>
      <c r="I3692" s="160" t="n">
        <v>26121.35</v>
      </c>
      <c r="J3692" s="160" t="n">
        <v>797.36</v>
      </c>
      <c r="K3692" s="160" t="n">
        <v>25323.99</v>
      </c>
      <c r="L3692" s="160" t="n">
        <v>7545.49</v>
      </c>
    </row>
    <row r="3693">
      <c r="A3693" s="176" t="n">
        <v>45809</v>
      </c>
      <c r="B3693" s="104" t="inlineStr">
        <is>
          <t>2024/25</t>
        </is>
      </c>
      <c r="C3693" s="104" t="inlineStr">
        <is>
          <t>HC-052</t>
        </is>
      </c>
      <c r="D3693" s="104" t="inlineStr">
        <is>
          <t>Sud-Ouest</t>
        </is>
      </c>
      <c r="E3693" s="104" t="inlineStr">
        <is>
          <t>Livraison</t>
        </is>
      </c>
      <c r="F3693" s="104" t="n">
        <v>30</v>
      </c>
      <c r="G3693" s="159" t="n">
        <v>1451</v>
      </c>
      <c r="H3693" s="159" t="n">
        <v>3757</v>
      </c>
      <c r="I3693" s="160" t="n">
        <v>24040.01</v>
      </c>
      <c r="J3693" s="160" t="n">
        <v>1423.87</v>
      </c>
      <c r="K3693" s="160" t="n">
        <v>22616.14</v>
      </c>
      <c r="L3693" s="160" t="n">
        <v>7591.08</v>
      </c>
    </row>
    <row r="3694">
      <c r="A3694" s="176" t="n">
        <v>45809</v>
      </c>
      <c r="B3694" s="104" t="inlineStr">
        <is>
          <t>2024/25</t>
        </is>
      </c>
      <c r="C3694" s="104" t="inlineStr">
        <is>
          <t>HC-052</t>
        </is>
      </c>
      <c r="D3694" s="104" t="inlineStr">
        <is>
          <t>Sud-Ouest</t>
        </is>
      </c>
      <c r="E3694" s="104" t="inlineStr">
        <is>
          <t>Sur place</t>
        </is>
      </c>
      <c r="F3694" s="104" t="n">
        <v>30</v>
      </c>
      <c r="G3694" s="159" t="n">
        <v>4182</v>
      </c>
      <c r="H3694" s="159" t="n">
        <v>10726</v>
      </c>
      <c r="I3694" s="160" t="n">
        <v>53841.66</v>
      </c>
      <c r="J3694" s="160" t="n">
        <v>1748.35</v>
      </c>
      <c r="K3694" s="160" t="n">
        <v>52093.31</v>
      </c>
      <c r="L3694" s="160" t="n">
        <v>16882.91</v>
      </c>
    </row>
    <row r="3695">
      <c r="A3695" s="176" t="n">
        <v>45809</v>
      </c>
      <c r="B3695" s="104" t="inlineStr">
        <is>
          <t>2024/25</t>
        </is>
      </c>
      <c r="C3695" s="104" t="inlineStr">
        <is>
          <t>HC-052</t>
        </is>
      </c>
      <c r="D3695" s="104" t="inlineStr">
        <is>
          <t>Sud-Ouest</t>
        </is>
      </c>
      <c r="E3695" s="104" t="inlineStr">
        <is>
          <t>À emporter</t>
        </is>
      </c>
      <c r="F3695" s="104" t="n">
        <v>29</v>
      </c>
      <c r="G3695" s="159" t="n">
        <v>3008</v>
      </c>
      <c r="H3695" s="159" t="n">
        <v>7545</v>
      </c>
      <c r="I3695" s="160" t="n">
        <v>35594.31</v>
      </c>
      <c r="J3695" s="160" t="n">
        <v>1096.92</v>
      </c>
      <c r="K3695" s="160" t="n">
        <v>34497.39</v>
      </c>
      <c r="L3695" s="160" t="n">
        <v>11029.45</v>
      </c>
    </row>
    <row r="3696">
      <c r="A3696" s="176" t="n">
        <v>45809</v>
      </c>
      <c r="B3696" s="104" t="inlineStr">
        <is>
          <t>2024/25</t>
        </is>
      </c>
      <c r="C3696" s="104" t="inlineStr">
        <is>
          <t>HC-053</t>
        </is>
      </c>
      <c r="D3696" s="104" t="inlineStr">
        <is>
          <t>Île-de-France</t>
        </is>
      </c>
      <c r="E3696" s="104" t="inlineStr">
        <is>
          <t>Livraison</t>
        </is>
      </c>
      <c r="F3696" s="104" t="n">
        <v>30</v>
      </c>
      <c r="G3696" s="159" t="n">
        <v>1527</v>
      </c>
      <c r="H3696" s="159" t="n">
        <v>4020</v>
      </c>
      <c r="I3696" s="160" t="n">
        <v>24756.22</v>
      </c>
      <c r="J3696" s="160" t="n">
        <v>1469.31</v>
      </c>
      <c r="K3696" s="160" t="n">
        <v>23286.91</v>
      </c>
      <c r="L3696" s="160" t="n">
        <v>7172.25</v>
      </c>
    </row>
    <row r="3697">
      <c r="A3697" s="176" t="n">
        <v>45809</v>
      </c>
      <c r="B3697" s="104" t="inlineStr">
        <is>
          <t>2024/25</t>
        </is>
      </c>
      <c r="C3697" s="104" t="inlineStr">
        <is>
          <t>HC-053</t>
        </is>
      </c>
      <c r="D3697" s="104" t="inlineStr">
        <is>
          <t>Île-de-France</t>
        </is>
      </c>
      <c r="E3697" s="104" t="inlineStr">
        <is>
          <t>Sur place</t>
        </is>
      </c>
      <c r="F3697" s="104" t="n">
        <v>30</v>
      </c>
      <c r="G3697" s="159" t="n">
        <v>4265</v>
      </c>
      <c r="H3697" s="159" t="n">
        <v>10893</v>
      </c>
      <c r="I3697" s="160" t="n">
        <v>55341.79</v>
      </c>
      <c r="J3697" s="160" t="n">
        <v>1496.81</v>
      </c>
      <c r="K3697" s="160" t="n">
        <v>53844.98</v>
      </c>
      <c r="L3697" s="160" t="n">
        <v>15926.81</v>
      </c>
    </row>
    <row r="3698">
      <c r="A3698" s="176" t="n">
        <v>45809</v>
      </c>
      <c r="B3698" s="104" t="inlineStr">
        <is>
          <t>2024/25</t>
        </is>
      </c>
      <c r="C3698" s="104" t="inlineStr">
        <is>
          <t>HC-053</t>
        </is>
      </c>
      <c r="D3698" s="104" t="inlineStr">
        <is>
          <t>Île-de-France</t>
        </is>
      </c>
      <c r="E3698" s="104" t="inlineStr">
        <is>
          <t>À emporter</t>
        </is>
      </c>
      <c r="F3698" s="104" t="n">
        <v>29</v>
      </c>
      <c r="G3698" s="159" t="n">
        <v>3135</v>
      </c>
      <c r="H3698" s="159" t="n">
        <v>7685</v>
      </c>
      <c r="I3698" s="160" t="n">
        <v>37090.42</v>
      </c>
      <c r="J3698" s="160" t="n">
        <v>1102.35</v>
      </c>
      <c r="K3698" s="160" t="n">
        <v>35988.07</v>
      </c>
      <c r="L3698" s="160" t="n">
        <v>10599.63</v>
      </c>
    </row>
    <row r="3699">
      <c r="A3699" s="176" t="n">
        <v>45809</v>
      </c>
      <c r="B3699" s="104" t="inlineStr">
        <is>
          <t>2024/25</t>
        </is>
      </c>
      <c r="C3699" s="104" t="inlineStr">
        <is>
          <t>HC-054</t>
        </is>
      </c>
      <c r="D3699" s="104" t="inlineStr">
        <is>
          <t>Nord-Ouest</t>
        </is>
      </c>
      <c r="E3699" s="104" t="inlineStr">
        <is>
          <t>Drive</t>
        </is>
      </c>
      <c r="F3699" s="104" t="n">
        <v>29</v>
      </c>
      <c r="G3699" s="159" t="n">
        <v>1294</v>
      </c>
      <c r="H3699" s="159" t="n">
        <v>3283</v>
      </c>
      <c r="I3699" s="160" t="n">
        <v>17605.29</v>
      </c>
      <c r="J3699" s="160" t="n">
        <v>522.39</v>
      </c>
      <c r="K3699" s="160" t="n">
        <v>17082.9</v>
      </c>
      <c r="L3699" s="160" t="n">
        <v>5100.39</v>
      </c>
    </row>
    <row r="3700">
      <c r="A3700" s="176" t="n">
        <v>45809</v>
      </c>
      <c r="B3700" s="104" t="inlineStr">
        <is>
          <t>2024/25</t>
        </is>
      </c>
      <c r="C3700" s="104" t="inlineStr">
        <is>
          <t>HC-054</t>
        </is>
      </c>
      <c r="D3700" s="104" t="inlineStr">
        <is>
          <t>Nord-Ouest</t>
        </is>
      </c>
      <c r="E3700" s="104" t="inlineStr">
        <is>
          <t>Livraison</t>
        </is>
      </c>
      <c r="F3700" s="104" t="n">
        <v>30</v>
      </c>
      <c r="G3700" s="159" t="n">
        <v>1226</v>
      </c>
      <c r="H3700" s="159" t="n">
        <v>3002</v>
      </c>
      <c r="I3700" s="160" t="n">
        <v>20137.51</v>
      </c>
      <c r="J3700" s="160" t="n">
        <v>1153.25</v>
      </c>
      <c r="K3700" s="160" t="n">
        <v>18984.26</v>
      </c>
      <c r="L3700" s="160" t="n">
        <v>5895.05</v>
      </c>
    </row>
    <row r="3701">
      <c r="A3701" s="176" t="n">
        <v>45809</v>
      </c>
      <c r="B3701" s="104" t="inlineStr">
        <is>
          <t>2024/25</t>
        </is>
      </c>
      <c r="C3701" s="104" t="inlineStr">
        <is>
          <t>HC-054</t>
        </is>
      </c>
      <c r="D3701" s="104" t="inlineStr">
        <is>
          <t>Nord-Ouest</t>
        </is>
      </c>
      <c r="E3701" s="104" t="inlineStr">
        <is>
          <t>Sur place</t>
        </is>
      </c>
      <c r="F3701" s="104" t="n">
        <v>30</v>
      </c>
      <c r="G3701" s="159" t="n">
        <v>3485</v>
      </c>
      <c r="H3701" s="159" t="n">
        <v>9004</v>
      </c>
      <c r="I3701" s="160" t="n">
        <v>44592.73</v>
      </c>
      <c r="J3701" s="160" t="n">
        <v>1433.57</v>
      </c>
      <c r="K3701" s="160" t="n">
        <v>43159.16</v>
      </c>
      <c r="L3701" s="160" t="n">
        <v>12861.28</v>
      </c>
    </row>
    <row r="3702">
      <c r="A3702" s="176" t="n">
        <v>45809</v>
      </c>
      <c r="B3702" s="104" t="inlineStr">
        <is>
          <t>2024/25</t>
        </is>
      </c>
      <c r="C3702" s="104" t="inlineStr">
        <is>
          <t>HC-054</t>
        </is>
      </c>
      <c r="D3702" s="104" t="inlineStr">
        <is>
          <t>Nord-Ouest</t>
        </is>
      </c>
      <c r="E3702" s="104" t="inlineStr">
        <is>
          <t>À emporter</t>
        </is>
      </c>
      <c r="F3702" s="104" t="n">
        <v>30</v>
      </c>
      <c r="G3702" s="159" t="n">
        <v>2607</v>
      </c>
      <c r="H3702" s="159" t="n">
        <v>6552</v>
      </c>
      <c r="I3702" s="160" t="n">
        <v>31137.15</v>
      </c>
      <c r="J3702" s="160" t="n">
        <v>882.58</v>
      </c>
      <c r="K3702" s="160" t="n">
        <v>30254.57</v>
      </c>
      <c r="L3702" s="160" t="n">
        <v>9003.23</v>
      </c>
    </row>
    <row r="3703">
      <c r="A3703" s="176" t="n">
        <v>45809</v>
      </c>
      <c r="B3703" s="104" t="inlineStr">
        <is>
          <t>2024/25</t>
        </is>
      </c>
      <c r="C3703" s="104" t="inlineStr">
        <is>
          <t>HC-055</t>
        </is>
      </c>
      <c r="D3703" s="104" t="inlineStr">
        <is>
          <t>Sud-Est</t>
        </is>
      </c>
      <c r="E3703" s="104" t="inlineStr">
        <is>
          <t>Livraison</t>
        </is>
      </c>
      <c r="F3703" s="104" t="n">
        <v>30</v>
      </c>
      <c r="G3703" s="159" t="n">
        <v>2242</v>
      </c>
      <c r="H3703" s="159" t="n">
        <v>5690</v>
      </c>
      <c r="I3703" s="160" t="n">
        <v>36465.74</v>
      </c>
      <c r="J3703" s="160" t="n">
        <v>2232.56</v>
      </c>
      <c r="K3703" s="160" t="n">
        <v>34233.18</v>
      </c>
      <c r="L3703" s="160" t="n">
        <v>10623.54</v>
      </c>
    </row>
    <row r="3704">
      <c r="A3704" s="176" t="n">
        <v>45809</v>
      </c>
      <c r="B3704" s="104" t="inlineStr">
        <is>
          <t>2024/25</t>
        </is>
      </c>
      <c r="C3704" s="104" t="inlineStr">
        <is>
          <t>HC-055</t>
        </is>
      </c>
      <c r="D3704" s="104" t="inlineStr">
        <is>
          <t>Sud-Est</t>
        </is>
      </c>
      <c r="E3704" s="104" t="inlineStr">
        <is>
          <t>Sur place</t>
        </is>
      </c>
      <c r="F3704" s="104" t="n">
        <v>30</v>
      </c>
      <c r="G3704" s="159" t="n">
        <v>5902</v>
      </c>
      <c r="H3704" s="159" t="n">
        <v>14623</v>
      </c>
      <c r="I3704" s="160" t="n">
        <v>76011.08</v>
      </c>
      <c r="J3704" s="160" t="n">
        <v>2417.25</v>
      </c>
      <c r="K3704" s="160" t="n">
        <v>73593.83</v>
      </c>
      <c r="L3704" s="160" t="n">
        <v>21859.73</v>
      </c>
    </row>
    <row r="3705">
      <c r="A3705" s="176" t="n">
        <v>45809</v>
      </c>
      <c r="B3705" s="104" t="inlineStr">
        <is>
          <t>2024/25</t>
        </is>
      </c>
      <c r="C3705" s="104" t="inlineStr">
        <is>
          <t>HC-055</t>
        </is>
      </c>
      <c r="D3705" s="104" t="inlineStr">
        <is>
          <t>Sud-Est</t>
        </is>
      </c>
      <c r="E3705" s="104" t="inlineStr">
        <is>
          <t>À emporter</t>
        </is>
      </c>
      <c r="F3705" s="104" t="n">
        <v>29</v>
      </c>
      <c r="G3705" s="159" t="n">
        <v>4301</v>
      </c>
      <c r="H3705" s="159" t="n">
        <v>10858</v>
      </c>
      <c r="I3705" s="160" t="n">
        <v>51043.17</v>
      </c>
      <c r="J3705" s="160" t="n">
        <v>1495.62</v>
      </c>
      <c r="K3705" s="160" t="n">
        <v>49547.55</v>
      </c>
      <c r="L3705" s="160" t="n">
        <v>14867.19</v>
      </c>
    </row>
    <row r="3706">
      <c r="A3706" s="176" t="n">
        <v>45809</v>
      </c>
      <c r="B3706" s="104" t="inlineStr">
        <is>
          <t>2024/25</t>
        </is>
      </c>
      <c r="C3706" s="104" t="inlineStr">
        <is>
          <t>HC-056</t>
        </is>
      </c>
      <c r="D3706" s="104" t="inlineStr">
        <is>
          <t>Sud-Ouest</t>
        </is>
      </c>
      <c r="E3706" s="104" t="inlineStr">
        <is>
          <t>Drive</t>
        </is>
      </c>
      <c r="F3706" s="104" t="n">
        <v>30</v>
      </c>
      <c r="G3706" s="159" t="n">
        <v>1576</v>
      </c>
      <c r="H3706" s="159" t="n">
        <v>3987</v>
      </c>
      <c r="I3706" s="160" t="n">
        <v>21718.73</v>
      </c>
      <c r="J3706" s="160" t="n">
        <v>595.1900000000001</v>
      </c>
      <c r="K3706" s="160" t="n">
        <v>21123.54</v>
      </c>
      <c r="L3706" s="160" t="n">
        <v>6308.2</v>
      </c>
    </row>
    <row r="3707">
      <c r="A3707" s="176" t="n">
        <v>45809</v>
      </c>
      <c r="B3707" s="104" t="inlineStr">
        <is>
          <t>2024/25</t>
        </is>
      </c>
      <c r="C3707" s="104" t="inlineStr">
        <is>
          <t>HC-056</t>
        </is>
      </c>
      <c r="D3707" s="104" t="inlineStr">
        <is>
          <t>Sud-Ouest</t>
        </is>
      </c>
      <c r="E3707" s="104" t="inlineStr">
        <is>
          <t>Livraison</t>
        </is>
      </c>
      <c r="F3707" s="104" t="n">
        <v>30</v>
      </c>
      <c r="G3707" s="159" t="n">
        <v>1748</v>
      </c>
      <c r="H3707" s="159" t="n">
        <v>4474</v>
      </c>
      <c r="I3707" s="160" t="n">
        <v>27378.57</v>
      </c>
      <c r="J3707" s="160" t="n">
        <v>1601.2</v>
      </c>
      <c r="K3707" s="160" t="n">
        <v>25777.37</v>
      </c>
      <c r="L3707" s="160" t="n">
        <v>7950.26</v>
      </c>
    </row>
    <row r="3708">
      <c r="A3708" s="176" t="n">
        <v>45809</v>
      </c>
      <c r="B3708" s="104" t="inlineStr">
        <is>
          <t>2024/25</t>
        </is>
      </c>
      <c r="C3708" s="104" t="inlineStr">
        <is>
          <t>HC-056</t>
        </is>
      </c>
      <c r="D3708" s="104" t="inlineStr">
        <is>
          <t>Sud-Ouest</t>
        </is>
      </c>
      <c r="E3708" s="104" t="inlineStr">
        <is>
          <t>Sur place</t>
        </is>
      </c>
      <c r="F3708" s="104" t="n">
        <v>29</v>
      </c>
      <c r="G3708" s="159" t="n">
        <v>3857</v>
      </c>
      <c r="H3708" s="159" t="n">
        <v>9652</v>
      </c>
      <c r="I3708" s="160" t="n">
        <v>49946.28</v>
      </c>
      <c r="J3708" s="160" t="n">
        <v>1468.29</v>
      </c>
      <c r="K3708" s="160" t="n">
        <v>48477.99</v>
      </c>
      <c r="L3708" s="160" t="n">
        <v>14557.65</v>
      </c>
    </row>
    <row r="3709">
      <c r="A3709" s="176" t="n">
        <v>45809</v>
      </c>
      <c r="B3709" s="104" t="inlineStr">
        <is>
          <t>2024/25</t>
        </is>
      </c>
      <c r="C3709" s="104" t="inlineStr">
        <is>
          <t>HC-056</t>
        </is>
      </c>
      <c r="D3709" s="104" t="inlineStr">
        <is>
          <t>Sud-Ouest</t>
        </is>
      </c>
      <c r="E3709" s="104" t="inlineStr">
        <is>
          <t>À emporter</t>
        </is>
      </c>
      <c r="F3709" s="104" t="n">
        <v>28</v>
      </c>
      <c r="G3709" s="159" t="n">
        <v>2866</v>
      </c>
      <c r="H3709" s="159" t="n">
        <v>7303</v>
      </c>
      <c r="I3709" s="160" t="n">
        <v>34321.85</v>
      </c>
      <c r="J3709" s="160" t="n">
        <v>928.39</v>
      </c>
      <c r="K3709" s="160" t="n">
        <v>33393.46</v>
      </c>
      <c r="L3709" s="160" t="n">
        <v>9976.950000000001</v>
      </c>
    </row>
    <row r="3710">
      <c r="A3710" s="176" t="n">
        <v>45809</v>
      </c>
      <c r="B3710" s="104" t="inlineStr">
        <is>
          <t>2024/25</t>
        </is>
      </c>
      <c r="C3710" s="104" t="inlineStr">
        <is>
          <t>HC-057</t>
        </is>
      </c>
      <c r="D3710" s="104" t="inlineStr">
        <is>
          <t>Île-de-France</t>
        </is>
      </c>
      <c r="E3710" s="104" t="inlineStr">
        <is>
          <t>Livraison</t>
        </is>
      </c>
      <c r="F3710" s="104" t="n">
        <v>30</v>
      </c>
      <c r="G3710" s="159" t="n">
        <v>1699</v>
      </c>
      <c r="H3710" s="159" t="n">
        <v>4313</v>
      </c>
      <c r="I3710" s="160" t="n">
        <v>27923.75</v>
      </c>
      <c r="J3710" s="160" t="n">
        <v>1680.12</v>
      </c>
      <c r="K3710" s="160" t="n">
        <v>26243.63</v>
      </c>
      <c r="L3710" s="160" t="n">
        <v>8139.47</v>
      </c>
    </row>
    <row r="3711">
      <c r="A3711" s="176" t="n">
        <v>45809</v>
      </c>
      <c r="B3711" s="104" t="inlineStr">
        <is>
          <t>2024/25</t>
        </is>
      </c>
      <c r="C3711" s="104" t="inlineStr">
        <is>
          <t>HC-057</t>
        </is>
      </c>
      <c r="D3711" s="104" t="inlineStr">
        <is>
          <t>Île-de-France</t>
        </is>
      </c>
      <c r="E3711" s="104" t="inlineStr">
        <is>
          <t>Sur place</t>
        </is>
      </c>
      <c r="F3711" s="104" t="n">
        <v>30</v>
      </c>
      <c r="G3711" s="159" t="n">
        <v>4701</v>
      </c>
      <c r="H3711" s="159" t="n">
        <v>12403</v>
      </c>
      <c r="I3711" s="160" t="n">
        <v>61312.98</v>
      </c>
      <c r="J3711" s="160" t="n">
        <v>1735.11</v>
      </c>
      <c r="K3711" s="160" t="n">
        <v>59577.87</v>
      </c>
      <c r="L3711" s="160" t="n">
        <v>17752.88</v>
      </c>
    </row>
    <row r="3712">
      <c r="A3712" s="176" t="n">
        <v>45809</v>
      </c>
      <c r="B3712" s="104" t="inlineStr">
        <is>
          <t>2024/25</t>
        </is>
      </c>
      <c r="C3712" s="104" t="inlineStr">
        <is>
          <t>HC-057</t>
        </is>
      </c>
      <c r="D3712" s="104" t="inlineStr">
        <is>
          <t>Île-de-France</t>
        </is>
      </c>
      <c r="E3712" s="104" t="inlineStr">
        <is>
          <t>À emporter</t>
        </is>
      </c>
      <c r="F3712" s="104" t="n">
        <v>30</v>
      </c>
      <c r="G3712" s="159" t="n">
        <v>3759</v>
      </c>
      <c r="H3712" s="159" t="n">
        <v>9507</v>
      </c>
      <c r="I3712" s="160" t="n">
        <v>44614.23</v>
      </c>
      <c r="J3712" s="160" t="n">
        <v>1361.91</v>
      </c>
      <c r="K3712" s="160" t="n">
        <v>43252.32</v>
      </c>
      <c r="L3712" s="160" t="n">
        <v>12832.84</v>
      </c>
    </row>
    <row r="3713">
      <c r="A3713" s="176" t="n">
        <v>45809</v>
      </c>
      <c r="B3713" s="104" t="inlineStr">
        <is>
          <t>2024/25</t>
        </is>
      </c>
      <c r="C3713" s="104" t="inlineStr">
        <is>
          <t>HC-058</t>
        </is>
      </c>
      <c r="D3713" s="104" t="inlineStr">
        <is>
          <t>Nord-Ouest</t>
        </is>
      </c>
      <c r="E3713" s="104" t="inlineStr">
        <is>
          <t>Livraison</t>
        </is>
      </c>
      <c r="F3713" s="104" t="n">
        <v>30</v>
      </c>
      <c r="G3713" s="159" t="n">
        <v>1093</v>
      </c>
      <c r="H3713" s="159" t="n">
        <v>2721</v>
      </c>
      <c r="I3713" s="160" t="n">
        <v>18197.73</v>
      </c>
      <c r="J3713" s="160" t="n">
        <v>1132.87</v>
      </c>
      <c r="K3713" s="160" t="n">
        <v>17064.86</v>
      </c>
      <c r="L3713" s="160" t="n">
        <v>5291.68</v>
      </c>
    </row>
    <row r="3714">
      <c r="A3714" s="176" t="n">
        <v>45809</v>
      </c>
      <c r="B3714" s="104" t="inlineStr">
        <is>
          <t>2024/25</t>
        </is>
      </c>
      <c r="C3714" s="104" t="inlineStr">
        <is>
          <t>HC-058</t>
        </is>
      </c>
      <c r="D3714" s="104" t="inlineStr">
        <is>
          <t>Nord-Ouest</t>
        </is>
      </c>
      <c r="E3714" s="104" t="inlineStr">
        <is>
          <t>Sur place</t>
        </is>
      </c>
      <c r="F3714" s="104" t="n">
        <v>30</v>
      </c>
      <c r="G3714" s="159" t="n">
        <v>3070</v>
      </c>
      <c r="H3714" s="159" t="n">
        <v>7807</v>
      </c>
      <c r="I3714" s="160" t="n">
        <v>39817.1</v>
      </c>
      <c r="J3714" s="160" t="n">
        <v>1205.76</v>
      </c>
      <c r="K3714" s="160" t="n">
        <v>38611.34</v>
      </c>
      <c r="L3714" s="160" t="n">
        <v>11477.91</v>
      </c>
    </row>
    <row r="3715">
      <c r="A3715" s="176" t="n">
        <v>45809</v>
      </c>
      <c r="B3715" s="104" t="inlineStr">
        <is>
          <t>2024/25</t>
        </is>
      </c>
      <c r="C3715" s="104" t="inlineStr">
        <is>
          <t>HC-058</t>
        </is>
      </c>
      <c r="D3715" s="104" t="inlineStr">
        <is>
          <t>Nord-Ouest</t>
        </is>
      </c>
      <c r="E3715" s="104" t="inlineStr">
        <is>
          <t>À emporter</t>
        </is>
      </c>
      <c r="F3715" s="104" t="n">
        <v>30</v>
      </c>
      <c r="G3715" s="159" t="n">
        <v>2327</v>
      </c>
      <c r="H3715" s="159" t="n">
        <v>6007</v>
      </c>
      <c r="I3715" s="160" t="n">
        <v>27453.03</v>
      </c>
      <c r="J3715" s="160" t="n">
        <v>900.27</v>
      </c>
      <c r="K3715" s="160" t="n">
        <v>26552.76</v>
      </c>
      <c r="L3715" s="160" t="n">
        <v>7949.19</v>
      </c>
    </row>
    <row r="3716">
      <c r="A3716" s="176" t="n">
        <v>45809</v>
      </c>
      <c r="B3716" s="104" t="inlineStr">
        <is>
          <t>2024/25</t>
        </is>
      </c>
      <c r="C3716" s="104" t="inlineStr">
        <is>
          <t>HC-059</t>
        </is>
      </c>
      <c r="D3716" s="104" t="inlineStr">
        <is>
          <t>Sud-Est</t>
        </is>
      </c>
      <c r="E3716" s="104" t="inlineStr">
        <is>
          <t>Livraison</t>
        </is>
      </c>
      <c r="F3716" s="104" t="n">
        <v>30</v>
      </c>
      <c r="G3716" s="159" t="n">
        <v>1976</v>
      </c>
      <c r="H3716" s="159" t="n">
        <v>5116</v>
      </c>
      <c r="I3716" s="160" t="n">
        <v>31173.4</v>
      </c>
      <c r="J3716" s="160" t="n">
        <v>1678.66</v>
      </c>
      <c r="K3716" s="160" t="n">
        <v>29494.74</v>
      </c>
      <c r="L3716" s="160" t="n">
        <v>9141.620000000001</v>
      </c>
    </row>
    <row r="3717">
      <c r="A3717" s="176" t="n">
        <v>45809</v>
      </c>
      <c r="B3717" s="104" t="inlineStr">
        <is>
          <t>2024/25</t>
        </is>
      </c>
      <c r="C3717" s="104" t="inlineStr">
        <is>
          <t>HC-059</t>
        </is>
      </c>
      <c r="D3717" s="104" t="inlineStr">
        <is>
          <t>Sud-Est</t>
        </is>
      </c>
      <c r="E3717" s="104" t="inlineStr">
        <is>
          <t>Sur place</t>
        </is>
      </c>
      <c r="F3717" s="104" t="n">
        <v>28</v>
      </c>
      <c r="G3717" s="159" t="n">
        <v>4103</v>
      </c>
      <c r="H3717" s="159" t="n">
        <v>10292</v>
      </c>
      <c r="I3717" s="160" t="n">
        <v>53093.72</v>
      </c>
      <c r="J3717" s="160" t="n">
        <v>1655.61</v>
      </c>
      <c r="K3717" s="160" t="n">
        <v>51438.11</v>
      </c>
      <c r="L3717" s="160" t="n">
        <v>15613.55</v>
      </c>
    </row>
    <row r="3718">
      <c r="A3718" s="176" t="n">
        <v>45809</v>
      </c>
      <c r="B3718" s="104" t="inlineStr">
        <is>
          <t>2024/25</t>
        </is>
      </c>
      <c r="C3718" s="104" t="inlineStr">
        <is>
          <t>HC-059</t>
        </is>
      </c>
      <c r="D3718" s="104" t="inlineStr">
        <is>
          <t>Sud-Est</t>
        </is>
      </c>
      <c r="E3718" s="104" t="inlineStr">
        <is>
          <t>À emporter</t>
        </is>
      </c>
      <c r="F3718" s="104" t="n">
        <v>29</v>
      </c>
      <c r="G3718" s="159" t="n">
        <v>3323</v>
      </c>
      <c r="H3718" s="159" t="n">
        <v>8528</v>
      </c>
      <c r="I3718" s="160" t="n">
        <v>39617.45</v>
      </c>
      <c r="J3718" s="160" t="n">
        <v>1140.95</v>
      </c>
      <c r="K3718" s="160" t="n">
        <v>38476.5</v>
      </c>
      <c r="L3718" s="160" t="n">
        <v>11417</v>
      </c>
    </row>
    <row r="3719">
      <c r="A3719" s="176" t="n">
        <v>45809</v>
      </c>
      <c r="B3719" s="104" t="inlineStr">
        <is>
          <t>2024/25</t>
        </is>
      </c>
      <c r="C3719" s="104" t="inlineStr">
        <is>
          <t>HC-060</t>
        </is>
      </c>
      <c r="D3719" s="104" t="inlineStr">
        <is>
          <t>Sud-Ouest</t>
        </is>
      </c>
      <c r="E3719" s="104" t="inlineStr">
        <is>
          <t>Livraison</t>
        </is>
      </c>
      <c r="F3719" s="104" t="n">
        <v>30</v>
      </c>
      <c r="G3719" s="159" t="n">
        <v>1210</v>
      </c>
      <c r="H3719" s="159" t="n">
        <v>3123</v>
      </c>
      <c r="I3719" s="160" t="n">
        <v>20064.04</v>
      </c>
      <c r="J3719" s="160" t="n">
        <v>1153.99</v>
      </c>
      <c r="K3719" s="160" t="n">
        <v>18910.05</v>
      </c>
      <c r="L3719" s="160" t="n">
        <v>5861.94</v>
      </c>
    </row>
    <row r="3720">
      <c r="A3720" s="176" t="n">
        <v>45809</v>
      </c>
      <c r="B3720" s="104" t="inlineStr">
        <is>
          <t>2024/25</t>
        </is>
      </c>
      <c r="C3720" s="104" t="inlineStr">
        <is>
          <t>HC-060</t>
        </is>
      </c>
      <c r="D3720" s="104" t="inlineStr">
        <is>
          <t>Sud-Ouest</t>
        </is>
      </c>
      <c r="E3720" s="104" t="inlineStr">
        <is>
          <t>Sur place</t>
        </is>
      </c>
      <c r="F3720" s="104" t="n">
        <v>30</v>
      </c>
      <c r="G3720" s="159" t="n">
        <v>3286</v>
      </c>
      <c r="H3720" s="159" t="n">
        <v>8497</v>
      </c>
      <c r="I3720" s="160" t="n">
        <v>42056.75</v>
      </c>
      <c r="J3720" s="160" t="n">
        <v>1174.27</v>
      </c>
      <c r="K3720" s="160" t="n">
        <v>40882.48</v>
      </c>
      <c r="L3720" s="160" t="n">
        <v>12094.67</v>
      </c>
    </row>
    <row r="3721">
      <c r="A3721" s="176" t="n">
        <v>45809</v>
      </c>
      <c r="B3721" s="104" t="inlineStr">
        <is>
          <t>2024/25</t>
        </is>
      </c>
      <c r="C3721" s="104" t="inlineStr">
        <is>
          <t>HC-060</t>
        </is>
      </c>
      <c r="D3721" s="104" t="inlineStr">
        <is>
          <t>Sud-Ouest</t>
        </is>
      </c>
      <c r="E3721" s="104" t="inlineStr">
        <is>
          <t>À emporter</t>
        </is>
      </c>
      <c r="F3721" s="104" t="n">
        <v>30</v>
      </c>
      <c r="G3721" s="159" t="n">
        <v>2458</v>
      </c>
      <c r="H3721" s="159" t="n">
        <v>6455</v>
      </c>
      <c r="I3721" s="160" t="n">
        <v>29227.83</v>
      </c>
      <c r="J3721" s="160" t="n">
        <v>821.05</v>
      </c>
      <c r="K3721" s="160" t="n">
        <v>28406.78</v>
      </c>
      <c r="L3721" s="160" t="n">
        <v>8509.08</v>
      </c>
    </row>
    <row r="3722">
      <c r="A3722" s="176" t="n">
        <v>45809</v>
      </c>
      <c r="B3722" s="104" t="inlineStr">
        <is>
          <t>2024/25</t>
        </is>
      </c>
      <c r="C3722" s="104" t="inlineStr">
        <is>
          <t>HC-061</t>
        </is>
      </c>
      <c r="D3722" s="104" t="inlineStr">
        <is>
          <t>Île-de-France</t>
        </is>
      </c>
      <c r="E3722" s="104" t="inlineStr">
        <is>
          <t>Livraison</t>
        </is>
      </c>
      <c r="F3722" s="104" t="n">
        <v>30</v>
      </c>
      <c r="G3722" s="159" t="n">
        <v>1735</v>
      </c>
      <c r="H3722" s="159" t="n">
        <v>4336</v>
      </c>
      <c r="I3722" s="160" t="n">
        <v>28286.01</v>
      </c>
      <c r="J3722" s="160" t="n">
        <v>1678.09</v>
      </c>
      <c r="K3722" s="160" t="n">
        <v>26607.92</v>
      </c>
      <c r="L3722" s="160" t="n">
        <v>8241.469999999999</v>
      </c>
    </row>
    <row r="3723">
      <c r="A3723" s="176" t="n">
        <v>45809</v>
      </c>
      <c r="B3723" s="104" t="inlineStr">
        <is>
          <t>2024/25</t>
        </is>
      </c>
      <c r="C3723" s="104" t="inlineStr">
        <is>
          <t>HC-061</t>
        </is>
      </c>
      <c r="D3723" s="104" t="inlineStr">
        <is>
          <t>Île-de-France</t>
        </is>
      </c>
      <c r="E3723" s="104" t="inlineStr">
        <is>
          <t>Sur place</t>
        </is>
      </c>
      <c r="F3723" s="104" t="n">
        <v>30</v>
      </c>
      <c r="G3723" s="159" t="n">
        <v>4341</v>
      </c>
      <c r="H3723" s="159" t="n">
        <v>11039</v>
      </c>
      <c r="I3723" s="160" t="n">
        <v>55923.43</v>
      </c>
      <c r="J3723" s="160" t="n">
        <v>1486.74</v>
      </c>
      <c r="K3723" s="160" t="n">
        <v>54436.69</v>
      </c>
      <c r="L3723" s="160" t="n">
        <v>16170.34</v>
      </c>
    </row>
    <row r="3724">
      <c r="A3724" s="176" t="n">
        <v>45809</v>
      </c>
      <c r="B3724" s="104" t="inlineStr">
        <is>
          <t>2024/25</t>
        </is>
      </c>
      <c r="C3724" s="104" t="inlineStr">
        <is>
          <t>HC-061</t>
        </is>
      </c>
      <c r="D3724" s="104" t="inlineStr">
        <is>
          <t>Île-de-France</t>
        </is>
      </c>
      <c r="E3724" s="104" t="inlineStr">
        <is>
          <t>À emporter</t>
        </is>
      </c>
      <c r="F3724" s="104" t="n">
        <v>29</v>
      </c>
      <c r="G3724" s="159" t="n">
        <v>3236</v>
      </c>
      <c r="H3724" s="159" t="n">
        <v>8226</v>
      </c>
      <c r="I3724" s="160" t="n">
        <v>37670.31</v>
      </c>
      <c r="J3724" s="160" t="n">
        <v>1134.19</v>
      </c>
      <c r="K3724" s="160" t="n">
        <v>36536.12</v>
      </c>
      <c r="L3724" s="160" t="n">
        <v>10943.2</v>
      </c>
    </row>
    <row r="3725">
      <c r="A3725" s="176" t="n">
        <v>45809</v>
      </c>
      <c r="B3725" s="104" t="inlineStr">
        <is>
          <t>2024/25</t>
        </is>
      </c>
      <c r="C3725" s="104" t="inlineStr">
        <is>
          <t>HC-062</t>
        </is>
      </c>
      <c r="D3725" s="104" t="inlineStr">
        <is>
          <t>Nord-Ouest</t>
        </is>
      </c>
      <c r="E3725" s="104" t="inlineStr">
        <is>
          <t>Drive</t>
        </is>
      </c>
      <c r="F3725" s="104" t="n">
        <v>30</v>
      </c>
      <c r="G3725" s="159" t="n">
        <v>1037</v>
      </c>
      <c r="H3725" s="159" t="n">
        <v>2745</v>
      </c>
      <c r="I3725" s="160" t="n">
        <v>14181.53</v>
      </c>
      <c r="J3725" s="160" t="n">
        <v>431.8</v>
      </c>
      <c r="K3725" s="160" t="n">
        <v>13749.73</v>
      </c>
      <c r="L3725" s="160" t="n">
        <v>4124.14</v>
      </c>
    </row>
    <row r="3726">
      <c r="A3726" s="176" t="n">
        <v>45809</v>
      </c>
      <c r="B3726" s="104" t="inlineStr">
        <is>
          <t>2024/25</t>
        </is>
      </c>
      <c r="C3726" s="104" t="inlineStr">
        <is>
          <t>HC-062</t>
        </is>
      </c>
      <c r="D3726" s="104" t="inlineStr">
        <is>
          <t>Nord-Ouest</t>
        </is>
      </c>
      <c r="E3726" s="104" t="inlineStr">
        <is>
          <t>Livraison</t>
        </is>
      </c>
      <c r="F3726" s="104" t="n">
        <v>29</v>
      </c>
      <c r="G3726" s="159" t="n">
        <v>1034</v>
      </c>
      <c r="H3726" s="159" t="n">
        <v>2638</v>
      </c>
      <c r="I3726" s="160" t="n">
        <v>16785.34</v>
      </c>
      <c r="J3726" s="160" t="n">
        <v>997.4</v>
      </c>
      <c r="K3726" s="160" t="n">
        <v>15787.94</v>
      </c>
      <c r="L3726" s="160" t="n">
        <v>4825.25</v>
      </c>
    </row>
    <row r="3727">
      <c r="A3727" s="176" t="n">
        <v>45809</v>
      </c>
      <c r="B3727" s="104" t="inlineStr">
        <is>
          <t>2024/25</t>
        </is>
      </c>
      <c r="C3727" s="104" t="inlineStr">
        <is>
          <t>HC-062</t>
        </is>
      </c>
      <c r="D3727" s="104" t="inlineStr">
        <is>
          <t>Nord-Ouest</t>
        </is>
      </c>
      <c r="E3727" s="104" t="inlineStr">
        <is>
          <t>Sur place</t>
        </is>
      </c>
      <c r="F3727" s="104" t="n">
        <v>29</v>
      </c>
      <c r="G3727" s="159" t="n">
        <v>2503</v>
      </c>
      <c r="H3727" s="159" t="n">
        <v>6422</v>
      </c>
      <c r="I3727" s="160" t="n">
        <v>32572.64</v>
      </c>
      <c r="J3727" s="160" t="n">
        <v>905.28</v>
      </c>
      <c r="K3727" s="160" t="n">
        <v>31667.36</v>
      </c>
      <c r="L3727" s="160" t="n">
        <v>9401.59</v>
      </c>
    </row>
    <row r="3728">
      <c r="A3728" s="176" t="n">
        <v>45809</v>
      </c>
      <c r="B3728" s="104" t="inlineStr">
        <is>
          <t>2024/25</t>
        </is>
      </c>
      <c r="C3728" s="104" t="inlineStr">
        <is>
          <t>HC-062</t>
        </is>
      </c>
      <c r="D3728" s="104" t="inlineStr">
        <is>
          <t>Nord-Ouest</t>
        </is>
      </c>
      <c r="E3728" s="104" t="inlineStr">
        <is>
          <t>À emporter</t>
        </is>
      </c>
      <c r="F3728" s="104" t="n">
        <v>30</v>
      </c>
      <c r="G3728" s="159" t="n">
        <v>2033</v>
      </c>
      <c r="H3728" s="159" t="n">
        <v>5205</v>
      </c>
      <c r="I3728" s="160" t="n">
        <v>24147</v>
      </c>
      <c r="J3728" s="160" t="n">
        <v>679.97</v>
      </c>
      <c r="K3728" s="160" t="n">
        <v>23467.03</v>
      </c>
      <c r="L3728" s="160" t="n">
        <v>6972.3</v>
      </c>
    </row>
    <row r="3729">
      <c r="A3729" s="176" t="n">
        <v>45809</v>
      </c>
      <c r="B3729" s="104" t="inlineStr">
        <is>
          <t>2024/25</t>
        </is>
      </c>
      <c r="C3729" s="104" t="inlineStr">
        <is>
          <t>HC-063</t>
        </is>
      </c>
      <c r="D3729" s="104" t="inlineStr">
        <is>
          <t>Sud-Est</t>
        </is>
      </c>
      <c r="E3729" s="104" t="inlineStr">
        <is>
          <t>Livraison</t>
        </is>
      </c>
      <c r="F3729" s="104" t="n">
        <v>30</v>
      </c>
      <c r="G3729" s="159" t="n">
        <v>1386</v>
      </c>
      <c r="H3729" s="159" t="n">
        <v>3598</v>
      </c>
      <c r="I3729" s="160" t="n">
        <v>22349.66</v>
      </c>
      <c r="J3729" s="160" t="n">
        <v>1237.92</v>
      </c>
      <c r="K3729" s="160" t="n">
        <v>21111.74</v>
      </c>
      <c r="L3729" s="160" t="n">
        <v>6470.35</v>
      </c>
    </row>
    <row r="3730">
      <c r="A3730" s="176" t="n">
        <v>45809</v>
      </c>
      <c r="B3730" s="104" t="inlineStr">
        <is>
          <t>2024/25</t>
        </is>
      </c>
      <c r="C3730" s="104" t="inlineStr">
        <is>
          <t>HC-063</t>
        </is>
      </c>
      <c r="D3730" s="104" t="inlineStr">
        <is>
          <t>Sud-Est</t>
        </is>
      </c>
      <c r="E3730" s="104" t="inlineStr">
        <is>
          <t>Sur place</t>
        </is>
      </c>
      <c r="F3730" s="104" t="n">
        <v>30</v>
      </c>
      <c r="G3730" s="159" t="n">
        <v>3772</v>
      </c>
      <c r="H3730" s="159" t="n">
        <v>9532</v>
      </c>
      <c r="I3730" s="160" t="n">
        <v>48707.11</v>
      </c>
      <c r="J3730" s="160" t="n">
        <v>1409.41</v>
      </c>
      <c r="K3730" s="160" t="n">
        <v>47297.7</v>
      </c>
      <c r="L3730" s="160" t="n">
        <v>14164.85</v>
      </c>
    </row>
    <row r="3731">
      <c r="A3731" s="176" t="n">
        <v>45809</v>
      </c>
      <c r="B3731" s="104" t="inlineStr">
        <is>
          <t>2024/25</t>
        </is>
      </c>
      <c r="C3731" s="104" t="inlineStr">
        <is>
          <t>HC-063</t>
        </is>
      </c>
      <c r="D3731" s="104" t="inlineStr">
        <is>
          <t>Sud-Est</t>
        </is>
      </c>
      <c r="E3731" s="104" t="inlineStr">
        <is>
          <t>À emporter</t>
        </is>
      </c>
      <c r="F3731" s="104" t="n">
        <v>28</v>
      </c>
      <c r="G3731" s="159" t="n">
        <v>2642</v>
      </c>
      <c r="H3731" s="159" t="n">
        <v>6802</v>
      </c>
      <c r="I3731" s="160" t="n">
        <v>31588.11</v>
      </c>
      <c r="J3731" s="160" t="n">
        <v>1031.52</v>
      </c>
      <c r="K3731" s="160" t="n">
        <v>30556.59</v>
      </c>
      <c r="L3731" s="160" t="n">
        <v>9023.25</v>
      </c>
    </row>
    <row r="3732">
      <c r="A3732" s="176" t="n">
        <v>45809</v>
      </c>
      <c r="B3732" s="104" t="inlineStr">
        <is>
          <t>2024/25</t>
        </is>
      </c>
      <c r="C3732" s="104" t="inlineStr">
        <is>
          <t>HC-064</t>
        </is>
      </c>
      <c r="D3732" s="104" t="inlineStr">
        <is>
          <t>Sud-Ouest</t>
        </is>
      </c>
      <c r="E3732" s="104" t="inlineStr">
        <is>
          <t>Livraison</t>
        </is>
      </c>
      <c r="F3732" s="104" t="n">
        <v>29</v>
      </c>
      <c r="G3732" s="159" t="n">
        <v>1088</v>
      </c>
      <c r="H3732" s="159" t="n">
        <v>2829</v>
      </c>
      <c r="I3732" s="160" t="n">
        <v>18104.35</v>
      </c>
      <c r="J3732" s="160" t="n">
        <v>1072.8</v>
      </c>
      <c r="K3732" s="160" t="n">
        <v>17031.55</v>
      </c>
      <c r="L3732" s="160" t="n">
        <v>5225.42</v>
      </c>
    </row>
    <row r="3733">
      <c r="A3733" s="176" t="n">
        <v>45809</v>
      </c>
      <c r="B3733" s="104" t="inlineStr">
        <is>
          <t>2024/25</t>
        </is>
      </c>
      <c r="C3733" s="104" t="inlineStr">
        <is>
          <t>HC-064</t>
        </is>
      </c>
      <c r="D3733" s="104" t="inlineStr">
        <is>
          <t>Sud-Ouest</t>
        </is>
      </c>
      <c r="E3733" s="104" t="inlineStr">
        <is>
          <t>Sur place</t>
        </is>
      </c>
      <c r="F3733" s="104" t="n">
        <v>30</v>
      </c>
      <c r="G3733" s="159" t="n">
        <v>3240</v>
      </c>
      <c r="H3733" s="159" t="n">
        <v>8399</v>
      </c>
      <c r="I3733" s="160" t="n">
        <v>41767.92</v>
      </c>
      <c r="J3733" s="160" t="n">
        <v>1150.09</v>
      </c>
      <c r="K3733" s="160" t="n">
        <v>40617.83</v>
      </c>
      <c r="L3733" s="160" t="n">
        <v>12163.03</v>
      </c>
    </row>
    <row r="3734">
      <c r="A3734" s="176" t="n">
        <v>45809</v>
      </c>
      <c r="B3734" s="104" t="inlineStr">
        <is>
          <t>2024/25</t>
        </is>
      </c>
      <c r="C3734" s="104" t="inlineStr">
        <is>
          <t>HC-064</t>
        </is>
      </c>
      <c r="D3734" s="104" t="inlineStr">
        <is>
          <t>Sud-Ouest</t>
        </is>
      </c>
      <c r="E3734" s="104" t="inlineStr">
        <is>
          <t>À emporter</t>
        </is>
      </c>
      <c r="F3734" s="104" t="n">
        <v>30</v>
      </c>
      <c r="G3734" s="159" t="n">
        <v>2413</v>
      </c>
      <c r="H3734" s="159" t="n">
        <v>6258</v>
      </c>
      <c r="I3734" s="160" t="n">
        <v>28748.11</v>
      </c>
      <c r="J3734" s="160" t="n">
        <v>844.61</v>
      </c>
      <c r="K3734" s="160" t="n">
        <v>27903.5</v>
      </c>
      <c r="L3734" s="160" t="n">
        <v>8331.440000000001</v>
      </c>
    </row>
    <row r="3735">
      <c r="A3735" s="176" t="n">
        <v>45809</v>
      </c>
      <c r="B3735" s="104" t="inlineStr">
        <is>
          <t>2024/25</t>
        </is>
      </c>
      <c r="C3735" s="104" t="inlineStr">
        <is>
          <t>HC-065</t>
        </is>
      </c>
      <c r="D3735" s="104" t="inlineStr">
        <is>
          <t>Île-de-France</t>
        </is>
      </c>
      <c r="E3735" s="104" t="inlineStr">
        <is>
          <t>Livraison</t>
        </is>
      </c>
      <c r="F3735" s="104" t="n">
        <v>30</v>
      </c>
      <c r="G3735" s="159" t="n">
        <v>2520</v>
      </c>
      <c r="H3735" s="159" t="n">
        <v>6499</v>
      </c>
      <c r="I3735" s="160" t="n">
        <v>40464.78</v>
      </c>
      <c r="J3735" s="160" t="n">
        <v>2284.16</v>
      </c>
      <c r="K3735" s="160" t="n">
        <v>38180.62</v>
      </c>
      <c r="L3735" s="160" t="n">
        <v>11712.52</v>
      </c>
    </row>
    <row r="3736">
      <c r="A3736" s="176" t="n">
        <v>45809</v>
      </c>
      <c r="B3736" s="104" t="inlineStr">
        <is>
          <t>2024/25</t>
        </is>
      </c>
      <c r="C3736" s="104" t="inlineStr">
        <is>
          <t>HC-065</t>
        </is>
      </c>
      <c r="D3736" s="104" t="inlineStr">
        <is>
          <t>Île-de-France</t>
        </is>
      </c>
      <c r="E3736" s="104" t="inlineStr">
        <is>
          <t>Sur place</t>
        </is>
      </c>
      <c r="F3736" s="104" t="n">
        <v>29</v>
      </c>
      <c r="G3736" s="159" t="n">
        <v>5688</v>
      </c>
      <c r="H3736" s="159" t="n">
        <v>14488</v>
      </c>
      <c r="I3736" s="160" t="n">
        <v>73480.96000000001</v>
      </c>
      <c r="J3736" s="160" t="n">
        <v>2199.99</v>
      </c>
      <c r="K3736" s="160" t="n">
        <v>71280.97</v>
      </c>
      <c r="L3736" s="160" t="n">
        <v>21268.81</v>
      </c>
    </row>
    <row r="3737">
      <c r="A3737" s="176" t="n">
        <v>45809</v>
      </c>
      <c r="B3737" s="104" t="inlineStr">
        <is>
          <t>2024/25</t>
        </is>
      </c>
      <c r="C3737" s="104" t="inlineStr">
        <is>
          <t>HC-065</t>
        </is>
      </c>
      <c r="D3737" s="104" t="inlineStr">
        <is>
          <t>Île-de-France</t>
        </is>
      </c>
      <c r="E3737" s="104" t="inlineStr">
        <is>
          <t>À emporter</t>
        </is>
      </c>
      <c r="F3737" s="104" t="n">
        <v>28</v>
      </c>
      <c r="G3737" s="159" t="n">
        <v>4215</v>
      </c>
      <c r="H3737" s="159" t="n">
        <v>10590</v>
      </c>
      <c r="I3737" s="160" t="n">
        <v>49812.85</v>
      </c>
      <c r="J3737" s="160" t="n">
        <v>1423.93</v>
      </c>
      <c r="K3737" s="160" t="n">
        <v>48388.92</v>
      </c>
      <c r="L3737" s="160" t="n">
        <v>14446.52</v>
      </c>
    </row>
    <row r="3738">
      <c r="A3738" s="176" t="n">
        <v>45809</v>
      </c>
      <c r="B3738" s="104" t="inlineStr">
        <is>
          <t>2024/25</t>
        </is>
      </c>
      <c r="C3738" s="104" t="inlineStr">
        <is>
          <t>HC-066</t>
        </is>
      </c>
      <c r="D3738" s="104" t="inlineStr">
        <is>
          <t>Nord-Ouest</t>
        </is>
      </c>
      <c r="E3738" s="104" t="inlineStr">
        <is>
          <t>Livraison</t>
        </is>
      </c>
      <c r="F3738" s="104" t="n">
        <v>30</v>
      </c>
      <c r="G3738" s="159" t="n">
        <v>1677</v>
      </c>
      <c r="H3738" s="159" t="n">
        <v>4150</v>
      </c>
      <c r="I3738" s="160" t="n">
        <v>27722.72</v>
      </c>
      <c r="J3738" s="160" t="n">
        <v>1665.91</v>
      </c>
      <c r="K3738" s="160" t="n">
        <v>26056.81</v>
      </c>
      <c r="L3738" s="160" t="n">
        <v>8773.82</v>
      </c>
    </row>
    <row r="3739">
      <c r="A3739" s="176" t="n">
        <v>45809</v>
      </c>
      <c r="B3739" s="104" t="inlineStr">
        <is>
          <t>2024/25</t>
        </is>
      </c>
      <c r="C3739" s="104" t="inlineStr">
        <is>
          <t>HC-066</t>
        </is>
      </c>
      <c r="D3739" s="104" t="inlineStr">
        <is>
          <t>Nord-Ouest</t>
        </is>
      </c>
      <c r="E3739" s="104" t="inlineStr">
        <is>
          <t>Sur place</t>
        </is>
      </c>
      <c r="F3739" s="104" t="n">
        <v>30</v>
      </c>
      <c r="G3739" s="159" t="n">
        <v>4798</v>
      </c>
      <c r="H3739" s="159" t="n">
        <v>12102</v>
      </c>
      <c r="I3739" s="160" t="n">
        <v>62287.44</v>
      </c>
      <c r="J3739" s="160" t="n">
        <v>2004.75</v>
      </c>
      <c r="K3739" s="160" t="n">
        <v>60282.69</v>
      </c>
      <c r="L3739" s="160" t="n">
        <v>19586.79</v>
      </c>
    </row>
    <row r="3740">
      <c r="A3740" s="176" t="n">
        <v>45809</v>
      </c>
      <c r="B3740" s="104" t="inlineStr">
        <is>
          <t>2024/25</t>
        </is>
      </c>
      <c r="C3740" s="104" t="inlineStr">
        <is>
          <t>HC-066</t>
        </is>
      </c>
      <c r="D3740" s="104" t="inlineStr">
        <is>
          <t>Nord-Ouest</t>
        </is>
      </c>
      <c r="E3740" s="104" t="inlineStr">
        <is>
          <t>À emporter</t>
        </is>
      </c>
      <c r="F3740" s="104" t="n">
        <v>30</v>
      </c>
      <c r="G3740" s="159" t="n">
        <v>3702</v>
      </c>
      <c r="H3740" s="159" t="n">
        <v>9612</v>
      </c>
      <c r="I3740" s="160" t="n">
        <v>43418.87</v>
      </c>
      <c r="J3740" s="160" t="n">
        <v>1432.77</v>
      </c>
      <c r="K3740" s="160" t="n">
        <v>41986.1</v>
      </c>
      <c r="L3740" s="160" t="n">
        <v>13708.27</v>
      </c>
    </row>
    <row r="3741">
      <c r="A3741" s="176" t="n">
        <v>45809</v>
      </c>
      <c r="B3741" s="104" t="inlineStr">
        <is>
          <t>2024/25</t>
        </is>
      </c>
      <c r="C3741" s="104" t="inlineStr">
        <is>
          <t>HC-067</t>
        </is>
      </c>
      <c r="D3741" s="104" t="inlineStr">
        <is>
          <t>Sud-Est</t>
        </is>
      </c>
      <c r="E3741" s="104" t="inlineStr">
        <is>
          <t>Livraison</t>
        </is>
      </c>
      <c r="F3741" s="104" t="n">
        <v>30</v>
      </c>
      <c r="G3741" s="159" t="n">
        <v>1570</v>
      </c>
      <c r="H3741" s="159" t="n">
        <v>3975</v>
      </c>
      <c r="I3741" s="160" t="n">
        <v>25685.44</v>
      </c>
      <c r="J3741" s="160" t="n">
        <v>1626.63</v>
      </c>
      <c r="K3741" s="160" t="n">
        <v>24058.81</v>
      </c>
      <c r="L3741" s="160" t="n">
        <v>7434.64</v>
      </c>
    </row>
    <row r="3742">
      <c r="A3742" s="176" t="n">
        <v>45809</v>
      </c>
      <c r="B3742" s="104" t="inlineStr">
        <is>
          <t>2024/25</t>
        </is>
      </c>
      <c r="C3742" s="104" t="inlineStr">
        <is>
          <t>HC-067</t>
        </is>
      </c>
      <c r="D3742" s="104" t="inlineStr">
        <is>
          <t>Sud-Est</t>
        </is>
      </c>
      <c r="E3742" s="104" t="inlineStr">
        <is>
          <t>Sur place</t>
        </is>
      </c>
      <c r="F3742" s="104" t="n">
        <v>30</v>
      </c>
      <c r="G3742" s="159" t="n">
        <v>4249</v>
      </c>
      <c r="H3742" s="159" t="n">
        <v>10878</v>
      </c>
      <c r="I3742" s="160" t="n">
        <v>54416.82</v>
      </c>
      <c r="J3742" s="160" t="n">
        <v>1835.8</v>
      </c>
      <c r="K3742" s="160" t="n">
        <v>52581.02</v>
      </c>
      <c r="L3742" s="160" t="n">
        <v>15756.47</v>
      </c>
    </row>
    <row r="3743">
      <c r="A3743" s="176" t="n">
        <v>45809</v>
      </c>
      <c r="B3743" s="104" t="inlineStr">
        <is>
          <t>2024/25</t>
        </is>
      </c>
      <c r="C3743" s="104" t="inlineStr">
        <is>
          <t>HC-067</t>
        </is>
      </c>
      <c r="D3743" s="104" t="inlineStr">
        <is>
          <t>Sud-Est</t>
        </is>
      </c>
      <c r="E3743" s="104" t="inlineStr">
        <is>
          <t>À emporter</t>
        </is>
      </c>
      <c r="F3743" s="104" t="n">
        <v>30</v>
      </c>
      <c r="G3743" s="159" t="n">
        <v>3234</v>
      </c>
      <c r="H3743" s="159" t="n">
        <v>8409</v>
      </c>
      <c r="I3743" s="160" t="n">
        <v>38543.73</v>
      </c>
      <c r="J3743" s="160" t="n">
        <v>1254.27</v>
      </c>
      <c r="K3743" s="160" t="n">
        <v>37289.46</v>
      </c>
      <c r="L3743" s="160" t="n">
        <v>11128.77</v>
      </c>
    </row>
    <row r="3744">
      <c r="A3744" s="176" t="n">
        <v>45809</v>
      </c>
      <c r="B3744" s="104" t="inlineStr">
        <is>
          <t>2024/25</t>
        </is>
      </c>
      <c r="C3744" s="104" t="inlineStr">
        <is>
          <t>HC-068</t>
        </is>
      </c>
      <c r="D3744" s="104" t="inlineStr">
        <is>
          <t>Sud-Ouest</t>
        </is>
      </c>
      <c r="E3744" s="104" t="inlineStr">
        <is>
          <t>Livraison</t>
        </is>
      </c>
      <c r="F3744" s="104" t="n">
        <v>30</v>
      </c>
      <c r="G3744" s="159" t="n">
        <v>1168</v>
      </c>
      <c r="H3744" s="159" t="n">
        <v>2962</v>
      </c>
      <c r="I3744" s="160" t="n">
        <v>18966.56</v>
      </c>
      <c r="J3744" s="160" t="n">
        <v>1083.71</v>
      </c>
      <c r="K3744" s="160" t="n">
        <v>17882.85</v>
      </c>
      <c r="L3744" s="160" t="n">
        <v>5547.52</v>
      </c>
    </row>
    <row r="3745">
      <c r="A3745" s="176" t="n">
        <v>45809</v>
      </c>
      <c r="B3745" s="104" t="inlineStr">
        <is>
          <t>2024/25</t>
        </is>
      </c>
      <c r="C3745" s="104" t="inlineStr">
        <is>
          <t>HC-068</t>
        </is>
      </c>
      <c r="D3745" s="104" t="inlineStr">
        <is>
          <t>Sud-Ouest</t>
        </is>
      </c>
      <c r="E3745" s="104" t="inlineStr">
        <is>
          <t>Sur place</t>
        </is>
      </c>
      <c r="F3745" s="104" t="n">
        <v>30</v>
      </c>
      <c r="G3745" s="159" t="n">
        <v>3187</v>
      </c>
      <c r="H3745" s="159" t="n">
        <v>8026</v>
      </c>
      <c r="I3745" s="160" t="n">
        <v>41405.52</v>
      </c>
      <c r="J3745" s="160" t="n">
        <v>1259.08</v>
      </c>
      <c r="K3745" s="160" t="n">
        <v>40146.44</v>
      </c>
      <c r="L3745" s="160" t="n">
        <v>11973.98</v>
      </c>
    </row>
    <row r="3746">
      <c r="A3746" s="176" t="n">
        <v>45809</v>
      </c>
      <c r="B3746" s="104" t="inlineStr">
        <is>
          <t>2024/25</t>
        </is>
      </c>
      <c r="C3746" s="104" t="inlineStr">
        <is>
          <t>HC-068</t>
        </is>
      </c>
      <c r="D3746" s="104" t="inlineStr">
        <is>
          <t>Sud-Ouest</t>
        </is>
      </c>
      <c r="E3746" s="104" t="inlineStr">
        <is>
          <t>À emporter</t>
        </is>
      </c>
      <c r="F3746" s="104" t="n">
        <v>29</v>
      </c>
      <c r="G3746" s="159" t="n">
        <v>2326</v>
      </c>
      <c r="H3746" s="159" t="n">
        <v>6149</v>
      </c>
      <c r="I3746" s="160" t="n">
        <v>27427.17</v>
      </c>
      <c r="J3746" s="160" t="n">
        <v>792.08</v>
      </c>
      <c r="K3746" s="160" t="n">
        <v>26635.09</v>
      </c>
      <c r="L3746" s="160" t="n">
        <v>7937.68</v>
      </c>
    </row>
    <row r="3747">
      <c r="A3747" s="176" t="n">
        <v>45809</v>
      </c>
      <c r="B3747" s="104" t="inlineStr">
        <is>
          <t>2024/25</t>
        </is>
      </c>
      <c r="C3747" s="104" t="inlineStr">
        <is>
          <t>HC-069</t>
        </is>
      </c>
      <c r="D3747" s="104" t="inlineStr">
        <is>
          <t>Île-de-France</t>
        </is>
      </c>
      <c r="E3747" s="104" t="inlineStr">
        <is>
          <t>Drive</t>
        </is>
      </c>
      <c r="F3747" s="104" t="n">
        <v>29</v>
      </c>
      <c r="G3747" s="159" t="n">
        <v>1297</v>
      </c>
      <c r="H3747" s="159" t="n">
        <v>3297</v>
      </c>
      <c r="I3747" s="160" t="n">
        <v>17959.65</v>
      </c>
      <c r="J3747" s="160" t="n">
        <v>538.29</v>
      </c>
      <c r="K3747" s="160" t="n">
        <v>17421.36</v>
      </c>
      <c r="L3747" s="160" t="n">
        <v>5172.84</v>
      </c>
    </row>
    <row r="3748">
      <c r="A3748" s="176" t="n">
        <v>45809</v>
      </c>
      <c r="B3748" s="104" t="inlineStr">
        <is>
          <t>2024/25</t>
        </is>
      </c>
      <c r="C3748" s="104" t="inlineStr">
        <is>
          <t>HC-069</t>
        </is>
      </c>
      <c r="D3748" s="104" t="inlineStr">
        <is>
          <t>Île-de-France</t>
        </is>
      </c>
      <c r="E3748" s="104" t="inlineStr">
        <is>
          <t>Livraison</t>
        </is>
      </c>
      <c r="F3748" s="104" t="n">
        <v>30</v>
      </c>
      <c r="G3748" s="159" t="n">
        <v>1397</v>
      </c>
      <c r="H3748" s="159" t="n">
        <v>3545</v>
      </c>
      <c r="I3748" s="160" t="n">
        <v>22594.48</v>
      </c>
      <c r="J3748" s="160" t="n">
        <v>1306.06</v>
      </c>
      <c r="K3748" s="160" t="n">
        <v>21288.42</v>
      </c>
      <c r="L3748" s="160" t="n">
        <v>6637.23</v>
      </c>
    </row>
    <row r="3749">
      <c r="A3749" s="176" t="n">
        <v>45809</v>
      </c>
      <c r="B3749" s="104" t="inlineStr">
        <is>
          <t>2024/25</t>
        </is>
      </c>
      <c r="C3749" s="104" t="inlineStr">
        <is>
          <t>HC-069</t>
        </is>
      </c>
      <c r="D3749" s="104" t="inlineStr">
        <is>
          <t>Île-de-France</t>
        </is>
      </c>
      <c r="E3749" s="104" t="inlineStr">
        <is>
          <t>Sur place</t>
        </is>
      </c>
      <c r="F3749" s="104" t="n">
        <v>29</v>
      </c>
      <c r="G3749" s="159" t="n">
        <v>3450</v>
      </c>
      <c r="H3749" s="159" t="n">
        <v>8904</v>
      </c>
      <c r="I3749" s="160" t="n">
        <v>44433.83</v>
      </c>
      <c r="J3749" s="160" t="n">
        <v>1351.14</v>
      </c>
      <c r="K3749" s="160" t="n">
        <v>43082.69</v>
      </c>
      <c r="L3749" s="160" t="n">
        <v>12802.91</v>
      </c>
    </row>
    <row r="3750">
      <c r="A3750" s="176" t="n">
        <v>45809</v>
      </c>
      <c r="B3750" s="104" t="inlineStr">
        <is>
          <t>2024/25</t>
        </is>
      </c>
      <c r="C3750" s="104" t="inlineStr">
        <is>
          <t>HC-069</t>
        </is>
      </c>
      <c r="D3750" s="104" t="inlineStr">
        <is>
          <t>Île-de-France</t>
        </is>
      </c>
      <c r="E3750" s="104" t="inlineStr">
        <is>
          <t>À emporter</t>
        </is>
      </c>
      <c r="F3750" s="104" t="n">
        <v>30</v>
      </c>
      <c r="G3750" s="159" t="n">
        <v>2669</v>
      </c>
      <c r="H3750" s="159" t="n">
        <v>7121</v>
      </c>
      <c r="I3750" s="160" t="n">
        <v>31798.36</v>
      </c>
      <c r="J3750" s="160" t="n">
        <v>979.59</v>
      </c>
      <c r="K3750" s="160" t="n">
        <v>30818.77</v>
      </c>
      <c r="L3750" s="160" t="n">
        <v>9252.719999999999</v>
      </c>
    </row>
    <row r="3751">
      <c r="A3751" s="176" t="n">
        <v>45809</v>
      </c>
      <c r="B3751" s="104" t="inlineStr">
        <is>
          <t>2024/25</t>
        </is>
      </c>
      <c r="C3751" s="104" t="inlineStr">
        <is>
          <t>HC-070</t>
        </is>
      </c>
      <c r="D3751" s="104" t="inlineStr">
        <is>
          <t>Nord-Ouest</t>
        </is>
      </c>
      <c r="E3751" s="104" t="inlineStr">
        <is>
          <t>Livraison</t>
        </is>
      </c>
      <c r="F3751" s="104" t="n">
        <v>30</v>
      </c>
      <c r="G3751" s="159" t="n">
        <v>982</v>
      </c>
      <c r="H3751" s="159" t="n">
        <v>2532</v>
      </c>
      <c r="I3751" s="160" t="n">
        <v>16138.23</v>
      </c>
      <c r="J3751" s="160" t="n">
        <v>982.22</v>
      </c>
      <c r="K3751" s="160" t="n">
        <v>15156.01</v>
      </c>
      <c r="L3751" s="160" t="n">
        <v>4698.4</v>
      </c>
    </row>
    <row r="3752">
      <c r="A3752" s="176" t="n">
        <v>45809</v>
      </c>
      <c r="B3752" s="104" t="inlineStr">
        <is>
          <t>2024/25</t>
        </is>
      </c>
      <c r="C3752" s="104" t="inlineStr">
        <is>
          <t>HC-070</t>
        </is>
      </c>
      <c r="D3752" s="104" t="inlineStr">
        <is>
          <t>Nord-Ouest</t>
        </is>
      </c>
      <c r="E3752" s="104" t="inlineStr">
        <is>
          <t>Sur place</t>
        </is>
      </c>
      <c r="F3752" s="104" t="n">
        <v>30</v>
      </c>
      <c r="G3752" s="159" t="n">
        <v>2776</v>
      </c>
      <c r="H3752" s="159" t="n">
        <v>6970</v>
      </c>
      <c r="I3752" s="160" t="n">
        <v>35884.12</v>
      </c>
      <c r="J3752" s="160" t="n">
        <v>1217.97</v>
      </c>
      <c r="K3752" s="160" t="n">
        <v>34666.15</v>
      </c>
      <c r="L3752" s="160" t="n">
        <v>10335.36</v>
      </c>
    </row>
    <row r="3753">
      <c r="A3753" s="176" t="n">
        <v>45809</v>
      </c>
      <c r="B3753" s="104" t="inlineStr">
        <is>
          <t>2024/25</t>
        </is>
      </c>
      <c r="C3753" s="104" t="inlineStr">
        <is>
          <t>HC-070</t>
        </is>
      </c>
      <c r="D3753" s="104" t="inlineStr">
        <is>
          <t>Nord-Ouest</t>
        </is>
      </c>
      <c r="E3753" s="104" t="inlineStr">
        <is>
          <t>À emporter</t>
        </is>
      </c>
      <c r="F3753" s="104" t="n">
        <v>30</v>
      </c>
      <c r="G3753" s="159" t="n">
        <v>2094</v>
      </c>
      <c r="H3753" s="159" t="n">
        <v>5389</v>
      </c>
      <c r="I3753" s="160" t="n">
        <v>24621.71</v>
      </c>
      <c r="J3753" s="160" t="n">
        <v>743.12</v>
      </c>
      <c r="K3753" s="160" t="n">
        <v>23878.59</v>
      </c>
      <c r="L3753" s="160" t="n">
        <v>7115.03</v>
      </c>
    </row>
    <row r="3754">
      <c r="A3754" s="176" t="n">
        <v>45809</v>
      </c>
      <c r="B3754" s="104" t="inlineStr">
        <is>
          <t>2024/25</t>
        </is>
      </c>
      <c r="C3754" s="104" t="inlineStr">
        <is>
          <t>HC-071</t>
        </is>
      </c>
      <c r="D3754" s="104" t="inlineStr">
        <is>
          <t>Sud-Est</t>
        </is>
      </c>
      <c r="E3754" s="104" t="inlineStr">
        <is>
          <t>Drive</t>
        </is>
      </c>
      <c r="F3754" s="104" t="n">
        <v>30</v>
      </c>
      <c r="G3754" s="159" t="n">
        <v>1255</v>
      </c>
      <c r="H3754" s="159" t="n">
        <v>3160</v>
      </c>
      <c r="I3754" s="160" t="n">
        <v>17337.22</v>
      </c>
      <c r="J3754" s="160" t="n">
        <v>500.36</v>
      </c>
      <c r="K3754" s="160" t="n">
        <v>16836.86</v>
      </c>
      <c r="L3754" s="160" t="n">
        <v>4988.12</v>
      </c>
    </row>
    <row r="3755">
      <c r="A3755" s="176" t="n">
        <v>45809</v>
      </c>
      <c r="B3755" s="104" t="inlineStr">
        <is>
          <t>2024/25</t>
        </is>
      </c>
      <c r="C3755" s="104" t="inlineStr">
        <is>
          <t>HC-071</t>
        </is>
      </c>
      <c r="D3755" s="104" t="inlineStr">
        <is>
          <t>Sud-Est</t>
        </is>
      </c>
      <c r="E3755" s="104" t="inlineStr">
        <is>
          <t>Livraison</t>
        </is>
      </c>
      <c r="F3755" s="104" t="n">
        <v>30</v>
      </c>
      <c r="G3755" s="159" t="n">
        <v>1109</v>
      </c>
      <c r="H3755" s="159" t="n">
        <v>2820</v>
      </c>
      <c r="I3755" s="160" t="n">
        <v>18312.09</v>
      </c>
      <c r="J3755" s="160" t="n">
        <v>1153.39</v>
      </c>
      <c r="K3755" s="160" t="n">
        <v>17158.7</v>
      </c>
      <c r="L3755" s="160" t="n">
        <v>5324.37</v>
      </c>
    </row>
    <row r="3756">
      <c r="A3756" s="176" t="n">
        <v>45809</v>
      </c>
      <c r="B3756" s="104" t="inlineStr">
        <is>
          <t>2024/25</t>
        </is>
      </c>
      <c r="C3756" s="104" t="inlineStr">
        <is>
          <t>HC-071</t>
        </is>
      </c>
      <c r="D3756" s="104" t="inlineStr">
        <is>
          <t>Sud-Est</t>
        </is>
      </c>
      <c r="E3756" s="104" t="inlineStr">
        <is>
          <t>Sur place</t>
        </is>
      </c>
      <c r="F3756" s="104" t="n">
        <v>30</v>
      </c>
      <c r="G3756" s="159" t="n">
        <v>3059</v>
      </c>
      <c r="H3756" s="159" t="n">
        <v>7787</v>
      </c>
      <c r="I3756" s="160" t="n">
        <v>39743.55</v>
      </c>
      <c r="J3756" s="160" t="n">
        <v>1221.75</v>
      </c>
      <c r="K3756" s="160" t="n">
        <v>38521.8</v>
      </c>
      <c r="L3756" s="160" t="n">
        <v>11477.25</v>
      </c>
    </row>
    <row r="3757">
      <c r="A3757" s="176" t="n">
        <v>45809</v>
      </c>
      <c r="B3757" s="104" t="inlineStr">
        <is>
          <t>2024/25</t>
        </is>
      </c>
      <c r="C3757" s="104" t="inlineStr">
        <is>
          <t>HC-071</t>
        </is>
      </c>
      <c r="D3757" s="104" t="inlineStr">
        <is>
          <t>Sud-Est</t>
        </is>
      </c>
      <c r="E3757" s="104" t="inlineStr">
        <is>
          <t>À emporter</t>
        </is>
      </c>
      <c r="F3757" s="104" t="n">
        <v>30</v>
      </c>
      <c r="G3757" s="159" t="n">
        <v>2325</v>
      </c>
      <c r="H3757" s="159" t="n">
        <v>5965</v>
      </c>
      <c r="I3757" s="160" t="n">
        <v>27569.22</v>
      </c>
      <c r="J3757" s="160" t="n">
        <v>733.91</v>
      </c>
      <c r="K3757" s="160" t="n">
        <v>26835.31</v>
      </c>
      <c r="L3757" s="160" t="n">
        <v>8028.64</v>
      </c>
    </row>
    <row r="3758">
      <c r="A3758" s="176" t="n">
        <v>45809</v>
      </c>
      <c r="B3758" s="104" t="inlineStr">
        <is>
          <t>2024/25</t>
        </is>
      </c>
      <c r="C3758" s="104" t="inlineStr">
        <is>
          <t>HC-072</t>
        </is>
      </c>
      <c r="D3758" s="104" t="inlineStr">
        <is>
          <t>Sud-Ouest</t>
        </is>
      </c>
      <c r="E3758" s="104" t="inlineStr">
        <is>
          <t>Drive</t>
        </is>
      </c>
      <c r="F3758" s="104" t="n">
        <v>30</v>
      </c>
      <c r="G3758" s="159" t="n">
        <v>885</v>
      </c>
      <c r="H3758" s="159" t="n">
        <v>2265</v>
      </c>
      <c r="I3758" s="160" t="n">
        <v>12152.88</v>
      </c>
      <c r="J3758" s="160" t="n">
        <v>378.14</v>
      </c>
      <c r="K3758" s="160" t="n">
        <v>11774.74</v>
      </c>
      <c r="L3758" s="160" t="n">
        <v>3521.01</v>
      </c>
    </row>
    <row r="3759">
      <c r="A3759" s="176" t="n">
        <v>45809</v>
      </c>
      <c r="B3759" s="104" t="inlineStr">
        <is>
          <t>2024/25</t>
        </is>
      </c>
      <c r="C3759" s="104" t="inlineStr">
        <is>
          <t>HC-072</t>
        </is>
      </c>
      <c r="D3759" s="104" t="inlineStr">
        <is>
          <t>Sud-Ouest</t>
        </is>
      </c>
      <c r="E3759" s="104" t="inlineStr">
        <is>
          <t>Livraison</t>
        </is>
      </c>
      <c r="F3759" s="104" t="n">
        <v>30</v>
      </c>
      <c r="G3759" s="159" t="n">
        <v>804</v>
      </c>
      <c r="H3759" s="159" t="n">
        <v>2091</v>
      </c>
      <c r="I3759" s="160" t="n">
        <v>13264.07</v>
      </c>
      <c r="J3759" s="160" t="n">
        <v>844.8</v>
      </c>
      <c r="K3759" s="160" t="n">
        <v>12419.27</v>
      </c>
      <c r="L3759" s="160" t="n">
        <v>3867.44</v>
      </c>
    </row>
    <row r="3760">
      <c r="A3760" s="176" t="n">
        <v>45809</v>
      </c>
      <c r="B3760" s="104" t="inlineStr">
        <is>
          <t>2024/25</t>
        </is>
      </c>
      <c r="C3760" s="104" t="inlineStr">
        <is>
          <t>HC-072</t>
        </is>
      </c>
      <c r="D3760" s="104" t="inlineStr">
        <is>
          <t>Sud-Ouest</t>
        </is>
      </c>
      <c r="E3760" s="104" t="inlineStr">
        <is>
          <t>Sur place</t>
        </is>
      </c>
      <c r="F3760" s="104" t="n">
        <v>30</v>
      </c>
      <c r="G3760" s="159" t="n">
        <v>2200</v>
      </c>
      <c r="H3760" s="159" t="n">
        <v>5457</v>
      </c>
      <c r="I3760" s="160" t="n">
        <v>28505.36</v>
      </c>
      <c r="J3760" s="160" t="n">
        <v>799.84</v>
      </c>
      <c r="K3760" s="160" t="n">
        <v>27705.52</v>
      </c>
      <c r="L3760" s="160" t="n">
        <v>8268.84</v>
      </c>
    </row>
    <row r="3761">
      <c r="A3761" s="176" t="n">
        <v>45809</v>
      </c>
      <c r="B3761" s="104" t="inlineStr">
        <is>
          <t>2024/25</t>
        </is>
      </c>
      <c r="C3761" s="104" t="inlineStr">
        <is>
          <t>HC-072</t>
        </is>
      </c>
      <c r="D3761" s="104" t="inlineStr">
        <is>
          <t>Sud-Ouest</t>
        </is>
      </c>
      <c r="E3761" s="104" t="inlineStr">
        <is>
          <t>À emporter</t>
        </is>
      </c>
      <c r="F3761" s="104" t="n">
        <v>30</v>
      </c>
      <c r="G3761" s="159" t="n">
        <v>1666</v>
      </c>
      <c r="H3761" s="159" t="n">
        <v>4368</v>
      </c>
      <c r="I3761" s="160" t="n">
        <v>19874.29</v>
      </c>
      <c r="J3761" s="160" t="n">
        <v>604.24</v>
      </c>
      <c r="K3761" s="160" t="n">
        <v>19270.05</v>
      </c>
      <c r="L3761" s="160" t="n">
        <v>5736.34</v>
      </c>
    </row>
    <row r="3762">
      <c r="A3762" s="176" t="n">
        <v>45809</v>
      </c>
      <c r="B3762" s="104" t="inlineStr">
        <is>
          <t>2024/25</t>
        </is>
      </c>
      <c r="C3762" s="104" t="inlineStr">
        <is>
          <t>HC-073</t>
        </is>
      </c>
      <c r="D3762" s="104" t="inlineStr">
        <is>
          <t>Île-de-France</t>
        </is>
      </c>
      <c r="E3762" s="104" t="inlineStr">
        <is>
          <t>Livraison</t>
        </is>
      </c>
      <c r="F3762" s="104" t="n">
        <v>30</v>
      </c>
      <c r="G3762" s="159" t="n">
        <v>2324</v>
      </c>
      <c r="H3762" s="159" t="n">
        <v>6027</v>
      </c>
      <c r="I3762" s="160" t="n">
        <v>37965.53</v>
      </c>
      <c r="J3762" s="160" t="n">
        <v>2142.89</v>
      </c>
      <c r="K3762" s="160" t="n">
        <v>35822.64</v>
      </c>
      <c r="L3762" s="160" t="n">
        <v>11017.02</v>
      </c>
    </row>
    <row r="3763">
      <c r="A3763" s="176" t="n">
        <v>45809</v>
      </c>
      <c r="B3763" s="104" t="inlineStr">
        <is>
          <t>2024/25</t>
        </is>
      </c>
      <c r="C3763" s="104" t="inlineStr">
        <is>
          <t>HC-073</t>
        </is>
      </c>
      <c r="D3763" s="104" t="inlineStr">
        <is>
          <t>Île-de-France</t>
        </is>
      </c>
      <c r="E3763" s="104" t="inlineStr">
        <is>
          <t>Sur place</t>
        </is>
      </c>
      <c r="F3763" s="104" t="n">
        <v>30</v>
      </c>
      <c r="G3763" s="159" t="n">
        <v>6411</v>
      </c>
      <c r="H3763" s="159" t="n">
        <v>16182</v>
      </c>
      <c r="I3763" s="160" t="n">
        <v>82324.67</v>
      </c>
      <c r="J3763" s="160" t="n">
        <v>2422.98</v>
      </c>
      <c r="K3763" s="160" t="n">
        <v>79901.69</v>
      </c>
      <c r="L3763" s="160" t="n">
        <v>23760.02</v>
      </c>
    </row>
    <row r="3764">
      <c r="A3764" s="176" t="n">
        <v>45809</v>
      </c>
      <c r="B3764" s="104" t="inlineStr">
        <is>
          <t>2024/25</t>
        </is>
      </c>
      <c r="C3764" s="104" t="inlineStr">
        <is>
          <t>HC-073</t>
        </is>
      </c>
      <c r="D3764" s="104" t="inlineStr">
        <is>
          <t>Île-de-France</t>
        </is>
      </c>
      <c r="E3764" s="104" t="inlineStr">
        <is>
          <t>À emporter</t>
        </is>
      </c>
      <c r="F3764" s="104" t="n">
        <v>29</v>
      </c>
      <c r="G3764" s="159" t="n">
        <v>4755</v>
      </c>
      <c r="H3764" s="159" t="n">
        <v>12362</v>
      </c>
      <c r="I3764" s="160" t="n">
        <v>56109.14</v>
      </c>
      <c r="J3764" s="160" t="n">
        <v>1574.66</v>
      </c>
      <c r="K3764" s="160" t="n">
        <v>54534.48</v>
      </c>
      <c r="L3764" s="160" t="n">
        <v>16239.46</v>
      </c>
    </row>
    <row r="3765">
      <c r="A3765" s="176" t="n">
        <v>45809</v>
      </c>
      <c r="B3765" s="104" t="inlineStr">
        <is>
          <t>2024/25</t>
        </is>
      </c>
      <c r="C3765" s="104" t="inlineStr">
        <is>
          <t>HC-074</t>
        </is>
      </c>
      <c r="D3765" s="104" t="inlineStr">
        <is>
          <t>Nord-Ouest</t>
        </is>
      </c>
      <c r="E3765" s="104" t="inlineStr">
        <is>
          <t>Livraison</t>
        </is>
      </c>
      <c r="F3765" s="104" t="n">
        <v>30</v>
      </c>
      <c r="G3765" s="159" t="n">
        <v>1475</v>
      </c>
      <c r="H3765" s="159" t="n">
        <v>3833</v>
      </c>
      <c r="I3765" s="160" t="n">
        <v>24241.93</v>
      </c>
      <c r="J3765" s="160" t="n">
        <v>1461.5</v>
      </c>
      <c r="K3765" s="160" t="n">
        <v>22780.43</v>
      </c>
      <c r="L3765" s="160" t="n">
        <v>7062.94</v>
      </c>
    </row>
    <row r="3766">
      <c r="A3766" s="176" t="n">
        <v>45809</v>
      </c>
      <c r="B3766" s="104" t="inlineStr">
        <is>
          <t>2024/25</t>
        </is>
      </c>
      <c r="C3766" s="104" t="inlineStr">
        <is>
          <t>HC-074</t>
        </is>
      </c>
      <c r="D3766" s="104" t="inlineStr">
        <is>
          <t>Nord-Ouest</t>
        </is>
      </c>
      <c r="E3766" s="104" t="inlineStr">
        <is>
          <t>Sur place</t>
        </is>
      </c>
      <c r="F3766" s="104" t="n">
        <v>30</v>
      </c>
      <c r="G3766" s="159" t="n">
        <v>4230</v>
      </c>
      <c r="H3766" s="159" t="n">
        <v>10610</v>
      </c>
      <c r="I3766" s="160" t="n">
        <v>54539.3</v>
      </c>
      <c r="J3766" s="160" t="n">
        <v>1654.84</v>
      </c>
      <c r="K3766" s="160" t="n">
        <v>52884.46</v>
      </c>
      <c r="L3766" s="160" t="n">
        <v>15758.67</v>
      </c>
    </row>
    <row r="3767">
      <c r="A3767" s="176" t="n">
        <v>45809</v>
      </c>
      <c r="B3767" s="104" t="inlineStr">
        <is>
          <t>2024/25</t>
        </is>
      </c>
      <c r="C3767" s="104" t="inlineStr">
        <is>
          <t>HC-074</t>
        </is>
      </c>
      <c r="D3767" s="104" t="inlineStr">
        <is>
          <t>Nord-Ouest</t>
        </is>
      </c>
      <c r="E3767" s="104" t="inlineStr">
        <is>
          <t>À emporter</t>
        </is>
      </c>
      <c r="F3767" s="104" t="n">
        <v>30</v>
      </c>
      <c r="G3767" s="159" t="n">
        <v>3076</v>
      </c>
      <c r="H3767" s="159" t="n">
        <v>7688</v>
      </c>
      <c r="I3767" s="160" t="n">
        <v>36556.03</v>
      </c>
      <c r="J3767" s="160" t="n">
        <v>1098.1</v>
      </c>
      <c r="K3767" s="160" t="n">
        <v>35457.93</v>
      </c>
      <c r="L3767" s="160" t="n">
        <v>10547.53</v>
      </c>
    </row>
    <row r="3768">
      <c r="A3768" s="176" t="n">
        <v>45809</v>
      </c>
      <c r="B3768" s="104" t="inlineStr">
        <is>
          <t>2024/25</t>
        </is>
      </c>
      <c r="C3768" s="104" t="inlineStr">
        <is>
          <t>HC-075</t>
        </is>
      </c>
      <c r="D3768" s="104" t="inlineStr">
        <is>
          <t>Sud-Est</t>
        </is>
      </c>
      <c r="E3768" s="104" t="inlineStr">
        <is>
          <t>Drive</t>
        </is>
      </c>
      <c r="F3768" s="104" t="n">
        <v>30</v>
      </c>
      <c r="G3768" s="159" t="n">
        <v>1869</v>
      </c>
      <c r="H3768" s="159" t="n">
        <v>4814</v>
      </c>
      <c r="I3768" s="160" t="n">
        <v>25456.62</v>
      </c>
      <c r="J3768" s="160" t="n">
        <v>812.41</v>
      </c>
      <c r="K3768" s="160" t="n">
        <v>24644.21</v>
      </c>
      <c r="L3768" s="160" t="n">
        <v>7320.76</v>
      </c>
    </row>
    <row r="3769">
      <c r="A3769" s="176" t="n">
        <v>45809</v>
      </c>
      <c r="B3769" s="104" t="inlineStr">
        <is>
          <t>2024/25</t>
        </is>
      </c>
      <c r="C3769" s="104" t="inlineStr">
        <is>
          <t>HC-075</t>
        </is>
      </c>
      <c r="D3769" s="104" t="inlineStr">
        <is>
          <t>Sud-Est</t>
        </is>
      </c>
      <c r="E3769" s="104" t="inlineStr">
        <is>
          <t>Livraison</t>
        </is>
      </c>
      <c r="F3769" s="104" t="n">
        <v>30</v>
      </c>
      <c r="G3769" s="159" t="n">
        <v>1662</v>
      </c>
      <c r="H3769" s="159" t="n">
        <v>4184</v>
      </c>
      <c r="I3769" s="160" t="n">
        <v>27642.55</v>
      </c>
      <c r="J3769" s="160" t="n">
        <v>1680.53</v>
      </c>
      <c r="K3769" s="160" t="n">
        <v>25962.02</v>
      </c>
      <c r="L3769" s="160" t="n">
        <v>8043.87</v>
      </c>
    </row>
    <row r="3770">
      <c r="A3770" s="176" t="n">
        <v>45809</v>
      </c>
      <c r="B3770" s="104" t="inlineStr">
        <is>
          <t>2024/25</t>
        </is>
      </c>
      <c r="C3770" s="104" t="inlineStr">
        <is>
          <t>HC-075</t>
        </is>
      </c>
      <c r="D3770" s="104" t="inlineStr">
        <is>
          <t>Sud-Est</t>
        </is>
      </c>
      <c r="E3770" s="104" t="inlineStr">
        <is>
          <t>Sur place</t>
        </is>
      </c>
      <c r="F3770" s="104" t="n">
        <v>30</v>
      </c>
      <c r="G3770" s="159" t="n">
        <v>4689</v>
      </c>
      <c r="H3770" s="159" t="n">
        <v>12006</v>
      </c>
      <c r="I3770" s="160" t="n">
        <v>61268.39</v>
      </c>
      <c r="J3770" s="160" t="n">
        <v>1933.83</v>
      </c>
      <c r="K3770" s="160" t="n">
        <v>59334.56</v>
      </c>
      <c r="L3770" s="160" t="n">
        <v>17644.66</v>
      </c>
    </row>
    <row r="3771">
      <c r="A3771" s="176" t="n">
        <v>45809</v>
      </c>
      <c r="B3771" s="104" t="inlineStr">
        <is>
          <t>2024/25</t>
        </is>
      </c>
      <c r="C3771" s="104" t="inlineStr">
        <is>
          <t>HC-075</t>
        </is>
      </c>
      <c r="D3771" s="104" t="inlineStr">
        <is>
          <t>Sud-Est</t>
        </is>
      </c>
      <c r="E3771" s="104" t="inlineStr">
        <is>
          <t>À emporter</t>
        </is>
      </c>
      <c r="F3771" s="104" t="n">
        <v>30</v>
      </c>
      <c r="G3771" s="159" t="n">
        <v>3560</v>
      </c>
      <c r="H3771" s="159" t="n">
        <v>8849</v>
      </c>
      <c r="I3771" s="160" t="n">
        <v>42166.53</v>
      </c>
      <c r="J3771" s="160" t="n">
        <v>1228.62</v>
      </c>
      <c r="K3771" s="160" t="n">
        <v>40937.91</v>
      </c>
      <c r="L3771" s="160" t="n">
        <v>12223.42</v>
      </c>
    </row>
    <row r="3772">
      <c r="A3772" s="176" t="n">
        <v>45809</v>
      </c>
      <c r="B3772" s="104" t="inlineStr">
        <is>
          <t>2024/25</t>
        </is>
      </c>
      <c r="C3772" s="104" t="inlineStr">
        <is>
          <t>HC-076</t>
        </is>
      </c>
      <c r="D3772" s="104" t="inlineStr">
        <is>
          <t>Sud-Ouest</t>
        </is>
      </c>
      <c r="E3772" s="104" t="inlineStr">
        <is>
          <t>Drive</t>
        </is>
      </c>
      <c r="F3772" s="104" t="n">
        <v>30</v>
      </c>
      <c r="G3772" s="159" t="n">
        <v>1395</v>
      </c>
      <c r="H3772" s="159" t="n">
        <v>3515</v>
      </c>
      <c r="I3772" s="160" t="n">
        <v>19141.62</v>
      </c>
      <c r="J3772" s="160" t="n">
        <v>517.35</v>
      </c>
      <c r="K3772" s="160" t="n">
        <v>18624.27</v>
      </c>
      <c r="L3772" s="160" t="n">
        <v>5532.72</v>
      </c>
    </row>
    <row r="3773">
      <c r="A3773" s="176" t="n">
        <v>45809</v>
      </c>
      <c r="B3773" s="104" t="inlineStr">
        <is>
          <t>2024/25</t>
        </is>
      </c>
      <c r="C3773" s="104" t="inlineStr">
        <is>
          <t>HC-076</t>
        </is>
      </c>
      <c r="D3773" s="104" t="inlineStr">
        <is>
          <t>Sud-Ouest</t>
        </is>
      </c>
      <c r="E3773" s="104" t="inlineStr">
        <is>
          <t>Livraison</t>
        </is>
      </c>
      <c r="F3773" s="104" t="n">
        <v>30</v>
      </c>
      <c r="G3773" s="159" t="n">
        <v>1240</v>
      </c>
      <c r="H3773" s="159" t="n">
        <v>3199</v>
      </c>
      <c r="I3773" s="160" t="n">
        <v>20600.71</v>
      </c>
      <c r="J3773" s="160" t="n">
        <v>1227.18</v>
      </c>
      <c r="K3773" s="160" t="n">
        <v>19373.53</v>
      </c>
      <c r="L3773" s="160" t="n">
        <v>5999.72</v>
      </c>
    </row>
    <row r="3774">
      <c r="A3774" s="176" t="n">
        <v>45809</v>
      </c>
      <c r="B3774" s="104" t="inlineStr">
        <is>
          <t>2024/25</t>
        </is>
      </c>
      <c r="C3774" s="104" t="inlineStr">
        <is>
          <t>HC-076</t>
        </is>
      </c>
      <c r="D3774" s="104" t="inlineStr">
        <is>
          <t>Sud-Ouest</t>
        </is>
      </c>
      <c r="E3774" s="104" t="inlineStr">
        <is>
          <t>Sur place</t>
        </is>
      </c>
      <c r="F3774" s="104" t="n">
        <v>30</v>
      </c>
      <c r="G3774" s="159" t="n">
        <v>3481</v>
      </c>
      <c r="H3774" s="159" t="n">
        <v>8945</v>
      </c>
      <c r="I3774" s="160" t="n">
        <v>44900.63</v>
      </c>
      <c r="J3774" s="160" t="n">
        <v>1429.98</v>
      </c>
      <c r="K3774" s="160" t="n">
        <v>43470.65</v>
      </c>
      <c r="L3774" s="160" t="n">
        <v>12869.05</v>
      </c>
    </row>
    <row r="3775">
      <c r="A3775" s="176" t="n">
        <v>45809</v>
      </c>
      <c r="B3775" s="104" t="inlineStr">
        <is>
          <t>2024/25</t>
        </is>
      </c>
      <c r="C3775" s="104" t="inlineStr">
        <is>
          <t>HC-076</t>
        </is>
      </c>
      <c r="D3775" s="104" t="inlineStr">
        <is>
          <t>Sud-Ouest</t>
        </is>
      </c>
      <c r="E3775" s="104" t="inlineStr">
        <is>
          <t>À emporter</t>
        </is>
      </c>
      <c r="F3775" s="104" t="n">
        <v>30</v>
      </c>
      <c r="G3775" s="159" t="n">
        <v>2594</v>
      </c>
      <c r="H3775" s="159" t="n">
        <v>6786</v>
      </c>
      <c r="I3775" s="160" t="n">
        <v>30778.4</v>
      </c>
      <c r="J3775" s="160" t="n">
        <v>975.3</v>
      </c>
      <c r="K3775" s="160" t="n">
        <v>29803.1</v>
      </c>
      <c r="L3775" s="160" t="n">
        <v>8877.629999999999</v>
      </c>
    </row>
    <row r="3776">
      <c r="A3776" s="176" t="n">
        <v>45809</v>
      </c>
      <c r="B3776" s="104" t="inlineStr">
        <is>
          <t>2024/25</t>
        </is>
      </c>
      <c r="C3776" s="104" t="inlineStr">
        <is>
          <t>HC-077</t>
        </is>
      </c>
      <c r="D3776" s="104" t="inlineStr">
        <is>
          <t>Île-de-France</t>
        </is>
      </c>
      <c r="E3776" s="104" t="inlineStr">
        <is>
          <t>Drive</t>
        </is>
      </c>
      <c r="F3776" s="104" t="n">
        <v>30</v>
      </c>
      <c r="G3776" s="159" t="n">
        <v>1466</v>
      </c>
      <c r="H3776" s="159" t="n">
        <v>3792</v>
      </c>
      <c r="I3776" s="160" t="n">
        <v>20156.2</v>
      </c>
      <c r="J3776" s="160" t="n">
        <v>563.1</v>
      </c>
      <c r="K3776" s="160" t="n">
        <v>19593.1</v>
      </c>
      <c r="L3776" s="160" t="n">
        <v>5768.01</v>
      </c>
    </row>
    <row r="3777">
      <c r="A3777" s="176" t="n">
        <v>45809</v>
      </c>
      <c r="B3777" s="104" t="inlineStr">
        <is>
          <t>2024/25</t>
        </is>
      </c>
      <c r="C3777" s="104" t="inlineStr">
        <is>
          <t>HC-077</t>
        </is>
      </c>
      <c r="D3777" s="104" t="inlineStr">
        <is>
          <t>Île-de-France</t>
        </is>
      </c>
      <c r="E3777" s="104" t="inlineStr">
        <is>
          <t>Livraison</t>
        </is>
      </c>
      <c r="F3777" s="104" t="n">
        <v>30</v>
      </c>
      <c r="G3777" s="159" t="n">
        <v>1301</v>
      </c>
      <c r="H3777" s="159" t="n">
        <v>3274</v>
      </c>
      <c r="I3777" s="160" t="n">
        <v>21488.17</v>
      </c>
      <c r="J3777" s="160" t="n">
        <v>1278.72</v>
      </c>
      <c r="K3777" s="160" t="n">
        <v>20209.45</v>
      </c>
      <c r="L3777" s="160" t="n">
        <v>6293.18</v>
      </c>
    </row>
    <row r="3778">
      <c r="A3778" s="176" t="n">
        <v>45809</v>
      </c>
      <c r="B3778" s="104" t="inlineStr">
        <is>
          <t>2024/25</t>
        </is>
      </c>
      <c r="C3778" s="104" t="inlineStr">
        <is>
          <t>HC-077</t>
        </is>
      </c>
      <c r="D3778" s="104" t="inlineStr">
        <is>
          <t>Île-de-France</t>
        </is>
      </c>
      <c r="E3778" s="104" t="inlineStr">
        <is>
          <t>Sur place</t>
        </is>
      </c>
      <c r="F3778" s="104" t="n">
        <v>30</v>
      </c>
      <c r="G3778" s="159" t="n">
        <v>3627</v>
      </c>
      <c r="H3778" s="159" t="n">
        <v>9274</v>
      </c>
      <c r="I3778" s="160" t="n">
        <v>46566.94</v>
      </c>
      <c r="J3778" s="160" t="n">
        <v>1397.78</v>
      </c>
      <c r="K3778" s="160" t="n">
        <v>45169.16</v>
      </c>
      <c r="L3778" s="160" t="n">
        <v>13354.29</v>
      </c>
    </row>
    <row r="3779">
      <c r="A3779" s="176" t="n">
        <v>45809</v>
      </c>
      <c r="B3779" s="104" t="inlineStr">
        <is>
          <t>2024/25</t>
        </is>
      </c>
      <c r="C3779" s="104" t="inlineStr">
        <is>
          <t>HC-077</t>
        </is>
      </c>
      <c r="D3779" s="104" t="inlineStr">
        <is>
          <t>Île-de-France</t>
        </is>
      </c>
      <c r="E3779" s="104" t="inlineStr">
        <is>
          <t>À emporter</t>
        </is>
      </c>
      <c r="F3779" s="104" t="n">
        <v>29</v>
      </c>
      <c r="G3779" s="159" t="n">
        <v>2631</v>
      </c>
      <c r="H3779" s="159" t="n">
        <v>6791</v>
      </c>
      <c r="I3779" s="160" t="n">
        <v>31409.24</v>
      </c>
      <c r="J3779" s="160" t="n">
        <v>959.63</v>
      </c>
      <c r="K3779" s="160" t="n">
        <v>30449.61</v>
      </c>
      <c r="L3779" s="160" t="n">
        <v>9097.51</v>
      </c>
    </row>
    <row r="3780">
      <c r="A3780" s="176" t="n">
        <v>45809</v>
      </c>
      <c r="B3780" s="104" t="inlineStr">
        <is>
          <t>2024/25</t>
        </is>
      </c>
      <c r="C3780" s="104" t="inlineStr">
        <is>
          <t>HC-078</t>
        </is>
      </c>
      <c r="D3780" s="104" t="inlineStr">
        <is>
          <t>Nord-Ouest</t>
        </is>
      </c>
      <c r="E3780" s="104" t="inlineStr">
        <is>
          <t>Livraison</t>
        </is>
      </c>
      <c r="F3780" s="104" t="n">
        <v>29</v>
      </c>
      <c r="G3780" s="159" t="n">
        <v>869</v>
      </c>
      <c r="H3780" s="159" t="n">
        <v>2250</v>
      </c>
      <c r="I3780" s="160" t="n">
        <v>14032.55</v>
      </c>
      <c r="J3780" s="160" t="n">
        <v>856.1799999999999</v>
      </c>
      <c r="K3780" s="160" t="n">
        <v>13176.37</v>
      </c>
      <c r="L3780" s="160" t="n">
        <v>4082.55</v>
      </c>
    </row>
    <row r="3781">
      <c r="A3781" s="176" t="n">
        <v>45809</v>
      </c>
      <c r="B3781" s="104" t="inlineStr">
        <is>
          <t>2024/25</t>
        </is>
      </c>
      <c r="C3781" s="104" t="inlineStr">
        <is>
          <t>HC-078</t>
        </is>
      </c>
      <c r="D3781" s="104" t="inlineStr">
        <is>
          <t>Nord-Ouest</t>
        </is>
      </c>
      <c r="E3781" s="104" t="inlineStr">
        <is>
          <t>Sur place</t>
        </is>
      </c>
      <c r="F3781" s="104" t="n">
        <v>29</v>
      </c>
      <c r="G3781" s="159" t="n">
        <v>2287</v>
      </c>
      <c r="H3781" s="159" t="n">
        <v>5850</v>
      </c>
      <c r="I3781" s="160" t="n">
        <v>29580.98</v>
      </c>
      <c r="J3781" s="160" t="n">
        <v>866.72</v>
      </c>
      <c r="K3781" s="160" t="n">
        <v>28714.26</v>
      </c>
      <c r="L3781" s="160" t="n">
        <v>8463.74</v>
      </c>
    </row>
    <row r="3782">
      <c r="A3782" s="176" t="n">
        <v>45809</v>
      </c>
      <c r="B3782" s="104" t="inlineStr">
        <is>
          <t>2024/25</t>
        </is>
      </c>
      <c r="C3782" s="104" t="inlineStr">
        <is>
          <t>HC-078</t>
        </is>
      </c>
      <c r="D3782" s="104" t="inlineStr">
        <is>
          <t>Nord-Ouest</t>
        </is>
      </c>
      <c r="E3782" s="104" t="inlineStr">
        <is>
          <t>À emporter</t>
        </is>
      </c>
      <c r="F3782" s="104" t="n">
        <v>28</v>
      </c>
      <c r="G3782" s="159" t="n">
        <v>1609</v>
      </c>
      <c r="H3782" s="159" t="n">
        <v>4131</v>
      </c>
      <c r="I3782" s="160" t="n">
        <v>19257.04</v>
      </c>
      <c r="J3782" s="160" t="n">
        <v>533.76</v>
      </c>
      <c r="K3782" s="160" t="n">
        <v>18723.28</v>
      </c>
      <c r="L3782" s="160" t="n">
        <v>5561.93</v>
      </c>
    </row>
    <row r="3783">
      <c r="A3783" s="176" t="n">
        <v>45809</v>
      </c>
      <c r="B3783" s="104" t="inlineStr">
        <is>
          <t>2024/25</t>
        </is>
      </c>
      <c r="C3783" s="104" t="inlineStr">
        <is>
          <t>HC-079</t>
        </is>
      </c>
      <c r="D3783" s="104" t="inlineStr">
        <is>
          <t>Sud-Est</t>
        </is>
      </c>
      <c r="E3783" s="104" t="inlineStr">
        <is>
          <t>Drive</t>
        </is>
      </c>
      <c r="F3783" s="104" t="n">
        <v>30</v>
      </c>
      <c r="G3783" s="159" t="n">
        <v>1491</v>
      </c>
      <c r="H3783" s="159" t="n">
        <v>3814</v>
      </c>
      <c r="I3783" s="160" t="n">
        <v>20196.46</v>
      </c>
      <c r="J3783" s="160" t="n">
        <v>537.42</v>
      </c>
      <c r="K3783" s="160" t="n">
        <v>19659.04</v>
      </c>
      <c r="L3783" s="160" t="n">
        <v>5835.58</v>
      </c>
    </row>
    <row r="3784">
      <c r="A3784" s="176" t="n">
        <v>45809</v>
      </c>
      <c r="B3784" s="104" t="inlineStr">
        <is>
          <t>2024/25</t>
        </is>
      </c>
      <c r="C3784" s="104" t="inlineStr">
        <is>
          <t>HC-079</t>
        </is>
      </c>
      <c r="D3784" s="104" t="inlineStr">
        <is>
          <t>Sud-Est</t>
        </is>
      </c>
      <c r="E3784" s="104" t="inlineStr">
        <is>
          <t>Livraison</t>
        </is>
      </c>
      <c r="F3784" s="104" t="n">
        <v>30</v>
      </c>
      <c r="G3784" s="159" t="n">
        <v>1482</v>
      </c>
      <c r="H3784" s="159" t="n">
        <v>3744</v>
      </c>
      <c r="I3784" s="160" t="n">
        <v>23870.74</v>
      </c>
      <c r="J3784" s="160" t="n">
        <v>1405.76</v>
      </c>
      <c r="K3784" s="160" t="n">
        <v>22464.98</v>
      </c>
      <c r="L3784" s="160" t="n">
        <v>6929.79</v>
      </c>
    </row>
    <row r="3785">
      <c r="A3785" s="176" t="n">
        <v>45809</v>
      </c>
      <c r="B3785" s="104" t="inlineStr">
        <is>
          <t>2024/25</t>
        </is>
      </c>
      <c r="C3785" s="104" t="inlineStr">
        <is>
          <t>HC-079</t>
        </is>
      </c>
      <c r="D3785" s="104" t="inlineStr">
        <is>
          <t>Sud-Est</t>
        </is>
      </c>
      <c r="E3785" s="104" t="inlineStr">
        <is>
          <t>Sur place</t>
        </is>
      </c>
      <c r="F3785" s="104" t="n">
        <v>30</v>
      </c>
      <c r="G3785" s="159" t="n">
        <v>3809</v>
      </c>
      <c r="H3785" s="159" t="n">
        <v>9443</v>
      </c>
      <c r="I3785" s="160" t="n">
        <v>48698.94</v>
      </c>
      <c r="J3785" s="160" t="n">
        <v>1501.93</v>
      </c>
      <c r="K3785" s="160" t="n">
        <v>47197.01</v>
      </c>
      <c r="L3785" s="160" t="n">
        <v>14132.31</v>
      </c>
    </row>
    <row r="3786">
      <c r="A3786" s="176" t="n">
        <v>45809</v>
      </c>
      <c r="B3786" s="104" t="inlineStr">
        <is>
          <t>2024/25</t>
        </is>
      </c>
      <c r="C3786" s="104" t="inlineStr">
        <is>
          <t>HC-079</t>
        </is>
      </c>
      <c r="D3786" s="104" t="inlineStr">
        <is>
          <t>Sud-Est</t>
        </is>
      </c>
      <c r="E3786" s="104" t="inlineStr">
        <is>
          <t>À emporter</t>
        </is>
      </c>
      <c r="F3786" s="104" t="n">
        <v>29</v>
      </c>
      <c r="G3786" s="159" t="n">
        <v>2785</v>
      </c>
      <c r="H3786" s="159" t="n">
        <v>6895</v>
      </c>
      <c r="I3786" s="160" t="n">
        <v>32915.92</v>
      </c>
      <c r="J3786" s="160" t="n">
        <v>1093.55</v>
      </c>
      <c r="K3786" s="160" t="n">
        <v>31822.37</v>
      </c>
      <c r="L3786" s="160" t="n">
        <v>9462.200000000001</v>
      </c>
    </row>
    <row r="3787">
      <c r="A3787" s="176" t="n">
        <v>45809</v>
      </c>
      <c r="B3787" s="104" t="inlineStr">
        <is>
          <t>2024/25</t>
        </is>
      </c>
      <c r="C3787" s="104" t="inlineStr">
        <is>
          <t>HC-080</t>
        </is>
      </c>
      <c r="D3787" s="104" t="inlineStr">
        <is>
          <t>Sud-Ouest</t>
        </is>
      </c>
      <c r="E3787" s="104" t="inlineStr">
        <is>
          <t>Livraison</t>
        </is>
      </c>
      <c r="F3787" s="104" t="n">
        <v>30</v>
      </c>
      <c r="G3787" s="159" t="n">
        <v>1146</v>
      </c>
      <c r="H3787" s="159" t="n">
        <v>2989</v>
      </c>
      <c r="I3787" s="160" t="n">
        <v>19116.95</v>
      </c>
      <c r="J3787" s="160" t="n">
        <v>1106.75</v>
      </c>
      <c r="K3787" s="160" t="n">
        <v>18010.2</v>
      </c>
      <c r="L3787" s="160" t="n">
        <v>5616.66</v>
      </c>
    </row>
    <row r="3788">
      <c r="A3788" s="176" t="n">
        <v>45809</v>
      </c>
      <c r="B3788" s="104" t="inlineStr">
        <is>
          <t>2024/25</t>
        </is>
      </c>
      <c r="C3788" s="104" t="inlineStr">
        <is>
          <t>HC-080</t>
        </is>
      </c>
      <c r="D3788" s="104" t="inlineStr">
        <is>
          <t>Sud-Ouest</t>
        </is>
      </c>
      <c r="E3788" s="104" t="inlineStr">
        <is>
          <t>Sur place</t>
        </is>
      </c>
      <c r="F3788" s="104" t="n">
        <v>30</v>
      </c>
      <c r="G3788" s="159" t="n">
        <v>3169</v>
      </c>
      <c r="H3788" s="159" t="n">
        <v>8186</v>
      </c>
      <c r="I3788" s="160" t="n">
        <v>40381</v>
      </c>
      <c r="J3788" s="160" t="n">
        <v>1228.75</v>
      </c>
      <c r="K3788" s="160" t="n">
        <v>39152.25</v>
      </c>
      <c r="L3788" s="160" t="n">
        <v>11672.43</v>
      </c>
    </row>
    <row r="3789">
      <c r="A3789" s="176" t="n">
        <v>45809</v>
      </c>
      <c r="B3789" s="104" t="inlineStr">
        <is>
          <t>2024/25</t>
        </is>
      </c>
      <c r="C3789" s="104" t="inlineStr">
        <is>
          <t>HC-080</t>
        </is>
      </c>
      <c r="D3789" s="104" t="inlineStr">
        <is>
          <t>Sud-Ouest</t>
        </is>
      </c>
      <c r="E3789" s="104" t="inlineStr">
        <is>
          <t>À emporter</t>
        </is>
      </c>
      <c r="F3789" s="104" t="n">
        <v>29</v>
      </c>
      <c r="G3789" s="159" t="n">
        <v>2351</v>
      </c>
      <c r="H3789" s="159" t="n">
        <v>5964</v>
      </c>
      <c r="I3789" s="160" t="n">
        <v>27721.47</v>
      </c>
      <c r="J3789" s="160" t="n">
        <v>791.9299999999999</v>
      </c>
      <c r="K3789" s="160" t="n">
        <v>26929.54</v>
      </c>
      <c r="L3789" s="160" t="n">
        <v>8015.23</v>
      </c>
    </row>
    <row r="3790">
      <c r="A3790" s="176" t="n">
        <v>45809</v>
      </c>
      <c r="B3790" s="104" t="inlineStr">
        <is>
          <t>2024/25</t>
        </is>
      </c>
      <c r="C3790" s="104" t="inlineStr">
        <is>
          <t>HC-081</t>
        </is>
      </c>
      <c r="D3790" s="104" t="inlineStr">
        <is>
          <t>Île-de-France</t>
        </is>
      </c>
      <c r="E3790" s="104" t="inlineStr">
        <is>
          <t>Livraison</t>
        </is>
      </c>
      <c r="F3790" s="104" t="n">
        <v>30</v>
      </c>
      <c r="G3790" s="159" t="n">
        <v>1706</v>
      </c>
      <c r="H3790" s="159" t="n">
        <v>4259</v>
      </c>
      <c r="I3790" s="160" t="n">
        <v>27892.16</v>
      </c>
      <c r="J3790" s="160" t="n">
        <v>1819.59</v>
      </c>
      <c r="K3790" s="160" t="n">
        <v>26072.57</v>
      </c>
      <c r="L3790" s="160" t="n">
        <v>8975.940000000001</v>
      </c>
    </row>
    <row r="3791">
      <c r="A3791" s="176" t="n">
        <v>45809</v>
      </c>
      <c r="B3791" s="104" t="inlineStr">
        <is>
          <t>2024/25</t>
        </is>
      </c>
      <c r="C3791" s="104" t="inlineStr">
        <is>
          <t>HC-081</t>
        </is>
      </c>
      <c r="D3791" s="104" t="inlineStr">
        <is>
          <t>Île-de-France</t>
        </is>
      </c>
      <c r="E3791" s="104" t="inlineStr">
        <is>
          <t>Sur place</t>
        </is>
      </c>
      <c r="F3791" s="104" t="n">
        <v>30</v>
      </c>
      <c r="G3791" s="159" t="n">
        <v>4778</v>
      </c>
      <c r="H3791" s="159" t="n">
        <v>12494</v>
      </c>
      <c r="I3791" s="160" t="n">
        <v>61638.52</v>
      </c>
      <c r="J3791" s="160" t="n">
        <v>1580.85</v>
      </c>
      <c r="K3791" s="160" t="n">
        <v>60057.67</v>
      </c>
      <c r="L3791" s="160" t="n">
        <v>19876.88</v>
      </c>
    </row>
    <row r="3792">
      <c r="A3792" s="176" t="n">
        <v>45809</v>
      </c>
      <c r="B3792" s="104" t="inlineStr">
        <is>
          <t>2024/25</t>
        </is>
      </c>
      <c r="C3792" s="104" t="inlineStr">
        <is>
          <t>HC-081</t>
        </is>
      </c>
      <c r="D3792" s="104" t="inlineStr">
        <is>
          <t>Île-de-France</t>
        </is>
      </c>
      <c r="E3792" s="104" t="inlineStr">
        <is>
          <t>À emporter</t>
        </is>
      </c>
      <c r="F3792" s="104" t="n">
        <v>30</v>
      </c>
      <c r="G3792" s="159" t="n">
        <v>3617</v>
      </c>
      <c r="H3792" s="159" t="n">
        <v>9500</v>
      </c>
      <c r="I3792" s="160" t="n">
        <v>42751.77</v>
      </c>
      <c r="J3792" s="160" t="n">
        <v>1285.57</v>
      </c>
      <c r="K3792" s="160" t="n">
        <v>41466.2</v>
      </c>
      <c r="L3792" s="160" t="n">
        <v>13711.52</v>
      </c>
    </row>
    <row r="3793">
      <c r="A3793" s="176" t="n">
        <v>45809</v>
      </c>
      <c r="B3793" s="104" t="inlineStr">
        <is>
          <t>2024/25</t>
        </is>
      </c>
      <c r="C3793" s="104" t="inlineStr">
        <is>
          <t>HC-082</t>
        </is>
      </c>
      <c r="D3793" s="104" t="inlineStr">
        <is>
          <t>Nord-Ouest</t>
        </is>
      </c>
      <c r="E3793" s="104" t="inlineStr">
        <is>
          <t>Livraison</t>
        </is>
      </c>
      <c r="F3793" s="104" t="n">
        <v>30</v>
      </c>
      <c r="G3793" s="159" t="n">
        <v>1303</v>
      </c>
      <c r="H3793" s="159" t="n">
        <v>3299</v>
      </c>
      <c r="I3793" s="160" t="n">
        <v>21421.89</v>
      </c>
      <c r="J3793" s="160" t="n">
        <v>1238.08</v>
      </c>
      <c r="K3793" s="160" t="n">
        <v>20183.81</v>
      </c>
      <c r="L3793" s="160" t="n">
        <v>6217.99</v>
      </c>
    </row>
    <row r="3794">
      <c r="A3794" s="176" t="n">
        <v>45809</v>
      </c>
      <c r="B3794" s="104" t="inlineStr">
        <is>
          <t>2024/25</t>
        </is>
      </c>
      <c r="C3794" s="104" t="inlineStr">
        <is>
          <t>HC-082</t>
        </is>
      </c>
      <c r="D3794" s="104" t="inlineStr">
        <is>
          <t>Nord-Ouest</t>
        </is>
      </c>
      <c r="E3794" s="104" t="inlineStr">
        <is>
          <t>Sur place</t>
        </is>
      </c>
      <c r="F3794" s="104" t="n">
        <v>30</v>
      </c>
      <c r="G3794" s="159" t="n">
        <v>3574</v>
      </c>
      <c r="H3794" s="159" t="n">
        <v>8902</v>
      </c>
      <c r="I3794" s="160" t="n">
        <v>46698.9</v>
      </c>
      <c r="J3794" s="160" t="n">
        <v>1276.91</v>
      </c>
      <c r="K3794" s="160" t="n">
        <v>45421.99</v>
      </c>
      <c r="L3794" s="160" t="n">
        <v>13478.14</v>
      </c>
    </row>
    <row r="3795">
      <c r="A3795" s="176" t="n">
        <v>45809</v>
      </c>
      <c r="B3795" s="104" t="inlineStr">
        <is>
          <t>2024/25</t>
        </is>
      </c>
      <c r="C3795" s="104" t="inlineStr">
        <is>
          <t>HC-082</t>
        </is>
      </c>
      <c r="D3795" s="104" t="inlineStr">
        <is>
          <t>Nord-Ouest</t>
        </is>
      </c>
      <c r="E3795" s="104" t="inlineStr">
        <is>
          <t>À emporter</t>
        </is>
      </c>
      <c r="F3795" s="104" t="n">
        <v>30</v>
      </c>
      <c r="G3795" s="159" t="n">
        <v>2745</v>
      </c>
      <c r="H3795" s="159" t="n">
        <v>6778</v>
      </c>
      <c r="I3795" s="160" t="n">
        <v>33095.53</v>
      </c>
      <c r="J3795" s="160" t="n">
        <v>931.83</v>
      </c>
      <c r="K3795" s="160" t="n">
        <v>32163.7</v>
      </c>
      <c r="L3795" s="160" t="n">
        <v>9562.43</v>
      </c>
    </row>
    <row r="3796">
      <c r="A3796" s="176" t="n">
        <v>45809</v>
      </c>
      <c r="B3796" s="104" t="inlineStr">
        <is>
          <t>2024/25</t>
        </is>
      </c>
      <c r="C3796" s="104" t="inlineStr">
        <is>
          <t>HC-083</t>
        </is>
      </c>
      <c r="D3796" s="104" t="inlineStr">
        <is>
          <t>Sud-Est</t>
        </is>
      </c>
      <c r="E3796" s="104" t="inlineStr">
        <is>
          <t>Livraison</t>
        </is>
      </c>
      <c r="F3796" s="104" t="n">
        <v>30</v>
      </c>
      <c r="G3796" s="159" t="n">
        <v>1278</v>
      </c>
      <c r="H3796" s="159" t="n">
        <v>3284</v>
      </c>
      <c r="I3796" s="160" t="n">
        <v>20780.21</v>
      </c>
      <c r="J3796" s="160" t="n">
        <v>1252.75</v>
      </c>
      <c r="K3796" s="160" t="n">
        <v>19527.46</v>
      </c>
      <c r="L3796" s="160" t="n">
        <v>6033.82</v>
      </c>
    </row>
    <row r="3797">
      <c r="A3797" s="176" t="n">
        <v>45809</v>
      </c>
      <c r="B3797" s="104" t="inlineStr">
        <is>
          <t>2024/25</t>
        </is>
      </c>
      <c r="C3797" s="104" t="inlineStr">
        <is>
          <t>HC-083</t>
        </is>
      </c>
      <c r="D3797" s="104" t="inlineStr">
        <is>
          <t>Sud-Est</t>
        </is>
      </c>
      <c r="E3797" s="104" t="inlineStr">
        <is>
          <t>Sur place</t>
        </is>
      </c>
      <c r="F3797" s="104" t="n">
        <v>29</v>
      </c>
      <c r="G3797" s="159" t="n">
        <v>3271</v>
      </c>
      <c r="H3797" s="159" t="n">
        <v>8365</v>
      </c>
      <c r="I3797" s="160" t="n">
        <v>42495.16</v>
      </c>
      <c r="J3797" s="160" t="n">
        <v>1243.16</v>
      </c>
      <c r="K3797" s="160" t="n">
        <v>41252</v>
      </c>
      <c r="L3797" s="160" t="n">
        <v>12302.38</v>
      </c>
    </row>
    <row r="3798">
      <c r="A3798" s="176" t="n">
        <v>45809</v>
      </c>
      <c r="B3798" s="104" t="inlineStr">
        <is>
          <t>2024/25</t>
        </is>
      </c>
      <c r="C3798" s="104" t="inlineStr">
        <is>
          <t>HC-083</t>
        </is>
      </c>
      <c r="D3798" s="104" t="inlineStr">
        <is>
          <t>Sud-Est</t>
        </is>
      </c>
      <c r="E3798" s="104" t="inlineStr">
        <is>
          <t>À emporter</t>
        </is>
      </c>
      <c r="F3798" s="104" t="n">
        <v>29</v>
      </c>
      <c r="G3798" s="159" t="n">
        <v>2409</v>
      </c>
      <c r="H3798" s="159" t="n">
        <v>5851</v>
      </c>
      <c r="I3798" s="160" t="n">
        <v>28786.07</v>
      </c>
      <c r="J3798" s="160" t="n">
        <v>869.5599999999999</v>
      </c>
      <c r="K3798" s="160" t="n">
        <v>27916.51</v>
      </c>
      <c r="L3798" s="160" t="n">
        <v>8346.700000000001</v>
      </c>
    </row>
    <row r="3799">
      <c r="A3799" s="176" t="n">
        <v>45809</v>
      </c>
      <c r="B3799" s="104" t="inlineStr">
        <is>
          <t>2024/25</t>
        </is>
      </c>
      <c r="C3799" s="104" t="inlineStr">
        <is>
          <t>HC-084</t>
        </is>
      </c>
      <c r="D3799" s="104" t="inlineStr">
        <is>
          <t>Sud-Ouest</t>
        </is>
      </c>
      <c r="E3799" s="104" t="inlineStr">
        <is>
          <t>Drive</t>
        </is>
      </c>
      <c r="F3799" s="104" t="n">
        <v>30</v>
      </c>
      <c r="G3799" s="159" t="n">
        <v>1158</v>
      </c>
      <c r="H3799" s="159" t="n">
        <v>2973</v>
      </c>
      <c r="I3799" s="160" t="n">
        <v>15801.99</v>
      </c>
      <c r="J3799" s="160" t="n">
        <v>500.08</v>
      </c>
      <c r="K3799" s="160" t="n">
        <v>15301.91</v>
      </c>
      <c r="L3799" s="160" t="n">
        <v>4583.85</v>
      </c>
    </row>
    <row r="3800">
      <c r="A3800" s="176" t="n">
        <v>45809</v>
      </c>
      <c r="B3800" s="104" t="inlineStr">
        <is>
          <t>2024/25</t>
        </is>
      </c>
      <c r="C3800" s="104" t="inlineStr">
        <is>
          <t>HC-084</t>
        </is>
      </c>
      <c r="D3800" s="104" t="inlineStr">
        <is>
          <t>Sud-Ouest</t>
        </is>
      </c>
      <c r="E3800" s="104" t="inlineStr">
        <is>
          <t>Livraison</t>
        </is>
      </c>
      <c r="F3800" s="104" t="n">
        <v>30</v>
      </c>
      <c r="G3800" s="159" t="n">
        <v>1057</v>
      </c>
      <c r="H3800" s="159" t="n">
        <v>2780</v>
      </c>
      <c r="I3800" s="160" t="n">
        <v>17528.89</v>
      </c>
      <c r="J3800" s="160" t="n">
        <v>1052.9</v>
      </c>
      <c r="K3800" s="160" t="n">
        <v>16475.99</v>
      </c>
      <c r="L3800" s="160" t="n">
        <v>5138.18</v>
      </c>
    </row>
    <row r="3801">
      <c r="A3801" s="176" t="n">
        <v>45809</v>
      </c>
      <c r="B3801" s="104" t="inlineStr">
        <is>
          <t>2024/25</t>
        </is>
      </c>
      <c r="C3801" s="104" t="inlineStr">
        <is>
          <t>HC-084</t>
        </is>
      </c>
      <c r="D3801" s="104" t="inlineStr">
        <is>
          <t>Sud-Ouest</t>
        </is>
      </c>
      <c r="E3801" s="104" t="inlineStr">
        <is>
          <t>Sur place</t>
        </is>
      </c>
      <c r="F3801" s="104" t="n">
        <v>30</v>
      </c>
      <c r="G3801" s="159" t="n">
        <v>2952</v>
      </c>
      <c r="H3801" s="159" t="n">
        <v>7718</v>
      </c>
      <c r="I3801" s="160" t="n">
        <v>38145.39</v>
      </c>
      <c r="J3801" s="160" t="n">
        <v>1133.96</v>
      </c>
      <c r="K3801" s="160" t="n">
        <v>37011.43</v>
      </c>
      <c r="L3801" s="160" t="n">
        <v>11089.83</v>
      </c>
    </row>
    <row r="3802">
      <c r="A3802" s="176" t="n">
        <v>45809</v>
      </c>
      <c r="B3802" s="104" t="inlineStr">
        <is>
          <t>2024/25</t>
        </is>
      </c>
      <c r="C3802" s="104" t="inlineStr">
        <is>
          <t>HC-084</t>
        </is>
      </c>
      <c r="D3802" s="104" t="inlineStr">
        <is>
          <t>Sud-Ouest</t>
        </is>
      </c>
      <c r="E3802" s="104" t="inlineStr">
        <is>
          <t>À emporter</t>
        </is>
      </c>
      <c r="F3802" s="104" t="n">
        <v>30</v>
      </c>
      <c r="G3802" s="159" t="n">
        <v>2272</v>
      </c>
      <c r="H3802" s="159" t="n">
        <v>5773</v>
      </c>
      <c r="I3802" s="160" t="n">
        <v>27019</v>
      </c>
      <c r="J3802" s="160" t="n">
        <v>733.34</v>
      </c>
      <c r="K3802" s="160" t="n">
        <v>26285.66</v>
      </c>
      <c r="L3802" s="160" t="n">
        <v>7883.47</v>
      </c>
    </row>
    <row r="3803">
      <c r="A3803" s="176" t="n">
        <v>45809</v>
      </c>
      <c r="B3803" s="104" t="inlineStr">
        <is>
          <t>2024/25</t>
        </is>
      </c>
      <c r="C3803" s="104" t="inlineStr">
        <is>
          <t>HC-085</t>
        </is>
      </c>
      <c r="D3803" s="104" t="inlineStr">
        <is>
          <t>Île-de-France</t>
        </is>
      </c>
      <c r="E3803" s="104" t="inlineStr">
        <is>
          <t>Livraison</t>
        </is>
      </c>
      <c r="F3803" s="104" t="n">
        <v>30</v>
      </c>
      <c r="G3803" s="159" t="n">
        <v>1823</v>
      </c>
      <c r="H3803" s="159" t="n">
        <v>4658</v>
      </c>
      <c r="I3803" s="160" t="n">
        <v>29658.41</v>
      </c>
      <c r="J3803" s="160" t="n">
        <v>1733.69</v>
      </c>
      <c r="K3803" s="160" t="n">
        <v>27924.72</v>
      </c>
      <c r="L3803" s="160" t="n">
        <v>8608.51</v>
      </c>
    </row>
    <row r="3804">
      <c r="A3804" s="176" t="n">
        <v>45809</v>
      </c>
      <c r="B3804" s="104" t="inlineStr">
        <is>
          <t>2024/25</t>
        </is>
      </c>
      <c r="C3804" s="104" t="inlineStr">
        <is>
          <t>HC-085</t>
        </is>
      </c>
      <c r="D3804" s="104" t="inlineStr">
        <is>
          <t>Île-de-France</t>
        </is>
      </c>
      <c r="E3804" s="104" t="inlineStr">
        <is>
          <t>Sur place</t>
        </is>
      </c>
      <c r="F3804" s="104" t="n">
        <v>29</v>
      </c>
      <c r="G3804" s="159" t="n">
        <v>4633</v>
      </c>
      <c r="H3804" s="159" t="n">
        <v>11803</v>
      </c>
      <c r="I3804" s="160" t="n">
        <v>60011.52</v>
      </c>
      <c r="J3804" s="160" t="n">
        <v>2059.9</v>
      </c>
      <c r="K3804" s="160" t="n">
        <v>57951.62</v>
      </c>
      <c r="L3804" s="160" t="n">
        <v>17292.06</v>
      </c>
    </row>
    <row r="3805">
      <c r="A3805" s="176" t="n">
        <v>45809</v>
      </c>
      <c r="B3805" s="104" t="inlineStr">
        <is>
          <t>2024/25</t>
        </is>
      </c>
      <c r="C3805" s="104" t="inlineStr">
        <is>
          <t>HC-085</t>
        </is>
      </c>
      <c r="D3805" s="104" t="inlineStr">
        <is>
          <t>Île-de-France</t>
        </is>
      </c>
      <c r="E3805" s="104" t="inlineStr">
        <is>
          <t>À emporter</t>
        </is>
      </c>
      <c r="F3805" s="104" t="n">
        <v>30</v>
      </c>
      <c r="G3805" s="159" t="n">
        <v>3513</v>
      </c>
      <c r="H3805" s="159" t="n">
        <v>8745</v>
      </c>
      <c r="I3805" s="160" t="n">
        <v>41240.15</v>
      </c>
      <c r="J3805" s="160" t="n">
        <v>1320.84</v>
      </c>
      <c r="K3805" s="160" t="n">
        <v>39919.31</v>
      </c>
      <c r="L3805" s="160" t="n">
        <v>11939.83</v>
      </c>
    </row>
    <row r="3806">
      <c r="A3806" s="176" t="n">
        <v>45809</v>
      </c>
      <c r="B3806" s="104" t="inlineStr">
        <is>
          <t>2024/25</t>
        </is>
      </c>
      <c r="C3806" s="104" t="inlineStr">
        <is>
          <t>HC-086</t>
        </is>
      </c>
      <c r="D3806" s="104" t="inlineStr">
        <is>
          <t>Nord-Ouest</t>
        </is>
      </c>
      <c r="E3806" s="104" t="inlineStr">
        <is>
          <t>Livraison</t>
        </is>
      </c>
      <c r="F3806" s="104" t="n">
        <v>30</v>
      </c>
      <c r="G3806" s="159" t="n">
        <v>1465</v>
      </c>
      <c r="H3806" s="159" t="n">
        <v>3647</v>
      </c>
      <c r="I3806" s="160" t="n">
        <v>23486.33</v>
      </c>
      <c r="J3806" s="160" t="n">
        <v>1391.6</v>
      </c>
      <c r="K3806" s="160" t="n">
        <v>22094.73</v>
      </c>
      <c r="L3806" s="160" t="n">
        <v>6860.74</v>
      </c>
    </row>
    <row r="3807">
      <c r="A3807" s="176" t="n">
        <v>45809</v>
      </c>
      <c r="B3807" s="104" t="inlineStr">
        <is>
          <t>2024/25</t>
        </is>
      </c>
      <c r="C3807" s="104" t="inlineStr">
        <is>
          <t>HC-086</t>
        </is>
      </c>
      <c r="D3807" s="104" t="inlineStr">
        <is>
          <t>Nord-Ouest</t>
        </is>
      </c>
      <c r="E3807" s="104" t="inlineStr">
        <is>
          <t>Sur place</t>
        </is>
      </c>
      <c r="F3807" s="104" t="n">
        <v>30</v>
      </c>
      <c r="G3807" s="159" t="n">
        <v>3691</v>
      </c>
      <c r="H3807" s="159" t="n">
        <v>9434</v>
      </c>
      <c r="I3807" s="160" t="n">
        <v>47804.64</v>
      </c>
      <c r="J3807" s="160" t="n">
        <v>1505.6</v>
      </c>
      <c r="K3807" s="160" t="n">
        <v>46299.04</v>
      </c>
      <c r="L3807" s="160" t="n">
        <v>13987.31</v>
      </c>
    </row>
    <row r="3808">
      <c r="A3808" s="176" t="n">
        <v>45809</v>
      </c>
      <c r="B3808" s="104" t="inlineStr">
        <is>
          <t>2024/25</t>
        </is>
      </c>
      <c r="C3808" s="104" t="inlineStr">
        <is>
          <t>HC-086</t>
        </is>
      </c>
      <c r="D3808" s="104" t="inlineStr">
        <is>
          <t>Nord-Ouest</t>
        </is>
      </c>
      <c r="E3808" s="104" t="inlineStr">
        <is>
          <t>À emporter</t>
        </is>
      </c>
      <c r="F3808" s="104" t="n">
        <v>28</v>
      </c>
      <c r="G3808" s="159" t="n">
        <v>2588</v>
      </c>
      <c r="H3808" s="159" t="n">
        <v>6405</v>
      </c>
      <c r="I3808" s="160" t="n">
        <v>30477.61</v>
      </c>
      <c r="J3808" s="160" t="n">
        <v>1024.32</v>
      </c>
      <c r="K3808" s="160" t="n">
        <v>29453.29</v>
      </c>
      <c r="L3808" s="160" t="n">
        <v>8794.42</v>
      </c>
    </row>
    <row r="3809">
      <c r="A3809" s="176" t="n">
        <v>45809</v>
      </c>
      <c r="B3809" s="104" t="inlineStr">
        <is>
          <t>2024/25</t>
        </is>
      </c>
      <c r="C3809" s="104" t="inlineStr">
        <is>
          <t>HC-087</t>
        </is>
      </c>
      <c r="D3809" s="104" t="inlineStr">
        <is>
          <t>Sud-Est</t>
        </is>
      </c>
      <c r="E3809" s="104" t="inlineStr">
        <is>
          <t>Drive</t>
        </is>
      </c>
      <c r="F3809" s="104" t="n">
        <v>30</v>
      </c>
      <c r="G3809" s="159" t="n">
        <v>990</v>
      </c>
      <c r="H3809" s="159" t="n">
        <v>2521</v>
      </c>
      <c r="I3809" s="160" t="n">
        <v>13563.82</v>
      </c>
      <c r="J3809" s="160" t="n">
        <v>436.9</v>
      </c>
      <c r="K3809" s="160" t="n">
        <v>13126.92</v>
      </c>
      <c r="L3809" s="160" t="n">
        <v>3918.15</v>
      </c>
    </row>
    <row r="3810">
      <c r="A3810" s="176" t="n">
        <v>45809</v>
      </c>
      <c r="B3810" s="104" t="inlineStr">
        <is>
          <t>2024/25</t>
        </is>
      </c>
      <c r="C3810" s="104" t="inlineStr">
        <is>
          <t>HC-087</t>
        </is>
      </c>
      <c r="D3810" s="104" t="inlineStr">
        <is>
          <t>Sud-Est</t>
        </is>
      </c>
      <c r="E3810" s="104" t="inlineStr">
        <is>
          <t>Livraison</t>
        </is>
      </c>
      <c r="F3810" s="104" t="n">
        <v>30</v>
      </c>
      <c r="G3810" s="159" t="n">
        <v>904</v>
      </c>
      <c r="H3810" s="159" t="n">
        <v>2304</v>
      </c>
      <c r="I3810" s="160" t="n">
        <v>14876.23</v>
      </c>
      <c r="J3810" s="160" t="n">
        <v>907.97</v>
      </c>
      <c r="K3810" s="160" t="n">
        <v>13968.26</v>
      </c>
      <c r="L3810" s="160" t="n">
        <v>4306.85</v>
      </c>
    </row>
    <row r="3811">
      <c r="A3811" s="176" t="n">
        <v>45809</v>
      </c>
      <c r="B3811" s="104" t="inlineStr">
        <is>
          <t>2024/25</t>
        </is>
      </c>
      <c r="C3811" s="104" t="inlineStr">
        <is>
          <t>HC-087</t>
        </is>
      </c>
      <c r="D3811" s="104" t="inlineStr">
        <is>
          <t>Sud-Est</t>
        </is>
      </c>
      <c r="E3811" s="104" t="inlineStr">
        <is>
          <t>Sur place</t>
        </is>
      </c>
      <c r="F3811" s="104" t="n">
        <v>30</v>
      </c>
      <c r="G3811" s="159" t="n">
        <v>2576</v>
      </c>
      <c r="H3811" s="159" t="n">
        <v>6580</v>
      </c>
      <c r="I3811" s="160" t="n">
        <v>33380.04</v>
      </c>
      <c r="J3811" s="160" t="n">
        <v>1009.5</v>
      </c>
      <c r="K3811" s="160" t="n">
        <v>32370.54</v>
      </c>
      <c r="L3811" s="160" t="n">
        <v>9576.25</v>
      </c>
    </row>
    <row r="3812">
      <c r="A3812" s="176" t="n">
        <v>45809</v>
      </c>
      <c r="B3812" s="104" t="inlineStr">
        <is>
          <t>2024/25</t>
        </is>
      </c>
      <c r="C3812" s="104" t="inlineStr">
        <is>
          <t>HC-087</t>
        </is>
      </c>
      <c r="D3812" s="104" t="inlineStr">
        <is>
          <t>Sud-Est</t>
        </is>
      </c>
      <c r="E3812" s="104" t="inlineStr">
        <is>
          <t>À emporter</t>
        </is>
      </c>
      <c r="F3812" s="104" t="n">
        <v>30</v>
      </c>
      <c r="G3812" s="159" t="n">
        <v>1916</v>
      </c>
      <c r="H3812" s="159" t="n">
        <v>4856</v>
      </c>
      <c r="I3812" s="160" t="n">
        <v>22510.69</v>
      </c>
      <c r="J3812" s="160" t="n">
        <v>619.67</v>
      </c>
      <c r="K3812" s="160" t="n">
        <v>21891.02</v>
      </c>
      <c r="L3812" s="160" t="n">
        <v>6507.63</v>
      </c>
    </row>
    <row r="3813">
      <c r="A3813" s="176" t="n">
        <v>45809</v>
      </c>
      <c r="B3813" s="104" t="inlineStr">
        <is>
          <t>2024/25</t>
        </is>
      </c>
      <c r="C3813" s="104" t="inlineStr">
        <is>
          <t>HC-088</t>
        </is>
      </c>
      <c r="D3813" s="104" t="inlineStr">
        <is>
          <t>Sud-Ouest</t>
        </is>
      </c>
      <c r="E3813" s="104" t="inlineStr">
        <is>
          <t>Livraison</t>
        </is>
      </c>
      <c r="F3813" s="104" t="n">
        <v>30</v>
      </c>
      <c r="G3813" s="159" t="n">
        <v>1307</v>
      </c>
      <c r="H3813" s="159" t="n">
        <v>3428</v>
      </c>
      <c r="I3813" s="160" t="n">
        <v>21610.19</v>
      </c>
      <c r="J3813" s="160" t="n">
        <v>1279.55</v>
      </c>
      <c r="K3813" s="160" t="n">
        <v>20330.64</v>
      </c>
      <c r="L3813" s="160" t="n">
        <v>6330.09</v>
      </c>
    </row>
    <row r="3814">
      <c r="A3814" s="176" t="n">
        <v>45809</v>
      </c>
      <c r="B3814" s="104" t="inlineStr">
        <is>
          <t>2024/25</t>
        </is>
      </c>
      <c r="C3814" s="104" t="inlineStr">
        <is>
          <t>HC-088</t>
        </is>
      </c>
      <c r="D3814" s="104" t="inlineStr">
        <is>
          <t>Sud-Ouest</t>
        </is>
      </c>
      <c r="E3814" s="104" t="inlineStr">
        <is>
          <t>Sur place</t>
        </is>
      </c>
      <c r="F3814" s="104" t="n">
        <v>30</v>
      </c>
      <c r="G3814" s="159" t="n">
        <v>3688</v>
      </c>
      <c r="H3814" s="159" t="n">
        <v>9583</v>
      </c>
      <c r="I3814" s="160" t="n">
        <v>47093.46</v>
      </c>
      <c r="J3814" s="160" t="n">
        <v>1379.68</v>
      </c>
      <c r="K3814" s="160" t="n">
        <v>45713.78</v>
      </c>
      <c r="L3814" s="160" t="n">
        <v>13671.01</v>
      </c>
    </row>
    <row r="3815">
      <c r="A3815" s="176" t="n">
        <v>45809</v>
      </c>
      <c r="B3815" s="104" t="inlineStr">
        <is>
          <t>2024/25</t>
        </is>
      </c>
      <c r="C3815" s="104" t="inlineStr">
        <is>
          <t>HC-088</t>
        </is>
      </c>
      <c r="D3815" s="104" t="inlineStr">
        <is>
          <t>Sud-Ouest</t>
        </is>
      </c>
      <c r="E3815" s="104" t="inlineStr">
        <is>
          <t>À emporter</t>
        </is>
      </c>
      <c r="F3815" s="104" t="n">
        <v>30</v>
      </c>
      <c r="G3815" s="159" t="n">
        <v>2845</v>
      </c>
      <c r="H3815" s="159" t="n">
        <v>7188</v>
      </c>
      <c r="I3815" s="160" t="n">
        <v>33847.67</v>
      </c>
      <c r="J3815" s="160" t="n">
        <v>908.1799999999999</v>
      </c>
      <c r="K3815" s="160" t="n">
        <v>32939.49</v>
      </c>
      <c r="L3815" s="160" t="n">
        <v>9803.51</v>
      </c>
    </row>
    <row r="3816">
      <c r="A3816" s="176" t="n">
        <v>45809</v>
      </c>
      <c r="B3816" s="104" t="inlineStr">
        <is>
          <t>2024/25</t>
        </is>
      </c>
      <c r="C3816" s="104" t="inlineStr">
        <is>
          <t>HC-089</t>
        </is>
      </c>
      <c r="D3816" s="104" t="inlineStr">
        <is>
          <t>Île-de-France</t>
        </is>
      </c>
      <c r="E3816" s="104" t="inlineStr">
        <is>
          <t>Livraison</t>
        </is>
      </c>
      <c r="F3816" s="104" t="n">
        <v>30</v>
      </c>
      <c r="G3816" s="159" t="n">
        <v>1655</v>
      </c>
      <c r="H3816" s="159" t="n">
        <v>4315</v>
      </c>
      <c r="I3816" s="160" t="n">
        <v>26755.69</v>
      </c>
      <c r="J3816" s="160" t="n">
        <v>1506.82</v>
      </c>
      <c r="K3816" s="160" t="n">
        <v>25248.87</v>
      </c>
      <c r="L3816" s="160" t="n">
        <v>7749.62</v>
      </c>
    </row>
    <row r="3817">
      <c r="A3817" s="176" t="n">
        <v>45809</v>
      </c>
      <c r="B3817" s="104" t="inlineStr">
        <is>
          <t>2024/25</t>
        </is>
      </c>
      <c r="C3817" s="104" t="inlineStr">
        <is>
          <t>HC-089</t>
        </is>
      </c>
      <c r="D3817" s="104" t="inlineStr">
        <is>
          <t>Île-de-France</t>
        </is>
      </c>
      <c r="E3817" s="104" t="inlineStr">
        <is>
          <t>Sur place</t>
        </is>
      </c>
      <c r="F3817" s="104" t="n">
        <v>29</v>
      </c>
      <c r="G3817" s="159" t="n">
        <v>4061</v>
      </c>
      <c r="H3817" s="159" t="n">
        <v>10716</v>
      </c>
      <c r="I3817" s="160" t="n">
        <v>52492.95</v>
      </c>
      <c r="J3817" s="160" t="n">
        <v>1539.59</v>
      </c>
      <c r="K3817" s="160" t="n">
        <v>50953.36</v>
      </c>
      <c r="L3817" s="160" t="n">
        <v>15340.53</v>
      </c>
    </row>
    <row r="3818">
      <c r="A3818" s="176" t="n">
        <v>45809</v>
      </c>
      <c r="B3818" s="104" t="inlineStr">
        <is>
          <t>2024/25</t>
        </is>
      </c>
      <c r="C3818" s="104" t="inlineStr">
        <is>
          <t>HC-089</t>
        </is>
      </c>
      <c r="D3818" s="104" t="inlineStr">
        <is>
          <t>Île-de-France</t>
        </is>
      </c>
      <c r="E3818" s="104" t="inlineStr">
        <is>
          <t>À emporter</t>
        </is>
      </c>
      <c r="F3818" s="104" t="n">
        <v>30</v>
      </c>
      <c r="G3818" s="159" t="n">
        <v>3214</v>
      </c>
      <c r="H3818" s="159" t="n">
        <v>8060</v>
      </c>
      <c r="I3818" s="160" t="n">
        <v>38153.48</v>
      </c>
      <c r="J3818" s="160" t="n">
        <v>1243.78</v>
      </c>
      <c r="K3818" s="160" t="n">
        <v>36909.7</v>
      </c>
      <c r="L3818" s="160" t="n">
        <v>11078.83</v>
      </c>
    </row>
    <row r="3819">
      <c r="A3819" s="176" t="n">
        <v>45809</v>
      </c>
      <c r="B3819" s="104" t="inlineStr">
        <is>
          <t>2024/25</t>
        </is>
      </c>
      <c r="C3819" s="104" t="inlineStr">
        <is>
          <t>HC-090</t>
        </is>
      </c>
      <c r="D3819" s="104" t="inlineStr">
        <is>
          <t>Nord-Ouest</t>
        </is>
      </c>
      <c r="E3819" s="104" t="inlineStr">
        <is>
          <t>Drive</t>
        </is>
      </c>
      <c r="F3819" s="104" t="n">
        <v>29</v>
      </c>
      <c r="G3819" s="159" t="n">
        <v>1192</v>
      </c>
      <c r="H3819" s="159" t="n">
        <v>2952</v>
      </c>
      <c r="I3819" s="160" t="n">
        <v>16364.03</v>
      </c>
      <c r="J3819" s="160" t="n">
        <v>508</v>
      </c>
      <c r="K3819" s="160" t="n">
        <v>15856.03</v>
      </c>
      <c r="L3819" s="160" t="n">
        <v>4719.33</v>
      </c>
    </row>
    <row r="3820">
      <c r="A3820" s="176" t="n">
        <v>45809</v>
      </c>
      <c r="B3820" s="104" t="inlineStr">
        <is>
          <t>2024/25</t>
        </is>
      </c>
      <c r="C3820" s="104" t="inlineStr">
        <is>
          <t>HC-090</t>
        </is>
      </c>
      <c r="D3820" s="104" t="inlineStr">
        <is>
          <t>Nord-Ouest</t>
        </is>
      </c>
      <c r="E3820" s="104" t="inlineStr">
        <is>
          <t>Livraison</t>
        </is>
      </c>
      <c r="F3820" s="104" t="n">
        <v>30</v>
      </c>
      <c r="G3820" s="159" t="n">
        <v>1201</v>
      </c>
      <c r="H3820" s="159" t="n">
        <v>3089</v>
      </c>
      <c r="I3820" s="160" t="n">
        <v>19692.06</v>
      </c>
      <c r="J3820" s="160" t="n">
        <v>1211.75</v>
      </c>
      <c r="K3820" s="160" t="n">
        <v>18480.31</v>
      </c>
      <c r="L3820" s="160" t="n">
        <v>5729.82</v>
      </c>
    </row>
    <row r="3821">
      <c r="A3821" s="176" t="n">
        <v>45809</v>
      </c>
      <c r="B3821" s="104" t="inlineStr">
        <is>
          <t>2024/25</t>
        </is>
      </c>
      <c r="C3821" s="104" t="inlineStr">
        <is>
          <t>HC-090</t>
        </is>
      </c>
      <c r="D3821" s="104" t="inlineStr">
        <is>
          <t>Nord-Ouest</t>
        </is>
      </c>
      <c r="E3821" s="104" t="inlineStr">
        <is>
          <t>Sur place</t>
        </is>
      </c>
      <c r="F3821" s="104" t="n">
        <v>30</v>
      </c>
      <c r="G3821" s="159" t="n">
        <v>3131</v>
      </c>
      <c r="H3821" s="159" t="n">
        <v>7906</v>
      </c>
      <c r="I3821" s="160" t="n">
        <v>40546.17</v>
      </c>
      <c r="J3821" s="160" t="n">
        <v>1283.28</v>
      </c>
      <c r="K3821" s="160" t="n">
        <v>39262.89</v>
      </c>
      <c r="L3821" s="160" t="n">
        <v>11759.64</v>
      </c>
    </row>
    <row r="3822">
      <c r="A3822" s="176" t="n">
        <v>45809</v>
      </c>
      <c r="B3822" s="104" t="inlineStr">
        <is>
          <t>2024/25</t>
        </is>
      </c>
      <c r="C3822" s="104" t="inlineStr">
        <is>
          <t>HC-090</t>
        </is>
      </c>
      <c r="D3822" s="104" t="inlineStr">
        <is>
          <t>Nord-Ouest</t>
        </is>
      </c>
      <c r="E3822" s="104" t="inlineStr">
        <is>
          <t>À emporter</t>
        </is>
      </c>
      <c r="F3822" s="104" t="n">
        <v>29</v>
      </c>
      <c r="G3822" s="159" t="n">
        <v>2270</v>
      </c>
      <c r="H3822" s="159" t="n">
        <v>5727</v>
      </c>
      <c r="I3822" s="160" t="n">
        <v>27006.71</v>
      </c>
      <c r="J3822" s="160" t="n">
        <v>790.87</v>
      </c>
      <c r="K3822" s="160" t="n">
        <v>26215.84</v>
      </c>
      <c r="L3822" s="160" t="n">
        <v>7861</v>
      </c>
    </row>
    <row r="3823">
      <c r="A3823" s="176" t="n">
        <v>45809</v>
      </c>
      <c r="B3823" s="104" t="inlineStr">
        <is>
          <t>2024/25</t>
        </is>
      </c>
      <c r="C3823" s="104" t="inlineStr">
        <is>
          <t>HC-091</t>
        </is>
      </c>
      <c r="D3823" s="104" t="inlineStr">
        <is>
          <t>Sud-Est</t>
        </is>
      </c>
      <c r="E3823" s="104" t="inlineStr">
        <is>
          <t>Livraison</t>
        </is>
      </c>
      <c r="F3823" s="104" t="n">
        <v>30</v>
      </c>
      <c r="G3823" s="159" t="n">
        <v>1266</v>
      </c>
      <c r="H3823" s="159" t="n">
        <v>3273</v>
      </c>
      <c r="I3823" s="160" t="n">
        <v>20893.66</v>
      </c>
      <c r="J3823" s="160" t="n">
        <v>1216.75</v>
      </c>
      <c r="K3823" s="160" t="n">
        <v>19676.91</v>
      </c>
      <c r="L3823" s="160" t="n">
        <v>6156.92</v>
      </c>
    </row>
    <row r="3824">
      <c r="A3824" s="176" t="n">
        <v>45809</v>
      </c>
      <c r="B3824" s="104" t="inlineStr">
        <is>
          <t>2024/25</t>
        </is>
      </c>
      <c r="C3824" s="104" t="inlineStr">
        <is>
          <t>HC-091</t>
        </is>
      </c>
      <c r="D3824" s="104" t="inlineStr">
        <is>
          <t>Sud-Est</t>
        </is>
      </c>
      <c r="E3824" s="104" t="inlineStr">
        <is>
          <t>Sur place</t>
        </is>
      </c>
      <c r="F3824" s="104" t="n">
        <v>30</v>
      </c>
      <c r="G3824" s="159" t="n">
        <v>3544</v>
      </c>
      <c r="H3824" s="159" t="n">
        <v>9200</v>
      </c>
      <c r="I3824" s="160" t="n">
        <v>45567.2</v>
      </c>
      <c r="J3824" s="160" t="n">
        <v>1372.07</v>
      </c>
      <c r="K3824" s="160" t="n">
        <v>44195.13</v>
      </c>
      <c r="L3824" s="160" t="n">
        <v>13266.41</v>
      </c>
    </row>
    <row r="3825">
      <c r="A3825" s="176" t="n">
        <v>45809</v>
      </c>
      <c r="B3825" s="104" t="inlineStr">
        <is>
          <t>2024/25</t>
        </is>
      </c>
      <c r="C3825" s="104" t="inlineStr">
        <is>
          <t>HC-091</t>
        </is>
      </c>
      <c r="D3825" s="104" t="inlineStr">
        <is>
          <t>Sud-Est</t>
        </is>
      </c>
      <c r="E3825" s="104" t="inlineStr">
        <is>
          <t>À emporter</t>
        </is>
      </c>
      <c r="F3825" s="104" t="n">
        <v>29</v>
      </c>
      <c r="G3825" s="159" t="n">
        <v>2616</v>
      </c>
      <c r="H3825" s="159" t="n">
        <v>6721</v>
      </c>
      <c r="I3825" s="160" t="n">
        <v>31010.6</v>
      </c>
      <c r="J3825" s="160" t="n">
        <v>942.49</v>
      </c>
      <c r="K3825" s="160" t="n">
        <v>30068.11</v>
      </c>
      <c r="L3825" s="160" t="n">
        <v>9007.32</v>
      </c>
    </row>
    <row r="3826">
      <c r="A3826" s="176" t="n">
        <v>45809</v>
      </c>
      <c r="B3826" s="104" t="inlineStr">
        <is>
          <t>2024/25</t>
        </is>
      </c>
      <c r="C3826" s="104" t="inlineStr">
        <is>
          <t>HC-092</t>
        </is>
      </c>
      <c r="D3826" s="104" t="inlineStr">
        <is>
          <t>Sud-Ouest</t>
        </is>
      </c>
      <c r="E3826" s="104" t="inlineStr">
        <is>
          <t>Drive</t>
        </is>
      </c>
      <c r="F3826" s="104" t="n">
        <v>30</v>
      </c>
      <c r="G3826" s="159" t="n">
        <v>1159</v>
      </c>
      <c r="H3826" s="159" t="n">
        <v>2925</v>
      </c>
      <c r="I3826" s="160" t="n">
        <v>15962.68</v>
      </c>
      <c r="J3826" s="160" t="n">
        <v>454.6</v>
      </c>
      <c r="K3826" s="160" t="n">
        <v>15508.08</v>
      </c>
      <c r="L3826" s="160" t="n">
        <v>4626.31</v>
      </c>
    </row>
    <row r="3827">
      <c r="A3827" s="176" t="n">
        <v>45809</v>
      </c>
      <c r="B3827" s="104" t="inlineStr">
        <is>
          <t>2024/25</t>
        </is>
      </c>
      <c r="C3827" s="104" t="inlineStr">
        <is>
          <t>HC-092</t>
        </is>
      </c>
      <c r="D3827" s="104" t="inlineStr">
        <is>
          <t>Sud-Ouest</t>
        </is>
      </c>
      <c r="E3827" s="104" t="inlineStr">
        <is>
          <t>Livraison</t>
        </is>
      </c>
      <c r="F3827" s="104" t="n">
        <v>30</v>
      </c>
      <c r="G3827" s="159" t="n">
        <v>1243</v>
      </c>
      <c r="H3827" s="159" t="n">
        <v>3272</v>
      </c>
      <c r="I3827" s="160" t="n">
        <v>20100.52</v>
      </c>
      <c r="J3827" s="160" t="n">
        <v>1200.8</v>
      </c>
      <c r="K3827" s="160" t="n">
        <v>18899.72</v>
      </c>
      <c r="L3827" s="160" t="n">
        <v>5824.91</v>
      </c>
    </row>
    <row r="3828">
      <c r="A3828" s="176" t="n">
        <v>45809</v>
      </c>
      <c r="B3828" s="104" t="inlineStr">
        <is>
          <t>2024/25</t>
        </is>
      </c>
      <c r="C3828" s="104" t="inlineStr">
        <is>
          <t>HC-092</t>
        </is>
      </c>
      <c r="D3828" s="104" t="inlineStr">
        <is>
          <t>Sud-Ouest</t>
        </is>
      </c>
      <c r="E3828" s="104" t="inlineStr">
        <is>
          <t>Sur place</t>
        </is>
      </c>
      <c r="F3828" s="104" t="n">
        <v>29</v>
      </c>
      <c r="G3828" s="159" t="n">
        <v>2873</v>
      </c>
      <c r="H3828" s="159" t="n">
        <v>7466</v>
      </c>
      <c r="I3828" s="160" t="n">
        <v>37412</v>
      </c>
      <c r="J3828" s="160" t="n">
        <v>1233.57</v>
      </c>
      <c r="K3828" s="160" t="n">
        <v>36178.43</v>
      </c>
      <c r="L3828" s="160" t="n">
        <v>10795.8</v>
      </c>
    </row>
    <row r="3829">
      <c r="A3829" s="176" t="n">
        <v>45809</v>
      </c>
      <c r="B3829" s="104" t="inlineStr">
        <is>
          <t>2024/25</t>
        </is>
      </c>
      <c r="C3829" s="104" t="inlineStr">
        <is>
          <t>HC-092</t>
        </is>
      </c>
      <c r="D3829" s="104" t="inlineStr">
        <is>
          <t>Sud-Ouest</t>
        </is>
      </c>
      <c r="E3829" s="104" t="inlineStr">
        <is>
          <t>À emporter</t>
        </is>
      </c>
      <c r="F3829" s="104" t="n">
        <v>29</v>
      </c>
      <c r="G3829" s="159" t="n">
        <v>2169</v>
      </c>
      <c r="H3829" s="159" t="n">
        <v>5547</v>
      </c>
      <c r="I3829" s="160" t="n">
        <v>25565.79</v>
      </c>
      <c r="J3829" s="160" t="n">
        <v>822.66</v>
      </c>
      <c r="K3829" s="160" t="n">
        <v>24743.13</v>
      </c>
      <c r="L3829" s="160" t="n">
        <v>7419.49</v>
      </c>
    </row>
    <row r="3830">
      <c r="A3830" s="176" t="n">
        <v>45809</v>
      </c>
      <c r="B3830" s="104" t="inlineStr">
        <is>
          <t>2024/25</t>
        </is>
      </c>
      <c r="C3830" s="104" t="inlineStr">
        <is>
          <t>HC-093</t>
        </is>
      </c>
      <c r="D3830" s="104" t="inlineStr">
        <is>
          <t>Île-de-France</t>
        </is>
      </c>
      <c r="E3830" s="104" t="inlineStr">
        <is>
          <t>Drive</t>
        </is>
      </c>
      <c r="F3830" s="104" t="n">
        <v>30</v>
      </c>
      <c r="G3830" s="159" t="n">
        <v>2151</v>
      </c>
      <c r="H3830" s="159" t="n">
        <v>5466</v>
      </c>
      <c r="I3830" s="160" t="n">
        <v>29745.5</v>
      </c>
      <c r="J3830" s="160" t="n">
        <v>850.86</v>
      </c>
      <c r="K3830" s="160" t="n">
        <v>28894.64</v>
      </c>
      <c r="L3830" s="160" t="n">
        <v>8591.9</v>
      </c>
    </row>
    <row r="3831">
      <c r="A3831" s="176" t="n">
        <v>45809</v>
      </c>
      <c r="B3831" s="104" t="inlineStr">
        <is>
          <t>2024/25</t>
        </is>
      </c>
      <c r="C3831" s="104" t="inlineStr">
        <is>
          <t>HC-093</t>
        </is>
      </c>
      <c r="D3831" s="104" t="inlineStr">
        <is>
          <t>Île-de-France</t>
        </is>
      </c>
      <c r="E3831" s="104" t="inlineStr">
        <is>
          <t>Livraison</t>
        </is>
      </c>
      <c r="F3831" s="104" t="n">
        <v>30</v>
      </c>
      <c r="G3831" s="159" t="n">
        <v>2033</v>
      </c>
      <c r="H3831" s="159" t="n">
        <v>5122</v>
      </c>
      <c r="I3831" s="160" t="n">
        <v>32928.96</v>
      </c>
      <c r="J3831" s="160" t="n">
        <v>1814.28</v>
      </c>
      <c r="K3831" s="160" t="n">
        <v>31114.68</v>
      </c>
      <c r="L3831" s="160" t="n">
        <v>9538.370000000001</v>
      </c>
    </row>
    <row r="3832">
      <c r="A3832" s="176" t="n">
        <v>45809</v>
      </c>
      <c r="B3832" s="104" t="inlineStr">
        <is>
          <t>2024/25</t>
        </is>
      </c>
      <c r="C3832" s="104" t="inlineStr">
        <is>
          <t>HC-093</t>
        </is>
      </c>
      <c r="D3832" s="104" t="inlineStr">
        <is>
          <t>Île-de-France</t>
        </is>
      </c>
      <c r="E3832" s="104" t="inlineStr">
        <is>
          <t>Sur place</t>
        </is>
      </c>
      <c r="F3832" s="104" t="n">
        <v>29</v>
      </c>
      <c r="G3832" s="159" t="n">
        <v>5306</v>
      </c>
      <c r="H3832" s="159" t="n">
        <v>13285</v>
      </c>
      <c r="I3832" s="160" t="n">
        <v>68395.77</v>
      </c>
      <c r="J3832" s="160" t="n">
        <v>1751.58</v>
      </c>
      <c r="K3832" s="160" t="n">
        <v>66644.19</v>
      </c>
      <c r="L3832" s="160" t="n">
        <v>19984.28</v>
      </c>
    </row>
    <row r="3833">
      <c r="A3833" s="176" t="n">
        <v>45809</v>
      </c>
      <c r="B3833" s="104" t="inlineStr">
        <is>
          <t>2024/25</t>
        </is>
      </c>
      <c r="C3833" s="104" t="inlineStr">
        <is>
          <t>HC-093</t>
        </is>
      </c>
      <c r="D3833" s="104" t="inlineStr">
        <is>
          <t>Île-de-France</t>
        </is>
      </c>
      <c r="E3833" s="104" t="inlineStr">
        <is>
          <t>À emporter</t>
        </is>
      </c>
      <c r="F3833" s="104" t="n">
        <v>30</v>
      </c>
      <c r="G3833" s="159" t="n">
        <v>4094</v>
      </c>
      <c r="H3833" s="159" t="n">
        <v>10443</v>
      </c>
      <c r="I3833" s="160" t="n">
        <v>48762.42</v>
      </c>
      <c r="J3833" s="160" t="n">
        <v>1583.27</v>
      </c>
      <c r="K3833" s="160" t="n">
        <v>47179.15</v>
      </c>
      <c r="L3833" s="160" t="n">
        <v>14077.27</v>
      </c>
    </row>
    <row r="3834">
      <c r="A3834" s="176" t="n">
        <v>45809</v>
      </c>
      <c r="B3834" s="104" t="inlineStr">
        <is>
          <t>2024/25</t>
        </is>
      </c>
      <c r="C3834" s="104" t="inlineStr">
        <is>
          <t>HC-094</t>
        </is>
      </c>
      <c r="D3834" s="104" t="inlineStr">
        <is>
          <t>Nord-Ouest</t>
        </is>
      </c>
      <c r="E3834" s="104" t="inlineStr">
        <is>
          <t>Drive</t>
        </is>
      </c>
      <c r="F3834" s="104" t="n">
        <v>28</v>
      </c>
      <c r="G3834" s="159" t="n">
        <v>913</v>
      </c>
      <c r="H3834" s="159" t="n">
        <v>2376</v>
      </c>
      <c r="I3834" s="160" t="n">
        <v>12458.66</v>
      </c>
      <c r="J3834" s="160" t="n">
        <v>375.94</v>
      </c>
      <c r="K3834" s="160" t="n">
        <v>12082.72</v>
      </c>
      <c r="L3834" s="160" t="n">
        <v>3583.85</v>
      </c>
    </row>
    <row r="3835">
      <c r="A3835" s="176" t="n">
        <v>45809</v>
      </c>
      <c r="B3835" s="104" t="inlineStr">
        <is>
          <t>2024/25</t>
        </is>
      </c>
      <c r="C3835" s="104" t="inlineStr">
        <is>
          <t>HC-094</t>
        </is>
      </c>
      <c r="D3835" s="104" t="inlineStr">
        <is>
          <t>Nord-Ouest</t>
        </is>
      </c>
      <c r="E3835" s="104" t="inlineStr">
        <is>
          <t>Livraison</t>
        </is>
      </c>
      <c r="F3835" s="104" t="n">
        <v>30</v>
      </c>
      <c r="G3835" s="159" t="n">
        <v>971</v>
      </c>
      <c r="H3835" s="159" t="n">
        <v>2569</v>
      </c>
      <c r="I3835" s="160" t="n">
        <v>15933.19</v>
      </c>
      <c r="J3835" s="160" t="n">
        <v>902.0599999999999</v>
      </c>
      <c r="K3835" s="160" t="n">
        <v>15031.13</v>
      </c>
      <c r="L3835" s="160" t="n">
        <v>4673.89</v>
      </c>
    </row>
    <row r="3836">
      <c r="A3836" s="176" t="n">
        <v>45809</v>
      </c>
      <c r="B3836" s="104" t="inlineStr">
        <is>
          <t>2024/25</t>
        </is>
      </c>
      <c r="C3836" s="104" t="inlineStr">
        <is>
          <t>HC-094</t>
        </is>
      </c>
      <c r="D3836" s="104" t="inlineStr">
        <is>
          <t>Nord-Ouest</t>
        </is>
      </c>
      <c r="E3836" s="104" t="inlineStr">
        <is>
          <t>Sur place</t>
        </is>
      </c>
      <c r="F3836" s="104" t="n">
        <v>30</v>
      </c>
      <c r="G3836" s="159" t="n">
        <v>2502</v>
      </c>
      <c r="H3836" s="159" t="n">
        <v>6402</v>
      </c>
      <c r="I3836" s="160" t="n">
        <v>32245.65</v>
      </c>
      <c r="J3836" s="160" t="n">
        <v>935.78</v>
      </c>
      <c r="K3836" s="160" t="n">
        <v>31309.87</v>
      </c>
      <c r="L3836" s="160" t="n">
        <v>9311.68</v>
      </c>
    </row>
    <row r="3837">
      <c r="A3837" s="176" t="n">
        <v>45809</v>
      </c>
      <c r="B3837" s="104" t="inlineStr">
        <is>
          <t>2024/25</t>
        </is>
      </c>
      <c r="C3837" s="104" t="inlineStr">
        <is>
          <t>HC-094</t>
        </is>
      </c>
      <c r="D3837" s="104" t="inlineStr">
        <is>
          <t>Nord-Ouest</t>
        </is>
      </c>
      <c r="E3837" s="104" t="inlineStr">
        <is>
          <t>À emporter</t>
        </is>
      </c>
      <c r="F3837" s="104" t="n">
        <v>30</v>
      </c>
      <c r="G3837" s="159" t="n">
        <v>1848</v>
      </c>
      <c r="H3837" s="159" t="n">
        <v>4641</v>
      </c>
      <c r="I3837" s="160" t="n">
        <v>21651.78</v>
      </c>
      <c r="J3837" s="160" t="n">
        <v>667.34</v>
      </c>
      <c r="K3837" s="160" t="n">
        <v>20984.44</v>
      </c>
      <c r="L3837" s="160" t="n">
        <v>6265.24</v>
      </c>
    </row>
    <row r="3838">
      <c r="A3838" s="176" t="n">
        <v>45809</v>
      </c>
      <c r="B3838" s="104" t="inlineStr">
        <is>
          <t>2024/25</t>
        </is>
      </c>
      <c r="C3838" s="104" t="inlineStr">
        <is>
          <t>HC-096</t>
        </is>
      </c>
      <c r="D3838" s="104" t="inlineStr">
        <is>
          <t>Sud-Ouest</t>
        </is>
      </c>
      <c r="E3838" s="104" t="inlineStr">
        <is>
          <t>Drive</t>
        </is>
      </c>
      <c r="F3838" s="104" t="n">
        <v>30</v>
      </c>
      <c r="G3838" s="159" t="n">
        <v>1118</v>
      </c>
      <c r="H3838" s="159" t="n">
        <v>2813</v>
      </c>
      <c r="I3838" s="160" t="n">
        <v>15603.23</v>
      </c>
      <c r="J3838" s="160" t="n">
        <v>485.56</v>
      </c>
      <c r="K3838" s="160" t="n">
        <v>15117.67</v>
      </c>
      <c r="L3838" s="160" t="n">
        <v>4472.97</v>
      </c>
    </row>
    <row r="3839">
      <c r="A3839" s="176" t="n">
        <v>45809</v>
      </c>
      <c r="B3839" s="104" t="inlineStr">
        <is>
          <t>2024/25</t>
        </is>
      </c>
      <c r="C3839" s="104" t="inlineStr">
        <is>
          <t>HC-096</t>
        </is>
      </c>
      <c r="D3839" s="104" t="inlineStr">
        <is>
          <t>Sud-Ouest</t>
        </is>
      </c>
      <c r="E3839" s="104" t="inlineStr">
        <is>
          <t>Livraison</t>
        </is>
      </c>
      <c r="F3839" s="104" t="n">
        <v>30</v>
      </c>
      <c r="G3839" s="159" t="n">
        <v>1097</v>
      </c>
      <c r="H3839" s="159" t="n">
        <v>2876</v>
      </c>
      <c r="I3839" s="160" t="n">
        <v>17447.52</v>
      </c>
      <c r="J3839" s="160" t="n">
        <v>1048.39</v>
      </c>
      <c r="K3839" s="160" t="n">
        <v>16399.13</v>
      </c>
      <c r="L3839" s="160" t="n">
        <v>5054.34</v>
      </c>
    </row>
    <row r="3840">
      <c r="A3840" s="176" t="n">
        <v>45809</v>
      </c>
      <c r="B3840" s="104" t="inlineStr">
        <is>
          <t>2024/25</t>
        </is>
      </c>
      <c r="C3840" s="104" t="inlineStr">
        <is>
          <t>HC-096</t>
        </is>
      </c>
      <c r="D3840" s="104" t="inlineStr">
        <is>
          <t>Sud-Ouest</t>
        </is>
      </c>
      <c r="E3840" s="104" t="inlineStr">
        <is>
          <t>Sur place</t>
        </is>
      </c>
      <c r="F3840" s="104" t="n">
        <v>29</v>
      </c>
      <c r="G3840" s="159" t="n">
        <v>2648</v>
      </c>
      <c r="H3840" s="159" t="n">
        <v>6722</v>
      </c>
      <c r="I3840" s="160" t="n">
        <v>34368.13</v>
      </c>
      <c r="J3840" s="160" t="n">
        <v>997.52</v>
      </c>
      <c r="K3840" s="160" t="n">
        <v>33370.61</v>
      </c>
      <c r="L3840" s="160" t="n">
        <v>9887.059999999999</v>
      </c>
    </row>
    <row r="3841">
      <c r="A3841" s="176" t="n">
        <v>45809</v>
      </c>
      <c r="B3841" s="104" t="inlineStr">
        <is>
          <t>2024/25</t>
        </is>
      </c>
      <c r="C3841" s="104" t="inlineStr">
        <is>
          <t>HC-096</t>
        </is>
      </c>
      <c r="D3841" s="104" t="inlineStr">
        <is>
          <t>Sud-Ouest</t>
        </is>
      </c>
      <c r="E3841" s="104" t="inlineStr">
        <is>
          <t>À emporter</t>
        </is>
      </c>
      <c r="F3841" s="104" t="n">
        <v>30</v>
      </c>
      <c r="G3841" s="159" t="n">
        <v>2076</v>
      </c>
      <c r="H3841" s="159" t="n">
        <v>5131</v>
      </c>
      <c r="I3841" s="160" t="n">
        <v>24392.54</v>
      </c>
      <c r="J3841" s="160" t="n">
        <v>881.66</v>
      </c>
      <c r="K3841" s="160" t="n">
        <v>23510.88</v>
      </c>
      <c r="L3841" s="160" t="n">
        <v>7018.82</v>
      </c>
    </row>
    <row r="3842">
      <c r="A3842" s="176" t="n">
        <v>45809</v>
      </c>
      <c r="B3842" s="104" t="inlineStr">
        <is>
          <t>2024/25</t>
        </is>
      </c>
      <c r="C3842" s="104" t="inlineStr">
        <is>
          <t>HC-097</t>
        </is>
      </c>
      <c r="D3842" s="104" t="inlineStr">
        <is>
          <t>Île-de-France</t>
        </is>
      </c>
      <c r="E3842" s="104" t="inlineStr">
        <is>
          <t>Drive</t>
        </is>
      </c>
      <c r="F3842" s="104" t="n">
        <v>30</v>
      </c>
      <c r="G3842" s="159" t="n">
        <v>957</v>
      </c>
      <c r="H3842" s="159" t="n">
        <v>2513</v>
      </c>
      <c r="I3842" s="160" t="n">
        <v>13213.14</v>
      </c>
      <c r="J3842" s="160" t="n">
        <v>410.08</v>
      </c>
      <c r="K3842" s="160" t="n">
        <v>12803.06</v>
      </c>
      <c r="L3842" s="160" t="n">
        <v>3772.16</v>
      </c>
    </row>
    <row r="3843">
      <c r="A3843" s="176" t="n">
        <v>45809</v>
      </c>
      <c r="B3843" s="104" t="inlineStr">
        <is>
          <t>2024/25</t>
        </is>
      </c>
      <c r="C3843" s="104" t="inlineStr">
        <is>
          <t>HC-097</t>
        </is>
      </c>
      <c r="D3843" s="104" t="inlineStr">
        <is>
          <t>Île-de-France</t>
        </is>
      </c>
      <c r="E3843" s="104" t="inlineStr">
        <is>
          <t>Livraison</t>
        </is>
      </c>
      <c r="F3843" s="104" t="n">
        <v>30</v>
      </c>
      <c r="G3843" s="159" t="n">
        <v>936</v>
      </c>
      <c r="H3843" s="159" t="n">
        <v>2327</v>
      </c>
      <c r="I3843" s="160" t="n">
        <v>15124.59</v>
      </c>
      <c r="J3843" s="160" t="n">
        <v>897.89</v>
      </c>
      <c r="K3843" s="160" t="n">
        <v>14226.7</v>
      </c>
      <c r="L3843" s="160" t="n">
        <v>4384.15</v>
      </c>
    </row>
    <row r="3844">
      <c r="A3844" s="176" t="n">
        <v>45809</v>
      </c>
      <c r="B3844" s="104" t="inlineStr">
        <is>
          <t>2024/25</t>
        </is>
      </c>
      <c r="C3844" s="104" t="inlineStr">
        <is>
          <t>HC-097</t>
        </is>
      </c>
      <c r="D3844" s="104" t="inlineStr">
        <is>
          <t>Île-de-France</t>
        </is>
      </c>
      <c r="E3844" s="104" t="inlineStr">
        <is>
          <t>Sur place</t>
        </is>
      </c>
      <c r="F3844" s="104" t="n">
        <v>29</v>
      </c>
      <c r="G3844" s="159" t="n">
        <v>2343</v>
      </c>
      <c r="H3844" s="159" t="n">
        <v>6060</v>
      </c>
      <c r="I3844" s="160" t="n">
        <v>29663.44</v>
      </c>
      <c r="J3844" s="160" t="n">
        <v>900.0599999999999</v>
      </c>
      <c r="K3844" s="160" t="n">
        <v>28763.38</v>
      </c>
      <c r="L3844" s="160" t="n">
        <v>8618.32</v>
      </c>
    </row>
    <row r="3845">
      <c r="A3845" s="176" t="n">
        <v>45809</v>
      </c>
      <c r="B3845" s="104" t="inlineStr">
        <is>
          <t>2024/25</t>
        </is>
      </c>
      <c r="C3845" s="104" t="inlineStr">
        <is>
          <t>HC-097</t>
        </is>
      </c>
      <c r="D3845" s="104" t="inlineStr">
        <is>
          <t>Île-de-France</t>
        </is>
      </c>
      <c r="E3845" s="104" t="inlineStr">
        <is>
          <t>À emporter</t>
        </is>
      </c>
      <c r="F3845" s="104" t="n">
        <v>30</v>
      </c>
      <c r="G3845" s="159" t="n">
        <v>1874</v>
      </c>
      <c r="H3845" s="159" t="n">
        <v>4738</v>
      </c>
      <c r="I3845" s="160" t="n">
        <v>22113.33</v>
      </c>
      <c r="J3845" s="160" t="n">
        <v>621.88</v>
      </c>
      <c r="K3845" s="160" t="n">
        <v>21491.45</v>
      </c>
      <c r="L3845" s="160" t="n">
        <v>6410.16</v>
      </c>
    </row>
    <row r="3846">
      <c r="A3846" s="176" t="n">
        <v>45809</v>
      </c>
      <c r="B3846" s="104" t="inlineStr">
        <is>
          <t>2024/25</t>
        </is>
      </c>
      <c r="C3846" s="104" t="inlineStr">
        <is>
          <t>HC-098</t>
        </is>
      </c>
      <c r="D3846" s="104" t="inlineStr">
        <is>
          <t>Nord-Ouest</t>
        </is>
      </c>
      <c r="E3846" s="104" t="inlineStr">
        <is>
          <t>Livraison</t>
        </is>
      </c>
      <c r="F3846" s="104" t="n">
        <v>30</v>
      </c>
      <c r="G3846" s="159" t="n">
        <v>1587</v>
      </c>
      <c r="H3846" s="159" t="n">
        <v>4026</v>
      </c>
      <c r="I3846" s="160" t="n">
        <v>25737.13</v>
      </c>
      <c r="J3846" s="160" t="n">
        <v>1542.85</v>
      </c>
      <c r="K3846" s="160" t="n">
        <v>24194.28</v>
      </c>
      <c r="L3846" s="160" t="n">
        <v>7571.17</v>
      </c>
    </row>
    <row r="3847">
      <c r="A3847" s="176" t="n">
        <v>45809</v>
      </c>
      <c r="B3847" s="104" t="inlineStr">
        <is>
          <t>2024/25</t>
        </is>
      </c>
      <c r="C3847" s="104" t="inlineStr">
        <is>
          <t>HC-098</t>
        </is>
      </c>
      <c r="D3847" s="104" t="inlineStr">
        <is>
          <t>Nord-Ouest</t>
        </is>
      </c>
      <c r="E3847" s="104" t="inlineStr">
        <is>
          <t>Sur place</t>
        </is>
      </c>
      <c r="F3847" s="104" t="n">
        <v>30</v>
      </c>
      <c r="G3847" s="159" t="n">
        <v>4071</v>
      </c>
      <c r="H3847" s="159" t="n">
        <v>10204</v>
      </c>
      <c r="I3847" s="160" t="n">
        <v>51981.9</v>
      </c>
      <c r="J3847" s="160" t="n">
        <v>1358.77</v>
      </c>
      <c r="K3847" s="160" t="n">
        <v>50623.13</v>
      </c>
      <c r="L3847" s="160" t="n">
        <v>15069.2</v>
      </c>
    </row>
    <row r="3848">
      <c r="A3848" s="176" t="n">
        <v>45809</v>
      </c>
      <c r="B3848" s="104" t="inlineStr">
        <is>
          <t>2024/25</t>
        </is>
      </c>
      <c r="C3848" s="104" t="inlineStr">
        <is>
          <t>HC-098</t>
        </is>
      </c>
      <c r="D3848" s="104" t="inlineStr">
        <is>
          <t>Nord-Ouest</t>
        </is>
      </c>
      <c r="E3848" s="104" t="inlineStr">
        <is>
          <t>À emporter</t>
        </is>
      </c>
      <c r="F3848" s="104" t="n">
        <v>29</v>
      </c>
      <c r="G3848" s="159" t="n">
        <v>3075</v>
      </c>
      <c r="H3848" s="159" t="n">
        <v>7653</v>
      </c>
      <c r="I3848" s="160" t="n">
        <v>36224.82</v>
      </c>
      <c r="J3848" s="160" t="n">
        <v>1188.06</v>
      </c>
      <c r="K3848" s="160" t="n">
        <v>35036.76</v>
      </c>
      <c r="L3848" s="160" t="n">
        <v>10544.52</v>
      </c>
    </row>
    <row r="3849">
      <c r="A3849" s="176" t="n">
        <v>45809</v>
      </c>
      <c r="B3849" s="104" t="inlineStr">
        <is>
          <t>2024/25</t>
        </is>
      </c>
      <c r="C3849" s="104" t="inlineStr">
        <is>
          <t>HC-099</t>
        </is>
      </c>
      <c r="D3849" s="104" t="inlineStr">
        <is>
          <t>Sud-Est</t>
        </is>
      </c>
      <c r="E3849" s="104" t="inlineStr">
        <is>
          <t>Livraison</t>
        </is>
      </c>
      <c r="F3849" s="104" t="n">
        <v>28</v>
      </c>
      <c r="G3849" s="159" t="n">
        <v>1645</v>
      </c>
      <c r="H3849" s="159" t="n">
        <v>4208</v>
      </c>
      <c r="I3849" s="160" t="n">
        <v>26866.11</v>
      </c>
      <c r="J3849" s="160" t="n">
        <v>1490.97</v>
      </c>
      <c r="K3849" s="160" t="n">
        <v>25375.14</v>
      </c>
      <c r="L3849" s="160" t="n">
        <v>8786.76</v>
      </c>
    </row>
    <row r="3850">
      <c r="A3850" s="176" t="n">
        <v>45809</v>
      </c>
      <c r="B3850" s="104" t="inlineStr">
        <is>
          <t>2024/25</t>
        </is>
      </c>
      <c r="C3850" s="104" t="inlineStr">
        <is>
          <t>HC-099</t>
        </is>
      </c>
      <c r="D3850" s="104" t="inlineStr">
        <is>
          <t>Sud-Est</t>
        </is>
      </c>
      <c r="E3850" s="104" t="inlineStr">
        <is>
          <t>Sur place</t>
        </is>
      </c>
      <c r="F3850" s="104" t="n">
        <v>29</v>
      </c>
      <c r="G3850" s="159" t="n">
        <v>4417</v>
      </c>
      <c r="H3850" s="159" t="n">
        <v>11622</v>
      </c>
      <c r="I3850" s="160" t="n">
        <v>57300.02</v>
      </c>
      <c r="J3850" s="160" t="n">
        <v>1722.16</v>
      </c>
      <c r="K3850" s="160" t="n">
        <v>55577.86</v>
      </c>
      <c r="L3850" s="160" t="n">
        <v>18571.49</v>
      </c>
    </row>
    <row r="3851">
      <c r="A3851" s="176" t="n">
        <v>45809</v>
      </c>
      <c r="B3851" s="104" t="inlineStr">
        <is>
          <t>2024/25</t>
        </is>
      </c>
      <c r="C3851" s="104" t="inlineStr">
        <is>
          <t>HC-099</t>
        </is>
      </c>
      <c r="D3851" s="104" t="inlineStr">
        <is>
          <t>Sud-Est</t>
        </is>
      </c>
      <c r="E3851" s="104" t="inlineStr">
        <is>
          <t>À emporter</t>
        </is>
      </c>
      <c r="F3851" s="104" t="n">
        <v>30</v>
      </c>
      <c r="G3851" s="159" t="n">
        <v>3413</v>
      </c>
      <c r="H3851" s="159" t="n">
        <v>8524</v>
      </c>
      <c r="I3851" s="160" t="n">
        <v>40397.64</v>
      </c>
      <c r="J3851" s="160" t="n">
        <v>1215.52</v>
      </c>
      <c r="K3851" s="160" t="n">
        <v>39182.12</v>
      </c>
      <c r="L3851" s="160" t="n">
        <v>13115.48</v>
      </c>
    </row>
    <row r="3852">
      <c r="A3852" s="176" t="n">
        <v>45809</v>
      </c>
      <c r="B3852" s="104" t="inlineStr">
        <is>
          <t>2024/25</t>
        </is>
      </c>
      <c r="C3852" s="104" t="inlineStr">
        <is>
          <t>HC-100</t>
        </is>
      </c>
      <c r="D3852" s="104" t="inlineStr">
        <is>
          <t>Sud-Ouest</t>
        </is>
      </c>
      <c r="E3852" s="104" t="inlineStr">
        <is>
          <t>Livraison</t>
        </is>
      </c>
      <c r="F3852" s="104" t="n">
        <v>30</v>
      </c>
      <c r="G3852" s="159" t="n">
        <v>1095</v>
      </c>
      <c r="H3852" s="159" t="n">
        <v>2734</v>
      </c>
      <c r="I3852" s="160" t="n">
        <v>18062.83</v>
      </c>
      <c r="J3852" s="160" t="n">
        <v>1155</v>
      </c>
      <c r="K3852" s="160" t="n">
        <v>16907.83</v>
      </c>
      <c r="L3852" s="160" t="n">
        <v>5252.52</v>
      </c>
    </row>
    <row r="3853">
      <c r="A3853" s="176" t="n">
        <v>45809</v>
      </c>
      <c r="B3853" s="104" t="inlineStr">
        <is>
          <t>2024/25</t>
        </is>
      </c>
      <c r="C3853" s="104" t="inlineStr">
        <is>
          <t>HC-100</t>
        </is>
      </c>
      <c r="D3853" s="104" t="inlineStr">
        <is>
          <t>Sud-Ouest</t>
        </is>
      </c>
      <c r="E3853" s="104" t="inlineStr">
        <is>
          <t>Sur place</t>
        </is>
      </c>
      <c r="F3853" s="104" t="n">
        <v>30</v>
      </c>
      <c r="G3853" s="159" t="n">
        <v>3030</v>
      </c>
      <c r="H3853" s="159" t="n">
        <v>7784</v>
      </c>
      <c r="I3853" s="160" t="n">
        <v>39177.02</v>
      </c>
      <c r="J3853" s="160" t="n">
        <v>1155.26</v>
      </c>
      <c r="K3853" s="160" t="n">
        <v>38021.76</v>
      </c>
      <c r="L3853" s="160" t="n">
        <v>11391.15</v>
      </c>
    </row>
    <row r="3854">
      <c r="A3854" s="176" t="n">
        <v>45809</v>
      </c>
      <c r="B3854" s="104" t="inlineStr">
        <is>
          <t>2024/25</t>
        </is>
      </c>
      <c r="C3854" s="104" t="inlineStr">
        <is>
          <t>HC-100</t>
        </is>
      </c>
      <c r="D3854" s="104" t="inlineStr">
        <is>
          <t>Sud-Ouest</t>
        </is>
      </c>
      <c r="E3854" s="104" t="inlineStr">
        <is>
          <t>À emporter</t>
        </is>
      </c>
      <c r="F3854" s="104" t="n">
        <v>30</v>
      </c>
      <c r="G3854" s="159" t="n">
        <v>2251</v>
      </c>
      <c r="H3854" s="159" t="n">
        <v>5784</v>
      </c>
      <c r="I3854" s="160" t="n">
        <v>26501.5</v>
      </c>
      <c r="J3854" s="160" t="n">
        <v>774.89</v>
      </c>
      <c r="K3854" s="160" t="n">
        <v>25726.61</v>
      </c>
      <c r="L3854" s="160" t="n">
        <v>7604.73</v>
      </c>
    </row>
    <row r="3855">
      <c r="A3855" s="176" t="n">
        <v>45809</v>
      </c>
      <c r="B3855" s="104" t="inlineStr">
        <is>
          <t>2024/25</t>
        </is>
      </c>
      <c r="C3855" s="104" t="inlineStr">
        <is>
          <t>HC-101</t>
        </is>
      </c>
      <c r="D3855" s="104" t="inlineStr">
        <is>
          <t>Île-de-France</t>
        </is>
      </c>
      <c r="E3855" s="104" t="inlineStr">
        <is>
          <t>Drive</t>
        </is>
      </c>
      <c r="F3855" s="104" t="n">
        <v>30</v>
      </c>
      <c r="G3855" s="159" t="n">
        <v>1369</v>
      </c>
      <c r="H3855" s="159" t="n">
        <v>3561</v>
      </c>
      <c r="I3855" s="160" t="n">
        <v>18570.67</v>
      </c>
      <c r="J3855" s="160" t="n">
        <v>530</v>
      </c>
      <c r="K3855" s="160" t="n">
        <v>18040.67</v>
      </c>
      <c r="L3855" s="160" t="n">
        <v>5343.4</v>
      </c>
    </row>
    <row r="3856">
      <c r="A3856" s="176" t="n">
        <v>45809</v>
      </c>
      <c r="B3856" s="104" t="inlineStr">
        <is>
          <t>2024/25</t>
        </is>
      </c>
      <c r="C3856" s="104" t="inlineStr">
        <is>
          <t>HC-101</t>
        </is>
      </c>
      <c r="D3856" s="104" t="inlineStr">
        <is>
          <t>Île-de-France</t>
        </is>
      </c>
      <c r="E3856" s="104" t="inlineStr">
        <is>
          <t>Livraison</t>
        </is>
      </c>
      <c r="F3856" s="104" t="n">
        <v>30</v>
      </c>
      <c r="G3856" s="159" t="n">
        <v>1251</v>
      </c>
      <c r="H3856" s="159" t="n">
        <v>3165</v>
      </c>
      <c r="I3856" s="160" t="n">
        <v>20774.96</v>
      </c>
      <c r="J3856" s="160" t="n">
        <v>1265.88</v>
      </c>
      <c r="K3856" s="160" t="n">
        <v>19509.08</v>
      </c>
      <c r="L3856" s="160" t="n">
        <v>6067.84</v>
      </c>
    </row>
    <row r="3857">
      <c r="A3857" s="176" t="n">
        <v>45809</v>
      </c>
      <c r="B3857" s="104" t="inlineStr">
        <is>
          <t>2024/25</t>
        </is>
      </c>
      <c r="C3857" s="104" t="inlineStr">
        <is>
          <t>HC-101</t>
        </is>
      </c>
      <c r="D3857" s="104" t="inlineStr">
        <is>
          <t>Île-de-France</t>
        </is>
      </c>
      <c r="E3857" s="104" t="inlineStr">
        <is>
          <t>Sur place</t>
        </is>
      </c>
      <c r="F3857" s="104" t="n">
        <v>30</v>
      </c>
      <c r="G3857" s="159" t="n">
        <v>3494</v>
      </c>
      <c r="H3857" s="159" t="n">
        <v>9027</v>
      </c>
      <c r="I3857" s="160" t="n">
        <v>45553.36</v>
      </c>
      <c r="J3857" s="160" t="n">
        <v>1521.11</v>
      </c>
      <c r="K3857" s="160" t="n">
        <v>44032.25</v>
      </c>
      <c r="L3857" s="160" t="n">
        <v>13186.13</v>
      </c>
    </row>
    <row r="3858">
      <c r="A3858" s="176" t="n">
        <v>45809</v>
      </c>
      <c r="B3858" s="104" t="inlineStr">
        <is>
          <t>2024/25</t>
        </is>
      </c>
      <c r="C3858" s="104" t="inlineStr">
        <is>
          <t>HC-101</t>
        </is>
      </c>
      <c r="D3858" s="104" t="inlineStr">
        <is>
          <t>Île-de-France</t>
        </is>
      </c>
      <c r="E3858" s="104" t="inlineStr">
        <is>
          <t>À emporter</t>
        </is>
      </c>
      <c r="F3858" s="104" t="n">
        <v>30</v>
      </c>
      <c r="G3858" s="159" t="n">
        <v>2635</v>
      </c>
      <c r="H3858" s="159" t="n">
        <v>6652</v>
      </c>
      <c r="I3858" s="160" t="n">
        <v>31372.23</v>
      </c>
      <c r="J3858" s="160" t="n">
        <v>999.71</v>
      </c>
      <c r="K3858" s="160" t="n">
        <v>30372.52</v>
      </c>
      <c r="L3858" s="160" t="n">
        <v>9067.49</v>
      </c>
    </row>
    <row r="3859">
      <c r="A3859" s="176" t="n">
        <v>45809</v>
      </c>
      <c r="B3859" s="104" t="inlineStr">
        <is>
          <t>2024/25</t>
        </is>
      </c>
      <c r="C3859" s="104" t="inlineStr">
        <is>
          <t>HC-102</t>
        </is>
      </c>
      <c r="D3859" s="104" t="inlineStr">
        <is>
          <t>Nord-Ouest</t>
        </is>
      </c>
      <c r="E3859" s="104" t="inlineStr">
        <is>
          <t>Livraison</t>
        </is>
      </c>
      <c r="F3859" s="104" t="n">
        <v>30</v>
      </c>
      <c r="G3859" s="159" t="n">
        <v>1558</v>
      </c>
      <c r="H3859" s="159" t="n">
        <v>3982</v>
      </c>
      <c r="I3859" s="160" t="n">
        <v>25234.11</v>
      </c>
      <c r="J3859" s="160" t="n">
        <v>1389.37</v>
      </c>
      <c r="K3859" s="160" t="n">
        <v>23844.74</v>
      </c>
      <c r="L3859" s="160" t="n">
        <v>7357.65</v>
      </c>
    </row>
    <row r="3860">
      <c r="A3860" s="176" t="n">
        <v>45809</v>
      </c>
      <c r="B3860" s="104" t="inlineStr">
        <is>
          <t>2024/25</t>
        </is>
      </c>
      <c r="C3860" s="104" t="inlineStr">
        <is>
          <t>HC-102</t>
        </is>
      </c>
      <c r="D3860" s="104" t="inlineStr">
        <is>
          <t>Nord-Ouest</t>
        </is>
      </c>
      <c r="E3860" s="104" t="inlineStr">
        <is>
          <t>Sur place</t>
        </is>
      </c>
      <c r="F3860" s="104" t="n">
        <v>30</v>
      </c>
      <c r="G3860" s="159" t="n">
        <v>4028</v>
      </c>
      <c r="H3860" s="159" t="n">
        <v>10298</v>
      </c>
      <c r="I3860" s="160" t="n">
        <v>51953.94</v>
      </c>
      <c r="J3860" s="160" t="n">
        <v>1692.82</v>
      </c>
      <c r="K3860" s="160" t="n">
        <v>50261.12</v>
      </c>
      <c r="L3860" s="160" t="n">
        <v>14922.62</v>
      </c>
    </row>
    <row r="3861">
      <c r="A3861" s="176" t="n">
        <v>45809</v>
      </c>
      <c r="B3861" s="104" t="inlineStr">
        <is>
          <t>2024/25</t>
        </is>
      </c>
      <c r="C3861" s="104" t="inlineStr">
        <is>
          <t>HC-102</t>
        </is>
      </c>
      <c r="D3861" s="104" t="inlineStr">
        <is>
          <t>Nord-Ouest</t>
        </is>
      </c>
      <c r="E3861" s="104" t="inlineStr">
        <is>
          <t>À emporter</t>
        </is>
      </c>
      <c r="F3861" s="104" t="n">
        <v>29</v>
      </c>
      <c r="G3861" s="159" t="n">
        <v>3080</v>
      </c>
      <c r="H3861" s="159" t="n">
        <v>7595</v>
      </c>
      <c r="I3861" s="160" t="n">
        <v>36042.11</v>
      </c>
      <c r="J3861" s="160" t="n">
        <v>1044.45</v>
      </c>
      <c r="K3861" s="160" t="n">
        <v>34997.66</v>
      </c>
      <c r="L3861" s="160" t="n">
        <v>10520.33</v>
      </c>
    </row>
    <row r="3862">
      <c r="A3862" s="176" t="n">
        <v>45809</v>
      </c>
      <c r="B3862" s="104" t="inlineStr">
        <is>
          <t>2024/25</t>
        </is>
      </c>
      <c r="C3862" s="104" t="inlineStr">
        <is>
          <t>HC-103</t>
        </is>
      </c>
      <c r="D3862" s="104" t="inlineStr">
        <is>
          <t>Sud-Est</t>
        </is>
      </c>
      <c r="E3862" s="104" t="inlineStr">
        <is>
          <t>Livraison</t>
        </is>
      </c>
      <c r="F3862" s="104" t="n">
        <v>29</v>
      </c>
      <c r="G3862" s="159" t="n">
        <v>1475</v>
      </c>
      <c r="H3862" s="159" t="n">
        <v>3776</v>
      </c>
      <c r="I3862" s="160" t="n">
        <v>24214.65</v>
      </c>
      <c r="J3862" s="160" t="n">
        <v>1399.75</v>
      </c>
      <c r="K3862" s="160" t="n">
        <v>22814.9</v>
      </c>
      <c r="L3862" s="160" t="n">
        <v>7116.68</v>
      </c>
    </row>
    <row r="3863">
      <c r="A3863" s="176" t="n">
        <v>45809</v>
      </c>
      <c r="B3863" s="104" t="inlineStr">
        <is>
          <t>2024/25</t>
        </is>
      </c>
      <c r="C3863" s="104" t="inlineStr">
        <is>
          <t>HC-103</t>
        </is>
      </c>
      <c r="D3863" s="104" t="inlineStr">
        <is>
          <t>Sud-Est</t>
        </is>
      </c>
      <c r="E3863" s="104" t="inlineStr">
        <is>
          <t>Sur place</t>
        </is>
      </c>
      <c r="F3863" s="104" t="n">
        <v>30</v>
      </c>
      <c r="G3863" s="159" t="n">
        <v>4426</v>
      </c>
      <c r="H3863" s="159" t="n">
        <v>11675</v>
      </c>
      <c r="I3863" s="160" t="n">
        <v>57273.02</v>
      </c>
      <c r="J3863" s="160" t="n">
        <v>1715.12</v>
      </c>
      <c r="K3863" s="160" t="n">
        <v>55557.9</v>
      </c>
      <c r="L3863" s="160" t="n">
        <v>16633.27</v>
      </c>
    </row>
    <row r="3864">
      <c r="A3864" s="176" t="n">
        <v>45809</v>
      </c>
      <c r="B3864" s="104" t="inlineStr">
        <is>
          <t>2024/25</t>
        </is>
      </c>
      <c r="C3864" s="104" t="inlineStr">
        <is>
          <t>HC-103</t>
        </is>
      </c>
      <c r="D3864" s="104" t="inlineStr">
        <is>
          <t>Sud-Est</t>
        </is>
      </c>
      <c r="E3864" s="104" t="inlineStr">
        <is>
          <t>À emporter</t>
        </is>
      </c>
      <c r="F3864" s="104" t="n">
        <v>30</v>
      </c>
      <c r="G3864" s="159" t="n">
        <v>3281</v>
      </c>
      <c r="H3864" s="159" t="n">
        <v>8610</v>
      </c>
      <c r="I3864" s="160" t="n">
        <v>39000.01</v>
      </c>
      <c r="J3864" s="160" t="n">
        <v>1152.77</v>
      </c>
      <c r="K3864" s="160" t="n">
        <v>37847.24</v>
      </c>
      <c r="L3864" s="160" t="n">
        <v>11296.38</v>
      </c>
    </row>
    <row r="3865">
      <c r="A3865" s="176" t="n">
        <v>45809</v>
      </c>
      <c r="B3865" s="104" t="inlineStr">
        <is>
          <t>2024/25</t>
        </is>
      </c>
      <c r="C3865" s="104" t="inlineStr">
        <is>
          <t>HC-104</t>
        </is>
      </c>
      <c r="D3865" s="104" t="inlineStr">
        <is>
          <t>Sud-Ouest</t>
        </is>
      </c>
      <c r="E3865" s="104" t="inlineStr">
        <is>
          <t>Livraison</t>
        </is>
      </c>
      <c r="F3865" s="104" t="n">
        <v>30</v>
      </c>
      <c r="G3865" s="159" t="n">
        <v>1414</v>
      </c>
      <c r="H3865" s="159" t="n">
        <v>3634</v>
      </c>
      <c r="I3865" s="160" t="n">
        <v>22933.78</v>
      </c>
      <c r="J3865" s="160" t="n">
        <v>1344.79</v>
      </c>
      <c r="K3865" s="160" t="n">
        <v>21588.99</v>
      </c>
      <c r="L3865" s="160" t="n">
        <v>6661.99</v>
      </c>
    </row>
    <row r="3866">
      <c r="A3866" s="176" t="n">
        <v>45809</v>
      </c>
      <c r="B3866" s="104" t="inlineStr">
        <is>
          <t>2024/25</t>
        </is>
      </c>
      <c r="C3866" s="104" t="inlineStr">
        <is>
          <t>HC-104</t>
        </is>
      </c>
      <c r="D3866" s="104" t="inlineStr">
        <is>
          <t>Sud-Ouest</t>
        </is>
      </c>
      <c r="E3866" s="104" t="inlineStr">
        <is>
          <t>Sur place</t>
        </is>
      </c>
      <c r="F3866" s="104" t="n">
        <v>30</v>
      </c>
      <c r="G3866" s="159" t="n">
        <v>3686</v>
      </c>
      <c r="H3866" s="159" t="n">
        <v>9594</v>
      </c>
      <c r="I3866" s="160" t="n">
        <v>47659.83</v>
      </c>
      <c r="J3866" s="160" t="n">
        <v>1390.05</v>
      </c>
      <c r="K3866" s="160" t="n">
        <v>46269.78</v>
      </c>
      <c r="L3866" s="160" t="n">
        <v>13702.38</v>
      </c>
    </row>
    <row r="3867">
      <c r="A3867" s="176" t="n">
        <v>45809</v>
      </c>
      <c r="B3867" s="104" t="inlineStr">
        <is>
          <t>2024/25</t>
        </is>
      </c>
      <c r="C3867" s="104" t="inlineStr">
        <is>
          <t>HC-104</t>
        </is>
      </c>
      <c r="D3867" s="104" t="inlineStr">
        <is>
          <t>Sud-Ouest</t>
        </is>
      </c>
      <c r="E3867" s="104" t="inlineStr">
        <is>
          <t>À emporter</t>
        </is>
      </c>
      <c r="F3867" s="104" t="n">
        <v>28</v>
      </c>
      <c r="G3867" s="159" t="n">
        <v>2681</v>
      </c>
      <c r="H3867" s="159" t="n">
        <v>6749</v>
      </c>
      <c r="I3867" s="160" t="n">
        <v>31740</v>
      </c>
      <c r="J3867" s="160" t="n">
        <v>982.4299999999999</v>
      </c>
      <c r="K3867" s="160" t="n">
        <v>30757.57</v>
      </c>
      <c r="L3867" s="160" t="n">
        <v>9188.889999999999</v>
      </c>
    </row>
    <row r="3868">
      <c r="A3868" s="176" t="n">
        <v>45809</v>
      </c>
      <c r="B3868" s="104" t="inlineStr">
        <is>
          <t>2024/25</t>
        </is>
      </c>
      <c r="C3868" s="104" t="inlineStr">
        <is>
          <t>HC-105</t>
        </is>
      </c>
      <c r="D3868" s="104" t="inlineStr">
        <is>
          <t>Île-de-France</t>
        </is>
      </c>
      <c r="E3868" s="104" t="inlineStr">
        <is>
          <t>Livraison</t>
        </is>
      </c>
      <c r="F3868" s="104" t="n">
        <v>30</v>
      </c>
      <c r="G3868" s="159" t="n">
        <v>2140</v>
      </c>
      <c r="H3868" s="159" t="n">
        <v>5408</v>
      </c>
      <c r="I3868" s="160" t="n">
        <v>35555.67</v>
      </c>
      <c r="J3868" s="160" t="n">
        <v>2044.04</v>
      </c>
      <c r="K3868" s="160" t="n">
        <v>33511.63</v>
      </c>
      <c r="L3868" s="160" t="n">
        <v>10381.61</v>
      </c>
    </row>
    <row r="3869">
      <c r="A3869" s="176" t="n">
        <v>45809</v>
      </c>
      <c r="B3869" s="104" t="inlineStr">
        <is>
          <t>2024/25</t>
        </is>
      </c>
      <c r="C3869" s="104" t="inlineStr">
        <is>
          <t>HC-105</t>
        </is>
      </c>
      <c r="D3869" s="104" t="inlineStr">
        <is>
          <t>Île-de-France</t>
        </is>
      </c>
      <c r="E3869" s="104" t="inlineStr">
        <is>
          <t>Sur place</t>
        </is>
      </c>
      <c r="F3869" s="104" t="n">
        <v>30</v>
      </c>
      <c r="G3869" s="159" t="n">
        <v>5925</v>
      </c>
      <c r="H3869" s="159" t="n">
        <v>15361</v>
      </c>
      <c r="I3869" s="160" t="n">
        <v>77062.09</v>
      </c>
      <c r="J3869" s="160" t="n">
        <v>2306.36</v>
      </c>
      <c r="K3869" s="160" t="n">
        <v>74755.73</v>
      </c>
      <c r="L3869" s="160" t="n">
        <v>22202.6</v>
      </c>
    </row>
    <row r="3870">
      <c r="A3870" s="176" t="n">
        <v>45809</v>
      </c>
      <c r="B3870" s="104" t="inlineStr">
        <is>
          <t>2024/25</t>
        </is>
      </c>
      <c r="C3870" s="104" t="inlineStr">
        <is>
          <t>HC-105</t>
        </is>
      </c>
      <c r="D3870" s="104" t="inlineStr">
        <is>
          <t>Île-de-France</t>
        </is>
      </c>
      <c r="E3870" s="104" t="inlineStr">
        <is>
          <t>À emporter</t>
        </is>
      </c>
      <c r="F3870" s="104" t="n">
        <v>30</v>
      </c>
      <c r="G3870" s="159" t="n">
        <v>4580</v>
      </c>
      <c r="H3870" s="159" t="n">
        <v>11678</v>
      </c>
      <c r="I3870" s="160" t="n">
        <v>54327.65</v>
      </c>
      <c r="J3870" s="160" t="n">
        <v>1573.57</v>
      </c>
      <c r="K3870" s="160" t="n">
        <v>52754.08</v>
      </c>
      <c r="L3870" s="160" t="n">
        <v>15838.55</v>
      </c>
    </row>
    <row r="3871">
      <c r="A3871" s="176" t="n">
        <v>45809</v>
      </c>
      <c r="B3871" s="104" t="inlineStr">
        <is>
          <t>2024/25</t>
        </is>
      </c>
      <c r="C3871" s="104" t="inlineStr">
        <is>
          <t>HC-106</t>
        </is>
      </c>
      <c r="D3871" s="104" t="inlineStr">
        <is>
          <t>Nord-Ouest</t>
        </is>
      </c>
      <c r="E3871" s="104" t="inlineStr">
        <is>
          <t>Livraison</t>
        </is>
      </c>
      <c r="F3871" s="104" t="n">
        <v>30</v>
      </c>
      <c r="G3871" s="159" t="n">
        <v>1416</v>
      </c>
      <c r="H3871" s="159" t="n">
        <v>3634</v>
      </c>
      <c r="I3871" s="160" t="n">
        <v>23486.65</v>
      </c>
      <c r="J3871" s="160" t="n">
        <v>1474.46</v>
      </c>
      <c r="K3871" s="160" t="n">
        <v>22012.19</v>
      </c>
      <c r="L3871" s="160" t="n">
        <v>6821.86</v>
      </c>
    </row>
    <row r="3872">
      <c r="A3872" s="176" t="n">
        <v>45809</v>
      </c>
      <c r="B3872" s="104" t="inlineStr">
        <is>
          <t>2024/25</t>
        </is>
      </c>
      <c r="C3872" s="104" t="inlineStr">
        <is>
          <t>HC-106</t>
        </is>
      </c>
      <c r="D3872" s="104" t="inlineStr">
        <is>
          <t>Nord-Ouest</t>
        </is>
      </c>
      <c r="E3872" s="104" t="inlineStr">
        <is>
          <t>Sur place</t>
        </is>
      </c>
      <c r="F3872" s="104" t="n">
        <v>30</v>
      </c>
      <c r="G3872" s="159" t="n">
        <v>3968</v>
      </c>
      <c r="H3872" s="159" t="n">
        <v>10135</v>
      </c>
      <c r="I3872" s="160" t="n">
        <v>51086.55</v>
      </c>
      <c r="J3872" s="160" t="n">
        <v>1840.94</v>
      </c>
      <c r="K3872" s="160" t="n">
        <v>49245.61</v>
      </c>
      <c r="L3872" s="160" t="n">
        <v>14562.19</v>
      </c>
    </row>
    <row r="3873">
      <c r="A3873" s="176" t="n">
        <v>45809</v>
      </c>
      <c r="B3873" s="104" t="inlineStr">
        <is>
          <t>2024/25</t>
        </is>
      </c>
      <c r="C3873" s="104" t="inlineStr">
        <is>
          <t>HC-106</t>
        </is>
      </c>
      <c r="D3873" s="104" t="inlineStr">
        <is>
          <t>Nord-Ouest</t>
        </is>
      </c>
      <c r="E3873" s="104" t="inlineStr">
        <is>
          <t>À emporter</t>
        </is>
      </c>
      <c r="F3873" s="104" t="n">
        <v>30</v>
      </c>
      <c r="G3873" s="159" t="n">
        <v>3001</v>
      </c>
      <c r="H3873" s="159" t="n">
        <v>7716</v>
      </c>
      <c r="I3873" s="160" t="n">
        <v>35765.78</v>
      </c>
      <c r="J3873" s="160" t="n">
        <v>1028.08</v>
      </c>
      <c r="K3873" s="160" t="n">
        <v>34737.7</v>
      </c>
      <c r="L3873" s="160" t="n">
        <v>10329.25</v>
      </c>
    </row>
    <row r="3874">
      <c r="A3874" s="176" t="n">
        <v>45809</v>
      </c>
      <c r="B3874" s="104" t="inlineStr">
        <is>
          <t>2024/25</t>
        </is>
      </c>
      <c r="C3874" s="104" t="inlineStr">
        <is>
          <t>HC-107</t>
        </is>
      </c>
      <c r="D3874" s="104" t="inlineStr">
        <is>
          <t>Sud-Est</t>
        </is>
      </c>
      <c r="E3874" s="104" t="inlineStr">
        <is>
          <t>Livraison</t>
        </is>
      </c>
      <c r="F3874" s="104" t="n">
        <v>30</v>
      </c>
      <c r="G3874" s="159" t="n">
        <v>1672</v>
      </c>
      <c r="H3874" s="159" t="n">
        <v>4251</v>
      </c>
      <c r="I3874" s="160" t="n">
        <v>27411.96</v>
      </c>
      <c r="J3874" s="160" t="n">
        <v>1658.52</v>
      </c>
      <c r="K3874" s="160" t="n">
        <v>25753.44</v>
      </c>
      <c r="L3874" s="160" t="n">
        <v>8021.09</v>
      </c>
    </row>
    <row r="3875">
      <c r="A3875" s="176" t="n">
        <v>45809</v>
      </c>
      <c r="B3875" s="104" t="inlineStr">
        <is>
          <t>2024/25</t>
        </is>
      </c>
      <c r="C3875" s="104" t="inlineStr">
        <is>
          <t>HC-107</t>
        </is>
      </c>
      <c r="D3875" s="104" t="inlineStr">
        <is>
          <t>Sud-Est</t>
        </is>
      </c>
      <c r="E3875" s="104" t="inlineStr">
        <is>
          <t>Sur place</t>
        </is>
      </c>
      <c r="F3875" s="104" t="n">
        <v>30</v>
      </c>
      <c r="G3875" s="159" t="n">
        <v>4652</v>
      </c>
      <c r="H3875" s="159" t="n">
        <v>11778</v>
      </c>
      <c r="I3875" s="160" t="n">
        <v>59637.2</v>
      </c>
      <c r="J3875" s="160" t="n">
        <v>1850.17</v>
      </c>
      <c r="K3875" s="160" t="n">
        <v>57787.03</v>
      </c>
      <c r="L3875" s="160" t="n">
        <v>17397.4</v>
      </c>
    </row>
    <row r="3876">
      <c r="A3876" s="176" t="n">
        <v>45809</v>
      </c>
      <c r="B3876" s="104" t="inlineStr">
        <is>
          <t>2024/25</t>
        </is>
      </c>
      <c r="C3876" s="104" t="inlineStr">
        <is>
          <t>HC-107</t>
        </is>
      </c>
      <c r="D3876" s="104" t="inlineStr">
        <is>
          <t>Sud-Est</t>
        </is>
      </c>
      <c r="E3876" s="104" t="inlineStr">
        <is>
          <t>À emporter</t>
        </is>
      </c>
      <c r="F3876" s="104" t="n">
        <v>30</v>
      </c>
      <c r="G3876" s="159" t="n">
        <v>3419</v>
      </c>
      <c r="H3876" s="159" t="n">
        <v>8771</v>
      </c>
      <c r="I3876" s="160" t="n">
        <v>40530.36</v>
      </c>
      <c r="J3876" s="160" t="n">
        <v>1258.57</v>
      </c>
      <c r="K3876" s="160" t="n">
        <v>39271.79</v>
      </c>
      <c r="L3876" s="160" t="n">
        <v>11644.14</v>
      </c>
    </row>
    <row r="3877">
      <c r="A3877" s="176" t="n">
        <v>45809</v>
      </c>
      <c r="B3877" s="104" t="inlineStr">
        <is>
          <t>2024/25</t>
        </is>
      </c>
      <c r="C3877" s="104" t="inlineStr">
        <is>
          <t>HC-108</t>
        </is>
      </c>
      <c r="D3877" s="104" t="inlineStr">
        <is>
          <t>Sud-Ouest</t>
        </is>
      </c>
      <c r="E3877" s="104" t="inlineStr">
        <is>
          <t>Livraison</t>
        </is>
      </c>
      <c r="F3877" s="104" t="n">
        <v>30</v>
      </c>
      <c r="G3877" s="159" t="n">
        <v>1303</v>
      </c>
      <c r="H3877" s="159" t="n">
        <v>3347</v>
      </c>
      <c r="I3877" s="160" t="n">
        <v>21407.83</v>
      </c>
      <c r="J3877" s="160" t="n">
        <v>1267.83</v>
      </c>
      <c r="K3877" s="160" t="n">
        <v>20140</v>
      </c>
      <c r="L3877" s="160" t="n">
        <v>6222.38</v>
      </c>
    </row>
    <row r="3878">
      <c r="A3878" s="176" t="n">
        <v>45809</v>
      </c>
      <c r="B3878" s="104" t="inlineStr">
        <is>
          <t>2024/25</t>
        </is>
      </c>
      <c r="C3878" s="104" t="inlineStr">
        <is>
          <t>HC-108</t>
        </is>
      </c>
      <c r="D3878" s="104" t="inlineStr">
        <is>
          <t>Sud-Ouest</t>
        </is>
      </c>
      <c r="E3878" s="104" t="inlineStr">
        <is>
          <t>Sur place</t>
        </is>
      </c>
      <c r="F3878" s="104" t="n">
        <v>30</v>
      </c>
      <c r="G3878" s="159" t="n">
        <v>3614</v>
      </c>
      <c r="H3878" s="159" t="n">
        <v>8936</v>
      </c>
      <c r="I3878" s="160" t="n">
        <v>46985.82</v>
      </c>
      <c r="J3878" s="160" t="n">
        <v>1508.83</v>
      </c>
      <c r="K3878" s="160" t="n">
        <v>45476.99</v>
      </c>
      <c r="L3878" s="160" t="n">
        <v>13546.2</v>
      </c>
    </row>
    <row r="3879">
      <c r="A3879" s="176" t="n">
        <v>45809</v>
      </c>
      <c r="B3879" s="104" t="inlineStr">
        <is>
          <t>2024/25</t>
        </is>
      </c>
      <c r="C3879" s="104" t="inlineStr">
        <is>
          <t>HC-108</t>
        </is>
      </c>
      <c r="D3879" s="104" t="inlineStr">
        <is>
          <t>Sud-Ouest</t>
        </is>
      </c>
      <c r="E3879" s="104" t="inlineStr">
        <is>
          <t>À emporter</t>
        </is>
      </c>
      <c r="F3879" s="104" t="n">
        <v>30</v>
      </c>
      <c r="G3879" s="159" t="n">
        <v>2683</v>
      </c>
      <c r="H3879" s="159" t="n">
        <v>6926</v>
      </c>
      <c r="I3879" s="160" t="n">
        <v>31867.23</v>
      </c>
      <c r="J3879" s="160" t="n">
        <v>952.05</v>
      </c>
      <c r="K3879" s="160" t="n">
        <v>30915.18</v>
      </c>
      <c r="L3879" s="160" t="n">
        <v>9198.41</v>
      </c>
    </row>
    <row r="3880">
      <c r="A3880" s="176" t="n">
        <v>45809</v>
      </c>
      <c r="B3880" s="104" t="inlineStr">
        <is>
          <t>2024/25</t>
        </is>
      </c>
      <c r="C3880" s="104" t="inlineStr">
        <is>
          <t>HC-109</t>
        </is>
      </c>
      <c r="D3880" s="104" t="inlineStr">
        <is>
          <t>Île-de-France</t>
        </is>
      </c>
      <c r="E3880" s="104" t="inlineStr">
        <is>
          <t>Livraison</t>
        </is>
      </c>
      <c r="F3880" s="104" t="n">
        <v>30</v>
      </c>
      <c r="G3880" s="159" t="n">
        <v>1472</v>
      </c>
      <c r="H3880" s="159" t="n">
        <v>3770</v>
      </c>
      <c r="I3880" s="160" t="n">
        <v>24332.13</v>
      </c>
      <c r="J3880" s="160" t="n">
        <v>1450.14</v>
      </c>
      <c r="K3880" s="160" t="n">
        <v>22881.99</v>
      </c>
      <c r="L3880" s="160" t="n">
        <v>7072.2</v>
      </c>
    </row>
    <row r="3881">
      <c r="A3881" s="176" t="n">
        <v>45809</v>
      </c>
      <c r="B3881" s="104" t="inlineStr">
        <is>
          <t>2024/25</t>
        </is>
      </c>
      <c r="C3881" s="104" t="inlineStr">
        <is>
          <t>HC-109</t>
        </is>
      </c>
      <c r="D3881" s="104" t="inlineStr">
        <is>
          <t>Île-de-France</t>
        </is>
      </c>
      <c r="E3881" s="104" t="inlineStr">
        <is>
          <t>Sur place</t>
        </is>
      </c>
      <c r="F3881" s="104" t="n">
        <v>30</v>
      </c>
      <c r="G3881" s="159" t="n">
        <v>4195</v>
      </c>
      <c r="H3881" s="159" t="n">
        <v>10617</v>
      </c>
      <c r="I3881" s="160" t="n">
        <v>54202.76</v>
      </c>
      <c r="J3881" s="160" t="n">
        <v>1547.82</v>
      </c>
      <c r="K3881" s="160" t="n">
        <v>52654.94</v>
      </c>
      <c r="L3881" s="160" t="n">
        <v>15602.39</v>
      </c>
    </row>
    <row r="3882">
      <c r="A3882" s="176" t="n">
        <v>45809</v>
      </c>
      <c r="B3882" s="104" t="inlineStr">
        <is>
          <t>2024/25</t>
        </is>
      </c>
      <c r="C3882" s="104" t="inlineStr">
        <is>
          <t>HC-109</t>
        </is>
      </c>
      <c r="D3882" s="104" t="inlineStr">
        <is>
          <t>Île-de-France</t>
        </is>
      </c>
      <c r="E3882" s="104" t="inlineStr">
        <is>
          <t>À emporter</t>
        </is>
      </c>
      <c r="F3882" s="104" t="n">
        <v>30</v>
      </c>
      <c r="G3882" s="159" t="n">
        <v>3005</v>
      </c>
      <c r="H3882" s="159" t="n">
        <v>7376</v>
      </c>
      <c r="I3882" s="160" t="n">
        <v>35409.41</v>
      </c>
      <c r="J3882" s="160" t="n">
        <v>1075.82</v>
      </c>
      <c r="K3882" s="160" t="n">
        <v>34333.59</v>
      </c>
      <c r="L3882" s="160" t="n">
        <v>10246.17</v>
      </c>
    </row>
    <row r="3883">
      <c r="A3883" s="176" t="n">
        <v>45809</v>
      </c>
      <c r="B3883" s="104" t="inlineStr">
        <is>
          <t>2024/25</t>
        </is>
      </c>
      <c r="C3883" s="104" t="inlineStr">
        <is>
          <t>HC-110</t>
        </is>
      </c>
      <c r="D3883" s="104" t="inlineStr">
        <is>
          <t>Nord-Ouest</t>
        </is>
      </c>
      <c r="E3883" s="104" t="inlineStr">
        <is>
          <t>Livraison</t>
        </is>
      </c>
      <c r="F3883" s="104" t="n">
        <v>30</v>
      </c>
      <c r="G3883" s="159" t="n">
        <v>994</v>
      </c>
      <c r="H3883" s="159" t="n">
        <v>2595</v>
      </c>
      <c r="I3883" s="160" t="n">
        <v>16227.76</v>
      </c>
      <c r="J3883" s="160" t="n">
        <v>917.8</v>
      </c>
      <c r="K3883" s="160" t="n">
        <v>15309.96</v>
      </c>
      <c r="L3883" s="160" t="n">
        <v>4731.56</v>
      </c>
    </row>
    <row r="3884">
      <c r="A3884" s="176" t="n">
        <v>45809</v>
      </c>
      <c r="B3884" s="104" t="inlineStr">
        <is>
          <t>2024/25</t>
        </is>
      </c>
      <c r="C3884" s="104" t="inlineStr">
        <is>
          <t>HC-110</t>
        </is>
      </c>
      <c r="D3884" s="104" t="inlineStr">
        <is>
          <t>Nord-Ouest</t>
        </is>
      </c>
      <c r="E3884" s="104" t="inlineStr">
        <is>
          <t>Sur place</t>
        </is>
      </c>
      <c r="F3884" s="104" t="n">
        <v>30</v>
      </c>
      <c r="G3884" s="159" t="n">
        <v>2616</v>
      </c>
      <c r="H3884" s="159" t="n">
        <v>6642</v>
      </c>
      <c r="I3884" s="160" t="n">
        <v>33953.11</v>
      </c>
      <c r="J3884" s="160" t="n">
        <v>960.01</v>
      </c>
      <c r="K3884" s="160" t="n">
        <v>32993.1</v>
      </c>
      <c r="L3884" s="160" t="n">
        <v>9862.75</v>
      </c>
    </row>
    <row r="3885">
      <c r="A3885" s="176" t="n">
        <v>45809</v>
      </c>
      <c r="B3885" s="104" t="inlineStr">
        <is>
          <t>2024/25</t>
        </is>
      </c>
      <c r="C3885" s="104" t="inlineStr">
        <is>
          <t>HC-110</t>
        </is>
      </c>
      <c r="D3885" s="104" t="inlineStr">
        <is>
          <t>Nord-Ouest</t>
        </is>
      </c>
      <c r="E3885" s="104" t="inlineStr">
        <is>
          <t>À emporter</t>
        </is>
      </c>
      <c r="F3885" s="104" t="n">
        <v>29</v>
      </c>
      <c r="G3885" s="159" t="n">
        <v>1903</v>
      </c>
      <c r="H3885" s="159" t="n">
        <v>4973</v>
      </c>
      <c r="I3885" s="160" t="n">
        <v>22710.81</v>
      </c>
      <c r="J3885" s="160" t="n">
        <v>696.78</v>
      </c>
      <c r="K3885" s="160" t="n">
        <v>22014.03</v>
      </c>
      <c r="L3885" s="160" t="n">
        <v>6561.82</v>
      </c>
    </row>
    <row r="3886">
      <c r="A3886" s="176" t="n">
        <v>45809</v>
      </c>
      <c r="B3886" s="104" t="inlineStr">
        <is>
          <t>2024/25</t>
        </is>
      </c>
      <c r="C3886" s="104" t="inlineStr">
        <is>
          <t>HC-111</t>
        </is>
      </c>
      <c r="D3886" s="104" t="inlineStr">
        <is>
          <t>Sud-Est</t>
        </is>
      </c>
      <c r="E3886" s="104" t="inlineStr">
        <is>
          <t>Livraison</t>
        </is>
      </c>
      <c r="F3886" s="104" t="n">
        <v>30</v>
      </c>
      <c r="G3886" s="159" t="n">
        <v>1576</v>
      </c>
      <c r="H3886" s="159" t="n">
        <v>4122</v>
      </c>
      <c r="I3886" s="160" t="n">
        <v>25934.36</v>
      </c>
      <c r="J3886" s="160" t="n">
        <v>1634.65</v>
      </c>
      <c r="K3886" s="160" t="n">
        <v>24299.71</v>
      </c>
      <c r="L3886" s="160" t="n">
        <v>7498.04</v>
      </c>
    </row>
    <row r="3887">
      <c r="A3887" s="176" t="n">
        <v>45809</v>
      </c>
      <c r="B3887" s="104" t="inlineStr">
        <is>
          <t>2024/25</t>
        </is>
      </c>
      <c r="C3887" s="104" t="inlineStr">
        <is>
          <t>HC-111</t>
        </is>
      </c>
      <c r="D3887" s="104" t="inlineStr">
        <is>
          <t>Sud-Est</t>
        </is>
      </c>
      <c r="E3887" s="104" t="inlineStr">
        <is>
          <t>Sur place</t>
        </is>
      </c>
      <c r="F3887" s="104" t="n">
        <v>30</v>
      </c>
      <c r="G3887" s="159" t="n">
        <v>4439</v>
      </c>
      <c r="H3887" s="159" t="n">
        <v>11371</v>
      </c>
      <c r="I3887" s="160" t="n">
        <v>57861.55</v>
      </c>
      <c r="J3887" s="160" t="n">
        <v>1785.31</v>
      </c>
      <c r="K3887" s="160" t="n">
        <v>56076.24</v>
      </c>
      <c r="L3887" s="160" t="n">
        <v>16717.34</v>
      </c>
    </row>
    <row r="3888">
      <c r="A3888" s="176" t="n">
        <v>45809</v>
      </c>
      <c r="B3888" s="104" t="inlineStr">
        <is>
          <t>2024/25</t>
        </is>
      </c>
      <c r="C3888" s="104" t="inlineStr">
        <is>
          <t>HC-111</t>
        </is>
      </c>
      <c r="D3888" s="104" t="inlineStr">
        <is>
          <t>Sud-Est</t>
        </is>
      </c>
      <c r="E3888" s="104" t="inlineStr">
        <is>
          <t>À emporter</t>
        </is>
      </c>
      <c r="F3888" s="104" t="n">
        <v>30</v>
      </c>
      <c r="G3888" s="159" t="n">
        <v>3324</v>
      </c>
      <c r="H3888" s="159" t="n">
        <v>8396</v>
      </c>
      <c r="I3888" s="160" t="n">
        <v>39141.42</v>
      </c>
      <c r="J3888" s="160" t="n">
        <v>1087.7</v>
      </c>
      <c r="K3888" s="160" t="n">
        <v>38053.72</v>
      </c>
      <c r="L3888" s="160" t="n">
        <v>11332.09</v>
      </c>
    </row>
    <row r="3889">
      <c r="A3889" s="176" t="n">
        <v>45809</v>
      </c>
      <c r="B3889" s="104" t="inlineStr">
        <is>
          <t>2024/25</t>
        </is>
      </c>
      <c r="C3889" s="104" t="inlineStr">
        <is>
          <t>HC-113</t>
        </is>
      </c>
      <c r="D3889" s="104" t="inlineStr">
        <is>
          <t>Île-de-France</t>
        </is>
      </c>
      <c r="E3889" s="104" t="inlineStr">
        <is>
          <t>Drive</t>
        </is>
      </c>
      <c r="F3889" s="104" t="n">
        <v>29</v>
      </c>
      <c r="G3889" s="159" t="n">
        <v>1484</v>
      </c>
      <c r="H3889" s="159" t="n">
        <v>3675</v>
      </c>
      <c r="I3889" s="160" t="n">
        <v>20194.34</v>
      </c>
      <c r="J3889" s="160" t="n">
        <v>645.9400000000001</v>
      </c>
      <c r="K3889" s="160" t="n">
        <v>19548.4</v>
      </c>
      <c r="L3889" s="160" t="n">
        <v>5818.22</v>
      </c>
    </row>
    <row r="3890">
      <c r="A3890" s="176" t="n">
        <v>45809</v>
      </c>
      <c r="B3890" s="104" t="inlineStr">
        <is>
          <t>2024/25</t>
        </is>
      </c>
      <c r="C3890" s="104" t="inlineStr">
        <is>
          <t>HC-113</t>
        </is>
      </c>
      <c r="D3890" s="104" t="inlineStr">
        <is>
          <t>Île-de-France</t>
        </is>
      </c>
      <c r="E3890" s="104" t="inlineStr">
        <is>
          <t>Livraison</t>
        </is>
      </c>
      <c r="F3890" s="104" t="n">
        <v>30</v>
      </c>
      <c r="G3890" s="159" t="n">
        <v>1410</v>
      </c>
      <c r="H3890" s="159" t="n">
        <v>3522</v>
      </c>
      <c r="I3890" s="160" t="n">
        <v>22981.05</v>
      </c>
      <c r="J3890" s="160" t="n">
        <v>1246.45</v>
      </c>
      <c r="K3890" s="160" t="n">
        <v>21734.6</v>
      </c>
      <c r="L3890" s="160" t="n">
        <v>6703.31</v>
      </c>
    </row>
    <row r="3891">
      <c r="A3891" s="176" t="n">
        <v>45809</v>
      </c>
      <c r="B3891" s="104" t="inlineStr">
        <is>
          <t>2024/25</t>
        </is>
      </c>
      <c r="C3891" s="104" t="inlineStr">
        <is>
          <t>HC-113</t>
        </is>
      </c>
      <c r="D3891" s="104" t="inlineStr">
        <is>
          <t>Île-de-France</t>
        </is>
      </c>
      <c r="E3891" s="104" t="inlineStr">
        <is>
          <t>Sur place</t>
        </is>
      </c>
      <c r="F3891" s="104" t="n">
        <v>30</v>
      </c>
      <c r="G3891" s="159" t="n">
        <v>3872</v>
      </c>
      <c r="H3891" s="159" t="n">
        <v>10251</v>
      </c>
      <c r="I3891" s="160" t="n">
        <v>49952.2</v>
      </c>
      <c r="J3891" s="160" t="n">
        <v>1652.65</v>
      </c>
      <c r="K3891" s="160" t="n">
        <v>48299.55</v>
      </c>
      <c r="L3891" s="160" t="n">
        <v>14311.04</v>
      </c>
    </row>
    <row r="3892">
      <c r="A3892" s="176" t="n">
        <v>45809</v>
      </c>
      <c r="B3892" s="104" t="inlineStr">
        <is>
          <t>2024/25</t>
        </is>
      </c>
      <c r="C3892" s="104" t="inlineStr">
        <is>
          <t>HC-113</t>
        </is>
      </c>
      <c r="D3892" s="104" t="inlineStr">
        <is>
          <t>Île-de-France</t>
        </is>
      </c>
      <c r="E3892" s="104" t="inlineStr">
        <is>
          <t>À emporter</t>
        </is>
      </c>
      <c r="F3892" s="104" t="n">
        <v>30</v>
      </c>
      <c r="G3892" s="159" t="n">
        <v>2980</v>
      </c>
      <c r="H3892" s="159" t="n">
        <v>7647</v>
      </c>
      <c r="I3892" s="160" t="n">
        <v>35986.58</v>
      </c>
      <c r="J3892" s="160" t="n">
        <v>1080.39</v>
      </c>
      <c r="K3892" s="160" t="n">
        <v>34906.19</v>
      </c>
      <c r="L3892" s="160" t="n">
        <v>10471.87</v>
      </c>
    </row>
    <row r="3893">
      <c r="A3893" s="176" t="n">
        <v>45809</v>
      </c>
      <c r="B3893" s="104" t="inlineStr">
        <is>
          <t>2024/25</t>
        </is>
      </c>
      <c r="C3893" s="104" t="inlineStr">
        <is>
          <t>HC-114</t>
        </is>
      </c>
      <c r="D3893" s="104" t="inlineStr">
        <is>
          <t>Nord-Ouest</t>
        </is>
      </c>
      <c r="E3893" s="104" t="inlineStr">
        <is>
          <t>Drive</t>
        </is>
      </c>
      <c r="F3893" s="104" t="n">
        <v>30</v>
      </c>
      <c r="G3893" s="159" t="n">
        <v>863</v>
      </c>
      <c r="H3893" s="159" t="n">
        <v>2202</v>
      </c>
      <c r="I3893" s="160" t="n">
        <v>11754.93</v>
      </c>
      <c r="J3893" s="160" t="n">
        <v>399.48</v>
      </c>
      <c r="K3893" s="160" t="n">
        <v>11355.45</v>
      </c>
      <c r="L3893" s="160" t="n">
        <v>3399.84</v>
      </c>
    </row>
    <row r="3894">
      <c r="A3894" s="176" t="n">
        <v>45809</v>
      </c>
      <c r="B3894" s="104" t="inlineStr">
        <is>
          <t>2024/25</t>
        </is>
      </c>
      <c r="C3894" s="104" t="inlineStr">
        <is>
          <t>HC-114</t>
        </is>
      </c>
      <c r="D3894" s="104" t="inlineStr">
        <is>
          <t>Nord-Ouest</t>
        </is>
      </c>
      <c r="E3894" s="104" t="inlineStr">
        <is>
          <t>Livraison</t>
        </is>
      </c>
      <c r="F3894" s="104" t="n">
        <v>29</v>
      </c>
      <c r="G3894" s="159" t="n">
        <v>822</v>
      </c>
      <c r="H3894" s="159" t="n">
        <v>2081</v>
      </c>
      <c r="I3894" s="160" t="n">
        <v>13467.23</v>
      </c>
      <c r="J3894" s="160" t="n">
        <v>772.6799999999999</v>
      </c>
      <c r="K3894" s="160" t="n">
        <v>12694.55</v>
      </c>
      <c r="L3894" s="160" t="n">
        <v>3927.83</v>
      </c>
    </row>
    <row r="3895">
      <c r="A3895" s="176" t="n">
        <v>45809</v>
      </c>
      <c r="B3895" s="104" t="inlineStr">
        <is>
          <t>2024/25</t>
        </is>
      </c>
      <c r="C3895" s="104" t="inlineStr">
        <is>
          <t>HC-114</t>
        </is>
      </c>
      <c r="D3895" s="104" t="inlineStr">
        <is>
          <t>Nord-Ouest</t>
        </is>
      </c>
      <c r="E3895" s="104" t="inlineStr">
        <is>
          <t>Sur place</t>
        </is>
      </c>
      <c r="F3895" s="104" t="n">
        <v>29</v>
      </c>
      <c r="G3895" s="159" t="n">
        <v>2129</v>
      </c>
      <c r="H3895" s="159" t="n">
        <v>5634</v>
      </c>
      <c r="I3895" s="160" t="n">
        <v>27590.9</v>
      </c>
      <c r="J3895" s="160" t="n">
        <v>832.85</v>
      </c>
      <c r="K3895" s="160" t="n">
        <v>26758.05</v>
      </c>
      <c r="L3895" s="160" t="n">
        <v>8005.39</v>
      </c>
    </row>
    <row r="3896">
      <c r="A3896" s="176" t="n">
        <v>45809</v>
      </c>
      <c r="B3896" s="104" t="inlineStr">
        <is>
          <t>2024/25</t>
        </is>
      </c>
      <c r="C3896" s="104" t="inlineStr">
        <is>
          <t>HC-114</t>
        </is>
      </c>
      <c r="D3896" s="104" t="inlineStr">
        <is>
          <t>Nord-Ouest</t>
        </is>
      </c>
      <c r="E3896" s="104" t="inlineStr">
        <is>
          <t>À emporter</t>
        </is>
      </c>
      <c r="F3896" s="104" t="n">
        <v>30</v>
      </c>
      <c r="G3896" s="159" t="n">
        <v>1644</v>
      </c>
      <c r="H3896" s="159" t="n">
        <v>4181</v>
      </c>
      <c r="I3896" s="160" t="n">
        <v>19454.79</v>
      </c>
      <c r="J3896" s="160" t="n">
        <v>613.61</v>
      </c>
      <c r="K3896" s="160" t="n">
        <v>18841.18</v>
      </c>
      <c r="L3896" s="160" t="n">
        <v>5630.3</v>
      </c>
    </row>
    <row r="3897">
      <c r="A3897" s="176" t="n">
        <v>45809</v>
      </c>
      <c r="B3897" s="104" t="inlineStr">
        <is>
          <t>2024/25</t>
        </is>
      </c>
      <c r="C3897" s="104" t="inlineStr">
        <is>
          <t>HC-115</t>
        </is>
      </c>
      <c r="D3897" s="104" t="inlineStr">
        <is>
          <t>Sud-Est</t>
        </is>
      </c>
      <c r="E3897" s="104" t="inlineStr">
        <is>
          <t>Livraison</t>
        </is>
      </c>
      <c r="F3897" s="104" t="n">
        <v>30</v>
      </c>
      <c r="G3897" s="159" t="n">
        <v>1515</v>
      </c>
      <c r="H3897" s="159" t="n">
        <v>4026</v>
      </c>
      <c r="I3897" s="160" t="n">
        <v>24935.04</v>
      </c>
      <c r="J3897" s="160" t="n">
        <v>1556.72</v>
      </c>
      <c r="K3897" s="160" t="n">
        <v>23378.32</v>
      </c>
      <c r="L3897" s="160" t="n">
        <v>8255.48</v>
      </c>
    </row>
    <row r="3898">
      <c r="A3898" s="176" t="n">
        <v>45809</v>
      </c>
      <c r="B3898" s="104" t="inlineStr">
        <is>
          <t>2024/25</t>
        </is>
      </c>
      <c r="C3898" s="104" t="inlineStr">
        <is>
          <t>HC-115</t>
        </is>
      </c>
      <c r="D3898" s="104" t="inlineStr">
        <is>
          <t>Sud-Est</t>
        </is>
      </c>
      <c r="E3898" s="104" t="inlineStr">
        <is>
          <t>Sur place</t>
        </is>
      </c>
      <c r="F3898" s="104" t="n">
        <v>30</v>
      </c>
      <c r="G3898" s="159" t="n">
        <v>4152</v>
      </c>
      <c r="H3898" s="159" t="n">
        <v>10819</v>
      </c>
      <c r="I3898" s="160" t="n">
        <v>54463.43</v>
      </c>
      <c r="J3898" s="160" t="n">
        <v>1564.93</v>
      </c>
      <c r="K3898" s="160" t="n">
        <v>52898.5</v>
      </c>
      <c r="L3898" s="160" t="n">
        <v>18075.04</v>
      </c>
    </row>
    <row r="3899">
      <c r="A3899" s="176" t="n">
        <v>45809</v>
      </c>
      <c r="B3899" s="104" t="inlineStr">
        <is>
          <t>2024/25</t>
        </is>
      </c>
      <c r="C3899" s="104" t="inlineStr">
        <is>
          <t>HC-115</t>
        </is>
      </c>
      <c r="D3899" s="104" t="inlineStr">
        <is>
          <t>Sud-Est</t>
        </is>
      </c>
      <c r="E3899" s="104" t="inlineStr">
        <is>
          <t>À emporter</t>
        </is>
      </c>
      <c r="F3899" s="104" t="n">
        <v>30</v>
      </c>
      <c r="G3899" s="159" t="n">
        <v>3035</v>
      </c>
      <c r="H3899" s="159" t="n">
        <v>7647</v>
      </c>
      <c r="I3899" s="160" t="n">
        <v>36075.63</v>
      </c>
      <c r="J3899" s="160" t="n">
        <v>1188.67</v>
      </c>
      <c r="K3899" s="160" t="n">
        <v>34886.96</v>
      </c>
      <c r="L3899" s="160" t="n">
        <v>11987.31</v>
      </c>
    </row>
    <row r="3900">
      <c r="A3900" s="176" t="n">
        <v>45809</v>
      </c>
      <c r="B3900" s="104" t="inlineStr">
        <is>
          <t>2024/25</t>
        </is>
      </c>
      <c r="C3900" s="104" t="inlineStr">
        <is>
          <t>HC-116</t>
        </is>
      </c>
      <c r="D3900" s="104" t="inlineStr">
        <is>
          <t>Sud-Ouest</t>
        </is>
      </c>
      <c r="E3900" s="104" t="inlineStr">
        <is>
          <t>Livraison</t>
        </is>
      </c>
      <c r="F3900" s="104" t="n">
        <v>30</v>
      </c>
      <c r="G3900" s="159" t="n">
        <v>1318</v>
      </c>
      <c r="H3900" s="159" t="n">
        <v>3374</v>
      </c>
      <c r="I3900" s="160" t="n">
        <v>21881.95</v>
      </c>
      <c r="J3900" s="160" t="n">
        <v>1275.52</v>
      </c>
      <c r="K3900" s="160" t="n">
        <v>20606.43</v>
      </c>
      <c r="L3900" s="160" t="n">
        <v>6381.24</v>
      </c>
    </row>
    <row r="3901">
      <c r="A3901" s="176" t="n">
        <v>45809</v>
      </c>
      <c r="B3901" s="104" t="inlineStr">
        <is>
          <t>2024/25</t>
        </is>
      </c>
      <c r="C3901" s="104" t="inlineStr">
        <is>
          <t>HC-116</t>
        </is>
      </c>
      <c r="D3901" s="104" t="inlineStr">
        <is>
          <t>Sud-Ouest</t>
        </is>
      </c>
      <c r="E3901" s="104" t="inlineStr">
        <is>
          <t>Sur place</t>
        </is>
      </c>
      <c r="F3901" s="104" t="n">
        <v>30</v>
      </c>
      <c r="G3901" s="159" t="n">
        <v>3757</v>
      </c>
      <c r="H3901" s="159" t="n">
        <v>9643</v>
      </c>
      <c r="I3901" s="160" t="n">
        <v>48695.25</v>
      </c>
      <c r="J3901" s="160" t="n">
        <v>1651.74</v>
      </c>
      <c r="K3901" s="160" t="n">
        <v>47043.51</v>
      </c>
      <c r="L3901" s="160" t="n">
        <v>14034.47</v>
      </c>
    </row>
    <row r="3902">
      <c r="A3902" s="176" t="n">
        <v>45809</v>
      </c>
      <c r="B3902" s="104" t="inlineStr">
        <is>
          <t>2024/25</t>
        </is>
      </c>
      <c r="C3902" s="104" t="inlineStr">
        <is>
          <t>HC-116</t>
        </is>
      </c>
      <c r="D3902" s="104" t="inlineStr">
        <is>
          <t>Sud-Ouest</t>
        </is>
      </c>
      <c r="E3902" s="104" t="inlineStr">
        <is>
          <t>À emporter</t>
        </is>
      </c>
      <c r="F3902" s="104" t="n">
        <v>30</v>
      </c>
      <c r="G3902" s="159" t="n">
        <v>2843</v>
      </c>
      <c r="H3902" s="159" t="n">
        <v>7017</v>
      </c>
      <c r="I3902" s="160" t="n">
        <v>33501.83</v>
      </c>
      <c r="J3902" s="160" t="n">
        <v>1182.87</v>
      </c>
      <c r="K3902" s="160" t="n">
        <v>32318.96</v>
      </c>
      <c r="L3902" s="160" t="n">
        <v>9617.91</v>
      </c>
    </row>
    <row r="3903">
      <c r="A3903" s="176" t="n">
        <v>45809</v>
      </c>
      <c r="B3903" s="104" t="inlineStr">
        <is>
          <t>2024/25</t>
        </is>
      </c>
      <c r="C3903" s="104" t="inlineStr">
        <is>
          <t>HC-117</t>
        </is>
      </c>
      <c r="D3903" s="104" t="inlineStr">
        <is>
          <t>Île-de-France</t>
        </is>
      </c>
      <c r="E3903" s="104" t="inlineStr">
        <is>
          <t>Drive</t>
        </is>
      </c>
      <c r="F3903" s="104" t="n">
        <v>30</v>
      </c>
      <c r="G3903" s="159" t="n">
        <v>1366</v>
      </c>
      <c r="H3903" s="159" t="n">
        <v>3506</v>
      </c>
      <c r="I3903" s="160" t="n">
        <v>18633.82</v>
      </c>
      <c r="J3903" s="160" t="n">
        <v>550.25</v>
      </c>
      <c r="K3903" s="160" t="n">
        <v>18083.57</v>
      </c>
      <c r="L3903" s="160" t="n">
        <v>5403.47</v>
      </c>
    </row>
    <row r="3904">
      <c r="A3904" s="176" t="n">
        <v>45809</v>
      </c>
      <c r="B3904" s="104" t="inlineStr">
        <is>
          <t>2024/25</t>
        </is>
      </c>
      <c r="C3904" s="104" t="inlineStr">
        <is>
          <t>HC-117</t>
        </is>
      </c>
      <c r="D3904" s="104" t="inlineStr">
        <is>
          <t>Île-de-France</t>
        </is>
      </c>
      <c r="E3904" s="104" t="inlineStr">
        <is>
          <t>Livraison</t>
        </is>
      </c>
      <c r="F3904" s="104" t="n">
        <v>29</v>
      </c>
      <c r="G3904" s="159" t="n">
        <v>1183</v>
      </c>
      <c r="H3904" s="159" t="n">
        <v>3079</v>
      </c>
      <c r="I3904" s="160" t="n">
        <v>19654</v>
      </c>
      <c r="J3904" s="160" t="n">
        <v>1179.46</v>
      </c>
      <c r="K3904" s="160" t="n">
        <v>18474.54</v>
      </c>
      <c r="L3904" s="160" t="n">
        <v>5805.4</v>
      </c>
    </row>
    <row r="3905">
      <c r="A3905" s="176" t="n">
        <v>45809</v>
      </c>
      <c r="B3905" s="104" t="inlineStr">
        <is>
          <t>2024/25</t>
        </is>
      </c>
      <c r="C3905" s="104" t="inlineStr">
        <is>
          <t>HC-117</t>
        </is>
      </c>
      <c r="D3905" s="104" t="inlineStr">
        <is>
          <t>Île-de-France</t>
        </is>
      </c>
      <c r="E3905" s="104" t="inlineStr">
        <is>
          <t>Sur place</t>
        </is>
      </c>
      <c r="F3905" s="104" t="n">
        <v>30</v>
      </c>
      <c r="G3905" s="159" t="n">
        <v>3454</v>
      </c>
      <c r="H3905" s="159" t="n">
        <v>8621</v>
      </c>
      <c r="I3905" s="160" t="n">
        <v>44506.26</v>
      </c>
      <c r="J3905" s="160" t="n">
        <v>1255.46</v>
      </c>
      <c r="K3905" s="160" t="n">
        <v>43250.8</v>
      </c>
      <c r="L3905" s="160" t="n">
        <v>12976.02</v>
      </c>
    </row>
    <row r="3906">
      <c r="A3906" s="176" t="n">
        <v>45809</v>
      </c>
      <c r="B3906" s="104" t="inlineStr">
        <is>
          <t>2024/25</t>
        </is>
      </c>
      <c r="C3906" s="104" t="inlineStr">
        <is>
          <t>HC-117</t>
        </is>
      </c>
      <c r="D3906" s="104" t="inlineStr">
        <is>
          <t>Île-de-France</t>
        </is>
      </c>
      <c r="E3906" s="104" t="inlineStr">
        <is>
          <t>À emporter</t>
        </is>
      </c>
      <c r="F3906" s="104" t="n">
        <v>30</v>
      </c>
      <c r="G3906" s="159" t="n">
        <v>2644</v>
      </c>
      <c r="H3906" s="159" t="n">
        <v>6683</v>
      </c>
      <c r="I3906" s="160" t="n">
        <v>31227.37</v>
      </c>
      <c r="J3906" s="160" t="n">
        <v>883.1900000000001</v>
      </c>
      <c r="K3906" s="160" t="n">
        <v>30344.18</v>
      </c>
      <c r="L3906" s="160" t="n">
        <v>9010.34</v>
      </c>
    </row>
    <row r="3907">
      <c r="A3907" s="176" t="n">
        <v>45809</v>
      </c>
      <c r="B3907" s="104" t="inlineStr">
        <is>
          <t>2024/25</t>
        </is>
      </c>
      <c r="C3907" s="104" t="inlineStr">
        <is>
          <t>HC-118</t>
        </is>
      </c>
      <c r="D3907" s="104" t="inlineStr">
        <is>
          <t>Nord-Ouest</t>
        </is>
      </c>
      <c r="E3907" s="104" t="inlineStr">
        <is>
          <t>Livraison</t>
        </is>
      </c>
      <c r="F3907" s="104" t="n">
        <v>30</v>
      </c>
      <c r="G3907" s="159" t="n">
        <v>1768</v>
      </c>
      <c r="H3907" s="159" t="n">
        <v>4469</v>
      </c>
      <c r="I3907" s="160" t="n">
        <v>28727.94</v>
      </c>
      <c r="J3907" s="160" t="n">
        <v>1680.11</v>
      </c>
      <c r="K3907" s="160" t="n">
        <v>27047.83</v>
      </c>
      <c r="L3907" s="160" t="n">
        <v>8355.65</v>
      </c>
    </row>
    <row r="3908">
      <c r="A3908" s="176" t="n">
        <v>45809</v>
      </c>
      <c r="B3908" s="104" t="inlineStr">
        <is>
          <t>2024/25</t>
        </is>
      </c>
      <c r="C3908" s="104" t="inlineStr">
        <is>
          <t>HC-118</t>
        </is>
      </c>
      <c r="D3908" s="104" t="inlineStr">
        <is>
          <t>Nord-Ouest</t>
        </is>
      </c>
      <c r="E3908" s="104" t="inlineStr">
        <is>
          <t>Sur place</t>
        </is>
      </c>
      <c r="F3908" s="104" t="n">
        <v>30</v>
      </c>
      <c r="G3908" s="159" t="n">
        <v>4428</v>
      </c>
      <c r="H3908" s="159" t="n">
        <v>11179</v>
      </c>
      <c r="I3908" s="160" t="n">
        <v>56727.8</v>
      </c>
      <c r="J3908" s="160" t="n">
        <v>1475.79</v>
      </c>
      <c r="K3908" s="160" t="n">
        <v>55252.01</v>
      </c>
      <c r="L3908" s="160" t="n">
        <v>16503.35</v>
      </c>
    </row>
    <row r="3909">
      <c r="A3909" s="176" t="n">
        <v>45809</v>
      </c>
      <c r="B3909" s="104" t="inlineStr">
        <is>
          <t>2024/25</t>
        </is>
      </c>
      <c r="C3909" s="104" t="inlineStr">
        <is>
          <t>HC-118</t>
        </is>
      </c>
      <c r="D3909" s="104" t="inlineStr">
        <is>
          <t>Nord-Ouest</t>
        </is>
      </c>
      <c r="E3909" s="104" t="inlineStr">
        <is>
          <t>À emporter</t>
        </is>
      </c>
      <c r="F3909" s="104" t="n">
        <v>29</v>
      </c>
      <c r="G3909" s="159" t="n">
        <v>3257</v>
      </c>
      <c r="H3909" s="159" t="n">
        <v>8331</v>
      </c>
      <c r="I3909" s="160" t="n">
        <v>38763.27</v>
      </c>
      <c r="J3909" s="160" t="n">
        <v>1243.75</v>
      </c>
      <c r="K3909" s="160" t="n">
        <v>37519.52</v>
      </c>
      <c r="L3909" s="160" t="n">
        <v>11157.82</v>
      </c>
    </row>
    <row r="3910">
      <c r="A3910" s="176" t="n">
        <v>45809</v>
      </c>
      <c r="B3910" s="104" t="inlineStr">
        <is>
          <t>2024/25</t>
        </is>
      </c>
      <c r="C3910" s="104" t="inlineStr">
        <is>
          <t>HC-119</t>
        </is>
      </c>
      <c r="D3910" s="104" t="inlineStr">
        <is>
          <t>Sud-Est</t>
        </is>
      </c>
      <c r="E3910" s="104" t="inlineStr">
        <is>
          <t>Livraison</t>
        </is>
      </c>
      <c r="F3910" s="104" t="n">
        <v>30</v>
      </c>
      <c r="G3910" s="159" t="n">
        <v>1249</v>
      </c>
      <c r="H3910" s="159" t="n">
        <v>3113</v>
      </c>
      <c r="I3910" s="160" t="n">
        <v>20642.39</v>
      </c>
      <c r="J3910" s="160" t="n">
        <v>1266.81</v>
      </c>
      <c r="K3910" s="160" t="n">
        <v>19375.58</v>
      </c>
      <c r="L3910" s="160" t="n">
        <v>6056.55</v>
      </c>
    </row>
    <row r="3911">
      <c r="A3911" s="176" t="n">
        <v>45809</v>
      </c>
      <c r="B3911" s="104" t="inlineStr">
        <is>
          <t>2024/25</t>
        </is>
      </c>
      <c r="C3911" s="104" t="inlineStr">
        <is>
          <t>HC-119</t>
        </is>
      </c>
      <c r="D3911" s="104" t="inlineStr">
        <is>
          <t>Sud-Est</t>
        </is>
      </c>
      <c r="E3911" s="104" t="inlineStr">
        <is>
          <t>Sur place</t>
        </is>
      </c>
      <c r="F3911" s="104" t="n">
        <v>30</v>
      </c>
      <c r="G3911" s="159" t="n">
        <v>3554</v>
      </c>
      <c r="H3911" s="159" t="n">
        <v>9212</v>
      </c>
      <c r="I3911" s="160" t="n">
        <v>45887.37</v>
      </c>
      <c r="J3911" s="160" t="n">
        <v>1287.34</v>
      </c>
      <c r="K3911" s="160" t="n">
        <v>44600.03</v>
      </c>
      <c r="L3911" s="160" t="n">
        <v>13312.4</v>
      </c>
    </row>
    <row r="3912">
      <c r="A3912" s="176" t="n">
        <v>45809</v>
      </c>
      <c r="B3912" s="104" t="inlineStr">
        <is>
          <t>2024/25</t>
        </is>
      </c>
      <c r="C3912" s="104" t="inlineStr">
        <is>
          <t>HC-119</t>
        </is>
      </c>
      <c r="D3912" s="104" t="inlineStr">
        <is>
          <t>Sud-Est</t>
        </is>
      </c>
      <c r="E3912" s="104" t="inlineStr">
        <is>
          <t>À emporter</t>
        </is>
      </c>
      <c r="F3912" s="104" t="n">
        <v>30</v>
      </c>
      <c r="G3912" s="159" t="n">
        <v>2680</v>
      </c>
      <c r="H3912" s="159" t="n">
        <v>6980</v>
      </c>
      <c r="I3912" s="160" t="n">
        <v>31821.32</v>
      </c>
      <c r="J3912" s="160" t="n">
        <v>924.71</v>
      </c>
      <c r="K3912" s="160" t="n">
        <v>30896.61</v>
      </c>
      <c r="L3912" s="160" t="n">
        <v>9201.32</v>
      </c>
    </row>
    <row r="3913">
      <c r="A3913" s="176" t="n">
        <v>45809</v>
      </c>
      <c r="B3913" s="104" t="inlineStr">
        <is>
          <t>2024/25</t>
        </is>
      </c>
      <c r="C3913" s="104" t="inlineStr">
        <is>
          <t>HC-120</t>
        </is>
      </c>
      <c r="D3913" s="104" t="inlineStr">
        <is>
          <t>Sud-Ouest</t>
        </is>
      </c>
      <c r="E3913" s="104" t="inlineStr">
        <is>
          <t>Drive</t>
        </is>
      </c>
      <c r="F3913" s="104" t="n">
        <v>29</v>
      </c>
      <c r="G3913" s="159" t="n">
        <v>1023</v>
      </c>
      <c r="H3913" s="159" t="n">
        <v>2587</v>
      </c>
      <c r="I3913" s="160" t="n">
        <v>13989.23</v>
      </c>
      <c r="J3913" s="160" t="n">
        <v>396.73</v>
      </c>
      <c r="K3913" s="160" t="n">
        <v>13592.5</v>
      </c>
      <c r="L3913" s="160" t="n">
        <v>4040.8</v>
      </c>
    </row>
    <row r="3914">
      <c r="A3914" s="176" t="n">
        <v>45809</v>
      </c>
      <c r="B3914" s="104" t="inlineStr">
        <is>
          <t>2024/25</t>
        </is>
      </c>
      <c r="C3914" s="104" t="inlineStr">
        <is>
          <t>HC-120</t>
        </is>
      </c>
      <c r="D3914" s="104" t="inlineStr">
        <is>
          <t>Sud-Ouest</t>
        </is>
      </c>
      <c r="E3914" s="104" t="inlineStr">
        <is>
          <t>Livraison</t>
        </is>
      </c>
      <c r="F3914" s="104" t="n">
        <v>30</v>
      </c>
      <c r="G3914" s="159" t="n">
        <v>995</v>
      </c>
      <c r="H3914" s="159" t="n">
        <v>2594</v>
      </c>
      <c r="I3914" s="160" t="n">
        <v>16495.44</v>
      </c>
      <c r="J3914" s="160" t="n">
        <v>978.5</v>
      </c>
      <c r="K3914" s="160" t="n">
        <v>15516.94</v>
      </c>
      <c r="L3914" s="160" t="n">
        <v>4780.15</v>
      </c>
    </row>
    <row r="3915">
      <c r="A3915" s="176" t="n">
        <v>45809</v>
      </c>
      <c r="B3915" s="104" t="inlineStr">
        <is>
          <t>2024/25</t>
        </is>
      </c>
      <c r="C3915" s="104" t="inlineStr">
        <is>
          <t>HC-120</t>
        </is>
      </c>
      <c r="D3915" s="104" t="inlineStr">
        <is>
          <t>Sud-Ouest</t>
        </is>
      </c>
      <c r="E3915" s="104" t="inlineStr">
        <is>
          <t>Sur place</t>
        </is>
      </c>
      <c r="F3915" s="104" t="n">
        <v>30</v>
      </c>
      <c r="G3915" s="159" t="n">
        <v>2645</v>
      </c>
      <c r="H3915" s="159" t="n">
        <v>6839</v>
      </c>
      <c r="I3915" s="160" t="n">
        <v>34008.47</v>
      </c>
      <c r="J3915" s="160" t="n">
        <v>995.97</v>
      </c>
      <c r="K3915" s="160" t="n">
        <v>33012.5</v>
      </c>
      <c r="L3915" s="160" t="n">
        <v>9861.030000000001</v>
      </c>
    </row>
    <row r="3916">
      <c r="A3916" s="176" t="n">
        <v>45809</v>
      </c>
      <c r="B3916" s="104" t="inlineStr">
        <is>
          <t>2024/25</t>
        </is>
      </c>
      <c r="C3916" s="104" t="inlineStr">
        <is>
          <t>HC-120</t>
        </is>
      </c>
      <c r="D3916" s="104" t="inlineStr">
        <is>
          <t>Sud-Ouest</t>
        </is>
      </c>
      <c r="E3916" s="104" t="inlineStr">
        <is>
          <t>À emporter</t>
        </is>
      </c>
      <c r="F3916" s="104" t="n">
        <v>30</v>
      </c>
      <c r="G3916" s="159" t="n">
        <v>2007</v>
      </c>
      <c r="H3916" s="159" t="n">
        <v>5193</v>
      </c>
      <c r="I3916" s="160" t="n">
        <v>24041.57</v>
      </c>
      <c r="J3916" s="160" t="n">
        <v>705.5599999999999</v>
      </c>
      <c r="K3916" s="160" t="n">
        <v>23336.01</v>
      </c>
      <c r="L3916" s="160" t="n">
        <v>7019.98</v>
      </c>
    </row>
    <row r="3917">
      <c r="A3917" s="176" t="n">
        <v>45839</v>
      </c>
      <c r="B3917" s="104" t="inlineStr">
        <is>
          <t>2024/25</t>
        </is>
      </c>
      <c r="C3917" s="104" t="inlineStr">
        <is>
          <t>HC-001</t>
        </is>
      </c>
      <c r="D3917" s="104" t="inlineStr">
        <is>
          <t>Île-de-France</t>
        </is>
      </c>
      <c r="E3917" s="104" t="inlineStr">
        <is>
          <t>Livraison</t>
        </is>
      </c>
      <c r="F3917" s="104" t="n">
        <v>31</v>
      </c>
      <c r="G3917" s="159" t="n">
        <v>2358</v>
      </c>
      <c r="H3917" s="159" t="n">
        <v>5971</v>
      </c>
      <c r="I3917" s="160" t="n">
        <v>38768.19</v>
      </c>
      <c r="J3917" s="160" t="n">
        <v>2116.07</v>
      </c>
      <c r="K3917" s="160" t="n">
        <v>36652.12</v>
      </c>
      <c r="L3917" s="160" t="n">
        <v>11340.81</v>
      </c>
    </row>
    <row r="3918">
      <c r="A3918" s="176" t="n">
        <v>45839</v>
      </c>
      <c r="B3918" s="104" t="inlineStr">
        <is>
          <t>2024/25</t>
        </is>
      </c>
      <c r="C3918" s="104" t="inlineStr">
        <is>
          <t>HC-001</t>
        </is>
      </c>
      <c r="D3918" s="104" t="inlineStr">
        <is>
          <t>Île-de-France</t>
        </is>
      </c>
      <c r="E3918" s="104" t="inlineStr">
        <is>
          <t>Sur place</t>
        </is>
      </c>
      <c r="F3918" s="104" t="n">
        <v>31</v>
      </c>
      <c r="G3918" s="159" t="n">
        <v>5982</v>
      </c>
      <c r="H3918" s="159" t="n">
        <v>15404</v>
      </c>
      <c r="I3918" s="160" t="n">
        <v>76923.07000000001</v>
      </c>
      <c r="J3918" s="160" t="n">
        <v>2413.77</v>
      </c>
      <c r="K3918" s="160" t="n">
        <v>74509.3</v>
      </c>
      <c r="L3918" s="160" t="n">
        <v>22196.23</v>
      </c>
    </row>
    <row r="3919">
      <c r="A3919" s="176" t="n">
        <v>45839</v>
      </c>
      <c r="B3919" s="104" t="inlineStr">
        <is>
          <t>2024/25</t>
        </is>
      </c>
      <c r="C3919" s="104" t="inlineStr">
        <is>
          <t>HC-001</t>
        </is>
      </c>
      <c r="D3919" s="104" t="inlineStr">
        <is>
          <t>Île-de-France</t>
        </is>
      </c>
      <c r="E3919" s="104" t="inlineStr">
        <is>
          <t>À emporter</t>
        </is>
      </c>
      <c r="F3919" s="104" t="n">
        <v>30</v>
      </c>
      <c r="G3919" s="159" t="n">
        <v>4425</v>
      </c>
      <c r="H3919" s="159" t="n">
        <v>11072</v>
      </c>
      <c r="I3919" s="160" t="n">
        <v>52731.22</v>
      </c>
      <c r="J3919" s="160" t="n">
        <v>1706.44</v>
      </c>
      <c r="K3919" s="160" t="n">
        <v>51024.78</v>
      </c>
      <c r="L3919" s="160" t="n">
        <v>15112.73</v>
      </c>
    </row>
    <row r="3920">
      <c r="A3920" s="176" t="n">
        <v>45839</v>
      </c>
      <c r="B3920" s="104" t="inlineStr">
        <is>
          <t>2024/25</t>
        </is>
      </c>
      <c r="C3920" s="104" t="inlineStr">
        <is>
          <t>HC-002</t>
        </is>
      </c>
      <c r="D3920" s="104" t="inlineStr">
        <is>
          <t>Nord-Ouest</t>
        </is>
      </c>
      <c r="E3920" s="104" t="inlineStr">
        <is>
          <t>Drive</t>
        </is>
      </c>
      <c r="F3920" s="104" t="n">
        <v>31</v>
      </c>
      <c r="G3920" s="159" t="n">
        <v>1093</v>
      </c>
      <c r="H3920" s="159" t="n">
        <v>2777</v>
      </c>
      <c r="I3920" s="160" t="n">
        <v>14802.25</v>
      </c>
      <c r="J3920" s="160" t="n">
        <v>462.22</v>
      </c>
      <c r="K3920" s="160" t="n">
        <v>14340.03</v>
      </c>
      <c r="L3920" s="160" t="n">
        <v>4271.56</v>
      </c>
    </row>
    <row r="3921">
      <c r="A3921" s="176" t="n">
        <v>45839</v>
      </c>
      <c r="B3921" s="104" t="inlineStr">
        <is>
          <t>2024/25</t>
        </is>
      </c>
      <c r="C3921" s="104" t="inlineStr">
        <is>
          <t>HC-002</t>
        </is>
      </c>
      <c r="D3921" s="104" t="inlineStr">
        <is>
          <t>Nord-Ouest</t>
        </is>
      </c>
      <c r="E3921" s="104" t="inlineStr">
        <is>
          <t>Livraison</t>
        </is>
      </c>
      <c r="F3921" s="104" t="n">
        <v>31</v>
      </c>
      <c r="G3921" s="159" t="n">
        <v>1099</v>
      </c>
      <c r="H3921" s="159" t="n">
        <v>2816</v>
      </c>
      <c r="I3921" s="160" t="n">
        <v>18341.16</v>
      </c>
      <c r="J3921" s="160" t="n">
        <v>1097.49</v>
      </c>
      <c r="K3921" s="160" t="n">
        <v>17243.67</v>
      </c>
      <c r="L3921" s="160" t="n">
        <v>5325.79</v>
      </c>
    </row>
    <row r="3922">
      <c r="A3922" s="176" t="n">
        <v>45839</v>
      </c>
      <c r="B3922" s="104" t="inlineStr">
        <is>
          <t>2024/25</t>
        </is>
      </c>
      <c r="C3922" s="104" t="inlineStr">
        <is>
          <t>HC-002</t>
        </is>
      </c>
      <c r="D3922" s="104" t="inlineStr">
        <is>
          <t>Nord-Ouest</t>
        </is>
      </c>
      <c r="E3922" s="104" t="inlineStr">
        <is>
          <t>Sur place</t>
        </is>
      </c>
      <c r="F3922" s="104" t="n">
        <v>31</v>
      </c>
      <c r="G3922" s="159" t="n">
        <v>2839</v>
      </c>
      <c r="H3922" s="159" t="n">
        <v>7282</v>
      </c>
      <c r="I3922" s="160" t="n">
        <v>36608.82</v>
      </c>
      <c r="J3922" s="160" t="n">
        <v>1147.99</v>
      </c>
      <c r="K3922" s="160" t="n">
        <v>35460.83</v>
      </c>
      <c r="L3922" s="160" t="n">
        <v>10526.98</v>
      </c>
    </row>
    <row r="3923">
      <c r="A3923" s="176" t="n">
        <v>45839</v>
      </c>
      <c r="B3923" s="104" t="inlineStr">
        <is>
          <t>2024/25</t>
        </is>
      </c>
      <c r="C3923" s="104" t="inlineStr">
        <is>
          <t>HC-002</t>
        </is>
      </c>
      <c r="D3923" s="104" t="inlineStr">
        <is>
          <t>Nord-Ouest</t>
        </is>
      </c>
      <c r="E3923" s="104" t="inlineStr">
        <is>
          <t>À emporter</t>
        </is>
      </c>
      <c r="F3923" s="104" t="n">
        <v>31</v>
      </c>
      <c r="G3923" s="159" t="n">
        <v>2167</v>
      </c>
      <c r="H3923" s="159" t="n">
        <v>5562</v>
      </c>
      <c r="I3923" s="160" t="n">
        <v>26099.63</v>
      </c>
      <c r="J3923" s="160" t="n">
        <v>848.6799999999999</v>
      </c>
      <c r="K3923" s="160" t="n">
        <v>25250.95</v>
      </c>
      <c r="L3923" s="160" t="n">
        <v>7513.37</v>
      </c>
    </row>
    <row r="3924">
      <c r="A3924" s="176" t="n">
        <v>45839</v>
      </c>
      <c r="B3924" s="104" t="inlineStr">
        <is>
          <t>2024/25</t>
        </is>
      </c>
      <c r="C3924" s="104" t="inlineStr">
        <is>
          <t>HC-003</t>
        </is>
      </c>
      <c r="D3924" s="104" t="inlineStr">
        <is>
          <t>Sud-Est</t>
        </is>
      </c>
      <c r="E3924" s="104" t="inlineStr">
        <is>
          <t>Drive</t>
        </is>
      </c>
      <c r="F3924" s="104" t="n">
        <v>30</v>
      </c>
      <c r="G3924" s="159" t="n">
        <v>1343</v>
      </c>
      <c r="H3924" s="159" t="n">
        <v>3490</v>
      </c>
      <c r="I3924" s="160" t="n">
        <v>18276.71</v>
      </c>
      <c r="J3924" s="160" t="n">
        <v>565.09</v>
      </c>
      <c r="K3924" s="160" t="n">
        <v>17711.62</v>
      </c>
      <c r="L3924" s="160" t="n">
        <v>5283.8</v>
      </c>
    </row>
    <row r="3925">
      <c r="A3925" s="176" t="n">
        <v>45839</v>
      </c>
      <c r="B3925" s="104" t="inlineStr">
        <is>
          <t>2024/25</t>
        </is>
      </c>
      <c r="C3925" s="104" t="inlineStr">
        <is>
          <t>HC-003</t>
        </is>
      </c>
      <c r="D3925" s="104" t="inlineStr">
        <is>
          <t>Sud-Est</t>
        </is>
      </c>
      <c r="E3925" s="104" t="inlineStr">
        <is>
          <t>Livraison</t>
        </is>
      </c>
      <c r="F3925" s="104" t="n">
        <v>31</v>
      </c>
      <c r="G3925" s="159" t="n">
        <v>1277</v>
      </c>
      <c r="H3925" s="159" t="n">
        <v>3306</v>
      </c>
      <c r="I3925" s="160" t="n">
        <v>20966.68</v>
      </c>
      <c r="J3925" s="160" t="n">
        <v>1173.85</v>
      </c>
      <c r="K3925" s="160" t="n">
        <v>19792.83</v>
      </c>
      <c r="L3925" s="160" t="n">
        <v>6158.16</v>
      </c>
    </row>
    <row r="3926">
      <c r="A3926" s="176" t="n">
        <v>45839</v>
      </c>
      <c r="B3926" s="104" t="inlineStr">
        <is>
          <t>2024/25</t>
        </is>
      </c>
      <c r="C3926" s="104" t="inlineStr">
        <is>
          <t>HC-003</t>
        </is>
      </c>
      <c r="D3926" s="104" t="inlineStr">
        <is>
          <t>Sud-Est</t>
        </is>
      </c>
      <c r="E3926" s="104" t="inlineStr">
        <is>
          <t>Sur place</t>
        </is>
      </c>
      <c r="F3926" s="104" t="n">
        <v>31</v>
      </c>
      <c r="G3926" s="159" t="n">
        <v>3503</v>
      </c>
      <c r="H3926" s="159" t="n">
        <v>9062</v>
      </c>
      <c r="I3926" s="160" t="n">
        <v>44994.43</v>
      </c>
      <c r="J3926" s="160" t="n">
        <v>1352.93</v>
      </c>
      <c r="K3926" s="160" t="n">
        <v>43641.5</v>
      </c>
      <c r="L3926" s="160" t="n">
        <v>12934.24</v>
      </c>
    </row>
    <row r="3927">
      <c r="A3927" s="176" t="n">
        <v>45839</v>
      </c>
      <c r="B3927" s="104" t="inlineStr">
        <is>
          <t>2024/25</t>
        </is>
      </c>
      <c r="C3927" s="104" t="inlineStr">
        <is>
          <t>HC-003</t>
        </is>
      </c>
      <c r="D3927" s="104" t="inlineStr">
        <is>
          <t>Sud-Est</t>
        </is>
      </c>
      <c r="E3927" s="104" t="inlineStr">
        <is>
          <t>À emporter</t>
        </is>
      </c>
      <c r="F3927" s="104" t="n">
        <v>31</v>
      </c>
      <c r="G3927" s="159" t="n">
        <v>2661</v>
      </c>
      <c r="H3927" s="159" t="n">
        <v>6745</v>
      </c>
      <c r="I3927" s="160" t="n">
        <v>31632.06</v>
      </c>
      <c r="J3927" s="160" t="n">
        <v>973.35</v>
      </c>
      <c r="K3927" s="160" t="n">
        <v>30658.71</v>
      </c>
      <c r="L3927" s="160" t="n">
        <v>9097.959999999999</v>
      </c>
    </row>
    <row r="3928">
      <c r="A3928" s="176" t="n">
        <v>45839</v>
      </c>
      <c r="B3928" s="104" t="inlineStr">
        <is>
          <t>2024/25</t>
        </is>
      </c>
      <c r="C3928" s="104" t="inlineStr">
        <is>
          <t>HC-004</t>
        </is>
      </c>
      <c r="D3928" s="104" t="inlineStr">
        <is>
          <t>Sud-Ouest</t>
        </is>
      </c>
      <c r="E3928" s="104" t="inlineStr">
        <is>
          <t>Drive</t>
        </is>
      </c>
      <c r="F3928" s="104" t="n">
        <v>29</v>
      </c>
      <c r="G3928" s="159" t="n">
        <v>1513</v>
      </c>
      <c r="H3928" s="159" t="n">
        <v>3807</v>
      </c>
      <c r="I3928" s="160" t="n">
        <v>20652.88</v>
      </c>
      <c r="J3928" s="160" t="n">
        <v>577.65</v>
      </c>
      <c r="K3928" s="160" t="n">
        <v>20075.23</v>
      </c>
      <c r="L3928" s="160" t="n">
        <v>5992.62</v>
      </c>
    </row>
    <row r="3929">
      <c r="A3929" s="176" t="n">
        <v>45839</v>
      </c>
      <c r="B3929" s="104" t="inlineStr">
        <is>
          <t>2024/25</t>
        </is>
      </c>
      <c r="C3929" s="104" t="inlineStr">
        <is>
          <t>HC-004</t>
        </is>
      </c>
      <c r="D3929" s="104" t="inlineStr">
        <is>
          <t>Sud-Ouest</t>
        </is>
      </c>
      <c r="E3929" s="104" t="inlineStr">
        <is>
          <t>Livraison</t>
        </is>
      </c>
      <c r="F3929" s="104" t="n">
        <v>31</v>
      </c>
      <c r="G3929" s="159" t="n">
        <v>1583</v>
      </c>
      <c r="H3929" s="159" t="n">
        <v>4031</v>
      </c>
      <c r="I3929" s="160" t="n">
        <v>25783.93</v>
      </c>
      <c r="J3929" s="160" t="n">
        <v>1559.94</v>
      </c>
      <c r="K3929" s="160" t="n">
        <v>24223.99</v>
      </c>
      <c r="L3929" s="160" t="n">
        <v>7509.76</v>
      </c>
    </row>
    <row r="3930">
      <c r="A3930" s="176" t="n">
        <v>45839</v>
      </c>
      <c r="B3930" s="104" t="inlineStr">
        <is>
          <t>2024/25</t>
        </is>
      </c>
      <c r="C3930" s="104" t="inlineStr">
        <is>
          <t>HC-004</t>
        </is>
      </c>
      <c r="D3930" s="104" t="inlineStr">
        <is>
          <t>Sud-Ouest</t>
        </is>
      </c>
      <c r="E3930" s="104" t="inlineStr">
        <is>
          <t>Sur place</t>
        </is>
      </c>
      <c r="F3930" s="104" t="n">
        <v>31</v>
      </c>
      <c r="G3930" s="159" t="n">
        <v>4058</v>
      </c>
      <c r="H3930" s="159" t="n">
        <v>10314</v>
      </c>
      <c r="I3930" s="160" t="n">
        <v>52289.17</v>
      </c>
      <c r="J3930" s="160" t="n">
        <v>1721.66</v>
      </c>
      <c r="K3930" s="160" t="n">
        <v>50567.51</v>
      </c>
      <c r="L3930" s="160" t="n">
        <v>15123.45</v>
      </c>
    </row>
    <row r="3931">
      <c r="A3931" s="176" t="n">
        <v>45839</v>
      </c>
      <c r="B3931" s="104" t="inlineStr">
        <is>
          <t>2024/25</t>
        </is>
      </c>
      <c r="C3931" s="104" t="inlineStr">
        <is>
          <t>HC-004</t>
        </is>
      </c>
      <c r="D3931" s="104" t="inlineStr">
        <is>
          <t>Sud-Ouest</t>
        </is>
      </c>
      <c r="E3931" s="104" t="inlineStr">
        <is>
          <t>À emporter</t>
        </is>
      </c>
      <c r="F3931" s="104" t="n">
        <v>31</v>
      </c>
      <c r="G3931" s="159" t="n">
        <v>3094</v>
      </c>
      <c r="H3931" s="159" t="n">
        <v>7713</v>
      </c>
      <c r="I3931" s="160" t="n">
        <v>36667.31</v>
      </c>
      <c r="J3931" s="160" t="n">
        <v>1036.71</v>
      </c>
      <c r="K3931" s="160" t="n">
        <v>35630.6</v>
      </c>
      <c r="L3931" s="160" t="n">
        <v>10599.04</v>
      </c>
    </row>
    <row r="3932">
      <c r="A3932" s="176" t="n">
        <v>45839</v>
      </c>
      <c r="B3932" s="104" t="inlineStr">
        <is>
          <t>2024/25</t>
        </is>
      </c>
      <c r="C3932" s="104" t="inlineStr">
        <is>
          <t>HC-005</t>
        </is>
      </c>
      <c r="D3932" s="104" t="inlineStr">
        <is>
          <t>Île-de-France</t>
        </is>
      </c>
      <c r="E3932" s="104" t="inlineStr">
        <is>
          <t>Livraison</t>
        </is>
      </c>
      <c r="F3932" s="104" t="n">
        <v>31</v>
      </c>
      <c r="G3932" s="159" t="n">
        <v>2203</v>
      </c>
      <c r="H3932" s="159" t="n">
        <v>5648</v>
      </c>
      <c r="I3932" s="160" t="n">
        <v>36403.3</v>
      </c>
      <c r="J3932" s="160" t="n">
        <v>2258.13</v>
      </c>
      <c r="K3932" s="160" t="n">
        <v>34145.17</v>
      </c>
      <c r="L3932" s="160" t="n">
        <v>10532.47</v>
      </c>
    </row>
    <row r="3933">
      <c r="A3933" s="176" t="n">
        <v>45839</v>
      </c>
      <c r="B3933" s="104" t="inlineStr">
        <is>
          <t>2024/25</t>
        </is>
      </c>
      <c r="C3933" s="104" t="inlineStr">
        <is>
          <t>HC-005</t>
        </is>
      </c>
      <c r="D3933" s="104" t="inlineStr">
        <is>
          <t>Île-de-France</t>
        </is>
      </c>
      <c r="E3933" s="104" t="inlineStr">
        <is>
          <t>Sur place</t>
        </is>
      </c>
      <c r="F3933" s="104" t="n">
        <v>31</v>
      </c>
      <c r="G3933" s="159" t="n">
        <v>5749</v>
      </c>
      <c r="H3933" s="159" t="n">
        <v>14878</v>
      </c>
      <c r="I3933" s="160" t="n">
        <v>73993.64999999999</v>
      </c>
      <c r="J3933" s="160" t="n">
        <v>2276.3</v>
      </c>
      <c r="K3933" s="160" t="n">
        <v>71717.35000000001</v>
      </c>
      <c r="L3933" s="160" t="n">
        <v>21263.39</v>
      </c>
    </row>
    <row r="3934">
      <c r="A3934" s="176" t="n">
        <v>45839</v>
      </c>
      <c r="B3934" s="104" t="inlineStr">
        <is>
          <t>2024/25</t>
        </is>
      </c>
      <c r="C3934" s="104" t="inlineStr">
        <is>
          <t>HC-005</t>
        </is>
      </c>
      <c r="D3934" s="104" t="inlineStr">
        <is>
          <t>Île-de-France</t>
        </is>
      </c>
      <c r="E3934" s="104" t="inlineStr">
        <is>
          <t>À emporter</t>
        </is>
      </c>
      <c r="F3934" s="104" t="n">
        <v>31</v>
      </c>
      <c r="G3934" s="159" t="n">
        <v>4498</v>
      </c>
      <c r="H3934" s="159" t="n">
        <v>11200</v>
      </c>
      <c r="I3934" s="160" t="n">
        <v>53116.9</v>
      </c>
      <c r="J3934" s="160" t="n">
        <v>1794.37</v>
      </c>
      <c r="K3934" s="160" t="n">
        <v>51322.53</v>
      </c>
      <c r="L3934" s="160" t="n">
        <v>15246.24</v>
      </c>
    </row>
    <row r="3935">
      <c r="A3935" s="176" t="n">
        <v>45839</v>
      </c>
      <c r="B3935" s="104" t="inlineStr">
        <is>
          <t>2024/25</t>
        </is>
      </c>
      <c r="C3935" s="104" t="inlineStr">
        <is>
          <t>HC-006</t>
        </is>
      </c>
      <c r="D3935" s="104" t="inlineStr">
        <is>
          <t>Nord-Ouest</t>
        </is>
      </c>
      <c r="E3935" s="104" t="inlineStr">
        <is>
          <t>Livraison</t>
        </is>
      </c>
      <c r="F3935" s="104" t="n">
        <v>30</v>
      </c>
      <c r="G3935" s="159" t="n">
        <v>1153</v>
      </c>
      <c r="H3935" s="159" t="n">
        <v>2917</v>
      </c>
      <c r="I3935" s="160" t="n">
        <v>18862.47</v>
      </c>
      <c r="J3935" s="160" t="n">
        <v>1176.42</v>
      </c>
      <c r="K3935" s="160" t="n">
        <v>17686.05</v>
      </c>
      <c r="L3935" s="160" t="n">
        <v>5503.01</v>
      </c>
    </row>
    <row r="3936">
      <c r="A3936" s="176" t="n">
        <v>45839</v>
      </c>
      <c r="B3936" s="104" t="inlineStr">
        <is>
          <t>2024/25</t>
        </is>
      </c>
      <c r="C3936" s="104" t="inlineStr">
        <is>
          <t>HC-006</t>
        </is>
      </c>
      <c r="D3936" s="104" t="inlineStr">
        <is>
          <t>Nord-Ouest</t>
        </is>
      </c>
      <c r="E3936" s="104" t="inlineStr">
        <is>
          <t>Sur place</t>
        </is>
      </c>
      <c r="F3936" s="104" t="n">
        <v>31</v>
      </c>
      <c r="G3936" s="159" t="n">
        <v>3248</v>
      </c>
      <c r="H3936" s="159" t="n">
        <v>8093</v>
      </c>
      <c r="I3936" s="160" t="n">
        <v>42063.12</v>
      </c>
      <c r="J3936" s="160" t="n">
        <v>1156.84</v>
      </c>
      <c r="K3936" s="160" t="n">
        <v>40906.28</v>
      </c>
      <c r="L3936" s="160" t="n">
        <v>12215.43</v>
      </c>
    </row>
    <row r="3937">
      <c r="A3937" s="176" t="n">
        <v>45839</v>
      </c>
      <c r="B3937" s="104" t="inlineStr">
        <is>
          <t>2024/25</t>
        </is>
      </c>
      <c r="C3937" s="104" t="inlineStr">
        <is>
          <t>HC-006</t>
        </is>
      </c>
      <c r="D3937" s="104" t="inlineStr">
        <is>
          <t>Nord-Ouest</t>
        </is>
      </c>
      <c r="E3937" s="104" t="inlineStr">
        <is>
          <t>À emporter</t>
        </is>
      </c>
      <c r="F3937" s="104" t="n">
        <v>31</v>
      </c>
      <c r="G3937" s="159" t="n">
        <v>2510</v>
      </c>
      <c r="H3937" s="159" t="n">
        <v>6583</v>
      </c>
      <c r="I3937" s="160" t="n">
        <v>30017.93</v>
      </c>
      <c r="J3937" s="160" t="n">
        <v>977.65</v>
      </c>
      <c r="K3937" s="160" t="n">
        <v>29040.28</v>
      </c>
      <c r="L3937" s="160" t="n">
        <v>8602.809999999999</v>
      </c>
    </row>
    <row r="3938">
      <c r="A3938" s="176" t="n">
        <v>45839</v>
      </c>
      <c r="B3938" s="104" t="inlineStr">
        <is>
          <t>2024/25</t>
        </is>
      </c>
      <c r="C3938" s="104" t="inlineStr">
        <is>
          <t>HC-007</t>
        </is>
      </c>
      <c r="D3938" s="104" t="inlineStr">
        <is>
          <t>Sud-Est</t>
        </is>
      </c>
      <c r="E3938" s="104" t="inlineStr">
        <is>
          <t>Livraison</t>
        </is>
      </c>
      <c r="F3938" s="104" t="n">
        <v>31</v>
      </c>
      <c r="G3938" s="159" t="n">
        <v>1437</v>
      </c>
      <c r="H3938" s="159" t="n">
        <v>3481</v>
      </c>
      <c r="I3938" s="160" t="n">
        <v>23604.28</v>
      </c>
      <c r="J3938" s="160" t="n">
        <v>1424.43</v>
      </c>
      <c r="K3938" s="160" t="n">
        <v>22179.85</v>
      </c>
      <c r="L3938" s="160" t="n">
        <v>7144.6</v>
      </c>
    </row>
    <row r="3939">
      <c r="A3939" s="176" t="n">
        <v>45839</v>
      </c>
      <c r="B3939" s="104" t="inlineStr">
        <is>
          <t>2024/25</t>
        </is>
      </c>
      <c r="C3939" s="104" t="inlineStr">
        <is>
          <t>HC-007</t>
        </is>
      </c>
      <c r="D3939" s="104" t="inlineStr">
        <is>
          <t>Sud-Est</t>
        </is>
      </c>
      <c r="E3939" s="104" t="inlineStr">
        <is>
          <t>Sur place</t>
        </is>
      </c>
      <c r="F3939" s="104" t="n">
        <v>31</v>
      </c>
      <c r="G3939" s="159" t="n">
        <v>3835</v>
      </c>
      <c r="H3939" s="159" t="n">
        <v>9568</v>
      </c>
      <c r="I3939" s="160" t="n">
        <v>49559.75</v>
      </c>
      <c r="J3939" s="160" t="n">
        <v>1580.18</v>
      </c>
      <c r="K3939" s="160" t="n">
        <v>47979.57</v>
      </c>
      <c r="L3939" s="160" t="n">
        <v>14882.84</v>
      </c>
    </row>
    <row r="3940">
      <c r="A3940" s="176" t="n">
        <v>45839</v>
      </c>
      <c r="B3940" s="104" t="inlineStr">
        <is>
          <t>2024/25</t>
        </is>
      </c>
      <c r="C3940" s="104" t="inlineStr">
        <is>
          <t>HC-007</t>
        </is>
      </c>
      <c r="D3940" s="104" t="inlineStr">
        <is>
          <t>Sud-Est</t>
        </is>
      </c>
      <c r="E3940" s="104" t="inlineStr">
        <is>
          <t>À emporter</t>
        </is>
      </c>
      <c r="F3940" s="104" t="n">
        <v>31</v>
      </c>
      <c r="G3940" s="159" t="n">
        <v>2822</v>
      </c>
      <c r="H3940" s="159" t="n">
        <v>7323</v>
      </c>
      <c r="I3940" s="160" t="n">
        <v>33584.18</v>
      </c>
      <c r="J3940" s="160" t="n">
        <v>1048.71</v>
      </c>
      <c r="K3940" s="160" t="n">
        <v>32535.47</v>
      </c>
      <c r="L3940" s="160" t="n">
        <v>10100.47</v>
      </c>
    </row>
    <row r="3941">
      <c r="A3941" s="176" t="n">
        <v>45839</v>
      </c>
      <c r="B3941" s="104" t="inlineStr">
        <is>
          <t>2024/25</t>
        </is>
      </c>
      <c r="C3941" s="104" t="inlineStr">
        <is>
          <t>HC-008</t>
        </is>
      </c>
      <c r="D3941" s="104" t="inlineStr">
        <is>
          <t>Sud-Ouest</t>
        </is>
      </c>
      <c r="E3941" s="104" t="inlineStr">
        <is>
          <t>Livraison</t>
        </is>
      </c>
      <c r="F3941" s="104" t="n">
        <v>31</v>
      </c>
      <c r="G3941" s="159" t="n">
        <v>2028</v>
      </c>
      <c r="H3941" s="159" t="n">
        <v>5149</v>
      </c>
      <c r="I3941" s="160" t="n">
        <v>33170.19</v>
      </c>
      <c r="J3941" s="160" t="n">
        <v>2031.31</v>
      </c>
      <c r="K3941" s="160" t="n">
        <v>31138.88</v>
      </c>
      <c r="L3941" s="160" t="n">
        <v>9614.219999999999</v>
      </c>
    </row>
    <row r="3942">
      <c r="A3942" s="176" t="n">
        <v>45839</v>
      </c>
      <c r="B3942" s="104" t="inlineStr">
        <is>
          <t>2024/25</t>
        </is>
      </c>
      <c r="C3942" s="104" t="inlineStr">
        <is>
          <t>HC-008</t>
        </is>
      </c>
      <c r="D3942" s="104" t="inlineStr">
        <is>
          <t>Sud-Ouest</t>
        </is>
      </c>
      <c r="E3942" s="104" t="inlineStr">
        <is>
          <t>Sur place</t>
        </is>
      </c>
      <c r="F3942" s="104" t="n">
        <v>31</v>
      </c>
      <c r="G3942" s="159" t="n">
        <v>5278</v>
      </c>
      <c r="H3942" s="159" t="n">
        <v>13772</v>
      </c>
      <c r="I3942" s="160" t="n">
        <v>67813.57000000001</v>
      </c>
      <c r="J3942" s="160" t="n">
        <v>1988.31</v>
      </c>
      <c r="K3942" s="160" t="n">
        <v>65825.25999999999</v>
      </c>
      <c r="L3942" s="160" t="n">
        <v>19428.76</v>
      </c>
    </row>
    <row r="3943">
      <c r="A3943" s="176" t="n">
        <v>45839</v>
      </c>
      <c r="B3943" s="104" t="inlineStr">
        <is>
          <t>2024/25</t>
        </is>
      </c>
      <c r="C3943" s="104" t="inlineStr">
        <is>
          <t>HC-008</t>
        </is>
      </c>
      <c r="D3943" s="104" t="inlineStr">
        <is>
          <t>Sud-Ouest</t>
        </is>
      </c>
      <c r="E3943" s="104" t="inlineStr">
        <is>
          <t>À emporter</t>
        </is>
      </c>
      <c r="F3943" s="104" t="n">
        <v>30</v>
      </c>
      <c r="G3943" s="159" t="n">
        <v>3744</v>
      </c>
      <c r="H3943" s="159" t="n">
        <v>9711</v>
      </c>
      <c r="I3943" s="160" t="n">
        <v>44946.95</v>
      </c>
      <c r="J3943" s="160" t="n">
        <v>1273.74</v>
      </c>
      <c r="K3943" s="160" t="n">
        <v>43673.21</v>
      </c>
      <c r="L3943" s="160" t="n">
        <v>12927.64</v>
      </c>
    </row>
    <row r="3944">
      <c r="A3944" s="176" t="n">
        <v>45839</v>
      </c>
      <c r="B3944" s="104" t="inlineStr">
        <is>
          <t>2024/25</t>
        </is>
      </c>
      <c r="C3944" s="104" t="inlineStr">
        <is>
          <t>HC-009</t>
        </is>
      </c>
      <c r="D3944" s="104" t="inlineStr">
        <is>
          <t>Île-de-France</t>
        </is>
      </c>
      <c r="E3944" s="104" t="inlineStr">
        <is>
          <t>Livraison</t>
        </is>
      </c>
      <c r="F3944" s="104" t="n">
        <v>31</v>
      </c>
      <c r="G3944" s="159" t="n">
        <v>2340</v>
      </c>
      <c r="H3944" s="159" t="n">
        <v>5862</v>
      </c>
      <c r="I3944" s="160" t="n">
        <v>38466.04</v>
      </c>
      <c r="J3944" s="160" t="n">
        <v>2316.87</v>
      </c>
      <c r="K3944" s="160" t="n">
        <v>36149.17</v>
      </c>
      <c r="L3944" s="160" t="n">
        <v>11180.03</v>
      </c>
    </row>
    <row r="3945">
      <c r="A3945" s="176" t="n">
        <v>45839</v>
      </c>
      <c r="B3945" s="104" t="inlineStr">
        <is>
          <t>2024/25</t>
        </is>
      </c>
      <c r="C3945" s="104" t="inlineStr">
        <is>
          <t>HC-009</t>
        </is>
      </c>
      <c r="D3945" s="104" t="inlineStr">
        <is>
          <t>Île-de-France</t>
        </is>
      </c>
      <c r="E3945" s="104" t="inlineStr">
        <is>
          <t>Sur place</t>
        </is>
      </c>
      <c r="F3945" s="104" t="n">
        <v>31</v>
      </c>
      <c r="G3945" s="159" t="n">
        <v>6450</v>
      </c>
      <c r="H3945" s="159" t="n">
        <v>16579</v>
      </c>
      <c r="I3945" s="160" t="n">
        <v>82701.62</v>
      </c>
      <c r="J3945" s="160" t="n">
        <v>2644.33</v>
      </c>
      <c r="K3945" s="160" t="n">
        <v>80057.28999999999</v>
      </c>
      <c r="L3945" s="160" t="n">
        <v>23752.23</v>
      </c>
    </row>
    <row r="3946">
      <c r="A3946" s="176" t="n">
        <v>45839</v>
      </c>
      <c r="B3946" s="104" t="inlineStr">
        <is>
          <t>2024/25</t>
        </is>
      </c>
      <c r="C3946" s="104" t="inlineStr">
        <is>
          <t>HC-009</t>
        </is>
      </c>
      <c r="D3946" s="104" t="inlineStr">
        <is>
          <t>Île-de-France</t>
        </is>
      </c>
      <c r="E3946" s="104" t="inlineStr">
        <is>
          <t>À emporter</t>
        </is>
      </c>
      <c r="F3946" s="104" t="n">
        <v>31</v>
      </c>
      <c r="G3946" s="159" t="n">
        <v>4896</v>
      </c>
      <c r="H3946" s="159" t="n">
        <v>12477</v>
      </c>
      <c r="I3946" s="160" t="n">
        <v>57887.93</v>
      </c>
      <c r="J3946" s="160" t="n">
        <v>1623.4</v>
      </c>
      <c r="K3946" s="160" t="n">
        <v>56264.53</v>
      </c>
      <c r="L3946" s="160" t="n">
        <v>16863.19</v>
      </c>
    </row>
    <row r="3947">
      <c r="A3947" s="176" t="n">
        <v>45839</v>
      </c>
      <c r="B3947" s="104" t="inlineStr">
        <is>
          <t>2024/25</t>
        </is>
      </c>
      <c r="C3947" s="104" t="inlineStr">
        <is>
          <t>HC-010</t>
        </is>
      </c>
      <c r="D3947" s="104" t="inlineStr">
        <is>
          <t>Nord-Ouest</t>
        </is>
      </c>
      <c r="E3947" s="104" t="inlineStr">
        <is>
          <t>Drive</t>
        </is>
      </c>
      <c r="F3947" s="104" t="n">
        <v>31</v>
      </c>
      <c r="G3947" s="159" t="n">
        <v>2372</v>
      </c>
      <c r="H3947" s="159" t="n">
        <v>5957</v>
      </c>
      <c r="I3947" s="160" t="n">
        <v>32471.68</v>
      </c>
      <c r="J3947" s="160" t="n">
        <v>984.62</v>
      </c>
      <c r="K3947" s="160" t="n">
        <v>31487.06</v>
      </c>
      <c r="L3947" s="160" t="n">
        <v>9433.91</v>
      </c>
    </row>
    <row r="3948">
      <c r="A3948" s="176" t="n">
        <v>45839</v>
      </c>
      <c r="B3948" s="104" t="inlineStr">
        <is>
          <t>2024/25</t>
        </is>
      </c>
      <c r="C3948" s="104" t="inlineStr">
        <is>
          <t>HC-010</t>
        </is>
      </c>
      <c r="D3948" s="104" t="inlineStr">
        <is>
          <t>Nord-Ouest</t>
        </is>
      </c>
      <c r="E3948" s="104" t="inlineStr">
        <is>
          <t>Livraison</t>
        </is>
      </c>
      <c r="F3948" s="104" t="n">
        <v>30</v>
      </c>
      <c r="G3948" s="159" t="n">
        <v>2098</v>
      </c>
      <c r="H3948" s="159" t="n">
        <v>5499</v>
      </c>
      <c r="I3948" s="160" t="n">
        <v>34421.93</v>
      </c>
      <c r="J3948" s="160" t="n">
        <v>1989.09</v>
      </c>
      <c r="K3948" s="160" t="n">
        <v>32432.84</v>
      </c>
      <c r="L3948" s="160" t="n">
        <v>10028.47</v>
      </c>
    </row>
    <row r="3949">
      <c r="A3949" s="176" t="n">
        <v>45839</v>
      </c>
      <c r="B3949" s="104" t="inlineStr">
        <is>
          <t>2024/25</t>
        </is>
      </c>
      <c r="C3949" s="104" t="inlineStr">
        <is>
          <t>HC-010</t>
        </is>
      </c>
      <c r="D3949" s="104" t="inlineStr">
        <is>
          <t>Nord-Ouest</t>
        </is>
      </c>
      <c r="E3949" s="104" t="inlineStr">
        <is>
          <t>Sur place</t>
        </is>
      </c>
      <c r="F3949" s="104" t="n">
        <v>31</v>
      </c>
      <c r="G3949" s="159" t="n">
        <v>5951</v>
      </c>
      <c r="H3949" s="159" t="n">
        <v>15064</v>
      </c>
      <c r="I3949" s="160" t="n">
        <v>76633.46000000001</v>
      </c>
      <c r="J3949" s="160" t="n">
        <v>2224.4</v>
      </c>
      <c r="K3949" s="160" t="n">
        <v>74409.06</v>
      </c>
      <c r="L3949" s="160" t="n">
        <v>22189.86</v>
      </c>
    </row>
    <row r="3950">
      <c r="A3950" s="176" t="n">
        <v>45839</v>
      </c>
      <c r="B3950" s="104" t="inlineStr">
        <is>
          <t>2024/25</t>
        </is>
      </c>
      <c r="C3950" s="104" t="inlineStr">
        <is>
          <t>HC-010</t>
        </is>
      </c>
      <c r="D3950" s="104" t="inlineStr">
        <is>
          <t>Nord-Ouest</t>
        </is>
      </c>
      <c r="E3950" s="104" t="inlineStr">
        <is>
          <t>À emporter</t>
        </is>
      </c>
      <c r="F3950" s="104" t="n">
        <v>31</v>
      </c>
      <c r="G3950" s="159" t="n">
        <v>4445</v>
      </c>
      <c r="H3950" s="159" t="n">
        <v>11468</v>
      </c>
      <c r="I3950" s="160" t="n">
        <v>52645.61</v>
      </c>
      <c r="J3950" s="160" t="n">
        <v>1432.37</v>
      </c>
      <c r="K3950" s="160" t="n">
        <v>51213.24</v>
      </c>
      <c r="L3950" s="160" t="n">
        <v>15238.1</v>
      </c>
    </row>
    <row r="3951">
      <c r="A3951" s="176" t="n">
        <v>45839</v>
      </c>
      <c r="B3951" s="104" t="inlineStr">
        <is>
          <t>2024/25</t>
        </is>
      </c>
      <c r="C3951" s="104" t="inlineStr">
        <is>
          <t>HC-011</t>
        </is>
      </c>
      <c r="D3951" s="104" t="inlineStr">
        <is>
          <t>Sud-Est</t>
        </is>
      </c>
      <c r="E3951" s="104" t="inlineStr">
        <is>
          <t>Livraison</t>
        </is>
      </c>
      <c r="F3951" s="104" t="n">
        <v>31</v>
      </c>
      <c r="G3951" s="159" t="n">
        <v>2243</v>
      </c>
      <c r="H3951" s="159" t="n">
        <v>5674</v>
      </c>
      <c r="I3951" s="160" t="n">
        <v>37275.58</v>
      </c>
      <c r="J3951" s="160" t="n">
        <v>2399.42</v>
      </c>
      <c r="K3951" s="160" t="n">
        <v>34876.16</v>
      </c>
      <c r="L3951" s="160" t="n">
        <v>10904.13</v>
      </c>
    </row>
    <row r="3952">
      <c r="A3952" s="176" t="n">
        <v>45839</v>
      </c>
      <c r="B3952" s="104" t="inlineStr">
        <is>
          <t>2024/25</t>
        </is>
      </c>
      <c r="C3952" s="104" t="inlineStr">
        <is>
          <t>HC-011</t>
        </is>
      </c>
      <c r="D3952" s="104" t="inlineStr">
        <is>
          <t>Sud-Est</t>
        </is>
      </c>
      <c r="E3952" s="104" t="inlineStr">
        <is>
          <t>Sur place</t>
        </is>
      </c>
      <c r="F3952" s="104" t="n">
        <v>31</v>
      </c>
      <c r="G3952" s="159" t="n">
        <v>6360</v>
      </c>
      <c r="H3952" s="159" t="n">
        <v>16297</v>
      </c>
      <c r="I3952" s="160" t="n">
        <v>82721.31</v>
      </c>
      <c r="J3952" s="160" t="n">
        <v>2525.13</v>
      </c>
      <c r="K3952" s="160" t="n">
        <v>80196.17999999999</v>
      </c>
      <c r="L3952" s="160" t="n">
        <v>23771.43</v>
      </c>
    </row>
    <row r="3953">
      <c r="A3953" s="176" t="n">
        <v>45839</v>
      </c>
      <c r="B3953" s="104" t="inlineStr">
        <is>
          <t>2024/25</t>
        </is>
      </c>
      <c r="C3953" s="104" t="inlineStr">
        <is>
          <t>HC-011</t>
        </is>
      </c>
      <c r="D3953" s="104" t="inlineStr">
        <is>
          <t>Sud-Est</t>
        </is>
      </c>
      <c r="E3953" s="104" t="inlineStr">
        <is>
          <t>À emporter</t>
        </is>
      </c>
      <c r="F3953" s="104" t="n">
        <v>31</v>
      </c>
      <c r="G3953" s="159" t="n">
        <v>4647</v>
      </c>
      <c r="H3953" s="159" t="n">
        <v>12150</v>
      </c>
      <c r="I3953" s="160" t="n">
        <v>55250.22</v>
      </c>
      <c r="J3953" s="160" t="n">
        <v>1519.84</v>
      </c>
      <c r="K3953" s="160" t="n">
        <v>53730.38</v>
      </c>
      <c r="L3953" s="160" t="n">
        <v>16051.27</v>
      </c>
    </row>
    <row r="3954">
      <c r="A3954" s="176" t="n">
        <v>45839</v>
      </c>
      <c r="B3954" s="104" t="inlineStr">
        <is>
          <t>2024/25</t>
        </is>
      </c>
      <c r="C3954" s="104" t="inlineStr">
        <is>
          <t>HC-012</t>
        </is>
      </c>
      <c r="D3954" s="104" t="inlineStr">
        <is>
          <t>Sud-Ouest</t>
        </is>
      </c>
      <c r="E3954" s="104" t="inlineStr">
        <is>
          <t>Drive</t>
        </is>
      </c>
      <c r="F3954" s="104" t="n">
        <v>30</v>
      </c>
      <c r="G3954" s="159" t="n">
        <v>883</v>
      </c>
      <c r="H3954" s="159" t="n">
        <v>2246</v>
      </c>
      <c r="I3954" s="160" t="n">
        <v>12020.46</v>
      </c>
      <c r="J3954" s="160" t="n">
        <v>362.56</v>
      </c>
      <c r="K3954" s="160" t="n">
        <v>11657.9</v>
      </c>
      <c r="L3954" s="160" t="n">
        <v>3456.37</v>
      </c>
    </row>
    <row r="3955">
      <c r="A3955" s="176" t="n">
        <v>45839</v>
      </c>
      <c r="B3955" s="104" t="inlineStr">
        <is>
          <t>2024/25</t>
        </is>
      </c>
      <c r="C3955" s="104" t="inlineStr">
        <is>
          <t>HC-012</t>
        </is>
      </c>
      <c r="D3955" s="104" t="inlineStr">
        <is>
          <t>Sud-Ouest</t>
        </is>
      </c>
      <c r="E3955" s="104" t="inlineStr">
        <is>
          <t>Livraison</t>
        </is>
      </c>
      <c r="F3955" s="104" t="n">
        <v>31</v>
      </c>
      <c r="G3955" s="159" t="n">
        <v>921</v>
      </c>
      <c r="H3955" s="159" t="n">
        <v>2376</v>
      </c>
      <c r="I3955" s="160" t="n">
        <v>14870.51</v>
      </c>
      <c r="J3955" s="160" t="n">
        <v>869.8099999999999</v>
      </c>
      <c r="K3955" s="160" t="n">
        <v>14000.7</v>
      </c>
      <c r="L3955" s="160" t="n">
        <v>4318.69</v>
      </c>
    </row>
    <row r="3956">
      <c r="A3956" s="176" t="n">
        <v>45839</v>
      </c>
      <c r="B3956" s="104" t="inlineStr">
        <is>
          <t>2024/25</t>
        </is>
      </c>
      <c r="C3956" s="104" t="inlineStr">
        <is>
          <t>HC-012</t>
        </is>
      </c>
      <c r="D3956" s="104" t="inlineStr">
        <is>
          <t>Sud-Ouest</t>
        </is>
      </c>
      <c r="E3956" s="104" t="inlineStr">
        <is>
          <t>Sur place</t>
        </is>
      </c>
      <c r="F3956" s="104" t="n">
        <v>31</v>
      </c>
      <c r="G3956" s="159" t="n">
        <v>2406</v>
      </c>
      <c r="H3956" s="159" t="n">
        <v>6151</v>
      </c>
      <c r="I3956" s="160" t="n">
        <v>30941.45</v>
      </c>
      <c r="J3956" s="160" t="n">
        <v>939.88</v>
      </c>
      <c r="K3956" s="160" t="n">
        <v>30001.57</v>
      </c>
      <c r="L3956" s="160" t="n">
        <v>9016.27</v>
      </c>
    </row>
    <row r="3957">
      <c r="A3957" s="176" t="n">
        <v>45839</v>
      </c>
      <c r="B3957" s="104" t="inlineStr">
        <is>
          <t>2024/25</t>
        </is>
      </c>
      <c r="C3957" s="104" t="inlineStr">
        <is>
          <t>HC-012</t>
        </is>
      </c>
      <c r="D3957" s="104" t="inlineStr">
        <is>
          <t>Sud-Ouest</t>
        </is>
      </c>
      <c r="E3957" s="104" t="inlineStr">
        <is>
          <t>À emporter</t>
        </is>
      </c>
      <c r="F3957" s="104" t="n">
        <v>29</v>
      </c>
      <c r="G3957" s="159" t="n">
        <v>1627</v>
      </c>
      <c r="H3957" s="159" t="n">
        <v>4113</v>
      </c>
      <c r="I3957" s="160" t="n">
        <v>19332.29</v>
      </c>
      <c r="J3957" s="160" t="n">
        <v>581.0700000000001</v>
      </c>
      <c r="K3957" s="160" t="n">
        <v>18751.22</v>
      </c>
      <c r="L3957" s="160" t="n">
        <v>5632</v>
      </c>
    </row>
    <row r="3958">
      <c r="A3958" s="176" t="n">
        <v>45839</v>
      </c>
      <c r="B3958" s="104" t="inlineStr">
        <is>
          <t>2024/25</t>
        </is>
      </c>
      <c r="C3958" s="104" t="inlineStr">
        <is>
          <t>HC-013</t>
        </is>
      </c>
      <c r="D3958" s="104" t="inlineStr">
        <is>
          <t>Île-de-France</t>
        </is>
      </c>
      <c r="E3958" s="104" t="inlineStr">
        <is>
          <t>Livraison</t>
        </is>
      </c>
      <c r="F3958" s="104" t="n">
        <v>31</v>
      </c>
      <c r="G3958" s="159" t="n">
        <v>1481</v>
      </c>
      <c r="H3958" s="159" t="n">
        <v>3734</v>
      </c>
      <c r="I3958" s="160" t="n">
        <v>24700.65</v>
      </c>
      <c r="J3958" s="160" t="n">
        <v>1451.21</v>
      </c>
      <c r="K3958" s="160" t="n">
        <v>23249.44</v>
      </c>
      <c r="L3958" s="160" t="n">
        <v>7141.34</v>
      </c>
    </row>
    <row r="3959">
      <c r="A3959" s="176" t="n">
        <v>45839</v>
      </c>
      <c r="B3959" s="104" t="inlineStr">
        <is>
          <t>2024/25</t>
        </is>
      </c>
      <c r="C3959" s="104" t="inlineStr">
        <is>
          <t>HC-013</t>
        </is>
      </c>
      <c r="D3959" s="104" t="inlineStr">
        <is>
          <t>Île-de-France</t>
        </is>
      </c>
      <c r="E3959" s="104" t="inlineStr">
        <is>
          <t>Sur place</t>
        </is>
      </c>
      <c r="F3959" s="104" t="n">
        <v>31</v>
      </c>
      <c r="G3959" s="159" t="n">
        <v>4019</v>
      </c>
      <c r="H3959" s="159" t="n">
        <v>10172</v>
      </c>
      <c r="I3959" s="160" t="n">
        <v>51307.02</v>
      </c>
      <c r="J3959" s="160" t="n">
        <v>1462.6</v>
      </c>
      <c r="K3959" s="160" t="n">
        <v>49844.42</v>
      </c>
      <c r="L3959" s="160" t="n">
        <v>14798.69</v>
      </c>
    </row>
    <row r="3960">
      <c r="A3960" s="176" t="n">
        <v>45839</v>
      </c>
      <c r="B3960" s="104" t="inlineStr">
        <is>
          <t>2024/25</t>
        </is>
      </c>
      <c r="C3960" s="104" t="inlineStr">
        <is>
          <t>HC-013</t>
        </is>
      </c>
      <c r="D3960" s="104" t="inlineStr">
        <is>
          <t>Île-de-France</t>
        </is>
      </c>
      <c r="E3960" s="104" t="inlineStr">
        <is>
          <t>À emporter</t>
        </is>
      </c>
      <c r="F3960" s="104" t="n">
        <v>31</v>
      </c>
      <c r="G3960" s="159" t="n">
        <v>3190</v>
      </c>
      <c r="H3960" s="159" t="n">
        <v>7981</v>
      </c>
      <c r="I3960" s="160" t="n">
        <v>37890.44</v>
      </c>
      <c r="J3960" s="160" t="n">
        <v>1208.68</v>
      </c>
      <c r="K3960" s="160" t="n">
        <v>36681.76</v>
      </c>
      <c r="L3960" s="160" t="n">
        <v>10934.08</v>
      </c>
    </row>
    <row r="3961">
      <c r="A3961" s="176" t="n">
        <v>45839</v>
      </c>
      <c r="B3961" s="104" t="inlineStr">
        <is>
          <t>2024/25</t>
        </is>
      </c>
      <c r="C3961" s="104" t="inlineStr">
        <is>
          <t>HC-014</t>
        </is>
      </c>
      <c r="D3961" s="104" t="inlineStr">
        <is>
          <t>Nord-Ouest</t>
        </is>
      </c>
      <c r="E3961" s="104" t="inlineStr">
        <is>
          <t>Livraison</t>
        </is>
      </c>
      <c r="F3961" s="104" t="n">
        <v>31</v>
      </c>
      <c r="G3961" s="159" t="n">
        <v>1425</v>
      </c>
      <c r="H3961" s="159" t="n">
        <v>3621</v>
      </c>
      <c r="I3961" s="160" t="n">
        <v>23571.68</v>
      </c>
      <c r="J3961" s="160" t="n">
        <v>1389.42</v>
      </c>
      <c r="K3961" s="160" t="n">
        <v>22182.26</v>
      </c>
      <c r="L3961" s="160" t="n">
        <v>6962.63</v>
      </c>
    </row>
    <row r="3962">
      <c r="A3962" s="176" t="n">
        <v>45839</v>
      </c>
      <c r="B3962" s="104" t="inlineStr">
        <is>
          <t>2024/25</t>
        </is>
      </c>
      <c r="C3962" s="104" t="inlineStr">
        <is>
          <t>HC-014</t>
        </is>
      </c>
      <c r="D3962" s="104" t="inlineStr">
        <is>
          <t>Nord-Ouest</t>
        </is>
      </c>
      <c r="E3962" s="104" t="inlineStr">
        <is>
          <t>Sur place</t>
        </is>
      </c>
      <c r="F3962" s="104" t="n">
        <v>31</v>
      </c>
      <c r="G3962" s="159" t="n">
        <v>3722</v>
      </c>
      <c r="H3962" s="159" t="n">
        <v>9230</v>
      </c>
      <c r="I3962" s="160" t="n">
        <v>47739.47</v>
      </c>
      <c r="J3962" s="160" t="n">
        <v>1619.64</v>
      </c>
      <c r="K3962" s="160" t="n">
        <v>46119.83</v>
      </c>
      <c r="L3962" s="160" t="n">
        <v>13717.26</v>
      </c>
    </row>
    <row r="3963">
      <c r="A3963" s="176" t="n">
        <v>45839</v>
      </c>
      <c r="B3963" s="104" t="inlineStr">
        <is>
          <t>2024/25</t>
        </is>
      </c>
      <c r="C3963" s="104" t="inlineStr">
        <is>
          <t>HC-014</t>
        </is>
      </c>
      <c r="D3963" s="104" t="inlineStr">
        <is>
          <t>Nord-Ouest</t>
        </is>
      </c>
      <c r="E3963" s="104" t="inlineStr">
        <is>
          <t>À emporter</t>
        </is>
      </c>
      <c r="F3963" s="104" t="n">
        <v>31</v>
      </c>
      <c r="G3963" s="159" t="n">
        <v>2799</v>
      </c>
      <c r="H3963" s="159" t="n">
        <v>7285</v>
      </c>
      <c r="I3963" s="160" t="n">
        <v>32749.45</v>
      </c>
      <c r="J3963" s="160" t="n">
        <v>973.16</v>
      </c>
      <c r="K3963" s="160" t="n">
        <v>31776.29</v>
      </c>
      <c r="L3963" s="160" t="n">
        <v>9414.120000000001</v>
      </c>
    </row>
    <row r="3964">
      <c r="A3964" s="176" t="n">
        <v>45839</v>
      </c>
      <c r="B3964" s="104" t="inlineStr">
        <is>
          <t>2024/25</t>
        </is>
      </c>
      <c r="C3964" s="104" t="inlineStr">
        <is>
          <t>HC-015</t>
        </is>
      </c>
      <c r="D3964" s="104" t="inlineStr">
        <is>
          <t>Sud-Est</t>
        </is>
      </c>
      <c r="E3964" s="104" t="inlineStr">
        <is>
          <t>Livraison</t>
        </is>
      </c>
      <c r="F3964" s="104" t="n">
        <v>31</v>
      </c>
      <c r="G3964" s="159" t="n">
        <v>1410</v>
      </c>
      <c r="H3964" s="159" t="n">
        <v>3625</v>
      </c>
      <c r="I3964" s="160" t="n">
        <v>22865.88</v>
      </c>
      <c r="J3964" s="160" t="n">
        <v>1339.27</v>
      </c>
      <c r="K3964" s="160" t="n">
        <v>21526.61</v>
      </c>
      <c r="L3964" s="160" t="n">
        <v>6716.51</v>
      </c>
    </row>
    <row r="3965">
      <c r="A3965" s="176" t="n">
        <v>45839</v>
      </c>
      <c r="B3965" s="104" t="inlineStr">
        <is>
          <t>2024/25</t>
        </is>
      </c>
      <c r="C3965" s="104" t="inlineStr">
        <is>
          <t>HC-015</t>
        </is>
      </c>
      <c r="D3965" s="104" t="inlineStr">
        <is>
          <t>Sud-Est</t>
        </is>
      </c>
      <c r="E3965" s="104" t="inlineStr">
        <is>
          <t>Sur place</t>
        </is>
      </c>
      <c r="F3965" s="104" t="n">
        <v>30</v>
      </c>
      <c r="G3965" s="159" t="n">
        <v>3455</v>
      </c>
      <c r="H3965" s="159" t="n">
        <v>8657</v>
      </c>
      <c r="I3965" s="160" t="n">
        <v>44688.61</v>
      </c>
      <c r="J3965" s="160" t="n">
        <v>1326.64</v>
      </c>
      <c r="K3965" s="160" t="n">
        <v>43361.97</v>
      </c>
      <c r="L3965" s="160" t="n">
        <v>13029.73</v>
      </c>
    </row>
    <row r="3966">
      <c r="A3966" s="176" t="n">
        <v>45839</v>
      </c>
      <c r="B3966" s="104" t="inlineStr">
        <is>
          <t>2024/25</t>
        </is>
      </c>
      <c r="C3966" s="104" t="inlineStr">
        <is>
          <t>HC-015</t>
        </is>
      </c>
      <c r="D3966" s="104" t="inlineStr">
        <is>
          <t>Sud-Est</t>
        </is>
      </c>
      <c r="E3966" s="104" t="inlineStr">
        <is>
          <t>À emporter</t>
        </is>
      </c>
      <c r="F3966" s="104" t="n">
        <v>31</v>
      </c>
      <c r="G3966" s="159" t="n">
        <v>2683</v>
      </c>
      <c r="H3966" s="159" t="n">
        <v>6691</v>
      </c>
      <c r="I3966" s="160" t="n">
        <v>31957.63</v>
      </c>
      <c r="J3966" s="160" t="n">
        <v>1111.98</v>
      </c>
      <c r="K3966" s="160" t="n">
        <v>30845.65</v>
      </c>
      <c r="L3966" s="160" t="n">
        <v>9205.9</v>
      </c>
    </row>
    <row r="3967">
      <c r="A3967" s="176" t="n">
        <v>45839</v>
      </c>
      <c r="B3967" s="104" t="inlineStr">
        <is>
          <t>2024/25</t>
        </is>
      </c>
      <c r="C3967" s="104" t="inlineStr">
        <is>
          <t>HC-016</t>
        </is>
      </c>
      <c r="D3967" s="104" t="inlineStr">
        <is>
          <t>Sud-Ouest</t>
        </is>
      </c>
      <c r="E3967" s="104" t="inlineStr">
        <is>
          <t>Livraison</t>
        </is>
      </c>
      <c r="F3967" s="104" t="n">
        <v>31</v>
      </c>
      <c r="G3967" s="159" t="n">
        <v>1889</v>
      </c>
      <c r="H3967" s="159" t="n">
        <v>4643</v>
      </c>
      <c r="I3967" s="160" t="n">
        <v>30565.15</v>
      </c>
      <c r="J3967" s="160" t="n">
        <v>1728.65</v>
      </c>
      <c r="K3967" s="160" t="n">
        <v>28836.5</v>
      </c>
      <c r="L3967" s="160" t="n">
        <v>8905.059999999999</v>
      </c>
    </row>
    <row r="3968">
      <c r="A3968" s="176" t="n">
        <v>45839</v>
      </c>
      <c r="B3968" s="104" t="inlineStr">
        <is>
          <t>2024/25</t>
        </is>
      </c>
      <c r="C3968" s="104" t="inlineStr">
        <is>
          <t>HC-016</t>
        </is>
      </c>
      <c r="D3968" s="104" t="inlineStr">
        <is>
          <t>Sud-Ouest</t>
        </is>
      </c>
      <c r="E3968" s="104" t="inlineStr">
        <is>
          <t>Sur place</t>
        </is>
      </c>
      <c r="F3968" s="104" t="n">
        <v>29</v>
      </c>
      <c r="G3968" s="159" t="n">
        <v>4259</v>
      </c>
      <c r="H3968" s="159" t="n">
        <v>11076</v>
      </c>
      <c r="I3968" s="160" t="n">
        <v>54784.05</v>
      </c>
      <c r="J3968" s="160" t="n">
        <v>1864.45</v>
      </c>
      <c r="K3968" s="160" t="n">
        <v>52919.6</v>
      </c>
      <c r="L3968" s="160" t="n">
        <v>15826.54</v>
      </c>
    </row>
    <row r="3969">
      <c r="A3969" s="176" t="n">
        <v>45839</v>
      </c>
      <c r="B3969" s="104" t="inlineStr">
        <is>
          <t>2024/25</t>
        </is>
      </c>
      <c r="C3969" s="104" t="inlineStr">
        <is>
          <t>HC-016</t>
        </is>
      </c>
      <c r="D3969" s="104" t="inlineStr">
        <is>
          <t>Sud-Ouest</t>
        </is>
      </c>
      <c r="E3969" s="104" t="inlineStr">
        <is>
          <t>À emporter</t>
        </is>
      </c>
      <c r="F3969" s="104" t="n">
        <v>31</v>
      </c>
      <c r="G3969" s="159" t="n">
        <v>3406</v>
      </c>
      <c r="H3969" s="159" t="n">
        <v>8497</v>
      </c>
      <c r="I3969" s="160" t="n">
        <v>40351.22</v>
      </c>
      <c r="J3969" s="160" t="n">
        <v>1149.2</v>
      </c>
      <c r="K3969" s="160" t="n">
        <v>39202.02</v>
      </c>
      <c r="L3969" s="160" t="n">
        <v>11644.92</v>
      </c>
    </row>
    <row r="3970">
      <c r="A3970" s="176" t="n">
        <v>45839</v>
      </c>
      <c r="B3970" s="104" t="inlineStr">
        <is>
          <t>2024/25</t>
        </is>
      </c>
      <c r="C3970" s="104" t="inlineStr">
        <is>
          <t>HC-017</t>
        </is>
      </c>
      <c r="D3970" s="104" t="inlineStr">
        <is>
          <t>Île-de-France</t>
        </is>
      </c>
      <c r="E3970" s="104" t="inlineStr">
        <is>
          <t>Drive</t>
        </is>
      </c>
      <c r="F3970" s="104" t="n">
        <v>30</v>
      </c>
      <c r="G3970" s="159" t="n">
        <v>1335</v>
      </c>
      <c r="H3970" s="159" t="n">
        <v>3282</v>
      </c>
      <c r="I3970" s="160" t="n">
        <v>18112.62</v>
      </c>
      <c r="J3970" s="160" t="n">
        <v>485.43</v>
      </c>
      <c r="K3970" s="160" t="n">
        <v>17627.19</v>
      </c>
      <c r="L3970" s="160" t="n">
        <v>5254.87</v>
      </c>
    </row>
    <row r="3971">
      <c r="A3971" s="176" t="n">
        <v>45839</v>
      </c>
      <c r="B3971" s="104" t="inlineStr">
        <is>
          <t>2024/25</t>
        </is>
      </c>
      <c r="C3971" s="104" t="inlineStr">
        <is>
          <t>HC-017</t>
        </is>
      </c>
      <c r="D3971" s="104" t="inlineStr">
        <is>
          <t>Île-de-France</t>
        </is>
      </c>
      <c r="E3971" s="104" t="inlineStr">
        <is>
          <t>Livraison</t>
        </is>
      </c>
      <c r="F3971" s="104" t="n">
        <v>31</v>
      </c>
      <c r="G3971" s="159" t="n">
        <v>1314</v>
      </c>
      <c r="H3971" s="159" t="n">
        <v>3373</v>
      </c>
      <c r="I3971" s="160" t="n">
        <v>21375.26</v>
      </c>
      <c r="J3971" s="160" t="n">
        <v>1263.87</v>
      </c>
      <c r="K3971" s="160" t="n">
        <v>20111.39</v>
      </c>
      <c r="L3971" s="160" t="n">
        <v>6193.95</v>
      </c>
    </row>
    <row r="3972">
      <c r="A3972" s="176" t="n">
        <v>45839</v>
      </c>
      <c r="B3972" s="104" t="inlineStr">
        <is>
          <t>2024/25</t>
        </is>
      </c>
      <c r="C3972" s="104" t="inlineStr">
        <is>
          <t>HC-017</t>
        </is>
      </c>
      <c r="D3972" s="104" t="inlineStr">
        <is>
          <t>Île-de-France</t>
        </is>
      </c>
      <c r="E3972" s="104" t="inlineStr">
        <is>
          <t>Sur place</t>
        </is>
      </c>
      <c r="F3972" s="104" t="n">
        <v>31</v>
      </c>
      <c r="G3972" s="159" t="n">
        <v>3301</v>
      </c>
      <c r="H3972" s="159" t="n">
        <v>8701</v>
      </c>
      <c r="I3972" s="160" t="n">
        <v>42524.07</v>
      </c>
      <c r="J3972" s="160" t="n">
        <v>1306.68</v>
      </c>
      <c r="K3972" s="160" t="n">
        <v>41217.39</v>
      </c>
      <c r="L3972" s="160" t="n">
        <v>12244.94</v>
      </c>
    </row>
    <row r="3973">
      <c r="A3973" s="176" t="n">
        <v>45839</v>
      </c>
      <c r="B3973" s="104" t="inlineStr">
        <is>
          <t>2024/25</t>
        </is>
      </c>
      <c r="C3973" s="104" t="inlineStr">
        <is>
          <t>HC-017</t>
        </is>
      </c>
      <c r="D3973" s="104" t="inlineStr">
        <is>
          <t>Île-de-France</t>
        </is>
      </c>
      <c r="E3973" s="104" t="inlineStr">
        <is>
          <t>À emporter</t>
        </is>
      </c>
      <c r="F3973" s="104" t="n">
        <v>31</v>
      </c>
      <c r="G3973" s="159" t="n">
        <v>2507</v>
      </c>
      <c r="H3973" s="159" t="n">
        <v>6235</v>
      </c>
      <c r="I3973" s="160" t="n">
        <v>29648.23</v>
      </c>
      <c r="J3973" s="160" t="n">
        <v>976.24</v>
      </c>
      <c r="K3973" s="160" t="n">
        <v>28671.99</v>
      </c>
      <c r="L3973" s="160" t="n">
        <v>8517.969999999999</v>
      </c>
    </row>
    <row r="3974">
      <c r="A3974" s="176" t="n">
        <v>45839</v>
      </c>
      <c r="B3974" s="104" t="inlineStr">
        <is>
          <t>2024/25</t>
        </is>
      </c>
      <c r="C3974" s="104" t="inlineStr">
        <is>
          <t>HC-018</t>
        </is>
      </c>
      <c r="D3974" s="104" t="inlineStr">
        <is>
          <t>Nord-Ouest</t>
        </is>
      </c>
      <c r="E3974" s="104" t="inlineStr">
        <is>
          <t>Drive</t>
        </is>
      </c>
      <c r="F3974" s="104" t="n">
        <v>31</v>
      </c>
      <c r="G3974" s="159" t="n">
        <v>873</v>
      </c>
      <c r="H3974" s="159" t="n">
        <v>2262</v>
      </c>
      <c r="I3974" s="160" t="n">
        <v>11908.14</v>
      </c>
      <c r="J3974" s="160" t="n">
        <v>396.92</v>
      </c>
      <c r="K3974" s="160" t="n">
        <v>11511.22</v>
      </c>
      <c r="L3974" s="160" t="n">
        <v>3448.08</v>
      </c>
    </row>
    <row r="3975">
      <c r="A3975" s="176" t="n">
        <v>45839</v>
      </c>
      <c r="B3975" s="104" t="inlineStr">
        <is>
          <t>2024/25</t>
        </is>
      </c>
      <c r="C3975" s="104" t="inlineStr">
        <is>
          <t>HC-018</t>
        </is>
      </c>
      <c r="D3975" s="104" t="inlineStr">
        <is>
          <t>Nord-Ouest</t>
        </is>
      </c>
      <c r="E3975" s="104" t="inlineStr">
        <is>
          <t>Livraison</t>
        </is>
      </c>
      <c r="F3975" s="104" t="n">
        <v>31</v>
      </c>
      <c r="G3975" s="159" t="n">
        <v>814</v>
      </c>
      <c r="H3975" s="159" t="n">
        <v>2081</v>
      </c>
      <c r="I3975" s="160" t="n">
        <v>13461.22</v>
      </c>
      <c r="J3975" s="160" t="n">
        <v>805.63</v>
      </c>
      <c r="K3975" s="160" t="n">
        <v>12655.59</v>
      </c>
      <c r="L3975" s="160" t="n">
        <v>3894.87</v>
      </c>
    </row>
    <row r="3976">
      <c r="A3976" s="176" t="n">
        <v>45839</v>
      </c>
      <c r="B3976" s="104" t="inlineStr">
        <is>
          <t>2024/25</t>
        </is>
      </c>
      <c r="C3976" s="104" t="inlineStr">
        <is>
          <t>HC-018</t>
        </is>
      </c>
      <c r="D3976" s="104" t="inlineStr">
        <is>
          <t>Nord-Ouest</t>
        </is>
      </c>
      <c r="E3976" s="104" t="inlineStr">
        <is>
          <t>Sur place</t>
        </is>
      </c>
      <c r="F3976" s="104" t="n">
        <v>31</v>
      </c>
      <c r="G3976" s="159" t="n">
        <v>2208</v>
      </c>
      <c r="H3976" s="159" t="n">
        <v>5561</v>
      </c>
      <c r="I3976" s="160" t="n">
        <v>28582.73</v>
      </c>
      <c r="J3976" s="160" t="n">
        <v>852.0599999999999</v>
      </c>
      <c r="K3976" s="160" t="n">
        <v>27730.67</v>
      </c>
      <c r="L3976" s="160" t="n">
        <v>8254.459999999999</v>
      </c>
    </row>
    <row r="3977">
      <c r="A3977" s="176" t="n">
        <v>45839</v>
      </c>
      <c r="B3977" s="104" t="inlineStr">
        <is>
          <t>2024/25</t>
        </is>
      </c>
      <c r="C3977" s="104" t="inlineStr">
        <is>
          <t>HC-018</t>
        </is>
      </c>
      <c r="D3977" s="104" t="inlineStr">
        <is>
          <t>Nord-Ouest</t>
        </is>
      </c>
      <c r="E3977" s="104" t="inlineStr">
        <is>
          <t>À emporter</t>
        </is>
      </c>
      <c r="F3977" s="104" t="n">
        <v>31</v>
      </c>
      <c r="G3977" s="159" t="n">
        <v>1707</v>
      </c>
      <c r="H3977" s="159" t="n">
        <v>4372</v>
      </c>
      <c r="I3977" s="160" t="n">
        <v>20123.66</v>
      </c>
      <c r="J3977" s="160" t="n">
        <v>615.51</v>
      </c>
      <c r="K3977" s="160" t="n">
        <v>19508.15</v>
      </c>
      <c r="L3977" s="160" t="n">
        <v>5822.25</v>
      </c>
    </row>
    <row r="3978">
      <c r="A3978" s="176" t="n">
        <v>45839</v>
      </c>
      <c r="B3978" s="104" t="inlineStr">
        <is>
          <t>2024/25</t>
        </is>
      </c>
      <c r="C3978" s="104" t="inlineStr">
        <is>
          <t>HC-019</t>
        </is>
      </c>
      <c r="D3978" s="104" t="inlineStr">
        <is>
          <t>Sud-Est</t>
        </is>
      </c>
      <c r="E3978" s="104" t="inlineStr">
        <is>
          <t>Livraison</t>
        </is>
      </c>
      <c r="F3978" s="104" t="n">
        <v>31</v>
      </c>
      <c r="G3978" s="159" t="n">
        <v>1305</v>
      </c>
      <c r="H3978" s="159" t="n">
        <v>3303</v>
      </c>
      <c r="I3978" s="160" t="n">
        <v>21543.65</v>
      </c>
      <c r="J3978" s="160" t="n">
        <v>1275.02</v>
      </c>
      <c r="K3978" s="160" t="n">
        <v>20268.63</v>
      </c>
      <c r="L3978" s="160" t="n">
        <v>6599.45</v>
      </c>
    </row>
    <row r="3979">
      <c r="A3979" s="176" t="n">
        <v>45839</v>
      </c>
      <c r="B3979" s="104" t="inlineStr">
        <is>
          <t>2024/25</t>
        </is>
      </c>
      <c r="C3979" s="104" t="inlineStr">
        <is>
          <t>HC-019</t>
        </is>
      </c>
      <c r="D3979" s="104" t="inlineStr">
        <is>
          <t>Sud-Est</t>
        </is>
      </c>
      <c r="E3979" s="104" t="inlineStr">
        <is>
          <t>Sur place</t>
        </is>
      </c>
      <c r="F3979" s="104" t="n">
        <v>31</v>
      </c>
      <c r="G3979" s="159" t="n">
        <v>3454</v>
      </c>
      <c r="H3979" s="159" t="n">
        <v>8608</v>
      </c>
      <c r="I3979" s="160" t="n">
        <v>45266.63</v>
      </c>
      <c r="J3979" s="160" t="n">
        <v>1334.36</v>
      </c>
      <c r="K3979" s="160" t="n">
        <v>43932.27</v>
      </c>
      <c r="L3979" s="160" t="n">
        <v>13931.51</v>
      </c>
    </row>
    <row r="3980">
      <c r="A3980" s="176" t="n">
        <v>45839</v>
      </c>
      <c r="B3980" s="104" t="inlineStr">
        <is>
          <t>2024/25</t>
        </is>
      </c>
      <c r="C3980" s="104" t="inlineStr">
        <is>
          <t>HC-019</t>
        </is>
      </c>
      <c r="D3980" s="104" t="inlineStr">
        <is>
          <t>Sud-Est</t>
        </is>
      </c>
      <c r="E3980" s="104" t="inlineStr">
        <is>
          <t>À emporter</t>
        </is>
      </c>
      <c r="F3980" s="104" t="n">
        <v>31</v>
      </c>
      <c r="G3980" s="159" t="n">
        <v>2614</v>
      </c>
      <c r="H3980" s="159" t="n">
        <v>6759</v>
      </c>
      <c r="I3980" s="160" t="n">
        <v>31283.56</v>
      </c>
      <c r="J3980" s="160" t="n">
        <v>738.75</v>
      </c>
      <c r="K3980" s="160" t="n">
        <v>30544.81</v>
      </c>
      <c r="L3980" s="160" t="n">
        <v>9555.049999999999</v>
      </c>
    </row>
    <row r="3981">
      <c r="A3981" s="176" t="n">
        <v>45839</v>
      </c>
      <c r="B3981" s="104" t="inlineStr">
        <is>
          <t>2024/25</t>
        </is>
      </c>
      <c r="C3981" s="104" t="inlineStr">
        <is>
          <t>HC-020</t>
        </is>
      </c>
      <c r="D3981" s="104" t="inlineStr">
        <is>
          <t>Sud-Ouest</t>
        </is>
      </c>
      <c r="E3981" s="104" t="inlineStr">
        <is>
          <t>Livraison</t>
        </is>
      </c>
      <c r="F3981" s="104" t="n">
        <v>31</v>
      </c>
      <c r="G3981" s="159" t="n">
        <v>1443</v>
      </c>
      <c r="H3981" s="159" t="n">
        <v>3657</v>
      </c>
      <c r="I3981" s="160" t="n">
        <v>23875.77</v>
      </c>
      <c r="J3981" s="160" t="n">
        <v>1406.57</v>
      </c>
      <c r="K3981" s="160" t="n">
        <v>22469.2</v>
      </c>
      <c r="L3981" s="160" t="n">
        <v>6942.69</v>
      </c>
    </row>
    <row r="3982">
      <c r="A3982" s="176" t="n">
        <v>45839</v>
      </c>
      <c r="B3982" s="104" t="inlineStr">
        <is>
          <t>2024/25</t>
        </is>
      </c>
      <c r="C3982" s="104" t="inlineStr">
        <is>
          <t>HC-020</t>
        </is>
      </c>
      <c r="D3982" s="104" t="inlineStr">
        <is>
          <t>Sud-Ouest</t>
        </is>
      </c>
      <c r="E3982" s="104" t="inlineStr">
        <is>
          <t>Sur place</t>
        </is>
      </c>
      <c r="F3982" s="104" t="n">
        <v>30</v>
      </c>
      <c r="G3982" s="159" t="n">
        <v>3762</v>
      </c>
      <c r="H3982" s="159" t="n">
        <v>9505</v>
      </c>
      <c r="I3982" s="160" t="n">
        <v>49166.03</v>
      </c>
      <c r="J3982" s="160" t="n">
        <v>1473.75</v>
      </c>
      <c r="K3982" s="160" t="n">
        <v>47692.28</v>
      </c>
      <c r="L3982" s="160" t="n">
        <v>14166.08</v>
      </c>
    </row>
    <row r="3983">
      <c r="A3983" s="176" t="n">
        <v>45839</v>
      </c>
      <c r="B3983" s="104" t="inlineStr">
        <is>
          <t>2024/25</t>
        </is>
      </c>
      <c r="C3983" s="104" t="inlineStr">
        <is>
          <t>HC-020</t>
        </is>
      </c>
      <c r="D3983" s="104" t="inlineStr">
        <is>
          <t>Sud-Ouest</t>
        </is>
      </c>
      <c r="E3983" s="104" t="inlineStr">
        <is>
          <t>À emporter</t>
        </is>
      </c>
      <c r="F3983" s="104" t="n">
        <v>31</v>
      </c>
      <c r="G3983" s="159" t="n">
        <v>2939</v>
      </c>
      <c r="H3983" s="159" t="n">
        <v>7421</v>
      </c>
      <c r="I3983" s="160" t="n">
        <v>34810.15</v>
      </c>
      <c r="J3983" s="160" t="n">
        <v>1084.4</v>
      </c>
      <c r="K3983" s="160" t="n">
        <v>33725.75</v>
      </c>
      <c r="L3983" s="160" t="n">
        <v>9997.889999999999</v>
      </c>
    </row>
    <row r="3984">
      <c r="A3984" s="176" t="n">
        <v>45839</v>
      </c>
      <c r="B3984" s="104" t="inlineStr">
        <is>
          <t>2024/25</t>
        </is>
      </c>
      <c r="C3984" s="104" t="inlineStr">
        <is>
          <t>HC-021</t>
        </is>
      </c>
      <c r="D3984" s="104" t="inlineStr">
        <is>
          <t>Île-de-France</t>
        </is>
      </c>
      <c r="E3984" s="104" t="inlineStr">
        <is>
          <t>Drive</t>
        </is>
      </c>
      <c r="F3984" s="104" t="n">
        <v>31</v>
      </c>
      <c r="G3984" s="159" t="n">
        <v>1209</v>
      </c>
      <c r="H3984" s="159" t="n">
        <v>3040</v>
      </c>
      <c r="I3984" s="160" t="n">
        <v>16660.71</v>
      </c>
      <c r="J3984" s="160" t="n">
        <v>446.15</v>
      </c>
      <c r="K3984" s="160" t="n">
        <v>16214.56</v>
      </c>
      <c r="L3984" s="160" t="n">
        <v>4888.45</v>
      </c>
    </row>
    <row r="3985">
      <c r="A3985" s="176" t="n">
        <v>45839</v>
      </c>
      <c r="B3985" s="104" t="inlineStr">
        <is>
          <t>2024/25</t>
        </is>
      </c>
      <c r="C3985" s="104" t="inlineStr">
        <is>
          <t>HC-021</t>
        </is>
      </c>
      <c r="D3985" s="104" t="inlineStr">
        <is>
          <t>Île-de-France</t>
        </is>
      </c>
      <c r="E3985" s="104" t="inlineStr">
        <is>
          <t>Livraison</t>
        </is>
      </c>
      <c r="F3985" s="104" t="n">
        <v>31</v>
      </c>
      <c r="G3985" s="159" t="n">
        <v>1118</v>
      </c>
      <c r="H3985" s="159" t="n">
        <v>2804</v>
      </c>
      <c r="I3985" s="160" t="n">
        <v>18376.97</v>
      </c>
      <c r="J3985" s="160" t="n">
        <v>1038.58</v>
      </c>
      <c r="K3985" s="160" t="n">
        <v>17338.39</v>
      </c>
      <c r="L3985" s="160" t="n">
        <v>5392.92</v>
      </c>
    </row>
    <row r="3986">
      <c r="A3986" s="176" t="n">
        <v>45839</v>
      </c>
      <c r="B3986" s="104" t="inlineStr">
        <is>
          <t>2024/25</t>
        </is>
      </c>
      <c r="C3986" s="104" t="inlineStr">
        <is>
          <t>HC-021</t>
        </is>
      </c>
      <c r="D3986" s="104" t="inlineStr">
        <is>
          <t>Île-de-France</t>
        </is>
      </c>
      <c r="E3986" s="104" t="inlineStr">
        <is>
          <t>Sur place</t>
        </is>
      </c>
      <c r="F3986" s="104" t="n">
        <v>30</v>
      </c>
      <c r="G3986" s="159" t="n">
        <v>2872</v>
      </c>
      <c r="H3986" s="159" t="n">
        <v>7543</v>
      </c>
      <c r="I3986" s="160" t="n">
        <v>37211.42</v>
      </c>
      <c r="J3986" s="160" t="n">
        <v>1117.56</v>
      </c>
      <c r="K3986" s="160" t="n">
        <v>36093.86</v>
      </c>
      <c r="L3986" s="160" t="n">
        <v>10834.93</v>
      </c>
    </row>
    <row r="3987">
      <c r="A3987" s="176" t="n">
        <v>45839</v>
      </c>
      <c r="B3987" s="104" t="inlineStr">
        <is>
          <t>2024/25</t>
        </is>
      </c>
      <c r="C3987" s="104" t="inlineStr">
        <is>
          <t>HC-021</t>
        </is>
      </c>
      <c r="D3987" s="104" t="inlineStr">
        <is>
          <t>Île-de-France</t>
        </is>
      </c>
      <c r="E3987" s="104" t="inlineStr">
        <is>
          <t>À emporter</t>
        </is>
      </c>
      <c r="F3987" s="104" t="n">
        <v>31</v>
      </c>
      <c r="G3987" s="159" t="n">
        <v>2281</v>
      </c>
      <c r="H3987" s="159" t="n">
        <v>5934</v>
      </c>
      <c r="I3987" s="160" t="n">
        <v>27078.03</v>
      </c>
      <c r="J3987" s="160" t="n">
        <v>865.9299999999999</v>
      </c>
      <c r="K3987" s="160" t="n">
        <v>26212.1</v>
      </c>
      <c r="L3987" s="160" t="n">
        <v>7755.73</v>
      </c>
    </row>
    <row r="3988">
      <c r="A3988" s="176" t="n">
        <v>45839</v>
      </c>
      <c r="B3988" s="104" t="inlineStr">
        <is>
          <t>2024/25</t>
        </is>
      </c>
      <c r="C3988" s="104" t="inlineStr">
        <is>
          <t>HC-022</t>
        </is>
      </c>
      <c r="D3988" s="104" t="inlineStr">
        <is>
          <t>Nord-Ouest</t>
        </is>
      </c>
      <c r="E3988" s="104" t="inlineStr">
        <is>
          <t>Livraison</t>
        </is>
      </c>
      <c r="F3988" s="104" t="n">
        <v>30</v>
      </c>
      <c r="G3988" s="159" t="n">
        <v>1463</v>
      </c>
      <c r="H3988" s="159" t="n">
        <v>3663</v>
      </c>
      <c r="I3988" s="160" t="n">
        <v>23089.14</v>
      </c>
      <c r="J3988" s="160" t="n">
        <v>1281.72</v>
      </c>
      <c r="K3988" s="160" t="n">
        <v>21807.42</v>
      </c>
      <c r="L3988" s="160" t="n">
        <v>6738.05</v>
      </c>
    </row>
    <row r="3989">
      <c r="A3989" s="176" t="n">
        <v>45839</v>
      </c>
      <c r="B3989" s="104" t="inlineStr">
        <is>
          <t>2024/25</t>
        </is>
      </c>
      <c r="C3989" s="104" t="inlineStr">
        <is>
          <t>HC-022</t>
        </is>
      </c>
      <c r="D3989" s="104" t="inlineStr">
        <is>
          <t>Nord-Ouest</t>
        </is>
      </c>
      <c r="E3989" s="104" t="inlineStr">
        <is>
          <t>Sur place</t>
        </is>
      </c>
      <c r="F3989" s="104" t="n">
        <v>30</v>
      </c>
      <c r="G3989" s="159" t="n">
        <v>3193</v>
      </c>
      <c r="H3989" s="159" t="n">
        <v>8089</v>
      </c>
      <c r="I3989" s="160" t="n">
        <v>41116.19</v>
      </c>
      <c r="J3989" s="160" t="n">
        <v>1257.54</v>
      </c>
      <c r="K3989" s="160" t="n">
        <v>39858.65</v>
      </c>
      <c r="L3989" s="160" t="n">
        <v>11862.38</v>
      </c>
    </row>
    <row r="3990">
      <c r="A3990" s="176" t="n">
        <v>45839</v>
      </c>
      <c r="B3990" s="104" t="inlineStr">
        <is>
          <t>2024/25</t>
        </is>
      </c>
      <c r="C3990" s="104" t="inlineStr">
        <is>
          <t>HC-022</t>
        </is>
      </c>
      <c r="D3990" s="104" t="inlineStr">
        <is>
          <t>Nord-Ouest</t>
        </is>
      </c>
      <c r="E3990" s="104" t="inlineStr">
        <is>
          <t>À emporter</t>
        </is>
      </c>
      <c r="F3990" s="104" t="n">
        <v>29</v>
      </c>
      <c r="G3990" s="159" t="n">
        <v>2343</v>
      </c>
      <c r="H3990" s="159" t="n">
        <v>5738</v>
      </c>
      <c r="I3990" s="160" t="n">
        <v>27840.52</v>
      </c>
      <c r="J3990" s="160" t="n">
        <v>868.65</v>
      </c>
      <c r="K3990" s="160" t="n">
        <v>26971.87</v>
      </c>
      <c r="L3990" s="160" t="n">
        <v>7992.07</v>
      </c>
    </row>
    <row r="3991">
      <c r="A3991" s="176" t="n">
        <v>45839</v>
      </c>
      <c r="B3991" s="104" t="inlineStr">
        <is>
          <t>2024/25</t>
        </is>
      </c>
      <c r="C3991" s="104" t="inlineStr">
        <is>
          <t>HC-023</t>
        </is>
      </c>
      <c r="D3991" s="104" t="inlineStr">
        <is>
          <t>Sud-Est</t>
        </is>
      </c>
      <c r="E3991" s="104" t="inlineStr">
        <is>
          <t>Drive</t>
        </is>
      </c>
      <c r="F3991" s="104" t="n">
        <v>31</v>
      </c>
      <c r="G3991" s="159" t="n">
        <v>1353</v>
      </c>
      <c r="H3991" s="159" t="n">
        <v>3516</v>
      </c>
      <c r="I3991" s="160" t="n">
        <v>18546.23</v>
      </c>
      <c r="J3991" s="160" t="n">
        <v>601.14</v>
      </c>
      <c r="K3991" s="160" t="n">
        <v>17945.09</v>
      </c>
      <c r="L3991" s="160" t="n">
        <v>5346.89</v>
      </c>
    </row>
    <row r="3992">
      <c r="A3992" s="176" t="n">
        <v>45839</v>
      </c>
      <c r="B3992" s="104" t="inlineStr">
        <is>
          <t>2024/25</t>
        </is>
      </c>
      <c r="C3992" s="104" t="inlineStr">
        <is>
          <t>HC-023</t>
        </is>
      </c>
      <c r="D3992" s="104" t="inlineStr">
        <is>
          <t>Sud-Est</t>
        </is>
      </c>
      <c r="E3992" s="104" t="inlineStr">
        <is>
          <t>Livraison</t>
        </is>
      </c>
      <c r="F3992" s="104" t="n">
        <v>31</v>
      </c>
      <c r="G3992" s="159" t="n">
        <v>1313</v>
      </c>
      <c r="H3992" s="159" t="n">
        <v>3371</v>
      </c>
      <c r="I3992" s="160" t="n">
        <v>21326.24</v>
      </c>
      <c r="J3992" s="160" t="n">
        <v>1280.28</v>
      </c>
      <c r="K3992" s="160" t="n">
        <v>20045.96</v>
      </c>
      <c r="L3992" s="160" t="n">
        <v>6187.44</v>
      </c>
    </row>
    <row r="3993">
      <c r="A3993" s="176" t="n">
        <v>45839</v>
      </c>
      <c r="B3993" s="104" t="inlineStr">
        <is>
          <t>2024/25</t>
        </is>
      </c>
      <c r="C3993" s="104" t="inlineStr">
        <is>
          <t>HC-023</t>
        </is>
      </c>
      <c r="D3993" s="104" t="inlineStr">
        <is>
          <t>Sud-Est</t>
        </is>
      </c>
      <c r="E3993" s="104" t="inlineStr">
        <is>
          <t>Sur place</t>
        </is>
      </c>
      <c r="F3993" s="104" t="n">
        <v>30</v>
      </c>
      <c r="G3993" s="159" t="n">
        <v>3350</v>
      </c>
      <c r="H3993" s="159" t="n">
        <v>8607</v>
      </c>
      <c r="I3993" s="160" t="n">
        <v>43006.61</v>
      </c>
      <c r="J3993" s="160" t="n">
        <v>1201.84</v>
      </c>
      <c r="K3993" s="160" t="n">
        <v>41804.77</v>
      </c>
      <c r="L3993" s="160" t="n">
        <v>12494.74</v>
      </c>
    </row>
    <row r="3994">
      <c r="A3994" s="176" t="n">
        <v>45839</v>
      </c>
      <c r="B3994" s="104" t="inlineStr">
        <is>
          <t>2024/25</t>
        </is>
      </c>
      <c r="C3994" s="104" t="inlineStr">
        <is>
          <t>HC-023</t>
        </is>
      </c>
      <c r="D3994" s="104" t="inlineStr">
        <is>
          <t>Sud-Est</t>
        </is>
      </c>
      <c r="E3994" s="104" t="inlineStr">
        <is>
          <t>À emporter</t>
        </is>
      </c>
      <c r="F3994" s="104" t="n">
        <v>30</v>
      </c>
      <c r="G3994" s="159" t="n">
        <v>2522</v>
      </c>
      <c r="H3994" s="159" t="n">
        <v>6481</v>
      </c>
      <c r="I3994" s="160" t="n">
        <v>29943.44</v>
      </c>
      <c r="J3994" s="160" t="n">
        <v>788.59</v>
      </c>
      <c r="K3994" s="160" t="n">
        <v>29154.85</v>
      </c>
      <c r="L3994" s="160" t="n">
        <v>8637.76</v>
      </c>
    </row>
    <row r="3995">
      <c r="A3995" s="176" t="n">
        <v>45839</v>
      </c>
      <c r="B3995" s="104" t="inlineStr">
        <is>
          <t>2024/25</t>
        </is>
      </c>
      <c r="C3995" s="104" t="inlineStr">
        <is>
          <t>HC-024</t>
        </is>
      </c>
      <c r="D3995" s="104" t="inlineStr">
        <is>
          <t>Sud-Ouest</t>
        </is>
      </c>
      <c r="E3995" s="104" t="inlineStr">
        <is>
          <t>Livraison</t>
        </is>
      </c>
      <c r="F3995" s="104" t="n">
        <v>31</v>
      </c>
      <c r="G3995" s="159" t="n">
        <v>2408</v>
      </c>
      <c r="H3995" s="159" t="n">
        <v>6210</v>
      </c>
      <c r="I3995" s="160" t="n">
        <v>39226.05</v>
      </c>
      <c r="J3995" s="160" t="n">
        <v>2287.53</v>
      </c>
      <c r="K3995" s="160" t="n">
        <v>36938.52</v>
      </c>
      <c r="L3995" s="160" t="n">
        <v>11458.98</v>
      </c>
    </row>
    <row r="3996">
      <c r="A3996" s="176" t="n">
        <v>45839</v>
      </c>
      <c r="B3996" s="104" t="inlineStr">
        <is>
          <t>2024/25</t>
        </is>
      </c>
      <c r="C3996" s="104" t="inlineStr">
        <is>
          <t>HC-024</t>
        </is>
      </c>
      <c r="D3996" s="104" t="inlineStr">
        <is>
          <t>Sud-Ouest</t>
        </is>
      </c>
      <c r="E3996" s="104" t="inlineStr">
        <is>
          <t>Sur place</t>
        </is>
      </c>
      <c r="F3996" s="104" t="n">
        <v>30</v>
      </c>
      <c r="G3996" s="159" t="n">
        <v>5699</v>
      </c>
      <c r="H3996" s="159" t="n">
        <v>14639</v>
      </c>
      <c r="I3996" s="160" t="n">
        <v>74429.96000000001</v>
      </c>
      <c r="J3996" s="160" t="n">
        <v>2370.04</v>
      </c>
      <c r="K3996" s="160" t="n">
        <v>72059.92</v>
      </c>
      <c r="L3996" s="160" t="n">
        <v>21431.4</v>
      </c>
    </row>
    <row r="3997">
      <c r="A3997" s="176" t="n">
        <v>45839</v>
      </c>
      <c r="B3997" s="104" t="inlineStr">
        <is>
          <t>2024/25</t>
        </is>
      </c>
      <c r="C3997" s="104" t="inlineStr">
        <is>
          <t>HC-024</t>
        </is>
      </c>
      <c r="D3997" s="104" t="inlineStr">
        <is>
          <t>Sud-Ouest</t>
        </is>
      </c>
      <c r="E3997" s="104" t="inlineStr">
        <is>
          <t>À emporter</t>
        </is>
      </c>
      <c r="F3997" s="104" t="n">
        <v>31</v>
      </c>
      <c r="G3997" s="159" t="n">
        <v>4363</v>
      </c>
      <c r="H3997" s="159" t="n">
        <v>11497</v>
      </c>
      <c r="I3997" s="160" t="n">
        <v>52166.11</v>
      </c>
      <c r="J3997" s="160" t="n">
        <v>1485.76</v>
      </c>
      <c r="K3997" s="160" t="n">
        <v>50680.35</v>
      </c>
      <c r="L3997" s="160" t="n">
        <v>15013.76</v>
      </c>
    </row>
    <row r="3998">
      <c r="A3998" s="176" t="n">
        <v>45839</v>
      </c>
      <c r="B3998" s="104" t="inlineStr">
        <is>
          <t>2024/25</t>
        </is>
      </c>
      <c r="C3998" s="104" t="inlineStr">
        <is>
          <t>HC-025</t>
        </is>
      </c>
      <c r="D3998" s="104" t="inlineStr">
        <is>
          <t>Île-de-France</t>
        </is>
      </c>
      <c r="E3998" s="104" t="inlineStr">
        <is>
          <t>Drive</t>
        </is>
      </c>
      <c r="F3998" s="104" t="n">
        <v>30</v>
      </c>
      <c r="G3998" s="159" t="n">
        <v>1690</v>
      </c>
      <c r="H3998" s="159" t="n">
        <v>4227</v>
      </c>
      <c r="I3998" s="160" t="n">
        <v>22924.46</v>
      </c>
      <c r="J3998" s="160" t="n">
        <v>716.97</v>
      </c>
      <c r="K3998" s="160" t="n">
        <v>22207.49</v>
      </c>
      <c r="L3998" s="160" t="n">
        <v>6643.74</v>
      </c>
    </row>
    <row r="3999">
      <c r="A3999" s="176" t="n">
        <v>45839</v>
      </c>
      <c r="B3999" s="104" t="inlineStr">
        <is>
          <t>2024/25</t>
        </is>
      </c>
      <c r="C3999" s="104" t="inlineStr">
        <is>
          <t>HC-025</t>
        </is>
      </c>
      <c r="D3999" s="104" t="inlineStr">
        <is>
          <t>Île-de-France</t>
        </is>
      </c>
      <c r="E3999" s="104" t="inlineStr">
        <is>
          <t>Livraison</t>
        </is>
      </c>
      <c r="F3999" s="104" t="n">
        <v>31</v>
      </c>
      <c r="G3999" s="159" t="n">
        <v>1740</v>
      </c>
      <c r="H3999" s="159" t="n">
        <v>4313</v>
      </c>
      <c r="I3999" s="160" t="n">
        <v>28151.79</v>
      </c>
      <c r="J3999" s="160" t="n">
        <v>1565.91</v>
      </c>
      <c r="K3999" s="160" t="n">
        <v>26585.88</v>
      </c>
      <c r="L3999" s="160" t="n">
        <v>8275.59</v>
      </c>
    </row>
    <row r="4000">
      <c r="A4000" s="176" t="n">
        <v>45839</v>
      </c>
      <c r="B4000" s="104" t="inlineStr">
        <is>
          <t>2024/25</t>
        </is>
      </c>
      <c r="C4000" s="104" t="inlineStr">
        <is>
          <t>HC-025</t>
        </is>
      </c>
      <c r="D4000" s="104" t="inlineStr">
        <is>
          <t>Île-de-France</t>
        </is>
      </c>
      <c r="E4000" s="104" t="inlineStr">
        <is>
          <t>Sur place</t>
        </is>
      </c>
      <c r="F4000" s="104" t="n">
        <v>31</v>
      </c>
      <c r="G4000" s="159" t="n">
        <v>4390</v>
      </c>
      <c r="H4000" s="159" t="n">
        <v>11337</v>
      </c>
      <c r="I4000" s="160" t="n">
        <v>56883.13</v>
      </c>
      <c r="J4000" s="160" t="n">
        <v>1579.52</v>
      </c>
      <c r="K4000" s="160" t="n">
        <v>55303.61</v>
      </c>
      <c r="L4000" s="160" t="n">
        <v>16554.68</v>
      </c>
    </row>
    <row r="4001">
      <c r="A4001" s="176" t="n">
        <v>45839</v>
      </c>
      <c r="B4001" s="104" t="inlineStr">
        <is>
          <t>2024/25</t>
        </is>
      </c>
      <c r="C4001" s="104" t="inlineStr">
        <is>
          <t>HC-025</t>
        </is>
      </c>
      <c r="D4001" s="104" t="inlineStr">
        <is>
          <t>Île-de-France</t>
        </is>
      </c>
      <c r="E4001" s="104" t="inlineStr">
        <is>
          <t>À emporter</t>
        </is>
      </c>
      <c r="F4001" s="104" t="n">
        <v>30</v>
      </c>
      <c r="G4001" s="159" t="n">
        <v>3143</v>
      </c>
      <c r="H4001" s="159" t="n">
        <v>7694</v>
      </c>
      <c r="I4001" s="160" t="n">
        <v>37535.07</v>
      </c>
      <c r="J4001" s="160" t="n">
        <v>1157.03</v>
      </c>
      <c r="K4001" s="160" t="n">
        <v>36378.04</v>
      </c>
      <c r="L4001" s="160" t="n">
        <v>10840.89</v>
      </c>
    </row>
    <row r="4002">
      <c r="A4002" s="176" t="n">
        <v>45839</v>
      </c>
      <c r="B4002" s="104" t="inlineStr">
        <is>
          <t>2024/25</t>
        </is>
      </c>
      <c r="C4002" s="104" t="inlineStr">
        <is>
          <t>HC-026</t>
        </is>
      </c>
      <c r="D4002" s="104" t="inlineStr">
        <is>
          <t>Nord-Ouest</t>
        </is>
      </c>
      <c r="E4002" s="104" t="inlineStr">
        <is>
          <t>Drive</t>
        </is>
      </c>
      <c r="F4002" s="104" t="n">
        <v>30</v>
      </c>
      <c r="G4002" s="159" t="n">
        <v>1192</v>
      </c>
      <c r="H4002" s="159" t="n">
        <v>2988</v>
      </c>
      <c r="I4002" s="160" t="n">
        <v>16303.52</v>
      </c>
      <c r="J4002" s="160" t="n">
        <v>523.77</v>
      </c>
      <c r="K4002" s="160" t="n">
        <v>15779.75</v>
      </c>
      <c r="L4002" s="160" t="n">
        <v>4695.14</v>
      </c>
    </row>
    <row r="4003">
      <c r="A4003" s="176" t="n">
        <v>45839</v>
      </c>
      <c r="B4003" s="104" t="inlineStr">
        <is>
          <t>2024/25</t>
        </is>
      </c>
      <c r="C4003" s="104" t="inlineStr">
        <is>
          <t>HC-026</t>
        </is>
      </c>
      <c r="D4003" s="104" t="inlineStr">
        <is>
          <t>Nord-Ouest</t>
        </is>
      </c>
      <c r="E4003" s="104" t="inlineStr">
        <is>
          <t>Livraison</t>
        </is>
      </c>
      <c r="F4003" s="104" t="n">
        <v>31</v>
      </c>
      <c r="G4003" s="159" t="n">
        <v>1127</v>
      </c>
      <c r="H4003" s="159" t="n">
        <v>2899</v>
      </c>
      <c r="I4003" s="160" t="n">
        <v>18745.74</v>
      </c>
      <c r="J4003" s="160" t="n">
        <v>1143.74</v>
      </c>
      <c r="K4003" s="160" t="n">
        <v>17602</v>
      </c>
      <c r="L4003" s="160" t="n">
        <v>5474.16</v>
      </c>
    </row>
    <row r="4004">
      <c r="A4004" s="176" t="n">
        <v>45839</v>
      </c>
      <c r="B4004" s="104" t="inlineStr">
        <is>
          <t>2024/25</t>
        </is>
      </c>
      <c r="C4004" s="104" t="inlineStr">
        <is>
          <t>HC-026</t>
        </is>
      </c>
      <c r="D4004" s="104" t="inlineStr">
        <is>
          <t>Nord-Ouest</t>
        </is>
      </c>
      <c r="E4004" s="104" t="inlineStr">
        <is>
          <t>Sur place</t>
        </is>
      </c>
      <c r="F4004" s="104" t="n">
        <v>31</v>
      </c>
      <c r="G4004" s="159" t="n">
        <v>3233</v>
      </c>
      <c r="H4004" s="159" t="n">
        <v>8385</v>
      </c>
      <c r="I4004" s="160" t="n">
        <v>42001.29</v>
      </c>
      <c r="J4004" s="160" t="n">
        <v>1221.65</v>
      </c>
      <c r="K4004" s="160" t="n">
        <v>40779.64</v>
      </c>
      <c r="L4004" s="160" t="n">
        <v>12127.99</v>
      </c>
    </row>
    <row r="4005">
      <c r="A4005" s="176" t="n">
        <v>45839</v>
      </c>
      <c r="B4005" s="104" t="inlineStr">
        <is>
          <t>2024/25</t>
        </is>
      </c>
      <c r="C4005" s="104" t="inlineStr">
        <is>
          <t>HC-026</t>
        </is>
      </c>
      <c r="D4005" s="104" t="inlineStr">
        <is>
          <t>Nord-Ouest</t>
        </is>
      </c>
      <c r="E4005" s="104" t="inlineStr">
        <is>
          <t>À emporter</t>
        </is>
      </c>
      <c r="F4005" s="104" t="n">
        <v>31</v>
      </c>
      <c r="G4005" s="159" t="n">
        <v>2318</v>
      </c>
      <c r="H4005" s="159" t="n">
        <v>5775</v>
      </c>
      <c r="I4005" s="160" t="n">
        <v>27441.46</v>
      </c>
      <c r="J4005" s="160" t="n">
        <v>735</v>
      </c>
      <c r="K4005" s="160" t="n">
        <v>26706.46</v>
      </c>
      <c r="L4005" s="160" t="n">
        <v>7983.63</v>
      </c>
    </row>
    <row r="4006">
      <c r="A4006" s="176" t="n">
        <v>45839</v>
      </c>
      <c r="B4006" s="104" t="inlineStr">
        <is>
          <t>2024/25</t>
        </is>
      </c>
      <c r="C4006" s="104" t="inlineStr">
        <is>
          <t>HC-027</t>
        </is>
      </c>
      <c r="D4006" s="104" t="inlineStr">
        <is>
          <t>Sud-Est</t>
        </is>
      </c>
      <c r="E4006" s="104" t="inlineStr">
        <is>
          <t>Livraison</t>
        </is>
      </c>
      <c r="F4006" s="104" t="n">
        <v>31</v>
      </c>
      <c r="G4006" s="159" t="n">
        <v>1953</v>
      </c>
      <c r="H4006" s="159" t="n">
        <v>5014</v>
      </c>
      <c r="I4006" s="160" t="n">
        <v>32249.24</v>
      </c>
      <c r="J4006" s="160" t="n">
        <v>1857.52</v>
      </c>
      <c r="K4006" s="160" t="n">
        <v>30391.72</v>
      </c>
      <c r="L4006" s="160" t="n">
        <v>9379.129999999999</v>
      </c>
    </row>
    <row r="4007">
      <c r="A4007" s="176" t="n">
        <v>45839</v>
      </c>
      <c r="B4007" s="104" t="inlineStr">
        <is>
          <t>2024/25</t>
        </is>
      </c>
      <c r="C4007" s="104" t="inlineStr">
        <is>
          <t>HC-027</t>
        </is>
      </c>
      <c r="D4007" s="104" t="inlineStr">
        <is>
          <t>Sud-Est</t>
        </is>
      </c>
      <c r="E4007" s="104" t="inlineStr">
        <is>
          <t>Sur place</t>
        </is>
      </c>
      <c r="F4007" s="104" t="n">
        <v>31</v>
      </c>
      <c r="G4007" s="159" t="n">
        <v>5071</v>
      </c>
      <c r="H4007" s="159" t="n">
        <v>13163</v>
      </c>
      <c r="I4007" s="160" t="n">
        <v>65789.07000000001</v>
      </c>
      <c r="J4007" s="160" t="n">
        <v>2122.78</v>
      </c>
      <c r="K4007" s="160" t="n">
        <v>63666.29</v>
      </c>
      <c r="L4007" s="160" t="n">
        <v>18963.22</v>
      </c>
    </row>
    <row r="4008">
      <c r="A4008" s="176" t="n">
        <v>45839</v>
      </c>
      <c r="B4008" s="104" t="inlineStr">
        <is>
          <t>2024/25</t>
        </is>
      </c>
      <c r="C4008" s="104" t="inlineStr">
        <is>
          <t>HC-027</t>
        </is>
      </c>
      <c r="D4008" s="104" t="inlineStr">
        <is>
          <t>Sud-Est</t>
        </is>
      </c>
      <c r="E4008" s="104" t="inlineStr">
        <is>
          <t>À emporter</t>
        </is>
      </c>
      <c r="F4008" s="104" t="n">
        <v>31</v>
      </c>
      <c r="G4008" s="159" t="n">
        <v>3937</v>
      </c>
      <c r="H4008" s="159" t="n">
        <v>9608</v>
      </c>
      <c r="I4008" s="160" t="n">
        <v>46884.78</v>
      </c>
      <c r="J4008" s="160" t="n">
        <v>1150.11</v>
      </c>
      <c r="K4008" s="160" t="n">
        <v>45734.67</v>
      </c>
      <c r="L4008" s="160" t="n">
        <v>13776.71</v>
      </c>
    </row>
    <row r="4009">
      <c r="A4009" s="176" t="n">
        <v>45839</v>
      </c>
      <c r="B4009" s="104" t="inlineStr">
        <is>
          <t>2024/25</t>
        </is>
      </c>
      <c r="C4009" s="104" t="inlineStr">
        <is>
          <t>HC-028</t>
        </is>
      </c>
      <c r="D4009" s="104" t="inlineStr">
        <is>
          <t>Sud-Ouest</t>
        </is>
      </c>
      <c r="E4009" s="104" t="inlineStr">
        <is>
          <t>Livraison</t>
        </is>
      </c>
      <c r="F4009" s="104" t="n">
        <v>31</v>
      </c>
      <c r="G4009" s="159" t="n">
        <v>1325</v>
      </c>
      <c r="H4009" s="159" t="n">
        <v>3355</v>
      </c>
      <c r="I4009" s="160" t="n">
        <v>21474.53</v>
      </c>
      <c r="J4009" s="160" t="n">
        <v>1196.54</v>
      </c>
      <c r="K4009" s="160" t="n">
        <v>20277.99</v>
      </c>
      <c r="L4009" s="160" t="n">
        <v>6225.67</v>
      </c>
    </row>
    <row r="4010">
      <c r="A4010" s="176" t="n">
        <v>45839</v>
      </c>
      <c r="B4010" s="104" t="inlineStr">
        <is>
          <t>2024/25</t>
        </is>
      </c>
      <c r="C4010" s="104" t="inlineStr">
        <is>
          <t>HC-028</t>
        </is>
      </c>
      <c r="D4010" s="104" t="inlineStr">
        <is>
          <t>Sud-Ouest</t>
        </is>
      </c>
      <c r="E4010" s="104" t="inlineStr">
        <is>
          <t>Sur place</t>
        </is>
      </c>
      <c r="F4010" s="104" t="n">
        <v>30</v>
      </c>
      <c r="G4010" s="159" t="n">
        <v>3351</v>
      </c>
      <c r="H4010" s="159" t="n">
        <v>8890</v>
      </c>
      <c r="I4010" s="160" t="n">
        <v>43135.45</v>
      </c>
      <c r="J4010" s="160" t="n">
        <v>1214.26</v>
      </c>
      <c r="K4010" s="160" t="n">
        <v>41921.19</v>
      </c>
      <c r="L4010" s="160" t="n">
        <v>12553.75</v>
      </c>
    </row>
    <row r="4011">
      <c r="A4011" s="176" t="n">
        <v>45839</v>
      </c>
      <c r="B4011" s="104" t="inlineStr">
        <is>
          <t>2024/25</t>
        </is>
      </c>
      <c r="C4011" s="104" t="inlineStr">
        <is>
          <t>HC-028</t>
        </is>
      </c>
      <c r="D4011" s="104" t="inlineStr">
        <is>
          <t>Sud-Ouest</t>
        </is>
      </c>
      <c r="E4011" s="104" t="inlineStr">
        <is>
          <t>À emporter</t>
        </is>
      </c>
      <c r="F4011" s="104" t="n">
        <v>31</v>
      </c>
      <c r="G4011" s="159" t="n">
        <v>2567</v>
      </c>
      <c r="H4011" s="159" t="n">
        <v>6601</v>
      </c>
      <c r="I4011" s="160" t="n">
        <v>30513.17</v>
      </c>
      <c r="J4011" s="160" t="n">
        <v>887.35</v>
      </c>
      <c r="K4011" s="160" t="n">
        <v>29625.82</v>
      </c>
      <c r="L4011" s="160" t="n">
        <v>8913.389999999999</v>
      </c>
    </row>
    <row r="4012">
      <c r="A4012" s="176" t="n">
        <v>45839</v>
      </c>
      <c r="B4012" s="104" t="inlineStr">
        <is>
          <t>2024/25</t>
        </is>
      </c>
      <c r="C4012" s="104" t="inlineStr">
        <is>
          <t>HC-029</t>
        </is>
      </c>
      <c r="D4012" s="104" t="inlineStr">
        <is>
          <t>Île-de-France</t>
        </is>
      </c>
      <c r="E4012" s="104" t="inlineStr">
        <is>
          <t>Drive</t>
        </is>
      </c>
      <c r="F4012" s="104" t="n">
        <v>30</v>
      </c>
      <c r="G4012" s="159" t="n">
        <v>2527</v>
      </c>
      <c r="H4012" s="159" t="n">
        <v>6407</v>
      </c>
      <c r="I4012" s="160" t="n">
        <v>34629.51</v>
      </c>
      <c r="J4012" s="160" t="n">
        <v>1079.72</v>
      </c>
      <c r="K4012" s="160" t="n">
        <v>33549.79</v>
      </c>
      <c r="L4012" s="160" t="n">
        <v>10041.8</v>
      </c>
    </row>
    <row r="4013">
      <c r="A4013" s="176" t="n">
        <v>45839</v>
      </c>
      <c r="B4013" s="104" t="inlineStr">
        <is>
          <t>2024/25</t>
        </is>
      </c>
      <c r="C4013" s="104" t="inlineStr">
        <is>
          <t>HC-029</t>
        </is>
      </c>
      <c r="D4013" s="104" t="inlineStr">
        <is>
          <t>Île-de-France</t>
        </is>
      </c>
      <c r="E4013" s="104" t="inlineStr">
        <is>
          <t>Livraison</t>
        </is>
      </c>
      <c r="F4013" s="104" t="n">
        <v>31</v>
      </c>
      <c r="G4013" s="159" t="n">
        <v>2747</v>
      </c>
      <c r="H4013" s="159" t="n">
        <v>6920</v>
      </c>
      <c r="I4013" s="160" t="n">
        <v>44947.32</v>
      </c>
      <c r="J4013" s="160" t="n">
        <v>2571.1</v>
      </c>
      <c r="K4013" s="160" t="n">
        <v>42376.22</v>
      </c>
      <c r="L4013" s="160" t="n">
        <v>13148.14</v>
      </c>
    </row>
    <row r="4014">
      <c r="A4014" s="176" t="n">
        <v>45839</v>
      </c>
      <c r="B4014" s="104" t="inlineStr">
        <is>
          <t>2024/25</t>
        </is>
      </c>
      <c r="C4014" s="104" t="inlineStr">
        <is>
          <t>HC-029</t>
        </is>
      </c>
      <c r="D4014" s="104" t="inlineStr">
        <is>
          <t>Île-de-France</t>
        </is>
      </c>
      <c r="E4014" s="104" t="inlineStr">
        <is>
          <t>Sur place</t>
        </is>
      </c>
      <c r="F4014" s="104" t="n">
        <v>30</v>
      </c>
      <c r="G4014" s="159" t="n">
        <v>6673</v>
      </c>
      <c r="H4014" s="159" t="n">
        <v>17772</v>
      </c>
      <c r="I4014" s="160" t="n">
        <v>87733.25</v>
      </c>
      <c r="J4014" s="160" t="n">
        <v>2455.75</v>
      </c>
      <c r="K4014" s="160" t="n">
        <v>85277.5</v>
      </c>
      <c r="L4014" s="160" t="n">
        <v>25548.9</v>
      </c>
    </row>
    <row r="4015">
      <c r="A4015" s="176" t="n">
        <v>45839</v>
      </c>
      <c r="B4015" s="104" t="inlineStr">
        <is>
          <t>2024/25</t>
        </is>
      </c>
      <c r="C4015" s="104" t="inlineStr">
        <is>
          <t>HC-029</t>
        </is>
      </c>
      <c r="D4015" s="104" t="inlineStr">
        <is>
          <t>Île-de-France</t>
        </is>
      </c>
      <c r="E4015" s="104" t="inlineStr">
        <is>
          <t>À emporter</t>
        </is>
      </c>
      <c r="F4015" s="104" t="n">
        <v>31</v>
      </c>
      <c r="G4015" s="159" t="n">
        <v>5140</v>
      </c>
      <c r="H4015" s="159" t="n">
        <v>13278</v>
      </c>
      <c r="I4015" s="160" t="n">
        <v>60790.15</v>
      </c>
      <c r="J4015" s="160" t="n">
        <v>1896.99</v>
      </c>
      <c r="K4015" s="160" t="n">
        <v>58893.16</v>
      </c>
      <c r="L4015" s="160" t="n">
        <v>17356.27</v>
      </c>
    </row>
    <row r="4016">
      <c r="A4016" s="176" t="n">
        <v>45839</v>
      </c>
      <c r="B4016" s="104" t="inlineStr">
        <is>
          <t>2024/25</t>
        </is>
      </c>
      <c r="C4016" s="104" t="inlineStr">
        <is>
          <t>HC-030</t>
        </is>
      </c>
      <c r="D4016" s="104" t="inlineStr">
        <is>
          <t>Nord-Ouest</t>
        </is>
      </c>
      <c r="E4016" s="104" t="inlineStr">
        <is>
          <t>Livraison</t>
        </is>
      </c>
      <c r="F4016" s="104" t="n">
        <v>31</v>
      </c>
      <c r="G4016" s="159" t="n">
        <v>1643</v>
      </c>
      <c r="H4016" s="159" t="n">
        <v>4381</v>
      </c>
      <c r="I4016" s="160" t="n">
        <v>26149.3</v>
      </c>
      <c r="J4016" s="160" t="n">
        <v>1439.06</v>
      </c>
      <c r="K4016" s="160" t="n">
        <v>24710.24</v>
      </c>
      <c r="L4016" s="160" t="n">
        <v>7529.97</v>
      </c>
    </row>
    <row r="4017">
      <c r="A4017" s="176" t="n">
        <v>45839</v>
      </c>
      <c r="B4017" s="104" t="inlineStr">
        <is>
          <t>2024/25</t>
        </is>
      </c>
      <c r="C4017" s="104" t="inlineStr">
        <is>
          <t>HC-030</t>
        </is>
      </c>
      <c r="D4017" s="104" t="inlineStr">
        <is>
          <t>Nord-Ouest</t>
        </is>
      </c>
      <c r="E4017" s="104" t="inlineStr">
        <is>
          <t>Sur place</t>
        </is>
      </c>
      <c r="F4017" s="104" t="n">
        <v>29</v>
      </c>
      <c r="G4017" s="159" t="n">
        <v>3549</v>
      </c>
      <c r="H4017" s="159" t="n">
        <v>8906</v>
      </c>
      <c r="I4017" s="160" t="n">
        <v>45751.33</v>
      </c>
      <c r="J4017" s="160" t="n">
        <v>1313.74</v>
      </c>
      <c r="K4017" s="160" t="n">
        <v>44437.59</v>
      </c>
      <c r="L4017" s="160" t="n">
        <v>13188.68</v>
      </c>
    </row>
    <row r="4018">
      <c r="A4018" s="176" t="n">
        <v>45839</v>
      </c>
      <c r="B4018" s="104" t="inlineStr">
        <is>
          <t>2024/25</t>
        </is>
      </c>
      <c r="C4018" s="104" t="inlineStr">
        <is>
          <t>HC-030</t>
        </is>
      </c>
      <c r="D4018" s="104" t="inlineStr">
        <is>
          <t>Nord-Ouest</t>
        </is>
      </c>
      <c r="E4018" s="104" t="inlineStr">
        <is>
          <t>À emporter</t>
        </is>
      </c>
      <c r="F4018" s="104" t="n">
        <v>31</v>
      </c>
      <c r="G4018" s="159" t="n">
        <v>2851</v>
      </c>
      <c r="H4018" s="159" t="n">
        <v>7193</v>
      </c>
      <c r="I4018" s="160" t="n">
        <v>34102.74</v>
      </c>
      <c r="J4018" s="160" t="n">
        <v>1083.75</v>
      </c>
      <c r="K4018" s="160" t="n">
        <v>33018.99</v>
      </c>
      <c r="L4018" s="160" t="n">
        <v>9798.110000000001</v>
      </c>
    </row>
    <row r="4019">
      <c r="A4019" s="176" t="n">
        <v>45839</v>
      </c>
      <c r="B4019" s="104" t="inlineStr">
        <is>
          <t>2024/25</t>
        </is>
      </c>
      <c r="C4019" s="104" t="inlineStr">
        <is>
          <t>HC-031</t>
        </is>
      </c>
      <c r="D4019" s="104" t="inlineStr">
        <is>
          <t>Sud-Est</t>
        </is>
      </c>
      <c r="E4019" s="104" t="inlineStr">
        <is>
          <t>Drive</t>
        </is>
      </c>
      <c r="F4019" s="104" t="n">
        <v>31</v>
      </c>
      <c r="G4019" s="159" t="n">
        <v>1338</v>
      </c>
      <c r="H4019" s="159" t="n">
        <v>3393</v>
      </c>
      <c r="I4019" s="160" t="n">
        <v>18146.55</v>
      </c>
      <c r="J4019" s="160" t="n">
        <v>536.02</v>
      </c>
      <c r="K4019" s="160" t="n">
        <v>17610.53</v>
      </c>
      <c r="L4019" s="160" t="n">
        <v>5233.55</v>
      </c>
    </row>
    <row r="4020">
      <c r="A4020" s="176" t="n">
        <v>45839</v>
      </c>
      <c r="B4020" s="104" t="inlineStr">
        <is>
          <t>2024/25</t>
        </is>
      </c>
      <c r="C4020" s="104" t="inlineStr">
        <is>
          <t>HC-031</t>
        </is>
      </c>
      <c r="D4020" s="104" t="inlineStr">
        <is>
          <t>Sud-Est</t>
        </is>
      </c>
      <c r="E4020" s="104" t="inlineStr">
        <is>
          <t>Livraison</t>
        </is>
      </c>
      <c r="F4020" s="104" t="n">
        <v>31</v>
      </c>
      <c r="G4020" s="159" t="n">
        <v>1447</v>
      </c>
      <c r="H4020" s="159" t="n">
        <v>3844</v>
      </c>
      <c r="I4020" s="160" t="n">
        <v>23091.18</v>
      </c>
      <c r="J4020" s="160" t="n">
        <v>1307.51</v>
      </c>
      <c r="K4020" s="160" t="n">
        <v>21783.67</v>
      </c>
      <c r="L4020" s="160" t="n">
        <v>6733.18</v>
      </c>
    </row>
    <row r="4021">
      <c r="A4021" s="176" t="n">
        <v>45839</v>
      </c>
      <c r="B4021" s="104" t="inlineStr">
        <is>
          <t>2024/25</t>
        </is>
      </c>
      <c r="C4021" s="104" t="inlineStr">
        <is>
          <t>HC-031</t>
        </is>
      </c>
      <c r="D4021" s="104" t="inlineStr">
        <is>
          <t>Sud-Est</t>
        </is>
      </c>
      <c r="E4021" s="104" t="inlineStr">
        <is>
          <t>Sur place</t>
        </is>
      </c>
      <c r="F4021" s="104" t="n">
        <v>31</v>
      </c>
      <c r="G4021" s="159" t="n">
        <v>3497</v>
      </c>
      <c r="H4021" s="159" t="n">
        <v>8872</v>
      </c>
      <c r="I4021" s="160" t="n">
        <v>45417.35</v>
      </c>
      <c r="J4021" s="160" t="n">
        <v>1454.66</v>
      </c>
      <c r="K4021" s="160" t="n">
        <v>43962.69</v>
      </c>
      <c r="L4021" s="160" t="n">
        <v>13274.06</v>
      </c>
    </row>
    <row r="4022">
      <c r="A4022" s="176" t="n">
        <v>45839</v>
      </c>
      <c r="B4022" s="104" t="inlineStr">
        <is>
          <t>2024/25</t>
        </is>
      </c>
      <c r="C4022" s="104" t="inlineStr">
        <is>
          <t>HC-031</t>
        </is>
      </c>
      <c r="D4022" s="104" t="inlineStr">
        <is>
          <t>Sud-Est</t>
        </is>
      </c>
      <c r="E4022" s="104" t="inlineStr">
        <is>
          <t>À emporter</t>
        </is>
      </c>
      <c r="F4022" s="104" t="n">
        <v>29</v>
      </c>
      <c r="G4022" s="159" t="n">
        <v>2509</v>
      </c>
      <c r="H4022" s="159" t="n">
        <v>6267</v>
      </c>
      <c r="I4022" s="160" t="n">
        <v>29920.2</v>
      </c>
      <c r="J4022" s="160" t="n">
        <v>863.37</v>
      </c>
      <c r="K4022" s="160" t="n">
        <v>29056.83</v>
      </c>
      <c r="L4022" s="160" t="n">
        <v>8653.23</v>
      </c>
    </row>
    <row r="4023">
      <c r="A4023" s="176" t="n">
        <v>45839</v>
      </c>
      <c r="B4023" s="104" t="inlineStr">
        <is>
          <t>2024/25</t>
        </is>
      </c>
      <c r="C4023" s="104" t="inlineStr">
        <is>
          <t>HC-032</t>
        </is>
      </c>
      <c r="D4023" s="104" t="inlineStr">
        <is>
          <t>Sud-Ouest</t>
        </is>
      </c>
      <c r="E4023" s="104" t="inlineStr">
        <is>
          <t>Livraison</t>
        </is>
      </c>
      <c r="F4023" s="104" t="n">
        <v>31</v>
      </c>
      <c r="G4023" s="159" t="n">
        <v>1424</v>
      </c>
      <c r="H4023" s="159" t="n">
        <v>3659</v>
      </c>
      <c r="I4023" s="160" t="n">
        <v>23623.68</v>
      </c>
      <c r="J4023" s="160" t="n">
        <v>1408.82</v>
      </c>
      <c r="K4023" s="160" t="n">
        <v>22214.86</v>
      </c>
      <c r="L4023" s="160" t="n">
        <v>6874.06</v>
      </c>
    </row>
    <row r="4024">
      <c r="A4024" s="176" t="n">
        <v>45839</v>
      </c>
      <c r="B4024" s="104" t="inlineStr">
        <is>
          <t>2024/25</t>
        </is>
      </c>
      <c r="C4024" s="104" t="inlineStr">
        <is>
          <t>HC-032</t>
        </is>
      </c>
      <c r="D4024" s="104" t="inlineStr">
        <is>
          <t>Sud-Ouest</t>
        </is>
      </c>
      <c r="E4024" s="104" t="inlineStr">
        <is>
          <t>Sur place</t>
        </is>
      </c>
      <c r="F4024" s="104" t="n">
        <v>31</v>
      </c>
      <c r="G4024" s="159" t="n">
        <v>3770</v>
      </c>
      <c r="H4024" s="159" t="n">
        <v>9291</v>
      </c>
      <c r="I4024" s="160" t="n">
        <v>48967.26</v>
      </c>
      <c r="J4024" s="160" t="n">
        <v>1402.31</v>
      </c>
      <c r="K4024" s="160" t="n">
        <v>47564.95</v>
      </c>
      <c r="L4024" s="160" t="n">
        <v>14045.59</v>
      </c>
    </row>
    <row r="4025">
      <c r="A4025" s="176" t="n">
        <v>45839</v>
      </c>
      <c r="B4025" s="104" t="inlineStr">
        <is>
          <t>2024/25</t>
        </is>
      </c>
      <c r="C4025" s="104" t="inlineStr">
        <is>
          <t>HC-032</t>
        </is>
      </c>
      <c r="D4025" s="104" t="inlineStr">
        <is>
          <t>Sud-Ouest</t>
        </is>
      </c>
      <c r="E4025" s="104" t="inlineStr">
        <is>
          <t>À emporter</t>
        </is>
      </c>
      <c r="F4025" s="104" t="n">
        <v>31</v>
      </c>
      <c r="G4025" s="159" t="n">
        <v>2962</v>
      </c>
      <c r="H4025" s="159" t="n">
        <v>7604</v>
      </c>
      <c r="I4025" s="160" t="n">
        <v>35210.76</v>
      </c>
      <c r="J4025" s="160" t="n">
        <v>1084.78</v>
      </c>
      <c r="K4025" s="160" t="n">
        <v>34125.98</v>
      </c>
      <c r="L4025" s="160" t="n">
        <v>10182.52</v>
      </c>
    </row>
    <row r="4026">
      <c r="A4026" s="176" t="n">
        <v>45839</v>
      </c>
      <c r="B4026" s="104" t="inlineStr">
        <is>
          <t>2024/25</t>
        </is>
      </c>
      <c r="C4026" s="104" t="inlineStr">
        <is>
          <t>HC-033</t>
        </is>
      </c>
      <c r="D4026" s="104" t="inlineStr">
        <is>
          <t>Île-de-France</t>
        </is>
      </c>
      <c r="E4026" s="104" t="inlineStr">
        <is>
          <t>Livraison</t>
        </is>
      </c>
      <c r="F4026" s="104" t="n">
        <v>31</v>
      </c>
      <c r="G4026" s="159" t="n">
        <v>2818</v>
      </c>
      <c r="H4026" s="159" t="n">
        <v>7141</v>
      </c>
      <c r="I4026" s="160" t="n">
        <v>46883.78</v>
      </c>
      <c r="J4026" s="160" t="n">
        <v>2678.28</v>
      </c>
      <c r="K4026" s="160" t="n">
        <v>44205.5</v>
      </c>
      <c r="L4026" s="160" t="n">
        <v>13622.05</v>
      </c>
    </row>
    <row r="4027">
      <c r="A4027" s="176" t="n">
        <v>45839</v>
      </c>
      <c r="B4027" s="104" t="inlineStr">
        <is>
          <t>2024/25</t>
        </is>
      </c>
      <c r="C4027" s="104" t="inlineStr">
        <is>
          <t>HC-033</t>
        </is>
      </c>
      <c r="D4027" s="104" t="inlineStr">
        <is>
          <t>Île-de-France</t>
        </is>
      </c>
      <c r="E4027" s="104" t="inlineStr">
        <is>
          <t>Sur place</t>
        </is>
      </c>
      <c r="F4027" s="104" t="n">
        <v>31</v>
      </c>
      <c r="G4027" s="159" t="n">
        <v>7750</v>
      </c>
      <c r="H4027" s="159" t="n">
        <v>19807</v>
      </c>
      <c r="I4027" s="160" t="n">
        <v>100339.37</v>
      </c>
      <c r="J4027" s="160" t="n">
        <v>3083.85</v>
      </c>
      <c r="K4027" s="160" t="n">
        <v>97255.52</v>
      </c>
      <c r="L4027" s="160" t="n">
        <v>29121.29</v>
      </c>
    </row>
    <row r="4028">
      <c r="A4028" s="176" t="n">
        <v>45839</v>
      </c>
      <c r="B4028" s="104" t="inlineStr">
        <is>
          <t>2024/25</t>
        </is>
      </c>
      <c r="C4028" s="104" t="inlineStr">
        <is>
          <t>HC-033</t>
        </is>
      </c>
      <c r="D4028" s="104" t="inlineStr">
        <is>
          <t>Île-de-France</t>
        </is>
      </c>
      <c r="E4028" s="104" t="inlineStr">
        <is>
          <t>À emporter</t>
        </is>
      </c>
      <c r="F4028" s="104" t="n">
        <v>31</v>
      </c>
      <c r="G4028" s="159" t="n">
        <v>5850</v>
      </c>
      <c r="H4028" s="159" t="n">
        <v>15000</v>
      </c>
      <c r="I4028" s="160" t="n">
        <v>69356.61</v>
      </c>
      <c r="J4028" s="160" t="n">
        <v>2262.97</v>
      </c>
      <c r="K4028" s="160" t="n">
        <v>67093.64</v>
      </c>
      <c r="L4028" s="160" t="n">
        <v>20002.36</v>
      </c>
    </row>
    <row r="4029">
      <c r="A4029" s="176" t="n">
        <v>45839</v>
      </c>
      <c r="B4029" s="104" t="inlineStr">
        <is>
          <t>2024/25</t>
        </is>
      </c>
      <c r="C4029" s="104" t="inlineStr">
        <is>
          <t>HC-034</t>
        </is>
      </c>
      <c r="D4029" s="104" t="inlineStr">
        <is>
          <t>Nord-Ouest</t>
        </is>
      </c>
      <c r="E4029" s="104" t="inlineStr">
        <is>
          <t>Livraison</t>
        </is>
      </c>
      <c r="F4029" s="104" t="n">
        <v>30</v>
      </c>
      <c r="G4029" s="159" t="n">
        <v>2106</v>
      </c>
      <c r="H4029" s="159" t="n">
        <v>5258</v>
      </c>
      <c r="I4029" s="160" t="n">
        <v>34545.32</v>
      </c>
      <c r="J4029" s="160" t="n">
        <v>2121</v>
      </c>
      <c r="K4029" s="160" t="n">
        <v>32424.32</v>
      </c>
      <c r="L4029" s="160" t="n">
        <v>10744.83</v>
      </c>
    </row>
    <row r="4030">
      <c r="A4030" s="176" t="n">
        <v>45839</v>
      </c>
      <c r="B4030" s="104" t="inlineStr">
        <is>
          <t>2024/25</t>
        </is>
      </c>
      <c r="C4030" s="104" t="inlineStr">
        <is>
          <t>HC-034</t>
        </is>
      </c>
      <c r="D4030" s="104" t="inlineStr">
        <is>
          <t>Nord-Ouest</t>
        </is>
      </c>
      <c r="E4030" s="104" t="inlineStr">
        <is>
          <t>Sur place</t>
        </is>
      </c>
      <c r="F4030" s="104" t="n">
        <v>29</v>
      </c>
      <c r="G4030" s="159" t="n">
        <v>5183</v>
      </c>
      <c r="H4030" s="159" t="n">
        <v>13319</v>
      </c>
      <c r="I4030" s="160" t="n">
        <v>67842.99000000001</v>
      </c>
      <c r="J4030" s="160" t="n">
        <v>2309.01</v>
      </c>
      <c r="K4030" s="160" t="n">
        <v>65533.98</v>
      </c>
      <c r="L4030" s="160" t="n">
        <v>21089.79</v>
      </c>
    </row>
    <row r="4031">
      <c r="A4031" s="176" t="n">
        <v>45839</v>
      </c>
      <c r="B4031" s="104" t="inlineStr">
        <is>
          <t>2024/25</t>
        </is>
      </c>
      <c r="C4031" s="104" t="inlineStr">
        <is>
          <t>HC-034</t>
        </is>
      </c>
      <c r="D4031" s="104" t="inlineStr">
        <is>
          <t>Nord-Ouest</t>
        </is>
      </c>
      <c r="E4031" s="104" t="inlineStr">
        <is>
          <t>À emporter</t>
        </is>
      </c>
      <c r="F4031" s="104" t="n">
        <v>30</v>
      </c>
      <c r="G4031" s="159" t="n">
        <v>4257</v>
      </c>
      <c r="H4031" s="159" t="n">
        <v>10672</v>
      </c>
      <c r="I4031" s="160" t="n">
        <v>50510.92</v>
      </c>
      <c r="J4031" s="160" t="n">
        <v>1639.33</v>
      </c>
      <c r="K4031" s="160" t="n">
        <v>48871.59</v>
      </c>
      <c r="L4031" s="160" t="n">
        <v>15679.98</v>
      </c>
    </row>
    <row r="4032">
      <c r="A4032" s="176" t="n">
        <v>45839</v>
      </c>
      <c r="B4032" s="104" t="inlineStr">
        <is>
          <t>2024/25</t>
        </is>
      </c>
      <c r="C4032" s="104" t="inlineStr">
        <is>
          <t>HC-035</t>
        </is>
      </c>
      <c r="D4032" s="104" t="inlineStr">
        <is>
          <t>Sud-Est</t>
        </is>
      </c>
      <c r="E4032" s="104" t="inlineStr">
        <is>
          <t>Livraison</t>
        </is>
      </c>
      <c r="F4032" s="104" t="n">
        <v>30</v>
      </c>
      <c r="G4032" s="159" t="n">
        <v>1695</v>
      </c>
      <c r="H4032" s="159" t="n">
        <v>4378</v>
      </c>
      <c r="I4032" s="160" t="n">
        <v>27850.68</v>
      </c>
      <c r="J4032" s="160" t="n">
        <v>1640.33</v>
      </c>
      <c r="K4032" s="160" t="n">
        <v>26210.35</v>
      </c>
      <c r="L4032" s="160" t="n">
        <v>8122.93</v>
      </c>
    </row>
    <row r="4033">
      <c r="A4033" s="176" t="n">
        <v>45839</v>
      </c>
      <c r="B4033" s="104" t="inlineStr">
        <is>
          <t>2024/25</t>
        </is>
      </c>
      <c r="C4033" s="104" t="inlineStr">
        <is>
          <t>HC-035</t>
        </is>
      </c>
      <c r="D4033" s="104" t="inlineStr">
        <is>
          <t>Sud-Est</t>
        </is>
      </c>
      <c r="E4033" s="104" t="inlineStr">
        <is>
          <t>Sur place</t>
        </is>
      </c>
      <c r="F4033" s="104" t="n">
        <v>31</v>
      </c>
      <c r="G4033" s="159" t="n">
        <v>4806</v>
      </c>
      <c r="H4033" s="159" t="n">
        <v>12429</v>
      </c>
      <c r="I4033" s="160" t="n">
        <v>62586.09</v>
      </c>
      <c r="J4033" s="160" t="n">
        <v>2172.23</v>
      </c>
      <c r="K4033" s="160" t="n">
        <v>60413.86</v>
      </c>
      <c r="L4033" s="160" t="n">
        <v>18117.44</v>
      </c>
    </row>
    <row r="4034">
      <c r="A4034" s="176" t="n">
        <v>45839</v>
      </c>
      <c r="B4034" s="104" t="inlineStr">
        <is>
          <t>2024/25</t>
        </is>
      </c>
      <c r="C4034" s="104" t="inlineStr">
        <is>
          <t>HC-035</t>
        </is>
      </c>
      <c r="D4034" s="104" t="inlineStr">
        <is>
          <t>Sud-Est</t>
        </is>
      </c>
      <c r="E4034" s="104" t="inlineStr">
        <is>
          <t>À emporter</t>
        </is>
      </c>
      <c r="F4034" s="104" t="n">
        <v>31</v>
      </c>
      <c r="G4034" s="159" t="n">
        <v>3674</v>
      </c>
      <c r="H4034" s="159" t="n">
        <v>9233</v>
      </c>
      <c r="I4034" s="160" t="n">
        <v>44160.42</v>
      </c>
      <c r="J4034" s="160" t="n">
        <v>1406.68</v>
      </c>
      <c r="K4034" s="160" t="n">
        <v>42753.74</v>
      </c>
      <c r="L4034" s="160" t="n">
        <v>12666.3</v>
      </c>
    </row>
    <row r="4035">
      <c r="A4035" s="176" t="n">
        <v>45839</v>
      </c>
      <c r="B4035" s="104" t="inlineStr">
        <is>
          <t>2024/25</t>
        </is>
      </c>
      <c r="C4035" s="104" t="inlineStr">
        <is>
          <t>HC-036</t>
        </is>
      </c>
      <c r="D4035" s="104" t="inlineStr">
        <is>
          <t>Sud-Ouest</t>
        </is>
      </c>
      <c r="E4035" s="104" t="inlineStr">
        <is>
          <t>Drive</t>
        </is>
      </c>
      <c r="F4035" s="104" t="n">
        <v>31</v>
      </c>
      <c r="G4035" s="159" t="n">
        <v>1548</v>
      </c>
      <c r="H4035" s="159" t="n">
        <v>3901</v>
      </c>
      <c r="I4035" s="160" t="n">
        <v>21143.36</v>
      </c>
      <c r="J4035" s="160" t="n">
        <v>614.11</v>
      </c>
      <c r="K4035" s="160" t="n">
        <v>20529.25</v>
      </c>
      <c r="L4035" s="160" t="n">
        <v>6126.44</v>
      </c>
    </row>
    <row r="4036">
      <c r="A4036" s="176" t="n">
        <v>45839</v>
      </c>
      <c r="B4036" s="104" t="inlineStr">
        <is>
          <t>2024/25</t>
        </is>
      </c>
      <c r="C4036" s="104" t="inlineStr">
        <is>
          <t>HC-036</t>
        </is>
      </c>
      <c r="D4036" s="104" t="inlineStr">
        <is>
          <t>Sud-Ouest</t>
        </is>
      </c>
      <c r="E4036" s="104" t="inlineStr">
        <is>
          <t>Livraison</t>
        </is>
      </c>
      <c r="F4036" s="104" t="n">
        <v>31</v>
      </c>
      <c r="G4036" s="159" t="n">
        <v>1522</v>
      </c>
      <c r="H4036" s="159" t="n">
        <v>3915</v>
      </c>
      <c r="I4036" s="160" t="n">
        <v>24667.69</v>
      </c>
      <c r="J4036" s="160" t="n">
        <v>1463</v>
      </c>
      <c r="K4036" s="160" t="n">
        <v>23204.69</v>
      </c>
      <c r="L4036" s="160" t="n">
        <v>7130.59</v>
      </c>
    </row>
    <row r="4037">
      <c r="A4037" s="176" t="n">
        <v>45839</v>
      </c>
      <c r="B4037" s="104" t="inlineStr">
        <is>
          <t>2024/25</t>
        </is>
      </c>
      <c r="C4037" s="104" t="inlineStr">
        <is>
          <t>HC-036</t>
        </is>
      </c>
      <c r="D4037" s="104" t="inlineStr">
        <is>
          <t>Sud-Ouest</t>
        </is>
      </c>
      <c r="E4037" s="104" t="inlineStr">
        <is>
          <t>Sur place</t>
        </is>
      </c>
      <c r="F4037" s="104" t="n">
        <v>31</v>
      </c>
      <c r="G4037" s="159" t="n">
        <v>3740</v>
      </c>
      <c r="H4037" s="159" t="n">
        <v>9300</v>
      </c>
      <c r="I4037" s="160" t="n">
        <v>48327.93</v>
      </c>
      <c r="J4037" s="160" t="n">
        <v>1552.64</v>
      </c>
      <c r="K4037" s="160" t="n">
        <v>46775.29</v>
      </c>
      <c r="L4037" s="160" t="n">
        <v>13850.73</v>
      </c>
    </row>
    <row r="4038">
      <c r="A4038" s="176" t="n">
        <v>45839</v>
      </c>
      <c r="B4038" s="104" t="inlineStr">
        <is>
          <t>2024/25</t>
        </is>
      </c>
      <c r="C4038" s="104" t="inlineStr">
        <is>
          <t>HC-036</t>
        </is>
      </c>
      <c r="D4038" s="104" t="inlineStr">
        <is>
          <t>Sud-Ouest</t>
        </is>
      </c>
      <c r="E4038" s="104" t="inlineStr">
        <is>
          <t>À emporter</t>
        </is>
      </c>
      <c r="F4038" s="104" t="n">
        <v>30</v>
      </c>
      <c r="G4038" s="159" t="n">
        <v>2672</v>
      </c>
      <c r="H4038" s="159" t="n">
        <v>6768</v>
      </c>
      <c r="I4038" s="160" t="n">
        <v>32160.7</v>
      </c>
      <c r="J4038" s="160" t="n">
        <v>1012.59</v>
      </c>
      <c r="K4038" s="160" t="n">
        <v>31148.11</v>
      </c>
      <c r="L4038" s="160" t="n">
        <v>9278.93</v>
      </c>
    </row>
    <row r="4039">
      <c r="A4039" s="176" t="n">
        <v>45839</v>
      </c>
      <c r="B4039" s="104" t="inlineStr">
        <is>
          <t>2024/25</t>
        </is>
      </c>
      <c r="C4039" s="104" t="inlineStr">
        <is>
          <t>HC-037</t>
        </is>
      </c>
      <c r="D4039" s="104" t="inlineStr">
        <is>
          <t>Île-de-France</t>
        </is>
      </c>
      <c r="E4039" s="104" t="inlineStr">
        <is>
          <t>Drive</t>
        </is>
      </c>
      <c r="F4039" s="104" t="n">
        <v>29</v>
      </c>
      <c r="G4039" s="159" t="n">
        <v>1425</v>
      </c>
      <c r="H4039" s="159" t="n">
        <v>3607</v>
      </c>
      <c r="I4039" s="160" t="n">
        <v>19271.93</v>
      </c>
      <c r="J4039" s="160" t="n">
        <v>607.24</v>
      </c>
      <c r="K4039" s="160" t="n">
        <v>18664.69</v>
      </c>
      <c r="L4039" s="160" t="n">
        <v>5515.98</v>
      </c>
    </row>
    <row r="4040">
      <c r="A4040" s="176" t="n">
        <v>45839</v>
      </c>
      <c r="B4040" s="104" t="inlineStr">
        <is>
          <t>2024/25</t>
        </is>
      </c>
      <c r="C4040" s="104" t="inlineStr">
        <is>
          <t>HC-037</t>
        </is>
      </c>
      <c r="D4040" s="104" t="inlineStr">
        <is>
          <t>Île-de-France</t>
        </is>
      </c>
      <c r="E4040" s="104" t="inlineStr">
        <is>
          <t>Livraison</t>
        </is>
      </c>
      <c r="F4040" s="104" t="n">
        <v>30</v>
      </c>
      <c r="G4040" s="159" t="n">
        <v>1484</v>
      </c>
      <c r="H4040" s="159" t="n">
        <v>3881</v>
      </c>
      <c r="I4040" s="160" t="n">
        <v>24051.43</v>
      </c>
      <c r="J4040" s="160" t="n">
        <v>1349.05</v>
      </c>
      <c r="K4040" s="160" t="n">
        <v>22702.38</v>
      </c>
      <c r="L4040" s="160" t="n">
        <v>7044.28</v>
      </c>
    </row>
    <row r="4041">
      <c r="A4041" s="176" t="n">
        <v>45839</v>
      </c>
      <c r="B4041" s="104" t="inlineStr">
        <is>
          <t>2024/25</t>
        </is>
      </c>
      <c r="C4041" s="104" t="inlineStr">
        <is>
          <t>HC-037</t>
        </is>
      </c>
      <c r="D4041" s="104" t="inlineStr">
        <is>
          <t>Île-de-France</t>
        </is>
      </c>
      <c r="E4041" s="104" t="inlineStr">
        <is>
          <t>Sur place</t>
        </is>
      </c>
      <c r="F4041" s="104" t="n">
        <v>29</v>
      </c>
      <c r="G4041" s="159" t="n">
        <v>3795</v>
      </c>
      <c r="H4041" s="159" t="n">
        <v>9649</v>
      </c>
      <c r="I4041" s="160" t="n">
        <v>49302.84</v>
      </c>
      <c r="J4041" s="160" t="n">
        <v>1348.04</v>
      </c>
      <c r="K4041" s="160" t="n">
        <v>47954.8</v>
      </c>
      <c r="L4041" s="160" t="n">
        <v>14338.15</v>
      </c>
    </row>
    <row r="4042">
      <c r="A4042" s="176" t="n">
        <v>45839</v>
      </c>
      <c r="B4042" s="104" t="inlineStr">
        <is>
          <t>2024/25</t>
        </is>
      </c>
      <c r="C4042" s="104" t="inlineStr">
        <is>
          <t>HC-037</t>
        </is>
      </c>
      <c r="D4042" s="104" t="inlineStr">
        <is>
          <t>Île-de-France</t>
        </is>
      </c>
      <c r="E4042" s="104" t="inlineStr">
        <is>
          <t>À emporter</t>
        </is>
      </c>
      <c r="F4042" s="104" t="n">
        <v>30</v>
      </c>
      <c r="G4042" s="159" t="n">
        <v>2742</v>
      </c>
      <c r="H4042" s="159" t="n">
        <v>6889</v>
      </c>
      <c r="I4042" s="160" t="n">
        <v>32574.42</v>
      </c>
      <c r="J4042" s="160" t="n">
        <v>1095.21</v>
      </c>
      <c r="K4042" s="160" t="n">
        <v>31479.21</v>
      </c>
      <c r="L4042" s="160" t="n">
        <v>9366.26</v>
      </c>
    </row>
    <row r="4043">
      <c r="A4043" s="176" t="n">
        <v>45839</v>
      </c>
      <c r="B4043" s="104" t="inlineStr">
        <is>
          <t>2024/25</t>
        </is>
      </c>
      <c r="C4043" s="104" t="inlineStr">
        <is>
          <t>HC-038</t>
        </is>
      </c>
      <c r="D4043" s="104" t="inlineStr">
        <is>
          <t>Nord-Ouest</t>
        </is>
      </c>
      <c r="E4043" s="104" t="inlineStr">
        <is>
          <t>Drive</t>
        </is>
      </c>
      <c r="F4043" s="104" t="n">
        <v>31</v>
      </c>
      <c r="G4043" s="159" t="n">
        <v>1128</v>
      </c>
      <c r="H4043" s="159" t="n">
        <v>2799</v>
      </c>
      <c r="I4043" s="160" t="n">
        <v>15316.97</v>
      </c>
      <c r="J4043" s="160" t="n">
        <v>496.24</v>
      </c>
      <c r="K4043" s="160" t="n">
        <v>14820.73</v>
      </c>
      <c r="L4043" s="160" t="n">
        <v>4383.2</v>
      </c>
    </row>
    <row r="4044">
      <c r="A4044" s="176" t="n">
        <v>45839</v>
      </c>
      <c r="B4044" s="104" t="inlineStr">
        <is>
          <t>2024/25</t>
        </is>
      </c>
      <c r="C4044" s="104" t="inlineStr">
        <is>
          <t>HC-038</t>
        </is>
      </c>
      <c r="D4044" s="104" t="inlineStr">
        <is>
          <t>Nord-Ouest</t>
        </is>
      </c>
      <c r="E4044" s="104" t="inlineStr">
        <is>
          <t>Livraison</t>
        </is>
      </c>
      <c r="F4044" s="104" t="n">
        <v>31</v>
      </c>
      <c r="G4044" s="159" t="n">
        <v>1304</v>
      </c>
      <c r="H4044" s="159" t="n">
        <v>3337</v>
      </c>
      <c r="I4044" s="160" t="n">
        <v>20797.33</v>
      </c>
      <c r="J4044" s="160" t="n">
        <v>1143.27</v>
      </c>
      <c r="K4044" s="160" t="n">
        <v>19654.06</v>
      </c>
      <c r="L4044" s="160" t="n">
        <v>6035.16</v>
      </c>
    </row>
    <row r="4045">
      <c r="A4045" s="176" t="n">
        <v>45839</v>
      </c>
      <c r="B4045" s="104" t="inlineStr">
        <is>
          <t>2024/25</t>
        </is>
      </c>
      <c r="C4045" s="104" t="inlineStr">
        <is>
          <t>HC-038</t>
        </is>
      </c>
      <c r="D4045" s="104" t="inlineStr">
        <is>
          <t>Nord-Ouest</t>
        </is>
      </c>
      <c r="E4045" s="104" t="inlineStr">
        <is>
          <t>Sur place</t>
        </is>
      </c>
      <c r="F4045" s="104" t="n">
        <v>29</v>
      </c>
      <c r="G4045" s="159" t="n">
        <v>2815</v>
      </c>
      <c r="H4045" s="159" t="n">
        <v>7131</v>
      </c>
      <c r="I4045" s="160" t="n">
        <v>36668.15</v>
      </c>
      <c r="J4045" s="160" t="n">
        <v>1175.12</v>
      </c>
      <c r="K4045" s="160" t="n">
        <v>35493.03</v>
      </c>
      <c r="L4045" s="160" t="n">
        <v>10555.47</v>
      </c>
    </row>
    <row r="4046">
      <c r="A4046" s="176" t="n">
        <v>45839</v>
      </c>
      <c r="B4046" s="104" t="inlineStr">
        <is>
          <t>2024/25</t>
        </is>
      </c>
      <c r="C4046" s="104" t="inlineStr">
        <is>
          <t>HC-038</t>
        </is>
      </c>
      <c r="D4046" s="104" t="inlineStr">
        <is>
          <t>Nord-Ouest</t>
        </is>
      </c>
      <c r="E4046" s="104" t="inlineStr">
        <is>
          <t>À emporter</t>
        </is>
      </c>
      <c r="F4046" s="104" t="n">
        <v>30</v>
      </c>
      <c r="G4046" s="159" t="n">
        <v>2173</v>
      </c>
      <c r="H4046" s="159" t="n">
        <v>5607</v>
      </c>
      <c r="I4046" s="160" t="n">
        <v>25959.27</v>
      </c>
      <c r="J4046" s="160" t="n">
        <v>730.4299999999999</v>
      </c>
      <c r="K4046" s="160" t="n">
        <v>25228.84</v>
      </c>
      <c r="L4046" s="160" t="n">
        <v>7529.89</v>
      </c>
    </row>
    <row r="4047">
      <c r="A4047" s="176" t="n">
        <v>45839</v>
      </c>
      <c r="B4047" s="104" t="inlineStr">
        <is>
          <t>2024/25</t>
        </is>
      </c>
      <c r="C4047" s="104" t="inlineStr">
        <is>
          <t>HC-039</t>
        </is>
      </c>
      <c r="D4047" s="104" t="inlineStr">
        <is>
          <t>Sud-Est</t>
        </is>
      </c>
      <c r="E4047" s="104" t="inlineStr">
        <is>
          <t>Livraison</t>
        </is>
      </c>
      <c r="F4047" s="104" t="n">
        <v>31</v>
      </c>
      <c r="G4047" s="159" t="n">
        <v>1643</v>
      </c>
      <c r="H4047" s="159" t="n">
        <v>4182</v>
      </c>
      <c r="I4047" s="160" t="n">
        <v>27178.83</v>
      </c>
      <c r="J4047" s="160" t="n">
        <v>1705.17</v>
      </c>
      <c r="K4047" s="160" t="n">
        <v>25473.66</v>
      </c>
      <c r="L4047" s="160" t="n">
        <v>7876.95</v>
      </c>
    </row>
    <row r="4048">
      <c r="A4048" s="176" t="n">
        <v>45839</v>
      </c>
      <c r="B4048" s="104" t="inlineStr">
        <is>
          <t>2024/25</t>
        </is>
      </c>
      <c r="C4048" s="104" t="inlineStr">
        <is>
          <t>HC-039</t>
        </is>
      </c>
      <c r="D4048" s="104" t="inlineStr">
        <is>
          <t>Sud-Est</t>
        </is>
      </c>
      <c r="E4048" s="104" t="inlineStr">
        <is>
          <t>Sur place</t>
        </is>
      </c>
      <c r="F4048" s="104" t="n">
        <v>30</v>
      </c>
      <c r="G4048" s="159" t="n">
        <v>4329</v>
      </c>
      <c r="H4048" s="159" t="n">
        <v>10967</v>
      </c>
      <c r="I4048" s="160" t="n">
        <v>55508.43</v>
      </c>
      <c r="J4048" s="160" t="n">
        <v>1642.28</v>
      </c>
      <c r="K4048" s="160" t="n">
        <v>53866.15</v>
      </c>
      <c r="L4048" s="160" t="n">
        <v>16079.1</v>
      </c>
    </row>
    <row r="4049">
      <c r="A4049" s="176" t="n">
        <v>45839</v>
      </c>
      <c r="B4049" s="104" t="inlineStr">
        <is>
          <t>2024/25</t>
        </is>
      </c>
      <c r="C4049" s="104" t="inlineStr">
        <is>
          <t>HC-039</t>
        </is>
      </c>
      <c r="D4049" s="104" t="inlineStr">
        <is>
          <t>Sud-Est</t>
        </is>
      </c>
      <c r="E4049" s="104" t="inlineStr">
        <is>
          <t>À emporter</t>
        </is>
      </c>
      <c r="F4049" s="104" t="n">
        <v>31</v>
      </c>
      <c r="G4049" s="159" t="n">
        <v>3480</v>
      </c>
      <c r="H4049" s="159" t="n">
        <v>9250</v>
      </c>
      <c r="I4049" s="160" t="n">
        <v>41165.17</v>
      </c>
      <c r="J4049" s="160" t="n">
        <v>1269.9</v>
      </c>
      <c r="K4049" s="160" t="n">
        <v>39895.27</v>
      </c>
      <c r="L4049" s="160" t="n">
        <v>11930.38</v>
      </c>
    </row>
    <row r="4050">
      <c r="A4050" s="176" t="n">
        <v>45839</v>
      </c>
      <c r="B4050" s="104" t="inlineStr">
        <is>
          <t>2024/25</t>
        </is>
      </c>
      <c r="C4050" s="104" t="inlineStr">
        <is>
          <t>HC-040</t>
        </is>
      </c>
      <c r="D4050" s="104" t="inlineStr">
        <is>
          <t>Sud-Ouest</t>
        </is>
      </c>
      <c r="E4050" s="104" t="inlineStr">
        <is>
          <t>Livraison</t>
        </is>
      </c>
      <c r="F4050" s="104" t="n">
        <v>31</v>
      </c>
      <c r="G4050" s="159" t="n">
        <v>1602</v>
      </c>
      <c r="H4050" s="159" t="n">
        <v>3996</v>
      </c>
      <c r="I4050" s="160" t="n">
        <v>26728.32</v>
      </c>
      <c r="J4050" s="160" t="n">
        <v>1670.31</v>
      </c>
      <c r="K4050" s="160" t="n">
        <v>25058.01</v>
      </c>
      <c r="L4050" s="160" t="n">
        <v>7748.31</v>
      </c>
    </row>
    <row r="4051">
      <c r="A4051" s="176" t="n">
        <v>45839</v>
      </c>
      <c r="B4051" s="104" t="inlineStr">
        <is>
          <t>2024/25</t>
        </is>
      </c>
      <c r="C4051" s="104" t="inlineStr">
        <is>
          <t>HC-040</t>
        </is>
      </c>
      <c r="D4051" s="104" t="inlineStr">
        <is>
          <t>Sud-Ouest</t>
        </is>
      </c>
      <c r="E4051" s="104" t="inlineStr">
        <is>
          <t>Sur place</t>
        </is>
      </c>
      <c r="F4051" s="104" t="n">
        <v>31</v>
      </c>
      <c r="G4051" s="159" t="n">
        <v>4333</v>
      </c>
      <c r="H4051" s="159" t="n">
        <v>11358</v>
      </c>
      <c r="I4051" s="160" t="n">
        <v>56553.86</v>
      </c>
      <c r="J4051" s="160" t="n">
        <v>1644.09</v>
      </c>
      <c r="K4051" s="160" t="n">
        <v>54909.77</v>
      </c>
      <c r="L4051" s="160" t="n">
        <v>16358.82</v>
      </c>
    </row>
    <row r="4052">
      <c r="A4052" s="176" t="n">
        <v>45839</v>
      </c>
      <c r="B4052" s="104" t="inlineStr">
        <is>
          <t>2024/25</t>
        </is>
      </c>
      <c r="C4052" s="104" t="inlineStr">
        <is>
          <t>HC-040</t>
        </is>
      </c>
      <c r="D4052" s="104" t="inlineStr">
        <is>
          <t>Sud-Ouest</t>
        </is>
      </c>
      <c r="E4052" s="104" t="inlineStr">
        <is>
          <t>À emporter</t>
        </is>
      </c>
      <c r="F4052" s="104" t="n">
        <v>31</v>
      </c>
      <c r="G4052" s="159" t="n">
        <v>3376</v>
      </c>
      <c r="H4052" s="159" t="n">
        <v>8516</v>
      </c>
      <c r="I4052" s="160" t="n">
        <v>39870.7</v>
      </c>
      <c r="J4052" s="160" t="n">
        <v>1211.28</v>
      </c>
      <c r="K4052" s="160" t="n">
        <v>38659.42</v>
      </c>
      <c r="L4052" s="160" t="n">
        <v>11546.73</v>
      </c>
    </row>
    <row r="4053">
      <c r="A4053" s="176" t="n">
        <v>45839</v>
      </c>
      <c r="B4053" s="104" t="inlineStr">
        <is>
          <t>2024/25</t>
        </is>
      </c>
      <c r="C4053" s="104" t="inlineStr">
        <is>
          <t>HC-041</t>
        </is>
      </c>
      <c r="D4053" s="104" t="inlineStr">
        <is>
          <t>Île-de-France</t>
        </is>
      </c>
      <c r="E4053" s="104" t="inlineStr">
        <is>
          <t>Livraison</t>
        </is>
      </c>
      <c r="F4053" s="104" t="n">
        <v>30</v>
      </c>
      <c r="G4053" s="159" t="n">
        <v>2245</v>
      </c>
      <c r="H4053" s="159" t="n">
        <v>5624</v>
      </c>
      <c r="I4053" s="160" t="n">
        <v>36523.64</v>
      </c>
      <c r="J4053" s="160" t="n">
        <v>2223.46</v>
      </c>
      <c r="K4053" s="160" t="n">
        <v>34300.18</v>
      </c>
      <c r="L4053" s="160" t="n">
        <v>10605.72</v>
      </c>
    </row>
    <row r="4054">
      <c r="A4054" s="176" t="n">
        <v>45839</v>
      </c>
      <c r="B4054" s="104" t="inlineStr">
        <is>
          <t>2024/25</t>
        </is>
      </c>
      <c r="C4054" s="104" t="inlineStr">
        <is>
          <t>HC-041</t>
        </is>
      </c>
      <c r="D4054" s="104" t="inlineStr">
        <is>
          <t>Île-de-France</t>
        </is>
      </c>
      <c r="E4054" s="104" t="inlineStr">
        <is>
          <t>Sur place</t>
        </is>
      </c>
      <c r="F4054" s="104" t="n">
        <v>31</v>
      </c>
      <c r="G4054" s="159" t="n">
        <v>6476</v>
      </c>
      <c r="H4054" s="159" t="n">
        <v>16868</v>
      </c>
      <c r="I4054" s="160" t="n">
        <v>84401.67999999999</v>
      </c>
      <c r="J4054" s="160" t="n">
        <v>2592.21</v>
      </c>
      <c r="K4054" s="160" t="n">
        <v>81809.47</v>
      </c>
      <c r="L4054" s="160" t="n">
        <v>24146.76</v>
      </c>
    </row>
    <row r="4055">
      <c r="A4055" s="176" t="n">
        <v>45839</v>
      </c>
      <c r="B4055" s="104" t="inlineStr">
        <is>
          <t>2024/25</t>
        </is>
      </c>
      <c r="C4055" s="104" t="inlineStr">
        <is>
          <t>HC-041</t>
        </is>
      </c>
      <c r="D4055" s="104" t="inlineStr">
        <is>
          <t>Île-de-France</t>
        </is>
      </c>
      <c r="E4055" s="104" t="inlineStr">
        <is>
          <t>À emporter</t>
        </is>
      </c>
      <c r="F4055" s="104" t="n">
        <v>31</v>
      </c>
      <c r="G4055" s="159" t="n">
        <v>4759</v>
      </c>
      <c r="H4055" s="159" t="n">
        <v>12148</v>
      </c>
      <c r="I4055" s="160" t="n">
        <v>56401.56</v>
      </c>
      <c r="J4055" s="160" t="n">
        <v>1633.35</v>
      </c>
      <c r="K4055" s="160" t="n">
        <v>54768.21</v>
      </c>
      <c r="L4055" s="160" t="n">
        <v>16239.68</v>
      </c>
    </row>
    <row r="4056">
      <c r="A4056" s="176" t="n">
        <v>45839</v>
      </c>
      <c r="B4056" s="104" t="inlineStr">
        <is>
          <t>2024/25</t>
        </is>
      </c>
      <c r="C4056" s="104" t="inlineStr">
        <is>
          <t>HC-042</t>
        </is>
      </c>
      <c r="D4056" s="104" t="inlineStr">
        <is>
          <t>Nord-Ouest</t>
        </is>
      </c>
      <c r="E4056" s="104" t="inlineStr">
        <is>
          <t>Drive</t>
        </is>
      </c>
      <c r="F4056" s="104" t="n">
        <v>28</v>
      </c>
      <c r="G4056" s="159" t="n">
        <v>1293</v>
      </c>
      <c r="H4056" s="159" t="n">
        <v>3218</v>
      </c>
      <c r="I4056" s="160" t="n">
        <v>17655.81</v>
      </c>
      <c r="J4056" s="160" t="n">
        <v>562.73</v>
      </c>
      <c r="K4056" s="160" t="n">
        <v>17093.08</v>
      </c>
      <c r="L4056" s="160" t="n">
        <v>5065.06</v>
      </c>
    </row>
    <row r="4057">
      <c r="A4057" s="176" t="n">
        <v>45839</v>
      </c>
      <c r="B4057" s="104" t="inlineStr">
        <is>
          <t>2024/25</t>
        </is>
      </c>
      <c r="C4057" s="104" t="inlineStr">
        <is>
          <t>HC-042</t>
        </is>
      </c>
      <c r="D4057" s="104" t="inlineStr">
        <is>
          <t>Nord-Ouest</t>
        </is>
      </c>
      <c r="E4057" s="104" t="inlineStr">
        <is>
          <t>Livraison</t>
        </is>
      </c>
      <c r="F4057" s="104" t="n">
        <v>31</v>
      </c>
      <c r="G4057" s="159" t="n">
        <v>1335</v>
      </c>
      <c r="H4057" s="159" t="n">
        <v>3405</v>
      </c>
      <c r="I4057" s="160" t="n">
        <v>22119.15</v>
      </c>
      <c r="J4057" s="160" t="n">
        <v>1355.53</v>
      </c>
      <c r="K4057" s="160" t="n">
        <v>20763.62</v>
      </c>
      <c r="L4057" s="160" t="n">
        <v>6431.94</v>
      </c>
    </row>
    <row r="4058">
      <c r="A4058" s="176" t="n">
        <v>45839</v>
      </c>
      <c r="B4058" s="104" t="inlineStr">
        <is>
          <t>2024/25</t>
        </is>
      </c>
      <c r="C4058" s="104" t="inlineStr">
        <is>
          <t>HC-042</t>
        </is>
      </c>
      <c r="D4058" s="104" t="inlineStr">
        <is>
          <t>Nord-Ouest</t>
        </is>
      </c>
      <c r="E4058" s="104" t="inlineStr">
        <is>
          <t>Sur place</t>
        </is>
      </c>
      <c r="F4058" s="104" t="n">
        <v>31</v>
      </c>
      <c r="G4058" s="159" t="n">
        <v>3830</v>
      </c>
      <c r="H4058" s="159" t="n">
        <v>9812</v>
      </c>
      <c r="I4058" s="160" t="n">
        <v>49442.8</v>
      </c>
      <c r="J4058" s="160" t="n">
        <v>1629.3</v>
      </c>
      <c r="K4058" s="160" t="n">
        <v>47813.5</v>
      </c>
      <c r="L4058" s="160" t="n">
        <v>14250.84</v>
      </c>
    </row>
    <row r="4059">
      <c r="A4059" s="176" t="n">
        <v>45839</v>
      </c>
      <c r="B4059" s="104" t="inlineStr">
        <is>
          <t>2024/25</t>
        </is>
      </c>
      <c r="C4059" s="104" t="inlineStr">
        <is>
          <t>HC-042</t>
        </is>
      </c>
      <c r="D4059" s="104" t="inlineStr">
        <is>
          <t>Nord-Ouest</t>
        </is>
      </c>
      <c r="E4059" s="104" t="inlineStr">
        <is>
          <t>À emporter</t>
        </is>
      </c>
      <c r="F4059" s="104" t="n">
        <v>31</v>
      </c>
      <c r="G4059" s="159" t="n">
        <v>2807</v>
      </c>
      <c r="H4059" s="159" t="n">
        <v>7162</v>
      </c>
      <c r="I4059" s="160" t="n">
        <v>33301.61</v>
      </c>
      <c r="J4059" s="160" t="n">
        <v>1009.24</v>
      </c>
      <c r="K4059" s="160" t="n">
        <v>32292.37</v>
      </c>
      <c r="L4059" s="160" t="n">
        <v>9629.73</v>
      </c>
    </row>
    <row r="4060">
      <c r="A4060" s="176" t="n">
        <v>45839</v>
      </c>
      <c r="B4060" s="104" t="inlineStr">
        <is>
          <t>2024/25</t>
        </is>
      </c>
      <c r="C4060" s="104" t="inlineStr">
        <is>
          <t>HC-043</t>
        </is>
      </c>
      <c r="D4060" s="104" t="inlineStr">
        <is>
          <t>Sud-Est</t>
        </is>
      </c>
      <c r="E4060" s="104" t="inlineStr">
        <is>
          <t>Livraison</t>
        </is>
      </c>
      <c r="F4060" s="104" t="n">
        <v>30</v>
      </c>
      <c r="G4060" s="159" t="n">
        <v>1900</v>
      </c>
      <c r="H4060" s="159" t="n">
        <v>4853</v>
      </c>
      <c r="I4060" s="160" t="n">
        <v>30756.4</v>
      </c>
      <c r="J4060" s="160" t="n">
        <v>1867.71</v>
      </c>
      <c r="K4060" s="160" t="n">
        <v>28888.69</v>
      </c>
      <c r="L4060" s="160" t="n">
        <v>8943.99</v>
      </c>
    </row>
    <row r="4061">
      <c r="A4061" s="176" t="n">
        <v>45839</v>
      </c>
      <c r="B4061" s="104" t="inlineStr">
        <is>
          <t>2024/25</t>
        </is>
      </c>
      <c r="C4061" s="104" t="inlineStr">
        <is>
          <t>HC-043</t>
        </is>
      </c>
      <c r="D4061" s="104" t="inlineStr">
        <is>
          <t>Sud-Est</t>
        </is>
      </c>
      <c r="E4061" s="104" t="inlineStr">
        <is>
          <t>Sur place</t>
        </is>
      </c>
      <c r="F4061" s="104" t="n">
        <v>31</v>
      </c>
      <c r="G4061" s="159" t="n">
        <v>5008</v>
      </c>
      <c r="H4061" s="159" t="n">
        <v>13098</v>
      </c>
      <c r="I4061" s="160" t="n">
        <v>65456.63</v>
      </c>
      <c r="J4061" s="160" t="n">
        <v>1846.03</v>
      </c>
      <c r="K4061" s="160" t="n">
        <v>63610.6</v>
      </c>
      <c r="L4061" s="160" t="n">
        <v>18997.17</v>
      </c>
    </row>
    <row r="4062">
      <c r="A4062" s="176" t="n">
        <v>45839</v>
      </c>
      <c r="B4062" s="104" t="inlineStr">
        <is>
          <t>2024/25</t>
        </is>
      </c>
      <c r="C4062" s="104" t="inlineStr">
        <is>
          <t>HC-043</t>
        </is>
      </c>
      <c r="D4062" s="104" t="inlineStr">
        <is>
          <t>Sud-Est</t>
        </is>
      </c>
      <c r="E4062" s="104" t="inlineStr">
        <is>
          <t>À emporter</t>
        </is>
      </c>
      <c r="F4062" s="104" t="n">
        <v>30</v>
      </c>
      <c r="G4062" s="159" t="n">
        <v>3538</v>
      </c>
      <c r="H4062" s="159" t="n">
        <v>9157</v>
      </c>
      <c r="I4062" s="160" t="n">
        <v>41791.27</v>
      </c>
      <c r="J4062" s="160" t="n">
        <v>1346.26</v>
      </c>
      <c r="K4062" s="160" t="n">
        <v>40445.01</v>
      </c>
      <c r="L4062" s="160" t="n">
        <v>12102.65</v>
      </c>
    </row>
    <row r="4063">
      <c r="A4063" s="176" t="n">
        <v>45839</v>
      </c>
      <c r="B4063" s="104" t="inlineStr">
        <is>
          <t>2024/25</t>
        </is>
      </c>
      <c r="C4063" s="104" t="inlineStr">
        <is>
          <t>HC-044</t>
        </is>
      </c>
      <c r="D4063" s="104" t="inlineStr">
        <is>
          <t>Sud-Ouest</t>
        </is>
      </c>
      <c r="E4063" s="104" t="inlineStr">
        <is>
          <t>Livraison</t>
        </is>
      </c>
      <c r="F4063" s="104" t="n">
        <v>31</v>
      </c>
      <c r="G4063" s="159" t="n">
        <v>1150</v>
      </c>
      <c r="H4063" s="159" t="n">
        <v>2968</v>
      </c>
      <c r="I4063" s="160" t="n">
        <v>18923.28</v>
      </c>
      <c r="J4063" s="160" t="n">
        <v>1131.09</v>
      </c>
      <c r="K4063" s="160" t="n">
        <v>17792.19</v>
      </c>
      <c r="L4063" s="160" t="n">
        <v>5490.12</v>
      </c>
    </row>
    <row r="4064">
      <c r="A4064" s="176" t="n">
        <v>45839</v>
      </c>
      <c r="B4064" s="104" t="inlineStr">
        <is>
          <t>2024/25</t>
        </is>
      </c>
      <c r="C4064" s="104" t="inlineStr">
        <is>
          <t>HC-044</t>
        </is>
      </c>
      <c r="D4064" s="104" t="inlineStr">
        <is>
          <t>Sud-Ouest</t>
        </is>
      </c>
      <c r="E4064" s="104" t="inlineStr">
        <is>
          <t>Sur place</t>
        </is>
      </c>
      <c r="F4064" s="104" t="n">
        <v>31</v>
      </c>
      <c r="G4064" s="159" t="n">
        <v>3126</v>
      </c>
      <c r="H4064" s="159" t="n">
        <v>7900</v>
      </c>
      <c r="I4064" s="160" t="n">
        <v>40432.09</v>
      </c>
      <c r="J4064" s="160" t="n">
        <v>1134.57</v>
      </c>
      <c r="K4064" s="160" t="n">
        <v>39297.52</v>
      </c>
      <c r="L4064" s="160" t="n">
        <v>11697.81</v>
      </c>
    </row>
    <row r="4065">
      <c r="A4065" s="176" t="n">
        <v>45839</v>
      </c>
      <c r="B4065" s="104" t="inlineStr">
        <is>
          <t>2024/25</t>
        </is>
      </c>
      <c r="C4065" s="104" t="inlineStr">
        <is>
          <t>HC-044</t>
        </is>
      </c>
      <c r="D4065" s="104" t="inlineStr">
        <is>
          <t>Sud-Ouest</t>
        </is>
      </c>
      <c r="E4065" s="104" t="inlineStr">
        <is>
          <t>À emporter</t>
        </is>
      </c>
      <c r="F4065" s="104" t="n">
        <v>31</v>
      </c>
      <c r="G4065" s="159" t="n">
        <v>2402</v>
      </c>
      <c r="H4065" s="159" t="n">
        <v>6272</v>
      </c>
      <c r="I4065" s="160" t="n">
        <v>28362.54</v>
      </c>
      <c r="J4065" s="160" t="n">
        <v>921.36</v>
      </c>
      <c r="K4065" s="160" t="n">
        <v>27441.18</v>
      </c>
      <c r="L4065" s="160" t="n">
        <v>8127</v>
      </c>
    </row>
    <row r="4066">
      <c r="A4066" s="176" t="n">
        <v>45839</v>
      </c>
      <c r="B4066" s="104" t="inlineStr">
        <is>
          <t>2024/25</t>
        </is>
      </c>
      <c r="C4066" s="104" t="inlineStr">
        <is>
          <t>HC-045</t>
        </is>
      </c>
      <c r="D4066" s="104" t="inlineStr">
        <is>
          <t>Île-de-France</t>
        </is>
      </c>
      <c r="E4066" s="104" t="inlineStr">
        <is>
          <t>Livraison</t>
        </is>
      </c>
      <c r="F4066" s="104" t="n">
        <v>31</v>
      </c>
      <c r="G4066" s="159" t="n">
        <v>2691</v>
      </c>
      <c r="H4066" s="159" t="n">
        <v>6735</v>
      </c>
      <c r="I4066" s="160" t="n">
        <v>43689.35</v>
      </c>
      <c r="J4066" s="160" t="n">
        <v>2629.75</v>
      </c>
      <c r="K4066" s="160" t="n">
        <v>41059.6</v>
      </c>
      <c r="L4066" s="160" t="n">
        <v>12722.51</v>
      </c>
    </row>
    <row r="4067">
      <c r="A4067" s="176" t="n">
        <v>45839</v>
      </c>
      <c r="B4067" s="104" t="inlineStr">
        <is>
          <t>2024/25</t>
        </is>
      </c>
      <c r="C4067" s="104" t="inlineStr">
        <is>
          <t>HC-045</t>
        </is>
      </c>
      <c r="D4067" s="104" t="inlineStr">
        <is>
          <t>Île-de-France</t>
        </is>
      </c>
      <c r="E4067" s="104" t="inlineStr">
        <is>
          <t>Sur place</t>
        </is>
      </c>
      <c r="F4067" s="104" t="n">
        <v>31</v>
      </c>
      <c r="G4067" s="159" t="n">
        <v>6820</v>
      </c>
      <c r="H4067" s="159" t="n">
        <v>18031</v>
      </c>
      <c r="I4067" s="160" t="n">
        <v>88411.5</v>
      </c>
      <c r="J4067" s="160" t="n">
        <v>2437.18</v>
      </c>
      <c r="K4067" s="160" t="n">
        <v>85974.32000000001</v>
      </c>
      <c r="L4067" s="160" t="n">
        <v>25572.34</v>
      </c>
    </row>
    <row r="4068">
      <c r="A4068" s="176" t="n">
        <v>45839</v>
      </c>
      <c r="B4068" s="104" t="inlineStr">
        <is>
          <t>2024/25</t>
        </is>
      </c>
      <c r="C4068" s="104" t="inlineStr">
        <is>
          <t>HC-045</t>
        </is>
      </c>
      <c r="D4068" s="104" t="inlineStr">
        <is>
          <t>Île-de-France</t>
        </is>
      </c>
      <c r="E4068" s="104" t="inlineStr">
        <is>
          <t>À emporter</t>
        </is>
      </c>
      <c r="F4068" s="104" t="n">
        <v>30</v>
      </c>
      <c r="G4068" s="159" t="n">
        <v>5046</v>
      </c>
      <c r="H4068" s="159" t="n">
        <v>13201</v>
      </c>
      <c r="I4068" s="160" t="n">
        <v>59692</v>
      </c>
      <c r="J4068" s="160" t="n">
        <v>1672.63</v>
      </c>
      <c r="K4068" s="160" t="n">
        <v>58019.37</v>
      </c>
      <c r="L4068" s="160" t="n">
        <v>17226.36</v>
      </c>
    </row>
    <row r="4069">
      <c r="A4069" s="176" t="n">
        <v>45839</v>
      </c>
      <c r="B4069" s="104" t="inlineStr">
        <is>
          <t>2024/25</t>
        </is>
      </c>
      <c r="C4069" s="104" t="inlineStr">
        <is>
          <t>HC-046</t>
        </is>
      </c>
      <c r="D4069" s="104" t="inlineStr">
        <is>
          <t>Nord-Ouest</t>
        </is>
      </c>
      <c r="E4069" s="104" t="inlineStr">
        <is>
          <t>Livraison</t>
        </is>
      </c>
      <c r="F4069" s="104" t="n">
        <v>31</v>
      </c>
      <c r="G4069" s="159" t="n">
        <v>1114</v>
      </c>
      <c r="H4069" s="159" t="n">
        <v>2837</v>
      </c>
      <c r="I4069" s="160" t="n">
        <v>18423.33</v>
      </c>
      <c r="J4069" s="160" t="n">
        <v>1108.14</v>
      </c>
      <c r="K4069" s="160" t="n">
        <v>17315.19</v>
      </c>
      <c r="L4069" s="160" t="n">
        <v>5396.77</v>
      </c>
    </row>
    <row r="4070">
      <c r="A4070" s="176" t="n">
        <v>45839</v>
      </c>
      <c r="B4070" s="104" t="inlineStr">
        <is>
          <t>2024/25</t>
        </is>
      </c>
      <c r="C4070" s="104" t="inlineStr">
        <is>
          <t>HC-046</t>
        </is>
      </c>
      <c r="D4070" s="104" t="inlineStr">
        <is>
          <t>Nord-Ouest</t>
        </is>
      </c>
      <c r="E4070" s="104" t="inlineStr">
        <is>
          <t>Sur place</t>
        </is>
      </c>
      <c r="F4070" s="104" t="n">
        <v>31</v>
      </c>
      <c r="G4070" s="159" t="n">
        <v>3046</v>
      </c>
      <c r="H4070" s="159" t="n">
        <v>7899</v>
      </c>
      <c r="I4070" s="160" t="n">
        <v>39073.58</v>
      </c>
      <c r="J4070" s="160" t="n">
        <v>1135.19</v>
      </c>
      <c r="K4070" s="160" t="n">
        <v>37938.39</v>
      </c>
      <c r="L4070" s="160" t="n">
        <v>11226.67</v>
      </c>
    </row>
    <row r="4071">
      <c r="A4071" s="176" t="n">
        <v>45839</v>
      </c>
      <c r="B4071" s="104" t="inlineStr">
        <is>
          <t>2024/25</t>
        </is>
      </c>
      <c r="C4071" s="104" t="inlineStr">
        <is>
          <t>HC-046</t>
        </is>
      </c>
      <c r="D4071" s="104" t="inlineStr">
        <is>
          <t>Nord-Ouest</t>
        </is>
      </c>
      <c r="E4071" s="104" t="inlineStr">
        <is>
          <t>À emporter</t>
        </is>
      </c>
      <c r="F4071" s="104" t="n">
        <v>31</v>
      </c>
      <c r="G4071" s="159" t="n">
        <v>2267</v>
      </c>
      <c r="H4071" s="159" t="n">
        <v>5942</v>
      </c>
      <c r="I4071" s="160" t="n">
        <v>26795.51</v>
      </c>
      <c r="J4071" s="160" t="n">
        <v>896.73</v>
      </c>
      <c r="K4071" s="160" t="n">
        <v>25898.78</v>
      </c>
      <c r="L4071" s="160" t="n">
        <v>7634.02</v>
      </c>
    </row>
    <row r="4072">
      <c r="A4072" s="176" t="n">
        <v>45839</v>
      </c>
      <c r="B4072" s="104" t="inlineStr">
        <is>
          <t>2024/25</t>
        </is>
      </c>
      <c r="C4072" s="104" t="inlineStr">
        <is>
          <t>HC-047</t>
        </is>
      </c>
      <c r="D4072" s="104" t="inlineStr">
        <is>
          <t>Sud-Est</t>
        </is>
      </c>
      <c r="E4072" s="104" t="inlineStr">
        <is>
          <t>Livraison</t>
        </is>
      </c>
      <c r="F4072" s="104" t="n">
        <v>31</v>
      </c>
      <c r="G4072" s="159" t="n">
        <v>1810</v>
      </c>
      <c r="H4072" s="159" t="n">
        <v>4695</v>
      </c>
      <c r="I4072" s="160" t="n">
        <v>29809.33</v>
      </c>
      <c r="J4072" s="160" t="n">
        <v>1846.94</v>
      </c>
      <c r="K4072" s="160" t="n">
        <v>27962.39</v>
      </c>
      <c r="L4072" s="160" t="n">
        <v>8720.85</v>
      </c>
    </row>
    <row r="4073">
      <c r="A4073" s="176" t="n">
        <v>45839</v>
      </c>
      <c r="B4073" s="104" t="inlineStr">
        <is>
          <t>2024/25</t>
        </is>
      </c>
      <c r="C4073" s="104" t="inlineStr">
        <is>
          <t>HC-047</t>
        </is>
      </c>
      <c r="D4073" s="104" t="inlineStr">
        <is>
          <t>Sud-Est</t>
        </is>
      </c>
      <c r="E4073" s="104" t="inlineStr">
        <is>
          <t>Sur place</t>
        </is>
      </c>
      <c r="F4073" s="104" t="n">
        <v>30</v>
      </c>
      <c r="G4073" s="159" t="n">
        <v>4739</v>
      </c>
      <c r="H4073" s="159" t="n">
        <v>12069</v>
      </c>
      <c r="I4073" s="160" t="n">
        <v>60281.92</v>
      </c>
      <c r="J4073" s="160" t="n">
        <v>1539.31</v>
      </c>
      <c r="K4073" s="160" t="n">
        <v>58742.61</v>
      </c>
      <c r="L4073" s="160" t="n">
        <v>17543.1</v>
      </c>
    </row>
    <row r="4074">
      <c r="A4074" s="176" t="n">
        <v>45839</v>
      </c>
      <c r="B4074" s="104" t="inlineStr">
        <is>
          <t>2024/25</t>
        </is>
      </c>
      <c r="C4074" s="104" t="inlineStr">
        <is>
          <t>HC-047</t>
        </is>
      </c>
      <c r="D4074" s="104" t="inlineStr">
        <is>
          <t>Sud-Est</t>
        </is>
      </c>
      <c r="E4074" s="104" t="inlineStr">
        <is>
          <t>À emporter</t>
        </is>
      </c>
      <c r="F4074" s="104" t="n">
        <v>31</v>
      </c>
      <c r="G4074" s="159" t="n">
        <v>3852</v>
      </c>
      <c r="H4074" s="159" t="n">
        <v>9578</v>
      </c>
      <c r="I4074" s="160" t="n">
        <v>45761.05</v>
      </c>
      <c r="J4074" s="160" t="n">
        <v>1319.97</v>
      </c>
      <c r="K4074" s="160" t="n">
        <v>44441.08</v>
      </c>
      <c r="L4074" s="160" t="n">
        <v>13241.46</v>
      </c>
    </row>
    <row r="4075">
      <c r="A4075" s="176" t="n">
        <v>45839</v>
      </c>
      <c r="B4075" s="104" t="inlineStr">
        <is>
          <t>2024/25</t>
        </is>
      </c>
      <c r="C4075" s="104" t="inlineStr">
        <is>
          <t>HC-048</t>
        </is>
      </c>
      <c r="D4075" s="104" t="inlineStr">
        <is>
          <t>Sud-Ouest</t>
        </is>
      </c>
      <c r="E4075" s="104" t="inlineStr">
        <is>
          <t>Livraison</t>
        </is>
      </c>
      <c r="F4075" s="104" t="n">
        <v>31</v>
      </c>
      <c r="G4075" s="159" t="n">
        <v>2097</v>
      </c>
      <c r="H4075" s="159" t="n">
        <v>5289</v>
      </c>
      <c r="I4075" s="160" t="n">
        <v>34537.87</v>
      </c>
      <c r="J4075" s="160" t="n">
        <v>2026.46</v>
      </c>
      <c r="K4075" s="160" t="n">
        <v>32511.41</v>
      </c>
      <c r="L4075" s="160" t="n">
        <v>10172.41</v>
      </c>
    </row>
    <row r="4076">
      <c r="A4076" s="176" t="n">
        <v>45839</v>
      </c>
      <c r="B4076" s="104" t="inlineStr">
        <is>
          <t>2024/25</t>
        </is>
      </c>
      <c r="C4076" s="104" t="inlineStr">
        <is>
          <t>HC-048</t>
        </is>
      </c>
      <c r="D4076" s="104" t="inlineStr">
        <is>
          <t>Sud-Ouest</t>
        </is>
      </c>
      <c r="E4076" s="104" t="inlineStr">
        <is>
          <t>Sur place</t>
        </is>
      </c>
      <c r="F4076" s="104" t="n">
        <v>31</v>
      </c>
      <c r="G4076" s="159" t="n">
        <v>5598</v>
      </c>
      <c r="H4076" s="159" t="n">
        <v>14023</v>
      </c>
      <c r="I4076" s="160" t="n">
        <v>71707.06</v>
      </c>
      <c r="J4076" s="160" t="n">
        <v>2262.54</v>
      </c>
      <c r="K4076" s="160" t="n">
        <v>69444.52</v>
      </c>
      <c r="L4076" s="160" t="n">
        <v>20575.13</v>
      </c>
    </row>
    <row r="4077">
      <c r="A4077" s="176" t="n">
        <v>45839</v>
      </c>
      <c r="B4077" s="104" t="inlineStr">
        <is>
          <t>2024/25</t>
        </is>
      </c>
      <c r="C4077" s="104" t="inlineStr">
        <is>
          <t>HC-048</t>
        </is>
      </c>
      <c r="D4077" s="104" t="inlineStr">
        <is>
          <t>Sud-Ouest</t>
        </is>
      </c>
      <c r="E4077" s="104" t="inlineStr">
        <is>
          <t>À emporter</t>
        </is>
      </c>
      <c r="F4077" s="104" t="n">
        <v>31</v>
      </c>
      <c r="G4077" s="159" t="n">
        <v>4155</v>
      </c>
      <c r="H4077" s="159" t="n">
        <v>10567</v>
      </c>
      <c r="I4077" s="160" t="n">
        <v>49418.83</v>
      </c>
      <c r="J4077" s="160" t="n">
        <v>1370.77</v>
      </c>
      <c r="K4077" s="160" t="n">
        <v>48048.06</v>
      </c>
      <c r="L4077" s="160" t="n">
        <v>14355.51</v>
      </c>
    </row>
    <row r="4078">
      <c r="A4078" s="176" t="n">
        <v>45839</v>
      </c>
      <c r="B4078" s="104" t="inlineStr">
        <is>
          <t>2024/25</t>
        </is>
      </c>
      <c r="C4078" s="104" t="inlineStr">
        <is>
          <t>HC-049</t>
        </is>
      </c>
      <c r="D4078" s="104" t="inlineStr">
        <is>
          <t>Île-de-France</t>
        </is>
      </c>
      <c r="E4078" s="104" t="inlineStr">
        <is>
          <t>Drive</t>
        </is>
      </c>
      <c r="F4078" s="104" t="n">
        <v>30</v>
      </c>
      <c r="G4078" s="159" t="n">
        <v>1450</v>
      </c>
      <c r="H4078" s="159" t="n">
        <v>3645</v>
      </c>
      <c r="I4078" s="160" t="n">
        <v>19887.45</v>
      </c>
      <c r="J4078" s="160" t="n">
        <v>590.48</v>
      </c>
      <c r="K4078" s="160" t="n">
        <v>19296.97</v>
      </c>
      <c r="L4078" s="160" t="n">
        <v>5714.23</v>
      </c>
    </row>
    <row r="4079">
      <c r="A4079" s="176" t="n">
        <v>45839</v>
      </c>
      <c r="B4079" s="104" t="inlineStr">
        <is>
          <t>2024/25</t>
        </is>
      </c>
      <c r="C4079" s="104" t="inlineStr">
        <is>
          <t>HC-049</t>
        </is>
      </c>
      <c r="D4079" s="104" t="inlineStr">
        <is>
          <t>Île-de-France</t>
        </is>
      </c>
      <c r="E4079" s="104" t="inlineStr">
        <is>
          <t>Livraison</t>
        </is>
      </c>
      <c r="F4079" s="104" t="n">
        <v>31</v>
      </c>
      <c r="G4079" s="159" t="n">
        <v>1490</v>
      </c>
      <c r="H4079" s="159" t="n">
        <v>3825</v>
      </c>
      <c r="I4079" s="160" t="n">
        <v>24404.36</v>
      </c>
      <c r="J4079" s="160" t="n">
        <v>1479.02</v>
      </c>
      <c r="K4079" s="160" t="n">
        <v>22925.34</v>
      </c>
      <c r="L4079" s="160" t="n">
        <v>7067.42</v>
      </c>
    </row>
    <row r="4080">
      <c r="A4080" s="176" t="n">
        <v>45839</v>
      </c>
      <c r="B4080" s="104" t="inlineStr">
        <is>
          <t>2024/25</t>
        </is>
      </c>
      <c r="C4080" s="104" t="inlineStr">
        <is>
          <t>HC-049</t>
        </is>
      </c>
      <c r="D4080" s="104" t="inlineStr">
        <is>
          <t>Île-de-France</t>
        </is>
      </c>
      <c r="E4080" s="104" t="inlineStr">
        <is>
          <t>Sur place</t>
        </is>
      </c>
      <c r="F4080" s="104" t="n">
        <v>31</v>
      </c>
      <c r="G4080" s="159" t="n">
        <v>3629</v>
      </c>
      <c r="H4080" s="159" t="n">
        <v>9431</v>
      </c>
      <c r="I4080" s="160" t="n">
        <v>47080.99</v>
      </c>
      <c r="J4080" s="160" t="n">
        <v>1362.26</v>
      </c>
      <c r="K4080" s="160" t="n">
        <v>45718.73</v>
      </c>
      <c r="L4080" s="160" t="n">
        <v>13726.67</v>
      </c>
    </row>
    <row r="4081">
      <c r="A4081" s="176" t="n">
        <v>45839</v>
      </c>
      <c r="B4081" s="104" t="inlineStr">
        <is>
          <t>2024/25</t>
        </is>
      </c>
      <c r="C4081" s="104" t="inlineStr">
        <is>
          <t>HC-049</t>
        </is>
      </c>
      <c r="D4081" s="104" t="inlineStr">
        <is>
          <t>Île-de-France</t>
        </is>
      </c>
      <c r="E4081" s="104" t="inlineStr">
        <is>
          <t>À emporter</t>
        </is>
      </c>
      <c r="F4081" s="104" t="n">
        <v>30</v>
      </c>
      <c r="G4081" s="159" t="n">
        <v>2725</v>
      </c>
      <c r="H4081" s="159" t="n">
        <v>6681</v>
      </c>
      <c r="I4081" s="160" t="n">
        <v>32274.89</v>
      </c>
      <c r="J4081" s="160" t="n">
        <v>867.67</v>
      </c>
      <c r="K4081" s="160" t="n">
        <v>31407.22</v>
      </c>
      <c r="L4081" s="160" t="n">
        <v>9337.700000000001</v>
      </c>
    </row>
    <row r="4082">
      <c r="A4082" s="176" t="n">
        <v>45839</v>
      </c>
      <c r="B4082" s="104" t="inlineStr">
        <is>
          <t>2024/25</t>
        </is>
      </c>
      <c r="C4082" s="104" t="inlineStr">
        <is>
          <t>HC-050</t>
        </is>
      </c>
      <c r="D4082" s="104" t="inlineStr">
        <is>
          <t>Nord-Ouest</t>
        </is>
      </c>
      <c r="E4082" s="104" t="inlineStr">
        <is>
          <t>Livraison</t>
        </is>
      </c>
      <c r="F4082" s="104" t="n">
        <v>31</v>
      </c>
      <c r="G4082" s="159" t="n">
        <v>2232</v>
      </c>
      <c r="H4082" s="159" t="n">
        <v>5565</v>
      </c>
      <c r="I4082" s="160" t="n">
        <v>36130.89</v>
      </c>
      <c r="J4082" s="160" t="n">
        <v>1969.52</v>
      </c>
      <c r="K4082" s="160" t="n">
        <v>34161.37</v>
      </c>
      <c r="L4082" s="160" t="n">
        <v>10553.22</v>
      </c>
    </row>
    <row r="4083">
      <c r="A4083" s="176" t="n">
        <v>45839</v>
      </c>
      <c r="B4083" s="104" t="inlineStr">
        <is>
          <t>2024/25</t>
        </is>
      </c>
      <c r="C4083" s="104" t="inlineStr">
        <is>
          <t>HC-050</t>
        </is>
      </c>
      <c r="D4083" s="104" t="inlineStr">
        <is>
          <t>Nord-Ouest</t>
        </is>
      </c>
      <c r="E4083" s="104" t="inlineStr">
        <is>
          <t>Sur place</t>
        </is>
      </c>
      <c r="F4083" s="104" t="n">
        <v>31</v>
      </c>
      <c r="G4083" s="159" t="n">
        <v>5861</v>
      </c>
      <c r="H4083" s="159" t="n">
        <v>14612</v>
      </c>
      <c r="I4083" s="160" t="n">
        <v>74971.58</v>
      </c>
      <c r="J4083" s="160" t="n">
        <v>2445.26</v>
      </c>
      <c r="K4083" s="160" t="n">
        <v>72526.32000000001</v>
      </c>
      <c r="L4083" s="160" t="n">
        <v>21623.42</v>
      </c>
    </row>
    <row r="4084">
      <c r="A4084" s="176" t="n">
        <v>45839</v>
      </c>
      <c r="B4084" s="104" t="inlineStr">
        <is>
          <t>2024/25</t>
        </is>
      </c>
      <c r="C4084" s="104" t="inlineStr">
        <is>
          <t>HC-050</t>
        </is>
      </c>
      <c r="D4084" s="104" t="inlineStr">
        <is>
          <t>Nord-Ouest</t>
        </is>
      </c>
      <c r="E4084" s="104" t="inlineStr">
        <is>
          <t>À emporter</t>
        </is>
      </c>
      <c r="F4084" s="104" t="n">
        <v>30</v>
      </c>
      <c r="G4084" s="159" t="n">
        <v>4424</v>
      </c>
      <c r="H4084" s="159" t="n">
        <v>11097</v>
      </c>
      <c r="I4084" s="160" t="n">
        <v>52668.55</v>
      </c>
      <c r="J4084" s="160" t="n">
        <v>1603.75</v>
      </c>
      <c r="K4084" s="160" t="n">
        <v>51064.8</v>
      </c>
      <c r="L4084" s="160" t="n">
        <v>15212.48</v>
      </c>
    </row>
    <row r="4085">
      <c r="A4085" s="176" t="n">
        <v>45839</v>
      </c>
      <c r="B4085" s="104" t="inlineStr">
        <is>
          <t>2024/25</t>
        </is>
      </c>
      <c r="C4085" s="104" t="inlineStr">
        <is>
          <t>HC-051</t>
        </is>
      </c>
      <c r="D4085" s="104" t="inlineStr">
        <is>
          <t>Sud-Est</t>
        </is>
      </c>
      <c r="E4085" s="104" t="inlineStr">
        <is>
          <t>Drive</t>
        </is>
      </c>
      <c r="F4085" s="104" t="n">
        <v>31</v>
      </c>
      <c r="G4085" s="159" t="n">
        <v>1179</v>
      </c>
      <c r="H4085" s="159" t="n">
        <v>3032</v>
      </c>
      <c r="I4085" s="160" t="n">
        <v>15995.86</v>
      </c>
      <c r="J4085" s="160" t="n">
        <v>444.42</v>
      </c>
      <c r="K4085" s="160" t="n">
        <v>15551.44</v>
      </c>
      <c r="L4085" s="160" t="n">
        <v>4617.06</v>
      </c>
    </row>
    <row r="4086">
      <c r="A4086" s="176" t="n">
        <v>45839</v>
      </c>
      <c r="B4086" s="104" t="inlineStr">
        <is>
          <t>2024/25</t>
        </is>
      </c>
      <c r="C4086" s="104" t="inlineStr">
        <is>
          <t>HC-051</t>
        </is>
      </c>
      <c r="D4086" s="104" t="inlineStr">
        <is>
          <t>Sud-Est</t>
        </is>
      </c>
      <c r="E4086" s="104" t="inlineStr">
        <is>
          <t>Livraison</t>
        </is>
      </c>
      <c r="F4086" s="104" t="n">
        <v>31</v>
      </c>
      <c r="G4086" s="159" t="n">
        <v>1152</v>
      </c>
      <c r="H4086" s="159" t="n">
        <v>2976</v>
      </c>
      <c r="I4086" s="160" t="n">
        <v>18971.92</v>
      </c>
      <c r="J4086" s="160" t="n">
        <v>1136.96</v>
      </c>
      <c r="K4086" s="160" t="n">
        <v>17834.96</v>
      </c>
      <c r="L4086" s="160" t="n">
        <v>5498.35</v>
      </c>
    </row>
    <row r="4087">
      <c r="A4087" s="176" t="n">
        <v>45839</v>
      </c>
      <c r="B4087" s="104" t="inlineStr">
        <is>
          <t>2024/25</t>
        </is>
      </c>
      <c r="C4087" s="104" t="inlineStr">
        <is>
          <t>HC-051</t>
        </is>
      </c>
      <c r="D4087" s="104" t="inlineStr">
        <is>
          <t>Sud-Est</t>
        </is>
      </c>
      <c r="E4087" s="104" t="inlineStr">
        <is>
          <t>Sur place</t>
        </is>
      </c>
      <c r="F4087" s="104" t="n">
        <v>31</v>
      </c>
      <c r="G4087" s="159" t="n">
        <v>3023</v>
      </c>
      <c r="H4087" s="159" t="n">
        <v>7864</v>
      </c>
      <c r="I4087" s="160" t="n">
        <v>39057.81</v>
      </c>
      <c r="J4087" s="160" t="n">
        <v>1184.94</v>
      </c>
      <c r="K4087" s="160" t="n">
        <v>37872.87</v>
      </c>
      <c r="L4087" s="160" t="n">
        <v>11257.18</v>
      </c>
    </row>
    <row r="4088">
      <c r="A4088" s="176" t="n">
        <v>45839</v>
      </c>
      <c r="B4088" s="104" t="inlineStr">
        <is>
          <t>2024/25</t>
        </is>
      </c>
      <c r="C4088" s="104" t="inlineStr">
        <is>
          <t>HC-051</t>
        </is>
      </c>
      <c r="D4088" s="104" t="inlineStr">
        <is>
          <t>Sud-Est</t>
        </is>
      </c>
      <c r="E4088" s="104" t="inlineStr">
        <is>
          <t>À emporter</t>
        </is>
      </c>
      <c r="F4088" s="104" t="n">
        <v>31</v>
      </c>
      <c r="G4088" s="159" t="n">
        <v>2303</v>
      </c>
      <c r="H4088" s="159" t="n">
        <v>5811</v>
      </c>
      <c r="I4088" s="160" t="n">
        <v>27272.59</v>
      </c>
      <c r="J4088" s="160" t="n">
        <v>782.2</v>
      </c>
      <c r="K4088" s="160" t="n">
        <v>26490.39</v>
      </c>
      <c r="L4088" s="160" t="n">
        <v>7910.51</v>
      </c>
    </row>
    <row r="4089">
      <c r="A4089" s="176" t="n">
        <v>45839</v>
      </c>
      <c r="B4089" s="104" t="inlineStr">
        <is>
          <t>2024/25</t>
        </is>
      </c>
      <c r="C4089" s="104" t="inlineStr">
        <is>
          <t>HC-052</t>
        </is>
      </c>
      <c r="D4089" s="104" t="inlineStr">
        <is>
          <t>Sud-Ouest</t>
        </is>
      </c>
      <c r="E4089" s="104" t="inlineStr">
        <is>
          <t>Livraison</t>
        </is>
      </c>
      <c r="F4089" s="104" t="n">
        <v>31</v>
      </c>
      <c r="G4089" s="159" t="n">
        <v>1794</v>
      </c>
      <c r="H4089" s="159" t="n">
        <v>4534</v>
      </c>
      <c r="I4089" s="160" t="n">
        <v>29885.91</v>
      </c>
      <c r="J4089" s="160" t="n">
        <v>1878.93</v>
      </c>
      <c r="K4089" s="160" t="n">
        <v>28006.98</v>
      </c>
      <c r="L4089" s="160" t="n">
        <v>9503.84</v>
      </c>
    </row>
    <row r="4090">
      <c r="A4090" s="176" t="n">
        <v>45839</v>
      </c>
      <c r="B4090" s="104" t="inlineStr">
        <is>
          <t>2024/25</t>
        </is>
      </c>
      <c r="C4090" s="104" t="inlineStr">
        <is>
          <t>HC-052</t>
        </is>
      </c>
      <c r="D4090" s="104" t="inlineStr">
        <is>
          <t>Sud-Ouest</t>
        </is>
      </c>
      <c r="E4090" s="104" t="inlineStr">
        <is>
          <t>Sur place</t>
        </is>
      </c>
      <c r="F4090" s="104" t="n">
        <v>31</v>
      </c>
      <c r="G4090" s="159" t="n">
        <v>5017</v>
      </c>
      <c r="H4090" s="159" t="n">
        <v>12569</v>
      </c>
      <c r="I4090" s="160" t="n">
        <v>65435.99</v>
      </c>
      <c r="J4090" s="160" t="n">
        <v>1960.46</v>
      </c>
      <c r="K4090" s="160" t="n">
        <v>63475.53</v>
      </c>
      <c r="L4090" s="160" t="n">
        <v>20768.7</v>
      </c>
    </row>
    <row r="4091">
      <c r="A4091" s="176" t="n">
        <v>45839</v>
      </c>
      <c r="B4091" s="104" t="inlineStr">
        <is>
          <t>2024/25</t>
        </is>
      </c>
      <c r="C4091" s="104" t="inlineStr">
        <is>
          <t>HC-052</t>
        </is>
      </c>
      <c r="D4091" s="104" t="inlineStr">
        <is>
          <t>Sud-Ouest</t>
        </is>
      </c>
      <c r="E4091" s="104" t="inlineStr">
        <is>
          <t>À emporter</t>
        </is>
      </c>
      <c r="F4091" s="104" t="n">
        <v>31</v>
      </c>
      <c r="G4091" s="159" t="n">
        <v>3893</v>
      </c>
      <c r="H4091" s="159" t="n">
        <v>9731</v>
      </c>
      <c r="I4091" s="160" t="n">
        <v>46213.56</v>
      </c>
      <c r="J4091" s="160" t="n">
        <v>1366.05</v>
      </c>
      <c r="K4091" s="160" t="n">
        <v>44847.51</v>
      </c>
      <c r="L4091" s="160" t="n">
        <v>14565.18</v>
      </c>
    </row>
    <row r="4092">
      <c r="A4092" s="176" t="n">
        <v>45839</v>
      </c>
      <c r="B4092" s="104" t="inlineStr">
        <is>
          <t>2024/25</t>
        </is>
      </c>
      <c r="C4092" s="104" t="inlineStr">
        <is>
          <t>HC-053</t>
        </is>
      </c>
      <c r="D4092" s="104" t="inlineStr">
        <is>
          <t>Île-de-France</t>
        </is>
      </c>
      <c r="E4092" s="104" t="inlineStr">
        <is>
          <t>Livraison</t>
        </is>
      </c>
      <c r="F4092" s="104" t="n">
        <v>31</v>
      </c>
      <c r="G4092" s="159" t="n">
        <v>1666</v>
      </c>
      <c r="H4092" s="159" t="n">
        <v>4391</v>
      </c>
      <c r="I4092" s="160" t="n">
        <v>27283.51</v>
      </c>
      <c r="J4092" s="160" t="n">
        <v>1630.07</v>
      </c>
      <c r="K4092" s="160" t="n">
        <v>25653.44</v>
      </c>
      <c r="L4092" s="160" t="n">
        <v>7994.59</v>
      </c>
    </row>
    <row r="4093">
      <c r="A4093" s="176" t="n">
        <v>45839</v>
      </c>
      <c r="B4093" s="104" t="inlineStr">
        <is>
          <t>2024/25</t>
        </is>
      </c>
      <c r="C4093" s="104" t="inlineStr">
        <is>
          <t>HC-053</t>
        </is>
      </c>
      <c r="D4093" s="104" t="inlineStr">
        <is>
          <t>Île-de-France</t>
        </is>
      </c>
      <c r="E4093" s="104" t="inlineStr">
        <is>
          <t>Sur place</t>
        </is>
      </c>
      <c r="F4093" s="104" t="n">
        <v>31</v>
      </c>
      <c r="G4093" s="159" t="n">
        <v>4507</v>
      </c>
      <c r="H4093" s="159" t="n">
        <v>11676</v>
      </c>
      <c r="I4093" s="160" t="n">
        <v>57983.04</v>
      </c>
      <c r="J4093" s="160" t="n">
        <v>1854.26</v>
      </c>
      <c r="K4093" s="160" t="n">
        <v>56128.78</v>
      </c>
      <c r="L4093" s="160" t="n">
        <v>16746.34</v>
      </c>
    </row>
    <row r="4094">
      <c r="A4094" s="176" t="n">
        <v>45839</v>
      </c>
      <c r="B4094" s="104" t="inlineStr">
        <is>
          <t>2024/25</t>
        </is>
      </c>
      <c r="C4094" s="104" t="inlineStr">
        <is>
          <t>HC-053</t>
        </is>
      </c>
      <c r="D4094" s="104" t="inlineStr">
        <is>
          <t>Île-de-France</t>
        </is>
      </c>
      <c r="E4094" s="104" t="inlineStr">
        <is>
          <t>À emporter</t>
        </is>
      </c>
      <c r="F4094" s="104" t="n">
        <v>31</v>
      </c>
      <c r="G4094" s="159" t="n">
        <v>3402</v>
      </c>
      <c r="H4094" s="159" t="n">
        <v>8572</v>
      </c>
      <c r="I4094" s="160" t="n">
        <v>40844.31</v>
      </c>
      <c r="J4094" s="160" t="n">
        <v>1270.58</v>
      </c>
      <c r="K4094" s="160" t="n">
        <v>39573.73</v>
      </c>
      <c r="L4094" s="160" t="n">
        <v>11765.23</v>
      </c>
    </row>
    <row r="4095">
      <c r="A4095" s="176" t="n">
        <v>45839</v>
      </c>
      <c r="B4095" s="104" t="inlineStr">
        <is>
          <t>2024/25</t>
        </is>
      </c>
      <c r="C4095" s="104" t="inlineStr">
        <is>
          <t>HC-054</t>
        </is>
      </c>
      <c r="D4095" s="104" t="inlineStr">
        <is>
          <t>Nord-Ouest</t>
        </is>
      </c>
      <c r="E4095" s="104" t="inlineStr">
        <is>
          <t>Drive</t>
        </is>
      </c>
      <c r="F4095" s="104" t="n">
        <v>31</v>
      </c>
      <c r="G4095" s="159" t="n">
        <v>1445</v>
      </c>
      <c r="H4095" s="159" t="n">
        <v>3540</v>
      </c>
      <c r="I4095" s="160" t="n">
        <v>19739.86</v>
      </c>
      <c r="J4095" s="160" t="n">
        <v>603.83</v>
      </c>
      <c r="K4095" s="160" t="n">
        <v>19136.03</v>
      </c>
      <c r="L4095" s="160" t="n">
        <v>5658.45</v>
      </c>
    </row>
    <row r="4096">
      <c r="A4096" s="176" t="n">
        <v>45839</v>
      </c>
      <c r="B4096" s="104" t="inlineStr">
        <is>
          <t>2024/25</t>
        </is>
      </c>
      <c r="C4096" s="104" t="inlineStr">
        <is>
          <t>HC-054</t>
        </is>
      </c>
      <c r="D4096" s="104" t="inlineStr">
        <is>
          <t>Nord-Ouest</t>
        </is>
      </c>
      <c r="E4096" s="104" t="inlineStr">
        <is>
          <t>Livraison</t>
        </is>
      </c>
      <c r="F4096" s="104" t="n">
        <v>30</v>
      </c>
      <c r="G4096" s="159" t="n">
        <v>1225</v>
      </c>
      <c r="H4096" s="159" t="n">
        <v>3075</v>
      </c>
      <c r="I4096" s="160" t="n">
        <v>20275.68</v>
      </c>
      <c r="J4096" s="160" t="n">
        <v>1247.89</v>
      </c>
      <c r="K4096" s="160" t="n">
        <v>19027.79</v>
      </c>
      <c r="L4096" s="160" t="n">
        <v>5875.98</v>
      </c>
    </row>
    <row r="4097">
      <c r="A4097" s="176" t="n">
        <v>45839</v>
      </c>
      <c r="B4097" s="104" t="inlineStr">
        <is>
          <t>2024/25</t>
        </is>
      </c>
      <c r="C4097" s="104" t="inlineStr">
        <is>
          <t>HC-054</t>
        </is>
      </c>
      <c r="D4097" s="104" t="inlineStr">
        <is>
          <t>Nord-Ouest</t>
        </is>
      </c>
      <c r="E4097" s="104" t="inlineStr">
        <is>
          <t>Sur place</t>
        </is>
      </c>
      <c r="F4097" s="104" t="n">
        <v>31</v>
      </c>
      <c r="G4097" s="159" t="n">
        <v>3587</v>
      </c>
      <c r="H4097" s="159" t="n">
        <v>8948</v>
      </c>
      <c r="I4097" s="160" t="n">
        <v>46586.81</v>
      </c>
      <c r="J4097" s="160" t="n">
        <v>1314.47</v>
      </c>
      <c r="K4097" s="160" t="n">
        <v>45272.34</v>
      </c>
      <c r="L4097" s="160" t="n">
        <v>13551.47</v>
      </c>
    </row>
    <row r="4098">
      <c r="A4098" s="176" t="n">
        <v>45839</v>
      </c>
      <c r="B4098" s="104" t="inlineStr">
        <is>
          <t>2024/25</t>
        </is>
      </c>
      <c r="C4098" s="104" t="inlineStr">
        <is>
          <t>HC-054</t>
        </is>
      </c>
      <c r="D4098" s="104" t="inlineStr">
        <is>
          <t>Nord-Ouest</t>
        </is>
      </c>
      <c r="E4098" s="104" t="inlineStr">
        <is>
          <t>À emporter</t>
        </is>
      </c>
      <c r="F4098" s="104" t="n">
        <v>30</v>
      </c>
      <c r="G4098" s="159" t="n">
        <v>2549</v>
      </c>
      <c r="H4098" s="159" t="n">
        <v>6494</v>
      </c>
      <c r="I4098" s="160" t="n">
        <v>29875.2</v>
      </c>
      <c r="J4098" s="160" t="n">
        <v>867.23</v>
      </c>
      <c r="K4098" s="160" t="n">
        <v>29007.97</v>
      </c>
      <c r="L4098" s="160" t="n">
        <v>8612.639999999999</v>
      </c>
    </row>
    <row r="4099">
      <c r="A4099" s="176" t="n">
        <v>45839</v>
      </c>
      <c r="B4099" s="104" t="inlineStr">
        <is>
          <t>2024/25</t>
        </is>
      </c>
      <c r="C4099" s="104" t="inlineStr">
        <is>
          <t>HC-055</t>
        </is>
      </c>
      <c r="D4099" s="104" t="inlineStr">
        <is>
          <t>Sud-Est</t>
        </is>
      </c>
      <c r="E4099" s="104" t="inlineStr">
        <is>
          <t>Livraison</t>
        </is>
      </c>
      <c r="F4099" s="104" t="n">
        <v>31</v>
      </c>
      <c r="G4099" s="159" t="n">
        <v>2352</v>
      </c>
      <c r="H4099" s="159" t="n">
        <v>6094</v>
      </c>
      <c r="I4099" s="160" t="n">
        <v>38784.64</v>
      </c>
      <c r="J4099" s="160" t="n">
        <v>2395.49</v>
      </c>
      <c r="K4099" s="160" t="n">
        <v>36389.15</v>
      </c>
      <c r="L4099" s="160" t="n">
        <v>11202.08</v>
      </c>
    </row>
    <row r="4100">
      <c r="A4100" s="176" t="n">
        <v>45839</v>
      </c>
      <c r="B4100" s="104" t="inlineStr">
        <is>
          <t>2024/25</t>
        </is>
      </c>
      <c r="C4100" s="104" t="inlineStr">
        <is>
          <t>HC-055</t>
        </is>
      </c>
      <c r="D4100" s="104" t="inlineStr">
        <is>
          <t>Sud-Est</t>
        </is>
      </c>
      <c r="E4100" s="104" t="inlineStr">
        <is>
          <t>Sur place</t>
        </is>
      </c>
      <c r="F4100" s="104" t="n">
        <v>31</v>
      </c>
      <c r="G4100" s="159" t="n">
        <v>6483</v>
      </c>
      <c r="H4100" s="159" t="n">
        <v>16055</v>
      </c>
      <c r="I4100" s="160" t="n">
        <v>83717.92</v>
      </c>
      <c r="J4100" s="160" t="n">
        <v>2757.98</v>
      </c>
      <c r="K4100" s="160" t="n">
        <v>80959.94</v>
      </c>
      <c r="L4100" s="160" t="n">
        <v>24170.65</v>
      </c>
    </row>
    <row r="4101">
      <c r="A4101" s="176" t="n">
        <v>45839</v>
      </c>
      <c r="B4101" s="104" t="inlineStr">
        <is>
          <t>2024/25</t>
        </is>
      </c>
      <c r="C4101" s="104" t="inlineStr">
        <is>
          <t>HC-055</t>
        </is>
      </c>
      <c r="D4101" s="104" t="inlineStr">
        <is>
          <t>Sud-Est</t>
        </is>
      </c>
      <c r="E4101" s="104" t="inlineStr">
        <is>
          <t>À emporter</t>
        </is>
      </c>
      <c r="F4101" s="104" t="n">
        <v>31</v>
      </c>
      <c r="G4101" s="159" t="n">
        <v>4671</v>
      </c>
      <c r="H4101" s="159" t="n">
        <v>11942</v>
      </c>
      <c r="I4101" s="160" t="n">
        <v>55393.84</v>
      </c>
      <c r="J4101" s="160" t="n">
        <v>1388.94</v>
      </c>
      <c r="K4101" s="160" t="n">
        <v>54004.9</v>
      </c>
      <c r="L4101" s="160" t="n">
        <v>16044.67</v>
      </c>
    </row>
    <row r="4102">
      <c r="A4102" s="176" t="n">
        <v>45839</v>
      </c>
      <c r="B4102" s="104" t="inlineStr">
        <is>
          <t>2024/25</t>
        </is>
      </c>
      <c r="C4102" s="104" t="inlineStr">
        <is>
          <t>HC-056</t>
        </is>
      </c>
      <c r="D4102" s="104" t="inlineStr">
        <is>
          <t>Sud-Ouest</t>
        </is>
      </c>
      <c r="E4102" s="104" t="inlineStr">
        <is>
          <t>Drive</t>
        </is>
      </c>
      <c r="F4102" s="104" t="n">
        <v>30</v>
      </c>
      <c r="G4102" s="159" t="n">
        <v>1866</v>
      </c>
      <c r="H4102" s="159" t="n">
        <v>4702</v>
      </c>
      <c r="I4102" s="160" t="n">
        <v>25191.47</v>
      </c>
      <c r="J4102" s="160" t="n">
        <v>803.97</v>
      </c>
      <c r="K4102" s="160" t="n">
        <v>24387.5</v>
      </c>
      <c r="L4102" s="160" t="n">
        <v>7226.7</v>
      </c>
    </row>
    <row r="4103">
      <c r="A4103" s="176" t="n">
        <v>45839</v>
      </c>
      <c r="B4103" s="104" t="inlineStr">
        <is>
          <t>2024/25</t>
        </is>
      </c>
      <c r="C4103" s="104" t="inlineStr">
        <is>
          <t>HC-056</t>
        </is>
      </c>
      <c r="D4103" s="104" t="inlineStr">
        <is>
          <t>Sud-Ouest</t>
        </is>
      </c>
      <c r="E4103" s="104" t="inlineStr">
        <is>
          <t>Livraison</t>
        </is>
      </c>
      <c r="F4103" s="104" t="n">
        <v>31</v>
      </c>
      <c r="G4103" s="159" t="n">
        <v>1845</v>
      </c>
      <c r="H4103" s="159" t="n">
        <v>4740</v>
      </c>
      <c r="I4103" s="160" t="n">
        <v>30305.64</v>
      </c>
      <c r="J4103" s="160" t="n">
        <v>1804.64</v>
      </c>
      <c r="K4103" s="160" t="n">
        <v>28501</v>
      </c>
      <c r="L4103" s="160" t="n">
        <v>8756.33</v>
      </c>
    </row>
    <row r="4104">
      <c r="A4104" s="176" t="n">
        <v>45839</v>
      </c>
      <c r="B4104" s="104" t="inlineStr">
        <is>
          <t>2024/25</t>
        </is>
      </c>
      <c r="C4104" s="104" t="inlineStr">
        <is>
          <t>HC-056</t>
        </is>
      </c>
      <c r="D4104" s="104" t="inlineStr">
        <is>
          <t>Sud-Ouest</t>
        </is>
      </c>
      <c r="E4104" s="104" t="inlineStr">
        <is>
          <t>Sur place</t>
        </is>
      </c>
      <c r="F4104" s="104" t="n">
        <v>31</v>
      </c>
      <c r="G4104" s="159" t="n">
        <v>4929</v>
      </c>
      <c r="H4104" s="159" t="n">
        <v>13002</v>
      </c>
      <c r="I4104" s="160" t="n">
        <v>63397.01</v>
      </c>
      <c r="J4104" s="160" t="n">
        <v>1971.41</v>
      </c>
      <c r="K4104" s="160" t="n">
        <v>61425.6</v>
      </c>
      <c r="L4104" s="160" t="n">
        <v>18417.91</v>
      </c>
    </row>
    <row r="4105">
      <c r="A4105" s="176" t="n">
        <v>45839</v>
      </c>
      <c r="B4105" s="104" t="inlineStr">
        <is>
          <t>2024/25</t>
        </is>
      </c>
      <c r="C4105" s="104" t="inlineStr">
        <is>
          <t>HC-056</t>
        </is>
      </c>
      <c r="D4105" s="104" t="inlineStr">
        <is>
          <t>Sud-Ouest</t>
        </is>
      </c>
      <c r="E4105" s="104" t="inlineStr">
        <is>
          <t>À emporter</t>
        </is>
      </c>
      <c r="F4105" s="104" t="n">
        <v>31</v>
      </c>
      <c r="G4105" s="159" t="n">
        <v>3663</v>
      </c>
      <c r="H4105" s="159" t="n">
        <v>9211</v>
      </c>
      <c r="I4105" s="160" t="n">
        <v>43912.7</v>
      </c>
      <c r="J4105" s="160" t="n">
        <v>1295.75</v>
      </c>
      <c r="K4105" s="160" t="n">
        <v>42616.95</v>
      </c>
      <c r="L4105" s="160" t="n">
        <v>12792.9</v>
      </c>
    </row>
    <row r="4106">
      <c r="A4106" s="176" t="n">
        <v>45839</v>
      </c>
      <c r="B4106" s="104" t="inlineStr">
        <is>
          <t>2024/25</t>
        </is>
      </c>
      <c r="C4106" s="104" t="inlineStr">
        <is>
          <t>HC-057</t>
        </is>
      </c>
      <c r="D4106" s="104" t="inlineStr">
        <is>
          <t>Île-de-France</t>
        </is>
      </c>
      <c r="E4106" s="104" t="inlineStr">
        <is>
          <t>Livraison</t>
        </is>
      </c>
      <c r="F4106" s="104" t="n">
        <v>31</v>
      </c>
      <c r="G4106" s="159" t="n">
        <v>2189</v>
      </c>
      <c r="H4106" s="159" t="n">
        <v>5568</v>
      </c>
      <c r="I4106" s="160" t="n">
        <v>35750.89</v>
      </c>
      <c r="J4106" s="160" t="n">
        <v>2155.56</v>
      </c>
      <c r="K4106" s="160" t="n">
        <v>33595.33</v>
      </c>
      <c r="L4106" s="160" t="n">
        <v>10362.23</v>
      </c>
    </row>
    <row r="4107">
      <c r="A4107" s="176" t="n">
        <v>45839</v>
      </c>
      <c r="B4107" s="104" t="inlineStr">
        <is>
          <t>2024/25</t>
        </is>
      </c>
      <c r="C4107" s="104" t="inlineStr">
        <is>
          <t>HC-057</t>
        </is>
      </c>
      <c r="D4107" s="104" t="inlineStr">
        <is>
          <t>Île-de-France</t>
        </is>
      </c>
      <c r="E4107" s="104" t="inlineStr">
        <is>
          <t>Sur place</t>
        </is>
      </c>
      <c r="F4107" s="104" t="n">
        <v>31</v>
      </c>
      <c r="G4107" s="159" t="n">
        <v>5810</v>
      </c>
      <c r="H4107" s="159" t="n">
        <v>14794</v>
      </c>
      <c r="I4107" s="160" t="n">
        <v>75317.89999999999</v>
      </c>
      <c r="J4107" s="160" t="n">
        <v>2537.19</v>
      </c>
      <c r="K4107" s="160" t="n">
        <v>72780.71000000001</v>
      </c>
      <c r="L4107" s="160" t="n">
        <v>21488.33</v>
      </c>
    </row>
    <row r="4108">
      <c r="A4108" s="176" t="n">
        <v>45839</v>
      </c>
      <c r="B4108" s="104" t="inlineStr">
        <is>
          <t>2024/25</t>
        </is>
      </c>
      <c r="C4108" s="104" t="inlineStr">
        <is>
          <t>HC-057</t>
        </is>
      </c>
      <c r="D4108" s="104" t="inlineStr">
        <is>
          <t>Île-de-France</t>
        </is>
      </c>
      <c r="E4108" s="104" t="inlineStr">
        <is>
          <t>À emporter</t>
        </is>
      </c>
      <c r="F4108" s="104" t="n">
        <v>31</v>
      </c>
      <c r="G4108" s="159" t="n">
        <v>4405</v>
      </c>
      <c r="H4108" s="159" t="n">
        <v>11247</v>
      </c>
      <c r="I4108" s="160" t="n">
        <v>52540.16</v>
      </c>
      <c r="J4108" s="160" t="n">
        <v>1650.34</v>
      </c>
      <c r="K4108" s="160" t="n">
        <v>50889.82</v>
      </c>
      <c r="L4108" s="160" t="n">
        <v>15161.24</v>
      </c>
    </row>
    <row r="4109">
      <c r="A4109" s="176" t="n">
        <v>45839</v>
      </c>
      <c r="B4109" s="104" t="inlineStr">
        <is>
          <t>2024/25</t>
        </is>
      </c>
      <c r="C4109" s="104" t="inlineStr">
        <is>
          <t>HC-058</t>
        </is>
      </c>
      <c r="D4109" s="104" t="inlineStr">
        <is>
          <t>Nord-Ouest</t>
        </is>
      </c>
      <c r="E4109" s="104" t="inlineStr">
        <is>
          <t>Livraison</t>
        </is>
      </c>
      <c r="F4109" s="104" t="n">
        <v>31</v>
      </c>
      <c r="G4109" s="159" t="n">
        <v>1291</v>
      </c>
      <c r="H4109" s="159" t="n">
        <v>3257</v>
      </c>
      <c r="I4109" s="160" t="n">
        <v>20946.43</v>
      </c>
      <c r="J4109" s="160" t="n">
        <v>1281.87</v>
      </c>
      <c r="K4109" s="160" t="n">
        <v>19664.56</v>
      </c>
      <c r="L4109" s="160" t="n">
        <v>6068.83</v>
      </c>
    </row>
    <row r="4110">
      <c r="A4110" s="176" t="n">
        <v>45839</v>
      </c>
      <c r="B4110" s="104" t="inlineStr">
        <is>
          <t>2024/25</t>
        </is>
      </c>
      <c r="C4110" s="104" t="inlineStr">
        <is>
          <t>HC-058</t>
        </is>
      </c>
      <c r="D4110" s="104" t="inlineStr">
        <is>
          <t>Nord-Ouest</t>
        </is>
      </c>
      <c r="E4110" s="104" t="inlineStr">
        <is>
          <t>Sur place</t>
        </is>
      </c>
      <c r="F4110" s="104" t="n">
        <v>30</v>
      </c>
      <c r="G4110" s="159" t="n">
        <v>3008</v>
      </c>
      <c r="H4110" s="159" t="n">
        <v>7667</v>
      </c>
      <c r="I4110" s="160" t="n">
        <v>38828.2</v>
      </c>
      <c r="J4110" s="160" t="n">
        <v>1325.86</v>
      </c>
      <c r="K4110" s="160" t="n">
        <v>37502.34</v>
      </c>
      <c r="L4110" s="160" t="n">
        <v>11177.36</v>
      </c>
    </row>
    <row r="4111">
      <c r="A4111" s="176" t="n">
        <v>45839</v>
      </c>
      <c r="B4111" s="104" t="inlineStr">
        <is>
          <t>2024/25</t>
        </is>
      </c>
      <c r="C4111" s="104" t="inlineStr">
        <is>
          <t>HC-058</t>
        </is>
      </c>
      <c r="D4111" s="104" t="inlineStr">
        <is>
          <t>Nord-Ouest</t>
        </is>
      </c>
      <c r="E4111" s="104" t="inlineStr">
        <is>
          <t>À emporter</t>
        </is>
      </c>
      <c r="F4111" s="104" t="n">
        <v>31</v>
      </c>
      <c r="G4111" s="159" t="n">
        <v>2388</v>
      </c>
      <c r="H4111" s="159" t="n">
        <v>6057</v>
      </c>
      <c r="I4111" s="160" t="n">
        <v>28544.17</v>
      </c>
      <c r="J4111" s="160" t="n">
        <v>859.96</v>
      </c>
      <c r="K4111" s="160" t="n">
        <v>27684.21</v>
      </c>
      <c r="L4111" s="160" t="n">
        <v>8214.059999999999</v>
      </c>
    </row>
    <row r="4112">
      <c r="A4112" s="176" t="n">
        <v>45839</v>
      </c>
      <c r="B4112" s="104" t="inlineStr">
        <is>
          <t>2024/25</t>
        </is>
      </c>
      <c r="C4112" s="104" t="inlineStr">
        <is>
          <t>HC-059</t>
        </is>
      </c>
      <c r="D4112" s="104" t="inlineStr">
        <is>
          <t>Sud-Est</t>
        </is>
      </c>
      <c r="E4112" s="104" t="inlineStr">
        <is>
          <t>Livraison</t>
        </is>
      </c>
      <c r="F4112" s="104" t="n">
        <v>31</v>
      </c>
      <c r="G4112" s="159" t="n">
        <v>2248</v>
      </c>
      <c r="H4112" s="159" t="n">
        <v>5708</v>
      </c>
      <c r="I4112" s="160" t="n">
        <v>36430.71</v>
      </c>
      <c r="J4112" s="160" t="n">
        <v>2059.07</v>
      </c>
      <c r="K4112" s="160" t="n">
        <v>34371.64</v>
      </c>
      <c r="L4112" s="160" t="n">
        <v>10581.84</v>
      </c>
    </row>
    <row r="4113">
      <c r="A4113" s="176" t="n">
        <v>45839</v>
      </c>
      <c r="B4113" s="104" t="inlineStr">
        <is>
          <t>2024/25</t>
        </is>
      </c>
      <c r="C4113" s="104" t="inlineStr">
        <is>
          <t>HC-059</t>
        </is>
      </c>
      <c r="D4113" s="104" t="inlineStr">
        <is>
          <t>Sud-Est</t>
        </is>
      </c>
      <c r="E4113" s="104" t="inlineStr">
        <is>
          <t>Sur place</t>
        </is>
      </c>
      <c r="F4113" s="104" t="n">
        <v>30</v>
      </c>
      <c r="G4113" s="159" t="n">
        <v>5338</v>
      </c>
      <c r="H4113" s="159" t="n">
        <v>13620</v>
      </c>
      <c r="I4113" s="160" t="n">
        <v>68611.32000000001</v>
      </c>
      <c r="J4113" s="160" t="n">
        <v>1840.47</v>
      </c>
      <c r="K4113" s="160" t="n">
        <v>66770.85000000001</v>
      </c>
      <c r="L4113" s="160" t="n">
        <v>19794.45</v>
      </c>
    </row>
    <row r="4114">
      <c r="A4114" s="176" t="n">
        <v>45839</v>
      </c>
      <c r="B4114" s="104" t="inlineStr">
        <is>
          <t>2024/25</t>
        </is>
      </c>
      <c r="C4114" s="104" t="inlineStr">
        <is>
          <t>HC-059</t>
        </is>
      </c>
      <c r="D4114" s="104" t="inlineStr">
        <is>
          <t>Sud-Est</t>
        </is>
      </c>
      <c r="E4114" s="104" t="inlineStr">
        <is>
          <t>À emporter</t>
        </is>
      </c>
      <c r="F4114" s="104" t="n">
        <v>31</v>
      </c>
      <c r="G4114" s="159" t="n">
        <v>4175</v>
      </c>
      <c r="H4114" s="159" t="n">
        <v>10654</v>
      </c>
      <c r="I4114" s="160" t="n">
        <v>50249.53</v>
      </c>
      <c r="J4114" s="160" t="n">
        <v>1277.71</v>
      </c>
      <c r="K4114" s="160" t="n">
        <v>48971.82</v>
      </c>
      <c r="L4114" s="160" t="n">
        <v>14614.19</v>
      </c>
    </row>
    <row r="4115">
      <c r="A4115" s="176" t="n">
        <v>45839</v>
      </c>
      <c r="B4115" s="104" t="inlineStr">
        <is>
          <t>2024/25</t>
        </is>
      </c>
      <c r="C4115" s="104" t="inlineStr">
        <is>
          <t>HC-060</t>
        </is>
      </c>
      <c r="D4115" s="104" t="inlineStr">
        <is>
          <t>Sud-Ouest</t>
        </is>
      </c>
      <c r="E4115" s="104" t="inlineStr">
        <is>
          <t>Livraison</t>
        </is>
      </c>
      <c r="F4115" s="104" t="n">
        <v>31</v>
      </c>
      <c r="G4115" s="159" t="n">
        <v>1262</v>
      </c>
      <c r="H4115" s="159" t="n">
        <v>3148</v>
      </c>
      <c r="I4115" s="160" t="n">
        <v>20846.23</v>
      </c>
      <c r="J4115" s="160" t="n">
        <v>1259.49</v>
      </c>
      <c r="K4115" s="160" t="n">
        <v>19586.74</v>
      </c>
      <c r="L4115" s="160" t="n">
        <v>6075.41</v>
      </c>
    </row>
    <row r="4116">
      <c r="A4116" s="176" t="n">
        <v>45839</v>
      </c>
      <c r="B4116" s="104" t="inlineStr">
        <is>
          <t>2024/25</t>
        </is>
      </c>
      <c r="C4116" s="104" t="inlineStr">
        <is>
          <t>HC-060</t>
        </is>
      </c>
      <c r="D4116" s="104" t="inlineStr">
        <is>
          <t>Sud-Ouest</t>
        </is>
      </c>
      <c r="E4116" s="104" t="inlineStr">
        <is>
          <t>Sur place</t>
        </is>
      </c>
      <c r="F4116" s="104" t="n">
        <v>31</v>
      </c>
      <c r="G4116" s="159" t="n">
        <v>3537</v>
      </c>
      <c r="H4116" s="159" t="n">
        <v>9304</v>
      </c>
      <c r="I4116" s="160" t="n">
        <v>46128.39</v>
      </c>
      <c r="J4116" s="160" t="n">
        <v>1355.14</v>
      </c>
      <c r="K4116" s="160" t="n">
        <v>44773.25</v>
      </c>
      <c r="L4116" s="160" t="n">
        <v>13238.39</v>
      </c>
    </row>
    <row r="4117">
      <c r="A4117" s="176" t="n">
        <v>45839</v>
      </c>
      <c r="B4117" s="104" t="inlineStr">
        <is>
          <t>2024/25</t>
        </is>
      </c>
      <c r="C4117" s="104" t="inlineStr">
        <is>
          <t>HC-060</t>
        </is>
      </c>
      <c r="D4117" s="104" t="inlineStr">
        <is>
          <t>Sud-Ouest</t>
        </is>
      </c>
      <c r="E4117" s="104" t="inlineStr">
        <is>
          <t>À emporter</t>
        </is>
      </c>
      <c r="F4117" s="104" t="n">
        <v>31</v>
      </c>
      <c r="G4117" s="159" t="n">
        <v>2667</v>
      </c>
      <c r="H4117" s="159" t="n">
        <v>6733</v>
      </c>
      <c r="I4117" s="160" t="n">
        <v>31553</v>
      </c>
      <c r="J4117" s="160" t="n">
        <v>901.55</v>
      </c>
      <c r="K4117" s="160" t="n">
        <v>30651.45</v>
      </c>
      <c r="L4117" s="160" t="n">
        <v>9186.57</v>
      </c>
    </row>
    <row r="4118">
      <c r="A4118" s="176" t="n">
        <v>45839</v>
      </c>
      <c r="B4118" s="104" t="inlineStr">
        <is>
          <t>2024/25</t>
        </is>
      </c>
      <c r="C4118" s="104" t="inlineStr">
        <is>
          <t>HC-061</t>
        </is>
      </c>
      <c r="D4118" s="104" t="inlineStr">
        <is>
          <t>Île-de-France</t>
        </is>
      </c>
      <c r="E4118" s="104" t="inlineStr">
        <is>
          <t>Livraison</t>
        </is>
      </c>
      <c r="F4118" s="104" t="n">
        <v>31</v>
      </c>
      <c r="G4118" s="159" t="n">
        <v>1673</v>
      </c>
      <c r="H4118" s="159" t="n">
        <v>4340</v>
      </c>
      <c r="I4118" s="160" t="n">
        <v>27728.03</v>
      </c>
      <c r="J4118" s="160" t="n">
        <v>1615.75</v>
      </c>
      <c r="K4118" s="160" t="n">
        <v>26112.28</v>
      </c>
      <c r="L4118" s="160" t="n">
        <v>8105.16</v>
      </c>
    </row>
    <row r="4119">
      <c r="A4119" s="176" t="n">
        <v>45839</v>
      </c>
      <c r="B4119" s="104" t="inlineStr">
        <is>
          <t>2024/25</t>
        </is>
      </c>
      <c r="C4119" s="104" t="inlineStr">
        <is>
          <t>HC-061</t>
        </is>
      </c>
      <c r="D4119" s="104" t="inlineStr">
        <is>
          <t>Île-de-France</t>
        </is>
      </c>
      <c r="E4119" s="104" t="inlineStr">
        <is>
          <t>Sur place</t>
        </is>
      </c>
      <c r="F4119" s="104" t="n">
        <v>31</v>
      </c>
      <c r="G4119" s="159" t="n">
        <v>4527</v>
      </c>
      <c r="H4119" s="159" t="n">
        <v>11575</v>
      </c>
      <c r="I4119" s="160" t="n">
        <v>58440.99</v>
      </c>
      <c r="J4119" s="160" t="n">
        <v>1571.22</v>
      </c>
      <c r="K4119" s="160" t="n">
        <v>56869.77</v>
      </c>
      <c r="L4119" s="160" t="n">
        <v>17075.44</v>
      </c>
    </row>
    <row r="4120">
      <c r="A4120" s="176" t="n">
        <v>45839</v>
      </c>
      <c r="B4120" s="104" t="inlineStr">
        <is>
          <t>2024/25</t>
        </is>
      </c>
      <c r="C4120" s="104" t="inlineStr">
        <is>
          <t>HC-061</t>
        </is>
      </c>
      <c r="D4120" s="104" t="inlineStr">
        <is>
          <t>Île-de-France</t>
        </is>
      </c>
      <c r="E4120" s="104" t="inlineStr">
        <is>
          <t>À emporter</t>
        </is>
      </c>
      <c r="F4120" s="104" t="n">
        <v>30</v>
      </c>
      <c r="G4120" s="159" t="n">
        <v>3332</v>
      </c>
      <c r="H4120" s="159" t="n">
        <v>8716</v>
      </c>
      <c r="I4120" s="160" t="n">
        <v>39664.38</v>
      </c>
      <c r="J4120" s="160" t="n">
        <v>1223.57</v>
      </c>
      <c r="K4120" s="160" t="n">
        <v>38440.81</v>
      </c>
      <c r="L4120" s="160" t="n">
        <v>11399.51</v>
      </c>
    </row>
    <row r="4121">
      <c r="A4121" s="176" t="n">
        <v>45839</v>
      </c>
      <c r="B4121" s="104" t="inlineStr">
        <is>
          <t>2024/25</t>
        </is>
      </c>
      <c r="C4121" s="104" t="inlineStr">
        <is>
          <t>HC-062</t>
        </is>
      </c>
      <c r="D4121" s="104" t="inlineStr">
        <is>
          <t>Nord-Ouest</t>
        </is>
      </c>
      <c r="E4121" s="104" t="inlineStr">
        <is>
          <t>Drive</t>
        </is>
      </c>
      <c r="F4121" s="104" t="n">
        <v>31</v>
      </c>
      <c r="G4121" s="159" t="n">
        <v>1080</v>
      </c>
      <c r="H4121" s="159" t="n">
        <v>2811</v>
      </c>
      <c r="I4121" s="160" t="n">
        <v>14959.15</v>
      </c>
      <c r="J4121" s="160" t="n">
        <v>501.97</v>
      </c>
      <c r="K4121" s="160" t="n">
        <v>14457.18</v>
      </c>
      <c r="L4121" s="160" t="n">
        <v>4309.34</v>
      </c>
    </row>
    <row r="4122">
      <c r="A4122" s="176" t="n">
        <v>45839</v>
      </c>
      <c r="B4122" s="104" t="inlineStr">
        <is>
          <t>2024/25</t>
        </is>
      </c>
      <c r="C4122" s="104" t="inlineStr">
        <is>
          <t>HC-062</t>
        </is>
      </c>
      <c r="D4122" s="104" t="inlineStr">
        <is>
          <t>Nord-Ouest</t>
        </is>
      </c>
      <c r="E4122" s="104" t="inlineStr">
        <is>
          <t>Livraison</t>
        </is>
      </c>
      <c r="F4122" s="104" t="n">
        <v>31</v>
      </c>
      <c r="G4122" s="159" t="n">
        <v>1197</v>
      </c>
      <c r="H4122" s="159" t="n">
        <v>3046</v>
      </c>
      <c r="I4122" s="160" t="n">
        <v>19093.66</v>
      </c>
      <c r="J4122" s="160" t="n">
        <v>1058.55</v>
      </c>
      <c r="K4122" s="160" t="n">
        <v>18035.11</v>
      </c>
      <c r="L4122" s="160" t="n">
        <v>5599.72</v>
      </c>
    </row>
    <row r="4123">
      <c r="A4123" s="176" t="n">
        <v>45839</v>
      </c>
      <c r="B4123" s="104" t="inlineStr">
        <is>
          <t>2024/25</t>
        </is>
      </c>
      <c r="C4123" s="104" t="inlineStr">
        <is>
          <t>HC-062</t>
        </is>
      </c>
      <c r="D4123" s="104" t="inlineStr">
        <is>
          <t>Nord-Ouest</t>
        </is>
      </c>
      <c r="E4123" s="104" t="inlineStr">
        <is>
          <t>Sur place</t>
        </is>
      </c>
      <c r="F4123" s="104" t="n">
        <v>29</v>
      </c>
      <c r="G4123" s="159" t="n">
        <v>2566</v>
      </c>
      <c r="H4123" s="159" t="n">
        <v>6555</v>
      </c>
      <c r="I4123" s="160" t="n">
        <v>33259.89</v>
      </c>
      <c r="J4123" s="160" t="n">
        <v>1007.01</v>
      </c>
      <c r="K4123" s="160" t="n">
        <v>32252.88</v>
      </c>
      <c r="L4123" s="160" t="n">
        <v>9681.530000000001</v>
      </c>
    </row>
    <row r="4124">
      <c r="A4124" s="176" t="n">
        <v>45839</v>
      </c>
      <c r="B4124" s="104" t="inlineStr">
        <is>
          <t>2024/25</t>
        </is>
      </c>
      <c r="C4124" s="104" t="inlineStr">
        <is>
          <t>HC-062</t>
        </is>
      </c>
      <c r="D4124" s="104" t="inlineStr">
        <is>
          <t>Nord-Ouest</t>
        </is>
      </c>
      <c r="E4124" s="104" t="inlineStr">
        <is>
          <t>À emporter</t>
        </is>
      </c>
      <c r="F4124" s="104" t="n">
        <v>31</v>
      </c>
      <c r="G4124" s="159" t="n">
        <v>2087</v>
      </c>
      <c r="H4124" s="159" t="n">
        <v>5176</v>
      </c>
      <c r="I4124" s="160" t="n">
        <v>24901.71</v>
      </c>
      <c r="J4124" s="160" t="n">
        <v>701.3</v>
      </c>
      <c r="K4124" s="160" t="n">
        <v>24200.41</v>
      </c>
      <c r="L4124" s="160" t="n">
        <v>7210.8</v>
      </c>
    </row>
    <row r="4125">
      <c r="A4125" s="176" t="n">
        <v>45839</v>
      </c>
      <c r="B4125" s="104" t="inlineStr">
        <is>
          <t>2024/25</t>
        </is>
      </c>
      <c r="C4125" s="104" t="inlineStr">
        <is>
          <t>HC-063</t>
        </is>
      </c>
      <c r="D4125" s="104" t="inlineStr">
        <is>
          <t>Sud-Est</t>
        </is>
      </c>
      <c r="E4125" s="104" t="inlineStr">
        <is>
          <t>Livraison</t>
        </is>
      </c>
      <c r="F4125" s="104" t="n">
        <v>31</v>
      </c>
      <c r="G4125" s="159" t="n">
        <v>1666</v>
      </c>
      <c r="H4125" s="159" t="n">
        <v>4227</v>
      </c>
      <c r="I4125" s="160" t="n">
        <v>27332.24</v>
      </c>
      <c r="J4125" s="160" t="n">
        <v>1639.46</v>
      </c>
      <c r="K4125" s="160" t="n">
        <v>25692.78</v>
      </c>
      <c r="L4125" s="160" t="n">
        <v>7965.03</v>
      </c>
    </row>
    <row r="4126">
      <c r="A4126" s="176" t="n">
        <v>45839</v>
      </c>
      <c r="B4126" s="104" t="inlineStr">
        <is>
          <t>2024/25</t>
        </is>
      </c>
      <c r="C4126" s="104" t="inlineStr">
        <is>
          <t>HC-063</t>
        </is>
      </c>
      <c r="D4126" s="104" t="inlineStr">
        <is>
          <t>Sud-Est</t>
        </is>
      </c>
      <c r="E4126" s="104" t="inlineStr">
        <is>
          <t>Sur place</t>
        </is>
      </c>
      <c r="F4126" s="104" t="n">
        <v>31</v>
      </c>
      <c r="G4126" s="159" t="n">
        <v>4476</v>
      </c>
      <c r="H4126" s="159" t="n">
        <v>11445</v>
      </c>
      <c r="I4126" s="160" t="n">
        <v>57547.36</v>
      </c>
      <c r="J4126" s="160" t="n">
        <v>1505.66</v>
      </c>
      <c r="K4126" s="160" t="n">
        <v>56041.7</v>
      </c>
      <c r="L4126" s="160" t="n">
        <v>16745.05</v>
      </c>
    </row>
    <row r="4127">
      <c r="A4127" s="176" t="n">
        <v>45839</v>
      </c>
      <c r="B4127" s="104" t="inlineStr">
        <is>
          <t>2024/25</t>
        </is>
      </c>
      <c r="C4127" s="104" t="inlineStr">
        <is>
          <t>HC-063</t>
        </is>
      </c>
      <c r="D4127" s="104" t="inlineStr">
        <is>
          <t>Sud-Est</t>
        </is>
      </c>
      <c r="E4127" s="104" t="inlineStr">
        <is>
          <t>À emporter</t>
        </is>
      </c>
      <c r="F4127" s="104" t="n">
        <v>31</v>
      </c>
      <c r="G4127" s="159" t="n">
        <v>3461</v>
      </c>
      <c r="H4127" s="159" t="n">
        <v>8980</v>
      </c>
      <c r="I4127" s="160" t="n">
        <v>41222.47</v>
      </c>
      <c r="J4127" s="160" t="n">
        <v>1263.61</v>
      </c>
      <c r="K4127" s="160" t="n">
        <v>39958.86</v>
      </c>
      <c r="L4127" s="160" t="n">
        <v>11957.97</v>
      </c>
    </row>
    <row r="4128">
      <c r="A4128" s="176" t="n">
        <v>45839</v>
      </c>
      <c r="B4128" s="104" t="inlineStr">
        <is>
          <t>2024/25</t>
        </is>
      </c>
      <c r="C4128" s="104" t="inlineStr">
        <is>
          <t>HC-064</t>
        </is>
      </c>
      <c r="D4128" s="104" t="inlineStr">
        <is>
          <t>Sud-Ouest</t>
        </is>
      </c>
      <c r="E4128" s="104" t="inlineStr">
        <is>
          <t>Livraison</t>
        </is>
      </c>
      <c r="F4128" s="104" t="n">
        <v>31</v>
      </c>
      <c r="G4128" s="159" t="n">
        <v>1313</v>
      </c>
      <c r="H4128" s="159" t="n">
        <v>3313</v>
      </c>
      <c r="I4128" s="160" t="n">
        <v>21373.12</v>
      </c>
      <c r="J4128" s="160" t="n">
        <v>1300.15</v>
      </c>
      <c r="K4128" s="160" t="n">
        <v>20072.97</v>
      </c>
      <c r="L4128" s="160" t="n">
        <v>6252.71</v>
      </c>
    </row>
    <row r="4129">
      <c r="A4129" s="176" t="n">
        <v>45839</v>
      </c>
      <c r="B4129" s="104" t="inlineStr">
        <is>
          <t>2024/25</t>
        </is>
      </c>
      <c r="C4129" s="104" t="inlineStr">
        <is>
          <t>HC-064</t>
        </is>
      </c>
      <c r="D4129" s="104" t="inlineStr">
        <is>
          <t>Sud-Ouest</t>
        </is>
      </c>
      <c r="E4129" s="104" t="inlineStr">
        <is>
          <t>Sur place</t>
        </is>
      </c>
      <c r="F4129" s="104" t="n">
        <v>30</v>
      </c>
      <c r="G4129" s="159" t="n">
        <v>3226</v>
      </c>
      <c r="H4129" s="159" t="n">
        <v>8198</v>
      </c>
      <c r="I4129" s="160" t="n">
        <v>41551.44</v>
      </c>
      <c r="J4129" s="160" t="n">
        <v>1224.72</v>
      </c>
      <c r="K4129" s="160" t="n">
        <v>40326.72</v>
      </c>
      <c r="L4129" s="160" t="n">
        <v>12087.26</v>
      </c>
    </row>
    <row r="4130">
      <c r="A4130" s="176" t="n">
        <v>45839</v>
      </c>
      <c r="B4130" s="104" t="inlineStr">
        <is>
          <t>2024/25</t>
        </is>
      </c>
      <c r="C4130" s="104" t="inlineStr">
        <is>
          <t>HC-064</t>
        </is>
      </c>
      <c r="D4130" s="104" t="inlineStr">
        <is>
          <t>Sud-Ouest</t>
        </is>
      </c>
      <c r="E4130" s="104" t="inlineStr">
        <is>
          <t>À emporter</t>
        </is>
      </c>
      <c r="F4130" s="104" t="n">
        <v>30</v>
      </c>
      <c r="G4130" s="159" t="n">
        <v>2413</v>
      </c>
      <c r="H4130" s="159" t="n">
        <v>6216</v>
      </c>
      <c r="I4130" s="160" t="n">
        <v>28752.96</v>
      </c>
      <c r="J4130" s="160" t="n">
        <v>813.6</v>
      </c>
      <c r="K4130" s="160" t="n">
        <v>27939.36</v>
      </c>
      <c r="L4130" s="160" t="n">
        <v>8294.27</v>
      </c>
    </row>
    <row r="4131">
      <c r="A4131" s="176" t="n">
        <v>45839</v>
      </c>
      <c r="B4131" s="104" t="inlineStr">
        <is>
          <t>2024/25</t>
        </is>
      </c>
      <c r="C4131" s="104" t="inlineStr">
        <is>
          <t>HC-065</t>
        </is>
      </c>
      <c r="D4131" s="104" t="inlineStr">
        <is>
          <t>Île-de-France</t>
        </is>
      </c>
      <c r="E4131" s="104" t="inlineStr">
        <is>
          <t>Livraison</t>
        </is>
      </c>
      <c r="F4131" s="104" t="n">
        <v>31</v>
      </c>
      <c r="G4131" s="159" t="n">
        <v>2431</v>
      </c>
      <c r="H4131" s="159" t="n">
        <v>6026</v>
      </c>
      <c r="I4131" s="160" t="n">
        <v>39625.7</v>
      </c>
      <c r="J4131" s="160" t="n">
        <v>2448.18</v>
      </c>
      <c r="K4131" s="160" t="n">
        <v>37177.52</v>
      </c>
      <c r="L4131" s="160" t="n">
        <v>11476.44</v>
      </c>
    </row>
    <row r="4132">
      <c r="A4132" s="176" t="n">
        <v>45839</v>
      </c>
      <c r="B4132" s="104" t="inlineStr">
        <is>
          <t>2024/25</t>
        </is>
      </c>
      <c r="C4132" s="104" t="inlineStr">
        <is>
          <t>HC-065</t>
        </is>
      </c>
      <c r="D4132" s="104" t="inlineStr">
        <is>
          <t>Île-de-France</t>
        </is>
      </c>
      <c r="E4132" s="104" t="inlineStr">
        <is>
          <t>Sur place</t>
        </is>
      </c>
      <c r="F4132" s="104" t="n">
        <v>31</v>
      </c>
      <c r="G4132" s="159" t="n">
        <v>6302</v>
      </c>
      <c r="H4132" s="159" t="n">
        <v>16134</v>
      </c>
      <c r="I4132" s="160" t="n">
        <v>81706.73</v>
      </c>
      <c r="J4132" s="160" t="n">
        <v>2534.41</v>
      </c>
      <c r="K4132" s="160" t="n">
        <v>79172.32000000001</v>
      </c>
      <c r="L4132" s="160" t="n">
        <v>23632.58</v>
      </c>
    </row>
    <row r="4133">
      <c r="A4133" s="176" t="n">
        <v>45839</v>
      </c>
      <c r="B4133" s="104" t="inlineStr">
        <is>
          <t>2024/25</t>
        </is>
      </c>
      <c r="C4133" s="104" t="inlineStr">
        <is>
          <t>HC-065</t>
        </is>
      </c>
      <c r="D4133" s="104" t="inlineStr">
        <is>
          <t>Île-de-France</t>
        </is>
      </c>
      <c r="E4133" s="104" t="inlineStr">
        <is>
          <t>À emporter</t>
        </is>
      </c>
      <c r="F4133" s="104" t="n">
        <v>30</v>
      </c>
      <c r="G4133" s="159" t="n">
        <v>4595</v>
      </c>
      <c r="H4133" s="159" t="n">
        <v>11427</v>
      </c>
      <c r="I4133" s="160" t="n">
        <v>54368.95</v>
      </c>
      <c r="J4133" s="160" t="n">
        <v>1689.11</v>
      </c>
      <c r="K4133" s="160" t="n">
        <v>52679.84</v>
      </c>
      <c r="L4133" s="160" t="n">
        <v>15784.37</v>
      </c>
    </row>
    <row r="4134">
      <c r="A4134" s="176" t="n">
        <v>45839</v>
      </c>
      <c r="B4134" s="104" t="inlineStr">
        <is>
          <t>2024/25</t>
        </is>
      </c>
      <c r="C4134" s="104" t="inlineStr">
        <is>
          <t>HC-066</t>
        </is>
      </c>
      <c r="D4134" s="104" t="inlineStr">
        <is>
          <t>Nord-Ouest</t>
        </is>
      </c>
      <c r="E4134" s="104" t="inlineStr">
        <is>
          <t>Livraison</t>
        </is>
      </c>
      <c r="F4134" s="104" t="n">
        <v>31</v>
      </c>
      <c r="G4134" s="159" t="n">
        <v>2161</v>
      </c>
      <c r="H4134" s="159" t="n">
        <v>5300</v>
      </c>
      <c r="I4134" s="160" t="n">
        <v>35894.09</v>
      </c>
      <c r="J4134" s="160" t="n">
        <v>2138.79</v>
      </c>
      <c r="K4134" s="160" t="n">
        <v>33755.3</v>
      </c>
      <c r="L4134" s="160" t="n">
        <v>11502.53</v>
      </c>
    </row>
    <row r="4135">
      <c r="A4135" s="176" t="n">
        <v>45839</v>
      </c>
      <c r="B4135" s="104" t="inlineStr">
        <is>
          <t>2024/25</t>
        </is>
      </c>
      <c r="C4135" s="104" t="inlineStr">
        <is>
          <t>HC-066</t>
        </is>
      </c>
      <c r="D4135" s="104" t="inlineStr">
        <is>
          <t>Nord-Ouest</t>
        </is>
      </c>
      <c r="E4135" s="104" t="inlineStr">
        <is>
          <t>Sur place</t>
        </is>
      </c>
      <c r="F4135" s="104" t="n">
        <v>31</v>
      </c>
      <c r="G4135" s="159" t="n">
        <v>5798</v>
      </c>
      <c r="H4135" s="159" t="n">
        <v>14490</v>
      </c>
      <c r="I4135" s="160" t="n">
        <v>74792.17999999999</v>
      </c>
      <c r="J4135" s="160" t="n">
        <v>2035.77</v>
      </c>
      <c r="K4135" s="160" t="n">
        <v>72756.41</v>
      </c>
      <c r="L4135" s="160" t="n">
        <v>24056.09</v>
      </c>
    </row>
    <row r="4136">
      <c r="A4136" s="176" t="n">
        <v>45839</v>
      </c>
      <c r="B4136" s="104" t="inlineStr">
        <is>
          <t>2024/25</t>
        </is>
      </c>
      <c r="C4136" s="104" t="inlineStr">
        <is>
          <t>HC-066</t>
        </is>
      </c>
      <c r="D4136" s="104" t="inlineStr">
        <is>
          <t>Nord-Ouest</t>
        </is>
      </c>
      <c r="E4136" s="104" t="inlineStr">
        <is>
          <t>À emporter</t>
        </is>
      </c>
      <c r="F4136" s="104" t="n">
        <v>31</v>
      </c>
      <c r="G4136" s="159" t="n">
        <v>4420</v>
      </c>
      <c r="H4136" s="159" t="n">
        <v>11094</v>
      </c>
      <c r="I4136" s="160" t="n">
        <v>52603.02</v>
      </c>
      <c r="J4136" s="160" t="n">
        <v>1505.47</v>
      </c>
      <c r="K4136" s="160" t="n">
        <v>51097.55</v>
      </c>
      <c r="L4136" s="160" t="n">
        <v>16777.55</v>
      </c>
    </row>
    <row r="4137">
      <c r="A4137" s="176" t="n">
        <v>45839</v>
      </c>
      <c r="B4137" s="104" t="inlineStr">
        <is>
          <t>2024/25</t>
        </is>
      </c>
      <c r="C4137" s="104" t="inlineStr">
        <is>
          <t>HC-067</t>
        </is>
      </c>
      <c r="D4137" s="104" t="inlineStr">
        <is>
          <t>Sud-Est</t>
        </is>
      </c>
      <c r="E4137" s="104" t="inlineStr">
        <is>
          <t>Livraison</t>
        </is>
      </c>
      <c r="F4137" s="104" t="n">
        <v>31</v>
      </c>
      <c r="G4137" s="159" t="n">
        <v>1661</v>
      </c>
      <c r="H4137" s="159" t="n">
        <v>4173</v>
      </c>
      <c r="I4137" s="160" t="n">
        <v>27383.84</v>
      </c>
      <c r="J4137" s="160" t="n">
        <v>1737.23</v>
      </c>
      <c r="K4137" s="160" t="n">
        <v>25646.61</v>
      </c>
      <c r="L4137" s="160" t="n">
        <v>7899.49</v>
      </c>
    </row>
    <row r="4138">
      <c r="A4138" s="176" t="n">
        <v>45839</v>
      </c>
      <c r="B4138" s="104" t="inlineStr">
        <is>
          <t>2024/25</t>
        </is>
      </c>
      <c r="C4138" s="104" t="inlineStr">
        <is>
          <t>HC-067</t>
        </is>
      </c>
      <c r="D4138" s="104" t="inlineStr">
        <is>
          <t>Sud-Est</t>
        </is>
      </c>
      <c r="E4138" s="104" t="inlineStr">
        <is>
          <t>Sur place</t>
        </is>
      </c>
      <c r="F4138" s="104" t="n">
        <v>31</v>
      </c>
      <c r="G4138" s="159" t="n">
        <v>4458</v>
      </c>
      <c r="H4138" s="159" t="n">
        <v>11126</v>
      </c>
      <c r="I4138" s="160" t="n">
        <v>57982.18</v>
      </c>
      <c r="J4138" s="160" t="n">
        <v>1837.54</v>
      </c>
      <c r="K4138" s="160" t="n">
        <v>56144.64</v>
      </c>
      <c r="L4138" s="160" t="n">
        <v>16598.91</v>
      </c>
    </row>
    <row r="4139">
      <c r="A4139" s="176" t="n">
        <v>45839</v>
      </c>
      <c r="B4139" s="104" t="inlineStr">
        <is>
          <t>2024/25</t>
        </is>
      </c>
      <c r="C4139" s="104" t="inlineStr">
        <is>
          <t>HC-067</t>
        </is>
      </c>
      <c r="D4139" s="104" t="inlineStr">
        <is>
          <t>Sud-Est</t>
        </is>
      </c>
      <c r="E4139" s="104" t="inlineStr">
        <is>
          <t>À emporter</t>
        </is>
      </c>
      <c r="F4139" s="104" t="n">
        <v>31</v>
      </c>
      <c r="G4139" s="159" t="n">
        <v>3460</v>
      </c>
      <c r="H4139" s="159" t="n">
        <v>8752</v>
      </c>
      <c r="I4139" s="160" t="n">
        <v>40980.6</v>
      </c>
      <c r="J4139" s="160" t="n">
        <v>1110.83</v>
      </c>
      <c r="K4139" s="160" t="n">
        <v>39869.77</v>
      </c>
      <c r="L4139" s="160" t="n">
        <v>11931.85</v>
      </c>
    </row>
    <row r="4140">
      <c r="A4140" s="176" t="n">
        <v>45839</v>
      </c>
      <c r="B4140" s="104" t="inlineStr">
        <is>
          <t>2024/25</t>
        </is>
      </c>
      <c r="C4140" s="104" t="inlineStr">
        <is>
          <t>HC-068</t>
        </is>
      </c>
      <c r="D4140" s="104" t="inlineStr">
        <is>
          <t>Sud-Ouest</t>
        </is>
      </c>
      <c r="E4140" s="104" t="inlineStr">
        <is>
          <t>Livraison</t>
        </is>
      </c>
      <c r="F4140" s="104" t="n">
        <v>29</v>
      </c>
      <c r="G4140" s="159" t="n">
        <v>1142</v>
      </c>
      <c r="H4140" s="159" t="n">
        <v>2829</v>
      </c>
      <c r="I4140" s="160" t="n">
        <v>18737.27</v>
      </c>
      <c r="J4140" s="160" t="n">
        <v>1151.87</v>
      </c>
      <c r="K4140" s="160" t="n">
        <v>17585.4</v>
      </c>
      <c r="L4140" s="160" t="n">
        <v>5469.41</v>
      </c>
    </row>
    <row r="4141">
      <c r="A4141" s="176" t="n">
        <v>45839</v>
      </c>
      <c r="B4141" s="104" t="inlineStr">
        <is>
          <t>2024/25</t>
        </is>
      </c>
      <c r="C4141" s="104" t="inlineStr">
        <is>
          <t>HC-068</t>
        </is>
      </c>
      <c r="D4141" s="104" t="inlineStr">
        <is>
          <t>Sud-Ouest</t>
        </is>
      </c>
      <c r="E4141" s="104" t="inlineStr">
        <is>
          <t>Sur place</t>
        </is>
      </c>
      <c r="F4141" s="104" t="n">
        <v>31</v>
      </c>
      <c r="G4141" s="159" t="n">
        <v>3298</v>
      </c>
      <c r="H4141" s="159" t="n">
        <v>8228</v>
      </c>
      <c r="I4141" s="160" t="n">
        <v>42396.09</v>
      </c>
      <c r="J4141" s="160" t="n">
        <v>1127.6</v>
      </c>
      <c r="K4141" s="160" t="n">
        <v>41268.49</v>
      </c>
      <c r="L4141" s="160" t="n">
        <v>12364.63</v>
      </c>
    </row>
    <row r="4142">
      <c r="A4142" s="176" t="n">
        <v>45839</v>
      </c>
      <c r="B4142" s="104" t="inlineStr">
        <is>
          <t>2024/25</t>
        </is>
      </c>
      <c r="C4142" s="104" t="inlineStr">
        <is>
          <t>HC-068</t>
        </is>
      </c>
      <c r="D4142" s="104" t="inlineStr">
        <is>
          <t>Sud-Ouest</t>
        </is>
      </c>
      <c r="E4142" s="104" t="inlineStr">
        <is>
          <t>À emporter</t>
        </is>
      </c>
      <c r="F4142" s="104" t="n">
        <v>31</v>
      </c>
      <c r="G4142" s="159" t="n">
        <v>2525</v>
      </c>
      <c r="H4142" s="159" t="n">
        <v>6243</v>
      </c>
      <c r="I4142" s="160" t="n">
        <v>29979.44</v>
      </c>
      <c r="J4142" s="160" t="n">
        <v>1036.84</v>
      </c>
      <c r="K4142" s="160" t="n">
        <v>28942.6</v>
      </c>
      <c r="L4142" s="160" t="n">
        <v>8587.040000000001</v>
      </c>
    </row>
    <row r="4143">
      <c r="A4143" s="176" t="n">
        <v>45839</v>
      </c>
      <c r="B4143" s="104" t="inlineStr">
        <is>
          <t>2024/25</t>
        </is>
      </c>
      <c r="C4143" s="104" t="inlineStr">
        <is>
          <t>HC-069</t>
        </is>
      </c>
      <c r="D4143" s="104" t="inlineStr">
        <is>
          <t>Île-de-France</t>
        </is>
      </c>
      <c r="E4143" s="104" t="inlineStr">
        <is>
          <t>Drive</t>
        </is>
      </c>
      <c r="F4143" s="104" t="n">
        <v>30</v>
      </c>
      <c r="G4143" s="159" t="n">
        <v>1400</v>
      </c>
      <c r="H4143" s="159" t="n">
        <v>3574</v>
      </c>
      <c r="I4143" s="160" t="n">
        <v>19325.23</v>
      </c>
      <c r="J4143" s="160" t="n">
        <v>501.6</v>
      </c>
      <c r="K4143" s="160" t="n">
        <v>18823.63</v>
      </c>
      <c r="L4143" s="160" t="n">
        <v>5616.64</v>
      </c>
    </row>
    <row r="4144">
      <c r="A4144" s="176" t="n">
        <v>45839</v>
      </c>
      <c r="B4144" s="104" t="inlineStr">
        <is>
          <t>2024/25</t>
        </is>
      </c>
      <c r="C4144" s="104" t="inlineStr">
        <is>
          <t>HC-069</t>
        </is>
      </c>
      <c r="D4144" s="104" t="inlineStr">
        <is>
          <t>Île-de-France</t>
        </is>
      </c>
      <c r="E4144" s="104" t="inlineStr">
        <is>
          <t>Livraison</t>
        </is>
      </c>
      <c r="F4144" s="104" t="n">
        <v>31</v>
      </c>
      <c r="G4144" s="159" t="n">
        <v>1425</v>
      </c>
      <c r="H4144" s="159" t="n">
        <v>3592</v>
      </c>
      <c r="I4144" s="160" t="n">
        <v>23349.53</v>
      </c>
      <c r="J4144" s="160" t="n">
        <v>1307.82</v>
      </c>
      <c r="K4144" s="160" t="n">
        <v>22041.71</v>
      </c>
      <c r="L4144" s="160" t="n">
        <v>6797.81</v>
      </c>
    </row>
    <row r="4145">
      <c r="A4145" s="176" t="n">
        <v>45839</v>
      </c>
      <c r="B4145" s="104" t="inlineStr">
        <is>
          <t>2024/25</t>
        </is>
      </c>
      <c r="C4145" s="104" t="inlineStr">
        <is>
          <t>HC-069</t>
        </is>
      </c>
      <c r="D4145" s="104" t="inlineStr">
        <is>
          <t>Île-de-France</t>
        </is>
      </c>
      <c r="E4145" s="104" t="inlineStr">
        <is>
          <t>Sur place</t>
        </is>
      </c>
      <c r="F4145" s="104" t="n">
        <v>31</v>
      </c>
      <c r="G4145" s="159" t="n">
        <v>3632</v>
      </c>
      <c r="H4145" s="159" t="n">
        <v>9388</v>
      </c>
      <c r="I4145" s="160" t="n">
        <v>46991.12</v>
      </c>
      <c r="J4145" s="160" t="n">
        <v>1381.23</v>
      </c>
      <c r="K4145" s="160" t="n">
        <v>45609.89</v>
      </c>
      <c r="L4145" s="160" t="n">
        <v>13589.26</v>
      </c>
    </row>
    <row r="4146">
      <c r="A4146" s="176" t="n">
        <v>45839</v>
      </c>
      <c r="B4146" s="104" t="inlineStr">
        <is>
          <t>2024/25</t>
        </is>
      </c>
      <c r="C4146" s="104" t="inlineStr">
        <is>
          <t>HC-069</t>
        </is>
      </c>
      <c r="D4146" s="104" t="inlineStr">
        <is>
          <t>Île-de-France</t>
        </is>
      </c>
      <c r="E4146" s="104" t="inlineStr">
        <is>
          <t>À emporter</t>
        </is>
      </c>
      <c r="F4146" s="104" t="n">
        <v>30</v>
      </c>
      <c r="G4146" s="159" t="n">
        <v>2734</v>
      </c>
      <c r="H4146" s="159" t="n">
        <v>6831</v>
      </c>
      <c r="I4146" s="160" t="n">
        <v>32458.99</v>
      </c>
      <c r="J4146" s="160" t="n">
        <v>989.5599999999999</v>
      </c>
      <c r="K4146" s="160" t="n">
        <v>31469.43</v>
      </c>
      <c r="L4146" s="160" t="n">
        <v>9405.92</v>
      </c>
    </row>
    <row r="4147">
      <c r="A4147" s="176" t="n">
        <v>45839</v>
      </c>
      <c r="B4147" s="104" t="inlineStr">
        <is>
          <t>2024/25</t>
        </is>
      </c>
      <c r="C4147" s="104" t="inlineStr">
        <is>
          <t>HC-070</t>
        </is>
      </c>
      <c r="D4147" s="104" t="inlineStr">
        <is>
          <t>Nord-Ouest</t>
        </is>
      </c>
      <c r="E4147" s="104" t="inlineStr">
        <is>
          <t>Livraison</t>
        </is>
      </c>
      <c r="F4147" s="104" t="n">
        <v>31</v>
      </c>
      <c r="G4147" s="159" t="n">
        <v>1249</v>
      </c>
      <c r="H4147" s="159" t="n">
        <v>3281</v>
      </c>
      <c r="I4147" s="160" t="n">
        <v>20008.35</v>
      </c>
      <c r="J4147" s="160" t="n">
        <v>1176.23</v>
      </c>
      <c r="K4147" s="160" t="n">
        <v>18832.12</v>
      </c>
      <c r="L4147" s="160" t="n">
        <v>5814.86</v>
      </c>
    </row>
    <row r="4148">
      <c r="A4148" s="176" t="n">
        <v>45839</v>
      </c>
      <c r="B4148" s="104" t="inlineStr">
        <is>
          <t>2024/25</t>
        </is>
      </c>
      <c r="C4148" s="104" t="inlineStr">
        <is>
          <t>HC-070</t>
        </is>
      </c>
      <c r="D4148" s="104" t="inlineStr">
        <is>
          <t>Nord-Ouest</t>
        </is>
      </c>
      <c r="E4148" s="104" t="inlineStr">
        <is>
          <t>Sur place</t>
        </is>
      </c>
      <c r="F4148" s="104" t="n">
        <v>29</v>
      </c>
      <c r="G4148" s="159" t="n">
        <v>2681</v>
      </c>
      <c r="H4148" s="159" t="n">
        <v>6695</v>
      </c>
      <c r="I4148" s="160" t="n">
        <v>34623.95</v>
      </c>
      <c r="J4148" s="160" t="n">
        <v>1080.68</v>
      </c>
      <c r="K4148" s="160" t="n">
        <v>33543.27</v>
      </c>
      <c r="L4148" s="160" t="n">
        <v>10004.17</v>
      </c>
    </row>
    <row r="4149">
      <c r="A4149" s="176" t="n">
        <v>45839</v>
      </c>
      <c r="B4149" s="104" t="inlineStr">
        <is>
          <t>2024/25</t>
        </is>
      </c>
      <c r="C4149" s="104" t="inlineStr">
        <is>
          <t>HC-070</t>
        </is>
      </c>
      <c r="D4149" s="104" t="inlineStr">
        <is>
          <t>Nord-Ouest</t>
        </is>
      </c>
      <c r="E4149" s="104" t="inlineStr">
        <is>
          <t>À emporter</t>
        </is>
      </c>
      <c r="F4149" s="104" t="n">
        <v>31</v>
      </c>
      <c r="G4149" s="159" t="n">
        <v>2180</v>
      </c>
      <c r="H4149" s="159" t="n">
        <v>5358</v>
      </c>
      <c r="I4149" s="160" t="n">
        <v>25861.17</v>
      </c>
      <c r="J4149" s="160" t="n">
        <v>771.14</v>
      </c>
      <c r="K4149" s="160" t="n">
        <v>25090.03</v>
      </c>
      <c r="L4149" s="160" t="n">
        <v>7415.98</v>
      </c>
    </row>
    <row r="4150">
      <c r="A4150" s="176" t="n">
        <v>45839</v>
      </c>
      <c r="B4150" s="104" t="inlineStr">
        <is>
          <t>2024/25</t>
        </is>
      </c>
      <c r="C4150" s="104" t="inlineStr">
        <is>
          <t>HC-071</t>
        </is>
      </c>
      <c r="D4150" s="104" t="inlineStr">
        <is>
          <t>Sud-Est</t>
        </is>
      </c>
      <c r="E4150" s="104" t="inlineStr">
        <is>
          <t>Drive</t>
        </is>
      </c>
      <c r="F4150" s="104" t="n">
        <v>31</v>
      </c>
      <c r="G4150" s="159" t="n">
        <v>1270</v>
      </c>
      <c r="H4150" s="159" t="n">
        <v>3245</v>
      </c>
      <c r="I4150" s="160" t="n">
        <v>17505.22</v>
      </c>
      <c r="J4150" s="160" t="n">
        <v>572.3099999999999</v>
      </c>
      <c r="K4150" s="160" t="n">
        <v>16932.91</v>
      </c>
      <c r="L4150" s="160" t="n">
        <v>5039.27</v>
      </c>
    </row>
    <row r="4151">
      <c r="A4151" s="176" t="n">
        <v>45839</v>
      </c>
      <c r="B4151" s="104" t="inlineStr">
        <is>
          <t>2024/25</t>
        </is>
      </c>
      <c r="C4151" s="104" t="inlineStr">
        <is>
          <t>HC-071</t>
        </is>
      </c>
      <c r="D4151" s="104" t="inlineStr">
        <is>
          <t>Sud-Est</t>
        </is>
      </c>
      <c r="E4151" s="104" t="inlineStr">
        <is>
          <t>Livraison</t>
        </is>
      </c>
      <c r="F4151" s="104" t="n">
        <v>31</v>
      </c>
      <c r="G4151" s="159" t="n">
        <v>1205</v>
      </c>
      <c r="H4151" s="159" t="n">
        <v>3135</v>
      </c>
      <c r="I4151" s="160" t="n">
        <v>19695.13</v>
      </c>
      <c r="J4151" s="160" t="n">
        <v>1143.21</v>
      </c>
      <c r="K4151" s="160" t="n">
        <v>18551.92</v>
      </c>
      <c r="L4151" s="160" t="n">
        <v>5711.63</v>
      </c>
    </row>
    <row r="4152">
      <c r="A4152" s="176" t="n">
        <v>45839</v>
      </c>
      <c r="B4152" s="104" t="inlineStr">
        <is>
          <t>2024/25</t>
        </is>
      </c>
      <c r="C4152" s="104" t="inlineStr">
        <is>
          <t>HC-071</t>
        </is>
      </c>
      <c r="D4152" s="104" t="inlineStr">
        <is>
          <t>Sud-Est</t>
        </is>
      </c>
      <c r="E4152" s="104" t="inlineStr">
        <is>
          <t>Sur place</t>
        </is>
      </c>
      <c r="F4152" s="104" t="n">
        <v>31</v>
      </c>
      <c r="G4152" s="159" t="n">
        <v>3211</v>
      </c>
      <c r="H4152" s="159" t="n">
        <v>8259</v>
      </c>
      <c r="I4152" s="160" t="n">
        <v>41484.2</v>
      </c>
      <c r="J4152" s="160" t="n">
        <v>1375.81</v>
      </c>
      <c r="K4152" s="160" t="n">
        <v>40108.39</v>
      </c>
      <c r="L4152" s="160" t="n">
        <v>11911.82</v>
      </c>
    </row>
    <row r="4153">
      <c r="A4153" s="176" t="n">
        <v>45839</v>
      </c>
      <c r="B4153" s="104" t="inlineStr">
        <is>
          <t>2024/25</t>
        </is>
      </c>
      <c r="C4153" s="104" t="inlineStr">
        <is>
          <t>HC-071</t>
        </is>
      </c>
      <c r="D4153" s="104" t="inlineStr">
        <is>
          <t>Sud-Est</t>
        </is>
      </c>
      <c r="E4153" s="104" t="inlineStr">
        <is>
          <t>À emporter</t>
        </is>
      </c>
      <c r="F4153" s="104" t="n">
        <v>31</v>
      </c>
      <c r="G4153" s="159" t="n">
        <v>2476</v>
      </c>
      <c r="H4153" s="159" t="n">
        <v>6332</v>
      </c>
      <c r="I4153" s="160" t="n">
        <v>28981.08</v>
      </c>
      <c r="J4153" s="160" t="n">
        <v>815.27</v>
      </c>
      <c r="K4153" s="160" t="n">
        <v>28165.81</v>
      </c>
      <c r="L4153" s="160" t="n">
        <v>8337.530000000001</v>
      </c>
    </row>
    <row r="4154">
      <c r="A4154" s="176" t="n">
        <v>45839</v>
      </c>
      <c r="B4154" s="104" t="inlineStr">
        <is>
          <t>2024/25</t>
        </is>
      </c>
      <c r="C4154" s="104" t="inlineStr">
        <is>
          <t>HC-072</t>
        </is>
      </c>
      <c r="D4154" s="104" t="inlineStr">
        <is>
          <t>Sud-Ouest</t>
        </is>
      </c>
      <c r="E4154" s="104" t="inlineStr">
        <is>
          <t>Drive</t>
        </is>
      </c>
      <c r="F4154" s="104" t="n">
        <v>30</v>
      </c>
      <c r="G4154" s="159" t="n">
        <v>877</v>
      </c>
      <c r="H4154" s="159" t="n">
        <v>2298</v>
      </c>
      <c r="I4154" s="160" t="n">
        <v>12008.56</v>
      </c>
      <c r="J4154" s="160" t="n">
        <v>330.26</v>
      </c>
      <c r="K4154" s="160" t="n">
        <v>11678.3</v>
      </c>
      <c r="L4154" s="160" t="n">
        <v>3484.21</v>
      </c>
    </row>
    <row r="4155">
      <c r="A4155" s="176" t="n">
        <v>45839</v>
      </c>
      <c r="B4155" s="104" t="inlineStr">
        <is>
          <t>2024/25</t>
        </is>
      </c>
      <c r="C4155" s="104" t="inlineStr">
        <is>
          <t>HC-072</t>
        </is>
      </c>
      <c r="D4155" s="104" t="inlineStr">
        <is>
          <t>Sud-Ouest</t>
        </is>
      </c>
      <c r="E4155" s="104" t="inlineStr">
        <is>
          <t>Livraison</t>
        </is>
      </c>
      <c r="F4155" s="104" t="n">
        <v>31</v>
      </c>
      <c r="G4155" s="159" t="n">
        <v>967</v>
      </c>
      <c r="H4155" s="159" t="n">
        <v>2450</v>
      </c>
      <c r="I4155" s="160" t="n">
        <v>15695.38</v>
      </c>
      <c r="J4155" s="160" t="n">
        <v>964.08</v>
      </c>
      <c r="K4155" s="160" t="n">
        <v>14731.3</v>
      </c>
      <c r="L4155" s="160" t="n">
        <v>4535.71</v>
      </c>
    </row>
    <row r="4156">
      <c r="A4156" s="176" t="n">
        <v>45839</v>
      </c>
      <c r="B4156" s="104" t="inlineStr">
        <is>
          <t>2024/25</t>
        </is>
      </c>
      <c r="C4156" s="104" t="inlineStr">
        <is>
          <t>HC-072</t>
        </is>
      </c>
      <c r="D4156" s="104" t="inlineStr">
        <is>
          <t>Sud-Ouest</t>
        </is>
      </c>
      <c r="E4156" s="104" t="inlineStr">
        <is>
          <t>Sur place</t>
        </is>
      </c>
      <c r="F4156" s="104" t="n">
        <v>30</v>
      </c>
      <c r="G4156" s="159" t="n">
        <v>2224</v>
      </c>
      <c r="H4156" s="159" t="n">
        <v>5690</v>
      </c>
      <c r="I4156" s="160" t="n">
        <v>28351.61</v>
      </c>
      <c r="J4156" s="160" t="n">
        <v>817.5</v>
      </c>
      <c r="K4156" s="160" t="n">
        <v>27534.11</v>
      </c>
      <c r="L4156" s="160" t="n">
        <v>8246.6</v>
      </c>
    </row>
    <row r="4157">
      <c r="A4157" s="176" t="n">
        <v>45839</v>
      </c>
      <c r="B4157" s="104" t="inlineStr">
        <is>
          <t>2024/25</t>
        </is>
      </c>
      <c r="C4157" s="104" t="inlineStr">
        <is>
          <t>HC-072</t>
        </is>
      </c>
      <c r="D4157" s="104" t="inlineStr">
        <is>
          <t>Sud-Ouest</t>
        </is>
      </c>
      <c r="E4157" s="104" t="inlineStr">
        <is>
          <t>À emporter</t>
        </is>
      </c>
      <c r="F4157" s="104" t="n">
        <v>30</v>
      </c>
      <c r="G4157" s="159" t="n">
        <v>1643</v>
      </c>
      <c r="H4157" s="159" t="n">
        <v>4263</v>
      </c>
      <c r="I4157" s="160" t="n">
        <v>19272.69</v>
      </c>
      <c r="J4157" s="160" t="n">
        <v>525.61</v>
      </c>
      <c r="K4157" s="160" t="n">
        <v>18747.08</v>
      </c>
      <c r="L4157" s="160" t="n">
        <v>5645.12</v>
      </c>
    </row>
    <row r="4158">
      <c r="A4158" s="176" t="n">
        <v>45839</v>
      </c>
      <c r="B4158" s="104" t="inlineStr">
        <is>
          <t>2024/25</t>
        </is>
      </c>
      <c r="C4158" s="104" t="inlineStr">
        <is>
          <t>HC-073</t>
        </is>
      </c>
      <c r="D4158" s="104" t="inlineStr">
        <is>
          <t>Île-de-France</t>
        </is>
      </c>
      <c r="E4158" s="104" t="inlineStr">
        <is>
          <t>Livraison</t>
        </is>
      </c>
      <c r="F4158" s="104" t="n">
        <v>31</v>
      </c>
      <c r="G4158" s="159" t="n">
        <v>2529</v>
      </c>
      <c r="H4158" s="159" t="n">
        <v>6251</v>
      </c>
      <c r="I4158" s="160" t="n">
        <v>41956.14</v>
      </c>
      <c r="J4158" s="160" t="n">
        <v>2465.64</v>
      </c>
      <c r="K4158" s="160" t="n">
        <v>39490.5</v>
      </c>
      <c r="L4158" s="160" t="n">
        <v>12198.22</v>
      </c>
    </row>
    <row r="4159">
      <c r="A4159" s="176" t="n">
        <v>45839</v>
      </c>
      <c r="B4159" s="104" t="inlineStr">
        <is>
          <t>2024/25</t>
        </is>
      </c>
      <c r="C4159" s="104" t="inlineStr">
        <is>
          <t>HC-073</t>
        </is>
      </c>
      <c r="D4159" s="104" t="inlineStr">
        <is>
          <t>Île-de-France</t>
        </is>
      </c>
      <c r="E4159" s="104" t="inlineStr">
        <is>
          <t>Sur place</t>
        </is>
      </c>
      <c r="F4159" s="104" t="n">
        <v>31</v>
      </c>
      <c r="G4159" s="159" t="n">
        <v>6697</v>
      </c>
      <c r="H4159" s="159" t="n">
        <v>17225</v>
      </c>
      <c r="I4159" s="160" t="n">
        <v>86129.58</v>
      </c>
      <c r="J4159" s="160" t="n">
        <v>2299.06</v>
      </c>
      <c r="K4159" s="160" t="n">
        <v>83830.52</v>
      </c>
      <c r="L4159" s="160" t="n">
        <v>25013.52</v>
      </c>
    </row>
    <row r="4160">
      <c r="A4160" s="176" t="n">
        <v>45839</v>
      </c>
      <c r="B4160" s="104" t="inlineStr">
        <is>
          <t>2024/25</t>
        </is>
      </c>
      <c r="C4160" s="104" t="inlineStr">
        <is>
          <t>HC-073</t>
        </is>
      </c>
      <c r="D4160" s="104" t="inlineStr">
        <is>
          <t>Île-de-France</t>
        </is>
      </c>
      <c r="E4160" s="104" t="inlineStr">
        <is>
          <t>À emporter</t>
        </is>
      </c>
      <c r="F4160" s="104" t="n">
        <v>31</v>
      </c>
      <c r="G4160" s="159" t="n">
        <v>4986</v>
      </c>
      <c r="H4160" s="159" t="n">
        <v>12685</v>
      </c>
      <c r="I4160" s="160" t="n">
        <v>59012.29</v>
      </c>
      <c r="J4160" s="160" t="n">
        <v>1805.49</v>
      </c>
      <c r="K4160" s="160" t="n">
        <v>57206.8</v>
      </c>
      <c r="L4160" s="160" t="n">
        <v>17096.85</v>
      </c>
    </row>
    <row r="4161">
      <c r="A4161" s="176" t="n">
        <v>45839</v>
      </c>
      <c r="B4161" s="104" t="inlineStr">
        <is>
          <t>2024/25</t>
        </is>
      </c>
      <c r="C4161" s="104" t="inlineStr">
        <is>
          <t>HC-074</t>
        </is>
      </c>
      <c r="D4161" s="104" t="inlineStr">
        <is>
          <t>Nord-Ouest</t>
        </is>
      </c>
      <c r="E4161" s="104" t="inlineStr">
        <is>
          <t>Livraison</t>
        </is>
      </c>
      <c r="F4161" s="104" t="n">
        <v>31</v>
      </c>
      <c r="G4161" s="159" t="n">
        <v>1596</v>
      </c>
      <c r="H4161" s="159" t="n">
        <v>4233</v>
      </c>
      <c r="I4161" s="160" t="n">
        <v>26330.08</v>
      </c>
      <c r="J4161" s="160" t="n">
        <v>1544.14</v>
      </c>
      <c r="K4161" s="160" t="n">
        <v>24785.94</v>
      </c>
      <c r="L4161" s="160" t="n">
        <v>7628.4</v>
      </c>
    </row>
    <row r="4162">
      <c r="A4162" s="176" t="n">
        <v>45839</v>
      </c>
      <c r="B4162" s="104" t="inlineStr">
        <is>
          <t>2024/25</t>
        </is>
      </c>
      <c r="C4162" s="104" t="inlineStr">
        <is>
          <t>HC-074</t>
        </is>
      </c>
      <c r="D4162" s="104" t="inlineStr">
        <is>
          <t>Nord-Ouest</t>
        </is>
      </c>
      <c r="E4162" s="104" t="inlineStr">
        <is>
          <t>Sur place</t>
        </is>
      </c>
      <c r="F4162" s="104" t="n">
        <v>31</v>
      </c>
      <c r="G4162" s="159" t="n">
        <v>4347</v>
      </c>
      <c r="H4162" s="159" t="n">
        <v>11615</v>
      </c>
      <c r="I4162" s="160" t="n">
        <v>55749.49</v>
      </c>
      <c r="J4162" s="160" t="n">
        <v>1690.57</v>
      </c>
      <c r="K4162" s="160" t="n">
        <v>54058.92</v>
      </c>
      <c r="L4162" s="160" t="n">
        <v>16169.83</v>
      </c>
    </row>
    <row r="4163">
      <c r="A4163" s="176" t="n">
        <v>45839</v>
      </c>
      <c r="B4163" s="104" t="inlineStr">
        <is>
          <t>2024/25</t>
        </is>
      </c>
      <c r="C4163" s="104" t="inlineStr">
        <is>
          <t>HC-074</t>
        </is>
      </c>
      <c r="D4163" s="104" t="inlineStr">
        <is>
          <t>Nord-Ouest</t>
        </is>
      </c>
      <c r="E4163" s="104" t="inlineStr">
        <is>
          <t>À emporter</t>
        </is>
      </c>
      <c r="F4163" s="104" t="n">
        <v>31</v>
      </c>
      <c r="G4163" s="159" t="n">
        <v>3332</v>
      </c>
      <c r="H4163" s="159" t="n">
        <v>8520</v>
      </c>
      <c r="I4163" s="160" t="n">
        <v>39160.43</v>
      </c>
      <c r="J4163" s="160" t="n">
        <v>1292.79</v>
      </c>
      <c r="K4163" s="160" t="n">
        <v>37867.64</v>
      </c>
      <c r="L4163" s="160" t="n">
        <v>11209.33</v>
      </c>
    </row>
    <row r="4164">
      <c r="A4164" s="176" t="n">
        <v>45839</v>
      </c>
      <c r="B4164" s="104" t="inlineStr">
        <is>
          <t>2024/25</t>
        </is>
      </c>
      <c r="C4164" s="104" t="inlineStr">
        <is>
          <t>HC-075</t>
        </is>
      </c>
      <c r="D4164" s="104" t="inlineStr">
        <is>
          <t>Sud-Est</t>
        </is>
      </c>
      <c r="E4164" s="104" t="inlineStr">
        <is>
          <t>Drive</t>
        </is>
      </c>
      <c r="F4164" s="104" t="n">
        <v>30</v>
      </c>
      <c r="G4164" s="159" t="n">
        <v>2218</v>
      </c>
      <c r="H4164" s="159" t="n">
        <v>5542</v>
      </c>
      <c r="I4164" s="160" t="n">
        <v>30340.91</v>
      </c>
      <c r="J4164" s="160" t="n">
        <v>930.02</v>
      </c>
      <c r="K4164" s="160" t="n">
        <v>29410.89</v>
      </c>
      <c r="L4164" s="160" t="n">
        <v>8835.549999999999</v>
      </c>
    </row>
    <row r="4165">
      <c r="A4165" s="176" t="n">
        <v>45839</v>
      </c>
      <c r="B4165" s="104" t="inlineStr">
        <is>
          <t>2024/25</t>
        </is>
      </c>
      <c r="C4165" s="104" t="inlineStr">
        <is>
          <t>HC-075</t>
        </is>
      </c>
      <c r="D4165" s="104" t="inlineStr">
        <is>
          <t>Sud-Est</t>
        </is>
      </c>
      <c r="E4165" s="104" t="inlineStr">
        <is>
          <t>Livraison</t>
        </is>
      </c>
      <c r="F4165" s="104" t="n">
        <v>31</v>
      </c>
      <c r="G4165" s="159" t="n">
        <v>2163</v>
      </c>
      <c r="H4165" s="159" t="n">
        <v>5530</v>
      </c>
      <c r="I4165" s="160" t="n">
        <v>35725.92</v>
      </c>
      <c r="J4165" s="160" t="n">
        <v>1928.89</v>
      </c>
      <c r="K4165" s="160" t="n">
        <v>33797.03</v>
      </c>
      <c r="L4165" s="160" t="n">
        <v>10497.5</v>
      </c>
    </row>
    <row r="4166">
      <c r="A4166" s="176" t="n">
        <v>45839</v>
      </c>
      <c r="B4166" s="104" t="inlineStr">
        <is>
          <t>2024/25</t>
        </is>
      </c>
      <c r="C4166" s="104" t="inlineStr">
        <is>
          <t>HC-075</t>
        </is>
      </c>
      <c r="D4166" s="104" t="inlineStr">
        <is>
          <t>Sud-Est</t>
        </is>
      </c>
      <c r="E4166" s="104" t="inlineStr">
        <is>
          <t>Sur place</t>
        </is>
      </c>
      <c r="F4166" s="104" t="n">
        <v>31</v>
      </c>
      <c r="G4166" s="159" t="n">
        <v>5887</v>
      </c>
      <c r="H4166" s="159" t="n">
        <v>15177</v>
      </c>
      <c r="I4166" s="160" t="n">
        <v>76620.03</v>
      </c>
      <c r="J4166" s="160" t="n">
        <v>2364.26</v>
      </c>
      <c r="K4166" s="160" t="n">
        <v>74255.77</v>
      </c>
      <c r="L4166" s="160" t="n">
        <v>22171.76</v>
      </c>
    </row>
    <row r="4167">
      <c r="A4167" s="176" t="n">
        <v>45839</v>
      </c>
      <c r="B4167" s="104" t="inlineStr">
        <is>
          <t>2024/25</t>
        </is>
      </c>
      <c r="C4167" s="104" t="inlineStr">
        <is>
          <t>HC-075</t>
        </is>
      </c>
      <c r="D4167" s="104" t="inlineStr">
        <is>
          <t>Sud-Est</t>
        </is>
      </c>
      <c r="E4167" s="104" t="inlineStr">
        <is>
          <t>À emporter</t>
        </is>
      </c>
      <c r="F4167" s="104" t="n">
        <v>31</v>
      </c>
      <c r="G4167" s="159" t="n">
        <v>4433</v>
      </c>
      <c r="H4167" s="159" t="n">
        <v>11162</v>
      </c>
      <c r="I4167" s="160" t="n">
        <v>52829.32</v>
      </c>
      <c r="J4167" s="160" t="n">
        <v>1595.06</v>
      </c>
      <c r="K4167" s="160" t="n">
        <v>51234.26</v>
      </c>
      <c r="L4167" s="160" t="n">
        <v>15333.48</v>
      </c>
    </row>
    <row r="4168">
      <c r="A4168" s="176" t="n">
        <v>45839</v>
      </c>
      <c r="B4168" s="104" t="inlineStr">
        <is>
          <t>2024/25</t>
        </is>
      </c>
      <c r="C4168" s="104" t="inlineStr">
        <is>
          <t>HC-076</t>
        </is>
      </c>
      <c r="D4168" s="104" t="inlineStr">
        <is>
          <t>Sud-Ouest</t>
        </is>
      </c>
      <c r="E4168" s="104" t="inlineStr">
        <is>
          <t>Drive</t>
        </is>
      </c>
      <c r="F4168" s="104" t="n">
        <v>29</v>
      </c>
      <c r="G4168" s="159" t="n">
        <v>1353</v>
      </c>
      <c r="H4168" s="159" t="n">
        <v>3444</v>
      </c>
      <c r="I4168" s="160" t="n">
        <v>18618.63</v>
      </c>
      <c r="J4168" s="160" t="n">
        <v>520.15</v>
      </c>
      <c r="K4168" s="160" t="n">
        <v>18098.48</v>
      </c>
      <c r="L4168" s="160" t="n">
        <v>5445.12</v>
      </c>
    </row>
    <row r="4169">
      <c r="A4169" s="176" t="n">
        <v>45839</v>
      </c>
      <c r="B4169" s="104" t="inlineStr">
        <is>
          <t>2024/25</t>
        </is>
      </c>
      <c r="C4169" s="104" t="inlineStr">
        <is>
          <t>HC-076</t>
        </is>
      </c>
      <c r="D4169" s="104" t="inlineStr">
        <is>
          <t>Sud-Ouest</t>
        </is>
      </c>
      <c r="E4169" s="104" t="inlineStr">
        <is>
          <t>Livraison</t>
        </is>
      </c>
      <c r="F4169" s="104" t="n">
        <v>31</v>
      </c>
      <c r="G4169" s="159" t="n">
        <v>1453</v>
      </c>
      <c r="H4169" s="159" t="n">
        <v>3607</v>
      </c>
      <c r="I4169" s="160" t="n">
        <v>23546.32</v>
      </c>
      <c r="J4169" s="160" t="n">
        <v>1293.06</v>
      </c>
      <c r="K4169" s="160" t="n">
        <v>22253.26</v>
      </c>
      <c r="L4169" s="160" t="n">
        <v>6810.55</v>
      </c>
    </row>
    <row r="4170">
      <c r="A4170" s="176" t="n">
        <v>45839</v>
      </c>
      <c r="B4170" s="104" t="inlineStr">
        <is>
          <t>2024/25</t>
        </is>
      </c>
      <c r="C4170" s="104" t="inlineStr">
        <is>
          <t>HC-076</t>
        </is>
      </c>
      <c r="D4170" s="104" t="inlineStr">
        <is>
          <t>Sud-Ouest</t>
        </is>
      </c>
      <c r="E4170" s="104" t="inlineStr">
        <is>
          <t>Sur place</t>
        </is>
      </c>
      <c r="F4170" s="104" t="n">
        <v>31</v>
      </c>
      <c r="G4170" s="159" t="n">
        <v>3727</v>
      </c>
      <c r="H4170" s="159" t="n">
        <v>9494</v>
      </c>
      <c r="I4170" s="160" t="n">
        <v>48701.1</v>
      </c>
      <c r="J4170" s="160" t="n">
        <v>1294.9</v>
      </c>
      <c r="K4170" s="160" t="n">
        <v>47406.2</v>
      </c>
      <c r="L4170" s="160" t="n">
        <v>14273.04</v>
      </c>
    </row>
    <row r="4171">
      <c r="A4171" s="176" t="n">
        <v>45839</v>
      </c>
      <c r="B4171" s="104" t="inlineStr">
        <is>
          <t>2024/25</t>
        </is>
      </c>
      <c r="C4171" s="104" t="inlineStr">
        <is>
          <t>HC-076</t>
        </is>
      </c>
      <c r="D4171" s="104" t="inlineStr">
        <is>
          <t>Sud-Ouest</t>
        </is>
      </c>
      <c r="E4171" s="104" t="inlineStr">
        <is>
          <t>À emporter</t>
        </is>
      </c>
      <c r="F4171" s="104" t="n">
        <v>31</v>
      </c>
      <c r="G4171" s="159" t="n">
        <v>2736</v>
      </c>
      <c r="H4171" s="159" t="n">
        <v>6896</v>
      </c>
      <c r="I4171" s="160" t="n">
        <v>32383.28</v>
      </c>
      <c r="J4171" s="160" t="n">
        <v>911.47</v>
      </c>
      <c r="K4171" s="160" t="n">
        <v>31471.81</v>
      </c>
      <c r="L4171" s="160" t="n">
        <v>9389.73</v>
      </c>
    </row>
    <row r="4172">
      <c r="A4172" s="176" t="n">
        <v>45839</v>
      </c>
      <c r="B4172" s="104" t="inlineStr">
        <is>
          <t>2024/25</t>
        </is>
      </c>
      <c r="C4172" s="104" t="inlineStr">
        <is>
          <t>HC-077</t>
        </is>
      </c>
      <c r="D4172" s="104" t="inlineStr">
        <is>
          <t>Île-de-France</t>
        </is>
      </c>
      <c r="E4172" s="104" t="inlineStr">
        <is>
          <t>Drive</t>
        </is>
      </c>
      <c r="F4172" s="104" t="n">
        <v>31</v>
      </c>
      <c r="G4172" s="159" t="n">
        <v>1530</v>
      </c>
      <c r="H4172" s="159" t="n">
        <v>3965</v>
      </c>
      <c r="I4172" s="160" t="n">
        <v>21175.83</v>
      </c>
      <c r="J4172" s="160" t="n">
        <v>540.46</v>
      </c>
      <c r="K4172" s="160" t="n">
        <v>20635.37</v>
      </c>
      <c r="L4172" s="160" t="n">
        <v>6167.16</v>
      </c>
    </row>
    <row r="4173">
      <c r="A4173" s="176" t="n">
        <v>45839</v>
      </c>
      <c r="B4173" s="104" t="inlineStr">
        <is>
          <t>2024/25</t>
        </is>
      </c>
      <c r="C4173" s="104" t="inlineStr">
        <is>
          <t>HC-077</t>
        </is>
      </c>
      <c r="D4173" s="104" t="inlineStr">
        <is>
          <t>Île-de-France</t>
        </is>
      </c>
      <c r="E4173" s="104" t="inlineStr">
        <is>
          <t>Livraison</t>
        </is>
      </c>
      <c r="F4173" s="104" t="n">
        <v>31</v>
      </c>
      <c r="G4173" s="159" t="n">
        <v>1414</v>
      </c>
      <c r="H4173" s="159" t="n">
        <v>3475</v>
      </c>
      <c r="I4173" s="160" t="n">
        <v>23446.8</v>
      </c>
      <c r="J4173" s="160" t="n">
        <v>1402.27</v>
      </c>
      <c r="K4173" s="160" t="n">
        <v>22044.53</v>
      </c>
      <c r="L4173" s="160" t="n">
        <v>6788.69</v>
      </c>
    </row>
    <row r="4174">
      <c r="A4174" s="176" t="n">
        <v>45839</v>
      </c>
      <c r="B4174" s="104" t="inlineStr">
        <is>
          <t>2024/25</t>
        </is>
      </c>
      <c r="C4174" s="104" t="inlineStr">
        <is>
          <t>HC-077</t>
        </is>
      </c>
      <c r="D4174" s="104" t="inlineStr">
        <is>
          <t>Île-de-France</t>
        </is>
      </c>
      <c r="E4174" s="104" t="inlineStr">
        <is>
          <t>Sur place</t>
        </is>
      </c>
      <c r="F4174" s="104" t="n">
        <v>31</v>
      </c>
      <c r="G4174" s="159" t="n">
        <v>3870</v>
      </c>
      <c r="H4174" s="159" t="n">
        <v>9955</v>
      </c>
      <c r="I4174" s="160" t="n">
        <v>49728.7</v>
      </c>
      <c r="J4174" s="160" t="n">
        <v>1384.46</v>
      </c>
      <c r="K4174" s="160" t="n">
        <v>48344.24</v>
      </c>
      <c r="L4174" s="160" t="n">
        <v>14403.11</v>
      </c>
    </row>
    <row r="4175">
      <c r="A4175" s="176" t="n">
        <v>45839</v>
      </c>
      <c r="B4175" s="104" t="inlineStr">
        <is>
          <t>2024/25</t>
        </is>
      </c>
      <c r="C4175" s="104" t="inlineStr">
        <is>
          <t>HC-077</t>
        </is>
      </c>
      <c r="D4175" s="104" t="inlineStr">
        <is>
          <t>Île-de-France</t>
        </is>
      </c>
      <c r="E4175" s="104" t="inlineStr">
        <is>
          <t>À emporter</t>
        </is>
      </c>
      <c r="F4175" s="104" t="n">
        <v>31</v>
      </c>
      <c r="G4175" s="159" t="n">
        <v>2940</v>
      </c>
      <c r="H4175" s="159" t="n">
        <v>7624</v>
      </c>
      <c r="I4175" s="160" t="n">
        <v>34965.02</v>
      </c>
      <c r="J4175" s="160" t="n">
        <v>1209.89</v>
      </c>
      <c r="K4175" s="160" t="n">
        <v>33755.13</v>
      </c>
      <c r="L4175" s="160" t="n">
        <v>10049.32</v>
      </c>
    </row>
    <row r="4176">
      <c r="A4176" s="176" t="n">
        <v>45839</v>
      </c>
      <c r="B4176" s="104" t="inlineStr">
        <is>
          <t>2024/25</t>
        </is>
      </c>
      <c r="C4176" s="104" t="inlineStr">
        <is>
          <t>HC-078</t>
        </is>
      </c>
      <c r="D4176" s="104" t="inlineStr">
        <is>
          <t>Nord-Ouest</t>
        </is>
      </c>
      <c r="E4176" s="104" t="inlineStr">
        <is>
          <t>Livraison</t>
        </is>
      </c>
      <c r="F4176" s="104" t="n">
        <v>31</v>
      </c>
      <c r="G4176" s="159" t="n">
        <v>1137</v>
      </c>
      <c r="H4176" s="159" t="n">
        <v>2877</v>
      </c>
      <c r="I4176" s="160" t="n">
        <v>18224.29</v>
      </c>
      <c r="J4176" s="160" t="n">
        <v>1045.41</v>
      </c>
      <c r="K4176" s="160" t="n">
        <v>17178.88</v>
      </c>
      <c r="L4176" s="160" t="n">
        <v>5340.04</v>
      </c>
    </row>
    <row r="4177">
      <c r="A4177" s="176" t="n">
        <v>45839</v>
      </c>
      <c r="B4177" s="104" t="inlineStr">
        <is>
          <t>2024/25</t>
        </is>
      </c>
      <c r="C4177" s="104" t="inlineStr">
        <is>
          <t>HC-078</t>
        </is>
      </c>
      <c r="D4177" s="104" t="inlineStr">
        <is>
          <t>Nord-Ouest</t>
        </is>
      </c>
      <c r="E4177" s="104" t="inlineStr">
        <is>
          <t>Sur place</t>
        </is>
      </c>
      <c r="F4177" s="104" t="n">
        <v>30</v>
      </c>
      <c r="G4177" s="159" t="n">
        <v>2576</v>
      </c>
      <c r="H4177" s="159" t="n">
        <v>6532</v>
      </c>
      <c r="I4177" s="160" t="n">
        <v>33349.06</v>
      </c>
      <c r="J4177" s="160" t="n">
        <v>1034.46</v>
      </c>
      <c r="K4177" s="160" t="n">
        <v>32314.6</v>
      </c>
      <c r="L4177" s="160" t="n">
        <v>9616.15</v>
      </c>
    </row>
    <row r="4178">
      <c r="A4178" s="176" t="n">
        <v>45839</v>
      </c>
      <c r="B4178" s="104" t="inlineStr">
        <is>
          <t>2024/25</t>
        </is>
      </c>
      <c r="C4178" s="104" t="inlineStr">
        <is>
          <t>HC-078</t>
        </is>
      </c>
      <c r="D4178" s="104" t="inlineStr">
        <is>
          <t>Nord-Ouest</t>
        </is>
      </c>
      <c r="E4178" s="104" t="inlineStr">
        <is>
          <t>À emporter</t>
        </is>
      </c>
      <c r="F4178" s="104" t="n">
        <v>30</v>
      </c>
      <c r="G4178" s="159" t="n">
        <v>2033</v>
      </c>
      <c r="H4178" s="159" t="n">
        <v>5087</v>
      </c>
      <c r="I4178" s="160" t="n">
        <v>24230.35</v>
      </c>
      <c r="J4178" s="160" t="n">
        <v>794.74</v>
      </c>
      <c r="K4178" s="160" t="n">
        <v>23435.61</v>
      </c>
      <c r="L4178" s="160" t="n">
        <v>7017.66</v>
      </c>
    </row>
    <row r="4179">
      <c r="A4179" s="176" t="n">
        <v>45839</v>
      </c>
      <c r="B4179" s="104" t="inlineStr">
        <is>
          <t>2024/25</t>
        </is>
      </c>
      <c r="C4179" s="104" t="inlineStr">
        <is>
          <t>HC-079</t>
        </is>
      </c>
      <c r="D4179" s="104" t="inlineStr">
        <is>
          <t>Sud-Est</t>
        </is>
      </c>
      <c r="E4179" s="104" t="inlineStr">
        <is>
          <t>Drive</t>
        </is>
      </c>
      <c r="F4179" s="104" t="n">
        <v>31</v>
      </c>
      <c r="G4179" s="159" t="n">
        <v>1536</v>
      </c>
      <c r="H4179" s="159" t="n">
        <v>4071</v>
      </c>
      <c r="I4179" s="160" t="n">
        <v>21110.39</v>
      </c>
      <c r="J4179" s="160" t="n">
        <v>609.64</v>
      </c>
      <c r="K4179" s="160" t="n">
        <v>20500.75</v>
      </c>
      <c r="L4179" s="160" t="n">
        <v>6061.26</v>
      </c>
    </row>
    <row r="4180">
      <c r="A4180" s="176" t="n">
        <v>45839</v>
      </c>
      <c r="B4180" s="104" t="inlineStr">
        <is>
          <t>2024/25</t>
        </is>
      </c>
      <c r="C4180" s="104" t="inlineStr">
        <is>
          <t>HC-079</t>
        </is>
      </c>
      <c r="D4180" s="104" t="inlineStr">
        <is>
          <t>Sud-Est</t>
        </is>
      </c>
      <c r="E4180" s="104" t="inlineStr">
        <is>
          <t>Livraison</t>
        </is>
      </c>
      <c r="F4180" s="104" t="n">
        <v>31</v>
      </c>
      <c r="G4180" s="159" t="n">
        <v>1459</v>
      </c>
      <c r="H4180" s="159" t="n">
        <v>3732</v>
      </c>
      <c r="I4180" s="160" t="n">
        <v>23827.58</v>
      </c>
      <c r="J4180" s="160" t="n">
        <v>1415.05</v>
      </c>
      <c r="K4180" s="160" t="n">
        <v>22412.53</v>
      </c>
      <c r="L4180" s="160" t="n">
        <v>6931.31</v>
      </c>
    </row>
    <row r="4181">
      <c r="A4181" s="176" t="n">
        <v>45839</v>
      </c>
      <c r="B4181" s="104" t="inlineStr">
        <is>
          <t>2024/25</t>
        </is>
      </c>
      <c r="C4181" s="104" t="inlineStr">
        <is>
          <t>HC-079</t>
        </is>
      </c>
      <c r="D4181" s="104" t="inlineStr">
        <is>
          <t>Sud-Est</t>
        </is>
      </c>
      <c r="E4181" s="104" t="inlineStr">
        <is>
          <t>Sur place</t>
        </is>
      </c>
      <c r="F4181" s="104" t="n">
        <v>31</v>
      </c>
      <c r="G4181" s="159" t="n">
        <v>3985</v>
      </c>
      <c r="H4181" s="159" t="n">
        <v>9958</v>
      </c>
      <c r="I4181" s="160" t="n">
        <v>51413.06</v>
      </c>
      <c r="J4181" s="160" t="n">
        <v>1582.04</v>
      </c>
      <c r="K4181" s="160" t="n">
        <v>49831.02</v>
      </c>
      <c r="L4181" s="160" t="n">
        <v>14904.76</v>
      </c>
    </row>
    <row r="4182">
      <c r="A4182" s="176" t="n">
        <v>45839</v>
      </c>
      <c r="B4182" s="104" t="inlineStr">
        <is>
          <t>2024/25</t>
        </is>
      </c>
      <c r="C4182" s="104" t="inlineStr">
        <is>
          <t>HC-079</t>
        </is>
      </c>
      <c r="D4182" s="104" t="inlineStr">
        <is>
          <t>Sud-Est</t>
        </is>
      </c>
      <c r="E4182" s="104" t="inlineStr">
        <is>
          <t>À emporter</t>
        </is>
      </c>
      <c r="F4182" s="104" t="n">
        <v>31</v>
      </c>
      <c r="G4182" s="159" t="n">
        <v>2939</v>
      </c>
      <c r="H4182" s="159" t="n">
        <v>7577</v>
      </c>
      <c r="I4182" s="160" t="n">
        <v>34980.08</v>
      </c>
      <c r="J4182" s="160" t="n">
        <v>1076.53</v>
      </c>
      <c r="K4182" s="160" t="n">
        <v>33903.55</v>
      </c>
      <c r="L4182" s="160" t="n">
        <v>10135.76</v>
      </c>
    </row>
    <row r="4183">
      <c r="A4183" s="176" t="n">
        <v>45839</v>
      </c>
      <c r="B4183" s="104" t="inlineStr">
        <is>
          <t>2024/25</t>
        </is>
      </c>
      <c r="C4183" s="104" t="inlineStr">
        <is>
          <t>HC-080</t>
        </is>
      </c>
      <c r="D4183" s="104" t="inlineStr">
        <is>
          <t>Sud-Ouest</t>
        </is>
      </c>
      <c r="E4183" s="104" t="inlineStr">
        <is>
          <t>Livraison</t>
        </is>
      </c>
      <c r="F4183" s="104" t="n">
        <v>31</v>
      </c>
      <c r="G4183" s="159" t="n">
        <v>1333</v>
      </c>
      <c r="H4183" s="159" t="n">
        <v>3455</v>
      </c>
      <c r="I4183" s="160" t="n">
        <v>21540.85</v>
      </c>
      <c r="J4183" s="160" t="n">
        <v>1340.82</v>
      </c>
      <c r="K4183" s="160" t="n">
        <v>20200.03</v>
      </c>
      <c r="L4183" s="160" t="n">
        <v>6232.14</v>
      </c>
    </row>
    <row r="4184">
      <c r="A4184" s="176" t="n">
        <v>45839</v>
      </c>
      <c r="B4184" s="104" t="inlineStr">
        <is>
          <t>2024/25</t>
        </is>
      </c>
      <c r="C4184" s="104" t="inlineStr">
        <is>
          <t>HC-080</t>
        </is>
      </c>
      <c r="D4184" s="104" t="inlineStr">
        <is>
          <t>Sud-Ouest</t>
        </is>
      </c>
      <c r="E4184" s="104" t="inlineStr">
        <is>
          <t>Sur place</t>
        </is>
      </c>
      <c r="F4184" s="104" t="n">
        <v>30</v>
      </c>
      <c r="G4184" s="159" t="n">
        <v>3259</v>
      </c>
      <c r="H4184" s="159" t="n">
        <v>8312</v>
      </c>
      <c r="I4184" s="160" t="n">
        <v>41947.05</v>
      </c>
      <c r="J4184" s="160" t="n">
        <v>1417.48</v>
      </c>
      <c r="K4184" s="160" t="n">
        <v>40529.57</v>
      </c>
      <c r="L4184" s="160" t="n">
        <v>12080.22</v>
      </c>
    </row>
    <row r="4185">
      <c r="A4185" s="176" t="n">
        <v>45839</v>
      </c>
      <c r="B4185" s="104" t="inlineStr">
        <is>
          <t>2024/25</t>
        </is>
      </c>
      <c r="C4185" s="104" t="inlineStr">
        <is>
          <t>HC-080</t>
        </is>
      </c>
      <c r="D4185" s="104" t="inlineStr">
        <is>
          <t>Sud-Ouest</t>
        </is>
      </c>
      <c r="E4185" s="104" t="inlineStr">
        <is>
          <t>À emporter</t>
        </is>
      </c>
      <c r="F4185" s="104" t="n">
        <v>31</v>
      </c>
      <c r="G4185" s="159" t="n">
        <v>2518</v>
      </c>
      <c r="H4185" s="159" t="n">
        <v>6473</v>
      </c>
      <c r="I4185" s="160" t="n">
        <v>29725.66</v>
      </c>
      <c r="J4185" s="160" t="n">
        <v>894.83</v>
      </c>
      <c r="K4185" s="160" t="n">
        <v>28830.83</v>
      </c>
      <c r="L4185" s="160" t="n">
        <v>8607.870000000001</v>
      </c>
    </row>
    <row r="4186">
      <c r="A4186" s="176" t="n">
        <v>45839</v>
      </c>
      <c r="B4186" s="104" t="inlineStr">
        <is>
          <t>2024/25</t>
        </is>
      </c>
      <c r="C4186" s="104" t="inlineStr">
        <is>
          <t>HC-081</t>
        </is>
      </c>
      <c r="D4186" s="104" t="inlineStr">
        <is>
          <t>Île-de-France</t>
        </is>
      </c>
      <c r="E4186" s="104" t="inlineStr">
        <is>
          <t>Livraison</t>
        </is>
      </c>
      <c r="F4186" s="104" t="n">
        <v>30</v>
      </c>
      <c r="G4186" s="159" t="n">
        <v>2120</v>
      </c>
      <c r="H4186" s="159" t="n">
        <v>5326</v>
      </c>
      <c r="I4186" s="160" t="n">
        <v>35078.77</v>
      </c>
      <c r="J4186" s="160" t="n">
        <v>2078.1</v>
      </c>
      <c r="K4186" s="160" t="n">
        <v>33000.67</v>
      </c>
      <c r="L4186" s="160" t="n">
        <v>11393.84</v>
      </c>
    </row>
    <row r="4187">
      <c r="A4187" s="176" t="n">
        <v>45839</v>
      </c>
      <c r="B4187" s="104" t="inlineStr">
        <is>
          <t>2024/25</t>
        </is>
      </c>
      <c r="C4187" s="104" t="inlineStr">
        <is>
          <t>HC-081</t>
        </is>
      </c>
      <c r="D4187" s="104" t="inlineStr">
        <is>
          <t>Île-de-France</t>
        </is>
      </c>
      <c r="E4187" s="104" t="inlineStr">
        <is>
          <t>Sur place</t>
        </is>
      </c>
      <c r="F4187" s="104" t="n">
        <v>31</v>
      </c>
      <c r="G4187" s="159" t="n">
        <v>5985</v>
      </c>
      <c r="H4187" s="159" t="n">
        <v>15359</v>
      </c>
      <c r="I4187" s="160" t="n">
        <v>77371.77</v>
      </c>
      <c r="J4187" s="160" t="n">
        <v>2519.62</v>
      </c>
      <c r="K4187" s="160" t="n">
        <v>74852.14999999999</v>
      </c>
      <c r="L4187" s="160" t="n">
        <v>25014.34</v>
      </c>
    </row>
    <row r="4188">
      <c r="A4188" s="176" t="n">
        <v>45839</v>
      </c>
      <c r="B4188" s="104" t="inlineStr">
        <is>
          <t>2024/25</t>
        </is>
      </c>
      <c r="C4188" s="104" t="inlineStr">
        <is>
          <t>HC-081</t>
        </is>
      </c>
      <c r="D4188" s="104" t="inlineStr">
        <is>
          <t>Île-de-France</t>
        </is>
      </c>
      <c r="E4188" s="104" t="inlineStr">
        <is>
          <t>À emporter</t>
        </is>
      </c>
      <c r="F4188" s="104" t="n">
        <v>31</v>
      </c>
      <c r="G4188" s="159" t="n">
        <v>4629</v>
      </c>
      <c r="H4188" s="159" t="n">
        <v>11694</v>
      </c>
      <c r="I4188" s="160" t="n">
        <v>54935.71</v>
      </c>
      <c r="J4188" s="160" t="n">
        <v>1460.99</v>
      </c>
      <c r="K4188" s="160" t="n">
        <v>53474.72</v>
      </c>
      <c r="L4188" s="160" t="n">
        <v>17975.5</v>
      </c>
    </row>
    <row r="4189">
      <c r="A4189" s="176" t="n">
        <v>45839</v>
      </c>
      <c r="B4189" s="104" t="inlineStr">
        <is>
          <t>2024/25</t>
        </is>
      </c>
      <c r="C4189" s="104" t="inlineStr">
        <is>
          <t>HC-082</t>
        </is>
      </c>
      <c r="D4189" s="104" t="inlineStr">
        <is>
          <t>Nord-Ouest</t>
        </is>
      </c>
      <c r="E4189" s="104" t="inlineStr">
        <is>
          <t>Livraison</t>
        </is>
      </c>
      <c r="F4189" s="104" t="n">
        <v>31</v>
      </c>
      <c r="G4189" s="159" t="n">
        <v>1367</v>
      </c>
      <c r="H4189" s="159" t="n">
        <v>3485</v>
      </c>
      <c r="I4189" s="160" t="n">
        <v>22583.93</v>
      </c>
      <c r="J4189" s="160" t="n">
        <v>1399.57</v>
      </c>
      <c r="K4189" s="160" t="n">
        <v>21184.36</v>
      </c>
      <c r="L4189" s="160" t="n">
        <v>6549.89</v>
      </c>
    </row>
    <row r="4190">
      <c r="A4190" s="176" t="n">
        <v>45839</v>
      </c>
      <c r="B4190" s="104" t="inlineStr">
        <is>
          <t>2024/25</t>
        </is>
      </c>
      <c r="C4190" s="104" t="inlineStr">
        <is>
          <t>HC-082</t>
        </is>
      </c>
      <c r="D4190" s="104" t="inlineStr">
        <is>
          <t>Nord-Ouest</t>
        </is>
      </c>
      <c r="E4190" s="104" t="inlineStr">
        <is>
          <t>Sur place</t>
        </is>
      </c>
      <c r="F4190" s="104" t="n">
        <v>31</v>
      </c>
      <c r="G4190" s="159" t="n">
        <v>3817</v>
      </c>
      <c r="H4190" s="159" t="n">
        <v>10038</v>
      </c>
      <c r="I4190" s="160" t="n">
        <v>49833.54</v>
      </c>
      <c r="J4190" s="160" t="n">
        <v>1579.28</v>
      </c>
      <c r="K4190" s="160" t="n">
        <v>48254.26</v>
      </c>
      <c r="L4190" s="160" t="n">
        <v>14366.64</v>
      </c>
    </row>
    <row r="4191">
      <c r="A4191" s="176" t="n">
        <v>45839</v>
      </c>
      <c r="B4191" s="104" t="inlineStr">
        <is>
          <t>2024/25</t>
        </is>
      </c>
      <c r="C4191" s="104" t="inlineStr">
        <is>
          <t>HC-082</t>
        </is>
      </c>
      <c r="D4191" s="104" t="inlineStr">
        <is>
          <t>Nord-Ouest</t>
        </is>
      </c>
      <c r="E4191" s="104" t="inlineStr">
        <is>
          <t>À emporter</t>
        </is>
      </c>
      <c r="F4191" s="104" t="n">
        <v>31</v>
      </c>
      <c r="G4191" s="159" t="n">
        <v>2798</v>
      </c>
      <c r="H4191" s="159" t="n">
        <v>6874</v>
      </c>
      <c r="I4191" s="160" t="n">
        <v>33286.06</v>
      </c>
      <c r="J4191" s="160" t="n">
        <v>1033.92</v>
      </c>
      <c r="K4191" s="160" t="n">
        <v>32252.14</v>
      </c>
      <c r="L4191" s="160" t="n">
        <v>9612.950000000001</v>
      </c>
    </row>
    <row r="4192">
      <c r="A4192" s="176" t="n">
        <v>45839</v>
      </c>
      <c r="B4192" s="104" t="inlineStr">
        <is>
          <t>2024/25</t>
        </is>
      </c>
      <c r="C4192" s="104" t="inlineStr">
        <is>
          <t>HC-083</t>
        </is>
      </c>
      <c r="D4192" s="104" t="inlineStr">
        <is>
          <t>Sud-Est</t>
        </is>
      </c>
      <c r="E4192" s="104" t="inlineStr">
        <is>
          <t>Livraison</t>
        </is>
      </c>
      <c r="F4192" s="104" t="n">
        <v>31</v>
      </c>
      <c r="G4192" s="159" t="n">
        <v>1267</v>
      </c>
      <c r="H4192" s="159" t="n">
        <v>3212</v>
      </c>
      <c r="I4192" s="160" t="n">
        <v>21091.46</v>
      </c>
      <c r="J4192" s="160" t="n">
        <v>1380.1</v>
      </c>
      <c r="K4192" s="160" t="n">
        <v>19711.36</v>
      </c>
      <c r="L4192" s="160" t="n">
        <v>6148.46</v>
      </c>
    </row>
    <row r="4193">
      <c r="A4193" s="176" t="n">
        <v>45839</v>
      </c>
      <c r="B4193" s="104" t="inlineStr">
        <is>
          <t>2024/25</t>
        </is>
      </c>
      <c r="C4193" s="104" t="inlineStr">
        <is>
          <t>HC-083</t>
        </is>
      </c>
      <c r="D4193" s="104" t="inlineStr">
        <is>
          <t>Sud-Est</t>
        </is>
      </c>
      <c r="E4193" s="104" t="inlineStr">
        <is>
          <t>Sur place</t>
        </is>
      </c>
      <c r="F4193" s="104" t="n">
        <v>31</v>
      </c>
      <c r="G4193" s="159" t="n">
        <v>3447</v>
      </c>
      <c r="H4193" s="159" t="n">
        <v>8946</v>
      </c>
      <c r="I4193" s="160" t="n">
        <v>44138.76</v>
      </c>
      <c r="J4193" s="160" t="n">
        <v>1458.27</v>
      </c>
      <c r="K4193" s="160" t="n">
        <v>42680.49</v>
      </c>
      <c r="L4193" s="160" t="n">
        <v>12720.8</v>
      </c>
    </row>
    <row r="4194">
      <c r="A4194" s="176" t="n">
        <v>45839</v>
      </c>
      <c r="B4194" s="104" t="inlineStr">
        <is>
          <t>2024/25</t>
        </is>
      </c>
      <c r="C4194" s="104" t="inlineStr">
        <is>
          <t>HC-083</t>
        </is>
      </c>
      <c r="D4194" s="104" t="inlineStr">
        <is>
          <t>Sud-Est</t>
        </is>
      </c>
      <c r="E4194" s="104" t="inlineStr">
        <is>
          <t>À emporter</t>
        </is>
      </c>
      <c r="F4194" s="104" t="n">
        <v>31</v>
      </c>
      <c r="G4194" s="159" t="n">
        <v>2536</v>
      </c>
      <c r="H4194" s="159" t="n">
        <v>6504</v>
      </c>
      <c r="I4194" s="160" t="n">
        <v>30129.94</v>
      </c>
      <c r="J4194" s="160" t="n">
        <v>945.77</v>
      </c>
      <c r="K4194" s="160" t="n">
        <v>29184.17</v>
      </c>
      <c r="L4194" s="160" t="n">
        <v>8652.360000000001</v>
      </c>
    </row>
    <row r="4195">
      <c r="A4195" s="176" t="n">
        <v>45839</v>
      </c>
      <c r="B4195" s="104" t="inlineStr">
        <is>
          <t>2024/25</t>
        </is>
      </c>
      <c r="C4195" s="104" t="inlineStr">
        <is>
          <t>HC-084</t>
        </is>
      </c>
      <c r="D4195" s="104" t="inlineStr">
        <is>
          <t>Sud-Ouest</t>
        </is>
      </c>
      <c r="E4195" s="104" t="inlineStr">
        <is>
          <t>Drive</t>
        </is>
      </c>
      <c r="F4195" s="104" t="n">
        <v>31</v>
      </c>
      <c r="G4195" s="159" t="n">
        <v>1257</v>
      </c>
      <c r="H4195" s="159" t="n">
        <v>3279</v>
      </c>
      <c r="I4195" s="160" t="n">
        <v>17140.57</v>
      </c>
      <c r="J4195" s="160" t="n">
        <v>456.38</v>
      </c>
      <c r="K4195" s="160" t="n">
        <v>16684.19</v>
      </c>
      <c r="L4195" s="160" t="n">
        <v>4940.4</v>
      </c>
    </row>
    <row r="4196">
      <c r="A4196" s="176" t="n">
        <v>45839</v>
      </c>
      <c r="B4196" s="104" t="inlineStr">
        <is>
          <t>2024/25</t>
        </is>
      </c>
      <c r="C4196" s="104" t="inlineStr">
        <is>
          <t>HC-084</t>
        </is>
      </c>
      <c r="D4196" s="104" t="inlineStr">
        <is>
          <t>Sud-Ouest</t>
        </is>
      </c>
      <c r="E4196" s="104" t="inlineStr">
        <is>
          <t>Livraison</t>
        </is>
      </c>
      <c r="F4196" s="104" t="n">
        <v>31</v>
      </c>
      <c r="G4196" s="159" t="n">
        <v>1149</v>
      </c>
      <c r="H4196" s="159" t="n">
        <v>2895</v>
      </c>
      <c r="I4196" s="160" t="n">
        <v>18911.62</v>
      </c>
      <c r="J4196" s="160" t="n">
        <v>1150.35</v>
      </c>
      <c r="K4196" s="160" t="n">
        <v>17761.27</v>
      </c>
      <c r="L4196" s="160" t="n">
        <v>5486.33</v>
      </c>
    </row>
    <row r="4197">
      <c r="A4197" s="176" t="n">
        <v>45839</v>
      </c>
      <c r="B4197" s="104" t="inlineStr">
        <is>
          <t>2024/25</t>
        </is>
      </c>
      <c r="C4197" s="104" t="inlineStr">
        <is>
          <t>HC-084</t>
        </is>
      </c>
      <c r="D4197" s="104" t="inlineStr">
        <is>
          <t>Sud-Ouest</t>
        </is>
      </c>
      <c r="E4197" s="104" t="inlineStr">
        <is>
          <t>Sur place</t>
        </is>
      </c>
      <c r="F4197" s="104" t="n">
        <v>31</v>
      </c>
      <c r="G4197" s="159" t="n">
        <v>3216</v>
      </c>
      <c r="H4197" s="159" t="n">
        <v>8126</v>
      </c>
      <c r="I4197" s="160" t="n">
        <v>42134.01</v>
      </c>
      <c r="J4197" s="160" t="n">
        <v>1165.91</v>
      </c>
      <c r="K4197" s="160" t="n">
        <v>40968.1</v>
      </c>
      <c r="L4197" s="160" t="n">
        <v>12224.15</v>
      </c>
    </row>
    <row r="4198">
      <c r="A4198" s="176" t="n">
        <v>45839</v>
      </c>
      <c r="B4198" s="104" t="inlineStr">
        <is>
          <t>2024/25</t>
        </is>
      </c>
      <c r="C4198" s="104" t="inlineStr">
        <is>
          <t>HC-084</t>
        </is>
      </c>
      <c r="D4198" s="104" t="inlineStr">
        <is>
          <t>Sud-Ouest</t>
        </is>
      </c>
      <c r="E4198" s="104" t="inlineStr">
        <is>
          <t>À emporter</t>
        </is>
      </c>
      <c r="F4198" s="104" t="n">
        <v>31</v>
      </c>
      <c r="G4198" s="159" t="n">
        <v>2429</v>
      </c>
      <c r="H4198" s="159" t="n">
        <v>6280</v>
      </c>
      <c r="I4198" s="160" t="n">
        <v>29093.56</v>
      </c>
      <c r="J4198" s="160" t="n">
        <v>806.62</v>
      </c>
      <c r="K4198" s="160" t="n">
        <v>28286.94</v>
      </c>
      <c r="L4198" s="160" t="n">
        <v>8405.84</v>
      </c>
    </row>
    <row r="4199">
      <c r="A4199" s="176" t="n">
        <v>45839</v>
      </c>
      <c r="B4199" s="104" t="inlineStr">
        <is>
          <t>2024/25</t>
        </is>
      </c>
      <c r="C4199" s="104" t="inlineStr">
        <is>
          <t>HC-085</t>
        </is>
      </c>
      <c r="D4199" s="104" t="inlineStr">
        <is>
          <t>Île-de-France</t>
        </is>
      </c>
      <c r="E4199" s="104" t="inlineStr">
        <is>
          <t>Livraison</t>
        </is>
      </c>
      <c r="F4199" s="104" t="n">
        <v>30</v>
      </c>
      <c r="G4199" s="159" t="n">
        <v>2169</v>
      </c>
      <c r="H4199" s="159" t="n">
        <v>5408</v>
      </c>
      <c r="I4199" s="160" t="n">
        <v>34363.35</v>
      </c>
      <c r="J4199" s="160" t="n">
        <v>2038.51</v>
      </c>
      <c r="K4199" s="160" t="n">
        <v>32324.84</v>
      </c>
      <c r="L4199" s="160" t="n">
        <v>9955.76</v>
      </c>
    </row>
    <row r="4200">
      <c r="A4200" s="176" t="n">
        <v>45839</v>
      </c>
      <c r="B4200" s="104" t="inlineStr">
        <is>
          <t>2024/25</t>
        </is>
      </c>
      <c r="C4200" s="104" t="inlineStr">
        <is>
          <t>HC-085</t>
        </is>
      </c>
      <c r="D4200" s="104" t="inlineStr">
        <is>
          <t>Île-de-France</t>
        </is>
      </c>
      <c r="E4200" s="104" t="inlineStr">
        <is>
          <t>Sur place</t>
        </is>
      </c>
      <c r="F4200" s="104" t="n">
        <v>30</v>
      </c>
      <c r="G4200" s="159" t="n">
        <v>4981</v>
      </c>
      <c r="H4200" s="159" t="n">
        <v>12304</v>
      </c>
      <c r="I4200" s="160" t="n">
        <v>64452.02</v>
      </c>
      <c r="J4200" s="160" t="n">
        <v>1850.51</v>
      </c>
      <c r="K4200" s="160" t="n">
        <v>62601.51</v>
      </c>
      <c r="L4200" s="160" t="n">
        <v>18656.13</v>
      </c>
    </row>
    <row r="4201">
      <c r="A4201" s="176" t="n">
        <v>45839</v>
      </c>
      <c r="B4201" s="104" t="inlineStr">
        <is>
          <t>2024/25</t>
        </is>
      </c>
      <c r="C4201" s="104" t="inlineStr">
        <is>
          <t>HC-085</t>
        </is>
      </c>
      <c r="D4201" s="104" t="inlineStr">
        <is>
          <t>Île-de-France</t>
        </is>
      </c>
      <c r="E4201" s="104" t="inlineStr">
        <is>
          <t>À emporter</t>
        </is>
      </c>
      <c r="F4201" s="104" t="n">
        <v>28</v>
      </c>
      <c r="G4201" s="159" t="n">
        <v>3446</v>
      </c>
      <c r="H4201" s="159" t="n">
        <v>8998</v>
      </c>
      <c r="I4201" s="160" t="n">
        <v>40677.44</v>
      </c>
      <c r="J4201" s="160" t="n">
        <v>1271.07</v>
      </c>
      <c r="K4201" s="160" t="n">
        <v>39406.37</v>
      </c>
      <c r="L4201" s="160" t="n">
        <v>11794.68</v>
      </c>
    </row>
    <row r="4202">
      <c r="A4202" s="176" t="n">
        <v>45839</v>
      </c>
      <c r="B4202" s="104" t="inlineStr">
        <is>
          <t>2024/25</t>
        </is>
      </c>
      <c r="C4202" s="104" t="inlineStr">
        <is>
          <t>HC-086</t>
        </is>
      </c>
      <c r="D4202" s="104" t="inlineStr">
        <is>
          <t>Nord-Ouest</t>
        </is>
      </c>
      <c r="E4202" s="104" t="inlineStr">
        <is>
          <t>Livraison</t>
        </is>
      </c>
      <c r="F4202" s="104" t="n">
        <v>31</v>
      </c>
      <c r="G4202" s="159" t="n">
        <v>1523</v>
      </c>
      <c r="H4202" s="159" t="n">
        <v>3895</v>
      </c>
      <c r="I4202" s="160" t="n">
        <v>24917.03</v>
      </c>
      <c r="J4202" s="160" t="n">
        <v>1404.59</v>
      </c>
      <c r="K4202" s="160" t="n">
        <v>23512.44</v>
      </c>
      <c r="L4202" s="160" t="n">
        <v>7320</v>
      </c>
    </row>
    <row r="4203">
      <c r="A4203" s="176" t="n">
        <v>45839</v>
      </c>
      <c r="B4203" s="104" t="inlineStr">
        <is>
          <t>2024/25</t>
        </is>
      </c>
      <c r="C4203" s="104" t="inlineStr">
        <is>
          <t>HC-086</t>
        </is>
      </c>
      <c r="D4203" s="104" t="inlineStr">
        <is>
          <t>Nord-Ouest</t>
        </is>
      </c>
      <c r="E4203" s="104" t="inlineStr">
        <is>
          <t>Sur place</t>
        </is>
      </c>
      <c r="F4203" s="104" t="n">
        <v>31</v>
      </c>
      <c r="G4203" s="159" t="n">
        <v>3842</v>
      </c>
      <c r="H4203" s="159" t="n">
        <v>9724</v>
      </c>
      <c r="I4203" s="160" t="n">
        <v>49546.95</v>
      </c>
      <c r="J4203" s="160" t="n">
        <v>1534.96</v>
      </c>
      <c r="K4203" s="160" t="n">
        <v>48011.99</v>
      </c>
      <c r="L4203" s="160" t="n">
        <v>14407.59</v>
      </c>
    </row>
    <row r="4204">
      <c r="A4204" s="176" t="n">
        <v>45839</v>
      </c>
      <c r="B4204" s="104" t="inlineStr">
        <is>
          <t>2024/25</t>
        </is>
      </c>
      <c r="C4204" s="104" t="inlineStr">
        <is>
          <t>HC-086</t>
        </is>
      </c>
      <c r="D4204" s="104" t="inlineStr">
        <is>
          <t>Nord-Ouest</t>
        </is>
      </c>
      <c r="E4204" s="104" t="inlineStr">
        <is>
          <t>À emporter</t>
        </is>
      </c>
      <c r="F4204" s="104" t="n">
        <v>30</v>
      </c>
      <c r="G4204" s="159" t="n">
        <v>2743</v>
      </c>
      <c r="H4204" s="159" t="n">
        <v>6955</v>
      </c>
      <c r="I4204" s="160" t="n">
        <v>32473.09</v>
      </c>
      <c r="J4204" s="160" t="n">
        <v>965.87</v>
      </c>
      <c r="K4204" s="160" t="n">
        <v>31507.22</v>
      </c>
      <c r="L4204" s="160" t="n">
        <v>9369.610000000001</v>
      </c>
    </row>
    <row r="4205">
      <c r="A4205" s="176" t="n">
        <v>45839</v>
      </c>
      <c r="B4205" s="104" t="inlineStr">
        <is>
          <t>2024/25</t>
        </is>
      </c>
      <c r="C4205" s="104" t="inlineStr">
        <is>
          <t>HC-087</t>
        </is>
      </c>
      <c r="D4205" s="104" t="inlineStr">
        <is>
          <t>Sud-Est</t>
        </is>
      </c>
      <c r="E4205" s="104" t="inlineStr">
        <is>
          <t>Drive</t>
        </is>
      </c>
      <c r="F4205" s="104" t="n">
        <v>31</v>
      </c>
      <c r="G4205" s="159" t="n">
        <v>1033</v>
      </c>
      <c r="H4205" s="159" t="n">
        <v>2628</v>
      </c>
      <c r="I4205" s="160" t="n">
        <v>14108.74</v>
      </c>
      <c r="J4205" s="160" t="n">
        <v>466.73</v>
      </c>
      <c r="K4205" s="160" t="n">
        <v>13642.01</v>
      </c>
      <c r="L4205" s="160" t="n">
        <v>4049.82</v>
      </c>
    </row>
    <row r="4206">
      <c r="A4206" s="176" t="n">
        <v>45839</v>
      </c>
      <c r="B4206" s="104" t="inlineStr">
        <is>
          <t>2024/25</t>
        </is>
      </c>
      <c r="C4206" s="104" t="inlineStr">
        <is>
          <t>HC-087</t>
        </is>
      </c>
      <c r="D4206" s="104" t="inlineStr">
        <is>
          <t>Sud-Est</t>
        </is>
      </c>
      <c r="E4206" s="104" t="inlineStr">
        <is>
          <t>Livraison</t>
        </is>
      </c>
      <c r="F4206" s="104" t="n">
        <v>31</v>
      </c>
      <c r="G4206" s="159" t="n">
        <v>1114</v>
      </c>
      <c r="H4206" s="159" t="n">
        <v>2802</v>
      </c>
      <c r="I4206" s="160" t="n">
        <v>18044.91</v>
      </c>
      <c r="J4206" s="160" t="n">
        <v>1076.34</v>
      </c>
      <c r="K4206" s="160" t="n">
        <v>16968.57</v>
      </c>
      <c r="L4206" s="160" t="n">
        <v>5222.65</v>
      </c>
    </row>
    <row r="4207">
      <c r="A4207" s="176" t="n">
        <v>45839</v>
      </c>
      <c r="B4207" s="104" t="inlineStr">
        <is>
          <t>2024/25</t>
        </is>
      </c>
      <c r="C4207" s="104" t="inlineStr">
        <is>
          <t>HC-087</t>
        </is>
      </c>
      <c r="D4207" s="104" t="inlineStr">
        <is>
          <t>Sud-Est</t>
        </is>
      </c>
      <c r="E4207" s="104" t="inlineStr">
        <is>
          <t>Sur place</t>
        </is>
      </c>
      <c r="F4207" s="104" t="n">
        <v>29</v>
      </c>
      <c r="G4207" s="159" t="n">
        <v>2541</v>
      </c>
      <c r="H4207" s="159" t="n">
        <v>6411</v>
      </c>
      <c r="I4207" s="160" t="n">
        <v>33154.3</v>
      </c>
      <c r="J4207" s="160" t="n">
        <v>954.02</v>
      </c>
      <c r="K4207" s="160" t="n">
        <v>32200.28</v>
      </c>
      <c r="L4207" s="160" t="n">
        <v>9514.059999999999</v>
      </c>
    </row>
    <row r="4208">
      <c r="A4208" s="176" t="n">
        <v>45839</v>
      </c>
      <c r="B4208" s="104" t="inlineStr">
        <is>
          <t>2024/25</t>
        </is>
      </c>
      <c r="C4208" s="104" t="inlineStr">
        <is>
          <t>HC-087</t>
        </is>
      </c>
      <c r="D4208" s="104" t="inlineStr">
        <is>
          <t>Sud-Est</t>
        </is>
      </c>
      <c r="E4208" s="104" t="inlineStr">
        <is>
          <t>À emporter</t>
        </is>
      </c>
      <c r="F4208" s="104" t="n">
        <v>31</v>
      </c>
      <c r="G4208" s="159" t="n">
        <v>1977</v>
      </c>
      <c r="H4208" s="159" t="n">
        <v>5004</v>
      </c>
      <c r="I4208" s="160" t="n">
        <v>23274.85</v>
      </c>
      <c r="J4208" s="160" t="n">
        <v>722.27</v>
      </c>
      <c r="K4208" s="160" t="n">
        <v>22552.58</v>
      </c>
      <c r="L4208" s="160" t="n">
        <v>6766.31</v>
      </c>
    </row>
    <row r="4209">
      <c r="A4209" s="176" t="n">
        <v>45839</v>
      </c>
      <c r="B4209" s="104" t="inlineStr">
        <is>
          <t>2024/25</t>
        </is>
      </c>
      <c r="C4209" s="104" t="inlineStr">
        <is>
          <t>HC-088</t>
        </is>
      </c>
      <c r="D4209" s="104" t="inlineStr">
        <is>
          <t>Sud-Ouest</t>
        </is>
      </c>
      <c r="E4209" s="104" t="inlineStr">
        <is>
          <t>Livraison</t>
        </is>
      </c>
      <c r="F4209" s="104" t="n">
        <v>31</v>
      </c>
      <c r="G4209" s="159" t="n">
        <v>1724</v>
      </c>
      <c r="H4209" s="159" t="n">
        <v>4360</v>
      </c>
      <c r="I4209" s="160" t="n">
        <v>28323.72</v>
      </c>
      <c r="J4209" s="160" t="n">
        <v>1714.62</v>
      </c>
      <c r="K4209" s="160" t="n">
        <v>26609.1</v>
      </c>
      <c r="L4209" s="160" t="n">
        <v>8334.57</v>
      </c>
    </row>
    <row r="4210">
      <c r="A4210" s="176" t="n">
        <v>45839</v>
      </c>
      <c r="B4210" s="104" t="inlineStr">
        <is>
          <t>2024/25</t>
        </is>
      </c>
      <c r="C4210" s="104" t="inlineStr">
        <is>
          <t>HC-088</t>
        </is>
      </c>
      <c r="D4210" s="104" t="inlineStr">
        <is>
          <t>Sud-Ouest</t>
        </is>
      </c>
      <c r="E4210" s="104" t="inlineStr">
        <is>
          <t>Sur place</t>
        </is>
      </c>
      <c r="F4210" s="104" t="n">
        <v>31</v>
      </c>
      <c r="G4210" s="159" t="n">
        <v>4572</v>
      </c>
      <c r="H4210" s="159" t="n">
        <v>11808</v>
      </c>
      <c r="I4210" s="160" t="n">
        <v>58773.81</v>
      </c>
      <c r="J4210" s="160" t="n">
        <v>1603.75</v>
      </c>
      <c r="K4210" s="160" t="n">
        <v>57170.06</v>
      </c>
      <c r="L4210" s="160" t="n">
        <v>17064.7</v>
      </c>
    </row>
    <row r="4211">
      <c r="A4211" s="176" t="n">
        <v>45839</v>
      </c>
      <c r="B4211" s="104" t="inlineStr">
        <is>
          <t>2024/25</t>
        </is>
      </c>
      <c r="C4211" s="104" t="inlineStr">
        <is>
          <t>HC-088</t>
        </is>
      </c>
      <c r="D4211" s="104" t="inlineStr">
        <is>
          <t>Sud-Ouest</t>
        </is>
      </c>
      <c r="E4211" s="104" t="inlineStr">
        <is>
          <t>À emporter</t>
        </is>
      </c>
      <c r="F4211" s="104" t="n">
        <v>31</v>
      </c>
      <c r="G4211" s="159" t="n">
        <v>3491</v>
      </c>
      <c r="H4211" s="159" t="n">
        <v>8954</v>
      </c>
      <c r="I4211" s="160" t="n">
        <v>41372.28</v>
      </c>
      <c r="J4211" s="160" t="n">
        <v>1257.02</v>
      </c>
      <c r="K4211" s="160" t="n">
        <v>40115.26</v>
      </c>
      <c r="L4211" s="160" t="n">
        <v>11998.11</v>
      </c>
    </row>
    <row r="4212">
      <c r="A4212" s="176" t="n">
        <v>45839</v>
      </c>
      <c r="B4212" s="104" t="inlineStr">
        <is>
          <t>2024/25</t>
        </is>
      </c>
      <c r="C4212" s="104" t="inlineStr">
        <is>
          <t>HC-089</t>
        </is>
      </c>
      <c r="D4212" s="104" t="inlineStr">
        <is>
          <t>Île-de-France</t>
        </is>
      </c>
      <c r="E4212" s="104" t="inlineStr">
        <is>
          <t>Livraison</t>
        </is>
      </c>
      <c r="F4212" s="104" t="n">
        <v>31</v>
      </c>
      <c r="G4212" s="159" t="n">
        <v>1637</v>
      </c>
      <c r="H4212" s="159" t="n">
        <v>4164</v>
      </c>
      <c r="I4212" s="160" t="n">
        <v>27162.87</v>
      </c>
      <c r="J4212" s="160" t="n">
        <v>1495.63</v>
      </c>
      <c r="K4212" s="160" t="n">
        <v>25667.24</v>
      </c>
      <c r="L4212" s="160" t="n">
        <v>7988.27</v>
      </c>
    </row>
    <row r="4213">
      <c r="A4213" s="176" t="n">
        <v>45839</v>
      </c>
      <c r="B4213" s="104" t="inlineStr">
        <is>
          <t>2024/25</t>
        </is>
      </c>
      <c r="C4213" s="104" t="inlineStr">
        <is>
          <t>HC-089</t>
        </is>
      </c>
      <c r="D4213" s="104" t="inlineStr">
        <is>
          <t>Île-de-France</t>
        </is>
      </c>
      <c r="E4213" s="104" t="inlineStr">
        <is>
          <t>Sur place</t>
        </is>
      </c>
      <c r="F4213" s="104" t="n">
        <v>31</v>
      </c>
      <c r="G4213" s="159" t="n">
        <v>4552</v>
      </c>
      <c r="H4213" s="159" t="n">
        <v>11515</v>
      </c>
      <c r="I4213" s="160" t="n">
        <v>58750.32</v>
      </c>
      <c r="J4213" s="160" t="n">
        <v>1778.01</v>
      </c>
      <c r="K4213" s="160" t="n">
        <v>56972.31</v>
      </c>
      <c r="L4213" s="160" t="n">
        <v>16948.91</v>
      </c>
    </row>
    <row r="4214">
      <c r="A4214" s="176" t="n">
        <v>45839</v>
      </c>
      <c r="B4214" s="104" t="inlineStr">
        <is>
          <t>2024/25</t>
        </is>
      </c>
      <c r="C4214" s="104" t="inlineStr">
        <is>
          <t>HC-089</t>
        </is>
      </c>
      <c r="D4214" s="104" t="inlineStr">
        <is>
          <t>Île-de-France</t>
        </is>
      </c>
      <c r="E4214" s="104" t="inlineStr">
        <is>
          <t>À emporter</t>
        </is>
      </c>
      <c r="F4214" s="104" t="n">
        <v>31</v>
      </c>
      <c r="G4214" s="159" t="n">
        <v>3431</v>
      </c>
      <c r="H4214" s="159" t="n">
        <v>8738</v>
      </c>
      <c r="I4214" s="160" t="n">
        <v>40302.66</v>
      </c>
      <c r="J4214" s="160" t="n">
        <v>1170.05</v>
      </c>
      <c r="K4214" s="160" t="n">
        <v>39132.61</v>
      </c>
      <c r="L4214" s="160" t="n">
        <v>11550.22</v>
      </c>
    </row>
    <row r="4215">
      <c r="A4215" s="176" t="n">
        <v>45839</v>
      </c>
      <c r="B4215" s="104" t="inlineStr">
        <is>
          <t>2024/25</t>
        </is>
      </c>
      <c r="C4215" s="104" t="inlineStr">
        <is>
          <t>HC-090</t>
        </is>
      </c>
      <c r="D4215" s="104" t="inlineStr">
        <is>
          <t>Nord-Ouest</t>
        </is>
      </c>
      <c r="E4215" s="104" t="inlineStr">
        <is>
          <t>Drive</t>
        </is>
      </c>
      <c r="F4215" s="104" t="n">
        <v>31</v>
      </c>
      <c r="G4215" s="159" t="n">
        <v>1293</v>
      </c>
      <c r="H4215" s="159" t="n">
        <v>3213</v>
      </c>
      <c r="I4215" s="160" t="n">
        <v>17688.01</v>
      </c>
      <c r="J4215" s="160" t="n">
        <v>543.65</v>
      </c>
      <c r="K4215" s="160" t="n">
        <v>17144.36</v>
      </c>
      <c r="L4215" s="160" t="n">
        <v>5101.9</v>
      </c>
    </row>
    <row r="4216">
      <c r="A4216" s="176" t="n">
        <v>45839</v>
      </c>
      <c r="B4216" s="104" t="inlineStr">
        <is>
          <t>2024/25</t>
        </is>
      </c>
      <c r="C4216" s="104" t="inlineStr">
        <is>
          <t>HC-090</t>
        </is>
      </c>
      <c r="D4216" s="104" t="inlineStr">
        <is>
          <t>Nord-Ouest</t>
        </is>
      </c>
      <c r="E4216" s="104" t="inlineStr">
        <is>
          <t>Livraison</t>
        </is>
      </c>
      <c r="F4216" s="104" t="n">
        <v>31</v>
      </c>
      <c r="G4216" s="159" t="n">
        <v>1191</v>
      </c>
      <c r="H4216" s="159" t="n">
        <v>3089</v>
      </c>
      <c r="I4216" s="160" t="n">
        <v>19655.88</v>
      </c>
      <c r="J4216" s="160" t="n">
        <v>1234.86</v>
      </c>
      <c r="K4216" s="160" t="n">
        <v>18421.02</v>
      </c>
      <c r="L4216" s="160" t="n">
        <v>5752.24</v>
      </c>
    </row>
    <row r="4217">
      <c r="A4217" s="176" t="n">
        <v>45839</v>
      </c>
      <c r="B4217" s="104" t="inlineStr">
        <is>
          <t>2024/25</t>
        </is>
      </c>
      <c r="C4217" s="104" t="inlineStr">
        <is>
          <t>HC-090</t>
        </is>
      </c>
      <c r="D4217" s="104" t="inlineStr">
        <is>
          <t>Nord-Ouest</t>
        </is>
      </c>
      <c r="E4217" s="104" t="inlineStr">
        <is>
          <t>Sur place</t>
        </is>
      </c>
      <c r="F4217" s="104" t="n">
        <v>31</v>
      </c>
      <c r="G4217" s="159" t="n">
        <v>3182</v>
      </c>
      <c r="H4217" s="159" t="n">
        <v>8328</v>
      </c>
      <c r="I4217" s="160" t="n">
        <v>41356.61</v>
      </c>
      <c r="J4217" s="160" t="n">
        <v>1307.44</v>
      </c>
      <c r="K4217" s="160" t="n">
        <v>40049.17</v>
      </c>
      <c r="L4217" s="160" t="n">
        <v>11911.49</v>
      </c>
    </row>
    <row r="4218">
      <c r="A4218" s="176" t="n">
        <v>45839</v>
      </c>
      <c r="B4218" s="104" t="inlineStr">
        <is>
          <t>2024/25</t>
        </is>
      </c>
      <c r="C4218" s="104" t="inlineStr">
        <is>
          <t>HC-090</t>
        </is>
      </c>
      <c r="D4218" s="104" t="inlineStr">
        <is>
          <t>Nord-Ouest</t>
        </is>
      </c>
      <c r="E4218" s="104" t="inlineStr">
        <is>
          <t>À emporter</t>
        </is>
      </c>
      <c r="F4218" s="104" t="n">
        <v>31</v>
      </c>
      <c r="G4218" s="159" t="n">
        <v>2562</v>
      </c>
      <c r="H4218" s="159" t="n">
        <v>6575</v>
      </c>
      <c r="I4218" s="160" t="n">
        <v>30529.63</v>
      </c>
      <c r="J4218" s="160" t="n">
        <v>950.84</v>
      </c>
      <c r="K4218" s="160" t="n">
        <v>29578.79</v>
      </c>
      <c r="L4218" s="160" t="n">
        <v>8871.09</v>
      </c>
    </row>
    <row r="4219">
      <c r="A4219" s="176" t="n">
        <v>45839</v>
      </c>
      <c r="B4219" s="104" t="inlineStr">
        <is>
          <t>2024/25</t>
        </is>
      </c>
      <c r="C4219" s="104" t="inlineStr">
        <is>
          <t>HC-091</t>
        </is>
      </c>
      <c r="D4219" s="104" t="inlineStr">
        <is>
          <t>Sud-Est</t>
        </is>
      </c>
      <c r="E4219" s="104" t="inlineStr">
        <is>
          <t>Livraison</t>
        </is>
      </c>
      <c r="F4219" s="104" t="n">
        <v>31</v>
      </c>
      <c r="G4219" s="159" t="n">
        <v>1420</v>
      </c>
      <c r="H4219" s="159" t="n">
        <v>3609</v>
      </c>
      <c r="I4219" s="160" t="n">
        <v>23456.39</v>
      </c>
      <c r="J4219" s="160" t="n">
        <v>1426.99</v>
      </c>
      <c r="K4219" s="160" t="n">
        <v>22029.4</v>
      </c>
      <c r="L4219" s="160" t="n">
        <v>6777.52</v>
      </c>
    </row>
    <row r="4220">
      <c r="A4220" s="176" t="n">
        <v>45839</v>
      </c>
      <c r="B4220" s="104" t="inlineStr">
        <is>
          <t>2024/25</t>
        </is>
      </c>
      <c r="C4220" s="104" t="inlineStr">
        <is>
          <t>HC-091</t>
        </is>
      </c>
      <c r="D4220" s="104" t="inlineStr">
        <is>
          <t>Sud-Est</t>
        </is>
      </c>
      <c r="E4220" s="104" t="inlineStr">
        <is>
          <t>Sur place</t>
        </is>
      </c>
      <c r="F4220" s="104" t="n">
        <v>31</v>
      </c>
      <c r="G4220" s="159" t="n">
        <v>3905</v>
      </c>
      <c r="H4220" s="159" t="n">
        <v>10280</v>
      </c>
      <c r="I4220" s="160" t="n">
        <v>50595.63</v>
      </c>
      <c r="J4220" s="160" t="n">
        <v>1279.25</v>
      </c>
      <c r="K4220" s="160" t="n">
        <v>49316.38</v>
      </c>
      <c r="L4220" s="160" t="n">
        <v>14762.99</v>
      </c>
    </row>
    <row r="4221">
      <c r="A4221" s="176" t="n">
        <v>45839</v>
      </c>
      <c r="B4221" s="104" t="inlineStr">
        <is>
          <t>2024/25</t>
        </is>
      </c>
      <c r="C4221" s="104" t="inlineStr">
        <is>
          <t>HC-091</t>
        </is>
      </c>
      <c r="D4221" s="104" t="inlineStr">
        <is>
          <t>Sud-Est</t>
        </is>
      </c>
      <c r="E4221" s="104" t="inlineStr">
        <is>
          <t>À emporter</t>
        </is>
      </c>
      <c r="F4221" s="104" t="n">
        <v>30</v>
      </c>
      <c r="G4221" s="159" t="n">
        <v>2771</v>
      </c>
      <c r="H4221" s="159" t="n">
        <v>6934</v>
      </c>
      <c r="I4221" s="160" t="n">
        <v>32873.98</v>
      </c>
      <c r="J4221" s="160" t="n">
        <v>1035.07</v>
      </c>
      <c r="K4221" s="160" t="n">
        <v>31838.91</v>
      </c>
      <c r="L4221" s="160" t="n">
        <v>9604.68</v>
      </c>
    </row>
    <row r="4222">
      <c r="A4222" s="176" t="n">
        <v>45839</v>
      </c>
      <c r="B4222" s="104" t="inlineStr">
        <is>
          <t>2024/25</t>
        </is>
      </c>
      <c r="C4222" s="104" t="inlineStr">
        <is>
          <t>HC-092</t>
        </is>
      </c>
      <c r="D4222" s="104" t="inlineStr">
        <is>
          <t>Sud-Ouest</t>
        </is>
      </c>
      <c r="E4222" s="104" t="inlineStr">
        <is>
          <t>Drive</t>
        </is>
      </c>
      <c r="F4222" s="104" t="n">
        <v>30</v>
      </c>
      <c r="G4222" s="159" t="n">
        <v>1169</v>
      </c>
      <c r="H4222" s="159" t="n">
        <v>2909</v>
      </c>
      <c r="I4222" s="160" t="n">
        <v>16107.43</v>
      </c>
      <c r="J4222" s="160" t="n">
        <v>542.97</v>
      </c>
      <c r="K4222" s="160" t="n">
        <v>15564.46</v>
      </c>
      <c r="L4222" s="160" t="n">
        <v>4635.5</v>
      </c>
    </row>
    <row r="4223">
      <c r="A4223" s="176" t="n">
        <v>45839</v>
      </c>
      <c r="B4223" s="104" t="inlineStr">
        <is>
          <t>2024/25</t>
        </is>
      </c>
      <c r="C4223" s="104" t="inlineStr">
        <is>
          <t>HC-092</t>
        </is>
      </c>
      <c r="D4223" s="104" t="inlineStr">
        <is>
          <t>Sud-Ouest</t>
        </is>
      </c>
      <c r="E4223" s="104" t="inlineStr">
        <is>
          <t>Livraison</t>
        </is>
      </c>
      <c r="F4223" s="104" t="n">
        <v>31</v>
      </c>
      <c r="G4223" s="159" t="n">
        <v>1319</v>
      </c>
      <c r="H4223" s="159" t="n">
        <v>3425</v>
      </c>
      <c r="I4223" s="160" t="n">
        <v>21153.69</v>
      </c>
      <c r="J4223" s="160" t="n">
        <v>1214.66</v>
      </c>
      <c r="K4223" s="160" t="n">
        <v>19939.03</v>
      </c>
      <c r="L4223" s="160" t="n">
        <v>6137.6</v>
      </c>
    </row>
    <row r="4224">
      <c r="A4224" s="176" t="n">
        <v>45839</v>
      </c>
      <c r="B4224" s="104" t="inlineStr">
        <is>
          <t>2024/25</t>
        </is>
      </c>
      <c r="C4224" s="104" t="inlineStr">
        <is>
          <t>HC-092</t>
        </is>
      </c>
      <c r="D4224" s="104" t="inlineStr">
        <is>
          <t>Sud-Ouest</t>
        </is>
      </c>
      <c r="E4224" s="104" t="inlineStr">
        <is>
          <t>Sur place</t>
        </is>
      </c>
      <c r="F4224" s="104" t="n">
        <v>29</v>
      </c>
      <c r="G4224" s="159" t="n">
        <v>2915</v>
      </c>
      <c r="H4224" s="159" t="n">
        <v>7271</v>
      </c>
      <c r="I4224" s="160" t="n">
        <v>37855.28</v>
      </c>
      <c r="J4224" s="160" t="n">
        <v>1192.94</v>
      </c>
      <c r="K4224" s="160" t="n">
        <v>36662.34</v>
      </c>
      <c r="L4224" s="160" t="n">
        <v>10963.67</v>
      </c>
    </row>
    <row r="4225">
      <c r="A4225" s="176" t="n">
        <v>45839</v>
      </c>
      <c r="B4225" s="104" t="inlineStr">
        <is>
          <t>2024/25</t>
        </is>
      </c>
      <c r="C4225" s="104" t="inlineStr">
        <is>
          <t>HC-092</t>
        </is>
      </c>
      <c r="D4225" s="104" t="inlineStr">
        <is>
          <t>Sud-Ouest</t>
        </is>
      </c>
      <c r="E4225" s="104" t="inlineStr">
        <is>
          <t>À emporter</t>
        </is>
      </c>
      <c r="F4225" s="104" t="n">
        <v>31</v>
      </c>
      <c r="G4225" s="159" t="n">
        <v>2347</v>
      </c>
      <c r="H4225" s="159" t="n">
        <v>5978</v>
      </c>
      <c r="I4225" s="160" t="n">
        <v>27964.42</v>
      </c>
      <c r="J4225" s="160" t="n">
        <v>748.42</v>
      </c>
      <c r="K4225" s="160" t="n">
        <v>27216</v>
      </c>
      <c r="L4225" s="160" t="n">
        <v>8123.87</v>
      </c>
    </row>
    <row r="4226">
      <c r="A4226" s="176" t="n">
        <v>45839</v>
      </c>
      <c r="B4226" s="104" t="inlineStr">
        <is>
          <t>2024/25</t>
        </is>
      </c>
      <c r="C4226" s="104" t="inlineStr">
        <is>
          <t>HC-093</t>
        </is>
      </c>
      <c r="D4226" s="104" t="inlineStr">
        <is>
          <t>Île-de-France</t>
        </is>
      </c>
      <c r="E4226" s="104" t="inlineStr">
        <is>
          <t>Drive</t>
        </is>
      </c>
      <c r="F4226" s="104" t="n">
        <v>29</v>
      </c>
      <c r="G4226" s="159" t="n">
        <v>2403</v>
      </c>
      <c r="H4226" s="159" t="n">
        <v>5922</v>
      </c>
      <c r="I4226" s="160" t="n">
        <v>33168.64</v>
      </c>
      <c r="J4226" s="160" t="n">
        <v>1020.9</v>
      </c>
      <c r="K4226" s="160" t="n">
        <v>32147.74</v>
      </c>
      <c r="L4226" s="160" t="n">
        <v>9606.02</v>
      </c>
    </row>
    <row r="4227">
      <c r="A4227" s="176" t="n">
        <v>45839</v>
      </c>
      <c r="B4227" s="104" t="inlineStr">
        <is>
          <t>2024/25</t>
        </is>
      </c>
      <c r="C4227" s="104" t="inlineStr">
        <is>
          <t>HC-093</t>
        </is>
      </c>
      <c r="D4227" s="104" t="inlineStr">
        <is>
          <t>Île-de-France</t>
        </is>
      </c>
      <c r="E4227" s="104" t="inlineStr">
        <is>
          <t>Livraison</t>
        </is>
      </c>
      <c r="F4227" s="104" t="n">
        <v>31</v>
      </c>
      <c r="G4227" s="159" t="n">
        <v>2978</v>
      </c>
      <c r="H4227" s="159" t="n">
        <v>7568</v>
      </c>
      <c r="I4227" s="160" t="n">
        <v>47034.5</v>
      </c>
      <c r="J4227" s="160" t="n">
        <v>2585.58</v>
      </c>
      <c r="K4227" s="160" t="n">
        <v>44448.92</v>
      </c>
      <c r="L4227" s="160" t="n">
        <v>13685.81</v>
      </c>
    </row>
    <row r="4228">
      <c r="A4228" s="176" t="n">
        <v>45839</v>
      </c>
      <c r="B4228" s="104" t="inlineStr">
        <is>
          <t>2024/25</t>
        </is>
      </c>
      <c r="C4228" s="104" t="inlineStr">
        <is>
          <t>HC-093</t>
        </is>
      </c>
      <c r="D4228" s="104" t="inlineStr">
        <is>
          <t>Île-de-France</t>
        </is>
      </c>
      <c r="E4228" s="104" t="inlineStr">
        <is>
          <t>Sur place</t>
        </is>
      </c>
      <c r="F4228" s="104" t="n">
        <v>31</v>
      </c>
      <c r="G4228" s="159" t="n">
        <v>6591</v>
      </c>
      <c r="H4228" s="159" t="n">
        <v>16820</v>
      </c>
      <c r="I4228" s="160" t="n">
        <v>84338.24000000001</v>
      </c>
      <c r="J4228" s="160" t="n">
        <v>2272.54</v>
      </c>
      <c r="K4228" s="160" t="n">
        <v>82065.7</v>
      </c>
      <c r="L4228" s="160" t="n">
        <v>24762.31</v>
      </c>
    </row>
    <row r="4229">
      <c r="A4229" s="176" t="n">
        <v>45839</v>
      </c>
      <c r="B4229" s="104" t="inlineStr">
        <is>
          <t>2024/25</t>
        </is>
      </c>
      <c r="C4229" s="104" t="inlineStr">
        <is>
          <t>HC-093</t>
        </is>
      </c>
      <c r="D4229" s="104" t="inlineStr">
        <is>
          <t>Île-de-France</t>
        </is>
      </c>
      <c r="E4229" s="104" t="inlineStr">
        <is>
          <t>À emporter</t>
        </is>
      </c>
      <c r="F4229" s="104" t="n">
        <v>29</v>
      </c>
      <c r="G4229" s="159" t="n">
        <v>4650</v>
      </c>
      <c r="H4229" s="159" t="n">
        <v>11741</v>
      </c>
      <c r="I4229" s="160" t="n">
        <v>54913.29</v>
      </c>
      <c r="J4229" s="160" t="n">
        <v>1629.75</v>
      </c>
      <c r="K4229" s="160" t="n">
        <v>53283.54</v>
      </c>
      <c r="L4229" s="160" t="n">
        <v>15858.66</v>
      </c>
    </row>
    <row r="4230">
      <c r="A4230" s="176" t="n">
        <v>45839</v>
      </c>
      <c r="B4230" s="104" t="inlineStr">
        <is>
          <t>2024/25</t>
        </is>
      </c>
      <c r="C4230" s="104" t="inlineStr">
        <is>
          <t>HC-094</t>
        </is>
      </c>
      <c r="D4230" s="104" t="inlineStr">
        <is>
          <t>Nord-Ouest</t>
        </is>
      </c>
      <c r="E4230" s="104" t="inlineStr">
        <is>
          <t>Drive</t>
        </is>
      </c>
      <c r="F4230" s="104" t="n">
        <v>31</v>
      </c>
      <c r="G4230" s="159" t="n">
        <v>1030</v>
      </c>
      <c r="H4230" s="159" t="n">
        <v>2600</v>
      </c>
      <c r="I4230" s="160" t="n">
        <v>14140.52</v>
      </c>
      <c r="J4230" s="160" t="n">
        <v>421.46</v>
      </c>
      <c r="K4230" s="160" t="n">
        <v>13719.06</v>
      </c>
      <c r="L4230" s="160" t="n">
        <v>4080.67</v>
      </c>
    </row>
    <row r="4231">
      <c r="A4231" s="176" t="n">
        <v>45839</v>
      </c>
      <c r="B4231" s="104" t="inlineStr">
        <is>
          <t>2024/25</t>
        </is>
      </c>
      <c r="C4231" s="104" t="inlineStr">
        <is>
          <t>HC-094</t>
        </is>
      </c>
      <c r="D4231" s="104" t="inlineStr">
        <is>
          <t>Nord-Ouest</t>
        </is>
      </c>
      <c r="E4231" s="104" t="inlineStr">
        <is>
          <t>Livraison</t>
        </is>
      </c>
      <c r="F4231" s="104" t="n">
        <v>31</v>
      </c>
      <c r="G4231" s="159" t="n">
        <v>1099</v>
      </c>
      <c r="H4231" s="159" t="n">
        <v>2854</v>
      </c>
      <c r="I4231" s="160" t="n">
        <v>17785.41</v>
      </c>
      <c r="J4231" s="160" t="n">
        <v>1058.02</v>
      </c>
      <c r="K4231" s="160" t="n">
        <v>16727.39</v>
      </c>
      <c r="L4231" s="160" t="n">
        <v>5136.55</v>
      </c>
    </row>
    <row r="4232">
      <c r="A4232" s="176" t="n">
        <v>45839</v>
      </c>
      <c r="B4232" s="104" t="inlineStr">
        <is>
          <t>2024/25</t>
        </is>
      </c>
      <c r="C4232" s="104" t="inlineStr">
        <is>
          <t>HC-094</t>
        </is>
      </c>
      <c r="D4232" s="104" t="inlineStr">
        <is>
          <t>Nord-Ouest</t>
        </is>
      </c>
      <c r="E4232" s="104" t="inlineStr">
        <is>
          <t>Sur place</t>
        </is>
      </c>
      <c r="F4232" s="104" t="n">
        <v>30</v>
      </c>
      <c r="G4232" s="159" t="n">
        <v>2504</v>
      </c>
      <c r="H4232" s="159" t="n">
        <v>6417</v>
      </c>
      <c r="I4232" s="160" t="n">
        <v>32754.93</v>
      </c>
      <c r="J4232" s="160" t="n">
        <v>992.75</v>
      </c>
      <c r="K4232" s="160" t="n">
        <v>31762.18</v>
      </c>
      <c r="L4232" s="160" t="n">
        <v>9488.559999999999</v>
      </c>
    </row>
    <row r="4233">
      <c r="A4233" s="176" t="n">
        <v>45839</v>
      </c>
      <c r="B4233" s="104" t="inlineStr">
        <is>
          <t>2024/25</t>
        </is>
      </c>
      <c r="C4233" s="104" t="inlineStr">
        <is>
          <t>HC-094</t>
        </is>
      </c>
      <c r="D4233" s="104" t="inlineStr">
        <is>
          <t>Nord-Ouest</t>
        </is>
      </c>
      <c r="E4233" s="104" t="inlineStr">
        <is>
          <t>À emporter</t>
        </is>
      </c>
      <c r="F4233" s="104" t="n">
        <v>31</v>
      </c>
      <c r="G4233" s="159" t="n">
        <v>2034</v>
      </c>
      <c r="H4233" s="159" t="n">
        <v>5140</v>
      </c>
      <c r="I4233" s="160" t="n">
        <v>24309.04</v>
      </c>
      <c r="J4233" s="160" t="n">
        <v>789.59</v>
      </c>
      <c r="K4233" s="160" t="n">
        <v>23519.45</v>
      </c>
      <c r="L4233" s="160" t="n">
        <v>6978.21</v>
      </c>
    </row>
    <row r="4234">
      <c r="A4234" s="176" t="n">
        <v>45839</v>
      </c>
      <c r="B4234" s="104" t="inlineStr">
        <is>
          <t>2024/25</t>
        </is>
      </c>
      <c r="C4234" s="104" t="inlineStr">
        <is>
          <t>HC-096</t>
        </is>
      </c>
      <c r="D4234" s="104" t="inlineStr">
        <is>
          <t>Sud-Ouest</t>
        </is>
      </c>
      <c r="E4234" s="104" t="inlineStr">
        <is>
          <t>Drive</t>
        </is>
      </c>
      <c r="F4234" s="104" t="n">
        <v>31</v>
      </c>
      <c r="G4234" s="159" t="n">
        <v>1146</v>
      </c>
      <c r="H4234" s="159" t="n">
        <v>2963</v>
      </c>
      <c r="I4234" s="160" t="n">
        <v>15711.08</v>
      </c>
      <c r="J4234" s="160" t="n">
        <v>484.65</v>
      </c>
      <c r="K4234" s="160" t="n">
        <v>15226.43</v>
      </c>
      <c r="L4234" s="160" t="n">
        <v>4494.14</v>
      </c>
    </row>
    <row r="4235">
      <c r="A4235" s="176" t="n">
        <v>45839</v>
      </c>
      <c r="B4235" s="104" t="inlineStr">
        <is>
          <t>2024/25</t>
        </is>
      </c>
      <c r="C4235" s="104" t="inlineStr">
        <is>
          <t>HC-096</t>
        </is>
      </c>
      <c r="D4235" s="104" t="inlineStr">
        <is>
          <t>Sud-Ouest</t>
        </is>
      </c>
      <c r="E4235" s="104" t="inlineStr">
        <is>
          <t>Livraison</t>
        </is>
      </c>
      <c r="F4235" s="104" t="n">
        <v>31</v>
      </c>
      <c r="G4235" s="159" t="n">
        <v>1096</v>
      </c>
      <c r="H4235" s="159" t="n">
        <v>2758</v>
      </c>
      <c r="I4235" s="160" t="n">
        <v>18127.81</v>
      </c>
      <c r="J4235" s="160" t="n">
        <v>1094.31</v>
      </c>
      <c r="K4235" s="160" t="n">
        <v>17033.5</v>
      </c>
      <c r="L4235" s="160" t="n">
        <v>5280.44</v>
      </c>
    </row>
    <row r="4236">
      <c r="A4236" s="176" t="n">
        <v>45839</v>
      </c>
      <c r="B4236" s="104" t="inlineStr">
        <is>
          <t>2024/25</t>
        </is>
      </c>
      <c r="C4236" s="104" t="inlineStr">
        <is>
          <t>HC-096</t>
        </is>
      </c>
      <c r="D4236" s="104" t="inlineStr">
        <is>
          <t>Sud-Ouest</t>
        </is>
      </c>
      <c r="E4236" s="104" t="inlineStr">
        <is>
          <t>Sur place</t>
        </is>
      </c>
      <c r="F4236" s="104" t="n">
        <v>31</v>
      </c>
      <c r="G4236" s="159" t="n">
        <v>2936</v>
      </c>
      <c r="H4236" s="159" t="n">
        <v>7481</v>
      </c>
      <c r="I4236" s="160" t="n">
        <v>37625.96</v>
      </c>
      <c r="J4236" s="160" t="n">
        <v>1227.26</v>
      </c>
      <c r="K4236" s="160" t="n">
        <v>36398.7</v>
      </c>
      <c r="L4236" s="160" t="n">
        <v>10861.28</v>
      </c>
    </row>
    <row r="4237">
      <c r="A4237" s="176" t="n">
        <v>45839</v>
      </c>
      <c r="B4237" s="104" t="inlineStr">
        <is>
          <t>2024/25</t>
        </is>
      </c>
      <c r="C4237" s="104" t="inlineStr">
        <is>
          <t>HC-096</t>
        </is>
      </c>
      <c r="D4237" s="104" t="inlineStr">
        <is>
          <t>Sud-Ouest</t>
        </is>
      </c>
      <c r="E4237" s="104" t="inlineStr">
        <is>
          <t>À emporter</t>
        </is>
      </c>
      <c r="F4237" s="104" t="n">
        <v>31</v>
      </c>
      <c r="G4237" s="159" t="n">
        <v>2236</v>
      </c>
      <c r="H4237" s="159" t="n">
        <v>5648</v>
      </c>
      <c r="I4237" s="160" t="n">
        <v>26830.74</v>
      </c>
      <c r="J4237" s="160" t="n">
        <v>773.12</v>
      </c>
      <c r="K4237" s="160" t="n">
        <v>26057.62</v>
      </c>
      <c r="L4237" s="160" t="n">
        <v>7848.74</v>
      </c>
    </row>
    <row r="4238">
      <c r="A4238" s="176" t="n">
        <v>45839</v>
      </c>
      <c r="B4238" s="104" t="inlineStr">
        <is>
          <t>2024/25</t>
        </is>
      </c>
      <c r="C4238" s="104" t="inlineStr">
        <is>
          <t>HC-097</t>
        </is>
      </c>
      <c r="D4238" s="104" t="inlineStr">
        <is>
          <t>Île-de-France</t>
        </is>
      </c>
      <c r="E4238" s="104" t="inlineStr">
        <is>
          <t>Drive</t>
        </is>
      </c>
      <c r="F4238" s="104" t="n">
        <v>30</v>
      </c>
      <c r="G4238" s="159" t="n">
        <v>969</v>
      </c>
      <c r="H4238" s="159" t="n">
        <v>2526</v>
      </c>
      <c r="I4238" s="160" t="n">
        <v>13483.35</v>
      </c>
      <c r="J4238" s="160" t="n">
        <v>436.91</v>
      </c>
      <c r="K4238" s="160" t="n">
        <v>13046.44</v>
      </c>
      <c r="L4238" s="160" t="n">
        <v>3903.77</v>
      </c>
    </row>
    <row r="4239">
      <c r="A4239" s="176" t="n">
        <v>45839</v>
      </c>
      <c r="B4239" s="104" t="inlineStr">
        <is>
          <t>2024/25</t>
        </is>
      </c>
      <c r="C4239" s="104" t="inlineStr">
        <is>
          <t>HC-097</t>
        </is>
      </c>
      <c r="D4239" s="104" t="inlineStr">
        <is>
          <t>Île-de-France</t>
        </is>
      </c>
      <c r="E4239" s="104" t="inlineStr">
        <is>
          <t>Livraison</t>
        </is>
      </c>
      <c r="F4239" s="104" t="n">
        <v>31</v>
      </c>
      <c r="G4239" s="159" t="n">
        <v>962</v>
      </c>
      <c r="H4239" s="159" t="n">
        <v>2440</v>
      </c>
      <c r="I4239" s="160" t="n">
        <v>15494.58</v>
      </c>
      <c r="J4239" s="160" t="n">
        <v>895.54</v>
      </c>
      <c r="K4239" s="160" t="n">
        <v>14599.04</v>
      </c>
      <c r="L4239" s="160" t="n">
        <v>4516.42</v>
      </c>
    </row>
    <row r="4240">
      <c r="A4240" s="176" t="n">
        <v>45839</v>
      </c>
      <c r="B4240" s="104" t="inlineStr">
        <is>
          <t>2024/25</t>
        </is>
      </c>
      <c r="C4240" s="104" t="inlineStr">
        <is>
          <t>HC-097</t>
        </is>
      </c>
      <c r="D4240" s="104" t="inlineStr">
        <is>
          <t>Île-de-France</t>
        </is>
      </c>
      <c r="E4240" s="104" t="inlineStr">
        <is>
          <t>Sur place</t>
        </is>
      </c>
      <c r="F4240" s="104" t="n">
        <v>31</v>
      </c>
      <c r="G4240" s="159" t="n">
        <v>2632</v>
      </c>
      <c r="H4240" s="159" t="n">
        <v>6741</v>
      </c>
      <c r="I4240" s="160" t="n">
        <v>33832.78</v>
      </c>
      <c r="J4240" s="160" t="n">
        <v>988.89</v>
      </c>
      <c r="K4240" s="160" t="n">
        <v>32843.89</v>
      </c>
      <c r="L4240" s="160" t="n">
        <v>9847.83</v>
      </c>
    </row>
    <row r="4241">
      <c r="A4241" s="176" t="n">
        <v>45839</v>
      </c>
      <c r="B4241" s="104" t="inlineStr">
        <is>
          <t>2024/25</t>
        </is>
      </c>
      <c r="C4241" s="104" t="inlineStr">
        <is>
          <t>HC-097</t>
        </is>
      </c>
      <c r="D4241" s="104" t="inlineStr">
        <is>
          <t>Île-de-France</t>
        </is>
      </c>
      <c r="E4241" s="104" t="inlineStr">
        <is>
          <t>À emporter</t>
        </is>
      </c>
      <c r="F4241" s="104" t="n">
        <v>30</v>
      </c>
      <c r="G4241" s="159" t="n">
        <v>1827</v>
      </c>
      <c r="H4241" s="159" t="n">
        <v>4562</v>
      </c>
      <c r="I4241" s="160" t="n">
        <v>21554.59</v>
      </c>
      <c r="J4241" s="160" t="n">
        <v>654.77</v>
      </c>
      <c r="K4241" s="160" t="n">
        <v>20899.82</v>
      </c>
      <c r="L4241" s="160" t="n">
        <v>6250.67</v>
      </c>
    </row>
    <row r="4242">
      <c r="A4242" s="176" t="n">
        <v>45839</v>
      </c>
      <c r="B4242" s="104" t="inlineStr">
        <is>
          <t>2024/25</t>
        </is>
      </c>
      <c r="C4242" s="104" t="inlineStr">
        <is>
          <t>HC-098</t>
        </is>
      </c>
      <c r="D4242" s="104" t="inlineStr">
        <is>
          <t>Nord-Ouest</t>
        </is>
      </c>
      <c r="E4242" s="104" t="inlineStr">
        <is>
          <t>Livraison</t>
        </is>
      </c>
      <c r="F4242" s="104" t="n">
        <v>31</v>
      </c>
      <c r="G4242" s="159" t="n">
        <v>1714</v>
      </c>
      <c r="H4242" s="159" t="n">
        <v>4423</v>
      </c>
      <c r="I4242" s="160" t="n">
        <v>27631.87</v>
      </c>
      <c r="J4242" s="160" t="n">
        <v>1704.49</v>
      </c>
      <c r="K4242" s="160" t="n">
        <v>25927.38</v>
      </c>
      <c r="L4242" s="160" t="n">
        <v>7993.72</v>
      </c>
    </row>
    <row r="4243">
      <c r="A4243" s="176" t="n">
        <v>45839</v>
      </c>
      <c r="B4243" s="104" t="inlineStr">
        <is>
          <t>2024/25</t>
        </is>
      </c>
      <c r="C4243" s="104" t="inlineStr">
        <is>
          <t>HC-098</t>
        </is>
      </c>
      <c r="D4243" s="104" t="inlineStr">
        <is>
          <t>Nord-Ouest</t>
        </is>
      </c>
      <c r="E4243" s="104" t="inlineStr">
        <is>
          <t>Sur place</t>
        </is>
      </c>
      <c r="F4243" s="104" t="n">
        <v>30</v>
      </c>
      <c r="G4243" s="159" t="n">
        <v>4041</v>
      </c>
      <c r="H4243" s="159" t="n">
        <v>10590</v>
      </c>
      <c r="I4243" s="160" t="n">
        <v>52410.83</v>
      </c>
      <c r="J4243" s="160" t="n">
        <v>1646.2</v>
      </c>
      <c r="K4243" s="160" t="n">
        <v>50764.63</v>
      </c>
      <c r="L4243" s="160" t="n">
        <v>15151.75</v>
      </c>
    </row>
    <row r="4244">
      <c r="A4244" s="176" t="n">
        <v>45839</v>
      </c>
      <c r="B4244" s="104" t="inlineStr">
        <is>
          <t>2024/25</t>
        </is>
      </c>
      <c r="C4244" s="104" t="inlineStr">
        <is>
          <t>HC-098</t>
        </is>
      </c>
      <c r="D4244" s="104" t="inlineStr">
        <is>
          <t>Nord-Ouest</t>
        </is>
      </c>
      <c r="E4244" s="104" t="inlineStr">
        <is>
          <t>À emporter</t>
        </is>
      </c>
      <c r="F4244" s="104" t="n">
        <v>31</v>
      </c>
      <c r="G4244" s="159" t="n">
        <v>3202</v>
      </c>
      <c r="H4244" s="159" t="n">
        <v>8155</v>
      </c>
      <c r="I4244" s="160" t="n">
        <v>38299.96</v>
      </c>
      <c r="J4244" s="160" t="n">
        <v>1049.05</v>
      </c>
      <c r="K4244" s="160" t="n">
        <v>37250.91</v>
      </c>
      <c r="L4244" s="160" t="n">
        <v>11058.64</v>
      </c>
    </row>
    <row r="4245">
      <c r="A4245" s="176" t="n">
        <v>45839</v>
      </c>
      <c r="B4245" s="104" t="inlineStr">
        <is>
          <t>2024/25</t>
        </is>
      </c>
      <c r="C4245" s="104" t="inlineStr">
        <is>
          <t>HC-099</t>
        </is>
      </c>
      <c r="D4245" s="104" t="inlineStr">
        <is>
          <t>Sud-Est</t>
        </is>
      </c>
      <c r="E4245" s="104" t="inlineStr">
        <is>
          <t>Livraison</t>
        </is>
      </c>
      <c r="F4245" s="104" t="n">
        <v>31</v>
      </c>
      <c r="G4245" s="159" t="n">
        <v>2037</v>
      </c>
      <c r="H4245" s="159" t="n">
        <v>5179</v>
      </c>
      <c r="I4245" s="160" t="n">
        <v>33652.98</v>
      </c>
      <c r="J4245" s="160" t="n">
        <v>2055.75</v>
      </c>
      <c r="K4245" s="160" t="n">
        <v>31597.23</v>
      </c>
      <c r="L4245" s="160" t="n">
        <v>11100.19</v>
      </c>
    </row>
    <row r="4246">
      <c r="A4246" s="176" t="n">
        <v>45839</v>
      </c>
      <c r="B4246" s="104" t="inlineStr">
        <is>
          <t>2024/25</t>
        </is>
      </c>
      <c r="C4246" s="104" t="inlineStr">
        <is>
          <t>HC-099</t>
        </is>
      </c>
      <c r="D4246" s="104" t="inlineStr">
        <is>
          <t>Sud-Est</t>
        </is>
      </c>
      <c r="E4246" s="104" t="inlineStr">
        <is>
          <t>Sur place</t>
        </is>
      </c>
      <c r="F4246" s="104" t="n">
        <v>30</v>
      </c>
      <c r="G4246" s="159" t="n">
        <v>5413</v>
      </c>
      <c r="H4246" s="159" t="n">
        <v>13868</v>
      </c>
      <c r="I4246" s="160" t="n">
        <v>69846.59</v>
      </c>
      <c r="J4246" s="160" t="n">
        <v>1985.61</v>
      </c>
      <c r="K4246" s="160" t="n">
        <v>67860.98</v>
      </c>
      <c r="L4246" s="160" t="n">
        <v>23017.11</v>
      </c>
    </row>
    <row r="4247">
      <c r="A4247" s="176" t="n">
        <v>45839</v>
      </c>
      <c r="B4247" s="104" t="inlineStr">
        <is>
          <t>2024/25</t>
        </is>
      </c>
      <c r="C4247" s="104" t="inlineStr">
        <is>
          <t>HC-099</t>
        </is>
      </c>
      <c r="D4247" s="104" t="inlineStr">
        <is>
          <t>Sud-Est</t>
        </is>
      </c>
      <c r="E4247" s="104" t="inlineStr">
        <is>
          <t>À emporter</t>
        </is>
      </c>
      <c r="F4247" s="104" t="n">
        <v>31</v>
      </c>
      <c r="G4247" s="159" t="n">
        <v>4088</v>
      </c>
      <c r="H4247" s="159" t="n">
        <v>10367</v>
      </c>
      <c r="I4247" s="160" t="n">
        <v>48396.22</v>
      </c>
      <c r="J4247" s="160" t="n">
        <v>1286.78</v>
      </c>
      <c r="K4247" s="160" t="n">
        <v>47109.44</v>
      </c>
      <c r="L4247" s="160" t="n">
        <v>15966.45</v>
      </c>
    </row>
    <row r="4248">
      <c r="A4248" s="176" t="n">
        <v>45839</v>
      </c>
      <c r="B4248" s="104" t="inlineStr">
        <is>
          <t>2024/25</t>
        </is>
      </c>
      <c r="C4248" s="104" t="inlineStr">
        <is>
          <t>HC-100</t>
        </is>
      </c>
      <c r="D4248" s="104" t="inlineStr">
        <is>
          <t>Sud-Ouest</t>
        </is>
      </c>
      <c r="E4248" s="104" t="inlineStr">
        <is>
          <t>Livraison</t>
        </is>
      </c>
      <c r="F4248" s="104" t="n">
        <v>31</v>
      </c>
      <c r="G4248" s="159" t="n">
        <v>1122</v>
      </c>
      <c r="H4248" s="159" t="n">
        <v>2823</v>
      </c>
      <c r="I4248" s="160" t="n">
        <v>18413.03</v>
      </c>
      <c r="J4248" s="160" t="n">
        <v>1091.22</v>
      </c>
      <c r="K4248" s="160" t="n">
        <v>17321.81</v>
      </c>
      <c r="L4248" s="160" t="n">
        <v>5341.83</v>
      </c>
    </row>
    <row r="4249">
      <c r="A4249" s="176" t="n">
        <v>45839</v>
      </c>
      <c r="B4249" s="104" t="inlineStr">
        <is>
          <t>2024/25</t>
        </is>
      </c>
      <c r="C4249" s="104" t="inlineStr">
        <is>
          <t>HC-100</t>
        </is>
      </c>
      <c r="D4249" s="104" t="inlineStr">
        <is>
          <t>Sud-Ouest</t>
        </is>
      </c>
      <c r="E4249" s="104" t="inlineStr">
        <is>
          <t>Sur place</t>
        </is>
      </c>
      <c r="F4249" s="104" t="n">
        <v>31</v>
      </c>
      <c r="G4249" s="159" t="n">
        <v>3054</v>
      </c>
      <c r="H4249" s="159" t="n">
        <v>7631</v>
      </c>
      <c r="I4249" s="160" t="n">
        <v>39465.61</v>
      </c>
      <c r="J4249" s="160" t="n">
        <v>1209.8</v>
      </c>
      <c r="K4249" s="160" t="n">
        <v>38255.81</v>
      </c>
      <c r="L4249" s="160" t="n">
        <v>11219.19</v>
      </c>
    </row>
    <row r="4250">
      <c r="A4250" s="176" t="n">
        <v>45839</v>
      </c>
      <c r="B4250" s="104" t="inlineStr">
        <is>
          <t>2024/25</t>
        </is>
      </c>
      <c r="C4250" s="104" t="inlineStr">
        <is>
          <t>HC-100</t>
        </is>
      </c>
      <c r="D4250" s="104" t="inlineStr">
        <is>
          <t>Sud-Ouest</t>
        </is>
      </c>
      <c r="E4250" s="104" t="inlineStr">
        <is>
          <t>À emporter</t>
        </is>
      </c>
      <c r="F4250" s="104" t="n">
        <v>31</v>
      </c>
      <c r="G4250" s="159" t="n">
        <v>2384</v>
      </c>
      <c r="H4250" s="159" t="n">
        <v>6064</v>
      </c>
      <c r="I4250" s="160" t="n">
        <v>28274.94</v>
      </c>
      <c r="J4250" s="160" t="n">
        <v>840.3099999999999</v>
      </c>
      <c r="K4250" s="160" t="n">
        <v>27434.63</v>
      </c>
      <c r="L4250" s="160" t="n">
        <v>8175.63</v>
      </c>
    </row>
    <row r="4251">
      <c r="A4251" s="176" t="n">
        <v>45839</v>
      </c>
      <c r="B4251" s="104" t="inlineStr">
        <is>
          <t>2024/25</t>
        </is>
      </c>
      <c r="C4251" s="104" t="inlineStr">
        <is>
          <t>HC-101</t>
        </is>
      </c>
      <c r="D4251" s="104" t="inlineStr">
        <is>
          <t>Île-de-France</t>
        </is>
      </c>
      <c r="E4251" s="104" t="inlineStr">
        <is>
          <t>Drive</t>
        </is>
      </c>
      <c r="F4251" s="104" t="n">
        <v>31</v>
      </c>
      <c r="G4251" s="159" t="n">
        <v>1474</v>
      </c>
      <c r="H4251" s="159" t="n">
        <v>3676</v>
      </c>
      <c r="I4251" s="160" t="n">
        <v>20134.57</v>
      </c>
      <c r="J4251" s="160" t="n">
        <v>668.11</v>
      </c>
      <c r="K4251" s="160" t="n">
        <v>19466.46</v>
      </c>
      <c r="L4251" s="160" t="n">
        <v>5822.18</v>
      </c>
    </row>
    <row r="4252">
      <c r="A4252" s="176" t="n">
        <v>45839</v>
      </c>
      <c r="B4252" s="104" t="inlineStr">
        <is>
          <t>2024/25</t>
        </is>
      </c>
      <c r="C4252" s="104" t="inlineStr">
        <is>
          <t>HC-101</t>
        </is>
      </c>
      <c r="D4252" s="104" t="inlineStr">
        <is>
          <t>Île-de-France</t>
        </is>
      </c>
      <c r="E4252" s="104" t="inlineStr">
        <is>
          <t>Livraison</t>
        </is>
      </c>
      <c r="F4252" s="104" t="n">
        <v>31</v>
      </c>
      <c r="G4252" s="159" t="n">
        <v>1355</v>
      </c>
      <c r="H4252" s="159" t="n">
        <v>3417</v>
      </c>
      <c r="I4252" s="160" t="n">
        <v>22433.65</v>
      </c>
      <c r="J4252" s="160" t="n">
        <v>1389.11</v>
      </c>
      <c r="K4252" s="160" t="n">
        <v>21044.54</v>
      </c>
      <c r="L4252" s="160" t="n">
        <v>6499.6</v>
      </c>
    </row>
    <row r="4253">
      <c r="A4253" s="176" t="n">
        <v>45839</v>
      </c>
      <c r="B4253" s="104" t="inlineStr">
        <is>
          <t>2024/25</t>
        </is>
      </c>
      <c r="C4253" s="104" t="inlineStr">
        <is>
          <t>HC-101</t>
        </is>
      </c>
      <c r="D4253" s="104" t="inlineStr">
        <is>
          <t>Île-de-France</t>
        </is>
      </c>
      <c r="E4253" s="104" t="inlineStr">
        <is>
          <t>Sur place</t>
        </is>
      </c>
      <c r="F4253" s="104" t="n">
        <v>31</v>
      </c>
      <c r="G4253" s="159" t="n">
        <v>3718</v>
      </c>
      <c r="H4253" s="159" t="n">
        <v>9380</v>
      </c>
      <c r="I4253" s="160" t="n">
        <v>47657.75</v>
      </c>
      <c r="J4253" s="160" t="n">
        <v>1409.78</v>
      </c>
      <c r="K4253" s="160" t="n">
        <v>46247.97</v>
      </c>
      <c r="L4253" s="160" t="n">
        <v>13721.9</v>
      </c>
    </row>
    <row r="4254">
      <c r="A4254" s="176" t="n">
        <v>45839</v>
      </c>
      <c r="B4254" s="104" t="inlineStr">
        <is>
          <t>2024/25</t>
        </is>
      </c>
      <c r="C4254" s="104" t="inlineStr">
        <is>
          <t>HC-101</t>
        </is>
      </c>
      <c r="D4254" s="104" t="inlineStr">
        <is>
          <t>Île-de-France</t>
        </is>
      </c>
      <c r="E4254" s="104" t="inlineStr">
        <is>
          <t>À emporter</t>
        </is>
      </c>
      <c r="F4254" s="104" t="n">
        <v>31</v>
      </c>
      <c r="G4254" s="159" t="n">
        <v>2799</v>
      </c>
      <c r="H4254" s="159" t="n">
        <v>7019</v>
      </c>
      <c r="I4254" s="160" t="n">
        <v>33069.46</v>
      </c>
      <c r="J4254" s="160" t="n">
        <v>1082.09</v>
      </c>
      <c r="K4254" s="160" t="n">
        <v>31987.37</v>
      </c>
      <c r="L4254" s="160" t="n">
        <v>9482.219999999999</v>
      </c>
    </row>
    <row r="4255">
      <c r="A4255" s="176" t="n">
        <v>45839</v>
      </c>
      <c r="B4255" s="104" t="inlineStr">
        <is>
          <t>2024/25</t>
        </is>
      </c>
      <c r="C4255" s="104" t="inlineStr">
        <is>
          <t>HC-102</t>
        </is>
      </c>
      <c r="D4255" s="104" t="inlineStr">
        <is>
          <t>Nord-Ouest</t>
        </is>
      </c>
      <c r="E4255" s="104" t="inlineStr">
        <is>
          <t>Livraison</t>
        </is>
      </c>
      <c r="F4255" s="104" t="n">
        <v>31</v>
      </c>
      <c r="G4255" s="159" t="n">
        <v>1673</v>
      </c>
      <c r="H4255" s="159" t="n">
        <v>4302</v>
      </c>
      <c r="I4255" s="160" t="n">
        <v>26806.94</v>
      </c>
      <c r="J4255" s="160" t="n">
        <v>1585.87</v>
      </c>
      <c r="K4255" s="160" t="n">
        <v>25221.07</v>
      </c>
      <c r="L4255" s="160" t="n">
        <v>7840.18</v>
      </c>
    </row>
    <row r="4256">
      <c r="A4256" s="176" t="n">
        <v>45839</v>
      </c>
      <c r="B4256" s="104" t="inlineStr">
        <is>
          <t>2024/25</t>
        </is>
      </c>
      <c r="C4256" s="104" t="inlineStr">
        <is>
          <t>HC-102</t>
        </is>
      </c>
      <c r="D4256" s="104" t="inlineStr">
        <is>
          <t>Nord-Ouest</t>
        </is>
      </c>
      <c r="E4256" s="104" t="inlineStr">
        <is>
          <t>Sur place</t>
        </is>
      </c>
      <c r="F4256" s="104" t="n">
        <v>31</v>
      </c>
      <c r="G4256" s="159" t="n">
        <v>4514</v>
      </c>
      <c r="H4256" s="159" t="n">
        <v>11633</v>
      </c>
      <c r="I4256" s="160" t="n">
        <v>57650.06</v>
      </c>
      <c r="J4256" s="160" t="n">
        <v>1509.82</v>
      </c>
      <c r="K4256" s="160" t="n">
        <v>56140.24</v>
      </c>
      <c r="L4256" s="160" t="n">
        <v>16955.62</v>
      </c>
    </row>
    <row r="4257">
      <c r="A4257" s="176" t="n">
        <v>45839</v>
      </c>
      <c r="B4257" s="104" t="inlineStr">
        <is>
          <t>2024/25</t>
        </is>
      </c>
      <c r="C4257" s="104" t="inlineStr">
        <is>
          <t>HC-102</t>
        </is>
      </c>
      <c r="D4257" s="104" t="inlineStr">
        <is>
          <t>Nord-Ouest</t>
        </is>
      </c>
      <c r="E4257" s="104" t="inlineStr">
        <is>
          <t>À emporter</t>
        </is>
      </c>
      <c r="F4257" s="104" t="n">
        <v>29</v>
      </c>
      <c r="G4257" s="159" t="n">
        <v>2998</v>
      </c>
      <c r="H4257" s="159" t="n">
        <v>7456</v>
      </c>
      <c r="I4257" s="160" t="n">
        <v>35763.28</v>
      </c>
      <c r="J4257" s="160" t="n">
        <v>1116.99</v>
      </c>
      <c r="K4257" s="160" t="n">
        <v>34646.29</v>
      </c>
      <c r="L4257" s="160" t="n">
        <v>10197.17</v>
      </c>
    </row>
    <row r="4258">
      <c r="A4258" s="176" t="n">
        <v>45839</v>
      </c>
      <c r="B4258" s="104" t="inlineStr">
        <is>
          <t>2024/25</t>
        </is>
      </c>
      <c r="C4258" s="104" t="inlineStr">
        <is>
          <t>HC-103</t>
        </is>
      </c>
      <c r="D4258" s="104" t="inlineStr">
        <is>
          <t>Sud-Est</t>
        </is>
      </c>
      <c r="E4258" s="104" t="inlineStr">
        <is>
          <t>Livraison</t>
        </is>
      </c>
      <c r="F4258" s="104" t="n">
        <v>31</v>
      </c>
      <c r="G4258" s="159" t="n">
        <v>1794</v>
      </c>
      <c r="H4258" s="159" t="n">
        <v>4539</v>
      </c>
      <c r="I4258" s="160" t="n">
        <v>29364.87</v>
      </c>
      <c r="J4258" s="160" t="n">
        <v>1702.99</v>
      </c>
      <c r="K4258" s="160" t="n">
        <v>27661.88</v>
      </c>
      <c r="L4258" s="160" t="n">
        <v>8552.719999999999</v>
      </c>
    </row>
    <row r="4259">
      <c r="A4259" s="176" t="n">
        <v>45839</v>
      </c>
      <c r="B4259" s="104" t="inlineStr">
        <is>
          <t>2024/25</t>
        </is>
      </c>
      <c r="C4259" s="104" t="inlineStr">
        <is>
          <t>HC-103</t>
        </is>
      </c>
      <c r="D4259" s="104" t="inlineStr">
        <is>
          <t>Sud-Est</t>
        </is>
      </c>
      <c r="E4259" s="104" t="inlineStr">
        <is>
          <t>Sur place</t>
        </is>
      </c>
      <c r="F4259" s="104" t="n">
        <v>31</v>
      </c>
      <c r="G4259" s="159" t="n">
        <v>4545</v>
      </c>
      <c r="H4259" s="159" t="n">
        <v>11641</v>
      </c>
      <c r="I4259" s="160" t="n">
        <v>58946.03</v>
      </c>
      <c r="J4259" s="160" t="n">
        <v>1704.24</v>
      </c>
      <c r="K4259" s="160" t="n">
        <v>57241.79</v>
      </c>
      <c r="L4259" s="160" t="n">
        <v>17052.96</v>
      </c>
    </row>
    <row r="4260">
      <c r="A4260" s="176" t="n">
        <v>45839</v>
      </c>
      <c r="B4260" s="104" t="inlineStr">
        <is>
          <t>2024/25</t>
        </is>
      </c>
      <c r="C4260" s="104" t="inlineStr">
        <is>
          <t>HC-103</t>
        </is>
      </c>
      <c r="D4260" s="104" t="inlineStr">
        <is>
          <t>Sud-Est</t>
        </is>
      </c>
      <c r="E4260" s="104" t="inlineStr">
        <is>
          <t>À emporter</t>
        </is>
      </c>
      <c r="F4260" s="104" t="n">
        <v>30</v>
      </c>
      <c r="G4260" s="159" t="n">
        <v>3332</v>
      </c>
      <c r="H4260" s="159" t="n">
        <v>8646</v>
      </c>
      <c r="I4260" s="160" t="n">
        <v>39433.74</v>
      </c>
      <c r="J4260" s="160" t="n">
        <v>1158.93</v>
      </c>
      <c r="K4260" s="160" t="n">
        <v>38274.81</v>
      </c>
      <c r="L4260" s="160" t="n">
        <v>11385.04</v>
      </c>
    </row>
    <row r="4261">
      <c r="A4261" s="176" t="n">
        <v>45839</v>
      </c>
      <c r="B4261" s="104" t="inlineStr">
        <is>
          <t>2024/25</t>
        </is>
      </c>
      <c r="C4261" s="104" t="inlineStr">
        <is>
          <t>HC-104</t>
        </is>
      </c>
      <c r="D4261" s="104" t="inlineStr">
        <is>
          <t>Sud-Ouest</t>
        </is>
      </c>
      <c r="E4261" s="104" t="inlineStr">
        <is>
          <t>Livraison</t>
        </is>
      </c>
      <c r="F4261" s="104" t="n">
        <v>31</v>
      </c>
      <c r="G4261" s="159" t="n">
        <v>1416</v>
      </c>
      <c r="H4261" s="159" t="n">
        <v>3557</v>
      </c>
      <c r="I4261" s="160" t="n">
        <v>23416.87</v>
      </c>
      <c r="J4261" s="160" t="n">
        <v>1416.93</v>
      </c>
      <c r="K4261" s="160" t="n">
        <v>21999.94</v>
      </c>
      <c r="L4261" s="160" t="n">
        <v>6821.31</v>
      </c>
    </row>
    <row r="4262">
      <c r="A4262" s="176" t="n">
        <v>45839</v>
      </c>
      <c r="B4262" s="104" t="inlineStr">
        <is>
          <t>2024/25</t>
        </is>
      </c>
      <c r="C4262" s="104" t="inlineStr">
        <is>
          <t>HC-104</t>
        </is>
      </c>
      <c r="D4262" s="104" t="inlineStr">
        <is>
          <t>Sud-Ouest</t>
        </is>
      </c>
      <c r="E4262" s="104" t="inlineStr">
        <is>
          <t>Sur place</t>
        </is>
      </c>
      <c r="F4262" s="104" t="n">
        <v>31</v>
      </c>
      <c r="G4262" s="159" t="n">
        <v>3847</v>
      </c>
      <c r="H4262" s="159" t="n">
        <v>9672</v>
      </c>
      <c r="I4262" s="160" t="n">
        <v>49662.67</v>
      </c>
      <c r="J4262" s="160" t="n">
        <v>1526.46</v>
      </c>
      <c r="K4262" s="160" t="n">
        <v>48136.21</v>
      </c>
      <c r="L4262" s="160" t="n">
        <v>14372.23</v>
      </c>
    </row>
    <row r="4263">
      <c r="A4263" s="176" t="n">
        <v>45839</v>
      </c>
      <c r="B4263" s="104" t="inlineStr">
        <is>
          <t>2024/25</t>
        </is>
      </c>
      <c r="C4263" s="104" t="inlineStr">
        <is>
          <t>HC-104</t>
        </is>
      </c>
      <c r="D4263" s="104" t="inlineStr">
        <is>
          <t>Sud-Ouest</t>
        </is>
      </c>
      <c r="E4263" s="104" t="inlineStr">
        <is>
          <t>À emporter</t>
        </is>
      </c>
      <c r="F4263" s="104" t="n">
        <v>31</v>
      </c>
      <c r="G4263" s="159" t="n">
        <v>2912</v>
      </c>
      <c r="H4263" s="159" t="n">
        <v>7514</v>
      </c>
      <c r="I4263" s="160" t="n">
        <v>34483.38</v>
      </c>
      <c r="J4263" s="160" t="n">
        <v>916.73</v>
      </c>
      <c r="K4263" s="160" t="n">
        <v>33566.65</v>
      </c>
      <c r="L4263" s="160" t="n">
        <v>10044.86</v>
      </c>
    </row>
    <row r="4264">
      <c r="A4264" s="176" t="n">
        <v>45839</v>
      </c>
      <c r="B4264" s="104" t="inlineStr">
        <is>
          <t>2024/25</t>
        </is>
      </c>
      <c r="C4264" s="104" t="inlineStr">
        <is>
          <t>HC-105</t>
        </is>
      </c>
      <c r="D4264" s="104" t="inlineStr">
        <is>
          <t>Île-de-France</t>
        </is>
      </c>
      <c r="E4264" s="104" t="inlineStr">
        <is>
          <t>Livraison</t>
        </is>
      </c>
      <c r="F4264" s="104" t="n">
        <v>31</v>
      </c>
      <c r="G4264" s="159" t="n">
        <v>2996</v>
      </c>
      <c r="H4264" s="159" t="n">
        <v>7656</v>
      </c>
      <c r="I4264" s="160" t="n">
        <v>48224.43</v>
      </c>
      <c r="J4264" s="160" t="n">
        <v>2715.33</v>
      </c>
      <c r="K4264" s="160" t="n">
        <v>45509.1</v>
      </c>
      <c r="L4264" s="160" t="n">
        <v>14133.66</v>
      </c>
    </row>
    <row r="4265">
      <c r="A4265" s="176" t="n">
        <v>45839</v>
      </c>
      <c r="B4265" s="104" t="inlineStr">
        <is>
          <t>2024/25</t>
        </is>
      </c>
      <c r="C4265" s="104" t="inlineStr">
        <is>
          <t>HC-105</t>
        </is>
      </c>
      <c r="D4265" s="104" t="inlineStr">
        <is>
          <t>Île-de-France</t>
        </is>
      </c>
      <c r="E4265" s="104" t="inlineStr">
        <is>
          <t>Sur place</t>
        </is>
      </c>
      <c r="F4265" s="104" t="n">
        <v>30</v>
      </c>
      <c r="G4265" s="159" t="n">
        <v>7227</v>
      </c>
      <c r="H4265" s="159" t="n">
        <v>18692</v>
      </c>
      <c r="I4265" s="160" t="n">
        <v>93987.71000000001</v>
      </c>
      <c r="J4265" s="160" t="n">
        <v>2744.12</v>
      </c>
      <c r="K4265" s="160" t="n">
        <v>91243.59</v>
      </c>
      <c r="L4265" s="160" t="n">
        <v>27153.7</v>
      </c>
    </row>
    <row r="4266">
      <c r="A4266" s="176" t="n">
        <v>45839</v>
      </c>
      <c r="B4266" s="104" t="inlineStr">
        <is>
          <t>2024/25</t>
        </is>
      </c>
      <c r="C4266" s="104" t="inlineStr">
        <is>
          <t>HC-105</t>
        </is>
      </c>
      <c r="D4266" s="104" t="inlineStr">
        <is>
          <t>Île-de-France</t>
        </is>
      </c>
      <c r="E4266" s="104" t="inlineStr">
        <is>
          <t>À emporter</t>
        </is>
      </c>
      <c r="F4266" s="104" t="n">
        <v>30</v>
      </c>
      <c r="G4266" s="159" t="n">
        <v>5356</v>
      </c>
      <c r="H4266" s="159" t="n">
        <v>13698</v>
      </c>
      <c r="I4266" s="160" t="n">
        <v>62881.62</v>
      </c>
      <c r="J4266" s="160" t="n">
        <v>1871.41</v>
      </c>
      <c r="K4266" s="160" t="n">
        <v>61010.21</v>
      </c>
      <c r="L4266" s="160" t="n">
        <v>18310.8</v>
      </c>
    </row>
    <row r="4267">
      <c r="A4267" s="176" t="n">
        <v>45839</v>
      </c>
      <c r="B4267" s="104" t="inlineStr">
        <is>
          <t>2024/25</t>
        </is>
      </c>
      <c r="C4267" s="104" t="inlineStr">
        <is>
          <t>HC-106</t>
        </is>
      </c>
      <c r="D4267" s="104" t="inlineStr">
        <is>
          <t>Nord-Ouest</t>
        </is>
      </c>
      <c r="E4267" s="104" t="inlineStr">
        <is>
          <t>Livraison</t>
        </is>
      </c>
      <c r="F4267" s="104" t="n">
        <v>31</v>
      </c>
      <c r="G4267" s="159" t="n">
        <v>1671</v>
      </c>
      <c r="H4267" s="159" t="n">
        <v>4189</v>
      </c>
      <c r="I4267" s="160" t="n">
        <v>26849.84</v>
      </c>
      <c r="J4267" s="160" t="n">
        <v>1531.88</v>
      </c>
      <c r="K4267" s="160" t="n">
        <v>25317.96</v>
      </c>
      <c r="L4267" s="160" t="n">
        <v>7825.58</v>
      </c>
    </row>
    <row r="4268">
      <c r="A4268" s="176" t="n">
        <v>45839</v>
      </c>
      <c r="B4268" s="104" t="inlineStr">
        <is>
          <t>2024/25</t>
        </is>
      </c>
      <c r="C4268" s="104" t="inlineStr">
        <is>
          <t>HC-106</t>
        </is>
      </c>
      <c r="D4268" s="104" t="inlineStr">
        <is>
          <t>Nord-Ouest</t>
        </is>
      </c>
      <c r="E4268" s="104" t="inlineStr">
        <is>
          <t>Sur place</t>
        </is>
      </c>
      <c r="F4268" s="104" t="n">
        <v>31</v>
      </c>
      <c r="G4268" s="159" t="n">
        <v>4242</v>
      </c>
      <c r="H4268" s="159" t="n">
        <v>10729</v>
      </c>
      <c r="I4268" s="160" t="n">
        <v>54628.88</v>
      </c>
      <c r="J4268" s="160" t="n">
        <v>1737.09</v>
      </c>
      <c r="K4268" s="160" t="n">
        <v>52891.79</v>
      </c>
      <c r="L4268" s="160" t="n">
        <v>15735.2</v>
      </c>
    </row>
    <row r="4269">
      <c r="A4269" s="176" t="n">
        <v>45839</v>
      </c>
      <c r="B4269" s="104" t="inlineStr">
        <is>
          <t>2024/25</t>
        </is>
      </c>
      <c r="C4269" s="104" t="inlineStr">
        <is>
          <t>HC-106</t>
        </is>
      </c>
      <c r="D4269" s="104" t="inlineStr">
        <is>
          <t>Nord-Ouest</t>
        </is>
      </c>
      <c r="E4269" s="104" t="inlineStr">
        <is>
          <t>À emporter</t>
        </is>
      </c>
      <c r="F4269" s="104" t="n">
        <v>29</v>
      </c>
      <c r="G4269" s="159" t="n">
        <v>2930</v>
      </c>
      <c r="H4269" s="159" t="n">
        <v>7657</v>
      </c>
      <c r="I4269" s="160" t="n">
        <v>34627.99</v>
      </c>
      <c r="J4269" s="160" t="n">
        <v>1113.6</v>
      </c>
      <c r="K4269" s="160" t="n">
        <v>33514.39</v>
      </c>
      <c r="L4269" s="160" t="n">
        <v>9995.559999999999</v>
      </c>
    </row>
    <row r="4270">
      <c r="A4270" s="176" t="n">
        <v>45839</v>
      </c>
      <c r="B4270" s="104" t="inlineStr">
        <is>
          <t>2024/25</t>
        </is>
      </c>
      <c r="C4270" s="104" t="inlineStr">
        <is>
          <t>HC-107</t>
        </is>
      </c>
      <c r="D4270" s="104" t="inlineStr">
        <is>
          <t>Sud-Est</t>
        </is>
      </c>
      <c r="E4270" s="104" t="inlineStr">
        <is>
          <t>Livraison</t>
        </is>
      </c>
      <c r="F4270" s="104" t="n">
        <v>31</v>
      </c>
      <c r="G4270" s="159" t="n">
        <v>1827</v>
      </c>
      <c r="H4270" s="159" t="n">
        <v>4435</v>
      </c>
      <c r="I4270" s="160" t="n">
        <v>30071.01</v>
      </c>
      <c r="J4270" s="160" t="n">
        <v>1765.41</v>
      </c>
      <c r="K4270" s="160" t="n">
        <v>28305.6</v>
      </c>
      <c r="L4270" s="160" t="n">
        <v>8746.09</v>
      </c>
    </row>
    <row r="4271">
      <c r="A4271" s="176" t="n">
        <v>45839</v>
      </c>
      <c r="B4271" s="104" t="inlineStr">
        <is>
          <t>2024/25</t>
        </is>
      </c>
      <c r="C4271" s="104" t="inlineStr">
        <is>
          <t>HC-107</t>
        </is>
      </c>
      <c r="D4271" s="104" t="inlineStr">
        <is>
          <t>Sud-Est</t>
        </is>
      </c>
      <c r="E4271" s="104" t="inlineStr">
        <is>
          <t>Sur place</t>
        </is>
      </c>
      <c r="F4271" s="104" t="n">
        <v>31</v>
      </c>
      <c r="G4271" s="159" t="n">
        <v>4818</v>
      </c>
      <c r="H4271" s="159" t="n">
        <v>12098</v>
      </c>
      <c r="I4271" s="160" t="n">
        <v>61814.35</v>
      </c>
      <c r="J4271" s="160" t="n">
        <v>1614.57</v>
      </c>
      <c r="K4271" s="160" t="n">
        <v>60199.78</v>
      </c>
      <c r="L4271" s="160" t="n">
        <v>17950.26</v>
      </c>
    </row>
    <row r="4272">
      <c r="A4272" s="176" t="n">
        <v>45839</v>
      </c>
      <c r="B4272" s="104" t="inlineStr">
        <is>
          <t>2024/25</t>
        </is>
      </c>
      <c r="C4272" s="104" t="inlineStr">
        <is>
          <t>HC-107</t>
        </is>
      </c>
      <c r="D4272" s="104" t="inlineStr">
        <is>
          <t>Sud-Est</t>
        </is>
      </c>
      <c r="E4272" s="104" t="inlineStr">
        <is>
          <t>À emporter</t>
        </is>
      </c>
      <c r="F4272" s="104" t="n">
        <v>31</v>
      </c>
      <c r="G4272" s="159" t="n">
        <v>3531</v>
      </c>
      <c r="H4272" s="159" t="n">
        <v>8830</v>
      </c>
      <c r="I4272" s="160" t="n">
        <v>42401.83</v>
      </c>
      <c r="J4272" s="160" t="n">
        <v>1365.47</v>
      </c>
      <c r="K4272" s="160" t="n">
        <v>41036.36</v>
      </c>
      <c r="L4272" s="160" t="n">
        <v>12190.02</v>
      </c>
    </row>
    <row r="4273">
      <c r="A4273" s="176" t="n">
        <v>45839</v>
      </c>
      <c r="B4273" s="104" t="inlineStr">
        <is>
          <t>2024/25</t>
        </is>
      </c>
      <c r="C4273" s="104" t="inlineStr">
        <is>
          <t>HC-108</t>
        </is>
      </c>
      <c r="D4273" s="104" t="inlineStr">
        <is>
          <t>Sud-Ouest</t>
        </is>
      </c>
      <c r="E4273" s="104" t="inlineStr">
        <is>
          <t>Livraison</t>
        </is>
      </c>
      <c r="F4273" s="104" t="n">
        <v>31</v>
      </c>
      <c r="G4273" s="159" t="n">
        <v>1411</v>
      </c>
      <c r="H4273" s="159" t="n">
        <v>3693</v>
      </c>
      <c r="I4273" s="160" t="n">
        <v>23295.73</v>
      </c>
      <c r="J4273" s="160" t="n">
        <v>1319.98</v>
      </c>
      <c r="K4273" s="160" t="n">
        <v>21975.75</v>
      </c>
      <c r="L4273" s="160" t="n">
        <v>6754.05</v>
      </c>
    </row>
    <row r="4274">
      <c r="A4274" s="176" t="n">
        <v>45839</v>
      </c>
      <c r="B4274" s="104" t="inlineStr">
        <is>
          <t>2024/25</t>
        </is>
      </c>
      <c r="C4274" s="104" t="inlineStr">
        <is>
          <t>HC-108</t>
        </is>
      </c>
      <c r="D4274" s="104" t="inlineStr">
        <is>
          <t>Sud-Ouest</t>
        </is>
      </c>
      <c r="E4274" s="104" t="inlineStr">
        <is>
          <t>Sur place</t>
        </is>
      </c>
      <c r="F4274" s="104" t="n">
        <v>31</v>
      </c>
      <c r="G4274" s="159" t="n">
        <v>3846</v>
      </c>
      <c r="H4274" s="159" t="n">
        <v>9817</v>
      </c>
      <c r="I4274" s="160" t="n">
        <v>50265.55</v>
      </c>
      <c r="J4274" s="160" t="n">
        <v>1529.71</v>
      </c>
      <c r="K4274" s="160" t="n">
        <v>48735.84</v>
      </c>
      <c r="L4274" s="160" t="n">
        <v>14470.51</v>
      </c>
    </row>
    <row r="4275">
      <c r="A4275" s="176" t="n">
        <v>45839</v>
      </c>
      <c r="B4275" s="104" t="inlineStr">
        <is>
          <t>2024/25</t>
        </is>
      </c>
      <c r="C4275" s="104" t="inlineStr">
        <is>
          <t>HC-108</t>
        </is>
      </c>
      <c r="D4275" s="104" t="inlineStr">
        <is>
          <t>Sud-Ouest</t>
        </is>
      </c>
      <c r="E4275" s="104" t="inlineStr">
        <is>
          <t>À emporter</t>
        </is>
      </c>
      <c r="F4275" s="104" t="n">
        <v>31</v>
      </c>
      <c r="G4275" s="159" t="n">
        <v>2896</v>
      </c>
      <c r="H4275" s="159" t="n">
        <v>7479</v>
      </c>
      <c r="I4275" s="160" t="n">
        <v>34568.76</v>
      </c>
      <c r="J4275" s="160" t="n">
        <v>977.95</v>
      </c>
      <c r="K4275" s="160" t="n">
        <v>33590.81</v>
      </c>
      <c r="L4275" s="160" t="n">
        <v>10000.96</v>
      </c>
    </row>
    <row r="4276">
      <c r="A4276" s="176" t="n">
        <v>45839</v>
      </c>
      <c r="B4276" s="104" t="inlineStr">
        <is>
          <t>2024/25</t>
        </is>
      </c>
      <c r="C4276" s="104" t="inlineStr">
        <is>
          <t>HC-109</t>
        </is>
      </c>
      <c r="D4276" s="104" t="inlineStr">
        <is>
          <t>Île-de-France</t>
        </is>
      </c>
      <c r="E4276" s="104" t="inlineStr">
        <is>
          <t>Livraison</t>
        </is>
      </c>
      <c r="F4276" s="104" t="n">
        <v>31</v>
      </c>
      <c r="G4276" s="159" t="n">
        <v>1818</v>
      </c>
      <c r="H4276" s="159" t="n">
        <v>4606</v>
      </c>
      <c r="I4276" s="160" t="n">
        <v>29950.7</v>
      </c>
      <c r="J4276" s="160" t="n">
        <v>1802.66</v>
      </c>
      <c r="K4276" s="160" t="n">
        <v>28148.04</v>
      </c>
      <c r="L4276" s="160" t="n">
        <v>8751.629999999999</v>
      </c>
    </row>
    <row r="4277">
      <c r="A4277" s="176" t="n">
        <v>45839</v>
      </c>
      <c r="B4277" s="104" t="inlineStr">
        <is>
          <t>2024/25</t>
        </is>
      </c>
      <c r="C4277" s="104" t="inlineStr">
        <is>
          <t>HC-109</t>
        </is>
      </c>
      <c r="D4277" s="104" t="inlineStr">
        <is>
          <t>Île-de-France</t>
        </is>
      </c>
      <c r="E4277" s="104" t="inlineStr">
        <is>
          <t>Sur place</t>
        </is>
      </c>
      <c r="F4277" s="104" t="n">
        <v>30</v>
      </c>
      <c r="G4277" s="159" t="n">
        <v>4678</v>
      </c>
      <c r="H4277" s="159" t="n">
        <v>12128</v>
      </c>
      <c r="I4277" s="160" t="n">
        <v>59319.73</v>
      </c>
      <c r="J4277" s="160" t="n">
        <v>1857.01</v>
      </c>
      <c r="K4277" s="160" t="n">
        <v>57462.72</v>
      </c>
      <c r="L4277" s="160" t="n">
        <v>17123.35</v>
      </c>
    </row>
    <row r="4278">
      <c r="A4278" s="176" t="n">
        <v>45839</v>
      </c>
      <c r="B4278" s="104" t="inlineStr">
        <is>
          <t>2024/25</t>
        </is>
      </c>
      <c r="C4278" s="104" t="inlineStr">
        <is>
          <t>HC-109</t>
        </is>
      </c>
      <c r="D4278" s="104" t="inlineStr">
        <is>
          <t>Île-de-France</t>
        </is>
      </c>
      <c r="E4278" s="104" t="inlineStr">
        <is>
          <t>À emporter</t>
        </is>
      </c>
      <c r="F4278" s="104" t="n">
        <v>31</v>
      </c>
      <c r="G4278" s="159" t="n">
        <v>3707</v>
      </c>
      <c r="H4278" s="159" t="n">
        <v>9334</v>
      </c>
      <c r="I4278" s="160" t="n">
        <v>44214.27</v>
      </c>
      <c r="J4278" s="160" t="n">
        <v>1267.13</v>
      </c>
      <c r="K4278" s="160" t="n">
        <v>42947.14</v>
      </c>
      <c r="L4278" s="160" t="n">
        <v>12863.41</v>
      </c>
    </row>
    <row r="4279">
      <c r="A4279" s="176" t="n">
        <v>45839</v>
      </c>
      <c r="B4279" s="104" t="inlineStr">
        <is>
          <t>2024/25</t>
        </is>
      </c>
      <c r="C4279" s="104" t="inlineStr">
        <is>
          <t>HC-110</t>
        </is>
      </c>
      <c r="D4279" s="104" t="inlineStr">
        <is>
          <t>Nord-Ouest</t>
        </is>
      </c>
      <c r="E4279" s="104" t="inlineStr">
        <is>
          <t>Livraison</t>
        </is>
      </c>
      <c r="F4279" s="104" t="n">
        <v>31</v>
      </c>
      <c r="G4279" s="159" t="n">
        <v>1066</v>
      </c>
      <c r="H4279" s="159" t="n">
        <v>2786</v>
      </c>
      <c r="I4279" s="160" t="n">
        <v>17568.88</v>
      </c>
      <c r="J4279" s="160" t="n">
        <v>981.63</v>
      </c>
      <c r="K4279" s="160" t="n">
        <v>16587.25</v>
      </c>
      <c r="L4279" s="160" t="n">
        <v>5103.31</v>
      </c>
    </row>
    <row r="4280">
      <c r="A4280" s="176" t="n">
        <v>45839</v>
      </c>
      <c r="B4280" s="104" t="inlineStr">
        <is>
          <t>2024/25</t>
        </is>
      </c>
      <c r="C4280" s="104" t="inlineStr">
        <is>
          <t>HC-110</t>
        </is>
      </c>
      <c r="D4280" s="104" t="inlineStr">
        <is>
          <t>Nord-Ouest</t>
        </is>
      </c>
      <c r="E4280" s="104" t="inlineStr">
        <is>
          <t>Sur place</t>
        </is>
      </c>
      <c r="F4280" s="104" t="n">
        <v>31</v>
      </c>
      <c r="G4280" s="159" t="n">
        <v>2776</v>
      </c>
      <c r="H4280" s="159" t="n">
        <v>6996</v>
      </c>
      <c r="I4280" s="160" t="n">
        <v>35751.44</v>
      </c>
      <c r="J4280" s="160" t="n">
        <v>956.52</v>
      </c>
      <c r="K4280" s="160" t="n">
        <v>34794.92</v>
      </c>
      <c r="L4280" s="160" t="n">
        <v>10290.55</v>
      </c>
    </row>
    <row r="4281">
      <c r="A4281" s="176" t="n">
        <v>45839</v>
      </c>
      <c r="B4281" s="104" t="inlineStr">
        <is>
          <t>2024/25</t>
        </is>
      </c>
      <c r="C4281" s="104" t="inlineStr">
        <is>
          <t>HC-110</t>
        </is>
      </c>
      <c r="D4281" s="104" t="inlineStr">
        <is>
          <t>Nord-Ouest</t>
        </is>
      </c>
      <c r="E4281" s="104" t="inlineStr">
        <is>
          <t>À emporter</t>
        </is>
      </c>
      <c r="F4281" s="104" t="n">
        <v>31</v>
      </c>
      <c r="G4281" s="159" t="n">
        <v>2148</v>
      </c>
      <c r="H4281" s="159" t="n">
        <v>5686</v>
      </c>
      <c r="I4281" s="160" t="n">
        <v>25236.91</v>
      </c>
      <c r="J4281" s="160" t="n">
        <v>775.97</v>
      </c>
      <c r="K4281" s="160" t="n">
        <v>24460.94</v>
      </c>
      <c r="L4281" s="160" t="n">
        <v>7251.67</v>
      </c>
    </row>
    <row r="4282">
      <c r="A4282" s="176" t="n">
        <v>45839</v>
      </c>
      <c r="B4282" s="104" t="inlineStr">
        <is>
          <t>2024/25</t>
        </is>
      </c>
      <c r="C4282" s="104" t="inlineStr">
        <is>
          <t>HC-111</t>
        </is>
      </c>
      <c r="D4282" s="104" t="inlineStr">
        <is>
          <t>Sud-Est</t>
        </is>
      </c>
      <c r="E4282" s="104" t="inlineStr">
        <is>
          <t>Livraison</t>
        </is>
      </c>
      <c r="F4282" s="104" t="n">
        <v>30</v>
      </c>
      <c r="G4282" s="159" t="n">
        <v>1631</v>
      </c>
      <c r="H4282" s="159" t="n">
        <v>4139</v>
      </c>
      <c r="I4282" s="160" t="n">
        <v>27000.99</v>
      </c>
      <c r="J4282" s="160" t="n">
        <v>1652.05</v>
      </c>
      <c r="K4282" s="160" t="n">
        <v>25348.94</v>
      </c>
      <c r="L4282" s="160" t="n">
        <v>7772.07</v>
      </c>
    </row>
    <row r="4283">
      <c r="A4283" s="176" t="n">
        <v>45839</v>
      </c>
      <c r="B4283" s="104" t="inlineStr">
        <is>
          <t>2024/25</t>
        </is>
      </c>
      <c r="C4283" s="104" t="inlineStr">
        <is>
          <t>HC-111</t>
        </is>
      </c>
      <c r="D4283" s="104" t="inlineStr">
        <is>
          <t>Sud-Est</t>
        </is>
      </c>
      <c r="E4283" s="104" t="inlineStr">
        <is>
          <t>Sur place</t>
        </is>
      </c>
      <c r="F4283" s="104" t="n">
        <v>31</v>
      </c>
      <c r="G4283" s="159" t="n">
        <v>4559</v>
      </c>
      <c r="H4283" s="159" t="n">
        <v>11852</v>
      </c>
      <c r="I4283" s="160" t="n">
        <v>59478.32</v>
      </c>
      <c r="J4283" s="160" t="n">
        <v>1959.12</v>
      </c>
      <c r="K4283" s="160" t="n">
        <v>57519.2</v>
      </c>
      <c r="L4283" s="160" t="n">
        <v>17143.11</v>
      </c>
    </row>
    <row r="4284">
      <c r="A4284" s="176" t="n">
        <v>45839</v>
      </c>
      <c r="B4284" s="104" t="inlineStr">
        <is>
          <t>2024/25</t>
        </is>
      </c>
      <c r="C4284" s="104" t="inlineStr">
        <is>
          <t>HC-111</t>
        </is>
      </c>
      <c r="D4284" s="104" t="inlineStr">
        <is>
          <t>Sud-Est</t>
        </is>
      </c>
      <c r="E4284" s="104" t="inlineStr">
        <is>
          <t>À emporter</t>
        </is>
      </c>
      <c r="F4284" s="104" t="n">
        <v>31</v>
      </c>
      <c r="G4284" s="159" t="n">
        <v>3458</v>
      </c>
      <c r="H4284" s="159" t="n">
        <v>9008</v>
      </c>
      <c r="I4284" s="160" t="n">
        <v>41457.97</v>
      </c>
      <c r="J4284" s="160" t="n">
        <v>1033.08</v>
      </c>
      <c r="K4284" s="160" t="n">
        <v>40424.89</v>
      </c>
      <c r="L4284" s="160" t="n">
        <v>12082.21</v>
      </c>
    </row>
    <row r="4285">
      <c r="A4285" s="176" t="n">
        <v>45839</v>
      </c>
      <c r="B4285" s="104" t="inlineStr">
        <is>
          <t>2024/25</t>
        </is>
      </c>
      <c r="C4285" s="104" t="inlineStr">
        <is>
          <t>HC-113</t>
        </is>
      </c>
      <c r="D4285" s="104" t="inlineStr">
        <is>
          <t>Île-de-France</t>
        </is>
      </c>
      <c r="E4285" s="104" t="inlineStr">
        <is>
          <t>Drive</t>
        </is>
      </c>
      <c r="F4285" s="104" t="n">
        <v>30</v>
      </c>
      <c r="G4285" s="159" t="n">
        <v>1545</v>
      </c>
      <c r="H4285" s="159" t="n">
        <v>3948</v>
      </c>
      <c r="I4285" s="160" t="n">
        <v>21241.65</v>
      </c>
      <c r="J4285" s="160" t="n">
        <v>667.58</v>
      </c>
      <c r="K4285" s="160" t="n">
        <v>20574.07</v>
      </c>
      <c r="L4285" s="160" t="n">
        <v>6126.97</v>
      </c>
    </row>
    <row r="4286">
      <c r="A4286" s="176" t="n">
        <v>45839</v>
      </c>
      <c r="B4286" s="104" t="inlineStr">
        <is>
          <t>2024/25</t>
        </is>
      </c>
      <c r="C4286" s="104" t="inlineStr">
        <is>
          <t>HC-113</t>
        </is>
      </c>
      <c r="D4286" s="104" t="inlineStr">
        <is>
          <t>Île-de-France</t>
        </is>
      </c>
      <c r="E4286" s="104" t="inlineStr">
        <is>
          <t>Livraison</t>
        </is>
      </c>
      <c r="F4286" s="104" t="n">
        <v>31</v>
      </c>
      <c r="G4286" s="159" t="n">
        <v>1548</v>
      </c>
      <c r="H4286" s="159" t="n">
        <v>3867</v>
      </c>
      <c r="I4286" s="160" t="n">
        <v>25456.29</v>
      </c>
      <c r="J4286" s="160" t="n">
        <v>1562.97</v>
      </c>
      <c r="K4286" s="160" t="n">
        <v>23893.32</v>
      </c>
      <c r="L4286" s="160" t="n">
        <v>7451.02</v>
      </c>
    </row>
    <row r="4287">
      <c r="A4287" s="176" t="n">
        <v>45839</v>
      </c>
      <c r="B4287" s="104" t="inlineStr">
        <is>
          <t>2024/25</t>
        </is>
      </c>
      <c r="C4287" s="104" t="inlineStr">
        <is>
          <t>HC-113</t>
        </is>
      </c>
      <c r="D4287" s="104" t="inlineStr">
        <is>
          <t>Île-de-France</t>
        </is>
      </c>
      <c r="E4287" s="104" t="inlineStr">
        <is>
          <t>Sur place</t>
        </is>
      </c>
      <c r="F4287" s="104" t="n">
        <v>31</v>
      </c>
      <c r="G4287" s="159" t="n">
        <v>3939</v>
      </c>
      <c r="H4287" s="159" t="n">
        <v>9983</v>
      </c>
      <c r="I4287" s="160" t="n">
        <v>51137.95</v>
      </c>
      <c r="J4287" s="160" t="n">
        <v>1485.79</v>
      </c>
      <c r="K4287" s="160" t="n">
        <v>49652.16</v>
      </c>
      <c r="L4287" s="160" t="n">
        <v>14724.47</v>
      </c>
    </row>
    <row r="4288">
      <c r="A4288" s="176" t="n">
        <v>45839</v>
      </c>
      <c r="B4288" s="104" t="inlineStr">
        <is>
          <t>2024/25</t>
        </is>
      </c>
      <c r="C4288" s="104" t="inlineStr">
        <is>
          <t>HC-113</t>
        </is>
      </c>
      <c r="D4288" s="104" t="inlineStr">
        <is>
          <t>Île-de-France</t>
        </is>
      </c>
      <c r="E4288" s="104" t="inlineStr">
        <is>
          <t>À emporter</t>
        </is>
      </c>
      <c r="F4288" s="104" t="n">
        <v>31</v>
      </c>
      <c r="G4288" s="159" t="n">
        <v>3135</v>
      </c>
      <c r="H4288" s="159" t="n">
        <v>7817</v>
      </c>
      <c r="I4288" s="160" t="n">
        <v>37109.01</v>
      </c>
      <c r="J4288" s="160" t="n">
        <v>1053.43</v>
      </c>
      <c r="K4288" s="160" t="n">
        <v>36055.58</v>
      </c>
      <c r="L4288" s="160" t="n">
        <v>10618.25</v>
      </c>
    </row>
    <row r="4289">
      <c r="A4289" s="176" t="n">
        <v>45839</v>
      </c>
      <c r="B4289" s="104" t="inlineStr">
        <is>
          <t>2024/25</t>
        </is>
      </c>
      <c r="C4289" s="104" t="inlineStr">
        <is>
          <t>HC-114</t>
        </is>
      </c>
      <c r="D4289" s="104" t="inlineStr">
        <is>
          <t>Nord-Ouest</t>
        </is>
      </c>
      <c r="E4289" s="104" t="inlineStr">
        <is>
          <t>Drive</t>
        </is>
      </c>
      <c r="F4289" s="104" t="n">
        <v>31</v>
      </c>
      <c r="G4289" s="159" t="n">
        <v>909</v>
      </c>
      <c r="H4289" s="159" t="n">
        <v>2270</v>
      </c>
      <c r="I4289" s="160" t="n">
        <v>12318.82</v>
      </c>
      <c r="J4289" s="160" t="n">
        <v>399.66</v>
      </c>
      <c r="K4289" s="160" t="n">
        <v>11919.16</v>
      </c>
      <c r="L4289" s="160" t="n">
        <v>3559.76</v>
      </c>
    </row>
    <row r="4290">
      <c r="A4290" s="176" t="n">
        <v>45839</v>
      </c>
      <c r="B4290" s="104" t="inlineStr">
        <is>
          <t>2024/25</t>
        </is>
      </c>
      <c r="C4290" s="104" t="inlineStr">
        <is>
          <t>HC-114</t>
        </is>
      </c>
      <c r="D4290" s="104" t="inlineStr">
        <is>
          <t>Nord-Ouest</t>
        </is>
      </c>
      <c r="E4290" s="104" t="inlineStr">
        <is>
          <t>Livraison</t>
        </is>
      </c>
      <c r="F4290" s="104" t="n">
        <v>31</v>
      </c>
      <c r="G4290" s="159" t="n">
        <v>848</v>
      </c>
      <c r="H4290" s="159" t="n">
        <v>2202</v>
      </c>
      <c r="I4290" s="160" t="n">
        <v>13965.18</v>
      </c>
      <c r="J4290" s="160" t="n">
        <v>842.3099999999999</v>
      </c>
      <c r="K4290" s="160" t="n">
        <v>13122.87</v>
      </c>
      <c r="L4290" s="160" t="n">
        <v>4081.32</v>
      </c>
    </row>
    <row r="4291">
      <c r="A4291" s="176" t="n">
        <v>45839</v>
      </c>
      <c r="B4291" s="104" t="inlineStr">
        <is>
          <t>2024/25</t>
        </is>
      </c>
      <c r="C4291" s="104" t="inlineStr">
        <is>
          <t>HC-114</t>
        </is>
      </c>
      <c r="D4291" s="104" t="inlineStr">
        <is>
          <t>Nord-Ouest</t>
        </is>
      </c>
      <c r="E4291" s="104" t="inlineStr">
        <is>
          <t>Sur place</t>
        </is>
      </c>
      <c r="F4291" s="104" t="n">
        <v>31</v>
      </c>
      <c r="G4291" s="159" t="n">
        <v>2281</v>
      </c>
      <c r="H4291" s="159" t="n">
        <v>6014</v>
      </c>
      <c r="I4291" s="160" t="n">
        <v>29633.27</v>
      </c>
      <c r="J4291" s="160" t="n">
        <v>861.71</v>
      </c>
      <c r="K4291" s="160" t="n">
        <v>28771.56</v>
      </c>
      <c r="L4291" s="160" t="n">
        <v>8604.030000000001</v>
      </c>
    </row>
    <row r="4292">
      <c r="A4292" s="176" t="n">
        <v>45839</v>
      </c>
      <c r="B4292" s="104" t="inlineStr">
        <is>
          <t>2024/25</t>
        </is>
      </c>
      <c r="C4292" s="104" t="inlineStr">
        <is>
          <t>HC-114</t>
        </is>
      </c>
      <c r="D4292" s="104" t="inlineStr">
        <is>
          <t>Nord-Ouest</t>
        </is>
      </c>
      <c r="E4292" s="104" t="inlineStr">
        <is>
          <t>À emporter</t>
        </is>
      </c>
      <c r="F4292" s="104" t="n">
        <v>31</v>
      </c>
      <c r="G4292" s="159" t="n">
        <v>1749</v>
      </c>
      <c r="H4292" s="159" t="n">
        <v>4439</v>
      </c>
      <c r="I4292" s="160" t="n">
        <v>20703.58</v>
      </c>
      <c r="J4292" s="160" t="n">
        <v>667.5</v>
      </c>
      <c r="K4292" s="160" t="n">
        <v>20036.08</v>
      </c>
      <c r="L4292" s="160" t="n">
        <v>5957.33</v>
      </c>
    </row>
    <row r="4293">
      <c r="A4293" s="176" t="n">
        <v>45839</v>
      </c>
      <c r="B4293" s="104" t="inlineStr">
        <is>
          <t>2024/25</t>
        </is>
      </c>
      <c r="C4293" s="104" t="inlineStr">
        <is>
          <t>HC-115</t>
        </is>
      </c>
      <c r="D4293" s="104" t="inlineStr">
        <is>
          <t>Sud-Est</t>
        </is>
      </c>
      <c r="E4293" s="104" t="inlineStr">
        <is>
          <t>Livraison</t>
        </is>
      </c>
      <c r="F4293" s="104" t="n">
        <v>31</v>
      </c>
      <c r="G4293" s="159" t="n">
        <v>2029</v>
      </c>
      <c r="H4293" s="159" t="n">
        <v>5227</v>
      </c>
      <c r="I4293" s="160" t="n">
        <v>32038.06</v>
      </c>
      <c r="J4293" s="160" t="n">
        <v>1737.42</v>
      </c>
      <c r="K4293" s="160" t="n">
        <v>30300.64</v>
      </c>
      <c r="L4293" s="160" t="n">
        <v>10866.45</v>
      </c>
    </row>
    <row r="4294">
      <c r="A4294" s="176" t="n">
        <v>45839</v>
      </c>
      <c r="B4294" s="104" t="inlineStr">
        <is>
          <t>2024/25</t>
        </is>
      </c>
      <c r="C4294" s="104" t="inlineStr">
        <is>
          <t>HC-115</t>
        </is>
      </c>
      <c r="D4294" s="104" t="inlineStr">
        <is>
          <t>Sud-Est</t>
        </is>
      </c>
      <c r="E4294" s="104" t="inlineStr">
        <is>
          <t>Sur place</t>
        </is>
      </c>
      <c r="F4294" s="104" t="n">
        <v>29</v>
      </c>
      <c r="G4294" s="159" t="n">
        <v>4028</v>
      </c>
      <c r="H4294" s="159" t="n">
        <v>10246</v>
      </c>
      <c r="I4294" s="160" t="n">
        <v>51782.55</v>
      </c>
      <c r="J4294" s="160" t="n">
        <v>1402.17</v>
      </c>
      <c r="K4294" s="160" t="n">
        <v>50380.38</v>
      </c>
      <c r="L4294" s="160" t="n">
        <v>17578.03</v>
      </c>
    </row>
    <row r="4295">
      <c r="A4295" s="176" t="n">
        <v>45839</v>
      </c>
      <c r="B4295" s="104" t="inlineStr">
        <is>
          <t>2024/25</t>
        </is>
      </c>
      <c r="C4295" s="104" t="inlineStr">
        <is>
          <t>HC-115</t>
        </is>
      </c>
      <c r="D4295" s="104" t="inlineStr">
        <is>
          <t>Sud-Est</t>
        </is>
      </c>
      <c r="E4295" s="104" t="inlineStr">
        <is>
          <t>À emporter</t>
        </is>
      </c>
      <c r="F4295" s="104" t="n">
        <v>30</v>
      </c>
      <c r="G4295" s="159" t="n">
        <v>3163</v>
      </c>
      <c r="H4295" s="159" t="n">
        <v>7902</v>
      </c>
      <c r="I4295" s="160" t="n">
        <v>37328.48</v>
      </c>
      <c r="J4295" s="160" t="n">
        <v>1121.71</v>
      </c>
      <c r="K4295" s="160" t="n">
        <v>36206.77</v>
      </c>
      <c r="L4295" s="160" t="n">
        <v>12648.54</v>
      </c>
    </row>
    <row r="4296">
      <c r="A4296" s="176" t="n">
        <v>45839</v>
      </c>
      <c r="B4296" s="104" t="inlineStr">
        <is>
          <t>2024/25</t>
        </is>
      </c>
      <c r="C4296" s="104" t="inlineStr">
        <is>
          <t>HC-116</t>
        </is>
      </c>
      <c r="D4296" s="104" t="inlineStr">
        <is>
          <t>Sud-Ouest</t>
        </is>
      </c>
      <c r="E4296" s="104" t="inlineStr">
        <is>
          <t>Livraison</t>
        </is>
      </c>
      <c r="F4296" s="104" t="n">
        <v>29</v>
      </c>
      <c r="G4296" s="159" t="n">
        <v>1574</v>
      </c>
      <c r="H4296" s="159" t="n">
        <v>3998</v>
      </c>
      <c r="I4296" s="160" t="n">
        <v>25871.47</v>
      </c>
      <c r="J4296" s="160" t="n">
        <v>1606.54</v>
      </c>
      <c r="K4296" s="160" t="n">
        <v>24264.93</v>
      </c>
      <c r="L4296" s="160" t="n">
        <v>7546.57</v>
      </c>
    </row>
    <row r="4297">
      <c r="A4297" s="176" t="n">
        <v>45839</v>
      </c>
      <c r="B4297" s="104" t="inlineStr">
        <is>
          <t>2024/25</t>
        </is>
      </c>
      <c r="C4297" s="104" t="inlineStr">
        <is>
          <t>HC-116</t>
        </is>
      </c>
      <c r="D4297" s="104" t="inlineStr">
        <is>
          <t>Sud-Ouest</t>
        </is>
      </c>
      <c r="E4297" s="104" t="inlineStr">
        <is>
          <t>Sur place</t>
        </is>
      </c>
      <c r="F4297" s="104" t="n">
        <v>31</v>
      </c>
      <c r="G4297" s="159" t="n">
        <v>4777</v>
      </c>
      <c r="H4297" s="159" t="n">
        <v>12093</v>
      </c>
      <c r="I4297" s="160" t="n">
        <v>61316.81</v>
      </c>
      <c r="J4297" s="160" t="n">
        <v>2128.22</v>
      </c>
      <c r="K4297" s="160" t="n">
        <v>59188.59</v>
      </c>
      <c r="L4297" s="160" t="n">
        <v>17642.49</v>
      </c>
    </row>
    <row r="4298">
      <c r="A4298" s="176" t="n">
        <v>45839</v>
      </c>
      <c r="B4298" s="104" t="inlineStr">
        <is>
          <t>2024/25</t>
        </is>
      </c>
      <c r="C4298" s="104" t="inlineStr">
        <is>
          <t>HC-116</t>
        </is>
      </c>
      <c r="D4298" s="104" t="inlineStr">
        <is>
          <t>Sud-Ouest</t>
        </is>
      </c>
      <c r="E4298" s="104" t="inlineStr">
        <is>
          <t>À emporter</t>
        </is>
      </c>
      <c r="F4298" s="104" t="n">
        <v>31</v>
      </c>
      <c r="G4298" s="159" t="n">
        <v>3455</v>
      </c>
      <c r="H4298" s="159" t="n">
        <v>9022</v>
      </c>
      <c r="I4298" s="160" t="n">
        <v>40794.26</v>
      </c>
      <c r="J4298" s="160" t="n">
        <v>1203.83</v>
      </c>
      <c r="K4298" s="160" t="n">
        <v>39590.43</v>
      </c>
      <c r="L4298" s="160" t="n">
        <v>11805.08</v>
      </c>
    </row>
    <row r="4299">
      <c r="A4299" s="176" t="n">
        <v>45839</v>
      </c>
      <c r="B4299" s="104" t="inlineStr">
        <is>
          <t>2024/25</t>
        </is>
      </c>
      <c r="C4299" s="104" t="inlineStr">
        <is>
          <t>HC-117</t>
        </is>
      </c>
      <c r="D4299" s="104" t="inlineStr">
        <is>
          <t>Île-de-France</t>
        </is>
      </c>
      <c r="E4299" s="104" t="inlineStr">
        <is>
          <t>Drive</t>
        </is>
      </c>
      <c r="F4299" s="104" t="n">
        <v>31</v>
      </c>
      <c r="G4299" s="159" t="n">
        <v>1440</v>
      </c>
      <c r="H4299" s="159" t="n">
        <v>3762</v>
      </c>
      <c r="I4299" s="160" t="n">
        <v>19678.55</v>
      </c>
      <c r="J4299" s="160" t="n">
        <v>606.15</v>
      </c>
      <c r="K4299" s="160" t="n">
        <v>19072.4</v>
      </c>
      <c r="L4299" s="160" t="n">
        <v>5709.39</v>
      </c>
    </row>
    <row r="4300">
      <c r="A4300" s="176" t="n">
        <v>45839</v>
      </c>
      <c r="B4300" s="104" t="inlineStr">
        <is>
          <t>2024/25</t>
        </is>
      </c>
      <c r="C4300" s="104" t="inlineStr">
        <is>
          <t>HC-117</t>
        </is>
      </c>
      <c r="D4300" s="104" t="inlineStr">
        <is>
          <t>Île-de-France</t>
        </is>
      </c>
      <c r="E4300" s="104" t="inlineStr">
        <is>
          <t>Livraison</t>
        </is>
      </c>
      <c r="F4300" s="104" t="n">
        <v>30</v>
      </c>
      <c r="G4300" s="159" t="n">
        <v>1300</v>
      </c>
      <c r="H4300" s="159" t="n">
        <v>3398</v>
      </c>
      <c r="I4300" s="160" t="n">
        <v>21555.41</v>
      </c>
      <c r="J4300" s="160" t="n">
        <v>1299.13</v>
      </c>
      <c r="K4300" s="160" t="n">
        <v>20256.28</v>
      </c>
      <c r="L4300" s="160" t="n">
        <v>6321.66</v>
      </c>
    </row>
    <row r="4301">
      <c r="A4301" s="176" t="n">
        <v>45839</v>
      </c>
      <c r="B4301" s="104" t="inlineStr">
        <is>
          <t>2024/25</t>
        </is>
      </c>
      <c r="C4301" s="104" t="inlineStr">
        <is>
          <t>HC-117</t>
        </is>
      </c>
      <c r="D4301" s="104" t="inlineStr">
        <is>
          <t>Île-de-France</t>
        </is>
      </c>
      <c r="E4301" s="104" t="inlineStr">
        <is>
          <t>Sur place</t>
        </is>
      </c>
      <c r="F4301" s="104" t="n">
        <v>31</v>
      </c>
      <c r="G4301" s="159" t="n">
        <v>3660</v>
      </c>
      <c r="H4301" s="159" t="n">
        <v>9432</v>
      </c>
      <c r="I4301" s="160" t="n">
        <v>47809.33</v>
      </c>
      <c r="J4301" s="160" t="n">
        <v>1328.55</v>
      </c>
      <c r="K4301" s="160" t="n">
        <v>46480.78</v>
      </c>
      <c r="L4301" s="160" t="n">
        <v>13841.03</v>
      </c>
    </row>
    <row r="4302">
      <c r="A4302" s="176" t="n">
        <v>45839</v>
      </c>
      <c r="B4302" s="104" t="inlineStr">
        <is>
          <t>2024/25</t>
        </is>
      </c>
      <c r="C4302" s="104" t="inlineStr">
        <is>
          <t>HC-117</t>
        </is>
      </c>
      <c r="D4302" s="104" t="inlineStr">
        <is>
          <t>Île-de-France</t>
        </is>
      </c>
      <c r="E4302" s="104" t="inlineStr">
        <is>
          <t>À emporter</t>
        </is>
      </c>
      <c r="F4302" s="104" t="n">
        <v>31</v>
      </c>
      <c r="G4302" s="159" t="n">
        <v>2749</v>
      </c>
      <c r="H4302" s="159" t="n">
        <v>7026</v>
      </c>
      <c r="I4302" s="160" t="n">
        <v>32539.01</v>
      </c>
      <c r="J4302" s="160" t="n">
        <v>1037.44</v>
      </c>
      <c r="K4302" s="160" t="n">
        <v>31501.57</v>
      </c>
      <c r="L4302" s="160" t="n">
        <v>9406.49</v>
      </c>
    </row>
    <row r="4303">
      <c r="A4303" s="176" t="n">
        <v>45839</v>
      </c>
      <c r="B4303" s="104" t="inlineStr">
        <is>
          <t>2024/25</t>
        </is>
      </c>
      <c r="C4303" s="104" t="inlineStr">
        <is>
          <t>HC-118</t>
        </is>
      </c>
      <c r="D4303" s="104" t="inlineStr">
        <is>
          <t>Nord-Ouest</t>
        </is>
      </c>
      <c r="E4303" s="104" t="inlineStr">
        <is>
          <t>Livraison</t>
        </is>
      </c>
      <c r="F4303" s="104" t="n">
        <v>31</v>
      </c>
      <c r="G4303" s="159" t="n">
        <v>1739</v>
      </c>
      <c r="H4303" s="159" t="n">
        <v>4484</v>
      </c>
      <c r="I4303" s="160" t="n">
        <v>29059.17</v>
      </c>
      <c r="J4303" s="160" t="n">
        <v>1698.11</v>
      </c>
      <c r="K4303" s="160" t="n">
        <v>27361.06</v>
      </c>
      <c r="L4303" s="160" t="n">
        <v>8442.049999999999</v>
      </c>
    </row>
    <row r="4304">
      <c r="A4304" s="176" t="n">
        <v>45839</v>
      </c>
      <c r="B4304" s="104" t="inlineStr">
        <is>
          <t>2024/25</t>
        </is>
      </c>
      <c r="C4304" s="104" t="inlineStr">
        <is>
          <t>HC-118</t>
        </is>
      </c>
      <c r="D4304" s="104" t="inlineStr">
        <is>
          <t>Nord-Ouest</t>
        </is>
      </c>
      <c r="E4304" s="104" t="inlineStr">
        <is>
          <t>Sur place</t>
        </is>
      </c>
      <c r="F4304" s="104" t="n">
        <v>31</v>
      </c>
      <c r="G4304" s="159" t="n">
        <v>4831</v>
      </c>
      <c r="H4304" s="159" t="n">
        <v>12642</v>
      </c>
      <c r="I4304" s="160" t="n">
        <v>62606.7</v>
      </c>
      <c r="J4304" s="160" t="n">
        <v>2129.5</v>
      </c>
      <c r="K4304" s="160" t="n">
        <v>60477.2</v>
      </c>
      <c r="L4304" s="160" t="n">
        <v>17854.94</v>
      </c>
    </row>
    <row r="4305">
      <c r="A4305" s="176" t="n">
        <v>45839</v>
      </c>
      <c r="B4305" s="104" t="inlineStr">
        <is>
          <t>2024/25</t>
        </is>
      </c>
      <c r="C4305" s="104" t="inlineStr">
        <is>
          <t>HC-118</t>
        </is>
      </c>
      <c r="D4305" s="104" t="inlineStr">
        <is>
          <t>Nord-Ouest</t>
        </is>
      </c>
      <c r="E4305" s="104" t="inlineStr">
        <is>
          <t>À emporter</t>
        </is>
      </c>
      <c r="F4305" s="104" t="n">
        <v>31</v>
      </c>
      <c r="G4305" s="159" t="n">
        <v>3643</v>
      </c>
      <c r="H4305" s="159" t="n">
        <v>9182</v>
      </c>
      <c r="I4305" s="160" t="n">
        <v>43053.78</v>
      </c>
      <c r="J4305" s="160" t="n">
        <v>1313.42</v>
      </c>
      <c r="K4305" s="160" t="n">
        <v>41740.36</v>
      </c>
      <c r="L4305" s="160" t="n">
        <v>12523.54</v>
      </c>
    </row>
    <row r="4306">
      <c r="A4306" s="176" t="n">
        <v>45839</v>
      </c>
      <c r="B4306" s="104" t="inlineStr">
        <is>
          <t>2024/25</t>
        </is>
      </c>
      <c r="C4306" s="104" t="inlineStr">
        <is>
          <t>HC-119</t>
        </is>
      </c>
      <c r="D4306" s="104" t="inlineStr">
        <is>
          <t>Sud-Est</t>
        </is>
      </c>
      <c r="E4306" s="104" t="inlineStr">
        <is>
          <t>Livraison</t>
        </is>
      </c>
      <c r="F4306" s="104" t="n">
        <v>31</v>
      </c>
      <c r="G4306" s="159" t="n">
        <v>1357</v>
      </c>
      <c r="H4306" s="159" t="n">
        <v>3404</v>
      </c>
      <c r="I4306" s="160" t="n">
        <v>22076.77</v>
      </c>
      <c r="J4306" s="160" t="n">
        <v>1331.53</v>
      </c>
      <c r="K4306" s="160" t="n">
        <v>20745.24</v>
      </c>
      <c r="L4306" s="160" t="n">
        <v>6414.24</v>
      </c>
    </row>
    <row r="4307">
      <c r="A4307" s="176" t="n">
        <v>45839</v>
      </c>
      <c r="B4307" s="104" t="inlineStr">
        <is>
          <t>2024/25</t>
        </is>
      </c>
      <c r="C4307" s="104" t="inlineStr">
        <is>
          <t>HC-119</t>
        </is>
      </c>
      <c r="D4307" s="104" t="inlineStr">
        <is>
          <t>Sud-Est</t>
        </is>
      </c>
      <c r="E4307" s="104" t="inlineStr">
        <is>
          <t>Sur place</t>
        </is>
      </c>
      <c r="F4307" s="104" t="n">
        <v>31</v>
      </c>
      <c r="G4307" s="159" t="n">
        <v>3599</v>
      </c>
      <c r="H4307" s="159" t="n">
        <v>9233</v>
      </c>
      <c r="I4307" s="160" t="n">
        <v>46525.75</v>
      </c>
      <c r="J4307" s="160" t="n">
        <v>1419.17</v>
      </c>
      <c r="K4307" s="160" t="n">
        <v>45106.58</v>
      </c>
      <c r="L4307" s="160" t="n">
        <v>13365.21</v>
      </c>
    </row>
    <row r="4308">
      <c r="A4308" s="176" t="n">
        <v>45839</v>
      </c>
      <c r="B4308" s="104" t="inlineStr">
        <is>
          <t>2024/25</t>
        </is>
      </c>
      <c r="C4308" s="104" t="inlineStr">
        <is>
          <t>HC-119</t>
        </is>
      </c>
      <c r="D4308" s="104" t="inlineStr">
        <is>
          <t>Sud-Est</t>
        </is>
      </c>
      <c r="E4308" s="104" t="inlineStr">
        <is>
          <t>À emporter</t>
        </is>
      </c>
      <c r="F4308" s="104" t="n">
        <v>31</v>
      </c>
      <c r="G4308" s="159" t="n">
        <v>2831</v>
      </c>
      <c r="H4308" s="159" t="n">
        <v>6925</v>
      </c>
      <c r="I4308" s="160" t="n">
        <v>33813.31</v>
      </c>
      <c r="J4308" s="160" t="n">
        <v>1061.96</v>
      </c>
      <c r="K4308" s="160" t="n">
        <v>32751.35</v>
      </c>
      <c r="L4308" s="160" t="n">
        <v>9779.639999999999</v>
      </c>
    </row>
    <row r="4309">
      <c r="A4309" s="176" t="n">
        <v>45839</v>
      </c>
      <c r="B4309" s="104" t="inlineStr">
        <is>
          <t>2024/25</t>
        </is>
      </c>
      <c r="C4309" s="104" t="inlineStr">
        <is>
          <t>HC-120</t>
        </is>
      </c>
      <c r="D4309" s="104" t="inlineStr">
        <is>
          <t>Sud-Ouest</t>
        </is>
      </c>
      <c r="E4309" s="104" t="inlineStr">
        <is>
          <t>Drive</t>
        </is>
      </c>
      <c r="F4309" s="104" t="n">
        <v>31</v>
      </c>
      <c r="G4309" s="159" t="n">
        <v>1099</v>
      </c>
      <c r="H4309" s="159" t="n">
        <v>2864</v>
      </c>
      <c r="I4309" s="160" t="n">
        <v>15035.12</v>
      </c>
      <c r="J4309" s="160" t="n">
        <v>484.42</v>
      </c>
      <c r="K4309" s="160" t="n">
        <v>14550.7</v>
      </c>
      <c r="L4309" s="160" t="n">
        <v>4347.19</v>
      </c>
    </row>
    <row r="4310">
      <c r="A4310" s="176" t="n">
        <v>45839</v>
      </c>
      <c r="B4310" s="104" t="inlineStr">
        <is>
          <t>2024/25</t>
        </is>
      </c>
      <c r="C4310" s="104" t="inlineStr">
        <is>
          <t>HC-120</t>
        </is>
      </c>
      <c r="D4310" s="104" t="inlineStr">
        <is>
          <t>Sud-Ouest</t>
        </is>
      </c>
      <c r="E4310" s="104" t="inlineStr">
        <is>
          <t>Livraison</t>
        </is>
      </c>
      <c r="F4310" s="104" t="n">
        <v>31</v>
      </c>
      <c r="G4310" s="159" t="n">
        <v>1015</v>
      </c>
      <c r="H4310" s="159" t="n">
        <v>2582</v>
      </c>
      <c r="I4310" s="160" t="n">
        <v>16652.71</v>
      </c>
      <c r="J4310" s="160" t="n">
        <v>986.54</v>
      </c>
      <c r="K4310" s="160" t="n">
        <v>15666.17</v>
      </c>
      <c r="L4310" s="160" t="n">
        <v>4853.13</v>
      </c>
    </row>
    <row r="4311">
      <c r="A4311" s="176" t="n">
        <v>45839</v>
      </c>
      <c r="B4311" s="104" t="inlineStr">
        <is>
          <t>2024/25</t>
        </is>
      </c>
      <c r="C4311" s="104" t="inlineStr">
        <is>
          <t>HC-120</t>
        </is>
      </c>
      <c r="D4311" s="104" t="inlineStr">
        <is>
          <t>Sud-Ouest</t>
        </is>
      </c>
      <c r="E4311" s="104" t="inlineStr">
        <is>
          <t>Sur place</t>
        </is>
      </c>
      <c r="F4311" s="104" t="n">
        <v>31</v>
      </c>
      <c r="G4311" s="159" t="n">
        <v>2735</v>
      </c>
      <c r="H4311" s="159" t="n">
        <v>6921</v>
      </c>
      <c r="I4311" s="160" t="n">
        <v>35251.28</v>
      </c>
      <c r="J4311" s="160" t="n">
        <v>1013.57</v>
      </c>
      <c r="K4311" s="160" t="n">
        <v>34237.71</v>
      </c>
      <c r="L4311" s="160" t="n">
        <v>10071.88</v>
      </c>
    </row>
    <row r="4312">
      <c r="A4312" s="176" t="n">
        <v>45839</v>
      </c>
      <c r="B4312" s="104" t="inlineStr">
        <is>
          <t>2024/25</t>
        </is>
      </c>
      <c r="C4312" s="104" t="inlineStr">
        <is>
          <t>HC-120</t>
        </is>
      </c>
      <c r="D4312" s="104" t="inlineStr">
        <is>
          <t>Sud-Ouest</t>
        </is>
      </c>
      <c r="E4312" s="104" t="inlineStr">
        <is>
          <t>À emporter</t>
        </is>
      </c>
      <c r="F4312" s="104" t="n">
        <v>31</v>
      </c>
      <c r="G4312" s="159" t="n">
        <v>2116</v>
      </c>
      <c r="H4312" s="159" t="n">
        <v>5411</v>
      </c>
      <c r="I4312" s="160" t="n">
        <v>25253.92</v>
      </c>
      <c r="J4312" s="160" t="n">
        <v>733.02</v>
      </c>
      <c r="K4312" s="160" t="n">
        <v>24520.9</v>
      </c>
      <c r="L4312" s="160" t="n">
        <v>7289.91</v>
      </c>
    </row>
    <row r="4313">
      <c r="A4313" s="176" t="n">
        <v>45870</v>
      </c>
      <c r="B4313" s="104" t="inlineStr">
        <is>
          <t>2024/25</t>
        </is>
      </c>
      <c r="C4313" s="104" t="inlineStr">
        <is>
          <t>HC-001</t>
        </is>
      </c>
      <c r="D4313" s="104" t="inlineStr">
        <is>
          <t>Île-de-France</t>
        </is>
      </c>
      <c r="E4313" s="104" t="inlineStr">
        <is>
          <t>Livraison</t>
        </is>
      </c>
      <c r="F4313" s="104" t="n">
        <v>31</v>
      </c>
      <c r="G4313" s="159" t="n">
        <v>1824</v>
      </c>
      <c r="H4313" s="159" t="n">
        <v>4654</v>
      </c>
      <c r="I4313" s="160" t="n">
        <v>29759.83</v>
      </c>
      <c r="J4313" s="160" t="n">
        <v>1735.18</v>
      </c>
      <c r="K4313" s="160" t="n">
        <v>28024.65</v>
      </c>
      <c r="L4313" s="160" t="n">
        <v>8691.690000000001</v>
      </c>
    </row>
    <row r="4314">
      <c r="A4314" s="176" t="n">
        <v>45870</v>
      </c>
      <c r="B4314" s="104" t="inlineStr">
        <is>
          <t>2024/25</t>
        </is>
      </c>
      <c r="C4314" s="104" t="inlineStr">
        <is>
          <t>HC-001</t>
        </is>
      </c>
      <c r="D4314" s="104" t="inlineStr">
        <is>
          <t>Île-de-France</t>
        </is>
      </c>
      <c r="E4314" s="104" t="inlineStr">
        <is>
          <t>Sur place</t>
        </is>
      </c>
      <c r="F4314" s="104" t="n">
        <v>31</v>
      </c>
      <c r="G4314" s="159" t="n">
        <v>4422</v>
      </c>
      <c r="H4314" s="159" t="n">
        <v>10940</v>
      </c>
      <c r="I4314" s="160" t="n">
        <v>57346.83</v>
      </c>
      <c r="J4314" s="160" t="n">
        <v>1520.1</v>
      </c>
      <c r="K4314" s="160" t="n">
        <v>55826.73</v>
      </c>
      <c r="L4314" s="160" t="n">
        <v>16621.39</v>
      </c>
    </row>
    <row r="4315">
      <c r="A4315" s="176" t="n">
        <v>45870</v>
      </c>
      <c r="B4315" s="104" t="inlineStr">
        <is>
          <t>2024/25</t>
        </is>
      </c>
      <c r="C4315" s="104" t="inlineStr">
        <is>
          <t>HC-001</t>
        </is>
      </c>
      <c r="D4315" s="104" t="inlineStr">
        <is>
          <t>Île-de-France</t>
        </is>
      </c>
      <c r="E4315" s="104" t="inlineStr">
        <is>
          <t>À emporter</t>
        </is>
      </c>
      <c r="F4315" s="104" t="n">
        <v>30</v>
      </c>
      <c r="G4315" s="159" t="n">
        <v>3293</v>
      </c>
      <c r="H4315" s="159" t="n">
        <v>8442</v>
      </c>
      <c r="I4315" s="160" t="n">
        <v>39273.84</v>
      </c>
      <c r="J4315" s="160" t="n">
        <v>1222.29</v>
      </c>
      <c r="K4315" s="160" t="n">
        <v>38051.55</v>
      </c>
      <c r="L4315" s="160" t="n">
        <v>11332.09</v>
      </c>
    </row>
    <row r="4316">
      <c r="A4316" s="176" t="n">
        <v>45870</v>
      </c>
      <c r="B4316" s="104" t="inlineStr">
        <is>
          <t>2024/25</t>
        </is>
      </c>
      <c r="C4316" s="104" t="inlineStr">
        <is>
          <t>HC-002</t>
        </is>
      </c>
      <c r="D4316" s="104" t="inlineStr">
        <is>
          <t>Nord-Ouest</t>
        </is>
      </c>
      <c r="E4316" s="104" t="inlineStr">
        <is>
          <t>Drive</t>
        </is>
      </c>
      <c r="F4316" s="104" t="n">
        <v>31</v>
      </c>
      <c r="G4316" s="159" t="n">
        <v>1056</v>
      </c>
      <c r="H4316" s="159" t="n">
        <v>2589</v>
      </c>
      <c r="I4316" s="160" t="n">
        <v>14465.32</v>
      </c>
      <c r="J4316" s="160" t="n">
        <v>407.24</v>
      </c>
      <c r="K4316" s="160" t="n">
        <v>14058.08</v>
      </c>
      <c r="L4316" s="160" t="n">
        <v>4193.62</v>
      </c>
    </row>
    <row r="4317">
      <c r="A4317" s="176" t="n">
        <v>45870</v>
      </c>
      <c r="B4317" s="104" t="inlineStr">
        <is>
          <t>2024/25</t>
        </is>
      </c>
      <c r="C4317" s="104" t="inlineStr">
        <is>
          <t>HC-002</t>
        </is>
      </c>
      <c r="D4317" s="104" t="inlineStr">
        <is>
          <t>Nord-Ouest</t>
        </is>
      </c>
      <c r="E4317" s="104" t="inlineStr">
        <is>
          <t>Livraison</t>
        </is>
      </c>
      <c r="F4317" s="104" t="n">
        <v>31</v>
      </c>
      <c r="G4317" s="159" t="n">
        <v>977</v>
      </c>
      <c r="H4317" s="159" t="n">
        <v>2555</v>
      </c>
      <c r="I4317" s="160" t="n">
        <v>16086.97</v>
      </c>
      <c r="J4317" s="160" t="n">
        <v>939.5</v>
      </c>
      <c r="K4317" s="160" t="n">
        <v>15147.47</v>
      </c>
      <c r="L4317" s="160" t="n">
        <v>4726.42</v>
      </c>
    </row>
    <row r="4318">
      <c r="A4318" s="176" t="n">
        <v>45870</v>
      </c>
      <c r="B4318" s="104" t="inlineStr">
        <is>
          <t>2024/25</t>
        </is>
      </c>
      <c r="C4318" s="104" t="inlineStr">
        <is>
          <t>HC-002</t>
        </is>
      </c>
      <c r="D4318" s="104" t="inlineStr">
        <is>
          <t>Nord-Ouest</t>
        </is>
      </c>
      <c r="E4318" s="104" t="inlineStr">
        <is>
          <t>Sur place</t>
        </is>
      </c>
      <c r="F4318" s="104" t="n">
        <v>31</v>
      </c>
      <c r="G4318" s="159" t="n">
        <v>2583</v>
      </c>
      <c r="H4318" s="159" t="n">
        <v>6497</v>
      </c>
      <c r="I4318" s="160" t="n">
        <v>33122.04</v>
      </c>
      <c r="J4318" s="160" t="n">
        <v>1064.05</v>
      </c>
      <c r="K4318" s="160" t="n">
        <v>32057.99</v>
      </c>
      <c r="L4318" s="160" t="n">
        <v>9542.200000000001</v>
      </c>
    </row>
    <row r="4319">
      <c r="A4319" s="176" t="n">
        <v>45870</v>
      </c>
      <c r="B4319" s="104" t="inlineStr">
        <is>
          <t>2024/25</t>
        </is>
      </c>
      <c r="C4319" s="104" t="inlineStr">
        <is>
          <t>HC-002</t>
        </is>
      </c>
      <c r="D4319" s="104" t="inlineStr">
        <is>
          <t>Nord-Ouest</t>
        </is>
      </c>
      <c r="E4319" s="104" t="inlineStr">
        <is>
          <t>À emporter</t>
        </is>
      </c>
      <c r="F4319" s="104" t="n">
        <v>31</v>
      </c>
      <c r="G4319" s="159" t="n">
        <v>1949</v>
      </c>
      <c r="H4319" s="159" t="n">
        <v>4870</v>
      </c>
      <c r="I4319" s="160" t="n">
        <v>23216.21</v>
      </c>
      <c r="J4319" s="160" t="n">
        <v>623.76</v>
      </c>
      <c r="K4319" s="160" t="n">
        <v>22592.45</v>
      </c>
      <c r="L4319" s="160" t="n">
        <v>6756.48</v>
      </c>
    </row>
    <row r="4320">
      <c r="A4320" s="176" t="n">
        <v>45870</v>
      </c>
      <c r="B4320" s="104" t="inlineStr">
        <is>
          <t>2024/25</t>
        </is>
      </c>
      <c r="C4320" s="104" t="inlineStr">
        <is>
          <t>HC-003</t>
        </is>
      </c>
      <c r="D4320" s="104" t="inlineStr">
        <is>
          <t>Sud-Est</t>
        </is>
      </c>
      <c r="E4320" s="104" t="inlineStr">
        <is>
          <t>Drive</t>
        </is>
      </c>
      <c r="F4320" s="104" t="n">
        <v>31</v>
      </c>
      <c r="G4320" s="159" t="n">
        <v>1273</v>
      </c>
      <c r="H4320" s="159" t="n">
        <v>3291</v>
      </c>
      <c r="I4320" s="160" t="n">
        <v>17583.42</v>
      </c>
      <c r="J4320" s="160" t="n">
        <v>531.97</v>
      </c>
      <c r="K4320" s="160" t="n">
        <v>17051.45</v>
      </c>
      <c r="L4320" s="160" t="n">
        <v>5083.17</v>
      </c>
    </row>
    <row r="4321">
      <c r="A4321" s="176" t="n">
        <v>45870</v>
      </c>
      <c r="B4321" s="104" t="inlineStr">
        <is>
          <t>2024/25</t>
        </is>
      </c>
      <c r="C4321" s="104" t="inlineStr">
        <is>
          <t>HC-003</t>
        </is>
      </c>
      <c r="D4321" s="104" t="inlineStr">
        <is>
          <t>Sud-Est</t>
        </is>
      </c>
      <c r="E4321" s="104" t="inlineStr">
        <is>
          <t>Livraison</t>
        </is>
      </c>
      <c r="F4321" s="104" t="n">
        <v>30</v>
      </c>
      <c r="G4321" s="159" t="n">
        <v>1300</v>
      </c>
      <c r="H4321" s="159" t="n">
        <v>3357</v>
      </c>
      <c r="I4321" s="160" t="n">
        <v>21323.31</v>
      </c>
      <c r="J4321" s="160" t="n">
        <v>1307.56</v>
      </c>
      <c r="K4321" s="160" t="n">
        <v>20015.75</v>
      </c>
      <c r="L4321" s="160" t="n">
        <v>6167.38</v>
      </c>
    </row>
    <row r="4322">
      <c r="A4322" s="176" t="n">
        <v>45870</v>
      </c>
      <c r="B4322" s="104" t="inlineStr">
        <is>
          <t>2024/25</t>
        </is>
      </c>
      <c r="C4322" s="104" t="inlineStr">
        <is>
          <t>HC-003</t>
        </is>
      </c>
      <c r="D4322" s="104" t="inlineStr">
        <is>
          <t>Sud-Est</t>
        </is>
      </c>
      <c r="E4322" s="104" t="inlineStr">
        <is>
          <t>Sur place</t>
        </is>
      </c>
      <c r="F4322" s="104" t="n">
        <v>30</v>
      </c>
      <c r="G4322" s="159" t="n">
        <v>3002</v>
      </c>
      <c r="H4322" s="159" t="n">
        <v>7781</v>
      </c>
      <c r="I4322" s="160" t="n">
        <v>38878.98</v>
      </c>
      <c r="J4322" s="160" t="n">
        <v>1252.17</v>
      </c>
      <c r="K4322" s="160" t="n">
        <v>37626.81</v>
      </c>
      <c r="L4322" s="160" t="n">
        <v>11234</v>
      </c>
    </row>
    <row r="4323">
      <c r="A4323" s="176" t="n">
        <v>45870</v>
      </c>
      <c r="B4323" s="104" t="inlineStr">
        <is>
          <t>2024/25</t>
        </is>
      </c>
      <c r="C4323" s="104" t="inlineStr">
        <is>
          <t>HC-003</t>
        </is>
      </c>
      <c r="D4323" s="104" t="inlineStr">
        <is>
          <t>Sud-Est</t>
        </is>
      </c>
      <c r="E4323" s="104" t="inlineStr">
        <is>
          <t>À emporter</t>
        </is>
      </c>
      <c r="F4323" s="104" t="n">
        <v>31</v>
      </c>
      <c r="G4323" s="159" t="n">
        <v>2437</v>
      </c>
      <c r="H4323" s="159" t="n">
        <v>6293</v>
      </c>
      <c r="I4323" s="160" t="n">
        <v>28819.8</v>
      </c>
      <c r="J4323" s="160" t="n">
        <v>854.45</v>
      </c>
      <c r="K4323" s="160" t="n">
        <v>27965.35</v>
      </c>
      <c r="L4323" s="160" t="n">
        <v>8317.290000000001</v>
      </c>
    </row>
    <row r="4324">
      <c r="A4324" s="176" t="n">
        <v>45870</v>
      </c>
      <c r="B4324" s="104" t="inlineStr">
        <is>
          <t>2024/25</t>
        </is>
      </c>
      <c r="C4324" s="104" t="inlineStr">
        <is>
          <t>HC-004</t>
        </is>
      </c>
      <c r="D4324" s="104" t="inlineStr">
        <is>
          <t>Sud-Ouest</t>
        </is>
      </c>
      <c r="E4324" s="104" t="inlineStr">
        <is>
          <t>Drive</t>
        </is>
      </c>
      <c r="F4324" s="104" t="n">
        <v>31</v>
      </c>
      <c r="G4324" s="159" t="n">
        <v>1489</v>
      </c>
      <c r="H4324" s="159" t="n">
        <v>3790</v>
      </c>
      <c r="I4324" s="160" t="n">
        <v>20486.8</v>
      </c>
      <c r="J4324" s="160" t="n">
        <v>598.9299999999999</v>
      </c>
      <c r="K4324" s="160" t="n">
        <v>19887.87</v>
      </c>
      <c r="L4324" s="160" t="n">
        <v>5930.1</v>
      </c>
    </row>
    <row r="4325">
      <c r="A4325" s="176" t="n">
        <v>45870</v>
      </c>
      <c r="B4325" s="104" t="inlineStr">
        <is>
          <t>2024/25</t>
        </is>
      </c>
      <c r="C4325" s="104" t="inlineStr">
        <is>
          <t>HC-004</t>
        </is>
      </c>
      <c r="D4325" s="104" t="inlineStr">
        <is>
          <t>Sud-Ouest</t>
        </is>
      </c>
      <c r="E4325" s="104" t="inlineStr">
        <is>
          <t>Livraison</t>
        </is>
      </c>
      <c r="F4325" s="104" t="n">
        <v>30</v>
      </c>
      <c r="G4325" s="159" t="n">
        <v>1370</v>
      </c>
      <c r="H4325" s="159" t="n">
        <v>3453</v>
      </c>
      <c r="I4325" s="160" t="n">
        <v>22592.34</v>
      </c>
      <c r="J4325" s="160" t="n">
        <v>1303.77</v>
      </c>
      <c r="K4325" s="160" t="n">
        <v>21288.57</v>
      </c>
      <c r="L4325" s="160" t="n">
        <v>6545.95</v>
      </c>
    </row>
    <row r="4326">
      <c r="A4326" s="176" t="n">
        <v>45870</v>
      </c>
      <c r="B4326" s="104" t="inlineStr">
        <is>
          <t>2024/25</t>
        </is>
      </c>
      <c r="C4326" s="104" t="inlineStr">
        <is>
          <t>HC-004</t>
        </is>
      </c>
      <c r="D4326" s="104" t="inlineStr">
        <is>
          <t>Sud-Ouest</t>
        </is>
      </c>
      <c r="E4326" s="104" t="inlineStr">
        <is>
          <t>Sur place</t>
        </is>
      </c>
      <c r="F4326" s="104" t="n">
        <v>31</v>
      </c>
      <c r="G4326" s="159" t="n">
        <v>3576</v>
      </c>
      <c r="H4326" s="159" t="n">
        <v>8867</v>
      </c>
      <c r="I4326" s="160" t="n">
        <v>45988.17</v>
      </c>
      <c r="J4326" s="160" t="n">
        <v>1550.8</v>
      </c>
      <c r="K4326" s="160" t="n">
        <v>44437.37</v>
      </c>
      <c r="L4326" s="160" t="n">
        <v>13237.23</v>
      </c>
    </row>
    <row r="4327">
      <c r="A4327" s="176" t="n">
        <v>45870</v>
      </c>
      <c r="B4327" s="104" t="inlineStr">
        <is>
          <t>2024/25</t>
        </is>
      </c>
      <c r="C4327" s="104" t="inlineStr">
        <is>
          <t>HC-004</t>
        </is>
      </c>
      <c r="D4327" s="104" t="inlineStr">
        <is>
          <t>Sud-Ouest</t>
        </is>
      </c>
      <c r="E4327" s="104" t="inlineStr">
        <is>
          <t>À emporter</t>
        </is>
      </c>
      <c r="F4327" s="104" t="n">
        <v>31</v>
      </c>
      <c r="G4327" s="159" t="n">
        <v>2778</v>
      </c>
      <c r="H4327" s="159" t="n">
        <v>6908</v>
      </c>
      <c r="I4327" s="160" t="n">
        <v>33197.37</v>
      </c>
      <c r="J4327" s="160" t="n">
        <v>901.74</v>
      </c>
      <c r="K4327" s="160" t="n">
        <v>32295.63</v>
      </c>
      <c r="L4327" s="160" t="n">
        <v>9620.209999999999</v>
      </c>
    </row>
    <row r="4328">
      <c r="A4328" s="176" t="n">
        <v>45870</v>
      </c>
      <c r="B4328" s="104" t="inlineStr">
        <is>
          <t>2024/25</t>
        </is>
      </c>
      <c r="C4328" s="104" t="inlineStr">
        <is>
          <t>HC-005</t>
        </is>
      </c>
      <c r="D4328" s="104" t="inlineStr">
        <is>
          <t>Île-de-France</t>
        </is>
      </c>
      <c r="E4328" s="104" t="inlineStr">
        <is>
          <t>Livraison</t>
        </is>
      </c>
      <c r="F4328" s="104" t="n">
        <v>31</v>
      </c>
      <c r="G4328" s="159" t="n">
        <v>1740</v>
      </c>
      <c r="H4328" s="159" t="n">
        <v>4678</v>
      </c>
      <c r="I4328" s="160" t="n">
        <v>28764.02</v>
      </c>
      <c r="J4328" s="160" t="n">
        <v>1721.03</v>
      </c>
      <c r="K4328" s="160" t="n">
        <v>27042.99</v>
      </c>
      <c r="L4328" s="160" t="n">
        <v>8388.459999999999</v>
      </c>
    </row>
    <row r="4329">
      <c r="A4329" s="176" t="n">
        <v>45870</v>
      </c>
      <c r="B4329" s="104" t="inlineStr">
        <is>
          <t>2024/25</t>
        </is>
      </c>
      <c r="C4329" s="104" t="inlineStr">
        <is>
          <t>HC-005</t>
        </is>
      </c>
      <c r="D4329" s="104" t="inlineStr">
        <is>
          <t>Île-de-France</t>
        </is>
      </c>
      <c r="E4329" s="104" t="inlineStr">
        <is>
          <t>Sur place</t>
        </is>
      </c>
      <c r="F4329" s="104" t="n">
        <v>31</v>
      </c>
      <c r="G4329" s="159" t="n">
        <v>4290</v>
      </c>
      <c r="H4329" s="159" t="n">
        <v>11196</v>
      </c>
      <c r="I4329" s="160" t="n">
        <v>55377.71</v>
      </c>
      <c r="J4329" s="160" t="n">
        <v>1839.44</v>
      </c>
      <c r="K4329" s="160" t="n">
        <v>53538.27</v>
      </c>
      <c r="L4329" s="160" t="n">
        <v>15941.98</v>
      </c>
    </row>
    <row r="4330">
      <c r="A4330" s="176" t="n">
        <v>45870</v>
      </c>
      <c r="B4330" s="104" t="inlineStr">
        <is>
          <t>2024/25</t>
        </is>
      </c>
      <c r="C4330" s="104" t="inlineStr">
        <is>
          <t>HC-005</t>
        </is>
      </c>
      <c r="D4330" s="104" t="inlineStr">
        <is>
          <t>Île-de-France</t>
        </is>
      </c>
      <c r="E4330" s="104" t="inlineStr">
        <is>
          <t>À emporter</t>
        </is>
      </c>
      <c r="F4330" s="104" t="n">
        <v>31</v>
      </c>
      <c r="G4330" s="159" t="n">
        <v>3313</v>
      </c>
      <c r="H4330" s="159" t="n">
        <v>8396</v>
      </c>
      <c r="I4330" s="160" t="n">
        <v>39817.07</v>
      </c>
      <c r="J4330" s="160" t="n">
        <v>1128.37</v>
      </c>
      <c r="K4330" s="160" t="n">
        <v>38688.7</v>
      </c>
      <c r="L4330" s="160" t="n">
        <v>11558.3</v>
      </c>
    </row>
    <row r="4331">
      <c r="A4331" s="176" t="n">
        <v>45870</v>
      </c>
      <c r="B4331" s="104" t="inlineStr">
        <is>
          <t>2024/25</t>
        </is>
      </c>
      <c r="C4331" s="104" t="inlineStr">
        <is>
          <t>HC-006</t>
        </is>
      </c>
      <c r="D4331" s="104" t="inlineStr">
        <is>
          <t>Nord-Ouest</t>
        </is>
      </c>
      <c r="E4331" s="104" t="inlineStr">
        <is>
          <t>Livraison</t>
        </is>
      </c>
      <c r="F4331" s="104" t="n">
        <v>31</v>
      </c>
      <c r="G4331" s="159" t="n">
        <v>1182</v>
      </c>
      <c r="H4331" s="159" t="n">
        <v>3012</v>
      </c>
      <c r="I4331" s="160" t="n">
        <v>19158.9</v>
      </c>
      <c r="J4331" s="160" t="n">
        <v>1184.49</v>
      </c>
      <c r="K4331" s="160" t="n">
        <v>17974.41</v>
      </c>
      <c r="L4331" s="160" t="n">
        <v>5547.05</v>
      </c>
    </row>
    <row r="4332">
      <c r="A4332" s="176" t="n">
        <v>45870</v>
      </c>
      <c r="B4332" s="104" t="inlineStr">
        <is>
          <t>2024/25</t>
        </is>
      </c>
      <c r="C4332" s="104" t="inlineStr">
        <is>
          <t>HC-006</t>
        </is>
      </c>
      <c r="D4332" s="104" t="inlineStr">
        <is>
          <t>Nord-Ouest</t>
        </is>
      </c>
      <c r="E4332" s="104" t="inlineStr">
        <is>
          <t>Sur place</t>
        </is>
      </c>
      <c r="F4332" s="104" t="n">
        <v>31</v>
      </c>
      <c r="G4332" s="159" t="n">
        <v>2958</v>
      </c>
      <c r="H4332" s="159" t="n">
        <v>7677</v>
      </c>
      <c r="I4332" s="160" t="n">
        <v>37986.48</v>
      </c>
      <c r="J4332" s="160" t="n">
        <v>1175.91</v>
      </c>
      <c r="K4332" s="160" t="n">
        <v>36810.57</v>
      </c>
      <c r="L4332" s="160" t="n">
        <v>10954.31</v>
      </c>
    </row>
    <row r="4333">
      <c r="A4333" s="176" t="n">
        <v>45870</v>
      </c>
      <c r="B4333" s="104" t="inlineStr">
        <is>
          <t>2024/25</t>
        </is>
      </c>
      <c r="C4333" s="104" t="inlineStr">
        <is>
          <t>HC-006</t>
        </is>
      </c>
      <c r="D4333" s="104" t="inlineStr">
        <is>
          <t>Nord-Ouest</t>
        </is>
      </c>
      <c r="E4333" s="104" t="inlineStr">
        <is>
          <t>À emporter</t>
        </is>
      </c>
      <c r="F4333" s="104" t="n">
        <v>30</v>
      </c>
      <c r="G4333" s="159" t="n">
        <v>2196</v>
      </c>
      <c r="H4333" s="159" t="n">
        <v>5601</v>
      </c>
      <c r="I4333" s="160" t="n">
        <v>26070.41</v>
      </c>
      <c r="J4333" s="160" t="n">
        <v>816.05</v>
      </c>
      <c r="K4333" s="160" t="n">
        <v>25254.36</v>
      </c>
      <c r="L4333" s="160" t="n">
        <v>7507.55</v>
      </c>
    </row>
    <row r="4334">
      <c r="A4334" s="176" t="n">
        <v>45870</v>
      </c>
      <c r="B4334" s="104" t="inlineStr">
        <is>
          <t>2024/25</t>
        </is>
      </c>
      <c r="C4334" s="104" t="inlineStr">
        <is>
          <t>HC-007</t>
        </is>
      </c>
      <c r="D4334" s="104" t="inlineStr">
        <is>
          <t>Sud-Est</t>
        </is>
      </c>
      <c r="E4334" s="104" t="inlineStr">
        <is>
          <t>Livraison</t>
        </is>
      </c>
      <c r="F4334" s="104" t="n">
        <v>29</v>
      </c>
      <c r="G4334" s="159" t="n">
        <v>1316</v>
      </c>
      <c r="H4334" s="159" t="n">
        <v>3334</v>
      </c>
      <c r="I4334" s="160" t="n">
        <v>21326.27</v>
      </c>
      <c r="J4334" s="160" t="n">
        <v>1264.63</v>
      </c>
      <c r="K4334" s="160" t="n">
        <v>20061.64</v>
      </c>
      <c r="L4334" s="160" t="n">
        <v>6448.34</v>
      </c>
    </row>
    <row r="4335">
      <c r="A4335" s="176" t="n">
        <v>45870</v>
      </c>
      <c r="B4335" s="104" t="inlineStr">
        <is>
          <t>2024/25</t>
        </is>
      </c>
      <c r="C4335" s="104" t="inlineStr">
        <is>
          <t>HC-007</t>
        </is>
      </c>
      <c r="D4335" s="104" t="inlineStr">
        <is>
          <t>Sud-Est</t>
        </is>
      </c>
      <c r="E4335" s="104" t="inlineStr">
        <is>
          <t>Sur place</t>
        </is>
      </c>
      <c r="F4335" s="104" t="n">
        <v>30</v>
      </c>
      <c r="G4335" s="159" t="n">
        <v>3330</v>
      </c>
      <c r="H4335" s="159" t="n">
        <v>8503</v>
      </c>
      <c r="I4335" s="160" t="n">
        <v>43290.66</v>
      </c>
      <c r="J4335" s="160" t="n">
        <v>1171.98</v>
      </c>
      <c r="K4335" s="160" t="n">
        <v>42118.68</v>
      </c>
      <c r="L4335" s="160" t="n">
        <v>13222.66</v>
      </c>
    </row>
    <row r="4336">
      <c r="A4336" s="176" t="n">
        <v>45870</v>
      </c>
      <c r="B4336" s="104" t="inlineStr">
        <is>
          <t>2024/25</t>
        </is>
      </c>
      <c r="C4336" s="104" t="inlineStr">
        <is>
          <t>HC-007</t>
        </is>
      </c>
      <c r="D4336" s="104" t="inlineStr">
        <is>
          <t>Sud-Est</t>
        </is>
      </c>
      <c r="E4336" s="104" t="inlineStr">
        <is>
          <t>À emporter</t>
        </is>
      </c>
      <c r="F4336" s="104" t="n">
        <v>31</v>
      </c>
      <c r="G4336" s="159" t="n">
        <v>2547</v>
      </c>
      <c r="H4336" s="159" t="n">
        <v>6103</v>
      </c>
      <c r="I4336" s="160" t="n">
        <v>30271.11</v>
      </c>
      <c r="J4336" s="160" t="n">
        <v>973.8200000000001</v>
      </c>
      <c r="K4336" s="160" t="n">
        <v>29297.29</v>
      </c>
      <c r="L4336" s="160" t="n">
        <v>9151.370000000001</v>
      </c>
    </row>
    <row r="4337">
      <c r="A4337" s="176" t="n">
        <v>45870</v>
      </c>
      <c r="B4337" s="104" t="inlineStr">
        <is>
          <t>2024/25</t>
        </is>
      </c>
      <c r="C4337" s="104" t="inlineStr">
        <is>
          <t>HC-008</t>
        </is>
      </c>
      <c r="D4337" s="104" t="inlineStr">
        <is>
          <t>Sud-Ouest</t>
        </is>
      </c>
      <c r="E4337" s="104" t="inlineStr">
        <is>
          <t>Livraison</t>
        </is>
      </c>
      <c r="F4337" s="104" t="n">
        <v>29</v>
      </c>
      <c r="G4337" s="159" t="n">
        <v>1669</v>
      </c>
      <c r="H4337" s="159" t="n">
        <v>4212</v>
      </c>
      <c r="I4337" s="160" t="n">
        <v>27477.46</v>
      </c>
      <c r="J4337" s="160" t="n">
        <v>1588.69</v>
      </c>
      <c r="K4337" s="160" t="n">
        <v>25888.77</v>
      </c>
      <c r="L4337" s="160" t="n">
        <v>8017.63</v>
      </c>
    </row>
    <row r="4338">
      <c r="A4338" s="176" t="n">
        <v>45870</v>
      </c>
      <c r="B4338" s="104" t="inlineStr">
        <is>
          <t>2024/25</t>
        </is>
      </c>
      <c r="C4338" s="104" t="inlineStr">
        <is>
          <t>HC-008</t>
        </is>
      </c>
      <c r="D4338" s="104" t="inlineStr">
        <is>
          <t>Sud-Ouest</t>
        </is>
      </c>
      <c r="E4338" s="104" t="inlineStr">
        <is>
          <t>Sur place</t>
        </is>
      </c>
      <c r="F4338" s="104" t="n">
        <v>31</v>
      </c>
      <c r="G4338" s="159" t="n">
        <v>4750</v>
      </c>
      <c r="H4338" s="159" t="n">
        <v>12379</v>
      </c>
      <c r="I4338" s="160" t="n">
        <v>62191.74</v>
      </c>
      <c r="J4338" s="160" t="n">
        <v>1754.46</v>
      </c>
      <c r="K4338" s="160" t="n">
        <v>60437.28</v>
      </c>
      <c r="L4338" s="160" t="n">
        <v>18197.1</v>
      </c>
    </row>
    <row r="4339">
      <c r="A4339" s="176" t="n">
        <v>45870</v>
      </c>
      <c r="B4339" s="104" t="inlineStr">
        <is>
          <t>2024/25</t>
        </is>
      </c>
      <c r="C4339" s="104" t="inlineStr">
        <is>
          <t>HC-008</t>
        </is>
      </c>
      <c r="D4339" s="104" t="inlineStr">
        <is>
          <t>Sud-Ouest</t>
        </is>
      </c>
      <c r="E4339" s="104" t="inlineStr">
        <is>
          <t>À emporter</t>
        </is>
      </c>
      <c r="F4339" s="104" t="n">
        <v>31</v>
      </c>
      <c r="G4339" s="159" t="n">
        <v>3472</v>
      </c>
      <c r="H4339" s="159" t="n">
        <v>8868</v>
      </c>
      <c r="I4339" s="160" t="n">
        <v>41021.06</v>
      </c>
      <c r="J4339" s="160" t="n">
        <v>1194.78</v>
      </c>
      <c r="K4339" s="160" t="n">
        <v>39826.28</v>
      </c>
      <c r="L4339" s="160" t="n">
        <v>11926.26</v>
      </c>
    </row>
    <row r="4340">
      <c r="A4340" s="176" t="n">
        <v>45870</v>
      </c>
      <c r="B4340" s="104" t="inlineStr">
        <is>
          <t>2024/25</t>
        </is>
      </c>
      <c r="C4340" s="104" t="inlineStr">
        <is>
          <t>HC-009</t>
        </is>
      </c>
      <c r="D4340" s="104" t="inlineStr">
        <is>
          <t>Île-de-France</t>
        </is>
      </c>
      <c r="E4340" s="104" t="inlineStr">
        <is>
          <t>Livraison</t>
        </is>
      </c>
      <c r="F4340" s="104" t="n">
        <v>31</v>
      </c>
      <c r="G4340" s="159" t="n">
        <v>1815</v>
      </c>
      <c r="H4340" s="159" t="n">
        <v>4525</v>
      </c>
      <c r="I4340" s="160" t="n">
        <v>29832.73</v>
      </c>
      <c r="J4340" s="160" t="n">
        <v>1760.13</v>
      </c>
      <c r="K4340" s="160" t="n">
        <v>28072.6</v>
      </c>
      <c r="L4340" s="160" t="n">
        <v>8679.57</v>
      </c>
    </row>
    <row r="4341">
      <c r="A4341" s="176" t="n">
        <v>45870</v>
      </c>
      <c r="B4341" s="104" t="inlineStr">
        <is>
          <t>2024/25</t>
        </is>
      </c>
      <c r="C4341" s="104" t="inlineStr">
        <is>
          <t>HC-009</t>
        </is>
      </c>
      <c r="D4341" s="104" t="inlineStr">
        <is>
          <t>Île-de-France</t>
        </is>
      </c>
      <c r="E4341" s="104" t="inlineStr">
        <is>
          <t>Sur place</t>
        </is>
      </c>
      <c r="F4341" s="104" t="n">
        <v>31</v>
      </c>
      <c r="G4341" s="159" t="n">
        <v>4570</v>
      </c>
      <c r="H4341" s="159" t="n">
        <v>11879</v>
      </c>
      <c r="I4341" s="160" t="n">
        <v>58736.73</v>
      </c>
      <c r="J4341" s="160" t="n">
        <v>1857.89</v>
      </c>
      <c r="K4341" s="160" t="n">
        <v>56878.84</v>
      </c>
      <c r="L4341" s="160" t="n">
        <v>16966.36</v>
      </c>
    </row>
    <row r="4342">
      <c r="A4342" s="176" t="n">
        <v>45870</v>
      </c>
      <c r="B4342" s="104" t="inlineStr">
        <is>
          <t>2024/25</t>
        </is>
      </c>
      <c r="C4342" s="104" t="inlineStr">
        <is>
          <t>HC-009</t>
        </is>
      </c>
      <c r="D4342" s="104" t="inlineStr">
        <is>
          <t>Île-de-France</t>
        </is>
      </c>
      <c r="E4342" s="104" t="inlineStr">
        <is>
          <t>À emporter</t>
        </is>
      </c>
      <c r="F4342" s="104" t="n">
        <v>31</v>
      </c>
      <c r="G4342" s="159" t="n">
        <v>3650</v>
      </c>
      <c r="H4342" s="159" t="n">
        <v>9099</v>
      </c>
      <c r="I4342" s="160" t="n">
        <v>43518.31</v>
      </c>
      <c r="J4342" s="160" t="n">
        <v>1313.25</v>
      </c>
      <c r="K4342" s="160" t="n">
        <v>42205.06</v>
      </c>
      <c r="L4342" s="160" t="n">
        <v>12550.76</v>
      </c>
    </row>
    <row r="4343">
      <c r="A4343" s="176" t="n">
        <v>45870</v>
      </c>
      <c r="B4343" s="104" t="inlineStr">
        <is>
          <t>2024/25</t>
        </is>
      </c>
      <c r="C4343" s="104" t="inlineStr">
        <is>
          <t>HC-010</t>
        </is>
      </c>
      <c r="D4343" s="104" t="inlineStr">
        <is>
          <t>Nord-Ouest</t>
        </is>
      </c>
      <c r="E4343" s="104" t="inlineStr">
        <is>
          <t>Drive</t>
        </is>
      </c>
      <c r="F4343" s="104" t="n">
        <v>31</v>
      </c>
      <c r="G4343" s="159" t="n">
        <v>2163</v>
      </c>
      <c r="H4343" s="159" t="n">
        <v>5545</v>
      </c>
      <c r="I4343" s="160" t="n">
        <v>29586.23</v>
      </c>
      <c r="J4343" s="160" t="n">
        <v>915.47</v>
      </c>
      <c r="K4343" s="160" t="n">
        <v>28670.76</v>
      </c>
      <c r="L4343" s="160" t="n">
        <v>8519.1</v>
      </c>
    </row>
    <row r="4344">
      <c r="A4344" s="176" t="n">
        <v>45870</v>
      </c>
      <c r="B4344" s="104" t="inlineStr">
        <is>
          <t>2024/25</t>
        </is>
      </c>
      <c r="C4344" s="104" t="inlineStr">
        <is>
          <t>HC-010</t>
        </is>
      </c>
      <c r="D4344" s="104" t="inlineStr">
        <is>
          <t>Nord-Ouest</t>
        </is>
      </c>
      <c r="E4344" s="104" t="inlineStr">
        <is>
          <t>Livraison</t>
        </is>
      </c>
      <c r="F4344" s="104" t="n">
        <v>31</v>
      </c>
      <c r="G4344" s="159" t="n">
        <v>2061</v>
      </c>
      <c r="H4344" s="159" t="n">
        <v>5211</v>
      </c>
      <c r="I4344" s="160" t="n">
        <v>34768.86</v>
      </c>
      <c r="J4344" s="160" t="n">
        <v>1986.07</v>
      </c>
      <c r="K4344" s="160" t="n">
        <v>32782.79</v>
      </c>
      <c r="L4344" s="160" t="n">
        <v>10121.43</v>
      </c>
    </row>
    <row r="4345">
      <c r="A4345" s="176" t="n">
        <v>45870</v>
      </c>
      <c r="B4345" s="104" t="inlineStr">
        <is>
          <t>2024/25</t>
        </is>
      </c>
      <c r="C4345" s="104" t="inlineStr">
        <is>
          <t>HC-010</t>
        </is>
      </c>
      <c r="D4345" s="104" t="inlineStr">
        <is>
          <t>Nord-Ouest</t>
        </is>
      </c>
      <c r="E4345" s="104" t="inlineStr">
        <is>
          <t>Sur place</t>
        </is>
      </c>
      <c r="F4345" s="104" t="n">
        <v>31</v>
      </c>
      <c r="G4345" s="159" t="n">
        <v>5508</v>
      </c>
      <c r="H4345" s="159" t="n">
        <v>13747</v>
      </c>
      <c r="I4345" s="160" t="n">
        <v>71499.02</v>
      </c>
      <c r="J4345" s="160" t="n">
        <v>2166.46</v>
      </c>
      <c r="K4345" s="160" t="n">
        <v>69332.56</v>
      </c>
      <c r="L4345" s="160" t="n">
        <v>20672.63</v>
      </c>
    </row>
    <row r="4346">
      <c r="A4346" s="176" t="n">
        <v>45870</v>
      </c>
      <c r="B4346" s="104" t="inlineStr">
        <is>
          <t>2024/25</t>
        </is>
      </c>
      <c r="C4346" s="104" t="inlineStr">
        <is>
          <t>HC-010</t>
        </is>
      </c>
      <c r="D4346" s="104" t="inlineStr">
        <is>
          <t>Nord-Ouest</t>
        </is>
      </c>
      <c r="E4346" s="104" t="inlineStr">
        <is>
          <t>À emporter</t>
        </is>
      </c>
      <c r="F4346" s="104" t="n">
        <v>31</v>
      </c>
      <c r="G4346" s="159" t="n">
        <v>4207</v>
      </c>
      <c r="H4346" s="159" t="n">
        <v>10926</v>
      </c>
      <c r="I4346" s="160" t="n">
        <v>49783.11</v>
      </c>
      <c r="J4346" s="160" t="n">
        <v>1343.15</v>
      </c>
      <c r="K4346" s="160" t="n">
        <v>48439.96</v>
      </c>
      <c r="L4346" s="160" t="n">
        <v>14457.04</v>
      </c>
    </row>
    <row r="4347">
      <c r="A4347" s="176" t="n">
        <v>45870</v>
      </c>
      <c r="B4347" s="104" t="inlineStr">
        <is>
          <t>2024/25</t>
        </is>
      </c>
      <c r="C4347" s="104" t="inlineStr">
        <is>
          <t>HC-011</t>
        </is>
      </c>
      <c r="D4347" s="104" t="inlineStr">
        <is>
          <t>Sud-Est</t>
        </is>
      </c>
      <c r="E4347" s="104" t="inlineStr">
        <is>
          <t>Livraison</t>
        </is>
      </c>
      <c r="F4347" s="104" t="n">
        <v>31</v>
      </c>
      <c r="G4347" s="159" t="n">
        <v>2180</v>
      </c>
      <c r="H4347" s="159" t="n">
        <v>5499</v>
      </c>
      <c r="I4347" s="160" t="n">
        <v>35542.37</v>
      </c>
      <c r="J4347" s="160" t="n">
        <v>2188.64</v>
      </c>
      <c r="K4347" s="160" t="n">
        <v>33353.73</v>
      </c>
      <c r="L4347" s="160" t="n">
        <v>10293.79</v>
      </c>
    </row>
    <row r="4348">
      <c r="A4348" s="176" t="n">
        <v>45870</v>
      </c>
      <c r="B4348" s="104" t="inlineStr">
        <is>
          <t>2024/25</t>
        </is>
      </c>
      <c r="C4348" s="104" t="inlineStr">
        <is>
          <t>HC-011</t>
        </is>
      </c>
      <c r="D4348" s="104" t="inlineStr">
        <is>
          <t>Sud-Est</t>
        </is>
      </c>
      <c r="E4348" s="104" t="inlineStr">
        <is>
          <t>Sur place</t>
        </is>
      </c>
      <c r="F4348" s="104" t="n">
        <v>31</v>
      </c>
      <c r="G4348" s="159" t="n">
        <v>5548</v>
      </c>
      <c r="H4348" s="159" t="n">
        <v>14164</v>
      </c>
      <c r="I4348" s="160" t="n">
        <v>72064.14</v>
      </c>
      <c r="J4348" s="160" t="n">
        <v>2404.95</v>
      </c>
      <c r="K4348" s="160" t="n">
        <v>69659.19</v>
      </c>
      <c r="L4348" s="160" t="n">
        <v>20739.99</v>
      </c>
    </row>
    <row r="4349">
      <c r="A4349" s="176" t="n">
        <v>45870</v>
      </c>
      <c r="B4349" s="104" t="inlineStr">
        <is>
          <t>2024/25</t>
        </is>
      </c>
      <c r="C4349" s="104" t="inlineStr">
        <is>
          <t>HC-011</t>
        </is>
      </c>
      <c r="D4349" s="104" t="inlineStr">
        <is>
          <t>Sud-Est</t>
        </is>
      </c>
      <c r="E4349" s="104" t="inlineStr">
        <is>
          <t>À emporter</t>
        </is>
      </c>
      <c r="F4349" s="104" t="n">
        <v>31</v>
      </c>
      <c r="G4349" s="159" t="n">
        <v>4352</v>
      </c>
      <c r="H4349" s="159" t="n">
        <v>11349</v>
      </c>
      <c r="I4349" s="160" t="n">
        <v>51736.69</v>
      </c>
      <c r="J4349" s="160" t="n">
        <v>1378.25</v>
      </c>
      <c r="K4349" s="160" t="n">
        <v>50358.44</v>
      </c>
      <c r="L4349" s="160" t="n">
        <v>15090.24</v>
      </c>
    </row>
    <row r="4350">
      <c r="A4350" s="176" t="n">
        <v>45870</v>
      </c>
      <c r="B4350" s="104" t="inlineStr">
        <is>
          <t>2024/25</t>
        </is>
      </c>
      <c r="C4350" s="104" t="inlineStr">
        <is>
          <t>HC-012</t>
        </is>
      </c>
      <c r="D4350" s="104" t="inlineStr">
        <is>
          <t>Sud-Ouest</t>
        </is>
      </c>
      <c r="E4350" s="104" t="inlineStr">
        <is>
          <t>Drive</t>
        </is>
      </c>
      <c r="F4350" s="104" t="n">
        <v>30</v>
      </c>
      <c r="G4350" s="159" t="n">
        <v>804</v>
      </c>
      <c r="H4350" s="159" t="n">
        <v>2109</v>
      </c>
      <c r="I4350" s="160" t="n">
        <v>10948.17</v>
      </c>
      <c r="J4350" s="160" t="n">
        <v>326.98</v>
      </c>
      <c r="K4350" s="160" t="n">
        <v>10621.19</v>
      </c>
      <c r="L4350" s="160" t="n">
        <v>3158.05</v>
      </c>
    </row>
    <row r="4351">
      <c r="A4351" s="176" t="n">
        <v>45870</v>
      </c>
      <c r="B4351" s="104" t="inlineStr">
        <is>
          <t>2024/25</t>
        </is>
      </c>
      <c r="C4351" s="104" t="inlineStr">
        <is>
          <t>HC-012</t>
        </is>
      </c>
      <c r="D4351" s="104" t="inlineStr">
        <is>
          <t>Sud-Ouest</t>
        </is>
      </c>
      <c r="E4351" s="104" t="inlineStr">
        <is>
          <t>Livraison</t>
        </is>
      </c>
      <c r="F4351" s="104" t="n">
        <v>31</v>
      </c>
      <c r="G4351" s="159" t="n">
        <v>798</v>
      </c>
      <c r="H4351" s="159" t="n">
        <v>2043</v>
      </c>
      <c r="I4351" s="160" t="n">
        <v>13110.96</v>
      </c>
      <c r="J4351" s="160" t="n">
        <v>769.4</v>
      </c>
      <c r="K4351" s="160" t="n">
        <v>12341.56</v>
      </c>
      <c r="L4351" s="160" t="n">
        <v>3857.69</v>
      </c>
    </row>
    <row r="4352">
      <c r="A4352" s="176" t="n">
        <v>45870</v>
      </c>
      <c r="B4352" s="104" t="inlineStr">
        <is>
          <t>2024/25</t>
        </is>
      </c>
      <c r="C4352" s="104" t="inlineStr">
        <is>
          <t>HC-012</t>
        </is>
      </c>
      <c r="D4352" s="104" t="inlineStr">
        <is>
          <t>Sud-Ouest</t>
        </is>
      </c>
      <c r="E4352" s="104" t="inlineStr">
        <is>
          <t>Sur place</t>
        </is>
      </c>
      <c r="F4352" s="104" t="n">
        <v>31</v>
      </c>
      <c r="G4352" s="159" t="n">
        <v>2049</v>
      </c>
      <c r="H4352" s="159" t="n">
        <v>5411</v>
      </c>
      <c r="I4352" s="160" t="n">
        <v>26414.21</v>
      </c>
      <c r="J4352" s="160" t="n">
        <v>862.9299999999999</v>
      </c>
      <c r="K4352" s="160" t="n">
        <v>25551.28</v>
      </c>
      <c r="L4352" s="160" t="n">
        <v>7625.73</v>
      </c>
    </row>
    <row r="4353">
      <c r="A4353" s="176" t="n">
        <v>45870</v>
      </c>
      <c r="B4353" s="104" t="inlineStr">
        <is>
          <t>2024/25</t>
        </is>
      </c>
      <c r="C4353" s="104" t="inlineStr">
        <is>
          <t>HC-012</t>
        </is>
      </c>
      <c r="D4353" s="104" t="inlineStr">
        <is>
          <t>Sud-Ouest</t>
        </is>
      </c>
      <c r="E4353" s="104" t="inlineStr">
        <is>
          <t>À emporter</t>
        </is>
      </c>
      <c r="F4353" s="104" t="n">
        <v>31</v>
      </c>
      <c r="G4353" s="159" t="n">
        <v>1518</v>
      </c>
      <c r="H4353" s="159" t="n">
        <v>3855</v>
      </c>
      <c r="I4353" s="160" t="n">
        <v>18099.81</v>
      </c>
      <c r="J4353" s="160" t="n">
        <v>503.72</v>
      </c>
      <c r="K4353" s="160" t="n">
        <v>17596.09</v>
      </c>
      <c r="L4353" s="160" t="n">
        <v>5204.96</v>
      </c>
    </row>
    <row r="4354">
      <c r="A4354" s="176" t="n">
        <v>45870</v>
      </c>
      <c r="B4354" s="104" t="inlineStr">
        <is>
          <t>2024/25</t>
        </is>
      </c>
      <c r="C4354" s="104" t="inlineStr">
        <is>
          <t>HC-013</t>
        </is>
      </c>
      <c r="D4354" s="104" t="inlineStr">
        <is>
          <t>Île-de-France</t>
        </is>
      </c>
      <c r="E4354" s="104" t="inlineStr">
        <is>
          <t>Livraison</t>
        </is>
      </c>
      <c r="F4354" s="104" t="n">
        <v>31</v>
      </c>
      <c r="G4354" s="159" t="n">
        <v>1136</v>
      </c>
      <c r="H4354" s="159" t="n">
        <v>2870</v>
      </c>
      <c r="I4354" s="160" t="n">
        <v>18766.29</v>
      </c>
      <c r="J4354" s="160" t="n">
        <v>1081.72</v>
      </c>
      <c r="K4354" s="160" t="n">
        <v>17684.57</v>
      </c>
      <c r="L4354" s="160" t="n">
        <v>5463.5</v>
      </c>
    </row>
    <row r="4355">
      <c r="A4355" s="176" t="n">
        <v>45870</v>
      </c>
      <c r="B4355" s="104" t="inlineStr">
        <is>
          <t>2024/25</t>
        </is>
      </c>
      <c r="C4355" s="104" t="inlineStr">
        <is>
          <t>HC-013</t>
        </is>
      </c>
      <c r="D4355" s="104" t="inlineStr">
        <is>
          <t>Île-de-France</t>
        </is>
      </c>
      <c r="E4355" s="104" t="inlineStr">
        <is>
          <t>Sur place</t>
        </is>
      </c>
      <c r="F4355" s="104" t="n">
        <v>31</v>
      </c>
      <c r="G4355" s="159" t="n">
        <v>2947</v>
      </c>
      <c r="H4355" s="159" t="n">
        <v>7626</v>
      </c>
      <c r="I4355" s="160" t="n">
        <v>38181.67</v>
      </c>
      <c r="J4355" s="160" t="n">
        <v>1091.31</v>
      </c>
      <c r="K4355" s="160" t="n">
        <v>37090.36</v>
      </c>
      <c r="L4355" s="160" t="n">
        <v>10990.65</v>
      </c>
    </row>
    <row r="4356">
      <c r="A4356" s="176" t="n">
        <v>45870</v>
      </c>
      <c r="B4356" s="104" t="inlineStr">
        <is>
          <t>2024/25</t>
        </is>
      </c>
      <c r="C4356" s="104" t="inlineStr">
        <is>
          <t>HC-013</t>
        </is>
      </c>
      <c r="D4356" s="104" t="inlineStr">
        <is>
          <t>Île-de-France</t>
        </is>
      </c>
      <c r="E4356" s="104" t="inlineStr">
        <is>
          <t>À emporter</t>
        </is>
      </c>
      <c r="F4356" s="104" t="n">
        <v>31</v>
      </c>
      <c r="G4356" s="159" t="n">
        <v>2286</v>
      </c>
      <c r="H4356" s="159" t="n">
        <v>5839</v>
      </c>
      <c r="I4356" s="160" t="n">
        <v>27409.82</v>
      </c>
      <c r="J4356" s="160" t="n">
        <v>828.76</v>
      </c>
      <c r="K4356" s="160" t="n">
        <v>26581.06</v>
      </c>
      <c r="L4356" s="160" t="n">
        <v>7842.38</v>
      </c>
    </row>
    <row r="4357">
      <c r="A4357" s="176" t="n">
        <v>45870</v>
      </c>
      <c r="B4357" s="104" t="inlineStr">
        <is>
          <t>2024/25</t>
        </is>
      </c>
      <c r="C4357" s="104" t="inlineStr">
        <is>
          <t>HC-014</t>
        </is>
      </c>
      <c r="D4357" s="104" t="inlineStr">
        <is>
          <t>Nord-Ouest</t>
        </is>
      </c>
      <c r="E4357" s="104" t="inlineStr">
        <is>
          <t>Livraison</t>
        </is>
      </c>
      <c r="F4357" s="104" t="n">
        <v>31</v>
      </c>
      <c r="G4357" s="159" t="n">
        <v>1439</v>
      </c>
      <c r="H4357" s="159" t="n">
        <v>3539</v>
      </c>
      <c r="I4357" s="160" t="n">
        <v>23619.36</v>
      </c>
      <c r="J4357" s="160" t="n">
        <v>1332.46</v>
      </c>
      <c r="K4357" s="160" t="n">
        <v>22286.9</v>
      </c>
      <c r="L4357" s="160" t="n">
        <v>6906.51</v>
      </c>
    </row>
    <row r="4358">
      <c r="A4358" s="176" t="n">
        <v>45870</v>
      </c>
      <c r="B4358" s="104" t="inlineStr">
        <is>
          <t>2024/25</t>
        </is>
      </c>
      <c r="C4358" s="104" t="inlineStr">
        <is>
          <t>HC-014</t>
        </is>
      </c>
      <c r="D4358" s="104" t="inlineStr">
        <is>
          <t>Nord-Ouest</t>
        </is>
      </c>
      <c r="E4358" s="104" t="inlineStr">
        <is>
          <t>Sur place</t>
        </is>
      </c>
      <c r="F4358" s="104" t="n">
        <v>30</v>
      </c>
      <c r="G4358" s="159" t="n">
        <v>3343</v>
      </c>
      <c r="H4358" s="159" t="n">
        <v>8389</v>
      </c>
      <c r="I4358" s="160" t="n">
        <v>43166.02</v>
      </c>
      <c r="J4358" s="160" t="n">
        <v>1275.56</v>
      </c>
      <c r="K4358" s="160" t="n">
        <v>41890.46</v>
      </c>
      <c r="L4358" s="160" t="n">
        <v>12450.12</v>
      </c>
    </row>
    <row r="4359">
      <c r="A4359" s="176" t="n">
        <v>45870</v>
      </c>
      <c r="B4359" s="104" t="inlineStr">
        <is>
          <t>2024/25</t>
        </is>
      </c>
      <c r="C4359" s="104" t="inlineStr">
        <is>
          <t>HC-014</t>
        </is>
      </c>
      <c r="D4359" s="104" t="inlineStr">
        <is>
          <t>Nord-Ouest</t>
        </is>
      </c>
      <c r="E4359" s="104" t="inlineStr">
        <is>
          <t>À emporter</t>
        </is>
      </c>
      <c r="F4359" s="104" t="n">
        <v>31</v>
      </c>
      <c r="G4359" s="159" t="n">
        <v>2570</v>
      </c>
      <c r="H4359" s="159" t="n">
        <v>6559</v>
      </c>
      <c r="I4359" s="160" t="n">
        <v>30561.82</v>
      </c>
      <c r="J4359" s="160" t="n">
        <v>801.47</v>
      </c>
      <c r="K4359" s="160" t="n">
        <v>29760.35</v>
      </c>
      <c r="L4359" s="160" t="n">
        <v>8867.889999999999</v>
      </c>
    </row>
    <row r="4360">
      <c r="A4360" s="176" t="n">
        <v>45870</v>
      </c>
      <c r="B4360" s="104" t="inlineStr">
        <is>
          <t>2024/25</t>
        </is>
      </c>
      <c r="C4360" s="104" t="inlineStr">
        <is>
          <t>HC-015</t>
        </is>
      </c>
      <c r="D4360" s="104" t="inlineStr">
        <is>
          <t>Sud-Est</t>
        </is>
      </c>
      <c r="E4360" s="104" t="inlineStr">
        <is>
          <t>Livraison</t>
        </is>
      </c>
      <c r="F4360" s="104" t="n">
        <v>31</v>
      </c>
      <c r="G4360" s="159" t="n">
        <v>1218</v>
      </c>
      <c r="H4360" s="159" t="n">
        <v>3121</v>
      </c>
      <c r="I4360" s="160" t="n">
        <v>20176.76</v>
      </c>
      <c r="J4360" s="160" t="n">
        <v>1234.67</v>
      </c>
      <c r="K4360" s="160" t="n">
        <v>18942.09</v>
      </c>
      <c r="L4360" s="160" t="n">
        <v>5912.17</v>
      </c>
    </row>
    <row r="4361">
      <c r="A4361" s="176" t="n">
        <v>45870</v>
      </c>
      <c r="B4361" s="104" t="inlineStr">
        <is>
          <t>2024/25</t>
        </is>
      </c>
      <c r="C4361" s="104" t="inlineStr">
        <is>
          <t>HC-015</t>
        </is>
      </c>
      <c r="D4361" s="104" t="inlineStr">
        <is>
          <t>Sud-Est</t>
        </is>
      </c>
      <c r="E4361" s="104" t="inlineStr">
        <is>
          <t>Sur place</t>
        </is>
      </c>
      <c r="F4361" s="104" t="n">
        <v>31</v>
      </c>
      <c r="G4361" s="159" t="n">
        <v>3232</v>
      </c>
      <c r="H4361" s="159" t="n">
        <v>8222</v>
      </c>
      <c r="I4361" s="160" t="n">
        <v>41695.68</v>
      </c>
      <c r="J4361" s="160" t="n">
        <v>1346.96</v>
      </c>
      <c r="K4361" s="160" t="n">
        <v>40348.72</v>
      </c>
      <c r="L4361" s="160" t="n">
        <v>11980.12</v>
      </c>
    </row>
    <row r="4362">
      <c r="A4362" s="176" t="n">
        <v>45870</v>
      </c>
      <c r="B4362" s="104" t="inlineStr">
        <is>
          <t>2024/25</t>
        </is>
      </c>
      <c r="C4362" s="104" t="inlineStr">
        <is>
          <t>HC-015</t>
        </is>
      </c>
      <c r="D4362" s="104" t="inlineStr">
        <is>
          <t>Sud-Est</t>
        </is>
      </c>
      <c r="E4362" s="104" t="inlineStr">
        <is>
          <t>À emporter</t>
        </is>
      </c>
      <c r="F4362" s="104" t="n">
        <v>31</v>
      </c>
      <c r="G4362" s="159" t="n">
        <v>2443</v>
      </c>
      <c r="H4362" s="159" t="n">
        <v>6294</v>
      </c>
      <c r="I4362" s="160" t="n">
        <v>28864.04</v>
      </c>
      <c r="J4362" s="160" t="n">
        <v>861.1799999999999</v>
      </c>
      <c r="K4362" s="160" t="n">
        <v>28002.86</v>
      </c>
      <c r="L4362" s="160" t="n">
        <v>8323.77</v>
      </c>
    </row>
    <row r="4363">
      <c r="A4363" s="176" t="n">
        <v>45870</v>
      </c>
      <c r="B4363" s="104" t="inlineStr">
        <is>
          <t>2024/25</t>
        </is>
      </c>
      <c r="C4363" s="104" t="inlineStr">
        <is>
          <t>HC-016</t>
        </is>
      </c>
      <c r="D4363" s="104" t="inlineStr">
        <is>
          <t>Sud-Ouest</t>
        </is>
      </c>
      <c r="E4363" s="104" t="inlineStr">
        <is>
          <t>Livraison</t>
        </is>
      </c>
      <c r="F4363" s="104" t="n">
        <v>31</v>
      </c>
      <c r="G4363" s="159" t="n">
        <v>1518</v>
      </c>
      <c r="H4363" s="159" t="n">
        <v>3925</v>
      </c>
      <c r="I4363" s="160" t="n">
        <v>25186.43</v>
      </c>
      <c r="J4363" s="160" t="n">
        <v>1515.6</v>
      </c>
      <c r="K4363" s="160" t="n">
        <v>23670.83</v>
      </c>
      <c r="L4363" s="160" t="n">
        <v>7330.88</v>
      </c>
    </row>
    <row r="4364">
      <c r="A4364" s="176" t="n">
        <v>45870</v>
      </c>
      <c r="B4364" s="104" t="inlineStr">
        <is>
          <t>2024/25</t>
        </is>
      </c>
      <c r="C4364" s="104" t="inlineStr">
        <is>
          <t>HC-016</t>
        </is>
      </c>
      <c r="D4364" s="104" t="inlineStr">
        <is>
          <t>Sud-Ouest</t>
        </is>
      </c>
      <c r="E4364" s="104" t="inlineStr">
        <is>
          <t>Sur place</t>
        </is>
      </c>
      <c r="F4364" s="104" t="n">
        <v>31</v>
      </c>
      <c r="G4364" s="159" t="n">
        <v>4104</v>
      </c>
      <c r="H4364" s="159" t="n">
        <v>10599</v>
      </c>
      <c r="I4364" s="160" t="n">
        <v>53013.53</v>
      </c>
      <c r="J4364" s="160" t="n">
        <v>1543.8</v>
      </c>
      <c r="K4364" s="160" t="n">
        <v>51469.73</v>
      </c>
      <c r="L4364" s="160" t="n">
        <v>15490.26</v>
      </c>
    </row>
    <row r="4365">
      <c r="A4365" s="176" t="n">
        <v>45870</v>
      </c>
      <c r="B4365" s="104" t="inlineStr">
        <is>
          <t>2024/25</t>
        </is>
      </c>
      <c r="C4365" s="104" t="inlineStr">
        <is>
          <t>HC-016</t>
        </is>
      </c>
      <c r="D4365" s="104" t="inlineStr">
        <is>
          <t>Sud-Ouest</t>
        </is>
      </c>
      <c r="E4365" s="104" t="inlineStr">
        <is>
          <t>À emporter</t>
        </is>
      </c>
      <c r="F4365" s="104" t="n">
        <v>31</v>
      </c>
      <c r="G4365" s="159" t="n">
        <v>3114</v>
      </c>
      <c r="H4365" s="159" t="n">
        <v>7970</v>
      </c>
      <c r="I4365" s="160" t="n">
        <v>37248.37</v>
      </c>
      <c r="J4365" s="160" t="n">
        <v>1097.47</v>
      </c>
      <c r="K4365" s="160" t="n">
        <v>36150.9</v>
      </c>
      <c r="L4365" s="160" t="n">
        <v>10736.22</v>
      </c>
    </row>
    <row r="4366">
      <c r="A4366" s="176" t="n">
        <v>45870</v>
      </c>
      <c r="B4366" s="104" t="inlineStr">
        <is>
          <t>2024/25</t>
        </is>
      </c>
      <c r="C4366" s="104" t="inlineStr">
        <is>
          <t>HC-017</t>
        </is>
      </c>
      <c r="D4366" s="104" t="inlineStr">
        <is>
          <t>Île-de-France</t>
        </is>
      </c>
      <c r="E4366" s="104" t="inlineStr">
        <is>
          <t>Drive</t>
        </is>
      </c>
      <c r="F4366" s="104" t="n">
        <v>31</v>
      </c>
      <c r="G4366" s="159" t="n">
        <v>1007</v>
      </c>
      <c r="H4366" s="159" t="n">
        <v>2565</v>
      </c>
      <c r="I4366" s="160" t="n">
        <v>13782.5</v>
      </c>
      <c r="J4366" s="160" t="n">
        <v>392.44</v>
      </c>
      <c r="K4366" s="160" t="n">
        <v>13390.06</v>
      </c>
      <c r="L4366" s="160" t="n">
        <v>3972.15</v>
      </c>
    </row>
    <row r="4367">
      <c r="A4367" s="176" t="n">
        <v>45870</v>
      </c>
      <c r="B4367" s="104" t="inlineStr">
        <is>
          <t>2024/25</t>
        </is>
      </c>
      <c r="C4367" s="104" t="inlineStr">
        <is>
          <t>HC-017</t>
        </is>
      </c>
      <c r="D4367" s="104" t="inlineStr">
        <is>
          <t>Île-de-France</t>
        </is>
      </c>
      <c r="E4367" s="104" t="inlineStr">
        <is>
          <t>Livraison</t>
        </is>
      </c>
      <c r="F4367" s="104" t="n">
        <v>31</v>
      </c>
      <c r="G4367" s="159" t="n">
        <v>950</v>
      </c>
      <c r="H4367" s="159" t="n">
        <v>2508</v>
      </c>
      <c r="I4367" s="160" t="n">
        <v>15742.87</v>
      </c>
      <c r="J4367" s="160" t="n">
        <v>990.11</v>
      </c>
      <c r="K4367" s="160" t="n">
        <v>14752.76</v>
      </c>
      <c r="L4367" s="160" t="n">
        <v>4587.3</v>
      </c>
    </row>
    <row r="4368">
      <c r="A4368" s="176" t="n">
        <v>45870</v>
      </c>
      <c r="B4368" s="104" t="inlineStr">
        <is>
          <t>2024/25</t>
        </is>
      </c>
      <c r="C4368" s="104" t="inlineStr">
        <is>
          <t>HC-017</t>
        </is>
      </c>
      <c r="D4368" s="104" t="inlineStr">
        <is>
          <t>Île-de-France</t>
        </is>
      </c>
      <c r="E4368" s="104" t="inlineStr">
        <is>
          <t>Sur place</t>
        </is>
      </c>
      <c r="F4368" s="104" t="n">
        <v>31</v>
      </c>
      <c r="G4368" s="159" t="n">
        <v>2500</v>
      </c>
      <c r="H4368" s="159" t="n">
        <v>6253</v>
      </c>
      <c r="I4368" s="160" t="n">
        <v>32377.6</v>
      </c>
      <c r="J4368" s="160" t="n">
        <v>1001.75</v>
      </c>
      <c r="K4368" s="160" t="n">
        <v>31375.85</v>
      </c>
      <c r="L4368" s="160" t="n">
        <v>9399.08</v>
      </c>
    </row>
    <row r="4369">
      <c r="A4369" s="176" t="n">
        <v>45870</v>
      </c>
      <c r="B4369" s="104" t="inlineStr">
        <is>
          <t>2024/25</t>
        </is>
      </c>
      <c r="C4369" s="104" t="inlineStr">
        <is>
          <t>HC-017</t>
        </is>
      </c>
      <c r="D4369" s="104" t="inlineStr">
        <is>
          <t>Île-de-France</t>
        </is>
      </c>
      <c r="E4369" s="104" t="inlineStr">
        <is>
          <t>À emporter</t>
        </is>
      </c>
      <c r="F4369" s="104" t="n">
        <v>31</v>
      </c>
      <c r="G4369" s="159" t="n">
        <v>1955</v>
      </c>
      <c r="H4369" s="159" t="n">
        <v>4898</v>
      </c>
      <c r="I4369" s="160" t="n">
        <v>23297.02</v>
      </c>
      <c r="J4369" s="160" t="n">
        <v>660.33</v>
      </c>
      <c r="K4369" s="160" t="n">
        <v>22636.69</v>
      </c>
      <c r="L4369" s="160" t="n">
        <v>6713.92</v>
      </c>
    </row>
    <row r="4370">
      <c r="A4370" s="176" t="n">
        <v>45870</v>
      </c>
      <c r="B4370" s="104" t="inlineStr">
        <is>
          <t>2024/25</t>
        </is>
      </c>
      <c r="C4370" s="104" t="inlineStr">
        <is>
          <t>HC-018</t>
        </is>
      </c>
      <c r="D4370" s="104" t="inlineStr">
        <is>
          <t>Nord-Ouest</t>
        </is>
      </c>
      <c r="E4370" s="104" t="inlineStr">
        <is>
          <t>Drive</t>
        </is>
      </c>
      <c r="F4370" s="104" t="n">
        <v>31</v>
      </c>
      <c r="G4370" s="159" t="n">
        <v>798</v>
      </c>
      <c r="H4370" s="159" t="n">
        <v>2058</v>
      </c>
      <c r="I4370" s="160" t="n">
        <v>10922.13</v>
      </c>
      <c r="J4370" s="160" t="n">
        <v>328.96</v>
      </c>
      <c r="K4370" s="160" t="n">
        <v>10593.17</v>
      </c>
      <c r="L4370" s="160" t="n">
        <v>3169.62</v>
      </c>
    </row>
    <row r="4371">
      <c r="A4371" s="176" t="n">
        <v>45870</v>
      </c>
      <c r="B4371" s="104" t="inlineStr">
        <is>
          <t>2024/25</t>
        </is>
      </c>
      <c r="C4371" s="104" t="inlineStr">
        <is>
          <t>HC-018</t>
        </is>
      </c>
      <c r="D4371" s="104" t="inlineStr">
        <is>
          <t>Nord-Ouest</t>
        </is>
      </c>
      <c r="E4371" s="104" t="inlineStr">
        <is>
          <t>Livraison</t>
        </is>
      </c>
      <c r="F4371" s="104" t="n">
        <v>31</v>
      </c>
      <c r="G4371" s="159" t="n">
        <v>836</v>
      </c>
      <c r="H4371" s="159" t="n">
        <v>2168</v>
      </c>
      <c r="I4371" s="160" t="n">
        <v>13595.16</v>
      </c>
      <c r="J4371" s="160" t="n">
        <v>818.64</v>
      </c>
      <c r="K4371" s="160" t="n">
        <v>12776.52</v>
      </c>
      <c r="L4371" s="160" t="n">
        <v>3941.07</v>
      </c>
    </row>
    <row r="4372">
      <c r="A4372" s="176" t="n">
        <v>45870</v>
      </c>
      <c r="B4372" s="104" t="inlineStr">
        <is>
          <t>2024/25</t>
        </is>
      </c>
      <c r="C4372" s="104" t="inlineStr">
        <is>
          <t>HC-018</t>
        </is>
      </c>
      <c r="D4372" s="104" t="inlineStr">
        <is>
          <t>Nord-Ouest</t>
        </is>
      </c>
      <c r="E4372" s="104" t="inlineStr">
        <is>
          <t>Sur place</t>
        </is>
      </c>
      <c r="F4372" s="104" t="n">
        <v>30</v>
      </c>
      <c r="G4372" s="159" t="n">
        <v>1927</v>
      </c>
      <c r="H4372" s="159" t="n">
        <v>4967</v>
      </c>
      <c r="I4372" s="160" t="n">
        <v>24536.55</v>
      </c>
      <c r="J4372" s="160" t="n">
        <v>778.21</v>
      </c>
      <c r="K4372" s="160" t="n">
        <v>23758.34</v>
      </c>
      <c r="L4372" s="160" t="n">
        <v>7060.1</v>
      </c>
    </row>
    <row r="4373">
      <c r="A4373" s="176" t="n">
        <v>45870</v>
      </c>
      <c r="B4373" s="104" t="inlineStr">
        <is>
          <t>2024/25</t>
        </is>
      </c>
      <c r="C4373" s="104" t="inlineStr">
        <is>
          <t>HC-018</t>
        </is>
      </c>
      <c r="D4373" s="104" t="inlineStr">
        <is>
          <t>Nord-Ouest</t>
        </is>
      </c>
      <c r="E4373" s="104" t="inlineStr">
        <is>
          <t>À emporter</t>
        </is>
      </c>
      <c r="F4373" s="104" t="n">
        <v>31</v>
      </c>
      <c r="G4373" s="159" t="n">
        <v>1472</v>
      </c>
      <c r="H4373" s="159" t="n">
        <v>3750</v>
      </c>
      <c r="I4373" s="160" t="n">
        <v>17545.86</v>
      </c>
      <c r="J4373" s="160" t="n">
        <v>523.47</v>
      </c>
      <c r="K4373" s="160" t="n">
        <v>17022.39</v>
      </c>
      <c r="L4373" s="160" t="n">
        <v>5045.77</v>
      </c>
    </row>
    <row r="4374">
      <c r="A4374" s="176" t="n">
        <v>45870</v>
      </c>
      <c r="B4374" s="104" t="inlineStr">
        <is>
          <t>2024/25</t>
        </is>
      </c>
      <c r="C4374" s="104" t="inlineStr">
        <is>
          <t>HC-019</t>
        </is>
      </c>
      <c r="D4374" s="104" t="inlineStr">
        <is>
          <t>Sud-Est</t>
        </is>
      </c>
      <c r="E4374" s="104" t="inlineStr">
        <is>
          <t>Livraison</t>
        </is>
      </c>
      <c r="F4374" s="104" t="n">
        <v>31</v>
      </c>
      <c r="G4374" s="159" t="n">
        <v>1219</v>
      </c>
      <c r="H4374" s="159" t="n">
        <v>3078</v>
      </c>
      <c r="I4374" s="160" t="n">
        <v>20122.22</v>
      </c>
      <c r="J4374" s="160" t="n">
        <v>1207.4</v>
      </c>
      <c r="K4374" s="160" t="n">
        <v>18914.82</v>
      </c>
      <c r="L4374" s="160" t="n">
        <v>6181.58</v>
      </c>
    </row>
    <row r="4375">
      <c r="A4375" s="176" t="n">
        <v>45870</v>
      </c>
      <c r="B4375" s="104" t="inlineStr">
        <is>
          <t>2024/25</t>
        </is>
      </c>
      <c r="C4375" s="104" t="inlineStr">
        <is>
          <t>HC-019</t>
        </is>
      </c>
      <c r="D4375" s="104" t="inlineStr">
        <is>
          <t>Sud-Est</t>
        </is>
      </c>
      <c r="E4375" s="104" t="inlineStr">
        <is>
          <t>Sur place</t>
        </is>
      </c>
      <c r="F4375" s="104" t="n">
        <v>31</v>
      </c>
      <c r="G4375" s="159" t="n">
        <v>3261</v>
      </c>
      <c r="H4375" s="159" t="n">
        <v>8216</v>
      </c>
      <c r="I4375" s="160" t="n">
        <v>41942.29</v>
      </c>
      <c r="J4375" s="160" t="n">
        <v>1226.1</v>
      </c>
      <c r="K4375" s="160" t="n">
        <v>40716.19</v>
      </c>
      <c r="L4375" s="160" t="n">
        <v>12990.77</v>
      </c>
    </row>
    <row r="4376">
      <c r="A4376" s="176" t="n">
        <v>45870</v>
      </c>
      <c r="B4376" s="104" t="inlineStr">
        <is>
          <t>2024/25</t>
        </is>
      </c>
      <c r="C4376" s="104" t="inlineStr">
        <is>
          <t>HC-019</t>
        </is>
      </c>
      <c r="D4376" s="104" t="inlineStr">
        <is>
          <t>Sud-Est</t>
        </is>
      </c>
      <c r="E4376" s="104" t="inlineStr">
        <is>
          <t>À emporter</t>
        </is>
      </c>
      <c r="F4376" s="104" t="n">
        <v>30</v>
      </c>
      <c r="G4376" s="159" t="n">
        <v>2276</v>
      </c>
      <c r="H4376" s="159" t="n">
        <v>5829</v>
      </c>
      <c r="I4376" s="160" t="n">
        <v>26794.28</v>
      </c>
      <c r="J4376" s="160" t="n">
        <v>829.37</v>
      </c>
      <c r="K4376" s="160" t="n">
        <v>25964.91</v>
      </c>
      <c r="L4376" s="160" t="n">
        <v>8248.77</v>
      </c>
    </row>
    <row r="4377">
      <c r="A4377" s="176" t="n">
        <v>45870</v>
      </c>
      <c r="B4377" s="104" t="inlineStr">
        <is>
          <t>2024/25</t>
        </is>
      </c>
      <c r="C4377" s="104" t="inlineStr">
        <is>
          <t>HC-020</t>
        </is>
      </c>
      <c r="D4377" s="104" t="inlineStr">
        <is>
          <t>Sud-Ouest</t>
        </is>
      </c>
      <c r="E4377" s="104" t="inlineStr">
        <is>
          <t>Livraison</t>
        </is>
      </c>
      <c r="F4377" s="104" t="n">
        <v>31</v>
      </c>
      <c r="G4377" s="159" t="n">
        <v>1439</v>
      </c>
      <c r="H4377" s="159" t="n">
        <v>3641</v>
      </c>
      <c r="I4377" s="160" t="n">
        <v>23364.7</v>
      </c>
      <c r="J4377" s="160" t="n">
        <v>1463.01</v>
      </c>
      <c r="K4377" s="160" t="n">
        <v>21901.69</v>
      </c>
      <c r="L4377" s="160" t="n">
        <v>6750.69</v>
      </c>
    </row>
    <row r="4378">
      <c r="A4378" s="176" t="n">
        <v>45870</v>
      </c>
      <c r="B4378" s="104" t="inlineStr">
        <is>
          <t>2024/25</t>
        </is>
      </c>
      <c r="C4378" s="104" t="inlineStr">
        <is>
          <t>HC-020</t>
        </is>
      </c>
      <c r="D4378" s="104" t="inlineStr">
        <is>
          <t>Sud-Ouest</t>
        </is>
      </c>
      <c r="E4378" s="104" t="inlineStr">
        <is>
          <t>Sur place</t>
        </is>
      </c>
      <c r="F4378" s="104" t="n">
        <v>31</v>
      </c>
      <c r="G4378" s="159" t="n">
        <v>3477</v>
      </c>
      <c r="H4378" s="159" t="n">
        <v>8914</v>
      </c>
      <c r="I4378" s="160" t="n">
        <v>45009.7</v>
      </c>
      <c r="J4378" s="160" t="n">
        <v>1224.38</v>
      </c>
      <c r="K4378" s="160" t="n">
        <v>43785.32</v>
      </c>
      <c r="L4378" s="160" t="n">
        <v>13048.88</v>
      </c>
    </row>
    <row r="4379">
      <c r="A4379" s="176" t="n">
        <v>45870</v>
      </c>
      <c r="B4379" s="104" t="inlineStr">
        <is>
          <t>2024/25</t>
        </is>
      </c>
      <c r="C4379" s="104" t="inlineStr">
        <is>
          <t>HC-020</t>
        </is>
      </c>
      <c r="D4379" s="104" t="inlineStr">
        <is>
          <t>Sud-Ouest</t>
        </is>
      </c>
      <c r="E4379" s="104" t="inlineStr">
        <is>
          <t>À emporter</t>
        </is>
      </c>
      <c r="F4379" s="104" t="n">
        <v>30</v>
      </c>
      <c r="G4379" s="159" t="n">
        <v>2612</v>
      </c>
      <c r="H4379" s="159" t="n">
        <v>6639</v>
      </c>
      <c r="I4379" s="160" t="n">
        <v>30979.23</v>
      </c>
      <c r="J4379" s="160" t="n">
        <v>903.02</v>
      </c>
      <c r="K4379" s="160" t="n">
        <v>30076.21</v>
      </c>
      <c r="L4379" s="160" t="n">
        <v>8890.75</v>
      </c>
    </row>
    <row r="4380">
      <c r="A4380" s="176" t="n">
        <v>45870</v>
      </c>
      <c r="B4380" s="104" t="inlineStr">
        <is>
          <t>2024/25</t>
        </is>
      </c>
      <c r="C4380" s="104" t="inlineStr">
        <is>
          <t>HC-021</t>
        </is>
      </c>
      <c r="D4380" s="104" t="inlineStr">
        <is>
          <t>Île-de-France</t>
        </is>
      </c>
      <c r="E4380" s="104" t="inlineStr">
        <is>
          <t>Drive</t>
        </is>
      </c>
      <c r="F4380" s="104" t="n">
        <v>31</v>
      </c>
      <c r="G4380" s="159" t="n">
        <v>911</v>
      </c>
      <c r="H4380" s="159" t="n">
        <v>2329</v>
      </c>
      <c r="I4380" s="160" t="n">
        <v>12461.72</v>
      </c>
      <c r="J4380" s="160" t="n">
        <v>337</v>
      </c>
      <c r="K4380" s="160" t="n">
        <v>12124.72</v>
      </c>
      <c r="L4380" s="160" t="n">
        <v>3614.18</v>
      </c>
    </row>
    <row r="4381">
      <c r="A4381" s="176" t="n">
        <v>45870</v>
      </c>
      <c r="B4381" s="104" t="inlineStr">
        <is>
          <t>2024/25</t>
        </is>
      </c>
      <c r="C4381" s="104" t="inlineStr">
        <is>
          <t>HC-021</t>
        </is>
      </c>
      <c r="D4381" s="104" t="inlineStr">
        <is>
          <t>Île-de-France</t>
        </is>
      </c>
      <c r="E4381" s="104" t="inlineStr">
        <is>
          <t>Livraison</t>
        </is>
      </c>
      <c r="F4381" s="104" t="n">
        <v>31</v>
      </c>
      <c r="G4381" s="159" t="n">
        <v>824</v>
      </c>
      <c r="H4381" s="159" t="n">
        <v>2117</v>
      </c>
      <c r="I4381" s="160" t="n">
        <v>13715.86</v>
      </c>
      <c r="J4381" s="160" t="n">
        <v>821.09</v>
      </c>
      <c r="K4381" s="160" t="n">
        <v>12894.77</v>
      </c>
      <c r="L4381" s="160" t="n">
        <v>3993.43</v>
      </c>
    </row>
    <row r="4382">
      <c r="A4382" s="176" t="n">
        <v>45870</v>
      </c>
      <c r="B4382" s="104" t="inlineStr">
        <is>
          <t>2024/25</t>
        </is>
      </c>
      <c r="C4382" s="104" t="inlineStr">
        <is>
          <t>HC-021</t>
        </is>
      </c>
      <c r="D4382" s="104" t="inlineStr">
        <is>
          <t>Île-de-France</t>
        </is>
      </c>
      <c r="E4382" s="104" t="inlineStr">
        <is>
          <t>Sur place</t>
        </is>
      </c>
      <c r="F4382" s="104" t="n">
        <v>31</v>
      </c>
      <c r="G4382" s="159" t="n">
        <v>2206</v>
      </c>
      <c r="H4382" s="159" t="n">
        <v>5583</v>
      </c>
      <c r="I4382" s="160" t="n">
        <v>28553.02</v>
      </c>
      <c r="J4382" s="160" t="n">
        <v>826.89</v>
      </c>
      <c r="K4382" s="160" t="n">
        <v>27726.13</v>
      </c>
      <c r="L4382" s="160" t="n">
        <v>8283.200000000001</v>
      </c>
    </row>
    <row r="4383">
      <c r="A4383" s="176" t="n">
        <v>45870</v>
      </c>
      <c r="B4383" s="104" t="inlineStr">
        <is>
          <t>2024/25</t>
        </is>
      </c>
      <c r="C4383" s="104" t="inlineStr">
        <is>
          <t>HC-021</t>
        </is>
      </c>
      <c r="D4383" s="104" t="inlineStr">
        <is>
          <t>Île-de-France</t>
        </is>
      </c>
      <c r="E4383" s="104" t="inlineStr">
        <is>
          <t>À emporter</t>
        </is>
      </c>
      <c r="F4383" s="104" t="n">
        <v>31</v>
      </c>
      <c r="G4383" s="159" t="n">
        <v>1679</v>
      </c>
      <c r="H4383" s="159" t="n">
        <v>4362</v>
      </c>
      <c r="I4383" s="160" t="n">
        <v>19898.51</v>
      </c>
      <c r="J4383" s="160" t="n">
        <v>570.14</v>
      </c>
      <c r="K4383" s="160" t="n">
        <v>19328.37</v>
      </c>
      <c r="L4383" s="160" t="n">
        <v>5738.18</v>
      </c>
    </row>
    <row r="4384">
      <c r="A4384" s="176" t="n">
        <v>45870</v>
      </c>
      <c r="B4384" s="104" t="inlineStr">
        <is>
          <t>2024/25</t>
        </is>
      </c>
      <c r="C4384" s="104" t="inlineStr">
        <is>
          <t>HC-022</t>
        </is>
      </c>
      <c r="D4384" s="104" t="inlineStr">
        <is>
          <t>Nord-Ouest</t>
        </is>
      </c>
      <c r="E4384" s="104" t="inlineStr">
        <is>
          <t>Livraison</t>
        </is>
      </c>
      <c r="F4384" s="104" t="n">
        <v>31</v>
      </c>
      <c r="G4384" s="159" t="n">
        <v>1113</v>
      </c>
      <c r="H4384" s="159" t="n">
        <v>2904</v>
      </c>
      <c r="I4384" s="160" t="n">
        <v>18494.01</v>
      </c>
      <c r="J4384" s="160" t="n">
        <v>1106.55</v>
      </c>
      <c r="K4384" s="160" t="n">
        <v>17387.46</v>
      </c>
      <c r="L4384" s="160" t="n">
        <v>5374.76</v>
      </c>
    </row>
    <row r="4385">
      <c r="A4385" s="176" t="n">
        <v>45870</v>
      </c>
      <c r="B4385" s="104" t="inlineStr">
        <is>
          <t>2024/25</t>
        </is>
      </c>
      <c r="C4385" s="104" t="inlineStr">
        <is>
          <t>HC-022</t>
        </is>
      </c>
      <c r="D4385" s="104" t="inlineStr">
        <is>
          <t>Nord-Ouest</t>
        </is>
      </c>
      <c r="E4385" s="104" t="inlineStr">
        <is>
          <t>Sur place</t>
        </is>
      </c>
      <c r="F4385" s="104" t="n">
        <v>31</v>
      </c>
      <c r="G4385" s="159" t="n">
        <v>2980</v>
      </c>
      <c r="H4385" s="159" t="n">
        <v>7724</v>
      </c>
      <c r="I4385" s="160" t="n">
        <v>38506.55</v>
      </c>
      <c r="J4385" s="160" t="n">
        <v>1147.29</v>
      </c>
      <c r="K4385" s="160" t="n">
        <v>37359.26</v>
      </c>
      <c r="L4385" s="160" t="n">
        <v>11209.29</v>
      </c>
    </row>
    <row r="4386">
      <c r="A4386" s="176" t="n">
        <v>45870</v>
      </c>
      <c r="B4386" s="104" t="inlineStr">
        <is>
          <t>2024/25</t>
        </is>
      </c>
      <c r="C4386" s="104" t="inlineStr">
        <is>
          <t>HC-022</t>
        </is>
      </c>
      <c r="D4386" s="104" t="inlineStr">
        <is>
          <t>Nord-Ouest</t>
        </is>
      </c>
      <c r="E4386" s="104" t="inlineStr">
        <is>
          <t>À emporter</t>
        </is>
      </c>
      <c r="F4386" s="104" t="n">
        <v>31</v>
      </c>
      <c r="G4386" s="159" t="n">
        <v>2223</v>
      </c>
      <c r="H4386" s="159" t="n">
        <v>5727</v>
      </c>
      <c r="I4386" s="160" t="n">
        <v>26217.57</v>
      </c>
      <c r="J4386" s="160" t="n">
        <v>873.86</v>
      </c>
      <c r="K4386" s="160" t="n">
        <v>25343.71</v>
      </c>
      <c r="L4386" s="160" t="n">
        <v>7549.85</v>
      </c>
    </row>
    <row r="4387">
      <c r="A4387" s="176" t="n">
        <v>45870</v>
      </c>
      <c r="B4387" s="104" t="inlineStr">
        <is>
          <t>2024/25</t>
        </is>
      </c>
      <c r="C4387" s="104" t="inlineStr">
        <is>
          <t>HC-023</t>
        </is>
      </c>
      <c r="D4387" s="104" t="inlineStr">
        <is>
          <t>Sud-Est</t>
        </is>
      </c>
      <c r="E4387" s="104" t="inlineStr">
        <is>
          <t>Drive</t>
        </is>
      </c>
      <c r="F4387" s="104" t="n">
        <v>31</v>
      </c>
      <c r="G4387" s="159" t="n">
        <v>1247</v>
      </c>
      <c r="H4387" s="159" t="n">
        <v>3250</v>
      </c>
      <c r="I4387" s="160" t="n">
        <v>16902.66</v>
      </c>
      <c r="J4387" s="160" t="n">
        <v>545.42</v>
      </c>
      <c r="K4387" s="160" t="n">
        <v>16357.24</v>
      </c>
      <c r="L4387" s="160" t="n">
        <v>4868.15</v>
      </c>
    </row>
    <row r="4388">
      <c r="A4388" s="176" t="n">
        <v>45870</v>
      </c>
      <c r="B4388" s="104" t="inlineStr">
        <is>
          <t>2024/25</t>
        </is>
      </c>
      <c r="C4388" s="104" t="inlineStr">
        <is>
          <t>HC-023</t>
        </is>
      </c>
      <c r="D4388" s="104" t="inlineStr">
        <is>
          <t>Sud-Est</t>
        </is>
      </c>
      <c r="E4388" s="104" t="inlineStr">
        <is>
          <t>Livraison</t>
        </is>
      </c>
      <c r="F4388" s="104" t="n">
        <v>30</v>
      </c>
      <c r="G4388" s="159" t="n">
        <v>1103</v>
      </c>
      <c r="H4388" s="159" t="n">
        <v>2835</v>
      </c>
      <c r="I4388" s="160" t="n">
        <v>18247.05</v>
      </c>
      <c r="J4388" s="160" t="n">
        <v>1035.44</v>
      </c>
      <c r="K4388" s="160" t="n">
        <v>17211.61</v>
      </c>
      <c r="L4388" s="160" t="n">
        <v>5350.33</v>
      </c>
    </row>
    <row r="4389">
      <c r="A4389" s="176" t="n">
        <v>45870</v>
      </c>
      <c r="B4389" s="104" t="inlineStr">
        <is>
          <t>2024/25</t>
        </is>
      </c>
      <c r="C4389" s="104" t="inlineStr">
        <is>
          <t>HC-023</t>
        </is>
      </c>
      <c r="D4389" s="104" t="inlineStr">
        <is>
          <t>Sud-Est</t>
        </is>
      </c>
      <c r="E4389" s="104" t="inlineStr">
        <is>
          <t>Sur place</t>
        </is>
      </c>
      <c r="F4389" s="104" t="n">
        <v>31</v>
      </c>
      <c r="G4389" s="159" t="n">
        <v>3082</v>
      </c>
      <c r="H4389" s="159" t="n">
        <v>7779</v>
      </c>
      <c r="I4389" s="160" t="n">
        <v>39601.88</v>
      </c>
      <c r="J4389" s="160" t="n">
        <v>1097.38</v>
      </c>
      <c r="K4389" s="160" t="n">
        <v>38504.5</v>
      </c>
      <c r="L4389" s="160" t="n">
        <v>11415.05</v>
      </c>
    </row>
    <row r="4390">
      <c r="A4390" s="176" t="n">
        <v>45870</v>
      </c>
      <c r="B4390" s="104" t="inlineStr">
        <is>
          <t>2024/25</t>
        </is>
      </c>
      <c r="C4390" s="104" t="inlineStr">
        <is>
          <t>HC-023</t>
        </is>
      </c>
      <c r="D4390" s="104" t="inlineStr">
        <is>
          <t>Sud-Est</t>
        </is>
      </c>
      <c r="E4390" s="104" t="inlineStr">
        <is>
          <t>À emporter</t>
        </is>
      </c>
      <c r="F4390" s="104" t="n">
        <v>31</v>
      </c>
      <c r="G4390" s="159" t="n">
        <v>2309</v>
      </c>
      <c r="H4390" s="159" t="n">
        <v>6040</v>
      </c>
      <c r="I4390" s="160" t="n">
        <v>27219.07</v>
      </c>
      <c r="J4390" s="160" t="n">
        <v>851.7</v>
      </c>
      <c r="K4390" s="160" t="n">
        <v>26367.37</v>
      </c>
      <c r="L4390" s="160" t="n">
        <v>7835.44</v>
      </c>
    </row>
    <row r="4391">
      <c r="A4391" s="176" t="n">
        <v>45870</v>
      </c>
      <c r="B4391" s="104" t="inlineStr">
        <is>
          <t>2024/25</t>
        </is>
      </c>
      <c r="C4391" s="104" t="inlineStr">
        <is>
          <t>HC-024</t>
        </is>
      </c>
      <c r="D4391" s="104" t="inlineStr">
        <is>
          <t>Sud-Ouest</t>
        </is>
      </c>
      <c r="E4391" s="104" t="inlineStr">
        <is>
          <t>Livraison</t>
        </is>
      </c>
      <c r="F4391" s="104" t="n">
        <v>30</v>
      </c>
      <c r="G4391" s="159" t="n">
        <v>1930</v>
      </c>
      <c r="H4391" s="159" t="n">
        <v>4822</v>
      </c>
      <c r="I4391" s="160" t="n">
        <v>32223.44</v>
      </c>
      <c r="J4391" s="160" t="n">
        <v>1841.55</v>
      </c>
      <c r="K4391" s="160" t="n">
        <v>30381.89</v>
      </c>
      <c r="L4391" s="160" t="n">
        <v>9439</v>
      </c>
    </row>
    <row r="4392">
      <c r="A4392" s="176" t="n">
        <v>45870</v>
      </c>
      <c r="B4392" s="104" t="inlineStr">
        <is>
          <t>2024/25</t>
        </is>
      </c>
      <c r="C4392" s="104" t="inlineStr">
        <is>
          <t>HC-024</t>
        </is>
      </c>
      <c r="D4392" s="104" t="inlineStr">
        <is>
          <t>Sud-Ouest</t>
        </is>
      </c>
      <c r="E4392" s="104" t="inlineStr">
        <is>
          <t>Sur place</t>
        </is>
      </c>
      <c r="F4392" s="104" t="n">
        <v>31</v>
      </c>
      <c r="G4392" s="159" t="n">
        <v>5270</v>
      </c>
      <c r="H4392" s="159" t="n">
        <v>13581</v>
      </c>
      <c r="I4392" s="160" t="n">
        <v>67679.3</v>
      </c>
      <c r="J4392" s="160" t="n">
        <v>2247.28</v>
      </c>
      <c r="K4392" s="160" t="n">
        <v>65432.02</v>
      </c>
      <c r="L4392" s="160" t="n">
        <v>19448.9</v>
      </c>
    </row>
    <row r="4393">
      <c r="A4393" s="176" t="n">
        <v>45870</v>
      </c>
      <c r="B4393" s="104" t="inlineStr">
        <is>
          <t>2024/25</t>
        </is>
      </c>
      <c r="C4393" s="104" t="inlineStr">
        <is>
          <t>HC-024</t>
        </is>
      </c>
      <c r="D4393" s="104" t="inlineStr">
        <is>
          <t>Sud-Ouest</t>
        </is>
      </c>
      <c r="E4393" s="104" t="inlineStr">
        <is>
          <t>À emporter</t>
        </is>
      </c>
      <c r="F4393" s="104" t="n">
        <v>31</v>
      </c>
      <c r="G4393" s="159" t="n">
        <v>3997</v>
      </c>
      <c r="H4393" s="159" t="n">
        <v>9864</v>
      </c>
      <c r="I4393" s="160" t="n">
        <v>47669.82</v>
      </c>
      <c r="J4393" s="160" t="n">
        <v>1477.81</v>
      </c>
      <c r="K4393" s="160" t="n">
        <v>46192.01</v>
      </c>
      <c r="L4393" s="160" t="n">
        <v>13714.78</v>
      </c>
    </row>
    <row r="4394">
      <c r="A4394" s="176" t="n">
        <v>45870</v>
      </c>
      <c r="B4394" s="104" t="inlineStr">
        <is>
          <t>2024/25</t>
        </is>
      </c>
      <c r="C4394" s="104" t="inlineStr">
        <is>
          <t>HC-025</t>
        </is>
      </c>
      <c r="D4394" s="104" t="inlineStr">
        <is>
          <t>Île-de-France</t>
        </is>
      </c>
      <c r="E4394" s="104" t="inlineStr">
        <is>
          <t>Drive</t>
        </is>
      </c>
      <c r="F4394" s="104" t="n">
        <v>30</v>
      </c>
      <c r="G4394" s="159" t="n">
        <v>1249</v>
      </c>
      <c r="H4394" s="159" t="n">
        <v>3118</v>
      </c>
      <c r="I4394" s="160" t="n">
        <v>16974.38</v>
      </c>
      <c r="J4394" s="160" t="n">
        <v>544.21</v>
      </c>
      <c r="K4394" s="160" t="n">
        <v>16430.17</v>
      </c>
      <c r="L4394" s="160" t="n">
        <v>4920.58</v>
      </c>
    </row>
    <row r="4395">
      <c r="A4395" s="176" t="n">
        <v>45870</v>
      </c>
      <c r="B4395" s="104" t="inlineStr">
        <is>
          <t>2024/25</t>
        </is>
      </c>
      <c r="C4395" s="104" t="inlineStr">
        <is>
          <t>HC-025</t>
        </is>
      </c>
      <c r="D4395" s="104" t="inlineStr">
        <is>
          <t>Île-de-France</t>
        </is>
      </c>
      <c r="E4395" s="104" t="inlineStr">
        <is>
          <t>Livraison</t>
        </is>
      </c>
      <c r="F4395" s="104" t="n">
        <v>31</v>
      </c>
      <c r="G4395" s="159" t="n">
        <v>1352</v>
      </c>
      <c r="H4395" s="159" t="n">
        <v>3502</v>
      </c>
      <c r="I4395" s="160" t="n">
        <v>22199.87</v>
      </c>
      <c r="J4395" s="160" t="n">
        <v>1264.57</v>
      </c>
      <c r="K4395" s="160" t="n">
        <v>20935.3</v>
      </c>
      <c r="L4395" s="160" t="n">
        <v>6447.07</v>
      </c>
    </row>
    <row r="4396">
      <c r="A4396" s="176" t="n">
        <v>45870</v>
      </c>
      <c r="B4396" s="104" t="inlineStr">
        <is>
          <t>2024/25</t>
        </is>
      </c>
      <c r="C4396" s="104" t="inlineStr">
        <is>
          <t>HC-025</t>
        </is>
      </c>
      <c r="D4396" s="104" t="inlineStr">
        <is>
          <t>Île-de-France</t>
        </is>
      </c>
      <c r="E4396" s="104" t="inlineStr">
        <is>
          <t>Sur place</t>
        </is>
      </c>
      <c r="F4396" s="104" t="n">
        <v>30</v>
      </c>
      <c r="G4396" s="159" t="n">
        <v>3193</v>
      </c>
      <c r="H4396" s="159" t="n">
        <v>8082</v>
      </c>
      <c r="I4396" s="160" t="n">
        <v>40929.33</v>
      </c>
      <c r="J4396" s="160" t="n">
        <v>1366.96</v>
      </c>
      <c r="K4396" s="160" t="n">
        <v>39562.37</v>
      </c>
      <c r="L4396" s="160" t="n">
        <v>11885.86</v>
      </c>
    </row>
    <row r="4397">
      <c r="A4397" s="176" t="n">
        <v>45870</v>
      </c>
      <c r="B4397" s="104" t="inlineStr">
        <is>
          <t>2024/25</t>
        </is>
      </c>
      <c r="C4397" s="104" t="inlineStr">
        <is>
          <t>HC-025</t>
        </is>
      </c>
      <c r="D4397" s="104" t="inlineStr">
        <is>
          <t>Île-de-France</t>
        </is>
      </c>
      <c r="E4397" s="104" t="inlineStr">
        <is>
          <t>À emporter</t>
        </is>
      </c>
      <c r="F4397" s="104" t="n">
        <v>31</v>
      </c>
      <c r="G4397" s="159" t="n">
        <v>2442</v>
      </c>
      <c r="H4397" s="159" t="n">
        <v>6448</v>
      </c>
      <c r="I4397" s="160" t="n">
        <v>29028.72</v>
      </c>
      <c r="J4397" s="160" t="n">
        <v>1005.02</v>
      </c>
      <c r="K4397" s="160" t="n">
        <v>28023.7</v>
      </c>
      <c r="L4397" s="160" t="n">
        <v>8384.09</v>
      </c>
    </row>
    <row r="4398">
      <c r="A4398" s="176" t="n">
        <v>45870</v>
      </c>
      <c r="B4398" s="104" t="inlineStr">
        <is>
          <t>2024/25</t>
        </is>
      </c>
      <c r="C4398" s="104" t="inlineStr">
        <is>
          <t>HC-026</t>
        </is>
      </c>
      <c r="D4398" s="104" t="inlineStr">
        <is>
          <t>Nord-Ouest</t>
        </is>
      </c>
      <c r="E4398" s="104" t="inlineStr">
        <is>
          <t>Drive</t>
        </is>
      </c>
      <c r="F4398" s="104" t="n">
        <v>31</v>
      </c>
      <c r="G4398" s="159" t="n">
        <v>1118</v>
      </c>
      <c r="H4398" s="159" t="n">
        <v>2861</v>
      </c>
      <c r="I4398" s="160" t="n">
        <v>15419.74</v>
      </c>
      <c r="J4398" s="160" t="n">
        <v>489.47</v>
      </c>
      <c r="K4398" s="160" t="n">
        <v>14930.27</v>
      </c>
      <c r="L4398" s="160" t="n">
        <v>4407.42</v>
      </c>
    </row>
    <row r="4399">
      <c r="A4399" s="176" t="n">
        <v>45870</v>
      </c>
      <c r="B4399" s="104" t="inlineStr">
        <is>
          <t>2024/25</t>
        </is>
      </c>
      <c r="C4399" s="104" t="inlineStr">
        <is>
          <t>HC-026</t>
        </is>
      </c>
      <c r="D4399" s="104" t="inlineStr">
        <is>
          <t>Nord-Ouest</t>
        </is>
      </c>
      <c r="E4399" s="104" t="inlineStr">
        <is>
          <t>Livraison</t>
        </is>
      </c>
      <c r="F4399" s="104" t="n">
        <v>31</v>
      </c>
      <c r="G4399" s="159" t="n">
        <v>1036</v>
      </c>
      <c r="H4399" s="159" t="n">
        <v>2647</v>
      </c>
      <c r="I4399" s="160" t="n">
        <v>17170.13</v>
      </c>
      <c r="J4399" s="160" t="n">
        <v>1003.23</v>
      </c>
      <c r="K4399" s="160" t="n">
        <v>16166.9</v>
      </c>
      <c r="L4399" s="160" t="n">
        <v>5054.55</v>
      </c>
    </row>
    <row r="4400">
      <c r="A4400" s="176" t="n">
        <v>45870</v>
      </c>
      <c r="B4400" s="104" t="inlineStr">
        <is>
          <t>2024/25</t>
        </is>
      </c>
      <c r="C4400" s="104" t="inlineStr">
        <is>
          <t>HC-026</t>
        </is>
      </c>
      <c r="D4400" s="104" t="inlineStr">
        <is>
          <t>Nord-Ouest</t>
        </is>
      </c>
      <c r="E4400" s="104" t="inlineStr">
        <is>
          <t>Sur place</t>
        </is>
      </c>
      <c r="F4400" s="104" t="n">
        <v>31</v>
      </c>
      <c r="G4400" s="159" t="n">
        <v>2821</v>
      </c>
      <c r="H4400" s="159" t="n">
        <v>7065</v>
      </c>
      <c r="I4400" s="160" t="n">
        <v>36420.55</v>
      </c>
      <c r="J4400" s="160" t="n">
        <v>1131.58</v>
      </c>
      <c r="K4400" s="160" t="n">
        <v>35288.97</v>
      </c>
      <c r="L4400" s="160" t="n">
        <v>10540.65</v>
      </c>
    </row>
    <row r="4401">
      <c r="A4401" s="176" t="n">
        <v>45870</v>
      </c>
      <c r="B4401" s="104" t="inlineStr">
        <is>
          <t>2024/25</t>
        </is>
      </c>
      <c r="C4401" s="104" t="inlineStr">
        <is>
          <t>HC-026</t>
        </is>
      </c>
      <c r="D4401" s="104" t="inlineStr">
        <is>
          <t>Nord-Ouest</t>
        </is>
      </c>
      <c r="E4401" s="104" t="inlineStr">
        <is>
          <t>À emporter</t>
        </is>
      </c>
      <c r="F4401" s="104" t="n">
        <v>31</v>
      </c>
      <c r="G4401" s="159" t="n">
        <v>2118</v>
      </c>
      <c r="H4401" s="159" t="n">
        <v>5651</v>
      </c>
      <c r="I4401" s="160" t="n">
        <v>25120.21</v>
      </c>
      <c r="J4401" s="160" t="n">
        <v>770.58</v>
      </c>
      <c r="K4401" s="160" t="n">
        <v>24349.63</v>
      </c>
      <c r="L4401" s="160" t="n">
        <v>7303.58</v>
      </c>
    </row>
    <row r="4402">
      <c r="A4402" s="176" t="n">
        <v>45870</v>
      </c>
      <c r="B4402" s="104" t="inlineStr">
        <is>
          <t>2024/25</t>
        </is>
      </c>
      <c r="C4402" s="104" t="inlineStr">
        <is>
          <t>HC-027</t>
        </is>
      </c>
      <c r="D4402" s="104" t="inlineStr">
        <is>
          <t>Sud-Est</t>
        </is>
      </c>
      <c r="E4402" s="104" t="inlineStr">
        <is>
          <t>Livraison</t>
        </is>
      </c>
      <c r="F4402" s="104" t="n">
        <v>31</v>
      </c>
      <c r="G4402" s="159" t="n">
        <v>2130</v>
      </c>
      <c r="H4402" s="159" t="n">
        <v>5443</v>
      </c>
      <c r="I4402" s="160" t="n">
        <v>33806.06</v>
      </c>
      <c r="J4402" s="160" t="n">
        <v>1997.47</v>
      </c>
      <c r="K4402" s="160" t="n">
        <v>31808.59</v>
      </c>
      <c r="L4402" s="160" t="n">
        <v>9877.200000000001</v>
      </c>
    </row>
    <row r="4403">
      <c r="A4403" s="176" t="n">
        <v>45870</v>
      </c>
      <c r="B4403" s="104" t="inlineStr">
        <is>
          <t>2024/25</t>
        </is>
      </c>
      <c r="C4403" s="104" t="inlineStr">
        <is>
          <t>HC-027</t>
        </is>
      </c>
      <c r="D4403" s="104" t="inlineStr">
        <is>
          <t>Sud-Est</t>
        </is>
      </c>
      <c r="E4403" s="104" t="inlineStr">
        <is>
          <t>Sur place</t>
        </is>
      </c>
      <c r="F4403" s="104" t="n">
        <v>29</v>
      </c>
      <c r="G4403" s="159" t="n">
        <v>4323</v>
      </c>
      <c r="H4403" s="159" t="n">
        <v>11001</v>
      </c>
      <c r="I4403" s="160" t="n">
        <v>55335.78</v>
      </c>
      <c r="J4403" s="160" t="n">
        <v>1464.09</v>
      </c>
      <c r="K4403" s="160" t="n">
        <v>53871.69</v>
      </c>
      <c r="L4403" s="160" t="n">
        <v>16019.3</v>
      </c>
    </row>
    <row r="4404">
      <c r="A4404" s="176" t="n">
        <v>45870</v>
      </c>
      <c r="B4404" s="104" t="inlineStr">
        <is>
          <t>2024/25</t>
        </is>
      </c>
      <c r="C4404" s="104" t="inlineStr">
        <is>
          <t>HC-027</t>
        </is>
      </c>
      <c r="D4404" s="104" t="inlineStr">
        <is>
          <t>Sud-Est</t>
        </is>
      </c>
      <c r="E4404" s="104" t="inlineStr">
        <is>
          <t>À emporter</t>
        </is>
      </c>
      <c r="F4404" s="104" t="n">
        <v>31</v>
      </c>
      <c r="G4404" s="159" t="n">
        <v>3543</v>
      </c>
      <c r="H4404" s="159" t="n">
        <v>9146</v>
      </c>
      <c r="I4404" s="160" t="n">
        <v>41965.5</v>
      </c>
      <c r="J4404" s="160" t="n">
        <v>1276.63</v>
      </c>
      <c r="K4404" s="160" t="n">
        <v>40688.87</v>
      </c>
      <c r="L4404" s="160" t="n">
        <v>12104.86</v>
      </c>
    </row>
    <row r="4405">
      <c r="A4405" s="176" t="n">
        <v>45870</v>
      </c>
      <c r="B4405" s="104" t="inlineStr">
        <is>
          <t>2024/25</t>
        </is>
      </c>
      <c r="C4405" s="104" t="inlineStr">
        <is>
          <t>HC-028</t>
        </is>
      </c>
      <c r="D4405" s="104" t="inlineStr">
        <is>
          <t>Sud-Ouest</t>
        </is>
      </c>
      <c r="E4405" s="104" t="inlineStr">
        <is>
          <t>Livraison</t>
        </is>
      </c>
      <c r="F4405" s="104" t="n">
        <v>31</v>
      </c>
      <c r="G4405" s="159" t="n">
        <v>1517</v>
      </c>
      <c r="H4405" s="159" t="n">
        <v>3859</v>
      </c>
      <c r="I4405" s="160" t="n">
        <v>23446.39</v>
      </c>
      <c r="J4405" s="160" t="n">
        <v>1328.81</v>
      </c>
      <c r="K4405" s="160" t="n">
        <v>22117.58</v>
      </c>
      <c r="L4405" s="160" t="n">
        <v>6769.05</v>
      </c>
    </row>
    <row r="4406">
      <c r="A4406" s="176" t="n">
        <v>45870</v>
      </c>
      <c r="B4406" s="104" t="inlineStr">
        <is>
          <t>2024/25</t>
        </is>
      </c>
      <c r="C4406" s="104" t="inlineStr">
        <is>
          <t>HC-028</t>
        </is>
      </c>
      <c r="D4406" s="104" t="inlineStr">
        <is>
          <t>Sud-Ouest</t>
        </is>
      </c>
      <c r="E4406" s="104" t="inlineStr">
        <is>
          <t>Sur place</t>
        </is>
      </c>
      <c r="F4406" s="104" t="n">
        <v>29</v>
      </c>
      <c r="G4406" s="159" t="n">
        <v>2814</v>
      </c>
      <c r="H4406" s="159" t="n">
        <v>7166</v>
      </c>
      <c r="I4406" s="160" t="n">
        <v>36337.13</v>
      </c>
      <c r="J4406" s="160" t="n">
        <v>1199.98</v>
      </c>
      <c r="K4406" s="160" t="n">
        <v>35137.15</v>
      </c>
      <c r="L4406" s="160" t="n">
        <v>10459.55</v>
      </c>
    </row>
    <row r="4407">
      <c r="A4407" s="176" t="n">
        <v>45870</v>
      </c>
      <c r="B4407" s="104" t="inlineStr">
        <is>
          <t>2024/25</t>
        </is>
      </c>
      <c r="C4407" s="104" t="inlineStr">
        <is>
          <t>HC-028</t>
        </is>
      </c>
      <c r="D4407" s="104" t="inlineStr">
        <is>
          <t>Sud-Ouest</t>
        </is>
      </c>
      <c r="E4407" s="104" t="inlineStr">
        <is>
          <t>À emporter</t>
        </is>
      </c>
      <c r="F4407" s="104" t="n">
        <v>29</v>
      </c>
      <c r="G4407" s="159" t="n">
        <v>2138</v>
      </c>
      <c r="H4407" s="159" t="n">
        <v>5508</v>
      </c>
      <c r="I4407" s="160" t="n">
        <v>25483.91</v>
      </c>
      <c r="J4407" s="160" t="n">
        <v>853.63</v>
      </c>
      <c r="K4407" s="160" t="n">
        <v>24630.28</v>
      </c>
      <c r="L4407" s="160" t="n">
        <v>7348.77</v>
      </c>
    </row>
    <row r="4408">
      <c r="A4408" s="176" t="n">
        <v>45870</v>
      </c>
      <c r="B4408" s="104" t="inlineStr">
        <is>
          <t>2024/25</t>
        </is>
      </c>
      <c r="C4408" s="104" t="inlineStr">
        <is>
          <t>HC-029</t>
        </is>
      </c>
      <c r="D4408" s="104" t="inlineStr">
        <is>
          <t>Île-de-France</t>
        </is>
      </c>
      <c r="E4408" s="104" t="inlineStr">
        <is>
          <t>Drive</t>
        </is>
      </c>
      <c r="F4408" s="104" t="n">
        <v>31</v>
      </c>
      <c r="G4408" s="159" t="n">
        <v>2021</v>
      </c>
      <c r="H4408" s="159" t="n">
        <v>5207</v>
      </c>
      <c r="I4408" s="160" t="n">
        <v>27615.54</v>
      </c>
      <c r="J4408" s="160" t="n">
        <v>876.9299999999999</v>
      </c>
      <c r="K4408" s="160" t="n">
        <v>26738.61</v>
      </c>
      <c r="L4408" s="160" t="n">
        <v>7965.5</v>
      </c>
    </row>
    <row r="4409">
      <c r="A4409" s="176" t="n">
        <v>45870</v>
      </c>
      <c r="B4409" s="104" t="inlineStr">
        <is>
          <t>2024/25</t>
        </is>
      </c>
      <c r="C4409" s="104" t="inlineStr">
        <is>
          <t>HC-029</t>
        </is>
      </c>
      <c r="D4409" s="104" t="inlineStr">
        <is>
          <t>Île-de-France</t>
        </is>
      </c>
      <c r="E4409" s="104" t="inlineStr">
        <is>
          <t>Livraison</t>
        </is>
      </c>
      <c r="F4409" s="104" t="n">
        <v>31</v>
      </c>
      <c r="G4409" s="159" t="n">
        <v>1920</v>
      </c>
      <c r="H4409" s="159" t="n">
        <v>4993</v>
      </c>
      <c r="I4409" s="160" t="n">
        <v>31741.79</v>
      </c>
      <c r="J4409" s="160" t="n">
        <v>1979.37</v>
      </c>
      <c r="K4409" s="160" t="n">
        <v>29762.42</v>
      </c>
      <c r="L4409" s="160" t="n">
        <v>9173.959999999999</v>
      </c>
    </row>
    <row r="4410">
      <c r="A4410" s="176" t="n">
        <v>45870</v>
      </c>
      <c r="B4410" s="104" t="inlineStr">
        <is>
          <t>2024/25</t>
        </is>
      </c>
      <c r="C4410" s="104" t="inlineStr">
        <is>
          <t>HC-029</t>
        </is>
      </c>
      <c r="D4410" s="104" t="inlineStr">
        <is>
          <t>Île-de-France</t>
        </is>
      </c>
      <c r="E4410" s="104" t="inlineStr">
        <is>
          <t>Sur place</t>
        </is>
      </c>
      <c r="F4410" s="104" t="n">
        <v>31</v>
      </c>
      <c r="G4410" s="159" t="n">
        <v>5089</v>
      </c>
      <c r="H4410" s="159" t="n">
        <v>12745</v>
      </c>
      <c r="I4410" s="160" t="n">
        <v>65604.23</v>
      </c>
      <c r="J4410" s="160" t="n">
        <v>1842.83</v>
      </c>
      <c r="K4410" s="160" t="n">
        <v>63761.4</v>
      </c>
      <c r="L4410" s="160" t="n">
        <v>19003.52</v>
      </c>
    </row>
    <row r="4411">
      <c r="A4411" s="176" t="n">
        <v>45870</v>
      </c>
      <c r="B4411" s="104" t="inlineStr">
        <is>
          <t>2024/25</t>
        </is>
      </c>
      <c r="C4411" s="104" t="inlineStr">
        <is>
          <t>HC-029</t>
        </is>
      </c>
      <c r="D4411" s="104" t="inlineStr">
        <is>
          <t>Île-de-France</t>
        </is>
      </c>
      <c r="E4411" s="104" t="inlineStr">
        <is>
          <t>À emporter</t>
        </is>
      </c>
      <c r="F4411" s="104" t="n">
        <v>31</v>
      </c>
      <c r="G4411" s="159" t="n">
        <v>3938</v>
      </c>
      <c r="H4411" s="159" t="n">
        <v>10151</v>
      </c>
      <c r="I4411" s="160" t="n">
        <v>46815.34</v>
      </c>
      <c r="J4411" s="160" t="n">
        <v>1453</v>
      </c>
      <c r="K4411" s="160" t="n">
        <v>45362.34</v>
      </c>
      <c r="L4411" s="160" t="n">
        <v>13625.74</v>
      </c>
    </row>
    <row r="4412">
      <c r="A4412" s="176" t="n">
        <v>45870</v>
      </c>
      <c r="B4412" s="104" t="inlineStr">
        <is>
          <t>2024/25</t>
        </is>
      </c>
      <c r="C4412" s="104" t="inlineStr">
        <is>
          <t>HC-030</t>
        </is>
      </c>
      <c r="D4412" s="104" t="inlineStr">
        <is>
          <t>Nord-Ouest</t>
        </is>
      </c>
      <c r="E4412" s="104" t="inlineStr">
        <is>
          <t>Livraison</t>
        </is>
      </c>
      <c r="F4412" s="104" t="n">
        <v>31</v>
      </c>
      <c r="G4412" s="159" t="n">
        <v>1444</v>
      </c>
      <c r="H4412" s="159" t="n">
        <v>3545</v>
      </c>
      <c r="I4412" s="160" t="n">
        <v>23571.17</v>
      </c>
      <c r="J4412" s="160" t="n">
        <v>1400.72</v>
      </c>
      <c r="K4412" s="160" t="n">
        <v>22170.45</v>
      </c>
      <c r="L4412" s="160" t="n">
        <v>6896.84</v>
      </c>
    </row>
    <row r="4413">
      <c r="A4413" s="176" t="n">
        <v>45870</v>
      </c>
      <c r="B4413" s="104" t="inlineStr">
        <is>
          <t>2024/25</t>
        </is>
      </c>
      <c r="C4413" s="104" t="inlineStr">
        <is>
          <t>HC-030</t>
        </is>
      </c>
      <c r="D4413" s="104" t="inlineStr">
        <is>
          <t>Nord-Ouest</t>
        </is>
      </c>
      <c r="E4413" s="104" t="inlineStr">
        <is>
          <t>Sur place</t>
        </is>
      </c>
      <c r="F4413" s="104" t="n">
        <v>30</v>
      </c>
      <c r="G4413" s="159" t="n">
        <v>3416</v>
      </c>
      <c r="H4413" s="159" t="n">
        <v>8657</v>
      </c>
      <c r="I4413" s="160" t="n">
        <v>44093.58</v>
      </c>
      <c r="J4413" s="160" t="n">
        <v>1341.69</v>
      </c>
      <c r="K4413" s="160" t="n">
        <v>42751.89</v>
      </c>
      <c r="L4413" s="160" t="n">
        <v>12704.41</v>
      </c>
    </row>
    <row r="4414">
      <c r="A4414" s="176" t="n">
        <v>45870</v>
      </c>
      <c r="B4414" s="104" t="inlineStr">
        <is>
          <t>2024/25</t>
        </is>
      </c>
      <c r="C4414" s="104" t="inlineStr">
        <is>
          <t>HC-030</t>
        </is>
      </c>
      <c r="D4414" s="104" t="inlineStr">
        <is>
          <t>Nord-Ouest</t>
        </is>
      </c>
      <c r="E4414" s="104" t="inlineStr">
        <is>
          <t>À emporter</t>
        </is>
      </c>
      <c r="F4414" s="104" t="n">
        <v>31</v>
      </c>
      <c r="G4414" s="159" t="n">
        <v>2662</v>
      </c>
      <c r="H4414" s="159" t="n">
        <v>6701</v>
      </c>
      <c r="I4414" s="160" t="n">
        <v>31343.69</v>
      </c>
      <c r="J4414" s="160" t="n">
        <v>935.85</v>
      </c>
      <c r="K4414" s="160" t="n">
        <v>30407.84</v>
      </c>
      <c r="L4414" s="160" t="n">
        <v>9125.110000000001</v>
      </c>
    </row>
    <row r="4415">
      <c r="A4415" s="176" t="n">
        <v>45870</v>
      </c>
      <c r="B4415" s="104" t="inlineStr">
        <is>
          <t>2024/25</t>
        </is>
      </c>
      <c r="C4415" s="104" t="inlineStr">
        <is>
          <t>HC-031</t>
        </is>
      </c>
      <c r="D4415" s="104" t="inlineStr">
        <is>
          <t>Sud-Est</t>
        </is>
      </c>
      <c r="E4415" s="104" t="inlineStr">
        <is>
          <t>Drive</t>
        </is>
      </c>
      <c r="F4415" s="104" t="n">
        <v>31</v>
      </c>
      <c r="G4415" s="159" t="n">
        <v>1257</v>
      </c>
      <c r="H4415" s="159" t="n">
        <v>3216</v>
      </c>
      <c r="I4415" s="160" t="n">
        <v>17205.52</v>
      </c>
      <c r="J4415" s="160" t="n">
        <v>534.4400000000001</v>
      </c>
      <c r="K4415" s="160" t="n">
        <v>16671.08</v>
      </c>
      <c r="L4415" s="160" t="n">
        <v>4972.77</v>
      </c>
    </row>
    <row r="4416">
      <c r="A4416" s="176" t="n">
        <v>45870</v>
      </c>
      <c r="B4416" s="104" t="inlineStr">
        <is>
          <t>2024/25</t>
        </is>
      </c>
      <c r="C4416" s="104" t="inlineStr">
        <is>
          <t>HC-031</t>
        </is>
      </c>
      <c r="D4416" s="104" t="inlineStr">
        <is>
          <t>Sud-Est</t>
        </is>
      </c>
      <c r="E4416" s="104" t="inlineStr">
        <is>
          <t>Livraison</t>
        </is>
      </c>
      <c r="F4416" s="104" t="n">
        <v>30</v>
      </c>
      <c r="G4416" s="159" t="n">
        <v>1257</v>
      </c>
      <c r="H4416" s="159" t="n">
        <v>3254</v>
      </c>
      <c r="I4416" s="160" t="n">
        <v>20498.79</v>
      </c>
      <c r="J4416" s="160" t="n">
        <v>1169.06</v>
      </c>
      <c r="K4416" s="160" t="n">
        <v>19329.73</v>
      </c>
      <c r="L4416" s="160" t="n">
        <v>5990.57</v>
      </c>
    </row>
    <row r="4417">
      <c r="A4417" s="176" t="n">
        <v>45870</v>
      </c>
      <c r="B4417" s="104" t="inlineStr">
        <is>
          <t>2024/25</t>
        </is>
      </c>
      <c r="C4417" s="104" t="inlineStr">
        <is>
          <t>HC-031</t>
        </is>
      </c>
      <c r="D4417" s="104" t="inlineStr">
        <is>
          <t>Sud-Est</t>
        </is>
      </c>
      <c r="E4417" s="104" t="inlineStr">
        <is>
          <t>Sur place</t>
        </is>
      </c>
      <c r="F4417" s="104" t="n">
        <v>31</v>
      </c>
      <c r="G4417" s="159" t="n">
        <v>3200</v>
      </c>
      <c r="H4417" s="159" t="n">
        <v>8272</v>
      </c>
      <c r="I4417" s="160" t="n">
        <v>41851.16</v>
      </c>
      <c r="J4417" s="160" t="n">
        <v>1324.64</v>
      </c>
      <c r="K4417" s="160" t="n">
        <v>40526.52</v>
      </c>
      <c r="L4417" s="160" t="n">
        <v>12054.72</v>
      </c>
    </row>
    <row r="4418">
      <c r="A4418" s="176" t="n">
        <v>45870</v>
      </c>
      <c r="B4418" s="104" t="inlineStr">
        <is>
          <t>2024/25</t>
        </is>
      </c>
      <c r="C4418" s="104" t="inlineStr">
        <is>
          <t>HC-031</t>
        </is>
      </c>
      <c r="D4418" s="104" t="inlineStr">
        <is>
          <t>Sud-Est</t>
        </is>
      </c>
      <c r="E4418" s="104" t="inlineStr">
        <is>
          <t>À emporter</t>
        </is>
      </c>
      <c r="F4418" s="104" t="n">
        <v>30</v>
      </c>
      <c r="G4418" s="159" t="n">
        <v>2220</v>
      </c>
      <c r="H4418" s="159" t="n">
        <v>5654</v>
      </c>
      <c r="I4418" s="160" t="n">
        <v>26419.55</v>
      </c>
      <c r="J4418" s="160" t="n">
        <v>801.46</v>
      </c>
      <c r="K4418" s="160" t="n">
        <v>25618.09</v>
      </c>
      <c r="L4418" s="160" t="n">
        <v>7621.27</v>
      </c>
    </row>
    <row r="4419">
      <c r="A4419" s="176" t="n">
        <v>45870</v>
      </c>
      <c r="B4419" s="104" t="inlineStr">
        <is>
          <t>2024/25</t>
        </is>
      </c>
      <c r="C4419" s="104" t="inlineStr">
        <is>
          <t>HC-032</t>
        </is>
      </c>
      <c r="D4419" s="104" t="inlineStr">
        <is>
          <t>Sud-Ouest</t>
        </is>
      </c>
      <c r="E4419" s="104" t="inlineStr">
        <is>
          <t>Livraison</t>
        </is>
      </c>
      <c r="F4419" s="104" t="n">
        <v>31</v>
      </c>
      <c r="G4419" s="159" t="n">
        <v>1324</v>
      </c>
      <c r="H4419" s="159" t="n">
        <v>3357</v>
      </c>
      <c r="I4419" s="160" t="n">
        <v>21911.65</v>
      </c>
      <c r="J4419" s="160" t="n">
        <v>1319.54</v>
      </c>
      <c r="K4419" s="160" t="n">
        <v>20592.11</v>
      </c>
      <c r="L4419" s="160" t="n">
        <v>6318.19</v>
      </c>
    </row>
    <row r="4420">
      <c r="A4420" s="176" t="n">
        <v>45870</v>
      </c>
      <c r="B4420" s="104" t="inlineStr">
        <is>
          <t>2024/25</t>
        </is>
      </c>
      <c r="C4420" s="104" t="inlineStr">
        <is>
          <t>HC-032</t>
        </is>
      </c>
      <c r="D4420" s="104" t="inlineStr">
        <is>
          <t>Sud-Ouest</t>
        </is>
      </c>
      <c r="E4420" s="104" t="inlineStr">
        <is>
          <t>Sur place</t>
        </is>
      </c>
      <c r="F4420" s="104" t="n">
        <v>30</v>
      </c>
      <c r="G4420" s="159" t="n">
        <v>3412</v>
      </c>
      <c r="H4420" s="159" t="n">
        <v>9034</v>
      </c>
      <c r="I4420" s="160" t="n">
        <v>43942.92</v>
      </c>
      <c r="J4420" s="160" t="n">
        <v>1177.08</v>
      </c>
      <c r="K4420" s="160" t="n">
        <v>42765.84</v>
      </c>
      <c r="L4420" s="160" t="n">
        <v>12794.44</v>
      </c>
    </row>
    <row r="4421">
      <c r="A4421" s="176" t="n">
        <v>45870</v>
      </c>
      <c r="B4421" s="104" t="inlineStr">
        <is>
          <t>2024/25</t>
        </is>
      </c>
      <c r="C4421" s="104" t="inlineStr">
        <is>
          <t>HC-032</t>
        </is>
      </c>
      <c r="D4421" s="104" t="inlineStr">
        <is>
          <t>Sud-Ouest</t>
        </is>
      </c>
      <c r="E4421" s="104" t="inlineStr">
        <is>
          <t>À emporter</t>
        </is>
      </c>
      <c r="F4421" s="104" t="n">
        <v>31</v>
      </c>
      <c r="G4421" s="159" t="n">
        <v>2612</v>
      </c>
      <c r="H4421" s="159" t="n">
        <v>6744</v>
      </c>
      <c r="I4421" s="160" t="n">
        <v>30930.86</v>
      </c>
      <c r="J4421" s="160" t="n">
        <v>971.89</v>
      </c>
      <c r="K4421" s="160" t="n">
        <v>29958.97</v>
      </c>
      <c r="L4421" s="160" t="n">
        <v>8962.790000000001</v>
      </c>
    </row>
    <row r="4422">
      <c r="A4422" s="176" t="n">
        <v>45870</v>
      </c>
      <c r="B4422" s="104" t="inlineStr">
        <is>
          <t>2024/25</t>
        </is>
      </c>
      <c r="C4422" s="104" t="inlineStr">
        <is>
          <t>HC-033</t>
        </is>
      </c>
      <c r="D4422" s="104" t="inlineStr">
        <is>
          <t>Île-de-France</t>
        </is>
      </c>
      <c r="E4422" s="104" t="inlineStr">
        <is>
          <t>Livraison</t>
        </is>
      </c>
      <c r="F4422" s="104" t="n">
        <v>31</v>
      </c>
      <c r="G4422" s="159" t="n">
        <v>2251</v>
      </c>
      <c r="H4422" s="159" t="n">
        <v>5825</v>
      </c>
      <c r="I4422" s="160" t="n">
        <v>36431.65</v>
      </c>
      <c r="J4422" s="160" t="n">
        <v>1954.38</v>
      </c>
      <c r="K4422" s="160" t="n">
        <v>34477.27</v>
      </c>
      <c r="L4422" s="160" t="n">
        <v>10743.2</v>
      </c>
    </row>
    <row r="4423">
      <c r="A4423" s="176" t="n">
        <v>45870</v>
      </c>
      <c r="B4423" s="104" t="inlineStr">
        <is>
          <t>2024/25</t>
        </is>
      </c>
      <c r="C4423" s="104" t="inlineStr">
        <is>
          <t>HC-033</t>
        </is>
      </c>
      <c r="D4423" s="104" t="inlineStr">
        <is>
          <t>Île-de-France</t>
        </is>
      </c>
      <c r="E4423" s="104" t="inlineStr">
        <is>
          <t>Sur place</t>
        </is>
      </c>
      <c r="F4423" s="104" t="n">
        <v>29</v>
      </c>
      <c r="G4423" s="159" t="n">
        <v>5524</v>
      </c>
      <c r="H4423" s="159" t="n">
        <v>13479</v>
      </c>
      <c r="I4423" s="160" t="n">
        <v>71066.17999999999</v>
      </c>
      <c r="J4423" s="160" t="n">
        <v>2241.47</v>
      </c>
      <c r="K4423" s="160" t="n">
        <v>68824.71000000001</v>
      </c>
      <c r="L4423" s="160" t="n">
        <v>20700.81</v>
      </c>
    </row>
    <row r="4424">
      <c r="A4424" s="176" t="n">
        <v>45870</v>
      </c>
      <c r="B4424" s="104" t="inlineStr">
        <is>
          <t>2024/25</t>
        </is>
      </c>
      <c r="C4424" s="104" t="inlineStr">
        <is>
          <t>HC-033</t>
        </is>
      </c>
      <c r="D4424" s="104" t="inlineStr">
        <is>
          <t>Île-de-France</t>
        </is>
      </c>
      <c r="E4424" s="104" t="inlineStr">
        <is>
          <t>À emporter</t>
        </is>
      </c>
      <c r="F4424" s="104" t="n">
        <v>30</v>
      </c>
      <c r="G4424" s="159" t="n">
        <v>3962</v>
      </c>
      <c r="H4424" s="159" t="n">
        <v>10262</v>
      </c>
      <c r="I4424" s="160" t="n">
        <v>47459.1</v>
      </c>
      <c r="J4424" s="160" t="n">
        <v>1394.93</v>
      </c>
      <c r="K4424" s="160" t="n">
        <v>46064.17</v>
      </c>
      <c r="L4424" s="160" t="n">
        <v>13716.35</v>
      </c>
    </row>
    <row r="4425">
      <c r="A4425" s="176" t="n">
        <v>45870</v>
      </c>
      <c r="B4425" s="104" t="inlineStr">
        <is>
          <t>2024/25</t>
        </is>
      </c>
      <c r="C4425" s="104" t="inlineStr">
        <is>
          <t>HC-034</t>
        </is>
      </c>
      <c r="D4425" s="104" t="inlineStr">
        <is>
          <t>Nord-Ouest</t>
        </is>
      </c>
      <c r="E4425" s="104" t="inlineStr">
        <is>
          <t>Livraison</t>
        </is>
      </c>
      <c r="F4425" s="104" t="n">
        <v>31</v>
      </c>
      <c r="G4425" s="159" t="n">
        <v>1908</v>
      </c>
      <c r="H4425" s="159" t="n">
        <v>4747</v>
      </c>
      <c r="I4425" s="160" t="n">
        <v>31310.98</v>
      </c>
      <c r="J4425" s="160" t="n">
        <v>1826.35</v>
      </c>
      <c r="K4425" s="160" t="n">
        <v>29484.63</v>
      </c>
      <c r="L4425" s="160" t="n">
        <v>9856.290000000001</v>
      </c>
    </row>
    <row r="4426">
      <c r="A4426" s="176" t="n">
        <v>45870</v>
      </c>
      <c r="B4426" s="104" t="inlineStr">
        <is>
          <t>2024/25</t>
        </is>
      </c>
      <c r="C4426" s="104" t="inlineStr">
        <is>
          <t>HC-034</t>
        </is>
      </c>
      <c r="D4426" s="104" t="inlineStr">
        <is>
          <t>Nord-Ouest</t>
        </is>
      </c>
      <c r="E4426" s="104" t="inlineStr">
        <is>
          <t>Sur place</t>
        </is>
      </c>
      <c r="F4426" s="104" t="n">
        <v>31</v>
      </c>
      <c r="G4426" s="159" t="n">
        <v>5150</v>
      </c>
      <c r="H4426" s="159" t="n">
        <v>13243</v>
      </c>
      <c r="I4426" s="160" t="n">
        <v>66280.96000000001</v>
      </c>
      <c r="J4426" s="160" t="n">
        <v>2046.07</v>
      </c>
      <c r="K4426" s="160" t="n">
        <v>64234.89</v>
      </c>
      <c r="L4426" s="160" t="n">
        <v>20850.6</v>
      </c>
    </row>
    <row r="4427">
      <c r="A4427" s="176" t="n">
        <v>45870</v>
      </c>
      <c r="B4427" s="104" t="inlineStr">
        <is>
          <t>2024/25</t>
        </is>
      </c>
      <c r="C4427" s="104" t="inlineStr">
        <is>
          <t>HC-034</t>
        </is>
      </c>
      <c r="D4427" s="104" t="inlineStr">
        <is>
          <t>Nord-Ouest</t>
        </is>
      </c>
      <c r="E4427" s="104" t="inlineStr">
        <is>
          <t>À emporter</t>
        </is>
      </c>
      <c r="F4427" s="104" t="n">
        <v>31</v>
      </c>
      <c r="G4427" s="159" t="n">
        <v>3994</v>
      </c>
      <c r="H4427" s="159" t="n">
        <v>10367</v>
      </c>
      <c r="I4427" s="160" t="n">
        <v>47411.62</v>
      </c>
      <c r="J4427" s="160" t="n">
        <v>1384.48</v>
      </c>
      <c r="K4427" s="160" t="n">
        <v>46027.14</v>
      </c>
      <c r="L4427" s="160" t="n">
        <v>14787.61</v>
      </c>
    </row>
    <row r="4428">
      <c r="A4428" s="176" t="n">
        <v>45870</v>
      </c>
      <c r="B4428" s="104" t="inlineStr">
        <is>
          <t>2024/25</t>
        </is>
      </c>
      <c r="C4428" s="104" t="inlineStr">
        <is>
          <t>HC-035</t>
        </is>
      </c>
      <c r="D4428" s="104" t="inlineStr">
        <is>
          <t>Sud-Est</t>
        </is>
      </c>
      <c r="E4428" s="104" t="inlineStr">
        <is>
          <t>Livraison</t>
        </is>
      </c>
      <c r="F4428" s="104" t="n">
        <v>30</v>
      </c>
      <c r="G4428" s="159" t="n">
        <v>1770</v>
      </c>
      <c r="H4428" s="159" t="n">
        <v>4411</v>
      </c>
      <c r="I4428" s="160" t="n">
        <v>28647.9</v>
      </c>
      <c r="J4428" s="160" t="n">
        <v>1695.18</v>
      </c>
      <c r="K4428" s="160" t="n">
        <v>26952.72</v>
      </c>
      <c r="L4428" s="160" t="n">
        <v>8324.66</v>
      </c>
    </row>
    <row r="4429">
      <c r="A4429" s="176" t="n">
        <v>45870</v>
      </c>
      <c r="B4429" s="104" t="inlineStr">
        <is>
          <t>2024/25</t>
        </is>
      </c>
      <c r="C4429" s="104" t="inlineStr">
        <is>
          <t>HC-035</t>
        </is>
      </c>
      <c r="D4429" s="104" t="inlineStr">
        <is>
          <t>Sud-Est</t>
        </is>
      </c>
      <c r="E4429" s="104" t="inlineStr">
        <is>
          <t>Sur place</t>
        </is>
      </c>
      <c r="F4429" s="104" t="n">
        <v>30</v>
      </c>
      <c r="G4429" s="159" t="n">
        <v>4218</v>
      </c>
      <c r="H4429" s="159" t="n">
        <v>10889</v>
      </c>
      <c r="I4429" s="160" t="n">
        <v>53762.36</v>
      </c>
      <c r="J4429" s="160" t="n">
        <v>1481.42</v>
      </c>
      <c r="K4429" s="160" t="n">
        <v>52280.94</v>
      </c>
      <c r="L4429" s="160" t="n">
        <v>15587.1</v>
      </c>
    </row>
    <row r="4430">
      <c r="A4430" s="176" t="n">
        <v>45870</v>
      </c>
      <c r="B4430" s="104" t="inlineStr">
        <is>
          <t>2024/25</t>
        </is>
      </c>
      <c r="C4430" s="104" t="inlineStr">
        <is>
          <t>HC-035</t>
        </is>
      </c>
      <c r="D4430" s="104" t="inlineStr">
        <is>
          <t>Sud-Est</t>
        </is>
      </c>
      <c r="E4430" s="104" t="inlineStr">
        <is>
          <t>À emporter</t>
        </is>
      </c>
      <c r="F4430" s="104" t="n">
        <v>31</v>
      </c>
      <c r="G4430" s="159" t="n">
        <v>3296</v>
      </c>
      <c r="H4430" s="159" t="n">
        <v>8303</v>
      </c>
      <c r="I4430" s="160" t="n">
        <v>39222.63</v>
      </c>
      <c r="J4430" s="160" t="n">
        <v>1133.65</v>
      </c>
      <c r="K4430" s="160" t="n">
        <v>38088.98</v>
      </c>
      <c r="L4430" s="160" t="n">
        <v>11362.69</v>
      </c>
    </row>
    <row r="4431">
      <c r="A4431" s="176" t="n">
        <v>45870</v>
      </c>
      <c r="B4431" s="104" t="inlineStr">
        <is>
          <t>2024/25</t>
        </is>
      </c>
      <c r="C4431" s="104" t="inlineStr">
        <is>
          <t>HC-036</t>
        </is>
      </c>
      <c r="D4431" s="104" t="inlineStr">
        <is>
          <t>Sud-Ouest</t>
        </is>
      </c>
      <c r="E4431" s="104" t="inlineStr">
        <is>
          <t>Drive</t>
        </is>
      </c>
      <c r="F4431" s="104" t="n">
        <v>30</v>
      </c>
      <c r="G4431" s="159" t="n">
        <v>1322</v>
      </c>
      <c r="H4431" s="159" t="n">
        <v>3368</v>
      </c>
      <c r="I4431" s="160" t="n">
        <v>18158.84</v>
      </c>
      <c r="J4431" s="160" t="n">
        <v>606.14</v>
      </c>
      <c r="K4431" s="160" t="n">
        <v>17552.7</v>
      </c>
      <c r="L4431" s="160" t="n">
        <v>5246.05</v>
      </c>
    </row>
    <row r="4432">
      <c r="A4432" s="176" t="n">
        <v>45870</v>
      </c>
      <c r="B4432" s="104" t="inlineStr">
        <is>
          <t>2024/25</t>
        </is>
      </c>
      <c r="C4432" s="104" t="inlineStr">
        <is>
          <t>HC-036</t>
        </is>
      </c>
      <c r="D4432" s="104" t="inlineStr">
        <is>
          <t>Sud-Ouest</t>
        </is>
      </c>
      <c r="E4432" s="104" t="inlineStr">
        <is>
          <t>Livraison</t>
        </is>
      </c>
      <c r="F4432" s="104" t="n">
        <v>31</v>
      </c>
      <c r="G4432" s="159" t="n">
        <v>1322</v>
      </c>
      <c r="H4432" s="159" t="n">
        <v>3396</v>
      </c>
      <c r="I4432" s="160" t="n">
        <v>21639</v>
      </c>
      <c r="J4432" s="160" t="n">
        <v>1299.54</v>
      </c>
      <c r="K4432" s="160" t="n">
        <v>20339.46</v>
      </c>
      <c r="L4432" s="160" t="n">
        <v>6340.66</v>
      </c>
    </row>
    <row r="4433">
      <c r="A4433" s="176" t="n">
        <v>45870</v>
      </c>
      <c r="B4433" s="104" t="inlineStr">
        <is>
          <t>2024/25</t>
        </is>
      </c>
      <c r="C4433" s="104" t="inlineStr">
        <is>
          <t>HC-036</t>
        </is>
      </c>
      <c r="D4433" s="104" t="inlineStr">
        <is>
          <t>Sud-Ouest</t>
        </is>
      </c>
      <c r="E4433" s="104" t="inlineStr">
        <is>
          <t>Sur place</t>
        </is>
      </c>
      <c r="F4433" s="104" t="n">
        <v>31</v>
      </c>
      <c r="G4433" s="159" t="n">
        <v>3525</v>
      </c>
      <c r="H4433" s="159" t="n">
        <v>8816</v>
      </c>
      <c r="I4433" s="160" t="n">
        <v>45608.41</v>
      </c>
      <c r="J4433" s="160" t="n">
        <v>1501.93</v>
      </c>
      <c r="K4433" s="160" t="n">
        <v>44106.48</v>
      </c>
      <c r="L4433" s="160" t="n">
        <v>13106.98</v>
      </c>
    </row>
    <row r="4434">
      <c r="A4434" s="176" t="n">
        <v>45870</v>
      </c>
      <c r="B4434" s="104" t="inlineStr">
        <is>
          <t>2024/25</t>
        </is>
      </c>
      <c r="C4434" s="104" t="inlineStr">
        <is>
          <t>HC-036</t>
        </is>
      </c>
      <c r="D4434" s="104" t="inlineStr">
        <is>
          <t>Sud-Ouest</t>
        </is>
      </c>
      <c r="E4434" s="104" t="inlineStr">
        <is>
          <t>À emporter</t>
        </is>
      </c>
      <c r="F4434" s="104" t="n">
        <v>31</v>
      </c>
      <c r="G4434" s="159" t="n">
        <v>2633</v>
      </c>
      <c r="H4434" s="159" t="n">
        <v>6545</v>
      </c>
      <c r="I4434" s="160" t="n">
        <v>31364.92</v>
      </c>
      <c r="J4434" s="160" t="n">
        <v>982.6</v>
      </c>
      <c r="K4434" s="160" t="n">
        <v>30382.32</v>
      </c>
      <c r="L4434" s="160" t="n">
        <v>9075.309999999999</v>
      </c>
    </row>
    <row r="4435">
      <c r="A4435" s="176" t="n">
        <v>45870</v>
      </c>
      <c r="B4435" s="104" t="inlineStr">
        <is>
          <t>2024/25</t>
        </is>
      </c>
      <c r="C4435" s="104" t="inlineStr">
        <is>
          <t>HC-037</t>
        </is>
      </c>
      <c r="D4435" s="104" t="inlineStr">
        <is>
          <t>Île-de-France</t>
        </is>
      </c>
      <c r="E4435" s="104" t="inlineStr">
        <is>
          <t>Drive</t>
        </is>
      </c>
      <c r="F4435" s="104" t="n">
        <v>31</v>
      </c>
      <c r="G4435" s="159" t="n">
        <v>1097</v>
      </c>
      <c r="H4435" s="159" t="n">
        <v>2756</v>
      </c>
      <c r="I4435" s="160" t="n">
        <v>15160.91</v>
      </c>
      <c r="J4435" s="160" t="n">
        <v>477.94</v>
      </c>
      <c r="K4435" s="160" t="n">
        <v>14682.97</v>
      </c>
      <c r="L4435" s="160" t="n">
        <v>4388.79</v>
      </c>
    </row>
    <row r="4436">
      <c r="A4436" s="176" t="n">
        <v>45870</v>
      </c>
      <c r="B4436" s="104" t="inlineStr">
        <is>
          <t>2024/25</t>
        </is>
      </c>
      <c r="C4436" s="104" t="inlineStr">
        <is>
          <t>HC-037</t>
        </is>
      </c>
      <c r="D4436" s="104" t="inlineStr">
        <is>
          <t>Île-de-France</t>
        </is>
      </c>
      <c r="E4436" s="104" t="inlineStr">
        <is>
          <t>Livraison</t>
        </is>
      </c>
      <c r="F4436" s="104" t="n">
        <v>31</v>
      </c>
      <c r="G4436" s="159" t="n">
        <v>1247</v>
      </c>
      <c r="H4436" s="159" t="n">
        <v>3284</v>
      </c>
      <c r="I4436" s="160" t="n">
        <v>20236.66</v>
      </c>
      <c r="J4436" s="160" t="n">
        <v>1135.99</v>
      </c>
      <c r="K4436" s="160" t="n">
        <v>19100.67</v>
      </c>
      <c r="L4436" s="160" t="n">
        <v>5851.02</v>
      </c>
    </row>
    <row r="4437">
      <c r="A4437" s="176" t="n">
        <v>45870</v>
      </c>
      <c r="B4437" s="104" t="inlineStr">
        <is>
          <t>2024/25</t>
        </is>
      </c>
      <c r="C4437" s="104" t="inlineStr">
        <is>
          <t>HC-037</t>
        </is>
      </c>
      <c r="D4437" s="104" t="inlineStr">
        <is>
          <t>Île-de-France</t>
        </is>
      </c>
      <c r="E4437" s="104" t="inlineStr">
        <is>
          <t>Sur place</t>
        </is>
      </c>
      <c r="F4437" s="104" t="n">
        <v>30</v>
      </c>
      <c r="G4437" s="159" t="n">
        <v>2768</v>
      </c>
      <c r="H4437" s="159" t="n">
        <v>7170</v>
      </c>
      <c r="I4437" s="160" t="n">
        <v>35529.84</v>
      </c>
      <c r="J4437" s="160" t="n">
        <v>1044.92</v>
      </c>
      <c r="K4437" s="160" t="n">
        <v>34484.92</v>
      </c>
      <c r="L4437" s="160" t="n">
        <v>10266.16</v>
      </c>
    </row>
    <row r="4438">
      <c r="A4438" s="176" t="n">
        <v>45870</v>
      </c>
      <c r="B4438" s="104" t="inlineStr">
        <is>
          <t>2024/25</t>
        </is>
      </c>
      <c r="C4438" s="104" t="inlineStr">
        <is>
          <t>HC-037</t>
        </is>
      </c>
      <c r="D4438" s="104" t="inlineStr">
        <is>
          <t>Île-de-France</t>
        </is>
      </c>
      <c r="E4438" s="104" t="inlineStr">
        <is>
          <t>À emporter</t>
        </is>
      </c>
      <c r="F4438" s="104" t="n">
        <v>30</v>
      </c>
      <c r="G4438" s="159" t="n">
        <v>2000</v>
      </c>
      <c r="H4438" s="159" t="n">
        <v>5162</v>
      </c>
      <c r="I4438" s="160" t="n">
        <v>23502.69</v>
      </c>
      <c r="J4438" s="160" t="n">
        <v>623.76</v>
      </c>
      <c r="K4438" s="160" t="n">
        <v>22878.93</v>
      </c>
      <c r="L4438" s="160" t="n">
        <v>6922.19</v>
      </c>
    </row>
    <row r="4439">
      <c r="A4439" s="176" t="n">
        <v>45870</v>
      </c>
      <c r="B4439" s="104" t="inlineStr">
        <is>
          <t>2024/25</t>
        </is>
      </c>
      <c r="C4439" s="104" t="inlineStr">
        <is>
          <t>HC-038</t>
        </is>
      </c>
      <c r="D4439" s="104" t="inlineStr">
        <is>
          <t>Nord-Ouest</t>
        </is>
      </c>
      <c r="E4439" s="104" t="inlineStr">
        <is>
          <t>Drive</t>
        </is>
      </c>
      <c r="F4439" s="104" t="n">
        <v>30</v>
      </c>
      <c r="G4439" s="159" t="n">
        <v>1021</v>
      </c>
      <c r="H4439" s="159" t="n">
        <v>2512</v>
      </c>
      <c r="I4439" s="160" t="n">
        <v>13895.11</v>
      </c>
      <c r="J4439" s="160" t="n">
        <v>436.88</v>
      </c>
      <c r="K4439" s="160" t="n">
        <v>13458.23</v>
      </c>
      <c r="L4439" s="160" t="n">
        <v>4003.9</v>
      </c>
    </row>
    <row r="4440">
      <c r="A4440" s="176" t="n">
        <v>45870</v>
      </c>
      <c r="B4440" s="104" t="inlineStr">
        <is>
          <t>2024/25</t>
        </is>
      </c>
      <c r="C4440" s="104" t="inlineStr">
        <is>
          <t>HC-038</t>
        </is>
      </c>
      <c r="D4440" s="104" t="inlineStr">
        <is>
          <t>Nord-Ouest</t>
        </is>
      </c>
      <c r="E4440" s="104" t="inlineStr">
        <is>
          <t>Livraison</t>
        </is>
      </c>
      <c r="F4440" s="104" t="n">
        <v>31</v>
      </c>
      <c r="G4440" s="159" t="n">
        <v>1020</v>
      </c>
      <c r="H4440" s="159" t="n">
        <v>2584</v>
      </c>
      <c r="I4440" s="160" t="n">
        <v>16657.92</v>
      </c>
      <c r="J4440" s="160" t="n">
        <v>982.72</v>
      </c>
      <c r="K4440" s="160" t="n">
        <v>15675.2</v>
      </c>
      <c r="L4440" s="160" t="n">
        <v>4870.5</v>
      </c>
    </row>
    <row r="4441">
      <c r="A4441" s="176" t="n">
        <v>45870</v>
      </c>
      <c r="B4441" s="104" t="inlineStr">
        <is>
          <t>2024/25</t>
        </is>
      </c>
      <c r="C4441" s="104" t="inlineStr">
        <is>
          <t>HC-038</t>
        </is>
      </c>
      <c r="D4441" s="104" t="inlineStr">
        <is>
          <t>Nord-Ouest</t>
        </is>
      </c>
      <c r="E4441" s="104" t="inlineStr">
        <is>
          <t>Sur place</t>
        </is>
      </c>
      <c r="F4441" s="104" t="n">
        <v>31</v>
      </c>
      <c r="G4441" s="159" t="n">
        <v>2672</v>
      </c>
      <c r="H4441" s="159" t="n">
        <v>6730</v>
      </c>
      <c r="I4441" s="160" t="n">
        <v>34438.93</v>
      </c>
      <c r="J4441" s="160" t="n">
        <v>1053.33</v>
      </c>
      <c r="K4441" s="160" t="n">
        <v>33385.6</v>
      </c>
      <c r="L4441" s="160" t="n">
        <v>9943.77</v>
      </c>
    </row>
    <row r="4442">
      <c r="A4442" s="176" t="n">
        <v>45870</v>
      </c>
      <c r="B4442" s="104" t="inlineStr">
        <is>
          <t>2024/25</t>
        </is>
      </c>
      <c r="C4442" s="104" t="inlineStr">
        <is>
          <t>HC-038</t>
        </is>
      </c>
      <c r="D4442" s="104" t="inlineStr">
        <is>
          <t>Nord-Ouest</t>
        </is>
      </c>
      <c r="E4442" s="104" t="inlineStr">
        <is>
          <t>À emporter</t>
        </is>
      </c>
      <c r="F4442" s="104" t="n">
        <v>30</v>
      </c>
      <c r="G4442" s="159" t="n">
        <v>1902</v>
      </c>
      <c r="H4442" s="159" t="n">
        <v>4770</v>
      </c>
      <c r="I4442" s="160" t="n">
        <v>22371.89</v>
      </c>
      <c r="J4442" s="160" t="n">
        <v>693.74</v>
      </c>
      <c r="K4442" s="160" t="n">
        <v>21678.15</v>
      </c>
      <c r="L4442" s="160" t="n">
        <v>6467.21</v>
      </c>
    </row>
    <row r="4443">
      <c r="A4443" s="176" t="n">
        <v>45870</v>
      </c>
      <c r="B4443" s="104" t="inlineStr">
        <is>
          <t>2024/25</t>
        </is>
      </c>
      <c r="C4443" s="104" t="inlineStr">
        <is>
          <t>HC-039</t>
        </is>
      </c>
      <c r="D4443" s="104" t="inlineStr">
        <is>
          <t>Sud-Est</t>
        </is>
      </c>
      <c r="E4443" s="104" t="inlineStr">
        <is>
          <t>Livraison</t>
        </is>
      </c>
      <c r="F4443" s="104" t="n">
        <v>30</v>
      </c>
      <c r="G4443" s="159" t="n">
        <v>1505</v>
      </c>
      <c r="H4443" s="159" t="n">
        <v>3648</v>
      </c>
      <c r="I4443" s="160" t="n">
        <v>24816.65</v>
      </c>
      <c r="J4443" s="160" t="n">
        <v>1599.07</v>
      </c>
      <c r="K4443" s="160" t="n">
        <v>23217.58</v>
      </c>
      <c r="L4443" s="160" t="n">
        <v>7203.95</v>
      </c>
    </row>
    <row r="4444">
      <c r="A4444" s="176" t="n">
        <v>45870</v>
      </c>
      <c r="B4444" s="104" t="inlineStr">
        <is>
          <t>2024/25</t>
        </is>
      </c>
      <c r="C4444" s="104" t="inlineStr">
        <is>
          <t>HC-039</t>
        </is>
      </c>
      <c r="D4444" s="104" t="inlineStr">
        <is>
          <t>Sud-Est</t>
        </is>
      </c>
      <c r="E4444" s="104" t="inlineStr">
        <is>
          <t>Sur place</t>
        </is>
      </c>
      <c r="F4444" s="104" t="n">
        <v>31</v>
      </c>
      <c r="G4444" s="159" t="n">
        <v>4121</v>
      </c>
      <c r="H4444" s="159" t="n">
        <v>10649</v>
      </c>
      <c r="I4444" s="160" t="n">
        <v>53232.26</v>
      </c>
      <c r="J4444" s="160" t="n">
        <v>1595.22</v>
      </c>
      <c r="K4444" s="160" t="n">
        <v>51637.04</v>
      </c>
      <c r="L4444" s="160" t="n">
        <v>15434.53</v>
      </c>
    </row>
    <row r="4445">
      <c r="A4445" s="176" t="n">
        <v>45870</v>
      </c>
      <c r="B4445" s="104" t="inlineStr">
        <is>
          <t>2024/25</t>
        </is>
      </c>
      <c r="C4445" s="104" t="inlineStr">
        <is>
          <t>HC-039</t>
        </is>
      </c>
      <c r="D4445" s="104" t="inlineStr">
        <is>
          <t>Sud-Est</t>
        </is>
      </c>
      <c r="E4445" s="104" t="inlineStr">
        <is>
          <t>À emporter</t>
        </is>
      </c>
      <c r="F4445" s="104" t="n">
        <v>31</v>
      </c>
      <c r="G4445" s="159" t="n">
        <v>3057</v>
      </c>
      <c r="H4445" s="159" t="n">
        <v>7982</v>
      </c>
      <c r="I4445" s="160" t="n">
        <v>36297.05</v>
      </c>
      <c r="J4445" s="160" t="n">
        <v>1089.29</v>
      </c>
      <c r="K4445" s="160" t="n">
        <v>35207.76</v>
      </c>
      <c r="L4445" s="160" t="n">
        <v>10582.59</v>
      </c>
    </row>
    <row r="4446">
      <c r="A4446" s="176" t="n">
        <v>45870</v>
      </c>
      <c r="B4446" s="104" t="inlineStr">
        <is>
          <t>2024/25</t>
        </is>
      </c>
      <c r="C4446" s="104" t="inlineStr">
        <is>
          <t>HC-040</t>
        </is>
      </c>
      <c r="D4446" s="104" t="inlineStr">
        <is>
          <t>Sud-Ouest</t>
        </is>
      </c>
      <c r="E4446" s="104" t="inlineStr">
        <is>
          <t>Livraison</t>
        </is>
      </c>
      <c r="F4446" s="104" t="n">
        <v>31</v>
      </c>
      <c r="G4446" s="159" t="n">
        <v>1756</v>
      </c>
      <c r="H4446" s="159" t="n">
        <v>4490</v>
      </c>
      <c r="I4446" s="160" t="n">
        <v>28124.59</v>
      </c>
      <c r="J4446" s="160" t="n">
        <v>1676.64</v>
      </c>
      <c r="K4446" s="160" t="n">
        <v>26447.95</v>
      </c>
      <c r="L4446" s="160" t="n">
        <v>8222.74</v>
      </c>
    </row>
    <row r="4447">
      <c r="A4447" s="176" t="n">
        <v>45870</v>
      </c>
      <c r="B4447" s="104" t="inlineStr">
        <is>
          <t>2024/25</t>
        </is>
      </c>
      <c r="C4447" s="104" t="inlineStr">
        <is>
          <t>HC-040</t>
        </is>
      </c>
      <c r="D4447" s="104" t="inlineStr">
        <is>
          <t>Sud-Ouest</t>
        </is>
      </c>
      <c r="E4447" s="104" t="inlineStr">
        <is>
          <t>Sur place</t>
        </is>
      </c>
      <c r="F4447" s="104" t="n">
        <v>30</v>
      </c>
      <c r="G4447" s="159" t="n">
        <v>3794</v>
      </c>
      <c r="H4447" s="159" t="n">
        <v>9583</v>
      </c>
      <c r="I4447" s="160" t="n">
        <v>49142.42</v>
      </c>
      <c r="J4447" s="160" t="n">
        <v>1493.2</v>
      </c>
      <c r="K4447" s="160" t="n">
        <v>47649.22</v>
      </c>
      <c r="L4447" s="160" t="n">
        <v>14199.82</v>
      </c>
    </row>
    <row r="4448">
      <c r="A4448" s="176" t="n">
        <v>45870</v>
      </c>
      <c r="B4448" s="104" t="inlineStr">
        <is>
          <t>2024/25</t>
        </is>
      </c>
      <c r="C4448" s="104" t="inlineStr">
        <is>
          <t>HC-040</t>
        </is>
      </c>
      <c r="D4448" s="104" t="inlineStr">
        <is>
          <t>Sud-Ouest</t>
        </is>
      </c>
      <c r="E4448" s="104" t="inlineStr">
        <is>
          <t>À emporter</t>
        </is>
      </c>
      <c r="F4448" s="104" t="n">
        <v>30</v>
      </c>
      <c r="G4448" s="159" t="n">
        <v>2922</v>
      </c>
      <c r="H4448" s="159" t="n">
        <v>7443</v>
      </c>
      <c r="I4448" s="160" t="n">
        <v>34680.77</v>
      </c>
      <c r="J4448" s="160" t="n">
        <v>1077.72</v>
      </c>
      <c r="K4448" s="160" t="n">
        <v>33603.05</v>
      </c>
      <c r="L4448" s="160" t="n">
        <v>10039.43</v>
      </c>
    </row>
    <row r="4449">
      <c r="A4449" s="176" t="n">
        <v>45870</v>
      </c>
      <c r="B4449" s="104" t="inlineStr">
        <is>
          <t>2024/25</t>
        </is>
      </c>
      <c r="C4449" s="104" t="inlineStr">
        <is>
          <t>HC-041</t>
        </is>
      </c>
      <c r="D4449" s="104" t="inlineStr">
        <is>
          <t>Île-de-France</t>
        </is>
      </c>
      <c r="E4449" s="104" t="inlineStr">
        <is>
          <t>Livraison</t>
        </is>
      </c>
      <c r="F4449" s="104" t="n">
        <v>31</v>
      </c>
      <c r="G4449" s="159" t="n">
        <v>2087</v>
      </c>
      <c r="H4449" s="159" t="n">
        <v>5576</v>
      </c>
      <c r="I4449" s="160" t="n">
        <v>33812.58</v>
      </c>
      <c r="J4449" s="160" t="n">
        <v>2058.08</v>
      </c>
      <c r="K4449" s="160" t="n">
        <v>31754.5</v>
      </c>
      <c r="L4449" s="160" t="n">
        <v>9763.74</v>
      </c>
    </row>
    <row r="4450">
      <c r="A4450" s="176" t="n">
        <v>45870</v>
      </c>
      <c r="B4450" s="104" t="inlineStr">
        <is>
          <t>2024/25</t>
        </is>
      </c>
      <c r="C4450" s="104" t="inlineStr">
        <is>
          <t>HC-041</t>
        </is>
      </c>
      <c r="D4450" s="104" t="inlineStr">
        <is>
          <t>Île-de-France</t>
        </is>
      </c>
      <c r="E4450" s="104" t="inlineStr">
        <is>
          <t>Sur place</t>
        </is>
      </c>
      <c r="F4450" s="104" t="n">
        <v>31</v>
      </c>
      <c r="G4450" s="159" t="n">
        <v>5214</v>
      </c>
      <c r="H4450" s="159" t="n">
        <v>13370</v>
      </c>
      <c r="I4450" s="160" t="n">
        <v>67153.52</v>
      </c>
      <c r="J4450" s="160" t="n">
        <v>1942.46</v>
      </c>
      <c r="K4450" s="160" t="n">
        <v>65211.06</v>
      </c>
      <c r="L4450" s="160" t="n">
        <v>19415.32</v>
      </c>
    </row>
    <row r="4451">
      <c r="A4451" s="176" t="n">
        <v>45870</v>
      </c>
      <c r="B4451" s="104" t="inlineStr">
        <is>
          <t>2024/25</t>
        </is>
      </c>
      <c r="C4451" s="104" t="inlineStr">
        <is>
          <t>HC-041</t>
        </is>
      </c>
      <c r="D4451" s="104" t="inlineStr">
        <is>
          <t>Île-de-France</t>
        </is>
      </c>
      <c r="E4451" s="104" t="inlineStr">
        <is>
          <t>À emporter</t>
        </is>
      </c>
      <c r="F4451" s="104" t="n">
        <v>28</v>
      </c>
      <c r="G4451" s="159" t="n">
        <v>3455</v>
      </c>
      <c r="H4451" s="159" t="n">
        <v>8685</v>
      </c>
      <c r="I4451" s="160" t="n">
        <v>40995.81</v>
      </c>
      <c r="J4451" s="160" t="n">
        <v>1145.88</v>
      </c>
      <c r="K4451" s="160" t="n">
        <v>39849.93</v>
      </c>
      <c r="L4451" s="160" t="n">
        <v>11790.28</v>
      </c>
    </row>
    <row r="4452">
      <c r="A4452" s="176" t="n">
        <v>45870</v>
      </c>
      <c r="B4452" s="104" t="inlineStr">
        <is>
          <t>2024/25</t>
        </is>
      </c>
      <c r="C4452" s="104" t="inlineStr">
        <is>
          <t>HC-042</t>
        </is>
      </c>
      <c r="D4452" s="104" t="inlineStr">
        <is>
          <t>Nord-Ouest</t>
        </is>
      </c>
      <c r="E4452" s="104" t="inlineStr">
        <is>
          <t>Drive</t>
        </is>
      </c>
      <c r="F4452" s="104" t="n">
        <v>30</v>
      </c>
      <c r="G4452" s="159" t="n">
        <v>1259</v>
      </c>
      <c r="H4452" s="159" t="n">
        <v>3223</v>
      </c>
      <c r="I4452" s="160" t="n">
        <v>17253.03</v>
      </c>
      <c r="J4452" s="160" t="n">
        <v>572.16</v>
      </c>
      <c r="K4452" s="160" t="n">
        <v>16680.87</v>
      </c>
      <c r="L4452" s="160" t="n">
        <v>4968.42</v>
      </c>
    </row>
    <row r="4453">
      <c r="A4453" s="176" t="n">
        <v>45870</v>
      </c>
      <c r="B4453" s="104" t="inlineStr">
        <is>
          <t>2024/25</t>
        </is>
      </c>
      <c r="C4453" s="104" t="inlineStr">
        <is>
          <t>HC-042</t>
        </is>
      </c>
      <c r="D4453" s="104" t="inlineStr">
        <is>
          <t>Nord-Ouest</t>
        </is>
      </c>
      <c r="E4453" s="104" t="inlineStr">
        <is>
          <t>Livraison</t>
        </is>
      </c>
      <c r="F4453" s="104" t="n">
        <v>31</v>
      </c>
      <c r="G4453" s="159" t="n">
        <v>1540</v>
      </c>
      <c r="H4453" s="159" t="n">
        <v>4088</v>
      </c>
      <c r="I4453" s="160" t="n">
        <v>24469.23</v>
      </c>
      <c r="J4453" s="160" t="n">
        <v>1289.12</v>
      </c>
      <c r="K4453" s="160" t="n">
        <v>23180.11</v>
      </c>
      <c r="L4453" s="160" t="n">
        <v>7077.53</v>
      </c>
    </row>
    <row r="4454">
      <c r="A4454" s="176" t="n">
        <v>45870</v>
      </c>
      <c r="B4454" s="104" t="inlineStr">
        <is>
          <t>2024/25</t>
        </is>
      </c>
      <c r="C4454" s="104" t="inlineStr">
        <is>
          <t>HC-042</t>
        </is>
      </c>
      <c r="D4454" s="104" t="inlineStr">
        <is>
          <t>Nord-Ouest</t>
        </is>
      </c>
      <c r="E4454" s="104" t="inlineStr">
        <is>
          <t>Sur place</t>
        </is>
      </c>
      <c r="F4454" s="104" t="n">
        <v>29</v>
      </c>
      <c r="G4454" s="159" t="n">
        <v>3107</v>
      </c>
      <c r="H4454" s="159" t="n">
        <v>7956</v>
      </c>
      <c r="I4454" s="160" t="n">
        <v>40127.37</v>
      </c>
      <c r="J4454" s="160" t="n">
        <v>1078.11</v>
      </c>
      <c r="K4454" s="160" t="n">
        <v>39049.26</v>
      </c>
      <c r="L4454" s="160" t="n">
        <v>11603.61</v>
      </c>
    </row>
    <row r="4455">
      <c r="A4455" s="176" t="n">
        <v>45870</v>
      </c>
      <c r="B4455" s="104" t="inlineStr">
        <is>
          <t>2024/25</t>
        </is>
      </c>
      <c r="C4455" s="104" t="inlineStr">
        <is>
          <t>HC-042</t>
        </is>
      </c>
      <c r="D4455" s="104" t="inlineStr">
        <is>
          <t>Nord-Ouest</t>
        </is>
      </c>
      <c r="E4455" s="104" t="inlineStr">
        <is>
          <t>À emporter</t>
        </is>
      </c>
      <c r="F4455" s="104" t="n">
        <v>31</v>
      </c>
      <c r="G4455" s="159" t="n">
        <v>2482</v>
      </c>
      <c r="H4455" s="159" t="n">
        <v>6287</v>
      </c>
      <c r="I4455" s="160" t="n">
        <v>29476.5</v>
      </c>
      <c r="J4455" s="160" t="n">
        <v>862.22</v>
      </c>
      <c r="K4455" s="160" t="n">
        <v>28614.28</v>
      </c>
      <c r="L4455" s="160" t="n">
        <v>8526.440000000001</v>
      </c>
    </row>
    <row r="4456">
      <c r="A4456" s="176" t="n">
        <v>45870</v>
      </c>
      <c r="B4456" s="104" t="inlineStr">
        <is>
          <t>2024/25</t>
        </is>
      </c>
      <c r="C4456" s="104" t="inlineStr">
        <is>
          <t>HC-043</t>
        </is>
      </c>
      <c r="D4456" s="104" t="inlineStr">
        <is>
          <t>Sud-Est</t>
        </is>
      </c>
      <c r="E4456" s="104" t="inlineStr">
        <is>
          <t>Livraison</t>
        </is>
      </c>
      <c r="F4456" s="104" t="n">
        <v>31</v>
      </c>
      <c r="G4456" s="159" t="n">
        <v>1759</v>
      </c>
      <c r="H4456" s="159" t="n">
        <v>4572</v>
      </c>
      <c r="I4456" s="160" t="n">
        <v>29257.92</v>
      </c>
      <c r="J4456" s="160" t="n">
        <v>1877.95</v>
      </c>
      <c r="K4456" s="160" t="n">
        <v>27379.97</v>
      </c>
      <c r="L4456" s="160" t="n">
        <v>8499.879999999999</v>
      </c>
    </row>
    <row r="4457">
      <c r="A4457" s="176" t="n">
        <v>45870</v>
      </c>
      <c r="B4457" s="104" t="inlineStr">
        <is>
          <t>2024/25</t>
        </is>
      </c>
      <c r="C4457" s="104" t="inlineStr">
        <is>
          <t>HC-043</t>
        </is>
      </c>
      <c r="D4457" s="104" t="inlineStr">
        <is>
          <t>Sud-Est</t>
        </is>
      </c>
      <c r="E4457" s="104" t="inlineStr">
        <is>
          <t>Sur place</t>
        </is>
      </c>
      <c r="F4457" s="104" t="n">
        <v>31</v>
      </c>
      <c r="G4457" s="159" t="n">
        <v>4527</v>
      </c>
      <c r="H4457" s="159" t="n">
        <v>11281</v>
      </c>
      <c r="I4457" s="160" t="n">
        <v>58039.76</v>
      </c>
      <c r="J4457" s="160" t="n">
        <v>1756.14</v>
      </c>
      <c r="K4457" s="160" t="n">
        <v>56283.62</v>
      </c>
      <c r="L4457" s="160" t="n">
        <v>16781.01</v>
      </c>
    </row>
    <row r="4458">
      <c r="A4458" s="176" t="n">
        <v>45870</v>
      </c>
      <c r="B4458" s="104" t="inlineStr">
        <is>
          <t>2024/25</t>
        </is>
      </c>
      <c r="C4458" s="104" t="inlineStr">
        <is>
          <t>HC-043</t>
        </is>
      </c>
      <c r="D4458" s="104" t="inlineStr">
        <is>
          <t>Sud-Est</t>
        </is>
      </c>
      <c r="E4458" s="104" t="inlineStr">
        <is>
          <t>À emporter</t>
        </is>
      </c>
      <c r="F4458" s="104" t="n">
        <v>31</v>
      </c>
      <c r="G4458" s="159" t="n">
        <v>3342</v>
      </c>
      <c r="H4458" s="159" t="n">
        <v>8874</v>
      </c>
      <c r="I4458" s="160" t="n">
        <v>39437.67</v>
      </c>
      <c r="J4458" s="160" t="n">
        <v>951.5599999999999</v>
      </c>
      <c r="K4458" s="160" t="n">
        <v>38486.11</v>
      </c>
      <c r="L4458" s="160" t="n">
        <v>11487.35</v>
      </c>
    </row>
    <row r="4459">
      <c r="A4459" s="176" t="n">
        <v>45870</v>
      </c>
      <c r="B4459" s="104" t="inlineStr">
        <is>
          <t>2024/25</t>
        </is>
      </c>
      <c r="C4459" s="104" t="inlineStr">
        <is>
          <t>HC-044</t>
        </is>
      </c>
      <c r="D4459" s="104" t="inlineStr">
        <is>
          <t>Sud-Ouest</t>
        </is>
      </c>
      <c r="E4459" s="104" t="inlineStr">
        <is>
          <t>Livraison</t>
        </is>
      </c>
      <c r="F4459" s="104" t="n">
        <v>31</v>
      </c>
      <c r="G4459" s="159" t="n">
        <v>1067</v>
      </c>
      <c r="H4459" s="159" t="n">
        <v>2701</v>
      </c>
      <c r="I4459" s="160" t="n">
        <v>17860.09</v>
      </c>
      <c r="J4459" s="160" t="n">
        <v>1125.66</v>
      </c>
      <c r="K4459" s="160" t="n">
        <v>16734.43</v>
      </c>
      <c r="L4459" s="160" t="n">
        <v>5195.16</v>
      </c>
    </row>
    <row r="4460">
      <c r="A4460" s="176" t="n">
        <v>45870</v>
      </c>
      <c r="B4460" s="104" t="inlineStr">
        <is>
          <t>2024/25</t>
        </is>
      </c>
      <c r="C4460" s="104" t="inlineStr">
        <is>
          <t>HC-044</t>
        </is>
      </c>
      <c r="D4460" s="104" t="inlineStr">
        <is>
          <t>Sud-Ouest</t>
        </is>
      </c>
      <c r="E4460" s="104" t="inlineStr">
        <is>
          <t>Sur place</t>
        </is>
      </c>
      <c r="F4460" s="104" t="n">
        <v>31</v>
      </c>
      <c r="G4460" s="159" t="n">
        <v>2791</v>
      </c>
      <c r="H4460" s="159" t="n">
        <v>6978</v>
      </c>
      <c r="I4460" s="160" t="n">
        <v>36196.69</v>
      </c>
      <c r="J4460" s="160" t="n">
        <v>1156.22</v>
      </c>
      <c r="K4460" s="160" t="n">
        <v>35040.47</v>
      </c>
      <c r="L4460" s="160" t="n">
        <v>10463.12</v>
      </c>
    </row>
    <row r="4461">
      <c r="A4461" s="176" t="n">
        <v>45870</v>
      </c>
      <c r="B4461" s="104" t="inlineStr">
        <is>
          <t>2024/25</t>
        </is>
      </c>
      <c r="C4461" s="104" t="inlineStr">
        <is>
          <t>HC-044</t>
        </is>
      </c>
      <c r="D4461" s="104" t="inlineStr">
        <is>
          <t>Sud-Ouest</t>
        </is>
      </c>
      <c r="E4461" s="104" t="inlineStr">
        <is>
          <t>À emporter</t>
        </is>
      </c>
      <c r="F4461" s="104" t="n">
        <v>31</v>
      </c>
      <c r="G4461" s="159" t="n">
        <v>2066</v>
      </c>
      <c r="H4461" s="159" t="n">
        <v>5131</v>
      </c>
      <c r="I4461" s="160" t="n">
        <v>24446.58</v>
      </c>
      <c r="J4461" s="160" t="n">
        <v>799.5599999999999</v>
      </c>
      <c r="K4461" s="160" t="n">
        <v>23647.02</v>
      </c>
      <c r="L4461" s="160" t="n">
        <v>7115.57</v>
      </c>
    </row>
    <row r="4462">
      <c r="A4462" s="176" t="n">
        <v>45870</v>
      </c>
      <c r="B4462" s="104" t="inlineStr">
        <is>
          <t>2024/25</t>
        </is>
      </c>
      <c r="C4462" s="104" t="inlineStr">
        <is>
          <t>HC-045</t>
        </is>
      </c>
      <c r="D4462" s="104" t="inlineStr">
        <is>
          <t>Île-de-France</t>
        </is>
      </c>
      <c r="E4462" s="104" t="inlineStr">
        <is>
          <t>Livraison</t>
        </is>
      </c>
      <c r="F4462" s="104" t="n">
        <v>31</v>
      </c>
      <c r="G4462" s="159" t="n">
        <v>1967</v>
      </c>
      <c r="H4462" s="159" t="n">
        <v>4959</v>
      </c>
      <c r="I4462" s="160" t="n">
        <v>32427.07</v>
      </c>
      <c r="J4462" s="160" t="n">
        <v>1921.98</v>
      </c>
      <c r="K4462" s="160" t="n">
        <v>30505.09</v>
      </c>
      <c r="L4462" s="160" t="n">
        <v>9410.67</v>
      </c>
    </row>
    <row r="4463">
      <c r="A4463" s="176" t="n">
        <v>45870</v>
      </c>
      <c r="B4463" s="104" t="inlineStr">
        <is>
          <t>2024/25</t>
        </is>
      </c>
      <c r="C4463" s="104" t="inlineStr">
        <is>
          <t>HC-045</t>
        </is>
      </c>
      <c r="D4463" s="104" t="inlineStr">
        <is>
          <t>Île-de-France</t>
        </is>
      </c>
      <c r="E4463" s="104" t="inlineStr">
        <is>
          <t>Sur place</t>
        </is>
      </c>
      <c r="F4463" s="104" t="n">
        <v>31</v>
      </c>
      <c r="G4463" s="159" t="n">
        <v>5225</v>
      </c>
      <c r="H4463" s="159" t="n">
        <v>13534</v>
      </c>
      <c r="I4463" s="160" t="n">
        <v>67117.35000000001</v>
      </c>
      <c r="J4463" s="160" t="n">
        <v>1833.76</v>
      </c>
      <c r="K4463" s="160" t="n">
        <v>65283.59</v>
      </c>
      <c r="L4463" s="160" t="n">
        <v>19552.35</v>
      </c>
    </row>
    <row r="4464">
      <c r="A4464" s="176" t="n">
        <v>45870</v>
      </c>
      <c r="B4464" s="104" t="inlineStr">
        <is>
          <t>2024/25</t>
        </is>
      </c>
      <c r="C4464" s="104" t="inlineStr">
        <is>
          <t>HC-045</t>
        </is>
      </c>
      <c r="D4464" s="104" t="inlineStr">
        <is>
          <t>Île-de-France</t>
        </is>
      </c>
      <c r="E4464" s="104" t="inlineStr">
        <is>
          <t>À emporter</t>
        </is>
      </c>
      <c r="F4464" s="104" t="n">
        <v>30</v>
      </c>
      <c r="G4464" s="159" t="n">
        <v>3803</v>
      </c>
      <c r="H4464" s="159" t="n">
        <v>9375</v>
      </c>
      <c r="I4464" s="160" t="n">
        <v>45245.76</v>
      </c>
      <c r="J4464" s="160" t="n">
        <v>1377.61</v>
      </c>
      <c r="K4464" s="160" t="n">
        <v>43868.15</v>
      </c>
      <c r="L4464" s="160" t="n">
        <v>13103.38</v>
      </c>
    </row>
    <row r="4465">
      <c r="A4465" s="176" t="n">
        <v>45870</v>
      </c>
      <c r="B4465" s="104" t="inlineStr">
        <is>
          <t>2024/25</t>
        </is>
      </c>
      <c r="C4465" s="104" t="inlineStr">
        <is>
          <t>HC-046</t>
        </is>
      </c>
      <c r="D4465" s="104" t="inlineStr">
        <is>
          <t>Nord-Ouest</t>
        </is>
      </c>
      <c r="E4465" s="104" t="inlineStr">
        <is>
          <t>Livraison</t>
        </is>
      </c>
      <c r="F4465" s="104" t="n">
        <v>31</v>
      </c>
      <c r="G4465" s="159" t="n">
        <v>1056</v>
      </c>
      <c r="H4465" s="159" t="n">
        <v>2726</v>
      </c>
      <c r="I4465" s="160" t="n">
        <v>17193.58</v>
      </c>
      <c r="J4465" s="160" t="n">
        <v>1007.73</v>
      </c>
      <c r="K4465" s="160" t="n">
        <v>16185.85</v>
      </c>
      <c r="L4465" s="160" t="n">
        <v>5009.42</v>
      </c>
    </row>
    <row r="4466">
      <c r="A4466" s="176" t="n">
        <v>45870</v>
      </c>
      <c r="B4466" s="104" t="inlineStr">
        <is>
          <t>2024/25</t>
        </is>
      </c>
      <c r="C4466" s="104" t="inlineStr">
        <is>
          <t>HC-046</t>
        </is>
      </c>
      <c r="D4466" s="104" t="inlineStr">
        <is>
          <t>Nord-Ouest</t>
        </is>
      </c>
      <c r="E4466" s="104" t="inlineStr">
        <is>
          <t>Sur place</t>
        </is>
      </c>
      <c r="F4466" s="104" t="n">
        <v>31</v>
      </c>
      <c r="G4466" s="159" t="n">
        <v>2700</v>
      </c>
      <c r="H4466" s="159" t="n">
        <v>6991</v>
      </c>
      <c r="I4466" s="160" t="n">
        <v>34768.58</v>
      </c>
      <c r="J4466" s="160" t="n">
        <v>1044.18</v>
      </c>
      <c r="K4466" s="160" t="n">
        <v>33724.4</v>
      </c>
      <c r="L4466" s="160" t="n">
        <v>9967.360000000001</v>
      </c>
    </row>
    <row r="4467">
      <c r="A4467" s="176" t="n">
        <v>45870</v>
      </c>
      <c r="B4467" s="104" t="inlineStr">
        <is>
          <t>2024/25</t>
        </is>
      </c>
      <c r="C4467" s="104" t="inlineStr">
        <is>
          <t>HC-046</t>
        </is>
      </c>
      <c r="D4467" s="104" t="inlineStr">
        <is>
          <t>Nord-Ouest</t>
        </is>
      </c>
      <c r="E4467" s="104" t="inlineStr">
        <is>
          <t>À emporter</t>
        </is>
      </c>
      <c r="F4467" s="104" t="n">
        <v>30</v>
      </c>
      <c r="G4467" s="159" t="n">
        <v>1910</v>
      </c>
      <c r="H4467" s="159" t="n">
        <v>4881</v>
      </c>
      <c r="I4467" s="160" t="n">
        <v>22824.84</v>
      </c>
      <c r="J4467" s="160" t="n">
        <v>715.85</v>
      </c>
      <c r="K4467" s="160" t="n">
        <v>22108.99</v>
      </c>
      <c r="L4467" s="160" t="n">
        <v>6557.87</v>
      </c>
    </row>
    <row r="4468">
      <c r="A4468" s="176" t="n">
        <v>45870</v>
      </c>
      <c r="B4468" s="104" t="inlineStr">
        <is>
          <t>2024/25</t>
        </is>
      </c>
      <c r="C4468" s="104" t="inlineStr">
        <is>
          <t>HC-047</t>
        </is>
      </c>
      <c r="D4468" s="104" t="inlineStr">
        <is>
          <t>Sud-Est</t>
        </is>
      </c>
      <c r="E4468" s="104" t="inlineStr">
        <is>
          <t>Livraison</t>
        </is>
      </c>
      <c r="F4468" s="104" t="n">
        <v>31</v>
      </c>
      <c r="G4468" s="159" t="n">
        <v>1818</v>
      </c>
      <c r="H4468" s="159" t="n">
        <v>4603</v>
      </c>
      <c r="I4468" s="160" t="n">
        <v>29452.72</v>
      </c>
      <c r="J4468" s="160" t="n">
        <v>1671.15</v>
      </c>
      <c r="K4468" s="160" t="n">
        <v>27781.57</v>
      </c>
      <c r="L4468" s="160" t="n">
        <v>8627.370000000001</v>
      </c>
    </row>
    <row r="4469">
      <c r="A4469" s="176" t="n">
        <v>45870</v>
      </c>
      <c r="B4469" s="104" t="inlineStr">
        <is>
          <t>2024/25</t>
        </is>
      </c>
      <c r="C4469" s="104" t="inlineStr">
        <is>
          <t>HC-047</t>
        </is>
      </c>
      <c r="D4469" s="104" t="inlineStr">
        <is>
          <t>Sud-Est</t>
        </is>
      </c>
      <c r="E4469" s="104" t="inlineStr">
        <is>
          <t>Sur place</t>
        </is>
      </c>
      <c r="F4469" s="104" t="n">
        <v>31</v>
      </c>
      <c r="G4469" s="159" t="n">
        <v>4364</v>
      </c>
      <c r="H4469" s="159" t="n">
        <v>11107</v>
      </c>
      <c r="I4469" s="160" t="n">
        <v>56278.87</v>
      </c>
      <c r="J4469" s="160" t="n">
        <v>1824.01</v>
      </c>
      <c r="K4469" s="160" t="n">
        <v>54454.86</v>
      </c>
      <c r="L4469" s="160" t="n">
        <v>16373.24</v>
      </c>
    </row>
    <row r="4470">
      <c r="A4470" s="176" t="n">
        <v>45870</v>
      </c>
      <c r="B4470" s="104" t="inlineStr">
        <is>
          <t>2024/25</t>
        </is>
      </c>
      <c r="C4470" s="104" t="inlineStr">
        <is>
          <t>HC-047</t>
        </is>
      </c>
      <c r="D4470" s="104" t="inlineStr">
        <is>
          <t>Sud-Est</t>
        </is>
      </c>
      <c r="E4470" s="104" t="inlineStr">
        <is>
          <t>À emporter</t>
        </is>
      </c>
      <c r="F4470" s="104" t="n">
        <v>30</v>
      </c>
      <c r="G4470" s="159" t="n">
        <v>3150</v>
      </c>
      <c r="H4470" s="159" t="n">
        <v>7695</v>
      </c>
      <c r="I4470" s="160" t="n">
        <v>37344.83</v>
      </c>
      <c r="J4470" s="160" t="n">
        <v>1095.04</v>
      </c>
      <c r="K4470" s="160" t="n">
        <v>36249.79</v>
      </c>
      <c r="L4470" s="160" t="n">
        <v>10701.31</v>
      </c>
    </row>
    <row r="4471">
      <c r="A4471" s="176" t="n">
        <v>45870</v>
      </c>
      <c r="B4471" s="104" t="inlineStr">
        <is>
          <t>2024/25</t>
        </is>
      </c>
      <c r="C4471" s="104" t="inlineStr">
        <is>
          <t>HC-048</t>
        </is>
      </c>
      <c r="D4471" s="104" t="inlineStr">
        <is>
          <t>Sud-Ouest</t>
        </is>
      </c>
      <c r="E4471" s="104" t="inlineStr">
        <is>
          <t>Livraison</t>
        </is>
      </c>
      <c r="F4471" s="104" t="n">
        <v>31</v>
      </c>
      <c r="G4471" s="159" t="n">
        <v>2266</v>
      </c>
      <c r="H4471" s="159" t="n">
        <v>5781</v>
      </c>
      <c r="I4471" s="160" t="n">
        <v>36109.94</v>
      </c>
      <c r="J4471" s="160" t="n">
        <v>2007.51</v>
      </c>
      <c r="K4471" s="160" t="n">
        <v>34102.43</v>
      </c>
      <c r="L4471" s="160" t="n">
        <v>10434.31</v>
      </c>
    </row>
    <row r="4472">
      <c r="A4472" s="176" t="n">
        <v>45870</v>
      </c>
      <c r="B4472" s="104" t="inlineStr">
        <is>
          <t>2024/25</t>
        </is>
      </c>
      <c r="C4472" s="104" t="inlineStr">
        <is>
          <t>HC-048</t>
        </is>
      </c>
      <c r="D4472" s="104" t="inlineStr">
        <is>
          <t>Sud-Ouest</t>
        </is>
      </c>
      <c r="E4472" s="104" t="inlineStr">
        <is>
          <t>Sur place</t>
        </is>
      </c>
      <c r="F4472" s="104" t="n">
        <v>30</v>
      </c>
      <c r="G4472" s="159" t="n">
        <v>4921</v>
      </c>
      <c r="H4472" s="159" t="n">
        <v>12739</v>
      </c>
      <c r="I4472" s="160" t="n">
        <v>63294.09</v>
      </c>
      <c r="J4472" s="160" t="n">
        <v>1922.42</v>
      </c>
      <c r="K4472" s="160" t="n">
        <v>61371.67</v>
      </c>
      <c r="L4472" s="160" t="n">
        <v>18109.54</v>
      </c>
    </row>
    <row r="4473">
      <c r="A4473" s="176" t="n">
        <v>45870</v>
      </c>
      <c r="B4473" s="104" t="inlineStr">
        <is>
          <t>2024/25</t>
        </is>
      </c>
      <c r="C4473" s="104" t="inlineStr">
        <is>
          <t>HC-048</t>
        </is>
      </c>
      <c r="D4473" s="104" t="inlineStr">
        <is>
          <t>Sud-Ouest</t>
        </is>
      </c>
      <c r="E4473" s="104" t="inlineStr">
        <is>
          <t>À emporter</t>
        </is>
      </c>
      <c r="F4473" s="104" t="n">
        <v>30</v>
      </c>
      <c r="G4473" s="159" t="n">
        <v>3787</v>
      </c>
      <c r="H4473" s="159" t="n">
        <v>9490</v>
      </c>
      <c r="I4473" s="160" t="n">
        <v>44893.03</v>
      </c>
      <c r="J4473" s="160" t="n">
        <v>1238.18</v>
      </c>
      <c r="K4473" s="160" t="n">
        <v>43654.85</v>
      </c>
      <c r="L4473" s="160" t="n">
        <v>13009.01</v>
      </c>
    </row>
    <row r="4474">
      <c r="A4474" s="176" t="n">
        <v>45870</v>
      </c>
      <c r="B4474" s="104" t="inlineStr">
        <is>
          <t>2024/25</t>
        </is>
      </c>
      <c r="C4474" s="104" t="inlineStr">
        <is>
          <t>HC-049</t>
        </is>
      </c>
      <c r="D4474" s="104" t="inlineStr">
        <is>
          <t>Île-de-France</t>
        </is>
      </c>
      <c r="E4474" s="104" t="inlineStr">
        <is>
          <t>Drive</t>
        </is>
      </c>
      <c r="F4474" s="104" t="n">
        <v>31</v>
      </c>
      <c r="G4474" s="159" t="n">
        <v>1083</v>
      </c>
      <c r="H4474" s="159" t="n">
        <v>2764</v>
      </c>
      <c r="I4474" s="160" t="n">
        <v>14826.96</v>
      </c>
      <c r="J4474" s="160" t="n">
        <v>453.29</v>
      </c>
      <c r="K4474" s="160" t="n">
        <v>14373.67</v>
      </c>
      <c r="L4474" s="160" t="n">
        <v>4303.88</v>
      </c>
    </row>
    <row r="4475">
      <c r="A4475" s="176" t="n">
        <v>45870</v>
      </c>
      <c r="B4475" s="104" t="inlineStr">
        <is>
          <t>2024/25</t>
        </is>
      </c>
      <c r="C4475" s="104" t="inlineStr">
        <is>
          <t>HC-049</t>
        </is>
      </c>
      <c r="D4475" s="104" t="inlineStr">
        <is>
          <t>Île-de-France</t>
        </is>
      </c>
      <c r="E4475" s="104" t="inlineStr">
        <is>
          <t>Livraison</t>
        </is>
      </c>
      <c r="F4475" s="104" t="n">
        <v>31</v>
      </c>
      <c r="G4475" s="159" t="n">
        <v>1019</v>
      </c>
      <c r="H4475" s="159" t="n">
        <v>2594</v>
      </c>
      <c r="I4475" s="160" t="n">
        <v>17113.69</v>
      </c>
      <c r="J4475" s="160" t="n">
        <v>1013.68</v>
      </c>
      <c r="K4475" s="160" t="n">
        <v>16100.01</v>
      </c>
      <c r="L4475" s="160" t="n">
        <v>4982.96</v>
      </c>
    </row>
    <row r="4476">
      <c r="A4476" s="176" t="n">
        <v>45870</v>
      </c>
      <c r="B4476" s="104" t="inlineStr">
        <is>
          <t>2024/25</t>
        </is>
      </c>
      <c r="C4476" s="104" t="inlineStr">
        <is>
          <t>HC-049</t>
        </is>
      </c>
      <c r="D4476" s="104" t="inlineStr">
        <is>
          <t>Île-de-France</t>
        </is>
      </c>
      <c r="E4476" s="104" t="inlineStr">
        <is>
          <t>Sur place</t>
        </is>
      </c>
      <c r="F4476" s="104" t="n">
        <v>31</v>
      </c>
      <c r="G4476" s="159" t="n">
        <v>2647</v>
      </c>
      <c r="H4476" s="159" t="n">
        <v>6609</v>
      </c>
      <c r="I4476" s="160" t="n">
        <v>34196.65</v>
      </c>
      <c r="J4476" s="160" t="n">
        <v>1021.21</v>
      </c>
      <c r="K4476" s="160" t="n">
        <v>33175.44</v>
      </c>
      <c r="L4476" s="160" t="n">
        <v>9785.860000000001</v>
      </c>
    </row>
    <row r="4477">
      <c r="A4477" s="176" t="n">
        <v>45870</v>
      </c>
      <c r="B4477" s="104" t="inlineStr">
        <is>
          <t>2024/25</t>
        </is>
      </c>
      <c r="C4477" s="104" t="inlineStr">
        <is>
          <t>HC-049</t>
        </is>
      </c>
      <c r="D4477" s="104" t="inlineStr">
        <is>
          <t>Île-de-France</t>
        </is>
      </c>
      <c r="E4477" s="104" t="inlineStr">
        <is>
          <t>À emporter</t>
        </is>
      </c>
      <c r="F4477" s="104" t="n">
        <v>30</v>
      </c>
      <c r="G4477" s="159" t="n">
        <v>2015</v>
      </c>
      <c r="H4477" s="159" t="n">
        <v>5060</v>
      </c>
      <c r="I4477" s="160" t="n">
        <v>23992.86</v>
      </c>
      <c r="J4477" s="160" t="n">
        <v>702.34</v>
      </c>
      <c r="K4477" s="160" t="n">
        <v>23290.52</v>
      </c>
      <c r="L4477" s="160" t="n">
        <v>6995.97</v>
      </c>
    </row>
    <row r="4478">
      <c r="A4478" s="176" t="n">
        <v>45870</v>
      </c>
      <c r="B4478" s="104" t="inlineStr">
        <is>
          <t>2024/25</t>
        </is>
      </c>
      <c r="C4478" s="104" t="inlineStr">
        <is>
          <t>HC-050</t>
        </is>
      </c>
      <c r="D4478" s="104" t="inlineStr">
        <is>
          <t>Nord-Ouest</t>
        </is>
      </c>
      <c r="E4478" s="104" t="inlineStr">
        <is>
          <t>Livraison</t>
        </is>
      </c>
      <c r="F4478" s="104" t="n">
        <v>31</v>
      </c>
      <c r="G4478" s="159" t="n">
        <v>2042</v>
      </c>
      <c r="H4478" s="159" t="n">
        <v>5137</v>
      </c>
      <c r="I4478" s="160" t="n">
        <v>33869.95</v>
      </c>
      <c r="J4478" s="160" t="n">
        <v>2075.4</v>
      </c>
      <c r="K4478" s="160" t="n">
        <v>31794.55</v>
      </c>
      <c r="L4478" s="160" t="n">
        <v>9867.67</v>
      </c>
    </row>
    <row r="4479">
      <c r="A4479" s="176" t="n">
        <v>45870</v>
      </c>
      <c r="B4479" s="104" t="inlineStr">
        <is>
          <t>2024/25</t>
        </is>
      </c>
      <c r="C4479" s="104" t="inlineStr">
        <is>
          <t>HC-050</t>
        </is>
      </c>
      <c r="D4479" s="104" t="inlineStr">
        <is>
          <t>Nord-Ouest</t>
        </is>
      </c>
      <c r="E4479" s="104" t="inlineStr">
        <is>
          <t>Sur place</t>
        </is>
      </c>
      <c r="F4479" s="104" t="n">
        <v>31</v>
      </c>
      <c r="G4479" s="159" t="n">
        <v>5262</v>
      </c>
      <c r="H4479" s="159" t="n">
        <v>12850</v>
      </c>
      <c r="I4479" s="160" t="n">
        <v>68878.64</v>
      </c>
      <c r="J4479" s="160" t="n">
        <v>2034.74</v>
      </c>
      <c r="K4479" s="160" t="n">
        <v>66843.89999999999</v>
      </c>
      <c r="L4479" s="160" t="n">
        <v>19824.5</v>
      </c>
    </row>
    <row r="4480">
      <c r="A4480" s="176" t="n">
        <v>45870</v>
      </c>
      <c r="B4480" s="104" t="inlineStr">
        <is>
          <t>2024/25</t>
        </is>
      </c>
      <c r="C4480" s="104" t="inlineStr">
        <is>
          <t>HC-050</t>
        </is>
      </c>
      <c r="D4480" s="104" t="inlineStr">
        <is>
          <t>Nord-Ouest</t>
        </is>
      </c>
      <c r="E4480" s="104" t="inlineStr">
        <is>
          <t>À emporter</t>
        </is>
      </c>
      <c r="F4480" s="104" t="n">
        <v>31</v>
      </c>
      <c r="G4480" s="159" t="n">
        <v>4083</v>
      </c>
      <c r="H4480" s="159" t="n">
        <v>10486</v>
      </c>
      <c r="I4480" s="160" t="n">
        <v>48280.2</v>
      </c>
      <c r="J4480" s="160" t="n">
        <v>1433.59</v>
      </c>
      <c r="K4480" s="160" t="n">
        <v>46846.61</v>
      </c>
      <c r="L4480" s="160" t="n">
        <v>13887.52</v>
      </c>
    </row>
    <row r="4481">
      <c r="A4481" s="176" t="n">
        <v>45870</v>
      </c>
      <c r="B4481" s="104" t="inlineStr">
        <is>
          <t>2024/25</t>
        </is>
      </c>
      <c r="C4481" s="104" t="inlineStr">
        <is>
          <t>HC-051</t>
        </is>
      </c>
      <c r="D4481" s="104" t="inlineStr">
        <is>
          <t>Sud-Est</t>
        </is>
      </c>
      <c r="E4481" s="104" t="inlineStr">
        <is>
          <t>Drive</t>
        </is>
      </c>
      <c r="F4481" s="104" t="n">
        <v>31</v>
      </c>
      <c r="G4481" s="159" t="n">
        <v>1067</v>
      </c>
      <c r="H4481" s="159" t="n">
        <v>2786</v>
      </c>
      <c r="I4481" s="160" t="n">
        <v>14675.2</v>
      </c>
      <c r="J4481" s="160" t="n">
        <v>451.31</v>
      </c>
      <c r="K4481" s="160" t="n">
        <v>14223.89</v>
      </c>
      <c r="L4481" s="160" t="n">
        <v>4233.82</v>
      </c>
    </row>
    <row r="4482">
      <c r="A4482" s="176" t="n">
        <v>45870</v>
      </c>
      <c r="B4482" s="104" t="inlineStr">
        <is>
          <t>2024/25</t>
        </is>
      </c>
      <c r="C4482" s="104" t="inlineStr">
        <is>
          <t>HC-051</t>
        </is>
      </c>
      <c r="D4482" s="104" t="inlineStr">
        <is>
          <t>Sud-Est</t>
        </is>
      </c>
      <c r="E4482" s="104" t="inlineStr">
        <is>
          <t>Livraison</t>
        </is>
      </c>
      <c r="F4482" s="104" t="n">
        <v>31</v>
      </c>
      <c r="G4482" s="159" t="n">
        <v>1161</v>
      </c>
      <c r="H4482" s="159" t="n">
        <v>3000</v>
      </c>
      <c r="I4482" s="160" t="n">
        <v>18646.4</v>
      </c>
      <c r="J4482" s="160" t="n">
        <v>1014.94</v>
      </c>
      <c r="K4482" s="160" t="n">
        <v>17631.46</v>
      </c>
      <c r="L4482" s="160" t="n">
        <v>5441.98</v>
      </c>
    </row>
    <row r="4483">
      <c r="A4483" s="176" t="n">
        <v>45870</v>
      </c>
      <c r="B4483" s="104" t="inlineStr">
        <is>
          <t>2024/25</t>
        </is>
      </c>
      <c r="C4483" s="104" t="inlineStr">
        <is>
          <t>HC-051</t>
        </is>
      </c>
      <c r="D4483" s="104" t="inlineStr">
        <is>
          <t>Sud-Est</t>
        </is>
      </c>
      <c r="E4483" s="104" t="inlineStr">
        <is>
          <t>Sur place</t>
        </is>
      </c>
      <c r="F4483" s="104" t="n">
        <v>30</v>
      </c>
      <c r="G4483" s="159" t="n">
        <v>2691</v>
      </c>
      <c r="H4483" s="159" t="n">
        <v>6639</v>
      </c>
      <c r="I4483" s="160" t="n">
        <v>34631.2</v>
      </c>
      <c r="J4483" s="160" t="n">
        <v>974.09</v>
      </c>
      <c r="K4483" s="160" t="n">
        <v>33657.11</v>
      </c>
      <c r="L4483" s="160" t="n">
        <v>10005.28</v>
      </c>
    </row>
    <row r="4484">
      <c r="A4484" s="176" t="n">
        <v>45870</v>
      </c>
      <c r="B4484" s="104" t="inlineStr">
        <is>
          <t>2024/25</t>
        </is>
      </c>
      <c r="C4484" s="104" t="inlineStr">
        <is>
          <t>HC-051</t>
        </is>
      </c>
      <c r="D4484" s="104" t="inlineStr">
        <is>
          <t>Sud-Est</t>
        </is>
      </c>
      <c r="E4484" s="104" t="inlineStr">
        <is>
          <t>À emporter</t>
        </is>
      </c>
      <c r="F4484" s="104" t="n">
        <v>29</v>
      </c>
      <c r="G4484" s="159" t="n">
        <v>1944</v>
      </c>
      <c r="H4484" s="159" t="n">
        <v>4924</v>
      </c>
      <c r="I4484" s="160" t="n">
        <v>23280.43</v>
      </c>
      <c r="J4484" s="160" t="n">
        <v>647.85</v>
      </c>
      <c r="K4484" s="160" t="n">
        <v>22632.58</v>
      </c>
      <c r="L4484" s="160" t="n">
        <v>6781.54</v>
      </c>
    </row>
    <row r="4485">
      <c r="A4485" s="176" t="n">
        <v>45870</v>
      </c>
      <c r="B4485" s="104" t="inlineStr">
        <is>
          <t>2024/25</t>
        </is>
      </c>
      <c r="C4485" s="104" t="inlineStr">
        <is>
          <t>HC-052</t>
        </is>
      </c>
      <c r="D4485" s="104" t="inlineStr">
        <is>
          <t>Sud-Ouest</t>
        </is>
      </c>
      <c r="E4485" s="104" t="inlineStr">
        <is>
          <t>Livraison</t>
        </is>
      </c>
      <c r="F4485" s="104" t="n">
        <v>31</v>
      </c>
      <c r="G4485" s="159" t="n">
        <v>1689</v>
      </c>
      <c r="H4485" s="159" t="n">
        <v>4279</v>
      </c>
      <c r="I4485" s="160" t="n">
        <v>27922.02</v>
      </c>
      <c r="J4485" s="160" t="n">
        <v>1672.85</v>
      </c>
      <c r="K4485" s="160" t="n">
        <v>26249.17</v>
      </c>
      <c r="L4485" s="160" t="n">
        <v>8928.299999999999</v>
      </c>
    </row>
    <row r="4486">
      <c r="A4486" s="176" t="n">
        <v>45870</v>
      </c>
      <c r="B4486" s="104" t="inlineStr">
        <is>
          <t>2024/25</t>
        </is>
      </c>
      <c r="C4486" s="104" t="inlineStr">
        <is>
          <t>HC-052</t>
        </is>
      </c>
      <c r="D4486" s="104" t="inlineStr">
        <is>
          <t>Sud-Ouest</t>
        </is>
      </c>
      <c r="E4486" s="104" t="inlineStr">
        <is>
          <t>Sur place</t>
        </is>
      </c>
      <c r="F4486" s="104" t="n">
        <v>30</v>
      </c>
      <c r="G4486" s="159" t="n">
        <v>4257</v>
      </c>
      <c r="H4486" s="159" t="n">
        <v>10972</v>
      </c>
      <c r="I4486" s="160" t="n">
        <v>55349.56</v>
      </c>
      <c r="J4486" s="160" t="n">
        <v>1457.16</v>
      </c>
      <c r="K4486" s="160" t="n">
        <v>53892.4</v>
      </c>
      <c r="L4486" s="160" t="n">
        <v>17747.08</v>
      </c>
    </row>
    <row r="4487">
      <c r="A4487" s="176" t="n">
        <v>45870</v>
      </c>
      <c r="B4487" s="104" t="inlineStr">
        <is>
          <t>2024/25</t>
        </is>
      </c>
      <c r="C4487" s="104" t="inlineStr">
        <is>
          <t>HC-052</t>
        </is>
      </c>
      <c r="D4487" s="104" t="inlineStr">
        <is>
          <t>Sud-Ouest</t>
        </is>
      </c>
      <c r="E4487" s="104" t="inlineStr">
        <is>
          <t>À emporter</t>
        </is>
      </c>
      <c r="F4487" s="104" t="n">
        <v>31</v>
      </c>
      <c r="G4487" s="159" t="n">
        <v>3510</v>
      </c>
      <c r="H4487" s="159" t="n">
        <v>8937</v>
      </c>
      <c r="I4487" s="160" t="n">
        <v>41922.98</v>
      </c>
      <c r="J4487" s="160" t="n">
        <v>1263.85</v>
      </c>
      <c r="K4487" s="160" t="n">
        <v>40659.13</v>
      </c>
      <c r="L4487" s="160" t="n">
        <v>13324.26</v>
      </c>
    </row>
    <row r="4488">
      <c r="A4488" s="176" t="n">
        <v>45870</v>
      </c>
      <c r="B4488" s="104" t="inlineStr">
        <is>
          <t>2024/25</t>
        </is>
      </c>
      <c r="C4488" s="104" t="inlineStr">
        <is>
          <t>HC-053</t>
        </is>
      </c>
      <c r="D4488" s="104" t="inlineStr">
        <is>
          <t>Île-de-France</t>
        </is>
      </c>
      <c r="E4488" s="104" t="inlineStr">
        <is>
          <t>Livraison</t>
        </is>
      </c>
      <c r="F4488" s="104" t="n">
        <v>31</v>
      </c>
      <c r="G4488" s="159" t="n">
        <v>1293</v>
      </c>
      <c r="H4488" s="159" t="n">
        <v>3298</v>
      </c>
      <c r="I4488" s="160" t="n">
        <v>21391.22</v>
      </c>
      <c r="J4488" s="160" t="n">
        <v>1209.74</v>
      </c>
      <c r="K4488" s="160" t="n">
        <v>20181.48</v>
      </c>
      <c r="L4488" s="160" t="n">
        <v>6281.48</v>
      </c>
    </row>
    <row r="4489">
      <c r="A4489" s="176" t="n">
        <v>45870</v>
      </c>
      <c r="B4489" s="104" t="inlineStr">
        <is>
          <t>2024/25</t>
        </is>
      </c>
      <c r="C4489" s="104" t="inlineStr">
        <is>
          <t>HC-053</t>
        </is>
      </c>
      <c r="D4489" s="104" t="inlineStr">
        <is>
          <t>Île-de-France</t>
        </is>
      </c>
      <c r="E4489" s="104" t="inlineStr">
        <is>
          <t>Sur place</t>
        </is>
      </c>
      <c r="F4489" s="104" t="n">
        <v>31</v>
      </c>
      <c r="G4489" s="159" t="n">
        <v>3315</v>
      </c>
      <c r="H4489" s="159" t="n">
        <v>8441</v>
      </c>
      <c r="I4489" s="160" t="n">
        <v>42792.68</v>
      </c>
      <c r="J4489" s="160" t="n">
        <v>1415.1</v>
      </c>
      <c r="K4489" s="160" t="n">
        <v>41377.58</v>
      </c>
      <c r="L4489" s="160" t="n">
        <v>12188.98</v>
      </c>
    </row>
    <row r="4490">
      <c r="A4490" s="176" t="n">
        <v>45870</v>
      </c>
      <c r="B4490" s="104" t="inlineStr">
        <is>
          <t>2024/25</t>
        </is>
      </c>
      <c r="C4490" s="104" t="inlineStr">
        <is>
          <t>HC-053</t>
        </is>
      </c>
      <c r="D4490" s="104" t="inlineStr">
        <is>
          <t>Île-de-France</t>
        </is>
      </c>
      <c r="E4490" s="104" t="inlineStr">
        <is>
          <t>À emporter</t>
        </is>
      </c>
      <c r="F4490" s="104" t="n">
        <v>31</v>
      </c>
      <c r="G4490" s="159" t="n">
        <v>2561</v>
      </c>
      <c r="H4490" s="159" t="n">
        <v>6547</v>
      </c>
      <c r="I4490" s="160" t="n">
        <v>30481.49</v>
      </c>
      <c r="J4490" s="160" t="n">
        <v>891.38</v>
      </c>
      <c r="K4490" s="160" t="n">
        <v>29590.11</v>
      </c>
      <c r="L4490" s="160" t="n">
        <v>8804.1</v>
      </c>
    </row>
    <row r="4491">
      <c r="A4491" s="176" t="n">
        <v>45870</v>
      </c>
      <c r="B4491" s="104" t="inlineStr">
        <is>
          <t>2024/25</t>
        </is>
      </c>
      <c r="C4491" s="104" t="inlineStr">
        <is>
          <t>HC-054</t>
        </is>
      </c>
      <c r="D4491" s="104" t="inlineStr">
        <is>
          <t>Nord-Ouest</t>
        </is>
      </c>
      <c r="E4491" s="104" t="inlineStr">
        <is>
          <t>Drive</t>
        </is>
      </c>
      <c r="F4491" s="104" t="n">
        <v>31</v>
      </c>
      <c r="G4491" s="159" t="n">
        <v>1284</v>
      </c>
      <c r="H4491" s="159" t="n">
        <v>3166</v>
      </c>
      <c r="I4491" s="160" t="n">
        <v>17623.65</v>
      </c>
      <c r="J4491" s="160" t="n">
        <v>519.21</v>
      </c>
      <c r="K4491" s="160" t="n">
        <v>17104.44</v>
      </c>
      <c r="L4491" s="160" t="n">
        <v>5058.18</v>
      </c>
    </row>
    <row r="4492">
      <c r="A4492" s="176" t="n">
        <v>45870</v>
      </c>
      <c r="B4492" s="104" t="inlineStr">
        <is>
          <t>2024/25</t>
        </is>
      </c>
      <c r="C4492" s="104" t="inlineStr">
        <is>
          <t>HC-054</t>
        </is>
      </c>
      <c r="D4492" s="104" t="inlineStr">
        <is>
          <t>Nord-Ouest</t>
        </is>
      </c>
      <c r="E4492" s="104" t="inlineStr">
        <is>
          <t>Livraison</t>
        </is>
      </c>
      <c r="F4492" s="104" t="n">
        <v>31</v>
      </c>
      <c r="G4492" s="159" t="n">
        <v>1246</v>
      </c>
      <c r="H4492" s="159" t="n">
        <v>3150</v>
      </c>
      <c r="I4492" s="160" t="n">
        <v>20735.49</v>
      </c>
      <c r="J4492" s="160" t="n">
        <v>1240.17</v>
      </c>
      <c r="K4492" s="160" t="n">
        <v>19495.32</v>
      </c>
      <c r="L4492" s="160" t="n">
        <v>6067.71</v>
      </c>
    </row>
    <row r="4493">
      <c r="A4493" s="176" t="n">
        <v>45870</v>
      </c>
      <c r="B4493" s="104" t="inlineStr">
        <is>
          <t>2024/25</t>
        </is>
      </c>
      <c r="C4493" s="104" t="inlineStr">
        <is>
          <t>HC-054</t>
        </is>
      </c>
      <c r="D4493" s="104" t="inlineStr">
        <is>
          <t>Nord-Ouest</t>
        </is>
      </c>
      <c r="E4493" s="104" t="inlineStr">
        <is>
          <t>Sur place</t>
        </is>
      </c>
      <c r="F4493" s="104" t="n">
        <v>31</v>
      </c>
      <c r="G4493" s="159" t="n">
        <v>3107</v>
      </c>
      <c r="H4493" s="159" t="n">
        <v>7648</v>
      </c>
      <c r="I4493" s="160" t="n">
        <v>40028.51</v>
      </c>
      <c r="J4493" s="160" t="n">
        <v>1217.36</v>
      </c>
      <c r="K4493" s="160" t="n">
        <v>38811.15</v>
      </c>
      <c r="L4493" s="160" t="n">
        <v>11617.03</v>
      </c>
    </row>
    <row r="4494">
      <c r="A4494" s="176" t="n">
        <v>45870</v>
      </c>
      <c r="B4494" s="104" t="inlineStr">
        <is>
          <t>2024/25</t>
        </is>
      </c>
      <c r="C4494" s="104" t="inlineStr">
        <is>
          <t>HC-054</t>
        </is>
      </c>
      <c r="D4494" s="104" t="inlineStr">
        <is>
          <t>Nord-Ouest</t>
        </is>
      </c>
      <c r="E4494" s="104" t="inlineStr">
        <is>
          <t>À emporter</t>
        </is>
      </c>
      <c r="F4494" s="104" t="n">
        <v>31</v>
      </c>
      <c r="G4494" s="159" t="n">
        <v>2440</v>
      </c>
      <c r="H4494" s="159" t="n">
        <v>6229</v>
      </c>
      <c r="I4494" s="160" t="n">
        <v>28951.12</v>
      </c>
      <c r="J4494" s="160" t="n">
        <v>922.12</v>
      </c>
      <c r="K4494" s="160" t="n">
        <v>28029</v>
      </c>
      <c r="L4494" s="160" t="n">
        <v>8327.07</v>
      </c>
    </row>
    <row r="4495">
      <c r="A4495" s="176" t="n">
        <v>45870</v>
      </c>
      <c r="B4495" s="104" t="inlineStr">
        <is>
          <t>2024/25</t>
        </is>
      </c>
      <c r="C4495" s="104" t="inlineStr">
        <is>
          <t>HC-055</t>
        </is>
      </c>
      <c r="D4495" s="104" t="inlineStr">
        <is>
          <t>Sud-Est</t>
        </is>
      </c>
      <c r="E4495" s="104" t="inlineStr">
        <is>
          <t>Livraison</t>
        </is>
      </c>
      <c r="F4495" s="104" t="n">
        <v>31</v>
      </c>
      <c r="G4495" s="159" t="n">
        <v>2178</v>
      </c>
      <c r="H4495" s="159" t="n">
        <v>5568</v>
      </c>
      <c r="I4495" s="160" t="n">
        <v>36006.76</v>
      </c>
      <c r="J4495" s="160" t="n">
        <v>2149.61</v>
      </c>
      <c r="K4495" s="160" t="n">
        <v>33857.15</v>
      </c>
      <c r="L4495" s="160" t="n">
        <v>10533.83</v>
      </c>
    </row>
    <row r="4496">
      <c r="A4496" s="176" t="n">
        <v>45870</v>
      </c>
      <c r="B4496" s="104" t="inlineStr">
        <is>
          <t>2024/25</t>
        </is>
      </c>
      <c r="C4496" s="104" t="inlineStr">
        <is>
          <t>HC-055</t>
        </is>
      </c>
      <c r="D4496" s="104" t="inlineStr">
        <is>
          <t>Sud-Est</t>
        </is>
      </c>
      <c r="E4496" s="104" t="inlineStr">
        <is>
          <t>Sur place</t>
        </is>
      </c>
      <c r="F4496" s="104" t="n">
        <v>31</v>
      </c>
      <c r="G4496" s="159" t="n">
        <v>5790</v>
      </c>
      <c r="H4496" s="159" t="n">
        <v>14664</v>
      </c>
      <c r="I4496" s="160" t="n">
        <v>75647.14</v>
      </c>
      <c r="J4496" s="160" t="n">
        <v>2228.32</v>
      </c>
      <c r="K4496" s="160" t="n">
        <v>73418.82000000001</v>
      </c>
      <c r="L4496" s="160" t="n">
        <v>21831.43</v>
      </c>
    </row>
    <row r="4497">
      <c r="A4497" s="176" t="n">
        <v>45870</v>
      </c>
      <c r="B4497" s="104" t="inlineStr">
        <is>
          <t>2024/25</t>
        </is>
      </c>
      <c r="C4497" s="104" t="inlineStr">
        <is>
          <t>HC-055</t>
        </is>
      </c>
      <c r="D4497" s="104" t="inlineStr">
        <is>
          <t>Sud-Est</t>
        </is>
      </c>
      <c r="E4497" s="104" t="inlineStr">
        <is>
          <t>À emporter</t>
        </is>
      </c>
      <c r="F4497" s="104" t="n">
        <v>31</v>
      </c>
      <c r="G4497" s="159" t="n">
        <v>4377</v>
      </c>
      <c r="H4497" s="159" t="n">
        <v>10759</v>
      </c>
      <c r="I4497" s="160" t="n">
        <v>51447.17</v>
      </c>
      <c r="J4497" s="160" t="n">
        <v>1513.94</v>
      </c>
      <c r="K4497" s="160" t="n">
        <v>49933.23</v>
      </c>
      <c r="L4497" s="160" t="n">
        <v>14814.26</v>
      </c>
    </row>
    <row r="4498">
      <c r="A4498" s="176" t="n">
        <v>45870</v>
      </c>
      <c r="B4498" s="104" t="inlineStr">
        <is>
          <t>2024/25</t>
        </is>
      </c>
      <c r="C4498" s="104" t="inlineStr">
        <is>
          <t>HC-056</t>
        </is>
      </c>
      <c r="D4498" s="104" t="inlineStr">
        <is>
          <t>Sud-Ouest</t>
        </is>
      </c>
      <c r="E4498" s="104" t="inlineStr">
        <is>
          <t>Drive</t>
        </is>
      </c>
      <c r="F4498" s="104" t="n">
        <v>30</v>
      </c>
      <c r="G4498" s="159" t="n">
        <v>1643</v>
      </c>
      <c r="H4498" s="159" t="n">
        <v>4380</v>
      </c>
      <c r="I4498" s="160" t="n">
        <v>22687.13</v>
      </c>
      <c r="J4498" s="160" t="n">
        <v>647.01</v>
      </c>
      <c r="K4498" s="160" t="n">
        <v>22040.12</v>
      </c>
      <c r="L4498" s="160" t="n">
        <v>6586.55</v>
      </c>
    </row>
    <row r="4499">
      <c r="A4499" s="176" t="n">
        <v>45870</v>
      </c>
      <c r="B4499" s="104" t="inlineStr">
        <is>
          <t>2024/25</t>
        </is>
      </c>
      <c r="C4499" s="104" t="inlineStr">
        <is>
          <t>HC-056</t>
        </is>
      </c>
      <c r="D4499" s="104" t="inlineStr">
        <is>
          <t>Sud-Ouest</t>
        </is>
      </c>
      <c r="E4499" s="104" t="inlineStr">
        <is>
          <t>Livraison</t>
        </is>
      </c>
      <c r="F4499" s="104" t="n">
        <v>31</v>
      </c>
      <c r="G4499" s="159" t="n">
        <v>1706</v>
      </c>
      <c r="H4499" s="159" t="n">
        <v>4313</v>
      </c>
      <c r="I4499" s="160" t="n">
        <v>27958.28</v>
      </c>
      <c r="J4499" s="160" t="n">
        <v>1724.05</v>
      </c>
      <c r="K4499" s="160" t="n">
        <v>26234.23</v>
      </c>
      <c r="L4499" s="160" t="n">
        <v>8104.67</v>
      </c>
    </row>
    <row r="4500">
      <c r="A4500" s="176" t="n">
        <v>45870</v>
      </c>
      <c r="B4500" s="104" t="inlineStr">
        <is>
          <t>2024/25</t>
        </is>
      </c>
      <c r="C4500" s="104" t="inlineStr">
        <is>
          <t>HC-056</t>
        </is>
      </c>
      <c r="D4500" s="104" t="inlineStr">
        <is>
          <t>Sud-Ouest</t>
        </is>
      </c>
      <c r="E4500" s="104" t="inlineStr">
        <is>
          <t>Sur place</t>
        </is>
      </c>
      <c r="F4500" s="104" t="n">
        <v>31</v>
      </c>
      <c r="G4500" s="159" t="n">
        <v>4251</v>
      </c>
      <c r="H4500" s="159" t="n">
        <v>10739</v>
      </c>
      <c r="I4500" s="160" t="n">
        <v>54946.09</v>
      </c>
      <c r="J4500" s="160" t="n">
        <v>1623.1</v>
      </c>
      <c r="K4500" s="160" t="n">
        <v>53322.99</v>
      </c>
      <c r="L4500" s="160" t="n">
        <v>15966.94</v>
      </c>
    </row>
    <row r="4501">
      <c r="A4501" s="176" t="n">
        <v>45870</v>
      </c>
      <c r="B4501" s="104" t="inlineStr">
        <is>
          <t>2024/25</t>
        </is>
      </c>
      <c r="C4501" s="104" t="inlineStr">
        <is>
          <t>HC-056</t>
        </is>
      </c>
      <c r="D4501" s="104" t="inlineStr">
        <is>
          <t>Sud-Ouest</t>
        </is>
      </c>
      <c r="E4501" s="104" t="inlineStr">
        <is>
          <t>À emporter</t>
        </is>
      </c>
      <c r="F4501" s="104" t="n">
        <v>31</v>
      </c>
      <c r="G4501" s="159" t="n">
        <v>3293</v>
      </c>
      <c r="H4501" s="159" t="n">
        <v>8402</v>
      </c>
      <c r="I4501" s="160" t="n">
        <v>38869.4</v>
      </c>
      <c r="J4501" s="160" t="n">
        <v>1167.79</v>
      </c>
      <c r="K4501" s="160" t="n">
        <v>37701.61</v>
      </c>
      <c r="L4501" s="160" t="n">
        <v>11317.97</v>
      </c>
    </row>
    <row r="4502">
      <c r="A4502" s="176" t="n">
        <v>45870</v>
      </c>
      <c r="B4502" s="104" t="inlineStr">
        <is>
          <t>2024/25</t>
        </is>
      </c>
      <c r="C4502" s="104" t="inlineStr">
        <is>
          <t>HC-057</t>
        </is>
      </c>
      <c r="D4502" s="104" t="inlineStr">
        <is>
          <t>Île-de-France</t>
        </is>
      </c>
      <c r="E4502" s="104" t="inlineStr">
        <is>
          <t>Livraison</t>
        </is>
      </c>
      <c r="F4502" s="104" t="n">
        <v>31</v>
      </c>
      <c r="G4502" s="159" t="n">
        <v>1644</v>
      </c>
      <c r="H4502" s="159" t="n">
        <v>4127</v>
      </c>
      <c r="I4502" s="160" t="n">
        <v>27285.81</v>
      </c>
      <c r="J4502" s="160" t="n">
        <v>1723.95</v>
      </c>
      <c r="K4502" s="160" t="n">
        <v>25561.86</v>
      </c>
      <c r="L4502" s="160" t="n">
        <v>7935.67</v>
      </c>
    </row>
    <row r="4503">
      <c r="A4503" s="176" t="n">
        <v>45870</v>
      </c>
      <c r="B4503" s="104" t="inlineStr">
        <is>
          <t>2024/25</t>
        </is>
      </c>
      <c r="C4503" s="104" t="inlineStr">
        <is>
          <t>HC-057</t>
        </is>
      </c>
      <c r="D4503" s="104" t="inlineStr">
        <is>
          <t>Île-de-France</t>
        </is>
      </c>
      <c r="E4503" s="104" t="inlineStr">
        <is>
          <t>Sur place</t>
        </is>
      </c>
      <c r="F4503" s="104" t="n">
        <v>31</v>
      </c>
      <c r="G4503" s="159" t="n">
        <v>4397</v>
      </c>
      <c r="H4503" s="159" t="n">
        <v>11161</v>
      </c>
      <c r="I4503" s="160" t="n">
        <v>56707.27</v>
      </c>
      <c r="J4503" s="160" t="n">
        <v>1750.54</v>
      </c>
      <c r="K4503" s="160" t="n">
        <v>54956.73</v>
      </c>
      <c r="L4503" s="160" t="n">
        <v>16365.53</v>
      </c>
    </row>
    <row r="4504">
      <c r="A4504" s="176" t="n">
        <v>45870</v>
      </c>
      <c r="B4504" s="104" t="inlineStr">
        <is>
          <t>2024/25</t>
        </is>
      </c>
      <c r="C4504" s="104" t="inlineStr">
        <is>
          <t>HC-057</t>
        </is>
      </c>
      <c r="D4504" s="104" t="inlineStr">
        <is>
          <t>Île-de-France</t>
        </is>
      </c>
      <c r="E4504" s="104" t="inlineStr">
        <is>
          <t>À emporter</t>
        </is>
      </c>
      <c r="F4504" s="104" t="n">
        <v>31</v>
      </c>
      <c r="G4504" s="159" t="n">
        <v>3373</v>
      </c>
      <c r="H4504" s="159" t="n">
        <v>8666</v>
      </c>
      <c r="I4504" s="160" t="n">
        <v>39700.15</v>
      </c>
      <c r="J4504" s="160" t="n">
        <v>1218.06</v>
      </c>
      <c r="K4504" s="160" t="n">
        <v>38482.09</v>
      </c>
      <c r="L4504" s="160" t="n">
        <v>11391.45</v>
      </c>
    </row>
    <row r="4505">
      <c r="A4505" s="176" t="n">
        <v>45870</v>
      </c>
      <c r="B4505" s="104" t="inlineStr">
        <is>
          <t>2024/25</t>
        </is>
      </c>
      <c r="C4505" s="104" t="inlineStr">
        <is>
          <t>HC-058</t>
        </is>
      </c>
      <c r="D4505" s="104" t="inlineStr">
        <is>
          <t>Nord-Ouest</t>
        </is>
      </c>
      <c r="E4505" s="104" t="inlineStr">
        <is>
          <t>Livraison</t>
        </is>
      </c>
      <c r="F4505" s="104" t="n">
        <v>31</v>
      </c>
      <c r="G4505" s="159" t="n">
        <v>1096</v>
      </c>
      <c r="H4505" s="159" t="n">
        <v>2744</v>
      </c>
      <c r="I4505" s="160" t="n">
        <v>18239.14</v>
      </c>
      <c r="J4505" s="160" t="n">
        <v>1007.68</v>
      </c>
      <c r="K4505" s="160" t="n">
        <v>17231.46</v>
      </c>
      <c r="L4505" s="160" t="n">
        <v>5341.85</v>
      </c>
    </row>
    <row r="4506">
      <c r="A4506" s="176" t="n">
        <v>45870</v>
      </c>
      <c r="B4506" s="104" t="inlineStr">
        <is>
          <t>2024/25</t>
        </is>
      </c>
      <c r="C4506" s="104" t="inlineStr">
        <is>
          <t>HC-058</t>
        </is>
      </c>
      <c r="D4506" s="104" t="inlineStr">
        <is>
          <t>Nord-Ouest</t>
        </is>
      </c>
      <c r="E4506" s="104" t="inlineStr">
        <is>
          <t>Sur place</t>
        </is>
      </c>
      <c r="F4506" s="104" t="n">
        <v>31</v>
      </c>
      <c r="G4506" s="159" t="n">
        <v>2860</v>
      </c>
      <c r="H4506" s="159" t="n">
        <v>7467</v>
      </c>
      <c r="I4506" s="160" t="n">
        <v>36867.48</v>
      </c>
      <c r="J4506" s="160" t="n">
        <v>1085.3</v>
      </c>
      <c r="K4506" s="160" t="n">
        <v>35782.18</v>
      </c>
      <c r="L4506" s="160" t="n">
        <v>10671.66</v>
      </c>
    </row>
    <row r="4507">
      <c r="A4507" s="176" t="n">
        <v>45870</v>
      </c>
      <c r="B4507" s="104" t="inlineStr">
        <is>
          <t>2024/25</t>
        </is>
      </c>
      <c r="C4507" s="104" t="inlineStr">
        <is>
          <t>HC-058</t>
        </is>
      </c>
      <c r="D4507" s="104" t="inlineStr">
        <is>
          <t>Nord-Ouest</t>
        </is>
      </c>
      <c r="E4507" s="104" t="inlineStr">
        <is>
          <t>À emporter</t>
        </is>
      </c>
      <c r="F4507" s="104" t="n">
        <v>31</v>
      </c>
      <c r="G4507" s="159" t="n">
        <v>2170</v>
      </c>
      <c r="H4507" s="159" t="n">
        <v>5758</v>
      </c>
      <c r="I4507" s="160" t="n">
        <v>25723.18</v>
      </c>
      <c r="J4507" s="160" t="n">
        <v>700.51</v>
      </c>
      <c r="K4507" s="160" t="n">
        <v>25022.67</v>
      </c>
      <c r="L4507" s="160" t="n">
        <v>7443.36</v>
      </c>
    </row>
    <row r="4508">
      <c r="A4508" s="176" t="n">
        <v>45870</v>
      </c>
      <c r="B4508" s="104" t="inlineStr">
        <is>
          <t>2024/25</t>
        </is>
      </c>
      <c r="C4508" s="104" t="inlineStr">
        <is>
          <t>HC-059</t>
        </is>
      </c>
      <c r="D4508" s="104" t="inlineStr">
        <is>
          <t>Sud-Est</t>
        </is>
      </c>
      <c r="E4508" s="104" t="inlineStr">
        <is>
          <t>Livraison</t>
        </is>
      </c>
      <c r="F4508" s="104" t="n">
        <v>31</v>
      </c>
      <c r="G4508" s="159" t="n">
        <v>1868</v>
      </c>
      <c r="H4508" s="159" t="n">
        <v>4792</v>
      </c>
      <c r="I4508" s="160" t="n">
        <v>31092.95</v>
      </c>
      <c r="J4508" s="160" t="n">
        <v>1852.75</v>
      </c>
      <c r="K4508" s="160" t="n">
        <v>29240.2</v>
      </c>
      <c r="L4508" s="160" t="n">
        <v>8962.700000000001</v>
      </c>
    </row>
    <row r="4509">
      <c r="A4509" s="176" t="n">
        <v>45870</v>
      </c>
      <c r="B4509" s="104" t="inlineStr">
        <is>
          <t>2024/25</t>
        </is>
      </c>
      <c r="C4509" s="104" t="inlineStr">
        <is>
          <t>HC-059</t>
        </is>
      </c>
      <c r="D4509" s="104" t="inlineStr">
        <is>
          <t>Sud-Est</t>
        </is>
      </c>
      <c r="E4509" s="104" t="inlineStr">
        <is>
          <t>Sur place</t>
        </is>
      </c>
      <c r="F4509" s="104" t="n">
        <v>31</v>
      </c>
      <c r="G4509" s="159" t="n">
        <v>4912</v>
      </c>
      <c r="H4509" s="159" t="n">
        <v>12889</v>
      </c>
      <c r="I4509" s="160" t="n">
        <v>63439.03</v>
      </c>
      <c r="J4509" s="160" t="n">
        <v>1988.17</v>
      </c>
      <c r="K4509" s="160" t="n">
        <v>61450.86</v>
      </c>
      <c r="L4509" s="160" t="n">
        <v>18330.78</v>
      </c>
    </row>
    <row r="4510">
      <c r="A4510" s="176" t="n">
        <v>45870</v>
      </c>
      <c r="B4510" s="104" t="inlineStr">
        <is>
          <t>2024/25</t>
        </is>
      </c>
      <c r="C4510" s="104" t="inlineStr">
        <is>
          <t>HC-059</t>
        </is>
      </c>
      <c r="D4510" s="104" t="inlineStr">
        <is>
          <t>Sud-Est</t>
        </is>
      </c>
      <c r="E4510" s="104" t="inlineStr">
        <is>
          <t>À emporter</t>
        </is>
      </c>
      <c r="F4510" s="104" t="n">
        <v>31</v>
      </c>
      <c r="G4510" s="159" t="n">
        <v>3726</v>
      </c>
      <c r="H4510" s="159" t="n">
        <v>9444</v>
      </c>
      <c r="I4510" s="160" t="n">
        <v>44208.24</v>
      </c>
      <c r="J4510" s="160" t="n">
        <v>1366.14</v>
      </c>
      <c r="K4510" s="160" t="n">
        <v>42842.1</v>
      </c>
      <c r="L4510" s="160" t="n">
        <v>12771.98</v>
      </c>
    </row>
    <row r="4511">
      <c r="A4511" s="176" t="n">
        <v>45870</v>
      </c>
      <c r="B4511" s="104" t="inlineStr">
        <is>
          <t>2024/25</t>
        </is>
      </c>
      <c r="C4511" s="104" t="inlineStr">
        <is>
          <t>HC-060</t>
        </is>
      </c>
      <c r="D4511" s="104" t="inlineStr">
        <is>
          <t>Sud-Ouest</t>
        </is>
      </c>
      <c r="E4511" s="104" t="inlineStr">
        <is>
          <t>Livraison</t>
        </is>
      </c>
      <c r="F4511" s="104" t="n">
        <v>31</v>
      </c>
      <c r="G4511" s="159" t="n">
        <v>1228</v>
      </c>
      <c r="H4511" s="159" t="n">
        <v>3183</v>
      </c>
      <c r="I4511" s="160" t="n">
        <v>20334.28</v>
      </c>
      <c r="J4511" s="160" t="n">
        <v>1253.96</v>
      </c>
      <c r="K4511" s="160" t="n">
        <v>19080.32</v>
      </c>
      <c r="L4511" s="160" t="n">
        <v>5934.57</v>
      </c>
    </row>
    <row r="4512">
      <c r="A4512" s="176" t="n">
        <v>45870</v>
      </c>
      <c r="B4512" s="104" t="inlineStr">
        <is>
          <t>2024/25</t>
        </is>
      </c>
      <c r="C4512" s="104" t="inlineStr">
        <is>
          <t>HC-060</t>
        </is>
      </c>
      <c r="D4512" s="104" t="inlineStr">
        <is>
          <t>Sud-Ouest</t>
        </is>
      </c>
      <c r="E4512" s="104" t="inlineStr">
        <is>
          <t>Sur place</t>
        </is>
      </c>
      <c r="F4512" s="104" t="n">
        <v>31</v>
      </c>
      <c r="G4512" s="159" t="n">
        <v>3215</v>
      </c>
      <c r="H4512" s="159" t="n">
        <v>8275</v>
      </c>
      <c r="I4512" s="160" t="n">
        <v>41512.7</v>
      </c>
      <c r="J4512" s="160" t="n">
        <v>1206.88</v>
      </c>
      <c r="K4512" s="160" t="n">
        <v>40305.82</v>
      </c>
      <c r="L4512" s="160" t="n">
        <v>12123.47</v>
      </c>
    </row>
    <row r="4513">
      <c r="A4513" s="176" t="n">
        <v>45870</v>
      </c>
      <c r="B4513" s="104" t="inlineStr">
        <is>
          <t>2024/25</t>
        </is>
      </c>
      <c r="C4513" s="104" t="inlineStr">
        <is>
          <t>HC-060</t>
        </is>
      </c>
      <c r="D4513" s="104" t="inlineStr">
        <is>
          <t>Sud-Ouest</t>
        </is>
      </c>
      <c r="E4513" s="104" t="inlineStr">
        <is>
          <t>À emporter</t>
        </is>
      </c>
      <c r="F4513" s="104" t="n">
        <v>31</v>
      </c>
      <c r="G4513" s="159" t="n">
        <v>2306</v>
      </c>
      <c r="H4513" s="159" t="n">
        <v>5835</v>
      </c>
      <c r="I4513" s="160" t="n">
        <v>27515.28</v>
      </c>
      <c r="J4513" s="160" t="n">
        <v>769.25</v>
      </c>
      <c r="K4513" s="160" t="n">
        <v>26746.03</v>
      </c>
      <c r="L4513" s="160" t="n">
        <v>7927.28</v>
      </c>
    </row>
    <row r="4514">
      <c r="A4514" s="176" t="n">
        <v>45870</v>
      </c>
      <c r="B4514" s="104" t="inlineStr">
        <is>
          <t>2024/25</t>
        </is>
      </c>
      <c r="C4514" s="104" t="inlineStr">
        <is>
          <t>HC-061</t>
        </is>
      </c>
      <c r="D4514" s="104" t="inlineStr">
        <is>
          <t>Île-de-France</t>
        </is>
      </c>
      <c r="E4514" s="104" t="inlineStr">
        <is>
          <t>Livraison</t>
        </is>
      </c>
      <c r="F4514" s="104" t="n">
        <v>31</v>
      </c>
      <c r="G4514" s="159" t="n">
        <v>1266</v>
      </c>
      <c r="H4514" s="159" t="n">
        <v>3364</v>
      </c>
      <c r="I4514" s="160" t="n">
        <v>20780.06</v>
      </c>
      <c r="J4514" s="160" t="n">
        <v>1224.26</v>
      </c>
      <c r="K4514" s="160" t="n">
        <v>19555.8</v>
      </c>
      <c r="L4514" s="160" t="n">
        <v>6028.09</v>
      </c>
    </row>
    <row r="4515">
      <c r="A4515" s="176" t="n">
        <v>45870</v>
      </c>
      <c r="B4515" s="104" t="inlineStr">
        <is>
          <t>2024/25</t>
        </is>
      </c>
      <c r="C4515" s="104" t="inlineStr">
        <is>
          <t>HC-061</t>
        </is>
      </c>
      <c r="D4515" s="104" t="inlineStr">
        <is>
          <t>Île-de-France</t>
        </is>
      </c>
      <c r="E4515" s="104" t="inlineStr">
        <is>
          <t>Sur place</t>
        </is>
      </c>
      <c r="F4515" s="104" t="n">
        <v>31</v>
      </c>
      <c r="G4515" s="159" t="n">
        <v>3412</v>
      </c>
      <c r="H4515" s="159" t="n">
        <v>8753</v>
      </c>
      <c r="I4515" s="160" t="n">
        <v>44276.14</v>
      </c>
      <c r="J4515" s="160" t="n">
        <v>1393.17</v>
      </c>
      <c r="K4515" s="160" t="n">
        <v>42882.97</v>
      </c>
      <c r="L4515" s="160" t="n">
        <v>12839.13</v>
      </c>
    </row>
    <row r="4516">
      <c r="A4516" s="176" t="n">
        <v>45870</v>
      </c>
      <c r="B4516" s="104" t="inlineStr">
        <is>
          <t>2024/25</t>
        </is>
      </c>
      <c r="C4516" s="104" t="inlineStr">
        <is>
          <t>HC-061</t>
        </is>
      </c>
      <c r="D4516" s="104" t="inlineStr">
        <is>
          <t>Île-de-France</t>
        </is>
      </c>
      <c r="E4516" s="104" t="inlineStr">
        <is>
          <t>À emporter</t>
        </is>
      </c>
      <c r="F4516" s="104" t="n">
        <v>31</v>
      </c>
      <c r="G4516" s="159" t="n">
        <v>2515</v>
      </c>
      <c r="H4516" s="159" t="n">
        <v>6440</v>
      </c>
      <c r="I4516" s="160" t="n">
        <v>30068.51</v>
      </c>
      <c r="J4516" s="160" t="n">
        <v>866.09</v>
      </c>
      <c r="K4516" s="160" t="n">
        <v>29202.42</v>
      </c>
      <c r="L4516" s="160" t="n">
        <v>8703.780000000001</v>
      </c>
    </row>
    <row r="4517">
      <c r="A4517" s="176" t="n">
        <v>45870</v>
      </c>
      <c r="B4517" s="104" t="inlineStr">
        <is>
          <t>2024/25</t>
        </is>
      </c>
      <c r="C4517" s="104" t="inlineStr">
        <is>
          <t>HC-062</t>
        </is>
      </c>
      <c r="D4517" s="104" t="inlineStr">
        <is>
          <t>Nord-Ouest</t>
        </is>
      </c>
      <c r="E4517" s="104" t="inlineStr">
        <is>
          <t>Drive</t>
        </is>
      </c>
      <c r="F4517" s="104" t="n">
        <v>31</v>
      </c>
      <c r="G4517" s="159" t="n">
        <v>998</v>
      </c>
      <c r="H4517" s="159" t="n">
        <v>2573</v>
      </c>
      <c r="I4517" s="160" t="n">
        <v>13630.49</v>
      </c>
      <c r="J4517" s="160" t="n">
        <v>434.17</v>
      </c>
      <c r="K4517" s="160" t="n">
        <v>13196.32</v>
      </c>
      <c r="L4517" s="160" t="n">
        <v>3942.24</v>
      </c>
    </row>
    <row r="4518">
      <c r="A4518" s="176" t="n">
        <v>45870</v>
      </c>
      <c r="B4518" s="104" t="inlineStr">
        <is>
          <t>2024/25</t>
        </is>
      </c>
      <c r="C4518" s="104" t="inlineStr">
        <is>
          <t>HC-062</t>
        </is>
      </c>
      <c r="D4518" s="104" t="inlineStr">
        <is>
          <t>Nord-Ouest</t>
        </is>
      </c>
      <c r="E4518" s="104" t="inlineStr">
        <is>
          <t>Livraison</t>
        </is>
      </c>
      <c r="F4518" s="104" t="n">
        <v>31</v>
      </c>
      <c r="G4518" s="159" t="n">
        <v>1084</v>
      </c>
      <c r="H4518" s="159" t="n">
        <v>2819</v>
      </c>
      <c r="I4518" s="160" t="n">
        <v>17480.94</v>
      </c>
      <c r="J4518" s="160" t="n">
        <v>1054.79</v>
      </c>
      <c r="K4518" s="160" t="n">
        <v>16426.15</v>
      </c>
      <c r="L4518" s="160" t="n">
        <v>5039.21</v>
      </c>
    </row>
    <row r="4519">
      <c r="A4519" s="176" t="n">
        <v>45870</v>
      </c>
      <c r="B4519" s="104" t="inlineStr">
        <is>
          <t>2024/25</t>
        </is>
      </c>
      <c r="C4519" s="104" t="inlineStr">
        <is>
          <t>HC-062</t>
        </is>
      </c>
      <c r="D4519" s="104" t="inlineStr">
        <is>
          <t>Nord-Ouest</t>
        </is>
      </c>
      <c r="E4519" s="104" t="inlineStr">
        <is>
          <t>Sur place</t>
        </is>
      </c>
      <c r="F4519" s="104" t="n">
        <v>30</v>
      </c>
      <c r="G4519" s="159" t="n">
        <v>2392</v>
      </c>
      <c r="H4519" s="159" t="n">
        <v>6011</v>
      </c>
      <c r="I4519" s="160" t="n">
        <v>30803.77</v>
      </c>
      <c r="J4519" s="160" t="n">
        <v>839.22</v>
      </c>
      <c r="K4519" s="160" t="n">
        <v>29964.55</v>
      </c>
      <c r="L4519" s="160" t="n">
        <v>8951.030000000001</v>
      </c>
    </row>
    <row r="4520">
      <c r="A4520" s="176" t="n">
        <v>45870</v>
      </c>
      <c r="B4520" s="104" t="inlineStr">
        <is>
          <t>2024/25</t>
        </is>
      </c>
      <c r="C4520" s="104" t="inlineStr">
        <is>
          <t>HC-062</t>
        </is>
      </c>
      <c r="D4520" s="104" t="inlineStr">
        <is>
          <t>Nord-Ouest</t>
        </is>
      </c>
      <c r="E4520" s="104" t="inlineStr">
        <is>
          <t>À emporter</t>
        </is>
      </c>
      <c r="F4520" s="104" t="n">
        <v>31</v>
      </c>
      <c r="G4520" s="159" t="n">
        <v>1932</v>
      </c>
      <c r="H4520" s="159" t="n">
        <v>4929</v>
      </c>
      <c r="I4520" s="160" t="n">
        <v>22934.24</v>
      </c>
      <c r="J4520" s="160" t="n">
        <v>709.1</v>
      </c>
      <c r="K4520" s="160" t="n">
        <v>22225.14</v>
      </c>
      <c r="L4520" s="160" t="n">
        <v>6597.41</v>
      </c>
    </row>
    <row r="4521">
      <c r="A4521" s="176" t="n">
        <v>45870</v>
      </c>
      <c r="B4521" s="104" t="inlineStr">
        <is>
          <t>2024/25</t>
        </is>
      </c>
      <c r="C4521" s="104" t="inlineStr">
        <is>
          <t>HC-063</t>
        </is>
      </c>
      <c r="D4521" s="104" t="inlineStr">
        <is>
          <t>Sud-Est</t>
        </is>
      </c>
      <c r="E4521" s="104" t="inlineStr">
        <is>
          <t>Livraison</t>
        </is>
      </c>
      <c r="F4521" s="104" t="n">
        <v>30</v>
      </c>
      <c r="G4521" s="159" t="n">
        <v>1494</v>
      </c>
      <c r="H4521" s="159" t="n">
        <v>3713</v>
      </c>
      <c r="I4521" s="160" t="n">
        <v>24684.04</v>
      </c>
      <c r="J4521" s="160" t="n">
        <v>1427.13</v>
      </c>
      <c r="K4521" s="160" t="n">
        <v>23256.91</v>
      </c>
      <c r="L4521" s="160" t="n">
        <v>7215.28</v>
      </c>
    </row>
    <row r="4522">
      <c r="A4522" s="176" t="n">
        <v>45870</v>
      </c>
      <c r="B4522" s="104" t="inlineStr">
        <is>
          <t>2024/25</t>
        </is>
      </c>
      <c r="C4522" s="104" t="inlineStr">
        <is>
          <t>HC-063</t>
        </is>
      </c>
      <c r="D4522" s="104" t="inlineStr">
        <is>
          <t>Sud-Est</t>
        </is>
      </c>
      <c r="E4522" s="104" t="inlineStr">
        <is>
          <t>Sur place</t>
        </is>
      </c>
      <c r="F4522" s="104" t="n">
        <v>31</v>
      </c>
      <c r="G4522" s="159" t="n">
        <v>4171</v>
      </c>
      <c r="H4522" s="159" t="n">
        <v>10747</v>
      </c>
      <c r="I4522" s="160" t="n">
        <v>54374.37</v>
      </c>
      <c r="J4522" s="160" t="n">
        <v>1576.37</v>
      </c>
      <c r="K4522" s="160" t="n">
        <v>52798</v>
      </c>
      <c r="L4522" s="160" t="n">
        <v>15721.13</v>
      </c>
    </row>
    <row r="4523">
      <c r="A4523" s="176" t="n">
        <v>45870</v>
      </c>
      <c r="B4523" s="104" t="inlineStr">
        <is>
          <t>2024/25</t>
        </is>
      </c>
      <c r="C4523" s="104" t="inlineStr">
        <is>
          <t>HC-063</t>
        </is>
      </c>
      <c r="D4523" s="104" t="inlineStr">
        <is>
          <t>Sud-Est</t>
        </is>
      </c>
      <c r="E4523" s="104" t="inlineStr">
        <is>
          <t>À emporter</t>
        </is>
      </c>
      <c r="F4523" s="104" t="n">
        <v>31</v>
      </c>
      <c r="G4523" s="159" t="n">
        <v>3095</v>
      </c>
      <c r="H4523" s="159" t="n">
        <v>8069</v>
      </c>
      <c r="I4523" s="160" t="n">
        <v>36623.92</v>
      </c>
      <c r="J4523" s="160" t="n">
        <v>955.15</v>
      </c>
      <c r="K4523" s="160" t="n">
        <v>35668.77</v>
      </c>
      <c r="L4523" s="160" t="n">
        <v>10558.1</v>
      </c>
    </row>
    <row r="4524">
      <c r="A4524" s="176" t="n">
        <v>45870</v>
      </c>
      <c r="B4524" s="104" t="inlineStr">
        <is>
          <t>2024/25</t>
        </is>
      </c>
      <c r="C4524" s="104" t="inlineStr">
        <is>
          <t>HC-064</t>
        </is>
      </c>
      <c r="D4524" s="104" t="inlineStr">
        <is>
          <t>Sud-Ouest</t>
        </is>
      </c>
      <c r="E4524" s="104" t="inlineStr">
        <is>
          <t>Livraison</t>
        </is>
      </c>
      <c r="F4524" s="104" t="n">
        <v>31</v>
      </c>
      <c r="G4524" s="159" t="n">
        <v>1269</v>
      </c>
      <c r="H4524" s="159" t="n">
        <v>3234</v>
      </c>
      <c r="I4524" s="160" t="n">
        <v>20145.08</v>
      </c>
      <c r="J4524" s="160" t="n">
        <v>1186.75</v>
      </c>
      <c r="K4524" s="160" t="n">
        <v>18958.33</v>
      </c>
      <c r="L4524" s="160" t="n">
        <v>5830.93</v>
      </c>
    </row>
    <row r="4525">
      <c r="A4525" s="176" t="n">
        <v>45870</v>
      </c>
      <c r="B4525" s="104" t="inlineStr">
        <is>
          <t>2024/25</t>
        </is>
      </c>
      <c r="C4525" s="104" t="inlineStr">
        <is>
          <t>HC-064</t>
        </is>
      </c>
      <c r="D4525" s="104" t="inlineStr">
        <is>
          <t>Sud-Ouest</t>
        </is>
      </c>
      <c r="E4525" s="104" t="inlineStr">
        <is>
          <t>Sur place</t>
        </is>
      </c>
      <c r="F4525" s="104" t="n">
        <v>30</v>
      </c>
      <c r="G4525" s="159" t="n">
        <v>2938</v>
      </c>
      <c r="H4525" s="159" t="n">
        <v>7496</v>
      </c>
      <c r="I4525" s="160" t="n">
        <v>37655.63</v>
      </c>
      <c r="J4525" s="160" t="n">
        <v>1172.1</v>
      </c>
      <c r="K4525" s="160" t="n">
        <v>36483.53</v>
      </c>
      <c r="L4525" s="160" t="n">
        <v>10957.69</v>
      </c>
    </row>
    <row r="4526">
      <c r="A4526" s="176" t="n">
        <v>45870</v>
      </c>
      <c r="B4526" s="104" t="inlineStr">
        <is>
          <t>2024/25</t>
        </is>
      </c>
      <c r="C4526" s="104" t="inlineStr">
        <is>
          <t>HC-064</t>
        </is>
      </c>
      <c r="D4526" s="104" t="inlineStr">
        <is>
          <t>Sud-Ouest</t>
        </is>
      </c>
      <c r="E4526" s="104" t="inlineStr">
        <is>
          <t>À emporter</t>
        </is>
      </c>
      <c r="F4526" s="104" t="n">
        <v>30</v>
      </c>
      <c r="G4526" s="159" t="n">
        <v>2240</v>
      </c>
      <c r="H4526" s="159" t="n">
        <v>5732</v>
      </c>
      <c r="I4526" s="160" t="n">
        <v>26626.97</v>
      </c>
      <c r="J4526" s="160" t="n">
        <v>872.25</v>
      </c>
      <c r="K4526" s="160" t="n">
        <v>25754.72</v>
      </c>
      <c r="L4526" s="160" t="n">
        <v>7700.32</v>
      </c>
    </row>
    <row r="4527">
      <c r="A4527" s="176" t="n">
        <v>45870</v>
      </c>
      <c r="B4527" s="104" t="inlineStr">
        <is>
          <t>2024/25</t>
        </is>
      </c>
      <c r="C4527" s="104" t="inlineStr">
        <is>
          <t>HC-065</t>
        </is>
      </c>
      <c r="D4527" s="104" t="inlineStr">
        <is>
          <t>Île-de-France</t>
        </is>
      </c>
      <c r="E4527" s="104" t="inlineStr">
        <is>
          <t>Livraison</t>
        </is>
      </c>
      <c r="F4527" s="104" t="n">
        <v>31</v>
      </c>
      <c r="G4527" s="159" t="n">
        <v>1874</v>
      </c>
      <c r="H4527" s="159" t="n">
        <v>4829</v>
      </c>
      <c r="I4527" s="160" t="n">
        <v>30077.28</v>
      </c>
      <c r="J4527" s="160" t="n">
        <v>1706.33</v>
      </c>
      <c r="K4527" s="160" t="n">
        <v>28370.95</v>
      </c>
      <c r="L4527" s="160" t="n">
        <v>8803.639999999999</v>
      </c>
    </row>
    <row r="4528">
      <c r="A4528" s="176" t="n">
        <v>45870</v>
      </c>
      <c r="B4528" s="104" t="inlineStr">
        <is>
          <t>2024/25</t>
        </is>
      </c>
      <c r="C4528" s="104" t="inlineStr">
        <is>
          <t>HC-065</t>
        </is>
      </c>
      <c r="D4528" s="104" t="inlineStr">
        <is>
          <t>Île-de-France</t>
        </is>
      </c>
      <c r="E4528" s="104" t="inlineStr">
        <is>
          <t>Sur place</t>
        </is>
      </c>
      <c r="F4528" s="104" t="n">
        <v>31</v>
      </c>
      <c r="G4528" s="159" t="n">
        <v>4632</v>
      </c>
      <c r="H4528" s="159" t="n">
        <v>11982</v>
      </c>
      <c r="I4528" s="160" t="n">
        <v>59576.05</v>
      </c>
      <c r="J4528" s="160" t="n">
        <v>1991.58</v>
      </c>
      <c r="K4528" s="160" t="n">
        <v>57584.47</v>
      </c>
      <c r="L4528" s="160" t="n">
        <v>17255.36</v>
      </c>
    </row>
    <row r="4529">
      <c r="A4529" s="176" t="n">
        <v>45870</v>
      </c>
      <c r="B4529" s="104" t="inlineStr">
        <is>
          <t>2024/25</t>
        </is>
      </c>
      <c r="C4529" s="104" t="inlineStr">
        <is>
          <t>HC-065</t>
        </is>
      </c>
      <c r="D4529" s="104" t="inlineStr">
        <is>
          <t>Île-de-France</t>
        </is>
      </c>
      <c r="E4529" s="104" t="inlineStr">
        <is>
          <t>À emporter</t>
        </is>
      </c>
      <c r="F4529" s="104" t="n">
        <v>29</v>
      </c>
      <c r="G4529" s="159" t="n">
        <v>3282</v>
      </c>
      <c r="H4529" s="159" t="n">
        <v>8408</v>
      </c>
      <c r="I4529" s="160" t="n">
        <v>38560.44</v>
      </c>
      <c r="J4529" s="160" t="n">
        <v>1076.33</v>
      </c>
      <c r="K4529" s="160" t="n">
        <v>37484.11</v>
      </c>
      <c r="L4529" s="160" t="n">
        <v>11114.69</v>
      </c>
    </row>
    <row r="4530">
      <c r="A4530" s="176" t="n">
        <v>45870</v>
      </c>
      <c r="B4530" s="104" t="inlineStr">
        <is>
          <t>2024/25</t>
        </is>
      </c>
      <c r="C4530" s="104" t="inlineStr">
        <is>
          <t>HC-066</t>
        </is>
      </c>
      <c r="D4530" s="104" t="inlineStr">
        <is>
          <t>Nord-Ouest</t>
        </is>
      </c>
      <c r="E4530" s="104" t="inlineStr">
        <is>
          <t>Livraison</t>
        </is>
      </c>
      <c r="F4530" s="104" t="n">
        <v>31</v>
      </c>
      <c r="G4530" s="159" t="n">
        <v>2142</v>
      </c>
      <c r="H4530" s="159" t="n">
        <v>5528</v>
      </c>
      <c r="I4530" s="160" t="n">
        <v>34934.08</v>
      </c>
      <c r="J4530" s="160" t="n">
        <v>1905.07</v>
      </c>
      <c r="K4530" s="160" t="n">
        <v>33029.01</v>
      </c>
      <c r="L4530" s="160" t="n">
        <v>11355.73</v>
      </c>
    </row>
    <row r="4531">
      <c r="A4531" s="176" t="n">
        <v>45870</v>
      </c>
      <c r="B4531" s="104" t="inlineStr">
        <is>
          <t>2024/25</t>
        </is>
      </c>
      <c r="C4531" s="104" t="inlineStr">
        <is>
          <t>HC-066</t>
        </is>
      </c>
      <c r="D4531" s="104" t="inlineStr">
        <is>
          <t>Nord-Ouest</t>
        </is>
      </c>
      <c r="E4531" s="104" t="inlineStr">
        <is>
          <t>Sur place</t>
        </is>
      </c>
      <c r="F4531" s="104" t="n">
        <v>31</v>
      </c>
      <c r="G4531" s="159" t="n">
        <v>5327</v>
      </c>
      <c r="H4531" s="159" t="n">
        <v>13773</v>
      </c>
      <c r="I4531" s="160" t="n">
        <v>68397.58</v>
      </c>
      <c r="J4531" s="160" t="n">
        <v>2206.53</v>
      </c>
      <c r="K4531" s="160" t="n">
        <v>66191.05</v>
      </c>
      <c r="L4531" s="160" t="n">
        <v>22003.25</v>
      </c>
    </row>
    <row r="4532">
      <c r="A4532" s="176" t="n">
        <v>45870</v>
      </c>
      <c r="B4532" s="104" t="inlineStr">
        <is>
          <t>2024/25</t>
        </is>
      </c>
      <c r="C4532" s="104" t="inlineStr">
        <is>
          <t>HC-066</t>
        </is>
      </c>
      <c r="D4532" s="104" t="inlineStr">
        <is>
          <t>Nord-Ouest</t>
        </is>
      </c>
      <c r="E4532" s="104" t="inlineStr">
        <is>
          <t>À emporter</t>
        </is>
      </c>
      <c r="F4532" s="104" t="n">
        <v>29</v>
      </c>
      <c r="G4532" s="159" t="n">
        <v>3851</v>
      </c>
      <c r="H4532" s="159" t="n">
        <v>9715</v>
      </c>
      <c r="I4532" s="160" t="n">
        <v>45644.81</v>
      </c>
      <c r="J4532" s="160" t="n">
        <v>1295.66</v>
      </c>
      <c r="K4532" s="160" t="n">
        <v>44349.15</v>
      </c>
      <c r="L4532" s="160" t="n">
        <v>14609.67</v>
      </c>
    </row>
    <row r="4533">
      <c r="A4533" s="176" t="n">
        <v>45870</v>
      </c>
      <c r="B4533" s="104" t="inlineStr">
        <is>
          <t>2024/25</t>
        </is>
      </c>
      <c r="C4533" s="104" t="inlineStr">
        <is>
          <t>HC-067</t>
        </is>
      </c>
      <c r="D4533" s="104" t="inlineStr">
        <is>
          <t>Sud-Est</t>
        </is>
      </c>
      <c r="E4533" s="104" t="inlineStr">
        <is>
          <t>Livraison</t>
        </is>
      </c>
      <c r="F4533" s="104" t="n">
        <v>31</v>
      </c>
      <c r="G4533" s="159" t="n">
        <v>1556</v>
      </c>
      <c r="H4533" s="159" t="n">
        <v>3940</v>
      </c>
      <c r="I4533" s="160" t="n">
        <v>25770.38</v>
      </c>
      <c r="J4533" s="160" t="n">
        <v>1533.59</v>
      </c>
      <c r="K4533" s="160" t="n">
        <v>24236.79</v>
      </c>
      <c r="L4533" s="160" t="n">
        <v>7464.36</v>
      </c>
    </row>
    <row r="4534">
      <c r="A4534" s="176" t="n">
        <v>45870</v>
      </c>
      <c r="B4534" s="104" t="inlineStr">
        <is>
          <t>2024/25</t>
        </is>
      </c>
      <c r="C4534" s="104" t="inlineStr">
        <is>
          <t>HC-067</t>
        </is>
      </c>
      <c r="D4534" s="104" t="inlineStr">
        <is>
          <t>Sud-Est</t>
        </is>
      </c>
      <c r="E4534" s="104" t="inlineStr">
        <is>
          <t>Sur place</t>
        </is>
      </c>
      <c r="F4534" s="104" t="n">
        <v>31</v>
      </c>
      <c r="G4534" s="159" t="n">
        <v>4077</v>
      </c>
      <c r="H4534" s="159" t="n">
        <v>10572</v>
      </c>
      <c r="I4534" s="160" t="n">
        <v>52737.88</v>
      </c>
      <c r="J4534" s="160" t="n">
        <v>1292.47</v>
      </c>
      <c r="K4534" s="160" t="n">
        <v>51445.41</v>
      </c>
      <c r="L4534" s="160" t="n">
        <v>15260.97</v>
      </c>
    </row>
    <row r="4535">
      <c r="A4535" s="176" t="n">
        <v>45870</v>
      </c>
      <c r="B4535" s="104" t="inlineStr">
        <is>
          <t>2024/25</t>
        </is>
      </c>
      <c r="C4535" s="104" t="inlineStr">
        <is>
          <t>HC-067</t>
        </is>
      </c>
      <c r="D4535" s="104" t="inlineStr">
        <is>
          <t>Sud-Est</t>
        </is>
      </c>
      <c r="E4535" s="104" t="inlineStr">
        <is>
          <t>À emporter</t>
        </is>
      </c>
      <c r="F4535" s="104" t="n">
        <v>30</v>
      </c>
      <c r="G4535" s="159" t="n">
        <v>3017</v>
      </c>
      <c r="H4535" s="159" t="n">
        <v>7608</v>
      </c>
      <c r="I4535" s="160" t="n">
        <v>35605.45</v>
      </c>
      <c r="J4535" s="160" t="n">
        <v>1112.01</v>
      </c>
      <c r="K4535" s="160" t="n">
        <v>34493.44</v>
      </c>
      <c r="L4535" s="160" t="n">
        <v>10257.25</v>
      </c>
    </row>
    <row r="4536">
      <c r="A4536" s="176" t="n">
        <v>45870</v>
      </c>
      <c r="B4536" s="104" t="inlineStr">
        <is>
          <t>2024/25</t>
        </is>
      </c>
      <c r="C4536" s="104" t="inlineStr">
        <is>
          <t>HC-068</t>
        </is>
      </c>
      <c r="D4536" s="104" t="inlineStr">
        <is>
          <t>Sud-Ouest</t>
        </is>
      </c>
      <c r="E4536" s="104" t="inlineStr">
        <is>
          <t>Livraison</t>
        </is>
      </c>
      <c r="F4536" s="104" t="n">
        <v>31</v>
      </c>
      <c r="G4536" s="159" t="n">
        <v>1145</v>
      </c>
      <c r="H4536" s="159" t="n">
        <v>2913</v>
      </c>
      <c r="I4536" s="160" t="n">
        <v>18912.16</v>
      </c>
      <c r="J4536" s="160" t="n">
        <v>1094.39</v>
      </c>
      <c r="K4536" s="160" t="n">
        <v>17817.77</v>
      </c>
      <c r="L4536" s="160" t="n">
        <v>5554.63</v>
      </c>
    </row>
    <row r="4537">
      <c r="A4537" s="176" t="n">
        <v>45870</v>
      </c>
      <c r="B4537" s="104" t="inlineStr">
        <is>
          <t>2024/25</t>
        </is>
      </c>
      <c r="C4537" s="104" t="inlineStr">
        <is>
          <t>HC-068</t>
        </is>
      </c>
      <c r="D4537" s="104" t="inlineStr">
        <is>
          <t>Sud-Ouest</t>
        </is>
      </c>
      <c r="E4537" s="104" t="inlineStr">
        <is>
          <t>Sur place</t>
        </is>
      </c>
      <c r="F4537" s="104" t="n">
        <v>31</v>
      </c>
      <c r="G4537" s="159" t="n">
        <v>3073</v>
      </c>
      <c r="H4537" s="159" t="n">
        <v>7746</v>
      </c>
      <c r="I4537" s="160" t="n">
        <v>39906.86</v>
      </c>
      <c r="J4537" s="160" t="n">
        <v>1140.81</v>
      </c>
      <c r="K4537" s="160" t="n">
        <v>38766.05</v>
      </c>
      <c r="L4537" s="160" t="n">
        <v>11542.79</v>
      </c>
    </row>
    <row r="4538">
      <c r="A4538" s="176" t="n">
        <v>45870</v>
      </c>
      <c r="B4538" s="104" t="inlineStr">
        <is>
          <t>2024/25</t>
        </is>
      </c>
      <c r="C4538" s="104" t="inlineStr">
        <is>
          <t>HC-068</t>
        </is>
      </c>
      <c r="D4538" s="104" t="inlineStr">
        <is>
          <t>Sud-Ouest</t>
        </is>
      </c>
      <c r="E4538" s="104" t="inlineStr">
        <is>
          <t>À emporter</t>
        </is>
      </c>
      <c r="F4538" s="104" t="n">
        <v>31</v>
      </c>
      <c r="G4538" s="159" t="n">
        <v>2295</v>
      </c>
      <c r="H4538" s="159" t="n">
        <v>5707</v>
      </c>
      <c r="I4538" s="160" t="n">
        <v>26896.99</v>
      </c>
      <c r="J4538" s="160" t="n">
        <v>785.05</v>
      </c>
      <c r="K4538" s="160" t="n">
        <v>26111.94</v>
      </c>
      <c r="L4538" s="160" t="n">
        <v>7816.94</v>
      </c>
    </row>
    <row r="4539">
      <c r="A4539" s="176" t="n">
        <v>45870</v>
      </c>
      <c r="B4539" s="104" t="inlineStr">
        <is>
          <t>2024/25</t>
        </is>
      </c>
      <c r="C4539" s="104" t="inlineStr">
        <is>
          <t>HC-069</t>
        </is>
      </c>
      <c r="D4539" s="104" t="inlineStr">
        <is>
          <t>Île-de-France</t>
        </is>
      </c>
      <c r="E4539" s="104" t="inlineStr">
        <is>
          <t>Drive</t>
        </is>
      </c>
      <c r="F4539" s="104" t="n">
        <v>31</v>
      </c>
      <c r="G4539" s="159" t="n">
        <v>1065</v>
      </c>
      <c r="H4539" s="159" t="n">
        <v>2688</v>
      </c>
      <c r="I4539" s="160" t="n">
        <v>14747.51</v>
      </c>
      <c r="J4539" s="160" t="n">
        <v>461.97</v>
      </c>
      <c r="K4539" s="160" t="n">
        <v>14285.54</v>
      </c>
      <c r="L4539" s="160" t="n">
        <v>4283.48</v>
      </c>
    </row>
    <row r="4540">
      <c r="A4540" s="176" t="n">
        <v>45870</v>
      </c>
      <c r="B4540" s="104" t="inlineStr">
        <is>
          <t>2024/25</t>
        </is>
      </c>
      <c r="C4540" s="104" t="inlineStr">
        <is>
          <t>HC-069</t>
        </is>
      </c>
      <c r="D4540" s="104" t="inlineStr">
        <is>
          <t>Île-de-France</t>
        </is>
      </c>
      <c r="E4540" s="104" t="inlineStr">
        <is>
          <t>Livraison</t>
        </is>
      </c>
      <c r="F4540" s="104" t="n">
        <v>31</v>
      </c>
      <c r="G4540" s="159" t="n">
        <v>1024</v>
      </c>
      <c r="H4540" s="159" t="n">
        <v>2642</v>
      </c>
      <c r="I4540" s="160" t="n">
        <v>16831.77</v>
      </c>
      <c r="J4540" s="160" t="n">
        <v>1003.44</v>
      </c>
      <c r="K4540" s="160" t="n">
        <v>15828.33</v>
      </c>
      <c r="L4540" s="160" t="n">
        <v>4943.53</v>
      </c>
    </row>
    <row r="4541">
      <c r="A4541" s="176" t="n">
        <v>45870</v>
      </c>
      <c r="B4541" s="104" t="inlineStr">
        <is>
          <t>2024/25</t>
        </is>
      </c>
      <c r="C4541" s="104" t="inlineStr">
        <is>
          <t>HC-069</t>
        </is>
      </c>
      <c r="D4541" s="104" t="inlineStr">
        <is>
          <t>Île-de-France</t>
        </is>
      </c>
      <c r="E4541" s="104" t="inlineStr">
        <is>
          <t>Sur place</t>
        </is>
      </c>
      <c r="F4541" s="104" t="n">
        <v>31</v>
      </c>
      <c r="G4541" s="159" t="n">
        <v>2726</v>
      </c>
      <c r="H4541" s="159" t="n">
        <v>6988</v>
      </c>
      <c r="I4541" s="160" t="n">
        <v>35335.74</v>
      </c>
      <c r="J4541" s="160" t="n">
        <v>1036.99</v>
      </c>
      <c r="K4541" s="160" t="n">
        <v>34298.75</v>
      </c>
      <c r="L4541" s="160" t="n">
        <v>10251.01</v>
      </c>
    </row>
    <row r="4542">
      <c r="A4542" s="176" t="n">
        <v>45870</v>
      </c>
      <c r="B4542" s="104" t="inlineStr">
        <is>
          <t>2024/25</t>
        </is>
      </c>
      <c r="C4542" s="104" t="inlineStr">
        <is>
          <t>HC-069</t>
        </is>
      </c>
      <c r="D4542" s="104" t="inlineStr">
        <is>
          <t>Île-de-France</t>
        </is>
      </c>
      <c r="E4542" s="104" t="inlineStr">
        <is>
          <t>À emporter</t>
        </is>
      </c>
      <c r="F4542" s="104" t="n">
        <v>30</v>
      </c>
      <c r="G4542" s="159" t="n">
        <v>1978</v>
      </c>
      <c r="H4542" s="159" t="n">
        <v>4911</v>
      </c>
      <c r="I4542" s="160" t="n">
        <v>23704.18</v>
      </c>
      <c r="J4542" s="160" t="n">
        <v>707.26</v>
      </c>
      <c r="K4542" s="160" t="n">
        <v>22996.92</v>
      </c>
      <c r="L4542" s="160" t="n">
        <v>6816.66</v>
      </c>
    </row>
    <row r="4543">
      <c r="A4543" s="176" t="n">
        <v>45870</v>
      </c>
      <c r="B4543" s="104" t="inlineStr">
        <is>
          <t>2024/25</t>
        </is>
      </c>
      <c r="C4543" s="104" t="inlineStr">
        <is>
          <t>HC-070</t>
        </is>
      </c>
      <c r="D4543" s="104" t="inlineStr">
        <is>
          <t>Nord-Ouest</t>
        </is>
      </c>
      <c r="E4543" s="104" t="inlineStr">
        <is>
          <t>Livraison</t>
        </is>
      </c>
      <c r="F4543" s="104" t="n">
        <v>31</v>
      </c>
      <c r="G4543" s="159" t="n">
        <v>986</v>
      </c>
      <c r="H4543" s="159" t="n">
        <v>2486</v>
      </c>
      <c r="I4543" s="160" t="n">
        <v>16248.86</v>
      </c>
      <c r="J4543" s="160" t="n">
        <v>1046.48</v>
      </c>
      <c r="K4543" s="160" t="n">
        <v>15202.38</v>
      </c>
      <c r="L4543" s="160" t="n">
        <v>4724.45</v>
      </c>
    </row>
    <row r="4544">
      <c r="A4544" s="176" t="n">
        <v>45870</v>
      </c>
      <c r="B4544" s="104" t="inlineStr">
        <is>
          <t>2024/25</t>
        </is>
      </c>
      <c r="C4544" s="104" t="inlineStr">
        <is>
          <t>HC-070</t>
        </is>
      </c>
      <c r="D4544" s="104" t="inlineStr">
        <is>
          <t>Nord-Ouest</t>
        </is>
      </c>
      <c r="E4544" s="104" t="inlineStr">
        <is>
          <t>Sur place</t>
        </is>
      </c>
      <c r="F4544" s="104" t="n">
        <v>31</v>
      </c>
      <c r="G4544" s="159" t="n">
        <v>2622</v>
      </c>
      <c r="H4544" s="159" t="n">
        <v>6777</v>
      </c>
      <c r="I4544" s="160" t="n">
        <v>33837.82</v>
      </c>
      <c r="J4544" s="160" t="n">
        <v>1095.48</v>
      </c>
      <c r="K4544" s="160" t="n">
        <v>32742.34</v>
      </c>
      <c r="L4544" s="160" t="n">
        <v>9671.639999999999</v>
      </c>
    </row>
    <row r="4545">
      <c r="A4545" s="176" t="n">
        <v>45870</v>
      </c>
      <c r="B4545" s="104" t="inlineStr">
        <is>
          <t>2024/25</t>
        </is>
      </c>
      <c r="C4545" s="104" t="inlineStr">
        <is>
          <t>HC-070</t>
        </is>
      </c>
      <c r="D4545" s="104" t="inlineStr">
        <is>
          <t>Nord-Ouest</t>
        </is>
      </c>
      <c r="E4545" s="104" t="inlineStr">
        <is>
          <t>À emporter</t>
        </is>
      </c>
      <c r="F4545" s="104" t="n">
        <v>31</v>
      </c>
      <c r="G4545" s="159" t="n">
        <v>1998</v>
      </c>
      <c r="H4545" s="159" t="n">
        <v>5133</v>
      </c>
      <c r="I4545" s="160" t="n">
        <v>23791.72</v>
      </c>
      <c r="J4545" s="160" t="n">
        <v>765.6799999999999</v>
      </c>
      <c r="K4545" s="160" t="n">
        <v>23026.04</v>
      </c>
      <c r="L4545" s="160" t="n">
        <v>6874.44</v>
      </c>
    </row>
    <row r="4546">
      <c r="A4546" s="176" t="n">
        <v>45870</v>
      </c>
      <c r="B4546" s="104" t="inlineStr">
        <is>
          <t>2024/25</t>
        </is>
      </c>
      <c r="C4546" s="104" t="inlineStr">
        <is>
          <t>HC-071</t>
        </is>
      </c>
      <c r="D4546" s="104" t="inlineStr">
        <is>
          <t>Sud-Est</t>
        </is>
      </c>
      <c r="E4546" s="104" t="inlineStr">
        <is>
          <t>Drive</t>
        </is>
      </c>
      <c r="F4546" s="104" t="n">
        <v>30</v>
      </c>
      <c r="G4546" s="159" t="n">
        <v>1147</v>
      </c>
      <c r="H4546" s="159" t="n">
        <v>2908</v>
      </c>
      <c r="I4546" s="160" t="n">
        <v>15750.74</v>
      </c>
      <c r="J4546" s="160" t="n">
        <v>514.8099999999999</v>
      </c>
      <c r="K4546" s="160" t="n">
        <v>15235.93</v>
      </c>
      <c r="L4546" s="160" t="n">
        <v>4482.85</v>
      </c>
    </row>
    <row r="4547">
      <c r="A4547" s="176" t="n">
        <v>45870</v>
      </c>
      <c r="B4547" s="104" t="inlineStr">
        <is>
          <t>2024/25</t>
        </is>
      </c>
      <c r="C4547" s="104" t="inlineStr">
        <is>
          <t>HC-071</t>
        </is>
      </c>
      <c r="D4547" s="104" t="inlineStr">
        <is>
          <t>Sud-Est</t>
        </is>
      </c>
      <c r="E4547" s="104" t="inlineStr">
        <is>
          <t>Livraison</t>
        </is>
      </c>
      <c r="F4547" s="104" t="n">
        <v>31</v>
      </c>
      <c r="G4547" s="159" t="n">
        <v>1174</v>
      </c>
      <c r="H4547" s="159" t="n">
        <v>2967</v>
      </c>
      <c r="I4547" s="160" t="n">
        <v>19085.08</v>
      </c>
      <c r="J4547" s="160" t="n">
        <v>1171.96</v>
      </c>
      <c r="K4547" s="160" t="n">
        <v>17913.12</v>
      </c>
      <c r="L4547" s="160" t="n">
        <v>5518.38</v>
      </c>
    </row>
    <row r="4548">
      <c r="A4548" s="176" t="n">
        <v>45870</v>
      </c>
      <c r="B4548" s="104" t="inlineStr">
        <is>
          <t>2024/25</t>
        </is>
      </c>
      <c r="C4548" s="104" t="inlineStr">
        <is>
          <t>HC-071</t>
        </is>
      </c>
      <c r="D4548" s="104" t="inlineStr">
        <is>
          <t>Sud-Est</t>
        </is>
      </c>
      <c r="E4548" s="104" t="inlineStr">
        <is>
          <t>Sur place</t>
        </is>
      </c>
      <c r="F4548" s="104" t="n">
        <v>31</v>
      </c>
      <c r="G4548" s="159" t="n">
        <v>2939</v>
      </c>
      <c r="H4548" s="159" t="n">
        <v>7459</v>
      </c>
      <c r="I4548" s="160" t="n">
        <v>38320.91</v>
      </c>
      <c r="J4548" s="160" t="n">
        <v>1113.25</v>
      </c>
      <c r="K4548" s="160" t="n">
        <v>37207.66</v>
      </c>
      <c r="L4548" s="160" t="n">
        <v>11060.01</v>
      </c>
    </row>
    <row r="4549">
      <c r="A4549" s="176" t="n">
        <v>45870</v>
      </c>
      <c r="B4549" s="104" t="inlineStr">
        <is>
          <t>2024/25</t>
        </is>
      </c>
      <c r="C4549" s="104" t="inlineStr">
        <is>
          <t>HC-071</t>
        </is>
      </c>
      <c r="D4549" s="104" t="inlineStr">
        <is>
          <t>Sud-Est</t>
        </is>
      </c>
      <c r="E4549" s="104" t="inlineStr">
        <is>
          <t>À emporter</t>
        </is>
      </c>
      <c r="F4549" s="104" t="n">
        <v>30</v>
      </c>
      <c r="G4549" s="159" t="n">
        <v>2107</v>
      </c>
      <c r="H4549" s="159" t="n">
        <v>5388</v>
      </c>
      <c r="I4549" s="160" t="n">
        <v>24853.09</v>
      </c>
      <c r="J4549" s="160" t="n">
        <v>798.28</v>
      </c>
      <c r="K4549" s="160" t="n">
        <v>24054.81</v>
      </c>
      <c r="L4549" s="160" t="n">
        <v>7209.17</v>
      </c>
    </row>
    <row r="4550">
      <c r="A4550" s="176" t="n">
        <v>45870</v>
      </c>
      <c r="B4550" s="104" t="inlineStr">
        <is>
          <t>2024/25</t>
        </is>
      </c>
      <c r="C4550" s="104" t="inlineStr">
        <is>
          <t>HC-072</t>
        </is>
      </c>
      <c r="D4550" s="104" t="inlineStr">
        <is>
          <t>Sud-Ouest</t>
        </is>
      </c>
      <c r="E4550" s="104" t="inlineStr">
        <is>
          <t>Drive</t>
        </is>
      </c>
      <c r="F4550" s="104" t="n">
        <v>29</v>
      </c>
      <c r="G4550" s="159" t="n">
        <v>764</v>
      </c>
      <c r="H4550" s="159" t="n">
        <v>1977</v>
      </c>
      <c r="I4550" s="160" t="n">
        <v>10405</v>
      </c>
      <c r="J4550" s="160" t="n">
        <v>302.58</v>
      </c>
      <c r="K4550" s="160" t="n">
        <v>10102.42</v>
      </c>
      <c r="L4550" s="160" t="n">
        <v>2985.88</v>
      </c>
    </row>
    <row r="4551">
      <c r="A4551" s="176" t="n">
        <v>45870</v>
      </c>
      <c r="B4551" s="104" t="inlineStr">
        <is>
          <t>2024/25</t>
        </is>
      </c>
      <c r="C4551" s="104" t="inlineStr">
        <is>
          <t>HC-072</t>
        </is>
      </c>
      <c r="D4551" s="104" t="inlineStr">
        <is>
          <t>Sud-Ouest</t>
        </is>
      </c>
      <c r="E4551" s="104" t="inlineStr">
        <is>
          <t>Livraison</t>
        </is>
      </c>
      <c r="F4551" s="104" t="n">
        <v>31</v>
      </c>
      <c r="G4551" s="159" t="n">
        <v>881</v>
      </c>
      <c r="H4551" s="159" t="n">
        <v>2225</v>
      </c>
      <c r="I4551" s="160" t="n">
        <v>13934.95</v>
      </c>
      <c r="J4551" s="160" t="n">
        <v>818.83</v>
      </c>
      <c r="K4551" s="160" t="n">
        <v>13116.12</v>
      </c>
      <c r="L4551" s="160" t="n">
        <v>4066.14</v>
      </c>
    </row>
    <row r="4552">
      <c r="A4552" s="176" t="n">
        <v>45870</v>
      </c>
      <c r="B4552" s="104" t="inlineStr">
        <is>
          <t>2024/25</t>
        </is>
      </c>
      <c r="C4552" s="104" t="inlineStr">
        <is>
          <t>HC-072</t>
        </is>
      </c>
      <c r="D4552" s="104" t="inlineStr">
        <is>
          <t>Sud-Ouest</t>
        </is>
      </c>
      <c r="E4552" s="104" t="inlineStr">
        <is>
          <t>Sur place</t>
        </is>
      </c>
      <c r="F4552" s="104" t="n">
        <v>31</v>
      </c>
      <c r="G4552" s="159" t="n">
        <v>2098</v>
      </c>
      <c r="H4552" s="159" t="n">
        <v>5340</v>
      </c>
      <c r="I4552" s="160" t="n">
        <v>26995.69</v>
      </c>
      <c r="J4552" s="160" t="n">
        <v>760.37</v>
      </c>
      <c r="K4552" s="160" t="n">
        <v>26235.32</v>
      </c>
      <c r="L4552" s="160" t="n">
        <v>7811.04</v>
      </c>
    </row>
    <row r="4553">
      <c r="A4553" s="176" t="n">
        <v>45870</v>
      </c>
      <c r="B4553" s="104" t="inlineStr">
        <is>
          <t>2024/25</t>
        </is>
      </c>
      <c r="C4553" s="104" t="inlineStr">
        <is>
          <t>HC-072</t>
        </is>
      </c>
      <c r="D4553" s="104" t="inlineStr">
        <is>
          <t>Sud-Ouest</t>
        </is>
      </c>
      <c r="E4553" s="104" t="inlineStr">
        <is>
          <t>À emporter</t>
        </is>
      </c>
      <c r="F4553" s="104" t="n">
        <v>30</v>
      </c>
      <c r="G4553" s="159" t="n">
        <v>1478</v>
      </c>
      <c r="H4553" s="159" t="n">
        <v>3789</v>
      </c>
      <c r="I4553" s="160" t="n">
        <v>17413.55</v>
      </c>
      <c r="J4553" s="160" t="n">
        <v>486.72</v>
      </c>
      <c r="K4553" s="160" t="n">
        <v>16926.83</v>
      </c>
      <c r="L4553" s="160" t="n">
        <v>5000.85</v>
      </c>
    </row>
    <row r="4554">
      <c r="A4554" s="176" t="n">
        <v>45870</v>
      </c>
      <c r="B4554" s="104" t="inlineStr">
        <is>
          <t>2024/25</t>
        </is>
      </c>
      <c r="C4554" s="104" t="inlineStr">
        <is>
          <t>HC-073</t>
        </is>
      </c>
      <c r="D4554" s="104" t="inlineStr">
        <is>
          <t>Île-de-France</t>
        </is>
      </c>
      <c r="E4554" s="104" t="inlineStr">
        <is>
          <t>Livraison</t>
        </is>
      </c>
      <c r="F4554" s="104" t="n">
        <v>31</v>
      </c>
      <c r="G4554" s="159" t="n">
        <v>2176</v>
      </c>
      <c r="H4554" s="159" t="n">
        <v>5665</v>
      </c>
      <c r="I4554" s="160" t="n">
        <v>34514.09</v>
      </c>
      <c r="J4554" s="160" t="n">
        <v>2015.55</v>
      </c>
      <c r="K4554" s="160" t="n">
        <v>32498.54</v>
      </c>
      <c r="L4554" s="160" t="n">
        <v>10054.99</v>
      </c>
    </row>
    <row r="4555">
      <c r="A4555" s="176" t="n">
        <v>45870</v>
      </c>
      <c r="B4555" s="104" t="inlineStr">
        <is>
          <t>2024/25</t>
        </is>
      </c>
      <c r="C4555" s="104" t="inlineStr">
        <is>
          <t>HC-073</t>
        </is>
      </c>
      <c r="D4555" s="104" t="inlineStr">
        <is>
          <t>Île-de-France</t>
        </is>
      </c>
      <c r="E4555" s="104" t="inlineStr">
        <is>
          <t>Sur place</t>
        </is>
      </c>
      <c r="F4555" s="104" t="n">
        <v>30</v>
      </c>
      <c r="G4555" s="159" t="n">
        <v>4735</v>
      </c>
      <c r="H4555" s="159" t="n">
        <v>12329</v>
      </c>
      <c r="I4555" s="160" t="n">
        <v>60835.73</v>
      </c>
      <c r="J4555" s="160" t="n">
        <v>1873.79</v>
      </c>
      <c r="K4555" s="160" t="n">
        <v>58961.94</v>
      </c>
      <c r="L4555" s="160" t="n">
        <v>17484.75</v>
      </c>
    </row>
    <row r="4556">
      <c r="A4556" s="176" t="n">
        <v>45870</v>
      </c>
      <c r="B4556" s="104" t="inlineStr">
        <is>
          <t>2024/25</t>
        </is>
      </c>
      <c r="C4556" s="104" t="inlineStr">
        <is>
          <t>HC-073</t>
        </is>
      </c>
      <c r="D4556" s="104" t="inlineStr">
        <is>
          <t>Île-de-France</t>
        </is>
      </c>
      <c r="E4556" s="104" t="inlineStr">
        <is>
          <t>À emporter</t>
        </is>
      </c>
      <c r="F4556" s="104" t="n">
        <v>30</v>
      </c>
      <c r="G4556" s="159" t="n">
        <v>3642</v>
      </c>
      <c r="H4556" s="159" t="n">
        <v>9046</v>
      </c>
      <c r="I4556" s="160" t="n">
        <v>43239.08</v>
      </c>
      <c r="J4556" s="160" t="n">
        <v>1224.62</v>
      </c>
      <c r="K4556" s="160" t="n">
        <v>42014.46</v>
      </c>
      <c r="L4556" s="160" t="n">
        <v>12523.44</v>
      </c>
    </row>
    <row r="4557">
      <c r="A4557" s="176" t="n">
        <v>45870</v>
      </c>
      <c r="B4557" s="104" t="inlineStr">
        <is>
          <t>2024/25</t>
        </is>
      </c>
      <c r="C4557" s="104" t="inlineStr">
        <is>
          <t>HC-074</t>
        </is>
      </c>
      <c r="D4557" s="104" t="inlineStr">
        <is>
          <t>Nord-Ouest</t>
        </is>
      </c>
      <c r="E4557" s="104" t="inlineStr">
        <is>
          <t>Livraison</t>
        </is>
      </c>
      <c r="F4557" s="104" t="n">
        <v>31</v>
      </c>
      <c r="G4557" s="159" t="n">
        <v>1443</v>
      </c>
      <c r="H4557" s="159" t="n">
        <v>3636</v>
      </c>
      <c r="I4557" s="160" t="n">
        <v>23974.69</v>
      </c>
      <c r="J4557" s="160" t="n">
        <v>1507.26</v>
      </c>
      <c r="K4557" s="160" t="n">
        <v>22467.43</v>
      </c>
      <c r="L4557" s="160" t="n">
        <v>6979.9</v>
      </c>
    </row>
    <row r="4558">
      <c r="A4558" s="176" t="n">
        <v>45870</v>
      </c>
      <c r="B4558" s="104" t="inlineStr">
        <is>
          <t>2024/25</t>
        </is>
      </c>
      <c r="C4558" s="104" t="inlineStr">
        <is>
          <t>HC-074</t>
        </is>
      </c>
      <c r="D4558" s="104" t="inlineStr">
        <is>
          <t>Nord-Ouest</t>
        </is>
      </c>
      <c r="E4558" s="104" t="inlineStr">
        <is>
          <t>Sur place</t>
        </is>
      </c>
      <c r="F4558" s="104" t="n">
        <v>30</v>
      </c>
      <c r="G4558" s="159" t="n">
        <v>3713</v>
      </c>
      <c r="H4558" s="159" t="n">
        <v>9730</v>
      </c>
      <c r="I4558" s="160" t="n">
        <v>48071.02</v>
      </c>
      <c r="J4558" s="160" t="n">
        <v>1421.97</v>
      </c>
      <c r="K4558" s="160" t="n">
        <v>46649.05</v>
      </c>
      <c r="L4558" s="160" t="n">
        <v>13845.67</v>
      </c>
    </row>
    <row r="4559">
      <c r="A4559" s="176" t="n">
        <v>45870</v>
      </c>
      <c r="B4559" s="104" t="inlineStr">
        <is>
          <t>2024/25</t>
        </is>
      </c>
      <c r="C4559" s="104" t="inlineStr">
        <is>
          <t>HC-074</t>
        </is>
      </c>
      <c r="D4559" s="104" t="inlineStr">
        <is>
          <t>Nord-Ouest</t>
        </is>
      </c>
      <c r="E4559" s="104" t="inlineStr">
        <is>
          <t>À emporter</t>
        </is>
      </c>
      <c r="F4559" s="104" t="n">
        <v>31</v>
      </c>
      <c r="G4559" s="159" t="n">
        <v>2959</v>
      </c>
      <c r="H4559" s="159" t="n">
        <v>7579</v>
      </c>
      <c r="I4559" s="160" t="n">
        <v>35214.47</v>
      </c>
      <c r="J4559" s="160" t="n">
        <v>883.2</v>
      </c>
      <c r="K4559" s="160" t="n">
        <v>34331.27</v>
      </c>
      <c r="L4559" s="160" t="n">
        <v>10290.84</v>
      </c>
    </row>
    <row r="4560">
      <c r="A4560" s="176" t="n">
        <v>45870</v>
      </c>
      <c r="B4560" s="104" t="inlineStr">
        <is>
          <t>2024/25</t>
        </is>
      </c>
      <c r="C4560" s="104" t="inlineStr">
        <is>
          <t>HC-075</t>
        </is>
      </c>
      <c r="D4560" s="104" t="inlineStr">
        <is>
          <t>Sud-Est</t>
        </is>
      </c>
      <c r="E4560" s="104" t="inlineStr">
        <is>
          <t>Drive</t>
        </is>
      </c>
      <c r="F4560" s="104" t="n">
        <v>31</v>
      </c>
      <c r="G4560" s="159" t="n">
        <v>2116</v>
      </c>
      <c r="H4560" s="159" t="n">
        <v>5474</v>
      </c>
      <c r="I4560" s="160" t="n">
        <v>28900.17</v>
      </c>
      <c r="J4560" s="160" t="n">
        <v>878.02</v>
      </c>
      <c r="K4560" s="160" t="n">
        <v>28022.15</v>
      </c>
      <c r="L4560" s="160" t="n">
        <v>8313.9</v>
      </c>
    </row>
    <row r="4561">
      <c r="A4561" s="176" t="n">
        <v>45870</v>
      </c>
      <c r="B4561" s="104" t="inlineStr">
        <is>
          <t>2024/25</t>
        </is>
      </c>
      <c r="C4561" s="104" t="inlineStr">
        <is>
          <t>HC-075</t>
        </is>
      </c>
      <c r="D4561" s="104" t="inlineStr">
        <is>
          <t>Sud-Est</t>
        </is>
      </c>
      <c r="E4561" s="104" t="inlineStr">
        <is>
          <t>Livraison</t>
        </is>
      </c>
      <c r="F4561" s="104" t="n">
        <v>30</v>
      </c>
      <c r="G4561" s="159" t="n">
        <v>2179</v>
      </c>
      <c r="H4561" s="159" t="n">
        <v>5666</v>
      </c>
      <c r="I4561" s="160" t="n">
        <v>35378.14</v>
      </c>
      <c r="J4561" s="160" t="n">
        <v>2025.91</v>
      </c>
      <c r="K4561" s="160" t="n">
        <v>33352.23</v>
      </c>
      <c r="L4561" s="160" t="n">
        <v>10273.21</v>
      </c>
    </row>
    <row r="4562">
      <c r="A4562" s="176" t="n">
        <v>45870</v>
      </c>
      <c r="B4562" s="104" t="inlineStr">
        <is>
          <t>2024/25</t>
        </is>
      </c>
      <c r="C4562" s="104" t="inlineStr">
        <is>
          <t>HC-075</t>
        </is>
      </c>
      <c r="D4562" s="104" t="inlineStr">
        <is>
          <t>Sud-Est</t>
        </is>
      </c>
      <c r="E4562" s="104" t="inlineStr">
        <is>
          <t>Sur place</t>
        </is>
      </c>
      <c r="F4562" s="104" t="n">
        <v>30</v>
      </c>
      <c r="G4562" s="159" t="n">
        <v>5029</v>
      </c>
      <c r="H4562" s="159" t="n">
        <v>12742</v>
      </c>
      <c r="I4562" s="160" t="n">
        <v>65537.75999999999</v>
      </c>
      <c r="J4562" s="160" t="n">
        <v>1938.8</v>
      </c>
      <c r="K4562" s="160" t="n">
        <v>63598.96</v>
      </c>
      <c r="L4562" s="160" t="n">
        <v>19048.8</v>
      </c>
    </row>
    <row r="4563">
      <c r="A4563" s="176" t="n">
        <v>45870</v>
      </c>
      <c r="B4563" s="104" t="inlineStr">
        <is>
          <t>2024/25</t>
        </is>
      </c>
      <c r="C4563" s="104" t="inlineStr">
        <is>
          <t>HC-075</t>
        </is>
      </c>
      <c r="D4563" s="104" t="inlineStr">
        <is>
          <t>Sud-Est</t>
        </is>
      </c>
      <c r="E4563" s="104" t="inlineStr">
        <is>
          <t>À emporter</t>
        </is>
      </c>
      <c r="F4563" s="104" t="n">
        <v>31</v>
      </c>
      <c r="G4563" s="159" t="n">
        <v>4050</v>
      </c>
      <c r="H4563" s="159" t="n">
        <v>10131</v>
      </c>
      <c r="I4563" s="160" t="n">
        <v>48143.41</v>
      </c>
      <c r="J4563" s="160" t="n">
        <v>1403.93</v>
      </c>
      <c r="K4563" s="160" t="n">
        <v>46739.48</v>
      </c>
      <c r="L4563" s="160" t="n">
        <v>13956.33</v>
      </c>
    </row>
    <row r="4564">
      <c r="A4564" s="176" t="n">
        <v>45870</v>
      </c>
      <c r="B4564" s="104" t="inlineStr">
        <is>
          <t>2024/25</t>
        </is>
      </c>
      <c r="C4564" s="104" t="inlineStr">
        <is>
          <t>HC-076</t>
        </is>
      </c>
      <c r="D4564" s="104" t="inlineStr">
        <is>
          <t>Sud-Ouest</t>
        </is>
      </c>
      <c r="E4564" s="104" t="inlineStr">
        <is>
          <t>Drive</t>
        </is>
      </c>
      <c r="F4564" s="104" t="n">
        <v>31</v>
      </c>
      <c r="G4564" s="159" t="n">
        <v>1284</v>
      </c>
      <c r="H4564" s="159" t="n">
        <v>3313</v>
      </c>
      <c r="I4564" s="160" t="n">
        <v>17648.49</v>
      </c>
      <c r="J4564" s="160" t="n">
        <v>484.69</v>
      </c>
      <c r="K4564" s="160" t="n">
        <v>17163.8</v>
      </c>
      <c r="L4564" s="160" t="n">
        <v>5092.01</v>
      </c>
    </row>
    <row r="4565">
      <c r="A4565" s="176" t="n">
        <v>45870</v>
      </c>
      <c r="B4565" s="104" t="inlineStr">
        <is>
          <t>2024/25</t>
        </is>
      </c>
      <c r="C4565" s="104" t="inlineStr">
        <is>
          <t>HC-076</t>
        </is>
      </c>
      <c r="D4565" s="104" t="inlineStr">
        <is>
          <t>Sud-Ouest</t>
        </is>
      </c>
      <c r="E4565" s="104" t="inlineStr">
        <is>
          <t>Livraison</t>
        </is>
      </c>
      <c r="F4565" s="104" t="n">
        <v>31</v>
      </c>
      <c r="G4565" s="159" t="n">
        <v>1411</v>
      </c>
      <c r="H4565" s="159" t="n">
        <v>3698</v>
      </c>
      <c r="I4565" s="160" t="n">
        <v>22577.77</v>
      </c>
      <c r="J4565" s="160" t="n">
        <v>1327.36</v>
      </c>
      <c r="K4565" s="160" t="n">
        <v>21250.41</v>
      </c>
      <c r="L4565" s="160" t="n">
        <v>6557.34</v>
      </c>
    </row>
    <row r="4566">
      <c r="A4566" s="176" t="n">
        <v>45870</v>
      </c>
      <c r="B4566" s="104" t="inlineStr">
        <is>
          <t>2024/25</t>
        </is>
      </c>
      <c r="C4566" s="104" t="inlineStr">
        <is>
          <t>HC-076</t>
        </is>
      </c>
      <c r="D4566" s="104" t="inlineStr">
        <is>
          <t>Sud-Ouest</t>
        </is>
      </c>
      <c r="E4566" s="104" t="inlineStr">
        <is>
          <t>Sur place</t>
        </is>
      </c>
      <c r="F4566" s="104" t="n">
        <v>30</v>
      </c>
      <c r="G4566" s="159" t="n">
        <v>3121</v>
      </c>
      <c r="H4566" s="159" t="n">
        <v>7949</v>
      </c>
      <c r="I4566" s="160" t="n">
        <v>40395.5</v>
      </c>
      <c r="J4566" s="160" t="n">
        <v>1239.23</v>
      </c>
      <c r="K4566" s="160" t="n">
        <v>39156.27</v>
      </c>
      <c r="L4566" s="160" t="n">
        <v>11676.31</v>
      </c>
    </row>
    <row r="4567">
      <c r="A4567" s="176" t="n">
        <v>45870</v>
      </c>
      <c r="B4567" s="104" t="inlineStr">
        <is>
          <t>2024/25</t>
        </is>
      </c>
      <c r="C4567" s="104" t="inlineStr">
        <is>
          <t>HC-076</t>
        </is>
      </c>
      <c r="D4567" s="104" t="inlineStr">
        <is>
          <t>Sud-Ouest</t>
        </is>
      </c>
      <c r="E4567" s="104" t="inlineStr">
        <is>
          <t>À emporter</t>
        </is>
      </c>
      <c r="F4567" s="104" t="n">
        <v>30</v>
      </c>
      <c r="G4567" s="159" t="n">
        <v>2400</v>
      </c>
      <c r="H4567" s="159" t="n">
        <v>6103</v>
      </c>
      <c r="I4567" s="160" t="n">
        <v>28504.91</v>
      </c>
      <c r="J4567" s="160" t="n">
        <v>785.4299999999999</v>
      </c>
      <c r="K4567" s="160" t="n">
        <v>27719.48</v>
      </c>
      <c r="L4567" s="160" t="n">
        <v>8193.91</v>
      </c>
    </row>
    <row r="4568">
      <c r="A4568" s="176" t="n">
        <v>45870</v>
      </c>
      <c r="B4568" s="104" t="inlineStr">
        <is>
          <t>2024/25</t>
        </is>
      </c>
      <c r="C4568" s="104" t="inlineStr">
        <is>
          <t>HC-077</t>
        </is>
      </c>
      <c r="D4568" s="104" t="inlineStr">
        <is>
          <t>Île-de-France</t>
        </is>
      </c>
      <c r="E4568" s="104" t="inlineStr">
        <is>
          <t>Drive</t>
        </is>
      </c>
      <c r="F4568" s="104" t="n">
        <v>30</v>
      </c>
      <c r="G4568" s="159" t="n">
        <v>1105</v>
      </c>
      <c r="H4568" s="159" t="n">
        <v>2779</v>
      </c>
      <c r="I4568" s="160" t="n">
        <v>15167.34</v>
      </c>
      <c r="J4568" s="160" t="n">
        <v>483.89</v>
      </c>
      <c r="K4568" s="160" t="n">
        <v>14683.45</v>
      </c>
      <c r="L4568" s="160" t="n">
        <v>4394.33</v>
      </c>
    </row>
    <row r="4569">
      <c r="A4569" s="176" t="n">
        <v>45870</v>
      </c>
      <c r="B4569" s="104" t="inlineStr">
        <is>
          <t>2024/25</t>
        </is>
      </c>
      <c r="C4569" s="104" t="inlineStr">
        <is>
          <t>HC-077</t>
        </is>
      </c>
      <c r="D4569" s="104" t="inlineStr">
        <is>
          <t>Île-de-France</t>
        </is>
      </c>
      <c r="E4569" s="104" t="inlineStr">
        <is>
          <t>Livraison</t>
        </is>
      </c>
      <c r="F4569" s="104" t="n">
        <v>31</v>
      </c>
      <c r="G4569" s="159" t="n">
        <v>1150</v>
      </c>
      <c r="H4569" s="159" t="n">
        <v>3012</v>
      </c>
      <c r="I4569" s="160" t="n">
        <v>18997.66</v>
      </c>
      <c r="J4569" s="160" t="n">
        <v>1076.26</v>
      </c>
      <c r="K4569" s="160" t="n">
        <v>17921.4</v>
      </c>
      <c r="L4569" s="160" t="n">
        <v>5506.44</v>
      </c>
    </row>
    <row r="4570">
      <c r="A4570" s="176" t="n">
        <v>45870</v>
      </c>
      <c r="B4570" s="104" t="inlineStr">
        <is>
          <t>2024/25</t>
        </is>
      </c>
      <c r="C4570" s="104" t="inlineStr">
        <is>
          <t>HC-077</t>
        </is>
      </c>
      <c r="D4570" s="104" t="inlineStr">
        <is>
          <t>Île-de-France</t>
        </is>
      </c>
      <c r="E4570" s="104" t="inlineStr">
        <is>
          <t>Sur place</t>
        </is>
      </c>
      <c r="F4570" s="104" t="n">
        <v>30</v>
      </c>
      <c r="G4570" s="159" t="n">
        <v>2812</v>
      </c>
      <c r="H4570" s="159" t="n">
        <v>7365</v>
      </c>
      <c r="I4570" s="160" t="n">
        <v>36314.99</v>
      </c>
      <c r="J4570" s="160" t="n">
        <v>1051.89</v>
      </c>
      <c r="K4570" s="160" t="n">
        <v>35263.1</v>
      </c>
      <c r="L4570" s="160" t="n">
        <v>10599.56</v>
      </c>
    </row>
    <row r="4571">
      <c r="A4571" s="176" t="n">
        <v>45870</v>
      </c>
      <c r="B4571" s="104" t="inlineStr">
        <is>
          <t>2024/25</t>
        </is>
      </c>
      <c r="C4571" s="104" t="inlineStr">
        <is>
          <t>HC-077</t>
        </is>
      </c>
      <c r="D4571" s="104" t="inlineStr">
        <is>
          <t>Île-de-France</t>
        </is>
      </c>
      <c r="E4571" s="104" t="inlineStr">
        <is>
          <t>À emporter</t>
        </is>
      </c>
      <c r="F4571" s="104" t="n">
        <v>31</v>
      </c>
      <c r="G4571" s="159" t="n">
        <v>2173</v>
      </c>
      <c r="H4571" s="159" t="n">
        <v>5480</v>
      </c>
      <c r="I4571" s="160" t="n">
        <v>25715.72</v>
      </c>
      <c r="J4571" s="160" t="n">
        <v>856.3</v>
      </c>
      <c r="K4571" s="160" t="n">
        <v>24859.42</v>
      </c>
      <c r="L4571" s="160" t="n">
        <v>7402.08</v>
      </c>
    </row>
    <row r="4572">
      <c r="A4572" s="176" t="n">
        <v>45870</v>
      </c>
      <c r="B4572" s="104" t="inlineStr">
        <is>
          <t>2024/25</t>
        </is>
      </c>
      <c r="C4572" s="104" t="inlineStr">
        <is>
          <t>HC-078</t>
        </is>
      </c>
      <c r="D4572" s="104" t="inlineStr">
        <is>
          <t>Nord-Ouest</t>
        </is>
      </c>
      <c r="E4572" s="104" t="inlineStr">
        <is>
          <t>Livraison</t>
        </is>
      </c>
      <c r="F4572" s="104" t="n">
        <v>31</v>
      </c>
      <c r="G4572" s="159" t="n">
        <v>1035</v>
      </c>
      <c r="H4572" s="159" t="n">
        <v>2619</v>
      </c>
      <c r="I4572" s="160" t="n">
        <v>16957.15</v>
      </c>
      <c r="J4572" s="160" t="n">
        <v>1015.29</v>
      </c>
      <c r="K4572" s="160" t="n">
        <v>15941.86</v>
      </c>
      <c r="L4572" s="160" t="n">
        <v>4922.37</v>
      </c>
    </row>
    <row r="4573">
      <c r="A4573" s="176" t="n">
        <v>45870</v>
      </c>
      <c r="B4573" s="104" t="inlineStr">
        <is>
          <t>2024/25</t>
        </is>
      </c>
      <c r="C4573" s="104" t="inlineStr">
        <is>
          <t>HC-078</t>
        </is>
      </c>
      <c r="D4573" s="104" t="inlineStr">
        <is>
          <t>Nord-Ouest</t>
        </is>
      </c>
      <c r="E4573" s="104" t="inlineStr">
        <is>
          <t>Sur place</t>
        </is>
      </c>
      <c r="F4573" s="104" t="n">
        <v>31</v>
      </c>
      <c r="G4573" s="159" t="n">
        <v>2637</v>
      </c>
      <c r="H4573" s="159" t="n">
        <v>6568</v>
      </c>
      <c r="I4573" s="160" t="n">
        <v>33769.74</v>
      </c>
      <c r="J4573" s="160" t="n">
        <v>989.97</v>
      </c>
      <c r="K4573" s="160" t="n">
        <v>32779.77</v>
      </c>
      <c r="L4573" s="160" t="n">
        <v>9806.370000000001</v>
      </c>
    </row>
    <row r="4574">
      <c r="A4574" s="176" t="n">
        <v>45870</v>
      </c>
      <c r="B4574" s="104" t="inlineStr">
        <is>
          <t>2024/25</t>
        </is>
      </c>
      <c r="C4574" s="104" t="inlineStr">
        <is>
          <t>HC-078</t>
        </is>
      </c>
      <c r="D4574" s="104" t="inlineStr">
        <is>
          <t>Nord-Ouest</t>
        </is>
      </c>
      <c r="E4574" s="104" t="inlineStr">
        <is>
          <t>À emporter</t>
        </is>
      </c>
      <c r="F4574" s="104" t="n">
        <v>30</v>
      </c>
      <c r="G4574" s="159" t="n">
        <v>1986</v>
      </c>
      <c r="H4574" s="159" t="n">
        <v>5305</v>
      </c>
      <c r="I4574" s="160" t="n">
        <v>23653.05</v>
      </c>
      <c r="J4574" s="160" t="n">
        <v>756.89</v>
      </c>
      <c r="K4574" s="160" t="n">
        <v>22896.16</v>
      </c>
      <c r="L4574" s="160" t="n">
        <v>6880.79</v>
      </c>
    </row>
    <row r="4575">
      <c r="A4575" s="176" t="n">
        <v>45870</v>
      </c>
      <c r="B4575" s="104" t="inlineStr">
        <is>
          <t>2024/25</t>
        </is>
      </c>
      <c r="C4575" s="104" t="inlineStr">
        <is>
          <t>HC-079</t>
        </is>
      </c>
      <c r="D4575" s="104" t="inlineStr">
        <is>
          <t>Sud-Est</t>
        </is>
      </c>
      <c r="E4575" s="104" t="inlineStr">
        <is>
          <t>Drive</t>
        </is>
      </c>
      <c r="F4575" s="104" t="n">
        <v>31</v>
      </c>
      <c r="G4575" s="159" t="n">
        <v>1456</v>
      </c>
      <c r="H4575" s="159" t="n">
        <v>3777</v>
      </c>
      <c r="I4575" s="160" t="n">
        <v>19816.86</v>
      </c>
      <c r="J4575" s="160" t="n">
        <v>636.53</v>
      </c>
      <c r="K4575" s="160" t="n">
        <v>19180.33</v>
      </c>
      <c r="L4575" s="160" t="n">
        <v>5754.27</v>
      </c>
    </row>
    <row r="4576">
      <c r="A4576" s="176" t="n">
        <v>45870</v>
      </c>
      <c r="B4576" s="104" t="inlineStr">
        <is>
          <t>2024/25</t>
        </is>
      </c>
      <c r="C4576" s="104" t="inlineStr">
        <is>
          <t>HC-079</t>
        </is>
      </c>
      <c r="D4576" s="104" t="inlineStr">
        <is>
          <t>Sud-Est</t>
        </is>
      </c>
      <c r="E4576" s="104" t="inlineStr">
        <is>
          <t>Livraison</t>
        </is>
      </c>
      <c r="F4576" s="104" t="n">
        <v>31</v>
      </c>
      <c r="G4576" s="159" t="n">
        <v>1347</v>
      </c>
      <c r="H4576" s="159" t="n">
        <v>3335</v>
      </c>
      <c r="I4576" s="160" t="n">
        <v>22241.82</v>
      </c>
      <c r="J4576" s="160" t="n">
        <v>1340.99</v>
      </c>
      <c r="K4576" s="160" t="n">
        <v>20900.83</v>
      </c>
      <c r="L4576" s="160" t="n">
        <v>6487.15</v>
      </c>
    </row>
    <row r="4577">
      <c r="A4577" s="176" t="n">
        <v>45870</v>
      </c>
      <c r="B4577" s="104" t="inlineStr">
        <is>
          <t>2024/25</t>
        </is>
      </c>
      <c r="C4577" s="104" t="inlineStr">
        <is>
          <t>HC-079</t>
        </is>
      </c>
      <c r="D4577" s="104" t="inlineStr">
        <is>
          <t>Sud-Est</t>
        </is>
      </c>
      <c r="E4577" s="104" t="inlineStr">
        <is>
          <t>Sur place</t>
        </is>
      </c>
      <c r="F4577" s="104" t="n">
        <v>31</v>
      </c>
      <c r="G4577" s="159" t="n">
        <v>3472</v>
      </c>
      <c r="H4577" s="159" t="n">
        <v>8998</v>
      </c>
      <c r="I4577" s="160" t="n">
        <v>45181.08</v>
      </c>
      <c r="J4577" s="160" t="n">
        <v>1257.69</v>
      </c>
      <c r="K4577" s="160" t="n">
        <v>43923.39</v>
      </c>
      <c r="L4577" s="160" t="n">
        <v>13029.63</v>
      </c>
    </row>
    <row r="4578">
      <c r="A4578" s="176" t="n">
        <v>45870</v>
      </c>
      <c r="B4578" s="104" t="inlineStr">
        <is>
          <t>2024/25</t>
        </is>
      </c>
      <c r="C4578" s="104" t="inlineStr">
        <is>
          <t>HC-079</t>
        </is>
      </c>
      <c r="D4578" s="104" t="inlineStr">
        <is>
          <t>Sud-Est</t>
        </is>
      </c>
      <c r="E4578" s="104" t="inlineStr">
        <is>
          <t>À emporter</t>
        </is>
      </c>
      <c r="F4578" s="104" t="n">
        <v>31</v>
      </c>
      <c r="G4578" s="159" t="n">
        <v>2706</v>
      </c>
      <c r="H4578" s="159" t="n">
        <v>6814</v>
      </c>
      <c r="I4578" s="160" t="n">
        <v>32313.36</v>
      </c>
      <c r="J4578" s="160" t="n">
        <v>933.9299999999999</v>
      </c>
      <c r="K4578" s="160" t="n">
        <v>31379.43</v>
      </c>
      <c r="L4578" s="160" t="n">
        <v>9329.379999999999</v>
      </c>
    </row>
    <row r="4579">
      <c r="A4579" s="176" t="n">
        <v>45870</v>
      </c>
      <c r="B4579" s="104" t="inlineStr">
        <is>
          <t>2024/25</t>
        </is>
      </c>
      <c r="C4579" s="104" t="inlineStr">
        <is>
          <t>HC-080</t>
        </is>
      </c>
      <c r="D4579" s="104" t="inlineStr">
        <is>
          <t>Sud-Ouest</t>
        </is>
      </c>
      <c r="E4579" s="104" t="inlineStr">
        <is>
          <t>Livraison</t>
        </is>
      </c>
      <c r="F4579" s="104" t="n">
        <v>31</v>
      </c>
      <c r="G4579" s="159" t="n">
        <v>1110</v>
      </c>
      <c r="H4579" s="159" t="n">
        <v>2792</v>
      </c>
      <c r="I4579" s="160" t="n">
        <v>18156.29</v>
      </c>
      <c r="J4579" s="160" t="n">
        <v>1062.86</v>
      </c>
      <c r="K4579" s="160" t="n">
        <v>17093.43</v>
      </c>
      <c r="L4579" s="160" t="n">
        <v>5272.98</v>
      </c>
    </row>
    <row r="4580">
      <c r="A4580" s="176" t="n">
        <v>45870</v>
      </c>
      <c r="B4580" s="104" t="inlineStr">
        <is>
          <t>2024/25</t>
        </is>
      </c>
      <c r="C4580" s="104" t="inlineStr">
        <is>
          <t>HC-080</t>
        </is>
      </c>
      <c r="D4580" s="104" t="inlineStr">
        <is>
          <t>Sud-Ouest</t>
        </is>
      </c>
      <c r="E4580" s="104" t="inlineStr">
        <is>
          <t>Sur place</t>
        </is>
      </c>
      <c r="F4580" s="104" t="n">
        <v>31</v>
      </c>
      <c r="G4580" s="159" t="n">
        <v>2934</v>
      </c>
      <c r="H4580" s="159" t="n">
        <v>7369</v>
      </c>
      <c r="I4580" s="160" t="n">
        <v>38276.78</v>
      </c>
      <c r="J4580" s="160" t="n">
        <v>1214.62</v>
      </c>
      <c r="K4580" s="160" t="n">
        <v>37062.16</v>
      </c>
      <c r="L4580" s="160" t="n">
        <v>10961.71</v>
      </c>
    </row>
    <row r="4581">
      <c r="A4581" s="176" t="n">
        <v>45870</v>
      </c>
      <c r="B4581" s="104" t="inlineStr">
        <is>
          <t>2024/25</t>
        </is>
      </c>
      <c r="C4581" s="104" t="inlineStr">
        <is>
          <t>HC-080</t>
        </is>
      </c>
      <c r="D4581" s="104" t="inlineStr">
        <is>
          <t>Sud-Ouest</t>
        </is>
      </c>
      <c r="E4581" s="104" t="inlineStr">
        <is>
          <t>À emporter</t>
        </is>
      </c>
      <c r="F4581" s="104" t="n">
        <v>31</v>
      </c>
      <c r="G4581" s="159" t="n">
        <v>2341</v>
      </c>
      <c r="H4581" s="159" t="n">
        <v>6072</v>
      </c>
      <c r="I4581" s="160" t="n">
        <v>27990.47</v>
      </c>
      <c r="J4581" s="160" t="n">
        <v>831.91</v>
      </c>
      <c r="K4581" s="160" t="n">
        <v>27158.56</v>
      </c>
      <c r="L4581" s="160" t="n">
        <v>8149.22</v>
      </c>
    </row>
    <row r="4582">
      <c r="A4582" s="176" t="n">
        <v>45870</v>
      </c>
      <c r="B4582" s="104" t="inlineStr">
        <is>
          <t>2024/25</t>
        </is>
      </c>
      <c r="C4582" s="104" t="inlineStr">
        <is>
          <t>HC-081</t>
        </is>
      </c>
      <c r="D4582" s="104" t="inlineStr">
        <is>
          <t>Île-de-France</t>
        </is>
      </c>
      <c r="E4582" s="104" t="inlineStr">
        <is>
          <t>Livraison</t>
        </is>
      </c>
      <c r="F4582" s="104" t="n">
        <v>31</v>
      </c>
      <c r="G4582" s="159" t="n">
        <v>1793</v>
      </c>
      <c r="H4582" s="159" t="n">
        <v>4541</v>
      </c>
      <c r="I4582" s="160" t="n">
        <v>29224.73</v>
      </c>
      <c r="J4582" s="160" t="n">
        <v>1722.03</v>
      </c>
      <c r="K4582" s="160" t="n">
        <v>27502.7</v>
      </c>
      <c r="L4582" s="160" t="n">
        <v>9556.309999999999</v>
      </c>
    </row>
    <row r="4583">
      <c r="A4583" s="176" t="n">
        <v>45870</v>
      </c>
      <c r="B4583" s="104" t="inlineStr">
        <is>
          <t>2024/25</t>
        </is>
      </c>
      <c r="C4583" s="104" t="inlineStr">
        <is>
          <t>HC-081</t>
        </is>
      </c>
      <c r="D4583" s="104" t="inlineStr">
        <is>
          <t>Île-de-France</t>
        </is>
      </c>
      <c r="E4583" s="104" t="inlineStr">
        <is>
          <t>Sur place</t>
        </is>
      </c>
      <c r="F4583" s="104" t="n">
        <v>30</v>
      </c>
      <c r="G4583" s="159" t="n">
        <v>4221</v>
      </c>
      <c r="H4583" s="159" t="n">
        <v>10647</v>
      </c>
      <c r="I4583" s="160" t="n">
        <v>54937.99</v>
      </c>
      <c r="J4583" s="160" t="n">
        <v>1682.53</v>
      </c>
      <c r="K4583" s="160" t="n">
        <v>53255.46</v>
      </c>
      <c r="L4583" s="160" t="n">
        <v>17946.3</v>
      </c>
    </row>
    <row r="4584">
      <c r="A4584" s="176" t="n">
        <v>45870</v>
      </c>
      <c r="B4584" s="104" t="inlineStr">
        <is>
          <t>2024/25</t>
        </is>
      </c>
      <c r="C4584" s="104" t="inlineStr">
        <is>
          <t>HC-081</t>
        </is>
      </c>
      <c r="D4584" s="104" t="inlineStr">
        <is>
          <t>Île-de-France</t>
        </is>
      </c>
      <c r="E4584" s="104" t="inlineStr">
        <is>
          <t>À emporter</t>
        </is>
      </c>
      <c r="F4584" s="104" t="n">
        <v>31</v>
      </c>
      <c r="G4584" s="159" t="n">
        <v>3330</v>
      </c>
      <c r="H4584" s="159" t="n">
        <v>8609</v>
      </c>
      <c r="I4584" s="160" t="n">
        <v>39884.83</v>
      </c>
      <c r="J4584" s="160" t="n">
        <v>1311.61</v>
      </c>
      <c r="K4584" s="160" t="n">
        <v>38573.22</v>
      </c>
      <c r="L4584" s="160" t="n">
        <v>13132.45</v>
      </c>
    </row>
    <row r="4585">
      <c r="A4585" s="176" t="n">
        <v>45870</v>
      </c>
      <c r="B4585" s="104" t="inlineStr">
        <is>
          <t>2024/25</t>
        </is>
      </c>
      <c r="C4585" s="104" t="inlineStr">
        <is>
          <t>HC-082</t>
        </is>
      </c>
      <c r="D4585" s="104" t="inlineStr">
        <is>
          <t>Nord-Ouest</t>
        </is>
      </c>
      <c r="E4585" s="104" t="inlineStr">
        <is>
          <t>Livraison</t>
        </is>
      </c>
      <c r="F4585" s="104" t="n">
        <v>31</v>
      </c>
      <c r="G4585" s="159" t="n">
        <v>1286</v>
      </c>
      <c r="H4585" s="159" t="n">
        <v>3286</v>
      </c>
      <c r="I4585" s="160" t="n">
        <v>21386.6</v>
      </c>
      <c r="J4585" s="160" t="n">
        <v>1228.08</v>
      </c>
      <c r="K4585" s="160" t="n">
        <v>20158.52</v>
      </c>
      <c r="L4585" s="160" t="n">
        <v>6220.3</v>
      </c>
    </row>
    <row r="4586">
      <c r="A4586" s="176" t="n">
        <v>45870</v>
      </c>
      <c r="B4586" s="104" t="inlineStr">
        <is>
          <t>2024/25</t>
        </is>
      </c>
      <c r="C4586" s="104" t="inlineStr">
        <is>
          <t>HC-082</t>
        </is>
      </c>
      <c r="D4586" s="104" t="inlineStr">
        <is>
          <t>Nord-Ouest</t>
        </is>
      </c>
      <c r="E4586" s="104" t="inlineStr">
        <is>
          <t>Sur place</t>
        </is>
      </c>
      <c r="F4586" s="104" t="n">
        <v>31</v>
      </c>
      <c r="G4586" s="159" t="n">
        <v>3320</v>
      </c>
      <c r="H4586" s="159" t="n">
        <v>8529</v>
      </c>
      <c r="I4586" s="160" t="n">
        <v>43219.14</v>
      </c>
      <c r="J4586" s="160" t="n">
        <v>1335.11</v>
      </c>
      <c r="K4586" s="160" t="n">
        <v>41884.03</v>
      </c>
      <c r="L4586" s="160" t="n">
        <v>12515.7</v>
      </c>
    </row>
    <row r="4587">
      <c r="A4587" s="176" t="n">
        <v>45870</v>
      </c>
      <c r="B4587" s="104" t="inlineStr">
        <is>
          <t>2024/25</t>
        </is>
      </c>
      <c r="C4587" s="104" t="inlineStr">
        <is>
          <t>HC-082</t>
        </is>
      </c>
      <c r="D4587" s="104" t="inlineStr">
        <is>
          <t>Nord-Ouest</t>
        </is>
      </c>
      <c r="E4587" s="104" t="inlineStr">
        <is>
          <t>À emporter</t>
        </is>
      </c>
      <c r="F4587" s="104" t="n">
        <v>31</v>
      </c>
      <c r="G4587" s="159" t="n">
        <v>2467</v>
      </c>
      <c r="H4587" s="159" t="n">
        <v>6163</v>
      </c>
      <c r="I4587" s="160" t="n">
        <v>29412.92</v>
      </c>
      <c r="J4587" s="160" t="n">
        <v>888.47</v>
      </c>
      <c r="K4587" s="160" t="n">
        <v>28524.45</v>
      </c>
      <c r="L4587" s="160" t="n">
        <v>8466.34</v>
      </c>
    </row>
    <row r="4588">
      <c r="A4588" s="176" t="n">
        <v>45870</v>
      </c>
      <c r="B4588" s="104" t="inlineStr">
        <is>
          <t>2024/25</t>
        </is>
      </c>
      <c r="C4588" s="104" t="inlineStr">
        <is>
          <t>HC-083</t>
        </is>
      </c>
      <c r="D4588" s="104" t="inlineStr">
        <is>
          <t>Sud-Est</t>
        </is>
      </c>
      <c r="E4588" s="104" t="inlineStr">
        <is>
          <t>Livraison</t>
        </is>
      </c>
      <c r="F4588" s="104" t="n">
        <v>31</v>
      </c>
      <c r="G4588" s="159" t="n">
        <v>1247</v>
      </c>
      <c r="H4588" s="159" t="n">
        <v>3258</v>
      </c>
      <c r="I4588" s="160" t="n">
        <v>19880.66</v>
      </c>
      <c r="J4588" s="160" t="n">
        <v>1171.35</v>
      </c>
      <c r="K4588" s="160" t="n">
        <v>18709.31</v>
      </c>
      <c r="L4588" s="160" t="n">
        <v>5826.56</v>
      </c>
    </row>
    <row r="4589">
      <c r="A4589" s="176" t="n">
        <v>45870</v>
      </c>
      <c r="B4589" s="104" t="inlineStr">
        <is>
          <t>2024/25</t>
        </is>
      </c>
      <c r="C4589" s="104" t="inlineStr">
        <is>
          <t>HC-083</t>
        </is>
      </c>
      <c r="D4589" s="104" t="inlineStr">
        <is>
          <t>Sud-Est</t>
        </is>
      </c>
      <c r="E4589" s="104" t="inlineStr">
        <is>
          <t>Sur place</t>
        </is>
      </c>
      <c r="F4589" s="104" t="n">
        <v>30</v>
      </c>
      <c r="G4589" s="159" t="n">
        <v>2981</v>
      </c>
      <c r="H4589" s="159" t="n">
        <v>7729</v>
      </c>
      <c r="I4589" s="160" t="n">
        <v>38402.95</v>
      </c>
      <c r="J4589" s="160" t="n">
        <v>1137.71</v>
      </c>
      <c r="K4589" s="160" t="n">
        <v>37265.24</v>
      </c>
      <c r="L4589" s="160" t="n">
        <v>11133.48</v>
      </c>
    </row>
    <row r="4590">
      <c r="A4590" s="176" t="n">
        <v>45870</v>
      </c>
      <c r="B4590" s="104" t="inlineStr">
        <is>
          <t>2024/25</t>
        </is>
      </c>
      <c r="C4590" s="104" t="inlineStr">
        <is>
          <t>HC-083</t>
        </is>
      </c>
      <c r="D4590" s="104" t="inlineStr">
        <is>
          <t>Sud-Est</t>
        </is>
      </c>
      <c r="E4590" s="104" t="inlineStr">
        <is>
          <t>À emporter</t>
        </is>
      </c>
      <c r="F4590" s="104" t="n">
        <v>31</v>
      </c>
      <c r="G4590" s="159" t="n">
        <v>2326</v>
      </c>
      <c r="H4590" s="159" t="n">
        <v>5854</v>
      </c>
      <c r="I4590" s="160" t="n">
        <v>27395.87</v>
      </c>
      <c r="J4590" s="160" t="n">
        <v>779.5700000000001</v>
      </c>
      <c r="K4590" s="160" t="n">
        <v>26616.3</v>
      </c>
      <c r="L4590" s="160" t="n">
        <v>7947.14</v>
      </c>
    </row>
    <row r="4591">
      <c r="A4591" s="176" t="n">
        <v>45870</v>
      </c>
      <c r="B4591" s="104" t="inlineStr">
        <is>
          <t>2024/25</t>
        </is>
      </c>
      <c r="C4591" s="104" t="inlineStr">
        <is>
          <t>HC-084</t>
        </is>
      </c>
      <c r="D4591" s="104" t="inlineStr">
        <is>
          <t>Sud-Ouest</t>
        </is>
      </c>
      <c r="E4591" s="104" t="inlineStr">
        <is>
          <t>Drive</t>
        </is>
      </c>
      <c r="F4591" s="104" t="n">
        <v>31</v>
      </c>
      <c r="G4591" s="159" t="n">
        <v>1165</v>
      </c>
      <c r="H4591" s="159" t="n">
        <v>3022</v>
      </c>
      <c r="I4591" s="160" t="n">
        <v>16021.43</v>
      </c>
      <c r="J4591" s="160" t="n">
        <v>456.58</v>
      </c>
      <c r="K4591" s="160" t="n">
        <v>15564.85</v>
      </c>
      <c r="L4591" s="160" t="n">
        <v>4653.71</v>
      </c>
    </row>
    <row r="4592">
      <c r="A4592" s="176" t="n">
        <v>45870</v>
      </c>
      <c r="B4592" s="104" t="inlineStr">
        <is>
          <t>2024/25</t>
        </is>
      </c>
      <c r="C4592" s="104" t="inlineStr">
        <is>
          <t>HC-084</t>
        </is>
      </c>
      <c r="D4592" s="104" t="inlineStr">
        <is>
          <t>Sud-Ouest</t>
        </is>
      </c>
      <c r="E4592" s="104" t="inlineStr">
        <is>
          <t>Livraison</t>
        </is>
      </c>
      <c r="F4592" s="104" t="n">
        <v>31</v>
      </c>
      <c r="G4592" s="159" t="n">
        <v>1121</v>
      </c>
      <c r="H4592" s="159" t="n">
        <v>2894</v>
      </c>
      <c r="I4592" s="160" t="n">
        <v>18552.6</v>
      </c>
      <c r="J4592" s="160" t="n">
        <v>1210.15</v>
      </c>
      <c r="K4592" s="160" t="n">
        <v>17342.45</v>
      </c>
      <c r="L4592" s="160" t="n">
        <v>5372.04</v>
      </c>
    </row>
    <row r="4593">
      <c r="A4593" s="176" t="n">
        <v>45870</v>
      </c>
      <c r="B4593" s="104" t="inlineStr">
        <is>
          <t>2024/25</t>
        </is>
      </c>
      <c r="C4593" s="104" t="inlineStr">
        <is>
          <t>HC-084</t>
        </is>
      </c>
      <c r="D4593" s="104" t="inlineStr">
        <is>
          <t>Sud-Ouest</t>
        </is>
      </c>
      <c r="E4593" s="104" t="inlineStr">
        <is>
          <t>Sur place</t>
        </is>
      </c>
      <c r="F4593" s="104" t="n">
        <v>31</v>
      </c>
      <c r="G4593" s="159" t="n">
        <v>2975</v>
      </c>
      <c r="H4593" s="159" t="n">
        <v>7403</v>
      </c>
      <c r="I4593" s="160" t="n">
        <v>38381.47</v>
      </c>
      <c r="J4593" s="160" t="n">
        <v>1274.69</v>
      </c>
      <c r="K4593" s="160" t="n">
        <v>37106.78</v>
      </c>
      <c r="L4593" s="160" t="n">
        <v>10983.89</v>
      </c>
    </row>
    <row r="4594">
      <c r="A4594" s="176" t="n">
        <v>45870</v>
      </c>
      <c r="B4594" s="104" t="inlineStr">
        <is>
          <t>2024/25</t>
        </is>
      </c>
      <c r="C4594" s="104" t="inlineStr">
        <is>
          <t>HC-084</t>
        </is>
      </c>
      <c r="D4594" s="104" t="inlineStr">
        <is>
          <t>Sud-Ouest</t>
        </is>
      </c>
      <c r="E4594" s="104" t="inlineStr">
        <is>
          <t>À emporter</t>
        </is>
      </c>
      <c r="F4594" s="104" t="n">
        <v>31</v>
      </c>
      <c r="G4594" s="159" t="n">
        <v>2202</v>
      </c>
      <c r="H4594" s="159" t="n">
        <v>5529</v>
      </c>
      <c r="I4594" s="160" t="n">
        <v>26113.02</v>
      </c>
      <c r="J4594" s="160" t="n">
        <v>813.66</v>
      </c>
      <c r="K4594" s="160" t="n">
        <v>25299.36</v>
      </c>
      <c r="L4594" s="160" t="n">
        <v>7550.99</v>
      </c>
    </row>
    <row r="4595">
      <c r="A4595" s="176" t="n">
        <v>45870</v>
      </c>
      <c r="B4595" s="104" t="inlineStr">
        <is>
          <t>2024/25</t>
        </is>
      </c>
      <c r="C4595" s="104" t="inlineStr">
        <is>
          <t>HC-085</t>
        </is>
      </c>
      <c r="D4595" s="104" t="inlineStr">
        <is>
          <t>Île-de-France</t>
        </is>
      </c>
      <c r="E4595" s="104" t="inlineStr">
        <is>
          <t>Livraison</t>
        </is>
      </c>
      <c r="F4595" s="104" t="n">
        <v>30</v>
      </c>
      <c r="G4595" s="159" t="n">
        <v>1320</v>
      </c>
      <c r="H4595" s="159" t="n">
        <v>3406</v>
      </c>
      <c r="I4595" s="160" t="n">
        <v>21946.55</v>
      </c>
      <c r="J4595" s="160" t="n">
        <v>1332.05</v>
      </c>
      <c r="K4595" s="160" t="n">
        <v>20614.5</v>
      </c>
      <c r="L4595" s="160" t="n">
        <v>6396.48</v>
      </c>
    </row>
    <row r="4596">
      <c r="A4596" s="176" t="n">
        <v>45870</v>
      </c>
      <c r="B4596" s="104" t="inlineStr">
        <is>
          <t>2024/25</t>
        </is>
      </c>
      <c r="C4596" s="104" t="inlineStr">
        <is>
          <t>HC-085</t>
        </is>
      </c>
      <c r="D4596" s="104" t="inlineStr">
        <is>
          <t>Île-de-France</t>
        </is>
      </c>
      <c r="E4596" s="104" t="inlineStr">
        <is>
          <t>Sur place</t>
        </is>
      </c>
      <c r="F4596" s="104" t="n">
        <v>31</v>
      </c>
      <c r="G4596" s="159" t="n">
        <v>3756</v>
      </c>
      <c r="H4596" s="159" t="n">
        <v>9805</v>
      </c>
      <c r="I4596" s="160" t="n">
        <v>48582.03</v>
      </c>
      <c r="J4596" s="160" t="n">
        <v>1620.43</v>
      </c>
      <c r="K4596" s="160" t="n">
        <v>46961.6</v>
      </c>
      <c r="L4596" s="160" t="n">
        <v>14032.44</v>
      </c>
    </row>
    <row r="4597">
      <c r="A4597" s="176" t="n">
        <v>45870</v>
      </c>
      <c r="B4597" s="104" t="inlineStr">
        <is>
          <t>2024/25</t>
        </is>
      </c>
      <c r="C4597" s="104" t="inlineStr">
        <is>
          <t>HC-085</t>
        </is>
      </c>
      <c r="D4597" s="104" t="inlineStr">
        <is>
          <t>Île-de-France</t>
        </is>
      </c>
      <c r="E4597" s="104" t="inlineStr">
        <is>
          <t>À emporter</t>
        </is>
      </c>
      <c r="F4597" s="104" t="n">
        <v>31</v>
      </c>
      <c r="G4597" s="159" t="n">
        <v>2802</v>
      </c>
      <c r="H4597" s="159" t="n">
        <v>7310</v>
      </c>
      <c r="I4597" s="160" t="n">
        <v>33104.56</v>
      </c>
      <c r="J4597" s="160" t="n">
        <v>936.5</v>
      </c>
      <c r="K4597" s="160" t="n">
        <v>32168.06</v>
      </c>
      <c r="L4597" s="160" t="n">
        <v>9499.309999999999</v>
      </c>
    </row>
    <row r="4598">
      <c r="A4598" s="176" t="n">
        <v>45870</v>
      </c>
      <c r="B4598" s="104" t="inlineStr">
        <is>
          <t>2024/25</t>
        </is>
      </c>
      <c r="C4598" s="104" t="inlineStr">
        <is>
          <t>HC-086</t>
        </is>
      </c>
      <c r="D4598" s="104" t="inlineStr">
        <is>
          <t>Nord-Ouest</t>
        </is>
      </c>
      <c r="E4598" s="104" t="inlineStr">
        <is>
          <t>Livraison</t>
        </is>
      </c>
      <c r="F4598" s="104" t="n">
        <v>31</v>
      </c>
      <c r="G4598" s="159" t="n">
        <v>1447</v>
      </c>
      <c r="H4598" s="159" t="n">
        <v>3645</v>
      </c>
      <c r="I4598" s="160" t="n">
        <v>23314.18</v>
      </c>
      <c r="J4598" s="160" t="n">
        <v>1283.58</v>
      </c>
      <c r="K4598" s="160" t="n">
        <v>22030.6</v>
      </c>
      <c r="L4598" s="160" t="n">
        <v>6813.27</v>
      </c>
    </row>
    <row r="4599">
      <c r="A4599" s="176" t="n">
        <v>45870</v>
      </c>
      <c r="B4599" s="104" t="inlineStr">
        <is>
          <t>2024/25</t>
        </is>
      </c>
      <c r="C4599" s="104" t="inlineStr">
        <is>
          <t>HC-086</t>
        </is>
      </c>
      <c r="D4599" s="104" t="inlineStr">
        <is>
          <t>Nord-Ouest</t>
        </is>
      </c>
      <c r="E4599" s="104" t="inlineStr">
        <is>
          <t>Sur place</t>
        </is>
      </c>
      <c r="F4599" s="104" t="n">
        <v>30</v>
      </c>
      <c r="G4599" s="159" t="n">
        <v>3416</v>
      </c>
      <c r="H4599" s="159" t="n">
        <v>8569</v>
      </c>
      <c r="I4599" s="160" t="n">
        <v>44400.92</v>
      </c>
      <c r="J4599" s="160" t="n">
        <v>1320.5</v>
      </c>
      <c r="K4599" s="160" t="n">
        <v>43080.42</v>
      </c>
      <c r="L4599" s="160" t="n">
        <v>12802.68</v>
      </c>
    </row>
    <row r="4600">
      <c r="A4600" s="176" t="n">
        <v>45870</v>
      </c>
      <c r="B4600" s="104" t="inlineStr">
        <is>
          <t>2024/25</t>
        </is>
      </c>
      <c r="C4600" s="104" t="inlineStr">
        <is>
          <t>HC-086</t>
        </is>
      </c>
      <c r="D4600" s="104" t="inlineStr">
        <is>
          <t>Nord-Ouest</t>
        </is>
      </c>
      <c r="E4600" s="104" t="inlineStr">
        <is>
          <t>À emporter</t>
        </is>
      </c>
      <c r="F4600" s="104" t="n">
        <v>30</v>
      </c>
      <c r="G4600" s="159" t="n">
        <v>2504</v>
      </c>
      <c r="H4600" s="159" t="n">
        <v>6251</v>
      </c>
      <c r="I4600" s="160" t="n">
        <v>29549.24</v>
      </c>
      <c r="J4600" s="160" t="n">
        <v>928.8</v>
      </c>
      <c r="K4600" s="160" t="n">
        <v>28620.44</v>
      </c>
      <c r="L4600" s="160" t="n">
        <v>8584.59</v>
      </c>
    </row>
    <row r="4601">
      <c r="A4601" s="176" t="n">
        <v>45870</v>
      </c>
      <c r="B4601" s="104" t="inlineStr">
        <is>
          <t>2024/25</t>
        </is>
      </c>
      <c r="C4601" s="104" t="inlineStr">
        <is>
          <t>HC-087</t>
        </is>
      </c>
      <c r="D4601" s="104" t="inlineStr">
        <is>
          <t>Sud-Est</t>
        </is>
      </c>
      <c r="E4601" s="104" t="inlineStr">
        <is>
          <t>Drive</t>
        </is>
      </c>
      <c r="F4601" s="104" t="n">
        <v>31</v>
      </c>
      <c r="G4601" s="159" t="n">
        <v>971</v>
      </c>
      <c r="H4601" s="159" t="n">
        <v>2481</v>
      </c>
      <c r="I4601" s="160" t="n">
        <v>13264.24</v>
      </c>
      <c r="J4601" s="160" t="n">
        <v>404.95</v>
      </c>
      <c r="K4601" s="160" t="n">
        <v>12859.29</v>
      </c>
      <c r="L4601" s="160" t="n">
        <v>3836.17</v>
      </c>
    </row>
    <row r="4602">
      <c r="A4602" s="176" t="n">
        <v>45870</v>
      </c>
      <c r="B4602" s="104" t="inlineStr">
        <is>
          <t>2024/25</t>
        </is>
      </c>
      <c r="C4602" s="104" t="inlineStr">
        <is>
          <t>HC-087</t>
        </is>
      </c>
      <c r="D4602" s="104" t="inlineStr">
        <is>
          <t>Sud-Est</t>
        </is>
      </c>
      <c r="E4602" s="104" t="inlineStr">
        <is>
          <t>Livraison</t>
        </is>
      </c>
      <c r="F4602" s="104" t="n">
        <v>31</v>
      </c>
      <c r="G4602" s="159" t="n">
        <v>1017</v>
      </c>
      <c r="H4602" s="159" t="n">
        <v>2617</v>
      </c>
      <c r="I4602" s="160" t="n">
        <v>16663.43</v>
      </c>
      <c r="J4602" s="160" t="n">
        <v>993.22</v>
      </c>
      <c r="K4602" s="160" t="n">
        <v>15670.21</v>
      </c>
      <c r="L4602" s="160" t="n">
        <v>4847.06</v>
      </c>
    </row>
    <row r="4603">
      <c r="A4603" s="176" t="n">
        <v>45870</v>
      </c>
      <c r="B4603" s="104" t="inlineStr">
        <is>
          <t>2024/25</t>
        </is>
      </c>
      <c r="C4603" s="104" t="inlineStr">
        <is>
          <t>HC-087</t>
        </is>
      </c>
      <c r="D4603" s="104" t="inlineStr">
        <is>
          <t>Sud-Est</t>
        </is>
      </c>
      <c r="E4603" s="104" t="inlineStr">
        <is>
          <t>Sur place</t>
        </is>
      </c>
      <c r="F4603" s="104" t="n">
        <v>30</v>
      </c>
      <c r="G4603" s="159" t="n">
        <v>2274</v>
      </c>
      <c r="H4603" s="159" t="n">
        <v>5861</v>
      </c>
      <c r="I4603" s="160" t="n">
        <v>29362.33</v>
      </c>
      <c r="J4603" s="160" t="n">
        <v>871.01</v>
      </c>
      <c r="K4603" s="160" t="n">
        <v>28491.32</v>
      </c>
      <c r="L4603" s="160" t="n">
        <v>8494.23</v>
      </c>
    </row>
    <row r="4604">
      <c r="A4604" s="176" t="n">
        <v>45870</v>
      </c>
      <c r="B4604" s="104" t="inlineStr">
        <is>
          <t>2024/25</t>
        </is>
      </c>
      <c r="C4604" s="104" t="inlineStr">
        <is>
          <t>HC-087</t>
        </is>
      </c>
      <c r="D4604" s="104" t="inlineStr">
        <is>
          <t>Sud-Est</t>
        </is>
      </c>
      <c r="E4604" s="104" t="inlineStr">
        <is>
          <t>À emporter</t>
        </is>
      </c>
      <c r="F4604" s="104" t="n">
        <v>31</v>
      </c>
      <c r="G4604" s="159" t="n">
        <v>1817</v>
      </c>
      <c r="H4604" s="159" t="n">
        <v>4718</v>
      </c>
      <c r="I4604" s="160" t="n">
        <v>21624.72</v>
      </c>
      <c r="J4604" s="160" t="n">
        <v>634.15</v>
      </c>
      <c r="K4604" s="160" t="n">
        <v>20990.57</v>
      </c>
      <c r="L4604" s="160" t="n">
        <v>6236.1</v>
      </c>
    </row>
    <row r="4605">
      <c r="A4605" s="176" t="n">
        <v>45870</v>
      </c>
      <c r="B4605" s="104" t="inlineStr">
        <is>
          <t>2024/25</t>
        </is>
      </c>
      <c r="C4605" s="104" t="inlineStr">
        <is>
          <t>HC-088</t>
        </is>
      </c>
      <c r="D4605" s="104" t="inlineStr">
        <is>
          <t>Sud-Ouest</t>
        </is>
      </c>
      <c r="E4605" s="104" t="inlineStr">
        <is>
          <t>Livraison</t>
        </is>
      </c>
      <c r="F4605" s="104" t="n">
        <v>31</v>
      </c>
      <c r="G4605" s="159" t="n">
        <v>1644</v>
      </c>
      <c r="H4605" s="159" t="n">
        <v>4343</v>
      </c>
      <c r="I4605" s="160" t="n">
        <v>26627.29</v>
      </c>
      <c r="J4605" s="160" t="n">
        <v>1512.77</v>
      </c>
      <c r="K4605" s="160" t="n">
        <v>25114.52</v>
      </c>
      <c r="L4605" s="160" t="n">
        <v>7741.99</v>
      </c>
    </row>
    <row r="4606">
      <c r="A4606" s="176" t="n">
        <v>45870</v>
      </c>
      <c r="B4606" s="104" t="inlineStr">
        <is>
          <t>2024/25</t>
        </is>
      </c>
      <c r="C4606" s="104" t="inlineStr">
        <is>
          <t>HC-088</t>
        </is>
      </c>
      <c r="D4606" s="104" t="inlineStr">
        <is>
          <t>Sud-Ouest</t>
        </is>
      </c>
      <c r="E4606" s="104" t="inlineStr">
        <is>
          <t>Sur place</t>
        </is>
      </c>
      <c r="F4606" s="104" t="n">
        <v>31</v>
      </c>
      <c r="G4606" s="159" t="n">
        <v>4117</v>
      </c>
      <c r="H4606" s="159" t="n">
        <v>10523</v>
      </c>
      <c r="I4606" s="160" t="n">
        <v>52546.92</v>
      </c>
      <c r="J4606" s="160" t="n">
        <v>1476.57</v>
      </c>
      <c r="K4606" s="160" t="n">
        <v>51070.35</v>
      </c>
      <c r="L4606" s="160" t="n">
        <v>15227.7</v>
      </c>
    </row>
    <row r="4607">
      <c r="A4607" s="176" t="n">
        <v>45870</v>
      </c>
      <c r="B4607" s="104" t="inlineStr">
        <is>
          <t>2024/25</t>
        </is>
      </c>
      <c r="C4607" s="104" t="inlineStr">
        <is>
          <t>HC-088</t>
        </is>
      </c>
      <c r="D4607" s="104" t="inlineStr">
        <is>
          <t>Sud-Ouest</t>
        </is>
      </c>
      <c r="E4607" s="104" t="inlineStr">
        <is>
          <t>À emporter</t>
        </is>
      </c>
      <c r="F4607" s="104" t="n">
        <v>30</v>
      </c>
      <c r="G4607" s="159" t="n">
        <v>3067</v>
      </c>
      <c r="H4607" s="159" t="n">
        <v>7729</v>
      </c>
      <c r="I4607" s="160" t="n">
        <v>36448.74</v>
      </c>
      <c r="J4607" s="160" t="n">
        <v>1173.85</v>
      </c>
      <c r="K4607" s="160" t="n">
        <v>35274.89</v>
      </c>
      <c r="L4607" s="160" t="n">
        <v>10573.5</v>
      </c>
    </row>
    <row r="4608">
      <c r="A4608" s="176" t="n">
        <v>45870</v>
      </c>
      <c r="B4608" s="104" t="inlineStr">
        <is>
          <t>2024/25</t>
        </is>
      </c>
      <c r="C4608" s="104" t="inlineStr">
        <is>
          <t>HC-089</t>
        </is>
      </c>
      <c r="D4608" s="104" t="inlineStr">
        <is>
          <t>Île-de-France</t>
        </is>
      </c>
      <c r="E4608" s="104" t="inlineStr">
        <is>
          <t>Livraison</t>
        </is>
      </c>
      <c r="F4608" s="104" t="n">
        <v>31</v>
      </c>
      <c r="G4608" s="159" t="n">
        <v>1247</v>
      </c>
      <c r="H4608" s="159" t="n">
        <v>3084</v>
      </c>
      <c r="I4608" s="160" t="n">
        <v>20681.66</v>
      </c>
      <c r="J4608" s="160" t="n">
        <v>1311.23</v>
      </c>
      <c r="K4608" s="160" t="n">
        <v>19370.43</v>
      </c>
      <c r="L4608" s="160" t="n">
        <v>5975.36</v>
      </c>
    </row>
    <row r="4609">
      <c r="A4609" s="176" t="n">
        <v>45870</v>
      </c>
      <c r="B4609" s="104" t="inlineStr">
        <is>
          <t>2024/25</t>
        </is>
      </c>
      <c r="C4609" s="104" t="inlineStr">
        <is>
          <t>HC-089</t>
        </is>
      </c>
      <c r="D4609" s="104" t="inlineStr">
        <is>
          <t>Île-de-France</t>
        </is>
      </c>
      <c r="E4609" s="104" t="inlineStr">
        <is>
          <t>Sur place</t>
        </is>
      </c>
      <c r="F4609" s="104" t="n">
        <v>31</v>
      </c>
      <c r="G4609" s="159" t="n">
        <v>3217</v>
      </c>
      <c r="H4609" s="159" t="n">
        <v>7819</v>
      </c>
      <c r="I4609" s="160" t="n">
        <v>41043.26</v>
      </c>
      <c r="J4609" s="160" t="n">
        <v>1136.77</v>
      </c>
      <c r="K4609" s="160" t="n">
        <v>39906.49</v>
      </c>
      <c r="L4609" s="160" t="n">
        <v>11983.92</v>
      </c>
    </row>
    <row r="4610">
      <c r="A4610" s="176" t="n">
        <v>45870</v>
      </c>
      <c r="B4610" s="104" t="inlineStr">
        <is>
          <t>2024/25</t>
        </is>
      </c>
      <c r="C4610" s="104" t="inlineStr">
        <is>
          <t>HC-089</t>
        </is>
      </c>
      <c r="D4610" s="104" t="inlineStr">
        <is>
          <t>Île-de-France</t>
        </is>
      </c>
      <c r="E4610" s="104" t="inlineStr">
        <is>
          <t>À emporter</t>
        </is>
      </c>
      <c r="F4610" s="104" t="n">
        <v>30</v>
      </c>
      <c r="G4610" s="159" t="n">
        <v>2430</v>
      </c>
      <c r="H4610" s="159" t="n">
        <v>6261</v>
      </c>
      <c r="I4610" s="160" t="n">
        <v>29010.1</v>
      </c>
      <c r="J4610" s="160" t="n">
        <v>850.65</v>
      </c>
      <c r="K4610" s="160" t="n">
        <v>28159.45</v>
      </c>
      <c r="L4610" s="160" t="n">
        <v>8379.65</v>
      </c>
    </row>
    <row r="4611">
      <c r="A4611" s="176" t="n">
        <v>45870</v>
      </c>
      <c r="B4611" s="104" t="inlineStr">
        <is>
          <t>2024/25</t>
        </is>
      </c>
      <c r="C4611" s="104" t="inlineStr">
        <is>
          <t>HC-090</t>
        </is>
      </c>
      <c r="D4611" s="104" t="inlineStr">
        <is>
          <t>Nord-Ouest</t>
        </is>
      </c>
      <c r="E4611" s="104" t="inlineStr">
        <is>
          <t>Drive</t>
        </is>
      </c>
      <c r="F4611" s="104" t="n">
        <v>31</v>
      </c>
      <c r="G4611" s="159" t="n">
        <v>1179</v>
      </c>
      <c r="H4611" s="159" t="n">
        <v>3061</v>
      </c>
      <c r="I4611" s="160" t="n">
        <v>16279.55</v>
      </c>
      <c r="J4611" s="160" t="n">
        <v>456.66</v>
      </c>
      <c r="K4611" s="160" t="n">
        <v>15822.89</v>
      </c>
      <c r="L4611" s="160" t="n">
        <v>4727.49</v>
      </c>
    </row>
    <row r="4612">
      <c r="A4612" s="176" t="n">
        <v>45870</v>
      </c>
      <c r="B4612" s="104" t="inlineStr">
        <is>
          <t>2024/25</t>
        </is>
      </c>
      <c r="C4612" s="104" t="inlineStr">
        <is>
          <t>HC-090</t>
        </is>
      </c>
      <c r="D4612" s="104" t="inlineStr">
        <is>
          <t>Nord-Ouest</t>
        </is>
      </c>
      <c r="E4612" s="104" t="inlineStr">
        <is>
          <t>Livraison</t>
        </is>
      </c>
      <c r="F4612" s="104" t="n">
        <v>31</v>
      </c>
      <c r="G4612" s="159" t="n">
        <v>1197</v>
      </c>
      <c r="H4612" s="159" t="n">
        <v>3077</v>
      </c>
      <c r="I4612" s="160" t="n">
        <v>19300.02</v>
      </c>
      <c r="J4612" s="160" t="n">
        <v>1098.34</v>
      </c>
      <c r="K4612" s="160" t="n">
        <v>18201.68</v>
      </c>
      <c r="L4612" s="160" t="n">
        <v>5621.95</v>
      </c>
    </row>
    <row r="4613">
      <c r="A4613" s="176" t="n">
        <v>45870</v>
      </c>
      <c r="B4613" s="104" t="inlineStr">
        <is>
          <t>2024/25</t>
        </is>
      </c>
      <c r="C4613" s="104" t="inlineStr">
        <is>
          <t>HC-090</t>
        </is>
      </c>
      <c r="D4613" s="104" t="inlineStr">
        <is>
          <t>Nord-Ouest</t>
        </is>
      </c>
      <c r="E4613" s="104" t="inlineStr">
        <is>
          <t>Sur place</t>
        </is>
      </c>
      <c r="F4613" s="104" t="n">
        <v>31</v>
      </c>
      <c r="G4613" s="159" t="n">
        <v>2953</v>
      </c>
      <c r="H4613" s="159" t="n">
        <v>7462</v>
      </c>
      <c r="I4613" s="160" t="n">
        <v>38282.3</v>
      </c>
      <c r="J4613" s="160" t="n">
        <v>1089.45</v>
      </c>
      <c r="K4613" s="160" t="n">
        <v>37192.85</v>
      </c>
      <c r="L4613" s="160" t="n">
        <v>11038.2</v>
      </c>
    </row>
    <row r="4614">
      <c r="A4614" s="176" t="n">
        <v>45870</v>
      </c>
      <c r="B4614" s="104" t="inlineStr">
        <is>
          <t>2024/25</t>
        </is>
      </c>
      <c r="C4614" s="104" t="inlineStr">
        <is>
          <t>HC-090</t>
        </is>
      </c>
      <c r="D4614" s="104" t="inlineStr">
        <is>
          <t>Nord-Ouest</t>
        </is>
      </c>
      <c r="E4614" s="104" t="inlineStr">
        <is>
          <t>À emporter</t>
        </is>
      </c>
      <c r="F4614" s="104" t="n">
        <v>30</v>
      </c>
      <c r="G4614" s="159" t="n">
        <v>2134</v>
      </c>
      <c r="H4614" s="159" t="n">
        <v>5456</v>
      </c>
      <c r="I4614" s="160" t="n">
        <v>25416.08</v>
      </c>
      <c r="J4614" s="160" t="n">
        <v>781.3099999999999</v>
      </c>
      <c r="K4614" s="160" t="n">
        <v>24634.77</v>
      </c>
      <c r="L4614" s="160" t="n">
        <v>7351.33</v>
      </c>
    </row>
    <row r="4615">
      <c r="A4615" s="176" t="n">
        <v>45870</v>
      </c>
      <c r="B4615" s="104" t="inlineStr">
        <is>
          <t>2024/25</t>
        </is>
      </c>
      <c r="C4615" s="104" t="inlineStr">
        <is>
          <t>HC-091</t>
        </is>
      </c>
      <c r="D4615" s="104" t="inlineStr">
        <is>
          <t>Sud-Est</t>
        </is>
      </c>
      <c r="E4615" s="104" t="inlineStr">
        <is>
          <t>Livraison</t>
        </is>
      </c>
      <c r="F4615" s="104" t="n">
        <v>31</v>
      </c>
      <c r="G4615" s="159" t="n">
        <v>1298</v>
      </c>
      <c r="H4615" s="159" t="n">
        <v>3229</v>
      </c>
      <c r="I4615" s="160" t="n">
        <v>21561.07</v>
      </c>
      <c r="J4615" s="160" t="n">
        <v>1186.41</v>
      </c>
      <c r="K4615" s="160" t="n">
        <v>20374.66</v>
      </c>
      <c r="L4615" s="160" t="n">
        <v>6337.1</v>
      </c>
    </row>
    <row r="4616">
      <c r="A4616" s="176" t="n">
        <v>45870</v>
      </c>
      <c r="B4616" s="104" t="inlineStr">
        <is>
          <t>2024/25</t>
        </is>
      </c>
      <c r="C4616" s="104" t="inlineStr">
        <is>
          <t>HC-091</t>
        </is>
      </c>
      <c r="D4616" s="104" t="inlineStr">
        <is>
          <t>Sud-Est</t>
        </is>
      </c>
      <c r="E4616" s="104" t="inlineStr">
        <is>
          <t>Sur place</t>
        </is>
      </c>
      <c r="F4616" s="104" t="n">
        <v>31</v>
      </c>
      <c r="G4616" s="159" t="n">
        <v>3515</v>
      </c>
      <c r="H4616" s="159" t="n">
        <v>9072</v>
      </c>
      <c r="I4616" s="160" t="n">
        <v>45404.91</v>
      </c>
      <c r="J4616" s="160" t="n">
        <v>1391.38</v>
      </c>
      <c r="K4616" s="160" t="n">
        <v>44013.53</v>
      </c>
      <c r="L4616" s="160" t="n">
        <v>13121.15</v>
      </c>
    </row>
    <row r="4617">
      <c r="A4617" s="176" t="n">
        <v>45870</v>
      </c>
      <c r="B4617" s="104" t="inlineStr">
        <is>
          <t>2024/25</t>
        </is>
      </c>
      <c r="C4617" s="104" t="inlineStr">
        <is>
          <t>HC-091</t>
        </is>
      </c>
      <c r="D4617" s="104" t="inlineStr">
        <is>
          <t>Sud-Est</t>
        </is>
      </c>
      <c r="E4617" s="104" t="inlineStr">
        <is>
          <t>À emporter</t>
        </is>
      </c>
      <c r="F4617" s="104" t="n">
        <v>30</v>
      </c>
      <c r="G4617" s="159" t="n">
        <v>2500</v>
      </c>
      <c r="H4617" s="159" t="n">
        <v>6287</v>
      </c>
      <c r="I4617" s="160" t="n">
        <v>29646.25</v>
      </c>
      <c r="J4617" s="160" t="n">
        <v>867.3200000000001</v>
      </c>
      <c r="K4617" s="160" t="n">
        <v>28778.93</v>
      </c>
      <c r="L4617" s="160" t="n">
        <v>8549.84</v>
      </c>
    </row>
    <row r="4618">
      <c r="A4618" s="176" t="n">
        <v>45870</v>
      </c>
      <c r="B4618" s="104" t="inlineStr">
        <is>
          <t>2024/25</t>
        </is>
      </c>
      <c r="C4618" s="104" t="inlineStr">
        <is>
          <t>HC-092</t>
        </is>
      </c>
      <c r="D4618" s="104" t="inlineStr">
        <is>
          <t>Sud-Ouest</t>
        </is>
      </c>
      <c r="E4618" s="104" t="inlineStr">
        <is>
          <t>Drive</t>
        </is>
      </c>
      <c r="F4618" s="104" t="n">
        <v>31</v>
      </c>
      <c r="G4618" s="159" t="n">
        <v>1114</v>
      </c>
      <c r="H4618" s="159" t="n">
        <v>2736</v>
      </c>
      <c r="I4618" s="160" t="n">
        <v>15246.15</v>
      </c>
      <c r="J4618" s="160" t="n">
        <v>483.18</v>
      </c>
      <c r="K4618" s="160" t="n">
        <v>14762.97</v>
      </c>
      <c r="L4618" s="160" t="n">
        <v>4372.6</v>
      </c>
    </row>
    <row r="4619">
      <c r="A4619" s="176" t="n">
        <v>45870</v>
      </c>
      <c r="B4619" s="104" t="inlineStr">
        <is>
          <t>2024/25</t>
        </is>
      </c>
      <c r="C4619" s="104" t="inlineStr">
        <is>
          <t>HC-092</t>
        </is>
      </c>
      <c r="D4619" s="104" t="inlineStr">
        <is>
          <t>Sud-Ouest</t>
        </is>
      </c>
      <c r="E4619" s="104" t="inlineStr">
        <is>
          <t>Livraison</t>
        </is>
      </c>
      <c r="F4619" s="104" t="n">
        <v>30</v>
      </c>
      <c r="G4619" s="159" t="n">
        <v>1081</v>
      </c>
      <c r="H4619" s="159" t="n">
        <v>2740</v>
      </c>
      <c r="I4619" s="160" t="n">
        <v>17517.94</v>
      </c>
      <c r="J4619" s="160" t="n">
        <v>1003.94</v>
      </c>
      <c r="K4619" s="160" t="n">
        <v>16514</v>
      </c>
      <c r="L4619" s="160" t="n">
        <v>5110.21</v>
      </c>
    </row>
    <row r="4620">
      <c r="A4620" s="176" t="n">
        <v>45870</v>
      </c>
      <c r="B4620" s="104" t="inlineStr">
        <is>
          <t>2024/25</t>
        </is>
      </c>
      <c r="C4620" s="104" t="inlineStr">
        <is>
          <t>HC-092</t>
        </is>
      </c>
      <c r="D4620" s="104" t="inlineStr">
        <is>
          <t>Sud-Ouest</t>
        </is>
      </c>
      <c r="E4620" s="104" t="inlineStr">
        <is>
          <t>Sur place</t>
        </is>
      </c>
      <c r="F4620" s="104" t="n">
        <v>31</v>
      </c>
      <c r="G4620" s="159" t="n">
        <v>2770</v>
      </c>
      <c r="H4620" s="159" t="n">
        <v>7152</v>
      </c>
      <c r="I4620" s="160" t="n">
        <v>35665.46</v>
      </c>
      <c r="J4620" s="160" t="n">
        <v>980.47</v>
      </c>
      <c r="K4620" s="160" t="n">
        <v>34684.99</v>
      </c>
      <c r="L4620" s="160" t="n">
        <v>10334.27</v>
      </c>
    </row>
    <row r="4621">
      <c r="A4621" s="176" t="n">
        <v>45870</v>
      </c>
      <c r="B4621" s="104" t="inlineStr">
        <is>
          <t>2024/25</t>
        </is>
      </c>
      <c r="C4621" s="104" t="inlineStr">
        <is>
          <t>HC-092</t>
        </is>
      </c>
      <c r="D4621" s="104" t="inlineStr">
        <is>
          <t>Sud-Ouest</t>
        </is>
      </c>
      <c r="E4621" s="104" t="inlineStr">
        <is>
          <t>À emporter</t>
        </is>
      </c>
      <c r="F4621" s="104" t="n">
        <v>30</v>
      </c>
      <c r="G4621" s="159" t="n">
        <v>2060</v>
      </c>
      <c r="H4621" s="159" t="n">
        <v>5260</v>
      </c>
      <c r="I4621" s="160" t="n">
        <v>24512.37</v>
      </c>
      <c r="J4621" s="160" t="n">
        <v>680.6</v>
      </c>
      <c r="K4621" s="160" t="n">
        <v>23831.77</v>
      </c>
      <c r="L4621" s="160" t="n">
        <v>7112.62</v>
      </c>
    </row>
    <row r="4622">
      <c r="A4622" s="176" t="n">
        <v>45870</v>
      </c>
      <c r="B4622" s="104" t="inlineStr">
        <is>
          <t>2024/25</t>
        </is>
      </c>
      <c r="C4622" s="104" t="inlineStr">
        <is>
          <t>HC-093</t>
        </is>
      </c>
      <c r="D4622" s="104" t="inlineStr">
        <is>
          <t>Île-de-France</t>
        </is>
      </c>
      <c r="E4622" s="104" t="inlineStr">
        <is>
          <t>Drive</t>
        </is>
      </c>
      <c r="F4622" s="104" t="n">
        <v>31</v>
      </c>
      <c r="G4622" s="159" t="n">
        <v>1918</v>
      </c>
      <c r="H4622" s="159" t="n">
        <v>4884</v>
      </c>
      <c r="I4622" s="160" t="n">
        <v>26439.12</v>
      </c>
      <c r="J4622" s="160" t="n">
        <v>859.45</v>
      </c>
      <c r="K4622" s="160" t="n">
        <v>25579.67</v>
      </c>
      <c r="L4622" s="160" t="n">
        <v>7616.03</v>
      </c>
    </row>
    <row r="4623">
      <c r="A4623" s="176" t="n">
        <v>45870</v>
      </c>
      <c r="B4623" s="104" t="inlineStr">
        <is>
          <t>2024/25</t>
        </is>
      </c>
      <c r="C4623" s="104" t="inlineStr">
        <is>
          <t>HC-093</t>
        </is>
      </c>
      <c r="D4623" s="104" t="inlineStr">
        <is>
          <t>Île-de-France</t>
        </is>
      </c>
      <c r="E4623" s="104" t="inlineStr">
        <is>
          <t>Livraison</t>
        </is>
      </c>
      <c r="F4623" s="104" t="n">
        <v>31</v>
      </c>
      <c r="G4623" s="159" t="n">
        <v>1911</v>
      </c>
      <c r="H4623" s="159" t="n">
        <v>5026</v>
      </c>
      <c r="I4623" s="160" t="n">
        <v>31398.65</v>
      </c>
      <c r="J4623" s="160" t="n">
        <v>1839.71</v>
      </c>
      <c r="K4623" s="160" t="n">
        <v>29558.94</v>
      </c>
      <c r="L4623" s="160" t="n">
        <v>9083.030000000001</v>
      </c>
    </row>
    <row r="4624">
      <c r="A4624" s="176" t="n">
        <v>45870</v>
      </c>
      <c r="B4624" s="104" t="inlineStr">
        <is>
          <t>2024/25</t>
        </is>
      </c>
      <c r="C4624" s="104" t="inlineStr">
        <is>
          <t>HC-093</t>
        </is>
      </c>
      <c r="D4624" s="104" t="inlineStr">
        <is>
          <t>Île-de-France</t>
        </is>
      </c>
      <c r="E4624" s="104" t="inlineStr">
        <is>
          <t>Sur place</t>
        </is>
      </c>
      <c r="F4624" s="104" t="n">
        <v>31</v>
      </c>
      <c r="G4624" s="159" t="n">
        <v>4792</v>
      </c>
      <c r="H4624" s="159" t="n">
        <v>12242</v>
      </c>
      <c r="I4624" s="160" t="n">
        <v>62050.48</v>
      </c>
      <c r="J4624" s="160" t="n">
        <v>1780.47</v>
      </c>
      <c r="K4624" s="160" t="n">
        <v>60270.01</v>
      </c>
      <c r="L4624" s="160" t="n">
        <v>17775.8</v>
      </c>
    </row>
    <row r="4625">
      <c r="A4625" s="176" t="n">
        <v>45870</v>
      </c>
      <c r="B4625" s="104" t="inlineStr">
        <is>
          <t>2024/25</t>
        </is>
      </c>
      <c r="C4625" s="104" t="inlineStr">
        <is>
          <t>HC-093</t>
        </is>
      </c>
      <c r="D4625" s="104" t="inlineStr">
        <is>
          <t>Île-de-France</t>
        </is>
      </c>
      <c r="E4625" s="104" t="inlineStr">
        <is>
          <t>À emporter</t>
        </is>
      </c>
      <c r="F4625" s="104" t="n">
        <v>31</v>
      </c>
      <c r="G4625" s="159" t="n">
        <v>3697</v>
      </c>
      <c r="H4625" s="159" t="n">
        <v>9771</v>
      </c>
      <c r="I4625" s="160" t="n">
        <v>43927.69</v>
      </c>
      <c r="J4625" s="160" t="n">
        <v>1355.17</v>
      </c>
      <c r="K4625" s="160" t="n">
        <v>42572.52</v>
      </c>
      <c r="L4625" s="160" t="n">
        <v>12701.61</v>
      </c>
    </row>
    <row r="4626">
      <c r="A4626" s="176" t="n">
        <v>45870</v>
      </c>
      <c r="B4626" s="104" t="inlineStr">
        <is>
          <t>2024/25</t>
        </is>
      </c>
      <c r="C4626" s="104" t="inlineStr">
        <is>
          <t>HC-094</t>
        </is>
      </c>
      <c r="D4626" s="104" t="inlineStr">
        <is>
          <t>Nord-Ouest</t>
        </is>
      </c>
      <c r="E4626" s="104" t="inlineStr">
        <is>
          <t>Drive</t>
        </is>
      </c>
      <c r="F4626" s="104" t="n">
        <v>31</v>
      </c>
      <c r="G4626" s="159" t="n">
        <v>952</v>
      </c>
      <c r="H4626" s="159" t="n">
        <v>2422</v>
      </c>
      <c r="I4626" s="160" t="n">
        <v>13017.71</v>
      </c>
      <c r="J4626" s="160" t="n">
        <v>418.35</v>
      </c>
      <c r="K4626" s="160" t="n">
        <v>12599.36</v>
      </c>
      <c r="L4626" s="160" t="n">
        <v>3723.24</v>
      </c>
    </row>
    <row r="4627">
      <c r="A4627" s="176" t="n">
        <v>45870</v>
      </c>
      <c r="B4627" s="104" t="inlineStr">
        <is>
          <t>2024/25</t>
        </is>
      </c>
      <c r="C4627" s="104" t="inlineStr">
        <is>
          <t>HC-094</t>
        </is>
      </c>
      <c r="D4627" s="104" t="inlineStr">
        <is>
          <t>Nord-Ouest</t>
        </is>
      </c>
      <c r="E4627" s="104" t="inlineStr">
        <is>
          <t>Livraison</t>
        </is>
      </c>
      <c r="F4627" s="104" t="n">
        <v>31</v>
      </c>
      <c r="G4627" s="159" t="n">
        <v>922</v>
      </c>
      <c r="H4627" s="159" t="n">
        <v>2353</v>
      </c>
      <c r="I4627" s="160" t="n">
        <v>15389.95</v>
      </c>
      <c r="J4627" s="160" t="n">
        <v>890.39</v>
      </c>
      <c r="K4627" s="160" t="n">
        <v>14499.56</v>
      </c>
      <c r="L4627" s="160" t="n">
        <v>4514.25</v>
      </c>
    </row>
    <row r="4628">
      <c r="A4628" s="176" t="n">
        <v>45870</v>
      </c>
      <c r="B4628" s="104" t="inlineStr">
        <is>
          <t>2024/25</t>
        </is>
      </c>
      <c r="C4628" s="104" t="inlineStr">
        <is>
          <t>HC-094</t>
        </is>
      </c>
      <c r="D4628" s="104" t="inlineStr">
        <is>
          <t>Nord-Ouest</t>
        </is>
      </c>
      <c r="E4628" s="104" t="inlineStr">
        <is>
          <t>Sur place</t>
        </is>
      </c>
      <c r="F4628" s="104" t="n">
        <v>31</v>
      </c>
      <c r="G4628" s="159" t="n">
        <v>2387</v>
      </c>
      <c r="H4628" s="159" t="n">
        <v>6114</v>
      </c>
      <c r="I4628" s="160" t="n">
        <v>30588.95</v>
      </c>
      <c r="J4628" s="160" t="n">
        <v>931.09</v>
      </c>
      <c r="K4628" s="160" t="n">
        <v>29657.86</v>
      </c>
      <c r="L4628" s="160" t="n">
        <v>8858.16</v>
      </c>
    </row>
    <row r="4629">
      <c r="A4629" s="176" t="n">
        <v>45870</v>
      </c>
      <c r="B4629" s="104" t="inlineStr">
        <is>
          <t>2024/25</t>
        </is>
      </c>
      <c r="C4629" s="104" t="inlineStr">
        <is>
          <t>HC-094</t>
        </is>
      </c>
      <c r="D4629" s="104" t="inlineStr">
        <is>
          <t>Nord-Ouest</t>
        </is>
      </c>
      <c r="E4629" s="104" t="inlineStr">
        <is>
          <t>À emporter</t>
        </is>
      </c>
      <c r="F4629" s="104" t="n">
        <v>31</v>
      </c>
      <c r="G4629" s="159" t="n">
        <v>1824</v>
      </c>
      <c r="H4629" s="159" t="n">
        <v>4573</v>
      </c>
      <c r="I4629" s="160" t="n">
        <v>21576.5</v>
      </c>
      <c r="J4629" s="160" t="n">
        <v>735.87</v>
      </c>
      <c r="K4629" s="160" t="n">
        <v>20840.63</v>
      </c>
      <c r="L4629" s="160" t="n">
        <v>6165.1</v>
      </c>
    </row>
    <row r="4630">
      <c r="A4630" s="176" t="n">
        <v>45870</v>
      </c>
      <c r="B4630" s="104" t="inlineStr">
        <is>
          <t>2024/25</t>
        </is>
      </c>
      <c r="C4630" s="104" t="inlineStr">
        <is>
          <t>HC-096</t>
        </is>
      </c>
      <c r="D4630" s="104" t="inlineStr">
        <is>
          <t>Sud-Ouest</t>
        </is>
      </c>
      <c r="E4630" s="104" t="inlineStr">
        <is>
          <t>Drive</t>
        </is>
      </c>
      <c r="F4630" s="104" t="n">
        <v>31</v>
      </c>
      <c r="G4630" s="159" t="n">
        <v>1031</v>
      </c>
      <c r="H4630" s="159" t="n">
        <v>2629</v>
      </c>
      <c r="I4630" s="160" t="n">
        <v>14013.6</v>
      </c>
      <c r="J4630" s="160" t="n">
        <v>459.3</v>
      </c>
      <c r="K4630" s="160" t="n">
        <v>13554.3</v>
      </c>
      <c r="L4630" s="160" t="n">
        <v>4033.58</v>
      </c>
    </row>
    <row r="4631">
      <c r="A4631" s="176" t="n">
        <v>45870</v>
      </c>
      <c r="B4631" s="104" t="inlineStr">
        <is>
          <t>2024/25</t>
        </is>
      </c>
      <c r="C4631" s="104" t="inlineStr">
        <is>
          <t>HC-096</t>
        </is>
      </c>
      <c r="D4631" s="104" t="inlineStr">
        <is>
          <t>Sud-Ouest</t>
        </is>
      </c>
      <c r="E4631" s="104" t="inlineStr">
        <is>
          <t>Livraison</t>
        </is>
      </c>
      <c r="F4631" s="104" t="n">
        <v>31</v>
      </c>
      <c r="G4631" s="159" t="n">
        <v>976</v>
      </c>
      <c r="H4631" s="159" t="n">
        <v>2491</v>
      </c>
      <c r="I4631" s="160" t="n">
        <v>16177.12</v>
      </c>
      <c r="J4631" s="160" t="n">
        <v>1045.29</v>
      </c>
      <c r="K4631" s="160" t="n">
        <v>15131.83</v>
      </c>
      <c r="L4631" s="160" t="n">
        <v>4680</v>
      </c>
    </row>
    <row r="4632">
      <c r="A4632" s="176" t="n">
        <v>45870</v>
      </c>
      <c r="B4632" s="104" t="inlineStr">
        <is>
          <t>2024/25</t>
        </is>
      </c>
      <c r="C4632" s="104" t="inlineStr">
        <is>
          <t>HC-096</t>
        </is>
      </c>
      <c r="D4632" s="104" t="inlineStr">
        <is>
          <t>Sud-Ouest</t>
        </is>
      </c>
      <c r="E4632" s="104" t="inlineStr">
        <is>
          <t>Sur place</t>
        </is>
      </c>
      <c r="F4632" s="104" t="n">
        <v>31</v>
      </c>
      <c r="G4632" s="159" t="n">
        <v>2640</v>
      </c>
      <c r="H4632" s="159" t="n">
        <v>6560</v>
      </c>
      <c r="I4632" s="160" t="n">
        <v>33970.6</v>
      </c>
      <c r="J4632" s="160" t="n">
        <v>1092.88</v>
      </c>
      <c r="K4632" s="160" t="n">
        <v>32877.72</v>
      </c>
      <c r="L4632" s="160" t="n">
        <v>9766.190000000001</v>
      </c>
    </row>
    <row r="4633">
      <c r="A4633" s="176" t="n">
        <v>45870</v>
      </c>
      <c r="B4633" s="104" t="inlineStr">
        <is>
          <t>2024/25</t>
        </is>
      </c>
      <c r="C4633" s="104" t="inlineStr">
        <is>
          <t>HC-096</t>
        </is>
      </c>
      <c r="D4633" s="104" t="inlineStr">
        <is>
          <t>Sud-Ouest</t>
        </is>
      </c>
      <c r="E4633" s="104" t="inlineStr">
        <is>
          <t>À emporter</t>
        </is>
      </c>
      <c r="F4633" s="104" t="n">
        <v>31</v>
      </c>
      <c r="G4633" s="159" t="n">
        <v>2014</v>
      </c>
      <c r="H4633" s="159" t="n">
        <v>5163</v>
      </c>
      <c r="I4633" s="160" t="n">
        <v>23728.67</v>
      </c>
      <c r="J4633" s="160" t="n">
        <v>744.65</v>
      </c>
      <c r="K4633" s="160" t="n">
        <v>22984.02</v>
      </c>
      <c r="L4633" s="160" t="n">
        <v>6839.4</v>
      </c>
    </row>
    <row r="4634">
      <c r="A4634" s="176" t="n">
        <v>45870</v>
      </c>
      <c r="B4634" s="104" t="inlineStr">
        <is>
          <t>2024/25</t>
        </is>
      </c>
      <c r="C4634" s="104" t="inlineStr">
        <is>
          <t>HC-097</t>
        </is>
      </c>
      <c r="D4634" s="104" t="inlineStr">
        <is>
          <t>Île-de-France</t>
        </is>
      </c>
      <c r="E4634" s="104" t="inlineStr">
        <is>
          <t>Drive</t>
        </is>
      </c>
      <c r="F4634" s="104" t="n">
        <v>30</v>
      </c>
      <c r="G4634" s="159" t="n">
        <v>709</v>
      </c>
      <c r="H4634" s="159" t="n">
        <v>1856</v>
      </c>
      <c r="I4634" s="160" t="n">
        <v>9679.780000000001</v>
      </c>
      <c r="J4634" s="160" t="n">
        <v>273.39</v>
      </c>
      <c r="K4634" s="160" t="n">
        <v>9406.389999999999</v>
      </c>
      <c r="L4634" s="160" t="n">
        <v>2809.1</v>
      </c>
    </row>
    <row r="4635">
      <c r="A4635" s="176" t="n">
        <v>45870</v>
      </c>
      <c r="B4635" s="104" t="inlineStr">
        <is>
          <t>2024/25</t>
        </is>
      </c>
      <c r="C4635" s="104" t="inlineStr">
        <is>
          <t>HC-097</t>
        </is>
      </c>
      <c r="D4635" s="104" t="inlineStr">
        <is>
          <t>Île-de-France</t>
        </is>
      </c>
      <c r="E4635" s="104" t="inlineStr">
        <is>
          <t>Livraison</t>
        </is>
      </c>
      <c r="F4635" s="104" t="n">
        <v>31</v>
      </c>
      <c r="G4635" s="159" t="n">
        <v>722</v>
      </c>
      <c r="H4635" s="159" t="n">
        <v>1851</v>
      </c>
      <c r="I4635" s="160" t="n">
        <v>11896.06</v>
      </c>
      <c r="J4635" s="160" t="n">
        <v>676.74</v>
      </c>
      <c r="K4635" s="160" t="n">
        <v>11219.32</v>
      </c>
      <c r="L4635" s="160" t="n">
        <v>3482.42</v>
      </c>
    </row>
    <row r="4636">
      <c r="A4636" s="176" t="n">
        <v>45870</v>
      </c>
      <c r="B4636" s="104" t="inlineStr">
        <is>
          <t>2024/25</t>
        </is>
      </c>
      <c r="C4636" s="104" t="inlineStr">
        <is>
          <t>HC-097</t>
        </is>
      </c>
      <c r="D4636" s="104" t="inlineStr">
        <is>
          <t>Île-de-France</t>
        </is>
      </c>
      <c r="E4636" s="104" t="inlineStr">
        <is>
          <t>Sur place</t>
        </is>
      </c>
      <c r="F4636" s="104" t="n">
        <v>31</v>
      </c>
      <c r="G4636" s="159" t="n">
        <v>1923</v>
      </c>
      <c r="H4636" s="159" t="n">
        <v>4900</v>
      </c>
      <c r="I4636" s="160" t="n">
        <v>24850.14</v>
      </c>
      <c r="J4636" s="160" t="n">
        <v>714.37</v>
      </c>
      <c r="K4636" s="160" t="n">
        <v>24135.77</v>
      </c>
      <c r="L4636" s="160" t="n">
        <v>7116.34</v>
      </c>
    </row>
    <row r="4637">
      <c r="A4637" s="176" t="n">
        <v>45870</v>
      </c>
      <c r="B4637" s="104" t="inlineStr">
        <is>
          <t>2024/25</t>
        </is>
      </c>
      <c r="C4637" s="104" t="inlineStr">
        <is>
          <t>HC-097</t>
        </is>
      </c>
      <c r="D4637" s="104" t="inlineStr">
        <is>
          <t>Île-de-France</t>
        </is>
      </c>
      <c r="E4637" s="104" t="inlineStr">
        <is>
          <t>À emporter</t>
        </is>
      </c>
      <c r="F4637" s="104" t="n">
        <v>31</v>
      </c>
      <c r="G4637" s="159" t="n">
        <v>1382</v>
      </c>
      <c r="H4637" s="159" t="n">
        <v>3511</v>
      </c>
      <c r="I4637" s="160" t="n">
        <v>16361.74</v>
      </c>
      <c r="J4637" s="160" t="n">
        <v>519.75</v>
      </c>
      <c r="K4637" s="160" t="n">
        <v>15841.99</v>
      </c>
      <c r="L4637" s="160" t="n">
        <v>4740.96</v>
      </c>
    </row>
    <row r="4638">
      <c r="A4638" s="176" t="n">
        <v>45870</v>
      </c>
      <c r="B4638" s="104" t="inlineStr">
        <is>
          <t>2024/25</t>
        </is>
      </c>
      <c r="C4638" s="104" t="inlineStr">
        <is>
          <t>HC-098</t>
        </is>
      </c>
      <c r="D4638" s="104" t="inlineStr">
        <is>
          <t>Nord-Ouest</t>
        </is>
      </c>
      <c r="E4638" s="104" t="inlineStr">
        <is>
          <t>Livraison</t>
        </is>
      </c>
      <c r="F4638" s="104" t="n">
        <v>31</v>
      </c>
      <c r="G4638" s="159" t="n">
        <v>1584</v>
      </c>
      <c r="H4638" s="159" t="n">
        <v>4035</v>
      </c>
      <c r="I4638" s="160" t="n">
        <v>25865.38</v>
      </c>
      <c r="J4638" s="160" t="n">
        <v>1509.19</v>
      </c>
      <c r="K4638" s="160" t="n">
        <v>24356.19</v>
      </c>
      <c r="L4638" s="160" t="n">
        <v>7536.84</v>
      </c>
    </row>
    <row r="4639">
      <c r="A4639" s="176" t="n">
        <v>45870</v>
      </c>
      <c r="B4639" s="104" t="inlineStr">
        <is>
          <t>2024/25</t>
        </is>
      </c>
      <c r="C4639" s="104" t="inlineStr">
        <is>
          <t>HC-098</t>
        </is>
      </c>
      <c r="D4639" s="104" t="inlineStr">
        <is>
          <t>Nord-Ouest</t>
        </is>
      </c>
      <c r="E4639" s="104" t="inlineStr">
        <is>
          <t>Sur place</t>
        </is>
      </c>
      <c r="F4639" s="104" t="n">
        <v>31</v>
      </c>
      <c r="G4639" s="159" t="n">
        <v>3845</v>
      </c>
      <c r="H4639" s="159" t="n">
        <v>10045</v>
      </c>
      <c r="I4639" s="160" t="n">
        <v>49280.62</v>
      </c>
      <c r="J4639" s="160" t="n">
        <v>1384.71</v>
      </c>
      <c r="K4639" s="160" t="n">
        <v>47895.91</v>
      </c>
      <c r="L4639" s="160" t="n">
        <v>14275.64</v>
      </c>
    </row>
    <row r="4640">
      <c r="A4640" s="176" t="n">
        <v>45870</v>
      </c>
      <c r="B4640" s="104" t="inlineStr">
        <is>
          <t>2024/25</t>
        </is>
      </c>
      <c r="C4640" s="104" t="inlineStr">
        <is>
          <t>HC-098</t>
        </is>
      </c>
      <c r="D4640" s="104" t="inlineStr">
        <is>
          <t>Nord-Ouest</t>
        </is>
      </c>
      <c r="E4640" s="104" t="inlineStr">
        <is>
          <t>À emporter</t>
        </is>
      </c>
      <c r="F4640" s="104" t="n">
        <v>30</v>
      </c>
      <c r="G4640" s="159" t="n">
        <v>2844</v>
      </c>
      <c r="H4640" s="159" t="n">
        <v>7140</v>
      </c>
      <c r="I4640" s="160" t="n">
        <v>33940.6</v>
      </c>
      <c r="J4640" s="160" t="n">
        <v>982.05</v>
      </c>
      <c r="K4640" s="160" t="n">
        <v>32958.55</v>
      </c>
      <c r="L4640" s="160" t="n">
        <v>9797.4</v>
      </c>
    </row>
    <row r="4641">
      <c r="A4641" s="176" t="n">
        <v>45870</v>
      </c>
      <c r="B4641" s="104" t="inlineStr">
        <is>
          <t>2024/25</t>
        </is>
      </c>
      <c r="C4641" s="104" t="inlineStr">
        <is>
          <t>HC-099</t>
        </is>
      </c>
      <c r="D4641" s="104" t="inlineStr">
        <is>
          <t>Sud-Est</t>
        </is>
      </c>
      <c r="E4641" s="104" t="inlineStr">
        <is>
          <t>Livraison</t>
        </is>
      </c>
      <c r="F4641" s="104" t="n">
        <v>31</v>
      </c>
      <c r="G4641" s="159" t="n">
        <v>1872</v>
      </c>
      <c r="H4641" s="159" t="n">
        <v>4719</v>
      </c>
      <c r="I4641" s="160" t="n">
        <v>30993.46</v>
      </c>
      <c r="J4641" s="160" t="n">
        <v>1910.01</v>
      </c>
      <c r="K4641" s="160" t="n">
        <v>29083.45</v>
      </c>
      <c r="L4641" s="160" t="n">
        <v>10347.65</v>
      </c>
    </row>
    <row r="4642">
      <c r="A4642" s="176" t="n">
        <v>45870</v>
      </c>
      <c r="B4642" s="104" t="inlineStr">
        <is>
          <t>2024/25</t>
        </is>
      </c>
      <c r="C4642" s="104" t="inlineStr">
        <is>
          <t>HC-099</t>
        </is>
      </c>
      <c r="D4642" s="104" t="inlineStr">
        <is>
          <t>Sud-Est</t>
        </is>
      </c>
      <c r="E4642" s="104" t="inlineStr">
        <is>
          <t>Sur place</t>
        </is>
      </c>
      <c r="F4642" s="104" t="n">
        <v>31</v>
      </c>
      <c r="G4642" s="159" t="n">
        <v>4935</v>
      </c>
      <c r="H4642" s="159" t="n">
        <v>12684</v>
      </c>
      <c r="I4642" s="160" t="n">
        <v>63785.21</v>
      </c>
      <c r="J4642" s="160" t="n">
        <v>2007.35</v>
      </c>
      <c r="K4642" s="160" t="n">
        <v>61777.86</v>
      </c>
      <c r="L4642" s="160" t="n">
        <v>21213.45</v>
      </c>
    </row>
    <row r="4643">
      <c r="A4643" s="176" t="n">
        <v>45870</v>
      </c>
      <c r="B4643" s="104" t="inlineStr">
        <is>
          <t>2024/25</t>
        </is>
      </c>
      <c r="C4643" s="104" t="inlineStr">
        <is>
          <t>HC-099</t>
        </is>
      </c>
      <c r="D4643" s="104" t="inlineStr">
        <is>
          <t>Sud-Est</t>
        </is>
      </c>
      <c r="E4643" s="104" t="inlineStr">
        <is>
          <t>À emporter</t>
        </is>
      </c>
      <c r="F4643" s="104" t="n">
        <v>31</v>
      </c>
      <c r="G4643" s="159" t="n">
        <v>3744</v>
      </c>
      <c r="H4643" s="159" t="n">
        <v>9740</v>
      </c>
      <c r="I4643" s="160" t="n">
        <v>44736.76</v>
      </c>
      <c r="J4643" s="160" t="n">
        <v>1302.22</v>
      </c>
      <c r="K4643" s="160" t="n">
        <v>43434.54</v>
      </c>
      <c r="L4643" s="160" t="n">
        <v>14932.57</v>
      </c>
    </row>
    <row r="4644">
      <c r="A4644" s="176" t="n">
        <v>45870</v>
      </c>
      <c r="B4644" s="104" t="inlineStr">
        <is>
          <t>2024/25</t>
        </is>
      </c>
      <c r="C4644" s="104" t="inlineStr">
        <is>
          <t>HC-100</t>
        </is>
      </c>
      <c r="D4644" s="104" t="inlineStr">
        <is>
          <t>Sud-Ouest</t>
        </is>
      </c>
      <c r="E4644" s="104" t="inlineStr">
        <is>
          <t>Livraison</t>
        </is>
      </c>
      <c r="F4644" s="104" t="n">
        <v>31</v>
      </c>
      <c r="G4644" s="159" t="n">
        <v>1200</v>
      </c>
      <c r="H4644" s="159" t="n">
        <v>3109</v>
      </c>
      <c r="I4644" s="160" t="n">
        <v>19046.15</v>
      </c>
      <c r="J4644" s="160" t="n">
        <v>1099.39</v>
      </c>
      <c r="K4644" s="160" t="n">
        <v>17946.76</v>
      </c>
      <c r="L4644" s="160" t="n">
        <v>5530.02</v>
      </c>
    </row>
    <row r="4645">
      <c r="A4645" s="176" t="n">
        <v>45870</v>
      </c>
      <c r="B4645" s="104" t="inlineStr">
        <is>
          <t>2024/25</t>
        </is>
      </c>
      <c r="C4645" s="104" t="inlineStr">
        <is>
          <t>HC-100</t>
        </is>
      </c>
      <c r="D4645" s="104" t="inlineStr">
        <is>
          <t>Sud-Ouest</t>
        </is>
      </c>
      <c r="E4645" s="104" t="inlineStr">
        <is>
          <t>Sur place</t>
        </is>
      </c>
      <c r="F4645" s="104" t="n">
        <v>30</v>
      </c>
      <c r="G4645" s="159" t="n">
        <v>2788</v>
      </c>
      <c r="H4645" s="159" t="n">
        <v>7114</v>
      </c>
      <c r="I4645" s="160" t="n">
        <v>35693.74</v>
      </c>
      <c r="J4645" s="160" t="n">
        <v>1076.12</v>
      </c>
      <c r="K4645" s="160" t="n">
        <v>34617.62</v>
      </c>
      <c r="L4645" s="160" t="n">
        <v>10273.48</v>
      </c>
    </row>
    <row r="4646">
      <c r="A4646" s="176" t="n">
        <v>45870</v>
      </c>
      <c r="B4646" s="104" t="inlineStr">
        <is>
          <t>2024/25</t>
        </is>
      </c>
      <c r="C4646" s="104" t="inlineStr">
        <is>
          <t>HC-100</t>
        </is>
      </c>
      <c r="D4646" s="104" t="inlineStr">
        <is>
          <t>Sud-Ouest</t>
        </is>
      </c>
      <c r="E4646" s="104" t="inlineStr">
        <is>
          <t>À emporter</t>
        </is>
      </c>
      <c r="F4646" s="104" t="n">
        <v>30</v>
      </c>
      <c r="G4646" s="159" t="n">
        <v>1988</v>
      </c>
      <c r="H4646" s="159" t="n">
        <v>4939</v>
      </c>
      <c r="I4646" s="160" t="n">
        <v>23575.75</v>
      </c>
      <c r="J4646" s="160" t="n">
        <v>736.8</v>
      </c>
      <c r="K4646" s="160" t="n">
        <v>22838.95</v>
      </c>
      <c r="L4646" s="160" t="n">
        <v>6901.69</v>
      </c>
    </row>
    <row r="4647">
      <c r="A4647" s="176" t="n">
        <v>45870</v>
      </c>
      <c r="B4647" s="104" t="inlineStr">
        <is>
          <t>2024/25</t>
        </is>
      </c>
      <c r="C4647" s="104" t="inlineStr">
        <is>
          <t>HC-101</t>
        </is>
      </c>
      <c r="D4647" s="104" t="inlineStr">
        <is>
          <t>Île-de-France</t>
        </is>
      </c>
      <c r="E4647" s="104" t="inlineStr">
        <is>
          <t>Drive</t>
        </is>
      </c>
      <c r="F4647" s="104" t="n">
        <v>31</v>
      </c>
      <c r="G4647" s="159" t="n">
        <v>1057</v>
      </c>
      <c r="H4647" s="159" t="n">
        <v>2707</v>
      </c>
      <c r="I4647" s="160" t="n">
        <v>14537.18</v>
      </c>
      <c r="J4647" s="160" t="n">
        <v>455.59</v>
      </c>
      <c r="K4647" s="160" t="n">
        <v>14081.59</v>
      </c>
      <c r="L4647" s="160" t="n">
        <v>4187.82</v>
      </c>
    </row>
    <row r="4648">
      <c r="A4648" s="176" t="n">
        <v>45870</v>
      </c>
      <c r="B4648" s="104" t="inlineStr">
        <is>
          <t>2024/25</t>
        </is>
      </c>
      <c r="C4648" s="104" t="inlineStr">
        <is>
          <t>HC-101</t>
        </is>
      </c>
      <c r="D4648" s="104" t="inlineStr">
        <is>
          <t>Île-de-France</t>
        </is>
      </c>
      <c r="E4648" s="104" t="inlineStr">
        <is>
          <t>Livraison</t>
        </is>
      </c>
      <c r="F4648" s="104" t="n">
        <v>30</v>
      </c>
      <c r="G4648" s="159" t="n">
        <v>992</v>
      </c>
      <c r="H4648" s="159" t="n">
        <v>2512</v>
      </c>
      <c r="I4648" s="160" t="n">
        <v>16507.69</v>
      </c>
      <c r="J4648" s="160" t="n">
        <v>974.4</v>
      </c>
      <c r="K4648" s="160" t="n">
        <v>15533.29</v>
      </c>
      <c r="L4648" s="160" t="n">
        <v>4834.99</v>
      </c>
    </row>
    <row r="4649">
      <c r="A4649" s="176" t="n">
        <v>45870</v>
      </c>
      <c r="B4649" s="104" t="inlineStr">
        <is>
          <t>2024/25</t>
        </is>
      </c>
      <c r="C4649" s="104" t="inlineStr">
        <is>
          <t>HC-101</t>
        </is>
      </c>
      <c r="D4649" s="104" t="inlineStr">
        <is>
          <t>Île-de-France</t>
        </is>
      </c>
      <c r="E4649" s="104" t="inlineStr">
        <is>
          <t>Sur place</t>
        </is>
      </c>
      <c r="F4649" s="104" t="n">
        <v>31</v>
      </c>
      <c r="G4649" s="159" t="n">
        <v>2796</v>
      </c>
      <c r="H4649" s="159" t="n">
        <v>7248</v>
      </c>
      <c r="I4649" s="160" t="n">
        <v>35872.78</v>
      </c>
      <c r="J4649" s="160" t="n">
        <v>965.97</v>
      </c>
      <c r="K4649" s="160" t="n">
        <v>34906.81</v>
      </c>
      <c r="L4649" s="160" t="n">
        <v>10447.58</v>
      </c>
    </row>
    <row r="4650">
      <c r="A4650" s="176" t="n">
        <v>45870</v>
      </c>
      <c r="B4650" s="104" t="inlineStr">
        <is>
          <t>2024/25</t>
        </is>
      </c>
      <c r="C4650" s="104" t="inlineStr">
        <is>
          <t>HC-101</t>
        </is>
      </c>
      <c r="D4650" s="104" t="inlineStr">
        <is>
          <t>Île-de-France</t>
        </is>
      </c>
      <c r="E4650" s="104" t="inlineStr">
        <is>
          <t>À emporter</t>
        </is>
      </c>
      <c r="F4650" s="104" t="n">
        <v>31</v>
      </c>
      <c r="G4650" s="159" t="n">
        <v>2016</v>
      </c>
      <c r="H4650" s="159" t="n">
        <v>5261</v>
      </c>
      <c r="I4650" s="160" t="n">
        <v>23860.15</v>
      </c>
      <c r="J4650" s="160" t="n">
        <v>789.6799999999999</v>
      </c>
      <c r="K4650" s="160" t="n">
        <v>23070.47</v>
      </c>
      <c r="L4650" s="160" t="n">
        <v>6803.92</v>
      </c>
    </row>
    <row r="4651">
      <c r="A4651" s="176" t="n">
        <v>45870</v>
      </c>
      <c r="B4651" s="104" t="inlineStr">
        <is>
          <t>2024/25</t>
        </is>
      </c>
      <c r="C4651" s="104" t="inlineStr">
        <is>
          <t>HC-102</t>
        </is>
      </c>
      <c r="D4651" s="104" t="inlineStr">
        <is>
          <t>Nord-Ouest</t>
        </is>
      </c>
      <c r="E4651" s="104" t="inlineStr">
        <is>
          <t>Livraison</t>
        </is>
      </c>
      <c r="F4651" s="104" t="n">
        <v>31</v>
      </c>
      <c r="G4651" s="159" t="n">
        <v>1634</v>
      </c>
      <c r="H4651" s="159" t="n">
        <v>4231</v>
      </c>
      <c r="I4651" s="160" t="n">
        <v>26089.23</v>
      </c>
      <c r="J4651" s="160" t="n">
        <v>1452.67</v>
      </c>
      <c r="K4651" s="160" t="n">
        <v>24636.56</v>
      </c>
      <c r="L4651" s="160" t="n">
        <v>7592.69</v>
      </c>
    </row>
    <row r="4652">
      <c r="A4652" s="176" t="n">
        <v>45870</v>
      </c>
      <c r="B4652" s="104" t="inlineStr">
        <is>
          <t>2024/25</t>
        </is>
      </c>
      <c r="C4652" s="104" t="inlineStr">
        <is>
          <t>HC-102</t>
        </is>
      </c>
      <c r="D4652" s="104" t="inlineStr">
        <is>
          <t>Nord-Ouest</t>
        </is>
      </c>
      <c r="E4652" s="104" t="inlineStr">
        <is>
          <t>Sur place</t>
        </is>
      </c>
      <c r="F4652" s="104" t="n">
        <v>30</v>
      </c>
      <c r="G4652" s="159" t="n">
        <v>3729</v>
      </c>
      <c r="H4652" s="159" t="n">
        <v>9837</v>
      </c>
      <c r="I4652" s="160" t="n">
        <v>48005.01</v>
      </c>
      <c r="J4652" s="160" t="n">
        <v>1383.97</v>
      </c>
      <c r="K4652" s="160" t="n">
        <v>46621.04</v>
      </c>
      <c r="L4652" s="160" t="n">
        <v>13922.61</v>
      </c>
    </row>
    <row r="4653">
      <c r="A4653" s="176" t="n">
        <v>45870</v>
      </c>
      <c r="B4653" s="104" t="inlineStr">
        <is>
          <t>2024/25</t>
        </is>
      </c>
      <c r="C4653" s="104" t="inlineStr">
        <is>
          <t>HC-102</t>
        </is>
      </c>
      <c r="D4653" s="104" t="inlineStr">
        <is>
          <t>Nord-Ouest</t>
        </is>
      </c>
      <c r="E4653" s="104" t="inlineStr">
        <is>
          <t>À emporter</t>
        </is>
      </c>
      <c r="F4653" s="104" t="n">
        <v>31</v>
      </c>
      <c r="G4653" s="159" t="n">
        <v>2995</v>
      </c>
      <c r="H4653" s="159" t="n">
        <v>7722</v>
      </c>
      <c r="I4653" s="160" t="n">
        <v>35543.55</v>
      </c>
      <c r="J4653" s="160" t="n">
        <v>1047.68</v>
      </c>
      <c r="K4653" s="160" t="n">
        <v>34495.87</v>
      </c>
      <c r="L4653" s="160" t="n">
        <v>10295.23</v>
      </c>
    </row>
    <row r="4654">
      <c r="A4654" s="176" t="n">
        <v>45870</v>
      </c>
      <c r="B4654" s="104" t="inlineStr">
        <is>
          <t>2024/25</t>
        </is>
      </c>
      <c r="C4654" s="104" t="inlineStr">
        <is>
          <t>HC-103</t>
        </is>
      </c>
      <c r="D4654" s="104" t="inlineStr">
        <is>
          <t>Sud-Est</t>
        </is>
      </c>
      <c r="E4654" s="104" t="inlineStr">
        <is>
          <t>Livraison</t>
        </is>
      </c>
      <c r="F4654" s="104" t="n">
        <v>31</v>
      </c>
      <c r="G4654" s="159" t="n">
        <v>1572</v>
      </c>
      <c r="H4654" s="159" t="n">
        <v>4068</v>
      </c>
      <c r="I4654" s="160" t="n">
        <v>25749.57</v>
      </c>
      <c r="J4654" s="160" t="n">
        <v>1551.23</v>
      </c>
      <c r="K4654" s="160" t="n">
        <v>24198.34</v>
      </c>
      <c r="L4654" s="160" t="n">
        <v>7384.35</v>
      </c>
    </row>
    <row r="4655">
      <c r="A4655" s="176" t="n">
        <v>45870</v>
      </c>
      <c r="B4655" s="104" t="inlineStr">
        <is>
          <t>2024/25</t>
        </is>
      </c>
      <c r="C4655" s="104" t="inlineStr">
        <is>
          <t>HC-103</t>
        </is>
      </c>
      <c r="D4655" s="104" t="inlineStr">
        <is>
          <t>Sud-Est</t>
        </is>
      </c>
      <c r="E4655" s="104" t="inlineStr">
        <is>
          <t>Sur place</t>
        </is>
      </c>
      <c r="F4655" s="104" t="n">
        <v>31</v>
      </c>
      <c r="G4655" s="159" t="n">
        <v>4217</v>
      </c>
      <c r="H4655" s="159" t="n">
        <v>10928</v>
      </c>
      <c r="I4655" s="160" t="n">
        <v>54097.27</v>
      </c>
      <c r="J4655" s="160" t="n">
        <v>1756.54</v>
      </c>
      <c r="K4655" s="160" t="n">
        <v>52340.73</v>
      </c>
      <c r="L4655" s="160" t="n">
        <v>15565.87</v>
      </c>
    </row>
    <row r="4656">
      <c r="A4656" s="176" t="n">
        <v>45870</v>
      </c>
      <c r="B4656" s="104" t="inlineStr">
        <is>
          <t>2024/25</t>
        </is>
      </c>
      <c r="C4656" s="104" t="inlineStr">
        <is>
          <t>HC-103</t>
        </is>
      </c>
      <c r="D4656" s="104" t="inlineStr">
        <is>
          <t>Sud-Est</t>
        </is>
      </c>
      <c r="E4656" s="104" t="inlineStr">
        <is>
          <t>À emporter</t>
        </is>
      </c>
      <c r="F4656" s="104" t="n">
        <v>31</v>
      </c>
      <c r="G4656" s="159" t="n">
        <v>3165</v>
      </c>
      <c r="H4656" s="159" t="n">
        <v>7863</v>
      </c>
      <c r="I4656" s="160" t="n">
        <v>37963.43</v>
      </c>
      <c r="J4656" s="160" t="n">
        <v>1087.87</v>
      </c>
      <c r="K4656" s="160" t="n">
        <v>36875.56</v>
      </c>
      <c r="L4656" s="160" t="n">
        <v>10977.51</v>
      </c>
    </row>
    <row r="4657">
      <c r="A4657" s="176" t="n">
        <v>45870</v>
      </c>
      <c r="B4657" s="104" t="inlineStr">
        <is>
          <t>2024/25</t>
        </is>
      </c>
      <c r="C4657" s="104" t="inlineStr">
        <is>
          <t>HC-104</t>
        </is>
      </c>
      <c r="D4657" s="104" t="inlineStr">
        <is>
          <t>Sud-Ouest</t>
        </is>
      </c>
      <c r="E4657" s="104" t="inlineStr">
        <is>
          <t>Livraison</t>
        </is>
      </c>
      <c r="F4657" s="104" t="n">
        <v>31</v>
      </c>
      <c r="G4657" s="159" t="n">
        <v>1627</v>
      </c>
      <c r="H4657" s="159" t="n">
        <v>4249</v>
      </c>
      <c r="I4657" s="160" t="n">
        <v>26057.7</v>
      </c>
      <c r="J4657" s="160" t="n">
        <v>1420.85</v>
      </c>
      <c r="K4657" s="160" t="n">
        <v>24636.85</v>
      </c>
      <c r="L4657" s="160" t="n">
        <v>7582.39</v>
      </c>
    </row>
    <row r="4658">
      <c r="A4658" s="176" t="n">
        <v>45870</v>
      </c>
      <c r="B4658" s="104" t="inlineStr">
        <is>
          <t>2024/25</t>
        </is>
      </c>
      <c r="C4658" s="104" t="inlineStr">
        <is>
          <t>HC-104</t>
        </is>
      </c>
      <c r="D4658" s="104" t="inlineStr">
        <is>
          <t>Sud-Ouest</t>
        </is>
      </c>
      <c r="E4658" s="104" t="inlineStr">
        <is>
          <t>Sur place</t>
        </is>
      </c>
      <c r="F4658" s="104" t="n">
        <v>28</v>
      </c>
      <c r="G4658" s="159" t="n">
        <v>3153</v>
      </c>
      <c r="H4658" s="159" t="n">
        <v>8075</v>
      </c>
      <c r="I4658" s="160" t="n">
        <v>41214.39</v>
      </c>
      <c r="J4658" s="160" t="n">
        <v>1299.69</v>
      </c>
      <c r="K4658" s="160" t="n">
        <v>39914.7</v>
      </c>
      <c r="L4658" s="160" t="n">
        <v>11860.57</v>
      </c>
    </row>
    <row r="4659">
      <c r="A4659" s="176" t="n">
        <v>45870</v>
      </c>
      <c r="B4659" s="104" t="inlineStr">
        <is>
          <t>2024/25</t>
        </is>
      </c>
      <c r="C4659" s="104" t="inlineStr">
        <is>
          <t>HC-104</t>
        </is>
      </c>
      <c r="D4659" s="104" t="inlineStr">
        <is>
          <t>Sud-Ouest</t>
        </is>
      </c>
      <c r="E4659" s="104" t="inlineStr">
        <is>
          <t>À emporter</t>
        </is>
      </c>
      <c r="F4659" s="104" t="n">
        <v>31</v>
      </c>
      <c r="G4659" s="159" t="n">
        <v>2639</v>
      </c>
      <c r="H4659" s="159" t="n">
        <v>6831</v>
      </c>
      <c r="I4659" s="160" t="n">
        <v>31750.51</v>
      </c>
      <c r="J4659" s="160" t="n">
        <v>984.75</v>
      </c>
      <c r="K4659" s="160" t="n">
        <v>30765.76</v>
      </c>
      <c r="L4659" s="160" t="n">
        <v>9157.27</v>
      </c>
    </row>
    <row r="4660">
      <c r="A4660" s="176" t="n">
        <v>45870</v>
      </c>
      <c r="B4660" s="104" t="inlineStr">
        <is>
          <t>2024/25</t>
        </is>
      </c>
      <c r="C4660" s="104" t="inlineStr">
        <is>
          <t>HC-105</t>
        </is>
      </c>
      <c r="D4660" s="104" t="inlineStr">
        <is>
          <t>Île-de-France</t>
        </is>
      </c>
      <c r="E4660" s="104" t="inlineStr">
        <is>
          <t>Livraison</t>
        </is>
      </c>
      <c r="F4660" s="104" t="n">
        <v>31</v>
      </c>
      <c r="G4660" s="159" t="n">
        <v>1962</v>
      </c>
      <c r="H4660" s="159" t="n">
        <v>4984</v>
      </c>
      <c r="I4660" s="160" t="n">
        <v>32551.62</v>
      </c>
      <c r="J4660" s="160" t="n">
        <v>1933.79</v>
      </c>
      <c r="K4660" s="160" t="n">
        <v>30617.83</v>
      </c>
      <c r="L4660" s="160" t="n">
        <v>9531.559999999999</v>
      </c>
    </row>
    <row r="4661">
      <c r="A4661" s="176" t="n">
        <v>45870</v>
      </c>
      <c r="B4661" s="104" t="inlineStr">
        <is>
          <t>2024/25</t>
        </is>
      </c>
      <c r="C4661" s="104" t="inlineStr">
        <is>
          <t>HC-105</t>
        </is>
      </c>
      <c r="D4661" s="104" t="inlineStr">
        <is>
          <t>Île-de-France</t>
        </is>
      </c>
      <c r="E4661" s="104" t="inlineStr">
        <is>
          <t>Sur place</t>
        </is>
      </c>
      <c r="F4661" s="104" t="n">
        <v>31</v>
      </c>
      <c r="G4661" s="159" t="n">
        <v>5394</v>
      </c>
      <c r="H4661" s="159" t="n">
        <v>13853</v>
      </c>
      <c r="I4661" s="160" t="n">
        <v>69957.05</v>
      </c>
      <c r="J4661" s="160" t="n">
        <v>1942.76</v>
      </c>
      <c r="K4661" s="160" t="n">
        <v>68014.28999999999</v>
      </c>
      <c r="L4661" s="160" t="n">
        <v>20330.68</v>
      </c>
    </row>
    <row r="4662">
      <c r="A4662" s="176" t="n">
        <v>45870</v>
      </c>
      <c r="B4662" s="104" t="inlineStr">
        <is>
          <t>2024/25</t>
        </is>
      </c>
      <c r="C4662" s="104" t="inlineStr">
        <is>
          <t>HC-105</t>
        </is>
      </c>
      <c r="D4662" s="104" t="inlineStr">
        <is>
          <t>Île-de-France</t>
        </is>
      </c>
      <c r="E4662" s="104" t="inlineStr">
        <is>
          <t>À emporter</t>
        </is>
      </c>
      <c r="F4662" s="104" t="n">
        <v>31</v>
      </c>
      <c r="G4662" s="159" t="n">
        <v>4095</v>
      </c>
      <c r="H4662" s="159" t="n">
        <v>10302</v>
      </c>
      <c r="I4662" s="160" t="n">
        <v>48049.41</v>
      </c>
      <c r="J4662" s="160" t="n">
        <v>1484.58</v>
      </c>
      <c r="K4662" s="160" t="n">
        <v>46564.83</v>
      </c>
      <c r="L4662" s="160" t="n">
        <v>13790.44</v>
      </c>
    </row>
    <row r="4663">
      <c r="A4663" s="176" t="n">
        <v>45870</v>
      </c>
      <c r="B4663" s="104" t="inlineStr">
        <is>
          <t>2024/25</t>
        </is>
      </c>
      <c r="C4663" s="104" t="inlineStr">
        <is>
          <t>HC-106</t>
        </is>
      </c>
      <c r="D4663" s="104" t="inlineStr">
        <is>
          <t>Nord-Ouest</t>
        </is>
      </c>
      <c r="E4663" s="104" t="inlineStr">
        <is>
          <t>Livraison</t>
        </is>
      </c>
      <c r="F4663" s="104" t="n">
        <v>31</v>
      </c>
      <c r="G4663" s="159" t="n">
        <v>1402</v>
      </c>
      <c r="H4663" s="159" t="n">
        <v>3618</v>
      </c>
      <c r="I4663" s="160" t="n">
        <v>23222.44</v>
      </c>
      <c r="J4663" s="160" t="n">
        <v>1363.29</v>
      </c>
      <c r="K4663" s="160" t="n">
        <v>21859.15</v>
      </c>
      <c r="L4663" s="160" t="n">
        <v>6775.97</v>
      </c>
    </row>
    <row r="4664">
      <c r="A4664" s="176" t="n">
        <v>45870</v>
      </c>
      <c r="B4664" s="104" t="inlineStr">
        <is>
          <t>2024/25</t>
        </is>
      </c>
      <c r="C4664" s="104" t="inlineStr">
        <is>
          <t>HC-106</t>
        </is>
      </c>
      <c r="D4664" s="104" t="inlineStr">
        <is>
          <t>Nord-Ouest</t>
        </is>
      </c>
      <c r="E4664" s="104" t="inlineStr">
        <is>
          <t>Sur place</t>
        </is>
      </c>
      <c r="F4664" s="104" t="n">
        <v>31</v>
      </c>
      <c r="G4664" s="159" t="n">
        <v>3681</v>
      </c>
      <c r="H4664" s="159" t="n">
        <v>9607</v>
      </c>
      <c r="I4664" s="160" t="n">
        <v>47914.04</v>
      </c>
      <c r="J4664" s="160" t="n">
        <v>1553.93</v>
      </c>
      <c r="K4664" s="160" t="n">
        <v>46360.11</v>
      </c>
      <c r="L4664" s="160" t="n">
        <v>13812.73</v>
      </c>
    </row>
    <row r="4665">
      <c r="A4665" s="176" t="n">
        <v>45870</v>
      </c>
      <c r="B4665" s="104" t="inlineStr">
        <is>
          <t>2024/25</t>
        </is>
      </c>
      <c r="C4665" s="104" t="inlineStr">
        <is>
          <t>HC-106</t>
        </is>
      </c>
      <c r="D4665" s="104" t="inlineStr">
        <is>
          <t>Nord-Ouest</t>
        </is>
      </c>
      <c r="E4665" s="104" t="inlineStr">
        <is>
          <t>À emporter</t>
        </is>
      </c>
      <c r="F4665" s="104" t="n">
        <v>31</v>
      </c>
      <c r="G4665" s="159" t="n">
        <v>2813</v>
      </c>
      <c r="H4665" s="159" t="n">
        <v>7059</v>
      </c>
      <c r="I4665" s="160" t="n">
        <v>33679.16</v>
      </c>
      <c r="J4665" s="160" t="n">
        <v>987.29</v>
      </c>
      <c r="K4665" s="160" t="n">
        <v>32691.87</v>
      </c>
      <c r="L4665" s="160" t="n">
        <v>9802.370000000001</v>
      </c>
    </row>
    <row r="4666">
      <c r="A4666" s="176" t="n">
        <v>45870</v>
      </c>
      <c r="B4666" s="104" t="inlineStr">
        <is>
          <t>2024/25</t>
        </is>
      </c>
      <c r="C4666" s="104" t="inlineStr">
        <is>
          <t>HC-107</t>
        </is>
      </c>
      <c r="D4666" s="104" t="inlineStr">
        <is>
          <t>Sud-Est</t>
        </is>
      </c>
      <c r="E4666" s="104" t="inlineStr">
        <is>
          <t>Livraison</t>
        </is>
      </c>
      <c r="F4666" s="104" t="n">
        <v>31</v>
      </c>
      <c r="G4666" s="159" t="n">
        <v>1661</v>
      </c>
      <c r="H4666" s="159" t="n">
        <v>4240</v>
      </c>
      <c r="I4666" s="160" t="n">
        <v>27353.34</v>
      </c>
      <c r="J4666" s="160" t="n">
        <v>1727.07</v>
      </c>
      <c r="K4666" s="160" t="n">
        <v>25626.27</v>
      </c>
      <c r="L4666" s="160" t="n">
        <v>7898.29</v>
      </c>
    </row>
    <row r="4667">
      <c r="A4667" s="176" t="n">
        <v>45870</v>
      </c>
      <c r="B4667" s="104" t="inlineStr">
        <is>
          <t>2024/25</t>
        </is>
      </c>
      <c r="C4667" s="104" t="inlineStr">
        <is>
          <t>HC-107</t>
        </is>
      </c>
      <c r="D4667" s="104" t="inlineStr">
        <is>
          <t>Sud-Est</t>
        </is>
      </c>
      <c r="E4667" s="104" t="inlineStr">
        <is>
          <t>Sur place</t>
        </is>
      </c>
      <c r="F4667" s="104" t="n">
        <v>31</v>
      </c>
      <c r="G4667" s="159" t="n">
        <v>4249</v>
      </c>
      <c r="H4667" s="159" t="n">
        <v>11090</v>
      </c>
      <c r="I4667" s="160" t="n">
        <v>54839.51</v>
      </c>
      <c r="J4667" s="160" t="n">
        <v>1546.31</v>
      </c>
      <c r="K4667" s="160" t="n">
        <v>53293.2</v>
      </c>
      <c r="L4667" s="160" t="n">
        <v>15745.74</v>
      </c>
    </row>
    <row r="4668">
      <c r="A4668" s="176" t="n">
        <v>45870</v>
      </c>
      <c r="B4668" s="104" t="inlineStr">
        <is>
          <t>2024/25</t>
        </is>
      </c>
      <c r="C4668" s="104" t="inlineStr">
        <is>
          <t>HC-107</t>
        </is>
      </c>
      <c r="D4668" s="104" t="inlineStr">
        <is>
          <t>Sud-Est</t>
        </is>
      </c>
      <c r="E4668" s="104" t="inlineStr">
        <is>
          <t>À emporter</t>
        </is>
      </c>
      <c r="F4668" s="104" t="n">
        <v>31</v>
      </c>
      <c r="G4668" s="159" t="n">
        <v>3341</v>
      </c>
      <c r="H4668" s="159" t="n">
        <v>8520</v>
      </c>
      <c r="I4668" s="160" t="n">
        <v>39305.59</v>
      </c>
      <c r="J4668" s="160" t="n">
        <v>1175.28</v>
      </c>
      <c r="K4668" s="160" t="n">
        <v>38130.31</v>
      </c>
      <c r="L4668" s="160" t="n">
        <v>11312.03</v>
      </c>
    </row>
    <row r="4669">
      <c r="A4669" s="176" t="n">
        <v>45870</v>
      </c>
      <c r="B4669" s="104" t="inlineStr">
        <is>
          <t>2024/25</t>
        </is>
      </c>
      <c r="C4669" s="104" t="inlineStr">
        <is>
          <t>HC-108</t>
        </is>
      </c>
      <c r="D4669" s="104" t="inlineStr">
        <is>
          <t>Sud-Ouest</t>
        </is>
      </c>
      <c r="E4669" s="104" t="inlineStr">
        <is>
          <t>Livraison</t>
        </is>
      </c>
      <c r="F4669" s="104" t="n">
        <v>31</v>
      </c>
      <c r="G4669" s="159" t="n">
        <v>1413</v>
      </c>
      <c r="H4669" s="159" t="n">
        <v>3589</v>
      </c>
      <c r="I4669" s="160" t="n">
        <v>23138.25</v>
      </c>
      <c r="J4669" s="160" t="n">
        <v>1274.39</v>
      </c>
      <c r="K4669" s="160" t="n">
        <v>21863.86</v>
      </c>
      <c r="L4669" s="160" t="n">
        <v>6746.81</v>
      </c>
    </row>
    <row r="4670">
      <c r="A4670" s="176" t="n">
        <v>45870</v>
      </c>
      <c r="B4670" s="104" t="inlineStr">
        <is>
          <t>2024/25</t>
        </is>
      </c>
      <c r="C4670" s="104" t="inlineStr">
        <is>
          <t>HC-108</t>
        </is>
      </c>
      <c r="D4670" s="104" t="inlineStr">
        <is>
          <t>Sud-Ouest</t>
        </is>
      </c>
      <c r="E4670" s="104" t="inlineStr">
        <is>
          <t>Sur place</t>
        </is>
      </c>
      <c r="F4670" s="104" t="n">
        <v>31</v>
      </c>
      <c r="G4670" s="159" t="n">
        <v>3417</v>
      </c>
      <c r="H4670" s="159" t="n">
        <v>8710</v>
      </c>
      <c r="I4670" s="160" t="n">
        <v>44277.09</v>
      </c>
      <c r="J4670" s="160" t="n">
        <v>1363.61</v>
      </c>
      <c r="K4670" s="160" t="n">
        <v>42913.48</v>
      </c>
      <c r="L4670" s="160" t="n">
        <v>12799.48</v>
      </c>
    </row>
    <row r="4671">
      <c r="A4671" s="176" t="n">
        <v>45870</v>
      </c>
      <c r="B4671" s="104" t="inlineStr">
        <is>
          <t>2024/25</t>
        </is>
      </c>
      <c r="C4671" s="104" t="inlineStr">
        <is>
          <t>HC-108</t>
        </is>
      </c>
      <c r="D4671" s="104" t="inlineStr">
        <is>
          <t>Sud-Ouest</t>
        </is>
      </c>
      <c r="E4671" s="104" t="inlineStr">
        <is>
          <t>À emporter</t>
        </is>
      </c>
      <c r="F4671" s="104" t="n">
        <v>30</v>
      </c>
      <c r="G4671" s="159" t="n">
        <v>2499</v>
      </c>
      <c r="H4671" s="159" t="n">
        <v>6577</v>
      </c>
      <c r="I4671" s="160" t="n">
        <v>29481.18</v>
      </c>
      <c r="J4671" s="160" t="n">
        <v>828.64</v>
      </c>
      <c r="K4671" s="160" t="n">
        <v>28652.54</v>
      </c>
      <c r="L4671" s="160" t="n">
        <v>8609.780000000001</v>
      </c>
    </row>
    <row r="4672">
      <c r="A4672" s="176" t="n">
        <v>45870</v>
      </c>
      <c r="B4672" s="104" t="inlineStr">
        <is>
          <t>2024/25</t>
        </is>
      </c>
      <c r="C4672" s="104" t="inlineStr">
        <is>
          <t>HC-109</t>
        </is>
      </c>
      <c r="D4672" s="104" t="inlineStr">
        <is>
          <t>Île-de-France</t>
        </is>
      </c>
      <c r="E4672" s="104" t="inlineStr">
        <is>
          <t>Livraison</t>
        </is>
      </c>
      <c r="F4672" s="104" t="n">
        <v>31</v>
      </c>
      <c r="G4672" s="159" t="n">
        <v>1474</v>
      </c>
      <c r="H4672" s="159" t="n">
        <v>3749</v>
      </c>
      <c r="I4672" s="160" t="n">
        <v>23949.19</v>
      </c>
      <c r="J4672" s="160" t="n">
        <v>1433.97</v>
      </c>
      <c r="K4672" s="160" t="n">
        <v>22515.22</v>
      </c>
      <c r="L4672" s="160" t="n">
        <v>6993.42</v>
      </c>
    </row>
    <row r="4673">
      <c r="A4673" s="176" t="n">
        <v>45870</v>
      </c>
      <c r="B4673" s="104" t="inlineStr">
        <is>
          <t>2024/25</t>
        </is>
      </c>
      <c r="C4673" s="104" t="inlineStr">
        <is>
          <t>HC-109</t>
        </is>
      </c>
      <c r="D4673" s="104" t="inlineStr">
        <is>
          <t>Île-de-France</t>
        </is>
      </c>
      <c r="E4673" s="104" t="inlineStr">
        <is>
          <t>Sur place</t>
        </is>
      </c>
      <c r="F4673" s="104" t="n">
        <v>30</v>
      </c>
      <c r="G4673" s="159" t="n">
        <v>3585</v>
      </c>
      <c r="H4673" s="159" t="n">
        <v>9570</v>
      </c>
      <c r="I4673" s="160" t="n">
        <v>45990.26</v>
      </c>
      <c r="J4673" s="160" t="n">
        <v>1438.62</v>
      </c>
      <c r="K4673" s="160" t="n">
        <v>44551.64</v>
      </c>
      <c r="L4673" s="160" t="n">
        <v>13373.43</v>
      </c>
    </row>
    <row r="4674">
      <c r="A4674" s="176" t="n">
        <v>45870</v>
      </c>
      <c r="B4674" s="104" t="inlineStr">
        <is>
          <t>2024/25</t>
        </is>
      </c>
      <c r="C4674" s="104" t="inlineStr">
        <is>
          <t>HC-109</t>
        </is>
      </c>
      <c r="D4674" s="104" t="inlineStr">
        <is>
          <t>Île-de-France</t>
        </is>
      </c>
      <c r="E4674" s="104" t="inlineStr">
        <is>
          <t>À emporter</t>
        </is>
      </c>
      <c r="F4674" s="104" t="n">
        <v>31</v>
      </c>
      <c r="G4674" s="159" t="n">
        <v>2765</v>
      </c>
      <c r="H4674" s="159" t="n">
        <v>7329</v>
      </c>
      <c r="I4674" s="160" t="n">
        <v>32696.81</v>
      </c>
      <c r="J4674" s="160" t="n">
        <v>997.34</v>
      </c>
      <c r="K4674" s="160" t="n">
        <v>31699.47</v>
      </c>
      <c r="L4674" s="160" t="n">
        <v>9451.35</v>
      </c>
    </row>
    <row r="4675">
      <c r="A4675" s="176" t="n">
        <v>45870</v>
      </c>
      <c r="B4675" s="104" t="inlineStr">
        <is>
          <t>2024/25</t>
        </is>
      </c>
      <c r="C4675" s="104" t="inlineStr">
        <is>
          <t>HC-110</t>
        </is>
      </c>
      <c r="D4675" s="104" t="inlineStr">
        <is>
          <t>Nord-Ouest</t>
        </is>
      </c>
      <c r="E4675" s="104" t="inlineStr">
        <is>
          <t>Livraison</t>
        </is>
      </c>
      <c r="F4675" s="104" t="n">
        <v>31</v>
      </c>
      <c r="G4675" s="159" t="n">
        <v>1041</v>
      </c>
      <c r="H4675" s="159" t="n">
        <v>2621</v>
      </c>
      <c r="I4675" s="160" t="n">
        <v>16894.04</v>
      </c>
      <c r="J4675" s="160" t="n">
        <v>962.61</v>
      </c>
      <c r="K4675" s="160" t="n">
        <v>15931.43</v>
      </c>
      <c r="L4675" s="160" t="n">
        <v>4943.13</v>
      </c>
    </row>
    <row r="4676">
      <c r="A4676" s="176" t="n">
        <v>45870</v>
      </c>
      <c r="B4676" s="104" t="inlineStr">
        <is>
          <t>2024/25</t>
        </is>
      </c>
      <c r="C4676" s="104" t="inlineStr">
        <is>
          <t>HC-110</t>
        </is>
      </c>
      <c r="D4676" s="104" t="inlineStr">
        <is>
          <t>Nord-Ouest</t>
        </is>
      </c>
      <c r="E4676" s="104" t="inlineStr">
        <is>
          <t>Sur place</t>
        </is>
      </c>
      <c r="F4676" s="104" t="n">
        <v>31</v>
      </c>
      <c r="G4676" s="159" t="n">
        <v>2541</v>
      </c>
      <c r="H4676" s="159" t="n">
        <v>6261</v>
      </c>
      <c r="I4676" s="160" t="n">
        <v>32545.93</v>
      </c>
      <c r="J4676" s="160" t="n">
        <v>993.22</v>
      </c>
      <c r="K4676" s="160" t="n">
        <v>31552.71</v>
      </c>
      <c r="L4676" s="160" t="n">
        <v>9322.469999999999</v>
      </c>
    </row>
    <row r="4677">
      <c r="A4677" s="176" t="n">
        <v>45870</v>
      </c>
      <c r="B4677" s="104" t="inlineStr">
        <is>
          <t>2024/25</t>
        </is>
      </c>
      <c r="C4677" s="104" t="inlineStr">
        <is>
          <t>HC-110</t>
        </is>
      </c>
      <c r="D4677" s="104" t="inlineStr">
        <is>
          <t>Nord-Ouest</t>
        </is>
      </c>
      <c r="E4677" s="104" t="inlineStr">
        <is>
          <t>À emporter</t>
        </is>
      </c>
      <c r="F4677" s="104" t="n">
        <v>30</v>
      </c>
      <c r="G4677" s="159" t="n">
        <v>1829</v>
      </c>
      <c r="H4677" s="159" t="n">
        <v>4573</v>
      </c>
      <c r="I4677" s="160" t="n">
        <v>21846.06</v>
      </c>
      <c r="J4677" s="160" t="n">
        <v>704.74</v>
      </c>
      <c r="K4677" s="160" t="n">
        <v>21141.32</v>
      </c>
      <c r="L4677" s="160" t="n">
        <v>6315.35</v>
      </c>
    </row>
    <row r="4678">
      <c r="A4678" s="176" t="n">
        <v>45870</v>
      </c>
      <c r="B4678" s="104" t="inlineStr">
        <is>
          <t>2024/25</t>
        </is>
      </c>
      <c r="C4678" s="104" t="inlineStr">
        <is>
          <t>HC-111</t>
        </is>
      </c>
      <c r="D4678" s="104" t="inlineStr">
        <is>
          <t>Sud-Est</t>
        </is>
      </c>
      <c r="E4678" s="104" t="inlineStr">
        <is>
          <t>Livraison</t>
        </is>
      </c>
      <c r="F4678" s="104" t="n">
        <v>31</v>
      </c>
      <c r="G4678" s="159" t="n">
        <v>1540</v>
      </c>
      <c r="H4678" s="159" t="n">
        <v>3981</v>
      </c>
      <c r="I4678" s="160" t="n">
        <v>25542.6</v>
      </c>
      <c r="J4678" s="160" t="n">
        <v>1621.12</v>
      </c>
      <c r="K4678" s="160" t="n">
        <v>23921.48</v>
      </c>
      <c r="L4678" s="160" t="n">
        <v>7447.1</v>
      </c>
    </row>
    <row r="4679">
      <c r="A4679" s="176" t="n">
        <v>45870</v>
      </c>
      <c r="B4679" s="104" t="inlineStr">
        <is>
          <t>2024/25</t>
        </is>
      </c>
      <c r="C4679" s="104" t="inlineStr">
        <is>
          <t>HC-111</t>
        </is>
      </c>
      <c r="D4679" s="104" t="inlineStr">
        <is>
          <t>Sud-Est</t>
        </is>
      </c>
      <c r="E4679" s="104" t="inlineStr">
        <is>
          <t>Sur place</t>
        </is>
      </c>
      <c r="F4679" s="104" t="n">
        <v>31</v>
      </c>
      <c r="G4679" s="159" t="n">
        <v>4299</v>
      </c>
      <c r="H4679" s="159" t="n">
        <v>11075</v>
      </c>
      <c r="I4679" s="160" t="n">
        <v>55884.87</v>
      </c>
      <c r="J4679" s="160" t="n">
        <v>1734.56</v>
      </c>
      <c r="K4679" s="160" t="n">
        <v>54150.31</v>
      </c>
      <c r="L4679" s="160" t="n">
        <v>16293.7</v>
      </c>
    </row>
    <row r="4680">
      <c r="A4680" s="176" t="n">
        <v>45870</v>
      </c>
      <c r="B4680" s="104" t="inlineStr">
        <is>
          <t>2024/25</t>
        </is>
      </c>
      <c r="C4680" s="104" t="inlineStr">
        <is>
          <t>HC-111</t>
        </is>
      </c>
      <c r="D4680" s="104" t="inlineStr">
        <is>
          <t>Sud-Est</t>
        </is>
      </c>
      <c r="E4680" s="104" t="inlineStr">
        <is>
          <t>À emporter</t>
        </is>
      </c>
      <c r="F4680" s="104" t="n">
        <v>30</v>
      </c>
      <c r="G4680" s="159" t="n">
        <v>3062</v>
      </c>
      <c r="H4680" s="159" t="n">
        <v>7977</v>
      </c>
      <c r="I4680" s="160" t="n">
        <v>36339.48</v>
      </c>
      <c r="J4680" s="160" t="n">
        <v>1080.18</v>
      </c>
      <c r="K4680" s="160" t="n">
        <v>35259.3</v>
      </c>
      <c r="L4680" s="160" t="n">
        <v>10482.44</v>
      </c>
    </row>
    <row r="4681">
      <c r="A4681" s="176" t="n">
        <v>45870</v>
      </c>
      <c r="B4681" s="104" t="inlineStr">
        <is>
          <t>2024/25</t>
        </is>
      </c>
      <c r="C4681" s="104" t="inlineStr">
        <is>
          <t>HC-113</t>
        </is>
      </c>
      <c r="D4681" s="104" t="inlineStr">
        <is>
          <t>Île-de-France</t>
        </is>
      </c>
      <c r="E4681" s="104" t="inlineStr">
        <is>
          <t>Drive</t>
        </is>
      </c>
      <c r="F4681" s="104" t="n">
        <v>31</v>
      </c>
      <c r="G4681" s="159" t="n">
        <v>1191</v>
      </c>
      <c r="H4681" s="159" t="n">
        <v>2989</v>
      </c>
      <c r="I4681" s="160" t="n">
        <v>16458.14</v>
      </c>
      <c r="J4681" s="160" t="n">
        <v>514.47</v>
      </c>
      <c r="K4681" s="160" t="n">
        <v>15943.67</v>
      </c>
      <c r="L4681" s="160" t="n">
        <v>4698.67</v>
      </c>
    </row>
    <row r="4682">
      <c r="A4682" s="176" t="n">
        <v>45870</v>
      </c>
      <c r="B4682" s="104" t="inlineStr">
        <is>
          <t>2024/25</t>
        </is>
      </c>
      <c r="C4682" s="104" t="inlineStr">
        <is>
          <t>HC-113</t>
        </is>
      </c>
      <c r="D4682" s="104" t="inlineStr">
        <is>
          <t>Île-de-France</t>
        </is>
      </c>
      <c r="E4682" s="104" t="inlineStr">
        <is>
          <t>Livraison</t>
        </is>
      </c>
      <c r="F4682" s="104" t="n">
        <v>30</v>
      </c>
      <c r="G4682" s="159" t="n">
        <v>1197</v>
      </c>
      <c r="H4682" s="159" t="n">
        <v>3106</v>
      </c>
      <c r="I4682" s="160" t="n">
        <v>19622.96</v>
      </c>
      <c r="J4682" s="160" t="n">
        <v>1149.66</v>
      </c>
      <c r="K4682" s="160" t="n">
        <v>18473.3</v>
      </c>
      <c r="L4682" s="160" t="n">
        <v>5714.06</v>
      </c>
    </row>
    <row r="4683">
      <c r="A4683" s="176" t="n">
        <v>45870</v>
      </c>
      <c r="B4683" s="104" t="inlineStr">
        <is>
          <t>2024/25</t>
        </is>
      </c>
      <c r="C4683" s="104" t="inlineStr">
        <is>
          <t>HC-113</t>
        </is>
      </c>
      <c r="D4683" s="104" t="inlineStr">
        <is>
          <t>Île-de-France</t>
        </is>
      </c>
      <c r="E4683" s="104" t="inlineStr">
        <is>
          <t>Sur place</t>
        </is>
      </c>
      <c r="F4683" s="104" t="n">
        <v>30</v>
      </c>
      <c r="G4683" s="159" t="n">
        <v>2835</v>
      </c>
      <c r="H4683" s="159" t="n">
        <v>7109</v>
      </c>
      <c r="I4683" s="160" t="n">
        <v>36582.37</v>
      </c>
      <c r="J4683" s="160" t="n">
        <v>1085.42</v>
      </c>
      <c r="K4683" s="160" t="n">
        <v>35496.95</v>
      </c>
      <c r="L4683" s="160" t="n">
        <v>10637.25</v>
      </c>
    </row>
    <row r="4684">
      <c r="A4684" s="176" t="n">
        <v>45870</v>
      </c>
      <c r="B4684" s="104" t="inlineStr">
        <is>
          <t>2024/25</t>
        </is>
      </c>
      <c r="C4684" s="104" t="inlineStr">
        <is>
          <t>HC-113</t>
        </is>
      </c>
      <c r="D4684" s="104" t="inlineStr">
        <is>
          <t>Île-de-France</t>
        </is>
      </c>
      <c r="E4684" s="104" t="inlineStr">
        <is>
          <t>À emporter</t>
        </is>
      </c>
      <c r="F4684" s="104" t="n">
        <v>31</v>
      </c>
      <c r="G4684" s="159" t="n">
        <v>2238</v>
      </c>
      <c r="H4684" s="159" t="n">
        <v>5834</v>
      </c>
      <c r="I4684" s="160" t="n">
        <v>26557.49</v>
      </c>
      <c r="J4684" s="160" t="n">
        <v>875.25</v>
      </c>
      <c r="K4684" s="160" t="n">
        <v>25682.24</v>
      </c>
      <c r="L4684" s="160" t="n">
        <v>7608.73</v>
      </c>
    </row>
    <row r="4685">
      <c r="A4685" s="176" t="n">
        <v>45870</v>
      </c>
      <c r="B4685" s="104" t="inlineStr">
        <is>
          <t>2024/25</t>
        </is>
      </c>
      <c r="C4685" s="104" t="inlineStr">
        <is>
          <t>HC-114</t>
        </is>
      </c>
      <c r="D4685" s="104" t="inlineStr">
        <is>
          <t>Nord-Ouest</t>
        </is>
      </c>
      <c r="E4685" s="104" t="inlineStr">
        <is>
          <t>Drive</t>
        </is>
      </c>
      <c r="F4685" s="104" t="n">
        <v>31</v>
      </c>
      <c r="G4685" s="159" t="n">
        <v>808</v>
      </c>
      <c r="H4685" s="159" t="n">
        <v>2090</v>
      </c>
      <c r="I4685" s="160" t="n">
        <v>11038.72</v>
      </c>
      <c r="J4685" s="160" t="n">
        <v>311.63</v>
      </c>
      <c r="K4685" s="160" t="n">
        <v>10727.09</v>
      </c>
      <c r="L4685" s="160" t="n">
        <v>3225.97</v>
      </c>
    </row>
    <row r="4686">
      <c r="A4686" s="176" t="n">
        <v>45870</v>
      </c>
      <c r="B4686" s="104" t="inlineStr">
        <is>
          <t>2024/25</t>
        </is>
      </c>
      <c r="C4686" s="104" t="inlineStr">
        <is>
          <t>HC-114</t>
        </is>
      </c>
      <c r="D4686" s="104" t="inlineStr">
        <is>
          <t>Nord-Ouest</t>
        </is>
      </c>
      <c r="E4686" s="104" t="inlineStr">
        <is>
          <t>Livraison</t>
        </is>
      </c>
      <c r="F4686" s="104" t="n">
        <v>31</v>
      </c>
      <c r="G4686" s="159" t="n">
        <v>781</v>
      </c>
      <c r="H4686" s="159" t="n">
        <v>1996</v>
      </c>
      <c r="I4686" s="160" t="n">
        <v>12925.77</v>
      </c>
      <c r="J4686" s="160" t="n">
        <v>778.54</v>
      </c>
      <c r="K4686" s="160" t="n">
        <v>12147.23</v>
      </c>
      <c r="L4686" s="160" t="n">
        <v>3742.78</v>
      </c>
    </row>
    <row r="4687">
      <c r="A4687" s="176" t="n">
        <v>45870</v>
      </c>
      <c r="B4687" s="104" t="inlineStr">
        <is>
          <t>2024/25</t>
        </is>
      </c>
      <c r="C4687" s="104" t="inlineStr">
        <is>
          <t>HC-114</t>
        </is>
      </c>
      <c r="D4687" s="104" t="inlineStr">
        <is>
          <t>Nord-Ouest</t>
        </is>
      </c>
      <c r="E4687" s="104" t="inlineStr">
        <is>
          <t>Sur place</t>
        </is>
      </c>
      <c r="F4687" s="104" t="n">
        <v>31</v>
      </c>
      <c r="G4687" s="159" t="n">
        <v>2169</v>
      </c>
      <c r="H4687" s="159" t="n">
        <v>5511</v>
      </c>
      <c r="I4687" s="160" t="n">
        <v>27811.29</v>
      </c>
      <c r="J4687" s="160" t="n">
        <v>938.73</v>
      </c>
      <c r="K4687" s="160" t="n">
        <v>26872.56</v>
      </c>
      <c r="L4687" s="160" t="n">
        <v>7977.88</v>
      </c>
    </row>
    <row r="4688">
      <c r="A4688" s="176" t="n">
        <v>45870</v>
      </c>
      <c r="B4688" s="104" t="inlineStr">
        <is>
          <t>2024/25</t>
        </is>
      </c>
      <c r="C4688" s="104" t="inlineStr">
        <is>
          <t>HC-114</t>
        </is>
      </c>
      <c r="D4688" s="104" t="inlineStr">
        <is>
          <t>Nord-Ouest</t>
        </is>
      </c>
      <c r="E4688" s="104" t="inlineStr">
        <is>
          <t>À emporter</t>
        </is>
      </c>
      <c r="F4688" s="104" t="n">
        <v>29</v>
      </c>
      <c r="G4688" s="159" t="n">
        <v>1456</v>
      </c>
      <c r="H4688" s="159" t="n">
        <v>3651</v>
      </c>
      <c r="I4688" s="160" t="n">
        <v>17362.12</v>
      </c>
      <c r="J4688" s="160" t="n">
        <v>549.04</v>
      </c>
      <c r="K4688" s="160" t="n">
        <v>16813.08</v>
      </c>
      <c r="L4688" s="160" t="n">
        <v>4998.99</v>
      </c>
    </row>
    <row r="4689">
      <c r="A4689" s="176" t="n">
        <v>45870</v>
      </c>
      <c r="B4689" s="104" t="inlineStr">
        <is>
          <t>2024/25</t>
        </is>
      </c>
      <c r="C4689" s="104" t="inlineStr">
        <is>
          <t>HC-115</t>
        </is>
      </c>
      <c r="D4689" s="104" t="inlineStr">
        <is>
          <t>Sud-Est</t>
        </is>
      </c>
      <c r="E4689" s="104" t="inlineStr">
        <is>
          <t>Livraison</t>
        </is>
      </c>
      <c r="F4689" s="104" t="n">
        <v>31</v>
      </c>
      <c r="G4689" s="159" t="n">
        <v>1747</v>
      </c>
      <c r="H4689" s="159" t="n">
        <v>4588</v>
      </c>
      <c r="I4689" s="160" t="n">
        <v>27613.89</v>
      </c>
      <c r="J4689" s="160" t="n">
        <v>1572.14</v>
      </c>
      <c r="K4689" s="160" t="n">
        <v>26041.75</v>
      </c>
      <c r="L4689" s="160" t="n">
        <v>9478.959999999999</v>
      </c>
    </row>
    <row r="4690">
      <c r="A4690" s="176" t="n">
        <v>45870</v>
      </c>
      <c r="B4690" s="104" t="inlineStr">
        <is>
          <t>2024/25</t>
        </is>
      </c>
      <c r="C4690" s="104" t="inlineStr">
        <is>
          <t>HC-115</t>
        </is>
      </c>
      <c r="D4690" s="104" t="inlineStr">
        <is>
          <t>Sud-Est</t>
        </is>
      </c>
      <c r="E4690" s="104" t="inlineStr">
        <is>
          <t>Sur place</t>
        </is>
      </c>
      <c r="F4690" s="104" t="n">
        <v>29</v>
      </c>
      <c r="G4690" s="159" t="n">
        <v>3539</v>
      </c>
      <c r="H4690" s="159" t="n">
        <v>8679</v>
      </c>
      <c r="I4690" s="160" t="n">
        <v>45879.69</v>
      </c>
      <c r="J4690" s="160" t="n">
        <v>1200.03</v>
      </c>
      <c r="K4690" s="160" t="n">
        <v>44679.66</v>
      </c>
      <c r="L4690" s="160" t="n">
        <v>15713.71</v>
      </c>
    </row>
    <row r="4691">
      <c r="A4691" s="176" t="n">
        <v>45870</v>
      </c>
      <c r="B4691" s="104" t="inlineStr">
        <is>
          <t>2024/25</t>
        </is>
      </c>
      <c r="C4691" s="104" t="inlineStr">
        <is>
          <t>HC-115</t>
        </is>
      </c>
      <c r="D4691" s="104" t="inlineStr">
        <is>
          <t>Sud-Est</t>
        </is>
      </c>
      <c r="E4691" s="104" t="inlineStr">
        <is>
          <t>À emporter</t>
        </is>
      </c>
      <c r="F4691" s="104" t="n">
        <v>31</v>
      </c>
      <c r="G4691" s="159" t="n">
        <v>2910</v>
      </c>
      <c r="H4691" s="159" t="n">
        <v>7520</v>
      </c>
      <c r="I4691" s="160" t="n">
        <v>34344.13</v>
      </c>
      <c r="J4691" s="160" t="n">
        <v>1084.44</v>
      </c>
      <c r="K4691" s="160" t="n">
        <v>33259.69</v>
      </c>
      <c r="L4691" s="160" t="n">
        <v>11698.7</v>
      </c>
    </row>
    <row r="4692">
      <c r="A4692" s="176" t="n">
        <v>45870</v>
      </c>
      <c r="B4692" s="104" t="inlineStr">
        <is>
          <t>2024/25</t>
        </is>
      </c>
      <c r="C4692" s="104" t="inlineStr">
        <is>
          <t>HC-116</t>
        </is>
      </c>
      <c r="D4692" s="104" t="inlineStr">
        <is>
          <t>Sud-Ouest</t>
        </is>
      </c>
      <c r="E4692" s="104" t="inlineStr">
        <is>
          <t>Livraison</t>
        </is>
      </c>
      <c r="F4692" s="104" t="n">
        <v>30</v>
      </c>
      <c r="G4692" s="159" t="n">
        <v>1663</v>
      </c>
      <c r="H4692" s="159" t="n">
        <v>4121</v>
      </c>
      <c r="I4692" s="160" t="n">
        <v>26691.21</v>
      </c>
      <c r="J4692" s="160" t="n">
        <v>1551.03</v>
      </c>
      <c r="K4692" s="160" t="n">
        <v>25140.18</v>
      </c>
      <c r="L4692" s="160" t="n">
        <v>7716.81</v>
      </c>
    </row>
    <row r="4693">
      <c r="A4693" s="176" t="n">
        <v>45870</v>
      </c>
      <c r="B4693" s="104" t="inlineStr">
        <is>
          <t>2024/25</t>
        </is>
      </c>
      <c r="C4693" s="104" t="inlineStr">
        <is>
          <t>HC-116</t>
        </is>
      </c>
      <c r="D4693" s="104" t="inlineStr">
        <is>
          <t>Sud-Ouest</t>
        </is>
      </c>
      <c r="E4693" s="104" t="inlineStr">
        <is>
          <t>Sur place</t>
        </is>
      </c>
      <c r="F4693" s="104" t="n">
        <v>30</v>
      </c>
      <c r="G4693" s="159" t="n">
        <v>3916</v>
      </c>
      <c r="H4693" s="159" t="n">
        <v>9935</v>
      </c>
      <c r="I4693" s="160" t="n">
        <v>50239.87</v>
      </c>
      <c r="J4693" s="160" t="n">
        <v>1491.65</v>
      </c>
      <c r="K4693" s="160" t="n">
        <v>48748.22</v>
      </c>
      <c r="L4693" s="160" t="n">
        <v>14534.61</v>
      </c>
    </row>
    <row r="4694">
      <c r="A4694" s="176" t="n">
        <v>45870</v>
      </c>
      <c r="B4694" s="104" t="inlineStr">
        <is>
          <t>2024/25</t>
        </is>
      </c>
      <c r="C4694" s="104" t="inlineStr">
        <is>
          <t>HC-116</t>
        </is>
      </c>
      <c r="D4694" s="104" t="inlineStr">
        <is>
          <t>Sud-Ouest</t>
        </is>
      </c>
      <c r="E4694" s="104" t="inlineStr">
        <is>
          <t>À emporter</t>
        </is>
      </c>
      <c r="F4694" s="104" t="n">
        <v>29</v>
      </c>
      <c r="G4694" s="159" t="n">
        <v>2900</v>
      </c>
      <c r="H4694" s="159" t="n">
        <v>7265</v>
      </c>
      <c r="I4694" s="160" t="n">
        <v>34222.76</v>
      </c>
      <c r="J4694" s="160" t="n">
        <v>961.41</v>
      </c>
      <c r="K4694" s="160" t="n">
        <v>33261.35</v>
      </c>
      <c r="L4694" s="160" t="n">
        <v>9957.43</v>
      </c>
    </row>
    <row r="4695">
      <c r="A4695" s="176" t="n">
        <v>45870</v>
      </c>
      <c r="B4695" s="104" t="inlineStr">
        <is>
          <t>2024/25</t>
        </is>
      </c>
      <c r="C4695" s="104" t="inlineStr">
        <is>
          <t>HC-117</t>
        </is>
      </c>
      <c r="D4695" s="104" t="inlineStr">
        <is>
          <t>Île-de-France</t>
        </is>
      </c>
      <c r="E4695" s="104" t="inlineStr">
        <is>
          <t>Drive</t>
        </is>
      </c>
      <c r="F4695" s="104" t="n">
        <v>31</v>
      </c>
      <c r="G4695" s="159" t="n">
        <v>1074</v>
      </c>
      <c r="H4695" s="159" t="n">
        <v>2645</v>
      </c>
      <c r="I4695" s="160" t="n">
        <v>14753.38</v>
      </c>
      <c r="J4695" s="160" t="n">
        <v>480.54</v>
      </c>
      <c r="K4695" s="160" t="n">
        <v>14272.84</v>
      </c>
      <c r="L4695" s="160" t="n">
        <v>4272.13</v>
      </c>
    </row>
    <row r="4696">
      <c r="A4696" s="176" t="n">
        <v>45870</v>
      </c>
      <c r="B4696" s="104" t="inlineStr">
        <is>
          <t>2024/25</t>
        </is>
      </c>
      <c r="C4696" s="104" t="inlineStr">
        <is>
          <t>HC-117</t>
        </is>
      </c>
      <c r="D4696" s="104" t="inlineStr">
        <is>
          <t>Île-de-France</t>
        </is>
      </c>
      <c r="E4696" s="104" t="inlineStr">
        <is>
          <t>Livraison</t>
        </is>
      </c>
      <c r="F4696" s="104" t="n">
        <v>31</v>
      </c>
      <c r="G4696" s="159" t="n">
        <v>1002</v>
      </c>
      <c r="H4696" s="159" t="n">
        <v>2541</v>
      </c>
      <c r="I4696" s="160" t="n">
        <v>16358.96</v>
      </c>
      <c r="J4696" s="160" t="n">
        <v>999.41</v>
      </c>
      <c r="K4696" s="160" t="n">
        <v>15359.55</v>
      </c>
      <c r="L4696" s="160" t="n">
        <v>4784.11</v>
      </c>
    </row>
    <row r="4697">
      <c r="A4697" s="176" t="n">
        <v>45870</v>
      </c>
      <c r="B4697" s="104" t="inlineStr">
        <is>
          <t>2024/25</t>
        </is>
      </c>
      <c r="C4697" s="104" t="inlineStr">
        <is>
          <t>HC-117</t>
        </is>
      </c>
      <c r="D4697" s="104" t="inlineStr">
        <is>
          <t>Île-de-France</t>
        </is>
      </c>
      <c r="E4697" s="104" t="inlineStr">
        <is>
          <t>Sur place</t>
        </is>
      </c>
      <c r="F4697" s="104" t="n">
        <v>31</v>
      </c>
      <c r="G4697" s="159" t="n">
        <v>2578</v>
      </c>
      <c r="H4697" s="159" t="n">
        <v>6558</v>
      </c>
      <c r="I4697" s="160" t="n">
        <v>33314.48</v>
      </c>
      <c r="J4697" s="160" t="n">
        <v>915.23</v>
      </c>
      <c r="K4697" s="160" t="n">
        <v>32399.25</v>
      </c>
      <c r="L4697" s="160" t="n">
        <v>9701.84</v>
      </c>
    </row>
    <row r="4698">
      <c r="A4698" s="176" t="n">
        <v>45870</v>
      </c>
      <c r="B4698" s="104" t="inlineStr">
        <is>
          <t>2024/25</t>
        </is>
      </c>
      <c r="C4698" s="104" t="inlineStr">
        <is>
          <t>HC-117</t>
        </is>
      </c>
      <c r="D4698" s="104" t="inlineStr">
        <is>
          <t>Île-de-France</t>
        </is>
      </c>
      <c r="E4698" s="104" t="inlineStr">
        <is>
          <t>À emporter</t>
        </is>
      </c>
      <c r="F4698" s="104" t="n">
        <v>31</v>
      </c>
      <c r="G4698" s="159" t="n">
        <v>2067</v>
      </c>
      <c r="H4698" s="159" t="n">
        <v>5300</v>
      </c>
      <c r="I4698" s="160" t="n">
        <v>24596.22</v>
      </c>
      <c r="J4698" s="160" t="n">
        <v>823.16</v>
      </c>
      <c r="K4698" s="160" t="n">
        <v>23773.06</v>
      </c>
      <c r="L4698" s="160" t="n">
        <v>7087.16</v>
      </c>
    </row>
    <row r="4699">
      <c r="A4699" s="176" t="n">
        <v>45870</v>
      </c>
      <c r="B4699" s="104" t="inlineStr">
        <is>
          <t>2024/25</t>
        </is>
      </c>
      <c r="C4699" s="104" t="inlineStr">
        <is>
          <t>HC-118</t>
        </is>
      </c>
      <c r="D4699" s="104" t="inlineStr">
        <is>
          <t>Nord-Ouest</t>
        </is>
      </c>
      <c r="E4699" s="104" t="inlineStr">
        <is>
          <t>Livraison</t>
        </is>
      </c>
      <c r="F4699" s="104" t="n">
        <v>31</v>
      </c>
      <c r="G4699" s="159" t="n">
        <v>1736</v>
      </c>
      <c r="H4699" s="159" t="n">
        <v>4445</v>
      </c>
      <c r="I4699" s="160" t="n">
        <v>28398.67</v>
      </c>
      <c r="J4699" s="160" t="n">
        <v>1681.65</v>
      </c>
      <c r="K4699" s="160" t="n">
        <v>26717.02</v>
      </c>
      <c r="L4699" s="160" t="n">
        <v>8254.620000000001</v>
      </c>
    </row>
    <row r="4700">
      <c r="A4700" s="176" t="n">
        <v>45870</v>
      </c>
      <c r="B4700" s="104" t="inlineStr">
        <is>
          <t>2024/25</t>
        </is>
      </c>
      <c r="C4700" s="104" t="inlineStr">
        <is>
          <t>HC-118</t>
        </is>
      </c>
      <c r="D4700" s="104" t="inlineStr">
        <is>
          <t>Nord-Ouest</t>
        </is>
      </c>
      <c r="E4700" s="104" t="inlineStr">
        <is>
          <t>Sur place</t>
        </is>
      </c>
      <c r="F4700" s="104" t="n">
        <v>30</v>
      </c>
      <c r="G4700" s="159" t="n">
        <v>4217</v>
      </c>
      <c r="H4700" s="159" t="n">
        <v>10697</v>
      </c>
      <c r="I4700" s="160" t="n">
        <v>54664.67</v>
      </c>
      <c r="J4700" s="160" t="n">
        <v>1822.57</v>
      </c>
      <c r="K4700" s="160" t="n">
        <v>52842.1</v>
      </c>
      <c r="L4700" s="160" t="n">
        <v>15807.87</v>
      </c>
    </row>
    <row r="4701">
      <c r="A4701" s="176" t="n">
        <v>45870</v>
      </c>
      <c r="B4701" s="104" t="inlineStr">
        <is>
          <t>2024/25</t>
        </is>
      </c>
      <c r="C4701" s="104" t="inlineStr">
        <is>
          <t>HC-118</t>
        </is>
      </c>
      <c r="D4701" s="104" t="inlineStr">
        <is>
          <t>Nord-Ouest</t>
        </is>
      </c>
      <c r="E4701" s="104" t="inlineStr">
        <is>
          <t>À emporter</t>
        </is>
      </c>
      <c r="F4701" s="104" t="n">
        <v>31</v>
      </c>
      <c r="G4701" s="159" t="n">
        <v>3307</v>
      </c>
      <c r="H4701" s="159" t="n">
        <v>8479</v>
      </c>
      <c r="I4701" s="160" t="n">
        <v>39089.49</v>
      </c>
      <c r="J4701" s="160" t="n">
        <v>1220.85</v>
      </c>
      <c r="K4701" s="160" t="n">
        <v>37868.64</v>
      </c>
      <c r="L4701" s="160" t="n">
        <v>11315.75</v>
      </c>
    </row>
    <row r="4702">
      <c r="A4702" s="176" t="n">
        <v>45870</v>
      </c>
      <c r="B4702" s="104" t="inlineStr">
        <is>
          <t>2024/25</t>
        </is>
      </c>
      <c r="C4702" s="104" t="inlineStr">
        <is>
          <t>HC-119</t>
        </is>
      </c>
      <c r="D4702" s="104" t="inlineStr">
        <is>
          <t>Sud-Est</t>
        </is>
      </c>
      <c r="E4702" s="104" t="inlineStr">
        <is>
          <t>Livraison</t>
        </is>
      </c>
      <c r="F4702" s="104" t="n">
        <v>31</v>
      </c>
      <c r="G4702" s="159" t="n">
        <v>1258</v>
      </c>
      <c r="H4702" s="159" t="n">
        <v>3187</v>
      </c>
      <c r="I4702" s="160" t="n">
        <v>20800.91</v>
      </c>
      <c r="J4702" s="160" t="n">
        <v>1259.57</v>
      </c>
      <c r="K4702" s="160" t="n">
        <v>19541.34</v>
      </c>
      <c r="L4702" s="160" t="n">
        <v>6097.37</v>
      </c>
    </row>
    <row r="4703">
      <c r="A4703" s="176" t="n">
        <v>45870</v>
      </c>
      <c r="B4703" s="104" t="inlineStr">
        <is>
          <t>2024/25</t>
        </is>
      </c>
      <c r="C4703" s="104" t="inlineStr">
        <is>
          <t>HC-119</t>
        </is>
      </c>
      <c r="D4703" s="104" t="inlineStr">
        <is>
          <t>Sud-Est</t>
        </is>
      </c>
      <c r="E4703" s="104" t="inlineStr">
        <is>
          <t>Sur place</t>
        </is>
      </c>
      <c r="F4703" s="104" t="n">
        <v>31</v>
      </c>
      <c r="G4703" s="159" t="n">
        <v>3274</v>
      </c>
      <c r="H4703" s="159" t="n">
        <v>8520</v>
      </c>
      <c r="I4703" s="160" t="n">
        <v>42604.41</v>
      </c>
      <c r="J4703" s="160" t="n">
        <v>1141.52</v>
      </c>
      <c r="K4703" s="160" t="n">
        <v>41462.89</v>
      </c>
      <c r="L4703" s="160" t="n">
        <v>12339.04</v>
      </c>
    </row>
    <row r="4704">
      <c r="A4704" s="176" t="n">
        <v>45870</v>
      </c>
      <c r="B4704" s="104" t="inlineStr">
        <is>
          <t>2024/25</t>
        </is>
      </c>
      <c r="C4704" s="104" t="inlineStr">
        <is>
          <t>HC-119</t>
        </is>
      </c>
      <c r="D4704" s="104" t="inlineStr">
        <is>
          <t>Sud-Est</t>
        </is>
      </c>
      <c r="E4704" s="104" t="inlineStr">
        <is>
          <t>À emporter</t>
        </is>
      </c>
      <c r="F4704" s="104" t="n">
        <v>31</v>
      </c>
      <c r="G4704" s="159" t="n">
        <v>2501</v>
      </c>
      <c r="H4704" s="159" t="n">
        <v>6326</v>
      </c>
      <c r="I4704" s="160" t="n">
        <v>29717.97</v>
      </c>
      <c r="J4704" s="160" t="n">
        <v>864.38</v>
      </c>
      <c r="K4704" s="160" t="n">
        <v>28853.59</v>
      </c>
      <c r="L4704" s="160" t="n">
        <v>8566.76</v>
      </c>
    </row>
    <row r="4705">
      <c r="A4705" s="176" t="n">
        <v>45870</v>
      </c>
      <c r="B4705" s="104" t="inlineStr">
        <is>
          <t>2024/25</t>
        </is>
      </c>
      <c r="C4705" s="104" t="inlineStr">
        <is>
          <t>HC-120</t>
        </is>
      </c>
      <c r="D4705" s="104" t="inlineStr">
        <is>
          <t>Sud-Ouest</t>
        </is>
      </c>
      <c r="E4705" s="104" t="inlineStr">
        <is>
          <t>Drive</t>
        </is>
      </c>
      <c r="F4705" s="104" t="n">
        <v>29</v>
      </c>
      <c r="G4705" s="159" t="n">
        <v>922</v>
      </c>
      <c r="H4705" s="159" t="n">
        <v>2358</v>
      </c>
      <c r="I4705" s="160" t="n">
        <v>12665.92</v>
      </c>
      <c r="J4705" s="160" t="n">
        <v>354.38</v>
      </c>
      <c r="K4705" s="160" t="n">
        <v>12311.54</v>
      </c>
      <c r="L4705" s="160" t="n">
        <v>3657.77</v>
      </c>
    </row>
    <row r="4706">
      <c r="A4706" s="176" t="n">
        <v>45870</v>
      </c>
      <c r="B4706" s="104" t="inlineStr">
        <is>
          <t>2024/25</t>
        </is>
      </c>
      <c r="C4706" s="104" t="inlineStr">
        <is>
          <t>HC-120</t>
        </is>
      </c>
      <c r="D4706" s="104" t="inlineStr">
        <is>
          <t>Sud-Ouest</t>
        </is>
      </c>
      <c r="E4706" s="104" t="inlineStr">
        <is>
          <t>Livraison</t>
        </is>
      </c>
      <c r="F4706" s="104" t="n">
        <v>31</v>
      </c>
      <c r="G4706" s="159" t="n">
        <v>1098</v>
      </c>
      <c r="H4706" s="159" t="n">
        <v>2816</v>
      </c>
      <c r="I4706" s="160" t="n">
        <v>17627.91</v>
      </c>
      <c r="J4706" s="160" t="n">
        <v>968.86</v>
      </c>
      <c r="K4706" s="160" t="n">
        <v>16659.05</v>
      </c>
      <c r="L4706" s="160" t="n">
        <v>5109.4</v>
      </c>
    </row>
    <row r="4707">
      <c r="A4707" s="176" t="n">
        <v>45870</v>
      </c>
      <c r="B4707" s="104" t="inlineStr">
        <is>
          <t>2024/25</t>
        </is>
      </c>
      <c r="C4707" s="104" t="inlineStr">
        <is>
          <t>HC-120</t>
        </is>
      </c>
      <c r="D4707" s="104" t="inlineStr">
        <is>
          <t>Sud-Ouest</t>
        </is>
      </c>
      <c r="E4707" s="104" t="inlineStr">
        <is>
          <t>Sur place</t>
        </is>
      </c>
      <c r="F4707" s="104" t="n">
        <v>31</v>
      </c>
      <c r="G4707" s="159" t="n">
        <v>2551</v>
      </c>
      <c r="H4707" s="159" t="n">
        <v>6440</v>
      </c>
      <c r="I4707" s="160" t="n">
        <v>32617.89</v>
      </c>
      <c r="J4707" s="160" t="n">
        <v>1005.26</v>
      </c>
      <c r="K4707" s="160" t="n">
        <v>31612.63</v>
      </c>
      <c r="L4707" s="160" t="n">
        <v>9450.629999999999</v>
      </c>
    </row>
    <row r="4708">
      <c r="A4708" s="176" t="n">
        <v>45870</v>
      </c>
      <c r="B4708" s="104" t="inlineStr">
        <is>
          <t>2024/25</t>
        </is>
      </c>
      <c r="C4708" s="104" t="inlineStr">
        <is>
          <t>HC-120</t>
        </is>
      </c>
      <c r="D4708" s="104" t="inlineStr">
        <is>
          <t>Sud-Ouest</t>
        </is>
      </c>
      <c r="E4708" s="104" t="inlineStr">
        <is>
          <t>À emporter</t>
        </is>
      </c>
      <c r="F4708" s="104" t="n">
        <v>30</v>
      </c>
      <c r="G4708" s="159" t="n">
        <v>1899</v>
      </c>
      <c r="H4708" s="159" t="n">
        <v>4794</v>
      </c>
      <c r="I4708" s="160" t="n">
        <v>22327.78</v>
      </c>
      <c r="J4708" s="160" t="n">
        <v>621.74</v>
      </c>
      <c r="K4708" s="160" t="n">
        <v>21706.04</v>
      </c>
      <c r="L4708" s="160" t="n">
        <v>6443.07</v>
      </c>
    </row>
    <row r="4709">
      <c r="A4709" s="176" t="n">
        <v>45901</v>
      </c>
      <c r="B4709" s="104" t="inlineStr">
        <is>
          <t>2025/26</t>
        </is>
      </c>
      <c r="C4709" s="104" t="inlineStr">
        <is>
          <t>HC-001</t>
        </is>
      </c>
      <c r="D4709" s="104" t="inlineStr">
        <is>
          <t>Île-de-France</t>
        </is>
      </c>
      <c r="E4709" s="104" t="inlineStr">
        <is>
          <t>Livraison</t>
        </is>
      </c>
      <c r="F4709" s="104" t="n">
        <v>30</v>
      </c>
      <c r="G4709" s="159" t="n">
        <v>2301</v>
      </c>
      <c r="H4709" s="159" t="n">
        <v>5847</v>
      </c>
      <c r="I4709" s="160" t="n">
        <v>39102.87</v>
      </c>
      <c r="J4709" s="160" t="n">
        <v>2337.93</v>
      </c>
      <c r="K4709" s="160" t="n">
        <v>36764.94</v>
      </c>
      <c r="L4709" s="160" t="n">
        <v>11465.38</v>
      </c>
    </row>
    <row r="4710">
      <c r="A4710" s="176" t="n">
        <v>45901</v>
      </c>
      <c r="B4710" s="104" t="inlineStr">
        <is>
          <t>2025/26</t>
        </is>
      </c>
      <c r="C4710" s="104" t="inlineStr">
        <is>
          <t>HC-001</t>
        </is>
      </c>
      <c r="D4710" s="104" t="inlineStr">
        <is>
          <t>Île-de-France</t>
        </is>
      </c>
      <c r="E4710" s="104" t="inlineStr">
        <is>
          <t>Sur place</t>
        </is>
      </c>
      <c r="F4710" s="104" t="n">
        <v>30</v>
      </c>
      <c r="G4710" s="159" t="n">
        <v>5342</v>
      </c>
      <c r="H4710" s="159" t="n">
        <v>13458</v>
      </c>
      <c r="I4710" s="160" t="n">
        <v>71604.28999999999</v>
      </c>
      <c r="J4710" s="160" t="n">
        <v>1959.12</v>
      </c>
      <c r="K4710" s="160" t="n">
        <v>69645.17</v>
      </c>
      <c r="L4710" s="160" t="n">
        <v>20706.69</v>
      </c>
    </row>
    <row r="4711">
      <c r="A4711" s="176" t="n">
        <v>45901</v>
      </c>
      <c r="B4711" s="104" t="inlineStr">
        <is>
          <t>2025/26</t>
        </is>
      </c>
      <c r="C4711" s="104" t="inlineStr">
        <is>
          <t>HC-001</t>
        </is>
      </c>
      <c r="D4711" s="104" t="inlineStr">
        <is>
          <t>Île-de-France</t>
        </is>
      </c>
      <c r="E4711" s="104" t="inlineStr">
        <is>
          <t>À emporter</t>
        </is>
      </c>
      <c r="F4711" s="104" t="n">
        <v>29</v>
      </c>
      <c r="G4711" s="159" t="n">
        <v>3947</v>
      </c>
      <c r="H4711" s="159" t="n">
        <v>10071</v>
      </c>
      <c r="I4711" s="160" t="n">
        <v>49209.08</v>
      </c>
      <c r="J4711" s="160" t="n">
        <v>1355.83</v>
      </c>
      <c r="K4711" s="160" t="n">
        <v>47853.25</v>
      </c>
      <c r="L4711" s="160" t="n">
        <v>14273.42</v>
      </c>
    </row>
    <row r="4712">
      <c r="A4712" s="176" t="n">
        <v>45901</v>
      </c>
      <c r="B4712" s="104" t="inlineStr">
        <is>
          <t>2025/26</t>
        </is>
      </c>
      <c r="C4712" s="104" t="inlineStr">
        <is>
          <t>HC-002</t>
        </is>
      </c>
      <c r="D4712" s="104" t="inlineStr">
        <is>
          <t>Nord-Ouest</t>
        </is>
      </c>
      <c r="E4712" s="104" t="inlineStr">
        <is>
          <t>Drive</t>
        </is>
      </c>
      <c r="F4712" s="104" t="n">
        <v>29</v>
      </c>
      <c r="G4712" s="159" t="n">
        <v>999</v>
      </c>
      <c r="H4712" s="159" t="n">
        <v>2472</v>
      </c>
      <c r="I4712" s="160" t="n">
        <v>14290.58</v>
      </c>
      <c r="J4712" s="160" t="n">
        <v>488.56</v>
      </c>
      <c r="K4712" s="160" t="n">
        <v>13802.02</v>
      </c>
      <c r="L4712" s="160" t="n">
        <v>4146.91</v>
      </c>
    </row>
    <row r="4713">
      <c r="A4713" s="176" t="n">
        <v>45901</v>
      </c>
      <c r="B4713" s="104" t="inlineStr">
        <is>
          <t>2025/26</t>
        </is>
      </c>
      <c r="C4713" s="104" t="inlineStr">
        <is>
          <t>HC-002</t>
        </is>
      </c>
      <c r="D4713" s="104" t="inlineStr">
        <is>
          <t>Nord-Ouest</t>
        </is>
      </c>
      <c r="E4713" s="104" t="inlineStr">
        <is>
          <t>Livraison</t>
        </is>
      </c>
      <c r="F4713" s="104" t="n">
        <v>30</v>
      </c>
      <c r="G4713" s="159" t="n">
        <v>1159</v>
      </c>
      <c r="H4713" s="159" t="n">
        <v>2831</v>
      </c>
      <c r="I4713" s="160" t="n">
        <v>19365.06</v>
      </c>
      <c r="J4713" s="160" t="n">
        <v>1035.51</v>
      </c>
      <c r="K4713" s="160" t="n">
        <v>18329.55</v>
      </c>
      <c r="L4713" s="160" t="n">
        <v>5621.82</v>
      </c>
    </row>
    <row r="4714">
      <c r="A4714" s="176" t="n">
        <v>45901</v>
      </c>
      <c r="B4714" s="104" t="inlineStr">
        <is>
          <t>2025/26</t>
        </is>
      </c>
      <c r="C4714" s="104" t="inlineStr">
        <is>
          <t>HC-002</t>
        </is>
      </c>
      <c r="D4714" s="104" t="inlineStr">
        <is>
          <t>Nord-Ouest</t>
        </is>
      </c>
      <c r="E4714" s="104" t="inlineStr">
        <is>
          <t>Sur place</t>
        </is>
      </c>
      <c r="F4714" s="104" t="n">
        <v>29</v>
      </c>
      <c r="G4714" s="159" t="n">
        <v>2398</v>
      </c>
      <c r="H4714" s="159" t="n">
        <v>6214</v>
      </c>
      <c r="I4714" s="160" t="n">
        <v>32292.88</v>
      </c>
      <c r="J4714" s="160" t="n">
        <v>1007.28</v>
      </c>
      <c r="K4714" s="160" t="n">
        <v>31285.6</v>
      </c>
      <c r="L4714" s="160" t="n">
        <v>9318.51</v>
      </c>
    </row>
    <row r="4715">
      <c r="A4715" s="176" t="n">
        <v>45901</v>
      </c>
      <c r="B4715" s="104" t="inlineStr">
        <is>
          <t>2025/26</t>
        </is>
      </c>
      <c r="C4715" s="104" t="inlineStr">
        <is>
          <t>HC-002</t>
        </is>
      </c>
      <c r="D4715" s="104" t="inlineStr">
        <is>
          <t>Nord-Ouest</t>
        </is>
      </c>
      <c r="E4715" s="104" t="inlineStr">
        <is>
          <t>À emporter</t>
        </is>
      </c>
      <c r="F4715" s="104" t="n">
        <v>29</v>
      </c>
      <c r="G4715" s="159" t="n">
        <v>1882</v>
      </c>
      <c r="H4715" s="159" t="n">
        <v>4697</v>
      </c>
      <c r="I4715" s="160" t="n">
        <v>23728.7</v>
      </c>
      <c r="J4715" s="160" t="n">
        <v>665.29</v>
      </c>
      <c r="K4715" s="160" t="n">
        <v>23063.41</v>
      </c>
      <c r="L4715" s="160" t="n">
        <v>6903.52</v>
      </c>
    </row>
    <row r="4716">
      <c r="A4716" s="176" t="n">
        <v>45901</v>
      </c>
      <c r="B4716" s="104" t="inlineStr">
        <is>
          <t>2025/26</t>
        </is>
      </c>
      <c r="C4716" s="104" t="inlineStr">
        <is>
          <t>HC-003</t>
        </is>
      </c>
      <c r="D4716" s="104" t="inlineStr">
        <is>
          <t>Sud-Est</t>
        </is>
      </c>
      <c r="E4716" s="104" t="inlineStr">
        <is>
          <t>Drive</t>
        </is>
      </c>
      <c r="F4716" s="104" t="n">
        <v>30</v>
      </c>
      <c r="G4716" s="159" t="n">
        <v>1274</v>
      </c>
      <c r="H4716" s="159" t="n">
        <v>3143</v>
      </c>
      <c r="I4716" s="160" t="n">
        <v>18014.64</v>
      </c>
      <c r="J4716" s="160" t="n">
        <v>533.5</v>
      </c>
      <c r="K4716" s="160" t="n">
        <v>17481.14</v>
      </c>
      <c r="L4716" s="160" t="n">
        <v>5238.25</v>
      </c>
    </row>
    <row r="4717">
      <c r="A4717" s="176" t="n">
        <v>45901</v>
      </c>
      <c r="B4717" s="104" t="inlineStr">
        <is>
          <t>2025/26</t>
        </is>
      </c>
      <c r="C4717" s="104" t="inlineStr">
        <is>
          <t>HC-003</t>
        </is>
      </c>
      <c r="D4717" s="104" t="inlineStr">
        <is>
          <t>Sud-Est</t>
        </is>
      </c>
      <c r="E4717" s="104" t="inlineStr">
        <is>
          <t>Livraison</t>
        </is>
      </c>
      <c r="F4717" s="104" t="n">
        <v>29</v>
      </c>
      <c r="G4717" s="159" t="n">
        <v>1187</v>
      </c>
      <c r="H4717" s="159" t="n">
        <v>3081</v>
      </c>
      <c r="I4717" s="160" t="n">
        <v>20395.68</v>
      </c>
      <c r="J4717" s="160" t="n">
        <v>1175.79</v>
      </c>
      <c r="K4717" s="160" t="n">
        <v>19219.89</v>
      </c>
      <c r="L4717" s="160" t="n">
        <v>5984.99</v>
      </c>
    </row>
    <row r="4718">
      <c r="A4718" s="176" t="n">
        <v>45901</v>
      </c>
      <c r="B4718" s="104" t="inlineStr">
        <is>
          <t>2025/26</t>
        </is>
      </c>
      <c r="C4718" s="104" t="inlineStr">
        <is>
          <t>HC-003</t>
        </is>
      </c>
      <c r="D4718" s="104" t="inlineStr">
        <is>
          <t>Sud-Est</t>
        </is>
      </c>
      <c r="E4718" s="104" t="inlineStr">
        <is>
          <t>Sur place</t>
        </is>
      </c>
      <c r="F4718" s="104" t="n">
        <v>30</v>
      </c>
      <c r="G4718" s="159" t="n">
        <v>3217</v>
      </c>
      <c r="H4718" s="159" t="n">
        <v>8111</v>
      </c>
      <c r="I4718" s="160" t="n">
        <v>43427.85</v>
      </c>
      <c r="J4718" s="160" t="n">
        <v>1199.28</v>
      </c>
      <c r="K4718" s="160" t="n">
        <v>42228.57</v>
      </c>
      <c r="L4718" s="160" t="n">
        <v>12692.47</v>
      </c>
    </row>
    <row r="4719">
      <c r="A4719" s="176" t="n">
        <v>45901</v>
      </c>
      <c r="B4719" s="104" t="inlineStr">
        <is>
          <t>2025/26</t>
        </is>
      </c>
      <c r="C4719" s="104" t="inlineStr">
        <is>
          <t>HC-003</t>
        </is>
      </c>
      <c r="D4719" s="104" t="inlineStr">
        <is>
          <t>Sud-Est</t>
        </is>
      </c>
      <c r="E4719" s="104" t="inlineStr">
        <is>
          <t>À emporter</t>
        </is>
      </c>
      <c r="F4719" s="104" t="n">
        <v>30</v>
      </c>
      <c r="G4719" s="159" t="n">
        <v>2378</v>
      </c>
      <c r="H4719" s="159" t="n">
        <v>6193</v>
      </c>
      <c r="I4719" s="160" t="n">
        <v>29472.6</v>
      </c>
      <c r="J4719" s="160" t="n">
        <v>858.77</v>
      </c>
      <c r="K4719" s="160" t="n">
        <v>28613.83</v>
      </c>
      <c r="L4719" s="160" t="n">
        <v>8509.209999999999</v>
      </c>
    </row>
    <row r="4720">
      <c r="A4720" s="176" t="n">
        <v>45901</v>
      </c>
      <c r="B4720" s="104" t="inlineStr">
        <is>
          <t>2025/26</t>
        </is>
      </c>
      <c r="C4720" s="104" t="inlineStr">
        <is>
          <t>HC-004</t>
        </is>
      </c>
      <c r="D4720" s="104" t="inlineStr">
        <is>
          <t>Sud-Ouest</t>
        </is>
      </c>
      <c r="E4720" s="104" t="inlineStr">
        <is>
          <t>Drive</t>
        </is>
      </c>
      <c r="F4720" s="104" t="n">
        <v>30</v>
      </c>
      <c r="G4720" s="159" t="n">
        <v>1233</v>
      </c>
      <c r="H4720" s="159" t="n">
        <v>3152</v>
      </c>
      <c r="I4720" s="160" t="n">
        <v>17502.1</v>
      </c>
      <c r="J4720" s="160" t="n">
        <v>531.51</v>
      </c>
      <c r="K4720" s="160" t="n">
        <v>16970.59</v>
      </c>
      <c r="L4720" s="160" t="n">
        <v>5082.05</v>
      </c>
    </row>
    <row r="4721">
      <c r="A4721" s="176" t="n">
        <v>45901</v>
      </c>
      <c r="B4721" s="104" t="inlineStr">
        <is>
          <t>2025/26</t>
        </is>
      </c>
      <c r="C4721" s="104" t="inlineStr">
        <is>
          <t>HC-004</t>
        </is>
      </c>
      <c r="D4721" s="104" t="inlineStr">
        <is>
          <t>Sud-Ouest</t>
        </is>
      </c>
      <c r="E4721" s="104" t="inlineStr">
        <is>
          <t>Livraison</t>
        </is>
      </c>
      <c r="F4721" s="104" t="n">
        <v>29</v>
      </c>
      <c r="G4721" s="159" t="n">
        <v>1338</v>
      </c>
      <c r="H4721" s="159" t="n">
        <v>3490</v>
      </c>
      <c r="I4721" s="160" t="n">
        <v>22083.42</v>
      </c>
      <c r="J4721" s="160" t="n">
        <v>1185.93</v>
      </c>
      <c r="K4721" s="160" t="n">
        <v>20897.49</v>
      </c>
      <c r="L4721" s="160" t="n">
        <v>6428.58</v>
      </c>
    </row>
    <row r="4722">
      <c r="A4722" s="176" t="n">
        <v>45901</v>
      </c>
      <c r="B4722" s="104" t="inlineStr">
        <is>
          <t>2025/26</t>
        </is>
      </c>
      <c r="C4722" s="104" t="inlineStr">
        <is>
          <t>HC-004</t>
        </is>
      </c>
      <c r="D4722" s="104" t="inlineStr">
        <is>
          <t>Sud-Ouest</t>
        </is>
      </c>
      <c r="E4722" s="104" t="inlineStr">
        <is>
          <t>Sur place</t>
        </is>
      </c>
      <c r="F4722" s="104" t="n">
        <v>30</v>
      </c>
      <c r="G4722" s="159" t="n">
        <v>3021</v>
      </c>
      <c r="H4722" s="159" t="n">
        <v>7691</v>
      </c>
      <c r="I4722" s="160" t="n">
        <v>40618.83</v>
      </c>
      <c r="J4722" s="160" t="n">
        <v>1362.99</v>
      </c>
      <c r="K4722" s="160" t="n">
        <v>39255.84</v>
      </c>
      <c r="L4722" s="160" t="n">
        <v>11773.36</v>
      </c>
    </row>
    <row r="4723">
      <c r="A4723" s="176" t="n">
        <v>45901</v>
      </c>
      <c r="B4723" s="104" t="inlineStr">
        <is>
          <t>2025/26</t>
        </is>
      </c>
      <c r="C4723" s="104" t="inlineStr">
        <is>
          <t>HC-004</t>
        </is>
      </c>
      <c r="D4723" s="104" t="inlineStr">
        <is>
          <t>Sud-Ouest</t>
        </is>
      </c>
      <c r="E4723" s="104" t="inlineStr">
        <is>
          <t>À emporter</t>
        </is>
      </c>
      <c r="F4723" s="104" t="n">
        <v>28</v>
      </c>
      <c r="G4723" s="159" t="n">
        <v>2137</v>
      </c>
      <c r="H4723" s="159" t="n">
        <v>5466</v>
      </c>
      <c r="I4723" s="160" t="n">
        <v>26556.83</v>
      </c>
      <c r="J4723" s="160" t="n">
        <v>831.58</v>
      </c>
      <c r="K4723" s="160" t="n">
        <v>25725.25</v>
      </c>
      <c r="L4723" s="160" t="n">
        <v>7576.61</v>
      </c>
    </row>
    <row r="4724">
      <c r="A4724" s="176" t="n">
        <v>45901</v>
      </c>
      <c r="B4724" s="104" t="inlineStr">
        <is>
          <t>2025/26</t>
        </is>
      </c>
      <c r="C4724" s="104" t="inlineStr">
        <is>
          <t>HC-005</t>
        </is>
      </c>
      <c r="D4724" s="104" t="inlineStr">
        <is>
          <t>Île-de-France</t>
        </is>
      </c>
      <c r="E4724" s="104" t="inlineStr">
        <is>
          <t>Livraison</t>
        </is>
      </c>
      <c r="F4724" s="104" t="n">
        <v>30</v>
      </c>
      <c r="G4724" s="159" t="n">
        <v>1920</v>
      </c>
      <c r="H4724" s="159" t="n">
        <v>4924</v>
      </c>
      <c r="I4724" s="160" t="n">
        <v>32569.39</v>
      </c>
      <c r="J4724" s="160" t="n">
        <v>1887.98</v>
      </c>
      <c r="K4724" s="160" t="n">
        <v>30681.41</v>
      </c>
      <c r="L4724" s="160" t="n">
        <v>9428.33</v>
      </c>
    </row>
    <row r="4725">
      <c r="A4725" s="176" t="n">
        <v>45901</v>
      </c>
      <c r="B4725" s="104" t="inlineStr">
        <is>
          <t>2025/26</t>
        </is>
      </c>
      <c r="C4725" s="104" t="inlineStr">
        <is>
          <t>HC-005</t>
        </is>
      </c>
      <c r="D4725" s="104" t="inlineStr">
        <is>
          <t>Île-de-France</t>
        </is>
      </c>
      <c r="E4725" s="104" t="inlineStr">
        <is>
          <t>Sur place</t>
        </is>
      </c>
      <c r="F4725" s="104" t="n">
        <v>30</v>
      </c>
      <c r="G4725" s="159" t="n">
        <v>4314</v>
      </c>
      <c r="H4725" s="159" t="n">
        <v>10762</v>
      </c>
      <c r="I4725" s="160" t="n">
        <v>59155.12</v>
      </c>
      <c r="J4725" s="160" t="n">
        <v>2022.1</v>
      </c>
      <c r="K4725" s="160" t="n">
        <v>57133.02</v>
      </c>
      <c r="L4725" s="160" t="n">
        <v>16992.91</v>
      </c>
    </row>
    <row r="4726">
      <c r="A4726" s="176" t="n">
        <v>45901</v>
      </c>
      <c r="B4726" s="104" t="inlineStr">
        <is>
          <t>2025/26</t>
        </is>
      </c>
      <c r="C4726" s="104" t="inlineStr">
        <is>
          <t>HC-005</t>
        </is>
      </c>
      <c r="D4726" s="104" t="inlineStr">
        <is>
          <t>Île-de-France</t>
        </is>
      </c>
      <c r="E4726" s="104" t="inlineStr">
        <is>
          <t>À emporter</t>
        </is>
      </c>
      <c r="F4726" s="104" t="n">
        <v>29</v>
      </c>
      <c r="G4726" s="159" t="n">
        <v>3124</v>
      </c>
      <c r="H4726" s="159" t="n">
        <v>7852</v>
      </c>
      <c r="I4726" s="160" t="n">
        <v>38801.06</v>
      </c>
      <c r="J4726" s="160" t="n">
        <v>1258.24</v>
      </c>
      <c r="K4726" s="160" t="n">
        <v>37542.82</v>
      </c>
      <c r="L4726" s="160" t="n">
        <v>11230.43</v>
      </c>
    </row>
    <row r="4727">
      <c r="A4727" s="176" t="n">
        <v>45901</v>
      </c>
      <c r="B4727" s="104" t="inlineStr">
        <is>
          <t>2025/26</t>
        </is>
      </c>
      <c r="C4727" s="104" t="inlineStr">
        <is>
          <t>HC-006</t>
        </is>
      </c>
      <c r="D4727" s="104" t="inlineStr">
        <is>
          <t>Nord-Ouest</t>
        </is>
      </c>
      <c r="E4727" s="104" t="inlineStr">
        <is>
          <t>Livraison</t>
        </is>
      </c>
      <c r="F4727" s="104" t="n">
        <v>30</v>
      </c>
      <c r="G4727" s="159" t="n">
        <v>1152</v>
      </c>
      <c r="H4727" s="159" t="n">
        <v>2948</v>
      </c>
      <c r="I4727" s="160" t="n">
        <v>19968.49</v>
      </c>
      <c r="J4727" s="160" t="n">
        <v>1210.89</v>
      </c>
      <c r="K4727" s="160" t="n">
        <v>18757.6</v>
      </c>
      <c r="L4727" s="160" t="n">
        <v>5816.63</v>
      </c>
    </row>
    <row r="4728">
      <c r="A4728" s="176" t="n">
        <v>45901</v>
      </c>
      <c r="B4728" s="104" t="inlineStr">
        <is>
          <t>2025/26</t>
        </is>
      </c>
      <c r="C4728" s="104" t="inlineStr">
        <is>
          <t>HC-006</t>
        </is>
      </c>
      <c r="D4728" s="104" t="inlineStr">
        <is>
          <t>Nord-Ouest</t>
        </is>
      </c>
      <c r="E4728" s="104" t="inlineStr">
        <is>
          <t>Sur place</t>
        </is>
      </c>
      <c r="F4728" s="104" t="n">
        <v>30</v>
      </c>
      <c r="G4728" s="159" t="n">
        <v>2894</v>
      </c>
      <c r="H4728" s="159" t="n">
        <v>7420</v>
      </c>
      <c r="I4728" s="160" t="n">
        <v>39180.96</v>
      </c>
      <c r="J4728" s="160" t="n">
        <v>1176.26</v>
      </c>
      <c r="K4728" s="160" t="n">
        <v>38004.7</v>
      </c>
      <c r="L4728" s="160" t="n">
        <v>11456.91</v>
      </c>
    </row>
    <row r="4729">
      <c r="A4729" s="176" t="n">
        <v>45901</v>
      </c>
      <c r="B4729" s="104" t="inlineStr">
        <is>
          <t>2025/26</t>
        </is>
      </c>
      <c r="C4729" s="104" t="inlineStr">
        <is>
          <t>HC-006</t>
        </is>
      </c>
      <c r="D4729" s="104" t="inlineStr">
        <is>
          <t>Nord-Ouest</t>
        </is>
      </c>
      <c r="E4729" s="104" t="inlineStr">
        <is>
          <t>À emporter</t>
        </is>
      </c>
      <c r="F4729" s="104" t="n">
        <v>30</v>
      </c>
      <c r="G4729" s="159" t="n">
        <v>2211</v>
      </c>
      <c r="H4729" s="159" t="n">
        <v>5746</v>
      </c>
      <c r="I4729" s="160" t="n">
        <v>27656.69</v>
      </c>
      <c r="J4729" s="160" t="n">
        <v>816.5</v>
      </c>
      <c r="K4729" s="160" t="n">
        <v>26840.19</v>
      </c>
      <c r="L4729" s="160" t="n">
        <v>7986.02</v>
      </c>
    </row>
    <row r="4730">
      <c r="A4730" s="176" t="n">
        <v>45901</v>
      </c>
      <c r="B4730" s="104" t="inlineStr">
        <is>
          <t>2025/26</t>
        </is>
      </c>
      <c r="C4730" s="104" t="inlineStr">
        <is>
          <t>HC-007</t>
        </is>
      </c>
      <c r="D4730" s="104" t="inlineStr">
        <is>
          <t>Sud-Est</t>
        </is>
      </c>
      <c r="E4730" s="104" t="inlineStr">
        <is>
          <t>Livraison</t>
        </is>
      </c>
      <c r="F4730" s="104" t="n">
        <v>30</v>
      </c>
      <c r="G4730" s="159" t="n">
        <v>1315</v>
      </c>
      <c r="H4730" s="159" t="n">
        <v>3454</v>
      </c>
      <c r="I4730" s="160" t="n">
        <v>22782.84</v>
      </c>
      <c r="J4730" s="160" t="n">
        <v>1441.17</v>
      </c>
      <c r="K4730" s="160" t="n">
        <v>21341.67</v>
      </c>
      <c r="L4730" s="160" t="n">
        <v>6874.05</v>
      </c>
    </row>
    <row r="4731">
      <c r="A4731" s="176" t="n">
        <v>45901</v>
      </c>
      <c r="B4731" s="104" t="inlineStr">
        <is>
          <t>2025/26</t>
        </is>
      </c>
      <c r="C4731" s="104" t="inlineStr">
        <is>
          <t>HC-007</t>
        </is>
      </c>
      <c r="D4731" s="104" t="inlineStr">
        <is>
          <t>Sud-Est</t>
        </is>
      </c>
      <c r="E4731" s="104" t="inlineStr">
        <is>
          <t>Sur place</t>
        </is>
      </c>
      <c r="F4731" s="104" t="n">
        <v>30</v>
      </c>
      <c r="G4731" s="159" t="n">
        <v>3351</v>
      </c>
      <c r="H4731" s="159" t="n">
        <v>8596</v>
      </c>
      <c r="I4731" s="160" t="n">
        <v>44836.08</v>
      </c>
      <c r="J4731" s="160" t="n">
        <v>1436.94</v>
      </c>
      <c r="K4731" s="160" t="n">
        <v>43399.14</v>
      </c>
      <c r="L4731" s="160" t="n">
        <v>13604.73</v>
      </c>
    </row>
    <row r="4732">
      <c r="A4732" s="176" t="n">
        <v>45901</v>
      </c>
      <c r="B4732" s="104" t="inlineStr">
        <is>
          <t>2025/26</t>
        </is>
      </c>
      <c r="C4732" s="104" t="inlineStr">
        <is>
          <t>HC-007</t>
        </is>
      </c>
      <c r="D4732" s="104" t="inlineStr">
        <is>
          <t>Sud-Est</t>
        </is>
      </c>
      <c r="E4732" s="104" t="inlineStr">
        <is>
          <t>À emporter</t>
        </is>
      </c>
      <c r="F4732" s="104" t="n">
        <v>30</v>
      </c>
      <c r="G4732" s="159" t="n">
        <v>2495</v>
      </c>
      <c r="H4732" s="159" t="n">
        <v>6414</v>
      </c>
      <c r="I4732" s="160" t="n">
        <v>31100.85</v>
      </c>
      <c r="J4732" s="160" t="n">
        <v>977.73</v>
      </c>
      <c r="K4732" s="160" t="n">
        <v>30123.12</v>
      </c>
      <c r="L4732" s="160" t="n">
        <v>9466.690000000001</v>
      </c>
    </row>
    <row r="4733">
      <c r="A4733" s="176" t="n">
        <v>45901</v>
      </c>
      <c r="B4733" s="104" t="inlineStr">
        <is>
          <t>2025/26</t>
        </is>
      </c>
      <c r="C4733" s="104" t="inlineStr">
        <is>
          <t>HC-008</t>
        </is>
      </c>
      <c r="D4733" s="104" t="inlineStr">
        <is>
          <t>Sud-Ouest</t>
        </is>
      </c>
      <c r="E4733" s="104" t="inlineStr">
        <is>
          <t>Livraison</t>
        </is>
      </c>
      <c r="F4733" s="104" t="n">
        <v>30</v>
      </c>
      <c r="G4733" s="159" t="n">
        <v>1535</v>
      </c>
      <c r="H4733" s="159" t="n">
        <v>3928</v>
      </c>
      <c r="I4733" s="160" t="n">
        <v>26392.87</v>
      </c>
      <c r="J4733" s="160" t="n">
        <v>1643.12</v>
      </c>
      <c r="K4733" s="160" t="n">
        <v>24749.75</v>
      </c>
      <c r="L4733" s="160" t="n">
        <v>7647.66</v>
      </c>
    </row>
    <row r="4734">
      <c r="A4734" s="176" t="n">
        <v>45901</v>
      </c>
      <c r="B4734" s="104" t="inlineStr">
        <is>
          <t>2025/26</t>
        </is>
      </c>
      <c r="C4734" s="104" t="inlineStr">
        <is>
          <t>HC-008</t>
        </is>
      </c>
      <c r="D4734" s="104" t="inlineStr">
        <is>
          <t>Sud-Ouest</t>
        </is>
      </c>
      <c r="E4734" s="104" t="inlineStr">
        <is>
          <t>Sur place</t>
        </is>
      </c>
      <c r="F4734" s="104" t="n">
        <v>30</v>
      </c>
      <c r="G4734" s="159" t="n">
        <v>3866</v>
      </c>
      <c r="H4734" s="159" t="n">
        <v>10023</v>
      </c>
      <c r="I4734" s="160" t="n">
        <v>52600.1</v>
      </c>
      <c r="J4734" s="160" t="n">
        <v>1633.75</v>
      </c>
      <c r="K4734" s="160" t="n">
        <v>50966.35</v>
      </c>
      <c r="L4734" s="160" t="n">
        <v>15216.37</v>
      </c>
    </row>
    <row r="4735">
      <c r="A4735" s="176" t="n">
        <v>45901</v>
      </c>
      <c r="B4735" s="104" t="inlineStr">
        <is>
          <t>2025/26</t>
        </is>
      </c>
      <c r="C4735" s="104" t="inlineStr">
        <is>
          <t>HC-008</t>
        </is>
      </c>
      <c r="D4735" s="104" t="inlineStr">
        <is>
          <t>Sud-Ouest</t>
        </is>
      </c>
      <c r="E4735" s="104" t="inlineStr">
        <is>
          <t>À emporter</t>
        </is>
      </c>
      <c r="F4735" s="104" t="n">
        <v>29</v>
      </c>
      <c r="G4735" s="159" t="n">
        <v>2758</v>
      </c>
      <c r="H4735" s="159" t="n">
        <v>7063</v>
      </c>
      <c r="I4735" s="160" t="n">
        <v>34353.15</v>
      </c>
      <c r="J4735" s="160" t="n">
        <v>1005.4</v>
      </c>
      <c r="K4735" s="160" t="n">
        <v>33347.75</v>
      </c>
      <c r="L4735" s="160" t="n">
        <v>9933.66</v>
      </c>
    </row>
    <row r="4736">
      <c r="A4736" s="176" t="n">
        <v>45901</v>
      </c>
      <c r="B4736" s="104" t="inlineStr">
        <is>
          <t>2025/26</t>
        </is>
      </c>
      <c r="C4736" s="104" t="inlineStr">
        <is>
          <t>HC-009</t>
        </is>
      </c>
      <c r="D4736" s="104" t="inlineStr">
        <is>
          <t>Île-de-France</t>
        </is>
      </c>
      <c r="E4736" s="104" t="inlineStr">
        <is>
          <t>Livraison</t>
        </is>
      </c>
      <c r="F4736" s="104" t="n">
        <v>29</v>
      </c>
      <c r="G4736" s="159" t="n">
        <v>1823</v>
      </c>
      <c r="H4736" s="159" t="n">
        <v>4800</v>
      </c>
      <c r="I4736" s="160" t="n">
        <v>31424.18</v>
      </c>
      <c r="J4736" s="160" t="n">
        <v>1945.28</v>
      </c>
      <c r="K4736" s="160" t="n">
        <v>29478.9</v>
      </c>
      <c r="L4736" s="160" t="n">
        <v>9143.08</v>
      </c>
    </row>
    <row r="4737">
      <c r="A4737" s="176" t="n">
        <v>45901</v>
      </c>
      <c r="B4737" s="104" t="inlineStr">
        <is>
          <t>2025/26</t>
        </is>
      </c>
      <c r="C4737" s="104" t="inlineStr">
        <is>
          <t>HC-009</t>
        </is>
      </c>
      <c r="D4737" s="104" t="inlineStr">
        <is>
          <t>Île-de-France</t>
        </is>
      </c>
      <c r="E4737" s="104" t="inlineStr">
        <is>
          <t>Sur place</t>
        </is>
      </c>
      <c r="F4737" s="104" t="n">
        <v>30</v>
      </c>
      <c r="G4737" s="159" t="n">
        <v>4867</v>
      </c>
      <c r="H4737" s="159" t="n">
        <v>11883</v>
      </c>
      <c r="I4737" s="160" t="n">
        <v>65737.81</v>
      </c>
      <c r="J4737" s="160" t="n">
        <v>2135.83</v>
      </c>
      <c r="K4737" s="160" t="n">
        <v>63601.98</v>
      </c>
      <c r="L4737" s="160" t="n">
        <v>18992.43</v>
      </c>
    </row>
    <row r="4738">
      <c r="A4738" s="176" t="n">
        <v>45901</v>
      </c>
      <c r="B4738" s="104" t="inlineStr">
        <is>
          <t>2025/26</t>
        </is>
      </c>
      <c r="C4738" s="104" t="inlineStr">
        <is>
          <t>HC-009</t>
        </is>
      </c>
      <c r="D4738" s="104" t="inlineStr">
        <is>
          <t>Île-de-France</t>
        </is>
      </c>
      <c r="E4738" s="104" t="inlineStr">
        <is>
          <t>À emporter</t>
        </is>
      </c>
      <c r="F4738" s="104" t="n">
        <v>30</v>
      </c>
      <c r="G4738" s="159" t="n">
        <v>3570</v>
      </c>
      <c r="H4738" s="159" t="n">
        <v>8805</v>
      </c>
      <c r="I4738" s="160" t="n">
        <v>43777.69</v>
      </c>
      <c r="J4738" s="160" t="n">
        <v>1333.3</v>
      </c>
      <c r="K4738" s="160" t="n">
        <v>42444.39</v>
      </c>
      <c r="L4738" s="160" t="n">
        <v>12608.21</v>
      </c>
    </row>
    <row r="4739">
      <c r="A4739" s="176" t="n">
        <v>45901</v>
      </c>
      <c r="B4739" s="104" t="inlineStr">
        <is>
          <t>2025/26</t>
        </is>
      </c>
      <c r="C4739" s="104" t="inlineStr">
        <is>
          <t>HC-010</t>
        </is>
      </c>
      <c r="D4739" s="104" t="inlineStr">
        <is>
          <t>Nord-Ouest</t>
        </is>
      </c>
      <c r="E4739" s="104" t="inlineStr">
        <is>
          <t>Drive</t>
        </is>
      </c>
      <c r="F4739" s="104" t="n">
        <v>30</v>
      </c>
      <c r="G4739" s="159" t="n">
        <v>1761</v>
      </c>
      <c r="H4739" s="159" t="n">
        <v>4520</v>
      </c>
      <c r="I4739" s="160" t="n">
        <v>25113.58</v>
      </c>
      <c r="J4739" s="160" t="n">
        <v>748.38</v>
      </c>
      <c r="K4739" s="160" t="n">
        <v>24365.2</v>
      </c>
      <c r="L4739" s="160" t="n">
        <v>7277.34</v>
      </c>
    </row>
    <row r="4740">
      <c r="A4740" s="176" t="n">
        <v>45901</v>
      </c>
      <c r="B4740" s="104" t="inlineStr">
        <is>
          <t>2025/26</t>
        </is>
      </c>
      <c r="C4740" s="104" t="inlineStr">
        <is>
          <t>HC-010</t>
        </is>
      </c>
      <c r="D4740" s="104" t="inlineStr">
        <is>
          <t>Nord-Ouest</t>
        </is>
      </c>
      <c r="E4740" s="104" t="inlineStr">
        <is>
          <t>Livraison</t>
        </is>
      </c>
      <c r="F4740" s="104" t="n">
        <v>30</v>
      </c>
      <c r="G4740" s="159" t="n">
        <v>1722</v>
      </c>
      <c r="H4740" s="159" t="n">
        <v>4464</v>
      </c>
      <c r="I4740" s="160" t="n">
        <v>29317.18</v>
      </c>
      <c r="J4740" s="160" t="n">
        <v>1745.21</v>
      </c>
      <c r="K4740" s="160" t="n">
        <v>27571.97</v>
      </c>
      <c r="L4740" s="160" t="n">
        <v>8558.59</v>
      </c>
    </row>
    <row r="4741">
      <c r="A4741" s="176" t="n">
        <v>45901</v>
      </c>
      <c r="B4741" s="104" t="inlineStr">
        <is>
          <t>2025/26</t>
        </is>
      </c>
      <c r="C4741" s="104" t="inlineStr">
        <is>
          <t>HC-010</t>
        </is>
      </c>
      <c r="D4741" s="104" t="inlineStr">
        <is>
          <t>Nord-Ouest</t>
        </is>
      </c>
      <c r="E4741" s="104" t="inlineStr">
        <is>
          <t>Sur place</t>
        </is>
      </c>
      <c r="F4741" s="104" t="n">
        <v>30</v>
      </c>
      <c r="G4741" s="159" t="n">
        <v>4512</v>
      </c>
      <c r="H4741" s="159" t="n">
        <v>11695</v>
      </c>
      <c r="I4741" s="160" t="n">
        <v>61161.35</v>
      </c>
      <c r="J4741" s="160" t="n">
        <v>1784.45</v>
      </c>
      <c r="K4741" s="160" t="n">
        <v>59376.9</v>
      </c>
      <c r="L4741" s="160" t="n">
        <v>17769.31</v>
      </c>
    </row>
    <row r="4742">
      <c r="A4742" s="176" t="n">
        <v>45901</v>
      </c>
      <c r="B4742" s="104" t="inlineStr">
        <is>
          <t>2025/26</t>
        </is>
      </c>
      <c r="C4742" s="104" t="inlineStr">
        <is>
          <t>HC-010</t>
        </is>
      </c>
      <c r="D4742" s="104" t="inlineStr">
        <is>
          <t>Nord-Ouest</t>
        </is>
      </c>
      <c r="E4742" s="104" t="inlineStr">
        <is>
          <t>À emporter</t>
        </is>
      </c>
      <c r="F4742" s="104" t="n">
        <v>30</v>
      </c>
      <c r="G4742" s="159" t="n">
        <v>3394</v>
      </c>
      <c r="H4742" s="159" t="n">
        <v>8826</v>
      </c>
      <c r="I4742" s="160" t="n">
        <v>42367.31</v>
      </c>
      <c r="J4742" s="160" t="n">
        <v>1359.48</v>
      </c>
      <c r="K4742" s="160" t="n">
        <v>41007.83</v>
      </c>
      <c r="L4742" s="160" t="n">
        <v>12206.09</v>
      </c>
    </row>
    <row r="4743">
      <c r="A4743" s="176" t="n">
        <v>45901</v>
      </c>
      <c r="B4743" s="104" t="inlineStr">
        <is>
          <t>2025/26</t>
        </is>
      </c>
      <c r="C4743" s="104" t="inlineStr">
        <is>
          <t>HC-011</t>
        </is>
      </c>
      <c r="D4743" s="104" t="inlineStr">
        <is>
          <t>Sud-Est</t>
        </is>
      </c>
      <c r="E4743" s="104" t="inlineStr">
        <is>
          <t>Livraison</t>
        </is>
      </c>
      <c r="F4743" s="104" t="n">
        <v>30</v>
      </c>
      <c r="G4743" s="159" t="n">
        <v>1822</v>
      </c>
      <c r="H4743" s="159" t="n">
        <v>4479</v>
      </c>
      <c r="I4743" s="160" t="n">
        <v>31466.14</v>
      </c>
      <c r="J4743" s="160" t="n">
        <v>1943.43</v>
      </c>
      <c r="K4743" s="160" t="n">
        <v>29522.71</v>
      </c>
      <c r="L4743" s="160" t="n">
        <v>9109.17</v>
      </c>
    </row>
    <row r="4744">
      <c r="A4744" s="176" t="n">
        <v>45901</v>
      </c>
      <c r="B4744" s="104" t="inlineStr">
        <is>
          <t>2025/26</t>
        </is>
      </c>
      <c r="C4744" s="104" t="inlineStr">
        <is>
          <t>HC-011</t>
        </is>
      </c>
      <c r="D4744" s="104" t="inlineStr">
        <is>
          <t>Sud-Est</t>
        </is>
      </c>
      <c r="E4744" s="104" t="inlineStr">
        <is>
          <t>Sur place</t>
        </is>
      </c>
      <c r="F4744" s="104" t="n">
        <v>30</v>
      </c>
      <c r="G4744" s="159" t="n">
        <v>4612</v>
      </c>
      <c r="H4744" s="159" t="n">
        <v>12347</v>
      </c>
      <c r="I4744" s="160" t="n">
        <v>62306.53</v>
      </c>
      <c r="J4744" s="160" t="n">
        <v>1831.55</v>
      </c>
      <c r="K4744" s="160" t="n">
        <v>60474.98</v>
      </c>
      <c r="L4744" s="160" t="n">
        <v>18181.02</v>
      </c>
    </row>
    <row r="4745">
      <c r="A4745" s="176" t="n">
        <v>45901</v>
      </c>
      <c r="B4745" s="104" t="inlineStr">
        <is>
          <t>2025/26</t>
        </is>
      </c>
      <c r="C4745" s="104" t="inlineStr">
        <is>
          <t>HC-011</t>
        </is>
      </c>
      <c r="D4745" s="104" t="inlineStr">
        <is>
          <t>Sud-Est</t>
        </is>
      </c>
      <c r="E4745" s="104" t="inlineStr">
        <is>
          <t>À emporter</t>
        </is>
      </c>
      <c r="F4745" s="104" t="n">
        <v>30</v>
      </c>
      <c r="G4745" s="159" t="n">
        <v>3620</v>
      </c>
      <c r="H4745" s="159" t="n">
        <v>9109</v>
      </c>
      <c r="I4745" s="160" t="n">
        <v>44673.48</v>
      </c>
      <c r="J4745" s="160" t="n">
        <v>1325.9</v>
      </c>
      <c r="K4745" s="160" t="n">
        <v>43347.58</v>
      </c>
      <c r="L4745" s="160" t="n">
        <v>12938.34</v>
      </c>
    </row>
    <row r="4746">
      <c r="A4746" s="176" t="n">
        <v>45901</v>
      </c>
      <c r="B4746" s="104" t="inlineStr">
        <is>
          <t>2025/26</t>
        </is>
      </c>
      <c r="C4746" s="104" t="inlineStr">
        <is>
          <t>HC-012</t>
        </is>
      </c>
      <c r="D4746" s="104" t="inlineStr">
        <is>
          <t>Sud-Ouest</t>
        </is>
      </c>
      <c r="E4746" s="104" t="inlineStr">
        <is>
          <t>Drive</t>
        </is>
      </c>
      <c r="F4746" s="104" t="n">
        <v>27</v>
      </c>
      <c r="G4746" s="159" t="n">
        <v>750</v>
      </c>
      <c r="H4746" s="159" t="n">
        <v>1921</v>
      </c>
      <c r="I4746" s="160" t="n">
        <v>10691.4</v>
      </c>
      <c r="J4746" s="160" t="n">
        <v>311.45</v>
      </c>
      <c r="K4746" s="160" t="n">
        <v>10379.95</v>
      </c>
      <c r="L4746" s="160" t="n">
        <v>3065.71</v>
      </c>
    </row>
    <row r="4747">
      <c r="A4747" s="176" t="n">
        <v>45901</v>
      </c>
      <c r="B4747" s="104" t="inlineStr">
        <is>
          <t>2025/26</t>
        </is>
      </c>
      <c r="C4747" s="104" t="inlineStr">
        <is>
          <t>HC-012</t>
        </is>
      </c>
      <c r="D4747" s="104" t="inlineStr">
        <is>
          <t>Sud-Ouest</t>
        </is>
      </c>
      <c r="E4747" s="104" t="inlineStr">
        <is>
          <t>Livraison</t>
        </is>
      </c>
      <c r="F4747" s="104" t="n">
        <v>30</v>
      </c>
      <c r="G4747" s="159" t="n">
        <v>889</v>
      </c>
      <c r="H4747" s="159" t="n">
        <v>2268</v>
      </c>
      <c r="I4747" s="160" t="n">
        <v>14964.87</v>
      </c>
      <c r="J4747" s="160" t="n">
        <v>823.98</v>
      </c>
      <c r="K4747" s="160" t="n">
        <v>14140.89</v>
      </c>
      <c r="L4747" s="160" t="n">
        <v>4350.8</v>
      </c>
    </row>
    <row r="4748">
      <c r="A4748" s="176" t="n">
        <v>45901</v>
      </c>
      <c r="B4748" s="104" t="inlineStr">
        <is>
          <t>2025/26</t>
        </is>
      </c>
      <c r="C4748" s="104" t="inlineStr">
        <is>
          <t>HC-012</t>
        </is>
      </c>
      <c r="D4748" s="104" t="inlineStr">
        <is>
          <t>Sud-Ouest</t>
        </is>
      </c>
      <c r="E4748" s="104" t="inlineStr">
        <is>
          <t>Sur place</t>
        </is>
      </c>
      <c r="F4748" s="104" t="n">
        <v>30</v>
      </c>
      <c r="G4748" s="159" t="n">
        <v>2098</v>
      </c>
      <c r="H4748" s="159" t="n">
        <v>5357</v>
      </c>
      <c r="I4748" s="160" t="n">
        <v>28597.01</v>
      </c>
      <c r="J4748" s="160" t="n">
        <v>820.65</v>
      </c>
      <c r="K4748" s="160" t="n">
        <v>27776.36</v>
      </c>
      <c r="L4748" s="160" t="n">
        <v>8248.52</v>
      </c>
    </row>
    <row r="4749">
      <c r="A4749" s="176" t="n">
        <v>45901</v>
      </c>
      <c r="B4749" s="104" t="inlineStr">
        <is>
          <t>2025/26</t>
        </is>
      </c>
      <c r="C4749" s="104" t="inlineStr">
        <is>
          <t>HC-012</t>
        </is>
      </c>
      <c r="D4749" s="104" t="inlineStr">
        <is>
          <t>Sud-Ouest</t>
        </is>
      </c>
      <c r="E4749" s="104" t="inlineStr">
        <is>
          <t>À emporter</t>
        </is>
      </c>
      <c r="F4749" s="104" t="n">
        <v>28</v>
      </c>
      <c r="G4749" s="159" t="n">
        <v>1398</v>
      </c>
      <c r="H4749" s="159" t="n">
        <v>3410</v>
      </c>
      <c r="I4749" s="160" t="n">
        <v>17280.61</v>
      </c>
      <c r="J4749" s="160" t="n">
        <v>555.65</v>
      </c>
      <c r="K4749" s="160" t="n">
        <v>16724.96</v>
      </c>
      <c r="L4749" s="160" t="n">
        <v>4943.18</v>
      </c>
    </row>
    <row r="4750">
      <c r="A4750" s="176" t="n">
        <v>45901</v>
      </c>
      <c r="B4750" s="104" t="inlineStr">
        <is>
          <t>2025/26</t>
        </is>
      </c>
      <c r="C4750" s="104" t="inlineStr">
        <is>
          <t>HC-013</t>
        </is>
      </c>
      <c r="D4750" s="104" t="inlineStr">
        <is>
          <t>Île-de-France</t>
        </is>
      </c>
      <c r="E4750" s="104" t="inlineStr">
        <is>
          <t>Livraison</t>
        </is>
      </c>
      <c r="F4750" s="104" t="n">
        <v>30</v>
      </c>
      <c r="G4750" s="159" t="n">
        <v>1544</v>
      </c>
      <c r="H4750" s="159" t="n">
        <v>3854</v>
      </c>
      <c r="I4750" s="160" t="n">
        <v>26228.33</v>
      </c>
      <c r="J4750" s="160" t="n">
        <v>1607.19</v>
      </c>
      <c r="K4750" s="160" t="n">
        <v>24621.14</v>
      </c>
      <c r="L4750" s="160" t="n">
        <v>7613.82</v>
      </c>
    </row>
    <row r="4751">
      <c r="A4751" s="176" t="n">
        <v>45901</v>
      </c>
      <c r="B4751" s="104" t="inlineStr">
        <is>
          <t>2025/26</t>
        </is>
      </c>
      <c r="C4751" s="104" t="inlineStr">
        <is>
          <t>HC-013</t>
        </is>
      </c>
      <c r="D4751" s="104" t="inlineStr">
        <is>
          <t>Île-de-France</t>
        </is>
      </c>
      <c r="E4751" s="104" t="inlineStr">
        <is>
          <t>Sur place</t>
        </is>
      </c>
      <c r="F4751" s="104" t="n">
        <v>29</v>
      </c>
      <c r="G4751" s="159" t="n">
        <v>3371</v>
      </c>
      <c r="H4751" s="159" t="n">
        <v>8688</v>
      </c>
      <c r="I4751" s="160" t="n">
        <v>44735.5</v>
      </c>
      <c r="J4751" s="160" t="n">
        <v>1239.85</v>
      </c>
      <c r="K4751" s="160" t="n">
        <v>43495.65</v>
      </c>
      <c r="L4751" s="160" t="n">
        <v>12927.01</v>
      </c>
    </row>
    <row r="4752">
      <c r="A4752" s="176" t="n">
        <v>45901</v>
      </c>
      <c r="B4752" s="104" t="inlineStr">
        <is>
          <t>2025/26</t>
        </is>
      </c>
      <c r="C4752" s="104" t="inlineStr">
        <is>
          <t>HC-013</t>
        </is>
      </c>
      <c r="D4752" s="104" t="inlineStr">
        <is>
          <t>Île-de-France</t>
        </is>
      </c>
      <c r="E4752" s="104" t="inlineStr">
        <is>
          <t>À emporter</t>
        </is>
      </c>
      <c r="F4752" s="104" t="n">
        <v>30</v>
      </c>
      <c r="G4752" s="159" t="n">
        <v>2619</v>
      </c>
      <c r="H4752" s="159" t="n">
        <v>6437</v>
      </c>
      <c r="I4752" s="160" t="n">
        <v>32461.35</v>
      </c>
      <c r="J4752" s="160" t="n">
        <v>941.76</v>
      </c>
      <c r="K4752" s="160" t="n">
        <v>31519.59</v>
      </c>
      <c r="L4752" s="160" t="n">
        <v>9360.57</v>
      </c>
    </row>
    <row r="4753">
      <c r="A4753" s="176" t="n">
        <v>45901</v>
      </c>
      <c r="B4753" s="104" t="inlineStr">
        <is>
          <t>2025/26</t>
        </is>
      </c>
      <c r="C4753" s="104" t="inlineStr">
        <is>
          <t>HC-014</t>
        </is>
      </c>
      <c r="D4753" s="104" t="inlineStr">
        <is>
          <t>Nord-Ouest</t>
        </is>
      </c>
      <c r="E4753" s="104" t="inlineStr">
        <is>
          <t>Livraison</t>
        </is>
      </c>
      <c r="F4753" s="104" t="n">
        <v>30</v>
      </c>
      <c r="G4753" s="159" t="n">
        <v>1276</v>
      </c>
      <c r="H4753" s="159" t="n">
        <v>3225</v>
      </c>
      <c r="I4753" s="160" t="n">
        <v>21914.79</v>
      </c>
      <c r="J4753" s="160" t="n">
        <v>1237.11</v>
      </c>
      <c r="K4753" s="160" t="n">
        <v>20677.68</v>
      </c>
      <c r="L4753" s="160" t="n">
        <v>6316.8</v>
      </c>
    </row>
    <row r="4754">
      <c r="A4754" s="176" t="n">
        <v>45901</v>
      </c>
      <c r="B4754" s="104" t="inlineStr">
        <is>
          <t>2025/26</t>
        </is>
      </c>
      <c r="C4754" s="104" t="inlineStr">
        <is>
          <t>HC-014</t>
        </is>
      </c>
      <c r="D4754" s="104" t="inlineStr">
        <is>
          <t>Nord-Ouest</t>
        </is>
      </c>
      <c r="E4754" s="104" t="inlineStr">
        <is>
          <t>Sur place</t>
        </is>
      </c>
      <c r="F4754" s="104" t="n">
        <v>30</v>
      </c>
      <c r="G4754" s="159" t="n">
        <v>3332</v>
      </c>
      <c r="H4754" s="159" t="n">
        <v>8427</v>
      </c>
      <c r="I4754" s="160" t="n">
        <v>45231.95</v>
      </c>
      <c r="J4754" s="160" t="n">
        <v>1050.54</v>
      </c>
      <c r="K4754" s="160" t="n">
        <v>44181.41</v>
      </c>
      <c r="L4754" s="160" t="n">
        <v>13239.01</v>
      </c>
    </row>
    <row r="4755">
      <c r="A4755" s="176" t="n">
        <v>45901</v>
      </c>
      <c r="B4755" s="104" t="inlineStr">
        <is>
          <t>2025/26</t>
        </is>
      </c>
      <c r="C4755" s="104" t="inlineStr">
        <is>
          <t>HC-014</t>
        </is>
      </c>
      <c r="D4755" s="104" t="inlineStr">
        <is>
          <t>Nord-Ouest</t>
        </is>
      </c>
      <c r="E4755" s="104" t="inlineStr">
        <is>
          <t>À emporter</t>
        </is>
      </c>
      <c r="F4755" s="104" t="n">
        <v>30</v>
      </c>
      <c r="G4755" s="159" t="n">
        <v>2468</v>
      </c>
      <c r="H4755" s="159" t="n">
        <v>6359</v>
      </c>
      <c r="I4755" s="160" t="n">
        <v>30722.89</v>
      </c>
      <c r="J4755" s="160" t="n">
        <v>984.24</v>
      </c>
      <c r="K4755" s="160" t="n">
        <v>29738.65</v>
      </c>
      <c r="L4755" s="160" t="n">
        <v>8875.43</v>
      </c>
    </row>
    <row r="4756">
      <c r="A4756" s="176" t="n">
        <v>45901</v>
      </c>
      <c r="B4756" s="104" t="inlineStr">
        <is>
          <t>2025/26</t>
        </is>
      </c>
      <c r="C4756" s="104" t="inlineStr">
        <is>
          <t>HC-015</t>
        </is>
      </c>
      <c r="D4756" s="104" t="inlineStr">
        <is>
          <t>Sud-Est</t>
        </is>
      </c>
      <c r="E4756" s="104" t="inlineStr">
        <is>
          <t>Livraison</t>
        </is>
      </c>
      <c r="F4756" s="104" t="n">
        <v>30</v>
      </c>
      <c r="G4756" s="159" t="n">
        <v>1416</v>
      </c>
      <c r="H4756" s="159" t="n">
        <v>3703</v>
      </c>
      <c r="I4756" s="160" t="n">
        <v>23664.76</v>
      </c>
      <c r="J4756" s="160" t="n">
        <v>1397.2</v>
      </c>
      <c r="K4756" s="160" t="n">
        <v>22267.56</v>
      </c>
      <c r="L4756" s="160" t="n">
        <v>6830.92</v>
      </c>
    </row>
    <row r="4757">
      <c r="A4757" s="176" t="n">
        <v>45901</v>
      </c>
      <c r="B4757" s="104" t="inlineStr">
        <is>
          <t>2025/26</t>
        </is>
      </c>
      <c r="C4757" s="104" t="inlineStr">
        <is>
          <t>HC-015</t>
        </is>
      </c>
      <c r="D4757" s="104" t="inlineStr">
        <is>
          <t>Sud-Est</t>
        </is>
      </c>
      <c r="E4757" s="104" t="inlineStr">
        <is>
          <t>Sur place</t>
        </is>
      </c>
      <c r="F4757" s="104" t="n">
        <v>30</v>
      </c>
      <c r="G4757" s="159" t="n">
        <v>3129</v>
      </c>
      <c r="H4757" s="159" t="n">
        <v>8025</v>
      </c>
      <c r="I4757" s="160" t="n">
        <v>42303.73</v>
      </c>
      <c r="J4757" s="160" t="n">
        <v>1291.29</v>
      </c>
      <c r="K4757" s="160" t="n">
        <v>41012.44</v>
      </c>
      <c r="L4757" s="160" t="n">
        <v>12144.3</v>
      </c>
    </row>
    <row r="4758">
      <c r="A4758" s="176" t="n">
        <v>45901</v>
      </c>
      <c r="B4758" s="104" t="inlineStr">
        <is>
          <t>2025/26</t>
        </is>
      </c>
      <c r="C4758" s="104" t="inlineStr">
        <is>
          <t>HC-015</t>
        </is>
      </c>
      <c r="D4758" s="104" t="inlineStr">
        <is>
          <t>Sud-Est</t>
        </is>
      </c>
      <c r="E4758" s="104" t="inlineStr">
        <is>
          <t>À emporter</t>
        </is>
      </c>
      <c r="F4758" s="104" t="n">
        <v>28</v>
      </c>
      <c r="G4758" s="159" t="n">
        <v>2218</v>
      </c>
      <c r="H4758" s="159" t="n">
        <v>5668</v>
      </c>
      <c r="I4758" s="160" t="n">
        <v>27442.03</v>
      </c>
      <c r="J4758" s="160" t="n">
        <v>767.4299999999999</v>
      </c>
      <c r="K4758" s="160" t="n">
        <v>26674.6</v>
      </c>
      <c r="L4758" s="160" t="n">
        <v>7927.95</v>
      </c>
    </row>
    <row r="4759">
      <c r="A4759" s="176" t="n">
        <v>45901</v>
      </c>
      <c r="B4759" s="104" t="inlineStr">
        <is>
          <t>2025/26</t>
        </is>
      </c>
      <c r="C4759" s="104" t="inlineStr">
        <is>
          <t>HC-016</t>
        </is>
      </c>
      <c r="D4759" s="104" t="inlineStr">
        <is>
          <t>Sud-Ouest</t>
        </is>
      </c>
      <c r="E4759" s="104" t="inlineStr">
        <is>
          <t>Livraison</t>
        </is>
      </c>
      <c r="F4759" s="104" t="n">
        <v>30</v>
      </c>
      <c r="G4759" s="159" t="n">
        <v>1687</v>
      </c>
      <c r="H4759" s="159" t="n">
        <v>4236</v>
      </c>
      <c r="I4759" s="160" t="n">
        <v>28941.39</v>
      </c>
      <c r="J4759" s="160" t="n">
        <v>1754.34</v>
      </c>
      <c r="K4759" s="160" t="n">
        <v>27187.05</v>
      </c>
      <c r="L4759" s="160" t="n">
        <v>8332.799999999999</v>
      </c>
    </row>
    <row r="4760">
      <c r="A4760" s="176" t="n">
        <v>45901</v>
      </c>
      <c r="B4760" s="104" t="inlineStr">
        <is>
          <t>2025/26</t>
        </is>
      </c>
      <c r="C4760" s="104" t="inlineStr">
        <is>
          <t>HC-016</t>
        </is>
      </c>
      <c r="D4760" s="104" t="inlineStr">
        <is>
          <t>Sud-Ouest</t>
        </is>
      </c>
      <c r="E4760" s="104" t="inlineStr">
        <is>
          <t>Sur place</t>
        </is>
      </c>
      <c r="F4760" s="104" t="n">
        <v>29</v>
      </c>
      <c r="G4760" s="159" t="n">
        <v>3876</v>
      </c>
      <c r="H4760" s="159" t="n">
        <v>9435</v>
      </c>
      <c r="I4760" s="160" t="n">
        <v>52393.9</v>
      </c>
      <c r="J4760" s="160" t="n">
        <v>1491.58</v>
      </c>
      <c r="K4760" s="160" t="n">
        <v>50902.32</v>
      </c>
      <c r="L4760" s="160" t="n">
        <v>15235.31</v>
      </c>
    </row>
    <row r="4761">
      <c r="A4761" s="176" t="n">
        <v>45901</v>
      </c>
      <c r="B4761" s="104" t="inlineStr">
        <is>
          <t>2025/26</t>
        </is>
      </c>
      <c r="C4761" s="104" t="inlineStr">
        <is>
          <t>HC-016</t>
        </is>
      </c>
      <c r="D4761" s="104" t="inlineStr">
        <is>
          <t>Sud-Ouest</t>
        </is>
      </c>
      <c r="E4761" s="104" t="inlineStr">
        <is>
          <t>À emporter</t>
        </is>
      </c>
      <c r="F4761" s="104" t="n">
        <v>30</v>
      </c>
      <c r="G4761" s="159" t="n">
        <v>3023</v>
      </c>
      <c r="H4761" s="159" t="n">
        <v>7900</v>
      </c>
      <c r="I4761" s="160" t="n">
        <v>37057.39</v>
      </c>
      <c r="J4761" s="160" t="n">
        <v>1176.44</v>
      </c>
      <c r="K4761" s="160" t="n">
        <v>35880.95</v>
      </c>
      <c r="L4761" s="160" t="n">
        <v>10735.71</v>
      </c>
    </row>
    <row r="4762">
      <c r="A4762" s="176" t="n">
        <v>45901</v>
      </c>
      <c r="B4762" s="104" t="inlineStr">
        <is>
          <t>2025/26</t>
        </is>
      </c>
      <c r="C4762" s="104" t="inlineStr">
        <is>
          <t>HC-017</t>
        </is>
      </c>
      <c r="D4762" s="104" t="inlineStr">
        <is>
          <t>Île-de-France</t>
        </is>
      </c>
      <c r="E4762" s="104" t="inlineStr">
        <is>
          <t>Drive</t>
        </is>
      </c>
      <c r="F4762" s="104" t="n">
        <v>28</v>
      </c>
      <c r="G4762" s="159" t="n">
        <v>1122</v>
      </c>
      <c r="H4762" s="159" t="n">
        <v>2913</v>
      </c>
      <c r="I4762" s="160" t="n">
        <v>15965.2</v>
      </c>
      <c r="J4762" s="160" t="n">
        <v>483.01</v>
      </c>
      <c r="K4762" s="160" t="n">
        <v>15482.19</v>
      </c>
      <c r="L4762" s="160" t="n">
        <v>4622.49</v>
      </c>
    </row>
    <row r="4763">
      <c r="A4763" s="176" t="n">
        <v>45901</v>
      </c>
      <c r="B4763" s="104" t="inlineStr">
        <is>
          <t>2025/26</t>
        </is>
      </c>
      <c r="C4763" s="104" t="inlineStr">
        <is>
          <t>HC-017</t>
        </is>
      </c>
      <c r="D4763" s="104" t="inlineStr">
        <is>
          <t>Île-de-France</t>
        </is>
      </c>
      <c r="E4763" s="104" t="inlineStr">
        <is>
          <t>Livraison</t>
        </is>
      </c>
      <c r="F4763" s="104" t="n">
        <v>30</v>
      </c>
      <c r="G4763" s="159" t="n">
        <v>1203</v>
      </c>
      <c r="H4763" s="159" t="n">
        <v>3127</v>
      </c>
      <c r="I4763" s="160" t="n">
        <v>20257.43</v>
      </c>
      <c r="J4763" s="160" t="n">
        <v>1187.38</v>
      </c>
      <c r="K4763" s="160" t="n">
        <v>19070.05</v>
      </c>
      <c r="L4763" s="160" t="n">
        <v>5882.4</v>
      </c>
    </row>
    <row r="4764">
      <c r="A4764" s="176" t="n">
        <v>45901</v>
      </c>
      <c r="B4764" s="104" t="inlineStr">
        <is>
          <t>2025/26</t>
        </is>
      </c>
      <c r="C4764" s="104" t="inlineStr">
        <is>
          <t>HC-017</t>
        </is>
      </c>
      <c r="D4764" s="104" t="inlineStr">
        <is>
          <t>Île-de-France</t>
        </is>
      </c>
      <c r="E4764" s="104" t="inlineStr">
        <is>
          <t>Sur place</t>
        </is>
      </c>
      <c r="F4764" s="104" t="n">
        <v>30</v>
      </c>
      <c r="G4764" s="159" t="n">
        <v>3022</v>
      </c>
      <c r="H4764" s="159" t="n">
        <v>7591</v>
      </c>
      <c r="I4764" s="160" t="n">
        <v>40461.42</v>
      </c>
      <c r="J4764" s="160" t="n">
        <v>1264.37</v>
      </c>
      <c r="K4764" s="160" t="n">
        <v>39197.05</v>
      </c>
      <c r="L4764" s="160" t="n">
        <v>11782.42</v>
      </c>
    </row>
    <row r="4765">
      <c r="A4765" s="176" t="n">
        <v>45901</v>
      </c>
      <c r="B4765" s="104" t="inlineStr">
        <is>
          <t>2025/26</t>
        </is>
      </c>
      <c r="C4765" s="104" t="inlineStr">
        <is>
          <t>HC-017</t>
        </is>
      </c>
      <c r="D4765" s="104" t="inlineStr">
        <is>
          <t>Île-de-France</t>
        </is>
      </c>
      <c r="E4765" s="104" t="inlineStr">
        <is>
          <t>À emporter</t>
        </is>
      </c>
      <c r="F4765" s="104" t="n">
        <v>29</v>
      </c>
      <c r="G4765" s="159" t="n">
        <v>2192</v>
      </c>
      <c r="H4765" s="159" t="n">
        <v>5630</v>
      </c>
      <c r="I4765" s="160" t="n">
        <v>27146.19</v>
      </c>
      <c r="J4765" s="160" t="n">
        <v>858.0599999999999</v>
      </c>
      <c r="K4765" s="160" t="n">
        <v>26288.13</v>
      </c>
      <c r="L4765" s="160" t="n">
        <v>7792.07</v>
      </c>
    </row>
    <row r="4766">
      <c r="A4766" s="176" t="n">
        <v>45901</v>
      </c>
      <c r="B4766" s="104" t="inlineStr">
        <is>
          <t>2025/26</t>
        </is>
      </c>
      <c r="C4766" s="104" t="inlineStr">
        <is>
          <t>HC-018</t>
        </is>
      </c>
      <c r="D4766" s="104" t="inlineStr">
        <is>
          <t>Nord-Ouest</t>
        </is>
      </c>
      <c r="E4766" s="104" t="inlineStr">
        <is>
          <t>Drive</t>
        </is>
      </c>
      <c r="F4766" s="104" t="n">
        <v>30</v>
      </c>
      <c r="G4766" s="159" t="n">
        <v>773</v>
      </c>
      <c r="H4766" s="159" t="n">
        <v>1986</v>
      </c>
      <c r="I4766" s="160" t="n">
        <v>11130.37</v>
      </c>
      <c r="J4766" s="160" t="n">
        <v>360.97</v>
      </c>
      <c r="K4766" s="160" t="n">
        <v>10769.4</v>
      </c>
      <c r="L4766" s="160" t="n">
        <v>3198.15</v>
      </c>
    </row>
    <row r="4767">
      <c r="A4767" s="176" t="n">
        <v>45901</v>
      </c>
      <c r="B4767" s="104" t="inlineStr">
        <is>
          <t>2025/26</t>
        </is>
      </c>
      <c r="C4767" s="104" t="inlineStr">
        <is>
          <t>HC-018</t>
        </is>
      </c>
      <c r="D4767" s="104" t="inlineStr">
        <is>
          <t>Nord-Ouest</t>
        </is>
      </c>
      <c r="E4767" s="104" t="inlineStr">
        <is>
          <t>Livraison</t>
        </is>
      </c>
      <c r="F4767" s="104" t="n">
        <v>30</v>
      </c>
      <c r="G4767" s="159" t="n">
        <v>761</v>
      </c>
      <c r="H4767" s="159" t="n">
        <v>1970</v>
      </c>
      <c r="I4767" s="160" t="n">
        <v>13039.41</v>
      </c>
      <c r="J4767" s="160" t="n">
        <v>768.72</v>
      </c>
      <c r="K4767" s="160" t="n">
        <v>12270.69</v>
      </c>
      <c r="L4767" s="160" t="n">
        <v>3807.55</v>
      </c>
    </row>
    <row r="4768">
      <c r="A4768" s="176" t="n">
        <v>45901</v>
      </c>
      <c r="B4768" s="104" t="inlineStr">
        <is>
          <t>2025/26</t>
        </is>
      </c>
      <c r="C4768" s="104" t="inlineStr">
        <is>
          <t>HC-018</t>
        </is>
      </c>
      <c r="D4768" s="104" t="inlineStr">
        <is>
          <t>Nord-Ouest</t>
        </is>
      </c>
      <c r="E4768" s="104" t="inlineStr">
        <is>
          <t>Sur place</t>
        </is>
      </c>
      <c r="F4768" s="104" t="n">
        <v>30</v>
      </c>
      <c r="G4768" s="159" t="n">
        <v>1944</v>
      </c>
      <c r="H4768" s="159" t="n">
        <v>4968</v>
      </c>
      <c r="I4768" s="160" t="n">
        <v>25836.58</v>
      </c>
      <c r="J4768" s="160" t="n">
        <v>720.0599999999999</v>
      </c>
      <c r="K4768" s="160" t="n">
        <v>25116.52</v>
      </c>
      <c r="L4768" s="160" t="n">
        <v>7498.43</v>
      </c>
    </row>
    <row r="4769">
      <c r="A4769" s="176" t="n">
        <v>45901</v>
      </c>
      <c r="B4769" s="104" t="inlineStr">
        <is>
          <t>2025/26</t>
        </is>
      </c>
      <c r="C4769" s="104" t="inlineStr">
        <is>
          <t>HC-018</t>
        </is>
      </c>
      <c r="D4769" s="104" t="inlineStr">
        <is>
          <t>Nord-Ouest</t>
        </is>
      </c>
      <c r="E4769" s="104" t="inlineStr">
        <is>
          <t>À emporter</t>
        </is>
      </c>
      <c r="F4769" s="104" t="n">
        <v>30</v>
      </c>
      <c r="G4769" s="159" t="n">
        <v>1499</v>
      </c>
      <c r="H4769" s="159" t="n">
        <v>3982</v>
      </c>
      <c r="I4769" s="160" t="n">
        <v>18744.91</v>
      </c>
      <c r="J4769" s="160" t="n">
        <v>591.5599999999999</v>
      </c>
      <c r="K4769" s="160" t="n">
        <v>18153.35</v>
      </c>
      <c r="L4769" s="160" t="n">
        <v>5410.76</v>
      </c>
    </row>
    <row r="4770">
      <c r="A4770" s="176" t="n">
        <v>45901</v>
      </c>
      <c r="B4770" s="104" t="inlineStr">
        <is>
          <t>2025/26</t>
        </is>
      </c>
      <c r="C4770" s="104" t="inlineStr">
        <is>
          <t>HC-019</t>
        </is>
      </c>
      <c r="D4770" s="104" t="inlineStr">
        <is>
          <t>Sud-Est</t>
        </is>
      </c>
      <c r="E4770" s="104" t="inlineStr">
        <is>
          <t>Livraison</t>
        </is>
      </c>
      <c r="F4770" s="104" t="n">
        <v>30</v>
      </c>
      <c r="G4770" s="159" t="n">
        <v>1212</v>
      </c>
      <c r="H4770" s="159" t="n">
        <v>3095</v>
      </c>
      <c r="I4770" s="160" t="n">
        <v>21100.96</v>
      </c>
      <c r="J4770" s="160" t="n">
        <v>1262.54</v>
      </c>
      <c r="K4770" s="160" t="n">
        <v>19838.42</v>
      </c>
      <c r="L4770" s="160" t="n">
        <v>6551.34</v>
      </c>
    </row>
    <row r="4771">
      <c r="A4771" s="176" t="n">
        <v>45901</v>
      </c>
      <c r="B4771" s="104" t="inlineStr">
        <is>
          <t>2025/26</t>
        </is>
      </c>
      <c r="C4771" s="104" t="inlineStr">
        <is>
          <t>HC-019</t>
        </is>
      </c>
      <c r="D4771" s="104" t="inlineStr">
        <is>
          <t>Sud-Est</t>
        </is>
      </c>
      <c r="E4771" s="104" t="inlineStr">
        <is>
          <t>Sur place</t>
        </is>
      </c>
      <c r="F4771" s="104" t="n">
        <v>30</v>
      </c>
      <c r="G4771" s="159" t="n">
        <v>3062</v>
      </c>
      <c r="H4771" s="159" t="n">
        <v>8031</v>
      </c>
      <c r="I4771" s="160" t="n">
        <v>41380.36</v>
      </c>
      <c r="J4771" s="160" t="n">
        <v>1284.68</v>
      </c>
      <c r="K4771" s="160" t="n">
        <v>40095.68</v>
      </c>
      <c r="L4771" s="160" t="n">
        <v>12803.42</v>
      </c>
    </row>
    <row r="4772">
      <c r="A4772" s="176" t="n">
        <v>45901</v>
      </c>
      <c r="B4772" s="104" t="inlineStr">
        <is>
          <t>2025/26</t>
        </is>
      </c>
      <c r="C4772" s="104" t="inlineStr">
        <is>
          <t>HC-019</t>
        </is>
      </c>
      <c r="D4772" s="104" t="inlineStr">
        <is>
          <t>Sud-Est</t>
        </is>
      </c>
      <c r="E4772" s="104" t="inlineStr">
        <is>
          <t>À emporter</t>
        </is>
      </c>
      <c r="F4772" s="104" t="n">
        <v>30</v>
      </c>
      <c r="G4772" s="159" t="n">
        <v>2284</v>
      </c>
      <c r="H4772" s="159" t="n">
        <v>5975</v>
      </c>
      <c r="I4772" s="160" t="n">
        <v>28108.43</v>
      </c>
      <c r="J4772" s="160" t="n">
        <v>809.95</v>
      </c>
      <c r="K4772" s="160" t="n">
        <v>27298.48</v>
      </c>
      <c r="L4772" s="160" t="n">
        <v>8674.200000000001</v>
      </c>
    </row>
    <row r="4773">
      <c r="A4773" s="176" t="n">
        <v>45901</v>
      </c>
      <c r="B4773" s="104" t="inlineStr">
        <is>
          <t>2025/26</t>
        </is>
      </c>
      <c r="C4773" s="104" t="inlineStr">
        <is>
          <t>HC-020</t>
        </is>
      </c>
      <c r="D4773" s="104" t="inlineStr">
        <is>
          <t>Sud-Ouest</t>
        </is>
      </c>
      <c r="E4773" s="104" t="inlineStr">
        <is>
          <t>Livraison</t>
        </is>
      </c>
      <c r="F4773" s="104" t="n">
        <v>30</v>
      </c>
      <c r="G4773" s="159" t="n">
        <v>1510</v>
      </c>
      <c r="H4773" s="159" t="n">
        <v>3834</v>
      </c>
      <c r="I4773" s="160" t="n">
        <v>25511.12</v>
      </c>
      <c r="J4773" s="160" t="n">
        <v>1437.55</v>
      </c>
      <c r="K4773" s="160" t="n">
        <v>24073.57</v>
      </c>
      <c r="L4773" s="160" t="n">
        <v>7391.03</v>
      </c>
    </row>
    <row r="4774">
      <c r="A4774" s="176" t="n">
        <v>45901</v>
      </c>
      <c r="B4774" s="104" t="inlineStr">
        <is>
          <t>2025/26</t>
        </is>
      </c>
      <c r="C4774" s="104" t="inlineStr">
        <is>
          <t>HC-020</t>
        </is>
      </c>
      <c r="D4774" s="104" t="inlineStr">
        <is>
          <t>Sud-Ouest</t>
        </is>
      </c>
      <c r="E4774" s="104" t="inlineStr">
        <is>
          <t>Sur place</t>
        </is>
      </c>
      <c r="F4774" s="104" t="n">
        <v>28</v>
      </c>
      <c r="G4774" s="159" t="n">
        <v>3162</v>
      </c>
      <c r="H4774" s="159" t="n">
        <v>8269</v>
      </c>
      <c r="I4774" s="160" t="n">
        <v>42805.08</v>
      </c>
      <c r="J4774" s="160" t="n">
        <v>1314.1</v>
      </c>
      <c r="K4774" s="160" t="n">
        <v>41490.98</v>
      </c>
      <c r="L4774" s="160" t="n">
        <v>12271.9</v>
      </c>
    </row>
    <row r="4775">
      <c r="A4775" s="176" t="n">
        <v>45901</v>
      </c>
      <c r="B4775" s="104" t="inlineStr">
        <is>
          <t>2025/26</t>
        </is>
      </c>
      <c r="C4775" s="104" t="inlineStr">
        <is>
          <t>HC-020</t>
        </is>
      </c>
      <c r="D4775" s="104" t="inlineStr">
        <is>
          <t>Sud-Ouest</t>
        </is>
      </c>
      <c r="E4775" s="104" t="inlineStr">
        <is>
          <t>À emporter</t>
        </is>
      </c>
      <c r="F4775" s="104" t="n">
        <v>30</v>
      </c>
      <c r="G4775" s="159" t="n">
        <v>2717</v>
      </c>
      <c r="H4775" s="159" t="n">
        <v>6787</v>
      </c>
      <c r="I4775" s="160" t="n">
        <v>33586.31</v>
      </c>
      <c r="J4775" s="160" t="n">
        <v>1052.7</v>
      </c>
      <c r="K4775" s="160" t="n">
        <v>32533.61</v>
      </c>
      <c r="L4775" s="160" t="n">
        <v>9672.709999999999</v>
      </c>
    </row>
    <row r="4776">
      <c r="A4776" s="176" t="n">
        <v>45901</v>
      </c>
      <c r="B4776" s="104" t="inlineStr">
        <is>
          <t>2025/26</t>
        </is>
      </c>
      <c r="C4776" s="104" t="inlineStr">
        <is>
          <t>HC-021</t>
        </is>
      </c>
      <c r="D4776" s="104" t="inlineStr">
        <is>
          <t>Île-de-France</t>
        </is>
      </c>
      <c r="E4776" s="104" t="inlineStr">
        <is>
          <t>Drive</t>
        </is>
      </c>
      <c r="F4776" s="104" t="n">
        <v>30</v>
      </c>
      <c r="G4776" s="159" t="n">
        <v>1056</v>
      </c>
      <c r="H4776" s="159" t="n">
        <v>2623</v>
      </c>
      <c r="I4776" s="160" t="n">
        <v>15006.14</v>
      </c>
      <c r="J4776" s="160" t="n">
        <v>452.96</v>
      </c>
      <c r="K4776" s="160" t="n">
        <v>14553.18</v>
      </c>
      <c r="L4776" s="160" t="n">
        <v>4342.75</v>
      </c>
    </row>
    <row r="4777">
      <c r="A4777" s="176" t="n">
        <v>45901</v>
      </c>
      <c r="B4777" s="104" t="inlineStr">
        <is>
          <t>2025/26</t>
        </is>
      </c>
      <c r="C4777" s="104" t="inlineStr">
        <is>
          <t>HC-021</t>
        </is>
      </c>
      <c r="D4777" s="104" t="inlineStr">
        <is>
          <t>Île-de-France</t>
        </is>
      </c>
      <c r="E4777" s="104" t="inlineStr">
        <is>
          <t>Livraison</t>
        </is>
      </c>
      <c r="F4777" s="104" t="n">
        <v>30</v>
      </c>
      <c r="G4777" s="159" t="n">
        <v>1055</v>
      </c>
      <c r="H4777" s="159" t="n">
        <v>2730</v>
      </c>
      <c r="I4777" s="160" t="n">
        <v>18338.79</v>
      </c>
      <c r="J4777" s="160" t="n">
        <v>1117.34</v>
      </c>
      <c r="K4777" s="160" t="n">
        <v>17221.45</v>
      </c>
      <c r="L4777" s="160" t="n">
        <v>5357.03</v>
      </c>
    </row>
    <row r="4778">
      <c r="A4778" s="176" t="n">
        <v>45901</v>
      </c>
      <c r="B4778" s="104" t="inlineStr">
        <is>
          <t>2025/26</t>
        </is>
      </c>
      <c r="C4778" s="104" t="inlineStr">
        <is>
          <t>HC-021</t>
        </is>
      </c>
      <c r="D4778" s="104" t="inlineStr">
        <is>
          <t>Île-de-France</t>
        </is>
      </c>
      <c r="E4778" s="104" t="inlineStr">
        <is>
          <t>Sur place</t>
        </is>
      </c>
      <c r="F4778" s="104" t="n">
        <v>30</v>
      </c>
      <c r="G4778" s="159" t="n">
        <v>2621</v>
      </c>
      <c r="H4778" s="159" t="n">
        <v>6794</v>
      </c>
      <c r="I4778" s="160" t="n">
        <v>34971.48</v>
      </c>
      <c r="J4778" s="160" t="n">
        <v>1054.68</v>
      </c>
      <c r="K4778" s="160" t="n">
        <v>33916.8</v>
      </c>
      <c r="L4778" s="160" t="n">
        <v>10111.89</v>
      </c>
    </row>
    <row r="4779">
      <c r="A4779" s="176" t="n">
        <v>45901</v>
      </c>
      <c r="B4779" s="104" t="inlineStr">
        <is>
          <t>2025/26</t>
        </is>
      </c>
      <c r="C4779" s="104" t="inlineStr">
        <is>
          <t>HC-021</t>
        </is>
      </c>
      <c r="D4779" s="104" t="inlineStr">
        <is>
          <t>Île-de-France</t>
        </is>
      </c>
      <c r="E4779" s="104" t="inlineStr">
        <is>
          <t>À emporter</t>
        </is>
      </c>
      <c r="F4779" s="104" t="n">
        <v>30</v>
      </c>
      <c r="G4779" s="159" t="n">
        <v>1954</v>
      </c>
      <c r="H4779" s="159" t="n">
        <v>4886</v>
      </c>
      <c r="I4779" s="160" t="n">
        <v>24430.65</v>
      </c>
      <c r="J4779" s="160" t="n">
        <v>749.9</v>
      </c>
      <c r="K4779" s="160" t="n">
        <v>23680.75</v>
      </c>
      <c r="L4779" s="160" t="n">
        <v>7038.72</v>
      </c>
    </row>
    <row r="4780">
      <c r="A4780" s="176" t="n">
        <v>45901</v>
      </c>
      <c r="B4780" s="104" t="inlineStr">
        <is>
          <t>2025/26</t>
        </is>
      </c>
      <c r="C4780" s="104" t="inlineStr">
        <is>
          <t>HC-022</t>
        </is>
      </c>
      <c r="D4780" s="104" t="inlineStr">
        <is>
          <t>Nord-Ouest</t>
        </is>
      </c>
      <c r="E4780" s="104" t="inlineStr">
        <is>
          <t>Livraison</t>
        </is>
      </c>
      <c r="F4780" s="104" t="n">
        <v>29</v>
      </c>
      <c r="G4780" s="159" t="n">
        <v>1238</v>
      </c>
      <c r="H4780" s="159" t="n">
        <v>3047</v>
      </c>
      <c r="I4780" s="160" t="n">
        <v>20958.83</v>
      </c>
      <c r="J4780" s="160" t="n">
        <v>1215.22</v>
      </c>
      <c r="K4780" s="160" t="n">
        <v>19743.61</v>
      </c>
      <c r="L4780" s="160" t="n">
        <v>6079.14</v>
      </c>
    </row>
    <row r="4781">
      <c r="A4781" s="176" t="n">
        <v>45901</v>
      </c>
      <c r="B4781" s="104" t="inlineStr">
        <is>
          <t>2025/26</t>
        </is>
      </c>
      <c r="C4781" s="104" t="inlineStr">
        <is>
          <t>HC-022</t>
        </is>
      </c>
      <c r="D4781" s="104" t="inlineStr">
        <is>
          <t>Nord-Ouest</t>
        </is>
      </c>
      <c r="E4781" s="104" t="inlineStr">
        <is>
          <t>Sur place</t>
        </is>
      </c>
      <c r="F4781" s="104" t="n">
        <v>28</v>
      </c>
      <c r="G4781" s="159" t="n">
        <v>2789</v>
      </c>
      <c r="H4781" s="159" t="n">
        <v>7169</v>
      </c>
      <c r="I4781" s="160" t="n">
        <v>37990.73</v>
      </c>
      <c r="J4781" s="160" t="n">
        <v>1101.02</v>
      </c>
      <c r="K4781" s="160" t="n">
        <v>36889.71</v>
      </c>
      <c r="L4781" s="160" t="n">
        <v>10948.43</v>
      </c>
    </row>
    <row r="4782">
      <c r="A4782" s="176" t="n">
        <v>45901</v>
      </c>
      <c r="B4782" s="104" t="inlineStr">
        <is>
          <t>2025/26</t>
        </is>
      </c>
      <c r="C4782" s="104" t="inlineStr">
        <is>
          <t>HC-022</t>
        </is>
      </c>
      <c r="D4782" s="104" t="inlineStr">
        <is>
          <t>Nord-Ouest</t>
        </is>
      </c>
      <c r="E4782" s="104" t="inlineStr">
        <is>
          <t>À emporter</t>
        </is>
      </c>
      <c r="F4782" s="104" t="n">
        <v>30</v>
      </c>
      <c r="G4782" s="159" t="n">
        <v>2202</v>
      </c>
      <c r="H4782" s="159" t="n">
        <v>5622</v>
      </c>
      <c r="I4782" s="160" t="n">
        <v>27037.73</v>
      </c>
      <c r="J4782" s="160" t="n">
        <v>787.46</v>
      </c>
      <c r="K4782" s="160" t="n">
        <v>26250.27</v>
      </c>
      <c r="L4782" s="160" t="n">
        <v>7822.26</v>
      </c>
    </row>
    <row r="4783">
      <c r="A4783" s="176" t="n">
        <v>45901</v>
      </c>
      <c r="B4783" s="104" t="inlineStr">
        <is>
          <t>2025/26</t>
        </is>
      </c>
      <c r="C4783" s="104" t="inlineStr">
        <is>
          <t>HC-023</t>
        </is>
      </c>
      <c r="D4783" s="104" t="inlineStr">
        <is>
          <t>Sud-Est</t>
        </is>
      </c>
      <c r="E4783" s="104" t="inlineStr">
        <is>
          <t>Drive</t>
        </is>
      </c>
      <c r="F4783" s="104" t="n">
        <v>28</v>
      </c>
      <c r="G4783" s="159" t="n">
        <v>1124</v>
      </c>
      <c r="H4783" s="159" t="n">
        <v>2774</v>
      </c>
      <c r="I4783" s="160" t="n">
        <v>16146.54</v>
      </c>
      <c r="J4783" s="160" t="n">
        <v>523.1900000000001</v>
      </c>
      <c r="K4783" s="160" t="n">
        <v>15623.35</v>
      </c>
      <c r="L4783" s="160" t="n">
        <v>4674.07</v>
      </c>
    </row>
    <row r="4784">
      <c r="A4784" s="176" t="n">
        <v>45901</v>
      </c>
      <c r="B4784" s="104" t="inlineStr">
        <is>
          <t>2025/26</t>
        </is>
      </c>
      <c r="C4784" s="104" t="inlineStr">
        <is>
          <t>HC-023</t>
        </is>
      </c>
      <c r="D4784" s="104" t="inlineStr">
        <is>
          <t>Sud-Est</t>
        </is>
      </c>
      <c r="E4784" s="104" t="inlineStr">
        <is>
          <t>Livraison</t>
        </is>
      </c>
      <c r="F4784" s="104" t="n">
        <v>30</v>
      </c>
      <c r="G4784" s="159" t="n">
        <v>1335</v>
      </c>
      <c r="H4784" s="159" t="n">
        <v>3399</v>
      </c>
      <c r="I4784" s="160" t="n">
        <v>22283.18</v>
      </c>
      <c r="J4784" s="160" t="n">
        <v>1336.7</v>
      </c>
      <c r="K4784" s="160" t="n">
        <v>20946.48</v>
      </c>
      <c r="L4784" s="160" t="n">
        <v>6491.31</v>
      </c>
    </row>
    <row r="4785">
      <c r="A4785" s="176" t="n">
        <v>45901</v>
      </c>
      <c r="B4785" s="104" t="inlineStr">
        <is>
          <t>2025/26</t>
        </is>
      </c>
      <c r="C4785" s="104" t="inlineStr">
        <is>
          <t>HC-023</t>
        </is>
      </c>
      <c r="D4785" s="104" t="inlineStr">
        <is>
          <t>Sud-Est</t>
        </is>
      </c>
      <c r="E4785" s="104" t="inlineStr">
        <is>
          <t>Sur place</t>
        </is>
      </c>
      <c r="F4785" s="104" t="n">
        <v>30</v>
      </c>
      <c r="G4785" s="159" t="n">
        <v>3107</v>
      </c>
      <c r="H4785" s="159" t="n">
        <v>7690</v>
      </c>
      <c r="I4785" s="160" t="n">
        <v>41790.96</v>
      </c>
      <c r="J4785" s="160" t="n">
        <v>1273.99</v>
      </c>
      <c r="K4785" s="160" t="n">
        <v>40516.97</v>
      </c>
      <c r="L4785" s="160" t="n">
        <v>12001.61</v>
      </c>
    </row>
    <row r="4786">
      <c r="A4786" s="176" t="n">
        <v>45901</v>
      </c>
      <c r="B4786" s="104" t="inlineStr">
        <is>
          <t>2025/26</t>
        </is>
      </c>
      <c r="C4786" s="104" t="inlineStr">
        <is>
          <t>HC-023</t>
        </is>
      </c>
      <c r="D4786" s="104" t="inlineStr">
        <is>
          <t>Sud-Est</t>
        </is>
      </c>
      <c r="E4786" s="104" t="inlineStr">
        <is>
          <t>À emporter</t>
        </is>
      </c>
      <c r="F4786" s="104" t="n">
        <v>29</v>
      </c>
      <c r="G4786" s="159" t="n">
        <v>2250</v>
      </c>
      <c r="H4786" s="159" t="n">
        <v>5655</v>
      </c>
      <c r="I4786" s="160" t="n">
        <v>27761.69</v>
      </c>
      <c r="J4786" s="160" t="n">
        <v>858.6799999999999</v>
      </c>
      <c r="K4786" s="160" t="n">
        <v>26903.01</v>
      </c>
      <c r="L4786" s="160" t="n">
        <v>7985.71</v>
      </c>
    </row>
    <row r="4787">
      <c r="A4787" s="176" t="n">
        <v>45901</v>
      </c>
      <c r="B4787" s="104" t="inlineStr">
        <is>
          <t>2025/26</t>
        </is>
      </c>
      <c r="C4787" s="104" t="inlineStr">
        <is>
          <t>HC-024</t>
        </is>
      </c>
      <c r="D4787" s="104" t="inlineStr">
        <is>
          <t>Sud-Ouest</t>
        </is>
      </c>
      <c r="E4787" s="104" t="inlineStr">
        <is>
          <t>Livraison</t>
        </is>
      </c>
      <c r="F4787" s="104" t="n">
        <v>30</v>
      </c>
      <c r="G4787" s="159" t="n">
        <v>1699</v>
      </c>
      <c r="H4787" s="159" t="n">
        <v>4235</v>
      </c>
      <c r="I4787" s="160" t="n">
        <v>29550.48</v>
      </c>
      <c r="J4787" s="160" t="n">
        <v>1711.26</v>
      </c>
      <c r="K4787" s="160" t="n">
        <v>27839.22</v>
      </c>
      <c r="L4787" s="160" t="n">
        <v>8630.450000000001</v>
      </c>
    </row>
    <row r="4788">
      <c r="A4788" s="176" t="n">
        <v>45901</v>
      </c>
      <c r="B4788" s="104" t="inlineStr">
        <is>
          <t>2025/26</t>
        </is>
      </c>
      <c r="C4788" s="104" t="inlineStr">
        <is>
          <t>HC-024</t>
        </is>
      </c>
      <c r="D4788" s="104" t="inlineStr">
        <is>
          <t>Sud-Ouest</t>
        </is>
      </c>
      <c r="E4788" s="104" t="inlineStr">
        <is>
          <t>Sur place</t>
        </is>
      </c>
      <c r="F4788" s="104" t="n">
        <v>30</v>
      </c>
      <c r="G4788" s="159" t="n">
        <v>4398</v>
      </c>
      <c r="H4788" s="159" t="n">
        <v>11290</v>
      </c>
      <c r="I4788" s="160" t="n">
        <v>59210.15</v>
      </c>
      <c r="J4788" s="160" t="n">
        <v>1767.88</v>
      </c>
      <c r="K4788" s="160" t="n">
        <v>57442.27</v>
      </c>
      <c r="L4788" s="160" t="n">
        <v>17043.08</v>
      </c>
    </row>
    <row r="4789">
      <c r="A4789" s="176" t="n">
        <v>45901</v>
      </c>
      <c r="B4789" s="104" t="inlineStr">
        <is>
          <t>2025/26</t>
        </is>
      </c>
      <c r="C4789" s="104" t="inlineStr">
        <is>
          <t>HC-024</t>
        </is>
      </c>
      <c r="D4789" s="104" t="inlineStr">
        <is>
          <t>Sud-Ouest</t>
        </is>
      </c>
      <c r="E4789" s="104" t="inlineStr">
        <is>
          <t>À emporter</t>
        </is>
      </c>
      <c r="F4789" s="104" t="n">
        <v>29</v>
      </c>
      <c r="G4789" s="159" t="n">
        <v>3167</v>
      </c>
      <c r="H4789" s="159" t="n">
        <v>8139</v>
      </c>
      <c r="I4789" s="160" t="n">
        <v>39095.56</v>
      </c>
      <c r="J4789" s="160" t="n">
        <v>1172.46</v>
      </c>
      <c r="K4789" s="160" t="n">
        <v>37923.1</v>
      </c>
      <c r="L4789" s="160" t="n">
        <v>11333.54</v>
      </c>
    </row>
    <row r="4790">
      <c r="A4790" s="176" t="n">
        <v>45901</v>
      </c>
      <c r="B4790" s="104" t="inlineStr">
        <is>
          <t>2025/26</t>
        </is>
      </c>
      <c r="C4790" s="104" t="inlineStr">
        <is>
          <t>HC-025</t>
        </is>
      </c>
      <c r="D4790" s="104" t="inlineStr">
        <is>
          <t>Île-de-France</t>
        </is>
      </c>
      <c r="E4790" s="104" t="inlineStr">
        <is>
          <t>Drive</t>
        </is>
      </c>
      <c r="F4790" s="104" t="n">
        <v>30</v>
      </c>
      <c r="G4790" s="159" t="n">
        <v>1568</v>
      </c>
      <c r="H4790" s="159" t="n">
        <v>4003</v>
      </c>
      <c r="I4790" s="160" t="n">
        <v>22373.61</v>
      </c>
      <c r="J4790" s="160" t="n">
        <v>644.11</v>
      </c>
      <c r="K4790" s="160" t="n">
        <v>21729.5</v>
      </c>
      <c r="L4790" s="160" t="n">
        <v>6424.66</v>
      </c>
    </row>
    <row r="4791">
      <c r="A4791" s="176" t="n">
        <v>45901</v>
      </c>
      <c r="B4791" s="104" t="inlineStr">
        <is>
          <t>2025/26</t>
        </is>
      </c>
      <c r="C4791" s="104" t="inlineStr">
        <is>
          <t>HC-025</t>
        </is>
      </c>
      <c r="D4791" s="104" t="inlineStr">
        <is>
          <t>Île-de-France</t>
        </is>
      </c>
      <c r="E4791" s="104" t="inlineStr">
        <is>
          <t>Livraison</t>
        </is>
      </c>
      <c r="F4791" s="104" t="n">
        <v>30</v>
      </c>
      <c r="G4791" s="159" t="n">
        <v>1841</v>
      </c>
      <c r="H4791" s="159" t="n">
        <v>4705</v>
      </c>
      <c r="I4791" s="160" t="n">
        <v>30830.7</v>
      </c>
      <c r="J4791" s="160" t="n">
        <v>1746.97</v>
      </c>
      <c r="K4791" s="160" t="n">
        <v>29083.73</v>
      </c>
      <c r="L4791" s="160" t="n">
        <v>9044.58</v>
      </c>
    </row>
    <row r="4792">
      <c r="A4792" s="176" t="n">
        <v>45901</v>
      </c>
      <c r="B4792" s="104" t="inlineStr">
        <is>
          <t>2025/26</t>
        </is>
      </c>
      <c r="C4792" s="104" t="inlineStr">
        <is>
          <t>HC-025</t>
        </is>
      </c>
      <c r="D4792" s="104" t="inlineStr">
        <is>
          <t>Île-de-France</t>
        </is>
      </c>
      <c r="E4792" s="104" t="inlineStr">
        <is>
          <t>Sur place</t>
        </is>
      </c>
      <c r="F4792" s="104" t="n">
        <v>28</v>
      </c>
      <c r="G4792" s="159" t="n">
        <v>3760</v>
      </c>
      <c r="H4792" s="159" t="n">
        <v>9954</v>
      </c>
      <c r="I4792" s="160" t="n">
        <v>50092.07</v>
      </c>
      <c r="J4792" s="160" t="n">
        <v>1393.66</v>
      </c>
      <c r="K4792" s="160" t="n">
        <v>48698.41</v>
      </c>
      <c r="L4792" s="160" t="n">
        <v>14605.01</v>
      </c>
    </row>
    <row r="4793">
      <c r="A4793" s="176" t="n">
        <v>45901</v>
      </c>
      <c r="B4793" s="104" t="inlineStr">
        <is>
          <t>2025/26</t>
        </is>
      </c>
      <c r="C4793" s="104" t="inlineStr">
        <is>
          <t>HC-025</t>
        </is>
      </c>
      <c r="D4793" s="104" t="inlineStr">
        <is>
          <t>Île-de-France</t>
        </is>
      </c>
      <c r="E4793" s="104" t="inlineStr">
        <is>
          <t>À emporter</t>
        </is>
      </c>
      <c r="F4793" s="104" t="n">
        <v>29</v>
      </c>
      <c r="G4793" s="159" t="n">
        <v>2837</v>
      </c>
      <c r="H4793" s="159" t="n">
        <v>7346</v>
      </c>
      <c r="I4793" s="160" t="n">
        <v>34956.43</v>
      </c>
      <c r="J4793" s="160" t="n">
        <v>976.39</v>
      </c>
      <c r="K4793" s="160" t="n">
        <v>33980.04</v>
      </c>
      <c r="L4793" s="160" t="n">
        <v>10212.8</v>
      </c>
    </row>
    <row r="4794">
      <c r="A4794" s="176" t="n">
        <v>45901</v>
      </c>
      <c r="B4794" s="104" t="inlineStr">
        <is>
          <t>2025/26</t>
        </is>
      </c>
      <c r="C4794" s="104" t="inlineStr">
        <is>
          <t>HC-026</t>
        </is>
      </c>
      <c r="D4794" s="104" t="inlineStr">
        <is>
          <t>Nord-Ouest</t>
        </is>
      </c>
      <c r="E4794" s="104" t="inlineStr">
        <is>
          <t>Drive</t>
        </is>
      </c>
      <c r="F4794" s="104" t="n">
        <v>30</v>
      </c>
      <c r="G4794" s="159" t="n">
        <v>1101</v>
      </c>
      <c r="H4794" s="159" t="n">
        <v>2767</v>
      </c>
      <c r="I4794" s="160" t="n">
        <v>15598.82</v>
      </c>
      <c r="J4794" s="160" t="n">
        <v>468.04</v>
      </c>
      <c r="K4794" s="160" t="n">
        <v>15130.78</v>
      </c>
      <c r="L4794" s="160" t="n">
        <v>4506.64</v>
      </c>
    </row>
    <row r="4795">
      <c r="A4795" s="176" t="n">
        <v>45901</v>
      </c>
      <c r="B4795" s="104" t="inlineStr">
        <is>
          <t>2025/26</t>
        </is>
      </c>
      <c r="C4795" s="104" t="inlineStr">
        <is>
          <t>HC-026</t>
        </is>
      </c>
      <c r="D4795" s="104" t="inlineStr">
        <is>
          <t>Nord-Ouest</t>
        </is>
      </c>
      <c r="E4795" s="104" t="inlineStr">
        <is>
          <t>Livraison</t>
        </is>
      </c>
      <c r="F4795" s="104" t="n">
        <v>30</v>
      </c>
      <c r="G4795" s="159" t="n">
        <v>1248</v>
      </c>
      <c r="H4795" s="159" t="n">
        <v>3228</v>
      </c>
      <c r="I4795" s="160" t="n">
        <v>20846.41</v>
      </c>
      <c r="J4795" s="160" t="n">
        <v>1215.83</v>
      </c>
      <c r="K4795" s="160" t="n">
        <v>19630.58</v>
      </c>
      <c r="L4795" s="160" t="n">
        <v>6035.53</v>
      </c>
    </row>
    <row r="4796">
      <c r="A4796" s="176" t="n">
        <v>45901</v>
      </c>
      <c r="B4796" s="104" t="inlineStr">
        <is>
          <t>2025/26</t>
        </is>
      </c>
      <c r="C4796" s="104" t="inlineStr">
        <is>
          <t>HC-026</t>
        </is>
      </c>
      <c r="D4796" s="104" t="inlineStr">
        <is>
          <t>Nord-Ouest</t>
        </is>
      </c>
      <c r="E4796" s="104" t="inlineStr">
        <is>
          <t>Sur place</t>
        </is>
      </c>
      <c r="F4796" s="104" t="n">
        <v>28</v>
      </c>
      <c r="G4796" s="159" t="n">
        <v>2508</v>
      </c>
      <c r="H4796" s="159" t="n">
        <v>6326</v>
      </c>
      <c r="I4796" s="160" t="n">
        <v>33767.51</v>
      </c>
      <c r="J4796" s="160" t="n">
        <v>1034.99</v>
      </c>
      <c r="K4796" s="160" t="n">
        <v>32732.52</v>
      </c>
      <c r="L4796" s="160" t="n">
        <v>9766.120000000001</v>
      </c>
    </row>
    <row r="4797">
      <c r="A4797" s="176" t="n">
        <v>45901</v>
      </c>
      <c r="B4797" s="104" t="inlineStr">
        <is>
          <t>2025/26</t>
        </is>
      </c>
      <c r="C4797" s="104" t="inlineStr">
        <is>
          <t>HC-026</t>
        </is>
      </c>
      <c r="D4797" s="104" t="inlineStr">
        <is>
          <t>Nord-Ouest</t>
        </is>
      </c>
      <c r="E4797" s="104" t="inlineStr">
        <is>
          <t>À emporter</t>
        </is>
      </c>
      <c r="F4797" s="104" t="n">
        <v>30</v>
      </c>
      <c r="G4797" s="159" t="n">
        <v>2092</v>
      </c>
      <c r="H4797" s="159" t="n">
        <v>5272</v>
      </c>
      <c r="I4797" s="160" t="n">
        <v>26030.82</v>
      </c>
      <c r="J4797" s="160" t="n">
        <v>786.03</v>
      </c>
      <c r="K4797" s="160" t="n">
        <v>25244.79</v>
      </c>
      <c r="L4797" s="160" t="n">
        <v>7485.89</v>
      </c>
    </row>
    <row r="4798">
      <c r="A4798" s="176" t="n">
        <v>45901</v>
      </c>
      <c r="B4798" s="104" t="inlineStr">
        <is>
          <t>2025/26</t>
        </is>
      </c>
      <c r="C4798" s="104" t="inlineStr">
        <is>
          <t>HC-027</t>
        </is>
      </c>
      <c r="D4798" s="104" t="inlineStr">
        <is>
          <t>Sud-Est</t>
        </is>
      </c>
      <c r="E4798" s="104" t="inlineStr">
        <is>
          <t>Livraison</t>
        </is>
      </c>
      <c r="F4798" s="104" t="n">
        <v>30</v>
      </c>
      <c r="G4798" s="159" t="n">
        <v>1559</v>
      </c>
      <c r="H4798" s="159" t="n">
        <v>3920</v>
      </c>
      <c r="I4798" s="160" t="n">
        <v>27159.81</v>
      </c>
      <c r="J4798" s="160" t="n">
        <v>1583.75</v>
      </c>
      <c r="K4798" s="160" t="n">
        <v>25576.06</v>
      </c>
      <c r="L4798" s="160" t="n">
        <v>7932.49</v>
      </c>
    </row>
    <row r="4799">
      <c r="A4799" s="176" t="n">
        <v>45901</v>
      </c>
      <c r="B4799" s="104" t="inlineStr">
        <is>
          <t>2025/26</t>
        </is>
      </c>
      <c r="C4799" s="104" t="inlineStr">
        <is>
          <t>HC-027</t>
        </is>
      </c>
      <c r="D4799" s="104" t="inlineStr">
        <is>
          <t>Sud-Est</t>
        </is>
      </c>
      <c r="E4799" s="104" t="inlineStr">
        <is>
          <t>Sur place</t>
        </is>
      </c>
      <c r="F4799" s="104" t="n">
        <v>30</v>
      </c>
      <c r="G4799" s="159" t="n">
        <v>3864</v>
      </c>
      <c r="H4799" s="159" t="n">
        <v>9760</v>
      </c>
      <c r="I4799" s="160" t="n">
        <v>52169.32</v>
      </c>
      <c r="J4799" s="160" t="n">
        <v>1686.51</v>
      </c>
      <c r="K4799" s="160" t="n">
        <v>50482.81</v>
      </c>
      <c r="L4799" s="160" t="n">
        <v>15087.27</v>
      </c>
    </row>
    <row r="4800">
      <c r="A4800" s="176" t="n">
        <v>45901</v>
      </c>
      <c r="B4800" s="104" t="inlineStr">
        <is>
          <t>2025/26</t>
        </is>
      </c>
      <c r="C4800" s="104" t="inlineStr">
        <is>
          <t>HC-027</t>
        </is>
      </c>
      <c r="D4800" s="104" t="inlineStr">
        <is>
          <t>Sud-Est</t>
        </is>
      </c>
      <c r="E4800" s="104" t="inlineStr">
        <is>
          <t>À emporter</t>
        </is>
      </c>
      <c r="F4800" s="104" t="n">
        <v>30</v>
      </c>
      <c r="G4800" s="159" t="n">
        <v>2939</v>
      </c>
      <c r="H4800" s="159" t="n">
        <v>7288</v>
      </c>
      <c r="I4800" s="160" t="n">
        <v>36666.49</v>
      </c>
      <c r="J4800" s="160" t="n">
        <v>1136.72</v>
      </c>
      <c r="K4800" s="160" t="n">
        <v>35529.77</v>
      </c>
      <c r="L4800" s="160" t="n">
        <v>10655.39</v>
      </c>
    </row>
    <row r="4801">
      <c r="A4801" s="176" t="n">
        <v>45901</v>
      </c>
      <c r="B4801" s="104" t="inlineStr">
        <is>
          <t>2025/26</t>
        </is>
      </c>
      <c r="C4801" s="104" t="inlineStr">
        <is>
          <t>HC-028</t>
        </is>
      </c>
      <c r="D4801" s="104" t="inlineStr">
        <is>
          <t>Sud-Ouest</t>
        </is>
      </c>
      <c r="E4801" s="104" t="inlineStr">
        <is>
          <t>Livraison</t>
        </is>
      </c>
      <c r="F4801" s="104" t="n">
        <v>30</v>
      </c>
      <c r="G4801" s="159" t="n">
        <v>1191</v>
      </c>
      <c r="H4801" s="159" t="n">
        <v>3012</v>
      </c>
      <c r="I4801" s="160" t="n">
        <v>20477.93</v>
      </c>
      <c r="J4801" s="160" t="n">
        <v>1241.81</v>
      </c>
      <c r="K4801" s="160" t="n">
        <v>19236.12</v>
      </c>
      <c r="L4801" s="160" t="n">
        <v>5954.34</v>
      </c>
    </row>
    <row r="4802">
      <c r="A4802" s="176" t="n">
        <v>45901</v>
      </c>
      <c r="B4802" s="104" t="inlineStr">
        <is>
          <t>2025/26</t>
        </is>
      </c>
      <c r="C4802" s="104" t="inlineStr">
        <is>
          <t>HC-028</t>
        </is>
      </c>
      <c r="D4802" s="104" t="inlineStr">
        <is>
          <t>Sud-Ouest</t>
        </is>
      </c>
      <c r="E4802" s="104" t="inlineStr">
        <is>
          <t>Sur place</t>
        </is>
      </c>
      <c r="F4802" s="104" t="n">
        <v>30</v>
      </c>
      <c r="G4802" s="159" t="n">
        <v>3032</v>
      </c>
      <c r="H4802" s="159" t="n">
        <v>7891</v>
      </c>
      <c r="I4802" s="160" t="n">
        <v>41007.8</v>
      </c>
      <c r="J4802" s="160" t="n">
        <v>1184.37</v>
      </c>
      <c r="K4802" s="160" t="n">
        <v>39823.43</v>
      </c>
      <c r="L4802" s="160" t="n">
        <v>11815.33</v>
      </c>
    </row>
    <row r="4803">
      <c r="A4803" s="176" t="n">
        <v>45901</v>
      </c>
      <c r="B4803" s="104" t="inlineStr">
        <is>
          <t>2025/26</t>
        </is>
      </c>
      <c r="C4803" s="104" t="inlineStr">
        <is>
          <t>HC-028</t>
        </is>
      </c>
      <c r="D4803" s="104" t="inlineStr">
        <is>
          <t>Sud-Ouest</t>
        </is>
      </c>
      <c r="E4803" s="104" t="inlineStr">
        <is>
          <t>À emporter</t>
        </is>
      </c>
      <c r="F4803" s="104" t="n">
        <v>30</v>
      </c>
      <c r="G4803" s="159" t="n">
        <v>2279</v>
      </c>
      <c r="H4803" s="159" t="n">
        <v>5756</v>
      </c>
      <c r="I4803" s="160" t="n">
        <v>28519.22</v>
      </c>
      <c r="J4803" s="160" t="n">
        <v>777.99</v>
      </c>
      <c r="K4803" s="160" t="n">
        <v>27741.23</v>
      </c>
      <c r="L4803" s="160" t="n">
        <v>8336.879999999999</v>
      </c>
    </row>
    <row r="4804">
      <c r="A4804" s="176" t="n">
        <v>45901</v>
      </c>
      <c r="B4804" s="104" t="inlineStr">
        <is>
          <t>2025/26</t>
        </is>
      </c>
      <c r="C4804" s="104" t="inlineStr">
        <is>
          <t>HC-029</t>
        </is>
      </c>
      <c r="D4804" s="104" t="inlineStr">
        <is>
          <t>Île-de-France</t>
        </is>
      </c>
      <c r="E4804" s="104" t="inlineStr">
        <is>
          <t>Drive</t>
        </is>
      </c>
      <c r="F4804" s="104" t="n">
        <v>30</v>
      </c>
      <c r="G4804" s="159" t="n">
        <v>1995</v>
      </c>
      <c r="H4804" s="159" t="n">
        <v>5112</v>
      </c>
      <c r="I4804" s="160" t="n">
        <v>28992.48</v>
      </c>
      <c r="J4804" s="160" t="n">
        <v>852.9299999999999</v>
      </c>
      <c r="K4804" s="160" t="n">
        <v>28139.55</v>
      </c>
      <c r="L4804" s="160" t="n">
        <v>8434.75</v>
      </c>
    </row>
    <row r="4805">
      <c r="A4805" s="176" t="n">
        <v>45901</v>
      </c>
      <c r="B4805" s="104" t="inlineStr">
        <is>
          <t>2025/26</t>
        </is>
      </c>
      <c r="C4805" s="104" t="inlineStr">
        <is>
          <t>HC-029</t>
        </is>
      </c>
      <c r="D4805" s="104" t="inlineStr">
        <is>
          <t>Île-de-France</t>
        </is>
      </c>
      <c r="E4805" s="104" t="inlineStr">
        <is>
          <t>Livraison</t>
        </is>
      </c>
      <c r="F4805" s="104" t="n">
        <v>30</v>
      </c>
      <c r="G4805" s="159" t="n">
        <v>2014</v>
      </c>
      <c r="H4805" s="159" t="n">
        <v>5093</v>
      </c>
      <c r="I4805" s="160" t="n">
        <v>34735.97</v>
      </c>
      <c r="J4805" s="160" t="n">
        <v>2089.04</v>
      </c>
      <c r="K4805" s="160" t="n">
        <v>32646.93</v>
      </c>
      <c r="L4805" s="160" t="n">
        <v>10146.29</v>
      </c>
    </row>
    <row r="4806">
      <c r="A4806" s="176" t="n">
        <v>45901</v>
      </c>
      <c r="B4806" s="104" t="inlineStr">
        <is>
          <t>2025/26</t>
        </is>
      </c>
      <c r="C4806" s="104" t="inlineStr">
        <is>
          <t>HC-029</t>
        </is>
      </c>
      <c r="D4806" s="104" t="inlineStr">
        <is>
          <t>Île-de-France</t>
        </is>
      </c>
      <c r="E4806" s="104" t="inlineStr">
        <is>
          <t>Sur place</t>
        </is>
      </c>
      <c r="F4806" s="104" t="n">
        <v>30</v>
      </c>
      <c r="G4806" s="159" t="n">
        <v>5047</v>
      </c>
      <c r="H4806" s="159" t="n">
        <v>12783</v>
      </c>
      <c r="I4806" s="160" t="n">
        <v>67414.3</v>
      </c>
      <c r="J4806" s="160" t="n">
        <v>1858.87</v>
      </c>
      <c r="K4806" s="160" t="n">
        <v>65555.42999999999</v>
      </c>
      <c r="L4806" s="160" t="n">
        <v>19540.42</v>
      </c>
    </row>
    <row r="4807">
      <c r="A4807" s="176" t="n">
        <v>45901</v>
      </c>
      <c r="B4807" s="104" t="inlineStr">
        <is>
          <t>2025/26</t>
        </is>
      </c>
      <c r="C4807" s="104" t="inlineStr">
        <is>
          <t>HC-029</t>
        </is>
      </c>
      <c r="D4807" s="104" t="inlineStr">
        <is>
          <t>Île-de-France</t>
        </is>
      </c>
      <c r="E4807" s="104" t="inlineStr">
        <is>
          <t>À emporter</t>
        </is>
      </c>
      <c r="F4807" s="104" t="n">
        <v>30</v>
      </c>
      <c r="G4807" s="159" t="n">
        <v>3835</v>
      </c>
      <c r="H4807" s="159" t="n">
        <v>9811</v>
      </c>
      <c r="I4807" s="160" t="n">
        <v>46726.53</v>
      </c>
      <c r="J4807" s="160" t="n">
        <v>1373.3</v>
      </c>
      <c r="K4807" s="160" t="n">
        <v>45353.23</v>
      </c>
      <c r="L4807" s="160" t="n">
        <v>13580.69</v>
      </c>
    </row>
    <row r="4808">
      <c r="A4808" s="176" t="n">
        <v>45901</v>
      </c>
      <c r="B4808" s="104" t="inlineStr">
        <is>
          <t>2025/26</t>
        </is>
      </c>
      <c r="C4808" s="104" t="inlineStr">
        <is>
          <t>HC-030</t>
        </is>
      </c>
      <c r="D4808" s="104" t="inlineStr">
        <is>
          <t>Nord-Ouest</t>
        </is>
      </c>
      <c r="E4808" s="104" t="inlineStr">
        <is>
          <t>Livraison</t>
        </is>
      </c>
      <c r="F4808" s="104" t="n">
        <v>30</v>
      </c>
      <c r="G4808" s="159" t="n">
        <v>1336</v>
      </c>
      <c r="H4808" s="159" t="n">
        <v>3457</v>
      </c>
      <c r="I4808" s="160" t="n">
        <v>22897.16</v>
      </c>
      <c r="J4808" s="160" t="n">
        <v>1372.6</v>
      </c>
      <c r="K4808" s="160" t="n">
        <v>21524.56</v>
      </c>
      <c r="L4808" s="160" t="n">
        <v>6673.42</v>
      </c>
    </row>
    <row r="4809">
      <c r="A4809" s="176" t="n">
        <v>45901</v>
      </c>
      <c r="B4809" s="104" t="inlineStr">
        <is>
          <t>2025/26</t>
        </is>
      </c>
      <c r="C4809" s="104" t="inlineStr">
        <is>
          <t>HC-030</t>
        </is>
      </c>
      <c r="D4809" s="104" t="inlineStr">
        <is>
          <t>Nord-Ouest</t>
        </is>
      </c>
      <c r="E4809" s="104" t="inlineStr">
        <is>
          <t>Sur place</t>
        </is>
      </c>
      <c r="F4809" s="104" t="n">
        <v>30</v>
      </c>
      <c r="G4809" s="159" t="n">
        <v>3484</v>
      </c>
      <c r="H4809" s="159" t="n">
        <v>8966</v>
      </c>
      <c r="I4809" s="160" t="n">
        <v>46694.74</v>
      </c>
      <c r="J4809" s="160" t="n">
        <v>1330.38</v>
      </c>
      <c r="K4809" s="160" t="n">
        <v>45364.36</v>
      </c>
      <c r="L4809" s="160" t="n">
        <v>13544.06</v>
      </c>
    </row>
    <row r="4810">
      <c r="A4810" s="176" t="n">
        <v>45901</v>
      </c>
      <c r="B4810" s="104" t="inlineStr">
        <is>
          <t>2025/26</t>
        </is>
      </c>
      <c r="C4810" s="104" t="inlineStr">
        <is>
          <t>HC-030</t>
        </is>
      </c>
      <c r="D4810" s="104" t="inlineStr">
        <is>
          <t>Nord-Ouest</t>
        </is>
      </c>
      <c r="E4810" s="104" t="inlineStr">
        <is>
          <t>À emporter</t>
        </is>
      </c>
      <c r="F4810" s="104" t="n">
        <v>30</v>
      </c>
      <c r="G4810" s="159" t="n">
        <v>2600</v>
      </c>
      <c r="H4810" s="159" t="n">
        <v>6677</v>
      </c>
      <c r="I4810" s="160" t="n">
        <v>32381.19</v>
      </c>
      <c r="J4810" s="160" t="n">
        <v>920.66</v>
      </c>
      <c r="K4810" s="160" t="n">
        <v>31460.53</v>
      </c>
      <c r="L4810" s="160" t="n">
        <v>9388.49</v>
      </c>
    </row>
    <row r="4811">
      <c r="A4811" s="176" t="n">
        <v>45901</v>
      </c>
      <c r="B4811" s="104" t="inlineStr">
        <is>
          <t>2025/26</t>
        </is>
      </c>
      <c r="C4811" s="104" t="inlineStr">
        <is>
          <t>HC-031</t>
        </is>
      </c>
      <c r="D4811" s="104" t="inlineStr">
        <is>
          <t>Sud-Est</t>
        </is>
      </c>
      <c r="E4811" s="104" t="inlineStr">
        <is>
          <t>Drive</t>
        </is>
      </c>
      <c r="F4811" s="104" t="n">
        <v>29</v>
      </c>
      <c r="G4811" s="159" t="n">
        <v>1203</v>
      </c>
      <c r="H4811" s="159" t="n">
        <v>2990</v>
      </c>
      <c r="I4811" s="160" t="n">
        <v>17091.89</v>
      </c>
      <c r="J4811" s="160" t="n">
        <v>550.53</v>
      </c>
      <c r="K4811" s="160" t="n">
        <v>16541.36</v>
      </c>
      <c r="L4811" s="160" t="n">
        <v>4924.4</v>
      </c>
    </row>
    <row r="4812">
      <c r="A4812" s="176" t="n">
        <v>45901</v>
      </c>
      <c r="B4812" s="104" t="inlineStr">
        <is>
          <t>2025/26</t>
        </is>
      </c>
      <c r="C4812" s="104" t="inlineStr">
        <is>
          <t>HC-031</t>
        </is>
      </c>
      <c r="D4812" s="104" t="inlineStr">
        <is>
          <t>Sud-Est</t>
        </is>
      </c>
      <c r="E4812" s="104" t="inlineStr">
        <is>
          <t>Livraison</t>
        </is>
      </c>
      <c r="F4812" s="104" t="n">
        <v>29</v>
      </c>
      <c r="G4812" s="159" t="n">
        <v>1197</v>
      </c>
      <c r="H4812" s="159" t="n">
        <v>3084</v>
      </c>
      <c r="I4812" s="160" t="n">
        <v>20534.27</v>
      </c>
      <c r="J4812" s="160" t="n">
        <v>1175.98</v>
      </c>
      <c r="K4812" s="160" t="n">
        <v>19358.29</v>
      </c>
      <c r="L4812" s="160" t="n">
        <v>6005.43</v>
      </c>
    </row>
    <row r="4813">
      <c r="A4813" s="176" t="n">
        <v>45901</v>
      </c>
      <c r="B4813" s="104" t="inlineStr">
        <is>
          <t>2025/26</t>
        </is>
      </c>
      <c r="C4813" s="104" t="inlineStr">
        <is>
          <t>HC-031</t>
        </is>
      </c>
      <c r="D4813" s="104" t="inlineStr">
        <is>
          <t>Sud-Est</t>
        </is>
      </c>
      <c r="E4813" s="104" t="inlineStr">
        <is>
          <t>Sur place</t>
        </is>
      </c>
      <c r="F4813" s="104" t="n">
        <v>30</v>
      </c>
      <c r="G4813" s="159" t="n">
        <v>3049</v>
      </c>
      <c r="H4813" s="159" t="n">
        <v>7846</v>
      </c>
      <c r="I4813" s="160" t="n">
        <v>41111.01</v>
      </c>
      <c r="J4813" s="160" t="n">
        <v>1246.01</v>
      </c>
      <c r="K4813" s="160" t="n">
        <v>39865</v>
      </c>
      <c r="L4813" s="160" t="n">
        <v>11852.94</v>
      </c>
    </row>
    <row r="4814">
      <c r="A4814" s="176" t="n">
        <v>45901</v>
      </c>
      <c r="B4814" s="104" t="inlineStr">
        <is>
          <t>2025/26</t>
        </is>
      </c>
      <c r="C4814" s="104" t="inlineStr">
        <is>
          <t>HC-031</t>
        </is>
      </c>
      <c r="D4814" s="104" t="inlineStr">
        <is>
          <t>Sud-Est</t>
        </is>
      </c>
      <c r="E4814" s="104" t="inlineStr">
        <is>
          <t>À emporter</t>
        </is>
      </c>
      <c r="F4814" s="104" t="n">
        <v>30</v>
      </c>
      <c r="G4814" s="159" t="n">
        <v>2351</v>
      </c>
      <c r="H4814" s="159" t="n">
        <v>5867</v>
      </c>
      <c r="I4814" s="160" t="n">
        <v>29003.18</v>
      </c>
      <c r="J4814" s="160" t="n">
        <v>882.28</v>
      </c>
      <c r="K4814" s="160" t="n">
        <v>28120.9</v>
      </c>
      <c r="L4814" s="160" t="n">
        <v>8424.379999999999</v>
      </c>
    </row>
    <row r="4815">
      <c r="A4815" s="176" t="n">
        <v>45901</v>
      </c>
      <c r="B4815" s="104" t="inlineStr">
        <is>
          <t>2025/26</t>
        </is>
      </c>
      <c r="C4815" s="104" t="inlineStr">
        <is>
          <t>HC-032</t>
        </is>
      </c>
      <c r="D4815" s="104" t="inlineStr">
        <is>
          <t>Sud-Ouest</t>
        </is>
      </c>
      <c r="E4815" s="104" t="inlineStr">
        <is>
          <t>Livraison</t>
        </is>
      </c>
      <c r="F4815" s="104" t="n">
        <v>30</v>
      </c>
      <c r="G4815" s="159" t="n">
        <v>1352</v>
      </c>
      <c r="H4815" s="159" t="n">
        <v>3531</v>
      </c>
      <c r="I4815" s="160" t="n">
        <v>23385.23</v>
      </c>
      <c r="J4815" s="160" t="n">
        <v>1461.37</v>
      </c>
      <c r="K4815" s="160" t="n">
        <v>21923.86</v>
      </c>
      <c r="L4815" s="160" t="n">
        <v>6822.79</v>
      </c>
    </row>
    <row r="4816">
      <c r="A4816" s="176" t="n">
        <v>45901</v>
      </c>
      <c r="B4816" s="104" t="inlineStr">
        <is>
          <t>2025/26</t>
        </is>
      </c>
      <c r="C4816" s="104" t="inlineStr">
        <is>
          <t>HC-032</t>
        </is>
      </c>
      <c r="D4816" s="104" t="inlineStr">
        <is>
          <t>Sud-Ouest</t>
        </is>
      </c>
      <c r="E4816" s="104" t="inlineStr">
        <is>
          <t>Sur place</t>
        </is>
      </c>
      <c r="F4816" s="104" t="n">
        <v>30</v>
      </c>
      <c r="G4816" s="159" t="n">
        <v>3458</v>
      </c>
      <c r="H4816" s="159" t="n">
        <v>8621</v>
      </c>
      <c r="I4816" s="160" t="n">
        <v>46263.16</v>
      </c>
      <c r="J4816" s="160" t="n">
        <v>1318.71</v>
      </c>
      <c r="K4816" s="160" t="n">
        <v>44944.45</v>
      </c>
      <c r="L4816" s="160" t="n">
        <v>13320.77</v>
      </c>
    </row>
    <row r="4817">
      <c r="A4817" s="176" t="n">
        <v>45901</v>
      </c>
      <c r="B4817" s="104" t="inlineStr">
        <is>
          <t>2025/26</t>
        </is>
      </c>
      <c r="C4817" s="104" t="inlineStr">
        <is>
          <t>HC-032</t>
        </is>
      </c>
      <c r="D4817" s="104" t="inlineStr">
        <is>
          <t>Sud-Ouest</t>
        </is>
      </c>
      <c r="E4817" s="104" t="inlineStr">
        <is>
          <t>À emporter</t>
        </is>
      </c>
      <c r="F4817" s="104" t="n">
        <v>30</v>
      </c>
      <c r="G4817" s="159" t="n">
        <v>2610</v>
      </c>
      <c r="H4817" s="159" t="n">
        <v>6954</v>
      </c>
      <c r="I4817" s="160" t="n">
        <v>32495.51</v>
      </c>
      <c r="J4817" s="160" t="n">
        <v>1019.84</v>
      </c>
      <c r="K4817" s="160" t="n">
        <v>31475.67</v>
      </c>
      <c r="L4817" s="160" t="n">
        <v>9418.02</v>
      </c>
    </row>
    <row r="4818">
      <c r="A4818" s="176" t="n">
        <v>45901</v>
      </c>
      <c r="B4818" s="104" t="inlineStr">
        <is>
          <t>2025/26</t>
        </is>
      </c>
      <c r="C4818" s="104" t="inlineStr">
        <is>
          <t>HC-033</t>
        </is>
      </c>
      <c r="D4818" s="104" t="inlineStr">
        <is>
          <t>Île-de-France</t>
        </is>
      </c>
      <c r="E4818" s="104" t="inlineStr">
        <is>
          <t>Livraison</t>
        </is>
      </c>
      <c r="F4818" s="104" t="n">
        <v>30</v>
      </c>
      <c r="G4818" s="159" t="n">
        <v>2273</v>
      </c>
      <c r="H4818" s="159" t="n">
        <v>5804</v>
      </c>
      <c r="I4818" s="160" t="n">
        <v>38835.66</v>
      </c>
      <c r="J4818" s="160" t="n">
        <v>2235.71</v>
      </c>
      <c r="K4818" s="160" t="n">
        <v>36599.95</v>
      </c>
      <c r="L4818" s="160" t="n">
        <v>11446.41</v>
      </c>
    </row>
    <row r="4819">
      <c r="A4819" s="176" t="n">
        <v>45901</v>
      </c>
      <c r="B4819" s="104" t="inlineStr">
        <is>
          <t>2025/26</t>
        </is>
      </c>
      <c r="C4819" s="104" t="inlineStr">
        <is>
          <t>HC-033</t>
        </is>
      </c>
      <c r="D4819" s="104" t="inlineStr">
        <is>
          <t>Île-de-France</t>
        </is>
      </c>
      <c r="E4819" s="104" t="inlineStr">
        <is>
          <t>Sur place</t>
        </is>
      </c>
      <c r="F4819" s="104" t="n">
        <v>30</v>
      </c>
      <c r="G4819" s="159" t="n">
        <v>5832</v>
      </c>
      <c r="H4819" s="159" t="n">
        <v>15210</v>
      </c>
      <c r="I4819" s="160" t="n">
        <v>78882.41</v>
      </c>
      <c r="J4819" s="160" t="n">
        <v>2230.36</v>
      </c>
      <c r="K4819" s="160" t="n">
        <v>76652.05</v>
      </c>
      <c r="L4819" s="160" t="n">
        <v>22918.42</v>
      </c>
    </row>
    <row r="4820">
      <c r="A4820" s="176" t="n">
        <v>45901</v>
      </c>
      <c r="B4820" s="104" t="inlineStr">
        <is>
          <t>2025/26</t>
        </is>
      </c>
      <c r="C4820" s="104" t="inlineStr">
        <is>
          <t>HC-033</t>
        </is>
      </c>
      <c r="D4820" s="104" t="inlineStr">
        <is>
          <t>Île-de-France</t>
        </is>
      </c>
      <c r="E4820" s="104" t="inlineStr">
        <is>
          <t>À emporter</t>
        </is>
      </c>
      <c r="F4820" s="104" t="n">
        <v>30</v>
      </c>
      <c r="G4820" s="159" t="n">
        <v>4379</v>
      </c>
      <c r="H4820" s="159" t="n">
        <v>11051</v>
      </c>
      <c r="I4820" s="160" t="n">
        <v>54117.29</v>
      </c>
      <c r="J4820" s="160" t="n">
        <v>1619.44</v>
      </c>
      <c r="K4820" s="160" t="n">
        <v>52497.85</v>
      </c>
      <c r="L4820" s="160" t="n">
        <v>15804.69</v>
      </c>
    </row>
    <row r="4821">
      <c r="A4821" s="176" t="n">
        <v>45901</v>
      </c>
      <c r="B4821" s="104" t="inlineStr">
        <is>
          <t>2025/26</t>
        </is>
      </c>
      <c r="C4821" s="104" t="inlineStr">
        <is>
          <t>HC-034</t>
        </is>
      </c>
      <c r="D4821" s="104" t="inlineStr">
        <is>
          <t>Nord-Ouest</t>
        </is>
      </c>
      <c r="E4821" s="104" t="inlineStr">
        <is>
          <t>Livraison</t>
        </is>
      </c>
      <c r="F4821" s="104" t="n">
        <v>30</v>
      </c>
      <c r="G4821" s="159" t="n">
        <v>1671</v>
      </c>
      <c r="H4821" s="159" t="n">
        <v>4496</v>
      </c>
      <c r="I4821" s="160" t="n">
        <v>28748.13</v>
      </c>
      <c r="J4821" s="160" t="n">
        <v>1678.84</v>
      </c>
      <c r="K4821" s="160" t="n">
        <v>27069.29</v>
      </c>
      <c r="L4821" s="160" t="n">
        <v>9079.639999999999</v>
      </c>
    </row>
    <row r="4822">
      <c r="A4822" s="176" t="n">
        <v>45901</v>
      </c>
      <c r="B4822" s="104" t="inlineStr">
        <is>
          <t>2025/26</t>
        </is>
      </c>
      <c r="C4822" s="104" t="inlineStr">
        <is>
          <t>HC-034</t>
        </is>
      </c>
      <c r="D4822" s="104" t="inlineStr">
        <is>
          <t>Nord-Ouest</t>
        </is>
      </c>
      <c r="E4822" s="104" t="inlineStr">
        <is>
          <t>Sur place</t>
        </is>
      </c>
      <c r="F4822" s="104" t="n">
        <v>30</v>
      </c>
      <c r="G4822" s="159" t="n">
        <v>4182</v>
      </c>
      <c r="H4822" s="159" t="n">
        <v>10740</v>
      </c>
      <c r="I4822" s="160" t="n">
        <v>56300.71</v>
      </c>
      <c r="J4822" s="160" t="n">
        <v>1774.52</v>
      </c>
      <c r="K4822" s="160" t="n">
        <v>54526.19</v>
      </c>
      <c r="L4822" s="160" t="n">
        <v>17807.99</v>
      </c>
    </row>
    <row r="4823">
      <c r="A4823" s="176" t="n">
        <v>45901</v>
      </c>
      <c r="B4823" s="104" t="inlineStr">
        <is>
          <t>2025/26</t>
        </is>
      </c>
      <c r="C4823" s="104" t="inlineStr">
        <is>
          <t>HC-034</t>
        </is>
      </c>
      <c r="D4823" s="104" t="inlineStr">
        <is>
          <t>Nord-Ouest</t>
        </is>
      </c>
      <c r="E4823" s="104" t="inlineStr">
        <is>
          <t>À emporter</t>
        </is>
      </c>
      <c r="F4823" s="104" t="n">
        <v>30</v>
      </c>
      <c r="G4823" s="159" t="n">
        <v>3172</v>
      </c>
      <c r="H4823" s="159" t="n">
        <v>8208</v>
      </c>
      <c r="I4823" s="160" t="n">
        <v>39695.13</v>
      </c>
      <c r="J4823" s="160" t="n">
        <v>1153.86</v>
      </c>
      <c r="K4823" s="160" t="n">
        <v>38541.27</v>
      </c>
      <c r="L4823" s="160" t="n">
        <v>12548.35</v>
      </c>
    </row>
    <row r="4824">
      <c r="A4824" s="176" t="n">
        <v>45901</v>
      </c>
      <c r="B4824" s="104" t="inlineStr">
        <is>
          <t>2025/26</t>
        </is>
      </c>
      <c r="C4824" s="104" t="inlineStr">
        <is>
          <t>HC-035</t>
        </is>
      </c>
      <c r="D4824" s="104" t="inlineStr">
        <is>
          <t>Sud-Est</t>
        </is>
      </c>
      <c r="E4824" s="104" t="inlineStr">
        <is>
          <t>Livraison</t>
        </is>
      </c>
      <c r="F4824" s="104" t="n">
        <v>30</v>
      </c>
      <c r="G4824" s="159" t="n">
        <v>1663</v>
      </c>
      <c r="H4824" s="159" t="n">
        <v>4367</v>
      </c>
      <c r="I4824" s="160" t="n">
        <v>28806.42</v>
      </c>
      <c r="J4824" s="160" t="n">
        <v>1715.51</v>
      </c>
      <c r="K4824" s="160" t="n">
        <v>27090.91</v>
      </c>
      <c r="L4824" s="160" t="n">
        <v>8365.549999999999</v>
      </c>
    </row>
    <row r="4825">
      <c r="A4825" s="176" t="n">
        <v>45901</v>
      </c>
      <c r="B4825" s="104" t="inlineStr">
        <is>
          <t>2025/26</t>
        </is>
      </c>
      <c r="C4825" s="104" t="inlineStr">
        <is>
          <t>HC-035</t>
        </is>
      </c>
      <c r="D4825" s="104" t="inlineStr">
        <is>
          <t>Sud-Est</t>
        </is>
      </c>
      <c r="E4825" s="104" t="inlineStr">
        <is>
          <t>Sur place</t>
        </is>
      </c>
      <c r="F4825" s="104" t="n">
        <v>30</v>
      </c>
      <c r="G4825" s="159" t="n">
        <v>4295</v>
      </c>
      <c r="H4825" s="159" t="n">
        <v>11048</v>
      </c>
      <c r="I4825" s="160" t="n">
        <v>58197.42</v>
      </c>
      <c r="J4825" s="160" t="n">
        <v>1747.81</v>
      </c>
      <c r="K4825" s="160" t="n">
        <v>56449.61</v>
      </c>
      <c r="L4825" s="160" t="n">
        <v>16832.1</v>
      </c>
    </row>
    <row r="4826">
      <c r="A4826" s="176" t="n">
        <v>45901</v>
      </c>
      <c r="B4826" s="104" t="inlineStr">
        <is>
          <t>2025/26</t>
        </is>
      </c>
      <c r="C4826" s="104" t="inlineStr">
        <is>
          <t>HC-035</t>
        </is>
      </c>
      <c r="D4826" s="104" t="inlineStr">
        <is>
          <t>Sud-Est</t>
        </is>
      </c>
      <c r="E4826" s="104" t="inlineStr">
        <is>
          <t>À emporter</t>
        </is>
      </c>
      <c r="F4826" s="104" t="n">
        <v>30</v>
      </c>
      <c r="G4826" s="159" t="n">
        <v>3150</v>
      </c>
      <c r="H4826" s="159" t="n">
        <v>7853</v>
      </c>
      <c r="I4826" s="160" t="n">
        <v>39160.76</v>
      </c>
      <c r="J4826" s="160" t="n">
        <v>1245.65</v>
      </c>
      <c r="K4826" s="160" t="n">
        <v>37915.11</v>
      </c>
      <c r="L4826" s="160" t="n">
        <v>11340.02</v>
      </c>
    </row>
    <row r="4827">
      <c r="A4827" s="176" t="n">
        <v>45901</v>
      </c>
      <c r="B4827" s="104" t="inlineStr">
        <is>
          <t>2025/26</t>
        </is>
      </c>
      <c r="C4827" s="104" t="inlineStr">
        <is>
          <t>HC-036</t>
        </is>
      </c>
      <c r="D4827" s="104" t="inlineStr">
        <is>
          <t>Sud-Ouest</t>
        </is>
      </c>
      <c r="E4827" s="104" t="inlineStr">
        <is>
          <t>Drive</t>
        </is>
      </c>
      <c r="F4827" s="104" t="n">
        <v>29</v>
      </c>
      <c r="G4827" s="159" t="n">
        <v>1341</v>
      </c>
      <c r="H4827" s="159" t="n">
        <v>3380</v>
      </c>
      <c r="I4827" s="160" t="n">
        <v>19186.71</v>
      </c>
      <c r="J4827" s="160" t="n">
        <v>569.5599999999999</v>
      </c>
      <c r="K4827" s="160" t="n">
        <v>18617.15</v>
      </c>
      <c r="L4827" s="160" t="n">
        <v>5580.87</v>
      </c>
    </row>
    <row r="4828">
      <c r="A4828" s="176" t="n">
        <v>45901</v>
      </c>
      <c r="B4828" s="104" t="inlineStr">
        <is>
          <t>2025/26</t>
        </is>
      </c>
      <c r="C4828" s="104" t="inlineStr">
        <is>
          <t>HC-036</t>
        </is>
      </c>
      <c r="D4828" s="104" t="inlineStr">
        <is>
          <t>Sud-Ouest</t>
        </is>
      </c>
      <c r="E4828" s="104" t="inlineStr">
        <is>
          <t>Livraison</t>
        </is>
      </c>
      <c r="F4828" s="104" t="n">
        <v>30</v>
      </c>
      <c r="G4828" s="159" t="n">
        <v>1361</v>
      </c>
      <c r="H4828" s="159" t="n">
        <v>3388</v>
      </c>
      <c r="I4828" s="160" t="n">
        <v>23602.42</v>
      </c>
      <c r="J4828" s="160" t="n">
        <v>1435.97</v>
      </c>
      <c r="K4828" s="160" t="n">
        <v>22166.45</v>
      </c>
      <c r="L4828" s="160" t="n">
        <v>6888.3</v>
      </c>
    </row>
    <row r="4829">
      <c r="A4829" s="176" t="n">
        <v>45901</v>
      </c>
      <c r="B4829" s="104" t="inlineStr">
        <is>
          <t>2025/26</t>
        </is>
      </c>
      <c r="C4829" s="104" t="inlineStr">
        <is>
          <t>HC-036</t>
        </is>
      </c>
      <c r="D4829" s="104" t="inlineStr">
        <is>
          <t>Sud-Ouest</t>
        </is>
      </c>
      <c r="E4829" s="104" t="inlineStr">
        <is>
          <t>Sur place</t>
        </is>
      </c>
      <c r="F4829" s="104" t="n">
        <v>30</v>
      </c>
      <c r="G4829" s="159" t="n">
        <v>3305</v>
      </c>
      <c r="H4829" s="159" t="n">
        <v>8653</v>
      </c>
      <c r="I4829" s="160" t="n">
        <v>44599.88</v>
      </c>
      <c r="J4829" s="160" t="n">
        <v>1403.47</v>
      </c>
      <c r="K4829" s="160" t="n">
        <v>43196.41</v>
      </c>
      <c r="L4829" s="160" t="n">
        <v>12778.15</v>
      </c>
    </row>
    <row r="4830">
      <c r="A4830" s="176" t="n">
        <v>45901</v>
      </c>
      <c r="B4830" s="104" t="inlineStr">
        <is>
          <t>2025/26</t>
        </is>
      </c>
      <c r="C4830" s="104" t="inlineStr">
        <is>
          <t>HC-036</t>
        </is>
      </c>
      <c r="D4830" s="104" t="inlineStr">
        <is>
          <t>Sud-Ouest</t>
        </is>
      </c>
      <c r="E4830" s="104" t="inlineStr">
        <is>
          <t>À emporter</t>
        </is>
      </c>
      <c r="F4830" s="104" t="n">
        <v>30</v>
      </c>
      <c r="G4830" s="159" t="n">
        <v>2625</v>
      </c>
      <c r="H4830" s="159" t="n">
        <v>6742</v>
      </c>
      <c r="I4830" s="160" t="n">
        <v>32793.14</v>
      </c>
      <c r="J4830" s="160" t="n">
        <v>1021.98</v>
      </c>
      <c r="K4830" s="160" t="n">
        <v>31771.16</v>
      </c>
      <c r="L4830" s="160" t="n">
        <v>9440.59</v>
      </c>
    </row>
    <row r="4831">
      <c r="A4831" s="176" t="n">
        <v>45901</v>
      </c>
      <c r="B4831" s="104" t="inlineStr">
        <is>
          <t>2025/26</t>
        </is>
      </c>
      <c r="C4831" s="104" t="inlineStr">
        <is>
          <t>HC-037</t>
        </is>
      </c>
      <c r="D4831" s="104" t="inlineStr">
        <is>
          <t>Île-de-France</t>
        </is>
      </c>
      <c r="E4831" s="104" t="inlineStr">
        <is>
          <t>Drive</t>
        </is>
      </c>
      <c r="F4831" s="104" t="n">
        <v>30</v>
      </c>
      <c r="G4831" s="159" t="n">
        <v>1363</v>
      </c>
      <c r="H4831" s="159" t="n">
        <v>3408</v>
      </c>
      <c r="I4831" s="160" t="n">
        <v>19300.91</v>
      </c>
      <c r="J4831" s="160" t="n">
        <v>557.39</v>
      </c>
      <c r="K4831" s="160" t="n">
        <v>18743.52</v>
      </c>
      <c r="L4831" s="160" t="n">
        <v>5572.71</v>
      </c>
    </row>
    <row r="4832">
      <c r="A4832" s="176" t="n">
        <v>45901</v>
      </c>
      <c r="B4832" s="104" t="inlineStr">
        <is>
          <t>2025/26</t>
        </is>
      </c>
      <c r="C4832" s="104" t="inlineStr">
        <is>
          <t>HC-037</t>
        </is>
      </c>
      <c r="D4832" s="104" t="inlineStr">
        <is>
          <t>Île-de-France</t>
        </is>
      </c>
      <c r="E4832" s="104" t="inlineStr">
        <is>
          <t>Livraison</t>
        </is>
      </c>
      <c r="F4832" s="104" t="n">
        <v>30</v>
      </c>
      <c r="G4832" s="159" t="n">
        <v>1311</v>
      </c>
      <c r="H4832" s="159" t="n">
        <v>3318</v>
      </c>
      <c r="I4832" s="160" t="n">
        <v>22833.56</v>
      </c>
      <c r="J4832" s="160" t="n">
        <v>1332.07</v>
      </c>
      <c r="K4832" s="160" t="n">
        <v>21501.49</v>
      </c>
      <c r="L4832" s="160" t="n">
        <v>6673.58</v>
      </c>
    </row>
    <row r="4833">
      <c r="A4833" s="176" t="n">
        <v>45901</v>
      </c>
      <c r="B4833" s="104" t="inlineStr">
        <is>
          <t>2025/26</t>
        </is>
      </c>
      <c r="C4833" s="104" t="inlineStr">
        <is>
          <t>HC-037</t>
        </is>
      </c>
      <c r="D4833" s="104" t="inlineStr">
        <is>
          <t>Île-de-France</t>
        </is>
      </c>
      <c r="E4833" s="104" t="inlineStr">
        <is>
          <t>Sur place</t>
        </is>
      </c>
      <c r="F4833" s="104" t="n">
        <v>30</v>
      </c>
      <c r="G4833" s="159" t="n">
        <v>3369</v>
      </c>
      <c r="H4833" s="159" t="n">
        <v>8676</v>
      </c>
      <c r="I4833" s="160" t="n">
        <v>45590.95</v>
      </c>
      <c r="J4833" s="160" t="n">
        <v>1533.63</v>
      </c>
      <c r="K4833" s="160" t="n">
        <v>44057.32</v>
      </c>
      <c r="L4833" s="160" t="n">
        <v>13072.71</v>
      </c>
    </row>
    <row r="4834">
      <c r="A4834" s="176" t="n">
        <v>45901</v>
      </c>
      <c r="B4834" s="104" t="inlineStr">
        <is>
          <t>2025/26</t>
        </is>
      </c>
      <c r="C4834" s="104" t="inlineStr">
        <is>
          <t>HC-037</t>
        </is>
      </c>
      <c r="D4834" s="104" t="inlineStr">
        <is>
          <t>Île-de-France</t>
        </is>
      </c>
      <c r="E4834" s="104" t="inlineStr">
        <is>
          <t>À emporter</t>
        </is>
      </c>
      <c r="F4834" s="104" t="n">
        <v>30</v>
      </c>
      <c r="G4834" s="159" t="n">
        <v>2459</v>
      </c>
      <c r="H4834" s="159" t="n">
        <v>6229</v>
      </c>
      <c r="I4834" s="160" t="n">
        <v>30622.89</v>
      </c>
      <c r="J4834" s="160" t="n">
        <v>975.53</v>
      </c>
      <c r="K4834" s="160" t="n">
        <v>29647.36</v>
      </c>
      <c r="L4834" s="160" t="n">
        <v>8831.219999999999</v>
      </c>
    </row>
    <row r="4835">
      <c r="A4835" s="176" t="n">
        <v>45901</v>
      </c>
      <c r="B4835" s="104" t="inlineStr">
        <is>
          <t>2025/26</t>
        </is>
      </c>
      <c r="C4835" s="104" t="inlineStr">
        <is>
          <t>HC-038</t>
        </is>
      </c>
      <c r="D4835" s="104" t="inlineStr">
        <is>
          <t>Nord-Ouest</t>
        </is>
      </c>
      <c r="E4835" s="104" t="inlineStr">
        <is>
          <t>Drive</t>
        </is>
      </c>
      <c r="F4835" s="104" t="n">
        <v>30</v>
      </c>
      <c r="G4835" s="159" t="n">
        <v>1012</v>
      </c>
      <c r="H4835" s="159" t="n">
        <v>2575</v>
      </c>
      <c r="I4835" s="160" t="n">
        <v>14556.89</v>
      </c>
      <c r="J4835" s="160" t="n">
        <v>414.28</v>
      </c>
      <c r="K4835" s="160" t="n">
        <v>14142.61</v>
      </c>
      <c r="L4835" s="160" t="n">
        <v>4246.34</v>
      </c>
    </row>
    <row r="4836">
      <c r="A4836" s="176" t="n">
        <v>45901</v>
      </c>
      <c r="B4836" s="104" t="inlineStr">
        <is>
          <t>2025/26</t>
        </is>
      </c>
      <c r="C4836" s="104" t="inlineStr">
        <is>
          <t>HC-038</t>
        </is>
      </c>
      <c r="D4836" s="104" t="inlineStr">
        <is>
          <t>Nord-Ouest</t>
        </is>
      </c>
      <c r="E4836" s="104" t="inlineStr">
        <is>
          <t>Livraison</t>
        </is>
      </c>
      <c r="F4836" s="104" t="n">
        <v>30</v>
      </c>
      <c r="G4836" s="159" t="n">
        <v>993</v>
      </c>
      <c r="H4836" s="159" t="n">
        <v>2566</v>
      </c>
      <c r="I4836" s="160" t="n">
        <v>17063.33</v>
      </c>
      <c r="J4836" s="160" t="n">
        <v>984.11</v>
      </c>
      <c r="K4836" s="160" t="n">
        <v>16079.22</v>
      </c>
      <c r="L4836" s="160" t="n">
        <v>4962.65</v>
      </c>
    </row>
    <row r="4837">
      <c r="A4837" s="176" t="n">
        <v>45901</v>
      </c>
      <c r="B4837" s="104" t="inlineStr">
        <is>
          <t>2025/26</t>
        </is>
      </c>
      <c r="C4837" s="104" t="inlineStr">
        <is>
          <t>HC-038</t>
        </is>
      </c>
      <c r="D4837" s="104" t="inlineStr">
        <is>
          <t>Nord-Ouest</t>
        </is>
      </c>
      <c r="E4837" s="104" t="inlineStr">
        <is>
          <t>Sur place</t>
        </is>
      </c>
      <c r="F4837" s="104" t="n">
        <v>30</v>
      </c>
      <c r="G4837" s="159" t="n">
        <v>2571</v>
      </c>
      <c r="H4837" s="159" t="n">
        <v>6537</v>
      </c>
      <c r="I4837" s="160" t="n">
        <v>34523.78</v>
      </c>
      <c r="J4837" s="160" t="n">
        <v>1033.08</v>
      </c>
      <c r="K4837" s="160" t="n">
        <v>33490.7</v>
      </c>
      <c r="L4837" s="160" t="n">
        <v>9971.389999999999</v>
      </c>
    </row>
    <row r="4838">
      <c r="A4838" s="176" t="n">
        <v>45901</v>
      </c>
      <c r="B4838" s="104" t="inlineStr">
        <is>
          <t>2025/26</t>
        </is>
      </c>
      <c r="C4838" s="104" t="inlineStr">
        <is>
          <t>HC-038</t>
        </is>
      </c>
      <c r="D4838" s="104" t="inlineStr">
        <is>
          <t>Nord-Ouest</t>
        </is>
      </c>
      <c r="E4838" s="104" t="inlineStr">
        <is>
          <t>À emporter</t>
        </is>
      </c>
      <c r="F4838" s="104" t="n">
        <v>29</v>
      </c>
      <c r="G4838" s="159" t="n">
        <v>1848</v>
      </c>
      <c r="H4838" s="159" t="n">
        <v>4676</v>
      </c>
      <c r="I4838" s="160" t="n">
        <v>23059.41</v>
      </c>
      <c r="J4838" s="160" t="n">
        <v>680.99</v>
      </c>
      <c r="K4838" s="160" t="n">
        <v>22378.42</v>
      </c>
      <c r="L4838" s="160" t="n">
        <v>6640.91</v>
      </c>
    </row>
    <row r="4839">
      <c r="A4839" s="176" t="n">
        <v>45901</v>
      </c>
      <c r="B4839" s="104" t="inlineStr">
        <is>
          <t>2025/26</t>
        </is>
      </c>
      <c r="C4839" s="104" t="inlineStr">
        <is>
          <t>HC-039</t>
        </is>
      </c>
      <c r="D4839" s="104" t="inlineStr">
        <is>
          <t>Sud-Est</t>
        </is>
      </c>
      <c r="E4839" s="104" t="inlineStr">
        <is>
          <t>Livraison</t>
        </is>
      </c>
      <c r="F4839" s="104" t="n">
        <v>30</v>
      </c>
      <c r="G4839" s="159" t="n">
        <v>1540</v>
      </c>
      <c r="H4839" s="159" t="n">
        <v>3994</v>
      </c>
      <c r="I4839" s="160" t="n">
        <v>26578.9</v>
      </c>
      <c r="J4839" s="160" t="n">
        <v>1578.22</v>
      </c>
      <c r="K4839" s="160" t="n">
        <v>25000.68</v>
      </c>
      <c r="L4839" s="160" t="n">
        <v>7794.14</v>
      </c>
    </row>
    <row r="4840">
      <c r="A4840" s="176" t="n">
        <v>45901</v>
      </c>
      <c r="B4840" s="104" t="inlineStr">
        <is>
          <t>2025/26</t>
        </is>
      </c>
      <c r="C4840" s="104" t="inlineStr">
        <is>
          <t>HC-039</t>
        </is>
      </c>
      <c r="D4840" s="104" t="inlineStr">
        <is>
          <t>Sud-Est</t>
        </is>
      </c>
      <c r="E4840" s="104" t="inlineStr">
        <is>
          <t>Sur place</t>
        </is>
      </c>
      <c r="F4840" s="104" t="n">
        <v>30</v>
      </c>
      <c r="G4840" s="159" t="n">
        <v>3965</v>
      </c>
      <c r="H4840" s="159" t="n">
        <v>10050</v>
      </c>
      <c r="I4840" s="160" t="n">
        <v>53284.51</v>
      </c>
      <c r="J4840" s="160" t="n">
        <v>1561.23</v>
      </c>
      <c r="K4840" s="160" t="n">
        <v>51723.28</v>
      </c>
      <c r="L4840" s="160" t="n">
        <v>15412.36</v>
      </c>
    </row>
    <row r="4841">
      <c r="A4841" s="176" t="n">
        <v>45901</v>
      </c>
      <c r="B4841" s="104" t="inlineStr">
        <is>
          <t>2025/26</t>
        </is>
      </c>
      <c r="C4841" s="104" t="inlineStr">
        <is>
          <t>HC-039</t>
        </is>
      </c>
      <c r="D4841" s="104" t="inlineStr">
        <is>
          <t>Sud-Est</t>
        </is>
      </c>
      <c r="E4841" s="104" t="inlineStr">
        <is>
          <t>À emporter</t>
        </is>
      </c>
      <c r="F4841" s="104" t="n">
        <v>30</v>
      </c>
      <c r="G4841" s="159" t="n">
        <v>3081</v>
      </c>
      <c r="H4841" s="159" t="n">
        <v>7824</v>
      </c>
      <c r="I4841" s="160" t="n">
        <v>38407.06</v>
      </c>
      <c r="J4841" s="160" t="n">
        <v>1207.38</v>
      </c>
      <c r="K4841" s="160" t="n">
        <v>37199.68</v>
      </c>
      <c r="L4841" s="160" t="n">
        <v>11058.87</v>
      </c>
    </row>
    <row r="4842">
      <c r="A4842" s="176" t="n">
        <v>45901</v>
      </c>
      <c r="B4842" s="104" t="inlineStr">
        <is>
          <t>2025/26</t>
        </is>
      </c>
      <c r="C4842" s="104" t="inlineStr">
        <is>
          <t>HC-040</t>
        </is>
      </c>
      <c r="D4842" s="104" t="inlineStr">
        <is>
          <t>Sud-Ouest</t>
        </is>
      </c>
      <c r="E4842" s="104" t="inlineStr">
        <is>
          <t>Livraison</t>
        </is>
      </c>
      <c r="F4842" s="104" t="n">
        <v>30</v>
      </c>
      <c r="G4842" s="159" t="n">
        <v>1623</v>
      </c>
      <c r="H4842" s="159" t="n">
        <v>4295</v>
      </c>
      <c r="I4842" s="160" t="n">
        <v>27811.22</v>
      </c>
      <c r="J4842" s="160" t="n">
        <v>1586.14</v>
      </c>
      <c r="K4842" s="160" t="n">
        <v>26225.08</v>
      </c>
      <c r="L4842" s="160" t="n">
        <v>8145.42</v>
      </c>
    </row>
    <row r="4843">
      <c r="A4843" s="176" t="n">
        <v>45901</v>
      </c>
      <c r="B4843" s="104" t="inlineStr">
        <is>
          <t>2025/26</t>
        </is>
      </c>
      <c r="C4843" s="104" t="inlineStr">
        <is>
          <t>HC-040</t>
        </is>
      </c>
      <c r="D4843" s="104" t="inlineStr">
        <is>
          <t>Sud-Ouest</t>
        </is>
      </c>
      <c r="E4843" s="104" t="inlineStr">
        <is>
          <t>Sur place</t>
        </is>
      </c>
      <c r="F4843" s="104" t="n">
        <v>30</v>
      </c>
      <c r="G4843" s="159" t="n">
        <v>3891</v>
      </c>
      <c r="H4843" s="159" t="n">
        <v>9996</v>
      </c>
      <c r="I4843" s="160" t="n">
        <v>52500.01</v>
      </c>
      <c r="J4843" s="160" t="n">
        <v>1443.46</v>
      </c>
      <c r="K4843" s="160" t="n">
        <v>51056.55</v>
      </c>
      <c r="L4843" s="160" t="n">
        <v>15113.98</v>
      </c>
    </row>
    <row r="4844">
      <c r="A4844" s="176" t="n">
        <v>45901</v>
      </c>
      <c r="B4844" s="104" t="inlineStr">
        <is>
          <t>2025/26</t>
        </is>
      </c>
      <c r="C4844" s="104" t="inlineStr">
        <is>
          <t>HC-040</t>
        </is>
      </c>
      <c r="D4844" s="104" t="inlineStr">
        <is>
          <t>Sud-Ouest</t>
        </is>
      </c>
      <c r="E4844" s="104" t="inlineStr">
        <is>
          <t>À emporter</t>
        </is>
      </c>
      <c r="F4844" s="104" t="n">
        <v>29</v>
      </c>
      <c r="G4844" s="159" t="n">
        <v>2860</v>
      </c>
      <c r="H4844" s="159" t="n">
        <v>7316</v>
      </c>
      <c r="I4844" s="160" t="n">
        <v>35855.9</v>
      </c>
      <c r="J4844" s="160" t="n">
        <v>1096.55</v>
      </c>
      <c r="K4844" s="160" t="n">
        <v>34759.35</v>
      </c>
      <c r="L4844" s="160" t="n">
        <v>10333.15</v>
      </c>
    </row>
    <row r="4845">
      <c r="A4845" s="176" t="n">
        <v>45901</v>
      </c>
      <c r="B4845" s="104" t="inlineStr">
        <is>
          <t>2025/26</t>
        </is>
      </c>
      <c r="C4845" s="104" t="inlineStr">
        <is>
          <t>HC-041</t>
        </is>
      </c>
      <c r="D4845" s="104" t="inlineStr">
        <is>
          <t>Île-de-France</t>
        </is>
      </c>
      <c r="E4845" s="104" t="inlineStr">
        <is>
          <t>Livraison</t>
        </is>
      </c>
      <c r="F4845" s="104" t="n">
        <v>30</v>
      </c>
      <c r="G4845" s="159" t="n">
        <v>2296</v>
      </c>
      <c r="H4845" s="159" t="n">
        <v>5992</v>
      </c>
      <c r="I4845" s="160" t="n">
        <v>38843.67</v>
      </c>
      <c r="J4845" s="160" t="n">
        <v>2337</v>
      </c>
      <c r="K4845" s="160" t="n">
        <v>36506.67</v>
      </c>
      <c r="L4845" s="160" t="n">
        <v>11272.66</v>
      </c>
    </row>
    <row r="4846">
      <c r="A4846" s="176" t="n">
        <v>45901</v>
      </c>
      <c r="B4846" s="104" t="inlineStr">
        <is>
          <t>2025/26</t>
        </is>
      </c>
      <c r="C4846" s="104" t="inlineStr">
        <is>
          <t>HC-041</t>
        </is>
      </c>
      <c r="D4846" s="104" t="inlineStr">
        <is>
          <t>Île-de-France</t>
        </is>
      </c>
      <c r="E4846" s="104" t="inlineStr">
        <is>
          <t>Sur place</t>
        </is>
      </c>
      <c r="F4846" s="104" t="n">
        <v>30</v>
      </c>
      <c r="G4846" s="159" t="n">
        <v>5760</v>
      </c>
      <c r="H4846" s="159" t="n">
        <v>14717</v>
      </c>
      <c r="I4846" s="160" t="n">
        <v>77201.75</v>
      </c>
      <c r="J4846" s="160" t="n">
        <v>2106.86</v>
      </c>
      <c r="K4846" s="160" t="n">
        <v>75094.89</v>
      </c>
      <c r="L4846" s="160" t="n">
        <v>22564.64</v>
      </c>
    </row>
    <row r="4847">
      <c r="A4847" s="176" t="n">
        <v>45901</v>
      </c>
      <c r="B4847" s="104" t="inlineStr">
        <is>
          <t>2025/26</t>
        </is>
      </c>
      <c r="C4847" s="104" t="inlineStr">
        <is>
          <t>HC-041</t>
        </is>
      </c>
      <c r="D4847" s="104" t="inlineStr">
        <is>
          <t>Île-de-France</t>
        </is>
      </c>
      <c r="E4847" s="104" t="inlineStr">
        <is>
          <t>À emporter</t>
        </is>
      </c>
      <c r="F4847" s="104" t="n">
        <v>29</v>
      </c>
      <c r="G4847" s="159" t="n">
        <v>4003</v>
      </c>
      <c r="H4847" s="159" t="n">
        <v>9921</v>
      </c>
      <c r="I4847" s="160" t="n">
        <v>49179.14</v>
      </c>
      <c r="J4847" s="160" t="n">
        <v>1557.2</v>
      </c>
      <c r="K4847" s="160" t="n">
        <v>47621.94</v>
      </c>
      <c r="L4847" s="160" t="n">
        <v>14165.45</v>
      </c>
    </row>
    <row r="4848">
      <c r="A4848" s="176" t="n">
        <v>45901</v>
      </c>
      <c r="B4848" s="104" t="inlineStr">
        <is>
          <t>2025/26</t>
        </is>
      </c>
      <c r="C4848" s="104" t="inlineStr">
        <is>
          <t>HC-042</t>
        </is>
      </c>
      <c r="D4848" s="104" t="inlineStr">
        <is>
          <t>Nord-Ouest</t>
        </is>
      </c>
      <c r="E4848" s="104" t="inlineStr">
        <is>
          <t>Drive</t>
        </is>
      </c>
      <c r="F4848" s="104" t="n">
        <v>30</v>
      </c>
      <c r="G4848" s="159" t="n">
        <v>1296</v>
      </c>
      <c r="H4848" s="159" t="n">
        <v>3195</v>
      </c>
      <c r="I4848" s="160" t="n">
        <v>18171.62</v>
      </c>
      <c r="J4848" s="160" t="n">
        <v>544.85</v>
      </c>
      <c r="K4848" s="160" t="n">
        <v>17626.77</v>
      </c>
      <c r="L4848" s="160" t="n">
        <v>5266.86</v>
      </c>
    </row>
    <row r="4849">
      <c r="A4849" s="176" t="n">
        <v>45901</v>
      </c>
      <c r="B4849" s="104" t="inlineStr">
        <is>
          <t>2025/26</t>
        </is>
      </c>
      <c r="C4849" s="104" t="inlineStr">
        <is>
          <t>HC-042</t>
        </is>
      </c>
      <c r="D4849" s="104" t="inlineStr">
        <is>
          <t>Nord-Ouest</t>
        </is>
      </c>
      <c r="E4849" s="104" t="inlineStr">
        <is>
          <t>Livraison</t>
        </is>
      </c>
      <c r="F4849" s="104" t="n">
        <v>30</v>
      </c>
      <c r="G4849" s="159" t="n">
        <v>1313</v>
      </c>
      <c r="H4849" s="159" t="n">
        <v>3325</v>
      </c>
      <c r="I4849" s="160" t="n">
        <v>22699.71</v>
      </c>
      <c r="J4849" s="160" t="n">
        <v>1369.09</v>
      </c>
      <c r="K4849" s="160" t="n">
        <v>21330.62</v>
      </c>
      <c r="L4849" s="160" t="n">
        <v>6675.69</v>
      </c>
    </row>
    <row r="4850">
      <c r="A4850" s="176" t="n">
        <v>45901</v>
      </c>
      <c r="B4850" s="104" t="inlineStr">
        <is>
          <t>2025/26</t>
        </is>
      </c>
      <c r="C4850" s="104" t="inlineStr">
        <is>
          <t>HC-042</t>
        </is>
      </c>
      <c r="D4850" s="104" t="inlineStr">
        <is>
          <t>Nord-Ouest</t>
        </is>
      </c>
      <c r="E4850" s="104" t="inlineStr">
        <is>
          <t>Sur place</t>
        </is>
      </c>
      <c r="F4850" s="104" t="n">
        <v>30</v>
      </c>
      <c r="G4850" s="159" t="n">
        <v>3079</v>
      </c>
      <c r="H4850" s="159" t="n">
        <v>7782</v>
      </c>
      <c r="I4850" s="160" t="n">
        <v>41507.31</v>
      </c>
      <c r="J4850" s="160" t="n">
        <v>1338.71</v>
      </c>
      <c r="K4850" s="160" t="n">
        <v>40168.6</v>
      </c>
      <c r="L4850" s="160" t="n">
        <v>12077.9</v>
      </c>
    </row>
    <row r="4851">
      <c r="A4851" s="176" t="n">
        <v>45901</v>
      </c>
      <c r="B4851" s="104" t="inlineStr">
        <is>
          <t>2025/26</t>
        </is>
      </c>
      <c r="C4851" s="104" t="inlineStr">
        <is>
          <t>HC-042</t>
        </is>
      </c>
      <c r="D4851" s="104" t="inlineStr">
        <is>
          <t>Nord-Ouest</t>
        </is>
      </c>
      <c r="E4851" s="104" t="inlineStr">
        <is>
          <t>À emporter</t>
        </is>
      </c>
      <c r="F4851" s="104" t="n">
        <v>30</v>
      </c>
      <c r="G4851" s="159" t="n">
        <v>2439</v>
      </c>
      <c r="H4851" s="159" t="n">
        <v>6160</v>
      </c>
      <c r="I4851" s="160" t="n">
        <v>30312.48</v>
      </c>
      <c r="J4851" s="160" t="n">
        <v>940.49</v>
      </c>
      <c r="K4851" s="160" t="n">
        <v>29371.99</v>
      </c>
      <c r="L4851" s="160" t="n">
        <v>8774.559999999999</v>
      </c>
    </row>
    <row r="4852">
      <c r="A4852" s="176" t="n">
        <v>45901</v>
      </c>
      <c r="B4852" s="104" t="inlineStr">
        <is>
          <t>2025/26</t>
        </is>
      </c>
      <c r="C4852" s="104" t="inlineStr">
        <is>
          <t>HC-043</t>
        </is>
      </c>
      <c r="D4852" s="104" t="inlineStr">
        <is>
          <t>Sud-Est</t>
        </is>
      </c>
      <c r="E4852" s="104" t="inlineStr">
        <is>
          <t>Livraison</t>
        </is>
      </c>
      <c r="F4852" s="104" t="n">
        <v>30</v>
      </c>
      <c r="G4852" s="159" t="n">
        <v>1723</v>
      </c>
      <c r="H4852" s="159" t="n">
        <v>4272</v>
      </c>
      <c r="I4852" s="160" t="n">
        <v>29967.81</v>
      </c>
      <c r="J4852" s="160" t="n">
        <v>1817.93</v>
      </c>
      <c r="K4852" s="160" t="n">
        <v>28149.88</v>
      </c>
      <c r="L4852" s="160" t="n">
        <v>8678.049999999999</v>
      </c>
    </row>
    <row r="4853">
      <c r="A4853" s="176" t="n">
        <v>45901</v>
      </c>
      <c r="B4853" s="104" t="inlineStr">
        <is>
          <t>2025/26</t>
        </is>
      </c>
      <c r="C4853" s="104" t="inlineStr">
        <is>
          <t>HC-043</t>
        </is>
      </c>
      <c r="D4853" s="104" t="inlineStr">
        <is>
          <t>Sud-Est</t>
        </is>
      </c>
      <c r="E4853" s="104" t="inlineStr">
        <is>
          <t>Sur place</t>
        </is>
      </c>
      <c r="F4853" s="104" t="n">
        <v>30</v>
      </c>
      <c r="G4853" s="159" t="n">
        <v>4490</v>
      </c>
      <c r="H4853" s="159" t="n">
        <v>11091</v>
      </c>
      <c r="I4853" s="160" t="n">
        <v>60557.42</v>
      </c>
      <c r="J4853" s="160" t="n">
        <v>1872.18</v>
      </c>
      <c r="K4853" s="160" t="n">
        <v>58685.24</v>
      </c>
      <c r="L4853" s="160" t="n">
        <v>17457.3</v>
      </c>
    </row>
    <row r="4854">
      <c r="A4854" s="176" t="n">
        <v>45901</v>
      </c>
      <c r="B4854" s="104" t="inlineStr">
        <is>
          <t>2025/26</t>
        </is>
      </c>
      <c r="C4854" s="104" t="inlineStr">
        <is>
          <t>HC-043</t>
        </is>
      </c>
      <c r="D4854" s="104" t="inlineStr">
        <is>
          <t>Sud-Est</t>
        </is>
      </c>
      <c r="E4854" s="104" t="inlineStr">
        <is>
          <t>À emporter</t>
        </is>
      </c>
      <c r="F4854" s="104" t="n">
        <v>30</v>
      </c>
      <c r="G4854" s="159" t="n">
        <v>3373</v>
      </c>
      <c r="H4854" s="159" t="n">
        <v>8450</v>
      </c>
      <c r="I4854" s="160" t="n">
        <v>42159.82</v>
      </c>
      <c r="J4854" s="160" t="n">
        <v>1236.81</v>
      </c>
      <c r="K4854" s="160" t="n">
        <v>40923.01</v>
      </c>
      <c r="L4854" s="160" t="n">
        <v>12191.53</v>
      </c>
    </row>
    <row r="4855">
      <c r="A4855" s="176" t="n">
        <v>45901</v>
      </c>
      <c r="B4855" s="104" t="inlineStr">
        <is>
          <t>2025/26</t>
        </is>
      </c>
      <c r="C4855" s="104" t="inlineStr">
        <is>
          <t>HC-044</t>
        </is>
      </c>
      <c r="D4855" s="104" t="inlineStr">
        <is>
          <t>Sud-Ouest</t>
        </is>
      </c>
      <c r="E4855" s="104" t="inlineStr">
        <is>
          <t>Livraison</t>
        </is>
      </c>
      <c r="F4855" s="104" t="n">
        <v>30</v>
      </c>
      <c r="G4855" s="159" t="n">
        <v>1150</v>
      </c>
      <c r="H4855" s="159" t="n">
        <v>2906</v>
      </c>
      <c r="I4855" s="160" t="n">
        <v>19495.15</v>
      </c>
      <c r="J4855" s="160" t="n">
        <v>1197.84</v>
      </c>
      <c r="K4855" s="160" t="n">
        <v>18297.31</v>
      </c>
      <c r="L4855" s="160" t="n">
        <v>5676.09</v>
      </c>
    </row>
    <row r="4856">
      <c r="A4856" s="176" t="n">
        <v>45901</v>
      </c>
      <c r="B4856" s="104" t="inlineStr">
        <is>
          <t>2025/26</t>
        </is>
      </c>
      <c r="C4856" s="104" t="inlineStr">
        <is>
          <t>HC-044</t>
        </is>
      </c>
      <c r="D4856" s="104" t="inlineStr">
        <is>
          <t>Sud-Ouest</t>
        </is>
      </c>
      <c r="E4856" s="104" t="inlineStr">
        <is>
          <t>Sur place</t>
        </is>
      </c>
      <c r="F4856" s="104" t="n">
        <v>30</v>
      </c>
      <c r="G4856" s="159" t="n">
        <v>2683</v>
      </c>
      <c r="H4856" s="159" t="n">
        <v>6600</v>
      </c>
      <c r="I4856" s="160" t="n">
        <v>36270.73</v>
      </c>
      <c r="J4856" s="160" t="n">
        <v>1070.84</v>
      </c>
      <c r="K4856" s="160" t="n">
        <v>35199.89</v>
      </c>
      <c r="L4856" s="160" t="n">
        <v>10515.26</v>
      </c>
    </row>
    <row r="4857">
      <c r="A4857" s="176" t="n">
        <v>45901</v>
      </c>
      <c r="B4857" s="104" t="inlineStr">
        <is>
          <t>2025/26</t>
        </is>
      </c>
      <c r="C4857" s="104" t="inlineStr">
        <is>
          <t>HC-044</t>
        </is>
      </c>
      <c r="D4857" s="104" t="inlineStr">
        <is>
          <t>Sud-Ouest</t>
        </is>
      </c>
      <c r="E4857" s="104" t="inlineStr">
        <is>
          <t>À emporter</t>
        </is>
      </c>
      <c r="F4857" s="104" t="n">
        <v>29</v>
      </c>
      <c r="G4857" s="159" t="n">
        <v>2003</v>
      </c>
      <c r="H4857" s="159" t="n">
        <v>5047</v>
      </c>
      <c r="I4857" s="160" t="n">
        <v>25019.36</v>
      </c>
      <c r="J4857" s="160" t="n">
        <v>699.38</v>
      </c>
      <c r="K4857" s="160" t="n">
        <v>24319.98</v>
      </c>
      <c r="L4857" s="160" t="n">
        <v>7219.02</v>
      </c>
    </row>
    <row r="4858">
      <c r="A4858" s="176" t="n">
        <v>45901</v>
      </c>
      <c r="B4858" s="104" t="inlineStr">
        <is>
          <t>2025/26</t>
        </is>
      </c>
      <c r="C4858" s="104" t="inlineStr">
        <is>
          <t>HC-045</t>
        </is>
      </c>
      <c r="D4858" s="104" t="inlineStr">
        <is>
          <t>Île-de-France</t>
        </is>
      </c>
      <c r="E4858" s="104" t="inlineStr">
        <is>
          <t>Livraison</t>
        </is>
      </c>
      <c r="F4858" s="104" t="n">
        <v>30</v>
      </c>
      <c r="G4858" s="159" t="n">
        <v>2025</v>
      </c>
      <c r="H4858" s="159" t="n">
        <v>5130</v>
      </c>
      <c r="I4858" s="160" t="n">
        <v>35018.73</v>
      </c>
      <c r="J4858" s="160" t="n">
        <v>2208.09</v>
      </c>
      <c r="K4858" s="160" t="n">
        <v>32810.64</v>
      </c>
      <c r="L4858" s="160" t="n">
        <v>10186.66</v>
      </c>
    </row>
    <row r="4859">
      <c r="A4859" s="176" t="n">
        <v>45901</v>
      </c>
      <c r="B4859" s="104" t="inlineStr">
        <is>
          <t>2025/26</t>
        </is>
      </c>
      <c r="C4859" s="104" t="inlineStr">
        <is>
          <t>HC-045</t>
        </is>
      </c>
      <c r="D4859" s="104" t="inlineStr">
        <is>
          <t>Île-de-France</t>
        </is>
      </c>
      <c r="E4859" s="104" t="inlineStr">
        <is>
          <t>Sur place</t>
        </is>
      </c>
      <c r="F4859" s="104" t="n">
        <v>30</v>
      </c>
      <c r="G4859" s="159" t="n">
        <v>5034</v>
      </c>
      <c r="H4859" s="159" t="n">
        <v>12499</v>
      </c>
      <c r="I4859" s="160" t="n">
        <v>68034.78</v>
      </c>
      <c r="J4859" s="160" t="n">
        <v>2144.84</v>
      </c>
      <c r="K4859" s="160" t="n">
        <v>65889.94</v>
      </c>
      <c r="L4859" s="160" t="n">
        <v>19643.43</v>
      </c>
    </row>
    <row r="4860">
      <c r="A4860" s="176" t="n">
        <v>45901</v>
      </c>
      <c r="B4860" s="104" t="inlineStr">
        <is>
          <t>2025/26</t>
        </is>
      </c>
      <c r="C4860" s="104" t="inlineStr">
        <is>
          <t>HC-045</t>
        </is>
      </c>
      <c r="D4860" s="104" t="inlineStr">
        <is>
          <t>Île-de-France</t>
        </is>
      </c>
      <c r="E4860" s="104" t="inlineStr">
        <is>
          <t>À emporter</t>
        </is>
      </c>
      <c r="F4860" s="104" t="n">
        <v>30</v>
      </c>
      <c r="G4860" s="159" t="n">
        <v>3769</v>
      </c>
      <c r="H4860" s="159" t="n">
        <v>9346</v>
      </c>
      <c r="I4860" s="160" t="n">
        <v>46967.39</v>
      </c>
      <c r="J4860" s="160" t="n">
        <v>1482.03</v>
      </c>
      <c r="K4860" s="160" t="n">
        <v>45485.36</v>
      </c>
      <c r="L4860" s="160" t="n">
        <v>13612.29</v>
      </c>
    </row>
    <row r="4861">
      <c r="A4861" s="176" t="n">
        <v>45901</v>
      </c>
      <c r="B4861" s="104" t="inlineStr">
        <is>
          <t>2025/26</t>
        </is>
      </c>
      <c r="C4861" s="104" t="inlineStr">
        <is>
          <t>HC-046</t>
        </is>
      </c>
      <c r="D4861" s="104" t="inlineStr">
        <is>
          <t>Nord-Ouest</t>
        </is>
      </c>
      <c r="E4861" s="104" t="inlineStr">
        <is>
          <t>Livraison</t>
        </is>
      </c>
      <c r="F4861" s="104" t="n">
        <v>30</v>
      </c>
      <c r="G4861" s="159" t="n">
        <v>1215</v>
      </c>
      <c r="H4861" s="159" t="n">
        <v>3047</v>
      </c>
      <c r="I4861" s="160" t="n">
        <v>20077.03</v>
      </c>
      <c r="J4861" s="160" t="n">
        <v>1182.97</v>
      </c>
      <c r="K4861" s="160" t="n">
        <v>18894.06</v>
      </c>
      <c r="L4861" s="160" t="n">
        <v>5844.35</v>
      </c>
    </row>
    <row r="4862">
      <c r="A4862" s="176" t="n">
        <v>45901</v>
      </c>
      <c r="B4862" s="104" t="inlineStr">
        <is>
          <t>2025/26</t>
        </is>
      </c>
      <c r="C4862" s="104" t="inlineStr">
        <is>
          <t>HC-046</t>
        </is>
      </c>
      <c r="D4862" s="104" t="inlineStr">
        <is>
          <t>Nord-Ouest</t>
        </is>
      </c>
      <c r="E4862" s="104" t="inlineStr">
        <is>
          <t>Sur place</t>
        </is>
      </c>
      <c r="F4862" s="104" t="n">
        <v>28</v>
      </c>
      <c r="G4862" s="159" t="n">
        <v>2415</v>
      </c>
      <c r="H4862" s="159" t="n">
        <v>6253</v>
      </c>
      <c r="I4862" s="160" t="n">
        <v>32807.84</v>
      </c>
      <c r="J4862" s="160" t="n">
        <v>980.08</v>
      </c>
      <c r="K4862" s="160" t="n">
        <v>31827.76</v>
      </c>
      <c r="L4862" s="160" t="n">
        <v>9546.24</v>
      </c>
    </row>
    <row r="4863">
      <c r="A4863" s="176" t="n">
        <v>45901</v>
      </c>
      <c r="B4863" s="104" t="inlineStr">
        <is>
          <t>2025/26</t>
        </is>
      </c>
      <c r="C4863" s="104" t="inlineStr">
        <is>
          <t>HC-046</t>
        </is>
      </c>
      <c r="D4863" s="104" t="inlineStr">
        <is>
          <t>Nord-Ouest</t>
        </is>
      </c>
      <c r="E4863" s="104" t="inlineStr">
        <is>
          <t>À emporter</t>
        </is>
      </c>
      <c r="F4863" s="104" t="n">
        <v>29</v>
      </c>
      <c r="G4863" s="159" t="n">
        <v>1938</v>
      </c>
      <c r="H4863" s="159" t="n">
        <v>4961</v>
      </c>
      <c r="I4863" s="160" t="n">
        <v>24242.65</v>
      </c>
      <c r="J4863" s="160" t="n">
        <v>854.5700000000001</v>
      </c>
      <c r="K4863" s="160" t="n">
        <v>23388.08</v>
      </c>
      <c r="L4863" s="160" t="n">
        <v>6963.6</v>
      </c>
    </row>
    <row r="4864">
      <c r="A4864" s="176" t="n">
        <v>45901</v>
      </c>
      <c r="B4864" s="104" t="inlineStr">
        <is>
          <t>2025/26</t>
        </is>
      </c>
      <c r="C4864" s="104" t="inlineStr">
        <is>
          <t>HC-047</t>
        </is>
      </c>
      <c r="D4864" s="104" t="inlineStr">
        <is>
          <t>Sud-Est</t>
        </is>
      </c>
      <c r="E4864" s="104" t="inlineStr">
        <is>
          <t>Livraison</t>
        </is>
      </c>
      <c r="F4864" s="104" t="n">
        <v>30</v>
      </c>
      <c r="G4864" s="159" t="n">
        <v>1731</v>
      </c>
      <c r="H4864" s="159" t="n">
        <v>4361</v>
      </c>
      <c r="I4864" s="160" t="n">
        <v>29976.53</v>
      </c>
      <c r="J4864" s="160" t="n">
        <v>1814.54</v>
      </c>
      <c r="K4864" s="160" t="n">
        <v>28161.99</v>
      </c>
      <c r="L4864" s="160" t="n">
        <v>8755.34</v>
      </c>
    </row>
    <row r="4865">
      <c r="A4865" s="176" t="n">
        <v>45901</v>
      </c>
      <c r="B4865" s="104" t="inlineStr">
        <is>
          <t>2025/26</t>
        </is>
      </c>
      <c r="C4865" s="104" t="inlineStr">
        <is>
          <t>HC-047</t>
        </is>
      </c>
      <c r="D4865" s="104" t="inlineStr">
        <is>
          <t>Sud-Est</t>
        </is>
      </c>
      <c r="E4865" s="104" t="inlineStr">
        <is>
          <t>Sur place</t>
        </is>
      </c>
      <c r="F4865" s="104" t="n">
        <v>30</v>
      </c>
      <c r="G4865" s="159" t="n">
        <v>4304</v>
      </c>
      <c r="H4865" s="159" t="n">
        <v>10901</v>
      </c>
      <c r="I4865" s="160" t="n">
        <v>57914.38</v>
      </c>
      <c r="J4865" s="160" t="n">
        <v>1836.71</v>
      </c>
      <c r="K4865" s="160" t="n">
        <v>56077.67</v>
      </c>
      <c r="L4865" s="160" t="n">
        <v>16657.21</v>
      </c>
    </row>
    <row r="4866">
      <c r="A4866" s="176" t="n">
        <v>45901</v>
      </c>
      <c r="B4866" s="104" t="inlineStr">
        <is>
          <t>2025/26</t>
        </is>
      </c>
      <c r="C4866" s="104" t="inlineStr">
        <is>
          <t>HC-047</t>
        </is>
      </c>
      <c r="D4866" s="104" t="inlineStr">
        <is>
          <t>Sud-Est</t>
        </is>
      </c>
      <c r="E4866" s="104" t="inlineStr">
        <is>
          <t>À emporter</t>
        </is>
      </c>
      <c r="F4866" s="104" t="n">
        <v>30</v>
      </c>
      <c r="G4866" s="159" t="n">
        <v>3259</v>
      </c>
      <c r="H4866" s="159" t="n">
        <v>8384</v>
      </c>
      <c r="I4866" s="160" t="n">
        <v>40263.7</v>
      </c>
      <c r="J4866" s="160" t="n">
        <v>995.35</v>
      </c>
      <c r="K4866" s="160" t="n">
        <v>39268.35</v>
      </c>
      <c r="L4866" s="160" t="n">
        <v>11709.03</v>
      </c>
    </row>
    <row r="4867">
      <c r="A4867" s="176" t="n">
        <v>45901</v>
      </c>
      <c r="B4867" s="104" t="inlineStr">
        <is>
          <t>2025/26</t>
        </is>
      </c>
      <c r="C4867" s="104" t="inlineStr">
        <is>
          <t>HC-048</t>
        </is>
      </c>
      <c r="D4867" s="104" t="inlineStr">
        <is>
          <t>Sud-Ouest</t>
        </is>
      </c>
      <c r="E4867" s="104" t="inlineStr">
        <is>
          <t>Livraison</t>
        </is>
      </c>
      <c r="F4867" s="104" t="n">
        <v>30</v>
      </c>
      <c r="G4867" s="159" t="n">
        <v>1752</v>
      </c>
      <c r="H4867" s="159" t="n">
        <v>4313</v>
      </c>
      <c r="I4867" s="160" t="n">
        <v>29931.09</v>
      </c>
      <c r="J4867" s="160" t="n">
        <v>1727.21</v>
      </c>
      <c r="K4867" s="160" t="n">
        <v>28203.88</v>
      </c>
      <c r="L4867" s="160" t="n">
        <v>8781.4</v>
      </c>
    </row>
    <row r="4868">
      <c r="A4868" s="176" t="n">
        <v>45901</v>
      </c>
      <c r="B4868" s="104" t="inlineStr">
        <is>
          <t>2025/26</t>
        </is>
      </c>
      <c r="C4868" s="104" t="inlineStr">
        <is>
          <t>HC-048</t>
        </is>
      </c>
      <c r="D4868" s="104" t="inlineStr">
        <is>
          <t>Sud-Ouest</t>
        </is>
      </c>
      <c r="E4868" s="104" t="inlineStr">
        <is>
          <t>Sur place</t>
        </is>
      </c>
      <c r="F4868" s="104" t="n">
        <v>30</v>
      </c>
      <c r="G4868" s="159" t="n">
        <v>4315</v>
      </c>
      <c r="H4868" s="159" t="n">
        <v>11262</v>
      </c>
      <c r="I4868" s="160" t="n">
        <v>57779.6</v>
      </c>
      <c r="J4868" s="160" t="n">
        <v>1428.09</v>
      </c>
      <c r="K4868" s="160" t="n">
        <v>56351.51</v>
      </c>
      <c r="L4868" s="160" t="n">
        <v>16893.02</v>
      </c>
    </row>
    <row r="4869">
      <c r="A4869" s="176" t="n">
        <v>45901</v>
      </c>
      <c r="B4869" s="104" t="inlineStr">
        <is>
          <t>2025/26</t>
        </is>
      </c>
      <c r="C4869" s="104" t="inlineStr">
        <is>
          <t>HC-048</t>
        </is>
      </c>
      <c r="D4869" s="104" t="inlineStr">
        <is>
          <t>Sud-Ouest</t>
        </is>
      </c>
      <c r="E4869" s="104" t="inlineStr">
        <is>
          <t>À emporter</t>
        </is>
      </c>
      <c r="F4869" s="104" t="n">
        <v>29</v>
      </c>
      <c r="G4869" s="159" t="n">
        <v>3178</v>
      </c>
      <c r="H4869" s="159" t="n">
        <v>8146</v>
      </c>
      <c r="I4869" s="160" t="n">
        <v>39546.2</v>
      </c>
      <c r="J4869" s="160" t="n">
        <v>1253.4</v>
      </c>
      <c r="K4869" s="160" t="n">
        <v>38292.8</v>
      </c>
      <c r="L4869" s="160" t="n">
        <v>11456.22</v>
      </c>
    </row>
    <row r="4870">
      <c r="A4870" s="176" t="n">
        <v>45901</v>
      </c>
      <c r="B4870" s="104" t="inlineStr">
        <is>
          <t>2025/26</t>
        </is>
      </c>
      <c r="C4870" s="104" t="inlineStr">
        <is>
          <t>HC-049</t>
        </is>
      </c>
      <c r="D4870" s="104" t="inlineStr">
        <is>
          <t>Île-de-France</t>
        </is>
      </c>
      <c r="E4870" s="104" t="inlineStr">
        <is>
          <t>Drive</t>
        </is>
      </c>
      <c r="F4870" s="104" t="n">
        <v>29</v>
      </c>
      <c r="G4870" s="159" t="n">
        <v>1250</v>
      </c>
      <c r="H4870" s="159" t="n">
        <v>3224</v>
      </c>
      <c r="I4870" s="160" t="n">
        <v>17813.34</v>
      </c>
      <c r="J4870" s="160" t="n">
        <v>551.3200000000001</v>
      </c>
      <c r="K4870" s="160" t="n">
        <v>17262.02</v>
      </c>
      <c r="L4870" s="160" t="n">
        <v>5158.98</v>
      </c>
    </row>
    <row r="4871">
      <c r="A4871" s="176" t="n">
        <v>45901</v>
      </c>
      <c r="B4871" s="104" t="inlineStr">
        <is>
          <t>2025/26</t>
        </is>
      </c>
      <c r="C4871" s="104" t="inlineStr">
        <is>
          <t>HC-049</t>
        </is>
      </c>
      <c r="D4871" s="104" t="inlineStr">
        <is>
          <t>Île-de-France</t>
        </is>
      </c>
      <c r="E4871" s="104" t="inlineStr">
        <is>
          <t>Livraison</t>
        </is>
      </c>
      <c r="F4871" s="104" t="n">
        <v>30</v>
      </c>
      <c r="G4871" s="159" t="n">
        <v>1383</v>
      </c>
      <c r="H4871" s="159" t="n">
        <v>3569</v>
      </c>
      <c r="I4871" s="160" t="n">
        <v>23521.48</v>
      </c>
      <c r="J4871" s="160" t="n">
        <v>1345.43</v>
      </c>
      <c r="K4871" s="160" t="n">
        <v>22176.05</v>
      </c>
      <c r="L4871" s="160" t="n">
        <v>6870.81</v>
      </c>
    </row>
    <row r="4872">
      <c r="A4872" s="176" t="n">
        <v>45901</v>
      </c>
      <c r="B4872" s="104" t="inlineStr">
        <is>
          <t>2025/26</t>
        </is>
      </c>
      <c r="C4872" s="104" t="inlineStr">
        <is>
          <t>HC-049</t>
        </is>
      </c>
      <c r="D4872" s="104" t="inlineStr">
        <is>
          <t>Île-de-France</t>
        </is>
      </c>
      <c r="E4872" s="104" t="inlineStr">
        <is>
          <t>Sur place</t>
        </is>
      </c>
      <c r="F4872" s="104" t="n">
        <v>29</v>
      </c>
      <c r="G4872" s="159" t="n">
        <v>3197</v>
      </c>
      <c r="H4872" s="159" t="n">
        <v>8318</v>
      </c>
      <c r="I4872" s="160" t="n">
        <v>43645.1</v>
      </c>
      <c r="J4872" s="160" t="n">
        <v>1347.43</v>
      </c>
      <c r="K4872" s="160" t="n">
        <v>42297.67</v>
      </c>
      <c r="L4872" s="160" t="n">
        <v>12739.13</v>
      </c>
    </row>
    <row r="4873">
      <c r="A4873" s="176" t="n">
        <v>45901</v>
      </c>
      <c r="B4873" s="104" t="inlineStr">
        <is>
          <t>2025/26</t>
        </is>
      </c>
      <c r="C4873" s="104" t="inlineStr">
        <is>
          <t>HC-049</t>
        </is>
      </c>
      <c r="D4873" s="104" t="inlineStr">
        <is>
          <t>Île-de-France</t>
        </is>
      </c>
      <c r="E4873" s="104" t="inlineStr">
        <is>
          <t>À emporter</t>
        </is>
      </c>
      <c r="F4873" s="104" t="n">
        <v>30</v>
      </c>
      <c r="G4873" s="159" t="n">
        <v>2369</v>
      </c>
      <c r="H4873" s="159" t="n">
        <v>6188</v>
      </c>
      <c r="I4873" s="160" t="n">
        <v>29109.04</v>
      </c>
      <c r="J4873" s="160" t="n">
        <v>738.48</v>
      </c>
      <c r="K4873" s="160" t="n">
        <v>28370.56</v>
      </c>
      <c r="L4873" s="160" t="n">
        <v>8539.799999999999</v>
      </c>
    </row>
    <row r="4874">
      <c r="A4874" s="176" t="n">
        <v>45901</v>
      </c>
      <c r="B4874" s="104" t="inlineStr">
        <is>
          <t>2025/26</t>
        </is>
      </c>
      <c r="C4874" s="104" t="inlineStr">
        <is>
          <t>HC-050</t>
        </is>
      </c>
      <c r="D4874" s="104" t="inlineStr">
        <is>
          <t>Nord-Ouest</t>
        </is>
      </c>
      <c r="E4874" s="104" t="inlineStr">
        <is>
          <t>Livraison</t>
        </is>
      </c>
      <c r="F4874" s="104" t="n">
        <v>30</v>
      </c>
      <c r="G4874" s="159" t="n">
        <v>1711</v>
      </c>
      <c r="H4874" s="159" t="n">
        <v>4238</v>
      </c>
      <c r="I4874" s="160" t="n">
        <v>29633.51</v>
      </c>
      <c r="J4874" s="160" t="n">
        <v>1864.11</v>
      </c>
      <c r="K4874" s="160" t="n">
        <v>27769.4</v>
      </c>
      <c r="L4874" s="160" t="n">
        <v>8587.5</v>
      </c>
    </row>
    <row r="4875">
      <c r="A4875" s="176" t="n">
        <v>45901</v>
      </c>
      <c r="B4875" s="104" t="inlineStr">
        <is>
          <t>2025/26</t>
        </is>
      </c>
      <c r="C4875" s="104" t="inlineStr">
        <is>
          <t>HC-050</t>
        </is>
      </c>
      <c r="D4875" s="104" t="inlineStr">
        <is>
          <t>Nord-Ouest</t>
        </is>
      </c>
      <c r="E4875" s="104" t="inlineStr">
        <is>
          <t>Sur place</t>
        </is>
      </c>
      <c r="F4875" s="104" t="n">
        <v>30</v>
      </c>
      <c r="G4875" s="159" t="n">
        <v>4349</v>
      </c>
      <c r="H4875" s="159" t="n">
        <v>11020</v>
      </c>
      <c r="I4875" s="160" t="n">
        <v>59218.06</v>
      </c>
      <c r="J4875" s="160" t="n">
        <v>1699.11</v>
      </c>
      <c r="K4875" s="160" t="n">
        <v>57518.95</v>
      </c>
      <c r="L4875" s="160" t="n">
        <v>17136.43</v>
      </c>
    </row>
    <row r="4876">
      <c r="A4876" s="176" t="n">
        <v>45901</v>
      </c>
      <c r="B4876" s="104" t="inlineStr">
        <is>
          <t>2025/26</t>
        </is>
      </c>
      <c r="C4876" s="104" t="inlineStr">
        <is>
          <t>HC-050</t>
        </is>
      </c>
      <c r="D4876" s="104" t="inlineStr">
        <is>
          <t>Nord-Ouest</t>
        </is>
      </c>
      <c r="E4876" s="104" t="inlineStr">
        <is>
          <t>À emporter</t>
        </is>
      </c>
      <c r="F4876" s="104" t="n">
        <v>30</v>
      </c>
      <c r="G4876" s="159" t="n">
        <v>3266</v>
      </c>
      <c r="H4876" s="159" t="n">
        <v>8434</v>
      </c>
      <c r="I4876" s="160" t="n">
        <v>40433.84</v>
      </c>
      <c r="J4876" s="160" t="n">
        <v>1144.95</v>
      </c>
      <c r="K4876" s="160" t="n">
        <v>39288.89</v>
      </c>
      <c r="L4876" s="160" t="n">
        <v>11782.54</v>
      </c>
    </row>
    <row r="4877">
      <c r="A4877" s="176" t="n">
        <v>45901</v>
      </c>
      <c r="B4877" s="104" t="inlineStr">
        <is>
          <t>2025/26</t>
        </is>
      </c>
      <c r="C4877" s="104" t="inlineStr">
        <is>
          <t>HC-051</t>
        </is>
      </c>
      <c r="D4877" s="104" t="inlineStr">
        <is>
          <t>Sud-Est</t>
        </is>
      </c>
      <c r="E4877" s="104" t="inlineStr">
        <is>
          <t>Drive</t>
        </is>
      </c>
      <c r="F4877" s="104" t="n">
        <v>29</v>
      </c>
      <c r="G4877" s="159" t="n">
        <v>1032</v>
      </c>
      <c r="H4877" s="159" t="n">
        <v>2669</v>
      </c>
      <c r="I4877" s="160" t="n">
        <v>14773.11</v>
      </c>
      <c r="J4877" s="160" t="n">
        <v>492.65</v>
      </c>
      <c r="K4877" s="160" t="n">
        <v>14280.46</v>
      </c>
      <c r="L4877" s="160" t="n">
        <v>4205.95</v>
      </c>
    </row>
    <row r="4878">
      <c r="A4878" s="176" t="n">
        <v>45901</v>
      </c>
      <c r="B4878" s="104" t="inlineStr">
        <is>
          <t>2025/26</t>
        </is>
      </c>
      <c r="C4878" s="104" t="inlineStr">
        <is>
          <t>HC-051</t>
        </is>
      </c>
      <c r="D4878" s="104" t="inlineStr">
        <is>
          <t>Sud-Est</t>
        </is>
      </c>
      <c r="E4878" s="104" t="inlineStr">
        <is>
          <t>Livraison</t>
        </is>
      </c>
      <c r="F4878" s="104" t="n">
        <v>29</v>
      </c>
      <c r="G4878" s="159" t="n">
        <v>1156</v>
      </c>
      <c r="H4878" s="159" t="n">
        <v>2987</v>
      </c>
      <c r="I4878" s="160" t="n">
        <v>19666.89</v>
      </c>
      <c r="J4878" s="160" t="n">
        <v>1196.16</v>
      </c>
      <c r="K4878" s="160" t="n">
        <v>18470.73</v>
      </c>
      <c r="L4878" s="160" t="n">
        <v>5679.07</v>
      </c>
    </row>
    <row r="4879">
      <c r="A4879" s="176" t="n">
        <v>45901</v>
      </c>
      <c r="B4879" s="104" t="inlineStr">
        <is>
          <t>2025/26</t>
        </is>
      </c>
      <c r="C4879" s="104" t="inlineStr">
        <is>
          <t>HC-051</t>
        </is>
      </c>
      <c r="D4879" s="104" t="inlineStr">
        <is>
          <t>Sud-Est</t>
        </is>
      </c>
      <c r="E4879" s="104" t="inlineStr">
        <is>
          <t>Sur place</t>
        </is>
      </c>
      <c r="F4879" s="104" t="n">
        <v>30</v>
      </c>
      <c r="G4879" s="159" t="n">
        <v>2711</v>
      </c>
      <c r="H4879" s="159" t="n">
        <v>6690</v>
      </c>
      <c r="I4879" s="160" t="n">
        <v>37350.56</v>
      </c>
      <c r="J4879" s="160" t="n">
        <v>1172.11</v>
      </c>
      <c r="K4879" s="160" t="n">
        <v>36178.45</v>
      </c>
      <c r="L4879" s="160" t="n">
        <v>10811.44</v>
      </c>
    </row>
    <row r="4880">
      <c r="A4880" s="176" t="n">
        <v>45901</v>
      </c>
      <c r="B4880" s="104" t="inlineStr">
        <is>
          <t>2025/26</t>
        </is>
      </c>
      <c r="C4880" s="104" t="inlineStr">
        <is>
          <t>HC-051</t>
        </is>
      </c>
      <c r="D4880" s="104" t="inlineStr">
        <is>
          <t>Sud-Est</t>
        </is>
      </c>
      <c r="E4880" s="104" t="inlineStr">
        <is>
          <t>À emporter</t>
        </is>
      </c>
      <c r="F4880" s="104" t="n">
        <v>29</v>
      </c>
      <c r="G4880" s="159" t="n">
        <v>1889</v>
      </c>
      <c r="H4880" s="159" t="n">
        <v>4773</v>
      </c>
      <c r="I4880" s="160" t="n">
        <v>23336.99</v>
      </c>
      <c r="J4880" s="160" t="n">
        <v>733.15</v>
      </c>
      <c r="K4880" s="160" t="n">
        <v>22603.84</v>
      </c>
      <c r="L4880" s="160" t="n">
        <v>6753.38</v>
      </c>
    </row>
    <row r="4881">
      <c r="A4881" s="176" t="n">
        <v>45901</v>
      </c>
      <c r="B4881" s="104" t="inlineStr">
        <is>
          <t>2025/26</t>
        </is>
      </c>
      <c r="C4881" s="104" t="inlineStr">
        <is>
          <t>HC-052</t>
        </is>
      </c>
      <c r="D4881" s="104" t="inlineStr">
        <is>
          <t>Sud-Ouest</t>
        </is>
      </c>
      <c r="E4881" s="104" t="inlineStr">
        <is>
          <t>Livraison</t>
        </is>
      </c>
      <c r="F4881" s="104" t="n">
        <v>30</v>
      </c>
      <c r="G4881" s="159" t="n">
        <v>1590</v>
      </c>
      <c r="H4881" s="159" t="n">
        <v>4104</v>
      </c>
      <c r="I4881" s="160" t="n">
        <v>26955.8</v>
      </c>
      <c r="J4881" s="160" t="n">
        <v>1534.96</v>
      </c>
      <c r="K4881" s="160" t="n">
        <v>25420.84</v>
      </c>
      <c r="L4881" s="160" t="n">
        <v>8715.32</v>
      </c>
    </row>
    <row r="4882">
      <c r="A4882" s="176" t="n">
        <v>45901</v>
      </c>
      <c r="B4882" s="104" t="inlineStr">
        <is>
          <t>2025/26</t>
        </is>
      </c>
      <c r="C4882" s="104" t="inlineStr">
        <is>
          <t>HC-052</t>
        </is>
      </c>
      <c r="D4882" s="104" t="inlineStr">
        <is>
          <t>Sud-Ouest</t>
        </is>
      </c>
      <c r="E4882" s="104" t="inlineStr">
        <is>
          <t>Sur place</t>
        </is>
      </c>
      <c r="F4882" s="104" t="n">
        <v>30</v>
      </c>
      <c r="G4882" s="159" t="n">
        <v>3970</v>
      </c>
      <c r="H4882" s="159" t="n">
        <v>10011</v>
      </c>
      <c r="I4882" s="160" t="n">
        <v>53411.6</v>
      </c>
      <c r="J4882" s="160" t="n">
        <v>1619.86</v>
      </c>
      <c r="K4882" s="160" t="n">
        <v>51791.74</v>
      </c>
      <c r="L4882" s="160" t="n">
        <v>16958.88</v>
      </c>
    </row>
    <row r="4883">
      <c r="A4883" s="176" t="n">
        <v>45901</v>
      </c>
      <c r="B4883" s="104" t="inlineStr">
        <is>
          <t>2025/26</t>
        </is>
      </c>
      <c r="C4883" s="104" t="inlineStr">
        <is>
          <t>HC-052</t>
        </is>
      </c>
      <c r="D4883" s="104" t="inlineStr">
        <is>
          <t>Sud-Ouest</t>
        </is>
      </c>
      <c r="E4883" s="104" t="inlineStr">
        <is>
          <t>À emporter</t>
        </is>
      </c>
      <c r="F4883" s="104" t="n">
        <v>27</v>
      </c>
      <c r="G4883" s="159" t="n">
        <v>2577</v>
      </c>
      <c r="H4883" s="159" t="n">
        <v>6373</v>
      </c>
      <c r="I4883" s="160" t="n">
        <v>32428.14</v>
      </c>
      <c r="J4883" s="160" t="n">
        <v>941.05</v>
      </c>
      <c r="K4883" s="160" t="n">
        <v>31487.09</v>
      </c>
      <c r="L4883" s="160" t="n">
        <v>10430.74</v>
      </c>
    </row>
    <row r="4884">
      <c r="A4884" s="176" t="n">
        <v>45901</v>
      </c>
      <c r="B4884" s="104" t="inlineStr">
        <is>
          <t>2025/26</t>
        </is>
      </c>
      <c r="C4884" s="104" t="inlineStr">
        <is>
          <t>HC-053</t>
        </is>
      </c>
      <c r="D4884" s="104" t="inlineStr">
        <is>
          <t>Île-de-France</t>
        </is>
      </c>
      <c r="E4884" s="104" t="inlineStr">
        <is>
          <t>Livraison</t>
        </is>
      </c>
      <c r="F4884" s="104" t="n">
        <v>30</v>
      </c>
      <c r="G4884" s="159" t="n">
        <v>1781</v>
      </c>
      <c r="H4884" s="159" t="n">
        <v>4535</v>
      </c>
      <c r="I4884" s="160" t="n">
        <v>29890.32</v>
      </c>
      <c r="J4884" s="160" t="n">
        <v>1680.58</v>
      </c>
      <c r="K4884" s="160" t="n">
        <v>28209.74</v>
      </c>
      <c r="L4884" s="160" t="n">
        <v>8767.52</v>
      </c>
    </row>
    <row r="4885">
      <c r="A4885" s="176" t="n">
        <v>45901</v>
      </c>
      <c r="B4885" s="104" t="inlineStr">
        <is>
          <t>2025/26</t>
        </is>
      </c>
      <c r="C4885" s="104" t="inlineStr">
        <is>
          <t>HC-053</t>
        </is>
      </c>
      <c r="D4885" s="104" t="inlineStr">
        <is>
          <t>Île-de-France</t>
        </is>
      </c>
      <c r="E4885" s="104" t="inlineStr">
        <is>
          <t>Sur place</t>
        </is>
      </c>
      <c r="F4885" s="104" t="n">
        <v>29</v>
      </c>
      <c r="G4885" s="159" t="n">
        <v>3824</v>
      </c>
      <c r="H4885" s="159" t="n">
        <v>9590</v>
      </c>
      <c r="I4885" s="160" t="n">
        <v>50888.08</v>
      </c>
      <c r="J4885" s="160" t="n">
        <v>1525.14</v>
      </c>
      <c r="K4885" s="160" t="n">
        <v>49362.94</v>
      </c>
      <c r="L4885" s="160" t="n">
        <v>14628.07</v>
      </c>
    </row>
    <row r="4886">
      <c r="A4886" s="176" t="n">
        <v>45901</v>
      </c>
      <c r="B4886" s="104" t="inlineStr">
        <is>
          <t>2025/26</t>
        </is>
      </c>
      <c r="C4886" s="104" t="inlineStr">
        <is>
          <t>HC-053</t>
        </is>
      </c>
      <c r="D4886" s="104" t="inlineStr">
        <is>
          <t>Île-de-France</t>
        </is>
      </c>
      <c r="E4886" s="104" t="inlineStr">
        <is>
          <t>À emporter</t>
        </is>
      </c>
      <c r="F4886" s="104" t="n">
        <v>30</v>
      </c>
      <c r="G4886" s="159" t="n">
        <v>3046</v>
      </c>
      <c r="H4886" s="159" t="n">
        <v>7735</v>
      </c>
      <c r="I4886" s="160" t="n">
        <v>38092.55</v>
      </c>
      <c r="J4886" s="160" t="n">
        <v>1187.44</v>
      </c>
      <c r="K4886" s="160" t="n">
        <v>36905.11</v>
      </c>
      <c r="L4886" s="160" t="n">
        <v>10940.94</v>
      </c>
    </row>
    <row r="4887">
      <c r="A4887" s="176" t="n">
        <v>45901</v>
      </c>
      <c r="B4887" s="104" t="inlineStr">
        <is>
          <t>2025/26</t>
        </is>
      </c>
      <c r="C4887" s="104" t="inlineStr">
        <is>
          <t>HC-054</t>
        </is>
      </c>
      <c r="D4887" s="104" t="inlineStr">
        <is>
          <t>Nord-Ouest</t>
        </is>
      </c>
      <c r="E4887" s="104" t="inlineStr">
        <is>
          <t>Drive</t>
        </is>
      </c>
      <c r="F4887" s="104" t="n">
        <v>30</v>
      </c>
      <c r="G4887" s="159" t="n">
        <v>1257</v>
      </c>
      <c r="H4887" s="159" t="n">
        <v>3219</v>
      </c>
      <c r="I4887" s="160" t="n">
        <v>18235.99</v>
      </c>
      <c r="J4887" s="160" t="n">
        <v>494.26</v>
      </c>
      <c r="K4887" s="160" t="n">
        <v>17741.73</v>
      </c>
      <c r="L4887" s="160" t="n">
        <v>5311.33</v>
      </c>
    </row>
    <row r="4888">
      <c r="A4888" s="176" t="n">
        <v>45901</v>
      </c>
      <c r="B4888" s="104" t="inlineStr">
        <is>
          <t>2025/26</t>
        </is>
      </c>
      <c r="C4888" s="104" t="inlineStr">
        <is>
          <t>HC-054</t>
        </is>
      </c>
      <c r="D4888" s="104" t="inlineStr">
        <is>
          <t>Nord-Ouest</t>
        </is>
      </c>
      <c r="E4888" s="104" t="inlineStr">
        <is>
          <t>Livraison</t>
        </is>
      </c>
      <c r="F4888" s="104" t="n">
        <v>29</v>
      </c>
      <c r="G4888" s="159" t="n">
        <v>1223</v>
      </c>
      <c r="H4888" s="159" t="n">
        <v>3210</v>
      </c>
      <c r="I4888" s="160" t="n">
        <v>21260.12</v>
      </c>
      <c r="J4888" s="160" t="n">
        <v>1260.47</v>
      </c>
      <c r="K4888" s="160" t="n">
        <v>19999.65</v>
      </c>
      <c r="L4888" s="160" t="n">
        <v>6188</v>
      </c>
    </row>
    <row r="4889">
      <c r="A4889" s="176" t="n">
        <v>45901</v>
      </c>
      <c r="B4889" s="104" t="inlineStr">
        <is>
          <t>2025/26</t>
        </is>
      </c>
      <c r="C4889" s="104" t="inlineStr">
        <is>
          <t>HC-054</t>
        </is>
      </c>
      <c r="D4889" s="104" t="inlineStr">
        <is>
          <t>Nord-Ouest</t>
        </is>
      </c>
      <c r="E4889" s="104" t="inlineStr">
        <is>
          <t>Sur place</t>
        </is>
      </c>
      <c r="F4889" s="104" t="n">
        <v>30</v>
      </c>
      <c r="G4889" s="159" t="n">
        <v>3149</v>
      </c>
      <c r="H4889" s="159" t="n">
        <v>8257</v>
      </c>
      <c r="I4889" s="160" t="n">
        <v>42395.67</v>
      </c>
      <c r="J4889" s="160" t="n">
        <v>1252.33</v>
      </c>
      <c r="K4889" s="160" t="n">
        <v>41143.34</v>
      </c>
      <c r="L4889" s="160" t="n">
        <v>12241.81</v>
      </c>
    </row>
    <row r="4890">
      <c r="A4890" s="176" t="n">
        <v>45901</v>
      </c>
      <c r="B4890" s="104" t="inlineStr">
        <is>
          <t>2025/26</t>
        </is>
      </c>
      <c r="C4890" s="104" t="inlineStr">
        <is>
          <t>HC-054</t>
        </is>
      </c>
      <c r="D4890" s="104" t="inlineStr">
        <is>
          <t>Nord-Ouest</t>
        </is>
      </c>
      <c r="E4890" s="104" t="inlineStr">
        <is>
          <t>À emporter</t>
        </is>
      </c>
      <c r="F4890" s="104" t="n">
        <v>30</v>
      </c>
      <c r="G4890" s="159" t="n">
        <v>2395</v>
      </c>
      <c r="H4890" s="159" t="n">
        <v>6244</v>
      </c>
      <c r="I4890" s="160" t="n">
        <v>29396.99</v>
      </c>
      <c r="J4890" s="160" t="n">
        <v>865.6</v>
      </c>
      <c r="K4890" s="160" t="n">
        <v>28531.39</v>
      </c>
      <c r="L4890" s="160" t="n">
        <v>8409.299999999999</v>
      </c>
    </row>
    <row r="4891">
      <c r="A4891" s="176" t="n">
        <v>45901</v>
      </c>
      <c r="B4891" s="104" t="inlineStr">
        <is>
          <t>2025/26</t>
        </is>
      </c>
      <c r="C4891" s="104" t="inlineStr">
        <is>
          <t>HC-055</t>
        </is>
      </c>
      <c r="D4891" s="104" t="inlineStr">
        <is>
          <t>Sud-Est</t>
        </is>
      </c>
      <c r="E4891" s="104" t="inlineStr">
        <is>
          <t>Livraison</t>
        </is>
      </c>
      <c r="F4891" s="104" t="n">
        <v>29</v>
      </c>
      <c r="G4891" s="159" t="n">
        <v>2561</v>
      </c>
      <c r="H4891" s="159" t="n">
        <v>6678</v>
      </c>
      <c r="I4891" s="160" t="n">
        <v>42740.02</v>
      </c>
      <c r="J4891" s="160" t="n">
        <v>2379.47</v>
      </c>
      <c r="K4891" s="160" t="n">
        <v>40360.55</v>
      </c>
      <c r="L4891" s="160" t="n">
        <v>12376.01</v>
      </c>
    </row>
    <row r="4892">
      <c r="A4892" s="176" t="n">
        <v>45901</v>
      </c>
      <c r="B4892" s="104" t="inlineStr">
        <is>
          <t>2025/26</t>
        </is>
      </c>
      <c r="C4892" s="104" t="inlineStr">
        <is>
          <t>HC-055</t>
        </is>
      </c>
      <c r="D4892" s="104" t="inlineStr">
        <is>
          <t>Sud-Est</t>
        </is>
      </c>
      <c r="E4892" s="104" t="inlineStr">
        <is>
          <t>Sur place</t>
        </is>
      </c>
      <c r="F4892" s="104" t="n">
        <v>28</v>
      </c>
      <c r="G4892" s="159" t="n">
        <v>5175</v>
      </c>
      <c r="H4892" s="159" t="n">
        <v>13165</v>
      </c>
      <c r="I4892" s="160" t="n">
        <v>69556.44</v>
      </c>
      <c r="J4892" s="160" t="n">
        <v>2292.24</v>
      </c>
      <c r="K4892" s="160" t="n">
        <v>67264.2</v>
      </c>
      <c r="L4892" s="160" t="n">
        <v>19984.33</v>
      </c>
    </row>
    <row r="4893">
      <c r="A4893" s="176" t="n">
        <v>45901</v>
      </c>
      <c r="B4893" s="104" t="inlineStr">
        <is>
          <t>2025/26</t>
        </is>
      </c>
      <c r="C4893" s="104" t="inlineStr">
        <is>
          <t>HC-055</t>
        </is>
      </c>
      <c r="D4893" s="104" t="inlineStr">
        <is>
          <t>Sud-Est</t>
        </is>
      </c>
      <c r="E4893" s="104" t="inlineStr">
        <is>
          <t>À emporter</t>
        </is>
      </c>
      <c r="F4893" s="104" t="n">
        <v>30</v>
      </c>
      <c r="G4893" s="159" t="n">
        <v>4261</v>
      </c>
      <c r="H4893" s="159" t="n">
        <v>10623</v>
      </c>
      <c r="I4893" s="160" t="n">
        <v>52645.28</v>
      </c>
      <c r="J4893" s="160" t="n">
        <v>1840.61</v>
      </c>
      <c r="K4893" s="160" t="n">
        <v>50804.67</v>
      </c>
      <c r="L4893" s="160" t="n">
        <v>15071.97</v>
      </c>
    </row>
    <row r="4894">
      <c r="A4894" s="176" t="n">
        <v>45901</v>
      </c>
      <c r="B4894" s="104" t="inlineStr">
        <is>
          <t>2025/26</t>
        </is>
      </c>
      <c r="C4894" s="104" t="inlineStr">
        <is>
          <t>HC-056</t>
        </is>
      </c>
      <c r="D4894" s="104" t="inlineStr">
        <is>
          <t>Sud-Ouest</t>
        </is>
      </c>
      <c r="E4894" s="104" t="inlineStr">
        <is>
          <t>Drive</t>
        </is>
      </c>
      <c r="F4894" s="104" t="n">
        <v>29</v>
      </c>
      <c r="G4894" s="159" t="n">
        <v>1413</v>
      </c>
      <c r="H4894" s="159" t="n">
        <v>3693</v>
      </c>
      <c r="I4894" s="160" t="n">
        <v>20144.74</v>
      </c>
      <c r="J4894" s="160" t="n">
        <v>600.39</v>
      </c>
      <c r="K4894" s="160" t="n">
        <v>19544.35</v>
      </c>
      <c r="L4894" s="160" t="n">
        <v>5831.19</v>
      </c>
    </row>
    <row r="4895">
      <c r="A4895" s="176" t="n">
        <v>45901</v>
      </c>
      <c r="B4895" s="104" t="inlineStr">
        <is>
          <t>2025/26</t>
        </is>
      </c>
      <c r="C4895" s="104" t="inlineStr">
        <is>
          <t>HC-056</t>
        </is>
      </c>
      <c r="D4895" s="104" t="inlineStr">
        <is>
          <t>Sud-Ouest</t>
        </is>
      </c>
      <c r="E4895" s="104" t="inlineStr">
        <is>
          <t>Livraison</t>
        </is>
      </c>
      <c r="F4895" s="104" t="n">
        <v>30</v>
      </c>
      <c r="G4895" s="159" t="n">
        <v>1462</v>
      </c>
      <c r="H4895" s="159" t="n">
        <v>3730</v>
      </c>
      <c r="I4895" s="160" t="n">
        <v>25079.63</v>
      </c>
      <c r="J4895" s="160" t="n">
        <v>1575.9</v>
      </c>
      <c r="K4895" s="160" t="n">
        <v>23503.73</v>
      </c>
      <c r="L4895" s="160" t="n">
        <v>7261.25</v>
      </c>
    </row>
    <row r="4896">
      <c r="A4896" s="176" t="n">
        <v>45901</v>
      </c>
      <c r="B4896" s="104" t="inlineStr">
        <is>
          <t>2025/26</t>
        </is>
      </c>
      <c r="C4896" s="104" t="inlineStr">
        <is>
          <t>HC-056</t>
        </is>
      </c>
      <c r="D4896" s="104" t="inlineStr">
        <is>
          <t>Sud-Ouest</t>
        </is>
      </c>
      <c r="E4896" s="104" t="inlineStr">
        <is>
          <t>Sur place</t>
        </is>
      </c>
      <c r="F4896" s="104" t="n">
        <v>30</v>
      </c>
      <c r="G4896" s="159" t="n">
        <v>3592</v>
      </c>
      <c r="H4896" s="159" t="n">
        <v>9370</v>
      </c>
      <c r="I4896" s="160" t="n">
        <v>48931.26</v>
      </c>
      <c r="J4896" s="160" t="n">
        <v>1469.39</v>
      </c>
      <c r="K4896" s="160" t="n">
        <v>47461.87</v>
      </c>
      <c r="L4896" s="160" t="n">
        <v>14202.68</v>
      </c>
    </row>
    <row r="4897">
      <c r="A4897" s="176" t="n">
        <v>45901</v>
      </c>
      <c r="B4897" s="104" t="inlineStr">
        <is>
          <t>2025/26</t>
        </is>
      </c>
      <c r="C4897" s="104" t="inlineStr">
        <is>
          <t>HC-056</t>
        </is>
      </c>
      <c r="D4897" s="104" t="inlineStr">
        <is>
          <t>Sud-Ouest</t>
        </is>
      </c>
      <c r="E4897" s="104" t="inlineStr">
        <is>
          <t>À emporter</t>
        </is>
      </c>
      <c r="F4897" s="104" t="n">
        <v>30</v>
      </c>
      <c r="G4897" s="159" t="n">
        <v>2753</v>
      </c>
      <c r="H4897" s="159" t="n">
        <v>6932</v>
      </c>
      <c r="I4897" s="160" t="n">
        <v>34176.87</v>
      </c>
      <c r="J4897" s="160" t="n">
        <v>999.53</v>
      </c>
      <c r="K4897" s="160" t="n">
        <v>33177.34</v>
      </c>
      <c r="L4897" s="160" t="n">
        <v>9861.040000000001</v>
      </c>
    </row>
    <row r="4898">
      <c r="A4898" s="176" t="n">
        <v>45901</v>
      </c>
      <c r="B4898" s="104" t="inlineStr">
        <is>
          <t>2025/26</t>
        </is>
      </c>
      <c r="C4898" s="104" t="inlineStr">
        <is>
          <t>HC-057</t>
        </is>
      </c>
      <c r="D4898" s="104" t="inlineStr">
        <is>
          <t>Île-de-France</t>
        </is>
      </c>
      <c r="E4898" s="104" t="inlineStr">
        <is>
          <t>Livraison</t>
        </is>
      </c>
      <c r="F4898" s="104" t="n">
        <v>30</v>
      </c>
      <c r="G4898" s="159" t="n">
        <v>1888</v>
      </c>
      <c r="H4898" s="159" t="n">
        <v>4868</v>
      </c>
      <c r="I4898" s="160" t="n">
        <v>32305.23</v>
      </c>
      <c r="J4898" s="160" t="n">
        <v>1798.16</v>
      </c>
      <c r="K4898" s="160" t="n">
        <v>30507.07</v>
      </c>
      <c r="L4898" s="160" t="n">
        <v>9484.549999999999</v>
      </c>
    </row>
    <row r="4899">
      <c r="A4899" s="176" t="n">
        <v>45901</v>
      </c>
      <c r="B4899" s="104" t="inlineStr">
        <is>
          <t>2025/26</t>
        </is>
      </c>
      <c r="C4899" s="104" t="inlineStr">
        <is>
          <t>HC-057</t>
        </is>
      </c>
      <c r="D4899" s="104" t="inlineStr">
        <is>
          <t>Île-de-France</t>
        </is>
      </c>
      <c r="E4899" s="104" t="inlineStr">
        <is>
          <t>Sur place</t>
        </is>
      </c>
      <c r="F4899" s="104" t="n">
        <v>30</v>
      </c>
      <c r="G4899" s="159" t="n">
        <v>4387</v>
      </c>
      <c r="H4899" s="159" t="n">
        <v>11422</v>
      </c>
      <c r="I4899" s="160" t="n">
        <v>59343.79</v>
      </c>
      <c r="J4899" s="160" t="n">
        <v>1590.34</v>
      </c>
      <c r="K4899" s="160" t="n">
        <v>57753.45</v>
      </c>
      <c r="L4899" s="160" t="n">
        <v>17359.46</v>
      </c>
    </row>
    <row r="4900">
      <c r="A4900" s="176" t="n">
        <v>45901</v>
      </c>
      <c r="B4900" s="104" t="inlineStr">
        <is>
          <t>2025/26</t>
        </is>
      </c>
      <c r="C4900" s="104" t="inlineStr">
        <is>
          <t>HC-057</t>
        </is>
      </c>
      <c r="D4900" s="104" t="inlineStr">
        <is>
          <t>Île-de-France</t>
        </is>
      </c>
      <c r="E4900" s="104" t="inlineStr">
        <is>
          <t>À emporter</t>
        </is>
      </c>
      <c r="F4900" s="104" t="n">
        <v>29</v>
      </c>
      <c r="G4900" s="159" t="n">
        <v>3258</v>
      </c>
      <c r="H4900" s="159" t="n">
        <v>8100</v>
      </c>
      <c r="I4900" s="160" t="n">
        <v>40766.84</v>
      </c>
      <c r="J4900" s="160" t="n">
        <v>1216</v>
      </c>
      <c r="K4900" s="160" t="n">
        <v>39550.84</v>
      </c>
      <c r="L4900" s="160" t="n">
        <v>11834.26</v>
      </c>
    </row>
    <row r="4901">
      <c r="A4901" s="176" t="n">
        <v>45901</v>
      </c>
      <c r="B4901" s="104" t="inlineStr">
        <is>
          <t>2025/26</t>
        </is>
      </c>
      <c r="C4901" s="104" t="inlineStr">
        <is>
          <t>HC-058</t>
        </is>
      </c>
      <c r="D4901" s="104" t="inlineStr">
        <is>
          <t>Nord-Ouest</t>
        </is>
      </c>
      <c r="E4901" s="104" t="inlineStr">
        <is>
          <t>Livraison</t>
        </is>
      </c>
      <c r="F4901" s="104" t="n">
        <v>30</v>
      </c>
      <c r="G4901" s="159" t="n">
        <v>1107</v>
      </c>
      <c r="H4901" s="159" t="n">
        <v>2848</v>
      </c>
      <c r="I4901" s="160" t="n">
        <v>19181.01</v>
      </c>
      <c r="J4901" s="160" t="n">
        <v>1116.08</v>
      </c>
      <c r="K4901" s="160" t="n">
        <v>18064.93</v>
      </c>
      <c r="L4901" s="160" t="n">
        <v>5579.22</v>
      </c>
    </row>
    <row r="4902">
      <c r="A4902" s="176" t="n">
        <v>45901</v>
      </c>
      <c r="B4902" s="104" t="inlineStr">
        <is>
          <t>2025/26</t>
        </is>
      </c>
      <c r="C4902" s="104" t="inlineStr">
        <is>
          <t>HC-058</t>
        </is>
      </c>
      <c r="D4902" s="104" t="inlineStr">
        <is>
          <t>Nord-Ouest</t>
        </is>
      </c>
      <c r="E4902" s="104" t="inlineStr">
        <is>
          <t>Sur place</t>
        </is>
      </c>
      <c r="F4902" s="104" t="n">
        <v>30</v>
      </c>
      <c r="G4902" s="159" t="n">
        <v>2807</v>
      </c>
      <c r="H4902" s="159" t="n">
        <v>7192</v>
      </c>
      <c r="I4902" s="160" t="n">
        <v>37953.84</v>
      </c>
      <c r="J4902" s="160" t="n">
        <v>1060.1</v>
      </c>
      <c r="K4902" s="160" t="n">
        <v>36893.74</v>
      </c>
      <c r="L4902" s="160" t="n">
        <v>10923.76</v>
      </c>
    </row>
    <row r="4903">
      <c r="A4903" s="176" t="n">
        <v>45901</v>
      </c>
      <c r="B4903" s="104" t="inlineStr">
        <is>
          <t>2025/26</t>
        </is>
      </c>
      <c r="C4903" s="104" t="inlineStr">
        <is>
          <t>HC-058</t>
        </is>
      </c>
      <c r="D4903" s="104" t="inlineStr">
        <is>
          <t>Nord-Ouest</t>
        </is>
      </c>
      <c r="E4903" s="104" t="inlineStr">
        <is>
          <t>À emporter</t>
        </is>
      </c>
      <c r="F4903" s="104" t="n">
        <v>30</v>
      </c>
      <c r="G4903" s="159" t="n">
        <v>2159</v>
      </c>
      <c r="H4903" s="159" t="n">
        <v>5426</v>
      </c>
      <c r="I4903" s="160" t="n">
        <v>26877.44</v>
      </c>
      <c r="J4903" s="160" t="n">
        <v>782.1900000000001</v>
      </c>
      <c r="K4903" s="160" t="n">
        <v>26095.25</v>
      </c>
      <c r="L4903" s="160" t="n">
        <v>7823.36</v>
      </c>
    </row>
    <row r="4904">
      <c r="A4904" s="176" t="n">
        <v>45901</v>
      </c>
      <c r="B4904" s="104" t="inlineStr">
        <is>
          <t>2025/26</t>
        </is>
      </c>
      <c r="C4904" s="104" t="inlineStr">
        <is>
          <t>HC-059</t>
        </is>
      </c>
      <c r="D4904" s="104" t="inlineStr">
        <is>
          <t>Sud-Est</t>
        </is>
      </c>
      <c r="E4904" s="104" t="inlineStr">
        <is>
          <t>Livraison</t>
        </is>
      </c>
      <c r="F4904" s="104" t="n">
        <v>30</v>
      </c>
      <c r="G4904" s="159" t="n">
        <v>1633</v>
      </c>
      <c r="H4904" s="159" t="n">
        <v>4244</v>
      </c>
      <c r="I4904" s="160" t="n">
        <v>28331.04</v>
      </c>
      <c r="J4904" s="160" t="n">
        <v>1698.35</v>
      </c>
      <c r="K4904" s="160" t="n">
        <v>26632.69</v>
      </c>
      <c r="L4904" s="160" t="n">
        <v>8236.57</v>
      </c>
    </row>
    <row r="4905">
      <c r="A4905" s="176" t="n">
        <v>45901</v>
      </c>
      <c r="B4905" s="104" t="inlineStr">
        <is>
          <t>2025/26</t>
        </is>
      </c>
      <c r="C4905" s="104" t="inlineStr">
        <is>
          <t>HC-059</t>
        </is>
      </c>
      <c r="D4905" s="104" t="inlineStr">
        <is>
          <t>Sud-Est</t>
        </is>
      </c>
      <c r="E4905" s="104" t="inlineStr">
        <is>
          <t>Sur place</t>
        </is>
      </c>
      <c r="F4905" s="104" t="n">
        <v>30</v>
      </c>
      <c r="G4905" s="159" t="n">
        <v>4056</v>
      </c>
      <c r="H4905" s="159" t="n">
        <v>9956</v>
      </c>
      <c r="I4905" s="160" t="n">
        <v>53884.15</v>
      </c>
      <c r="J4905" s="160" t="n">
        <v>1662.36</v>
      </c>
      <c r="K4905" s="160" t="n">
        <v>52221.79</v>
      </c>
      <c r="L4905" s="160" t="n">
        <v>15610.28</v>
      </c>
    </row>
    <row r="4906">
      <c r="A4906" s="176" t="n">
        <v>45901</v>
      </c>
      <c r="B4906" s="104" t="inlineStr">
        <is>
          <t>2025/26</t>
        </is>
      </c>
      <c r="C4906" s="104" t="inlineStr">
        <is>
          <t>HC-059</t>
        </is>
      </c>
      <c r="D4906" s="104" t="inlineStr">
        <is>
          <t>Sud-Est</t>
        </is>
      </c>
      <c r="E4906" s="104" t="inlineStr">
        <is>
          <t>À emporter</t>
        </is>
      </c>
      <c r="F4906" s="104" t="n">
        <v>30</v>
      </c>
      <c r="G4906" s="159" t="n">
        <v>3078</v>
      </c>
      <c r="H4906" s="159" t="n">
        <v>7853</v>
      </c>
      <c r="I4906" s="160" t="n">
        <v>38482.72</v>
      </c>
      <c r="J4906" s="160" t="n">
        <v>1230.72</v>
      </c>
      <c r="K4906" s="160" t="n">
        <v>37252</v>
      </c>
      <c r="L4906" s="160" t="n">
        <v>11159.28</v>
      </c>
    </row>
    <row r="4907">
      <c r="A4907" s="176" t="n">
        <v>45901</v>
      </c>
      <c r="B4907" s="104" t="inlineStr">
        <is>
          <t>2025/26</t>
        </is>
      </c>
      <c r="C4907" s="104" t="inlineStr">
        <is>
          <t>HC-060</t>
        </is>
      </c>
      <c r="D4907" s="104" t="inlineStr">
        <is>
          <t>Sud-Ouest</t>
        </is>
      </c>
      <c r="E4907" s="104" t="inlineStr">
        <is>
          <t>Livraison</t>
        </is>
      </c>
      <c r="F4907" s="104" t="n">
        <v>30</v>
      </c>
      <c r="G4907" s="159" t="n">
        <v>1216</v>
      </c>
      <c r="H4907" s="159" t="n">
        <v>3076</v>
      </c>
      <c r="I4907" s="160" t="n">
        <v>20798.2</v>
      </c>
      <c r="J4907" s="160" t="n">
        <v>1212.22</v>
      </c>
      <c r="K4907" s="160" t="n">
        <v>19585.98</v>
      </c>
      <c r="L4907" s="160" t="n">
        <v>6065.09</v>
      </c>
    </row>
    <row r="4908">
      <c r="A4908" s="176" t="n">
        <v>45901</v>
      </c>
      <c r="B4908" s="104" t="inlineStr">
        <is>
          <t>2025/26</t>
        </is>
      </c>
      <c r="C4908" s="104" t="inlineStr">
        <is>
          <t>HC-060</t>
        </is>
      </c>
      <c r="D4908" s="104" t="inlineStr">
        <is>
          <t>Sud-Ouest</t>
        </is>
      </c>
      <c r="E4908" s="104" t="inlineStr">
        <is>
          <t>Sur place</t>
        </is>
      </c>
      <c r="F4908" s="104" t="n">
        <v>30</v>
      </c>
      <c r="G4908" s="159" t="n">
        <v>3038</v>
      </c>
      <c r="H4908" s="159" t="n">
        <v>7745</v>
      </c>
      <c r="I4908" s="160" t="n">
        <v>40637.62</v>
      </c>
      <c r="J4908" s="160" t="n">
        <v>1260.55</v>
      </c>
      <c r="K4908" s="160" t="n">
        <v>39377.07</v>
      </c>
      <c r="L4908" s="160" t="n">
        <v>11729.82</v>
      </c>
    </row>
    <row r="4909">
      <c r="A4909" s="176" t="n">
        <v>45901</v>
      </c>
      <c r="B4909" s="104" t="inlineStr">
        <is>
          <t>2025/26</t>
        </is>
      </c>
      <c r="C4909" s="104" t="inlineStr">
        <is>
          <t>HC-060</t>
        </is>
      </c>
      <c r="D4909" s="104" t="inlineStr">
        <is>
          <t>Sud-Ouest</t>
        </is>
      </c>
      <c r="E4909" s="104" t="inlineStr">
        <is>
          <t>À emporter</t>
        </is>
      </c>
      <c r="F4909" s="104" t="n">
        <v>30</v>
      </c>
      <c r="G4909" s="159" t="n">
        <v>2343</v>
      </c>
      <c r="H4909" s="159" t="n">
        <v>6020</v>
      </c>
      <c r="I4909" s="160" t="n">
        <v>29048.22</v>
      </c>
      <c r="J4909" s="160" t="n">
        <v>857.8200000000001</v>
      </c>
      <c r="K4909" s="160" t="n">
        <v>28190.4</v>
      </c>
      <c r="L4909" s="160" t="n">
        <v>8413.24</v>
      </c>
    </row>
    <row r="4910">
      <c r="A4910" s="176" t="n">
        <v>45901</v>
      </c>
      <c r="B4910" s="104" t="inlineStr">
        <is>
          <t>2025/26</t>
        </is>
      </c>
      <c r="C4910" s="104" t="inlineStr">
        <is>
          <t>HC-061</t>
        </is>
      </c>
      <c r="D4910" s="104" t="inlineStr">
        <is>
          <t>Île-de-France</t>
        </is>
      </c>
      <c r="E4910" s="104" t="inlineStr">
        <is>
          <t>Livraison</t>
        </is>
      </c>
      <c r="F4910" s="104" t="n">
        <v>30</v>
      </c>
      <c r="G4910" s="159" t="n">
        <v>1561</v>
      </c>
      <c r="H4910" s="159" t="n">
        <v>3831</v>
      </c>
      <c r="I4910" s="160" t="n">
        <v>27087.28</v>
      </c>
      <c r="J4910" s="160" t="n">
        <v>1588.77</v>
      </c>
      <c r="K4910" s="160" t="n">
        <v>25498.51</v>
      </c>
      <c r="L4910" s="160" t="n">
        <v>7895.3</v>
      </c>
    </row>
    <row r="4911">
      <c r="A4911" s="176" t="n">
        <v>45901</v>
      </c>
      <c r="B4911" s="104" t="inlineStr">
        <is>
          <t>2025/26</t>
        </is>
      </c>
      <c r="C4911" s="104" t="inlineStr">
        <is>
          <t>HC-061</t>
        </is>
      </c>
      <c r="D4911" s="104" t="inlineStr">
        <is>
          <t>Île-de-France</t>
        </is>
      </c>
      <c r="E4911" s="104" t="inlineStr">
        <is>
          <t>Sur place</t>
        </is>
      </c>
      <c r="F4911" s="104" t="n">
        <v>30</v>
      </c>
      <c r="G4911" s="159" t="n">
        <v>4062</v>
      </c>
      <c r="H4911" s="159" t="n">
        <v>10206</v>
      </c>
      <c r="I4911" s="160" t="n">
        <v>54700.96</v>
      </c>
      <c r="J4911" s="160" t="n">
        <v>1716.18</v>
      </c>
      <c r="K4911" s="160" t="n">
        <v>52984.78</v>
      </c>
      <c r="L4911" s="160" t="n">
        <v>15668.92</v>
      </c>
    </row>
    <row r="4912">
      <c r="A4912" s="176" t="n">
        <v>45901</v>
      </c>
      <c r="B4912" s="104" t="inlineStr">
        <is>
          <t>2025/26</t>
        </is>
      </c>
      <c r="C4912" s="104" t="inlineStr">
        <is>
          <t>HC-061</t>
        </is>
      </c>
      <c r="D4912" s="104" t="inlineStr">
        <is>
          <t>Île-de-France</t>
        </is>
      </c>
      <c r="E4912" s="104" t="inlineStr">
        <is>
          <t>À emporter</t>
        </is>
      </c>
      <c r="F4912" s="104" t="n">
        <v>28</v>
      </c>
      <c r="G4912" s="159" t="n">
        <v>2844</v>
      </c>
      <c r="H4912" s="159" t="n">
        <v>7031</v>
      </c>
      <c r="I4912" s="160" t="n">
        <v>35576.02</v>
      </c>
      <c r="J4912" s="160" t="n">
        <v>994.91</v>
      </c>
      <c r="K4912" s="160" t="n">
        <v>34581.11</v>
      </c>
      <c r="L4912" s="160" t="n">
        <v>10303.49</v>
      </c>
    </row>
    <row r="4913">
      <c r="A4913" s="176" t="n">
        <v>45901</v>
      </c>
      <c r="B4913" s="104" t="inlineStr">
        <is>
          <t>2025/26</t>
        </is>
      </c>
      <c r="C4913" s="104" t="inlineStr">
        <is>
          <t>HC-062</t>
        </is>
      </c>
      <c r="D4913" s="104" t="inlineStr">
        <is>
          <t>Nord-Ouest</t>
        </is>
      </c>
      <c r="E4913" s="104" t="inlineStr">
        <is>
          <t>Drive</t>
        </is>
      </c>
      <c r="F4913" s="104" t="n">
        <v>30</v>
      </c>
      <c r="G4913" s="159" t="n">
        <v>1002</v>
      </c>
      <c r="H4913" s="159" t="n">
        <v>2539</v>
      </c>
      <c r="I4913" s="160" t="n">
        <v>14212.63</v>
      </c>
      <c r="J4913" s="160" t="n">
        <v>360.34</v>
      </c>
      <c r="K4913" s="160" t="n">
        <v>13852.29</v>
      </c>
      <c r="L4913" s="160" t="n">
        <v>4124.48</v>
      </c>
    </row>
    <row r="4914">
      <c r="A4914" s="176" t="n">
        <v>45901</v>
      </c>
      <c r="B4914" s="104" t="inlineStr">
        <is>
          <t>2025/26</t>
        </is>
      </c>
      <c r="C4914" s="104" t="inlineStr">
        <is>
          <t>HC-062</t>
        </is>
      </c>
      <c r="D4914" s="104" t="inlineStr">
        <is>
          <t>Nord-Ouest</t>
        </is>
      </c>
      <c r="E4914" s="104" t="inlineStr">
        <is>
          <t>Livraison</t>
        </is>
      </c>
      <c r="F4914" s="104" t="n">
        <v>30</v>
      </c>
      <c r="G4914" s="159" t="n">
        <v>985</v>
      </c>
      <c r="H4914" s="159" t="n">
        <v>2518</v>
      </c>
      <c r="I4914" s="160" t="n">
        <v>16952.54</v>
      </c>
      <c r="J4914" s="160" t="n">
        <v>987.1799999999999</v>
      </c>
      <c r="K4914" s="160" t="n">
        <v>15965.36</v>
      </c>
      <c r="L4914" s="160" t="n">
        <v>4961.34</v>
      </c>
    </row>
    <row r="4915">
      <c r="A4915" s="176" t="n">
        <v>45901</v>
      </c>
      <c r="B4915" s="104" t="inlineStr">
        <is>
          <t>2025/26</t>
        </is>
      </c>
      <c r="C4915" s="104" t="inlineStr">
        <is>
          <t>HC-062</t>
        </is>
      </c>
      <c r="D4915" s="104" t="inlineStr">
        <is>
          <t>Nord-Ouest</t>
        </is>
      </c>
      <c r="E4915" s="104" t="inlineStr">
        <is>
          <t>Sur place</t>
        </is>
      </c>
      <c r="F4915" s="104" t="n">
        <v>30</v>
      </c>
      <c r="G4915" s="159" t="n">
        <v>2501</v>
      </c>
      <c r="H4915" s="159" t="n">
        <v>6270</v>
      </c>
      <c r="I4915" s="160" t="n">
        <v>33748.42</v>
      </c>
      <c r="J4915" s="160" t="n">
        <v>1055.39</v>
      </c>
      <c r="K4915" s="160" t="n">
        <v>32693.03</v>
      </c>
      <c r="L4915" s="160" t="n">
        <v>9738.5</v>
      </c>
    </row>
    <row r="4916">
      <c r="A4916" s="176" t="n">
        <v>45901</v>
      </c>
      <c r="B4916" s="104" t="inlineStr">
        <is>
          <t>2025/26</t>
        </is>
      </c>
      <c r="C4916" s="104" t="inlineStr">
        <is>
          <t>HC-062</t>
        </is>
      </c>
      <c r="D4916" s="104" t="inlineStr">
        <is>
          <t>Nord-Ouest</t>
        </is>
      </c>
      <c r="E4916" s="104" t="inlineStr">
        <is>
          <t>À emporter</t>
        </is>
      </c>
      <c r="F4916" s="104" t="n">
        <v>30</v>
      </c>
      <c r="G4916" s="159" t="n">
        <v>1899</v>
      </c>
      <c r="H4916" s="159" t="n">
        <v>4815</v>
      </c>
      <c r="I4916" s="160" t="n">
        <v>23550.15</v>
      </c>
      <c r="J4916" s="160" t="n">
        <v>718.89</v>
      </c>
      <c r="K4916" s="160" t="n">
        <v>22831.26</v>
      </c>
      <c r="L4916" s="160" t="n">
        <v>6813.69</v>
      </c>
    </row>
    <row r="4917">
      <c r="A4917" s="176" t="n">
        <v>45901</v>
      </c>
      <c r="B4917" s="104" t="inlineStr">
        <is>
          <t>2025/26</t>
        </is>
      </c>
      <c r="C4917" s="104" t="inlineStr">
        <is>
          <t>HC-063</t>
        </is>
      </c>
      <c r="D4917" s="104" t="inlineStr">
        <is>
          <t>Sud-Est</t>
        </is>
      </c>
      <c r="E4917" s="104" t="inlineStr">
        <is>
          <t>Livraison</t>
        </is>
      </c>
      <c r="F4917" s="104" t="n">
        <v>30</v>
      </c>
      <c r="G4917" s="159" t="n">
        <v>1338</v>
      </c>
      <c r="H4917" s="159" t="n">
        <v>3453</v>
      </c>
      <c r="I4917" s="160" t="n">
        <v>22988.13</v>
      </c>
      <c r="J4917" s="160" t="n">
        <v>1445.18</v>
      </c>
      <c r="K4917" s="160" t="n">
        <v>21542.95</v>
      </c>
      <c r="L4917" s="160" t="n">
        <v>6694.89</v>
      </c>
    </row>
    <row r="4918">
      <c r="A4918" s="176" t="n">
        <v>45901</v>
      </c>
      <c r="B4918" s="104" t="inlineStr">
        <is>
          <t>2025/26</t>
        </is>
      </c>
      <c r="C4918" s="104" t="inlineStr">
        <is>
          <t>HC-063</t>
        </is>
      </c>
      <c r="D4918" s="104" t="inlineStr">
        <is>
          <t>Sud-Est</t>
        </is>
      </c>
      <c r="E4918" s="104" t="inlineStr">
        <is>
          <t>Sur place</t>
        </is>
      </c>
      <c r="F4918" s="104" t="n">
        <v>30</v>
      </c>
      <c r="G4918" s="159" t="n">
        <v>3404</v>
      </c>
      <c r="H4918" s="159" t="n">
        <v>8884</v>
      </c>
      <c r="I4918" s="160" t="n">
        <v>45688.08</v>
      </c>
      <c r="J4918" s="160" t="n">
        <v>1402.3</v>
      </c>
      <c r="K4918" s="160" t="n">
        <v>44285.78</v>
      </c>
      <c r="L4918" s="160" t="n">
        <v>13113.96</v>
      </c>
    </row>
    <row r="4919">
      <c r="A4919" s="176" t="n">
        <v>45901</v>
      </c>
      <c r="B4919" s="104" t="inlineStr">
        <is>
          <t>2025/26</t>
        </is>
      </c>
      <c r="C4919" s="104" t="inlineStr">
        <is>
          <t>HC-063</t>
        </is>
      </c>
      <c r="D4919" s="104" t="inlineStr">
        <is>
          <t>Sud-Est</t>
        </is>
      </c>
      <c r="E4919" s="104" t="inlineStr">
        <is>
          <t>À emporter</t>
        </is>
      </c>
      <c r="F4919" s="104" t="n">
        <v>29</v>
      </c>
      <c r="G4919" s="159" t="n">
        <v>2524</v>
      </c>
      <c r="H4919" s="159" t="n">
        <v>6391</v>
      </c>
      <c r="I4919" s="160" t="n">
        <v>31248.56</v>
      </c>
      <c r="J4919" s="160" t="n">
        <v>926.45</v>
      </c>
      <c r="K4919" s="160" t="n">
        <v>30322.11</v>
      </c>
      <c r="L4919" s="160" t="n">
        <v>8982.98</v>
      </c>
    </row>
    <row r="4920">
      <c r="A4920" s="176" t="n">
        <v>45901</v>
      </c>
      <c r="B4920" s="104" t="inlineStr">
        <is>
          <t>2025/26</t>
        </is>
      </c>
      <c r="C4920" s="104" t="inlineStr">
        <is>
          <t>HC-064</t>
        </is>
      </c>
      <c r="D4920" s="104" t="inlineStr">
        <is>
          <t>Sud-Ouest</t>
        </is>
      </c>
      <c r="E4920" s="104" t="inlineStr">
        <is>
          <t>Livraison</t>
        </is>
      </c>
      <c r="F4920" s="104" t="n">
        <v>29</v>
      </c>
      <c r="G4920" s="159" t="n">
        <v>1062</v>
      </c>
      <c r="H4920" s="159" t="n">
        <v>2753</v>
      </c>
      <c r="I4920" s="160" t="n">
        <v>18162.56</v>
      </c>
      <c r="J4920" s="160" t="n">
        <v>1048.12</v>
      </c>
      <c r="K4920" s="160" t="n">
        <v>17114.44</v>
      </c>
      <c r="L4920" s="160" t="n">
        <v>5294.56</v>
      </c>
    </row>
    <row r="4921">
      <c r="A4921" s="176" t="n">
        <v>45901</v>
      </c>
      <c r="B4921" s="104" t="inlineStr">
        <is>
          <t>2025/26</t>
        </is>
      </c>
      <c r="C4921" s="104" t="inlineStr">
        <is>
          <t>HC-064</t>
        </is>
      </c>
      <c r="D4921" s="104" t="inlineStr">
        <is>
          <t>Sud-Ouest</t>
        </is>
      </c>
      <c r="E4921" s="104" t="inlineStr">
        <is>
          <t>Sur place</t>
        </is>
      </c>
      <c r="F4921" s="104" t="n">
        <v>30</v>
      </c>
      <c r="G4921" s="159" t="n">
        <v>2956</v>
      </c>
      <c r="H4921" s="159" t="n">
        <v>7400</v>
      </c>
      <c r="I4921" s="160" t="n">
        <v>40023.35</v>
      </c>
      <c r="J4921" s="160" t="n">
        <v>1129.77</v>
      </c>
      <c r="K4921" s="160" t="n">
        <v>38893.58</v>
      </c>
      <c r="L4921" s="160" t="n">
        <v>11528.34</v>
      </c>
    </row>
    <row r="4922">
      <c r="A4922" s="176" t="n">
        <v>45901</v>
      </c>
      <c r="B4922" s="104" t="inlineStr">
        <is>
          <t>2025/26</t>
        </is>
      </c>
      <c r="C4922" s="104" t="inlineStr">
        <is>
          <t>HC-064</t>
        </is>
      </c>
      <c r="D4922" s="104" t="inlineStr">
        <is>
          <t>Sud-Ouest</t>
        </is>
      </c>
      <c r="E4922" s="104" t="inlineStr">
        <is>
          <t>À emporter</t>
        </is>
      </c>
      <c r="F4922" s="104" t="n">
        <v>30</v>
      </c>
      <c r="G4922" s="159" t="n">
        <v>2188</v>
      </c>
      <c r="H4922" s="159" t="n">
        <v>5427</v>
      </c>
      <c r="I4922" s="160" t="n">
        <v>27040.06</v>
      </c>
      <c r="J4922" s="160" t="n">
        <v>909.17</v>
      </c>
      <c r="K4922" s="160" t="n">
        <v>26130.89</v>
      </c>
      <c r="L4922" s="160" t="n">
        <v>7714.18</v>
      </c>
    </row>
    <row r="4923">
      <c r="A4923" s="176" t="n">
        <v>45901</v>
      </c>
      <c r="B4923" s="104" t="inlineStr">
        <is>
          <t>2025/26</t>
        </is>
      </c>
      <c r="C4923" s="104" t="inlineStr">
        <is>
          <t>HC-065</t>
        </is>
      </c>
      <c r="D4923" s="104" t="inlineStr">
        <is>
          <t>Île-de-France</t>
        </is>
      </c>
      <c r="E4923" s="104" t="inlineStr">
        <is>
          <t>Livraison</t>
        </is>
      </c>
      <c r="F4923" s="104" t="n">
        <v>30</v>
      </c>
      <c r="G4923" s="159" t="n">
        <v>2198</v>
      </c>
      <c r="H4923" s="159" t="n">
        <v>5525</v>
      </c>
      <c r="I4923" s="160" t="n">
        <v>38157.23</v>
      </c>
      <c r="J4923" s="160" t="n">
        <v>2282.06</v>
      </c>
      <c r="K4923" s="160" t="n">
        <v>35875.17</v>
      </c>
      <c r="L4923" s="160" t="n">
        <v>11155.13</v>
      </c>
    </row>
    <row r="4924">
      <c r="A4924" s="176" t="n">
        <v>45901</v>
      </c>
      <c r="B4924" s="104" t="inlineStr">
        <is>
          <t>2025/26</t>
        </is>
      </c>
      <c r="C4924" s="104" t="inlineStr">
        <is>
          <t>HC-065</t>
        </is>
      </c>
      <c r="D4924" s="104" t="inlineStr">
        <is>
          <t>Île-de-France</t>
        </is>
      </c>
      <c r="E4924" s="104" t="inlineStr">
        <is>
          <t>Sur place</t>
        </is>
      </c>
      <c r="F4924" s="104" t="n">
        <v>29</v>
      </c>
      <c r="G4924" s="159" t="n">
        <v>5370</v>
      </c>
      <c r="H4924" s="159" t="n">
        <v>13699</v>
      </c>
      <c r="I4924" s="160" t="n">
        <v>72994.22</v>
      </c>
      <c r="J4924" s="160" t="n">
        <v>2298.63</v>
      </c>
      <c r="K4924" s="160" t="n">
        <v>70695.59</v>
      </c>
      <c r="L4924" s="160" t="n">
        <v>21048.53</v>
      </c>
    </row>
    <row r="4925">
      <c r="A4925" s="176" t="n">
        <v>45901</v>
      </c>
      <c r="B4925" s="104" t="inlineStr">
        <is>
          <t>2025/26</t>
        </is>
      </c>
      <c r="C4925" s="104" t="inlineStr">
        <is>
          <t>HC-065</t>
        </is>
      </c>
      <c r="D4925" s="104" t="inlineStr">
        <is>
          <t>Île-de-France</t>
        </is>
      </c>
      <c r="E4925" s="104" t="inlineStr">
        <is>
          <t>À emporter</t>
        </is>
      </c>
      <c r="F4925" s="104" t="n">
        <v>30</v>
      </c>
      <c r="G4925" s="159" t="n">
        <v>4297</v>
      </c>
      <c r="H4925" s="159" t="n">
        <v>10752</v>
      </c>
      <c r="I4925" s="160" t="n">
        <v>53324.5</v>
      </c>
      <c r="J4925" s="160" t="n">
        <v>1487.98</v>
      </c>
      <c r="K4925" s="160" t="n">
        <v>51836.52</v>
      </c>
      <c r="L4925" s="160" t="n">
        <v>15415.67</v>
      </c>
    </row>
    <row r="4926">
      <c r="A4926" s="176" t="n">
        <v>45901</v>
      </c>
      <c r="B4926" s="104" t="inlineStr">
        <is>
          <t>2025/26</t>
        </is>
      </c>
      <c r="C4926" s="104" t="inlineStr">
        <is>
          <t>HC-066</t>
        </is>
      </c>
      <c r="D4926" s="104" t="inlineStr">
        <is>
          <t>Nord-Ouest</t>
        </is>
      </c>
      <c r="E4926" s="104" t="inlineStr">
        <is>
          <t>Livraison</t>
        </is>
      </c>
      <c r="F4926" s="104" t="n">
        <v>30</v>
      </c>
      <c r="G4926" s="159" t="n">
        <v>1844</v>
      </c>
      <c r="H4926" s="159" t="n">
        <v>4668</v>
      </c>
      <c r="I4926" s="160" t="n">
        <v>31207.53</v>
      </c>
      <c r="J4926" s="160" t="n">
        <v>1972.88</v>
      </c>
      <c r="K4926" s="160" t="n">
        <v>29234.65</v>
      </c>
      <c r="L4926" s="160" t="n">
        <v>10088.98</v>
      </c>
    </row>
    <row r="4927">
      <c r="A4927" s="176" t="n">
        <v>45901</v>
      </c>
      <c r="B4927" s="104" t="inlineStr">
        <is>
          <t>2025/26</t>
        </is>
      </c>
      <c r="C4927" s="104" t="inlineStr">
        <is>
          <t>HC-066</t>
        </is>
      </c>
      <c r="D4927" s="104" t="inlineStr">
        <is>
          <t>Nord-Ouest</t>
        </is>
      </c>
      <c r="E4927" s="104" t="inlineStr">
        <is>
          <t>Sur place</t>
        </is>
      </c>
      <c r="F4927" s="104" t="n">
        <v>30</v>
      </c>
      <c r="G4927" s="159" t="n">
        <v>4393</v>
      </c>
      <c r="H4927" s="159" t="n">
        <v>10852</v>
      </c>
      <c r="I4927" s="160" t="n">
        <v>59103.71</v>
      </c>
      <c r="J4927" s="160" t="n">
        <v>1785.9</v>
      </c>
      <c r="K4927" s="160" t="n">
        <v>57317.81</v>
      </c>
      <c r="L4927" s="160" t="n">
        <v>19131.33</v>
      </c>
    </row>
    <row r="4928">
      <c r="A4928" s="176" t="n">
        <v>45901</v>
      </c>
      <c r="B4928" s="104" t="inlineStr">
        <is>
          <t>2025/26</t>
        </is>
      </c>
      <c r="C4928" s="104" t="inlineStr">
        <is>
          <t>HC-066</t>
        </is>
      </c>
      <c r="D4928" s="104" t="inlineStr">
        <is>
          <t>Nord-Ouest</t>
        </is>
      </c>
      <c r="E4928" s="104" t="inlineStr">
        <is>
          <t>À emporter</t>
        </is>
      </c>
      <c r="F4928" s="104" t="n">
        <v>29</v>
      </c>
      <c r="G4928" s="159" t="n">
        <v>3165</v>
      </c>
      <c r="H4928" s="159" t="n">
        <v>8004</v>
      </c>
      <c r="I4928" s="160" t="n">
        <v>39414.16</v>
      </c>
      <c r="J4928" s="160" t="n">
        <v>1050.77</v>
      </c>
      <c r="K4928" s="160" t="n">
        <v>38363.39</v>
      </c>
      <c r="L4928" s="160" t="n">
        <v>12858.29</v>
      </c>
    </row>
    <row r="4929">
      <c r="A4929" s="176" t="n">
        <v>45901</v>
      </c>
      <c r="B4929" s="104" t="inlineStr">
        <is>
          <t>2025/26</t>
        </is>
      </c>
      <c r="C4929" s="104" t="inlineStr">
        <is>
          <t>HC-067</t>
        </is>
      </c>
      <c r="D4929" s="104" t="inlineStr">
        <is>
          <t>Sud-Est</t>
        </is>
      </c>
      <c r="E4929" s="104" t="inlineStr">
        <is>
          <t>Livraison</t>
        </is>
      </c>
      <c r="F4929" s="104" t="n">
        <v>30</v>
      </c>
      <c r="G4929" s="159" t="n">
        <v>1645</v>
      </c>
      <c r="H4929" s="159" t="n">
        <v>4140</v>
      </c>
      <c r="I4929" s="160" t="n">
        <v>28594.79</v>
      </c>
      <c r="J4929" s="160" t="n">
        <v>1848.27</v>
      </c>
      <c r="K4929" s="160" t="n">
        <v>26746.52</v>
      </c>
      <c r="L4929" s="160" t="n">
        <v>8306.85</v>
      </c>
    </row>
    <row r="4930">
      <c r="A4930" s="176" t="n">
        <v>45901</v>
      </c>
      <c r="B4930" s="104" t="inlineStr">
        <is>
          <t>2025/26</t>
        </is>
      </c>
      <c r="C4930" s="104" t="inlineStr">
        <is>
          <t>HC-067</t>
        </is>
      </c>
      <c r="D4930" s="104" t="inlineStr">
        <is>
          <t>Sud-Est</t>
        </is>
      </c>
      <c r="E4930" s="104" t="inlineStr">
        <is>
          <t>Sur place</t>
        </is>
      </c>
      <c r="F4930" s="104" t="n">
        <v>30</v>
      </c>
      <c r="G4930" s="159" t="n">
        <v>4008</v>
      </c>
      <c r="H4930" s="159" t="n">
        <v>10171</v>
      </c>
      <c r="I4930" s="160" t="n">
        <v>54143.18</v>
      </c>
      <c r="J4930" s="160" t="n">
        <v>1504.54</v>
      </c>
      <c r="K4930" s="160" t="n">
        <v>52638.64</v>
      </c>
      <c r="L4930" s="160" t="n">
        <v>15663.68</v>
      </c>
    </row>
    <row r="4931">
      <c r="A4931" s="176" t="n">
        <v>45901</v>
      </c>
      <c r="B4931" s="104" t="inlineStr">
        <is>
          <t>2025/26</t>
        </is>
      </c>
      <c r="C4931" s="104" t="inlineStr">
        <is>
          <t>HC-067</t>
        </is>
      </c>
      <c r="D4931" s="104" t="inlineStr">
        <is>
          <t>Sud-Est</t>
        </is>
      </c>
      <c r="E4931" s="104" t="inlineStr">
        <is>
          <t>À emporter</t>
        </is>
      </c>
      <c r="F4931" s="104" t="n">
        <v>29</v>
      </c>
      <c r="G4931" s="159" t="n">
        <v>3063</v>
      </c>
      <c r="H4931" s="159" t="n">
        <v>7857</v>
      </c>
      <c r="I4931" s="160" t="n">
        <v>38217.5</v>
      </c>
      <c r="J4931" s="160" t="n">
        <v>1050.08</v>
      </c>
      <c r="K4931" s="160" t="n">
        <v>37167.42</v>
      </c>
      <c r="L4931" s="160" t="n">
        <v>11099.52</v>
      </c>
    </row>
    <row r="4932">
      <c r="A4932" s="176" t="n">
        <v>45901</v>
      </c>
      <c r="B4932" s="104" t="inlineStr">
        <is>
          <t>2025/26</t>
        </is>
      </c>
      <c r="C4932" s="104" t="inlineStr">
        <is>
          <t>HC-068</t>
        </is>
      </c>
      <c r="D4932" s="104" t="inlineStr">
        <is>
          <t>Sud-Ouest</t>
        </is>
      </c>
      <c r="E4932" s="104" t="inlineStr">
        <is>
          <t>Livraison</t>
        </is>
      </c>
      <c r="F4932" s="104" t="n">
        <v>30</v>
      </c>
      <c r="G4932" s="159" t="n">
        <v>1113</v>
      </c>
      <c r="H4932" s="159" t="n">
        <v>2865</v>
      </c>
      <c r="I4932" s="160" t="n">
        <v>19106.99</v>
      </c>
      <c r="J4932" s="160" t="n">
        <v>1145.05</v>
      </c>
      <c r="K4932" s="160" t="n">
        <v>17961.94</v>
      </c>
      <c r="L4932" s="160" t="n">
        <v>5588.61</v>
      </c>
    </row>
    <row r="4933">
      <c r="A4933" s="176" t="n">
        <v>45901</v>
      </c>
      <c r="B4933" s="104" t="inlineStr">
        <is>
          <t>2025/26</t>
        </is>
      </c>
      <c r="C4933" s="104" t="inlineStr">
        <is>
          <t>HC-068</t>
        </is>
      </c>
      <c r="D4933" s="104" t="inlineStr">
        <is>
          <t>Sud-Ouest</t>
        </is>
      </c>
      <c r="E4933" s="104" t="inlineStr">
        <is>
          <t>Sur place</t>
        </is>
      </c>
      <c r="F4933" s="104" t="n">
        <v>30</v>
      </c>
      <c r="G4933" s="159" t="n">
        <v>3002</v>
      </c>
      <c r="H4933" s="159" t="n">
        <v>7525</v>
      </c>
      <c r="I4933" s="160" t="n">
        <v>40149.68</v>
      </c>
      <c r="J4933" s="160" t="n">
        <v>1221.48</v>
      </c>
      <c r="K4933" s="160" t="n">
        <v>38928.2</v>
      </c>
      <c r="L4933" s="160" t="n">
        <v>11668.22</v>
      </c>
    </row>
    <row r="4934">
      <c r="A4934" s="176" t="n">
        <v>45901</v>
      </c>
      <c r="B4934" s="104" t="inlineStr">
        <is>
          <t>2025/26</t>
        </is>
      </c>
      <c r="C4934" s="104" t="inlineStr">
        <is>
          <t>HC-068</t>
        </is>
      </c>
      <c r="D4934" s="104" t="inlineStr">
        <is>
          <t>Sud-Ouest</t>
        </is>
      </c>
      <c r="E4934" s="104" t="inlineStr">
        <is>
          <t>À emporter</t>
        </is>
      </c>
      <c r="F4934" s="104" t="n">
        <v>30</v>
      </c>
      <c r="G4934" s="159" t="n">
        <v>2171</v>
      </c>
      <c r="H4934" s="159" t="n">
        <v>5501</v>
      </c>
      <c r="I4934" s="160" t="n">
        <v>26687.53</v>
      </c>
      <c r="J4934" s="160" t="n">
        <v>848.16</v>
      </c>
      <c r="K4934" s="160" t="n">
        <v>25839.37</v>
      </c>
      <c r="L4934" s="160" t="n">
        <v>7710.55</v>
      </c>
    </row>
    <row r="4935">
      <c r="A4935" s="176" t="n">
        <v>45901</v>
      </c>
      <c r="B4935" s="104" t="inlineStr">
        <is>
          <t>2025/26</t>
        </is>
      </c>
      <c r="C4935" s="104" t="inlineStr">
        <is>
          <t>HC-069</t>
        </is>
      </c>
      <c r="D4935" s="104" t="inlineStr">
        <is>
          <t>Île-de-France</t>
        </is>
      </c>
      <c r="E4935" s="104" t="inlineStr">
        <is>
          <t>Drive</t>
        </is>
      </c>
      <c r="F4935" s="104" t="n">
        <v>29</v>
      </c>
      <c r="G4935" s="159" t="n">
        <v>1267</v>
      </c>
      <c r="H4935" s="159" t="n">
        <v>3300</v>
      </c>
      <c r="I4935" s="160" t="n">
        <v>18152.67</v>
      </c>
      <c r="J4935" s="160" t="n">
        <v>541.9</v>
      </c>
      <c r="K4935" s="160" t="n">
        <v>17610.77</v>
      </c>
      <c r="L4935" s="160" t="n">
        <v>5273.07</v>
      </c>
    </row>
    <row r="4936">
      <c r="A4936" s="176" t="n">
        <v>45901</v>
      </c>
      <c r="B4936" s="104" t="inlineStr">
        <is>
          <t>2025/26</t>
        </is>
      </c>
      <c r="C4936" s="104" t="inlineStr">
        <is>
          <t>HC-069</t>
        </is>
      </c>
      <c r="D4936" s="104" t="inlineStr">
        <is>
          <t>Île-de-France</t>
        </is>
      </c>
      <c r="E4936" s="104" t="inlineStr">
        <is>
          <t>Livraison</t>
        </is>
      </c>
      <c r="F4936" s="104" t="n">
        <v>30</v>
      </c>
      <c r="G4936" s="159" t="n">
        <v>1265</v>
      </c>
      <c r="H4936" s="159" t="n">
        <v>3127</v>
      </c>
      <c r="I4936" s="160" t="n">
        <v>21625.89</v>
      </c>
      <c r="J4936" s="160" t="n">
        <v>1261.6</v>
      </c>
      <c r="K4936" s="160" t="n">
        <v>20364.29</v>
      </c>
      <c r="L4936" s="160" t="n">
        <v>6360.72</v>
      </c>
    </row>
    <row r="4937">
      <c r="A4937" s="176" t="n">
        <v>45901</v>
      </c>
      <c r="B4937" s="104" t="inlineStr">
        <is>
          <t>2025/26</t>
        </is>
      </c>
      <c r="C4937" s="104" t="inlineStr">
        <is>
          <t>HC-069</t>
        </is>
      </c>
      <c r="D4937" s="104" t="inlineStr">
        <is>
          <t>Île-de-France</t>
        </is>
      </c>
      <c r="E4937" s="104" t="inlineStr">
        <is>
          <t>Sur place</t>
        </is>
      </c>
      <c r="F4937" s="104" t="n">
        <v>29</v>
      </c>
      <c r="G4937" s="159" t="n">
        <v>3132</v>
      </c>
      <c r="H4937" s="159" t="n">
        <v>7971</v>
      </c>
      <c r="I4937" s="160" t="n">
        <v>42206.8</v>
      </c>
      <c r="J4937" s="160" t="n">
        <v>1282.25</v>
      </c>
      <c r="K4937" s="160" t="n">
        <v>40924.55</v>
      </c>
      <c r="L4937" s="160" t="n">
        <v>12187.34</v>
      </c>
    </row>
    <row r="4938">
      <c r="A4938" s="176" t="n">
        <v>45901</v>
      </c>
      <c r="B4938" s="104" t="inlineStr">
        <is>
          <t>2025/26</t>
        </is>
      </c>
      <c r="C4938" s="104" t="inlineStr">
        <is>
          <t>HC-069</t>
        </is>
      </c>
      <c r="D4938" s="104" t="inlineStr">
        <is>
          <t>Île-de-France</t>
        </is>
      </c>
      <c r="E4938" s="104" t="inlineStr">
        <is>
          <t>À emporter</t>
        </is>
      </c>
      <c r="F4938" s="104" t="n">
        <v>30</v>
      </c>
      <c r="G4938" s="159" t="n">
        <v>2485</v>
      </c>
      <c r="H4938" s="159" t="n">
        <v>6402</v>
      </c>
      <c r="I4938" s="160" t="n">
        <v>30705.08</v>
      </c>
      <c r="J4938" s="160" t="n">
        <v>907.09</v>
      </c>
      <c r="K4938" s="160" t="n">
        <v>29797.99</v>
      </c>
      <c r="L4938" s="160" t="n">
        <v>8941.940000000001</v>
      </c>
    </row>
    <row r="4939">
      <c r="A4939" s="176" t="n">
        <v>45901</v>
      </c>
      <c r="B4939" s="104" t="inlineStr">
        <is>
          <t>2025/26</t>
        </is>
      </c>
      <c r="C4939" s="104" t="inlineStr">
        <is>
          <t>HC-070</t>
        </is>
      </c>
      <c r="D4939" s="104" t="inlineStr">
        <is>
          <t>Nord-Ouest</t>
        </is>
      </c>
      <c r="E4939" s="104" t="inlineStr">
        <is>
          <t>Livraison</t>
        </is>
      </c>
      <c r="F4939" s="104" t="n">
        <v>30</v>
      </c>
      <c r="G4939" s="159" t="n">
        <v>1146</v>
      </c>
      <c r="H4939" s="159" t="n">
        <v>2930</v>
      </c>
      <c r="I4939" s="160" t="n">
        <v>19019.97</v>
      </c>
      <c r="J4939" s="160" t="n">
        <v>1076.79</v>
      </c>
      <c r="K4939" s="160" t="n">
        <v>17943.18</v>
      </c>
      <c r="L4939" s="160" t="n">
        <v>5591.8</v>
      </c>
    </row>
    <row r="4940">
      <c r="A4940" s="176" t="n">
        <v>45901</v>
      </c>
      <c r="B4940" s="104" t="inlineStr">
        <is>
          <t>2025/26</t>
        </is>
      </c>
      <c r="C4940" s="104" t="inlineStr">
        <is>
          <t>HC-070</t>
        </is>
      </c>
      <c r="D4940" s="104" t="inlineStr">
        <is>
          <t>Nord-Ouest</t>
        </is>
      </c>
      <c r="E4940" s="104" t="inlineStr">
        <is>
          <t>Sur place</t>
        </is>
      </c>
      <c r="F4940" s="104" t="n">
        <v>29</v>
      </c>
      <c r="G4940" s="159" t="n">
        <v>2425</v>
      </c>
      <c r="H4940" s="159" t="n">
        <v>6165</v>
      </c>
      <c r="I4940" s="160" t="n">
        <v>32676.95</v>
      </c>
      <c r="J4940" s="160" t="n">
        <v>1021.72</v>
      </c>
      <c r="K4940" s="160" t="n">
        <v>31655.23</v>
      </c>
      <c r="L4940" s="160" t="n">
        <v>9362.540000000001</v>
      </c>
    </row>
    <row r="4941">
      <c r="A4941" s="176" t="n">
        <v>45901</v>
      </c>
      <c r="B4941" s="104" t="inlineStr">
        <is>
          <t>2025/26</t>
        </is>
      </c>
      <c r="C4941" s="104" t="inlineStr">
        <is>
          <t>HC-070</t>
        </is>
      </c>
      <c r="D4941" s="104" t="inlineStr">
        <is>
          <t>Nord-Ouest</t>
        </is>
      </c>
      <c r="E4941" s="104" t="inlineStr">
        <is>
          <t>À emporter</t>
        </is>
      </c>
      <c r="F4941" s="104" t="n">
        <v>28</v>
      </c>
      <c r="G4941" s="159" t="n">
        <v>1806</v>
      </c>
      <c r="H4941" s="159" t="n">
        <v>4529</v>
      </c>
      <c r="I4941" s="160" t="n">
        <v>22308</v>
      </c>
      <c r="J4941" s="160" t="n">
        <v>629.4299999999999</v>
      </c>
      <c r="K4941" s="160" t="n">
        <v>21678.57</v>
      </c>
      <c r="L4941" s="160" t="n">
        <v>6412.02</v>
      </c>
    </row>
    <row r="4942">
      <c r="A4942" s="176" t="n">
        <v>45901</v>
      </c>
      <c r="B4942" s="104" t="inlineStr">
        <is>
          <t>2025/26</t>
        </is>
      </c>
      <c r="C4942" s="104" t="inlineStr">
        <is>
          <t>HC-071</t>
        </is>
      </c>
      <c r="D4942" s="104" t="inlineStr">
        <is>
          <t>Sud-Est</t>
        </is>
      </c>
      <c r="E4942" s="104" t="inlineStr">
        <is>
          <t>Drive</t>
        </is>
      </c>
      <c r="F4942" s="104" t="n">
        <v>29</v>
      </c>
      <c r="G4942" s="159" t="n">
        <v>1103</v>
      </c>
      <c r="H4942" s="159" t="n">
        <v>2938</v>
      </c>
      <c r="I4942" s="160" t="n">
        <v>15910.24</v>
      </c>
      <c r="J4942" s="160" t="n">
        <v>469.44</v>
      </c>
      <c r="K4942" s="160" t="n">
        <v>15440.8</v>
      </c>
      <c r="L4942" s="160" t="n">
        <v>4590.88</v>
      </c>
    </row>
    <row r="4943">
      <c r="A4943" s="176" t="n">
        <v>45901</v>
      </c>
      <c r="B4943" s="104" t="inlineStr">
        <is>
          <t>2025/26</t>
        </is>
      </c>
      <c r="C4943" s="104" t="inlineStr">
        <is>
          <t>HC-071</t>
        </is>
      </c>
      <c r="D4943" s="104" t="inlineStr">
        <is>
          <t>Sud-Est</t>
        </is>
      </c>
      <c r="E4943" s="104" t="inlineStr">
        <is>
          <t>Livraison</t>
        </is>
      </c>
      <c r="F4943" s="104" t="n">
        <v>30</v>
      </c>
      <c r="G4943" s="159" t="n">
        <v>1409</v>
      </c>
      <c r="H4943" s="159" t="n">
        <v>3504</v>
      </c>
      <c r="I4943" s="160" t="n">
        <v>22981.27</v>
      </c>
      <c r="J4943" s="160" t="n">
        <v>1252.97</v>
      </c>
      <c r="K4943" s="160" t="n">
        <v>21728.3</v>
      </c>
      <c r="L4943" s="160" t="n">
        <v>6732.36</v>
      </c>
    </row>
    <row r="4944">
      <c r="A4944" s="176" t="n">
        <v>45901</v>
      </c>
      <c r="B4944" s="104" t="inlineStr">
        <is>
          <t>2025/26</t>
        </is>
      </c>
      <c r="C4944" s="104" t="inlineStr">
        <is>
          <t>HC-071</t>
        </is>
      </c>
      <c r="D4944" s="104" t="inlineStr">
        <is>
          <t>Sud-Est</t>
        </is>
      </c>
      <c r="E4944" s="104" t="inlineStr">
        <is>
          <t>Sur place</t>
        </is>
      </c>
      <c r="F4944" s="104" t="n">
        <v>30</v>
      </c>
      <c r="G4944" s="159" t="n">
        <v>2798</v>
      </c>
      <c r="H4944" s="159" t="n">
        <v>6830</v>
      </c>
      <c r="I4944" s="160" t="n">
        <v>37586.12</v>
      </c>
      <c r="J4944" s="160" t="n">
        <v>1128.27</v>
      </c>
      <c r="K4944" s="160" t="n">
        <v>36457.85</v>
      </c>
      <c r="L4944" s="160" t="n">
        <v>10874.44</v>
      </c>
    </row>
    <row r="4945">
      <c r="A4945" s="176" t="n">
        <v>45901</v>
      </c>
      <c r="B4945" s="104" t="inlineStr">
        <is>
          <t>2025/26</t>
        </is>
      </c>
      <c r="C4945" s="104" t="inlineStr">
        <is>
          <t>HC-071</t>
        </is>
      </c>
      <c r="D4945" s="104" t="inlineStr">
        <is>
          <t>Sud-Est</t>
        </is>
      </c>
      <c r="E4945" s="104" t="inlineStr">
        <is>
          <t>À emporter</t>
        </is>
      </c>
      <c r="F4945" s="104" t="n">
        <v>27</v>
      </c>
      <c r="G4945" s="159" t="n">
        <v>1971</v>
      </c>
      <c r="H4945" s="159" t="n">
        <v>5087</v>
      </c>
      <c r="I4945" s="160" t="n">
        <v>24720.75</v>
      </c>
      <c r="J4945" s="160" t="n">
        <v>756.59</v>
      </c>
      <c r="K4945" s="160" t="n">
        <v>23964.16</v>
      </c>
      <c r="L4945" s="160" t="n">
        <v>7115.81</v>
      </c>
    </row>
    <row r="4946">
      <c r="A4946" s="176" t="n">
        <v>45901</v>
      </c>
      <c r="B4946" s="104" t="inlineStr">
        <is>
          <t>2025/26</t>
        </is>
      </c>
      <c r="C4946" s="104" t="inlineStr">
        <is>
          <t>HC-072</t>
        </is>
      </c>
      <c r="D4946" s="104" t="inlineStr">
        <is>
          <t>Sud-Ouest</t>
        </is>
      </c>
      <c r="E4946" s="104" t="inlineStr">
        <is>
          <t>Drive</t>
        </is>
      </c>
      <c r="F4946" s="104" t="n">
        <v>30</v>
      </c>
      <c r="G4946" s="159" t="n">
        <v>820</v>
      </c>
      <c r="H4946" s="159" t="n">
        <v>2103</v>
      </c>
      <c r="I4946" s="160" t="n">
        <v>11740.34</v>
      </c>
      <c r="J4946" s="160" t="n">
        <v>394.03</v>
      </c>
      <c r="K4946" s="160" t="n">
        <v>11346.31</v>
      </c>
      <c r="L4946" s="160" t="n">
        <v>3371.29</v>
      </c>
    </row>
    <row r="4947">
      <c r="A4947" s="176" t="n">
        <v>45901</v>
      </c>
      <c r="B4947" s="104" t="inlineStr">
        <is>
          <t>2025/26</t>
        </is>
      </c>
      <c r="C4947" s="104" t="inlineStr">
        <is>
          <t>HC-072</t>
        </is>
      </c>
      <c r="D4947" s="104" t="inlineStr">
        <is>
          <t>Sud-Ouest</t>
        </is>
      </c>
      <c r="E4947" s="104" t="inlineStr">
        <is>
          <t>Livraison</t>
        </is>
      </c>
      <c r="F4947" s="104" t="n">
        <v>30</v>
      </c>
      <c r="G4947" s="159" t="n">
        <v>784</v>
      </c>
      <c r="H4947" s="159" t="n">
        <v>2046</v>
      </c>
      <c r="I4947" s="160" t="n">
        <v>13779.64</v>
      </c>
      <c r="J4947" s="160" t="n">
        <v>841.87</v>
      </c>
      <c r="K4947" s="160" t="n">
        <v>12937.77</v>
      </c>
      <c r="L4947" s="160" t="n">
        <v>4022.69</v>
      </c>
    </row>
    <row r="4948">
      <c r="A4948" s="176" t="n">
        <v>45901</v>
      </c>
      <c r="B4948" s="104" t="inlineStr">
        <is>
          <t>2025/26</t>
        </is>
      </c>
      <c r="C4948" s="104" t="inlineStr">
        <is>
          <t>HC-072</t>
        </is>
      </c>
      <c r="D4948" s="104" t="inlineStr">
        <is>
          <t>Sud-Ouest</t>
        </is>
      </c>
      <c r="E4948" s="104" t="inlineStr">
        <is>
          <t>Sur place</t>
        </is>
      </c>
      <c r="F4948" s="104" t="n">
        <v>30</v>
      </c>
      <c r="G4948" s="159" t="n">
        <v>2026</v>
      </c>
      <c r="H4948" s="159" t="n">
        <v>5022</v>
      </c>
      <c r="I4948" s="160" t="n">
        <v>27531.31</v>
      </c>
      <c r="J4948" s="160" t="n">
        <v>801.0700000000001</v>
      </c>
      <c r="K4948" s="160" t="n">
        <v>26730.24</v>
      </c>
      <c r="L4948" s="160" t="n">
        <v>7878.11</v>
      </c>
    </row>
    <row r="4949">
      <c r="A4949" s="176" t="n">
        <v>45901</v>
      </c>
      <c r="B4949" s="104" t="inlineStr">
        <is>
          <t>2025/26</t>
        </is>
      </c>
      <c r="C4949" s="104" t="inlineStr">
        <is>
          <t>HC-072</t>
        </is>
      </c>
      <c r="D4949" s="104" t="inlineStr">
        <is>
          <t>Sud-Ouest</t>
        </is>
      </c>
      <c r="E4949" s="104" t="inlineStr">
        <is>
          <t>À emporter</t>
        </is>
      </c>
      <c r="F4949" s="104" t="n">
        <v>30</v>
      </c>
      <c r="G4949" s="159" t="n">
        <v>1503</v>
      </c>
      <c r="H4949" s="159" t="n">
        <v>3844</v>
      </c>
      <c r="I4949" s="160" t="n">
        <v>18546.62</v>
      </c>
      <c r="J4949" s="160" t="n">
        <v>569.97</v>
      </c>
      <c r="K4949" s="160" t="n">
        <v>17976.65</v>
      </c>
      <c r="L4949" s="160" t="n">
        <v>5392.73</v>
      </c>
    </row>
    <row r="4950">
      <c r="A4950" s="176" t="n">
        <v>45901</v>
      </c>
      <c r="B4950" s="104" t="inlineStr">
        <is>
          <t>2025/26</t>
        </is>
      </c>
      <c r="C4950" s="104" t="inlineStr">
        <is>
          <t>HC-073</t>
        </is>
      </c>
      <c r="D4950" s="104" t="inlineStr">
        <is>
          <t>Île-de-France</t>
        </is>
      </c>
      <c r="E4950" s="104" t="inlineStr">
        <is>
          <t>Livraison</t>
        </is>
      </c>
      <c r="F4950" s="104" t="n">
        <v>30</v>
      </c>
      <c r="G4950" s="159" t="n">
        <v>2374</v>
      </c>
      <c r="H4950" s="159" t="n">
        <v>6053</v>
      </c>
      <c r="I4950" s="160" t="n">
        <v>40804.11</v>
      </c>
      <c r="J4950" s="160" t="n">
        <v>2447.08</v>
      </c>
      <c r="K4950" s="160" t="n">
        <v>38357.03</v>
      </c>
      <c r="L4950" s="160" t="n">
        <v>11813.77</v>
      </c>
    </row>
    <row r="4951">
      <c r="A4951" s="176" t="n">
        <v>45901</v>
      </c>
      <c r="B4951" s="104" t="inlineStr">
        <is>
          <t>2025/26</t>
        </is>
      </c>
      <c r="C4951" s="104" t="inlineStr">
        <is>
          <t>HC-073</t>
        </is>
      </c>
      <c r="D4951" s="104" t="inlineStr">
        <is>
          <t>Île-de-France</t>
        </is>
      </c>
      <c r="E4951" s="104" t="inlineStr">
        <is>
          <t>Sur place</t>
        </is>
      </c>
      <c r="F4951" s="104" t="n">
        <v>30</v>
      </c>
      <c r="G4951" s="159" t="n">
        <v>5777</v>
      </c>
      <c r="H4951" s="159" t="n">
        <v>14566</v>
      </c>
      <c r="I4951" s="160" t="n">
        <v>77338.75</v>
      </c>
      <c r="J4951" s="160" t="n">
        <v>2549.99</v>
      </c>
      <c r="K4951" s="160" t="n">
        <v>74788.75999999999</v>
      </c>
      <c r="L4951" s="160" t="n">
        <v>22301.52</v>
      </c>
    </row>
    <row r="4952">
      <c r="A4952" s="176" t="n">
        <v>45901</v>
      </c>
      <c r="B4952" s="104" t="inlineStr">
        <is>
          <t>2025/26</t>
        </is>
      </c>
      <c r="C4952" s="104" t="inlineStr">
        <is>
          <t>HC-073</t>
        </is>
      </c>
      <c r="D4952" s="104" t="inlineStr">
        <is>
          <t>Île-de-France</t>
        </is>
      </c>
      <c r="E4952" s="104" t="inlineStr">
        <is>
          <t>À emporter</t>
        </is>
      </c>
      <c r="F4952" s="104" t="n">
        <v>30</v>
      </c>
      <c r="G4952" s="159" t="n">
        <v>4491</v>
      </c>
      <c r="H4952" s="159" t="n">
        <v>11281</v>
      </c>
      <c r="I4952" s="160" t="n">
        <v>55043.34</v>
      </c>
      <c r="J4952" s="160" t="n">
        <v>1515.94</v>
      </c>
      <c r="K4952" s="160" t="n">
        <v>53527.4</v>
      </c>
      <c r="L4952" s="160" t="n">
        <v>16000.75</v>
      </c>
    </row>
    <row r="4953">
      <c r="A4953" s="176" t="n">
        <v>45901</v>
      </c>
      <c r="B4953" s="104" t="inlineStr">
        <is>
          <t>2025/26</t>
        </is>
      </c>
      <c r="C4953" s="104" t="inlineStr">
        <is>
          <t>HC-074</t>
        </is>
      </c>
      <c r="D4953" s="104" t="inlineStr">
        <is>
          <t>Nord-Ouest</t>
        </is>
      </c>
      <c r="E4953" s="104" t="inlineStr">
        <is>
          <t>Livraison</t>
        </is>
      </c>
      <c r="F4953" s="104" t="n">
        <v>30</v>
      </c>
      <c r="G4953" s="159" t="n">
        <v>1484</v>
      </c>
      <c r="H4953" s="159" t="n">
        <v>3855</v>
      </c>
      <c r="I4953" s="160" t="n">
        <v>25370.14</v>
      </c>
      <c r="J4953" s="160" t="n">
        <v>1465.64</v>
      </c>
      <c r="K4953" s="160" t="n">
        <v>23904.5</v>
      </c>
      <c r="L4953" s="160" t="n">
        <v>7448.33</v>
      </c>
    </row>
    <row r="4954">
      <c r="A4954" s="176" t="n">
        <v>45901</v>
      </c>
      <c r="B4954" s="104" t="inlineStr">
        <is>
          <t>2025/26</t>
        </is>
      </c>
      <c r="C4954" s="104" t="inlineStr">
        <is>
          <t>HC-074</t>
        </is>
      </c>
      <c r="D4954" s="104" t="inlineStr">
        <is>
          <t>Nord-Ouest</t>
        </is>
      </c>
      <c r="E4954" s="104" t="inlineStr">
        <is>
          <t>Sur place</t>
        </is>
      </c>
      <c r="F4954" s="104" t="n">
        <v>30</v>
      </c>
      <c r="G4954" s="159" t="n">
        <v>3791</v>
      </c>
      <c r="H4954" s="159" t="n">
        <v>9502</v>
      </c>
      <c r="I4954" s="160" t="n">
        <v>51323.04</v>
      </c>
      <c r="J4954" s="160" t="n">
        <v>1718.99</v>
      </c>
      <c r="K4954" s="160" t="n">
        <v>49604.05</v>
      </c>
      <c r="L4954" s="160" t="n">
        <v>14895.01</v>
      </c>
    </row>
    <row r="4955">
      <c r="A4955" s="176" t="n">
        <v>45901</v>
      </c>
      <c r="B4955" s="104" t="inlineStr">
        <is>
          <t>2025/26</t>
        </is>
      </c>
      <c r="C4955" s="104" t="inlineStr">
        <is>
          <t>HC-074</t>
        </is>
      </c>
      <c r="D4955" s="104" t="inlineStr">
        <is>
          <t>Nord-Ouest</t>
        </is>
      </c>
      <c r="E4955" s="104" t="inlineStr">
        <is>
          <t>À emporter</t>
        </is>
      </c>
      <c r="F4955" s="104" t="n">
        <v>30</v>
      </c>
      <c r="G4955" s="159" t="n">
        <v>2945</v>
      </c>
      <c r="H4955" s="159" t="n">
        <v>7370</v>
      </c>
      <c r="I4955" s="160" t="n">
        <v>36511.05</v>
      </c>
      <c r="J4955" s="160" t="n">
        <v>1241.27</v>
      </c>
      <c r="K4955" s="160" t="n">
        <v>35269.78</v>
      </c>
      <c r="L4955" s="160" t="n">
        <v>10411.2</v>
      </c>
    </row>
    <row r="4956">
      <c r="A4956" s="176" t="n">
        <v>45901</v>
      </c>
      <c r="B4956" s="104" t="inlineStr">
        <is>
          <t>2025/26</t>
        </is>
      </c>
      <c r="C4956" s="104" t="inlineStr">
        <is>
          <t>HC-075</t>
        </is>
      </c>
      <c r="D4956" s="104" t="inlineStr">
        <is>
          <t>Sud-Est</t>
        </is>
      </c>
      <c r="E4956" s="104" t="inlineStr">
        <is>
          <t>Drive</t>
        </is>
      </c>
      <c r="F4956" s="104" t="n">
        <v>30</v>
      </c>
      <c r="G4956" s="159" t="n">
        <v>1700</v>
      </c>
      <c r="H4956" s="159" t="n">
        <v>4347</v>
      </c>
      <c r="I4956" s="160" t="n">
        <v>24333.1</v>
      </c>
      <c r="J4956" s="160" t="n">
        <v>837.97</v>
      </c>
      <c r="K4956" s="160" t="n">
        <v>23495.13</v>
      </c>
      <c r="L4956" s="160" t="n">
        <v>6986.03</v>
      </c>
    </row>
    <row r="4957">
      <c r="A4957" s="176" t="n">
        <v>45901</v>
      </c>
      <c r="B4957" s="104" t="inlineStr">
        <is>
          <t>2025/26</t>
        </is>
      </c>
      <c r="C4957" s="104" t="inlineStr">
        <is>
          <t>HC-075</t>
        </is>
      </c>
      <c r="D4957" s="104" t="inlineStr">
        <is>
          <t>Sud-Est</t>
        </is>
      </c>
      <c r="E4957" s="104" t="inlineStr">
        <is>
          <t>Livraison</t>
        </is>
      </c>
      <c r="F4957" s="104" t="n">
        <v>29</v>
      </c>
      <c r="G4957" s="159" t="n">
        <v>2010</v>
      </c>
      <c r="H4957" s="159" t="n">
        <v>5186</v>
      </c>
      <c r="I4957" s="160" t="n">
        <v>33428.6</v>
      </c>
      <c r="J4957" s="160" t="n">
        <v>1818.94</v>
      </c>
      <c r="K4957" s="160" t="n">
        <v>31609.66</v>
      </c>
      <c r="L4957" s="160" t="n">
        <v>9828.469999999999</v>
      </c>
    </row>
    <row r="4958">
      <c r="A4958" s="176" t="n">
        <v>45901</v>
      </c>
      <c r="B4958" s="104" t="inlineStr">
        <is>
          <t>2025/26</t>
        </is>
      </c>
      <c r="C4958" s="104" t="inlineStr">
        <is>
          <t>HC-075</t>
        </is>
      </c>
      <c r="D4958" s="104" t="inlineStr">
        <is>
          <t>Sud-Est</t>
        </is>
      </c>
      <c r="E4958" s="104" t="inlineStr">
        <is>
          <t>Sur place</t>
        </is>
      </c>
      <c r="F4958" s="104" t="n">
        <v>29</v>
      </c>
      <c r="G4958" s="159" t="n">
        <v>4177</v>
      </c>
      <c r="H4958" s="159" t="n">
        <v>10958</v>
      </c>
      <c r="I4958" s="160" t="n">
        <v>56410.32</v>
      </c>
      <c r="J4958" s="160" t="n">
        <v>1579.29</v>
      </c>
      <c r="K4958" s="160" t="n">
        <v>54831.03</v>
      </c>
      <c r="L4958" s="160" t="n">
        <v>16431.49</v>
      </c>
    </row>
    <row r="4959">
      <c r="A4959" s="176" t="n">
        <v>45901</v>
      </c>
      <c r="B4959" s="104" t="inlineStr">
        <is>
          <t>2025/26</t>
        </is>
      </c>
      <c r="C4959" s="104" t="inlineStr">
        <is>
          <t>HC-075</t>
        </is>
      </c>
      <c r="D4959" s="104" t="inlineStr">
        <is>
          <t>Sud-Est</t>
        </is>
      </c>
      <c r="E4959" s="104" t="inlineStr">
        <is>
          <t>À emporter</t>
        </is>
      </c>
      <c r="F4959" s="104" t="n">
        <v>29</v>
      </c>
      <c r="G4959" s="159" t="n">
        <v>3202</v>
      </c>
      <c r="H4959" s="159" t="n">
        <v>8442</v>
      </c>
      <c r="I4959" s="160" t="n">
        <v>40005.15</v>
      </c>
      <c r="J4959" s="160" t="n">
        <v>1040.98</v>
      </c>
      <c r="K4959" s="160" t="n">
        <v>38964.17</v>
      </c>
      <c r="L4959" s="160" t="n">
        <v>11608.63</v>
      </c>
    </row>
    <row r="4960">
      <c r="A4960" s="176" t="n">
        <v>45901</v>
      </c>
      <c r="B4960" s="104" t="inlineStr">
        <is>
          <t>2025/26</t>
        </is>
      </c>
      <c r="C4960" s="104" t="inlineStr">
        <is>
          <t>HC-076</t>
        </is>
      </c>
      <c r="D4960" s="104" t="inlineStr">
        <is>
          <t>Sud-Ouest</t>
        </is>
      </c>
      <c r="E4960" s="104" t="inlineStr">
        <is>
          <t>Drive</t>
        </is>
      </c>
      <c r="F4960" s="104" t="n">
        <v>28</v>
      </c>
      <c r="G4960" s="159" t="n">
        <v>1175</v>
      </c>
      <c r="H4960" s="159" t="n">
        <v>3039</v>
      </c>
      <c r="I4960" s="160" t="n">
        <v>16815.72</v>
      </c>
      <c r="J4960" s="160" t="n">
        <v>495.16</v>
      </c>
      <c r="K4960" s="160" t="n">
        <v>16320.56</v>
      </c>
      <c r="L4960" s="160" t="n">
        <v>4872.35</v>
      </c>
    </row>
    <row r="4961">
      <c r="A4961" s="176" t="n">
        <v>45901</v>
      </c>
      <c r="B4961" s="104" t="inlineStr">
        <is>
          <t>2025/26</t>
        </is>
      </c>
      <c r="C4961" s="104" t="inlineStr">
        <is>
          <t>HC-076</t>
        </is>
      </c>
      <c r="D4961" s="104" t="inlineStr">
        <is>
          <t>Sud-Ouest</t>
        </is>
      </c>
      <c r="E4961" s="104" t="inlineStr">
        <is>
          <t>Livraison</t>
        </is>
      </c>
      <c r="F4961" s="104" t="n">
        <v>30</v>
      </c>
      <c r="G4961" s="159" t="n">
        <v>1332</v>
      </c>
      <c r="H4961" s="159" t="n">
        <v>3450</v>
      </c>
      <c r="I4961" s="160" t="n">
        <v>22675.75</v>
      </c>
      <c r="J4961" s="160" t="n">
        <v>1383.59</v>
      </c>
      <c r="K4961" s="160" t="n">
        <v>21292.16</v>
      </c>
      <c r="L4961" s="160" t="n">
        <v>6596.38</v>
      </c>
    </row>
    <row r="4962">
      <c r="A4962" s="176" t="n">
        <v>45901</v>
      </c>
      <c r="B4962" s="104" t="inlineStr">
        <is>
          <t>2025/26</t>
        </is>
      </c>
      <c r="C4962" s="104" t="inlineStr">
        <is>
          <t>HC-076</t>
        </is>
      </c>
      <c r="D4962" s="104" t="inlineStr">
        <is>
          <t>Sud-Ouest</t>
        </is>
      </c>
      <c r="E4962" s="104" t="inlineStr">
        <is>
          <t>Sur place</t>
        </is>
      </c>
      <c r="F4962" s="104" t="n">
        <v>30</v>
      </c>
      <c r="G4962" s="159" t="n">
        <v>3255</v>
      </c>
      <c r="H4962" s="159" t="n">
        <v>8506</v>
      </c>
      <c r="I4962" s="160" t="n">
        <v>44065.21</v>
      </c>
      <c r="J4962" s="160" t="n">
        <v>1588.42</v>
      </c>
      <c r="K4962" s="160" t="n">
        <v>42476.79</v>
      </c>
      <c r="L4962" s="160" t="n">
        <v>12656.01</v>
      </c>
    </row>
    <row r="4963">
      <c r="A4963" s="176" t="n">
        <v>45901</v>
      </c>
      <c r="B4963" s="104" t="inlineStr">
        <is>
          <t>2025/26</t>
        </is>
      </c>
      <c r="C4963" s="104" t="inlineStr">
        <is>
          <t>HC-076</t>
        </is>
      </c>
      <c r="D4963" s="104" t="inlineStr">
        <is>
          <t>Sud-Ouest</t>
        </is>
      </c>
      <c r="E4963" s="104" t="inlineStr">
        <is>
          <t>À emporter</t>
        </is>
      </c>
      <c r="F4963" s="104" t="n">
        <v>29</v>
      </c>
      <c r="G4963" s="159" t="n">
        <v>2413</v>
      </c>
      <c r="H4963" s="159" t="n">
        <v>6235</v>
      </c>
      <c r="I4963" s="160" t="n">
        <v>30143.86</v>
      </c>
      <c r="J4963" s="160" t="n">
        <v>934.39</v>
      </c>
      <c r="K4963" s="160" t="n">
        <v>29209.47</v>
      </c>
      <c r="L4963" s="160" t="n">
        <v>8651.5</v>
      </c>
    </row>
    <row r="4964">
      <c r="A4964" s="176" t="n">
        <v>45901</v>
      </c>
      <c r="B4964" s="104" t="inlineStr">
        <is>
          <t>2025/26</t>
        </is>
      </c>
      <c r="C4964" s="104" t="inlineStr">
        <is>
          <t>HC-077</t>
        </is>
      </c>
      <c r="D4964" s="104" t="inlineStr">
        <is>
          <t>Île-de-France</t>
        </is>
      </c>
      <c r="E4964" s="104" t="inlineStr">
        <is>
          <t>Drive</t>
        </is>
      </c>
      <c r="F4964" s="104" t="n">
        <v>30</v>
      </c>
      <c r="G4964" s="159" t="n">
        <v>1384</v>
      </c>
      <c r="H4964" s="159" t="n">
        <v>3555</v>
      </c>
      <c r="I4964" s="160" t="n">
        <v>19936.36</v>
      </c>
      <c r="J4964" s="160" t="n">
        <v>606.89</v>
      </c>
      <c r="K4964" s="160" t="n">
        <v>19329.47</v>
      </c>
      <c r="L4964" s="160" t="n">
        <v>5734.82</v>
      </c>
    </row>
    <row r="4965">
      <c r="A4965" s="176" t="n">
        <v>45901</v>
      </c>
      <c r="B4965" s="104" t="inlineStr">
        <is>
          <t>2025/26</t>
        </is>
      </c>
      <c r="C4965" s="104" t="inlineStr">
        <is>
          <t>HC-077</t>
        </is>
      </c>
      <c r="D4965" s="104" t="inlineStr">
        <is>
          <t>Île-de-France</t>
        </is>
      </c>
      <c r="E4965" s="104" t="inlineStr">
        <is>
          <t>Livraison</t>
        </is>
      </c>
      <c r="F4965" s="104" t="n">
        <v>30</v>
      </c>
      <c r="G4965" s="159" t="n">
        <v>1604</v>
      </c>
      <c r="H4965" s="159" t="n">
        <v>4143</v>
      </c>
      <c r="I4965" s="160" t="n">
        <v>26789.97</v>
      </c>
      <c r="J4965" s="160" t="n">
        <v>1550.67</v>
      </c>
      <c r="K4965" s="160" t="n">
        <v>25239.3</v>
      </c>
      <c r="L4965" s="160" t="n">
        <v>7815.75</v>
      </c>
    </row>
    <row r="4966">
      <c r="A4966" s="176" t="n">
        <v>45901</v>
      </c>
      <c r="B4966" s="104" t="inlineStr">
        <is>
          <t>2025/26</t>
        </is>
      </c>
      <c r="C4966" s="104" t="inlineStr">
        <is>
          <t>HC-077</t>
        </is>
      </c>
      <c r="D4966" s="104" t="inlineStr">
        <is>
          <t>Île-de-France</t>
        </is>
      </c>
      <c r="E4966" s="104" t="inlineStr">
        <is>
          <t>Sur place</t>
        </is>
      </c>
      <c r="F4966" s="104" t="n">
        <v>28</v>
      </c>
      <c r="G4966" s="159" t="n">
        <v>3166</v>
      </c>
      <c r="H4966" s="159" t="n">
        <v>8344</v>
      </c>
      <c r="I4966" s="160" t="n">
        <v>42600.77</v>
      </c>
      <c r="J4966" s="160" t="n">
        <v>1471.43</v>
      </c>
      <c r="K4966" s="160" t="n">
        <v>41129.34</v>
      </c>
      <c r="L4966" s="160" t="n">
        <v>12270.45</v>
      </c>
    </row>
    <row r="4967">
      <c r="A4967" s="176" t="n">
        <v>45901</v>
      </c>
      <c r="B4967" s="104" t="inlineStr">
        <is>
          <t>2025/26</t>
        </is>
      </c>
      <c r="C4967" s="104" t="inlineStr">
        <is>
          <t>HC-077</t>
        </is>
      </c>
      <c r="D4967" s="104" t="inlineStr">
        <is>
          <t>Île-de-France</t>
        </is>
      </c>
      <c r="E4967" s="104" t="inlineStr">
        <is>
          <t>À emporter</t>
        </is>
      </c>
      <c r="F4967" s="104" t="n">
        <v>30</v>
      </c>
      <c r="G4967" s="159" t="n">
        <v>2518</v>
      </c>
      <c r="H4967" s="159" t="n">
        <v>6332</v>
      </c>
      <c r="I4967" s="160" t="n">
        <v>31053.27</v>
      </c>
      <c r="J4967" s="160" t="n">
        <v>854.17</v>
      </c>
      <c r="K4967" s="160" t="n">
        <v>30199.1</v>
      </c>
      <c r="L4967" s="160" t="n">
        <v>9029.48</v>
      </c>
    </row>
    <row r="4968">
      <c r="A4968" s="176" t="n">
        <v>45901</v>
      </c>
      <c r="B4968" s="104" t="inlineStr">
        <is>
          <t>2025/26</t>
        </is>
      </c>
      <c r="C4968" s="104" t="inlineStr">
        <is>
          <t>HC-078</t>
        </is>
      </c>
      <c r="D4968" s="104" t="inlineStr">
        <is>
          <t>Nord-Ouest</t>
        </is>
      </c>
      <c r="E4968" s="104" t="inlineStr">
        <is>
          <t>Livraison</t>
        </is>
      </c>
      <c r="F4968" s="104" t="n">
        <v>30</v>
      </c>
      <c r="G4968" s="159" t="n">
        <v>1245</v>
      </c>
      <c r="H4968" s="159" t="n">
        <v>3206</v>
      </c>
      <c r="I4968" s="160" t="n">
        <v>21097.18</v>
      </c>
      <c r="J4968" s="160" t="n">
        <v>1207.48</v>
      </c>
      <c r="K4968" s="160" t="n">
        <v>19889.7</v>
      </c>
      <c r="L4968" s="160" t="n">
        <v>6154.08</v>
      </c>
    </row>
    <row r="4969">
      <c r="A4969" s="176" t="n">
        <v>45901</v>
      </c>
      <c r="B4969" s="104" t="inlineStr">
        <is>
          <t>2025/26</t>
        </is>
      </c>
      <c r="C4969" s="104" t="inlineStr">
        <is>
          <t>HC-078</t>
        </is>
      </c>
      <c r="D4969" s="104" t="inlineStr">
        <is>
          <t>Nord-Ouest</t>
        </is>
      </c>
      <c r="E4969" s="104" t="inlineStr">
        <is>
          <t>Sur place</t>
        </is>
      </c>
      <c r="F4969" s="104" t="n">
        <v>29</v>
      </c>
      <c r="G4969" s="159" t="n">
        <v>2949</v>
      </c>
      <c r="H4969" s="159" t="n">
        <v>7205</v>
      </c>
      <c r="I4969" s="160" t="n">
        <v>39238.23</v>
      </c>
      <c r="J4969" s="160" t="n">
        <v>1053.99</v>
      </c>
      <c r="K4969" s="160" t="n">
        <v>38184.24</v>
      </c>
      <c r="L4969" s="160" t="n">
        <v>11359.13</v>
      </c>
    </row>
    <row r="4970">
      <c r="A4970" s="176" t="n">
        <v>45901</v>
      </c>
      <c r="B4970" s="104" t="inlineStr">
        <is>
          <t>2025/26</t>
        </is>
      </c>
      <c r="C4970" s="104" t="inlineStr">
        <is>
          <t>HC-078</t>
        </is>
      </c>
      <c r="D4970" s="104" t="inlineStr">
        <is>
          <t>Nord-Ouest</t>
        </is>
      </c>
      <c r="E4970" s="104" t="inlineStr">
        <is>
          <t>À emporter</t>
        </is>
      </c>
      <c r="F4970" s="104" t="n">
        <v>29</v>
      </c>
      <c r="G4970" s="159" t="n">
        <v>2132</v>
      </c>
      <c r="H4970" s="159" t="n">
        <v>5423</v>
      </c>
      <c r="I4970" s="160" t="n">
        <v>27001.32</v>
      </c>
      <c r="J4970" s="160" t="n">
        <v>781.11</v>
      </c>
      <c r="K4970" s="160" t="n">
        <v>26220.21</v>
      </c>
      <c r="L4970" s="160" t="n">
        <v>7851.64</v>
      </c>
    </row>
    <row r="4971">
      <c r="A4971" s="176" t="n">
        <v>45901</v>
      </c>
      <c r="B4971" s="104" t="inlineStr">
        <is>
          <t>2025/26</t>
        </is>
      </c>
      <c r="C4971" s="104" t="inlineStr">
        <is>
          <t>HC-079</t>
        </is>
      </c>
      <c r="D4971" s="104" t="inlineStr">
        <is>
          <t>Sud-Est</t>
        </is>
      </c>
      <c r="E4971" s="104" t="inlineStr">
        <is>
          <t>Drive</t>
        </is>
      </c>
      <c r="F4971" s="104" t="n">
        <v>30</v>
      </c>
      <c r="G4971" s="159" t="n">
        <v>1410</v>
      </c>
      <c r="H4971" s="159" t="n">
        <v>3580</v>
      </c>
      <c r="I4971" s="160" t="n">
        <v>20021.49</v>
      </c>
      <c r="J4971" s="160" t="n">
        <v>656.95</v>
      </c>
      <c r="K4971" s="160" t="n">
        <v>19364.54</v>
      </c>
      <c r="L4971" s="160" t="n">
        <v>5751.41</v>
      </c>
    </row>
    <row r="4972">
      <c r="A4972" s="176" t="n">
        <v>45901</v>
      </c>
      <c r="B4972" s="104" t="inlineStr">
        <is>
          <t>2025/26</t>
        </is>
      </c>
      <c r="C4972" s="104" t="inlineStr">
        <is>
          <t>HC-079</t>
        </is>
      </c>
      <c r="D4972" s="104" t="inlineStr">
        <is>
          <t>Sud-Est</t>
        </is>
      </c>
      <c r="E4972" s="104" t="inlineStr">
        <is>
          <t>Livraison</t>
        </is>
      </c>
      <c r="F4972" s="104" t="n">
        <v>29</v>
      </c>
      <c r="G4972" s="159" t="n">
        <v>1414</v>
      </c>
      <c r="H4972" s="159" t="n">
        <v>3720</v>
      </c>
      <c r="I4972" s="160" t="n">
        <v>24034.46</v>
      </c>
      <c r="J4972" s="160" t="n">
        <v>1372.3</v>
      </c>
      <c r="K4972" s="160" t="n">
        <v>22662.16</v>
      </c>
      <c r="L4972" s="160" t="n">
        <v>7041.47</v>
      </c>
    </row>
    <row r="4973">
      <c r="A4973" s="176" t="n">
        <v>45901</v>
      </c>
      <c r="B4973" s="104" t="inlineStr">
        <is>
          <t>2025/26</t>
        </is>
      </c>
      <c r="C4973" s="104" t="inlineStr">
        <is>
          <t>HC-079</t>
        </is>
      </c>
      <c r="D4973" s="104" t="inlineStr">
        <is>
          <t>Sud-Est</t>
        </is>
      </c>
      <c r="E4973" s="104" t="inlineStr">
        <is>
          <t>Sur place</t>
        </is>
      </c>
      <c r="F4973" s="104" t="n">
        <v>30</v>
      </c>
      <c r="G4973" s="159" t="n">
        <v>3616</v>
      </c>
      <c r="H4973" s="159" t="n">
        <v>9098</v>
      </c>
      <c r="I4973" s="160" t="n">
        <v>48622.88</v>
      </c>
      <c r="J4973" s="160" t="n">
        <v>1631.79</v>
      </c>
      <c r="K4973" s="160" t="n">
        <v>46991.09</v>
      </c>
      <c r="L4973" s="160" t="n">
        <v>14018.73</v>
      </c>
    </row>
    <row r="4974">
      <c r="A4974" s="176" t="n">
        <v>45901</v>
      </c>
      <c r="B4974" s="104" t="inlineStr">
        <is>
          <t>2025/26</t>
        </is>
      </c>
      <c r="C4974" s="104" t="inlineStr">
        <is>
          <t>HC-079</t>
        </is>
      </c>
      <c r="D4974" s="104" t="inlineStr">
        <is>
          <t>Sud-Est</t>
        </is>
      </c>
      <c r="E4974" s="104" t="inlineStr">
        <is>
          <t>À emporter</t>
        </is>
      </c>
      <c r="F4974" s="104" t="n">
        <v>29</v>
      </c>
      <c r="G4974" s="159" t="n">
        <v>2521</v>
      </c>
      <c r="H4974" s="159" t="n">
        <v>6618</v>
      </c>
      <c r="I4974" s="160" t="n">
        <v>31310.32</v>
      </c>
      <c r="J4974" s="160" t="n">
        <v>924.0599999999999</v>
      </c>
      <c r="K4974" s="160" t="n">
        <v>30386.26</v>
      </c>
      <c r="L4974" s="160" t="n">
        <v>9025.42</v>
      </c>
    </row>
    <row r="4975">
      <c r="A4975" s="176" t="n">
        <v>45901</v>
      </c>
      <c r="B4975" s="104" t="inlineStr">
        <is>
          <t>2025/26</t>
        </is>
      </c>
      <c r="C4975" s="104" t="inlineStr">
        <is>
          <t>HC-080</t>
        </is>
      </c>
      <c r="D4975" s="104" t="inlineStr">
        <is>
          <t>Sud-Ouest</t>
        </is>
      </c>
      <c r="E4975" s="104" t="inlineStr">
        <is>
          <t>Livraison</t>
        </is>
      </c>
      <c r="F4975" s="104" t="n">
        <v>30</v>
      </c>
      <c r="G4975" s="159" t="n">
        <v>1136</v>
      </c>
      <c r="H4975" s="159" t="n">
        <v>2899</v>
      </c>
      <c r="I4975" s="160" t="n">
        <v>19598.6</v>
      </c>
      <c r="J4975" s="160" t="n">
        <v>1217.36</v>
      </c>
      <c r="K4975" s="160" t="n">
        <v>18381.24</v>
      </c>
      <c r="L4975" s="160" t="n">
        <v>5665.75</v>
      </c>
    </row>
    <row r="4976">
      <c r="A4976" s="176" t="n">
        <v>45901</v>
      </c>
      <c r="B4976" s="104" t="inlineStr">
        <is>
          <t>2025/26</t>
        </is>
      </c>
      <c r="C4976" s="104" t="inlineStr">
        <is>
          <t>HC-080</t>
        </is>
      </c>
      <c r="D4976" s="104" t="inlineStr">
        <is>
          <t>Sud-Ouest</t>
        </is>
      </c>
      <c r="E4976" s="104" t="inlineStr">
        <is>
          <t>Sur place</t>
        </is>
      </c>
      <c r="F4976" s="104" t="n">
        <v>30</v>
      </c>
      <c r="G4976" s="159" t="n">
        <v>2952</v>
      </c>
      <c r="H4976" s="159" t="n">
        <v>7529</v>
      </c>
      <c r="I4976" s="160" t="n">
        <v>40025.02</v>
      </c>
      <c r="J4976" s="160" t="n">
        <v>1196.5</v>
      </c>
      <c r="K4976" s="160" t="n">
        <v>38828.52</v>
      </c>
      <c r="L4976" s="160" t="n">
        <v>11595.23</v>
      </c>
    </row>
    <row r="4977">
      <c r="A4977" s="176" t="n">
        <v>45901</v>
      </c>
      <c r="B4977" s="104" t="inlineStr">
        <is>
          <t>2025/26</t>
        </is>
      </c>
      <c r="C4977" s="104" t="inlineStr">
        <is>
          <t>HC-080</t>
        </is>
      </c>
      <c r="D4977" s="104" t="inlineStr">
        <is>
          <t>Sud-Ouest</t>
        </is>
      </c>
      <c r="E4977" s="104" t="inlineStr">
        <is>
          <t>À emporter</t>
        </is>
      </c>
      <c r="F4977" s="104" t="n">
        <v>30</v>
      </c>
      <c r="G4977" s="159" t="n">
        <v>2226</v>
      </c>
      <c r="H4977" s="159" t="n">
        <v>5823</v>
      </c>
      <c r="I4977" s="160" t="n">
        <v>27627.67</v>
      </c>
      <c r="J4977" s="160" t="n">
        <v>844.29</v>
      </c>
      <c r="K4977" s="160" t="n">
        <v>26783.38</v>
      </c>
      <c r="L4977" s="160" t="n">
        <v>7975.78</v>
      </c>
    </row>
    <row r="4978">
      <c r="A4978" s="176" t="n">
        <v>45901</v>
      </c>
      <c r="B4978" s="104" t="inlineStr">
        <is>
          <t>2025/26</t>
        </is>
      </c>
      <c r="C4978" s="104" t="inlineStr">
        <is>
          <t>HC-081</t>
        </is>
      </c>
      <c r="D4978" s="104" t="inlineStr">
        <is>
          <t>Île-de-France</t>
        </is>
      </c>
      <c r="E4978" s="104" t="inlineStr">
        <is>
          <t>Livraison</t>
        </is>
      </c>
      <c r="F4978" s="104" t="n">
        <v>30</v>
      </c>
      <c r="G4978" s="159" t="n">
        <v>1718</v>
      </c>
      <c r="H4978" s="159" t="n">
        <v>4398</v>
      </c>
      <c r="I4978" s="160" t="n">
        <v>29733.6</v>
      </c>
      <c r="J4978" s="160" t="n">
        <v>1752.87</v>
      </c>
      <c r="K4978" s="160" t="n">
        <v>27980.73</v>
      </c>
      <c r="L4978" s="160" t="n">
        <v>9865.219999999999</v>
      </c>
    </row>
    <row r="4979">
      <c r="A4979" s="176" t="n">
        <v>45901</v>
      </c>
      <c r="B4979" s="104" t="inlineStr">
        <is>
          <t>2025/26</t>
        </is>
      </c>
      <c r="C4979" s="104" t="inlineStr">
        <is>
          <t>HC-081</t>
        </is>
      </c>
      <c r="D4979" s="104" t="inlineStr">
        <is>
          <t>Île-de-France</t>
        </is>
      </c>
      <c r="E4979" s="104" t="inlineStr">
        <is>
          <t>Sur place</t>
        </is>
      </c>
      <c r="F4979" s="104" t="n">
        <v>30</v>
      </c>
      <c r="G4979" s="159" t="n">
        <v>4219</v>
      </c>
      <c r="H4979" s="159" t="n">
        <v>10982</v>
      </c>
      <c r="I4979" s="160" t="n">
        <v>57447.06</v>
      </c>
      <c r="J4979" s="160" t="n">
        <v>1596.94</v>
      </c>
      <c r="K4979" s="160" t="n">
        <v>55850.12</v>
      </c>
      <c r="L4979" s="160" t="n">
        <v>19132.58</v>
      </c>
    </row>
    <row r="4980">
      <c r="A4980" s="176" t="n">
        <v>45901</v>
      </c>
      <c r="B4980" s="104" t="inlineStr">
        <is>
          <t>2025/26</t>
        </is>
      </c>
      <c r="C4980" s="104" t="inlineStr">
        <is>
          <t>HC-081</t>
        </is>
      </c>
      <c r="D4980" s="104" t="inlineStr">
        <is>
          <t>Île-de-France</t>
        </is>
      </c>
      <c r="E4980" s="104" t="inlineStr">
        <is>
          <t>À emporter</t>
        </is>
      </c>
      <c r="F4980" s="104" t="n">
        <v>30</v>
      </c>
      <c r="G4980" s="159" t="n">
        <v>3316</v>
      </c>
      <c r="H4980" s="159" t="n">
        <v>8558</v>
      </c>
      <c r="I4980" s="160" t="n">
        <v>40968.76</v>
      </c>
      <c r="J4980" s="160" t="n">
        <v>1128.85</v>
      </c>
      <c r="K4980" s="160" t="n">
        <v>39839.91</v>
      </c>
      <c r="L4980" s="160" t="n">
        <v>13649.89</v>
      </c>
    </row>
    <row r="4981">
      <c r="A4981" s="176" t="n">
        <v>45901</v>
      </c>
      <c r="B4981" s="104" t="inlineStr">
        <is>
          <t>2025/26</t>
        </is>
      </c>
      <c r="C4981" s="104" t="inlineStr">
        <is>
          <t>HC-082</t>
        </is>
      </c>
      <c r="D4981" s="104" t="inlineStr">
        <is>
          <t>Nord-Ouest</t>
        </is>
      </c>
      <c r="E4981" s="104" t="inlineStr">
        <is>
          <t>Livraison</t>
        </is>
      </c>
      <c r="F4981" s="104" t="n">
        <v>30</v>
      </c>
      <c r="G4981" s="159" t="n">
        <v>1443</v>
      </c>
      <c r="H4981" s="159" t="n">
        <v>3634</v>
      </c>
      <c r="I4981" s="160" t="n">
        <v>24600.98</v>
      </c>
      <c r="J4981" s="160" t="n">
        <v>1451.01</v>
      </c>
      <c r="K4981" s="160" t="n">
        <v>23149.97</v>
      </c>
      <c r="L4981" s="160" t="n">
        <v>7111.56</v>
      </c>
    </row>
    <row r="4982">
      <c r="A4982" s="176" t="n">
        <v>45901</v>
      </c>
      <c r="B4982" s="104" t="inlineStr">
        <is>
          <t>2025/26</t>
        </is>
      </c>
      <c r="C4982" s="104" t="inlineStr">
        <is>
          <t>HC-082</t>
        </is>
      </c>
      <c r="D4982" s="104" t="inlineStr">
        <is>
          <t>Nord-Ouest</t>
        </is>
      </c>
      <c r="E4982" s="104" t="inlineStr">
        <is>
          <t>Sur place</t>
        </is>
      </c>
      <c r="F4982" s="104" t="n">
        <v>30</v>
      </c>
      <c r="G4982" s="159" t="n">
        <v>3360</v>
      </c>
      <c r="H4982" s="159" t="n">
        <v>8634</v>
      </c>
      <c r="I4982" s="160" t="n">
        <v>44654.73</v>
      </c>
      <c r="J4982" s="160" t="n">
        <v>1369.7</v>
      </c>
      <c r="K4982" s="160" t="n">
        <v>43285.03</v>
      </c>
      <c r="L4982" s="160" t="n">
        <v>12976.19</v>
      </c>
    </row>
    <row r="4983">
      <c r="A4983" s="176" t="n">
        <v>45901</v>
      </c>
      <c r="B4983" s="104" t="inlineStr">
        <is>
          <t>2025/26</t>
        </is>
      </c>
      <c r="C4983" s="104" t="inlineStr">
        <is>
          <t>HC-082</t>
        </is>
      </c>
      <c r="D4983" s="104" t="inlineStr">
        <is>
          <t>Nord-Ouest</t>
        </is>
      </c>
      <c r="E4983" s="104" t="inlineStr">
        <is>
          <t>À emporter</t>
        </is>
      </c>
      <c r="F4983" s="104" t="n">
        <v>29</v>
      </c>
      <c r="G4983" s="159" t="n">
        <v>2407</v>
      </c>
      <c r="H4983" s="159" t="n">
        <v>6317</v>
      </c>
      <c r="I4983" s="160" t="n">
        <v>29851.65</v>
      </c>
      <c r="J4983" s="160" t="n">
        <v>825.86</v>
      </c>
      <c r="K4983" s="160" t="n">
        <v>29025.79</v>
      </c>
      <c r="L4983" s="160" t="n">
        <v>8605.110000000001</v>
      </c>
    </row>
    <row r="4984">
      <c r="A4984" s="176" t="n">
        <v>45901</v>
      </c>
      <c r="B4984" s="104" t="inlineStr">
        <is>
          <t>2025/26</t>
        </is>
      </c>
      <c r="C4984" s="104" t="inlineStr">
        <is>
          <t>HC-083</t>
        </is>
      </c>
      <c r="D4984" s="104" t="inlineStr">
        <is>
          <t>Sud-Est</t>
        </is>
      </c>
      <c r="E4984" s="104" t="inlineStr">
        <is>
          <t>Livraison</t>
        </is>
      </c>
      <c r="F4984" s="104" t="n">
        <v>29</v>
      </c>
      <c r="G4984" s="159" t="n">
        <v>1146</v>
      </c>
      <c r="H4984" s="159" t="n">
        <v>2989</v>
      </c>
      <c r="I4984" s="160" t="n">
        <v>19722.35</v>
      </c>
      <c r="J4984" s="160" t="n">
        <v>1221.32</v>
      </c>
      <c r="K4984" s="160" t="n">
        <v>18501.03</v>
      </c>
      <c r="L4984" s="160" t="n">
        <v>5720.35</v>
      </c>
    </row>
    <row r="4985">
      <c r="A4985" s="176" t="n">
        <v>45901</v>
      </c>
      <c r="B4985" s="104" t="inlineStr">
        <is>
          <t>2025/26</t>
        </is>
      </c>
      <c r="C4985" s="104" t="inlineStr">
        <is>
          <t>HC-083</t>
        </is>
      </c>
      <c r="D4985" s="104" t="inlineStr">
        <is>
          <t>Sud-Est</t>
        </is>
      </c>
      <c r="E4985" s="104" t="inlineStr">
        <is>
          <t>Sur place</t>
        </is>
      </c>
      <c r="F4985" s="104" t="n">
        <v>30</v>
      </c>
      <c r="G4985" s="159" t="n">
        <v>3009</v>
      </c>
      <c r="H4985" s="159" t="n">
        <v>7970</v>
      </c>
      <c r="I4985" s="160" t="n">
        <v>40317.67</v>
      </c>
      <c r="J4985" s="160" t="n">
        <v>1095.95</v>
      </c>
      <c r="K4985" s="160" t="n">
        <v>39221.72</v>
      </c>
      <c r="L4985" s="160" t="n">
        <v>11684.76</v>
      </c>
    </row>
    <row r="4986">
      <c r="A4986" s="176" t="n">
        <v>45901</v>
      </c>
      <c r="B4986" s="104" t="inlineStr">
        <is>
          <t>2025/26</t>
        </is>
      </c>
      <c r="C4986" s="104" t="inlineStr">
        <is>
          <t>HC-083</t>
        </is>
      </c>
      <c r="D4986" s="104" t="inlineStr">
        <is>
          <t>Sud-Est</t>
        </is>
      </c>
      <c r="E4986" s="104" t="inlineStr">
        <is>
          <t>À emporter</t>
        </is>
      </c>
      <c r="F4986" s="104" t="n">
        <v>30</v>
      </c>
      <c r="G4986" s="159" t="n">
        <v>2240</v>
      </c>
      <c r="H4986" s="159" t="n">
        <v>5605</v>
      </c>
      <c r="I4986" s="160" t="n">
        <v>27801.5</v>
      </c>
      <c r="J4986" s="160" t="n">
        <v>772.4299999999999</v>
      </c>
      <c r="K4986" s="160" t="n">
        <v>27029.07</v>
      </c>
      <c r="L4986" s="160" t="n">
        <v>8013.43</v>
      </c>
    </row>
    <row r="4987">
      <c r="A4987" s="176" t="n">
        <v>45901</v>
      </c>
      <c r="B4987" s="104" t="inlineStr">
        <is>
          <t>2025/26</t>
        </is>
      </c>
      <c r="C4987" s="104" t="inlineStr">
        <is>
          <t>HC-084</t>
        </is>
      </c>
      <c r="D4987" s="104" t="inlineStr">
        <is>
          <t>Sud-Ouest</t>
        </is>
      </c>
      <c r="E4987" s="104" t="inlineStr">
        <is>
          <t>Drive</t>
        </is>
      </c>
      <c r="F4987" s="104" t="n">
        <v>29</v>
      </c>
      <c r="G4987" s="159" t="n">
        <v>1111</v>
      </c>
      <c r="H4987" s="159" t="n">
        <v>2860</v>
      </c>
      <c r="I4987" s="160" t="n">
        <v>15965.2</v>
      </c>
      <c r="J4987" s="160" t="n">
        <v>517.46</v>
      </c>
      <c r="K4987" s="160" t="n">
        <v>15447.74</v>
      </c>
      <c r="L4987" s="160" t="n">
        <v>4544.68</v>
      </c>
    </row>
    <row r="4988">
      <c r="A4988" s="176" t="n">
        <v>45901</v>
      </c>
      <c r="B4988" s="104" t="inlineStr">
        <is>
          <t>2025/26</t>
        </is>
      </c>
      <c r="C4988" s="104" t="inlineStr">
        <is>
          <t>HC-084</t>
        </is>
      </c>
      <c r="D4988" s="104" t="inlineStr">
        <is>
          <t>Sud-Ouest</t>
        </is>
      </c>
      <c r="E4988" s="104" t="inlineStr">
        <is>
          <t>Livraison</t>
        </is>
      </c>
      <c r="F4988" s="104" t="n">
        <v>30</v>
      </c>
      <c r="G4988" s="159" t="n">
        <v>1132</v>
      </c>
      <c r="H4988" s="159" t="n">
        <v>2793</v>
      </c>
      <c r="I4988" s="160" t="n">
        <v>19372.7</v>
      </c>
      <c r="J4988" s="160" t="n">
        <v>1134.8</v>
      </c>
      <c r="K4988" s="160" t="n">
        <v>18237.9</v>
      </c>
      <c r="L4988" s="160" t="n">
        <v>5630.44</v>
      </c>
    </row>
    <row r="4989">
      <c r="A4989" s="176" t="n">
        <v>45901</v>
      </c>
      <c r="B4989" s="104" t="inlineStr">
        <is>
          <t>2025/26</t>
        </is>
      </c>
      <c r="C4989" s="104" t="inlineStr">
        <is>
          <t>HC-084</t>
        </is>
      </c>
      <c r="D4989" s="104" t="inlineStr">
        <is>
          <t>Sud-Ouest</t>
        </is>
      </c>
      <c r="E4989" s="104" t="inlineStr">
        <is>
          <t>Sur place</t>
        </is>
      </c>
      <c r="F4989" s="104" t="n">
        <v>30</v>
      </c>
      <c r="G4989" s="159" t="n">
        <v>2919</v>
      </c>
      <c r="H4989" s="159" t="n">
        <v>7412</v>
      </c>
      <c r="I4989" s="160" t="n">
        <v>39000.48</v>
      </c>
      <c r="J4989" s="160" t="n">
        <v>1056.94</v>
      </c>
      <c r="K4989" s="160" t="n">
        <v>37943.54</v>
      </c>
      <c r="L4989" s="160" t="n">
        <v>11239.58</v>
      </c>
    </row>
    <row r="4990">
      <c r="A4990" s="176" t="n">
        <v>45901</v>
      </c>
      <c r="B4990" s="104" t="inlineStr">
        <is>
          <t>2025/26</t>
        </is>
      </c>
      <c r="C4990" s="104" t="inlineStr">
        <is>
          <t>HC-084</t>
        </is>
      </c>
      <c r="D4990" s="104" t="inlineStr">
        <is>
          <t>Sud-Ouest</t>
        </is>
      </c>
      <c r="E4990" s="104" t="inlineStr">
        <is>
          <t>À emporter</t>
        </is>
      </c>
      <c r="F4990" s="104" t="n">
        <v>30</v>
      </c>
      <c r="G4990" s="159" t="n">
        <v>2247</v>
      </c>
      <c r="H4990" s="159" t="n">
        <v>5497</v>
      </c>
      <c r="I4990" s="160" t="n">
        <v>28018.19</v>
      </c>
      <c r="J4990" s="160" t="n">
        <v>831.98</v>
      </c>
      <c r="K4990" s="160" t="n">
        <v>27186.21</v>
      </c>
      <c r="L4990" s="160" t="n">
        <v>8148.24</v>
      </c>
    </row>
    <row r="4991">
      <c r="A4991" s="176" t="n">
        <v>45901</v>
      </c>
      <c r="B4991" s="104" t="inlineStr">
        <is>
          <t>2025/26</t>
        </is>
      </c>
      <c r="C4991" s="104" t="inlineStr">
        <is>
          <t>HC-085</t>
        </is>
      </c>
      <c r="D4991" s="104" t="inlineStr">
        <is>
          <t>Île-de-France</t>
        </is>
      </c>
      <c r="E4991" s="104" t="inlineStr">
        <is>
          <t>Livraison</t>
        </is>
      </c>
      <c r="F4991" s="104" t="n">
        <v>30</v>
      </c>
      <c r="G4991" s="159" t="n">
        <v>1856</v>
      </c>
      <c r="H4991" s="159" t="n">
        <v>4833</v>
      </c>
      <c r="I4991" s="160" t="n">
        <v>31940.02</v>
      </c>
      <c r="J4991" s="160" t="n">
        <v>1836.61</v>
      </c>
      <c r="K4991" s="160" t="n">
        <v>30103.41</v>
      </c>
      <c r="L4991" s="160" t="n">
        <v>9252.65</v>
      </c>
    </row>
    <row r="4992">
      <c r="A4992" s="176" t="n">
        <v>45901</v>
      </c>
      <c r="B4992" s="104" t="inlineStr">
        <is>
          <t>2025/26</t>
        </is>
      </c>
      <c r="C4992" s="104" t="inlineStr">
        <is>
          <t>HC-085</t>
        </is>
      </c>
      <c r="D4992" s="104" t="inlineStr">
        <is>
          <t>Île-de-France</t>
        </is>
      </c>
      <c r="E4992" s="104" t="inlineStr">
        <is>
          <t>Sur place</t>
        </is>
      </c>
      <c r="F4992" s="104" t="n">
        <v>29</v>
      </c>
      <c r="G4992" s="159" t="n">
        <v>4140</v>
      </c>
      <c r="H4992" s="159" t="n">
        <v>10640</v>
      </c>
      <c r="I4992" s="160" t="n">
        <v>55862.5</v>
      </c>
      <c r="J4992" s="160" t="n">
        <v>1829.02</v>
      </c>
      <c r="K4992" s="160" t="n">
        <v>54033.48</v>
      </c>
      <c r="L4992" s="160" t="n">
        <v>16197.39</v>
      </c>
    </row>
    <row r="4993">
      <c r="A4993" s="176" t="n">
        <v>45901</v>
      </c>
      <c r="B4993" s="104" t="inlineStr">
        <is>
          <t>2025/26</t>
        </is>
      </c>
      <c r="C4993" s="104" t="inlineStr">
        <is>
          <t>HC-085</t>
        </is>
      </c>
      <c r="D4993" s="104" t="inlineStr">
        <is>
          <t>Île-de-France</t>
        </is>
      </c>
      <c r="E4993" s="104" t="inlineStr">
        <is>
          <t>À emporter</t>
        </is>
      </c>
      <c r="F4993" s="104" t="n">
        <v>30</v>
      </c>
      <c r="G4993" s="159" t="n">
        <v>3327</v>
      </c>
      <c r="H4993" s="159" t="n">
        <v>8439</v>
      </c>
      <c r="I4993" s="160" t="n">
        <v>40645.34</v>
      </c>
      <c r="J4993" s="160" t="n">
        <v>1244.32</v>
      </c>
      <c r="K4993" s="160" t="n">
        <v>39401.02</v>
      </c>
      <c r="L4993" s="160" t="n">
        <v>11716.46</v>
      </c>
    </row>
    <row r="4994">
      <c r="A4994" s="176" t="n">
        <v>45901</v>
      </c>
      <c r="B4994" s="104" t="inlineStr">
        <is>
          <t>2025/26</t>
        </is>
      </c>
      <c r="C4994" s="104" t="inlineStr">
        <is>
          <t>HC-086</t>
        </is>
      </c>
      <c r="D4994" s="104" t="inlineStr">
        <is>
          <t>Nord-Ouest</t>
        </is>
      </c>
      <c r="E4994" s="104" t="inlineStr">
        <is>
          <t>Livraison</t>
        </is>
      </c>
      <c r="F4994" s="104" t="n">
        <v>29</v>
      </c>
      <c r="G4994" s="159" t="n">
        <v>1308</v>
      </c>
      <c r="H4994" s="159" t="n">
        <v>3206</v>
      </c>
      <c r="I4994" s="160" t="n">
        <v>22552.99</v>
      </c>
      <c r="J4994" s="160" t="n">
        <v>1332.4</v>
      </c>
      <c r="K4994" s="160" t="n">
        <v>21220.59</v>
      </c>
      <c r="L4994" s="160" t="n">
        <v>6617.95</v>
      </c>
    </row>
    <row r="4995">
      <c r="A4995" s="176" t="n">
        <v>45901</v>
      </c>
      <c r="B4995" s="104" t="inlineStr">
        <is>
          <t>2025/26</t>
        </is>
      </c>
      <c r="C4995" s="104" t="inlineStr">
        <is>
          <t>HC-086</t>
        </is>
      </c>
      <c r="D4995" s="104" t="inlineStr">
        <is>
          <t>Nord-Ouest</t>
        </is>
      </c>
      <c r="E4995" s="104" t="inlineStr">
        <is>
          <t>Sur place</t>
        </is>
      </c>
      <c r="F4995" s="104" t="n">
        <v>30</v>
      </c>
      <c r="G4995" s="159" t="n">
        <v>3457</v>
      </c>
      <c r="H4995" s="159" t="n">
        <v>8736</v>
      </c>
      <c r="I4995" s="160" t="n">
        <v>46927.38</v>
      </c>
      <c r="J4995" s="160" t="n">
        <v>1441.97</v>
      </c>
      <c r="K4995" s="160" t="n">
        <v>45485.41</v>
      </c>
      <c r="L4995" s="160" t="n">
        <v>13645.59</v>
      </c>
    </row>
    <row r="4996">
      <c r="A4996" s="176" t="n">
        <v>45901</v>
      </c>
      <c r="B4996" s="104" t="inlineStr">
        <is>
          <t>2025/26</t>
        </is>
      </c>
      <c r="C4996" s="104" t="inlineStr">
        <is>
          <t>HC-086</t>
        </is>
      </c>
      <c r="D4996" s="104" t="inlineStr">
        <is>
          <t>Nord-Ouest</t>
        </is>
      </c>
      <c r="E4996" s="104" t="inlineStr">
        <is>
          <t>À emporter</t>
        </is>
      </c>
      <c r="F4996" s="104" t="n">
        <v>30</v>
      </c>
      <c r="G4996" s="159" t="n">
        <v>2527</v>
      </c>
      <c r="H4996" s="159" t="n">
        <v>6581</v>
      </c>
      <c r="I4996" s="160" t="n">
        <v>31273.83</v>
      </c>
      <c r="J4996" s="160" t="n">
        <v>921.89</v>
      </c>
      <c r="K4996" s="160" t="n">
        <v>30351.94</v>
      </c>
      <c r="L4996" s="160" t="n">
        <v>9008.15</v>
      </c>
    </row>
    <row r="4997">
      <c r="A4997" s="176" t="n">
        <v>45901</v>
      </c>
      <c r="B4997" s="104" t="inlineStr">
        <is>
          <t>2025/26</t>
        </is>
      </c>
      <c r="C4997" s="104" t="inlineStr">
        <is>
          <t>HC-087</t>
        </is>
      </c>
      <c r="D4997" s="104" t="inlineStr">
        <is>
          <t>Sud-Est</t>
        </is>
      </c>
      <c r="E4997" s="104" t="inlineStr">
        <is>
          <t>Drive</t>
        </is>
      </c>
      <c r="F4997" s="104" t="n">
        <v>29</v>
      </c>
      <c r="G4997" s="159" t="n">
        <v>875</v>
      </c>
      <c r="H4997" s="159" t="n">
        <v>2261</v>
      </c>
      <c r="I4997" s="160" t="n">
        <v>12628.08</v>
      </c>
      <c r="J4997" s="160" t="n">
        <v>406.96</v>
      </c>
      <c r="K4997" s="160" t="n">
        <v>12221.12</v>
      </c>
      <c r="L4997" s="160" t="n">
        <v>3638.02</v>
      </c>
    </row>
    <row r="4998">
      <c r="A4998" s="176" t="n">
        <v>45901</v>
      </c>
      <c r="B4998" s="104" t="inlineStr">
        <is>
          <t>2025/26</t>
        </is>
      </c>
      <c r="C4998" s="104" t="inlineStr">
        <is>
          <t>HC-087</t>
        </is>
      </c>
      <c r="D4998" s="104" t="inlineStr">
        <is>
          <t>Sud-Est</t>
        </is>
      </c>
      <c r="E4998" s="104" t="inlineStr">
        <is>
          <t>Livraison</t>
        </is>
      </c>
      <c r="F4998" s="104" t="n">
        <v>30</v>
      </c>
      <c r="G4998" s="159" t="n">
        <v>986</v>
      </c>
      <c r="H4998" s="159" t="n">
        <v>2504</v>
      </c>
      <c r="I4998" s="160" t="n">
        <v>16757.9</v>
      </c>
      <c r="J4998" s="160" t="n">
        <v>979.04</v>
      </c>
      <c r="K4998" s="160" t="n">
        <v>15778.86</v>
      </c>
      <c r="L4998" s="160" t="n">
        <v>4883.78</v>
      </c>
    </row>
    <row r="4999">
      <c r="A4999" s="176" t="n">
        <v>45901</v>
      </c>
      <c r="B4999" s="104" t="inlineStr">
        <is>
          <t>2025/26</t>
        </is>
      </c>
      <c r="C4999" s="104" t="inlineStr">
        <is>
          <t>HC-087</t>
        </is>
      </c>
      <c r="D4999" s="104" t="inlineStr">
        <is>
          <t>Sud-Est</t>
        </is>
      </c>
      <c r="E4999" s="104" t="inlineStr">
        <is>
          <t>Sur place</t>
        </is>
      </c>
      <c r="F4999" s="104" t="n">
        <v>30</v>
      </c>
      <c r="G4999" s="159" t="n">
        <v>2329</v>
      </c>
      <c r="H4999" s="159" t="n">
        <v>5925</v>
      </c>
      <c r="I4999" s="160" t="n">
        <v>31073.15</v>
      </c>
      <c r="J4999" s="160" t="n">
        <v>884.9</v>
      </c>
      <c r="K4999" s="160" t="n">
        <v>30188.25</v>
      </c>
      <c r="L4999" s="160" t="n">
        <v>9058.84</v>
      </c>
    </row>
    <row r="5000">
      <c r="A5000" s="176" t="n">
        <v>45901</v>
      </c>
      <c r="B5000" s="104" t="inlineStr">
        <is>
          <t>2025/26</t>
        </is>
      </c>
      <c r="C5000" s="104" t="inlineStr">
        <is>
          <t>HC-087</t>
        </is>
      </c>
      <c r="D5000" s="104" t="inlineStr">
        <is>
          <t>Sud-Est</t>
        </is>
      </c>
      <c r="E5000" s="104" t="inlineStr">
        <is>
          <t>À emporter</t>
        </is>
      </c>
      <c r="F5000" s="104" t="n">
        <v>29</v>
      </c>
      <c r="G5000" s="159" t="n">
        <v>1715</v>
      </c>
      <c r="H5000" s="159" t="n">
        <v>4194</v>
      </c>
      <c r="I5000" s="160" t="n">
        <v>21330.77</v>
      </c>
      <c r="J5000" s="160" t="n">
        <v>668.3099999999999</v>
      </c>
      <c r="K5000" s="160" t="n">
        <v>20662.46</v>
      </c>
      <c r="L5000" s="160" t="n">
        <v>6125.24</v>
      </c>
    </row>
    <row r="5001">
      <c r="A5001" s="176" t="n">
        <v>45901</v>
      </c>
      <c r="B5001" s="104" t="inlineStr">
        <is>
          <t>2025/26</t>
        </is>
      </c>
      <c r="C5001" s="104" t="inlineStr">
        <is>
          <t>HC-088</t>
        </is>
      </c>
      <c r="D5001" s="104" t="inlineStr">
        <is>
          <t>Sud-Ouest</t>
        </is>
      </c>
      <c r="E5001" s="104" t="inlineStr">
        <is>
          <t>Livraison</t>
        </is>
      </c>
      <c r="F5001" s="104" t="n">
        <v>30</v>
      </c>
      <c r="G5001" s="159" t="n">
        <v>1447</v>
      </c>
      <c r="H5001" s="159" t="n">
        <v>3747</v>
      </c>
      <c r="I5001" s="160" t="n">
        <v>24437.11</v>
      </c>
      <c r="J5001" s="160" t="n">
        <v>1340.9</v>
      </c>
      <c r="K5001" s="160" t="n">
        <v>23096.21</v>
      </c>
      <c r="L5001" s="160" t="n">
        <v>7084.55</v>
      </c>
    </row>
    <row r="5002">
      <c r="A5002" s="176" t="n">
        <v>45901</v>
      </c>
      <c r="B5002" s="104" t="inlineStr">
        <is>
          <t>2025/26</t>
        </is>
      </c>
      <c r="C5002" s="104" t="inlineStr">
        <is>
          <t>HC-088</t>
        </is>
      </c>
      <c r="D5002" s="104" t="inlineStr">
        <is>
          <t>Sud-Ouest</t>
        </is>
      </c>
      <c r="E5002" s="104" t="inlineStr">
        <is>
          <t>Sur place</t>
        </is>
      </c>
      <c r="F5002" s="104" t="n">
        <v>30</v>
      </c>
      <c r="G5002" s="159" t="n">
        <v>3366</v>
      </c>
      <c r="H5002" s="159" t="n">
        <v>8323</v>
      </c>
      <c r="I5002" s="160" t="n">
        <v>45514.52</v>
      </c>
      <c r="J5002" s="160" t="n">
        <v>1425.08</v>
      </c>
      <c r="K5002" s="160" t="n">
        <v>44089.44</v>
      </c>
      <c r="L5002" s="160" t="n">
        <v>13257.63</v>
      </c>
    </row>
    <row r="5003">
      <c r="A5003" s="176" t="n">
        <v>45901</v>
      </c>
      <c r="B5003" s="104" t="inlineStr">
        <is>
          <t>2025/26</t>
        </is>
      </c>
      <c r="C5003" s="104" t="inlineStr">
        <is>
          <t>HC-088</t>
        </is>
      </c>
      <c r="D5003" s="104" t="inlineStr">
        <is>
          <t>Sud-Ouest</t>
        </is>
      </c>
      <c r="E5003" s="104" t="inlineStr">
        <is>
          <t>À emporter</t>
        </is>
      </c>
      <c r="F5003" s="104" t="n">
        <v>29</v>
      </c>
      <c r="G5003" s="159" t="n">
        <v>2463</v>
      </c>
      <c r="H5003" s="159" t="n">
        <v>6209</v>
      </c>
      <c r="I5003" s="160" t="n">
        <v>30286.44</v>
      </c>
      <c r="J5003" s="160" t="n">
        <v>930.15</v>
      </c>
      <c r="K5003" s="160" t="n">
        <v>29356.29</v>
      </c>
      <c r="L5003" s="160" t="n">
        <v>8780.280000000001</v>
      </c>
    </row>
    <row r="5004">
      <c r="A5004" s="176" t="n">
        <v>45901</v>
      </c>
      <c r="B5004" s="104" t="inlineStr">
        <is>
          <t>2025/26</t>
        </is>
      </c>
      <c r="C5004" s="104" t="inlineStr">
        <is>
          <t>HC-089</t>
        </is>
      </c>
      <c r="D5004" s="104" t="inlineStr">
        <is>
          <t>Île-de-France</t>
        </is>
      </c>
      <c r="E5004" s="104" t="inlineStr">
        <is>
          <t>Livraison</t>
        </is>
      </c>
      <c r="F5004" s="104" t="n">
        <v>30</v>
      </c>
      <c r="G5004" s="159" t="n">
        <v>1645</v>
      </c>
      <c r="H5004" s="159" t="n">
        <v>4174</v>
      </c>
      <c r="I5004" s="160" t="n">
        <v>27983.55</v>
      </c>
      <c r="J5004" s="160" t="n">
        <v>1675.17</v>
      </c>
      <c r="K5004" s="160" t="n">
        <v>26308.38</v>
      </c>
      <c r="L5004" s="160" t="n">
        <v>8216.139999999999</v>
      </c>
    </row>
    <row r="5005">
      <c r="A5005" s="176" t="n">
        <v>45901</v>
      </c>
      <c r="B5005" s="104" t="inlineStr">
        <is>
          <t>2025/26</t>
        </is>
      </c>
      <c r="C5005" s="104" t="inlineStr">
        <is>
          <t>HC-089</t>
        </is>
      </c>
      <c r="D5005" s="104" t="inlineStr">
        <is>
          <t>Île-de-France</t>
        </is>
      </c>
      <c r="E5005" s="104" t="inlineStr">
        <is>
          <t>Sur place</t>
        </is>
      </c>
      <c r="F5005" s="104" t="n">
        <v>30</v>
      </c>
      <c r="G5005" s="159" t="n">
        <v>3986</v>
      </c>
      <c r="H5005" s="159" t="n">
        <v>10249</v>
      </c>
      <c r="I5005" s="160" t="n">
        <v>53856.75</v>
      </c>
      <c r="J5005" s="160" t="n">
        <v>1427.96</v>
      </c>
      <c r="K5005" s="160" t="n">
        <v>52428.79</v>
      </c>
      <c r="L5005" s="160" t="n">
        <v>15672.3</v>
      </c>
    </row>
    <row r="5006">
      <c r="A5006" s="176" t="n">
        <v>45901</v>
      </c>
      <c r="B5006" s="104" t="inlineStr">
        <is>
          <t>2025/26</t>
        </is>
      </c>
      <c r="C5006" s="104" t="inlineStr">
        <is>
          <t>HC-089</t>
        </is>
      </c>
      <c r="D5006" s="104" t="inlineStr">
        <is>
          <t>Île-de-France</t>
        </is>
      </c>
      <c r="E5006" s="104" t="inlineStr">
        <is>
          <t>À emporter</t>
        </is>
      </c>
      <c r="F5006" s="104" t="n">
        <v>29</v>
      </c>
      <c r="G5006" s="159" t="n">
        <v>2987</v>
      </c>
      <c r="H5006" s="159" t="n">
        <v>7713</v>
      </c>
      <c r="I5006" s="160" t="n">
        <v>36570.07</v>
      </c>
      <c r="J5006" s="160" t="n">
        <v>1245.97</v>
      </c>
      <c r="K5006" s="160" t="n">
        <v>35324.1</v>
      </c>
      <c r="L5006" s="160" t="n">
        <v>10536.37</v>
      </c>
    </row>
    <row r="5007">
      <c r="A5007" s="176" t="n">
        <v>45901</v>
      </c>
      <c r="B5007" s="104" t="inlineStr">
        <is>
          <t>2025/26</t>
        </is>
      </c>
      <c r="C5007" s="104" t="inlineStr">
        <is>
          <t>HC-090</t>
        </is>
      </c>
      <c r="D5007" s="104" t="inlineStr">
        <is>
          <t>Nord-Ouest</t>
        </is>
      </c>
      <c r="E5007" s="104" t="inlineStr">
        <is>
          <t>Drive</t>
        </is>
      </c>
      <c r="F5007" s="104" t="n">
        <v>30</v>
      </c>
      <c r="G5007" s="159" t="n">
        <v>1163</v>
      </c>
      <c r="H5007" s="159" t="n">
        <v>2863</v>
      </c>
      <c r="I5007" s="160" t="n">
        <v>16463.7</v>
      </c>
      <c r="J5007" s="160" t="n">
        <v>567.08</v>
      </c>
      <c r="K5007" s="160" t="n">
        <v>15896.62</v>
      </c>
      <c r="L5007" s="160" t="n">
        <v>4749.67</v>
      </c>
    </row>
    <row r="5008">
      <c r="A5008" s="176" t="n">
        <v>45901</v>
      </c>
      <c r="B5008" s="104" t="inlineStr">
        <is>
          <t>2025/26</t>
        </is>
      </c>
      <c r="C5008" s="104" t="inlineStr">
        <is>
          <t>HC-090</t>
        </is>
      </c>
      <c r="D5008" s="104" t="inlineStr">
        <is>
          <t>Nord-Ouest</t>
        </is>
      </c>
      <c r="E5008" s="104" t="inlineStr">
        <is>
          <t>Livraison</t>
        </is>
      </c>
      <c r="F5008" s="104" t="n">
        <v>30</v>
      </c>
      <c r="G5008" s="159" t="n">
        <v>1129</v>
      </c>
      <c r="H5008" s="159" t="n">
        <v>2880</v>
      </c>
      <c r="I5008" s="160" t="n">
        <v>19694.44</v>
      </c>
      <c r="J5008" s="160" t="n">
        <v>1174.2</v>
      </c>
      <c r="K5008" s="160" t="n">
        <v>18520.24</v>
      </c>
      <c r="L5008" s="160" t="n">
        <v>5747.07</v>
      </c>
    </row>
    <row r="5009">
      <c r="A5009" s="176" t="n">
        <v>45901</v>
      </c>
      <c r="B5009" s="104" t="inlineStr">
        <is>
          <t>2025/26</t>
        </is>
      </c>
      <c r="C5009" s="104" t="inlineStr">
        <is>
          <t>HC-090</t>
        </is>
      </c>
      <c r="D5009" s="104" t="inlineStr">
        <is>
          <t>Nord-Ouest</t>
        </is>
      </c>
      <c r="E5009" s="104" t="inlineStr">
        <is>
          <t>Sur place</t>
        </is>
      </c>
      <c r="F5009" s="104" t="n">
        <v>30</v>
      </c>
      <c r="G5009" s="159" t="n">
        <v>2939</v>
      </c>
      <c r="H5009" s="159" t="n">
        <v>7521</v>
      </c>
      <c r="I5009" s="160" t="n">
        <v>39271.09</v>
      </c>
      <c r="J5009" s="160" t="n">
        <v>1148.3</v>
      </c>
      <c r="K5009" s="160" t="n">
        <v>38122.79</v>
      </c>
      <c r="L5009" s="160" t="n">
        <v>11327.76</v>
      </c>
    </row>
    <row r="5010">
      <c r="A5010" s="176" t="n">
        <v>45901</v>
      </c>
      <c r="B5010" s="104" t="inlineStr">
        <is>
          <t>2025/26</t>
        </is>
      </c>
      <c r="C5010" s="104" t="inlineStr">
        <is>
          <t>HC-090</t>
        </is>
      </c>
      <c r="D5010" s="104" t="inlineStr">
        <is>
          <t>Nord-Ouest</t>
        </is>
      </c>
      <c r="E5010" s="104" t="inlineStr">
        <is>
          <t>À emporter</t>
        </is>
      </c>
      <c r="F5010" s="104" t="n">
        <v>30</v>
      </c>
      <c r="G5010" s="159" t="n">
        <v>2167</v>
      </c>
      <c r="H5010" s="159" t="n">
        <v>5824</v>
      </c>
      <c r="I5010" s="160" t="n">
        <v>27045.88</v>
      </c>
      <c r="J5010" s="160" t="n">
        <v>757.89</v>
      </c>
      <c r="K5010" s="160" t="n">
        <v>26287.99</v>
      </c>
      <c r="L5010" s="160" t="n">
        <v>7858.47</v>
      </c>
    </row>
    <row r="5011">
      <c r="A5011" s="176" t="n">
        <v>45901</v>
      </c>
      <c r="B5011" s="104" t="inlineStr">
        <is>
          <t>2025/26</t>
        </is>
      </c>
      <c r="C5011" s="104" t="inlineStr">
        <is>
          <t>HC-091</t>
        </is>
      </c>
      <c r="D5011" s="104" t="inlineStr">
        <is>
          <t>Sud-Est</t>
        </is>
      </c>
      <c r="E5011" s="104" t="inlineStr">
        <is>
          <t>Livraison</t>
        </is>
      </c>
      <c r="F5011" s="104" t="n">
        <v>29</v>
      </c>
      <c r="G5011" s="159" t="n">
        <v>1481</v>
      </c>
      <c r="H5011" s="159" t="n">
        <v>3816</v>
      </c>
      <c r="I5011" s="160" t="n">
        <v>24516.29</v>
      </c>
      <c r="J5011" s="160" t="n">
        <v>1386.34</v>
      </c>
      <c r="K5011" s="160" t="n">
        <v>23129.95</v>
      </c>
      <c r="L5011" s="160" t="n">
        <v>7143.36</v>
      </c>
    </row>
    <row r="5012">
      <c r="A5012" s="176" t="n">
        <v>45901</v>
      </c>
      <c r="B5012" s="104" t="inlineStr">
        <is>
          <t>2025/26</t>
        </is>
      </c>
      <c r="C5012" s="104" t="inlineStr">
        <is>
          <t>HC-091</t>
        </is>
      </c>
      <c r="D5012" s="104" t="inlineStr">
        <is>
          <t>Sud-Est</t>
        </is>
      </c>
      <c r="E5012" s="104" t="inlineStr">
        <is>
          <t>Sur place</t>
        </is>
      </c>
      <c r="F5012" s="104" t="n">
        <v>29</v>
      </c>
      <c r="G5012" s="159" t="n">
        <v>3277</v>
      </c>
      <c r="H5012" s="159" t="n">
        <v>8481</v>
      </c>
      <c r="I5012" s="160" t="n">
        <v>44735.57</v>
      </c>
      <c r="J5012" s="160" t="n">
        <v>1301.3</v>
      </c>
      <c r="K5012" s="160" t="n">
        <v>43434.27</v>
      </c>
      <c r="L5012" s="160" t="n">
        <v>12871.05</v>
      </c>
    </row>
    <row r="5013">
      <c r="A5013" s="176" t="n">
        <v>45901</v>
      </c>
      <c r="B5013" s="104" t="inlineStr">
        <is>
          <t>2025/26</t>
        </is>
      </c>
      <c r="C5013" s="104" t="inlineStr">
        <is>
          <t>HC-091</t>
        </is>
      </c>
      <c r="D5013" s="104" t="inlineStr">
        <is>
          <t>Sud-Est</t>
        </is>
      </c>
      <c r="E5013" s="104" t="inlineStr">
        <is>
          <t>À emporter</t>
        </is>
      </c>
      <c r="F5013" s="104" t="n">
        <v>29</v>
      </c>
      <c r="G5013" s="159" t="n">
        <v>2436</v>
      </c>
      <c r="H5013" s="159" t="n">
        <v>6135</v>
      </c>
      <c r="I5013" s="160" t="n">
        <v>30321.82</v>
      </c>
      <c r="J5013" s="160" t="n">
        <v>891.34</v>
      </c>
      <c r="K5013" s="160" t="n">
        <v>29430.48</v>
      </c>
      <c r="L5013" s="160" t="n">
        <v>8796.33</v>
      </c>
    </row>
    <row r="5014">
      <c r="A5014" s="176" t="n">
        <v>45901</v>
      </c>
      <c r="B5014" s="104" t="inlineStr">
        <is>
          <t>2025/26</t>
        </is>
      </c>
      <c r="C5014" s="104" t="inlineStr">
        <is>
          <t>HC-092</t>
        </is>
      </c>
      <c r="D5014" s="104" t="inlineStr">
        <is>
          <t>Sud-Ouest</t>
        </is>
      </c>
      <c r="E5014" s="104" t="inlineStr">
        <is>
          <t>Drive</t>
        </is>
      </c>
      <c r="F5014" s="104" t="n">
        <v>29</v>
      </c>
      <c r="G5014" s="159" t="n">
        <v>1060</v>
      </c>
      <c r="H5014" s="159" t="n">
        <v>2678</v>
      </c>
      <c r="I5014" s="160" t="n">
        <v>15139.96</v>
      </c>
      <c r="J5014" s="160" t="n">
        <v>441.29</v>
      </c>
      <c r="K5014" s="160" t="n">
        <v>14698.67</v>
      </c>
      <c r="L5014" s="160" t="n">
        <v>4346.62</v>
      </c>
    </row>
    <row r="5015">
      <c r="A5015" s="176" t="n">
        <v>45901</v>
      </c>
      <c r="B5015" s="104" t="inlineStr">
        <is>
          <t>2025/26</t>
        </is>
      </c>
      <c r="C5015" s="104" t="inlineStr">
        <is>
          <t>HC-092</t>
        </is>
      </c>
      <c r="D5015" s="104" t="inlineStr">
        <is>
          <t>Sud-Ouest</t>
        </is>
      </c>
      <c r="E5015" s="104" t="inlineStr">
        <is>
          <t>Livraison</t>
        </is>
      </c>
      <c r="F5015" s="104" t="n">
        <v>30</v>
      </c>
      <c r="G5015" s="159" t="n">
        <v>1126</v>
      </c>
      <c r="H5015" s="159" t="n">
        <v>2829</v>
      </c>
      <c r="I5015" s="160" t="n">
        <v>19328.53</v>
      </c>
      <c r="J5015" s="160" t="n">
        <v>1182.9</v>
      </c>
      <c r="K5015" s="160" t="n">
        <v>18145.63</v>
      </c>
      <c r="L5015" s="160" t="n">
        <v>5528.59</v>
      </c>
    </row>
    <row r="5016">
      <c r="A5016" s="176" t="n">
        <v>45901</v>
      </c>
      <c r="B5016" s="104" t="inlineStr">
        <is>
          <t>2025/26</t>
        </is>
      </c>
      <c r="C5016" s="104" t="inlineStr">
        <is>
          <t>HC-092</t>
        </is>
      </c>
      <c r="D5016" s="104" t="inlineStr">
        <is>
          <t>Sud-Ouest</t>
        </is>
      </c>
      <c r="E5016" s="104" t="inlineStr">
        <is>
          <t>Sur place</t>
        </is>
      </c>
      <c r="F5016" s="104" t="n">
        <v>30</v>
      </c>
      <c r="G5016" s="159" t="n">
        <v>2570</v>
      </c>
      <c r="H5016" s="159" t="n">
        <v>6806</v>
      </c>
      <c r="I5016" s="160" t="n">
        <v>34515.13</v>
      </c>
      <c r="J5016" s="160" t="n">
        <v>965.25</v>
      </c>
      <c r="K5016" s="160" t="n">
        <v>33549.88</v>
      </c>
      <c r="L5016" s="160" t="n">
        <v>9974.809999999999</v>
      </c>
    </row>
    <row r="5017">
      <c r="A5017" s="176" t="n">
        <v>45901</v>
      </c>
      <c r="B5017" s="104" t="inlineStr">
        <is>
          <t>2025/26</t>
        </is>
      </c>
      <c r="C5017" s="104" t="inlineStr">
        <is>
          <t>HC-092</t>
        </is>
      </c>
      <c r="D5017" s="104" t="inlineStr">
        <is>
          <t>Sud-Ouest</t>
        </is>
      </c>
      <c r="E5017" s="104" t="inlineStr">
        <is>
          <t>À emporter</t>
        </is>
      </c>
      <c r="F5017" s="104" t="n">
        <v>30</v>
      </c>
      <c r="G5017" s="159" t="n">
        <v>2027</v>
      </c>
      <c r="H5017" s="159" t="n">
        <v>5074</v>
      </c>
      <c r="I5017" s="160" t="n">
        <v>25028.64</v>
      </c>
      <c r="J5017" s="160" t="n">
        <v>751.5700000000001</v>
      </c>
      <c r="K5017" s="160" t="n">
        <v>24277.07</v>
      </c>
      <c r="L5017" s="160" t="n">
        <v>7276.13</v>
      </c>
    </row>
    <row r="5018">
      <c r="A5018" s="176" t="n">
        <v>45901</v>
      </c>
      <c r="B5018" s="104" t="inlineStr">
        <is>
          <t>2025/26</t>
        </is>
      </c>
      <c r="C5018" s="104" t="inlineStr">
        <is>
          <t>HC-093</t>
        </is>
      </c>
      <c r="D5018" s="104" t="inlineStr">
        <is>
          <t>Île-de-France</t>
        </is>
      </c>
      <c r="E5018" s="104" t="inlineStr">
        <is>
          <t>Drive</t>
        </is>
      </c>
      <c r="F5018" s="104" t="n">
        <v>30</v>
      </c>
      <c r="G5018" s="159" t="n">
        <v>1994</v>
      </c>
      <c r="H5018" s="159" t="n">
        <v>5008</v>
      </c>
      <c r="I5018" s="160" t="n">
        <v>28592.4</v>
      </c>
      <c r="J5018" s="160" t="n">
        <v>765.66</v>
      </c>
      <c r="K5018" s="160" t="n">
        <v>27826.74</v>
      </c>
      <c r="L5018" s="160" t="n">
        <v>8255.040000000001</v>
      </c>
    </row>
    <row r="5019">
      <c r="A5019" s="176" t="n">
        <v>45901</v>
      </c>
      <c r="B5019" s="104" t="inlineStr">
        <is>
          <t>2025/26</t>
        </is>
      </c>
      <c r="C5019" s="104" t="inlineStr">
        <is>
          <t>HC-093</t>
        </is>
      </c>
      <c r="D5019" s="104" t="inlineStr">
        <is>
          <t>Île-de-France</t>
        </is>
      </c>
      <c r="E5019" s="104" t="inlineStr">
        <is>
          <t>Livraison</t>
        </is>
      </c>
      <c r="F5019" s="104" t="n">
        <v>30</v>
      </c>
      <c r="G5019" s="159" t="n">
        <v>1959</v>
      </c>
      <c r="H5019" s="159" t="n">
        <v>5045</v>
      </c>
      <c r="I5019" s="160" t="n">
        <v>33607.1</v>
      </c>
      <c r="J5019" s="160" t="n">
        <v>2079.51</v>
      </c>
      <c r="K5019" s="160" t="n">
        <v>31527.59</v>
      </c>
      <c r="L5019" s="160" t="n">
        <v>9672.870000000001</v>
      </c>
    </row>
    <row r="5020">
      <c r="A5020" s="176" t="n">
        <v>45901</v>
      </c>
      <c r="B5020" s="104" t="inlineStr">
        <is>
          <t>2025/26</t>
        </is>
      </c>
      <c r="C5020" s="104" t="inlineStr">
        <is>
          <t>HC-093</t>
        </is>
      </c>
      <c r="D5020" s="104" t="inlineStr">
        <is>
          <t>Île-de-France</t>
        </is>
      </c>
      <c r="E5020" s="104" t="inlineStr">
        <is>
          <t>Sur place</t>
        </is>
      </c>
      <c r="F5020" s="104" t="n">
        <v>30</v>
      </c>
      <c r="G5020" s="159" t="n">
        <v>4986</v>
      </c>
      <c r="H5020" s="159" t="n">
        <v>12659</v>
      </c>
      <c r="I5020" s="160" t="n">
        <v>67109.71000000001</v>
      </c>
      <c r="J5020" s="160" t="n">
        <v>1871.56</v>
      </c>
      <c r="K5020" s="160" t="n">
        <v>65238.15</v>
      </c>
      <c r="L5020" s="160" t="n">
        <v>19532.91</v>
      </c>
    </row>
    <row r="5021">
      <c r="A5021" s="176" t="n">
        <v>45901</v>
      </c>
      <c r="B5021" s="104" t="inlineStr">
        <is>
          <t>2025/26</t>
        </is>
      </c>
      <c r="C5021" s="104" t="inlineStr">
        <is>
          <t>HC-093</t>
        </is>
      </c>
      <c r="D5021" s="104" t="inlineStr">
        <is>
          <t>Île-de-France</t>
        </is>
      </c>
      <c r="E5021" s="104" t="inlineStr">
        <is>
          <t>À emporter</t>
        </is>
      </c>
      <c r="F5021" s="104" t="n">
        <v>30</v>
      </c>
      <c r="G5021" s="159" t="n">
        <v>3730</v>
      </c>
      <c r="H5021" s="159" t="n">
        <v>9452</v>
      </c>
      <c r="I5021" s="160" t="n">
        <v>46122.93</v>
      </c>
      <c r="J5021" s="160" t="n">
        <v>1335.28</v>
      </c>
      <c r="K5021" s="160" t="n">
        <v>44787.65</v>
      </c>
      <c r="L5021" s="160" t="n">
        <v>13406.89</v>
      </c>
    </row>
    <row r="5022">
      <c r="A5022" s="176" t="n">
        <v>45901</v>
      </c>
      <c r="B5022" s="104" t="inlineStr">
        <is>
          <t>2025/26</t>
        </is>
      </c>
      <c r="C5022" s="104" t="inlineStr">
        <is>
          <t>HC-094</t>
        </is>
      </c>
      <c r="D5022" s="104" t="inlineStr">
        <is>
          <t>Nord-Ouest</t>
        </is>
      </c>
      <c r="E5022" s="104" t="inlineStr">
        <is>
          <t>Drive</t>
        </is>
      </c>
      <c r="F5022" s="104" t="n">
        <v>29</v>
      </c>
      <c r="G5022" s="159" t="n">
        <v>915</v>
      </c>
      <c r="H5022" s="159" t="n">
        <v>2365</v>
      </c>
      <c r="I5022" s="160" t="n">
        <v>13138.36</v>
      </c>
      <c r="J5022" s="160" t="n">
        <v>360.29</v>
      </c>
      <c r="K5022" s="160" t="n">
        <v>12778.07</v>
      </c>
      <c r="L5022" s="160" t="n">
        <v>3798.38</v>
      </c>
    </row>
    <row r="5023">
      <c r="A5023" s="176" t="n">
        <v>45901</v>
      </c>
      <c r="B5023" s="104" t="inlineStr">
        <is>
          <t>2025/26</t>
        </is>
      </c>
      <c r="C5023" s="104" t="inlineStr">
        <is>
          <t>HC-094</t>
        </is>
      </c>
      <c r="D5023" s="104" t="inlineStr">
        <is>
          <t>Nord-Ouest</t>
        </is>
      </c>
      <c r="E5023" s="104" t="inlineStr">
        <is>
          <t>Livraison</t>
        </is>
      </c>
      <c r="F5023" s="104" t="n">
        <v>30</v>
      </c>
      <c r="G5023" s="159" t="n">
        <v>931</v>
      </c>
      <c r="H5023" s="159" t="n">
        <v>2371</v>
      </c>
      <c r="I5023" s="160" t="n">
        <v>16060.2</v>
      </c>
      <c r="J5023" s="160" t="n">
        <v>923.63</v>
      </c>
      <c r="K5023" s="160" t="n">
        <v>15136.57</v>
      </c>
      <c r="L5023" s="160" t="n">
        <v>4726.3</v>
      </c>
    </row>
    <row r="5024">
      <c r="A5024" s="176" t="n">
        <v>45901</v>
      </c>
      <c r="B5024" s="104" t="inlineStr">
        <is>
          <t>2025/26</t>
        </is>
      </c>
      <c r="C5024" s="104" t="inlineStr">
        <is>
          <t>HC-094</t>
        </is>
      </c>
      <c r="D5024" s="104" t="inlineStr">
        <is>
          <t>Nord-Ouest</t>
        </is>
      </c>
      <c r="E5024" s="104" t="inlineStr">
        <is>
          <t>Sur place</t>
        </is>
      </c>
      <c r="F5024" s="104" t="n">
        <v>30</v>
      </c>
      <c r="G5024" s="159" t="n">
        <v>2354</v>
      </c>
      <c r="H5024" s="159" t="n">
        <v>5918</v>
      </c>
      <c r="I5024" s="160" t="n">
        <v>31871.95</v>
      </c>
      <c r="J5024" s="160" t="n">
        <v>1024.46</v>
      </c>
      <c r="K5024" s="160" t="n">
        <v>30847.49</v>
      </c>
      <c r="L5024" s="160" t="n">
        <v>9214.370000000001</v>
      </c>
    </row>
    <row r="5025">
      <c r="A5025" s="176" t="n">
        <v>45901</v>
      </c>
      <c r="B5025" s="104" t="inlineStr">
        <is>
          <t>2025/26</t>
        </is>
      </c>
      <c r="C5025" s="104" t="inlineStr">
        <is>
          <t>HC-094</t>
        </is>
      </c>
      <c r="D5025" s="104" t="inlineStr">
        <is>
          <t>Nord-Ouest</t>
        </is>
      </c>
      <c r="E5025" s="104" t="inlineStr">
        <is>
          <t>À emporter</t>
        </is>
      </c>
      <c r="F5025" s="104" t="n">
        <v>30</v>
      </c>
      <c r="G5025" s="159" t="n">
        <v>1767</v>
      </c>
      <c r="H5025" s="159" t="n">
        <v>4626</v>
      </c>
      <c r="I5025" s="160" t="n">
        <v>22098.03</v>
      </c>
      <c r="J5025" s="160" t="n">
        <v>704.15</v>
      </c>
      <c r="K5025" s="160" t="n">
        <v>21393.88</v>
      </c>
      <c r="L5025" s="160" t="n">
        <v>6400.4</v>
      </c>
    </row>
    <row r="5026">
      <c r="A5026" s="176" t="n">
        <v>45901</v>
      </c>
      <c r="B5026" s="104" t="inlineStr">
        <is>
          <t>2025/26</t>
        </is>
      </c>
      <c r="C5026" s="104" t="inlineStr">
        <is>
          <t>HC-096</t>
        </is>
      </c>
      <c r="D5026" s="104" t="inlineStr">
        <is>
          <t>Sud-Ouest</t>
        </is>
      </c>
      <c r="E5026" s="104" t="inlineStr">
        <is>
          <t>Drive</t>
        </is>
      </c>
      <c r="F5026" s="104" t="n">
        <v>30</v>
      </c>
      <c r="G5026" s="159" t="n">
        <v>1047</v>
      </c>
      <c r="H5026" s="159" t="n">
        <v>2602</v>
      </c>
      <c r="I5026" s="160" t="n">
        <v>14927.62</v>
      </c>
      <c r="J5026" s="160" t="n">
        <v>459.72</v>
      </c>
      <c r="K5026" s="160" t="n">
        <v>14467.9</v>
      </c>
      <c r="L5026" s="160" t="n">
        <v>4297.7</v>
      </c>
    </row>
    <row r="5027">
      <c r="A5027" s="176" t="n">
        <v>45901</v>
      </c>
      <c r="B5027" s="104" t="inlineStr">
        <is>
          <t>2025/26</t>
        </is>
      </c>
      <c r="C5027" s="104" t="inlineStr">
        <is>
          <t>HC-096</t>
        </is>
      </c>
      <c r="D5027" s="104" t="inlineStr">
        <is>
          <t>Sud-Ouest</t>
        </is>
      </c>
      <c r="E5027" s="104" t="inlineStr">
        <is>
          <t>Livraison</t>
        </is>
      </c>
      <c r="F5027" s="104" t="n">
        <v>30</v>
      </c>
      <c r="G5027" s="159" t="n">
        <v>993</v>
      </c>
      <c r="H5027" s="159" t="n">
        <v>2529</v>
      </c>
      <c r="I5027" s="160" t="n">
        <v>17182.77</v>
      </c>
      <c r="J5027" s="160" t="n">
        <v>1027.01</v>
      </c>
      <c r="K5027" s="160" t="n">
        <v>16155.76</v>
      </c>
      <c r="L5027" s="160" t="n">
        <v>5033.99</v>
      </c>
    </row>
    <row r="5028">
      <c r="A5028" s="176" t="n">
        <v>45901</v>
      </c>
      <c r="B5028" s="104" t="inlineStr">
        <is>
          <t>2025/26</t>
        </is>
      </c>
      <c r="C5028" s="104" t="inlineStr">
        <is>
          <t>HC-096</t>
        </is>
      </c>
      <c r="D5028" s="104" t="inlineStr">
        <is>
          <t>Sud-Ouest</t>
        </is>
      </c>
      <c r="E5028" s="104" t="inlineStr">
        <is>
          <t>Sur place</t>
        </is>
      </c>
      <c r="F5028" s="104" t="n">
        <v>30</v>
      </c>
      <c r="G5028" s="159" t="n">
        <v>2582</v>
      </c>
      <c r="H5028" s="159" t="n">
        <v>6746</v>
      </c>
      <c r="I5028" s="160" t="n">
        <v>34889.36</v>
      </c>
      <c r="J5028" s="160" t="n">
        <v>1115.77</v>
      </c>
      <c r="K5028" s="160" t="n">
        <v>33773.59</v>
      </c>
      <c r="L5028" s="160" t="n">
        <v>9979.540000000001</v>
      </c>
    </row>
    <row r="5029">
      <c r="A5029" s="176" t="n">
        <v>45901</v>
      </c>
      <c r="B5029" s="104" t="inlineStr">
        <is>
          <t>2025/26</t>
        </is>
      </c>
      <c r="C5029" s="104" t="inlineStr">
        <is>
          <t>HC-096</t>
        </is>
      </c>
      <c r="D5029" s="104" t="inlineStr">
        <is>
          <t>Sud-Ouest</t>
        </is>
      </c>
      <c r="E5029" s="104" t="inlineStr">
        <is>
          <t>À emporter</t>
        </is>
      </c>
      <c r="F5029" s="104" t="n">
        <v>30</v>
      </c>
      <c r="G5029" s="159" t="n">
        <v>1974</v>
      </c>
      <c r="H5029" s="159" t="n">
        <v>5095</v>
      </c>
      <c r="I5029" s="160" t="n">
        <v>24611.03</v>
      </c>
      <c r="J5029" s="160" t="n">
        <v>758.4299999999999</v>
      </c>
      <c r="K5029" s="160" t="n">
        <v>23852.6</v>
      </c>
      <c r="L5029" s="160" t="n">
        <v>7078.61</v>
      </c>
    </row>
    <row r="5030">
      <c r="A5030" s="176" t="n">
        <v>45901</v>
      </c>
      <c r="B5030" s="104" t="inlineStr">
        <is>
          <t>2025/26</t>
        </is>
      </c>
      <c r="C5030" s="104" t="inlineStr">
        <is>
          <t>HC-097</t>
        </is>
      </c>
      <c r="D5030" s="104" t="inlineStr">
        <is>
          <t>Île-de-France</t>
        </is>
      </c>
      <c r="E5030" s="104" t="inlineStr">
        <is>
          <t>Drive</t>
        </is>
      </c>
      <c r="F5030" s="104" t="n">
        <v>29</v>
      </c>
      <c r="G5030" s="159" t="n">
        <v>824</v>
      </c>
      <c r="H5030" s="159" t="n">
        <v>2145</v>
      </c>
      <c r="I5030" s="160" t="n">
        <v>11772.83</v>
      </c>
      <c r="J5030" s="160" t="n">
        <v>331.87</v>
      </c>
      <c r="K5030" s="160" t="n">
        <v>11440.96</v>
      </c>
      <c r="L5030" s="160" t="n">
        <v>3415.93</v>
      </c>
    </row>
    <row r="5031">
      <c r="A5031" s="176" t="n">
        <v>45901</v>
      </c>
      <c r="B5031" s="104" t="inlineStr">
        <is>
          <t>2025/26</t>
        </is>
      </c>
      <c r="C5031" s="104" t="inlineStr">
        <is>
          <t>HC-097</t>
        </is>
      </c>
      <c r="D5031" s="104" t="inlineStr">
        <is>
          <t>Île-de-France</t>
        </is>
      </c>
      <c r="E5031" s="104" t="inlineStr">
        <is>
          <t>Livraison</t>
        </is>
      </c>
      <c r="F5031" s="104" t="n">
        <v>30</v>
      </c>
      <c r="G5031" s="159" t="n">
        <v>938</v>
      </c>
      <c r="H5031" s="159" t="n">
        <v>2427</v>
      </c>
      <c r="I5031" s="160" t="n">
        <v>15725.88</v>
      </c>
      <c r="J5031" s="160" t="n">
        <v>928.42</v>
      </c>
      <c r="K5031" s="160" t="n">
        <v>14797.46</v>
      </c>
      <c r="L5031" s="160" t="n">
        <v>4584.17</v>
      </c>
    </row>
    <row r="5032">
      <c r="A5032" s="176" t="n">
        <v>45901</v>
      </c>
      <c r="B5032" s="104" t="inlineStr">
        <is>
          <t>2025/26</t>
        </is>
      </c>
      <c r="C5032" s="104" t="inlineStr">
        <is>
          <t>HC-097</t>
        </is>
      </c>
      <c r="D5032" s="104" t="inlineStr">
        <is>
          <t>Île-de-France</t>
        </is>
      </c>
      <c r="E5032" s="104" t="inlineStr">
        <is>
          <t>Sur place</t>
        </is>
      </c>
      <c r="F5032" s="104" t="n">
        <v>30</v>
      </c>
      <c r="G5032" s="159" t="n">
        <v>2266</v>
      </c>
      <c r="H5032" s="159" t="n">
        <v>5877</v>
      </c>
      <c r="I5032" s="160" t="n">
        <v>30645.74</v>
      </c>
      <c r="J5032" s="160" t="n">
        <v>830</v>
      </c>
      <c r="K5032" s="160" t="n">
        <v>29815.74</v>
      </c>
      <c r="L5032" s="160" t="n">
        <v>8895.969999999999</v>
      </c>
    </row>
    <row r="5033">
      <c r="A5033" s="176" t="n">
        <v>45901</v>
      </c>
      <c r="B5033" s="104" t="inlineStr">
        <is>
          <t>2025/26</t>
        </is>
      </c>
      <c r="C5033" s="104" t="inlineStr">
        <is>
          <t>HC-097</t>
        </is>
      </c>
      <c r="D5033" s="104" t="inlineStr">
        <is>
          <t>Île-de-France</t>
        </is>
      </c>
      <c r="E5033" s="104" t="inlineStr">
        <is>
          <t>À emporter</t>
        </is>
      </c>
      <c r="F5033" s="104" t="n">
        <v>29</v>
      </c>
      <c r="G5033" s="159" t="n">
        <v>1645</v>
      </c>
      <c r="H5033" s="159" t="n">
        <v>4174</v>
      </c>
      <c r="I5033" s="160" t="n">
        <v>20508.47</v>
      </c>
      <c r="J5033" s="160" t="n">
        <v>658.74</v>
      </c>
      <c r="K5033" s="160" t="n">
        <v>19849.73</v>
      </c>
      <c r="L5033" s="160" t="n">
        <v>5869.53</v>
      </c>
    </row>
    <row r="5034">
      <c r="A5034" s="176" t="n">
        <v>45901</v>
      </c>
      <c r="B5034" s="104" t="inlineStr">
        <is>
          <t>2025/26</t>
        </is>
      </c>
      <c r="C5034" s="104" t="inlineStr">
        <is>
          <t>HC-098</t>
        </is>
      </c>
      <c r="D5034" s="104" t="inlineStr">
        <is>
          <t>Nord-Ouest</t>
        </is>
      </c>
      <c r="E5034" s="104" t="inlineStr">
        <is>
          <t>Livraison</t>
        </is>
      </c>
      <c r="F5034" s="104" t="n">
        <v>30</v>
      </c>
      <c r="G5034" s="159" t="n">
        <v>1621</v>
      </c>
      <c r="H5034" s="159" t="n">
        <v>4259</v>
      </c>
      <c r="I5034" s="160" t="n">
        <v>27804.25</v>
      </c>
      <c r="J5034" s="160" t="n">
        <v>1614.43</v>
      </c>
      <c r="K5034" s="160" t="n">
        <v>26189.82</v>
      </c>
      <c r="L5034" s="160" t="n">
        <v>8085.81</v>
      </c>
    </row>
    <row r="5035">
      <c r="A5035" s="176" t="n">
        <v>45901</v>
      </c>
      <c r="B5035" s="104" t="inlineStr">
        <is>
          <t>2025/26</t>
        </is>
      </c>
      <c r="C5035" s="104" t="inlineStr">
        <is>
          <t>HC-098</t>
        </is>
      </c>
      <c r="D5035" s="104" t="inlineStr">
        <is>
          <t>Nord-Ouest</t>
        </is>
      </c>
      <c r="E5035" s="104" t="inlineStr">
        <is>
          <t>Sur place</t>
        </is>
      </c>
      <c r="F5035" s="104" t="n">
        <v>29</v>
      </c>
      <c r="G5035" s="159" t="n">
        <v>3661</v>
      </c>
      <c r="H5035" s="159" t="n">
        <v>9101</v>
      </c>
      <c r="I5035" s="160" t="n">
        <v>49274.81</v>
      </c>
      <c r="J5035" s="160" t="n">
        <v>1497.88</v>
      </c>
      <c r="K5035" s="160" t="n">
        <v>47776.93</v>
      </c>
      <c r="L5035" s="160" t="n">
        <v>14206.46</v>
      </c>
    </row>
    <row r="5036">
      <c r="A5036" s="176" t="n">
        <v>45901</v>
      </c>
      <c r="B5036" s="104" t="inlineStr">
        <is>
          <t>2025/26</t>
        </is>
      </c>
      <c r="C5036" s="104" t="inlineStr">
        <is>
          <t>HC-098</t>
        </is>
      </c>
      <c r="D5036" s="104" t="inlineStr">
        <is>
          <t>Nord-Ouest</t>
        </is>
      </c>
      <c r="E5036" s="104" t="inlineStr">
        <is>
          <t>À emporter</t>
        </is>
      </c>
      <c r="F5036" s="104" t="n">
        <v>30</v>
      </c>
      <c r="G5036" s="159" t="n">
        <v>2917</v>
      </c>
      <c r="H5036" s="159" t="n">
        <v>7454</v>
      </c>
      <c r="I5036" s="160" t="n">
        <v>36385.19</v>
      </c>
      <c r="J5036" s="160" t="n">
        <v>955.9299999999999</v>
      </c>
      <c r="K5036" s="160" t="n">
        <v>35429.26</v>
      </c>
      <c r="L5036" s="160" t="n">
        <v>10619.35</v>
      </c>
    </row>
    <row r="5037">
      <c r="A5037" s="176" t="n">
        <v>45901</v>
      </c>
      <c r="B5037" s="104" t="inlineStr">
        <is>
          <t>2025/26</t>
        </is>
      </c>
      <c r="C5037" s="104" t="inlineStr">
        <is>
          <t>HC-099</t>
        </is>
      </c>
      <c r="D5037" s="104" t="inlineStr">
        <is>
          <t>Sud-Est</t>
        </is>
      </c>
      <c r="E5037" s="104" t="inlineStr">
        <is>
          <t>Livraison</t>
        </is>
      </c>
      <c r="F5037" s="104" t="n">
        <v>30</v>
      </c>
      <c r="G5037" s="159" t="n">
        <v>1570</v>
      </c>
      <c r="H5037" s="159" t="n">
        <v>3982</v>
      </c>
      <c r="I5037" s="160" t="n">
        <v>27083.85</v>
      </c>
      <c r="J5037" s="160" t="n">
        <v>1556.65</v>
      </c>
      <c r="K5037" s="160" t="n">
        <v>25527.2</v>
      </c>
      <c r="L5037" s="160" t="n">
        <v>9198.75</v>
      </c>
    </row>
    <row r="5038">
      <c r="A5038" s="176" t="n">
        <v>45901</v>
      </c>
      <c r="B5038" s="104" t="inlineStr">
        <is>
          <t>2025/26</t>
        </is>
      </c>
      <c r="C5038" s="104" t="inlineStr">
        <is>
          <t>HC-099</t>
        </is>
      </c>
      <c r="D5038" s="104" t="inlineStr">
        <is>
          <t>Sud-Est</t>
        </is>
      </c>
      <c r="E5038" s="104" t="inlineStr">
        <is>
          <t>Sur place</t>
        </is>
      </c>
      <c r="F5038" s="104" t="n">
        <v>30</v>
      </c>
      <c r="G5038" s="159" t="n">
        <v>3964</v>
      </c>
      <c r="H5038" s="159" t="n">
        <v>10248</v>
      </c>
      <c r="I5038" s="160" t="n">
        <v>53223.83</v>
      </c>
      <c r="J5038" s="160" t="n">
        <v>1811.07</v>
      </c>
      <c r="K5038" s="160" t="n">
        <v>51412.76</v>
      </c>
      <c r="L5038" s="160" t="n">
        <v>17867.23</v>
      </c>
    </row>
    <row r="5039">
      <c r="A5039" s="176" t="n">
        <v>45901</v>
      </c>
      <c r="B5039" s="104" t="inlineStr">
        <is>
          <t>2025/26</t>
        </is>
      </c>
      <c r="C5039" s="104" t="inlineStr">
        <is>
          <t>HC-099</t>
        </is>
      </c>
      <c r="D5039" s="104" t="inlineStr">
        <is>
          <t>Sud-Est</t>
        </is>
      </c>
      <c r="E5039" s="104" t="inlineStr">
        <is>
          <t>À emporter</t>
        </is>
      </c>
      <c r="F5039" s="104" t="n">
        <v>30</v>
      </c>
      <c r="G5039" s="159" t="n">
        <v>3101</v>
      </c>
      <c r="H5039" s="159" t="n">
        <v>7708</v>
      </c>
      <c r="I5039" s="160" t="n">
        <v>38818.14</v>
      </c>
      <c r="J5039" s="160" t="n">
        <v>1174.7</v>
      </c>
      <c r="K5039" s="160" t="n">
        <v>37643.44</v>
      </c>
      <c r="L5039" s="160" t="n">
        <v>12960.6</v>
      </c>
    </row>
    <row r="5040">
      <c r="A5040" s="176" t="n">
        <v>45901</v>
      </c>
      <c r="B5040" s="104" t="inlineStr">
        <is>
          <t>2025/26</t>
        </is>
      </c>
      <c r="C5040" s="104" t="inlineStr">
        <is>
          <t>HC-100</t>
        </is>
      </c>
      <c r="D5040" s="104" t="inlineStr">
        <is>
          <t>Sud-Ouest</t>
        </is>
      </c>
      <c r="E5040" s="104" t="inlineStr">
        <is>
          <t>Livraison</t>
        </is>
      </c>
      <c r="F5040" s="104" t="n">
        <v>30</v>
      </c>
      <c r="G5040" s="159" t="n">
        <v>1153</v>
      </c>
      <c r="H5040" s="159" t="n">
        <v>2952</v>
      </c>
      <c r="I5040" s="160" t="n">
        <v>19817.23</v>
      </c>
      <c r="J5040" s="160" t="n">
        <v>1096.68</v>
      </c>
      <c r="K5040" s="160" t="n">
        <v>18720.55</v>
      </c>
      <c r="L5040" s="160" t="n">
        <v>5835.05</v>
      </c>
    </row>
    <row r="5041">
      <c r="A5041" s="176" t="n">
        <v>45901</v>
      </c>
      <c r="B5041" s="104" t="inlineStr">
        <is>
          <t>2025/26</t>
        </is>
      </c>
      <c r="C5041" s="104" t="inlineStr">
        <is>
          <t>HC-100</t>
        </is>
      </c>
      <c r="D5041" s="104" t="inlineStr">
        <is>
          <t>Sud-Ouest</t>
        </is>
      </c>
      <c r="E5041" s="104" t="inlineStr">
        <is>
          <t>Sur place</t>
        </is>
      </c>
      <c r="F5041" s="104" t="n">
        <v>30</v>
      </c>
      <c r="G5041" s="159" t="n">
        <v>2814</v>
      </c>
      <c r="H5041" s="159" t="n">
        <v>7338</v>
      </c>
      <c r="I5041" s="160" t="n">
        <v>37818.28</v>
      </c>
      <c r="J5041" s="160" t="n">
        <v>1072.97</v>
      </c>
      <c r="K5041" s="160" t="n">
        <v>36745.31</v>
      </c>
      <c r="L5041" s="160" t="n">
        <v>10951.81</v>
      </c>
    </row>
    <row r="5042">
      <c r="A5042" s="176" t="n">
        <v>45901</v>
      </c>
      <c r="B5042" s="104" t="inlineStr">
        <is>
          <t>2025/26</t>
        </is>
      </c>
      <c r="C5042" s="104" t="inlineStr">
        <is>
          <t>HC-100</t>
        </is>
      </c>
      <c r="D5042" s="104" t="inlineStr">
        <is>
          <t>Sud-Ouest</t>
        </is>
      </c>
      <c r="E5042" s="104" t="inlineStr">
        <is>
          <t>À emporter</t>
        </is>
      </c>
      <c r="F5042" s="104" t="n">
        <v>29</v>
      </c>
      <c r="G5042" s="159" t="n">
        <v>1984</v>
      </c>
      <c r="H5042" s="159" t="n">
        <v>4996</v>
      </c>
      <c r="I5042" s="160" t="n">
        <v>24528.61</v>
      </c>
      <c r="J5042" s="160" t="n">
        <v>777.62</v>
      </c>
      <c r="K5042" s="160" t="n">
        <v>23750.99</v>
      </c>
      <c r="L5042" s="160" t="n">
        <v>7109.73</v>
      </c>
    </row>
    <row r="5043">
      <c r="A5043" s="176" t="n">
        <v>45901</v>
      </c>
      <c r="B5043" s="104" t="inlineStr">
        <is>
          <t>2025/26</t>
        </is>
      </c>
      <c r="C5043" s="104" t="inlineStr">
        <is>
          <t>HC-101</t>
        </is>
      </c>
      <c r="D5043" s="104" t="inlineStr">
        <is>
          <t>Île-de-France</t>
        </is>
      </c>
      <c r="E5043" s="104" t="inlineStr">
        <is>
          <t>Drive</t>
        </is>
      </c>
      <c r="F5043" s="104" t="n">
        <v>27</v>
      </c>
      <c r="G5043" s="159" t="n">
        <v>1166</v>
      </c>
      <c r="H5043" s="159" t="n">
        <v>3010</v>
      </c>
      <c r="I5043" s="160" t="n">
        <v>16634.88</v>
      </c>
      <c r="J5043" s="160" t="n">
        <v>507.19</v>
      </c>
      <c r="K5043" s="160" t="n">
        <v>16127.69</v>
      </c>
      <c r="L5043" s="160" t="n">
        <v>4790.93</v>
      </c>
    </row>
    <row r="5044">
      <c r="A5044" s="176" t="n">
        <v>45901</v>
      </c>
      <c r="B5044" s="104" t="inlineStr">
        <is>
          <t>2025/26</t>
        </is>
      </c>
      <c r="C5044" s="104" t="inlineStr">
        <is>
          <t>HC-101</t>
        </is>
      </c>
      <c r="D5044" s="104" t="inlineStr">
        <is>
          <t>Île-de-France</t>
        </is>
      </c>
      <c r="E5044" s="104" t="inlineStr">
        <is>
          <t>Livraison</t>
        </is>
      </c>
      <c r="F5044" s="104" t="n">
        <v>30</v>
      </c>
      <c r="G5044" s="159" t="n">
        <v>1670</v>
      </c>
      <c r="H5044" s="159" t="n">
        <v>4164</v>
      </c>
      <c r="I5044" s="160" t="n">
        <v>27356.27</v>
      </c>
      <c r="J5044" s="160" t="n">
        <v>1512.17</v>
      </c>
      <c r="K5044" s="160" t="n">
        <v>25844.1</v>
      </c>
      <c r="L5044" s="160" t="n">
        <v>8059.91</v>
      </c>
    </row>
    <row r="5045">
      <c r="A5045" s="176" t="n">
        <v>45901</v>
      </c>
      <c r="B5045" s="104" t="inlineStr">
        <is>
          <t>2025/26</t>
        </is>
      </c>
      <c r="C5045" s="104" t="inlineStr">
        <is>
          <t>HC-101</t>
        </is>
      </c>
      <c r="D5045" s="104" t="inlineStr">
        <is>
          <t>Île-de-France</t>
        </is>
      </c>
      <c r="E5045" s="104" t="inlineStr">
        <is>
          <t>Sur place</t>
        </is>
      </c>
      <c r="F5045" s="104" t="n">
        <v>29</v>
      </c>
      <c r="G5045" s="159" t="n">
        <v>3156</v>
      </c>
      <c r="H5045" s="159" t="n">
        <v>8401</v>
      </c>
      <c r="I5045" s="160" t="n">
        <v>42443.16</v>
      </c>
      <c r="J5045" s="160" t="n">
        <v>1179.14</v>
      </c>
      <c r="K5045" s="160" t="n">
        <v>41264.02</v>
      </c>
      <c r="L5045" s="160" t="n">
        <v>12364.64</v>
      </c>
    </row>
    <row r="5046">
      <c r="A5046" s="176" t="n">
        <v>45901</v>
      </c>
      <c r="B5046" s="104" t="inlineStr">
        <is>
          <t>2025/26</t>
        </is>
      </c>
      <c r="C5046" s="104" t="inlineStr">
        <is>
          <t>HC-101</t>
        </is>
      </c>
      <c r="D5046" s="104" t="inlineStr">
        <is>
          <t>Île-de-France</t>
        </is>
      </c>
      <c r="E5046" s="104" t="inlineStr">
        <is>
          <t>À emporter</t>
        </is>
      </c>
      <c r="F5046" s="104" t="n">
        <v>28</v>
      </c>
      <c r="G5046" s="159" t="n">
        <v>2301</v>
      </c>
      <c r="H5046" s="159" t="n">
        <v>6023</v>
      </c>
      <c r="I5046" s="160" t="n">
        <v>28667.94</v>
      </c>
      <c r="J5046" s="160" t="n">
        <v>902.58</v>
      </c>
      <c r="K5046" s="160" t="n">
        <v>27765.36</v>
      </c>
      <c r="L5046" s="160" t="n">
        <v>8270.52</v>
      </c>
    </row>
    <row r="5047">
      <c r="A5047" s="176" t="n">
        <v>45901</v>
      </c>
      <c r="B5047" s="104" t="inlineStr">
        <is>
          <t>2025/26</t>
        </is>
      </c>
      <c r="C5047" s="104" t="inlineStr">
        <is>
          <t>HC-102</t>
        </is>
      </c>
      <c r="D5047" s="104" t="inlineStr">
        <is>
          <t>Nord-Ouest</t>
        </is>
      </c>
      <c r="E5047" s="104" t="inlineStr">
        <is>
          <t>Livraison</t>
        </is>
      </c>
      <c r="F5047" s="104" t="n">
        <v>30</v>
      </c>
      <c r="G5047" s="159" t="n">
        <v>1831</v>
      </c>
      <c r="H5047" s="159" t="n">
        <v>4752</v>
      </c>
      <c r="I5047" s="160" t="n">
        <v>30416.8</v>
      </c>
      <c r="J5047" s="160" t="n">
        <v>1766.17</v>
      </c>
      <c r="K5047" s="160" t="n">
        <v>28650.63</v>
      </c>
      <c r="L5047" s="160" t="n">
        <v>8743.549999999999</v>
      </c>
    </row>
    <row r="5048">
      <c r="A5048" s="176" t="n">
        <v>45901</v>
      </c>
      <c r="B5048" s="104" t="inlineStr">
        <is>
          <t>2025/26</t>
        </is>
      </c>
      <c r="C5048" s="104" t="inlineStr">
        <is>
          <t>HC-102</t>
        </is>
      </c>
      <c r="D5048" s="104" t="inlineStr">
        <is>
          <t>Nord-Ouest</t>
        </is>
      </c>
      <c r="E5048" s="104" t="inlineStr">
        <is>
          <t>Sur place</t>
        </is>
      </c>
      <c r="F5048" s="104" t="n">
        <v>29</v>
      </c>
      <c r="G5048" s="159" t="n">
        <v>3641</v>
      </c>
      <c r="H5048" s="159" t="n">
        <v>9274</v>
      </c>
      <c r="I5048" s="160" t="n">
        <v>49899.47</v>
      </c>
      <c r="J5048" s="160" t="n">
        <v>1543.94</v>
      </c>
      <c r="K5048" s="160" t="n">
        <v>48355.53</v>
      </c>
      <c r="L5048" s="160" t="n">
        <v>14331.18</v>
      </c>
    </row>
    <row r="5049">
      <c r="A5049" s="176" t="n">
        <v>45901</v>
      </c>
      <c r="B5049" s="104" t="inlineStr">
        <is>
          <t>2025/26</t>
        </is>
      </c>
      <c r="C5049" s="104" t="inlineStr">
        <is>
          <t>HC-102</t>
        </is>
      </c>
      <c r="D5049" s="104" t="inlineStr">
        <is>
          <t>Nord-Ouest</t>
        </is>
      </c>
      <c r="E5049" s="104" t="inlineStr">
        <is>
          <t>À emporter</t>
        </is>
      </c>
      <c r="F5049" s="104" t="n">
        <v>28</v>
      </c>
      <c r="G5049" s="159" t="n">
        <v>2576</v>
      </c>
      <c r="H5049" s="159" t="n">
        <v>6504</v>
      </c>
      <c r="I5049" s="160" t="n">
        <v>31903.98</v>
      </c>
      <c r="J5049" s="160" t="n">
        <v>951.1</v>
      </c>
      <c r="K5049" s="160" t="n">
        <v>30952.88</v>
      </c>
      <c r="L5049" s="160" t="n">
        <v>9198.16</v>
      </c>
    </row>
    <row r="5050">
      <c r="A5050" s="176" t="n">
        <v>45901</v>
      </c>
      <c r="B5050" s="104" t="inlineStr">
        <is>
          <t>2025/26</t>
        </is>
      </c>
      <c r="C5050" s="104" t="inlineStr">
        <is>
          <t>HC-103</t>
        </is>
      </c>
      <c r="D5050" s="104" t="inlineStr">
        <is>
          <t>Sud-Est</t>
        </is>
      </c>
      <c r="E5050" s="104" t="inlineStr">
        <is>
          <t>Livraison</t>
        </is>
      </c>
      <c r="F5050" s="104" t="n">
        <v>30</v>
      </c>
      <c r="G5050" s="159" t="n">
        <v>1617</v>
      </c>
      <c r="H5050" s="159" t="n">
        <v>3957</v>
      </c>
      <c r="I5050" s="160" t="n">
        <v>28110.97</v>
      </c>
      <c r="J5050" s="160" t="n">
        <v>1655.65</v>
      </c>
      <c r="K5050" s="160" t="n">
        <v>26455.32</v>
      </c>
      <c r="L5050" s="160" t="n">
        <v>8278.940000000001</v>
      </c>
    </row>
    <row r="5051">
      <c r="A5051" s="176" t="n">
        <v>45901</v>
      </c>
      <c r="B5051" s="104" t="inlineStr">
        <is>
          <t>2025/26</t>
        </is>
      </c>
      <c r="C5051" s="104" t="inlineStr">
        <is>
          <t>HC-103</t>
        </is>
      </c>
      <c r="D5051" s="104" t="inlineStr">
        <is>
          <t>Sud-Est</t>
        </is>
      </c>
      <c r="E5051" s="104" t="inlineStr">
        <is>
          <t>Sur place</t>
        </is>
      </c>
      <c r="F5051" s="104" t="n">
        <v>30</v>
      </c>
      <c r="G5051" s="159" t="n">
        <v>4007</v>
      </c>
      <c r="H5051" s="159" t="n">
        <v>10297</v>
      </c>
      <c r="I5051" s="160" t="n">
        <v>54029.53</v>
      </c>
      <c r="J5051" s="160" t="n">
        <v>1457.81</v>
      </c>
      <c r="K5051" s="160" t="n">
        <v>52571.72</v>
      </c>
      <c r="L5051" s="160" t="n">
        <v>15553.58</v>
      </c>
    </row>
    <row r="5052">
      <c r="A5052" s="176" t="n">
        <v>45901</v>
      </c>
      <c r="B5052" s="104" t="inlineStr">
        <is>
          <t>2025/26</t>
        </is>
      </c>
      <c r="C5052" s="104" t="inlineStr">
        <is>
          <t>HC-103</t>
        </is>
      </c>
      <c r="D5052" s="104" t="inlineStr">
        <is>
          <t>Sud-Est</t>
        </is>
      </c>
      <c r="E5052" s="104" t="inlineStr">
        <is>
          <t>À emporter</t>
        </is>
      </c>
      <c r="F5052" s="104" t="n">
        <v>30</v>
      </c>
      <c r="G5052" s="159" t="n">
        <v>3149</v>
      </c>
      <c r="H5052" s="159" t="n">
        <v>8089</v>
      </c>
      <c r="I5052" s="160" t="n">
        <v>39067.52</v>
      </c>
      <c r="J5052" s="160" t="n">
        <v>1207.07</v>
      </c>
      <c r="K5052" s="160" t="n">
        <v>37860.45</v>
      </c>
      <c r="L5052" s="160" t="n">
        <v>11174.92</v>
      </c>
    </row>
    <row r="5053">
      <c r="A5053" s="176" t="n">
        <v>45901</v>
      </c>
      <c r="B5053" s="104" t="inlineStr">
        <is>
          <t>2025/26</t>
        </is>
      </c>
      <c r="C5053" s="104" t="inlineStr">
        <is>
          <t>HC-104</t>
        </is>
      </c>
      <c r="D5053" s="104" t="inlineStr">
        <is>
          <t>Sud-Ouest</t>
        </is>
      </c>
      <c r="E5053" s="104" t="inlineStr">
        <is>
          <t>Livraison</t>
        </is>
      </c>
      <c r="F5053" s="104" t="n">
        <v>30</v>
      </c>
      <c r="G5053" s="159" t="n">
        <v>1376</v>
      </c>
      <c r="H5053" s="159" t="n">
        <v>3574</v>
      </c>
      <c r="I5053" s="160" t="n">
        <v>23922.93</v>
      </c>
      <c r="J5053" s="160" t="n">
        <v>1366.05</v>
      </c>
      <c r="K5053" s="160" t="n">
        <v>22556.88</v>
      </c>
      <c r="L5053" s="160" t="n">
        <v>7024.2</v>
      </c>
    </row>
    <row r="5054">
      <c r="A5054" s="176" t="n">
        <v>45901</v>
      </c>
      <c r="B5054" s="104" t="inlineStr">
        <is>
          <t>2025/26</t>
        </is>
      </c>
      <c r="C5054" s="104" t="inlineStr">
        <is>
          <t>HC-104</t>
        </is>
      </c>
      <c r="D5054" s="104" t="inlineStr">
        <is>
          <t>Sud-Ouest</t>
        </is>
      </c>
      <c r="E5054" s="104" t="inlineStr">
        <is>
          <t>Sur place</t>
        </is>
      </c>
      <c r="F5054" s="104" t="n">
        <v>30</v>
      </c>
      <c r="G5054" s="159" t="n">
        <v>3425</v>
      </c>
      <c r="H5054" s="159" t="n">
        <v>8667</v>
      </c>
      <c r="I5054" s="160" t="n">
        <v>46070.19</v>
      </c>
      <c r="J5054" s="160" t="n">
        <v>1368.21</v>
      </c>
      <c r="K5054" s="160" t="n">
        <v>44701.98</v>
      </c>
      <c r="L5054" s="160" t="n">
        <v>13307.25</v>
      </c>
    </row>
    <row r="5055">
      <c r="A5055" s="176" t="n">
        <v>45901</v>
      </c>
      <c r="B5055" s="104" t="inlineStr">
        <is>
          <t>2025/26</t>
        </is>
      </c>
      <c r="C5055" s="104" t="inlineStr">
        <is>
          <t>HC-104</t>
        </is>
      </c>
      <c r="D5055" s="104" t="inlineStr">
        <is>
          <t>Sud-Ouest</t>
        </is>
      </c>
      <c r="E5055" s="104" t="inlineStr">
        <is>
          <t>À emporter</t>
        </is>
      </c>
      <c r="F5055" s="104" t="n">
        <v>30</v>
      </c>
      <c r="G5055" s="159" t="n">
        <v>2586</v>
      </c>
      <c r="H5055" s="159" t="n">
        <v>6409</v>
      </c>
      <c r="I5055" s="160" t="n">
        <v>32105.95</v>
      </c>
      <c r="J5055" s="160" t="n">
        <v>1032.22</v>
      </c>
      <c r="K5055" s="160" t="n">
        <v>31073.73</v>
      </c>
      <c r="L5055" s="160" t="n">
        <v>9253.209999999999</v>
      </c>
    </row>
    <row r="5056">
      <c r="A5056" s="176" t="n">
        <v>45901</v>
      </c>
      <c r="B5056" s="104" t="inlineStr">
        <is>
          <t>2025/26</t>
        </is>
      </c>
      <c r="C5056" s="104" t="inlineStr">
        <is>
          <t>HC-105</t>
        </is>
      </c>
      <c r="D5056" s="104" t="inlineStr">
        <is>
          <t>Île-de-France</t>
        </is>
      </c>
      <c r="E5056" s="104" t="inlineStr">
        <is>
          <t>Livraison</t>
        </is>
      </c>
      <c r="F5056" s="104" t="n">
        <v>29</v>
      </c>
      <c r="G5056" s="159" t="n">
        <v>2304</v>
      </c>
      <c r="H5056" s="159" t="n">
        <v>5831</v>
      </c>
      <c r="I5056" s="160" t="n">
        <v>39180.86</v>
      </c>
      <c r="J5056" s="160" t="n">
        <v>2260.08</v>
      </c>
      <c r="K5056" s="160" t="n">
        <v>36920.78</v>
      </c>
      <c r="L5056" s="160" t="n">
        <v>11399.91</v>
      </c>
    </row>
    <row r="5057">
      <c r="A5057" s="176" t="n">
        <v>45901</v>
      </c>
      <c r="B5057" s="104" t="inlineStr">
        <is>
          <t>2025/26</t>
        </is>
      </c>
      <c r="C5057" s="104" t="inlineStr">
        <is>
          <t>HC-105</t>
        </is>
      </c>
      <c r="D5057" s="104" t="inlineStr">
        <is>
          <t>Île-de-France</t>
        </is>
      </c>
      <c r="E5057" s="104" t="inlineStr">
        <is>
          <t>Sur place</t>
        </is>
      </c>
      <c r="F5057" s="104" t="n">
        <v>29</v>
      </c>
      <c r="G5057" s="159" t="n">
        <v>5296</v>
      </c>
      <c r="H5057" s="159" t="n">
        <v>13364</v>
      </c>
      <c r="I5057" s="160" t="n">
        <v>72067.25</v>
      </c>
      <c r="J5057" s="160" t="n">
        <v>2308.71</v>
      </c>
      <c r="K5057" s="160" t="n">
        <v>69758.53999999999</v>
      </c>
      <c r="L5057" s="160" t="n">
        <v>20990.74</v>
      </c>
    </row>
    <row r="5058">
      <c r="A5058" s="176" t="n">
        <v>45901</v>
      </c>
      <c r="B5058" s="104" t="inlineStr">
        <is>
          <t>2025/26</t>
        </is>
      </c>
      <c r="C5058" s="104" t="inlineStr">
        <is>
          <t>HC-105</t>
        </is>
      </c>
      <c r="D5058" s="104" t="inlineStr">
        <is>
          <t>Île-de-France</t>
        </is>
      </c>
      <c r="E5058" s="104" t="inlineStr">
        <is>
          <t>À emporter</t>
        </is>
      </c>
      <c r="F5058" s="104" t="n">
        <v>30</v>
      </c>
      <c r="G5058" s="159" t="n">
        <v>4190</v>
      </c>
      <c r="H5058" s="159" t="n">
        <v>10857</v>
      </c>
      <c r="I5058" s="160" t="n">
        <v>51841.26</v>
      </c>
      <c r="J5058" s="160" t="n">
        <v>1561.23</v>
      </c>
      <c r="K5058" s="160" t="n">
        <v>50280.03</v>
      </c>
      <c r="L5058" s="160" t="n">
        <v>14948.17</v>
      </c>
    </row>
    <row r="5059">
      <c r="A5059" s="176" t="n">
        <v>45901</v>
      </c>
      <c r="B5059" s="104" t="inlineStr">
        <is>
          <t>2025/26</t>
        </is>
      </c>
      <c r="C5059" s="104" t="inlineStr">
        <is>
          <t>HC-106</t>
        </is>
      </c>
      <c r="D5059" s="104" t="inlineStr">
        <is>
          <t>Nord-Ouest</t>
        </is>
      </c>
      <c r="E5059" s="104" t="inlineStr">
        <is>
          <t>Livraison</t>
        </is>
      </c>
      <c r="F5059" s="104" t="n">
        <v>30</v>
      </c>
      <c r="G5059" s="159" t="n">
        <v>1460</v>
      </c>
      <c r="H5059" s="159" t="n">
        <v>3749</v>
      </c>
      <c r="I5059" s="160" t="n">
        <v>24934.25</v>
      </c>
      <c r="J5059" s="160" t="n">
        <v>1486.39</v>
      </c>
      <c r="K5059" s="160" t="n">
        <v>23447.86</v>
      </c>
      <c r="L5059" s="160" t="n">
        <v>7206.9</v>
      </c>
    </row>
    <row r="5060">
      <c r="A5060" s="176" t="n">
        <v>45901</v>
      </c>
      <c r="B5060" s="104" t="inlineStr">
        <is>
          <t>2025/26</t>
        </is>
      </c>
      <c r="C5060" s="104" t="inlineStr">
        <is>
          <t>HC-106</t>
        </is>
      </c>
      <c r="D5060" s="104" t="inlineStr">
        <is>
          <t>Nord-Ouest</t>
        </is>
      </c>
      <c r="E5060" s="104" t="inlineStr">
        <is>
          <t>Sur place</t>
        </is>
      </c>
      <c r="F5060" s="104" t="n">
        <v>30</v>
      </c>
      <c r="G5060" s="159" t="n">
        <v>3659</v>
      </c>
      <c r="H5060" s="159" t="n">
        <v>9259</v>
      </c>
      <c r="I5060" s="160" t="n">
        <v>48945.75</v>
      </c>
      <c r="J5060" s="160" t="n">
        <v>1546.72</v>
      </c>
      <c r="K5060" s="160" t="n">
        <v>47399.03</v>
      </c>
      <c r="L5060" s="160" t="n">
        <v>14074.39</v>
      </c>
    </row>
    <row r="5061">
      <c r="A5061" s="176" t="n">
        <v>45901</v>
      </c>
      <c r="B5061" s="104" t="inlineStr">
        <is>
          <t>2025/26</t>
        </is>
      </c>
      <c r="C5061" s="104" t="inlineStr">
        <is>
          <t>HC-106</t>
        </is>
      </c>
      <c r="D5061" s="104" t="inlineStr">
        <is>
          <t>Nord-Ouest</t>
        </is>
      </c>
      <c r="E5061" s="104" t="inlineStr">
        <is>
          <t>À emporter</t>
        </is>
      </c>
      <c r="F5061" s="104" t="n">
        <v>30</v>
      </c>
      <c r="G5061" s="159" t="n">
        <v>2816</v>
      </c>
      <c r="H5061" s="159" t="n">
        <v>7295</v>
      </c>
      <c r="I5061" s="160" t="n">
        <v>34903.55</v>
      </c>
      <c r="J5061" s="160" t="n">
        <v>1020.61</v>
      </c>
      <c r="K5061" s="160" t="n">
        <v>33882.94</v>
      </c>
      <c r="L5061" s="160" t="n">
        <v>10141.91</v>
      </c>
    </row>
    <row r="5062">
      <c r="A5062" s="176" t="n">
        <v>45901</v>
      </c>
      <c r="B5062" s="104" t="inlineStr">
        <is>
          <t>2025/26</t>
        </is>
      </c>
      <c r="C5062" s="104" t="inlineStr">
        <is>
          <t>HC-107</t>
        </is>
      </c>
      <c r="D5062" s="104" t="inlineStr">
        <is>
          <t>Sud-Est</t>
        </is>
      </c>
      <c r="E5062" s="104" t="inlineStr">
        <is>
          <t>Livraison</t>
        </is>
      </c>
      <c r="F5062" s="104" t="n">
        <v>30</v>
      </c>
      <c r="G5062" s="159" t="n">
        <v>1816</v>
      </c>
      <c r="H5062" s="159" t="n">
        <v>4618</v>
      </c>
      <c r="I5062" s="160" t="n">
        <v>30790.32</v>
      </c>
      <c r="J5062" s="160" t="n">
        <v>1733.2</v>
      </c>
      <c r="K5062" s="160" t="n">
        <v>29057.12</v>
      </c>
      <c r="L5062" s="160" t="n">
        <v>8909.42</v>
      </c>
    </row>
    <row r="5063">
      <c r="A5063" s="176" t="n">
        <v>45901</v>
      </c>
      <c r="B5063" s="104" t="inlineStr">
        <is>
          <t>2025/26</t>
        </is>
      </c>
      <c r="C5063" s="104" t="inlineStr">
        <is>
          <t>HC-107</t>
        </is>
      </c>
      <c r="D5063" s="104" t="inlineStr">
        <is>
          <t>Sud-Est</t>
        </is>
      </c>
      <c r="E5063" s="104" t="inlineStr">
        <is>
          <t>Sur place</t>
        </is>
      </c>
      <c r="F5063" s="104" t="n">
        <v>30</v>
      </c>
      <c r="G5063" s="159" t="n">
        <v>4146</v>
      </c>
      <c r="H5063" s="159" t="n">
        <v>10608</v>
      </c>
      <c r="I5063" s="160" t="n">
        <v>56041.8</v>
      </c>
      <c r="J5063" s="160" t="n">
        <v>1816.66</v>
      </c>
      <c r="K5063" s="160" t="n">
        <v>54225.14</v>
      </c>
      <c r="L5063" s="160" t="n">
        <v>16109.21</v>
      </c>
    </row>
    <row r="5064">
      <c r="A5064" s="176" t="n">
        <v>45901</v>
      </c>
      <c r="B5064" s="104" t="inlineStr">
        <is>
          <t>2025/26</t>
        </is>
      </c>
      <c r="C5064" s="104" t="inlineStr">
        <is>
          <t>HC-107</t>
        </is>
      </c>
      <c r="D5064" s="104" t="inlineStr">
        <is>
          <t>Sud-Est</t>
        </is>
      </c>
      <c r="E5064" s="104" t="inlineStr">
        <is>
          <t>À emporter</t>
        </is>
      </c>
      <c r="F5064" s="104" t="n">
        <v>29</v>
      </c>
      <c r="G5064" s="159" t="n">
        <v>3062</v>
      </c>
      <c r="H5064" s="159" t="n">
        <v>7853</v>
      </c>
      <c r="I5064" s="160" t="n">
        <v>38091.88</v>
      </c>
      <c r="J5064" s="160" t="n">
        <v>1072.22</v>
      </c>
      <c r="K5064" s="160" t="n">
        <v>37019.66</v>
      </c>
      <c r="L5064" s="160" t="n">
        <v>11040.97</v>
      </c>
    </row>
    <row r="5065">
      <c r="A5065" s="176" t="n">
        <v>45901</v>
      </c>
      <c r="B5065" s="104" t="inlineStr">
        <is>
          <t>2025/26</t>
        </is>
      </c>
      <c r="C5065" s="104" t="inlineStr">
        <is>
          <t>HC-108</t>
        </is>
      </c>
      <c r="D5065" s="104" t="inlineStr">
        <is>
          <t>Sud-Ouest</t>
        </is>
      </c>
      <c r="E5065" s="104" t="inlineStr">
        <is>
          <t>Livraison</t>
        </is>
      </c>
      <c r="F5065" s="104" t="n">
        <v>30</v>
      </c>
      <c r="G5065" s="159" t="n">
        <v>1337</v>
      </c>
      <c r="H5065" s="159" t="n">
        <v>3331</v>
      </c>
      <c r="I5065" s="160" t="n">
        <v>23334.57</v>
      </c>
      <c r="J5065" s="160" t="n">
        <v>1437.74</v>
      </c>
      <c r="K5065" s="160" t="n">
        <v>21896.83</v>
      </c>
      <c r="L5065" s="160" t="n">
        <v>6756.65</v>
      </c>
    </row>
    <row r="5066">
      <c r="A5066" s="176" t="n">
        <v>45901</v>
      </c>
      <c r="B5066" s="104" t="inlineStr">
        <is>
          <t>2025/26</t>
        </is>
      </c>
      <c r="C5066" s="104" t="inlineStr">
        <is>
          <t>HC-108</t>
        </is>
      </c>
      <c r="D5066" s="104" t="inlineStr">
        <is>
          <t>Sud-Ouest</t>
        </is>
      </c>
      <c r="E5066" s="104" t="inlineStr">
        <is>
          <t>Sur place</t>
        </is>
      </c>
      <c r="F5066" s="104" t="n">
        <v>30</v>
      </c>
      <c r="G5066" s="159" t="n">
        <v>3325</v>
      </c>
      <c r="H5066" s="159" t="n">
        <v>8525</v>
      </c>
      <c r="I5066" s="160" t="n">
        <v>44494.24</v>
      </c>
      <c r="J5066" s="160" t="n">
        <v>1455.95</v>
      </c>
      <c r="K5066" s="160" t="n">
        <v>43038.29</v>
      </c>
      <c r="L5066" s="160" t="n">
        <v>12841.53</v>
      </c>
    </row>
    <row r="5067">
      <c r="A5067" s="176" t="n">
        <v>45901</v>
      </c>
      <c r="B5067" s="104" t="inlineStr">
        <is>
          <t>2025/26</t>
        </is>
      </c>
      <c r="C5067" s="104" t="inlineStr">
        <is>
          <t>HC-108</t>
        </is>
      </c>
      <c r="D5067" s="104" t="inlineStr">
        <is>
          <t>Sud-Ouest</t>
        </is>
      </c>
      <c r="E5067" s="104" t="inlineStr">
        <is>
          <t>À emporter</t>
        </is>
      </c>
      <c r="F5067" s="104" t="n">
        <v>30</v>
      </c>
      <c r="G5067" s="159" t="n">
        <v>2575</v>
      </c>
      <c r="H5067" s="159" t="n">
        <v>6314</v>
      </c>
      <c r="I5067" s="160" t="n">
        <v>32099.38</v>
      </c>
      <c r="J5067" s="160" t="n">
        <v>979.76</v>
      </c>
      <c r="K5067" s="160" t="n">
        <v>31119.62</v>
      </c>
      <c r="L5067" s="160" t="n">
        <v>9277.9</v>
      </c>
    </row>
    <row r="5068">
      <c r="A5068" s="176" t="n">
        <v>45901</v>
      </c>
      <c r="B5068" s="104" t="inlineStr">
        <is>
          <t>2025/26</t>
        </is>
      </c>
      <c r="C5068" s="104" t="inlineStr">
        <is>
          <t>HC-109</t>
        </is>
      </c>
      <c r="D5068" s="104" t="inlineStr">
        <is>
          <t>Île-de-France</t>
        </is>
      </c>
      <c r="E5068" s="104" t="inlineStr">
        <is>
          <t>Livraison</t>
        </is>
      </c>
      <c r="F5068" s="104" t="n">
        <v>30</v>
      </c>
      <c r="G5068" s="159" t="n">
        <v>1454</v>
      </c>
      <c r="H5068" s="159" t="n">
        <v>3732</v>
      </c>
      <c r="I5068" s="160" t="n">
        <v>25282.85</v>
      </c>
      <c r="J5068" s="160" t="n">
        <v>1527.15</v>
      </c>
      <c r="K5068" s="160" t="n">
        <v>23755.7</v>
      </c>
      <c r="L5068" s="160" t="n">
        <v>7363.31</v>
      </c>
    </row>
    <row r="5069">
      <c r="A5069" s="176" t="n">
        <v>45901</v>
      </c>
      <c r="B5069" s="104" t="inlineStr">
        <is>
          <t>2025/26</t>
        </is>
      </c>
      <c r="C5069" s="104" t="inlineStr">
        <is>
          <t>HC-109</t>
        </is>
      </c>
      <c r="D5069" s="104" t="inlineStr">
        <is>
          <t>Île-de-France</t>
        </is>
      </c>
      <c r="E5069" s="104" t="inlineStr">
        <is>
          <t>Sur place</t>
        </is>
      </c>
      <c r="F5069" s="104" t="n">
        <v>30</v>
      </c>
      <c r="G5069" s="159" t="n">
        <v>3630</v>
      </c>
      <c r="H5069" s="159" t="n">
        <v>9200</v>
      </c>
      <c r="I5069" s="160" t="n">
        <v>48508.35</v>
      </c>
      <c r="J5069" s="160" t="n">
        <v>1514.23</v>
      </c>
      <c r="K5069" s="160" t="n">
        <v>46994.12</v>
      </c>
      <c r="L5069" s="160" t="n">
        <v>13999.08</v>
      </c>
    </row>
    <row r="5070">
      <c r="A5070" s="176" t="n">
        <v>45901</v>
      </c>
      <c r="B5070" s="104" t="inlineStr">
        <is>
          <t>2025/26</t>
        </is>
      </c>
      <c r="C5070" s="104" t="inlineStr">
        <is>
          <t>HC-109</t>
        </is>
      </c>
      <c r="D5070" s="104" t="inlineStr">
        <is>
          <t>Île-de-France</t>
        </is>
      </c>
      <c r="E5070" s="104" t="inlineStr">
        <is>
          <t>À emporter</t>
        </is>
      </c>
      <c r="F5070" s="104" t="n">
        <v>30</v>
      </c>
      <c r="G5070" s="159" t="n">
        <v>2794</v>
      </c>
      <c r="H5070" s="159" t="n">
        <v>7135</v>
      </c>
      <c r="I5070" s="160" t="n">
        <v>34760.77</v>
      </c>
      <c r="J5070" s="160" t="n">
        <v>1108.4</v>
      </c>
      <c r="K5070" s="160" t="n">
        <v>33652.37</v>
      </c>
      <c r="L5070" s="160" t="n">
        <v>10038.82</v>
      </c>
    </row>
    <row r="5071">
      <c r="A5071" s="176" t="n">
        <v>45901</v>
      </c>
      <c r="B5071" s="104" t="inlineStr">
        <is>
          <t>2025/26</t>
        </is>
      </c>
      <c r="C5071" s="104" t="inlineStr">
        <is>
          <t>HC-110</t>
        </is>
      </c>
      <c r="D5071" s="104" t="inlineStr">
        <is>
          <t>Nord-Ouest</t>
        </is>
      </c>
      <c r="E5071" s="104" t="inlineStr">
        <is>
          <t>Livraison</t>
        </is>
      </c>
      <c r="F5071" s="104" t="n">
        <v>30</v>
      </c>
      <c r="G5071" s="159" t="n">
        <v>1095</v>
      </c>
      <c r="H5071" s="159" t="n">
        <v>2785</v>
      </c>
      <c r="I5071" s="160" t="n">
        <v>18728.09</v>
      </c>
      <c r="J5071" s="160" t="n">
        <v>1038.05</v>
      </c>
      <c r="K5071" s="160" t="n">
        <v>17690.04</v>
      </c>
      <c r="L5071" s="160" t="n">
        <v>5450.11</v>
      </c>
    </row>
    <row r="5072">
      <c r="A5072" s="176" t="n">
        <v>45901</v>
      </c>
      <c r="B5072" s="104" t="inlineStr">
        <is>
          <t>2025/26</t>
        </is>
      </c>
      <c r="C5072" s="104" t="inlineStr">
        <is>
          <t>HC-110</t>
        </is>
      </c>
      <c r="D5072" s="104" t="inlineStr">
        <is>
          <t>Nord-Ouest</t>
        </is>
      </c>
      <c r="E5072" s="104" t="inlineStr">
        <is>
          <t>Sur place</t>
        </is>
      </c>
      <c r="F5072" s="104" t="n">
        <v>29</v>
      </c>
      <c r="G5072" s="159" t="n">
        <v>2376</v>
      </c>
      <c r="H5072" s="159" t="n">
        <v>6060</v>
      </c>
      <c r="I5072" s="160" t="n">
        <v>31606.79</v>
      </c>
      <c r="J5072" s="160" t="n">
        <v>975.21</v>
      </c>
      <c r="K5072" s="160" t="n">
        <v>30631.58</v>
      </c>
      <c r="L5072" s="160" t="n">
        <v>9178.73</v>
      </c>
    </row>
    <row r="5073">
      <c r="A5073" s="176" t="n">
        <v>45901</v>
      </c>
      <c r="B5073" s="104" t="inlineStr">
        <is>
          <t>2025/26</t>
        </is>
      </c>
      <c r="C5073" s="104" t="inlineStr">
        <is>
          <t>HC-110</t>
        </is>
      </c>
      <c r="D5073" s="104" t="inlineStr">
        <is>
          <t>Nord-Ouest</t>
        </is>
      </c>
      <c r="E5073" s="104" t="inlineStr">
        <is>
          <t>À emporter</t>
        </is>
      </c>
      <c r="F5073" s="104" t="n">
        <v>30</v>
      </c>
      <c r="G5073" s="159" t="n">
        <v>1857</v>
      </c>
      <c r="H5073" s="159" t="n">
        <v>4766</v>
      </c>
      <c r="I5073" s="160" t="n">
        <v>23311.46</v>
      </c>
      <c r="J5073" s="160" t="n">
        <v>734.4400000000001</v>
      </c>
      <c r="K5073" s="160" t="n">
        <v>22577.02</v>
      </c>
      <c r="L5073" s="160" t="n">
        <v>6750.46</v>
      </c>
    </row>
    <row r="5074">
      <c r="A5074" s="176" t="n">
        <v>45901</v>
      </c>
      <c r="B5074" s="104" t="inlineStr">
        <is>
          <t>2025/26</t>
        </is>
      </c>
      <c r="C5074" s="104" t="inlineStr">
        <is>
          <t>HC-111</t>
        </is>
      </c>
      <c r="D5074" s="104" t="inlineStr">
        <is>
          <t>Sud-Est</t>
        </is>
      </c>
      <c r="E5074" s="104" t="inlineStr">
        <is>
          <t>Livraison</t>
        </is>
      </c>
      <c r="F5074" s="104" t="n">
        <v>30</v>
      </c>
      <c r="G5074" s="159" t="n">
        <v>1569</v>
      </c>
      <c r="H5074" s="159" t="n">
        <v>4134</v>
      </c>
      <c r="I5074" s="160" t="n">
        <v>27246</v>
      </c>
      <c r="J5074" s="160" t="n">
        <v>1645.3</v>
      </c>
      <c r="K5074" s="160" t="n">
        <v>25600.7</v>
      </c>
      <c r="L5074" s="160" t="n">
        <v>7952.1</v>
      </c>
    </row>
    <row r="5075">
      <c r="A5075" s="176" t="n">
        <v>45901</v>
      </c>
      <c r="B5075" s="104" t="inlineStr">
        <is>
          <t>2025/26</t>
        </is>
      </c>
      <c r="C5075" s="104" t="inlineStr">
        <is>
          <t>HC-111</t>
        </is>
      </c>
      <c r="D5075" s="104" t="inlineStr">
        <is>
          <t>Sud-Est</t>
        </is>
      </c>
      <c r="E5075" s="104" t="inlineStr">
        <is>
          <t>Sur place</t>
        </is>
      </c>
      <c r="F5075" s="104" t="n">
        <v>30</v>
      </c>
      <c r="G5075" s="159" t="n">
        <v>4220</v>
      </c>
      <c r="H5075" s="159" t="n">
        <v>10731</v>
      </c>
      <c r="I5075" s="160" t="n">
        <v>56618.45</v>
      </c>
      <c r="J5075" s="160" t="n">
        <v>1769.26</v>
      </c>
      <c r="K5075" s="160" t="n">
        <v>54849.19</v>
      </c>
      <c r="L5075" s="160" t="n">
        <v>16389.13</v>
      </c>
    </row>
    <row r="5076">
      <c r="A5076" s="176" t="n">
        <v>45901</v>
      </c>
      <c r="B5076" s="104" t="inlineStr">
        <is>
          <t>2025/26</t>
        </is>
      </c>
      <c r="C5076" s="104" t="inlineStr">
        <is>
          <t>HC-111</t>
        </is>
      </c>
      <c r="D5076" s="104" t="inlineStr">
        <is>
          <t>Sud-Est</t>
        </is>
      </c>
      <c r="E5076" s="104" t="inlineStr">
        <is>
          <t>À emporter</t>
        </is>
      </c>
      <c r="F5076" s="104" t="n">
        <v>29</v>
      </c>
      <c r="G5076" s="159" t="n">
        <v>3048</v>
      </c>
      <c r="H5076" s="159" t="n">
        <v>7809</v>
      </c>
      <c r="I5076" s="160" t="n">
        <v>37702.29</v>
      </c>
      <c r="J5076" s="160" t="n">
        <v>1004.84</v>
      </c>
      <c r="K5076" s="160" t="n">
        <v>36697.45</v>
      </c>
      <c r="L5076" s="160" t="n">
        <v>10991.59</v>
      </c>
    </row>
    <row r="5077">
      <c r="A5077" s="176" t="n">
        <v>45901</v>
      </c>
      <c r="B5077" s="104" t="inlineStr">
        <is>
          <t>2025/26</t>
        </is>
      </c>
      <c r="C5077" s="104" t="inlineStr">
        <is>
          <t>HC-113</t>
        </is>
      </c>
      <c r="D5077" s="104" t="inlineStr">
        <is>
          <t>Île-de-France</t>
        </is>
      </c>
      <c r="E5077" s="104" t="inlineStr">
        <is>
          <t>Drive</t>
        </is>
      </c>
      <c r="F5077" s="104" t="n">
        <v>30</v>
      </c>
      <c r="G5077" s="159" t="n">
        <v>1414</v>
      </c>
      <c r="H5077" s="159" t="n">
        <v>3572</v>
      </c>
      <c r="I5077" s="160" t="n">
        <v>20027.52</v>
      </c>
      <c r="J5077" s="160" t="n">
        <v>605.9400000000001</v>
      </c>
      <c r="K5077" s="160" t="n">
        <v>19421.58</v>
      </c>
      <c r="L5077" s="160" t="n">
        <v>5774.92</v>
      </c>
    </row>
    <row r="5078">
      <c r="A5078" s="176" t="n">
        <v>45901</v>
      </c>
      <c r="B5078" s="104" t="inlineStr">
        <is>
          <t>2025/26</t>
        </is>
      </c>
      <c r="C5078" s="104" t="inlineStr">
        <is>
          <t>HC-113</t>
        </is>
      </c>
      <c r="D5078" s="104" t="inlineStr">
        <is>
          <t>Île-de-France</t>
        </is>
      </c>
      <c r="E5078" s="104" t="inlineStr">
        <is>
          <t>Livraison</t>
        </is>
      </c>
      <c r="F5078" s="104" t="n">
        <v>30</v>
      </c>
      <c r="G5078" s="159" t="n">
        <v>1518</v>
      </c>
      <c r="H5078" s="159" t="n">
        <v>3761</v>
      </c>
      <c r="I5078" s="160" t="n">
        <v>25714.36</v>
      </c>
      <c r="J5078" s="160" t="n">
        <v>1432.99</v>
      </c>
      <c r="K5078" s="160" t="n">
        <v>24281.37</v>
      </c>
      <c r="L5078" s="160" t="n">
        <v>7461.95</v>
      </c>
    </row>
    <row r="5079">
      <c r="A5079" s="176" t="n">
        <v>45901</v>
      </c>
      <c r="B5079" s="104" t="inlineStr">
        <is>
          <t>2025/26</t>
        </is>
      </c>
      <c r="C5079" s="104" t="inlineStr">
        <is>
          <t>HC-113</t>
        </is>
      </c>
      <c r="D5079" s="104" t="inlineStr">
        <is>
          <t>Île-de-France</t>
        </is>
      </c>
      <c r="E5079" s="104" t="inlineStr">
        <is>
          <t>Sur place</t>
        </is>
      </c>
      <c r="F5079" s="104" t="n">
        <v>29</v>
      </c>
      <c r="G5079" s="159" t="n">
        <v>3433</v>
      </c>
      <c r="H5079" s="159" t="n">
        <v>8944</v>
      </c>
      <c r="I5079" s="160" t="n">
        <v>46844.79</v>
      </c>
      <c r="J5079" s="160" t="n">
        <v>1461.45</v>
      </c>
      <c r="K5079" s="160" t="n">
        <v>45383.34</v>
      </c>
      <c r="L5079" s="160" t="n">
        <v>13500.44</v>
      </c>
    </row>
    <row r="5080">
      <c r="A5080" s="176" t="n">
        <v>45901</v>
      </c>
      <c r="B5080" s="104" t="inlineStr">
        <is>
          <t>2025/26</t>
        </is>
      </c>
      <c r="C5080" s="104" t="inlineStr">
        <is>
          <t>HC-113</t>
        </is>
      </c>
      <c r="D5080" s="104" t="inlineStr">
        <is>
          <t>Île-de-France</t>
        </is>
      </c>
      <c r="E5080" s="104" t="inlineStr">
        <is>
          <t>À emporter</t>
        </is>
      </c>
      <c r="F5080" s="104" t="n">
        <v>30</v>
      </c>
      <c r="G5080" s="159" t="n">
        <v>2591</v>
      </c>
      <c r="H5080" s="159" t="n">
        <v>6560</v>
      </c>
      <c r="I5080" s="160" t="n">
        <v>32265.44</v>
      </c>
      <c r="J5080" s="160" t="n">
        <v>927.78</v>
      </c>
      <c r="K5080" s="160" t="n">
        <v>31337.66</v>
      </c>
      <c r="L5080" s="160" t="n">
        <v>9348.809999999999</v>
      </c>
    </row>
    <row r="5081">
      <c r="A5081" s="176" t="n">
        <v>45901</v>
      </c>
      <c r="B5081" s="104" t="inlineStr">
        <is>
          <t>2025/26</t>
        </is>
      </c>
      <c r="C5081" s="104" t="inlineStr">
        <is>
          <t>HC-114</t>
        </is>
      </c>
      <c r="D5081" s="104" t="inlineStr">
        <is>
          <t>Nord-Ouest</t>
        </is>
      </c>
      <c r="E5081" s="104" t="inlineStr">
        <is>
          <t>Drive</t>
        </is>
      </c>
      <c r="F5081" s="104" t="n">
        <v>29</v>
      </c>
      <c r="G5081" s="159" t="n">
        <v>783</v>
      </c>
      <c r="H5081" s="159" t="n">
        <v>2024</v>
      </c>
      <c r="I5081" s="160" t="n">
        <v>11078.53</v>
      </c>
      <c r="J5081" s="160" t="n">
        <v>335.57</v>
      </c>
      <c r="K5081" s="160" t="n">
        <v>10742.96</v>
      </c>
      <c r="L5081" s="160" t="n">
        <v>3210.67</v>
      </c>
    </row>
    <row r="5082">
      <c r="A5082" s="176" t="n">
        <v>45901</v>
      </c>
      <c r="B5082" s="104" t="inlineStr">
        <is>
          <t>2025/26</t>
        </is>
      </c>
      <c r="C5082" s="104" t="inlineStr">
        <is>
          <t>HC-114</t>
        </is>
      </c>
      <c r="D5082" s="104" t="inlineStr">
        <is>
          <t>Nord-Ouest</t>
        </is>
      </c>
      <c r="E5082" s="104" t="inlineStr">
        <is>
          <t>Livraison</t>
        </is>
      </c>
      <c r="F5082" s="104" t="n">
        <v>29</v>
      </c>
      <c r="G5082" s="159" t="n">
        <v>858</v>
      </c>
      <c r="H5082" s="159" t="n">
        <v>2157</v>
      </c>
      <c r="I5082" s="160" t="n">
        <v>14603.44</v>
      </c>
      <c r="J5082" s="160" t="n">
        <v>834.09</v>
      </c>
      <c r="K5082" s="160" t="n">
        <v>13769.35</v>
      </c>
      <c r="L5082" s="160" t="n">
        <v>4247.55</v>
      </c>
    </row>
    <row r="5083">
      <c r="A5083" s="176" t="n">
        <v>45901</v>
      </c>
      <c r="B5083" s="104" t="inlineStr">
        <is>
          <t>2025/26</t>
        </is>
      </c>
      <c r="C5083" s="104" t="inlineStr">
        <is>
          <t>HC-114</t>
        </is>
      </c>
      <c r="D5083" s="104" t="inlineStr">
        <is>
          <t>Nord-Ouest</t>
        </is>
      </c>
      <c r="E5083" s="104" t="inlineStr">
        <is>
          <t>Sur place</t>
        </is>
      </c>
      <c r="F5083" s="104" t="n">
        <v>30</v>
      </c>
      <c r="G5083" s="159" t="n">
        <v>2066</v>
      </c>
      <c r="H5083" s="159" t="n">
        <v>5207</v>
      </c>
      <c r="I5083" s="160" t="n">
        <v>28035.38</v>
      </c>
      <c r="J5083" s="160" t="n">
        <v>771.8099999999999</v>
      </c>
      <c r="K5083" s="160" t="n">
        <v>27263.57</v>
      </c>
      <c r="L5083" s="160" t="n">
        <v>8130.3</v>
      </c>
    </row>
    <row r="5084">
      <c r="A5084" s="176" t="n">
        <v>45901</v>
      </c>
      <c r="B5084" s="104" t="inlineStr">
        <is>
          <t>2025/26</t>
        </is>
      </c>
      <c r="C5084" s="104" t="inlineStr">
        <is>
          <t>HC-114</t>
        </is>
      </c>
      <c r="D5084" s="104" t="inlineStr">
        <is>
          <t>Nord-Ouest</t>
        </is>
      </c>
      <c r="E5084" s="104" t="inlineStr">
        <is>
          <t>À emporter</t>
        </is>
      </c>
      <c r="F5084" s="104" t="n">
        <v>29</v>
      </c>
      <c r="G5084" s="159" t="n">
        <v>1467</v>
      </c>
      <c r="H5084" s="159" t="n">
        <v>3811</v>
      </c>
      <c r="I5084" s="160" t="n">
        <v>18385.77</v>
      </c>
      <c r="J5084" s="160" t="n">
        <v>538.38</v>
      </c>
      <c r="K5084" s="160" t="n">
        <v>17847.39</v>
      </c>
      <c r="L5084" s="160" t="n">
        <v>5375</v>
      </c>
    </row>
    <row r="5085">
      <c r="A5085" s="176" t="n">
        <v>45901</v>
      </c>
      <c r="B5085" s="104" t="inlineStr">
        <is>
          <t>2025/26</t>
        </is>
      </c>
      <c r="C5085" s="104" t="inlineStr">
        <is>
          <t>HC-115</t>
        </is>
      </c>
      <c r="D5085" s="104" t="inlineStr">
        <is>
          <t>Sud-Est</t>
        </is>
      </c>
      <c r="E5085" s="104" t="inlineStr">
        <is>
          <t>Livraison</t>
        </is>
      </c>
      <c r="F5085" s="104" t="n">
        <v>30</v>
      </c>
      <c r="G5085" s="159" t="n">
        <v>1607</v>
      </c>
      <c r="H5085" s="159" t="n">
        <v>4050</v>
      </c>
      <c r="I5085" s="160" t="n">
        <v>27430.8</v>
      </c>
      <c r="J5085" s="160" t="n">
        <v>1573.65</v>
      </c>
      <c r="K5085" s="160" t="n">
        <v>25857.15</v>
      </c>
      <c r="L5085" s="160" t="n">
        <v>9558.76</v>
      </c>
    </row>
    <row r="5086">
      <c r="A5086" s="176" t="n">
        <v>45901</v>
      </c>
      <c r="B5086" s="104" t="inlineStr">
        <is>
          <t>2025/26</t>
        </is>
      </c>
      <c r="C5086" s="104" t="inlineStr">
        <is>
          <t>HC-115</t>
        </is>
      </c>
      <c r="D5086" s="104" t="inlineStr">
        <is>
          <t>Sud-Est</t>
        </is>
      </c>
      <c r="E5086" s="104" t="inlineStr">
        <is>
          <t>Sur place</t>
        </is>
      </c>
      <c r="F5086" s="104" t="n">
        <v>29</v>
      </c>
      <c r="G5086" s="159" t="n">
        <v>3744</v>
      </c>
      <c r="H5086" s="159" t="n">
        <v>9691</v>
      </c>
      <c r="I5086" s="160" t="n">
        <v>50443.79</v>
      </c>
      <c r="J5086" s="160" t="n">
        <v>1366.53</v>
      </c>
      <c r="K5086" s="160" t="n">
        <v>49077.26</v>
      </c>
      <c r="L5086" s="160" t="n">
        <v>17428.23</v>
      </c>
    </row>
    <row r="5087">
      <c r="A5087" s="176" t="n">
        <v>45901</v>
      </c>
      <c r="B5087" s="104" t="inlineStr">
        <is>
          <t>2025/26</t>
        </is>
      </c>
      <c r="C5087" s="104" t="inlineStr">
        <is>
          <t>HC-115</t>
        </is>
      </c>
      <c r="D5087" s="104" t="inlineStr">
        <is>
          <t>Sud-Est</t>
        </is>
      </c>
      <c r="E5087" s="104" t="inlineStr">
        <is>
          <t>À emporter</t>
        </is>
      </c>
      <c r="F5087" s="104" t="n">
        <v>30</v>
      </c>
      <c r="G5087" s="159" t="n">
        <v>2914</v>
      </c>
      <c r="H5087" s="159" t="n">
        <v>7505</v>
      </c>
      <c r="I5087" s="160" t="n">
        <v>36370.45</v>
      </c>
      <c r="J5087" s="160" t="n">
        <v>1115.33</v>
      </c>
      <c r="K5087" s="160" t="n">
        <v>35255.12</v>
      </c>
      <c r="L5087" s="160" t="n">
        <v>12489.97</v>
      </c>
    </row>
    <row r="5088">
      <c r="A5088" s="176" t="n">
        <v>45901</v>
      </c>
      <c r="B5088" s="104" t="inlineStr">
        <is>
          <t>2025/26</t>
        </is>
      </c>
      <c r="C5088" s="104" t="inlineStr">
        <is>
          <t>HC-116</t>
        </is>
      </c>
      <c r="D5088" s="104" t="inlineStr">
        <is>
          <t>Sud-Ouest</t>
        </is>
      </c>
      <c r="E5088" s="104" t="inlineStr">
        <is>
          <t>Livraison</t>
        </is>
      </c>
      <c r="F5088" s="104" t="n">
        <v>30</v>
      </c>
      <c r="G5088" s="159" t="n">
        <v>1382</v>
      </c>
      <c r="H5088" s="159" t="n">
        <v>3508</v>
      </c>
      <c r="I5088" s="160" t="n">
        <v>23270.76</v>
      </c>
      <c r="J5088" s="160" t="n">
        <v>1428.79</v>
      </c>
      <c r="K5088" s="160" t="n">
        <v>21841.97</v>
      </c>
      <c r="L5088" s="160" t="n">
        <v>6791.47</v>
      </c>
    </row>
    <row r="5089">
      <c r="A5089" s="176" t="n">
        <v>45901</v>
      </c>
      <c r="B5089" s="104" t="inlineStr">
        <is>
          <t>2025/26</t>
        </is>
      </c>
      <c r="C5089" s="104" t="inlineStr">
        <is>
          <t>HC-116</t>
        </is>
      </c>
      <c r="D5089" s="104" t="inlineStr">
        <is>
          <t>Sud-Ouest</t>
        </is>
      </c>
      <c r="E5089" s="104" t="inlineStr">
        <is>
          <t>Sur place</t>
        </is>
      </c>
      <c r="F5089" s="104" t="n">
        <v>30</v>
      </c>
      <c r="G5089" s="159" t="n">
        <v>3366</v>
      </c>
      <c r="H5089" s="159" t="n">
        <v>8588</v>
      </c>
      <c r="I5089" s="160" t="n">
        <v>45776.52</v>
      </c>
      <c r="J5089" s="160" t="n">
        <v>1312.53</v>
      </c>
      <c r="K5089" s="160" t="n">
        <v>44463.99</v>
      </c>
      <c r="L5089" s="160" t="n">
        <v>13161.48</v>
      </c>
    </row>
    <row r="5090">
      <c r="A5090" s="176" t="n">
        <v>45901</v>
      </c>
      <c r="B5090" s="104" t="inlineStr">
        <is>
          <t>2025/26</t>
        </is>
      </c>
      <c r="C5090" s="104" t="inlineStr">
        <is>
          <t>HC-116</t>
        </is>
      </c>
      <c r="D5090" s="104" t="inlineStr">
        <is>
          <t>Sud-Ouest</t>
        </is>
      </c>
      <c r="E5090" s="104" t="inlineStr">
        <is>
          <t>À emporter</t>
        </is>
      </c>
      <c r="F5090" s="104" t="n">
        <v>29</v>
      </c>
      <c r="G5090" s="159" t="n">
        <v>2448</v>
      </c>
      <c r="H5090" s="159" t="n">
        <v>6358</v>
      </c>
      <c r="I5090" s="160" t="n">
        <v>30728.69</v>
      </c>
      <c r="J5090" s="160" t="n">
        <v>1040.84</v>
      </c>
      <c r="K5090" s="160" t="n">
        <v>29687.85</v>
      </c>
      <c r="L5090" s="160" t="n">
        <v>8843</v>
      </c>
    </row>
    <row r="5091">
      <c r="A5091" s="176" t="n">
        <v>45901</v>
      </c>
      <c r="B5091" s="104" t="inlineStr">
        <is>
          <t>2025/26</t>
        </is>
      </c>
      <c r="C5091" s="104" t="inlineStr">
        <is>
          <t>HC-117</t>
        </is>
      </c>
      <c r="D5091" s="104" t="inlineStr">
        <is>
          <t>Île-de-France</t>
        </is>
      </c>
      <c r="E5091" s="104" t="inlineStr">
        <is>
          <t>Drive</t>
        </is>
      </c>
      <c r="F5091" s="104" t="n">
        <v>30</v>
      </c>
      <c r="G5091" s="159" t="n">
        <v>1281</v>
      </c>
      <c r="H5091" s="159" t="n">
        <v>3341</v>
      </c>
      <c r="I5091" s="160" t="n">
        <v>18275.87</v>
      </c>
      <c r="J5091" s="160" t="n">
        <v>599.99</v>
      </c>
      <c r="K5091" s="160" t="n">
        <v>17675.88</v>
      </c>
      <c r="L5091" s="160" t="n">
        <v>5278.23</v>
      </c>
    </row>
    <row r="5092">
      <c r="A5092" s="176" t="n">
        <v>45901</v>
      </c>
      <c r="B5092" s="104" t="inlineStr">
        <is>
          <t>2025/26</t>
        </is>
      </c>
      <c r="C5092" s="104" t="inlineStr">
        <is>
          <t>HC-117</t>
        </is>
      </c>
      <c r="D5092" s="104" t="inlineStr">
        <is>
          <t>Île-de-France</t>
        </is>
      </c>
      <c r="E5092" s="104" t="inlineStr">
        <is>
          <t>Livraison</t>
        </is>
      </c>
      <c r="F5092" s="104" t="n">
        <v>30</v>
      </c>
      <c r="G5092" s="159" t="n">
        <v>1255</v>
      </c>
      <c r="H5092" s="159" t="n">
        <v>3147</v>
      </c>
      <c r="I5092" s="160" t="n">
        <v>21902.07</v>
      </c>
      <c r="J5092" s="160" t="n">
        <v>1253.84</v>
      </c>
      <c r="K5092" s="160" t="n">
        <v>20648.23</v>
      </c>
      <c r="L5092" s="160" t="n">
        <v>6363.55</v>
      </c>
    </row>
    <row r="5093">
      <c r="A5093" s="176" t="n">
        <v>45901</v>
      </c>
      <c r="B5093" s="104" t="inlineStr">
        <is>
          <t>2025/26</t>
        </is>
      </c>
      <c r="C5093" s="104" t="inlineStr">
        <is>
          <t>HC-117</t>
        </is>
      </c>
      <c r="D5093" s="104" t="inlineStr">
        <is>
          <t>Île-de-France</t>
        </is>
      </c>
      <c r="E5093" s="104" t="inlineStr">
        <is>
          <t>Sur place</t>
        </is>
      </c>
      <c r="F5093" s="104" t="n">
        <v>30</v>
      </c>
      <c r="G5093" s="159" t="n">
        <v>3112</v>
      </c>
      <c r="H5093" s="159" t="n">
        <v>8074</v>
      </c>
      <c r="I5093" s="160" t="n">
        <v>42019.02</v>
      </c>
      <c r="J5093" s="160" t="n">
        <v>1307.17</v>
      </c>
      <c r="K5093" s="160" t="n">
        <v>40711.85</v>
      </c>
      <c r="L5093" s="160" t="n">
        <v>12076.43</v>
      </c>
    </row>
    <row r="5094">
      <c r="A5094" s="176" t="n">
        <v>45901</v>
      </c>
      <c r="B5094" s="104" t="inlineStr">
        <is>
          <t>2025/26</t>
        </is>
      </c>
      <c r="C5094" s="104" t="inlineStr">
        <is>
          <t>HC-117</t>
        </is>
      </c>
      <c r="D5094" s="104" t="inlineStr">
        <is>
          <t>Île-de-France</t>
        </is>
      </c>
      <c r="E5094" s="104" t="inlineStr">
        <is>
          <t>À emporter</t>
        </is>
      </c>
      <c r="F5094" s="104" t="n">
        <v>30</v>
      </c>
      <c r="G5094" s="159" t="n">
        <v>2389</v>
      </c>
      <c r="H5094" s="159" t="n">
        <v>6133</v>
      </c>
      <c r="I5094" s="160" t="n">
        <v>29289.4</v>
      </c>
      <c r="J5094" s="160" t="n">
        <v>834.76</v>
      </c>
      <c r="K5094" s="160" t="n">
        <v>28454.64</v>
      </c>
      <c r="L5094" s="160" t="n">
        <v>8488.66</v>
      </c>
    </row>
    <row r="5095">
      <c r="A5095" s="176" t="n">
        <v>45901</v>
      </c>
      <c r="B5095" s="104" t="inlineStr">
        <is>
          <t>2025/26</t>
        </is>
      </c>
      <c r="C5095" s="104" t="inlineStr">
        <is>
          <t>HC-118</t>
        </is>
      </c>
      <c r="D5095" s="104" t="inlineStr">
        <is>
          <t>Nord-Ouest</t>
        </is>
      </c>
      <c r="E5095" s="104" t="inlineStr">
        <is>
          <t>Livraison</t>
        </is>
      </c>
      <c r="F5095" s="104" t="n">
        <v>30</v>
      </c>
      <c r="G5095" s="159" t="n">
        <v>1677</v>
      </c>
      <c r="H5095" s="159" t="n">
        <v>4295</v>
      </c>
      <c r="I5095" s="160" t="n">
        <v>29068.46</v>
      </c>
      <c r="J5095" s="160" t="n">
        <v>1792.74</v>
      </c>
      <c r="K5095" s="160" t="n">
        <v>27275.72</v>
      </c>
      <c r="L5095" s="160" t="n">
        <v>8504.48</v>
      </c>
    </row>
    <row r="5096">
      <c r="A5096" s="176" t="n">
        <v>45901</v>
      </c>
      <c r="B5096" s="104" t="inlineStr">
        <is>
          <t>2025/26</t>
        </is>
      </c>
      <c r="C5096" s="104" t="inlineStr">
        <is>
          <t>HC-118</t>
        </is>
      </c>
      <c r="D5096" s="104" t="inlineStr">
        <is>
          <t>Nord-Ouest</t>
        </is>
      </c>
      <c r="E5096" s="104" t="inlineStr">
        <is>
          <t>Sur place</t>
        </is>
      </c>
      <c r="F5096" s="104" t="n">
        <v>30</v>
      </c>
      <c r="G5096" s="159" t="n">
        <v>4298</v>
      </c>
      <c r="H5096" s="159" t="n">
        <v>11029</v>
      </c>
      <c r="I5096" s="160" t="n">
        <v>58063.45</v>
      </c>
      <c r="J5096" s="160" t="n">
        <v>1878.47</v>
      </c>
      <c r="K5096" s="160" t="n">
        <v>56184.98</v>
      </c>
      <c r="L5096" s="160" t="n">
        <v>16691.11</v>
      </c>
    </row>
    <row r="5097">
      <c r="A5097" s="176" t="n">
        <v>45901</v>
      </c>
      <c r="B5097" s="104" t="inlineStr">
        <is>
          <t>2025/26</t>
        </is>
      </c>
      <c r="C5097" s="104" t="inlineStr">
        <is>
          <t>HC-118</t>
        </is>
      </c>
      <c r="D5097" s="104" t="inlineStr">
        <is>
          <t>Nord-Ouest</t>
        </is>
      </c>
      <c r="E5097" s="104" t="inlineStr">
        <is>
          <t>À emporter</t>
        </is>
      </c>
      <c r="F5097" s="104" t="n">
        <v>30</v>
      </c>
      <c r="G5097" s="159" t="n">
        <v>3327</v>
      </c>
      <c r="H5097" s="159" t="n">
        <v>8726</v>
      </c>
      <c r="I5097" s="160" t="n">
        <v>41326.48</v>
      </c>
      <c r="J5097" s="160" t="n">
        <v>1254.32</v>
      </c>
      <c r="K5097" s="160" t="n">
        <v>40072.16</v>
      </c>
      <c r="L5097" s="160" t="n">
        <v>11924.26</v>
      </c>
    </row>
    <row r="5098">
      <c r="A5098" s="176" t="n">
        <v>45901</v>
      </c>
      <c r="B5098" s="104" t="inlineStr">
        <is>
          <t>2025/26</t>
        </is>
      </c>
      <c r="C5098" s="104" t="inlineStr">
        <is>
          <t>HC-119</t>
        </is>
      </c>
      <c r="D5098" s="104" t="inlineStr">
        <is>
          <t>Sud-Est</t>
        </is>
      </c>
      <c r="E5098" s="104" t="inlineStr">
        <is>
          <t>Livraison</t>
        </is>
      </c>
      <c r="F5098" s="104" t="n">
        <v>30</v>
      </c>
      <c r="G5098" s="159" t="n">
        <v>1331</v>
      </c>
      <c r="H5098" s="159" t="n">
        <v>3493</v>
      </c>
      <c r="I5098" s="160" t="n">
        <v>22948.52</v>
      </c>
      <c r="J5098" s="160" t="n">
        <v>1359.76</v>
      </c>
      <c r="K5098" s="160" t="n">
        <v>21588.76</v>
      </c>
      <c r="L5098" s="160" t="n">
        <v>6660.37</v>
      </c>
    </row>
    <row r="5099">
      <c r="A5099" s="176" t="n">
        <v>45901</v>
      </c>
      <c r="B5099" s="104" t="inlineStr">
        <is>
          <t>2025/26</t>
        </is>
      </c>
      <c r="C5099" s="104" t="inlineStr">
        <is>
          <t>HC-119</t>
        </is>
      </c>
      <c r="D5099" s="104" t="inlineStr">
        <is>
          <t>Sud-Est</t>
        </is>
      </c>
      <c r="E5099" s="104" t="inlineStr">
        <is>
          <t>Sur place</t>
        </is>
      </c>
      <c r="F5099" s="104" t="n">
        <v>29</v>
      </c>
      <c r="G5099" s="159" t="n">
        <v>3244</v>
      </c>
      <c r="H5099" s="159" t="n">
        <v>8378</v>
      </c>
      <c r="I5099" s="160" t="n">
        <v>43449.19</v>
      </c>
      <c r="J5099" s="160" t="n">
        <v>1592.73</v>
      </c>
      <c r="K5099" s="160" t="n">
        <v>41856.46</v>
      </c>
      <c r="L5099" s="160" t="n">
        <v>12476.29</v>
      </c>
    </row>
    <row r="5100">
      <c r="A5100" s="176" t="n">
        <v>45901</v>
      </c>
      <c r="B5100" s="104" t="inlineStr">
        <is>
          <t>2025/26</t>
        </is>
      </c>
      <c r="C5100" s="104" t="inlineStr">
        <is>
          <t>HC-119</t>
        </is>
      </c>
      <c r="D5100" s="104" t="inlineStr">
        <is>
          <t>Sud-Est</t>
        </is>
      </c>
      <c r="E5100" s="104" t="inlineStr">
        <is>
          <t>À emporter</t>
        </is>
      </c>
      <c r="F5100" s="104" t="n">
        <v>30</v>
      </c>
      <c r="G5100" s="159" t="n">
        <v>2461</v>
      </c>
      <c r="H5100" s="159" t="n">
        <v>6392</v>
      </c>
      <c r="I5100" s="160" t="n">
        <v>30769.47</v>
      </c>
      <c r="J5100" s="160" t="n">
        <v>981.1900000000001</v>
      </c>
      <c r="K5100" s="160" t="n">
        <v>29788.28</v>
      </c>
      <c r="L5100" s="160" t="n">
        <v>8892.129999999999</v>
      </c>
    </row>
    <row r="5101">
      <c r="A5101" s="176" t="n">
        <v>45901</v>
      </c>
      <c r="B5101" s="104" t="inlineStr">
        <is>
          <t>2025/26</t>
        </is>
      </c>
      <c r="C5101" s="104" t="inlineStr">
        <is>
          <t>HC-120</t>
        </is>
      </c>
      <c r="D5101" s="104" t="inlineStr">
        <is>
          <t>Sud-Ouest</t>
        </is>
      </c>
      <c r="E5101" s="104" t="inlineStr">
        <is>
          <t>Drive</t>
        </is>
      </c>
      <c r="F5101" s="104" t="n">
        <v>30</v>
      </c>
      <c r="G5101" s="159" t="n">
        <v>1001</v>
      </c>
      <c r="H5101" s="159" t="n">
        <v>2559</v>
      </c>
      <c r="I5101" s="160" t="n">
        <v>14317.54</v>
      </c>
      <c r="J5101" s="160" t="n">
        <v>470.97</v>
      </c>
      <c r="K5101" s="160" t="n">
        <v>13846.57</v>
      </c>
      <c r="L5101" s="160" t="n">
        <v>4131.3</v>
      </c>
    </row>
    <row r="5102">
      <c r="A5102" s="176" t="n">
        <v>45901</v>
      </c>
      <c r="B5102" s="104" t="inlineStr">
        <is>
          <t>2025/26</t>
        </is>
      </c>
      <c r="C5102" s="104" t="inlineStr">
        <is>
          <t>HC-120</t>
        </is>
      </c>
      <c r="D5102" s="104" t="inlineStr">
        <is>
          <t>Sud-Ouest</t>
        </is>
      </c>
      <c r="E5102" s="104" t="inlineStr">
        <is>
          <t>Livraison</t>
        </is>
      </c>
      <c r="F5102" s="104" t="n">
        <v>30</v>
      </c>
      <c r="G5102" s="159" t="n">
        <v>955</v>
      </c>
      <c r="H5102" s="159" t="n">
        <v>2477</v>
      </c>
      <c r="I5102" s="160" t="n">
        <v>16493.65</v>
      </c>
      <c r="J5102" s="160" t="n">
        <v>969.5</v>
      </c>
      <c r="K5102" s="160" t="n">
        <v>15524.15</v>
      </c>
      <c r="L5102" s="160" t="n">
        <v>4830.23</v>
      </c>
    </row>
    <row r="5103">
      <c r="A5103" s="176" t="n">
        <v>45901</v>
      </c>
      <c r="B5103" s="104" t="inlineStr">
        <is>
          <t>2025/26</t>
        </is>
      </c>
      <c r="C5103" s="104" t="inlineStr">
        <is>
          <t>HC-120</t>
        </is>
      </c>
      <c r="D5103" s="104" t="inlineStr">
        <is>
          <t>Sud-Ouest</t>
        </is>
      </c>
      <c r="E5103" s="104" t="inlineStr">
        <is>
          <t>Sur place</t>
        </is>
      </c>
      <c r="F5103" s="104" t="n">
        <v>30</v>
      </c>
      <c r="G5103" s="159" t="n">
        <v>2451</v>
      </c>
      <c r="H5103" s="159" t="n">
        <v>6218</v>
      </c>
      <c r="I5103" s="160" t="n">
        <v>32980.15</v>
      </c>
      <c r="J5103" s="160" t="n">
        <v>943.29</v>
      </c>
      <c r="K5103" s="160" t="n">
        <v>32036.86</v>
      </c>
      <c r="L5103" s="160" t="n">
        <v>9633.709999999999</v>
      </c>
    </row>
    <row r="5104">
      <c r="A5104" s="176" t="n">
        <v>45901</v>
      </c>
      <c r="B5104" s="104" t="inlineStr">
        <is>
          <t>2025/26</t>
        </is>
      </c>
      <c r="C5104" s="104" t="inlineStr">
        <is>
          <t>HC-120</t>
        </is>
      </c>
      <c r="D5104" s="104" t="inlineStr">
        <is>
          <t>Sud-Ouest</t>
        </is>
      </c>
      <c r="E5104" s="104" t="inlineStr">
        <is>
          <t>À emporter</t>
        </is>
      </c>
      <c r="F5104" s="104" t="n">
        <v>30</v>
      </c>
      <c r="G5104" s="159" t="n">
        <v>1864</v>
      </c>
      <c r="H5104" s="159" t="n">
        <v>4773</v>
      </c>
      <c r="I5104" s="160" t="n">
        <v>23174.58</v>
      </c>
      <c r="J5104" s="160" t="n">
        <v>711.67</v>
      </c>
      <c r="K5104" s="160" t="n">
        <v>22462.91</v>
      </c>
      <c r="L5104" s="160" t="n">
        <v>6686.09</v>
      </c>
    </row>
    <row r="5105">
      <c r="A5105" s="176" t="n">
        <v>45931</v>
      </c>
      <c r="B5105" s="104" t="inlineStr">
        <is>
          <t>2025/26</t>
        </is>
      </c>
      <c r="C5105" s="104" t="inlineStr">
        <is>
          <t>HC-001</t>
        </is>
      </c>
      <c r="D5105" s="104" t="inlineStr">
        <is>
          <t>Île-de-France</t>
        </is>
      </c>
      <c r="E5105" s="104" t="inlineStr">
        <is>
          <t>Livraison</t>
        </is>
      </c>
      <c r="F5105" s="104" t="n">
        <v>31</v>
      </c>
      <c r="G5105" s="159" t="n">
        <v>2691</v>
      </c>
      <c r="H5105" s="159" t="n">
        <v>6960</v>
      </c>
      <c r="I5105" s="160" t="n">
        <v>44560.24</v>
      </c>
      <c r="J5105" s="160" t="n">
        <v>2451.96</v>
      </c>
      <c r="K5105" s="160" t="n">
        <v>42108.28</v>
      </c>
      <c r="L5105" s="160" t="n">
        <v>12997.25</v>
      </c>
    </row>
    <row r="5106">
      <c r="A5106" s="176" t="n">
        <v>45931</v>
      </c>
      <c r="B5106" s="104" t="inlineStr">
        <is>
          <t>2025/26</t>
        </is>
      </c>
      <c r="C5106" s="104" t="inlineStr">
        <is>
          <t>HC-001</t>
        </is>
      </c>
      <c r="D5106" s="104" t="inlineStr">
        <is>
          <t>Île-de-France</t>
        </is>
      </c>
      <c r="E5106" s="104" t="inlineStr">
        <is>
          <t>Sur place</t>
        </is>
      </c>
      <c r="F5106" s="104" t="n">
        <v>29</v>
      </c>
      <c r="G5106" s="159" t="n">
        <v>5416</v>
      </c>
      <c r="H5106" s="159" t="n">
        <v>13744</v>
      </c>
      <c r="I5106" s="160" t="n">
        <v>72263.52</v>
      </c>
      <c r="J5106" s="160" t="n">
        <v>2285.56</v>
      </c>
      <c r="K5106" s="160" t="n">
        <v>69977.96000000001</v>
      </c>
      <c r="L5106" s="160" t="n">
        <v>20892.7</v>
      </c>
    </row>
    <row r="5107">
      <c r="A5107" s="176" t="n">
        <v>45931</v>
      </c>
      <c r="B5107" s="104" t="inlineStr">
        <is>
          <t>2025/26</t>
        </is>
      </c>
      <c r="C5107" s="104" t="inlineStr">
        <is>
          <t>HC-001</t>
        </is>
      </c>
      <c r="D5107" s="104" t="inlineStr">
        <is>
          <t>Île-de-France</t>
        </is>
      </c>
      <c r="E5107" s="104" t="inlineStr">
        <is>
          <t>À emporter</t>
        </is>
      </c>
      <c r="F5107" s="104" t="n">
        <v>30</v>
      </c>
      <c r="G5107" s="159" t="n">
        <v>3934</v>
      </c>
      <c r="H5107" s="159" t="n">
        <v>10191</v>
      </c>
      <c r="I5107" s="160" t="n">
        <v>49350.74</v>
      </c>
      <c r="J5107" s="160" t="n">
        <v>1376.92</v>
      </c>
      <c r="K5107" s="160" t="n">
        <v>47973.82</v>
      </c>
      <c r="L5107" s="160" t="n">
        <v>14298.03</v>
      </c>
    </row>
    <row r="5108">
      <c r="A5108" s="176" t="n">
        <v>45931</v>
      </c>
      <c r="B5108" s="104" t="inlineStr">
        <is>
          <t>2025/26</t>
        </is>
      </c>
      <c r="C5108" s="104" t="inlineStr">
        <is>
          <t>HC-002</t>
        </is>
      </c>
      <c r="D5108" s="104" t="inlineStr">
        <is>
          <t>Nord-Ouest</t>
        </is>
      </c>
      <c r="E5108" s="104" t="inlineStr">
        <is>
          <t>Drive</t>
        </is>
      </c>
      <c r="F5108" s="104" t="n">
        <v>30</v>
      </c>
      <c r="G5108" s="159" t="n">
        <v>1019</v>
      </c>
      <c r="H5108" s="159" t="n">
        <v>2515</v>
      </c>
      <c r="I5108" s="160" t="n">
        <v>14584.27</v>
      </c>
      <c r="J5108" s="160" t="n">
        <v>445.61</v>
      </c>
      <c r="K5108" s="160" t="n">
        <v>14138.66</v>
      </c>
      <c r="L5108" s="160" t="n">
        <v>4216.12</v>
      </c>
    </row>
    <row r="5109">
      <c r="A5109" s="176" t="n">
        <v>45931</v>
      </c>
      <c r="B5109" s="104" t="inlineStr">
        <is>
          <t>2025/26</t>
        </is>
      </c>
      <c r="C5109" s="104" t="inlineStr">
        <is>
          <t>HC-002</t>
        </is>
      </c>
      <c r="D5109" s="104" t="inlineStr">
        <is>
          <t>Nord-Ouest</t>
        </is>
      </c>
      <c r="E5109" s="104" t="inlineStr">
        <is>
          <t>Livraison</t>
        </is>
      </c>
      <c r="F5109" s="104" t="n">
        <v>31</v>
      </c>
      <c r="G5109" s="159" t="n">
        <v>1066</v>
      </c>
      <c r="H5109" s="159" t="n">
        <v>2709</v>
      </c>
      <c r="I5109" s="160" t="n">
        <v>18285.68</v>
      </c>
      <c r="J5109" s="160" t="n">
        <v>1090.95</v>
      </c>
      <c r="K5109" s="160" t="n">
        <v>17194.73</v>
      </c>
      <c r="L5109" s="160" t="n">
        <v>5352.2</v>
      </c>
    </row>
    <row r="5110">
      <c r="A5110" s="176" t="n">
        <v>45931</v>
      </c>
      <c r="B5110" s="104" t="inlineStr">
        <is>
          <t>2025/26</t>
        </is>
      </c>
      <c r="C5110" s="104" t="inlineStr">
        <is>
          <t>HC-002</t>
        </is>
      </c>
      <c r="D5110" s="104" t="inlineStr">
        <is>
          <t>Nord-Ouest</t>
        </is>
      </c>
      <c r="E5110" s="104" t="inlineStr">
        <is>
          <t>Sur place</t>
        </is>
      </c>
      <c r="F5110" s="104" t="n">
        <v>31</v>
      </c>
      <c r="G5110" s="159" t="n">
        <v>2623</v>
      </c>
      <c r="H5110" s="159" t="n">
        <v>6726</v>
      </c>
      <c r="I5110" s="160" t="n">
        <v>35336.86</v>
      </c>
      <c r="J5110" s="160" t="n">
        <v>1025.2</v>
      </c>
      <c r="K5110" s="160" t="n">
        <v>34311.66</v>
      </c>
      <c r="L5110" s="160" t="n">
        <v>10245.66</v>
      </c>
    </row>
    <row r="5111">
      <c r="A5111" s="176" t="n">
        <v>45931</v>
      </c>
      <c r="B5111" s="104" t="inlineStr">
        <is>
          <t>2025/26</t>
        </is>
      </c>
      <c r="C5111" s="104" t="inlineStr">
        <is>
          <t>HC-002</t>
        </is>
      </c>
      <c r="D5111" s="104" t="inlineStr">
        <is>
          <t>Nord-Ouest</t>
        </is>
      </c>
      <c r="E5111" s="104" t="inlineStr">
        <is>
          <t>À emporter</t>
        </is>
      </c>
      <c r="F5111" s="104" t="n">
        <v>31</v>
      </c>
      <c r="G5111" s="159" t="n">
        <v>2018</v>
      </c>
      <c r="H5111" s="159" t="n">
        <v>5215</v>
      </c>
      <c r="I5111" s="160" t="n">
        <v>24995.66</v>
      </c>
      <c r="J5111" s="160" t="n">
        <v>751.9299999999999</v>
      </c>
      <c r="K5111" s="160" t="n">
        <v>24243.73</v>
      </c>
      <c r="L5111" s="160" t="n">
        <v>7232.37</v>
      </c>
    </row>
    <row r="5112">
      <c r="A5112" s="176" t="n">
        <v>45931</v>
      </c>
      <c r="B5112" s="104" t="inlineStr">
        <is>
          <t>2025/26</t>
        </is>
      </c>
      <c r="C5112" s="104" t="inlineStr">
        <is>
          <t>HC-003</t>
        </is>
      </c>
      <c r="D5112" s="104" t="inlineStr">
        <is>
          <t>Sud-Est</t>
        </is>
      </c>
      <c r="E5112" s="104" t="inlineStr">
        <is>
          <t>Drive</t>
        </is>
      </c>
      <c r="F5112" s="104" t="n">
        <v>30</v>
      </c>
      <c r="G5112" s="159" t="n">
        <v>1272</v>
      </c>
      <c r="H5112" s="159" t="n">
        <v>3224</v>
      </c>
      <c r="I5112" s="160" t="n">
        <v>18418.49</v>
      </c>
      <c r="J5112" s="160" t="n">
        <v>501.21</v>
      </c>
      <c r="K5112" s="160" t="n">
        <v>17917.28</v>
      </c>
      <c r="L5112" s="160" t="n">
        <v>5354.08</v>
      </c>
    </row>
    <row r="5113">
      <c r="A5113" s="176" t="n">
        <v>45931</v>
      </c>
      <c r="B5113" s="104" t="inlineStr">
        <is>
          <t>2025/26</t>
        </is>
      </c>
      <c r="C5113" s="104" t="inlineStr">
        <is>
          <t>HC-003</t>
        </is>
      </c>
      <c r="D5113" s="104" t="inlineStr">
        <is>
          <t>Sud-Est</t>
        </is>
      </c>
      <c r="E5113" s="104" t="inlineStr">
        <is>
          <t>Livraison</t>
        </is>
      </c>
      <c r="F5113" s="104" t="n">
        <v>31</v>
      </c>
      <c r="G5113" s="159" t="n">
        <v>1439</v>
      </c>
      <c r="H5113" s="159" t="n">
        <v>3615</v>
      </c>
      <c r="I5113" s="160" t="n">
        <v>24652.5</v>
      </c>
      <c r="J5113" s="160" t="n">
        <v>1404.63</v>
      </c>
      <c r="K5113" s="160" t="n">
        <v>23247.87</v>
      </c>
      <c r="L5113" s="160" t="n">
        <v>7168.87</v>
      </c>
    </row>
    <row r="5114">
      <c r="A5114" s="176" t="n">
        <v>45931</v>
      </c>
      <c r="B5114" s="104" t="inlineStr">
        <is>
          <t>2025/26</t>
        </is>
      </c>
      <c r="C5114" s="104" t="inlineStr">
        <is>
          <t>HC-003</t>
        </is>
      </c>
      <c r="D5114" s="104" t="inlineStr">
        <is>
          <t>Sud-Est</t>
        </is>
      </c>
      <c r="E5114" s="104" t="inlineStr">
        <is>
          <t>Sur place</t>
        </is>
      </c>
      <c r="F5114" s="104" t="n">
        <v>31</v>
      </c>
      <c r="G5114" s="159" t="n">
        <v>3377</v>
      </c>
      <c r="H5114" s="159" t="n">
        <v>8610</v>
      </c>
      <c r="I5114" s="160" t="n">
        <v>45052.12</v>
      </c>
      <c r="J5114" s="160" t="n">
        <v>1417.28</v>
      </c>
      <c r="K5114" s="160" t="n">
        <v>43634.84</v>
      </c>
      <c r="L5114" s="160" t="n">
        <v>12812.54</v>
      </c>
    </row>
    <row r="5115">
      <c r="A5115" s="176" t="n">
        <v>45931</v>
      </c>
      <c r="B5115" s="104" t="inlineStr">
        <is>
          <t>2025/26</t>
        </is>
      </c>
      <c r="C5115" s="104" t="inlineStr">
        <is>
          <t>HC-003</t>
        </is>
      </c>
      <c r="D5115" s="104" t="inlineStr">
        <is>
          <t>Sud-Est</t>
        </is>
      </c>
      <c r="E5115" s="104" t="inlineStr">
        <is>
          <t>À emporter</t>
        </is>
      </c>
      <c r="F5115" s="104" t="n">
        <v>30</v>
      </c>
      <c r="G5115" s="159" t="n">
        <v>2422</v>
      </c>
      <c r="H5115" s="159" t="n">
        <v>6205</v>
      </c>
      <c r="I5115" s="160" t="n">
        <v>29664.98</v>
      </c>
      <c r="J5115" s="160" t="n">
        <v>814.21</v>
      </c>
      <c r="K5115" s="160" t="n">
        <v>28850.77</v>
      </c>
      <c r="L5115" s="160" t="n">
        <v>8645.190000000001</v>
      </c>
    </row>
    <row r="5116">
      <c r="A5116" s="176" t="n">
        <v>45931</v>
      </c>
      <c r="B5116" s="104" t="inlineStr">
        <is>
          <t>2025/26</t>
        </is>
      </c>
      <c r="C5116" s="104" t="inlineStr">
        <is>
          <t>HC-004</t>
        </is>
      </c>
      <c r="D5116" s="104" t="inlineStr">
        <is>
          <t>Sud-Ouest</t>
        </is>
      </c>
      <c r="E5116" s="104" t="inlineStr">
        <is>
          <t>Drive</t>
        </is>
      </c>
      <c r="F5116" s="104" t="n">
        <v>31</v>
      </c>
      <c r="G5116" s="159" t="n">
        <v>1248</v>
      </c>
      <c r="H5116" s="159" t="n">
        <v>3086</v>
      </c>
      <c r="I5116" s="160" t="n">
        <v>17816.02</v>
      </c>
      <c r="J5116" s="160" t="n">
        <v>479.27</v>
      </c>
      <c r="K5116" s="160" t="n">
        <v>17336.75</v>
      </c>
      <c r="L5116" s="160" t="n">
        <v>5144.41</v>
      </c>
    </row>
    <row r="5117">
      <c r="A5117" s="176" t="n">
        <v>45931</v>
      </c>
      <c r="B5117" s="104" t="inlineStr">
        <is>
          <t>2025/26</t>
        </is>
      </c>
      <c r="C5117" s="104" t="inlineStr">
        <is>
          <t>HC-004</t>
        </is>
      </c>
      <c r="D5117" s="104" t="inlineStr">
        <is>
          <t>Sud-Ouest</t>
        </is>
      </c>
      <c r="E5117" s="104" t="inlineStr">
        <is>
          <t>Livraison</t>
        </is>
      </c>
      <c r="F5117" s="104" t="n">
        <v>31</v>
      </c>
      <c r="G5117" s="159" t="n">
        <v>1295</v>
      </c>
      <c r="H5117" s="159" t="n">
        <v>3272</v>
      </c>
      <c r="I5117" s="160" t="n">
        <v>22581.05</v>
      </c>
      <c r="J5117" s="160" t="n">
        <v>1429.96</v>
      </c>
      <c r="K5117" s="160" t="n">
        <v>21151.09</v>
      </c>
      <c r="L5117" s="160" t="n">
        <v>6564.13</v>
      </c>
    </row>
    <row r="5118">
      <c r="A5118" s="176" t="n">
        <v>45931</v>
      </c>
      <c r="B5118" s="104" t="inlineStr">
        <is>
          <t>2025/26</t>
        </is>
      </c>
      <c r="C5118" s="104" t="inlineStr">
        <is>
          <t>HC-004</t>
        </is>
      </c>
      <c r="D5118" s="104" t="inlineStr">
        <is>
          <t>Sud-Ouest</t>
        </is>
      </c>
      <c r="E5118" s="104" t="inlineStr">
        <is>
          <t>Sur place</t>
        </is>
      </c>
      <c r="F5118" s="104" t="n">
        <v>31</v>
      </c>
      <c r="G5118" s="159" t="n">
        <v>3046</v>
      </c>
      <c r="H5118" s="159" t="n">
        <v>7938</v>
      </c>
      <c r="I5118" s="160" t="n">
        <v>41049.16</v>
      </c>
      <c r="J5118" s="160" t="n">
        <v>1173.21</v>
      </c>
      <c r="K5118" s="160" t="n">
        <v>39875.95</v>
      </c>
      <c r="L5118" s="160" t="n">
        <v>11732.79</v>
      </c>
    </row>
    <row r="5119">
      <c r="A5119" s="176" t="n">
        <v>45931</v>
      </c>
      <c r="B5119" s="104" t="inlineStr">
        <is>
          <t>2025/26</t>
        </is>
      </c>
      <c r="C5119" s="104" t="inlineStr">
        <is>
          <t>HC-004</t>
        </is>
      </c>
      <c r="D5119" s="104" t="inlineStr">
        <is>
          <t>Sud-Ouest</t>
        </is>
      </c>
      <c r="E5119" s="104" t="inlineStr">
        <is>
          <t>À emporter</t>
        </is>
      </c>
      <c r="F5119" s="104" t="n">
        <v>31</v>
      </c>
      <c r="G5119" s="159" t="n">
        <v>2388</v>
      </c>
      <c r="H5119" s="159" t="n">
        <v>6007</v>
      </c>
      <c r="I5119" s="160" t="n">
        <v>29680.85</v>
      </c>
      <c r="J5119" s="160" t="n">
        <v>891.71</v>
      </c>
      <c r="K5119" s="160" t="n">
        <v>28789.14</v>
      </c>
      <c r="L5119" s="160" t="n">
        <v>8607.1</v>
      </c>
    </row>
    <row r="5120">
      <c r="A5120" s="176" t="n">
        <v>45931</v>
      </c>
      <c r="B5120" s="104" t="inlineStr">
        <is>
          <t>2025/26</t>
        </is>
      </c>
      <c r="C5120" s="104" t="inlineStr">
        <is>
          <t>HC-005</t>
        </is>
      </c>
      <c r="D5120" s="104" t="inlineStr">
        <is>
          <t>Île-de-France</t>
        </is>
      </c>
      <c r="E5120" s="104" t="inlineStr">
        <is>
          <t>Livraison</t>
        </is>
      </c>
      <c r="F5120" s="104" t="n">
        <v>31</v>
      </c>
      <c r="G5120" s="159" t="n">
        <v>1853</v>
      </c>
      <c r="H5120" s="159" t="n">
        <v>4700</v>
      </c>
      <c r="I5120" s="160" t="n">
        <v>32026.76</v>
      </c>
      <c r="J5120" s="160" t="n">
        <v>1840.91</v>
      </c>
      <c r="K5120" s="160" t="n">
        <v>30185.85</v>
      </c>
      <c r="L5120" s="160" t="n">
        <v>9405.84</v>
      </c>
    </row>
    <row r="5121">
      <c r="A5121" s="176" t="n">
        <v>45931</v>
      </c>
      <c r="B5121" s="104" t="inlineStr">
        <is>
          <t>2025/26</t>
        </is>
      </c>
      <c r="C5121" s="104" t="inlineStr">
        <is>
          <t>HC-005</t>
        </is>
      </c>
      <c r="D5121" s="104" t="inlineStr">
        <is>
          <t>Île-de-France</t>
        </is>
      </c>
      <c r="E5121" s="104" t="inlineStr">
        <is>
          <t>Sur place</t>
        </is>
      </c>
      <c r="F5121" s="104" t="n">
        <v>31</v>
      </c>
      <c r="G5121" s="159" t="n">
        <v>4547</v>
      </c>
      <c r="H5121" s="159" t="n">
        <v>11756</v>
      </c>
      <c r="I5121" s="160" t="n">
        <v>61586.18</v>
      </c>
      <c r="J5121" s="160" t="n">
        <v>1839.42</v>
      </c>
      <c r="K5121" s="160" t="n">
        <v>59746.76</v>
      </c>
      <c r="L5121" s="160" t="n">
        <v>17731.57</v>
      </c>
    </row>
    <row r="5122">
      <c r="A5122" s="176" t="n">
        <v>45931</v>
      </c>
      <c r="B5122" s="104" t="inlineStr">
        <is>
          <t>2025/26</t>
        </is>
      </c>
      <c r="C5122" s="104" t="inlineStr">
        <is>
          <t>HC-005</t>
        </is>
      </c>
      <c r="D5122" s="104" t="inlineStr">
        <is>
          <t>Île-de-France</t>
        </is>
      </c>
      <c r="E5122" s="104" t="inlineStr">
        <is>
          <t>À emporter</t>
        </is>
      </c>
      <c r="F5122" s="104" t="n">
        <v>31</v>
      </c>
      <c r="G5122" s="159" t="n">
        <v>3459</v>
      </c>
      <c r="H5122" s="159" t="n">
        <v>8805</v>
      </c>
      <c r="I5122" s="160" t="n">
        <v>42585.24</v>
      </c>
      <c r="J5122" s="160" t="n">
        <v>1219.22</v>
      </c>
      <c r="K5122" s="160" t="n">
        <v>41366.02</v>
      </c>
      <c r="L5122" s="160" t="n">
        <v>12341.79</v>
      </c>
    </row>
    <row r="5123">
      <c r="A5123" s="176" t="n">
        <v>45931</v>
      </c>
      <c r="B5123" s="104" t="inlineStr">
        <is>
          <t>2025/26</t>
        </is>
      </c>
      <c r="C5123" s="104" t="inlineStr">
        <is>
          <t>HC-006</t>
        </is>
      </c>
      <c r="D5123" s="104" t="inlineStr">
        <is>
          <t>Nord-Ouest</t>
        </is>
      </c>
      <c r="E5123" s="104" t="inlineStr">
        <is>
          <t>Livraison</t>
        </is>
      </c>
      <c r="F5123" s="104" t="n">
        <v>31</v>
      </c>
      <c r="G5123" s="159" t="n">
        <v>1305</v>
      </c>
      <c r="H5123" s="159" t="n">
        <v>3392</v>
      </c>
      <c r="I5123" s="160" t="n">
        <v>22257.32</v>
      </c>
      <c r="J5123" s="160" t="n">
        <v>1277.09</v>
      </c>
      <c r="K5123" s="160" t="n">
        <v>20980.23</v>
      </c>
      <c r="L5123" s="160" t="n">
        <v>6491.67</v>
      </c>
    </row>
    <row r="5124">
      <c r="A5124" s="176" t="n">
        <v>45931</v>
      </c>
      <c r="B5124" s="104" t="inlineStr">
        <is>
          <t>2025/26</t>
        </is>
      </c>
      <c r="C5124" s="104" t="inlineStr">
        <is>
          <t>HC-006</t>
        </is>
      </c>
      <c r="D5124" s="104" t="inlineStr">
        <is>
          <t>Nord-Ouest</t>
        </is>
      </c>
      <c r="E5124" s="104" t="inlineStr">
        <is>
          <t>Sur place</t>
        </is>
      </c>
      <c r="F5124" s="104" t="n">
        <v>30</v>
      </c>
      <c r="G5124" s="159" t="n">
        <v>2836</v>
      </c>
      <c r="H5124" s="159" t="n">
        <v>7346</v>
      </c>
      <c r="I5124" s="160" t="n">
        <v>38193.6</v>
      </c>
      <c r="J5124" s="160" t="n">
        <v>1123.3</v>
      </c>
      <c r="K5124" s="160" t="n">
        <v>37070.3</v>
      </c>
      <c r="L5124" s="160" t="n">
        <v>11027.9</v>
      </c>
    </row>
    <row r="5125">
      <c r="A5125" s="176" t="n">
        <v>45931</v>
      </c>
      <c r="B5125" s="104" t="inlineStr">
        <is>
          <t>2025/26</t>
        </is>
      </c>
      <c r="C5125" s="104" t="inlineStr">
        <is>
          <t>HC-006</t>
        </is>
      </c>
      <c r="D5125" s="104" t="inlineStr">
        <is>
          <t>Nord-Ouest</t>
        </is>
      </c>
      <c r="E5125" s="104" t="inlineStr">
        <is>
          <t>À emporter</t>
        </is>
      </c>
      <c r="F5125" s="104" t="n">
        <v>31</v>
      </c>
      <c r="G5125" s="159" t="n">
        <v>2291</v>
      </c>
      <c r="H5125" s="159" t="n">
        <v>5743</v>
      </c>
      <c r="I5125" s="160" t="n">
        <v>28517.5</v>
      </c>
      <c r="J5125" s="160" t="n">
        <v>796.14</v>
      </c>
      <c r="K5125" s="160" t="n">
        <v>27721.36</v>
      </c>
      <c r="L5125" s="160" t="n">
        <v>8242.26</v>
      </c>
    </row>
    <row r="5126">
      <c r="A5126" s="176" t="n">
        <v>45931</v>
      </c>
      <c r="B5126" s="104" t="inlineStr">
        <is>
          <t>2025/26</t>
        </is>
      </c>
      <c r="C5126" s="104" t="inlineStr">
        <is>
          <t>HC-007</t>
        </is>
      </c>
      <c r="D5126" s="104" t="inlineStr">
        <is>
          <t>Sud-Est</t>
        </is>
      </c>
      <c r="E5126" s="104" t="inlineStr">
        <is>
          <t>Livraison</t>
        </is>
      </c>
      <c r="F5126" s="104" t="n">
        <v>31</v>
      </c>
      <c r="G5126" s="159" t="n">
        <v>1568</v>
      </c>
      <c r="H5126" s="159" t="n">
        <v>4006</v>
      </c>
      <c r="I5126" s="160" t="n">
        <v>26381.05</v>
      </c>
      <c r="J5126" s="160" t="n">
        <v>1523.13</v>
      </c>
      <c r="K5126" s="160" t="n">
        <v>24857.92</v>
      </c>
      <c r="L5126" s="160" t="n">
        <v>8038.5</v>
      </c>
    </row>
    <row r="5127">
      <c r="A5127" s="176" t="n">
        <v>45931</v>
      </c>
      <c r="B5127" s="104" t="inlineStr">
        <is>
          <t>2025/26</t>
        </is>
      </c>
      <c r="C5127" s="104" t="inlineStr">
        <is>
          <t>HC-007</t>
        </is>
      </c>
      <c r="D5127" s="104" t="inlineStr">
        <is>
          <t>Sud-Est</t>
        </is>
      </c>
      <c r="E5127" s="104" t="inlineStr">
        <is>
          <t>Sur place</t>
        </is>
      </c>
      <c r="F5127" s="104" t="n">
        <v>30</v>
      </c>
      <c r="G5127" s="159" t="n">
        <v>3240</v>
      </c>
      <c r="H5127" s="159" t="n">
        <v>8339</v>
      </c>
      <c r="I5127" s="160" t="n">
        <v>43669.32</v>
      </c>
      <c r="J5127" s="160" t="n">
        <v>1425.31</v>
      </c>
      <c r="K5127" s="160" t="n">
        <v>42244.01</v>
      </c>
      <c r="L5127" s="160" t="n">
        <v>13146.75</v>
      </c>
    </row>
    <row r="5128">
      <c r="A5128" s="176" t="n">
        <v>45931</v>
      </c>
      <c r="B5128" s="104" t="inlineStr">
        <is>
          <t>2025/26</t>
        </is>
      </c>
      <c r="C5128" s="104" t="inlineStr">
        <is>
          <t>HC-007</t>
        </is>
      </c>
      <c r="D5128" s="104" t="inlineStr">
        <is>
          <t>Sud-Est</t>
        </is>
      </c>
      <c r="E5128" s="104" t="inlineStr">
        <is>
          <t>À emporter</t>
        </is>
      </c>
      <c r="F5128" s="104" t="n">
        <v>30</v>
      </c>
      <c r="G5128" s="159" t="n">
        <v>2479</v>
      </c>
      <c r="H5128" s="159" t="n">
        <v>6248</v>
      </c>
      <c r="I5128" s="160" t="n">
        <v>30565.52</v>
      </c>
      <c r="J5128" s="160" t="n">
        <v>983.5599999999999</v>
      </c>
      <c r="K5128" s="160" t="n">
        <v>29581.96</v>
      </c>
      <c r="L5128" s="160" t="n">
        <v>9283.290000000001</v>
      </c>
    </row>
    <row r="5129">
      <c r="A5129" s="176" t="n">
        <v>45931</v>
      </c>
      <c r="B5129" s="104" t="inlineStr">
        <is>
          <t>2025/26</t>
        </is>
      </c>
      <c r="C5129" s="104" t="inlineStr">
        <is>
          <t>HC-008</t>
        </is>
      </c>
      <c r="D5129" s="104" t="inlineStr">
        <is>
          <t>Sud-Ouest</t>
        </is>
      </c>
      <c r="E5129" s="104" t="inlineStr">
        <is>
          <t>Livraison</t>
        </is>
      </c>
      <c r="F5129" s="104" t="n">
        <v>31</v>
      </c>
      <c r="G5129" s="159" t="n">
        <v>1831</v>
      </c>
      <c r="H5129" s="159" t="n">
        <v>4781</v>
      </c>
      <c r="I5129" s="160" t="n">
        <v>30809.35</v>
      </c>
      <c r="J5129" s="160" t="n">
        <v>1868.46</v>
      </c>
      <c r="K5129" s="160" t="n">
        <v>28940.89</v>
      </c>
      <c r="L5129" s="160" t="n">
        <v>8947.059999999999</v>
      </c>
    </row>
    <row r="5130">
      <c r="A5130" s="176" t="n">
        <v>45931</v>
      </c>
      <c r="B5130" s="104" t="inlineStr">
        <is>
          <t>2025/26</t>
        </is>
      </c>
      <c r="C5130" s="104" t="inlineStr">
        <is>
          <t>HC-008</t>
        </is>
      </c>
      <c r="D5130" s="104" t="inlineStr">
        <is>
          <t>Sud-Ouest</t>
        </is>
      </c>
      <c r="E5130" s="104" t="inlineStr">
        <is>
          <t>Sur place</t>
        </is>
      </c>
      <c r="F5130" s="104" t="n">
        <v>30</v>
      </c>
      <c r="G5130" s="159" t="n">
        <v>4137</v>
      </c>
      <c r="H5130" s="159" t="n">
        <v>10731</v>
      </c>
      <c r="I5130" s="160" t="n">
        <v>55663.37</v>
      </c>
      <c r="J5130" s="160" t="n">
        <v>1784.55</v>
      </c>
      <c r="K5130" s="160" t="n">
        <v>53878.82</v>
      </c>
      <c r="L5130" s="160" t="n">
        <v>16200.08</v>
      </c>
    </row>
    <row r="5131">
      <c r="A5131" s="176" t="n">
        <v>45931</v>
      </c>
      <c r="B5131" s="104" t="inlineStr">
        <is>
          <t>2025/26</t>
        </is>
      </c>
      <c r="C5131" s="104" t="inlineStr">
        <is>
          <t>HC-008</t>
        </is>
      </c>
      <c r="D5131" s="104" t="inlineStr">
        <is>
          <t>Sud-Ouest</t>
        </is>
      </c>
      <c r="E5131" s="104" t="inlineStr">
        <is>
          <t>À emporter</t>
        </is>
      </c>
      <c r="F5131" s="104" t="n">
        <v>28</v>
      </c>
      <c r="G5131" s="159" t="n">
        <v>2792</v>
      </c>
      <c r="H5131" s="159" t="n">
        <v>7062</v>
      </c>
      <c r="I5131" s="160" t="n">
        <v>34658.57</v>
      </c>
      <c r="J5131" s="160" t="n">
        <v>1021.71</v>
      </c>
      <c r="K5131" s="160" t="n">
        <v>33636.86</v>
      </c>
      <c r="L5131" s="160" t="n">
        <v>9999.690000000001</v>
      </c>
    </row>
    <row r="5132">
      <c r="A5132" s="176" t="n">
        <v>45931</v>
      </c>
      <c r="B5132" s="104" t="inlineStr">
        <is>
          <t>2025/26</t>
        </is>
      </c>
      <c r="C5132" s="104" t="inlineStr">
        <is>
          <t>HC-009</t>
        </is>
      </c>
      <c r="D5132" s="104" t="inlineStr">
        <is>
          <t>Île-de-France</t>
        </is>
      </c>
      <c r="E5132" s="104" t="inlineStr">
        <is>
          <t>Livraison</t>
        </is>
      </c>
      <c r="F5132" s="104" t="n">
        <v>31</v>
      </c>
      <c r="G5132" s="159" t="n">
        <v>2228</v>
      </c>
      <c r="H5132" s="159" t="n">
        <v>5986</v>
      </c>
      <c r="I5132" s="160" t="n">
        <v>37356.35</v>
      </c>
      <c r="J5132" s="160" t="n">
        <v>2095.7</v>
      </c>
      <c r="K5132" s="160" t="n">
        <v>35260.65</v>
      </c>
      <c r="L5132" s="160" t="n">
        <v>10840.42</v>
      </c>
    </row>
    <row r="5133">
      <c r="A5133" s="176" t="n">
        <v>45931</v>
      </c>
      <c r="B5133" s="104" t="inlineStr">
        <is>
          <t>2025/26</t>
        </is>
      </c>
      <c r="C5133" s="104" t="inlineStr">
        <is>
          <t>HC-009</t>
        </is>
      </c>
      <c r="D5133" s="104" t="inlineStr">
        <is>
          <t>Île-de-France</t>
        </is>
      </c>
      <c r="E5133" s="104" t="inlineStr">
        <is>
          <t>Sur place</t>
        </is>
      </c>
      <c r="F5133" s="104" t="n">
        <v>30</v>
      </c>
      <c r="G5133" s="159" t="n">
        <v>4857</v>
      </c>
      <c r="H5133" s="159" t="n">
        <v>12408</v>
      </c>
      <c r="I5133" s="160" t="n">
        <v>66196.59</v>
      </c>
      <c r="J5133" s="160" t="n">
        <v>1871.01</v>
      </c>
      <c r="K5133" s="160" t="n">
        <v>64325.58</v>
      </c>
      <c r="L5133" s="160" t="n">
        <v>19194.41</v>
      </c>
    </row>
    <row r="5134">
      <c r="A5134" s="176" t="n">
        <v>45931</v>
      </c>
      <c r="B5134" s="104" t="inlineStr">
        <is>
          <t>2025/26</t>
        </is>
      </c>
      <c r="C5134" s="104" t="inlineStr">
        <is>
          <t>HC-009</t>
        </is>
      </c>
      <c r="D5134" s="104" t="inlineStr">
        <is>
          <t>Île-de-France</t>
        </is>
      </c>
      <c r="E5134" s="104" t="inlineStr">
        <is>
          <t>À emporter</t>
        </is>
      </c>
      <c r="F5134" s="104" t="n">
        <v>31</v>
      </c>
      <c r="G5134" s="159" t="n">
        <v>3771</v>
      </c>
      <c r="H5134" s="159" t="n">
        <v>9921</v>
      </c>
      <c r="I5134" s="160" t="n">
        <v>46638.79</v>
      </c>
      <c r="J5134" s="160" t="n">
        <v>1458.92</v>
      </c>
      <c r="K5134" s="160" t="n">
        <v>45179.87</v>
      </c>
      <c r="L5134" s="160" t="n">
        <v>13447.82</v>
      </c>
    </row>
    <row r="5135">
      <c r="A5135" s="176" t="n">
        <v>45931</v>
      </c>
      <c r="B5135" s="104" t="inlineStr">
        <is>
          <t>2025/26</t>
        </is>
      </c>
      <c r="C5135" s="104" t="inlineStr">
        <is>
          <t>HC-010</t>
        </is>
      </c>
      <c r="D5135" s="104" t="inlineStr">
        <is>
          <t>Nord-Ouest</t>
        </is>
      </c>
      <c r="E5135" s="104" t="inlineStr">
        <is>
          <t>Drive</t>
        </is>
      </c>
      <c r="F5135" s="104" t="n">
        <v>30</v>
      </c>
      <c r="G5135" s="159" t="n">
        <v>1853</v>
      </c>
      <c r="H5135" s="159" t="n">
        <v>4753</v>
      </c>
      <c r="I5135" s="160" t="n">
        <v>26530.89</v>
      </c>
      <c r="J5135" s="160" t="n">
        <v>751.01</v>
      </c>
      <c r="K5135" s="160" t="n">
        <v>25779.88</v>
      </c>
      <c r="L5135" s="160" t="n">
        <v>7650.8</v>
      </c>
    </row>
    <row r="5136">
      <c r="A5136" s="176" t="n">
        <v>45931</v>
      </c>
      <c r="B5136" s="104" t="inlineStr">
        <is>
          <t>2025/26</t>
        </is>
      </c>
      <c r="C5136" s="104" t="inlineStr">
        <is>
          <t>HC-010</t>
        </is>
      </c>
      <c r="D5136" s="104" t="inlineStr">
        <is>
          <t>Nord-Ouest</t>
        </is>
      </c>
      <c r="E5136" s="104" t="inlineStr">
        <is>
          <t>Livraison</t>
        </is>
      </c>
      <c r="F5136" s="104" t="n">
        <v>31</v>
      </c>
      <c r="G5136" s="159" t="n">
        <v>2068</v>
      </c>
      <c r="H5136" s="159" t="n">
        <v>5424</v>
      </c>
      <c r="I5136" s="160" t="n">
        <v>34978.86</v>
      </c>
      <c r="J5136" s="160" t="n">
        <v>2030.91</v>
      </c>
      <c r="K5136" s="160" t="n">
        <v>32947.95</v>
      </c>
      <c r="L5136" s="160" t="n">
        <v>10168.26</v>
      </c>
    </row>
    <row r="5137">
      <c r="A5137" s="176" t="n">
        <v>45931</v>
      </c>
      <c r="B5137" s="104" t="inlineStr">
        <is>
          <t>2025/26</t>
        </is>
      </c>
      <c r="C5137" s="104" t="inlineStr">
        <is>
          <t>HC-010</t>
        </is>
      </c>
      <c r="D5137" s="104" t="inlineStr">
        <is>
          <t>Nord-Ouest</t>
        </is>
      </c>
      <c r="E5137" s="104" t="inlineStr">
        <is>
          <t>Sur place</t>
        </is>
      </c>
      <c r="F5137" s="104" t="n">
        <v>30</v>
      </c>
      <c r="G5137" s="159" t="n">
        <v>4614</v>
      </c>
      <c r="H5137" s="159" t="n">
        <v>11998</v>
      </c>
      <c r="I5137" s="160" t="n">
        <v>62490.25</v>
      </c>
      <c r="J5137" s="160" t="n">
        <v>1975.6</v>
      </c>
      <c r="K5137" s="160" t="n">
        <v>60514.65</v>
      </c>
      <c r="L5137" s="160" t="n">
        <v>17976.38</v>
      </c>
    </row>
    <row r="5138">
      <c r="A5138" s="176" t="n">
        <v>45931</v>
      </c>
      <c r="B5138" s="104" t="inlineStr">
        <is>
          <t>2025/26</t>
        </is>
      </c>
      <c r="C5138" s="104" t="inlineStr">
        <is>
          <t>HC-010</t>
        </is>
      </c>
      <c r="D5138" s="104" t="inlineStr">
        <is>
          <t>Nord-Ouest</t>
        </is>
      </c>
      <c r="E5138" s="104" t="inlineStr">
        <is>
          <t>À emporter</t>
        </is>
      </c>
      <c r="F5138" s="104" t="n">
        <v>31</v>
      </c>
      <c r="G5138" s="159" t="n">
        <v>3491</v>
      </c>
      <c r="H5138" s="159" t="n">
        <v>8860</v>
      </c>
      <c r="I5138" s="160" t="n">
        <v>43307.22</v>
      </c>
      <c r="J5138" s="160" t="n">
        <v>1435.66</v>
      </c>
      <c r="K5138" s="160" t="n">
        <v>41871.56</v>
      </c>
      <c r="L5138" s="160" t="n">
        <v>12503.81</v>
      </c>
    </row>
    <row r="5139">
      <c r="A5139" s="176" t="n">
        <v>45931</v>
      </c>
      <c r="B5139" s="104" t="inlineStr">
        <is>
          <t>2025/26</t>
        </is>
      </c>
      <c r="C5139" s="104" t="inlineStr">
        <is>
          <t>HC-011</t>
        </is>
      </c>
      <c r="D5139" s="104" t="inlineStr">
        <is>
          <t>Sud-Est</t>
        </is>
      </c>
      <c r="E5139" s="104" t="inlineStr">
        <is>
          <t>Livraison</t>
        </is>
      </c>
      <c r="F5139" s="104" t="n">
        <v>31</v>
      </c>
      <c r="G5139" s="159" t="n">
        <v>1974</v>
      </c>
      <c r="H5139" s="159" t="n">
        <v>5082</v>
      </c>
      <c r="I5139" s="160" t="n">
        <v>34215.43</v>
      </c>
      <c r="J5139" s="160" t="n">
        <v>2117.97</v>
      </c>
      <c r="K5139" s="160" t="n">
        <v>32097.46</v>
      </c>
      <c r="L5139" s="160" t="n">
        <v>9973.4</v>
      </c>
    </row>
    <row r="5140">
      <c r="A5140" s="176" t="n">
        <v>45931</v>
      </c>
      <c r="B5140" s="104" t="inlineStr">
        <is>
          <t>2025/26</t>
        </is>
      </c>
      <c r="C5140" s="104" t="inlineStr">
        <is>
          <t>HC-011</t>
        </is>
      </c>
      <c r="D5140" s="104" t="inlineStr">
        <is>
          <t>Sud-Est</t>
        </is>
      </c>
      <c r="E5140" s="104" t="inlineStr">
        <is>
          <t>Sur place</t>
        </is>
      </c>
      <c r="F5140" s="104" t="n">
        <v>31</v>
      </c>
      <c r="G5140" s="159" t="n">
        <v>4573</v>
      </c>
      <c r="H5140" s="159" t="n">
        <v>11754</v>
      </c>
      <c r="I5140" s="160" t="n">
        <v>62453.93</v>
      </c>
      <c r="J5140" s="160" t="n">
        <v>1673.67</v>
      </c>
      <c r="K5140" s="160" t="n">
        <v>60780.26</v>
      </c>
      <c r="L5140" s="160" t="n">
        <v>18103.95</v>
      </c>
    </row>
    <row r="5141">
      <c r="A5141" s="176" t="n">
        <v>45931</v>
      </c>
      <c r="B5141" s="104" t="inlineStr">
        <is>
          <t>2025/26</t>
        </is>
      </c>
      <c r="C5141" s="104" t="inlineStr">
        <is>
          <t>HC-011</t>
        </is>
      </c>
      <c r="D5141" s="104" t="inlineStr">
        <is>
          <t>Sud-Est</t>
        </is>
      </c>
      <c r="E5141" s="104" t="inlineStr">
        <is>
          <t>À emporter</t>
        </is>
      </c>
      <c r="F5141" s="104" t="n">
        <v>31</v>
      </c>
      <c r="G5141" s="159" t="n">
        <v>3678</v>
      </c>
      <c r="H5141" s="159" t="n">
        <v>9177</v>
      </c>
      <c r="I5141" s="160" t="n">
        <v>45305.53</v>
      </c>
      <c r="J5141" s="160" t="n">
        <v>1346.43</v>
      </c>
      <c r="K5141" s="160" t="n">
        <v>43959.1</v>
      </c>
      <c r="L5141" s="160" t="n">
        <v>13180.7</v>
      </c>
    </row>
    <row r="5142">
      <c r="A5142" s="176" t="n">
        <v>45931</v>
      </c>
      <c r="B5142" s="104" t="inlineStr">
        <is>
          <t>2025/26</t>
        </is>
      </c>
      <c r="C5142" s="104" t="inlineStr">
        <is>
          <t>HC-012</t>
        </is>
      </c>
      <c r="D5142" s="104" t="inlineStr">
        <is>
          <t>Sud-Ouest</t>
        </is>
      </c>
      <c r="E5142" s="104" t="inlineStr">
        <is>
          <t>Drive</t>
        </is>
      </c>
      <c r="F5142" s="104" t="n">
        <v>31</v>
      </c>
      <c r="G5142" s="159" t="n">
        <v>816</v>
      </c>
      <c r="H5142" s="159" t="n">
        <v>2101</v>
      </c>
      <c r="I5142" s="160" t="n">
        <v>11776.95</v>
      </c>
      <c r="J5142" s="160" t="n">
        <v>382.03</v>
      </c>
      <c r="K5142" s="160" t="n">
        <v>11394.92</v>
      </c>
      <c r="L5142" s="160" t="n">
        <v>3397.94</v>
      </c>
    </row>
    <row r="5143">
      <c r="A5143" s="176" t="n">
        <v>45931</v>
      </c>
      <c r="B5143" s="104" t="inlineStr">
        <is>
          <t>2025/26</t>
        </is>
      </c>
      <c r="C5143" s="104" t="inlineStr">
        <is>
          <t>HC-012</t>
        </is>
      </c>
      <c r="D5143" s="104" t="inlineStr">
        <is>
          <t>Sud-Ouest</t>
        </is>
      </c>
      <c r="E5143" s="104" t="inlineStr">
        <is>
          <t>Livraison</t>
        </is>
      </c>
      <c r="F5143" s="104" t="n">
        <v>31</v>
      </c>
      <c r="G5143" s="159" t="n">
        <v>910</v>
      </c>
      <c r="H5143" s="159" t="n">
        <v>2344</v>
      </c>
      <c r="I5143" s="160" t="n">
        <v>15572.21</v>
      </c>
      <c r="J5143" s="160" t="n">
        <v>894.72</v>
      </c>
      <c r="K5143" s="160" t="n">
        <v>14677.49</v>
      </c>
      <c r="L5143" s="160" t="n">
        <v>4526.5</v>
      </c>
    </row>
    <row r="5144">
      <c r="A5144" s="176" t="n">
        <v>45931</v>
      </c>
      <c r="B5144" s="104" t="inlineStr">
        <is>
          <t>2025/26</t>
        </is>
      </c>
      <c r="C5144" s="104" t="inlineStr">
        <is>
          <t>HC-012</t>
        </is>
      </c>
      <c r="D5144" s="104" t="inlineStr">
        <is>
          <t>Sud-Ouest</t>
        </is>
      </c>
      <c r="E5144" s="104" t="inlineStr">
        <is>
          <t>Sur place</t>
        </is>
      </c>
      <c r="F5144" s="104" t="n">
        <v>30</v>
      </c>
      <c r="G5144" s="159" t="n">
        <v>2006</v>
      </c>
      <c r="H5144" s="159" t="n">
        <v>4992</v>
      </c>
      <c r="I5144" s="160" t="n">
        <v>27073.25</v>
      </c>
      <c r="J5144" s="160" t="n">
        <v>839.23</v>
      </c>
      <c r="K5144" s="160" t="n">
        <v>26234.02</v>
      </c>
      <c r="L5144" s="160" t="n">
        <v>7839.85</v>
      </c>
    </row>
    <row r="5145">
      <c r="A5145" s="176" t="n">
        <v>45931</v>
      </c>
      <c r="B5145" s="104" t="inlineStr">
        <is>
          <t>2025/26</t>
        </is>
      </c>
      <c r="C5145" s="104" t="inlineStr">
        <is>
          <t>HC-012</t>
        </is>
      </c>
      <c r="D5145" s="104" t="inlineStr">
        <is>
          <t>Sud-Ouest</t>
        </is>
      </c>
      <c r="E5145" s="104" t="inlineStr">
        <is>
          <t>À emporter</t>
        </is>
      </c>
      <c r="F5145" s="104" t="n">
        <v>31</v>
      </c>
      <c r="G5145" s="159" t="n">
        <v>1583</v>
      </c>
      <c r="H5145" s="159" t="n">
        <v>4051</v>
      </c>
      <c r="I5145" s="160" t="n">
        <v>19644.11</v>
      </c>
      <c r="J5145" s="160" t="n">
        <v>577.99</v>
      </c>
      <c r="K5145" s="160" t="n">
        <v>19066.12</v>
      </c>
      <c r="L5145" s="160" t="n">
        <v>5672.46</v>
      </c>
    </row>
    <row r="5146">
      <c r="A5146" s="176" t="n">
        <v>45931</v>
      </c>
      <c r="B5146" s="104" t="inlineStr">
        <is>
          <t>2025/26</t>
        </is>
      </c>
      <c r="C5146" s="104" t="inlineStr">
        <is>
          <t>HC-013</t>
        </is>
      </c>
      <c r="D5146" s="104" t="inlineStr">
        <is>
          <t>Île-de-France</t>
        </is>
      </c>
      <c r="E5146" s="104" t="inlineStr">
        <is>
          <t>Livraison</t>
        </is>
      </c>
      <c r="F5146" s="104" t="n">
        <v>31</v>
      </c>
      <c r="G5146" s="159" t="n">
        <v>1459</v>
      </c>
      <c r="H5146" s="159" t="n">
        <v>3619</v>
      </c>
      <c r="I5146" s="160" t="n">
        <v>25316.01</v>
      </c>
      <c r="J5146" s="160" t="n">
        <v>1485.73</v>
      </c>
      <c r="K5146" s="160" t="n">
        <v>23830.28</v>
      </c>
      <c r="L5146" s="160" t="n">
        <v>7394.57</v>
      </c>
    </row>
    <row r="5147">
      <c r="A5147" s="176" t="n">
        <v>45931</v>
      </c>
      <c r="B5147" s="104" t="inlineStr">
        <is>
          <t>2025/26</t>
        </is>
      </c>
      <c r="C5147" s="104" t="inlineStr">
        <is>
          <t>HC-013</t>
        </is>
      </c>
      <c r="D5147" s="104" t="inlineStr">
        <is>
          <t>Île-de-France</t>
        </is>
      </c>
      <c r="E5147" s="104" t="inlineStr">
        <is>
          <t>Sur place</t>
        </is>
      </c>
      <c r="F5147" s="104" t="n">
        <v>31</v>
      </c>
      <c r="G5147" s="159" t="n">
        <v>3732</v>
      </c>
      <c r="H5147" s="159" t="n">
        <v>9612</v>
      </c>
      <c r="I5147" s="160" t="n">
        <v>50039.6</v>
      </c>
      <c r="J5147" s="160" t="n">
        <v>1615.45</v>
      </c>
      <c r="K5147" s="160" t="n">
        <v>48424.15</v>
      </c>
      <c r="L5147" s="160" t="n">
        <v>14485.52</v>
      </c>
    </row>
    <row r="5148">
      <c r="A5148" s="176" t="n">
        <v>45931</v>
      </c>
      <c r="B5148" s="104" t="inlineStr">
        <is>
          <t>2025/26</t>
        </is>
      </c>
      <c r="C5148" s="104" t="inlineStr">
        <is>
          <t>HC-013</t>
        </is>
      </c>
      <c r="D5148" s="104" t="inlineStr">
        <is>
          <t>Île-de-France</t>
        </is>
      </c>
      <c r="E5148" s="104" t="inlineStr">
        <is>
          <t>À emporter</t>
        </is>
      </c>
      <c r="F5148" s="104" t="n">
        <v>30</v>
      </c>
      <c r="G5148" s="159" t="n">
        <v>2766</v>
      </c>
      <c r="H5148" s="159" t="n">
        <v>7044</v>
      </c>
      <c r="I5148" s="160" t="n">
        <v>33954.8</v>
      </c>
      <c r="J5148" s="160" t="n">
        <v>1175.33</v>
      </c>
      <c r="K5148" s="160" t="n">
        <v>32779.47</v>
      </c>
      <c r="L5148" s="160" t="n">
        <v>9835.23</v>
      </c>
    </row>
    <row r="5149">
      <c r="A5149" s="176" t="n">
        <v>45931</v>
      </c>
      <c r="B5149" s="104" t="inlineStr">
        <is>
          <t>2025/26</t>
        </is>
      </c>
      <c r="C5149" s="104" t="inlineStr">
        <is>
          <t>HC-014</t>
        </is>
      </c>
      <c r="D5149" s="104" t="inlineStr">
        <is>
          <t>Nord-Ouest</t>
        </is>
      </c>
      <c r="E5149" s="104" t="inlineStr">
        <is>
          <t>Livraison</t>
        </is>
      </c>
      <c r="F5149" s="104" t="n">
        <v>31</v>
      </c>
      <c r="G5149" s="159" t="n">
        <v>1425</v>
      </c>
      <c r="H5149" s="159" t="n">
        <v>3662</v>
      </c>
      <c r="I5149" s="160" t="n">
        <v>24648.6</v>
      </c>
      <c r="J5149" s="160" t="n">
        <v>1471.42</v>
      </c>
      <c r="K5149" s="160" t="n">
        <v>23177.18</v>
      </c>
      <c r="L5149" s="160" t="n">
        <v>7187.16</v>
      </c>
    </row>
    <row r="5150">
      <c r="A5150" s="176" t="n">
        <v>45931</v>
      </c>
      <c r="B5150" s="104" t="inlineStr">
        <is>
          <t>2025/26</t>
        </is>
      </c>
      <c r="C5150" s="104" t="inlineStr">
        <is>
          <t>HC-014</t>
        </is>
      </c>
      <c r="D5150" s="104" t="inlineStr">
        <is>
          <t>Nord-Ouest</t>
        </is>
      </c>
      <c r="E5150" s="104" t="inlineStr">
        <is>
          <t>Sur place</t>
        </is>
      </c>
      <c r="F5150" s="104" t="n">
        <v>31</v>
      </c>
      <c r="G5150" s="159" t="n">
        <v>3340</v>
      </c>
      <c r="H5150" s="159" t="n">
        <v>8313</v>
      </c>
      <c r="I5150" s="160" t="n">
        <v>44869.67</v>
      </c>
      <c r="J5150" s="160" t="n">
        <v>1489.21</v>
      </c>
      <c r="K5150" s="160" t="n">
        <v>43380.46</v>
      </c>
      <c r="L5150" s="160" t="n">
        <v>12852.33</v>
      </c>
    </row>
    <row r="5151">
      <c r="A5151" s="176" t="n">
        <v>45931</v>
      </c>
      <c r="B5151" s="104" t="inlineStr">
        <is>
          <t>2025/26</t>
        </is>
      </c>
      <c r="C5151" s="104" t="inlineStr">
        <is>
          <t>HC-014</t>
        </is>
      </c>
      <c r="D5151" s="104" t="inlineStr">
        <is>
          <t>Nord-Ouest</t>
        </is>
      </c>
      <c r="E5151" s="104" t="inlineStr">
        <is>
          <t>À emporter</t>
        </is>
      </c>
      <c r="F5151" s="104" t="n">
        <v>31</v>
      </c>
      <c r="G5151" s="159" t="n">
        <v>2629</v>
      </c>
      <c r="H5151" s="159" t="n">
        <v>6806</v>
      </c>
      <c r="I5151" s="160" t="n">
        <v>32373.83</v>
      </c>
      <c r="J5151" s="160" t="n">
        <v>1019.02</v>
      </c>
      <c r="K5151" s="160" t="n">
        <v>31354.81</v>
      </c>
      <c r="L5151" s="160" t="n">
        <v>9305.83</v>
      </c>
    </row>
    <row r="5152">
      <c r="A5152" s="176" t="n">
        <v>45931</v>
      </c>
      <c r="B5152" s="104" t="inlineStr">
        <is>
          <t>2025/26</t>
        </is>
      </c>
      <c r="C5152" s="104" t="inlineStr">
        <is>
          <t>HC-015</t>
        </is>
      </c>
      <c r="D5152" s="104" t="inlineStr">
        <is>
          <t>Sud-Est</t>
        </is>
      </c>
      <c r="E5152" s="104" t="inlineStr">
        <is>
          <t>Livraison</t>
        </is>
      </c>
      <c r="F5152" s="104" t="n">
        <v>31</v>
      </c>
      <c r="G5152" s="159" t="n">
        <v>1310</v>
      </c>
      <c r="H5152" s="159" t="n">
        <v>3317</v>
      </c>
      <c r="I5152" s="160" t="n">
        <v>22608.61</v>
      </c>
      <c r="J5152" s="160" t="n">
        <v>1347.6</v>
      </c>
      <c r="K5152" s="160" t="n">
        <v>21261.01</v>
      </c>
      <c r="L5152" s="160" t="n">
        <v>6619.28</v>
      </c>
    </row>
    <row r="5153">
      <c r="A5153" s="176" t="n">
        <v>45931</v>
      </c>
      <c r="B5153" s="104" t="inlineStr">
        <is>
          <t>2025/26</t>
        </is>
      </c>
      <c r="C5153" s="104" t="inlineStr">
        <is>
          <t>HC-015</t>
        </is>
      </c>
      <c r="D5153" s="104" t="inlineStr">
        <is>
          <t>Sud-Est</t>
        </is>
      </c>
      <c r="E5153" s="104" t="inlineStr">
        <is>
          <t>Sur place</t>
        </is>
      </c>
      <c r="F5153" s="104" t="n">
        <v>31</v>
      </c>
      <c r="G5153" s="159" t="n">
        <v>3201</v>
      </c>
      <c r="H5153" s="159" t="n">
        <v>8207</v>
      </c>
      <c r="I5153" s="160" t="n">
        <v>43203.95</v>
      </c>
      <c r="J5153" s="160" t="n">
        <v>1265.1</v>
      </c>
      <c r="K5153" s="160" t="n">
        <v>41938.85</v>
      </c>
      <c r="L5153" s="160" t="n">
        <v>12435.84</v>
      </c>
    </row>
    <row r="5154">
      <c r="A5154" s="176" t="n">
        <v>45931</v>
      </c>
      <c r="B5154" s="104" t="inlineStr">
        <is>
          <t>2025/26</t>
        </is>
      </c>
      <c r="C5154" s="104" t="inlineStr">
        <is>
          <t>HC-015</t>
        </is>
      </c>
      <c r="D5154" s="104" t="inlineStr">
        <is>
          <t>Sud-Est</t>
        </is>
      </c>
      <c r="E5154" s="104" t="inlineStr">
        <is>
          <t>À emporter</t>
        </is>
      </c>
      <c r="F5154" s="104" t="n">
        <v>31</v>
      </c>
      <c r="G5154" s="159" t="n">
        <v>2422</v>
      </c>
      <c r="H5154" s="159" t="n">
        <v>6026</v>
      </c>
      <c r="I5154" s="160" t="n">
        <v>30271.79</v>
      </c>
      <c r="J5154" s="160" t="n">
        <v>925.29</v>
      </c>
      <c r="K5154" s="160" t="n">
        <v>29346.5</v>
      </c>
      <c r="L5154" s="160" t="n">
        <v>8699.879999999999</v>
      </c>
    </row>
    <row r="5155">
      <c r="A5155" s="176" t="n">
        <v>45931</v>
      </c>
      <c r="B5155" s="104" t="inlineStr">
        <is>
          <t>2025/26</t>
        </is>
      </c>
      <c r="C5155" s="104" t="inlineStr">
        <is>
          <t>HC-016</t>
        </is>
      </c>
      <c r="D5155" s="104" t="inlineStr">
        <is>
          <t>Sud-Ouest</t>
        </is>
      </c>
      <c r="E5155" s="104" t="inlineStr">
        <is>
          <t>Livraison</t>
        </is>
      </c>
      <c r="F5155" s="104" t="n">
        <v>31</v>
      </c>
      <c r="G5155" s="159" t="n">
        <v>1692</v>
      </c>
      <c r="H5155" s="159" t="n">
        <v>4252</v>
      </c>
      <c r="I5155" s="160" t="n">
        <v>29414.66</v>
      </c>
      <c r="J5155" s="160" t="n">
        <v>1757.24</v>
      </c>
      <c r="K5155" s="160" t="n">
        <v>27657.42</v>
      </c>
      <c r="L5155" s="160" t="n">
        <v>8541.42</v>
      </c>
    </row>
    <row r="5156">
      <c r="A5156" s="176" t="n">
        <v>45931</v>
      </c>
      <c r="B5156" s="104" t="inlineStr">
        <is>
          <t>2025/26</t>
        </is>
      </c>
      <c r="C5156" s="104" t="inlineStr">
        <is>
          <t>HC-016</t>
        </is>
      </c>
      <c r="D5156" s="104" t="inlineStr">
        <is>
          <t>Sud-Ouest</t>
        </is>
      </c>
      <c r="E5156" s="104" t="inlineStr">
        <is>
          <t>Sur place</t>
        </is>
      </c>
      <c r="F5156" s="104" t="n">
        <v>31</v>
      </c>
      <c r="G5156" s="159" t="n">
        <v>4025</v>
      </c>
      <c r="H5156" s="159" t="n">
        <v>10242</v>
      </c>
      <c r="I5156" s="160" t="n">
        <v>54390.09</v>
      </c>
      <c r="J5156" s="160" t="n">
        <v>1661</v>
      </c>
      <c r="K5156" s="160" t="n">
        <v>52729.09</v>
      </c>
      <c r="L5156" s="160" t="n">
        <v>15779.08</v>
      </c>
    </row>
    <row r="5157">
      <c r="A5157" s="176" t="n">
        <v>45931</v>
      </c>
      <c r="B5157" s="104" t="inlineStr">
        <is>
          <t>2025/26</t>
        </is>
      </c>
      <c r="C5157" s="104" t="inlineStr">
        <is>
          <t>HC-016</t>
        </is>
      </c>
      <c r="D5157" s="104" t="inlineStr">
        <is>
          <t>Sud-Ouest</t>
        </is>
      </c>
      <c r="E5157" s="104" t="inlineStr">
        <is>
          <t>À emporter</t>
        </is>
      </c>
      <c r="F5157" s="104" t="n">
        <v>31</v>
      </c>
      <c r="G5157" s="159" t="n">
        <v>3157</v>
      </c>
      <c r="H5157" s="159" t="n">
        <v>8416</v>
      </c>
      <c r="I5157" s="160" t="n">
        <v>38963.83</v>
      </c>
      <c r="J5157" s="160" t="n">
        <v>1054.42</v>
      </c>
      <c r="K5157" s="160" t="n">
        <v>37909.41</v>
      </c>
      <c r="L5157" s="160" t="n">
        <v>11337.65</v>
      </c>
    </row>
    <row r="5158">
      <c r="A5158" s="176" t="n">
        <v>45931</v>
      </c>
      <c r="B5158" s="104" t="inlineStr">
        <is>
          <t>2025/26</t>
        </is>
      </c>
      <c r="C5158" s="104" t="inlineStr">
        <is>
          <t>HC-017</t>
        </is>
      </c>
      <c r="D5158" s="104" t="inlineStr">
        <is>
          <t>Île-de-France</t>
        </is>
      </c>
      <c r="E5158" s="104" t="inlineStr">
        <is>
          <t>Drive</t>
        </is>
      </c>
      <c r="F5158" s="104" t="n">
        <v>31</v>
      </c>
      <c r="G5158" s="159" t="n">
        <v>1255</v>
      </c>
      <c r="H5158" s="159" t="n">
        <v>3135</v>
      </c>
      <c r="I5158" s="160" t="n">
        <v>18057.04</v>
      </c>
      <c r="J5158" s="160" t="n">
        <v>478.75</v>
      </c>
      <c r="K5158" s="160" t="n">
        <v>17578.29</v>
      </c>
      <c r="L5158" s="160" t="n">
        <v>5208.42</v>
      </c>
    </row>
    <row r="5159">
      <c r="A5159" s="176" t="n">
        <v>45931</v>
      </c>
      <c r="B5159" s="104" t="inlineStr">
        <is>
          <t>2025/26</t>
        </is>
      </c>
      <c r="C5159" s="104" t="inlineStr">
        <is>
          <t>HC-017</t>
        </is>
      </c>
      <c r="D5159" s="104" t="inlineStr">
        <is>
          <t>Île-de-France</t>
        </is>
      </c>
      <c r="E5159" s="104" t="inlineStr">
        <is>
          <t>Livraison</t>
        </is>
      </c>
      <c r="F5159" s="104" t="n">
        <v>31</v>
      </c>
      <c r="G5159" s="159" t="n">
        <v>1278</v>
      </c>
      <c r="H5159" s="159" t="n">
        <v>3356</v>
      </c>
      <c r="I5159" s="160" t="n">
        <v>21998.63</v>
      </c>
      <c r="J5159" s="160" t="n">
        <v>1320</v>
      </c>
      <c r="K5159" s="160" t="n">
        <v>20678.63</v>
      </c>
      <c r="L5159" s="160" t="n">
        <v>6411.14</v>
      </c>
    </row>
    <row r="5160">
      <c r="A5160" s="176" t="n">
        <v>45931</v>
      </c>
      <c r="B5160" s="104" t="inlineStr">
        <is>
          <t>2025/26</t>
        </is>
      </c>
      <c r="C5160" s="104" t="inlineStr">
        <is>
          <t>HC-017</t>
        </is>
      </c>
      <c r="D5160" s="104" t="inlineStr">
        <is>
          <t>Île-de-France</t>
        </is>
      </c>
      <c r="E5160" s="104" t="inlineStr">
        <is>
          <t>Sur place</t>
        </is>
      </c>
      <c r="F5160" s="104" t="n">
        <v>31</v>
      </c>
      <c r="G5160" s="159" t="n">
        <v>3136</v>
      </c>
      <c r="H5160" s="159" t="n">
        <v>7974</v>
      </c>
      <c r="I5160" s="160" t="n">
        <v>41936.73</v>
      </c>
      <c r="J5160" s="160" t="n">
        <v>1154.59</v>
      </c>
      <c r="K5160" s="160" t="n">
        <v>40782.14</v>
      </c>
      <c r="L5160" s="160" t="n">
        <v>12113.02</v>
      </c>
    </row>
    <row r="5161">
      <c r="A5161" s="176" t="n">
        <v>45931</v>
      </c>
      <c r="B5161" s="104" t="inlineStr">
        <is>
          <t>2025/26</t>
        </is>
      </c>
      <c r="C5161" s="104" t="inlineStr">
        <is>
          <t>HC-017</t>
        </is>
      </c>
      <c r="D5161" s="104" t="inlineStr">
        <is>
          <t>Île-de-France</t>
        </is>
      </c>
      <c r="E5161" s="104" t="inlineStr">
        <is>
          <t>À emporter</t>
        </is>
      </c>
      <c r="F5161" s="104" t="n">
        <v>31</v>
      </c>
      <c r="G5161" s="159" t="n">
        <v>2409</v>
      </c>
      <c r="H5161" s="159" t="n">
        <v>6188</v>
      </c>
      <c r="I5161" s="160" t="n">
        <v>29379.46</v>
      </c>
      <c r="J5161" s="160" t="n">
        <v>907.15</v>
      </c>
      <c r="K5161" s="160" t="n">
        <v>28472.31</v>
      </c>
      <c r="L5161" s="160" t="n">
        <v>8530.51</v>
      </c>
    </row>
    <row r="5162">
      <c r="A5162" s="176" t="n">
        <v>45931</v>
      </c>
      <c r="B5162" s="104" t="inlineStr">
        <is>
          <t>2025/26</t>
        </is>
      </c>
      <c r="C5162" s="104" t="inlineStr">
        <is>
          <t>HC-018</t>
        </is>
      </c>
      <c r="D5162" s="104" t="inlineStr">
        <is>
          <t>Nord-Ouest</t>
        </is>
      </c>
      <c r="E5162" s="104" t="inlineStr">
        <is>
          <t>Drive</t>
        </is>
      </c>
      <c r="F5162" s="104" t="n">
        <v>31</v>
      </c>
      <c r="G5162" s="159" t="n">
        <v>814</v>
      </c>
      <c r="H5162" s="159" t="n">
        <v>2088</v>
      </c>
      <c r="I5162" s="160" t="n">
        <v>11627.41</v>
      </c>
      <c r="J5162" s="160" t="n">
        <v>306.89</v>
      </c>
      <c r="K5162" s="160" t="n">
        <v>11320.52</v>
      </c>
      <c r="L5162" s="160" t="n">
        <v>3352.77</v>
      </c>
    </row>
    <row r="5163">
      <c r="A5163" s="176" t="n">
        <v>45931</v>
      </c>
      <c r="B5163" s="104" t="inlineStr">
        <is>
          <t>2025/26</t>
        </is>
      </c>
      <c r="C5163" s="104" t="inlineStr">
        <is>
          <t>HC-018</t>
        </is>
      </c>
      <c r="D5163" s="104" t="inlineStr">
        <is>
          <t>Nord-Ouest</t>
        </is>
      </c>
      <c r="E5163" s="104" t="inlineStr">
        <is>
          <t>Livraison</t>
        </is>
      </c>
      <c r="F5163" s="104" t="n">
        <v>31</v>
      </c>
      <c r="G5163" s="159" t="n">
        <v>805</v>
      </c>
      <c r="H5163" s="159" t="n">
        <v>2103</v>
      </c>
      <c r="I5163" s="160" t="n">
        <v>14039.88</v>
      </c>
      <c r="J5163" s="160" t="n">
        <v>880.4</v>
      </c>
      <c r="K5163" s="160" t="n">
        <v>13159.48</v>
      </c>
      <c r="L5163" s="160" t="n">
        <v>4091.56</v>
      </c>
    </row>
    <row r="5164">
      <c r="A5164" s="176" t="n">
        <v>45931</v>
      </c>
      <c r="B5164" s="104" t="inlineStr">
        <is>
          <t>2025/26</t>
        </is>
      </c>
      <c r="C5164" s="104" t="inlineStr">
        <is>
          <t>HC-018</t>
        </is>
      </c>
      <c r="D5164" s="104" t="inlineStr">
        <is>
          <t>Nord-Ouest</t>
        </is>
      </c>
      <c r="E5164" s="104" t="inlineStr">
        <is>
          <t>Sur place</t>
        </is>
      </c>
      <c r="F5164" s="104" t="n">
        <v>31</v>
      </c>
      <c r="G5164" s="159" t="n">
        <v>2000</v>
      </c>
      <c r="H5164" s="159" t="n">
        <v>5055</v>
      </c>
      <c r="I5164" s="160" t="n">
        <v>27253.65</v>
      </c>
      <c r="J5164" s="160" t="n">
        <v>873.6900000000001</v>
      </c>
      <c r="K5164" s="160" t="n">
        <v>26379.96</v>
      </c>
      <c r="L5164" s="160" t="n">
        <v>7920.83</v>
      </c>
    </row>
    <row r="5165">
      <c r="A5165" s="176" t="n">
        <v>45931</v>
      </c>
      <c r="B5165" s="104" t="inlineStr">
        <is>
          <t>2025/26</t>
        </is>
      </c>
      <c r="C5165" s="104" t="inlineStr">
        <is>
          <t>HC-018</t>
        </is>
      </c>
      <c r="D5165" s="104" t="inlineStr">
        <is>
          <t>Nord-Ouest</t>
        </is>
      </c>
      <c r="E5165" s="104" t="inlineStr">
        <is>
          <t>À emporter</t>
        </is>
      </c>
      <c r="F5165" s="104" t="n">
        <v>31</v>
      </c>
      <c r="G5165" s="159" t="n">
        <v>1525</v>
      </c>
      <c r="H5165" s="159" t="n">
        <v>3892</v>
      </c>
      <c r="I5165" s="160" t="n">
        <v>18820.36</v>
      </c>
      <c r="J5165" s="160" t="n">
        <v>574.77</v>
      </c>
      <c r="K5165" s="160" t="n">
        <v>18245.59</v>
      </c>
      <c r="L5165" s="160" t="n">
        <v>5476.7</v>
      </c>
    </row>
    <row r="5166">
      <c r="A5166" s="176" t="n">
        <v>45931</v>
      </c>
      <c r="B5166" s="104" t="inlineStr">
        <is>
          <t>2025/26</t>
        </is>
      </c>
      <c r="C5166" s="104" t="inlineStr">
        <is>
          <t>HC-019</t>
        </is>
      </c>
      <c r="D5166" s="104" t="inlineStr">
        <is>
          <t>Sud-Est</t>
        </is>
      </c>
      <c r="E5166" s="104" t="inlineStr">
        <is>
          <t>Livraison</t>
        </is>
      </c>
      <c r="F5166" s="104" t="n">
        <v>31</v>
      </c>
      <c r="G5166" s="159" t="n">
        <v>1295</v>
      </c>
      <c r="H5166" s="159" t="n">
        <v>3230</v>
      </c>
      <c r="I5166" s="160" t="n">
        <v>22489.08</v>
      </c>
      <c r="J5166" s="160" t="n">
        <v>1361.95</v>
      </c>
      <c r="K5166" s="160" t="n">
        <v>21127.13</v>
      </c>
      <c r="L5166" s="160" t="n">
        <v>7017.92</v>
      </c>
    </row>
    <row r="5167">
      <c r="A5167" s="176" t="n">
        <v>45931</v>
      </c>
      <c r="B5167" s="104" t="inlineStr">
        <is>
          <t>2025/26</t>
        </is>
      </c>
      <c r="C5167" s="104" t="inlineStr">
        <is>
          <t>HC-019</t>
        </is>
      </c>
      <c r="D5167" s="104" t="inlineStr">
        <is>
          <t>Sud-Est</t>
        </is>
      </c>
      <c r="E5167" s="104" t="inlineStr">
        <is>
          <t>Sur place</t>
        </is>
      </c>
      <c r="F5167" s="104" t="n">
        <v>31</v>
      </c>
      <c r="G5167" s="159" t="n">
        <v>3107</v>
      </c>
      <c r="H5167" s="159" t="n">
        <v>7789</v>
      </c>
      <c r="I5167" s="160" t="n">
        <v>41769.48</v>
      </c>
      <c r="J5167" s="160" t="n">
        <v>1376.89</v>
      </c>
      <c r="K5167" s="160" t="n">
        <v>40392.59</v>
      </c>
      <c r="L5167" s="160" t="n">
        <v>13024.14</v>
      </c>
    </row>
    <row r="5168">
      <c r="A5168" s="176" t="n">
        <v>45931</v>
      </c>
      <c r="B5168" s="104" t="inlineStr">
        <is>
          <t>2025/26</t>
        </is>
      </c>
      <c r="C5168" s="104" t="inlineStr">
        <is>
          <t>HC-019</t>
        </is>
      </c>
      <c r="D5168" s="104" t="inlineStr">
        <is>
          <t>Sud-Est</t>
        </is>
      </c>
      <c r="E5168" s="104" t="inlineStr">
        <is>
          <t>À emporter</t>
        </is>
      </c>
      <c r="F5168" s="104" t="n">
        <v>31</v>
      </c>
      <c r="G5168" s="159" t="n">
        <v>2394</v>
      </c>
      <c r="H5168" s="159" t="n">
        <v>6100</v>
      </c>
      <c r="I5168" s="160" t="n">
        <v>29979.73</v>
      </c>
      <c r="J5168" s="160" t="n">
        <v>926.17</v>
      </c>
      <c r="K5168" s="160" t="n">
        <v>29053.56</v>
      </c>
      <c r="L5168" s="160" t="n">
        <v>9324.950000000001</v>
      </c>
    </row>
    <row r="5169">
      <c r="A5169" s="176" t="n">
        <v>45931</v>
      </c>
      <c r="B5169" s="104" t="inlineStr">
        <is>
          <t>2025/26</t>
        </is>
      </c>
      <c r="C5169" s="104" t="inlineStr">
        <is>
          <t>HC-020</t>
        </is>
      </c>
      <c r="D5169" s="104" t="inlineStr">
        <is>
          <t>Sud-Ouest</t>
        </is>
      </c>
      <c r="E5169" s="104" t="inlineStr">
        <is>
          <t>Livraison</t>
        </is>
      </c>
      <c r="F5169" s="104" t="n">
        <v>31</v>
      </c>
      <c r="G5169" s="159" t="n">
        <v>1415</v>
      </c>
      <c r="H5169" s="159" t="n">
        <v>3650</v>
      </c>
      <c r="I5169" s="160" t="n">
        <v>24432.68</v>
      </c>
      <c r="J5169" s="160" t="n">
        <v>1434</v>
      </c>
      <c r="K5169" s="160" t="n">
        <v>22998.68</v>
      </c>
      <c r="L5169" s="160" t="n">
        <v>7131.82</v>
      </c>
    </row>
    <row r="5170">
      <c r="A5170" s="176" t="n">
        <v>45931</v>
      </c>
      <c r="B5170" s="104" t="inlineStr">
        <is>
          <t>2025/26</t>
        </is>
      </c>
      <c r="C5170" s="104" t="inlineStr">
        <is>
          <t>HC-020</t>
        </is>
      </c>
      <c r="D5170" s="104" t="inlineStr">
        <is>
          <t>Sud-Ouest</t>
        </is>
      </c>
      <c r="E5170" s="104" t="inlineStr">
        <is>
          <t>Sur place</t>
        </is>
      </c>
      <c r="F5170" s="104" t="n">
        <v>31</v>
      </c>
      <c r="G5170" s="159" t="n">
        <v>3581</v>
      </c>
      <c r="H5170" s="159" t="n">
        <v>9218</v>
      </c>
      <c r="I5170" s="160" t="n">
        <v>48459.35</v>
      </c>
      <c r="J5170" s="160" t="n">
        <v>1554.54</v>
      </c>
      <c r="K5170" s="160" t="n">
        <v>46904.81</v>
      </c>
      <c r="L5170" s="160" t="n">
        <v>13893.36</v>
      </c>
    </row>
    <row r="5171">
      <c r="A5171" s="176" t="n">
        <v>45931</v>
      </c>
      <c r="B5171" s="104" t="inlineStr">
        <is>
          <t>2025/26</t>
        </is>
      </c>
      <c r="C5171" s="104" t="inlineStr">
        <is>
          <t>HC-020</t>
        </is>
      </c>
      <c r="D5171" s="104" t="inlineStr">
        <is>
          <t>Sud-Ouest</t>
        </is>
      </c>
      <c r="E5171" s="104" t="inlineStr">
        <is>
          <t>À emporter</t>
        </is>
      </c>
      <c r="F5171" s="104" t="n">
        <v>31</v>
      </c>
      <c r="G5171" s="159" t="n">
        <v>2709</v>
      </c>
      <c r="H5171" s="159" t="n">
        <v>7168</v>
      </c>
      <c r="I5171" s="160" t="n">
        <v>33638.83</v>
      </c>
      <c r="J5171" s="160" t="n">
        <v>1072.52</v>
      </c>
      <c r="K5171" s="160" t="n">
        <v>32566.31</v>
      </c>
      <c r="L5171" s="160" t="n">
        <v>9773.459999999999</v>
      </c>
    </row>
    <row r="5172">
      <c r="A5172" s="176" t="n">
        <v>45931</v>
      </c>
      <c r="B5172" s="104" t="inlineStr">
        <is>
          <t>2025/26</t>
        </is>
      </c>
      <c r="C5172" s="104" t="inlineStr">
        <is>
          <t>HC-021</t>
        </is>
      </c>
      <c r="D5172" s="104" t="inlineStr">
        <is>
          <t>Île-de-France</t>
        </is>
      </c>
      <c r="E5172" s="104" t="inlineStr">
        <is>
          <t>Drive</t>
        </is>
      </c>
      <c r="F5172" s="104" t="n">
        <v>31</v>
      </c>
      <c r="G5172" s="159" t="n">
        <v>1097</v>
      </c>
      <c r="H5172" s="159" t="n">
        <v>2746</v>
      </c>
      <c r="I5172" s="160" t="n">
        <v>15630.16</v>
      </c>
      <c r="J5172" s="160" t="n">
        <v>503.08</v>
      </c>
      <c r="K5172" s="160" t="n">
        <v>15127.08</v>
      </c>
      <c r="L5172" s="160" t="n">
        <v>4513.55</v>
      </c>
    </row>
    <row r="5173">
      <c r="A5173" s="176" t="n">
        <v>45931</v>
      </c>
      <c r="B5173" s="104" t="inlineStr">
        <is>
          <t>2025/26</t>
        </is>
      </c>
      <c r="C5173" s="104" t="inlineStr">
        <is>
          <t>HC-021</t>
        </is>
      </c>
      <c r="D5173" s="104" t="inlineStr">
        <is>
          <t>Île-de-France</t>
        </is>
      </c>
      <c r="E5173" s="104" t="inlineStr">
        <is>
          <t>Livraison</t>
        </is>
      </c>
      <c r="F5173" s="104" t="n">
        <v>31</v>
      </c>
      <c r="G5173" s="159" t="n">
        <v>1212</v>
      </c>
      <c r="H5173" s="159" t="n">
        <v>3172</v>
      </c>
      <c r="I5173" s="160" t="n">
        <v>20641.02</v>
      </c>
      <c r="J5173" s="160" t="n">
        <v>1266.9</v>
      </c>
      <c r="K5173" s="160" t="n">
        <v>19374.12</v>
      </c>
      <c r="L5173" s="160" t="n">
        <v>6011.12</v>
      </c>
    </row>
    <row r="5174">
      <c r="A5174" s="176" t="n">
        <v>45931</v>
      </c>
      <c r="B5174" s="104" t="inlineStr">
        <is>
          <t>2025/26</t>
        </is>
      </c>
      <c r="C5174" s="104" t="inlineStr">
        <is>
          <t>HC-021</t>
        </is>
      </c>
      <c r="D5174" s="104" t="inlineStr">
        <is>
          <t>Île-de-France</t>
        </is>
      </c>
      <c r="E5174" s="104" t="inlineStr">
        <is>
          <t>Sur place</t>
        </is>
      </c>
      <c r="F5174" s="104" t="n">
        <v>30</v>
      </c>
      <c r="G5174" s="159" t="n">
        <v>2636</v>
      </c>
      <c r="H5174" s="159" t="n">
        <v>6806</v>
      </c>
      <c r="I5174" s="160" t="n">
        <v>35446.23</v>
      </c>
      <c r="J5174" s="160" t="n">
        <v>1068.82</v>
      </c>
      <c r="K5174" s="160" t="n">
        <v>34377.41</v>
      </c>
      <c r="L5174" s="160" t="n">
        <v>10225.49</v>
      </c>
    </row>
    <row r="5175">
      <c r="A5175" s="176" t="n">
        <v>45931</v>
      </c>
      <c r="B5175" s="104" t="inlineStr">
        <is>
          <t>2025/26</t>
        </is>
      </c>
      <c r="C5175" s="104" t="inlineStr">
        <is>
          <t>HC-021</t>
        </is>
      </c>
      <c r="D5175" s="104" t="inlineStr">
        <is>
          <t>Île-de-France</t>
        </is>
      </c>
      <c r="E5175" s="104" t="inlineStr">
        <is>
          <t>À emporter</t>
        </is>
      </c>
      <c r="F5175" s="104" t="n">
        <v>31</v>
      </c>
      <c r="G5175" s="159" t="n">
        <v>2131</v>
      </c>
      <c r="H5175" s="159" t="n">
        <v>5421</v>
      </c>
      <c r="I5175" s="160" t="n">
        <v>26191.39</v>
      </c>
      <c r="J5175" s="160" t="n">
        <v>715.41</v>
      </c>
      <c r="K5175" s="160" t="n">
        <v>25475.98</v>
      </c>
      <c r="L5175" s="160" t="n">
        <v>7592.54</v>
      </c>
    </row>
    <row r="5176">
      <c r="A5176" s="176" t="n">
        <v>45931</v>
      </c>
      <c r="B5176" s="104" t="inlineStr">
        <is>
          <t>2025/26</t>
        </is>
      </c>
      <c r="C5176" s="104" t="inlineStr">
        <is>
          <t>HC-022</t>
        </is>
      </c>
      <c r="D5176" s="104" t="inlineStr">
        <is>
          <t>Nord-Ouest</t>
        </is>
      </c>
      <c r="E5176" s="104" t="inlineStr">
        <is>
          <t>Livraison</t>
        </is>
      </c>
      <c r="F5176" s="104" t="n">
        <v>31</v>
      </c>
      <c r="G5176" s="159" t="n">
        <v>1214</v>
      </c>
      <c r="H5176" s="159" t="n">
        <v>3063</v>
      </c>
      <c r="I5176" s="160" t="n">
        <v>20939.21</v>
      </c>
      <c r="J5176" s="160" t="n">
        <v>1297.97</v>
      </c>
      <c r="K5176" s="160" t="n">
        <v>19641.24</v>
      </c>
      <c r="L5176" s="160" t="n">
        <v>6163.28</v>
      </c>
    </row>
    <row r="5177">
      <c r="A5177" s="176" t="n">
        <v>45931</v>
      </c>
      <c r="B5177" s="104" t="inlineStr">
        <is>
          <t>2025/26</t>
        </is>
      </c>
      <c r="C5177" s="104" t="inlineStr">
        <is>
          <t>HC-022</t>
        </is>
      </c>
      <c r="D5177" s="104" t="inlineStr">
        <is>
          <t>Nord-Ouest</t>
        </is>
      </c>
      <c r="E5177" s="104" t="inlineStr">
        <is>
          <t>Sur place</t>
        </is>
      </c>
      <c r="F5177" s="104" t="n">
        <v>31</v>
      </c>
      <c r="G5177" s="159" t="n">
        <v>2965</v>
      </c>
      <c r="H5177" s="159" t="n">
        <v>7582</v>
      </c>
      <c r="I5177" s="160" t="n">
        <v>39780.22</v>
      </c>
      <c r="J5177" s="160" t="n">
        <v>995.4</v>
      </c>
      <c r="K5177" s="160" t="n">
        <v>38784.82</v>
      </c>
      <c r="L5177" s="160" t="n">
        <v>11525.54</v>
      </c>
    </row>
    <row r="5178">
      <c r="A5178" s="176" t="n">
        <v>45931</v>
      </c>
      <c r="B5178" s="104" t="inlineStr">
        <is>
          <t>2025/26</t>
        </is>
      </c>
      <c r="C5178" s="104" t="inlineStr">
        <is>
          <t>HC-022</t>
        </is>
      </c>
      <c r="D5178" s="104" t="inlineStr">
        <is>
          <t>Nord-Ouest</t>
        </is>
      </c>
      <c r="E5178" s="104" t="inlineStr">
        <is>
          <t>À emporter</t>
        </is>
      </c>
      <c r="F5178" s="104" t="n">
        <v>31</v>
      </c>
      <c r="G5178" s="159" t="n">
        <v>2377</v>
      </c>
      <c r="H5178" s="159" t="n">
        <v>6133</v>
      </c>
      <c r="I5178" s="160" t="n">
        <v>29506.95</v>
      </c>
      <c r="J5178" s="160" t="n">
        <v>841.4299999999999</v>
      </c>
      <c r="K5178" s="160" t="n">
        <v>28665.52</v>
      </c>
      <c r="L5178" s="160" t="n">
        <v>8546.5</v>
      </c>
    </row>
    <row r="5179">
      <c r="A5179" s="176" t="n">
        <v>45931</v>
      </c>
      <c r="B5179" s="104" t="inlineStr">
        <is>
          <t>2025/26</t>
        </is>
      </c>
      <c r="C5179" s="104" t="inlineStr">
        <is>
          <t>HC-023</t>
        </is>
      </c>
      <c r="D5179" s="104" t="inlineStr">
        <is>
          <t>Sud-Est</t>
        </is>
      </c>
      <c r="E5179" s="104" t="inlineStr">
        <is>
          <t>Drive</t>
        </is>
      </c>
      <c r="F5179" s="104" t="n">
        <v>31</v>
      </c>
      <c r="G5179" s="159" t="n">
        <v>1253</v>
      </c>
      <c r="H5179" s="159" t="n">
        <v>3166</v>
      </c>
      <c r="I5179" s="160" t="n">
        <v>17975.28</v>
      </c>
      <c r="J5179" s="160" t="n">
        <v>536.51</v>
      </c>
      <c r="K5179" s="160" t="n">
        <v>17438.77</v>
      </c>
      <c r="L5179" s="160" t="n">
        <v>5212.18</v>
      </c>
    </row>
    <row r="5180">
      <c r="A5180" s="176" t="n">
        <v>45931</v>
      </c>
      <c r="B5180" s="104" t="inlineStr">
        <is>
          <t>2025/26</t>
        </is>
      </c>
      <c r="C5180" s="104" t="inlineStr">
        <is>
          <t>HC-023</t>
        </is>
      </c>
      <c r="D5180" s="104" t="inlineStr">
        <is>
          <t>Sud-Est</t>
        </is>
      </c>
      <c r="E5180" s="104" t="inlineStr">
        <is>
          <t>Livraison</t>
        </is>
      </c>
      <c r="F5180" s="104" t="n">
        <v>31</v>
      </c>
      <c r="G5180" s="159" t="n">
        <v>1273</v>
      </c>
      <c r="H5180" s="159" t="n">
        <v>3208</v>
      </c>
      <c r="I5180" s="160" t="n">
        <v>21838.43</v>
      </c>
      <c r="J5180" s="160" t="n">
        <v>1332.56</v>
      </c>
      <c r="K5180" s="160" t="n">
        <v>20505.87</v>
      </c>
      <c r="L5180" s="160" t="n">
        <v>6281.2</v>
      </c>
    </row>
    <row r="5181">
      <c r="A5181" s="176" t="n">
        <v>45931</v>
      </c>
      <c r="B5181" s="104" t="inlineStr">
        <is>
          <t>2025/26</t>
        </is>
      </c>
      <c r="C5181" s="104" t="inlineStr">
        <is>
          <t>HC-023</t>
        </is>
      </c>
      <c r="D5181" s="104" t="inlineStr">
        <is>
          <t>Sud-Est</t>
        </is>
      </c>
      <c r="E5181" s="104" t="inlineStr">
        <is>
          <t>Sur place</t>
        </is>
      </c>
      <c r="F5181" s="104" t="n">
        <v>31</v>
      </c>
      <c r="G5181" s="159" t="n">
        <v>3150</v>
      </c>
      <c r="H5181" s="159" t="n">
        <v>8054</v>
      </c>
      <c r="I5181" s="160" t="n">
        <v>42656.32</v>
      </c>
      <c r="J5181" s="160" t="n">
        <v>1360.29</v>
      </c>
      <c r="K5181" s="160" t="n">
        <v>41296.03</v>
      </c>
      <c r="L5181" s="160" t="n">
        <v>12146.08</v>
      </c>
    </row>
    <row r="5182">
      <c r="A5182" s="176" t="n">
        <v>45931</v>
      </c>
      <c r="B5182" s="104" t="inlineStr">
        <is>
          <t>2025/26</t>
        </is>
      </c>
      <c r="C5182" s="104" t="inlineStr">
        <is>
          <t>HC-023</t>
        </is>
      </c>
      <c r="D5182" s="104" t="inlineStr">
        <is>
          <t>Sud-Est</t>
        </is>
      </c>
      <c r="E5182" s="104" t="inlineStr">
        <is>
          <t>À emporter</t>
        </is>
      </c>
      <c r="F5182" s="104" t="n">
        <v>31</v>
      </c>
      <c r="G5182" s="159" t="n">
        <v>2409</v>
      </c>
      <c r="H5182" s="159" t="n">
        <v>6096</v>
      </c>
      <c r="I5182" s="160" t="n">
        <v>29920.54</v>
      </c>
      <c r="J5182" s="160" t="n">
        <v>862.08</v>
      </c>
      <c r="K5182" s="160" t="n">
        <v>29058.46</v>
      </c>
      <c r="L5182" s="160" t="n">
        <v>8670.389999999999</v>
      </c>
    </row>
    <row r="5183">
      <c r="A5183" s="176" t="n">
        <v>45931</v>
      </c>
      <c r="B5183" s="104" t="inlineStr">
        <is>
          <t>2025/26</t>
        </is>
      </c>
      <c r="C5183" s="104" t="inlineStr">
        <is>
          <t>HC-024</t>
        </is>
      </c>
      <c r="D5183" s="104" t="inlineStr">
        <is>
          <t>Sud-Ouest</t>
        </is>
      </c>
      <c r="E5183" s="104" t="inlineStr">
        <is>
          <t>Livraison</t>
        </is>
      </c>
      <c r="F5183" s="104" t="n">
        <v>31</v>
      </c>
      <c r="G5183" s="159" t="n">
        <v>1913</v>
      </c>
      <c r="H5183" s="159" t="n">
        <v>4948</v>
      </c>
      <c r="I5183" s="160" t="n">
        <v>32621.37</v>
      </c>
      <c r="J5183" s="160" t="n">
        <v>1952.96</v>
      </c>
      <c r="K5183" s="160" t="n">
        <v>30668.41</v>
      </c>
      <c r="L5183" s="160" t="n">
        <v>9463.440000000001</v>
      </c>
    </row>
    <row r="5184">
      <c r="A5184" s="176" t="n">
        <v>45931</v>
      </c>
      <c r="B5184" s="104" t="inlineStr">
        <is>
          <t>2025/26</t>
        </is>
      </c>
      <c r="C5184" s="104" t="inlineStr">
        <is>
          <t>HC-024</t>
        </is>
      </c>
      <c r="D5184" s="104" t="inlineStr">
        <is>
          <t>Sud-Ouest</t>
        </is>
      </c>
      <c r="E5184" s="104" t="inlineStr">
        <is>
          <t>Sur place</t>
        </is>
      </c>
      <c r="F5184" s="104" t="n">
        <v>31</v>
      </c>
      <c r="G5184" s="159" t="n">
        <v>4464</v>
      </c>
      <c r="H5184" s="159" t="n">
        <v>11736</v>
      </c>
      <c r="I5184" s="160" t="n">
        <v>60345.6</v>
      </c>
      <c r="J5184" s="160" t="n">
        <v>1712.65</v>
      </c>
      <c r="K5184" s="160" t="n">
        <v>58632.95</v>
      </c>
      <c r="L5184" s="160" t="n">
        <v>17450.46</v>
      </c>
    </row>
    <row r="5185">
      <c r="A5185" s="176" t="n">
        <v>45931</v>
      </c>
      <c r="B5185" s="104" t="inlineStr">
        <is>
          <t>2025/26</t>
        </is>
      </c>
      <c r="C5185" s="104" t="inlineStr">
        <is>
          <t>HC-024</t>
        </is>
      </c>
      <c r="D5185" s="104" t="inlineStr">
        <is>
          <t>Sud-Ouest</t>
        </is>
      </c>
      <c r="E5185" s="104" t="inlineStr">
        <is>
          <t>À emporter</t>
        </is>
      </c>
      <c r="F5185" s="104" t="n">
        <v>30</v>
      </c>
      <c r="G5185" s="159" t="n">
        <v>3277</v>
      </c>
      <c r="H5185" s="159" t="n">
        <v>8069</v>
      </c>
      <c r="I5185" s="160" t="n">
        <v>40485.88</v>
      </c>
      <c r="J5185" s="160" t="n">
        <v>1180.92</v>
      </c>
      <c r="K5185" s="160" t="n">
        <v>39304.96</v>
      </c>
      <c r="L5185" s="160" t="n">
        <v>11705.73</v>
      </c>
    </row>
    <row r="5186">
      <c r="A5186" s="176" t="n">
        <v>45931</v>
      </c>
      <c r="B5186" s="104" t="inlineStr">
        <is>
          <t>2025/26</t>
        </is>
      </c>
      <c r="C5186" s="104" t="inlineStr">
        <is>
          <t>HC-025</t>
        </is>
      </c>
      <c r="D5186" s="104" t="inlineStr">
        <is>
          <t>Île-de-France</t>
        </is>
      </c>
      <c r="E5186" s="104" t="inlineStr">
        <is>
          <t>Drive</t>
        </is>
      </c>
      <c r="F5186" s="104" t="n">
        <v>31</v>
      </c>
      <c r="G5186" s="159" t="n">
        <v>1643</v>
      </c>
      <c r="H5186" s="159" t="n">
        <v>4363</v>
      </c>
      <c r="I5186" s="160" t="n">
        <v>23676.07</v>
      </c>
      <c r="J5186" s="160" t="n">
        <v>634.98</v>
      </c>
      <c r="K5186" s="160" t="n">
        <v>23041.09</v>
      </c>
      <c r="L5186" s="160" t="n">
        <v>6901.66</v>
      </c>
    </row>
    <row r="5187">
      <c r="A5187" s="176" t="n">
        <v>45931</v>
      </c>
      <c r="B5187" s="104" t="inlineStr">
        <is>
          <t>2025/26</t>
        </is>
      </c>
      <c r="C5187" s="104" t="inlineStr">
        <is>
          <t>HC-025</t>
        </is>
      </c>
      <c r="D5187" s="104" t="inlineStr">
        <is>
          <t>Île-de-France</t>
        </is>
      </c>
      <c r="E5187" s="104" t="inlineStr">
        <is>
          <t>Livraison</t>
        </is>
      </c>
      <c r="F5187" s="104" t="n">
        <v>31</v>
      </c>
      <c r="G5187" s="159" t="n">
        <v>1635</v>
      </c>
      <c r="H5187" s="159" t="n">
        <v>4129</v>
      </c>
      <c r="I5187" s="160" t="n">
        <v>28238.87</v>
      </c>
      <c r="J5187" s="160" t="n">
        <v>1709.86</v>
      </c>
      <c r="K5187" s="160" t="n">
        <v>26529.01</v>
      </c>
      <c r="L5187" s="160" t="n">
        <v>8278.65</v>
      </c>
    </row>
    <row r="5188">
      <c r="A5188" s="176" t="n">
        <v>45931</v>
      </c>
      <c r="B5188" s="104" t="inlineStr">
        <is>
          <t>2025/26</t>
        </is>
      </c>
      <c r="C5188" s="104" t="inlineStr">
        <is>
          <t>HC-025</t>
        </is>
      </c>
      <c r="D5188" s="104" t="inlineStr">
        <is>
          <t>Île-de-France</t>
        </is>
      </c>
      <c r="E5188" s="104" t="inlineStr">
        <is>
          <t>Sur place</t>
        </is>
      </c>
      <c r="F5188" s="104" t="n">
        <v>30</v>
      </c>
      <c r="G5188" s="159" t="n">
        <v>3887</v>
      </c>
      <c r="H5188" s="159" t="n">
        <v>10142</v>
      </c>
      <c r="I5188" s="160" t="n">
        <v>52288.59</v>
      </c>
      <c r="J5188" s="160" t="n">
        <v>1606.01</v>
      </c>
      <c r="K5188" s="160" t="n">
        <v>50682.58</v>
      </c>
      <c r="L5188" s="160" t="n">
        <v>15059.03</v>
      </c>
    </row>
    <row r="5189">
      <c r="A5189" s="176" t="n">
        <v>45931</v>
      </c>
      <c r="B5189" s="104" t="inlineStr">
        <is>
          <t>2025/26</t>
        </is>
      </c>
      <c r="C5189" s="104" t="inlineStr">
        <is>
          <t>HC-025</t>
        </is>
      </c>
      <c r="D5189" s="104" t="inlineStr">
        <is>
          <t>Île-de-France</t>
        </is>
      </c>
      <c r="E5189" s="104" t="inlineStr">
        <is>
          <t>À emporter</t>
        </is>
      </c>
      <c r="F5189" s="104" t="n">
        <v>31</v>
      </c>
      <c r="G5189" s="159" t="n">
        <v>3060</v>
      </c>
      <c r="H5189" s="159" t="n">
        <v>7577</v>
      </c>
      <c r="I5189" s="160" t="n">
        <v>38089.4</v>
      </c>
      <c r="J5189" s="160" t="n">
        <v>1155.23</v>
      </c>
      <c r="K5189" s="160" t="n">
        <v>36934.17</v>
      </c>
      <c r="L5189" s="160" t="n">
        <v>11022.09</v>
      </c>
    </row>
    <row r="5190">
      <c r="A5190" s="176" t="n">
        <v>45931</v>
      </c>
      <c r="B5190" s="104" t="inlineStr">
        <is>
          <t>2025/26</t>
        </is>
      </c>
      <c r="C5190" s="104" t="inlineStr">
        <is>
          <t>HC-026</t>
        </is>
      </c>
      <c r="D5190" s="104" t="inlineStr">
        <is>
          <t>Nord-Ouest</t>
        </is>
      </c>
      <c r="E5190" s="104" t="inlineStr">
        <is>
          <t>Drive</t>
        </is>
      </c>
      <c r="F5190" s="104" t="n">
        <v>31</v>
      </c>
      <c r="G5190" s="159" t="n">
        <v>1149</v>
      </c>
      <c r="H5190" s="159" t="n">
        <v>2978</v>
      </c>
      <c r="I5190" s="160" t="n">
        <v>16497.71</v>
      </c>
      <c r="J5190" s="160" t="n">
        <v>554.92</v>
      </c>
      <c r="K5190" s="160" t="n">
        <v>15942.79</v>
      </c>
      <c r="L5190" s="160" t="n">
        <v>4759.98</v>
      </c>
    </row>
    <row r="5191">
      <c r="A5191" s="176" t="n">
        <v>45931</v>
      </c>
      <c r="B5191" s="104" t="inlineStr">
        <is>
          <t>2025/26</t>
        </is>
      </c>
      <c r="C5191" s="104" t="inlineStr">
        <is>
          <t>HC-026</t>
        </is>
      </c>
      <c r="D5191" s="104" t="inlineStr">
        <is>
          <t>Nord-Ouest</t>
        </is>
      </c>
      <c r="E5191" s="104" t="inlineStr">
        <is>
          <t>Livraison</t>
        </is>
      </c>
      <c r="F5191" s="104" t="n">
        <v>31</v>
      </c>
      <c r="G5191" s="159" t="n">
        <v>1134</v>
      </c>
      <c r="H5191" s="159" t="n">
        <v>2939</v>
      </c>
      <c r="I5191" s="160" t="n">
        <v>19572.59</v>
      </c>
      <c r="J5191" s="160" t="n">
        <v>1196.8</v>
      </c>
      <c r="K5191" s="160" t="n">
        <v>18375.79</v>
      </c>
      <c r="L5191" s="160" t="n">
        <v>5785.81</v>
      </c>
    </row>
    <row r="5192">
      <c r="A5192" s="176" t="n">
        <v>45931</v>
      </c>
      <c r="B5192" s="104" t="inlineStr">
        <is>
          <t>2025/26</t>
        </is>
      </c>
      <c r="C5192" s="104" t="inlineStr">
        <is>
          <t>HC-026</t>
        </is>
      </c>
      <c r="D5192" s="104" t="inlineStr">
        <is>
          <t>Nord-Ouest</t>
        </is>
      </c>
      <c r="E5192" s="104" t="inlineStr">
        <is>
          <t>Sur place</t>
        </is>
      </c>
      <c r="F5192" s="104" t="n">
        <v>31</v>
      </c>
      <c r="G5192" s="159" t="n">
        <v>2781</v>
      </c>
      <c r="H5192" s="159" t="n">
        <v>7262</v>
      </c>
      <c r="I5192" s="160" t="n">
        <v>37908.81</v>
      </c>
      <c r="J5192" s="160" t="n">
        <v>1148.89</v>
      </c>
      <c r="K5192" s="160" t="n">
        <v>36759.92</v>
      </c>
      <c r="L5192" s="160" t="n">
        <v>10976.95</v>
      </c>
    </row>
    <row r="5193">
      <c r="A5193" s="176" t="n">
        <v>45931</v>
      </c>
      <c r="B5193" s="104" t="inlineStr">
        <is>
          <t>2025/26</t>
        </is>
      </c>
      <c r="C5193" s="104" t="inlineStr">
        <is>
          <t>HC-026</t>
        </is>
      </c>
      <c r="D5193" s="104" t="inlineStr">
        <is>
          <t>Nord-Ouest</t>
        </is>
      </c>
      <c r="E5193" s="104" t="inlineStr">
        <is>
          <t>À emporter</t>
        </is>
      </c>
      <c r="F5193" s="104" t="n">
        <v>31</v>
      </c>
      <c r="G5193" s="159" t="n">
        <v>2154</v>
      </c>
      <c r="H5193" s="159" t="n">
        <v>5493</v>
      </c>
      <c r="I5193" s="160" t="n">
        <v>26588.04</v>
      </c>
      <c r="J5193" s="160" t="n">
        <v>744.92</v>
      </c>
      <c r="K5193" s="160" t="n">
        <v>25843.12</v>
      </c>
      <c r="L5193" s="160" t="n">
        <v>7683.72</v>
      </c>
    </row>
    <row r="5194">
      <c r="A5194" s="176" t="n">
        <v>45931</v>
      </c>
      <c r="B5194" s="104" t="inlineStr">
        <is>
          <t>2025/26</t>
        </is>
      </c>
      <c r="C5194" s="104" t="inlineStr">
        <is>
          <t>HC-027</t>
        </is>
      </c>
      <c r="D5194" s="104" t="inlineStr">
        <is>
          <t>Sud-Est</t>
        </is>
      </c>
      <c r="E5194" s="104" t="inlineStr">
        <is>
          <t>Livraison</t>
        </is>
      </c>
      <c r="F5194" s="104" t="n">
        <v>31</v>
      </c>
      <c r="G5194" s="159" t="n">
        <v>1720</v>
      </c>
      <c r="H5194" s="159" t="n">
        <v>4325</v>
      </c>
      <c r="I5194" s="160" t="n">
        <v>29434.74</v>
      </c>
      <c r="J5194" s="160" t="n">
        <v>1650.73</v>
      </c>
      <c r="K5194" s="160" t="n">
        <v>27784.01</v>
      </c>
      <c r="L5194" s="160" t="n">
        <v>8631.1</v>
      </c>
    </row>
    <row r="5195">
      <c r="A5195" s="176" t="n">
        <v>45931</v>
      </c>
      <c r="B5195" s="104" t="inlineStr">
        <is>
          <t>2025/26</t>
        </is>
      </c>
      <c r="C5195" s="104" t="inlineStr">
        <is>
          <t>HC-027</t>
        </is>
      </c>
      <c r="D5195" s="104" t="inlineStr">
        <is>
          <t>Sud-Est</t>
        </is>
      </c>
      <c r="E5195" s="104" t="inlineStr">
        <is>
          <t>Sur place</t>
        </is>
      </c>
      <c r="F5195" s="104" t="n">
        <v>31</v>
      </c>
      <c r="G5195" s="159" t="n">
        <v>4024</v>
      </c>
      <c r="H5195" s="159" t="n">
        <v>10399</v>
      </c>
      <c r="I5195" s="160" t="n">
        <v>54353.75</v>
      </c>
      <c r="J5195" s="160" t="n">
        <v>1603.67</v>
      </c>
      <c r="K5195" s="160" t="n">
        <v>52750.08</v>
      </c>
      <c r="L5195" s="160" t="n">
        <v>15733.56</v>
      </c>
    </row>
    <row r="5196">
      <c r="A5196" s="176" t="n">
        <v>45931</v>
      </c>
      <c r="B5196" s="104" t="inlineStr">
        <is>
          <t>2025/26</t>
        </is>
      </c>
      <c r="C5196" s="104" t="inlineStr">
        <is>
          <t>HC-027</t>
        </is>
      </c>
      <c r="D5196" s="104" t="inlineStr">
        <is>
          <t>Sud-Est</t>
        </is>
      </c>
      <c r="E5196" s="104" t="inlineStr">
        <is>
          <t>À emporter</t>
        </is>
      </c>
      <c r="F5196" s="104" t="n">
        <v>30</v>
      </c>
      <c r="G5196" s="159" t="n">
        <v>3054</v>
      </c>
      <c r="H5196" s="159" t="n">
        <v>7800</v>
      </c>
      <c r="I5196" s="160" t="n">
        <v>37794.71</v>
      </c>
      <c r="J5196" s="160" t="n">
        <v>1115.88</v>
      </c>
      <c r="K5196" s="160" t="n">
        <v>36678.83</v>
      </c>
      <c r="L5196" s="160" t="n">
        <v>10954.82</v>
      </c>
    </row>
    <row r="5197">
      <c r="A5197" s="176" t="n">
        <v>45931</v>
      </c>
      <c r="B5197" s="104" t="inlineStr">
        <is>
          <t>2025/26</t>
        </is>
      </c>
      <c r="C5197" s="104" t="inlineStr">
        <is>
          <t>HC-028</t>
        </is>
      </c>
      <c r="D5197" s="104" t="inlineStr">
        <is>
          <t>Sud-Ouest</t>
        </is>
      </c>
      <c r="E5197" s="104" t="inlineStr">
        <is>
          <t>Livraison</t>
        </is>
      </c>
      <c r="F5197" s="104" t="n">
        <v>31</v>
      </c>
      <c r="G5197" s="159" t="n">
        <v>1423</v>
      </c>
      <c r="H5197" s="159" t="n">
        <v>3723</v>
      </c>
      <c r="I5197" s="160" t="n">
        <v>23999.62</v>
      </c>
      <c r="J5197" s="160" t="n">
        <v>1432.14</v>
      </c>
      <c r="K5197" s="160" t="n">
        <v>22567.48</v>
      </c>
      <c r="L5197" s="160" t="n">
        <v>7004.54</v>
      </c>
    </row>
    <row r="5198">
      <c r="A5198" s="176" t="n">
        <v>45931</v>
      </c>
      <c r="B5198" s="104" t="inlineStr">
        <is>
          <t>2025/26</t>
        </is>
      </c>
      <c r="C5198" s="104" t="inlineStr">
        <is>
          <t>HC-028</t>
        </is>
      </c>
      <c r="D5198" s="104" t="inlineStr">
        <is>
          <t>Sud-Ouest</t>
        </is>
      </c>
      <c r="E5198" s="104" t="inlineStr">
        <is>
          <t>Sur place</t>
        </is>
      </c>
      <c r="F5198" s="104" t="n">
        <v>30</v>
      </c>
      <c r="G5198" s="159" t="n">
        <v>2993</v>
      </c>
      <c r="H5198" s="159" t="n">
        <v>7737</v>
      </c>
      <c r="I5198" s="160" t="n">
        <v>40638.76</v>
      </c>
      <c r="J5198" s="160" t="n">
        <v>1237.89</v>
      </c>
      <c r="K5198" s="160" t="n">
        <v>39400.87</v>
      </c>
      <c r="L5198" s="160" t="n">
        <v>11699.83</v>
      </c>
    </row>
    <row r="5199">
      <c r="A5199" s="176" t="n">
        <v>45931</v>
      </c>
      <c r="B5199" s="104" t="inlineStr">
        <is>
          <t>2025/26</t>
        </is>
      </c>
      <c r="C5199" s="104" t="inlineStr">
        <is>
          <t>HC-028</t>
        </is>
      </c>
      <c r="D5199" s="104" t="inlineStr">
        <is>
          <t>Sud-Ouest</t>
        </is>
      </c>
      <c r="E5199" s="104" t="inlineStr">
        <is>
          <t>À emporter</t>
        </is>
      </c>
      <c r="F5199" s="104" t="n">
        <v>31</v>
      </c>
      <c r="G5199" s="159" t="n">
        <v>2350</v>
      </c>
      <c r="H5199" s="159" t="n">
        <v>6162</v>
      </c>
      <c r="I5199" s="160" t="n">
        <v>29128.03</v>
      </c>
      <c r="J5199" s="160" t="n">
        <v>901.21</v>
      </c>
      <c r="K5199" s="160" t="n">
        <v>28226.82</v>
      </c>
      <c r="L5199" s="160" t="n">
        <v>8364.24</v>
      </c>
    </row>
    <row r="5200">
      <c r="A5200" s="176" t="n">
        <v>45931</v>
      </c>
      <c r="B5200" s="104" t="inlineStr">
        <is>
          <t>2025/26</t>
        </is>
      </c>
      <c r="C5200" s="104" t="inlineStr">
        <is>
          <t>HC-029</t>
        </is>
      </c>
      <c r="D5200" s="104" t="inlineStr">
        <is>
          <t>Île-de-France</t>
        </is>
      </c>
      <c r="E5200" s="104" t="inlineStr">
        <is>
          <t>Drive</t>
        </is>
      </c>
      <c r="F5200" s="104" t="n">
        <v>31</v>
      </c>
      <c r="G5200" s="159" t="n">
        <v>2159</v>
      </c>
      <c r="H5200" s="159" t="n">
        <v>5376</v>
      </c>
      <c r="I5200" s="160" t="n">
        <v>30965.26</v>
      </c>
      <c r="J5200" s="160" t="n">
        <v>851.8099999999999</v>
      </c>
      <c r="K5200" s="160" t="n">
        <v>30113.45</v>
      </c>
      <c r="L5200" s="160" t="n">
        <v>9041.469999999999</v>
      </c>
    </row>
    <row r="5201">
      <c r="A5201" s="176" t="n">
        <v>45931</v>
      </c>
      <c r="B5201" s="104" t="inlineStr">
        <is>
          <t>2025/26</t>
        </is>
      </c>
      <c r="C5201" s="104" t="inlineStr">
        <is>
          <t>HC-029</t>
        </is>
      </c>
      <c r="D5201" s="104" t="inlineStr">
        <is>
          <t>Île-de-France</t>
        </is>
      </c>
      <c r="E5201" s="104" t="inlineStr">
        <is>
          <t>Livraison</t>
        </is>
      </c>
      <c r="F5201" s="104" t="n">
        <v>31</v>
      </c>
      <c r="G5201" s="159" t="n">
        <v>2175</v>
      </c>
      <c r="H5201" s="159" t="n">
        <v>5464</v>
      </c>
      <c r="I5201" s="160" t="n">
        <v>37432.22</v>
      </c>
      <c r="J5201" s="160" t="n">
        <v>2266.61</v>
      </c>
      <c r="K5201" s="160" t="n">
        <v>35165.61</v>
      </c>
      <c r="L5201" s="160" t="n">
        <v>10864.92</v>
      </c>
    </row>
    <row r="5202">
      <c r="A5202" s="176" t="n">
        <v>45931</v>
      </c>
      <c r="B5202" s="104" t="inlineStr">
        <is>
          <t>2025/26</t>
        </is>
      </c>
      <c r="C5202" s="104" t="inlineStr">
        <is>
          <t>HC-029</t>
        </is>
      </c>
      <c r="D5202" s="104" t="inlineStr">
        <is>
          <t>Île-de-France</t>
        </is>
      </c>
      <c r="E5202" s="104" t="inlineStr">
        <is>
          <t>Sur place</t>
        </is>
      </c>
      <c r="F5202" s="104" t="n">
        <v>31</v>
      </c>
      <c r="G5202" s="159" t="n">
        <v>5199</v>
      </c>
      <c r="H5202" s="159" t="n">
        <v>13407</v>
      </c>
      <c r="I5202" s="160" t="n">
        <v>69793.87</v>
      </c>
      <c r="J5202" s="160" t="n">
        <v>2141.04</v>
      </c>
      <c r="K5202" s="160" t="n">
        <v>67652.83</v>
      </c>
      <c r="L5202" s="160" t="n">
        <v>20171.13</v>
      </c>
    </row>
    <row r="5203">
      <c r="A5203" s="176" t="n">
        <v>45931</v>
      </c>
      <c r="B5203" s="104" t="inlineStr">
        <is>
          <t>2025/26</t>
        </is>
      </c>
      <c r="C5203" s="104" t="inlineStr">
        <is>
          <t>HC-029</t>
        </is>
      </c>
      <c r="D5203" s="104" t="inlineStr">
        <is>
          <t>Île-de-France</t>
        </is>
      </c>
      <c r="E5203" s="104" t="inlineStr">
        <is>
          <t>À emporter</t>
        </is>
      </c>
      <c r="F5203" s="104" t="n">
        <v>31</v>
      </c>
      <c r="G5203" s="159" t="n">
        <v>4005</v>
      </c>
      <c r="H5203" s="159" t="n">
        <v>10022</v>
      </c>
      <c r="I5203" s="160" t="n">
        <v>49254.2</v>
      </c>
      <c r="J5203" s="160" t="n">
        <v>1647.22</v>
      </c>
      <c r="K5203" s="160" t="n">
        <v>47606.98</v>
      </c>
      <c r="L5203" s="160" t="n">
        <v>14209.91</v>
      </c>
    </row>
    <row r="5204">
      <c r="A5204" s="176" t="n">
        <v>45931</v>
      </c>
      <c r="B5204" s="104" t="inlineStr">
        <is>
          <t>2025/26</t>
        </is>
      </c>
      <c r="C5204" s="104" t="inlineStr">
        <is>
          <t>HC-030</t>
        </is>
      </c>
      <c r="D5204" s="104" t="inlineStr">
        <is>
          <t>Nord-Ouest</t>
        </is>
      </c>
      <c r="E5204" s="104" t="inlineStr">
        <is>
          <t>Livraison</t>
        </is>
      </c>
      <c r="F5204" s="104" t="n">
        <v>31</v>
      </c>
      <c r="G5204" s="159" t="n">
        <v>1485</v>
      </c>
      <c r="H5204" s="159" t="n">
        <v>3787</v>
      </c>
      <c r="I5204" s="160" t="n">
        <v>25689.22</v>
      </c>
      <c r="J5204" s="160" t="n">
        <v>1503.39</v>
      </c>
      <c r="K5204" s="160" t="n">
        <v>24185.83</v>
      </c>
      <c r="L5204" s="160" t="n">
        <v>7566.84</v>
      </c>
    </row>
    <row r="5205">
      <c r="A5205" s="176" t="n">
        <v>45931</v>
      </c>
      <c r="B5205" s="104" t="inlineStr">
        <is>
          <t>2025/26</t>
        </is>
      </c>
      <c r="C5205" s="104" t="inlineStr">
        <is>
          <t>HC-030</t>
        </is>
      </c>
      <c r="D5205" s="104" t="inlineStr">
        <is>
          <t>Nord-Ouest</t>
        </is>
      </c>
      <c r="E5205" s="104" t="inlineStr">
        <is>
          <t>Sur place</t>
        </is>
      </c>
      <c r="F5205" s="104" t="n">
        <v>31</v>
      </c>
      <c r="G5205" s="159" t="n">
        <v>3522</v>
      </c>
      <c r="H5205" s="159" t="n">
        <v>9198</v>
      </c>
      <c r="I5205" s="160" t="n">
        <v>47391.91</v>
      </c>
      <c r="J5205" s="160" t="n">
        <v>1312.05</v>
      </c>
      <c r="K5205" s="160" t="n">
        <v>46079.86</v>
      </c>
      <c r="L5205" s="160" t="n">
        <v>13730.27</v>
      </c>
    </row>
    <row r="5206">
      <c r="A5206" s="176" t="n">
        <v>45931</v>
      </c>
      <c r="B5206" s="104" t="inlineStr">
        <is>
          <t>2025/26</t>
        </is>
      </c>
      <c r="C5206" s="104" t="inlineStr">
        <is>
          <t>HC-030</t>
        </is>
      </c>
      <c r="D5206" s="104" t="inlineStr">
        <is>
          <t>Nord-Ouest</t>
        </is>
      </c>
      <c r="E5206" s="104" t="inlineStr">
        <is>
          <t>À emporter</t>
        </is>
      </c>
      <c r="F5206" s="104" t="n">
        <v>31</v>
      </c>
      <c r="G5206" s="159" t="n">
        <v>2744</v>
      </c>
      <c r="H5206" s="159" t="n">
        <v>6905</v>
      </c>
      <c r="I5206" s="160" t="n">
        <v>34079.46</v>
      </c>
      <c r="J5206" s="160" t="n">
        <v>1097.6</v>
      </c>
      <c r="K5206" s="160" t="n">
        <v>32981.86</v>
      </c>
      <c r="L5206" s="160" t="n">
        <v>9871.9</v>
      </c>
    </row>
    <row r="5207">
      <c r="A5207" s="176" t="n">
        <v>45931</v>
      </c>
      <c r="B5207" s="104" t="inlineStr">
        <is>
          <t>2025/26</t>
        </is>
      </c>
      <c r="C5207" s="104" t="inlineStr">
        <is>
          <t>HC-031</t>
        </is>
      </c>
      <c r="D5207" s="104" t="inlineStr">
        <is>
          <t>Sud-Est</t>
        </is>
      </c>
      <c r="E5207" s="104" t="inlineStr">
        <is>
          <t>Drive</t>
        </is>
      </c>
      <c r="F5207" s="104" t="n">
        <v>29</v>
      </c>
      <c r="G5207" s="159" t="n">
        <v>1191</v>
      </c>
      <c r="H5207" s="159" t="n">
        <v>3044</v>
      </c>
      <c r="I5207" s="160" t="n">
        <v>17041.62</v>
      </c>
      <c r="J5207" s="160" t="n">
        <v>531.63</v>
      </c>
      <c r="K5207" s="160" t="n">
        <v>16509.99</v>
      </c>
      <c r="L5207" s="160" t="n">
        <v>4897.39</v>
      </c>
    </row>
    <row r="5208">
      <c r="A5208" s="176" t="n">
        <v>45931</v>
      </c>
      <c r="B5208" s="104" t="inlineStr">
        <is>
          <t>2025/26</t>
        </is>
      </c>
      <c r="C5208" s="104" t="inlineStr">
        <is>
          <t>HC-031</t>
        </is>
      </c>
      <c r="D5208" s="104" t="inlineStr">
        <is>
          <t>Sud-Est</t>
        </is>
      </c>
      <c r="E5208" s="104" t="inlineStr">
        <is>
          <t>Livraison</t>
        </is>
      </c>
      <c r="F5208" s="104" t="n">
        <v>31</v>
      </c>
      <c r="G5208" s="159" t="n">
        <v>1400</v>
      </c>
      <c r="H5208" s="159" t="n">
        <v>3544</v>
      </c>
      <c r="I5208" s="160" t="n">
        <v>23798.32</v>
      </c>
      <c r="J5208" s="160" t="n">
        <v>1378.13</v>
      </c>
      <c r="K5208" s="160" t="n">
        <v>22420.19</v>
      </c>
      <c r="L5208" s="160" t="n">
        <v>6913.98</v>
      </c>
    </row>
    <row r="5209">
      <c r="A5209" s="176" t="n">
        <v>45931</v>
      </c>
      <c r="B5209" s="104" t="inlineStr">
        <is>
          <t>2025/26</t>
        </is>
      </c>
      <c r="C5209" s="104" t="inlineStr">
        <is>
          <t>HC-031</t>
        </is>
      </c>
      <c r="D5209" s="104" t="inlineStr">
        <is>
          <t>Sud-Est</t>
        </is>
      </c>
      <c r="E5209" s="104" t="inlineStr">
        <is>
          <t>Sur place</t>
        </is>
      </c>
      <c r="F5209" s="104" t="n">
        <v>31</v>
      </c>
      <c r="G5209" s="159" t="n">
        <v>3182</v>
      </c>
      <c r="H5209" s="159" t="n">
        <v>8318</v>
      </c>
      <c r="I5209" s="160" t="n">
        <v>43399.7</v>
      </c>
      <c r="J5209" s="160" t="n">
        <v>1396.4</v>
      </c>
      <c r="K5209" s="160" t="n">
        <v>42003.3</v>
      </c>
      <c r="L5209" s="160" t="n">
        <v>12521.57</v>
      </c>
    </row>
    <row r="5210">
      <c r="A5210" s="176" t="n">
        <v>45931</v>
      </c>
      <c r="B5210" s="104" t="inlineStr">
        <is>
          <t>2025/26</t>
        </is>
      </c>
      <c r="C5210" s="104" t="inlineStr">
        <is>
          <t>HC-031</t>
        </is>
      </c>
      <c r="D5210" s="104" t="inlineStr">
        <is>
          <t>Sud-Est</t>
        </is>
      </c>
      <c r="E5210" s="104" t="inlineStr">
        <is>
          <t>À emporter</t>
        </is>
      </c>
      <c r="F5210" s="104" t="n">
        <v>31</v>
      </c>
      <c r="G5210" s="159" t="n">
        <v>2508</v>
      </c>
      <c r="H5210" s="159" t="n">
        <v>6346</v>
      </c>
      <c r="I5210" s="160" t="n">
        <v>30993.99</v>
      </c>
      <c r="J5210" s="160" t="n">
        <v>891.3099999999999</v>
      </c>
      <c r="K5210" s="160" t="n">
        <v>30102.68</v>
      </c>
      <c r="L5210" s="160" t="n">
        <v>8892.450000000001</v>
      </c>
    </row>
    <row r="5211">
      <c r="A5211" s="176" t="n">
        <v>45931</v>
      </c>
      <c r="B5211" s="104" t="inlineStr">
        <is>
          <t>2025/26</t>
        </is>
      </c>
      <c r="C5211" s="104" t="inlineStr">
        <is>
          <t>HC-032</t>
        </is>
      </c>
      <c r="D5211" s="104" t="inlineStr">
        <is>
          <t>Sud-Ouest</t>
        </is>
      </c>
      <c r="E5211" s="104" t="inlineStr">
        <is>
          <t>Livraison</t>
        </is>
      </c>
      <c r="F5211" s="104" t="n">
        <v>31</v>
      </c>
      <c r="G5211" s="159" t="n">
        <v>1507</v>
      </c>
      <c r="H5211" s="159" t="n">
        <v>3831</v>
      </c>
      <c r="I5211" s="160" t="n">
        <v>25356.39</v>
      </c>
      <c r="J5211" s="160" t="n">
        <v>1389.25</v>
      </c>
      <c r="K5211" s="160" t="n">
        <v>23967.14</v>
      </c>
      <c r="L5211" s="160" t="n">
        <v>7395.68</v>
      </c>
    </row>
    <row r="5212">
      <c r="A5212" s="176" t="n">
        <v>45931</v>
      </c>
      <c r="B5212" s="104" t="inlineStr">
        <is>
          <t>2025/26</t>
        </is>
      </c>
      <c r="C5212" s="104" t="inlineStr">
        <is>
          <t>HC-032</t>
        </is>
      </c>
      <c r="D5212" s="104" t="inlineStr">
        <is>
          <t>Sud-Ouest</t>
        </is>
      </c>
      <c r="E5212" s="104" t="inlineStr">
        <is>
          <t>Sur place</t>
        </is>
      </c>
      <c r="F5212" s="104" t="n">
        <v>31</v>
      </c>
      <c r="G5212" s="159" t="n">
        <v>3470</v>
      </c>
      <c r="H5212" s="159" t="n">
        <v>8697</v>
      </c>
      <c r="I5212" s="160" t="n">
        <v>46794.43</v>
      </c>
      <c r="J5212" s="160" t="n">
        <v>1403.48</v>
      </c>
      <c r="K5212" s="160" t="n">
        <v>45390.95</v>
      </c>
      <c r="L5212" s="160" t="n">
        <v>13565.77</v>
      </c>
    </row>
    <row r="5213">
      <c r="A5213" s="176" t="n">
        <v>45931</v>
      </c>
      <c r="B5213" s="104" t="inlineStr">
        <is>
          <t>2025/26</t>
        </is>
      </c>
      <c r="C5213" s="104" t="inlineStr">
        <is>
          <t>HC-032</t>
        </is>
      </c>
      <c r="D5213" s="104" t="inlineStr">
        <is>
          <t>Sud-Ouest</t>
        </is>
      </c>
      <c r="E5213" s="104" t="inlineStr">
        <is>
          <t>À emporter</t>
        </is>
      </c>
      <c r="F5213" s="104" t="n">
        <v>30</v>
      </c>
      <c r="G5213" s="159" t="n">
        <v>2560</v>
      </c>
      <c r="H5213" s="159" t="n">
        <v>6590</v>
      </c>
      <c r="I5213" s="160" t="n">
        <v>31372.74</v>
      </c>
      <c r="J5213" s="160" t="n">
        <v>1000.82</v>
      </c>
      <c r="K5213" s="160" t="n">
        <v>30371.92</v>
      </c>
      <c r="L5213" s="160" t="n">
        <v>9040.66</v>
      </c>
    </row>
    <row r="5214">
      <c r="A5214" s="176" t="n">
        <v>45931</v>
      </c>
      <c r="B5214" s="104" t="inlineStr">
        <is>
          <t>2025/26</t>
        </is>
      </c>
      <c r="C5214" s="104" t="inlineStr">
        <is>
          <t>HC-033</t>
        </is>
      </c>
      <c r="D5214" s="104" t="inlineStr">
        <is>
          <t>Île-de-France</t>
        </is>
      </c>
      <c r="E5214" s="104" t="inlineStr">
        <is>
          <t>Livraison</t>
        </is>
      </c>
      <c r="F5214" s="104" t="n">
        <v>31</v>
      </c>
      <c r="G5214" s="159" t="n">
        <v>2729</v>
      </c>
      <c r="H5214" s="159" t="n">
        <v>6906</v>
      </c>
      <c r="I5214" s="160" t="n">
        <v>45786.55</v>
      </c>
      <c r="J5214" s="160" t="n">
        <v>2476.74</v>
      </c>
      <c r="K5214" s="160" t="n">
        <v>43309.81</v>
      </c>
      <c r="L5214" s="160" t="n">
        <v>13392.06</v>
      </c>
    </row>
    <row r="5215">
      <c r="A5215" s="176" t="n">
        <v>45931</v>
      </c>
      <c r="B5215" s="104" t="inlineStr">
        <is>
          <t>2025/26</t>
        </is>
      </c>
      <c r="C5215" s="104" t="inlineStr">
        <is>
          <t>HC-033</t>
        </is>
      </c>
      <c r="D5215" s="104" t="inlineStr">
        <is>
          <t>Île-de-France</t>
        </is>
      </c>
      <c r="E5215" s="104" t="inlineStr">
        <is>
          <t>Sur place</t>
        </is>
      </c>
      <c r="F5215" s="104" t="n">
        <v>29</v>
      </c>
      <c r="G5215" s="159" t="n">
        <v>5332</v>
      </c>
      <c r="H5215" s="159" t="n">
        <v>13493</v>
      </c>
      <c r="I5215" s="160" t="n">
        <v>72017.92</v>
      </c>
      <c r="J5215" s="160" t="n">
        <v>2640.37</v>
      </c>
      <c r="K5215" s="160" t="n">
        <v>69377.55</v>
      </c>
      <c r="L5215" s="160" t="n">
        <v>20794.49</v>
      </c>
    </row>
    <row r="5216">
      <c r="A5216" s="176" t="n">
        <v>45931</v>
      </c>
      <c r="B5216" s="104" t="inlineStr">
        <is>
          <t>2025/26</t>
        </is>
      </c>
      <c r="C5216" s="104" t="inlineStr">
        <is>
          <t>HC-033</t>
        </is>
      </c>
      <c r="D5216" s="104" t="inlineStr">
        <is>
          <t>Île-de-France</t>
        </is>
      </c>
      <c r="E5216" s="104" t="inlineStr">
        <is>
          <t>À emporter</t>
        </is>
      </c>
      <c r="F5216" s="104" t="n">
        <v>31</v>
      </c>
      <c r="G5216" s="159" t="n">
        <v>4517</v>
      </c>
      <c r="H5216" s="159" t="n">
        <v>11477</v>
      </c>
      <c r="I5216" s="160" t="n">
        <v>56365.07</v>
      </c>
      <c r="J5216" s="160" t="n">
        <v>1656.19</v>
      </c>
      <c r="K5216" s="160" t="n">
        <v>54708.88</v>
      </c>
      <c r="L5216" s="160" t="n">
        <v>16303.4</v>
      </c>
    </row>
    <row r="5217">
      <c r="A5217" s="176" t="n">
        <v>45931</v>
      </c>
      <c r="B5217" s="104" t="inlineStr">
        <is>
          <t>2025/26</t>
        </is>
      </c>
      <c r="C5217" s="104" t="inlineStr">
        <is>
          <t>HC-034</t>
        </is>
      </c>
      <c r="D5217" s="104" t="inlineStr">
        <is>
          <t>Nord-Ouest</t>
        </is>
      </c>
      <c r="E5217" s="104" t="inlineStr">
        <is>
          <t>Livraison</t>
        </is>
      </c>
      <c r="F5217" s="104" t="n">
        <v>31</v>
      </c>
      <c r="G5217" s="159" t="n">
        <v>1801</v>
      </c>
      <c r="H5217" s="159" t="n">
        <v>4623</v>
      </c>
      <c r="I5217" s="160" t="n">
        <v>31177.77</v>
      </c>
      <c r="J5217" s="160" t="n">
        <v>1901.82</v>
      </c>
      <c r="K5217" s="160" t="n">
        <v>29275.95</v>
      </c>
      <c r="L5217" s="160" t="n">
        <v>9990.450000000001</v>
      </c>
    </row>
    <row r="5218">
      <c r="A5218" s="176" t="n">
        <v>45931</v>
      </c>
      <c r="B5218" s="104" t="inlineStr">
        <is>
          <t>2025/26</t>
        </is>
      </c>
      <c r="C5218" s="104" t="inlineStr">
        <is>
          <t>HC-034</t>
        </is>
      </c>
      <c r="D5218" s="104" t="inlineStr">
        <is>
          <t>Nord-Ouest</t>
        </is>
      </c>
      <c r="E5218" s="104" t="inlineStr">
        <is>
          <t>Sur place</t>
        </is>
      </c>
      <c r="F5218" s="104" t="n">
        <v>31</v>
      </c>
      <c r="G5218" s="159" t="n">
        <v>4407</v>
      </c>
      <c r="H5218" s="159" t="n">
        <v>11378</v>
      </c>
      <c r="I5218" s="160" t="n">
        <v>59212.28</v>
      </c>
      <c r="J5218" s="160" t="n">
        <v>1723.13</v>
      </c>
      <c r="K5218" s="160" t="n">
        <v>57489.15</v>
      </c>
      <c r="L5218" s="160" t="n">
        <v>18707.14</v>
      </c>
    </row>
    <row r="5219">
      <c r="A5219" s="176" t="n">
        <v>45931</v>
      </c>
      <c r="B5219" s="104" t="inlineStr">
        <is>
          <t>2025/26</t>
        </is>
      </c>
      <c r="C5219" s="104" t="inlineStr">
        <is>
          <t>HC-034</t>
        </is>
      </c>
      <c r="D5219" s="104" t="inlineStr">
        <is>
          <t>Nord-Ouest</t>
        </is>
      </c>
      <c r="E5219" s="104" t="inlineStr">
        <is>
          <t>À emporter</t>
        </is>
      </c>
      <c r="F5219" s="104" t="n">
        <v>31</v>
      </c>
      <c r="G5219" s="159" t="n">
        <v>3372</v>
      </c>
      <c r="H5219" s="159" t="n">
        <v>8776</v>
      </c>
      <c r="I5219" s="160" t="n">
        <v>41903.99</v>
      </c>
      <c r="J5219" s="160" t="n">
        <v>1258.64</v>
      </c>
      <c r="K5219" s="160" t="n">
        <v>40645.35</v>
      </c>
      <c r="L5219" s="160" t="n">
        <v>13242.91</v>
      </c>
    </row>
    <row r="5220">
      <c r="A5220" s="176" t="n">
        <v>45931</v>
      </c>
      <c r="B5220" s="104" t="inlineStr">
        <is>
          <t>2025/26</t>
        </is>
      </c>
      <c r="C5220" s="104" t="inlineStr">
        <is>
          <t>HC-035</t>
        </is>
      </c>
      <c r="D5220" s="104" t="inlineStr">
        <is>
          <t>Sud-Est</t>
        </is>
      </c>
      <c r="E5220" s="104" t="inlineStr">
        <is>
          <t>Livraison</t>
        </is>
      </c>
      <c r="F5220" s="104" t="n">
        <v>31</v>
      </c>
      <c r="G5220" s="159" t="n">
        <v>1950</v>
      </c>
      <c r="H5220" s="159" t="n">
        <v>4897</v>
      </c>
      <c r="I5220" s="160" t="n">
        <v>32795.66</v>
      </c>
      <c r="J5220" s="160" t="n">
        <v>2083.84</v>
      </c>
      <c r="K5220" s="160" t="n">
        <v>30711.82</v>
      </c>
      <c r="L5220" s="160" t="n">
        <v>9527.58</v>
      </c>
    </row>
    <row r="5221">
      <c r="A5221" s="176" t="n">
        <v>45931</v>
      </c>
      <c r="B5221" s="104" t="inlineStr">
        <is>
          <t>2025/26</t>
        </is>
      </c>
      <c r="C5221" s="104" t="inlineStr">
        <is>
          <t>HC-035</t>
        </is>
      </c>
      <c r="D5221" s="104" t="inlineStr">
        <is>
          <t>Sud-Est</t>
        </is>
      </c>
      <c r="E5221" s="104" t="inlineStr">
        <is>
          <t>Sur place</t>
        </is>
      </c>
      <c r="F5221" s="104" t="n">
        <v>30</v>
      </c>
      <c r="G5221" s="159" t="n">
        <v>4208</v>
      </c>
      <c r="H5221" s="159" t="n">
        <v>10842</v>
      </c>
      <c r="I5221" s="160" t="n">
        <v>56818.14</v>
      </c>
      <c r="J5221" s="160" t="n">
        <v>1861.06</v>
      </c>
      <c r="K5221" s="160" t="n">
        <v>54957.08</v>
      </c>
      <c r="L5221" s="160" t="n">
        <v>16428.07</v>
      </c>
    </row>
    <row r="5222">
      <c r="A5222" s="176" t="n">
        <v>45931</v>
      </c>
      <c r="B5222" s="104" t="inlineStr">
        <is>
          <t>2025/26</t>
        </is>
      </c>
      <c r="C5222" s="104" t="inlineStr">
        <is>
          <t>HC-035</t>
        </is>
      </c>
      <c r="D5222" s="104" t="inlineStr">
        <is>
          <t>Sud-Est</t>
        </is>
      </c>
      <c r="E5222" s="104" t="inlineStr">
        <is>
          <t>À emporter</t>
        </is>
      </c>
      <c r="F5222" s="104" t="n">
        <v>31</v>
      </c>
      <c r="G5222" s="159" t="n">
        <v>3318</v>
      </c>
      <c r="H5222" s="159" t="n">
        <v>8693</v>
      </c>
      <c r="I5222" s="160" t="n">
        <v>41420.74</v>
      </c>
      <c r="J5222" s="160" t="n">
        <v>1265.73</v>
      </c>
      <c r="K5222" s="160" t="n">
        <v>40155.01</v>
      </c>
      <c r="L5222" s="160" t="n">
        <v>12034.41</v>
      </c>
    </row>
    <row r="5223">
      <c r="A5223" s="176" t="n">
        <v>45931</v>
      </c>
      <c r="B5223" s="104" t="inlineStr">
        <is>
          <t>2025/26</t>
        </is>
      </c>
      <c r="C5223" s="104" t="inlineStr">
        <is>
          <t>HC-036</t>
        </is>
      </c>
      <c r="D5223" s="104" t="inlineStr">
        <is>
          <t>Sud-Ouest</t>
        </is>
      </c>
      <c r="E5223" s="104" t="inlineStr">
        <is>
          <t>Drive</t>
        </is>
      </c>
      <c r="F5223" s="104" t="n">
        <v>30</v>
      </c>
      <c r="G5223" s="159" t="n">
        <v>1377</v>
      </c>
      <c r="H5223" s="159" t="n">
        <v>3503</v>
      </c>
      <c r="I5223" s="160" t="n">
        <v>19594.31</v>
      </c>
      <c r="J5223" s="160" t="n">
        <v>540.46</v>
      </c>
      <c r="K5223" s="160" t="n">
        <v>19053.85</v>
      </c>
      <c r="L5223" s="160" t="n">
        <v>5717.98</v>
      </c>
    </row>
    <row r="5224">
      <c r="A5224" s="176" t="n">
        <v>45931</v>
      </c>
      <c r="B5224" s="104" t="inlineStr">
        <is>
          <t>2025/26</t>
        </is>
      </c>
      <c r="C5224" s="104" t="inlineStr">
        <is>
          <t>HC-036</t>
        </is>
      </c>
      <c r="D5224" s="104" t="inlineStr">
        <is>
          <t>Sud-Ouest</t>
        </is>
      </c>
      <c r="E5224" s="104" t="inlineStr">
        <is>
          <t>Livraison</t>
        </is>
      </c>
      <c r="F5224" s="104" t="n">
        <v>31</v>
      </c>
      <c r="G5224" s="159" t="n">
        <v>1417</v>
      </c>
      <c r="H5224" s="159" t="n">
        <v>3627</v>
      </c>
      <c r="I5224" s="160" t="n">
        <v>24611.5</v>
      </c>
      <c r="J5224" s="160" t="n">
        <v>1442.66</v>
      </c>
      <c r="K5224" s="160" t="n">
        <v>23168.84</v>
      </c>
      <c r="L5224" s="160" t="n">
        <v>7182.15</v>
      </c>
    </row>
    <row r="5225">
      <c r="A5225" s="176" t="n">
        <v>45931</v>
      </c>
      <c r="B5225" s="104" t="inlineStr">
        <is>
          <t>2025/26</t>
        </is>
      </c>
      <c r="C5225" s="104" t="inlineStr">
        <is>
          <t>HC-036</t>
        </is>
      </c>
      <c r="D5225" s="104" t="inlineStr">
        <is>
          <t>Sud-Ouest</t>
        </is>
      </c>
      <c r="E5225" s="104" t="inlineStr">
        <is>
          <t>Sur place</t>
        </is>
      </c>
      <c r="F5225" s="104" t="n">
        <v>31</v>
      </c>
      <c r="G5225" s="159" t="n">
        <v>3499</v>
      </c>
      <c r="H5225" s="159" t="n">
        <v>8837</v>
      </c>
      <c r="I5225" s="160" t="n">
        <v>46910.53</v>
      </c>
      <c r="J5225" s="160" t="n">
        <v>1323.09</v>
      </c>
      <c r="K5225" s="160" t="n">
        <v>45587.44</v>
      </c>
      <c r="L5225" s="160" t="n">
        <v>13563.55</v>
      </c>
    </row>
    <row r="5226">
      <c r="A5226" s="176" t="n">
        <v>45931</v>
      </c>
      <c r="B5226" s="104" t="inlineStr">
        <is>
          <t>2025/26</t>
        </is>
      </c>
      <c r="C5226" s="104" t="inlineStr">
        <is>
          <t>HC-036</t>
        </is>
      </c>
      <c r="D5226" s="104" t="inlineStr">
        <is>
          <t>Sud-Ouest</t>
        </is>
      </c>
      <c r="E5226" s="104" t="inlineStr">
        <is>
          <t>À emporter</t>
        </is>
      </c>
      <c r="F5226" s="104" t="n">
        <v>31</v>
      </c>
      <c r="G5226" s="159" t="n">
        <v>2739</v>
      </c>
      <c r="H5226" s="159" t="n">
        <v>6960</v>
      </c>
      <c r="I5226" s="160" t="n">
        <v>34371.03</v>
      </c>
      <c r="J5226" s="160" t="n">
        <v>980.8099999999999</v>
      </c>
      <c r="K5226" s="160" t="n">
        <v>33390.22</v>
      </c>
      <c r="L5226" s="160" t="n">
        <v>10057.52</v>
      </c>
    </row>
    <row r="5227">
      <c r="A5227" s="176" t="n">
        <v>45931</v>
      </c>
      <c r="B5227" s="104" t="inlineStr">
        <is>
          <t>2025/26</t>
        </is>
      </c>
      <c r="C5227" s="104" t="inlineStr">
        <is>
          <t>HC-037</t>
        </is>
      </c>
      <c r="D5227" s="104" t="inlineStr">
        <is>
          <t>Île-de-France</t>
        </is>
      </c>
      <c r="E5227" s="104" t="inlineStr">
        <is>
          <t>Drive</t>
        </is>
      </c>
      <c r="F5227" s="104" t="n">
        <v>31</v>
      </c>
      <c r="G5227" s="159" t="n">
        <v>1398</v>
      </c>
      <c r="H5227" s="159" t="n">
        <v>3668</v>
      </c>
      <c r="I5227" s="160" t="n">
        <v>19905.73</v>
      </c>
      <c r="J5227" s="160" t="n">
        <v>570.03</v>
      </c>
      <c r="K5227" s="160" t="n">
        <v>19335.7</v>
      </c>
      <c r="L5227" s="160" t="n">
        <v>5724.31</v>
      </c>
    </row>
    <row r="5228">
      <c r="A5228" s="176" t="n">
        <v>45931</v>
      </c>
      <c r="B5228" s="104" t="inlineStr">
        <is>
          <t>2025/26</t>
        </is>
      </c>
      <c r="C5228" s="104" t="inlineStr">
        <is>
          <t>HC-037</t>
        </is>
      </c>
      <c r="D5228" s="104" t="inlineStr">
        <is>
          <t>Île-de-France</t>
        </is>
      </c>
      <c r="E5228" s="104" t="inlineStr">
        <is>
          <t>Livraison</t>
        </is>
      </c>
      <c r="F5228" s="104" t="n">
        <v>30</v>
      </c>
      <c r="G5228" s="159" t="n">
        <v>1326</v>
      </c>
      <c r="H5228" s="159" t="n">
        <v>3309</v>
      </c>
      <c r="I5228" s="160" t="n">
        <v>22924.49</v>
      </c>
      <c r="J5228" s="160" t="n">
        <v>1424.27</v>
      </c>
      <c r="K5228" s="160" t="n">
        <v>21500.22</v>
      </c>
      <c r="L5228" s="160" t="n">
        <v>6655.68</v>
      </c>
    </row>
    <row r="5229">
      <c r="A5229" s="176" t="n">
        <v>45931</v>
      </c>
      <c r="B5229" s="104" t="inlineStr">
        <is>
          <t>2025/26</t>
        </is>
      </c>
      <c r="C5229" s="104" t="inlineStr">
        <is>
          <t>HC-037</t>
        </is>
      </c>
      <c r="D5229" s="104" t="inlineStr">
        <is>
          <t>Île-de-France</t>
        </is>
      </c>
      <c r="E5229" s="104" t="inlineStr">
        <is>
          <t>Sur place</t>
        </is>
      </c>
      <c r="F5229" s="104" t="n">
        <v>31</v>
      </c>
      <c r="G5229" s="159" t="n">
        <v>3475</v>
      </c>
      <c r="H5229" s="159" t="n">
        <v>8778</v>
      </c>
      <c r="I5229" s="160" t="n">
        <v>46284.74</v>
      </c>
      <c r="J5229" s="160" t="n">
        <v>1216.58</v>
      </c>
      <c r="K5229" s="160" t="n">
        <v>45068.16</v>
      </c>
      <c r="L5229" s="160" t="n">
        <v>13444.01</v>
      </c>
    </row>
    <row r="5230">
      <c r="A5230" s="176" t="n">
        <v>45931</v>
      </c>
      <c r="B5230" s="104" t="inlineStr">
        <is>
          <t>2025/26</t>
        </is>
      </c>
      <c r="C5230" s="104" t="inlineStr">
        <is>
          <t>HC-037</t>
        </is>
      </c>
      <c r="D5230" s="104" t="inlineStr">
        <is>
          <t>Île-de-France</t>
        </is>
      </c>
      <c r="E5230" s="104" t="inlineStr">
        <is>
          <t>À emporter</t>
        </is>
      </c>
      <c r="F5230" s="104" t="n">
        <v>31</v>
      </c>
      <c r="G5230" s="159" t="n">
        <v>2559</v>
      </c>
      <c r="H5230" s="159" t="n">
        <v>6672</v>
      </c>
      <c r="I5230" s="160" t="n">
        <v>31564.89</v>
      </c>
      <c r="J5230" s="160" t="n">
        <v>1022.16</v>
      </c>
      <c r="K5230" s="160" t="n">
        <v>30542.73</v>
      </c>
      <c r="L5230" s="160" t="n">
        <v>9032.809999999999</v>
      </c>
    </row>
    <row r="5231">
      <c r="A5231" s="176" t="n">
        <v>45931</v>
      </c>
      <c r="B5231" s="104" t="inlineStr">
        <is>
          <t>2025/26</t>
        </is>
      </c>
      <c r="C5231" s="104" t="inlineStr">
        <is>
          <t>HC-038</t>
        </is>
      </c>
      <c r="D5231" s="104" t="inlineStr">
        <is>
          <t>Nord-Ouest</t>
        </is>
      </c>
      <c r="E5231" s="104" t="inlineStr">
        <is>
          <t>Drive</t>
        </is>
      </c>
      <c r="F5231" s="104" t="n">
        <v>31</v>
      </c>
      <c r="G5231" s="159" t="n">
        <v>1055</v>
      </c>
      <c r="H5231" s="159" t="n">
        <v>2653</v>
      </c>
      <c r="I5231" s="160" t="n">
        <v>15185.91</v>
      </c>
      <c r="J5231" s="160" t="n">
        <v>456.32</v>
      </c>
      <c r="K5231" s="160" t="n">
        <v>14729.59</v>
      </c>
      <c r="L5231" s="160" t="n">
        <v>4378.88</v>
      </c>
    </row>
    <row r="5232">
      <c r="A5232" s="176" t="n">
        <v>45931</v>
      </c>
      <c r="B5232" s="104" t="inlineStr">
        <is>
          <t>2025/26</t>
        </is>
      </c>
      <c r="C5232" s="104" t="inlineStr">
        <is>
          <t>HC-038</t>
        </is>
      </c>
      <c r="D5232" s="104" t="inlineStr">
        <is>
          <t>Nord-Ouest</t>
        </is>
      </c>
      <c r="E5232" s="104" t="inlineStr">
        <is>
          <t>Livraison</t>
        </is>
      </c>
      <c r="F5232" s="104" t="n">
        <v>31</v>
      </c>
      <c r="G5232" s="159" t="n">
        <v>1054</v>
      </c>
      <c r="H5232" s="159" t="n">
        <v>2616</v>
      </c>
      <c r="I5232" s="160" t="n">
        <v>18141.5</v>
      </c>
      <c r="J5232" s="160" t="n">
        <v>1067.53</v>
      </c>
      <c r="K5232" s="160" t="n">
        <v>17073.97</v>
      </c>
      <c r="L5232" s="160" t="n">
        <v>5297.85</v>
      </c>
    </row>
    <row r="5233">
      <c r="A5233" s="176" t="n">
        <v>45931</v>
      </c>
      <c r="B5233" s="104" t="inlineStr">
        <is>
          <t>2025/26</t>
        </is>
      </c>
      <c r="C5233" s="104" t="inlineStr">
        <is>
          <t>HC-038</t>
        </is>
      </c>
      <c r="D5233" s="104" t="inlineStr">
        <is>
          <t>Nord-Ouest</t>
        </is>
      </c>
      <c r="E5233" s="104" t="inlineStr">
        <is>
          <t>Sur place</t>
        </is>
      </c>
      <c r="F5233" s="104" t="n">
        <v>31</v>
      </c>
      <c r="G5233" s="159" t="n">
        <v>2661</v>
      </c>
      <c r="H5233" s="159" t="n">
        <v>6784</v>
      </c>
      <c r="I5233" s="160" t="n">
        <v>36318.91</v>
      </c>
      <c r="J5233" s="160" t="n">
        <v>1162.21</v>
      </c>
      <c r="K5233" s="160" t="n">
        <v>35156.7</v>
      </c>
      <c r="L5233" s="160" t="n">
        <v>10433.48</v>
      </c>
    </row>
    <row r="5234">
      <c r="A5234" s="176" t="n">
        <v>45931</v>
      </c>
      <c r="B5234" s="104" t="inlineStr">
        <is>
          <t>2025/26</t>
        </is>
      </c>
      <c r="C5234" s="104" t="inlineStr">
        <is>
          <t>HC-038</t>
        </is>
      </c>
      <c r="D5234" s="104" t="inlineStr">
        <is>
          <t>Nord-Ouest</t>
        </is>
      </c>
      <c r="E5234" s="104" t="inlineStr">
        <is>
          <t>À emporter</t>
        </is>
      </c>
      <c r="F5234" s="104" t="n">
        <v>31</v>
      </c>
      <c r="G5234" s="159" t="n">
        <v>2018</v>
      </c>
      <c r="H5234" s="159" t="n">
        <v>5148</v>
      </c>
      <c r="I5234" s="160" t="n">
        <v>25027.88</v>
      </c>
      <c r="J5234" s="160" t="n">
        <v>859.4</v>
      </c>
      <c r="K5234" s="160" t="n">
        <v>24168.48</v>
      </c>
      <c r="L5234" s="160" t="n">
        <v>7188.7</v>
      </c>
    </row>
    <row r="5235">
      <c r="A5235" s="176" t="n">
        <v>45931</v>
      </c>
      <c r="B5235" s="104" t="inlineStr">
        <is>
          <t>2025/26</t>
        </is>
      </c>
      <c r="C5235" s="104" t="inlineStr">
        <is>
          <t>HC-039</t>
        </is>
      </c>
      <c r="D5235" s="104" t="inlineStr">
        <is>
          <t>Sud-Est</t>
        </is>
      </c>
      <c r="E5235" s="104" t="inlineStr">
        <is>
          <t>Livraison</t>
        </is>
      </c>
      <c r="F5235" s="104" t="n">
        <v>31</v>
      </c>
      <c r="G5235" s="159" t="n">
        <v>1725</v>
      </c>
      <c r="H5235" s="159" t="n">
        <v>4368</v>
      </c>
      <c r="I5235" s="160" t="n">
        <v>29600.22</v>
      </c>
      <c r="J5235" s="160" t="n">
        <v>1907.62</v>
      </c>
      <c r="K5235" s="160" t="n">
        <v>27692.6</v>
      </c>
      <c r="L5235" s="160" t="n">
        <v>8575.719999999999</v>
      </c>
    </row>
    <row r="5236">
      <c r="A5236" s="176" t="n">
        <v>45931</v>
      </c>
      <c r="B5236" s="104" t="inlineStr">
        <is>
          <t>2025/26</t>
        </is>
      </c>
      <c r="C5236" s="104" t="inlineStr">
        <is>
          <t>HC-039</t>
        </is>
      </c>
      <c r="D5236" s="104" t="inlineStr">
        <is>
          <t>Sud-Est</t>
        </is>
      </c>
      <c r="E5236" s="104" t="inlineStr">
        <is>
          <t>Sur place</t>
        </is>
      </c>
      <c r="F5236" s="104" t="n">
        <v>31</v>
      </c>
      <c r="G5236" s="159" t="n">
        <v>4126</v>
      </c>
      <c r="H5236" s="159" t="n">
        <v>11057</v>
      </c>
      <c r="I5236" s="160" t="n">
        <v>56017.34</v>
      </c>
      <c r="J5236" s="160" t="n">
        <v>1715.4</v>
      </c>
      <c r="K5236" s="160" t="n">
        <v>54301.94</v>
      </c>
      <c r="L5236" s="160" t="n">
        <v>16101.91</v>
      </c>
    </row>
    <row r="5237">
      <c r="A5237" s="176" t="n">
        <v>45931</v>
      </c>
      <c r="B5237" s="104" t="inlineStr">
        <is>
          <t>2025/26</t>
        </is>
      </c>
      <c r="C5237" s="104" t="inlineStr">
        <is>
          <t>HC-039</t>
        </is>
      </c>
      <c r="D5237" s="104" t="inlineStr">
        <is>
          <t>Sud-Est</t>
        </is>
      </c>
      <c r="E5237" s="104" t="inlineStr">
        <is>
          <t>À emporter</t>
        </is>
      </c>
      <c r="F5237" s="104" t="n">
        <v>31</v>
      </c>
      <c r="G5237" s="159" t="n">
        <v>3176</v>
      </c>
      <c r="H5237" s="159" t="n">
        <v>8139</v>
      </c>
      <c r="I5237" s="160" t="n">
        <v>39577.45</v>
      </c>
      <c r="J5237" s="160" t="n">
        <v>1355.38</v>
      </c>
      <c r="K5237" s="160" t="n">
        <v>38222.07</v>
      </c>
      <c r="L5237" s="160" t="n">
        <v>11376.44</v>
      </c>
    </row>
    <row r="5238">
      <c r="A5238" s="176" t="n">
        <v>45931</v>
      </c>
      <c r="B5238" s="104" t="inlineStr">
        <is>
          <t>2025/26</t>
        </is>
      </c>
      <c r="C5238" s="104" t="inlineStr">
        <is>
          <t>HC-040</t>
        </is>
      </c>
      <c r="D5238" s="104" t="inlineStr">
        <is>
          <t>Sud-Ouest</t>
        </is>
      </c>
      <c r="E5238" s="104" t="inlineStr">
        <is>
          <t>Livraison</t>
        </is>
      </c>
      <c r="F5238" s="104" t="n">
        <v>31</v>
      </c>
      <c r="G5238" s="159" t="n">
        <v>1600</v>
      </c>
      <c r="H5238" s="159" t="n">
        <v>4216</v>
      </c>
      <c r="I5238" s="160" t="n">
        <v>27818.98</v>
      </c>
      <c r="J5238" s="160" t="n">
        <v>1714.03</v>
      </c>
      <c r="K5238" s="160" t="n">
        <v>26104.95</v>
      </c>
      <c r="L5238" s="160" t="n">
        <v>8097.3</v>
      </c>
    </row>
    <row r="5239">
      <c r="A5239" s="176" t="n">
        <v>45931</v>
      </c>
      <c r="B5239" s="104" t="inlineStr">
        <is>
          <t>2025/26</t>
        </is>
      </c>
      <c r="C5239" s="104" t="inlineStr">
        <is>
          <t>HC-040</t>
        </is>
      </c>
      <c r="D5239" s="104" t="inlineStr">
        <is>
          <t>Sud-Ouest</t>
        </is>
      </c>
      <c r="E5239" s="104" t="inlineStr">
        <is>
          <t>Sur place</t>
        </is>
      </c>
      <c r="F5239" s="104" t="n">
        <v>31</v>
      </c>
      <c r="G5239" s="159" t="n">
        <v>4056</v>
      </c>
      <c r="H5239" s="159" t="n">
        <v>10140</v>
      </c>
      <c r="I5239" s="160" t="n">
        <v>54151.33</v>
      </c>
      <c r="J5239" s="160" t="n">
        <v>1574.74</v>
      </c>
      <c r="K5239" s="160" t="n">
        <v>52576.59</v>
      </c>
      <c r="L5239" s="160" t="n">
        <v>15601.61</v>
      </c>
    </row>
    <row r="5240">
      <c r="A5240" s="176" t="n">
        <v>45931</v>
      </c>
      <c r="B5240" s="104" t="inlineStr">
        <is>
          <t>2025/26</t>
        </is>
      </c>
      <c r="C5240" s="104" t="inlineStr">
        <is>
          <t>HC-040</t>
        </is>
      </c>
      <c r="D5240" s="104" t="inlineStr">
        <is>
          <t>Sud-Ouest</t>
        </is>
      </c>
      <c r="E5240" s="104" t="inlineStr">
        <is>
          <t>À emporter</t>
        </is>
      </c>
      <c r="F5240" s="104" t="n">
        <v>30</v>
      </c>
      <c r="G5240" s="159" t="n">
        <v>2977</v>
      </c>
      <c r="H5240" s="159" t="n">
        <v>7518</v>
      </c>
      <c r="I5240" s="160" t="n">
        <v>37200.99</v>
      </c>
      <c r="J5240" s="160" t="n">
        <v>1136.47</v>
      </c>
      <c r="K5240" s="160" t="n">
        <v>36064.52</v>
      </c>
      <c r="L5240" s="160" t="n">
        <v>10771.34</v>
      </c>
    </row>
    <row r="5241">
      <c r="A5241" s="176" t="n">
        <v>45931</v>
      </c>
      <c r="B5241" s="104" t="inlineStr">
        <is>
          <t>2025/26</t>
        </is>
      </c>
      <c r="C5241" s="104" t="inlineStr">
        <is>
          <t>HC-041</t>
        </is>
      </c>
      <c r="D5241" s="104" t="inlineStr">
        <is>
          <t>Île-de-France</t>
        </is>
      </c>
      <c r="E5241" s="104" t="inlineStr">
        <is>
          <t>Livraison</t>
        </is>
      </c>
      <c r="F5241" s="104" t="n">
        <v>31</v>
      </c>
      <c r="G5241" s="159" t="n">
        <v>2453</v>
      </c>
      <c r="H5241" s="159" t="n">
        <v>6112</v>
      </c>
      <c r="I5241" s="160" t="n">
        <v>42372.95</v>
      </c>
      <c r="J5241" s="160" t="n">
        <v>2596.36</v>
      </c>
      <c r="K5241" s="160" t="n">
        <v>39776.59</v>
      </c>
      <c r="L5241" s="160" t="n">
        <v>12367.86</v>
      </c>
    </row>
    <row r="5242">
      <c r="A5242" s="176" t="n">
        <v>45931</v>
      </c>
      <c r="B5242" s="104" t="inlineStr">
        <is>
          <t>2025/26</t>
        </is>
      </c>
      <c r="C5242" s="104" t="inlineStr">
        <is>
          <t>HC-041</t>
        </is>
      </c>
      <c r="D5242" s="104" t="inlineStr">
        <is>
          <t>Île-de-France</t>
        </is>
      </c>
      <c r="E5242" s="104" t="inlineStr">
        <is>
          <t>Sur place</t>
        </is>
      </c>
      <c r="F5242" s="104" t="n">
        <v>31</v>
      </c>
      <c r="G5242" s="159" t="n">
        <v>6137</v>
      </c>
      <c r="H5242" s="159" t="n">
        <v>15868</v>
      </c>
      <c r="I5242" s="160" t="n">
        <v>82778.42999999999</v>
      </c>
      <c r="J5242" s="160" t="n">
        <v>2225.18</v>
      </c>
      <c r="K5242" s="160" t="n">
        <v>80553.25</v>
      </c>
      <c r="L5242" s="160" t="n">
        <v>23844.22</v>
      </c>
    </row>
    <row r="5243">
      <c r="A5243" s="176" t="n">
        <v>45931</v>
      </c>
      <c r="B5243" s="104" t="inlineStr">
        <is>
          <t>2025/26</t>
        </is>
      </c>
      <c r="C5243" s="104" t="inlineStr">
        <is>
          <t>HC-041</t>
        </is>
      </c>
      <c r="D5243" s="104" t="inlineStr">
        <is>
          <t>Île-de-France</t>
        </is>
      </c>
      <c r="E5243" s="104" t="inlineStr">
        <is>
          <t>À emporter</t>
        </is>
      </c>
      <c r="F5243" s="104" t="n">
        <v>31</v>
      </c>
      <c r="G5243" s="159" t="n">
        <v>4540</v>
      </c>
      <c r="H5243" s="159" t="n">
        <v>11578</v>
      </c>
      <c r="I5243" s="160" t="n">
        <v>56403.7</v>
      </c>
      <c r="J5243" s="160" t="n">
        <v>1629.67</v>
      </c>
      <c r="K5243" s="160" t="n">
        <v>54774.03</v>
      </c>
      <c r="L5243" s="160" t="n">
        <v>16374.77</v>
      </c>
    </row>
    <row r="5244">
      <c r="A5244" s="176" t="n">
        <v>45931</v>
      </c>
      <c r="B5244" s="104" t="inlineStr">
        <is>
          <t>2025/26</t>
        </is>
      </c>
      <c r="C5244" s="104" t="inlineStr">
        <is>
          <t>HC-042</t>
        </is>
      </c>
      <c r="D5244" s="104" t="inlineStr">
        <is>
          <t>Nord-Ouest</t>
        </is>
      </c>
      <c r="E5244" s="104" t="inlineStr">
        <is>
          <t>Drive</t>
        </is>
      </c>
      <c r="F5244" s="104" t="n">
        <v>31</v>
      </c>
      <c r="G5244" s="159" t="n">
        <v>1339</v>
      </c>
      <c r="H5244" s="159" t="n">
        <v>3491</v>
      </c>
      <c r="I5244" s="160" t="n">
        <v>19314.48</v>
      </c>
      <c r="J5244" s="160" t="n">
        <v>607.6</v>
      </c>
      <c r="K5244" s="160" t="n">
        <v>18706.88</v>
      </c>
      <c r="L5244" s="160" t="n">
        <v>5603.59</v>
      </c>
    </row>
    <row r="5245">
      <c r="A5245" s="176" t="n">
        <v>45931</v>
      </c>
      <c r="B5245" s="104" t="inlineStr">
        <is>
          <t>2025/26</t>
        </is>
      </c>
      <c r="C5245" s="104" t="inlineStr">
        <is>
          <t>HC-042</t>
        </is>
      </c>
      <c r="D5245" s="104" t="inlineStr">
        <is>
          <t>Nord-Ouest</t>
        </is>
      </c>
      <c r="E5245" s="104" t="inlineStr">
        <is>
          <t>Livraison</t>
        </is>
      </c>
      <c r="F5245" s="104" t="n">
        <v>31</v>
      </c>
      <c r="G5245" s="159" t="n">
        <v>1368</v>
      </c>
      <c r="H5245" s="159" t="n">
        <v>3552</v>
      </c>
      <c r="I5245" s="160" t="n">
        <v>23550.99</v>
      </c>
      <c r="J5245" s="160" t="n">
        <v>1387.89</v>
      </c>
      <c r="K5245" s="160" t="n">
        <v>22163.1</v>
      </c>
      <c r="L5245" s="160" t="n">
        <v>6876.13</v>
      </c>
    </row>
    <row r="5246">
      <c r="A5246" s="176" t="n">
        <v>45931</v>
      </c>
      <c r="B5246" s="104" t="inlineStr">
        <is>
          <t>2025/26</t>
        </is>
      </c>
      <c r="C5246" s="104" t="inlineStr">
        <is>
          <t>HC-042</t>
        </is>
      </c>
      <c r="D5246" s="104" t="inlineStr">
        <is>
          <t>Nord-Ouest</t>
        </is>
      </c>
      <c r="E5246" s="104" t="inlineStr">
        <is>
          <t>Sur place</t>
        </is>
      </c>
      <c r="F5246" s="104" t="n">
        <v>31</v>
      </c>
      <c r="G5246" s="159" t="n">
        <v>3263</v>
      </c>
      <c r="H5246" s="159" t="n">
        <v>8398</v>
      </c>
      <c r="I5246" s="160" t="n">
        <v>44598.53</v>
      </c>
      <c r="J5246" s="160" t="n">
        <v>1331.96</v>
      </c>
      <c r="K5246" s="160" t="n">
        <v>43266.57</v>
      </c>
      <c r="L5246" s="160" t="n">
        <v>12909.75</v>
      </c>
    </row>
    <row r="5247">
      <c r="A5247" s="176" t="n">
        <v>45931</v>
      </c>
      <c r="B5247" s="104" t="inlineStr">
        <is>
          <t>2025/26</t>
        </is>
      </c>
      <c r="C5247" s="104" t="inlineStr">
        <is>
          <t>HC-042</t>
        </is>
      </c>
      <c r="D5247" s="104" t="inlineStr">
        <is>
          <t>Nord-Ouest</t>
        </is>
      </c>
      <c r="E5247" s="104" t="inlineStr">
        <is>
          <t>À emporter</t>
        </is>
      </c>
      <c r="F5247" s="104" t="n">
        <v>31</v>
      </c>
      <c r="G5247" s="159" t="n">
        <v>2544</v>
      </c>
      <c r="H5247" s="159" t="n">
        <v>6463</v>
      </c>
      <c r="I5247" s="160" t="n">
        <v>31845.51</v>
      </c>
      <c r="J5247" s="160" t="n">
        <v>992.34</v>
      </c>
      <c r="K5247" s="160" t="n">
        <v>30853.17</v>
      </c>
      <c r="L5247" s="160" t="n">
        <v>9123.540000000001</v>
      </c>
    </row>
    <row r="5248">
      <c r="A5248" s="176" t="n">
        <v>45931</v>
      </c>
      <c r="B5248" s="104" t="inlineStr">
        <is>
          <t>2025/26</t>
        </is>
      </c>
      <c r="C5248" s="104" t="inlineStr">
        <is>
          <t>HC-043</t>
        </is>
      </c>
      <c r="D5248" s="104" t="inlineStr">
        <is>
          <t>Sud-Est</t>
        </is>
      </c>
      <c r="E5248" s="104" t="inlineStr">
        <is>
          <t>Livraison</t>
        </is>
      </c>
      <c r="F5248" s="104" t="n">
        <v>31</v>
      </c>
      <c r="G5248" s="159" t="n">
        <v>1848</v>
      </c>
      <c r="H5248" s="159" t="n">
        <v>4668</v>
      </c>
      <c r="I5248" s="160" t="n">
        <v>31818.77</v>
      </c>
      <c r="J5248" s="160" t="n">
        <v>1846.28</v>
      </c>
      <c r="K5248" s="160" t="n">
        <v>29972.49</v>
      </c>
      <c r="L5248" s="160" t="n">
        <v>9285.83</v>
      </c>
    </row>
    <row r="5249">
      <c r="A5249" s="176" t="n">
        <v>45931</v>
      </c>
      <c r="B5249" s="104" t="inlineStr">
        <is>
          <t>2025/26</t>
        </is>
      </c>
      <c r="C5249" s="104" t="inlineStr">
        <is>
          <t>HC-043</t>
        </is>
      </c>
      <c r="D5249" s="104" t="inlineStr">
        <is>
          <t>Sud-Est</t>
        </is>
      </c>
      <c r="E5249" s="104" t="inlineStr">
        <is>
          <t>Sur place</t>
        </is>
      </c>
      <c r="F5249" s="104" t="n">
        <v>30</v>
      </c>
      <c r="G5249" s="159" t="n">
        <v>4239</v>
      </c>
      <c r="H5249" s="159" t="n">
        <v>10888</v>
      </c>
      <c r="I5249" s="160" t="n">
        <v>56772.81</v>
      </c>
      <c r="J5249" s="160" t="n">
        <v>1814.47</v>
      </c>
      <c r="K5249" s="160" t="n">
        <v>54958.34</v>
      </c>
      <c r="L5249" s="160" t="n">
        <v>16398.26</v>
      </c>
    </row>
    <row r="5250">
      <c r="A5250" s="176" t="n">
        <v>45931</v>
      </c>
      <c r="B5250" s="104" t="inlineStr">
        <is>
          <t>2025/26</t>
        </is>
      </c>
      <c r="C5250" s="104" t="inlineStr">
        <is>
          <t>HC-043</t>
        </is>
      </c>
      <c r="D5250" s="104" t="inlineStr">
        <is>
          <t>Sud-Est</t>
        </is>
      </c>
      <c r="E5250" s="104" t="inlineStr">
        <is>
          <t>À emporter</t>
        </is>
      </c>
      <c r="F5250" s="104" t="n">
        <v>30</v>
      </c>
      <c r="G5250" s="159" t="n">
        <v>3328</v>
      </c>
      <c r="H5250" s="159" t="n">
        <v>8370</v>
      </c>
      <c r="I5250" s="160" t="n">
        <v>41562.02</v>
      </c>
      <c r="J5250" s="160" t="n">
        <v>1315.14</v>
      </c>
      <c r="K5250" s="160" t="n">
        <v>40246.88</v>
      </c>
      <c r="L5250" s="160" t="n">
        <v>12036.3</v>
      </c>
    </row>
    <row r="5251">
      <c r="A5251" s="176" t="n">
        <v>45931</v>
      </c>
      <c r="B5251" s="104" t="inlineStr">
        <is>
          <t>2025/26</t>
        </is>
      </c>
      <c r="C5251" s="104" t="inlineStr">
        <is>
          <t>HC-044</t>
        </is>
      </c>
      <c r="D5251" s="104" t="inlineStr">
        <is>
          <t>Sud-Ouest</t>
        </is>
      </c>
      <c r="E5251" s="104" t="inlineStr">
        <is>
          <t>Livraison</t>
        </is>
      </c>
      <c r="F5251" s="104" t="n">
        <v>31</v>
      </c>
      <c r="G5251" s="159" t="n">
        <v>1138</v>
      </c>
      <c r="H5251" s="159" t="n">
        <v>2909</v>
      </c>
      <c r="I5251" s="160" t="n">
        <v>19700.84</v>
      </c>
      <c r="J5251" s="160" t="n">
        <v>1172.08</v>
      </c>
      <c r="K5251" s="160" t="n">
        <v>18528.76</v>
      </c>
      <c r="L5251" s="160" t="n">
        <v>5729.13</v>
      </c>
    </row>
    <row r="5252">
      <c r="A5252" s="176" t="n">
        <v>45931</v>
      </c>
      <c r="B5252" s="104" t="inlineStr">
        <is>
          <t>2025/26</t>
        </is>
      </c>
      <c r="C5252" s="104" t="inlineStr">
        <is>
          <t>HC-044</t>
        </is>
      </c>
      <c r="D5252" s="104" t="inlineStr">
        <is>
          <t>Sud-Ouest</t>
        </is>
      </c>
      <c r="E5252" s="104" t="inlineStr">
        <is>
          <t>Sur place</t>
        </is>
      </c>
      <c r="F5252" s="104" t="n">
        <v>31</v>
      </c>
      <c r="G5252" s="159" t="n">
        <v>2810</v>
      </c>
      <c r="H5252" s="159" t="n">
        <v>6948</v>
      </c>
      <c r="I5252" s="160" t="n">
        <v>37421.42</v>
      </c>
      <c r="J5252" s="160" t="n">
        <v>1124.61</v>
      </c>
      <c r="K5252" s="160" t="n">
        <v>36296.81</v>
      </c>
      <c r="L5252" s="160" t="n">
        <v>10800.99</v>
      </c>
    </row>
    <row r="5253">
      <c r="A5253" s="176" t="n">
        <v>45931</v>
      </c>
      <c r="B5253" s="104" t="inlineStr">
        <is>
          <t>2025/26</t>
        </is>
      </c>
      <c r="C5253" s="104" t="inlineStr">
        <is>
          <t>HC-044</t>
        </is>
      </c>
      <c r="D5253" s="104" t="inlineStr">
        <is>
          <t>Sud-Ouest</t>
        </is>
      </c>
      <c r="E5253" s="104" t="inlineStr">
        <is>
          <t>À emporter</t>
        </is>
      </c>
      <c r="F5253" s="104" t="n">
        <v>31</v>
      </c>
      <c r="G5253" s="159" t="n">
        <v>2098</v>
      </c>
      <c r="H5253" s="159" t="n">
        <v>5288</v>
      </c>
      <c r="I5253" s="160" t="n">
        <v>26361.02</v>
      </c>
      <c r="J5253" s="160" t="n">
        <v>749.64</v>
      </c>
      <c r="K5253" s="160" t="n">
        <v>25611.38</v>
      </c>
      <c r="L5253" s="160" t="n">
        <v>7616.73</v>
      </c>
    </row>
    <row r="5254">
      <c r="A5254" s="176" t="n">
        <v>45931</v>
      </c>
      <c r="B5254" s="104" t="inlineStr">
        <is>
          <t>2025/26</t>
        </is>
      </c>
      <c r="C5254" s="104" t="inlineStr">
        <is>
          <t>HC-045</t>
        </is>
      </c>
      <c r="D5254" s="104" t="inlineStr">
        <is>
          <t>Île-de-France</t>
        </is>
      </c>
      <c r="E5254" s="104" t="inlineStr">
        <is>
          <t>Livraison</t>
        </is>
      </c>
      <c r="F5254" s="104" t="n">
        <v>30</v>
      </c>
      <c r="G5254" s="159" t="n">
        <v>2008</v>
      </c>
      <c r="H5254" s="159" t="n">
        <v>5218</v>
      </c>
      <c r="I5254" s="160" t="n">
        <v>34840.54</v>
      </c>
      <c r="J5254" s="160" t="n">
        <v>2066.23</v>
      </c>
      <c r="K5254" s="160" t="n">
        <v>32774.31</v>
      </c>
      <c r="L5254" s="160" t="n">
        <v>10174.67</v>
      </c>
    </row>
    <row r="5255">
      <c r="A5255" s="176" t="n">
        <v>45931</v>
      </c>
      <c r="B5255" s="104" t="inlineStr">
        <is>
          <t>2025/26</t>
        </is>
      </c>
      <c r="C5255" s="104" t="inlineStr">
        <is>
          <t>HC-045</t>
        </is>
      </c>
      <c r="D5255" s="104" t="inlineStr">
        <is>
          <t>Île-de-France</t>
        </is>
      </c>
      <c r="E5255" s="104" t="inlineStr">
        <is>
          <t>Sur place</t>
        </is>
      </c>
      <c r="F5255" s="104" t="n">
        <v>30</v>
      </c>
      <c r="G5255" s="159" t="n">
        <v>5002</v>
      </c>
      <c r="H5255" s="159" t="n">
        <v>12660</v>
      </c>
      <c r="I5255" s="160" t="n">
        <v>67683.69</v>
      </c>
      <c r="J5255" s="160" t="n">
        <v>2077.58</v>
      </c>
      <c r="K5255" s="160" t="n">
        <v>65606.11</v>
      </c>
      <c r="L5255" s="160" t="n">
        <v>19445.57</v>
      </c>
    </row>
    <row r="5256">
      <c r="A5256" s="176" t="n">
        <v>45931</v>
      </c>
      <c r="B5256" s="104" t="inlineStr">
        <is>
          <t>2025/26</t>
        </is>
      </c>
      <c r="C5256" s="104" t="inlineStr">
        <is>
          <t>HC-045</t>
        </is>
      </c>
      <c r="D5256" s="104" t="inlineStr">
        <is>
          <t>Île-de-France</t>
        </is>
      </c>
      <c r="E5256" s="104" t="inlineStr">
        <is>
          <t>À emporter</t>
        </is>
      </c>
      <c r="F5256" s="104" t="n">
        <v>31</v>
      </c>
      <c r="G5256" s="159" t="n">
        <v>3960</v>
      </c>
      <c r="H5256" s="159" t="n">
        <v>10105</v>
      </c>
      <c r="I5256" s="160" t="n">
        <v>49580.5</v>
      </c>
      <c r="J5256" s="160" t="n">
        <v>1445.99</v>
      </c>
      <c r="K5256" s="160" t="n">
        <v>48134.51</v>
      </c>
      <c r="L5256" s="160" t="n">
        <v>14368.89</v>
      </c>
    </row>
    <row r="5257">
      <c r="A5257" s="176" t="n">
        <v>45931</v>
      </c>
      <c r="B5257" s="104" t="inlineStr">
        <is>
          <t>2025/26</t>
        </is>
      </c>
      <c r="C5257" s="104" t="inlineStr">
        <is>
          <t>HC-046</t>
        </is>
      </c>
      <c r="D5257" s="104" t="inlineStr">
        <is>
          <t>Nord-Ouest</t>
        </is>
      </c>
      <c r="E5257" s="104" t="inlineStr">
        <is>
          <t>Livraison</t>
        </is>
      </c>
      <c r="F5257" s="104" t="n">
        <v>31</v>
      </c>
      <c r="G5257" s="159" t="n">
        <v>1164</v>
      </c>
      <c r="H5257" s="159" t="n">
        <v>3039</v>
      </c>
      <c r="I5257" s="160" t="n">
        <v>19633.91</v>
      </c>
      <c r="J5257" s="160" t="n">
        <v>1096.17</v>
      </c>
      <c r="K5257" s="160" t="n">
        <v>18537.74</v>
      </c>
      <c r="L5257" s="160" t="n">
        <v>5715.62</v>
      </c>
    </row>
    <row r="5258">
      <c r="A5258" s="176" t="n">
        <v>45931</v>
      </c>
      <c r="B5258" s="104" t="inlineStr">
        <is>
          <t>2025/26</t>
        </is>
      </c>
      <c r="C5258" s="104" t="inlineStr">
        <is>
          <t>HC-046</t>
        </is>
      </c>
      <c r="D5258" s="104" t="inlineStr">
        <is>
          <t>Nord-Ouest</t>
        </is>
      </c>
      <c r="E5258" s="104" t="inlineStr">
        <is>
          <t>Sur place</t>
        </is>
      </c>
      <c r="F5258" s="104" t="n">
        <v>30</v>
      </c>
      <c r="G5258" s="159" t="n">
        <v>2644</v>
      </c>
      <c r="H5258" s="159" t="n">
        <v>6594</v>
      </c>
      <c r="I5258" s="160" t="n">
        <v>35917.09</v>
      </c>
      <c r="J5258" s="160" t="n">
        <v>1234.24</v>
      </c>
      <c r="K5258" s="160" t="n">
        <v>34682.85</v>
      </c>
      <c r="L5258" s="160" t="n">
        <v>10317.44</v>
      </c>
    </row>
    <row r="5259">
      <c r="A5259" s="176" t="n">
        <v>45931</v>
      </c>
      <c r="B5259" s="104" t="inlineStr">
        <is>
          <t>2025/26</t>
        </is>
      </c>
      <c r="C5259" s="104" t="inlineStr">
        <is>
          <t>HC-046</t>
        </is>
      </c>
      <c r="D5259" s="104" t="inlineStr">
        <is>
          <t>Nord-Ouest</t>
        </is>
      </c>
      <c r="E5259" s="104" t="inlineStr">
        <is>
          <t>À emporter</t>
        </is>
      </c>
      <c r="F5259" s="104" t="n">
        <v>31</v>
      </c>
      <c r="G5259" s="159" t="n">
        <v>2059</v>
      </c>
      <c r="H5259" s="159" t="n">
        <v>5378</v>
      </c>
      <c r="I5259" s="160" t="n">
        <v>25592.79</v>
      </c>
      <c r="J5259" s="160" t="n">
        <v>738.05</v>
      </c>
      <c r="K5259" s="160" t="n">
        <v>24854.74</v>
      </c>
      <c r="L5259" s="160" t="n">
        <v>7426.25</v>
      </c>
    </row>
    <row r="5260">
      <c r="A5260" s="176" t="n">
        <v>45931</v>
      </c>
      <c r="B5260" s="104" t="inlineStr">
        <is>
          <t>2025/26</t>
        </is>
      </c>
      <c r="C5260" s="104" t="inlineStr">
        <is>
          <t>HC-047</t>
        </is>
      </c>
      <c r="D5260" s="104" t="inlineStr">
        <is>
          <t>Sud-Est</t>
        </is>
      </c>
      <c r="E5260" s="104" t="inlineStr">
        <is>
          <t>Livraison</t>
        </is>
      </c>
      <c r="F5260" s="104" t="n">
        <v>31</v>
      </c>
      <c r="G5260" s="159" t="n">
        <v>1870</v>
      </c>
      <c r="H5260" s="159" t="n">
        <v>4803</v>
      </c>
      <c r="I5260" s="160" t="n">
        <v>32120.49</v>
      </c>
      <c r="J5260" s="160" t="n">
        <v>1991.35</v>
      </c>
      <c r="K5260" s="160" t="n">
        <v>30129.14</v>
      </c>
      <c r="L5260" s="160" t="n">
        <v>9362.58</v>
      </c>
    </row>
    <row r="5261">
      <c r="A5261" s="176" t="n">
        <v>45931</v>
      </c>
      <c r="B5261" s="104" t="inlineStr">
        <is>
          <t>2025/26</t>
        </is>
      </c>
      <c r="C5261" s="104" t="inlineStr">
        <is>
          <t>HC-047</t>
        </is>
      </c>
      <c r="D5261" s="104" t="inlineStr">
        <is>
          <t>Sud-Est</t>
        </is>
      </c>
      <c r="E5261" s="104" t="inlineStr">
        <is>
          <t>Sur place</t>
        </is>
      </c>
      <c r="F5261" s="104" t="n">
        <v>31</v>
      </c>
      <c r="G5261" s="159" t="n">
        <v>4747</v>
      </c>
      <c r="H5261" s="159" t="n">
        <v>12377</v>
      </c>
      <c r="I5261" s="160" t="n">
        <v>63848.64</v>
      </c>
      <c r="J5261" s="160" t="n">
        <v>2043.97</v>
      </c>
      <c r="K5261" s="160" t="n">
        <v>61804.67</v>
      </c>
      <c r="L5261" s="160" t="n">
        <v>18565.18</v>
      </c>
    </row>
    <row r="5262">
      <c r="A5262" s="176" t="n">
        <v>45931</v>
      </c>
      <c r="B5262" s="104" t="inlineStr">
        <is>
          <t>2025/26</t>
        </is>
      </c>
      <c r="C5262" s="104" t="inlineStr">
        <is>
          <t>HC-047</t>
        </is>
      </c>
      <c r="D5262" s="104" t="inlineStr">
        <is>
          <t>Sud-Est</t>
        </is>
      </c>
      <c r="E5262" s="104" t="inlineStr">
        <is>
          <t>À emporter</t>
        </is>
      </c>
      <c r="F5262" s="104" t="n">
        <v>31</v>
      </c>
      <c r="G5262" s="159" t="n">
        <v>3507</v>
      </c>
      <c r="H5262" s="159" t="n">
        <v>8911</v>
      </c>
      <c r="I5262" s="160" t="n">
        <v>43305.8</v>
      </c>
      <c r="J5262" s="160" t="n">
        <v>1420.89</v>
      </c>
      <c r="K5262" s="160" t="n">
        <v>41884.91</v>
      </c>
      <c r="L5262" s="160" t="n">
        <v>12500.19</v>
      </c>
    </row>
    <row r="5263">
      <c r="A5263" s="176" t="n">
        <v>45931</v>
      </c>
      <c r="B5263" s="104" t="inlineStr">
        <is>
          <t>2025/26</t>
        </is>
      </c>
      <c r="C5263" s="104" t="inlineStr">
        <is>
          <t>HC-048</t>
        </is>
      </c>
      <c r="D5263" s="104" t="inlineStr">
        <is>
          <t>Sud-Ouest</t>
        </is>
      </c>
      <c r="E5263" s="104" t="inlineStr">
        <is>
          <t>Livraison</t>
        </is>
      </c>
      <c r="F5263" s="104" t="n">
        <v>31</v>
      </c>
      <c r="G5263" s="159" t="n">
        <v>1804</v>
      </c>
      <c r="H5263" s="159" t="n">
        <v>4661</v>
      </c>
      <c r="I5263" s="160" t="n">
        <v>30911.71</v>
      </c>
      <c r="J5263" s="160" t="n">
        <v>1796.5</v>
      </c>
      <c r="K5263" s="160" t="n">
        <v>29115.21</v>
      </c>
      <c r="L5263" s="160" t="n">
        <v>9006.219999999999</v>
      </c>
    </row>
    <row r="5264">
      <c r="A5264" s="176" t="n">
        <v>45931</v>
      </c>
      <c r="B5264" s="104" t="inlineStr">
        <is>
          <t>2025/26</t>
        </is>
      </c>
      <c r="C5264" s="104" t="inlineStr">
        <is>
          <t>HC-048</t>
        </is>
      </c>
      <c r="D5264" s="104" t="inlineStr">
        <is>
          <t>Sud-Ouest</t>
        </is>
      </c>
      <c r="E5264" s="104" t="inlineStr">
        <is>
          <t>Sur place</t>
        </is>
      </c>
      <c r="F5264" s="104" t="n">
        <v>31</v>
      </c>
      <c r="G5264" s="159" t="n">
        <v>4368</v>
      </c>
      <c r="H5264" s="159" t="n">
        <v>10916</v>
      </c>
      <c r="I5264" s="160" t="n">
        <v>59128.39</v>
      </c>
      <c r="J5264" s="160" t="n">
        <v>1598.82</v>
      </c>
      <c r="K5264" s="160" t="n">
        <v>57529.57</v>
      </c>
      <c r="L5264" s="160" t="n">
        <v>17209.02</v>
      </c>
    </row>
    <row r="5265">
      <c r="A5265" s="176" t="n">
        <v>45931</v>
      </c>
      <c r="B5265" s="104" t="inlineStr">
        <is>
          <t>2025/26</t>
        </is>
      </c>
      <c r="C5265" s="104" t="inlineStr">
        <is>
          <t>HC-048</t>
        </is>
      </c>
      <c r="D5265" s="104" t="inlineStr">
        <is>
          <t>Sud-Ouest</t>
        </is>
      </c>
      <c r="E5265" s="104" t="inlineStr">
        <is>
          <t>À emporter</t>
        </is>
      </c>
      <c r="F5265" s="104" t="n">
        <v>31</v>
      </c>
      <c r="G5265" s="159" t="n">
        <v>3287</v>
      </c>
      <c r="H5265" s="159" t="n">
        <v>8292</v>
      </c>
      <c r="I5265" s="160" t="n">
        <v>40448.45</v>
      </c>
      <c r="J5265" s="160" t="n">
        <v>1194.91</v>
      </c>
      <c r="K5265" s="160" t="n">
        <v>39253.54</v>
      </c>
      <c r="L5265" s="160" t="n">
        <v>11680.98</v>
      </c>
    </row>
    <row r="5266">
      <c r="A5266" s="176" t="n">
        <v>45931</v>
      </c>
      <c r="B5266" s="104" t="inlineStr">
        <is>
          <t>2025/26</t>
        </is>
      </c>
      <c r="C5266" s="104" t="inlineStr">
        <is>
          <t>HC-049</t>
        </is>
      </c>
      <c r="D5266" s="104" t="inlineStr">
        <is>
          <t>Île-de-France</t>
        </is>
      </c>
      <c r="E5266" s="104" t="inlineStr">
        <is>
          <t>Drive</t>
        </is>
      </c>
      <c r="F5266" s="104" t="n">
        <v>31</v>
      </c>
      <c r="G5266" s="159" t="n">
        <v>1349</v>
      </c>
      <c r="H5266" s="159" t="n">
        <v>3387</v>
      </c>
      <c r="I5266" s="160" t="n">
        <v>19451.55</v>
      </c>
      <c r="J5266" s="160" t="n">
        <v>609.29</v>
      </c>
      <c r="K5266" s="160" t="n">
        <v>18842.26</v>
      </c>
      <c r="L5266" s="160" t="n">
        <v>5578.26</v>
      </c>
    </row>
    <row r="5267">
      <c r="A5267" s="176" t="n">
        <v>45931</v>
      </c>
      <c r="B5267" s="104" t="inlineStr">
        <is>
          <t>2025/26</t>
        </is>
      </c>
      <c r="C5267" s="104" t="inlineStr">
        <is>
          <t>HC-049</t>
        </is>
      </c>
      <c r="D5267" s="104" t="inlineStr">
        <is>
          <t>Île-de-France</t>
        </is>
      </c>
      <c r="E5267" s="104" t="inlineStr">
        <is>
          <t>Livraison</t>
        </is>
      </c>
      <c r="F5267" s="104" t="n">
        <v>31</v>
      </c>
      <c r="G5267" s="159" t="n">
        <v>1362</v>
      </c>
      <c r="H5267" s="159" t="n">
        <v>3487</v>
      </c>
      <c r="I5267" s="160" t="n">
        <v>23686.36</v>
      </c>
      <c r="J5267" s="160" t="n">
        <v>1433.31</v>
      </c>
      <c r="K5267" s="160" t="n">
        <v>22253.05</v>
      </c>
      <c r="L5267" s="160" t="n">
        <v>6954.75</v>
      </c>
    </row>
    <row r="5268">
      <c r="A5268" s="176" t="n">
        <v>45931</v>
      </c>
      <c r="B5268" s="104" t="inlineStr">
        <is>
          <t>2025/26</t>
        </is>
      </c>
      <c r="C5268" s="104" t="inlineStr">
        <is>
          <t>HC-049</t>
        </is>
      </c>
      <c r="D5268" s="104" t="inlineStr">
        <is>
          <t>Île-de-France</t>
        </is>
      </c>
      <c r="E5268" s="104" t="inlineStr">
        <is>
          <t>Sur place</t>
        </is>
      </c>
      <c r="F5268" s="104" t="n">
        <v>31</v>
      </c>
      <c r="G5268" s="159" t="n">
        <v>3305</v>
      </c>
      <c r="H5268" s="159" t="n">
        <v>8577</v>
      </c>
      <c r="I5268" s="160" t="n">
        <v>45035.24</v>
      </c>
      <c r="J5268" s="160" t="n">
        <v>1533.69</v>
      </c>
      <c r="K5268" s="160" t="n">
        <v>43501.55</v>
      </c>
      <c r="L5268" s="160" t="n">
        <v>12953.14</v>
      </c>
    </row>
    <row r="5269">
      <c r="A5269" s="176" t="n">
        <v>45931</v>
      </c>
      <c r="B5269" s="104" t="inlineStr">
        <is>
          <t>2025/26</t>
        </is>
      </c>
      <c r="C5269" s="104" t="inlineStr">
        <is>
          <t>HC-049</t>
        </is>
      </c>
      <c r="D5269" s="104" t="inlineStr">
        <is>
          <t>Île-de-France</t>
        </is>
      </c>
      <c r="E5269" s="104" t="inlineStr">
        <is>
          <t>À emporter</t>
        </is>
      </c>
      <c r="F5269" s="104" t="n">
        <v>31</v>
      </c>
      <c r="G5269" s="159" t="n">
        <v>2523</v>
      </c>
      <c r="H5269" s="159" t="n">
        <v>6582</v>
      </c>
      <c r="I5269" s="160" t="n">
        <v>31143.8</v>
      </c>
      <c r="J5269" s="160" t="n">
        <v>796.88</v>
      </c>
      <c r="K5269" s="160" t="n">
        <v>30346.92</v>
      </c>
      <c r="L5269" s="160" t="n">
        <v>9078.66</v>
      </c>
    </row>
    <row r="5270">
      <c r="A5270" s="176" t="n">
        <v>45931</v>
      </c>
      <c r="B5270" s="104" t="inlineStr">
        <is>
          <t>2025/26</t>
        </is>
      </c>
      <c r="C5270" s="104" t="inlineStr">
        <is>
          <t>HC-050</t>
        </is>
      </c>
      <c r="D5270" s="104" t="inlineStr">
        <is>
          <t>Nord-Ouest</t>
        </is>
      </c>
      <c r="E5270" s="104" t="inlineStr">
        <is>
          <t>Livraison</t>
        </is>
      </c>
      <c r="F5270" s="104" t="n">
        <v>31</v>
      </c>
      <c r="G5270" s="159" t="n">
        <v>1864</v>
      </c>
      <c r="H5270" s="159" t="n">
        <v>4752</v>
      </c>
      <c r="I5270" s="160" t="n">
        <v>32238.16</v>
      </c>
      <c r="J5270" s="160" t="n">
        <v>2035.34</v>
      </c>
      <c r="K5270" s="160" t="n">
        <v>30202.82</v>
      </c>
      <c r="L5270" s="160" t="n">
        <v>9429.52</v>
      </c>
    </row>
    <row r="5271">
      <c r="A5271" s="176" t="n">
        <v>45931</v>
      </c>
      <c r="B5271" s="104" t="inlineStr">
        <is>
          <t>2025/26</t>
        </is>
      </c>
      <c r="C5271" s="104" t="inlineStr">
        <is>
          <t>HC-050</t>
        </is>
      </c>
      <c r="D5271" s="104" t="inlineStr">
        <is>
          <t>Nord-Ouest</t>
        </is>
      </c>
      <c r="E5271" s="104" t="inlineStr">
        <is>
          <t>Sur place</t>
        </is>
      </c>
      <c r="F5271" s="104" t="n">
        <v>31</v>
      </c>
      <c r="G5271" s="159" t="n">
        <v>4523</v>
      </c>
      <c r="H5271" s="159" t="n">
        <v>11518</v>
      </c>
      <c r="I5271" s="160" t="n">
        <v>61105.32</v>
      </c>
      <c r="J5271" s="160" t="n">
        <v>1823.57</v>
      </c>
      <c r="K5271" s="160" t="n">
        <v>59281.75</v>
      </c>
      <c r="L5271" s="160" t="n">
        <v>17665.5</v>
      </c>
    </row>
    <row r="5272">
      <c r="A5272" s="176" t="n">
        <v>45931</v>
      </c>
      <c r="B5272" s="104" t="inlineStr">
        <is>
          <t>2025/26</t>
        </is>
      </c>
      <c r="C5272" s="104" t="inlineStr">
        <is>
          <t>HC-050</t>
        </is>
      </c>
      <c r="D5272" s="104" t="inlineStr">
        <is>
          <t>Nord-Ouest</t>
        </is>
      </c>
      <c r="E5272" s="104" t="inlineStr">
        <is>
          <t>À emporter</t>
        </is>
      </c>
      <c r="F5272" s="104" t="n">
        <v>31</v>
      </c>
      <c r="G5272" s="159" t="n">
        <v>3454</v>
      </c>
      <c r="H5272" s="159" t="n">
        <v>8815</v>
      </c>
      <c r="I5272" s="160" t="n">
        <v>42508.17</v>
      </c>
      <c r="J5272" s="160" t="n">
        <v>1384.32</v>
      </c>
      <c r="K5272" s="160" t="n">
        <v>41123.85</v>
      </c>
      <c r="L5272" s="160" t="n">
        <v>12298.97</v>
      </c>
    </row>
    <row r="5273">
      <c r="A5273" s="176" t="n">
        <v>45931</v>
      </c>
      <c r="B5273" s="104" t="inlineStr">
        <is>
          <t>2025/26</t>
        </is>
      </c>
      <c r="C5273" s="104" t="inlineStr">
        <is>
          <t>HC-051</t>
        </is>
      </c>
      <c r="D5273" s="104" t="inlineStr">
        <is>
          <t>Sud-Est</t>
        </is>
      </c>
      <c r="E5273" s="104" t="inlineStr">
        <is>
          <t>Drive</t>
        </is>
      </c>
      <c r="F5273" s="104" t="n">
        <v>29</v>
      </c>
      <c r="G5273" s="159" t="n">
        <v>1030</v>
      </c>
      <c r="H5273" s="159" t="n">
        <v>2633</v>
      </c>
      <c r="I5273" s="160" t="n">
        <v>14805.98</v>
      </c>
      <c r="J5273" s="160" t="n">
        <v>416.02</v>
      </c>
      <c r="K5273" s="160" t="n">
        <v>14389.96</v>
      </c>
      <c r="L5273" s="160" t="n">
        <v>4332.16</v>
      </c>
    </row>
    <row r="5274">
      <c r="A5274" s="176" t="n">
        <v>45931</v>
      </c>
      <c r="B5274" s="104" t="inlineStr">
        <is>
          <t>2025/26</t>
        </is>
      </c>
      <c r="C5274" s="104" t="inlineStr">
        <is>
          <t>HC-051</t>
        </is>
      </c>
      <c r="D5274" s="104" t="inlineStr">
        <is>
          <t>Sud-Est</t>
        </is>
      </c>
      <c r="E5274" s="104" t="inlineStr">
        <is>
          <t>Livraison</t>
        </is>
      </c>
      <c r="F5274" s="104" t="n">
        <v>31</v>
      </c>
      <c r="G5274" s="159" t="n">
        <v>1166</v>
      </c>
      <c r="H5274" s="159" t="n">
        <v>2921</v>
      </c>
      <c r="I5274" s="160" t="n">
        <v>19848.6</v>
      </c>
      <c r="J5274" s="160" t="n">
        <v>1196.42</v>
      </c>
      <c r="K5274" s="160" t="n">
        <v>18652.18</v>
      </c>
      <c r="L5274" s="160" t="n">
        <v>5747.43</v>
      </c>
    </row>
    <row r="5275">
      <c r="A5275" s="176" t="n">
        <v>45931</v>
      </c>
      <c r="B5275" s="104" t="inlineStr">
        <is>
          <t>2025/26</t>
        </is>
      </c>
      <c r="C5275" s="104" t="inlineStr">
        <is>
          <t>HC-051</t>
        </is>
      </c>
      <c r="D5275" s="104" t="inlineStr">
        <is>
          <t>Sud-Est</t>
        </is>
      </c>
      <c r="E5275" s="104" t="inlineStr">
        <is>
          <t>Sur place</t>
        </is>
      </c>
      <c r="F5275" s="104" t="n">
        <v>31</v>
      </c>
      <c r="G5275" s="159" t="n">
        <v>2789</v>
      </c>
      <c r="H5275" s="159" t="n">
        <v>7190</v>
      </c>
      <c r="I5275" s="160" t="n">
        <v>37663.78</v>
      </c>
      <c r="J5275" s="160" t="n">
        <v>990.78</v>
      </c>
      <c r="K5275" s="160" t="n">
        <v>36673</v>
      </c>
      <c r="L5275" s="160" t="n">
        <v>10940.61</v>
      </c>
    </row>
    <row r="5276">
      <c r="A5276" s="176" t="n">
        <v>45931</v>
      </c>
      <c r="B5276" s="104" t="inlineStr">
        <is>
          <t>2025/26</t>
        </is>
      </c>
      <c r="C5276" s="104" t="inlineStr">
        <is>
          <t>HC-051</t>
        </is>
      </c>
      <c r="D5276" s="104" t="inlineStr">
        <is>
          <t>Sud-Est</t>
        </is>
      </c>
      <c r="E5276" s="104" t="inlineStr">
        <is>
          <t>À emporter</t>
        </is>
      </c>
      <c r="F5276" s="104" t="n">
        <v>30</v>
      </c>
      <c r="G5276" s="159" t="n">
        <v>2022</v>
      </c>
      <c r="H5276" s="159" t="n">
        <v>5142</v>
      </c>
      <c r="I5276" s="160" t="n">
        <v>24948.77</v>
      </c>
      <c r="J5276" s="160" t="n">
        <v>739.9400000000001</v>
      </c>
      <c r="K5276" s="160" t="n">
        <v>24208.83</v>
      </c>
      <c r="L5276" s="160" t="n">
        <v>7275.93</v>
      </c>
    </row>
    <row r="5277">
      <c r="A5277" s="176" t="n">
        <v>45931</v>
      </c>
      <c r="B5277" s="104" t="inlineStr">
        <is>
          <t>2025/26</t>
        </is>
      </c>
      <c r="C5277" s="104" t="inlineStr">
        <is>
          <t>HC-052</t>
        </is>
      </c>
      <c r="D5277" s="104" t="inlineStr">
        <is>
          <t>Sud-Ouest</t>
        </is>
      </c>
      <c r="E5277" s="104" t="inlineStr">
        <is>
          <t>Livraison</t>
        </is>
      </c>
      <c r="F5277" s="104" t="n">
        <v>31</v>
      </c>
      <c r="G5277" s="159" t="n">
        <v>1535</v>
      </c>
      <c r="H5277" s="159" t="n">
        <v>3826</v>
      </c>
      <c r="I5277" s="160" t="n">
        <v>26392.14</v>
      </c>
      <c r="J5277" s="160" t="n">
        <v>1623.74</v>
      </c>
      <c r="K5277" s="160" t="n">
        <v>24768.4</v>
      </c>
      <c r="L5277" s="160" t="n">
        <v>8594.700000000001</v>
      </c>
    </row>
    <row r="5278">
      <c r="A5278" s="176" t="n">
        <v>45931</v>
      </c>
      <c r="B5278" s="104" t="inlineStr">
        <is>
          <t>2025/26</t>
        </is>
      </c>
      <c r="C5278" s="104" t="inlineStr">
        <is>
          <t>HC-052</t>
        </is>
      </c>
      <c r="D5278" s="104" t="inlineStr">
        <is>
          <t>Sud-Ouest</t>
        </is>
      </c>
      <c r="E5278" s="104" t="inlineStr">
        <is>
          <t>Sur place</t>
        </is>
      </c>
      <c r="F5278" s="104" t="n">
        <v>31</v>
      </c>
      <c r="G5278" s="159" t="n">
        <v>3818</v>
      </c>
      <c r="H5278" s="159" t="n">
        <v>9653</v>
      </c>
      <c r="I5278" s="160" t="n">
        <v>51751.12</v>
      </c>
      <c r="J5278" s="160" t="n">
        <v>1697.05</v>
      </c>
      <c r="K5278" s="160" t="n">
        <v>50054.07</v>
      </c>
      <c r="L5278" s="160" t="n">
        <v>16726.57</v>
      </c>
    </row>
    <row r="5279">
      <c r="A5279" s="176" t="n">
        <v>45931</v>
      </c>
      <c r="B5279" s="104" t="inlineStr">
        <is>
          <t>2025/26</t>
        </is>
      </c>
      <c r="C5279" s="104" t="inlineStr">
        <is>
          <t>HC-052</t>
        </is>
      </c>
      <c r="D5279" s="104" t="inlineStr">
        <is>
          <t>Sud-Ouest</t>
        </is>
      </c>
      <c r="E5279" s="104" t="inlineStr">
        <is>
          <t>À emporter</t>
        </is>
      </c>
      <c r="F5279" s="104" t="n">
        <v>31</v>
      </c>
      <c r="G5279" s="159" t="n">
        <v>2901</v>
      </c>
      <c r="H5279" s="159" t="n">
        <v>7207</v>
      </c>
      <c r="I5279" s="160" t="n">
        <v>36122.45</v>
      </c>
      <c r="J5279" s="160" t="n">
        <v>1046.56</v>
      </c>
      <c r="K5279" s="160" t="n">
        <v>35075.89</v>
      </c>
      <c r="L5279" s="160" t="n">
        <v>11661.45</v>
      </c>
    </row>
    <row r="5280">
      <c r="A5280" s="176" t="n">
        <v>45931</v>
      </c>
      <c r="B5280" s="104" t="inlineStr">
        <is>
          <t>2025/26</t>
        </is>
      </c>
      <c r="C5280" s="104" t="inlineStr">
        <is>
          <t>HC-053</t>
        </is>
      </c>
      <c r="D5280" s="104" t="inlineStr">
        <is>
          <t>Île-de-France</t>
        </is>
      </c>
      <c r="E5280" s="104" t="inlineStr">
        <is>
          <t>Livraison</t>
        </is>
      </c>
      <c r="F5280" s="104" t="n">
        <v>30</v>
      </c>
      <c r="G5280" s="159" t="n">
        <v>1632</v>
      </c>
      <c r="H5280" s="159" t="n">
        <v>4207</v>
      </c>
      <c r="I5280" s="160" t="n">
        <v>28391.53</v>
      </c>
      <c r="J5280" s="160" t="n">
        <v>1735.21</v>
      </c>
      <c r="K5280" s="160" t="n">
        <v>26656.32</v>
      </c>
      <c r="L5280" s="160" t="n">
        <v>8297.66</v>
      </c>
    </row>
    <row r="5281">
      <c r="A5281" s="176" t="n">
        <v>45931</v>
      </c>
      <c r="B5281" s="104" t="inlineStr">
        <is>
          <t>2025/26</t>
        </is>
      </c>
      <c r="C5281" s="104" t="inlineStr">
        <is>
          <t>HC-053</t>
        </is>
      </c>
      <c r="D5281" s="104" t="inlineStr">
        <is>
          <t>Île-de-France</t>
        </is>
      </c>
      <c r="E5281" s="104" t="inlineStr">
        <is>
          <t>Sur place</t>
        </is>
      </c>
      <c r="F5281" s="104" t="n">
        <v>31</v>
      </c>
      <c r="G5281" s="159" t="n">
        <v>4111</v>
      </c>
      <c r="H5281" s="159" t="n">
        <v>10744</v>
      </c>
      <c r="I5281" s="160" t="n">
        <v>55889.81</v>
      </c>
      <c r="J5281" s="160" t="n">
        <v>1830.56</v>
      </c>
      <c r="K5281" s="160" t="n">
        <v>54059.25</v>
      </c>
      <c r="L5281" s="160" t="n">
        <v>16166.89</v>
      </c>
    </row>
    <row r="5282">
      <c r="A5282" s="176" t="n">
        <v>45931</v>
      </c>
      <c r="B5282" s="104" t="inlineStr">
        <is>
          <t>2025/26</t>
        </is>
      </c>
      <c r="C5282" s="104" t="inlineStr">
        <is>
          <t>HC-053</t>
        </is>
      </c>
      <c r="D5282" s="104" t="inlineStr">
        <is>
          <t>Île-de-France</t>
        </is>
      </c>
      <c r="E5282" s="104" t="inlineStr">
        <is>
          <t>À emporter</t>
        </is>
      </c>
      <c r="F5282" s="104" t="n">
        <v>31</v>
      </c>
      <c r="G5282" s="159" t="n">
        <v>3115</v>
      </c>
      <c r="H5282" s="159" t="n">
        <v>8009</v>
      </c>
      <c r="I5282" s="160" t="n">
        <v>38660.5</v>
      </c>
      <c r="J5282" s="160" t="n">
        <v>1204.84</v>
      </c>
      <c r="K5282" s="160" t="n">
        <v>37455.66</v>
      </c>
      <c r="L5282" s="160" t="n">
        <v>11172.28</v>
      </c>
    </row>
    <row r="5283">
      <c r="A5283" s="176" t="n">
        <v>45931</v>
      </c>
      <c r="B5283" s="104" t="inlineStr">
        <is>
          <t>2025/26</t>
        </is>
      </c>
      <c r="C5283" s="104" t="inlineStr">
        <is>
          <t>HC-054</t>
        </is>
      </c>
      <c r="D5283" s="104" t="inlineStr">
        <is>
          <t>Nord-Ouest</t>
        </is>
      </c>
      <c r="E5283" s="104" t="inlineStr">
        <is>
          <t>Drive</t>
        </is>
      </c>
      <c r="F5283" s="104" t="n">
        <v>31</v>
      </c>
      <c r="G5283" s="159" t="n">
        <v>1311</v>
      </c>
      <c r="H5283" s="159" t="n">
        <v>3272</v>
      </c>
      <c r="I5283" s="160" t="n">
        <v>18642.02</v>
      </c>
      <c r="J5283" s="160" t="n">
        <v>575.4400000000001</v>
      </c>
      <c r="K5283" s="160" t="n">
        <v>18066.58</v>
      </c>
      <c r="L5283" s="160" t="n">
        <v>5397.83</v>
      </c>
    </row>
    <row r="5284">
      <c r="A5284" s="176" t="n">
        <v>45931</v>
      </c>
      <c r="B5284" s="104" t="inlineStr">
        <is>
          <t>2025/26</t>
        </is>
      </c>
      <c r="C5284" s="104" t="inlineStr">
        <is>
          <t>HC-054</t>
        </is>
      </c>
      <c r="D5284" s="104" t="inlineStr">
        <is>
          <t>Nord-Ouest</t>
        </is>
      </c>
      <c r="E5284" s="104" t="inlineStr">
        <is>
          <t>Livraison</t>
        </is>
      </c>
      <c r="F5284" s="104" t="n">
        <v>31</v>
      </c>
      <c r="G5284" s="159" t="n">
        <v>1328</v>
      </c>
      <c r="H5284" s="159" t="n">
        <v>3358</v>
      </c>
      <c r="I5284" s="160" t="n">
        <v>22825.66</v>
      </c>
      <c r="J5284" s="160" t="n">
        <v>1317.5</v>
      </c>
      <c r="K5284" s="160" t="n">
        <v>21508.16</v>
      </c>
      <c r="L5284" s="160" t="n">
        <v>6665.4</v>
      </c>
    </row>
    <row r="5285">
      <c r="A5285" s="176" t="n">
        <v>45931</v>
      </c>
      <c r="B5285" s="104" t="inlineStr">
        <is>
          <t>2025/26</t>
        </is>
      </c>
      <c r="C5285" s="104" t="inlineStr">
        <is>
          <t>HC-054</t>
        </is>
      </c>
      <c r="D5285" s="104" t="inlineStr">
        <is>
          <t>Nord-Ouest</t>
        </is>
      </c>
      <c r="E5285" s="104" t="inlineStr">
        <is>
          <t>Sur place</t>
        </is>
      </c>
      <c r="F5285" s="104" t="n">
        <v>31</v>
      </c>
      <c r="G5285" s="159" t="n">
        <v>3187</v>
      </c>
      <c r="H5285" s="159" t="n">
        <v>8262</v>
      </c>
      <c r="I5285" s="160" t="n">
        <v>43534.99</v>
      </c>
      <c r="J5285" s="160" t="n">
        <v>1416.21</v>
      </c>
      <c r="K5285" s="160" t="n">
        <v>42118.78</v>
      </c>
      <c r="L5285" s="160" t="n">
        <v>12613.56</v>
      </c>
    </row>
    <row r="5286">
      <c r="A5286" s="176" t="n">
        <v>45931</v>
      </c>
      <c r="B5286" s="104" t="inlineStr">
        <is>
          <t>2025/26</t>
        </is>
      </c>
      <c r="C5286" s="104" t="inlineStr">
        <is>
          <t>HC-054</t>
        </is>
      </c>
      <c r="D5286" s="104" t="inlineStr">
        <is>
          <t>Nord-Ouest</t>
        </is>
      </c>
      <c r="E5286" s="104" t="inlineStr">
        <is>
          <t>À emporter</t>
        </is>
      </c>
      <c r="F5286" s="104" t="n">
        <v>31</v>
      </c>
      <c r="G5286" s="159" t="n">
        <v>2479</v>
      </c>
      <c r="H5286" s="159" t="n">
        <v>6504</v>
      </c>
      <c r="I5286" s="160" t="n">
        <v>30700.57</v>
      </c>
      <c r="J5286" s="160" t="n">
        <v>924.91</v>
      </c>
      <c r="K5286" s="160" t="n">
        <v>29775.66</v>
      </c>
      <c r="L5286" s="160" t="n">
        <v>8882.209999999999</v>
      </c>
    </row>
    <row r="5287">
      <c r="A5287" s="176" t="n">
        <v>45931</v>
      </c>
      <c r="B5287" s="104" t="inlineStr">
        <is>
          <t>2025/26</t>
        </is>
      </c>
      <c r="C5287" s="104" t="inlineStr">
        <is>
          <t>HC-055</t>
        </is>
      </c>
      <c r="D5287" s="104" t="inlineStr">
        <is>
          <t>Sud-Est</t>
        </is>
      </c>
      <c r="E5287" s="104" t="inlineStr">
        <is>
          <t>Livraison</t>
        </is>
      </c>
      <c r="F5287" s="104" t="n">
        <v>31</v>
      </c>
      <c r="G5287" s="159" t="n">
        <v>2618</v>
      </c>
      <c r="H5287" s="159" t="n">
        <v>6801</v>
      </c>
      <c r="I5287" s="160" t="n">
        <v>44123.4</v>
      </c>
      <c r="J5287" s="160" t="n">
        <v>2557.52</v>
      </c>
      <c r="K5287" s="160" t="n">
        <v>41565.88</v>
      </c>
      <c r="L5287" s="160" t="n">
        <v>12886</v>
      </c>
    </row>
    <row r="5288">
      <c r="A5288" s="176" t="n">
        <v>45931</v>
      </c>
      <c r="B5288" s="104" t="inlineStr">
        <is>
          <t>2025/26</t>
        </is>
      </c>
      <c r="C5288" s="104" t="inlineStr">
        <is>
          <t>HC-055</t>
        </is>
      </c>
      <c r="D5288" s="104" t="inlineStr">
        <is>
          <t>Sud-Est</t>
        </is>
      </c>
      <c r="E5288" s="104" t="inlineStr">
        <is>
          <t>Sur place</t>
        </is>
      </c>
      <c r="F5288" s="104" t="n">
        <v>30</v>
      </c>
      <c r="G5288" s="159" t="n">
        <v>5978</v>
      </c>
      <c r="H5288" s="159" t="n">
        <v>15009</v>
      </c>
      <c r="I5288" s="160" t="n">
        <v>80401.28</v>
      </c>
      <c r="J5288" s="160" t="n">
        <v>2774.42</v>
      </c>
      <c r="K5288" s="160" t="n">
        <v>77626.86</v>
      </c>
      <c r="L5288" s="160" t="n">
        <v>23221.17</v>
      </c>
    </row>
    <row r="5289">
      <c r="A5289" s="176" t="n">
        <v>45931</v>
      </c>
      <c r="B5289" s="104" t="inlineStr">
        <is>
          <t>2025/26</t>
        </is>
      </c>
      <c r="C5289" s="104" t="inlineStr">
        <is>
          <t>HC-055</t>
        </is>
      </c>
      <c r="D5289" s="104" t="inlineStr">
        <is>
          <t>Sud-Est</t>
        </is>
      </c>
      <c r="E5289" s="104" t="inlineStr">
        <is>
          <t>À emporter</t>
        </is>
      </c>
      <c r="F5289" s="104" t="n">
        <v>30</v>
      </c>
      <c r="G5289" s="159" t="n">
        <v>4295</v>
      </c>
      <c r="H5289" s="159" t="n">
        <v>11155</v>
      </c>
      <c r="I5289" s="160" t="n">
        <v>53102.95</v>
      </c>
      <c r="J5289" s="160" t="n">
        <v>1649.17</v>
      </c>
      <c r="K5289" s="160" t="n">
        <v>51453.78</v>
      </c>
      <c r="L5289" s="160" t="n">
        <v>15287.73</v>
      </c>
    </row>
    <row r="5290">
      <c r="A5290" s="176" t="n">
        <v>45931</v>
      </c>
      <c r="B5290" s="104" t="inlineStr">
        <is>
          <t>2025/26</t>
        </is>
      </c>
      <c r="C5290" s="104" t="inlineStr">
        <is>
          <t>HC-056</t>
        </is>
      </c>
      <c r="D5290" s="104" t="inlineStr">
        <is>
          <t>Sud-Ouest</t>
        </is>
      </c>
      <c r="E5290" s="104" t="inlineStr">
        <is>
          <t>Drive</t>
        </is>
      </c>
      <c r="F5290" s="104" t="n">
        <v>31</v>
      </c>
      <c r="G5290" s="159" t="n">
        <v>1464</v>
      </c>
      <c r="H5290" s="159" t="n">
        <v>3741</v>
      </c>
      <c r="I5290" s="160" t="n">
        <v>20881.11</v>
      </c>
      <c r="J5290" s="160" t="n">
        <v>636.67</v>
      </c>
      <c r="K5290" s="160" t="n">
        <v>20244.44</v>
      </c>
      <c r="L5290" s="160" t="n">
        <v>6028.48</v>
      </c>
    </row>
    <row r="5291">
      <c r="A5291" s="176" t="n">
        <v>45931</v>
      </c>
      <c r="B5291" s="104" t="inlineStr">
        <is>
          <t>2025/26</t>
        </is>
      </c>
      <c r="C5291" s="104" t="inlineStr">
        <is>
          <t>HC-056</t>
        </is>
      </c>
      <c r="D5291" s="104" t="inlineStr">
        <is>
          <t>Sud-Ouest</t>
        </is>
      </c>
      <c r="E5291" s="104" t="inlineStr">
        <is>
          <t>Livraison</t>
        </is>
      </c>
      <c r="F5291" s="104" t="n">
        <v>31</v>
      </c>
      <c r="G5291" s="159" t="n">
        <v>1524</v>
      </c>
      <c r="H5291" s="159" t="n">
        <v>3856</v>
      </c>
      <c r="I5291" s="160" t="n">
        <v>26126.38</v>
      </c>
      <c r="J5291" s="160" t="n">
        <v>1640.72</v>
      </c>
      <c r="K5291" s="160" t="n">
        <v>24485.66</v>
      </c>
      <c r="L5291" s="160" t="n">
        <v>7628.32</v>
      </c>
    </row>
    <row r="5292">
      <c r="A5292" s="176" t="n">
        <v>45931</v>
      </c>
      <c r="B5292" s="104" t="inlineStr">
        <is>
          <t>2025/26</t>
        </is>
      </c>
      <c r="C5292" s="104" t="inlineStr">
        <is>
          <t>HC-056</t>
        </is>
      </c>
      <c r="D5292" s="104" t="inlineStr">
        <is>
          <t>Sud-Ouest</t>
        </is>
      </c>
      <c r="E5292" s="104" t="inlineStr">
        <is>
          <t>Sur place</t>
        </is>
      </c>
      <c r="F5292" s="104" t="n">
        <v>31</v>
      </c>
      <c r="G5292" s="159" t="n">
        <v>3794</v>
      </c>
      <c r="H5292" s="159" t="n">
        <v>9686</v>
      </c>
      <c r="I5292" s="160" t="n">
        <v>51446.56</v>
      </c>
      <c r="J5292" s="160" t="n">
        <v>1445.78</v>
      </c>
      <c r="K5292" s="160" t="n">
        <v>50000.78</v>
      </c>
      <c r="L5292" s="160" t="n">
        <v>14933.4</v>
      </c>
    </row>
    <row r="5293">
      <c r="A5293" s="176" t="n">
        <v>45931</v>
      </c>
      <c r="B5293" s="104" t="inlineStr">
        <is>
          <t>2025/26</t>
        </is>
      </c>
      <c r="C5293" s="104" t="inlineStr">
        <is>
          <t>HC-056</t>
        </is>
      </c>
      <c r="D5293" s="104" t="inlineStr">
        <is>
          <t>Sud-Ouest</t>
        </is>
      </c>
      <c r="E5293" s="104" t="inlineStr">
        <is>
          <t>À emporter</t>
        </is>
      </c>
      <c r="F5293" s="104" t="n">
        <v>31</v>
      </c>
      <c r="G5293" s="159" t="n">
        <v>2794</v>
      </c>
      <c r="H5293" s="159" t="n">
        <v>7182</v>
      </c>
      <c r="I5293" s="160" t="n">
        <v>34568.96</v>
      </c>
      <c r="J5293" s="160" t="n">
        <v>1103.13</v>
      </c>
      <c r="K5293" s="160" t="n">
        <v>33465.83</v>
      </c>
      <c r="L5293" s="160" t="n">
        <v>9978.41</v>
      </c>
    </row>
    <row r="5294">
      <c r="A5294" s="176" t="n">
        <v>45931</v>
      </c>
      <c r="B5294" s="104" t="inlineStr">
        <is>
          <t>2025/26</t>
        </is>
      </c>
      <c r="C5294" s="104" t="inlineStr">
        <is>
          <t>HC-057</t>
        </is>
      </c>
      <c r="D5294" s="104" t="inlineStr">
        <is>
          <t>Île-de-France</t>
        </is>
      </c>
      <c r="E5294" s="104" t="inlineStr">
        <is>
          <t>Livraison</t>
        </is>
      </c>
      <c r="F5294" s="104" t="n">
        <v>31</v>
      </c>
      <c r="G5294" s="159" t="n">
        <v>2204</v>
      </c>
      <c r="H5294" s="159" t="n">
        <v>5493</v>
      </c>
      <c r="I5294" s="160" t="n">
        <v>36098.03</v>
      </c>
      <c r="J5294" s="160" t="n">
        <v>2060.36</v>
      </c>
      <c r="K5294" s="160" t="n">
        <v>34037.67</v>
      </c>
      <c r="L5294" s="160" t="n">
        <v>10388.28</v>
      </c>
    </row>
    <row r="5295">
      <c r="A5295" s="176" t="n">
        <v>45931</v>
      </c>
      <c r="B5295" s="104" t="inlineStr">
        <is>
          <t>2025/26</t>
        </is>
      </c>
      <c r="C5295" s="104" t="inlineStr">
        <is>
          <t>HC-057</t>
        </is>
      </c>
      <c r="D5295" s="104" t="inlineStr">
        <is>
          <t>Île-de-France</t>
        </is>
      </c>
      <c r="E5295" s="104" t="inlineStr">
        <is>
          <t>Sur place</t>
        </is>
      </c>
      <c r="F5295" s="104" t="n">
        <v>30</v>
      </c>
      <c r="G5295" s="159" t="n">
        <v>4281</v>
      </c>
      <c r="H5295" s="159" t="n">
        <v>10851</v>
      </c>
      <c r="I5295" s="160" t="n">
        <v>57839.28</v>
      </c>
      <c r="J5295" s="160" t="n">
        <v>1782.77</v>
      </c>
      <c r="K5295" s="160" t="n">
        <v>56056.51</v>
      </c>
      <c r="L5295" s="160" t="n">
        <v>16678.01</v>
      </c>
    </row>
    <row r="5296">
      <c r="A5296" s="176" t="n">
        <v>45931</v>
      </c>
      <c r="B5296" s="104" t="inlineStr">
        <is>
          <t>2025/26</t>
        </is>
      </c>
      <c r="C5296" s="104" t="inlineStr">
        <is>
          <t>HC-057</t>
        </is>
      </c>
      <c r="D5296" s="104" t="inlineStr">
        <is>
          <t>Île-de-France</t>
        </is>
      </c>
      <c r="E5296" s="104" t="inlineStr">
        <is>
          <t>À emporter</t>
        </is>
      </c>
      <c r="F5296" s="104" t="n">
        <v>29</v>
      </c>
      <c r="G5296" s="159" t="n">
        <v>3335</v>
      </c>
      <c r="H5296" s="159" t="n">
        <v>8537</v>
      </c>
      <c r="I5296" s="160" t="n">
        <v>41221.61</v>
      </c>
      <c r="J5296" s="160" t="n">
        <v>1186.43</v>
      </c>
      <c r="K5296" s="160" t="n">
        <v>40035.18</v>
      </c>
      <c r="L5296" s="160" t="n">
        <v>11898.71</v>
      </c>
    </row>
    <row r="5297">
      <c r="A5297" s="176" t="n">
        <v>45931</v>
      </c>
      <c r="B5297" s="104" t="inlineStr">
        <is>
          <t>2025/26</t>
        </is>
      </c>
      <c r="C5297" s="104" t="inlineStr">
        <is>
          <t>HC-058</t>
        </is>
      </c>
      <c r="D5297" s="104" t="inlineStr">
        <is>
          <t>Nord-Ouest</t>
        </is>
      </c>
      <c r="E5297" s="104" t="inlineStr">
        <is>
          <t>Livraison</t>
        </is>
      </c>
      <c r="F5297" s="104" t="n">
        <v>31</v>
      </c>
      <c r="G5297" s="159" t="n">
        <v>1256</v>
      </c>
      <c r="H5297" s="159" t="n">
        <v>3186</v>
      </c>
      <c r="I5297" s="160" t="n">
        <v>21520.2</v>
      </c>
      <c r="J5297" s="160" t="n">
        <v>1273.46</v>
      </c>
      <c r="K5297" s="160" t="n">
        <v>20246.74</v>
      </c>
      <c r="L5297" s="160" t="n">
        <v>6329.19</v>
      </c>
    </row>
    <row r="5298">
      <c r="A5298" s="176" t="n">
        <v>45931</v>
      </c>
      <c r="B5298" s="104" t="inlineStr">
        <is>
          <t>2025/26</t>
        </is>
      </c>
      <c r="C5298" s="104" t="inlineStr">
        <is>
          <t>HC-058</t>
        </is>
      </c>
      <c r="D5298" s="104" t="inlineStr">
        <is>
          <t>Nord-Ouest</t>
        </is>
      </c>
      <c r="E5298" s="104" t="inlineStr">
        <is>
          <t>Sur place</t>
        </is>
      </c>
      <c r="F5298" s="104" t="n">
        <v>30</v>
      </c>
      <c r="G5298" s="159" t="n">
        <v>2796</v>
      </c>
      <c r="H5298" s="159" t="n">
        <v>7081</v>
      </c>
      <c r="I5298" s="160" t="n">
        <v>37817.92</v>
      </c>
      <c r="J5298" s="160" t="n">
        <v>1167.2</v>
      </c>
      <c r="K5298" s="160" t="n">
        <v>36650.72</v>
      </c>
      <c r="L5298" s="160" t="n">
        <v>11036.45</v>
      </c>
    </row>
    <row r="5299">
      <c r="A5299" s="176" t="n">
        <v>45931</v>
      </c>
      <c r="B5299" s="104" t="inlineStr">
        <is>
          <t>2025/26</t>
        </is>
      </c>
      <c r="C5299" s="104" t="inlineStr">
        <is>
          <t>HC-058</t>
        </is>
      </c>
      <c r="D5299" s="104" t="inlineStr">
        <is>
          <t>Nord-Ouest</t>
        </is>
      </c>
      <c r="E5299" s="104" t="inlineStr">
        <is>
          <t>À emporter</t>
        </is>
      </c>
      <c r="F5299" s="104" t="n">
        <v>31</v>
      </c>
      <c r="G5299" s="159" t="n">
        <v>2212</v>
      </c>
      <c r="H5299" s="159" t="n">
        <v>5729</v>
      </c>
      <c r="I5299" s="160" t="n">
        <v>27749.06</v>
      </c>
      <c r="J5299" s="160" t="n">
        <v>815.38</v>
      </c>
      <c r="K5299" s="160" t="n">
        <v>26933.68</v>
      </c>
      <c r="L5299" s="160" t="n">
        <v>8097.06</v>
      </c>
    </row>
    <row r="5300">
      <c r="A5300" s="176" t="n">
        <v>45931</v>
      </c>
      <c r="B5300" s="104" t="inlineStr">
        <is>
          <t>2025/26</t>
        </is>
      </c>
      <c r="C5300" s="104" t="inlineStr">
        <is>
          <t>HC-059</t>
        </is>
      </c>
      <c r="D5300" s="104" t="inlineStr">
        <is>
          <t>Sud-Est</t>
        </is>
      </c>
      <c r="E5300" s="104" t="inlineStr">
        <is>
          <t>Livraison</t>
        </is>
      </c>
      <c r="F5300" s="104" t="n">
        <v>31</v>
      </c>
      <c r="G5300" s="159" t="n">
        <v>1699</v>
      </c>
      <c r="H5300" s="159" t="n">
        <v>4372</v>
      </c>
      <c r="I5300" s="160" t="n">
        <v>29475.1</v>
      </c>
      <c r="J5300" s="160" t="n">
        <v>1764.11</v>
      </c>
      <c r="K5300" s="160" t="n">
        <v>27710.99</v>
      </c>
      <c r="L5300" s="160" t="n">
        <v>8612.120000000001</v>
      </c>
    </row>
    <row r="5301">
      <c r="A5301" s="176" t="n">
        <v>45931</v>
      </c>
      <c r="B5301" s="104" t="inlineStr">
        <is>
          <t>2025/26</t>
        </is>
      </c>
      <c r="C5301" s="104" t="inlineStr">
        <is>
          <t>HC-059</t>
        </is>
      </c>
      <c r="D5301" s="104" t="inlineStr">
        <is>
          <t>Sud-Est</t>
        </is>
      </c>
      <c r="E5301" s="104" t="inlineStr">
        <is>
          <t>Sur place</t>
        </is>
      </c>
      <c r="F5301" s="104" t="n">
        <v>31</v>
      </c>
      <c r="G5301" s="159" t="n">
        <v>4243</v>
      </c>
      <c r="H5301" s="159" t="n">
        <v>10860</v>
      </c>
      <c r="I5301" s="160" t="n">
        <v>57262.32</v>
      </c>
      <c r="J5301" s="160" t="n">
        <v>1700.73</v>
      </c>
      <c r="K5301" s="160" t="n">
        <v>55561.59</v>
      </c>
      <c r="L5301" s="160" t="n">
        <v>16525.32</v>
      </c>
    </row>
    <row r="5302">
      <c r="A5302" s="176" t="n">
        <v>45931</v>
      </c>
      <c r="B5302" s="104" t="inlineStr">
        <is>
          <t>2025/26</t>
        </is>
      </c>
      <c r="C5302" s="104" t="inlineStr">
        <is>
          <t>HC-059</t>
        </is>
      </c>
      <c r="D5302" s="104" t="inlineStr">
        <is>
          <t>Sud-Est</t>
        </is>
      </c>
      <c r="E5302" s="104" t="inlineStr">
        <is>
          <t>À emporter</t>
        </is>
      </c>
      <c r="F5302" s="104" t="n">
        <v>31</v>
      </c>
      <c r="G5302" s="159" t="n">
        <v>3211</v>
      </c>
      <c r="H5302" s="159" t="n">
        <v>8243</v>
      </c>
      <c r="I5302" s="160" t="n">
        <v>40243.07</v>
      </c>
      <c r="J5302" s="160" t="n">
        <v>1117.03</v>
      </c>
      <c r="K5302" s="160" t="n">
        <v>39126.04</v>
      </c>
      <c r="L5302" s="160" t="n">
        <v>11692.27</v>
      </c>
    </row>
    <row r="5303">
      <c r="A5303" s="176" t="n">
        <v>45931</v>
      </c>
      <c r="B5303" s="104" t="inlineStr">
        <is>
          <t>2025/26</t>
        </is>
      </c>
      <c r="C5303" s="104" t="inlineStr">
        <is>
          <t>HC-060</t>
        </is>
      </c>
      <c r="D5303" s="104" t="inlineStr">
        <is>
          <t>Sud-Ouest</t>
        </is>
      </c>
      <c r="E5303" s="104" t="inlineStr">
        <is>
          <t>Livraison</t>
        </is>
      </c>
      <c r="F5303" s="104" t="n">
        <v>31</v>
      </c>
      <c r="G5303" s="159" t="n">
        <v>1357</v>
      </c>
      <c r="H5303" s="159" t="n">
        <v>3476</v>
      </c>
      <c r="I5303" s="160" t="n">
        <v>22993.29</v>
      </c>
      <c r="J5303" s="160" t="n">
        <v>1393.24</v>
      </c>
      <c r="K5303" s="160" t="n">
        <v>21600.05</v>
      </c>
      <c r="L5303" s="160" t="n">
        <v>6683.41</v>
      </c>
    </row>
    <row r="5304">
      <c r="A5304" s="176" t="n">
        <v>45931</v>
      </c>
      <c r="B5304" s="104" t="inlineStr">
        <is>
          <t>2025/26</t>
        </is>
      </c>
      <c r="C5304" s="104" t="inlineStr">
        <is>
          <t>HC-060</t>
        </is>
      </c>
      <c r="D5304" s="104" t="inlineStr">
        <is>
          <t>Sud-Ouest</t>
        </is>
      </c>
      <c r="E5304" s="104" t="inlineStr">
        <is>
          <t>Sur place</t>
        </is>
      </c>
      <c r="F5304" s="104" t="n">
        <v>30</v>
      </c>
      <c r="G5304" s="159" t="n">
        <v>3125</v>
      </c>
      <c r="H5304" s="159" t="n">
        <v>8184</v>
      </c>
      <c r="I5304" s="160" t="n">
        <v>41931.59</v>
      </c>
      <c r="J5304" s="160" t="n">
        <v>1243.08</v>
      </c>
      <c r="K5304" s="160" t="n">
        <v>40688.51</v>
      </c>
      <c r="L5304" s="160" t="n">
        <v>12115.84</v>
      </c>
    </row>
    <row r="5305">
      <c r="A5305" s="176" t="n">
        <v>45931</v>
      </c>
      <c r="B5305" s="104" t="inlineStr">
        <is>
          <t>2025/26</t>
        </is>
      </c>
      <c r="C5305" s="104" t="inlineStr">
        <is>
          <t>HC-060</t>
        </is>
      </c>
      <c r="D5305" s="104" t="inlineStr">
        <is>
          <t>Sud-Ouest</t>
        </is>
      </c>
      <c r="E5305" s="104" t="inlineStr">
        <is>
          <t>À emporter</t>
        </is>
      </c>
      <c r="F5305" s="104" t="n">
        <v>31</v>
      </c>
      <c r="G5305" s="159" t="n">
        <v>2402</v>
      </c>
      <c r="H5305" s="159" t="n">
        <v>6229</v>
      </c>
      <c r="I5305" s="160" t="n">
        <v>29531.62</v>
      </c>
      <c r="J5305" s="160" t="n">
        <v>965.9400000000001</v>
      </c>
      <c r="K5305" s="160" t="n">
        <v>28565.68</v>
      </c>
      <c r="L5305" s="160" t="n">
        <v>8548.65</v>
      </c>
    </row>
    <row r="5306">
      <c r="A5306" s="176" t="n">
        <v>45931</v>
      </c>
      <c r="B5306" s="104" t="inlineStr">
        <is>
          <t>2025/26</t>
        </is>
      </c>
      <c r="C5306" s="104" t="inlineStr">
        <is>
          <t>HC-061</t>
        </is>
      </c>
      <c r="D5306" s="104" t="inlineStr">
        <is>
          <t>Île-de-France</t>
        </is>
      </c>
      <c r="E5306" s="104" t="inlineStr">
        <is>
          <t>Livraison</t>
        </is>
      </c>
      <c r="F5306" s="104" t="n">
        <v>31</v>
      </c>
      <c r="G5306" s="159" t="n">
        <v>1676</v>
      </c>
      <c r="H5306" s="159" t="n">
        <v>4266</v>
      </c>
      <c r="I5306" s="160" t="n">
        <v>29153.53</v>
      </c>
      <c r="J5306" s="160" t="n">
        <v>1733.49</v>
      </c>
      <c r="K5306" s="160" t="n">
        <v>27420.04</v>
      </c>
      <c r="L5306" s="160" t="n">
        <v>8571.459999999999</v>
      </c>
    </row>
    <row r="5307">
      <c r="A5307" s="176" t="n">
        <v>45931</v>
      </c>
      <c r="B5307" s="104" t="inlineStr">
        <is>
          <t>2025/26</t>
        </is>
      </c>
      <c r="C5307" s="104" t="inlineStr">
        <is>
          <t>HC-061</t>
        </is>
      </c>
      <c r="D5307" s="104" t="inlineStr">
        <is>
          <t>Île-de-France</t>
        </is>
      </c>
      <c r="E5307" s="104" t="inlineStr">
        <is>
          <t>Sur place</t>
        </is>
      </c>
      <c r="F5307" s="104" t="n">
        <v>31</v>
      </c>
      <c r="G5307" s="159" t="n">
        <v>4114</v>
      </c>
      <c r="H5307" s="159" t="n">
        <v>10743</v>
      </c>
      <c r="I5307" s="160" t="n">
        <v>54818.63</v>
      </c>
      <c r="J5307" s="160" t="n">
        <v>1711.61</v>
      </c>
      <c r="K5307" s="160" t="n">
        <v>53107.02</v>
      </c>
      <c r="L5307" s="160" t="n">
        <v>15768.18</v>
      </c>
    </row>
    <row r="5308">
      <c r="A5308" s="176" t="n">
        <v>45931</v>
      </c>
      <c r="B5308" s="104" t="inlineStr">
        <is>
          <t>2025/26</t>
        </is>
      </c>
      <c r="C5308" s="104" t="inlineStr">
        <is>
          <t>HC-061</t>
        </is>
      </c>
      <c r="D5308" s="104" t="inlineStr">
        <is>
          <t>Île-de-France</t>
        </is>
      </c>
      <c r="E5308" s="104" t="inlineStr">
        <is>
          <t>À emporter</t>
        </is>
      </c>
      <c r="F5308" s="104" t="n">
        <v>31</v>
      </c>
      <c r="G5308" s="159" t="n">
        <v>3243</v>
      </c>
      <c r="H5308" s="159" t="n">
        <v>8516</v>
      </c>
      <c r="I5308" s="160" t="n">
        <v>40133.96</v>
      </c>
      <c r="J5308" s="160" t="n">
        <v>1162.99</v>
      </c>
      <c r="K5308" s="160" t="n">
        <v>38970.97</v>
      </c>
      <c r="L5308" s="160" t="n">
        <v>11610.36</v>
      </c>
    </row>
    <row r="5309">
      <c r="A5309" s="176" t="n">
        <v>45931</v>
      </c>
      <c r="B5309" s="104" t="inlineStr">
        <is>
          <t>2025/26</t>
        </is>
      </c>
      <c r="C5309" s="104" t="inlineStr">
        <is>
          <t>HC-062</t>
        </is>
      </c>
      <c r="D5309" s="104" t="inlineStr">
        <is>
          <t>Nord-Ouest</t>
        </is>
      </c>
      <c r="E5309" s="104" t="inlineStr">
        <is>
          <t>Drive</t>
        </is>
      </c>
      <c r="F5309" s="104" t="n">
        <v>30</v>
      </c>
      <c r="G5309" s="159" t="n">
        <v>994</v>
      </c>
      <c r="H5309" s="159" t="n">
        <v>2546</v>
      </c>
      <c r="I5309" s="160" t="n">
        <v>14255.74</v>
      </c>
      <c r="J5309" s="160" t="n">
        <v>392.52</v>
      </c>
      <c r="K5309" s="160" t="n">
        <v>13863.22</v>
      </c>
      <c r="L5309" s="160" t="n">
        <v>4146.72</v>
      </c>
    </row>
    <row r="5310">
      <c r="A5310" s="176" t="n">
        <v>45931</v>
      </c>
      <c r="B5310" s="104" t="inlineStr">
        <is>
          <t>2025/26</t>
        </is>
      </c>
      <c r="C5310" s="104" t="inlineStr">
        <is>
          <t>HC-062</t>
        </is>
      </c>
      <c r="D5310" s="104" t="inlineStr">
        <is>
          <t>Nord-Ouest</t>
        </is>
      </c>
      <c r="E5310" s="104" t="inlineStr">
        <is>
          <t>Livraison</t>
        </is>
      </c>
      <c r="F5310" s="104" t="n">
        <v>31</v>
      </c>
      <c r="G5310" s="159" t="n">
        <v>1090</v>
      </c>
      <c r="H5310" s="159" t="n">
        <v>2766</v>
      </c>
      <c r="I5310" s="160" t="n">
        <v>18909.68</v>
      </c>
      <c r="J5310" s="160" t="n">
        <v>1102.2</v>
      </c>
      <c r="K5310" s="160" t="n">
        <v>17807.48</v>
      </c>
      <c r="L5310" s="160" t="n">
        <v>5549.59</v>
      </c>
    </row>
    <row r="5311">
      <c r="A5311" s="176" t="n">
        <v>45931</v>
      </c>
      <c r="B5311" s="104" t="inlineStr">
        <is>
          <t>2025/26</t>
        </is>
      </c>
      <c r="C5311" s="104" t="inlineStr">
        <is>
          <t>HC-062</t>
        </is>
      </c>
      <c r="D5311" s="104" t="inlineStr">
        <is>
          <t>Nord-Ouest</t>
        </is>
      </c>
      <c r="E5311" s="104" t="inlineStr">
        <is>
          <t>Sur place</t>
        </is>
      </c>
      <c r="F5311" s="104" t="n">
        <v>31</v>
      </c>
      <c r="G5311" s="159" t="n">
        <v>2572</v>
      </c>
      <c r="H5311" s="159" t="n">
        <v>6665</v>
      </c>
      <c r="I5311" s="160" t="n">
        <v>34930.44</v>
      </c>
      <c r="J5311" s="160" t="n">
        <v>1071.16</v>
      </c>
      <c r="K5311" s="160" t="n">
        <v>33859.28</v>
      </c>
      <c r="L5311" s="160" t="n">
        <v>10098.21</v>
      </c>
    </row>
    <row r="5312">
      <c r="A5312" s="176" t="n">
        <v>45931</v>
      </c>
      <c r="B5312" s="104" t="inlineStr">
        <is>
          <t>2025/26</t>
        </is>
      </c>
      <c r="C5312" s="104" t="inlineStr">
        <is>
          <t>HC-062</t>
        </is>
      </c>
      <c r="D5312" s="104" t="inlineStr">
        <is>
          <t>Nord-Ouest</t>
        </is>
      </c>
      <c r="E5312" s="104" t="inlineStr">
        <is>
          <t>À emporter</t>
        </is>
      </c>
      <c r="F5312" s="104" t="n">
        <v>31</v>
      </c>
      <c r="G5312" s="159" t="n">
        <v>1980</v>
      </c>
      <c r="H5312" s="159" t="n">
        <v>5039</v>
      </c>
      <c r="I5312" s="160" t="n">
        <v>24659.11</v>
      </c>
      <c r="J5312" s="160" t="n">
        <v>643.1</v>
      </c>
      <c r="K5312" s="160" t="n">
        <v>24016.01</v>
      </c>
      <c r="L5312" s="160" t="n">
        <v>7091.31</v>
      </c>
    </row>
    <row r="5313">
      <c r="A5313" s="176" t="n">
        <v>45931</v>
      </c>
      <c r="B5313" s="104" t="inlineStr">
        <is>
          <t>2025/26</t>
        </is>
      </c>
      <c r="C5313" s="104" t="inlineStr">
        <is>
          <t>HC-063</t>
        </is>
      </c>
      <c r="D5313" s="104" t="inlineStr">
        <is>
          <t>Sud-Est</t>
        </is>
      </c>
      <c r="E5313" s="104" t="inlineStr">
        <is>
          <t>Livraison</t>
        </is>
      </c>
      <c r="F5313" s="104" t="n">
        <v>31</v>
      </c>
      <c r="G5313" s="159" t="n">
        <v>1688</v>
      </c>
      <c r="H5313" s="159" t="n">
        <v>4308</v>
      </c>
      <c r="I5313" s="160" t="n">
        <v>27925.46</v>
      </c>
      <c r="J5313" s="160" t="n">
        <v>1515.77</v>
      </c>
      <c r="K5313" s="160" t="n">
        <v>26409.69</v>
      </c>
      <c r="L5313" s="160" t="n">
        <v>8121.4</v>
      </c>
    </row>
    <row r="5314">
      <c r="A5314" s="176" t="n">
        <v>45931</v>
      </c>
      <c r="B5314" s="104" t="inlineStr">
        <is>
          <t>2025/26</t>
        </is>
      </c>
      <c r="C5314" s="104" t="inlineStr">
        <is>
          <t>HC-063</t>
        </is>
      </c>
      <c r="D5314" s="104" t="inlineStr">
        <is>
          <t>Sud-Est</t>
        </is>
      </c>
      <c r="E5314" s="104" t="inlineStr">
        <is>
          <t>Sur place</t>
        </is>
      </c>
      <c r="F5314" s="104" t="n">
        <v>29</v>
      </c>
      <c r="G5314" s="159" t="n">
        <v>3196</v>
      </c>
      <c r="H5314" s="159" t="n">
        <v>8388</v>
      </c>
      <c r="I5314" s="160" t="n">
        <v>43443.08</v>
      </c>
      <c r="J5314" s="160" t="n">
        <v>1344.66</v>
      </c>
      <c r="K5314" s="160" t="n">
        <v>42098.42</v>
      </c>
      <c r="L5314" s="160" t="n">
        <v>12519.06</v>
      </c>
    </row>
    <row r="5315">
      <c r="A5315" s="176" t="n">
        <v>45931</v>
      </c>
      <c r="B5315" s="104" t="inlineStr">
        <is>
          <t>2025/26</t>
        </is>
      </c>
      <c r="C5315" s="104" t="inlineStr">
        <is>
          <t>HC-063</t>
        </is>
      </c>
      <c r="D5315" s="104" t="inlineStr">
        <is>
          <t>Sud-Est</t>
        </is>
      </c>
      <c r="E5315" s="104" t="inlineStr">
        <is>
          <t>À emporter</t>
        </is>
      </c>
      <c r="F5315" s="104" t="n">
        <v>30</v>
      </c>
      <c r="G5315" s="159" t="n">
        <v>2552</v>
      </c>
      <c r="H5315" s="159" t="n">
        <v>6552</v>
      </c>
      <c r="I5315" s="160" t="n">
        <v>31937.67</v>
      </c>
      <c r="J5315" s="160" t="n">
        <v>991.77</v>
      </c>
      <c r="K5315" s="160" t="n">
        <v>30945.9</v>
      </c>
      <c r="L5315" s="160" t="n">
        <v>9230.879999999999</v>
      </c>
    </row>
    <row r="5316">
      <c r="A5316" s="176" t="n">
        <v>45931</v>
      </c>
      <c r="B5316" s="104" t="inlineStr">
        <is>
          <t>2025/26</t>
        </is>
      </c>
      <c r="C5316" s="104" t="inlineStr">
        <is>
          <t>HC-064</t>
        </is>
      </c>
      <c r="D5316" s="104" t="inlineStr">
        <is>
          <t>Sud-Ouest</t>
        </is>
      </c>
      <c r="E5316" s="104" t="inlineStr">
        <is>
          <t>Livraison</t>
        </is>
      </c>
      <c r="F5316" s="104" t="n">
        <v>31</v>
      </c>
      <c r="G5316" s="159" t="n">
        <v>1290</v>
      </c>
      <c r="H5316" s="159" t="n">
        <v>3244</v>
      </c>
      <c r="I5316" s="160" t="n">
        <v>22033.72</v>
      </c>
      <c r="J5316" s="160" t="n">
        <v>1281.91</v>
      </c>
      <c r="K5316" s="160" t="n">
        <v>20751.81</v>
      </c>
      <c r="L5316" s="160" t="n">
        <v>6383.88</v>
      </c>
    </row>
    <row r="5317">
      <c r="A5317" s="176" t="n">
        <v>45931</v>
      </c>
      <c r="B5317" s="104" t="inlineStr">
        <is>
          <t>2025/26</t>
        </is>
      </c>
      <c r="C5317" s="104" t="inlineStr">
        <is>
          <t>HC-064</t>
        </is>
      </c>
      <c r="D5317" s="104" t="inlineStr">
        <is>
          <t>Sud-Ouest</t>
        </is>
      </c>
      <c r="E5317" s="104" t="inlineStr">
        <is>
          <t>Sur place</t>
        </is>
      </c>
      <c r="F5317" s="104" t="n">
        <v>31</v>
      </c>
      <c r="G5317" s="159" t="n">
        <v>2903</v>
      </c>
      <c r="H5317" s="159" t="n">
        <v>7381</v>
      </c>
      <c r="I5317" s="160" t="n">
        <v>39144.19</v>
      </c>
      <c r="J5317" s="160" t="n">
        <v>1089.7</v>
      </c>
      <c r="K5317" s="160" t="n">
        <v>38054.49</v>
      </c>
      <c r="L5317" s="160" t="n">
        <v>11440.52</v>
      </c>
    </row>
    <row r="5318">
      <c r="A5318" s="176" t="n">
        <v>45931</v>
      </c>
      <c r="B5318" s="104" t="inlineStr">
        <is>
          <t>2025/26</t>
        </is>
      </c>
      <c r="C5318" s="104" t="inlineStr">
        <is>
          <t>HC-064</t>
        </is>
      </c>
      <c r="D5318" s="104" t="inlineStr">
        <is>
          <t>Sud-Ouest</t>
        </is>
      </c>
      <c r="E5318" s="104" t="inlineStr">
        <is>
          <t>À emporter</t>
        </is>
      </c>
      <c r="F5318" s="104" t="n">
        <v>30</v>
      </c>
      <c r="G5318" s="159" t="n">
        <v>2228</v>
      </c>
      <c r="H5318" s="159" t="n">
        <v>5478</v>
      </c>
      <c r="I5318" s="160" t="n">
        <v>27612.12</v>
      </c>
      <c r="J5318" s="160" t="n">
        <v>727.77</v>
      </c>
      <c r="K5318" s="160" t="n">
        <v>26884.35</v>
      </c>
      <c r="L5318" s="160" t="n">
        <v>7919.51</v>
      </c>
    </row>
    <row r="5319">
      <c r="A5319" s="176" t="n">
        <v>45931</v>
      </c>
      <c r="B5319" s="104" t="inlineStr">
        <is>
          <t>2025/26</t>
        </is>
      </c>
      <c r="C5319" s="104" t="inlineStr">
        <is>
          <t>HC-065</t>
        </is>
      </c>
      <c r="D5319" s="104" t="inlineStr">
        <is>
          <t>Île-de-France</t>
        </is>
      </c>
      <c r="E5319" s="104" t="inlineStr">
        <is>
          <t>Livraison</t>
        </is>
      </c>
      <c r="F5319" s="104" t="n">
        <v>31</v>
      </c>
      <c r="G5319" s="159" t="n">
        <v>2318</v>
      </c>
      <c r="H5319" s="159" t="n">
        <v>5947</v>
      </c>
      <c r="I5319" s="160" t="n">
        <v>39877.88</v>
      </c>
      <c r="J5319" s="160" t="n">
        <v>2607.08</v>
      </c>
      <c r="K5319" s="160" t="n">
        <v>37270.8</v>
      </c>
      <c r="L5319" s="160" t="n">
        <v>11612.07</v>
      </c>
    </row>
    <row r="5320">
      <c r="A5320" s="176" t="n">
        <v>45931</v>
      </c>
      <c r="B5320" s="104" t="inlineStr">
        <is>
          <t>2025/26</t>
        </is>
      </c>
      <c r="C5320" s="104" t="inlineStr">
        <is>
          <t>HC-065</t>
        </is>
      </c>
      <c r="D5320" s="104" t="inlineStr">
        <is>
          <t>Île-de-France</t>
        </is>
      </c>
      <c r="E5320" s="104" t="inlineStr">
        <is>
          <t>Sur place</t>
        </is>
      </c>
      <c r="F5320" s="104" t="n">
        <v>31</v>
      </c>
      <c r="G5320" s="159" t="n">
        <v>5770</v>
      </c>
      <c r="H5320" s="159" t="n">
        <v>14706</v>
      </c>
      <c r="I5320" s="160" t="n">
        <v>77717.38</v>
      </c>
      <c r="J5320" s="160" t="n">
        <v>2499.16</v>
      </c>
      <c r="K5320" s="160" t="n">
        <v>75218.22</v>
      </c>
      <c r="L5320" s="160" t="n">
        <v>22345.97</v>
      </c>
    </row>
    <row r="5321">
      <c r="A5321" s="176" t="n">
        <v>45931</v>
      </c>
      <c r="B5321" s="104" t="inlineStr">
        <is>
          <t>2025/26</t>
        </is>
      </c>
      <c r="C5321" s="104" t="inlineStr">
        <is>
          <t>HC-065</t>
        </is>
      </c>
      <c r="D5321" s="104" t="inlineStr">
        <is>
          <t>Île-de-France</t>
        </is>
      </c>
      <c r="E5321" s="104" t="inlineStr">
        <is>
          <t>À emporter</t>
        </is>
      </c>
      <c r="F5321" s="104" t="n">
        <v>31</v>
      </c>
      <c r="G5321" s="159" t="n">
        <v>4298</v>
      </c>
      <c r="H5321" s="159" t="n">
        <v>10937</v>
      </c>
      <c r="I5321" s="160" t="n">
        <v>53448.98</v>
      </c>
      <c r="J5321" s="160" t="n">
        <v>1553.17</v>
      </c>
      <c r="K5321" s="160" t="n">
        <v>51895.81</v>
      </c>
      <c r="L5321" s="160" t="n">
        <v>15540.96</v>
      </c>
    </row>
    <row r="5322">
      <c r="A5322" s="176" t="n">
        <v>45931</v>
      </c>
      <c r="B5322" s="104" t="inlineStr">
        <is>
          <t>2025/26</t>
        </is>
      </c>
      <c r="C5322" s="104" t="inlineStr">
        <is>
          <t>HC-066</t>
        </is>
      </c>
      <c r="D5322" s="104" t="inlineStr">
        <is>
          <t>Nord-Ouest</t>
        </is>
      </c>
      <c r="E5322" s="104" t="inlineStr">
        <is>
          <t>Livraison</t>
        </is>
      </c>
      <c r="F5322" s="104" t="n">
        <v>30</v>
      </c>
      <c r="G5322" s="159" t="n">
        <v>2158</v>
      </c>
      <c r="H5322" s="159" t="n">
        <v>5537</v>
      </c>
      <c r="I5322" s="160" t="n">
        <v>35559.11</v>
      </c>
      <c r="J5322" s="160" t="n">
        <v>1973.75</v>
      </c>
      <c r="K5322" s="160" t="n">
        <v>33585.36</v>
      </c>
      <c r="L5322" s="160" t="n">
        <v>11717.67</v>
      </c>
    </row>
    <row r="5323">
      <c r="A5323" s="176" t="n">
        <v>45931</v>
      </c>
      <c r="B5323" s="104" t="inlineStr">
        <is>
          <t>2025/26</t>
        </is>
      </c>
      <c r="C5323" s="104" t="inlineStr">
        <is>
          <t>HC-066</t>
        </is>
      </c>
      <c r="D5323" s="104" t="inlineStr">
        <is>
          <t>Nord-Ouest</t>
        </is>
      </c>
      <c r="E5323" s="104" t="inlineStr">
        <is>
          <t>Sur place</t>
        </is>
      </c>
      <c r="F5323" s="104" t="n">
        <v>29</v>
      </c>
      <c r="G5323" s="159" t="n">
        <v>4017</v>
      </c>
      <c r="H5323" s="159" t="n">
        <v>10010</v>
      </c>
      <c r="I5323" s="160" t="n">
        <v>54065.42</v>
      </c>
      <c r="J5323" s="160" t="n">
        <v>1691.48</v>
      </c>
      <c r="K5323" s="160" t="n">
        <v>52373.94</v>
      </c>
      <c r="L5323" s="160" t="n">
        <v>17759.13</v>
      </c>
    </row>
    <row r="5324">
      <c r="A5324" s="176" t="n">
        <v>45931</v>
      </c>
      <c r="B5324" s="104" t="inlineStr">
        <is>
          <t>2025/26</t>
        </is>
      </c>
      <c r="C5324" s="104" t="inlineStr">
        <is>
          <t>HC-066</t>
        </is>
      </c>
      <c r="D5324" s="104" t="inlineStr">
        <is>
          <t>Nord-Ouest</t>
        </is>
      </c>
      <c r="E5324" s="104" t="inlineStr">
        <is>
          <t>À emporter</t>
        </is>
      </c>
      <c r="F5324" s="104" t="n">
        <v>30</v>
      </c>
      <c r="G5324" s="159" t="n">
        <v>3166</v>
      </c>
      <c r="H5324" s="159" t="n">
        <v>7820</v>
      </c>
      <c r="I5324" s="160" t="n">
        <v>39161.1</v>
      </c>
      <c r="J5324" s="160" t="n">
        <v>1158.4</v>
      </c>
      <c r="K5324" s="160" t="n">
        <v>38002.7</v>
      </c>
      <c r="L5324" s="160" t="n">
        <v>12876.81</v>
      </c>
    </row>
    <row r="5325">
      <c r="A5325" s="176" t="n">
        <v>45931</v>
      </c>
      <c r="B5325" s="104" t="inlineStr">
        <is>
          <t>2025/26</t>
        </is>
      </c>
      <c r="C5325" s="104" t="inlineStr">
        <is>
          <t>HC-067</t>
        </is>
      </c>
      <c r="D5325" s="104" t="inlineStr">
        <is>
          <t>Sud-Est</t>
        </is>
      </c>
      <c r="E5325" s="104" t="inlineStr">
        <is>
          <t>Livraison</t>
        </is>
      </c>
      <c r="F5325" s="104" t="n">
        <v>31</v>
      </c>
      <c r="G5325" s="159" t="n">
        <v>1864</v>
      </c>
      <c r="H5325" s="159" t="n">
        <v>4683</v>
      </c>
      <c r="I5325" s="160" t="n">
        <v>31801.01</v>
      </c>
      <c r="J5325" s="160" t="n">
        <v>1836.81</v>
      </c>
      <c r="K5325" s="160" t="n">
        <v>29964.2</v>
      </c>
      <c r="L5325" s="160" t="n">
        <v>9341.040000000001</v>
      </c>
    </row>
    <row r="5326">
      <c r="A5326" s="176" t="n">
        <v>45931</v>
      </c>
      <c r="B5326" s="104" t="inlineStr">
        <is>
          <t>2025/26</t>
        </is>
      </c>
      <c r="C5326" s="104" t="inlineStr">
        <is>
          <t>HC-067</t>
        </is>
      </c>
      <c r="D5326" s="104" t="inlineStr">
        <is>
          <t>Sud-Est</t>
        </is>
      </c>
      <c r="E5326" s="104" t="inlineStr">
        <is>
          <t>Sur place</t>
        </is>
      </c>
      <c r="F5326" s="104" t="n">
        <v>30</v>
      </c>
      <c r="G5326" s="159" t="n">
        <v>3972</v>
      </c>
      <c r="H5326" s="159" t="n">
        <v>10270</v>
      </c>
      <c r="I5326" s="160" t="n">
        <v>53790.24</v>
      </c>
      <c r="J5326" s="160" t="n">
        <v>1525.2</v>
      </c>
      <c r="K5326" s="160" t="n">
        <v>52265.04</v>
      </c>
      <c r="L5326" s="160" t="n">
        <v>15541.87</v>
      </c>
    </row>
    <row r="5327">
      <c r="A5327" s="176" t="n">
        <v>45931</v>
      </c>
      <c r="B5327" s="104" t="inlineStr">
        <is>
          <t>2025/26</t>
        </is>
      </c>
      <c r="C5327" s="104" t="inlineStr">
        <is>
          <t>HC-067</t>
        </is>
      </c>
      <c r="D5327" s="104" t="inlineStr">
        <is>
          <t>Sud-Est</t>
        </is>
      </c>
      <c r="E5327" s="104" t="inlineStr">
        <is>
          <t>À emporter</t>
        </is>
      </c>
      <c r="F5327" s="104" t="n">
        <v>31</v>
      </c>
      <c r="G5327" s="159" t="n">
        <v>3136</v>
      </c>
      <c r="H5327" s="159" t="n">
        <v>7973</v>
      </c>
      <c r="I5327" s="160" t="n">
        <v>39027.41</v>
      </c>
      <c r="J5327" s="160" t="n">
        <v>1184.53</v>
      </c>
      <c r="K5327" s="160" t="n">
        <v>37842.88</v>
      </c>
      <c r="L5327" s="160" t="n">
        <v>11290.52</v>
      </c>
    </row>
    <row r="5328">
      <c r="A5328" s="176" t="n">
        <v>45931</v>
      </c>
      <c r="B5328" s="104" t="inlineStr">
        <is>
          <t>2025/26</t>
        </is>
      </c>
      <c r="C5328" s="104" t="inlineStr">
        <is>
          <t>HC-068</t>
        </is>
      </c>
      <c r="D5328" s="104" t="inlineStr">
        <is>
          <t>Sud-Ouest</t>
        </is>
      </c>
      <c r="E5328" s="104" t="inlineStr">
        <is>
          <t>Livraison</t>
        </is>
      </c>
      <c r="F5328" s="104" t="n">
        <v>31</v>
      </c>
      <c r="G5328" s="159" t="n">
        <v>1198</v>
      </c>
      <c r="H5328" s="159" t="n">
        <v>3096</v>
      </c>
      <c r="I5328" s="160" t="n">
        <v>20800.14</v>
      </c>
      <c r="J5328" s="160" t="n">
        <v>1236.26</v>
      </c>
      <c r="K5328" s="160" t="n">
        <v>19563.88</v>
      </c>
      <c r="L5328" s="160" t="n">
        <v>6127.76</v>
      </c>
    </row>
    <row r="5329">
      <c r="A5329" s="176" t="n">
        <v>45931</v>
      </c>
      <c r="B5329" s="104" t="inlineStr">
        <is>
          <t>2025/26</t>
        </is>
      </c>
      <c r="C5329" s="104" t="inlineStr">
        <is>
          <t>HC-068</t>
        </is>
      </c>
      <c r="D5329" s="104" t="inlineStr">
        <is>
          <t>Sud-Ouest</t>
        </is>
      </c>
      <c r="E5329" s="104" t="inlineStr">
        <is>
          <t>Sur place</t>
        </is>
      </c>
      <c r="F5329" s="104" t="n">
        <v>31</v>
      </c>
      <c r="G5329" s="159" t="n">
        <v>2944</v>
      </c>
      <c r="H5329" s="159" t="n">
        <v>7423</v>
      </c>
      <c r="I5329" s="160" t="n">
        <v>40070.46</v>
      </c>
      <c r="J5329" s="160" t="n">
        <v>1356.98</v>
      </c>
      <c r="K5329" s="160" t="n">
        <v>38713.48</v>
      </c>
      <c r="L5329" s="160" t="n">
        <v>11551.89</v>
      </c>
    </row>
    <row r="5330">
      <c r="A5330" s="176" t="n">
        <v>45931</v>
      </c>
      <c r="B5330" s="104" t="inlineStr">
        <is>
          <t>2025/26</t>
        </is>
      </c>
      <c r="C5330" s="104" t="inlineStr">
        <is>
          <t>HC-068</t>
        </is>
      </c>
      <c r="D5330" s="104" t="inlineStr">
        <is>
          <t>Sud-Ouest</t>
        </is>
      </c>
      <c r="E5330" s="104" t="inlineStr">
        <is>
          <t>À emporter</t>
        </is>
      </c>
      <c r="F5330" s="104" t="n">
        <v>31</v>
      </c>
      <c r="G5330" s="159" t="n">
        <v>2320</v>
      </c>
      <c r="H5330" s="159" t="n">
        <v>5813</v>
      </c>
      <c r="I5330" s="160" t="n">
        <v>28802.41</v>
      </c>
      <c r="J5330" s="160" t="n">
        <v>907.0700000000001</v>
      </c>
      <c r="K5330" s="160" t="n">
        <v>27895.34</v>
      </c>
      <c r="L5330" s="160" t="n">
        <v>8308.17</v>
      </c>
    </row>
    <row r="5331">
      <c r="A5331" s="176" t="n">
        <v>45931</v>
      </c>
      <c r="B5331" s="104" t="inlineStr">
        <is>
          <t>2025/26</t>
        </is>
      </c>
      <c r="C5331" s="104" t="inlineStr">
        <is>
          <t>HC-069</t>
        </is>
      </c>
      <c r="D5331" s="104" t="inlineStr">
        <is>
          <t>Île-de-France</t>
        </is>
      </c>
      <c r="E5331" s="104" t="inlineStr">
        <is>
          <t>Drive</t>
        </is>
      </c>
      <c r="F5331" s="104" t="n">
        <v>31</v>
      </c>
      <c r="G5331" s="159" t="n">
        <v>1352</v>
      </c>
      <c r="H5331" s="159" t="n">
        <v>3343</v>
      </c>
      <c r="I5331" s="160" t="n">
        <v>19244.49</v>
      </c>
      <c r="J5331" s="160" t="n">
        <v>537.73</v>
      </c>
      <c r="K5331" s="160" t="n">
        <v>18706.76</v>
      </c>
      <c r="L5331" s="160" t="n">
        <v>5538.74</v>
      </c>
    </row>
    <row r="5332">
      <c r="A5332" s="176" t="n">
        <v>45931</v>
      </c>
      <c r="B5332" s="104" t="inlineStr">
        <is>
          <t>2025/26</t>
        </is>
      </c>
      <c r="C5332" s="104" t="inlineStr">
        <is>
          <t>HC-069</t>
        </is>
      </c>
      <c r="D5332" s="104" t="inlineStr">
        <is>
          <t>Île-de-France</t>
        </is>
      </c>
      <c r="E5332" s="104" t="inlineStr">
        <is>
          <t>Livraison</t>
        </is>
      </c>
      <c r="F5332" s="104" t="n">
        <v>31</v>
      </c>
      <c r="G5332" s="159" t="n">
        <v>1483</v>
      </c>
      <c r="H5332" s="159" t="n">
        <v>3799</v>
      </c>
      <c r="I5332" s="160" t="n">
        <v>24860.38</v>
      </c>
      <c r="J5332" s="160" t="n">
        <v>1364.93</v>
      </c>
      <c r="K5332" s="160" t="n">
        <v>23495.45</v>
      </c>
      <c r="L5332" s="160" t="n">
        <v>7252.92</v>
      </c>
    </row>
    <row r="5333">
      <c r="A5333" s="176" t="n">
        <v>45931</v>
      </c>
      <c r="B5333" s="104" t="inlineStr">
        <is>
          <t>2025/26</t>
        </is>
      </c>
      <c r="C5333" s="104" t="inlineStr">
        <is>
          <t>HC-069</t>
        </is>
      </c>
      <c r="D5333" s="104" t="inlineStr">
        <is>
          <t>Île-de-France</t>
        </is>
      </c>
      <c r="E5333" s="104" t="inlineStr">
        <is>
          <t>Sur place</t>
        </is>
      </c>
      <c r="F5333" s="104" t="n">
        <v>30</v>
      </c>
      <c r="G5333" s="159" t="n">
        <v>3142</v>
      </c>
      <c r="H5333" s="159" t="n">
        <v>8075</v>
      </c>
      <c r="I5333" s="160" t="n">
        <v>42283.05</v>
      </c>
      <c r="J5333" s="160" t="n">
        <v>1388.96</v>
      </c>
      <c r="K5333" s="160" t="n">
        <v>40894.09</v>
      </c>
      <c r="L5333" s="160" t="n">
        <v>12201.17</v>
      </c>
    </row>
    <row r="5334">
      <c r="A5334" s="176" t="n">
        <v>45931</v>
      </c>
      <c r="B5334" s="104" t="inlineStr">
        <is>
          <t>2025/26</t>
        </is>
      </c>
      <c r="C5334" s="104" t="inlineStr">
        <is>
          <t>HC-069</t>
        </is>
      </c>
      <c r="D5334" s="104" t="inlineStr">
        <is>
          <t>Île-de-France</t>
        </is>
      </c>
      <c r="E5334" s="104" t="inlineStr">
        <is>
          <t>À emporter</t>
        </is>
      </c>
      <c r="F5334" s="104" t="n">
        <v>31</v>
      </c>
      <c r="G5334" s="159" t="n">
        <v>2518</v>
      </c>
      <c r="H5334" s="159" t="n">
        <v>6472</v>
      </c>
      <c r="I5334" s="160" t="n">
        <v>31148.55</v>
      </c>
      <c r="J5334" s="160" t="n">
        <v>886.02</v>
      </c>
      <c r="K5334" s="160" t="n">
        <v>30262.53</v>
      </c>
      <c r="L5334" s="160" t="n">
        <v>9000.049999999999</v>
      </c>
    </row>
    <row r="5335">
      <c r="A5335" s="176" t="n">
        <v>45931</v>
      </c>
      <c r="B5335" s="104" t="inlineStr">
        <is>
          <t>2025/26</t>
        </is>
      </c>
      <c r="C5335" s="104" t="inlineStr">
        <is>
          <t>HC-070</t>
        </is>
      </c>
      <c r="D5335" s="104" t="inlineStr">
        <is>
          <t>Nord-Ouest</t>
        </is>
      </c>
      <c r="E5335" s="104" t="inlineStr">
        <is>
          <t>Livraison</t>
        </is>
      </c>
      <c r="F5335" s="104" t="n">
        <v>31</v>
      </c>
      <c r="G5335" s="159" t="n">
        <v>1055</v>
      </c>
      <c r="H5335" s="159" t="n">
        <v>2671</v>
      </c>
      <c r="I5335" s="160" t="n">
        <v>18275.99</v>
      </c>
      <c r="J5335" s="160" t="n">
        <v>1111.38</v>
      </c>
      <c r="K5335" s="160" t="n">
        <v>17164.61</v>
      </c>
      <c r="L5335" s="160" t="n">
        <v>5328.58</v>
      </c>
    </row>
    <row r="5336">
      <c r="A5336" s="176" t="n">
        <v>45931</v>
      </c>
      <c r="B5336" s="104" t="inlineStr">
        <is>
          <t>2025/26</t>
        </is>
      </c>
      <c r="C5336" s="104" t="inlineStr">
        <is>
          <t>HC-070</t>
        </is>
      </c>
      <c r="D5336" s="104" t="inlineStr">
        <is>
          <t>Nord-Ouest</t>
        </is>
      </c>
      <c r="E5336" s="104" t="inlineStr">
        <is>
          <t>Sur place</t>
        </is>
      </c>
      <c r="F5336" s="104" t="n">
        <v>31</v>
      </c>
      <c r="G5336" s="159" t="n">
        <v>2585</v>
      </c>
      <c r="H5336" s="159" t="n">
        <v>6749</v>
      </c>
      <c r="I5336" s="160" t="n">
        <v>35287.35</v>
      </c>
      <c r="J5336" s="160" t="n">
        <v>1026.42</v>
      </c>
      <c r="K5336" s="160" t="n">
        <v>34260.93</v>
      </c>
      <c r="L5336" s="160" t="n">
        <v>10276.52</v>
      </c>
    </row>
    <row r="5337">
      <c r="A5337" s="176" t="n">
        <v>45931</v>
      </c>
      <c r="B5337" s="104" t="inlineStr">
        <is>
          <t>2025/26</t>
        </is>
      </c>
      <c r="C5337" s="104" t="inlineStr">
        <is>
          <t>HC-070</t>
        </is>
      </c>
      <c r="D5337" s="104" t="inlineStr">
        <is>
          <t>Nord-Ouest</t>
        </is>
      </c>
      <c r="E5337" s="104" t="inlineStr">
        <is>
          <t>À emporter</t>
        </is>
      </c>
      <c r="F5337" s="104" t="n">
        <v>31</v>
      </c>
      <c r="G5337" s="159" t="n">
        <v>2036</v>
      </c>
      <c r="H5337" s="159" t="n">
        <v>5182</v>
      </c>
      <c r="I5337" s="160" t="n">
        <v>24989.67</v>
      </c>
      <c r="J5337" s="160" t="n">
        <v>642.51</v>
      </c>
      <c r="K5337" s="160" t="n">
        <v>24347.16</v>
      </c>
      <c r="L5337" s="160" t="n">
        <v>7339.71</v>
      </c>
    </row>
    <row r="5338">
      <c r="A5338" s="176" t="n">
        <v>45931</v>
      </c>
      <c r="B5338" s="104" t="inlineStr">
        <is>
          <t>2025/26</t>
        </is>
      </c>
      <c r="C5338" s="104" t="inlineStr">
        <is>
          <t>HC-071</t>
        </is>
      </c>
      <c r="D5338" s="104" t="inlineStr">
        <is>
          <t>Sud-Est</t>
        </is>
      </c>
      <c r="E5338" s="104" t="inlineStr">
        <is>
          <t>Drive</t>
        </is>
      </c>
      <c r="F5338" s="104" t="n">
        <v>31</v>
      </c>
      <c r="G5338" s="159" t="n">
        <v>1196</v>
      </c>
      <c r="H5338" s="159" t="n">
        <v>3037</v>
      </c>
      <c r="I5338" s="160" t="n">
        <v>17181.88</v>
      </c>
      <c r="J5338" s="160" t="n">
        <v>534.1900000000001</v>
      </c>
      <c r="K5338" s="160" t="n">
        <v>16647.69</v>
      </c>
      <c r="L5338" s="160" t="n">
        <v>4954.47</v>
      </c>
    </row>
    <row r="5339">
      <c r="A5339" s="176" t="n">
        <v>45931</v>
      </c>
      <c r="B5339" s="104" t="inlineStr">
        <is>
          <t>2025/26</t>
        </is>
      </c>
      <c r="C5339" s="104" t="inlineStr">
        <is>
          <t>HC-071</t>
        </is>
      </c>
      <c r="D5339" s="104" t="inlineStr">
        <is>
          <t>Sud-Est</t>
        </is>
      </c>
      <c r="E5339" s="104" t="inlineStr">
        <is>
          <t>Livraison</t>
        </is>
      </c>
      <c r="F5339" s="104" t="n">
        <v>31</v>
      </c>
      <c r="G5339" s="159" t="n">
        <v>1253</v>
      </c>
      <c r="H5339" s="159" t="n">
        <v>3155</v>
      </c>
      <c r="I5339" s="160" t="n">
        <v>21589.26</v>
      </c>
      <c r="J5339" s="160" t="n">
        <v>1251.77</v>
      </c>
      <c r="K5339" s="160" t="n">
        <v>20337.49</v>
      </c>
      <c r="L5339" s="160" t="n">
        <v>6281.4</v>
      </c>
    </row>
    <row r="5340">
      <c r="A5340" s="176" t="n">
        <v>45931</v>
      </c>
      <c r="B5340" s="104" t="inlineStr">
        <is>
          <t>2025/26</t>
        </is>
      </c>
      <c r="C5340" s="104" t="inlineStr">
        <is>
          <t>HC-071</t>
        </is>
      </c>
      <c r="D5340" s="104" t="inlineStr">
        <is>
          <t>Sud-Est</t>
        </is>
      </c>
      <c r="E5340" s="104" t="inlineStr">
        <is>
          <t>Sur place</t>
        </is>
      </c>
      <c r="F5340" s="104" t="n">
        <v>31</v>
      </c>
      <c r="G5340" s="159" t="n">
        <v>2946</v>
      </c>
      <c r="H5340" s="159" t="n">
        <v>7300</v>
      </c>
      <c r="I5340" s="160" t="n">
        <v>39860.47</v>
      </c>
      <c r="J5340" s="160" t="n">
        <v>1118.43</v>
      </c>
      <c r="K5340" s="160" t="n">
        <v>38742.04</v>
      </c>
      <c r="L5340" s="160" t="n">
        <v>11556.9</v>
      </c>
    </row>
    <row r="5341">
      <c r="A5341" s="176" t="n">
        <v>45931</v>
      </c>
      <c r="B5341" s="104" t="inlineStr">
        <is>
          <t>2025/26</t>
        </is>
      </c>
      <c r="C5341" s="104" t="inlineStr">
        <is>
          <t>HC-071</t>
        </is>
      </c>
      <c r="D5341" s="104" t="inlineStr">
        <is>
          <t>Sud-Est</t>
        </is>
      </c>
      <c r="E5341" s="104" t="inlineStr">
        <is>
          <t>À emporter</t>
        </is>
      </c>
      <c r="F5341" s="104" t="n">
        <v>29</v>
      </c>
      <c r="G5341" s="159" t="n">
        <v>2091</v>
      </c>
      <c r="H5341" s="159" t="n">
        <v>5410</v>
      </c>
      <c r="I5341" s="160" t="n">
        <v>26047.74</v>
      </c>
      <c r="J5341" s="160" t="n">
        <v>756.9400000000001</v>
      </c>
      <c r="K5341" s="160" t="n">
        <v>25290.8</v>
      </c>
      <c r="L5341" s="160" t="n">
        <v>7581.6</v>
      </c>
    </row>
    <row r="5342">
      <c r="A5342" s="176" t="n">
        <v>45931</v>
      </c>
      <c r="B5342" s="104" t="inlineStr">
        <is>
          <t>2025/26</t>
        </is>
      </c>
      <c r="C5342" s="104" t="inlineStr">
        <is>
          <t>HC-072</t>
        </is>
      </c>
      <c r="D5342" s="104" t="inlineStr">
        <is>
          <t>Sud-Ouest</t>
        </is>
      </c>
      <c r="E5342" s="104" t="inlineStr">
        <is>
          <t>Drive</t>
        </is>
      </c>
      <c r="F5342" s="104" t="n">
        <v>31</v>
      </c>
      <c r="G5342" s="159" t="n">
        <v>849</v>
      </c>
      <c r="H5342" s="159" t="n">
        <v>2175</v>
      </c>
      <c r="I5342" s="160" t="n">
        <v>12101.61</v>
      </c>
      <c r="J5342" s="160" t="n">
        <v>329.45</v>
      </c>
      <c r="K5342" s="160" t="n">
        <v>11772.16</v>
      </c>
      <c r="L5342" s="160" t="n">
        <v>3485.44</v>
      </c>
    </row>
    <row r="5343">
      <c r="A5343" s="176" t="n">
        <v>45931</v>
      </c>
      <c r="B5343" s="104" t="inlineStr">
        <is>
          <t>2025/26</t>
        </is>
      </c>
      <c r="C5343" s="104" t="inlineStr">
        <is>
          <t>HC-072</t>
        </is>
      </c>
      <c r="D5343" s="104" t="inlineStr">
        <is>
          <t>Sud-Ouest</t>
        </is>
      </c>
      <c r="E5343" s="104" t="inlineStr">
        <is>
          <t>Livraison</t>
        </is>
      </c>
      <c r="F5343" s="104" t="n">
        <v>31</v>
      </c>
      <c r="G5343" s="159" t="n">
        <v>857</v>
      </c>
      <c r="H5343" s="159" t="n">
        <v>2213</v>
      </c>
      <c r="I5343" s="160" t="n">
        <v>14910.47</v>
      </c>
      <c r="J5343" s="160" t="n">
        <v>922.77</v>
      </c>
      <c r="K5343" s="160" t="n">
        <v>13987.7</v>
      </c>
      <c r="L5343" s="160" t="n">
        <v>4352.21</v>
      </c>
    </row>
    <row r="5344">
      <c r="A5344" s="176" t="n">
        <v>45931</v>
      </c>
      <c r="B5344" s="104" t="inlineStr">
        <is>
          <t>2025/26</t>
        </is>
      </c>
      <c r="C5344" s="104" t="inlineStr">
        <is>
          <t>HC-072</t>
        </is>
      </c>
      <c r="D5344" s="104" t="inlineStr">
        <is>
          <t>Sud-Ouest</t>
        </is>
      </c>
      <c r="E5344" s="104" t="inlineStr">
        <is>
          <t>Sur place</t>
        </is>
      </c>
      <c r="F5344" s="104" t="n">
        <v>31</v>
      </c>
      <c r="G5344" s="159" t="n">
        <v>2057</v>
      </c>
      <c r="H5344" s="159" t="n">
        <v>5244</v>
      </c>
      <c r="I5344" s="160" t="n">
        <v>27474.85</v>
      </c>
      <c r="J5344" s="160" t="n">
        <v>771.41</v>
      </c>
      <c r="K5344" s="160" t="n">
        <v>26703.44</v>
      </c>
      <c r="L5344" s="160" t="n">
        <v>7975.29</v>
      </c>
    </row>
    <row r="5345">
      <c r="A5345" s="176" t="n">
        <v>45931</v>
      </c>
      <c r="B5345" s="104" t="inlineStr">
        <is>
          <t>2025/26</t>
        </is>
      </c>
      <c r="C5345" s="104" t="inlineStr">
        <is>
          <t>HC-072</t>
        </is>
      </c>
      <c r="D5345" s="104" t="inlineStr">
        <is>
          <t>Sud-Ouest</t>
        </is>
      </c>
      <c r="E5345" s="104" t="inlineStr">
        <is>
          <t>À emporter</t>
        </is>
      </c>
      <c r="F5345" s="104" t="n">
        <v>30</v>
      </c>
      <c r="G5345" s="159" t="n">
        <v>1497</v>
      </c>
      <c r="H5345" s="159" t="n">
        <v>3727</v>
      </c>
      <c r="I5345" s="160" t="n">
        <v>18493.14</v>
      </c>
      <c r="J5345" s="160" t="n">
        <v>576.86</v>
      </c>
      <c r="K5345" s="160" t="n">
        <v>17916.28</v>
      </c>
      <c r="L5345" s="160" t="n">
        <v>5321.1</v>
      </c>
    </row>
    <row r="5346">
      <c r="A5346" s="176" t="n">
        <v>45931</v>
      </c>
      <c r="B5346" s="104" t="inlineStr">
        <is>
          <t>2025/26</t>
        </is>
      </c>
      <c r="C5346" s="104" t="inlineStr">
        <is>
          <t>HC-073</t>
        </is>
      </c>
      <c r="D5346" s="104" t="inlineStr">
        <is>
          <t>Île-de-France</t>
        </is>
      </c>
      <c r="E5346" s="104" t="inlineStr">
        <is>
          <t>Livraison</t>
        </is>
      </c>
      <c r="F5346" s="104" t="n">
        <v>31</v>
      </c>
      <c r="G5346" s="159" t="n">
        <v>2544</v>
      </c>
      <c r="H5346" s="159" t="n">
        <v>6204</v>
      </c>
      <c r="I5346" s="160" t="n">
        <v>44090.43</v>
      </c>
      <c r="J5346" s="160" t="n">
        <v>2603.48</v>
      </c>
      <c r="K5346" s="160" t="n">
        <v>41486.95</v>
      </c>
      <c r="L5346" s="160" t="n">
        <v>12863.07</v>
      </c>
    </row>
    <row r="5347">
      <c r="A5347" s="176" t="n">
        <v>45931</v>
      </c>
      <c r="B5347" s="104" t="inlineStr">
        <is>
          <t>2025/26</t>
        </is>
      </c>
      <c r="C5347" s="104" t="inlineStr">
        <is>
          <t>HC-073</t>
        </is>
      </c>
      <c r="D5347" s="104" t="inlineStr">
        <is>
          <t>Île-de-France</t>
        </is>
      </c>
      <c r="E5347" s="104" t="inlineStr">
        <is>
          <t>Sur place</t>
        </is>
      </c>
      <c r="F5347" s="104" t="n">
        <v>31</v>
      </c>
      <c r="G5347" s="159" t="n">
        <v>6366</v>
      </c>
      <c r="H5347" s="159" t="n">
        <v>16024</v>
      </c>
      <c r="I5347" s="160" t="n">
        <v>85662.28</v>
      </c>
      <c r="J5347" s="160" t="n">
        <v>2455.73</v>
      </c>
      <c r="K5347" s="160" t="n">
        <v>83206.55</v>
      </c>
      <c r="L5347" s="160" t="n">
        <v>24589.55</v>
      </c>
    </row>
    <row r="5348">
      <c r="A5348" s="176" t="n">
        <v>45931</v>
      </c>
      <c r="B5348" s="104" t="inlineStr">
        <is>
          <t>2025/26</t>
        </is>
      </c>
      <c r="C5348" s="104" t="inlineStr">
        <is>
          <t>HC-073</t>
        </is>
      </c>
      <c r="D5348" s="104" t="inlineStr">
        <is>
          <t>Île-de-France</t>
        </is>
      </c>
      <c r="E5348" s="104" t="inlineStr">
        <is>
          <t>À emporter</t>
        </is>
      </c>
      <c r="F5348" s="104" t="n">
        <v>31</v>
      </c>
      <c r="G5348" s="159" t="n">
        <v>4873</v>
      </c>
      <c r="H5348" s="159" t="n">
        <v>12627</v>
      </c>
      <c r="I5348" s="160" t="n">
        <v>60932.15</v>
      </c>
      <c r="J5348" s="160" t="n">
        <v>1961.83</v>
      </c>
      <c r="K5348" s="160" t="n">
        <v>58970.32</v>
      </c>
      <c r="L5348" s="160" t="n">
        <v>17587.79</v>
      </c>
    </row>
    <row r="5349">
      <c r="A5349" s="176" t="n">
        <v>45931</v>
      </c>
      <c r="B5349" s="104" t="inlineStr">
        <is>
          <t>2025/26</t>
        </is>
      </c>
      <c r="C5349" s="104" t="inlineStr">
        <is>
          <t>HC-074</t>
        </is>
      </c>
      <c r="D5349" s="104" t="inlineStr">
        <is>
          <t>Nord-Ouest</t>
        </is>
      </c>
      <c r="E5349" s="104" t="inlineStr">
        <is>
          <t>Livraison</t>
        </is>
      </c>
      <c r="F5349" s="104" t="n">
        <v>31</v>
      </c>
      <c r="G5349" s="159" t="n">
        <v>1581</v>
      </c>
      <c r="H5349" s="159" t="n">
        <v>4063</v>
      </c>
      <c r="I5349" s="160" t="n">
        <v>27194.41</v>
      </c>
      <c r="J5349" s="160" t="n">
        <v>1597.71</v>
      </c>
      <c r="K5349" s="160" t="n">
        <v>25596.7</v>
      </c>
      <c r="L5349" s="160" t="n">
        <v>8007.91</v>
      </c>
    </row>
    <row r="5350">
      <c r="A5350" s="176" t="n">
        <v>45931</v>
      </c>
      <c r="B5350" s="104" t="inlineStr">
        <is>
          <t>2025/26</t>
        </is>
      </c>
      <c r="C5350" s="104" t="inlineStr">
        <is>
          <t>HC-074</t>
        </is>
      </c>
      <c r="D5350" s="104" t="inlineStr">
        <is>
          <t>Nord-Ouest</t>
        </is>
      </c>
      <c r="E5350" s="104" t="inlineStr">
        <is>
          <t>Sur place</t>
        </is>
      </c>
      <c r="F5350" s="104" t="n">
        <v>31</v>
      </c>
      <c r="G5350" s="159" t="n">
        <v>3814</v>
      </c>
      <c r="H5350" s="159" t="n">
        <v>9674</v>
      </c>
      <c r="I5350" s="160" t="n">
        <v>51301.06</v>
      </c>
      <c r="J5350" s="160" t="n">
        <v>1571.62</v>
      </c>
      <c r="K5350" s="160" t="n">
        <v>49729.44</v>
      </c>
      <c r="L5350" s="160" t="n">
        <v>14922.07</v>
      </c>
    </row>
    <row r="5351">
      <c r="A5351" s="176" t="n">
        <v>45931</v>
      </c>
      <c r="B5351" s="104" t="inlineStr">
        <is>
          <t>2025/26</t>
        </is>
      </c>
      <c r="C5351" s="104" t="inlineStr">
        <is>
          <t>HC-074</t>
        </is>
      </c>
      <c r="D5351" s="104" t="inlineStr">
        <is>
          <t>Nord-Ouest</t>
        </is>
      </c>
      <c r="E5351" s="104" t="inlineStr">
        <is>
          <t>À emporter</t>
        </is>
      </c>
      <c r="F5351" s="104" t="n">
        <v>31</v>
      </c>
      <c r="G5351" s="159" t="n">
        <v>3018</v>
      </c>
      <c r="H5351" s="159" t="n">
        <v>7721</v>
      </c>
      <c r="I5351" s="160" t="n">
        <v>37117.34</v>
      </c>
      <c r="J5351" s="160" t="n">
        <v>1319.59</v>
      </c>
      <c r="K5351" s="160" t="n">
        <v>35797.75</v>
      </c>
      <c r="L5351" s="160" t="n">
        <v>10648.63</v>
      </c>
    </row>
    <row r="5352">
      <c r="A5352" s="176" t="n">
        <v>45931</v>
      </c>
      <c r="B5352" s="104" t="inlineStr">
        <is>
          <t>2025/26</t>
        </is>
      </c>
      <c r="C5352" s="104" t="inlineStr">
        <is>
          <t>HC-075</t>
        </is>
      </c>
      <c r="D5352" s="104" t="inlineStr">
        <is>
          <t>Sud-Est</t>
        </is>
      </c>
      <c r="E5352" s="104" t="inlineStr">
        <is>
          <t>Drive</t>
        </is>
      </c>
      <c r="F5352" s="104" t="n">
        <v>30</v>
      </c>
      <c r="G5352" s="159" t="n">
        <v>1762</v>
      </c>
      <c r="H5352" s="159" t="n">
        <v>4366</v>
      </c>
      <c r="I5352" s="160" t="n">
        <v>25429.35</v>
      </c>
      <c r="J5352" s="160" t="n">
        <v>789.13</v>
      </c>
      <c r="K5352" s="160" t="n">
        <v>24640.22</v>
      </c>
      <c r="L5352" s="160" t="n">
        <v>7367.18</v>
      </c>
    </row>
    <row r="5353">
      <c r="A5353" s="176" t="n">
        <v>45931</v>
      </c>
      <c r="B5353" s="104" t="inlineStr">
        <is>
          <t>2025/26</t>
        </is>
      </c>
      <c r="C5353" s="104" t="inlineStr">
        <is>
          <t>HC-075</t>
        </is>
      </c>
      <c r="D5353" s="104" t="inlineStr">
        <is>
          <t>Sud-Est</t>
        </is>
      </c>
      <c r="E5353" s="104" t="inlineStr">
        <is>
          <t>Livraison</t>
        </is>
      </c>
      <c r="F5353" s="104" t="n">
        <v>31</v>
      </c>
      <c r="G5353" s="159" t="n">
        <v>1871</v>
      </c>
      <c r="H5353" s="159" t="n">
        <v>4744</v>
      </c>
      <c r="I5353" s="160" t="n">
        <v>32288.67</v>
      </c>
      <c r="J5353" s="160" t="n">
        <v>1984.08</v>
      </c>
      <c r="K5353" s="160" t="n">
        <v>30304.59</v>
      </c>
      <c r="L5353" s="160" t="n">
        <v>9343.01</v>
      </c>
    </row>
    <row r="5354">
      <c r="A5354" s="176" t="n">
        <v>45931</v>
      </c>
      <c r="B5354" s="104" t="inlineStr">
        <is>
          <t>2025/26</t>
        </is>
      </c>
      <c r="C5354" s="104" t="inlineStr">
        <is>
          <t>HC-075</t>
        </is>
      </c>
      <c r="D5354" s="104" t="inlineStr">
        <is>
          <t>Sud-Est</t>
        </is>
      </c>
      <c r="E5354" s="104" t="inlineStr">
        <is>
          <t>Sur place</t>
        </is>
      </c>
      <c r="F5354" s="104" t="n">
        <v>31</v>
      </c>
      <c r="G5354" s="159" t="n">
        <v>4454</v>
      </c>
      <c r="H5354" s="159" t="n">
        <v>11454</v>
      </c>
      <c r="I5354" s="160" t="n">
        <v>60239.06</v>
      </c>
      <c r="J5354" s="160" t="n">
        <v>1903.25</v>
      </c>
      <c r="K5354" s="160" t="n">
        <v>58335.81</v>
      </c>
      <c r="L5354" s="160" t="n">
        <v>17365.47</v>
      </c>
    </row>
    <row r="5355">
      <c r="A5355" s="176" t="n">
        <v>45931</v>
      </c>
      <c r="B5355" s="104" t="inlineStr">
        <is>
          <t>2025/26</t>
        </is>
      </c>
      <c r="C5355" s="104" t="inlineStr">
        <is>
          <t>HC-075</t>
        </is>
      </c>
      <c r="D5355" s="104" t="inlineStr">
        <is>
          <t>Sud-Est</t>
        </is>
      </c>
      <c r="E5355" s="104" t="inlineStr">
        <is>
          <t>À emporter</t>
        </is>
      </c>
      <c r="F5355" s="104" t="n">
        <v>30</v>
      </c>
      <c r="G5355" s="159" t="n">
        <v>3249</v>
      </c>
      <c r="H5355" s="159" t="n">
        <v>8182</v>
      </c>
      <c r="I5355" s="160" t="n">
        <v>40225.8</v>
      </c>
      <c r="J5355" s="160" t="n">
        <v>1102.72</v>
      </c>
      <c r="K5355" s="160" t="n">
        <v>39123.08</v>
      </c>
      <c r="L5355" s="160" t="n">
        <v>11642.12</v>
      </c>
    </row>
    <row r="5356">
      <c r="A5356" s="176" t="n">
        <v>45931</v>
      </c>
      <c r="B5356" s="104" t="inlineStr">
        <is>
          <t>2025/26</t>
        </is>
      </c>
      <c r="C5356" s="104" t="inlineStr">
        <is>
          <t>HC-076</t>
        </is>
      </c>
      <c r="D5356" s="104" t="inlineStr">
        <is>
          <t>Sud-Ouest</t>
        </is>
      </c>
      <c r="E5356" s="104" t="inlineStr">
        <is>
          <t>Drive</t>
        </is>
      </c>
      <c r="F5356" s="104" t="n">
        <v>31</v>
      </c>
      <c r="G5356" s="159" t="n">
        <v>1328</v>
      </c>
      <c r="H5356" s="159" t="n">
        <v>3362</v>
      </c>
      <c r="I5356" s="160" t="n">
        <v>18963.48</v>
      </c>
      <c r="J5356" s="160" t="n">
        <v>494.65</v>
      </c>
      <c r="K5356" s="160" t="n">
        <v>18468.83</v>
      </c>
      <c r="L5356" s="160" t="n">
        <v>5516.3</v>
      </c>
    </row>
    <row r="5357">
      <c r="A5357" s="176" t="n">
        <v>45931</v>
      </c>
      <c r="B5357" s="104" t="inlineStr">
        <is>
          <t>2025/26</t>
        </is>
      </c>
      <c r="C5357" s="104" t="inlineStr">
        <is>
          <t>HC-076</t>
        </is>
      </c>
      <c r="D5357" s="104" t="inlineStr">
        <is>
          <t>Sud-Ouest</t>
        </is>
      </c>
      <c r="E5357" s="104" t="inlineStr">
        <is>
          <t>Livraison</t>
        </is>
      </c>
      <c r="F5357" s="104" t="n">
        <v>31</v>
      </c>
      <c r="G5357" s="159" t="n">
        <v>1345</v>
      </c>
      <c r="H5357" s="159" t="n">
        <v>3432</v>
      </c>
      <c r="I5357" s="160" t="n">
        <v>23220.19</v>
      </c>
      <c r="J5357" s="160" t="n">
        <v>1322.28</v>
      </c>
      <c r="K5357" s="160" t="n">
        <v>21897.91</v>
      </c>
      <c r="L5357" s="160" t="n">
        <v>6794.44</v>
      </c>
    </row>
    <row r="5358">
      <c r="A5358" s="176" t="n">
        <v>45931</v>
      </c>
      <c r="B5358" s="104" t="inlineStr">
        <is>
          <t>2025/26</t>
        </is>
      </c>
      <c r="C5358" s="104" t="inlineStr">
        <is>
          <t>HC-076</t>
        </is>
      </c>
      <c r="D5358" s="104" t="inlineStr">
        <is>
          <t>Sud-Ouest</t>
        </is>
      </c>
      <c r="E5358" s="104" t="inlineStr">
        <is>
          <t>Sur place</t>
        </is>
      </c>
      <c r="F5358" s="104" t="n">
        <v>31</v>
      </c>
      <c r="G5358" s="159" t="n">
        <v>3276</v>
      </c>
      <c r="H5358" s="159" t="n">
        <v>8362</v>
      </c>
      <c r="I5358" s="160" t="n">
        <v>44017.35</v>
      </c>
      <c r="J5358" s="160" t="n">
        <v>1262.2</v>
      </c>
      <c r="K5358" s="160" t="n">
        <v>42755.15</v>
      </c>
      <c r="L5358" s="160" t="n">
        <v>12812.66</v>
      </c>
    </row>
    <row r="5359">
      <c r="A5359" s="176" t="n">
        <v>45931</v>
      </c>
      <c r="B5359" s="104" t="inlineStr">
        <is>
          <t>2025/26</t>
        </is>
      </c>
      <c r="C5359" s="104" t="inlineStr">
        <is>
          <t>HC-076</t>
        </is>
      </c>
      <c r="D5359" s="104" t="inlineStr">
        <is>
          <t>Sud-Ouest</t>
        </is>
      </c>
      <c r="E5359" s="104" t="inlineStr">
        <is>
          <t>À emporter</t>
        </is>
      </c>
      <c r="F5359" s="104" t="n">
        <v>31</v>
      </c>
      <c r="G5359" s="159" t="n">
        <v>2587</v>
      </c>
      <c r="H5359" s="159" t="n">
        <v>6564</v>
      </c>
      <c r="I5359" s="160" t="n">
        <v>32348.82</v>
      </c>
      <c r="J5359" s="160" t="n">
        <v>978.5599999999999</v>
      </c>
      <c r="K5359" s="160" t="n">
        <v>31370.26</v>
      </c>
      <c r="L5359" s="160" t="n">
        <v>9262.799999999999</v>
      </c>
    </row>
    <row r="5360">
      <c r="A5360" s="176" t="n">
        <v>45931</v>
      </c>
      <c r="B5360" s="104" t="inlineStr">
        <is>
          <t>2025/26</t>
        </is>
      </c>
      <c r="C5360" s="104" t="inlineStr">
        <is>
          <t>HC-077</t>
        </is>
      </c>
      <c r="D5360" s="104" t="inlineStr">
        <is>
          <t>Île-de-France</t>
        </is>
      </c>
      <c r="E5360" s="104" t="inlineStr">
        <is>
          <t>Drive</t>
        </is>
      </c>
      <c r="F5360" s="104" t="n">
        <v>31</v>
      </c>
      <c r="G5360" s="159" t="n">
        <v>1398</v>
      </c>
      <c r="H5360" s="159" t="n">
        <v>3614</v>
      </c>
      <c r="I5360" s="160" t="n">
        <v>20062.14</v>
      </c>
      <c r="J5360" s="160" t="n">
        <v>576.52</v>
      </c>
      <c r="K5360" s="160" t="n">
        <v>19485.62</v>
      </c>
      <c r="L5360" s="160" t="n">
        <v>5766.52</v>
      </c>
    </row>
    <row r="5361">
      <c r="A5361" s="176" t="n">
        <v>45931</v>
      </c>
      <c r="B5361" s="104" t="inlineStr">
        <is>
          <t>2025/26</t>
        </is>
      </c>
      <c r="C5361" s="104" t="inlineStr">
        <is>
          <t>HC-077</t>
        </is>
      </c>
      <c r="D5361" s="104" t="inlineStr">
        <is>
          <t>Île-de-France</t>
        </is>
      </c>
      <c r="E5361" s="104" t="inlineStr">
        <is>
          <t>Livraison</t>
        </is>
      </c>
      <c r="F5361" s="104" t="n">
        <v>31</v>
      </c>
      <c r="G5361" s="159" t="n">
        <v>1447</v>
      </c>
      <c r="H5361" s="159" t="n">
        <v>3620</v>
      </c>
      <c r="I5361" s="160" t="n">
        <v>25004.53</v>
      </c>
      <c r="J5361" s="160" t="n">
        <v>1415.17</v>
      </c>
      <c r="K5361" s="160" t="n">
        <v>23589.36</v>
      </c>
      <c r="L5361" s="160" t="n">
        <v>7288.64</v>
      </c>
    </row>
    <row r="5362">
      <c r="A5362" s="176" t="n">
        <v>45931</v>
      </c>
      <c r="B5362" s="104" t="inlineStr">
        <is>
          <t>2025/26</t>
        </is>
      </c>
      <c r="C5362" s="104" t="inlineStr">
        <is>
          <t>HC-077</t>
        </is>
      </c>
      <c r="D5362" s="104" t="inlineStr">
        <is>
          <t>Île-de-France</t>
        </is>
      </c>
      <c r="E5362" s="104" t="inlineStr">
        <is>
          <t>Sur place</t>
        </is>
      </c>
      <c r="F5362" s="104" t="n">
        <v>31</v>
      </c>
      <c r="G5362" s="159" t="n">
        <v>3560</v>
      </c>
      <c r="H5362" s="159" t="n">
        <v>9474</v>
      </c>
      <c r="I5362" s="160" t="n">
        <v>48224.45</v>
      </c>
      <c r="J5362" s="160" t="n">
        <v>1231.69</v>
      </c>
      <c r="K5362" s="160" t="n">
        <v>46992.76</v>
      </c>
      <c r="L5362" s="160" t="n">
        <v>13976.23</v>
      </c>
    </row>
    <row r="5363">
      <c r="A5363" s="176" t="n">
        <v>45931</v>
      </c>
      <c r="B5363" s="104" t="inlineStr">
        <is>
          <t>2025/26</t>
        </is>
      </c>
      <c r="C5363" s="104" t="inlineStr">
        <is>
          <t>HC-077</t>
        </is>
      </c>
      <c r="D5363" s="104" t="inlineStr">
        <is>
          <t>Île-de-France</t>
        </is>
      </c>
      <c r="E5363" s="104" t="inlineStr">
        <is>
          <t>À emporter</t>
        </is>
      </c>
      <c r="F5363" s="104" t="n">
        <v>31</v>
      </c>
      <c r="G5363" s="159" t="n">
        <v>2715</v>
      </c>
      <c r="H5363" s="159" t="n">
        <v>6862</v>
      </c>
      <c r="I5363" s="160" t="n">
        <v>33953.44</v>
      </c>
      <c r="J5363" s="160" t="n">
        <v>944.37</v>
      </c>
      <c r="K5363" s="160" t="n">
        <v>33009.07</v>
      </c>
      <c r="L5363" s="160" t="n">
        <v>9803.1</v>
      </c>
    </row>
    <row r="5364">
      <c r="A5364" s="176" t="n">
        <v>45931</v>
      </c>
      <c r="B5364" s="104" t="inlineStr">
        <is>
          <t>2025/26</t>
        </is>
      </c>
      <c r="C5364" s="104" t="inlineStr">
        <is>
          <t>HC-078</t>
        </is>
      </c>
      <c r="D5364" s="104" t="inlineStr">
        <is>
          <t>Nord-Ouest</t>
        </is>
      </c>
      <c r="E5364" s="104" t="inlineStr">
        <is>
          <t>Livraison</t>
        </is>
      </c>
      <c r="F5364" s="104" t="n">
        <v>31</v>
      </c>
      <c r="G5364" s="159" t="n">
        <v>1334</v>
      </c>
      <c r="H5364" s="159" t="n">
        <v>3473</v>
      </c>
      <c r="I5364" s="160" t="n">
        <v>23025.6</v>
      </c>
      <c r="J5364" s="160" t="n">
        <v>1428.36</v>
      </c>
      <c r="K5364" s="160" t="n">
        <v>21597.24</v>
      </c>
      <c r="L5364" s="160" t="n">
        <v>6683.71</v>
      </c>
    </row>
    <row r="5365">
      <c r="A5365" s="176" t="n">
        <v>45931</v>
      </c>
      <c r="B5365" s="104" t="inlineStr">
        <is>
          <t>2025/26</t>
        </is>
      </c>
      <c r="C5365" s="104" t="inlineStr">
        <is>
          <t>HC-078</t>
        </is>
      </c>
      <c r="D5365" s="104" t="inlineStr">
        <is>
          <t>Nord-Ouest</t>
        </is>
      </c>
      <c r="E5365" s="104" t="inlineStr">
        <is>
          <t>Sur place</t>
        </is>
      </c>
      <c r="F5365" s="104" t="n">
        <v>31</v>
      </c>
      <c r="G5365" s="159" t="n">
        <v>3198</v>
      </c>
      <c r="H5365" s="159" t="n">
        <v>8189</v>
      </c>
      <c r="I5365" s="160" t="n">
        <v>43108.12</v>
      </c>
      <c r="J5365" s="160" t="n">
        <v>1305.62</v>
      </c>
      <c r="K5365" s="160" t="n">
        <v>41802.5</v>
      </c>
      <c r="L5365" s="160" t="n">
        <v>12375.29</v>
      </c>
    </row>
    <row r="5366">
      <c r="A5366" s="176" t="n">
        <v>45931</v>
      </c>
      <c r="B5366" s="104" t="inlineStr">
        <is>
          <t>2025/26</t>
        </is>
      </c>
      <c r="C5366" s="104" t="inlineStr">
        <is>
          <t>HC-078</t>
        </is>
      </c>
      <c r="D5366" s="104" t="inlineStr">
        <is>
          <t>Nord-Ouest</t>
        </is>
      </c>
      <c r="E5366" s="104" t="inlineStr">
        <is>
          <t>À emporter</t>
        </is>
      </c>
      <c r="F5366" s="104" t="n">
        <v>31</v>
      </c>
      <c r="G5366" s="159" t="n">
        <v>2517</v>
      </c>
      <c r="H5366" s="159" t="n">
        <v>6487</v>
      </c>
      <c r="I5366" s="160" t="n">
        <v>31407.49</v>
      </c>
      <c r="J5366" s="160" t="n">
        <v>925.33</v>
      </c>
      <c r="K5366" s="160" t="n">
        <v>30482.16</v>
      </c>
      <c r="L5366" s="160" t="n">
        <v>9054.870000000001</v>
      </c>
    </row>
    <row r="5367">
      <c r="A5367" s="176" t="n">
        <v>45931</v>
      </c>
      <c r="B5367" s="104" t="inlineStr">
        <is>
          <t>2025/26</t>
        </is>
      </c>
      <c r="C5367" s="104" t="inlineStr">
        <is>
          <t>HC-079</t>
        </is>
      </c>
      <c r="D5367" s="104" t="inlineStr">
        <is>
          <t>Sud-Est</t>
        </is>
      </c>
      <c r="E5367" s="104" t="inlineStr">
        <is>
          <t>Drive</t>
        </is>
      </c>
      <c r="F5367" s="104" t="n">
        <v>29</v>
      </c>
      <c r="G5367" s="159" t="n">
        <v>1343</v>
      </c>
      <c r="H5367" s="159" t="n">
        <v>3428</v>
      </c>
      <c r="I5367" s="160" t="n">
        <v>19428.75</v>
      </c>
      <c r="J5367" s="160" t="n">
        <v>579.97</v>
      </c>
      <c r="K5367" s="160" t="n">
        <v>18848.78</v>
      </c>
      <c r="L5367" s="160" t="n">
        <v>5586.08</v>
      </c>
    </row>
    <row r="5368">
      <c r="A5368" s="176" t="n">
        <v>45931</v>
      </c>
      <c r="B5368" s="104" t="inlineStr">
        <is>
          <t>2025/26</t>
        </is>
      </c>
      <c r="C5368" s="104" t="inlineStr">
        <is>
          <t>HC-079</t>
        </is>
      </c>
      <c r="D5368" s="104" t="inlineStr">
        <is>
          <t>Sud-Est</t>
        </is>
      </c>
      <c r="E5368" s="104" t="inlineStr">
        <is>
          <t>Livraison</t>
        </is>
      </c>
      <c r="F5368" s="104" t="n">
        <v>30</v>
      </c>
      <c r="G5368" s="159" t="n">
        <v>1668</v>
      </c>
      <c r="H5368" s="159" t="n">
        <v>4258</v>
      </c>
      <c r="I5368" s="160" t="n">
        <v>28166.22</v>
      </c>
      <c r="J5368" s="160" t="n">
        <v>1634.67</v>
      </c>
      <c r="K5368" s="160" t="n">
        <v>26531.55</v>
      </c>
      <c r="L5368" s="160" t="n">
        <v>8172.61</v>
      </c>
    </row>
    <row r="5369">
      <c r="A5369" s="176" t="n">
        <v>45931</v>
      </c>
      <c r="B5369" s="104" t="inlineStr">
        <is>
          <t>2025/26</t>
        </is>
      </c>
      <c r="C5369" s="104" t="inlineStr">
        <is>
          <t>HC-079</t>
        </is>
      </c>
      <c r="D5369" s="104" t="inlineStr">
        <is>
          <t>Sud-Est</t>
        </is>
      </c>
      <c r="E5369" s="104" t="inlineStr">
        <is>
          <t>Sur place</t>
        </is>
      </c>
      <c r="F5369" s="104" t="n">
        <v>30</v>
      </c>
      <c r="G5369" s="159" t="n">
        <v>3428</v>
      </c>
      <c r="H5369" s="159" t="n">
        <v>8746</v>
      </c>
      <c r="I5369" s="160" t="n">
        <v>46257.17</v>
      </c>
      <c r="J5369" s="160" t="n">
        <v>1458.72</v>
      </c>
      <c r="K5369" s="160" t="n">
        <v>44798.45</v>
      </c>
      <c r="L5369" s="160" t="n">
        <v>13406</v>
      </c>
    </row>
    <row r="5370">
      <c r="A5370" s="176" t="n">
        <v>45931</v>
      </c>
      <c r="B5370" s="104" t="inlineStr">
        <is>
          <t>2025/26</t>
        </is>
      </c>
      <c r="C5370" s="104" t="inlineStr">
        <is>
          <t>HC-079</t>
        </is>
      </c>
      <c r="D5370" s="104" t="inlineStr">
        <is>
          <t>Sud-Est</t>
        </is>
      </c>
      <c r="E5370" s="104" t="inlineStr">
        <is>
          <t>À emporter</t>
        </is>
      </c>
      <c r="F5370" s="104" t="n">
        <v>31</v>
      </c>
      <c r="G5370" s="159" t="n">
        <v>2825</v>
      </c>
      <c r="H5370" s="159" t="n">
        <v>7132</v>
      </c>
      <c r="I5370" s="160" t="n">
        <v>34778.27</v>
      </c>
      <c r="J5370" s="160" t="n">
        <v>1091.94</v>
      </c>
      <c r="K5370" s="160" t="n">
        <v>33686.33</v>
      </c>
      <c r="L5370" s="160" t="n">
        <v>9990.280000000001</v>
      </c>
    </row>
    <row r="5371">
      <c r="A5371" s="176" t="n">
        <v>45931</v>
      </c>
      <c r="B5371" s="104" t="inlineStr">
        <is>
          <t>2025/26</t>
        </is>
      </c>
      <c r="C5371" s="104" t="inlineStr">
        <is>
          <t>HC-080</t>
        </is>
      </c>
      <c r="D5371" s="104" t="inlineStr">
        <is>
          <t>Sud-Ouest</t>
        </is>
      </c>
      <c r="E5371" s="104" t="inlineStr">
        <is>
          <t>Livraison</t>
        </is>
      </c>
      <c r="F5371" s="104" t="n">
        <v>31</v>
      </c>
      <c r="G5371" s="159" t="n">
        <v>1318</v>
      </c>
      <c r="H5371" s="159" t="n">
        <v>3327</v>
      </c>
      <c r="I5371" s="160" t="n">
        <v>22297.14</v>
      </c>
      <c r="J5371" s="160" t="n">
        <v>1307.12</v>
      </c>
      <c r="K5371" s="160" t="n">
        <v>20990.02</v>
      </c>
      <c r="L5371" s="160" t="n">
        <v>6504.85</v>
      </c>
    </row>
    <row r="5372">
      <c r="A5372" s="176" t="n">
        <v>45931</v>
      </c>
      <c r="B5372" s="104" t="inlineStr">
        <is>
          <t>2025/26</t>
        </is>
      </c>
      <c r="C5372" s="104" t="inlineStr">
        <is>
          <t>HC-080</t>
        </is>
      </c>
      <c r="D5372" s="104" t="inlineStr">
        <is>
          <t>Sud-Ouest</t>
        </is>
      </c>
      <c r="E5372" s="104" t="inlineStr">
        <is>
          <t>Sur place</t>
        </is>
      </c>
      <c r="F5372" s="104" t="n">
        <v>30</v>
      </c>
      <c r="G5372" s="159" t="n">
        <v>3050</v>
      </c>
      <c r="H5372" s="159" t="n">
        <v>7716</v>
      </c>
      <c r="I5372" s="160" t="n">
        <v>40754.42</v>
      </c>
      <c r="J5372" s="160" t="n">
        <v>1291.3</v>
      </c>
      <c r="K5372" s="160" t="n">
        <v>39463.12</v>
      </c>
      <c r="L5372" s="160" t="n">
        <v>11801.4</v>
      </c>
    </row>
    <row r="5373">
      <c r="A5373" s="176" t="n">
        <v>45931</v>
      </c>
      <c r="B5373" s="104" t="inlineStr">
        <is>
          <t>2025/26</t>
        </is>
      </c>
      <c r="C5373" s="104" t="inlineStr">
        <is>
          <t>HC-080</t>
        </is>
      </c>
      <c r="D5373" s="104" t="inlineStr">
        <is>
          <t>Sud-Ouest</t>
        </is>
      </c>
      <c r="E5373" s="104" t="inlineStr">
        <is>
          <t>À emporter</t>
        </is>
      </c>
      <c r="F5373" s="104" t="n">
        <v>30</v>
      </c>
      <c r="G5373" s="159" t="n">
        <v>2299</v>
      </c>
      <c r="H5373" s="159" t="n">
        <v>5824</v>
      </c>
      <c r="I5373" s="160" t="n">
        <v>28677.16</v>
      </c>
      <c r="J5373" s="160" t="n">
        <v>886.5</v>
      </c>
      <c r="K5373" s="160" t="n">
        <v>27790.66</v>
      </c>
      <c r="L5373" s="160" t="n">
        <v>8207.879999999999</v>
      </c>
    </row>
    <row r="5374">
      <c r="A5374" s="176" t="n">
        <v>45931</v>
      </c>
      <c r="B5374" s="104" t="inlineStr">
        <is>
          <t>2025/26</t>
        </is>
      </c>
      <c r="C5374" s="104" t="inlineStr">
        <is>
          <t>HC-081</t>
        </is>
      </c>
      <c r="D5374" s="104" t="inlineStr">
        <is>
          <t>Île-de-France</t>
        </is>
      </c>
      <c r="E5374" s="104" t="inlineStr">
        <is>
          <t>Livraison</t>
        </is>
      </c>
      <c r="F5374" s="104" t="n">
        <v>31</v>
      </c>
      <c r="G5374" s="159" t="n">
        <v>1805</v>
      </c>
      <c r="H5374" s="159" t="n">
        <v>4555</v>
      </c>
      <c r="I5374" s="160" t="n">
        <v>31250.82</v>
      </c>
      <c r="J5374" s="160" t="n">
        <v>1840.05</v>
      </c>
      <c r="K5374" s="160" t="n">
        <v>29410.77</v>
      </c>
      <c r="L5374" s="160" t="n">
        <v>10455.22</v>
      </c>
    </row>
    <row r="5375">
      <c r="A5375" s="176" t="n">
        <v>45931</v>
      </c>
      <c r="B5375" s="104" t="inlineStr">
        <is>
          <t>2025/26</t>
        </is>
      </c>
      <c r="C5375" s="104" t="inlineStr">
        <is>
          <t>HC-081</t>
        </is>
      </c>
      <c r="D5375" s="104" t="inlineStr">
        <is>
          <t>Île-de-France</t>
        </is>
      </c>
      <c r="E5375" s="104" t="inlineStr">
        <is>
          <t>Sur place</t>
        </is>
      </c>
      <c r="F5375" s="104" t="n">
        <v>31</v>
      </c>
      <c r="G5375" s="159" t="n">
        <v>4461</v>
      </c>
      <c r="H5375" s="159" t="n">
        <v>11542</v>
      </c>
      <c r="I5375" s="160" t="n">
        <v>59352.39</v>
      </c>
      <c r="J5375" s="160" t="n">
        <v>1668.41</v>
      </c>
      <c r="K5375" s="160" t="n">
        <v>57683.98</v>
      </c>
      <c r="L5375" s="160" t="n">
        <v>19989.6</v>
      </c>
    </row>
    <row r="5376">
      <c r="A5376" s="176" t="n">
        <v>45931</v>
      </c>
      <c r="B5376" s="104" t="inlineStr">
        <is>
          <t>2025/26</t>
        </is>
      </c>
      <c r="C5376" s="104" t="inlineStr">
        <is>
          <t>HC-081</t>
        </is>
      </c>
      <c r="D5376" s="104" t="inlineStr">
        <is>
          <t>Île-de-France</t>
        </is>
      </c>
      <c r="E5376" s="104" t="inlineStr">
        <is>
          <t>À emporter</t>
        </is>
      </c>
      <c r="F5376" s="104" t="n">
        <v>31</v>
      </c>
      <c r="G5376" s="159" t="n">
        <v>3348</v>
      </c>
      <c r="H5376" s="159" t="n">
        <v>8708</v>
      </c>
      <c r="I5376" s="160" t="n">
        <v>41297.95</v>
      </c>
      <c r="J5376" s="160" t="n">
        <v>1274.43</v>
      </c>
      <c r="K5376" s="160" t="n">
        <v>40023.52</v>
      </c>
      <c r="L5376" s="160" t="n">
        <v>13856.79</v>
      </c>
    </row>
    <row r="5377">
      <c r="A5377" s="176" t="n">
        <v>45931</v>
      </c>
      <c r="B5377" s="104" t="inlineStr">
        <is>
          <t>2025/26</t>
        </is>
      </c>
      <c r="C5377" s="104" t="inlineStr">
        <is>
          <t>HC-082</t>
        </is>
      </c>
      <c r="D5377" s="104" t="inlineStr">
        <is>
          <t>Nord-Ouest</t>
        </is>
      </c>
      <c r="E5377" s="104" t="inlineStr">
        <is>
          <t>Livraison</t>
        </is>
      </c>
      <c r="F5377" s="104" t="n">
        <v>31</v>
      </c>
      <c r="G5377" s="159" t="n">
        <v>1467</v>
      </c>
      <c r="H5377" s="159" t="n">
        <v>3824</v>
      </c>
      <c r="I5377" s="160" t="n">
        <v>24803.97</v>
      </c>
      <c r="J5377" s="160" t="n">
        <v>1436.14</v>
      </c>
      <c r="K5377" s="160" t="n">
        <v>23367.83</v>
      </c>
      <c r="L5377" s="160" t="n">
        <v>7248.26</v>
      </c>
    </row>
    <row r="5378">
      <c r="A5378" s="176" t="n">
        <v>45931</v>
      </c>
      <c r="B5378" s="104" t="inlineStr">
        <is>
          <t>2025/26</t>
        </is>
      </c>
      <c r="C5378" s="104" t="inlineStr">
        <is>
          <t>HC-082</t>
        </is>
      </c>
      <c r="D5378" s="104" t="inlineStr">
        <is>
          <t>Nord-Ouest</t>
        </is>
      </c>
      <c r="E5378" s="104" t="inlineStr">
        <is>
          <t>Sur place</t>
        </is>
      </c>
      <c r="F5378" s="104" t="n">
        <v>31</v>
      </c>
      <c r="G5378" s="159" t="n">
        <v>3402</v>
      </c>
      <c r="H5378" s="159" t="n">
        <v>8479</v>
      </c>
      <c r="I5378" s="160" t="n">
        <v>45660.77</v>
      </c>
      <c r="J5378" s="160" t="n">
        <v>1290.69</v>
      </c>
      <c r="K5378" s="160" t="n">
        <v>44370.08</v>
      </c>
      <c r="L5378" s="160" t="n">
        <v>13282.1</v>
      </c>
    </row>
    <row r="5379">
      <c r="A5379" s="176" t="n">
        <v>45931</v>
      </c>
      <c r="B5379" s="104" t="inlineStr">
        <is>
          <t>2025/26</t>
        </is>
      </c>
      <c r="C5379" s="104" t="inlineStr">
        <is>
          <t>HC-082</t>
        </is>
      </c>
      <c r="D5379" s="104" t="inlineStr">
        <is>
          <t>Nord-Ouest</t>
        </is>
      </c>
      <c r="E5379" s="104" t="inlineStr">
        <is>
          <t>À emporter</t>
        </is>
      </c>
      <c r="F5379" s="104" t="n">
        <v>30</v>
      </c>
      <c r="G5379" s="159" t="n">
        <v>2464</v>
      </c>
      <c r="H5379" s="159" t="n">
        <v>6291</v>
      </c>
      <c r="I5379" s="160" t="n">
        <v>30969.11</v>
      </c>
      <c r="J5379" s="160" t="n">
        <v>963.42</v>
      </c>
      <c r="K5379" s="160" t="n">
        <v>30005.69</v>
      </c>
      <c r="L5379" s="160" t="n">
        <v>8975.51</v>
      </c>
    </row>
    <row r="5380">
      <c r="A5380" s="176" t="n">
        <v>45931</v>
      </c>
      <c r="B5380" s="104" t="inlineStr">
        <is>
          <t>2025/26</t>
        </is>
      </c>
      <c r="C5380" s="104" t="inlineStr">
        <is>
          <t>HC-083</t>
        </is>
      </c>
      <c r="D5380" s="104" t="inlineStr">
        <is>
          <t>Sud-Est</t>
        </is>
      </c>
      <c r="E5380" s="104" t="inlineStr">
        <is>
          <t>Livraison</t>
        </is>
      </c>
      <c r="F5380" s="104" t="n">
        <v>30</v>
      </c>
      <c r="G5380" s="159" t="n">
        <v>1202</v>
      </c>
      <c r="H5380" s="159" t="n">
        <v>3056</v>
      </c>
      <c r="I5380" s="160" t="n">
        <v>20564.41</v>
      </c>
      <c r="J5380" s="160" t="n">
        <v>1262.01</v>
      </c>
      <c r="K5380" s="160" t="n">
        <v>19302.4</v>
      </c>
      <c r="L5380" s="160" t="n">
        <v>5955.44</v>
      </c>
    </row>
    <row r="5381">
      <c r="A5381" s="176" t="n">
        <v>45931</v>
      </c>
      <c r="B5381" s="104" t="inlineStr">
        <is>
          <t>2025/26</t>
        </is>
      </c>
      <c r="C5381" s="104" t="inlineStr">
        <is>
          <t>HC-083</t>
        </is>
      </c>
      <c r="D5381" s="104" t="inlineStr">
        <is>
          <t>Sud-Est</t>
        </is>
      </c>
      <c r="E5381" s="104" t="inlineStr">
        <is>
          <t>Sur place</t>
        </is>
      </c>
      <c r="F5381" s="104" t="n">
        <v>31</v>
      </c>
      <c r="G5381" s="159" t="n">
        <v>3033</v>
      </c>
      <c r="H5381" s="159" t="n">
        <v>7693</v>
      </c>
      <c r="I5381" s="160" t="n">
        <v>41045.03</v>
      </c>
      <c r="J5381" s="160" t="n">
        <v>1222.54</v>
      </c>
      <c r="K5381" s="160" t="n">
        <v>39822.49</v>
      </c>
      <c r="L5381" s="160" t="n">
        <v>11954.8</v>
      </c>
    </row>
    <row r="5382">
      <c r="A5382" s="176" t="n">
        <v>45931</v>
      </c>
      <c r="B5382" s="104" t="inlineStr">
        <is>
          <t>2025/26</t>
        </is>
      </c>
      <c r="C5382" s="104" t="inlineStr">
        <is>
          <t>HC-083</t>
        </is>
      </c>
      <c r="D5382" s="104" t="inlineStr">
        <is>
          <t>Sud-Est</t>
        </is>
      </c>
      <c r="E5382" s="104" t="inlineStr">
        <is>
          <t>À emporter</t>
        </is>
      </c>
      <c r="F5382" s="104" t="n">
        <v>31</v>
      </c>
      <c r="G5382" s="159" t="n">
        <v>2363</v>
      </c>
      <c r="H5382" s="159" t="n">
        <v>6103</v>
      </c>
      <c r="I5382" s="160" t="n">
        <v>29529.85</v>
      </c>
      <c r="J5382" s="160" t="n">
        <v>845.9400000000001</v>
      </c>
      <c r="K5382" s="160" t="n">
        <v>28683.91</v>
      </c>
      <c r="L5382" s="160" t="n">
        <v>8563.629999999999</v>
      </c>
    </row>
    <row r="5383">
      <c r="A5383" s="176" t="n">
        <v>45931</v>
      </c>
      <c r="B5383" s="104" t="inlineStr">
        <is>
          <t>2025/26</t>
        </is>
      </c>
      <c r="C5383" s="104" t="inlineStr">
        <is>
          <t>HC-084</t>
        </is>
      </c>
      <c r="D5383" s="104" t="inlineStr">
        <is>
          <t>Sud-Ouest</t>
        </is>
      </c>
      <c r="E5383" s="104" t="inlineStr">
        <is>
          <t>Drive</t>
        </is>
      </c>
      <c r="F5383" s="104" t="n">
        <v>31</v>
      </c>
      <c r="G5383" s="159" t="n">
        <v>1210</v>
      </c>
      <c r="H5383" s="159" t="n">
        <v>3091</v>
      </c>
      <c r="I5383" s="160" t="n">
        <v>17274.49</v>
      </c>
      <c r="J5383" s="160" t="n">
        <v>555.77</v>
      </c>
      <c r="K5383" s="160" t="n">
        <v>16718.72</v>
      </c>
      <c r="L5383" s="160" t="n">
        <v>5007.57</v>
      </c>
    </row>
    <row r="5384">
      <c r="A5384" s="176" t="n">
        <v>45931</v>
      </c>
      <c r="B5384" s="104" t="inlineStr">
        <is>
          <t>2025/26</t>
        </is>
      </c>
      <c r="C5384" s="104" t="inlineStr">
        <is>
          <t>HC-084</t>
        </is>
      </c>
      <c r="D5384" s="104" t="inlineStr">
        <is>
          <t>Sud-Ouest</t>
        </is>
      </c>
      <c r="E5384" s="104" t="inlineStr">
        <is>
          <t>Livraison</t>
        </is>
      </c>
      <c r="F5384" s="104" t="n">
        <v>31</v>
      </c>
      <c r="G5384" s="159" t="n">
        <v>1204</v>
      </c>
      <c r="H5384" s="159" t="n">
        <v>3172</v>
      </c>
      <c r="I5384" s="160" t="n">
        <v>20912.94</v>
      </c>
      <c r="J5384" s="160" t="n">
        <v>1307.76</v>
      </c>
      <c r="K5384" s="160" t="n">
        <v>19605.18</v>
      </c>
      <c r="L5384" s="160" t="n">
        <v>6059.81</v>
      </c>
    </row>
    <row r="5385">
      <c r="A5385" s="176" t="n">
        <v>45931</v>
      </c>
      <c r="B5385" s="104" t="inlineStr">
        <is>
          <t>2025/26</t>
        </is>
      </c>
      <c r="C5385" s="104" t="inlineStr">
        <is>
          <t>HC-084</t>
        </is>
      </c>
      <c r="D5385" s="104" t="inlineStr">
        <is>
          <t>Sud-Ouest</t>
        </is>
      </c>
      <c r="E5385" s="104" t="inlineStr">
        <is>
          <t>Sur place</t>
        </is>
      </c>
      <c r="F5385" s="104" t="n">
        <v>31</v>
      </c>
      <c r="G5385" s="159" t="n">
        <v>3042</v>
      </c>
      <c r="H5385" s="159" t="n">
        <v>7514</v>
      </c>
      <c r="I5385" s="160" t="n">
        <v>40674.33</v>
      </c>
      <c r="J5385" s="160" t="n">
        <v>1146</v>
      </c>
      <c r="K5385" s="160" t="n">
        <v>39528.33</v>
      </c>
      <c r="L5385" s="160" t="n">
        <v>11810.2</v>
      </c>
    </row>
    <row r="5386">
      <c r="A5386" s="176" t="n">
        <v>45931</v>
      </c>
      <c r="B5386" s="104" t="inlineStr">
        <is>
          <t>2025/26</t>
        </is>
      </c>
      <c r="C5386" s="104" t="inlineStr">
        <is>
          <t>HC-084</t>
        </is>
      </c>
      <c r="D5386" s="104" t="inlineStr">
        <is>
          <t>Sud-Ouest</t>
        </is>
      </c>
      <c r="E5386" s="104" t="inlineStr">
        <is>
          <t>À emporter</t>
        </is>
      </c>
      <c r="F5386" s="104" t="n">
        <v>31</v>
      </c>
      <c r="G5386" s="159" t="n">
        <v>2272</v>
      </c>
      <c r="H5386" s="159" t="n">
        <v>5840</v>
      </c>
      <c r="I5386" s="160" t="n">
        <v>27991.71</v>
      </c>
      <c r="J5386" s="160" t="n">
        <v>818.34</v>
      </c>
      <c r="K5386" s="160" t="n">
        <v>27173.37</v>
      </c>
      <c r="L5386" s="160" t="n">
        <v>8126.38</v>
      </c>
    </row>
    <row r="5387">
      <c r="A5387" s="176" t="n">
        <v>45931</v>
      </c>
      <c r="B5387" s="104" t="inlineStr">
        <is>
          <t>2025/26</t>
        </is>
      </c>
      <c r="C5387" s="104" t="inlineStr">
        <is>
          <t>HC-085</t>
        </is>
      </c>
      <c r="D5387" s="104" t="inlineStr">
        <is>
          <t>Île-de-France</t>
        </is>
      </c>
      <c r="E5387" s="104" t="inlineStr">
        <is>
          <t>Livraison</t>
        </is>
      </c>
      <c r="F5387" s="104" t="n">
        <v>31</v>
      </c>
      <c r="G5387" s="159" t="n">
        <v>1842</v>
      </c>
      <c r="H5387" s="159" t="n">
        <v>4746</v>
      </c>
      <c r="I5387" s="160" t="n">
        <v>31942.35</v>
      </c>
      <c r="J5387" s="160" t="n">
        <v>1931.71</v>
      </c>
      <c r="K5387" s="160" t="n">
        <v>30010.64</v>
      </c>
      <c r="L5387" s="160" t="n">
        <v>9306.34</v>
      </c>
    </row>
    <row r="5388">
      <c r="A5388" s="176" t="n">
        <v>45931</v>
      </c>
      <c r="B5388" s="104" t="inlineStr">
        <is>
          <t>2025/26</t>
        </is>
      </c>
      <c r="C5388" s="104" t="inlineStr">
        <is>
          <t>HC-085</t>
        </is>
      </c>
      <c r="D5388" s="104" t="inlineStr">
        <is>
          <t>Île-de-France</t>
        </is>
      </c>
      <c r="E5388" s="104" t="inlineStr">
        <is>
          <t>Sur place</t>
        </is>
      </c>
      <c r="F5388" s="104" t="n">
        <v>31</v>
      </c>
      <c r="G5388" s="159" t="n">
        <v>4628</v>
      </c>
      <c r="H5388" s="159" t="n">
        <v>11920</v>
      </c>
      <c r="I5388" s="160" t="n">
        <v>62322.39</v>
      </c>
      <c r="J5388" s="160" t="n">
        <v>1932.13</v>
      </c>
      <c r="K5388" s="160" t="n">
        <v>60390.26</v>
      </c>
      <c r="L5388" s="160" t="n">
        <v>18150.03</v>
      </c>
    </row>
    <row r="5389">
      <c r="A5389" s="176" t="n">
        <v>45931</v>
      </c>
      <c r="B5389" s="104" t="inlineStr">
        <is>
          <t>2025/26</t>
        </is>
      </c>
      <c r="C5389" s="104" t="inlineStr">
        <is>
          <t>HC-085</t>
        </is>
      </c>
      <c r="D5389" s="104" t="inlineStr">
        <is>
          <t>Île-de-France</t>
        </is>
      </c>
      <c r="E5389" s="104" t="inlineStr">
        <is>
          <t>À emporter</t>
        </is>
      </c>
      <c r="F5389" s="104" t="n">
        <v>31</v>
      </c>
      <c r="G5389" s="159" t="n">
        <v>3456</v>
      </c>
      <c r="H5389" s="159" t="n">
        <v>9183</v>
      </c>
      <c r="I5389" s="160" t="n">
        <v>42742.25</v>
      </c>
      <c r="J5389" s="160" t="n">
        <v>1525.03</v>
      </c>
      <c r="K5389" s="160" t="n">
        <v>41217.22</v>
      </c>
      <c r="L5389" s="160" t="n">
        <v>12237.02</v>
      </c>
    </row>
    <row r="5390">
      <c r="A5390" s="176" t="n">
        <v>45931</v>
      </c>
      <c r="B5390" s="104" t="inlineStr">
        <is>
          <t>2025/26</t>
        </is>
      </c>
      <c r="C5390" s="104" t="inlineStr">
        <is>
          <t>HC-086</t>
        </is>
      </c>
      <c r="D5390" s="104" t="inlineStr">
        <is>
          <t>Nord-Ouest</t>
        </is>
      </c>
      <c r="E5390" s="104" t="inlineStr">
        <is>
          <t>Livraison</t>
        </is>
      </c>
      <c r="F5390" s="104" t="n">
        <v>31</v>
      </c>
      <c r="G5390" s="159" t="n">
        <v>1561</v>
      </c>
      <c r="H5390" s="159" t="n">
        <v>4042</v>
      </c>
      <c r="I5390" s="160" t="n">
        <v>26488.04</v>
      </c>
      <c r="J5390" s="160" t="n">
        <v>1533.92</v>
      </c>
      <c r="K5390" s="160" t="n">
        <v>24954.12</v>
      </c>
      <c r="L5390" s="160" t="n">
        <v>7704.56</v>
      </c>
    </row>
    <row r="5391">
      <c r="A5391" s="176" t="n">
        <v>45931</v>
      </c>
      <c r="B5391" s="104" t="inlineStr">
        <is>
          <t>2025/26</t>
        </is>
      </c>
      <c r="C5391" s="104" t="inlineStr">
        <is>
          <t>HC-086</t>
        </is>
      </c>
      <c r="D5391" s="104" t="inlineStr">
        <is>
          <t>Nord-Ouest</t>
        </is>
      </c>
      <c r="E5391" s="104" t="inlineStr">
        <is>
          <t>Sur place</t>
        </is>
      </c>
      <c r="F5391" s="104" t="n">
        <v>30</v>
      </c>
      <c r="G5391" s="159" t="n">
        <v>3371</v>
      </c>
      <c r="H5391" s="159" t="n">
        <v>8473</v>
      </c>
      <c r="I5391" s="160" t="n">
        <v>45906.8</v>
      </c>
      <c r="J5391" s="160" t="n">
        <v>1430.04</v>
      </c>
      <c r="K5391" s="160" t="n">
        <v>44476.76</v>
      </c>
      <c r="L5391" s="160" t="n">
        <v>13199.02</v>
      </c>
    </row>
    <row r="5392">
      <c r="A5392" s="176" t="n">
        <v>45931</v>
      </c>
      <c r="B5392" s="104" t="inlineStr">
        <is>
          <t>2025/26</t>
        </is>
      </c>
      <c r="C5392" s="104" t="inlineStr">
        <is>
          <t>HC-086</t>
        </is>
      </c>
      <c r="D5392" s="104" t="inlineStr">
        <is>
          <t>Nord-Ouest</t>
        </is>
      </c>
      <c r="E5392" s="104" t="inlineStr">
        <is>
          <t>À emporter</t>
        </is>
      </c>
      <c r="F5392" s="104" t="n">
        <v>31</v>
      </c>
      <c r="G5392" s="159" t="n">
        <v>2740</v>
      </c>
      <c r="H5392" s="159" t="n">
        <v>6896</v>
      </c>
      <c r="I5392" s="160" t="n">
        <v>34154.76</v>
      </c>
      <c r="J5392" s="160" t="n">
        <v>980.5599999999999</v>
      </c>
      <c r="K5392" s="160" t="n">
        <v>33174.2</v>
      </c>
      <c r="L5392" s="160" t="n">
        <v>9840.540000000001</v>
      </c>
    </row>
    <row r="5393">
      <c r="A5393" s="176" t="n">
        <v>45931</v>
      </c>
      <c r="B5393" s="104" t="inlineStr">
        <is>
          <t>2025/26</t>
        </is>
      </c>
      <c r="C5393" s="104" t="inlineStr">
        <is>
          <t>HC-087</t>
        </is>
      </c>
      <c r="D5393" s="104" t="inlineStr">
        <is>
          <t>Sud-Est</t>
        </is>
      </c>
      <c r="E5393" s="104" t="inlineStr">
        <is>
          <t>Drive</t>
        </is>
      </c>
      <c r="F5393" s="104" t="n">
        <v>30</v>
      </c>
      <c r="G5393" s="159" t="n">
        <v>950</v>
      </c>
      <c r="H5393" s="159" t="n">
        <v>2378</v>
      </c>
      <c r="I5393" s="160" t="n">
        <v>13734.73</v>
      </c>
      <c r="J5393" s="160" t="n">
        <v>395.64</v>
      </c>
      <c r="K5393" s="160" t="n">
        <v>13339.09</v>
      </c>
      <c r="L5393" s="160" t="n">
        <v>3990.52</v>
      </c>
    </row>
    <row r="5394">
      <c r="A5394" s="176" t="n">
        <v>45931</v>
      </c>
      <c r="B5394" s="104" t="inlineStr">
        <is>
          <t>2025/26</t>
        </is>
      </c>
      <c r="C5394" s="104" t="inlineStr">
        <is>
          <t>HC-087</t>
        </is>
      </c>
      <c r="D5394" s="104" t="inlineStr">
        <is>
          <t>Sud-Est</t>
        </is>
      </c>
      <c r="E5394" s="104" t="inlineStr">
        <is>
          <t>Livraison</t>
        </is>
      </c>
      <c r="F5394" s="104" t="n">
        <v>31</v>
      </c>
      <c r="G5394" s="159" t="n">
        <v>1090</v>
      </c>
      <c r="H5394" s="159" t="n">
        <v>2878</v>
      </c>
      <c r="I5394" s="160" t="n">
        <v>18175.57</v>
      </c>
      <c r="J5394" s="160" t="n">
        <v>1102.94</v>
      </c>
      <c r="K5394" s="160" t="n">
        <v>17072.63</v>
      </c>
      <c r="L5394" s="160" t="n">
        <v>5294.9</v>
      </c>
    </row>
    <row r="5395">
      <c r="A5395" s="176" t="n">
        <v>45931</v>
      </c>
      <c r="B5395" s="104" t="inlineStr">
        <is>
          <t>2025/26</t>
        </is>
      </c>
      <c r="C5395" s="104" t="inlineStr">
        <is>
          <t>HC-087</t>
        </is>
      </c>
      <c r="D5395" s="104" t="inlineStr">
        <is>
          <t>Sud-Est</t>
        </is>
      </c>
      <c r="E5395" s="104" t="inlineStr">
        <is>
          <t>Sur place</t>
        </is>
      </c>
      <c r="F5395" s="104" t="n">
        <v>30</v>
      </c>
      <c r="G5395" s="159" t="n">
        <v>2264</v>
      </c>
      <c r="H5395" s="159" t="n">
        <v>5835</v>
      </c>
      <c r="I5395" s="160" t="n">
        <v>30328.25</v>
      </c>
      <c r="J5395" s="160" t="n">
        <v>935.5599999999999</v>
      </c>
      <c r="K5395" s="160" t="n">
        <v>29392.69</v>
      </c>
      <c r="L5395" s="160" t="n">
        <v>8760.35</v>
      </c>
    </row>
    <row r="5396">
      <c r="A5396" s="176" t="n">
        <v>45931</v>
      </c>
      <c r="B5396" s="104" t="inlineStr">
        <is>
          <t>2025/26</t>
        </is>
      </c>
      <c r="C5396" s="104" t="inlineStr">
        <is>
          <t>HC-087</t>
        </is>
      </c>
      <c r="D5396" s="104" t="inlineStr">
        <is>
          <t>Sud-Est</t>
        </is>
      </c>
      <c r="E5396" s="104" t="inlineStr">
        <is>
          <t>À emporter</t>
        </is>
      </c>
      <c r="F5396" s="104" t="n">
        <v>31</v>
      </c>
      <c r="G5396" s="159" t="n">
        <v>1816</v>
      </c>
      <c r="H5396" s="159" t="n">
        <v>4530</v>
      </c>
      <c r="I5396" s="160" t="n">
        <v>22615.37</v>
      </c>
      <c r="J5396" s="160" t="n">
        <v>725.9299999999999</v>
      </c>
      <c r="K5396" s="160" t="n">
        <v>21889.44</v>
      </c>
      <c r="L5396" s="160" t="n">
        <v>6508.17</v>
      </c>
    </row>
    <row r="5397">
      <c r="A5397" s="176" t="n">
        <v>45931</v>
      </c>
      <c r="B5397" s="104" t="inlineStr">
        <is>
          <t>2025/26</t>
        </is>
      </c>
      <c r="C5397" s="104" t="inlineStr">
        <is>
          <t>HC-088</t>
        </is>
      </c>
      <c r="D5397" s="104" t="inlineStr">
        <is>
          <t>Sud-Ouest</t>
        </is>
      </c>
      <c r="E5397" s="104" t="inlineStr">
        <is>
          <t>Livraison</t>
        </is>
      </c>
      <c r="F5397" s="104" t="n">
        <v>29</v>
      </c>
      <c r="G5397" s="159" t="n">
        <v>1368</v>
      </c>
      <c r="H5397" s="159" t="n">
        <v>3529</v>
      </c>
      <c r="I5397" s="160" t="n">
        <v>23629.21</v>
      </c>
      <c r="J5397" s="160" t="n">
        <v>1435.1</v>
      </c>
      <c r="K5397" s="160" t="n">
        <v>22194.11</v>
      </c>
      <c r="L5397" s="160" t="n">
        <v>6891.13</v>
      </c>
    </row>
    <row r="5398">
      <c r="A5398" s="176" t="n">
        <v>45931</v>
      </c>
      <c r="B5398" s="104" t="inlineStr">
        <is>
          <t>2025/26</t>
        </is>
      </c>
      <c r="C5398" s="104" t="inlineStr">
        <is>
          <t>HC-088</t>
        </is>
      </c>
      <c r="D5398" s="104" t="inlineStr">
        <is>
          <t>Sud-Ouest</t>
        </is>
      </c>
      <c r="E5398" s="104" t="inlineStr">
        <is>
          <t>Sur place</t>
        </is>
      </c>
      <c r="F5398" s="104" t="n">
        <v>31</v>
      </c>
      <c r="G5398" s="159" t="n">
        <v>3572</v>
      </c>
      <c r="H5398" s="159" t="n">
        <v>9147</v>
      </c>
      <c r="I5398" s="160" t="n">
        <v>48536.78</v>
      </c>
      <c r="J5398" s="160" t="n">
        <v>1568.15</v>
      </c>
      <c r="K5398" s="160" t="n">
        <v>46968.63</v>
      </c>
      <c r="L5398" s="160" t="n">
        <v>13969.38</v>
      </c>
    </row>
    <row r="5399">
      <c r="A5399" s="176" t="n">
        <v>45931</v>
      </c>
      <c r="B5399" s="104" t="inlineStr">
        <is>
          <t>2025/26</t>
        </is>
      </c>
      <c r="C5399" s="104" t="inlineStr">
        <is>
          <t>HC-088</t>
        </is>
      </c>
      <c r="D5399" s="104" t="inlineStr">
        <is>
          <t>Sud-Ouest</t>
        </is>
      </c>
      <c r="E5399" s="104" t="inlineStr">
        <is>
          <t>À emporter</t>
        </is>
      </c>
      <c r="F5399" s="104" t="n">
        <v>31</v>
      </c>
      <c r="G5399" s="159" t="n">
        <v>2599</v>
      </c>
      <c r="H5399" s="159" t="n">
        <v>6529</v>
      </c>
      <c r="I5399" s="160" t="n">
        <v>32266.85</v>
      </c>
      <c r="J5399" s="160" t="n">
        <v>1016.2</v>
      </c>
      <c r="K5399" s="160" t="n">
        <v>31250.65</v>
      </c>
      <c r="L5399" s="160" t="n">
        <v>9360.09</v>
      </c>
    </row>
    <row r="5400">
      <c r="A5400" s="176" t="n">
        <v>45931</v>
      </c>
      <c r="B5400" s="104" t="inlineStr">
        <is>
          <t>2025/26</t>
        </is>
      </c>
      <c r="C5400" s="104" t="inlineStr">
        <is>
          <t>HC-089</t>
        </is>
      </c>
      <c r="D5400" s="104" t="inlineStr">
        <is>
          <t>Île-de-France</t>
        </is>
      </c>
      <c r="E5400" s="104" t="inlineStr">
        <is>
          <t>Livraison</t>
        </is>
      </c>
      <c r="F5400" s="104" t="n">
        <v>31</v>
      </c>
      <c r="G5400" s="159" t="n">
        <v>1705</v>
      </c>
      <c r="H5400" s="159" t="n">
        <v>4411</v>
      </c>
      <c r="I5400" s="160" t="n">
        <v>29367.01</v>
      </c>
      <c r="J5400" s="160" t="n">
        <v>1777.78</v>
      </c>
      <c r="K5400" s="160" t="n">
        <v>27589.23</v>
      </c>
      <c r="L5400" s="160" t="n">
        <v>8585.32</v>
      </c>
    </row>
    <row r="5401">
      <c r="A5401" s="176" t="n">
        <v>45931</v>
      </c>
      <c r="B5401" s="104" t="inlineStr">
        <is>
          <t>2025/26</t>
        </is>
      </c>
      <c r="C5401" s="104" t="inlineStr">
        <is>
          <t>HC-089</t>
        </is>
      </c>
      <c r="D5401" s="104" t="inlineStr">
        <is>
          <t>Île-de-France</t>
        </is>
      </c>
      <c r="E5401" s="104" t="inlineStr">
        <is>
          <t>Sur place</t>
        </is>
      </c>
      <c r="F5401" s="104" t="n">
        <v>31</v>
      </c>
      <c r="G5401" s="159" t="n">
        <v>4131</v>
      </c>
      <c r="H5401" s="159" t="n">
        <v>10719</v>
      </c>
      <c r="I5401" s="160" t="n">
        <v>55924.94</v>
      </c>
      <c r="J5401" s="160" t="n">
        <v>1799.54</v>
      </c>
      <c r="K5401" s="160" t="n">
        <v>54125.4</v>
      </c>
      <c r="L5401" s="160" t="n">
        <v>16094.42</v>
      </c>
    </row>
    <row r="5402">
      <c r="A5402" s="176" t="n">
        <v>45931</v>
      </c>
      <c r="B5402" s="104" t="inlineStr">
        <is>
          <t>2025/26</t>
        </is>
      </c>
      <c r="C5402" s="104" t="inlineStr">
        <is>
          <t>HC-089</t>
        </is>
      </c>
      <c r="D5402" s="104" t="inlineStr">
        <is>
          <t>Île-de-France</t>
        </is>
      </c>
      <c r="E5402" s="104" t="inlineStr">
        <is>
          <t>À emporter</t>
        </is>
      </c>
      <c r="F5402" s="104" t="n">
        <v>31</v>
      </c>
      <c r="G5402" s="159" t="n">
        <v>3243</v>
      </c>
      <c r="H5402" s="159" t="n">
        <v>8408</v>
      </c>
      <c r="I5402" s="160" t="n">
        <v>40254.03</v>
      </c>
      <c r="J5402" s="160" t="n">
        <v>1056.75</v>
      </c>
      <c r="K5402" s="160" t="n">
        <v>39197.28</v>
      </c>
      <c r="L5402" s="160" t="n">
        <v>11701.49</v>
      </c>
    </row>
    <row r="5403">
      <c r="A5403" s="176" t="n">
        <v>45931</v>
      </c>
      <c r="B5403" s="104" t="inlineStr">
        <is>
          <t>2025/26</t>
        </is>
      </c>
      <c r="C5403" s="104" t="inlineStr">
        <is>
          <t>HC-090</t>
        </is>
      </c>
      <c r="D5403" s="104" t="inlineStr">
        <is>
          <t>Nord-Ouest</t>
        </is>
      </c>
      <c r="E5403" s="104" t="inlineStr">
        <is>
          <t>Drive</t>
        </is>
      </c>
      <c r="F5403" s="104" t="n">
        <v>31</v>
      </c>
      <c r="G5403" s="159" t="n">
        <v>1189</v>
      </c>
      <c r="H5403" s="159" t="n">
        <v>2986</v>
      </c>
      <c r="I5403" s="160" t="n">
        <v>17133.67</v>
      </c>
      <c r="J5403" s="160" t="n">
        <v>508.52</v>
      </c>
      <c r="K5403" s="160" t="n">
        <v>16625.15</v>
      </c>
      <c r="L5403" s="160" t="n">
        <v>4959.67</v>
      </c>
    </row>
    <row r="5404">
      <c r="A5404" s="176" t="n">
        <v>45931</v>
      </c>
      <c r="B5404" s="104" t="inlineStr">
        <is>
          <t>2025/26</t>
        </is>
      </c>
      <c r="C5404" s="104" t="inlineStr">
        <is>
          <t>HC-090</t>
        </is>
      </c>
      <c r="D5404" s="104" t="inlineStr">
        <is>
          <t>Nord-Ouest</t>
        </is>
      </c>
      <c r="E5404" s="104" t="inlineStr">
        <is>
          <t>Livraison</t>
        </is>
      </c>
      <c r="F5404" s="104" t="n">
        <v>30</v>
      </c>
      <c r="G5404" s="159" t="n">
        <v>1158</v>
      </c>
      <c r="H5404" s="159" t="n">
        <v>2927</v>
      </c>
      <c r="I5404" s="160" t="n">
        <v>20097.02</v>
      </c>
      <c r="J5404" s="160" t="n">
        <v>1224.29</v>
      </c>
      <c r="K5404" s="160" t="n">
        <v>18872.73</v>
      </c>
      <c r="L5404" s="160" t="n">
        <v>5855.42</v>
      </c>
    </row>
    <row r="5405">
      <c r="A5405" s="176" t="n">
        <v>45931</v>
      </c>
      <c r="B5405" s="104" t="inlineStr">
        <is>
          <t>2025/26</t>
        </is>
      </c>
      <c r="C5405" s="104" t="inlineStr">
        <is>
          <t>HC-090</t>
        </is>
      </c>
      <c r="D5405" s="104" t="inlineStr">
        <is>
          <t>Nord-Ouest</t>
        </is>
      </c>
      <c r="E5405" s="104" t="inlineStr">
        <is>
          <t>Sur place</t>
        </is>
      </c>
      <c r="F5405" s="104" t="n">
        <v>30</v>
      </c>
      <c r="G5405" s="159" t="n">
        <v>2869</v>
      </c>
      <c r="H5405" s="159" t="n">
        <v>7381</v>
      </c>
      <c r="I5405" s="160" t="n">
        <v>38927.62</v>
      </c>
      <c r="J5405" s="160" t="n">
        <v>1115.73</v>
      </c>
      <c r="K5405" s="160" t="n">
        <v>37811.89</v>
      </c>
      <c r="L5405" s="160" t="n">
        <v>11333.17</v>
      </c>
    </row>
    <row r="5406">
      <c r="A5406" s="176" t="n">
        <v>45931</v>
      </c>
      <c r="B5406" s="104" t="inlineStr">
        <is>
          <t>2025/26</t>
        </is>
      </c>
      <c r="C5406" s="104" t="inlineStr">
        <is>
          <t>HC-090</t>
        </is>
      </c>
      <c r="D5406" s="104" t="inlineStr">
        <is>
          <t>Nord-Ouest</t>
        </is>
      </c>
      <c r="E5406" s="104" t="inlineStr">
        <is>
          <t>À emporter</t>
        </is>
      </c>
      <c r="F5406" s="104" t="n">
        <v>31</v>
      </c>
      <c r="G5406" s="159" t="n">
        <v>2272</v>
      </c>
      <c r="H5406" s="159" t="n">
        <v>5684</v>
      </c>
      <c r="I5406" s="160" t="n">
        <v>28266.92</v>
      </c>
      <c r="J5406" s="160" t="n">
        <v>794.0700000000001</v>
      </c>
      <c r="K5406" s="160" t="n">
        <v>27472.85</v>
      </c>
      <c r="L5406" s="160" t="n">
        <v>8202.219999999999</v>
      </c>
    </row>
    <row r="5407">
      <c r="A5407" s="176" t="n">
        <v>45931</v>
      </c>
      <c r="B5407" s="104" t="inlineStr">
        <is>
          <t>2025/26</t>
        </is>
      </c>
      <c r="C5407" s="104" t="inlineStr">
        <is>
          <t>HC-091</t>
        </is>
      </c>
      <c r="D5407" s="104" t="inlineStr">
        <is>
          <t>Sud-Est</t>
        </is>
      </c>
      <c r="E5407" s="104" t="inlineStr">
        <is>
          <t>Livraison</t>
        </is>
      </c>
      <c r="F5407" s="104" t="n">
        <v>31</v>
      </c>
      <c r="G5407" s="159" t="n">
        <v>1407</v>
      </c>
      <c r="H5407" s="159" t="n">
        <v>3511</v>
      </c>
      <c r="I5407" s="160" t="n">
        <v>24427.12</v>
      </c>
      <c r="J5407" s="160" t="n">
        <v>1543.47</v>
      </c>
      <c r="K5407" s="160" t="n">
        <v>22883.65</v>
      </c>
      <c r="L5407" s="160" t="n">
        <v>7069.95</v>
      </c>
    </row>
    <row r="5408">
      <c r="A5408" s="176" t="n">
        <v>45931</v>
      </c>
      <c r="B5408" s="104" t="inlineStr">
        <is>
          <t>2025/26</t>
        </is>
      </c>
      <c r="C5408" s="104" t="inlineStr">
        <is>
          <t>HC-091</t>
        </is>
      </c>
      <c r="D5408" s="104" t="inlineStr">
        <is>
          <t>Sud-Est</t>
        </is>
      </c>
      <c r="E5408" s="104" t="inlineStr">
        <is>
          <t>Sur place</t>
        </is>
      </c>
      <c r="F5408" s="104" t="n">
        <v>31</v>
      </c>
      <c r="G5408" s="159" t="n">
        <v>3330</v>
      </c>
      <c r="H5408" s="159" t="n">
        <v>8699</v>
      </c>
      <c r="I5408" s="160" t="n">
        <v>45013.96</v>
      </c>
      <c r="J5408" s="160" t="n">
        <v>1324.64</v>
      </c>
      <c r="K5408" s="160" t="n">
        <v>43689.32</v>
      </c>
      <c r="L5408" s="160" t="n">
        <v>13015.82</v>
      </c>
    </row>
    <row r="5409">
      <c r="A5409" s="176" t="n">
        <v>45931</v>
      </c>
      <c r="B5409" s="104" t="inlineStr">
        <is>
          <t>2025/26</t>
        </is>
      </c>
      <c r="C5409" s="104" t="inlineStr">
        <is>
          <t>HC-091</t>
        </is>
      </c>
      <c r="D5409" s="104" t="inlineStr">
        <is>
          <t>Sud-Est</t>
        </is>
      </c>
      <c r="E5409" s="104" t="inlineStr">
        <is>
          <t>À emporter</t>
        </is>
      </c>
      <c r="F5409" s="104" t="n">
        <v>31</v>
      </c>
      <c r="G5409" s="159" t="n">
        <v>2619</v>
      </c>
      <c r="H5409" s="159" t="n">
        <v>6566</v>
      </c>
      <c r="I5409" s="160" t="n">
        <v>32653.73</v>
      </c>
      <c r="J5409" s="160" t="n">
        <v>975.37</v>
      </c>
      <c r="K5409" s="160" t="n">
        <v>31678.36</v>
      </c>
      <c r="L5409" s="160" t="n">
        <v>9352.82</v>
      </c>
    </row>
    <row r="5410">
      <c r="A5410" s="176" t="n">
        <v>45931</v>
      </c>
      <c r="B5410" s="104" t="inlineStr">
        <is>
          <t>2025/26</t>
        </is>
      </c>
      <c r="C5410" s="104" t="inlineStr">
        <is>
          <t>HC-092</t>
        </is>
      </c>
      <c r="D5410" s="104" t="inlineStr">
        <is>
          <t>Sud-Ouest</t>
        </is>
      </c>
      <c r="E5410" s="104" t="inlineStr">
        <is>
          <t>Drive</t>
        </is>
      </c>
      <c r="F5410" s="104" t="n">
        <v>31</v>
      </c>
      <c r="G5410" s="159" t="n">
        <v>1132</v>
      </c>
      <c r="H5410" s="159" t="n">
        <v>2813</v>
      </c>
      <c r="I5410" s="160" t="n">
        <v>16293.2</v>
      </c>
      <c r="J5410" s="160" t="n">
        <v>511.36</v>
      </c>
      <c r="K5410" s="160" t="n">
        <v>15781.84</v>
      </c>
      <c r="L5410" s="160" t="n">
        <v>4703.52</v>
      </c>
    </row>
    <row r="5411">
      <c r="A5411" s="176" t="n">
        <v>45931</v>
      </c>
      <c r="B5411" s="104" t="inlineStr">
        <is>
          <t>2025/26</t>
        </is>
      </c>
      <c r="C5411" s="104" t="inlineStr">
        <is>
          <t>HC-092</t>
        </is>
      </c>
      <c r="D5411" s="104" t="inlineStr">
        <is>
          <t>Sud-Ouest</t>
        </is>
      </c>
      <c r="E5411" s="104" t="inlineStr">
        <is>
          <t>Livraison</t>
        </is>
      </c>
      <c r="F5411" s="104" t="n">
        <v>31</v>
      </c>
      <c r="G5411" s="159" t="n">
        <v>1167</v>
      </c>
      <c r="H5411" s="159" t="n">
        <v>3006</v>
      </c>
      <c r="I5411" s="160" t="n">
        <v>20204.41</v>
      </c>
      <c r="J5411" s="160" t="n">
        <v>1178.82</v>
      </c>
      <c r="K5411" s="160" t="n">
        <v>19025.59</v>
      </c>
      <c r="L5411" s="160" t="n">
        <v>5903.44</v>
      </c>
    </row>
    <row r="5412">
      <c r="A5412" s="176" t="n">
        <v>45931</v>
      </c>
      <c r="B5412" s="104" t="inlineStr">
        <is>
          <t>2025/26</t>
        </is>
      </c>
      <c r="C5412" s="104" t="inlineStr">
        <is>
          <t>HC-092</t>
        </is>
      </c>
      <c r="D5412" s="104" t="inlineStr">
        <is>
          <t>Sud-Ouest</t>
        </is>
      </c>
      <c r="E5412" s="104" t="inlineStr">
        <is>
          <t>Sur place</t>
        </is>
      </c>
      <c r="F5412" s="104" t="n">
        <v>31</v>
      </c>
      <c r="G5412" s="159" t="n">
        <v>2807</v>
      </c>
      <c r="H5412" s="159" t="n">
        <v>7195</v>
      </c>
      <c r="I5412" s="160" t="n">
        <v>38025.69</v>
      </c>
      <c r="J5412" s="160" t="n">
        <v>1161.75</v>
      </c>
      <c r="K5412" s="160" t="n">
        <v>36863.94</v>
      </c>
      <c r="L5412" s="160" t="n">
        <v>11022.44</v>
      </c>
    </row>
    <row r="5413">
      <c r="A5413" s="176" t="n">
        <v>45931</v>
      </c>
      <c r="B5413" s="104" t="inlineStr">
        <is>
          <t>2025/26</t>
        </is>
      </c>
      <c r="C5413" s="104" t="inlineStr">
        <is>
          <t>HC-092</t>
        </is>
      </c>
      <c r="D5413" s="104" t="inlineStr">
        <is>
          <t>Sud-Ouest</t>
        </is>
      </c>
      <c r="E5413" s="104" t="inlineStr">
        <is>
          <t>À emporter</t>
        </is>
      </c>
      <c r="F5413" s="104" t="n">
        <v>31</v>
      </c>
      <c r="G5413" s="159" t="n">
        <v>2154</v>
      </c>
      <c r="H5413" s="159" t="n">
        <v>5508</v>
      </c>
      <c r="I5413" s="160" t="n">
        <v>26827.76</v>
      </c>
      <c r="J5413" s="160" t="n">
        <v>818.4400000000001</v>
      </c>
      <c r="K5413" s="160" t="n">
        <v>26009.32</v>
      </c>
      <c r="L5413" s="160" t="n">
        <v>7715.77</v>
      </c>
    </row>
    <row r="5414">
      <c r="A5414" s="176" t="n">
        <v>45931</v>
      </c>
      <c r="B5414" s="104" t="inlineStr">
        <is>
          <t>2025/26</t>
        </is>
      </c>
      <c r="C5414" s="104" t="inlineStr">
        <is>
          <t>HC-093</t>
        </is>
      </c>
      <c r="D5414" s="104" t="inlineStr">
        <is>
          <t>Île-de-France</t>
        </is>
      </c>
      <c r="E5414" s="104" t="inlineStr">
        <is>
          <t>Drive</t>
        </is>
      </c>
      <c r="F5414" s="104" t="n">
        <v>31</v>
      </c>
      <c r="G5414" s="159" t="n">
        <v>1986</v>
      </c>
      <c r="H5414" s="159" t="n">
        <v>5002</v>
      </c>
      <c r="I5414" s="160" t="n">
        <v>27949.71</v>
      </c>
      <c r="J5414" s="160" t="n">
        <v>876.48</v>
      </c>
      <c r="K5414" s="160" t="n">
        <v>27073.23</v>
      </c>
      <c r="L5414" s="160" t="n">
        <v>8105.43</v>
      </c>
    </row>
    <row r="5415">
      <c r="A5415" s="176" t="n">
        <v>45931</v>
      </c>
      <c r="B5415" s="104" t="inlineStr">
        <is>
          <t>2025/26</t>
        </is>
      </c>
      <c r="C5415" s="104" t="inlineStr">
        <is>
          <t>HC-093</t>
        </is>
      </c>
      <c r="D5415" s="104" t="inlineStr">
        <is>
          <t>Île-de-France</t>
        </is>
      </c>
      <c r="E5415" s="104" t="inlineStr">
        <is>
          <t>Livraison</t>
        </is>
      </c>
      <c r="F5415" s="104" t="n">
        <v>31</v>
      </c>
      <c r="G5415" s="159" t="n">
        <v>2018</v>
      </c>
      <c r="H5415" s="159" t="n">
        <v>5253</v>
      </c>
      <c r="I5415" s="160" t="n">
        <v>34632.95</v>
      </c>
      <c r="J5415" s="160" t="n">
        <v>1897.48</v>
      </c>
      <c r="K5415" s="160" t="n">
        <v>32735.47</v>
      </c>
      <c r="L5415" s="160" t="n">
        <v>10138.95</v>
      </c>
    </row>
    <row r="5416">
      <c r="A5416" s="176" t="n">
        <v>45931</v>
      </c>
      <c r="B5416" s="104" t="inlineStr">
        <is>
          <t>2025/26</t>
        </is>
      </c>
      <c r="C5416" s="104" t="inlineStr">
        <is>
          <t>HC-093</t>
        </is>
      </c>
      <c r="D5416" s="104" t="inlineStr">
        <is>
          <t>Île-de-France</t>
        </is>
      </c>
      <c r="E5416" s="104" t="inlineStr">
        <is>
          <t>Sur place</t>
        </is>
      </c>
      <c r="F5416" s="104" t="n">
        <v>31</v>
      </c>
      <c r="G5416" s="159" t="n">
        <v>5013</v>
      </c>
      <c r="H5416" s="159" t="n">
        <v>12677</v>
      </c>
      <c r="I5416" s="160" t="n">
        <v>67566.75</v>
      </c>
      <c r="J5416" s="160" t="n">
        <v>1871.84</v>
      </c>
      <c r="K5416" s="160" t="n">
        <v>65694.91</v>
      </c>
      <c r="L5416" s="160" t="n">
        <v>19401.11</v>
      </c>
    </row>
    <row r="5417">
      <c r="A5417" s="176" t="n">
        <v>45931</v>
      </c>
      <c r="B5417" s="104" t="inlineStr">
        <is>
          <t>2025/26</t>
        </is>
      </c>
      <c r="C5417" s="104" t="inlineStr">
        <is>
          <t>HC-093</t>
        </is>
      </c>
      <c r="D5417" s="104" t="inlineStr">
        <is>
          <t>Île-de-France</t>
        </is>
      </c>
      <c r="E5417" s="104" t="inlineStr">
        <is>
          <t>À emporter</t>
        </is>
      </c>
      <c r="F5417" s="104" t="n">
        <v>31</v>
      </c>
      <c r="G5417" s="159" t="n">
        <v>3772</v>
      </c>
      <c r="H5417" s="159" t="n">
        <v>9844</v>
      </c>
      <c r="I5417" s="160" t="n">
        <v>46551.79</v>
      </c>
      <c r="J5417" s="160" t="n">
        <v>1405.33</v>
      </c>
      <c r="K5417" s="160" t="n">
        <v>45146.46</v>
      </c>
      <c r="L5417" s="160" t="n">
        <v>13465.79</v>
      </c>
    </row>
    <row r="5418">
      <c r="A5418" s="176" t="n">
        <v>45931</v>
      </c>
      <c r="B5418" s="104" t="inlineStr">
        <is>
          <t>2025/26</t>
        </is>
      </c>
      <c r="C5418" s="104" t="inlineStr">
        <is>
          <t>HC-094</t>
        </is>
      </c>
      <c r="D5418" s="104" t="inlineStr">
        <is>
          <t>Nord-Ouest</t>
        </is>
      </c>
      <c r="E5418" s="104" t="inlineStr">
        <is>
          <t>Drive</t>
        </is>
      </c>
      <c r="F5418" s="104" t="n">
        <v>31</v>
      </c>
      <c r="G5418" s="159" t="n">
        <v>988</v>
      </c>
      <c r="H5418" s="159" t="n">
        <v>2494</v>
      </c>
      <c r="I5418" s="160" t="n">
        <v>14182.11</v>
      </c>
      <c r="J5418" s="160" t="n">
        <v>408.13</v>
      </c>
      <c r="K5418" s="160" t="n">
        <v>13773.98</v>
      </c>
      <c r="L5418" s="160" t="n">
        <v>4121.87</v>
      </c>
    </row>
    <row r="5419">
      <c r="A5419" s="176" t="n">
        <v>45931</v>
      </c>
      <c r="B5419" s="104" t="inlineStr">
        <is>
          <t>2025/26</t>
        </is>
      </c>
      <c r="C5419" s="104" t="inlineStr">
        <is>
          <t>HC-094</t>
        </is>
      </c>
      <c r="D5419" s="104" t="inlineStr">
        <is>
          <t>Nord-Ouest</t>
        </is>
      </c>
      <c r="E5419" s="104" t="inlineStr">
        <is>
          <t>Livraison</t>
        </is>
      </c>
      <c r="F5419" s="104" t="n">
        <v>31</v>
      </c>
      <c r="G5419" s="159" t="n">
        <v>1122</v>
      </c>
      <c r="H5419" s="159" t="n">
        <v>2804</v>
      </c>
      <c r="I5419" s="160" t="n">
        <v>18549.02</v>
      </c>
      <c r="J5419" s="160" t="n">
        <v>1017.98</v>
      </c>
      <c r="K5419" s="160" t="n">
        <v>17531.04</v>
      </c>
      <c r="L5419" s="160" t="n">
        <v>5361.32</v>
      </c>
    </row>
    <row r="5420">
      <c r="A5420" s="176" t="n">
        <v>45931</v>
      </c>
      <c r="B5420" s="104" t="inlineStr">
        <is>
          <t>2025/26</t>
        </is>
      </c>
      <c r="C5420" s="104" t="inlineStr">
        <is>
          <t>HC-094</t>
        </is>
      </c>
      <c r="D5420" s="104" t="inlineStr">
        <is>
          <t>Nord-Ouest</t>
        </is>
      </c>
      <c r="E5420" s="104" t="inlineStr">
        <is>
          <t>Sur place</t>
        </is>
      </c>
      <c r="F5420" s="104" t="n">
        <v>30</v>
      </c>
      <c r="G5420" s="159" t="n">
        <v>2293</v>
      </c>
      <c r="H5420" s="159" t="n">
        <v>5919</v>
      </c>
      <c r="I5420" s="160" t="n">
        <v>30654.21</v>
      </c>
      <c r="J5420" s="160" t="n">
        <v>867.11</v>
      </c>
      <c r="K5420" s="160" t="n">
        <v>29787.1</v>
      </c>
      <c r="L5420" s="160" t="n">
        <v>8888.639999999999</v>
      </c>
    </row>
    <row r="5421">
      <c r="A5421" s="176" t="n">
        <v>45931</v>
      </c>
      <c r="B5421" s="104" t="inlineStr">
        <is>
          <t>2025/26</t>
        </is>
      </c>
      <c r="C5421" s="104" t="inlineStr">
        <is>
          <t>HC-094</t>
        </is>
      </c>
      <c r="D5421" s="104" t="inlineStr">
        <is>
          <t>Nord-Ouest</t>
        </is>
      </c>
      <c r="E5421" s="104" t="inlineStr">
        <is>
          <t>À emporter</t>
        </is>
      </c>
      <c r="F5421" s="104" t="n">
        <v>30</v>
      </c>
      <c r="G5421" s="159" t="n">
        <v>1792</v>
      </c>
      <c r="H5421" s="159" t="n">
        <v>4499</v>
      </c>
      <c r="I5421" s="160" t="n">
        <v>22059.74</v>
      </c>
      <c r="J5421" s="160" t="n">
        <v>716.8099999999999</v>
      </c>
      <c r="K5421" s="160" t="n">
        <v>21342.93</v>
      </c>
      <c r="L5421" s="160" t="n">
        <v>6366.38</v>
      </c>
    </row>
    <row r="5422">
      <c r="A5422" s="176" t="n">
        <v>45931</v>
      </c>
      <c r="B5422" s="104" t="inlineStr">
        <is>
          <t>2025/26</t>
        </is>
      </c>
      <c r="C5422" s="104" t="inlineStr">
        <is>
          <t>HC-096</t>
        </is>
      </c>
      <c r="D5422" s="104" t="inlineStr">
        <is>
          <t>Sud-Ouest</t>
        </is>
      </c>
      <c r="E5422" s="104" t="inlineStr">
        <is>
          <t>Drive</t>
        </is>
      </c>
      <c r="F5422" s="104" t="n">
        <v>31</v>
      </c>
      <c r="G5422" s="159" t="n">
        <v>1062</v>
      </c>
      <c r="H5422" s="159" t="n">
        <v>2686</v>
      </c>
      <c r="I5422" s="160" t="n">
        <v>15200.96</v>
      </c>
      <c r="J5422" s="160" t="n">
        <v>453.95</v>
      </c>
      <c r="K5422" s="160" t="n">
        <v>14747.01</v>
      </c>
      <c r="L5422" s="160" t="n">
        <v>4374.27</v>
      </c>
    </row>
    <row r="5423">
      <c r="A5423" s="176" t="n">
        <v>45931</v>
      </c>
      <c r="B5423" s="104" t="inlineStr">
        <is>
          <t>2025/26</t>
        </is>
      </c>
      <c r="C5423" s="104" t="inlineStr">
        <is>
          <t>HC-096</t>
        </is>
      </c>
      <c r="D5423" s="104" t="inlineStr">
        <is>
          <t>Sud-Ouest</t>
        </is>
      </c>
      <c r="E5423" s="104" t="inlineStr">
        <is>
          <t>Livraison</t>
        </is>
      </c>
      <c r="F5423" s="104" t="n">
        <v>30</v>
      </c>
      <c r="G5423" s="159" t="n">
        <v>1159</v>
      </c>
      <c r="H5423" s="159" t="n">
        <v>2977</v>
      </c>
      <c r="I5423" s="160" t="n">
        <v>19486.01</v>
      </c>
      <c r="J5423" s="160" t="n">
        <v>1080.77</v>
      </c>
      <c r="K5423" s="160" t="n">
        <v>18405.24</v>
      </c>
      <c r="L5423" s="160" t="n">
        <v>5703.42</v>
      </c>
    </row>
    <row r="5424">
      <c r="A5424" s="176" t="n">
        <v>45931</v>
      </c>
      <c r="B5424" s="104" t="inlineStr">
        <is>
          <t>2025/26</t>
        </is>
      </c>
      <c r="C5424" s="104" t="inlineStr">
        <is>
          <t>HC-096</t>
        </is>
      </c>
      <c r="D5424" s="104" t="inlineStr">
        <is>
          <t>Sud-Ouest</t>
        </is>
      </c>
      <c r="E5424" s="104" t="inlineStr">
        <is>
          <t>Sur place</t>
        </is>
      </c>
      <c r="F5424" s="104" t="n">
        <v>31</v>
      </c>
      <c r="G5424" s="159" t="n">
        <v>2705</v>
      </c>
      <c r="H5424" s="159" t="n">
        <v>6938</v>
      </c>
      <c r="I5424" s="160" t="n">
        <v>36826.86</v>
      </c>
      <c r="J5424" s="160" t="n">
        <v>974.11</v>
      </c>
      <c r="K5424" s="160" t="n">
        <v>35852.75</v>
      </c>
      <c r="L5424" s="160" t="n">
        <v>10783.17</v>
      </c>
    </row>
    <row r="5425">
      <c r="A5425" s="176" t="n">
        <v>45931</v>
      </c>
      <c r="B5425" s="104" t="inlineStr">
        <is>
          <t>2025/26</t>
        </is>
      </c>
      <c r="C5425" s="104" t="inlineStr">
        <is>
          <t>HC-096</t>
        </is>
      </c>
      <c r="D5425" s="104" t="inlineStr">
        <is>
          <t>Sud-Ouest</t>
        </is>
      </c>
      <c r="E5425" s="104" t="inlineStr">
        <is>
          <t>À emporter</t>
        </is>
      </c>
      <c r="F5425" s="104" t="n">
        <v>29</v>
      </c>
      <c r="G5425" s="159" t="n">
        <v>1920</v>
      </c>
      <c r="H5425" s="159" t="n">
        <v>4800</v>
      </c>
      <c r="I5425" s="160" t="n">
        <v>23988.13</v>
      </c>
      <c r="J5425" s="160" t="n">
        <v>721.75</v>
      </c>
      <c r="K5425" s="160" t="n">
        <v>23266.38</v>
      </c>
      <c r="L5425" s="160" t="n">
        <v>6937.99</v>
      </c>
    </row>
    <row r="5426">
      <c r="A5426" s="176" t="n">
        <v>45931</v>
      </c>
      <c r="B5426" s="104" t="inlineStr">
        <is>
          <t>2025/26</t>
        </is>
      </c>
      <c r="C5426" s="104" t="inlineStr">
        <is>
          <t>HC-097</t>
        </is>
      </c>
      <c r="D5426" s="104" t="inlineStr">
        <is>
          <t>Île-de-France</t>
        </is>
      </c>
      <c r="E5426" s="104" t="inlineStr">
        <is>
          <t>Drive</t>
        </is>
      </c>
      <c r="F5426" s="104" t="n">
        <v>30</v>
      </c>
      <c r="G5426" s="159" t="n">
        <v>879</v>
      </c>
      <c r="H5426" s="159" t="n">
        <v>2242</v>
      </c>
      <c r="I5426" s="160" t="n">
        <v>12684.48</v>
      </c>
      <c r="J5426" s="160" t="n">
        <v>427.75</v>
      </c>
      <c r="K5426" s="160" t="n">
        <v>12256.73</v>
      </c>
      <c r="L5426" s="160" t="n">
        <v>3657.27</v>
      </c>
    </row>
    <row r="5427">
      <c r="A5427" s="176" t="n">
        <v>45931</v>
      </c>
      <c r="B5427" s="104" t="inlineStr">
        <is>
          <t>2025/26</t>
        </is>
      </c>
      <c r="C5427" s="104" t="inlineStr">
        <is>
          <t>HC-097</t>
        </is>
      </c>
      <c r="D5427" s="104" t="inlineStr">
        <is>
          <t>Île-de-France</t>
        </is>
      </c>
      <c r="E5427" s="104" t="inlineStr">
        <is>
          <t>Livraison</t>
        </is>
      </c>
      <c r="F5427" s="104" t="n">
        <v>31</v>
      </c>
      <c r="G5427" s="159" t="n">
        <v>905</v>
      </c>
      <c r="H5427" s="159" t="n">
        <v>2351</v>
      </c>
      <c r="I5427" s="160" t="n">
        <v>15768.1</v>
      </c>
      <c r="J5427" s="160" t="n">
        <v>957.38</v>
      </c>
      <c r="K5427" s="160" t="n">
        <v>14810.72</v>
      </c>
      <c r="L5427" s="160" t="n">
        <v>4606.24</v>
      </c>
    </row>
    <row r="5428">
      <c r="A5428" s="176" t="n">
        <v>45931</v>
      </c>
      <c r="B5428" s="104" t="inlineStr">
        <is>
          <t>2025/26</t>
        </is>
      </c>
      <c r="C5428" s="104" t="inlineStr">
        <is>
          <t>HC-097</t>
        </is>
      </c>
      <c r="D5428" s="104" t="inlineStr">
        <is>
          <t>Île-de-France</t>
        </is>
      </c>
      <c r="E5428" s="104" t="inlineStr">
        <is>
          <t>Sur place</t>
        </is>
      </c>
      <c r="F5428" s="104" t="n">
        <v>31</v>
      </c>
      <c r="G5428" s="159" t="n">
        <v>2258</v>
      </c>
      <c r="H5428" s="159" t="n">
        <v>5705</v>
      </c>
      <c r="I5428" s="160" t="n">
        <v>30343.77</v>
      </c>
      <c r="J5428" s="160" t="n">
        <v>866.21</v>
      </c>
      <c r="K5428" s="160" t="n">
        <v>29477.56</v>
      </c>
      <c r="L5428" s="160" t="n">
        <v>8820.049999999999</v>
      </c>
    </row>
    <row r="5429">
      <c r="A5429" s="176" t="n">
        <v>45931</v>
      </c>
      <c r="B5429" s="104" t="inlineStr">
        <is>
          <t>2025/26</t>
        </is>
      </c>
      <c r="C5429" s="104" t="inlineStr">
        <is>
          <t>HC-097</t>
        </is>
      </c>
      <c r="D5429" s="104" t="inlineStr">
        <is>
          <t>Île-de-France</t>
        </is>
      </c>
      <c r="E5429" s="104" t="inlineStr">
        <is>
          <t>À emporter</t>
        </is>
      </c>
      <c r="F5429" s="104" t="n">
        <v>31</v>
      </c>
      <c r="G5429" s="159" t="n">
        <v>1683</v>
      </c>
      <c r="H5429" s="159" t="n">
        <v>4203</v>
      </c>
      <c r="I5429" s="160" t="n">
        <v>20796.53</v>
      </c>
      <c r="J5429" s="160" t="n">
        <v>575.75</v>
      </c>
      <c r="K5429" s="160" t="n">
        <v>20220.78</v>
      </c>
      <c r="L5429" s="160" t="n">
        <v>6006.32</v>
      </c>
    </row>
    <row r="5430">
      <c r="A5430" s="176" t="n">
        <v>45931</v>
      </c>
      <c r="B5430" s="104" t="inlineStr">
        <is>
          <t>2025/26</t>
        </is>
      </c>
      <c r="C5430" s="104" t="inlineStr">
        <is>
          <t>HC-098</t>
        </is>
      </c>
      <c r="D5430" s="104" t="inlineStr">
        <is>
          <t>Nord-Ouest</t>
        </is>
      </c>
      <c r="E5430" s="104" t="inlineStr">
        <is>
          <t>Livraison</t>
        </is>
      </c>
      <c r="F5430" s="104" t="n">
        <v>31</v>
      </c>
      <c r="G5430" s="159" t="n">
        <v>1625</v>
      </c>
      <c r="H5430" s="159" t="n">
        <v>4002</v>
      </c>
      <c r="I5430" s="160" t="n">
        <v>28090.35</v>
      </c>
      <c r="J5430" s="160" t="n">
        <v>1587.08</v>
      </c>
      <c r="K5430" s="160" t="n">
        <v>26503.27</v>
      </c>
      <c r="L5430" s="160" t="n">
        <v>8246.34</v>
      </c>
    </row>
    <row r="5431">
      <c r="A5431" s="176" t="n">
        <v>45931</v>
      </c>
      <c r="B5431" s="104" t="inlineStr">
        <is>
          <t>2025/26</t>
        </is>
      </c>
      <c r="C5431" s="104" t="inlineStr">
        <is>
          <t>HC-098</t>
        </is>
      </c>
      <c r="D5431" s="104" t="inlineStr">
        <is>
          <t>Nord-Ouest</t>
        </is>
      </c>
      <c r="E5431" s="104" t="inlineStr">
        <is>
          <t>Sur place</t>
        </is>
      </c>
      <c r="F5431" s="104" t="n">
        <v>31</v>
      </c>
      <c r="G5431" s="159" t="n">
        <v>3909</v>
      </c>
      <c r="H5431" s="159" t="n">
        <v>9937</v>
      </c>
      <c r="I5431" s="160" t="n">
        <v>52875.02</v>
      </c>
      <c r="J5431" s="160" t="n">
        <v>1594.1</v>
      </c>
      <c r="K5431" s="160" t="n">
        <v>51280.92</v>
      </c>
      <c r="L5431" s="160" t="n">
        <v>15209.06</v>
      </c>
    </row>
    <row r="5432">
      <c r="A5432" s="176" t="n">
        <v>45931</v>
      </c>
      <c r="B5432" s="104" t="inlineStr">
        <is>
          <t>2025/26</t>
        </is>
      </c>
      <c r="C5432" s="104" t="inlineStr">
        <is>
          <t>HC-098</t>
        </is>
      </c>
      <c r="D5432" s="104" t="inlineStr">
        <is>
          <t>Nord-Ouest</t>
        </is>
      </c>
      <c r="E5432" s="104" t="inlineStr">
        <is>
          <t>À emporter</t>
        </is>
      </c>
      <c r="F5432" s="104" t="n">
        <v>31</v>
      </c>
      <c r="G5432" s="159" t="n">
        <v>2961</v>
      </c>
      <c r="H5432" s="159" t="n">
        <v>7626</v>
      </c>
      <c r="I5432" s="160" t="n">
        <v>36535.32</v>
      </c>
      <c r="J5432" s="160" t="n">
        <v>1037.71</v>
      </c>
      <c r="K5432" s="160" t="n">
        <v>35497.61</v>
      </c>
      <c r="L5432" s="160" t="n">
        <v>10584.02</v>
      </c>
    </row>
    <row r="5433">
      <c r="A5433" s="176" t="n">
        <v>45931</v>
      </c>
      <c r="B5433" s="104" t="inlineStr">
        <is>
          <t>2025/26</t>
        </is>
      </c>
      <c r="C5433" s="104" t="inlineStr">
        <is>
          <t>HC-099</t>
        </is>
      </c>
      <c r="D5433" s="104" t="inlineStr">
        <is>
          <t>Sud-Est</t>
        </is>
      </c>
      <c r="E5433" s="104" t="inlineStr">
        <is>
          <t>Livraison</t>
        </is>
      </c>
      <c r="F5433" s="104" t="n">
        <v>31</v>
      </c>
      <c r="G5433" s="159" t="n">
        <v>1698</v>
      </c>
      <c r="H5433" s="159" t="n">
        <v>4360</v>
      </c>
      <c r="I5433" s="160" t="n">
        <v>29211.07</v>
      </c>
      <c r="J5433" s="160" t="n">
        <v>1883.36</v>
      </c>
      <c r="K5433" s="160" t="n">
        <v>27327.71</v>
      </c>
      <c r="L5433" s="160" t="n">
        <v>9914.440000000001</v>
      </c>
    </row>
    <row r="5434">
      <c r="A5434" s="176" t="n">
        <v>45931</v>
      </c>
      <c r="B5434" s="104" t="inlineStr">
        <is>
          <t>2025/26</t>
        </is>
      </c>
      <c r="C5434" s="104" t="inlineStr">
        <is>
          <t>HC-099</t>
        </is>
      </c>
      <c r="D5434" s="104" t="inlineStr">
        <is>
          <t>Sud-Est</t>
        </is>
      </c>
      <c r="E5434" s="104" t="inlineStr">
        <is>
          <t>Sur place</t>
        </is>
      </c>
      <c r="F5434" s="104" t="n">
        <v>31</v>
      </c>
      <c r="G5434" s="159" t="n">
        <v>4195</v>
      </c>
      <c r="H5434" s="159" t="n">
        <v>10886</v>
      </c>
      <c r="I5434" s="160" t="n">
        <v>56809.6</v>
      </c>
      <c r="J5434" s="160" t="n">
        <v>1648.35</v>
      </c>
      <c r="K5434" s="160" t="n">
        <v>55161.25</v>
      </c>
      <c r="L5434" s="160" t="n">
        <v>19459.8</v>
      </c>
    </row>
    <row r="5435">
      <c r="A5435" s="176" t="n">
        <v>45931</v>
      </c>
      <c r="B5435" s="104" t="inlineStr">
        <is>
          <t>2025/26</t>
        </is>
      </c>
      <c r="C5435" s="104" t="inlineStr">
        <is>
          <t>HC-099</t>
        </is>
      </c>
      <c r="D5435" s="104" t="inlineStr">
        <is>
          <t>Sud-Est</t>
        </is>
      </c>
      <c r="E5435" s="104" t="inlineStr">
        <is>
          <t>À emporter</t>
        </is>
      </c>
      <c r="F5435" s="104" t="n">
        <v>31</v>
      </c>
      <c r="G5435" s="159" t="n">
        <v>3162</v>
      </c>
      <c r="H5435" s="159" t="n">
        <v>8010</v>
      </c>
      <c r="I5435" s="160" t="n">
        <v>39681.75</v>
      </c>
      <c r="J5435" s="160" t="n">
        <v>1319.5</v>
      </c>
      <c r="K5435" s="160" t="n">
        <v>38362.25</v>
      </c>
      <c r="L5435" s="160" t="n">
        <v>13504.72</v>
      </c>
    </row>
    <row r="5436">
      <c r="A5436" s="176" t="n">
        <v>45931</v>
      </c>
      <c r="B5436" s="104" t="inlineStr">
        <is>
          <t>2025/26</t>
        </is>
      </c>
      <c r="C5436" s="104" t="inlineStr">
        <is>
          <t>HC-100</t>
        </is>
      </c>
      <c r="D5436" s="104" t="inlineStr">
        <is>
          <t>Sud-Ouest</t>
        </is>
      </c>
      <c r="E5436" s="104" t="inlineStr">
        <is>
          <t>Livraison</t>
        </is>
      </c>
      <c r="F5436" s="104" t="n">
        <v>31</v>
      </c>
      <c r="G5436" s="159" t="n">
        <v>1269</v>
      </c>
      <c r="H5436" s="159" t="n">
        <v>3212</v>
      </c>
      <c r="I5436" s="160" t="n">
        <v>21693.87</v>
      </c>
      <c r="J5436" s="160" t="n">
        <v>1209.2</v>
      </c>
      <c r="K5436" s="160" t="n">
        <v>20484.67</v>
      </c>
      <c r="L5436" s="160" t="n">
        <v>6342.34</v>
      </c>
    </row>
    <row r="5437">
      <c r="A5437" s="176" t="n">
        <v>45931</v>
      </c>
      <c r="B5437" s="104" t="inlineStr">
        <is>
          <t>2025/26</t>
        </is>
      </c>
      <c r="C5437" s="104" t="inlineStr">
        <is>
          <t>HC-100</t>
        </is>
      </c>
      <c r="D5437" s="104" t="inlineStr">
        <is>
          <t>Sud-Ouest</t>
        </is>
      </c>
      <c r="E5437" s="104" t="inlineStr">
        <is>
          <t>Sur place</t>
        </is>
      </c>
      <c r="F5437" s="104" t="n">
        <v>30</v>
      </c>
      <c r="G5437" s="159" t="n">
        <v>2744</v>
      </c>
      <c r="H5437" s="159" t="n">
        <v>7242</v>
      </c>
      <c r="I5437" s="160" t="n">
        <v>36612.01</v>
      </c>
      <c r="J5437" s="160" t="n">
        <v>1110.47</v>
      </c>
      <c r="K5437" s="160" t="n">
        <v>35501.54</v>
      </c>
      <c r="L5437" s="160" t="n">
        <v>10537.08</v>
      </c>
    </row>
    <row r="5438">
      <c r="A5438" s="176" t="n">
        <v>45931</v>
      </c>
      <c r="B5438" s="104" t="inlineStr">
        <is>
          <t>2025/26</t>
        </is>
      </c>
      <c r="C5438" s="104" t="inlineStr">
        <is>
          <t>HC-100</t>
        </is>
      </c>
      <c r="D5438" s="104" t="inlineStr">
        <is>
          <t>Sud-Ouest</t>
        </is>
      </c>
      <c r="E5438" s="104" t="inlineStr">
        <is>
          <t>À emporter</t>
        </is>
      </c>
      <c r="F5438" s="104" t="n">
        <v>30</v>
      </c>
      <c r="G5438" s="159" t="n">
        <v>2105</v>
      </c>
      <c r="H5438" s="159" t="n">
        <v>5344</v>
      </c>
      <c r="I5438" s="160" t="n">
        <v>25843.95</v>
      </c>
      <c r="J5438" s="160" t="n">
        <v>643.71</v>
      </c>
      <c r="K5438" s="160" t="n">
        <v>25200.24</v>
      </c>
      <c r="L5438" s="160" t="n">
        <v>7484.11</v>
      </c>
    </row>
    <row r="5439">
      <c r="A5439" s="176" t="n">
        <v>45931</v>
      </c>
      <c r="B5439" s="104" t="inlineStr">
        <is>
          <t>2025/26</t>
        </is>
      </c>
      <c r="C5439" s="104" t="inlineStr">
        <is>
          <t>HC-101</t>
        </is>
      </c>
      <c r="D5439" s="104" t="inlineStr">
        <is>
          <t>Île-de-France</t>
        </is>
      </c>
      <c r="E5439" s="104" t="inlineStr">
        <is>
          <t>Drive</t>
        </is>
      </c>
      <c r="F5439" s="104" t="n">
        <v>31</v>
      </c>
      <c r="G5439" s="159" t="n">
        <v>1339</v>
      </c>
      <c r="H5439" s="159" t="n">
        <v>3479</v>
      </c>
      <c r="I5439" s="160" t="n">
        <v>19287.46</v>
      </c>
      <c r="J5439" s="160" t="n">
        <v>512.01</v>
      </c>
      <c r="K5439" s="160" t="n">
        <v>18775.45</v>
      </c>
      <c r="L5439" s="160" t="n">
        <v>5620.09</v>
      </c>
    </row>
    <row r="5440">
      <c r="A5440" s="176" t="n">
        <v>45931</v>
      </c>
      <c r="B5440" s="104" t="inlineStr">
        <is>
          <t>2025/26</t>
        </is>
      </c>
      <c r="C5440" s="104" t="inlineStr">
        <is>
          <t>HC-101</t>
        </is>
      </c>
      <c r="D5440" s="104" t="inlineStr">
        <is>
          <t>Île-de-France</t>
        </is>
      </c>
      <c r="E5440" s="104" t="inlineStr">
        <is>
          <t>Livraison</t>
        </is>
      </c>
      <c r="F5440" s="104" t="n">
        <v>31</v>
      </c>
      <c r="G5440" s="159" t="n">
        <v>1452</v>
      </c>
      <c r="H5440" s="159" t="n">
        <v>3805</v>
      </c>
      <c r="I5440" s="160" t="n">
        <v>24738.26</v>
      </c>
      <c r="J5440" s="160" t="n">
        <v>1499.16</v>
      </c>
      <c r="K5440" s="160" t="n">
        <v>23239.1</v>
      </c>
      <c r="L5440" s="160" t="n">
        <v>7203.3</v>
      </c>
    </row>
    <row r="5441">
      <c r="A5441" s="176" t="n">
        <v>45931</v>
      </c>
      <c r="B5441" s="104" t="inlineStr">
        <is>
          <t>2025/26</t>
        </is>
      </c>
      <c r="C5441" s="104" t="inlineStr">
        <is>
          <t>HC-101</t>
        </is>
      </c>
      <c r="D5441" s="104" t="inlineStr">
        <is>
          <t>Île-de-France</t>
        </is>
      </c>
      <c r="E5441" s="104" t="inlineStr">
        <is>
          <t>Sur place</t>
        </is>
      </c>
      <c r="F5441" s="104" t="n">
        <v>31</v>
      </c>
      <c r="G5441" s="159" t="n">
        <v>3317</v>
      </c>
      <c r="H5441" s="159" t="n">
        <v>8516</v>
      </c>
      <c r="I5441" s="160" t="n">
        <v>45194.93</v>
      </c>
      <c r="J5441" s="160" t="n">
        <v>1351.46</v>
      </c>
      <c r="K5441" s="160" t="n">
        <v>43843.47</v>
      </c>
      <c r="L5441" s="160" t="n">
        <v>13034.47</v>
      </c>
    </row>
    <row r="5442">
      <c r="A5442" s="176" t="n">
        <v>45931</v>
      </c>
      <c r="B5442" s="104" t="inlineStr">
        <is>
          <t>2025/26</t>
        </is>
      </c>
      <c r="C5442" s="104" t="inlineStr">
        <is>
          <t>HC-101</t>
        </is>
      </c>
      <c r="D5442" s="104" t="inlineStr">
        <is>
          <t>Île-de-France</t>
        </is>
      </c>
      <c r="E5442" s="104" t="inlineStr">
        <is>
          <t>À emporter</t>
        </is>
      </c>
      <c r="F5442" s="104" t="n">
        <v>30</v>
      </c>
      <c r="G5442" s="159" t="n">
        <v>2485</v>
      </c>
      <c r="H5442" s="159" t="n">
        <v>6088</v>
      </c>
      <c r="I5442" s="160" t="n">
        <v>31061.54</v>
      </c>
      <c r="J5442" s="160" t="n">
        <v>818.22</v>
      </c>
      <c r="K5442" s="160" t="n">
        <v>30243.32</v>
      </c>
      <c r="L5442" s="160" t="n">
        <v>9047.77</v>
      </c>
    </row>
    <row r="5443">
      <c r="A5443" s="176" t="n">
        <v>45931</v>
      </c>
      <c r="B5443" s="104" t="inlineStr">
        <is>
          <t>2025/26</t>
        </is>
      </c>
      <c r="C5443" s="104" t="inlineStr">
        <is>
          <t>HC-102</t>
        </is>
      </c>
      <c r="D5443" s="104" t="inlineStr">
        <is>
          <t>Nord-Ouest</t>
        </is>
      </c>
      <c r="E5443" s="104" t="inlineStr">
        <is>
          <t>Livraison</t>
        </is>
      </c>
      <c r="F5443" s="104" t="n">
        <v>31</v>
      </c>
      <c r="G5443" s="159" t="n">
        <v>1745</v>
      </c>
      <c r="H5443" s="159" t="n">
        <v>4396</v>
      </c>
      <c r="I5443" s="160" t="n">
        <v>29364.78</v>
      </c>
      <c r="J5443" s="160" t="n">
        <v>1678.86</v>
      </c>
      <c r="K5443" s="160" t="n">
        <v>27685.92</v>
      </c>
      <c r="L5443" s="160" t="n">
        <v>8613.620000000001</v>
      </c>
    </row>
    <row r="5444">
      <c r="A5444" s="176" t="n">
        <v>45931</v>
      </c>
      <c r="B5444" s="104" t="inlineStr">
        <is>
          <t>2025/26</t>
        </is>
      </c>
      <c r="C5444" s="104" t="inlineStr">
        <is>
          <t>HC-102</t>
        </is>
      </c>
      <c r="D5444" s="104" t="inlineStr">
        <is>
          <t>Nord-Ouest</t>
        </is>
      </c>
      <c r="E5444" s="104" t="inlineStr">
        <is>
          <t>Sur place</t>
        </is>
      </c>
      <c r="F5444" s="104" t="n">
        <v>30</v>
      </c>
      <c r="G5444" s="159" t="n">
        <v>3802</v>
      </c>
      <c r="H5444" s="159" t="n">
        <v>9893</v>
      </c>
      <c r="I5444" s="160" t="n">
        <v>51190.02</v>
      </c>
      <c r="J5444" s="160" t="n">
        <v>1689.02</v>
      </c>
      <c r="K5444" s="160" t="n">
        <v>49501</v>
      </c>
      <c r="L5444" s="160" t="n">
        <v>14747.27</v>
      </c>
    </row>
    <row r="5445">
      <c r="A5445" s="176" t="n">
        <v>45931</v>
      </c>
      <c r="B5445" s="104" t="inlineStr">
        <is>
          <t>2025/26</t>
        </is>
      </c>
      <c r="C5445" s="104" t="inlineStr">
        <is>
          <t>HC-102</t>
        </is>
      </c>
      <c r="D5445" s="104" t="inlineStr">
        <is>
          <t>Nord-Ouest</t>
        </is>
      </c>
      <c r="E5445" s="104" t="inlineStr">
        <is>
          <t>À emporter</t>
        </is>
      </c>
      <c r="F5445" s="104" t="n">
        <v>29</v>
      </c>
      <c r="G5445" s="159" t="n">
        <v>2714</v>
      </c>
      <c r="H5445" s="159" t="n">
        <v>6958</v>
      </c>
      <c r="I5445" s="160" t="n">
        <v>33650.8</v>
      </c>
      <c r="J5445" s="160" t="n">
        <v>1096.3</v>
      </c>
      <c r="K5445" s="160" t="n">
        <v>32554.5</v>
      </c>
      <c r="L5445" s="160" t="n">
        <v>9719.959999999999</v>
      </c>
    </row>
    <row r="5446">
      <c r="A5446" s="176" t="n">
        <v>45931</v>
      </c>
      <c r="B5446" s="104" t="inlineStr">
        <is>
          <t>2025/26</t>
        </is>
      </c>
      <c r="C5446" s="104" t="inlineStr">
        <is>
          <t>HC-103</t>
        </is>
      </c>
      <c r="D5446" s="104" t="inlineStr">
        <is>
          <t>Sud-Est</t>
        </is>
      </c>
      <c r="E5446" s="104" t="inlineStr">
        <is>
          <t>Livraison</t>
        </is>
      </c>
      <c r="F5446" s="104" t="n">
        <v>31</v>
      </c>
      <c r="G5446" s="159" t="n">
        <v>1692</v>
      </c>
      <c r="H5446" s="159" t="n">
        <v>4219</v>
      </c>
      <c r="I5446" s="160" t="n">
        <v>29211.25</v>
      </c>
      <c r="J5446" s="160" t="n">
        <v>1737.53</v>
      </c>
      <c r="K5446" s="160" t="n">
        <v>27473.72</v>
      </c>
      <c r="L5446" s="160" t="n">
        <v>8571.49</v>
      </c>
    </row>
    <row r="5447">
      <c r="A5447" s="176" t="n">
        <v>45931</v>
      </c>
      <c r="B5447" s="104" t="inlineStr">
        <is>
          <t>2025/26</t>
        </is>
      </c>
      <c r="C5447" s="104" t="inlineStr">
        <is>
          <t>HC-103</t>
        </is>
      </c>
      <c r="D5447" s="104" t="inlineStr">
        <is>
          <t>Sud-Est</t>
        </is>
      </c>
      <c r="E5447" s="104" t="inlineStr">
        <is>
          <t>Sur place</t>
        </is>
      </c>
      <c r="F5447" s="104" t="n">
        <v>31</v>
      </c>
      <c r="G5447" s="159" t="n">
        <v>4333</v>
      </c>
      <c r="H5447" s="159" t="n">
        <v>10953</v>
      </c>
      <c r="I5447" s="160" t="n">
        <v>58733.94</v>
      </c>
      <c r="J5447" s="160" t="n">
        <v>1625.62</v>
      </c>
      <c r="K5447" s="160" t="n">
        <v>57108.32</v>
      </c>
      <c r="L5447" s="160" t="n">
        <v>16982.55</v>
      </c>
    </row>
    <row r="5448">
      <c r="A5448" s="176" t="n">
        <v>45931</v>
      </c>
      <c r="B5448" s="104" t="inlineStr">
        <is>
          <t>2025/26</t>
        </is>
      </c>
      <c r="C5448" s="104" t="inlineStr">
        <is>
          <t>HC-103</t>
        </is>
      </c>
      <c r="D5448" s="104" t="inlineStr">
        <is>
          <t>Sud-Est</t>
        </is>
      </c>
      <c r="E5448" s="104" t="inlineStr">
        <is>
          <t>À emporter</t>
        </is>
      </c>
      <c r="F5448" s="104" t="n">
        <v>30</v>
      </c>
      <c r="G5448" s="159" t="n">
        <v>3113</v>
      </c>
      <c r="H5448" s="159" t="n">
        <v>8081</v>
      </c>
      <c r="I5448" s="160" t="n">
        <v>39192.74</v>
      </c>
      <c r="J5448" s="160" t="n">
        <v>1191.96</v>
      </c>
      <c r="K5448" s="160" t="n">
        <v>38000.78</v>
      </c>
      <c r="L5448" s="160" t="n">
        <v>11338.45</v>
      </c>
    </row>
    <row r="5449">
      <c r="A5449" s="176" t="n">
        <v>45931</v>
      </c>
      <c r="B5449" s="104" t="inlineStr">
        <is>
          <t>2025/26</t>
        </is>
      </c>
      <c r="C5449" s="104" t="inlineStr">
        <is>
          <t>HC-104</t>
        </is>
      </c>
      <c r="D5449" s="104" t="inlineStr">
        <is>
          <t>Sud-Ouest</t>
        </is>
      </c>
      <c r="E5449" s="104" t="inlineStr">
        <is>
          <t>Livraison</t>
        </is>
      </c>
      <c r="F5449" s="104" t="n">
        <v>31</v>
      </c>
      <c r="G5449" s="159" t="n">
        <v>1417</v>
      </c>
      <c r="H5449" s="159" t="n">
        <v>3633</v>
      </c>
      <c r="I5449" s="160" t="n">
        <v>24554.42</v>
      </c>
      <c r="J5449" s="160" t="n">
        <v>1410.98</v>
      </c>
      <c r="K5449" s="160" t="n">
        <v>23143.44</v>
      </c>
      <c r="L5449" s="160" t="n">
        <v>7193.22</v>
      </c>
    </row>
    <row r="5450">
      <c r="A5450" s="176" t="n">
        <v>45931</v>
      </c>
      <c r="B5450" s="104" t="inlineStr">
        <is>
          <t>2025/26</t>
        </is>
      </c>
      <c r="C5450" s="104" t="inlineStr">
        <is>
          <t>HC-104</t>
        </is>
      </c>
      <c r="D5450" s="104" t="inlineStr">
        <is>
          <t>Sud-Ouest</t>
        </is>
      </c>
      <c r="E5450" s="104" t="inlineStr">
        <is>
          <t>Sur place</t>
        </is>
      </c>
      <c r="F5450" s="104" t="n">
        <v>31</v>
      </c>
      <c r="G5450" s="159" t="n">
        <v>3557</v>
      </c>
      <c r="H5450" s="159" t="n">
        <v>8950</v>
      </c>
      <c r="I5450" s="160" t="n">
        <v>47930.96</v>
      </c>
      <c r="J5450" s="160" t="n">
        <v>1477.89</v>
      </c>
      <c r="K5450" s="160" t="n">
        <v>46453.07</v>
      </c>
      <c r="L5450" s="160" t="n">
        <v>13804.3</v>
      </c>
    </row>
    <row r="5451">
      <c r="A5451" s="176" t="n">
        <v>45931</v>
      </c>
      <c r="B5451" s="104" t="inlineStr">
        <is>
          <t>2025/26</t>
        </is>
      </c>
      <c r="C5451" s="104" t="inlineStr">
        <is>
          <t>HC-104</t>
        </is>
      </c>
      <c r="D5451" s="104" t="inlineStr">
        <is>
          <t>Sud-Ouest</t>
        </is>
      </c>
      <c r="E5451" s="104" t="inlineStr">
        <is>
          <t>À emporter</t>
        </is>
      </c>
      <c r="F5451" s="104" t="n">
        <v>31</v>
      </c>
      <c r="G5451" s="159" t="n">
        <v>2757</v>
      </c>
      <c r="H5451" s="159" t="n">
        <v>7015</v>
      </c>
      <c r="I5451" s="160" t="n">
        <v>34055.31</v>
      </c>
      <c r="J5451" s="160" t="n">
        <v>1050.35</v>
      </c>
      <c r="K5451" s="160" t="n">
        <v>33004.96</v>
      </c>
      <c r="L5451" s="160" t="n">
        <v>9755.08</v>
      </c>
    </row>
    <row r="5452">
      <c r="A5452" s="176" t="n">
        <v>45931</v>
      </c>
      <c r="B5452" s="104" t="inlineStr">
        <is>
          <t>2025/26</t>
        </is>
      </c>
      <c r="C5452" s="104" t="inlineStr">
        <is>
          <t>HC-105</t>
        </is>
      </c>
      <c r="D5452" s="104" t="inlineStr">
        <is>
          <t>Île-de-France</t>
        </is>
      </c>
      <c r="E5452" s="104" t="inlineStr">
        <is>
          <t>Livraison</t>
        </is>
      </c>
      <c r="F5452" s="104" t="n">
        <v>31</v>
      </c>
      <c r="G5452" s="159" t="n">
        <v>2404</v>
      </c>
      <c r="H5452" s="159" t="n">
        <v>6039</v>
      </c>
      <c r="I5452" s="160" t="n">
        <v>41211.8</v>
      </c>
      <c r="J5452" s="160" t="n">
        <v>2454.88</v>
      </c>
      <c r="K5452" s="160" t="n">
        <v>38756.92</v>
      </c>
      <c r="L5452" s="160" t="n">
        <v>12033.49</v>
      </c>
    </row>
    <row r="5453">
      <c r="A5453" s="176" t="n">
        <v>45931</v>
      </c>
      <c r="B5453" s="104" t="inlineStr">
        <is>
          <t>2025/26</t>
        </is>
      </c>
      <c r="C5453" s="104" t="inlineStr">
        <is>
          <t>HC-105</t>
        </is>
      </c>
      <c r="D5453" s="104" t="inlineStr">
        <is>
          <t>Île-de-France</t>
        </is>
      </c>
      <c r="E5453" s="104" t="inlineStr">
        <is>
          <t>Sur place</t>
        </is>
      </c>
      <c r="F5453" s="104" t="n">
        <v>31</v>
      </c>
      <c r="G5453" s="159" t="n">
        <v>5848</v>
      </c>
      <c r="H5453" s="159" t="n">
        <v>14744</v>
      </c>
      <c r="I5453" s="160" t="n">
        <v>78208.75999999999</v>
      </c>
      <c r="J5453" s="160" t="n">
        <v>2369.87</v>
      </c>
      <c r="K5453" s="160" t="n">
        <v>75838.89</v>
      </c>
      <c r="L5453" s="160" t="n">
        <v>22631.85</v>
      </c>
    </row>
    <row r="5454">
      <c r="A5454" s="176" t="n">
        <v>45931</v>
      </c>
      <c r="B5454" s="104" t="inlineStr">
        <is>
          <t>2025/26</t>
        </is>
      </c>
      <c r="C5454" s="104" t="inlineStr">
        <is>
          <t>HC-105</t>
        </is>
      </c>
      <c r="D5454" s="104" t="inlineStr">
        <is>
          <t>Île-de-France</t>
        </is>
      </c>
      <c r="E5454" s="104" t="inlineStr">
        <is>
          <t>À emporter</t>
        </is>
      </c>
      <c r="F5454" s="104" t="n">
        <v>29</v>
      </c>
      <c r="G5454" s="159" t="n">
        <v>4033</v>
      </c>
      <c r="H5454" s="159" t="n">
        <v>10541</v>
      </c>
      <c r="I5454" s="160" t="n">
        <v>50021.79</v>
      </c>
      <c r="J5454" s="160" t="n">
        <v>1254.74</v>
      </c>
      <c r="K5454" s="160" t="n">
        <v>48767.05</v>
      </c>
      <c r="L5454" s="160" t="n">
        <v>14502.22</v>
      </c>
    </row>
    <row r="5455">
      <c r="A5455" s="176" t="n">
        <v>45931</v>
      </c>
      <c r="B5455" s="104" t="inlineStr">
        <is>
          <t>2025/26</t>
        </is>
      </c>
      <c r="C5455" s="104" t="inlineStr">
        <is>
          <t>HC-106</t>
        </is>
      </c>
      <c r="D5455" s="104" t="inlineStr">
        <is>
          <t>Nord-Ouest</t>
        </is>
      </c>
      <c r="E5455" s="104" t="inlineStr">
        <is>
          <t>Livraison</t>
        </is>
      </c>
      <c r="F5455" s="104" t="n">
        <v>31</v>
      </c>
      <c r="G5455" s="159" t="n">
        <v>1539</v>
      </c>
      <c r="H5455" s="159" t="n">
        <v>3766</v>
      </c>
      <c r="I5455" s="160" t="n">
        <v>26395.95</v>
      </c>
      <c r="J5455" s="160" t="n">
        <v>1630.9</v>
      </c>
      <c r="K5455" s="160" t="n">
        <v>24765.05</v>
      </c>
      <c r="L5455" s="160" t="n">
        <v>7650.59</v>
      </c>
    </row>
    <row r="5456">
      <c r="A5456" s="176" t="n">
        <v>45931</v>
      </c>
      <c r="B5456" s="104" t="inlineStr">
        <is>
          <t>2025/26</t>
        </is>
      </c>
      <c r="C5456" s="104" t="inlineStr">
        <is>
          <t>HC-106</t>
        </is>
      </c>
      <c r="D5456" s="104" t="inlineStr">
        <is>
          <t>Nord-Ouest</t>
        </is>
      </c>
      <c r="E5456" s="104" t="inlineStr">
        <is>
          <t>Sur place</t>
        </is>
      </c>
      <c r="F5456" s="104" t="n">
        <v>31</v>
      </c>
      <c r="G5456" s="159" t="n">
        <v>3758</v>
      </c>
      <c r="H5456" s="159" t="n">
        <v>9808</v>
      </c>
      <c r="I5456" s="160" t="n">
        <v>50414.44</v>
      </c>
      <c r="J5456" s="160" t="n">
        <v>1567.72</v>
      </c>
      <c r="K5456" s="160" t="n">
        <v>48846.72</v>
      </c>
      <c r="L5456" s="160" t="n">
        <v>14547.51</v>
      </c>
    </row>
    <row r="5457">
      <c r="A5457" s="176" t="n">
        <v>45931</v>
      </c>
      <c r="B5457" s="104" t="inlineStr">
        <is>
          <t>2025/26</t>
        </is>
      </c>
      <c r="C5457" s="104" t="inlineStr">
        <is>
          <t>HC-106</t>
        </is>
      </c>
      <c r="D5457" s="104" t="inlineStr">
        <is>
          <t>Nord-Ouest</t>
        </is>
      </c>
      <c r="E5457" s="104" t="inlineStr">
        <is>
          <t>À emporter</t>
        </is>
      </c>
      <c r="F5457" s="104" t="n">
        <v>31</v>
      </c>
      <c r="G5457" s="159" t="n">
        <v>2829</v>
      </c>
      <c r="H5457" s="159" t="n">
        <v>7149</v>
      </c>
      <c r="I5457" s="160" t="n">
        <v>35268.14</v>
      </c>
      <c r="J5457" s="160" t="n">
        <v>919.62</v>
      </c>
      <c r="K5457" s="160" t="n">
        <v>34348.52</v>
      </c>
      <c r="L5457" s="160" t="n">
        <v>10264.47</v>
      </c>
    </row>
    <row r="5458">
      <c r="A5458" s="176" t="n">
        <v>45931</v>
      </c>
      <c r="B5458" s="104" t="inlineStr">
        <is>
          <t>2025/26</t>
        </is>
      </c>
      <c r="C5458" s="104" t="inlineStr">
        <is>
          <t>HC-107</t>
        </is>
      </c>
      <c r="D5458" s="104" t="inlineStr">
        <is>
          <t>Sud-Est</t>
        </is>
      </c>
      <c r="E5458" s="104" t="inlineStr">
        <is>
          <t>Livraison</t>
        </is>
      </c>
      <c r="F5458" s="104" t="n">
        <v>31</v>
      </c>
      <c r="G5458" s="159" t="n">
        <v>1903</v>
      </c>
      <c r="H5458" s="159" t="n">
        <v>4974</v>
      </c>
      <c r="I5458" s="160" t="n">
        <v>32126.7</v>
      </c>
      <c r="J5458" s="160" t="n">
        <v>1953.54</v>
      </c>
      <c r="K5458" s="160" t="n">
        <v>30173.16</v>
      </c>
      <c r="L5458" s="160" t="n">
        <v>9312.16</v>
      </c>
    </row>
    <row r="5459">
      <c r="A5459" s="176" t="n">
        <v>45931</v>
      </c>
      <c r="B5459" s="104" t="inlineStr">
        <is>
          <t>2025/26</t>
        </is>
      </c>
      <c r="C5459" s="104" t="inlineStr">
        <is>
          <t>HC-107</t>
        </is>
      </c>
      <c r="D5459" s="104" t="inlineStr">
        <is>
          <t>Sud-Est</t>
        </is>
      </c>
      <c r="E5459" s="104" t="inlineStr">
        <is>
          <t>Sur place</t>
        </is>
      </c>
      <c r="F5459" s="104" t="n">
        <v>30</v>
      </c>
      <c r="G5459" s="159" t="n">
        <v>4305</v>
      </c>
      <c r="H5459" s="159" t="n">
        <v>11168</v>
      </c>
      <c r="I5459" s="160" t="n">
        <v>57890.56</v>
      </c>
      <c r="J5459" s="160" t="n">
        <v>1597.83</v>
      </c>
      <c r="K5459" s="160" t="n">
        <v>56292.73</v>
      </c>
      <c r="L5459" s="160" t="n">
        <v>16794.31</v>
      </c>
    </row>
    <row r="5460">
      <c r="A5460" s="176" t="n">
        <v>45931</v>
      </c>
      <c r="B5460" s="104" t="inlineStr">
        <is>
          <t>2025/26</t>
        </is>
      </c>
      <c r="C5460" s="104" t="inlineStr">
        <is>
          <t>HC-107</t>
        </is>
      </c>
      <c r="D5460" s="104" t="inlineStr">
        <is>
          <t>Sud-Est</t>
        </is>
      </c>
      <c r="E5460" s="104" t="inlineStr">
        <is>
          <t>À emporter</t>
        </is>
      </c>
      <c r="F5460" s="104" t="n">
        <v>31</v>
      </c>
      <c r="G5460" s="159" t="n">
        <v>3403</v>
      </c>
      <c r="H5460" s="159" t="n">
        <v>8771</v>
      </c>
      <c r="I5460" s="160" t="n">
        <v>42370.82</v>
      </c>
      <c r="J5460" s="160" t="n">
        <v>1309.32</v>
      </c>
      <c r="K5460" s="160" t="n">
        <v>41061.5</v>
      </c>
      <c r="L5460" s="160" t="n">
        <v>12258.91</v>
      </c>
    </row>
    <row r="5461">
      <c r="A5461" s="176" t="n">
        <v>45931</v>
      </c>
      <c r="B5461" s="104" t="inlineStr">
        <is>
          <t>2025/26</t>
        </is>
      </c>
      <c r="C5461" s="104" t="inlineStr">
        <is>
          <t>HC-108</t>
        </is>
      </c>
      <c r="D5461" s="104" t="inlineStr">
        <is>
          <t>Sud-Ouest</t>
        </is>
      </c>
      <c r="E5461" s="104" t="inlineStr">
        <is>
          <t>Livraison</t>
        </is>
      </c>
      <c r="F5461" s="104" t="n">
        <v>31</v>
      </c>
      <c r="G5461" s="159" t="n">
        <v>1433</v>
      </c>
      <c r="H5461" s="159" t="n">
        <v>3569</v>
      </c>
      <c r="I5461" s="160" t="n">
        <v>24699.9</v>
      </c>
      <c r="J5461" s="160" t="n">
        <v>1439.51</v>
      </c>
      <c r="K5461" s="160" t="n">
        <v>23260.39</v>
      </c>
      <c r="L5461" s="160" t="n">
        <v>7183.26</v>
      </c>
    </row>
    <row r="5462">
      <c r="A5462" s="176" t="n">
        <v>45931</v>
      </c>
      <c r="B5462" s="104" t="inlineStr">
        <is>
          <t>2025/26</t>
        </is>
      </c>
      <c r="C5462" s="104" t="inlineStr">
        <is>
          <t>HC-108</t>
        </is>
      </c>
      <c r="D5462" s="104" t="inlineStr">
        <is>
          <t>Sud-Ouest</t>
        </is>
      </c>
      <c r="E5462" s="104" t="inlineStr">
        <is>
          <t>Sur place</t>
        </is>
      </c>
      <c r="F5462" s="104" t="n">
        <v>31</v>
      </c>
      <c r="G5462" s="159" t="n">
        <v>3494</v>
      </c>
      <c r="H5462" s="159" t="n">
        <v>8994</v>
      </c>
      <c r="I5462" s="160" t="n">
        <v>46992.31</v>
      </c>
      <c r="J5462" s="160" t="n">
        <v>1371.34</v>
      </c>
      <c r="K5462" s="160" t="n">
        <v>45620.97</v>
      </c>
      <c r="L5462" s="160" t="n">
        <v>13431.95</v>
      </c>
    </row>
    <row r="5463">
      <c r="A5463" s="176" t="n">
        <v>45931</v>
      </c>
      <c r="B5463" s="104" t="inlineStr">
        <is>
          <t>2025/26</t>
        </is>
      </c>
      <c r="C5463" s="104" t="inlineStr">
        <is>
          <t>HC-108</t>
        </is>
      </c>
      <c r="D5463" s="104" t="inlineStr">
        <is>
          <t>Sud-Ouest</t>
        </is>
      </c>
      <c r="E5463" s="104" t="inlineStr">
        <is>
          <t>À emporter</t>
        </is>
      </c>
      <c r="F5463" s="104" t="n">
        <v>31</v>
      </c>
      <c r="G5463" s="159" t="n">
        <v>2692</v>
      </c>
      <c r="H5463" s="159" t="n">
        <v>6919</v>
      </c>
      <c r="I5463" s="160" t="n">
        <v>33513.3</v>
      </c>
      <c r="J5463" s="160" t="n">
        <v>1026.54</v>
      </c>
      <c r="K5463" s="160" t="n">
        <v>32486.76</v>
      </c>
      <c r="L5463" s="160" t="n">
        <v>9709.959999999999</v>
      </c>
    </row>
    <row r="5464">
      <c r="A5464" s="176" t="n">
        <v>45931</v>
      </c>
      <c r="B5464" s="104" t="inlineStr">
        <is>
          <t>2025/26</t>
        </is>
      </c>
      <c r="C5464" s="104" t="inlineStr">
        <is>
          <t>HC-109</t>
        </is>
      </c>
      <c r="D5464" s="104" t="inlineStr">
        <is>
          <t>Île-de-France</t>
        </is>
      </c>
      <c r="E5464" s="104" t="inlineStr">
        <is>
          <t>Livraison</t>
        </is>
      </c>
      <c r="F5464" s="104" t="n">
        <v>30</v>
      </c>
      <c r="G5464" s="159" t="n">
        <v>1458</v>
      </c>
      <c r="H5464" s="159" t="n">
        <v>3735</v>
      </c>
      <c r="I5464" s="160" t="n">
        <v>24854.91</v>
      </c>
      <c r="J5464" s="160" t="n">
        <v>1581.74</v>
      </c>
      <c r="K5464" s="160" t="n">
        <v>23273.17</v>
      </c>
      <c r="L5464" s="160" t="n">
        <v>7214.5</v>
      </c>
    </row>
    <row r="5465">
      <c r="A5465" s="176" t="n">
        <v>45931</v>
      </c>
      <c r="B5465" s="104" t="inlineStr">
        <is>
          <t>2025/26</t>
        </is>
      </c>
      <c r="C5465" s="104" t="inlineStr">
        <is>
          <t>HC-109</t>
        </is>
      </c>
      <c r="D5465" s="104" t="inlineStr">
        <is>
          <t>Île-de-France</t>
        </is>
      </c>
      <c r="E5465" s="104" t="inlineStr">
        <is>
          <t>Sur place</t>
        </is>
      </c>
      <c r="F5465" s="104" t="n">
        <v>31</v>
      </c>
      <c r="G5465" s="159" t="n">
        <v>3896</v>
      </c>
      <c r="H5465" s="159" t="n">
        <v>9734</v>
      </c>
      <c r="I5465" s="160" t="n">
        <v>52824.14</v>
      </c>
      <c r="J5465" s="160" t="n">
        <v>1561.94</v>
      </c>
      <c r="K5465" s="160" t="n">
        <v>51262.2</v>
      </c>
      <c r="L5465" s="160" t="n">
        <v>15324.93</v>
      </c>
    </row>
    <row r="5466">
      <c r="A5466" s="176" t="n">
        <v>45931</v>
      </c>
      <c r="B5466" s="104" t="inlineStr">
        <is>
          <t>2025/26</t>
        </is>
      </c>
      <c r="C5466" s="104" t="inlineStr">
        <is>
          <t>HC-109</t>
        </is>
      </c>
      <c r="D5466" s="104" t="inlineStr">
        <is>
          <t>Île-de-France</t>
        </is>
      </c>
      <c r="E5466" s="104" t="inlineStr">
        <is>
          <t>À emporter</t>
        </is>
      </c>
      <c r="F5466" s="104" t="n">
        <v>30</v>
      </c>
      <c r="G5466" s="159" t="n">
        <v>2794</v>
      </c>
      <c r="H5466" s="159" t="n">
        <v>7124</v>
      </c>
      <c r="I5466" s="160" t="n">
        <v>34461.29</v>
      </c>
      <c r="J5466" s="160" t="n">
        <v>1050.46</v>
      </c>
      <c r="K5466" s="160" t="n">
        <v>33410.83</v>
      </c>
      <c r="L5466" s="160" t="n">
        <v>9993.709999999999</v>
      </c>
    </row>
    <row r="5467">
      <c r="A5467" s="176" t="n">
        <v>45931</v>
      </c>
      <c r="B5467" s="104" t="inlineStr">
        <is>
          <t>2025/26</t>
        </is>
      </c>
      <c r="C5467" s="104" t="inlineStr">
        <is>
          <t>HC-110</t>
        </is>
      </c>
      <c r="D5467" s="104" t="inlineStr">
        <is>
          <t>Nord-Ouest</t>
        </is>
      </c>
      <c r="E5467" s="104" t="inlineStr">
        <is>
          <t>Livraison</t>
        </is>
      </c>
      <c r="F5467" s="104" t="n">
        <v>31</v>
      </c>
      <c r="G5467" s="159" t="n">
        <v>1179</v>
      </c>
      <c r="H5467" s="159" t="n">
        <v>3034</v>
      </c>
      <c r="I5467" s="160" t="n">
        <v>19932.7</v>
      </c>
      <c r="J5467" s="160" t="n">
        <v>1194.58</v>
      </c>
      <c r="K5467" s="160" t="n">
        <v>18738.12</v>
      </c>
      <c r="L5467" s="160" t="n">
        <v>5792.3</v>
      </c>
    </row>
    <row r="5468">
      <c r="A5468" s="176" t="n">
        <v>45931</v>
      </c>
      <c r="B5468" s="104" t="inlineStr">
        <is>
          <t>2025/26</t>
        </is>
      </c>
      <c r="C5468" s="104" t="inlineStr">
        <is>
          <t>HC-110</t>
        </is>
      </c>
      <c r="D5468" s="104" t="inlineStr">
        <is>
          <t>Nord-Ouest</t>
        </is>
      </c>
      <c r="E5468" s="104" t="inlineStr">
        <is>
          <t>Sur place</t>
        </is>
      </c>
      <c r="F5468" s="104" t="n">
        <v>30</v>
      </c>
      <c r="G5468" s="159" t="n">
        <v>2471</v>
      </c>
      <c r="H5468" s="159" t="n">
        <v>6517</v>
      </c>
      <c r="I5468" s="160" t="n">
        <v>33773.98</v>
      </c>
      <c r="J5468" s="160" t="n">
        <v>1027.29</v>
      </c>
      <c r="K5468" s="160" t="n">
        <v>32746.69</v>
      </c>
      <c r="L5468" s="160" t="n">
        <v>9734.860000000001</v>
      </c>
    </row>
    <row r="5469">
      <c r="A5469" s="176" t="n">
        <v>45931</v>
      </c>
      <c r="B5469" s="104" t="inlineStr">
        <is>
          <t>2025/26</t>
        </is>
      </c>
      <c r="C5469" s="104" t="inlineStr">
        <is>
          <t>HC-110</t>
        </is>
      </c>
      <c r="D5469" s="104" t="inlineStr">
        <is>
          <t>Nord-Ouest</t>
        </is>
      </c>
      <c r="E5469" s="104" t="inlineStr">
        <is>
          <t>À emporter</t>
        </is>
      </c>
      <c r="F5469" s="104" t="n">
        <v>30</v>
      </c>
      <c r="G5469" s="159" t="n">
        <v>1908</v>
      </c>
      <c r="H5469" s="159" t="n">
        <v>4759</v>
      </c>
      <c r="I5469" s="160" t="n">
        <v>23855.15</v>
      </c>
      <c r="J5469" s="160" t="n">
        <v>820.17</v>
      </c>
      <c r="K5469" s="160" t="n">
        <v>23034.98</v>
      </c>
      <c r="L5469" s="160" t="n">
        <v>6910.62</v>
      </c>
    </row>
    <row r="5470">
      <c r="A5470" s="176" t="n">
        <v>45931</v>
      </c>
      <c r="B5470" s="104" t="inlineStr">
        <is>
          <t>2025/26</t>
        </is>
      </c>
      <c r="C5470" s="104" t="inlineStr">
        <is>
          <t>HC-111</t>
        </is>
      </c>
      <c r="D5470" s="104" t="inlineStr">
        <is>
          <t>Sud-Est</t>
        </is>
      </c>
      <c r="E5470" s="104" t="inlineStr">
        <is>
          <t>Livraison</t>
        </is>
      </c>
      <c r="F5470" s="104" t="n">
        <v>31</v>
      </c>
      <c r="G5470" s="159" t="n">
        <v>1699</v>
      </c>
      <c r="H5470" s="159" t="n">
        <v>4214</v>
      </c>
      <c r="I5470" s="160" t="n">
        <v>29366.57</v>
      </c>
      <c r="J5470" s="160" t="n">
        <v>1805.1</v>
      </c>
      <c r="K5470" s="160" t="n">
        <v>27561.47</v>
      </c>
      <c r="L5470" s="160" t="n">
        <v>8505.43</v>
      </c>
    </row>
    <row r="5471">
      <c r="A5471" s="176" t="n">
        <v>45931</v>
      </c>
      <c r="B5471" s="104" t="inlineStr">
        <is>
          <t>2025/26</t>
        </is>
      </c>
      <c r="C5471" s="104" t="inlineStr">
        <is>
          <t>HC-111</t>
        </is>
      </c>
      <c r="D5471" s="104" t="inlineStr">
        <is>
          <t>Sud-Est</t>
        </is>
      </c>
      <c r="E5471" s="104" t="inlineStr">
        <is>
          <t>Sur place</t>
        </is>
      </c>
      <c r="F5471" s="104" t="n">
        <v>31</v>
      </c>
      <c r="G5471" s="159" t="n">
        <v>4245</v>
      </c>
      <c r="H5471" s="159" t="n">
        <v>10886</v>
      </c>
      <c r="I5471" s="160" t="n">
        <v>57395.73</v>
      </c>
      <c r="J5471" s="160" t="n">
        <v>1699.13</v>
      </c>
      <c r="K5471" s="160" t="n">
        <v>55696.6</v>
      </c>
      <c r="L5471" s="160" t="n">
        <v>16667.76</v>
      </c>
    </row>
    <row r="5472">
      <c r="A5472" s="176" t="n">
        <v>45931</v>
      </c>
      <c r="B5472" s="104" t="inlineStr">
        <is>
          <t>2025/26</t>
        </is>
      </c>
      <c r="C5472" s="104" t="inlineStr">
        <is>
          <t>HC-111</t>
        </is>
      </c>
      <c r="D5472" s="104" t="inlineStr">
        <is>
          <t>Sud-Est</t>
        </is>
      </c>
      <c r="E5472" s="104" t="inlineStr">
        <is>
          <t>À emporter</t>
        </is>
      </c>
      <c r="F5472" s="104" t="n">
        <v>31</v>
      </c>
      <c r="G5472" s="159" t="n">
        <v>3136</v>
      </c>
      <c r="H5472" s="159" t="n">
        <v>8105</v>
      </c>
      <c r="I5472" s="160" t="n">
        <v>39058.01</v>
      </c>
      <c r="J5472" s="160" t="n">
        <v>1261.72</v>
      </c>
      <c r="K5472" s="160" t="n">
        <v>37796.29</v>
      </c>
      <c r="L5472" s="160" t="n">
        <v>11250.38</v>
      </c>
    </row>
    <row r="5473">
      <c r="A5473" s="176" t="n">
        <v>45931</v>
      </c>
      <c r="B5473" s="104" t="inlineStr">
        <is>
          <t>2025/26</t>
        </is>
      </c>
      <c r="C5473" s="104" t="inlineStr">
        <is>
          <t>HC-113</t>
        </is>
      </c>
      <c r="D5473" s="104" t="inlineStr">
        <is>
          <t>Île-de-France</t>
        </is>
      </c>
      <c r="E5473" s="104" t="inlineStr">
        <is>
          <t>Drive</t>
        </is>
      </c>
      <c r="F5473" s="104" t="n">
        <v>30</v>
      </c>
      <c r="G5473" s="159" t="n">
        <v>1430</v>
      </c>
      <c r="H5473" s="159" t="n">
        <v>3660</v>
      </c>
      <c r="I5473" s="160" t="n">
        <v>20443.11</v>
      </c>
      <c r="J5473" s="160" t="n">
        <v>669.34</v>
      </c>
      <c r="K5473" s="160" t="n">
        <v>19773.77</v>
      </c>
      <c r="L5473" s="160" t="n">
        <v>5869.65</v>
      </c>
    </row>
    <row r="5474">
      <c r="A5474" s="176" t="n">
        <v>45931</v>
      </c>
      <c r="B5474" s="104" t="inlineStr">
        <is>
          <t>2025/26</t>
        </is>
      </c>
      <c r="C5474" s="104" t="inlineStr">
        <is>
          <t>HC-113</t>
        </is>
      </c>
      <c r="D5474" s="104" t="inlineStr">
        <is>
          <t>Île-de-France</t>
        </is>
      </c>
      <c r="E5474" s="104" t="inlineStr">
        <is>
          <t>Livraison</t>
        </is>
      </c>
      <c r="F5474" s="104" t="n">
        <v>31</v>
      </c>
      <c r="G5474" s="159" t="n">
        <v>1539</v>
      </c>
      <c r="H5474" s="159" t="n">
        <v>3861</v>
      </c>
      <c r="I5474" s="160" t="n">
        <v>26458.17</v>
      </c>
      <c r="J5474" s="160" t="n">
        <v>1554.5</v>
      </c>
      <c r="K5474" s="160" t="n">
        <v>24903.67</v>
      </c>
      <c r="L5474" s="160" t="n">
        <v>7697.26</v>
      </c>
    </row>
    <row r="5475">
      <c r="A5475" s="176" t="n">
        <v>45931</v>
      </c>
      <c r="B5475" s="104" t="inlineStr">
        <is>
          <t>2025/26</t>
        </is>
      </c>
      <c r="C5475" s="104" t="inlineStr">
        <is>
          <t>HC-113</t>
        </is>
      </c>
      <c r="D5475" s="104" t="inlineStr">
        <is>
          <t>Île-de-France</t>
        </is>
      </c>
      <c r="E5475" s="104" t="inlineStr">
        <is>
          <t>Sur place</t>
        </is>
      </c>
      <c r="F5475" s="104" t="n">
        <v>31</v>
      </c>
      <c r="G5475" s="159" t="n">
        <v>3671</v>
      </c>
      <c r="H5475" s="159" t="n">
        <v>9280</v>
      </c>
      <c r="I5475" s="160" t="n">
        <v>50149.74</v>
      </c>
      <c r="J5475" s="160" t="n">
        <v>1472.09</v>
      </c>
      <c r="K5475" s="160" t="n">
        <v>48677.65</v>
      </c>
      <c r="L5475" s="160" t="n">
        <v>14521.55</v>
      </c>
    </row>
    <row r="5476">
      <c r="A5476" s="176" t="n">
        <v>45931</v>
      </c>
      <c r="B5476" s="104" t="inlineStr">
        <is>
          <t>2025/26</t>
        </is>
      </c>
      <c r="C5476" s="104" t="inlineStr">
        <is>
          <t>HC-113</t>
        </is>
      </c>
      <c r="D5476" s="104" t="inlineStr">
        <is>
          <t>Île-de-France</t>
        </is>
      </c>
      <c r="E5476" s="104" t="inlineStr">
        <is>
          <t>À emporter</t>
        </is>
      </c>
      <c r="F5476" s="104" t="n">
        <v>31</v>
      </c>
      <c r="G5476" s="159" t="n">
        <v>2759</v>
      </c>
      <c r="H5476" s="159" t="n">
        <v>6846</v>
      </c>
      <c r="I5476" s="160" t="n">
        <v>34103.58</v>
      </c>
      <c r="J5476" s="160" t="n">
        <v>1078.62</v>
      </c>
      <c r="K5476" s="160" t="n">
        <v>33024.96</v>
      </c>
      <c r="L5476" s="160" t="n">
        <v>9826.76</v>
      </c>
    </row>
    <row r="5477">
      <c r="A5477" s="176" t="n">
        <v>45931</v>
      </c>
      <c r="B5477" s="104" t="inlineStr">
        <is>
          <t>2025/26</t>
        </is>
      </c>
      <c r="C5477" s="104" t="inlineStr">
        <is>
          <t>HC-114</t>
        </is>
      </c>
      <c r="D5477" s="104" t="inlineStr">
        <is>
          <t>Nord-Ouest</t>
        </is>
      </c>
      <c r="E5477" s="104" t="inlineStr">
        <is>
          <t>Drive</t>
        </is>
      </c>
      <c r="F5477" s="104" t="n">
        <v>31</v>
      </c>
      <c r="G5477" s="159" t="n">
        <v>848</v>
      </c>
      <c r="H5477" s="159" t="n">
        <v>2117</v>
      </c>
      <c r="I5477" s="160" t="n">
        <v>12128.48</v>
      </c>
      <c r="J5477" s="160" t="n">
        <v>390.88</v>
      </c>
      <c r="K5477" s="160" t="n">
        <v>11737.6</v>
      </c>
      <c r="L5477" s="160" t="n">
        <v>3509.88</v>
      </c>
    </row>
    <row r="5478">
      <c r="A5478" s="176" t="n">
        <v>45931</v>
      </c>
      <c r="B5478" s="104" t="inlineStr">
        <is>
          <t>2025/26</t>
        </is>
      </c>
      <c r="C5478" s="104" t="inlineStr">
        <is>
          <t>HC-114</t>
        </is>
      </c>
      <c r="D5478" s="104" t="inlineStr">
        <is>
          <t>Nord-Ouest</t>
        </is>
      </c>
      <c r="E5478" s="104" t="inlineStr">
        <is>
          <t>Livraison</t>
        </is>
      </c>
      <c r="F5478" s="104" t="n">
        <v>30</v>
      </c>
      <c r="G5478" s="159" t="n">
        <v>858</v>
      </c>
      <c r="H5478" s="159" t="n">
        <v>2140</v>
      </c>
      <c r="I5478" s="160" t="n">
        <v>14655.3</v>
      </c>
      <c r="J5478" s="160" t="n">
        <v>833.95</v>
      </c>
      <c r="K5478" s="160" t="n">
        <v>13821.35</v>
      </c>
      <c r="L5478" s="160" t="n">
        <v>4297.42</v>
      </c>
    </row>
    <row r="5479">
      <c r="A5479" s="176" t="n">
        <v>45931</v>
      </c>
      <c r="B5479" s="104" t="inlineStr">
        <is>
          <t>2025/26</t>
        </is>
      </c>
      <c r="C5479" s="104" t="inlineStr">
        <is>
          <t>HC-114</t>
        </is>
      </c>
      <c r="D5479" s="104" t="inlineStr">
        <is>
          <t>Nord-Ouest</t>
        </is>
      </c>
      <c r="E5479" s="104" t="inlineStr">
        <is>
          <t>Sur place</t>
        </is>
      </c>
      <c r="F5479" s="104" t="n">
        <v>30</v>
      </c>
      <c r="G5479" s="159" t="n">
        <v>2033</v>
      </c>
      <c r="H5479" s="159" t="n">
        <v>5145</v>
      </c>
      <c r="I5479" s="160" t="n">
        <v>27487.82</v>
      </c>
      <c r="J5479" s="160" t="n">
        <v>940.8099999999999</v>
      </c>
      <c r="K5479" s="160" t="n">
        <v>26547.01</v>
      </c>
      <c r="L5479" s="160" t="n">
        <v>7869.98</v>
      </c>
    </row>
    <row r="5480">
      <c r="A5480" s="176" t="n">
        <v>45931</v>
      </c>
      <c r="B5480" s="104" t="inlineStr">
        <is>
          <t>2025/26</t>
        </is>
      </c>
      <c r="C5480" s="104" t="inlineStr">
        <is>
          <t>HC-114</t>
        </is>
      </c>
      <c r="D5480" s="104" t="inlineStr">
        <is>
          <t>Nord-Ouest</t>
        </is>
      </c>
      <c r="E5480" s="104" t="inlineStr">
        <is>
          <t>À emporter</t>
        </is>
      </c>
      <c r="F5480" s="104" t="n">
        <v>31</v>
      </c>
      <c r="G5480" s="159" t="n">
        <v>1569</v>
      </c>
      <c r="H5480" s="159" t="n">
        <v>3973</v>
      </c>
      <c r="I5480" s="160" t="n">
        <v>19399.13</v>
      </c>
      <c r="J5480" s="160" t="n">
        <v>568.3099999999999</v>
      </c>
      <c r="K5480" s="160" t="n">
        <v>18830.82</v>
      </c>
      <c r="L5480" s="160" t="n">
        <v>5641.86</v>
      </c>
    </row>
    <row r="5481">
      <c r="A5481" s="176" t="n">
        <v>45931</v>
      </c>
      <c r="B5481" s="104" t="inlineStr">
        <is>
          <t>2025/26</t>
        </is>
      </c>
      <c r="C5481" s="104" t="inlineStr">
        <is>
          <t>HC-115</t>
        </is>
      </c>
      <c r="D5481" s="104" t="inlineStr">
        <is>
          <t>Sud-Est</t>
        </is>
      </c>
      <c r="E5481" s="104" t="inlineStr">
        <is>
          <t>Livraison</t>
        </is>
      </c>
      <c r="F5481" s="104" t="n">
        <v>31</v>
      </c>
      <c r="G5481" s="159" t="n">
        <v>1597</v>
      </c>
      <c r="H5481" s="159" t="n">
        <v>4160</v>
      </c>
      <c r="I5481" s="160" t="n">
        <v>27587.41</v>
      </c>
      <c r="J5481" s="160" t="n">
        <v>1796.31</v>
      </c>
      <c r="K5481" s="160" t="n">
        <v>25791.1</v>
      </c>
      <c r="L5481" s="160" t="n">
        <v>9644.49</v>
      </c>
    </row>
    <row r="5482">
      <c r="A5482" s="176" t="n">
        <v>45931</v>
      </c>
      <c r="B5482" s="104" t="inlineStr">
        <is>
          <t>2025/26</t>
        </is>
      </c>
      <c r="C5482" s="104" t="inlineStr">
        <is>
          <t>HC-115</t>
        </is>
      </c>
      <c r="D5482" s="104" t="inlineStr">
        <is>
          <t>Sud-Est</t>
        </is>
      </c>
      <c r="E5482" s="104" t="inlineStr">
        <is>
          <t>Sur place</t>
        </is>
      </c>
      <c r="F5482" s="104" t="n">
        <v>31</v>
      </c>
      <c r="G5482" s="159" t="n">
        <v>3827</v>
      </c>
      <c r="H5482" s="159" t="n">
        <v>9740</v>
      </c>
      <c r="I5482" s="160" t="n">
        <v>52059.11</v>
      </c>
      <c r="J5482" s="160" t="n">
        <v>1516.73</v>
      </c>
      <c r="K5482" s="160" t="n">
        <v>50542.38</v>
      </c>
      <c r="L5482" s="160" t="n">
        <v>18110.61</v>
      </c>
    </row>
    <row r="5483">
      <c r="A5483" s="176" t="n">
        <v>45931</v>
      </c>
      <c r="B5483" s="104" t="inlineStr">
        <is>
          <t>2025/26</t>
        </is>
      </c>
      <c r="C5483" s="104" t="inlineStr">
        <is>
          <t>HC-115</t>
        </is>
      </c>
      <c r="D5483" s="104" t="inlineStr">
        <is>
          <t>Sud-Est</t>
        </is>
      </c>
      <c r="E5483" s="104" t="inlineStr">
        <is>
          <t>À emporter</t>
        </is>
      </c>
      <c r="F5483" s="104" t="n">
        <v>31</v>
      </c>
      <c r="G5483" s="159" t="n">
        <v>2915</v>
      </c>
      <c r="H5483" s="159" t="n">
        <v>7397</v>
      </c>
      <c r="I5483" s="160" t="n">
        <v>36080.85</v>
      </c>
      <c r="J5483" s="160" t="n">
        <v>1080.56</v>
      </c>
      <c r="K5483" s="160" t="n">
        <v>35000.29</v>
      </c>
      <c r="L5483" s="160" t="n">
        <v>12620.84</v>
      </c>
    </row>
    <row r="5484">
      <c r="A5484" s="176" t="n">
        <v>45931</v>
      </c>
      <c r="B5484" s="104" t="inlineStr">
        <is>
          <t>2025/26</t>
        </is>
      </c>
      <c r="C5484" s="104" t="inlineStr">
        <is>
          <t>HC-116</t>
        </is>
      </c>
      <c r="D5484" s="104" t="inlineStr">
        <is>
          <t>Sud-Ouest</t>
        </is>
      </c>
      <c r="E5484" s="104" t="inlineStr">
        <is>
          <t>Livraison</t>
        </is>
      </c>
      <c r="F5484" s="104" t="n">
        <v>31</v>
      </c>
      <c r="G5484" s="159" t="n">
        <v>1433</v>
      </c>
      <c r="H5484" s="159" t="n">
        <v>3679</v>
      </c>
      <c r="I5484" s="160" t="n">
        <v>24836.46</v>
      </c>
      <c r="J5484" s="160" t="n">
        <v>1480.54</v>
      </c>
      <c r="K5484" s="160" t="n">
        <v>23355.92</v>
      </c>
      <c r="L5484" s="160" t="n">
        <v>7270.7</v>
      </c>
    </row>
    <row r="5485">
      <c r="A5485" s="176" t="n">
        <v>45931</v>
      </c>
      <c r="B5485" s="104" t="inlineStr">
        <is>
          <t>2025/26</t>
        </is>
      </c>
      <c r="C5485" s="104" t="inlineStr">
        <is>
          <t>HC-116</t>
        </is>
      </c>
      <c r="D5485" s="104" t="inlineStr">
        <is>
          <t>Sud-Ouest</t>
        </is>
      </c>
      <c r="E5485" s="104" t="inlineStr">
        <is>
          <t>Sur place</t>
        </is>
      </c>
      <c r="F5485" s="104" t="n">
        <v>31</v>
      </c>
      <c r="G5485" s="159" t="n">
        <v>3543</v>
      </c>
      <c r="H5485" s="159" t="n">
        <v>9108</v>
      </c>
      <c r="I5485" s="160" t="n">
        <v>47661.68</v>
      </c>
      <c r="J5485" s="160" t="n">
        <v>1357.11</v>
      </c>
      <c r="K5485" s="160" t="n">
        <v>46304.57</v>
      </c>
      <c r="L5485" s="160" t="n">
        <v>13880.29</v>
      </c>
    </row>
    <row r="5486">
      <c r="A5486" s="176" t="n">
        <v>45931</v>
      </c>
      <c r="B5486" s="104" t="inlineStr">
        <is>
          <t>2025/26</t>
        </is>
      </c>
      <c r="C5486" s="104" t="inlineStr">
        <is>
          <t>HC-116</t>
        </is>
      </c>
      <c r="D5486" s="104" t="inlineStr">
        <is>
          <t>Sud-Ouest</t>
        </is>
      </c>
      <c r="E5486" s="104" t="inlineStr">
        <is>
          <t>À emporter</t>
        </is>
      </c>
      <c r="F5486" s="104" t="n">
        <v>31</v>
      </c>
      <c r="G5486" s="159" t="n">
        <v>2725</v>
      </c>
      <c r="H5486" s="159" t="n">
        <v>6787</v>
      </c>
      <c r="I5486" s="160" t="n">
        <v>34129.85</v>
      </c>
      <c r="J5486" s="160" t="n">
        <v>1078.74</v>
      </c>
      <c r="K5486" s="160" t="n">
        <v>33051.11</v>
      </c>
      <c r="L5486" s="160" t="n">
        <v>9869.879999999999</v>
      </c>
    </row>
    <row r="5487">
      <c r="A5487" s="176" t="n">
        <v>45931</v>
      </c>
      <c r="B5487" s="104" t="inlineStr">
        <is>
          <t>2025/26</t>
        </is>
      </c>
      <c r="C5487" s="104" t="inlineStr">
        <is>
          <t>HC-117</t>
        </is>
      </c>
      <c r="D5487" s="104" t="inlineStr">
        <is>
          <t>Île-de-France</t>
        </is>
      </c>
      <c r="E5487" s="104" t="inlineStr">
        <is>
          <t>Drive</t>
        </is>
      </c>
      <c r="F5487" s="104" t="n">
        <v>30</v>
      </c>
      <c r="G5487" s="159" t="n">
        <v>1219</v>
      </c>
      <c r="H5487" s="159" t="n">
        <v>3001</v>
      </c>
      <c r="I5487" s="160" t="n">
        <v>17283.32</v>
      </c>
      <c r="J5487" s="160" t="n">
        <v>456.01</v>
      </c>
      <c r="K5487" s="160" t="n">
        <v>16827.31</v>
      </c>
      <c r="L5487" s="160" t="n">
        <v>4994.75</v>
      </c>
    </row>
    <row r="5488">
      <c r="A5488" s="176" t="n">
        <v>45931</v>
      </c>
      <c r="B5488" s="104" t="inlineStr">
        <is>
          <t>2025/26</t>
        </is>
      </c>
      <c r="C5488" s="104" t="inlineStr">
        <is>
          <t>HC-117</t>
        </is>
      </c>
      <c r="D5488" s="104" t="inlineStr">
        <is>
          <t>Île-de-France</t>
        </is>
      </c>
      <c r="E5488" s="104" t="inlineStr">
        <is>
          <t>Livraison</t>
        </is>
      </c>
      <c r="F5488" s="104" t="n">
        <v>31</v>
      </c>
      <c r="G5488" s="159" t="n">
        <v>1478</v>
      </c>
      <c r="H5488" s="159" t="n">
        <v>3793</v>
      </c>
      <c r="I5488" s="160" t="n">
        <v>25374.21</v>
      </c>
      <c r="J5488" s="160" t="n">
        <v>1439.19</v>
      </c>
      <c r="K5488" s="160" t="n">
        <v>23935.02</v>
      </c>
      <c r="L5488" s="160" t="n">
        <v>7425.04</v>
      </c>
    </row>
    <row r="5489">
      <c r="A5489" s="176" t="n">
        <v>45931</v>
      </c>
      <c r="B5489" s="104" t="inlineStr">
        <is>
          <t>2025/26</t>
        </is>
      </c>
      <c r="C5489" s="104" t="inlineStr">
        <is>
          <t>HC-117</t>
        </is>
      </c>
      <c r="D5489" s="104" t="inlineStr">
        <is>
          <t>Île-de-France</t>
        </is>
      </c>
      <c r="E5489" s="104" t="inlineStr">
        <is>
          <t>Sur place</t>
        </is>
      </c>
      <c r="F5489" s="104" t="n">
        <v>29</v>
      </c>
      <c r="G5489" s="159" t="n">
        <v>3069</v>
      </c>
      <c r="H5489" s="159" t="n">
        <v>7997</v>
      </c>
      <c r="I5489" s="160" t="n">
        <v>41174.17</v>
      </c>
      <c r="J5489" s="160" t="n">
        <v>1349.04</v>
      </c>
      <c r="K5489" s="160" t="n">
        <v>39825.13</v>
      </c>
      <c r="L5489" s="160" t="n">
        <v>11891.97</v>
      </c>
    </row>
    <row r="5490">
      <c r="A5490" s="176" t="n">
        <v>45931</v>
      </c>
      <c r="B5490" s="104" t="inlineStr">
        <is>
          <t>2025/26</t>
        </is>
      </c>
      <c r="C5490" s="104" t="inlineStr">
        <is>
          <t>HC-117</t>
        </is>
      </c>
      <c r="D5490" s="104" t="inlineStr">
        <is>
          <t>Île-de-France</t>
        </is>
      </c>
      <c r="E5490" s="104" t="inlineStr">
        <is>
          <t>À emporter</t>
        </is>
      </c>
      <c r="F5490" s="104" t="n">
        <v>31</v>
      </c>
      <c r="G5490" s="159" t="n">
        <v>2497</v>
      </c>
      <c r="H5490" s="159" t="n">
        <v>6400</v>
      </c>
      <c r="I5490" s="160" t="n">
        <v>31054.34</v>
      </c>
      <c r="J5490" s="160" t="n">
        <v>959.91</v>
      </c>
      <c r="K5490" s="160" t="n">
        <v>30094.43</v>
      </c>
      <c r="L5490" s="160" t="n">
        <v>8977.940000000001</v>
      </c>
    </row>
    <row r="5491">
      <c r="A5491" s="176" t="n">
        <v>45931</v>
      </c>
      <c r="B5491" s="104" t="inlineStr">
        <is>
          <t>2025/26</t>
        </is>
      </c>
      <c r="C5491" s="104" t="inlineStr">
        <is>
          <t>HC-118</t>
        </is>
      </c>
      <c r="D5491" s="104" t="inlineStr">
        <is>
          <t>Nord-Ouest</t>
        </is>
      </c>
      <c r="E5491" s="104" t="inlineStr">
        <is>
          <t>Livraison</t>
        </is>
      </c>
      <c r="F5491" s="104" t="n">
        <v>31</v>
      </c>
      <c r="G5491" s="159" t="n">
        <v>2096</v>
      </c>
      <c r="H5491" s="159" t="n">
        <v>5296</v>
      </c>
      <c r="I5491" s="160" t="n">
        <v>34963.38</v>
      </c>
      <c r="J5491" s="160" t="n">
        <v>1974.86</v>
      </c>
      <c r="K5491" s="160" t="n">
        <v>32988.52</v>
      </c>
      <c r="L5491" s="160" t="n">
        <v>10163.26</v>
      </c>
    </row>
    <row r="5492">
      <c r="A5492" s="176" t="n">
        <v>45931</v>
      </c>
      <c r="B5492" s="104" t="inlineStr">
        <is>
          <t>2025/26</t>
        </is>
      </c>
      <c r="C5492" s="104" t="inlineStr">
        <is>
          <t>HC-118</t>
        </is>
      </c>
      <c r="D5492" s="104" t="inlineStr">
        <is>
          <t>Nord-Ouest</t>
        </is>
      </c>
      <c r="E5492" s="104" t="inlineStr">
        <is>
          <t>Sur place</t>
        </is>
      </c>
      <c r="F5492" s="104" t="n">
        <v>29</v>
      </c>
      <c r="G5492" s="159" t="n">
        <v>4250</v>
      </c>
      <c r="H5492" s="159" t="n">
        <v>10779</v>
      </c>
      <c r="I5492" s="160" t="n">
        <v>56967.59</v>
      </c>
      <c r="J5492" s="160" t="n">
        <v>1755.96</v>
      </c>
      <c r="K5492" s="160" t="n">
        <v>55211.63</v>
      </c>
      <c r="L5492" s="160" t="n">
        <v>16447.46</v>
      </c>
    </row>
    <row r="5493">
      <c r="A5493" s="176" t="n">
        <v>45931</v>
      </c>
      <c r="B5493" s="104" t="inlineStr">
        <is>
          <t>2025/26</t>
        </is>
      </c>
      <c r="C5493" s="104" t="inlineStr">
        <is>
          <t>HC-118</t>
        </is>
      </c>
      <c r="D5493" s="104" t="inlineStr">
        <is>
          <t>Nord-Ouest</t>
        </is>
      </c>
      <c r="E5493" s="104" t="inlineStr">
        <is>
          <t>À emporter</t>
        </is>
      </c>
      <c r="F5493" s="104" t="n">
        <v>30</v>
      </c>
      <c r="G5493" s="159" t="n">
        <v>3308</v>
      </c>
      <c r="H5493" s="159" t="n">
        <v>8571</v>
      </c>
      <c r="I5493" s="160" t="n">
        <v>40984.64</v>
      </c>
      <c r="J5493" s="160" t="n">
        <v>1222.62</v>
      </c>
      <c r="K5493" s="160" t="n">
        <v>39762.02</v>
      </c>
      <c r="L5493" s="160" t="n">
        <v>11854.77</v>
      </c>
    </row>
    <row r="5494">
      <c r="A5494" s="176" t="n">
        <v>45931</v>
      </c>
      <c r="B5494" s="104" t="inlineStr">
        <is>
          <t>2025/26</t>
        </is>
      </c>
      <c r="C5494" s="104" t="inlineStr">
        <is>
          <t>HC-119</t>
        </is>
      </c>
      <c r="D5494" s="104" t="inlineStr">
        <is>
          <t>Sud-Est</t>
        </is>
      </c>
      <c r="E5494" s="104" t="inlineStr">
        <is>
          <t>Livraison</t>
        </is>
      </c>
      <c r="F5494" s="104" t="n">
        <v>30</v>
      </c>
      <c r="G5494" s="159" t="n">
        <v>1588</v>
      </c>
      <c r="H5494" s="159" t="n">
        <v>3985</v>
      </c>
      <c r="I5494" s="160" t="n">
        <v>25841.72</v>
      </c>
      <c r="J5494" s="160" t="n">
        <v>1521.52</v>
      </c>
      <c r="K5494" s="160" t="n">
        <v>24320.2</v>
      </c>
      <c r="L5494" s="160" t="n">
        <v>7499.31</v>
      </c>
    </row>
    <row r="5495">
      <c r="A5495" s="176" t="n">
        <v>45931</v>
      </c>
      <c r="B5495" s="104" t="inlineStr">
        <is>
          <t>2025/26</t>
        </is>
      </c>
      <c r="C5495" s="104" t="inlineStr">
        <is>
          <t>HC-119</t>
        </is>
      </c>
      <c r="D5495" s="104" t="inlineStr">
        <is>
          <t>Sud-Est</t>
        </is>
      </c>
      <c r="E5495" s="104" t="inlineStr">
        <is>
          <t>Sur place</t>
        </is>
      </c>
      <c r="F5495" s="104" t="n">
        <v>30</v>
      </c>
      <c r="G5495" s="159" t="n">
        <v>3204</v>
      </c>
      <c r="H5495" s="159" t="n">
        <v>8436</v>
      </c>
      <c r="I5495" s="160" t="n">
        <v>43411.07</v>
      </c>
      <c r="J5495" s="160" t="n">
        <v>1203.16</v>
      </c>
      <c r="K5495" s="160" t="n">
        <v>42207.91</v>
      </c>
      <c r="L5495" s="160" t="n">
        <v>12620.26</v>
      </c>
    </row>
    <row r="5496">
      <c r="A5496" s="176" t="n">
        <v>45931</v>
      </c>
      <c r="B5496" s="104" t="inlineStr">
        <is>
          <t>2025/26</t>
        </is>
      </c>
      <c r="C5496" s="104" t="inlineStr">
        <is>
          <t>HC-119</t>
        </is>
      </c>
      <c r="D5496" s="104" t="inlineStr">
        <is>
          <t>Sud-Est</t>
        </is>
      </c>
      <c r="E5496" s="104" t="inlineStr">
        <is>
          <t>À emporter</t>
        </is>
      </c>
      <c r="F5496" s="104" t="n">
        <v>29</v>
      </c>
      <c r="G5496" s="159" t="n">
        <v>2283</v>
      </c>
      <c r="H5496" s="159" t="n">
        <v>6167</v>
      </c>
      <c r="I5496" s="160" t="n">
        <v>28511.71</v>
      </c>
      <c r="J5496" s="160" t="n">
        <v>863.7</v>
      </c>
      <c r="K5496" s="160" t="n">
        <v>27648.01</v>
      </c>
      <c r="L5496" s="160" t="n">
        <v>8266.450000000001</v>
      </c>
    </row>
    <row r="5497">
      <c r="A5497" s="176" t="n">
        <v>45931</v>
      </c>
      <c r="B5497" s="104" t="inlineStr">
        <is>
          <t>2025/26</t>
        </is>
      </c>
      <c r="C5497" s="104" t="inlineStr">
        <is>
          <t>HC-120</t>
        </is>
      </c>
      <c r="D5497" s="104" t="inlineStr">
        <is>
          <t>Sud-Ouest</t>
        </is>
      </c>
      <c r="E5497" s="104" t="inlineStr">
        <is>
          <t>Drive</t>
        </is>
      </c>
      <c r="F5497" s="104" t="n">
        <v>31</v>
      </c>
      <c r="G5497" s="159" t="n">
        <v>1024</v>
      </c>
      <c r="H5497" s="159" t="n">
        <v>2607</v>
      </c>
      <c r="I5497" s="160" t="n">
        <v>14566.55</v>
      </c>
      <c r="J5497" s="160" t="n">
        <v>427.51</v>
      </c>
      <c r="K5497" s="160" t="n">
        <v>14139.04</v>
      </c>
      <c r="L5497" s="160" t="n">
        <v>4240.48</v>
      </c>
    </row>
    <row r="5498">
      <c r="A5498" s="176" t="n">
        <v>45931</v>
      </c>
      <c r="B5498" s="104" t="inlineStr">
        <is>
          <t>2025/26</t>
        </is>
      </c>
      <c r="C5498" s="104" t="inlineStr">
        <is>
          <t>HC-120</t>
        </is>
      </c>
      <c r="D5498" s="104" t="inlineStr">
        <is>
          <t>Sud-Ouest</t>
        </is>
      </c>
      <c r="E5498" s="104" t="inlineStr">
        <is>
          <t>Livraison</t>
        </is>
      </c>
      <c r="F5498" s="104" t="n">
        <v>31</v>
      </c>
      <c r="G5498" s="159" t="n">
        <v>1075</v>
      </c>
      <c r="H5498" s="159" t="n">
        <v>2782</v>
      </c>
      <c r="I5498" s="160" t="n">
        <v>18321.38</v>
      </c>
      <c r="J5498" s="160" t="n">
        <v>1049.96</v>
      </c>
      <c r="K5498" s="160" t="n">
        <v>17271.42</v>
      </c>
      <c r="L5498" s="160" t="n">
        <v>5342.14</v>
      </c>
    </row>
    <row r="5499">
      <c r="A5499" s="176" t="n">
        <v>45931</v>
      </c>
      <c r="B5499" s="104" t="inlineStr">
        <is>
          <t>2025/26</t>
        </is>
      </c>
      <c r="C5499" s="104" t="inlineStr">
        <is>
          <t>HC-120</t>
        </is>
      </c>
      <c r="D5499" s="104" t="inlineStr">
        <is>
          <t>Sud-Ouest</t>
        </is>
      </c>
      <c r="E5499" s="104" t="inlineStr">
        <is>
          <t>Sur place</t>
        </is>
      </c>
      <c r="F5499" s="104" t="n">
        <v>30</v>
      </c>
      <c r="G5499" s="159" t="n">
        <v>2490</v>
      </c>
      <c r="H5499" s="159" t="n">
        <v>6571</v>
      </c>
      <c r="I5499" s="160" t="n">
        <v>33514.17</v>
      </c>
      <c r="J5499" s="160" t="n">
        <v>1012.83</v>
      </c>
      <c r="K5499" s="160" t="n">
        <v>32501.34</v>
      </c>
      <c r="L5499" s="160" t="n">
        <v>9617.440000000001</v>
      </c>
    </row>
    <row r="5500">
      <c r="A5500" s="176" t="n">
        <v>45931</v>
      </c>
      <c r="B5500" s="104" t="inlineStr">
        <is>
          <t>2025/26</t>
        </is>
      </c>
      <c r="C5500" s="104" t="inlineStr">
        <is>
          <t>HC-120</t>
        </is>
      </c>
      <c r="D5500" s="104" t="inlineStr">
        <is>
          <t>Sud-Ouest</t>
        </is>
      </c>
      <c r="E5500" s="104" t="inlineStr">
        <is>
          <t>À emporter</t>
        </is>
      </c>
      <c r="F5500" s="104" t="n">
        <v>31</v>
      </c>
      <c r="G5500" s="159" t="n">
        <v>1963</v>
      </c>
      <c r="H5500" s="159" t="n">
        <v>5051</v>
      </c>
      <c r="I5500" s="160" t="n">
        <v>24316.17</v>
      </c>
      <c r="J5500" s="160" t="n">
        <v>737.36</v>
      </c>
      <c r="K5500" s="160" t="n">
        <v>23578.81</v>
      </c>
      <c r="L5500" s="160" t="n">
        <v>6998.89</v>
      </c>
    </row>
    <row r="5501">
      <c r="A5501" s="176" t="n">
        <v>45962</v>
      </c>
      <c r="B5501" s="104" t="inlineStr">
        <is>
          <t>2025/26</t>
        </is>
      </c>
      <c r="C5501" s="104" t="inlineStr">
        <is>
          <t>HC-001</t>
        </is>
      </c>
      <c r="D5501" s="104" t="inlineStr">
        <is>
          <t>Île-de-France</t>
        </is>
      </c>
      <c r="E5501" s="104" t="inlineStr">
        <is>
          <t>Livraison</t>
        </is>
      </c>
      <c r="F5501" s="104" t="n">
        <v>29</v>
      </c>
      <c r="G5501" s="159" t="n">
        <v>2171</v>
      </c>
      <c r="H5501" s="159" t="n">
        <v>5487</v>
      </c>
      <c r="I5501" s="160" t="n">
        <v>37304.49</v>
      </c>
      <c r="J5501" s="160" t="n">
        <v>2183.63</v>
      </c>
      <c r="K5501" s="160" t="n">
        <v>35120.86</v>
      </c>
      <c r="L5501" s="160" t="n">
        <v>10874.83</v>
      </c>
    </row>
    <row r="5502">
      <c r="A5502" s="176" t="n">
        <v>45962</v>
      </c>
      <c r="B5502" s="104" t="inlineStr">
        <is>
          <t>2025/26</t>
        </is>
      </c>
      <c r="C5502" s="104" t="inlineStr">
        <is>
          <t>HC-001</t>
        </is>
      </c>
      <c r="D5502" s="104" t="inlineStr">
        <is>
          <t>Île-de-France</t>
        </is>
      </c>
      <c r="E5502" s="104" t="inlineStr">
        <is>
          <t>Sur place</t>
        </is>
      </c>
      <c r="F5502" s="104" t="n">
        <v>30</v>
      </c>
      <c r="G5502" s="159" t="n">
        <v>5368</v>
      </c>
      <c r="H5502" s="159" t="n">
        <v>13496</v>
      </c>
      <c r="I5502" s="160" t="n">
        <v>72571.92999999999</v>
      </c>
      <c r="J5502" s="160" t="n">
        <v>2318.66</v>
      </c>
      <c r="K5502" s="160" t="n">
        <v>70253.27</v>
      </c>
      <c r="L5502" s="160" t="n">
        <v>20794.43</v>
      </c>
    </row>
    <row r="5503">
      <c r="A5503" s="176" t="n">
        <v>45962</v>
      </c>
      <c r="B5503" s="104" t="inlineStr">
        <is>
          <t>2025/26</t>
        </is>
      </c>
      <c r="C5503" s="104" t="inlineStr">
        <is>
          <t>HC-001</t>
        </is>
      </c>
      <c r="D5503" s="104" t="inlineStr">
        <is>
          <t>Île-de-France</t>
        </is>
      </c>
      <c r="E5503" s="104" t="inlineStr">
        <is>
          <t>À emporter</t>
        </is>
      </c>
      <c r="F5503" s="104" t="n">
        <v>30</v>
      </c>
      <c r="G5503" s="159" t="n">
        <v>4021</v>
      </c>
      <c r="H5503" s="159" t="n">
        <v>10388</v>
      </c>
      <c r="I5503" s="160" t="n">
        <v>50050.58</v>
      </c>
      <c r="J5503" s="160" t="n">
        <v>1408.01</v>
      </c>
      <c r="K5503" s="160" t="n">
        <v>48642.57</v>
      </c>
      <c r="L5503" s="160" t="n">
        <v>14415.03</v>
      </c>
    </row>
    <row r="5504">
      <c r="A5504" s="176" t="n">
        <v>45962</v>
      </c>
      <c r="B5504" s="104" t="inlineStr">
        <is>
          <t>2025/26</t>
        </is>
      </c>
      <c r="C5504" s="104" t="inlineStr">
        <is>
          <t>HC-002</t>
        </is>
      </c>
      <c r="D5504" s="104" t="inlineStr">
        <is>
          <t>Nord-Ouest</t>
        </is>
      </c>
      <c r="E5504" s="104" t="inlineStr">
        <is>
          <t>Drive</t>
        </is>
      </c>
      <c r="F5504" s="104" t="n">
        <v>30</v>
      </c>
      <c r="G5504" s="159" t="n">
        <v>990</v>
      </c>
      <c r="H5504" s="159" t="n">
        <v>2428</v>
      </c>
      <c r="I5504" s="160" t="n">
        <v>13975.51</v>
      </c>
      <c r="J5504" s="160" t="n">
        <v>401.13</v>
      </c>
      <c r="K5504" s="160" t="n">
        <v>13574.38</v>
      </c>
      <c r="L5504" s="160" t="n">
        <v>4033.71</v>
      </c>
    </row>
    <row r="5505">
      <c r="A5505" s="176" t="n">
        <v>45962</v>
      </c>
      <c r="B5505" s="104" t="inlineStr">
        <is>
          <t>2025/26</t>
        </is>
      </c>
      <c r="C5505" s="104" t="inlineStr">
        <is>
          <t>HC-002</t>
        </is>
      </c>
      <c r="D5505" s="104" t="inlineStr">
        <is>
          <t>Nord-Ouest</t>
        </is>
      </c>
      <c r="E5505" s="104" t="inlineStr">
        <is>
          <t>Livraison</t>
        </is>
      </c>
      <c r="F5505" s="104" t="n">
        <v>29</v>
      </c>
      <c r="G5505" s="159" t="n">
        <v>1034</v>
      </c>
      <c r="H5505" s="159" t="n">
        <v>2749</v>
      </c>
      <c r="I5505" s="160" t="n">
        <v>17621.14</v>
      </c>
      <c r="J5505" s="160" t="n">
        <v>1021.54</v>
      </c>
      <c r="K5505" s="160" t="n">
        <v>16599.6</v>
      </c>
      <c r="L5505" s="160" t="n">
        <v>5169.24</v>
      </c>
    </row>
    <row r="5506">
      <c r="A5506" s="176" t="n">
        <v>45962</v>
      </c>
      <c r="B5506" s="104" t="inlineStr">
        <is>
          <t>2025/26</t>
        </is>
      </c>
      <c r="C5506" s="104" t="inlineStr">
        <is>
          <t>HC-002</t>
        </is>
      </c>
      <c r="D5506" s="104" t="inlineStr">
        <is>
          <t>Nord-Ouest</t>
        </is>
      </c>
      <c r="E5506" s="104" t="inlineStr">
        <is>
          <t>Sur place</t>
        </is>
      </c>
      <c r="F5506" s="104" t="n">
        <v>29</v>
      </c>
      <c r="G5506" s="159" t="n">
        <v>2394</v>
      </c>
      <c r="H5506" s="159" t="n">
        <v>6169</v>
      </c>
      <c r="I5506" s="160" t="n">
        <v>32390.31</v>
      </c>
      <c r="J5506" s="160" t="n">
        <v>969.4400000000001</v>
      </c>
      <c r="K5506" s="160" t="n">
        <v>31420.87</v>
      </c>
      <c r="L5506" s="160" t="n">
        <v>9457.629999999999</v>
      </c>
    </row>
    <row r="5507">
      <c r="A5507" s="176" t="n">
        <v>45962</v>
      </c>
      <c r="B5507" s="104" t="inlineStr">
        <is>
          <t>2025/26</t>
        </is>
      </c>
      <c r="C5507" s="104" t="inlineStr">
        <is>
          <t>HC-002</t>
        </is>
      </c>
      <c r="D5507" s="104" t="inlineStr">
        <is>
          <t>Nord-Ouest</t>
        </is>
      </c>
      <c r="E5507" s="104" t="inlineStr">
        <is>
          <t>À emporter</t>
        </is>
      </c>
      <c r="F5507" s="104" t="n">
        <v>30</v>
      </c>
      <c r="G5507" s="159" t="n">
        <v>1879</v>
      </c>
      <c r="H5507" s="159" t="n">
        <v>4820</v>
      </c>
      <c r="I5507" s="160" t="n">
        <v>23577.3</v>
      </c>
      <c r="J5507" s="160" t="n">
        <v>727.14</v>
      </c>
      <c r="K5507" s="160" t="n">
        <v>22850.16</v>
      </c>
      <c r="L5507" s="160" t="n">
        <v>6791.44</v>
      </c>
    </row>
    <row r="5508">
      <c r="A5508" s="176" t="n">
        <v>45962</v>
      </c>
      <c r="B5508" s="104" t="inlineStr">
        <is>
          <t>2025/26</t>
        </is>
      </c>
      <c r="C5508" s="104" t="inlineStr">
        <is>
          <t>HC-003</t>
        </is>
      </c>
      <c r="D5508" s="104" t="inlineStr">
        <is>
          <t>Sud-Est</t>
        </is>
      </c>
      <c r="E5508" s="104" t="inlineStr">
        <is>
          <t>Drive</t>
        </is>
      </c>
      <c r="F5508" s="104" t="n">
        <v>29</v>
      </c>
      <c r="G5508" s="159" t="n">
        <v>1176</v>
      </c>
      <c r="H5508" s="159" t="n">
        <v>2998</v>
      </c>
      <c r="I5508" s="160" t="n">
        <v>16689.88</v>
      </c>
      <c r="J5508" s="160" t="n">
        <v>490.16</v>
      </c>
      <c r="K5508" s="160" t="n">
        <v>16199.72</v>
      </c>
      <c r="L5508" s="160" t="n">
        <v>4804.6</v>
      </c>
    </row>
    <row r="5509">
      <c r="A5509" s="176" t="n">
        <v>45962</v>
      </c>
      <c r="B5509" s="104" t="inlineStr">
        <is>
          <t>2025/26</t>
        </is>
      </c>
      <c r="C5509" s="104" t="inlineStr">
        <is>
          <t>HC-003</t>
        </is>
      </c>
      <c r="D5509" s="104" t="inlineStr">
        <is>
          <t>Sud-Est</t>
        </is>
      </c>
      <c r="E5509" s="104" t="inlineStr">
        <is>
          <t>Livraison</t>
        </is>
      </c>
      <c r="F5509" s="104" t="n">
        <v>30</v>
      </c>
      <c r="G5509" s="159" t="n">
        <v>1367</v>
      </c>
      <c r="H5509" s="159" t="n">
        <v>3415</v>
      </c>
      <c r="I5509" s="160" t="n">
        <v>23335.49</v>
      </c>
      <c r="J5509" s="160" t="n">
        <v>1288.22</v>
      </c>
      <c r="K5509" s="160" t="n">
        <v>22047.27</v>
      </c>
      <c r="L5509" s="160" t="n">
        <v>6860.09</v>
      </c>
    </row>
    <row r="5510">
      <c r="A5510" s="176" t="n">
        <v>45962</v>
      </c>
      <c r="B5510" s="104" t="inlineStr">
        <is>
          <t>2025/26</t>
        </is>
      </c>
      <c r="C5510" s="104" t="inlineStr">
        <is>
          <t>HC-003</t>
        </is>
      </c>
      <c r="D5510" s="104" t="inlineStr">
        <is>
          <t>Sud-Est</t>
        </is>
      </c>
      <c r="E5510" s="104" t="inlineStr">
        <is>
          <t>Sur place</t>
        </is>
      </c>
      <c r="F5510" s="104" t="n">
        <v>30</v>
      </c>
      <c r="G5510" s="159" t="n">
        <v>3086</v>
      </c>
      <c r="H5510" s="159" t="n">
        <v>7843</v>
      </c>
      <c r="I5510" s="160" t="n">
        <v>40802.13</v>
      </c>
      <c r="J5510" s="160" t="n">
        <v>1162.22</v>
      </c>
      <c r="K5510" s="160" t="n">
        <v>39639.91</v>
      </c>
      <c r="L5510" s="160" t="n">
        <v>11807.95</v>
      </c>
    </row>
    <row r="5511">
      <c r="A5511" s="176" t="n">
        <v>45962</v>
      </c>
      <c r="B5511" s="104" t="inlineStr">
        <is>
          <t>2025/26</t>
        </is>
      </c>
      <c r="C5511" s="104" t="inlineStr">
        <is>
          <t>HC-003</t>
        </is>
      </c>
      <c r="D5511" s="104" t="inlineStr">
        <is>
          <t>Sud-Est</t>
        </is>
      </c>
      <c r="E5511" s="104" t="inlineStr">
        <is>
          <t>À emporter</t>
        </is>
      </c>
      <c r="F5511" s="104" t="n">
        <v>29</v>
      </c>
      <c r="G5511" s="159" t="n">
        <v>2350</v>
      </c>
      <c r="H5511" s="159" t="n">
        <v>5789</v>
      </c>
      <c r="I5511" s="160" t="n">
        <v>29369.74</v>
      </c>
      <c r="J5511" s="160" t="n">
        <v>919.71</v>
      </c>
      <c r="K5511" s="160" t="n">
        <v>28450.03</v>
      </c>
      <c r="L5511" s="160" t="n">
        <v>8415.549999999999</v>
      </c>
    </row>
    <row r="5512">
      <c r="A5512" s="176" t="n">
        <v>45962</v>
      </c>
      <c r="B5512" s="104" t="inlineStr">
        <is>
          <t>2025/26</t>
        </is>
      </c>
      <c r="C5512" s="104" t="inlineStr">
        <is>
          <t>HC-004</t>
        </is>
      </c>
      <c r="D5512" s="104" t="inlineStr">
        <is>
          <t>Sud-Ouest</t>
        </is>
      </c>
      <c r="E5512" s="104" t="inlineStr">
        <is>
          <t>Drive</t>
        </is>
      </c>
      <c r="F5512" s="104" t="n">
        <v>29</v>
      </c>
      <c r="G5512" s="159" t="n">
        <v>1168</v>
      </c>
      <c r="H5512" s="159" t="n">
        <v>2863</v>
      </c>
      <c r="I5512" s="160" t="n">
        <v>16789.13</v>
      </c>
      <c r="J5512" s="160" t="n">
        <v>522.28</v>
      </c>
      <c r="K5512" s="160" t="n">
        <v>16266.85</v>
      </c>
      <c r="L5512" s="160" t="n">
        <v>4848.85</v>
      </c>
    </row>
    <row r="5513">
      <c r="A5513" s="176" t="n">
        <v>45962</v>
      </c>
      <c r="B5513" s="104" t="inlineStr">
        <is>
          <t>2025/26</t>
        </is>
      </c>
      <c r="C5513" s="104" t="inlineStr">
        <is>
          <t>HC-004</t>
        </is>
      </c>
      <c r="D5513" s="104" t="inlineStr">
        <is>
          <t>Sud-Ouest</t>
        </is>
      </c>
      <c r="E5513" s="104" t="inlineStr">
        <is>
          <t>Livraison</t>
        </is>
      </c>
      <c r="F5513" s="104" t="n">
        <v>30</v>
      </c>
      <c r="G5513" s="159" t="n">
        <v>1360</v>
      </c>
      <c r="H5513" s="159" t="n">
        <v>3516</v>
      </c>
      <c r="I5513" s="160" t="n">
        <v>23072.21</v>
      </c>
      <c r="J5513" s="160" t="n">
        <v>1284.16</v>
      </c>
      <c r="K5513" s="160" t="n">
        <v>21788.05</v>
      </c>
      <c r="L5513" s="160" t="n">
        <v>6719.39</v>
      </c>
    </row>
    <row r="5514">
      <c r="A5514" s="176" t="n">
        <v>45962</v>
      </c>
      <c r="B5514" s="104" t="inlineStr">
        <is>
          <t>2025/26</t>
        </is>
      </c>
      <c r="C5514" s="104" t="inlineStr">
        <is>
          <t>HC-004</t>
        </is>
      </c>
      <c r="D5514" s="104" t="inlineStr">
        <is>
          <t>Sud-Ouest</t>
        </is>
      </c>
      <c r="E5514" s="104" t="inlineStr">
        <is>
          <t>Sur place</t>
        </is>
      </c>
      <c r="F5514" s="104" t="n">
        <v>29</v>
      </c>
      <c r="G5514" s="159" t="n">
        <v>2909</v>
      </c>
      <c r="H5514" s="159" t="n">
        <v>7558</v>
      </c>
      <c r="I5514" s="160" t="n">
        <v>39696.63</v>
      </c>
      <c r="J5514" s="160" t="n">
        <v>1216.1</v>
      </c>
      <c r="K5514" s="160" t="n">
        <v>38480.53</v>
      </c>
      <c r="L5514" s="160" t="n">
        <v>11500.8</v>
      </c>
    </row>
    <row r="5515">
      <c r="A5515" s="176" t="n">
        <v>45962</v>
      </c>
      <c r="B5515" s="104" t="inlineStr">
        <is>
          <t>2025/26</t>
        </is>
      </c>
      <c r="C5515" s="104" t="inlineStr">
        <is>
          <t>HC-004</t>
        </is>
      </c>
      <c r="D5515" s="104" t="inlineStr">
        <is>
          <t>Sud-Ouest</t>
        </is>
      </c>
      <c r="E5515" s="104" t="inlineStr">
        <is>
          <t>À emporter</t>
        </is>
      </c>
      <c r="F5515" s="104" t="n">
        <v>29</v>
      </c>
      <c r="G5515" s="159" t="n">
        <v>2111</v>
      </c>
      <c r="H5515" s="159" t="n">
        <v>5437</v>
      </c>
      <c r="I5515" s="160" t="n">
        <v>26077.81</v>
      </c>
      <c r="J5515" s="160" t="n">
        <v>820.23</v>
      </c>
      <c r="K5515" s="160" t="n">
        <v>25257.58</v>
      </c>
      <c r="L5515" s="160" t="n">
        <v>7547.69</v>
      </c>
    </row>
    <row r="5516">
      <c r="A5516" s="176" t="n">
        <v>45962</v>
      </c>
      <c r="B5516" s="104" t="inlineStr">
        <is>
          <t>2025/26</t>
        </is>
      </c>
      <c r="C5516" s="104" t="inlineStr">
        <is>
          <t>HC-005</t>
        </is>
      </c>
      <c r="D5516" s="104" t="inlineStr">
        <is>
          <t>Île-de-France</t>
        </is>
      </c>
      <c r="E5516" s="104" t="inlineStr">
        <is>
          <t>Livraison</t>
        </is>
      </c>
      <c r="F5516" s="104" t="n">
        <v>29</v>
      </c>
      <c r="G5516" s="159" t="n">
        <v>1718</v>
      </c>
      <c r="H5516" s="159" t="n">
        <v>4402</v>
      </c>
      <c r="I5516" s="160" t="n">
        <v>29935.01</v>
      </c>
      <c r="J5516" s="160" t="n">
        <v>1807.39</v>
      </c>
      <c r="K5516" s="160" t="n">
        <v>28127.62</v>
      </c>
      <c r="L5516" s="160" t="n">
        <v>8672.34</v>
      </c>
    </row>
    <row r="5517">
      <c r="A5517" s="176" t="n">
        <v>45962</v>
      </c>
      <c r="B5517" s="104" t="inlineStr">
        <is>
          <t>2025/26</t>
        </is>
      </c>
      <c r="C5517" s="104" t="inlineStr">
        <is>
          <t>HC-005</t>
        </is>
      </c>
      <c r="D5517" s="104" t="inlineStr">
        <is>
          <t>Île-de-France</t>
        </is>
      </c>
      <c r="E5517" s="104" t="inlineStr">
        <is>
          <t>Sur place</t>
        </is>
      </c>
      <c r="F5517" s="104" t="n">
        <v>30</v>
      </c>
      <c r="G5517" s="159" t="n">
        <v>4473</v>
      </c>
      <c r="H5517" s="159" t="n">
        <v>11310</v>
      </c>
      <c r="I5517" s="160" t="n">
        <v>60559.27</v>
      </c>
      <c r="J5517" s="160" t="n">
        <v>1999.87</v>
      </c>
      <c r="K5517" s="160" t="n">
        <v>58559.4</v>
      </c>
      <c r="L5517" s="160" t="n">
        <v>17384.71</v>
      </c>
    </row>
    <row r="5518">
      <c r="A5518" s="176" t="n">
        <v>45962</v>
      </c>
      <c r="B5518" s="104" t="inlineStr">
        <is>
          <t>2025/26</t>
        </is>
      </c>
      <c r="C5518" s="104" t="inlineStr">
        <is>
          <t>HC-005</t>
        </is>
      </c>
      <c r="D5518" s="104" t="inlineStr">
        <is>
          <t>Île-de-France</t>
        </is>
      </c>
      <c r="E5518" s="104" t="inlineStr">
        <is>
          <t>À emporter</t>
        </is>
      </c>
      <c r="F5518" s="104" t="n">
        <v>29</v>
      </c>
      <c r="G5518" s="159" t="n">
        <v>3224</v>
      </c>
      <c r="H5518" s="159" t="n">
        <v>8268</v>
      </c>
      <c r="I5518" s="160" t="n">
        <v>40420.51</v>
      </c>
      <c r="J5518" s="160" t="n">
        <v>1269.92</v>
      </c>
      <c r="K5518" s="160" t="n">
        <v>39150.59</v>
      </c>
      <c r="L5518" s="160" t="n">
        <v>11632.23</v>
      </c>
    </row>
    <row r="5519">
      <c r="A5519" s="176" t="n">
        <v>45962</v>
      </c>
      <c r="B5519" s="104" t="inlineStr">
        <is>
          <t>2025/26</t>
        </is>
      </c>
      <c r="C5519" s="104" t="inlineStr">
        <is>
          <t>HC-006</t>
        </is>
      </c>
      <c r="D5519" s="104" t="inlineStr">
        <is>
          <t>Nord-Ouest</t>
        </is>
      </c>
      <c r="E5519" s="104" t="inlineStr">
        <is>
          <t>Livraison</t>
        </is>
      </c>
      <c r="F5519" s="104" t="n">
        <v>30</v>
      </c>
      <c r="G5519" s="159" t="n">
        <v>1244</v>
      </c>
      <c r="H5519" s="159" t="n">
        <v>3263</v>
      </c>
      <c r="I5519" s="160" t="n">
        <v>21155.53</v>
      </c>
      <c r="J5519" s="160" t="n">
        <v>1221.5</v>
      </c>
      <c r="K5519" s="160" t="n">
        <v>19934.03</v>
      </c>
      <c r="L5519" s="160" t="n">
        <v>6141.28</v>
      </c>
    </row>
    <row r="5520">
      <c r="A5520" s="176" t="n">
        <v>45962</v>
      </c>
      <c r="B5520" s="104" t="inlineStr">
        <is>
          <t>2025/26</t>
        </is>
      </c>
      <c r="C5520" s="104" t="inlineStr">
        <is>
          <t>HC-006</t>
        </is>
      </c>
      <c r="D5520" s="104" t="inlineStr">
        <is>
          <t>Nord-Ouest</t>
        </is>
      </c>
      <c r="E5520" s="104" t="inlineStr">
        <is>
          <t>Sur place</t>
        </is>
      </c>
      <c r="F5520" s="104" t="n">
        <v>29</v>
      </c>
      <c r="G5520" s="159" t="n">
        <v>2772</v>
      </c>
      <c r="H5520" s="159" t="n">
        <v>6846</v>
      </c>
      <c r="I5520" s="160" t="n">
        <v>37292.92</v>
      </c>
      <c r="J5520" s="160" t="n">
        <v>1103.89</v>
      </c>
      <c r="K5520" s="160" t="n">
        <v>36189.03</v>
      </c>
      <c r="L5520" s="160" t="n">
        <v>10785.67</v>
      </c>
    </row>
    <row r="5521">
      <c r="A5521" s="176" t="n">
        <v>45962</v>
      </c>
      <c r="B5521" s="104" t="inlineStr">
        <is>
          <t>2025/26</t>
        </is>
      </c>
      <c r="C5521" s="104" t="inlineStr">
        <is>
          <t>HC-006</t>
        </is>
      </c>
      <c r="D5521" s="104" t="inlineStr">
        <is>
          <t>Nord-Ouest</t>
        </is>
      </c>
      <c r="E5521" s="104" t="inlineStr">
        <is>
          <t>À emporter</t>
        </is>
      </c>
      <c r="F5521" s="104" t="n">
        <v>29</v>
      </c>
      <c r="G5521" s="159" t="n">
        <v>2058</v>
      </c>
      <c r="H5521" s="159" t="n">
        <v>5162</v>
      </c>
      <c r="I5521" s="160" t="n">
        <v>25274.77</v>
      </c>
      <c r="J5521" s="160" t="n">
        <v>784.2</v>
      </c>
      <c r="K5521" s="160" t="n">
        <v>24490.57</v>
      </c>
      <c r="L5521" s="160" t="n">
        <v>7226.99</v>
      </c>
    </row>
    <row r="5522">
      <c r="A5522" s="176" t="n">
        <v>45962</v>
      </c>
      <c r="B5522" s="104" t="inlineStr">
        <is>
          <t>2025/26</t>
        </is>
      </c>
      <c r="C5522" s="104" t="inlineStr">
        <is>
          <t>HC-007</t>
        </is>
      </c>
      <c r="D5522" s="104" t="inlineStr">
        <is>
          <t>Sud-Est</t>
        </is>
      </c>
      <c r="E5522" s="104" t="inlineStr">
        <is>
          <t>Livraison</t>
        </is>
      </c>
      <c r="F5522" s="104" t="n">
        <v>30</v>
      </c>
      <c r="G5522" s="159" t="n">
        <v>1322</v>
      </c>
      <c r="H5522" s="159" t="n">
        <v>3254</v>
      </c>
      <c r="I5522" s="160" t="n">
        <v>22748.82</v>
      </c>
      <c r="J5522" s="160" t="n">
        <v>1311.2</v>
      </c>
      <c r="K5522" s="160" t="n">
        <v>21437.62</v>
      </c>
      <c r="L5522" s="160" t="n">
        <v>6975.69</v>
      </c>
    </row>
    <row r="5523">
      <c r="A5523" s="176" t="n">
        <v>45962</v>
      </c>
      <c r="B5523" s="104" t="inlineStr">
        <is>
          <t>2025/26</t>
        </is>
      </c>
      <c r="C5523" s="104" t="inlineStr">
        <is>
          <t>HC-007</t>
        </is>
      </c>
      <c r="D5523" s="104" t="inlineStr">
        <is>
          <t>Sud-Est</t>
        </is>
      </c>
      <c r="E5523" s="104" t="inlineStr">
        <is>
          <t>Sur place</t>
        </is>
      </c>
      <c r="F5523" s="104" t="n">
        <v>30</v>
      </c>
      <c r="G5523" s="159" t="n">
        <v>3205</v>
      </c>
      <c r="H5523" s="159" t="n">
        <v>8398</v>
      </c>
      <c r="I5523" s="160" t="n">
        <v>43169.91</v>
      </c>
      <c r="J5523" s="160" t="n">
        <v>1179.74</v>
      </c>
      <c r="K5523" s="160" t="n">
        <v>41990.17</v>
      </c>
      <c r="L5523" s="160" t="n">
        <v>13314.38</v>
      </c>
    </row>
    <row r="5524">
      <c r="A5524" s="176" t="n">
        <v>45962</v>
      </c>
      <c r="B5524" s="104" t="inlineStr">
        <is>
          <t>2025/26</t>
        </is>
      </c>
      <c r="C5524" s="104" t="inlineStr">
        <is>
          <t>HC-007</t>
        </is>
      </c>
      <c r="D5524" s="104" t="inlineStr">
        <is>
          <t>Sud-Est</t>
        </is>
      </c>
      <c r="E5524" s="104" t="inlineStr">
        <is>
          <t>À emporter</t>
        </is>
      </c>
      <c r="F5524" s="104" t="n">
        <v>30</v>
      </c>
      <c r="G5524" s="159" t="n">
        <v>2442</v>
      </c>
      <c r="H5524" s="159" t="n">
        <v>6212</v>
      </c>
      <c r="I5524" s="160" t="n">
        <v>30133.4</v>
      </c>
      <c r="J5524" s="160" t="n">
        <v>1018.47</v>
      </c>
      <c r="K5524" s="160" t="n">
        <v>29114.93</v>
      </c>
      <c r="L5524" s="160" t="n">
        <v>9170.65</v>
      </c>
    </row>
    <row r="5525">
      <c r="A5525" s="176" t="n">
        <v>45962</v>
      </c>
      <c r="B5525" s="104" t="inlineStr">
        <is>
          <t>2025/26</t>
        </is>
      </c>
      <c r="C5525" s="104" t="inlineStr">
        <is>
          <t>HC-008</t>
        </is>
      </c>
      <c r="D5525" s="104" t="inlineStr">
        <is>
          <t>Sud-Ouest</t>
        </is>
      </c>
      <c r="E5525" s="104" t="inlineStr">
        <is>
          <t>Livraison</t>
        </is>
      </c>
      <c r="F5525" s="104" t="n">
        <v>29</v>
      </c>
      <c r="G5525" s="159" t="n">
        <v>1538</v>
      </c>
      <c r="H5525" s="159" t="n">
        <v>4029</v>
      </c>
      <c r="I5525" s="160" t="n">
        <v>26383.37</v>
      </c>
      <c r="J5525" s="160" t="n">
        <v>1614.34</v>
      </c>
      <c r="K5525" s="160" t="n">
        <v>24769.03</v>
      </c>
      <c r="L5525" s="160" t="n">
        <v>7648.51</v>
      </c>
    </row>
    <row r="5526">
      <c r="A5526" s="176" t="n">
        <v>45962</v>
      </c>
      <c r="B5526" s="104" t="inlineStr">
        <is>
          <t>2025/26</t>
        </is>
      </c>
      <c r="C5526" s="104" t="inlineStr">
        <is>
          <t>HC-008</t>
        </is>
      </c>
      <c r="D5526" s="104" t="inlineStr">
        <is>
          <t>Sud-Ouest</t>
        </is>
      </c>
      <c r="E5526" s="104" t="inlineStr">
        <is>
          <t>Sur place</t>
        </is>
      </c>
      <c r="F5526" s="104" t="n">
        <v>30</v>
      </c>
      <c r="G5526" s="159" t="n">
        <v>3747</v>
      </c>
      <c r="H5526" s="159" t="n">
        <v>9720</v>
      </c>
      <c r="I5526" s="160" t="n">
        <v>50391.44</v>
      </c>
      <c r="J5526" s="160" t="n">
        <v>1330.1</v>
      </c>
      <c r="K5526" s="160" t="n">
        <v>49061.34</v>
      </c>
      <c r="L5526" s="160" t="n">
        <v>14711.2</v>
      </c>
    </row>
    <row r="5527">
      <c r="A5527" s="176" t="n">
        <v>45962</v>
      </c>
      <c r="B5527" s="104" t="inlineStr">
        <is>
          <t>2025/26</t>
        </is>
      </c>
      <c r="C5527" s="104" t="inlineStr">
        <is>
          <t>HC-008</t>
        </is>
      </c>
      <c r="D5527" s="104" t="inlineStr">
        <is>
          <t>Sud-Ouest</t>
        </is>
      </c>
      <c r="E5527" s="104" t="inlineStr">
        <is>
          <t>À emporter</t>
        </is>
      </c>
      <c r="F5527" s="104" t="n">
        <v>30</v>
      </c>
      <c r="G5527" s="159" t="n">
        <v>2966</v>
      </c>
      <c r="H5527" s="159" t="n">
        <v>7544</v>
      </c>
      <c r="I5527" s="160" t="n">
        <v>36628.87</v>
      </c>
      <c r="J5527" s="160" t="n">
        <v>1031.99</v>
      </c>
      <c r="K5527" s="160" t="n">
        <v>35596.88</v>
      </c>
      <c r="L5527" s="160" t="n">
        <v>10599.73</v>
      </c>
    </row>
    <row r="5528">
      <c r="A5528" s="176" t="n">
        <v>45962</v>
      </c>
      <c r="B5528" s="104" t="inlineStr">
        <is>
          <t>2025/26</t>
        </is>
      </c>
      <c r="C5528" s="104" t="inlineStr">
        <is>
          <t>HC-009</t>
        </is>
      </c>
      <c r="D5528" s="104" t="inlineStr">
        <is>
          <t>Île-de-France</t>
        </is>
      </c>
      <c r="E5528" s="104" t="inlineStr">
        <is>
          <t>Livraison</t>
        </is>
      </c>
      <c r="F5528" s="104" t="n">
        <v>30</v>
      </c>
      <c r="G5528" s="159" t="n">
        <v>2211</v>
      </c>
      <c r="H5528" s="159" t="n">
        <v>5688</v>
      </c>
      <c r="I5528" s="160" t="n">
        <v>36603.73</v>
      </c>
      <c r="J5528" s="160" t="n">
        <v>2158.36</v>
      </c>
      <c r="K5528" s="160" t="n">
        <v>34445.37</v>
      </c>
      <c r="L5528" s="160" t="n">
        <v>10695.61</v>
      </c>
    </row>
    <row r="5529">
      <c r="A5529" s="176" t="n">
        <v>45962</v>
      </c>
      <c r="B5529" s="104" t="inlineStr">
        <is>
          <t>2025/26</t>
        </is>
      </c>
      <c r="C5529" s="104" t="inlineStr">
        <is>
          <t>HC-009</t>
        </is>
      </c>
      <c r="D5529" s="104" t="inlineStr">
        <is>
          <t>Île-de-France</t>
        </is>
      </c>
      <c r="E5529" s="104" t="inlineStr">
        <is>
          <t>Sur place</t>
        </is>
      </c>
      <c r="F5529" s="104" t="n">
        <v>29</v>
      </c>
      <c r="G5529" s="159" t="n">
        <v>4491</v>
      </c>
      <c r="H5529" s="159" t="n">
        <v>11052</v>
      </c>
      <c r="I5529" s="160" t="n">
        <v>60650.36</v>
      </c>
      <c r="J5529" s="160" t="n">
        <v>1909.17</v>
      </c>
      <c r="K5529" s="160" t="n">
        <v>58741.19</v>
      </c>
      <c r="L5529" s="160" t="n">
        <v>17518.71</v>
      </c>
    </row>
    <row r="5530">
      <c r="A5530" s="176" t="n">
        <v>45962</v>
      </c>
      <c r="B5530" s="104" t="inlineStr">
        <is>
          <t>2025/26</t>
        </is>
      </c>
      <c r="C5530" s="104" t="inlineStr">
        <is>
          <t>HC-009</t>
        </is>
      </c>
      <c r="D5530" s="104" t="inlineStr">
        <is>
          <t>Île-de-France</t>
        </is>
      </c>
      <c r="E5530" s="104" t="inlineStr">
        <is>
          <t>À emporter</t>
        </is>
      </c>
      <c r="F5530" s="104" t="n">
        <v>29</v>
      </c>
      <c r="G5530" s="159" t="n">
        <v>3341</v>
      </c>
      <c r="H5530" s="159" t="n">
        <v>8527</v>
      </c>
      <c r="I5530" s="160" t="n">
        <v>41082.34</v>
      </c>
      <c r="J5530" s="160" t="n">
        <v>1076.98</v>
      </c>
      <c r="K5530" s="160" t="n">
        <v>40005.36</v>
      </c>
      <c r="L5530" s="160" t="n">
        <v>11902.18</v>
      </c>
    </row>
    <row r="5531">
      <c r="A5531" s="176" t="n">
        <v>45962</v>
      </c>
      <c r="B5531" s="104" t="inlineStr">
        <is>
          <t>2025/26</t>
        </is>
      </c>
      <c r="C5531" s="104" t="inlineStr">
        <is>
          <t>HC-010</t>
        </is>
      </c>
      <c r="D5531" s="104" t="inlineStr">
        <is>
          <t>Nord-Ouest</t>
        </is>
      </c>
      <c r="E5531" s="104" t="inlineStr">
        <is>
          <t>Drive</t>
        </is>
      </c>
      <c r="F5531" s="104" t="n">
        <v>30</v>
      </c>
      <c r="G5531" s="159" t="n">
        <v>1756</v>
      </c>
      <c r="H5531" s="159" t="n">
        <v>4375</v>
      </c>
      <c r="I5531" s="160" t="n">
        <v>24890.84</v>
      </c>
      <c r="J5531" s="160" t="n">
        <v>752.05</v>
      </c>
      <c r="K5531" s="160" t="n">
        <v>24138.79</v>
      </c>
      <c r="L5531" s="160" t="n">
        <v>7142.45</v>
      </c>
    </row>
    <row r="5532">
      <c r="A5532" s="176" t="n">
        <v>45962</v>
      </c>
      <c r="B5532" s="104" t="inlineStr">
        <is>
          <t>2025/26</t>
        </is>
      </c>
      <c r="C5532" s="104" t="inlineStr">
        <is>
          <t>HC-010</t>
        </is>
      </c>
      <c r="D5532" s="104" t="inlineStr">
        <is>
          <t>Nord-Ouest</t>
        </is>
      </c>
      <c r="E5532" s="104" t="inlineStr">
        <is>
          <t>Livraison</t>
        </is>
      </c>
      <c r="F5532" s="104" t="n">
        <v>30</v>
      </c>
      <c r="G5532" s="159" t="n">
        <v>1793</v>
      </c>
      <c r="H5532" s="159" t="n">
        <v>4573</v>
      </c>
      <c r="I5532" s="160" t="n">
        <v>30728.6</v>
      </c>
      <c r="J5532" s="160" t="n">
        <v>1762.98</v>
      </c>
      <c r="K5532" s="160" t="n">
        <v>28965.62</v>
      </c>
      <c r="L5532" s="160" t="n">
        <v>8977.48</v>
      </c>
    </row>
    <row r="5533">
      <c r="A5533" s="176" t="n">
        <v>45962</v>
      </c>
      <c r="B5533" s="104" t="inlineStr">
        <is>
          <t>2025/26</t>
        </is>
      </c>
      <c r="C5533" s="104" t="inlineStr">
        <is>
          <t>HC-010</t>
        </is>
      </c>
      <c r="D5533" s="104" t="inlineStr">
        <is>
          <t>Nord-Ouest</t>
        </is>
      </c>
      <c r="E5533" s="104" t="inlineStr">
        <is>
          <t>Sur place</t>
        </is>
      </c>
      <c r="F5533" s="104" t="n">
        <v>30</v>
      </c>
      <c r="G5533" s="159" t="n">
        <v>4317</v>
      </c>
      <c r="H5533" s="159" t="n">
        <v>10890</v>
      </c>
      <c r="I5533" s="160" t="n">
        <v>57939.31</v>
      </c>
      <c r="J5533" s="160" t="n">
        <v>1696.47</v>
      </c>
      <c r="K5533" s="160" t="n">
        <v>56242.84</v>
      </c>
      <c r="L5533" s="160" t="n">
        <v>16768.87</v>
      </c>
    </row>
    <row r="5534">
      <c r="A5534" s="176" t="n">
        <v>45962</v>
      </c>
      <c r="B5534" s="104" t="inlineStr">
        <is>
          <t>2025/26</t>
        </is>
      </c>
      <c r="C5534" s="104" t="inlineStr">
        <is>
          <t>HC-010</t>
        </is>
      </c>
      <c r="D5534" s="104" t="inlineStr">
        <is>
          <t>Nord-Ouest</t>
        </is>
      </c>
      <c r="E5534" s="104" t="inlineStr">
        <is>
          <t>À emporter</t>
        </is>
      </c>
      <c r="F5534" s="104" t="n">
        <v>30</v>
      </c>
      <c r="G5534" s="159" t="n">
        <v>3276</v>
      </c>
      <c r="H5534" s="159" t="n">
        <v>8195</v>
      </c>
      <c r="I5534" s="160" t="n">
        <v>40761.07</v>
      </c>
      <c r="J5534" s="160" t="n">
        <v>1366.58</v>
      </c>
      <c r="K5534" s="160" t="n">
        <v>39394.49</v>
      </c>
      <c r="L5534" s="160" t="n">
        <v>11731.93</v>
      </c>
    </row>
    <row r="5535">
      <c r="A5535" s="176" t="n">
        <v>45962</v>
      </c>
      <c r="B5535" s="104" t="inlineStr">
        <is>
          <t>2025/26</t>
        </is>
      </c>
      <c r="C5535" s="104" t="inlineStr">
        <is>
          <t>HC-011</t>
        </is>
      </c>
      <c r="D5535" s="104" t="inlineStr">
        <is>
          <t>Sud-Est</t>
        </is>
      </c>
      <c r="E5535" s="104" t="inlineStr">
        <is>
          <t>Livraison</t>
        </is>
      </c>
      <c r="F5535" s="104" t="n">
        <v>28</v>
      </c>
      <c r="G5535" s="159" t="n">
        <v>1737</v>
      </c>
      <c r="H5535" s="159" t="n">
        <v>4457</v>
      </c>
      <c r="I5535" s="160" t="n">
        <v>30163.08</v>
      </c>
      <c r="J5535" s="160" t="n">
        <v>1878.83</v>
      </c>
      <c r="K5535" s="160" t="n">
        <v>28284.25</v>
      </c>
      <c r="L5535" s="160" t="n">
        <v>8768.450000000001</v>
      </c>
    </row>
    <row r="5536">
      <c r="A5536" s="176" t="n">
        <v>45962</v>
      </c>
      <c r="B5536" s="104" t="inlineStr">
        <is>
          <t>2025/26</t>
        </is>
      </c>
      <c r="C5536" s="104" t="inlineStr">
        <is>
          <t>HC-011</t>
        </is>
      </c>
      <c r="D5536" s="104" t="inlineStr">
        <is>
          <t>Sud-Est</t>
        </is>
      </c>
      <c r="E5536" s="104" t="inlineStr">
        <is>
          <t>Sur place</t>
        </is>
      </c>
      <c r="F5536" s="104" t="n">
        <v>30</v>
      </c>
      <c r="G5536" s="159" t="n">
        <v>4468</v>
      </c>
      <c r="H5536" s="159" t="n">
        <v>11012</v>
      </c>
      <c r="I5536" s="160" t="n">
        <v>59814.85</v>
      </c>
      <c r="J5536" s="160" t="n">
        <v>1835.09</v>
      </c>
      <c r="K5536" s="160" t="n">
        <v>57979.76</v>
      </c>
      <c r="L5536" s="160" t="n">
        <v>17367.44</v>
      </c>
    </row>
    <row r="5537">
      <c r="A5537" s="176" t="n">
        <v>45962</v>
      </c>
      <c r="B5537" s="104" t="inlineStr">
        <is>
          <t>2025/26</t>
        </is>
      </c>
      <c r="C5537" s="104" t="inlineStr">
        <is>
          <t>HC-011</t>
        </is>
      </c>
      <c r="D5537" s="104" t="inlineStr">
        <is>
          <t>Sud-Est</t>
        </is>
      </c>
      <c r="E5537" s="104" t="inlineStr">
        <is>
          <t>À emporter</t>
        </is>
      </c>
      <c r="F5537" s="104" t="n">
        <v>30</v>
      </c>
      <c r="G5537" s="159" t="n">
        <v>3384</v>
      </c>
      <c r="H5537" s="159" t="n">
        <v>8628</v>
      </c>
      <c r="I5537" s="160" t="n">
        <v>42146.55</v>
      </c>
      <c r="J5537" s="160" t="n">
        <v>1265.95</v>
      </c>
      <c r="K5537" s="160" t="n">
        <v>40880.6</v>
      </c>
      <c r="L5537" s="160" t="n">
        <v>12173.6</v>
      </c>
    </row>
    <row r="5538">
      <c r="A5538" s="176" t="n">
        <v>45962</v>
      </c>
      <c r="B5538" s="104" t="inlineStr">
        <is>
          <t>2025/26</t>
        </is>
      </c>
      <c r="C5538" s="104" t="inlineStr">
        <is>
          <t>HC-012</t>
        </is>
      </c>
      <c r="D5538" s="104" t="inlineStr">
        <is>
          <t>Sud-Ouest</t>
        </is>
      </c>
      <c r="E5538" s="104" t="inlineStr">
        <is>
          <t>Drive</t>
        </is>
      </c>
      <c r="F5538" s="104" t="n">
        <v>30</v>
      </c>
      <c r="G5538" s="159" t="n">
        <v>785</v>
      </c>
      <c r="H5538" s="159" t="n">
        <v>1992</v>
      </c>
      <c r="I5538" s="160" t="n">
        <v>11292.43</v>
      </c>
      <c r="J5538" s="160" t="n">
        <v>368.5</v>
      </c>
      <c r="K5538" s="160" t="n">
        <v>10923.93</v>
      </c>
      <c r="L5538" s="160" t="n">
        <v>3276.73</v>
      </c>
    </row>
    <row r="5539">
      <c r="A5539" s="176" t="n">
        <v>45962</v>
      </c>
      <c r="B5539" s="104" t="inlineStr">
        <is>
          <t>2025/26</t>
        </is>
      </c>
      <c r="C5539" s="104" t="inlineStr">
        <is>
          <t>HC-012</t>
        </is>
      </c>
      <c r="D5539" s="104" t="inlineStr">
        <is>
          <t>Sud-Ouest</t>
        </is>
      </c>
      <c r="E5539" s="104" t="inlineStr">
        <is>
          <t>Livraison</t>
        </is>
      </c>
      <c r="F5539" s="104" t="n">
        <v>30</v>
      </c>
      <c r="G5539" s="159" t="n">
        <v>848</v>
      </c>
      <c r="H5539" s="159" t="n">
        <v>2174</v>
      </c>
      <c r="I5539" s="160" t="n">
        <v>14601.05</v>
      </c>
      <c r="J5539" s="160" t="n">
        <v>876</v>
      </c>
      <c r="K5539" s="160" t="n">
        <v>13725.05</v>
      </c>
      <c r="L5539" s="160" t="n">
        <v>4253.18</v>
      </c>
    </row>
    <row r="5540">
      <c r="A5540" s="176" t="n">
        <v>45962</v>
      </c>
      <c r="B5540" s="104" t="inlineStr">
        <is>
          <t>2025/26</t>
        </is>
      </c>
      <c r="C5540" s="104" t="inlineStr">
        <is>
          <t>HC-012</t>
        </is>
      </c>
      <c r="D5540" s="104" t="inlineStr">
        <is>
          <t>Sud-Ouest</t>
        </is>
      </c>
      <c r="E5540" s="104" t="inlineStr">
        <is>
          <t>Sur place</t>
        </is>
      </c>
      <c r="F5540" s="104" t="n">
        <v>30</v>
      </c>
      <c r="G5540" s="159" t="n">
        <v>1972</v>
      </c>
      <c r="H5540" s="159" t="n">
        <v>4987</v>
      </c>
      <c r="I5540" s="160" t="n">
        <v>26810.39</v>
      </c>
      <c r="J5540" s="160" t="n">
        <v>926.42</v>
      </c>
      <c r="K5540" s="160" t="n">
        <v>25883.97</v>
      </c>
      <c r="L5540" s="160" t="n">
        <v>7705.96</v>
      </c>
    </row>
    <row r="5541">
      <c r="A5541" s="176" t="n">
        <v>45962</v>
      </c>
      <c r="B5541" s="104" t="inlineStr">
        <is>
          <t>2025/26</t>
        </is>
      </c>
      <c r="C5541" s="104" t="inlineStr">
        <is>
          <t>HC-012</t>
        </is>
      </c>
      <c r="D5541" s="104" t="inlineStr">
        <is>
          <t>Sud-Ouest</t>
        </is>
      </c>
      <c r="E5541" s="104" t="inlineStr">
        <is>
          <t>À emporter</t>
        </is>
      </c>
      <c r="F5541" s="104" t="n">
        <v>30</v>
      </c>
      <c r="G5541" s="159" t="n">
        <v>1488</v>
      </c>
      <c r="H5541" s="159" t="n">
        <v>3681</v>
      </c>
      <c r="I5541" s="160" t="n">
        <v>18552.27</v>
      </c>
      <c r="J5541" s="160" t="n">
        <v>545.45</v>
      </c>
      <c r="K5541" s="160" t="n">
        <v>18006.82</v>
      </c>
      <c r="L5541" s="160" t="n">
        <v>5397.5</v>
      </c>
    </row>
    <row r="5542">
      <c r="A5542" s="176" t="n">
        <v>45962</v>
      </c>
      <c r="B5542" s="104" t="inlineStr">
        <is>
          <t>2025/26</t>
        </is>
      </c>
      <c r="C5542" s="104" t="inlineStr">
        <is>
          <t>HC-013</t>
        </is>
      </c>
      <c r="D5542" s="104" t="inlineStr">
        <is>
          <t>Île-de-France</t>
        </is>
      </c>
      <c r="E5542" s="104" t="inlineStr">
        <is>
          <t>Livraison</t>
        </is>
      </c>
      <c r="F5542" s="104" t="n">
        <v>30</v>
      </c>
      <c r="G5542" s="159" t="n">
        <v>1462</v>
      </c>
      <c r="H5542" s="159" t="n">
        <v>3728</v>
      </c>
      <c r="I5542" s="160" t="n">
        <v>25134.47</v>
      </c>
      <c r="J5542" s="160" t="n">
        <v>1584.39</v>
      </c>
      <c r="K5542" s="160" t="n">
        <v>23550.08</v>
      </c>
      <c r="L5542" s="160" t="n">
        <v>7337.77</v>
      </c>
    </row>
    <row r="5543">
      <c r="A5543" s="176" t="n">
        <v>45962</v>
      </c>
      <c r="B5543" s="104" t="inlineStr">
        <is>
          <t>2025/26</t>
        </is>
      </c>
      <c r="C5543" s="104" t="inlineStr">
        <is>
          <t>HC-013</t>
        </is>
      </c>
      <c r="D5543" s="104" t="inlineStr">
        <is>
          <t>Île-de-France</t>
        </is>
      </c>
      <c r="E5543" s="104" t="inlineStr">
        <is>
          <t>Sur place</t>
        </is>
      </c>
      <c r="F5543" s="104" t="n">
        <v>30</v>
      </c>
      <c r="G5543" s="159" t="n">
        <v>3454</v>
      </c>
      <c r="H5543" s="159" t="n">
        <v>8689</v>
      </c>
      <c r="I5543" s="160" t="n">
        <v>46598.35</v>
      </c>
      <c r="J5543" s="160" t="n">
        <v>1414.93</v>
      </c>
      <c r="K5543" s="160" t="n">
        <v>45183.42</v>
      </c>
      <c r="L5543" s="160" t="n">
        <v>13586.95</v>
      </c>
    </row>
    <row r="5544">
      <c r="A5544" s="176" t="n">
        <v>45962</v>
      </c>
      <c r="B5544" s="104" t="inlineStr">
        <is>
          <t>2025/26</t>
        </is>
      </c>
      <c r="C5544" s="104" t="inlineStr">
        <is>
          <t>HC-013</t>
        </is>
      </c>
      <c r="D5544" s="104" t="inlineStr">
        <is>
          <t>Île-de-France</t>
        </is>
      </c>
      <c r="E5544" s="104" t="inlineStr">
        <is>
          <t>À emporter</t>
        </is>
      </c>
      <c r="F5544" s="104" t="n">
        <v>30</v>
      </c>
      <c r="G5544" s="159" t="n">
        <v>2567</v>
      </c>
      <c r="H5544" s="159" t="n">
        <v>6672</v>
      </c>
      <c r="I5544" s="160" t="n">
        <v>31409.73</v>
      </c>
      <c r="J5544" s="160" t="n">
        <v>968.11</v>
      </c>
      <c r="K5544" s="160" t="n">
        <v>30441.62</v>
      </c>
      <c r="L5544" s="160" t="n">
        <v>9180.290000000001</v>
      </c>
    </row>
    <row r="5545">
      <c r="A5545" s="176" t="n">
        <v>45962</v>
      </c>
      <c r="B5545" s="104" t="inlineStr">
        <is>
          <t>2025/26</t>
        </is>
      </c>
      <c r="C5545" s="104" t="inlineStr">
        <is>
          <t>HC-014</t>
        </is>
      </c>
      <c r="D5545" s="104" t="inlineStr">
        <is>
          <t>Nord-Ouest</t>
        </is>
      </c>
      <c r="E5545" s="104" t="inlineStr">
        <is>
          <t>Livraison</t>
        </is>
      </c>
      <c r="F5545" s="104" t="n">
        <v>30</v>
      </c>
      <c r="G5545" s="159" t="n">
        <v>1326</v>
      </c>
      <c r="H5545" s="159" t="n">
        <v>3364</v>
      </c>
      <c r="I5545" s="160" t="n">
        <v>22721.12</v>
      </c>
      <c r="J5545" s="160" t="n">
        <v>1351.16</v>
      </c>
      <c r="K5545" s="160" t="n">
        <v>21369.96</v>
      </c>
      <c r="L5545" s="160" t="n">
        <v>6616.01</v>
      </c>
    </row>
    <row r="5546">
      <c r="A5546" s="176" t="n">
        <v>45962</v>
      </c>
      <c r="B5546" s="104" t="inlineStr">
        <is>
          <t>2025/26</t>
        </is>
      </c>
      <c r="C5546" s="104" t="inlineStr">
        <is>
          <t>HC-014</t>
        </is>
      </c>
      <c r="D5546" s="104" t="inlineStr">
        <is>
          <t>Nord-Ouest</t>
        </is>
      </c>
      <c r="E5546" s="104" t="inlineStr">
        <is>
          <t>Sur place</t>
        </is>
      </c>
      <c r="F5546" s="104" t="n">
        <v>30</v>
      </c>
      <c r="G5546" s="159" t="n">
        <v>3201</v>
      </c>
      <c r="H5546" s="159" t="n">
        <v>8597</v>
      </c>
      <c r="I5546" s="160" t="n">
        <v>43409.8</v>
      </c>
      <c r="J5546" s="160" t="n">
        <v>1340.29</v>
      </c>
      <c r="K5546" s="160" t="n">
        <v>42069.51</v>
      </c>
      <c r="L5546" s="160" t="n">
        <v>12488.22</v>
      </c>
    </row>
    <row r="5547">
      <c r="A5547" s="176" t="n">
        <v>45962</v>
      </c>
      <c r="B5547" s="104" t="inlineStr">
        <is>
          <t>2025/26</t>
        </is>
      </c>
      <c r="C5547" s="104" t="inlineStr">
        <is>
          <t>HC-014</t>
        </is>
      </c>
      <c r="D5547" s="104" t="inlineStr">
        <is>
          <t>Nord-Ouest</t>
        </is>
      </c>
      <c r="E5547" s="104" t="inlineStr">
        <is>
          <t>À emporter</t>
        </is>
      </c>
      <c r="F5547" s="104" t="n">
        <v>30</v>
      </c>
      <c r="G5547" s="159" t="n">
        <v>2447</v>
      </c>
      <c r="H5547" s="159" t="n">
        <v>6177</v>
      </c>
      <c r="I5547" s="160" t="n">
        <v>30525.25</v>
      </c>
      <c r="J5547" s="160" t="n">
        <v>955.24</v>
      </c>
      <c r="K5547" s="160" t="n">
        <v>29570.01</v>
      </c>
      <c r="L5547" s="160" t="n">
        <v>8852.709999999999</v>
      </c>
    </row>
    <row r="5548">
      <c r="A5548" s="176" t="n">
        <v>45962</v>
      </c>
      <c r="B5548" s="104" t="inlineStr">
        <is>
          <t>2025/26</t>
        </is>
      </c>
      <c r="C5548" s="104" t="inlineStr">
        <is>
          <t>HC-015</t>
        </is>
      </c>
      <c r="D5548" s="104" t="inlineStr">
        <is>
          <t>Sud-Est</t>
        </is>
      </c>
      <c r="E5548" s="104" t="inlineStr">
        <is>
          <t>Livraison</t>
        </is>
      </c>
      <c r="F5548" s="104" t="n">
        <v>30</v>
      </c>
      <c r="G5548" s="159" t="n">
        <v>1252</v>
      </c>
      <c r="H5548" s="159" t="n">
        <v>3166</v>
      </c>
      <c r="I5548" s="160" t="n">
        <v>21494.35</v>
      </c>
      <c r="J5548" s="160" t="n">
        <v>1247.14</v>
      </c>
      <c r="K5548" s="160" t="n">
        <v>20247.21</v>
      </c>
      <c r="L5548" s="160" t="n">
        <v>6286.2</v>
      </c>
    </row>
    <row r="5549">
      <c r="A5549" s="176" t="n">
        <v>45962</v>
      </c>
      <c r="B5549" s="104" t="inlineStr">
        <is>
          <t>2025/26</t>
        </is>
      </c>
      <c r="C5549" s="104" t="inlineStr">
        <is>
          <t>HC-015</t>
        </is>
      </c>
      <c r="D5549" s="104" t="inlineStr">
        <is>
          <t>Sud-Est</t>
        </is>
      </c>
      <c r="E5549" s="104" t="inlineStr">
        <is>
          <t>Sur place</t>
        </is>
      </c>
      <c r="F5549" s="104" t="n">
        <v>30</v>
      </c>
      <c r="G5549" s="159" t="n">
        <v>3051</v>
      </c>
      <c r="H5549" s="159" t="n">
        <v>7774</v>
      </c>
      <c r="I5549" s="160" t="n">
        <v>40489.42</v>
      </c>
      <c r="J5549" s="160" t="n">
        <v>1353.84</v>
      </c>
      <c r="K5549" s="160" t="n">
        <v>39135.58</v>
      </c>
      <c r="L5549" s="160" t="n">
        <v>11674.06</v>
      </c>
    </row>
    <row r="5550">
      <c r="A5550" s="176" t="n">
        <v>45962</v>
      </c>
      <c r="B5550" s="104" t="inlineStr">
        <is>
          <t>2025/26</t>
        </is>
      </c>
      <c r="C5550" s="104" t="inlineStr">
        <is>
          <t>HC-015</t>
        </is>
      </c>
      <c r="D5550" s="104" t="inlineStr">
        <is>
          <t>Sud-Est</t>
        </is>
      </c>
      <c r="E5550" s="104" t="inlineStr">
        <is>
          <t>À emporter</t>
        </is>
      </c>
      <c r="F5550" s="104" t="n">
        <v>30</v>
      </c>
      <c r="G5550" s="159" t="n">
        <v>2293</v>
      </c>
      <c r="H5550" s="159" t="n">
        <v>5945</v>
      </c>
      <c r="I5550" s="160" t="n">
        <v>28308.22</v>
      </c>
      <c r="J5550" s="160" t="n">
        <v>804.21</v>
      </c>
      <c r="K5550" s="160" t="n">
        <v>27504.01</v>
      </c>
      <c r="L5550" s="160" t="n">
        <v>8233.49</v>
      </c>
    </row>
    <row r="5551">
      <c r="A5551" s="176" t="n">
        <v>45962</v>
      </c>
      <c r="B5551" s="104" t="inlineStr">
        <is>
          <t>2025/26</t>
        </is>
      </c>
      <c r="C5551" s="104" t="inlineStr">
        <is>
          <t>HC-016</t>
        </is>
      </c>
      <c r="D5551" s="104" t="inlineStr">
        <is>
          <t>Sud-Ouest</t>
        </is>
      </c>
      <c r="E5551" s="104" t="inlineStr">
        <is>
          <t>Livraison</t>
        </is>
      </c>
      <c r="F5551" s="104" t="n">
        <v>30</v>
      </c>
      <c r="G5551" s="159" t="n">
        <v>1637</v>
      </c>
      <c r="H5551" s="159" t="n">
        <v>4327</v>
      </c>
      <c r="I5551" s="160" t="n">
        <v>28352.51</v>
      </c>
      <c r="J5551" s="160" t="n">
        <v>1593.34</v>
      </c>
      <c r="K5551" s="160" t="n">
        <v>26759.17</v>
      </c>
      <c r="L5551" s="160" t="n">
        <v>8200.99</v>
      </c>
    </row>
    <row r="5552">
      <c r="A5552" s="176" t="n">
        <v>45962</v>
      </c>
      <c r="B5552" s="104" t="inlineStr">
        <is>
          <t>2025/26</t>
        </is>
      </c>
      <c r="C5552" s="104" t="inlineStr">
        <is>
          <t>HC-016</t>
        </is>
      </c>
      <c r="D5552" s="104" t="inlineStr">
        <is>
          <t>Sud-Ouest</t>
        </is>
      </c>
      <c r="E5552" s="104" t="inlineStr">
        <is>
          <t>Sur place</t>
        </is>
      </c>
      <c r="F5552" s="104" t="n">
        <v>30</v>
      </c>
      <c r="G5552" s="159" t="n">
        <v>3865</v>
      </c>
      <c r="H5552" s="159" t="n">
        <v>10020</v>
      </c>
      <c r="I5552" s="160" t="n">
        <v>52429.81</v>
      </c>
      <c r="J5552" s="160" t="n">
        <v>1694.42</v>
      </c>
      <c r="K5552" s="160" t="n">
        <v>50735.39</v>
      </c>
      <c r="L5552" s="160" t="n">
        <v>15321.55</v>
      </c>
    </row>
    <row r="5553">
      <c r="A5553" s="176" t="n">
        <v>45962</v>
      </c>
      <c r="B5553" s="104" t="inlineStr">
        <is>
          <t>2025/26</t>
        </is>
      </c>
      <c r="C5553" s="104" t="inlineStr">
        <is>
          <t>HC-016</t>
        </is>
      </c>
      <c r="D5553" s="104" t="inlineStr">
        <is>
          <t>Sud-Ouest</t>
        </is>
      </c>
      <c r="E5553" s="104" t="inlineStr">
        <is>
          <t>À emporter</t>
        </is>
      </c>
      <c r="F5553" s="104" t="n">
        <v>30</v>
      </c>
      <c r="G5553" s="159" t="n">
        <v>2854</v>
      </c>
      <c r="H5553" s="159" t="n">
        <v>7597</v>
      </c>
      <c r="I5553" s="160" t="n">
        <v>35898.9</v>
      </c>
      <c r="J5553" s="160" t="n">
        <v>1050.25</v>
      </c>
      <c r="K5553" s="160" t="n">
        <v>34848.65</v>
      </c>
      <c r="L5553" s="160" t="n">
        <v>10382.02</v>
      </c>
    </row>
    <row r="5554">
      <c r="A5554" s="176" t="n">
        <v>45962</v>
      </c>
      <c r="B5554" s="104" t="inlineStr">
        <is>
          <t>2025/26</t>
        </is>
      </c>
      <c r="C5554" s="104" t="inlineStr">
        <is>
          <t>HC-017</t>
        </is>
      </c>
      <c r="D5554" s="104" t="inlineStr">
        <is>
          <t>Île-de-France</t>
        </is>
      </c>
      <c r="E5554" s="104" t="inlineStr">
        <is>
          <t>Drive</t>
        </is>
      </c>
      <c r="F5554" s="104" t="n">
        <v>30</v>
      </c>
      <c r="G5554" s="159" t="n">
        <v>1182</v>
      </c>
      <c r="H5554" s="159" t="n">
        <v>3044</v>
      </c>
      <c r="I5554" s="160" t="n">
        <v>16900.35</v>
      </c>
      <c r="J5554" s="160" t="n">
        <v>465.81</v>
      </c>
      <c r="K5554" s="160" t="n">
        <v>16434.54</v>
      </c>
      <c r="L5554" s="160" t="n">
        <v>4890.3</v>
      </c>
    </row>
    <row r="5555">
      <c r="A5555" s="176" t="n">
        <v>45962</v>
      </c>
      <c r="B5555" s="104" t="inlineStr">
        <is>
          <t>2025/26</t>
        </is>
      </c>
      <c r="C5555" s="104" t="inlineStr">
        <is>
          <t>HC-017</t>
        </is>
      </c>
      <c r="D5555" s="104" t="inlineStr">
        <is>
          <t>Île-de-France</t>
        </is>
      </c>
      <c r="E5555" s="104" t="inlineStr">
        <is>
          <t>Livraison</t>
        </is>
      </c>
      <c r="F5555" s="104" t="n">
        <v>30</v>
      </c>
      <c r="G5555" s="159" t="n">
        <v>1245</v>
      </c>
      <c r="H5555" s="159" t="n">
        <v>3162</v>
      </c>
      <c r="I5555" s="160" t="n">
        <v>21543.02</v>
      </c>
      <c r="J5555" s="160" t="n">
        <v>1297.46</v>
      </c>
      <c r="K5555" s="160" t="n">
        <v>20245.56</v>
      </c>
      <c r="L5555" s="160" t="n">
        <v>6261.31</v>
      </c>
    </row>
    <row r="5556">
      <c r="A5556" s="176" t="n">
        <v>45962</v>
      </c>
      <c r="B5556" s="104" t="inlineStr">
        <is>
          <t>2025/26</t>
        </is>
      </c>
      <c r="C5556" s="104" t="inlineStr">
        <is>
          <t>HC-017</t>
        </is>
      </c>
      <c r="D5556" s="104" t="inlineStr">
        <is>
          <t>Île-de-France</t>
        </is>
      </c>
      <c r="E5556" s="104" t="inlineStr">
        <is>
          <t>Sur place</t>
        </is>
      </c>
      <c r="F5556" s="104" t="n">
        <v>30</v>
      </c>
      <c r="G5556" s="159" t="n">
        <v>2997</v>
      </c>
      <c r="H5556" s="159" t="n">
        <v>7683</v>
      </c>
      <c r="I5556" s="160" t="n">
        <v>40860.87</v>
      </c>
      <c r="J5556" s="160" t="n">
        <v>1117.88</v>
      </c>
      <c r="K5556" s="160" t="n">
        <v>39742.99</v>
      </c>
      <c r="L5556" s="160" t="n">
        <v>11711.37</v>
      </c>
    </row>
    <row r="5557">
      <c r="A5557" s="176" t="n">
        <v>45962</v>
      </c>
      <c r="B5557" s="104" t="inlineStr">
        <is>
          <t>2025/26</t>
        </is>
      </c>
      <c r="C5557" s="104" t="inlineStr">
        <is>
          <t>HC-017</t>
        </is>
      </c>
      <c r="D5557" s="104" t="inlineStr">
        <is>
          <t>Île-de-France</t>
        </is>
      </c>
      <c r="E5557" s="104" t="inlineStr">
        <is>
          <t>À emporter</t>
        </is>
      </c>
      <c r="F5557" s="104" t="n">
        <v>30</v>
      </c>
      <c r="G5557" s="159" t="n">
        <v>2261</v>
      </c>
      <c r="H5557" s="159" t="n">
        <v>5915</v>
      </c>
      <c r="I5557" s="160" t="n">
        <v>28317.93</v>
      </c>
      <c r="J5557" s="160" t="n">
        <v>759.46</v>
      </c>
      <c r="K5557" s="160" t="n">
        <v>27558.47</v>
      </c>
      <c r="L5557" s="160" t="n">
        <v>8191.16</v>
      </c>
    </row>
    <row r="5558">
      <c r="A5558" s="176" t="n">
        <v>45962</v>
      </c>
      <c r="B5558" s="104" t="inlineStr">
        <is>
          <t>2025/26</t>
        </is>
      </c>
      <c r="C5558" s="104" t="inlineStr">
        <is>
          <t>HC-018</t>
        </is>
      </c>
      <c r="D5558" s="104" t="inlineStr">
        <is>
          <t>Nord-Ouest</t>
        </is>
      </c>
      <c r="E5558" s="104" t="inlineStr">
        <is>
          <t>Drive</t>
        </is>
      </c>
      <c r="F5558" s="104" t="n">
        <v>30</v>
      </c>
      <c r="G5558" s="159" t="n">
        <v>747</v>
      </c>
      <c r="H5558" s="159" t="n">
        <v>1914</v>
      </c>
      <c r="I5558" s="160" t="n">
        <v>10725.39</v>
      </c>
      <c r="J5558" s="160" t="n">
        <v>329.13</v>
      </c>
      <c r="K5558" s="160" t="n">
        <v>10396.26</v>
      </c>
      <c r="L5558" s="160" t="n">
        <v>3107.2</v>
      </c>
    </row>
    <row r="5559">
      <c r="A5559" s="176" t="n">
        <v>45962</v>
      </c>
      <c r="B5559" s="104" t="inlineStr">
        <is>
          <t>2025/26</t>
        </is>
      </c>
      <c r="C5559" s="104" t="inlineStr">
        <is>
          <t>HC-018</t>
        </is>
      </c>
      <c r="D5559" s="104" t="inlineStr">
        <is>
          <t>Nord-Ouest</t>
        </is>
      </c>
      <c r="E5559" s="104" t="inlineStr">
        <is>
          <t>Livraison</t>
        </is>
      </c>
      <c r="F5559" s="104" t="n">
        <v>30</v>
      </c>
      <c r="G5559" s="159" t="n">
        <v>771</v>
      </c>
      <c r="H5559" s="159" t="n">
        <v>1948</v>
      </c>
      <c r="I5559" s="160" t="n">
        <v>13285.77</v>
      </c>
      <c r="J5559" s="160" t="n">
        <v>781.11</v>
      </c>
      <c r="K5559" s="160" t="n">
        <v>12504.66</v>
      </c>
      <c r="L5559" s="160" t="n">
        <v>3921.06</v>
      </c>
    </row>
    <row r="5560">
      <c r="A5560" s="176" t="n">
        <v>45962</v>
      </c>
      <c r="B5560" s="104" t="inlineStr">
        <is>
          <t>2025/26</t>
        </is>
      </c>
      <c r="C5560" s="104" t="inlineStr">
        <is>
          <t>HC-018</t>
        </is>
      </c>
      <c r="D5560" s="104" t="inlineStr">
        <is>
          <t>Nord-Ouest</t>
        </is>
      </c>
      <c r="E5560" s="104" t="inlineStr">
        <is>
          <t>Sur place</t>
        </is>
      </c>
      <c r="F5560" s="104" t="n">
        <v>30</v>
      </c>
      <c r="G5560" s="159" t="n">
        <v>1887</v>
      </c>
      <c r="H5560" s="159" t="n">
        <v>4893</v>
      </c>
      <c r="I5560" s="160" t="n">
        <v>25322.66</v>
      </c>
      <c r="J5560" s="160" t="n">
        <v>705.98</v>
      </c>
      <c r="K5560" s="160" t="n">
        <v>24616.68</v>
      </c>
      <c r="L5560" s="160" t="n">
        <v>7351.27</v>
      </c>
    </row>
    <row r="5561">
      <c r="A5561" s="176" t="n">
        <v>45962</v>
      </c>
      <c r="B5561" s="104" t="inlineStr">
        <is>
          <t>2025/26</t>
        </is>
      </c>
      <c r="C5561" s="104" t="inlineStr">
        <is>
          <t>HC-018</t>
        </is>
      </c>
      <c r="D5561" s="104" t="inlineStr">
        <is>
          <t>Nord-Ouest</t>
        </is>
      </c>
      <c r="E5561" s="104" t="inlineStr">
        <is>
          <t>À emporter</t>
        </is>
      </c>
      <c r="F5561" s="104" t="n">
        <v>30</v>
      </c>
      <c r="G5561" s="159" t="n">
        <v>1422</v>
      </c>
      <c r="H5561" s="159" t="n">
        <v>3588</v>
      </c>
      <c r="I5561" s="160" t="n">
        <v>17712.01</v>
      </c>
      <c r="J5561" s="160" t="n">
        <v>506.62</v>
      </c>
      <c r="K5561" s="160" t="n">
        <v>17205.39</v>
      </c>
      <c r="L5561" s="160" t="n">
        <v>5078.88</v>
      </c>
    </row>
    <row r="5562">
      <c r="A5562" s="176" t="n">
        <v>45962</v>
      </c>
      <c r="B5562" s="104" t="inlineStr">
        <is>
          <t>2025/26</t>
        </is>
      </c>
      <c r="C5562" s="104" t="inlineStr">
        <is>
          <t>HC-019</t>
        </is>
      </c>
      <c r="D5562" s="104" t="inlineStr">
        <is>
          <t>Sud-Est</t>
        </is>
      </c>
      <c r="E5562" s="104" t="inlineStr">
        <is>
          <t>Livraison</t>
        </is>
      </c>
      <c r="F5562" s="104" t="n">
        <v>30</v>
      </c>
      <c r="G5562" s="159" t="n">
        <v>1278</v>
      </c>
      <c r="H5562" s="159" t="n">
        <v>3195</v>
      </c>
      <c r="I5562" s="160" t="n">
        <v>21775.68</v>
      </c>
      <c r="J5562" s="160" t="n">
        <v>1264.45</v>
      </c>
      <c r="K5562" s="160" t="n">
        <v>20511.23</v>
      </c>
      <c r="L5562" s="160" t="n">
        <v>6858.87</v>
      </c>
    </row>
    <row r="5563">
      <c r="A5563" s="176" t="n">
        <v>45962</v>
      </c>
      <c r="B5563" s="104" t="inlineStr">
        <is>
          <t>2025/26</t>
        </is>
      </c>
      <c r="C5563" s="104" t="inlineStr">
        <is>
          <t>HC-019</t>
        </is>
      </c>
      <c r="D5563" s="104" t="inlineStr">
        <is>
          <t>Sud-Est</t>
        </is>
      </c>
      <c r="E5563" s="104" t="inlineStr">
        <is>
          <t>Sur place</t>
        </is>
      </c>
      <c r="F5563" s="104" t="n">
        <v>30</v>
      </c>
      <c r="G5563" s="159" t="n">
        <v>2872</v>
      </c>
      <c r="H5563" s="159" t="n">
        <v>7122</v>
      </c>
      <c r="I5563" s="160" t="n">
        <v>38529.82</v>
      </c>
      <c r="J5563" s="160" t="n">
        <v>1200.58</v>
      </c>
      <c r="K5563" s="160" t="n">
        <v>37329.24</v>
      </c>
      <c r="L5563" s="160" t="n">
        <v>11959.23</v>
      </c>
    </row>
    <row r="5564">
      <c r="A5564" s="176" t="n">
        <v>45962</v>
      </c>
      <c r="B5564" s="104" t="inlineStr">
        <is>
          <t>2025/26</t>
        </is>
      </c>
      <c r="C5564" s="104" t="inlineStr">
        <is>
          <t>HC-019</t>
        </is>
      </c>
      <c r="D5564" s="104" t="inlineStr">
        <is>
          <t>Sud-Est</t>
        </is>
      </c>
      <c r="E5564" s="104" t="inlineStr">
        <is>
          <t>À emporter</t>
        </is>
      </c>
      <c r="F5564" s="104" t="n">
        <v>28</v>
      </c>
      <c r="G5564" s="159" t="n">
        <v>2111</v>
      </c>
      <c r="H5564" s="159" t="n">
        <v>5160</v>
      </c>
      <c r="I5564" s="160" t="n">
        <v>26332.39</v>
      </c>
      <c r="J5564" s="160" t="n">
        <v>838.96</v>
      </c>
      <c r="K5564" s="160" t="n">
        <v>25493.43</v>
      </c>
      <c r="L5564" s="160" t="n">
        <v>8207.040000000001</v>
      </c>
    </row>
    <row r="5565">
      <c r="A5565" s="176" t="n">
        <v>45962</v>
      </c>
      <c r="B5565" s="104" t="inlineStr">
        <is>
          <t>2025/26</t>
        </is>
      </c>
      <c r="C5565" s="104" t="inlineStr">
        <is>
          <t>HC-020</t>
        </is>
      </c>
      <c r="D5565" s="104" t="inlineStr">
        <is>
          <t>Sud-Ouest</t>
        </is>
      </c>
      <c r="E5565" s="104" t="inlineStr">
        <is>
          <t>Livraison</t>
        </is>
      </c>
      <c r="F5565" s="104" t="n">
        <v>30</v>
      </c>
      <c r="G5565" s="159" t="n">
        <v>1475</v>
      </c>
      <c r="H5565" s="159" t="n">
        <v>3862</v>
      </c>
      <c r="I5565" s="160" t="n">
        <v>25112.64</v>
      </c>
      <c r="J5565" s="160" t="n">
        <v>1406.16</v>
      </c>
      <c r="K5565" s="160" t="n">
        <v>23706.48</v>
      </c>
      <c r="L5565" s="160" t="n">
        <v>7329.59</v>
      </c>
    </row>
    <row r="5566">
      <c r="A5566" s="176" t="n">
        <v>45962</v>
      </c>
      <c r="B5566" s="104" t="inlineStr">
        <is>
          <t>2025/26</t>
        </is>
      </c>
      <c r="C5566" s="104" t="inlineStr">
        <is>
          <t>HC-020</t>
        </is>
      </c>
      <c r="D5566" s="104" t="inlineStr">
        <is>
          <t>Sud-Ouest</t>
        </is>
      </c>
      <c r="E5566" s="104" t="inlineStr">
        <is>
          <t>Sur place</t>
        </is>
      </c>
      <c r="F5566" s="104" t="n">
        <v>29</v>
      </c>
      <c r="G5566" s="159" t="n">
        <v>3154</v>
      </c>
      <c r="H5566" s="159" t="n">
        <v>7904</v>
      </c>
      <c r="I5566" s="160" t="n">
        <v>42405.68</v>
      </c>
      <c r="J5566" s="160" t="n">
        <v>1239.17</v>
      </c>
      <c r="K5566" s="160" t="n">
        <v>41166.51</v>
      </c>
      <c r="L5566" s="160" t="n">
        <v>12254.28</v>
      </c>
    </row>
    <row r="5567">
      <c r="A5567" s="176" t="n">
        <v>45962</v>
      </c>
      <c r="B5567" s="104" t="inlineStr">
        <is>
          <t>2025/26</t>
        </is>
      </c>
      <c r="C5567" s="104" t="inlineStr">
        <is>
          <t>HC-020</t>
        </is>
      </c>
      <c r="D5567" s="104" t="inlineStr">
        <is>
          <t>Sud-Ouest</t>
        </is>
      </c>
      <c r="E5567" s="104" t="inlineStr">
        <is>
          <t>À emporter</t>
        </is>
      </c>
      <c r="F5567" s="104" t="n">
        <v>30</v>
      </c>
      <c r="G5567" s="159" t="n">
        <v>2516</v>
      </c>
      <c r="H5567" s="159" t="n">
        <v>6446</v>
      </c>
      <c r="I5567" s="160" t="n">
        <v>31307.08</v>
      </c>
      <c r="J5567" s="160" t="n">
        <v>978.58</v>
      </c>
      <c r="K5567" s="160" t="n">
        <v>30328.5</v>
      </c>
      <c r="L5567" s="160" t="n">
        <v>9028.049999999999</v>
      </c>
    </row>
    <row r="5568">
      <c r="A5568" s="176" t="n">
        <v>45962</v>
      </c>
      <c r="B5568" s="104" t="inlineStr">
        <is>
          <t>2025/26</t>
        </is>
      </c>
      <c r="C5568" s="104" t="inlineStr">
        <is>
          <t>HC-021</t>
        </is>
      </c>
      <c r="D5568" s="104" t="inlineStr">
        <is>
          <t>Île-de-France</t>
        </is>
      </c>
      <c r="E5568" s="104" t="inlineStr">
        <is>
          <t>Drive</t>
        </is>
      </c>
      <c r="F5568" s="104" t="n">
        <v>29</v>
      </c>
      <c r="G5568" s="159" t="n">
        <v>986</v>
      </c>
      <c r="H5568" s="159" t="n">
        <v>2527</v>
      </c>
      <c r="I5568" s="160" t="n">
        <v>14330.47</v>
      </c>
      <c r="J5568" s="160" t="n">
        <v>467.69</v>
      </c>
      <c r="K5568" s="160" t="n">
        <v>13862.78</v>
      </c>
      <c r="L5568" s="160" t="n">
        <v>4163.34</v>
      </c>
    </row>
    <row r="5569">
      <c r="A5569" s="176" t="n">
        <v>45962</v>
      </c>
      <c r="B5569" s="104" t="inlineStr">
        <is>
          <t>2025/26</t>
        </is>
      </c>
      <c r="C5569" s="104" t="inlineStr">
        <is>
          <t>HC-021</t>
        </is>
      </c>
      <c r="D5569" s="104" t="inlineStr">
        <is>
          <t>Île-de-France</t>
        </is>
      </c>
      <c r="E5569" s="104" t="inlineStr">
        <is>
          <t>Livraison</t>
        </is>
      </c>
      <c r="F5569" s="104" t="n">
        <v>30</v>
      </c>
      <c r="G5569" s="159" t="n">
        <v>1076</v>
      </c>
      <c r="H5569" s="159" t="n">
        <v>2727</v>
      </c>
      <c r="I5569" s="160" t="n">
        <v>18314.38</v>
      </c>
      <c r="J5569" s="160" t="n">
        <v>1092.49</v>
      </c>
      <c r="K5569" s="160" t="n">
        <v>17221.89</v>
      </c>
      <c r="L5569" s="160" t="n">
        <v>5340.87</v>
      </c>
    </row>
    <row r="5570">
      <c r="A5570" s="176" t="n">
        <v>45962</v>
      </c>
      <c r="B5570" s="104" t="inlineStr">
        <is>
          <t>2025/26</t>
        </is>
      </c>
      <c r="C5570" s="104" t="inlineStr">
        <is>
          <t>HC-021</t>
        </is>
      </c>
      <c r="D5570" s="104" t="inlineStr">
        <is>
          <t>Île-de-France</t>
        </is>
      </c>
      <c r="E5570" s="104" t="inlineStr">
        <is>
          <t>Sur place</t>
        </is>
      </c>
      <c r="F5570" s="104" t="n">
        <v>30</v>
      </c>
      <c r="G5570" s="159" t="n">
        <v>2462</v>
      </c>
      <c r="H5570" s="159" t="n">
        <v>6286</v>
      </c>
      <c r="I5570" s="160" t="n">
        <v>33190.74</v>
      </c>
      <c r="J5570" s="160" t="n">
        <v>1105.95</v>
      </c>
      <c r="K5570" s="160" t="n">
        <v>32084.79</v>
      </c>
      <c r="L5570" s="160" t="n">
        <v>9631.969999999999</v>
      </c>
    </row>
    <row r="5571">
      <c r="A5571" s="176" t="n">
        <v>45962</v>
      </c>
      <c r="B5571" s="104" t="inlineStr">
        <is>
          <t>2025/26</t>
        </is>
      </c>
      <c r="C5571" s="104" t="inlineStr">
        <is>
          <t>HC-021</t>
        </is>
      </c>
      <c r="D5571" s="104" t="inlineStr">
        <is>
          <t>Île-de-France</t>
        </is>
      </c>
      <c r="E5571" s="104" t="inlineStr">
        <is>
          <t>À emporter</t>
        </is>
      </c>
      <c r="F5571" s="104" t="n">
        <v>30</v>
      </c>
      <c r="G5571" s="159" t="n">
        <v>1873</v>
      </c>
      <c r="H5571" s="159" t="n">
        <v>4731</v>
      </c>
      <c r="I5571" s="160" t="n">
        <v>23238.79</v>
      </c>
      <c r="J5571" s="160" t="n">
        <v>741.15</v>
      </c>
      <c r="K5571" s="160" t="n">
        <v>22497.64</v>
      </c>
      <c r="L5571" s="160" t="n">
        <v>6730.63</v>
      </c>
    </row>
    <row r="5572">
      <c r="A5572" s="176" t="n">
        <v>45962</v>
      </c>
      <c r="B5572" s="104" t="inlineStr">
        <is>
          <t>2025/26</t>
        </is>
      </c>
      <c r="C5572" s="104" t="inlineStr">
        <is>
          <t>HC-022</t>
        </is>
      </c>
      <c r="D5572" s="104" t="inlineStr">
        <is>
          <t>Nord-Ouest</t>
        </is>
      </c>
      <c r="E5572" s="104" t="inlineStr">
        <is>
          <t>Livraison</t>
        </is>
      </c>
      <c r="F5572" s="104" t="n">
        <v>30</v>
      </c>
      <c r="G5572" s="159" t="n">
        <v>1186</v>
      </c>
      <c r="H5572" s="159" t="n">
        <v>3082</v>
      </c>
      <c r="I5572" s="160" t="n">
        <v>20647.17</v>
      </c>
      <c r="J5572" s="160" t="n">
        <v>1205.23</v>
      </c>
      <c r="K5572" s="160" t="n">
        <v>19441.94</v>
      </c>
      <c r="L5572" s="160" t="n">
        <v>6017.54</v>
      </c>
    </row>
    <row r="5573">
      <c r="A5573" s="176" t="n">
        <v>45962</v>
      </c>
      <c r="B5573" s="104" t="inlineStr">
        <is>
          <t>2025/26</t>
        </is>
      </c>
      <c r="C5573" s="104" t="inlineStr">
        <is>
          <t>HC-022</t>
        </is>
      </c>
      <c r="D5573" s="104" t="inlineStr">
        <is>
          <t>Nord-Ouest</t>
        </is>
      </c>
      <c r="E5573" s="104" t="inlineStr">
        <is>
          <t>Sur place</t>
        </is>
      </c>
      <c r="F5573" s="104" t="n">
        <v>30</v>
      </c>
      <c r="G5573" s="159" t="n">
        <v>2780</v>
      </c>
      <c r="H5573" s="159" t="n">
        <v>6927</v>
      </c>
      <c r="I5573" s="160" t="n">
        <v>37625.61</v>
      </c>
      <c r="J5573" s="160" t="n">
        <v>1333.78</v>
      </c>
      <c r="K5573" s="160" t="n">
        <v>36291.83</v>
      </c>
      <c r="L5573" s="160" t="n">
        <v>10791.06</v>
      </c>
    </row>
    <row r="5574">
      <c r="A5574" s="176" t="n">
        <v>45962</v>
      </c>
      <c r="B5574" s="104" t="inlineStr">
        <is>
          <t>2025/26</t>
        </is>
      </c>
      <c r="C5574" s="104" t="inlineStr">
        <is>
          <t>HC-022</t>
        </is>
      </c>
      <c r="D5574" s="104" t="inlineStr">
        <is>
          <t>Nord-Ouest</t>
        </is>
      </c>
      <c r="E5574" s="104" t="inlineStr">
        <is>
          <t>À emporter</t>
        </is>
      </c>
      <c r="F5574" s="104" t="n">
        <v>30</v>
      </c>
      <c r="G5574" s="159" t="n">
        <v>2118</v>
      </c>
      <c r="H5574" s="159" t="n">
        <v>5469</v>
      </c>
      <c r="I5574" s="160" t="n">
        <v>26601.25</v>
      </c>
      <c r="J5574" s="160" t="n">
        <v>826.09</v>
      </c>
      <c r="K5574" s="160" t="n">
        <v>25775.16</v>
      </c>
      <c r="L5574" s="160" t="n">
        <v>7671.1</v>
      </c>
    </row>
    <row r="5575">
      <c r="A5575" s="176" t="n">
        <v>45962</v>
      </c>
      <c r="B5575" s="104" t="inlineStr">
        <is>
          <t>2025/26</t>
        </is>
      </c>
      <c r="C5575" s="104" t="inlineStr">
        <is>
          <t>HC-023</t>
        </is>
      </c>
      <c r="D5575" s="104" t="inlineStr">
        <is>
          <t>Sud-Est</t>
        </is>
      </c>
      <c r="E5575" s="104" t="inlineStr">
        <is>
          <t>Drive</t>
        </is>
      </c>
      <c r="F5575" s="104" t="n">
        <v>29</v>
      </c>
      <c r="G5575" s="159" t="n">
        <v>1208</v>
      </c>
      <c r="H5575" s="159" t="n">
        <v>3074</v>
      </c>
      <c r="I5575" s="160" t="n">
        <v>17318.96</v>
      </c>
      <c r="J5575" s="160" t="n">
        <v>518.51</v>
      </c>
      <c r="K5575" s="160" t="n">
        <v>16800.45</v>
      </c>
      <c r="L5575" s="160" t="n">
        <v>5047.45</v>
      </c>
    </row>
    <row r="5576">
      <c r="A5576" s="176" t="n">
        <v>45962</v>
      </c>
      <c r="B5576" s="104" t="inlineStr">
        <is>
          <t>2025/26</t>
        </is>
      </c>
      <c r="C5576" s="104" t="inlineStr">
        <is>
          <t>HC-023</t>
        </is>
      </c>
      <c r="D5576" s="104" t="inlineStr">
        <is>
          <t>Sud-Est</t>
        </is>
      </c>
      <c r="E5576" s="104" t="inlineStr">
        <is>
          <t>Livraison</t>
        </is>
      </c>
      <c r="F5576" s="104" t="n">
        <v>30</v>
      </c>
      <c r="G5576" s="159" t="n">
        <v>1271</v>
      </c>
      <c r="H5576" s="159" t="n">
        <v>3199</v>
      </c>
      <c r="I5576" s="160" t="n">
        <v>21627.86</v>
      </c>
      <c r="J5576" s="160" t="n">
        <v>1256.43</v>
      </c>
      <c r="K5576" s="160" t="n">
        <v>20371.43</v>
      </c>
      <c r="L5576" s="160" t="n">
        <v>6279.81</v>
      </c>
    </row>
    <row r="5577">
      <c r="A5577" s="176" t="n">
        <v>45962</v>
      </c>
      <c r="B5577" s="104" t="inlineStr">
        <is>
          <t>2025/26</t>
        </is>
      </c>
      <c r="C5577" s="104" t="inlineStr">
        <is>
          <t>HC-023</t>
        </is>
      </c>
      <c r="D5577" s="104" t="inlineStr">
        <is>
          <t>Sud-Est</t>
        </is>
      </c>
      <c r="E5577" s="104" t="inlineStr">
        <is>
          <t>Sur place</t>
        </is>
      </c>
      <c r="F5577" s="104" t="n">
        <v>30</v>
      </c>
      <c r="G5577" s="159" t="n">
        <v>2997</v>
      </c>
      <c r="H5577" s="159" t="n">
        <v>7638</v>
      </c>
      <c r="I5577" s="160" t="n">
        <v>40409.51</v>
      </c>
      <c r="J5577" s="160" t="n">
        <v>1321.85</v>
      </c>
      <c r="K5577" s="160" t="n">
        <v>39087.66</v>
      </c>
      <c r="L5577" s="160" t="n">
        <v>11642.91</v>
      </c>
    </row>
    <row r="5578">
      <c r="A5578" s="176" t="n">
        <v>45962</v>
      </c>
      <c r="B5578" s="104" t="inlineStr">
        <is>
          <t>2025/26</t>
        </is>
      </c>
      <c r="C5578" s="104" t="inlineStr">
        <is>
          <t>HC-023</t>
        </is>
      </c>
      <c r="D5578" s="104" t="inlineStr">
        <is>
          <t>Sud-Est</t>
        </is>
      </c>
      <c r="E5578" s="104" t="inlineStr">
        <is>
          <t>À emporter</t>
        </is>
      </c>
      <c r="F5578" s="104" t="n">
        <v>30</v>
      </c>
      <c r="G5578" s="159" t="n">
        <v>2273</v>
      </c>
      <c r="H5578" s="159" t="n">
        <v>5838</v>
      </c>
      <c r="I5578" s="160" t="n">
        <v>27885.03</v>
      </c>
      <c r="J5578" s="160" t="n">
        <v>829.3200000000001</v>
      </c>
      <c r="K5578" s="160" t="n">
        <v>27055.71</v>
      </c>
      <c r="L5578" s="160" t="n">
        <v>8075.82</v>
      </c>
    </row>
    <row r="5579">
      <c r="A5579" s="176" t="n">
        <v>45962</v>
      </c>
      <c r="B5579" s="104" t="inlineStr">
        <is>
          <t>2025/26</t>
        </is>
      </c>
      <c r="C5579" s="104" t="inlineStr">
        <is>
          <t>HC-024</t>
        </is>
      </c>
      <c r="D5579" s="104" t="inlineStr">
        <is>
          <t>Sud-Ouest</t>
        </is>
      </c>
      <c r="E5579" s="104" t="inlineStr">
        <is>
          <t>Livraison</t>
        </is>
      </c>
      <c r="F5579" s="104" t="n">
        <v>29</v>
      </c>
      <c r="G5579" s="159" t="n">
        <v>1621</v>
      </c>
      <c r="H5579" s="159" t="n">
        <v>4224</v>
      </c>
      <c r="I5579" s="160" t="n">
        <v>27871.38</v>
      </c>
      <c r="J5579" s="160" t="n">
        <v>1635.68</v>
      </c>
      <c r="K5579" s="160" t="n">
        <v>26235.7</v>
      </c>
      <c r="L5579" s="160" t="n">
        <v>8081.7</v>
      </c>
    </row>
    <row r="5580">
      <c r="A5580" s="176" t="n">
        <v>45962</v>
      </c>
      <c r="B5580" s="104" t="inlineStr">
        <is>
          <t>2025/26</t>
        </is>
      </c>
      <c r="C5580" s="104" t="inlineStr">
        <is>
          <t>HC-024</t>
        </is>
      </c>
      <c r="D5580" s="104" t="inlineStr">
        <is>
          <t>Sud-Ouest</t>
        </is>
      </c>
      <c r="E5580" s="104" t="inlineStr">
        <is>
          <t>Sur place</t>
        </is>
      </c>
      <c r="F5580" s="104" t="n">
        <v>30</v>
      </c>
      <c r="G5580" s="159" t="n">
        <v>4170</v>
      </c>
      <c r="H5580" s="159" t="n">
        <v>10782</v>
      </c>
      <c r="I5580" s="160" t="n">
        <v>55771.6</v>
      </c>
      <c r="J5580" s="160" t="n">
        <v>1693.96</v>
      </c>
      <c r="K5580" s="160" t="n">
        <v>54077.64</v>
      </c>
      <c r="L5580" s="160" t="n">
        <v>16148.4</v>
      </c>
    </row>
    <row r="5581">
      <c r="A5581" s="176" t="n">
        <v>45962</v>
      </c>
      <c r="B5581" s="104" t="inlineStr">
        <is>
          <t>2025/26</t>
        </is>
      </c>
      <c r="C5581" s="104" t="inlineStr">
        <is>
          <t>HC-024</t>
        </is>
      </c>
      <c r="D5581" s="104" t="inlineStr">
        <is>
          <t>Sud-Ouest</t>
        </is>
      </c>
      <c r="E5581" s="104" t="inlineStr">
        <is>
          <t>À emporter</t>
        </is>
      </c>
      <c r="F5581" s="104" t="n">
        <v>30</v>
      </c>
      <c r="G5581" s="159" t="n">
        <v>3133</v>
      </c>
      <c r="H5581" s="159" t="n">
        <v>8280</v>
      </c>
      <c r="I5581" s="160" t="n">
        <v>39066.09</v>
      </c>
      <c r="J5581" s="160" t="n">
        <v>1224.3</v>
      </c>
      <c r="K5581" s="160" t="n">
        <v>37841.79</v>
      </c>
      <c r="L5581" s="160" t="n">
        <v>11191.63</v>
      </c>
    </row>
    <row r="5582">
      <c r="A5582" s="176" t="n">
        <v>45962</v>
      </c>
      <c r="B5582" s="104" t="inlineStr">
        <is>
          <t>2025/26</t>
        </is>
      </c>
      <c r="C5582" s="104" t="inlineStr">
        <is>
          <t>HC-025</t>
        </is>
      </c>
      <c r="D5582" s="104" t="inlineStr">
        <is>
          <t>Île-de-France</t>
        </is>
      </c>
      <c r="E5582" s="104" t="inlineStr">
        <is>
          <t>Drive</t>
        </is>
      </c>
      <c r="F5582" s="104" t="n">
        <v>30</v>
      </c>
      <c r="G5582" s="159" t="n">
        <v>1487</v>
      </c>
      <c r="H5582" s="159" t="n">
        <v>3797</v>
      </c>
      <c r="I5582" s="160" t="n">
        <v>21325.78</v>
      </c>
      <c r="J5582" s="160" t="n">
        <v>599.28</v>
      </c>
      <c r="K5582" s="160" t="n">
        <v>20726.5</v>
      </c>
      <c r="L5582" s="160" t="n">
        <v>6176.57</v>
      </c>
    </row>
    <row r="5583">
      <c r="A5583" s="176" t="n">
        <v>45962</v>
      </c>
      <c r="B5583" s="104" t="inlineStr">
        <is>
          <t>2025/26</t>
        </is>
      </c>
      <c r="C5583" s="104" t="inlineStr">
        <is>
          <t>HC-025</t>
        </is>
      </c>
      <c r="D5583" s="104" t="inlineStr">
        <is>
          <t>Île-de-France</t>
        </is>
      </c>
      <c r="E5583" s="104" t="inlineStr">
        <is>
          <t>Livraison</t>
        </is>
      </c>
      <c r="F5583" s="104" t="n">
        <v>30</v>
      </c>
      <c r="G5583" s="159" t="n">
        <v>1592</v>
      </c>
      <c r="H5583" s="159" t="n">
        <v>4075</v>
      </c>
      <c r="I5583" s="160" t="n">
        <v>27655.21</v>
      </c>
      <c r="J5583" s="160" t="n">
        <v>1729.1</v>
      </c>
      <c r="K5583" s="160" t="n">
        <v>25926.11</v>
      </c>
      <c r="L5583" s="160" t="n">
        <v>7992.52</v>
      </c>
    </row>
    <row r="5584">
      <c r="A5584" s="176" t="n">
        <v>45962</v>
      </c>
      <c r="B5584" s="104" t="inlineStr">
        <is>
          <t>2025/26</t>
        </is>
      </c>
      <c r="C5584" s="104" t="inlineStr">
        <is>
          <t>HC-025</t>
        </is>
      </c>
      <c r="D5584" s="104" t="inlineStr">
        <is>
          <t>Île-de-France</t>
        </is>
      </c>
      <c r="E5584" s="104" t="inlineStr">
        <is>
          <t>Sur place</t>
        </is>
      </c>
      <c r="F5584" s="104" t="n">
        <v>30</v>
      </c>
      <c r="G5584" s="159" t="n">
        <v>3751</v>
      </c>
      <c r="H5584" s="159" t="n">
        <v>9375</v>
      </c>
      <c r="I5584" s="160" t="n">
        <v>50890.22</v>
      </c>
      <c r="J5584" s="160" t="n">
        <v>1534.25</v>
      </c>
      <c r="K5584" s="160" t="n">
        <v>49355.97</v>
      </c>
      <c r="L5584" s="160" t="n">
        <v>14688.62</v>
      </c>
    </row>
    <row r="5585">
      <c r="A5585" s="176" t="n">
        <v>45962</v>
      </c>
      <c r="B5585" s="104" t="inlineStr">
        <is>
          <t>2025/26</t>
        </is>
      </c>
      <c r="C5585" s="104" t="inlineStr">
        <is>
          <t>HC-025</t>
        </is>
      </c>
      <c r="D5585" s="104" t="inlineStr">
        <is>
          <t>Île-de-France</t>
        </is>
      </c>
      <c r="E5585" s="104" t="inlineStr">
        <is>
          <t>À emporter</t>
        </is>
      </c>
      <c r="F5585" s="104" t="n">
        <v>30</v>
      </c>
      <c r="G5585" s="159" t="n">
        <v>2931</v>
      </c>
      <c r="H5585" s="159" t="n">
        <v>7281</v>
      </c>
      <c r="I5585" s="160" t="n">
        <v>36165.93</v>
      </c>
      <c r="J5585" s="160" t="n">
        <v>1032.25</v>
      </c>
      <c r="K5585" s="160" t="n">
        <v>35133.68</v>
      </c>
      <c r="L5585" s="160" t="n">
        <v>10473</v>
      </c>
    </row>
    <row r="5586">
      <c r="A5586" s="176" t="n">
        <v>45962</v>
      </c>
      <c r="B5586" s="104" t="inlineStr">
        <is>
          <t>2025/26</t>
        </is>
      </c>
      <c r="C5586" s="104" t="inlineStr">
        <is>
          <t>HC-026</t>
        </is>
      </c>
      <c r="D5586" s="104" t="inlineStr">
        <is>
          <t>Nord-Ouest</t>
        </is>
      </c>
      <c r="E5586" s="104" t="inlineStr">
        <is>
          <t>Drive</t>
        </is>
      </c>
      <c r="F5586" s="104" t="n">
        <v>30</v>
      </c>
      <c r="G5586" s="159" t="n">
        <v>1091</v>
      </c>
      <c r="H5586" s="159" t="n">
        <v>2826</v>
      </c>
      <c r="I5586" s="160" t="n">
        <v>15628.63</v>
      </c>
      <c r="J5586" s="160" t="n">
        <v>462.94</v>
      </c>
      <c r="K5586" s="160" t="n">
        <v>15165.69</v>
      </c>
      <c r="L5586" s="160" t="n">
        <v>4491.02</v>
      </c>
    </row>
    <row r="5587">
      <c r="A5587" s="176" t="n">
        <v>45962</v>
      </c>
      <c r="B5587" s="104" t="inlineStr">
        <is>
          <t>2025/26</t>
        </is>
      </c>
      <c r="C5587" s="104" t="inlineStr">
        <is>
          <t>HC-026</t>
        </is>
      </c>
      <c r="D5587" s="104" t="inlineStr">
        <is>
          <t>Nord-Ouest</t>
        </is>
      </c>
      <c r="E5587" s="104" t="inlineStr">
        <is>
          <t>Livraison</t>
        </is>
      </c>
      <c r="F5587" s="104" t="n">
        <v>30</v>
      </c>
      <c r="G5587" s="159" t="n">
        <v>1150</v>
      </c>
      <c r="H5587" s="159" t="n">
        <v>2888</v>
      </c>
      <c r="I5587" s="160" t="n">
        <v>19585.5</v>
      </c>
      <c r="J5587" s="160" t="n">
        <v>1161.45</v>
      </c>
      <c r="K5587" s="160" t="n">
        <v>18424.05</v>
      </c>
      <c r="L5587" s="160" t="n">
        <v>5694.57</v>
      </c>
    </row>
    <row r="5588">
      <c r="A5588" s="176" t="n">
        <v>45962</v>
      </c>
      <c r="B5588" s="104" t="inlineStr">
        <is>
          <t>2025/26</t>
        </is>
      </c>
      <c r="C5588" s="104" t="inlineStr">
        <is>
          <t>HC-026</t>
        </is>
      </c>
      <c r="D5588" s="104" t="inlineStr">
        <is>
          <t>Nord-Ouest</t>
        </is>
      </c>
      <c r="E5588" s="104" t="inlineStr">
        <is>
          <t>Sur place</t>
        </is>
      </c>
      <c r="F5588" s="104" t="n">
        <v>30</v>
      </c>
      <c r="G5588" s="159" t="n">
        <v>2649</v>
      </c>
      <c r="H5588" s="159" t="n">
        <v>6529</v>
      </c>
      <c r="I5588" s="160" t="n">
        <v>35567.22</v>
      </c>
      <c r="J5588" s="160" t="n">
        <v>1000.97</v>
      </c>
      <c r="K5588" s="160" t="n">
        <v>34566.25</v>
      </c>
      <c r="L5588" s="160" t="n">
        <v>10407.2</v>
      </c>
    </row>
    <row r="5589">
      <c r="A5589" s="176" t="n">
        <v>45962</v>
      </c>
      <c r="B5589" s="104" t="inlineStr">
        <is>
          <t>2025/26</t>
        </is>
      </c>
      <c r="C5589" s="104" t="inlineStr">
        <is>
          <t>HC-026</t>
        </is>
      </c>
      <c r="D5589" s="104" t="inlineStr">
        <is>
          <t>Nord-Ouest</t>
        </is>
      </c>
      <c r="E5589" s="104" t="inlineStr">
        <is>
          <t>À emporter</t>
        </is>
      </c>
      <c r="F5589" s="104" t="n">
        <v>29</v>
      </c>
      <c r="G5589" s="159" t="n">
        <v>1925</v>
      </c>
      <c r="H5589" s="159" t="n">
        <v>4985</v>
      </c>
      <c r="I5589" s="160" t="n">
        <v>23937.44</v>
      </c>
      <c r="J5589" s="160" t="n">
        <v>820.11</v>
      </c>
      <c r="K5589" s="160" t="n">
        <v>23117.33</v>
      </c>
      <c r="L5589" s="160" t="n">
        <v>6894.79</v>
      </c>
    </row>
    <row r="5590">
      <c r="A5590" s="176" t="n">
        <v>45962</v>
      </c>
      <c r="B5590" s="104" t="inlineStr">
        <is>
          <t>2025/26</t>
        </is>
      </c>
      <c r="C5590" s="104" t="inlineStr">
        <is>
          <t>HC-027</t>
        </is>
      </c>
      <c r="D5590" s="104" t="inlineStr">
        <is>
          <t>Sud-Est</t>
        </is>
      </c>
      <c r="E5590" s="104" t="inlineStr">
        <is>
          <t>Livraison</t>
        </is>
      </c>
      <c r="F5590" s="104" t="n">
        <v>29</v>
      </c>
      <c r="G5590" s="159" t="n">
        <v>1517</v>
      </c>
      <c r="H5590" s="159" t="n">
        <v>3899</v>
      </c>
      <c r="I5590" s="160" t="n">
        <v>26586.52</v>
      </c>
      <c r="J5590" s="160" t="n">
        <v>1547.94</v>
      </c>
      <c r="K5590" s="160" t="n">
        <v>25038.58</v>
      </c>
      <c r="L5590" s="160" t="n">
        <v>7745.71</v>
      </c>
    </row>
    <row r="5591">
      <c r="A5591" s="176" t="n">
        <v>45962</v>
      </c>
      <c r="B5591" s="104" t="inlineStr">
        <is>
          <t>2025/26</t>
        </is>
      </c>
      <c r="C5591" s="104" t="inlineStr">
        <is>
          <t>HC-027</t>
        </is>
      </c>
      <c r="D5591" s="104" t="inlineStr">
        <is>
          <t>Sud-Est</t>
        </is>
      </c>
      <c r="E5591" s="104" t="inlineStr">
        <is>
          <t>Sur place</t>
        </is>
      </c>
      <c r="F5591" s="104" t="n">
        <v>30</v>
      </c>
      <c r="G5591" s="159" t="n">
        <v>3819</v>
      </c>
      <c r="H5591" s="159" t="n">
        <v>9809</v>
      </c>
      <c r="I5591" s="160" t="n">
        <v>52131.18</v>
      </c>
      <c r="J5591" s="160" t="n">
        <v>1666.78</v>
      </c>
      <c r="K5591" s="160" t="n">
        <v>50464.4</v>
      </c>
      <c r="L5591" s="160" t="n">
        <v>15063.43</v>
      </c>
    </row>
    <row r="5592">
      <c r="A5592" s="176" t="n">
        <v>45962</v>
      </c>
      <c r="B5592" s="104" t="inlineStr">
        <is>
          <t>2025/26</t>
        </is>
      </c>
      <c r="C5592" s="104" t="inlineStr">
        <is>
          <t>HC-027</t>
        </is>
      </c>
      <c r="D5592" s="104" t="inlineStr">
        <is>
          <t>Sud-Est</t>
        </is>
      </c>
      <c r="E5592" s="104" t="inlineStr">
        <is>
          <t>À emporter</t>
        </is>
      </c>
      <c r="F5592" s="104" t="n">
        <v>30</v>
      </c>
      <c r="G5592" s="159" t="n">
        <v>2898</v>
      </c>
      <c r="H5592" s="159" t="n">
        <v>7579</v>
      </c>
      <c r="I5592" s="160" t="n">
        <v>35901.71</v>
      </c>
      <c r="J5592" s="160" t="n">
        <v>1184.44</v>
      </c>
      <c r="K5592" s="160" t="n">
        <v>34717.27</v>
      </c>
      <c r="L5592" s="160" t="n">
        <v>10337.39</v>
      </c>
    </row>
    <row r="5593">
      <c r="A5593" s="176" t="n">
        <v>45962</v>
      </c>
      <c r="B5593" s="104" t="inlineStr">
        <is>
          <t>2025/26</t>
        </is>
      </c>
      <c r="C5593" s="104" t="inlineStr">
        <is>
          <t>HC-028</t>
        </is>
      </c>
      <c r="D5593" s="104" t="inlineStr">
        <is>
          <t>Sud-Ouest</t>
        </is>
      </c>
      <c r="E5593" s="104" t="inlineStr">
        <is>
          <t>Livraison</t>
        </is>
      </c>
      <c r="F5593" s="104" t="n">
        <v>30</v>
      </c>
      <c r="G5593" s="159" t="n">
        <v>1270</v>
      </c>
      <c r="H5593" s="159" t="n">
        <v>3216</v>
      </c>
      <c r="I5593" s="160" t="n">
        <v>21506.81</v>
      </c>
      <c r="J5593" s="160" t="n">
        <v>1293.54</v>
      </c>
      <c r="K5593" s="160" t="n">
        <v>20213.27</v>
      </c>
      <c r="L5593" s="160" t="n">
        <v>6220.55</v>
      </c>
    </row>
    <row r="5594">
      <c r="A5594" s="176" t="n">
        <v>45962</v>
      </c>
      <c r="B5594" s="104" t="inlineStr">
        <is>
          <t>2025/26</t>
        </is>
      </c>
      <c r="C5594" s="104" t="inlineStr">
        <is>
          <t>HC-028</t>
        </is>
      </c>
      <c r="D5594" s="104" t="inlineStr">
        <is>
          <t>Sud-Ouest</t>
        </is>
      </c>
      <c r="E5594" s="104" t="inlineStr">
        <is>
          <t>Sur place</t>
        </is>
      </c>
      <c r="F5594" s="104" t="n">
        <v>30</v>
      </c>
      <c r="G5594" s="159" t="n">
        <v>2865</v>
      </c>
      <c r="H5594" s="159" t="n">
        <v>7525</v>
      </c>
      <c r="I5594" s="160" t="n">
        <v>38427.66</v>
      </c>
      <c r="J5594" s="160" t="n">
        <v>1141.36</v>
      </c>
      <c r="K5594" s="160" t="n">
        <v>37286.3</v>
      </c>
      <c r="L5594" s="160" t="n">
        <v>11094.38</v>
      </c>
    </row>
    <row r="5595">
      <c r="A5595" s="176" t="n">
        <v>45962</v>
      </c>
      <c r="B5595" s="104" t="inlineStr">
        <is>
          <t>2025/26</t>
        </is>
      </c>
      <c r="C5595" s="104" t="inlineStr">
        <is>
          <t>HC-028</t>
        </is>
      </c>
      <c r="D5595" s="104" t="inlineStr">
        <is>
          <t>Sud-Ouest</t>
        </is>
      </c>
      <c r="E5595" s="104" t="inlineStr">
        <is>
          <t>À emporter</t>
        </is>
      </c>
      <c r="F5595" s="104" t="n">
        <v>29</v>
      </c>
      <c r="G5595" s="159" t="n">
        <v>2187</v>
      </c>
      <c r="H5595" s="159" t="n">
        <v>5498</v>
      </c>
      <c r="I5595" s="160" t="n">
        <v>27326.44</v>
      </c>
      <c r="J5595" s="160" t="n">
        <v>809.28</v>
      </c>
      <c r="K5595" s="160" t="n">
        <v>26517.16</v>
      </c>
      <c r="L5595" s="160" t="n">
        <v>7875.13</v>
      </c>
    </row>
    <row r="5596">
      <c r="A5596" s="176" t="n">
        <v>45962</v>
      </c>
      <c r="B5596" s="104" t="inlineStr">
        <is>
          <t>2025/26</t>
        </is>
      </c>
      <c r="C5596" s="104" t="inlineStr">
        <is>
          <t>HC-029</t>
        </is>
      </c>
      <c r="D5596" s="104" t="inlineStr">
        <is>
          <t>Île-de-France</t>
        </is>
      </c>
      <c r="E5596" s="104" t="inlineStr">
        <is>
          <t>Drive</t>
        </is>
      </c>
      <c r="F5596" s="104" t="n">
        <v>28</v>
      </c>
      <c r="G5596" s="159" t="n">
        <v>1904</v>
      </c>
      <c r="H5596" s="159" t="n">
        <v>4695</v>
      </c>
      <c r="I5596" s="160" t="n">
        <v>27414.86</v>
      </c>
      <c r="J5596" s="160" t="n">
        <v>825.92</v>
      </c>
      <c r="K5596" s="160" t="n">
        <v>26588.94</v>
      </c>
      <c r="L5596" s="160" t="n">
        <v>7933.05</v>
      </c>
    </row>
    <row r="5597">
      <c r="A5597" s="176" t="n">
        <v>45962</v>
      </c>
      <c r="B5597" s="104" t="inlineStr">
        <is>
          <t>2025/26</t>
        </is>
      </c>
      <c r="C5597" s="104" t="inlineStr">
        <is>
          <t>HC-029</t>
        </is>
      </c>
      <c r="D5597" s="104" t="inlineStr">
        <is>
          <t>Île-de-France</t>
        </is>
      </c>
      <c r="E5597" s="104" t="inlineStr">
        <is>
          <t>Livraison</t>
        </is>
      </c>
      <c r="F5597" s="104" t="n">
        <v>30</v>
      </c>
      <c r="G5597" s="159" t="n">
        <v>2209</v>
      </c>
      <c r="H5597" s="159" t="n">
        <v>5703</v>
      </c>
      <c r="I5597" s="160" t="n">
        <v>37596.57</v>
      </c>
      <c r="J5597" s="160" t="n">
        <v>2039.38</v>
      </c>
      <c r="K5597" s="160" t="n">
        <v>35557.19</v>
      </c>
      <c r="L5597" s="160" t="n">
        <v>11039.14</v>
      </c>
    </row>
    <row r="5598">
      <c r="A5598" s="176" t="n">
        <v>45962</v>
      </c>
      <c r="B5598" s="104" t="inlineStr">
        <is>
          <t>2025/26</t>
        </is>
      </c>
      <c r="C5598" s="104" t="inlineStr">
        <is>
          <t>HC-029</t>
        </is>
      </c>
      <c r="D5598" s="104" t="inlineStr">
        <is>
          <t>Île-de-France</t>
        </is>
      </c>
      <c r="E5598" s="104" t="inlineStr">
        <is>
          <t>Sur place</t>
        </is>
      </c>
      <c r="F5598" s="104" t="n">
        <v>30</v>
      </c>
      <c r="G5598" s="159" t="n">
        <v>4890</v>
      </c>
      <c r="H5598" s="159" t="n">
        <v>12248</v>
      </c>
      <c r="I5598" s="160" t="n">
        <v>66025.33</v>
      </c>
      <c r="J5598" s="160" t="n">
        <v>1962.84</v>
      </c>
      <c r="K5598" s="160" t="n">
        <v>64062.49</v>
      </c>
      <c r="L5598" s="160" t="n">
        <v>19184.86</v>
      </c>
    </row>
    <row r="5599">
      <c r="A5599" s="176" t="n">
        <v>45962</v>
      </c>
      <c r="B5599" s="104" t="inlineStr">
        <is>
          <t>2025/26</t>
        </is>
      </c>
      <c r="C5599" s="104" t="inlineStr">
        <is>
          <t>HC-029</t>
        </is>
      </c>
      <c r="D5599" s="104" t="inlineStr">
        <is>
          <t>Île-de-France</t>
        </is>
      </c>
      <c r="E5599" s="104" t="inlineStr">
        <is>
          <t>À emporter</t>
        </is>
      </c>
      <c r="F5599" s="104" t="n">
        <v>30</v>
      </c>
      <c r="G5599" s="159" t="n">
        <v>3835</v>
      </c>
      <c r="H5599" s="159" t="n">
        <v>9723</v>
      </c>
      <c r="I5599" s="160" t="n">
        <v>47618.23</v>
      </c>
      <c r="J5599" s="160" t="n">
        <v>1415.43</v>
      </c>
      <c r="K5599" s="160" t="n">
        <v>46202.8</v>
      </c>
      <c r="L5599" s="160" t="n">
        <v>13783.08</v>
      </c>
    </row>
    <row r="5600">
      <c r="A5600" s="176" t="n">
        <v>45962</v>
      </c>
      <c r="B5600" s="104" t="inlineStr">
        <is>
          <t>2025/26</t>
        </is>
      </c>
      <c r="C5600" s="104" t="inlineStr">
        <is>
          <t>HC-030</t>
        </is>
      </c>
      <c r="D5600" s="104" t="inlineStr">
        <is>
          <t>Nord-Ouest</t>
        </is>
      </c>
      <c r="E5600" s="104" t="inlineStr">
        <is>
          <t>Livraison</t>
        </is>
      </c>
      <c r="F5600" s="104" t="n">
        <v>30</v>
      </c>
      <c r="G5600" s="159" t="n">
        <v>1438</v>
      </c>
      <c r="H5600" s="159" t="n">
        <v>3745</v>
      </c>
      <c r="I5600" s="160" t="n">
        <v>24537.07</v>
      </c>
      <c r="J5600" s="160" t="n">
        <v>1503.94</v>
      </c>
      <c r="K5600" s="160" t="n">
        <v>23033.13</v>
      </c>
      <c r="L5600" s="160" t="n">
        <v>7116.05</v>
      </c>
    </row>
    <row r="5601">
      <c r="A5601" s="176" t="n">
        <v>45962</v>
      </c>
      <c r="B5601" s="104" t="inlineStr">
        <is>
          <t>2025/26</t>
        </is>
      </c>
      <c r="C5601" s="104" t="inlineStr">
        <is>
          <t>HC-030</t>
        </is>
      </c>
      <c r="D5601" s="104" t="inlineStr">
        <is>
          <t>Nord-Ouest</t>
        </is>
      </c>
      <c r="E5601" s="104" t="inlineStr">
        <is>
          <t>Sur place</t>
        </is>
      </c>
      <c r="F5601" s="104" t="n">
        <v>30</v>
      </c>
      <c r="G5601" s="159" t="n">
        <v>3356</v>
      </c>
      <c r="H5601" s="159" t="n">
        <v>8634</v>
      </c>
      <c r="I5601" s="160" t="n">
        <v>45463.64</v>
      </c>
      <c r="J5601" s="160" t="n">
        <v>1247.6</v>
      </c>
      <c r="K5601" s="160" t="n">
        <v>44216.04</v>
      </c>
      <c r="L5601" s="160" t="n">
        <v>13264.42</v>
      </c>
    </row>
    <row r="5602">
      <c r="A5602" s="176" t="n">
        <v>45962</v>
      </c>
      <c r="B5602" s="104" t="inlineStr">
        <is>
          <t>2025/26</t>
        </is>
      </c>
      <c r="C5602" s="104" t="inlineStr">
        <is>
          <t>HC-030</t>
        </is>
      </c>
      <c r="D5602" s="104" t="inlineStr">
        <is>
          <t>Nord-Ouest</t>
        </is>
      </c>
      <c r="E5602" s="104" t="inlineStr">
        <is>
          <t>À emporter</t>
        </is>
      </c>
      <c r="F5602" s="104" t="n">
        <v>30</v>
      </c>
      <c r="G5602" s="159" t="n">
        <v>2555</v>
      </c>
      <c r="H5602" s="159" t="n">
        <v>6378</v>
      </c>
      <c r="I5602" s="160" t="n">
        <v>31815.04</v>
      </c>
      <c r="J5602" s="160" t="n">
        <v>973.4400000000001</v>
      </c>
      <c r="K5602" s="160" t="n">
        <v>30841.6</v>
      </c>
      <c r="L5602" s="160" t="n">
        <v>9169.530000000001</v>
      </c>
    </row>
    <row r="5603">
      <c r="A5603" s="176" t="n">
        <v>45962</v>
      </c>
      <c r="B5603" s="104" t="inlineStr">
        <is>
          <t>2025/26</t>
        </is>
      </c>
      <c r="C5603" s="104" t="inlineStr">
        <is>
          <t>HC-031</t>
        </is>
      </c>
      <c r="D5603" s="104" t="inlineStr">
        <is>
          <t>Sud-Est</t>
        </is>
      </c>
      <c r="E5603" s="104" t="inlineStr">
        <is>
          <t>Drive</t>
        </is>
      </c>
      <c r="F5603" s="104" t="n">
        <v>30</v>
      </c>
      <c r="G5603" s="159" t="n">
        <v>1185</v>
      </c>
      <c r="H5603" s="159" t="n">
        <v>2925</v>
      </c>
      <c r="I5603" s="160" t="n">
        <v>16907.39</v>
      </c>
      <c r="J5603" s="160" t="n">
        <v>463.2</v>
      </c>
      <c r="K5603" s="160" t="n">
        <v>16444.19</v>
      </c>
      <c r="L5603" s="160" t="n">
        <v>4878.88</v>
      </c>
    </row>
    <row r="5604">
      <c r="A5604" s="176" t="n">
        <v>45962</v>
      </c>
      <c r="B5604" s="104" t="inlineStr">
        <is>
          <t>2025/26</t>
        </is>
      </c>
      <c r="C5604" s="104" t="inlineStr">
        <is>
          <t>HC-031</t>
        </is>
      </c>
      <c r="D5604" s="104" t="inlineStr">
        <is>
          <t>Sud-Est</t>
        </is>
      </c>
      <c r="E5604" s="104" t="inlineStr">
        <is>
          <t>Livraison</t>
        </is>
      </c>
      <c r="F5604" s="104" t="n">
        <v>30</v>
      </c>
      <c r="G5604" s="159" t="n">
        <v>1257</v>
      </c>
      <c r="H5604" s="159" t="n">
        <v>3235</v>
      </c>
      <c r="I5604" s="160" t="n">
        <v>21788.35</v>
      </c>
      <c r="J5604" s="160" t="n">
        <v>1276.84</v>
      </c>
      <c r="K5604" s="160" t="n">
        <v>20511.51</v>
      </c>
      <c r="L5604" s="160" t="n">
        <v>6340.81</v>
      </c>
    </row>
    <row r="5605">
      <c r="A5605" s="176" t="n">
        <v>45962</v>
      </c>
      <c r="B5605" s="104" t="inlineStr">
        <is>
          <t>2025/26</t>
        </is>
      </c>
      <c r="C5605" s="104" t="inlineStr">
        <is>
          <t>HC-031</t>
        </is>
      </c>
      <c r="D5605" s="104" t="inlineStr">
        <is>
          <t>Sud-Est</t>
        </is>
      </c>
      <c r="E5605" s="104" t="inlineStr">
        <is>
          <t>Sur place</t>
        </is>
      </c>
      <c r="F5605" s="104" t="n">
        <v>30</v>
      </c>
      <c r="G5605" s="159" t="n">
        <v>2995</v>
      </c>
      <c r="H5605" s="159" t="n">
        <v>7593</v>
      </c>
      <c r="I5605" s="160" t="n">
        <v>40375.29</v>
      </c>
      <c r="J5605" s="160" t="n">
        <v>1194.67</v>
      </c>
      <c r="K5605" s="160" t="n">
        <v>39180.62</v>
      </c>
      <c r="L5605" s="160" t="n">
        <v>11758.26</v>
      </c>
    </row>
    <row r="5606">
      <c r="A5606" s="176" t="n">
        <v>45962</v>
      </c>
      <c r="B5606" s="104" t="inlineStr">
        <is>
          <t>2025/26</t>
        </is>
      </c>
      <c r="C5606" s="104" t="inlineStr">
        <is>
          <t>HC-031</t>
        </is>
      </c>
      <c r="D5606" s="104" t="inlineStr">
        <is>
          <t>Sud-Est</t>
        </is>
      </c>
      <c r="E5606" s="104" t="inlineStr">
        <is>
          <t>À emporter</t>
        </is>
      </c>
      <c r="F5606" s="104" t="n">
        <v>30</v>
      </c>
      <c r="G5606" s="159" t="n">
        <v>2275</v>
      </c>
      <c r="H5606" s="159" t="n">
        <v>5840</v>
      </c>
      <c r="I5606" s="160" t="n">
        <v>28559.75</v>
      </c>
      <c r="J5606" s="160" t="n">
        <v>816.62</v>
      </c>
      <c r="K5606" s="160" t="n">
        <v>27743.13</v>
      </c>
      <c r="L5606" s="160" t="n">
        <v>8261.92</v>
      </c>
    </row>
    <row r="5607">
      <c r="A5607" s="176" t="n">
        <v>45962</v>
      </c>
      <c r="B5607" s="104" t="inlineStr">
        <is>
          <t>2025/26</t>
        </is>
      </c>
      <c r="C5607" s="104" t="inlineStr">
        <is>
          <t>HC-032</t>
        </is>
      </c>
      <c r="D5607" s="104" t="inlineStr">
        <is>
          <t>Sud-Ouest</t>
        </is>
      </c>
      <c r="E5607" s="104" t="inlineStr">
        <is>
          <t>Livraison</t>
        </is>
      </c>
      <c r="F5607" s="104" t="n">
        <v>30</v>
      </c>
      <c r="G5607" s="159" t="n">
        <v>1421</v>
      </c>
      <c r="H5607" s="159" t="n">
        <v>3706</v>
      </c>
      <c r="I5607" s="160" t="n">
        <v>24684.42</v>
      </c>
      <c r="J5607" s="160" t="n">
        <v>1459.61</v>
      </c>
      <c r="K5607" s="160" t="n">
        <v>23224.81</v>
      </c>
      <c r="L5607" s="160" t="n">
        <v>7197.46</v>
      </c>
    </row>
    <row r="5608">
      <c r="A5608" s="176" t="n">
        <v>45962</v>
      </c>
      <c r="B5608" s="104" t="inlineStr">
        <is>
          <t>2025/26</t>
        </is>
      </c>
      <c r="C5608" s="104" t="inlineStr">
        <is>
          <t>HC-032</t>
        </is>
      </c>
      <c r="D5608" s="104" t="inlineStr">
        <is>
          <t>Sud-Ouest</t>
        </is>
      </c>
      <c r="E5608" s="104" t="inlineStr">
        <is>
          <t>Sur place</t>
        </is>
      </c>
      <c r="F5608" s="104" t="n">
        <v>30</v>
      </c>
      <c r="G5608" s="159" t="n">
        <v>3264</v>
      </c>
      <c r="H5608" s="159" t="n">
        <v>8412</v>
      </c>
      <c r="I5608" s="160" t="n">
        <v>44519.65</v>
      </c>
      <c r="J5608" s="160" t="n">
        <v>1422.94</v>
      </c>
      <c r="K5608" s="160" t="n">
        <v>43096.71</v>
      </c>
      <c r="L5608" s="160" t="n">
        <v>12828.36</v>
      </c>
    </row>
    <row r="5609">
      <c r="A5609" s="176" t="n">
        <v>45962</v>
      </c>
      <c r="B5609" s="104" t="inlineStr">
        <is>
          <t>2025/26</t>
        </is>
      </c>
      <c r="C5609" s="104" t="inlineStr">
        <is>
          <t>HC-032</t>
        </is>
      </c>
      <c r="D5609" s="104" t="inlineStr">
        <is>
          <t>Sud-Ouest</t>
        </is>
      </c>
      <c r="E5609" s="104" t="inlineStr">
        <is>
          <t>À emporter</t>
        </is>
      </c>
      <c r="F5609" s="104" t="n">
        <v>30</v>
      </c>
      <c r="G5609" s="159" t="n">
        <v>2505</v>
      </c>
      <c r="H5609" s="159" t="n">
        <v>6424</v>
      </c>
      <c r="I5609" s="160" t="n">
        <v>31165.82</v>
      </c>
      <c r="J5609" s="160" t="n">
        <v>978.53</v>
      </c>
      <c r="K5609" s="160" t="n">
        <v>30187.29</v>
      </c>
      <c r="L5609" s="160" t="n">
        <v>8944.67</v>
      </c>
    </row>
    <row r="5610">
      <c r="A5610" s="176" t="n">
        <v>45962</v>
      </c>
      <c r="B5610" s="104" t="inlineStr">
        <is>
          <t>2025/26</t>
        </is>
      </c>
      <c r="C5610" s="104" t="inlineStr">
        <is>
          <t>HC-033</t>
        </is>
      </c>
      <c r="D5610" s="104" t="inlineStr">
        <is>
          <t>Île-de-France</t>
        </is>
      </c>
      <c r="E5610" s="104" t="inlineStr">
        <is>
          <t>Livraison</t>
        </is>
      </c>
      <c r="F5610" s="104" t="n">
        <v>30</v>
      </c>
      <c r="G5610" s="159" t="n">
        <v>2489</v>
      </c>
      <c r="H5610" s="159" t="n">
        <v>6281</v>
      </c>
      <c r="I5610" s="160" t="n">
        <v>41954.78</v>
      </c>
      <c r="J5610" s="160" t="n">
        <v>2475.97</v>
      </c>
      <c r="K5610" s="160" t="n">
        <v>39478.81</v>
      </c>
      <c r="L5610" s="160" t="n">
        <v>12356.93</v>
      </c>
    </row>
    <row r="5611">
      <c r="A5611" s="176" t="n">
        <v>45962</v>
      </c>
      <c r="B5611" s="104" t="inlineStr">
        <is>
          <t>2025/26</t>
        </is>
      </c>
      <c r="C5611" s="104" t="inlineStr">
        <is>
          <t>HC-033</t>
        </is>
      </c>
      <c r="D5611" s="104" t="inlineStr">
        <is>
          <t>Île-de-France</t>
        </is>
      </c>
      <c r="E5611" s="104" t="inlineStr">
        <is>
          <t>Sur place</t>
        </is>
      </c>
      <c r="F5611" s="104" t="n">
        <v>29</v>
      </c>
      <c r="G5611" s="159" t="n">
        <v>5113</v>
      </c>
      <c r="H5611" s="159" t="n">
        <v>12894</v>
      </c>
      <c r="I5611" s="160" t="n">
        <v>69192.92999999999</v>
      </c>
      <c r="J5611" s="160" t="n">
        <v>2068.45</v>
      </c>
      <c r="K5611" s="160" t="n">
        <v>67124.48</v>
      </c>
      <c r="L5611" s="160" t="n">
        <v>19880.9</v>
      </c>
    </row>
    <row r="5612">
      <c r="A5612" s="176" t="n">
        <v>45962</v>
      </c>
      <c r="B5612" s="104" t="inlineStr">
        <is>
          <t>2025/26</t>
        </is>
      </c>
      <c r="C5612" s="104" t="inlineStr">
        <is>
          <t>HC-033</t>
        </is>
      </c>
      <c r="D5612" s="104" t="inlineStr">
        <is>
          <t>Île-de-France</t>
        </is>
      </c>
      <c r="E5612" s="104" t="inlineStr">
        <is>
          <t>À emporter</t>
        </is>
      </c>
      <c r="F5612" s="104" t="n">
        <v>30</v>
      </c>
      <c r="G5612" s="159" t="n">
        <v>4140</v>
      </c>
      <c r="H5612" s="159" t="n">
        <v>10454</v>
      </c>
      <c r="I5612" s="160" t="n">
        <v>51119.58</v>
      </c>
      <c r="J5612" s="160" t="n">
        <v>1311.29</v>
      </c>
      <c r="K5612" s="160" t="n">
        <v>49808.29</v>
      </c>
      <c r="L5612" s="160" t="n">
        <v>14967.83</v>
      </c>
    </row>
    <row r="5613">
      <c r="A5613" s="176" t="n">
        <v>45962</v>
      </c>
      <c r="B5613" s="104" t="inlineStr">
        <is>
          <t>2025/26</t>
        </is>
      </c>
      <c r="C5613" s="104" t="inlineStr">
        <is>
          <t>HC-034</t>
        </is>
      </c>
      <c r="D5613" s="104" t="inlineStr">
        <is>
          <t>Nord-Ouest</t>
        </is>
      </c>
      <c r="E5613" s="104" t="inlineStr">
        <is>
          <t>Livraison</t>
        </is>
      </c>
      <c r="F5613" s="104" t="n">
        <v>29</v>
      </c>
      <c r="G5613" s="159" t="n">
        <v>1795</v>
      </c>
      <c r="H5613" s="159" t="n">
        <v>4616</v>
      </c>
      <c r="I5613" s="160" t="n">
        <v>30220.36</v>
      </c>
      <c r="J5613" s="160" t="n">
        <v>1738.79</v>
      </c>
      <c r="K5613" s="160" t="n">
        <v>28481.57</v>
      </c>
      <c r="L5613" s="160" t="n">
        <v>9708.59</v>
      </c>
    </row>
    <row r="5614">
      <c r="A5614" s="176" t="n">
        <v>45962</v>
      </c>
      <c r="B5614" s="104" t="inlineStr">
        <is>
          <t>2025/26</t>
        </is>
      </c>
      <c r="C5614" s="104" t="inlineStr">
        <is>
          <t>HC-034</t>
        </is>
      </c>
      <c r="D5614" s="104" t="inlineStr">
        <is>
          <t>Nord-Ouest</t>
        </is>
      </c>
      <c r="E5614" s="104" t="inlineStr">
        <is>
          <t>Sur place</t>
        </is>
      </c>
      <c r="F5614" s="104" t="n">
        <v>30</v>
      </c>
      <c r="G5614" s="159" t="n">
        <v>4145</v>
      </c>
      <c r="H5614" s="159" t="n">
        <v>10274</v>
      </c>
      <c r="I5614" s="160" t="n">
        <v>56042.73</v>
      </c>
      <c r="J5614" s="160" t="n">
        <v>1766.38</v>
      </c>
      <c r="K5614" s="160" t="n">
        <v>54276.35</v>
      </c>
      <c r="L5614" s="160" t="n">
        <v>17807.38</v>
      </c>
    </row>
    <row r="5615">
      <c r="A5615" s="176" t="n">
        <v>45962</v>
      </c>
      <c r="B5615" s="104" t="inlineStr">
        <is>
          <t>2025/26</t>
        </is>
      </c>
      <c r="C5615" s="104" t="inlineStr">
        <is>
          <t>HC-034</t>
        </is>
      </c>
      <c r="D5615" s="104" t="inlineStr">
        <is>
          <t>Nord-Ouest</t>
        </is>
      </c>
      <c r="E5615" s="104" t="inlineStr">
        <is>
          <t>À emporter</t>
        </is>
      </c>
      <c r="F5615" s="104" t="n">
        <v>29</v>
      </c>
      <c r="G5615" s="159" t="n">
        <v>2971</v>
      </c>
      <c r="H5615" s="159" t="n">
        <v>7630</v>
      </c>
      <c r="I5615" s="160" t="n">
        <v>36413.98</v>
      </c>
      <c r="J5615" s="160" t="n">
        <v>1049.87</v>
      </c>
      <c r="K5615" s="160" t="n">
        <v>35364.11</v>
      </c>
      <c r="L5615" s="160" t="n">
        <v>11664.02</v>
      </c>
    </row>
    <row r="5616">
      <c r="A5616" s="176" t="n">
        <v>45962</v>
      </c>
      <c r="B5616" s="104" t="inlineStr">
        <is>
          <t>2025/26</t>
        </is>
      </c>
      <c r="C5616" s="104" t="inlineStr">
        <is>
          <t>HC-035</t>
        </is>
      </c>
      <c r="D5616" s="104" t="inlineStr">
        <is>
          <t>Sud-Est</t>
        </is>
      </c>
      <c r="E5616" s="104" t="inlineStr">
        <is>
          <t>Livraison</t>
        </is>
      </c>
      <c r="F5616" s="104" t="n">
        <v>30</v>
      </c>
      <c r="G5616" s="159" t="n">
        <v>1946</v>
      </c>
      <c r="H5616" s="159" t="n">
        <v>4889</v>
      </c>
      <c r="I5616" s="160" t="n">
        <v>32408.16</v>
      </c>
      <c r="J5616" s="160" t="n">
        <v>1866.5</v>
      </c>
      <c r="K5616" s="160" t="n">
        <v>30541.66</v>
      </c>
      <c r="L5616" s="160" t="n">
        <v>9486.120000000001</v>
      </c>
    </row>
    <row r="5617">
      <c r="A5617" s="176" t="n">
        <v>45962</v>
      </c>
      <c r="B5617" s="104" t="inlineStr">
        <is>
          <t>2025/26</t>
        </is>
      </c>
      <c r="C5617" s="104" t="inlineStr">
        <is>
          <t>HC-035</t>
        </is>
      </c>
      <c r="D5617" s="104" t="inlineStr">
        <is>
          <t>Sud-Est</t>
        </is>
      </c>
      <c r="E5617" s="104" t="inlineStr">
        <is>
          <t>Sur place</t>
        </is>
      </c>
      <c r="F5617" s="104" t="n">
        <v>29</v>
      </c>
      <c r="G5617" s="159" t="n">
        <v>4025</v>
      </c>
      <c r="H5617" s="159" t="n">
        <v>10380</v>
      </c>
      <c r="I5617" s="160" t="n">
        <v>54208.96</v>
      </c>
      <c r="J5617" s="160" t="n">
        <v>1595.82</v>
      </c>
      <c r="K5617" s="160" t="n">
        <v>52613.14</v>
      </c>
      <c r="L5617" s="160" t="n">
        <v>15758.55</v>
      </c>
    </row>
    <row r="5618">
      <c r="A5618" s="176" t="n">
        <v>45962</v>
      </c>
      <c r="B5618" s="104" t="inlineStr">
        <is>
          <t>2025/26</t>
        </is>
      </c>
      <c r="C5618" s="104" t="inlineStr">
        <is>
          <t>HC-035</t>
        </is>
      </c>
      <c r="D5618" s="104" t="inlineStr">
        <is>
          <t>Sud-Est</t>
        </is>
      </c>
      <c r="E5618" s="104" t="inlineStr">
        <is>
          <t>À emporter</t>
        </is>
      </c>
      <c r="F5618" s="104" t="n">
        <v>29</v>
      </c>
      <c r="G5618" s="159" t="n">
        <v>2977</v>
      </c>
      <c r="H5618" s="159" t="n">
        <v>7520</v>
      </c>
      <c r="I5618" s="160" t="n">
        <v>36909.11</v>
      </c>
      <c r="J5618" s="160" t="n">
        <v>1210.66</v>
      </c>
      <c r="K5618" s="160" t="n">
        <v>35698.45</v>
      </c>
      <c r="L5618" s="160" t="n">
        <v>10582.09</v>
      </c>
    </row>
    <row r="5619">
      <c r="A5619" s="176" t="n">
        <v>45962</v>
      </c>
      <c r="B5619" s="104" t="inlineStr">
        <is>
          <t>2025/26</t>
        </is>
      </c>
      <c r="C5619" s="104" t="inlineStr">
        <is>
          <t>HC-036</t>
        </is>
      </c>
      <c r="D5619" s="104" t="inlineStr">
        <is>
          <t>Sud-Ouest</t>
        </is>
      </c>
      <c r="E5619" s="104" t="inlineStr">
        <is>
          <t>Drive</t>
        </is>
      </c>
      <c r="F5619" s="104" t="n">
        <v>29</v>
      </c>
      <c r="G5619" s="159" t="n">
        <v>1315</v>
      </c>
      <c r="H5619" s="159" t="n">
        <v>3288</v>
      </c>
      <c r="I5619" s="160" t="n">
        <v>18622.83</v>
      </c>
      <c r="J5619" s="160" t="n">
        <v>531.0700000000001</v>
      </c>
      <c r="K5619" s="160" t="n">
        <v>18091.76</v>
      </c>
      <c r="L5619" s="160" t="n">
        <v>5376.87</v>
      </c>
    </row>
    <row r="5620">
      <c r="A5620" s="176" t="n">
        <v>45962</v>
      </c>
      <c r="B5620" s="104" t="inlineStr">
        <is>
          <t>2025/26</t>
        </is>
      </c>
      <c r="C5620" s="104" t="inlineStr">
        <is>
          <t>HC-036</t>
        </is>
      </c>
      <c r="D5620" s="104" t="inlineStr">
        <is>
          <t>Sud-Ouest</t>
        </is>
      </c>
      <c r="E5620" s="104" t="inlineStr">
        <is>
          <t>Livraison</t>
        </is>
      </c>
      <c r="F5620" s="104" t="n">
        <v>29</v>
      </c>
      <c r="G5620" s="159" t="n">
        <v>1493</v>
      </c>
      <c r="H5620" s="159" t="n">
        <v>3787</v>
      </c>
      <c r="I5620" s="160" t="n">
        <v>25167.67</v>
      </c>
      <c r="J5620" s="160" t="n">
        <v>1396.89</v>
      </c>
      <c r="K5620" s="160" t="n">
        <v>23770.78</v>
      </c>
      <c r="L5620" s="160" t="n">
        <v>7361.02</v>
      </c>
    </row>
    <row r="5621">
      <c r="A5621" s="176" t="n">
        <v>45962</v>
      </c>
      <c r="B5621" s="104" t="inlineStr">
        <is>
          <t>2025/26</t>
        </is>
      </c>
      <c r="C5621" s="104" t="inlineStr">
        <is>
          <t>HC-036</t>
        </is>
      </c>
      <c r="D5621" s="104" t="inlineStr">
        <is>
          <t>Sud-Ouest</t>
        </is>
      </c>
      <c r="E5621" s="104" t="inlineStr">
        <is>
          <t>Sur place</t>
        </is>
      </c>
      <c r="F5621" s="104" t="n">
        <v>30</v>
      </c>
      <c r="G5621" s="159" t="n">
        <v>3458</v>
      </c>
      <c r="H5621" s="159" t="n">
        <v>8696</v>
      </c>
      <c r="I5621" s="160" t="n">
        <v>46478.43</v>
      </c>
      <c r="J5621" s="160" t="n">
        <v>1529.06</v>
      </c>
      <c r="K5621" s="160" t="n">
        <v>44949.37</v>
      </c>
      <c r="L5621" s="160" t="n">
        <v>13272.04</v>
      </c>
    </row>
    <row r="5622">
      <c r="A5622" s="176" t="n">
        <v>45962</v>
      </c>
      <c r="B5622" s="104" t="inlineStr">
        <is>
          <t>2025/26</t>
        </is>
      </c>
      <c r="C5622" s="104" t="inlineStr">
        <is>
          <t>HC-036</t>
        </is>
      </c>
      <c r="D5622" s="104" t="inlineStr">
        <is>
          <t>Sud-Ouest</t>
        </is>
      </c>
      <c r="E5622" s="104" t="inlineStr">
        <is>
          <t>À emporter</t>
        </is>
      </c>
      <c r="F5622" s="104" t="n">
        <v>28</v>
      </c>
      <c r="G5622" s="159" t="n">
        <v>2317</v>
      </c>
      <c r="H5622" s="159" t="n">
        <v>6032</v>
      </c>
      <c r="I5622" s="160" t="n">
        <v>28766.84</v>
      </c>
      <c r="J5622" s="160" t="n">
        <v>824.98</v>
      </c>
      <c r="K5622" s="160" t="n">
        <v>27941.86</v>
      </c>
      <c r="L5622" s="160" t="n">
        <v>8376.51</v>
      </c>
    </row>
    <row r="5623">
      <c r="A5623" s="176" t="n">
        <v>45962</v>
      </c>
      <c r="B5623" s="104" t="inlineStr">
        <is>
          <t>2025/26</t>
        </is>
      </c>
      <c r="C5623" s="104" t="inlineStr">
        <is>
          <t>HC-037</t>
        </is>
      </c>
      <c r="D5623" s="104" t="inlineStr">
        <is>
          <t>Île-de-France</t>
        </is>
      </c>
      <c r="E5623" s="104" t="inlineStr">
        <is>
          <t>Drive</t>
        </is>
      </c>
      <c r="F5623" s="104" t="n">
        <v>30</v>
      </c>
      <c r="G5623" s="159" t="n">
        <v>1321</v>
      </c>
      <c r="H5623" s="159" t="n">
        <v>3339</v>
      </c>
      <c r="I5623" s="160" t="n">
        <v>18881.42</v>
      </c>
      <c r="J5623" s="160" t="n">
        <v>546.78</v>
      </c>
      <c r="K5623" s="160" t="n">
        <v>18334.64</v>
      </c>
      <c r="L5623" s="160" t="n">
        <v>5455.97</v>
      </c>
    </row>
    <row r="5624">
      <c r="A5624" s="176" t="n">
        <v>45962</v>
      </c>
      <c r="B5624" s="104" t="inlineStr">
        <is>
          <t>2025/26</t>
        </is>
      </c>
      <c r="C5624" s="104" t="inlineStr">
        <is>
          <t>HC-037</t>
        </is>
      </c>
      <c r="D5624" s="104" t="inlineStr">
        <is>
          <t>Île-de-France</t>
        </is>
      </c>
      <c r="E5624" s="104" t="inlineStr">
        <is>
          <t>Livraison</t>
        </is>
      </c>
      <c r="F5624" s="104" t="n">
        <v>30</v>
      </c>
      <c r="G5624" s="159" t="n">
        <v>1344</v>
      </c>
      <c r="H5624" s="159" t="n">
        <v>3368</v>
      </c>
      <c r="I5624" s="160" t="n">
        <v>23446.54</v>
      </c>
      <c r="J5624" s="160" t="n">
        <v>1311.46</v>
      </c>
      <c r="K5624" s="160" t="n">
        <v>22135.08</v>
      </c>
      <c r="L5624" s="160" t="n">
        <v>6920.29</v>
      </c>
    </row>
    <row r="5625">
      <c r="A5625" s="176" t="n">
        <v>45962</v>
      </c>
      <c r="B5625" s="104" t="inlineStr">
        <is>
          <t>2025/26</t>
        </is>
      </c>
      <c r="C5625" s="104" t="inlineStr">
        <is>
          <t>HC-037</t>
        </is>
      </c>
      <c r="D5625" s="104" t="inlineStr">
        <is>
          <t>Île-de-France</t>
        </is>
      </c>
      <c r="E5625" s="104" t="inlineStr">
        <is>
          <t>Sur place</t>
        </is>
      </c>
      <c r="F5625" s="104" t="n">
        <v>30</v>
      </c>
      <c r="G5625" s="159" t="n">
        <v>3212</v>
      </c>
      <c r="H5625" s="159" t="n">
        <v>7872</v>
      </c>
      <c r="I5625" s="160" t="n">
        <v>43299.4</v>
      </c>
      <c r="J5625" s="160" t="n">
        <v>1157.97</v>
      </c>
      <c r="K5625" s="160" t="n">
        <v>42141.43</v>
      </c>
      <c r="L5625" s="160" t="n">
        <v>12528.61</v>
      </c>
    </row>
    <row r="5626">
      <c r="A5626" s="176" t="n">
        <v>45962</v>
      </c>
      <c r="B5626" s="104" t="inlineStr">
        <is>
          <t>2025/26</t>
        </is>
      </c>
      <c r="C5626" s="104" t="inlineStr">
        <is>
          <t>HC-037</t>
        </is>
      </c>
      <c r="D5626" s="104" t="inlineStr">
        <is>
          <t>Île-de-France</t>
        </is>
      </c>
      <c r="E5626" s="104" t="inlineStr">
        <is>
          <t>À emporter</t>
        </is>
      </c>
      <c r="F5626" s="104" t="n">
        <v>30</v>
      </c>
      <c r="G5626" s="159" t="n">
        <v>2407</v>
      </c>
      <c r="H5626" s="159" t="n">
        <v>6130</v>
      </c>
      <c r="I5626" s="160" t="n">
        <v>29767.58</v>
      </c>
      <c r="J5626" s="160" t="n">
        <v>791.83</v>
      </c>
      <c r="K5626" s="160" t="n">
        <v>28975.75</v>
      </c>
      <c r="L5626" s="160" t="n">
        <v>8632.01</v>
      </c>
    </row>
    <row r="5627">
      <c r="A5627" s="176" t="n">
        <v>45962</v>
      </c>
      <c r="B5627" s="104" t="inlineStr">
        <is>
          <t>2025/26</t>
        </is>
      </c>
      <c r="C5627" s="104" t="inlineStr">
        <is>
          <t>HC-038</t>
        </is>
      </c>
      <c r="D5627" s="104" t="inlineStr">
        <is>
          <t>Nord-Ouest</t>
        </is>
      </c>
      <c r="E5627" s="104" t="inlineStr">
        <is>
          <t>Drive</t>
        </is>
      </c>
      <c r="F5627" s="104" t="n">
        <v>30</v>
      </c>
      <c r="G5627" s="159" t="n">
        <v>1009</v>
      </c>
      <c r="H5627" s="159" t="n">
        <v>2625</v>
      </c>
      <c r="I5627" s="160" t="n">
        <v>14274.97</v>
      </c>
      <c r="J5627" s="160" t="n">
        <v>406.68</v>
      </c>
      <c r="K5627" s="160" t="n">
        <v>13868.29</v>
      </c>
      <c r="L5627" s="160" t="n">
        <v>4123.37</v>
      </c>
    </row>
    <row r="5628">
      <c r="A5628" s="176" t="n">
        <v>45962</v>
      </c>
      <c r="B5628" s="104" t="inlineStr">
        <is>
          <t>2025/26</t>
        </is>
      </c>
      <c r="C5628" s="104" t="inlineStr">
        <is>
          <t>HC-038</t>
        </is>
      </c>
      <c r="D5628" s="104" t="inlineStr">
        <is>
          <t>Nord-Ouest</t>
        </is>
      </c>
      <c r="E5628" s="104" t="inlineStr">
        <is>
          <t>Livraison</t>
        </is>
      </c>
      <c r="F5628" s="104" t="n">
        <v>30</v>
      </c>
      <c r="G5628" s="159" t="n">
        <v>1003</v>
      </c>
      <c r="H5628" s="159" t="n">
        <v>2545</v>
      </c>
      <c r="I5628" s="160" t="n">
        <v>17319.41</v>
      </c>
      <c r="J5628" s="160" t="n">
        <v>963.1</v>
      </c>
      <c r="K5628" s="160" t="n">
        <v>16356.31</v>
      </c>
      <c r="L5628" s="160" t="n">
        <v>5038.37</v>
      </c>
    </row>
    <row r="5629">
      <c r="A5629" s="176" t="n">
        <v>45962</v>
      </c>
      <c r="B5629" s="104" t="inlineStr">
        <is>
          <t>2025/26</t>
        </is>
      </c>
      <c r="C5629" s="104" t="inlineStr">
        <is>
          <t>HC-038</t>
        </is>
      </c>
      <c r="D5629" s="104" t="inlineStr">
        <is>
          <t>Nord-Ouest</t>
        </is>
      </c>
      <c r="E5629" s="104" t="inlineStr">
        <is>
          <t>Sur place</t>
        </is>
      </c>
      <c r="F5629" s="104" t="n">
        <v>30</v>
      </c>
      <c r="G5629" s="159" t="n">
        <v>2433</v>
      </c>
      <c r="H5629" s="159" t="n">
        <v>6077</v>
      </c>
      <c r="I5629" s="160" t="n">
        <v>32636.77</v>
      </c>
      <c r="J5629" s="160" t="n">
        <v>984.3</v>
      </c>
      <c r="K5629" s="160" t="n">
        <v>31652.47</v>
      </c>
      <c r="L5629" s="160" t="n">
        <v>9437.68</v>
      </c>
    </row>
    <row r="5630">
      <c r="A5630" s="176" t="n">
        <v>45962</v>
      </c>
      <c r="B5630" s="104" t="inlineStr">
        <is>
          <t>2025/26</t>
        </is>
      </c>
      <c r="C5630" s="104" t="inlineStr">
        <is>
          <t>HC-038</t>
        </is>
      </c>
      <c r="D5630" s="104" t="inlineStr">
        <is>
          <t>Nord-Ouest</t>
        </is>
      </c>
      <c r="E5630" s="104" t="inlineStr">
        <is>
          <t>À emporter</t>
        </is>
      </c>
      <c r="F5630" s="104" t="n">
        <v>30</v>
      </c>
      <c r="G5630" s="159" t="n">
        <v>1898</v>
      </c>
      <c r="H5630" s="159" t="n">
        <v>5000</v>
      </c>
      <c r="I5630" s="160" t="n">
        <v>23688.08</v>
      </c>
      <c r="J5630" s="160" t="n">
        <v>645.16</v>
      </c>
      <c r="K5630" s="160" t="n">
        <v>23042.92</v>
      </c>
      <c r="L5630" s="160" t="n">
        <v>6848.87</v>
      </c>
    </row>
    <row r="5631">
      <c r="A5631" s="176" t="n">
        <v>45962</v>
      </c>
      <c r="B5631" s="104" t="inlineStr">
        <is>
          <t>2025/26</t>
        </is>
      </c>
      <c r="C5631" s="104" t="inlineStr">
        <is>
          <t>HC-039</t>
        </is>
      </c>
      <c r="D5631" s="104" t="inlineStr">
        <is>
          <t>Sud-Est</t>
        </is>
      </c>
      <c r="E5631" s="104" t="inlineStr">
        <is>
          <t>Livraison</t>
        </is>
      </c>
      <c r="F5631" s="104" t="n">
        <v>30</v>
      </c>
      <c r="G5631" s="159" t="n">
        <v>1694</v>
      </c>
      <c r="H5631" s="159" t="n">
        <v>4421</v>
      </c>
      <c r="I5631" s="160" t="n">
        <v>28740.15</v>
      </c>
      <c r="J5631" s="160" t="n">
        <v>1564.41</v>
      </c>
      <c r="K5631" s="160" t="n">
        <v>27175.74</v>
      </c>
      <c r="L5631" s="160" t="n">
        <v>8393.209999999999</v>
      </c>
    </row>
    <row r="5632">
      <c r="A5632" s="176" t="n">
        <v>45962</v>
      </c>
      <c r="B5632" s="104" t="inlineStr">
        <is>
          <t>2025/26</t>
        </is>
      </c>
      <c r="C5632" s="104" t="inlineStr">
        <is>
          <t>HC-039</t>
        </is>
      </c>
      <c r="D5632" s="104" t="inlineStr">
        <is>
          <t>Sud-Est</t>
        </is>
      </c>
      <c r="E5632" s="104" t="inlineStr">
        <is>
          <t>Sur place</t>
        </is>
      </c>
      <c r="F5632" s="104" t="n">
        <v>30</v>
      </c>
      <c r="G5632" s="159" t="n">
        <v>3892</v>
      </c>
      <c r="H5632" s="159" t="n">
        <v>10093</v>
      </c>
      <c r="I5632" s="160" t="n">
        <v>52624.6</v>
      </c>
      <c r="J5632" s="160" t="n">
        <v>1564.64</v>
      </c>
      <c r="K5632" s="160" t="n">
        <v>51059.96</v>
      </c>
      <c r="L5632" s="160" t="n">
        <v>15157.25</v>
      </c>
    </row>
    <row r="5633">
      <c r="A5633" s="176" t="n">
        <v>45962</v>
      </c>
      <c r="B5633" s="104" t="inlineStr">
        <is>
          <t>2025/26</t>
        </is>
      </c>
      <c r="C5633" s="104" t="inlineStr">
        <is>
          <t>HC-039</t>
        </is>
      </c>
      <c r="D5633" s="104" t="inlineStr">
        <is>
          <t>Sud-Est</t>
        </is>
      </c>
      <c r="E5633" s="104" t="inlineStr">
        <is>
          <t>À emporter</t>
        </is>
      </c>
      <c r="F5633" s="104" t="n">
        <v>29</v>
      </c>
      <c r="G5633" s="159" t="n">
        <v>2909</v>
      </c>
      <c r="H5633" s="159" t="n">
        <v>7533</v>
      </c>
      <c r="I5633" s="160" t="n">
        <v>36243.69</v>
      </c>
      <c r="J5633" s="160" t="n">
        <v>1014.56</v>
      </c>
      <c r="K5633" s="160" t="n">
        <v>35229.13</v>
      </c>
      <c r="L5633" s="160" t="n">
        <v>10526.41</v>
      </c>
    </row>
    <row r="5634">
      <c r="A5634" s="176" t="n">
        <v>45962</v>
      </c>
      <c r="B5634" s="104" t="inlineStr">
        <is>
          <t>2025/26</t>
        </is>
      </c>
      <c r="C5634" s="104" t="inlineStr">
        <is>
          <t>HC-040</t>
        </is>
      </c>
      <c r="D5634" s="104" t="inlineStr">
        <is>
          <t>Sud-Ouest</t>
        </is>
      </c>
      <c r="E5634" s="104" t="inlineStr">
        <is>
          <t>Livraison</t>
        </is>
      </c>
      <c r="F5634" s="104" t="n">
        <v>30</v>
      </c>
      <c r="G5634" s="159" t="n">
        <v>1571</v>
      </c>
      <c r="H5634" s="159" t="n">
        <v>3950</v>
      </c>
      <c r="I5634" s="160" t="n">
        <v>26886.34</v>
      </c>
      <c r="J5634" s="160" t="n">
        <v>1655.22</v>
      </c>
      <c r="K5634" s="160" t="n">
        <v>25231.12</v>
      </c>
      <c r="L5634" s="160" t="n">
        <v>7800.9</v>
      </c>
    </row>
    <row r="5635">
      <c r="A5635" s="176" t="n">
        <v>45962</v>
      </c>
      <c r="B5635" s="104" t="inlineStr">
        <is>
          <t>2025/26</t>
        </is>
      </c>
      <c r="C5635" s="104" t="inlineStr">
        <is>
          <t>HC-040</t>
        </is>
      </c>
      <c r="D5635" s="104" t="inlineStr">
        <is>
          <t>Sud-Ouest</t>
        </is>
      </c>
      <c r="E5635" s="104" t="inlineStr">
        <is>
          <t>Sur place</t>
        </is>
      </c>
      <c r="F5635" s="104" t="n">
        <v>30</v>
      </c>
      <c r="G5635" s="159" t="n">
        <v>3849</v>
      </c>
      <c r="H5635" s="159" t="n">
        <v>9996</v>
      </c>
      <c r="I5635" s="160" t="n">
        <v>52153.52</v>
      </c>
      <c r="J5635" s="160" t="n">
        <v>1553.45</v>
      </c>
      <c r="K5635" s="160" t="n">
        <v>50600.07</v>
      </c>
      <c r="L5635" s="160" t="n">
        <v>15117.52</v>
      </c>
    </row>
    <row r="5636">
      <c r="A5636" s="176" t="n">
        <v>45962</v>
      </c>
      <c r="B5636" s="104" t="inlineStr">
        <is>
          <t>2025/26</t>
        </is>
      </c>
      <c r="C5636" s="104" t="inlineStr">
        <is>
          <t>HC-040</t>
        </is>
      </c>
      <c r="D5636" s="104" t="inlineStr">
        <is>
          <t>Sud-Ouest</t>
        </is>
      </c>
      <c r="E5636" s="104" t="inlineStr">
        <is>
          <t>À emporter</t>
        </is>
      </c>
      <c r="F5636" s="104" t="n">
        <v>30</v>
      </c>
      <c r="G5636" s="159" t="n">
        <v>2852</v>
      </c>
      <c r="H5636" s="159" t="n">
        <v>7281</v>
      </c>
      <c r="I5636" s="160" t="n">
        <v>35384.43</v>
      </c>
      <c r="J5636" s="160" t="n">
        <v>1044.6</v>
      </c>
      <c r="K5636" s="160" t="n">
        <v>34339.83</v>
      </c>
      <c r="L5636" s="160" t="n">
        <v>10127.04</v>
      </c>
    </row>
    <row r="5637">
      <c r="A5637" s="176" t="n">
        <v>45962</v>
      </c>
      <c r="B5637" s="104" t="inlineStr">
        <is>
          <t>2025/26</t>
        </is>
      </c>
      <c r="C5637" s="104" t="inlineStr">
        <is>
          <t>HC-041</t>
        </is>
      </c>
      <c r="D5637" s="104" t="inlineStr">
        <is>
          <t>Île-de-France</t>
        </is>
      </c>
      <c r="E5637" s="104" t="inlineStr">
        <is>
          <t>Livraison</t>
        </is>
      </c>
      <c r="F5637" s="104" t="n">
        <v>30</v>
      </c>
      <c r="G5637" s="159" t="n">
        <v>2388</v>
      </c>
      <c r="H5637" s="159" t="n">
        <v>6183</v>
      </c>
      <c r="I5637" s="160" t="n">
        <v>41415.48</v>
      </c>
      <c r="J5637" s="160" t="n">
        <v>2480.48</v>
      </c>
      <c r="K5637" s="160" t="n">
        <v>38935</v>
      </c>
      <c r="L5637" s="160" t="n">
        <v>12062.61</v>
      </c>
    </row>
    <row r="5638">
      <c r="A5638" s="176" t="n">
        <v>45962</v>
      </c>
      <c r="B5638" s="104" t="inlineStr">
        <is>
          <t>2025/26</t>
        </is>
      </c>
      <c r="C5638" s="104" t="inlineStr">
        <is>
          <t>HC-041</t>
        </is>
      </c>
      <c r="D5638" s="104" t="inlineStr">
        <is>
          <t>Île-de-France</t>
        </is>
      </c>
      <c r="E5638" s="104" t="inlineStr">
        <is>
          <t>Sur place</t>
        </is>
      </c>
      <c r="F5638" s="104" t="n">
        <v>30</v>
      </c>
      <c r="G5638" s="159" t="n">
        <v>5514</v>
      </c>
      <c r="H5638" s="159" t="n">
        <v>14287</v>
      </c>
      <c r="I5638" s="160" t="n">
        <v>74260.97</v>
      </c>
      <c r="J5638" s="160" t="n">
        <v>2237.04</v>
      </c>
      <c r="K5638" s="160" t="n">
        <v>72023.92999999999</v>
      </c>
      <c r="L5638" s="160" t="n">
        <v>21324.33</v>
      </c>
    </row>
    <row r="5639">
      <c r="A5639" s="176" t="n">
        <v>45962</v>
      </c>
      <c r="B5639" s="104" t="inlineStr">
        <is>
          <t>2025/26</t>
        </is>
      </c>
      <c r="C5639" s="104" t="inlineStr">
        <is>
          <t>HC-041</t>
        </is>
      </c>
      <c r="D5639" s="104" t="inlineStr">
        <is>
          <t>Île-de-France</t>
        </is>
      </c>
      <c r="E5639" s="104" t="inlineStr">
        <is>
          <t>À emporter</t>
        </is>
      </c>
      <c r="F5639" s="104" t="n">
        <v>30</v>
      </c>
      <c r="G5639" s="159" t="n">
        <v>4385</v>
      </c>
      <c r="H5639" s="159" t="n">
        <v>11055</v>
      </c>
      <c r="I5639" s="160" t="n">
        <v>53956.61</v>
      </c>
      <c r="J5639" s="160" t="n">
        <v>1553.34</v>
      </c>
      <c r="K5639" s="160" t="n">
        <v>52403.27</v>
      </c>
      <c r="L5639" s="160" t="n">
        <v>15645.97</v>
      </c>
    </row>
    <row r="5640">
      <c r="A5640" s="176" t="n">
        <v>45962</v>
      </c>
      <c r="B5640" s="104" t="inlineStr">
        <is>
          <t>2025/26</t>
        </is>
      </c>
      <c r="C5640" s="104" t="inlineStr">
        <is>
          <t>HC-042</t>
        </is>
      </c>
      <c r="D5640" s="104" t="inlineStr">
        <is>
          <t>Nord-Ouest</t>
        </is>
      </c>
      <c r="E5640" s="104" t="inlineStr">
        <is>
          <t>Drive</t>
        </is>
      </c>
      <c r="F5640" s="104" t="n">
        <v>30</v>
      </c>
      <c r="G5640" s="159" t="n">
        <v>1254</v>
      </c>
      <c r="H5640" s="159" t="n">
        <v>3170</v>
      </c>
      <c r="I5640" s="160" t="n">
        <v>17925.28</v>
      </c>
      <c r="J5640" s="160" t="n">
        <v>557.76</v>
      </c>
      <c r="K5640" s="160" t="n">
        <v>17367.52</v>
      </c>
      <c r="L5640" s="160" t="n">
        <v>5162.49</v>
      </c>
    </row>
    <row r="5641">
      <c r="A5641" s="176" t="n">
        <v>45962</v>
      </c>
      <c r="B5641" s="104" t="inlineStr">
        <is>
          <t>2025/26</t>
        </is>
      </c>
      <c r="C5641" s="104" t="inlineStr">
        <is>
          <t>HC-042</t>
        </is>
      </c>
      <c r="D5641" s="104" t="inlineStr">
        <is>
          <t>Nord-Ouest</t>
        </is>
      </c>
      <c r="E5641" s="104" t="inlineStr">
        <is>
          <t>Livraison</t>
        </is>
      </c>
      <c r="F5641" s="104" t="n">
        <v>30</v>
      </c>
      <c r="G5641" s="159" t="n">
        <v>1448</v>
      </c>
      <c r="H5641" s="159" t="n">
        <v>3710</v>
      </c>
      <c r="I5641" s="160" t="n">
        <v>24556.58</v>
      </c>
      <c r="J5641" s="160" t="n">
        <v>1405.62</v>
      </c>
      <c r="K5641" s="160" t="n">
        <v>23150.96</v>
      </c>
      <c r="L5641" s="160" t="n">
        <v>7204.02</v>
      </c>
    </row>
    <row r="5642">
      <c r="A5642" s="176" t="n">
        <v>45962</v>
      </c>
      <c r="B5642" s="104" t="inlineStr">
        <is>
          <t>2025/26</t>
        </is>
      </c>
      <c r="C5642" s="104" t="inlineStr">
        <is>
          <t>HC-042</t>
        </is>
      </c>
      <c r="D5642" s="104" t="inlineStr">
        <is>
          <t>Nord-Ouest</t>
        </is>
      </c>
      <c r="E5642" s="104" t="inlineStr">
        <is>
          <t>Sur place</t>
        </is>
      </c>
      <c r="F5642" s="104" t="n">
        <v>29</v>
      </c>
      <c r="G5642" s="159" t="n">
        <v>2940</v>
      </c>
      <c r="H5642" s="159" t="n">
        <v>7327</v>
      </c>
      <c r="I5642" s="160" t="n">
        <v>40168.77</v>
      </c>
      <c r="J5642" s="160" t="n">
        <v>1303.18</v>
      </c>
      <c r="K5642" s="160" t="n">
        <v>38865.59</v>
      </c>
      <c r="L5642" s="160" t="n">
        <v>11615.13</v>
      </c>
    </row>
    <row r="5643">
      <c r="A5643" s="176" t="n">
        <v>45962</v>
      </c>
      <c r="B5643" s="104" t="inlineStr">
        <is>
          <t>2025/26</t>
        </is>
      </c>
      <c r="C5643" s="104" t="inlineStr">
        <is>
          <t>HC-042</t>
        </is>
      </c>
      <c r="D5643" s="104" t="inlineStr">
        <is>
          <t>Nord-Ouest</t>
        </is>
      </c>
      <c r="E5643" s="104" t="inlineStr">
        <is>
          <t>À emporter</t>
        </is>
      </c>
      <c r="F5643" s="104" t="n">
        <v>30</v>
      </c>
      <c r="G5643" s="159" t="n">
        <v>2424</v>
      </c>
      <c r="H5643" s="159" t="n">
        <v>6198</v>
      </c>
      <c r="I5643" s="160" t="n">
        <v>30178.13</v>
      </c>
      <c r="J5643" s="160" t="n">
        <v>922.67</v>
      </c>
      <c r="K5643" s="160" t="n">
        <v>29255.46</v>
      </c>
      <c r="L5643" s="160" t="n">
        <v>8749.540000000001</v>
      </c>
    </row>
    <row r="5644">
      <c r="A5644" s="176" t="n">
        <v>45962</v>
      </c>
      <c r="B5644" s="104" t="inlineStr">
        <is>
          <t>2025/26</t>
        </is>
      </c>
      <c r="C5644" s="104" t="inlineStr">
        <is>
          <t>HC-043</t>
        </is>
      </c>
      <c r="D5644" s="104" t="inlineStr">
        <is>
          <t>Sud-Est</t>
        </is>
      </c>
      <c r="E5644" s="104" t="inlineStr">
        <is>
          <t>Livraison</t>
        </is>
      </c>
      <c r="F5644" s="104" t="n">
        <v>30</v>
      </c>
      <c r="G5644" s="159" t="n">
        <v>1807</v>
      </c>
      <c r="H5644" s="159" t="n">
        <v>4418</v>
      </c>
      <c r="I5644" s="160" t="n">
        <v>30814.25</v>
      </c>
      <c r="J5644" s="160" t="n">
        <v>1921.75</v>
      </c>
      <c r="K5644" s="160" t="n">
        <v>28892.5</v>
      </c>
      <c r="L5644" s="160" t="n">
        <v>8878.83</v>
      </c>
    </row>
    <row r="5645">
      <c r="A5645" s="176" t="n">
        <v>45962</v>
      </c>
      <c r="B5645" s="104" t="inlineStr">
        <is>
          <t>2025/26</t>
        </is>
      </c>
      <c r="C5645" s="104" t="inlineStr">
        <is>
          <t>HC-043</t>
        </is>
      </c>
      <c r="D5645" s="104" t="inlineStr">
        <is>
          <t>Sud-Est</t>
        </is>
      </c>
      <c r="E5645" s="104" t="inlineStr">
        <is>
          <t>Sur place</t>
        </is>
      </c>
      <c r="F5645" s="104" t="n">
        <v>30</v>
      </c>
      <c r="G5645" s="159" t="n">
        <v>4136</v>
      </c>
      <c r="H5645" s="159" t="n">
        <v>10455</v>
      </c>
      <c r="I5645" s="160" t="n">
        <v>55443.27</v>
      </c>
      <c r="J5645" s="160" t="n">
        <v>1714.74</v>
      </c>
      <c r="K5645" s="160" t="n">
        <v>53728.53</v>
      </c>
      <c r="L5645" s="160" t="n">
        <v>16042.73</v>
      </c>
    </row>
    <row r="5646">
      <c r="A5646" s="176" t="n">
        <v>45962</v>
      </c>
      <c r="B5646" s="104" t="inlineStr">
        <is>
          <t>2025/26</t>
        </is>
      </c>
      <c r="C5646" s="104" t="inlineStr">
        <is>
          <t>HC-043</t>
        </is>
      </c>
      <c r="D5646" s="104" t="inlineStr">
        <is>
          <t>Sud-Est</t>
        </is>
      </c>
      <c r="E5646" s="104" t="inlineStr">
        <is>
          <t>À emporter</t>
        </is>
      </c>
      <c r="F5646" s="104" t="n">
        <v>30</v>
      </c>
      <c r="G5646" s="159" t="n">
        <v>3267</v>
      </c>
      <c r="H5646" s="159" t="n">
        <v>8453</v>
      </c>
      <c r="I5646" s="160" t="n">
        <v>40780.32</v>
      </c>
      <c r="J5646" s="160" t="n">
        <v>1200.65</v>
      </c>
      <c r="K5646" s="160" t="n">
        <v>39579.67</v>
      </c>
      <c r="L5646" s="160" t="n">
        <v>11695.68</v>
      </c>
    </row>
    <row r="5647">
      <c r="A5647" s="176" t="n">
        <v>45962</v>
      </c>
      <c r="B5647" s="104" t="inlineStr">
        <is>
          <t>2025/26</t>
        </is>
      </c>
      <c r="C5647" s="104" t="inlineStr">
        <is>
          <t>HC-044</t>
        </is>
      </c>
      <c r="D5647" s="104" t="inlineStr">
        <is>
          <t>Sud-Ouest</t>
        </is>
      </c>
      <c r="E5647" s="104" t="inlineStr">
        <is>
          <t>Livraison</t>
        </is>
      </c>
      <c r="F5647" s="104" t="n">
        <v>30</v>
      </c>
      <c r="G5647" s="159" t="n">
        <v>1181</v>
      </c>
      <c r="H5647" s="159" t="n">
        <v>2938</v>
      </c>
      <c r="I5647" s="160" t="n">
        <v>20114.52</v>
      </c>
      <c r="J5647" s="160" t="n">
        <v>1204.04</v>
      </c>
      <c r="K5647" s="160" t="n">
        <v>18910.48</v>
      </c>
      <c r="L5647" s="160" t="n">
        <v>5893.04</v>
      </c>
    </row>
    <row r="5648">
      <c r="A5648" s="176" t="n">
        <v>45962</v>
      </c>
      <c r="B5648" s="104" t="inlineStr">
        <is>
          <t>2025/26</t>
        </is>
      </c>
      <c r="C5648" s="104" t="inlineStr">
        <is>
          <t>HC-044</t>
        </is>
      </c>
      <c r="D5648" s="104" t="inlineStr">
        <is>
          <t>Sud-Ouest</t>
        </is>
      </c>
      <c r="E5648" s="104" t="inlineStr">
        <is>
          <t>Sur place</t>
        </is>
      </c>
      <c r="F5648" s="104" t="n">
        <v>30</v>
      </c>
      <c r="G5648" s="159" t="n">
        <v>2652</v>
      </c>
      <c r="H5648" s="159" t="n">
        <v>6782</v>
      </c>
      <c r="I5648" s="160" t="n">
        <v>35555.3</v>
      </c>
      <c r="J5648" s="160" t="n">
        <v>1063.79</v>
      </c>
      <c r="K5648" s="160" t="n">
        <v>34491.51</v>
      </c>
      <c r="L5648" s="160" t="n">
        <v>10207.73</v>
      </c>
    </row>
    <row r="5649">
      <c r="A5649" s="176" t="n">
        <v>45962</v>
      </c>
      <c r="B5649" s="104" t="inlineStr">
        <is>
          <t>2025/26</t>
        </is>
      </c>
      <c r="C5649" s="104" t="inlineStr">
        <is>
          <t>HC-044</t>
        </is>
      </c>
      <c r="D5649" s="104" t="inlineStr">
        <is>
          <t>Sud-Ouest</t>
        </is>
      </c>
      <c r="E5649" s="104" t="inlineStr">
        <is>
          <t>À emporter</t>
        </is>
      </c>
      <c r="F5649" s="104" t="n">
        <v>29</v>
      </c>
      <c r="G5649" s="159" t="n">
        <v>1914</v>
      </c>
      <c r="H5649" s="159" t="n">
        <v>4977</v>
      </c>
      <c r="I5649" s="160" t="n">
        <v>23833.78</v>
      </c>
      <c r="J5649" s="160" t="n">
        <v>687.83</v>
      </c>
      <c r="K5649" s="160" t="n">
        <v>23145.95</v>
      </c>
      <c r="L5649" s="160" t="n">
        <v>6897.13</v>
      </c>
    </row>
    <row r="5650">
      <c r="A5650" s="176" t="n">
        <v>45962</v>
      </c>
      <c r="B5650" s="104" t="inlineStr">
        <is>
          <t>2025/26</t>
        </is>
      </c>
      <c r="C5650" s="104" t="inlineStr">
        <is>
          <t>HC-045</t>
        </is>
      </c>
      <c r="D5650" s="104" t="inlineStr">
        <is>
          <t>Île-de-France</t>
        </is>
      </c>
      <c r="E5650" s="104" t="inlineStr">
        <is>
          <t>Livraison</t>
        </is>
      </c>
      <c r="F5650" s="104" t="n">
        <v>30</v>
      </c>
      <c r="G5650" s="159" t="n">
        <v>2034</v>
      </c>
      <c r="H5650" s="159" t="n">
        <v>5206</v>
      </c>
      <c r="I5650" s="160" t="n">
        <v>35279.45</v>
      </c>
      <c r="J5650" s="160" t="n">
        <v>1962.65</v>
      </c>
      <c r="K5650" s="160" t="n">
        <v>33316.8</v>
      </c>
      <c r="L5650" s="160" t="n">
        <v>10314.47</v>
      </c>
    </row>
    <row r="5651">
      <c r="A5651" s="176" t="n">
        <v>45962</v>
      </c>
      <c r="B5651" s="104" t="inlineStr">
        <is>
          <t>2025/26</t>
        </is>
      </c>
      <c r="C5651" s="104" t="inlineStr">
        <is>
          <t>HC-045</t>
        </is>
      </c>
      <c r="D5651" s="104" t="inlineStr">
        <is>
          <t>Île-de-France</t>
        </is>
      </c>
      <c r="E5651" s="104" t="inlineStr">
        <is>
          <t>Sur place</t>
        </is>
      </c>
      <c r="F5651" s="104" t="n">
        <v>30</v>
      </c>
      <c r="G5651" s="159" t="n">
        <v>4763</v>
      </c>
      <c r="H5651" s="159" t="n">
        <v>11837</v>
      </c>
      <c r="I5651" s="160" t="n">
        <v>64725.85</v>
      </c>
      <c r="J5651" s="160" t="n">
        <v>1833.47</v>
      </c>
      <c r="K5651" s="160" t="n">
        <v>62892.38</v>
      </c>
      <c r="L5651" s="160" t="n">
        <v>18803.53</v>
      </c>
    </row>
    <row r="5652">
      <c r="A5652" s="176" t="n">
        <v>45962</v>
      </c>
      <c r="B5652" s="104" t="inlineStr">
        <is>
          <t>2025/26</t>
        </is>
      </c>
      <c r="C5652" s="104" t="inlineStr">
        <is>
          <t>HC-045</t>
        </is>
      </c>
      <c r="D5652" s="104" t="inlineStr">
        <is>
          <t>Île-de-France</t>
        </is>
      </c>
      <c r="E5652" s="104" t="inlineStr">
        <is>
          <t>À emporter</t>
        </is>
      </c>
      <c r="F5652" s="104" t="n">
        <v>30</v>
      </c>
      <c r="G5652" s="159" t="n">
        <v>3638</v>
      </c>
      <c r="H5652" s="159" t="n">
        <v>9344</v>
      </c>
      <c r="I5652" s="160" t="n">
        <v>45406.12</v>
      </c>
      <c r="J5652" s="160" t="n">
        <v>1323.63</v>
      </c>
      <c r="K5652" s="160" t="n">
        <v>44082.49</v>
      </c>
      <c r="L5652" s="160" t="n">
        <v>13168.66</v>
      </c>
    </row>
    <row r="5653">
      <c r="A5653" s="176" t="n">
        <v>45962</v>
      </c>
      <c r="B5653" s="104" t="inlineStr">
        <is>
          <t>2025/26</t>
        </is>
      </c>
      <c r="C5653" s="104" t="inlineStr">
        <is>
          <t>HC-046</t>
        </is>
      </c>
      <c r="D5653" s="104" t="inlineStr">
        <is>
          <t>Nord-Ouest</t>
        </is>
      </c>
      <c r="E5653" s="104" t="inlineStr">
        <is>
          <t>Livraison</t>
        </is>
      </c>
      <c r="F5653" s="104" t="n">
        <v>30</v>
      </c>
      <c r="G5653" s="159" t="n">
        <v>1120</v>
      </c>
      <c r="H5653" s="159" t="n">
        <v>2857</v>
      </c>
      <c r="I5653" s="160" t="n">
        <v>19196.41</v>
      </c>
      <c r="J5653" s="160" t="n">
        <v>1131.62</v>
      </c>
      <c r="K5653" s="160" t="n">
        <v>18064.79</v>
      </c>
      <c r="L5653" s="160" t="n">
        <v>5622.04</v>
      </c>
    </row>
    <row r="5654">
      <c r="A5654" s="176" t="n">
        <v>45962</v>
      </c>
      <c r="B5654" s="104" t="inlineStr">
        <is>
          <t>2025/26</t>
        </is>
      </c>
      <c r="C5654" s="104" t="inlineStr">
        <is>
          <t>HC-046</t>
        </is>
      </c>
      <c r="D5654" s="104" t="inlineStr">
        <is>
          <t>Nord-Ouest</t>
        </is>
      </c>
      <c r="E5654" s="104" t="inlineStr">
        <is>
          <t>Sur place</t>
        </is>
      </c>
      <c r="F5654" s="104" t="n">
        <v>29</v>
      </c>
      <c r="G5654" s="159" t="n">
        <v>2343</v>
      </c>
      <c r="H5654" s="159" t="n">
        <v>6071</v>
      </c>
      <c r="I5654" s="160" t="n">
        <v>31575.58</v>
      </c>
      <c r="J5654" s="160" t="n">
        <v>961.7</v>
      </c>
      <c r="K5654" s="160" t="n">
        <v>30613.88</v>
      </c>
      <c r="L5654" s="160" t="n">
        <v>9058.110000000001</v>
      </c>
    </row>
    <row r="5655">
      <c r="A5655" s="176" t="n">
        <v>45962</v>
      </c>
      <c r="B5655" s="104" t="inlineStr">
        <is>
          <t>2025/26</t>
        </is>
      </c>
      <c r="C5655" s="104" t="inlineStr">
        <is>
          <t>HC-046</t>
        </is>
      </c>
      <c r="D5655" s="104" t="inlineStr">
        <is>
          <t>Nord-Ouest</t>
        </is>
      </c>
      <c r="E5655" s="104" t="inlineStr">
        <is>
          <t>À emporter</t>
        </is>
      </c>
      <c r="F5655" s="104" t="n">
        <v>30</v>
      </c>
      <c r="G5655" s="159" t="n">
        <v>1885</v>
      </c>
      <c r="H5655" s="159" t="n">
        <v>4911</v>
      </c>
      <c r="I5655" s="160" t="n">
        <v>23477.85</v>
      </c>
      <c r="J5655" s="160" t="n">
        <v>706.74</v>
      </c>
      <c r="K5655" s="160" t="n">
        <v>22771.11</v>
      </c>
      <c r="L5655" s="160" t="n">
        <v>6786.85</v>
      </c>
    </row>
    <row r="5656">
      <c r="A5656" s="176" t="n">
        <v>45962</v>
      </c>
      <c r="B5656" s="104" t="inlineStr">
        <is>
          <t>2025/26</t>
        </is>
      </c>
      <c r="C5656" s="104" t="inlineStr">
        <is>
          <t>HC-047</t>
        </is>
      </c>
      <c r="D5656" s="104" t="inlineStr">
        <is>
          <t>Sud-Est</t>
        </is>
      </c>
      <c r="E5656" s="104" t="inlineStr">
        <is>
          <t>Livraison</t>
        </is>
      </c>
      <c r="F5656" s="104" t="n">
        <v>30</v>
      </c>
      <c r="G5656" s="159" t="n">
        <v>1814</v>
      </c>
      <c r="H5656" s="159" t="n">
        <v>4667</v>
      </c>
      <c r="I5656" s="160" t="n">
        <v>30841.09</v>
      </c>
      <c r="J5656" s="160" t="n">
        <v>1787.81</v>
      </c>
      <c r="K5656" s="160" t="n">
        <v>29053.28</v>
      </c>
      <c r="L5656" s="160" t="n">
        <v>8898.389999999999</v>
      </c>
    </row>
    <row r="5657">
      <c r="A5657" s="176" t="n">
        <v>45962</v>
      </c>
      <c r="B5657" s="104" t="inlineStr">
        <is>
          <t>2025/26</t>
        </is>
      </c>
      <c r="C5657" s="104" t="inlineStr">
        <is>
          <t>HC-047</t>
        </is>
      </c>
      <c r="D5657" s="104" t="inlineStr">
        <is>
          <t>Sud-Est</t>
        </is>
      </c>
      <c r="E5657" s="104" t="inlineStr">
        <is>
          <t>Sur place</t>
        </is>
      </c>
      <c r="F5657" s="104" t="n">
        <v>30</v>
      </c>
      <c r="G5657" s="159" t="n">
        <v>4397</v>
      </c>
      <c r="H5657" s="159" t="n">
        <v>11420</v>
      </c>
      <c r="I5657" s="160" t="n">
        <v>59052.72</v>
      </c>
      <c r="J5657" s="160" t="n">
        <v>2081.23</v>
      </c>
      <c r="K5657" s="160" t="n">
        <v>56971.49</v>
      </c>
      <c r="L5657" s="160" t="n">
        <v>17014.74</v>
      </c>
    </row>
    <row r="5658">
      <c r="A5658" s="176" t="n">
        <v>45962</v>
      </c>
      <c r="B5658" s="104" t="inlineStr">
        <is>
          <t>2025/26</t>
        </is>
      </c>
      <c r="C5658" s="104" t="inlineStr">
        <is>
          <t>HC-047</t>
        </is>
      </c>
      <c r="D5658" s="104" t="inlineStr">
        <is>
          <t>Sud-Est</t>
        </is>
      </c>
      <c r="E5658" s="104" t="inlineStr">
        <is>
          <t>À emporter</t>
        </is>
      </c>
      <c r="F5658" s="104" t="n">
        <v>29</v>
      </c>
      <c r="G5658" s="159" t="n">
        <v>3209</v>
      </c>
      <c r="H5658" s="159" t="n">
        <v>8045</v>
      </c>
      <c r="I5658" s="160" t="n">
        <v>40097.96</v>
      </c>
      <c r="J5658" s="160" t="n">
        <v>1115.53</v>
      </c>
      <c r="K5658" s="160" t="n">
        <v>38982.43</v>
      </c>
      <c r="L5658" s="160" t="n">
        <v>11605.29</v>
      </c>
    </row>
    <row r="5659">
      <c r="A5659" s="176" t="n">
        <v>45962</v>
      </c>
      <c r="B5659" s="104" t="inlineStr">
        <is>
          <t>2025/26</t>
        </is>
      </c>
      <c r="C5659" s="104" t="inlineStr">
        <is>
          <t>HC-048</t>
        </is>
      </c>
      <c r="D5659" s="104" t="inlineStr">
        <is>
          <t>Sud-Ouest</t>
        </is>
      </c>
      <c r="E5659" s="104" t="inlineStr">
        <is>
          <t>Livraison</t>
        </is>
      </c>
      <c r="F5659" s="104" t="n">
        <v>29</v>
      </c>
      <c r="G5659" s="159" t="n">
        <v>1683</v>
      </c>
      <c r="H5659" s="159" t="n">
        <v>4282</v>
      </c>
      <c r="I5659" s="160" t="n">
        <v>28900.1</v>
      </c>
      <c r="J5659" s="160" t="n">
        <v>1825.94</v>
      </c>
      <c r="K5659" s="160" t="n">
        <v>27074.16</v>
      </c>
      <c r="L5659" s="160" t="n">
        <v>8440.450000000001</v>
      </c>
    </row>
    <row r="5660">
      <c r="A5660" s="176" t="n">
        <v>45962</v>
      </c>
      <c r="B5660" s="104" t="inlineStr">
        <is>
          <t>2025/26</t>
        </is>
      </c>
      <c r="C5660" s="104" t="inlineStr">
        <is>
          <t>HC-048</t>
        </is>
      </c>
      <c r="D5660" s="104" t="inlineStr">
        <is>
          <t>Sud-Ouest</t>
        </is>
      </c>
      <c r="E5660" s="104" t="inlineStr">
        <is>
          <t>Sur place</t>
        </is>
      </c>
      <c r="F5660" s="104" t="n">
        <v>30</v>
      </c>
      <c r="G5660" s="159" t="n">
        <v>4233</v>
      </c>
      <c r="H5660" s="159" t="n">
        <v>10551</v>
      </c>
      <c r="I5660" s="160" t="n">
        <v>57128.22</v>
      </c>
      <c r="J5660" s="160" t="n">
        <v>1567.46</v>
      </c>
      <c r="K5660" s="160" t="n">
        <v>55560.76</v>
      </c>
      <c r="L5660" s="160" t="n">
        <v>16611.83</v>
      </c>
    </row>
    <row r="5661">
      <c r="A5661" s="176" t="n">
        <v>45962</v>
      </c>
      <c r="B5661" s="104" t="inlineStr">
        <is>
          <t>2025/26</t>
        </is>
      </c>
      <c r="C5661" s="104" t="inlineStr">
        <is>
          <t>HC-048</t>
        </is>
      </c>
      <c r="D5661" s="104" t="inlineStr">
        <is>
          <t>Sud-Ouest</t>
        </is>
      </c>
      <c r="E5661" s="104" t="inlineStr">
        <is>
          <t>À emporter</t>
        </is>
      </c>
      <c r="F5661" s="104" t="n">
        <v>30</v>
      </c>
      <c r="G5661" s="159" t="n">
        <v>3157</v>
      </c>
      <c r="H5661" s="159" t="n">
        <v>7821</v>
      </c>
      <c r="I5661" s="160" t="n">
        <v>38694.38</v>
      </c>
      <c r="J5661" s="160" t="n">
        <v>1231.44</v>
      </c>
      <c r="K5661" s="160" t="n">
        <v>37462.94</v>
      </c>
      <c r="L5661" s="160" t="n">
        <v>11185.15</v>
      </c>
    </row>
    <row r="5662">
      <c r="A5662" s="176" t="n">
        <v>45962</v>
      </c>
      <c r="B5662" s="104" t="inlineStr">
        <is>
          <t>2025/26</t>
        </is>
      </c>
      <c r="C5662" s="104" t="inlineStr">
        <is>
          <t>HC-049</t>
        </is>
      </c>
      <c r="D5662" s="104" t="inlineStr">
        <is>
          <t>Île-de-France</t>
        </is>
      </c>
      <c r="E5662" s="104" t="inlineStr">
        <is>
          <t>Drive</t>
        </is>
      </c>
      <c r="F5662" s="104" t="n">
        <v>29</v>
      </c>
      <c r="G5662" s="159" t="n">
        <v>1169</v>
      </c>
      <c r="H5662" s="159" t="n">
        <v>2883</v>
      </c>
      <c r="I5662" s="160" t="n">
        <v>16885.36</v>
      </c>
      <c r="J5662" s="160" t="n">
        <v>498.28</v>
      </c>
      <c r="K5662" s="160" t="n">
        <v>16387.08</v>
      </c>
      <c r="L5662" s="160" t="n">
        <v>4898.67</v>
      </c>
    </row>
    <row r="5663">
      <c r="A5663" s="176" t="n">
        <v>45962</v>
      </c>
      <c r="B5663" s="104" t="inlineStr">
        <is>
          <t>2025/26</t>
        </is>
      </c>
      <c r="C5663" s="104" t="inlineStr">
        <is>
          <t>HC-049</t>
        </is>
      </c>
      <c r="D5663" s="104" t="inlineStr">
        <is>
          <t>Île-de-France</t>
        </is>
      </c>
      <c r="E5663" s="104" t="inlineStr">
        <is>
          <t>Livraison</t>
        </is>
      </c>
      <c r="F5663" s="104" t="n">
        <v>30</v>
      </c>
      <c r="G5663" s="159" t="n">
        <v>1267</v>
      </c>
      <c r="H5663" s="159" t="n">
        <v>3276</v>
      </c>
      <c r="I5663" s="160" t="n">
        <v>21858.18</v>
      </c>
      <c r="J5663" s="160" t="n">
        <v>1327.1</v>
      </c>
      <c r="K5663" s="160" t="n">
        <v>20531.08</v>
      </c>
      <c r="L5663" s="160" t="n">
        <v>6351.36</v>
      </c>
    </row>
    <row r="5664">
      <c r="A5664" s="176" t="n">
        <v>45962</v>
      </c>
      <c r="B5664" s="104" t="inlineStr">
        <is>
          <t>2025/26</t>
        </is>
      </c>
      <c r="C5664" s="104" t="inlineStr">
        <is>
          <t>HC-049</t>
        </is>
      </c>
      <c r="D5664" s="104" t="inlineStr">
        <is>
          <t>Île-de-France</t>
        </is>
      </c>
      <c r="E5664" s="104" t="inlineStr">
        <is>
          <t>Sur place</t>
        </is>
      </c>
      <c r="F5664" s="104" t="n">
        <v>30</v>
      </c>
      <c r="G5664" s="159" t="n">
        <v>2983</v>
      </c>
      <c r="H5664" s="159" t="n">
        <v>7684</v>
      </c>
      <c r="I5664" s="160" t="n">
        <v>40331.72</v>
      </c>
      <c r="J5664" s="160" t="n">
        <v>1146.56</v>
      </c>
      <c r="K5664" s="160" t="n">
        <v>39185.16</v>
      </c>
      <c r="L5664" s="160" t="n">
        <v>11671.98</v>
      </c>
    </row>
    <row r="5665">
      <c r="A5665" s="176" t="n">
        <v>45962</v>
      </c>
      <c r="B5665" s="104" t="inlineStr">
        <is>
          <t>2025/26</t>
        </is>
      </c>
      <c r="C5665" s="104" t="inlineStr">
        <is>
          <t>HC-049</t>
        </is>
      </c>
      <c r="D5665" s="104" t="inlineStr">
        <is>
          <t>Île-de-France</t>
        </is>
      </c>
      <c r="E5665" s="104" t="inlineStr">
        <is>
          <t>À emporter</t>
        </is>
      </c>
      <c r="F5665" s="104" t="n">
        <v>30</v>
      </c>
      <c r="G5665" s="159" t="n">
        <v>2339</v>
      </c>
      <c r="H5665" s="159" t="n">
        <v>6014</v>
      </c>
      <c r="I5665" s="160" t="n">
        <v>28520.93</v>
      </c>
      <c r="J5665" s="160" t="n">
        <v>887.12</v>
      </c>
      <c r="K5665" s="160" t="n">
        <v>27633.81</v>
      </c>
      <c r="L5665" s="160" t="n">
        <v>8232.879999999999</v>
      </c>
    </row>
    <row r="5666">
      <c r="A5666" s="176" t="n">
        <v>45962</v>
      </c>
      <c r="B5666" s="104" t="inlineStr">
        <is>
          <t>2025/26</t>
        </is>
      </c>
      <c r="C5666" s="104" t="inlineStr">
        <is>
          <t>HC-050</t>
        </is>
      </c>
      <c r="D5666" s="104" t="inlineStr">
        <is>
          <t>Nord-Ouest</t>
        </is>
      </c>
      <c r="E5666" s="104" t="inlineStr">
        <is>
          <t>Livraison</t>
        </is>
      </c>
      <c r="F5666" s="104" t="n">
        <v>29</v>
      </c>
      <c r="G5666" s="159" t="n">
        <v>1909</v>
      </c>
      <c r="H5666" s="159" t="n">
        <v>4933</v>
      </c>
      <c r="I5666" s="160" t="n">
        <v>32071.94</v>
      </c>
      <c r="J5666" s="160" t="n">
        <v>1880.04</v>
      </c>
      <c r="K5666" s="160" t="n">
        <v>30191.9</v>
      </c>
      <c r="L5666" s="160" t="n">
        <v>9352.540000000001</v>
      </c>
    </row>
    <row r="5667">
      <c r="A5667" s="176" t="n">
        <v>45962</v>
      </c>
      <c r="B5667" s="104" t="inlineStr">
        <is>
          <t>2025/26</t>
        </is>
      </c>
      <c r="C5667" s="104" t="inlineStr">
        <is>
          <t>HC-050</t>
        </is>
      </c>
      <c r="D5667" s="104" t="inlineStr">
        <is>
          <t>Nord-Ouest</t>
        </is>
      </c>
      <c r="E5667" s="104" t="inlineStr">
        <is>
          <t>Sur place</t>
        </is>
      </c>
      <c r="F5667" s="104" t="n">
        <v>30</v>
      </c>
      <c r="G5667" s="159" t="n">
        <v>4371</v>
      </c>
      <c r="H5667" s="159" t="n">
        <v>11421</v>
      </c>
      <c r="I5667" s="160" t="n">
        <v>59738.3</v>
      </c>
      <c r="J5667" s="160" t="n">
        <v>1657.8</v>
      </c>
      <c r="K5667" s="160" t="n">
        <v>58080.5</v>
      </c>
      <c r="L5667" s="160" t="n">
        <v>17321.12</v>
      </c>
    </row>
    <row r="5668">
      <c r="A5668" s="176" t="n">
        <v>45962</v>
      </c>
      <c r="B5668" s="104" t="inlineStr">
        <is>
          <t>2025/26</t>
        </is>
      </c>
      <c r="C5668" s="104" t="inlineStr">
        <is>
          <t>HC-050</t>
        </is>
      </c>
      <c r="D5668" s="104" t="inlineStr">
        <is>
          <t>Nord-Ouest</t>
        </is>
      </c>
      <c r="E5668" s="104" t="inlineStr">
        <is>
          <t>À emporter</t>
        </is>
      </c>
      <c r="F5668" s="104" t="n">
        <v>29</v>
      </c>
      <c r="G5668" s="159" t="n">
        <v>3094</v>
      </c>
      <c r="H5668" s="159" t="n">
        <v>7660</v>
      </c>
      <c r="I5668" s="160" t="n">
        <v>37997.8</v>
      </c>
      <c r="J5668" s="160" t="n">
        <v>1382.81</v>
      </c>
      <c r="K5668" s="160" t="n">
        <v>36614.99</v>
      </c>
      <c r="L5668" s="160" t="n">
        <v>10888.98</v>
      </c>
    </row>
    <row r="5669">
      <c r="A5669" s="176" t="n">
        <v>45962</v>
      </c>
      <c r="B5669" s="104" t="inlineStr">
        <is>
          <t>2025/26</t>
        </is>
      </c>
      <c r="C5669" s="104" t="inlineStr">
        <is>
          <t>HC-051</t>
        </is>
      </c>
      <c r="D5669" s="104" t="inlineStr">
        <is>
          <t>Sud-Est</t>
        </is>
      </c>
      <c r="E5669" s="104" t="inlineStr">
        <is>
          <t>Drive</t>
        </is>
      </c>
      <c r="F5669" s="104" t="n">
        <v>30</v>
      </c>
      <c r="G5669" s="159" t="n">
        <v>1006</v>
      </c>
      <c r="H5669" s="159" t="n">
        <v>2585</v>
      </c>
      <c r="I5669" s="160" t="n">
        <v>14531.05</v>
      </c>
      <c r="J5669" s="160" t="n">
        <v>405.35</v>
      </c>
      <c r="K5669" s="160" t="n">
        <v>14125.7</v>
      </c>
      <c r="L5669" s="160" t="n">
        <v>4194.16</v>
      </c>
    </row>
    <row r="5670">
      <c r="A5670" s="176" t="n">
        <v>45962</v>
      </c>
      <c r="B5670" s="104" t="inlineStr">
        <is>
          <t>2025/26</t>
        </is>
      </c>
      <c r="C5670" s="104" t="inlineStr">
        <is>
          <t>HC-051</t>
        </is>
      </c>
      <c r="D5670" s="104" t="inlineStr">
        <is>
          <t>Sud-Est</t>
        </is>
      </c>
      <c r="E5670" s="104" t="inlineStr">
        <is>
          <t>Livraison</t>
        </is>
      </c>
      <c r="F5670" s="104" t="n">
        <v>30</v>
      </c>
      <c r="G5670" s="159" t="n">
        <v>1087</v>
      </c>
      <c r="H5670" s="159" t="n">
        <v>2798</v>
      </c>
      <c r="I5670" s="160" t="n">
        <v>18973.77</v>
      </c>
      <c r="J5670" s="160" t="n">
        <v>1114.41</v>
      </c>
      <c r="K5670" s="160" t="n">
        <v>17859.36</v>
      </c>
      <c r="L5670" s="160" t="n">
        <v>5547.9</v>
      </c>
    </row>
    <row r="5671">
      <c r="A5671" s="176" t="n">
        <v>45962</v>
      </c>
      <c r="B5671" s="104" t="inlineStr">
        <is>
          <t>2025/26</t>
        </is>
      </c>
      <c r="C5671" s="104" t="inlineStr">
        <is>
          <t>HC-051</t>
        </is>
      </c>
      <c r="D5671" s="104" t="inlineStr">
        <is>
          <t>Sud-Est</t>
        </is>
      </c>
      <c r="E5671" s="104" t="inlineStr">
        <is>
          <t>Sur place</t>
        </is>
      </c>
      <c r="F5671" s="104" t="n">
        <v>30</v>
      </c>
      <c r="G5671" s="159" t="n">
        <v>2511</v>
      </c>
      <c r="H5671" s="159" t="n">
        <v>6300</v>
      </c>
      <c r="I5671" s="160" t="n">
        <v>33898</v>
      </c>
      <c r="J5671" s="160" t="n">
        <v>993.22</v>
      </c>
      <c r="K5671" s="160" t="n">
        <v>32904.78</v>
      </c>
      <c r="L5671" s="160" t="n">
        <v>9793.27</v>
      </c>
    </row>
    <row r="5672">
      <c r="A5672" s="176" t="n">
        <v>45962</v>
      </c>
      <c r="B5672" s="104" t="inlineStr">
        <is>
          <t>2025/26</t>
        </is>
      </c>
      <c r="C5672" s="104" t="inlineStr">
        <is>
          <t>HC-051</t>
        </is>
      </c>
      <c r="D5672" s="104" t="inlineStr">
        <is>
          <t>Sud-Est</t>
        </is>
      </c>
      <c r="E5672" s="104" t="inlineStr">
        <is>
          <t>À emporter</t>
        </is>
      </c>
      <c r="F5672" s="104" t="n">
        <v>30</v>
      </c>
      <c r="G5672" s="159" t="n">
        <v>1941</v>
      </c>
      <c r="H5672" s="159" t="n">
        <v>4960</v>
      </c>
      <c r="I5672" s="160" t="n">
        <v>24012.75</v>
      </c>
      <c r="J5672" s="160" t="n">
        <v>695.52</v>
      </c>
      <c r="K5672" s="160" t="n">
        <v>23317.23</v>
      </c>
      <c r="L5672" s="160" t="n">
        <v>6879</v>
      </c>
    </row>
    <row r="5673">
      <c r="A5673" s="176" t="n">
        <v>45962</v>
      </c>
      <c r="B5673" s="104" t="inlineStr">
        <is>
          <t>2025/26</t>
        </is>
      </c>
      <c r="C5673" s="104" t="inlineStr">
        <is>
          <t>HC-052</t>
        </is>
      </c>
      <c r="D5673" s="104" t="inlineStr">
        <is>
          <t>Sud-Ouest</t>
        </is>
      </c>
      <c r="E5673" s="104" t="inlineStr">
        <is>
          <t>Livraison</t>
        </is>
      </c>
      <c r="F5673" s="104" t="n">
        <v>29</v>
      </c>
      <c r="G5673" s="159" t="n">
        <v>1640</v>
      </c>
      <c r="H5673" s="159" t="n">
        <v>4187</v>
      </c>
      <c r="I5673" s="160" t="n">
        <v>27372.39</v>
      </c>
      <c r="J5673" s="160" t="n">
        <v>1508.14</v>
      </c>
      <c r="K5673" s="160" t="n">
        <v>25864.25</v>
      </c>
      <c r="L5673" s="160" t="n">
        <v>8901.42</v>
      </c>
    </row>
    <row r="5674">
      <c r="A5674" s="176" t="n">
        <v>45962</v>
      </c>
      <c r="B5674" s="104" t="inlineStr">
        <is>
          <t>2025/26</t>
        </is>
      </c>
      <c r="C5674" s="104" t="inlineStr">
        <is>
          <t>HC-052</t>
        </is>
      </c>
      <c r="D5674" s="104" t="inlineStr">
        <is>
          <t>Sud-Ouest</t>
        </is>
      </c>
      <c r="E5674" s="104" t="inlineStr">
        <is>
          <t>Sur place</t>
        </is>
      </c>
      <c r="F5674" s="104" t="n">
        <v>29</v>
      </c>
      <c r="G5674" s="159" t="n">
        <v>3509</v>
      </c>
      <c r="H5674" s="159" t="n">
        <v>8909</v>
      </c>
      <c r="I5674" s="160" t="n">
        <v>46673.57</v>
      </c>
      <c r="J5674" s="160" t="n">
        <v>1398.94</v>
      </c>
      <c r="K5674" s="160" t="n">
        <v>45274.63</v>
      </c>
      <c r="L5674" s="160" t="n">
        <v>15253.1</v>
      </c>
    </row>
    <row r="5675">
      <c r="A5675" s="176" t="n">
        <v>45962</v>
      </c>
      <c r="B5675" s="104" t="inlineStr">
        <is>
          <t>2025/26</t>
        </is>
      </c>
      <c r="C5675" s="104" t="inlineStr">
        <is>
          <t>HC-052</t>
        </is>
      </c>
      <c r="D5675" s="104" t="inlineStr">
        <is>
          <t>Sud-Ouest</t>
        </is>
      </c>
      <c r="E5675" s="104" t="inlineStr">
        <is>
          <t>À emporter</t>
        </is>
      </c>
      <c r="F5675" s="104" t="n">
        <v>27</v>
      </c>
      <c r="G5675" s="159" t="n">
        <v>2482</v>
      </c>
      <c r="H5675" s="159" t="n">
        <v>6465</v>
      </c>
      <c r="I5675" s="160" t="n">
        <v>30950.62</v>
      </c>
      <c r="J5675" s="160" t="n">
        <v>1025.18</v>
      </c>
      <c r="K5675" s="160" t="n">
        <v>29925.44</v>
      </c>
      <c r="L5675" s="160" t="n">
        <v>9962.67</v>
      </c>
    </row>
    <row r="5676">
      <c r="A5676" s="176" t="n">
        <v>45962</v>
      </c>
      <c r="B5676" s="104" t="inlineStr">
        <is>
          <t>2025/26</t>
        </is>
      </c>
      <c r="C5676" s="104" t="inlineStr">
        <is>
          <t>HC-053</t>
        </is>
      </c>
      <c r="D5676" s="104" t="inlineStr">
        <is>
          <t>Île-de-France</t>
        </is>
      </c>
      <c r="E5676" s="104" t="inlineStr">
        <is>
          <t>Livraison</t>
        </is>
      </c>
      <c r="F5676" s="104" t="n">
        <v>30</v>
      </c>
      <c r="G5676" s="159" t="n">
        <v>1594</v>
      </c>
      <c r="H5676" s="159" t="n">
        <v>4059</v>
      </c>
      <c r="I5676" s="160" t="n">
        <v>27332.39</v>
      </c>
      <c r="J5676" s="160" t="n">
        <v>1674.66</v>
      </c>
      <c r="K5676" s="160" t="n">
        <v>25657.73</v>
      </c>
      <c r="L5676" s="160" t="n">
        <v>7913.84</v>
      </c>
    </row>
    <row r="5677">
      <c r="A5677" s="176" t="n">
        <v>45962</v>
      </c>
      <c r="B5677" s="104" t="inlineStr">
        <is>
          <t>2025/26</t>
        </is>
      </c>
      <c r="C5677" s="104" t="inlineStr">
        <is>
          <t>HC-053</t>
        </is>
      </c>
      <c r="D5677" s="104" t="inlineStr">
        <is>
          <t>Île-de-France</t>
        </is>
      </c>
      <c r="E5677" s="104" t="inlineStr">
        <is>
          <t>Sur place</t>
        </is>
      </c>
      <c r="F5677" s="104" t="n">
        <v>30</v>
      </c>
      <c r="G5677" s="159" t="n">
        <v>3812</v>
      </c>
      <c r="H5677" s="159" t="n">
        <v>9823</v>
      </c>
      <c r="I5677" s="160" t="n">
        <v>51242.14</v>
      </c>
      <c r="J5677" s="160" t="n">
        <v>1460.44</v>
      </c>
      <c r="K5677" s="160" t="n">
        <v>49781.7</v>
      </c>
      <c r="L5677" s="160" t="n">
        <v>15003.19</v>
      </c>
    </row>
    <row r="5678">
      <c r="A5678" s="176" t="n">
        <v>45962</v>
      </c>
      <c r="B5678" s="104" t="inlineStr">
        <is>
          <t>2025/26</t>
        </is>
      </c>
      <c r="C5678" s="104" t="inlineStr">
        <is>
          <t>HC-053</t>
        </is>
      </c>
      <c r="D5678" s="104" t="inlineStr">
        <is>
          <t>Île-de-France</t>
        </is>
      </c>
      <c r="E5678" s="104" t="inlineStr">
        <is>
          <t>À emporter</t>
        </is>
      </c>
      <c r="F5678" s="104" t="n">
        <v>29</v>
      </c>
      <c r="G5678" s="159" t="n">
        <v>2830</v>
      </c>
      <c r="H5678" s="159" t="n">
        <v>7230</v>
      </c>
      <c r="I5678" s="160" t="n">
        <v>35154.06</v>
      </c>
      <c r="J5678" s="160" t="n">
        <v>1007.19</v>
      </c>
      <c r="K5678" s="160" t="n">
        <v>34146.87</v>
      </c>
      <c r="L5678" s="160" t="n">
        <v>10103.95</v>
      </c>
    </row>
    <row r="5679">
      <c r="A5679" s="176" t="n">
        <v>45962</v>
      </c>
      <c r="B5679" s="104" t="inlineStr">
        <is>
          <t>2025/26</t>
        </is>
      </c>
      <c r="C5679" s="104" t="inlineStr">
        <is>
          <t>HC-054</t>
        </is>
      </c>
      <c r="D5679" s="104" t="inlineStr">
        <is>
          <t>Nord-Ouest</t>
        </is>
      </c>
      <c r="E5679" s="104" t="inlineStr">
        <is>
          <t>Drive</t>
        </is>
      </c>
      <c r="F5679" s="104" t="n">
        <v>30</v>
      </c>
      <c r="G5679" s="159" t="n">
        <v>1221</v>
      </c>
      <c r="H5679" s="159" t="n">
        <v>3099</v>
      </c>
      <c r="I5679" s="160" t="n">
        <v>17550.72</v>
      </c>
      <c r="J5679" s="160" t="n">
        <v>535.78</v>
      </c>
      <c r="K5679" s="160" t="n">
        <v>17014.94</v>
      </c>
      <c r="L5679" s="160" t="n">
        <v>5025.59</v>
      </c>
    </row>
    <row r="5680">
      <c r="A5680" s="176" t="n">
        <v>45962</v>
      </c>
      <c r="B5680" s="104" t="inlineStr">
        <is>
          <t>2025/26</t>
        </is>
      </c>
      <c r="C5680" s="104" t="inlineStr">
        <is>
          <t>HC-054</t>
        </is>
      </c>
      <c r="D5680" s="104" t="inlineStr">
        <is>
          <t>Nord-Ouest</t>
        </is>
      </c>
      <c r="E5680" s="104" t="inlineStr">
        <is>
          <t>Livraison</t>
        </is>
      </c>
      <c r="F5680" s="104" t="n">
        <v>30</v>
      </c>
      <c r="G5680" s="159" t="n">
        <v>1257</v>
      </c>
      <c r="H5680" s="159" t="n">
        <v>3318</v>
      </c>
      <c r="I5680" s="160" t="n">
        <v>21679.69</v>
      </c>
      <c r="J5680" s="160" t="n">
        <v>1358.24</v>
      </c>
      <c r="K5680" s="160" t="n">
        <v>20321.45</v>
      </c>
      <c r="L5680" s="160" t="n">
        <v>6290.94</v>
      </c>
    </row>
    <row r="5681">
      <c r="A5681" s="176" t="n">
        <v>45962</v>
      </c>
      <c r="B5681" s="104" t="inlineStr">
        <is>
          <t>2025/26</t>
        </is>
      </c>
      <c r="C5681" s="104" t="inlineStr">
        <is>
          <t>HC-054</t>
        </is>
      </c>
      <c r="D5681" s="104" t="inlineStr">
        <is>
          <t>Nord-Ouest</t>
        </is>
      </c>
      <c r="E5681" s="104" t="inlineStr">
        <is>
          <t>Sur place</t>
        </is>
      </c>
      <c r="F5681" s="104" t="n">
        <v>30</v>
      </c>
      <c r="G5681" s="159" t="n">
        <v>3001</v>
      </c>
      <c r="H5681" s="159" t="n">
        <v>7638</v>
      </c>
      <c r="I5681" s="160" t="n">
        <v>40860.47</v>
      </c>
      <c r="J5681" s="160" t="n">
        <v>1253.71</v>
      </c>
      <c r="K5681" s="160" t="n">
        <v>39606.76</v>
      </c>
      <c r="L5681" s="160" t="n">
        <v>11756.84</v>
      </c>
    </row>
    <row r="5682">
      <c r="A5682" s="176" t="n">
        <v>45962</v>
      </c>
      <c r="B5682" s="104" t="inlineStr">
        <is>
          <t>2025/26</t>
        </is>
      </c>
      <c r="C5682" s="104" t="inlineStr">
        <is>
          <t>HC-054</t>
        </is>
      </c>
      <c r="D5682" s="104" t="inlineStr">
        <is>
          <t>Nord-Ouest</t>
        </is>
      </c>
      <c r="E5682" s="104" t="inlineStr">
        <is>
          <t>À emporter</t>
        </is>
      </c>
      <c r="F5682" s="104" t="n">
        <v>30</v>
      </c>
      <c r="G5682" s="159" t="n">
        <v>2250</v>
      </c>
      <c r="H5682" s="159" t="n">
        <v>5667</v>
      </c>
      <c r="I5682" s="160" t="n">
        <v>27875.95</v>
      </c>
      <c r="J5682" s="160" t="n">
        <v>919.1799999999999</v>
      </c>
      <c r="K5682" s="160" t="n">
        <v>26956.77</v>
      </c>
      <c r="L5682" s="160" t="n">
        <v>8013.9</v>
      </c>
    </row>
    <row r="5683">
      <c r="A5683" s="176" t="n">
        <v>45962</v>
      </c>
      <c r="B5683" s="104" t="inlineStr">
        <is>
          <t>2025/26</t>
        </is>
      </c>
      <c r="C5683" s="104" t="inlineStr">
        <is>
          <t>HC-055</t>
        </is>
      </c>
      <c r="D5683" s="104" t="inlineStr">
        <is>
          <t>Sud-Est</t>
        </is>
      </c>
      <c r="E5683" s="104" t="inlineStr">
        <is>
          <t>Livraison</t>
        </is>
      </c>
      <c r="F5683" s="104" t="n">
        <v>30</v>
      </c>
      <c r="G5683" s="159" t="n">
        <v>2367</v>
      </c>
      <c r="H5683" s="159" t="n">
        <v>5903</v>
      </c>
      <c r="I5683" s="160" t="n">
        <v>40493.95</v>
      </c>
      <c r="J5683" s="160" t="n">
        <v>2340.95</v>
      </c>
      <c r="K5683" s="160" t="n">
        <v>38153</v>
      </c>
      <c r="L5683" s="160" t="n">
        <v>11850.95</v>
      </c>
    </row>
    <row r="5684">
      <c r="A5684" s="176" t="n">
        <v>45962</v>
      </c>
      <c r="B5684" s="104" t="inlineStr">
        <is>
          <t>2025/26</t>
        </is>
      </c>
      <c r="C5684" s="104" t="inlineStr">
        <is>
          <t>HC-055</t>
        </is>
      </c>
      <c r="D5684" s="104" t="inlineStr">
        <is>
          <t>Sud-Est</t>
        </is>
      </c>
      <c r="E5684" s="104" t="inlineStr">
        <is>
          <t>Sur place</t>
        </is>
      </c>
      <c r="F5684" s="104" t="n">
        <v>30</v>
      </c>
      <c r="G5684" s="159" t="n">
        <v>5550</v>
      </c>
      <c r="H5684" s="159" t="n">
        <v>14148</v>
      </c>
      <c r="I5684" s="160" t="n">
        <v>74894.23</v>
      </c>
      <c r="J5684" s="160" t="n">
        <v>2199.41</v>
      </c>
      <c r="K5684" s="160" t="n">
        <v>72694.82000000001</v>
      </c>
      <c r="L5684" s="160" t="n">
        <v>21652.11</v>
      </c>
    </row>
    <row r="5685">
      <c r="A5685" s="176" t="n">
        <v>45962</v>
      </c>
      <c r="B5685" s="104" t="inlineStr">
        <is>
          <t>2025/26</t>
        </is>
      </c>
      <c r="C5685" s="104" t="inlineStr">
        <is>
          <t>HC-055</t>
        </is>
      </c>
      <c r="D5685" s="104" t="inlineStr">
        <is>
          <t>Sud-Est</t>
        </is>
      </c>
      <c r="E5685" s="104" t="inlineStr">
        <is>
          <t>À emporter</t>
        </is>
      </c>
      <c r="F5685" s="104" t="n">
        <v>30</v>
      </c>
      <c r="G5685" s="159" t="n">
        <v>4348</v>
      </c>
      <c r="H5685" s="159" t="n">
        <v>10889</v>
      </c>
      <c r="I5685" s="160" t="n">
        <v>53494.84</v>
      </c>
      <c r="J5685" s="160" t="n">
        <v>1512.08</v>
      </c>
      <c r="K5685" s="160" t="n">
        <v>51982.76</v>
      </c>
      <c r="L5685" s="160" t="n">
        <v>15377.55</v>
      </c>
    </row>
    <row r="5686">
      <c r="A5686" s="176" t="n">
        <v>45962</v>
      </c>
      <c r="B5686" s="104" t="inlineStr">
        <is>
          <t>2025/26</t>
        </is>
      </c>
      <c r="C5686" s="104" t="inlineStr">
        <is>
          <t>HC-056</t>
        </is>
      </c>
      <c r="D5686" s="104" t="inlineStr">
        <is>
          <t>Sud-Ouest</t>
        </is>
      </c>
      <c r="E5686" s="104" t="inlineStr">
        <is>
          <t>Drive</t>
        </is>
      </c>
      <c r="F5686" s="104" t="n">
        <v>30</v>
      </c>
      <c r="G5686" s="159" t="n">
        <v>1393</v>
      </c>
      <c r="H5686" s="159" t="n">
        <v>3438</v>
      </c>
      <c r="I5686" s="160" t="n">
        <v>20091.96</v>
      </c>
      <c r="J5686" s="160" t="n">
        <v>637.74</v>
      </c>
      <c r="K5686" s="160" t="n">
        <v>19454.22</v>
      </c>
      <c r="L5686" s="160" t="n">
        <v>5785.57</v>
      </c>
    </row>
    <row r="5687">
      <c r="A5687" s="176" t="n">
        <v>45962</v>
      </c>
      <c r="B5687" s="104" t="inlineStr">
        <is>
          <t>2025/26</t>
        </is>
      </c>
      <c r="C5687" s="104" t="inlineStr">
        <is>
          <t>HC-056</t>
        </is>
      </c>
      <c r="D5687" s="104" t="inlineStr">
        <is>
          <t>Sud-Ouest</t>
        </is>
      </c>
      <c r="E5687" s="104" t="inlineStr">
        <is>
          <t>Livraison</t>
        </is>
      </c>
      <c r="F5687" s="104" t="n">
        <v>30</v>
      </c>
      <c r="G5687" s="159" t="n">
        <v>1579</v>
      </c>
      <c r="H5687" s="159" t="n">
        <v>4109</v>
      </c>
      <c r="I5687" s="160" t="n">
        <v>26761.22</v>
      </c>
      <c r="J5687" s="160" t="n">
        <v>1488.33</v>
      </c>
      <c r="K5687" s="160" t="n">
        <v>25272.89</v>
      </c>
      <c r="L5687" s="160" t="n">
        <v>7820.28</v>
      </c>
    </row>
    <row r="5688">
      <c r="A5688" s="176" t="n">
        <v>45962</v>
      </c>
      <c r="B5688" s="104" t="inlineStr">
        <is>
          <t>2025/26</t>
        </is>
      </c>
      <c r="C5688" s="104" t="inlineStr">
        <is>
          <t>HC-056</t>
        </is>
      </c>
      <c r="D5688" s="104" t="inlineStr">
        <is>
          <t>Sud-Ouest</t>
        </is>
      </c>
      <c r="E5688" s="104" t="inlineStr">
        <is>
          <t>Sur place</t>
        </is>
      </c>
      <c r="F5688" s="104" t="n">
        <v>29</v>
      </c>
      <c r="G5688" s="159" t="n">
        <v>3341</v>
      </c>
      <c r="H5688" s="159" t="n">
        <v>8607</v>
      </c>
      <c r="I5688" s="160" t="n">
        <v>44529.84</v>
      </c>
      <c r="J5688" s="160" t="n">
        <v>1428.48</v>
      </c>
      <c r="K5688" s="160" t="n">
        <v>43101.36</v>
      </c>
      <c r="L5688" s="160" t="n">
        <v>12873.06</v>
      </c>
    </row>
    <row r="5689">
      <c r="A5689" s="176" t="n">
        <v>45962</v>
      </c>
      <c r="B5689" s="104" t="inlineStr">
        <is>
          <t>2025/26</t>
        </is>
      </c>
      <c r="C5689" s="104" t="inlineStr">
        <is>
          <t>HC-056</t>
        </is>
      </c>
      <c r="D5689" s="104" t="inlineStr">
        <is>
          <t>Sud-Ouest</t>
        </is>
      </c>
      <c r="E5689" s="104" t="inlineStr">
        <is>
          <t>À emporter</t>
        </is>
      </c>
      <c r="F5689" s="104" t="n">
        <v>30</v>
      </c>
      <c r="G5689" s="159" t="n">
        <v>2598</v>
      </c>
      <c r="H5689" s="159" t="n">
        <v>6592</v>
      </c>
      <c r="I5689" s="160" t="n">
        <v>32318.96</v>
      </c>
      <c r="J5689" s="160" t="n">
        <v>953.4299999999999</v>
      </c>
      <c r="K5689" s="160" t="n">
        <v>31365.53</v>
      </c>
      <c r="L5689" s="160" t="n">
        <v>9374.450000000001</v>
      </c>
    </row>
    <row r="5690">
      <c r="A5690" s="176" t="n">
        <v>45962</v>
      </c>
      <c r="B5690" s="104" t="inlineStr">
        <is>
          <t>2025/26</t>
        </is>
      </c>
      <c r="C5690" s="104" t="inlineStr">
        <is>
          <t>HC-057</t>
        </is>
      </c>
      <c r="D5690" s="104" t="inlineStr">
        <is>
          <t>Île-de-France</t>
        </is>
      </c>
      <c r="E5690" s="104" t="inlineStr">
        <is>
          <t>Livraison</t>
        </is>
      </c>
      <c r="F5690" s="104" t="n">
        <v>30</v>
      </c>
      <c r="G5690" s="159" t="n">
        <v>1819</v>
      </c>
      <c r="H5690" s="159" t="n">
        <v>4626</v>
      </c>
      <c r="I5690" s="160" t="n">
        <v>31286.6</v>
      </c>
      <c r="J5690" s="160" t="n">
        <v>1799.99</v>
      </c>
      <c r="K5690" s="160" t="n">
        <v>29486.61</v>
      </c>
      <c r="L5690" s="160" t="n">
        <v>9203.66</v>
      </c>
    </row>
    <row r="5691">
      <c r="A5691" s="176" t="n">
        <v>45962</v>
      </c>
      <c r="B5691" s="104" t="inlineStr">
        <is>
          <t>2025/26</t>
        </is>
      </c>
      <c r="C5691" s="104" t="inlineStr">
        <is>
          <t>HC-057</t>
        </is>
      </c>
      <c r="D5691" s="104" t="inlineStr">
        <is>
          <t>Île-de-France</t>
        </is>
      </c>
      <c r="E5691" s="104" t="inlineStr">
        <is>
          <t>Sur place</t>
        </is>
      </c>
      <c r="F5691" s="104" t="n">
        <v>30</v>
      </c>
      <c r="G5691" s="159" t="n">
        <v>4277</v>
      </c>
      <c r="H5691" s="159" t="n">
        <v>10680</v>
      </c>
      <c r="I5691" s="160" t="n">
        <v>57724.35</v>
      </c>
      <c r="J5691" s="160" t="n">
        <v>1790.08</v>
      </c>
      <c r="K5691" s="160" t="n">
        <v>55934.27</v>
      </c>
      <c r="L5691" s="160" t="n">
        <v>16685.71</v>
      </c>
    </row>
    <row r="5692">
      <c r="A5692" s="176" t="n">
        <v>45962</v>
      </c>
      <c r="B5692" s="104" t="inlineStr">
        <is>
          <t>2025/26</t>
        </is>
      </c>
      <c r="C5692" s="104" t="inlineStr">
        <is>
          <t>HC-057</t>
        </is>
      </c>
      <c r="D5692" s="104" t="inlineStr">
        <is>
          <t>Île-de-France</t>
        </is>
      </c>
      <c r="E5692" s="104" t="inlineStr">
        <is>
          <t>À emporter</t>
        </is>
      </c>
      <c r="F5692" s="104" t="n">
        <v>30</v>
      </c>
      <c r="G5692" s="159" t="n">
        <v>3295</v>
      </c>
      <c r="H5692" s="159" t="n">
        <v>8210</v>
      </c>
      <c r="I5692" s="160" t="n">
        <v>40242.44</v>
      </c>
      <c r="J5692" s="160" t="n">
        <v>1191.07</v>
      </c>
      <c r="K5692" s="160" t="n">
        <v>39051.37</v>
      </c>
      <c r="L5692" s="160" t="n">
        <v>11603.81</v>
      </c>
    </row>
    <row r="5693">
      <c r="A5693" s="176" t="n">
        <v>45962</v>
      </c>
      <c r="B5693" s="104" t="inlineStr">
        <is>
          <t>2025/26</t>
        </is>
      </c>
      <c r="C5693" s="104" t="inlineStr">
        <is>
          <t>HC-058</t>
        </is>
      </c>
      <c r="D5693" s="104" t="inlineStr">
        <is>
          <t>Nord-Ouest</t>
        </is>
      </c>
      <c r="E5693" s="104" t="inlineStr">
        <is>
          <t>Livraison</t>
        </is>
      </c>
      <c r="F5693" s="104" t="n">
        <v>30</v>
      </c>
      <c r="G5693" s="159" t="n">
        <v>1121</v>
      </c>
      <c r="H5693" s="159" t="n">
        <v>2871</v>
      </c>
      <c r="I5693" s="160" t="n">
        <v>19288.07</v>
      </c>
      <c r="J5693" s="160" t="n">
        <v>1125.72</v>
      </c>
      <c r="K5693" s="160" t="n">
        <v>18162.35</v>
      </c>
      <c r="L5693" s="160" t="n">
        <v>5607.34</v>
      </c>
    </row>
    <row r="5694">
      <c r="A5694" s="176" t="n">
        <v>45962</v>
      </c>
      <c r="B5694" s="104" t="inlineStr">
        <is>
          <t>2025/26</t>
        </is>
      </c>
      <c r="C5694" s="104" t="inlineStr">
        <is>
          <t>HC-058</t>
        </is>
      </c>
      <c r="D5694" s="104" t="inlineStr">
        <is>
          <t>Nord-Ouest</t>
        </is>
      </c>
      <c r="E5694" s="104" t="inlineStr">
        <is>
          <t>Sur place</t>
        </is>
      </c>
      <c r="F5694" s="104" t="n">
        <v>29</v>
      </c>
      <c r="G5694" s="159" t="n">
        <v>2598</v>
      </c>
      <c r="H5694" s="159" t="n">
        <v>6687</v>
      </c>
      <c r="I5694" s="160" t="n">
        <v>34997.72</v>
      </c>
      <c r="J5694" s="160" t="n">
        <v>1121.44</v>
      </c>
      <c r="K5694" s="160" t="n">
        <v>33876.28</v>
      </c>
      <c r="L5694" s="160" t="n">
        <v>10052.06</v>
      </c>
    </row>
    <row r="5695">
      <c r="A5695" s="176" t="n">
        <v>45962</v>
      </c>
      <c r="B5695" s="104" t="inlineStr">
        <is>
          <t>2025/26</t>
        </is>
      </c>
      <c r="C5695" s="104" t="inlineStr">
        <is>
          <t>HC-058</t>
        </is>
      </c>
      <c r="D5695" s="104" t="inlineStr">
        <is>
          <t>Nord-Ouest</t>
        </is>
      </c>
      <c r="E5695" s="104" t="inlineStr">
        <is>
          <t>À emporter</t>
        </is>
      </c>
      <c r="F5695" s="104" t="n">
        <v>30</v>
      </c>
      <c r="G5695" s="159" t="n">
        <v>2053</v>
      </c>
      <c r="H5695" s="159" t="n">
        <v>5149</v>
      </c>
      <c r="I5695" s="160" t="n">
        <v>25443.38</v>
      </c>
      <c r="J5695" s="160" t="n">
        <v>764.6900000000001</v>
      </c>
      <c r="K5695" s="160" t="n">
        <v>24678.69</v>
      </c>
      <c r="L5695" s="160" t="n">
        <v>7298.89</v>
      </c>
    </row>
    <row r="5696">
      <c r="A5696" s="176" t="n">
        <v>45962</v>
      </c>
      <c r="B5696" s="104" t="inlineStr">
        <is>
          <t>2025/26</t>
        </is>
      </c>
      <c r="C5696" s="104" t="inlineStr">
        <is>
          <t>HC-059</t>
        </is>
      </c>
      <c r="D5696" s="104" t="inlineStr">
        <is>
          <t>Sud-Est</t>
        </is>
      </c>
      <c r="E5696" s="104" t="inlineStr">
        <is>
          <t>Livraison</t>
        </is>
      </c>
      <c r="F5696" s="104" t="n">
        <v>30</v>
      </c>
      <c r="G5696" s="159" t="n">
        <v>1887</v>
      </c>
      <c r="H5696" s="159" t="n">
        <v>4829</v>
      </c>
      <c r="I5696" s="160" t="n">
        <v>32252.07</v>
      </c>
      <c r="J5696" s="160" t="n">
        <v>1951.46</v>
      </c>
      <c r="K5696" s="160" t="n">
        <v>30300.61</v>
      </c>
      <c r="L5696" s="160" t="n">
        <v>9330.379999999999</v>
      </c>
    </row>
    <row r="5697">
      <c r="A5697" s="176" t="n">
        <v>45962</v>
      </c>
      <c r="B5697" s="104" t="inlineStr">
        <is>
          <t>2025/26</t>
        </is>
      </c>
      <c r="C5697" s="104" t="inlineStr">
        <is>
          <t>HC-059</t>
        </is>
      </c>
      <c r="D5697" s="104" t="inlineStr">
        <is>
          <t>Sud-Est</t>
        </is>
      </c>
      <c r="E5697" s="104" t="inlineStr">
        <is>
          <t>Sur place</t>
        </is>
      </c>
      <c r="F5697" s="104" t="n">
        <v>29</v>
      </c>
      <c r="G5697" s="159" t="n">
        <v>3836</v>
      </c>
      <c r="H5697" s="159" t="n">
        <v>9939</v>
      </c>
      <c r="I5697" s="160" t="n">
        <v>51934.06</v>
      </c>
      <c r="J5697" s="160" t="n">
        <v>1799.12</v>
      </c>
      <c r="K5697" s="160" t="n">
        <v>50134.94</v>
      </c>
      <c r="L5697" s="160" t="n">
        <v>14816.31</v>
      </c>
    </row>
    <row r="5698">
      <c r="A5698" s="176" t="n">
        <v>45962</v>
      </c>
      <c r="B5698" s="104" t="inlineStr">
        <is>
          <t>2025/26</t>
        </is>
      </c>
      <c r="C5698" s="104" t="inlineStr">
        <is>
          <t>HC-059</t>
        </is>
      </c>
      <c r="D5698" s="104" t="inlineStr">
        <is>
          <t>Sud-Est</t>
        </is>
      </c>
      <c r="E5698" s="104" t="inlineStr">
        <is>
          <t>À emporter</t>
        </is>
      </c>
      <c r="F5698" s="104" t="n">
        <v>30</v>
      </c>
      <c r="G5698" s="159" t="n">
        <v>2953</v>
      </c>
      <c r="H5698" s="159" t="n">
        <v>7510</v>
      </c>
      <c r="I5698" s="160" t="n">
        <v>36383.87</v>
      </c>
      <c r="J5698" s="160" t="n">
        <v>1061.74</v>
      </c>
      <c r="K5698" s="160" t="n">
        <v>35322.13</v>
      </c>
      <c r="L5698" s="160" t="n">
        <v>10514.37</v>
      </c>
    </row>
    <row r="5699">
      <c r="A5699" s="176" t="n">
        <v>45962</v>
      </c>
      <c r="B5699" s="104" t="inlineStr">
        <is>
          <t>2025/26</t>
        </is>
      </c>
      <c r="C5699" s="104" t="inlineStr">
        <is>
          <t>HC-060</t>
        </is>
      </c>
      <c r="D5699" s="104" t="inlineStr">
        <is>
          <t>Sud-Ouest</t>
        </is>
      </c>
      <c r="E5699" s="104" t="inlineStr">
        <is>
          <t>Livraison</t>
        </is>
      </c>
      <c r="F5699" s="104" t="n">
        <v>30</v>
      </c>
      <c r="G5699" s="159" t="n">
        <v>1226</v>
      </c>
      <c r="H5699" s="159" t="n">
        <v>3184</v>
      </c>
      <c r="I5699" s="160" t="n">
        <v>21314.18</v>
      </c>
      <c r="J5699" s="160" t="n">
        <v>1277.06</v>
      </c>
      <c r="K5699" s="160" t="n">
        <v>20037.12</v>
      </c>
      <c r="L5699" s="160" t="n">
        <v>6173.08</v>
      </c>
    </row>
    <row r="5700">
      <c r="A5700" s="176" t="n">
        <v>45962</v>
      </c>
      <c r="B5700" s="104" t="inlineStr">
        <is>
          <t>2025/26</t>
        </is>
      </c>
      <c r="C5700" s="104" t="inlineStr">
        <is>
          <t>HC-060</t>
        </is>
      </c>
      <c r="D5700" s="104" t="inlineStr">
        <is>
          <t>Sud-Ouest</t>
        </is>
      </c>
      <c r="E5700" s="104" t="inlineStr">
        <is>
          <t>Sur place</t>
        </is>
      </c>
      <c r="F5700" s="104" t="n">
        <v>30</v>
      </c>
      <c r="G5700" s="159" t="n">
        <v>2981</v>
      </c>
      <c r="H5700" s="159" t="n">
        <v>7574</v>
      </c>
      <c r="I5700" s="160" t="n">
        <v>39693.97</v>
      </c>
      <c r="J5700" s="160" t="n">
        <v>1234.95</v>
      </c>
      <c r="K5700" s="160" t="n">
        <v>38459.02</v>
      </c>
      <c r="L5700" s="160" t="n">
        <v>11484.99</v>
      </c>
    </row>
    <row r="5701">
      <c r="A5701" s="176" t="n">
        <v>45962</v>
      </c>
      <c r="B5701" s="104" t="inlineStr">
        <is>
          <t>2025/26</t>
        </is>
      </c>
      <c r="C5701" s="104" t="inlineStr">
        <is>
          <t>HC-060</t>
        </is>
      </c>
      <c r="D5701" s="104" t="inlineStr">
        <is>
          <t>Sud-Ouest</t>
        </is>
      </c>
      <c r="E5701" s="104" t="inlineStr">
        <is>
          <t>À emporter</t>
        </is>
      </c>
      <c r="F5701" s="104" t="n">
        <v>30</v>
      </c>
      <c r="G5701" s="159" t="n">
        <v>2276</v>
      </c>
      <c r="H5701" s="159" t="n">
        <v>6001</v>
      </c>
      <c r="I5701" s="160" t="n">
        <v>28064.44</v>
      </c>
      <c r="J5701" s="160" t="n">
        <v>766.46</v>
      </c>
      <c r="K5701" s="160" t="n">
        <v>27297.98</v>
      </c>
      <c r="L5701" s="160" t="n">
        <v>8134.67</v>
      </c>
    </row>
    <row r="5702">
      <c r="A5702" s="176" t="n">
        <v>45962</v>
      </c>
      <c r="B5702" s="104" t="inlineStr">
        <is>
          <t>2025/26</t>
        </is>
      </c>
      <c r="C5702" s="104" t="inlineStr">
        <is>
          <t>HC-061</t>
        </is>
      </c>
      <c r="D5702" s="104" t="inlineStr">
        <is>
          <t>Île-de-France</t>
        </is>
      </c>
      <c r="E5702" s="104" t="inlineStr">
        <is>
          <t>Livraison</t>
        </is>
      </c>
      <c r="F5702" s="104" t="n">
        <v>30</v>
      </c>
      <c r="G5702" s="159" t="n">
        <v>1749</v>
      </c>
      <c r="H5702" s="159" t="n">
        <v>4395</v>
      </c>
      <c r="I5702" s="160" t="n">
        <v>29758.08</v>
      </c>
      <c r="J5702" s="160" t="n">
        <v>1635.63</v>
      </c>
      <c r="K5702" s="160" t="n">
        <v>28122.45</v>
      </c>
      <c r="L5702" s="160" t="n">
        <v>8687.51</v>
      </c>
    </row>
    <row r="5703">
      <c r="A5703" s="176" t="n">
        <v>45962</v>
      </c>
      <c r="B5703" s="104" t="inlineStr">
        <is>
          <t>2025/26</t>
        </is>
      </c>
      <c r="C5703" s="104" t="inlineStr">
        <is>
          <t>HC-061</t>
        </is>
      </c>
      <c r="D5703" s="104" t="inlineStr">
        <is>
          <t>Île-de-France</t>
        </is>
      </c>
      <c r="E5703" s="104" t="inlineStr">
        <is>
          <t>Sur place</t>
        </is>
      </c>
      <c r="F5703" s="104" t="n">
        <v>29</v>
      </c>
      <c r="G5703" s="159" t="n">
        <v>3741</v>
      </c>
      <c r="H5703" s="159" t="n">
        <v>9346</v>
      </c>
      <c r="I5703" s="160" t="n">
        <v>50598.87</v>
      </c>
      <c r="J5703" s="160" t="n">
        <v>1441.96</v>
      </c>
      <c r="K5703" s="160" t="n">
        <v>49156.91</v>
      </c>
      <c r="L5703" s="160" t="n">
        <v>14631.86</v>
      </c>
    </row>
    <row r="5704">
      <c r="A5704" s="176" t="n">
        <v>45962</v>
      </c>
      <c r="B5704" s="104" t="inlineStr">
        <is>
          <t>2025/26</t>
        </is>
      </c>
      <c r="C5704" s="104" t="inlineStr">
        <is>
          <t>HC-061</t>
        </is>
      </c>
      <c r="D5704" s="104" t="inlineStr">
        <is>
          <t>Île-de-France</t>
        </is>
      </c>
      <c r="E5704" s="104" t="inlineStr">
        <is>
          <t>À emporter</t>
        </is>
      </c>
      <c r="F5704" s="104" t="n">
        <v>30</v>
      </c>
      <c r="G5704" s="159" t="n">
        <v>2881</v>
      </c>
      <c r="H5704" s="159" t="n">
        <v>7373</v>
      </c>
      <c r="I5704" s="160" t="n">
        <v>35414.56</v>
      </c>
      <c r="J5704" s="160" t="n">
        <v>1026.43</v>
      </c>
      <c r="K5704" s="160" t="n">
        <v>34388.13</v>
      </c>
      <c r="L5704" s="160" t="n">
        <v>10298.24</v>
      </c>
    </row>
    <row r="5705">
      <c r="A5705" s="176" t="n">
        <v>45962</v>
      </c>
      <c r="B5705" s="104" t="inlineStr">
        <is>
          <t>2025/26</t>
        </is>
      </c>
      <c r="C5705" s="104" t="inlineStr">
        <is>
          <t>HC-062</t>
        </is>
      </c>
      <c r="D5705" s="104" t="inlineStr">
        <is>
          <t>Nord-Ouest</t>
        </is>
      </c>
      <c r="E5705" s="104" t="inlineStr">
        <is>
          <t>Drive</t>
        </is>
      </c>
      <c r="F5705" s="104" t="n">
        <v>30</v>
      </c>
      <c r="G5705" s="159" t="n">
        <v>991</v>
      </c>
      <c r="H5705" s="159" t="n">
        <v>2505</v>
      </c>
      <c r="I5705" s="160" t="n">
        <v>14323.59</v>
      </c>
      <c r="J5705" s="160" t="n">
        <v>369.76</v>
      </c>
      <c r="K5705" s="160" t="n">
        <v>13953.83</v>
      </c>
      <c r="L5705" s="160" t="n">
        <v>4129</v>
      </c>
    </row>
    <row r="5706">
      <c r="A5706" s="176" t="n">
        <v>45962</v>
      </c>
      <c r="B5706" s="104" t="inlineStr">
        <is>
          <t>2025/26</t>
        </is>
      </c>
      <c r="C5706" s="104" t="inlineStr">
        <is>
          <t>HC-062</t>
        </is>
      </c>
      <c r="D5706" s="104" t="inlineStr">
        <is>
          <t>Nord-Ouest</t>
        </is>
      </c>
      <c r="E5706" s="104" t="inlineStr">
        <is>
          <t>Livraison</t>
        </is>
      </c>
      <c r="F5706" s="104" t="n">
        <v>30</v>
      </c>
      <c r="G5706" s="159" t="n">
        <v>1009</v>
      </c>
      <c r="H5706" s="159" t="n">
        <v>2559</v>
      </c>
      <c r="I5706" s="160" t="n">
        <v>17510.97</v>
      </c>
      <c r="J5706" s="160" t="n">
        <v>1030.04</v>
      </c>
      <c r="K5706" s="160" t="n">
        <v>16480.93</v>
      </c>
      <c r="L5706" s="160" t="n">
        <v>5110.67</v>
      </c>
    </row>
    <row r="5707">
      <c r="A5707" s="176" t="n">
        <v>45962</v>
      </c>
      <c r="B5707" s="104" t="inlineStr">
        <is>
          <t>2025/26</t>
        </is>
      </c>
      <c r="C5707" s="104" t="inlineStr">
        <is>
          <t>HC-062</t>
        </is>
      </c>
      <c r="D5707" s="104" t="inlineStr">
        <is>
          <t>Nord-Ouest</t>
        </is>
      </c>
      <c r="E5707" s="104" t="inlineStr">
        <is>
          <t>Sur place</t>
        </is>
      </c>
      <c r="F5707" s="104" t="n">
        <v>30</v>
      </c>
      <c r="G5707" s="159" t="n">
        <v>2447</v>
      </c>
      <c r="H5707" s="159" t="n">
        <v>6137</v>
      </c>
      <c r="I5707" s="160" t="n">
        <v>32884.36</v>
      </c>
      <c r="J5707" s="160" t="n">
        <v>998.8200000000001</v>
      </c>
      <c r="K5707" s="160" t="n">
        <v>31885.54</v>
      </c>
      <c r="L5707" s="160" t="n">
        <v>9588.27</v>
      </c>
    </row>
    <row r="5708">
      <c r="A5708" s="176" t="n">
        <v>45962</v>
      </c>
      <c r="B5708" s="104" t="inlineStr">
        <is>
          <t>2025/26</t>
        </is>
      </c>
      <c r="C5708" s="104" t="inlineStr">
        <is>
          <t>HC-062</t>
        </is>
      </c>
      <c r="D5708" s="104" t="inlineStr">
        <is>
          <t>Nord-Ouest</t>
        </is>
      </c>
      <c r="E5708" s="104" t="inlineStr">
        <is>
          <t>À emporter</t>
        </is>
      </c>
      <c r="F5708" s="104" t="n">
        <v>30</v>
      </c>
      <c r="G5708" s="159" t="n">
        <v>1928</v>
      </c>
      <c r="H5708" s="159" t="n">
        <v>5032</v>
      </c>
      <c r="I5708" s="160" t="n">
        <v>24103.25</v>
      </c>
      <c r="J5708" s="160" t="n">
        <v>721.75</v>
      </c>
      <c r="K5708" s="160" t="n">
        <v>23381.5</v>
      </c>
      <c r="L5708" s="160" t="n">
        <v>6998.07</v>
      </c>
    </row>
    <row r="5709">
      <c r="A5709" s="176" t="n">
        <v>45962</v>
      </c>
      <c r="B5709" s="104" t="inlineStr">
        <is>
          <t>2025/26</t>
        </is>
      </c>
      <c r="C5709" s="104" t="inlineStr">
        <is>
          <t>HC-063</t>
        </is>
      </c>
      <c r="D5709" s="104" t="inlineStr">
        <is>
          <t>Sud-Est</t>
        </is>
      </c>
      <c r="E5709" s="104" t="inlineStr">
        <is>
          <t>Livraison</t>
        </is>
      </c>
      <c r="F5709" s="104" t="n">
        <v>30</v>
      </c>
      <c r="G5709" s="159" t="n">
        <v>1542</v>
      </c>
      <c r="H5709" s="159" t="n">
        <v>3831</v>
      </c>
      <c r="I5709" s="160" t="n">
        <v>25826.83</v>
      </c>
      <c r="J5709" s="160" t="n">
        <v>1470.98</v>
      </c>
      <c r="K5709" s="160" t="n">
        <v>24355.85</v>
      </c>
      <c r="L5709" s="160" t="n">
        <v>7531.2</v>
      </c>
    </row>
    <row r="5710">
      <c r="A5710" s="176" t="n">
        <v>45962</v>
      </c>
      <c r="B5710" s="104" t="inlineStr">
        <is>
          <t>2025/26</t>
        </is>
      </c>
      <c r="C5710" s="104" t="inlineStr">
        <is>
          <t>HC-063</t>
        </is>
      </c>
      <c r="D5710" s="104" t="inlineStr">
        <is>
          <t>Sud-Est</t>
        </is>
      </c>
      <c r="E5710" s="104" t="inlineStr">
        <is>
          <t>Sur place</t>
        </is>
      </c>
      <c r="F5710" s="104" t="n">
        <v>29</v>
      </c>
      <c r="G5710" s="159" t="n">
        <v>3129</v>
      </c>
      <c r="H5710" s="159" t="n">
        <v>7795</v>
      </c>
      <c r="I5710" s="160" t="n">
        <v>42299.89</v>
      </c>
      <c r="J5710" s="160" t="n">
        <v>1344.3</v>
      </c>
      <c r="K5710" s="160" t="n">
        <v>40955.59</v>
      </c>
      <c r="L5710" s="160" t="n">
        <v>12211.96</v>
      </c>
    </row>
    <row r="5711">
      <c r="A5711" s="176" t="n">
        <v>45962</v>
      </c>
      <c r="B5711" s="104" t="inlineStr">
        <is>
          <t>2025/26</t>
        </is>
      </c>
      <c r="C5711" s="104" t="inlineStr">
        <is>
          <t>HC-063</t>
        </is>
      </c>
      <c r="D5711" s="104" t="inlineStr">
        <is>
          <t>Sud-Est</t>
        </is>
      </c>
      <c r="E5711" s="104" t="inlineStr">
        <is>
          <t>À emporter</t>
        </is>
      </c>
      <c r="F5711" s="104" t="n">
        <v>29</v>
      </c>
      <c r="G5711" s="159" t="n">
        <v>2321</v>
      </c>
      <c r="H5711" s="159" t="n">
        <v>5776</v>
      </c>
      <c r="I5711" s="160" t="n">
        <v>28879.29</v>
      </c>
      <c r="J5711" s="160" t="n">
        <v>827.85</v>
      </c>
      <c r="K5711" s="160" t="n">
        <v>28051.44</v>
      </c>
      <c r="L5711" s="160" t="n">
        <v>8364.629999999999</v>
      </c>
    </row>
    <row r="5712">
      <c r="A5712" s="176" t="n">
        <v>45962</v>
      </c>
      <c r="B5712" s="104" t="inlineStr">
        <is>
          <t>2025/26</t>
        </is>
      </c>
      <c r="C5712" s="104" t="inlineStr">
        <is>
          <t>HC-064</t>
        </is>
      </c>
      <c r="D5712" s="104" t="inlineStr">
        <is>
          <t>Sud-Ouest</t>
        </is>
      </c>
      <c r="E5712" s="104" t="inlineStr">
        <is>
          <t>Livraison</t>
        </is>
      </c>
      <c r="F5712" s="104" t="n">
        <v>30</v>
      </c>
      <c r="G5712" s="159" t="n">
        <v>1319</v>
      </c>
      <c r="H5712" s="159" t="n">
        <v>3451</v>
      </c>
      <c r="I5712" s="160" t="n">
        <v>21958.24</v>
      </c>
      <c r="J5712" s="160" t="n">
        <v>1288.78</v>
      </c>
      <c r="K5712" s="160" t="n">
        <v>20669.46</v>
      </c>
      <c r="L5712" s="160" t="n">
        <v>6411.25</v>
      </c>
    </row>
    <row r="5713">
      <c r="A5713" s="176" t="n">
        <v>45962</v>
      </c>
      <c r="B5713" s="104" t="inlineStr">
        <is>
          <t>2025/26</t>
        </is>
      </c>
      <c r="C5713" s="104" t="inlineStr">
        <is>
          <t>HC-064</t>
        </is>
      </c>
      <c r="D5713" s="104" t="inlineStr">
        <is>
          <t>Sud-Ouest</t>
        </is>
      </c>
      <c r="E5713" s="104" t="inlineStr">
        <is>
          <t>Sur place</t>
        </is>
      </c>
      <c r="F5713" s="104" t="n">
        <v>30</v>
      </c>
      <c r="G5713" s="159" t="n">
        <v>2843</v>
      </c>
      <c r="H5713" s="159" t="n">
        <v>7212</v>
      </c>
      <c r="I5713" s="160" t="n">
        <v>38401.55</v>
      </c>
      <c r="J5713" s="160" t="n">
        <v>1162.39</v>
      </c>
      <c r="K5713" s="160" t="n">
        <v>37239.16</v>
      </c>
      <c r="L5713" s="160" t="n">
        <v>11193.58</v>
      </c>
    </row>
    <row r="5714">
      <c r="A5714" s="176" t="n">
        <v>45962</v>
      </c>
      <c r="B5714" s="104" t="inlineStr">
        <is>
          <t>2025/26</t>
        </is>
      </c>
      <c r="C5714" s="104" t="inlineStr">
        <is>
          <t>HC-064</t>
        </is>
      </c>
      <c r="D5714" s="104" t="inlineStr">
        <is>
          <t>Sud-Ouest</t>
        </is>
      </c>
      <c r="E5714" s="104" t="inlineStr">
        <is>
          <t>À emporter</t>
        </is>
      </c>
      <c r="F5714" s="104" t="n">
        <v>28</v>
      </c>
      <c r="G5714" s="159" t="n">
        <v>1993</v>
      </c>
      <c r="H5714" s="159" t="n">
        <v>4917</v>
      </c>
      <c r="I5714" s="160" t="n">
        <v>24767.77</v>
      </c>
      <c r="J5714" s="160" t="n">
        <v>635.1</v>
      </c>
      <c r="K5714" s="160" t="n">
        <v>24132.67</v>
      </c>
      <c r="L5714" s="160" t="n">
        <v>7173.04</v>
      </c>
    </row>
    <row r="5715">
      <c r="A5715" s="176" t="n">
        <v>45962</v>
      </c>
      <c r="B5715" s="104" t="inlineStr">
        <is>
          <t>2025/26</t>
        </is>
      </c>
      <c r="C5715" s="104" t="inlineStr">
        <is>
          <t>HC-065</t>
        </is>
      </c>
      <c r="D5715" s="104" t="inlineStr">
        <is>
          <t>Île-de-France</t>
        </is>
      </c>
      <c r="E5715" s="104" t="inlineStr">
        <is>
          <t>Livraison</t>
        </is>
      </c>
      <c r="F5715" s="104" t="n">
        <v>30</v>
      </c>
      <c r="G5715" s="159" t="n">
        <v>2765</v>
      </c>
      <c r="H5715" s="159" t="n">
        <v>7073</v>
      </c>
      <c r="I5715" s="160" t="n">
        <v>45709.86</v>
      </c>
      <c r="J5715" s="160" t="n">
        <v>2395.43</v>
      </c>
      <c r="K5715" s="160" t="n">
        <v>43314.43</v>
      </c>
      <c r="L5715" s="160" t="n">
        <v>13320.22</v>
      </c>
    </row>
    <row r="5716">
      <c r="A5716" s="176" t="n">
        <v>45962</v>
      </c>
      <c r="B5716" s="104" t="inlineStr">
        <is>
          <t>2025/26</t>
        </is>
      </c>
      <c r="C5716" s="104" t="inlineStr">
        <is>
          <t>HC-065</t>
        </is>
      </c>
      <c r="D5716" s="104" t="inlineStr">
        <is>
          <t>Île-de-France</t>
        </is>
      </c>
      <c r="E5716" s="104" t="inlineStr">
        <is>
          <t>Sur place</t>
        </is>
      </c>
      <c r="F5716" s="104" t="n">
        <v>27</v>
      </c>
      <c r="G5716" s="159" t="n">
        <v>4754</v>
      </c>
      <c r="H5716" s="159" t="n">
        <v>12448</v>
      </c>
      <c r="I5716" s="160" t="n">
        <v>63465.78</v>
      </c>
      <c r="J5716" s="160" t="n">
        <v>1871.27</v>
      </c>
      <c r="K5716" s="160" t="n">
        <v>61594.51</v>
      </c>
      <c r="L5716" s="160" t="n">
        <v>18155.15</v>
      </c>
    </row>
    <row r="5717">
      <c r="A5717" s="176" t="n">
        <v>45962</v>
      </c>
      <c r="B5717" s="104" t="inlineStr">
        <is>
          <t>2025/26</t>
        </is>
      </c>
      <c r="C5717" s="104" t="inlineStr">
        <is>
          <t>HC-065</t>
        </is>
      </c>
      <c r="D5717" s="104" t="inlineStr">
        <is>
          <t>Île-de-France</t>
        </is>
      </c>
      <c r="E5717" s="104" t="inlineStr">
        <is>
          <t>À emporter</t>
        </is>
      </c>
      <c r="F5717" s="104" t="n">
        <v>30</v>
      </c>
      <c r="G5717" s="159" t="n">
        <v>4010</v>
      </c>
      <c r="H5717" s="159" t="n">
        <v>10427</v>
      </c>
      <c r="I5717" s="160" t="n">
        <v>49357.6</v>
      </c>
      <c r="J5717" s="160" t="n">
        <v>1556.57</v>
      </c>
      <c r="K5717" s="160" t="n">
        <v>47801.03</v>
      </c>
      <c r="L5717" s="160" t="n">
        <v>14264.37</v>
      </c>
    </row>
    <row r="5718">
      <c r="A5718" s="176" t="n">
        <v>45962</v>
      </c>
      <c r="B5718" s="104" t="inlineStr">
        <is>
          <t>2025/26</t>
        </is>
      </c>
      <c r="C5718" s="104" t="inlineStr">
        <is>
          <t>HC-066</t>
        </is>
      </c>
      <c r="D5718" s="104" t="inlineStr">
        <is>
          <t>Nord-Ouest</t>
        </is>
      </c>
      <c r="E5718" s="104" t="inlineStr">
        <is>
          <t>Livraison</t>
        </is>
      </c>
      <c r="F5718" s="104" t="n">
        <v>30</v>
      </c>
      <c r="G5718" s="159" t="n">
        <v>2043</v>
      </c>
      <c r="H5718" s="159" t="n">
        <v>5235</v>
      </c>
      <c r="I5718" s="160" t="n">
        <v>34461.07</v>
      </c>
      <c r="J5718" s="160" t="n">
        <v>1994.87</v>
      </c>
      <c r="K5718" s="160" t="n">
        <v>32466.2</v>
      </c>
      <c r="L5718" s="160" t="n">
        <v>11411.23</v>
      </c>
    </row>
    <row r="5719">
      <c r="A5719" s="176" t="n">
        <v>45962</v>
      </c>
      <c r="B5719" s="104" t="inlineStr">
        <is>
          <t>2025/26</t>
        </is>
      </c>
      <c r="C5719" s="104" t="inlineStr">
        <is>
          <t>HC-066</t>
        </is>
      </c>
      <c r="D5719" s="104" t="inlineStr">
        <is>
          <t>Nord-Ouest</t>
        </is>
      </c>
      <c r="E5719" s="104" t="inlineStr">
        <is>
          <t>Sur place</t>
        </is>
      </c>
      <c r="F5719" s="104" t="n">
        <v>29</v>
      </c>
      <c r="G5719" s="159" t="n">
        <v>4086</v>
      </c>
      <c r="H5719" s="159" t="n">
        <v>10820</v>
      </c>
      <c r="I5719" s="160" t="n">
        <v>54748.41</v>
      </c>
      <c r="J5719" s="160" t="n">
        <v>1850.7</v>
      </c>
      <c r="K5719" s="160" t="n">
        <v>52897.71</v>
      </c>
      <c r="L5719" s="160" t="n">
        <v>18010.98</v>
      </c>
    </row>
    <row r="5720">
      <c r="A5720" s="176" t="n">
        <v>45962</v>
      </c>
      <c r="B5720" s="104" t="inlineStr">
        <is>
          <t>2025/26</t>
        </is>
      </c>
      <c r="C5720" s="104" t="inlineStr">
        <is>
          <t>HC-066</t>
        </is>
      </c>
      <c r="D5720" s="104" t="inlineStr">
        <is>
          <t>Nord-Ouest</t>
        </is>
      </c>
      <c r="E5720" s="104" t="inlineStr">
        <is>
          <t>À emporter</t>
        </is>
      </c>
      <c r="F5720" s="104" t="n">
        <v>29</v>
      </c>
      <c r="G5720" s="159" t="n">
        <v>3076</v>
      </c>
      <c r="H5720" s="159" t="n">
        <v>7862</v>
      </c>
      <c r="I5720" s="160" t="n">
        <v>38221.68</v>
      </c>
      <c r="J5720" s="160" t="n">
        <v>1097.01</v>
      </c>
      <c r="K5720" s="160" t="n">
        <v>37124.67</v>
      </c>
      <c r="L5720" s="160" t="n">
        <v>12657.93</v>
      </c>
    </row>
    <row r="5721">
      <c r="A5721" s="176" t="n">
        <v>45962</v>
      </c>
      <c r="B5721" s="104" t="inlineStr">
        <is>
          <t>2025/26</t>
        </is>
      </c>
      <c r="C5721" s="104" t="inlineStr">
        <is>
          <t>HC-067</t>
        </is>
      </c>
      <c r="D5721" s="104" t="inlineStr">
        <is>
          <t>Sud-Est</t>
        </is>
      </c>
      <c r="E5721" s="104" t="inlineStr">
        <is>
          <t>Livraison</t>
        </is>
      </c>
      <c r="F5721" s="104" t="n">
        <v>30</v>
      </c>
      <c r="G5721" s="159" t="n">
        <v>1804</v>
      </c>
      <c r="H5721" s="159" t="n">
        <v>4481</v>
      </c>
      <c r="I5721" s="160" t="n">
        <v>30570.35</v>
      </c>
      <c r="J5721" s="160" t="n">
        <v>1873.57</v>
      </c>
      <c r="K5721" s="160" t="n">
        <v>28696.78</v>
      </c>
      <c r="L5721" s="160" t="n">
        <v>8990.34</v>
      </c>
    </row>
    <row r="5722">
      <c r="A5722" s="176" t="n">
        <v>45962</v>
      </c>
      <c r="B5722" s="104" t="inlineStr">
        <is>
          <t>2025/26</t>
        </is>
      </c>
      <c r="C5722" s="104" t="inlineStr">
        <is>
          <t>HC-067</t>
        </is>
      </c>
      <c r="D5722" s="104" t="inlineStr">
        <is>
          <t>Sud-Est</t>
        </is>
      </c>
      <c r="E5722" s="104" t="inlineStr">
        <is>
          <t>Sur place</t>
        </is>
      </c>
      <c r="F5722" s="104" t="n">
        <v>28</v>
      </c>
      <c r="G5722" s="159" t="n">
        <v>3765</v>
      </c>
      <c r="H5722" s="159" t="n">
        <v>9358</v>
      </c>
      <c r="I5722" s="160" t="n">
        <v>51037.69</v>
      </c>
      <c r="J5722" s="160" t="n">
        <v>1378.74</v>
      </c>
      <c r="K5722" s="160" t="n">
        <v>49658.95</v>
      </c>
      <c r="L5722" s="160" t="n">
        <v>14803.36</v>
      </c>
    </row>
    <row r="5723">
      <c r="A5723" s="176" t="n">
        <v>45962</v>
      </c>
      <c r="B5723" s="104" t="inlineStr">
        <is>
          <t>2025/26</t>
        </is>
      </c>
      <c r="C5723" s="104" t="inlineStr">
        <is>
          <t>HC-067</t>
        </is>
      </c>
      <c r="D5723" s="104" t="inlineStr">
        <is>
          <t>Sud-Est</t>
        </is>
      </c>
      <c r="E5723" s="104" t="inlineStr">
        <is>
          <t>À emporter</t>
        </is>
      </c>
      <c r="F5723" s="104" t="n">
        <v>30</v>
      </c>
      <c r="G5723" s="159" t="n">
        <v>2963</v>
      </c>
      <c r="H5723" s="159" t="n">
        <v>7675</v>
      </c>
      <c r="I5723" s="160" t="n">
        <v>36637.83</v>
      </c>
      <c r="J5723" s="160" t="n">
        <v>1138.57</v>
      </c>
      <c r="K5723" s="160" t="n">
        <v>35499.26</v>
      </c>
      <c r="L5723" s="160" t="n">
        <v>10639.08</v>
      </c>
    </row>
    <row r="5724">
      <c r="A5724" s="176" t="n">
        <v>45962</v>
      </c>
      <c r="B5724" s="104" t="inlineStr">
        <is>
          <t>2025/26</t>
        </is>
      </c>
      <c r="C5724" s="104" t="inlineStr">
        <is>
          <t>HC-068</t>
        </is>
      </c>
      <c r="D5724" s="104" t="inlineStr">
        <is>
          <t>Sud-Ouest</t>
        </is>
      </c>
      <c r="E5724" s="104" t="inlineStr">
        <is>
          <t>Livraison</t>
        </is>
      </c>
      <c r="F5724" s="104" t="n">
        <v>30</v>
      </c>
      <c r="G5724" s="159" t="n">
        <v>1173</v>
      </c>
      <c r="H5724" s="159" t="n">
        <v>3007</v>
      </c>
      <c r="I5724" s="160" t="n">
        <v>20277.26</v>
      </c>
      <c r="J5724" s="160" t="n">
        <v>1269.2</v>
      </c>
      <c r="K5724" s="160" t="n">
        <v>19008.06</v>
      </c>
      <c r="L5724" s="160" t="n">
        <v>5915.55</v>
      </c>
    </row>
    <row r="5725">
      <c r="A5725" s="176" t="n">
        <v>45962</v>
      </c>
      <c r="B5725" s="104" t="inlineStr">
        <is>
          <t>2025/26</t>
        </is>
      </c>
      <c r="C5725" s="104" t="inlineStr">
        <is>
          <t>HC-068</t>
        </is>
      </c>
      <c r="D5725" s="104" t="inlineStr">
        <is>
          <t>Sud-Ouest</t>
        </is>
      </c>
      <c r="E5725" s="104" t="inlineStr">
        <is>
          <t>Sur place</t>
        </is>
      </c>
      <c r="F5725" s="104" t="n">
        <v>30</v>
      </c>
      <c r="G5725" s="159" t="n">
        <v>2701</v>
      </c>
      <c r="H5725" s="159" t="n">
        <v>6870</v>
      </c>
      <c r="I5725" s="160" t="n">
        <v>36313.74</v>
      </c>
      <c r="J5725" s="160" t="n">
        <v>1103.6</v>
      </c>
      <c r="K5725" s="160" t="n">
        <v>35210.14</v>
      </c>
      <c r="L5725" s="160" t="n">
        <v>10465.31</v>
      </c>
    </row>
    <row r="5726">
      <c r="A5726" s="176" t="n">
        <v>45962</v>
      </c>
      <c r="B5726" s="104" t="inlineStr">
        <is>
          <t>2025/26</t>
        </is>
      </c>
      <c r="C5726" s="104" t="inlineStr">
        <is>
          <t>HC-068</t>
        </is>
      </c>
      <c r="D5726" s="104" t="inlineStr">
        <is>
          <t>Sud-Ouest</t>
        </is>
      </c>
      <c r="E5726" s="104" t="inlineStr">
        <is>
          <t>À emporter</t>
        </is>
      </c>
      <c r="F5726" s="104" t="n">
        <v>30</v>
      </c>
      <c r="G5726" s="159" t="n">
        <v>2176</v>
      </c>
      <c r="H5726" s="159" t="n">
        <v>5483</v>
      </c>
      <c r="I5726" s="160" t="n">
        <v>26741.24</v>
      </c>
      <c r="J5726" s="160" t="n">
        <v>800.73</v>
      </c>
      <c r="K5726" s="160" t="n">
        <v>25940.51</v>
      </c>
      <c r="L5726" s="160" t="n">
        <v>7760.15</v>
      </c>
    </row>
    <row r="5727">
      <c r="A5727" s="176" t="n">
        <v>45962</v>
      </c>
      <c r="B5727" s="104" t="inlineStr">
        <is>
          <t>2025/26</t>
        </is>
      </c>
      <c r="C5727" s="104" t="inlineStr">
        <is>
          <t>HC-069</t>
        </is>
      </c>
      <c r="D5727" s="104" t="inlineStr">
        <is>
          <t>Île-de-France</t>
        </is>
      </c>
      <c r="E5727" s="104" t="inlineStr">
        <is>
          <t>Drive</t>
        </is>
      </c>
      <c r="F5727" s="104" t="n">
        <v>30</v>
      </c>
      <c r="G5727" s="159" t="n">
        <v>1247</v>
      </c>
      <c r="H5727" s="159" t="n">
        <v>3273</v>
      </c>
      <c r="I5727" s="160" t="n">
        <v>17859.55</v>
      </c>
      <c r="J5727" s="160" t="n">
        <v>498.82</v>
      </c>
      <c r="K5727" s="160" t="n">
        <v>17360.73</v>
      </c>
      <c r="L5727" s="160" t="n">
        <v>5163.53</v>
      </c>
    </row>
    <row r="5728">
      <c r="A5728" s="176" t="n">
        <v>45962</v>
      </c>
      <c r="B5728" s="104" t="inlineStr">
        <is>
          <t>2025/26</t>
        </is>
      </c>
      <c r="C5728" s="104" t="inlineStr">
        <is>
          <t>HC-069</t>
        </is>
      </c>
      <c r="D5728" s="104" t="inlineStr">
        <is>
          <t>Île-de-France</t>
        </is>
      </c>
      <c r="E5728" s="104" t="inlineStr">
        <is>
          <t>Livraison</t>
        </is>
      </c>
      <c r="F5728" s="104" t="n">
        <v>30</v>
      </c>
      <c r="G5728" s="159" t="n">
        <v>1444</v>
      </c>
      <c r="H5728" s="159" t="n">
        <v>3691</v>
      </c>
      <c r="I5728" s="160" t="n">
        <v>24320.73</v>
      </c>
      <c r="J5728" s="160" t="n">
        <v>1426.59</v>
      </c>
      <c r="K5728" s="160" t="n">
        <v>22894.14</v>
      </c>
      <c r="L5728" s="160" t="n">
        <v>7099.96</v>
      </c>
    </row>
    <row r="5729">
      <c r="A5729" s="176" t="n">
        <v>45962</v>
      </c>
      <c r="B5729" s="104" t="inlineStr">
        <is>
          <t>2025/26</t>
        </is>
      </c>
      <c r="C5729" s="104" t="inlineStr">
        <is>
          <t>HC-069</t>
        </is>
      </c>
      <c r="D5729" s="104" t="inlineStr">
        <is>
          <t>Île-de-France</t>
        </is>
      </c>
      <c r="E5729" s="104" t="inlineStr">
        <is>
          <t>Sur place</t>
        </is>
      </c>
      <c r="F5729" s="104" t="n">
        <v>29</v>
      </c>
      <c r="G5729" s="159" t="n">
        <v>2987</v>
      </c>
      <c r="H5729" s="159" t="n">
        <v>7715</v>
      </c>
      <c r="I5729" s="160" t="n">
        <v>39831.99</v>
      </c>
      <c r="J5729" s="160" t="n">
        <v>1146.27</v>
      </c>
      <c r="K5729" s="160" t="n">
        <v>38685.72</v>
      </c>
      <c r="L5729" s="160" t="n">
        <v>11474.92</v>
      </c>
    </row>
    <row r="5730">
      <c r="A5730" s="176" t="n">
        <v>45962</v>
      </c>
      <c r="B5730" s="104" t="inlineStr">
        <is>
          <t>2025/26</t>
        </is>
      </c>
      <c r="C5730" s="104" t="inlineStr">
        <is>
          <t>HC-069</t>
        </is>
      </c>
      <c r="D5730" s="104" t="inlineStr">
        <is>
          <t>Île-de-France</t>
        </is>
      </c>
      <c r="E5730" s="104" t="inlineStr">
        <is>
          <t>À emporter</t>
        </is>
      </c>
      <c r="F5730" s="104" t="n">
        <v>30</v>
      </c>
      <c r="G5730" s="159" t="n">
        <v>2229</v>
      </c>
      <c r="H5730" s="159" t="n">
        <v>5703</v>
      </c>
      <c r="I5730" s="160" t="n">
        <v>27876.05</v>
      </c>
      <c r="J5730" s="160" t="n">
        <v>860.16</v>
      </c>
      <c r="K5730" s="160" t="n">
        <v>27015.89</v>
      </c>
      <c r="L5730" s="160" t="n">
        <v>8063.44</v>
      </c>
    </row>
    <row r="5731">
      <c r="A5731" s="176" t="n">
        <v>45962</v>
      </c>
      <c r="B5731" s="104" t="inlineStr">
        <is>
          <t>2025/26</t>
        </is>
      </c>
      <c r="C5731" s="104" t="inlineStr">
        <is>
          <t>HC-070</t>
        </is>
      </c>
      <c r="D5731" s="104" t="inlineStr">
        <is>
          <t>Nord-Ouest</t>
        </is>
      </c>
      <c r="E5731" s="104" t="inlineStr">
        <is>
          <t>Livraison</t>
        </is>
      </c>
      <c r="F5731" s="104" t="n">
        <v>30</v>
      </c>
      <c r="G5731" s="159" t="n">
        <v>1021</v>
      </c>
      <c r="H5731" s="159" t="n">
        <v>2552</v>
      </c>
      <c r="I5731" s="160" t="n">
        <v>17557.97</v>
      </c>
      <c r="J5731" s="160" t="n">
        <v>965.91</v>
      </c>
      <c r="K5731" s="160" t="n">
        <v>16592.06</v>
      </c>
      <c r="L5731" s="160" t="n">
        <v>5123.36</v>
      </c>
    </row>
    <row r="5732">
      <c r="A5732" s="176" t="n">
        <v>45962</v>
      </c>
      <c r="B5732" s="104" t="inlineStr">
        <is>
          <t>2025/26</t>
        </is>
      </c>
      <c r="C5732" s="104" t="inlineStr">
        <is>
          <t>HC-070</t>
        </is>
      </c>
      <c r="D5732" s="104" t="inlineStr">
        <is>
          <t>Nord-Ouest</t>
        </is>
      </c>
      <c r="E5732" s="104" t="inlineStr">
        <is>
          <t>Sur place</t>
        </is>
      </c>
      <c r="F5732" s="104" t="n">
        <v>30</v>
      </c>
      <c r="G5732" s="159" t="n">
        <v>2337</v>
      </c>
      <c r="H5732" s="159" t="n">
        <v>5964</v>
      </c>
      <c r="I5732" s="160" t="n">
        <v>31263.57</v>
      </c>
      <c r="J5732" s="160" t="n">
        <v>1037.9</v>
      </c>
      <c r="K5732" s="160" t="n">
        <v>30225.67</v>
      </c>
      <c r="L5732" s="160" t="n">
        <v>9051.68</v>
      </c>
    </row>
    <row r="5733">
      <c r="A5733" s="176" t="n">
        <v>45962</v>
      </c>
      <c r="B5733" s="104" t="inlineStr">
        <is>
          <t>2025/26</t>
        </is>
      </c>
      <c r="C5733" s="104" t="inlineStr">
        <is>
          <t>HC-070</t>
        </is>
      </c>
      <c r="D5733" s="104" t="inlineStr">
        <is>
          <t>Nord-Ouest</t>
        </is>
      </c>
      <c r="E5733" s="104" t="inlineStr">
        <is>
          <t>À emporter</t>
        </is>
      </c>
      <c r="F5733" s="104" t="n">
        <v>30</v>
      </c>
      <c r="G5733" s="159" t="n">
        <v>1819</v>
      </c>
      <c r="H5733" s="159" t="n">
        <v>4458</v>
      </c>
      <c r="I5733" s="160" t="n">
        <v>22632.55</v>
      </c>
      <c r="J5733" s="160" t="n">
        <v>781.54</v>
      </c>
      <c r="K5733" s="160" t="n">
        <v>21851.01</v>
      </c>
      <c r="L5733" s="160" t="n">
        <v>6553.67</v>
      </c>
    </row>
    <row r="5734">
      <c r="A5734" s="176" t="n">
        <v>45962</v>
      </c>
      <c r="B5734" s="104" t="inlineStr">
        <is>
          <t>2025/26</t>
        </is>
      </c>
      <c r="C5734" s="104" t="inlineStr">
        <is>
          <t>HC-071</t>
        </is>
      </c>
      <c r="D5734" s="104" t="inlineStr">
        <is>
          <t>Sud-Est</t>
        </is>
      </c>
      <c r="E5734" s="104" t="inlineStr">
        <is>
          <t>Drive</t>
        </is>
      </c>
      <c r="F5734" s="104" t="n">
        <v>30</v>
      </c>
      <c r="G5734" s="159" t="n">
        <v>1117</v>
      </c>
      <c r="H5734" s="159" t="n">
        <v>2884</v>
      </c>
      <c r="I5734" s="160" t="n">
        <v>16199.31</v>
      </c>
      <c r="J5734" s="160" t="n">
        <v>546.26</v>
      </c>
      <c r="K5734" s="160" t="n">
        <v>15653.05</v>
      </c>
      <c r="L5734" s="160" t="n">
        <v>4648.58</v>
      </c>
    </row>
    <row r="5735">
      <c r="A5735" s="176" t="n">
        <v>45962</v>
      </c>
      <c r="B5735" s="104" t="inlineStr">
        <is>
          <t>2025/26</t>
        </is>
      </c>
      <c r="C5735" s="104" t="inlineStr">
        <is>
          <t>HC-071</t>
        </is>
      </c>
      <c r="D5735" s="104" t="inlineStr">
        <is>
          <t>Sud-Est</t>
        </is>
      </c>
      <c r="E5735" s="104" t="inlineStr">
        <is>
          <t>Livraison</t>
        </is>
      </c>
      <c r="F5735" s="104" t="n">
        <v>30</v>
      </c>
      <c r="G5735" s="159" t="n">
        <v>1129</v>
      </c>
      <c r="H5735" s="159" t="n">
        <v>2878</v>
      </c>
      <c r="I5735" s="160" t="n">
        <v>19637.7</v>
      </c>
      <c r="J5735" s="160" t="n">
        <v>1220.37</v>
      </c>
      <c r="K5735" s="160" t="n">
        <v>18417.33</v>
      </c>
      <c r="L5735" s="160" t="n">
        <v>5711.58</v>
      </c>
    </row>
    <row r="5736">
      <c r="A5736" s="176" t="n">
        <v>45962</v>
      </c>
      <c r="B5736" s="104" t="inlineStr">
        <is>
          <t>2025/26</t>
        </is>
      </c>
      <c r="C5736" s="104" t="inlineStr">
        <is>
          <t>HC-071</t>
        </is>
      </c>
      <c r="D5736" s="104" t="inlineStr">
        <is>
          <t>Sud-Est</t>
        </is>
      </c>
      <c r="E5736" s="104" t="inlineStr">
        <is>
          <t>Sur place</t>
        </is>
      </c>
      <c r="F5736" s="104" t="n">
        <v>30</v>
      </c>
      <c r="G5736" s="159" t="n">
        <v>2697</v>
      </c>
      <c r="H5736" s="159" t="n">
        <v>6803</v>
      </c>
      <c r="I5736" s="160" t="n">
        <v>36578.86</v>
      </c>
      <c r="J5736" s="160" t="n">
        <v>1077.19</v>
      </c>
      <c r="K5736" s="160" t="n">
        <v>35501.67</v>
      </c>
      <c r="L5736" s="160" t="n">
        <v>10625.95</v>
      </c>
    </row>
    <row r="5737">
      <c r="A5737" s="176" t="n">
        <v>45962</v>
      </c>
      <c r="B5737" s="104" t="inlineStr">
        <is>
          <t>2025/26</t>
        </is>
      </c>
      <c r="C5737" s="104" t="inlineStr">
        <is>
          <t>HC-071</t>
        </is>
      </c>
      <c r="D5737" s="104" t="inlineStr">
        <is>
          <t>Sud-Est</t>
        </is>
      </c>
      <c r="E5737" s="104" t="inlineStr">
        <is>
          <t>À emporter</t>
        </is>
      </c>
      <c r="F5737" s="104" t="n">
        <v>30</v>
      </c>
      <c r="G5737" s="159" t="n">
        <v>2097</v>
      </c>
      <c r="H5737" s="159" t="n">
        <v>5554</v>
      </c>
      <c r="I5737" s="160" t="n">
        <v>26353.65</v>
      </c>
      <c r="J5737" s="160" t="n">
        <v>759.0700000000001</v>
      </c>
      <c r="K5737" s="160" t="n">
        <v>25594.58</v>
      </c>
      <c r="L5737" s="160" t="n">
        <v>7556.13</v>
      </c>
    </row>
    <row r="5738">
      <c r="A5738" s="176" t="n">
        <v>45962</v>
      </c>
      <c r="B5738" s="104" t="inlineStr">
        <is>
          <t>2025/26</t>
        </is>
      </c>
      <c r="C5738" s="104" t="inlineStr">
        <is>
          <t>HC-072</t>
        </is>
      </c>
      <c r="D5738" s="104" t="inlineStr">
        <is>
          <t>Sud-Ouest</t>
        </is>
      </c>
      <c r="E5738" s="104" t="inlineStr">
        <is>
          <t>Drive</t>
        </is>
      </c>
      <c r="F5738" s="104" t="n">
        <v>29</v>
      </c>
      <c r="G5738" s="159" t="n">
        <v>732</v>
      </c>
      <c r="H5738" s="159" t="n">
        <v>1872</v>
      </c>
      <c r="I5738" s="160" t="n">
        <v>10339.62</v>
      </c>
      <c r="J5738" s="160" t="n">
        <v>308.03</v>
      </c>
      <c r="K5738" s="160" t="n">
        <v>10031.59</v>
      </c>
      <c r="L5738" s="160" t="n">
        <v>2979.91</v>
      </c>
    </row>
    <row r="5739">
      <c r="A5739" s="176" t="n">
        <v>45962</v>
      </c>
      <c r="B5739" s="104" t="inlineStr">
        <is>
          <t>2025/26</t>
        </is>
      </c>
      <c r="C5739" s="104" t="inlineStr">
        <is>
          <t>HC-072</t>
        </is>
      </c>
      <c r="D5739" s="104" t="inlineStr">
        <is>
          <t>Sud-Ouest</t>
        </is>
      </c>
      <c r="E5739" s="104" t="inlineStr">
        <is>
          <t>Livraison</t>
        </is>
      </c>
      <c r="F5739" s="104" t="n">
        <v>30</v>
      </c>
      <c r="G5739" s="159" t="n">
        <v>818</v>
      </c>
      <c r="H5739" s="159" t="n">
        <v>2107</v>
      </c>
      <c r="I5739" s="160" t="n">
        <v>14106.32</v>
      </c>
      <c r="J5739" s="160" t="n">
        <v>804</v>
      </c>
      <c r="K5739" s="160" t="n">
        <v>13302.32</v>
      </c>
      <c r="L5739" s="160" t="n">
        <v>4139.94</v>
      </c>
    </row>
    <row r="5740">
      <c r="A5740" s="176" t="n">
        <v>45962</v>
      </c>
      <c r="B5740" s="104" t="inlineStr">
        <is>
          <t>2025/26</t>
        </is>
      </c>
      <c r="C5740" s="104" t="inlineStr">
        <is>
          <t>HC-072</t>
        </is>
      </c>
      <c r="D5740" s="104" t="inlineStr">
        <is>
          <t>Sud-Ouest</t>
        </is>
      </c>
      <c r="E5740" s="104" t="inlineStr">
        <is>
          <t>Sur place</t>
        </is>
      </c>
      <c r="F5740" s="104" t="n">
        <v>30</v>
      </c>
      <c r="G5740" s="159" t="n">
        <v>1937</v>
      </c>
      <c r="H5740" s="159" t="n">
        <v>4885</v>
      </c>
      <c r="I5740" s="160" t="n">
        <v>26104.22</v>
      </c>
      <c r="J5740" s="160" t="n">
        <v>757.0700000000001</v>
      </c>
      <c r="K5740" s="160" t="n">
        <v>25347.15</v>
      </c>
      <c r="L5740" s="160" t="n">
        <v>7520.63</v>
      </c>
    </row>
    <row r="5741">
      <c r="A5741" s="176" t="n">
        <v>45962</v>
      </c>
      <c r="B5741" s="104" t="inlineStr">
        <is>
          <t>2025/26</t>
        </is>
      </c>
      <c r="C5741" s="104" t="inlineStr">
        <is>
          <t>HC-072</t>
        </is>
      </c>
      <c r="D5741" s="104" t="inlineStr">
        <is>
          <t>Sud-Ouest</t>
        </is>
      </c>
      <c r="E5741" s="104" t="inlineStr">
        <is>
          <t>À emporter</t>
        </is>
      </c>
      <c r="F5741" s="104" t="n">
        <v>30</v>
      </c>
      <c r="G5741" s="159" t="n">
        <v>1495</v>
      </c>
      <c r="H5741" s="159" t="n">
        <v>3888</v>
      </c>
      <c r="I5741" s="160" t="n">
        <v>18652.88</v>
      </c>
      <c r="J5741" s="160" t="n">
        <v>560.6900000000001</v>
      </c>
      <c r="K5741" s="160" t="n">
        <v>18092.19</v>
      </c>
      <c r="L5741" s="160" t="n">
        <v>5340.98</v>
      </c>
    </row>
    <row r="5742">
      <c r="A5742" s="176" t="n">
        <v>45962</v>
      </c>
      <c r="B5742" s="104" t="inlineStr">
        <is>
          <t>2025/26</t>
        </is>
      </c>
      <c r="C5742" s="104" t="inlineStr">
        <is>
          <t>HC-073</t>
        </is>
      </c>
      <c r="D5742" s="104" t="inlineStr">
        <is>
          <t>Île-de-France</t>
        </is>
      </c>
      <c r="E5742" s="104" t="inlineStr">
        <is>
          <t>Livraison</t>
        </is>
      </c>
      <c r="F5742" s="104" t="n">
        <v>30</v>
      </c>
      <c r="G5742" s="159" t="n">
        <v>2498</v>
      </c>
      <c r="H5742" s="159" t="n">
        <v>6449</v>
      </c>
      <c r="I5742" s="160" t="n">
        <v>42821.4</v>
      </c>
      <c r="J5742" s="160" t="n">
        <v>2517.77</v>
      </c>
      <c r="K5742" s="160" t="n">
        <v>40303.63</v>
      </c>
      <c r="L5742" s="160" t="n">
        <v>12453.67</v>
      </c>
    </row>
    <row r="5743">
      <c r="A5743" s="176" t="n">
        <v>45962</v>
      </c>
      <c r="B5743" s="104" t="inlineStr">
        <is>
          <t>2025/26</t>
        </is>
      </c>
      <c r="C5743" s="104" t="inlineStr">
        <is>
          <t>HC-073</t>
        </is>
      </c>
      <c r="D5743" s="104" t="inlineStr">
        <is>
          <t>Île-de-France</t>
        </is>
      </c>
      <c r="E5743" s="104" t="inlineStr">
        <is>
          <t>Sur place</t>
        </is>
      </c>
      <c r="F5743" s="104" t="n">
        <v>30</v>
      </c>
      <c r="G5743" s="159" t="n">
        <v>5938</v>
      </c>
      <c r="H5743" s="159" t="n">
        <v>15409</v>
      </c>
      <c r="I5743" s="160" t="n">
        <v>80244.28</v>
      </c>
      <c r="J5743" s="160" t="n">
        <v>2135.45</v>
      </c>
      <c r="K5743" s="160" t="n">
        <v>78108.83</v>
      </c>
      <c r="L5743" s="160" t="n">
        <v>23332.11</v>
      </c>
    </row>
    <row r="5744">
      <c r="A5744" s="176" t="n">
        <v>45962</v>
      </c>
      <c r="B5744" s="104" t="inlineStr">
        <is>
          <t>2025/26</t>
        </is>
      </c>
      <c r="C5744" s="104" t="inlineStr">
        <is>
          <t>HC-073</t>
        </is>
      </c>
      <c r="D5744" s="104" t="inlineStr">
        <is>
          <t>Île-de-France</t>
        </is>
      </c>
      <c r="E5744" s="104" t="inlineStr">
        <is>
          <t>À emporter</t>
        </is>
      </c>
      <c r="F5744" s="104" t="n">
        <v>29</v>
      </c>
      <c r="G5744" s="159" t="n">
        <v>4334</v>
      </c>
      <c r="H5744" s="159" t="n">
        <v>10903</v>
      </c>
      <c r="I5744" s="160" t="n">
        <v>53761.85</v>
      </c>
      <c r="J5744" s="160" t="n">
        <v>1716.32</v>
      </c>
      <c r="K5744" s="160" t="n">
        <v>52045.53</v>
      </c>
      <c r="L5744" s="160" t="n">
        <v>15425.13</v>
      </c>
    </row>
    <row r="5745">
      <c r="A5745" s="176" t="n">
        <v>45962</v>
      </c>
      <c r="B5745" s="104" t="inlineStr">
        <is>
          <t>2025/26</t>
        </is>
      </c>
      <c r="C5745" s="104" t="inlineStr">
        <is>
          <t>HC-074</t>
        </is>
      </c>
      <c r="D5745" s="104" t="inlineStr">
        <is>
          <t>Nord-Ouest</t>
        </is>
      </c>
      <c r="E5745" s="104" t="inlineStr">
        <is>
          <t>Livraison</t>
        </is>
      </c>
      <c r="F5745" s="104" t="n">
        <v>29</v>
      </c>
      <c r="G5745" s="159" t="n">
        <v>1501</v>
      </c>
      <c r="H5745" s="159" t="n">
        <v>3855</v>
      </c>
      <c r="I5745" s="160" t="n">
        <v>26045.5</v>
      </c>
      <c r="J5745" s="160" t="n">
        <v>1667.71</v>
      </c>
      <c r="K5745" s="160" t="n">
        <v>24377.79</v>
      </c>
      <c r="L5745" s="160" t="n">
        <v>7577.78</v>
      </c>
    </row>
    <row r="5746">
      <c r="A5746" s="176" t="n">
        <v>45962</v>
      </c>
      <c r="B5746" s="104" t="inlineStr">
        <is>
          <t>2025/26</t>
        </is>
      </c>
      <c r="C5746" s="104" t="inlineStr">
        <is>
          <t>HC-074</t>
        </is>
      </c>
      <c r="D5746" s="104" t="inlineStr">
        <is>
          <t>Nord-Ouest</t>
        </is>
      </c>
      <c r="E5746" s="104" t="inlineStr">
        <is>
          <t>Sur place</t>
        </is>
      </c>
      <c r="F5746" s="104" t="n">
        <v>30</v>
      </c>
      <c r="G5746" s="159" t="n">
        <v>3614</v>
      </c>
      <c r="H5746" s="159" t="n">
        <v>9244</v>
      </c>
      <c r="I5746" s="160" t="n">
        <v>48464.81</v>
      </c>
      <c r="J5746" s="160" t="n">
        <v>1510.11</v>
      </c>
      <c r="K5746" s="160" t="n">
        <v>46954.7</v>
      </c>
      <c r="L5746" s="160" t="n">
        <v>14140.04</v>
      </c>
    </row>
    <row r="5747">
      <c r="A5747" s="176" t="n">
        <v>45962</v>
      </c>
      <c r="B5747" s="104" t="inlineStr">
        <is>
          <t>2025/26</t>
        </is>
      </c>
      <c r="C5747" s="104" t="inlineStr">
        <is>
          <t>HC-074</t>
        </is>
      </c>
      <c r="D5747" s="104" t="inlineStr">
        <is>
          <t>Nord-Ouest</t>
        </is>
      </c>
      <c r="E5747" s="104" t="inlineStr">
        <is>
          <t>À emporter</t>
        </is>
      </c>
      <c r="F5747" s="104" t="n">
        <v>30</v>
      </c>
      <c r="G5747" s="159" t="n">
        <v>2776</v>
      </c>
      <c r="H5747" s="159" t="n">
        <v>7061</v>
      </c>
      <c r="I5747" s="160" t="n">
        <v>34690.75</v>
      </c>
      <c r="J5747" s="160" t="n">
        <v>1141.39</v>
      </c>
      <c r="K5747" s="160" t="n">
        <v>33549.36</v>
      </c>
      <c r="L5747" s="160" t="n">
        <v>9989.450000000001</v>
      </c>
    </row>
    <row r="5748">
      <c r="A5748" s="176" t="n">
        <v>45962</v>
      </c>
      <c r="B5748" s="104" t="inlineStr">
        <is>
          <t>2025/26</t>
        </is>
      </c>
      <c r="C5748" s="104" t="inlineStr">
        <is>
          <t>HC-075</t>
        </is>
      </c>
      <c r="D5748" s="104" t="inlineStr">
        <is>
          <t>Sud-Est</t>
        </is>
      </c>
      <c r="E5748" s="104" t="inlineStr">
        <is>
          <t>Drive</t>
        </is>
      </c>
      <c r="F5748" s="104" t="n">
        <v>28</v>
      </c>
      <c r="G5748" s="159" t="n">
        <v>1543</v>
      </c>
      <c r="H5748" s="159" t="n">
        <v>3697</v>
      </c>
      <c r="I5748" s="160" t="n">
        <v>22088.88</v>
      </c>
      <c r="J5748" s="160" t="n">
        <v>616.87</v>
      </c>
      <c r="K5748" s="160" t="n">
        <v>21472.01</v>
      </c>
      <c r="L5748" s="160" t="n">
        <v>6334.46</v>
      </c>
    </row>
    <row r="5749">
      <c r="A5749" s="176" t="n">
        <v>45962</v>
      </c>
      <c r="B5749" s="104" t="inlineStr">
        <is>
          <t>2025/26</t>
        </is>
      </c>
      <c r="C5749" s="104" t="inlineStr">
        <is>
          <t>HC-075</t>
        </is>
      </c>
      <c r="D5749" s="104" t="inlineStr">
        <is>
          <t>Sud-Est</t>
        </is>
      </c>
      <c r="E5749" s="104" t="inlineStr">
        <is>
          <t>Livraison</t>
        </is>
      </c>
      <c r="F5749" s="104" t="n">
        <v>30</v>
      </c>
      <c r="G5749" s="159" t="n">
        <v>1935</v>
      </c>
      <c r="H5749" s="159" t="n">
        <v>4967</v>
      </c>
      <c r="I5749" s="160" t="n">
        <v>32775.12</v>
      </c>
      <c r="J5749" s="160" t="n">
        <v>1871.57</v>
      </c>
      <c r="K5749" s="160" t="n">
        <v>30903.55</v>
      </c>
      <c r="L5749" s="160" t="n">
        <v>9424.76</v>
      </c>
    </row>
    <row r="5750">
      <c r="A5750" s="176" t="n">
        <v>45962</v>
      </c>
      <c r="B5750" s="104" t="inlineStr">
        <is>
          <t>2025/26</t>
        </is>
      </c>
      <c r="C5750" s="104" t="inlineStr">
        <is>
          <t>HC-075</t>
        </is>
      </c>
      <c r="D5750" s="104" t="inlineStr">
        <is>
          <t>Sud-Est</t>
        </is>
      </c>
      <c r="E5750" s="104" t="inlineStr">
        <is>
          <t>Sur place</t>
        </is>
      </c>
      <c r="F5750" s="104" t="n">
        <v>29</v>
      </c>
      <c r="G5750" s="159" t="n">
        <v>4096</v>
      </c>
      <c r="H5750" s="159" t="n">
        <v>10276</v>
      </c>
      <c r="I5750" s="160" t="n">
        <v>55689.39</v>
      </c>
      <c r="J5750" s="160" t="n">
        <v>1537.1</v>
      </c>
      <c r="K5750" s="160" t="n">
        <v>54152.29</v>
      </c>
      <c r="L5750" s="160" t="n">
        <v>16111.72</v>
      </c>
    </row>
    <row r="5751">
      <c r="A5751" s="176" t="n">
        <v>45962</v>
      </c>
      <c r="B5751" s="104" t="inlineStr">
        <is>
          <t>2025/26</t>
        </is>
      </c>
      <c r="C5751" s="104" t="inlineStr">
        <is>
          <t>HC-075</t>
        </is>
      </c>
      <c r="D5751" s="104" t="inlineStr">
        <is>
          <t>Sud-Est</t>
        </is>
      </c>
      <c r="E5751" s="104" t="inlineStr">
        <is>
          <t>À emporter</t>
        </is>
      </c>
      <c r="F5751" s="104" t="n">
        <v>30</v>
      </c>
      <c r="G5751" s="159" t="n">
        <v>3112</v>
      </c>
      <c r="H5751" s="159" t="n">
        <v>8143</v>
      </c>
      <c r="I5751" s="160" t="n">
        <v>38350.14</v>
      </c>
      <c r="J5751" s="160" t="n">
        <v>1036</v>
      </c>
      <c r="K5751" s="160" t="n">
        <v>37314.14</v>
      </c>
      <c r="L5751" s="160" t="n">
        <v>11061.72</v>
      </c>
    </row>
    <row r="5752">
      <c r="A5752" s="176" t="n">
        <v>45962</v>
      </c>
      <c r="B5752" s="104" t="inlineStr">
        <is>
          <t>2025/26</t>
        </is>
      </c>
      <c r="C5752" s="104" t="inlineStr">
        <is>
          <t>HC-076</t>
        </is>
      </c>
      <c r="D5752" s="104" t="inlineStr">
        <is>
          <t>Sud-Ouest</t>
        </is>
      </c>
      <c r="E5752" s="104" t="inlineStr">
        <is>
          <t>Drive</t>
        </is>
      </c>
      <c r="F5752" s="104" t="n">
        <v>29</v>
      </c>
      <c r="G5752" s="159" t="n">
        <v>1241</v>
      </c>
      <c r="H5752" s="159" t="n">
        <v>3192</v>
      </c>
      <c r="I5752" s="160" t="n">
        <v>17923.64</v>
      </c>
      <c r="J5752" s="160" t="n">
        <v>512.41</v>
      </c>
      <c r="K5752" s="160" t="n">
        <v>17411.23</v>
      </c>
      <c r="L5752" s="160" t="n">
        <v>5165.31</v>
      </c>
    </row>
    <row r="5753">
      <c r="A5753" s="176" t="n">
        <v>45962</v>
      </c>
      <c r="B5753" s="104" t="inlineStr">
        <is>
          <t>2025/26</t>
        </is>
      </c>
      <c r="C5753" s="104" t="inlineStr">
        <is>
          <t>HC-076</t>
        </is>
      </c>
      <c r="D5753" s="104" t="inlineStr">
        <is>
          <t>Sud-Ouest</t>
        </is>
      </c>
      <c r="E5753" s="104" t="inlineStr">
        <is>
          <t>Livraison</t>
        </is>
      </c>
      <c r="F5753" s="104" t="n">
        <v>30</v>
      </c>
      <c r="G5753" s="159" t="n">
        <v>1428</v>
      </c>
      <c r="H5753" s="159" t="n">
        <v>3700</v>
      </c>
      <c r="I5753" s="160" t="n">
        <v>24098.66</v>
      </c>
      <c r="J5753" s="160" t="n">
        <v>1386.39</v>
      </c>
      <c r="K5753" s="160" t="n">
        <v>22712.27</v>
      </c>
      <c r="L5753" s="160" t="n">
        <v>7106.08</v>
      </c>
    </row>
    <row r="5754">
      <c r="A5754" s="176" t="n">
        <v>45962</v>
      </c>
      <c r="B5754" s="104" t="inlineStr">
        <is>
          <t>2025/26</t>
        </is>
      </c>
      <c r="C5754" s="104" t="inlineStr">
        <is>
          <t>HC-076</t>
        </is>
      </c>
      <c r="D5754" s="104" t="inlineStr">
        <is>
          <t>Sud-Ouest</t>
        </is>
      </c>
      <c r="E5754" s="104" t="inlineStr">
        <is>
          <t>Sur place</t>
        </is>
      </c>
      <c r="F5754" s="104" t="n">
        <v>30</v>
      </c>
      <c r="G5754" s="159" t="n">
        <v>3158</v>
      </c>
      <c r="H5754" s="159" t="n">
        <v>8182</v>
      </c>
      <c r="I5754" s="160" t="n">
        <v>42476.11</v>
      </c>
      <c r="J5754" s="160" t="n">
        <v>1269.39</v>
      </c>
      <c r="K5754" s="160" t="n">
        <v>41206.72</v>
      </c>
      <c r="L5754" s="160" t="n">
        <v>12206.63</v>
      </c>
    </row>
    <row r="5755">
      <c r="A5755" s="176" t="n">
        <v>45962</v>
      </c>
      <c r="B5755" s="104" t="inlineStr">
        <is>
          <t>2025/26</t>
        </is>
      </c>
      <c r="C5755" s="104" t="inlineStr">
        <is>
          <t>HC-076</t>
        </is>
      </c>
      <c r="D5755" s="104" t="inlineStr">
        <is>
          <t>Sud-Ouest</t>
        </is>
      </c>
      <c r="E5755" s="104" t="inlineStr">
        <is>
          <t>À emporter</t>
        </is>
      </c>
      <c r="F5755" s="104" t="n">
        <v>29</v>
      </c>
      <c r="G5755" s="159" t="n">
        <v>2295</v>
      </c>
      <c r="H5755" s="159" t="n">
        <v>5813</v>
      </c>
      <c r="I5755" s="160" t="n">
        <v>28546.77</v>
      </c>
      <c r="J5755" s="160" t="n">
        <v>912.89</v>
      </c>
      <c r="K5755" s="160" t="n">
        <v>27633.88</v>
      </c>
      <c r="L5755" s="160" t="n">
        <v>8242.5</v>
      </c>
    </row>
    <row r="5756">
      <c r="A5756" s="176" t="n">
        <v>45962</v>
      </c>
      <c r="B5756" s="104" t="inlineStr">
        <is>
          <t>2025/26</t>
        </is>
      </c>
      <c r="C5756" s="104" t="inlineStr">
        <is>
          <t>HC-077</t>
        </is>
      </c>
      <c r="D5756" s="104" t="inlineStr">
        <is>
          <t>Île-de-France</t>
        </is>
      </c>
      <c r="E5756" s="104" t="inlineStr">
        <is>
          <t>Drive</t>
        </is>
      </c>
      <c r="F5756" s="104" t="n">
        <v>30</v>
      </c>
      <c r="G5756" s="159" t="n">
        <v>1362</v>
      </c>
      <c r="H5756" s="159" t="n">
        <v>3502</v>
      </c>
      <c r="I5756" s="160" t="n">
        <v>19545.85</v>
      </c>
      <c r="J5756" s="160" t="n">
        <v>584.86</v>
      </c>
      <c r="K5756" s="160" t="n">
        <v>18960.99</v>
      </c>
      <c r="L5756" s="160" t="n">
        <v>5683.2</v>
      </c>
    </row>
    <row r="5757">
      <c r="A5757" s="176" t="n">
        <v>45962</v>
      </c>
      <c r="B5757" s="104" t="inlineStr">
        <is>
          <t>2025/26</t>
        </is>
      </c>
      <c r="C5757" s="104" t="inlineStr">
        <is>
          <t>HC-077</t>
        </is>
      </c>
      <c r="D5757" s="104" t="inlineStr">
        <is>
          <t>Île-de-France</t>
        </is>
      </c>
      <c r="E5757" s="104" t="inlineStr">
        <is>
          <t>Livraison</t>
        </is>
      </c>
      <c r="F5757" s="104" t="n">
        <v>30</v>
      </c>
      <c r="G5757" s="159" t="n">
        <v>1420</v>
      </c>
      <c r="H5757" s="159" t="n">
        <v>3615</v>
      </c>
      <c r="I5757" s="160" t="n">
        <v>24412.26</v>
      </c>
      <c r="J5757" s="160" t="n">
        <v>1426.28</v>
      </c>
      <c r="K5757" s="160" t="n">
        <v>22985.98</v>
      </c>
      <c r="L5757" s="160" t="n">
        <v>7134.69</v>
      </c>
    </row>
    <row r="5758">
      <c r="A5758" s="176" t="n">
        <v>45962</v>
      </c>
      <c r="B5758" s="104" t="inlineStr">
        <is>
          <t>2025/26</t>
        </is>
      </c>
      <c r="C5758" s="104" t="inlineStr">
        <is>
          <t>HC-077</t>
        </is>
      </c>
      <c r="D5758" s="104" t="inlineStr">
        <is>
          <t>Île-de-France</t>
        </is>
      </c>
      <c r="E5758" s="104" t="inlineStr">
        <is>
          <t>Sur place</t>
        </is>
      </c>
      <c r="F5758" s="104" t="n">
        <v>30</v>
      </c>
      <c r="G5758" s="159" t="n">
        <v>3361</v>
      </c>
      <c r="H5758" s="159" t="n">
        <v>8569</v>
      </c>
      <c r="I5758" s="160" t="n">
        <v>45150.87</v>
      </c>
      <c r="J5758" s="160" t="n">
        <v>1398.83</v>
      </c>
      <c r="K5758" s="160" t="n">
        <v>43752.04</v>
      </c>
      <c r="L5758" s="160" t="n">
        <v>13086.24</v>
      </c>
    </row>
    <row r="5759">
      <c r="A5759" s="176" t="n">
        <v>45962</v>
      </c>
      <c r="B5759" s="104" t="inlineStr">
        <is>
          <t>2025/26</t>
        </is>
      </c>
      <c r="C5759" s="104" t="inlineStr">
        <is>
          <t>HC-077</t>
        </is>
      </c>
      <c r="D5759" s="104" t="inlineStr">
        <is>
          <t>Île-de-France</t>
        </is>
      </c>
      <c r="E5759" s="104" t="inlineStr">
        <is>
          <t>À emporter</t>
        </is>
      </c>
      <c r="F5759" s="104" t="n">
        <v>30</v>
      </c>
      <c r="G5759" s="159" t="n">
        <v>2562</v>
      </c>
      <c r="H5759" s="159" t="n">
        <v>6634</v>
      </c>
      <c r="I5759" s="160" t="n">
        <v>32030.51</v>
      </c>
      <c r="J5759" s="160" t="n">
        <v>1052.95</v>
      </c>
      <c r="K5759" s="160" t="n">
        <v>30977.56</v>
      </c>
      <c r="L5759" s="160" t="n">
        <v>9227.040000000001</v>
      </c>
    </row>
    <row r="5760">
      <c r="A5760" s="176" t="n">
        <v>45962</v>
      </c>
      <c r="B5760" s="104" t="inlineStr">
        <is>
          <t>2025/26</t>
        </is>
      </c>
      <c r="C5760" s="104" t="inlineStr">
        <is>
          <t>HC-078</t>
        </is>
      </c>
      <c r="D5760" s="104" t="inlineStr">
        <is>
          <t>Nord-Ouest</t>
        </is>
      </c>
      <c r="E5760" s="104" t="inlineStr">
        <is>
          <t>Livraison</t>
        </is>
      </c>
      <c r="F5760" s="104" t="n">
        <v>29</v>
      </c>
      <c r="G5760" s="159" t="n">
        <v>1337</v>
      </c>
      <c r="H5760" s="159" t="n">
        <v>3469</v>
      </c>
      <c r="I5760" s="160" t="n">
        <v>22943.48</v>
      </c>
      <c r="J5760" s="160" t="n">
        <v>1529.37</v>
      </c>
      <c r="K5760" s="160" t="n">
        <v>21414.11</v>
      </c>
      <c r="L5760" s="160" t="n">
        <v>6639</v>
      </c>
    </row>
    <row r="5761">
      <c r="A5761" s="176" t="n">
        <v>45962</v>
      </c>
      <c r="B5761" s="104" t="inlineStr">
        <is>
          <t>2025/26</t>
        </is>
      </c>
      <c r="C5761" s="104" t="inlineStr">
        <is>
          <t>HC-078</t>
        </is>
      </c>
      <c r="D5761" s="104" t="inlineStr">
        <is>
          <t>Nord-Ouest</t>
        </is>
      </c>
      <c r="E5761" s="104" t="inlineStr">
        <is>
          <t>Sur place</t>
        </is>
      </c>
      <c r="F5761" s="104" t="n">
        <v>30</v>
      </c>
      <c r="G5761" s="159" t="n">
        <v>3255</v>
      </c>
      <c r="H5761" s="159" t="n">
        <v>8305</v>
      </c>
      <c r="I5761" s="160" t="n">
        <v>44328.85</v>
      </c>
      <c r="J5761" s="160" t="n">
        <v>1292.63</v>
      </c>
      <c r="K5761" s="160" t="n">
        <v>43036.22</v>
      </c>
      <c r="L5761" s="160" t="n">
        <v>12854.97</v>
      </c>
    </row>
    <row r="5762">
      <c r="A5762" s="176" t="n">
        <v>45962</v>
      </c>
      <c r="B5762" s="104" t="inlineStr">
        <is>
          <t>2025/26</t>
        </is>
      </c>
      <c r="C5762" s="104" t="inlineStr">
        <is>
          <t>HC-078</t>
        </is>
      </c>
      <c r="D5762" s="104" t="inlineStr">
        <is>
          <t>Nord-Ouest</t>
        </is>
      </c>
      <c r="E5762" s="104" t="inlineStr">
        <is>
          <t>À emporter</t>
        </is>
      </c>
      <c r="F5762" s="104" t="n">
        <v>30</v>
      </c>
      <c r="G5762" s="159" t="n">
        <v>2595</v>
      </c>
      <c r="H5762" s="159" t="n">
        <v>6588</v>
      </c>
      <c r="I5762" s="160" t="n">
        <v>32259.16</v>
      </c>
      <c r="J5762" s="160" t="n">
        <v>976.87</v>
      </c>
      <c r="K5762" s="160" t="n">
        <v>31282.29</v>
      </c>
      <c r="L5762" s="160" t="n">
        <v>9223.24</v>
      </c>
    </row>
    <row r="5763">
      <c r="A5763" s="176" t="n">
        <v>45962</v>
      </c>
      <c r="B5763" s="104" t="inlineStr">
        <is>
          <t>2025/26</t>
        </is>
      </c>
      <c r="C5763" s="104" t="inlineStr">
        <is>
          <t>HC-079</t>
        </is>
      </c>
      <c r="D5763" s="104" t="inlineStr">
        <is>
          <t>Sud-Est</t>
        </is>
      </c>
      <c r="E5763" s="104" t="inlineStr">
        <is>
          <t>Drive</t>
        </is>
      </c>
      <c r="F5763" s="104" t="n">
        <v>28</v>
      </c>
      <c r="G5763" s="159" t="n">
        <v>1268</v>
      </c>
      <c r="H5763" s="159" t="n">
        <v>3156</v>
      </c>
      <c r="I5763" s="160" t="n">
        <v>18149.34</v>
      </c>
      <c r="J5763" s="160" t="n">
        <v>565.9400000000001</v>
      </c>
      <c r="K5763" s="160" t="n">
        <v>17583.4</v>
      </c>
      <c r="L5763" s="160" t="n">
        <v>5267.67</v>
      </c>
    </row>
    <row r="5764">
      <c r="A5764" s="176" t="n">
        <v>45962</v>
      </c>
      <c r="B5764" s="104" t="inlineStr">
        <is>
          <t>2025/26</t>
        </is>
      </c>
      <c r="C5764" s="104" t="inlineStr">
        <is>
          <t>HC-079</t>
        </is>
      </c>
      <c r="D5764" s="104" t="inlineStr">
        <is>
          <t>Sud-Est</t>
        </is>
      </c>
      <c r="E5764" s="104" t="inlineStr">
        <is>
          <t>Livraison</t>
        </is>
      </c>
      <c r="F5764" s="104" t="n">
        <v>30</v>
      </c>
      <c r="G5764" s="159" t="n">
        <v>1517</v>
      </c>
      <c r="H5764" s="159" t="n">
        <v>3874</v>
      </c>
      <c r="I5764" s="160" t="n">
        <v>26093.61</v>
      </c>
      <c r="J5764" s="160" t="n">
        <v>1481.15</v>
      </c>
      <c r="K5764" s="160" t="n">
        <v>24612.46</v>
      </c>
      <c r="L5764" s="160" t="n">
        <v>7600.35</v>
      </c>
    </row>
    <row r="5765">
      <c r="A5765" s="176" t="n">
        <v>45962</v>
      </c>
      <c r="B5765" s="104" t="inlineStr">
        <is>
          <t>2025/26</t>
        </is>
      </c>
      <c r="C5765" s="104" t="inlineStr">
        <is>
          <t>HC-079</t>
        </is>
      </c>
      <c r="D5765" s="104" t="inlineStr">
        <is>
          <t>Sud-Est</t>
        </is>
      </c>
      <c r="E5765" s="104" t="inlineStr">
        <is>
          <t>Sur place</t>
        </is>
      </c>
      <c r="F5765" s="104" t="n">
        <v>30</v>
      </c>
      <c r="G5765" s="159" t="n">
        <v>3560</v>
      </c>
      <c r="H5765" s="159" t="n">
        <v>9061</v>
      </c>
      <c r="I5765" s="160" t="n">
        <v>47922.39</v>
      </c>
      <c r="J5765" s="160" t="n">
        <v>1391.53</v>
      </c>
      <c r="K5765" s="160" t="n">
        <v>46530.86</v>
      </c>
      <c r="L5765" s="160" t="n">
        <v>13938.14</v>
      </c>
    </row>
    <row r="5766">
      <c r="A5766" s="176" t="n">
        <v>45962</v>
      </c>
      <c r="B5766" s="104" t="inlineStr">
        <is>
          <t>2025/26</t>
        </is>
      </c>
      <c r="C5766" s="104" t="inlineStr">
        <is>
          <t>HC-079</t>
        </is>
      </c>
      <c r="D5766" s="104" t="inlineStr">
        <is>
          <t>Sud-Est</t>
        </is>
      </c>
      <c r="E5766" s="104" t="inlineStr">
        <is>
          <t>À emporter</t>
        </is>
      </c>
      <c r="F5766" s="104" t="n">
        <v>30</v>
      </c>
      <c r="G5766" s="159" t="n">
        <v>2653</v>
      </c>
      <c r="H5766" s="159" t="n">
        <v>6675</v>
      </c>
      <c r="I5766" s="160" t="n">
        <v>32791.5</v>
      </c>
      <c r="J5766" s="160" t="n">
        <v>1054.33</v>
      </c>
      <c r="K5766" s="160" t="n">
        <v>31737.17</v>
      </c>
      <c r="L5766" s="160" t="n">
        <v>9443.93</v>
      </c>
    </row>
    <row r="5767">
      <c r="A5767" s="176" t="n">
        <v>45962</v>
      </c>
      <c r="B5767" s="104" t="inlineStr">
        <is>
          <t>2025/26</t>
        </is>
      </c>
      <c r="C5767" s="104" t="inlineStr">
        <is>
          <t>HC-080</t>
        </is>
      </c>
      <c r="D5767" s="104" t="inlineStr">
        <is>
          <t>Sud-Ouest</t>
        </is>
      </c>
      <c r="E5767" s="104" t="inlineStr">
        <is>
          <t>Livraison</t>
        </is>
      </c>
      <c r="F5767" s="104" t="n">
        <v>29</v>
      </c>
      <c r="G5767" s="159" t="n">
        <v>1376</v>
      </c>
      <c r="H5767" s="159" t="n">
        <v>3492</v>
      </c>
      <c r="I5767" s="160" t="n">
        <v>22658.31</v>
      </c>
      <c r="J5767" s="160" t="n">
        <v>1270.78</v>
      </c>
      <c r="K5767" s="160" t="n">
        <v>21387.53</v>
      </c>
      <c r="L5767" s="160" t="n">
        <v>6592.74</v>
      </c>
    </row>
    <row r="5768">
      <c r="A5768" s="176" t="n">
        <v>45962</v>
      </c>
      <c r="B5768" s="104" t="inlineStr">
        <is>
          <t>2025/26</t>
        </is>
      </c>
      <c r="C5768" s="104" t="inlineStr">
        <is>
          <t>HC-080</t>
        </is>
      </c>
      <c r="D5768" s="104" t="inlineStr">
        <is>
          <t>Sud-Ouest</t>
        </is>
      </c>
      <c r="E5768" s="104" t="inlineStr">
        <is>
          <t>Sur place</t>
        </is>
      </c>
      <c r="F5768" s="104" t="n">
        <v>29</v>
      </c>
      <c r="G5768" s="159" t="n">
        <v>2751</v>
      </c>
      <c r="H5768" s="159" t="n">
        <v>7072</v>
      </c>
      <c r="I5768" s="160" t="n">
        <v>36986.65</v>
      </c>
      <c r="J5768" s="160" t="n">
        <v>1167.59</v>
      </c>
      <c r="K5768" s="160" t="n">
        <v>35819.06</v>
      </c>
      <c r="L5768" s="160" t="n">
        <v>10663.39</v>
      </c>
    </row>
    <row r="5769">
      <c r="A5769" s="176" t="n">
        <v>45962</v>
      </c>
      <c r="B5769" s="104" t="inlineStr">
        <is>
          <t>2025/26</t>
        </is>
      </c>
      <c r="C5769" s="104" t="inlineStr">
        <is>
          <t>HC-080</t>
        </is>
      </c>
      <c r="D5769" s="104" t="inlineStr">
        <is>
          <t>Sud-Ouest</t>
        </is>
      </c>
      <c r="E5769" s="104" t="inlineStr">
        <is>
          <t>À emporter</t>
        </is>
      </c>
      <c r="F5769" s="104" t="n">
        <v>29</v>
      </c>
      <c r="G5769" s="159" t="n">
        <v>2078</v>
      </c>
      <c r="H5769" s="159" t="n">
        <v>5228</v>
      </c>
      <c r="I5769" s="160" t="n">
        <v>25633.5</v>
      </c>
      <c r="J5769" s="160" t="n">
        <v>738.8200000000001</v>
      </c>
      <c r="K5769" s="160" t="n">
        <v>24894.68</v>
      </c>
      <c r="L5769" s="160" t="n">
        <v>7412.11</v>
      </c>
    </row>
    <row r="5770">
      <c r="A5770" s="176" t="n">
        <v>45962</v>
      </c>
      <c r="B5770" s="104" t="inlineStr">
        <is>
          <t>2025/26</t>
        </is>
      </c>
      <c r="C5770" s="104" t="inlineStr">
        <is>
          <t>HC-081</t>
        </is>
      </c>
      <c r="D5770" s="104" t="inlineStr">
        <is>
          <t>Île-de-France</t>
        </is>
      </c>
      <c r="E5770" s="104" t="inlineStr">
        <is>
          <t>Livraison</t>
        </is>
      </c>
      <c r="F5770" s="104" t="n">
        <v>30</v>
      </c>
      <c r="G5770" s="159" t="n">
        <v>1750</v>
      </c>
      <c r="H5770" s="159" t="n">
        <v>4435</v>
      </c>
      <c r="I5770" s="160" t="n">
        <v>30208.76</v>
      </c>
      <c r="J5770" s="160" t="n">
        <v>1751.96</v>
      </c>
      <c r="K5770" s="160" t="n">
        <v>28456.8</v>
      </c>
      <c r="L5770" s="160" t="n">
        <v>10260.99</v>
      </c>
    </row>
    <row r="5771">
      <c r="A5771" s="176" t="n">
        <v>45962</v>
      </c>
      <c r="B5771" s="104" t="inlineStr">
        <is>
          <t>2025/26</t>
        </is>
      </c>
      <c r="C5771" s="104" t="inlineStr">
        <is>
          <t>HC-081</t>
        </is>
      </c>
      <c r="D5771" s="104" t="inlineStr">
        <is>
          <t>Île-de-France</t>
        </is>
      </c>
      <c r="E5771" s="104" t="inlineStr">
        <is>
          <t>Sur place</t>
        </is>
      </c>
      <c r="F5771" s="104" t="n">
        <v>30</v>
      </c>
      <c r="G5771" s="159" t="n">
        <v>4107</v>
      </c>
      <c r="H5771" s="159" t="n">
        <v>10445</v>
      </c>
      <c r="I5771" s="160" t="n">
        <v>55513.88</v>
      </c>
      <c r="J5771" s="160" t="n">
        <v>1737.02</v>
      </c>
      <c r="K5771" s="160" t="n">
        <v>53776.86</v>
      </c>
      <c r="L5771" s="160" t="n">
        <v>18814.28</v>
      </c>
    </row>
    <row r="5772">
      <c r="A5772" s="176" t="n">
        <v>45962</v>
      </c>
      <c r="B5772" s="104" t="inlineStr">
        <is>
          <t>2025/26</t>
        </is>
      </c>
      <c r="C5772" s="104" t="inlineStr">
        <is>
          <t>HC-081</t>
        </is>
      </c>
      <c r="D5772" s="104" t="inlineStr">
        <is>
          <t>Île-de-France</t>
        </is>
      </c>
      <c r="E5772" s="104" t="inlineStr">
        <is>
          <t>À emporter</t>
        </is>
      </c>
      <c r="F5772" s="104" t="n">
        <v>30</v>
      </c>
      <c r="G5772" s="159" t="n">
        <v>3152</v>
      </c>
      <c r="H5772" s="159" t="n">
        <v>7977</v>
      </c>
      <c r="I5772" s="160" t="n">
        <v>38742.17</v>
      </c>
      <c r="J5772" s="160" t="n">
        <v>1135.39</v>
      </c>
      <c r="K5772" s="160" t="n">
        <v>37606.78</v>
      </c>
      <c r="L5772" s="160" t="n">
        <v>13124.23</v>
      </c>
    </row>
    <row r="5773">
      <c r="A5773" s="176" t="n">
        <v>45962</v>
      </c>
      <c r="B5773" s="104" t="inlineStr">
        <is>
          <t>2025/26</t>
        </is>
      </c>
      <c r="C5773" s="104" t="inlineStr">
        <is>
          <t>HC-082</t>
        </is>
      </c>
      <c r="D5773" s="104" t="inlineStr">
        <is>
          <t>Nord-Ouest</t>
        </is>
      </c>
      <c r="E5773" s="104" t="inlineStr">
        <is>
          <t>Livraison</t>
        </is>
      </c>
      <c r="F5773" s="104" t="n">
        <v>29</v>
      </c>
      <c r="G5773" s="159" t="n">
        <v>1260</v>
      </c>
      <c r="H5773" s="159" t="n">
        <v>3061</v>
      </c>
      <c r="I5773" s="160" t="n">
        <v>21817.91</v>
      </c>
      <c r="J5773" s="160" t="n">
        <v>1242.46</v>
      </c>
      <c r="K5773" s="160" t="n">
        <v>20575.45</v>
      </c>
      <c r="L5773" s="160" t="n">
        <v>6364.95</v>
      </c>
    </row>
    <row r="5774">
      <c r="A5774" s="176" t="n">
        <v>45962</v>
      </c>
      <c r="B5774" s="104" t="inlineStr">
        <is>
          <t>2025/26</t>
        </is>
      </c>
      <c r="C5774" s="104" t="inlineStr">
        <is>
          <t>HC-082</t>
        </is>
      </c>
      <c r="D5774" s="104" t="inlineStr">
        <is>
          <t>Nord-Ouest</t>
        </is>
      </c>
      <c r="E5774" s="104" t="inlineStr">
        <is>
          <t>Sur place</t>
        </is>
      </c>
      <c r="F5774" s="104" t="n">
        <v>30</v>
      </c>
      <c r="G5774" s="159" t="n">
        <v>3245</v>
      </c>
      <c r="H5774" s="159" t="n">
        <v>8264</v>
      </c>
      <c r="I5774" s="160" t="n">
        <v>43647.28</v>
      </c>
      <c r="J5774" s="160" t="n">
        <v>1279.64</v>
      </c>
      <c r="K5774" s="160" t="n">
        <v>42367.64</v>
      </c>
      <c r="L5774" s="160" t="n">
        <v>12715.09</v>
      </c>
    </row>
    <row r="5775">
      <c r="A5775" s="176" t="n">
        <v>45962</v>
      </c>
      <c r="B5775" s="104" t="inlineStr">
        <is>
          <t>2025/26</t>
        </is>
      </c>
      <c r="C5775" s="104" t="inlineStr">
        <is>
          <t>HC-082</t>
        </is>
      </c>
      <c r="D5775" s="104" t="inlineStr">
        <is>
          <t>Nord-Ouest</t>
        </is>
      </c>
      <c r="E5775" s="104" t="inlineStr">
        <is>
          <t>À emporter</t>
        </is>
      </c>
      <c r="F5775" s="104" t="n">
        <v>30</v>
      </c>
      <c r="G5775" s="159" t="n">
        <v>2409</v>
      </c>
      <c r="H5775" s="159" t="n">
        <v>6224</v>
      </c>
      <c r="I5775" s="160" t="n">
        <v>30034.68</v>
      </c>
      <c r="J5775" s="160" t="n">
        <v>851.92</v>
      </c>
      <c r="K5775" s="160" t="n">
        <v>29182.76</v>
      </c>
      <c r="L5775" s="160" t="n">
        <v>8630.440000000001</v>
      </c>
    </row>
    <row r="5776">
      <c r="A5776" s="176" t="n">
        <v>45962</v>
      </c>
      <c r="B5776" s="104" t="inlineStr">
        <is>
          <t>2025/26</t>
        </is>
      </c>
      <c r="C5776" s="104" t="inlineStr">
        <is>
          <t>HC-083</t>
        </is>
      </c>
      <c r="D5776" s="104" t="inlineStr">
        <is>
          <t>Sud-Est</t>
        </is>
      </c>
      <c r="E5776" s="104" t="inlineStr">
        <is>
          <t>Livraison</t>
        </is>
      </c>
      <c r="F5776" s="104" t="n">
        <v>30</v>
      </c>
      <c r="G5776" s="159" t="n">
        <v>1186</v>
      </c>
      <c r="H5776" s="159" t="n">
        <v>3096</v>
      </c>
      <c r="I5776" s="160" t="n">
        <v>20543.47</v>
      </c>
      <c r="J5776" s="160" t="n">
        <v>1245.61</v>
      </c>
      <c r="K5776" s="160" t="n">
        <v>19297.86</v>
      </c>
      <c r="L5776" s="160" t="n">
        <v>5978.2</v>
      </c>
    </row>
    <row r="5777">
      <c r="A5777" s="176" t="n">
        <v>45962</v>
      </c>
      <c r="B5777" s="104" t="inlineStr">
        <is>
          <t>2025/26</t>
        </is>
      </c>
      <c r="C5777" s="104" t="inlineStr">
        <is>
          <t>HC-083</t>
        </is>
      </c>
      <c r="D5777" s="104" t="inlineStr">
        <is>
          <t>Sud-Est</t>
        </is>
      </c>
      <c r="E5777" s="104" t="inlineStr">
        <is>
          <t>Sur place</t>
        </is>
      </c>
      <c r="F5777" s="104" t="n">
        <v>30</v>
      </c>
      <c r="G5777" s="159" t="n">
        <v>2811</v>
      </c>
      <c r="H5777" s="159" t="n">
        <v>7365</v>
      </c>
      <c r="I5777" s="160" t="n">
        <v>38136.32</v>
      </c>
      <c r="J5777" s="160" t="n">
        <v>1143.74</v>
      </c>
      <c r="K5777" s="160" t="n">
        <v>36992.58</v>
      </c>
      <c r="L5777" s="160" t="n">
        <v>10874.04</v>
      </c>
    </row>
    <row r="5778">
      <c r="A5778" s="176" t="n">
        <v>45962</v>
      </c>
      <c r="B5778" s="104" t="inlineStr">
        <is>
          <t>2025/26</t>
        </is>
      </c>
      <c r="C5778" s="104" t="inlineStr">
        <is>
          <t>HC-083</t>
        </is>
      </c>
      <c r="D5778" s="104" t="inlineStr">
        <is>
          <t>Sud-Est</t>
        </is>
      </c>
      <c r="E5778" s="104" t="inlineStr">
        <is>
          <t>À emporter</t>
        </is>
      </c>
      <c r="F5778" s="104" t="n">
        <v>30</v>
      </c>
      <c r="G5778" s="159" t="n">
        <v>2192</v>
      </c>
      <c r="H5778" s="159" t="n">
        <v>5639</v>
      </c>
      <c r="I5778" s="160" t="n">
        <v>27314.34</v>
      </c>
      <c r="J5778" s="160" t="n">
        <v>832.9299999999999</v>
      </c>
      <c r="K5778" s="160" t="n">
        <v>26481.41</v>
      </c>
      <c r="L5778" s="160" t="n">
        <v>7913.97</v>
      </c>
    </row>
    <row r="5779">
      <c r="A5779" s="176" t="n">
        <v>45962</v>
      </c>
      <c r="B5779" s="104" t="inlineStr">
        <is>
          <t>2025/26</t>
        </is>
      </c>
      <c r="C5779" s="104" t="inlineStr">
        <is>
          <t>HC-084</t>
        </is>
      </c>
      <c r="D5779" s="104" t="inlineStr">
        <is>
          <t>Sud-Ouest</t>
        </is>
      </c>
      <c r="E5779" s="104" t="inlineStr">
        <is>
          <t>Drive</t>
        </is>
      </c>
      <c r="F5779" s="104" t="n">
        <v>30</v>
      </c>
      <c r="G5779" s="159" t="n">
        <v>1157</v>
      </c>
      <c r="H5779" s="159" t="n">
        <v>2849</v>
      </c>
      <c r="I5779" s="160" t="n">
        <v>16279.12</v>
      </c>
      <c r="J5779" s="160" t="n">
        <v>553.74</v>
      </c>
      <c r="K5779" s="160" t="n">
        <v>15725.38</v>
      </c>
      <c r="L5779" s="160" t="n">
        <v>4700.43</v>
      </c>
    </row>
    <row r="5780">
      <c r="A5780" s="176" t="n">
        <v>45962</v>
      </c>
      <c r="B5780" s="104" t="inlineStr">
        <is>
          <t>2025/26</t>
        </is>
      </c>
      <c r="C5780" s="104" t="inlineStr">
        <is>
          <t>HC-084</t>
        </is>
      </c>
      <c r="D5780" s="104" t="inlineStr">
        <is>
          <t>Sud-Ouest</t>
        </is>
      </c>
      <c r="E5780" s="104" t="inlineStr">
        <is>
          <t>Livraison</t>
        </is>
      </c>
      <c r="F5780" s="104" t="n">
        <v>30</v>
      </c>
      <c r="G5780" s="159" t="n">
        <v>1355</v>
      </c>
      <c r="H5780" s="159" t="n">
        <v>3482</v>
      </c>
      <c r="I5780" s="160" t="n">
        <v>22753.1</v>
      </c>
      <c r="J5780" s="160" t="n">
        <v>1322.85</v>
      </c>
      <c r="K5780" s="160" t="n">
        <v>21430.25</v>
      </c>
      <c r="L5780" s="160" t="n">
        <v>6630.36</v>
      </c>
    </row>
    <row r="5781">
      <c r="A5781" s="176" t="n">
        <v>45962</v>
      </c>
      <c r="B5781" s="104" t="inlineStr">
        <is>
          <t>2025/26</t>
        </is>
      </c>
      <c r="C5781" s="104" t="inlineStr">
        <is>
          <t>HC-084</t>
        </is>
      </c>
      <c r="D5781" s="104" t="inlineStr">
        <is>
          <t>Sud-Ouest</t>
        </is>
      </c>
      <c r="E5781" s="104" t="inlineStr">
        <is>
          <t>Sur place</t>
        </is>
      </c>
      <c r="F5781" s="104" t="n">
        <v>30</v>
      </c>
      <c r="G5781" s="159" t="n">
        <v>2928</v>
      </c>
      <c r="H5781" s="159" t="n">
        <v>7564</v>
      </c>
      <c r="I5781" s="160" t="n">
        <v>39509.73</v>
      </c>
      <c r="J5781" s="160" t="n">
        <v>1152.82</v>
      </c>
      <c r="K5781" s="160" t="n">
        <v>38356.91</v>
      </c>
      <c r="L5781" s="160" t="n">
        <v>11486.33</v>
      </c>
    </row>
    <row r="5782">
      <c r="A5782" s="176" t="n">
        <v>45962</v>
      </c>
      <c r="B5782" s="104" t="inlineStr">
        <is>
          <t>2025/26</t>
        </is>
      </c>
      <c r="C5782" s="104" t="inlineStr">
        <is>
          <t>HC-084</t>
        </is>
      </c>
      <c r="D5782" s="104" t="inlineStr">
        <is>
          <t>Sud-Ouest</t>
        </is>
      </c>
      <c r="E5782" s="104" t="inlineStr">
        <is>
          <t>À emporter</t>
        </is>
      </c>
      <c r="F5782" s="104" t="n">
        <v>28</v>
      </c>
      <c r="G5782" s="159" t="n">
        <v>2033</v>
      </c>
      <c r="H5782" s="159" t="n">
        <v>5157</v>
      </c>
      <c r="I5782" s="160" t="n">
        <v>25312.51</v>
      </c>
      <c r="J5782" s="160" t="n">
        <v>705.85</v>
      </c>
      <c r="K5782" s="160" t="n">
        <v>24606.66</v>
      </c>
      <c r="L5782" s="160" t="n">
        <v>7315.71</v>
      </c>
    </row>
    <row r="5783">
      <c r="A5783" s="176" t="n">
        <v>45962</v>
      </c>
      <c r="B5783" s="104" t="inlineStr">
        <is>
          <t>2025/26</t>
        </is>
      </c>
      <c r="C5783" s="104" t="inlineStr">
        <is>
          <t>HC-085</t>
        </is>
      </c>
      <c r="D5783" s="104" t="inlineStr">
        <is>
          <t>Île-de-France</t>
        </is>
      </c>
      <c r="E5783" s="104" t="inlineStr">
        <is>
          <t>Livraison</t>
        </is>
      </c>
      <c r="F5783" s="104" t="n">
        <v>30</v>
      </c>
      <c r="G5783" s="159" t="n">
        <v>1908</v>
      </c>
      <c r="H5783" s="159" t="n">
        <v>4874</v>
      </c>
      <c r="I5783" s="160" t="n">
        <v>32225.03</v>
      </c>
      <c r="J5783" s="160" t="n">
        <v>1918.5</v>
      </c>
      <c r="K5783" s="160" t="n">
        <v>30306.53</v>
      </c>
      <c r="L5783" s="160" t="n">
        <v>9361.629999999999</v>
      </c>
    </row>
    <row r="5784">
      <c r="A5784" s="176" t="n">
        <v>45962</v>
      </c>
      <c r="B5784" s="104" t="inlineStr">
        <is>
          <t>2025/26</t>
        </is>
      </c>
      <c r="C5784" s="104" t="inlineStr">
        <is>
          <t>HC-085</t>
        </is>
      </c>
      <c r="D5784" s="104" t="inlineStr">
        <is>
          <t>Île-de-France</t>
        </is>
      </c>
      <c r="E5784" s="104" t="inlineStr">
        <is>
          <t>Sur place</t>
        </is>
      </c>
      <c r="F5784" s="104" t="n">
        <v>30</v>
      </c>
      <c r="G5784" s="159" t="n">
        <v>4331</v>
      </c>
      <c r="H5784" s="159" t="n">
        <v>11029</v>
      </c>
      <c r="I5784" s="160" t="n">
        <v>58988.54</v>
      </c>
      <c r="J5784" s="160" t="n">
        <v>1855.83</v>
      </c>
      <c r="K5784" s="160" t="n">
        <v>57132.71</v>
      </c>
      <c r="L5784" s="160" t="n">
        <v>16977.3</v>
      </c>
    </row>
    <row r="5785">
      <c r="A5785" s="176" t="n">
        <v>45962</v>
      </c>
      <c r="B5785" s="104" t="inlineStr">
        <is>
          <t>2025/26</t>
        </is>
      </c>
      <c r="C5785" s="104" t="inlineStr">
        <is>
          <t>HC-085</t>
        </is>
      </c>
      <c r="D5785" s="104" t="inlineStr">
        <is>
          <t>Île-de-France</t>
        </is>
      </c>
      <c r="E5785" s="104" t="inlineStr">
        <is>
          <t>À emporter</t>
        </is>
      </c>
      <c r="F5785" s="104" t="n">
        <v>29</v>
      </c>
      <c r="G5785" s="159" t="n">
        <v>3160</v>
      </c>
      <c r="H5785" s="159" t="n">
        <v>8073</v>
      </c>
      <c r="I5785" s="160" t="n">
        <v>39076.68</v>
      </c>
      <c r="J5785" s="160" t="n">
        <v>1192</v>
      </c>
      <c r="K5785" s="160" t="n">
        <v>37884.68</v>
      </c>
      <c r="L5785" s="160" t="n">
        <v>11215.23</v>
      </c>
    </row>
    <row r="5786">
      <c r="A5786" s="176" t="n">
        <v>45962</v>
      </c>
      <c r="B5786" s="104" t="inlineStr">
        <is>
          <t>2025/26</t>
        </is>
      </c>
      <c r="C5786" s="104" t="inlineStr">
        <is>
          <t>HC-086</t>
        </is>
      </c>
      <c r="D5786" s="104" t="inlineStr">
        <is>
          <t>Nord-Ouest</t>
        </is>
      </c>
      <c r="E5786" s="104" t="inlineStr">
        <is>
          <t>Livraison</t>
        </is>
      </c>
      <c r="F5786" s="104" t="n">
        <v>30</v>
      </c>
      <c r="G5786" s="159" t="n">
        <v>1365</v>
      </c>
      <c r="H5786" s="159" t="n">
        <v>3409</v>
      </c>
      <c r="I5786" s="160" t="n">
        <v>23568.01</v>
      </c>
      <c r="J5786" s="160" t="n">
        <v>1483.73</v>
      </c>
      <c r="K5786" s="160" t="n">
        <v>22084.28</v>
      </c>
      <c r="L5786" s="160" t="n">
        <v>6826.26</v>
      </c>
    </row>
    <row r="5787">
      <c r="A5787" s="176" t="n">
        <v>45962</v>
      </c>
      <c r="B5787" s="104" t="inlineStr">
        <is>
          <t>2025/26</t>
        </is>
      </c>
      <c r="C5787" s="104" t="inlineStr">
        <is>
          <t>HC-086</t>
        </is>
      </c>
      <c r="D5787" s="104" t="inlineStr">
        <is>
          <t>Nord-Ouest</t>
        </is>
      </c>
      <c r="E5787" s="104" t="inlineStr">
        <is>
          <t>Sur place</t>
        </is>
      </c>
      <c r="F5787" s="104" t="n">
        <v>30</v>
      </c>
      <c r="G5787" s="159" t="n">
        <v>3249</v>
      </c>
      <c r="H5787" s="159" t="n">
        <v>8200</v>
      </c>
      <c r="I5787" s="160" t="n">
        <v>44220.35</v>
      </c>
      <c r="J5787" s="160" t="n">
        <v>1437.96</v>
      </c>
      <c r="K5787" s="160" t="n">
        <v>42782.39</v>
      </c>
      <c r="L5787" s="160" t="n">
        <v>12659.69</v>
      </c>
    </row>
    <row r="5788">
      <c r="A5788" s="176" t="n">
        <v>45962</v>
      </c>
      <c r="B5788" s="104" t="inlineStr">
        <is>
          <t>2025/26</t>
        </is>
      </c>
      <c r="C5788" s="104" t="inlineStr">
        <is>
          <t>HC-086</t>
        </is>
      </c>
      <c r="D5788" s="104" t="inlineStr">
        <is>
          <t>Nord-Ouest</t>
        </is>
      </c>
      <c r="E5788" s="104" t="inlineStr">
        <is>
          <t>À emporter</t>
        </is>
      </c>
      <c r="F5788" s="104" t="n">
        <v>30</v>
      </c>
      <c r="G5788" s="159" t="n">
        <v>2570</v>
      </c>
      <c r="H5788" s="159" t="n">
        <v>6552</v>
      </c>
      <c r="I5788" s="160" t="n">
        <v>31726.17</v>
      </c>
      <c r="J5788" s="160" t="n">
        <v>1062.21</v>
      </c>
      <c r="K5788" s="160" t="n">
        <v>30663.96</v>
      </c>
      <c r="L5788" s="160" t="n">
        <v>9096.719999999999</v>
      </c>
    </row>
    <row r="5789">
      <c r="A5789" s="176" t="n">
        <v>45962</v>
      </c>
      <c r="B5789" s="104" t="inlineStr">
        <is>
          <t>2025/26</t>
        </is>
      </c>
      <c r="C5789" s="104" t="inlineStr">
        <is>
          <t>HC-087</t>
        </is>
      </c>
      <c r="D5789" s="104" t="inlineStr">
        <is>
          <t>Sud-Est</t>
        </is>
      </c>
      <c r="E5789" s="104" t="inlineStr">
        <is>
          <t>Drive</t>
        </is>
      </c>
      <c r="F5789" s="104" t="n">
        <v>30</v>
      </c>
      <c r="G5789" s="159" t="n">
        <v>899</v>
      </c>
      <c r="H5789" s="159" t="n">
        <v>2262</v>
      </c>
      <c r="I5789" s="160" t="n">
        <v>12817.67</v>
      </c>
      <c r="J5789" s="160" t="n">
        <v>371.21</v>
      </c>
      <c r="K5789" s="160" t="n">
        <v>12446.46</v>
      </c>
      <c r="L5789" s="160" t="n">
        <v>3685.59</v>
      </c>
    </row>
    <row r="5790">
      <c r="A5790" s="176" t="n">
        <v>45962</v>
      </c>
      <c r="B5790" s="104" t="inlineStr">
        <is>
          <t>2025/26</t>
        </is>
      </c>
      <c r="C5790" s="104" t="inlineStr">
        <is>
          <t>HC-087</t>
        </is>
      </c>
      <c r="D5790" s="104" t="inlineStr">
        <is>
          <t>Sud-Est</t>
        </is>
      </c>
      <c r="E5790" s="104" t="inlineStr">
        <is>
          <t>Livraison</t>
        </is>
      </c>
      <c r="F5790" s="104" t="n">
        <v>30</v>
      </c>
      <c r="G5790" s="159" t="n">
        <v>914</v>
      </c>
      <c r="H5790" s="159" t="n">
        <v>2362</v>
      </c>
      <c r="I5790" s="160" t="n">
        <v>15759.26</v>
      </c>
      <c r="J5790" s="160" t="n">
        <v>990.76</v>
      </c>
      <c r="K5790" s="160" t="n">
        <v>14768.5</v>
      </c>
      <c r="L5790" s="160" t="n">
        <v>4575</v>
      </c>
    </row>
    <row r="5791">
      <c r="A5791" s="176" t="n">
        <v>45962</v>
      </c>
      <c r="B5791" s="104" t="inlineStr">
        <is>
          <t>2025/26</t>
        </is>
      </c>
      <c r="C5791" s="104" t="inlineStr">
        <is>
          <t>HC-087</t>
        </is>
      </c>
      <c r="D5791" s="104" t="inlineStr">
        <is>
          <t>Sud-Est</t>
        </is>
      </c>
      <c r="E5791" s="104" t="inlineStr">
        <is>
          <t>Sur place</t>
        </is>
      </c>
      <c r="F5791" s="104" t="n">
        <v>30</v>
      </c>
      <c r="G5791" s="159" t="n">
        <v>2111</v>
      </c>
      <c r="H5791" s="159" t="n">
        <v>5405</v>
      </c>
      <c r="I5791" s="160" t="n">
        <v>28499.01</v>
      </c>
      <c r="J5791" s="160" t="n">
        <v>880.72</v>
      </c>
      <c r="K5791" s="160" t="n">
        <v>27618.29</v>
      </c>
      <c r="L5791" s="160" t="n">
        <v>8284.610000000001</v>
      </c>
    </row>
    <row r="5792">
      <c r="A5792" s="176" t="n">
        <v>45962</v>
      </c>
      <c r="B5792" s="104" t="inlineStr">
        <is>
          <t>2025/26</t>
        </is>
      </c>
      <c r="C5792" s="104" t="inlineStr">
        <is>
          <t>HC-087</t>
        </is>
      </c>
      <c r="D5792" s="104" t="inlineStr">
        <is>
          <t>Sud-Est</t>
        </is>
      </c>
      <c r="E5792" s="104" t="inlineStr">
        <is>
          <t>À emporter</t>
        </is>
      </c>
      <c r="F5792" s="104" t="n">
        <v>30</v>
      </c>
      <c r="G5792" s="159" t="n">
        <v>1703</v>
      </c>
      <c r="H5792" s="159" t="n">
        <v>4330</v>
      </c>
      <c r="I5792" s="160" t="n">
        <v>21186.91</v>
      </c>
      <c r="J5792" s="160" t="n">
        <v>636.84</v>
      </c>
      <c r="K5792" s="160" t="n">
        <v>20550.07</v>
      </c>
      <c r="L5792" s="160" t="n">
        <v>6135.27</v>
      </c>
    </row>
    <row r="5793">
      <c r="A5793" s="176" t="n">
        <v>45962</v>
      </c>
      <c r="B5793" s="104" t="inlineStr">
        <is>
          <t>2025/26</t>
        </is>
      </c>
      <c r="C5793" s="104" t="inlineStr">
        <is>
          <t>HC-088</t>
        </is>
      </c>
      <c r="D5793" s="104" t="inlineStr">
        <is>
          <t>Sud-Ouest</t>
        </is>
      </c>
      <c r="E5793" s="104" t="inlineStr">
        <is>
          <t>Livraison</t>
        </is>
      </c>
      <c r="F5793" s="104" t="n">
        <v>29</v>
      </c>
      <c r="G5793" s="159" t="n">
        <v>1536</v>
      </c>
      <c r="H5793" s="159" t="n">
        <v>3926</v>
      </c>
      <c r="I5793" s="160" t="n">
        <v>25834.57</v>
      </c>
      <c r="J5793" s="160" t="n">
        <v>1496.93</v>
      </c>
      <c r="K5793" s="160" t="n">
        <v>24337.64</v>
      </c>
      <c r="L5793" s="160" t="n">
        <v>7551.31</v>
      </c>
    </row>
    <row r="5794">
      <c r="A5794" s="176" t="n">
        <v>45962</v>
      </c>
      <c r="B5794" s="104" t="inlineStr">
        <is>
          <t>2025/26</t>
        </is>
      </c>
      <c r="C5794" s="104" t="inlineStr">
        <is>
          <t>HC-088</t>
        </is>
      </c>
      <c r="D5794" s="104" t="inlineStr">
        <is>
          <t>Sud-Ouest</t>
        </is>
      </c>
      <c r="E5794" s="104" t="inlineStr">
        <is>
          <t>Sur place</t>
        </is>
      </c>
      <c r="F5794" s="104" t="n">
        <v>30</v>
      </c>
      <c r="G5794" s="159" t="n">
        <v>3330</v>
      </c>
      <c r="H5794" s="159" t="n">
        <v>8418</v>
      </c>
      <c r="I5794" s="160" t="n">
        <v>44485.24</v>
      </c>
      <c r="J5794" s="160" t="n">
        <v>1426.77</v>
      </c>
      <c r="K5794" s="160" t="n">
        <v>43058.47</v>
      </c>
      <c r="L5794" s="160" t="n">
        <v>12724.11</v>
      </c>
    </row>
    <row r="5795">
      <c r="A5795" s="176" t="n">
        <v>45962</v>
      </c>
      <c r="B5795" s="104" t="inlineStr">
        <is>
          <t>2025/26</t>
        </is>
      </c>
      <c r="C5795" s="104" t="inlineStr">
        <is>
          <t>HC-088</t>
        </is>
      </c>
      <c r="D5795" s="104" t="inlineStr">
        <is>
          <t>Sud-Ouest</t>
        </is>
      </c>
      <c r="E5795" s="104" t="inlineStr">
        <is>
          <t>À emporter</t>
        </is>
      </c>
      <c r="F5795" s="104" t="n">
        <v>28</v>
      </c>
      <c r="G5795" s="159" t="n">
        <v>2391</v>
      </c>
      <c r="H5795" s="159" t="n">
        <v>6156</v>
      </c>
      <c r="I5795" s="160" t="n">
        <v>29302.23</v>
      </c>
      <c r="J5795" s="160" t="n">
        <v>931.42</v>
      </c>
      <c r="K5795" s="160" t="n">
        <v>28370.81</v>
      </c>
      <c r="L5795" s="160" t="n">
        <v>8465.08</v>
      </c>
    </row>
    <row r="5796">
      <c r="A5796" s="176" t="n">
        <v>45962</v>
      </c>
      <c r="B5796" s="104" t="inlineStr">
        <is>
          <t>2025/26</t>
        </is>
      </c>
      <c r="C5796" s="104" t="inlineStr">
        <is>
          <t>HC-089</t>
        </is>
      </c>
      <c r="D5796" s="104" t="inlineStr">
        <is>
          <t>Île-de-France</t>
        </is>
      </c>
      <c r="E5796" s="104" t="inlineStr">
        <is>
          <t>Livraison</t>
        </is>
      </c>
      <c r="F5796" s="104" t="n">
        <v>30</v>
      </c>
      <c r="G5796" s="159" t="n">
        <v>1801</v>
      </c>
      <c r="H5796" s="159" t="n">
        <v>4552</v>
      </c>
      <c r="I5796" s="160" t="n">
        <v>30294.61</v>
      </c>
      <c r="J5796" s="160" t="n">
        <v>1727.71</v>
      </c>
      <c r="K5796" s="160" t="n">
        <v>28566.9</v>
      </c>
      <c r="L5796" s="160" t="n">
        <v>8857.67</v>
      </c>
    </row>
    <row r="5797">
      <c r="A5797" s="176" t="n">
        <v>45962</v>
      </c>
      <c r="B5797" s="104" t="inlineStr">
        <is>
          <t>2025/26</t>
        </is>
      </c>
      <c r="C5797" s="104" t="inlineStr">
        <is>
          <t>HC-089</t>
        </is>
      </c>
      <c r="D5797" s="104" t="inlineStr">
        <is>
          <t>Île-de-France</t>
        </is>
      </c>
      <c r="E5797" s="104" t="inlineStr">
        <is>
          <t>Sur place</t>
        </is>
      </c>
      <c r="F5797" s="104" t="n">
        <v>30</v>
      </c>
      <c r="G5797" s="159" t="n">
        <v>3908</v>
      </c>
      <c r="H5797" s="159" t="n">
        <v>10072</v>
      </c>
      <c r="I5797" s="160" t="n">
        <v>52180.85</v>
      </c>
      <c r="J5797" s="160" t="n">
        <v>1456.45</v>
      </c>
      <c r="K5797" s="160" t="n">
        <v>50724.4</v>
      </c>
      <c r="L5797" s="160" t="n">
        <v>15156.98</v>
      </c>
    </row>
    <row r="5798">
      <c r="A5798" s="176" t="n">
        <v>45962</v>
      </c>
      <c r="B5798" s="104" t="inlineStr">
        <is>
          <t>2025/26</t>
        </is>
      </c>
      <c r="C5798" s="104" t="inlineStr">
        <is>
          <t>HC-089</t>
        </is>
      </c>
      <c r="D5798" s="104" t="inlineStr">
        <is>
          <t>Île-de-France</t>
        </is>
      </c>
      <c r="E5798" s="104" t="inlineStr">
        <is>
          <t>À emporter</t>
        </is>
      </c>
      <c r="F5798" s="104" t="n">
        <v>28</v>
      </c>
      <c r="G5798" s="159" t="n">
        <v>2859</v>
      </c>
      <c r="H5798" s="159" t="n">
        <v>7256</v>
      </c>
      <c r="I5798" s="160" t="n">
        <v>35399.5</v>
      </c>
      <c r="J5798" s="160" t="n">
        <v>1150.04</v>
      </c>
      <c r="K5798" s="160" t="n">
        <v>34249.46</v>
      </c>
      <c r="L5798" s="160" t="n">
        <v>10118.5</v>
      </c>
    </row>
    <row r="5799">
      <c r="A5799" s="176" t="n">
        <v>45962</v>
      </c>
      <c r="B5799" s="104" t="inlineStr">
        <is>
          <t>2025/26</t>
        </is>
      </c>
      <c r="C5799" s="104" t="inlineStr">
        <is>
          <t>HC-090</t>
        </is>
      </c>
      <c r="D5799" s="104" t="inlineStr">
        <is>
          <t>Nord-Ouest</t>
        </is>
      </c>
      <c r="E5799" s="104" t="inlineStr">
        <is>
          <t>Drive</t>
        </is>
      </c>
      <c r="F5799" s="104" t="n">
        <v>30</v>
      </c>
      <c r="G5799" s="159" t="n">
        <v>1100</v>
      </c>
      <c r="H5799" s="159" t="n">
        <v>2815</v>
      </c>
      <c r="I5799" s="160" t="n">
        <v>15952.13</v>
      </c>
      <c r="J5799" s="160" t="n">
        <v>459.37</v>
      </c>
      <c r="K5799" s="160" t="n">
        <v>15492.76</v>
      </c>
      <c r="L5799" s="160" t="n">
        <v>4641.47</v>
      </c>
    </row>
    <row r="5800">
      <c r="A5800" s="176" t="n">
        <v>45962</v>
      </c>
      <c r="B5800" s="104" t="inlineStr">
        <is>
          <t>2025/26</t>
        </is>
      </c>
      <c r="C5800" s="104" t="inlineStr">
        <is>
          <t>HC-090</t>
        </is>
      </c>
      <c r="D5800" s="104" t="inlineStr">
        <is>
          <t>Nord-Ouest</t>
        </is>
      </c>
      <c r="E5800" s="104" t="inlineStr">
        <is>
          <t>Livraison</t>
        </is>
      </c>
      <c r="F5800" s="104" t="n">
        <v>30</v>
      </c>
      <c r="G5800" s="159" t="n">
        <v>1380</v>
      </c>
      <c r="H5800" s="159" t="n">
        <v>3534</v>
      </c>
      <c r="I5800" s="160" t="n">
        <v>22821.73</v>
      </c>
      <c r="J5800" s="160" t="n">
        <v>1254.34</v>
      </c>
      <c r="K5800" s="160" t="n">
        <v>21567.39</v>
      </c>
      <c r="L5800" s="160" t="n">
        <v>6645.93</v>
      </c>
    </row>
    <row r="5801">
      <c r="A5801" s="176" t="n">
        <v>45962</v>
      </c>
      <c r="B5801" s="104" t="inlineStr">
        <is>
          <t>2025/26</t>
        </is>
      </c>
      <c r="C5801" s="104" t="inlineStr">
        <is>
          <t>HC-090</t>
        </is>
      </c>
      <c r="D5801" s="104" t="inlineStr">
        <is>
          <t>Nord-Ouest</t>
        </is>
      </c>
      <c r="E5801" s="104" t="inlineStr">
        <is>
          <t>Sur place</t>
        </is>
      </c>
      <c r="F5801" s="104" t="n">
        <v>30</v>
      </c>
      <c r="G5801" s="159" t="n">
        <v>2875</v>
      </c>
      <c r="H5801" s="159" t="n">
        <v>7146</v>
      </c>
      <c r="I5801" s="160" t="n">
        <v>38978.38</v>
      </c>
      <c r="J5801" s="160" t="n">
        <v>1174.96</v>
      </c>
      <c r="K5801" s="160" t="n">
        <v>37803.42</v>
      </c>
      <c r="L5801" s="160" t="n">
        <v>11326.67</v>
      </c>
    </row>
    <row r="5802">
      <c r="A5802" s="176" t="n">
        <v>45962</v>
      </c>
      <c r="B5802" s="104" t="inlineStr">
        <is>
          <t>2025/26</t>
        </is>
      </c>
      <c r="C5802" s="104" t="inlineStr">
        <is>
          <t>HC-090</t>
        </is>
      </c>
      <c r="D5802" s="104" t="inlineStr">
        <is>
          <t>Nord-Ouest</t>
        </is>
      </c>
      <c r="E5802" s="104" t="inlineStr">
        <is>
          <t>À emporter</t>
        </is>
      </c>
      <c r="F5802" s="104" t="n">
        <v>28</v>
      </c>
      <c r="G5802" s="159" t="n">
        <v>1980</v>
      </c>
      <c r="H5802" s="159" t="n">
        <v>5031</v>
      </c>
      <c r="I5802" s="160" t="n">
        <v>24889.55</v>
      </c>
      <c r="J5802" s="160" t="n">
        <v>784.73</v>
      </c>
      <c r="K5802" s="160" t="n">
        <v>24104.82</v>
      </c>
      <c r="L5802" s="160" t="n">
        <v>7213.43</v>
      </c>
    </row>
    <row r="5803">
      <c r="A5803" s="176" t="n">
        <v>45962</v>
      </c>
      <c r="B5803" s="104" t="inlineStr">
        <is>
          <t>2025/26</t>
        </is>
      </c>
      <c r="C5803" s="104" t="inlineStr">
        <is>
          <t>HC-091</t>
        </is>
      </c>
      <c r="D5803" s="104" t="inlineStr">
        <is>
          <t>Sud-Est</t>
        </is>
      </c>
      <c r="E5803" s="104" t="inlineStr">
        <is>
          <t>Livraison</t>
        </is>
      </c>
      <c r="F5803" s="104" t="n">
        <v>30</v>
      </c>
      <c r="G5803" s="159" t="n">
        <v>1439</v>
      </c>
      <c r="H5803" s="159" t="n">
        <v>3622</v>
      </c>
      <c r="I5803" s="160" t="n">
        <v>24369.22</v>
      </c>
      <c r="J5803" s="160" t="n">
        <v>1419.37</v>
      </c>
      <c r="K5803" s="160" t="n">
        <v>22949.85</v>
      </c>
      <c r="L5803" s="160" t="n">
        <v>7097.91</v>
      </c>
    </row>
    <row r="5804">
      <c r="A5804" s="176" t="n">
        <v>45962</v>
      </c>
      <c r="B5804" s="104" t="inlineStr">
        <is>
          <t>2025/26</t>
        </is>
      </c>
      <c r="C5804" s="104" t="inlineStr">
        <is>
          <t>HC-091</t>
        </is>
      </c>
      <c r="D5804" s="104" t="inlineStr">
        <is>
          <t>Sud-Est</t>
        </is>
      </c>
      <c r="E5804" s="104" t="inlineStr">
        <is>
          <t>Sur place</t>
        </is>
      </c>
      <c r="F5804" s="104" t="n">
        <v>30</v>
      </c>
      <c r="G5804" s="159" t="n">
        <v>3167</v>
      </c>
      <c r="H5804" s="159" t="n">
        <v>8241</v>
      </c>
      <c r="I5804" s="160" t="n">
        <v>42932.17</v>
      </c>
      <c r="J5804" s="160" t="n">
        <v>1240.88</v>
      </c>
      <c r="K5804" s="160" t="n">
        <v>41691.29</v>
      </c>
      <c r="L5804" s="160" t="n">
        <v>12429.65</v>
      </c>
    </row>
    <row r="5805">
      <c r="A5805" s="176" t="n">
        <v>45962</v>
      </c>
      <c r="B5805" s="104" t="inlineStr">
        <is>
          <t>2025/26</t>
        </is>
      </c>
      <c r="C5805" s="104" t="inlineStr">
        <is>
          <t>HC-091</t>
        </is>
      </c>
      <c r="D5805" s="104" t="inlineStr">
        <is>
          <t>Sud-Est</t>
        </is>
      </c>
      <c r="E5805" s="104" t="inlineStr">
        <is>
          <t>À emporter</t>
        </is>
      </c>
      <c r="F5805" s="104" t="n">
        <v>29</v>
      </c>
      <c r="G5805" s="159" t="n">
        <v>2414</v>
      </c>
      <c r="H5805" s="159" t="n">
        <v>6146</v>
      </c>
      <c r="I5805" s="160" t="n">
        <v>30117.72</v>
      </c>
      <c r="J5805" s="160" t="n">
        <v>934.66</v>
      </c>
      <c r="K5805" s="160" t="n">
        <v>29183.06</v>
      </c>
      <c r="L5805" s="160" t="n">
        <v>8695.09</v>
      </c>
    </row>
    <row r="5806">
      <c r="A5806" s="176" t="n">
        <v>45962</v>
      </c>
      <c r="B5806" s="104" t="inlineStr">
        <is>
          <t>2025/26</t>
        </is>
      </c>
      <c r="C5806" s="104" t="inlineStr">
        <is>
          <t>HC-092</t>
        </is>
      </c>
      <c r="D5806" s="104" t="inlineStr">
        <is>
          <t>Sud-Ouest</t>
        </is>
      </c>
      <c r="E5806" s="104" t="inlineStr">
        <is>
          <t>Drive</t>
        </is>
      </c>
      <c r="F5806" s="104" t="n">
        <v>30</v>
      </c>
      <c r="G5806" s="159" t="n">
        <v>1086</v>
      </c>
      <c r="H5806" s="159" t="n">
        <v>2753</v>
      </c>
      <c r="I5806" s="160" t="n">
        <v>15673.27</v>
      </c>
      <c r="J5806" s="160" t="n">
        <v>419.86</v>
      </c>
      <c r="K5806" s="160" t="n">
        <v>15253.41</v>
      </c>
      <c r="L5806" s="160" t="n">
        <v>4544.48</v>
      </c>
    </row>
    <row r="5807">
      <c r="A5807" s="176" t="n">
        <v>45962</v>
      </c>
      <c r="B5807" s="104" t="inlineStr">
        <is>
          <t>2025/26</t>
        </is>
      </c>
      <c r="C5807" s="104" t="inlineStr">
        <is>
          <t>HC-092</t>
        </is>
      </c>
      <c r="D5807" s="104" t="inlineStr">
        <is>
          <t>Sud-Ouest</t>
        </is>
      </c>
      <c r="E5807" s="104" t="inlineStr">
        <is>
          <t>Livraison</t>
        </is>
      </c>
      <c r="F5807" s="104" t="n">
        <v>30</v>
      </c>
      <c r="G5807" s="159" t="n">
        <v>1218</v>
      </c>
      <c r="H5807" s="159" t="n">
        <v>3152</v>
      </c>
      <c r="I5807" s="160" t="n">
        <v>20794.34</v>
      </c>
      <c r="J5807" s="160" t="n">
        <v>1219.73</v>
      </c>
      <c r="K5807" s="160" t="n">
        <v>19574.61</v>
      </c>
      <c r="L5807" s="160" t="n">
        <v>6042.15</v>
      </c>
    </row>
    <row r="5808">
      <c r="A5808" s="176" t="n">
        <v>45962</v>
      </c>
      <c r="B5808" s="104" t="inlineStr">
        <is>
          <t>2025/26</t>
        </is>
      </c>
      <c r="C5808" s="104" t="inlineStr">
        <is>
          <t>HC-092</t>
        </is>
      </c>
      <c r="D5808" s="104" t="inlineStr">
        <is>
          <t>Sud-Ouest</t>
        </is>
      </c>
      <c r="E5808" s="104" t="inlineStr">
        <is>
          <t>Sur place</t>
        </is>
      </c>
      <c r="F5808" s="104" t="n">
        <v>29</v>
      </c>
      <c r="G5808" s="159" t="n">
        <v>2535</v>
      </c>
      <c r="H5808" s="159" t="n">
        <v>6290</v>
      </c>
      <c r="I5808" s="160" t="n">
        <v>34027.69</v>
      </c>
      <c r="J5808" s="160" t="n">
        <v>974.45</v>
      </c>
      <c r="K5808" s="160" t="n">
        <v>33053.24</v>
      </c>
      <c r="L5808" s="160" t="n">
        <v>9833.129999999999</v>
      </c>
    </row>
    <row r="5809">
      <c r="A5809" s="176" t="n">
        <v>45962</v>
      </c>
      <c r="B5809" s="104" t="inlineStr">
        <is>
          <t>2025/26</t>
        </is>
      </c>
      <c r="C5809" s="104" t="inlineStr">
        <is>
          <t>HC-092</t>
        </is>
      </c>
      <c r="D5809" s="104" t="inlineStr">
        <is>
          <t>Sud-Ouest</t>
        </is>
      </c>
      <c r="E5809" s="104" t="inlineStr">
        <is>
          <t>À emporter</t>
        </is>
      </c>
      <c r="F5809" s="104" t="n">
        <v>30</v>
      </c>
      <c r="G5809" s="159" t="n">
        <v>1942</v>
      </c>
      <c r="H5809" s="159" t="n">
        <v>4866</v>
      </c>
      <c r="I5809" s="160" t="n">
        <v>24334.71</v>
      </c>
      <c r="J5809" s="160" t="n">
        <v>773.72</v>
      </c>
      <c r="K5809" s="160" t="n">
        <v>23560.99</v>
      </c>
      <c r="L5809" s="160" t="n">
        <v>7034.72</v>
      </c>
    </row>
    <row r="5810">
      <c r="A5810" s="176" t="n">
        <v>45962</v>
      </c>
      <c r="B5810" s="104" t="inlineStr">
        <is>
          <t>2025/26</t>
        </is>
      </c>
      <c r="C5810" s="104" t="inlineStr">
        <is>
          <t>HC-093</t>
        </is>
      </c>
      <c r="D5810" s="104" t="inlineStr">
        <is>
          <t>Île-de-France</t>
        </is>
      </c>
      <c r="E5810" s="104" t="inlineStr">
        <is>
          <t>Drive</t>
        </is>
      </c>
      <c r="F5810" s="104" t="n">
        <v>29</v>
      </c>
      <c r="G5810" s="159" t="n">
        <v>1859</v>
      </c>
      <c r="H5810" s="159" t="n">
        <v>4640</v>
      </c>
      <c r="I5810" s="160" t="n">
        <v>26630.63</v>
      </c>
      <c r="J5810" s="160" t="n">
        <v>811.28</v>
      </c>
      <c r="K5810" s="160" t="n">
        <v>25819.35</v>
      </c>
      <c r="L5810" s="160" t="n">
        <v>7650.84</v>
      </c>
    </row>
    <row r="5811">
      <c r="A5811" s="176" t="n">
        <v>45962</v>
      </c>
      <c r="B5811" s="104" t="inlineStr">
        <is>
          <t>2025/26</t>
        </is>
      </c>
      <c r="C5811" s="104" t="inlineStr">
        <is>
          <t>HC-093</t>
        </is>
      </c>
      <c r="D5811" s="104" t="inlineStr">
        <is>
          <t>Île-de-France</t>
        </is>
      </c>
      <c r="E5811" s="104" t="inlineStr">
        <is>
          <t>Livraison</t>
        </is>
      </c>
      <c r="F5811" s="104" t="n">
        <v>30</v>
      </c>
      <c r="G5811" s="159" t="n">
        <v>2045</v>
      </c>
      <c r="H5811" s="159" t="n">
        <v>5338</v>
      </c>
      <c r="I5811" s="160" t="n">
        <v>35478.04</v>
      </c>
      <c r="J5811" s="160" t="n">
        <v>2175.73</v>
      </c>
      <c r="K5811" s="160" t="n">
        <v>33302.31</v>
      </c>
      <c r="L5811" s="160" t="n">
        <v>10236.45</v>
      </c>
    </row>
    <row r="5812">
      <c r="A5812" s="176" t="n">
        <v>45962</v>
      </c>
      <c r="B5812" s="104" t="inlineStr">
        <is>
          <t>2025/26</t>
        </is>
      </c>
      <c r="C5812" s="104" t="inlineStr">
        <is>
          <t>HC-093</t>
        </is>
      </c>
      <c r="D5812" s="104" t="inlineStr">
        <is>
          <t>Île-de-France</t>
        </is>
      </c>
      <c r="E5812" s="104" t="inlineStr">
        <is>
          <t>Sur place</t>
        </is>
      </c>
      <c r="F5812" s="104" t="n">
        <v>30</v>
      </c>
      <c r="G5812" s="159" t="n">
        <v>4654</v>
      </c>
      <c r="H5812" s="159" t="n">
        <v>11665</v>
      </c>
      <c r="I5812" s="160" t="n">
        <v>62844.41</v>
      </c>
      <c r="J5812" s="160" t="n">
        <v>1823.31</v>
      </c>
      <c r="K5812" s="160" t="n">
        <v>61021.1</v>
      </c>
      <c r="L5812" s="160" t="n">
        <v>18252.88</v>
      </c>
    </row>
    <row r="5813">
      <c r="A5813" s="176" t="n">
        <v>45962</v>
      </c>
      <c r="B5813" s="104" t="inlineStr">
        <is>
          <t>2025/26</t>
        </is>
      </c>
      <c r="C5813" s="104" t="inlineStr">
        <is>
          <t>HC-093</t>
        </is>
      </c>
      <c r="D5813" s="104" t="inlineStr">
        <is>
          <t>Île-de-France</t>
        </is>
      </c>
      <c r="E5813" s="104" t="inlineStr">
        <is>
          <t>À emporter</t>
        </is>
      </c>
      <c r="F5813" s="104" t="n">
        <v>30</v>
      </c>
      <c r="G5813" s="159" t="n">
        <v>3626</v>
      </c>
      <c r="H5813" s="159" t="n">
        <v>9302</v>
      </c>
      <c r="I5813" s="160" t="n">
        <v>45214.91</v>
      </c>
      <c r="J5813" s="160" t="n">
        <v>1463.02</v>
      </c>
      <c r="K5813" s="160" t="n">
        <v>43751.89</v>
      </c>
      <c r="L5813" s="160" t="n">
        <v>13031.9</v>
      </c>
    </row>
    <row r="5814">
      <c r="A5814" s="176" t="n">
        <v>45962</v>
      </c>
      <c r="B5814" s="104" t="inlineStr">
        <is>
          <t>2025/26</t>
        </is>
      </c>
      <c r="C5814" s="104" t="inlineStr">
        <is>
          <t>HC-094</t>
        </is>
      </c>
      <c r="D5814" s="104" t="inlineStr">
        <is>
          <t>Nord-Ouest</t>
        </is>
      </c>
      <c r="E5814" s="104" t="inlineStr">
        <is>
          <t>Drive</t>
        </is>
      </c>
      <c r="F5814" s="104" t="n">
        <v>30</v>
      </c>
      <c r="G5814" s="159" t="n">
        <v>909</v>
      </c>
      <c r="H5814" s="159" t="n">
        <v>2366</v>
      </c>
      <c r="I5814" s="160" t="n">
        <v>13025.65</v>
      </c>
      <c r="J5814" s="160" t="n">
        <v>375.38</v>
      </c>
      <c r="K5814" s="160" t="n">
        <v>12650.27</v>
      </c>
      <c r="L5814" s="160" t="n">
        <v>3755.25</v>
      </c>
    </row>
    <row r="5815">
      <c r="A5815" s="176" t="n">
        <v>45962</v>
      </c>
      <c r="B5815" s="104" t="inlineStr">
        <is>
          <t>2025/26</t>
        </is>
      </c>
      <c r="C5815" s="104" t="inlineStr">
        <is>
          <t>HC-094</t>
        </is>
      </c>
      <c r="D5815" s="104" t="inlineStr">
        <is>
          <t>Nord-Ouest</t>
        </is>
      </c>
      <c r="E5815" s="104" t="inlineStr">
        <is>
          <t>Livraison</t>
        </is>
      </c>
      <c r="F5815" s="104" t="n">
        <v>30</v>
      </c>
      <c r="G5815" s="159" t="n">
        <v>976</v>
      </c>
      <c r="H5815" s="159" t="n">
        <v>2513</v>
      </c>
      <c r="I5815" s="160" t="n">
        <v>16848.93</v>
      </c>
      <c r="J5815" s="160" t="n">
        <v>973.03</v>
      </c>
      <c r="K5815" s="160" t="n">
        <v>15875.9</v>
      </c>
      <c r="L5815" s="160" t="n">
        <v>4919.03</v>
      </c>
    </row>
    <row r="5816">
      <c r="A5816" s="176" t="n">
        <v>45962</v>
      </c>
      <c r="B5816" s="104" t="inlineStr">
        <is>
          <t>2025/26</t>
        </is>
      </c>
      <c r="C5816" s="104" t="inlineStr">
        <is>
          <t>HC-094</t>
        </is>
      </c>
      <c r="D5816" s="104" t="inlineStr">
        <is>
          <t>Nord-Ouest</t>
        </is>
      </c>
      <c r="E5816" s="104" t="inlineStr">
        <is>
          <t>Sur place</t>
        </is>
      </c>
      <c r="F5816" s="104" t="n">
        <v>30</v>
      </c>
      <c r="G5816" s="159" t="n">
        <v>2347</v>
      </c>
      <c r="H5816" s="159" t="n">
        <v>5988</v>
      </c>
      <c r="I5816" s="160" t="n">
        <v>31985.7</v>
      </c>
      <c r="J5816" s="160" t="n">
        <v>947.6900000000001</v>
      </c>
      <c r="K5816" s="160" t="n">
        <v>31038.01</v>
      </c>
      <c r="L5816" s="160" t="n">
        <v>9268.65</v>
      </c>
    </row>
    <row r="5817">
      <c r="A5817" s="176" t="n">
        <v>45962</v>
      </c>
      <c r="B5817" s="104" t="inlineStr">
        <is>
          <t>2025/26</t>
        </is>
      </c>
      <c r="C5817" s="104" t="inlineStr">
        <is>
          <t>HC-094</t>
        </is>
      </c>
      <c r="D5817" s="104" t="inlineStr">
        <is>
          <t>Nord-Ouest</t>
        </is>
      </c>
      <c r="E5817" s="104" t="inlineStr">
        <is>
          <t>À emporter</t>
        </is>
      </c>
      <c r="F5817" s="104" t="n">
        <v>30</v>
      </c>
      <c r="G5817" s="159" t="n">
        <v>1685</v>
      </c>
      <c r="H5817" s="159" t="n">
        <v>4282</v>
      </c>
      <c r="I5817" s="160" t="n">
        <v>20870.34</v>
      </c>
      <c r="J5817" s="160" t="n">
        <v>683.5</v>
      </c>
      <c r="K5817" s="160" t="n">
        <v>20186.84</v>
      </c>
      <c r="L5817" s="160" t="n">
        <v>6035.34</v>
      </c>
    </row>
    <row r="5818">
      <c r="A5818" s="176" t="n">
        <v>45962</v>
      </c>
      <c r="B5818" s="104" t="inlineStr">
        <is>
          <t>2025/26</t>
        </is>
      </c>
      <c r="C5818" s="104" t="inlineStr">
        <is>
          <t>HC-095</t>
        </is>
      </c>
      <c r="D5818" s="104" t="inlineStr">
        <is>
          <t>Sud-Est</t>
        </is>
      </c>
      <c r="E5818" s="104" t="inlineStr">
        <is>
          <t>Drive</t>
        </is>
      </c>
      <c r="F5818" s="104" t="n">
        <v>21</v>
      </c>
      <c r="G5818" s="159" t="n">
        <v>639</v>
      </c>
      <c r="H5818" s="159" t="n">
        <v>1658</v>
      </c>
      <c r="I5818" s="160" t="n">
        <v>9172.68</v>
      </c>
      <c r="J5818" s="160" t="n">
        <v>299.57</v>
      </c>
      <c r="K5818" s="160" t="n">
        <v>8873.110000000001</v>
      </c>
      <c r="L5818" s="160" t="n">
        <v>2643.62</v>
      </c>
    </row>
    <row r="5819">
      <c r="A5819" s="176" t="n">
        <v>45962</v>
      </c>
      <c r="B5819" s="104" t="inlineStr">
        <is>
          <t>2025/26</t>
        </is>
      </c>
      <c r="C5819" s="104" t="inlineStr">
        <is>
          <t>HC-095</t>
        </is>
      </c>
      <c r="D5819" s="104" t="inlineStr">
        <is>
          <t>Sud-Est</t>
        </is>
      </c>
      <c r="E5819" s="104" t="inlineStr">
        <is>
          <t>Livraison</t>
        </is>
      </c>
      <c r="F5819" s="104" t="n">
        <v>21</v>
      </c>
      <c r="G5819" s="159" t="n">
        <v>670</v>
      </c>
      <c r="H5819" s="159" t="n">
        <v>1663</v>
      </c>
      <c r="I5819" s="160" t="n">
        <v>11675.96</v>
      </c>
      <c r="J5819" s="160" t="n">
        <v>710.88</v>
      </c>
      <c r="K5819" s="160" t="n">
        <v>10965.08</v>
      </c>
      <c r="L5819" s="160" t="n">
        <v>3403.1</v>
      </c>
    </row>
    <row r="5820">
      <c r="A5820" s="176" t="n">
        <v>45962</v>
      </c>
      <c r="B5820" s="104" t="inlineStr">
        <is>
          <t>2025/26</t>
        </is>
      </c>
      <c r="C5820" s="104" t="inlineStr">
        <is>
          <t>HC-095</t>
        </is>
      </c>
      <c r="D5820" s="104" t="inlineStr">
        <is>
          <t>Sud-Est</t>
        </is>
      </c>
      <c r="E5820" s="104" t="inlineStr">
        <is>
          <t>Sur place</t>
        </is>
      </c>
      <c r="F5820" s="104" t="n">
        <v>21</v>
      </c>
      <c r="G5820" s="159" t="n">
        <v>1605</v>
      </c>
      <c r="H5820" s="159" t="n">
        <v>4064</v>
      </c>
      <c r="I5820" s="160" t="n">
        <v>21783.5</v>
      </c>
      <c r="J5820" s="160" t="n">
        <v>573.54</v>
      </c>
      <c r="K5820" s="160" t="n">
        <v>21209.96</v>
      </c>
      <c r="L5820" s="160" t="n">
        <v>6297.34</v>
      </c>
    </row>
    <row r="5821">
      <c r="A5821" s="176" t="n">
        <v>45962</v>
      </c>
      <c r="B5821" s="104" t="inlineStr">
        <is>
          <t>2025/26</t>
        </is>
      </c>
      <c r="C5821" s="104" t="inlineStr">
        <is>
          <t>HC-095</t>
        </is>
      </c>
      <c r="D5821" s="104" t="inlineStr">
        <is>
          <t>Sud-Est</t>
        </is>
      </c>
      <c r="E5821" s="104" t="inlineStr">
        <is>
          <t>À emporter</t>
        </is>
      </c>
      <c r="F5821" s="104" t="n">
        <v>21</v>
      </c>
      <c r="G5821" s="159" t="n">
        <v>1215</v>
      </c>
      <c r="H5821" s="159" t="n">
        <v>2969</v>
      </c>
      <c r="I5821" s="160" t="n">
        <v>15183.05</v>
      </c>
      <c r="J5821" s="160" t="n">
        <v>465.96</v>
      </c>
      <c r="K5821" s="160" t="n">
        <v>14717.09</v>
      </c>
      <c r="L5821" s="160" t="n">
        <v>4355.01</v>
      </c>
    </row>
    <row r="5822">
      <c r="A5822" s="176" t="n">
        <v>45962</v>
      </c>
      <c r="B5822" s="104" t="inlineStr">
        <is>
          <t>2025/26</t>
        </is>
      </c>
      <c r="C5822" s="104" t="inlineStr">
        <is>
          <t>HC-096</t>
        </is>
      </c>
      <c r="D5822" s="104" t="inlineStr">
        <is>
          <t>Sud-Ouest</t>
        </is>
      </c>
      <c r="E5822" s="104" t="inlineStr">
        <is>
          <t>Drive</t>
        </is>
      </c>
      <c r="F5822" s="104" t="n">
        <v>30</v>
      </c>
      <c r="G5822" s="159" t="n">
        <v>993</v>
      </c>
      <c r="H5822" s="159" t="n">
        <v>2515</v>
      </c>
      <c r="I5822" s="160" t="n">
        <v>14237.7</v>
      </c>
      <c r="J5822" s="160" t="n">
        <v>420.15</v>
      </c>
      <c r="K5822" s="160" t="n">
        <v>13817.55</v>
      </c>
      <c r="L5822" s="160" t="n">
        <v>4089.74</v>
      </c>
    </row>
    <row r="5823">
      <c r="A5823" s="176" t="n">
        <v>45962</v>
      </c>
      <c r="B5823" s="104" t="inlineStr">
        <is>
          <t>2025/26</t>
        </is>
      </c>
      <c r="C5823" s="104" t="inlineStr">
        <is>
          <t>HC-096</t>
        </is>
      </c>
      <c r="D5823" s="104" t="inlineStr">
        <is>
          <t>Sud-Ouest</t>
        </is>
      </c>
      <c r="E5823" s="104" t="inlineStr">
        <is>
          <t>Livraison</t>
        </is>
      </c>
      <c r="F5823" s="104" t="n">
        <v>30</v>
      </c>
      <c r="G5823" s="159" t="n">
        <v>1115</v>
      </c>
      <c r="H5823" s="159" t="n">
        <v>2776</v>
      </c>
      <c r="I5823" s="160" t="n">
        <v>18755.56</v>
      </c>
      <c r="J5823" s="160" t="n">
        <v>1046.31</v>
      </c>
      <c r="K5823" s="160" t="n">
        <v>17709.25</v>
      </c>
      <c r="L5823" s="160" t="n">
        <v>5477.06</v>
      </c>
    </row>
    <row r="5824">
      <c r="A5824" s="176" t="n">
        <v>45962</v>
      </c>
      <c r="B5824" s="104" t="inlineStr">
        <is>
          <t>2025/26</t>
        </is>
      </c>
      <c r="C5824" s="104" t="inlineStr">
        <is>
          <t>HC-096</t>
        </is>
      </c>
      <c r="D5824" s="104" t="inlineStr">
        <is>
          <t>Sud-Ouest</t>
        </is>
      </c>
      <c r="E5824" s="104" t="inlineStr">
        <is>
          <t>Sur place</t>
        </is>
      </c>
      <c r="F5824" s="104" t="n">
        <v>30</v>
      </c>
      <c r="G5824" s="159" t="n">
        <v>2560</v>
      </c>
      <c r="H5824" s="159" t="n">
        <v>6468</v>
      </c>
      <c r="I5824" s="160" t="n">
        <v>34657.74</v>
      </c>
      <c r="J5824" s="160" t="n">
        <v>1032.5</v>
      </c>
      <c r="K5824" s="160" t="n">
        <v>33625.24</v>
      </c>
      <c r="L5824" s="160" t="n">
        <v>10039.41</v>
      </c>
    </row>
    <row r="5825">
      <c r="A5825" s="176" t="n">
        <v>45962</v>
      </c>
      <c r="B5825" s="104" t="inlineStr">
        <is>
          <t>2025/26</t>
        </is>
      </c>
      <c r="C5825" s="104" t="inlineStr">
        <is>
          <t>HC-096</t>
        </is>
      </c>
      <c r="D5825" s="104" t="inlineStr">
        <is>
          <t>Sud-Ouest</t>
        </is>
      </c>
      <c r="E5825" s="104" t="inlineStr">
        <is>
          <t>À emporter</t>
        </is>
      </c>
      <c r="F5825" s="104" t="n">
        <v>27</v>
      </c>
      <c r="G5825" s="159" t="n">
        <v>1694</v>
      </c>
      <c r="H5825" s="159" t="n">
        <v>4458</v>
      </c>
      <c r="I5825" s="160" t="n">
        <v>20868.04</v>
      </c>
      <c r="J5825" s="160" t="n">
        <v>621.28</v>
      </c>
      <c r="K5825" s="160" t="n">
        <v>20246.76</v>
      </c>
      <c r="L5825" s="160" t="n">
        <v>6031.31</v>
      </c>
    </row>
    <row r="5826">
      <c r="A5826" s="176" t="n">
        <v>45962</v>
      </c>
      <c r="B5826" s="104" t="inlineStr">
        <is>
          <t>2025/26</t>
        </is>
      </c>
      <c r="C5826" s="104" t="inlineStr">
        <is>
          <t>HC-097</t>
        </is>
      </c>
      <c r="D5826" s="104" t="inlineStr">
        <is>
          <t>Île-de-France</t>
        </is>
      </c>
      <c r="E5826" s="104" t="inlineStr">
        <is>
          <t>Drive</t>
        </is>
      </c>
      <c r="F5826" s="104" t="n">
        <v>30</v>
      </c>
      <c r="G5826" s="159" t="n">
        <v>838</v>
      </c>
      <c r="H5826" s="159" t="n">
        <v>2118</v>
      </c>
      <c r="I5826" s="160" t="n">
        <v>11942.76</v>
      </c>
      <c r="J5826" s="160" t="n">
        <v>343.16</v>
      </c>
      <c r="K5826" s="160" t="n">
        <v>11599.6</v>
      </c>
      <c r="L5826" s="160" t="n">
        <v>3476.05</v>
      </c>
    </row>
    <row r="5827">
      <c r="A5827" s="176" t="n">
        <v>45962</v>
      </c>
      <c r="B5827" s="104" t="inlineStr">
        <is>
          <t>2025/26</t>
        </is>
      </c>
      <c r="C5827" s="104" t="inlineStr">
        <is>
          <t>HC-097</t>
        </is>
      </c>
      <c r="D5827" s="104" t="inlineStr">
        <is>
          <t>Île-de-France</t>
        </is>
      </c>
      <c r="E5827" s="104" t="inlineStr">
        <is>
          <t>Livraison</t>
        </is>
      </c>
      <c r="F5827" s="104" t="n">
        <v>30</v>
      </c>
      <c r="G5827" s="159" t="n">
        <v>897</v>
      </c>
      <c r="H5827" s="159" t="n">
        <v>2340</v>
      </c>
      <c r="I5827" s="160" t="n">
        <v>15523.17</v>
      </c>
      <c r="J5827" s="160" t="n">
        <v>941.37</v>
      </c>
      <c r="K5827" s="160" t="n">
        <v>14581.8</v>
      </c>
      <c r="L5827" s="160" t="n">
        <v>4518.65</v>
      </c>
    </row>
    <row r="5828">
      <c r="A5828" s="176" t="n">
        <v>45962</v>
      </c>
      <c r="B5828" s="104" t="inlineStr">
        <is>
          <t>2025/26</t>
        </is>
      </c>
      <c r="C5828" s="104" t="inlineStr">
        <is>
          <t>HC-097</t>
        </is>
      </c>
      <c r="D5828" s="104" t="inlineStr">
        <is>
          <t>Île-de-France</t>
        </is>
      </c>
      <c r="E5828" s="104" t="inlineStr">
        <is>
          <t>Sur place</t>
        </is>
      </c>
      <c r="F5828" s="104" t="n">
        <v>30</v>
      </c>
      <c r="G5828" s="159" t="n">
        <v>2091</v>
      </c>
      <c r="H5828" s="159" t="n">
        <v>5209</v>
      </c>
      <c r="I5828" s="160" t="n">
        <v>27861.71</v>
      </c>
      <c r="J5828" s="160" t="n">
        <v>933.3200000000001</v>
      </c>
      <c r="K5828" s="160" t="n">
        <v>26928.39</v>
      </c>
      <c r="L5828" s="160" t="n">
        <v>8019.62</v>
      </c>
    </row>
    <row r="5829">
      <c r="A5829" s="176" t="n">
        <v>45962</v>
      </c>
      <c r="B5829" s="104" t="inlineStr">
        <is>
          <t>2025/26</t>
        </is>
      </c>
      <c r="C5829" s="104" t="inlineStr">
        <is>
          <t>HC-097</t>
        </is>
      </c>
      <c r="D5829" s="104" t="inlineStr">
        <is>
          <t>Île-de-France</t>
        </is>
      </c>
      <c r="E5829" s="104" t="inlineStr">
        <is>
          <t>À emporter</t>
        </is>
      </c>
      <c r="F5829" s="104" t="n">
        <v>30</v>
      </c>
      <c r="G5829" s="159" t="n">
        <v>1632</v>
      </c>
      <c r="H5829" s="159" t="n">
        <v>4205</v>
      </c>
      <c r="I5829" s="160" t="n">
        <v>20033.56</v>
      </c>
      <c r="J5829" s="160" t="n">
        <v>628.1</v>
      </c>
      <c r="K5829" s="160" t="n">
        <v>19405.46</v>
      </c>
      <c r="L5829" s="160" t="n">
        <v>5766.26</v>
      </c>
    </row>
    <row r="5830">
      <c r="A5830" s="176" t="n">
        <v>45962</v>
      </c>
      <c r="B5830" s="104" t="inlineStr">
        <is>
          <t>2025/26</t>
        </is>
      </c>
      <c r="C5830" s="104" t="inlineStr">
        <is>
          <t>HC-098</t>
        </is>
      </c>
      <c r="D5830" s="104" t="inlineStr">
        <is>
          <t>Nord-Ouest</t>
        </is>
      </c>
      <c r="E5830" s="104" t="inlineStr">
        <is>
          <t>Livraison</t>
        </is>
      </c>
      <c r="F5830" s="104" t="n">
        <v>30</v>
      </c>
      <c r="G5830" s="159" t="n">
        <v>1595</v>
      </c>
      <c r="H5830" s="159" t="n">
        <v>3971</v>
      </c>
      <c r="I5830" s="160" t="n">
        <v>27795.74</v>
      </c>
      <c r="J5830" s="160" t="n">
        <v>1726.61</v>
      </c>
      <c r="K5830" s="160" t="n">
        <v>26069.13</v>
      </c>
      <c r="L5830" s="160" t="n">
        <v>8022.71</v>
      </c>
    </row>
    <row r="5831">
      <c r="A5831" s="176" t="n">
        <v>45962</v>
      </c>
      <c r="B5831" s="104" t="inlineStr">
        <is>
          <t>2025/26</t>
        </is>
      </c>
      <c r="C5831" s="104" t="inlineStr">
        <is>
          <t>HC-098</t>
        </is>
      </c>
      <c r="D5831" s="104" t="inlineStr">
        <is>
          <t>Nord-Ouest</t>
        </is>
      </c>
      <c r="E5831" s="104" t="inlineStr">
        <is>
          <t>Sur place</t>
        </is>
      </c>
      <c r="F5831" s="104" t="n">
        <v>29</v>
      </c>
      <c r="G5831" s="159" t="n">
        <v>3565</v>
      </c>
      <c r="H5831" s="159" t="n">
        <v>9106</v>
      </c>
      <c r="I5831" s="160" t="n">
        <v>48948.73</v>
      </c>
      <c r="J5831" s="160" t="n">
        <v>1650.74</v>
      </c>
      <c r="K5831" s="160" t="n">
        <v>47297.99</v>
      </c>
      <c r="L5831" s="160" t="n">
        <v>13969.52</v>
      </c>
    </row>
    <row r="5832">
      <c r="A5832" s="176" t="n">
        <v>45962</v>
      </c>
      <c r="B5832" s="104" t="inlineStr">
        <is>
          <t>2025/26</t>
        </is>
      </c>
      <c r="C5832" s="104" t="inlineStr">
        <is>
          <t>HC-098</t>
        </is>
      </c>
      <c r="D5832" s="104" t="inlineStr">
        <is>
          <t>Nord-Ouest</t>
        </is>
      </c>
      <c r="E5832" s="104" t="inlineStr">
        <is>
          <t>À emporter</t>
        </is>
      </c>
      <c r="F5832" s="104" t="n">
        <v>30</v>
      </c>
      <c r="G5832" s="159" t="n">
        <v>2820</v>
      </c>
      <c r="H5832" s="159" t="n">
        <v>7124</v>
      </c>
      <c r="I5832" s="160" t="n">
        <v>35049.66</v>
      </c>
      <c r="J5832" s="160" t="n">
        <v>1070.55</v>
      </c>
      <c r="K5832" s="160" t="n">
        <v>33979.11</v>
      </c>
      <c r="L5832" s="160" t="n">
        <v>10106.58</v>
      </c>
    </row>
    <row r="5833">
      <c r="A5833" s="176" t="n">
        <v>45962</v>
      </c>
      <c r="B5833" s="104" t="inlineStr">
        <is>
          <t>2025/26</t>
        </is>
      </c>
      <c r="C5833" s="104" t="inlineStr">
        <is>
          <t>HC-099</t>
        </is>
      </c>
      <c r="D5833" s="104" t="inlineStr">
        <is>
          <t>Sud-Est</t>
        </is>
      </c>
      <c r="E5833" s="104" t="inlineStr">
        <is>
          <t>Livraison</t>
        </is>
      </c>
      <c r="F5833" s="104" t="n">
        <v>30</v>
      </c>
      <c r="G5833" s="159" t="n">
        <v>1595</v>
      </c>
      <c r="H5833" s="159" t="n">
        <v>4100</v>
      </c>
      <c r="I5833" s="160" t="n">
        <v>27394.7</v>
      </c>
      <c r="J5833" s="160" t="n">
        <v>1634.05</v>
      </c>
      <c r="K5833" s="160" t="n">
        <v>25760.65</v>
      </c>
      <c r="L5833" s="160" t="n">
        <v>9406.24</v>
      </c>
    </row>
    <row r="5834">
      <c r="A5834" s="176" t="n">
        <v>45962</v>
      </c>
      <c r="B5834" s="104" t="inlineStr">
        <is>
          <t>2025/26</t>
        </is>
      </c>
      <c r="C5834" s="104" t="inlineStr">
        <is>
          <t>HC-099</t>
        </is>
      </c>
      <c r="D5834" s="104" t="inlineStr">
        <is>
          <t>Sud-Est</t>
        </is>
      </c>
      <c r="E5834" s="104" t="inlineStr">
        <is>
          <t>Sur place</t>
        </is>
      </c>
      <c r="F5834" s="104" t="n">
        <v>30</v>
      </c>
      <c r="G5834" s="159" t="n">
        <v>3779</v>
      </c>
      <c r="H5834" s="159" t="n">
        <v>9896</v>
      </c>
      <c r="I5834" s="160" t="n">
        <v>50900.08</v>
      </c>
      <c r="J5834" s="160" t="n">
        <v>1492.26</v>
      </c>
      <c r="K5834" s="160" t="n">
        <v>49407.82</v>
      </c>
      <c r="L5834" s="160" t="n">
        <v>17525.78</v>
      </c>
    </row>
    <row r="5835">
      <c r="A5835" s="176" t="n">
        <v>45962</v>
      </c>
      <c r="B5835" s="104" t="inlineStr">
        <is>
          <t>2025/26</t>
        </is>
      </c>
      <c r="C5835" s="104" t="inlineStr">
        <is>
          <t>HC-099</t>
        </is>
      </c>
      <c r="D5835" s="104" t="inlineStr">
        <is>
          <t>Sud-Est</t>
        </is>
      </c>
      <c r="E5835" s="104" t="inlineStr">
        <is>
          <t>À emporter</t>
        </is>
      </c>
      <c r="F5835" s="104" t="n">
        <v>30</v>
      </c>
      <c r="G5835" s="159" t="n">
        <v>3027</v>
      </c>
      <c r="H5835" s="159" t="n">
        <v>7800</v>
      </c>
      <c r="I5835" s="160" t="n">
        <v>37346.74</v>
      </c>
      <c r="J5835" s="160" t="n">
        <v>1287.65</v>
      </c>
      <c r="K5835" s="160" t="n">
        <v>36059.09</v>
      </c>
      <c r="L5835" s="160" t="n">
        <v>12781.49</v>
      </c>
    </row>
    <row r="5836">
      <c r="A5836" s="176" t="n">
        <v>45962</v>
      </c>
      <c r="B5836" s="104" t="inlineStr">
        <is>
          <t>2025/26</t>
        </is>
      </c>
      <c r="C5836" s="104" t="inlineStr">
        <is>
          <t>HC-100</t>
        </is>
      </c>
      <c r="D5836" s="104" t="inlineStr">
        <is>
          <t>Sud-Ouest</t>
        </is>
      </c>
      <c r="E5836" s="104" t="inlineStr">
        <is>
          <t>Livraison</t>
        </is>
      </c>
      <c r="F5836" s="104" t="n">
        <v>30</v>
      </c>
      <c r="G5836" s="159" t="n">
        <v>1123</v>
      </c>
      <c r="H5836" s="159" t="n">
        <v>2861</v>
      </c>
      <c r="I5836" s="160" t="n">
        <v>19232.9</v>
      </c>
      <c r="J5836" s="160" t="n">
        <v>1106.91</v>
      </c>
      <c r="K5836" s="160" t="n">
        <v>18125.99</v>
      </c>
      <c r="L5836" s="160" t="n">
        <v>5616.19</v>
      </c>
    </row>
    <row r="5837">
      <c r="A5837" s="176" t="n">
        <v>45962</v>
      </c>
      <c r="B5837" s="104" t="inlineStr">
        <is>
          <t>2025/26</t>
        </is>
      </c>
      <c r="C5837" s="104" t="inlineStr">
        <is>
          <t>HC-100</t>
        </is>
      </c>
      <c r="D5837" s="104" t="inlineStr">
        <is>
          <t>Sud-Ouest</t>
        </is>
      </c>
      <c r="E5837" s="104" t="inlineStr">
        <is>
          <t>Sur place</t>
        </is>
      </c>
      <c r="F5837" s="104" t="n">
        <v>30</v>
      </c>
      <c r="G5837" s="159" t="n">
        <v>2642</v>
      </c>
      <c r="H5837" s="159" t="n">
        <v>6528</v>
      </c>
      <c r="I5837" s="160" t="n">
        <v>36017.65</v>
      </c>
      <c r="J5837" s="160" t="n">
        <v>1109.98</v>
      </c>
      <c r="K5837" s="160" t="n">
        <v>34907.67</v>
      </c>
      <c r="L5837" s="160" t="n">
        <v>10472.34</v>
      </c>
    </row>
    <row r="5838">
      <c r="A5838" s="176" t="n">
        <v>45962</v>
      </c>
      <c r="B5838" s="104" t="inlineStr">
        <is>
          <t>2025/26</t>
        </is>
      </c>
      <c r="C5838" s="104" t="inlineStr">
        <is>
          <t>HC-100</t>
        </is>
      </c>
      <c r="D5838" s="104" t="inlineStr">
        <is>
          <t>Sud-Ouest</t>
        </is>
      </c>
      <c r="E5838" s="104" t="inlineStr">
        <is>
          <t>À emporter</t>
        </is>
      </c>
      <c r="F5838" s="104" t="n">
        <v>30</v>
      </c>
      <c r="G5838" s="159" t="n">
        <v>1994</v>
      </c>
      <c r="H5838" s="159" t="n">
        <v>5077</v>
      </c>
      <c r="I5838" s="160" t="n">
        <v>24561.49</v>
      </c>
      <c r="J5838" s="160" t="n">
        <v>708.84</v>
      </c>
      <c r="K5838" s="160" t="n">
        <v>23852.65</v>
      </c>
      <c r="L5838" s="160" t="n">
        <v>7012.48</v>
      </c>
    </row>
    <row r="5839">
      <c r="A5839" s="176" t="n">
        <v>45962</v>
      </c>
      <c r="B5839" s="104" t="inlineStr">
        <is>
          <t>2025/26</t>
        </is>
      </c>
      <c r="C5839" s="104" t="inlineStr">
        <is>
          <t>HC-101</t>
        </is>
      </c>
      <c r="D5839" s="104" t="inlineStr">
        <is>
          <t>Île-de-France</t>
        </is>
      </c>
      <c r="E5839" s="104" t="inlineStr">
        <is>
          <t>Drive</t>
        </is>
      </c>
      <c r="F5839" s="104" t="n">
        <v>30</v>
      </c>
      <c r="G5839" s="159" t="n">
        <v>1224</v>
      </c>
      <c r="H5839" s="159" t="n">
        <v>3170</v>
      </c>
      <c r="I5839" s="160" t="n">
        <v>17513.35</v>
      </c>
      <c r="J5839" s="160" t="n">
        <v>563.5</v>
      </c>
      <c r="K5839" s="160" t="n">
        <v>16949.85</v>
      </c>
      <c r="L5839" s="160" t="n">
        <v>5068.44</v>
      </c>
    </row>
    <row r="5840">
      <c r="A5840" s="176" t="n">
        <v>45962</v>
      </c>
      <c r="B5840" s="104" t="inlineStr">
        <is>
          <t>2025/26</t>
        </is>
      </c>
      <c r="C5840" s="104" t="inlineStr">
        <is>
          <t>HC-101</t>
        </is>
      </c>
      <c r="D5840" s="104" t="inlineStr">
        <is>
          <t>Île-de-France</t>
        </is>
      </c>
      <c r="E5840" s="104" t="inlineStr">
        <is>
          <t>Livraison</t>
        </is>
      </c>
      <c r="F5840" s="104" t="n">
        <v>30</v>
      </c>
      <c r="G5840" s="159" t="n">
        <v>1301</v>
      </c>
      <c r="H5840" s="159" t="n">
        <v>3254</v>
      </c>
      <c r="I5840" s="160" t="n">
        <v>22423.71</v>
      </c>
      <c r="J5840" s="160" t="n">
        <v>1335.17</v>
      </c>
      <c r="K5840" s="160" t="n">
        <v>21088.54</v>
      </c>
      <c r="L5840" s="160" t="n">
        <v>6535.78</v>
      </c>
    </row>
    <row r="5841">
      <c r="A5841" s="176" t="n">
        <v>45962</v>
      </c>
      <c r="B5841" s="104" t="inlineStr">
        <is>
          <t>2025/26</t>
        </is>
      </c>
      <c r="C5841" s="104" t="inlineStr">
        <is>
          <t>HC-101</t>
        </is>
      </c>
      <c r="D5841" s="104" t="inlineStr">
        <is>
          <t>Île-de-France</t>
        </is>
      </c>
      <c r="E5841" s="104" t="inlineStr">
        <is>
          <t>Sur place</t>
        </is>
      </c>
      <c r="F5841" s="104" t="n">
        <v>30</v>
      </c>
      <c r="G5841" s="159" t="n">
        <v>3204</v>
      </c>
      <c r="H5841" s="159" t="n">
        <v>8333</v>
      </c>
      <c r="I5841" s="160" t="n">
        <v>42919.29</v>
      </c>
      <c r="J5841" s="160" t="n">
        <v>1186.25</v>
      </c>
      <c r="K5841" s="160" t="n">
        <v>41733.04</v>
      </c>
      <c r="L5841" s="160" t="n">
        <v>12438.36</v>
      </c>
    </row>
    <row r="5842">
      <c r="A5842" s="176" t="n">
        <v>45962</v>
      </c>
      <c r="B5842" s="104" t="inlineStr">
        <is>
          <t>2025/26</t>
        </is>
      </c>
      <c r="C5842" s="104" t="inlineStr">
        <is>
          <t>HC-101</t>
        </is>
      </c>
      <c r="D5842" s="104" t="inlineStr">
        <is>
          <t>Île-de-France</t>
        </is>
      </c>
      <c r="E5842" s="104" t="inlineStr">
        <is>
          <t>À emporter</t>
        </is>
      </c>
      <c r="F5842" s="104" t="n">
        <v>29</v>
      </c>
      <c r="G5842" s="159" t="n">
        <v>2302</v>
      </c>
      <c r="H5842" s="159" t="n">
        <v>5864</v>
      </c>
      <c r="I5842" s="160" t="n">
        <v>28788.54</v>
      </c>
      <c r="J5842" s="160" t="n">
        <v>844.39</v>
      </c>
      <c r="K5842" s="160" t="n">
        <v>27944.15</v>
      </c>
      <c r="L5842" s="160" t="n">
        <v>8297.84</v>
      </c>
    </row>
    <row r="5843">
      <c r="A5843" s="176" t="n">
        <v>45962</v>
      </c>
      <c r="B5843" s="104" t="inlineStr">
        <is>
          <t>2025/26</t>
        </is>
      </c>
      <c r="C5843" s="104" t="inlineStr">
        <is>
          <t>HC-102</t>
        </is>
      </c>
      <c r="D5843" s="104" t="inlineStr">
        <is>
          <t>Nord-Ouest</t>
        </is>
      </c>
      <c r="E5843" s="104" t="inlineStr">
        <is>
          <t>Livraison</t>
        </is>
      </c>
      <c r="F5843" s="104" t="n">
        <v>30</v>
      </c>
      <c r="G5843" s="159" t="n">
        <v>1611</v>
      </c>
      <c r="H5843" s="159" t="n">
        <v>4148</v>
      </c>
      <c r="I5843" s="160" t="n">
        <v>27106.17</v>
      </c>
      <c r="J5843" s="160" t="n">
        <v>1526.91</v>
      </c>
      <c r="K5843" s="160" t="n">
        <v>25579.26</v>
      </c>
      <c r="L5843" s="160" t="n">
        <v>7871.62</v>
      </c>
    </row>
    <row r="5844">
      <c r="A5844" s="176" t="n">
        <v>45962</v>
      </c>
      <c r="B5844" s="104" t="inlineStr">
        <is>
          <t>2025/26</t>
        </is>
      </c>
      <c r="C5844" s="104" t="inlineStr">
        <is>
          <t>HC-102</t>
        </is>
      </c>
      <c r="D5844" s="104" t="inlineStr">
        <is>
          <t>Nord-Ouest</t>
        </is>
      </c>
      <c r="E5844" s="104" t="inlineStr">
        <is>
          <t>Sur place</t>
        </is>
      </c>
      <c r="F5844" s="104" t="n">
        <v>30</v>
      </c>
      <c r="G5844" s="159" t="n">
        <v>3650</v>
      </c>
      <c r="H5844" s="159" t="n">
        <v>9293</v>
      </c>
      <c r="I5844" s="160" t="n">
        <v>48708.81</v>
      </c>
      <c r="J5844" s="160" t="n">
        <v>1488.17</v>
      </c>
      <c r="K5844" s="160" t="n">
        <v>47220.64</v>
      </c>
      <c r="L5844" s="160" t="n">
        <v>13999.24</v>
      </c>
    </row>
    <row r="5845">
      <c r="A5845" s="176" t="n">
        <v>45962</v>
      </c>
      <c r="B5845" s="104" t="inlineStr">
        <is>
          <t>2025/26</t>
        </is>
      </c>
      <c r="C5845" s="104" t="inlineStr">
        <is>
          <t>HC-102</t>
        </is>
      </c>
      <c r="D5845" s="104" t="inlineStr">
        <is>
          <t>Nord-Ouest</t>
        </is>
      </c>
      <c r="E5845" s="104" t="inlineStr">
        <is>
          <t>À emporter</t>
        </is>
      </c>
      <c r="F5845" s="104" t="n">
        <v>29</v>
      </c>
      <c r="G5845" s="159" t="n">
        <v>2676</v>
      </c>
      <c r="H5845" s="159" t="n">
        <v>6910</v>
      </c>
      <c r="I5845" s="160" t="n">
        <v>33281.88</v>
      </c>
      <c r="J5845" s="160" t="n">
        <v>958.28</v>
      </c>
      <c r="K5845" s="160" t="n">
        <v>32323.6</v>
      </c>
      <c r="L5845" s="160" t="n">
        <v>9731.200000000001</v>
      </c>
    </row>
    <row r="5846">
      <c r="A5846" s="176" t="n">
        <v>45962</v>
      </c>
      <c r="B5846" s="104" t="inlineStr">
        <is>
          <t>2025/26</t>
        </is>
      </c>
      <c r="C5846" s="104" t="inlineStr">
        <is>
          <t>HC-103</t>
        </is>
      </c>
      <c r="D5846" s="104" t="inlineStr">
        <is>
          <t>Sud-Est</t>
        </is>
      </c>
      <c r="E5846" s="104" t="inlineStr">
        <is>
          <t>Livraison</t>
        </is>
      </c>
      <c r="F5846" s="104" t="n">
        <v>30</v>
      </c>
      <c r="G5846" s="159" t="n">
        <v>1703</v>
      </c>
      <c r="H5846" s="159" t="n">
        <v>4255</v>
      </c>
      <c r="I5846" s="160" t="n">
        <v>28951</v>
      </c>
      <c r="J5846" s="160" t="n">
        <v>1731.25</v>
      </c>
      <c r="K5846" s="160" t="n">
        <v>27219.75</v>
      </c>
      <c r="L5846" s="160" t="n">
        <v>8409.280000000001</v>
      </c>
    </row>
    <row r="5847">
      <c r="A5847" s="176" t="n">
        <v>45962</v>
      </c>
      <c r="B5847" s="104" t="inlineStr">
        <is>
          <t>2025/26</t>
        </is>
      </c>
      <c r="C5847" s="104" t="inlineStr">
        <is>
          <t>HC-103</t>
        </is>
      </c>
      <c r="D5847" s="104" t="inlineStr">
        <is>
          <t>Sud-Est</t>
        </is>
      </c>
      <c r="E5847" s="104" t="inlineStr">
        <is>
          <t>Sur place</t>
        </is>
      </c>
      <c r="F5847" s="104" t="n">
        <v>30</v>
      </c>
      <c r="G5847" s="159" t="n">
        <v>4051</v>
      </c>
      <c r="H5847" s="159" t="n">
        <v>9991</v>
      </c>
      <c r="I5847" s="160" t="n">
        <v>54090.97</v>
      </c>
      <c r="J5847" s="160" t="n">
        <v>1776.66</v>
      </c>
      <c r="K5847" s="160" t="n">
        <v>52314.31</v>
      </c>
      <c r="L5847" s="160" t="n">
        <v>15757.47</v>
      </c>
    </row>
    <row r="5848">
      <c r="A5848" s="176" t="n">
        <v>45962</v>
      </c>
      <c r="B5848" s="104" t="inlineStr">
        <is>
          <t>2025/26</t>
        </is>
      </c>
      <c r="C5848" s="104" t="inlineStr">
        <is>
          <t>HC-103</t>
        </is>
      </c>
      <c r="D5848" s="104" t="inlineStr">
        <is>
          <t>Sud-Est</t>
        </is>
      </c>
      <c r="E5848" s="104" t="inlineStr">
        <is>
          <t>À emporter</t>
        </is>
      </c>
      <c r="F5848" s="104" t="n">
        <v>29</v>
      </c>
      <c r="G5848" s="159" t="n">
        <v>2900</v>
      </c>
      <c r="H5848" s="159" t="n">
        <v>7391</v>
      </c>
      <c r="I5848" s="160" t="n">
        <v>36239.43</v>
      </c>
      <c r="J5848" s="160" t="n">
        <v>1038.58</v>
      </c>
      <c r="K5848" s="160" t="n">
        <v>35200.85</v>
      </c>
      <c r="L5848" s="160" t="n">
        <v>10597.99</v>
      </c>
    </row>
    <row r="5849">
      <c r="A5849" s="176" t="n">
        <v>45962</v>
      </c>
      <c r="B5849" s="104" t="inlineStr">
        <is>
          <t>2025/26</t>
        </is>
      </c>
      <c r="C5849" s="104" t="inlineStr">
        <is>
          <t>HC-104</t>
        </is>
      </c>
      <c r="D5849" s="104" t="inlineStr">
        <is>
          <t>Sud-Ouest</t>
        </is>
      </c>
      <c r="E5849" s="104" t="inlineStr">
        <is>
          <t>Livraison</t>
        </is>
      </c>
      <c r="F5849" s="104" t="n">
        <v>30</v>
      </c>
      <c r="G5849" s="159" t="n">
        <v>1384</v>
      </c>
      <c r="H5849" s="159" t="n">
        <v>3302</v>
      </c>
      <c r="I5849" s="160" t="n">
        <v>23668.13</v>
      </c>
      <c r="J5849" s="160" t="n">
        <v>1374.71</v>
      </c>
      <c r="K5849" s="160" t="n">
        <v>22293.42</v>
      </c>
      <c r="L5849" s="160" t="n">
        <v>6948.14</v>
      </c>
    </row>
    <row r="5850">
      <c r="A5850" s="176" t="n">
        <v>45962</v>
      </c>
      <c r="B5850" s="104" t="inlineStr">
        <is>
          <t>2025/26</t>
        </is>
      </c>
      <c r="C5850" s="104" t="inlineStr">
        <is>
          <t>HC-104</t>
        </is>
      </c>
      <c r="D5850" s="104" t="inlineStr">
        <is>
          <t>Sud-Ouest</t>
        </is>
      </c>
      <c r="E5850" s="104" t="inlineStr">
        <is>
          <t>Sur place</t>
        </is>
      </c>
      <c r="F5850" s="104" t="n">
        <v>30</v>
      </c>
      <c r="G5850" s="159" t="n">
        <v>3340</v>
      </c>
      <c r="H5850" s="159" t="n">
        <v>8431</v>
      </c>
      <c r="I5850" s="160" t="n">
        <v>45247.24</v>
      </c>
      <c r="J5850" s="160" t="n">
        <v>1318.87</v>
      </c>
      <c r="K5850" s="160" t="n">
        <v>43928.37</v>
      </c>
      <c r="L5850" s="160" t="n">
        <v>13225.98</v>
      </c>
    </row>
    <row r="5851">
      <c r="A5851" s="176" t="n">
        <v>45962</v>
      </c>
      <c r="B5851" s="104" t="inlineStr">
        <is>
          <t>2025/26</t>
        </is>
      </c>
      <c r="C5851" s="104" t="inlineStr">
        <is>
          <t>HC-104</t>
        </is>
      </c>
      <c r="D5851" s="104" t="inlineStr">
        <is>
          <t>Sud-Ouest</t>
        </is>
      </c>
      <c r="E5851" s="104" t="inlineStr">
        <is>
          <t>À emporter</t>
        </is>
      </c>
      <c r="F5851" s="104" t="n">
        <v>30</v>
      </c>
      <c r="G5851" s="159" t="n">
        <v>2515</v>
      </c>
      <c r="H5851" s="159" t="n">
        <v>6421</v>
      </c>
      <c r="I5851" s="160" t="n">
        <v>31331.02</v>
      </c>
      <c r="J5851" s="160" t="n">
        <v>996.23</v>
      </c>
      <c r="K5851" s="160" t="n">
        <v>30334.79</v>
      </c>
      <c r="L5851" s="160" t="n">
        <v>8993.82</v>
      </c>
    </row>
    <row r="5852">
      <c r="A5852" s="176" t="n">
        <v>45962</v>
      </c>
      <c r="B5852" s="104" t="inlineStr">
        <is>
          <t>2025/26</t>
        </is>
      </c>
      <c r="C5852" s="104" t="inlineStr">
        <is>
          <t>HC-105</t>
        </is>
      </c>
      <c r="D5852" s="104" t="inlineStr">
        <is>
          <t>Île-de-France</t>
        </is>
      </c>
      <c r="E5852" s="104" t="inlineStr">
        <is>
          <t>Livraison</t>
        </is>
      </c>
      <c r="F5852" s="104" t="n">
        <v>30</v>
      </c>
      <c r="G5852" s="159" t="n">
        <v>2182</v>
      </c>
      <c r="H5852" s="159" t="n">
        <v>5462</v>
      </c>
      <c r="I5852" s="160" t="n">
        <v>37794.33</v>
      </c>
      <c r="J5852" s="160" t="n">
        <v>2308.78</v>
      </c>
      <c r="K5852" s="160" t="n">
        <v>35485.55</v>
      </c>
      <c r="L5852" s="160" t="n">
        <v>11082.69</v>
      </c>
    </row>
    <row r="5853">
      <c r="A5853" s="176" t="n">
        <v>45962</v>
      </c>
      <c r="B5853" s="104" t="inlineStr">
        <is>
          <t>2025/26</t>
        </is>
      </c>
      <c r="C5853" s="104" t="inlineStr">
        <is>
          <t>HC-105</t>
        </is>
      </c>
      <c r="D5853" s="104" t="inlineStr">
        <is>
          <t>Île-de-France</t>
        </is>
      </c>
      <c r="E5853" s="104" t="inlineStr">
        <is>
          <t>Sur place</t>
        </is>
      </c>
      <c r="F5853" s="104" t="n">
        <v>30</v>
      </c>
      <c r="G5853" s="159" t="n">
        <v>5433</v>
      </c>
      <c r="H5853" s="159" t="n">
        <v>14069</v>
      </c>
      <c r="I5853" s="160" t="n">
        <v>72852.62</v>
      </c>
      <c r="J5853" s="160" t="n">
        <v>2309.32</v>
      </c>
      <c r="K5853" s="160" t="n">
        <v>70543.3</v>
      </c>
      <c r="L5853" s="160" t="n">
        <v>21015.85</v>
      </c>
    </row>
    <row r="5854">
      <c r="A5854" s="176" t="n">
        <v>45962</v>
      </c>
      <c r="B5854" s="104" t="inlineStr">
        <is>
          <t>2025/26</t>
        </is>
      </c>
      <c r="C5854" s="104" t="inlineStr">
        <is>
          <t>HC-105</t>
        </is>
      </c>
      <c r="D5854" s="104" t="inlineStr">
        <is>
          <t>Île-de-France</t>
        </is>
      </c>
      <c r="E5854" s="104" t="inlineStr">
        <is>
          <t>À emporter</t>
        </is>
      </c>
      <c r="F5854" s="104" t="n">
        <v>30</v>
      </c>
      <c r="G5854" s="159" t="n">
        <v>4090</v>
      </c>
      <c r="H5854" s="159" t="n">
        <v>10506</v>
      </c>
      <c r="I5854" s="160" t="n">
        <v>50572.33</v>
      </c>
      <c r="J5854" s="160" t="n">
        <v>1558.69</v>
      </c>
      <c r="K5854" s="160" t="n">
        <v>49013.64</v>
      </c>
      <c r="L5854" s="160" t="n">
        <v>14636.04</v>
      </c>
    </row>
    <row r="5855">
      <c r="A5855" s="176" t="n">
        <v>45962</v>
      </c>
      <c r="B5855" s="104" t="inlineStr">
        <is>
          <t>2025/26</t>
        </is>
      </c>
      <c r="C5855" s="104" t="inlineStr">
        <is>
          <t>HC-106</t>
        </is>
      </c>
      <c r="D5855" s="104" t="inlineStr">
        <is>
          <t>Nord-Ouest</t>
        </is>
      </c>
      <c r="E5855" s="104" t="inlineStr">
        <is>
          <t>Livraison</t>
        </is>
      </c>
      <c r="F5855" s="104" t="n">
        <v>30</v>
      </c>
      <c r="G5855" s="159" t="n">
        <v>1466</v>
      </c>
      <c r="H5855" s="159" t="n">
        <v>3699</v>
      </c>
      <c r="I5855" s="160" t="n">
        <v>25441.25</v>
      </c>
      <c r="J5855" s="160" t="n">
        <v>1559.59</v>
      </c>
      <c r="K5855" s="160" t="n">
        <v>23881.66</v>
      </c>
      <c r="L5855" s="160" t="n">
        <v>7394.22</v>
      </c>
    </row>
    <row r="5856">
      <c r="A5856" s="176" t="n">
        <v>45962</v>
      </c>
      <c r="B5856" s="104" t="inlineStr">
        <is>
          <t>2025/26</t>
        </is>
      </c>
      <c r="C5856" s="104" t="inlineStr">
        <is>
          <t>HC-106</t>
        </is>
      </c>
      <c r="D5856" s="104" t="inlineStr">
        <is>
          <t>Nord-Ouest</t>
        </is>
      </c>
      <c r="E5856" s="104" t="inlineStr">
        <is>
          <t>Sur place</t>
        </is>
      </c>
      <c r="F5856" s="104" t="n">
        <v>29</v>
      </c>
      <c r="G5856" s="159" t="n">
        <v>3409</v>
      </c>
      <c r="H5856" s="159" t="n">
        <v>8800</v>
      </c>
      <c r="I5856" s="160" t="n">
        <v>45710.32</v>
      </c>
      <c r="J5856" s="160" t="n">
        <v>1391.72</v>
      </c>
      <c r="K5856" s="160" t="n">
        <v>44318.6</v>
      </c>
      <c r="L5856" s="160" t="n">
        <v>12990.17</v>
      </c>
    </row>
    <row r="5857">
      <c r="A5857" s="176" t="n">
        <v>45962</v>
      </c>
      <c r="B5857" s="104" t="inlineStr">
        <is>
          <t>2025/26</t>
        </is>
      </c>
      <c r="C5857" s="104" t="inlineStr">
        <is>
          <t>HC-106</t>
        </is>
      </c>
      <c r="D5857" s="104" t="inlineStr">
        <is>
          <t>Nord-Ouest</t>
        </is>
      </c>
      <c r="E5857" s="104" t="inlineStr">
        <is>
          <t>À emporter</t>
        </is>
      </c>
      <c r="F5857" s="104" t="n">
        <v>30</v>
      </c>
      <c r="G5857" s="159" t="n">
        <v>2644</v>
      </c>
      <c r="H5857" s="159" t="n">
        <v>6695</v>
      </c>
      <c r="I5857" s="160" t="n">
        <v>32893.8</v>
      </c>
      <c r="J5857" s="160" t="n">
        <v>1004.21</v>
      </c>
      <c r="K5857" s="160" t="n">
        <v>31889.59</v>
      </c>
      <c r="L5857" s="160" t="n">
        <v>9498.93</v>
      </c>
    </row>
    <row r="5858">
      <c r="A5858" s="176" t="n">
        <v>45962</v>
      </c>
      <c r="B5858" s="104" t="inlineStr">
        <is>
          <t>2025/26</t>
        </is>
      </c>
      <c r="C5858" s="104" t="inlineStr">
        <is>
          <t>HC-107</t>
        </is>
      </c>
      <c r="D5858" s="104" t="inlineStr">
        <is>
          <t>Sud-Est</t>
        </is>
      </c>
      <c r="E5858" s="104" t="inlineStr">
        <is>
          <t>Livraison</t>
        </is>
      </c>
      <c r="F5858" s="104" t="n">
        <v>30</v>
      </c>
      <c r="G5858" s="159" t="n">
        <v>1763</v>
      </c>
      <c r="H5858" s="159" t="n">
        <v>4509</v>
      </c>
      <c r="I5858" s="160" t="n">
        <v>30549.78</v>
      </c>
      <c r="J5858" s="160" t="n">
        <v>1779</v>
      </c>
      <c r="K5858" s="160" t="n">
        <v>28770.78</v>
      </c>
      <c r="L5858" s="160" t="n">
        <v>8946.08</v>
      </c>
    </row>
    <row r="5859">
      <c r="A5859" s="176" t="n">
        <v>45962</v>
      </c>
      <c r="B5859" s="104" t="inlineStr">
        <is>
          <t>2025/26</t>
        </is>
      </c>
      <c r="C5859" s="104" t="inlineStr">
        <is>
          <t>HC-107</t>
        </is>
      </c>
      <c r="D5859" s="104" t="inlineStr">
        <is>
          <t>Sud-Est</t>
        </is>
      </c>
      <c r="E5859" s="104" t="inlineStr">
        <is>
          <t>Sur place</t>
        </is>
      </c>
      <c r="F5859" s="104" t="n">
        <v>30</v>
      </c>
      <c r="G5859" s="159" t="n">
        <v>4188</v>
      </c>
      <c r="H5859" s="159" t="n">
        <v>10597</v>
      </c>
      <c r="I5859" s="160" t="n">
        <v>56533.19</v>
      </c>
      <c r="J5859" s="160" t="n">
        <v>1589.53</v>
      </c>
      <c r="K5859" s="160" t="n">
        <v>54943.66</v>
      </c>
      <c r="L5859" s="160" t="n">
        <v>16445.76</v>
      </c>
    </row>
    <row r="5860">
      <c r="A5860" s="176" t="n">
        <v>45962</v>
      </c>
      <c r="B5860" s="104" t="inlineStr">
        <is>
          <t>2025/26</t>
        </is>
      </c>
      <c r="C5860" s="104" t="inlineStr">
        <is>
          <t>HC-107</t>
        </is>
      </c>
      <c r="D5860" s="104" t="inlineStr">
        <is>
          <t>Sud-Est</t>
        </is>
      </c>
      <c r="E5860" s="104" t="inlineStr">
        <is>
          <t>À emporter</t>
        </is>
      </c>
      <c r="F5860" s="104" t="n">
        <v>30</v>
      </c>
      <c r="G5860" s="159" t="n">
        <v>3128</v>
      </c>
      <c r="H5860" s="159" t="n">
        <v>7932</v>
      </c>
      <c r="I5860" s="160" t="n">
        <v>38439.28</v>
      </c>
      <c r="J5860" s="160" t="n">
        <v>1214.22</v>
      </c>
      <c r="K5860" s="160" t="n">
        <v>37225.06</v>
      </c>
      <c r="L5860" s="160" t="n">
        <v>11205.54</v>
      </c>
    </row>
    <row r="5861">
      <c r="A5861" s="176" t="n">
        <v>45962</v>
      </c>
      <c r="B5861" s="104" t="inlineStr">
        <is>
          <t>2025/26</t>
        </is>
      </c>
      <c r="C5861" s="104" t="inlineStr">
        <is>
          <t>HC-108</t>
        </is>
      </c>
      <c r="D5861" s="104" t="inlineStr">
        <is>
          <t>Sud-Ouest</t>
        </is>
      </c>
      <c r="E5861" s="104" t="inlineStr">
        <is>
          <t>Livraison</t>
        </is>
      </c>
      <c r="F5861" s="104" t="n">
        <v>30</v>
      </c>
      <c r="G5861" s="159" t="n">
        <v>1342</v>
      </c>
      <c r="H5861" s="159" t="n">
        <v>3507</v>
      </c>
      <c r="I5861" s="160" t="n">
        <v>23212.64</v>
      </c>
      <c r="J5861" s="160" t="n">
        <v>1417.97</v>
      </c>
      <c r="K5861" s="160" t="n">
        <v>21794.67</v>
      </c>
      <c r="L5861" s="160" t="n">
        <v>6757.58</v>
      </c>
    </row>
    <row r="5862">
      <c r="A5862" s="176" t="n">
        <v>45962</v>
      </c>
      <c r="B5862" s="104" t="inlineStr">
        <is>
          <t>2025/26</t>
        </is>
      </c>
      <c r="C5862" s="104" t="inlineStr">
        <is>
          <t>HC-108</t>
        </is>
      </c>
      <c r="D5862" s="104" t="inlineStr">
        <is>
          <t>Sud-Ouest</t>
        </is>
      </c>
      <c r="E5862" s="104" t="inlineStr">
        <is>
          <t>Sur place</t>
        </is>
      </c>
      <c r="F5862" s="104" t="n">
        <v>29</v>
      </c>
      <c r="G5862" s="159" t="n">
        <v>3119</v>
      </c>
      <c r="H5862" s="159" t="n">
        <v>8029</v>
      </c>
      <c r="I5862" s="160" t="n">
        <v>42033.99</v>
      </c>
      <c r="J5862" s="160" t="n">
        <v>1421.19</v>
      </c>
      <c r="K5862" s="160" t="n">
        <v>40612.8</v>
      </c>
      <c r="L5862" s="160" t="n">
        <v>12029.85</v>
      </c>
    </row>
    <row r="5863">
      <c r="A5863" s="176" t="n">
        <v>45962</v>
      </c>
      <c r="B5863" s="104" t="inlineStr">
        <is>
          <t>2025/26</t>
        </is>
      </c>
      <c r="C5863" s="104" t="inlineStr">
        <is>
          <t>HC-108</t>
        </is>
      </c>
      <c r="D5863" s="104" t="inlineStr">
        <is>
          <t>Sud-Ouest</t>
        </is>
      </c>
      <c r="E5863" s="104" t="inlineStr">
        <is>
          <t>À emporter</t>
        </is>
      </c>
      <c r="F5863" s="104" t="n">
        <v>30</v>
      </c>
      <c r="G5863" s="159" t="n">
        <v>2419</v>
      </c>
      <c r="H5863" s="159" t="n">
        <v>6319</v>
      </c>
      <c r="I5863" s="160" t="n">
        <v>29756.4</v>
      </c>
      <c r="J5863" s="160" t="n">
        <v>915.28</v>
      </c>
      <c r="K5863" s="160" t="n">
        <v>28841.12</v>
      </c>
      <c r="L5863" s="160" t="n">
        <v>8614.98</v>
      </c>
    </row>
    <row r="5864">
      <c r="A5864" s="176" t="n">
        <v>45962</v>
      </c>
      <c r="B5864" s="104" t="inlineStr">
        <is>
          <t>2025/26</t>
        </is>
      </c>
      <c r="C5864" s="104" t="inlineStr">
        <is>
          <t>HC-109</t>
        </is>
      </c>
      <c r="D5864" s="104" t="inlineStr">
        <is>
          <t>Île-de-France</t>
        </is>
      </c>
      <c r="E5864" s="104" t="inlineStr">
        <is>
          <t>Livraison</t>
        </is>
      </c>
      <c r="F5864" s="104" t="n">
        <v>30</v>
      </c>
      <c r="G5864" s="159" t="n">
        <v>1461</v>
      </c>
      <c r="H5864" s="159" t="n">
        <v>3529</v>
      </c>
      <c r="I5864" s="160" t="n">
        <v>25447.42</v>
      </c>
      <c r="J5864" s="160" t="n">
        <v>1469.53</v>
      </c>
      <c r="K5864" s="160" t="n">
        <v>23977.89</v>
      </c>
      <c r="L5864" s="160" t="n">
        <v>7473.68</v>
      </c>
    </row>
    <row r="5865">
      <c r="A5865" s="176" t="n">
        <v>45962</v>
      </c>
      <c r="B5865" s="104" t="inlineStr">
        <is>
          <t>2025/26</t>
        </is>
      </c>
      <c r="C5865" s="104" t="inlineStr">
        <is>
          <t>HC-109</t>
        </is>
      </c>
      <c r="D5865" s="104" t="inlineStr">
        <is>
          <t>Île-de-France</t>
        </is>
      </c>
      <c r="E5865" s="104" t="inlineStr">
        <is>
          <t>Sur place</t>
        </is>
      </c>
      <c r="F5865" s="104" t="n">
        <v>30</v>
      </c>
      <c r="G5865" s="159" t="n">
        <v>3448</v>
      </c>
      <c r="H5865" s="159" t="n">
        <v>8763</v>
      </c>
      <c r="I5865" s="160" t="n">
        <v>47177.84</v>
      </c>
      <c r="J5865" s="160" t="n">
        <v>1234.59</v>
      </c>
      <c r="K5865" s="160" t="n">
        <v>45943.25</v>
      </c>
      <c r="L5865" s="160" t="n">
        <v>13628.35</v>
      </c>
    </row>
    <row r="5866">
      <c r="A5866" s="176" t="n">
        <v>45962</v>
      </c>
      <c r="B5866" s="104" t="inlineStr">
        <is>
          <t>2025/26</t>
        </is>
      </c>
      <c r="C5866" s="104" t="inlineStr">
        <is>
          <t>HC-109</t>
        </is>
      </c>
      <c r="D5866" s="104" t="inlineStr">
        <is>
          <t>Île-de-France</t>
        </is>
      </c>
      <c r="E5866" s="104" t="inlineStr">
        <is>
          <t>À emporter</t>
        </is>
      </c>
      <c r="F5866" s="104" t="n">
        <v>30</v>
      </c>
      <c r="G5866" s="159" t="n">
        <v>2657</v>
      </c>
      <c r="H5866" s="159" t="n">
        <v>6867</v>
      </c>
      <c r="I5866" s="160" t="n">
        <v>33056.09</v>
      </c>
      <c r="J5866" s="160" t="n">
        <v>927.77</v>
      </c>
      <c r="K5866" s="160" t="n">
        <v>32128.32</v>
      </c>
      <c r="L5866" s="160" t="n">
        <v>9587.15</v>
      </c>
    </row>
    <row r="5867">
      <c r="A5867" s="176" t="n">
        <v>45962</v>
      </c>
      <c r="B5867" s="104" t="inlineStr">
        <is>
          <t>2025/26</t>
        </is>
      </c>
      <c r="C5867" s="104" t="inlineStr">
        <is>
          <t>HC-110</t>
        </is>
      </c>
      <c r="D5867" s="104" t="inlineStr">
        <is>
          <t>Nord-Ouest</t>
        </is>
      </c>
      <c r="E5867" s="104" t="inlineStr">
        <is>
          <t>Livraison</t>
        </is>
      </c>
      <c r="F5867" s="104" t="n">
        <v>30</v>
      </c>
      <c r="G5867" s="159" t="n">
        <v>1115</v>
      </c>
      <c r="H5867" s="159" t="n">
        <v>2793</v>
      </c>
      <c r="I5867" s="160" t="n">
        <v>18846.83</v>
      </c>
      <c r="J5867" s="160" t="n">
        <v>1106.94</v>
      </c>
      <c r="K5867" s="160" t="n">
        <v>17739.89</v>
      </c>
      <c r="L5867" s="160" t="n">
        <v>5466.39</v>
      </c>
    </row>
    <row r="5868">
      <c r="A5868" s="176" t="n">
        <v>45962</v>
      </c>
      <c r="B5868" s="104" t="inlineStr">
        <is>
          <t>2025/26</t>
        </is>
      </c>
      <c r="C5868" s="104" t="inlineStr">
        <is>
          <t>HC-110</t>
        </is>
      </c>
      <c r="D5868" s="104" t="inlineStr">
        <is>
          <t>Nord-Ouest</t>
        </is>
      </c>
      <c r="E5868" s="104" t="inlineStr">
        <is>
          <t>Sur place</t>
        </is>
      </c>
      <c r="F5868" s="104" t="n">
        <v>29</v>
      </c>
      <c r="G5868" s="159" t="n">
        <v>2358</v>
      </c>
      <c r="H5868" s="159" t="n">
        <v>5961</v>
      </c>
      <c r="I5868" s="160" t="n">
        <v>31851.73</v>
      </c>
      <c r="J5868" s="160" t="n">
        <v>902.47</v>
      </c>
      <c r="K5868" s="160" t="n">
        <v>30949.26</v>
      </c>
      <c r="L5868" s="160" t="n">
        <v>9320.6</v>
      </c>
    </row>
    <row r="5869">
      <c r="A5869" s="176" t="n">
        <v>45962</v>
      </c>
      <c r="B5869" s="104" t="inlineStr">
        <is>
          <t>2025/26</t>
        </is>
      </c>
      <c r="C5869" s="104" t="inlineStr">
        <is>
          <t>HC-110</t>
        </is>
      </c>
      <c r="D5869" s="104" t="inlineStr">
        <is>
          <t>Nord-Ouest</t>
        </is>
      </c>
      <c r="E5869" s="104" t="inlineStr">
        <is>
          <t>À emporter</t>
        </is>
      </c>
      <c r="F5869" s="104" t="n">
        <v>30</v>
      </c>
      <c r="G5869" s="159" t="n">
        <v>1802</v>
      </c>
      <c r="H5869" s="159" t="n">
        <v>4529</v>
      </c>
      <c r="I5869" s="160" t="n">
        <v>22515.28</v>
      </c>
      <c r="J5869" s="160" t="n">
        <v>671.35</v>
      </c>
      <c r="K5869" s="160" t="n">
        <v>21843.93</v>
      </c>
      <c r="L5869" s="160" t="n">
        <v>6517.44</v>
      </c>
    </row>
    <row r="5870">
      <c r="A5870" s="176" t="n">
        <v>45962</v>
      </c>
      <c r="B5870" s="104" t="inlineStr">
        <is>
          <t>2025/26</t>
        </is>
      </c>
      <c r="C5870" s="104" t="inlineStr">
        <is>
          <t>HC-111</t>
        </is>
      </c>
      <c r="D5870" s="104" t="inlineStr">
        <is>
          <t>Sud-Est</t>
        </is>
      </c>
      <c r="E5870" s="104" t="inlineStr">
        <is>
          <t>Livraison</t>
        </is>
      </c>
      <c r="F5870" s="104" t="n">
        <v>30</v>
      </c>
      <c r="G5870" s="159" t="n">
        <v>1765</v>
      </c>
      <c r="H5870" s="159" t="n">
        <v>4562</v>
      </c>
      <c r="I5870" s="160" t="n">
        <v>30032.57</v>
      </c>
      <c r="J5870" s="160" t="n">
        <v>1665.66</v>
      </c>
      <c r="K5870" s="160" t="n">
        <v>28366.91</v>
      </c>
      <c r="L5870" s="160" t="n">
        <v>8806.67</v>
      </c>
    </row>
    <row r="5871">
      <c r="A5871" s="176" t="n">
        <v>45962</v>
      </c>
      <c r="B5871" s="104" t="inlineStr">
        <is>
          <t>2025/26</t>
        </is>
      </c>
      <c r="C5871" s="104" t="inlineStr">
        <is>
          <t>HC-111</t>
        </is>
      </c>
      <c r="D5871" s="104" t="inlineStr">
        <is>
          <t>Sud-Est</t>
        </is>
      </c>
      <c r="E5871" s="104" t="inlineStr">
        <is>
          <t>Sur place</t>
        </is>
      </c>
      <c r="F5871" s="104" t="n">
        <v>29</v>
      </c>
      <c r="G5871" s="159" t="n">
        <v>3935</v>
      </c>
      <c r="H5871" s="159" t="n">
        <v>9843</v>
      </c>
      <c r="I5871" s="160" t="n">
        <v>53521.26</v>
      </c>
      <c r="J5871" s="160" t="n">
        <v>1447.1</v>
      </c>
      <c r="K5871" s="160" t="n">
        <v>52074.16</v>
      </c>
      <c r="L5871" s="160" t="n">
        <v>15482.15</v>
      </c>
    </row>
    <row r="5872">
      <c r="A5872" s="176" t="n">
        <v>45962</v>
      </c>
      <c r="B5872" s="104" t="inlineStr">
        <is>
          <t>2025/26</t>
        </is>
      </c>
      <c r="C5872" s="104" t="inlineStr">
        <is>
          <t>HC-111</t>
        </is>
      </c>
      <c r="D5872" s="104" t="inlineStr">
        <is>
          <t>Sud-Est</t>
        </is>
      </c>
      <c r="E5872" s="104" t="inlineStr">
        <is>
          <t>À emporter</t>
        </is>
      </c>
      <c r="F5872" s="104" t="n">
        <v>30</v>
      </c>
      <c r="G5872" s="159" t="n">
        <v>3036</v>
      </c>
      <c r="H5872" s="159" t="n">
        <v>7850</v>
      </c>
      <c r="I5872" s="160" t="n">
        <v>37949.48</v>
      </c>
      <c r="J5872" s="160" t="n">
        <v>1225.42</v>
      </c>
      <c r="K5872" s="160" t="n">
        <v>36724.06</v>
      </c>
      <c r="L5872" s="160" t="n">
        <v>10977.58</v>
      </c>
    </row>
    <row r="5873">
      <c r="A5873" s="176" t="n">
        <v>45962</v>
      </c>
      <c r="B5873" s="104" t="inlineStr">
        <is>
          <t>2025/26</t>
        </is>
      </c>
      <c r="C5873" s="104" t="inlineStr">
        <is>
          <t>HC-113</t>
        </is>
      </c>
      <c r="D5873" s="104" t="inlineStr">
        <is>
          <t>Île-de-France</t>
        </is>
      </c>
      <c r="E5873" s="104" t="inlineStr">
        <is>
          <t>Drive</t>
        </is>
      </c>
      <c r="F5873" s="104" t="n">
        <v>30</v>
      </c>
      <c r="G5873" s="159" t="n">
        <v>1367</v>
      </c>
      <c r="H5873" s="159" t="n">
        <v>3504</v>
      </c>
      <c r="I5873" s="160" t="n">
        <v>19565.03</v>
      </c>
      <c r="J5873" s="160" t="n">
        <v>564.89</v>
      </c>
      <c r="K5873" s="160" t="n">
        <v>19000.14</v>
      </c>
      <c r="L5873" s="160" t="n">
        <v>5638.7</v>
      </c>
    </row>
    <row r="5874">
      <c r="A5874" s="176" t="n">
        <v>45962</v>
      </c>
      <c r="B5874" s="104" t="inlineStr">
        <is>
          <t>2025/26</t>
        </is>
      </c>
      <c r="C5874" s="104" t="inlineStr">
        <is>
          <t>HC-113</t>
        </is>
      </c>
      <c r="D5874" s="104" t="inlineStr">
        <is>
          <t>Île-de-France</t>
        </is>
      </c>
      <c r="E5874" s="104" t="inlineStr">
        <is>
          <t>Livraison</t>
        </is>
      </c>
      <c r="F5874" s="104" t="n">
        <v>30</v>
      </c>
      <c r="G5874" s="159" t="n">
        <v>1500</v>
      </c>
      <c r="H5874" s="159" t="n">
        <v>3798</v>
      </c>
      <c r="I5874" s="160" t="n">
        <v>25889.2</v>
      </c>
      <c r="J5874" s="160" t="n">
        <v>1601.08</v>
      </c>
      <c r="K5874" s="160" t="n">
        <v>24288.12</v>
      </c>
      <c r="L5874" s="160" t="n">
        <v>7494.85</v>
      </c>
    </row>
    <row r="5875">
      <c r="A5875" s="176" t="n">
        <v>45962</v>
      </c>
      <c r="B5875" s="104" t="inlineStr">
        <is>
          <t>2025/26</t>
        </is>
      </c>
      <c r="C5875" s="104" t="inlineStr">
        <is>
          <t>HC-113</t>
        </is>
      </c>
      <c r="D5875" s="104" t="inlineStr">
        <is>
          <t>Île-de-France</t>
        </is>
      </c>
      <c r="E5875" s="104" t="inlineStr">
        <is>
          <t>Sur place</t>
        </is>
      </c>
      <c r="F5875" s="104" t="n">
        <v>30</v>
      </c>
      <c r="G5875" s="159" t="n">
        <v>3344</v>
      </c>
      <c r="H5875" s="159" t="n">
        <v>8419</v>
      </c>
      <c r="I5875" s="160" t="n">
        <v>44985.13</v>
      </c>
      <c r="J5875" s="160" t="n">
        <v>1224.04</v>
      </c>
      <c r="K5875" s="160" t="n">
        <v>43761.09</v>
      </c>
      <c r="L5875" s="160" t="n">
        <v>13183.76</v>
      </c>
    </row>
    <row r="5876">
      <c r="A5876" s="176" t="n">
        <v>45962</v>
      </c>
      <c r="B5876" s="104" t="inlineStr">
        <is>
          <t>2025/26</t>
        </is>
      </c>
      <c r="C5876" s="104" t="inlineStr">
        <is>
          <t>HC-113</t>
        </is>
      </c>
      <c r="D5876" s="104" t="inlineStr">
        <is>
          <t>Île-de-France</t>
        </is>
      </c>
      <c r="E5876" s="104" t="inlineStr">
        <is>
          <t>À emporter</t>
        </is>
      </c>
      <c r="F5876" s="104" t="n">
        <v>29</v>
      </c>
      <c r="G5876" s="159" t="n">
        <v>2594</v>
      </c>
      <c r="H5876" s="159" t="n">
        <v>6419</v>
      </c>
      <c r="I5876" s="160" t="n">
        <v>31908.76</v>
      </c>
      <c r="J5876" s="160" t="n">
        <v>965.88</v>
      </c>
      <c r="K5876" s="160" t="n">
        <v>30942.88</v>
      </c>
      <c r="L5876" s="160" t="n">
        <v>9237.98</v>
      </c>
    </row>
    <row r="5877">
      <c r="A5877" s="176" t="n">
        <v>45962</v>
      </c>
      <c r="B5877" s="104" t="inlineStr">
        <is>
          <t>2025/26</t>
        </is>
      </c>
      <c r="C5877" s="104" t="inlineStr">
        <is>
          <t>HC-114</t>
        </is>
      </c>
      <c r="D5877" s="104" t="inlineStr">
        <is>
          <t>Nord-Ouest</t>
        </is>
      </c>
      <c r="E5877" s="104" t="inlineStr">
        <is>
          <t>Drive</t>
        </is>
      </c>
      <c r="F5877" s="104" t="n">
        <v>29</v>
      </c>
      <c r="G5877" s="159" t="n">
        <v>762</v>
      </c>
      <c r="H5877" s="159" t="n">
        <v>1953</v>
      </c>
      <c r="I5877" s="160" t="n">
        <v>10913.83</v>
      </c>
      <c r="J5877" s="160" t="n">
        <v>327.3</v>
      </c>
      <c r="K5877" s="160" t="n">
        <v>10586.53</v>
      </c>
      <c r="L5877" s="160" t="n">
        <v>3160.53</v>
      </c>
    </row>
    <row r="5878">
      <c r="A5878" s="176" t="n">
        <v>45962</v>
      </c>
      <c r="B5878" s="104" t="inlineStr">
        <is>
          <t>2025/26</t>
        </is>
      </c>
      <c r="C5878" s="104" t="inlineStr">
        <is>
          <t>HC-114</t>
        </is>
      </c>
      <c r="D5878" s="104" t="inlineStr">
        <is>
          <t>Nord-Ouest</t>
        </is>
      </c>
      <c r="E5878" s="104" t="inlineStr">
        <is>
          <t>Livraison</t>
        </is>
      </c>
      <c r="F5878" s="104" t="n">
        <v>30</v>
      </c>
      <c r="G5878" s="159" t="n">
        <v>858</v>
      </c>
      <c r="H5878" s="159" t="n">
        <v>2120</v>
      </c>
      <c r="I5878" s="160" t="n">
        <v>14858.16</v>
      </c>
      <c r="J5878" s="160" t="n">
        <v>851.87</v>
      </c>
      <c r="K5878" s="160" t="n">
        <v>14006.29</v>
      </c>
      <c r="L5878" s="160" t="n">
        <v>4345.4</v>
      </c>
    </row>
    <row r="5879">
      <c r="A5879" s="176" t="n">
        <v>45962</v>
      </c>
      <c r="B5879" s="104" t="inlineStr">
        <is>
          <t>2025/26</t>
        </is>
      </c>
      <c r="C5879" s="104" t="inlineStr">
        <is>
          <t>HC-114</t>
        </is>
      </c>
      <c r="D5879" s="104" t="inlineStr">
        <is>
          <t>Nord-Ouest</t>
        </is>
      </c>
      <c r="E5879" s="104" t="inlineStr">
        <is>
          <t>Sur place</t>
        </is>
      </c>
      <c r="F5879" s="104" t="n">
        <v>30</v>
      </c>
      <c r="G5879" s="159" t="n">
        <v>1922</v>
      </c>
      <c r="H5879" s="159" t="n">
        <v>4850</v>
      </c>
      <c r="I5879" s="160" t="n">
        <v>25671.52</v>
      </c>
      <c r="J5879" s="160" t="n">
        <v>744.8099999999999</v>
      </c>
      <c r="K5879" s="160" t="n">
        <v>24926.71</v>
      </c>
      <c r="L5879" s="160" t="n">
        <v>7427.21</v>
      </c>
    </row>
    <row r="5880">
      <c r="A5880" s="176" t="n">
        <v>45962</v>
      </c>
      <c r="B5880" s="104" t="inlineStr">
        <is>
          <t>2025/26</t>
        </is>
      </c>
      <c r="C5880" s="104" t="inlineStr">
        <is>
          <t>HC-114</t>
        </is>
      </c>
      <c r="D5880" s="104" t="inlineStr">
        <is>
          <t>Nord-Ouest</t>
        </is>
      </c>
      <c r="E5880" s="104" t="inlineStr">
        <is>
          <t>À emporter</t>
        </is>
      </c>
      <c r="F5880" s="104" t="n">
        <v>30</v>
      </c>
      <c r="G5880" s="159" t="n">
        <v>1509</v>
      </c>
      <c r="H5880" s="159" t="n">
        <v>3980</v>
      </c>
      <c r="I5880" s="160" t="n">
        <v>18606.03</v>
      </c>
      <c r="J5880" s="160" t="n">
        <v>566.22</v>
      </c>
      <c r="K5880" s="160" t="n">
        <v>18039.81</v>
      </c>
      <c r="L5880" s="160" t="n">
        <v>5395.85</v>
      </c>
    </row>
    <row r="5881">
      <c r="A5881" s="176" t="n">
        <v>45962</v>
      </c>
      <c r="B5881" s="104" t="inlineStr">
        <is>
          <t>2025/26</t>
        </is>
      </c>
      <c r="C5881" s="104" t="inlineStr">
        <is>
          <t>HC-115</t>
        </is>
      </c>
      <c r="D5881" s="104" t="inlineStr">
        <is>
          <t>Sud-Est</t>
        </is>
      </c>
      <c r="E5881" s="104" t="inlineStr">
        <is>
          <t>Livraison</t>
        </is>
      </c>
      <c r="F5881" s="104" t="n">
        <v>29</v>
      </c>
      <c r="G5881" s="159" t="n">
        <v>1610</v>
      </c>
      <c r="H5881" s="159" t="n">
        <v>4103</v>
      </c>
      <c r="I5881" s="160" t="n">
        <v>27600.08</v>
      </c>
      <c r="J5881" s="160" t="n">
        <v>1540.08</v>
      </c>
      <c r="K5881" s="160" t="n">
        <v>26060</v>
      </c>
      <c r="L5881" s="160" t="n">
        <v>9782.030000000001</v>
      </c>
    </row>
    <row r="5882">
      <c r="A5882" s="176" t="n">
        <v>45962</v>
      </c>
      <c r="B5882" s="104" t="inlineStr">
        <is>
          <t>2025/26</t>
        </is>
      </c>
      <c r="C5882" s="104" t="inlineStr">
        <is>
          <t>HC-115</t>
        </is>
      </c>
      <c r="D5882" s="104" t="inlineStr">
        <is>
          <t>Sud-Est</t>
        </is>
      </c>
      <c r="E5882" s="104" t="inlineStr">
        <is>
          <t>Sur place</t>
        </is>
      </c>
      <c r="F5882" s="104" t="n">
        <v>29</v>
      </c>
      <c r="G5882" s="159" t="n">
        <v>3640</v>
      </c>
      <c r="H5882" s="159" t="n">
        <v>9657</v>
      </c>
      <c r="I5882" s="160" t="n">
        <v>49510.53</v>
      </c>
      <c r="J5882" s="160" t="n">
        <v>1323.53</v>
      </c>
      <c r="K5882" s="160" t="n">
        <v>48187</v>
      </c>
      <c r="L5882" s="160" t="n">
        <v>17627.65</v>
      </c>
    </row>
    <row r="5883">
      <c r="A5883" s="176" t="n">
        <v>45962</v>
      </c>
      <c r="B5883" s="104" t="inlineStr">
        <is>
          <t>2025/26</t>
        </is>
      </c>
      <c r="C5883" s="104" t="inlineStr">
        <is>
          <t>HC-115</t>
        </is>
      </c>
      <c r="D5883" s="104" t="inlineStr">
        <is>
          <t>Sud-Est</t>
        </is>
      </c>
      <c r="E5883" s="104" t="inlineStr">
        <is>
          <t>À emporter</t>
        </is>
      </c>
      <c r="F5883" s="104" t="n">
        <v>30</v>
      </c>
      <c r="G5883" s="159" t="n">
        <v>2745</v>
      </c>
      <c r="H5883" s="159" t="n">
        <v>6894</v>
      </c>
      <c r="I5883" s="160" t="n">
        <v>34280.75</v>
      </c>
      <c r="J5883" s="160" t="n">
        <v>1009.67</v>
      </c>
      <c r="K5883" s="160" t="n">
        <v>33271.08</v>
      </c>
      <c r="L5883" s="160" t="n">
        <v>12307.73</v>
      </c>
    </row>
    <row r="5884">
      <c r="A5884" s="176" t="n">
        <v>45962</v>
      </c>
      <c r="B5884" s="104" t="inlineStr">
        <is>
          <t>2025/26</t>
        </is>
      </c>
      <c r="C5884" s="104" t="inlineStr">
        <is>
          <t>HC-116</t>
        </is>
      </c>
      <c r="D5884" s="104" t="inlineStr">
        <is>
          <t>Sud-Ouest</t>
        </is>
      </c>
      <c r="E5884" s="104" t="inlineStr">
        <is>
          <t>Livraison</t>
        </is>
      </c>
      <c r="F5884" s="104" t="n">
        <v>30</v>
      </c>
      <c r="G5884" s="159" t="n">
        <v>1385</v>
      </c>
      <c r="H5884" s="159" t="n">
        <v>3463</v>
      </c>
      <c r="I5884" s="160" t="n">
        <v>24023.59</v>
      </c>
      <c r="J5884" s="160" t="n">
        <v>1409.58</v>
      </c>
      <c r="K5884" s="160" t="n">
        <v>22614.01</v>
      </c>
      <c r="L5884" s="160" t="n">
        <v>6960.47</v>
      </c>
    </row>
    <row r="5885">
      <c r="A5885" s="176" t="n">
        <v>45962</v>
      </c>
      <c r="B5885" s="104" t="inlineStr">
        <is>
          <t>2025/26</t>
        </is>
      </c>
      <c r="C5885" s="104" t="inlineStr">
        <is>
          <t>HC-116</t>
        </is>
      </c>
      <c r="D5885" s="104" t="inlineStr">
        <is>
          <t>Sud-Ouest</t>
        </is>
      </c>
      <c r="E5885" s="104" t="inlineStr">
        <is>
          <t>Sur place</t>
        </is>
      </c>
      <c r="F5885" s="104" t="n">
        <v>30</v>
      </c>
      <c r="G5885" s="159" t="n">
        <v>3260</v>
      </c>
      <c r="H5885" s="159" t="n">
        <v>8518</v>
      </c>
      <c r="I5885" s="160" t="n">
        <v>43905.53</v>
      </c>
      <c r="J5885" s="160" t="n">
        <v>1300.28</v>
      </c>
      <c r="K5885" s="160" t="n">
        <v>42605.25</v>
      </c>
      <c r="L5885" s="160" t="n">
        <v>12748.98</v>
      </c>
    </row>
    <row r="5886">
      <c r="A5886" s="176" t="n">
        <v>45962</v>
      </c>
      <c r="B5886" s="104" t="inlineStr">
        <is>
          <t>2025/26</t>
        </is>
      </c>
      <c r="C5886" s="104" t="inlineStr">
        <is>
          <t>HC-116</t>
        </is>
      </c>
      <c r="D5886" s="104" t="inlineStr">
        <is>
          <t>Sud-Ouest</t>
        </is>
      </c>
      <c r="E5886" s="104" t="inlineStr">
        <is>
          <t>À emporter</t>
        </is>
      </c>
      <c r="F5886" s="104" t="n">
        <v>30</v>
      </c>
      <c r="G5886" s="159" t="n">
        <v>2534</v>
      </c>
      <c r="H5886" s="159" t="n">
        <v>6396</v>
      </c>
      <c r="I5886" s="160" t="n">
        <v>31059.42</v>
      </c>
      <c r="J5886" s="160" t="n">
        <v>960.3</v>
      </c>
      <c r="K5886" s="160" t="n">
        <v>30099.12</v>
      </c>
      <c r="L5886" s="160" t="n">
        <v>8972.92</v>
      </c>
    </row>
    <row r="5887">
      <c r="A5887" s="176" t="n">
        <v>45962</v>
      </c>
      <c r="B5887" s="104" t="inlineStr">
        <is>
          <t>2025/26</t>
        </is>
      </c>
      <c r="C5887" s="104" t="inlineStr">
        <is>
          <t>HC-117</t>
        </is>
      </c>
      <c r="D5887" s="104" t="inlineStr">
        <is>
          <t>Île-de-France</t>
        </is>
      </c>
      <c r="E5887" s="104" t="inlineStr">
        <is>
          <t>Drive</t>
        </is>
      </c>
      <c r="F5887" s="104" t="n">
        <v>30</v>
      </c>
      <c r="G5887" s="159" t="n">
        <v>1245</v>
      </c>
      <c r="H5887" s="159" t="n">
        <v>3128</v>
      </c>
      <c r="I5887" s="160" t="n">
        <v>17944.49</v>
      </c>
      <c r="J5887" s="160" t="n">
        <v>572.37</v>
      </c>
      <c r="K5887" s="160" t="n">
        <v>17372.12</v>
      </c>
      <c r="L5887" s="160" t="n">
        <v>5184.48</v>
      </c>
    </row>
    <row r="5888">
      <c r="A5888" s="176" t="n">
        <v>45962</v>
      </c>
      <c r="B5888" s="104" t="inlineStr">
        <is>
          <t>2025/26</t>
        </is>
      </c>
      <c r="C5888" s="104" t="inlineStr">
        <is>
          <t>HC-117</t>
        </is>
      </c>
      <c r="D5888" s="104" t="inlineStr">
        <is>
          <t>Île-de-France</t>
        </is>
      </c>
      <c r="E5888" s="104" t="inlineStr">
        <is>
          <t>Livraison</t>
        </is>
      </c>
      <c r="F5888" s="104" t="n">
        <v>30</v>
      </c>
      <c r="G5888" s="159" t="n">
        <v>1265</v>
      </c>
      <c r="H5888" s="159" t="n">
        <v>3155</v>
      </c>
      <c r="I5888" s="160" t="n">
        <v>22204.37</v>
      </c>
      <c r="J5888" s="160" t="n">
        <v>1422.71</v>
      </c>
      <c r="K5888" s="160" t="n">
        <v>20781.66</v>
      </c>
      <c r="L5888" s="160" t="n">
        <v>6452.23</v>
      </c>
    </row>
    <row r="5889">
      <c r="A5889" s="176" t="n">
        <v>45962</v>
      </c>
      <c r="B5889" s="104" t="inlineStr">
        <is>
          <t>2025/26</t>
        </is>
      </c>
      <c r="C5889" s="104" t="inlineStr">
        <is>
          <t>HC-117</t>
        </is>
      </c>
      <c r="D5889" s="104" t="inlineStr">
        <is>
          <t>Île-de-France</t>
        </is>
      </c>
      <c r="E5889" s="104" t="inlineStr">
        <is>
          <t>Sur place</t>
        </is>
      </c>
      <c r="F5889" s="104" t="n">
        <v>30</v>
      </c>
      <c r="G5889" s="159" t="n">
        <v>3071</v>
      </c>
      <c r="H5889" s="159" t="n">
        <v>7762</v>
      </c>
      <c r="I5889" s="160" t="n">
        <v>41149.01</v>
      </c>
      <c r="J5889" s="160" t="n">
        <v>1139.89</v>
      </c>
      <c r="K5889" s="160" t="n">
        <v>40009.12</v>
      </c>
      <c r="L5889" s="160" t="n">
        <v>11892.03</v>
      </c>
    </row>
    <row r="5890">
      <c r="A5890" s="176" t="n">
        <v>45962</v>
      </c>
      <c r="B5890" s="104" t="inlineStr">
        <is>
          <t>2025/26</t>
        </is>
      </c>
      <c r="C5890" s="104" t="inlineStr">
        <is>
          <t>HC-117</t>
        </is>
      </c>
      <c r="D5890" s="104" t="inlineStr">
        <is>
          <t>Île-de-France</t>
        </is>
      </c>
      <c r="E5890" s="104" t="inlineStr">
        <is>
          <t>À emporter</t>
        </is>
      </c>
      <c r="F5890" s="104" t="n">
        <v>30</v>
      </c>
      <c r="G5890" s="159" t="n">
        <v>2352</v>
      </c>
      <c r="H5890" s="159" t="n">
        <v>5993</v>
      </c>
      <c r="I5890" s="160" t="n">
        <v>29150.16</v>
      </c>
      <c r="J5890" s="160" t="n">
        <v>845.63</v>
      </c>
      <c r="K5890" s="160" t="n">
        <v>28304.53</v>
      </c>
      <c r="L5890" s="160" t="n">
        <v>8415.379999999999</v>
      </c>
    </row>
    <row r="5891">
      <c r="A5891" s="176" t="n">
        <v>45962</v>
      </c>
      <c r="B5891" s="104" t="inlineStr">
        <is>
          <t>2025/26</t>
        </is>
      </c>
      <c r="C5891" s="104" t="inlineStr">
        <is>
          <t>HC-118</t>
        </is>
      </c>
      <c r="D5891" s="104" t="inlineStr">
        <is>
          <t>Nord-Ouest</t>
        </is>
      </c>
      <c r="E5891" s="104" t="inlineStr">
        <is>
          <t>Livraison</t>
        </is>
      </c>
      <c r="F5891" s="104" t="n">
        <v>30</v>
      </c>
      <c r="G5891" s="159" t="n">
        <v>1937</v>
      </c>
      <c r="H5891" s="159" t="n">
        <v>4797</v>
      </c>
      <c r="I5891" s="160" t="n">
        <v>32879.65</v>
      </c>
      <c r="J5891" s="160" t="n">
        <v>1840.53</v>
      </c>
      <c r="K5891" s="160" t="n">
        <v>31039.12</v>
      </c>
      <c r="L5891" s="160" t="n">
        <v>9716.799999999999</v>
      </c>
    </row>
    <row r="5892">
      <c r="A5892" s="176" t="n">
        <v>45962</v>
      </c>
      <c r="B5892" s="104" t="inlineStr">
        <is>
          <t>2025/26</t>
        </is>
      </c>
      <c r="C5892" s="104" t="inlineStr">
        <is>
          <t>HC-118</t>
        </is>
      </c>
      <c r="D5892" s="104" t="inlineStr">
        <is>
          <t>Nord-Ouest</t>
        </is>
      </c>
      <c r="E5892" s="104" t="inlineStr">
        <is>
          <t>Sur place</t>
        </is>
      </c>
      <c r="F5892" s="104" t="n">
        <v>30</v>
      </c>
      <c r="G5892" s="159" t="n">
        <v>4361</v>
      </c>
      <c r="H5892" s="159" t="n">
        <v>10554</v>
      </c>
      <c r="I5892" s="160" t="n">
        <v>58110.19</v>
      </c>
      <c r="J5892" s="160" t="n">
        <v>1595.7</v>
      </c>
      <c r="K5892" s="160" t="n">
        <v>56514.49</v>
      </c>
      <c r="L5892" s="160" t="n">
        <v>16859.7</v>
      </c>
    </row>
    <row r="5893">
      <c r="A5893" s="176" t="n">
        <v>45962</v>
      </c>
      <c r="B5893" s="104" t="inlineStr">
        <is>
          <t>2025/26</t>
        </is>
      </c>
      <c r="C5893" s="104" t="inlineStr">
        <is>
          <t>HC-118</t>
        </is>
      </c>
      <c r="D5893" s="104" t="inlineStr">
        <is>
          <t>Nord-Ouest</t>
        </is>
      </c>
      <c r="E5893" s="104" t="inlineStr">
        <is>
          <t>À emporter</t>
        </is>
      </c>
      <c r="F5893" s="104" t="n">
        <v>29</v>
      </c>
      <c r="G5893" s="159" t="n">
        <v>3067</v>
      </c>
      <c r="H5893" s="159" t="n">
        <v>7952</v>
      </c>
      <c r="I5893" s="160" t="n">
        <v>38083.07</v>
      </c>
      <c r="J5893" s="160" t="n">
        <v>1173.48</v>
      </c>
      <c r="K5893" s="160" t="n">
        <v>36909.59</v>
      </c>
      <c r="L5893" s="160" t="n">
        <v>10984.73</v>
      </c>
    </row>
    <row r="5894">
      <c r="A5894" s="176" t="n">
        <v>45962</v>
      </c>
      <c r="B5894" s="104" t="inlineStr">
        <is>
          <t>2025/26</t>
        </is>
      </c>
      <c r="C5894" s="104" t="inlineStr">
        <is>
          <t>HC-119</t>
        </is>
      </c>
      <c r="D5894" s="104" t="inlineStr">
        <is>
          <t>Sud-Est</t>
        </is>
      </c>
      <c r="E5894" s="104" t="inlineStr">
        <is>
          <t>Livraison</t>
        </is>
      </c>
      <c r="F5894" s="104" t="n">
        <v>30</v>
      </c>
      <c r="G5894" s="159" t="n">
        <v>1459</v>
      </c>
      <c r="H5894" s="159" t="n">
        <v>3808</v>
      </c>
      <c r="I5894" s="160" t="n">
        <v>24235.8</v>
      </c>
      <c r="J5894" s="160" t="n">
        <v>1298.04</v>
      </c>
      <c r="K5894" s="160" t="n">
        <v>22937.76</v>
      </c>
      <c r="L5894" s="160" t="n">
        <v>7112.12</v>
      </c>
    </row>
    <row r="5895">
      <c r="A5895" s="176" t="n">
        <v>45962</v>
      </c>
      <c r="B5895" s="104" t="inlineStr">
        <is>
          <t>2025/26</t>
        </is>
      </c>
      <c r="C5895" s="104" t="inlineStr">
        <is>
          <t>HC-119</t>
        </is>
      </c>
      <c r="D5895" s="104" t="inlineStr">
        <is>
          <t>Sud-Est</t>
        </is>
      </c>
      <c r="E5895" s="104" t="inlineStr">
        <is>
          <t>Sur place</t>
        </is>
      </c>
      <c r="F5895" s="104" t="n">
        <v>30</v>
      </c>
      <c r="G5895" s="159" t="n">
        <v>3130</v>
      </c>
      <c r="H5895" s="159" t="n">
        <v>7915</v>
      </c>
      <c r="I5895" s="160" t="n">
        <v>42822.93</v>
      </c>
      <c r="J5895" s="160" t="n">
        <v>1284.91</v>
      </c>
      <c r="K5895" s="160" t="n">
        <v>41538.02</v>
      </c>
      <c r="L5895" s="160" t="n">
        <v>12406.89</v>
      </c>
    </row>
    <row r="5896">
      <c r="A5896" s="176" t="n">
        <v>45962</v>
      </c>
      <c r="B5896" s="104" t="inlineStr">
        <is>
          <t>2025/26</t>
        </is>
      </c>
      <c r="C5896" s="104" t="inlineStr">
        <is>
          <t>HC-119</t>
        </is>
      </c>
      <c r="D5896" s="104" t="inlineStr">
        <is>
          <t>Sud-Est</t>
        </is>
      </c>
      <c r="E5896" s="104" t="inlineStr">
        <is>
          <t>À emporter</t>
        </is>
      </c>
      <c r="F5896" s="104" t="n">
        <v>28</v>
      </c>
      <c r="G5896" s="159" t="n">
        <v>2219</v>
      </c>
      <c r="H5896" s="159" t="n">
        <v>5441</v>
      </c>
      <c r="I5896" s="160" t="n">
        <v>27494.53</v>
      </c>
      <c r="J5896" s="160" t="n">
        <v>806.15</v>
      </c>
      <c r="K5896" s="160" t="n">
        <v>26688.38</v>
      </c>
      <c r="L5896" s="160" t="n">
        <v>7934.3</v>
      </c>
    </row>
    <row r="5897">
      <c r="A5897" s="176" t="n">
        <v>45962</v>
      </c>
      <c r="B5897" s="104" t="inlineStr">
        <is>
          <t>2025/26</t>
        </is>
      </c>
      <c r="C5897" s="104" t="inlineStr">
        <is>
          <t>HC-120</t>
        </is>
      </c>
      <c r="D5897" s="104" t="inlineStr">
        <is>
          <t>Sud-Ouest</t>
        </is>
      </c>
      <c r="E5897" s="104" t="inlineStr">
        <is>
          <t>Drive</t>
        </is>
      </c>
      <c r="F5897" s="104" t="n">
        <v>29</v>
      </c>
      <c r="G5897" s="159" t="n">
        <v>974</v>
      </c>
      <c r="H5897" s="159" t="n">
        <v>2537</v>
      </c>
      <c r="I5897" s="160" t="n">
        <v>13814.6</v>
      </c>
      <c r="J5897" s="160" t="n">
        <v>365.66</v>
      </c>
      <c r="K5897" s="160" t="n">
        <v>13448.94</v>
      </c>
      <c r="L5897" s="160" t="n">
        <v>3971.79</v>
      </c>
    </row>
    <row r="5898">
      <c r="A5898" s="176" t="n">
        <v>45962</v>
      </c>
      <c r="B5898" s="104" t="inlineStr">
        <is>
          <t>2025/26</t>
        </is>
      </c>
      <c r="C5898" s="104" t="inlineStr">
        <is>
          <t>HC-120</t>
        </is>
      </c>
      <c r="D5898" s="104" t="inlineStr">
        <is>
          <t>Sud-Ouest</t>
        </is>
      </c>
      <c r="E5898" s="104" t="inlineStr">
        <is>
          <t>Livraison</t>
        </is>
      </c>
      <c r="F5898" s="104" t="n">
        <v>30</v>
      </c>
      <c r="G5898" s="159" t="n">
        <v>1030</v>
      </c>
      <c r="H5898" s="159" t="n">
        <v>2655</v>
      </c>
      <c r="I5898" s="160" t="n">
        <v>17708.65</v>
      </c>
      <c r="J5898" s="160" t="n">
        <v>1032.69</v>
      </c>
      <c r="K5898" s="160" t="n">
        <v>16675.96</v>
      </c>
      <c r="L5898" s="160" t="n">
        <v>5195.5</v>
      </c>
    </row>
    <row r="5899">
      <c r="A5899" s="176" t="n">
        <v>45962</v>
      </c>
      <c r="B5899" s="104" t="inlineStr">
        <is>
          <t>2025/26</t>
        </is>
      </c>
      <c r="C5899" s="104" t="inlineStr">
        <is>
          <t>HC-120</t>
        </is>
      </c>
      <c r="D5899" s="104" t="inlineStr">
        <is>
          <t>Sud-Ouest</t>
        </is>
      </c>
      <c r="E5899" s="104" t="inlineStr">
        <is>
          <t>Sur place</t>
        </is>
      </c>
      <c r="F5899" s="104" t="n">
        <v>30</v>
      </c>
      <c r="G5899" s="159" t="n">
        <v>2345</v>
      </c>
      <c r="H5899" s="159" t="n">
        <v>5941</v>
      </c>
      <c r="I5899" s="160" t="n">
        <v>31568.72</v>
      </c>
      <c r="J5899" s="160" t="n">
        <v>942.1</v>
      </c>
      <c r="K5899" s="160" t="n">
        <v>30626.62</v>
      </c>
      <c r="L5899" s="160" t="n">
        <v>9103.709999999999</v>
      </c>
    </row>
    <row r="5900">
      <c r="A5900" s="176" t="n">
        <v>45962</v>
      </c>
      <c r="B5900" s="104" t="inlineStr">
        <is>
          <t>2025/26</t>
        </is>
      </c>
      <c r="C5900" s="104" t="inlineStr">
        <is>
          <t>HC-120</t>
        </is>
      </c>
      <c r="D5900" s="104" t="inlineStr">
        <is>
          <t>Sud-Ouest</t>
        </is>
      </c>
      <c r="E5900" s="104" t="inlineStr">
        <is>
          <t>À emporter</t>
        </is>
      </c>
      <c r="F5900" s="104" t="n">
        <v>30</v>
      </c>
      <c r="G5900" s="159" t="n">
        <v>1818</v>
      </c>
      <c r="H5900" s="159" t="n">
        <v>4716</v>
      </c>
      <c r="I5900" s="160" t="n">
        <v>22363.47</v>
      </c>
      <c r="J5900" s="160" t="n">
        <v>729.89</v>
      </c>
      <c r="K5900" s="160" t="n">
        <v>21633.58</v>
      </c>
      <c r="L5900" s="160" t="n">
        <v>6445.11</v>
      </c>
    </row>
    <row r="5901">
      <c r="A5901" s="176" t="n">
        <v>45992</v>
      </c>
      <c r="B5901" s="104" t="inlineStr">
        <is>
          <t>2025/26</t>
        </is>
      </c>
      <c r="C5901" s="104" t="inlineStr">
        <is>
          <t>HC-001</t>
        </is>
      </c>
      <c r="D5901" s="104" t="inlineStr">
        <is>
          <t>Île-de-France</t>
        </is>
      </c>
      <c r="E5901" s="104" t="inlineStr">
        <is>
          <t>Livraison</t>
        </is>
      </c>
      <c r="F5901" s="104" t="n">
        <v>29</v>
      </c>
      <c r="G5901" s="159" t="n">
        <v>2352</v>
      </c>
      <c r="H5901" s="159" t="n">
        <v>6022</v>
      </c>
      <c r="I5901" s="160" t="n">
        <v>40703.53</v>
      </c>
      <c r="J5901" s="160" t="n">
        <v>2568.32</v>
      </c>
      <c r="K5901" s="160" t="n">
        <v>38135.21</v>
      </c>
      <c r="L5901" s="160" t="n">
        <v>11801.16</v>
      </c>
    </row>
    <row r="5902">
      <c r="A5902" s="176" t="n">
        <v>45992</v>
      </c>
      <c r="B5902" s="104" t="inlineStr">
        <is>
          <t>2025/26</t>
        </is>
      </c>
      <c r="C5902" s="104" t="inlineStr">
        <is>
          <t>HC-001</t>
        </is>
      </c>
      <c r="D5902" s="104" t="inlineStr">
        <is>
          <t>Île-de-France</t>
        </is>
      </c>
      <c r="E5902" s="104" t="inlineStr">
        <is>
          <t>Sur place</t>
        </is>
      </c>
      <c r="F5902" s="104" t="n">
        <v>31</v>
      </c>
      <c r="G5902" s="159" t="n">
        <v>5824</v>
      </c>
      <c r="H5902" s="159" t="n">
        <v>14737</v>
      </c>
      <c r="I5902" s="160" t="n">
        <v>78410.37</v>
      </c>
      <c r="J5902" s="160" t="n">
        <v>2609.31</v>
      </c>
      <c r="K5902" s="160" t="n">
        <v>75801.06</v>
      </c>
      <c r="L5902" s="160" t="n">
        <v>22741.5</v>
      </c>
    </row>
    <row r="5903">
      <c r="A5903" s="176" t="n">
        <v>45992</v>
      </c>
      <c r="B5903" s="104" t="inlineStr">
        <is>
          <t>2025/26</t>
        </is>
      </c>
      <c r="C5903" s="104" t="inlineStr">
        <is>
          <t>HC-001</t>
        </is>
      </c>
      <c r="D5903" s="104" t="inlineStr">
        <is>
          <t>Île-de-France</t>
        </is>
      </c>
      <c r="E5903" s="104" t="inlineStr">
        <is>
          <t>À emporter</t>
        </is>
      </c>
      <c r="F5903" s="104" t="n">
        <v>31</v>
      </c>
      <c r="G5903" s="159" t="n">
        <v>4433</v>
      </c>
      <c r="H5903" s="159" t="n">
        <v>11088</v>
      </c>
      <c r="I5903" s="160" t="n">
        <v>54864.07</v>
      </c>
      <c r="J5903" s="160" t="n">
        <v>1628.58</v>
      </c>
      <c r="K5903" s="160" t="n">
        <v>53235.49</v>
      </c>
      <c r="L5903" s="160" t="n">
        <v>15855.89</v>
      </c>
    </row>
    <row r="5904">
      <c r="A5904" s="176" t="n">
        <v>45992</v>
      </c>
      <c r="B5904" s="104" t="inlineStr">
        <is>
          <t>2025/26</t>
        </is>
      </c>
      <c r="C5904" s="104" t="inlineStr">
        <is>
          <t>HC-002</t>
        </is>
      </c>
      <c r="D5904" s="104" t="inlineStr">
        <is>
          <t>Nord-Ouest</t>
        </is>
      </c>
      <c r="E5904" s="104" t="inlineStr">
        <is>
          <t>Drive</t>
        </is>
      </c>
      <c r="F5904" s="104" t="n">
        <v>31</v>
      </c>
      <c r="G5904" s="159" t="n">
        <v>1104</v>
      </c>
      <c r="H5904" s="159" t="n">
        <v>2729</v>
      </c>
      <c r="I5904" s="160" t="n">
        <v>15713.52</v>
      </c>
      <c r="J5904" s="160" t="n">
        <v>470.41</v>
      </c>
      <c r="K5904" s="160" t="n">
        <v>15243.11</v>
      </c>
      <c r="L5904" s="160" t="n">
        <v>4562.72</v>
      </c>
    </row>
    <row r="5905">
      <c r="A5905" s="176" t="n">
        <v>45992</v>
      </c>
      <c r="B5905" s="104" t="inlineStr">
        <is>
          <t>2025/26</t>
        </is>
      </c>
      <c r="C5905" s="104" t="inlineStr">
        <is>
          <t>HC-002</t>
        </is>
      </c>
      <c r="D5905" s="104" t="inlineStr">
        <is>
          <t>Nord-Ouest</t>
        </is>
      </c>
      <c r="E5905" s="104" t="inlineStr">
        <is>
          <t>Livraison</t>
        </is>
      </c>
      <c r="F5905" s="104" t="n">
        <v>31</v>
      </c>
      <c r="G5905" s="159" t="n">
        <v>1313</v>
      </c>
      <c r="H5905" s="159" t="n">
        <v>3352</v>
      </c>
      <c r="I5905" s="160" t="n">
        <v>22098.31</v>
      </c>
      <c r="J5905" s="160" t="n">
        <v>1260.86</v>
      </c>
      <c r="K5905" s="160" t="n">
        <v>20837.45</v>
      </c>
      <c r="L5905" s="160" t="n">
        <v>6462.2</v>
      </c>
    </row>
    <row r="5906">
      <c r="A5906" s="176" t="n">
        <v>45992</v>
      </c>
      <c r="B5906" s="104" t="inlineStr">
        <is>
          <t>2025/26</t>
        </is>
      </c>
      <c r="C5906" s="104" t="inlineStr">
        <is>
          <t>HC-002</t>
        </is>
      </c>
      <c r="D5906" s="104" t="inlineStr">
        <is>
          <t>Nord-Ouest</t>
        </is>
      </c>
      <c r="E5906" s="104" t="inlineStr">
        <is>
          <t>Sur place</t>
        </is>
      </c>
      <c r="F5906" s="104" t="n">
        <v>31</v>
      </c>
      <c r="G5906" s="159" t="n">
        <v>2595</v>
      </c>
      <c r="H5906" s="159" t="n">
        <v>6554</v>
      </c>
      <c r="I5906" s="160" t="n">
        <v>35002.49</v>
      </c>
      <c r="J5906" s="160" t="n">
        <v>937</v>
      </c>
      <c r="K5906" s="160" t="n">
        <v>34065.49</v>
      </c>
      <c r="L5906" s="160" t="n">
        <v>10165.66</v>
      </c>
    </row>
    <row r="5907">
      <c r="A5907" s="176" t="n">
        <v>45992</v>
      </c>
      <c r="B5907" s="104" t="inlineStr">
        <is>
          <t>2025/26</t>
        </is>
      </c>
      <c r="C5907" s="104" t="inlineStr">
        <is>
          <t>HC-002</t>
        </is>
      </c>
      <c r="D5907" s="104" t="inlineStr">
        <is>
          <t>Nord-Ouest</t>
        </is>
      </c>
      <c r="E5907" s="104" t="inlineStr">
        <is>
          <t>À emporter</t>
        </is>
      </c>
      <c r="F5907" s="104" t="n">
        <v>29</v>
      </c>
      <c r="G5907" s="159" t="n">
        <v>1937</v>
      </c>
      <c r="H5907" s="159" t="n">
        <v>4950</v>
      </c>
      <c r="I5907" s="160" t="n">
        <v>23938.51</v>
      </c>
      <c r="J5907" s="160" t="n">
        <v>691.67</v>
      </c>
      <c r="K5907" s="160" t="n">
        <v>23246.84</v>
      </c>
      <c r="L5907" s="160" t="n">
        <v>6900.86</v>
      </c>
    </row>
    <row r="5908">
      <c r="A5908" s="176" t="n">
        <v>45992</v>
      </c>
      <c r="B5908" s="104" t="inlineStr">
        <is>
          <t>2025/26</t>
        </is>
      </c>
      <c r="C5908" s="104" t="inlineStr">
        <is>
          <t>HC-003</t>
        </is>
      </c>
      <c r="D5908" s="104" t="inlineStr">
        <is>
          <t>Sud-Est</t>
        </is>
      </c>
      <c r="E5908" s="104" t="inlineStr">
        <is>
          <t>Drive</t>
        </is>
      </c>
      <c r="F5908" s="104" t="n">
        <v>31</v>
      </c>
      <c r="G5908" s="159" t="n">
        <v>1404</v>
      </c>
      <c r="H5908" s="159" t="n">
        <v>3547</v>
      </c>
      <c r="I5908" s="160" t="n">
        <v>19912.64</v>
      </c>
      <c r="J5908" s="160" t="n">
        <v>548.4400000000001</v>
      </c>
      <c r="K5908" s="160" t="n">
        <v>19364.2</v>
      </c>
      <c r="L5908" s="160" t="n">
        <v>5775.2</v>
      </c>
    </row>
    <row r="5909">
      <c r="A5909" s="176" t="n">
        <v>45992</v>
      </c>
      <c r="B5909" s="104" t="inlineStr">
        <is>
          <t>2025/26</t>
        </is>
      </c>
      <c r="C5909" s="104" t="inlineStr">
        <is>
          <t>HC-003</t>
        </is>
      </c>
      <c r="D5909" s="104" t="inlineStr">
        <is>
          <t>Sud-Est</t>
        </is>
      </c>
      <c r="E5909" s="104" t="inlineStr">
        <is>
          <t>Livraison</t>
        </is>
      </c>
      <c r="F5909" s="104" t="n">
        <v>31</v>
      </c>
      <c r="G5909" s="159" t="n">
        <v>1622</v>
      </c>
      <c r="H5909" s="159" t="n">
        <v>4076</v>
      </c>
      <c r="I5909" s="160" t="n">
        <v>27592.62</v>
      </c>
      <c r="J5909" s="160" t="n">
        <v>1507.02</v>
      </c>
      <c r="K5909" s="160" t="n">
        <v>26085.6</v>
      </c>
      <c r="L5909" s="160" t="n">
        <v>8053.31</v>
      </c>
    </row>
    <row r="5910">
      <c r="A5910" s="176" t="n">
        <v>45992</v>
      </c>
      <c r="B5910" s="104" t="inlineStr">
        <is>
          <t>2025/26</t>
        </is>
      </c>
      <c r="C5910" s="104" t="inlineStr">
        <is>
          <t>HC-003</t>
        </is>
      </c>
      <c r="D5910" s="104" t="inlineStr">
        <is>
          <t>Sud-Est</t>
        </is>
      </c>
      <c r="E5910" s="104" t="inlineStr">
        <is>
          <t>Sur place</t>
        </is>
      </c>
      <c r="F5910" s="104" t="n">
        <v>30</v>
      </c>
      <c r="G5910" s="159" t="n">
        <v>3269</v>
      </c>
      <c r="H5910" s="159" t="n">
        <v>8538</v>
      </c>
      <c r="I5910" s="160" t="n">
        <v>44265.06</v>
      </c>
      <c r="J5910" s="160" t="n">
        <v>1356.99</v>
      </c>
      <c r="K5910" s="160" t="n">
        <v>42908.07</v>
      </c>
      <c r="L5910" s="160" t="n">
        <v>12799.12</v>
      </c>
    </row>
    <row r="5911">
      <c r="A5911" s="176" t="n">
        <v>45992</v>
      </c>
      <c r="B5911" s="104" t="inlineStr">
        <is>
          <t>2025/26</t>
        </is>
      </c>
      <c r="C5911" s="104" t="inlineStr">
        <is>
          <t>HC-003</t>
        </is>
      </c>
      <c r="D5911" s="104" t="inlineStr">
        <is>
          <t>Sud-Est</t>
        </is>
      </c>
      <c r="E5911" s="104" t="inlineStr">
        <is>
          <t>À emporter</t>
        </is>
      </c>
      <c r="F5911" s="104" t="n">
        <v>31</v>
      </c>
      <c r="G5911" s="159" t="n">
        <v>2649</v>
      </c>
      <c r="H5911" s="159" t="n">
        <v>6676</v>
      </c>
      <c r="I5911" s="160" t="n">
        <v>32732.04</v>
      </c>
      <c r="J5911" s="160" t="n">
        <v>900.8200000000001</v>
      </c>
      <c r="K5911" s="160" t="n">
        <v>31831.22</v>
      </c>
      <c r="L5911" s="160" t="n">
        <v>9554.610000000001</v>
      </c>
    </row>
    <row r="5912">
      <c r="A5912" s="176" t="n">
        <v>45992</v>
      </c>
      <c r="B5912" s="104" t="inlineStr">
        <is>
          <t>2025/26</t>
        </is>
      </c>
      <c r="C5912" s="104" t="inlineStr">
        <is>
          <t>HC-004</t>
        </is>
      </c>
      <c r="D5912" s="104" t="inlineStr">
        <is>
          <t>Sud-Ouest</t>
        </is>
      </c>
      <c r="E5912" s="104" t="inlineStr">
        <is>
          <t>Drive</t>
        </is>
      </c>
      <c r="F5912" s="104" t="n">
        <v>30</v>
      </c>
      <c r="G5912" s="159" t="n">
        <v>1302</v>
      </c>
      <c r="H5912" s="159" t="n">
        <v>3343</v>
      </c>
      <c r="I5912" s="160" t="n">
        <v>18588.72</v>
      </c>
      <c r="J5912" s="160" t="n">
        <v>539.5599999999999</v>
      </c>
      <c r="K5912" s="160" t="n">
        <v>18049.16</v>
      </c>
      <c r="L5912" s="160" t="n">
        <v>5408.23</v>
      </c>
    </row>
    <row r="5913">
      <c r="A5913" s="176" t="n">
        <v>45992</v>
      </c>
      <c r="B5913" s="104" t="inlineStr">
        <is>
          <t>2025/26</t>
        </is>
      </c>
      <c r="C5913" s="104" t="inlineStr">
        <is>
          <t>HC-004</t>
        </is>
      </c>
      <c r="D5913" s="104" t="inlineStr">
        <is>
          <t>Sud-Ouest</t>
        </is>
      </c>
      <c r="E5913" s="104" t="inlineStr">
        <is>
          <t>Livraison</t>
        </is>
      </c>
      <c r="F5913" s="104" t="n">
        <v>31</v>
      </c>
      <c r="G5913" s="159" t="n">
        <v>1408</v>
      </c>
      <c r="H5913" s="159" t="n">
        <v>3616</v>
      </c>
      <c r="I5913" s="160" t="n">
        <v>23901.93</v>
      </c>
      <c r="J5913" s="160" t="n">
        <v>1395.64</v>
      </c>
      <c r="K5913" s="160" t="n">
        <v>22506.29</v>
      </c>
      <c r="L5913" s="160" t="n">
        <v>6985.46</v>
      </c>
    </row>
    <row r="5914">
      <c r="A5914" s="176" t="n">
        <v>45992</v>
      </c>
      <c r="B5914" s="104" t="inlineStr">
        <is>
          <t>2025/26</t>
        </is>
      </c>
      <c r="C5914" s="104" t="inlineStr">
        <is>
          <t>HC-004</t>
        </is>
      </c>
      <c r="D5914" s="104" t="inlineStr">
        <is>
          <t>Sud-Ouest</t>
        </is>
      </c>
      <c r="E5914" s="104" t="inlineStr">
        <is>
          <t>Sur place</t>
        </is>
      </c>
      <c r="F5914" s="104" t="n">
        <v>31</v>
      </c>
      <c r="G5914" s="159" t="n">
        <v>3203</v>
      </c>
      <c r="H5914" s="159" t="n">
        <v>8449</v>
      </c>
      <c r="I5914" s="160" t="n">
        <v>43622.74</v>
      </c>
      <c r="J5914" s="160" t="n">
        <v>1315.67</v>
      </c>
      <c r="K5914" s="160" t="n">
        <v>42307.07</v>
      </c>
      <c r="L5914" s="160" t="n">
        <v>12714.19</v>
      </c>
    </row>
    <row r="5915">
      <c r="A5915" s="176" t="n">
        <v>45992</v>
      </c>
      <c r="B5915" s="104" t="inlineStr">
        <is>
          <t>2025/26</t>
        </is>
      </c>
      <c r="C5915" s="104" t="inlineStr">
        <is>
          <t>HC-004</t>
        </is>
      </c>
      <c r="D5915" s="104" t="inlineStr">
        <is>
          <t>Sud-Ouest</t>
        </is>
      </c>
      <c r="E5915" s="104" t="inlineStr">
        <is>
          <t>À emporter</t>
        </is>
      </c>
      <c r="F5915" s="104" t="n">
        <v>31</v>
      </c>
      <c r="G5915" s="159" t="n">
        <v>2422</v>
      </c>
      <c r="H5915" s="159" t="n">
        <v>6316</v>
      </c>
      <c r="I5915" s="160" t="n">
        <v>29899.66</v>
      </c>
      <c r="J5915" s="160" t="n">
        <v>772.9</v>
      </c>
      <c r="K5915" s="160" t="n">
        <v>29126.76</v>
      </c>
      <c r="L5915" s="160" t="n">
        <v>8647</v>
      </c>
    </row>
    <row r="5916">
      <c r="A5916" s="176" t="n">
        <v>45992</v>
      </c>
      <c r="B5916" s="104" t="inlineStr">
        <is>
          <t>2025/26</t>
        </is>
      </c>
      <c r="C5916" s="104" t="inlineStr">
        <is>
          <t>HC-005</t>
        </is>
      </c>
      <c r="D5916" s="104" t="inlineStr">
        <is>
          <t>Île-de-France</t>
        </is>
      </c>
      <c r="E5916" s="104" t="inlineStr">
        <is>
          <t>Livraison</t>
        </is>
      </c>
      <c r="F5916" s="104" t="n">
        <v>31</v>
      </c>
      <c r="G5916" s="159" t="n">
        <v>2150</v>
      </c>
      <c r="H5916" s="159" t="n">
        <v>5510</v>
      </c>
      <c r="I5916" s="160" t="n">
        <v>36826.23</v>
      </c>
      <c r="J5916" s="160" t="n">
        <v>2313.72</v>
      </c>
      <c r="K5916" s="160" t="n">
        <v>34512.51</v>
      </c>
      <c r="L5916" s="160" t="n">
        <v>10679.49</v>
      </c>
    </row>
    <row r="5917">
      <c r="A5917" s="176" t="n">
        <v>45992</v>
      </c>
      <c r="B5917" s="104" t="inlineStr">
        <is>
          <t>2025/26</t>
        </is>
      </c>
      <c r="C5917" s="104" t="inlineStr">
        <is>
          <t>HC-005</t>
        </is>
      </c>
      <c r="D5917" s="104" t="inlineStr">
        <is>
          <t>Île-de-France</t>
        </is>
      </c>
      <c r="E5917" s="104" t="inlineStr">
        <is>
          <t>Sur place</t>
        </is>
      </c>
      <c r="F5917" s="104" t="n">
        <v>31</v>
      </c>
      <c r="G5917" s="159" t="n">
        <v>4772</v>
      </c>
      <c r="H5917" s="159" t="n">
        <v>12134</v>
      </c>
      <c r="I5917" s="160" t="n">
        <v>64149.86</v>
      </c>
      <c r="J5917" s="160" t="n">
        <v>1836.9</v>
      </c>
      <c r="K5917" s="160" t="n">
        <v>62312.96</v>
      </c>
      <c r="L5917" s="160" t="n">
        <v>18594.99</v>
      </c>
    </row>
    <row r="5918">
      <c r="A5918" s="176" t="n">
        <v>45992</v>
      </c>
      <c r="B5918" s="104" t="inlineStr">
        <is>
          <t>2025/26</t>
        </is>
      </c>
      <c r="C5918" s="104" t="inlineStr">
        <is>
          <t>HC-005</t>
        </is>
      </c>
      <c r="D5918" s="104" t="inlineStr">
        <is>
          <t>Île-de-France</t>
        </is>
      </c>
      <c r="E5918" s="104" t="inlineStr">
        <is>
          <t>À emporter</t>
        </is>
      </c>
      <c r="F5918" s="104" t="n">
        <v>30</v>
      </c>
      <c r="G5918" s="159" t="n">
        <v>3517</v>
      </c>
      <c r="H5918" s="159" t="n">
        <v>9016</v>
      </c>
      <c r="I5918" s="160" t="n">
        <v>43408.33</v>
      </c>
      <c r="J5918" s="160" t="n">
        <v>1210.45</v>
      </c>
      <c r="K5918" s="160" t="n">
        <v>42197.88</v>
      </c>
      <c r="L5918" s="160" t="n">
        <v>12544.06</v>
      </c>
    </row>
    <row r="5919">
      <c r="A5919" s="176" t="n">
        <v>45992</v>
      </c>
      <c r="B5919" s="104" t="inlineStr">
        <is>
          <t>2025/26</t>
        </is>
      </c>
      <c r="C5919" s="104" t="inlineStr">
        <is>
          <t>HC-006</t>
        </is>
      </c>
      <c r="D5919" s="104" t="inlineStr">
        <is>
          <t>Nord-Ouest</t>
        </is>
      </c>
      <c r="E5919" s="104" t="inlineStr">
        <is>
          <t>Livraison</t>
        </is>
      </c>
      <c r="F5919" s="104" t="n">
        <v>31</v>
      </c>
      <c r="G5919" s="159" t="n">
        <v>1335</v>
      </c>
      <c r="H5919" s="159" t="n">
        <v>3438</v>
      </c>
      <c r="I5919" s="160" t="n">
        <v>22890.17</v>
      </c>
      <c r="J5919" s="160" t="n">
        <v>1355.62</v>
      </c>
      <c r="K5919" s="160" t="n">
        <v>21534.55</v>
      </c>
      <c r="L5919" s="160" t="n">
        <v>6732.55</v>
      </c>
    </row>
    <row r="5920">
      <c r="A5920" s="176" t="n">
        <v>45992</v>
      </c>
      <c r="B5920" s="104" t="inlineStr">
        <is>
          <t>2025/26</t>
        </is>
      </c>
      <c r="C5920" s="104" t="inlineStr">
        <is>
          <t>HC-006</t>
        </is>
      </c>
      <c r="D5920" s="104" t="inlineStr">
        <is>
          <t>Nord-Ouest</t>
        </is>
      </c>
      <c r="E5920" s="104" t="inlineStr">
        <is>
          <t>Sur place</t>
        </is>
      </c>
      <c r="F5920" s="104" t="n">
        <v>31</v>
      </c>
      <c r="G5920" s="159" t="n">
        <v>3052</v>
      </c>
      <c r="H5920" s="159" t="n">
        <v>7703</v>
      </c>
      <c r="I5920" s="160" t="n">
        <v>40961.35</v>
      </c>
      <c r="J5920" s="160" t="n">
        <v>1178.85</v>
      </c>
      <c r="K5920" s="160" t="n">
        <v>39782.5</v>
      </c>
      <c r="L5920" s="160" t="n">
        <v>11711.48</v>
      </c>
    </row>
    <row r="5921">
      <c r="A5921" s="176" t="n">
        <v>45992</v>
      </c>
      <c r="B5921" s="104" t="inlineStr">
        <is>
          <t>2025/26</t>
        </is>
      </c>
      <c r="C5921" s="104" t="inlineStr">
        <is>
          <t>HC-006</t>
        </is>
      </c>
      <c r="D5921" s="104" t="inlineStr">
        <is>
          <t>Nord-Ouest</t>
        </is>
      </c>
      <c r="E5921" s="104" t="inlineStr">
        <is>
          <t>À emporter</t>
        </is>
      </c>
      <c r="F5921" s="104" t="n">
        <v>31</v>
      </c>
      <c r="G5921" s="159" t="n">
        <v>2361</v>
      </c>
      <c r="H5921" s="159" t="n">
        <v>5992</v>
      </c>
      <c r="I5921" s="160" t="n">
        <v>29294.65</v>
      </c>
      <c r="J5921" s="160" t="n">
        <v>954.51</v>
      </c>
      <c r="K5921" s="160" t="n">
        <v>28340.14</v>
      </c>
      <c r="L5921" s="160" t="n">
        <v>8385.610000000001</v>
      </c>
    </row>
    <row r="5922">
      <c r="A5922" s="176" t="n">
        <v>45992</v>
      </c>
      <c r="B5922" s="104" t="inlineStr">
        <is>
          <t>2025/26</t>
        </is>
      </c>
      <c r="C5922" s="104" t="inlineStr">
        <is>
          <t>HC-007</t>
        </is>
      </c>
      <c r="D5922" s="104" t="inlineStr">
        <is>
          <t>Sud-Est</t>
        </is>
      </c>
      <c r="E5922" s="104" t="inlineStr">
        <is>
          <t>Livraison</t>
        </is>
      </c>
      <c r="F5922" s="104" t="n">
        <v>31</v>
      </c>
      <c r="G5922" s="159" t="n">
        <v>1681</v>
      </c>
      <c r="H5922" s="159" t="n">
        <v>4283</v>
      </c>
      <c r="I5922" s="160" t="n">
        <v>28441.69</v>
      </c>
      <c r="J5922" s="160" t="n">
        <v>1615.86</v>
      </c>
      <c r="K5922" s="160" t="n">
        <v>26825.83</v>
      </c>
      <c r="L5922" s="160" t="n">
        <v>8732.17</v>
      </c>
    </row>
    <row r="5923">
      <c r="A5923" s="176" t="n">
        <v>45992</v>
      </c>
      <c r="B5923" s="104" t="inlineStr">
        <is>
          <t>2025/26</t>
        </is>
      </c>
      <c r="C5923" s="104" t="inlineStr">
        <is>
          <t>HC-007</t>
        </is>
      </c>
      <c r="D5923" s="104" t="inlineStr">
        <is>
          <t>Sud-Est</t>
        </is>
      </c>
      <c r="E5923" s="104" t="inlineStr">
        <is>
          <t>Sur place</t>
        </is>
      </c>
      <c r="F5923" s="104" t="n">
        <v>29</v>
      </c>
      <c r="G5923" s="159" t="n">
        <v>3375</v>
      </c>
      <c r="H5923" s="159" t="n">
        <v>8732</v>
      </c>
      <c r="I5923" s="160" t="n">
        <v>44786.17</v>
      </c>
      <c r="J5923" s="160" t="n">
        <v>1189.34</v>
      </c>
      <c r="K5923" s="160" t="n">
        <v>43596.83</v>
      </c>
      <c r="L5923" s="160" t="n">
        <v>13798.39</v>
      </c>
    </row>
    <row r="5924">
      <c r="A5924" s="176" t="n">
        <v>45992</v>
      </c>
      <c r="B5924" s="104" t="inlineStr">
        <is>
          <t>2025/26</t>
        </is>
      </c>
      <c r="C5924" s="104" t="inlineStr">
        <is>
          <t>HC-007</t>
        </is>
      </c>
      <c r="D5924" s="104" t="inlineStr">
        <is>
          <t>Sud-Est</t>
        </is>
      </c>
      <c r="E5924" s="104" t="inlineStr">
        <is>
          <t>À emporter</t>
        </is>
      </c>
      <c r="F5924" s="104" t="n">
        <v>30</v>
      </c>
      <c r="G5924" s="159" t="n">
        <v>2638</v>
      </c>
      <c r="H5924" s="159" t="n">
        <v>6432</v>
      </c>
      <c r="I5924" s="160" t="n">
        <v>32371.9</v>
      </c>
      <c r="J5924" s="160" t="n">
        <v>909.72</v>
      </c>
      <c r="K5924" s="160" t="n">
        <v>31462.18</v>
      </c>
      <c r="L5924" s="160" t="n">
        <v>9906.67</v>
      </c>
    </row>
    <row r="5925">
      <c r="A5925" s="176" t="n">
        <v>45992</v>
      </c>
      <c r="B5925" s="104" t="inlineStr">
        <is>
          <t>2025/26</t>
        </is>
      </c>
      <c r="C5925" s="104" t="inlineStr">
        <is>
          <t>HC-008</t>
        </is>
      </c>
      <c r="D5925" s="104" t="inlineStr">
        <is>
          <t>Sud-Ouest</t>
        </is>
      </c>
      <c r="E5925" s="104" t="inlineStr">
        <is>
          <t>Livraison</t>
        </is>
      </c>
      <c r="F5925" s="104" t="n">
        <v>31</v>
      </c>
      <c r="G5925" s="159" t="n">
        <v>1844</v>
      </c>
      <c r="H5925" s="159" t="n">
        <v>4687</v>
      </c>
      <c r="I5925" s="160" t="n">
        <v>31633.86</v>
      </c>
      <c r="J5925" s="160" t="n">
        <v>1858.66</v>
      </c>
      <c r="K5925" s="160" t="n">
        <v>29775.2</v>
      </c>
      <c r="L5925" s="160" t="n">
        <v>9251</v>
      </c>
    </row>
    <row r="5926">
      <c r="A5926" s="176" t="n">
        <v>45992</v>
      </c>
      <c r="B5926" s="104" t="inlineStr">
        <is>
          <t>2025/26</t>
        </is>
      </c>
      <c r="C5926" s="104" t="inlineStr">
        <is>
          <t>HC-008</t>
        </is>
      </c>
      <c r="D5926" s="104" t="inlineStr">
        <is>
          <t>Sud-Ouest</t>
        </is>
      </c>
      <c r="E5926" s="104" t="inlineStr">
        <is>
          <t>Sur place</t>
        </is>
      </c>
      <c r="F5926" s="104" t="n">
        <v>31</v>
      </c>
      <c r="G5926" s="159" t="n">
        <v>4170</v>
      </c>
      <c r="H5926" s="159" t="n">
        <v>10526</v>
      </c>
      <c r="I5926" s="160" t="n">
        <v>56012.27</v>
      </c>
      <c r="J5926" s="160" t="n">
        <v>1691.18</v>
      </c>
      <c r="K5926" s="160" t="n">
        <v>54321.09</v>
      </c>
      <c r="L5926" s="160" t="n">
        <v>16059.71</v>
      </c>
    </row>
    <row r="5927">
      <c r="A5927" s="176" t="n">
        <v>45992</v>
      </c>
      <c r="B5927" s="104" t="inlineStr">
        <is>
          <t>2025/26</t>
        </is>
      </c>
      <c r="C5927" s="104" t="inlineStr">
        <is>
          <t>HC-008</t>
        </is>
      </c>
      <c r="D5927" s="104" t="inlineStr">
        <is>
          <t>Sud-Ouest</t>
        </is>
      </c>
      <c r="E5927" s="104" t="inlineStr">
        <is>
          <t>À emporter</t>
        </is>
      </c>
      <c r="F5927" s="104" t="n">
        <v>31</v>
      </c>
      <c r="G5927" s="159" t="n">
        <v>3120</v>
      </c>
      <c r="H5927" s="159" t="n">
        <v>7934</v>
      </c>
      <c r="I5927" s="160" t="n">
        <v>38316.6</v>
      </c>
      <c r="J5927" s="160" t="n">
        <v>1206.96</v>
      </c>
      <c r="K5927" s="160" t="n">
        <v>37109.64</v>
      </c>
      <c r="L5927" s="160" t="n">
        <v>10963.02</v>
      </c>
    </row>
    <row r="5928">
      <c r="A5928" s="176" t="n">
        <v>45992</v>
      </c>
      <c r="B5928" s="104" t="inlineStr">
        <is>
          <t>2025/26</t>
        </is>
      </c>
      <c r="C5928" s="104" t="inlineStr">
        <is>
          <t>HC-009</t>
        </is>
      </c>
      <c r="D5928" s="104" t="inlineStr">
        <is>
          <t>Île-de-France</t>
        </is>
      </c>
      <c r="E5928" s="104" t="inlineStr">
        <is>
          <t>Livraison</t>
        </is>
      </c>
      <c r="F5928" s="104" t="n">
        <v>31</v>
      </c>
      <c r="G5928" s="159" t="n">
        <v>2207</v>
      </c>
      <c r="H5928" s="159" t="n">
        <v>5576</v>
      </c>
      <c r="I5928" s="160" t="n">
        <v>37704.02</v>
      </c>
      <c r="J5928" s="160" t="n">
        <v>2392.55</v>
      </c>
      <c r="K5928" s="160" t="n">
        <v>35311.47</v>
      </c>
      <c r="L5928" s="160" t="n">
        <v>10915.86</v>
      </c>
    </row>
    <row r="5929">
      <c r="A5929" s="176" t="n">
        <v>45992</v>
      </c>
      <c r="B5929" s="104" t="inlineStr">
        <is>
          <t>2025/26</t>
        </is>
      </c>
      <c r="C5929" s="104" t="inlineStr">
        <is>
          <t>HC-009</t>
        </is>
      </c>
      <c r="D5929" s="104" t="inlineStr">
        <is>
          <t>Île-de-France</t>
        </is>
      </c>
      <c r="E5929" s="104" t="inlineStr">
        <is>
          <t>Sur place</t>
        </is>
      </c>
      <c r="F5929" s="104" t="n">
        <v>31</v>
      </c>
      <c r="G5929" s="159" t="n">
        <v>5183</v>
      </c>
      <c r="H5929" s="159" t="n">
        <v>12940</v>
      </c>
      <c r="I5929" s="160" t="n">
        <v>69993.64</v>
      </c>
      <c r="J5929" s="160" t="n">
        <v>1981.02</v>
      </c>
      <c r="K5929" s="160" t="n">
        <v>68012.62</v>
      </c>
      <c r="L5929" s="160" t="n">
        <v>20391.73</v>
      </c>
    </row>
    <row r="5930">
      <c r="A5930" s="176" t="n">
        <v>45992</v>
      </c>
      <c r="B5930" s="104" t="inlineStr">
        <is>
          <t>2025/26</t>
        </is>
      </c>
      <c r="C5930" s="104" t="inlineStr">
        <is>
          <t>HC-009</t>
        </is>
      </c>
      <c r="D5930" s="104" t="inlineStr">
        <is>
          <t>Île-de-France</t>
        </is>
      </c>
      <c r="E5930" s="104" t="inlineStr">
        <is>
          <t>À emporter</t>
        </is>
      </c>
      <c r="F5930" s="104" t="n">
        <v>31</v>
      </c>
      <c r="G5930" s="159" t="n">
        <v>3891</v>
      </c>
      <c r="H5930" s="159" t="n">
        <v>10175</v>
      </c>
      <c r="I5930" s="160" t="n">
        <v>48230.9</v>
      </c>
      <c r="J5930" s="160" t="n">
        <v>1359.88</v>
      </c>
      <c r="K5930" s="160" t="n">
        <v>46871.02</v>
      </c>
      <c r="L5930" s="160" t="n">
        <v>13979.45</v>
      </c>
    </row>
    <row r="5931">
      <c r="A5931" s="176" t="n">
        <v>45992</v>
      </c>
      <c r="B5931" s="104" t="inlineStr">
        <is>
          <t>2025/26</t>
        </is>
      </c>
      <c r="C5931" s="104" t="inlineStr">
        <is>
          <t>HC-010</t>
        </is>
      </c>
      <c r="D5931" s="104" t="inlineStr">
        <is>
          <t>Nord-Ouest</t>
        </is>
      </c>
      <c r="E5931" s="104" t="inlineStr">
        <is>
          <t>Drive</t>
        </is>
      </c>
      <c r="F5931" s="104" t="n">
        <v>31</v>
      </c>
      <c r="G5931" s="159" t="n">
        <v>1935</v>
      </c>
      <c r="H5931" s="159" t="n">
        <v>4998</v>
      </c>
      <c r="I5931" s="160" t="n">
        <v>27596.74</v>
      </c>
      <c r="J5931" s="160" t="n">
        <v>784.27</v>
      </c>
      <c r="K5931" s="160" t="n">
        <v>26812.47</v>
      </c>
      <c r="L5931" s="160" t="n">
        <v>7925.96</v>
      </c>
    </row>
    <row r="5932">
      <c r="A5932" s="176" t="n">
        <v>45992</v>
      </c>
      <c r="B5932" s="104" t="inlineStr">
        <is>
          <t>2025/26</t>
        </is>
      </c>
      <c r="C5932" s="104" t="inlineStr">
        <is>
          <t>HC-010</t>
        </is>
      </c>
      <c r="D5932" s="104" t="inlineStr">
        <is>
          <t>Nord-Ouest</t>
        </is>
      </c>
      <c r="E5932" s="104" t="inlineStr">
        <is>
          <t>Livraison</t>
        </is>
      </c>
      <c r="F5932" s="104" t="n">
        <v>30</v>
      </c>
      <c r="G5932" s="159" t="n">
        <v>1936</v>
      </c>
      <c r="H5932" s="159" t="n">
        <v>4983</v>
      </c>
      <c r="I5932" s="160" t="n">
        <v>33144.85</v>
      </c>
      <c r="J5932" s="160" t="n">
        <v>1925.4</v>
      </c>
      <c r="K5932" s="160" t="n">
        <v>31219.45</v>
      </c>
      <c r="L5932" s="160" t="n">
        <v>9730.32</v>
      </c>
    </row>
    <row r="5933">
      <c r="A5933" s="176" t="n">
        <v>45992</v>
      </c>
      <c r="B5933" s="104" t="inlineStr">
        <is>
          <t>2025/26</t>
        </is>
      </c>
      <c r="C5933" s="104" t="inlineStr">
        <is>
          <t>HC-010</t>
        </is>
      </c>
      <c r="D5933" s="104" t="inlineStr">
        <is>
          <t>Nord-Ouest</t>
        </is>
      </c>
      <c r="E5933" s="104" t="inlineStr">
        <is>
          <t>Sur place</t>
        </is>
      </c>
      <c r="F5933" s="104" t="n">
        <v>31</v>
      </c>
      <c r="G5933" s="159" t="n">
        <v>4861</v>
      </c>
      <c r="H5933" s="159" t="n">
        <v>12113</v>
      </c>
      <c r="I5933" s="160" t="n">
        <v>65302.95</v>
      </c>
      <c r="J5933" s="160" t="n">
        <v>2083.64</v>
      </c>
      <c r="K5933" s="160" t="n">
        <v>63219.31</v>
      </c>
      <c r="L5933" s="160" t="n">
        <v>18740.41</v>
      </c>
    </row>
    <row r="5934">
      <c r="A5934" s="176" t="n">
        <v>45992</v>
      </c>
      <c r="B5934" s="104" t="inlineStr">
        <is>
          <t>2025/26</t>
        </is>
      </c>
      <c r="C5934" s="104" t="inlineStr">
        <is>
          <t>HC-010</t>
        </is>
      </c>
      <c r="D5934" s="104" t="inlineStr">
        <is>
          <t>Nord-Ouest</t>
        </is>
      </c>
      <c r="E5934" s="104" t="inlineStr">
        <is>
          <t>À emporter</t>
        </is>
      </c>
      <c r="F5934" s="104" t="n">
        <v>31</v>
      </c>
      <c r="G5934" s="159" t="n">
        <v>3620</v>
      </c>
      <c r="H5934" s="159" t="n">
        <v>9074</v>
      </c>
      <c r="I5934" s="160" t="n">
        <v>44673.62</v>
      </c>
      <c r="J5934" s="160" t="n">
        <v>1373.8</v>
      </c>
      <c r="K5934" s="160" t="n">
        <v>43299.82</v>
      </c>
      <c r="L5934" s="160" t="n">
        <v>12886.44</v>
      </c>
    </row>
    <row r="5935">
      <c r="A5935" s="176" t="n">
        <v>45992</v>
      </c>
      <c r="B5935" s="104" t="inlineStr">
        <is>
          <t>2025/26</t>
        </is>
      </c>
      <c r="C5935" s="104" t="inlineStr">
        <is>
          <t>HC-011</t>
        </is>
      </c>
      <c r="D5935" s="104" t="inlineStr">
        <is>
          <t>Sud-Est</t>
        </is>
      </c>
      <c r="E5935" s="104" t="inlineStr">
        <is>
          <t>Livraison</t>
        </is>
      </c>
      <c r="F5935" s="104" t="n">
        <v>31</v>
      </c>
      <c r="G5935" s="159" t="n">
        <v>2230</v>
      </c>
      <c r="H5935" s="159" t="n">
        <v>5739</v>
      </c>
      <c r="I5935" s="160" t="n">
        <v>38206.42</v>
      </c>
      <c r="J5935" s="160" t="n">
        <v>2302.36</v>
      </c>
      <c r="K5935" s="160" t="n">
        <v>35904.06</v>
      </c>
      <c r="L5935" s="160" t="n">
        <v>11097.79</v>
      </c>
    </row>
    <row r="5936">
      <c r="A5936" s="176" t="n">
        <v>45992</v>
      </c>
      <c r="B5936" s="104" t="inlineStr">
        <is>
          <t>2025/26</t>
        </is>
      </c>
      <c r="C5936" s="104" t="inlineStr">
        <is>
          <t>HC-011</t>
        </is>
      </c>
      <c r="D5936" s="104" t="inlineStr">
        <is>
          <t>Sud-Est</t>
        </is>
      </c>
      <c r="E5936" s="104" t="inlineStr">
        <is>
          <t>Sur place</t>
        </is>
      </c>
      <c r="F5936" s="104" t="n">
        <v>31</v>
      </c>
      <c r="G5936" s="159" t="n">
        <v>4747</v>
      </c>
      <c r="H5936" s="159" t="n">
        <v>11872</v>
      </c>
      <c r="I5936" s="160" t="n">
        <v>63810.1</v>
      </c>
      <c r="J5936" s="160" t="n">
        <v>1832.47</v>
      </c>
      <c r="K5936" s="160" t="n">
        <v>61977.63</v>
      </c>
      <c r="L5936" s="160" t="n">
        <v>18503.39</v>
      </c>
    </row>
    <row r="5937">
      <c r="A5937" s="176" t="n">
        <v>45992</v>
      </c>
      <c r="B5937" s="104" t="inlineStr">
        <is>
          <t>2025/26</t>
        </is>
      </c>
      <c r="C5937" s="104" t="inlineStr">
        <is>
          <t>HC-011</t>
        </is>
      </c>
      <c r="D5937" s="104" t="inlineStr">
        <is>
          <t>Sud-Est</t>
        </is>
      </c>
      <c r="E5937" s="104" t="inlineStr">
        <is>
          <t>À emporter</t>
        </is>
      </c>
      <c r="F5937" s="104" t="n">
        <v>30</v>
      </c>
      <c r="G5937" s="159" t="n">
        <v>3606</v>
      </c>
      <c r="H5937" s="159" t="n">
        <v>9440</v>
      </c>
      <c r="I5937" s="160" t="n">
        <v>45088.77</v>
      </c>
      <c r="J5937" s="160" t="n">
        <v>1128.59</v>
      </c>
      <c r="K5937" s="160" t="n">
        <v>43960.18</v>
      </c>
      <c r="L5937" s="160" t="n">
        <v>12993.05</v>
      </c>
    </row>
    <row r="5938">
      <c r="A5938" s="176" t="n">
        <v>45992</v>
      </c>
      <c r="B5938" s="104" t="inlineStr">
        <is>
          <t>2025/26</t>
        </is>
      </c>
      <c r="C5938" s="104" t="inlineStr">
        <is>
          <t>HC-012</t>
        </is>
      </c>
      <c r="D5938" s="104" t="inlineStr">
        <is>
          <t>Sud-Ouest</t>
        </is>
      </c>
      <c r="E5938" s="104" t="inlineStr">
        <is>
          <t>Drive</t>
        </is>
      </c>
      <c r="F5938" s="104" t="n">
        <v>30</v>
      </c>
      <c r="G5938" s="159" t="n">
        <v>835</v>
      </c>
      <c r="H5938" s="159" t="n">
        <v>2090</v>
      </c>
      <c r="I5938" s="160" t="n">
        <v>11928.58</v>
      </c>
      <c r="J5938" s="160" t="n">
        <v>338.98</v>
      </c>
      <c r="K5938" s="160" t="n">
        <v>11589.6</v>
      </c>
      <c r="L5938" s="160" t="n">
        <v>3478.92</v>
      </c>
    </row>
    <row r="5939">
      <c r="A5939" s="176" t="n">
        <v>45992</v>
      </c>
      <c r="B5939" s="104" t="inlineStr">
        <is>
          <t>2025/26</t>
        </is>
      </c>
      <c r="C5939" s="104" t="inlineStr">
        <is>
          <t>HC-012</t>
        </is>
      </c>
      <c r="D5939" s="104" t="inlineStr">
        <is>
          <t>Sud-Ouest</t>
        </is>
      </c>
      <c r="E5939" s="104" t="inlineStr">
        <is>
          <t>Livraison</t>
        </is>
      </c>
      <c r="F5939" s="104" t="n">
        <v>31</v>
      </c>
      <c r="G5939" s="159" t="n">
        <v>1058</v>
      </c>
      <c r="H5939" s="159" t="n">
        <v>2625</v>
      </c>
      <c r="I5939" s="160" t="n">
        <v>17867.36</v>
      </c>
      <c r="J5939" s="160" t="n">
        <v>1029.02</v>
      </c>
      <c r="K5939" s="160" t="n">
        <v>16838.34</v>
      </c>
      <c r="L5939" s="160" t="n">
        <v>5221.28</v>
      </c>
    </row>
    <row r="5940">
      <c r="A5940" s="176" t="n">
        <v>45992</v>
      </c>
      <c r="B5940" s="104" t="inlineStr">
        <is>
          <t>2025/26</t>
        </is>
      </c>
      <c r="C5940" s="104" t="inlineStr">
        <is>
          <t>HC-012</t>
        </is>
      </c>
      <c r="D5940" s="104" t="inlineStr">
        <is>
          <t>Sud-Ouest</t>
        </is>
      </c>
      <c r="E5940" s="104" t="inlineStr">
        <is>
          <t>Sur place</t>
        </is>
      </c>
      <c r="F5940" s="104" t="n">
        <v>30</v>
      </c>
      <c r="G5940" s="159" t="n">
        <v>2053</v>
      </c>
      <c r="H5940" s="159" t="n">
        <v>5207</v>
      </c>
      <c r="I5940" s="160" t="n">
        <v>28121.93</v>
      </c>
      <c r="J5940" s="160" t="n">
        <v>866.1</v>
      </c>
      <c r="K5940" s="160" t="n">
        <v>27255.83</v>
      </c>
      <c r="L5940" s="160" t="n">
        <v>8141.11</v>
      </c>
    </row>
    <row r="5941">
      <c r="A5941" s="176" t="n">
        <v>45992</v>
      </c>
      <c r="B5941" s="104" t="inlineStr">
        <is>
          <t>2025/26</t>
        </is>
      </c>
      <c r="C5941" s="104" t="inlineStr">
        <is>
          <t>HC-012</t>
        </is>
      </c>
      <c r="D5941" s="104" t="inlineStr">
        <is>
          <t>Sud-Ouest</t>
        </is>
      </c>
      <c r="E5941" s="104" t="inlineStr">
        <is>
          <t>À emporter</t>
        </is>
      </c>
      <c r="F5941" s="104" t="n">
        <v>31</v>
      </c>
      <c r="G5941" s="159" t="n">
        <v>1648</v>
      </c>
      <c r="H5941" s="159" t="n">
        <v>4059</v>
      </c>
      <c r="I5941" s="160" t="n">
        <v>20566.7</v>
      </c>
      <c r="J5941" s="160" t="n">
        <v>626</v>
      </c>
      <c r="K5941" s="160" t="n">
        <v>19940.7</v>
      </c>
      <c r="L5941" s="160" t="n">
        <v>5939.43</v>
      </c>
    </row>
    <row r="5942">
      <c r="A5942" s="176" t="n">
        <v>45992</v>
      </c>
      <c r="B5942" s="104" t="inlineStr">
        <is>
          <t>2025/26</t>
        </is>
      </c>
      <c r="C5942" s="104" t="inlineStr">
        <is>
          <t>HC-013</t>
        </is>
      </c>
      <c r="D5942" s="104" t="inlineStr">
        <is>
          <t>Île-de-France</t>
        </is>
      </c>
      <c r="E5942" s="104" t="inlineStr">
        <is>
          <t>Livraison</t>
        </is>
      </c>
      <c r="F5942" s="104" t="n">
        <v>31</v>
      </c>
      <c r="G5942" s="159" t="n">
        <v>1882</v>
      </c>
      <c r="H5942" s="159" t="n">
        <v>4751</v>
      </c>
      <c r="I5942" s="160" t="n">
        <v>31310.92</v>
      </c>
      <c r="J5942" s="160" t="n">
        <v>1787.39</v>
      </c>
      <c r="K5942" s="160" t="n">
        <v>29523.53</v>
      </c>
      <c r="L5942" s="160" t="n">
        <v>9066.879999999999</v>
      </c>
    </row>
    <row r="5943">
      <c r="A5943" s="176" t="n">
        <v>45992</v>
      </c>
      <c r="B5943" s="104" t="inlineStr">
        <is>
          <t>2025/26</t>
        </is>
      </c>
      <c r="C5943" s="104" t="inlineStr">
        <is>
          <t>HC-013</t>
        </is>
      </c>
      <c r="D5943" s="104" t="inlineStr">
        <is>
          <t>Île-de-France</t>
        </is>
      </c>
      <c r="E5943" s="104" t="inlineStr">
        <is>
          <t>Sur place</t>
        </is>
      </c>
      <c r="F5943" s="104" t="n">
        <v>30</v>
      </c>
      <c r="G5943" s="159" t="n">
        <v>3615</v>
      </c>
      <c r="H5943" s="159" t="n">
        <v>9175</v>
      </c>
      <c r="I5943" s="160" t="n">
        <v>48717.11</v>
      </c>
      <c r="J5943" s="160" t="n">
        <v>1462.15</v>
      </c>
      <c r="K5943" s="160" t="n">
        <v>47254.96</v>
      </c>
      <c r="L5943" s="160" t="n">
        <v>14060.03</v>
      </c>
    </row>
    <row r="5944">
      <c r="A5944" s="176" t="n">
        <v>45992</v>
      </c>
      <c r="B5944" s="104" t="inlineStr">
        <is>
          <t>2025/26</t>
        </is>
      </c>
      <c r="C5944" s="104" t="inlineStr">
        <is>
          <t>HC-013</t>
        </is>
      </c>
      <c r="D5944" s="104" t="inlineStr">
        <is>
          <t>Île-de-France</t>
        </is>
      </c>
      <c r="E5944" s="104" t="inlineStr">
        <is>
          <t>À emporter</t>
        </is>
      </c>
      <c r="F5944" s="104" t="n">
        <v>30</v>
      </c>
      <c r="G5944" s="159" t="n">
        <v>2758</v>
      </c>
      <c r="H5944" s="159" t="n">
        <v>7004</v>
      </c>
      <c r="I5944" s="160" t="n">
        <v>34495.18</v>
      </c>
      <c r="J5944" s="160" t="n">
        <v>1019.73</v>
      </c>
      <c r="K5944" s="160" t="n">
        <v>33475.45</v>
      </c>
      <c r="L5944" s="160" t="n">
        <v>10007.87</v>
      </c>
    </row>
    <row r="5945">
      <c r="A5945" s="176" t="n">
        <v>45992</v>
      </c>
      <c r="B5945" s="104" t="inlineStr">
        <is>
          <t>2025/26</t>
        </is>
      </c>
      <c r="C5945" s="104" t="inlineStr">
        <is>
          <t>HC-014</t>
        </is>
      </c>
      <c r="D5945" s="104" t="inlineStr">
        <is>
          <t>Nord-Ouest</t>
        </is>
      </c>
      <c r="E5945" s="104" t="inlineStr">
        <is>
          <t>Livraison</t>
        </is>
      </c>
      <c r="F5945" s="104" t="n">
        <v>31</v>
      </c>
      <c r="G5945" s="159" t="n">
        <v>1711</v>
      </c>
      <c r="H5945" s="159" t="n">
        <v>4280</v>
      </c>
      <c r="I5945" s="160" t="n">
        <v>28909.75</v>
      </c>
      <c r="J5945" s="160" t="n">
        <v>1654.2</v>
      </c>
      <c r="K5945" s="160" t="n">
        <v>27255.55</v>
      </c>
      <c r="L5945" s="160" t="n">
        <v>8457.67</v>
      </c>
    </row>
    <row r="5946">
      <c r="A5946" s="176" t="n">
        <v>45992</v>
      </c>
      <c r="B5946" s="104" t="inlineStr">
        <is>
          <t>2025/26</t>
        </is>
      </c>
      <c r="C5946" s="104" t="inlineStr">
        <is>
          <t>HC-014</t>
        </is>
      </c>
      <c r="D5946" s="104" t="inlineStr">
        <is>
          <t>Nord-Ouest</t>
        </is>
      </c>
      <c r="E5946" s="104" t="inlineStr">
        <is>
          <t>Sur place</t>
        </is>
      </c>
      <c r="F5946" s="104" t="n">
        <v>30</v>
      </c>
      <c r="G5946" s="159" t="n">
        <v>3346</v>
      </c>
      <c r="H5946" s="159" t="n">
        <v>8786</v>
      </c>
      <c r="I5946" s="160" t="n">
        <v>45366.75</v>
      </c>
      <c r="J5946" s="160" t="n">
        <v>1368.44</v>
      </c>
      <c r="K5946" s="160" t="n">
        <v>43998.31</v>
      </c>
      <c r="L5946" s="160" t="n">
        <v>13095.16</v>
      </c>
    </row>
    <row r="5947">
      <c r="A5947" s="176" t="n">
        <v>45992</v>
      </c>
      <c r="B5947" s="104" t="inlineStr">
        <is>
          <t>2025/26</t>
        </is>
      </c>
      <c r="C5947" s="104" t="inlineStr">
        <is>
          <t>HC-014</t>
        </is>
      </c>
      <c r="D5947" s="104" t="inlineStr">
        <is>
          <t>Nord-Ouest</t>
        </is>
      </c>
      <c r="E5947" s="104" t="inlineStr">
        <is>
          <t>À emporter</t>
        </is>
      </c>
      <c r="F5947" s="104" t="n">
        <v>30</v>
      </c>
      <c r="G5947" s="159" t="n">
        <v>2636</v>
      </c>
      <c r="H5947" s="159" t="n">
        <v>6653</v>
      </c>
      <c r="I5947" s="160" t="n">
        <v>32872.1</v>
      </c>
      <c r="J5947" s="160" t="n">
        <v>901.58</v>
      </c>
      <c r="K5947" s="160" t="n">
        <v>31970.52</v>
      </c>
      <c r="L5947" s="160" t="n">
        <v>9503.139999999999</v>
      </c>
    </row>
    <row r="5948">
      <c r="A5948" s="176" t="n">
        <v>45992</v>
      </c>
      <c r="B5948" s="104" t="inlineStr">
        <is>
          <t>2025/26</t>
        </is>
      </c>
      <c r="C5948" s="104" t="inlineStr">
        <is>
          <t>HC-015</t>
        </is>
      </c>
      <c r="D5948" s="104" t="inlineStr">
        <is>
          <t>Sud-Est</t>
        </is>
      </c>
      <c r="E5948" s="104" t="inlineStr">
        <is>
          <t>Livraison</t>
        </is>
      </c>
      <c r="F5948" s="104" t="n">
        <v>30</v>
      </c>
      <c r="G5948" s="159" t="n">
        <v>1515</v>
      </c>
      <c r="H5948" s="159" t="n">
        <v>3846</v>
      </c>
      <c r="I5948" s="160" t="n">
        <v>25498.05</v>
      </c>
      <c r="J5948" s="160" t="n">
        <v>1470.8</v>
      </c>
      <c r="K5948" s="160" t="n">
        <v>24027.25</v>
      </c>
      <c r="L5948" s="160" t="n">
        <v>7451.26</v>
      </c>
    </row>
    <row r="5949">
      <c r="A5949" s="176" t="n">
        <v>45992</v>
      </c>
      <c r="B5949" s="104" t="inlineStr">
        <is>
          <t>2025/26</t>
        </is>
      </c>
      <c r="C5949" s="104" t="inlineStr">
        <is>
          <t>HC-015</t>
        </is>
      </c>
      <c r="D5949" s="104" t="inlineStr">
        <is>
          <t>Sud-Est</t>
        </is>
      </c>
      <c r="E5949" s="104" t="inlineStr">
        <is>
          <t>Sur place</t>
        </is>
      </c>
      <c r="F5949" s="104" t="n">
        <v>30</v>
      </c>
      <c r="G5949" s="159" t="n">
        <v>3184</v>
      </c>
      <c r="H5949" s="159" t="n">
        <v>8069</v>
      </c>
      <c r="I5949" s="160" t="n">
        <v>43014.93</v>
      </c>
      <c r="J5949" s="160" t="n">
        <v>1415.35</v>
      </c>
      <c r="K5949" s="160" t="n">
        <v>41599.58</v>
      </c>
      <c r="L5949" s="160" t="n">
        <v>12451.14</v>
      </c>
    </row>
    <row r="5950">
      <c r="A5950" s="176" t="n">
        <v>45992</v>
      </c>
      <c r="B5950" s="104" t="inlineStr">
        <is>
          <t>2025/26</t>
        </is>
      </c>
      <c r="C5950" s="104" t="inlineStr">
        <is>
          <t>HC-015</t>
        </is>
      </c>
      <c r="D5950" s="104" t="inlineStr">
        <is>
          <t>Sud-Est</t>
        </is>
      </c>
      <c r="E5950" s="104" t="inlineStr">
        <is>
          <t>À emporter</t>
        </is>
      </c>
      <c r="F5950" s="104" t="n">
        <v>31</v>
      </c>
      <c r="G5950" s="159" t="n">
        <v>2567</v>
      </c>
      <c r="H5950" s="159" t="n">
        <v>6492</v>
      </c>
      <c r="I5950" s="160" t="n">
        <v>31666.05</v>
      </c>
      <c r="J5950" s="160" t="n">
        <v>943.3099999999999</v>
      </c>
      <c r="K5950" s="160" t="n">
        <v>30722.74</v>
      </c>
      <c r="L5950" s="160" t="n">
        <v>9159.68</v>
      </c>
    </row>
    <row r="5951">
      <c r="A5951" s="176" t="n">
        <v>45992</v>
      </c>
      <c r="B5951" s="104" t="inlineStr">
        <is>
          <t>2025/26</t>
        </is>
      </c>
      <c r="C5951" s="104" t="inlineStr">
        <is>
          <t>HC-016</t>
        </is>
      </c>
      <c r="D5951" s="104" t="inlineStr">
        <is>
          <t>Sud-Ouest</t>
        </is>
      </c>
      <c r="E5951" s="104" t="inlineStr">
        <is>
          <t>Livraison</t>
        </is>
      </c>
      <c r="F5951" s="104" t="n">
        <v>31</v>
      </c>
      <c r="G5951" s="159" t="n">
        <v>1863</v>
      </c>
      <c r="H5951" s="159" t="n">
        <v>4738</v>
      </c>
      <c r="I5951" s="160" t="n">
        <v>31889.82</v>
      </c>
      <c r="J5951" s="160" t="n">
        <v>1793.03</v>
      </c>
      <c r="K5951" s="160" t="n">
        <v>30096.79</v>
      </c>
      <c r="L5951" s="160" t="n">
        <v>9336.34</v>
      </c>
    </row>
    <row r="5952">
      <c r="A5952" s="176" t="n">
        <v>45992</v>
      </c>
      <c r="B5952" s="104" t="inlineStr">
        <is>
          <t>2025/26</t>
        </is>
      </c>
      <c r="C5952" s="104" t="inlineStr">
        <is>
          <t>HC-016</t>
        </is>
      </c>
      <c r="D5952" s="104" t="inlineStr">
        <is>
          <t>Sud-Ouest</t>
        </is>
      </c>
      <c r="E5952" s="104" t="inlineStr">
        <is>
          <t>Sur place</t>
        </is>
      </c>
      <c r="F5952" s="104" t="n">
        <v>31</v>
      </c>
      <c r="G5952" s="159" t="n">
        <v>4234</v>
      </c>
      <c r="H5952" s="159" t="n">
        <v>11018</v>
      </c>
      <c r="I5952" s="160" t="n">
        <v>57062.46</v>
      </c>
      <c r="J5952" s="160" t="n">
        <v>1786.37</v>
      </c>
      <c r="K5952" s="160" t="n">
        <v>55276.09</v>
      </c>
      <c r="L5952" s="160" t="n">
        <v>16536.34</v>
      </c>
    </row>
    <row r="5953">
      <c r="A5953" s="176" t="n">
        <v>45992</v>
      </c>
      <c r="B5953" s="104" t="inlineStr">
        <is>
          <t>2025/26</t>
        </is>
      </c>
      <c r="C5953" s="104" t="inlineStr">
        <is>
          <t>HC-016</t>
        </is>
      </c>
      <c r="D5953" s="104" t="inlineStr">
        <is>
          <t>Sud-Ouest</t>
        </is>
      </c>
      <c r="E5953" s="104" t="inlineStr">
        <is>
          <t>À emporter</t>
        </is>
      </c>
      <c r="F5953" s="104" t="n">
        <v>31</v>
      </c>
      <c r="G5953" s="159" t="n">
        <v>3298</v>
      </c>
      <c r="H5953" s="159" t="n">
        <v>8449</v>
      </c>
      <c r="I5953" s="160" t="n">
        <v>40826.36</v>
      </c>
      <c r="J5953" s="160" t="n">
        <v>1094.73</v>
      </c>
      <c r="K5953" s="160" t="n">
        <v>39731.63</v>
      </c>
      <c r="L5953" s="160" t="n">
        <v>11916.3</v>
      </c>
    </row>
    <row r="5954">
      <c r="A5954" s="176" t="n">
        <v>45992</v>
      </c>
      <c r="B5954" s="104" t="inlineStr">
        <is>
          <t>2025/26</t>
        </is>
      </c>
      <c r="C5954" s="104" t="inlineStr">
        <is>
          <t>HC-017</t>
        </is>
      </c>
      <c r="D5954" s="104" t="inlineStr">
        <is>
          <t>Île-de-France</t>
        </is>
      </c>
      <c r="E5954" s="104" t="inlineStr">
        <is>
          <t>Drive</t>
        </is>
      </c>
      <c r="F5954" s="104" t="n">
        <v>30</v>
      </c>
      <c r="G5954" s="159" t="n">
        <v>1291</v>
      </c>
      <c r="H5954" s="159" t="n">
        <v>3337</v>
      </c>
      <c r="I5954" s="160" t="n">
        <v>18586.35</v>
      </c>
      <c r="J5954" s="160" t="n">
        <v>549.21</v>
      </c>
      <c r="K5954" s="160" t="n">
        <v>18037.14</v>
      </c>
      <c r="L5954" s="160" t="n">
        <v>5384.48</v>
      </c>
    </row>
    <row r="5955">
      <c r="A5955" s="176" t="n">
        <v>45992</v>
      </c>
      <c r="B5955" s="104" t="inlineStr">
        <is>
          <t>2025/26</t>
        </is>
      </c>
      <c r="C5955" s="104" t="inlineStr">
        <is>
          <t>HC-017</t>
        </is>
      </c>
      <c r="D5955" s="104" t="inlineStr">
        <is>
          <t>Île-de-France</t>
        </is>
      </c>
      <c r="E5955" s="104" t="inlineStr">
        <is>
          <t>Livraison</t>
        </is>
      </c>
      <c r="F5955" s="104" t="n">
        <v>31</v>
      </c>
      <c r="G5955" s="159" t="n">
        <v>1382</v>
      </c>
      <c r="H5955" s="159" t="n">
        <v>3572</v>
      </c>
      <c r="I5955" s="160" t="n">
        <v>24004.93</v>
      </c>
      <c r="J5955" s="160" t="n">
        <v>1463.3</v>
      </c>
      <c r="K5955" s="160" t="n">
        <v>22541.63</v>
      </c>
      <c r="L5955" s="160" t="n">
        <v>6992.66</v>
      </c>
    </row>
    <row r="5956">
      <c r="A5956" s="176" t="n">
        <v>45992</v>
      </c>
      <c r="B5956" s="104" t="inlineStr">
        <is>
          <t>2025/26</t>
        </is>
      </c>
      <c r="C5956" s="104" t="inlineStr">
        <is>
          <t>HC-017</t>
        </is>
      </c>
      <c r="D5956" s="104" t="inlineStr">
        <is>
          <t>Île-de-France</t>
        </is>
      </c>
      <c r="E5956" s="104" t="inlineStr">
        <is>
          <t>Sur place</t>
        </is>
      </c>
      <c r="F5956" s="104" t="n">
        <v>31</v>
      </c>
      <c r="G5956" s="159" t="n">
        <v>3341</v>
      </c>
      <c r="H5956" s="159" t="n">
        <v>8779</v>
      </c>
      <c r="I5956" s="160" t="n">
        <v>45088.18</v>
      </c>
      <c r="J5956" s="160" t="n">
        <v>1472.2</v>
      </c>
      <c r="K5956" s="160" t="n">
        <v>43615.98</v>
      </c>
      <c r="L5956" s="160" t="n">
        <v>13045.81</v>
      </c>
    </row>
    <row r="5957">
      <c r="A5957" s="176" t="n">
        <v>45992</v>
      </c>
      <c r="B5957" s="104" t="inlineStr">
        <is>
          <t>2025/26</t>
        </is>
      </c>
      <c r="C5957" s="104" t="inlineStr">
        <is>
          <t>HC-017</t>
        </is>
      </c>
      <c r="D5957" s="104" t="inlineStr">
        <is>
          <t>Île-de-France</t>
        </is>
      </c>
      <c r="E5957" s="104" t="inlineStr">
        <is>
          <t>À emporter</t>
        </is>
      </c>
      <c r="F5957" s="104" t="n">
        <v>31</v>
      </c>
      <c r="G5957" s="159" t="n">
        <v>2476</v>
      </c>
      <c r="H5957" s="159" t="n">
        <v>6386</v>
      </c>
      <c r="I5957" s="160" t="n">
        <v>30853.56</v>
      </c>
      <c r="J5957" s="160" t="n">
        <v>910.85</v>
      </c>
      <c r="K5957" s="160" t="n">
        <v>29942.71</v>
      </c>
      <c r="L5957" s="160" t="n">
        <v>8987.299999999999</v>
      </c>
    </row>
    <row r="5958">
      <c r="A5958" s="176" t="n">
        <v>45992</v>
      </c>
      <c r="B5958" s="104" t="inlineStr">
        <is>
          <t>2025/26</t>
        </is>
      </c>
      <c r="C5958" s="104" t="inlineStr">
        <is>
          <t>HC-018</t>
        </is>
      </c>
      <c r="D5958" s="104" t="inlineStr">
        <is>
          <t>Nord-Ouest</t>
        </is>
      </c>
      <c r="E5958" s="104" t="inlineStr">
        <is>
          <t>Drive</t>
        </is>
      </c>
      <c r="F5958" s="104" t="n">
        <v>30</v>
      </c>
      <c r="G5958" s="159" t="n">
        <v>808</v>
      </c>
      <c r="H5958" s="159" t="n">
        <v>2078</v>
      </c>
      <c r="I5958" s="160" t="n">
        <v>11448.15</v>
      </c>
      <c r="J5958" s="160" t="n">
        <v>364.75</v>
      </c>
      <c r="K5958" s="160" t="n">
        <v>11083.4</v>
      </c>
      <c r="L5958" s="160" t="n">
        <v>3305.05</v>
      </c>
    </row>
    <row r="5959">
      <c r="A5959" s="176" t="n">
        <v>45992</v>
      </c>
      <c r="B5959" s="104" t="inlineStr">
        <is>
          <t>2025/26</t>
        </is>
      </c>
      <c r="C5959" s="104" t="inlineStr">
        <is>
          <t>HC-018</t>
        </is>
      </c>
      <c r="D5959" s="104" t="inlineStr">
        <is>
          <t>Nord-Ouest</t>
        </is>
      </c>
      <c r="E5959" s="104" t="inlineStr">
        <is>
          <t>Livraison</t>
        </is>
      </c>
      <c r="F5959" s="104" t="n">
        <v>30</v>
      </c>
      <c r="G5959" s="159" t="n">
        <v>875</v>
      </c>
      <c r="H5959" s="159" t="n">
        <v>2342</v>
      </c>
      <c r="I5959" s="160" t="n">
        <v>15214.43</v>
      </c>
      <c r="J5959" s="160" t="n">
        <v>850.79</v>
      </c>
      <c r="K5959" s="160" t="n">
        <v>14363.64</v>
      </c>
      <c r="L5959" s="160" t="n">
        <v>4419.32</v>
      </c>
    </row>
    <row r="5960">
      <c r="A5960" s="176" t="n">
        <v>45992</v>
      </c>
      <c r="B5960" s="104" t="inlineStr">
        <is>
          <t>2025/26</t>
        </is>
      </c>
      <c r="C5960" s="104" t="inlineStr">
        <is>
          <t>HC-018</t>
        </is>
      </c>
      <c r="D5960" s="104" t="inlineStr">
        <is>
          <t>Nord-Ouest</t>
        </is>
      </c>
      <c r="E5960" s="104" t="inlineStr">
        <is>
          <t>Sur place</t>
        </is>
      </c>
      <c r="F5960" s="104" t="n">
        <v>31</v>
      </c>
      <c r="G5960" s="159" t="n">
        <v>2112</v>
      </c>
      <c r="H5960" s="159" t="n">
        <v>5522</v>
      </c>
      <c r="I5960" s="160" t="n">
        <v>28652.83</v>
      </c>
      <c r="J5960" s="160" t="n">
        <v>795.35</v>
      </c>
      <c r="K5960" s="160" t="n">
        <v>27857.48</v>
      </c>
      <c r="L5960" s="160" t="n">
        <v>8264.16</v>
      </c>
    </row>
    <row r="5961">
      <c r="A5961" s="176" t="n">
        <v>45992</v>
      </c>
      <c r="B5961" s="104" t="inlineStr">
        <is>
          <t>2025/26</t>
        </is>
      </c>
      <c r="C5961" s="104" t="inlineStr">
        <is>
          <t>HC-018</t>
        </is>
      </c>
      <c r="D5961" s="104" t="inlineStr">
        <is>
          <t>Nord-Ouest</t>
        </is>
      </c>
      <c r="E5961" s="104" t="inlineStr">
        <is>
          <t>À emporter</t>
        </is>
      </c>
      <c r="F5961" s="104" t="n">
        <v>31</v>
      </c>
      <c r="G5961" s="159" t="n">
        <v>1571</v>
      </c>
      <c r="H5961" s="159" t="n">
        <v>4045</v>
      </c>
      <c r="I5961" s="160" t="n">
        <v>19293.43</v>
      </c>
      <c r="J5961" s="160" t="n">
        <v>566.26</v>
      </c>
      <c r="K5961" s="160" t="n">
        <v>18727.17</v>
      </c>
      <c r="L5961" s="160" t="n">
        <v>5592.54</v>
      </c>
    </row>
    <row r="5962">
      <c r="A5962" s="176" t="n">
        <v>45992</v>
      </c>
      <c r="B5962" s="104" t="inlineStr">
        <is>
          <t>2025/26</t>
        </is>
      </c>
      <c r="C5962" s="104" t="inlineStr">
        <is>
          <t>HC-019</t>
        </is>
      </c>
      <c r="D5962" s="104" t="inlineStr">
        <is>
          <t>Sud-Est</t>
        </is>
      </c>
      <c r="E5962" s="104" t="inlineStr">
        <is>
          <t>Livraison</t>
        </is>
      </c>
      <c r="F5962" s="104" t="n">
        <v>31</v>
      </c>
      <c r="G5962" s="159" t="n">
        <v>1612</v>
      </c>
      <c r="H5962" s="159" t="n">
        <v>4027</v>
      </c>
      <c r="I5962" s="160" t="n">
        <v>27001.49</v>
      </c>
      <c r="J5962" s="160" t="n">
        <v>1471.65</v>
      </c>
      <c r="K5962" s="160" t="n">
        <v>25529.84</v>
      </c>
      <c r="L5962" s="160" t="n">
        <v>8552.790000000001</v>
      </c>
    </row>
    <row r="5963">
      <c r="A5963" s="176" t="n">
        <v>45992</v>
      </c>
      <c r="B5963" s="104" t="inlineStr">
        <is>
          <t>2025/26</t>
        </is>
      </c>
      <c r="C5963" s="104" t="inlineStr">
        <is>
          <t>HC-019</t>
        </is>
      </c>
      <c r="D5963" s="104" t="inlineStr">
        <is>
          <t>Sud-Est</t>
        </is>
      </c>
      <c r="E5963" s="104" t="inlineStr">
        <is>
          <t>Sur place</t>
        </is>
      </c>
      <c r="F5963" s="104" t="n">
        <v>29</v>
      </c>
      <c r="G5963" s="159" t="n">
        <v>2975</v>
      </c>
      <c r="H5963" s="159" t="n">
        <v>7433</v>
      </c>
      <c r="I5963" s="160" t="n">
        <v>40070.91</v>
      </c>
      <c r="J5963" s="160" t="n">
        <v>1247.4</v>
      </c>
      <c r="K5963" s="160" t="n">
        <v>38823.51</v>
      </c>
      <c r="L5963" s="160" t="n">
        <v>12589.77</v>
      </c>
    </row>
    <row r="5964">
      <c r="A5964" s="176" t="n">
        <v>45992</v>
      </c>
      <c r="B5964" s="104" t="inlineStr">
        <is>
          <t>2025/26</t>
        </is>
      </c>
      <c r="C5964" s="104" t="inlineStr">
        <is>
          <t>HC-019</t>
        </is>
      </c>
      <c r="D5964" s="104" t="inlineStr">
        <is>
          <t>Sud-Est</t>
        </is>
      </c>
      <c r="E5964" s="104" t="inlineStr">
        <is>
          <t>À emporter</t>
        </is>
      </c>
      <c r="F5964" s="104" t="n">
        <v>31</v>
      </c>
      <c r="G5964" s="159" t="n">
        <v>2428</v>
      </c>
      <c r="H5964" s="159" t="n">
        <v>6239</v>
      </c>
      <c r="I5964" s="160" t="n">
        <v>30290.53</v>
      </c>
      <c r="J5964" s="160" t="n">
        <v>912.1799999999999</v>
      </c>
      <c r="K5964" s="160" t="n">
        <v>29378.35</v>
      </c>
      <c r="L5964" s="160" t="n">
        <v>9519.85</v>
      </c>
    </row>
    <row r="5965">
      <c r="A5965" s="176" t="n">
        <v>45992</v>
      </c>
      <c r="B5965" s="104" t="inlineStr">
        <is>
          <t>2025/26</t>
        </is>
      </c>
      <c r="C5965" s="104" t="inlineStr">
        <is>
          <t>HC-020</t>
        </is>
      </c>
      <c r="D5965" s="104" t="inlineStr">
        <is>
          <t>Sud-Ouest</t>
        </is>
      </c>
      <c r="E5965" s="104" t="inlineStr">
        <is>
          <t>Livraison</t>
        </is>
      </c>
      <c r="F5965" s="104" t="n">
        <v>31</v>
      </c>
      <c r="G5965" s="159" t="n">
        <v>1572</v>
      </c>
      <c r="H5965" s="159" t="n">
        <v>4033</v>
      </c>
      <c r="I5965" s="160" t="n">
        <v>27432.56</v>
      </c>
      <c r="J5965" s="160" t="n">
        <v>1697.66</v>
      </c>
      <c r="K5965" s="160" t="n">
        <v>25734.9</v>
      </c>
      <c r="L5965" s="160" t="n">
        <v>7969.99</v>
      </c>
    </row>
    <row r="5966">
      <c r="A5966" s="176" t="n">
        <v>45992</v>
      </c>
      <c r="B5966" s="104" t="inlineStr">
        <is>
          <t>2025/26</t>
        </is>
      </c>
      <c r="C5966" s="104" t="inlineStr">
        <is>
          <t>HC-020</t>
        </is>
      </c>
      <c r="D5966" s="104" t="inlineStr">
        <is>
          <t>Sud-Ouest</t>
        </is>
      </c>
      <c r="E5966" s="104" t="inlineStr">
        <is>
          <t>Sur place</t>
        </is>
      </c>
      <c r="F5966" s="104" t="n">
        <v>31</v>
      </c>
      <c r="G5966" s="159" t="n">
        <v>3643</v>
      </c>
      <c r="H5966" s="159" t="n">
        <v>9202</v>
      </c>
      <c r="I5966" s="160" t="n">
        <v>49016.31</v>
      </c>
      <c r="J5966" s="160" t="n">
        <v>1609.17</v>
      </c>
      <c r="K5966" s="160" t="n">
        <v>47407.14</v>
      </c>
      <c r="L5966" s="160" t="n">
        <v>14095.76</v>
      </c>
    </row>
    <row r="5967">
      <c r="A5967" s="176" t="n">
        <v>45992</v>
      </c>
      <c r="B5967" s="104" t="inlineStr">
        <is>
          <t>2025/26</t>
        </is>
      </c>
      <c r="C5967" s="104" t="inlineStr">
        <is>
          <t>HC-020</t>
        </is>
      </c>
      <c r="D5967" s="104" t="inlineStr">
        <is>
          <t>Sud-Ouest</t>
        </is>
      </c>
      <c r="E5967" s="104" t="inlineStr">
        <is>
          <t>À emporter</t>
        </is>
      </c>
      <c r="F5967" s="104" t="n">
        <v>31</v>
      </c>
      <c r="G5967" s="159" t="n">
        <v>2872</v>
      </c>
      <c r="H5967" s="159" t="n">
        <v>7353</v>
      </c>
      <c r="I5967" s="160" t="n">
        <v>35380.62</v>
      </c>
      <c r="J5967" s="160" t="n">
        <v>959.16</v>
      </c>
      <c r="K5967" s="160" t="n">
        <v>34421.46</v>
      </c>
      <c r="L5967" s="160" t="n">
        <v>10257.1</v>
      </c>
    </row>
    <row r="5968">
      <c r="A5968" s="176" t="n">
        <v>45992</v>
      </c>
      <c r="B5968" s="104" t="inlineStr">
        <is>
          <t>2025/26</t>
        </is>
      </c>
      <c r="C5968" s="104" t="inlineStr">
        <is>
          <t>HC-021</t>
        </is>
      </c>
      <c r="D5968" s="104" t="inlineStr">
        <is>
          <t>Île-de-France</t>
        </is>
      </c>
      <c r="E5968" s="104" t="inlineStr">
        <is>
          <t>Drive</t>
        </is>
      </c>
      <c r="F5968" s="104" t="n">
        <v>31</v>
      </c>
      <c r="G5968" s="159" t="n">
        <v>1112</v>
      </c>
      <c r="H5968" s="159" t="n">
        <v>2883</v>
      </c>
      <c r="I5968" s="160" t="n">
        <v>16027.96</v>
      </c>
      <c r="J5968" s="160" t="n">
        <v>509.3</v>
      </c>
      <c r="K5968" s="160" t="n">
        <v>15518.66</v>
      </c>
      <c r="L5968" s="160" t="n">
        <v>4630.94</v>
      </c>
    </row>
    <row r="5969">
      <c r="A5969" s="176" t="n">
        <v>45992</v>
      </c>
      <c r="B5969" s="104" t="inlineStr">
        <is>
          <t>2025/26</t>
        </is>
      </c>
      <c r="C5969" s="104" t="inlineStr">
        <is>
          <t>HC-021</t>
        </is>
      </c>
      <c r="D5969" s="104" t="inlineStr">
        <is>
          <t>Île-de-France</t>
        </is>
      </c>
      <c r="E5969" s="104" t="inlineStr">
        <is>
          <t>Livraison</t>
        </is>
      </c>
      <c r="F5969" s="104" t="n">
        <v>31</v>
      </c>
      <c r="G5969" s="159" t="n">
        <v>1196</v>
      </c>
      <c r="H5969" s="159" t="n">
        <v>3055</v>
      </c>
      <c r="I5969" s="160" t="n">
        <v>20417.15</v>
      </c>
      <c r="J5969" s="160" t="n">
        <v>1221.97</v>
      </c>
      <c r="K5969" s="160" t="n">
        <v>19195.18</v>
      </c>
      <c r="L5969" s="160" t="n">
        <v>5935.47</v>
      </c>
    </row>
    <row r="5970">
      <c r="A5970" s="176" t="n">
        <v>45992</v>
      </c>
      <c r="B5970" s="104" t="inlineStr">
        <is>
          <t>2025/26</t>
        </is>
      </c>
      <c r="C5970" s="104" t="inlineStr">
        <is>
          <t>HC-021</t>
        </is>
      </c>
      <c r="D5970" s="104" t="inlineStr">
        <is>
          <t>Île-de-France</t>
        </is>
      </c>
      <c r="E5970" s="104" t="inlineStr">
        <is>
          <t>Sur place</t>
        </is>
      </c>
      <c r="F5970" s="104" t="n">
        <v>31</v>
      </c>
      <c r="G5970" s="159" t="n">
        <v>2795</v>
      </c>
      <c r="H5970" s="159" t="n">
        <v>7258</v>
      </c>
      <c r="I5970" s="160" t="n">
        <v>37598.92</v>
      </c>
      <c r="J5970" s="160" t="n">
        <v>1175.59</v>
      </c>
      <c r="K5970" s="160" t="n">
        <v>36423.33</v>
      </c>
      <c r="L5970" s="160" t="n">
        <v>10847.85</v>
      </c>
    </row>
    <row r="5971">
      <c r="A5971" s="176" t="n">
        <v>45992</v>
      </c>
      <c r="B5971" s="104" t="inlineStr">
        <is>
          <t>2025/26</t>
        </is>
      </c>
      <c r="C5971" s="104" t="inlineStr">
        <is>
          <t>HC-021</t>
        </is>
      </c>
      <c r="D5971" s="104" t="inlineStr">
        <is>
          <t>Île-de-France</t>
        </is>
      </c>
      <c r="E5971" s="104" t="inlineStr">
        <is>
          <t>À emporter</t>
        </is>
      </c>
      <c r="F5971" s="104" t="n">
        <v>31</v>
      </c>
      <c r="G5971" s="159" t="n">
        <v>2131</v>
      </c>
      <c r="H5971" s="159" t="n">
        <v>5555</v>
      </c>
      <c r="I5971" s="160" t="n">
        <v>26641.14</v>
      </c>
      <c r="J5971" s="160" t="n">
        <v>822.3099999999999</v>
      </c>
      <c r="K5971" s="160" t="n">
        <v>25818.83</v>
      </c>
      <c r="L5971" s="160" t="n">
        <v>7708.33</v>
      </c>
    </row>
    <row r="5972">
      <c r="A5972" s="176" t="n">
        <v>45992</v>
      </c>
      <c r="B5972" s="104" t="inlineStr">
        <is>
          <t>2025/26</t>
        </is>
      </c>
      <c r="C5972" s="104" t="inlineStr">
        <is>
          <t>HC-022</t>
        </is>
      </c>
      <c r="D5972" s="104" t="inlineStr">
        <is>
          <t>Nord-Ouest</t>
        </is>
      </c>
      <c r="E5972" s="104" t="inlineStr">
        <is>
          <t>Livraison</t>
        </is>
      </c>
      <c r="F5972" s="104" t="n">
        <v>31</v>
      </c>
      <c r="G5972" s="159" t="n">
        <v>1325</v>
      </c>
      <c r="H5972" s="159" t="n">
        <v>3452</v>
      </c>
      <c r="I5972" s="160" t="n">
        <v>22820.83</v>
      </c>
      <c r="J5972" s="160" t="n">
        <v>1410.54</v>
      </c>
      <c r="K5972" s="160" t="n">
        <v>21410.29</v>
      </c>
      <c r="L5972" s="160" t="n">
        <v>6642.03</v>
      </c>
    </row>
    <row r="5973">
      <c r="A5973" s="176" t="n">
        <v>45992</v>
      </c>
      <c r="B5973" s="104" t="inlineStr">
        <is>
          <t>2025/26</t>
        </is>
      </c>
      <c r="C5973" s="104" t="inlineStr">
        <is>
          <t>HC-022</t>
        </is>
      </c>
      <c r="D5973" s="104" t="inlineStr">
        <is>
          <t>Nord-Ouest</t>
        </is>
      </c>
      <c r="E5973" s="104" t="inlineStr">
        <is>
          <t>Sur place</t>
        </is>
      </c>
      <c r="F5973" s="104" t="n">
        <v>31</v>
      </c>
      <c r="G5973" s="159" t="n">
        <v>3064</v>
      </c>
      <c r="H5973" s="159" t="n">
        <v>7818</v>
      </c>
      <c r="I5973" s="160" t="n">
        <v>41616.7</v>
      </c>
      <c r="J5973" s="160" t="n">
        <v>1361.07</v>
      </c>
      <c r="K5973" s="160" t="n">
        <v>40255.63</v>
      </c>
      <c r="L5973" s="160" t="n">
        <v>12032.73</v>
      </c>
    </row>
    <row r="5974">
      <c r="A5974" s="176" t="n">
        <v>45992</v>
      </c>
      <c r="B5974" s="104" t="inlineStr">
        <is>
          <t>2025/26</t>
        </is>
      </c>
      <c r="C5974" s="104" t="inlineStr">
        <is>
          <t>HC-022</t>
        </is>
      </c>
      <c r="D5974" s="104" t="inlineStr">
        <is>
          <t>Nord-Ouest</t>
        </is>
      </c>
      <c r="E5974" s="104" t="inlineStr">
        <is>
          <t>À emporter</t>
        </is>
      </c>
      <c r="F5974" s="104" t="n">
        <v>31</v>
      </c>
      <c r="G5974" s="159" t="n">
        <v>2376</v>
      </c>
      <c r="H5974" s="159" t="n">
        <v>6098</v>
      </c>
      <c r="I5974" s="160" t="n">
        <v>29296.46</v>
      </c>
      <c r="J5974" s="160" t="n">
        <v>863.54</v>
      </c>
      <c r="K5974" s="160" t="n">
        <v>28432.92</v>
      </c>
      <c r="L5974" s="160" t="n">
        <v>8491.389999999999</v>
      </c>
    </row>
    <row r="5975">
      <c r="A5975" s="176" t="n">
        <v>45992</v>
      </c>
      <c r="B5975" s="104" t="inlineStr">
        <is>
          <t>2025/26</t>
        </is>
      </c>
      <c r="C5975" s="104" t="inlineStr">
        <is>
          <t>HC-023</t>
        </is>
      </c>
      <c r="D5975" s="104" t="inlineStr">
        <is>
          <t>Sud-Est</t>
        </is>
      </c>
      <c r="E5975" s="104" t="inlineStr">
        <is>
          <t>Drive</t>
        </is>
      </c>
      <c r="F5975" s="104" t="n">
        <v>31</v>
      </c>
      <c r="G5975" s="159" t="n">
        <v>1331</v>
      </c>
      <c r="H5975" s="159" t="n">
        <v>3384</v>
      </c>
      <c r="I5975" s="160" t="n">
        <v>18828.52</v>
      </c>
      <c r="J5975" s="160" t="n">
        <v>585.52</v>
      </c>
      <c r="K5975" s="160" t="n">
        <v>18243</v>
      </c>
      <c r="L5975" s="160" t="n">
        <v>5411.66</v>
      </c>
    </row>
    <row r="5976">
      <c r="A5976" s="176" t="n">
        <v>45992</v>
      </c>
      <c r="B5976" s="104" t="inlineStr">
        <is>
          <t>2025/26</t>
        </is>
      </c>
      <c r="C5976" s="104" t="inlineStr">
        <is>
          <t>HC-023</t>
        </is>
      </c>
      <c r="D5976" s="104" t="inlineStr">
        <is>
          <t>Sud-Est</t>
        </is>
      </c>
      <c r="E5976" s="104" t="inlineStr">
        <is>
          <t>Livraison</t>
        </is>
      </c>
      <c r="F5976" s="104" t="n">
        <v>31</v>
      </c>
      <c r="G5976" s="159" t="n">
        <v>1412</v>
      </c>
      <c r="H5976" s="159" t="n">
        <v>3681</v>
      </c>
      <c r="I5976" s="160" t="n">
        <v>24607.16</v>
      </c>
      <c r="J5976" s="160" t="n">
        <v>1465.4</v>
      </c>
      <c r="K5976" s="160" t="n">
        <v>23141.76</v>
      </c>
      <c r="L5976" s="160" t="n">
        <v>7150.84</v>
      </c>
    </row>
    <row r="5977">
      <c r="A5977" s="176" t="n">
        <v>45992</v>
      </c>
      <c r="B5977" s="104" t="inlineStr">
        <is>
          <t>2025/26</t>
        </is>
      </c>
      <c r="C5977" s="104" t="inlineStr">
        <is>
          <t>HC-023</t>
        </is>
      </c>
      <c r="D5977" s="104" t="inlineStr">
        <is>
          <t>Sud-Est</t>
        </is>
      </c>
      <c r="E5977" s="104" t="inlineStr">
        <is>
          <t>Sur place</t>
        </is>
      </c>
      <c r="F5977" s="104" t="n">
        <v>31</v>
      </c>
      <c r="G5977" s="159" t="n">
        <v>3204</v>
      </c>
      <c r="H5977" s="159" t="n">
        <v>8189</v>
      </c>
      <c r="I5977" s="160" t="n">
        <v>42817.58</v>
      </c>
      <c r="J5977" s="160" t="n">
        <v>1259.05</v>
      </c>
      <c r="K5977" s="160" t="n">
        <v>41558.53</v>
      </c>
      <c r="L5977" s="160" t="n">
        <v>12389.34</v>
      </c>
    </row>
    <row r="5978">
      <c r="A5978" s="176" t="n">
        <v>45992</v>
      </c>
      <c r="B5978" s="104" t="inlineStr">
        <is>
          <t>2025/26</t>
        </is>
      </c>
      <c r="C5978" s="104" t="inlineStr">
        <is>
          <t>HC-023</t>
        </is>
      </c>
      <c r="D5978" s="104" t="inlineStr">
        <is>
          <t>Sud-Est</t>
        </is>
      </c>
      <c r="E5978" s="104" t="inlineStr">
        <is>
          <t>À emporter</t>
        </is>
      </c>
      <c r="F5978" s="104" t="n">
        <v>31</v>
      </c>
      <c r="G5978" s="159" t="n">
        <v>2561</v>
      </c>
      <c r="H5978" s="159" t="n">
        <v>6621</v>
      </c>
      <c r="I5978" s="160" t="n">
        <v>32250.18</v>
      </c>
      <c r="J5978" s="160" t="n">
        <v>1053.81</v>
      </c>
      <c r="K5978" s="160" t="n">
        <v>31196.37</v>
      </c>
      <c r="L5978" s="160" t="n">
        <v>9225.440000000001</v>
      </c>
    </row>
    <row r="5979">
      <c r="A5979" s="176" t="n">
        <v>45992</v>
      </c>
      <c r="B5979" s="104" t="inlineStr">
        <is>
          <t>2025/26</t>
        </is>
      </c>
      <c r="C5979" s="104" t="inlineStr">
        <is>
          <t>HC-024</t>
        </is>
      </c>
      <c r="D5979" s="104" t="inlineStr">
        <is>
          <t>Sud-Ouest</t>
        </is>
      </c>
      <c r="E5979" s="104" t="inlineStr">
        <is>
          <t>Livraison</t>
        </is>
      </c>
      <c r="F5979" s="104" t="n">
        <v>31</v>
      </c>
      <c r="G5979" s="159" t="n">
        <v>2013</v>
      </c>
      <c r="H5979" s="159" t="n">
        <v>5157</v>
      </c>
      <c r="I5979" s="160" t="n">
        <v>34229.24</v>
      </c>
      <c r="J5979" s="160" t="n">
        <v>2104.07</v>
      </c>
      <c r="K5979" s="160" t="n">
        <v>32125.17</v>
      </c>
      <c r="L5979" s="160" t="n">
        <v>9924.889999999999</v>
      </c>
    </row>
    <row r="5980">
      <c r="A5980" s="176" t="n">
        <v>45992</v>
      </c>
      <c r="B5980" s="104" t="inlineStr">
        <is>
          <t>2025/26</t>
        </is>
      </c>
      <c r="C5980" s="104" t="inlineStr">
        <is>
          <t>HC-024</t>
        </is>
      </c>
      <c r="D5980" s="104" t="inlineStr">
        <is>
          <t>Sud-Ouest</t>
        </is>
      </c>
      <c r="E5980" s="104" t="inlineStr">
        <is>
          <t>Sur place</t>
        </is>
      </c>
      <c r="F5980" s="104" t="n">
        <v>31</v>
      </c>
      <c r="G5980" s="159" t="n">
        <v>4497</v>
      </c>
      <c r="H5980" s="159" t="n">
        <v>11711</v>
      </c>
      <c r="I5980" s="160" t="n">
        <v>60845.51</v>
      </c>
      <c r="J5980" s="160" t="n">
        <v>1790.41</v>
      </c>
      <c r="K5980" s="160" t="n">
        <v>59055.1</v>
      </c>
      <c r="L5980" s="160" t="n">
        <v>17462.33</v>
      </c>
    </row>
    <row r="5981">
      <c r="A5981" s="176" t="n">
        <v>45992</v>
      </c>
      <c r="B5981" s="104" t="inlineStr">
        <is>
          <t>2025/26</t>
        </is>
      </c>
      <c r="C5981" s="104" t="inlineStr">
        <is>
          <t>HC-024</t>
        </is>
      </c>
      <c r="D5981" s="104" t="inlineStr">
        <is>
          <t>Sud-Ouest</t>
        </is>
      </c>
      <c r="E5981" s="104" t="inlineStr">
        <is>
          <t>À emporter</t>
        </is>
      </c>
      <c r="F5981" s="104" t="n">
        <v>30</v>
      </c>
      <c r="G5981" s="159" t="n">
        <v>3381</v>
      </c>
      <c r="H5981" s="159" t="n">
        <v>8393</v>
      </c>
      <c r="I5981" s="160" t="n">
        <v>41493.21</v>
      </c>
      <c r="J5981" s="160" t="n">
        <v>1282.94</v>
      </c>
      <c r="K5981" s="160" t="n">
        <v>40210.27</v>
      </c>
      <c r="L5981" s="160" t="n">
        <v>12061.32</v>
      </c>
    </row>
    <row r="5982">
      <c r="A5982" s="176" t="n">
        <v>45992</v>
      </c>
      <c r="B5982" s="104" t="inlineStr">
        <is>
          <t>2025/26</t>
        </is>
      </c>
      <c r="C5982" s="104" t="inlineStr">
        <is>
          <t>HC-025</t>
        </is>
      </c>
      <c r="D5982" s="104" t="inlineStr">
        <is>
          <t>Île-de-France</t>
        </is>
      </c>
      <c r="E5982" s="104" t="inlineStr">
        <is>
          <t>Drive</t>
        </is>
      </c>
      <c r="F5982" s="104" t="n">
        <v>29</v>
      </c>
      <c r="G5982" s="159" t="n">
        <v>1627</v>
      </c>
      <c r="H5982" s="159" t="n">
        <v>4241</v>
      </c>
      <c r="I5982" s="160" t="n">
        <v>23322.89</v>
      </c>
      <c r="J5982" s="160" t="n">
        <v>774.48</v>
      </c>
      <c r="K5982" s="160" t="n">
        <v>22548.41</v>
      </c>
      <c r="L5982" s="160" t="n">
        <v>6676.14</v>
      </c>
    </row>
    <row r="5983">
      <c r="A5983" s="176" t="n">
        <v>45992</v>
      </c>
      <c r="B5983" s="104" t="inlineStr">
        <is>
          <t>2025/26</t>
        </is>
      </c>
      <c r="C5983" s="104" t="inlineStr">
        <is>
          <t>HC-025</t>
        </is>
      </c>
      <c r="D5983" s="104" t="inlineStr">
        <is>
          <t>Île-de-France</t>
        </is>
      </c>
      <c r="E5983" s="104" t="inlineStr">
        <is>
          <t>Livraison</t>
        </is>
      </c>
      <c r="F5983" s="104" t="n">
        <v>31</v>
      </c>
      <c r="G5983" s="159" t="n">
        <v>2019</v>
      </c>
      <c r="H5983" s="159" t="n">
        <v>5219</v>
      </c>
      <c r="I5983" s="160" t="n">
        <v>34398.62</v>
      </c>
      <c r="J5983" s="160" t="n">
        <v>2016.24</v>
      </c>
      <c r="K5983" s="160" t="n">
        <v>32382.38</v>
      </c>
      <c r="L5983" s="160" t="n">
        <v>10058.36</v>
      </c>
    </row>
    <row r="5984">
      <c r="A5984" s="176" t="n">
        <v>45992</v>
      </c>
      <c r="B5984" s="104" t="inlineStr">
        <is>
          <t>2025/26</t>
        </is>
      </c>
      <c r="C5984" s="104" t="inlineStr">
        <is>
          <t>HC-025</t>
        </is>
      </c>
      <c r="D5984" s="104" t="inlineStr">
        <is>
          <t>Île-de-France</t>
        </is>
      </c>
      <c r="E5984" s="104" t="inlineStr">
        <is>
          <t>Sur place</t>
        </is>
      </c>
      <c r="F5984" s="104" t="n">
        <v>30</v>
      </c>
      <c r="G5984" s="159" t="n">
        <v>4215</v>
      </c>
      <c r="H5984" s="159" t="n">
        <v>10423</v>
      </c>
      <c r="I5984" s="160" t="n">
        <v>56870.96</v>
      </c>
      <c r="J5984" s="160" t="n">
        <v>1629.01</v>
      </c>
      <c r="K5984" s="160" t="n">
        <v>55241.95</v>
      </c>
      <c r="L5984" s="160" t="n">
        <v>16449.34</v>
      </c>
    </row>
    <row r="5985">
      <c r="A5985" s="176" t="n">
        <v>45992</v>
      </c>
      <c r="B5985" s="104" t="inlineStr">
        <is>
          <t>2025/26</t>
        </is>
      </c>
      <c r="C5985" s="104" t="inlineStr">
        <is>
          <t>HC-025</t>
        </is>
      </c>
      <c r="D5985" s="104" t="inlineStr">
        <is>
          <t>Île-de-France</t>
        </is>
      </c>
      <c r="E5985" s="104" t="inlineStr">
        <is>
          <t>À emporter</t>
        </is>
      </c>
      <c r="F5985" s="104" t="n">
        <v>30</v>
      </c>
      <c r="G5985" s="159" t="n">
        <v>3196</v>
      </c>
      <c r="H5985" s="159" t="n">
        <v>8155</v>
      </c>
      <c r="I5985" s="160" t="n">
        <v>39946.34</v>
      </c>
      <c r="J5985" s="160" t="n">
        <v>1247.56</v>
      </c>
      <c r="K5985" s="160" t="n">
        <v>38698.78</v>
      </c>
      <c r="L5985" s="160" t="n">
        <v>11558.3</v>
      </c>
    </row>
    <row r="5986">
      <c r="A5986" s="176" t="n">
        <v>45992</v>
      </c>
      <c r="B5986" s="104" t="inlineStr">
        <is>
          <t>2025/26</t>
        </is>
      </c>
      <c r="C5986" s="104" t="inlineStr">
        <is>
          <t>HC-026</t>
        </is>
      </c>
      <c r="D5986" s="104" t="inlineStr">
        <is>
          <t>Nord-Ouest</t>
        </is>
      </c>
      <c r="E5986" s="104" t="inlineStr">
        <is>
          <t>Drive</t>
        </is>
      </c>
      <c r="F5986" s="104" t="n">
        <v>30</v>
      </c>
      <c r="G5986" s="159" t="n">
        <v>1154</v>
      </c>
      <c r="H5986" s="159" t="n">
        <v>2905</v>
      </c>
      <c r="I5986" s="160" t="n">
        <v>16538.78</v>
      </c>
      <c r="J5986" s="160" t="n">
        <v>551.17</v>
      </c>
      <c r="K5986" s="160" t="n">
        <v>15987.61</v>
      </c>
      <c r="L5986" s="160" t="n">
        <v>4728.98</v>
      </c>
    </row>
    <row r="5987">
      <c r="A5987" s="176" t="n">
        <v>45992</v>
      </c>
      <c r="B5987" s="104" t="inlineStr">
        <is>
          <t>2025/26</t>
        </is>
      </c>
      <c r="C5987" s="104" t="inlineStr">
        <is>
          <t>HC-026</t>
        </is>
      </c>
      <c r="D5987" s="104" t="inlineStr">
        <is>
          <t>Nord-Ouest</t>
        </is>
      </c>
      <c r="E5987" s="104" t="inlineStr">
        <is>
          <t>Livraison</t>
        </is>
      </c>
      <c r="F5987" s="104" t="n">
        <v>31</v>
      </c>
      <c r="G5987" s="159" t="n">
        <v>1284</v>
      </c>
      <c r="H5987" s="159" t="n">
        <v>3389</v>
      </c>
      <c r="I5987" s="160" t="n">
        <v>22328.43</v>
      </c>
      <c r="J5987" s="160" t="n">
        <v>1327.47</v>
      </c>
      <c r="K5987" s="160" t="n">
        <v>21000.96</v>
      </c>
      <c r="L5987" s="160" t="n">
        <v>6544.2</v>
      </c>
    </row>
    <row r="5988">
      <c r="A5988" s="176" t="n">
        <v>45992</v>
      </c>
      <c r="B5988" s="104" t="inlineStr">
        <is>
          <t>2025/26</t>
        </is>
      </c>
      <c r="C5988" s="104" t="inlineStr">
        <is>
          <t>HC-026</t>
        </is>
      </c>
      <c r="D5988" s="104" t="inlineStr">
        <is>
          <t>Nord-Ouest</t>
        </is>
      </c>
      <c r="E5988" s="104" t="inlineStr">
        <is>
          <t>Sur place</t>
        </is>
      </c>
      <c r="F5988" s="104" t="n">
        <v>31</v>
      </c>
      <c r="G5988" s="159" t="n">
        <v>2866</v>
      </c>
      <c r="H5988" s="159" t="n">
        <v>7353</v>
      </c>
      <c r="I5988" s="160" t="n">
        <v>39196.52</v>
      </c>
      <c r="J5988" s="160" t="n">
        <v>1179.28</v>
      </c>
      <c r="K5988" s="160" t="n">
        <v>38017.24</v>
      </c>
      <c r="L5988" s="160" t="n">
        <v>11269.92</v>
      </c>
    </row>
    <row r="5989">
      <c r="A5989" s="176" t="n">
        <v>45992</v>
      </c>
      <c r="B5989" s="104" t="inlineStr">
        <is>
          <t>2025/26</t>
        </is>
      </c>
      <c r="C5989" s="104" t="inlineStr">
        <is>
          <t>HC-026</t>
        </is>
      </c>
      <c r="D5989" s="104" t="inlineStr">
        <is>
          <t>Nord-Ouest</t>
        </is>
      </c>
      <c r="E5989" s="104" t="inlineStr">
        <is>
          <t>À emporter</t>
        </is>
      </c>
      <c r="F5989" s="104" t="n">
        <v>31</v>
      </c>
      <c r="G5989" s="159" t="n">
        <v>2236</v>
      </c>
      <c r="H5989" s="159" t="n">
        <v>5786</v>
      </c>
      <c r="I5989" s="160" t="n">
        <v>28020.05</v>
      </c>
      <c r="J5989" s="160" t="n">
        <v>831.3</v>
      </c>
      <c r="K5989" s="160" t="n">
        <v>27188.75</v>
      </c>
      <c r="L5989" s="160" t="n">
        <v>8059.42</v>
      </c>
    </row>
    <row r="5990">
      <c r="A5990" s="176" t="n">
        <v>45992</v>
      </c>
      <c r="B5990" s="104" t="inlineStr">
        <is>
          <t>2025/26</t>
        </is>
      </c>
      <c r="C5990" s="104" t="inlineStr">
        <is>
          <t>HC-027</t>
        </is>
      </c>
      <c r="D5990" s="104" t="inlineStr">
        <is>
          <t>Sud-Est</t>
        </is>
      </c>
      <c r="E5990" s="104" t="inlineStr">
        <is>
          <t>Livraison</t>
        </is>
      </c>
      <c r="F5990" s="104" t="n">
        <v>31</v>
      </c>
      <c r="G5990" s="159" t="n">
        <v>1980</v>
      </c>
      <c r="H5990" s="159" t="n">
        <v>4943</v>
      </c>
      <c r="I5990" s="160" t="n">
        <v>33718.1</v>
      </c>
      <c r="J5990" s="160" t="n">
        <v>2034.79</v>
      </c>
      <c r="K5990" s="160" t="n">
        <v>31683.31</v>
      </c>
      <c r="L5990" s="160" t="n">
        <v>9868.73</v>
      </c>
    </row>
    <row r="5991">
      <c r="A5991" s="176" t="n">
        <v>45992</v>
      </c>
      <c r="B5991" s="104" t="inlineStr">
        <is>
          <t>2025/26</t>
        </is>
      </c>
      <c r="C5991" s="104" t="inlineStr">
        <is>
          <t>HC-027</t>
        </is>
      </c>
      <c r="D5991" s="104" t="inlineStr">
        <is>
          <t>Sud-Est</t>
        </is>
      </c>
      <c r="E5991" s="104" t="inlineStr">
        <is>
          <t>Sur place</t>
        </is>
      </c>
      <c r="F5991" s="104" t="n">
        <v>31</v>
      </c>
      <c r="G5991" s="159" t="n">
        <v>4313</v>
      </c>
      <c r="H5991" s="159" t="n">
        <v>10890</v>
      </c>
      <c r="I5991" s="160" t="n">
        <v>57812.67</v>
      </c>
      <c r="J5991" s="160" t="n">
        <v>1730.42</v>
      </c>
      <c r="K5991" s="160" t="n">
        <v>56082.25</v>
      </c>
      <c r="L5991" s="160" t="n">
        <v>16741.55</v>
      </c>
    </row>
    <row r="5992">
      <c r="A5992" s="176" t="n">
        <v>45992</v>
      </c>
      <c r="B5992" s="104" t="inlineStr">
        <is>
          <t>2025/26</t>
        </is>
      </c>
      <c r="C5992" s="104" t="inlineStr">
        <is>
          <t>HC-027</t>
        </is>
      </c>
      <c r="D5992" s="104" t="inlineStr">
        <is>
          <t>Sud-Est</t>
        </is>
      </c>
      <c r="E5992" s="104" t="inlineStr">
        <is>
          <t>À emporter</t>
        </is>
      </c>
      <c r="F5992" s="104" t="n">
        <v>30</v>
      </c>
      <c r="G5992" s="159" t="n">
        <v>3115</v>
      </c>
      <c r="H5992" s="159" t="n">
        <v>8057</v>
      </c>
      <c r="I5992" s="160" t="n">
        <v>38442.44</v>
      </c>
      <c r="J5992" s="160" t="n">
        <v>1122.88</v>
      </c>
      <c r="K5992" s="160" t="n">
        <v>37319.56</v>
      </c>
      <c r="L5992" s="160" t="n">
        <v>11146.61</v>
      </c>
    </row>
    <row r="5993">
      <c r="A5993" s="176" t="n">
        <v>45992</v>
      </c>
      <c r="B5993" s="104" t="inlineStr">
        <is>
          <t>2025/26</t>
        </is>
      </c>
      <c r="C5993" s="104" t="inlineStr">
        <is>
          <t>HC-028</t>
        </is>
      </c>
      <c r="D5993" s="104" t="inlineStr">
        <is>
          <t>Sud-Ouest</t>
        </is>
      </c>
      <c r="E5993" s="104" t="inlineStr">
        <is>
          <t>Livraison</t>
        </is>
      </c>
      <c r="F5993" s="104" t="n">
        <v>31</v>
      </c>
      <c r="G5993" s="159" t="n">
        <v>1498</v>
      </c>
      <c r="H5993" s="159" t="n">
        <v>3820</v>
      </c>
      <c r="I5993" s="160" t="n">
        <v>25513.13</v>
      </c>
      <c r="J5993" s="160" t="n">
        <v>1586.6</v>
      </c>
      <c r="K5993" s="160" t="n">
        <v>23926.53</v>
      </c>
      <c r="L5993" s="160" t="n">
        <v>7444.11</v>
      </c>
    </row>
    <row r="5994">
      <c r="A5994" s="176" t="n">
        <v>45992</v>
      </c>
      <c r="B5994" s="104" t="inlineStr">
        <is>
          <t>2025/26</t>
        </is>
      </c>
      <c r="C5994" s="104" t="inlineStr">
        <is>
          <t>HC-028</t>
        </is>
      </c>
      <c r="D5994" s="104" t="inlineStr">
        <is>
          <t>Sud-Ouest</t>
        </is>
      </c>
      <c r="E5994" s="104" t="inlineStr">
        <is>
          <t>Sur place</t>
        </is>
      </c>
      <c r="F5994" s="104" t="n">
        <v>31</v>
      </c>
      <c r="G5994" s="159" t="n">
        <v>3192</v>
      </c>
      <c r="H5994" s="159" t="n">
        <v>8068</v>
      </c>
      <c r="I5994" s="160" t="n">
        <v>43467.63</v>
      </c>
      <c r="J5994" s="160" t="n">
        <v>1243.55</v>
      </c>
      <c r="K5994" s="160" t="n">
        <v>42224.08</v>
      </c>
      <c r="L5994" s="160" t="n">
        <v>12621.41</v>
      </c>
    </row>
    <row r="5995">
      <c r="A5995" s="176" t="n">
        <v>45992</v>
      </c>
      <c r="B5995" s="104" t="inlineStr">
        <is>
          <t>2025/26</t>
        </is>
      </c>
      <c r="C5995" s="104" t="inlineStr">
        <is>
          <t>HC-028</t>
        </is>
      </c>
      <c r="D5995" s="104" t="inlineStr">
        <is>
          <t>Sud-Ouest</t>
        </is>
      </c>
      <c r="E5995" s="104" t="inlineStr">
        <is>
          <t>À emporter</t>
        </is>
      </c>
      <c r="F5995" s="104" t="n">
        <v>30</v>
      </c>
      <c r="G5995" s="159" t="n">
        <v>2451</v>
      </c>
      <c r="H5995" s="159" t="n">
        <v>6210</v>
      </c>
      <c r="I5995" s="160" t="n">
        <v>29961.51</v>
      </c>
      <c r="J5995" s="160" t="n">
        <v>821.1799999999999</v>
      </c>
      <c r="K5995" s="160" t="n">
        <v>29140.33</v>
      </c>
      <c r="L5995" s="160" t="n">
        <v>8688.200000000001</v>
      </c>
    </row>
    <row r="5996">
      <c r="A5996" s="176" t="n">
        <v>45992</v>
      </c>
      <c r="B5996" s="104" t="inlineStr">
        <is>
          <t>2025/26</t>
        </is>
      </c>
      <c r="C5996" s="104" t="inlineStr">
        <is>
          <t>HC-029</t>
        </is>
      </c>
      <c r="D5996" s="104" t="inlineStr">
        <is>
          <t>Île-de-France</t>
        </is>
      </c>
      <c r="E5996" s="104" t="inlineStr">
        <is>
          <t>Drive</t>
        </is>
      </c>
      <c r="F5996" s="104" t="n">
        <v>31</v>
      </c>
      <c r="G5996" s="159" t="n">
        <v>2181</v>
      </c>
      <c r="H5996" s="159" t="n">
        <v>5552</v>
      </c>
      <c r="I5996" s="160" t="n">
        <v>30846.86</v>
      </c>
      <c r="J5996" s="160" t="n">
        <v>940.05</v>
      </c>
      <c r="K5996" s="160" t="n">
        <v>29906.81</v>
      </c>
      <c r="L5996" s="160" t="n">
        <v>8923.389999999999</v>
      </c>
    </row>
    <row r="5997">
      <c r="A5997" s="176" t="n">
        <v>45992</v>
      </c>
      <c r="B5997" s="104" t="inlineStr">
        <is>
          <t>2025/26</t>
        </is>
      </c>
      <c r="C5997" s="104" t="inlineStr">
        <is>
          <t>HC-029</t>
        </is>
      </c>
      <c r="D5997" s="104" t="inlineStr">
        <is>
          <t>Île-de-France</t>
        </is>
      </c>
      <c r="E5997" s="104" t="inlineStr">
        <is>
          <t>Livraison</t>
        </is>
      </c>
      <c r="F5997" s="104" t="n">
        <v>31</v>
      </c>
      <c r="G5997" s="159" t="n">
        <v>2408</v>
      </c>
      <c r="H5997" s="159" t="n">
        <v>6250</v>
      </c>
      <c r="I5997" s="160" t="n">
        <v>41355.19</v>
      </c>
      <c r="J5997" s="160" t="n">
        <v>2610.11</v>
      </c>
      <c r="K5997" s="160" t="n">
        <v>38745.08</v>
      </c>
      <c r="L5997" s="160" t="n">
        <v>12055.33</v>
      </c>
    </row>
    <row r="5998">
      <c r="A5998" s="176" t="n">
        <v>45992</v>
      </c>
      <c r="B5998" s="104" t="inlineStr">
        <is>
          <t>2025/26</t>
        </is>
      </c>
      <c r="C5998" s="104" t="inlineStr">
        <is>
          <t>HC-029</t>
        </is>
      </c>
      <c r="D5998" s="104" t="inlineStr">
        <is>
          <t>Île-de-France</t>
        </is>
      </c>
      <c r="E5998" s="104" t="inlineStr">
        <is>
          <t>Sur place</t>
        </is>
      </c>
      <c r="F5998" s="104" t="n">
        <v>31</v>
      </c>
      <c r="G5998" s="159" t="n">
        <v>5564</v>
      </c>
      <c r="H5998" s="159" t="n">
        <v>14096</v>
      </c>
      <c r="I5998" s="160" t="n">
        <v>75461.75</v>
      </c>
      <c r="J5998" s="160" t="n">
        <v>2551.6</v>
      </c>
      <c r="K5998" s="160" t="n">
        <v>72910.14999999999</v>
      </c>
      <c r="L5998" s="160" t="n">
        <v>21737.56</v>
      </c>
    </row>
    <row r="5999">
      <c r="A5999" s="176" t="n">
        <v>45992</v>
      </c>
      <c r="B5999" s="104" t="inlineStr">
        <is>
          <t>2025/26</t>
        </is>
      </c>
      <c r="C5999" s="104" t="inlineStr">
        <is>
          <t>HC-029</t>
        </is>
      </c>
      <c r="D5999" s="104" t="inlineStr">
        <is>
          <t>Île-de-France</t>
        </is>
      </c>
      <c r="E5999" s="104" t="inlineStr">
        <is>
          <t>À emporter</t>
        </is>
      </c>
      <c r="F5999" s="104" t="n">
        <v>31</v>
      </c>
      <c r="G5999" s="159" t="n">
        <v>4252</v>
      </c>
      <c r="H5999" s="159" t="n">
        <v>10691</v>
      </c>
      <c r="I5999" s="160" t="n">
        <v>53422</v>
      </c>
      <c r="J5999" s="160" t="n">
        <v>1748.15</v>
      </c>
      <c r="K5999" s="160" t="n">
        <v>51673.85</v>
      </c>
      <c r="L5999" s="160" t="n">
        <v>15348.03</v>
      </c>
    </row>
    <row r="6000">
      <c r="A6000" s="176" t="n">
        <v>45992</v>
      </c>
      <c r="B6000" s="104" t="inlineStr">
        <is>
          <t>2025/26</t>
        </is>
      </c>
      <c r="C6000" s="104" t="inlineStr">
        <is>
          <t>HC-030</t>
        </is>
      </c>
      <c r="D6000" s="104" t="inlineStr">
        <is>
          <t>Nord-Ouest</t>
        </is>
      </c>
      <c r="E6000" s="104" t="inlineStr">
        <is>
          <t>Livraison</t>
        </is>
      </c>
      <c r="F6000" s="104" t="n">
        <v>31</v>
      </c>
      <c r="G6000" s="159" t="n">
        <v>1614</v>
      </c>
      <c r="H6000" s="159" t="n">
        <v>4211</v>
      </c>
      <c r="I6000" s="160" t="n">
        <v>27842.09</v>
      </c>
      <c r="J6000" s="160" t="n">
        <v>1738.27</v>
      </c>
      <c r="K6000" s="160" t="n">
        <v>26103.82</v>
      </c>
      <c r="L6000" s="160" t="n">
        <v>8089.15</v>
      </c>
    </row>
    <row r="6001">
      <c r="A6001" s="176" t="n">
        <v>45992</v>
      </c>
      <c r="B6001" s="104" t="inlineStr">
        <is>
          <t>2025/26</t>
        </is>
      </c>
      <c r="C6001" s="104" t="inlineStr">
        <is>
          <t>HC-030</t>
        </is>
      </c>
      <c r="D6001" s="104" t="inlineStr">
        <is>
          <t>Nord-Ouest</t>
        </is>
      </c>
      <c r="E6001" s="104" t="inlineStr">
        <is>
          <t>Sur place</t>
        </is>
      </c>
      <c r="F6001" s="104" t="n">
        <v>31</v>
      </c>
      <c r="G6001" s="159" t="n">
        <v>3711</v>
      </c>
      <c r="H6001" s="159" t="n">
        <v>9603</v>
      </c>
      <c r="I6001" s="160" t="n">
        <v>50347.12</v>
      </c>
      <c r="J6001" s="160" t="n">
        <v>1478.39</v>
      </c>
      <c r="K6001" s="160" t="n">
        <v>48868.73</v>
      </c>
      <c r="L6001" s="160" t="n">
        <v>14544.47</v>
      </c>
    </row>
    <row r="6002">
      <c r="A6002" s="176" t="n">
        <v>45992</v>
      </c>
      <c r="B6002" s="104" t="inlineStr">
        <is>
          <t>2025/26</t>
        </is>
      </c>
      <c r="C6002" s="104" t="inlineStr">
        <is>
          <t>HC-030</t>
        </is>
      </c>
      <c r="D6002" s="104" t="inlineStr">
        <is>
          <t>Nord-Ouest</t>
        </is>
      </c>
      <c r="E6002" s="104" t="inlineStr">
        <is>
          <t>À emporter</t>
        </is>
      </c>
      <c r="F6002" s="104" t="n">
        <v>31</v>
      </c>
      <c r="G6002" s="159" t="n">
        <v>2840</v>
      </c>
      <c r="H6002" s="159" t="n">
        <v>7426</v>
      </c>
      <c r="I6002" s="160" t="n">
        <v>35189.63</v>
      </c>
      <c r="J6002" s="160" t="n">
        <v>1049.62</v>
      </c>
      <c r="K6002" s="160" t="n">
        <v>34140.01</v>
      </c>
      <c r="L6002" s="160" t="n">
        <v>10105.59</v>
      </c>
    </row>
    <row r="6003">
      <c r="A6003" s="176" t="n">
        <v>45992</v>
      </c>
      <c r="B6003" s="104" t="inlineStr">
        <is>
          <t>2025/26</t>
        </is>
      </c>
      <c r="C6003" s="104" t="inlineStr">
        <is>
          <t>HC-031</t>
        </is>
      </c>
      <c r="D6003" s="104" t="inlineStr">
        <is>
          <t>Sud-Est</t>
        </is>
      </c>
      <c r="E6003" s="104" t="inlineStr">
        <is>
          <t>Drive</t>
        </is>
      </c>
      <c r="F6003" s="104" t="n">
        <v>30</v>
      </c>
      <c r="G6003" s="159" t="n">
        <v>1318</v>
      </c>
      <c r="H6003" s="159" t="n">
        <v>3298</v>
      </c>
      <c r="I6003" s="160" t="n">
        <v>19001.31</v>
      </c>
      <c r="J6003" s="160" t="n">
        <v>600.61</v>
      </c>
      <c r="K6003" s="160" t="n">
        <v>18400.7</v>
      </c>
      <c r="L6003" s="160" t="n">
        <v>5439.65</v>
      </c>
    </row>
    <row r="6004">
      <c r="A6004" s="176" t="n">
        <v>45992</v>
      </c>
      <c r="B6004" s="104" t="inlineStr">
        <is>
          <t>2025/26</t>
        </is>
      </c>
      <c r="C6004" s="104" t="inlineStr">
        <is>
          <t>HC-031</t>
        </is>
      </c>
      <c r="D6004" s="104" t="inlineStr">
        <is>
          <t>Sud-Est</t>
        </is>
      </c>
      <c r="E6004" s="104" t="inlineStr">
        <is>
          <t>Livraison</t>
        </is>
      </c>
      <c r="F6004" s="104" t="n">
        <v>31</v>
      </c>
      <c r="G6004" s="159" t="n">
        <v>1515</v>
      </c>
      <c r="H6004" s="159" t="n">
        <v>3862</v>
      </c>
      <c r="I6004" s="160" t="n">
        <v>25541.27</v>
      </c>
      <c r="J6004" s="160" t="n">
        <v>1500.46</v>
      </c>
      <c r="K6004" s="160" t="n">
        <v>24040.81</v>
      </c>
      <c r="L6004" s="160" t="n">
        <v>7414.05</v>
      </c>
    </row>
    <row r="6005">
      <c r="A6005" s="176" t="n">
        <v>45992</v>
      </c>
      <c r="B6005" s="104" t="inlineStr">
        <is>
          <t>2025/26</t>
        </is>
      </c>
      <c r="C6005" s="104" t="inlineStr">
        <is>
          <t>HC-031</t>
        </is>
      </c>
      <c r="D6005" s="104" t="inlineStr">
        <is>
          <t>Sud-Est</t>
        </is>
      </c>
      <c r="E6005" s="104" t="inlineStr">
        <is>
          <t>Sur place</t>
        </is>
      </c>
      <c r="F6005" s="104" t="n">
        <v>30</v>
      </c>
      <c r="G6005" s="159" t="n">
        <v>3201</v>
      </c>
      <c r="H6005" s="159" t="n">
        <v>8264</v>
      </c>
      <c r="I6005" s="160" t="n">
        <v>43274.39</v>
      </c>
      <c r="J6005" s="160" t="n">
        <v>1384.41</v>
      </c>
      <c r="K6005" s="160" t="n">
        <v>41889.98</v>
      </c>
      <c r="L6005" s="160" t="n">
        <v>12565.94</v>
      </c>
    </row>
    <row r="6006">
      <c r="A6006" s="176" t="n">
        <v>45992</v>
      </c>
      <c r="B6006" s="104" t="inlineStr">
        <is>
          <t>2025/26</t>
        </is>
      </c>
      <c r="C6006" s="104" t="inlineStr">
        <is>
          <t>HC-031</t>
        </is>
      </c>
      <c r="D6006" s="104" t="inlineStr">
        <is>
          <t>Sud-Est</t>
        </is>
      </c>
      <c r="E6006" s="104" t="inlineStr">
        <is>
          <t>À emporter</t>
        </is>
      </c>
      <c r="F6006" s="104" t="n">
        <v>31</v>
      </c>
      <c r="G6006" s="159" t="n">
        <v>2482</v>
      </c>
      <c r="H6006" s="159" t="n">
        <v>6255</v>
      </c>
      <c r="I6006" s="160" t="n">
        <v>30778.5</v>
      </c>
      <c r="J6006" s="160" t="n">
        <v>965.87</v>
      </c>
      <c r="K6006" s="160" t="n">
        <v>29812.63</v>
      </c>
      <c r="L6006" s="160" t="n">
        <v>8931.440000000001</v>
      </c>
    </row>
    <row r="6007">
      <c r="A6007" s="176" t="n">
        <v>45992</v>
      </c>
      <c r="B6007" s="104" t="inlineStr">
        <is>
          <t>2025/26</t>
        </is>
      </c>
      <c r="C6007" s="104" t="inlineStr">
        <is>
          <t>HC-032</t>
        </is>
      </c>
      <c r="D6007" s="104" t="inlineStr">
        <is>
          <t>Sud-Ouest</t>
        </is>
      </c>
      <c r="E6007" s="104" t="inlineStr">
        <is>
          <t>Livraison</t>
        </is>
      </c>
      <c r="F6007" s="104" t="n">
        <v>31</v>
      </c>
      <c r="G6007" s="159" t="n">
        <v>1889</v>
      </c>
      <c r="H6007" s="159" t="n">
        <v>4689</v>
      </c>
      <c r="I6007" s="160" t="n">
        <v>31274.18</v>
      </c>
      <c r="J6007" s="160" t="n">
        <v>1809.9</v>
      </c>
      <c r="K6007" s="160" t="n">
        <v>29464.28</v>
      </c>
      <c r="L6007" s="160" t="n">
        <v>9073.559999999999</v>
      </c>
    </row>
    <row r="6008">
      <c r="A6008" s="176" t="n">
        <v>45992</v>
      </c>
      <c r="B6008" s="104" t="inlineStr">
        <is>
          <t>2025/26</t>
        </is>
      </c>
      <c r="C6008" s="104" t="inlineStr">
        <is>
          <t>HC-032</t>
        </is>
      </c>
      <c r="D6008" s="104" t="inlineStr">
        <is>
          <t>Sud-Ouest</t>
        </is>
      </c>
      <c r="E6008" s="104" t="inlineStr">
        <is>
          <t>Sur place</t>
        </is>
      </c>
      <c r="F6008" s="104" t="n">
        <v>30</v>
      </c>
      <c r="G6008" s="159" t="n">
        <v>3463</v>
      </c>
      <c r="H6008" s="159" t="n">
        <v>8664</v>
      </c>
      <c r="I6008" s="160" t="n">
        <v>46577.9</v>
      </c>
      <c r="J6008" s="160" t="n">
        <v>1392.69</v>
      </c>
      <c r="K6008" s="160" t="n">
        <v>45185.21</v>
      </c>
      <c r="L6008" s="160" t="n">
        <v>13364.76</v>
      </c>
    </row>
    <row r="6009">
      <c r="A6009" s="176" t="n">
        <v>45992</v>
      </c>
      <c r="B6009" s="104" t="inlineStr">
        <is>
          <t>2025/26</t>
        </is>
      </c>
      <c r="C6009" s="104" t="inlineStr">
        <is>
          <t>HC-032</t>
        </is>
      </c>
      <c r="D6009" s="104" t="inlineStr">
        <is>
          <t>Sud-Ouest</t>
        </is>
      </c>
      <c r="E6009" s="104" t="inlineStr">
        <is>
          <t>À emporter</t>
        </is>
      </c>
      <c r="F6009" s="104" t="n">
        <v>29</v>
      </c>
      <c r="G6009" s="159" t="n">
        <v>2589</v>
      </c>
      <c r="H6009" s="159" t="n">
        <v>6719</v>
      </c>
      <c r="I6009" s="160" t="n">
        <v>31930.66</v>
      </c>
      <c r="J6009" s="160" t="n">
        <v>925.4400000000001</v>
      </c>
      <c r="K6009" s="160" t="n">
        <v>31005.22</v>
      </c>
      <c r="L6009" s="160" t="n">
        <v>9164.52</v>
      </c>
    </row>
    <row r="6010">
      <c r="A6010" s="176" t="n">
        <v>45992</v>
      </c>
      <c r="B6010" s="104" t="inlineStr">
        <is>
          <t>2025/26</t>
        </is>
      </c>
      <c r="C6010" s="104" t="inlineStr">
        <is>
          <t>HC-033</t>
        </is>
      </c>
      <c r="D6010" s="104" t="inlineStr">
        <is>
          <t>Île-de-France</t>
        </is>
      </c>
      <c r="E6010" s="104" t="inlineStr">
        <is>
          <t>Livraison</t>
        </is>
      </c>
      <c r="F6010" s="104" t="n">
        <v>31</v>
      </c>
      <c r="G6010" s="159" t="n">
        <v>2636</v>
      </c>
      <c r="H6010" s="159" t="n">
        <v>6737</v>
      </c>
      <c r="I6010" s="160" t="n">
        <v>45326.97</v>
      </c>
      <c r="J6010" s="160" t="n">
        <v>2784.4</v>
      </c>
      <c r="K6010" s="160" t="n">
        <v>42542.57</v>
      </c>
      <c r="L6010" s="160" t="n">
        <v>13184.74</v>
      </c>
    </row>
    <row r="6011">
      <c r="A6011" s="176" t="n">
        <v>45992</v>
      </c>
      <c r="B6011" s="104" t="inlineStr">
        <is>
          <t>2025/26</t>
        </is>
      </c>
      <c r="C6011" s="104" t="inlineStr">
        <is>
          <t>HC-033</t>
        </is>
      </c>
      <c r="D6011" s="104" t="inlineStr">
        <is>
          <t>Île-de-France</t>
        </is>
      </c>
      <c r="E6011" s="104" t="inlineStr">
        <is>
          <t>Sur place</t>
        </is>
      </c>
      <c r="F6011" s="104" t="n">
        <v>31</v>
      </c>
      <c r="G6011" s="159" t="n">
        <v>6006</v>
      </c>
      <c r="H6011" s="159" t="n">
        <v>15490</v>
      </c>
      <c r="I6011" s="160" t="n">
        <v>80093.28999999999</v>
      </c>
      <c r="J6011" s="160" t="n">
        <v>2163.86</v>
      </c>
      <c r="K6011" s="160" t="n">
        <v>77929.42999999999</v>
      </c>
      <c r="L6011" s="160" t="n">
        <v>23256.31</v>
      </c>
    </row>
    <row r="6012">
      <c r="A6012" s="176" t="n">
        <v>45992</v>
      </c>
      <c r="B6012" s="104" t="inlineStr">
        <is>
          <t>2025/26</t>
        </is>
      </c>
      <c r="C6012" s="104" t="inlineStr">
        <is>
          <t>HC-033</t>
        </is>
      </c>
      <c r="D6012" s="104" t="inlineStr">
        <is>
          <t>Île-de-France</t>
        </is>
      </c>
      <c r="E6012" s="104" t="inlineStr">
        <is>
          <t>À emporter</t>
        </is>
      </c>
      <c r="F6012" s="104" t="n">
        <v>31</v>
      </c>
      <c r="G6012" s="159" t="n">
        <v>4582</v>
      </c>
      <c r="H6012" s="159" t="n">
        <v>11769</v>
      </c>
      <c r="I6012" s="160" t="n">
        <v>57096.67</v>
      </c>
      <c r="J6012" s="160" t="n">
        <v>1651.92</v>
      </c>
      <c r="K6012" s="160" t="n">
        <v>55444.75</v>
      </c>
      <c r="L6012" s="160" t="n">
        <v>16531.52</v>
      </c>
    </row>
    <row r="6013">
      <c r="A6013" s="176" t="n">
        <v>45992</v>
      </c>
      <c r="B6013" s="104" t="inlineStr">
        <is>
          <t>2025/26</t>
        </is>
      </c>
      <c r="C6013" s="104" t="inlineStr">
        <is>
          <t>HC-034</t>
        </is>
      </c>
      <c r="D6013" s="104" t="inlineStr">
        <is>
          <t>Nord-Ouest</t>
        </is>
      </c>
      <c r="E6013" s="104" t="inlineStr">
        <is>
          <t>Livraison</t>
        </is>
      </c>
      <c r="F6013" s="104" t="n">
        <v>31</v>
      </c>
      <c r="G6013" s="159" t="n">
        <v>2010</v>
      </c>
      <c r="H6013" s="159" t="n">
        <v>5216</v>
      </c>
      <c r="I6013" s="160" t="n">
        <v>34342.35</v>
      </c>
      <c r="J6013" s="160" t="n">
        <v>1874.92</v>
      </c>
      <c r="K6013" s="160" t="n">
        <v>32467.43</v>
      </c>
      <c r="L6013" s="160" t="n">
        <v>11194.92</v>
      </c>
    </row>
    <row r="6014">
      <c r="A6014" s="176" t="n">
        <v>45992</v>
      </c>
      <c r="B6014" s="104" t="inlineStr">
        <is>
          <t>2025/26</t>
        </is>
      </c>
      <c r="C6014" s="104" t="inlineStr">
        <is>
          <t>HC-034</t>
        </is>
      </c>
      <c r="D6014" s="104" t="inlineStr">
        <is>
          <t>Nord-Ouest</t>
        </is>
      </c>
      <c r="E6014" s="104" t="inlineStr">
        <is>
          <t>Sur place</t>
        </is>
      </c>
      <c r="F6014" s="104" t="n">
        <v>31</v>
      </c>
      <c r="G6014" s="159" t="n">
        <v>4447</v>
      </c>
      <c r="H6014" s="159" t="n">
        <v>11293</v>
      </c>
      <c r="I6014" s="160" t="n">
        <v>59867.81</v>
      </c>
      <c r="J6014" s="160" t="n">
        <v>1804.79</v>
      </c>
      <c r="K6014" s="160" t="n">
        <v>58063.02</v>
      </c>
      <c r="L6014" s="160" t="n">
        <v>19226.9</v>
      </c>
    </row>
    <row r="6015">
      <c r="A6015" s="176" t="n">
        <v>45992</v>
      </c>
      <c r="B6015" s="104" t="inlineStr">
        <is>
          <t>2025/26</t>
        </is>
      </c>
      <c r="C6015" s="104" t="inlineStr">
        <is>
          <t>HC-034</t>
        </is>
      </c>
      <c r="D6015" s="104" t="inlineStr">
        <is>
          <t>Nord-Ouest</t>
        </is>
      </c>
      <c r="E6015" s="104" t="inlineStr">
        <is>
          <t>À emporter</t>
        </is>
      </c>
      <c r="F6015" s="104" t="n">
        <v>30</v>
      </c>
      <c r="G6015" s="159" t="n">
        <v>3363</v>
      </c>
      <c r="H6015" s="159" t="n">
        <v>8517</v>
      </c>
      <c r="I6015" s="160" t="n">
        <v>41606.15</v>
      </c>
      <c r="J6015" s="160" t="n">
        <v>1095.23</v>
      </c>
      <c r="K6015" s="160" t="n">
        <v>40510.92</v>
      </c>
      <c r="L6015" s="160" t="n">
        <v>13455.18</v>
      </c>
    </row>
    <row r="6016">
      <c r="A6016" s="176" t="n">
        <v>45992</v>
      </c>
      <c r="B6016" s="104" t="inlineStr">
        <is>
          <t>2025/26</t>
        </is>
      </c>
      <c r="C6016" s="104" t="inlineStr">
        <is>
          <t>HC-035</t>
        </is>
      </c>
      <c r="D6016" s="104" t="inlineStr">
        <is>
          <t>Sud-Est</t>
        </is>
      </c>
      <c r="E6016" s="104" t="inlineStr">
        <is>
          <t>Livraison</t>
        </is>
      </c>
      <c r="F6016" s="104" t="n">
        <v>31</v>
      </c>
      <c r="G6016" s="159" t="n">
        <v>2073</v>
      </c>
      <c r="H6016" s="159" t="n">
        <v>5225</v>
      </c>
      <c r="I6016" s="160" t="n">
        <v>35191.91</v>
      </c>
      <c r="J6016" s="160" t="n">
        <v>2091.68</v>
      </c>
      <c r="K6016" s="160" t="n">
        <v>33100.23</v>
      </c>
      <c r="L6016" s="160" t="n">
        <v>10220.5</v>
      </c>
    </row>
    <row r="6017">
      <c r="A6017" s="176" t="n">
        <v>45992</v>
      </c>
      <c r="B6017" s="104" t="inlineStr">
        <is>
          <t>2025/26</t>
        </is>
      </c>
      <c r="C6017" s="104" t="inlineStr">
        <is>
          <t>HC-035</t>
        </is>
      </c>
      <c r="D6017" s="104" t="inlineStr">
        <is>
          <t>Sud-Est</t>
        </is>
      </c>
      <c r="E6017" s="104" t="inlineStr">
        <is>
          <t>Sur place</t>
        </is>
      </c>
      <c r="F6017" s="104" t="n">
        <v>31</v>
      </c>
      <c r="G6017" s="159" t="n">
        <v>4615</v>
      </c>
      <c r="H6017" s="159" t="n">
        <v>11711</v>
      </c>
      <c r="I6017" s="160" t="n">
        <v>62111.65</v>
      </c>
      <c r="J6017" s="160" t="n">
        <v>1615.4</v>
      </c>
      <c r="K6017" s="160" t="n">
        <v>60496.25</v>
      </c>
      <c r="L6017" s="160" t="n">
        <v>17996.94</v>
      </c>
    </row>
    <row r="6018">
      <c r="A6018" s="176" t="n">
        <v>45992</v>
      </c>
      <c r="B6018" s="104" t="inlineStr">
        <is>
          <t>2025/26</t>
        </is>
      </c>
      <c r="C6018" s="104" t="inlineStr">
        <is>
          <t>HC-035</t>
        </is>
      </c>
      <c r="D6018" s="104" t="inlineStr">
        <is>
          <t>Sud-Est</t>
        </is>
      </c>
      <c r="E6018" s="104" t="inlineStr">
        <is>
          <t>À emporter</t>
        </is>
      </c>
      <c r="F6018" s="104" t="n">
        <v>30</v>
      </c>
      <c r="G6018" s="159" t="n">
        <v>3444</v>
      </c>
      <c r="H6018" s="159" t="n">
        <v>8798</v>
      </c>
      <c r="I6018" s="160" t="n">
        <v>42998.88</v>
      </c>
      <c r="J6018" s="160" t="n">
        <v>1405.6</v>
      </c>
      <c r="K6018" s="160" t="n">
        <v>41593.28</v>
      </c>
      <c r="L6018" s="160" t="n">
        <v>12354.24</v>
      </c>
    </row>
    <row r="6019">
      <c r="A6019" s="176" t="n">
        <v>45992</v>
      </c>
      <c r="B6019" s="104" t="inlineStr">
        <is>
          <t>2025/26</t>
        </is>
      </c>
      <c r="C6019" s="104" t="inlineStr">
        <is>
          <t>HC-036</t>
        </is>
      </c>
      <c r="D6019" s="104" t="inlineStr">
        <is>
          <t>Sud-Ouest</t>
        </is>
      </c>
      <c r="E6019" s="104" t="inlineStr">
        <is>
          <t>Drive</t>
        </is>
      </c>
      <c r="F6019" s="104" t="n">
        <v>31</v>
      </c>
      <c r="G6019" s="159" t="n">
        <v>1505</v>
      </c>
      <c r="H6019" s="159" t="n">
        <v>3919</v>
      </c>
      <c r="I6019" s="160" t="n">
        <v>21498.73</v>
      </c>
      <c r="J6019" s="160" t="n">
        <v>610.1</v>
      </c>
      <c r="K6019" s="160" t="n">
        <v>20888.63</v>
      </c>
      <c r="L6019" s="160" t="n">
        <v>6261.95</v>
      </c>
    </row>
    <row r="6020">
      <c r="A6020" s="176" t="n">
        <v>45992</v>
      </c>
      <c r="B6020" s="104" t="inlineStr">
        <is>
          <t>2025/26</t>
        </is>
      </c>
      <c r="C6020" s="104" t="inlineStr">
        <is>
          <t>HC-036</t>
        </is>
      </c>
      <c r="D6020" s="104" t="inlineStr">
        <is>
          <t>Sud-Ouest</t>
        </is>
      </c>
      <c r="E6020" s="104" t="inlineStr">
        <is>
          <t>Livraison</t>
        </is>
      </c>
      <c r="F6020" s="104" t="n">
        <v>31</v>
      </c>
      <c r="G6020" s="159" t="n">
        <v>1600</v>
      </c>
      <c r="H6020" s="159" t="n">
        <v>4009</v>
      </c>
      <c r="I6020" s="160" t="n">
        <v>27479.88</v>
      </c>
      <c r="J6020" s="160" t="n">
        <v>1713.31</v>
      </c>
      <c r="K6020" s="160" t="n">
        <v>25766.57</v>
      </c>
      <c r="L6020" s="160" t="n">
        <v>8008.46</v>
      </c>
    </row>
    <row r="6021">
      <c r="A6021" s="176" t="n">
        <v>45992</v>
      </c>
      <c r="B6021" s="104" t="inlineStr">
        <is>
          <t>2025/26</t>
        </is>
      </c>
      <c r="C6021" s="104" t="inlineStr">
        <is>
          <t>HC-036</t>
        </is>
      </c>
      <c r="D6021" s="104" t="inlineStr">
        <is>
          <t>Sud-Ouest</t>
        </is>
      </c>
      <c r="E6021" s="104" t="inlineStr">
        <is>
          <t>Sur place</t>
        </is>
      </c>
      <c r="F6021" s="104" t="n">
        <v>31</v>
      </c>
      <c r="G6021" s="159" t="n">
        <v>3628</v>
      </c>
      <c r="H6021" s="159" t="n">
        <v>9229</v>
      </c>
      <c r="I6021" s="160" t="n">
        <v>48856.68</v>
      </c>
      <c r="J6021" s="160" t="n">
        <v>1375.85</v>
      </c>
      <c r="K6021" s="160" t="n">
        <v>47480.83</v>
      </c>
      <c r="L6021" s="160" t="n">
        <v>14122.55</v>
      </c>
    </row>
    <row r="6022">
      <c r="A6022" s="176" t="n">
        <v>45992</v>
      </c>
      <c r="B6022" s="104" t="inlineStr">
        <is>
          <t>2025/26</t>
        </is>
      </c>
      <c r="C6022" s="104" t="inlineStr">
        <is>
          <t>HC-036</t>
        </is>
      </c>
      <c r="D6022" s="104" t="inlineStr">
        <is>
          <t>Sud-Ouest</t>
        </is>
      </c>
      <c r="E6022" s="104" t="inlineStr">
        <is>
          <t>À emporter</t>
        </is>
      </c>
      <c r="F6022" s="104" t="n">
        <v>31</v>
      </c>
      <c r="G6022" s="159" t="n">
        <v>2768</v>
      </c>
      <c r="H6022" s="159" t="n">
        <v>6995</v>
      </c>
      <c r="I6022" s="160" t="n">
        <v>34281.51</v>
      </c>
      <c r="J6022" s="160" t="n">
        <v>910.97</v>
      </c>
      <c r="K6022" s="160" t="n">
        <v>33370.54</v>
      </c>
      <c r="L6022" s="160" t="n">
        <v>9897.5</v>
      </c>
    </row>
    <row r="6023">
      <c r="A6023" s="176" t="n">
        <v>45992</v>
      </c>
      <c r="B6023" s="104" t="inlineStr">
        <is>
          <t>2025/26</t>
        </is>
      </c>
      <c r="C6023" s="104" t="inlineStr">
        <is>
          <t>HC-037</t>
        </is>
      </c>
      <c r="D6023" s="104" t="inlineStr">
        <is>
          <t>Île-de-France</t>
        </is>
      </c>
      <c r="E6023" s="104" t="inlineStr">
        <is>
          <t>Drive</t>
        </is>
      </c>
      <c r="F6023" s="104" t="n">
        <v>31</v>
      </c>
      <c r="G6023" s="159" t="n">
        <v>1476</v>
      </c>
      <c r="H6023" s="159" t="n">
        <v>3788</v>
      </c>
      <c r="I6023" s="160" t="n">
        <v>20725.88</v>
      </c>
      <c r="J6023" s="160" t="n">
        <v>701.58</v>
      </c>
      <c r="K6023" s="160" t="n">
        <v>20024.3</v>
      </c>
      <c r="L6023" s="160" t="n">
        <v>5929.38</v>
      </c>
    </row>
    <row r="6024">
      <c r="A6024" s="176" t="n">
        <v>45992</v>
      </c>
      <c r="B6024" s="104" t="inlineStr">
        <is>
          <t>2025/26</t>
        </is>
      </c>
      <c r="C6024" s="104" t="inlineStr">
        <is>
          <t>HC-037</t>
        </is>
      </c>
      <c r="D6024" s="104" t="inlineStr">
        <is>
          <t>Île-de-France</t>
        </is>
      </c>
      <c r="E6024" s="104" t="inlineStr">
        <is>
          <t>Livraison</t>
        </is>
      </c>
      <c r="F6024" s="104" t="n">
        <v>31</v>
      </c>
      <c r="G6024" s="159" t="n">
        <v>1767</v>
      </c>
      <c r="H6024" s="159" t="n">
        <v>4486</v>
      </c>
      <c r="I6024" s="160" t="n">
        <v>29613.86</v>
      </c>
      <c r="J6024" s="160" t="n">
        <v>1690.11</v>
      </c>
      <c r="K6024" s="160" t="n">
        <v>27923.75</v>
      </c>
      <c r="L6024" s="160" t="n">
        <v>8726.200000000001</v>
      </c>
    </row>
    <row r="6025">
      <c r="A6025" s="176" t="n">
        <v>45992</v>
      </c>
      <c r="B6025" s="104" t="inlineStr">
        <is>
          <t>2025/26</t>
        </is>
      </c>
      <c r="C6025" s="104" t="inlineStr">
        <is>
          <t>HC-037</t>
        </is>
      </c>
      <c r="D6025" s="104" t="inlineStr">
        <is>
          <t>Île-de-France</t>
        </is>
      </c>
      <c r="E6025" s="104" t="inlineStr">
        <is>
          <t>Sur place</t>
        </is>
      </c>
      <c r="F6025" s="104" t="n">
        <v>31</v>
      </c>
      <c r="G6025" s="159" t="n">
        <v>3587</v>
      </c>
      <c r="H6025" s="159" t="n">
        <v>9235</v>
      </c>
      <c r="I6025" s="160" t="n">
        <v>48706.53</v>
      </c>
      <c r="J6025" s="160" t="n">
        <v>1414.98</v>
      </c>
      <c r="K6025" s="160" t="n">
        <v>47291.55</v>
      </c>
      <c r="L6025" s="160" t="n">
        <v>14224.3</v>
      </c>
    </row>
    <row r="6026">
      <c r="A6026" s="176" t="n">
        <v>45992</v>
      </c>
      <c r="B6026" s="104" t="inlineStr">
        <is>
          <t>2025/26</t>
        </is>
      </c>
      <c r="C6026" s="104" t="inlineStr">
        <is>
          <t>HC-037</t>
        </is>
      </c>
      <c r="D6026" s="104" t="inlineStr">
        <is>
          <t>Île-de-France</t>
        </is>
      </c>
      <c r="E6026" s="104" t="inlineStr">
        <is>
          <t>À emporter</t>
        </is>
      </c>
      <c r="F6026" s="104" t="n">
        <v>29</v>
      </c>
      <c r="G6026" s="159" t="n">
        <v>2535</v>
      </c>
      <c r="H6026" s="159" t="n">
        <v>6553</v>
      </c>
      <c r="I6026" s="160" t="n">
        <v>31676.9</v>
      </c>
      <c r="J6026" s="160" t="n">
        <v>1038.14</v>
      </c>
      <c r="K6026" s="160" t="n">
        <v>30638.76</v>
      </c>
      <c r="L6026" s="160" t="n">
        <v>9091.4</v>
      </c>
    </row>
    <row r="6027">
      <c r="A6027" s="176" t="n">
        <v>45992</v>
      </c>
      <c r="B6027" s="104" t="inlineStr">
        <is>
          <t>2025/26</t>
        </is>
      </c>
      <c r="C6027" s="104" t="inlineStr">
        <is>
          <t>HC-038</t>
        </is>
      </c>
      <c r="D6027" s="104" t="inlineStr">
        <is>
          <t>Nord-Ouest</t>
        </is>
      </c>
      <c r="E6027" s="104" t="inlineStr">
        <is>
          <t>Drive</t>
        </is>
      </c>
      <c r="F6027" s="104" t="n">
        <v>31</v>
      </c>
      <c r="G6027" s="159" t="n">
        <v>1081</v>
      </c>
      <c r="H6027" s="159" t="n">
        <v>2809</v>
      </c>
      <c r="I6027" s="160" t="n">
        <v>15552.99</v>
      </c>
      <c r="J6027" s="160" t="n">
        <v>484.99</v>
      </c>
      <c r="K6027" s="160" t="n">
        <v>15068</v>
      </c>
      <c r="L6027" s="160" t="n">
        <v>4447.99</v>
      </c>
    </row>
    <row r="6028">
      <c r="A6028" s="176" t="n">
        <v>45992</v>
      </c>
      <c r="B6028" s="104" t="inlineStr">
        <is>
          <t>2025/26</t>
        </is>
      </c>
      <c r="C6028" s="104" t="inlineStr">
        <is>
          <t>HC-038</t>
        </is>
      </c>
      <c r="D6028" s="104" t="inlineStr">
        <is>
          <t>Nord-Ouest</t>
        </is>
      </c>
      <c r="E6028" s="104" t="inlineStr">
        <is>
          <t>Livraison</t>
        </is>
      </c>
      <c r="F6028" s="104" t="n">
        <v>29</v>
      </c>
      <c r="G6028" s="159" t="n">
        <v>1077</v>
      </c>
      <c r="H6028" s="159" t="n">
        <v>2713</v>
      </c>
      <c r="I6028" s="160" t="n">
        <v>18601.95</v>
      </c>
      <c r="J6028" s="160" t="n">
        <v>1137.71</v>
      </c>
      <c r="K6028" s="160" t="n">
        <v>17464.24</v>
      </c>
      <c r="L6028" s="160" t="n">
        <v>5405.72</v>
      </c>
    </row>
    <row r="6029">
      <c r="A6029" s="176" t="n">
        <v>45992</v>
      </c>
      <c r="B6029" s="104" t="inlineStr">
        <is>
          <t>2025/26</t>
        </is>
      </c>
      <c r="C6029" s="104" t="inlineStr">
        <is>
          <t>HC-038</t>
        </is>
      </c>
      <c r="D6029" s="104" t="inlineStr">
        <is>
          <t>Nord-Ouest</t>
        </is>
      </c>
      <c r="E6029" s="104" t="inlineStr">
        <is>
          <t>Sur place</t>
        </is>
      </c>
      <c r="F6029" s="104" t="n">
        <v>31</v>
      </c>
      <c r="G6029" s="159" t="n">
        <v>2837</v>
      </c>
      <c r="H6029" s="159" t="n">
        <v>7400</v>
      </c>
      <c r="I6029" s="160" t="n">
        <v>38526.8</v>
      </c>
      <c r="J6029" s="160" t="n">
        <v>1207.46</v>
      </c>
      <c r="K6029" s="160" t="n">
        <v>37319.34</v>
      </c>
      <c r="L6029" s="160" t="n">
        <v>11004.49</v>
      </c>
    </row>
    <row r="6030">
      <c r="A6030" s="176" t="n">
        <v>45992</v>
      </c>
      <c r="B6030" s="104" t="inlineStr">
        <is>
          <t>2025/26</t>
        </is>
      </c>
      <c r="C6030" s="104" t="inlineStr">
        <is>
          <t>HC-038</t>
        </is>
      </c>
      <c r="D6030" s="104" t="inlineStr">
        <is>
          <t>Nord-Ouest</t>
        </is>
      </c>
      <c r="E6030" s="104" t="inlineStr">
        <is>
          <t>À emporter</t>
        </is>
      </c>
      <c r="F6030" s="104" t="n">
        <v>31</v>
      </c>
      <c r="G6030" s="159" t="n">
        <v>2044</v>
      </c>
      <c r="H6030" s="159" t="n">
        <v>5303</v>
      </c>
      <c r="I6030" s="160" t="n">
        <v>25163.34</v>
      </c>
      <c r="J6030" s="160" t="n">
        <v>724.26</v>
      </c>
      <c r="K6030" s="160" t="n">
        <v>24439.08</v>
      </c>
      <c r="L6030" s="160" t="n">
        <v>7320.23</v>
      </c>
    </row>
    <row r="6031">
      <c r="A6031" s="176" t="n">
        <v>45992</v>
      </c>
      <c r="B6031" s="104" t="inlineStr">
        <is>
          <t>2025/26</t>
        </is>
      </c>
      <c r="C6031" s="104" t="inlineStr">
        <is>
          <t>HC-039</t>
        </is>
      </c>
      <c r="D6031" s="104" t="inlineStr">
        <is>
          <t>Sud-Est</t>
        </is>
      </c>
      <c r="E6031" s="104" t="inlineStr">
        <is>
          <t>Livraison</t>
        </is>
      </c>
      <c r="F6031" s="104" t="n">
        <v>31</v>
      </c>
      <c r="G6031" s="159" t="n">
        <v>1859</v>
      </c>
      <c r="H6031" s="159" t="n">
        <v>4732</v>
      </c>
      <c r="I6031" s="160" t="n">
        <v>31902.94</v>
      </c>
      <c r="J6031" s="160" t="n">
        <v>1922.06</v>
      </c>
      <c r="K6031" s="160" t="n">
        <v>29980.88</v>
      </c>
      <c r="L6031" s="160" t="n">
        <v>9318.66</v>
      </c>
    </row>
    <row r="6032">
      <c r="A6032" s="176" t="n">
        <v>45992</v>
      </c>
      <c r="B6032" s="104" t="inlineStr">
        <is>
          <t>2025/26</t>
        </is>
      </c>
      <c r="C6032" s="104" t="inlineStr">
        <is>
          <t>HC-039</t>
        </is>
      </c>
      <c r="D6032" s="104" t="inlineStr">
        <is>
          <t>Sud-Est</t>
        </is>
      </c>
      <c r="E6032" s="104" t="inlineStr">
        <is>
          <t>Sur place</t>
        </is>
      </c>
      <c r="F6032" s="104" t="n">
        <v>31</v>
      </c>
      <c r="G6032" s="159" t="n">
        <v>4384</v>
      </c>
      <c r="H6032" s="159" t="n">
        <v>11186</v>
      </c>
      <c r="I6032" s="160" t="n">
        <v>59886.14</v>
      </c>
      <c r="J6032" s="160" t="n">
        <v>1862.35</v>
      </c>
      <c r="K6032" s="160" t="n">
        <v>58023.79</v>
      </c>
      <c r="L6032" s="160" t="n">
        <v>17340.06</v>
      </c>
    </row>
    <row r="6033">
      <c r="A6033" s="176" t="n">
        <v>45992</v>
      </c>
      <c r="B6033" s="104" t="inlineStr">
        <is>
          <t>2025/26</t>
        </is>
      </c>
      <c r="C6033" s="104" t="inlineStr">
        <is>
          <t>HC-039</t>
        </is>
      </c>
      <c r="D6033" s="104" t="inlineStr">
        <is>
          <t>Sud-Est</t>
        </is>
      </c>
      <c r="E6033" s="104" t="inlineStr">
        <is>
          <t>À emporter</t>
        </is>
      </c>
      <c r="F6033" s="104" t="n">
        <v>31</v>
      </c>
      <c r="G6033" s="159" t="n">
        <v>3326</v>
      </c>
      <c r="H6033" s="159" t="n">
        <v>8289</v>
      </c>
      <c r="I6033" s="160" t="n">
        <v>41316.99</v>
      </c>
      <c r="J6033" s="160" t="n">
        <v>1144.48</v>
      </c>
      <c r="K6033" s="160" t="n">
        <v>40172.51</v>
      </c>
      <c r="L6033" s="160" t="n">
        <v>11919.26</v>
      </c>
    </row>
    <row r="6034">
      <c r="A6034" s="176" t="n">
        <v>45992</v>
      </c>
      <c r="B6034" s="104" t="inlineStr">
        <is>
          <t>2025/26</t>
        </is>
      </c>
      <c r="C6034" s="104" t="inlineStr">
        <is>
          <t>HC-040</t>
        </is>
      </c>
      <c r="D6034" s="104" t="inlineStr">
        <is>
          <t>Sud-Ouest</t>
        </is>
      </c>
      <c r="E6034" s="104" t="inlineStr">
        <is>
          <t>Livraison</t>
        </is>
      </c>
      <c r="F6034" s="104" t="n">
        <v>31</v>
      </c>
      <c r="G6034" s="159" t="n">
        <v>1888</v>
      </c>
      <c r="H6034" s="159" t="n">
        <v>4726</v>
      </c>
      <c r="I6034" s="160" t="n">
        <v>32186.52</v>
      </c>
      <c r="J6034" s="160" t="n">
        <v>1859.87</v>
      </c>
      <c r="K6034" s="160" t="n">
        <v>30326.65</v>
      </c>
      <c r="L6034" s="160" t="n">
        <v>9409.07</v>
      </c>
    </row>
    <row r="6035">
      <c r="A6035" s="176" t="n">
        <v>45992</v>
      </c>
      <c r="B6035" s="104" t="inlineStr">
        <is>
          <t>2025/26</t>
        </is>
      </c>
      <c r="C6035" s="104" t="inlineStr">
        <is>
          <t>HC-040</t>
        </is>
      </c>
      <c r="D6035" s="104" t="inlineStr">
        <is>
          <t>Sud-Ouest</t>
        </is>
      </c>
      <c r="E6035" s="104" t="inlineStr">
        <is>
          <t>Sur place</t>
        </is>
      </c>
      <c r="F6035" s="104" t="n">
        <v>31</v>
      </c>
      <c r="G6035" s="159" t="n">
        <v>4276</v>
      </c>
      <c r="H6035" s="159" t="n">
        <v>11316</v>
      </c>
      <c r="I6035" s="160" t="n">
        <v>58072.63</v>
      </c>
      <c r="J6035" s="160" t="n">
        <v>1766.57</v>
      </c>
      <c r="K6035" s="160" t="n">
        <v>56306.06</v>
      </c>
      <c r="L6035" s="160" t="n">
        <v>16707.29</v>
      </c>
    </row>
    <row r="6036">
      <c r="A6036" s="176" t="n">
        <v>45992</v>
      </c>
      <c r="B6036" s="104" t="inlineStr">
        <is>
          <t>2025/26</t>
        </is>
      </c>
      <c r="C6036" s="104" t="inlineStr">
        <is>
          <t>HC-040</t>
        </is>
      </c>
      <c r="D6036" s="104" t="inlineStr">
        <is>
          <t>Sud-Ouest</t>
        </is>
      </c>
      <c r="E6036" s="104" t="inlineStr">
        <is>
          <t>À emporter</t>
        </is>
      </c>
      <c r="F6036" s="104" t="n">
        <v>31</v>
      </c>
      <c r="G6036" s="159" t="n">
        <v>3189</v>
      </c>
      <c r="H6036" s="159" t="n">
        <v>8054</v>
      </c>
      <c r="I6036" s="160" t="n">
        <v>39731.68</v>
      </c>
      <c r="J6036" s="160" t="n">
        <v>1254.56</v>
      </c>
      <c r="K6036" s="160" t="n">
        <v>38477.12</v>
      </c>
      <c r="L6036" s="160" t="n">
        <v>11444.08</v>
      </c>
    </row>
    <row r="6037">
      <c r="A6037" s="176" t="n">
        <v>45992</v>
      </c>
      <c r="B6037" s="104" t="inlineStr">
        <is>
          <t>2025/26</t>
        </is>
      </c>
      <c r="C6037" s="104" t="inlineStr">
        <is>
          <t>HC-041</t>
        </is>
      </c>
      <c r="D6037" s="104" t="inlineStr">
        <is>
          <t>Île-de-France</t>
        </is>
      </c>
      <c r="E6037" s="104" t="inlineStr">
        <is>
          <t>Livraison</t>
        </is>
      </c>
      <c r="F6037" s="104" t="n">
        <v>30</v>
      </c>
      <c r="G6037" s="159" t="n">
        <v>3316</v>
      </c>
      <c r="H6037" s="159" t="n">
        <v>8508</v>
      </c>
      <c r="I6037" s="160" t="n">
        <v>53871.6</v>
      </c>
      <c r="J6037" s="160" t="n">
        <v>2886.1</v>
      </c>
      <c r="K6037" s="160" t="n">
        <v>50985.5</v>
      </c>
      <c r="L6037" s="160" t="n">
        <v>15663.04</v>
      </c>
    </row>
    <row r="6038">
      <c r="A6038" s="176" t="n">
        <v>45992</v>
      </c>
      <c r="B6038" s="104" t="inlineStr">
        <is>
          <t>2025/26</t>
        </is>
      </c>
      <c r="C6038" s="104" t="inlineStr">
        <is>
          <t>HC-041</t>
        </is>
      </c>
      <c r="D6038" s="104" t="inlineStr">
        <is>
          <t>Île-de-France</t>
        </is>
      </c>
      <c r="E6038" s="104" t="inlineStr">
        <is>
          <t>Sur place</t>
        </is>
      </c>
      <c r="F6038" s="104" t="n">
        <v>29</v>
      </c>
      <c r="G6038" s="159" t="n">
        <v>6049</v>
      </c>
      <c r="H6038" s="159" t="n">
        <v>15781</v>
      </c>
      <c r="I6038" s="160" t="n">
        <v>82855.47</v>
      </c>
      <c r="J6038" s="160" t="n">
        <v>2341.27</v>
      </c>
      <c r="K6038" s="160" t="n">
        <v>80514.2</v>
      </c>
      <c r="L6038" s="160" t="n">
        <v>24140.14</v>
      </c>
    </row>
    <row r="6039">
      <c r="A6039" s="176" t="n">
        <v>45992</v>
      </c>
      <c r="B6039" s="104" t="inlineStr">
        <is>
          <t>2025/26</t>
        </is>
      </c>
      <c r="C6039" s="104" t="inlineStr">
        <is>
          <t>HC-041</t>
        </is>
      </c>
      <c r="D6039" s="104" t="inlineStr">
        <is>
          <t>Île-de-France</t>
        </is>
      </c>
      <c r="E6039" s="104" t="inlineStr">
        <is>
          <t>À emporter</t>
        </is>
      </c>
      <c r="F6039" s="104" t="n">
        <v>29</v>
      </c>
      <c r="G6039" s="159" t="n">
        <v>4405</v>
      </c>
      <c r="H6039" s="159" t="n">
        <v>11445</v>
      </c>
      <c r="I6039" s="160" t="n">
        <v>54627.88</v>
      </c>
      <c r="J6039" s="160" t="n">
        <v>1600.15</v>
      </c>
      <c r="K6039" s="160" t="n">
        <v>53027.73</v>
      </c>
      <c r="L6039" s="160" t="n">
        <v>15884.56</v>
      </c>
    </row>
    <row r="6040">
      <c r="A6040" s="176" t="n">
        <v>45992</v>
      </c>
      <c r="B6040" s="104" t="inlineStr">
        <is>
          <t>2025/26</t>
        </is>
      </c>
      <c r="C6040" s="104" t="inlineStr">
        <is>
          <t>HC-042</t>
        </is>
      </c>
      <c r="D6040" s="104" t="inlineStr">
        <is>
          <t>Nord-Ouest</t>
        </is>
      </c>
      <c r="E6040" s="104" t="inlineStr">
        <is>
          <t>Drive</t>
        </is>
      </c>
      <c r="F6040" s="104" t="n">
        <v>30</v>
      </c>
      <c r="G6040" s="159" t="n">
        <v>1334</v>
      </c>
      <c r="H6040" s="159" t="n">
        <v>3380</v>
      </c>
      <c r="I6040" s="160" t="n">
        <v>18918.84</v>
      </c>
      <c r="J6040" s="160" t="n">
        <v>603.15</v>
      </c>
      <c r="K6040" s="160" t="n">
        <v>18315.69</v>
      </c>
      <c r="L6040" s="160" t="n">
        <v>5476.07</v>
      </c>
    </row>
    <row r="6041">
      <c r="A6041" s="176" t="n">
        <v>45992</v>
      </c>
      <c r="B6041" s="104" t="inlineStr">
        <is>
          <t>2025/26</t>
        </is>
      </c>
      <c r="C6041" s="104" t="inlineStr">
        <is>
          <t>HC-042</t>
        </is>
      </c>
      <c r="D6041" s="104" t="inlineStr">
        <is>
          <t>Nord-Ouest</t>
        </is>
      </c>
      <c r="E6041" s="104" t="inlineStr">
        <is>
          <t>Livraison</t>
        </is>
      </c>
      <c r="F6041" s="104" t="n">
        <v>31</v>
      </c>
      <c r="G6041" s="159" t="n">
        <v>1626</v>
      </c>
      <c r="H6041" s="159" t="n">
        <v>4131</v>
      </c>
      <c r="I6041" s="160" t="n">
        <v>27611.59</v>
      </c>
      <c r="J6041" s="160" t="n">
        <v>1543.74</v>
      </c>
      <c r="K6041" s="160" t="n">
        <v>26067.85</v>
      </c>
      <c r="L6041" s="160" t="n">
        <v>8098.83</v>
      </c>
    </row>
    <row r="6042">
      <c r="A6042" s="176" t="n">
        <v>45992</v>
      </c>
      <c r="B6042" s="104" t="inlineStr">
        <is>
          <t>2025/26</t>
        </is>
      </c>
      <c r="C6042" s="104" t="inlineStr">
        <is>
          <t>HC-042</t>
        </is>
      </c>
      <c r="D6042" s="104" t="inlineStr">
        <is>
          <t>Nord-Ouest</t>
        </is>
      </c>
      <c r="E6042" s="104" t="inlineStr">
        <is>
          <t>Sur place</t>
        </is>
      </c>
      <c r="F6042" s="104" t="n">
        <v>31</v>
      </c>
      <c r="G6042" s="159" t="n">
        <v>3463</v>
      </c>
      <c r="H6042" s="159" t="n">
        <v>9093</v>
      </c>
      <c r="I6042" s="160" t="n">
        <v>47047.15</v>
      </c>
      <c r="J6042" s="160" t="n">
        <v>1441.81</v>
      </c>
      <c r="K6042" s="160" t="n">
        <v>45605.34</v>
      </c>
      <c r="L6042" s="160" t="n">
        <v>13624.05</v>
      </c>
    </row>
    <row r="6043">
      <c r="A6043" s="176" t="n">
        <v>45992</v>
      </c>
      <c r="B6043" s="104" t="inlineStr">
        <is>
          <t>2025/26</t>
        </is>
      </c>
      <c r="C6043" s="104" t="inlineStr">
        <is>
          <t>HC-042</t>
        </is>
      </c>
      <c r="D6043" s="104" t="inlineStr">
        <is>
          <t>Nord-Ouest</t>
        </is>
      </c>
      <c r="E6043" s="104" t="inlineStr">
        <is>
          <t>À emporter</t>
        </is>
      </c>
      <c r="F6043" s="104" t="n">
        <v>30</v>
      </c>
      <c r="G6043" s="159" t="n">
        <v>2471</v>
      </c>
      <c r="H6043" s="159" t="n">
        <v>6199</v>
      </c>
      <c r="I6043" s="160" t="n">
        <v>30991.13</v>
      </c>
      <c r="J6043" s="160" t="n">
        <v>895.22</v>
      </c>
      <c r="K6043" s="160" t="n">
        <v>30095.91</v>
      </c>
      <c r="L6043" s="160" t="n">
        <v>8978.040000000001</v>
      </c>
    </row>
    <row r="6044">
      <c r="A6044" s="176" t="n">
        <v>45992</v>
      </c>
      <c r="B6044" s="104" t="inlineStr">
        <is>
          <t>2025/26</t>
        </is>
      </c>
      <c r="C6044" s="104" t="inlineStr">
        <is>
          <t>HC-043</t>
        </is>
      </c>
      <c r="D6044" s="104" t="inlineStr">
        <is>
          <t>Sud-Est</t>
        </is>
      </c>
      <c r="E6044" s="104" t="inlineStr">
        <is>
          <t>Livraison</t>
        </is>
      </c>
      <c r="F6044" s="104" t="n">
        <v>31</v>
      </c>
      <c r="G6044" s="159" t="n">
        <v>2015</v>
      </c>
      <c r="H6044" s="159" t="n">
        <v>5192</v>
      </c>
      <c r="I6044" s="160" t="n">
        <v>35106.89</v>
      </c>
      <c r="J6044" s="160" t="n">
        <v>2104.22</v>
      </c>
      <c r="K6044" s="160" t="n">
        <v>33002.67</v>
      </c>
      <c r="L6044" s="160" t="n">
        <v>10265.51</v>
      </c>
    </row>
    <row r="6045">
      <c r="A6045" s="176" t="n">
        <v>45992</v>
      </c>
      <c r="B6045" s="104" t="inlineStr">
        <is>
          <t>2025/26</t>
        </is>
      </c>
      <c r="C6045" s="104" t="inlineStr">
        <is>
          <t>HC-043</t>
        </is>
      </c>
      <c r="D6045" s="104" t="inlineStr">
        <is>
          <t>Sud-Est</t>
        </is>
      </c>
      <c r="E6045" s="104" t="inlineStr">
        <is>
          <t>Sur place</t>
        </is>
      </c>
      <c r="F6045" s="104" t="n">
        <v>31</v>
      </c>
      <c r="G6045" s="159" t="n">
        <v>4673</v>
      </c>
      <c r="H6045" s="159" t="n">
        <v>11925</v>
      </c>
      <c r="I6045" s="160" t="n">
        <v>63266.31</v>
      </c>
      <c r="J6045" s="160" t="n">
        <v>1855.7</v>
      </c>
      <c r="K6045" s="160" t="n">
        <v>61410.61</v>
      </c>
      <c r="L6045" s="160" t="n">
        <v>18364.76</v>
      </c>
    </row>
    <row r="6046">
      <c r="A6046" s="176" t="n">
        <v>45992</v>
      </c>
      <c r="B6046" s="104" t="inlineStr">
        <is>
          <t>2025/26</t>
        </is>
      </c>
      <c r="C6046" s="104" t="inlineStr">
        <is>
          <t>HC-043</t>
        </is>
      </c>
      <c r="D6046" s="104" t="inlineStr">
        <is>
          <t>Sud-Est</t>
        </is>
      </c>
      <c r="E6046" s="104" t="inlineStr">
        <is>
          <t>À emporter</t>
        </is>
      </c>
      <c r="F6046" s="104" t="n">
        <v>31</v>
      </c>
      <c r="G6046" s="159" t="n">
        <v>3563</v>
      </c>
      <c r="H6046" s="159" t="n">
        <v>8885</v>
      </c>
      <c r="I6046" s="160" t="n">
        <v>43867.87</v>
      </c>
      <c r="J6046" s="160" t="n">
        <v>1477.36</v>
      </c>
      <c r="K6046" s="160" t="n">
        <v>42390.51</v>
      </c>
      <c r="L6046" s="160" t="n">
        <v>12629.52</v>
      </c>
    </row>
    <row r="6047">
      <c r="A6047" s="176" t="n">
        <v>45992</v>
      </c>
      <c r="B6047" s="104" t="inlineStr">
        <is>
          <t>2025/26</t>
        </is>
      </c>
      <c r="C6047" s="104" t="inlineStr">
        <is>
          <t>HC-044</t>
        </is>
      </c>
      <c r="D6047" s="104" t="inlineStr">
        <is>
          <t>Sud-Ouest</t>
        </is>
      </c>
      <c r="E6047" s="104" t="inlineStr">
        <is>
          <t>Livraison</t>
        </is>
      </c>
      <c r="F6047" s="104" t="n">
        <v>31</v>
      </c>
      <c r="G6047" s="159" t="n">
        <v>1283</v>
      </c>
      <c r="H6047" s="159" t="n">
        <v>3212</v>
      </c>
      <c r="I6047" s="160" t="n">
        <v>22123.74</v>
      </c>
      <c r="J6047" s="160" t="n">
        <v>1305.92</v>
      </c>
      <c r="K6047" s="160" t="n">
        <v>20817.82</v>
      </c>
      <c r="L6047" s="160" t="n">
        <v>6440.68</v>
      </c>
    </row>
    <row r="6048">
      <c r="A6048" s="176" t="n">
        <v>45992</v>
      </c>
      <c r="B6048" s="104" t="inlineStr">
        <is>
          <t>2025/26</t>
        </is>
      </c>
      <c r="C6048" s="104" t="inlineStr">
        <is>
          <t>HC-044</t>
        </is>
      </c>
      <c r="D6048" s="104" t="inlineStr">
        <is>
          <t>Sud-Ouest</t>
        </is>
      </c>
      <c r="E6048" s="104" t="inlineStr">
        <is>
          <t>Sur place</t>
        </is>
      </c>
      <c r="F6048" s="104" t="n">
        <v>31</v>
      </c>
      <c r="G6048" s="159" t="n">
        <v>2857</v>
      </c>
      <c r="H6048" s="159" t="n">
        <v>7225</v>
      </c>
      <c r="I6048" s="160" t="n">
        <v>38333.7</v>
      </c>
      <c r="J6048" s="160" t="n">
        <v>1088.25</v>
      </c>
      <c r="K6048" s="160" t="n">
        <v>37245.45</v>
      </c>
      <c r="L6048" s="160" t="n">
        <v>11103.48</v>
      </c>
    </row>
    <row r="6049">
      <c r="A6049" s="176" t="n">
        <v>45992</v>
      </c>
      <c r="B6049" s="104" t="inlineStr">
        <is>
          <t>2025/26</t>
        </is>
      </c>
      <c r="C6049" s="104" t="inlineStr">
        <is>
          <t>HC-044</t>
        </is>
      </c>
      <c r="D6049" s="104" t="inlineStr">
        <is>
          <t>Sud-Ouest</t>
        </is>
      </c>
      <c r="E6049" s="104" t="inlineStr">
        <is>
          <t>À emporter</t>
        </is>
      </c>
      <c r="F6049" s="104" t="n">
        <v>31</v>
      </c>
      <c r="G6049" s="159" t="n">
        <v>2186</v>
      </c>
      <c r="H6049" s="159" t="n">
        <v>5586</v>
      </c>
      <c r="I6049" s="160" t="n">
        <v>27360.31</v>
      </c>
      <c r="J6049" s="160" t="n">
        <v>906.4400000000001</v>
      </c>
      <c r="K6049" s="160" t="n">
        <v>26453.87</v>
      </c>
      <c r="L6049" s="160" t="n">
        <v>7825.11</v>
      </c>
    </row>
    <row r="6050">
      <c r="A6050" s="176" t="n">
        <v>45992</v>
      </c>
      <c r="B6050" s="104" t="inlineStr">
        <is>
          <t>2025/26</t>
        </is>
      </c>
      <c r="C6050" s="104" t="inlineStr">
        <is>
          <t>HC-045</t>
        </is>
      </c>
      <c r="D6050" s="104" t="inlineStr">
        <is>
          <t>Île-de-France</t>
        </is>
      </c>
      <c r="E6050" s="104" t="inlineStr">
        <is>
          <t>Livraison</t>
        </is>
      </c>
      <c r="F6050" s="104" t="n">
        <v>31</v>
      </c>
      <c r="G6050" s="159" t="n">
        <v>2274</v>
      </c>
      <c r="H6050" s="159" t="n">
        <v>5771</v>
      </c>
      <c r="I6050" s="160" t="n">
        <v>38975.51</v>
      </c>
      <c r="J6050" s="160" t="n">
        <v>2403.08</v>
      </c>
      <c r="K6050" s="160" t="n">
        <v>36572.43</v>
      </c>
      <c r="L6050" s="160" t="n">
        <v>11380.55</v>
      </c>
    </row>
    <row r="6051">
      <c r="A6051" s="176" t="n">
        <v>45992</v>
      </c>
      <c r="B6051" s="104" t="inlineStr">
        <is>
          <t>2025/26</t>
        </is>
      </c>
      <c r="C6051" s="104" t="inlineStr">
        <is>
          <t>HC-045</t>
        </is>
      </c>
      <c r="D6051" s="104" t="inlineStr">
        <is>
          <t>Île-de-France</t>
        </is>
      </c>
      <c r="E6051" s="104" t="inlineStr">
        <is>
          <t>Sur place</t>
        </is>
      </c>
      <c r="F6051" s="104" t="n">
        <v>31</v>
      </c>
      <c r="G6051" s="159" t="n">
        <v>5353</v>
      </c>
      <c r="H6051" s="159" t="n">
        <v>14033</v>
      </c>
      <c r="I6051" s="160" t="n">
        <v>72263.03999999999</v>
      </c>
      <c r="J6051" s="160" t="n">
        <v>2264.22</v>
      </c>
      <c r="K6051" s="160" t="n">
        <v>69998.82000000001</v>
      </c>
      <c r="L6051" s="160" t="n">
        <v>20925.95</v>
      </c>
    </row>
    <row r="6052">
      <c r="A6052" s="176" t="n">
        <v>45992</v>
      </c>
      <c r="B6052" s="104" t="inlineStr">
        <is>
          <t>2025/26</t>
        </is>
      </c>
      <c r="C6052" s="104" t="inlineStr">
        <is>
          <t>HC-045</t>
        </is>
      </c>
      <c r="D6052" s="104" t="inlineStr">
        <is>
          <t>Île-de-France</t>
        </is>
      </c>
      <c r="E6052" s="104" t="inlineStr">
        <is>
          <t>À emporter</t>
        </is>
      </c>
      <c r="F6052" s="104" t="n">
        <v>31</v>
      </c>
      <c r="G6052" s="159" t="n">
        <v>4077</v>
      </c>
      <c r="H6052" s="159" t="n">
        <v>10716</v>
      </c>
      <c r="I6052" s="160" t="n">
        <v>50464.87</v>
      </c>
      <c r="J6052" s="160" t="n">
        <v>1485.78</v>
      </c>
      <c r="K6052" s="160" t="n">
        <v>48979.09</v>
      </c>
      <c r="L6052" s="160" t="n">
        <v>14533.11</v>
      </c>
    </row>
    <row r="6053">
      <c r="A6053" s="176" t="n">
        <v>45992</v>
      </c>
      <c r="B6053" s="104" t="inlineStr">
        <is>
          <t>2025/26</t>
        </is>
      </c>
      <c r="C6053" s="104" t="inlineStr">
        <is>
          <t>HC-046</t>
        </is>
      </c>
      <c r="D6053" s="104" t="inlineStr">
        <is>
          <t>Nord-Ouest</t>
        </is>
      </c>
      <c r="E6053" s="104" t="inlineStr">
        <is>
          <t>Livraison</t>
        </is>
      </c>
      <c r="F6053" s="104" t="n">
        <v>31</v>
      </c>
      <c r="G6053" s="159" t="n">
        <v>1228</v>
      </c>
      <c r="H6053" s="159" t="n">
        <v>3066</v>
      </c>
      <c r="I6053" s="160" t="n">
        <v>21329.62</v>
      </c>
      <c r="J6053" s="160" t="n">
        <v>1255.12</v>
      </c>
      <c r="K6053" s="160" t="n">
        <v>20074.5</v>
      </c>
      <c r="L6053" s="160" t="n">
        <v>6235.2</v>
      </c>
    </row>
    <row r="6054">
      <c r="A6054" s="176" t="n">
        <v>45992</v>
      </c>
      <c r="B6054" s="104" t="inlineStr">
        <is>
          <t>2025/26</t>
        </is>
      </c>
      <c r="C6054" s="104" t="inlineStr">
        <is>
          <t>HC-046</t>
        </is>
      </c>
      <c r="D6054" s="104" t="inlineStr">
        <is>
          <t>Nord-Ouest</t>
        </is>
      </c>
      <c r="E6054" s="104" t="inlineStr">
        <is>
          <t>Sur place</t>
        </is>
      </c>
      <c r="F6054" s="104" t="n">
        <v>31</v>
      </c>
      <c r="G6054" s="159" t="n">
        <v>2706</v>
      </c>
      <c r="H6054" s="159" t="n">
        <v>7165</v>
      </c>
      <c r="I6054" s="160" t="n">
        <v>36452.33</v>
      </c>
      <c r="J6054" s="160" t="n">
        <v>1071.53</v>
      </c>
      <c r="K6054" s="160" t="n">
        <v>35380.8</v>
      </c>
      <c r="L6054" s="160" t="n">
        <v>10537.81</v>
      </c>
    </row>
    <row r="6055">
      <c r="A6055" s="176" t="n">
        <v>45992</v>
      </c>
      <c r="B6055" s="104" t="inlineStr">
        <is>
          <t>2025/26</t>
        </is>
      </c>
      <c r="C6055" s="104" t="inlineStr">
        <is>
          <t>HC-046</t>
        </is>
      </c>
      <c r="D6055" s="104" t="inlineStr">
        <is>
          <t>Nord-Ouest</t>
        </is>
      </c>
      <c r="E6055" s="104" t="inlineStr">
        <is>
          <t>À emporter</t>
        </is>
      </c>
      <c r="F6055" s="104" t="n">
        <v>31</v>
      </c>
      <c r="G6055" s="159" t="n">
        <v>2075</v>
      </c>
      <c r="H6055" s="159" t="n">
        <v>5174</v>
      </c>
      <c r="I6055" s="160" t="n">
        <v>25797.53</v>
      </c>
      <c r="J6055" s="160" t="n">
        <v>703.73</v>
      </c>
      <c r="K6055" s="160" t="n">
        <v>25093.8</v>
      </c>
      <c r="L6055" s="160" t="n">
        <v>7469.15</v>
      </c>
    </row>
    <row r="6056">
      <c r="A6056" s="176" t="n">
        <v>45992</v>
      </c>
      <c r="B6056" s="104" t="inlineStr">
        <is>
          <t>2025/26</t>
        </is>
      </c>
      <c r="C6056" s="104" t="inlineStr">
        <is>
          <t>HC-047</t>
        </is>
      </c>
      <c r="D6056" s="104" t="inlineStr">
        <is>
          <t>Sud-Est</t>
        </is>
      </c>
      <c r="E6056" s="104" t="inlineStr">
        <is>
          <t>Livraison</t>
        </is>
      </c>
      <c r="F6056" s="104" t="n">
        <v>31</v>
      </c>
      <c r="G6056" s="159" t="n">
        <v>2201</v>
      </c>
      <c r="H6056" s="159" t="n">
        <v>5538</v>
      </c>
      <c r="I6056" s="160" t="n">
        <v>37248.49</v>
      </c>
      <c r="J6056" s="160" t="n">
        <v>2235.92</v>
      </c>
      <c r="K6056" s="160" t="n">
        <v>35012.57</v>
      </c>
      <c r="L6056" s="160" t="n">
        <v>10831.17</v>
      </c>
    </row>
    <row r="6057">
      <c r="A6057" s="176" t="n">
        <v>45992</v>
      </c>
      <c r="B6057" s="104" t="inlineStr">
        <is>
          <t>2025/26</t>
        </is>
      </c>
      <c r="C6057" s="104" t="inlineStr">
        <is>
          <t>HC-047</t>
        </is>
      </c>
      <c r="D6057" s="104" t="inlineStr">
        <is>
          <t>Sud-Est</t>
        </is>
      </c>
      <c r="E6057" s="104" t="inlineStr">
        <is>
          <t>Sur place</t>
        </is>
      </c>
      <c r="F6057" s="104" t="n">
        <v>30</v>
      </c>
      <c r="G6057" s="159" t="n">
        <v>4598</v>
      </c>
      <c r="H6057" s="159" t="n">
        <v>12157</v>
      </c>
      <c r="I6057" s="160" t="n">
        <v>62283.08</v>
      </c>
      <c r="J6057" s="160" t="n">
        <v>2227.04</v>
      </c>
      <c r="K6057" s="160" t="n">
        <v>60056.04</v>
      </c>
      <c r="L6057" s="160" t="n">
        <v>17850.27</v>
      </c>
    </row>
    <row r="6058">
      <c r="A6058" s="176" t="n">
        <v>45992</v>
      </c>
      <c r="B6058" s="104" t="inlineStr">
        <is>
          <t>2025/26</t>
        </is>
      </c>
      <c r="C6058" s="104" t="inlineStr">
        <is>
          <t>HC-047</t>
        </is>
      </c>
      <c r="D6058" s="104" t="inlineStr">
        <is>
          <t>Sud-Est</t>
        </is>
      </c>
      <c r="E6058" s="104" t="inlineStr">
        <is>
          <t>À emporter</t>
        </is>
      </c>
      <c r="F6058" s="104" t="n">
        <v>31</v>
      </c>
      <c r="G6058" s="159" t="n">
        <v>3667</v>
      </c>
      <c r="H6058" s="159" t="n">
        <v>9346</v>
      </c>
      <c r="I6058" s="160" t="n">
        <v>45324.4</v>
      </c>
      <c r="J6058" s="160" t="n">
        <v>1370.07</v>
      </c>
      <c r="K6058" s="160" t="n">
        <v>43954.33</v>
      </c>
      <c r="L6058" s="160" t="n">
        <v>13046.98</v>
      </c>
    </row>
    <row r="6059">
      <c r="A6059" s="176" t="n">
        <v>45992</v>
      </c>
      <c r="B6059" s="104" t="inlineStr">
        <is>
          <t>2025/26</t>
        </is>
      </c>
      <c r="C6059" s="104" t="inlineStr">
        <is>
          <t>HC-048</t>
        </is>
      </c>
      <c r="D6059" s="104" t="inlineStr">
        <is>
          <t>Sud-Ouest</t>
        </is>
      </c>
      <c r="E6059" s="104" t="inlineStr">
        <is>
          <t>Livraison</t>
        </is>
      </c>
      <c r="F6059" s="104" t="n">
        <v>31</v>
      </c>
      <c r="G6059" s="159" t="n">
        <v>2152</v>
      </c>
      <c r="H6059" s="159" t="n">
        <v>5591</v>
      </c>
      <c r="I6059" s="160" t="n">
        <v>36751.18</v>
      </c>
      <c r="J6059" s="160" t="n">
        <v>2110.28</v>
      </c>
      <c r="K6059" s="160" t="n">
        <v>34640.9</v>
      </c>
      <c r="L6059" s="160" t="n">
        <v>10703.76</v>
      </c>
    </row>
    <row r="6060">
      <c r="A6060" s="176" t="n">
        <v>45992</v>
      </c>
      <c r="B6060" s="104" t="inlineStr">
        <is>
          <t>2025/26</t>
        </is>
      </c>
      <c r="C6060" s="104" t="inlineStr">
        <is>
          <t>HC-048</t>
        </is>
      </c>
      <c r="D6060" s="104" t="inlineStr">
        <is>
          <t>Sud-Ouest</t>
        </is>
      </c>
      <c r="E6060" s="104" t="inlineStr">
        <is>
          <t>Sur place</t>
        </is>
      </c>
      <c r="F6060" s="104" t="n">
        <v>30</v>
      </c>
      <c r="G6060" s="159" t="n">
        <v>4448</v>
      </c>
      <c r="H6060" s="159" t="n">
        <v>11546</v>
      </c>
      <c r="I6060" s="160" t="n">
        <v>60400.49</v>
      </c>
      <c r="J6060" s="160" t="n">
        <v>1821.85</v>
      </c>
      <c r="K6060" s="160" t="n">
        <v>58578.64</v>
      </c>
      <c r="L6060" s="160" t="n">
        <v>17516.55</v>
      </c>
    </row>
    <row r="6061">
      <c r="A6061" s="176" t="n">
        <v>45992</v>
      </c>
      <c r="B6061" s="104" t="inlineStr">
        <is>
          <t>2025/26</t>
        </is>
      </c>
      <c r="C6061" s="104" t="inlineStr">
        <is>
          <t>HC-048</t>
        </is>
      </c>
      <c r="D6061" s="104" t="inlineStr">
        <is>
          <t>Sud-Ouest</t>
        </is>
      </c>
      <c r="E6061" s="104" t="inlineStr">
        <is>
          <t>À emporter</t>
        </is>
      </c>
      <c r="F6061" s="104" t="n">
        <v>31</v>
      </c>
      <c r="G6061" s="159" t="n">
        <v>3434</v>
      </c>
      <c r="H6061" s="159" t="n">
        <v>8713</v>
      </c>
      <c r="I6061" s="160" t="n">
        <v>42785.48</v>
      </c>
      <c r="J6061" s="160" t="n">
        <v>1300.92</v>
      </c>
      <c r="K6061" s="160" t="n">
        <v>41484.56</v>
      </c>
      <c r="L6061" s="160" t="n">
        <v>12307.91</v>
      </c>
    </row>
    <row r="6062">
      <c r="A6062" s="176" t="n">
        <v>45992</v>
      </c>
      <c r="B6062" s="104" t="inlineStr">
        <is>
          <t>2025/26</t>
        </is>
      </c>
      <c r="C6062" s="104" t="inlineStr">
        <is>
          <t>HC-049</t>
        </is>
      </c>
      <c r="D6062" s="104" t="inlineStr">
        <is>
          <t>Île-de-France</t>
        </is>
      </c>
      <c r="E6062" s="104" t="inlineStr">
        <is>
          <t>Drive</t>
        </is>
      </c>
      <c r="F6062" s="104" t="n">
        <v>31</v>
      </c>
      <c r="G6062" s="159" t="n">
        <v>1400</v>
      </c>
      <c r="H6062" s="159" t="n">
        <v>3513</v>
      </c>
      <c r="I6062" s="160" t="n">
        <v>19956.65</v>
      </c>
      <c r="J6062" s="160" t="n">
        <v>655.55</v>
      </c>
      <c r="K6062" s="160" t="n">
        <v>19301.1</v>
      </c>
      <c r="L6062" s="160" t="n">
        <v>5782.75</v>
      </c>
    </row>
    <row r="6063">
      <c r="A6063" s="176" t="n">
        <v>45992</v>
      </c>
      <c r="B6063" s="104" t="inlineStr">
        <is>
          <t>2025/26</t>
        </is>
      </c>
      <c r="C6063" s="104" t="inlineStr">
        <is>
          <t>HC-049</t>
        </is>
      </c>
      <c r="D6063" s="104" t="inlineStr">
        <is>
          <t>Île-de-France</t>
        </is>
      </c>
      <c r="E6063" s="104" t="inlineStr">
        <is>
          <t>Livraison</t>
        </is>
      </c>
      <c r="F6063" s="104" t="n">
        <v>30</v>
      </c>
      <c r="G6063" s="159" t="n">
        <v>1556</v>
      </c>
      <c r="H6063" s="159" t="n">
        <v>3828</v>
      </c>
      <c r="I6063" s="160" t="n">
        <v>26715.08</v>
      </c>
      <c r="J6063" s="160" t="n">
        <v>1625.05</v>
      </c>
      <c r="K6063" s="160" t="n">
        <v>25090.03</v>
      </c>
      <c r="L6063" s="160" t="n">
        <v>7751.3</v>
      </c>
    </row>
    <row r="6064">
      <c r="A6064" s="176" t="n">
        <v>45992</v>
      </c>
      <c r="B6064" s="104" t="inlineStr">
        <is>
          <t>2025/26</t>
        </is>
      </c>
      <c r="C6064" s="104" t="inlineStr">
        <is>
          <t>HC-049</t>
        </is>
      </c>
      <c r="D6064" s="104" t="inlineStr">
        <is>
          <t>Île-de-France</t>
        </is>
      </c>
      <c r="E6064" s="104" t="inlineStr">
        <is>
          <t>Sur place</t>
        </is>
      </c>
      <c r="F6064" s="104" t="n">
        <v>31</v>
      </c>
      <c r="G6064" s="159" t="n">
        <v>3383</v>
      </c>
      <c r="H6064" s="159" t="n">
        <v>8381</v>
      </c>
      <c r="I6064" s="160" t="n">
        <v>46117.17</v>
      </c>
      <c r="J6064" s="160" t="n">
        <v>1422.86</v>
      </c>
      <c r="K6064" s="160" t="n">
        <v>44694.31</v>
      </c>
      <c r="L6064" s="160" t="n">
        <v>13333.43</v>
      </c>
    </row>
    <row r="6065">
      <c r="A6065" s="176" t="n">
        <v>45992</v>
      </c>
      <c r="B6065" s="104" t="inlineStr">
        <is>
          <t>2025/26</t>
        </is>
      </c>
      <c r="C6065" s="104" t="inlineStr">
        <is>
          <t>HC-049</t>
        </is>
      </c>
      <c r="D6065" s="104" t="inlineStr">
        <is>
          <t>Île-de-France</t>
        </is>
      </c>
      <c r="E6065" s="104" t="inlineStr">
        <is>
          <t>À emporter</t>
        </is>
      </c>
      <c r="F6065" s="104" t="n">
        <v>30</v>
      </c>
      <c r="G6065" s="159" t="n">
        <v>2436</v>
      </c>
      <c r="H6065" s="159" t="n">
        <v>6023</v>
      </c>
      <c r="I6065" s="160" t="n">
        <v>30337.82</v>
      </c>
      <c r="J6065" s="160" t="n">
        <v>813.8</v>
      </c>
      <c r="K6065" s="160" t="n">
        <v>29524.02</v>
      </c>
      <c r="L6065" s="160" t="n">
        <v>8783.32</v>
      </c>
    </row>
    <row r="6066">
      <c r="A6066" s="176" t="n">
        <v>45992</v>
      </c>
      <c r="B6066" s="104" t="inlineStr">
        <is>
          <t>2025/26</t>
        </is>
      </c>
      <c r="C6066" s="104" t="inlineStr">
        <is>
          <t>HC-050</t>
        </is>
      </c>
      <c r="D6066" s="104" t="inlineStr">
        <is>
          <t>Nord-Ouest</t>
        </is>
      </c>
      <c r="E6066" s="104" t="inlineStr">
        <is>
          <t>Livraison</t>
        </is>
      </c>
      <c r="F6066" s="104" t="n">
        <v>31</v>
      </c>
      <c r="G6066" s="159" t="n">
        <v>2032</v>
      </c>
      <c r="H6066" s="159" t="n">
        <v>5089</v>
      </c>
      <c r="I6066" s="160" t="n">
        <v>34938.55</v>
      </c>
      <c r="J6066" s="160" t="n">
        <v>2048.62</v>
      </c>
      <c r="K6066" s="160" t="n">
        <v>32889.93</v>
      </c>
      <c r="L6066" s="160" t="n">
        <v>10148.99</v>
      </c>
    </row>
    <row r="6067">
      <c r="A6067" s="176" t="n">
        <v>45992</v>
      </c>
      <c r="B6067" s="104" t="inlineStr">
        <is>
          <t>2025/26</t>
        </is>
      </c>
      <c r="C6067" s="104" t="inlineStr">
        <is>
          <t>HC-050</t>
        </is>
      </c>
      <c r="D6067" s="104" t="inlineStr">
        <is>
          <t>Nord-Ouest</t>
        </is>
      </c>
      <c r="E6067" s="104" t="inlineStr">
        <is>
          <t>Sur place</t>
        </is>
      </c>
      <c r="F6067" s="104" t="n">
        <v>31</v>
      </c>
      <c r="G6067" s="159" t="n">
        <v>4873</v>
      </c>
      <c r="H6067" s="159" t="n">
        <v>12665</v>
      </c>
      <c r="I6067" s="160" t="n">
        <v>65527.27</v>
      </c>
      <c r="J6067" s="160" t="n">
        <v>2259.21</v>
      </c>
      <c r="K6067" s="160" t="n">
        <v>63268.06</v>
      </c>
      <c r="L6067" s="160" t="n">
        <v>18930.51</v>
      </c>
    </row>
    <row r="6068">
      <c r="A6068" s="176" t="n">
        <v>45992</v>
      </c>
      <c r="B6068" s="104" t="inlineStr">
        <is>
          <t>2025/26</t>
        </is>
      </c>
      <c r="C6068" s="104" t="inlineStr">
        <is>
          <t>HC-050</t>
        </is>
      </c>
      <c r="D6068" s="104" t="inlineStr">
        <is>
          <t>Nord-Ouest</t>
        </is>
      </c>
      <c r="E6068" s="104" t="inlineStr">
        <is>
          <t>À emporter</t>
        </is>
      </c>
      <c r="F6068" s="104" t="n">
        <v>31</v>
      </c>
      <c r="G6068" s="159" t="n">
        <v>3517</v>
      </c>
      <c r="H6068" s="159" t="n">
        <v>8687</v>
      </c>
      <c r="I6068" s="160" t="n">
        <v>43576.85</v>
      </c>
      <c r="J6068" s="160" t="n">
        <v>1223.84</v>
      </c>
      <c r="K6068" s="160" t="n">
        <v>42353.01</v>
      </c>
      <c r="L6068" s="160" t="n">
        <v>12586.34</v>
      </c>
    </row>
    <row r="6069">
      <c r="A6069" s="176" t="n">
        <v>45992</v>
      </c>
      <c r="B6069" s="104" t="inlineStr">
        <is>
          <t>2025/26</t>
        </is>
      </c>
      <c r="C6069" s="104" t="inlineStr">
        <is>
          <t>HC-051</t>
        </is>
      </c>
      <c r="D6069" s="104" t="inlineStr">
        <is>
          <t>Sud-Est</t>
        </is>
      </c>
      <c r="E6069" s="104" t="inlineStr">
        <is>
          <t>Drive</t>
        </is>
      </c>
      <c r="F6069" s="104" t="n">
        <v>31</v>
      </c>
      <c r="G6069" s="159" t="n">
        <v>1133</v>
      </c>
      <c r="H6069" s="159" t="n">
        <v>2849</v>
      </c>
      <c r="I6069" s="160" t="n">
        <v>16272.21</v>
      </c>
      <c r="J6069" s="160" t="n">
        <v>515.79</v>
      </c>
      <c r="K6069" s="160" t="n">
        <v>15756.42</v>
      </c>
      <c r="L6069" s="160" t="n">
        <v>4708.02</v>
      </c>
    </row>
    <row r="6070">
      <c r="A6070" s="176" t="n">
        <v>45992</v>
      </c>
      <c r="B6070" s="104" t="inlineStr">
        <is>
          <t>2025/26</t>
        </is>
      </c>
      <c r="C6070" s="104" t="inlineStr">
        <is>
          <t>HC-051</t>
        </is>
      </c>
      <c r="D6070" s="104" t="inlineStr">
        <is>
          <t>Sud-Est</t>
        </is>
      </c>
      <c r="E6070" s="104" t="inlineStr">
        <is>
          <t>Livraison</t>
        </is>
      </c>
      <c r="F6070" s="104" t="n">
        <v>31</v>
      </c>
      <c r="G6070" s="159" t="n">
        <v>1285</v>
      </c>
      <c r="H6070" s="159" t="n">
        <v>3332</v>
      </c>
      <c r="I6070" s="160" t="n">
        <v>22132.09</v>
      </c>
      <c r="J6070" s="160" t="n">
        <v>1337.67</v>
      </c>
      <c r="K6070" s="160" t="n">
        <v>20794.42</v>
      </c>
      <c r="L6070" s="160" t="n">
        <v>6441.39</v>
      </c>
    </row>
    <row r="6071">
      <c r="A6071" s="176" t="n">
        <v>45992</v>
      </c>
      <c r="B6071" s="104" t="inlineStr">
        <is>
          <t>2025/26</t>
        </is>
      </c>
      <c r="C6071" s="104" t="inlineStr">
        <is>
          <t>HC-051</t>
        </is>
      </c>
      <c r="D6071" s="104" t="inlineStr">
        <is>
          <t>Sud-Est</t>
        </is>
      </c>
      <c r="E6071" s="104" t="inlineStr">
        <is>
          <t>Sur place</t>
        </is>
      </c>
      <c r="F6071" s="104" t="n">
        <v>31</v>
      </c>
      <c r="G6071" s="159" t="n">
        <v>2820</v>
      </c>
      <c r="H6071" s="159" t="n">
        <v>7093</v>
      </c>
      <c r="I6071" s="160" t="n">
        <v>38183.53</v>
      </c>
      <c r="J6071" s="160" t="n">
        <v>1350.19</v>
      </c>
      <c r="K6071" s="160" t="n">
        <v>36833.34</v>
      </c>
      <c r="L6071" s="160" t="n">
        <v>11049.47</v>
      </c>
    </row>
    <row r="6072">
      <c r="A6072" s="176" t="n">
        <v>45992</v>
      </c>
      <c r="B6072" s="104" t="inlineStr">
        <is>
          <t>2025/26</t>
        </is>
      </c>
      <c r="C6072" s="104" t="inlineStr">
        <is>
          <t>HC-051</t>
        </is>
      </c>
      <c r="D6072" s="104" t="inlineStr">
        <is>
          <t>Sud-Est</t>
        </is>
      </c>
      <c r="E6072" s="104" t="inlineStr">
        <is>
          <t>À emporter</t>
        </is>
      </c>
      <c r="F6072" s="104" t="n">
        <v>30</v>
      </c>
      <c r="G6072" s="159" t="n">
        <v>2054</v>
      </c>
      <c r="H6072" s="159" t="n">
        <v>5092</v>
      </c>
      <c r="I6072" s="160" t="n">
        <v>25637.77</v>
      </c>
      <c r="J6072" s="160" t="n">
        <v>817.28</v>
      </c>
      <c r="K6072" s="160" t="n">
        <v>24820.49</v>
      </c>
      <c r="L6072" s="160" t="n">
        <v>7391.79</v>
      </c>
    </row>
    <row r="6073">
      <c r="A6073" s="176" t="n">
        <v>45992</v>
      </c>
      <c r="B6073" s="104" t="inlineStr">
        <is>
          <t>2025/26</t>
        </is>
      </c>
      <c r="C6073" s="104" t="inlineStr">
        <is>
          <t>HC-052</t>
        </is>
      </c>
      <c r="D6073" s="104" t="inlineStr">
        <is>
          <t>Sud-Ouest</t>
        </is>
      </c>
      <c r="E6073" s="104" t="inlineStr">
        <is>
          <t>Livraison</t>
        </is>
      </c>
      <c r="F6073" s="104" t="n">
        <v>31</v>
      </c>
      <c r="G6073" s="159" t="n">
        <v>1724</v>
      </c>
      <c r="H6073" s="159" t="n">
        <v>4354</v>
      </c>
      <c r="I6073" s="160" t="n">
        <v>29848.27</v>
      </c>
      <c r="J6073" s="160" t="n">
        <v>1794.54</v>
      </c>
      <c r="K6073" s="160" t="n">
        <v>28053.73</v>
      </c>
      <c r="L6073" s="160" t="n">
        <v>9859.82</v>
      </c>
    </row>
    <row r="6074">
      <c r="A6074" s="176" t="n">
        <v>45992</v>
      </c>
      <c r="B6074" s="104" t="inlineStr">
        <is>
          <t>2025/26</t>
        </is>
      </c>
      <c r="C6074" s="104" t="inlineStr">
        <is>
          <t>HC-052</t>
        </is>
      </c>
      <c r="D6074" s="104" t="inlineStr">
        <is>
          <t>Sud-Ouest</t>
        </is>
      </c>
      <c r="E6074" s="104" t="inlineStr">
        <is>
          <t>Sur place</t>
        </is>
      </c>
      <c r="F6074" s="104" t="n">
        <v>31</v>
      </c>
      <c r="G6074" s="159" t="n">
        <v>3959</v>
      </c>
      <c r="H6074" s="159" t="n">
        <v>9916</v>
      </c>
      <c r="I6074" s="160" t="n">
        <v>54083.56</v>
      </c>
      <c r="J6074" s="160" t="n">
        <v>1576.87</v>
      </c>
      <c r="K6074" s="160" t="n">
        <v>52506.69</v>
      </c>
      <c r="L6074" s="160" t="n">
        <v>17711.15</v>
      </c>
    </row>
    <row r="6075">
      <c r="A6075" s="176" t="n">
        <v>45992</v>
      </c>
      <c r="B6075" s="104" t="inlineStr">
        <is>
          <t>2025/26</t>
        </is>
      </c>
      <c r="C6075" s="104" t="inlineStr">
        <is>
          <t>HC-052</t>
        </is>
      </c>
      <c r="D6075" s="104" t="inlineStr">
        <is>
          <t>Sud-Ouest</t>
        </is>
      </c>
      <c r="E6075" s="104" t="inlineStr">
        <is>
          <t>À emporter</t>
        </is>
      </c>
      <c r="F6075" s="104" t="n">
        <v>31</v>
      </c>
      <c r="G6075" s="159" t="n">
        <v>3058</v>
      </c>
      <c r="H6075" s="159" t="n">
        <v>7909</v>
      </c>
      <c r="I6075" s="160" t="n">
        <v>38152.74</v>
      </c>
      <c r="J6075" s="160" t="n">
        <v>1144.65</v>
      </c>
      <c r="K6075" s="160" t="n">
        <v>37008.09</v>
      </c>
      <c r="L6075" s="160" t="n">
        <v>12450.72</v>
      </c>
    </row>
    <row r="6076">
      <c r="A6076" s="176" t="n">
        <v>45992</v>
      </c>
      <c r="B6076" s="104" t="inlineStr">
        <is>
          <t>2025/26</t>
        </is>
      </c>
      <c r="C6076" s="104" t="inlineStr">
        <is>
          <t>HC-053</t>
        </is>
      </c>
      <c r="D6076" s="104" t="inlineStr">
        <is>
          <t>Île-de-France</t>
        </is>
      </c>
      <c r="E6076" s="104" t="inlineStr">
        <is>
          <t>Livraison</t>
        </is>
      </c>
      <c r="F6076" s="104" t="n">
        <v>30</v>
      </c>
      <c r="G6076" s="159" t="n">
        <v>1813</v>
      </c>
      <c r="H6076" s="159" t="n">
        <v>4803</v>
      </c>
      <c r="I6076" s="160" t="n">
        <v>31244.37</v>
      </c>
      <c r="J6076" s="160" t="n">
        <v>1854.56</v>
      </c>
      <c r="K6076" s="160" t="n">
        <v>29389.81</v>
      </c>
      <c r="L6076" s="160" t="n">
        <v>9163.690000000001</v>
      </c>
    </row>
    <row r="6077">
      <c r="A6077" s="176" t="n">
        <v>45992</v>
      </c>
      <c r="B6077" s="104" t="inlineStr">
        <is>
          <t>2025/26</t>
        </is>
      </c>
      <c r="C6077" s="104" t="inlineStr">
        <is>
          <t>HC-053</t>
        </is>
      </c>
      <c r="D6077" s="104" t="inlineStr">
        <is>
          <t>Île-de-France</t>
        </is>
      </c>
      <c r="E6077" s="104" t="inlineStr">
        <is>
          <t>Sur place</t>
        </is>
      </c>
      <c r="F6077" s="104" t="n">
        <v>31</v>
      </c>
      <c r="G6077" s="159" t="n">
        <v>4434</v>
      </c>
      <c r="H6077" s="159" t="n">
        <v>11298</v>
      </c>
      <c r="I6077" s="160" t="n">
        <v>60328.25</v>
      </c>
      <c r="J6077" s="160" t="n">
        <v>1821.81</v>
      </c>
      <c r="K6077" s="160" t="n">
        <v>58506.44</v>
      </c>
      <c r="L6077" s="160" t="n">
        <v>17499.32</v>
      </c>
    </row>
    <row r="6078">
      <c r="A6078" s="176" t="n">
        <v>45992</v>
      </c>
      <c r="B6078" s="104" t="inlineStr">
        <is>
          <t>2025/26</t>
        </is>
      </c>
      <c r="C6078" s="104" t="inlineStr">
        <is>
          <t>HC-053</t>
        </is>
      </c>
      <c r="D6078" s="104" t="inlineStr">
        <is>
          <t>Île-de-France</t>
        </is>
      </c>
      <c r="E6078" s="104" t="inlineStr">
        <is>
          <t>À emporter</t>
        </is>
      </c>
      <c r="F6078" s="104" t="n">
        <v>31</v>
      </c>
      <c r="G6078" s="159" t="n">
        <v>3272</v>
      </c>
      <c r="H6078" s="159" t="n">
        <v>8136</v>
      </c>
      <c r="I6078" s="160" t="n">
        <v>41170.33</v>
      </c>
      <c r="J6078" s="160" t="n">
        <v>1176.22</v>
      </c>
      <c r="K6078" s="160" t="n">
        <v>39994.11</v>
      </c>
      <c r="L6078" s="160" t="n">
        <v>11904.27</v>
      </c>
    </row>
    <row r="6079">
      <c r="A6079" s="176" t="n">
        <v>45992</v>
      </c>
      <c r="B6079" s="104" t="inlineStr">
        <is>
          <t>2025/26</t>
        </is>
      </c>
      <c r="C6079" s="104" t="inlineStr">
        <is>
          <t>HC-054</t>
        </is>
      </c>
      <c r="D6079" s="104" t="inlineStr">
        <is>
          <t>Nord-Ouest</t>
        </is>
      </c>
      <c r="E6079" s="104" t="inlineStr">
        <is>
          <t>Drive</t>
        </is>
      </c>
      <c r="F6079" s="104" t="n">
        <v>30</v>
      </c>
      <c r="G6079" s="159" t="n">
        <v>1331</v>
      </c>
      <c r="H6079" s="159" t="n">
        <v>3342</v>
      </c>
      <c r="I6079" s="160" t="n">
        <v>18935.21</v>
      </c>
      <c r="J6079" s="160" t="n">
        <v>556.3</v>
      </c>
      <c r="K6079" s="160" t="n">
        <v>18378.91</v>
      </c>
      <c r="L6079" s="160" t="n">
        <v>5528.22</v>
      </c>
    </row>
    <row r="6080">
      <c r="A6080" s="176" t="n">
        <v>45992</v>
      </c>
      <c r="B6080" s="104" t="inlineStr">
        <is>
          <t>2025/26</t>
        </is>
      </c>
      <c r="C6080" s="104" t="inlineStr">
        <is>
          <t>HC-054</t>
        </is>
      </c>
      <c r="D6080" s="104" t="inlineStr">
        <is>
          <t>Nord-Ouest</t>
        </is>
      </c>
      <c r="E6080" s="104" t="inlineStr">
        <is>
          <t>Livraison</t>
        </is>
      </c>
      <c r="F6080" s="104" t="n">
        <v>31</v>
      </c>
      <c r="G6080" s="159" t="n">
        <v>1495</v>
      </c>
      <c r="H6080" s="159" t="n">
        <v>3928</v>
      </c>
      <c r="I6080" s="160" t="n">
        <v>25845.68</v>
      </c>
      <c r="J6080" s="160" t="n">
        <v>1473.59</v>
      </c>
      <c r="K6080" s="160" t="n">
        <v>24372.09</v>
      </c>
      <c r="L6080" s="160" t="n">
        <v>7599.37</v>
      </c>
    </row>
    <row r="6081">
      <c r="A6081" s="176" t="n">
        <v>45992</v>
      </c>
      <c r="B6081" s="104" t="inlineStr">
        <is>
          <t>2025/26</t>
        </is>
      </c>
      <c r="C6081" s="104" t="inlineStr">
        <is>
          <t>HC-054</t>
        </is>
      </c>
      <c r="D6081" s="104" t="inlineStr">
        <is>
          <t>Nord-Ouest</t>
        </is>
      </c>
      <c r="E6081" s="104" t="inlineStr">
        <is>
          <t>Sur place</t>
        </is>
      </c>
      <c r="F6081" s="104" t="n">
        <v>31</v>
      </c>
      <c r="G6081" s="159" t="n">
        <v>3372</v>
      </c>
      <c r="H6081" s="159" t="n">
        <v>8833</v>
      </c>
      <c r="I6081" s="160" t="n">
        <v>45256.7</v>
      </c>
      <c r="J6081" s="160" t="n">
        <v>1300.1</v>
      </c>
      <c r="K6081" s="160" t="n">
        <v>43956.6</v>
      </c>
      <c r="L6081" s="160" t="n">
        <v>13233.9</v>
      </c>
    </row>
    <row r="6082">
      <c r="A6082" s="176" t="n">
        <v>45992</v>
      </c>
      <c r="B6082" s="104" t="inlineStr">
        <is>
          <t>2025/26</t>
        </is>
      </c>
      <c r="C6082" s="104" t="inlineStr">
        <is>
          <t>HC-054</t>
        </is>
      </c>
      <c r="D6082" s="104" t="inlineStr">
        <is>
          <t>Nord-Ouest</t>
        </is>
      </c>
      <c r="E6082" s="104" t="inlineStr">
        <is>
          <t>À emporter</t>
        </is>
      </c>
      <c r="F6082" s="104" t="n">
        <v>31</v>
      </c>
      <c r="G6082" s="159" t="n">
        <v>2573</v>
      </c>
      <c r="H6082" s="159" t="n">
        <v>6654</v>
      </c>
      <c r="I6082" s="160" t="n">
        <v>31782.61</v>
      </c>
      <c r="J6082" s="160" t="n">
        <v>991.21</v>
      </c>
      <c r="K6082" s="160" t="n">
        <v>30791.4</v>
      </c>
      <c r="L6082" s="160" t="n">
        <v>9115.690000000001</v>
      </c>
    </row>
    <row r="6083">
      <c r="A6083" s="176" t="n">
        <v>45992</v>
      </c>
      <c r="B6083" s="104" t="inlineStr">
        <is>
          <t>2025/26</t>
        </is>
      </c>
      <c r="C6083" s="104" t="inlineStr">
        <is>
          <t>HC-055</t>
        </is>
      </c>
      <c r="D6083" s="104" t="inlineStr">
        <is>
          <t>Sud-Est</t>
        </is>
      </c>
      <c r="E6083" s="104" t="inlineStr">
        <is>
          <t>Livraison</t>
        </is>
      </c>
      <c r="F6083" s="104" t="n">
        <v>31</v>
      </c>
      <c r="G6083" s="159" t="n">
        <v>2708</v>
      </c>
      <c r="H6083" s="159" t="n">
        <v>6977</v>
      </c>
      <c r="I6083" s="160" t="n">
        <v>46540.48</v>
      </c>
      <c r="J6083" s="160" t="n">
        <v>2876.7</v>
      </c>
      <c r="K6083" s="160" t="n">
        <v>43663.78</v>
      </c>
      <c r="L6083" s="160" t="n">
        <v>13539.31</v>
      </c>
    </row>
    <row r="6084">
      <c r="A6084" s="176" t="n">
        <v>45992</v>
      </c>
      <c r="B6084" s="104" t="inlineStr">
        <is>
          <t>2025/26</t>
        </is>
      </c>
      <c r="C6084" s="104" t="inlineStr">
        <is>
          <t>HC-055</t>
        </is>
      </c>
      <c r="D6084" s="104" t="inlineStr">
        <is>
          <t>Sud-Est</t>
        </is>
      </c>
      <c r="E6084" s="104" t="inlineStr">
        <is>
          <t>Sur place</t>
        </is>
      </c>
      <c r="F6084" s="104" t="n">
        <v>31</v>
      </c>
      <c r="G6084" s="159" t="n">
        <v>6323</v>
      </c>
      <c r="H6084" s="159" t="n">
        <v>16309</v>
      </c>
      <c r="I6084" s="160" t="n">
        <v>86609.03</v>
      </c>
      <c r="J6084" s="160" t="n">
        <v>2528.26</v>
      </c>
      <c r="K6084" s="160" t="n">
        <v>84080.77</v>
      </c>
      <c r="L6084" s="160" t="n">
        <v>24811.54</v>
      </c>
    </row>
    <row r="6085">
      <c r="A6085" s="176" t="n">
        <v>45992</v>
      </c>
      <c r="B6085" s="104" t="inlineStr">
        <is>
          <t>2025/26</t>
        </is>
      </c>
      <c r="C6085" s="104" t="inlineStr">
        <is>
          <t>HC-055</t>
        </is>
      </c>
      <c r="D6085" s="104" t="inlineStr">
        <is>
          <t>Sud-Est</t>
        </is>
      </c>
      <c r="E6085" s="104" t="inlineStr">
        <is>
          <t>À emporter</t>
        </is>
      </c>
      <c r="F6085" s="104" t="n">
        <v>31</v>
      </c>
      <c r="G6085" s="159" t="n">
        <v>4797</v>
      </c>
      <c r="H6085" s="159" t="n">
        <v>12189</v>
      </c>
      <c r="I6085" s="160" t="n">
        <v>59243.15</v>
      </c>
      <c r="J6085" s="160" t="n">
        <v>1911.68</v>
      </c>
      <c r="K6085" s="160" t="n">
        <v>57331.47</v>
      </c>
      <c r="L6085" s="160" t="n">
        <v>17137.65</v>
      </c>
    </row>
    <row r="6086">
      <c r="A6086" s="176" t="n">
        <v>45992</v>
      </c>
      <c r="B6086" s="104" t="inlineStr">
        <is>
          <t>2025/26</t>
        </is>
      </c>
      <c r="C6086" s="104" t="inlineStr">
        <is>
          <t>HC-056</t>
        </is>
      </c>
      <c r="D6086" s="104" t="inlineStr">
        <is>
          <t>Sud-Ouest</t>
        </is>
      </c>
      <c r="E6086" s="104" t="inlineStr">
        <is>
          <t>Drive</t>
        </is>
      </c>
      <c r="F6086" s="104" t="n">
        <v>30</v>
      </c>
      <c r="G6086" s="159" t="n">
        <v>1490</v>
      </c>
      <c r="H6086" s="159" t="n">
        <v>3742</v>
      </c>
      <c r="I6086" s="160" t="n">
        <v>21181.44</v>
      </c>
      <c r="J6086" s="160" t="n">
        <v>651.78</v>
      </c>
      <c r="K6086" s="160" t="n">
        <v>20529.66</v>
      </c>
      <c r="L6086" s="160" t="n">
        <v>6087.85</v>
      </c>
    </row>
    <row r="6087">
      <c r="A6087" s="176" t="n">
        <v>45992</v>
      </c>
      <c r="B6087" s="104" t="inlineStr">
        <is>
          <t>2025/26</t>
        </is>
      </c>
      <c r="C6087" s="104" t="inlineStr">
        <is>
          <t>HC-056</t>
        </is>
      </c>
      <c r="D6087" s="104" t="inlineStr">
        <is>
          <t>Sud-Ouest</t>
        </is>
      </c>
      <c r="E6087" s="104" t="inlineStr">
        <is>
          <t>Livraison</t>
        </is>
      </c>
      <c r="F6087" s="104" t="n">
        <v>31</v>
      </c>
      <c r="G6087" s="159" t="n">
        <v>1774</v>
      </c>
      <c r="H6087" s="159" t="n">
        <v>4533</v>
      </c>
      <c r="I6087" s="160" t="n">
        <v>30324.63</v>
      </c>
      <c r="J6087" s="160" t="n">
        <v>1690.54</v>
      </c>
      <c r="K6087" s="160" t="n">
        <v>28634.09</v>
      </c>
      <c r="L6087" s="160" t="n">
        <v>8874.92</v>
      </c>
    </row>
    <row r="6088">
      <c r="A6088" s="176" t="n">
        <v>45992</v>
      </c>
      <c r="B6088" s="104" t="inlineStr">
        <is>
          <t>2025/26</t>
        </is>
      </c>
      <c r="C6088" s="104" t="inlineStr">
        <is>
          <t>HC-056</t>
        </is>
      </c>
      <c r="D6088" s="104" t="inlineStr">
        <is>
          <t>Sud-Ouest</t>
        </is>
      </c>
      <c r="E6088" s="104" t="inlineStr">
        <is>
          <t>Sur place</t>
        </is>
      </c>
      <c r="F6088" s="104" t="n">
        <v>30</v>
      </c>
      <c r="G6088" s="159" t="n">
        <v>3751</v>
      </c>
      <c r="H6088" s="159" t="n">
        <v>9249</v>
      </c>
      <c r="I6088" s="160" t="n">
        <v>50778.78</v>
      </c>
      <c r="J6088" s="160" t="n">
        <v>1318.38</v>
      </c>
      <c r="K6088" s="160" t="n">
        <v>49460.4</v>
      </c>
      <c r="L6088" s="160" t="n">
        <v>14711.64</v>
      </c>
    </row>
    <row r="6089">
      <c r="A6089" s="176" t="n">
        <v>45992</v>
      </c>
      <c r="B6089" s="104" t="inlineStr">
        <is>
          <t>2025/26</t>
        </is>
      </c>
      <c r="C6089" s="104" t="inlineStr">
        <is>
          <t>HC-056</t>
        </is>
      </c>
      <c r="D6089" s="104" t="inlineStr">
        <is>
          <t>Sud-Ouest</t>
        </is>
      </c>
      <c r="E6089" s="104" t="inlineStr">
        <is>
          <t>À emporter</t>
        </is>
      </c>
      <c r="F6089" s="104" t="n">
        <v>31</v>
      </c>
      <c r="G6089" s="159" t="n">
        <v>2922</v>
      </c>
      <c r="H6089" s="159" t="n">
        <v>7341</v>
      </c>
      <c r="I6089" s="160" t="n">
        <v>36168.34</v>
      </c>
      <c r="J6089" s="160" t="n">
        <v>1193.94</v>
      </c>
      <c r="K6089" s="160" t="n">
        <v>34974.4</v>
      </c>
      <c r="L6089" s="160" t="n">
        <v>10434.18</v>
      </c>
    </row>
    <row r="6090">
      <c r="A6090" s="176" t="n">
        <v>45992</v>
      </c>
      <c r="B6090" s="104" t="inlineStr">
        <is>
          <t>2025/26</t>
        </is>
      </c>
      <c r="C6090" s="104" t="inlineStr">
        <is>
          <t>HC-057</t>
        </is>
      </c>
      <c r="D6090" s="104" t="inlineStr">
        <is>
          <t>Île-de-France</t>
        </is>
      </c>
      <c r="E6090" s="104" t="inlineStr">
        <is>
          <t>Livraison</t>
        </is>
      </c>
      <c r="F6090" s="104" t="n">
        <v>30</v>
      </c>
      <c r="G6090" s="159" t="n">
        <v>2173</v>
      </c>
      <c r="H6090" s="159" t="n">
        <v>5519</v>
      </c>
      <c r="I6090" s="160" t="n">
        <v>36956.74</v>
      </c>
      <c r="J6090" s="160" t="n">
        <v>2137.08</v>
      </c>
      <c r="K6090" s="160" t="n">
        <v>34819.66</v>
      </c>
      <c r="L6090" s="160" t="n">
        <v>10828.75</v>
      </c>
    </row>
    <row r="6091">
      <c r="A6091" s="176" t="n">
        <v>45992</v>
      </c>
      <c r="B6091" s="104" t="inlineStr">
        <is>
          <t>2025/26</t>
        </is>
      </c>
      <c r="C6091" s="104" t="inlineStr">
        <is>
          <t>HC-057</t>
        </is>
      </c>
      <c r="D6091" s="104" t="inlineStr">
        <is>
          <t>Île-de-France</t>
        </is>
      </c>
      <c r="E6091" s="104" t="inlineStr">
        <is>
          <t>Sur place</t>
        </is>
      </c>
      <c r="F6091" s="104" t="n">
        <v>31</v>
      </c>
      <c r="G6091" s="159" t="n">
        <v>4776</v>
      </c>
      <c r="H6091" s="159" t="n">
        <v>11872</v>
      </c>
      <c r="I6091" s="160" t="n">
        <v>65378.42</v>
      </c>
      <c r="J6091" s="160" t="n">
        <v>1902.78</v>
      </c>
      <c r="K6091" s="160" t="n">
        <v>63475.64</v>
      </c>
      <c r="L6091" s="160" t="n">
        <v>18835.79</v>
      </c>
    </row>
    <row r="6092">
      <c r="A6092" s="176" t="n">
        <v>45992</v>
      </c>
      <c r="B6092" s="104" t="inlineStr">
        <is>
          <t>2025/26</t>
        </is>
      </c>
      <c r="C6092" s="104" t="inlineStr">
        <is>
          <t>HC-057</t>
        </is>
      </c>
      <c r="D6092" s="104" t="inlineStr">
        <is>
          <t>Île-de-France</t>
        </is>
      </c>
      <c r="E6092" s="104" t="inlineStr">
        <is>
          <t>À emporter</t>
        </is>
      </c>
      <c r="F6092" s="104" t="n">
        <v>30</v>
      </c>
      <c r="G6092" s="159" t="n">
        <v>3667</v>
      </c>
      <c r="H6092" s="159" t="n">
        <v>9499</v>
      </c>
      <c r="I6092" s="160" t="n">
        <v>45365.32</v>
      </c>
      <c r="J6092" s="160" t="n">
        <v>1401.31</v>
      </c>
      <c r="K6092" s="160" t="n">
        <v>43964.01</v>
      </c>
      <c r="L6092" s="160" t="n">
        <v>13031.62</v>
      </c>
    </row>
    <row r="6093">
      <c r="A6093" s="176" t="n">
        <v>45992</v>
      </c>
      <c r="B6093" s="104" t="inlineStr">
        <is>
          <t>2025/26</t>
        </is>
      </c>
      <c r="C6093" s="104" t="inlineStr">
        <is>
          <t>HC-058</t>
        </is>
      </c>
      <c r="D6093" s="104" t="inlineStr">
        <is>
          <t>Nord-Ouest</t>
        </is>
      </c>
      <c r="E6093" s="104" t="inlineStr">
        <is>
          <t>Livraison</t>
        </is>
      </c>
      <c r="F6093" s="104" t="n">
        <v>31</v>
      </c>
      <c r="G6093" s="159" t="n">
        <v>1321</v>
      </c>
      <c r="H6093" s="159" t="n">
        <v>3317</v>
      </c>
      <c r="I6093" s="160" t="n">
        <v>22790.84</v>
      </c>
      <c r="J6093" s="160" t="n">
        <v>1341.05</v>
      </c>
      <c r="K6093" s="160" t="n">
        <v>21449.79</v>
      </c>
      <c r="L6093" s="160" t="n">
        <v>6681.71</v>
      </c>
    </row>
    <row r="6094">
      <c r="A6094" s="176" t="n">
        <v>45992</v>
      </c>
      <c r="B6094" s="104" t="inlineStr">
        <is>
          <t>2025/26</t>
        </is>
      </c>
      <c r="C6094" s="104" t="inlineStr">
        <is>
          <t>HC-058</t>
        </is>
      </c>
      <c r="D6094" s="104" t="inlineStr">
        <is>
          <t>Nord-Ouest</t>
        </is>
      </c>
      <c r="E6094" s="104" t="inlineStr">
        <is>
          <t>Sur place</t>
        </is>
      </c>
      <c r="F6094" s="104" t="n">
        <v>31</v>
      </c>
      <c r="G6094" s="159" t="n">
        <v>2900</v>
      </c>
      <c r="H6094" s="159" t="n">
        <v>7293</v>
      </c>
      <c r="I6094" s="160" t="n">
        <v>39559.22</v>
      </c>
      <c r="J6094" s="160" t="n">
        <v>1275.24</v>
      </c>
      <c r="K6094" s="160" t="n">
        <v>38283.98</v>
      </c>
      <c r="L6094" s="160" t="n">
        <v>11348.74</v>
      </c>
    </row>
    <row r="6095">
      <c r="A6095" s="176" t="n">
        <v>45992</v>
      </c>
      <c r="B6095" s="104" t="inlineStr">
        <is>
          <t>2025/26</t>
        </is>
      </c>
      <c r="C6095" s="104" t="inlineStr">
        <is>
          <t>HC-058</t>
        </is>
      </c>
      <c r="D6095" s="104" t="inlineStr">
        <is>
          <t>Nord-Ouest</t>
        </is>
      </c>
      <c r="E6095" s="104" t="inlineStr">
        <is>
          <t>À emporter</t>
        </is>
      </c>
      <c r="F6095" s="104" t="n">
        <v>31</v>
      </c>
      <c r="G6095" s="159" t="n">
        <v>2323</v>
      </c>
      <c r="H6095" s="159" t="n">
        <v>5886</v>
      </c>
      <c r="I6095" s="160" t="n">
        <v>28840.85</v>
      </c>
      <c r="J6095" s="160" t="n">
        <v>748.05</v>
      </c>
      <c r="K6095" s="160" t="n">
        <v>28092.8</v>
      </c>
      <c r="L6095" s="160" t="n">
        <v>8301.780000000001</v>
      </c>
    </row>
    <row r="6096">
      <c r="A6096" s="176" t="n">
        <v>45992</v>
      </c>
      <c r="B6096" s="104" t="inlineStr">
        <is>
          <t>2025/26</t>
        </is>
      </c>
      <c r="C6096" s="104" t="inlineStr">
        <is>
          <t>HC-059</t>
        </is>
      </c>
      <c r="D6096" s="104" t="inlineStr">
        <is>
          <t>Sud-Est</t>
        </is>
      </c>
      <c r="E6096" s="104" t="inlineStr">
        <is>
          <t>Livraison</t>
        </is>
      </c>
      <c r="F6096" s="104" t="n">
        <v>30</v>
      </c>
      <c r="G6096" s="159" t="n">
        <v>1795</v>
      </c>
      <c r="H6096" s="159" t="n">
        <v>4717</v>
      </c>
      <c r="I6096" s="160" t="n">
        <v>31125.19</v>
      </c>
      <c r="J6096" s="160" t="n">
        <v>1860.69</v>
      </c>
      <c r="K6096" s="160" t="n">
        <v>29264.5</v>
      </c>
      <c r="L6096" s="160" t="n">
        <v>9066.639999999999</v>
      </c>
    </row>
    <row r="6097">
      <c r="A6097" s="176" t="n">
        <v>45992</v>
      </c>
      <c r="B6097" s="104" t="inlineStr">
        <is>
          <t>2025/26</t>
        </is>
      </c>
      <c r="C6097" s="104" t="inlineStr">
        <is>
          <t>HC-059</t>
        </is>
      </c>
      <c r="D6097" s="104" t="inlineStr">
        <is>
          <t>Sud-Est</t>
        </is>
      </c>
      <c r="E6097" s="104" t="inlineStr">
        <is>
          <t>Sur place</t>
        </is>
      </c>
      <c r="F6097" s="104" t="n">
        <v>31</v>
      </c>
      <c r="G6097" s="159" t="n">
        <v>4429</v>
      </c>
      <c r="H6097" s="159" t="n">
        <v>11436</v>
      </c>
      <c r="I6097" s="160" t="n">
        <v>59223.1</v>
      </c>
      <c r="J6097" s="160" t="n">
        <v>1720.84</v>
      </c>
      <c r="K6097" s="160" t="n">
        <v>57502.26</v>
      </c>
      <c r="L6097" s="160" t="n">
        <v>17269.1</v>
      </c>
    </row>
    <row r="6098">
      <c r="A6098" s="176" t="n">
        <v>45992</v>
      </c>
      <c r="B6098" s="104" t="inlineStr">
        <is>
          <t>2025/26</t>
        </is>
      </c>
      <c r="C6098" s="104" t="inlineStr">
        <is>
          <t>HC-059</t>
        </is>
      </c>
      <c r="D6098" s="104" t="inlineStr">
        <is>
          <t>Sud-Est</t>
        </is>
      </c>
      <c r="E6098" s="104" t="inlineStr">
        <is>
          <t>À emporter</t>
        </is>
      </c>
      <c r="F6098" s="104" t="n">
        <v>31</v>
      </c>
      <c r="G6098" s="159" t="n">
        <v>3326</v>
      </c>
      <c r="H6098" s="159" t="n">
        <v>8366</v>
      </c>
      <c r="I6098" s="160" t="n">
        <v>41356.53</v>
      </c>
      <c r="J6098" s="160" t="n">
        <v>1271.62</v>
      </c>
      <c r="K6098" s="160" t="n">
        <v>40084.91</v>
      </c>
      <c r="L6098" s="160" t="n">
        <v>11943.78</v>
      </c>
    </row>
    <row r="6099">
      <c r="A6099" s="176" t="n">
        <v>45992</v>
      </c>
      <c r="B6099" s="104" t="inlineStr">
        <is>
          <t>2025/26</t>
        </is>
      </c>
      <c r="C6099" s="104" t="inlineStr">
        <is>
          <t>HC-060</t>
        </is>
      </c>
      <c r="D6099" s="104" t="inlineStr">
        <is>
          <t>Sud-Ouest</t>
        </is>
      </c>
      <c r="E6099" s="104" t="inlineStr">
        <is>
          <t>Livraison</t>
        </is>
      </c>
      <c r="F6099" s="104" t="n">
        <v>31</v>
      </c>
      <c r="G6099" s="159" t="n">
        <v>1431</v>
      </c>
      <c r="H6099" s="159" t="n">
        <v>3687</v>
      </c>
      <c r="I6099" s="160" t="n">
        <v>25074.82</v>
      </c>
      <c r="J6099" s="160" t="n">
        <v>1507.92</v>
      </c>
      <c r="K6099" s="160" t="n">
        <v>23566.9</v>
      </c>
      <c r="L6099" s="160" t="n">
        <v>7285.38</v>
      </c>
    </row>
    <row r="6100">
      <c r="A6100" s="176" t="n">
        <v>45992</v>
      </c>
      <c r="B6100" s="104" t="inlineStr">
        <is>
          <t>2025/26</t>
        </is>
      </c>
      <c r="C6100" s="104" t="inlineStr">
        <is>
          <t>HC-060</t>
        </is>
      </c>
      <c r="D6100" s="104" t="inlineStr">
        <is>
          <t>Sud-Ouest</t>
        </is>
      </c>
      <c r="E6100" s="104" t="inlineStr">
        <is>
          <t>Sur place</t>
        </is>
      </c>
      <c r="F6100" s="104" t="n">
        <v>31</v>
      </c>
      <c r="G6100" s="159" t="n">
        <v>3311</v>
      </c>
      <c r="H6100" s="159" t="n">
        <v>7988</v>
      </c>
      <c r="I6100" s="160" t="n">
        <v>44743.35</v>
      </c>
      <c r="J6100" s="160" t="n">
        <v>1252.69</v>
      </c>
      <c r="K6100" s="160" t="n">
        <v>43490.66</v>
      </c>
      <c r="L6100" s="160" t="n">
        <v>12971.77</v>
      </c>
    </row>
    <row r="6101">
      <c r="A6101" s="176" t="n">
        <v>45992</v>
      </c>
      <c r="B6101" s="104" t="inlineStr">
        <is>
          <t>2025/26</t>
        </is>
      </c>
      <c r="C6101" s="104" t="inlineStr">
        <is>
          <t>HC-060</t>
        </is>
      </c>
      <c r="D6101" s="104" t="inlineStr">
        <is>
          <t>Sud-Ouest</t>
        </is>
      </c>
      <c r="E6101" s="104" t="inlineStr">
        <is>
          <t>À emporter</t>
        </is>
      </c>
      <c r="F6101" s="104" t="n">
        <v>31</v>
      </c>
      <c r="G6101" s="159" t="n">
        <v>2555</v>
      </c>
      <c r="H6101" s="159" t="n">
        <v>6635</v>
      </c>
      <c r="I6101" s="160" t="n">
        <v>31587.18</v>
      </c>
      <c r="J6101" s="160" t="n">
        <v>959.98</v>
      </c>
      <c r="K6101" s="160" t="n">
        <v>30627.2</v>
      </c>
      <c r="L6101" s="160" t="n">
        <v>9217.76</v>
      </c>
    </row>
    <row r="6102">
      <c r="A6102" s="176" t="n">
        <v>45992</v>
      </c>
      <c r="B6102" s="104" t="inlineStr">
        <is>
          <t>2025/26</t>
        </is>
      </c>
      <c r="C6102" s="104" t="inlineStr">
        <is>
          <t>HC-061</t>
        </is>
      </c>
      <c r="D6102" s="104" t="inlineStr">
        <is>
          <t>Île-de-France</t>
        </is>
      </c>
      <c r="E6102" s="104" t="inlineStr">
        <is>
          <t>Livraison</t>
        </is>
      </c>
      <c r="F6102" s="104" t="n">
        <v>31</v>
      </c>
      <c r="G6102" s="159" t="n">
        <v>1971</v>
      </c>
      <c r="H6102" s="159" t="n">
        <v>5020</v>
      </c>
      <c r="I6102" s="160" t="n">
        <v>33273.94</v>
      </c>
      <c r="J6102" s="160" t="n">
        <v>1879.44</v>
      </c>
      <c r="K6102" s="160" t="n">
        <v>31394.5</v>
      </c>
      <c r="L6102" s="160" t="n">
        <v>9679.719999999999</v>
      </c>
    </row>
    <row r="6103">
      <c r="A6103" s="176" t="n">
        <v>45992</v>
      </c>
      <c r="B6103" s="104" t="inlineStr">
        <is>
          <t>2025/26</t>
        </is>
      </c>
      <c r="C6103" s="104" t="inlineStr">
        <is>
          <t>HC-061</t>
        </is>
      </c>
      <c r="D6103" s="104" t="inlineStr">
        <is>
          <t>Île-de-France</t>
        </is>
      </c>
      <c r="E6103" s="104" t="inlineStr">
        <is>
          <t>Sur place</t>
        </is>
      </c>
      <c r="F6103" s="104" t="n">
        <v>30</v>
      </c>
      <c r="G6103" s="159" t="n">
        <v>3906</v>
      </c>
      <c r="H6103" s="159" t="n">
        <v>9801</v>
      </c>
      <c r="I6103" s="160" t="n">
        <v>52452.51</v>
      </c>
      <c r="J6103" s="160" t="n">
        <v>1575.89</v>
      </c>
      <c r="K6103" s="160" t="n">
        <v>50876.62</v>
      </c>
      <c r="L6103" s="160" t="n">
        <v>15062.21</v>
      </c>
    </row>
    <row r="6104">
      <c r="A6104" s="176" t="n">
        <v>45992</v>
      </c>
      <c r="B6104" s="104" t="inlineStr">
        <is>
          <t>2025/26</t>
        </is>
      </c>
      <c r="C6104" s="104" t="inlineStr">
        <is>
          <t>HC-061</t>
        </is>
      </c>
      <c r="D6104" s="104" t="inlineStr">
        <is>
          <t>Île-de-France</t>
        </is>
      </c>
      <c r="E6104" s="104" t="inlineStr">
        <is>
          <t>À emporter</t>
        </is>
      </c>
      <c r="F6104" s="104" t="n">
        <v>31</v>
      </c>
      <c r="G6104" s="159" t="n">
        <v>3264</v>
      </c>
      <c r="H6104" s="159" t="n">
        <v>8466</v>
      </c>
      <c r="I6104" s="160" t="n">
        <v>40660.34</v>
      </c>
      <c r="J6104" s="160" t="n">
        <v>1158.86</v>
      </c>
      <c r="K6104" s="160" t="n">
        <v>39501.48</v>
      </c>
      <c r="L6104" s="160" t="n">
        <v>11774.97</v>
      </c>
    </row>
    <row r="6105">
      <c r="A6105" s="176" t="n">
        <v>45992</v>
      </c>
      <c r="B6105" s="104" t="inlineStr">
        <is>
          <t>2025/26</t>
        </is>
      </c>
      <c r="C6105" s="104" t="inlineStr">
        <is>
          <t>HC-062</t>
        </is>
      </c>
      <c r="D6105" s="104" t="inlineStr">
        <is>
          <t>Nord-Ouest</t>
        </is>
      </c>
      <c r="E6105" s="104" t="inlineStr">
        <is>
          <t>Drive</t>
        </is>
      </c>
      <c r="F6105" s="104" t="n">
        <v>31</v>
      </c>
      <c r="G6105" s="159" t="n">
        <v>1110</v>
      </c>
      <c r="H6105" s="159" t="n">
        <v>2810</v>
      </c>
      <c r="I6105" s="160" t="n">
        <v>15992.32</v>
      </c>
      <c r="J6105" s="160" t="n">
        <v>401.01</v>
      </c>
      <c r="K6105" s="160" t="n">
        <v>15591.31</v>
      </c>
      <c r="L6105" s="160" t="n">
        <v>4666.31</v>
      </c>
    </row>
    <row r="6106">
      <c r="A6106" s="176" t="n">
        <v>45992</v>
      </c>
      <c r="B6106" s="104" t="inlineStr">
        <is>
          <t>2025/26</t>
        </is>
      </c>
      <c r="C6106" s="104" t="inlineStr">
        <is>
          <t>HC-062</t>
        </is>
      </c>
      <c r="D6106" s="104" t="inlineStr">
        <is>
          <t>Nord-Ouest</t>
        </is>
      </c>
      <c r="E6106" s="104" t="inlineStr">
        <is>
          <t>Livraison</t>
        </is>
      </c>
      <c r="F6106" s="104" t="n">
        <v>31</v>
      </c>
      <c r="G6106" s="159" t="n">
        <v>1200</v>
      </c>
      <c r="H6106" s="159" t="n">
        <v>3095</v>
      </c>
      <c r="I6106" s="160" t="n">
        <v>20765.96</v>
      </c>
      <c r="J6106" s="160" t="n">
        <v>1329.97</v>
      </c>
      <c r="K6106" s="160" t="n">
        <v>19435.99</v>
      </c>
      <c r="L6106" s="160" t="n">
        <v>5994.98</v>
      </c>
    </row>
    <row r="6107">
      <c r="A6107" s="176" t="n">
        <v>45992</v>
      </c>
      <c r="B6107" s="104" t="inlineStr">
        <is>
          <t>2025/26</t>
        </is>
      </c>
      <c r="C6107" s="104" t="inlineStr">
        <is>
          <t>HC-062</t>
        </is>
      </c>
      <c r="D6107" s="104" t="inlineStr">
        <is>
          <t>Nord-Ouest</t>
        </is>
      </c>
      <c r="E6107" s="104" t="inlineStr">
        <is>
          <t>Sur place</t>
        </is>
      </c>
      <c r="F6107" s="104" t="n">
        <v>31</v>
      </c>
      <c r="G6107" s="159" t="n">
        <v>2685</v>
      </c>
      <c r="H6107" s="159" t="n">
        <v>6779</v>
      </c>
      <c r="I6107" s="160" t="n">
        <v>35834.01</v>
      </c>
      <c r="J6107" s="160" t="n">
        <v>1052.69</v>
      </c>
      <c r="K6107" s="160" t="n">
        <v>34781.32</v>
      </c>
      <c r="L6107" s="160" t="n">
        <v>10358.73</v>
      </c>
    </row>
    <row r="6108">
      <c r="A6108" s="176" t="n">
        <v>45992</v>
      </c>
      <c r="B6108" s="104" t="inlineStr">
        <is>
          <t>2025/26</t>
        </is>
      </c>
      <c r="C6108" s="104" t="inlineStr">
        <is>
          <t>HC-062</t>
        </is>
      </c>
      <c r="D6108" s="104" t="inlineStr">
        <is>
          <t>Nord-Ouest</t>
        </is>
      </c>
      <c r="E6108" s="104" t="inlineStr">
        <is>
          <t>À emporter</t>
        </is>
      </c>
      <c r="F6108" s="104" t="n">
        <v>31</v>
      </c>
      <c r="G6108" s="159" t="n">
        <v>2115</v>
      </c>
      <c r="H6108" s="159" t="n">
        <v>5538</v>
      </c>
      <c r="I6108" s="160" t="n">
        <v>26169.45</v>
      </c>
      <c r="J6108" s="160" t="n">
        <v>912.65</v>
      </c>
      <c r="K6108" s="160" t="n">
        <v>25256.8</v>
      </c>
      <c r="L6108" s="160" t="n">
        <v>7530.68</v>
      </c>
    </row>
    <row r="6109">
      <c r="A6109" s="176" t="n">
        <v>45992</v>
      </c>
      <c r="B6109" s="104" t="inlineStr">
        <is>
          <t>2025/26</t>
        </is>
      </c>
      <c r="C6109" s="104" t="inlineStr">
        <is>
          <t>HC-063</t>
        </is>
      </c>
      <c r="D6109" s="104" t="inlineStr">
        <is>
          <t>Sud-Est</t>
        </is>
      </c>
      <c r="E6109" s="104" t="inlineStr">
        <is>
          <t>Livraison</t>
        </is>
      </c>
      <c r="F6109" s="104" t="n">
        <v>31</v>
      </c>
      <c r="G6109" s="159" t="n">
        <v>1542</v>
      </c>
      <c r="H6109" s="159" t="n">
        <v>3794</v>
      </c>
      <c r="I6109" s="160" t="n">
        <v>26789.86</v>
      </c>
      <c r="J6109" s="160" t="n">
        <v>1552.96</v>
      </c>
      <c r="K6109" s="160" t="n">
        <v>25236.9</v>
      </c>
      <c r="L6109" s="160" t="n">
        <v>7798.13</v>
      </c>
    </row>
    <row r="6110">
      <c r="A6110" s="176" t="n">
        <v>45992</v>
      </c>
      <c r="B6110" s="104" t="inlineStr">
        <is>
          <t>2025/26</t>
        </is>
      </c>
      <c r="C6110" s="104" t="inlineStr">
        <is>
          <t>HC-063</t>
        </is>
      </c>
      <c r="D6110" s="104" t="inlineStr">
        <is>
          <t>Sud-Est</t>
        </is>
      </c>
      <c r="E6110" s="104" t="inlineStr">
        <is>
          <t>Sur place</t>
        </is>
      </c>
      <c r="F6110" s="104" t="n">
        <v>31</v>
      </c>
      <c r="G6110" s="159" t="n">
        <v>3516</v>
      </c>
      <c r="H6110" s="159" t="n">
        <v>8659</v>
      </c>
      <c r="I6110" s="160" t="n">
        <v>47300.38</v>
      </c>
      <c r="J6110" s="160" t="n">
        <v>1435.11</v>
      </c>
      <c r="K6110" s="160" t="n">
        <v>45865.27</v>
      </c>
      <c r="L6110" s="160" t="n">
        <v>13581.4</v>
      </c>
    </row>
    <row r="6111">
      <c r="A6111" s="176" t="n">
        <v>45992</v>
      </c>
      <c r="B6111" s="104" t="inlineStr">
        <is>
          <t>2025/26</t>
        </is>
      </c>
      <c r="C6111" s="104" t="inlineStr">
        <is>
          <t>HC-063</t>
        </is>
      </c>
      <c r="D6111" s="104" t="inlineStr">
        <is>
          <t>Sud-Est</t>
        </is>
      </c>
      <c r="E6111" s="104" t="inlineStr">
        <is>
          <t>À emporter</t>
        </is>
      </c>
      <c r="F6111" s="104" t="n">
        <v>31</v>
      </c>
      <c r="G6111" s="159" t="n">
        <v>2778</v>
      </c>
      <c r="H6111" s="159" t="n">
        <v>6786</v>
      </c>
      <c r="I6111" s="160" t="n">
        <v>34773.47</v>
      </c>
      <c r="J6111" s="160" t="n">
        <v>1010.54</v>
      </c>
      <c r="K6111" s="160" t="n">
        <v>33762.93</v>
      </c>
      <c r="L6111" s="160" t="n">
        <v>10110.73</v>
      </c>
    </row>
    <row r="6112">
      <c r="A6112" s="176" t="n">
        <v>45992</v>
      </c>
      <c r="B6112" s="104" t="inlineStr">
        <is>
          <t>2025/26</t>
        </is>
      </c>
      <c r="C6112" s="104" t="inlineStr">
        <is>
          <t>HC-064</t>
        </is>
      </c>
      <c r="D6112" s="104" t="inlineStr">
        <is>
          <t>Sud-Ouest</t>
        </is>
      </c>
      <c r="E6112" s="104" t="inlineStr">
        <is>
          <t>Livraison</t>
        </is>
      </c>
      <c r="F6112" s="104" t="n">
        <v>31</v>
      </c>
      <c r="G6112" s="159" t="n">
        <v>1355</v>
      </c>
      <c r="H6112" s="159" t="n">
        <v>3439</v>
      </c>
      <c r="I6112" s="160" t="n">
        <v>23489.53</v>
      </c>
      <c r="J6112" s="160" t="n">
        <v>1415.26</v>
      </c>
      <c r="K6112" s="160" t="n">
        <v>22074.27</v>
      </c>
      <c r="L6112" s="160" t="n">
        <v>6828.87</v>
      </c>
    </row>
    <row r="6113">
      <c r="A6113" s="176" t="n">
        <v>45992</v>
      </c>
      <c r="B6113" s="104" t="inlineStr">
        <is>
          <t>2025/26</t>
        </is>
      </c>
      <c r="C6113" s="104" t="inlineStr">
        <is>
          <t>HC-064</t>
        </is>
      </c>
      <c r="D6113" s="104" t="inlineStr">
        <is>
          <t>Sud-Ouest</t>
        </is>
      </c>
      <c r="E6113" s="104" t="inlineStr">
        <is>
          <t>Sur place</t>
        </is>
      </c>
      <c r="F6113" s="104" t="n">
        <v>31</v>
      </c>
      <c r="G6113" s="159" t="n">
        <v>3091</v>
      </c>
      <c r="H6113" s="159" t="n">
        <v>7935</v>
      </c>
      <c r="I6113" s="160" t="n">
        <v>42206.42</v>
      </c>
      <c r="J6113" s="160" t="n">
        <v>1347.04</v>
      </c>
      <c r="K6113" s="160" t="n">
        <v>40859.38</v>
      </c>
      <c r="L6113" s="160" t="n">
        <v>12280.84</v>
      </c>
    </row>
    <row r="6114">
      <c r="A6114" s="176" t="n">
        <v>45992</v>
      </c>
      <c r="B6114" s="104" t="inlineStr">
        <is>
          <t>2025/26</t>
        </is>
      </c>
      <c r="C6114" s="104" t="inlineStr">
        <is>
          <t>HC-064</t>
        </is>
      </c>
      <c r="D6114" s="104" t="inlineStr">
        <is>
          <t>Sud-Ouest</t>
        </is>
      </c>
      <c r="E6114" s="104" t="inlineStr">
        <is>
          <t>À emporter</t>
        </is>
      </c>
      <c r="F6114" s="104" t="n">
        <v>31</v>
      </c>
      <c r="G6114" s="159" t="n">
        <v>2266</v>
      </c>
      <c r="H6114" s="159" t="n">
        <v>5555</v>
      </c>
      <c r="I6114" s="160" t="n">
        <v>28143.62</v>
      </c>
      <c r="J6114" s="160" t="n">
        <v>968.4</v>
      </c>
      <c r="K6114" s="160" t="n">
        <v>27175.22</v>
      </c>
      <c r="L6114" s="160" t="n">
        <v>8045.76</v>
      </c>
    </row>
    <row r="6115">
      <c r="A6115" s="176" t="n">
        <v>45992</v>
      </c>
      <c r="B6115" s="104" t="inlineStr">
        <is>
          <t>2025/26</t>
        </is>
      </c>
      <c r="C6115" s="104" t="inlineStr">
        <is>
          <t>HC-065</t>
        </is>
      </c>
      <c r="D6115" s="104" t="inlineStr">
        <is>
          <t>Île-de-France</t>
        </is>
      </c>
      <c r="E6115" s="104" t="inlineStr">
        <is>
          <t>Livraison</t>
        </is>
      </c>
      <c r="F6115" s="104" t="n">
        <v>31</v>
      </c>
      <c r="G6115" s="159" t="n">
        <v>2616</v>
      </c>
      <c r="H6115" s="159" t="n">
        <v>6572</v>
      </c>
      <c r="I6115" s="160" t="n">
        <v>44817.58</v>
      </c>
      <c r="J6115" s="160" t="n">
        <v>2688.66</v>
      </c>
      <c r="K6115" s="160" t="n">
        <v>42128.92</v>
      </c>
      <c r="L6115" s="160" t="n">
        <v>13091.79</v>
      </c>
    </row>
    <row r="6116">
      <c r="A6116" s="176" t="n">
        <v>45992</v>
      </c>
      <c r="B6116" s="104" t="inlineStr">
        <is>
          <t>2025/26</t>
        </is>
      </c>
      <c r="C6116" s="104" t="inlineStr">
        <is>
          <t>HC-065</t>
        </is>
      </c>
      <c r="D6116" s="104" t="inlineStr">
        <is>
          <t>Île-de-France</t>
        </is>
      </c>
      <c r="E6116" s="104" t="inlineStr">
        <is>
          <t>Sur place</t>
        </is>
      </c>
      <c r="F6116" s="104" t="n">
        <v>30</v>
      </c>
      <c r="G6116" s="159" t="n">
        <v>5740</v>
      </c>
      <c r="H6116" s="159" t="n">
        <v>14363</v>
      </c>
      <c r="I6116" s="160" t="n">
        <v>76782.58</v>
      </c>
      <c r="J6116" s="160" t="n">
        <v>2332.09</v>
      </c>
      <c r="K6116" s="160" t="n">
        <v>74450.49000000001</v>
      </c>
      <c r="L6116" s="160" t="n">
        <v>22358.97</v>
      </c>
    </row>
    <row r="6117">
      <c r="A6117" s="176" t="n">
        <v>45992</v>
      </c>
      <c r="B6117" s="104" t="inlineStr">
        <is>
          <t>2025/26</t>
        </is>
      </c>
      <c r="C6117" s="104" t="inlineStr">
        <is>
          <t>HC-065</t>
        </is>
      </c>
      <c r="D6117" s="104" t="inlineStr">
        <is>
          <t>Île-de-France</t>
        </is>
      </c>
      <c r="E6117" s="104" t="inlineStr">
        <is>
          <t>À emporter</t>
        </is>
      </c>
      <c r="F6117" s="104" t="n">
        <v>31</v>
      </c>
      <c r="G6117" s="159" t="n">
        <v>4409</v>
      </c>
      <c r="H6117" s="159" t="n">
        <v>10801</v>
      </c>
      <c r="I6117" s="160" t="n">
        <v>54915.79</v>
      </c>
      <c r="J6117" s="160" t="n">
        <v>1647.03</v>
      </c>
      <c r="K6117" s="160" t="n">
        <v>53268.76</v>
      </c>
      <c r="L6117" s="160" t="n">
        <v>15777.09</v>
      </c>
    </row>
    <row r="6118">
      <c r="A6118" s="176" t="n">
        <v>45992</v>
      </c>
      <c r="B6118" s="104" t="inlineStr">
        <is>
          <t>2025/26</t>
        </is>
      </c>
      <c r="C6118" s="104" t="inlineStr">
        <is>
          <t>HC-066</t>
        </is>
      </c>
      <c r="D6118" s="104" t="inlineStr">
        <is>
          <t>Nord-Ouest</t>
        </is>
      </c>
      <c r="E6118" s="104" t="inlineStr">
        <is>
          <t>Livraison</t>
        </is>
      </c>
      <c r="F6118" s="104" t="n">
        <v>30</v>
      </c>
      <c r="G6118" s="159" t="n">
        <v>1879</v>
      </c>
      <c r="H6118" s="159" t="n">
        <v>4935</v>
      </c>
      <c r="I6118" s="160" t="n">
        <v>32713.81</v>
      </c>
      <c r="J6118" s="160" t="n">
        <v>1875.38</v>
      </c>
      <c r="K6118" s="160" t="n">
        <v>30838.43</v>
      </c>
      <c r="L6118" s="160" t="n">
        <v>11022.85</v>
      </c>
    </row>
    <row r="6119">
      <c r="A6119" s="176" t="n">
        <v>45992</v>
      </c>
      <c r="B6119" s="104" t="inlineStr">
        <is>
          <t>2025/26</t>
        </is>
      </c>
      <c r="C6119" s="104" t="inlineStr">
        <is>
          <t>HC-066</t>
        </is>
      </c>
      <c r="D6119" s="104" t="inlineStr">
        <is>
          <t>Nord-Ouest</t>
        </is>
      </c>
      <c r="E6119" s="104" t="inlineStr">
        <is>
          <t>Sur place</t>
        </is>
      </c>
      <c r="F6119" s="104" t="n">
        <v>31</v>
      </c>
      <c r="G6119" s="159" t="n">
        <v>4539</v>
      </c>
      <c r="H6119" s="159" t="n">
        <v>11522</v>
      </c>
      <c r="I6119" s="160" t="n">
        <v>61281.48</v>
      </c>
      <c r="J6119" s="160" t="n">
        <v>1895.63</v>
      </c>
      <c r="K6119" s="160" t="n">
        <v>59385.85</v>
      </c>
      <c r="L6119" s="160" t="n">
        <v>20469.08</v>
      </c>
    </row>
    <row r="6120">
      <c r="A6120" s="176" t="n">
        <v>45992</v>
      </c>
      <c r="B6120" s="104" t="inlineStr">
        <is>
          <t>2025/26</t>
        </is>
      </c>
      <c r="C6120" s="104" t="inlineStr">
        <is>
          <t>HC-066</t>
        </is>
      </c>
      <c r="D6120" s="104" t="inlineStr">
        <is>
          <t>Nord-Ouest</t>
        </is>
      </c>
      <c r="E6120" s="104" t="inlineStr">
        <is>
          <t>À emporter</t>
        </is>
      </c>
      <c r="F6120" s="104" t="n">
        <v>31</v>
      </c>
      <c r="G6120" s="159" t="n">
        <v>3486</v>
      </c>
      <c r="H6120" s="159" t="n">
        <v>9102</v>
      </c>
      <c r="I6120" s="160" t="n">
        <v>42610.25</v>
      </c>
      <c r="J6120" s="160" t="n">
        <v>1381.77</v>
      </c>
      <c r="K6120" s="160" t="n">
        <v>41228.48</v>
      </c>
      <c r="L6120" s="160" t="n">
        <v>14309.53</v>
      </c>
    </row>
    <row r="6121">
      <c r="A6121" s="176" t="n">
        <v>45992</v>
      </c>
      <c r="B6121" s="104" t="inlineStr">
        <is>
          <t>2025/26</t>
        </is>
      </c>
      <c r="C6121" s="104" t="inlineStr">
        <is>
          <t>HC-067</t>
        </is>
      </c>
      <c r="D6121" s="104" t="inlineStr">
        <is>
          <t>Sud-Est</t>
        </is>
      </c>
      <c r="E6121" s="104" t="inlineStr">
        <is>
          <t>Livraison</t>
        </is>
      </c>
      <c r="F6121" s="104" t="n">
        <v>31</v>
      </c>
      <c r="G6121" s="159" t="n">
        <v>1850</v>
      </c>
      <c r="H6121" s="159" t="n">
        <v>4753</v>
      </c>
      <c r="I6121" s="160" t="n">
        <v>32161.63</v>
      </c>
      <c r="J6121" s="160" t="n">
        <v>1946.85</v>
      </c>
      <c r="K6121" s="160" t="n">
        <v>30214.78</v>
      </c>
      <c r="L6121" s="160" t="n">
        <v>9366.91</v>
      </c>
    </row>
    <row r="6122">
      <c r="A6122" s="176" t="n">
        <v>45992</v>
      </c>
      <c r="B6122" s="104" t="inlineStr">
        <is>
          <t>2025/26</t>
        </is>
      </c>
      <c r="C6122" s="104" t="inlineStr">
        <is>
          <t>HC-067</t>
        </is>
      </c>
      <c r="D6122" s="104" t="inlineStr">
        <is>
          <t>Sud-Est</t>
        </is>
      </c>
      <c r="E6122" s="104" t="inlineStr">
        <is>
          <t>Sur place</t>
        </is>
      </c>
      <c r="F6122" s="104" t="n">
        <v>31</v>
      </c>
      <c r="G6122" s="159" t="n">
        <v>4507</v>
      </c>
      <c r="H6122" s="159" t="n">
        <v>11589</v>
      </c>
      <c r="I6122" s="160" t="n">
        <v>60874.06</v>
      </c>
      <c r="J6122" s="160" t="n">
        <v>1814.26</v>
      </c>
      <c r="K6122" s="160" t="n">
        <v>59059.8</v>
      </c>
      <c r="L6122" s="160" t="n">
        <v>17559.27</v>
      </c>
    </row>
    <row r="6123">
      <c r="A6123" s="176" t="n">
        <v>45992</v>
      </c>
      <c r="B6123" s="104" t="inlineStr">
        <is>
          <t>2025/26</t>
        </is>
      </c>
      <c r="C6123" s="104" t="inlineStr">
        <is>
          <t>HC-067</t>
        </is>
      </c>
      <c r="D6123" s="104" t="inlineStr">
        <is>
          <t>Sud-Est</t>
        </is>
      </c>
      <c r="E6123" s="104" t="inlineStr">
        <is>
          <t>À emporter</t>
        </is>
      </c>
      <c r="F6123" s="104" t="n">
        <v>30</v>
      </c>
      <c r="G6123" s="159" t="n">
        <v>3273</v>
      </c>
      <c r="H6123" s="159" t="n">
        <v>8490</v>
      </c>
      <c r="I6123" s="160" t="n">
        <v>40801.14</v>
      </c>
      <c r="J6123" s="160" t="n">
        <v>1126.48</v>
      </c>
      <c r="K6123" s="160" t="n">
        <v>39674.66</v>
      </c>
      <c r="L6123" s="160" t="n">
        <v>11725.74</v>
      </c>
    </row>
    <row r="6124">
      <c r="A6124" s="176" t="n">
        <v>45992</v>
      </c>
      <c r="B6124" s="104" t="inlineStr">
        <is>
          <t>2025/26</t>
        </is>
      </c>
      <c r="C6124" s="104" t="inlineStr">
        <is>
          <t>HC-068</t>
        </is>
      </c>
      <c r="D6124" s="104" t="inlineStr">
        <is>
          <t>Sud-Ouest</t>
        </is>
      </c>
      <c r="E6124" s="104" t="inlineStr">
        <is>
          <t>Livraison</t>
        </is>
      </c>
      <c r="F6124" s="104" t="n">
        <v>31</v>
      </c>
      <c r="G6124" s="159" t="n">
        <v>1273</v>
      </c>
      <c r="H6124" s="159" t="n">
        <v>3310</v>
      </c>
      <c r="I6124" s="160" t="n">
        <v>22154.94</v>
      </c>
      <c r="J6124" s="160" t="n">
        <v>1341.53</v>
      </c>
      <c r="K6124" s="160" t="n">
        <v>20813.41</v>
      </c>
      <c r="L6124" s="160" t="n">
        <v>6458.15</v>
      </c>
    </row>
    <row r="6125">
      <c r="A6125" s="176" t="n">
        <v>45992</v>
      </c>
      <c r="B6125" s="104" t="inlineStr">
        <is>
          <t>2025/26</t>
        </is>
      </c>
      <c r="C6125" s="104" t="inlineStr">
        <is>
          <t>HC-068</t>
        </is>
      </c>
      <c r="D6125" s="104" t="inlineStr">
        <is>
          <t>Sud-Ouest</t>
        </is>
      </c>
      <c r="E6125" s="104" t="inlineStr">
        <is>
          <t>Sur place</t>
        </is>
      </c>
      <c r="F6125" s="104" t="n">
        <v>31</v>
      </c>
      <c r="G6125" s="159" t="n">
        <v>3084</v>
      </c>
      <c r="H6125" s="159" t="n">
        <v>7838</v>
      </c>
      <c r="I6125" s="160" t="n">
        <v>41782.56</v>
      </c>
      <c r="J6125" s="160" t="n">
        <v>1342.88</v>
      </c>
      <c r="K6125" s="160" t="n">
        <v>40439.68</v>
      </c>
      <c r="L6125" s="160" t="n">
        <v>12034.75</v>
      </c>
    </row>
    <row r="6126">
      <c r="A6126" s="176" t="n">
        <v>45992</v>
      </c>
      <c r="B6126" s="104" t="inlineStr">
        <is>
          <t>2025/26</t>
        </is>
      </c>
      <c r="C6126" s="104" t="inlineStr">
        <is>
          <t>HC-068</t>
        </is>
      </c>
      <c r="D6126" s="104" t="inlineStr">
        <is>
          <t>Sud-Ouest</t>
        </is>
      </c>
      <c r="E6126" s="104" t="inlineStr">
        <is>
          <t>À emporter</t>
        </is>
      </c>
      <c r="F6126" s="104" t="n">
        <v>31</v>
      </c>
      <c r="G6126" s="159" t="n">
        <v>2385</v>
      </c>
      <c r="H6126" s="159" t="n">
        <v>6044</v>
      </c>
      <c r="I6126" s="160" t="n">
        <v>29785.58</v>
      </c>
      <c r="J6126" s="160" t="n">
        <v>888.1799999999999</v>
      </c>
      <c r="K6126" s="160" t="n">
        <v>28897.4</v>
      </c>
      <c r="L6126" s="160" t="n">
        <v>8548.93</v>
      </c>
    </row>
    <row r="6127">
      <c r="A6127" s="176" t="n">
        <v>45992</v>
      </c>
      <c r="B6127" s="104" t="inlineStr">
        <is>
          <t>2025/26</t>
        </is>
      </c>
      <c r="C6127" s="104" t="inlineStr">
        <is>
          <t>HC-069</t>
        </is>
      </c>
      <c r="D6127" s="104" t="inlineStr">
        <is>
          <t>Île-de-France</t>
        </is>
      </c>
      <c r="E6127" s="104" t="inlineStr">
        <is>
          <t>Drive</t>
        </is>
      </c>
      <c r="F6127" s="104" t="n">
        <v>30</v>
      </c>
      <c r="G6127" s="159" t="n">
        <v>1347</v>
      </c>
      <c r="H6127" s="159" t="n">
        <v>3373</v>
      </c>
      <c r="I6127" s="160" t="n">
        <v>19377.26</v>
      </c>
      <c r="J6127" s="160" t="n">
        <v>591.63</v>
      </c>
      <c r="K6127" s="160" t="n">
        <v>18785.63</v>
      </c>
      <c r="L6127" s="160" t="n">
        <v>5607.67</v>
      </c>
    </row>
    <row r="6128">
      <c r="A6128" s="176" t="n">
        <v>45992</v>
      </c>
      <c r="B6128" s="104" t="inlineStr">
        <is>
          <t>2025/26</t>
        </is>
      </c>
      <c r="C6128" s="104" t="inlineStr">
        <is>
          <t>HC-069</t>
        </is>
      </c>
      <c r="D6128" s="104" t="inlineStr">
        <is>
          <t>Île-de-France</t>
        </is>
      </c>
      <c r="E6128" s="104" t="inlineStr">
        <is>
          <t>Livraison</t>
        </is>
      </c>
      <c r="F6128" s="104" t="n">
        <v>31</v>
      </c>
      <c r="G6128" s="159" t="n">
        <v>1568</v>
      </c>
      <c r="H6128" s="159" t="n">
        <v>4001</v>
      </c>
      <c r="I6128" s="160" t="n">
        <v>26433.54</v>
      </c>
      <c r="J6128" s="160" t="n">
        <v>1475.54</v>
      </c>
      <c r="K6128" s="160" t="n">
        <v>24958</v>
      </c>
      <c r="L6128" s="160" t="n">
        <v>7697.21</v>
      </c>
    </row>
    <row r="6129">
      <c r="A6129" s="176" t="n">
        <v>45992</v>
      </c>
      <c r="B6129" s="104" t="inlineStr">
        <is>
          <t>2025/26</t>
        </is>
      </c>
      <c r="C6129" s="104" t="inlineStr">
        <is>
          <t>HC-069</t>
        </is>
      </c>
      <c r="D6129" s="104" t="inlineStr">
        <is>
          <t>Île-de-France</t>
        </is>
      </c>
      <c r="E6129" s="104" t="inlineStr">
        <is>
          <t>Sur place</t>
        </is>
      </c>
      <c r="F6129" s="104" t="n">
        <v>30</v>
      </c>
      <c r="G6129" s="159" t="n">
        <v>3365</v>
      </c>
      <c r="H6129" s="159" t="n">
        <v>8642</v>
      </c>
      <c r="I6129" s="160" t="n">
        <v>45143.25</v>
      </c>
      <c r="J6129" s="160" t="n">
        <v>1426.35</v>
      </c>
      <c r="K6129" s="160" t="n">
        <v>43716.9</v>
      </c>
      <c r="L6129" s="160" t="n">
        <v>12996.76</v>
      </c>
    </row>
    <row r="6130">
      <c r="A6130" s="176" t="n">
        <v>45992</v>
      </c>
      <c r="B6130" s="104" t="inlineStr">
        <is>
          <t>2025/26</t>
        </is>
      </c>
      <c r="C6130" s="104" t="inlineStr">
        <is>
          <t>HC-069</t>
        </is>
      </c>
      <c r="D6130" s="104" t="inlineStr">
        <is>
          <t>Île-de-France</t>
        </is>
      </c>
      <c r="E6130" s="104" t="inlineStr">
        <is>
          <t>À emporter</t>
        </is>
      </c>
      <c r="F6130" s="104" t="n">
        <v>31</v>
      </c>
      <c r="G6130" s="159" t="n">
        <v>2631</v>
      </c>
      <c r="H6130" s="159" t="n">
        <v>6556</v>
      </c>
      <c r="I6130" s="160" t="n">
        <v>32820.79</v>
      </c>
      <c r="J6130" s="160" t="n">
        <v>1020.67</v>
      </c>
      <c r="K6130" s="160" t="n">
        <v>31800.12</v>
      </c>
      <c r="L6130" s="160" t="n">
        <v>9463.68</v>
      </c>
    </row>
    <row r="6131">
      <c r="A6131" s="176" t="n">
        <v>45992</v>
      </c>
      <c r="B6131" s="104" t="inlineStr">
        <is>
          <t>2025/26</t>
        </is>
      </c>
      <c r="C6131" s="104" t="inlineStr">
        <is>
          <t>HC-070</t>
        </is>
      </c>
      <c r="D6131" s="104" t="inlineStr">
        <is>
          <t>Nord-Ouest</t>
        </is>
      </c>
      <c r="E6131" s="104" t="inlineStr">
        <is>
          <t>Livraison</t>
        </is>
      </c>
      <c r="F6131" s="104" t="n">
        <v>31</v>
      </c>
      <c r="G6131" s="159" t="n">
        <v>1151</v>
      </c>
      <c r="H6131" s="159" t="n">
        <v>2879</v>
      </c>
      <c r="I6131" s="160" t="n">
        <v>19950.96</v>
      </c>
      <c r="J6131" s="160" t="n">
        <v>1139.15</v>
      </c>
      <c r="K6131" s="160" t="n">
        <v>18811.81</v>
      </c>
      <c r="L6131" s="160" t="n">
        <v>5827.42</v>
      </c>
    </row>
    <row r="6132">
      <c r="A6132" s="176" t="n">
        <v>45992</v>
      </c>
      <c r="B6132" s="104" t="inlineStr">
        <is>
          <t>2025/26</t>
        </is>
      </c>
      <c r="C6132" s="104" t="inlineStr">
        <is>
          <t>HC-070</t>
        </is>
      </c>
      <c r="D6132" s="104" t="inlineStr">
        <is>
          <t>Nord-Ouest</t>
        </is>
      </c>
      <c r="E6132" s="104" t="inlineStr">
        <is>
          <t>Sur place</t>
        </is>
      </c>
      <c r="F6132" s="104" t="n">
        <v>31</v>
      </c>
      <c r="G6132" s="159" t="n">
        <v>2705</v>
      </c>
      <c r="H6132" s="159" t="n">
        <v>7016</v>
      </c>
      <c r="I6132" s="160" t="n">
        <v>36427.86</v>
      </c>
      <c r="J6132" s="160" t="n">
        <v>1141.4</v>
      </c>
      <c r="K6132" s="160" t="n">
        <v>35286.46</v>
      </c>
      <c r="L6132" s="160" t="n">
        <v>10455.28</v>
      </c>
    </row>
    <row r="6133">
      <c r="A6133" s="176" t="n">
        <v>45992</v>
      </c>
      <c r="B6133" s="104" t="inlineStr">
        <is>
          <t>2025/26</t>
        </is>
      </c>
      <c r="C6133" s="104" t="inlineStr">
        <is>
          <t>HC-070</t>
        </is>
      </c>
      <c r="D6133" s="104" t="inlineStr">
        <is>
          <t>Nord-Ouest</t>
        </is>
      </c>
      <c r="E6133" s="104" t="inlineStr">
        <is>
          <t>À emporter</t>
        </is>
      </c>
      <c r="F6133" s="104" t="n">
        <v>31</v>
      </c>
      <c r="G6133" s="159" t="n">
        <v>2108</v>
      </c>
      <c r="H6133" s="159" t="n">
        <v>5353</v>
      </c>
      <c r="I6133" s="160" t="n">
        <v>26121.79</v>
      </c>
      <c r="J6133" s="160" t="n">
        <v>795.28</v>
      </c>
      <c r="K6133" s="160" t="n">
        <v>25326.51</v>
      </c>
      <c r="L6133" s="160" t="n">
        <v>7552.59</v>
      </c>
    </row>
    <row r="6134">
      <c r="A6134" s="176" t="n">
        <v>45992</v>
      </c>
      <c r="B6134" s="104" t="inlineStr">
        <is>
          <t>2025/26</t>
        </is>
      </c>
      <c r="C6134" s="104" t="inlineStr">
        <is>
          <t>HC-071</t>
        </is>
      </c>
      <c r="D6134" s="104" t="inlineStr">
        <is>
          <t>Sud-Est</t>
        </is>
      </c>
      <c r="E6134" s="104" t="inlineStr">
        <is>
          <t>Drive</t>
        </is>
      </c>
      <c r="F6134" s="104" t="n">
        <v>31</v>
      </c>
      <c r="G6134" s="159" t="n">
        <v>1237</v>
      </c>
      <c r="H6134" s="159" t="n">
        <v>3170</v>
      </c>
      <c r="I6134" s="160" t="n">
        <v>17595.66</v>
      </c>
      <c r="J6134" s="160" t="n">
        <v>535.0700000000001</v>
      </c>
      <c r="K6134" s="160" t="n">
        <v>17060.59</v>
      </c>
      <c r="L6134" s="160" t="n">
        <v>5098.53</v>
      </c>
    </row>
    <row r="6135">
      <c r="A6135" s="176" t="n">
        <v>45992</v>
      </c>
      <c r="B6135" s="104" t="inlineStr">
        <is>
          <t>2025/26</t>
        </is>
      </c>
      <c r="C6135" s="104" t="inlineStr">
        <is>
          <t>HC-071</t>
        </is>
      </c>
      <c r="D6135" s="104" t="inlineStr">
        <is>
          <t>Sud-Est</t>
        </is>
      </c>
      <c r="E6135" s="104" t="inlineStr">
        <is>
          <t>Livraison</t>
        </is>
      </c>
      <c r="F6135" s="104" t="n">
        <v>31</v>
      </c>
      <c r="G6135" s="159" t="n">
        <v>1309</v>
      </c>
      <c r="H6135" s="159" t="n">
        <v>3252</v>
      </c>
      <c r="I6135" s="160" t="n">
        <v>22604.53</v>
      </c>
      <c r="J6135" s="160" t="n">
        <v>1311.44</v>
      </c>
      <c r="K6135" s="160" t="n">
        <v>21293.09</v>
      </c>
      <c r="L6135" s="160" t="n">
        <v>6629.81</v>
      </c>
    </row>
    <row r="6136">
      <c r="A6136" s="176" t="n">
        <v>45992</v>
      </c>
      <c r="B6136" s="104" t="inlineStr">
        <is>
          <t>2025/26</t>
        </is>
      </c>
      <c r="C6136" s="104" t="inlineStr">
        <is>
          <t>HC-071</t>
        </is>
      </c>
      <c r="D6136" s="104" t="inlineStr">
        <is>
          <t>Sud-Est</t>
        </is>
      </c>
      <c r="E6136" s="104" t="inlineStr">
        <is>
          <t>Sur place</t>
        </is>
      </c>
      <c r="F6136" s="104" t="n">
        <v>31</v>
      </c>
      <c r="G6136" s="159" t="n">
        <v>3053</v>
      </c>
      <c r="H6136" s="159" t="n">
        <v>7826</v>
      </c>
      <c r="I6136" s="160" t="n">
        <v>41034.04</v>
      </c>
      <c r="J6136" s="160" t="n">
        <v>1321.6</v>
      </c>
      <c r="K6136" s="160" t="n">
        <v>39712.44</v>
      </c>
      <c r="L6136" s="160" t="n">
        <v>11791.59</v>
      </c>
    </row>
    <row r="6137">
      <c r="A6137" s="176" t="n">
        <v>45992</v>
      </c>
      <c r="B6137" s="104" t="inlineStr">
        <is>
          <t>2025/26</t>
        </is>
      </c>
      <c r="C6137" s="104" t="inlineStr">
        <is>
          <t>HC-071</t>
        </is>
      </c>
      <c r="D6137" s="104" t="inlineStr">
        <is>
          <t>Sud-Est</t>
        </is>
      </c>
      <c r="E6137" s="104" t="inlineStr">
        <is>
          <t>À emporter</t>
        </is>
      </c>
      <c r="F6137" s="104" t="n">
        <v>31</v>
      </c>
      <c r="G6137" s="159" t="n">
        <v>2322</v>
      </c>
      <c r="H6137" s="159" t="n">
        <v>5675</v>
      </c>
      <c r="I6137" s="160" t="n">
        <v>28987.13</v>
      </c>
      <c r="J6137" s="160" t="n">
        <v>903.83</v>
      </c>
      <c r="K6137" s="160" t="n">
        <v>28083.3</v>
      </c>
      <c r="L6137" s="160" t="n">
        <v>8440.85</v>
      </c>
    </row>
    <row r="6138">
      <c r="A6138" s="176" t="n">
        <v>45992</v>
      </c>
      <c r="B6138" s="104" t="inlineStr">
        <is>
          <t>2025/26</t>
        </is>
      </c>
      <c r="C6138" s="104" t="inlineStr">
        <is>
          <t>HC-072</t>
        </is>
      </c>
      <c r="D6138" s="104" t="inlineStr">
        <is>
          <t>Sud-Ouest</t>
        </is>
      </c>
      <c r="E6138" s="104" t="inlineStr">
        <is>
          <t>Drive</t>
        </is>
      </c>
      <c r="F6138" s="104" t="n">
        <v>31</v>
      </c>
      <c r="G6138" s="159" t="n">
        <v>871</v>
      </c>
      <c r="H6138" s="159" t="n">
        <v>2194</v>
      </c>
      <c r="I6138" s="160" t="n">
        <v>12427.13</v>
      </c>
      <c r="J6138" s="160" t="n">
        <v>345.39</v>
      </c>
      <c r="K6138" s="160" t="n">
        <v>12081.74</v>
      </c>
      <c r="L6138" s="160" t="n">
        <v>3589.35</v>
      </c>
    </row>
    <row r="6139">
      <c r="A6139" s="176" t="n">
        <v>45992</v>
      </c>
      <c r="B6139" s="104" t="inlineStr">
        <is>
          <t>2025/26</t>
        </is>
      </c>
      <c r="C6139" s="104" t="inlineStr">
        <is>
          <t>HC-072</t>
        </is>
      </c>
      <c r="D6139" s="104" t="inlineStr">
        <is>
          <t>Sud-Ouest</t>
        </is>
      </c>
      <c r="E6139" s="104" t="inlineStr">
        <is>
          <t>Livraison</t>
        </is>
      </c>
      <c r="F6139" s="104" t="n">
        <v>31</v>
      </c>
      <c r="G6139" s="159" t="n">
        <v>961</v>
      </c>
      <c r="H6139" s="159" t="n">
        <v>2447</v>
      </c>
      <c r="I6139" s="160" t="n">
        <v>16315.17</v>
      </c>
      <c r="J6139" s="160" t="n">
        <v>943.59</v>
      </c>
      <c r="K6139" s="160" t="n">
        <v>15371.58</v>
      </c>
      <c r="L6139" s="160" t="n">
        <v>4762.33</v>
      </c>
    </row>
    <row r="6140">
      <c r="A6140" s="176" t="n">
        <v>45992</v>
      </c>
      <c r="B6140" s="104" t="inlineStr">
        <is>
          <t>2025/26</t>
        </is>
      </c>
      <c r="C6140" s="104" t="inlineStr">
        <is>
          <t>HC-072</t>
        </is>
      </c>
      <c r="D6140" s="104" t="inlineStr">
        <is>
          <t>Sud-Ouest</t>
        </is>
      </c>
      <c r="E6140" s="104" t="inlineStr">
        <is>
          <t>Sur place</t>
        </is>
      </c>
      <c r="F6140" s="104" t="n">
        <v>30</v>
      </c>
      <c r="G6140" s="159" t="n">
        <v>2125</v>
      </c>
      <c r="H6140" s="159" t="n">
        <v>5281</v>
      </c>
      <c r="I6140" s="160" t="n">
        <v>28768.96</v>
      </c>
      <c r="J6140" s="160" t="n">
        <v>860.54</v>
      </c>
      <c r="K6140" s="160" t="n">
        <v>27908.42</v>
      </c>
      <c r="L6140" s="160" t="n">
        <v>8297.99</v>
      </c>
    </row>
    <row r="6141">
      <c r="A6141" s="176" t="n">
        <v>45992</v>
      </c>
      <c r="B6141" s="104" t="inlineStr">
        <is>
          <t>2025/26</t>
        </is>
      </c>
      <c r="C6141" s="104" t="inlineStr">
        <is>
          <t>HC-072</t>
        </is>
      </c>
      <c r="D6141" s="104" t="inlineStr">
        <is>
          <t>Sud-Ouest</t>
        </is>
      </c>
      <c r="E6141" s="104" t="inlineStr">
        <is>
          <t>À emporter</t>
        </is>
      </c>
      <c r="F6141" s="104" t="n">
        <v>30</v>
      </c>
      <c r="G6141" s="159" t="n">
        <v>1616</v>
      </c>
      <c r="H6141" s="159" t="n">
        <v>4191</v>
      </c>
      <c r="I6141" s="160" t="n">
        <v>20080.45</v>
      </c>
      <c r="J6141" s="160" t="n">
        <v>702.8</v>
      </c>
      <c r="K6141" s="160" t="n">
        <v>19377.65</v>
      </c>
      <c r="L6141" s="160" t="n">
        <v>5769.74</v>
      </c>
    </row>
    <row r="6142">
      <c r="A6142" s="176" t="n">
        <v>45992</v>
      </c>
      <c r="B6142" s="104" t="inlineStr">
        <is>
          <t>2025/26</t>
        </is>
      </c>
      <c r="C6142" s="104" t="inlineStr">
        <is>
          <t>HC-073</t>
        </is>
      </c>
      <c r="D6142" s="104" t="inlineStr">
        <is>
          <t>Île-de-France</t>
        </is>
      </c>
      <c r="E6142" s="104" t="inlineStr">
        <is>
          <t>Livraison</t>
        </is>
      </c>
      <c r="F6142" s="104" t="n">
        <v>31</v>
      </c>
      <c r="G6142" s="159" t="n">
        <v>3039</v>
      </c>
      <c r="H6142" s="159" t="n">
        <v>7675</v>
      </c>
      <c r="I6142" s="160" t="n">
        <v>50994.47</v>
      </c>
      <c r="J6142" s="160" t="n">
        <v>2668.41</v>
      </c>
      <c r="K6142" s="160" t="n">
        <v>48326.06</v>
      </c>
      <c r="L6142" s="160" t="n">
        <v>14999.18</v>
      </c>
    </row>
    <row r="6143">
      <c r="A6143" s="176" t="n">
        <v>45992</v>
      </c>
      <c r="B6143" s="104" t="inlineStr">
        <is>
          <t>2025/26</t>
        </is>
      </c>
      <c r="C6143" s="104" t="inlineStr">
        <is>
          <t>HC-073</t>
        </is>
      </c>
      <c r="D6143" s="104" t="inlineStr">
        <is>
          <t>Île-de-France</t>
        </is>
      </c>
      <c r="E6143" s="104" t="inlineStr">
        <is>
          <t>Sur place</t>
        </is>
      </c>
      <c r="F6143" s="104" t="n">
        <v>30</v>
      </c>
      <c r="G6143" s="159" t="n">
        <v>6317</v>
      </c>
      <c r="H6143" s="159" t="n">
        <v>15957</v>
      </c>
      <c r="I6143" s="160" t="n">
        <v>84968.19</v>
      </c>
      <c r="J6143" s="160" t="n">
        <v>2631.97</v>
      </c>
      <c r="K6143" s="160" t="n">
        <v>82336.22</v>
      </c>
      <c r="L6143" s="160" t="n">
        <v>24513.76</v>
      </c>
    </row>
    <row r="6144">
      <c r="A6144" s="176" t="n">
        <v>45992</v>
      </c>
      <c r="B6144" s="104" t="inlineStr">
        <is>
          <t>2025/26</t>
        </is>
      </c>
      <c r="C6144" s="104" t="inlineStr">
        <is>
          <t>HC-073</t>
        </is>
      </c>
      <c r="D6144" s="104" t="inlineStr">
        <is>
          <t>Île-de-France</t>
        </is>
      </c>
      <c r="E6144" s="104" t="inlineStr">
        <is>
          <t>À emporter</t>
        </is>
      </c>
      <c r="F6144" s="104" t="n">
        <v>31</v>
      </c>
      <c r="G6144" s="159" t="n">
        <v>4923</v>
      </c>
      <c r="H6144" s="159" t="n">
        <v>12753</v>
      </c>
      <c r="I6144" s="160" t="n">
        <v>60929.07</v>
      </c>
      <c r="J6144" s="160" t="n">
        <v>1872.21</v>
      </c>
      <c r="K6144" s="160" t="n">
        <v>59056.86</v>
      </c>
      <c r="L6144" s="160" t="n">
        <v>17728.72</v>
      </c>
    </row>
    <row r="6145">
      <c r="A6145" s="176" t="n">
        <v>45992</v>
      </c>
      <c r="B6145" s="104" t="inlineStr">
        <is>
          <t>2025/26</t>
        </is>
      </c>
      <c r="C6145" s="104" t="inlineStr">
        <is>
          <t>HC-074</t>
        </is>
      </c>
      <c r="D6145" s="104" t="inlineStr">
        <is>
          <t>Nord-Ouest</t>
        </is>
      </c>
      <c r="E6145" s="104" t="inlineStr">
        <is>
          <t>Livraison</t>
        </is>
      </c>
      <c r="F6145" s="104" t="n">
        <v>31</v>
      </c>
      <c r="G6145" s="159" t="n">
        <v>1720</v>
      </c>
      <c r="H6145" s="159" t="n">
        <v>4274</v>
      </c>
      <c r="I6145" s="160" t="n">
        <v>29852.24</v>
      </c>
      <c r="J6145" s="160" t="n">
        <v>1694.84</v>
      </c>
      <c r="K6145" s="160" t="n">
        <v>28157.4</v>
      </c>
      <c r="L6145" s="160" t="n">
        <v>8766.34</v>
      </c>
    </row>
    <row r="6146">
      <c r="A6146" s="176" t="n">
        <v>45992</v>
      </c>
      <c r="B6146" s="104" t="inlineStr">
        <is>
          <t>2025/26</t>
        </is>
      </c>
      <c r="C6146" s="104" t="inlineStr">
        <is>
          <t>HC-074</t>
        </is>
      </c>
      <c r="D6146" s="104" t="inlineStr">
        <is>
          <t>Nord-Ouest</t>
        </is>
      </c>
      <c r="E6146" s="104" t="inlineStr">
        <is>
          <t>Sur place</t>
        </is>
      </c>
      <c r="F6146" s="104" t="n">
        <v>31</v>
      </c>
      <c r="G6146" s="159" t="n">
        <v>4032</v>
      </c>
      <c r="H6146" s="159" t="n">
        <v>10490</v>
      </c>
      <c r="I6146" s="160" t="n">
        <v>54373.32</v>
      </c>
      <c r="J6146" s="160" t="n">
        <v>1830.81</v>
      </c>
      <c r="K6146" s="160" t="n">
        <v>52542.51</v>
      </c>
      <c r="L6146" s="160" t="n">
        <v>15635.12</v>
      </c>
    </row>
    <row r="6147">
      <c r="A6147" s="176" t="n">
        <v>45992</v>
      </c>
      <c r="B6147" s="104" t="inlineStr">
        <is>
          <t>2025/26</t>
        </is>
      </c>
      <c r="C6147" s="104" t="inlineStr">
        <is>
          <t>HC-074</t>
        </is>
      </c>
      <c r="D6147" s="104" t="inlineStr">
        <is>
          <t>Nord-Ouest</t>
        </is>
      </c>
      <c r="E6147" s="104" t="inlineStr">
        <is>
          <t>À emporter</t>
        </is>
      </c>
      <c r="F6147" s="104" t="n">
        <v>31</v>
      </c>
      <c r="G6147" s="159" t="n">
        <v>3078</v>
      </c>
      <c r="H6147" s="159" t="n">
        <v>7968</v>
      </c>
      <c r="I6147" s="160" t="n">
        <v>38219.02</v>
      </c>
      <c r="J6147" s="160" t="n">
        <v>1127.88</v>
      </c>
      <c r="K6147" s="160" t="n">
        <v>37091.14</v>
      </c>
      <c r="L6147" s="160" t="n">
        <v>11097</v>
      </c>
    </row>
    <row r="6148">
      <c r="A6148" s="176" t="n">
        <v>45992</v>
      </c>
      <c r="B6148" s="104" t="inlineStr">
        <is>
          <t>2025/26</t>
        </is>
      </c>
      <c r="C6148" s="104" t="inlineStr">
        <is>
          <t>HC-075</t>
        </is>
      </c>
      <c r="D6148" s="104" t="inlineStr">
        <is>
          <t>Sud-Est</t>
        </is>
      </c>
      <c r="E6148" s="104" t="inlineStr">
        <is>
          <t>Drive</t>
        </is>
      </c>
      <c r="F6148" s="104" t="n">
        <v>31</v>
      </c>
      <c r="G6148" s="159" t="n">
        <v>1913</v>
      </c>
      <c r="H6148" s="159" t="n">
        <v>4833</v>
      </c>
      <c r="I6148" s="160" t="n">
        <v>27173.12</v>
      </c>
      <c r="J6148" s="160" t="n">
        <v>811.1</v>
      </c>
      <c r="K6148" s="160" t="n">
        <v>26362.02</v>
      </c>
      <c r="L6148" s="160" t="n">
        <v>7930.43</v>
      </c>
    </row>
    <row r="6149">
      <c r="A6149" s="176" t="n">
        <v>45992</v>
      </c>
      <c r="B6149" s="104" t="inlineStr">
        <is>
          <t>2025/26</t>
        </is>
      </c>
      <c r="C6149" s="104" t="inlineStr">
        <is>
          <t>HC-075</t>
        </is>
      </c>
      <c r="D6149" s="104" t="inlineStr">
        <is>
          <t>Sud-Est</t>
        </is>
      </c>
      <c r="E6149" s="104" t="inlineStr">
        <is>
          <t>Livraison</t>
        </is>
      </c>
      <c r="F6149" s="104" t="n">
        <v>31</v>
      </c>
      <c r="G6149" s="159" t="n">
        <v>2129</v>
      </c>
      <c r="H6149" s="159" t="n">
        <v>5379</v>
      </c>
      <c r="I6149" s="160" t="n">
        <v>36196.89</v>
      </c>
      <c r="J6149" s="160" t="n">
        <v>2126.28</v>
      </c>
      <c r="K6149" s="160" t="n">
        <v>34070.61</v>
      </c>
      <c r="L6149" s="160" t="n">
        <v>10519.5</v>
      </c>
    </row>
    <row r="6150">
      <c r="A6150" s="176" t="n">
        <v>45992</v>
      </c>
      <c r="B6150" s="104" t="inlineStr">
        <is>
          <t>2025/26</t>
        </is>
      </c>
      <c r="C6150" s="104" t="inlineStr">
        <is>
          <t>HC-075</t>
        </is>
      </c>
      <c r="D6150" s="104" t="inlineStr">
        <is>
          <t>Sud-Est</t>
        </is>
      </c>
      <c r="E6150" s="104" t="inlineStr">
        <is>
          <t>Sur place</t>
        </is>
      </c>
      <c r="F6150" s="104" t="n">
        <v>31</v>
      </c>
      <c r="G6150" s="159" t="n">
        <v>4592</v>
      </c>
      <c r="H6150" s="159" t="n">
        <v>11708</v>
      </c>
      <c r="I6150" s="160" t="n">
        <v>61451.38</v>
      </c>
      <c r="J6150" s="160" t="n">
        <v>1724.52</v>
      </c>
      <c r="K6150" s="160" t="n">
        <v>59726.86</v>
      </c>
      <c r="L6150" s="160" t="n">
        <v>17721.8</v>
      </c>
    </row>
    <row r="6151">
      <c r="A6151" s="176" t="n">
        <v>45992</v>
      </c>
      <c r="B6151" s="104" t="inlineStr">
        <is>
          <t>2025/26</t>
        </is>
      </c>
      <c r="C6151" s="104" t="inlineStr">
        <is>
          <t>HC-075</t>
        </is>
      </c>
      <c r="D6151" s="104" t="inlineStr">
        <is>
          <t>Sud-Est</t>
        </is>
      </c>
      <c r="E6151" s="104" t="inlineStr">
        <is>
          <t>À emporter</t>
        </is>
      </c>
      <c r="F6151" s="104" t="n">
        <v>30</v>
      </c>
      <c r="G6151" s="159" t="n">
        <v>3314</v>
      </c>
      <c r="H6151" s="159" t="n">
        <v>8522</v>
      </c>
      <c r="I6151" s="160" t="n">
        <v>40950.16</v>
      </c>
      <c r="J6151" s="160" t="n">
        <v>1114.77</v>
      </c>
      <c r="K6151" s="160" t="n">
        <v>39835.39</v>
      </c>
      <c r="L6151" s="160" t="n">
        <v>11716.75</v>
      </c>
    </row>
    <row r="6152">
      <c r="A6152" s="176" t="n">
        <v>45992</v>
      </c>
      <c r="B6152" s="104" t="inlineStr">
        <is>
          <t>2025/26</t>
        </is>
      </c>
      <c r="C6152" s="104" t="inlineStr">
        <is>
          <t>HC-076</t>
        </is>
      </c>
      <c r="D6152" s="104" t="inlineStr">
        <is>
          <t>Sud-Ouest</t>
        </is>
      </c>
      <c r="E6152" s="104" t="inlineStr">
        <is>
          <t>Drive</t>
        </is>
      </c>
      <c r="F6152" s="104" t="n">
        <v>31</v>
      </c>
      <c r="G6152" s="159" t="n">
        <v>1413</v>
      </c>
      <c r="H6152" s="159" t="n">
        <v>3548</v>
      </c>
      <c r="I6152" s="160" t="n">
        <v>20045.95</v>
      </c>
      <c r="J6152" s="160" t="n">
        <v>542.3099999999999</v>
      </c>
      <c r="K6152" s="160" t="n">
        <v>19503.64</v>
      </c>
      <c r="L6152" s="160" t="n">
        <v>5826.82</v>
      </c>
    </row>
    <row r="6153">
      <c r="A6153" s="176" t="n">
        <v>45992</v>
      </c>
      <c r="B6153" s="104" t="inlineStr">
        <is>
          <t>2025/26</t>
        </is>
      </c>
      <c r="C6153" s="104" t="inlineStr">
        <is>
          <t>HC-076</t>
        </is>
      </c>
      <c r="D6153" s="104" t="inlineStr">
        <is>
          <t>Sud-Ouest</t>
        </is>
      </c>
      <c r="E6153" s="104" t="inlineStr">
        <is>
          <t>Livraison</t>
        </is>
      </c>
      <c r="F6153" s="104" t="n">
        <v>31</v>
      </c>
      <c r="G6153" s="159" t="n">
        <v>1514</v>
      </c>
      <c r="H6153" s="159" t="n">
        <v>3819</v>
      </c>
      <c r="I6153" s="160" t="n">
        <v>26201.34</v>
      </c>
      <c r="J6153" s="160" t="n">
        <v>1604.46</v>
      </c>
      <c r="K6153" s="160" t="n">
        <v>24596.88</v>
      </c>
      <c r="L6153" s="160" t="n">
        <v>7590.9</v>
      </c>
    </row>
    <row r="6154">
      <c r="A6154" s="176" t="n">
        <v>45992</v>
      </c>
      <c r="B6154" s="104" t="inlineStr">
        <is>
          <t>2025/26</t>
        </is>
      </c>
      <c r="C6154" s="104" t="inlineStr">
        <is>
          <t>HC-076</t>
        </is>
      </c>
      <c r="D6154" s="104" t="inlineStr">
        <is>
          <t>Sud-Ouest</t>
        </is>
      </c>
      <c r="E6154" s="104" t="inlineStr">
        <is>
          <t>Sur place</t>
        </is>
      </c>
      <c r="F6154" s="104" t="n">
        <v>31</v>
      </c>
      <c r="G6154" s="159" t="n">
        <v>3433</v>
      </c>
      <c r="H6154" s="159" t="n">
        <v>8782</v>
      </c>
      <c r="I6154" s="160" t="n">
        <v>46404.61</v>
      </c>
      <c r="J6154" s="160" t="n">
        <v>1552.31</v>
      </c>
      <c r="K6154" s="160" t="n">
        <v>44852.3</v>
      </c>
      <c r="L6154" s="160" t="n">
        <v>13379.46</v>
      </c>
    </row>
    <row r="6155">
      <c r="A6155" s="176" t="n">
        <v>45992</v>
      </c>
      <c r="B6155" s="104" t="inlineStr">
        <is>
          <t>2025/26</t>
        </is>
      </c>
      <c r="C6155" s="104" t="inlineStr">
        <is>
          <t>HC-076</t>
        </is>
      </c>
      <c r="D6155" s="104" t="inlineStr">
        <is>
          <t>Sud-Ouest</t>
        </is>
      </c>
      <c r="E6155" s="104" t="inlineStr">
        <is>
          <t>À emporter</t>
        </is>
      </c>
      <c r="F6155" s="104" t="n">
        <v>31</v>
      </c>
      <c r="G6155" s="159" t="n">
        <v>2700</v>
      </c>
      <c r="H6155" s="159" t="n">
        <v>6837</v>
      </c>
      <c r="I6155" s="160" t="n">
        <v>33210.47</v>
      </c>
      <c r="J6155" s="160" t="n">
        <v>934.1</v>
      </c>
      <c r="K6155" s="160" t="n">
        <v>32276.37</v>
      </c>
      <c r="L6155" s="160" t="n">
        <v>9640.940000000001</v>
      </c>
    </row>
    <row r="6156">
      <c r="A6156" s="176" t="n">
        <v>45992</v>
      </c>
      <c r="B6156" s="104" t="inlineStr">
        <is>
          <t>2025/26</t>
        </is>
      </c>
      <c r="C6156" s="104" t="inlineStr">
        <is>
          <t>HC-077</t>
        </is>
      </c>
      <c r="D6156" s="104" t="inlineStr">
        <is>
          <t>Île-de-France</t>
        </is>
      </c>
      <c r="E6156" s="104" t="inlineStr">
        <is>
          <t>Drive</t>
        </is>
      </c>
      <c r="F6156" s="104" t="n">
        <v>31</v>
      </c>
      <c r="G6156" s="159" t="n">
        <v>1546</v>
      </c>
      <c r="H6156" s="159" t="n">
        <v>3932</v>
      </c>
      <c r="I6156" s="160" t="n">
        <v>22274.13</v>
      </c>
      <c r="J6156" s="160" t="n">
        <v>687.79</v>
      </c>
      <c r="K6156" s="160" t="n">
        <v>21586.34</v>
      </c>
      <c r="L6156" s="160" t="n">
        <v>6453.56</v>
      </c>
    </row>
    <row r="6157">
      <c r="A6157" s="176" t="n">
        <v>45992</v>
      </c>
      <c r="B6157" s="104" t="inlineStr">
        <is>
          <t>2025/26</t>
        </is>
      </c>
      <c r="C6157" s="104" t="inlineStr">
        <is>
          <t>HC-077</t>
        </is>
      </c>
      <c r="D6157" s="104" t="inlineStr">
        <is>
          <t>Île-de-France</t>
        </is>
      </c>
      <c r="E6157" s="104" t="inlineStr">
        <is>
          <t>Livraison</t>
        </is>
      </c>
      <c r="F6157" s="104" t="n">
        <v>31</v>
      </c>
      <c r="G6157" s="159" t="n">
        <v>1692</v>
      </c>
      <c r="H6157" s="159" t="n">
        <v>4374</v>
      </c>
      <c r="I6157" s="160" t="n">
        <v>28770.58</v>
      </c>
      <c r="J6157" s="160" t="n">
        <v>1778.2</v>
      </c>
      <c r="K6157" s="160" t="n">
        <v>26992.38</v>
      </c>
      <c r="L6157" s="160" t="n">
        <v>8346.969999999999</v>
      </c>
    </row>
    <row r="6158">
      <c r="A6158" s="176" t="n">
        <v>45992</v>
      </c>
      <c r="B6158" s="104" t="inlineStr">
        <is>
          <t>2025/26</t>
        </is>
      </c>
      <c r="C6158" s="104" t="inlineStr">
        <is>
          <t>HC-077</t>
        </is>
      </c>
      <c r="D6158" s="104" t="inlineStr">
        <is>
          <t>Île-de-France</t>
        </is>
      </c>
      <c r="E6158" s="104" t="inlineStr">
        <is>
          <t>Sur place</t>
        </is>
      </c>
      <c r="F6158" s="104" t="n">
        <v>31</v>
      </c>
      <c r="G6158" s="159" t="n">
        <v>3732</v>
      </c>
      <c r="H6158" s="159" t="n">
        <v>9694</v>
      </c>
      <c r="I6158" s="160" t="n">
        <v>50144.82</v>
      </c>
      <c r="J6158" s="160" t="n">
        <v>1533.27</v>
      </c>
      <c r="K6158" s="160" t="n">
        <v>48611.55</v>
      </c>
      <c r="L6158" s="160" t="n">
        <v>14540.83</v>
      </c>
    </row>
    <row r="6159">
      <c r="A6159" s="176" t="n">
        <v>45992</v>
      </c>
      <c r="B6159" s="104" t="inlineStr">
        <is>
          <t>2025/26</t>
        </is>
      </c>
      <c r="C6159" s="104" t="inlineStr">
        <is>
          <t>HC-077</t>
        </is>
      </c>
      <c r="D6159" s="104" t="inlineStr">
        <is>
          <t>Île-de-France</t>
        </is>
      </c>
      <c r="E6159" s="104" t="inlineStr">
        <is>
          <t>À emporter</t>
        </is>
      </c>
      <c r="F6159" s="104" t="n">
        <v>29</v>
      </c>
      <c r="G6159" s="159" t="n">
        <v>2675</v>
      </c>
      <c r="H6159" s="159" t="n">
        <v>6723</v>
      </c>
      <c r="I6159" s="160" t="n">
        <v>32972.64</v>
      </c>
      <c r="J6159" s="160" t="n">
        <v>979.65</v>
      </c>
      <c r="K6159" s="160" t="n">
        <v>31992.99</v>
      </c>
      <c r="L6159" s="160" t="n">
        <v>9514.08</v>
      </c>
    </row>
    <row r="6160">
      <c r="A6160" s="176" t="n">
        <v>45992</v>
      </c>
      <c r="B6160" s="104" t="inlineStr">
        <is>
          <t>2025/26</t>
        </is>
      </c>
      <c r="C6160" s="104" t="inlineStr">
        <is>
          <t>HC-078</t>
        </is>
      </c>
      <c r="D6160" s="104" t="inlineStr">
        <is>
          <t>Nord-Ouest</t>
        </is>
      </c>
      <c r="E6160" s="104" t="inlineStr">
        <is>
          <t>Livraison</t>
        </is>
      </c>
      <c r="F6160" s="104" t="n">
        <v>31</v>
      </c>
      <c r="G6160" s="159" t="n">
        <v>1685</v>
      </c>
      <c r="H6160" s="159" t="n">
        <v>4294</v>
      </c>
      <c r="I6160" s="160" t="n">
        <v>29441.51</v>
      </c>
      <c r="J6160" s="160" t="n">
        <v>1724.2</v>
      </c>
      <c r="K6160" s="160" t="n">
        <v>27717.31</v>
      </c>
      <c r="L6160" s="160" t="n">
        <v>8674.209999999999</v>
      </c>
    </row>
    <row r="6161">
      <c r="A6161" s="176" t="n">
        <v>45992</v>
      </c>
      <c r="B6161" s="104" t="inlineStr">
        <is>
          <t>2025/26</t>
        </is>
      </c>
      <c r="C6161" s="104" t="inlineStr">
        <is>
          <t>HC-078</t>
        </is>
      </c>
      <c r="D6161" s="104" t="inlineStr">
        <is>
          <t>Nord-Ouest</t>
        </is>
      </c>
      <c r="E6161" s="104" t="inlineStr">
        <is>
          <t>Sur place</t>
        </is>
      </c>
      <c r="F6161" s="104" t="n">
        <v>30</v>
      </c>
      <c r="G6161" s="159" t="n">
        <v>3844</v>
      </c>
      <c r="H6161" s="159" t="n">
        <v>9782</v>
      </c>
      <c r="I6161" s="160" t="n">
        <v>51663.38</v>
      </c>
      <c r="J6161" s="160" t="n">
        <v>1541.54</v>
      </c>
      <c r="K6161" s="160" t="n">
        <v>50121.84</v>
      </c>
      <c r="L6161" s="160" t="n">
        <v>14941.92</v>
      </c>
    </row>
    <row r="6162">
      <c r="A6162" s="176" t="n">
        <v>45992</v>
      </c>
      <c r="B6162" s="104" t="inlineStr">
        <is>
          <t>2025/26</t>
        </is>
      </c>
      <c r="C6162" s="104" t="inlineStr">
        <is>
          <t>HC-078</t>
        </is>
      </c>
      <c r="D6162" s="104" t="inlineStr">
        <is>
          <t>Nord-Ouest</t>
        </is>
      </c>
      <c r="E6162" s="104" t="inlineStr">
        <is>
          <t>À emporter</t>
        </is>
      </c>
      <c r="F6162" s="104" t="n">
        <v>30</v>
      </c>
      <c r="G6162" s="159" t="n">
        <v>2947</v>
      </c>
      <c r="H6162" s="159" t="n">
        <v>7382</v>
      </c>
      <c r="I6162" s="160" t="n">
        <v>36376.42</v>
      </c>
      <c r="J6162" s="160" t="n">
        <v>990.03</v>
      </c>
      <c r="K6162" s="160" t="n">
        <v>35386.39</v>
      </c>
      <c r="L6162" s="160" t="n">
        <v>10507.99</v>
      </c>
    </row>
    <row r="6163">
      <c r="A6163" s="176" t="n">
        <v>45992</v>
      </c>
      <c r="B6163" s="104" t="inlineStr">
        <is>
          <t>2025/26</t>
        </is>
      </c>
      <c r="C6163" s="104" t="inlineStr">
        <is>
          <t>HC-079</t>
        </is>
      </c>
      <c r="D6163" s="104" t="inlineStr">
        <is>
          <t>Sud-Est</t>
        </is>
      </c>
      <c r="E6163" s="104" t="inlineStr">
        <is>
          <t>Drive</t>
        </is>
      </c>
      <c r="F6163" s="104" t="n">
        <v>30</v>
      </c>
      <c r="G6163" s="159" t="n">
        <v>1480</v>
      </c>
      <c r="H6163" s="159" t="n">
        <v>3718</v>
      </c>
      <c r="I6163" s="160" t="n">
        <v>21212.2</v>
      </c>
      <c r="J6163" s="160" t="n">
        <v>644.92</v>
      </c>
      <c r="K6163" s="160" t="n">
        <v>20567.28</v>
      </c>
      <c r="L6163" s="160" t="n">
        <v>6136.94</v>
      </c>
    </row>
    <row r="6164">
      <c r="A6164" s="176" t="n">
        <v>45992</v>
      </c>
      <c r="B6164" s="104" t="inlineStr">
        <is>
          <t>2025/26</t>
        </is>
      </c>
      <c r="C6164" s="104" t="inlineStr">
        <is>
          <t>HC-079</t>
        </is>
      </c>
      <c r="D6164" s="104" t="inlineStr">
        <is>
          <t>Sud-Est</t>
        </is>
      </c>
      <c r="E6164" s="104" t="inlineStr">
        <is>
          <t>Livraison</t>
        </is>
      </c>
      <c r="F6164" s="104" t="n">
        <v>31</v>
      </c>
      <c r="G6164" s="159" t="n">
        <v>1756</v>
      </c>
      <c r="H6164" s="159" t="n">
        <v>4553</v>
      </c>
      <c r="I6164" s="160" t="n">
        <v>29971.59</v>
      </c>
      <c r="J6164" s="160" t="n">
        <v>1829.66</v>
      </c>
      <c r="K6164" s="160" t="n">
        <v>28141.93</v>
      </c>
      <c r="L6164" s="160" t="n">
        <v>8711.379999999999</v>
      </c>
    </row>
    <row r="6165">
      <c r="A6165" s="176" t="n">
        <v>45992</v>
      </c>
      <c r="B6165" s="104" t="inlineStr">
        <is>
          <t>2025/26</t>
        </is>
      </c>
      <c r="C6165" s="104" t="inlineStr">
        <is>
          <t>HC-079</t>
        </is>
      </c>
      <c r="D6165" s="104" t="inlineStr">
        <is>
          <t>Sud-Est</t>
        </is>
      </c>
      <c r="E6165" s="104" t="inlineStr">
        <is>
          <t>Sur place</t>
        </is>
      </c>
      <c r="F6165" s="104" t="n">
        <v>31</v>
      </c>
      <c r="G6165" s="159" t="n">
        <v>3815</v>
      </c>
      <c r="H6165" s="159" t="n">
        <v>9560</v>
      </c>
      <c r="I6165" s="160" t="n">
        <v>51319.07</v>
      </c>
      <c r="J6165" s="160" t="n">
        <v>1591.66</v>
      </c>
      <c r="K6165" s="160" t="n">
        <v>49727.41</v>
      </c>
      <c r="L6165" s="160" t="n">
        <v>14859.18</v>
      </c>
    </row>
    <row r="6166">
      <c r="A6166" s="176" t="n">
        <v>45992</v>
      </c>
      <c r="B6166" s="104" t="inlineStr">
        <is>
          <t>2025/26</t>
        </is>
      </c>
      <c r="C6166" s="104" t="inlineStr">
        <is>
          <t>HC-079</t>
        </is>
      </c>
      <c r="D6166" s="104" t="inlineStr">
        <is>
          <t>Sud-Est</t>
        </is>
      </c>
      <c r="E6166" s="104" t="inlineStr">
        <is>
          <t>À emporter</t>
        </is>
      </c>
      <c r="F6166" s="104" t="n">
        <v>30</v>
      </c>
      <c r="G6166" s="159" t="n">
        <v>2701</v>
      </c>
      <c r="H6166" s="159" t="n">
        <v>6940</v>
      </c>
      <c r="I6166" s="160" t="n">
        <v>33670.61</v>
      </c>
      <c r="J6166" s="160" t="n">
        <v>1009.07</v>
      </c>
      <c r="K6166" s="160" t="n">
        <v>32661.54</v>
      </c>
      <c r="L6166" s="160" t="n">
        <v>9703.889999999999</v>
      </c>
    </row>
    <row r="6167">
      <c r="A6167" s="176" t="n">
        <v>45992</v>
      </c>
      <c r="B6167" s="104" t="inlineStr">
        <is>
          <t>2025/26</t>
        </is>
      </c>
      <c r="C6167" s="104" t="inlineStr">
        <is>
          <t>HC-080</t>
        </is>
      </c>
      <c r="D6167" s="104" t="inlineStr">
        <is>
          <t>Sud-Ouest</t>
        </is>
      </c>
      <c r="E6167" s="104" t="inlineStr">
        <is>
          <t>Livraison</t>
        </is>
      </c>
      <c r="F6167" s="104" t="n">
        <v>31</v>
      </c>
      <c r="G6167" s="159" t="n">
        <v>1390</v>
      </c>
      <c r="H6167" s="159" t="n">
        <v>3549</v>
      </c>
      <c r="I6167" s="160" t="n">
        <v>24269.41</v>
      </c>
      <c r="J6167" s="160" t="n">
        <v>1416.02</v>
      </c>
      <c r="K6167" s="160" t="n">
        <v>22853.39</v>
      </c>
      <c r="L6167" s="160" t="n">
        <v>7126.04</v>
      </c>
    </row>
    <row r="6168">
      <c r="A6168" s="176" t="n">
        <v>45992</v>
      </c>
      <c r="B6168" s="104" t="inlineStr">
        <is>
          <t>2025/26</t>
        </is>
      </c>
      <c r="C6168" s="104" t="inlineStr">
        <is>
          <t>HC-080</t>
        </is>
      </c>
      <c r="D6168" s="104" t="inlineStr">
        <is>
          <t>Sud-Ouest</t>
        </is>
      </c>
      <c r="E6168" s="104" t="inlineStr">
        <is>
          <t>Sur place</t>
        </is>
      </c>
      <c r="F6168" s="104" t="n">
        <v>31</v>
      </c>
      <c r="G6168" s="159" t="n">
        <v>3169</v>
      </c>
      <c r="H6168" s="159" t="n">
        <v>8093</v>
      </c>
      <c r="I6168" s="160" t="n">
        <v>43198.76</v>
      </c>
      <c r="J6168" s="160" t="n">
        <v>1287.78</v>
      </c>
      <c r="K6168" s="160" t="n">
        <v>41910.98</v>
      </c>
      <c r="L6168" s="160" t="n">
        <v>12547.75</v>
      </c>
    </row>
    <row r="6169">
      <c r="A6169" s="176" t="n">
        <v>45992</v>
      </c>
      <c r="B6169" s="104" t="inlineStr">
        <is>
          <t>2025/26</t>
        </is>
      </c>
      <c r="C6169" s="104" t="inlineStr">
        <is>
          <t>HC-080</t>
        </is>
      </c>
      <c r="D6169" s="104" t="inlineStr">
        <is>
          <t>Sud-Ouest</t>
        </is>
      </c>
      <c r="E6169" s="104" t="inlineStr">
        <is>
          <t>À emporter</t>
        </is>
      </c>
      <c r="F6169" s="104" t="n">
        <v>31</v>
      </c>
      <c r="G6169" s="159" t="n">
        <v>2423</v>
      </c>
      <c r="H6169" s="159" t="n">
        <v>6211</v>
      </c>
      <c r="I6169" s="160" t="n">
        <v>29799.45</v>
      </c>
      <c r="J6169" s="160" t="n">
        <v>935.2</v>
      </c>
      <c r="K6169" s="160" t="n">
        <v>28864.25</v>
      </c>
      <c r="L6169" s="160" t="n">
        <v>8579.700000000001</v>
      </c>
    </row>
    <row r="6170">
      <c r="A6170" s="176" t="n">
        <v>45992</v>
      </c>
      <c r="B6170" s="104" t="inlineStr">
        <is>
          <t>2025/26</t>
        </is>
      </c>
      <c r="C6170" s="104" t="inlineStr">
        <is>
          <t>HC-081</t>
        </is>
      </c>
      <c r="D6170" s="104" t="inlineStr">
        <is>
          <t>Île-de-France</t>
        </is>
      </c>
      <c r="E6170" s="104" t="inlineStr">
        <is>
          <t>Livraison</t>
        </is>
      </c>
      <c r="F6170" s="104" t="n">
        <v>31</v>
      </c>
      <c r="G6170" s="159" t="n">
        <v>2150</v>
      </c>
      <c r="H6170" s="159" t="n">
        <v>5496</v>
      </c>
      <c r="I6170" s="160" t="n">
        <v>36356.85</v>
      </c>
      <c r="J6170" s="160" t="n">
        <v>2077.53</v>
      </c>
      <c r="K6170" s="160" t="n">
        <v>34279.32</v>
      </c>
      <c r="L6170" s="160" t="n">
        <v>12530.48</v>
      </c>
    </row>
    <row r="6171">
      <c r="A6171" s="176" t="n">
        <v>45992</v>
      </c>
      <c r="B6171" s="104" t="inlineStr">
        <is>
          <t>2025/26</t>
        </is>
      </c>
      <c r="C6171" s="104" t="inlineStr">
        <is>
          <t>HC-081</t>
        </is>
      </c>
      <c r="D6171" s="104" t="inlineStr">
        <is>
          <t>Île-de-France</t>
        </is>
      </c>
      <c r="E6171" s="104" t="inlineStr">
        <is>
          <t>Sur place</t>
        </is>
      </c>
      <c r="F6171" s="104" t="n">
        <v>30</v>
      </c>
      <c r="G6171" s="159" t="n">
        <v>4468</v>
      </c>
      <c r="H6171" s="159" t="n">
        <v>11209</v>
      </c>
      <c r="I6171" s="160" t="n">
        <v>60662.83</v>
      </c>
      <c r="J6171" s="160" t="n">
        <v>1652.34</v>
      </c>
      <c r="K6171" s="160" t="n">
        <v>59010.49</v>
      </c>
      <c r="L6171" s="160" t="n">
        <v>20814.11</v>
      </c>
    </row>
    <row r="6172">
      <c r="A6172" s="176" t="n">
        <v>45992</v>
      </c>
      <c r="B6172" s="104" t="inlineStr">
        <is>
          <t>2025/26</t>
        </is>
      </c>
      <c r="C6172" s="104" t="inlineStr">
        <is>
          <t>HC-081</t>
        </is>
      </c>
      <c r="D6172" s="104" t="inlineStr">
        <is>
          <t>Île-de-France</t>
        </is>
      </c>
      <c r="E6172" s="104" t="inlineStr">
        <is>
          <t>À emporter</t>
        </is>
      </c>
      <c r="F6172" s="104" t="n">
        <v>31</v>
      </c>
      <c r="G6172" s="159" t="n">
        <v>3531</v>
      </c>
      <c r="H6172" s="159" t="n">
        <v>8932</v>
      </c>
      <c r="I6172" s="160" t="n">
        <v>44068.04</v>
      </c>
      <c r="J6172" s="160" t="n">
        <v>1213.41</v>
      </c>
      <c r="K6172" s="160" t="n">
        <v>42854.63</v>
      </c>
      <c r="L6172" s="160" t="n">
        <v>15110.63</v>
      </c>
    </row>
    <row r="6173">
      <c r="A6173" s="176" t="n">
        <v>45992</v>
      </c>
      <c r="B6173" s="104" t="inlineStr">
        <is>
          <t>2025/26</t>
        </is>
      </c>
      <c r="C6173" s="104" t="inlineStr">
        <is>
          <t>HC-082</t>
        </is>
      </c>
      <c r="D6173" s="104" t="inlineStr">
        <is>
          <t>Nord-Ouest</t>
        </is>
      </c>
      <c r="E6173" s="104" t="inlineStr">
        <is>
          <t>Livraison</t>
        </is>
      </c>
      <c r="F6173" s="104" t="n">
        <v>31</v>
      </c>
      <c r="G6173" s="159" t="n">
        <v>1498</v>
      </c>
      <c r="H6173" s="159" t="n">
        <v>3866</v>
      </c>
      <c r="I6173" s="160" t="n">
        <v>25966.21</v>
      </c>
      <c r="J6173" s="160" t="n">
        <v>1505.29</v>
      </c>
      <c r="K6173" s="160" t="n">
        <v>24460.92</v>
      </c>
      <c r="L6173" s="160" t="n">
        <v>7615.38</v>
      </c>
    </row>
    <row r="6174">
      <c r="A6174" s="176" t="n">
        <v>45992</v>
      </c>
      <c r="B6174" s="104" t="inlineStr">
        <is>
          <t>2025/26</t>
        </is>
      </c>
      <c r="C6174" s="104" t="inlineStr">
        <is>
          <t>HC-082</t>
        </is>
      </c>
      <c r="D6174" s="104" t="inlineStr">
        <is>
          <t>Nord-Ouest</t>
        </is>
      </c>
      <c r="E6174" s="104" t="inlineStr">
        <is>
          <t>Sur place</t>
        </is>
      </c>
      <c r="F6174" s="104" t="n">
        <v>31</v>
      </c>
      <c r="G6174" s="159" t="n">
        <v>3462</v>
      </c>
      <c r="H6174" s="159" t="n">
        <v>8833</v>
      </c>
      <c r="I6174" s="160" t="n">
        <v>46861.56</v>
      </c>
      <c r="J6174" s="160" t="n">
        <v>1616.26</v>
      </c>
      <c r="K6174" s="160" t="n">
        <v>45245.3</v>
      </c>
      <c r="L6174" s="160" t="n">
        <v>13512.9</v>
      </c>
    </row>
    <row r="6175">
      <c r="A6175" s="176" t="n">
        <v>45992</v>
      </c>
      <c r="B6175" s="104" t="inlineStr">
        <is>
          <t>2025/26</t>
        </is>
      </c>
      <c r="C6175" s="104" t="inlineStr">
        <is>
          <t>HC-082</t>
        </is>
      </c>
      <c r="D6175" s="104" t="inlineStr">
        <is>
          <t>Nord-Ouest</t>
        </is>
      </c>
      <c r="E6175" s="104" t="inlineStr">
        <is>
          <t>À emporter</t>
        </is>
      </c>
      <c r="F6175" s="104" t="n">
        <v>31</v>
      </c>
      <c r="G6175" s="159" t="n">
        <v>2665</v>
      </c>
      <c r="H6175" s="159" t="n">
        <v>6806</v>
      </c>
      <c r="I6175" s="160" t="n">
        <v>33233.25</v>
      </c>
      <c r="J6175" s="160" t="n">
        <v>1017.37</v>
      </c>
      <c r="K6175" s="160" t="n">
        <v>32215.88</v>
      </c>
      <c r="L6175" s="160" t="n">
        <v>9689.4</v>
      </c>
    </row>
    <row r="6176">
      <c r="A6176" s="176" t="n">
        <v>45992</v>
      </c>
      <c r="B6176" s="104" t="inlineStr">
        <is>
          <t>2025/26</t>
        </is>
      </c>
      <c r="C6176" s="104" t="inlineStr">
        <is>
          <t>HC-083</t>
        </is>
      </c>
      <c r="D6176" s="104" t="inlineStr">
        <is>
          <t>Sud-Est</t>
        </is>
      </c>
      <c r="E6176" s="104" t="inlineStr">
        <is>
          <t>Livraison</t>
        </is>
      </c>
      <c r="F6176" s="104" t="n">
        <v>31</v>
      </c>
      <c r="G6176" s="159" t="n">
        <v>1427</v>
      </c>
      <c r="H6176" s="159" t="n">
        <v>3708</v>
      </c>
      <c r="I6176" s="160" t="n">
        <v>24398.79</v>
      </c>
      <c r="J6176" s="160" t="n">
        <v>1387.24</v>
      </c>
      <c r="K6176" s="160" t="n">
        <v>23011.55</v>
      </c>
      <c r="L6176" s="160" t="n">
        <v>7134.57</v>
      </c>
    </row>
    <row r="6177">
      <c r="A6177" s="176" t="n">
        <v>45992</v>
      </c>
      <c r="B6177" s="104" t="inlineStr">
        <is>
          <t>2025/26</t>
        </is>
      </c>
      <c r="C6177" s="104" t="inlineStr">
        <is>
          <t>HC-083</t>
        </is>
      </c>
      <c r="D6177" s="104" t="inlineStr">
        <is>
          <t>Sud-Est</t>
        </is>
      </c>
      <c r="E6177" s="104" t="inlineStr">
        <is>
          <t>Sur place</t>
        </is>
      </c>
      <c r="F6177" s="104" t="n">
        <v>31</v>
      </c>
      <c r="G6177" s="159" t="n">
        <v>3102</v>
      </c>
      <c r="H6177" s="159" t="n">
        <v>8059</v>
      </c>
      <c r="I6177" s="160" t="n">
        <v>41910.89</v>
      </c>
      <c r="J6177" s="160" t="n">
        <v>1091.93</v>
      </c>
      <c r="K6177" s="160" t="n">
        <v>40818.96</v>
      </c>
      <c r="L6177" s="160" t="n">
        <v>12200.24</v>
      </c>
    </row>
    <row r="6178">
      <c r="A6178" s="176" t="n">
        <v>45992</v>
      </c>
      <c r="B6178" s="104" t="inlineStr">
        <is>
          <t>2025/26</t>
        </is>
      </c>
      <c r="C6178" s="104" t="inlineStr">
        <is>
          <t>HC-083</t>
        </is>
      </c>
      <c r="D6178" s="104" t="inlineStr">
        <is>
          <t>Sud-Est</t>
        </is>
      </c>
      <c r="E6178" s="104" t="inlineStr">
        <is>
          <t>À emporter</t>
        </is>
      </c>
      <c r="F6178" s="104" t="n">
        <v>30</v>
      </c>
      <c r="G6178" s="159" t="n">
        <v>2276</v>
      </c>
      <c r="H6178" s="159" t="n">
        <v>5827</v>
      </c>
      <c r="I6178" s="160" t="n">
        <v>28259.48</v>
      </c>
      <c r="J6178" s="160" t="n">
        <v>954.8099999999999</v>
      </c>
      <c r="K6178" s="160" t="n">
        <v>27304.67</v>
      </c>
      <c r="L6178" s="160" t="n">
        <v>8218.459999999999</v>
      </c>
    </row>
    <row r="6179">
      <c r="A6179" s="176" t="n">
        <v>45992</v>
      </c>
      <c r="B6179" s="104" t="inlineStr">
        <is>
          <t>2025/26</t>
        </is>
      </c>
      <c r="C6179" s="104" t="inlineStr">
        <is>
          <t>HC-084</t>
        </is>
      </c>
      <c r="D6179" s="104" t="inlineStr">
        <is>
          <t>Sud-Ouest</t>
        </is>
      </c>
      <c r="E6179" s="104" t="inlineStr">
        <is>
          <t>Drive</t>
        </is>
      </c>
      <c r="F6179" s="104" t="n">
        <v>31</v>
      </c>
      <c r="G6179" s="159" t="n">
        <v>1293</v>
      </c>
      <c r="H6179" s="159" t="n">
        <v>3301</v>
      </c>
      <c r="I6179" s="160" t="n">
        <v>18550.09</v>
      </c>
      <c r="J6179" s="160" t="n">
        <v>544.84</v>
      </c>
      <c r="K6179" s="160" t="n">
        <v>18005.25</v>
      </c>
      <c r="L6179" s="160" t="n">
        <v>5379.85</v>
      </c>
    </row>
    <row r="6180">
      <c r="A6180" s="176" t="n">
        <v>45992</v>
      </c>
      <c r="B6180" s="104" t="inlineStr">
        <is>
          <t>2025/26</t>
        </is>
      </c>
      <c r="C6180" s="104" t="inlineStr">
        <is>
          <t>HC-084</t>
        </is>
      </c>
      <c r="D6180" s="104" t="inlineStr">
        <is>
          <t>Sud-Ouest</t>
        </is>
      </c>
      <c r="E6180" s="104" t="inlineStr">
        <is>
          <t>Livraison</t>
        </is>
      </c>
      <c r="F6180" s="104" t="n">
        <v>31</v>
      </c>
      <c r="G6180" s="159" t="n">
        <v>1406</v>
      </c>
      <c r="H6180" s="159" t="n">
        <v>3553</v>
      </c>
      <c r="I6180" s="160" t="n">
        <v>24308.7</v>
      </c>
      <c r="J6180" s="160" t="n">
        <v>1447.9</v>
      </c>
      <c r="K6180" s="160" t="n">
        <v>22860.8</v>
      </c>
      <c r="L6180" s="160" t="n">
        <v>7114.06</v>
      </c>
    </row>
    <row r="6181">
      <c r="A6181" s="176" t="n">
        <v>45992</v>
      </c>
      <c r="B6181" s="104" t="inlineStr">
        <is>
          <t>2025/26</t>
        </is>
      </c>
      <c r="C6181" s="104" t="inlineStr">
        <is>
          <t>HC-084</t>
        </is>
      </c>
      <c r="D6181" s="104" t="inlineStr">
        <is>
          <t>Sud-Ouest</t>
        </is>
      </c>
      <c r="E6181" s="104" t="inlineStr">
        <is>
          <t>Sur place</t>
        </is>
      </c>
      <c r="F6181" s="104" t="n">
        <v>31</v>
      </c>
      <c r="G6181" s="159" t="n">
        <v>3262</v>
      </c>
      <c r="H6181" s="159" t="n">
        <v>8250</v>
      </c>
      <c r="I6181" s="160" t="n">
        <v>43527.21</v>
      </c>
      <c r="J6181" s="160" t="n">
        <v>1238.73</v>
      </c>
      <c r="K6181" s="160" t="n">
        <v>42288.48</v>
      </c>
      <c r="L6181" s="160" t="n">
        <v>12693.9</v>
      </c>
    </row>
    <row r="6182">
      <c r="A6182" s="176" t="n">
        <v>45992</v>
      </c>
      <c r="B6182" s="104" t="inlineStr">
        <is>
          <t>2025/26</t>
        </is>
      </c>
      <c r="C6182" s="104" t="inlineStr">
        <is>
          <t>HC-084</t>
        </is>
      </c>
      <c r="D6182" s="104" t="inlineStr">
        <is>
          <t>Sud-Ouest</t>
        </is>
      </c>
      <c r="E6182" s="104" t="inlineStr">
        <is>
          <t>À emporter</t>
        </is>
      </c>
      <c r="F6182" s="104" t="n">
        <v>31</v>
      </c>
      <c r="G6182" s="159" t="n">
        <v>2394</v>
      </c>
      <c r="H6182" s="159" t="n">
        <v>6121</v>
      </c>
      <c r="I6182" s="160" t="n">
        <v>29876.73</v>
      </c>
      <c r="J6182" s="160" t="n">
        <v>959.96</v>
      </c>
      <c r="K6182" s="160" t="n">
        <v>28916.77</v>
      </c>
      <c r="L6182" s="160" t="n">
        <v>8599.799999999999</v>
      </c>
    </row>
    <row r="6183">
      <c r="A6183" s="176" t="n">
        <v>45992</v>
      </c>
      <c r="B6183" s="104" t="inlineStr">
        <is>
          <t>2025/26</t>
        </is>
      </c>
      <c r="C6183" s="104" t="inlineStr">
        <is>
          <t>HC-085</t>
        </is>
      </c>
      <c r="D6183" s="104" t="inlineStr">
        <is>
          <t>Île-de-France</t>
        </is>
      </c>
      <c r="E6183" s="104" t="inlineStr">
        <is>
          <t>Livraison</t>
        </is>
      </c>
      <c r="F6183" s="104" t="n">
        <v>31</v>
      </c>
      <c r="G6183" s="159" t="n">
        <v>2144</v>
      </c>
      <c r="H6183" s="159" t="n">
        <v>5372</v>
      </c>
      <c r="I6183" s="160" t="n">
        <v>36933.49</v>
      </c>
      <c r="J6183" s="160" t="n">
        <v>2131</v>
      </c>
      <c r="K6183" s="160" t="n">
        <v>34802.49</v>
      </c>
      <c r="L6183" s="160" t="n">
        <v>10779.15</v>
      </c>
    </row>
    <row r="6184">
      <c r="A6184" s="176" t="n">
        <v>45992</v>
      </c>
      <c r="B6184" s="104" t="inlineStr">
        <is>
          <t>2025/26</t>
        </is>
      </c>
      <c r="C6184" s="104" t="inlineStr">
        <is>
          <t>HC-085</t>
        </is>
      </c>
      <c r="D6184" s="104" t="inlineStr">
        <is>
          <t>Île-de-France</t>
        </is>
      </c>
      <c r="E6184" s="104" t="inlineStr">
        <is>
          <t>Sur place</t>
        </is>
      </c>
      <c r="F6184" s="104" t="n">
        <v>31</v>
      </c>
      <c r="G6184" s="159" t="n">
        <v>4597</v>
      </c>
      <c r="H6184" s="159" t="n">
        <v>11523</v>
      </c>
      <c r="I6184" s="160" t="n">
        <v>62365.82</v>
      </c>
      <c r="J6184" s="160" t="n">
        <v>1902.59</v>
      </c>
      <c r="K6184" s="160" t="n">
        <v>60463.23</v>
      </c>
      <c r="L6184" s="160" t="n">
        <v>18006.37</v>
      </c>
    </row>
    <row r="6185">
      <c r="A6185" s="176" t="n">
        <v>45992</v>
      </c>
      <c r="B6185" s="104" t="inlineStr">
        <is>
          <t>2025/26</t>
        </is>
      </c>
      <c r="C6185" s="104" t="inlineStr">
        <is>
          <t>HC-085</t>
        </is>
      </c>
      <c r="D6185" s="104" t="inlineStr">
        <is>
          <t>Île-de-France</t>
        </is>
      </c>
      <c r="E6185" s="104" t="inlineStr">
        <is>
          <t>À emporter</t>
        </is>
      </c>
      <c r="F6185" s="104" t="n">
        <v>31</v>
      </c>
      <c r="G6185" s="159" t="n">
        <v>3596</v>
      </c>
      <c r="H6185" s="159" t="n">
        <v>8932</v>
      </c>
      <c r="I6185" s="160" t="n">
        <v>44275.69</v>
      </c>
      <c r="J6185" s="160" t="n">
        <v>1365.36</v>
      </c>
      <c r="K6185" s="160" t="n">
        <v>42910.33</v>
      </c>
      <c r="L6185" s="160" t="n">
        <v>12769.73</v>
      </c>
    </row>
    <row r="6186">
      <c r="A6186" s="176" t="n">
        <v>45992</v>
      </c>
      <c r="B6186" s="104" t="inlineStr">
        <is>
          <t>2025/26</t>
        </is>
      </c>
      <c r="C6186" s="104" t="inlineStr">
        <is>
          <t>HC-086</t>
        </is>
      </c>
      <c r="D6186" s="104" t="inlineStr">
        <is>
          <t>Nord-Ouest</t>
        </is>
      </c>
      <c r="E6186" s="104" t="inlineStr">
        <is>
          <t>Livraison</t>
        </is>
      </c>
      <c r="F6186" s="104" t="n">
        <v>31</v>
      </c>
      <c r="G6186" s="159" t="n">
        <v>1819</v>
      </c>
      <c r="H6186" s="159" t="n">
        <v>4434</v>
      </c>
      <c r="I6186" s="160" t="n">
        <v>30604.58</v>
      </c>
      <c r="J6186" s="160" t="n">
        <v>1731.42</v>
      </c>
      <c r="K6186" s="160" t="n">
        <v>28873.16</v>
      </c>
      <c r="L6186" s="160" t="n">
        <v>8916.49</v>
      </c>
    </row>
    <row r="6187">
      <c r="A6187" s="176" t="n">
        <v>45992</v>
      </c>
      <c r="B6187" s="104" t="inlineStr">
        <is>
          <t>2025/26</t>
        </is>
      </c>
      <c r="C6187" s="104" t="inlineStr">
        <is>
          <t>HC-086</t>
        </is>
      </c>
      <c r="D6187" s="104" t="inlineStr">
        <is>
          <t>Nord-Ouest</t>
        </is>
      </c>
      <c r="E6187" s="104" t="inlineStr">
        <is>
          <t>Sur place</t>
        </is>
      </c>
      <c r="F6187" s="104" t="n">
        <v>29</v>
      </c>
      <c r="G6187" s="159" t="n">
        <v>3471</v>
      </c>
      <c r="H6187" s="159" t="n">
        <v>8681</v>
      </c>
      <c r="I6187" s="160" t="n">
        <v>47579.23</v>
      </c>
      <c r="J6187" s="160" t="n">
        <v>1404.49</v>
      </c>
      <c r="K6187" s="160" t="n">
        <v>46174.74</v>
      </c>
      <c r="L6187" s="160" t="n">
        <v>13812.76</v>
      </c>
    </row>
    <row r="6188">
      <c r="A6188" s="176" t="n">
        <v>45992</v>
      </c>
      <c r="B6188" s="104" t="inlineStr">
        <is>
          <t>2025/26</t>
        </is>
      </c>
      <c r="C6188" s="104" t="inlineStr">
        <is>
          <t>HC-086</t>
        </is>
      </c>
      <c r="D6188" s="104" t="inlineStr">
        <is>
          <t>Nord-Ouest</t>
        </is>
      </c>
      <c r="E6188" s="104" t="inlineStr">
        <is>
          <t>À emporter</t>
        </is>
      </c>
      <c r="F6188" s="104" t="n">
        <v>30</v>
      </c>
      <c r="G6188" s="159" t="n">
        <v>2752</v>
      </c>
      <c r="H6188" s="159" t="n">
        <v>6976</v>
      </c>
      <c r="I6188" s="160" t="n">
        <v>34010.81</v>
      </c>
      <c r="J6188" s="160" t="n">
        <v>890.08</v>
      </c>
      <c r="K6188" s="160" t="n">
        <v>33120.73</v>
      </c>
      <c r="L6188" s="160" t="n">
        <v>9748.030000000001</v>
      </c>
    </row>
    <row r="6189">
      <c r="A6189" s="176" t="n">
        <v>45992</v>
      </c>
      <c r="B6189" s="104" t="inlineStr">
        <is>
          <t>2025/26</t>
        </is>
      </c>
      <c r="C6189" s="104" t="inlineStr">
        <is>
          <t>HC-087</t>
        </is>
      </c>
      <c r="D6189" s="104" t="inlineStr">
        <is>
          <t>Sud-Est</t>
        </is>
      </c>
      <c r="E6189" s="104" t="inlineStr">
        <is>
          <t>Drive</t>
        </is>
      </c>
      <c r="F6189" s="104" t="n">
        <v>31</v>
      </c>
      <c r="G6189" s="159" t="n">
        <v>984</v>
      </c>
      <c r="H6189" s="159" t="n">
        <v>2441</v>
      </c>
      <c r="I6189" s="160" t="n">
        <v>14191.53</v>
      </c>
      <c r="J6189" s="160" t="n">
        <v>374.36</v>
      </c>
      <c r="K6189" s="160" t="n">
        <v>13817.17</v>
      </c>
      <c r="L6189" s="160" t="n">
        <v>4145.54</v>
      </c>
    </row>
    <row r="6190">
      <c r="A6190" s="176" t="n">
        <v>45992</v>
      </c>
      <c r="B6190" s="104" t="inlineStr">
        <is>
          <t>2025/26</t>
        </is>
      </c>
      <c r="C6190" s="104" t="inlineStr">
        <is>
          <t>HC-087</t>
        </is>
      </c>
      <c r="D6190" s="104" t="inlineStr">
        <is>
          <t>Sud-Est</t>
        </is>
      </c>
      <c r="E6190" s="104" t="inlineStr">
        <is>
          <t>Livraison</t>
        </is>
      </c>
      <c r="F6190" s="104" t="n">
        <v>31</v>
      </c>
      <c r="G6190" s="159" t="n">
        <v>1153</v>
      </c>
      <c r="H6190" s="159" t="n">
        <v>2835</v>
      </c>
      <c r="I6190" s="160" t="n">
        <v>19699.18</v>
      </c>
      <c r="J6190" s="160" t="n">
        <v>1143.82</v>
      </c>
      <c r="K6190" s="160" t="n">
        <v>18555.36</v>
      </c>
      <c r="L6190" s="160" t="n">
        <v>5777.7</v>
      </c>
    </row>
    <row r="6191">
      <c r="A6191" s="176" t="n">
        <v>45992</v>
      </c>
      <c r="B6191" s="104" t="inlineStr">
        <is>
          <t>2025/26</t>
        </is>
      </c>
      <c r="C6191" s="104" t="inlineStr">
        <is>
          <t>HC-087</t>
        </is>
      </c>
      <c r="D6191" s="104" t="inlineStr">
        <is>
          <t>Sud-Est</t>
        </is>
      </c>
      <c r="E6191" s="104" t="inlineStr">
        <is>
          <t>Sur place</t>
        </is>
      </c>
      <c r="F6191" s="104" t="n">
        <v>30</v>
      </c>
      <c r="G6191" s="159" t="n">
        <v>2395</v>
      </c>
      <c r="H6191" s="159" t="n">
        <v>6174</v>
      </c>
      <c r="I6191" s="160" t="n">
        <v>32439.67</v>
      </c>
      <c r="J6191" s="160" t="n">
        <v>1075.46</v>
      </c>
      <c r="K6191" s="160" t="n">
        <v>31364.21</v>
      </c>
      <c r="L6191" s="160" t="n">
        <v>9357.129999999999</v>
      </c>
    </row>
    <row r="6192">
      <c r="A6192" s="176" t="n">
        <v>45992</v>
      </c>
      <c r="B6192" s="104" t="inlineStr">
        <is>
          <t>2025/26</t>
        </is>
      </c>
      <c r="C6192" s="104" t="inlineStr">
        <is>
          <t>HC-087</t>
        </is>
      </c>
      <c r="D6192" s="104" t="inlineStr">
        <is>
          <t>Sud-Est</t>
        </is>
      </c>
      <c r="E6192" s="104" t="inlineStr">
        <is>
          <t>À emporter</t>
        </is>
      </c>
      <c r="F6192" s="104" t="n">
        <v>30</v>
      </c>
      <c r="G6192" s="159" t="n">
        <v>1826</v>
      </c>
      <c r="H6192" s="159" t="n">
        <v>4696</v>
      </c>
      <c r="I6192" s="160" t="n">
        <v>22644.46</v>
      </c>
      <c r="J6192" s="160" t="n">
        <v>682.83</v>
      </c>
      <c r="K6192" s="160" t="n">
        <v>21961.63</v>
      </c>
      <c r="L6192" s="160" t="n">
        <v>6548.17</v>
      </c>
    </row>
    <row r="6193">
      <c r="A6193" s="176" t="n">
        <v>45992</v>
      </c>
      <c r="B6193" s="104" t="inlineStr">
        <is>
          <t>2025/26</t>
        </is>
      </c>
      <c r="C6193" s="104" t="inlineStr">
        <is>
          <t>HC-088</t>
        </is>
      </c>
      <c r="D6193" s="104" t="inlineStr">
        <is>
          <t>Sud-Ouest</t>
        </is>
      </c>
      <c r="E6193" s="104" t="inlineStr">
        <is>
          <t>Livraison</t>
        </is>
      </c>
      <c r="F6193" s="104" t="n">
        <v>31</v>
      </c>
      <c r="G6193" s="159" t="n">
        <v>1739</v>
      </c>
      <c r="H6193" s="159" t="n">
        <v>4393</v>
      </c>
      <c r="I6193" s="160" t="n">
        <v>29408.24</v>
      </c>
      <c r="J6193" s="160" t="n">
        <v>1680.06</v>
      </c>
      <c r="K6193" s="160" t="n">
        <v>27728.18</v>
      </c>
      <c r="L6193" s="160" t="n">
        <v>8650.34</v>
      </c>
    </row>
    <row r="6194">
      <c r="A6194" s="176" t="n">
        <v>45992</v>
      </c>
      <c r="B6194" s="104" t="inlineStr">
        <is>
          <t>2025/26</t>
        </is>
      </c>
      <c r="C6194" s="104" t="inlineStr">
        <is>
          <t>HC-088</t>
        </is>
      </c>
      <c r="D6194" s="104" t="inlineStr">
        <is>
          <t>Sud-Ouest</t>
        </is>
      </c>
      <c r="E6194" s="104" t="inlineStr">
        <is>
          <t>Sur place</t>
        </is>
      </c>
      <c r="F6194" s="104" t="n">
        <v>31</v>
      </c>
      <c r="G6194" s="159" t="n">
        <v>3836</v>
      </c>
      <c r="H6194" s="159" t="n">
        <v>9826</v>
      </c>
      <c r="I6194" s="160" t="n">
        <v>51949.3</v>
      </c>
      <c r="J6194" s="160" t="n">
        <v>1575.79</v>
      </c>
      <c r="K6194" s="160" t="n">
        <v>50373.51</v>
      </c>
      <c r="L6194" s="160" t="n">
        <v>15030.34</v>
      </c>
    </row>
    <row r="6195">
      <c r="A6195" s="176" t="n">
        <v>45992</v>
      </c>
      <c r="B6195" s="104" t="inlineStr">
        <is>
          <t>2025/26</t>
        </is>
      </c>
      <c r="C6195" s="104" t="inlineStr">
        <is>
          <t>HC-088</t>
        </is>
      </c>
      <c r="D6195" s="104" t="inlineStr">
        <is>
          <t>Sud-Ouest</t>
        </is>
      </c>
      <c r="E6195" s="104" t="inlineStr">
        <is>
          <t>À emporter</t>
        </is>
      </c>
      <c r="F6195" s="104" t="n">
        <v>30</v>
      </c>
      <c r="G6195" s="159" t="n">
        <v>2690</v>
      </c>
      <c r="H6195" s="159" t="n">
        <v>6775</v>
      </c>
      <c r="I6195" s="160" t="n">
        <v>33247.96</v>
      </c>
      <c r="J6195" s="160" t="n">
        <v>1035.29</v>
      </c>
      <c r="K6195" s="160" t="n">
        <v>32212.67</v>
      </c>
      <c r="L6195" s="160" t="n">
        <v>9572.49</v>
      </c>
    </row>
    <row r="6196">
      <c r="A6196" s="176" t="n">
        <v>45992</v>
      </c>
      <c r="B6196" s="104" t="inlineStr">
        <is>
          <t>2025/26</t>
        </is>
      </c>
      <c r="C6196" s="104" t="inlineStr">
        <is>
          <t>HC-089</t>
        </is>
      </c>
      <c r="D6196" s="104" t="inlineStr">
        <is>
          <t>Île-de-France</t>
        </is>
      </c>
      <c r="E6196" s="104" t="inlineStr">
        <is>
          <t>Livraison</t>
        </is>
      </c>
      <c r="F6196" s="104" t="n">
        <v>31</v>
      </c>
      <c r="G6196" s="159" t="n">
        <v>1879</v>
      </c>
      <c r="H6196" s="159" t="n">
        <v>4661</v>
      </c>
      <c r="I6196" s="160" t="n">
        <v>32884.81</v>
      </c>
      <c r="J6196" s="160" t="n">
        <v>1947.23</v>
      </c>
      <c r="K6196" s="160" t="n">
        <v>30937.58</v>
      </c>
      <c r="L6196" s="160" t="n">
        <v>9584.4</v>
      </c>
    </row>
    <row r="6197">
      <c r="A6197" s="176" t="n">
        <v>45992</v>
      </c>
      <c r="B6197" s="104" t="inlineStr">
        <is>
          <t>2025/26</t>
        </is>
      </c>
      <c r="C6197" s="104" t="inlineStr">
        <is>
          <t>HC-089</t>
        </is>
      </c>
      <c r="D6197" s="104" t="inlineStr">
        <is>
          <t>Île-de-France</t>
        </is>
      </c>
      <c r="E6197" s="104" t="inlineStr">
        <is>
          <t>Sur place</t>
        </is>
      </c>
      <c r="F6197" s="104" t="n">
        <v>31</v>
      </c>
      <c r="G6197" s="159" t="n">
        <v>4418</v>
      </c>
      <c r="H6197" s="159" t="n">
        <v>11046</v>
      </c>
      <c r="I6197" s="160" t="n">
        <v>59437.38</v>
      </c>
      <c r="J6197" s="160" t="n">
        <v>1808.12</v>
      </c>
      <c r="K6197" s="160" t="n">
        <v>57629.26</v>
      </c>
      <c r="L6197" s="160" t="n">
        <v>17209.32</v>
      </c>
    </row>
    <row r="6198">
      <c r="A6198" s="176" t="n">
        <v>45992</v>
      </c>
      <c r="B6198" s="104" t="inlineStr">
        <is>
          <t>2025/26</t>
        </is>
      </c>
      <c r="C6198" s="104" t="inlineStr">
        <is>
          <t>HC-089</t>
        </is>
      </c>
      <c r="D6198" s="104" t="inlineStr">
        <is>
          <t>Île-de-France</t>
        </is>
      </c>
      <c r="E6198" s="104" t="inlineStr">
        <is>
          <t>À emporter</t>
        </is>
      </c>
      <c r="F6198" s="104" t="n">
        <v>31</v>
      </c>
      <c r="G6198" s="159" t="n">
        <v>3241</v>
      </c>
      <c r="H6198" s="159" t="n">
        <v>8473</v>
      </c>
      <c r="I6198" s="160" t="n">
        <v>40225.84</v>
      </c>
      <c r="J6198" s="160" t="n">
        <v>1220.95</v>
      </c>
      <c r="K6198" s="160" t="n">
        <v>39004.89</v>
      </c>
      <c r="L6198" s="160" t="n">
        <v>11673.21</v>
      </c>
    </row>
    <row r="6199">
      <c r="A6199" s="176" t="n">
        <v>45992</v>
      </c>
      <c r="B6199" s="104" t="inlineStr">
        <is>
          <t>2025/26</t>
        </is>
      </c>
      <c r="C6199" s="104" t="inlineStr">
        <is>
          <t>HC-090</t>
        </is>
      </c>
      <c r="D6199" s="104" t="inlineStr">
        <is>
          <t>Nord-Ouest</t>
        </is>
      </c>
      <c r="E6199" s="104" t="inlineStr">
        <is>
          <t>Drive</t>
        </is>
      </c>
      <c r="F6199" s="104" t="n">
        <v>31</v>
      </c>
      <c r="G6199" s="159" t="n">
        <v>1253</v>
      </c>
      <c r="H6199" s="159" t="n">
        <v>3241</v>
      </c>
      <c r="I6199" s="160" t="n">
        <v>18145.46</v>
      </c>
      <c r="J6199" s="160" t="n">
        <v>521.62</v>
      </c>
      <c r="K6199" s="160" t="n">
        <v>17623.84</v>
      </c>
      <c r="L6199" s="160" t="n">
        <v>5249.25</v>
      </c>
    </row>
    <row r="6200">
      <c r="A6200" s="176" t="n">
        <v>45992</v>
      </c>
      <c r="B6200" s="104" t="inlineStr">
        <is>
          <t>2025/26</t>
        </is>
      </c>
      <c r="C6200" s="104" t="inlineStr">
        <is>
          <t>HC-090</t>
        </is>
      </c>
      <c r="D6200" s="104" t="inlineStr">
        <is>
          <t>Nord-Ouest</t>
        </is>
      </c>
      <c r="E6200" s="104" t="inlineStr">
        <is>
          <t>Livraison</t>
        </is>
      </c>
      <c r="F6200" s="104" t="n">
        <v>31</v>
      </c>
      <c r="G6200" s="159" t="n">
        <v>1369</v>
      </c>
      <c r="H6200" s="159" t="n">
        <v>3592</v>
      </c>
      <c r="I6200" s="160" t="n">
        <v>23488.93</v>
      </c>
      <c r="J6200" s="160" t="n">
        <v>1408.71</v>
      </c>
      <c r="K6200" s="160" t="n">
        <v>22080.22</v>
      </c>
      <c r="L6200" s="160" t="n">
        <v>6819.3</v>
      </c>
    </row>
    <row r="6201">
      <c r="A6201" s="176" t="n">
        <v>45992</v>
      </c>
      <c r="B6201" s="104" t="inlineStr">
        <is>
          <t>2025/26</t>
        </is>
      </c>
      <c r="C6201" s="104" t="inlineStr">
        <is>
          <t>HC-090</t>
        </is>
      </c>
      <c r="D6201" s="104" t="inlineStr">
        <is>
          <t>Nord-Ouest</t>
        </is>
      </c>
      <c r="E6201" s="104" t="inlineStr">
        <is>
          <t>Sur place</t>
        </is>
      </c>
      <c r="F6201" s="104" t="n">
        <v>31</v>
      </c>
      <c r="G6201" s="159" t="n">
        <v>3050</v>
      </c>
      <c r="H6201" s="159" t="n">
        <v>7741</v>
      </c>
      <c r="I6201" s="160" t="n">
        <v>41346.43</v>
      </c>
      <c r="J6201" s="160" t="n">
        <v>1274.72</v>
      </c>
      <c r="K6201" s="160" t="n">
        <v>40071.71</v>
      </c>
      <c r="L6201" s="160" t="n">
        <v>11956.33</v>
      </c>
    </row>
    <row r="6202">
      <c r="A6202" s="176" t="n">
        <v>45992</v>
      </c>
      <c r="B6202" s="104" t="inlineStr">
        <is>
          <t>2025/26</t>
        </is>
      </c>
      <c r="C6202" s="104" t="inlineStr">
        <is>
          <t>HC-090</t>
        </is>
      </c>
      <c r="D6202" s="104" t="inlineStr">
        <is>
          <t>Nord-Ouest</t>
        </is>
      </c>
      <c r="E6202" s="104" t="inlineStr">
        <is>
          <t>À emporter</t>
        </is>
      </c>
      <c r="F6202" s="104" t="n">
        <v>31</v>
      </c>
      <c r="G6202" s="159" t="n">
        <v>2354</v>
      </c>
      <c r="H6202" s="159" t="n">
        <v>5917</v>
      </c>
      <c r="I6202" s="160" t="n">
        <v>29475.87</v>
      </c>
      <c r="J6202" s="160" t="n">
        <v>918.25</v>
      </c>
      <c r="K6202" s="160" t="n">
        <v>28557.62</v>
      </c>
      <c r="L6202" s="160" t="n">
        <v>8556.200000000001</v>
      </c>
    </row>
    <row r="6203">
      <c r="A6203" s="176" t="n">
        <v>45992</v>
      </c>
      <c r="B6203" s="104" t="inlineStr">
        <is>
          <t>2025/26</t>
        </is>
      </c>
      <c r="C6203" s="104" t="inlineStr">
        <is>
          <t>HC-091</t>
        </is>
      </c>
      <c r="D6203" s="104" t="inlineStr">
        <is>
          <t>Sud-Est</t>
        </is>
      </c>
      <c r="E6203" s="104" t="inlineStr">
        <is>
          <t>Livraison</t>
        </is>
      </c>
      <c r="F6203" s="104" t="n">
        <v>31</v>
      </c>
      <c r="G6203" s="159" t="n">
        <v>1544</v>
      </c>
      <c r="H6203" s="159" t="n">
        <v>3889</v>
      </c>
      <c r="I6203" s="160" t="n">
        <v>26739.34</v>
      </c>
      <c r="J6203" s="160" t="n">
        <v>1622.11</v>
      </c>
      <c r="K6203" s="160" t="n">
        <v>25117.23</v>
      </c>
      <c r="L6203" s="160" t="n">
        <v>7723.14</v>
      </c>
    </row>
    <row r="6204">
      <c r="A6204" s="176" t="n">
        <v>45992</v>
      </c>
      <c r="B6204" s="104" t="inlineStr">
        <is>
          <t>2025/26</t>
        </is>
      </c>
      <c r="C6204" s="104" t="inlineStr">
        <is>
          <t>HC-091</t>
        </is>
      </c>
      <c r="D6204" s="104" t="inlineStr">
        <is>
          <t>Sud-Est</t>
        </is>
      </c>
      <c r="E6204" s="104" t="inlineStr">
        <is>
          <t>Sur place</t>
        </is>
      </c>
      <c r="F6204" s="104" t="n">
        <v>31</v>
      </c>
      <c r="G6204" s="159" t="n">
        <v>3630</v>
      </c>
      <c r="H6204" s="159" t="n">
        <v>9126</v>
      </c>
      <c r="I6204" s="160" t="n">
        <v>49184.19</v>
      </c>
      <c r="J6204" s="160" t="n">
        <v>1499.75</v>
      </c>
      <c r="K6204" s="160" t="n">
        <v>47684.44</v>
      </c>
      <c r="L6204" s="160" t="n">
        <v>14176.91</v>
      </c>
    </row>
    <row r="6205">
      <c r="A6205" s="176" t="n">
        <v>45992</v>
      </c>
      <c r="B6205" s="104" t="inlineStr">
        <is>
          <t>2025/26</t>
        </is>
      </c>
      <c r="C6205" s="104" t="inlineStr">
        <is>
          <t>HC-091</t>
        </is>
      </c>
      <c r="D6205" s="104" t="inlineStr">
        <is>
          <t>Sud-Est</t>
        </is>
      </c>
      <c r="E6205" s="104" t="inlineStr">
        <is>
          <t>À emporter</t>
        </is>
      </c>
      <c r="F6205" s="104" t="n">
        <v>30</v>
      </c>
      <c r="G6205" s="159" t="n">
        <v>2692</v>
      </c>
      <c r="H6205" s="159" t="n">
        <v>7085</v>
      </c>
      <c r="I6205" s="160" t="n">
        <v>33514.36</v>
      </c>
      <c r="J6205" s="160" t="n">
        <v>1008.32</v>
      </c>
      <c r="K6205" s="160" t="n">
        <v>32506.04</v>
      </c>
      <c r="L6205" s="160" t="n">
        <v>9747.809999999999</v>
      </c>
    </row>
    <row r="6206">
      <c r="A6206" s="176" t="n">
        <v>45992</v>
      </c>
      <c r="B6206" s="104" t="inlineStr">
        <is>
          <t>2025/26</t>
        </is>
      </c>
      <c r="C6206" s="104" t="inlineStr">
        <is>
          <t>HC-092</t>
        </is>
      </c>
      <c r="D6206" s="104" t="inlineStr">
        <is>
          <t>Sud-Ouest</t>
        </is>
      </c>
      <c r="E6206" s="104" t="inlineStr">
        <is>
          <t>Drive</t>
        </is>
      </c>
      <c r="F6206" s="104" t="n">
        <v>31</v>
      </c>
      <c r="G6206" s="159" t="n">
        <v>1172</v>
      </c>
      <c r="H6206" s="159" t="n">
        <v>2927</v>
      </c>
      <c r="I6206" s="160" t="n">
        <v>16719.56</v>
      </c>
      <c r="J6206" s="160" t="n">
        <v>546.33</v>
      </c>
      <c r="K6206" s="160" t="n">
        <v>16173.23</v>
      </c>
      <c r="L6206" s="160" t="n">
        <v>4779.53</v>
      </c>
    </row>
    <row r="6207">
      <c r="A6207" s="176" t="n">
        <v>45992</v>
      </c>
      <c r="B6207" s="104" t="inlineStr">
        <is>
          <t>2025/26</t>
        </is>
      </c>
      <c r="C6207" s="104" t="inlineStr">
        <is>
          <t>HC-092</t>
        </is>
      </c>
      <c r="D6207" s="104" t="inlineStr">
        <is>
          <t>Sud-Ouest</t>
        </is>
      </c>
      <c r="E6207" s="104" t="inlineStr">
        <is>
          <t>Livraison</t>
        </is>
      </c>
      <c r="F6207" s="104" t="n">
        <v>31</v>
      </c>
      <c r="G6207" s="159" t="n">
        <v>1280</v>
      </c>
      <c r="H6207" s="159" t="n">
        <v>3294</v>
      </c>
      <c r="I6207" s="160" t="n">
        <v>22218.23</v>
      </c>
      <c r="J6207" s="160" t="n">
        <v>1322.28</v>
      </c>
      <c r="K6207" s="160" t="n">
        <v>20895.95</v>
      </c>
      <c r="L6207" s="160" t="n">
        <v>6438.11</v>
      </c>
    </row>
    <row r="6208">
      <c r="A6208" s="176" t="n">
        <v>45992</v>
      </c>
      <c r="B6208" s="104" t="inlineStr">
        <is>
          <t>2025/26</t>
        </is>
      </c>
      <c r="C6208" s="104" t="inlineStr">
        <is>
          <t>HC-092</t>
        </is>
      </c>
      <c r="D6208" s="104" t="inlineStr">
        <is>
          <t>Sud-Ouest</t>
        </is>
      </c>
      <c r="E6208" s="104" t="inlineStr">
        <is>
          <t>Sur place</t>
        </is>
      </c>
      <c r="F6208" s="104" t="n">
        <v>31</v>
      </c>
      <c r="G6208" s="159" t="n">
        <v>2774</v>
      </c>
      <c r="H6208" s="159" t="n">
        <v>7075</v>
      </c>
      <c r="I6208" s="160" t="n">
        <v>37825.21</v>
      </c>
      <c r="J6208" s="160" t="n">
        <v>1195.56</v>
      </c>
      <c r="K6208" s="160" t="n">
        <v>36629.65</v>
      </c>
      <c r="L6208" s="160" t="n">
        <v>10970.27</v>
      </c>
    </row>
    <row r="6209">
      <c r="A6209" s="176" t="n">
        <v>45992</v>
      </c>
      <c r="B6209" s="104" t="inlineStr">
        <is>
          <t>2025/26</t>
        </is>
      </c>
      <c r="C6209" s="104" t="inlineStr">
        <is>
          <t>HC-092</t>
        </is>
      </c>
      <c r="D6209" s="104" t="inlineStr">
        <is>
          <t>Sud-Ouest</t>
        </is>
      </c>
      <c r="E6209" s="104" t="inlineStr">
        <is>
          <t>À emporter</t>
        </is>
      </c>
      <c r="F6209" s="104" t="n">
        <v>31</v>
      </c>
      <c r="G6209" s="159" t="n">
        <v>2183</v>
      </c>
      <c r="H6209" s="159" t="n">
        <v>5584</v>
      </c>
      <c r="I6209" s="160" t="n">
        <v>26966.49</v>
      </c>
      <c r="J6209" s="160" t="n">
        <v>746.98</v>
      </c>
      <c r="K6209" s="160" t="n">
        <v>26219.51</v>
      </c>
      <c r="L6209" s="160" t="n">
        <v>7798.4</v>
      </c>
    </row>
    <row r="6210">
      <c r="A6210" s="176" t="n">
        <v>45992</v>
      </c>
      <c r="B6210" s="104" t="inlineStr">
        <is>
          <t>2025/26</t>
        </is>
      </c>
      <c r="C6210" s="104" t="inlineStr">
        <is>
          <t>HC-093</t>
        </is>
      </c>
      <c r="D6210" s="104" t="inlineStr">
        <is>
          <t>Île-de-France</t>
        </is>
      </c>
      <c r="E6210" s="104" t="inlineStr">
        <is>
          <t>Drive</t>
        </is>
      </c>
      <c r="F6210" s="104" t="n">
        <v>31</v>
      </c>
      <c r="G6210" s="159" t="n">
        <v>2097</v>
      </c>
      <c r="H6210" s="159" t="n">
        <v>5320</v>
      </c>
      <c r="I6210" s="160" t="n">
        <v>29904.62</v>
      </c>
      <c r="J6210" s="160" t="n">
        <v>940.4400000000001</v>
      </c>
      <c r="K6210" s="160" t="n">
        <v>28964.18</v>
      </c>
      <c r="L6210" s="160" t="n">
        <v>8629.33</v>
      </c>
    </row>
    <row r="6211">
      <c r="A6211" s="176" t="n">
        <v>45992</v>
      </c>
      <c r="B6211" s="104" t="inlineStr">
        <is>
          <t>2025/26</t>
        </is>
      </c>
      <c r="C6211" s="104" t="inlineStr">
        <is>
          <t>HC-093</t>
        </is>
      </c>
      <c r="D6211" s="104" t="inlineStr">
        <is>
          <t>Île-de-France</t>
        </is>
      </c>
      <c r="E6211" s="104" t="inlineStr">
        <is>
          <t>Livraison</t>
        </is>
      </c>
      <c r="F6211" s="104" t="n">
        <v>31</v>
      </c>
      <c r="G6211" s="159" t="n">
        <v>2360</v>
      </c>
      <c r="H6211" s="159" t="n">
        <v>5910</v>
      </c>
      <c r="I6211" s="160" t="n">
        <v>40220.86</v>
      </c>
      <c r="J6211" s="160" t="n">
        <v>2445.13</v>
      </c>
      <c r="K6211" s="160" t="n">
        <v>37775.73</v>
      </c>
      <c r="L6211" s="160" t="n">
        <v>11667.33</v>
      </c>
    </row>
    <row r="6212">
      <c r="A6212" s="176" t="n">
        <v>45992</v>
      </c>
      <c r="B6212" s="104" t="inlineStr">
        <is>
          <t>2025/26</t>
        </is>
      </c>
      <c r="C6212" s="104" t="inlineStr">
        <is>
          <t>HC-093</t>
        </is>
      </c>
      <c r="D6212" s="104" t="inlineStr">
        <is>
          <t>Île-de-France</t>
        </is>
      </c>
      <c r="E6212" s="104" t="inlineStr">
        <is>
          <t>Sur place</t>
        </is>
      </c>
      <c r="F6212" s="104" t="n">
        <v>31</v>
      </c>
      <c r="G6212" s="159" t="n">
        <v>5005</v>
      </c>
      <c r="H6212" s="159" t="n">
        <v>13157</v>
      </c>
      <c r="I6212" s="160" t="n">
        <v>68505.21000000001</v>
      </c>
      <c r="J6212" s="160" t="n">
        <v>2242.31</v>
      </c>
      <c r="K6212" s="160" t="n">
        <v>66262.89999999999</v>
      </c>
      <c r="L6212" s="160" t="n">
        <v>19773.57</v>
      </c>
    </row>
    <row r="6213">
      <c r="A6213" s="176" t="n">
        <v>45992</v>
      </c>
      <c r="B6213" s="104" t="inlineStr">
        <is>
          <t>2025/26</t>
        </is>
      </c>
      <c r="C6213" s="104" t="inlineStr">
        <is>
          <t>HC-093</t>
        </is>
      </c>
      <c r="D6213" s="104" t="inlineStr">
        <is>
          <t>Île-de-France</t>
        </is>
      </c>
      <c r="E6213" s="104" t="inlineStr">
        <is>
          <t>À emporter</t>
        </is>
      </c>
      <c r="F6213" s="104" t="n">
        <v>30</v>
      </c>
      <c r="G6213" s="159" t="n">
        <v>3897</v>
      </c>
      <c r="H6213" s="159" t="n">
        <v>9607</v>
      </c>
      <c r="I6213" s="160" t="n">
        <v>48084.55</v>
      </c>
      <c r="J6213" s="160" t="n">
        <v>1497.32</v>
      </c>
      <c r="K6213" s="160" t="n">
        <v>46587.23</v>
      </c>
      <c r="L6213" s="160" t="n">
        <v>13882.53</v>
      </c>
    </row>
    <row r="6214">
      <c r="A6214" s="176" t="n">
        <v>45992</v>
      </c>
      <c r="B6214" s="104" t="inlineStr">
        <is>
          <t>2025/26</t>
        </is>
      </c>
      <c r="C6214" s="104" t="inlineStr">
        <is>
          <t>HC-094</t>
        </is>
      </c>
      <c r="D6214" s="104" t="inlineStr">
        <is>
          <t>Nord-Ouest</t>
        </is>
      </c>
      <c r="E6214" s="104" t="inlineStr">
        <is>
          <t>Drive</t>
        </is>
      </c>
      <c r="F6214" s="104" t="n">
        <v>30</v>
      </c>
      <c r="G6214" s="159" t="n">
        <v>1002</v>
      </c>
      <c r="H6214" s="159" t="n">
        <v>2506</v>
      </c>
      <c r="I6214" s="160" t="n">
        <v>14411.41</v>
      </c>
      <c r="J6214" s="160" t="n">
        <v>473.96</v>
      </c>
      <c r="K6214" s="160" t="n">
        <v>13937.45</v>
      </c>
      <c r="L6214" s="160" t="n">
        <v>4168.69</v>
      </c>
    </row>
    <row r="6215">
      <c r="A6215" s="176" t="n">
        <v>45992</v>
      </c>
      <c r="B6215" s="104" t="inlineStr">
        <is>
          <t>2025/26</t>
        </is>
      </c>
      <c r="C6215" s="104" t="inlineStr">
        <is>
          <t>HC-094</t>
        </is>
      </c>
      <c r="D6215" s="104" t="inlineStr">
        <is>
          <t>Nord-Ouest</t>
        </is>
      </c>
      <c r="E6215" s="104" t="inlineStr">
        <is>
          <t>Livraison</t>
        </is>
      </c>
      <c r="F6215" s="104" t="n">
        <v>31</v>
      </c>
      <c r="G6215" s="159" t="n">
        <v>1111</v>
      </c>
      <c r="H6215" s="159" t="n">
        <v>2827</v>
      </c>
      <c r="I6215" s="160" t="n">
        <v>18992.53</v>
      </c>
      <c r="J6215" s="160" t="n">
        <v>1091.74</v>
      </c>
      <c r="K6215" s="160" t="n">
        <v>17900.79</v>
      </c>
      <c r="L6215" s="160" t="n">
        <v>5584.58</v>
      </c>
    </row>
    <row r="6216">
      <c r="A6216" s="176" t="n">
        <v>45992</v>
      </c>
      <c r="B6216" s="104" t="inlineStr">
        <is>
          <t>2025/26</t>
        </is>
      </c>
      <c r="C6216" s="104" t="inlineStr">
        <is>
          <t>HC-094</t>
        </is>
      </c>
      <c r="D6216" s="104" t="inlineStr">
        <is>
          <t>Nord-Ouest</t>
        </is>
      </c>
      <c r="E6216" s="104" t="inlineStr">
        <is>
          <t>Sur place</t>
        </is>
      </c>
      <c r="F6216" s="104" t="n">
        <v>31</v>
      </c>
      <c r="G6216" s="159" t="n">
        <v>2535</v>
      </c>
      <c r="H6216" s="159" t="n">
        <v>6533</v>
      </c>
      <c r="I6216" s="160" t="n">
        <v>34433.48</v>
      </c>
      <c r="J6216" s="160" t="n">
        <v>949.3200000000001</v>
      </c>
      <c r="K6216" s="160" t="n">
        <v>33484.16</v>
      </c>
      <c r="L6216" s="160" t="n">
        <v>9951.08</v>
      </c>
    </row>
    <row r="6217">
      <c r="A6217" s="176" t="n">
        <v>45992</v>
      </c>
      <c r="B6217" s="104" t="inlineStr">
        <is>
          <t>2025/26</t>
        </is>
      </c>
      <c r="C6217" s="104" t="inlineStr">
        <is>
          <t>HC-094</t>
        </is>
      </c>
      <c r="D6217" s="104" t="inlineStr">
        <is>
          <t>Nord-Ouest</t>
        </is>
      </c>
      <c r="E6217" s="104" t="inlineStr">
        <is>
          <t>À emporter</t>
        </is>
      </c>
      <c r="F6217" s="104" t="n">
        <v>31</v>
      </c>
      <c r="G6217" s="159" t="n">
        <v>1958</v>
      </c>
      <c r="H6217" s="159" t="n">
        <v>4973</v>
      </c>
      <c r="I6217" s="160" t="n">
        <v>24171.75</v>
      </c>
      <c r="J6217" s="160" t="n">
        <v>690.01</v>
      </c>
      <c r="K6217" s="160" t="n">
        <v>23481.74</v>
      </c>
      <c r="L6217" s="160" t="n">
        <v>6979.38</v>
      </c>
    </row>
    <row r="6218">
      <c r="A6218" s="176" t="n">
        <v>45992</v>
      </c>
      <c r="B6218" s="104" t="inlineStr">
        <is>
          <t>2025/26</t>
        </is>
      </c>
      <c r="C6218" s="104" t="inlineStr">
        <is>
          <t>HC-095</t>
        </is>
      </c>
      <c r="D6218" s="104" t="inlineStr">
        <is>
          <t>Sud-Est</t>
        </is>
      </c>
      <c r="E6218" s="104" t="inlineStr">
        <is>
          <t>Drive</t>
        </is>
      </c>
      <c r="F6218" s="104" t="n">
        <v>31</v>
      </c>
      <c r="G6218" s="159" t="n">
        <v>1135</v>
      </c>
      <c r="H6218" s="159" t="n">
        <v>2958</v>
      </c>
      <c r="I6218" s="160" t="n">
        <v>16117.39</v>
      </c>
      <c r="J6218" s="160" t="n">
        <v>497.46</v>
      </c>
      <c r="K6218" s="160" t="n">
        <v>15619.93</v>
      </c>
      <c r="L6218" s="160" t="n">
        <v>4633.67</v>
      </c>
    </row>
    <row r="6219">
      <c r="A6219" s="176" t="n">
        <v>45992</v>
      </c>
      <c r="B6219" s="104" t="inlineStr">
        <is>
          <t>2025/26</t>
        </is>
      </c>
      <c r="C6219" s="104" t="inlineStr">
        <is>
          <t>HC-095</t>
        </is>
      </c>
      <c r="D6219" s="104" t="inlineStr">
        <is>
          <t>Sud-Est</t>
        </is>
      </c>
      <c r="E6219" s="104" t="inlineStr">
        <is>
          <t>Livraison</t>
        </is>
      </c>
      <c r="F6219" s="104" t="n">
        <v>31</v>
      </c>
      <c r="G6219" s="159" t="n">
        <v>1299</v>
      </c>
      <c r="H6219" s="159" t="n">
        <v>3286</v>
      </c>
      <c r="I6219" s="160" t="n">
        <v>22044.22</v>
      </c>
      <c r="J6219" s="160" t="n">
        <v>1354.19</v>
      </c>
      <c r="K6219" s="160" t="n">
        <v>20690.03</v>
      </c>
      <c r="L6219" s="160" t="n">
        <v>6425.14</v>
      </c>
    </row>
    <row r="6220">
      <c r="A6220" s="176" t="n">
        <v>45992</v>
      </c>
      <c r="B6220" s="104" t="inlineStr">
        <is>
          <t>2025/26</t>
        </is>
      </c>
      <c r="C6220" s="104" t="inlineStr">
        <is>
          <t>HC-095</t>
        </is>
      </c>
      <c r="D6220" s="104" t="inlineStr">
        <is>
          <t>Sud-Est</t>
        </is>
      </c>
      <c r="E6220" s="104" t="inlineStr">
        <is>
          <t>Sur place</t>
        </is>
      </c>
      <c r="F6220" s="104" t="n">
        <v>31</v>
      </c>
      <c r="G6220" s="159" t="n">
        <v>2823</v>
      </c>
      <c r="H6220" s="159" t="n">
        <v>7130</v>
      </c>
      <c r="I6220" s="160" t="n">
        <v>38047.16</v>
      </c>
      <c r="J6220" s="160" t="n">
        <v>1002</v>
      </c>
      <c r="K6220" s="160" t="n">
        <v>37045.16</v>
      </c>
      <c r="L6220" s="160" t="n">
        <v>10988.26</v>
      </c>
    </row>
    <row r="6221">
      <c r="A6221" s="176" t="n">
        <v>45992</v>
      </c>
      <c r="B6221" s="104" t="inlineStr">
        <is>
          <t>2025/26</t>
        </is>
      </c>
      <c r="C6221" s="104" t="inlineStr">
        <is>
          <t>HC-095</t>
        </is>
      </c>
      <c r="D6221" s="104" t="inlineStr">
        <is>
          <t>Sud-Est</t>
        </is>
      </c>
      <c r="E6221" s="104" t="inlineStr">
        <is>
          <t>À emporter</t>
        </is>
      </c>
      <c r="F6221" s="104" t="n">
        <v>30</v>
      </c>
      <c r="G6221" s="159" t="n">
        <v>2123</v>
      </c>
      <c r="H6221" s="159" t="n">
        <v>5408</v>
      </c>
      <c r="I6221" s="160" t="n">
        <v>26146.54</v>
      </c>
      <c r="J6221" s="160" t="n">
        <v>696.05</v>
      </c>
      <c r="K6221" s="160" t="n">
        <v>25450.49</v>
      </c>
      <c r="L6221" s="160" t="n">
        <v>7614.47</v>
      </c>
    </row>
    <row r="6222">
      <c r="A6222" s="176" t="n">
        <v>45992</v>
      </c>
      <c r="B6222" s="104" t="inlineStr">
        <is>
          <t>2025/26</t>
        </is>
      </c>
      <c r="C6222" s="104" t="inlineStr">
        <is>
          <t>HC-096</t>
        </is>
      </c>
      <c r="D6222" s="104" t="inlineStr">
        <is>
          <t>Sud-Ouest</t>
        </is>
      </c>
      <c r="E6222" s="104" t="inlineStr">
        <is>
          <t>Drive</t>
        </is>
      </c>
      <c r="F6222" s="104" t="n">
        <v>30</v>
      </c>
      <c r="G6222" s="159" t="n">
        <v>1115</v>
      </c>
      <c r="H6222" s="159" t="n">
        <v>2833</v>
      </c>
      <c r="I6222" s="160" t="n">
        <v>15924.55</v>
      </c>
      <c r="J6222" s="160" t="n">
        <v>513.16</v>
      </c>
      <c r="K6222" s="160" t="n">
        <v>15411.39</v>
      </c>
      <c r="L6222" s="160" t="n">
        <v>4607.7</v>
      </c>
    </row>
    <row r="6223">
      <c r="A6223" s="176" t="n">
        <v>45992</v>
      </c>
      <c r="B6223" s="104" t="inlineStr">
        <is>
          <t>2025/26</t>
        </is>
      </c>
      <c r="C6223" s="104" t="inlineStr">
        <is>
          <t>HC-096</t>
        </is>
      </c>
      <c r="D6223" s="104" t="inlineStr">
        <is>
          <t>Sud-Ouest</t>
        </is>
      </c>
      <c r="E6223" s="104" t="inlineStr">
        <is>
          <t>Livraison</t>
        </is>
      </c>
      <c r="F6223" s="104" t="n">
        <v>31</v>
      </c>
      <c r="G6223" s="159" t="n">
        <v>1246</v>
      </c>
      <c r="H6223" s="159" t="n">
        <v>3089</v>
      </c>
      <c r="I6223" s="160" t="n">
        <v>21404.91</v>
      </c>
      <c r="J6223" s="160" t="n">
        <v>1331.68</v>
      </c>
      <c r="K6223" s="160" t="n">
        <v>20073.23</v>
      </c>
      <c r="L6223" s="160" t="n">
        <v>6194.43</v>
      </c>
    </row>
    <row r="6224">
      <c r="A6224" s="176" t="n">
        <v>45992</v>
      </c>
      <c r="B6224" s="104" t="inlineStr">
        <is>
          <t>2025/26</t>
        </is>
      </c>
      <c r="C6224" s="104" t="inlineStr">
        <is>
          <t>HC-096</t>
        </is>
      </c>
      <c r="D6224" s="104" t="inlineStr">
        <is>
          <t>Sud-Ouest</t>
        </is>
      </c>
      <c r="E6224" s="104" t="inlineStr">
        <is>
          <t>Sur place</t>
        </is>
      </c>
      <c r="F6224" s="104" t="n">
        <v>30</v>
      </c>
      <c r="G6224" s="159" t="n">
        <v>2718</v>
      </c>
      <c r="H6224" s="159" t="n">
        <v>6959</v>
      </c>
      <c r="I6224" s="160" t="n">
        <v>36465.97</v>
      </c>
      <c r="J6224" s="160" t="n">
        <v>964.6799999999999</v>
      </c>
      <c r="K6224" s="160" t="n">
        <v>35501.29</v>
      </c>
      <c r="L6224" s="160" t="n">
        <v>10536.81</v>
      </c>
    </row>
    <row r="6225">
      <c r="A6225" s="176" t="n">
        <v>45992</v>
      </c>
      <c r="B6225" s="104" t="inlineStr">
        <is>
          <t>2025/26</t>
        </is>
      </c>
      <c r="C6225" s="104" t="inlineStr">
        <is>
          <t>HC-096</t>
        </is>
      </c>
      <c r="D6225" s="104" t="inlineStr">
        <is>
          <t>Sud-Ouest</t>
        </is>
      </c>
      <c r="E6225" s="104" t="inlineStr">
        <is>
          <t>À emporter</t>
        </is>
      </c>
      <c r="F6225" s="104" t="n">
        <v>30</v>
      </c>
      <c r="G6225" s="159" t="n">
        <v>2082</v>
      </c>
      <c r="H6225" s="159" t="n">
        <v>5261</v>
      </c>
      <c r="I6225" s="160" t="n">
        <v>25593.28</v>
      </c>
      <c r="J6225" s="160" t="n">
        <v>732.33</v>
      </c>
      <c r="K6225" s="160" t="n">
        <v>24860.95</v>
      </c>
      <c r="L6225" s="160" t="n">
        <v>7431.26</v>
      </c>
    </row>
    <row r="6226">
      <c r="A6226" s="176" t="n">
        <v>45992</v>
      </c>
      <c r="B6226" s="104" t="inlineStr">
        <is>
          <t>2025/26</t>
        </is>
      </c>
      <c r="C6226" s="104" t="inlineStr">
        <is>
          <t>HC-097</t>
        </is>
      </c>
      <c r="D6226" s="104" t="inlineStr">
        <is>
          <t>Île-de-France</t>
        </is>
      </c>
      <c r="E6226" s="104" t="inlineStr">
        <is>
          <t>Drive</t>
        </is>
      </c>
      <c r="F6226" s="104" t="n">
        <v>31</v>
      </c>
      <c r="G6226" s="159" t="n">
        <v>934</v>
      </c>
      <c r="H6226" s="159" t="n">
        <v>2379</v>
      </c>
      <c r="I6226" s="160" t="n">
        <v>13417.77</v>
      </c>
      <c r="J6226" s="160" t="n">
        <v>402.73</v>
      </c>
      <c r="K6226" s="160" t="n">
        <v>13015.04</v>
      </c>
      <c r="L6226" s="160" t="n">
        <v>3857.74</v>
      </c>
    </row>
    <row r="6227">
      <c r="A6227" s="176" t="n">
        <v>45992</v>
      </c>
      <c r="B6227" s="104" t="inlineStr">
        <is>
          <t>2025/26</t>
        </is>
      </c>
      <c r="C6227" s="104" t="inlineStr">
        <is>
          <t>HC-097</t>
        </is>
      </c>
      <c r="D6227" s="104" t="inlineStr">
        <is>
          <t>Île-de-France</t>
        </is>
      </c>
      <c r="E6227" s="104" t="inlineStr">
        <is>
          <t>Livraison</t>
        </is>
      </c>
      <c r="F6227" s="104" t="n">
        <v>31</v>
      </c>
      <c r="G6227" s="159" t="n">
        <v>1005</v>
      </c>
      <c r="H6227" s="159" t="n">
        <v>2552</v>
      </c>
      <c r="I6227" s="160" t="n">
        <v>17446.46</v>
      </c>
      <c r="J6227" s="160" t="n">
        <v>1010.65</v>
      </c>
      <c r="K6227" s="160" t="n">
        <v>16435.81</v>
      </c>
      <c r="L6227" s="160" t="n">
        <v>5112.28</v>
      </c>
    </row>
    <row r="6228">
      <c r="A6228" s="176" t="n">
        <v>45992</v>
      </c>
      <c r="B6228" s="104" t="inlineStr">
        <is>
          <t>2025/26</t>
        </is>
      </c>
      <c r="C6228" s="104" t="inlineStr">
        <is>
          <t>HC-097</t>
        </is>
      </c>
      <c r="D6228" s="104" t="inlineStr">
        <is>
          <t>Île-de-France</t>
        </is>
      </c>
      <c r="E6228" s="104" t="inlineStr">
        <is>
          <t>Sur place</t>
        </is>
      </c>
      <c r="F6228" s="104" t="n">
        <v>31</v>
      </c>
      <c r="G6228" s="159" t="n">
        <v>2264</v>
      </c>
      <c r="H6228" s="159" t="n">
        <v>5699</v>
      </c>
      <c r="I6228" s="160" t="n">
        <v>30776.84</v>
      </c>
      <c r="J6228" s="160" t="n">
        <v>822.76</v>
      </c>
      <c r="K6228" s="160" t="n">
        <v>29954.08</v>
      </c>
      <c r="L6228" s="160" t="n">
        <v>8869.440000000001</v>
      </c>
    </row>
    <row r="6229">
      <c r="A6229" s="176" t="n">
        <v>45992</v>
      </c>
      <c r="B6229" s="104" t="inlineStr">
        <is>
          <t>2025/26</t>
        </is>
      </c>
      <c r="C6229" s="104" t="inlineStr">
        <is>
          <t>HC-097</t>
        </is>
      </c>
      <c r="D6229" s="104" t="inlineStr">
        <is>
          <t>Île-de-France</t>
        </is>
      </c>
      <c r="E6229" s="104" t="inlineStr">
        <is>
          <t>À emporter</t>
        </is>
      </c>
      <c r="F6229" s="104" t="n">
        <v>31</v>
      </c>
      <c r="G6229" s="159" t="n">
        <v>1784</v>
      </c>
      <c r="H6229" s="159" t="n">
        <v>4623</v>
      </c>
      <c r="I6229" s="160" t="n">
        <v>22101.29</v>
      </c>
      <c r="J6229" s="160" t="n">
        <v>682.75</v>
      </c>
      <c r="K6229" s="160" t="n">
        <v>21418.54</v>
      </c>
      <c r="L6229" s="160" t="n">
        <v>6362.58</v>
      </c>
    </row>
    <row r="6230">
      <c r="A6230" s="176" t="n">
        <v>45992</v>
      </c>
      <c r="B6230" s="104" t="inlineStr">
        <is>
          <t>2025/26</t>
        </is>
      </c>
      <c r="C6230" s="104" t="inlineStr">
        <is>
          <t>HC-098</t>
        </is>
      </c>
      <c r="D6230" s="104" t="inlineStr">
        <is>
          <t>Nord-Ouest</t>
        </is>
      </c>
      <c r="E6230" s="104" t="inlineStr">
        <is>
          <t>Livraison</t>
        </is>
      </c>
      <c r="F6230" s="104" t="n">
        <v>31</v>
      </c>
      <c r="G6230" s="159" t="n">
        <v>1877</v>
      </c>
      <c r="H6230" s="159" t="n">
        <v>4764</v>
      </c>
      <c r="I6230" s="160" t="n">
        <v>31798.45</v>
      </c>
      <c r="J6230" s="160" t="n">
        <v>1926.71</v>
      </c>
      <c r="K6230" s="160" t="n">
        <v>29871.74</v>
      </c>
      <c r="L6230" s="160" t="n">
        <v>9201.41</v>
      </c>
    </row>
    <row r="6231">
      <c r="A6231" s="176" t="n">
        <v>45992</v>
      </c>
      <c r="B6231" s="104" t="inlineStr">
        <is>
          <t>2025/26</t>
        </is>
      </c>
      <c r="C6231" s="104" t="inlineStr">
        <is>
          <t>HC-098</t>
        </is>
      </c>
      <c r="D6231" s="104" t="inlineStr">
        <is>
          <t>Nord-Ouest</t>
        </is>
      </c>
      <c r="E6231" s="104" t="inlineStr">
        <is>
          <t>Sur place</t>
        </is>
      </c>
      <c r="F6231" s="104" t="n">
        <v>31</v>
      </c>
      <c r="G6231" s="159" t="n">
        <v>4108</v>
      </c>
      <c r="H6231" s="159" t="n">
        <v>10308</v>
      </c>
      <c r="I6231" s="160" t="n">
        <v>55808.74</v>
      </c>
      <c r="J6231" s="160" t="n">
        <v>1640.07</v>
      </c>
      <c r="K6231" s="160" t="n">
        <v>54168.67</v>
      </c>
      <c r="L6231" s="160" t="n">
        <v>16245.18</v>
      </c>
    </row>
    <row r="6232">
      <c r="A6232" s="176" t="n">
        <v>45992</v>
      </c>
      <c r="B6232" s="104" t="inlineStr">
        <is>
          <t>2025/26</t>
        </is>
      </c>
      <c r="C6232" s="104" t="inlineStr">
        <is>
          <t>HC-098</t>
        </is>
      </c>
      <c r="D6232" s="104" t="inlineStr">
        <is>
          <t>Nord-Ouest</t>
        </is>
      </c>
      <c r="E6232" s="104" t="inlineStr">
        <is>
          <t>À emporter</t>
        </is>
      </c>
      <c r="F6232" s="104" t="n">
        <v>30</v>
      </c>
      <c r="G6232" s="159" t="n">
        <v>3055</v>
      </c>
      <c r="H6232" s="159" t="n">
        <v>7784</v>
      </c>
      <c r="I6232" s="160" t="n">
        <v>38198.73</v>
      </c>
      <c r="J6232" s="160" t="n">
        <v>1143.64</v>
      </c>
      <c r="K6232" s="160" t="n">
        <v>37055.09</v>
      </c>
      <c r="L6232" s="160" t="n">
        <v>11067.06</v>
      </c>
    </row>
    <row r="6233">
      <c r="A6233" s="176" t="n">
        <v>45992</v>
      </c>
      <c r="B6233" s="104" t="inlineStr">
        <is>
          <t>2025/26</t>
        </is>
      </c>
      <c r="C6233" s="104" t="inlineStr">
        <is>
          <t>HC-099</t>
        </is>
      </c>
      <c r="D6233" s="104" t="inlineStr">
        <is>
          <t>Sud-Est</t>
        </is>
      </c>
      <c r="E6233" s="104" t="inlineStr">
        <is>
          <t>Livraison</t>
        </is>
      </c>
      <c r="F6233" s="104" t="n">
        <v>31</v>
      </c>
      <c r="G6233" s="159" t="n">
        <v>1997</v>
      </c>
      <c r="H6233" s="159" t="n">
        <v>5083</v>
      </c>
      <c r="I6233" s="160" t="n">
        <v>33865.82</v>
      </c>
      <c r="J6233" s="160" t="n">
        <v>2047.96</v>
      </c>
      <c r="K6233" s="160" t="n">
        <v>31817.86</v>
      </c>
      <c r="L6233" s="160" t="n">
        <v>11771.95</v>
      </c>
    </row>
    <row r="6234">
      <c r="A6234" s="176" t="n">
        <v>45992</v>
      </c>
      <c r="B6234" s="104" t="inlineStr">
        <is>
          <t>2025/26</t>
        </is>
      </c>
      <c r="C6234" s="104" t="inlineStr">
        <is>
          <t>HC-099</t>
        </is>
      </c>
      <c r="D6234" s="104" t="inlineStr">
        <is>
          <t>Sud-Est</t>
        </is>
      </c>
      <c r="E6234" s="104" t="inlineStr">
        <is>
          <t>Sur place</t>
        </is>
      </c>
      <c r="F6234" s="104" t="n">
        <v>30</v>
      </c>
      <c r="G6234" s="159" t="n">
        <v>4199</v>
      </c>
      <c r="H6234" s="159" t="n">
        <v>10852</v>
      </c>
      <c r="I6234" s="160" t="n">
        <v>56736.33</v>
      </c>
      <c r="J6234" s="160" t="n">
        <v>1672.11</v>
      </c>
      <c r="K6234" s="160" t="n">
        <v>55064.22</v>
      </c>
      <c r="L6234" s="160" t="n">
        <v>19831.45</v>
      </c>
    </row>
    <row r="6235">
      <c r="A6235" s="176" t="n">
        <v>45992</v>
      </c>
      <c r="B6235" s="104" t="inlineStr">
        <is>
          <t>2025/26</t>
        </is>
      </c>
      <c r="C6235" s="104" t="inlineStr">
        <is>
          <t>HC-099</t>
        </is>
      </c>
      <c r="D6235" s="104" t="inlineStr">
        <is>
          <t>Sud-Est</t>
        </is>
      </c>
      <c r="E6235" s="104" t="inlineStr">
        <is>
          <t>À emporter</t>
        </is>
      </c>
      <c r="F6235" s="104" t="n">
        <v>31</v>
      </c>
      <c r="G6235" s="159" t="n">
        <v>3325</v>
      </c>
      <c r="H6235" s="159" t="n">
        <v>8461</v>
      </c>
      <c r="I6235" s="160" t="n">
        <v>41155.23</v>
      </c>
      <c r="J6235" s="160" t="n">
        <v>1182.21</v>
      </c>
      <c r="K6235" s="160" t="n">
        <v>39973.02</v>
      </c>
      <c r="L6235" s="160" t="n">
        <v>14417.41</v>
      </c>
    </row>
    <row r="6236">
      <c r="A6236" s="176" t="n">
        <v>45992</v>
      </c>
      <c r="B6236" s="104" t="inlineStr">
        <is>
          <t>2025/26</t>
        </is>
      </c>
      <c r="C6236" s="104" t="inlineStr">
        <is>
          <t>HC-100</t>
        </is>
      </c>
      <c r="D6236" s="104" t="inlineStr">
        <is>
          <t>Sud-Ouest</t>
        </is>
      </c>
      <c r="E6236" s="104" t="inlineStr">
        <is>
          <t>Livraison</t>
        </is>
      </c>
      <c r="F6236" s="104" t="n">
        <v>31</v>
      </c>
      <c r="G6236" s="159" t="n">
        <v>1331</v>
      </c>
      <c r="H6236" s="159" t="n">
        <v>3330</v>
      </c>
      <c r="I6236" s="160" t="n">
        <v>22447.67</v>
      </c>
      <c r="J6236" s="160" t="n">
        <v>1327.91</v>
      </c>
      <c r="K6236" s="160" t="n">
        <v>21119.76</v>
      </c>
      <c r="L6236" s="160" t="n">
        <v>6499.5</v>
      </c>
    </row>
    <row r="6237">
      <c r="A6237" s="176" t="n">
        <v>45992</v>
      </c>
      <c r="B6237" s="104" t="inlineStr">
        <is>
          <t>2025/26</t>
        </is>
      </c>
      <c r="C6237" s="104" t="inlineStr">
        <is>
          <t>HC-100</t>
        </is>
      </c>
      <c r="D6237" s="104" t="inlineStr">
        <is>
          <t>Sud-Ouest</t>
        </is>
      </c>
      <c r="E6237" s="104" t="inlineStr">
        <is>
          <t>Sur place</t>
        </is>
      </c>
      <c r="F6237" s="104" t="n">
        <v>30</v>
      </c>
      <c r="G6237" s="159" t="n">
        <v>2693</v>
      </c>
      <c r="H6237" s="159" t="n">
        <v>6810</v>
      </c>
      <c r="I6237" s="160" t="n">
        <v>36057.72</v>
      </c>
      <c r="J6237" s="160" t="n">
        <v>1109.34</v>
      </c>
      <c r="K6237" s="160" t="n">
        <v>34948.38</v>
      </c>
      <c r="L6237" s="160" t="n">
        <v>10434.24</v>
      </c>
    </row>
    <row r="6238">
      <c r="A6238" s="176" t="n">
        <v>45992</v>
      </c>
      <c r="B6238" s="104" t="inlineStr">
        <is>
          <t>2025/26</t>
        </is>
      </c>
      <c r="C6238" s="104" t="inlineStr">
        <is>
          <t>HC-100</t>
        </is>
      </c>
      <c r="D6238" s="104" t="inlineStr">
        <is>
          <t>Sud-Ouest</t>
        </is>
      </c>
      <c r="E6238" s="104" t="inlineStr">
        <is>
          <t>À emporter</t>
        </is>
      </c>
      <c r="F6238" s="104" t="n">
        <v>31</v>
      </c>
      <c r="G6238" s="159" t="n">
        <v>2217</v>
      </c>
      <c r="H6238" s="159" t="n">
        <v>5481</v>
      </c>
      <c r="I6238" s="160" t="n">
        <v>27309.31</v>
      </c>
      <c r="J6238" s="160" t="n">
        <v>876.05</v>
      </c>
      <c r="K6238" s="160" t="n">
        <v>26433.26</v>
      </c>
      <c r="L6238" s="160" t="n">
        <v>7897.91</v>
      </c>
    </row>
    <row r="6239">
      <c r="A6239" s="176" t="n">
        <v>45992</v>
      </c>
      <c r="B6239" s="104" t="inlineStr">
        <is>
          <t>2025/26</t>
        </is>
      </c>
      <c r="C6239" s="104" t="inlineStr">
        <is>
          <t>HC-101</t>
        </is>
      </c>
      <c r="D6239" s="104" t="inlineStr">
        <is>
          <t>Île-de-France</t>
        </is>
      </c>
      <c r="E6239" s="104" t="inlineStr">
        <is>
          <t>Drive</t>
        </is>
      </c>
      <c r="F6239" s="104" t="n">
        <v>31</v>
      </c>
      <c r="G6239" s="159" t="n">
        <v>1373</v>
      </c>
      <c r="H6239" s="159" t="n">
        <v>3676</v>
      </c>
      <c r="I6239" s="160" t="n">
        <v>19518.4</v>
      </c>
      <c r="J6239" s="160" t="n">
        <v>628.26</v>
      </c>
      <c r="K6239" s="160" t="n">
        <v>18890.14</v>
      </c>
      <c r="L6239" s="160" t="n">
        <v>5631.95</v>
      </c>
    </row>
    <row r="6240">
      <c r="A6240" s="176" t="n">
        <v>45992</v>
      </c>
      <c r="B6240" s="104" t="inlineStr">
        <is>
          <t>2025/26</t>
        </is>
      </c>
      <c r="C6240" s="104" t="inlineStr">
        <is>
          <t>HC-101</t>
        </is>
      </c>
      <c r="D6240" s="104" t="inlineStr">
        <is>
          <t>Île-de-France</t>
        </is>
      </c>
      <c r="E6240" s="104" t="inlineStr">
        <is>
          <t>Livraison</t>
        </is>
      </c>
      <c r="F6240" s="104" t="n">
        <v>31</v>
      </c>
      <c r="G6240" s="159" t="n">
        <v>1482</v>
      </c>
      <c r="H6240" s="159" t="n">
        <v>3831</v>
      </c>
      <c r="I6240" s="160" t="n">
        <v>25540.19</v>
      </c>
      <c r="J6240" s="160" t="n">
        <v>1443.36</v>
      </c>
      <c r="K6240" s="160" t="n">
        <v>24096.83</v>
      </c>
      <c r="L6240" s="160" t="n">
        <v>7463.5</v>
      </c>
    </row>
    <row r="6241">
      <c r="A6241" s="176" t="n">
        <v>45992</v>
      </c>
      <c r="B6241" s="104" t="inlineStr">
        <is>
          <t>2025/26</t>
        </is>
      </c>
      <c r="C6241" s="104" t="inlineStr">
        <is>
          <t>HC-101</t>
        </is>
      </c>
      <c r="D6241" s="104" t="inlineStr">
        <is>
          <t>Île-de-France</t>
        </is>
      </c>
      <c r="E6241" s="104" t="inlineStr">
        <is>
          <t>Sur place</t>
        </is>
      </c>
      <c r="F6241" s="104" t="n">
        <v>31</v>
      </c>
      <c r="G6241" s="159" t="n">
        <v>3421</v>
      </c>
      <c r="H6241" s="159" t="n">
        <v>8773</v>
      </c>
      <c r="I6241" s="160" t="n">
        <v>45645.76</v>
      </c>
      <c r="J6241" s="160" t="n">
        <v>1396.64</v>
      </c>
      <c r="K6241" s="160" t="n">
        <v>44249.12</v>
      </c>
      <c r="L6241" s="160" t="n">
        <v>13253.7</v>
      </c>
    </row>
    <row r="6242">
      <c r="A6242" s="176" t="n">
        <v>45992</v>
      </c>
      <c r="B6242" s="104" t="inlineStr">
        <is>
          <t>2025/26</t>
        </is>
      </c>
      <c r="C6242" s="104" t="inlineStr">
        <is>
          <t>HC-101</t>
        </is>
      </c>
      <c r="D6242" s="104" t="inlineStr">
        <is>
          <t>Île-de-France</t>
        </is>
      </c>
      <c r="E6242" s="104" t="inlineStr">
        <is>
          <t>À emporter</t>
        </is>
      </c>
      <c r="F6242" s="104" t="n">
        <v>31</v>
      </c>
      <c r="G6242" s="159" t="n">
        <v>2675</v>
      </c>
      <c r="H6242" s="159" t="n">
        <v>6961</v>
      </c>
      <c r="I6242" s="160" t="n">
        <v>32924.95</v>
      </c>
      <c r="J6242" s="160" t="n">
        <v>1119.6</v>
      </c>
      <c r="K6242" s="160" t="n">
        <v>31805.35</v>
      </c>
      <c r="L6242" s="160" t="n">
        <v>9536.549999999999</v>
      </c>
    </row>
    <row r="6243">
      <c r="A6243" s="176" t="n">
        <v>45992</v>
      </c>
      <c r="B6243" s="104" t="inlineStr">
        <is>
          <t>2025/26</t>
        </is>
      </c>
      <c r="C6243" s="104" t="inlineStr">
        <is>
          <t>HC-102</t>
        </is>
      </c>
      <c r="D6243" s="104" t="inlineStr">
        <is>
          <t>Nord-Ouest</t>
        </is>
      </c>
      <c r="E6243" s="104" t="inlineStr">
        <is>
          <t>Livraison</t>
        </is>
      </c>
      <c r="F6243" s="104" t="n">
        <v>31</v>
      </c>
      <c r="G6243" s="159" t="n">
        <v>1784</v>
      </c>
      <c r="H6243" s="159" t="n">
        <v>4572</v>
      </c>
      <c r="I6243" s="160" t="n">
        <v>30888.68</v>
      </c>
      <c r="J6243" s="160" t="n">
        <v>1943.81</v>
      </c>
      <c r="K6243" s="160" t="n">
        <v>28944.87</v>
      </c>
      <c r="L6243" s="160" t="n">
        <v>8978.25</v>
      </c>
    </row>
    <row r="6244">
      <c r="A6244" s="176" t="n">
        <v>45992</v>
      </c>
      <c r="B6244" s="104" t="inlineStr">
        <is>
          <t>2025/26</t>
        </is>
      </c>
      <c r="C6244" s="104" t="inlineStr">
        <is>
          <t>HC-102</t>
        </is>
      </c>
      <c r="D6244" s="104" t="inlineStr">
        <is>
          <t>Nord-Ouest</t>
        </is>
      </c>
      <c r="E6244" s="104" t="inlineStr">
        <is>
          <t>Sur place</t>
        </is>
      </c>
      <c r="F6244" s="104" t="n">
        <v>31</v>
      </c>
      <c r="G6244" s="159" t="n">
        <v>4156</v>
      </c>
      <c r="H6244" s="159" t="n">
        <v>10681</v>
      </c>
      <c r="I6244" s="160" t="n">
        <v>55319.94</v>
      </c>
      <c r="J6244" s="160" t="n">
        <v>1758.11</v>
      </c>
      <c r="K6244" s="160" t="n">
        <v>53561.83</v>
      </c>
      <c r="L6244" s="160" t="n">
        <v>15976.61</v>
      </c>
    </row>
    <row r="6245">
      <c r="A6245" s="176" t="n">
        <v>45992</v>
      </c>
      <c r="B6245" s="104" t="inlineStr">
        <is>
          <t>2025/26</t>
        </is>
      </c>
      <c r="C6245" s="104" t="inlineStr">
        <is>
          <t>HC-102</t>
        </is>
      </c>
      <c r="D6245" s="104" t="inlineStr">
        <is>
          <t>Nord-Ouest</t>
        </is>
      </c>
      <c r="E6245" s="104" t="inlineStr">
        <is>
          <t>À emporter</t>
        </is>
      </c>
      <c r="F6245" s="104" t="n">
        <v>30</v>
      </c>
      <c r="G6245" s="159" t="n">
        <v>2969</v>
      </c>
      <c r="H6245" s="159" t="n">
        <v>7445</v>
      </c>
      <c r="I6245" s="160" t="n">
        <v>37070.84</v>
      </c>
      <c r="J6245" s="160" t="n">
        <v>1051.94</v>
      </c>
      <c r="K6245" s="160" t="n">
        <v>36018.9</v>
      </c>
      <c r="L6245" s="160" t="n">
        <v>10733.69</v>
      </c>
    </row>
    <row r="6246">
      <c r="A6246" s="176" t="n">
        <v>45992</v>
      </c>
      <c r="B6246" s="104" t="inlineStr">
        <is>
          <t>2025/26</t>
        </is>
      </c>
      <c r="C6246" s="104" t="inlineStr">
        <is>
          <t>HC-103</t>
        </is>
      </c>
      <c r="D6246" s="104" t="inlineStr">
        <is>
          <t>Sud-Est</t>
        </is>
      </c>
      <c r="E6246" s="104" t="inlineStr">
        <is>
          <t>Livraison</t>
        </is>
      </c>
      <c r="F6246" s="104" t="n">
        <v>31</v>
      </c>
      <c r="G6246" s="159" t="n">
        <v>1883</v>
      </c>
      <c r="H6246" s="159" t="n">
        <v>4699</v>
      </c>
      <c r="I6246" s="160" t="n">
        <v>32576.57</v>
      </c>
      <c r="J6246" s="160" t="n">
        <v>1983.39</v>
      </c>
      <c r="K6246" s="160" t="n">
        <v>30593.18</v>
      </c>
      <c r="L6246" s="160" t="n">
        <v>9543.99</v>
      </c>
    </row>
    <row r="6247">
      <c r="A6247" s="176" t="n">
        <v>45992</v>
      </c>
      <c r="B6247" s="104" t="inlineStr">
        <is>
          <t>2025/26</t>
        </is>
      </c>
      <c r="C6247" s="104" t="inlineStr">
        <is>
          <t>HC-103</t>
        </is>
      </c>
      <c r="D6247" s="104" t="inlineStr">
        <is>
          <t>Sud-Est</t>
        </is>
      </c>
      <c r="E6247" s="104" t="inlineStr">
        <is>
          <t>Sur place</t>
        </is>
      </c>
      <c r="F6247" s="104" t="n">
        <v>30</v>
      </c>
      <c r="G6247" s="159" t="n">
        <v>4211</v>
      </c>
      <c r="H6247" s="159" t="n">
        <v>10846</v>
      </c>
      <c r="I6247" s="160" t="n">
        <v>57128.62</v>
      </c>
      <c r="J6247" s="160" t="n">
        <v>1615.68</v>
      </c>
      <c r="K6247" s="160" t="n">
        <v>55512.94</v>
      </c>
      <c r="L6247" s="160" t="n">
        <v>16647.89</v>
      </c>
    </row>
    <row r="6248">
      <c r="A6248" s="176" t="n">
        <v>45992</v>
      </c>
      <c r="B6248" s="104" t="inlineStr">
        <is>
          <t>2025/26</t>
        </is>
      </c>
      <c r="C6248" s="104" t="inlineStr">
        <is>
          <t>HC-103</t>
        </is>
      </c>
      <c r="D6248" s="104" t="inlineStr">
        <is>
          <t>Sud-Est</t>
        </is>
      </c>
      <c r="E6248" s="104" t="inlineStr">
        <is>
          <t>À emporter</t>
        </is>
      </c>
      <c r="F6248" s="104" t="n">
        <v>31</v>
      </c>
      <c r="G6248" s="159" t="n">
        <v>3367</v>
      </c>
      <c r="H6248" s="159" t="n">
        <v>8943</v>
      </c>
      <c r="I6248" s="160" t="n">
        <v>42025.81</v>
      </c>
      <c r="J6248" s="160" t="n">
        <v>1328.89</v>
      </c>
      <c r="K6248" s="160" t="n">
        <v>40696.92</v>
      </c>
      <c r="L6248" s="160" t="n">
        <v>12180.46</v>
      </c>
    </row>
    <row r="6249">
      <c r="A6249" s="176" t="n">
        <v>45992</v>
      </c>
      <c r="B6249" s="104" t="inlineStr">
        <is>
          <t>2025/26</t>
        </is>
      </c>
      <c r="C6249" s="104" t="inlineStr">
        <is>
          <t>HC-104</t>
        </is>
      </c>
      <c r="D6249" s="104" t="inlineStr">
        <is>
          <t>Sud-Ouest</t>
        </is>
      </c>
      <c r="E6249" s="104" t="inlineStr">
        <is>
          <t>Livraison</t>
        </is>
      </c>
      <c r="F6249" s="104" t="n">
        <v>31</v>
      </c>
      <c r="G6249" s="159" t="n">
        <v>1581</v>
      </c>
      <c r="H6249" s="159" t="n">
        <v>4083</v>
      </c>
      <c r="I6249" s="160" t="n">
        <v>27373.67</v>
      </c>
      <c r="J6249" s="160" t="n">
        <v>1580.54</v>
      </c>
      <c r="K6249" s="160" t="n">
        <v>25793.13</v>
      </c>
      <c r="L6249" s="160" t="n">
        <v>7972.93</v>
      </c>
    </row>
    <row r="6250">
      <c r="A6250" s="176" t="n">
        <v>45992</v>
      </c>
      <c r="B6250" s="104" t="inlineStr">
        <is>
          <t>2025/26</t>
        </is>
      </c>
      <c r="C6250" s="104" t="inlineStr">
        <is>
          <t>HC-104</t>
        </is>
      </c>
      <c r="D6250" s="104" t="inlineStr">
        <is>
          <t>Sud-Ouest</t>
        </is>
      </c>
      <c r="E6250" s="104" t="inlineStr">
        <is>
          <t>Sur place</t>
        </is>
      </c>
      <c r="F6250" s="104" t="n">
        <v>31</v>
      </c>
      <c r="G6250" s="159" t="n">
        <v>3659</v>
      </c>
      <c r="H6250" s="159" t="n">
        <v>9240</v>
      </c>
      <c r="I6250" s="160" t="n">
        <v>49704.93</v>
      </c>
      <c r="J6250" s="160" t="n">
        <v>1379.93</v>
      </c>
      <c r="K6250" s="160" t="n">
        <v>48325</v>
      </c>
      <c r="L6250" s="160" t="n">
        <v>14412.73</v>
      </c>
    </row>
    <row r="6251">
      <c r="A6251" s="176" t="n">
        <v>45992</v>
      </c>
      <c r="B6251" s="104" t="inlineStr">
        <is>
          <t>2025/26</t>
        </is>
      </c>
      <c r="C6251" s="104" t="inlineStr">
        <is>
          <t>HC-104</t>
        </is>
      </c>
      <c r="D6251" s="104" t="inlineStr">
        <is>
          <t>Sud-Ouest</t>
        </is>
      </c>
      <c r="E6251" s="104" t="inlineStr">
        <is>
          <t>À emporter</t>
        </is>
      </c>
      <c r="F6251" s="104" t="n">
        <v>31</v>
      </c>
      <c r="G6251" s="159" t="n">
        <v>2799</v>
      </c>
      <c r="H6251" s="159" t="n">
        <v>7035</v>
      </c>
      <c r="I6251" s="160" t="n">
        <v>35312.25</v>
      </c>
      <c r="J6251" s="160" t="n">
        <v>1131.73</v>
      </c>
      <c r="K6251" s="160" t="n">
        <v>34180.52</v>
      </c>
      <c r="L6251" s="160" t="n">
        <v>10190.88</v>
      </c>
    </row>
    <row r="6252">
      <c r="A6252" s="176" t="n">
        <v>45992</v>
      </c>
      <c r="B6252" s="104" t="inlineStr">
        <is>
          <t>2025/26</t>
        </is>
      </c>
      <c r="C6252" s="104" t="inlineStr">
        <is>
          <t>HC-105</t>
        </is>
      </c>
      <c r="D6252" s="104" t="inlineStr">
        <is>
          <t>Île-de-France</t>
        </is>
      </c>
      <c r="E6252" s="104" t="inlineStr">
        <is>
          <t>Livraison</t>
        </is>
      </c>
      <c r="F6252" s="104" t="n">
        <v>31</v>
      </c>
      <c r="G6252" s="159" t="n">
        <v>2592</v>
      </c>
      <c r="H6252" s="159" t="n">
        <v>6456</v>
      </c>
      <c r="I6252" s="160" t="n">
        <v>44770.53</v>
      </c>
      <c r="J6252" s="160" t="n">
        <v>2957.64</v>
      </c>
      <c r="K6252" s="160" t="n">
        <v>41812.89</v>
      </c>
      <c r="L6252" s="160" t="n">
        <v>12880.6</v>
      </c>
    </row>
    <row r="6253">
      <c r="A6253" s="176" t="n">
        <v>45992</v>
      </c>
      <c r="B6253" s="104" t="inlineStr">
        <is>
          <t>2025/26</t>
        </is>
      </c>
      <c r="C6253" s="104" t="inlineStr">
        <is>
          <t>HC-105</t>
        </is>
      </c>
      <c r="D6253" s="104" t="inlineStr">
        <is>
          <t>Île-de-France</t>
        </is>
      </c>
      <c r="E6253" s="104" t="inlineStr">
        <is>
          <t>Sur place</t>
        </is>
      </c>
      <c r="F6253" s="104" t="n">
        <v>31</v>
      </c>
      <c r="G6253" s="159" t="n">
        <v>5856</v>
      </c>
      <c r="H6253" s="159" t="n">
        <v>14959</v>
      </c>
      <c r="I6253" s="160" t="n">
        <v>78231.32000000001</v>
      </c>
      <c r="J6253" s="160" t="n">
        <v>2419.32</v>
      </c>
      <c r="K6253" s="160" t="n">
        <v>75812</v>
      </c>
      <c r="L6253" s="160" t="n">
        <v>22635.81</v>
      </c>
    </row>
    <row r="6254">
      <c r="A6254" s="176" t="n">
        <v>45992</v>
      </c>
      <c r="B6254" s="104" t="inlineStr">
        <is>
          <t>2025/26</t>
        </is>
      </c>
      <c r="C6254" s="104" t="inlineStr">
        <is>
          <t>HC-105</t>
        </is>
      </c>
      <c r="D6254" s="104" t="inlineStr">
        <is>
          <t>Île-de-France</t>
        </is>
      </c>
      <c r="E6254" s="104" t="inlineStr">
        <is>
          <t>À emporter</t>
        </is>
      </c>
      <c r="F6254" s="104" t="n">
        <v>31</v>
      </c>
      <c r="G6254" s="159" t="n">
        <v>4389</v>
      </c>
      <c r="H6254" s="159" t="n">
        <v>11145</v>
      </c>
      <c r="I6254" s="160" t="n">
        <v>54785.98</v>
      </c>
      <c r="J6254" s="160" t="n">
        <v>1684.05</v>
      </c>
      <c r="K6254" s="160" t="n">
        <v>53101.93</v>
      </c>
      <c r="L6254" s="160" t="n">
        <v>15854.3</v>
      </c>
    </row>
    <row r="6255">
      <c r="A6255" s="176" t="n">
        <v>45992</v>
      </c>
      <c r="B6255" s="104" t="inlineStr">
        <is>
          <t>2025/26</t>
        </is>
      </c>
      <c r="C6255" s="104" t="inlineStr">
        <is>
          <t>HC-106</t>
        </is>
      </c>
      <c r="D6255" s="104" t="inlineStr">
        <is>
          <t>Nord-Ouest</t>
        </is>
      </c>
      <c r="E6255" s="104" t="inlineStr">
        <is>
          <t>Livraison</t>
        </is>
      </c>
      <c r="F6255" s="104" t="n">
        <v>31</v>
      </c>
      <c r="G6255" s="159" t="n">
        <v>1659</v>
      </c>
      <c r="H6255" s="159" t="n">
        <v>4168</v>
      </c>
      <c r="I6255" s="160" t="n">
        <v>28843.83</v>
      </c>
      <c r="J6255" s="160" t="n">
        <v>1776.72</v>
      </c>
      <c r="K6255" s="160" t="n">
        <v>27067.11</v>
      </c>
      <c r="L6255" s="160" t="n">
        <v>8420.280000000001</v>
      </c>
    </row>
    <row r="6256">
      <c r="A6256" s="176" t="n">
        <v>45992</v>
      </c>
      <c r="B6256" s="104" t="inlineStr">
        <is>
          <t>2025/26</t>
        </is>
      </c>
      <c r="C6256" s="104" t="inlineStr">
        <is>
          <t>HC-106</t>
        </is>
      </c>
      <c r="D6256" s="104" t="inlineStr">
        <is>
          <t>Nord-Ouest</t>
        </is>
      </c>
      <c r="E6256" s="104" t="inlineStr">
        <is>
          <t>Sur place</t>
        </is>
      </c>
      <c r="F6256" s="104" t="n">
        <v>31</v>
      </c>
      <c r="G6256" s="159" t="n">
        <v>3861</v>
      </c>
      <c r="H6256" s="159" t="n">
        <v>9673</v>
      </c>
      <c r="I6256" s="160" t="n">
        <v>52014.78</v>
      </c>
      <c r="J6256" s="160" t="n">
        <v>1560.74</v>
      </c>
      <c r="K6256" s="160" t="n">
        <v>50454.04</v>
      </c>
      <c r="L6256" s="160" t="n">
        <v>15006.92</v>
      </c>
    </row>
    <row r="6257">
      <c r="A6257" s="176" t="n">
        <v>45992</v>
      </c>
      <c r="B6257" s="104" t="inlineStr">
        <is>
          <t>2025/26</t>
        </is>
      </c>
      <c r="C6257" s="104" t="inlineStr">
        <is>
          <t>HC-106</t>
        </is>
      </c>
      <c r="D6257" s="104" t="inlineStr">
        <is>
          <t>Nord-Ouest</t>
        </is>
      </c>
      <c r="E6257" s="104" t="inlineStr">
        <is>
          <t>À emporter</t>
        </is>
      </c>
      <c r="F6257" s="104" t="n">
        <v>31</v>
      </c>
      <c r="G6257" s="159" t="n">
        <v>2931</v>
      </c>
      <c r="H6257" s="159" t="n">
        <v>7330</v>
      </c>
      <c r="I6257" s="160" t="n">
        <v>36680.03</v>
      </c>
      <c r="J6257" s="160" t="n">
        <v>1064.31</v>
      </c>
      <c r="K6257" s="160" t="n">
        <v>35615.72</v>
      </c>
      <c r="L6257" s="160" t="n">
        <v>10578.08</v>
      </c>
    </row>
    <row r="6258">
      <c r="A6258" s="176" t="n">
        <v>45992</v>
      </c>
      <c r="B6258" s="104" t="inlineStr">
        <is>
          <t>2025/26</t>
        </is>
      </c>
      <c r="C6258" s="104" t="inlineStr">
        <is>
          <t>HC-107</t>
        </is>
      </c>
      <c r="D6258" s="104" t="inlineStr">
        <is>
          <t>Sud-Est</t>
        </is>
      </c>
      <c r="E6258" s="104" t="inlineStr">
        <is>
          <t>Livraison</t>
        </is>
      </c>
      <c r="F6258" s="104" t="n">
        <v>31</v>
      </c>
      <c r="G6258" s="159" t="n">
        <v>1948</v>
      </c>
      <c r="H6258" s="159" t="n">
        <v>5027</v>
      </c>
      <c r="I6258" s="160" t="n">
        <v>33727.45</v>
      </c>
      <c r="J6258" s="160" t="n">
        <v>1914.79</v>
      </c>
      <c r="K6258" s="160" t="n">
        <v>31812.66</v>
      </c>
      <c r="L6258" s="160" t="n">
        <v>9919.299999999999</v>
      </c>
    </row>
    <row r="6259">
      <c r="A6259" s="176" t="n">
        <v>45992</v>
      </c>
      <c r="B6259" s="104" t="inlineStr">
        <is>
          <t>2025/26</t>
        </is>
      </c>
      <c r="C6259" s="104" t="inlineStr">
        <is>
          <t>HC-107</t>
        </is>
      </c>
      <c r="D6259" s="104" t="inlineStr">
        <is>
          <t>Sud-Est</t>
        </is>
      </c>
      <c r="E6259" s="104" t="inlineStr">
        <is>
          <t>Sur place</t>
        </is>
      </c>
      <c r="F6259" s="104" t="n">
        <v>31</v>
      </c>
      <c r="G6259" s="159" t="n">
        <v>4659</v>
      </c>
      <c r="H6259" s="159" t="n">
        <v>11981</v>
      </c>
      <c r="I6259" s="160" t="n">
        <v>62814.19</v>
      </c>
      <c r="J6259" s="160" t="n">
        <v>1724.53</v>
      </c>
      <c r="K6259" s="160" t="n">
        <v>61089.66</v>
      </c>
      <c r="L6259" s="160" t="n">
        <v>18334</v>
      </c>
    </row>
    <row r="6260">
      <c r="A6260" s="176" t="n">
        <v>45992</v>
      </c>
      <c r="B6260" s="104" t="inlineStr">
        <is>
          <t>2025/26</t>
        </is>
      </c>
      <c r="C6260" s="104" t="inlineStr">
        <is>
          <t>HC-107</t>
        </is>
      </c>
      <c r="D6260" s="104" t="inlineStr">
        <is>
          <t>Sud-Est</t>
        </is>
      </c>
      <c r="E6260" s="104" t="inlineStr">
        <is>
          <t>À emporter</t>
        </is>
      </c>
      <c r="F6260" s="104" t="n">
        <v>31</v>
      </c>
      <c r="G6260" s="159" t="n">
        <v>3529</v>
      </c>
      <c r="H6260" s="159" t="n">
        <v>9108</v>
      </c>
      <c r="I6260" s="160" t="n">
        <v>43746.82</v>
      </c>
      <c r="J6260" s="160" t="n">
        <v>1358.33</v>
      </c>
      <c r="K6260" s="160" t="n">
        <v>42388.49</v>
      </c>
      <c r="L6260" s="160" t="n">
        <v>12591.44</v>
      </c>
    </row>
    <row r="6261">
      <c r="A6261" s="176" t="n">
        <v>45992</v>
      </c>
      <c r="B6261" s="104" t="inlineStr">
        <is>
          <t>2025/26</t>
        </is>
      </c>
      <c r="C6261" s="104" t="inlineStr">
        <is>
          <t>HC-108</t>
        </is>
      </c>
      <c r="D6261" s="104" t="inlineStr">
        <is>
          <t>Sud-Ouest</t>
        </is>
      </c>
      <c r="E6261" s="104" t="inlineStr">
        <is>
          <t>Livraison</t>
        </is>
      </c>
      <c r="F6261" s="104" t="n">
        <v>31</v>
      </c>
      <c r="G6261" s="159" t="n">
        <v>1559</v>
      </c>
      <c r="H6261" s="159" t="n">
        <v>4009</v>
      </c>
      <c r="I6261" s="160" t="n">
        <v>26882.64</v>
      </c>
      <c r="J6261" s="160" t="n">
        <v>1567.41</v>
      </c>
      <c r="K6261" s="160" t="n">
        <v>25315.23</v>
      </c>
      <c r="L6261" s="160" t="n">
        <v>7894.66</v>
      </c>
    </row>
    <row r="6262">
      <c r="A6262" s="176" t="n">
        <v>45992</v>
      </c>
      <c r="B6262" s="104" t="inlineStr">
        <is>
          <t>2025/26</t>
        </is>
      </c>
      <c r="C6262" s="104" t="inlineStr">
        <is>
          <t>HC-108</t>
        </is>
      </c>
      <c r="D6262" s="104" t="inlineStr">
        <is>
          <t>Sud-Ouest</t>
        </is>
      </c>
      <c r="E6262" s="104" t="inlineStr">
        <is>
          <t>Sur place</t>
        </is>
      </c>
      <c r="F6262" s="104" t="n">
        <v>31</v>
      </c>
      <c r="G6262" s="159" t="n">
        <v>3594</v>
      </c>
      <c r="H6262" s="159" t="n">
        <v>9369</v>
      </c>
      <c r="I6262" s="160" t="n">
        <v>48049.34</v>
      </c>
      <c r="J6262" s="160" t="n">
        <v>1560.72</v>
      </c>
      <c r="K6262" s="160" t="n">
        <v>46488.62</v>
      </c>
      <c r="L6262" s="160" t="n">
        <v>13827.74</v>
      </c>
    </row>
    <row r="6263">
      <c r="A6263" s="176" t="n">
        <v>45992</v>
      </c>
      <c r="B6263" s="104" t="inlineStr">
        <is>
          <t>2025/26</t>
        </is>
      </c>
      <c r="C6263" s="104" t="inlineStr">
        <is>
          <t>HC-108</t>
        </is>
      </c>
      <c r="D6263" s="104" t="inlineStr">
        <is>
          <t>Sud-Ouest</t>
        </is>
      </c>
      <c r="E6263" s="104" t="inlineStr">
        <is>
          <t>À emporter</t>
        </is>
      </c>
      <c r="F6263" s="104" t="n">
        <v>31</v>
      </c>
      <c r="G6263" s="159" t="n">
        <v>2802</v>
      </c>
      <c r="H6263" s="159" t="n">
        <v>7049</v>
      </c>
      <c r="I6263" s="160" t="n">
        <v>34606.61</v>
      </c>
      <c r="J6263" s="160" t="n">
        <v>1057.88</v>
      </c>
      <c r="K6263" s="160" t="n">
        <v>33548.73</v>
      </c>
      <c r="L6263" s="160" t="n">
        <v>9960.200000000001</v>
      </c>
    </row>
    <row r="6264">
      <c r="A6264" s="176" t="n">
        <v>45992</v>
      </c>
      <c r="B6264" s="104" t="inlineStr">
        <is>
          <t>2025/26</t>
        </is>
      </c>
      <c r="C6264" s="104" t="inlineStr">
        <is>
          <t>HC-109</t>
        </is>
      </c>
      <c r="D6264" s="104" t="inlineStr">
        <is>
          <t>Île-de-France</t>
        </is>
      </c>
      <c r="E6264" s="104" t="inlineStr">
        <is>
          <t>Livraison</t>
        </is>
      </c>
      <c r="F6264" s="104" t="n">
        <v>31</v>
      </c>
      <c r="G6264" s="159" t="n">
        <v>1813</v>
      </c>
      <c r="H6264" s="159" t="n">
        <v>4635</v>
      </c>
      <c r="I6264" s="160" t="n">
        <v>30535.92</v>
      </c>
      <c r="J6264" s="160" t="n">
        <v>1753</v>
      </c>
      <c r="K6264" s="160" t="n">
        <v>28782.92</v>
      </c>
      <c r="L6264" s="160" t="n">
        <v>8952.059999999999</v>
      </c>
    </row>
    <row r="6265">
      <c r="A6265" s="176" t="n">
        <v>45992</v>
      </c>
      <c r="B6265" s="104" t="inlineStr">
        <is>
          <t>2025/26</t>
        </is>
      </c>
      <c r="C6265" s="104" t="inlineStr">
        <is>
          <t>HC-109</t>
        </is>
      </c>
      <c r="D6265" s="104" t="inlineStr">
        <is>
          <t>Île-de-France</t>
        </is>
      </c>
      <c r="E6265" s="104" t="inlineStr">
        <is>
          <t>Sur place</t>
        </is>
      </c>
      <c r="F6265" s="104" t="n">
        <v>31</v>
      </c>
      <c r="G6265" s="159" t="n">
        <v>3883</v>
      </c>
      <c r="H6265" s="159" t="n">
        <v>9676</v>
      </c>
      <c r="I6265" s="160" t="n">
        <v>51824.92</v>
      </c>
      <c r="J6265" s="160" t="n">
        <v>1316.49</v>
      </c>
      <c r="K6265" s="160" t="n">
        <v>50508.43</v>
      </c>
      <c r="L6265" s="160" t="n">
        <v>15164.44</v>
      </c>
    </row>
    <row r="6266">
      <c r="A6266" s="176" t="n">
        <v>45992</v>
      </c>
      <c r="B6266" s="104" t="inlineStr">
        <is>
          <t>2025/26</t>
        </is>
      </c>
      <c r="C6266" s="104" t="inlineStr">
        <is>
          <t>HC-109</t>
        </is>
      </c>
      <c r="D6266" s="104" t="inlineStr">
        <is>
          <t>Île-de-France</t>
        </is>
      </c>
      <c r="E6266" s="104" t="inlineStr">
        <is>
          <t>À emporter</t>
        </is>
      </c>
      <c r="F6266" s="104" t="n">
        <v>29</v>
      </c>
      <c r="G6266" s="159" t="n">
        <v>2749</v>
      </c>
      <c r="H6266" s="159" t="n">
        <v>7008</v>
      </c>
      <c r="I6266" s="160" t="n">
        <v>34341.02</v>
      </c>
      <c r="J6266" s="160" t="n">
        <v>1068.16</v>
      </c>
      <c r="K6266" s="160" t="n">
        <v>33272.86</v>
      </c>
      <c r="L6266" s="160" t="n">
        <v>9927.030000000001</v>
      </c>
    </row>
    <row r="6267">
      <c r="A6267" s="176" t="n">
        <v>45992</v>
      </c>
      <c r="B6267" s="104" t="inlineStr">
        <is>
          <t>2025/26</t>
        </is>
      </c>
      <c r="C6267" s="104" t="inlineStr">
        <is>
          <t>HC-110</t>
        </is>
      </c>
      <c r="D6267" s="104" t="inlineStr">
        <is>
          <t>Nord-Ouest</t>
        </is>
      </c>
      <c r="E6267" s="104" t="inlineStr">
        <is>
          <t>Livraison</t>
        </is>
      </c>
      <c r="F6267" s="104" t="n">
        <v>31</v>
      </c>
      <c r="G6267" s="159" t="n">
        <v>1187</v>
      </c>
      <c r="H6267" s="159" t="n">
        <v>3076</v>
      </c>
      <c r="I6267" s="160" t="n">
        <v>20554.36</v>
      </c>
      <c r="J6267" s="160" t="n">
        <v>1186.6</v>
      </c>
      <c r="K6267" s="160" t="n">
        <v>19367.76</v>
      </c>
      <c r="L6267" s="160" t="n">
        <v>5930.05</v>
      </c>
    </row>
    <row r="6268">
      <c r="A6268" s="176" t="n">
        <v>45992</v>
      </c>
      <c r="B6268" s="104" t="inlineStr">
        <is>
          <t>2025/26</t>
        </is>
      </c>
      <c r="C6268" s="104" t="inlineStr">
        <is>
          <t>HC-110</t>
        </is>
      </c>
      <c r="D6268" s="104" t="inlineStr">
        <is>
          <t>Nord-Ouest</t>
        </is>
      </c>
      <c r="E6268" s="104" t="inlineStr">
        <is>
          <t>Sur place</t>
        </is>
      </c>
      <c r="F6268" s="104" t="n">
        <v>31</v>
      </c>
      <c r="G6268" s="159" t="n">
        <v>2716</v>
      </c>
      <c r="H6268" s="159" t="n">
        <v>6935</v>
      </c>
      <c r="I6268" s="160" t="n">
        <v>36587.62</v>
      </c>
      <c r="J6268" s="160" t="n">
        <v>869.52</v>
      </c>
      <c r="K6268" s="160" t="n">
        <v>35718.1</v>
      </c>
      <c r="L6268" s="160" t="n">
        <v>10704.13</v>
      </c>
    </row>
    <row r="6269">
      <c r="A6269" s="176" t="n">
        <v>45992</v>
      </c>
      <c r="B6269" s="104" t="inlineStr">
        <is>
          <t>2025/26</t>
        </is>
      </c>
      <c r="C6269" s="104" t="inlineStr">
        <is>
          <t>HC-110</t>
        </is>
      </c>
      <c r="D6269" s="104" t="inlineStr">
        <is>
          <t>Nord-Ouest</t>
        </is>
      </c>
      <c r="E6269" s="104" t="inlineStr">
        <is>
          <t>À emporter</t>
        </is>
      </c>
      <c r="F6269" s="104" t="n">
        <v>31</v>
      </c>
      <c r="G6269" s="159" t="n">
        <v>2106</v>
      </c>
      <c r="H6269" s="159" t="n">
        <v>5169</v>
      </c>
      <c r="I6269" s="160" t="n">
        <v>26088.54</v>
      </c>
      <c r="J6269" s="160" t="n">
        <v>768.13</v>
      </c>
      <c r="K6269" s="160" t="n">
        <v>25320.41</v>
      </c>
      <c r="L6269" s="160" t="n">
        <v>7581.45</v>
      </c>
    </row>
    <row r="6270">
      <c r="A6270" s="176" t="n">
        <v>45992</v>
      </c>
      <c r="B6270" s="104" t="inlineStr">
        <is>
          <t>2025/26</t>
        </is>
      </c>
      <c r="C6270" s="104" t="inlineStr">
        <is>
          <t>HC-111</t>
        </is>
      </c>
      <c r="D6270" s="104" t="inlineStr">
        <is>
          <t>Sud-Est</t>
        </is>
      </c>
      <c r="E6270" s="104" t="inlineStr">
        <is>
          <t>Livraison</t>
        </is>
      </c>
      <c r="F6270" s="104" t="n">
        <v>30</v>
      </c>
      <c r="G6270" s="159" t="n">
        <v>2187</v>
      </c>
      <c r="H6270" s="159" t="n">
        <v>5644</v>
      </c>
      <c r="I6270" s="160" t="n">
        <v>36119.81</v>
      </c>
      <c r="J6270" s="160" t="n">
        <v>2104.37</v>
      </c>
      <c r="K6270" s="160" t="n">
        <v>34015.44</v>
      </c>
      <c r="L6270" s="160" t="n">
        <v>10509.52</v>
      </c>
    </row>
    <row r="6271">
      <c r="A6271" s="176" t="n">
        <v>45992</v>
      </c>
      <c r="B6271" s="104" t="inlineStr">
        <is>
          <t>2025/26</t>
        </is>
      </c>
      <c r="C6271" s="104" t="inlineStr">
        <is>
          <t>HC-111</t>
        </is>
      </c>
      <c r="D6271" s="104" t="inlineStr">
        <is>
          <t>Sud-Est</t>
        </is>
      </c>
      <c r="E6271" s="104" t="inlineStr">
        <is>
          <t>Sur place</t>
        </is>
      </c>
      <c r="F6271" s="104" t="n">
        <v>29</v>
      </c>
      <c r="G6271" s="159" t="n">
        <v>4185</v>
      </c>
      <c r="H6271" s="159" t="n">
        <v>10743</v>
      </c>
      <c r="I6271" s="160" t="n">
        <v>56722.39</v>
      </c>
      <c r="J6271" s="160" t="n">
        <v>1677.79</v>
      </c>
      <c r="K6271" s="160" t="n">
        <v>55044.6</v>
      </c>
      <c r="L6271" s="160" t="n">
        <v>16351.4</v>
      </c>
    </row>
    <row r="6272">
      <c r="A6272" s="176" t="n">
        <v>45992</v>
      </c>
      <c r="B6272" s="104" t="inlineStr">
        <is>
          <t>2025/26</t>
        </is>
      </c>
      <c r="C6272" s="104" t="inlineStr">
        <is>
          <t>HC-111</t>
        </is>
      </c>
      <c r="D6272" s="104" t="inlineStr">
        <is>
          <t>Sud-Est</t>
        </is>
      </c>
      <c r="E6272" s="104" t="inlineStr">
        <is>
          <t>À emporter</t>
        </is>
      </c>
      <c r="F6272" s="104" t="n">
        <v>29</v>
      </c>
      <c r="G6272" s="159" t="n">
        <v>3102</v>
      </c>
      <c r="H6272" s="159" t="n">
        <v>7942</v>
      </c>
      <c r="I6272" s="160" t="n">
        <v>38822.8</v>
      </c>
      <c r="J6272" s="160" t="n">
        <v>1274.7</v>
      </c>
      <c r="K6272" s="160" t="n">
        <v>37548.1</v>
      </c>
      <c r="L6272" s="160" t="n">
        <v>11188.2</v>
      </c>
    </row>
    <row r="6273">
      <c r="A6273" s="176" t="n">
        <v>45992</v>
      </c>
      <c r="B6273" s="104" t="inlineStr">
        <is>
          <t>2025/26</t>
        </is>
      </c>
      <c r="C6273" s="104" t="inlineStr">
        <is>
          <t>HC-113</t>
        </is>
      </c>
      <c r="D6273" s="104" t="inlineStr">
        <is>
          <t>Île-de-France</t>
        </is>
      </c>
      <c r="E6273" s="104" t="inlineStr">
        <is>
          <t>Drive</t>
        </is>
      </c>
      <c r="F6273" s="104" t="n">
        <v>31</v>
      </c>
      <c r="G6273" s="159" t="n">
        <v>1530</v>
      </c>
      <c r="H6273" s="159" t="n">
        <v>3877</v>
      </c>
      <c r="I6273" s="160" t="n">
        <v>21840.25</v>
      </c>
      <c r="J6273" s="160" t="n">
        <v>670.8</v>
      </c>
      <c r="K6273" s="160" t="n">
        <v>21169.45</v>
      </c>
      <c r="L6273" s="160" t="n">
        <v>6314.53</v>
      </c>
    </row>
    <row r="6274">
      <c r="A6274" s="176" t="n">
        <v>45992</v>
      </c>
      <c r="B6274" s="104" t="inlineStr">
        <is>
          <t>2025/26</t>
        </is>
      </c>
      <c r="C6274" s="104" t="inlineStr">
        <is>
          <t>HC-113</t>
        </is>
      </c>
      <c r="D6274" s="104" t="inlineStr">
        <is>
          <t>Île-de-France</t>
        </is>
      </c>
      <c r="E6274" s="104" t="inlineStr">
        <is>
          <t>Livraison</t>
        </is>
      </c>
      <c r="F6274" s="104" t="n">
        <v>31</v>
      </c>
      <c r="G6274" s="159" t="n">
        <v>1928</v>
      </c>
      <c r="H6274" s="159" t="n">
        <v>4796</v>
      </c>
      <c r="I6274" s="160" t="n">
        <v>31982.02</v>
      </c>
      <c r="J6274" s="160" t="n">
        <v>1660.26</v>
      </c>
      <c r="K6274" s="160" t="n">
        <v>30321.76</v>
      </c>
      <c r="L6274" s="160" t="n">
        <v>9382.629999999999</v>
      </c>
    </row>
    <row r="6275">
      <c r="A6275" s="176" t="n">
        <v>45992</v>
      </c>
      <c r="B6275" s="104" t="inlineStr">
        <is>
          <t>2025/26</t>
        </is>
      </c>
      <c r="C6275" s="104" t="inlineStr">
        <is>
          <t>HC-113</t>
        </is>
      </c>
      <c r="D6275" s="104" t="inlineStr">
        <is>
          <t>Île-de-France</t>
        </is>
      </c>
      <c r="E6275" s="104" t="inlineStr">
        <is>
          <t>Sur place</t>
        </is>
      </c>
      <c r="F6275" s="104" t="n">
        <v>30</v>
      </c>
      <c r="G6275" s="159" t="n">
        <v>3563</v>
      </c>
      <c r="H6275" s="159" t="n">
        <v>9119</v>
      </c>
      <c r="I6275" s="160" t="n">
        <v>48330.7</v>
      </c>
      <c r="J6275" s="160" t="n">
        <v>1501.58</v>
      </c>
      <c r="K6275" s="160" t="n">
        <v>46829.12</v>
      </c>
      <c r="L6275" s="160" t="n">
        <v>14012.2</v>
      </c>
    </row>
    <row r="6276">
      <c r="A6276" s="176" t="n">
        <v>45992</v>
      </c>
      <c r="B6276" s="104" t="inlineStr">
        <is>
          <t>2025/26</t>
        </is>
      </c>
      <c r="C6276" s="104" t="inlineStr">
        <is>
          <t>HC-113</t>
        </is>
      </c>
      <c r="D6276" s="104" t="inlineStr">
        <is>
          <t>Île-de-France</t>
        </is>
      </c>
      <c r="E6276" s="104" t="inlineStr">
        <is>
          <t>À emporter</t>
        </is>
      </c>
      <c r="F6276" s="104" t="n">
        <v>30</v>
      </c>
      <c r="G6276" s="159" t="n">
        <v>2865</v>
      </c>
      <c r="H6276" s="159" t="n">
        <v>7451</v>
      </c>
      <c r="I6276" s="160" t="n">
        <v>35449.24</v>
      </c>
      <c r="J6276" s="160" t="n">
        <v>1162.12</v>
      </c>
      <c r="K6276" s="160" t="n">
        <v>34287.12</v>
      </c>
      <c r="L6276" s="160" t="n">
        <v>10253.1</v>
      </c>
    </row>
    <row r="6277">
      <c r="A6277" s="176" t="n">
        <v>45992</v>
      </c>
      <c r="B6277" s="104" t="inlineStr">
        <is>
          <t>2025/26</t>
        </is>
      </c>
      <c r="C6277" s="104" t="inlineStr">
        <is>
          <t>HC-114</t>
        </is>
      </c>
      <c r="D6277" s="104" t="inlineStr">
        <is>
          <t>Nord-Ouest</t>
        </is>
      </c>
      <c r="E6277" s="104" t="inlineStr">
        <is>
          <t>Drive</t>
        </is>
      </c>
      <c r="F6277" s="104" t="n">
        <v>31</v>
      </c>
      <c r="G6277" s="159" t="n">
        <v>887</v>
      </c>
      <c r="H6277" s="159" t="n">
        <v>2193</v>
      </c>
      <c r="I6277" s="160" t="n">
        <v>12732.06</v>
      </c>
      <c r="J6277" s="160" t="n">
        <v>334.45</v>
      </c>
      <c r="K6277" s="160" t="n">
        <v>12397.61</v>
      </c>
      <c r="L6277" s="160" t="n">
        <v>3712.24</v>
      </c>
    </row>
    <row r="6278">
      <c r="A6278" s="176" t="n">
        <v>45992</v>
      </c>
      <c r="B6278" s="104" t="inlineStr">
        <is>
          <t>2025/26</t>
        </is>
      </c>
      <c r="C6278" s="104" t="inlineStr">
        <is>
          <t>HC-114</t>
        </is>
      </c>
      <c r="D6278" s="104" t="inlineStr">
        <is>
          <t>Nord-Ouest</t>
        </is>
      </c>
      <c r="E6278" s="104" t="inlineStr">
        <is>
          <t>Livraison</t>
        </is>
      </c>
      <c r="F6278" s="104" t="n">
        <v>30</v>
      </c>
      <c r="G6278" s="159" t="n">
        <v>906</v>
      </c>
      <c r="H6278" s="159" t="n">
        <v>2349</v>
      </c>
      <c r="I6278" s="160" t="n">
        <v>15574.45</v>
      </c>
      <c r="J6278" s="160" t="n">
        <v>896.99</v>
      </c>
      <c r="K6278" s="160" t="n">
        <v>14677.46</v>
      </c>
      <c r="L6278" s="160" t="n">
        <v>4570.61</v>
      </c>
    </row>
    <row r="6279">
      <c r="A6279" s="176" t="n">
        <v>45992</v>
      </c>
      <c r="B6279" s="104" t="inlineStr">
        <is>
          <t>2025/26</t>
        </is>
      </c>
      <c r="C6279" s="104" t="inlineStr">
        <is>
          <t>HC-114</t>
        </is>
      </c>
      <c r="D6279" s="104" t="inlineStr">
        <is>
          <t>Nord-Ouest</t>
        </is>
      </c>
      <c r="E6279" s="104" t="inlineStr">
        <is>
          <t>Sur place</t>
        </is>
      </c>
      <c r="F6279" s="104" t="n">
        <v>31</v>
      </c>
      <c r="G6279" s="159" t="n">
        <v>2214</v>
      </c>
      <c r="H6279" s="159" t="n">
        <v>5635</v>
      </c>
      <c r="I6279" s="160" t="n">
        <v>30149.85</v>
      </c>
      <c r="J6279" s="160" t="n">
        <v>930.62</v>
      </c>
      <c r="K6279" s="160" t="n">
        <v>29219.23</v>
      </c>
      <c r="L6279" s="160" t="n">
        <v>8790.790000000001</v>
      </c>
    </row>
    <row r="6280">
      <c r="A6280" s="176" t="n">
        <v>45992</v>
      </c>
      <c r="B6280" s="104" t="inlineStr">
        <is>
          <t>2025/26</t>
        </is>
      </c>
      <c r="C6280" s="104" t="inlineStr">
        <is>
          <t>HC-114</t>
        </is>
      </c>
      <c r="D6280" s="104" t="inlineStr">
        <is>
          <t>Nord-Ouest</t>
        </is>
      </c>
      <c r="E6280" s="104" t="inlineStr">
        <is>
          <t>À emporter</t>
        </is>
      </c>
      <c r="F6280" s="104" t="n">
        <v>31</v>
      </c>
      <c r="G6280" s="159" t="n">
        <v>1635</v>
      </c>
      <c r="H6280" s="159" t="n">
        <v>4306</v>
      </c>
      <c r="I6280" s="160" t="n">
        <v>20285.07</v>
      </c>
      <c r="J6280" s="160" t="n">
        <v>618.6799999999999</v>
      </c>
      <c r="K6280" s="160" t="n">
        <v>19666.39</v>
      </c>
      <c r="L6280" s="160" t="n">
        <v>5859.64</v>
      </c>
    </row>
    <row r="6281">
      <c r="A6281" s="176" t="n">
        <v>45992</v>
      </c>
      <c r="B6281" s="104" t="inlineStr">
        <is>
          <t>2025/26</t>
        </is>
      </c>
      <c r="C6281" s="104" t="inlineStr">
        <is>
          <t>HC-115</t>
        </is>
      </c>
      <c r="D6281" s="104" t="inlineStr">
        <is>
          <t>Sud-Est</t>
        </is>
      </c>
      <c r="E6281" s="104" t="inlineStr">
        <is>
          <t>Livraison</t>
        </is>
      </c>
      <c r="F6281" s="104" t="n">
        <v>31</v>
      </c>
      <c r="G6281" s="159" t="n">
        <v>1729</v>
      </c>
      <c r="H6281" s="159" t="n">
        <v>4335</v>
      </c>
      <c r="I6281" s="160" t="n">
        <v>29972.42</v>
      </c>
      <c r="J6281" s="160" t="n">
        <v>1803.79</v>
      </c>
      <c r="K6281" s="160" t="n">
        <v>28168.63</v>
      </c>
      <c r="L6281" s="160" t="n">
        <v>10843.66</v>
      </c>
    </row>
    <row r="6282">
      <c r="A6282" s="176" t="n">
        <v>45992</v>
      </c>
      <c r="B6282" s="104" t="inlineStr">
        <is>
          <t>2025/26</t>
        </is>
      </c>
      <c r="C6282" s="104" t="inlineStr">
        <is>
          <t>HC-115</t>
        </is>
      </c>
      <c r="D6282" s="104" t="inlineStr">
        <is>
          <t>Sud-Est</t>
        </is>
      </c>
      <c r="E6282" s="104" t="inlineStr">
        <is>
          <t>Sur place</t>
        </is>
      </c>
      <c r="F6282" s="104" t="n">
        <v>31</v>
      </c>
      <c r="G6282" s="159" t="n">
        <v>3989</v>
      </c>
      <c r="H6282" s="159" t="n">
        <v>10061</v>
      </c>
      <c r="I6282" s="160" t="n">
        <v>53834.77</v>
      </c>
      <c r="J6282" s="160" t="n">
        <v>1697.61</v>
      </c>
      <c r="K6282" s="160" t="n">
        <v>52137.16</v>
      </c>
      <c r="L6282" s="160" t="n">
        <v>19238.32</v>
      </c>
    </row>
    <row r="6283">
      <c r="A6283" s="176" t="n">
        <v>45992</v>
      </c>
      <c r="B6283" s="104" t="inlineStr">
        <is>
          <t>2025/26</t>
        </is>
      </c>
      <c r="C6283" s="104" t="inlineStr">
        <is>
          <t>HC-115</t>
        </is>
      </c>
      <c r="D6283" s="104" t="inlineStr">
        <is>
          <t>Sud-Est</t>
        </is>
      </c>
      <c r="E6283" s="104" t="inlineStr">
        <is>
          <t>À emporter</t>
        </is>
      </c>
      <c r="F6283" s="104" t="n">
        <v>31</v>
      </c>
      <c r="G6283" s="159" t="n">
        <v>3010</v>
      </c>
      <c r="H6283" s="159" t="n">
        <v>7373</v>
      </c>
      <c r="I6283" s="160" t="n">
        <v>37276.01</v>
      </c>
      <c r="J6283" s="160" t="n">
        <v>1276.01</v>
      </c>
      <c r="K6283" s="160" t="n">
        <v>36000</v>
      </c>
      <c r="L6283" s="160" t="n">
        <v>13353.85</v>
      </c>
    </row>
    <row r="6284">
      <c r="A6284" s="176" t="n">
        <v>45992</v>
      </c>
      <c r="B6284" s="104" t="inlineStr">
        <is>
          <t>2025/26</t>
        </is>
      </c>
      <c r="C6284" s="104" t="inlineStr">
        <is>
          <t>HC-116</t>
        </is>
      </c>
      <c r="D6284" s="104" t="inlineStr">
        <is>
          <t>Sud-Ouest</t>
        </is>
      </c>
      <c r="E6284" s="104" t="inlineStr">
        <is>
          <t>Livraison</t>
        </is>
      </c>
      <c r="F6284" s="104" t="n">
        <v>31</v>
      </c>
      <c r="G6284" s="159" t="n">
        <v>1657</v>
      </c>
      <c r="H6284" s="159" t="n">
        <v>4272</v>
      </c>
      <c r="I6284" s="160" t="n">
        <v>28004.77</v>
      </c>
      <c r="J6284" s="160" t="n">
        <v>1580.19</v>
      </c>
      <c r="K6284" s="160" t="n">
        <v>26424.58</v>
      </c>
      <c r="L6284" s="160" t="n">
        <v>8126.25</v>
      </c>
    </row>
    <row r="6285">
      <c r="A6285" s="176" t="n">
        <v>45992</v>
      </c>
      <c r="B6285" s="104" t="inlineStr">
        <is>
          <t>2025/26</t>
        </is>
      </c>
      <c r="C6285" s="104" t="inlineStr">
        <is>
          <t>HC-116</t>
        </is>
      </c>
      <c r="D6285" s="104" t="inlineStr">
        <is>
          <t>Sud-Ouest</t>
        </is>
      </c>
      <c r="E6285" s="104" t="inlineStr">
        <is>
          <t>Sur place</t>
        </is>
      </c>
      <c r="F6285" s="104" t="n">
        <v>31</v>
      </c>
      <c r="G6285" s="159" t="n">
        <v>3706</v>
      </c>
      <c r="H6285" s="159" t="n">
        <v>9421</v>
      </c>
      <c r="I6285" s="160" t="n">
        <v>49364.67</v>
      </c>
      <c r="J6285" s="160" t="n">
        <v>1468.01</v>
      </c>
      <c r="K6285" s="160" t="n">
        <v>47896.66</v>
      </c>
      <c r="L6285" s="160" t="n">
        <v>14272.47</v>
      </c>
    </row>
    <row r="6286">
      <c r="A6286" s="176" t="n">
        <v>45992</v>
      </c>
      <c r="B6286" s="104" t="inlineStr">
        <is>
          <t>2025/26</t>
        </is>
      </c>
      <c r="C6286" s="104" t="inlineStr">
        <is>
          <t>HC-116</t>
        </is>
      </c>
      <c r="D6286" s="104" t="inlineStr">
        <is>
          <t>Sud-Ouest</t>
        </is>
      </c>
      <c r="E6286" s="104" t="inlineStr">
        <is>
          <t>À emporter</t>
        </is>
      </c>
      <c r="F6286" s="104" t="n">
        <v>30</v>
      </c>
      <c r="G6286" s="159" t="n">
        <v>2758</v>
      </c>
      <c r="H6286" s="159" t="n">
        <v>6942</v>
      </c>
      <c r="I6286" s="160" t="n">
        <v>34066.54</v>
      </c>
      <c r="J6286" s="160" t="n">
        <v>955.67</v>
      </c>
      <c r="K6286" s="160" t="n">
        <v>33110.87</v>
      </c>
      <c r="L6286" s="160" t="n">
        <v>9813.17</v>
      </c>
    </row>
    <row r="6287">
      <c r="A6287" s="176" t="n">
        <v>45992</v>
      </c>
      <c r="B6287" s="104" t="inlineStr">
        <is>
          <t>2025/26</t>
        </is>
      </c>
      <c r="C6287" s="104" t="inlineStr">
        <is>
          <t>HC-117</t>
        </is>
      </c>
      <c r="D6287" s="104" t="inlineStr">
        <is>
          <t>Île-de-France</t>
        </is>
      </c>
      <c r="E6287" s="104" t="inlineStr">
        <is>
          <t>Drive</t>
        </is>
      </c>
      <c r="F6287" s="104" t="n">
        <v>31</v>
      </c>
      <c r="G6287" s="159" t="n">
        <v>1351</v>
      </c>
      <c r="H6287" s="159" t="n">
        <v>3468</v>
      </c>
      <c r="I6287" s="160" t="n">
        <v>19284.31</v>
      </c>
      <c r="J6287" s="160" t="n">
        <v>572.64</v>
      </c>
      <c r="K6287" s="160" t="n">
        <v>18711.67</v>
      </c>
      <c r="L6287" s="160" t="n">
        <v>5570.4</v>
      </c>
    </row>
    <row r="6288">
      <c r="A6288" s="176" t="n">
        <v>45992</v>
      </c>
      <c r="B6288" s="104" t="inlineStr">
        <is>
          <t>2025/26</t>
        </is>
      </c>
      <c r="C6288" s="104" t="inlineStr">
        <is>
          <t>HC-117</t>
        </is>
      </c>
      <c r="D6288" s="104" t="inlineStr">
        <is>
          <t>Île-de-France</t>
        </is>
      </c>
      <c r="E6288" s="104" t="inlineStr">
        <is>
          <t>Livraison</t>
        </is>
      </c>
      <c r="F6288" s="104" t="n">
        <v>31</v>
      </c>
      <c r="G6288" s="159" t="n">
        <v>1555</v>
      </c>
      <c r="H6288" s="159" t="n">
        <v>4083</v>
      </c>
      <c r="I6288" s="160" t="n">
        <v>26536.93</v>
      </c>
      <c r="J6288" s="160" t="n">
        <v>1539.4</v>
      </c>
      <c r="K6288" s="160" t="n">
        <v>24997.53</v>
      </c>
      <c r="L6288" s="160" t="n">
        <v>7735.9</v>
      </c>
    </row>
    <row r="6289">
      <c r="A6289" s="176" t="n">
        <v>45992</v>
      </c>
      <c r="B6289" s="104" t="inlineStr">
        <is>
          <t>2025/26</t>
        </is>
      </c>
      <c r="C6289" s="104" t="inlineStr">
        <is>
          <t>HC-117</t>
        </is>
      </c>
      <c r="D6289" s="104" t="inlineStr">
        <is>
          <t>Île-de-France</t>
        </is>
      </c>
      <c r="E6289" s="104" t="inlineStr">
        <is>
          <t>Sur place</t>
        </is>
      </c>
      <c r="F6289" s="104" t="n">
        <v>31</v>
      </c>
      <c r="G6289" s="159" t="n">
        <v>3339</v>
      </c>
      <c r="H6289" s="159" t="n">
        <v>8785</v>
      </c>
      <c r="I6289" s="160" t="n">
        <v>45353.21</v>
      </c>
      <c r="J6289" s="160" t="n">
        <v>1184.55</v>
      </c>
      <c r="K6289" s="160" t="n">
        <v>44168.66</v>
      </c>
      <c r="L6289" s="160" t="n">
        <v>13163.26</v>
      </c>
    </row>
    <row r="6290">
      <c r="A6290" s="176" t="n">
        <v>45992</v>
      </c>
      <c r="B6290" s="104" t="inlineStr">
        <is>
          <t>2025/26</t>
        </is>
      </c>
      <c r="C6290" s="104" t="inlineStr">
        <is>
          <t>HC-117</t>
        </is>
      </c>
      <c r="D6290" s="104" t="inlineStr">
        <is>
          <t>Île-de-France</t>
        </is>
      </c>
      <c r="E6290" s="104" t="inlineStr">
        <is>
          <t>À emporter</t>
        </is>
      </c>
      <c r="F6290" s="104" t="n">
        <v>30</v>
      </c>
      <c r="G6290" s="159" t="n">
        <v>2361</v>
      </c>
      <c r="H6290" s="159" t="n">
        <v>5766</v>
      </c>
      <c r="I6290" s="160" t="n">
        <v>28802.13</v>
      </c>
      <c r="J6290" s="160" t="n">
        <v>836.63</v>
      </c>
      <c r="K6290" s="160" t="n">
        <v>27965.5</v>
      </c>
      <c r="L6290" s="160" t="n">
        <v>8336.74</v>
      </c>
    </row>
    <row r="6291">
      <c r="A6291" s="176" t="n">
        <v>45992</v>
      </c>
      <c r="B6291" s="104" t="inlineStr">
        <is>
          <t>2025/26</t>
        </is>
      </c>
      <c r="C6291" s="104" t="inlineStr">
        <is>
          <t>HC-118</t>
        </is>
      </c>
      <c r="D6291" s="104" t="inlineStr">
        <is>
          <t>Nord-Ouest</t>
        </is>
      </c>
      <c r="E6291" s="104" t="inlineStr">
        <is>
          <t>Livraison</t>
        </is>
      </c>
      <c r="F6291" s="104" t="n">
        <v>29</v>
      </c>
      <c r="G6291" s="159" t="n">
        <v>1910</v>
      </c>
      <c r="H6291" s="159" t="n">
        <v>4793</v>
      </c>
      <c r="I6291" s="160" t="n">
        <v>32998.74</v>
      </c>
      <c r="J6291" s="160" t="n">
        <v>2001.09</v>
      </c>
      <c r="K6291" s="160" t="n">
        <v>30997.65</v>
      </c>
      <c r="L6291" s="160" t="n">
        <v>9502.48</v>
      </c>
    </row>
    <row r="6292">
      <c r="A6292" s="176" t="n">
        <v>45992</v>
      </c>
      <c r="B6292" s="104" t="inlineStr">
        <is>
          <t>2025/26</t>
        </is>
      </c>
      <c r="C6292" s="104" t="inlineStr">
        <is>
          <t>HC-118</t>
        </is>
      </c>
      <c r="D6292" s="104" t="inlineStr">
        <is>
          <t>Nord-Ouest</t>
        </is>
      </c>
      <c r="E6292" s="104" t="inlineStr">
        <is>
          <t>Sur place</t>
        </is>
      </c>
      <c r="F6292" s="104" t="n">
        <v>31</v>
      </c>
      <c r="G6292" s="159" t="n">
        <v>4638</v>
      </c>
      <c r="H6292" s="159" t="n">
        <v>11693</v>
      </c>
      <c r="I6292" s="160" t="n">
        <v>62595.28</v>
      </c>
      <c r="J6292" s="160" t="n">
        <v>1757.72</v>
      </c>
      <c r="K6292" s="160" t="n">
        <v>60837.56</v>
      </c>
      <c r="L6292" s="160" t="n">
        <v>18153.32</v>
      </c>
    </row>
    <row r="6293">
      <c r="A6293" s="176" t="n">
        <v>45992</v>
      </c>
      <c r="B6293" s="104" t="inlineStr">
        <is>
          <t>2025/26</t>
        </is>
      </c>
      <c r="C6293" s="104" t="inlineStr">
        <is>
          <t>HC-118</t>
        </is>
      </c>
      <c r="D6293" s="104" t="inlineStr">
        <is>
          <t>Nord-Ouest</t>
        </is>
      </c>
      <c r="E6293" s="104" t="inlineStr">
        <is>
          <t>À emporter</t>
        </is>
      </c>
      <c r="F6293" s="104" t="n">
        <v>31</v>
      </c>
      <c r="G6293" s="159" t="n">
        <v>3666</v>
      </c>
      <c r="H6293" s="159" t="n">
        <v>9265</v>
      </c>
      <c r="I6293" s="160" t="n">
        <v>45519.43</v>
      </c>
      <c r="J6293" s="160" t="n">
        <v>1383.27</v>
      </c>
      <c r="K6293" s="160" t="n">
        <v>44136.16</v>
      </c>
      <c r="L6293" s="160" t="n">
        <v>13065.37</v>
      </c>
    </row>
    <row r="6294">
      <c r="A6294" s="176" t="n">
        <v>45992</v>
      </c>
      <c r="B6294" s="104" t="inlineStr">
        <is>
          <t>2025/26</t>
        </is>
      </c>
      <c r="C6294" s="104" t="inlineStr">
        <is>
          <t>HC-119</t>
        </is>
      </c>
      <c r="D6294" s="104" t="inlineStr">
        <is>
          <t>Sud-Est</t>
        </is>
      </c>
      <c r="E6294" s="104" t="inlineStr">
        <is>
          <t>Livraison</t>
        </is>
      </c>
      <c r="F6294" s="104" t="n">
        <v>31</v>
      </c>
      <c r="G6294" s="159" t="n">
        <v>1504</v>
      </c>
      <c r="H6294" s="159" t="n">
        <v>3921</v>
      </c>
      <c r="I6294" s="160" t="n">
        <v>25937.81</v>
      </c>
      <c r="J6294" s="160" t="n">
        <v>1726.78</v>
      </c>
      <c r="K6294" s="160" t="n">
        <v>24211.03</v>
      </c>
      <c r="L6294" s="160" t="n">
        <v>7496.25</v>
      </c>
    </row>
    <row r="6295">
      <c r="A6295" s="176" t="n">
        <v>45992</v>
      </c>
      <c r="B6295" s="104" t="inlineStr">
        <is>
          <t>2025/26</t>
        </is>
      </c>
      <c r="C6295" s="104" t="inlineStr">
        <is>
          <t>HC-119</t>
        </is>
      </c>
      <c r="D6295" s="104" t="inlineStr">
        <is>
          <t>Sud-Est</t>
        </is>
      </c>
      <c r="E6295" s="104" t="inlineStr">
        <is>
          <t>Sur place</t>
        </is>
      </c>
      <c r="F6295" s="104" t="n">
        <v>31</v>
      </c>
      <c r="G6295" s="159" t="n">
        <v>3339</v>
      </c>
      <c r="H6295" s="159" t="n">
        <v>8320</v>
      </c>
      <c r="I6295" s="160" t="n">
        <v>45080.57</v>
      </c>
      <c r="J6295" s="160" t="n">
        <v>1443.94</v>
      </c>
      <c r="K6295" s="160" t="n">
        <v>43636.63</v>
      </c>
      <c r="L6295" s="160" t="n">
        <v>13070.33</v>
      </c>
    </row>
    <row r="6296">
      <c r="A6296" s="176" t="n">
        <v>45992</v>
      </c>
      <c r="B6296" s="104" t="inlineStr">
        <is>
          <t>2025/26</t>
        </is>
      </c>
      <c r="C6296" s="104" t="inlineStr">
        <is>
          <t>HC-119</t>
        </is>
      </c>
      <c r="D6296" s="104" t="inlineStr">
        <is>
          <t>Sud-Est</t>
        </is>
      </c>
      <c r="E6296" s="104" t="inlineStr">
        <is>
          <t>À emporter</t>
        </is>
      </c>
      <c r="F6296" s="104" t="n">
        <v>31</v>
      </c>
      <c r="G6296" s="159" t="n">
        <v>2581</v>
      </c>
      <c r="H6296" s="159" t="n">
        <v>6511</v>
      </c>
      <c r="I6296" s="160" t="n">
        <v>32125.78</v>
      </c>
      <c r="J6296" s="160" t="n">
        <v>906.6900000000001</v>
      </c>
      <c r="K6296" s="160" t="n">
        <v>31219.09</v>
      </c>
      <c r="L6296" s="160" t="n">
        <v>9263.870000000001</v>
      </c>
    </row>
    <row r="6297">
      <c r="A6297" s="176" t="n">
        <v>45992</v>
      </c>
      <c r="B6297" s="104" t="inlineStr">
        <is>
          <t>2025/26</t>
        </is>
      </c>
      <c r="C6297" s="104" t="inlineStr">
        <is>
          <t>HC-120</t>
        </is>
      </c>
      <c r="D6297" s="104" t="inlineStr">
        <is>
          <t>Sud-Ouest</t>
        </is>
      </c>
      <c r="E6297" s="104" t="inlineStr">
        <is>
          <t>Drive</t>
        </is>
      </c>
      <c r="F6297" s="104" t="n">
        <v>31</v>
      </c>
      <c r="G6297" s="159" t="n">
        <v>1080</v>
      </c>
      <c r="H6297" s="159" t="n">
        <v>2892</v>
      </c>
      <c r="I6297" s="160" t="n">
        <v>15473.76</v>
      </c>
      <c r="J6297" s="160" t="n">
        <v>472.09</v>
      </c>
      <c r="K6297" s="160" t="n">
        <v>15001.67</v>
      </c>
      <c r="L6297" s="160" t="n">
        <v>4446.11</v>
      </c>
    </row>
    <row r="6298">
      <c r="A6298" s="176" t="n">
        <v>45992</v>
      </c>
      <c r="B6298" s="104" t="inlineStr">
        <is>
          <t>2025/26</t>
        </is>
      </c>
      <c r="C6298" s="104" t="inlineStr">
        <is>
          <t>HC-120</t>
        </is>
      </c>
      <c r="D6298" s="104" t="inlineStr">
        <is>
          <t>Sud-Ouest</t>
        </is>
      </c>
      <c r="E6298" s="104" t="inlineStr">
        <is>
          <t>Livraison</t>
        </is>
      </c>
      <c r="F6298" s="104" t="n">
        <v>31</v>
      </c>
      <c r="G6298" s="159" t="n">
        <v>1115</v>
      </c>
      <c r="H6298" s="159" t="n">
        <v>2880</v>
      </c>
      <c r="I6298" s="160" t="n">
        <v>19261.28</v>
      </c>
      <c r="J6298" s="160" t="n">
        <v>1193.57</v>
      </c>
      <c r="K6298" s="160" t="n">
        <v>18067.71</v>
      </c>
      <c r="L6298" s="160" t="n">
        <v>5557.31</v>
      </c>
    </row>
    <row r="6299">
      <c r="A6299" s="176" t="n">
        <v>45992</v>
      </c>
      <c r="B6299" s="104" t="inlineStr">
        <is>
          <t>2025/26</t>
        </is>
      </c>
      <c r="C6299" s="104" t="inlineStr">
        <is>
          <t>HC-120</t>
        </is>
      </c>
      <c r="D6299" s="104" t="inlineStr">
        <is>
          <t>Sud-Ouest</t>
        </is>
      </c>
      <c r="E6299" s="104" t="inlineStr">
        <is>
          <t>Sur place</t>
        </is>
      </c>
      <c r="F6299" s="104" t="n">
        <v>31</v>
      </c>
      <c r="G6299" s="159" t="n">
        <v>2556</v>
      </c>
      <c r="H6299" s="159" t="n">
        <v>6550</v>
      </c>
      <c r="I6299" s="160" t="n">
        <v>34541.37</v>
      </c>
      <c r="J6299" s="160" t="n">
        <v>1065.26</v>
      </c>
      <c r="K6299" s="160" t="n">
        <v>33476.11</v>
      </c>
      <c r="L6299" s="160" t="n">
        <v>9973.389999999999</v>
      </c>
    </row>
    <row r="6300">
      <c r="A6300" s="176" t="n">
        <v>45992</v>
      </c>
      <c r="B6300" s="104" t="inlineStr">
        <is>
          <t>2025/26</t>
        </is>
      </c>
      <c r="C6300" s="104" t="inlineStr">
        <is>
          <t>HC-120</t>
        </is>
      </c>
      <c r="D6300" s="104" t="inlineStr">
        <is>
          <t>Sud-Ouest</t>
        </is>
      </c>
      <c r="E6300" s="104" t="inlineStr">
        <is>
          <t>À emporter</t>
        </is>
      </c>
      <c r="F6300" s="104" t="n">
        <v>31</v>
      </c>
      <c r="G6300" s="159" t="n">
        <v>1960</v>
      </c>
      <c r="H6300" s="159" t="n">
        <v>4984</v>
      </c>
      <c r="I6300" s="160" t="n">
        <v>24304.89</v>
      </c>
      <c r="J6300" s="160" t="n">
        <v>710.77</v>
      </c>
      <c r="K6300" s="160" t="n">
        <v>23594.12</v>
      </c>
      <c r="L6300" s="160" t="n">
        <v>7014.32</v>
      </c>
    </row>
    <row r="6301">
      <c r="A6301" s="176" t="n">
        <v>46023</v>
      </c>
      <c r="B6301" s="104" t="inlineStr">
        <is>
          <t>2025/26</t>
        </is>
      </c>
      <c r="C6301" s="104" t="inlineStr">
        <is>
          <t>HC-001</t>
        </is>
      </c>
      <c r="D6301" s="104" t="inlineStr">
        <is>
          <t>Île-de-France</t>
        </is>
      </c>
      <c r="E6301" s="104" t="inlineStr">
        <is>
          <t>Livraison</t>
        </is>
      </c>
      <c r="F6301" s="104" t="n">
        <v>31</v>
      </c>
      <c r="G6301" s="159" t="n">
        <v>2121</v>
      </c>
      <c r="H6301" s="159" t="n">
        <v>5439</v>
      </c>
      <c r="I6301" s="160" t="n">
        <v>36719.8</v>
      </c>
      <c r="J6301" s="160" t="n">
        <v>2136.56</v>
      </c>
      <c r="K6301" s="160" t="n">
        <v>34583.24</v>
      </c>
      <c r="L6301" s="160" t="n">
        <v>10745.4</v>
      </c>
    </row>
    <row r="6302">
      <c r="A6302" s="176" t="n">
        <v>46023</v>
      </c>
      <c r="B6302" s="104" t="inlineStr">
        <is>
          <t>2025/26</t>
        </is>
      </c>
      <c r="C6302" s="104" t="inlineStr">
        <is>
          <t>HC-001</t>
        </is>
      </c>
      <c r="D6302" s="104" t="inlineStr">
        <is>
          <t>Île-de-France</t>
        </is>
      </c>
      <c r="E6302" s="104" t="inlineStr">
        <is>
          <t>Sur place</t>
        </is>
      </c>
      <c r="F6302" s="104" t="n">
        <v>31</v>
      </c>
      <c r="G6302" s="159" t="n">
        <v>4736</v>
      </c>
      <c r="H6302" s="159" t="n">
        <v>12115</v>
      </c>
      <c r="I6302" s="160" t="n">
        <v>63389.6</v>
      </c>
      <c r="J6302" s="160" t="n">
        <v>2035.27</v>
      </c>
      <c r="K6302" s="160" t="n">
        <v>61354.33</v>
      </c>
      <c r="L6302" s="160" t="n">
        <v>18401.49</v>
      </c>
    </row>
    <row r="6303">
      <c r="A6303" s="176" t="n">
        <v>46023</v>
      </c>
      <c r="B6303" s="104" t="inlineStr">
        <is>
          <t>2025/26</t>
        </is>
      </c>
      <c r="C6303" s="104" t="inlineStr">
        <is>
          <t>HC-001</t>
        </is>
      </c>
      <c r="D6303" s="104" t="inlineStr">
        <is>
          <t>Île-de-France</t>
        </is>
      </c>
      <c r="E6303" s="104" t="inlineStr">
        <is>
          <t>À emporter</t>
        </is>
      </c>
      <c r="F6303" s="104" t="n">
        <v>31</v>
      </c>
      <c r="G6303" s="159" t="n">
        <v>3554</v>
      </c>
      <c r="H6303" s="159" t="n">
        <v>9014</v>
      </c>
      <c r="I6303" s="160" t="n">
        <v>44213.14</v>
      </c>
      <c r="J6303" s="160" t="n">
        <v>1258.76</v>
      </c>
      <c r="K6303" s="160" t="n">
        <v>42954.38</v>
      </c>
      <c r="L6303" s="160" t="n">
        <v>12675.02</v>
      </c>
    </row>
    <row r="6304">
      <c r="A6304" s="176" t="n">
        <v>46023</v>
      </c>
      <c r="B6304" s="104" t="inlineStr">
        <is>
          <t>2025/26</t>
        </is>
      </c>
      <c r="C6304" s="104" t="inlineStr">
        <is>
          <t>HC-002</t>
        </is>
      </c>
      <c r="D6304" s="104" t="inlineStr">
        <is>
          <t>Nord-Ouest</t>
        </is>
      </c>
      <c r="E6304" s="104" t="inlineStr">
        <is>
          <t>Drive</t>
        </is>
      </c>
      <c r="F6304" s="104" t="n">
        <v>30</v>
      </c>
      <c r="G6304" s="159" t="n">
        <v>861</v>
      </c>
      <c r="H6304" s="159" t="n">
        <v>2156</v>
      </c>
      <c r="I6304" s="160" t="n">
        <v>12340.04</v>
      </c>
      <c r="J6304" s="160" t="n">
        <v>381.95</v>
      </c>
      <c r="K6304" s="160" t="n">
        <v>11958.09</v>
      </c>
      <c r="L6304" s="160" t="n">
        <v>3582.67</v>
      </c>
    </row>
    <row r="6305">
      <c r="A6305" s="176" t="n">
        <v>46023</v>
      </c>
      <c r="B6305" s="104" t="inlineStr">
        <is>
          <t>2025/26</t>
        </is>
      </c>
      <c r="C6305" s="104" t="inlineStr">
        <is>
          <t>HC-002</t>
        </is>
      </c>
      <c r="D6305" s="104" t="inlineStr">
        <is>
          <t>Nord-Ouest</t>
        </is>
      </c>
      <c r="E6305" s="104" t="inlineStr">
        <is>
          <t>Livraison</t>
        </is>
      </c>
      <c r="F6305" s="104" t="n">
        <v>31</v>
      </c>
      <c r="G6305" s="159" t="n">
        <v>1038</v>
      </c>
      <c r="H6305" s="159" t="n">
        <v>2640</v>
      </c>
      <c r="I6305" s="160" t="n">
        <v>17910.24</v>
      </c>
      <c r="J6305" s="160" t="n">
        <v>1055.79</v>
      </c>
      <c r="K6305" s="160" t="n">
        <v>16854.45</v>
      </c>
      <c r="L6305" s="160" t="n">
        <v>5243.73</v>
      </c>
    </row>
    <row r="6306">
      <c r="A6306" s="176" t="n">
        <v>46023</v>
      </c>
      <c r="B6306" s="104" t="inlineStr">
        <is>
          <t>2025/26</t>
        </is>
      </c>
      <c r="C6306" s="104" t="inlineStr">
        <is>
          <t>HC-002</t>
        </is>
      </c>
      <c r="D6306" s="104" t="inlineStr">
        <is>
          <t>Nord-Ouest</t>
        </is>
      </c>
      <c r="E6306" s="104" t="inlineStr">
        <is>
          <t>Sur place</t>
        </is>
      </c>
      <c r="F6306" s="104" t="n">
        <v>31</v>
      </c>
      <c r="G6306" s="159" t="n">
        <v>2187</v>
      </c>
      <c r="H6306" s="159" t="n">
        <v>5496</v>
      </c>
      <c r="I6306" s="160" t="n">
        <v>29363.22</v>
      </c>
      <c r="J6306" s="160" t="n">
        <v>837.52</v>
      </c>
      <c r="K6306" s="160" t="n">
        <v>28525.7</v>
      </c>
      <c r="L6306" s="160" t="n">
        <v>8527.52</v>
      </c>
    </row>
    <row r="6307">
      <c r="A6307" s="176" t="n">
        <v>46023</v>
      </c>
      <c r="B6307" s="104" t="inlineStr">
        <is>
          <t>2025/26</t>
        </is>
      </c>
      <c r="C6307" s="104" t="inlineStr">
        <is>
          <t>HC-002</t>
        </is>
      </c>
      <c r="D6307" s="104" t="inlineStr">
        <is>
          <t>Nord-Ouest</t>
        </is>
      </c>
      <c r="E6307" s="104" t="inlineStr">
        <is>
          <t>À emporter</t>
        </is>
      </c>
      <c r="F6307" s="104" t="n">
        <v>31</v>
      </c>
      <c r="G6307" s="159" t="n">
        <v>1695</v>
      </c>
      <c r="H6307" s="159" t="n">
        <v>4372</v>
      </c>
      <c r="I6307" s="160" t="n">
        <v>21119.13</v>
      </c>
      <c r="J6307" s="160" t="n">
        <v>625.1</v>
      </c>
      <c r="K6307" s="160" t="n">
        <v>20494.03</v>
      </c>
      <c r="L6307" s="160" t="n">
        <v>6090.44</v>
      </c>
    </row>
    <row r="6308">
      <c r="A6308" s="176" t="n">
        <v>46023</v>
      </c>
      <c r="B6308" s="104" t="inlineStr">
        <is>
          <t>2025/26</t>
        </is>
      </c>
      <c r="C6308" s="104" t="inlineStr">
        <is>
          <t>HC-003</t>
        </is>
      </c>
      <c r="D6308" s="104" t="inlineStr">
        <is>
          <t>Sud-Est</t>
        </is>
      </c>
      <c r="E6308" s="104" t="inlineStr">
        <is>
          <t>Drive</t>
        </is>
      </c>
      <c r="F6308" s="104" t="n">
        <v>31</v>
      </c>
      <c r="G6308" s="159" t="n">
        <v>1166</v>
      </c>
      <c r="H6308" s="159" t="n">
        <v>2941</v>
      </c>
      <c r="I6308" s="160" t="n">
        <v>16602.37</v>
      </c>
      <c r="J6308" s="160" t="n">
        <v>505.99</v>
      </c>
      <c r="K6308" s="160" t="n">
        <v>16096.38</v>
      </c>
      <c r="L6308" s="160" t="n">
        <v>4801.33</v>
      </c>
    </row>
    <row r="6309">
      <c r="A6309" s="176" t="n">
        <v>46023</v>
      </c>
      <c r="B6309" s="104" t="inlineStr">
        <is>
          <t>2025/26</t>
        </is>
      </c>
      <c r="C6309" s="104" t="inlineStr">
        <is>
          <t>HC-003</t>
        </is>
      </c>
      <c r="D6309" s="104" t="inlineStr">
        <is>
          <t>Sud-Est</t>
        </is>
      </c>
      <c r="E6309" s="104" t="inlineStr">
        <is>
          <t>Livraison</t>
        </is>
      </c>
      <c r="F6309" s="104" t="n">
        <v>31</v>
      </c>
      <c r="G6309" s="159" t="n">
        <v>1468</v>
      </c>
      <c r="H6309" s="159" t="n">
        <v>3749</v>
      </c>
      <c r="I6309" s="160" t="n">
        <v>24543.83</v>
      </c>
      <c r="J6309" s="160" t="n">
        <v>1442.59</v>
      </c>
      <c r="K6309" s="160" t="n">
        <v>23101.24</v>
      </c>
      <c r="L6309" s="160" t="n">
        <v>7147.1</v>
      </c>
    </row>
    <row r="6310">
      <c r="A6310" s="176" t="n">
        <v>46023</v>
      </c>
      <c r="B6310" s="104" t="inlineStr">
        <is>
          <t>2025/26</t>
        </is>
      </c>
      <c r="C6310" s="104" t="inlineStr">
        <is>
          <t>HC-003</t>
        </is>
      </c>
      <c r="D6310" s="104" t="inlineStr">
        <is>
          <t>Sud-Est</t>
        </is>
      </c>
      <c r="E6310" s="104" t="inlineStr">
        <is>
          <t>Sur place</t>
        </is>
      </c>
      <c r="F6310" s="104" t="n">
        <v>29</v>
      </c>
      <c r="G6310" s="159" t="n">
        <v>2594</v>
      </c>
      <c r="H6310" s="159" t="n">
        <v>6807</v>
      </c>
      <c r="I6310" s="160" t="n">
        <v>34794.1</v>
      </c>
      <c r="J6310" s="160" t="n">
        <v>935.89</v>
      </c>
      <c r="K6310" s="160" t="n">
        <v>33858.21</v>
      </c>
      <c r="L6310" s="160" t="n">
        <v>10043.87</v>
      </c>
    </row>
    <row r="6311">
      <c r="A6311" s="176" t="n">
        <v>46023</v>
      </c>
      <c r="B6311" s="104" t="inlineStr">
        <is>
          <t>2025/26</t>
        </is>
      </c>
      <c r="C6311" s="104" t="inlineStr">
        <is>
          <t>HC-003</t>
        </is>
      </c>
      <c r="D6311" s="104" t="inlineStr">
        <is>
          <t>Sud-Est</t>
        </is>
      </c>
      <c r="E6311" s="104" t="inlineStr">
        <is>
          <t>À emporter</t>
        </is>
      </c>
      <c r="F6311" s="104" t="n">
        <v>31</v>
      </c>
      <c r="G6311" s="159" t="n">
        <v>2130</v>
      </c>
      <c r="H6311" s="159" t="n">
        <v>5290</v>
      </c>
      <c r="I6311" s="160" t="n">
        <v>26630.26</v>
      </c>
      <c r="J6311" s="160" t="n">
        <v>827.03</v>
      </c>
      <c r="K6311" s="160" t="n">
        <v>25803.23</v>
      </c>
      <c r="L6311" s="160" t="n">
        <v>7677.06</v>
      </c>
    </row>
    <row r="6312">
      <c r="A6312" s="176" t="n">
        <v>46023</v>
      </c>
      <c r="B6312" s="104" t="inlineStr">
        <is>
          <t>2025/26</t>
        </is>
      </c>
      <c r="C6312" s="104" t="inlineStr">
        <is>
          <t>HC-004</t>
        </is>
      </c>
      <c r="D6312" s="104" t="inlineStr">
        <is>
          <t>Sud-Ouest</t>
        </is>
      </c>
      <c r="E6312" s="104" t="inlineStr">
        <is>
          <t>Drive</t>
        </is>
      </c>
      <c r="F6312" s="104" t="n">
        <v>30</v>
      </c>
      <c r="G6312" s="159" t="n">
        <v>1020</v>
      </c>
      <c r="H6312" s="159" t="n">
        <v>2576</v>
      </c>
      <c r="I6312" s="160" t="n">
        <v>14840.07</v>
      </c>
      <c r="J6312" s="160" t="n">
        <v>488.23</v>
      </c>
      <c r="K6312" s="160" t="n">
        <v>14351.84</v>
      </c>
      <c r="L6312" s="160" t="n">
        <v>4267.91</v>
      </c>
    </row>
    <row r="6313">
      <c r="A6313" s="176" t="n">
        <v>46023</v>
      </c>
      <c r="B6313" s="104" t="inlineStr">
        <is>
          <t>2025/26</t>
        </is>
      </c>
      <c r="C6313" s="104" t="inlineStr">
        <is>
          <t>HC-004</t>
        </is>
      </c>
      <c r="D6313" s="104" t="inlineStr">
        <is>
          <t>Sud-Ouest</t>
        </is>
      </c>
      <c r="E6313" s="104" t="inlineStr">
        <is>
          <t>Livraison</t>
        </is>
      </c>
      <c r="F6313" s="104" t="n">
        <v>31</v>
      </c>
      <c r="G6313" s="159" t="n">
        <v>1202</v>
      </c>
      <c r="H6313" s="159" t="n">
        <v>3093</v>
      </c>
      <c r="I6313" s="160" t="n">
        <v>20567.74</v>
      </c>
      <c r="J6313" s="160" t="n">
        <v>1250.32</v>
      </c>
      <c r="K6313" s="160" t="n">
        <v>19317.42</v>
      </c>
      <c r="L6313" s="160" t="n">
        <v>5998.49</v>
      </c>
    </row>
    <row r="6314">
      <c r="A6314" s="176" t="n">
        <v>46023</v>
      </c>
      <c r="B6314" s="104" t="inlineStr">
        <is>
          <t>2025/26</t>
        </is>
      </c>
      <c r="C6314" s="104" t="inlineStr">
        <is>
          <t>HC-004</t>
        </is>
      </c>
      <c r="D6314" s="104" t="inlineStr">
        <is>
          <t>Sud-Ouest</t>
        </is>
      </c>
      <c r="E6314" s="104" t="inlineStr">
        <is>
          <t>Sur place</t>
        </is>
      </c>
      <c r="F6314" s="104" t="n">
        <v>31</v>
      </c>
      <c r="G6314" s="159" t="n">
        <v>2711</v>
      </c>
      <c r="H6314" s="159" t="n">
        <v>7024</v>
      </c>
      <c r="I6314" s="160" t="n">
        <v>36583.79</v>
      </c>
      <c r="J6314" s="160" t="n">
        <v>1096.83</v>
      </c>
      <c r="K6314" s="160" t="n">
        <v>35486.96</v>
      </c>
      <c r="L6314" s="160" t="n">
        <v>10615.98</v>
      </c>
    </row>
    <row r="6315">
      <c r="A6315" s="176" t="n">
        <v>46023</v>
      </c>
      <c r="B6315" s="104" t="inlineStr">
        <is>
          <t>2025/26</t>
        </is>
      </c>
      <c r="C6315" s="104" t="inlineStr">
        <is>
          <t>HC-004</t>
        </is>
      </c>
      <c r="D6315" s="104" t="inlineStr">
        <is>
          <t>Sud-Ouest</t>
        </is>
      </c>
      <c r="E6315" s="104" t="inlineStr">
        <is>
          <t>À emporter</t>
        </is>
      </c>
      <c r="F6315" s="104" t="n">
        <v>31</v>
      </c>
      <c r="G6315" s="159" t="n">
        <v>1994</v>
      </c>
      <c r="H6315" s="159" t="n">
        <v>5193</v>
      </c>
      <c r="I6315" s="160" t="n">
        <v>24519.39</v>
      </c>
      <c r="J6315" s="160" t="n">
        <v>785.77</v>
      </c>
      <c r="K6315" s="160" t="n">
        <v>23733.62</v>
      </c>
      <c r="L6315" s="160" t="n">
        <v>7070.28</v>
      </c>
    </row>
    <row r="6316">
      <c r="A6316" s="176" t="n">
        <v>46023</v>
      </c>
      <c r="B6316" s="104" t="inlineStr">
        <is>
          <t>2025/26</t>
        </is>
      </c>
      <c r="C6316" s="104" t="inlineStr">
        <is>
          <t>HC-005</t>
        </is>
      </c>
      <c r="D6316" s="104" t="inlineStr">
        <is>
          <t>Île-de-France</t>
        </is>
      </c>
      <c r="E6316" s="104" t="inlineStr">
        <is>
          <t>Livraison</t>
        </is>
      </c>
      <c r="F6316" s="104" t="n">
        <v>31</v>
      </c>
      <c r="G6316" s="159" t="n">
        <v>1697</v>
      </c>
      <c r="H6316" s="159" t="n">
        <v>4282</v>
      </c>
      <c r="I6316" s="160" t="n">
        <v>29136.2</v>
      </c>
      <c r="J6316" s="160" t="n">
        <v>1790.24</v>
      </c>
      <c r="K6316" s="160" t="n">
        <v>27345.96</v>
      </c>
      <c r="L6316" s="160" t="n">
        <v>8523.379999999999</v>
      </c>
    </row>
    <row r="6317">
      <c r="A6317" s="176" t="n">
        <v>46023</v>
      </c>
      <c r="B6317" s="104" t="inlineStr">
        <is>
          <t>2025/26</t>
        </is>
      </c>
      <c r="C6317" s="104" t="inlineStr">
        <is>
          <t>HC-005</t>
        </is>
      </c>
      <c r="D6317" s="104" t="inlineStr">
        <is>
          <t>Île-de-France</t>
        </is>
      </c>
      <c r="E6317" s="104" t="inlineStr">
        <is>
          <t>Sur place</t>
        </is>
      </c>
      <c r="F6317" s="104" t="n">
        <v>31</v>
      </c>
      <c r="G6317" s="159" t="n">
        <v>3913</v>
      </c>
      <c r="H6317" s="159" t="n">
        <v>9970</v>
      </c>
      <c r="I6317" s="160" t="n">
        <v>52782.79</v>
      </c>
      <c r="J6317" s="160" t="n">
        <v>1619.81</v>
      </c>
      <c r="K6317" s="160" t="n">
        <v>51162.98</v>
      </c>
      <c r="L6317" s="160" t="n">
        <v>15430.95</v>
      </c>
    </row>
    <row r="6318">
      <c r="A6318" s="176" t="n">
        <v>46023</v>
      </c>
      <c r="B6318" s="104" t="inlineStr">
        <is>
          <t>2025/26</t>
        </is>
      </c>
      <c r="C6318" s="104" t="inlineStr">
        <is>
          <t>HC-005</t>
        </is>
      </c>
      <c r="D6318" s="104" t="inlineStr">
        <is>
          <t>Île-de-France</t>
        </is>
      </c>
      <c r="E6318" s="104" t="inlineStr">
        <is>
          <t>À emporter</t>
        </is>
      </c>
      <c r="F6318" s="104" t="n">
        <v>30</v>
      </c>
      <c r="G6318" s="159" t="n">
        <v>2877</v>
      </c>
      <c r="H6318" s="159" t="n">
        <v>7479</v>
      </c>
      <c r="I6318" s="160" t="n">
        <v>35673.46</v>
      </c>
      <c r="J6318" s="160" t="n">
        <v>1018.88</v>
      </c>
      <c r="K6318" s="160" t="n">
        <v>34654.58</v>
      </c>
      <c r="L6318" s="160" t="n">
        <v>10375.33</v>
      </c>
    </row>
    <row r="6319">
      <c r="A6319" s="176" t="n">
        <v>46023</v>
      </c>
      <c r="B6319" s="104" t="inlineStr">
        <is>
          <t>2025/26</t>
        </is>
      </c>
      <c r="C6319" s="104" t="inlineStr">
        <is>
          <t>HC-006</t>
        </is>
      </c>
      <c r="D6319" s="104" t="inlineStr">
        <is>
          <t>Nord-Ouest</t>
        </is>
      </c>
      <c r="E6319" s="104" t="inlineStr">
        <is>
          <t>Livraison</t>
        </is>
      </c>
      <c r="F6319" s="104" t="n">
        <v>30</v>
      </c>
      <c r="G6319" s="159" t="n">
        <v>1197</v>
      </c>
      <c r="H6319" s="159" t="n">
        <v>3090</v>
      </c>
      <c r="I6319" s="160" t="n">
        <v>20243.09</v>
      </c>
      <c r="J6319" s="160" t="n">
        <v>1161.55</v>
      </c>
      <c r="K6319" s="160" t="n">
        <v>19081.54</v>
      </c>
      <c r="L6319" s="160" t="n">
        <v>5908.06</v>
      </c>
    </row>
    <row r="6320">
      <c r="A6320" s="176" t="n">
        <v>46023</v>
      </c>
      <c r="B6320" s="104" t="inlineStr">
        <is>
          <t>2025/26</t>
        </is>
      </c>
      <c r="C6320" s="104" t="inlineStr">
        <is>
          <t>HC-006</t>
        </is>
      </c>
      <c r="D6320" s="104" t="inlineStr">
        <is>
          <t>Nord-Ouest</t>
        </is>
      </c>
      <c r="E6320" s="104" t="inlineStr">
        <is>
          <t>Sur place</t>
        </is>
      </c>
      <c r="F6320" s="104" t="n">
        <v>31</v>
      </c>
      <c r="G6320" s="159" t="n">
        <v>2579</v>
      </c>
      <c r="H6320" s="159" t="n">
        <v>6669</v>
      </c>
      <c r="I6320" s="160" t="n">
        <v>34830.49</v>
      </c>
      <c r="J6320" s="160" t="n">
        <v>1107.03</v>
      </c>
      <c r="K6320" s="160" t="n">
        <v>33723.46</v>
      </c>
      <c r="L6320" s="160" t="n">
        <v>10069.02</v>
      </c>
    </row>
    <row r="6321">
      <c r="A6321" s="176" t="n">
        <v>46023</v>
      </c>
      <c r="B6321" s="104" t="inlineStr">
        <is>
          <t>2025/26</t>
        </is>
      </c>
      <c r="C6321" s="104" t="inlineStr">
        <is>
          <t>HC-006</t>
        </is>
      </c>
      <c r="D6321" s="104" t="inlineStr">
        <is>
          <t>Nord-Ouest</t>
        </is>
      </c>
      <c r="E6321" s="104" t="inlineStr">
        <is>
          <t>À emporter</t>
        </is>
      </c>
      <c r="F6321" s="104" t="n">
        <v>29</v>
      </c>
      <c r="G6321" s="159" t="n">
        <v>1856</v>
      </c>
      <c r="H6321" s="159" t="n">
        <v>4588</v>
      </c>
      <c r="I6321" s="160" t="n">
        <v>22932.06</v>
      </c>
      <c r="J6321" s="160" t="n">
        <v>744.01</v>
      </c>
      <c r="K6321" s="160" t="n">
        <v>22188.05</v>
      </c>
      <c r="L6321" s="160" t="n">
        <v>6631.8</v>
      </c>
    </row>
    <row r="6322">
      <c r="A6322" s="176" t="n">
        <v>46023</v>
      </c>
      <c r="B6322" s="104" t="inlineStr">
        <is>
          <t>2025/26</t>
        </is>
      </c>
      <c r="C6322" s="104" t="inlineStr">
        <is>
          <t>HC-007</t>
        </is>
      </c>
      <c r="D6322" s="104" t="inlineStr">
        <is>
          <t>Sud-Est</t>
        </is>
      </c>
      <c r="E6322" s="104" t="inlineStr">
        <is>
          <t>Livraison</t>
        </is>
      </c>
      <c r="F6322" s="104" t="n">
        <v>31</v>
      </c>
      <c r="G6322" s="159" t="n">
        <v>1270</v>
      </c>
      <c r="H6322" s="159" t="n">
        <v>3224</v>
      </c>
      <c r="I6322" s="160" t="n">
        <v>21799.28</v>
      </c>
      <c r="J6322" s="160" t="n">
        <v>1355</v>
      </c>
      <c r="K6322" s="160" t="n">
        <v>20444.28</v>
      </c>
      <c r="L6322" s="160" t="n">
        <v>6759.37</v>
      </c>
    </row>
    <row r="6323">
      <c r="A6323" s="176" t="n">
        <v>46023</v>
      </c>
      <c r="B6323" s="104" t="inlineStr">
        <is>
          <t>2025/26</t>
        </is>
      </c>
      <c r="C6323" s="104" t="inlineStr">
        <is>
          <t>HC-007</t>
        </is>
      </c>
      <c r="D6323" s="104" t="inlineStr">
        <is>
          <t>Sud-Est</t>
        </is>
      </c>
      <c r="E6323" s="104" t="inlineStr">
        <is>
          <t>Sur place</t>
        </is>
      </c>
      <c r="F6323" s="104" t="n">
        <v>31</v>
      </c>
      <c r="G6323" s="159" t="n">
        <v>2780</v>
      </c>
      <c r="H6323" s="159" t="n">
        <v>7262</v>
      </c>
      <c r="I6323" s="160" t="n">
        <v>37777.16</v>
      </c>
      <c r="J6323" s="160" t="n">
        <v>1064.12</v>
      </c>
      <c r="K6323" s="160" t="n">
        <v>36713.04</v>
      </c>
      <c r="L6323" s="160" t="n">
        <v>11669.93</v>
      </c>
    </row>
    <row r="6324">
      <c r="A6324" s="176" t="n">
        <v>46023</v>
      </c>
      <c r="B6324" s="104" t="inlineStr">
        <is>
          <t>2025/26</t>
        </is>
      </c>
      <c r="C6324" s="104" t="inlineStr">
        <is>
          <t>HC-007</t>
        </is>
      </c>
      <c r="D6324" s="104" t="inlineStr">
        <is>
          <t>Sud-Est</t>
        </is>
      </c>
      <c r="E6324" s="104" t="inlineStr">
        <is>
          <t>À emporter</t>
        </is>
      </c>
      <c r="F6324" s="104" t="n">
        <v>31</v>
      </c>
      <c r="G6324" s="159" t="n">
        <v>2229</v>
      </c>
      <c r="H6324" s="159" t="n">
        <v>5827</v>
      </c>
      <c r="I6324" s="160" t="n">
        <v>27873.12</v>
      </c>
      <c r="J6324" s="160" t="n">
        <v>707.17</v>
      </c>
      <c r="K6324" s="160" t="n">
        <v>27165.95</v>
      </c>
      <c r="L6324" s="160" t="n">
        <v>8617.370000000001</v>
      </c>
    </row>
    <row r="6325">
      <c r="A6325" s="176" t="n">
        <v>46023</v>
      </c>
      <c r="B6325" s="104" t="inlineStr">
        <is>
          <t>2025/26</t>
        </is>
      </c>
      <c r="C6325" s="104" t="inlineStr">
        <is>
          <t>HC-008</t>
        </is>
      </c>
      <c r="D6325" s="104" t="inlineStr">
        <is>
          <t>Sud-Ouest</t>
        </is>
      </c>
      <c r="E6325" s="104" t="inlineStr">
        <is>
          <t>Livraison</t>
        </is>
      </c>
      <c r="F6325" s="104" t="n">
        <v>31</v>
      </c>
      <c r="G6325" s="159" t="n">
        <v>1541</v>
      </c>
      <c r="H6325" s="159" t="n">
        <v>4066</v>
      </c>
      <c r="I6325" s="160" t="n">
        <v>27092.45</v>
      </c>
      <c r="J6325" s="160" t="n">
        <v>1687.58</v>
      </c>
      <c r="K6325" s="160" t="n">
        <v>25404.87</v>
      </c>
      <c r="L6325" s="160" t="n">
        <v>7816.65</v>
      </c>
    </row>
    <row r="6326">
      <c r="A6326" s="176" t="n">
        <v>46023</v>
      </c>
      <c r="B6326" s="104" t="inlineStr">
        <is>
          <t>2025/26</t>
        </is>
      </c>
      <c r="C6326" s="104" t="inlineStr">
        <is>
          <t>HC-008</t>
        </is>
      </c>
      <c r="D6326" s="104" t="inlineStr">
        <is>
          <t>Sud-Ouest</t>
        </is>
      </c>
      <c r="E6326" s="104" t="inlineStr">
        <is>
          <t>Sur place</t>
        </is>
      </c>
      <c r="F6326" s="104" t="n">
        <v>31</v>
      </c>
      <c r="G6326" s="159" t="n">
        <v>3451</v>
      </c>
      <c r="H6326" s="159" t="n">
        <v>8737</v>
      </c>
      <c r="I6326" s="160" t="n">
        <v>46444.23</v>
      </c>
      <c r="J6326" s="160" t="n">
        <v>1549.23</v>
      </c>
      <c r="K6326" s="160" t="n">
        <v>44895</v>
      </c>
      <c r="L6326" s="160" t="n">
        <v>13469.14</v>
      </c>
    </row>
    <row r="6327">
      <c r="A6327" s="176" t="n">
        <v>46023</v>
      </c>
      <c r="B6327" s="104" t="inlineStr">
        <is>
          <t>2025/26</t>
        </is>
      </c>
      <c r="C6327" s="104" t="inlineStr">
        <is>
          <t>HC-008</t>
        </is>
      </c>
      <c r="D6327" s="104" t="inlineStr">
        <is>
          <t>Sud-Ouest</t>
        </is>
      </c>
      <c r="E6327" s="104" t="inlineStr">
        <is>
          <t>À emporter</t>
        </is>
      </c>
      <c r="F6327" s="104" t="n">
        <v>31</v>
      </c>
      <c r="G6327" s="159" t="n">
        <v>2719</v>
      </c>
      <c r="H6327" s="159" t="n">
        <v>6815</v>
      </c>
      <c r="I6327" s="160" t="n">
        <v>33535.52</v>
      </c>
      <c r="J6327" s="160" t="n">
        <v>1013.24</v>
      </c>
      <c r="K6327" s="160" t="n">
        <v>32522.28</v>
      </c>
      <c r="L6327" s="160" t="n">
        <v>9704.790000000001</v>
      </c>
    </row>
    <row r="6328">
      <c r="A6328" s="176" t="n">
        <v>46023</v>
      </c>
      <c r="B6328" s="104" t="inlineStr">
        <is>
          <t>2025/26</t>
        </is>
      </c>
      <c r="C6328" s="104" t="inlineStr">
        <is>
          <t>HC-009</t>
        </is>
      </c>
      <c r="D6328" s="104" t="inlineStr">
        <is>
          <t>Île-de-France</t>
        </is>
      </c>
      <c r="E6328" s="104" t="inlineStr">
        <is>
          <t>Livraison</t>
        </is>
      </c>
      <c r="F6328" s="104" t="n">
        <v>31</v>
      </c>
      <c r="G6328" s="159" t="n">
        <v>2116</v>
      </c>
      <c r="H6328" s="159" t="n">
        <v>5376</v>
      </c>
      <c r="I6328" s="160" t="n">
        <v>35188.51</v>
      </c>
      <c r="J6328" s="160" t="n">
        <v>2001.87</v>
      </c>
      <c r="K6328" s="160" t="n">
        <v>33186.64</v>
      </c>
      <c r="L6328" s="160" t="n">
        <v>10231.33</v>
      </c>
    </row>
    <row r="6329">
      <c r="A6329" s="176" t="n">
        <v>46023</v>
      </c>
      <c r="B6329" s="104" t="inlineStr">
        <is>
          <t>2025/26</t>
        </is>
      </c>
      <c r="C6329" s="104" t="inlineStr">
        <is>
          <t>HC-009</t>
        </is>
      </c>
      <c r="D6329" s="104" t="inlineStr">
        <is>
          <t>Île-de-France</t>
        </is>
      </c>
      <c r="E6329" s="104" t="inlineStr">
        <is>
          <t>Sur place</t>
        </is>
      </c>
      <c r="F6329" s="104" t="n">
        <v>31</v>
      </c>
      <c r="G6329" s="159" t="n">
        <v>4017</v>
      </c>
      <c r="H6329" s="159" t="n">
        <v>10115</v>
      </c>
      <c r="I6329" s="160" t="n">
        <v>53949.78</v>
      </c>
      <c r="J6329" s="160" t="n">
        <v>1449.17</v>
      </c>
      <c r="K6329" s="160" t="n">
        <v>52500.61</v>
      </c>
      <c r="L6329" s="160" t="n">
        <v>15638.34</v>
      </c>
    </row>
    <row r="6330">
      <c r="A6330" s="176" t="n">
        <v>46023</v>
      </c>
      <c r="B6330" s="104" t="inlineStr">
        <is>
          <t>2025/26</t>
        </is>
      </c>
      <c r="C6330" s="104" t="inlineStr">
        <is>
          <t>HC-009</t>
        </is>
      </c>
      <c r="D6330" s="104" t="inlineStr">
        <is>
          <t>Île-de-France</t>
        </is>
      </c>
      <c r="E6330" s="104" t="inlineStr">
        <is>
          <t>À emporter</t>
        </is>
      </c>
      <c r="F6330" s="104" t="n">
        <v>29</v>
      </c>
      <c r="G6330" s="159" t="n">
        <v>2954</v>
      </c>
      <c r="H6330" s="159" t="n">
        <v>7562</v>
      </c>
      <c r="I6330" s="160" t="n">
        <v>36505.07</v>
      </c>
      <c r="J6330" s="160" t="n">
        <v>1002.62</v>
      </c>
      <c r="K6330" s="160" t="n">
        <v>35502.45</v>
      </c>
      <c r="L6330" s="160" t="n">
        <v>10523.6</v>
      </c>
    </row>
    <row r="6331">
      <c r="A6331" s="176" t="n">
        <v>46023</v>
      </c>
      <c r="B6331" s="104" t="inlineStr">
        <is>
          <t>2025/26</t>
        </is>
      </c>
      <c r="C6331" s="104" t="inlineStr">
        <is>
          <t>HC-010</t>
        </is>
      </c>
      <c r="D6331" s="104" t="inlineStr">
        <is>
          <t>Nord-Ouest</t>
        </is>
      </c>
      <c r="E6331" s="104" t="inlineStr">
        <is>
          <t>Drive</t>
        </is>
      </c>
      <c r="F6331" s="104" t="n">
        <v>31</v>
      </c>
      <c r="G6331" s="159" t="n">
        <v>1573</v>
      </c>
      <c r="H6331" s="159" t="n">
        <v>4077</v>
      </c>
      <c r="I6331" s="160" t="n">
        <v>22379.11</v>
      </c>
      <c r="J6331" s="160" t="n">
        <v>641.98</v>
      </c>
      <c r="K6331" s="160" t="n">
        <v>21737.13</v>
      </c>
      <c r="L6331" s="160" t="n">
        <v>6482.46</v>
      </c>
    </row>
    <row r="6332">
      <c r="A6332" s="176" t="n">
        <v>46023</v>
      </c>
      <c r="B6332" s="104" t="inlineStr">
        <is>
          <t>2025/26</t>
        </is>
      </c>
      <c r="C6332" s="104" t="inlineStr">
        <is>
          <t>HC-010</t>
        </is>
      </c>
      <c r="D6332" s="104" t="inlineStr">
        <is>
          <t>Nord-Ouest</t>
        </is>
      </c>
      <c r="E6332" s="104" t="inlineStr">
        <is>
          <t>Livraison</t>
        </is>
      </c>
      <c r="F6332" s="104" t="n">
        <v>31</v>
      </c>
      <c r="G6332" s="159" t="n">
        <v>1753</v>
      </c>
      <c r="H6332" s="159" t="n">
        <v>4477</v>
      </c>
      <c r="I6332" s="160" t="n">
        <v>30457.77</v>
      </c>
      <c r="J6332" s="160" t="n">
        <v>1886.71</v>
      </c>
      <c r="K6332" s="160" t="n">
        <v>28571.06</v>
      </c>
      <c r="L6332" s="160" t="n">
        <v>8925.809999999999</v>
      </c>
    </row>
    <row r="6333">
      <c r="A6333" s="176" t="n">
        <v>46023</v>
      </c>
      <c r="B6333" s="104" t="inlineStr">
        <is>
          <t>2025/26</t>
        </is>
      </c>
      <c r="C6333" s="104" t="inlineStr">
        <is>
          <t>HC-010</t>
        </is>
      </c>
      <c r="D6333" s="104" t="inlineStr">
        <is>
          <t>Nord-Ouest</t>
        </is>
      </c>
      <c r="E6333" s="104" t="inlineStr">
        <is>
          <t>Sur place</t>
        </is>
      </c>
      <c r="F6333" s="104" t="n">
        <v>31</v>
      </c>
      <c r="G6333" s="159" t="n">
        <v>3859</v>
      </c>
      <c r="H6333" s="159" t="n">
        <v>9676</v>
      </c>
      <c r="I6333" s="160" t="n">
        <v>52394.72</v>
      </c>
      <c r="J6333" s="160" t="n">
        <v>1754.33</v>
      </c>
      <c r="K6333" s="160" t="n">
        <v>50640.39</v>
      </c>
      <c r="L6333" s="160" t="n">
        <v>15155.86</v>
      </c>
    </row>
    <row r="6334">
      <c r="A6334" s="176" t="n">
        <v>46023</v>
      </c>
      <c r="B6334" s="104" t="inlineStr">
        <is>
          <t>2025/26</t>
        </is>
      </c>
      <c r="C6334" s="104" t="inlineStr">
        <is>
          <t>HC-010</t>
        </is>
      </c>
      <c r="D6334" s="104" t="inlineStr">
        <is>
          <t>Nord-Ouest</t>
        </is>
      </c>
      <c r="E6334" s="104" t="inlineStr">
        <is>
          <t>À emporter</t>
        </is>
      </c>
      <c r="F6334" s="104" t="n">
        <v>31</v>
      </c>
      <c r="G6334" s="159" t="n">
        <v>2992</v>
      </c>
      <c r="H6334" s="159" t="n">
        <v>7519</v>
      </c>
      <c r="I6334" s="160" t="n">
        <v>37205.35</v>
      </c>
      <c r="J6334" s="160" t="n">
        <v>1236.69</v>
      </c>
      <c r="K6334" s="160" t="n">
        <v>35968.66</v>
      </c>
      <c r="L6334" s="160" t="n">
        <v>10688.69</v>
      </c>
    </row>
    <row r="6335">
      <c r="A6335" s="176" t="n">
        <v>46023</v>
      </c>
      <c r="B6335" s="104" t="inlineStr">
        <is>
          <t>2025/26</t>
        </is>
      </c>
      <c r="C6335" s="104" t="inlineStr">
        <is>
          <t>HC-011</t>
        </is>
      </c>
      <c r="D6335" s="104" t="inlineStr">
        <is>
          <t>Sud-Est</t>
        </is>
      </c>
      <c r="E6335" s="104" t="inlineStr">
        <is>
          <t>Livraison</t>
        </is>
      </c>
      <c r="F6335" s="104" t="n">
        <v>31</v>
      </c>
      <c r="G6335" s="159" t="n">
        <v>1839</v>
      </c>
      <c r="H6335" s="159" t="n">
        <v>4711</v>
      </c>
      <c r="I6335" s="160" t="n">
        <v>31060.56</v>
      </c>
      <c r="J6335" s="160" t="n">
        <v>1947.67</v>
      </c>
      <c r="K6335" s="160" t="n">
        <v>29112.89</v>
      </c>
      <c r="L6335" s="160" t="n">
        <v>9037.620000000001</v>
      </c>
    </row>
    <row r="6336">
      <c r="A6336" s="176" t="n">
        <v>46023</v>
      </c>
      <c r="B6336" s="104" t="inlineStr">
        <is>
          <t>2025/26</t>
        </is>
      </c>
      <c r="C6336" s="104" t="inlineStr">
        <is>
          <t>HC-011</t>
        </is>
      </c>
      <c r="D6336" s="104" t="inlineStr">
        <is>
          <t>Sud-Est</t>
        </is>
      </c>
      <c r="E6336" s="104" t="inlineStr">
        <is>
          <t>Sur place</t>
        </is>
      </c>
      <c r="F6336" s="104" t="n">
        <v>30</v>
      </c>
      <c r="G6336" s="159" t="n">
        <v>3800</v>
      </c>
      <c r="H6336" s="159" t="n">
        <v>9443</v>
      </c>
      <c r="I6336" s="160" t="n">
        <v>51076.76</v>
      </c>
      <c r="J6336" s="160" t="n">
        <v>1538.78</v>
      </c>
      <c r="K6336" s="160" t="n">
        <v>49537.98</v>
      </c>
      <c r="L6336" s="160" t="n">
        <v>14771.69</v>
      </c>
    </row>
    <row r="6337">
      <c r="A6337" s="176" t="n">
        <v>46023</v>
      </c>
      <c r="B6337" s="104" t="inlineStr">
        <is>
          <t>2025/26</t>
        </is>
      </c>
      <c r="C6337" s="104" t="inlineStr">
        <is>
          <t>HC-011</t>
        </is>
      </c>
      <c r="D6337" s="104" t="inlineStr">
        <is>
          <t>Sud-Est</t>
        </is>
      </c>
      <c r="E6337" s="104" t="inlineStr">
        <is>
          <t>À emporter</t>
        </is>
      </c>
      <c r="F6337" s="104" t="n">
        <v>30</v>
      </c>
      <c r="G6337" s="159" t="n">
        <v>2833</v>
      </c>
      <c r="H6337" s="159" t="n">
        <v>7221</v>
      </c>
      <c r="I6337" s="160" t="n">
        <v>34982.04</v>
      </c>
      <c r="J6337" s="160" t="n">
        <v>1095.34</v>
      </c>
      <c r="K6337" s="160" t="n">
        <v>33886.7</v>
      </c>
      <c r="L6337" s="160" t="n">
        <v>10161.9</v>
      </c>
    </row>
    <row r="6338">
      <c r="A6338" s="176" t="n">
        <v>46023</v>
      </c>
      <c r="B6338" s="104" t="inlineStr">
        <is>
          <t>2025/26</t>
        </is>
      </c>
      <c r="C6338" s="104" t="inlineStr">
        <is>
          <t>HC-012</t>
        </is>
      </c>
      <c r="D6338" s="104" t="inlineStr">
        <is>
          <t>Sud-Ouest</t>
        </is>
      </c>
      <c r="E6338" s="104" t="inlineStr">
        <is>
          <t>Drive</t>
        </is>
      </c>
      <c r="F6338" s="104" t="n">
        <v>29</v>
      </c>
      <c r="G6338" s="159" t="n">
        <v>656</v>
      </c>
      <c r="H6338" s="159" t="n">
        <v>1662</v>
      </c>
      <c r="I6338" s="160" t="n">
        <v>9451.959999999999</v>
      </c>
      <c r="J6338" s="160" t="n">
        <v>276.9</v>
      </c>
      <c r="K6338" s="160" t="n">
        <v>9175.059999999999</v>
      </c>
      <c r="L6338" s="160" t="n">
        <v>2733.85</v>
      </c>
    </row>
    <row r="6339">
      <c r="A6339" s="176" t="n">
        <v>46023</v>
      </c>
      <c r="B6339" s="104" t="inlineStr">
        <is>
          <t>2025/26</t>
        </is>
      </c>
      <c r="C6339" s="104" t="inlineStr">
        <is>
          <t>HC-012</t>
        </is>
      </c>
      <c r="D6339" s="104" t="inlineStr">
        <is>
          <t>Sud-Ouest</t>
        </is>
      </c>
      <c r="E6339" s="104" t="inlineStr">
        <is>
          <t>Livraison</t>
        </is>
      </c>
      <c r="F6339" s="104" t="n">
        <v>31</v>
      </c>
      <c r="G6339" s="159" t="n">
        <v>794</v>
      </c>
      <c r="H6339" s="159" t="n">
        <v>2033</v>
      </c>
      <c r="I6339" s="160" t="n">
        <v>13598.89</v>
      </c>
      <c r="J6339" s="160" t="n">
        <v>760.8</v>
      </c>
      <c r="K6339" s="160" t="n">
        <v>12838.09</v>
      </c>
      <c r="L6339" s="160" t="n">
        <v>3997.73</v>
      </c>
    </row>
    <row r="6340">
      <c r="A6340" s="176" t="n">
        <v>46023</v>
      </c>
      <c r="B6340" s="104" t="inlineStr">
        <is>
          <t>2025/26</t>
        </is>
      </c>
      <c r="C6340" s="104" t="inlineStr">
        <is>
          <t>HC-012</t>
        </is>
      </c>
      <c r="D6340" s="104" t="inlineStr">
        <is>
          <t>Sud-Ouest</t>
        </is>
      </c>
      <c r="E6340" s="104" t="inlineStr">
        <is>
          <t>Sur place</t>
        </is>
      </c>
      <c r="F6340" s="104" t="n">
        <v>31</v>
      </c>
      <c r="G6340" s="159" t="n">
        <v>1804</v>
      </c>
      <c r="H6340" s="159" t="n">
        <v>4638</v>
      </c>
      <c r="I6340" s="160" t="n">
        <v>24452.66</v>
      </c>
      <c r="J6340" s="160" t="n">
        <v>693.45</v>
      </c>
      <c r="K6340" s="160" t="n">
        <v>23759.21</v>
      </c>
      <c r="L6340" s="160" t="n">
        <v>7087.47</v>
      </c>
    </row>
    <row r="6341">
      <c r="A6341" s="176" t="n">
        <v>46023</v>
      </c>
      <c r="B6341" s="104" t="inlineStr">
        <is>
          <t>2025/26</t>
        </is>
      </c>
      <c r="C6341" s="104" t="inlineStr">
        <is>
          <t>HC-012</t>
        </is>
      </c>
      <c r="D6341" s="104" t="inlineStr">
        <is>
          <t>Sud-Ouest</t>
        </is>
      </c>
      <c r="E6341" s="104" t="inlineStr">
        <is>
          <t>À emporter</t>
        </is>
      </c>
      <c r="F6341" s="104" t="n">
        <v>31</v>
      </c>
      <c r="G6341" s="159" t="n">
        <v>1352</v>
      </c>
      <c r="H6341" s="159" t="n">
        <v>3478</v>
      </c>
      <c r="I6341" s="160" t="n">
        <v>16750.66</v>
      </c>
      <c r="J6341" s="160" t="n">
        <v>448.23</v>
      </c>
      <c r="K6341" s="160" t="n">
        <v>16302.43</v>
      </c>
      <c r="L6341" s="160" t="n">
        <v>4875.64</v>
      </c>
    </row>
    <row r="6342">
      <c r="A6342" s="176" t="n">
        <v>46023</v>
      </c>
      <c r="B6342" s="104" t="inlineStr">
        <is>
          <t>2025/26</t>
        </is>
      </c>
      <c r="C6342" s="104" t="inlineStr">
        <is>
          <t>HC-013</t>
        </is>
      </c>
      <c r="D6342" s="104" t="inlineStr">
        <is>
          <t>Île-de-France</t>
        </is>
      </c>
      <c r="E6342" s="104" t="inlineStr">
        <is>
          <t>Livraison</t>
        </is>
      </c>
      <c r="F6342" s="104" t="n">
        <v>31</v>
      </c>
      <c r="G6342" s="159" t="n">
        <v>1438</v>
      </c>
      <c r="H6342" s="159" t="n">
        <v>3658</v>
      </c>
      <c r="I6342" s="160" t="n">
        <v>24424</v>
      </c>
      <c r="J6342" s="160" t="n">
        <v>1418.26</v>
      </c>
      <c r="K6342" s="160" t="n">
        <v>23005.74</v>
      </c>
      <c r="L6342" s="160" t="n">
        <v>7053.96</v>
      </c>
    </row>
    <row r="6343">
      <c r="A6343" s="176" t="n">
        <v>46023</v>
      </c>
      <c r="B6343" s="104" t="inlineStr">
        <is>
          <t>2025/26</t>
        </is>
      </c>
      <c r="C6343" s="104" t="inlineStr">
        <is>
          <t>HC-013</t>
        </is>
      </c>
      <c r="D6343" s="104" t="inlineStr">
        <is>
          <t>Île-de-France</t>
        </is>
      </c>
      <c r="E6343" s="104" t="inlineStr">
        <is>
          <t>Sur place</t>
        </is>
      </c>
      <c r="F6343" s="104" t="n">
        <v>30</v>
      </c>
      <c r="G6343" s="159" t="n">
        <v>2921</v>
      </c>
      <c r="H6343" s="159" t="n">
        <v>7476</v>
      </c>
      <c r="I6343" s="160" t="n">
        <v>39102.03</v>
      </c>
      <c r="J6343" s="160" t="n">
        <v>1100.75</v>
      </c>
      <c r="K6343" s="160" t="n">
        <v>38001.28</v>
      </c>
      <c r="L6343" s="160" t="n">
        <v>11319.91</v>
      </c>
    </row>
    <row r="6344">
      <c r="A6344" s="176" t="n">
        <v>46023</v>
      </c>
      <c r="B6344" s="104" t="inlineStr">
        <is>
          <t>2025/26</t>
        </is>
      </c>
      <c r="C6344" s="104" t="inlineStr">
        <is>
          <t>HC-013</t>
        </is>
      </c>
      <c r="D6344" s="104" t="inlineStr">
        <is>
          <t>Île-de-France</t>
        </is>
      </c>
      <c r="E6344" s="104" t="inlineStr">
        <is>
          <t>À emporter</t>
        </is>
      </c>
      <c r="F6344" s="104" t="n">
        <v>31</v>
      </c>
      <c r="G6344" s="159" t="n">
        <v>2329</v>
      </c>
      <c r="H6344" s="159" t="n">
        <v>5924</v>
      </c>
      <c r="I6344" s="160" t="n">
        <v>28947.68</v>
      </c>
      <c r="J6344" s="160" t="n">
        <v>810.3</v>
      </c>
      <c r="K6344" s="160" t="n">
        <v>28137.38</v>
      </c>
      <c r="L6344" s="160" t="n">
        <v>8376.83</v>
      </c>
    </row>
    <row r="6345">
      <c r="A6345" s="176" t="n">
        <v>46023</v>
      </c>
      <c r="B6345" s="104" t="inlineStr">
        <is>
          <t>2025/26</t>
        </is>
      </c>
      <c r="C6345" s="104" t="inlineStr">
        <is>
          <t>HC-014</t>
        </is>
      </c>
      <c r="D6345" s="104" t="inlineStr">
        <is>
          <t>Nord-Ouest</t>
        </is>
      </c>
      <c r="E6345" s="104" t="inlineStr">
        <is>
          <t>Livraison</t>
        </is>
      </c>
      <c r="F6345" s="104" t="n">
        <v>31</v>
      </c>
      <c r="G6345" s="159" t="n">
        <v>1342</v>
      </c>
      <c r="H6345" s="159" t="n">
        <v>3466</v>
      </c>
      <c r="I6345" s="160" t="n">
        <v>22787.14</v>
      </c>
      <c r="J6345" s="160" t="n">
        <v>1337.27</v>
      </c>
      <c r="K6345" s="160" t="n">
        <v>21449.87</v>
      </c>
      <c r="L6345" s="160" t="n">
        <v>6649.31</v>
      </c>
    </row>
    <row r="6346">
      <c r="A6346" s="176" t="n">
        <v>46023</v>
      </c>
      <c r="B6346" s="104" t="inlineStr">
        <is>
          <t>2025/26</t>
        </is>
      </c>
      <c r="C6346" s="104" t="inlineStr">
        <is>
          <t>HC-014</t>
        </is>
      </c>
      <c r="D6346" s="104" t="inlineStr">
        <is>
          <t>Nord-Ouest</t>
        </is>
      </c>
      <c r="E6346" s="104" t="inlineStr">
        <is>
          <t>Sur place</t>
        </is>
      </c>
      <c r="F6346" s="104" t="n">
        <v>31</v>
      </c>
      <c r="G6346" s="159" t="n">
        <v>2786</v>
      </c>
      <c r="H6346" s="159" t="n">
        <v>7025</v>
      </c>
      <c r="I6346" s="160" t="n">
        <v>37564.14</v>
      </c>
      <c r="J6346" s="160" t="n">
        <v>1094.71</v>
      </c>
      <c r="K6346" s="160" t="n">
        <v>36469.43</v>
      </c>
      <c r="L6346" s="160" t="n">
        <v>10832.88</v>
      </c>
    </row>
    <row r="6347">
      <c r="A6347" s="176" t="n">
        <v>46023</v>
      </c>
      <c r="B6347" s="104" t="inlineStr">
        <is>
          <t>2025/26</t>
        </is>
      </c>
      <c r="C6347" s="104" t="inlineStr">
        <is>
          <t>HC-014</t>
        </is>
      </c>
      <c r="D6347" s="104" t="inlineStr">
        <is>
          <t>Nord-Ouest</t>
        </is>
      </c>
      <c r="E6347" s="104" t="inlineStr">
        <is>
          <t>À emporter</t>
        </is>
      </c>
      <c r="F6347" s="104" t="n">
        <v>30</v>
      </c>
      <c r="G6347" s="159" t="n">
        <v>2133</v>
      </c>
      <c r="H6347" s="159" t="n">
        <v>5484</v>
      </c>
      <c r="I6347" s="160" t="n">
        <v>26471.78</v>
      </c>
      <c r="J6347" s="160" t="n">
        <v>762.97</v>
      </c>
      <c r="K6347" s="160" t="n">
        <v>25708.81</v>
      </c>
      <c r="L6347" s="160" t="n">
        <v>7652.63</v>
      </c>
    </row>
    <row r="6348">
      <c r="A6348" s="176" t="n">
        <v>46023</v>
      </c>
      <c r="B6348" s="104" t="inlineStr">
        <is>
          <t>2025/26</t>
        </is>
      </c>
      <c r="C6348" s="104" t="inlineStr">
        <is>
          <t>HC-015</t>
        </is>
      </c>
      <c r="D6348" s="104" t="inlineStr">
        <is>
          <t>Sud-Est</t>
        </is>
      </c>
      <c r="E6348" s="104" t="inlineStr">
        <is>
          <t>Livraison</t>
        </is>
      </c>
      <c r="F6348" s="104" t="n">
        <v>31</v>
      </c>
      <c r="G6348" s="159" t="n">
        <v>1313</v>
      </c>
      <c r="H6348" s="159" t="n">
        <v>3367</v>
      </c>
      <c r="I6348" s="160" t="n">
        <v>22265.16</v>
      </c>
      <c r="J6348" s="160" t="n">
        <v>1219.57</v>
      </c>
      <c r="K6348" s="160" t="n">
        <v>21045.59</v>
      </c>
      <c r="L6348" s="160" t="n">
        <v>6472.58</v>
      </c>
    </row>
    <row r="6349">
      <c r="A6349" s="176" t="n">
        <v>46023</v>
      </c>
      <c r="B6349" s="104" t="inlineStr">
        <is>
          <t>2025/26</t>
        </is>
      </c>
      <c r="C6349" s="104" t="inlineStr">
        <is>
          <t>HC-015</t>
        </is>
      </c>
      <c r="D6349" s="104" t="inlineStr">
        <is>
          <t>Sud-Est</t>
        </is>
      </c>
      <c r="E6349" s="104" t="inlineStr">
        <is>
          <t>Sur place</t>
        </is>
      </c>
      <c r="F6349" s="104" t="n">
        <v>30</v>
      </c>
      <c r="G6349" s="159" t="n">
        <v>2535</v>
      </c>
      <c r="H6349" s="159" t="n">
        <v>6794</v>
      </c>
      <c r="I6349" s="160" t="n">
        <v>34479.54</v>
      </c>
      <c r="J6349" s="160" t="n">
        <v>1027.88</v>
      </c>
      <c r="K6349" s="160" t="n">
        <v>33451.66</v>
      </c>
      <c r="L6349" s="160" t="n">
        <v>10030.05</v>
      </c>
    </row>
    <row r="6350">
      <c r="A6350" s="176" t="n">
        <v>46023</v>
      </c>
      <c r="B6350" s="104" t="inlineStr">
        <is>
          <t>2025/26</t>
        </is>
      </c>
      <c r="C6350" s="104" t="inlineStr">
        <is>
          <t>HC-015</t>
        </is>
      </c>
      <c r="D6350" s="104" t="inlineStr">
        <is>
          <t>Sud-Est</t>
        </is>
      </c>
      <c r="E6350" s="104" t="inlineStr">
        <is>
          <t>À emporter</t>
        </is>
      </c>
      <c r="F6350" s="104" t="n">
        <v>31</v>
      </c>
      <c r="G6350" s="159" t="n">
        <v>2057</v>
      </c>
      <c r="H6350" s="159" t="n">
        <v>5206</v>
      </c>
      <c r="I6350" s="160" t="n">
        <v>25606.93</v>
      </c>
      <c r="J6350" s="160" t="n">
        <v>867.6900000000001</v>
      </c>
      <c r="K6350" s="160" t="n">
        <v>24739.24</v>
      </c>
      <c r="L6350" s="160" t="n">
        <v>7420.32</v>
      </c>
    </row>
    <row r="6351">
      <c r="A6351" s="176" t="n">
        <v>46023</v>
      </c>
      <c r="B6351" s="104" t="inlineStr">
        <is>
          <t>2025/26</t>
        </is>
      </c>
      <c r="C6351" s="104" t="inlineStr">
        <is>
          <t>HC-016</t>
        </is>
      </c>
      <c r="D6351" s="104" t="inlineStr">
        <is>
          <t>Sud-Ouest</t>
        </is>
      </c>
      <c r="E6351" s="104" t="inlineStr">
        <is>
          <t>Livraison</t>
        </is>
      </c>
      <c r="F6351" s="104" t="n">
        <v>31</v>
      </c>
      <c r="G6351" s="159" t="n">
        <v>1657</v>
      </c>
      <c r="H6351" s="159" t="n">
        <v>4197</v>
      </c>
      <c r="I6351" s="160" t="n">
        <v>27997.95</v>
      </c>
      <c r="J6351" s="160" t="n">
        <v>1637.93</v>
      </c>
      <c r="K6351" s="160" t="n">
        <v>26360.02</v>
      </c>
      <c r="L6351" s="160" t="n">
        <v>8088.6</v>
      </c>
    </row>
    <row r="6352">
      <c r="A6352" s="176" t="n">
        <v>46023</v>
      </c>
      <c r="B6352" s="104" t="inlineStr">
        <is>
          <t>2025/26</t>
        </is>
      </c>
      <c r="C6352" s="104" t="inlineStr">
        <is>
          <t>HC-016</t>
        </is>
      </c>
      <c r="D6352" s="104" t="inlineStr">
        <is>
          <t>Sud-Ouest</t>
        </is>
      </c>
      <c r="E6352" s="104" t="inlineStr">
        <is>
          <t>Sur place</t>
        </is>
      </c>
      <c r="F6352" s="104" t="n">
        <v>31</v>
      </c>
      <c r="G6352" s="159" t="n">
        <v>3518</v>
      </c>
      <c r="H6352" s="159" t="n">
        <v>8647</v>
      </c>
      <c r="I6352" s="160" t="n">
        <v>47534.33</v>
      </c>
      <c r="J6352" s="160" t="n">
        <v>1554.49</v>
      </c>
      <c r="K6352" s="160" t="n">
        <v>45979.84</v>
      </c>
      <c r="L6352" s="160" t="n">
        <v>13777.73</v>
      </c>
    </row>
    <row r="6353">
      <c r="A6353" s="176" t="n">
        <v>46023</v>
      </c>
      <c r="B6353" s="104" t="inlineStr">
        <is>
          <t>2025/26</t>
        </is>
      </c>
      <c r="C6353" s="104" t="inlineStr">
        <is>
          <t>HC-016</t>
        </is>
      </c>
      <c r="D6353" s="104" t="inlineStr">
        <is>
          <t>Sud-Ouest</t>
        </is>
      </c>
      <c r="E6353" s="104" t="inlineStr">
        <is>
          <t>À emporter</t>
        </is>
      </c>
      <c r="F6353" s="104" t="n">
        <v>30</v>
      </c>
      <c r="G6353" s="159" t="n">
        <v>2653</v>
      </c>
      <c r="H6353" s="159" t="n">
        <v>6776</v>
      </c>
      <c r="I6353" s="160" t="n">
        <v>32941.57</v>
      </c>
      <c r="J6353" s="160" t="n">
        <v>972.6900000000001</v>
      </c>
      <c r="K6353" s="160" t="n">
        <v>31968.88</v>
      </c>
      <c r="L6353" s="160" t="n">
        <v>9501.389999999999</v>
      </c>
    </row>
    <row r="6354">
      <c r="A6354" s="176" t="n">
        <v>46023</v>
      </c>
      <c r="B6354" s="104" t="inlineStr">
        <is>
          <t>2025/26</t>
        </is>
      </c>
      <c r="C6354" s="104" t="inlineStr">
        <is>
          <t>HC-017</t>
        </is>
      </c>
      <c r="D6354" s="104" t="inlineStr">
        <is>
          <t>Île-de-France</t>
        </is>
      </c>
      <c r="E6354" s="104" t="inlineStr">
        <is>
          <t>Drive</t>
        </is>
      </c>
      <c r="F6354" s="104" t="n">
        <v>31</v>
      </c>
      <c r="G6354" s="159" t="n">
        <v>1097</v>
      </c>
      <c r="H6354" s="159" t="n">
        <v>2812</v>
      </c>
      <c r="I6354" s="160" t="n">
        <v>15558.62</v>
      </c>
      <c r="J6354" s="160" t="n">
        <v>459.89</v>
      </c>
      <c r="K6354" s="160" t="n">
        <v>15098.73</v>
      </c>
      <c r="L6354" s="160" t="n">
        <v>4526.37</v>
      </c>
    </row>
    <row r="6355">
      <c r="A6355" s="176" t="n">
        <v>46023</v>
      </c>
      <c r="B6355" s="104" t="inlineStr">
        <is>
          <t>2025/26</t>
        </is>
      </c>
      <c r="C6355" s="104" t="inlineStr">
        <is>
          <t>HC-017</t>
        </is>
      </c>
      <c r="D6355" s="104" t="inlineStr">
        <is>
          <t>Île-de-France</t>
        </is>
      </c>
      <c r="E6355" s="104" t="inlineStr">
        <is>
          <t>Livraison</t>
        </is>
      </c>
      <c r="F6355" s="104" t="n">
        <v>31</v>
      </c>
      <c r="G6355" s="159" t="n">
        <v>1258</v>
      </c>
      <c r="H6355" s="159" t="n">
        <v>3308</v>
      </c>
      <c r="I6355" s="160" t="n">
        <v>21211.65</v>
      </c>
      <c r="J6355" s="160" t="n">
        <v>1287.03</v>
      </c>
      <c r="K6355" s="160" t="n">
        <v>19924.62</v>
      </c>
      <c r="L6355" s="160" t="n">
        <v>6167.51</v>
      </c>
    </row>
    <row r="6356">
      <c r="A6356" s="176" t="n">
        <v>46023</v>
      </c>
      <c r="B6356" s="104" t="inlineStr">
        <is>
          <t>2025/26</t>
        </is>
      </c>
      <c r="C6356" s="104" t="inlineStr">
        <is>
          <t>HC-017</t>
        </is>
      </c>
      <c r="D6356" s="104" t="inlineStr">
        <is>
          <t>Île-de-France</t>
        </is>
      </c>
      <c r="E6356" s="104" t="inlineStr">
        <is>
          <t>Sur place</t>
        </is>
      </c>
      <c r="F6356" s="104" t="n">
        <v>31</v>
      </c>
      <c r="G6356" s="159" t="n">
        <v>2766</v>
      </c>
      <c r="H6356" s="159" t="n">
        <v>7173</v>
      </c>
      <c r="I6356" s="160" t="n">
        <v>37825.76</v>
      </c>
      <c r="J6356" s="160" t="n">
        <v>1151.95</v>
      </c>
      <c r="K6356" s="160" t="n">
        <v>36673.81</v>
      </c>
      <c r="L6356" s="160" t="n">
        <v>11006.73</v>
      </c>
    </row>
    <row r="6357">
      <c r="A6357" s="176" t="n">
        <v>46023</v>
      </c>
      <c r="B6357" s="104" t="inlineStr">
        <is>
          <t>2025/26</t>
        </is>
      </c>
      <c r="C6357" s="104" t="inlineStr">
        <is>
          <t>HC-017</t>
        </is>
      </c>
      <c r="D6357" s="104" t="inlineStr">
        <is>
          <t>Île-de-France</t>
        </is>
      </c>
      <c r="E6357" s="104" t="inlineStr">
        <is>
          <t>À emporter</t>
        </is>
      </c>
      <c r="F6357" s="104" t="n">
        <v>30</v>
      </c>
      <c r="G6357" s="159" t="n">
        <v>1862</v>
      </c>
      <c r="H6357" s="159" t="n">
        <v>4661</v>
      </c>
      <c r="I6357" s="160" t="n">
        <v>23110.13</v>
      </c>
      <c r="J6357" s="160" t="n">
        <v>711.1</v>
      </c>
      <c r="K6357" s="160" t="n">
        <v>22399.03</v>
      </c>
      <c r="L6357" s="160" t="n">
        <v>6685.6</v>
      </c>
    </row>
    <row r="6358">
      <c r="A6358" s="176" t="n">
        <v>46023</v>
      </c>
      <c r="B6358" s="104" t="inlineStr">
        <is>
          <t>2025/26</t>
        </is>
      </c>
      <c r="C6358" s="104" t="inlineStr">
        <is>
          <t>HC-018</t>
        </is>
      </c>
      <c r="D6358" s="104" t="inlineStr">
        <is>
          <t>Nord-Ouest</t>
        </is>
      </c>
      <c r="E6358" s="104" t="inlineStr">
        <is>
          <t>Drive</t>
        </is>
      </c>
      <c r="F6358" s="104" t="n">
        <v>31</v>
      </c>
      <c r="G6358" s="159" t="n">
        <v>678</v>
      </c>
      <c r="H6358" s="159" t="n">
        <v>1734</v>
      </c>
      <c r="I6358" s="160" t="n">
        <v>9811.360000000001</v>
      </c>
      <c r="J6358" s="160" t="n">
        <v>286.06</v>
      </c>
      <c r="K6358" s="160" t="n">
        <v>9525.299999999999</v>
      </c>
      <c r="L6358" s="160" t="n">
        <v>2839.69</v>
      </c>
    </row>
    <row r="6359">
      <c r="A6359" s="176" t="n">
        <v>46023</v>
      </c>
      <c r="B6359" s="104" t="inlineStr">
        <is>
          <t>2025/26</t>
        </is>
      </c>
      <c r="C6359" s="104" t="inlineStr">
        <is>
          <t>HC-018</t>
        </is>
      </c>
      <c r="D6359" s="104" t="inlineStr">
        <is>
          <t>Nord-Ouest</t>
        </is>
      </c>
      <c r="E6359" s="104" t="inlineStr">
        <is>
          <t>Livraison</t>
        </is>
      </c>
      <c r="F6359" s="104" t="n">
        <v>31</v>
      </c>
      <c r="G6359" s="159" t="n">
        <v>750</v>
      </c>
      <c r="H6359" s="159" t="n">
        <v>1868</v>
      </c>
      <c r="I6359" s="160" t="n">
        <v>12983.69</v>
      </c>
      <c r="J6359" s="160" t="n">
        <v>803.35</v>
      </c>
      <c r="K6359" s="160" t="n">
        <v>12180.34</v>
      </c>
      <c r="L6359" s="160" t="n">
        <v>3768.19</v>
      </c>
    </row>
    <row r="6360">
      <c r="A6360" s="176" t="n">
        <v>46023</v>
      </c>
      <c r="B6360" s="104" t="inlineStr">
        <is>
          <t>2025/26</t>
        </is>
      </c>
      <c r="C6360" s="104" t="inlineStr">
        <is>
          <t>HC-018</t>
        </is>
      </c>
      <c r="D6360" s="104" t="inlineStr">
        <is>
          <t>Nord-Ouest</t>
        </is>
      </c>
      <c r="E6360" s="104" t="inlineStr">
        <is>
          <t>Sur place</t>
        </is>
      </c>
      <c r="F6360" s="104" t="n">
        <v>31</v>
      </c>
      <c r="G6360" s="159" t="n">
        <v>1694</v>
      </c>
      <c r="H6360" s="159" t="n">
        <v>4450</v>
      </c>
      <c r="I6360" s="160" t="n">
        <v>22888.86</v>
      </c>
      <c r="J6360" s="160" t="n">
        <v>668.08</v>
      </c>
      <c r="K6360" s="160" t="n">
        <v>22220.78</v>
      </c>
      <c r="L6360" s="160" t="n">
        <v>6571.88</v>
      </c>
    </row>
    <row r="6361">
      <c r="A6361" s="176" t="n">
        <v>46023</v>
      </c>
      <c r="B6361" s="104" t="inlineStr">
        <is>
          <t>2025/26</t>
        </is>
      </c>
      <c r="C6361" s="104" t="inlineStr">
        <is>
          <t>HC-018</t>
        </is>
      </c>
      <c r="D6361" s="104" t="inlineStr">
        <is>
          <t>Nord-Ouest</t>
        </is>
      </c>
      <c r="E6361" s="104" t="inlineStr">
        <is>
          <t>À emporter</t>
        </is>
      </c>
      <c r="F6361" s="104" t="n">
        <v>31</v>
      </c>
      <c r="G6361" s="159" t="n">
        <v>1282</v>
      </c>
      <c r="H6361" s="159" t="n">
        <v>3299</v>
      </c>
      <c r="I6361" s="160" t="n">
        <v>16011.14</v>
      </c>
      <c r="J6361" s="160" t="n">
        <v>475.8</v>
      </c>
      <c r="K6361" s="160" t="n">
        <v>15535.34</v>
      </c>
      <c r="L6361" s="160" t="n">
        <v>4648.41</v>
      </c>
    </row>
    <row r="6362">
      <c r="A6362" s="176" t="n">
        <v>46023</v>
      </c>
      <c r="B6362" s="104" t="inlineStr">
        <is>
          <t>2025/26</t>
        </is>
      </c>
      <c r="C6362" s="104" t="inlineStr">
        <is>
          <t>HC-019</t>
        </is>
      </c>
      <c r="D6362" s="104" t="inlineStr">
        <is>
          <t>Sud-Est</t>
        </is>
      </c>
      <c r="E6362" s="104" t="inlineStr">
        <is>
          <t>Livraison</t>
        </is>
      </c>
      <c r="F6362" s="104" t="n">
        <v>31</v>
      </c>
      <c r="G6362" s="159" t="n">
        <v>1274</v>
      </c>
      <c r="H6362" s="159" t="n">
        <v>3350</v>
      </c>
      <c r="I6362" s="160" t="n">
        <v>21777.27</v>
      </c>
      <c r="J6362" s="160" t="n">
        <v>1192.02</v>
      </c>
      <c r="K6362" s="160" t="n">
        <v>20585.25</v>
      </c>
      <c r="L6362" s="160" t="n">
        <v>6970.35</v>
      </c>
    </row>
    <row r="6363">
      <c r="A6363" s="176" t="n">
        <v>46023</v>
      </c>
      <c r="B6363" s="104" t="inlineStr">
        <is>
          <t>2025/26</t>
        </is>
      </c>
      <c r="C6363" s="104" t="inlineStr">
        <is>
          <t>HC-019</t>
        </is>
      </c>
      <c r="D6363" s="104" t="inlineStr">
        <is>
          <t>Sud-Est</t>
        </is>
      </c>
      <c r="E6363" s="104" t="inlineStr">
        <is>
          <t>Sur place</t>
        </is>
      </c>
      <c r="F6363" s="104" t="n">
        <v>31</v>
      </c>
      <c r="G6363" s="159" t="n">
        <v>2695</v>
      </c>
      <c r="H6363" s="159" t="n">
        <v>6821</v>
      </c>
      <c r="I6363" s="160" t="n">
        <v>36340.15</v>
      </c>
      <c r="J6363" s="160" t="n">
        <v>1131.71</v>
      </c>
      <c r="K6363" s="160" t="n">
        <v>35208.44</v>
      </c>
      <c r="L6363" s="160" t="n">
        <v>11541.54</v>
      </c>
    </row>
    <row r="6364">
      <c r="A6364" s="176" t="n">
        <v>46023</v>
      </c>
      <c r="B6364" s="104" t="inlineStr">
        <is>
          <t>2025/26</t>
        </is>
      </c>
      <c r="C6364" s="104" t="inlineStr">
        <is>
          <t>HC-019</t>
        </is>
      </c>
      <c r="D6364" s="104" t="inlineStr">
        <is>
          <t>Sud-Est</t>
        </is>
      </c>
      <c r="E6364" s="104" t="inlineStr">
        <is>
          <t>À emporter</t>
        </is>
      </c>
      <c r="F6364" s="104" t="n">
        <v>30</v>
      </c>
      <c r="G6364" s="159" t="n">
        <v>1934</v>
      </c>
      <c r="H6364" s="159" t="n">
        <v>4930</v>
      </c>
      <c r="I6364" s="160" t="n">
        <v>24041.44</v>
      </c>
      <c r="J6364" s="160" t="n">
        <v>796.66</v>
      </c>
      <c r="K6364" s="160" t="n">
        <v>23244.78</v>
      </c>
      <c r="L6364" s="160" t="n">
        <v>7581.93</v>
      </c>
    </row>
    <row r="6365">
      <c r="A6365" s="176" t="n">
        <v>46023</v>
      </c>
      <c r="B6365" s="104" t="inlineStr">
        <is>
          <t>2025/26</t>
        </is>
      </c>
      <c r="C6365" s="104" t="inlineStr">
        <is>
          <t>HC-020</t>
        </is>
      </c>
      <c r="D6365" s="104" t="inlineStr">
        <is>
          <t>Sud-Ouest</t>
        </is>
      </c>
      <c r="E6365" s="104" t="inlineStr">
        <is>
          <t>Livraison</t>
        </is>
      </c>
      <c r="F6365" s="104" t="n">
        <v>31</v>
      </c>
      <c r="G6365" s="159" t="n">
        <v>1268</v>
      </c>
      <c r="H6365" s="159" t="n">
        <v>3303</v>
      </c>
      <c r="I6365" s="160" t="n">
        <v>21813.59</v>
      </c>
      <c r="J6365" s="160" t="n">
        <v>1310.39</v>
      </c>
      <c r="K6365" s="160" t="n">
        <v>20503.2</v>
      </c>
      <c r="L6365" s="160" t="n">
        <v>6368.38</v>
      </c>
    </row>
    <row r="6366">
      <c r="A6366" s="176" t="n">
        <v>46023</v>
      </c>
      <c r="B6366" s="104" t="inlineStr">
        <is>
          <t>2025/26</t>
        </is>
      </c>
      <c r="C6366" s="104" t="inlineStr">
        <is>
          <t>HC-020</t>
        </is>
      </c>
      <c r="D6366" s="104" t="inlineStr">
        <is>
          <t>Sud-Ouest</t>
        </is>
      </c>
      <c r="E6366" s="104" t="inlineStr">
        <is>
          <t>Sur place</t>
        </is>
      </c>
      <c r="F6366" s="104" t="n">
        <v>31</v>
      </c>
      <c r="G6366" s="159" t="n">
        <v>3007</v>
      </c>
      <c r="H6366" s="159" t="n">
        <v>7390</v>
      </c>
      <c r="I6366" s="160" t="n">
        <v>40372.23</v>
      </c>
      <c r="J6366" s="160" t="n">
        <v>1033.92</v>
      </c>
      <c r="K6366" s="160" t="n">
        <v>39338.31</v>
      </c>
      <c r="L6366" s="160" t="n">
        <v>11752.78</v>
      </c>
    </row>
    <row r="6367">
      <c r="A6367" s="176" t="n">
        <v>46023</v>
      </c>
      <c r="B6367" s="104" t="inlineStr">
        <is>
          <t>2025/26</t>
        </is>
      </c>
      <c r="C6367" s="104" t="inlineStr">
        <is>
          <t>HC-020</t>
        </is>
      </c>
      <c r="D6367" s="104" t="inlineStr">
        <is>
          <t>Sud-Ouest</t>
        </is>
      </c>
      <c r="E6367" s="104" t="inlineStr">
        <is>
          <t>À emporter</t>
        </is>
      </c>
      <c r="F6367" s="104" t="n">
        <v>31</v>
      </c>
      <c r="G6367" s="159" t="n">
        <v>2217</v>
      </c>
      <c r="H6367" s="159" t="n">
        <v>5785</v>
      </c>
      <c r="I6367" s="160" t="n">
        <v>27507.9</v>
      </c>
      <c r="J6367" s="160" t="n">
        <v>809.21</v>
      </c>
      <c r="K6367" s="160" t="n">
        <v>26698.69</v>
      </c>
      <c r="L6367" s="160" t="n">
        <v>7994.17</v>
      </c>
    </row>
    <row r="6368">
      <c r="A6368" s="176" t="n">
        <v>46023</v>
      </c>
      <c r="B6368" s="104" t="inlineStr">
        <is>
          <t>2025/26</t>
        </is>
      </c>
      <c r="C6368" s="104" t="inlineStr">
        <is>
          <t>HC-021</t>
        </is>
      </c>
      <c r="D6368" s="104" t="inlineStr">
        <is>
          <t>Île-de-France</t>
        </is>
      </c>
      <c r="E6368" s="104" t="inlineStr">
        <is>
          <t>Drive</t>
        </is>
      </c>
      <c r="F6368" s="104" t="n">
        <v>29</v>
      </c>
      <c r="G6368" s="159" t="n">
        <v>854</v>
      </c>
      <c r="H6368" s="159" t="n">
        <v>2240</v>
      </c>
      <c r="I6368" s="160" t="n">
        <v>12209.02</v>
      </c>
      <c r="J6368" s="160" t="n">
        <v>388.71</v>
      </c>
      <c r="K6368" s="160" t="n">
        <v>11820.31</v>
      </c>
      <c r="L6368" s="160" t="n">
        <v>3508.05</v>
      </c>
    </row>
    <row r="6369">
      <c r="A6369" s="176" t="n">
        <v>46023</v>
      </c>
      <c r="B6369" s="104" t="inlineStr">
        <is>
          <t>2025/26</t>
        </is>
      </c>
      <c r="C6369" s="104" t="inlineStr">
        <is>
          <t>HC-021</t>
        </is>
      </c>
      <c r="D6369" s="104" t="inlineStr">
        <is>
          <t>Île-de-France</t>
        </is>
      </c>
      <c r="E6369" s="104" t="inlineStr">
        <is>
          <t>Livraison</t>
        </is>
      </c>
      <c r="F6369" s="104" t="n">
        <v>31</v>
      </c>
      <c r="G6369" s="159" t="n">
        <v>1013</v>
      </c>
      <c r="H6369" s="159" t="n">
        <v>2568</v>
      </c>
      <c r="I6369" s="160" t="n">
        <v>17615.57</v>
      </c>
      <c r="J6369" s="160" t="n">
        <v>1020.27</v>
      </c>
      <c r="K6369" s="160" t="n">
        <v>16595.3</v>
      </c>
      <c r="L6369" s="160" t="n">
        <v>5132.76</v>
      </c>
    </row>
    <row r="6370">
      <c r="A6370" s="176" t="n">
        <v>46023</v>
      </c>
      <c r="B6370" s="104" t="inlineStr">
        <is>
          <t>2025/26</t>
        </is>
      </c>
      <c r="C6370" s="104" t="inlineStr">
        <is>
          <t>HC-021</t>
        </is>
      </c>
      <c r="D6370" s="104" t="inlineStr">
        <is>
          <t>Île-de-France</t>
        </is>
      </c>
      <c r="E6370" s="104" t="inlineStr">
        <is>
          <t>Sur place</t>
        </is>
      </c>
      <c r="F6370" s="104" t="n">
        <v>31</v>
      </c>
      <c r="G6370" s="159" t="n">
        <v>2302</v>
      </c>
      <c r="H6370" s="159" t="n">
        <v>5901</v>
      </c>
      <c r="I6370" s="160" t="n">
        <v>31126.52</v>
      </c>
      <c r="J6370" s="160" t="n">
        <v>864.6900000000001</v>
      </c>
      <c r="K6370" s="160" t="n">
        <v>30261.83</v>
      </c>
      <c r="L6370" s="160" t="n">
        <v>9006.799999999999</v>
      </c>
    </row>
    <row r="6371">
      <c r="A6371" s="176" t="n">
        <v>46023</v>
      </c>
      <c r="B6371" s="104" t="inlineStr">
        <is>
          <t>2025/26</t>
        </is>
      </c>
      <c r="C6371" s="104" t="inlineStr">
        <is>
          <t>HC-021</t>
        </is>
      </c>
      <c r="D6371" s="104" t="inlineStr">
        <is>
          <t>Île-de-France</t>
        </is>
      </c>
      <c r="E6371" s="104" t="inlineStr">
        <is>
          <t>À emporter</t>
        </is>
      </c>
      <c r="F6371" s="104" t="n">
        <v>30</v>
      </c>
      <c r="G6371" s="159" t="n">
        <v>1684</v>
      </c>
      <c r="H6371" s="159" t="n">
        <v>4246</v>
      </c>
      <c r="I6371" s="160" t="n">
        <v>20651.84</v>
      </c>
      <c r="J6371" s="160" t="n">
        <v>580.38</v>
      </c>
      <c r="K6371" s="160" t="n">
        <v>20071.46</v>
      </c>
      <c r="L6371" s="160" t="n">
        <v>5963.11</v>
      </c>
    </row>
    <row r="6372">
      <c r="A6372" s="176" t="n">
        <v>46023</v>
      </c>
      <c r="B6372" s="104" t="inlineStr">
        <is>
          <t>2025/26</t>
        </is>
      </c>
      <c r="C6372" s="104" t="inlineStr">
        <is>
          <t>HC-022</t>
        </is>
      </c>
      <c r="D6372" s="104" t="inlineStr">
        <is>
          <t>Nord-Ouest</t>
        </is>
      </c>
      <c r="E6372" s="104" t="inlineStr">
        <is>
          <t>Livraison</t>
        </is>
      </c>
      <c r="F6372" s="104" t="n">
        <v>31</v>
      </c>
      <c r="G6372" s="159" t="n">
        <v>1115</v>
      </c>
      <c r="H6372" s="159" t="n">
        <v>2784</v>
      </c>
      <c r="I6372" s="160" t="n">
        <v>19262.36</v>
      </c>
      <c r="J6372" s="160" t="n">
        <v>1214.07</v>
      </c>
      <c r="K6372" s="160" t="n">
        <v>18048.29</v>
      </c>
      <c r="L6372" s="160" t="n">
        <v>5555.19</v>
      </c>
    </row>
    <row r="6373">
      <c r="A6373" s="176" t="n">
        <v>46023</v>
      </c>
      <c r="B6373" s="104" t="inlineStr">
        <is>
          <t>2025/26</t>
        </is>
      </c>
      <c r="C6373" s="104" t="inlineStr">
        <is>
          <t>HC-022</t>
        </is>
      </c>
      <c r="D6373" s="104" t="inlineStr">
        <is>
          <t>Nord-Ouest</t>
        </is>
      </c>
      <c r="E6373" s="104" t="inlineStr">
        <is>
          <t>Sur place</t>
        </is>
      </c>
      <c r="F6373" s="104" t="n">
        <v>31</v>
      </c>
      <c r="G6373" s="159" t="n">
        <v>2540</v>
      </c>
      <c r="H6373" s="159" t="n">
        <v>6507</v>
      </c>
      <c r="I6373" s="160" t="n">
        <v>34367.66</v>
      </c>
      <c r="J6373" s="160" t="n">
        <v>1040.17</v>
      </c>
      <c r="K6373" s="160" t="n">
        <v>33327.49</v>
      </c>
      <c r="L6373" s="160" t="n">
        <v>9884.5</v>
      </c>
    </row>
    <row r="6374">
      <c r="A6374" s="176" t="n">
        <v>46023</v>
      </c>
      <c r="B6374" s="104" t="inlineStr">
        <is>
          <t>2025/26</t>
        </is>
      </c>
      <c r="C6374" s="104" t="inlineStr">
        <is>
          <t>HC-022</t>
        </is>
      </c>
      <c r="D6374" s="104" t="inlineStr">
        <is>
          <t>Nord-Ouest</t>
        </is>
      </c>
      <c r="E6374" s="104" t="inlineStr">
        <is>
          <t>À emporter</t>
        </is>
      </c>
      <c r="F6374" s="104" t="n">
        <v>31</v>
      </c>
      <c r="G6374" s="159" t="n">
        <v>1968</v>
      </c>
      <c r="H6374" s="159" t="n">
        <v>5027</v>
      </c>
      <c r="I6374" s="160" t="n">
        <v>24420.05</v>
      </c>
      <c r="J6374" s="160" t="n">
        <v>682.37</v>
      </c>
      <c r="K6374" s="160" t="n">
        <v>23737.68</v>
      </c>
      <c r="L6374" s="160" t="n">
        <v>7093.42</v>
      </c>
    </row>
    <row r="6375">
      <c r="A6375" s="176" t="n">
        <v>46023</v>
      </c>
      <c r="B6375" s="104" t="inlineStr">
        <is>
          <t>2025/26</t>
        </is>
      </c>
      <c r="C6375" s="104" t="inlineStr">
        <is>
          <t>HC-023</t>
        </is>
      </c>
      <c r="D6375" s="104" t="inlineStr">
        <is>
          <t>Sud-Est</t>
        </is>
      </c>
      <c r="E6375" s="104" t="inlineStr">
        <is>
          <t>Drive</t>
        </is>
      </c>
      <c r="F6375" s="104" t="n">
        <v>30</v>
      </c>
      <c r="G6375" s="159" t="n">
        <v>1093</v>
      </c>
      <c r="H6375" s="159" t="n">
        <v>2783</v>
      </c>
      <c r="I6375" s="160" t="n">
        <v>15608.8</v>
      </c>
      <c r="J6375" s="160" t="n">
        <v>483.99</v>
      </c>
      <c r="K6375" s="160" t="n">
        <v>15124.81</v>
      </c>
      <c r="L6375" s="160" t="n">
        <v>4537.82</v>
      </c>
    </row>
    <row r="6376">
      <c r="A6376" s="176" t="n">
        <v>46023</v>
      </c>
      <c r="B6376" s="104" t="inlineStr">
        <is>
          <t>2025/26</t>
        </is>
      </c>
      <c r="C6376" s="104" t="inlineStr">
        <is>
          <t>HC-023</t>
        </is>
      </c>
      <c r="D6376" s="104" t="inlineStr">
        <is>
          <t>Sud-Est</t>
        </is>
      </c>
      <c r="E6376" s="104" t="inlineStr">
        <is>
          <t>Livraison</t>
        </is>
      </c>
      <c r="F6376" s="104" t="n">
        <v>31</v>
      </c>
      <c r="G6376" s="159" t="n">
        <v>1247</v>
      </c>
      <c r="H6376" s="159" t="n">
        <v>3184</v>
      </c>
      <c r="I6376" s="160" t="n">
        <v>21331.99</v>
      </c>
      <c r="J6376" s="160" t="n">
        <v>1264.62</v>
      </c>
      <c r="K6376" s="160" t="n">
        <v>20067.37</v>
      </c>
      <c r="L6376" s="160" t="n">
        <v>6252.77</v>
      </c>
    </row>
    <row r="6377">
      <c r="A6377" s="176" t="n">
        <v>46023</v>
      </c>
      <c r="B6377" s="104" t="inlineStr">
        <is>
          <t>2025/26</t>
        </is>
      </c>
      <c r="C6377" s="104" t="inlineStr">
        <is>
          <t>HC-023</t>
        </is>
      </c>
      <c r="D6377" s="104" t="inlineStr">
        <is>
          <t>Sud-Est</t>
        </is>
      </c>
      <c r="E6377" s="104" t="inlineStr">
        <is>
          <t>Sur place</t>
        </is>
      </c>
      <c r="F6377" s="104" t="n">
        <v>31</v>
      </c>
      <c r="G6377" s="159" t="n">
        <v>2702</v>
      </c>
      <c r="H6377" s="159" t="n">
        <v>6834</v>
      </c>
      <c r="I6377" s="160" t="n">
        <v>35839.23</v>
      </c>
      <c r="J6377" s="160" t="n">
        <v>1150.82</v>
      </c>
      <c r="K6377" s="160" t="n">
        <v>34688.41</v>
      </c>
      <c r="L6377" s="160" t="n">
        <v>10325.23</v>
      </c>
    </row>
    <row r="6378">
      <c r="A6378" s="176" t="n">
        <v>46023</v>
      </c>
      <c r="B6378" s="104" t="inlineStr">
        <is>
          <t>2025/26</t>
        </is>
      </c>
      <c r="C6378" s="104" t="inlineStr">
        <is>
          <t>HC-023</t>
        </is>
      </c>
      <c r="D6378" s="104" t="inlineStr">
        <is>
          <t>Sud-Est</t>
        </is>
      </c>
      <c r="E6378" s="104" t="inlineStr">
        <is>
          <t>À emporter</t>
        </is>
      </c>
      <c r="F6378" s="104" t="n">
        <v>31</v>
      </c>
      <c r="G6378" s="159" t="n">
        <v>2042</v>
      </c>
      <c r="H6378" s="159" t="n">
        <v>5183</v>
      </c>
      <c r="I6378" s="160" t="n">
        <v>25840.88</v>
      </c>
      <c r="J6378" s="160" t="n">
        <v>806.35</v>
      </c>
      <c r="K6378" s="160" t="n">
        <v>25034.53</v>
      </c>
      <c r="L6378" s="160" t="n">
        <v>7440.81</v>
      </c>
    </row>
    <row r="6379">
      <c r="A6379" s="176" t="n">
        <v>46023</v>
      </c>
      <c r="B6379" s="104" t="inlineStr">
        <is>
          <t>2025/26</t>
        </is>
      </c>
      <c r="C6379" s="104" t="inlineStr">
        <is>
          <t>HC-024</t>
        </is>
      </c>
      <c r="D6379" s="104" t="inlineStr">
        <is>
          <t>Sud-Ouest</t>
        </is>
      </c>
      <c r="E6379" s="104" t="inlineStr">
        <is>
          <t>Livraison</t>
        </is>
      </c>
      <c r="F6379" s="104" t="n">
        <v>30</v>
      </c>
      <c r="G6379" s="159" t="n">
        <v>1793</v>
      </c>
      <c r="H6379" s="159" t="n">
        <v>4591</v>
      </c>
      <c r="I6379" s="160" t="n">
        <v>29874.17</v>
      </c>
      <c r="J6379" s="160" t="n">
        <v>1720.98</v>
      </c>
      <c r="K6379" s="160" t="n">
        <v>28153.19</v>
      </c>
      <c r="L6379" s="160" t="n">
        <v>8714.030000000001</v>
      </c>
    </row>
    <row r="6380">
      <c r="A6380" s="176" t="n">
        <v>46023</v>
      </c>
      <c r="B6380" s="104" t="inlineStr">
        <is>
          <t>2025/26</t>
        </is>
      </c>
      <c r="C6380" s="104" t="inlineStr">
        <is>
          <t>HC-024</t>
        </is>
      </c>
      <c r="D6380" s="104" t="inlineStr">
        <is>
          <t>Sud-Ouest</t>
        </is>
      </c>
      <c r="E6380" s="104" t="inlineStr">
        <is>
          <t>Sur place</t>
        </is>
      </c>
      <c r="F6380" s="104" t="n">
        <v>29</v>
      </c>
      <c r="G6380" s="159" t="n">
        <v>3429</v>
      </c>
      <c r="H6380" s="159" t="n">
        <v>8422</v>
      </c>
      <c r="I6380" s="160" t="n">
        <v>46718.02</v>
      </c>
      <c r="J6380" s="160" t="n">
        <v>1433.62</v>
      </c>
      <c r="K6380" s="160" t="n">
        <v>45284.4</v>
      </c>
      <c r="L6380" s="160" t="n">
        <v>13477.2</v>
      </c>
    </row>
    <row r="6381">
      <c r="A6381" s="176" t="n">
        <v>46023</v>
      </c>
      <c r="B6381" s="104" t="inlineStr">
        <is>
          <t>2025/26</t>
        </is>
      </c>
      <c r="C6381" s="104" t="inlineStr">
        <is>
          <t>HC-024</t>
        </is>
      </c>
      <c r="D6381" s="104" t="inlineStr">
        <is>
          <t>Sud-Ouest</t>
        </is>
      </c>
      <c r="E6381" s="104" t="inlineStr">
        <is>
          <t>À emporter</t>
        </is>
      </c>
      <c r="F6381" s="104" t="n">
        <v>31</v>
      </c>
      <c r="G6381" s="159" t="n">
        <v>2739</v>
      </c>
      <c r="H6381" s="159" t="n">
        <v>6987</v>
      </c>
      <c r="I6381" s="160" t="n">
        <v>33788.92</v>
      </c>
      <c r="J6381" s="160" t="n">
        <v>937.39</v>
      </c>
      <c r="K6381" s="160" t="n">
        <v>32851.53</v>
      </c>
      <c r="L6381" s="160" t="n">
        <v>9736.67</v>
      </c>
    </row>
    <row r="6382">
      <c r="A6382" s="176" t="n">
        <v>46023</v>
      </c>
      <c r="B6382" s="104" t="inlineStr">
        <is>
          <t>2025/26</t>
        </is>
      </c>
      <c r="C6382" s="104" t="inlineStr">
        <is>
          <t>HC-025</t>
        </is>
      </c>
      <c r="D6382" s="104" t="inlineStr">
        <is>
          <t>Île-de-France</t>
        </is>
      </c>
      <c r="E6382" s="104" t="inlineStr">
        <is>
          <t>Drive</t>
        </is>
      </c>
      <c r="F6382" s="104" t="n">
        <v>30</v>
      </c>
      <c r="G6382" s="159" t="n">
        <v>1369</v>
      </c>
      <c r="H6382" s="159" t="n">
        <v>3440</v>
      </c>
      <c r="I6382" s="160" t="n">
        <v>19424.81</v>
      </c>
      <c r="J6382" s="160" t="n">
        <v>619.05</v>
      </c>
      <c r="K6382" s="160" t="n">
        <v>18805.76</v>
      </c>
      <c r="L6382" s="160" t="n">
        <v>5496.21</v>
      </c>
    </row>
    <row r="6383">
      <c r="A6383" s="176" t="n">
        <v>46023</v>
      </c>
      <c r="B6383" s="104" t="inlineStr">
        <is>
          <t>2025/26</t>
        </is>
      </c>
      <c r="C6383" s="104" t="inlineStr">
        <is>
          <t>HC-025</t>
        </is>
      </c>
      <c r="D6383" s="104" t="inlineStr">
        <is>
          <t>Île-de-France</t>
        </is>
      </c>
      <c r="E6383" s="104" t="inlineStr">
        <is>
          <t>Livraison</t>
        </is>
      </c>
      <c r="F6383" s="104" t="n">
        <v>31</v>
      </c>
      <c r="G6383" s="159" t="n">
        <v>1546</v>
      </c>
      <c r="H6383" s="159" t="n">
        <v>4042</v>
      </c>
      <c r="I6383" s="160" t="n">
        <v>26522.44</v>
      </c>
      <c r="J6383" s="160" t="n">
        <v>1573.62</v>
      </c>
      <c r="K6383" s="160" t="n">
        <v>24948.82</v>
      </c>
      <c r="L6383" s="160" t="n">
        <v>7773.01</v>
      </c>
    </row>
    <row r="6384">
      <c r="A6384" s="176" t="n">
        <v>46023</v>
      </c>
      <c r="B6384" s="104" t="inlineStr">
        <is>
          <t>2025/26</t>
        </is>
      </c>
      <c r="C6384" s="104" t="inlineStr">
        <is>
          <t>HC-025</t>
        </is>
      </c>
      <c r="D6384" s="104" t="inlineStr">
        <is>
          <t>Île-de-France</t>
        </is>
      </c>
      <c r="E6384" s="104" t="inlineStr">
        <is>
          <t>Sur place</t>
        </is>
      </c>
      <c r="F6384" s="104" t="n">
        <v>31</v>
      </c>
      <c r="G6384" s="159" t="n">
        <v>3505</v>
      </c>
      <c r="H6384" s="159" t="n">
        <v>8817</v>
      </c>
      <c r="I6384" s="160" t="n">
        <v>47320.3</v>
      </c>
      <c r="J6384" s="160" t="n">
        <v>1427.93</v>
      </c>
      <c r="K6384" s="160" t="n">
        <v>45892.37</v>
      </c>
      <c r="L6384" s="160" t="n">
        <v>13760.21</v>
      </c>
    </row>
    <row r="6385">
      <c r="A6385" s="176" t="n">
        <v>46023</v>
      </c>
      <c r="B6385" s="104" t="inlineStr">
        <is>
          <t>2025/26</t>
        </is>
      </c>
      <c r="C6385" s="104" t="inlineStr">
        <is>
          <t>HC-025</t>
        </is>
      </c>
      <c r="D6385" s="104" t="inlineStr">
        <is>
          <t>Île-de-France</t>
        </is>
      </c>
      <c r="E6385" s="104" t="inlineStr">
        <is>
          <t>À emporter</t>
        </is>
      </c>
      <c r="F6385" s="104" t="n">
        <v>31</v>
      </c>
      <c r="G6385" s="159" t="n">
        <v>2625</v>
      </c>
      <c r="H6385" s="159" t="n">
        <v>7026</v>
      </c>
      <c r="I6385" s="160" t="n">
        <v>32745.79</v>
      </c>
      <c r="J6385" s="160" t="n">
        <v>788.98</v>
      </c>
      <c r="K6385" s="160" t="n">
        <v>31956.81</v>
      </c>
      <c r="L6385" s="160" t="n">
        <v>9650.66</v>
      </c>
    </row>
    <row r="6386">
      <c r="A6386" s="176" t="n">
        <v>46023</v>
      </c>
      <c r="B6386" s="104" t="inlineStr">
        <is>
          <t>2025/26</t>
        </is>
      </c>
      <c r="C6386" s="104" t="inlineStr">
        <is>
          <t>HC-026</t>
        </is>
      </c>
      <c r="D6386" s="104" t="inlineStr">
        <is>
          <t>Nord-Ouest</t>
        </is>
      </c>
      <c r="E6386" s="104" t="inlineStr">
        <is>
          <t>Drive</t>
        </is>
      </c>
      <c r="F6386" s="104" t="n">
        <v>28</v>
      </c>
      <c r="G6386" s="159" t="n">
        <v>885</v>
      </c>
      <c r="H6386" s="159" t="n">
        <v>2281</v>
      </c>
      <c r="I6386" s="160" t="n">
        <v>12589.77</v>
      </c>
      <c r="J6386" s="160" t="n">
        <v>384.61</v>
      </c>
      <c r="K6386" s="160" t="n">
        <v>12205.16</v>
      </c>
      <c r="L6386" s="160" t="n">
        <v>3619.9</v>
      </c>
    </row>
    <row r="6387">
      <c r="A6387" s="176" t="n">
        <v>46023</v>
      </c>
      <c r="B6387" s="104" t="inlineStr">
        <is>
          <t>2025/26</t>
        </is>
      </c>
      <c r="C6387" s="104" t="inlineStr">
        <is>
          <t>HC-026</t>
        </is>
      </c>
      <c r="D6387" s="104" t="inlineStr">
        <is>
          <t>Nord-Ouest</t>
        </is>
      </c>
      <c r="E6387" s="104" t="inlineStr">
        <is>
          <t>Livraison</t>
        </is>
      </c>
      <c r="F6387" s="104" t="n">
        <v>31</v>
      </c>
      <c r="G6387" s="159" t="n">
        <v>1188</v>
      </c>
      <c r="H6387" s="159" t="n">
        <v>3153</v>
      </c>
      <c r="I6387" s="160" t="n">
        <v>20227.21</v>
      </c>
      <c r="J6387" s="160" t="n">
        <v>1145.12</v>
      </c>
      <c r="K6387" s="160" t="n">
        <v>19082.09</v>
      </c>
      <c r="L6387" s="160" t="n">
        <v>5888.07</v>
      </c>
    </row>
    <row r="6388">
      <c r="A6388" s="176" t="n">
        <v>46023</v>
      </c>
      <c r="B6388" s="104" t="inlineStr">
        <is>
          <t>2025/26</t>
        </is>
      </c>
      <c r="C6388" s="104" t="inlineStr">
        <is>
          <t>HC-026</t>
        </is>
      </c>
      <c r="D6388" s="104" t="inlineStr">
        <is>
          <t>Nord-Ouest</t>
        </is>
      </c>
      <c r="E6388" s="104" t="inlineStr">
        <is>
          <t>Sur place</t>
        </is>
      </c>
      <c r="F6388" s="104" t="n">
        <v>30</v>
      </c>
      <c r="G6388" s="159" t="n">
        <v>2359</v>
      </c>
      <c r="H6388" s="159" t="n">
        <v>5879</v>
      </c>
      <c r="I6388" s="160" t="n">
        <v>32136.98</v>
      </c>
      <c r="J6388" s="160" t="n">
        <v>926.73</v>
      </c>
      <c r="K6388" s="160" t="n">
        <v>31210.25</v>
      </c>
      <c r="L6388" s="160" t="n">
        <v>9392.23</v>
      </c>
    </row>
    <row r="6389">
      <c r="A6389" s="176" t="n">
        <v>46023</v>
      </c>
      <c r="B6389" s="104" t="inlineStr">
        <is>
          <t>2025/26</t>
        </is>
      </c>
      <c r="C6389" s="104" t="inlineStr">
        <is>
          <t>HC-026</t>
        </is>
      </c>
      <c r="D6389" s="104" t="inlineStr">
        <is>
          <t>Nord-Ouest</t>
        </is>
      </c>
      <c r="E6389" s="104" t="inlineStr">
        <is>
          <t>À emporter</t>
        </is>
      </c>
      <c r="F6389" s="104" t="n">
        <v>31</v>
      </c>
      <c r="G6389" s="159" t="n">
        <v>1835</v>
      </c>
      <c r="H6389" s="159" t="n">
        <v>4599</v>
      </c>
      <c r="I6389" s="160" t="n">
        <v>22652.86</v>
      </c>
      <c r="J6389" s="160" t="n">
        <v>755.8</v>
      </c>
      <c r="K6389" s="160" t="n">
        <v>21897.06</v>
      </c>
      <c r="L6389" s="160" t="n">
        <v>6480.67</v>
      </c>
    </row>
    <row r="6390">
      <c r="A6390" s="176" t="n">
        <v>46023</v>
      </c>
      <c r="B6390" s="104" t="inlineStr">
        <is>
          <t>2025/26</t>
        </is>
      </c>
      <c r="C6390" s="104" t="inlineStr">
        <is>
          <t>HC-027</t>
        </is>
      </c>
      <c r="D6390" s="104" t="inlineStr">
        <is>
          <t>Sud-Est</t>
        </is>
      </c>
      <c r="E6390" s="104" t="inlineStr">
        <is>
          <t>Livraison</t>
        </is>
      </c>
      <c r="F6390" s="104" t="n">
        <v>30</v>
      </c>
      <c r="G6390" s="159" t="n">
        <v>1665</v>
      </c>
      <c r="H6390" s="159" t="n">
        <v>4376</v>
      </c>
      <c r="I6390" s="160" t="n">
        <v>28286.44</v>
      </c>
      <c r="J6390" s="160" t="n">
        <v>1695.66</v>
      </c>
      <c r="K6390" s="160" t="n">
        <v>26590.78</v>
      </c>
      <c r="L6390" s="160" t="n">
        <v>8332.1</v>
      </c>
    </row>
    <row r="6391">
      <c r="A6391" s="176" t="n">
        <v>46023</v>
      </c>
      <c r="B6391" s="104" t="inlineStr">
        <is>
          <t>2025/26</t>
        </is>
      </c>
      <c r="C6391" s="104" t="inlineStr">
        <is>
          <t>HC-027</t>
        </is>
      </c>
      <c r="D6391" s="104" t="inlineStr">
        <is>
          <t>Sud-Est</t>
        </is>
      </c>
      <c r="E6391" s="104" t="inlineStr">
        <is>
          <t>Sur place</t>
        </is>
      </c>
      <c r="F6391" s="104" t="n">
        <v>31</v>
      </c>
      <c r="G6391" s="159" t="n">
        <v>3528</v>
      </c>
      <c r="H6391" s="159" t="n">
        <v>8597</v>
      </c>
      <c r="I6391" s="160" t="n">
        <v>47485.71</v>
      </c>
      <c r="J6391" s="160" t="n">
        <v>1541.97</v>
      </c>
      <c r="K6391" s="160" t="n">
        <v>45943.74</v>
      </c>
      <c r="L6391" s="160" t="n">
        <v>13658.34</v>
      </c>
    </row>
    <row r="6392">
      <c r="A6392" s="176" t="n">
        <v>46023</v>
      </c>
      <c r="B6392" s="104" t="inlineStr">
        <is>
          <t>2025/26</t>
        </is>
      </c>
      <c r="C6392" s="104" t="inlineStr">
        <is>
          <t>HC-027</t>
        </is>
      </c>
      <c r="D6392" s="104" t="inlineStr">
        <is>
          <t>Sud-Est</t>
        </is>
      </c>
      <c r="E6392" s="104" t="inlineStr">
        <is>
          <t>À emporter</t>
        </is>
      </c>
      <c r="F6392" s="104" t="n">
        <v>30</v>
      </c>
      <c r="G6392" s="159" t="n">
        <v>2483</v>
      </c>
      <c r="H6392" s="159" t="n">
        <v>6057</v>
      </c>
      <c r="I6392" s="160" t="n">
        <v>30794.37</v>
      </c>
      <c r="J6392" s="160" t="n">
        <v>852.4400000000001</v>
      </c>
      <c r="K6392" s="160" t="n">
        <v>29941.93</v>
      </c>
      <c r="L6392" s="160" t="n">
        <v>8848.57</v>
      </c>
    </row>
    <row r="6393">
      <c r="A6393" s="176" t="n">
        <v>46023</v>
      </c>
      <c r="B6393" s="104" t="inlineStr">
        <is>
          <t>2025/26</t>
        </is>
      </c>
      <c r="C6393" s="104" t="inlineStr">
        <is>
          <t>HC-028</t>
        </is>
      </c>
      <c r="D6393" s="104" t="inlineStr">
        <is>
          <t>Sud-Ouest</t>
        </is>
      </c>
      <c r="E6393" s="104" t="inlineStr">
        <is>
          <t>Livraison</t>
        </is>
      </c>
      <c r="F6393" s="104" t="n">
        <v>31</v>
      </c>
      <c r="G6393" s="159" t="n">
        <v>1251</v>
      </c>
      <c r="H6393" s="159" t="n">
        <v>3213</v>
      </c>
      <c r="I6393" s="160" t="n">
        <v>21198.16</v>
      </c>
      <c r="J6393" s="160" t="n">
        <v>1152.69</v>
      </c>
      <c r="K6393" s="160" t="n">
        <v>20045.47</v>
      </c>
      <c r="L6393" s="160" t="n">
        <v>6187.89</v>
      </c>
    </row>
    <row r="6394">
      <c r="A6394" s="176" t="n">
        <v>46023</v>
      </c>
      <c r="B6394" s="104" t="inlineStr">
        <is>
          <t>2025/26</t>
        </is>
      </c>
      <c r="C6394" s="104" t="inlineStr">
        <is>
          <t>HC-028</t>
        </is>
      </c>
      <c r="D6394" s="104" t="inlineStr">
        <is>
          <t>Sud-Ouest</t>
        </is>
      </c>
      <c r="E6394" s="104" t="inlineStr">
        <is>
          <t>Sur place</t>
        </is>
      </c>
      <c r="F6394" s="104" t="n">
        <v>31</v>
      </c>
      <c r="G6394" s="159" t="n">
        <v>2740</v>
      </c>
      <c r="H6394" s="159" t="n">
        <v>6867</v>
      </c>
      <c r="I6394" s="160" t="n">
        <v>37285.68</v>
      </c>
      <c r="J6394" s="160" t="n">
        <v>1078.29</v>
      </c>
      <c r="K6394" s="160" t="n">
        <v>36207.39</v>
      </c>
      <c r="L6394" s="160" t="n">
        <v>10767.87</v>
      </c>
    </row>
    <row r="6395">
      <c r="A6395" s="176" t="n">
        <v>46023</v>
      </c>
      <c r="B6395" s="104" t="inlineStr">
        <is>
          <t>2025/26</t>
        </is>
      </c>
      <c r="C6395" s="104" t="inlineStr">
        <is>
          <t>HC-028</t>
        </is>
      </c>
      <c r="D6395" s="104" t="inlineStr">
        <is>
          <t>Sud-Ouest</t>
        </is>
      </c>
      <c r="E6395" s="104" t="inlineStr">
        <is>
          <t>À emporter</t>
        </is>
      </c>
      <c r="F6395" s="104" t="n">
        <v>30</v>
      </c>
      <c r="G6395" s="159" t="n">
        <v>2009</v>
      </c>
      <c r="H6395" s="159" t="n">
        <v>5056</v>
      </c>
      <c r="I6395" s="160" t="n">
        <v>25140.07</v>
      </c>
      <c r="J6395" s="160" t="n">
        <v>810.36</v>
      </c>
      <c r="K6395" s="160" t="n">
        <v>24329.71</v>
      </c>
      <c r="L6395" s="160" t="n">
        <v>7320.8</v>
      </c>
    </row>
    <row r="6396">
      <c r="A6396" s="176" t="n">
        <v>46023</v>
      </c>
      <c r="B6396" s="104" t="inlineStr">
        <is>
          <t>2025/26</t>
        </is>
      </c>
      <c r="C6396" s="104" t="inlineStr">
        <is>
          <t>HC-029</t>
        </is>
      </c>
      <c r="D6396" s="104" t="inlineStr">
        <is>
          <t>Île-de-France</t>
        </is>
      </c>
      <c r="E6396" s="104" t="inlineStr">
        <is>
          <t>Drive</t>
        </is>
      </c>
      <c r="F6396" s="104" t="n">
        <v>31</v>
      </c>
      <c r="G6396" s="159" t="n">
        <v>1883</v>
      </c>
      <c r="H6396" s="159" t="n">
        <v>4882</v>
      </c>
      <c r="I6396" s="160" t="n">
        <v>26829.46</v>
      </c>
      <c r="J6396" s="160" t="n">
        <v>734.5700000000001</v>
      </c>
      <c r="K6396" s="160" t="n">
        <v>26094.89</v>
      </c>
      <c r="L6396" s="160" t="n">
        <v>7731.44</v>
      </c>
    </row>
    <row r="6397">
      <c r="A6397" s="176" t="n">
        <v>46023</v>
      </c>
      <c r="B6397" s="104" t="inlineStr">
        <is>
          <t>2025/26</t>
        </is>
      </c>
      <c r="C6397" s="104" t="inlineStr">
        <is>
          <t>HC-029</t>
        </is>
      </c>
      <c r="D6397" s="104" t="inlineStr">
        <is>
          <t>Île-de-France</t>
        </is>
      </c>
      <c r="E6397" s="104" t="inlineStr">
        <is>
          <t>Livraison</t>
        </is>
      </c>
      <c r="F6397" s="104" t="n">
        <v>31</v>
      </c>
      <c r="G6397" s="159" t="n">
        <v>1989</v>
      </c>
      <c r="H6397" s="159" t="n">
        <v>5098</v>
      </c>
      <c r="I6397" s="160" t="n">
        <v>34419.2</v>
      </c>
      <c r="J6397" s="160" t="n">
        <v>2126.01</v>
      </c>
      <c r="K6397" s="160" t="n">
        <v>32293.19</v>
      </c>
      <c r="L6397" s="160" t="n">
        <v>10079.19</v>
      </c>
    </row>
    <row r="6398">
      <c r="A6398" s="176" t="n">
        <v>46023</v>
      </c>
      <c r="B6398" s="104" t="inlineStr">
        <is>
          <t>2025/26</t>
        </is>
      </c>
      <c r="C6398" s="104" t="inlineStr">
        <is>
          <t>HC-029</t>
        </is>
      </c>
      <c r="D6398" s="104" t="inlineStr">
        <is>
          <t>Île-de-France</t>
        </is>
      </c>
      <c r="E6398" s="104" t="inlineStr">
        <is>
          <t>Sur place</t>
        </is>
      </c>
      <c r="F6398" s="104" t="n">
        <v>31</v>
      </c>
      <c r="G6398" s="159" t="n">
        <v>4512</v>
      </c>
      <c r="H6398" s="159" t="n">
        <v>11492</v>
      </c>
      <c r="I6398" s="160" t="n">
        <v>61126.27</v>
      </c>
      <c r="J6398" s="160" t="n">
        <v>1919.57</v>
      </c>
      <c r="K6398" s="160" t="n">
        <v>59206.7</v>
      </c>
      <c r="L6398" s="160" t="n">
        <v>17565.57</v>
      </c>
    </row>
    <row r="6399">
      <c r="A6399" s="176" t="n">
        <v>46023</v>
      </c>
      <c r="B6399" s="104" t="inlineStr">
        <is>
          <t>2025/26</t>
        </is>
      </c>
      <c r="C6399" s="104" t="inlineStr">
        <is>
          <t>HC-029</t>
        </is>
      </c>
      <c r="D6399" s="104" t="inlineStr">
        <is>
          <t>Île-de-France</t>
        </is>
      </c>
      <c r="E6399" s="104" t="inlineStr">
        <is>
          <t>À emporter</t>
        </is>
      </c>
      <c r="F6399" s="104" t="n">
        <v>30</v>
      </c>
      <c r="G6399" s="159" t="n">
        <v>3368</v>
      </c>
      <c r="H6399" s="159" t="n">
        <v>8303</v>
      </c>
      <c r="I6399" s="160" t="n">
        <v>41703.13</v>
      </c>
      <c r="J6399" s="160" t="n">
        <v>1292.48</v>
      </c>
      <c r="K6399" s="160" t="n">
        <v>40410.65</v>
      </c>
      <c r="L6399" s="160" t="n">
        <v>12030.6</v>
      </c>
    </row>
    <row r="6400">
      <c r="A6400" s="176" t="n">
        <v>46023</v>
      </c>
      <c r="B6400" s="104" t="inlineStr">
        <is>
          <t>2025/26</t>
        </is>
      </c>
      <c r="C6400" s="104" t="inlineStr">
        <is>
          <t>HC-030</t>
        </is>
      </c>
      <c r="D6400" s="104" t="inlineStr">
        <is>
          <t>Nord-Ouest</t>
        </is>
      </c>
      <c r="E6400" s="104" t="inlineStr">
        <is>
          <t>Livraison</t>
        </is>
      </c>
      <c r="F6400" s="104" t="n">
        <v>30</v>
      </c>
      <c r="G6400" s="159" t="n">
        <v>1310</v>
      </c>
      <c r="H6400" s="159" t="n">
        <v>3342</v>
      </c>
      <c r="I6400" s="160" t="n">
        <v>22404.51</v>
      </c>
      <c r="J6400" s="160" t="n">
        <v>1281.67</v>
      </c>
      <c r="K6400" s="160" t="n">
        <v>21122.84</v>
      </c>
      <c r="L6400" s="160" t="n">
        <v>6535.6</v>
      </c>
    </row>
    <row r="6401">
      <c r="A6401" s="176" t="n">
        <v>46023</v>
      </c>
      <c r="B6401" s="104" t="inlineStr">
        <is>
          <t>2025/26</t>
        </is>
      </c>
      <c r="C6401" s="104" t="inlineStr">
        <is>
          <t>HC-030</t>
        </is>
      </c>
      <c r="D6401" s="104" t="inlineStr">
        <is>
          <t>Nord-Ouest</t>
        </is>
      </c>
      <c r="E6401" s="104" t="inlineStr">
        <is>
          <t>Sur place</t>
        </is>
      </c>
      <c r="F6401" s="104" t="n">
        <v>31</v>
      </c>
      <c r="G6401" s="159" t="n">
        <v>3192</v>
      </c>
      <c r="H6401" s="159" t="n">
        <v>8080</v>
      </c>
      <c r="I6401" s="160" t="n">
        <v>43506.32</v>
      </c>
      <c r="J6401" s="160" t="n">
        <v>1370.21</v>
      </c>
      <c r="K6401" s="160" t="n">
        <v>42136.11</v>
      </c>
      <c r="L6401" s="160" t="n">
        <v>12602.03</v>
      </c>
    </row>
    <row r="6402">
      <c r="A6402" s="176" t="n">
        <v>46023</v>
      </c>
      <c r="B6402" s="104" t="inlineStr">
        <is>
          <t>2025/26</t>
        </is>
      </c>
      <c r="C6402" s="104" t="inlineStr">
        <is>
          <t>HC-030</t>
        </is>
      </c>
      <c r="D6402" s="104" t="inlineStr">
        <is>
          <t>Nord-Ouest</t>
        </is>
      </c>
      <c r="E6402" s="104" t="inlineStr">
        <is>
          <t>À emporter</t>
        </is>
      </c>
      <c r="F6402" s="104" t="n">
        <v>31</v>
      </c>
      <c r="G6402" s="159" t="n">
        <v>2363</v>
      </c>
      <c r="H6402" s="159" t="n">
        <v>6017</v>
      </c>
      <c r="I6402" s="160" t="n">
        <v>29163.34</v>
      </c>
      <c r="J6402" s="160" t="n">
        <v>853.48</v>
      </c>
      <c r="K6402" s="160" t="n">
        <v>28309.86</v>
      </c>
      <c r="L6402" s="160" t="n">
        <v>8515.08</v>
      </c>
    </row>
    <row r="6403">
      <c r="A6403" s="176" t="n">
        <v>46023</v>
      </c>
      <c r="B6403" s="104" t="inlineStr">
        <is>
          <t>2025/26</t>
        </is>
      </c>
      <c r="C6403" s="104" t="inlineStr">
        <is>
          <t>HC-031</t>
        </is>
      </c>
      <c r="D6403" s="104" t="inlineStr">
        <is>
          <t>Sud-Est</t>
        </is>
      </c>
      <c r="E6403" s="104" t="inlineStr">
        <is>
          <t>Drive</t>
        </is>
      </c>
      <c r="F6403" s="104" t="n">
        <v>31</v>
      </c>
      <c r="G6403" s="159" t="n">
        <v>1095</v>
      </c>
      <c r="H6403" s="159" t="n">
        <v>2748</v>
      </c>
      <c r="I6403" s="160" t="n">
        <v>15710.39</v>
      </c>
      <c r="J6403" s="160" t="n">
        <v>458.13</v>
      </c>
      <c r="K6403" s="160" t="n">
        <v>15252.26</v>
      </c>
      <c r="L6403" s="160" t="n">
        <v>4596.7</v>
      </c>
    </row>
    <row r="6404">
      <c r="A6404" s="176" t="n">
        <v>46023</v>
      </c>
      <c r="B6404" s="104" t="inlineStr">
        <is>
          <t>2025/26</t>
        </is>
      </c>
      <c r="C6404" s="104" t="inlineStr">
        <is>
          <t>HC-031</t>
        </is>
      </c>
      <c r="D6404" s="104" t="inlineStr">
        <is>
          <t>Sud-Est</t>
        </is>
      </c>
      <c r="E6404" s="104" t="inlineStr">
        <is>
          <t>Livraison</t>
        </is>
      </c>
      <c r="F6404" s="104" t="n">
        <v>31</v>
      </c>
      <c r="G6404" s="159" t="n">
        <v>1201</v>
      </c>
      <c r="H6404" s="159" t="n">
        <v>3084</v>
      </c>
      <c r="I6404" s="160" t="n">
        <v>20637.32</v>
      </c>
      <c r="J6404" s="160" t="n">
        <v>1218.91</v>
      </c>
      <c r="K6404" s="160" t="n">
        <v>19418.41</v>
      </c>
      <c r="L6404" s="160" t="n">
        <v>6027.39</v>
      </c>
    </row>
    <row r="6405">
      <c r="A6405" s="176" t="n">
        <v>46023</v>
      </c>
      <c r="B6405" s="104" t="inlineStr">
        <is>
          <t>2025/26</t>
        </is>
      </c>
      <c r="C6405" s="104" t="inlineStr">
        <is>
          <t>HC-031</t>
        </is>
      </c>
      <c r="D6405" s="104" t="inlineStr">
        <is>
          <t>Sud-Est</t>
        </is>
      </c>
      <c r="E6405" s="104" t="inlineStr">
        <is>
          <t>Sur place</t>
        </is>
      </c>
      <c r="F6405" s="104" t="n">
        <v>31</v>
      </c>
      <c r="G6405" s="159" t="n">
        <v>2648</v>
      </c>
      <c r="H6405" s="159" t="n">
        <v>6811</v>
      </c>
      <c r="I6405" s="160" t="n">
        <v>35358.09</v>
      </c>
      <c r="J6405" s="160" t="n">
        <v>1115.54</v>
      </c>
      <c r="K6405" s="160" t="n">
        <v>34242.55</v>
      </c>
      <c r="L6405" s="160" t="n">
        <v>10228.43</v>
      </c>
    </row>
    <row r="6406">
      <c r="A6406" s="176" t="n">
        <v>46023</v>
      </c>
      <c r="B6406" s="104" t="inlineStr">
        <is>
          <t>2025/26</t>
        </is>
      </c>
      <c r="C6406" s="104" t="inlineStr">
        <is>
          <t>HC-031</t>
        </is>
      </c>
      <c r="D6406" s="104" t="inlineStr">
        <is>
          <t>Sud-Est</t>
        </is>
      </c>
      <c r="E6406" s="104" t="inlineStr">
        <is>
          <t>À emporter</t>
        </is>
      </c>
      <c r="F6406" s="104" t="n">
        <v>31</v>
      </c>
      <c r="G6406" s="159" t="n">
        <v>2041</v>
      </c>
      <c r="H6406" s="159" t="n">
        <v>5208</v>
      </c>
      <c r="I6406" s="160" t="n">
        <v>25277.22</v>
      </c>
      <c r="J6406" s="160" t="n">
        <v>763.22</v>
      </c>
      <c r="K6406" s="160" t="n">
        <v>24514</v>
      </c>
      <c r="L6406" s="160" t="n">
        <v>7301.63</v>
      </c>
    </row>
    <row r="6407">
      <c r="A6407" s="176" t="n">
        <v>46023</v>
      </c>
      <c r="B6407" s="104" t="inlineStr">
        <is>
          <t>2025/26</t>
        </is>
      </c>
      <c r="C6407" s="104" t="inlineStr">
        <is>
          <t>HC-032</t>
        </is>
      </c>
      <c r="D6407" s="104" t="inlineStr">
        <is>
          <t>Sud-Ouest</t>
        </is>
      </c>
      <c r="E6407" s="104" t="inlineStr">
        <is>
          <t>Livraison</t>
        </is>
      </c>
      <c r="F6407" s="104" t="n">
        <v>31</v>
      </c>
      <c r="G6407" s="159" t="n">
        <v>1372</v>
      </c>
      <c r="H6407" s="159" t="n">
        <v>3583</v>
      </c>
      <c r="I6407" s="160" t="n">
        <v>23483.44</v>
      </c>
      <c r="J6407" s="160" t="n">
        <v>1423.48</v>
      </c>
      <c r="K6407" s="160" t="n">
        <v>22059.96</v>
      </c>
      <c r="L6407" s="160" t="n">
        <v>6789.77</v>
      </c>
    </row>
    <row r="6408">
      <c r="A6408" s="176" t="n">
        <v>46023</v>
      </c>
      <c r="B6408" s="104" t="inlineStr">
        <is>
          <t>2025/26</t>
        </is>
      </c>
      <c r="C6408" s="104" t="inlineStr">
        <is>
          <t>HC-032</t>
        </is>
      </c>
      <c r="D6408" s="104" t="inlineStr">
        <is>
          <t>Sud-Ouest</t>
        </is>
      </c>
      <c r="E6408" s="104" t="inlineStr">
        <is>
          <t>Sur place</t>
        </is>
      </c>
      <c r="F6408" s="104" t="n">
        <v>31</v>
      </c>
      <c r="G6408" s="159" t="n">
        <v>2933</v>
      </c>
      <c r="H6408" s="159" t="n">
        <v>7645</v>
      </c>
      <c r="I6408" s="160" t="n">
        <v>39703.02</v>
      </c>
      <c r="J6408" s="160" t="n">
        <v>1213.57</v>
      </c>
      <c r="K6408" s="160" t="n">
        <v>38489.45</v>
      </c>
      <c r="L6408" s="160" t="n">
        <v>11465.86</v>
      </c>
    </row>
    <row r="6409">
      <c r="A6409" s="176" t="n">
        <v>46023</v>
      </c>
      <c r="B6409" s="104" t="inlineStr">
        <is>
          <t>2025/26</t>
        </is>
      </c>
      <c r="C6409" s="104" t="inlineStr">
        <is>
          <t>HC-032</t>
        </is>
      </c>
      <c r="D6409" s="104" t="inlineStr">
        <is>
          <t>Sud-Ouest</t>
        </is>
      </c>
      <c r="E6409" s="104" t="inlineStr">
        <is>
          <t>À emporter</t>
        </is>
      </c>
      <c r="F6409" s="104" t="n">
        <v>30</v>
      </c>
      <c r="G6409" s="159" t="n">
        <v>2238</v>
      </c>
      <c r="H6409" s="159" t="n">
        <v>5596</v>
      </c>
      <c r="I6409" s="160" t="n">
        <v>27725.49</v>
      </c>
      <c r="J6409" s="160" t="n">
        <v>943.17</v>
      </c>
      <c r="K6409" s="160" t="n">
        <v>26782.32</v>
      </c>
      <c r="L6409" s="160" t="n">
        <v>8017.41</v>
      </c>
    </row>
    <row r="6410">
      <c r="A6410" s="176" t="n">
        <v>46023</v>
      </c>
      <c r="B6410" s="104" t="inlineStr">
        <is>
          <t>2025/26</t>
        </is>
      </c>
      <c r="C6410" s="104" t="inlineStr">
        <is>
          <t>HC-033</t>
        </is>
      </c>
      <c r="D6410" s="104" t="inlineStr">
        <is>
          <t>Île-de-France</t>
        </is>
      </c>
      <c r="E6410" s="104" t="inlineStr">
        <is>
          <t>Livraison</t>
        </is>
      </c>
      <c r="F6410" s="104" t="n">
        <v>31</v>
      </c>
      <c r="G6410" s="159" t="n">
        <v>2336</v>
      </c>
      <c r="H6410" s="159" t="n">
        <v>5854</v>
      </c>
      <c r="I6410" s="160" t="n">
        <v>39798.03</v>
      </c>
      <c r="J6410" s="160" t="n">
        <v>2236.99</v>
      </c>
      <c r="K6410" s="160" t="n">
        <v>37561.04</v>
      </c>
      <c r="L6410" s="160" t="n">
        <v>11603.94</v>
      </c>
    </row>
    <row r="6411">
      <c r="A6411" s="176" t="n">
        <v>46023</v>
      </c>
      <c r="B6411" s="104" t="inlineStr">
        <is>
          <t>2025/26</t>
        </is>
      </c>
      <c r="C6411" s="104" t="inlineStr">
        <is>
          <t>HC-033</t>
        </is>
      </c>
      <c r="D6411" s="104" t="inlineStr">
        <is>
          <t>Île-de-France</t>
        </is>
      </c>
      <c r="E6411" s="104" t="inlineStr">
        <is>
          <t>Sur place</t>
        </is>
      </c>
      <c r="F6411" s="104" t="n">
        <v>30</v>
      </c>
      <c r="G6411" s="159" t="n">
        <v>4630</v>
      </c>
      <c r="H6411" s="159" t="n">
        <v>11807</v>
      </c>
      <c r="I6411" s="160" t="n">
        <v>62550.92</v>
      </c>
      <c r="J6411" s="160" t="n">
        <v>1851.84</v>
      </c>
      <c r="K6411" s="160" t="n">
        <v>60699.08</v>
      </c>
      <c r="L6411" s="160" t="n">
        <v>18119.12</v>
      </c>
    </row>
    <row r="6412">
      <c r="A6412" s="176" t="n">
        <v>46023</v>
      </c>
      <c r="B6412" s="104" t="inlineStr">
        <is>
          <t>2025/26</t>
        </is>
      </c>
      <c r="C6412" s="104" t="inlineStr">
        <is>
          <t>HC-033</t>
        </is>
      </c>
      <c r="D6412" s="104" t="inlineStr">
        <is>
          <t>Île-de-France</t>
        </is>
      </c>
      <c r="E6412" s="104" t="inlineStr">
        <is>
          <t>À emporter</t>
        </is>
      </c>
      <c r="F6412" s="104" t="n">
        <v>31</v>
      </c>
      <c r="G6412" s="159" t="n">
        <v>3738</v>
      </c>
      <c r="H6412" s="159" t="n">
        <v>9519</v>
      </c>
      <c r="I6412" s="160" t="n">
        <v>46464.74</v>
      </c>
      <c r="J6412" s="160" t="n">
        <v>1534.87</v>
      </c>
      <c r="K6412" s="160" t="n">
        <v>44929.87</v>
      </c>
      <c r="L6412" s="160" t="n">
        <v>13343.29</v>
      </c>
    </row>
    <row r="6413">
      <c r="A6413" s="176" t="n">
        <v>46023</v>
      </c>
      <c r="B6413" s="104" t="inlineStr">
        <is>
          <t>2025/26</t>
        </is>
      </c>
      <c r="C6413" s="104" t="inlineStr">
        <is>
          <t>HC-034</t>
        </is>
      </c>
      <c r="D6413" s="104" t="inlineStr">
        <is>
          <t>Nord-Ouest</t>
        </is>
      </c>
      <c r="E6413" s="104" t="inlineStr">
        <is>
          <t>Livraison</t>
        </is>
      </c>
      <c r="F6413" s="104" t="n">
        <v>31</v>
      </c>
      <c r="G6413" s="159" t="n">
        <v>1669</v>
      </c>
      <c r="H6413" s="159" t="n">
        <v>4256</v>
      </c>
      <c r="I6413" s="160" t="n">
        <v>28865.99</v>
      </c>
      <c r="J6413" s="160" t="n">
        <v>1688.71</v>
      </c>
      <c r="K6413" s="160" t="n">
        <v>27177.28</v>
      </c>
      <c r="L6413" s="160" t="n">
        <v>9427.52</v>
      </c>
    </row>
    <row r="6414">
      <c r="A6414" s="176" t="n">
        <v>46023</v>
      </c>
      <c r="B6414" s="104" t="inlineStr">
        <is>
          <t>2025/26</t>
        </is>
      </c>
      <c r="C6414" s="104" t="inlineStr">
        <is>
          <t>HC-034</t>
        </is>
      </c>
      <c r="D6414" s="104" t="inlineStr">
        <is>
          <t>Nord-Ouest</t>
        </is>
      </c>
      <c r="E6414" s="104" t="inlineStr">
        <is>
          <t>Sur place</t>
        </is>
      </c>
      <c r="F6414" s="104" t="n">
        <v>31</v>
      </c>
      <c r="G6414" s="159" t="n">
        <v>3716</v>
      </c>
      <c r="H6414" s="159" t="n">
        <v>9243</v>
      </c>
      <c r="I6414" s="160" t="n">
        <v>50223.32</v>
      </c>
      <c r="J6414" s="160" t="n">
        <v>1626.66</v>
      </c>
      <c r="K6414" s="160" t="n">
        <v>48596.66</v>
      </c>
      <c r="L6414" s="160" t="n">
        <v>16025.98</v>
      </c>
    </row>
    <row r="6415">
      <c r="A6415" s="176" t="n">
        <v>46023</v>
      </c>
      <c r="B6415" s="104" t="inlineStr">
        <is>
          <t>2025/26</t>
        </is>
      </c>
      <c r="C6415" s="104" t="inlineStr">
        <is>
          <t>HC-034</t>
        </is>
      </c>
      <c r="D6415" s="104" t="inlineStr">
        <is>
          <t>Nord-Ouest</t>
        </is>
      </c>
      <c r="E6415" s="104" t="inlineStr">
        <is>
          <t>À emporter</t>
        </is>
      </c>
      <c r="F6415" s="104" t="n">
        <v>31</v>
      </c>
      <c r="G6415" s="159" t="n">
        <v>2938</v>
      </c>
      <c r="H6415" s="159" t="n">
        <v>7208</v>
      </c>
      <c r="I6415" s="160" t="n">
        <v>36741.98</v>
      </c>
      <c r="J6415" s="160" t="n">
        <v>1133.92</v>
      </c>
      <c r="K6415" s="160" t="n">
        <v>35608.06</v>
      </c>
      <c r="L6415" s="160" t="n">
        <v>11905.2</v>
      </c>
    </row>
    <row r="6416">
      <c r="A6416" s="176" t="n">
        <v>46023</v>
      </c>
      <c r="B6416" s="104" t="inlineStr">
        <is>
          <t>2025/26</t>
        </is>
      </c>
      <c r="C6416" s="104" t="inlineStr">
        <is>
          <t>HC-035</t>
        </is>
      </c>
      <c r="D6416" s="104" t="inlineStr">
        <is>
          <t>Sud-Est</t>
        </is>
      </c>
      <c r="E6416" s="104" t="inlineStr">
        <is>
          <t>Livraison</t>
        </is>
      </c>
      <c r="F6416" s="104" t="n">
        <v>31</v>
      </c>
      <c r="G6416" s="159" t="n">
        <v>1746</v>
      </c>
      <c r="H6416" s="159" t="n">
        <v>4377</v>
      </c>
      <c r="I6416" s="160" t="n">
        <v>29594.13</v>
      </c>
      <c r="J6416" s="160" t="n">
        <v>1784.57</v>
      </c>
      <c r="K6416" s="160" t="n">
        <v>27809.56</v>
      </c>
      <c r="L6416" s="160" t="n">
        <v>8552.299999999999</v>
      </c>
    </row>
    <row r="6417">
      <c r="A6417" s="176" t="n">
        <v>46023</v>
      </c>
      <c r="B6417" s="104" t="inlineStr">
        <is>
          <t>2025/26</t>
        </is>
      </c>
      <c r="C6417" s="104" t="inlineStr">
        <is>
          <t>HC-035</t>
        </is>
      </c>
      <c r="D6417" s="104" t="inlineStr">
        <is>
          <t>Sud-Est</t>
        </is>
      </c>
      <c r="E6417" s="104" t="inlineStr">
        <is>
          <t>Sur place</t>
        </is>
      </c>
      <c r="F6417" s="104" t="n">
        <v>30</v>
      </c>
      <c r="G6417" s="159" t="n">
        <v>3577</v>
      </c>
      <c r="H6417" s="159" t="n">
        <v>9299</v>
      </c>
      <c r="I6417" s="160" t="n">
        <v>48121.25</v>
      </c>
      <c r="J6417" s="160" t="n">
        <v>1412.48</v>
      </c>
      <c r="K6417" s="160" t="n">
        <v>46708.77</v>
      </c>
      <c r="L6417" s="160" t="n">
        <v>13822.21</v>
      </c>
    </row>
    <row r="6418">
      <c r="A6418" s="176" t="n">
        <v>46023</v>
      </c>
      <c r="B6418" s="104" t="inlineStr">
        <is>
          <t>2025/26</t>
        </is>
      </c>
      <c r="C6418" s="104" t="inlineStr">
        <is>
          <t>HC-035</t>
        </is>
      </c>
      <c r="D6418" s="104" t="inlineStr">
        <is>
          <t>Sud-Est</t>
        </is>
      </c>
      <c r="E6418" s="104" t="inlineStr">
        <is>
          <t>À emporter</t>
        </is>
      </c>
      <c r="F6418" s="104" t="n">
        <v>30</v>
      </c>
      <c r="G6418" s="159" t="n">
        <v>2694</v>
      </c>
      <c r="H6418" s="159" t="n">
        <v>6953</v>
      </c>
      <c r="I6418" s="160" t="n">
        <v>33504.56</v>
      </c>
      <c r="J6418" s="160" t="n">
        <v>1094.17</v>
      </c>
      <c r="K6418" s="160" t="n">
        <v>32410.39</v>
      </c>
      <c r="L6418" s="160" t="n">
        <v>9694.309999999999</v>
      </c>
    </row>
    <row r="6419">
      <c r="A6419" s="176" t="n">
        <v>46023</v>
      </c>
      <c r="B6419" s="104" t="inlineStr">
        <is>
          <t>2025/26</t>
        </is>
      </c>
      <c r="C6419" s="104" t="inlineStr">
        <is>
          <t>HC-036</t>
        </is>
      </c>
      <c r="D6419" s="104" t="inlineStr">
        <is>
          <t>Sud-Ouest</t>
        </is>
      </c>
      <c r="E6419" s="104" t="inlineStr">
        <is>
          <t>Drive</t>
        </is>
      </c>
      <c r="F6419" s="104" t="n">
        <v>30</v>
      </c>
      <c r="G6419" s="159" t="n">
        <v>1196</v>
      </c>
      <c r="H6419" s="159" t="n">
        <v>3066</v>
      </c>
      <c r="I6419" s="160" t="n">
        <v>17110</v>
      </c>
      <c r="J6419" s="160" t="n">
        <v>589.84</v>
      </c>
      <c r="K6419" s="160" t="n">
        <v>16520.16</v>
      </c>
      <c r="L6419" s="160" t="n">
        <v>4895.97</v>
      </c>
    </row>
    <row r="6420">
      <c r="A6420" s="176" t="n">
        <v>46023</v>
      </c>
      <c r="B6420" s="104" t="inlineStr">
        <is>
          <t>2025/26</t>
        </is>
      </c>
      <c r="C6420" s="104" t="inlineStr">
        <is>
          <t>HC-036</t>
        </is>
      </c>
      <c r="D6420" s="104" t="inlineStr">
        <is>
          <t>Sud-Ouest</t>
        </is>
      </c>
      <c r="E6420" s="104" t="inlineStr">
        <is>
          <t>Livraison</t>
        </is>
      </c>
      <c r="F6420" s="104" t="n">
        <v>31</v>
      </c>
      <c r="G6420" s="159" t="n">
        <v>1424</v>
      </c>
      <c r="H6420" s="159" t="n">
        <v>3705</v>
      </c>
      <c r="I6420" s="160" t="n">
        <v>24192.5</v>
      </c>
      <c r="J6420" s="160" t="n">
        <v>1357.45</v>
      </c>
      <c r="K6420" s="160" t="n">
        <v>22835.05</v>
      </c>
      <c r="L6420" s="160" t="n">
        <v>7090.16</v>
      </c>
    </row>
    <row r="6421">
      <c r="A6421" s="176" t="n">
        <v>46023</v>
      </c>
      <c r="B6421" s="104" t="inlineStr">
        <is>
          <t>2025/26</t>
        </is>
      </c>
      <c r="C6421" s="104" t="inlineStr">
        <is>
          <t>HC-036</t>
        </is>
      </c>
      <c r="D6421" s="104" t="inlineStr">
        <is>
          <t>Sud-Ouest</t>
        </is>
      </c>
      <c r="E6421" s="104" t="inlineStr">
        <is>
          <t>Sur place</t>
        </is>
      </c>
      <c r="F6421" s="104" t="n">
        <v>30</v>
      </c>
      <c r="G6421" s="159" t="n">
        <v>2998</v>
      </c>
      <c r="H6421" s="159" t="n">
        <v>7749</v>
      </c>
      <c r="I6421" s="160" t="n">
        <v>40322.95</v>
      </c>
      <c r="J6421" s="160" t="n">
        <v>982.73</v>
      </c>
      <c r="K6421" s="160" t="n">
        <v>39340.22</v>
      </c>
      <c r="L6421" s="160" t="n">
        <v>11672.98</v>
      </c>
    </row>
    <row r="6422">
      <c r="A6422" s="176" t="n">
        <v>46023</v>
      </c>
      <c r="B6422" s="104" t="inlineStr">
        <is>
          <t>2025/26</t>
        </is>
      </c>
      <c r="C6422" s="104" t="inlineStr">
        <is>
          <t>HC-036</t>
        </is>
      </c>
      <c r="D6422" s="104" t="inlineStr">
        <is>
          <t>Sud-Ouest</t>
        </is>
      </c>
      <c r="E6422" s="104" t="inlineStr">
        <is>
          <t>À emporter</t>
        </is>
      </c>
      <c r="F6422" s="104" t="n">
        <v>30</v>
      </c>
      <c r="G6422" s="159" t="n">
        <v>2222</v>
      </c>
      <c r="H6422" s="159" t="n">
        <v>5522</v>
      </c>
      <c r="I6422" s="160" t="n">
        <v>27374.29</v>
      </c>
      <c r="J6422" s="160" t="n">
        <v>774.88</v>
      </c>
      <c r="K6422" s="160" t="n">
        <v>26599.41</v>
      </c>
      <c r="L6422" s="160" t="n">
        <v>7917.63</v>
      </c>
    </row>
    <row r="6423">
      <c r="A6423" s="176" t="n">
        <v>46023</v>
      </c>
      <c r="B6423" s="104" t="inlineStr">
        <is>
          <t>2025/26</t>
        </is>
      </c>
      <c r="C6423" s="104" t="inlineStr">
        <is>
          <t>HC-037</t>
        </is>
      </c>
      <c r="D6423" s="104" t="inlineStr">
        <is>
          <t>Île-de-France</t>
        </is>
      </c>
      <c r="E6423" s="104" t="inlineStr">
        <is>
          <t>Drive</t>
        </is>
      </c>
      <c r="F6423" s="104" t="n">
        <v>30</v>
      </c>
      <c r="G6423" s="159" t="n">
        <v>1152</v>
      </c>
      <c r="H6423" s="159" t="n">
        <v>2948</v>
      </c>
      <c r="I6423" s="160" t="n">
        <v>16569.3</v>
      </c>
      <c r="J6423" s="160" t="n">
        <v>552.62</v>
      </c>
      <c r="K6423" s="160" t="n">
        <v>16016.68</v>
      </c>
      <c r="L6423" s="160" t="n">
        <v>4767.8</v>
      </c>
    </row>
    <row r="6424">
      <c r="A6424" s="176" t="n">
        <v>46023</v>
      </c>
      <c r="B6424" s="104" t="inlineStr">
        <is>
          <t>2025/26</t>
        </is>
      </c>
      <c r="C6424" s="104" t="inlineStr">
        <is>
          <t>HC-037</t>
        </is>
      </c>
      <c r="D6424" s="104" t="inlineStr">
        <is>
          <t>Île-de-France</t>
        </is>
      </c>
      <c r="E6424" s="104" t="inlineStr">
        <is>
          <t>Livraison</t>
        </is>
      </c>
      <c r="F6424" s="104" t="n">
        <v>30</v>
      </c>
      <c r="G6424" s="159" t="n">
        <v>1345</v>
      </c>
      <c r="H6424" s="159" t="n">
        <v>3517</v>
      </c>
      <c r="I6424" s="160" t="n">
        <v>23130.95</v>
      </c>
      <c r="J6424" s="160" t="n">
        <v>1342.83</v>
      </c>
      <c r="K6424" s="160" t="n">
        <v>21788.12</v>
      </c>
      <c r="L6424" s="160" t="n">
        <v>6764.74</v>
      </c>
    </row>
    <row r="6425">
      <c r="A6425" s="176" t="n">
        <v>46023</v>
      </c>
      <c r="B6425" s="104" t="inlineStr">
        <is>
          <t>2025/26</t>
        </is>
      </c>
      <c r="C6425" s="104" t="inlineStr">
        <is>
          <t>HC-037</t>
        </is>
      </c>
      <c r="D6425" s="104" t="inlineStr">
        <is>
          <t>Île-de-France</t>
        </is>
      </c>
      <c r="E6425" s="104" t="inlineStr">
        <is>
          <t>Sur place</t>
        </is>
      </c>
      <c r="F6425" s="104" t="n">
        <v>30</v>
      </c>
      <c r="G6425" s="159" t="n">
        <v>2771</v>
      </c>
      <c r="H6425" s="159" t="n">
        <v>7066</v>
      </c>
      <c r="I6425" s="160" t="n">
        <v>37344.94</v>
      </c>
      <c r="J6425" s="160" t="n">
        <v>1113.31</v>
      </c>
      <c r="K6425" s="160" t="n">
        <v>36231.63</v>
      </c>
      <c r="L6425" s="160" t="n">
        <v>10863.39</v>
      </c>
    </row>
    <row r="6426">
      <c r="A6426" s="176" t="n">
        <v>46023</v>
      </c>
      <c r="B6426" s="104" t="inlineStr">
        <is>
          <t>2025/26</t>
        </is>
      </c>
      <c r="C6426" s="104" t="inlineStr">
        <is>
          <t>HC-037</t>
        </is>
      </c>
      <c r="D6426" s="104" t="inlineStr">
        <is>
          <t>Île-de-France</t>
        </is>
      </c>
      <c r="E6426" s="104" t="inlineStr">
        <is>
          <t>À emporter</t>
        </is>
      </c>
      <c r="F6426" s="104" t="n">
        <v>31</v>
      </c>
      <c r="G6426" s="159" t="n">
        <v>2274</v>
      </c>
      <c r="H6426" s="159" t="n">
        <v>5915</v>
      </c>
      <c r="I6426" s="160" t="n">
        <v>28518.51</v>
      </c>
      <c r="J6426" s="160" t="n">
        <v>883.11</v>
      </c>
      <c r="K6426" s="160" t="n">
        <v>27635.4</v>
      </c>
      <c r="L6426" s="160" t="n">
        <v>8252.42</v>
      </c>
    </row>
    <row r="6427">
      <c r="A6427" s="176" t="n">
        <v>46023</v>
      </c>
      <c r="B6427" s="104" t="inlineStr">
        <is>
          <t>2025/26</t>
        </is>
      </c>
      <c r="C6427" s="104" t="inlineStr">
        <is>
          <t>HC-038</t>
        </is>
      </c>
      <c r="D6427" s="104" t="inlineStr">
        <is>
          <t>Nord-Ouest</t>
        </is>
      </c>
      <c r="E6427" s="104" t="inlineStr">
        <is>
          <t>Drive</t>
        </is>
      </c>
      <c r="F6427" s="104" t="n">
        <v>31</v>
      </c>
      <c r="G6427" s="159" t="n">
        <v>896</v>
      </c>
      <c r="H6427" s="159" t="n">
        <v>2378</v>
      </c>
      <c r="I6427" s="160" t="n">
        <v>12903.29</v>
      </c>
      <c r="J6427" s="160" t="n">
        <v>404</v>
      </c>
      <c r="K6427" s="160" t="n">
        <v>12499.29</v>
      </c>
      <c r="L6427" s="160" t="n">
        <v>3719.92</v>
      </c>
    </row>
    <row r="6428">
      <c r="A6428" s="176" t="n">
        <v>46023</v>
      </c>
      <c r="B6428" s="104" t="inlineStr">
        <is>
          <t>2025/26</t>
        </is>
      </c>
      <c r="C6428" s="104" t="inlineStr">
        <is>
          <t>HC-038</t>
        </is>
      </c>
      <c r="D6428" s="104" t="inlineStr">
        <is>
          <t>Nord-Ouest</t>
        </is>
      </c>
      <c r="E6428" s="104" t="inlineStr">
        <is>
          <t>Livraison</t>
        </is>
      </c>
      <c r="F6428" s="104" t="n">
        <v>31</v>
      </c>
      <c r="G6428" s="159" t="n">
        <v>965</v>
      </c>
      <c r="H6428" s="159" t="n">
        <v>2511</v>
      </c>
      <c r="I6428" s="160" t="n">
        <v>16470.79</v>
      </c>
      <c r="J6428" s="160" t="n">
        <v>1029.11</v>
      </c>
      <c r="K6428" s="160" t="n">
        <v>15441.68</v>
      </c>
      <c r="L6428" s="160" t="n">
        <v>4770.49</v>
      </c>
    </row>
    <row r="6429">
      <c r="A6429" s="176" t="n">
        <v>46023</v>
      </c>
      <c r="B6429" s="104" t="inlineStr">
        <is>
          <t>2025/26</t>
        </is>
      </c>
      <c r="C6429" s="104" t="inlineStr">
        <is>
          <t>HC-038</t>
        </is>
      </c>
      <c r="D6429" s="104" t="inlineStr">
        <is>
          <t>Nord-Ouest</t>
        </is>
      </c>
      <c r="E6429" s="104" t="inlineStr">
        <is>
          <t>Sur place</t>
        </is>
      </c>
      <c r="F6429" s="104" t="n">
        <v>31</v>
      </c>
      <c r="G6429" s="159" t="n">
        <v>2154</v>
      </c>
      <c r="H6429" s="159" t="n">
        <v>5321</v>
      </c>
      <c r="I6429" s="160" t="n">
        <v>29067.57</v>
      </c>
      <c r="J6429" s="160" t="n">
        <v>896.83</v>
      </c>
      <c r="K6429" s="160" t="n">
        <v>28170.74</v>
      </c>
      <c r="L6429" s="160" t="n">
        <v>8364.24</v>
      </c>
    </row>
    <row r="6430">
      <c r="A6430" s="176" t="n">
        <v>46023</v>
      </c>
      <c r="B6430" s="104" t="inlineStr">
        <is>
          <t>2025/26</t>
        </is>
      </c>
      <c r="C6430" s="104" t="inlineStr">
        <is>
          <t>HC-038</t>
        </is>
      </c>
      <c r="D6430" s="104" t="inlineStr">
        <is>
          <t>Nord-Ouest</t>
        </is>
      </c>
      <c r="E6430" s="104" t="inlineStr">
        <is>
          <t>À emporter</t>
        </is>
      </c>
      <c r="F6430" s="104" t="n">
        <v>31</v>
      </c>
      <c r="G6430" s="159" t="n">
        <v>1636</v>
      </c>
      <c r="H6430" s="159" t="n">
        <v>4262</v>
      </c>
      <c r="I6430" s="160" t="n">
        <v>20403.57</v>
      </c>
      <c r="J6430" s="160" t="n">
        <v>575.26</v>
      </c>
      <c r="K6430" s="160" t="n">
        <v>19828.31</v>
      </c>
      <c r="L6430" s="160" t="n">
        <v>5892.82</v>
      </c>
    </row>
    <row r="6431">
      <c r="A6431" s="176" t="n">
        <v>46023</v>
      </c>
      <c r="B6431" s="104" t="inlineStr">
        <is>
          <t>2025/26</t>
        </is>
      </c>
      <c r="C6431" s="104" t="inlineStr">
        <is>
          <t>HC-039</t>
        </is>
      </c>
      <c r="D6431" s="104" t="inlineStr">
        <is>
          <t>Sud-Est</t>
        </is>
      </c>
      <c r="E6431" s="104" t="inlineStr">
        <is>
          <t>Livraison</t>
        </is>
      </c>
      <c r="F6431" s="104" t="n">
        <v>31</v>
      </c>
      <c r="G6431" s="159" t="n">
        <v>1581</v>
      </c>
      <c r="H6431" s="159" t="n">
        <v>3978</v>
      </c>
      <c r="I6431" s="160" t="n">
        <v>27170.01</v>
      </c>
      <c r="J6431" s="160" t="n">
        <v>1677.51</v>
      </c>
      <c r="K6431" s="160" t="n">
        <v>25492.5</v>
      </c>
      <c r="L6431" s="160" t="n">
        <v>7829.2</v>
      </c>
    </row>
    <row r="6432">
      <c r="A6432" s="176" t="n">
        <v>46023</v>
      </c>
      <c r="B6432" s="104" t="inlineStr">
        <is>
          <t>2025/26</t>
        </is>
      </c>
      <c r="C6432" s="104" t="inlineStr">
        <is>
          <t>HC-039</t>
        </is>
      </c>
      <c r="D6432" s="104" t="inlineStr">
        <is>
          <t>Sud-Est</t>
        </is>
      </c>
      <c r="E6432" s="104" t="inlineStr">
        <is>
          <t>Sur place</t>
        </is>
      </c>
      <c r="F6432" s="104" t="n">
        <v>31</v>
      </c>
      <c r="G6432" s="159" t="n">
        <v>3439</v>
      </c>
      <c r="H6432" s="159" t="n">
        <v>8891</v>
      </c>
      <c r="I6432" s="160" t="n">
        <v>46003.95</v>
      </c>
      <c r="J6432" s="160" t="n">
        <v>1456.95</v>
      </c>
      <c r="K6432" s="160" t="n">
        <v>44547</v>
      </c>
      <c r="L6432" s="160" t="n">
        <v>13280.14</v>
      </c>
    </row>
    <row r="6433">
      <c r="A6433" s="176" t="n">
        <v>46023</v>
      </c>
      <c r="B6433" s="104" t="inlineStr">
        <is>
          <t>2025/26</t>
        </is>
      </c>
      <c r="C6433" s="104" t="inlineStr">
        <is>
          <t>HC-039</t>
        </is>
      </c>
      <c r="D6433" s="104" t="inlineStr">
        <is>
          <t>Sud-Est</t>
        </is>
      </c>
      <c r="E6433" s="104" t="inlineStr">
        <is>
          <t>À emporter</t>
        </is>
      </c>
      <c r="F6433" s="104" t="n">
        <v>31</v>
      </c>
      <c r="G6433" s="159" t="n">
        <v>2690</v>
      </c>
      <c r="H6433" s="159" t="n">
        <v>6887</v>
      </c>
      <c r="I6433" s="160" t="n">
        <v>33362.76</v>
      </c>
      <c r="J6433" s="160" t="n">
        <v>990.27</v>
      </c>
      <c r="K6433" s="160" t="n">
        <v>32372.49</v>
      </c>
      <c r="L6433" s="160" t="n">
        <v>9647.6</v>
      </c>
    </row>
    <row r="6434">
      <c r="A6434" s="176" t="n">
        <v>46023</v>
      </c>
      <c r="B6434" s="104" t="inlineStr">
        <is>
          <t>2025/26</t>
        </is>
      </c>
      <c r="C6434" s="104" t="inlineStr">
        <is>
          <t>HC-040</t>
        </is>
      </c>
      <c r="D6434" s="104" t="inlineStr">
        <is>
          <t>Sud-Ouest</t>
        </is>
      </c>
      <c r="E6434" s="104" t="inlineStr">
        <is>
          <t>Livraison</t>
        </is>
      </c>
      <c r="F6434" s="104" t="n">
        <v>30</v>
      </c>
      <c r="G6434" s="159" t="n">
        <v>1469</v>
      </c>
      <c r="H6434" s="159" t="n">
        <v>3702</v>
      </c>
      <c r="I6434" s="160" t="n">
        <v>25663.92</v>
      </c>
      <c r="J6434" s="160" t="n">
        <v>1547.45</v>
      </c>
      <c r="K6434" s="160" t="n">
        <v>24116.47</v>
      </c>
      <c r="L6434" s="160" t="n">
        <v>7453.08</v>
      </c>
    </row>
    <row r="6435">
      <c r="A6435" s="176" t="n">
        <v>46023</v>
      </c>
      <c r="B6435" s="104" t="inlineStr">
        <is>
          <t>2025/26</t>
        </is>
      </c>
      <c r="C6435" s="104" t="inlineStr">
        <is>
          <t>HC-040</t>
        </is>
      </c>
      <c r="D6435" s="104" t="inlineStr">
        <is>
          <t>Sud-Ouest</t>
        </is>
      </c>
      <c r="E6435" s="104" t="inlineStr">
        <is>
          <t>Sur place</t>
        </is>
      </c>
      <c r="F6435" s="104" t="n">
        <v>31</v>
      </c>
      <c r="G6435" s="159" t="n">
        <v>3408</v>
      </c>
      <c r="H6435" s="159" t="n">
        <v>8577</v>
      </c>
      <c r="I6435" s="160" t="n">
        <v>45883.03</v>
      </c>
      <c r="J6435" s="160" t="n">
        <v>1317.24</v>
      </c>
      <c r="K6435" s="160" t="n">
        <v>44565.79</v>
      </c>
      <c r="L6435" s="160" t="n">
        <v>13323.91</v>
      </c>
    </row>
    <row r="6436">
      <c r="A6436" s="176" t="n">
        <v>46023</v>
      </c>
      <c r="B6436" s="104" t="inlineStr">
        <is>
          <t>2025/26</t>
        </is>
      </c>
      <c r="C6436" s="104" t="inlineStr">
        <is>
          <t>HC-040</t>
        </is>
      </c>
      <c r="D6436" s="104" t="inlineStr">
        <is>
          <t>Sud-Ouest</t>
        </is>
      </c>
      <c r="E6436" s="104" t="inlineStr">
        <is>
          <t>À emporter</t>
        </is>
      </c>
      <c r="F6436" s="104" t="n">
        <v>30</v>
      </c>
      <c r="G6436" s="159" t="n">
        <v>2495</v>
      </c>
      <c r="H6436" s="159" t="n">
        <v>6291</v>
      </c>
      <c r="I6436" s="160" t="n">
        <v>31078.42</v>
      </c>
      <c r="J6436" s="160" t="n">
        <v>992.87</v>
      </c>
      <c r="K6436" s="160" t="n">
        <v>30085.55</v>
      </c>
      <c r="L6436" s="160" t="n">
        <v>9052.700000000001</v>
      </c>
    </row>
    <row r="6437">
      <c r="A6437" s="176" t="n">
        <v>46023</v>
      </c>
      <c r="B6437" s="104" t="inlineStr">
        <is>
          <t>2025/26</t>
        </is>
      </c>
      <c r="C6437" s="104" t="inlineStr">
        <is>
          <t>HC-041</t>
        </is>
      </c>
      <c r="D6437" s="104" t="inlineStr">
        <is>
          <t>Île-de-France</t>
        </is>
      </c>
      <c r="E6437" s="104" t="inlineStr">
        <is>
          <t>Livraison</t>
        </is>
      </c>
      <c r="F6437" s="104" t="n">
        <v>31</v>
      </c>
      <c r="G6437" s="159" t="n">
        <v>2232</v>
      </c>
      <c r="H6437" s="159" t="n">
        <v>5830</v>
      </c>
      <c r="I6437" s="160" t="n">
        <v>38448.51</v>
      </c>
      <c r="J6437" s="160" t="n">
        <v>2466.03</v>
      </c>
      <c r="K6437" s="160" t="n">
        <v>35982.48</v>
      </c>
      <c r="L6437" s="160" t="n">
        <v>11191.11</v>
      </c>
    </row>
    <row r="6438">
      <c r="A6438" s="176" t="n">
        <v>46023</v>
      </c>
      <c r="B6438" s="104" t="inlineStr">
        <is>
          <t>2025/26</t>
        </is>
      </c>
      <c r="C6438" s="104" t="inlineStr">
        <is>
          <t>HC-041</t>
        </is>
      </c>
      <c r="D6438" s="104" t="inlineStr">
        <is>
          <t>Île-de-France</t>
        </is>
      </c>
      <c r="E6438" s="104" t="inlineStr">
        <is>
          <t>Sur place</t>
        </is>
      </c>
      <c r="F6438" s="104" t="n">
        <v>31</v>
      </c>
      <c r="G6438" s="159" t="n">
        <v>5032</v>
      </c>
      <c r="H6438" s="159" t="n">
        <v>12963</v>
      </c>
      <c r="I6438" s="160" t="n">
        <v>67831.09</v>
      </c>
      <c r="J6438" s="160" t="n">
        <v>2145.65</v>
      </c>
      <c r="K6438" s="160" t="n">
        <v>65685.44</v>
      </c>
      <c r="L6438" s="160" t="n">
        <v>19543.47</v>
      </c>
    </row>
    <row r="6439">
      <c r="A6439" s="176" t="n">
        <v>46023</v>
      </c>
      <c r="B6439" s="104" t="inlineStr">
        <is>
          <t>2025/26</t>
        </is>
      </c>
      <c r="C6439" s="104" t="inlineStr">
        <is>
          <t>HC-041</t>
        </is>
      </c>
      <c r="D6439" s="104" t="inlineStr">
        <is>
          <t>Île-de-France</t>
        </is>
      </c>
      <c r="E6439" s="104" t="inlineStr">
        <is>
          <t>À emporter</t>
        </is>
      </c>
      <c r="F6439" s="104" t="n">
        <v>31</v>
      </c>
      <c r="G6439" s="159" t="n">
        <v>3973</v>
      </c>
      <c r="H6439" s="159" t="n">
        <v>10399</v>
      </c>
      <c r="I6439" s="160" t="n">
        <v>49487.14</v>
      </c>
      <c r="J6439" s="160" t="n">
        <v>1515.44</v>
      </c>
      <c r="K6439" s="160" t="n">
        <v>47971.7</v>
      </c>
      <c r="L6439" s="160" t="n">
        <v>14229.53</v>
      </c>
    </row>
    <row r="6440">
      <c r="A6440" s="176" t="n">
        <v>46023</v>
      </c>
      <c r="B6440" s="104" t="inlineStr">
        <is>
          <t>2025/26</t>
        </is>
      </c>
      <c r="C6440" s="104" t="inlineStr">
        <is>
          <t>HC-042</t>
        </is>
      </c>
      <c r="D6440" s="104" t="inlineStr">
        <is>
          <t>Nord-Ouest</t>
        </is>
      </c>
      <c r="E6440" s="104" t="inlineStr">
        <is>
          <t>Drive</t>
        </is>
      </c>
      <c r="F6440" s="104" t="n">
        <v>30</v>
      </c>
      <c r="G6440" s="159" t="n">
        <v>1127</v>
      </c>
      <c r="H6440" s="159" t="n">
        <v>2872</v>
      </c>
      <c r="I6440" s="160" t="n">
        <v>16140.67</v>
      </c>
      <c r="J6440" s="160" t="n">
        <v>529.15</v>
      </c>
      <c r="K6440" s="160" t="n">
        <v>15611.52</v>
      </c>
      <c r="L6440" s="160" t="n">
        <v>4585</v>
      </c>
    </row>
    <row r="6441">
      <c r="A6441" s="176" t="n">
        <v>46023</v>
      </c>
      <c r="B6441" s="104" t="inlineStr">
        <is>
          <t>2025/26</t>
        </is>
      </c>
      <c r="C6441" s="104" t="inlineStr">
        <is>
          <t>HC-042</t>
        </is>
      </c>
      <c r="D6441" s="104" t="inlineStr">
        <is>
          <t>Nord-Ouest</t>
        </is>
      </c>
      <c r="E6441" s="104" t="inlineStr">
        <is>
          <t>Livraison</t>
        </is>
      </c>
      <c r="F6441" s="104" t="n">
        <v>31</v>
      </c>
      <c r="G6441" s="159" t="n">
        <v>1258</v>
      </c>
      <c r="H6441" s="159" t="n">
        <v>3241</v>
      </c>
      <c r="I6441" s="160" t="n">
        <v>21356.24</v>
      </c>
      <c r="J6441" s="160" t="n">
        <v>1195.85</v>
      </c>
      <c r="K6441" s="160" t="n">
        <v>20160.39</v>
      </c>
      <c r="L6441" s="160" t="n">
        <v>6257.19</v>
      </c>
    </row>
    <row r="6442">
      <c r="A6442" s="176" t="n">
        <v>46023</v>
      </c>
      <c r="B6442" s="104" t="inlineStr">
        <is>
          <t>2025/26</t>
        </is>
      </c>
      <c r="C6442" s="104" t="inlineStr">
        <is>
          <t>HC-042</t>
        </is>
      </c>
      <c r="D6442" s="104" t="inlineStr">
        <is>
          <t>Nord-Ouest</t>
        </is>
      </c>
      <c r="E6442" s="104" t="inlineStr">
        <is>
          <t>Sur place</t>
        </is>
      </c>
      <c r="F6442" s="104" t="n">
        <v>31</v>
      </c>
      <c r="G6442" s="159" t="n">
        <v>2907</v>
      </c>
      <c r="H6442" s="159" t="n">
        <v>7482</v>
      </c>
      <c r="I6442" s="160" t="n">
        <v>38975.91</v>
      </c>
      <c r="J6442" s="160" t="n">
        <v>1240.37</v>
      </c>
      <c r="K6442" s="160" t="n">
        <v>37735.54</v>
      </c>
      <c r="L6442" s="160" t="n">
        <v>11233.32</v>
      </c>
    </row>
    <row r="6443">
      <c r="A6443" s="176" t="n">
        <v>46023</v>
      </c>
      <c r="B6443" s="104" t="inlineStr">
        <is>
          <t>2025/26</t>
        </is>
      </c>
      <c r="C6443" s="104" t="inlineStr">
        <is>
          <t>HC-042</t>
        </is>
      </c>
      <c r="D6443" s="104" t="inlineStr">
        <is>
          <t>Nord-Ouest</t>
        </is>
      </c>
      <c r="E6443" s="104" t="inlineStr">
        <is>
          <t>À emporter</t>
        </is>
      </c>
      <c r="F6443" s="104" t="n">
        <v>31</v>
      </c>
      <c r="G6443" s="159" t="n">
        <v>2139</v>
      </c>
      <c r="H6443" s="159" t="n">
        <v>5292</v>
      </c>
      <c r="I6443" s="160" t="n">
        <v>26842.87</v>
      </c>
      <c r="J6443" s="160" t="n">
        <v>688.13</v>
      </c>
      <c r="K6443" s="160" t="n">
        <v>26154.74</v>
      </c>
      <c r="L6443" s="160" t="n">
        <v>7846.99</v>
      </c>
    </row>
    <row r="6444">
      <c r="A6444" s="176" t="n">
        <v>46023</v>
      </c>
      <c r="B6444" s="104" t="inlineStr">
        <is>
          <t>2025/26</t>
        </is>
      </c>
      <c r="C6444" s="104" t="inlineStr">
        <is>
          <t>HC-043</t>
        </is>
      </c>
      <c r="D6444" s="104" t="inlineStr">
        <is>
          <t>Sud-Est</t>
        </is>
      </c>
      <c r="E6444" s="104" t="inlineStr">
        <is>
          <t>Livraison</t>
        </is>
      </c>
      <c r="F6444" s="104" t="n">
        <v>31</v>
      </c>
      <c r="G6444" s="159" t="n">
        <v>1683</v>
      </c>
      <c r="H6444" s="159" t="n">
        <v>4268</v>
      </c>
      <c r="I6444" s="160" t="n">
        <v>28977.76</v>
      </c>
      <c r="J6444" s="160" t="n">
        <v>1834.25</v>
      </c>
      <c r="K6444" s="160" t="n">
        <v>27143.51</v>
      </c>
      <c r="L6444" s="160" t="n">
        <v>8433.98</v>
      </c>
    </row>
    <row r="6445">
      <c r="A6445" s="176" t="n">
        <v>46023</v>
      </c>
      <c r="B6445" s="104" t="inlineStr">
        <is>
          <t>2025/26</t>
        </is>
      </c>
      <c r="C6445" s="104" t="inlineStr">
        <is>
          <t>HC-043</t>
        </is>
      </c>
      <c r="D6445" s="104" t="inlineStr">
        <is>
          <t>Sud-Est</t>
        </is>
      </c>
      <c r="E6445" s="104" t="inlineStr">
        <is>
          <t>Sur place</t>
        </is>
      </c>
      <c r="F6445" s="104" t="n">
        <v>31</v>
      </c>
      <c r="G6445" s="159" t="n">
        <v>3874</v>
      </c>
      <c r="H6445" s="159" t="n">
        <v>10059</v>
      </c>
      <c r="I6445" s="160" t="n">
        <v>52243.94</v>
      </c>
      <c r="J6445" s="160" t="n">
        <v>1629.45</v>
      </c>
      <c r="K6445" s="160" t="n">
        <v>50614.49</v>
      </c>
      <c r="L6445" s="160" t="n">
        <v>15181.74</v>
      </c>
    </row>
    <row r="6446">
      <c r="A6446" s="176" t="n">
        <v>46023</v>
      </c>
      <c r="B6446" s="104" t="inlineStr">
        <is>
          <t>2025/26</t>
        </is>
      </c>
      <c r="C6446" s="104" t="inlineStr">
        <is>
          <t>HC-043</t>
        </is>
      </c>
      <c r="D6446" s="104" t="inlineStr">
        <is>
          <t>Sud-Est</t>
        </is>
      </c>
      <c r="E6446" s="104" t="inlineStr">
        <is>
          <t>À emporter</t>
        </is>
      </c>
      <c r="F6446" s="104" t="n">
        <v>31</v>
      </c>
      <c r="G6446" s="159" t="n">
        <v>2934</v>
      </c>
      <c r="H6446" s="159" t="n">
        <v>7640</v>
      </c>
      <c r="I6446" s="160" t="n">
        <v>36091.21</v>
      </c>
      <c r="J6446" s="160" t="n">
        <v>1051.17</v>
      </c>
      <c r="K6446" s="160" t="n">
        <v>35040.04</v>
      </c>
      <c r="L6446" s="160" t="n">
        <v>10426.77</v>
      </c>
    </row>
    <row r="6447">
      <c r="A6447" s="176" t="n">
        <v>46023</v>
      </c>
      <c r="B6447" s="104" t="inlineStr">
        <is>
          <t>2025/26</t>
        </is>
      </c>
      <c r="C6447" s="104" t="inlineStr">
        <is>
          <t>HC-044</t>
        </is>
      </c>
      <c r="D6447" s="104" t="inlineStr">
        <is>
          <t>Sud-Ouest</t>
        </is>
      </c>
      <c r="E6447" s="104" t="inlineStr">
        <is>
          <t>Livraison</t>
        </is>
      </c>
      <c r="F6447" s="104" t="n">
        <v>31</v>
      </c>
      <c r="G6447" s="159" t="n">
        <v>1116</v>
      </c>
      <c r="H6447" s="159" t="n">
        <v>2803</v>
      </c>
      <c r="I6447" s="160" t="n">
        <v>18796.42</v>
      </c>
      <c r="J6447" s="160" t="n">
        <v>1066.35</v>
      </c>
      <c r="K6447" s="160" t="n">
        <v>17730.07</v>
      </c>
      <c r="L6447" s="160" t="n">
        <v>5467.75</v>
      </c>
    </row>
    <row r="6448">
      <c r="A6448" s="176" t="n">
        <v>46023</v>
      </c>
      <c r="B6448" s="104" t="inlineStr">
        <is>
          <t>2025/26</t>
        </is>
      </c>
      <c r="C6448" s="104" t="inlineStr">
        <is>
          <t>HC-044</t>
        </is>
      </c>
      <c r="D6448" s="104" t="inlineStr">
        <is>
          <t>Sud-Ouest</t>
        </is>
      </c>
      <c r="E6448" s="104" t="inlineStr">
        <is>
          <t>Sur place</t>
        </is>
      </c>
      <c r="F6448" s="104" t="n">
        <v>30</v>
      </c>
      <c r="G6448" s="159" t="n">
        <v>2254</v>
      </c>
      <c r="H6448" s="159" t="n">
        <v>5899</v>
      </c>
      <c r="I6448" s="160" t="n">
        <v>30043.73</v>
      </c>
      <c r="J6448" s="160" t="n">
        <v>976.71</v>
      </c>
      <c r="K6448" s="160" t="n">
        <v>29067.02</v>
      </c>
      <c r="L6448" s="160" t="n">
        <v>8667.280000000001</v>
      </c>
    </row>
    <row r="6449">
      <c r="A6449" s="176" t="n">
        <v>46023</v>
      </c>
      <c r="B6449" s="104" t="inlineStr">
        <is>
          <t>2025/26</t>
        </is>
      </c>
      <c r="C6449" s="104" t="inlineStr">
        <is>
          <t>HC-044</t>
        </is>
      </c>
      <c r="D6449" s="104" t="inlineStr">
        <is>
          <t>Sud-Ouest</t>
        </is>
      </c>
      <c r="E6449" s="104" t="inlineStr">
        <is>
          <t>À emporter</t>
        </is>
      </c>
      <c r="F6449" s="104" t="n">
        <v>31</v>
      </c>
      <c r="G6449" s="159" t="n">
        <v>1743</v>
      </c>
      <c r="H6449" s="159" t="n">
        <v>4555</v>
      </c>
      <c r="I6449" s="160" t="n">
        <v>21452.74</v>
      </c>
      <c r="J6449" s="160" t="n">
        <v>672.61</v>
      </c>
      <c r="K6449" s="160" t="n">
        <v>20780.13</v>
      </c>
      <c r="L6449" s="160" t="n">
        <v>6212.69</v>
      </c>
    </row>
    <row r="6450">
      <c r="A6450" s="176" t="n">
        <v>46023</v>
      </c>
      <c r="B6450" s="104" t="inlineStr">
        <is>
          <t>2025/26</t>
        </is>
      </c>
      <c r="C6450" s="104" t="inlineStr">
        <is>
          <t>HC-045</t>
        </is>
      </c>
      <c r="D6450" s="104" t="inlineStr">
        <is>
          <t>Île-de-France</t>
        </is>
      </c>
      <c r="E6450" s="104" t="inlineStr">
        <is>
          <t>Livraison</t>
        </is>
      </c>
      <c r="F6450" s="104" t="n">
        <v>31</v>
      </c>
      <c r="G6450" s="159" t="n">
        <v>2025</v>
      </c>
      <c r="H6450" s="159" t="n">
        <v>5274</v>
      </c>
      <c r="I6450" s="160" t="n">
        <v>33918.2</v>
      </c>
      <c r="J6450" s="160" t="n">
        <v>1827.11</v>
      </c>
      <c r="K6450" s="160" t="n">
        <v>32091.09</v>
      </c>
      <c r="L6450" s="160" t="n">
        <v>9858.27</v>
      </c>
    </row>
    <row r="6451">
      <c r="A6451" s="176" t="n">
        <v>46023</v>
      </c>
      <c r="B6451" s="104" t="inlineStr">
        <is>
          <t>2025/26</t>
        </is>
      </c>
      <c r="C6451" s="104" t="inlineStr">
        <is>
          <t>HC-045</t>
        </is>
      </c>
      <c r="D6451" s="104" t="inlineStr">
        <is>
          <t>Île-de-France</t>
        </is>
      </c>
      <c r="E6451" s="104" t="inlineStr">
        <is>
          <t>Sur place</t>
        </is>
      </c>
      <c r="F6451" s="104" t="n">
        <v>30</v>
      </c>
      <c r="G6451" s="159" t="n">
        <v>4059</v>
      </c>
      <c r="H6451" s="159" t="n">
        <v>10442</v>
      </c>
      <c r="I6451" s="160" t="n">
        <v>54271.74</v>
      </c>
      <c r="J6451" s="160" t="n">
        <v>1571.61</v>
      </c>
      <c r="K6451" s="160" t="n">
        <v>52700.13</v>
      </c>
      <c r="L6451" s="160" t="n">
        <v>15721.4</v>
      </c>
    </row>
    <row r="6452">
      <c r="A6452" s="176" t="n">
        <v>46023</v>
      </c>
      <c r="B6452" s="104" t="inlineStr">
        <is>
          <t>2025/26</t>
        </is>
      </c>
      <c r="C6452" s="104" t="inlineStr">
        <is>
          <t>HC-045</t>
        </is>
      </c>
      <c r="D6452" s="104" t="inlineStr">
        <is>
          <t>Île-de-France</t>
        </is>
      </c>
      <c r="E6452" s="104" t="inlineStr">
        <is>
          <t>À emporter</t>
        </is>
      </c>
      <c r="F6452" s="104" t="n">
        <v>31</v>
      </c>
      <c r="G6452" s="159" t="n">
        <v>3382</v>
      </c>
      <c r="H6452" s="159" t="n">
        <v>8414</v>
      </c>
      <c r="I6452" s="160" t="n">
        <v>41943.03</v>
      </c>
      <c r="J6452" s="160" t="n">
        <v>1230.84</v>
      </c>
      <c r="K6452" s="160" t="n">
        <v>40712.19</v>
      </c>
      <c r="L6452" s="160" t="n">
        <v>12144.17</v>
      </c>
    </row>
    <row r="6453">
      <c r="A6453" s="176" t="n">
        <v>46023</v>
      </c>
      <c r="B6453" s="104" t="inlineStr">
        <is>
          <t>2025/26</t>
        </is>
      </c>
      <c r="C6453" s="104" t="inlineStr">
        <is>
          <t>HC-046</t>
        </is>
      </c>
      <c r="D6453" s="104" t="inlineStr">
        <is>
          <t>Nord-Ouest</t>
        </is>
      </c>
      <c r="E6453" s="104" t="inlineStr">
        <is>
          <t>Livraison</t>
        </is>
      </c>
      <c r="F6453" s="104" t="n">
        <v>31</v>
      </c>
      <c r="G6453" s="159" t="n">
        <v>1008</v>
      </c>
      <c r="H6453" s="159" t="n">
        <v>2576</v>
      </c>
      <c r="I6453" s="160" t="n">
        <v>17360.8</v>
      </c>
      <c r="J6453" s="160" t="n">
        <v>1059.11</v>
      </c>
      <c r="K6453" s="160" t="n">
        <v>16301.69</v>
      </c>
      <c r="L6453" s="160" t="n">
        <v>5046.82</v>
      </c>
    </row>
    <row r="6454">
      <c r="A6454" s="176" t="n">
        <v>46023</v>
      </c>
      <c r="B6454" s="104" t="inlineStr">
        <is>
          <t>2025/26</t>
        </is>
      </c>
      <c r="C6454" s="104" t="inlineStr">
        <is>
          <t>HC-046</t>
        </is>
      </c>
      <c r="D6454" s="104" t="inlineStr">
        <is>
          <t>Nord-Ouest</t>
        </is>
      </c>
      <c r="E6454" s="104" t="inlineStr">
        <is>
          <t>Sur place</t>
        </is>
      </c>
      <c r="F6454" s="104" t="n">
        <v>31</v>
      </c>
      <c r="G6454" s="159" t="n">
        <v>2222</v>
      </c>
      <c r="H6454" s="159" t="n">
        <v>5759</v>
      </c>
      <c r="I6454" s="160" t="n">
        <v>30134.75</v>
      </c>
      <c r="J6454" s="160" t="n">
        <v>904.51</v>
      </c>
      <c r="K6454" s="160" t="n">
        <v>29230.24</v>
      </c>
      <c r="L6454" s="160" t="n">
        <v>8695.82</v>
      </c>
    </row>
    <row r="6455">
      <c r="A6455" s="176" t="n">
        <v>46023</v>
      </c>
      <c r="B6455" s="104" t="inlineStr">
        <is>
          <t>2025/26</t>
        </is>
      </c>
      <c r="C6455" s="104" t="inlineStr">
        <is>
          <t>HC-046</t>
        </is>
      </c>
      <c r="D6455" s="104" t="inlineStr">
        <is>
          <t>Nord-Ouest</t>
        </is>
      </c>
      <c r="E6455" s="104" t="inlineStr">
        <is>
          <t>À emporter</t>
        </is>
      </c>
      <c r="F6455" s="104" t="n">
        <v>31</v>
      </c>
      <c r="G6455" s="159" t="n">
        <v>1668</v>
      </c>
      <c r="H6455" s="159" t="n">
        <v>4235</v>
      </c>
      <c r="I6455" s="160" t="n">
        <v>20466.02</v>
      </c>
      <c r="J6455" s="160" t="n">
        <v>569.17</v>
      </c>
      <c r="K6455" s="160" t="n">
        <v>19896.85</v>
      </c>
      <c r="L6455" s="160" t="n">
        <v>5901.15</v>
      </c>
    </row>
    <row r="6456">
      <c r="A6456" s="176" t="n">
        <v>46023</v>
      </c>
      <c r="B6456" s="104" t="inlineStr">
        <is>
          <t>2025/26</t>
        </is>
      </c>
      <c r="C6456" s="104" t="inlineStr">
        <is>
          <t>HC-047</t>
        </is>
      </c>
      <c r="D6456" s="104" t="inlineStr">
        <is>
          <t>Sud-Est</t>
        </is>
      </c>
      <c r="E6456" s="104" t="inlineStr">
        <is>
          <t>Livraison</t>
        </is>
      </c>
      <c r="F6456" s="104" t="n">
        <v>31</v>
      </c>
      <c r="G6456" s="159" t="n">
        <v>1727</v>
      </c>
      <c r="H6456" s="159" t="n">
        <v>4544</v>
      </c>
      <c r="I6456" s="160" t="n">
        <v>29888.94</v>
      </c>
      <c r="J6456" s="160" t="n">
        <v>1737.75</v>
      </c>
      <c r="K6456" s="160" t="n">
        <v>28151.19</v>
      </c>
      <c r="L6456" s="160" t="n">
        <v>8702.690000000001</v>
      </c>
    </row>
    <row r="6457">
      <c r="A6457" s="176" t="n">
        <v>46023</v>
      </c>
      <c r="B6457" s="104" t="inlineStr">
        <is>
          <t>2025/26</t>
        </is>
      </c>
      <c r="C6457" s="104" t="inlineStr">
        <is>
          <t>HC-047</t>
        </is>
      </c>
      <c r="D6457" s="104" t="inlineStr">
        <is>
          <t>Sud-Est</t>
        </is>
      </c>
      <c r="E6457" s="104" t="inlineStr">
        <is>
          <t>Sur place</t>
        </is>
      </c>
      <c r="F6457" s="104" t="n">
        <v>31</v>
      </c>
      <c r="G6457" s="159" t="n">
        <v>3907</v>
      </c>
      <c r="H6457" s="159" t="n">
        <v>10022</v>
      </c>
      <c r="I6457" s="160" t="n">
        <v>53247.97</v>
      </c>
      <c r="J6457" s="160" t="n">
        <v>1472.11</v>
      </c>
      <c r="K6457" s="160" t="n">
        <v>51775.86</v>
      </c>
      <c r="L6457" s="160" t="n">
        <v>15368.05</v>
      </c>
    </row>
    <row r="6458">
      <c r="A6458" s="176" t="n">
        <v>46023</v>
      </c>
      <c r="B6458" s="104" t="inlineStr">
        <is>
          <t>2025/26</t>
        </is>
      </c>
      <c r="C6458" s="104" t="inlineStr">
        <is>
          <t>HC-047</t>
        </is>
      </c>
      <c r="D6458" s="104" t="inlineStr">
        <is>
          <t>Sud-Est</t>
        </is>
      </c>
      <c r="E6458" s="104" t="inlineStr">
        <is>
          <t>À emporter</t>
        </is>
      </c>
      <c r="F6458" s="104" t="n">
        <v>31</v>
      </c>
      <c r="G6458" s="159" t="n">
        <v>3082</v>
      </c>
      <c r="H6458" s="159" t="n">
        <v>8036</v>
      </c>
      <c r="I6458" s="160" t="n">
        <v>38333.09</v>
      </c>
      <c r="J6458" s="160" t="n">
        <v>1058.98</v>
      </c>
      <c r="K6458" s="160" t="n">
        <v>37274.11</v>
      </c>
      <c r="L6458" s="160" t="n">
        <v>11091.82</v>
      </c>
    </row>
    <row r="6459">
      <c r="A6459" s="176" t="n">
        <v>46023</v>
      </c>
      <c r="B6459" s="104" t="inlineStr">
        <is>
          <t>2025/26</t>
        </is>
      </c>
      <c r="C6459" s="104" t="inlineStr">
        <is>
          <t>HC-048</t>
        </is>
      </c>
      <c r="D6459" s="104" t="inlineStr">
        <is>
          <t>Sud-Ouest</t>
        </is>
      </c>
      <c r="E6459" s="104" t="inlineStr">
        <is>
          <t>Livraison</t>
        </is>
      </c>
      <c r="F6459" s="104" t="n">
        <v>31</v>
      </c>
      <c r="G6459" s="159" t="n">
        <v>1622</v>
      </c>
      <c r="H6459" s="159" t="n">
        <v>4209</v>
      </c>
      <c r="I6459" s="160" t="n">
        <v>27998.97</v>
      </c>
      <c r="J6459" s="160" t="n">
        <v>1666.31</v>
      </c>
      <c r="K6459" s="160" t="n">
        <v>26332.66</v>
      </c>
      <c r="L6459" s="160" t="n">
        <v>8168.2</v>
      </c>
    </row>
    <row r="6460">
      <c r="A6460" s="176" t="n">
        <v>46023</v>
      </c>
      <c r="B6460" s="104" t="inlineStr">
        <is>
          <t>2025/26</t>
        </is>
      </c>
      <c r="C6460" s="104" t="inlineStr">
        <is>
          <t>HC-048</t>
        </is>
      </c>
      <c r="D6460" s="104" t="inlineStr">
        <is>
          <t>Sud-Ouest</t>
        </is>
      </c>
      <c r="E6460" s="104" t="inlineStr">
        <is>
          <t>Sur place</t>
        </is>
      </c>
      <c r="F6460" s="104" t="n">
        <v>31</v>
      </c>
      <c r="G6460" s="159" t="n">
        <v>3718</v>
      </c>
      <c r="H6460" s="159" t="n">
        <v>9640</v>
      </c>
      <c r="I6460" s="160" t="n">
        <v>50534.39</v>
      </c>
      <c r="J6460" s="160" t="n">
        <v>1416.91</v>
      </c>
      <c r="K6460" s="160" t="n">
        <v>49117.48</v>
      </c>
      <c r="L6460" s="160" t="n">
        <v>14620.83</v>
      </c>
    </row>
    <row r="6461">
      <c r="A6461" s="176" t="n">
        <v>46023</v>
      </c>
      <c r="B6461" s="104" t="inlineStr">
        <is>
          <t>2025/26</t>
        </is>
      </c>
      <c r="C6461" s="104" t="inlineStr">
        <is>
          <t>HC-048</t>
        </is>
      </c>
      <c r="D6461" s="104" t="inlineStr">
        <is>
          <t>Sud-Ouest</t>
        </is>
      </c>
      <c r="E6461" s="104" t="inlineStr">
        <is>
          <t>À emporter</t>
        </is>
      </c>
      <c r="F6461" s="104" t="n">
        <v>31</v>
      </c>
      <c r="G6461" s="159" t="n">
        <v>2726</v>
      </c>
      <c r="H6461" s="159" t="n">
        <v>7033</v>
      </c>
      <c r="I6461" s="160" t="n">
        <v>33830.92</v>
      </c>
      <c r="J6461" s="160" t="n">
        <v>951.1900000000001</v>
      </c>
      <c r="K6461" s="160" t="n">
        <v>32879.73</v>
      </c>
      <c r="L6461" s="160" t="n">
        <v>9738.99</v>
      </c>
    </row>
    <row r="6462">
      <c r="A6462" s="176" t="n">
        <v>46023</v>
      </c>
      <c r="B6462" s="104" t="inlineStr">
        <is>
          <t>2025/26</t>
        </is>
      </c>
      <c r="C6462" s="104" t="inlineStr">
        <is>
          <t>HC-049</t>
        </is>
      </c>
      <c r="D6462" s="104" t="inlineStr">
        <is>
          <t>Île-de-France</t>
        </is>
      </c>
      <c r="E6462" s="104" t="inlineStr">
        <is>
          <t>Drive</t>
        </is>
      </c>
      <c r="F6462" s="104" t="n">
        <v>31</v>
      </c>
      <c r="G6462" s="159" t="n">
        <v>1093</v>
      </c>
      <c r="H6462" s="159" t="n">
        <v>2788</v>
      </c>
      <c r="I6462" s="160" t="n">
        <v>15692.76</v>
      </c>
      <c r="J6462" s="160" t="n">
        <v>457.97</v>
      </c>
      <c r="K6462" s="160" t="n">
        <v>15234.79</v>
      </c>
      <c r="L6462" s="160" t="n">
        <v>4551.91</v>
      </c>
    </row>
    <row r="6463">
      <c r="A6463" s="176" t="n">
        <v>46023</v>
      </c>
      <c r="B6463" s="104" t="inlineStr">
        <is>
          <t>2025/26</t>
        </is>
      </c>
      <c r="C6463" s="104" t="inlineStr">
        <is>
          <t>HC-049</t>
        </is>
      </c>
      <c r="D6463" s="104" t="inlineStr">
        <is>
          <t>Île-de-France</t>
        </is>
      </c>
      <c r="E6463" s="104" t="inlineStr">
        <is>
          <t>Livraison</t>
        </is>
      </c>
      <c r="F6463" s="104" t="n">
        <v>30</v>
      </c>
      <c r="G6463" s="159" t="n">
        <v>1187</v>
      </c>
      <c r="H6463" s="159" t="n">
        <v>3052</v>
      </c>
      <c r="I6463" s="160" t="n">
        <v>20272.45</v>
      </c>
      <c r="J6463" s="160" t="n">
        <v>1156.38</v>
      </c>
      <c r="K6463" s="160" t="n">
        <v>19116.07</v>
      </c>
      <c r="L6463" s="160" t="n">
        <v>5944.48</v>
      </c>
    </row>
    <row r="6464">
      <c r="A6464" s="176" t="n">
        <v>46023</v>
      </c>
      <c r="B6464" s="104" t="inlineStr">
        <is>
          <t>2025/26</t>
        </is>
      </c>
      <c r="C6464" s="104" t="inlineStr">
        <is>
          <t>HC-049</t>
        </is>
      </c>
      <c r="D6464" s="104" t="inlineStr">
        <is>
          <t>Île-de-France</t>
        </is>
      </c>
      <c r="E6464" s="104" t="inlineStr">
        <is>
          <t>Sur place</t>
        </is>
      </c>
      <c r="F6464" s="104" t="n">
        <v>31</v>
      </c>
      <c r="G6464" s="159" t="n">
        <v>2746</v>
      </c>
      <c r="H6464" s="159" t="n">
        <v>7059</v>
      </c>
      <c r="I6464" s="160" t="n">
        <v>36957.79</v>
      </c>
      <c r="J6464" s="160" t="n">
        <v>1174.43</v>
      </c>
      <c r="K6464" s="160" t="n">
        <v>35783.36</v>
      </c>
      <c r="L6464" s="160" t="n">
        <v>10702.64</v>
      </c>
    </row>
    <row r="6465">
      <c r="A6465" s="176" t="n">
        <v>46023</v>
      </c>
      <c r="B6465" s="104" t="inlineStr">
        <is>
          <t>2025/26</t>
        </is>
      </c>
      <c r="C6465" s="104" t="inlineStr">
        <is>
          <t>HC-049</t>
        </is>
      </c>
      <c r="D6465" s="104" t="inlineStr">
        <is>
          <t>Île-de-France</t>
        </is>
      </c>
      <c r="E6465" s="104" t="inlineStr">
        <is>
          <t>À emporter</t>
        </is>
      </c>
      <c r="F6465" s="104" t="n">
        <v>31</v>
      </c>
      <c r="G6465" s="159" t="n">
        <v>2079</v>
      </c>
      <c r="H6465" s="159" t="n">
        <v>5318</v>
      </c>
      <c r="I6465" s="160" t="n">
        <v>26059.97</v>
      </c>
      <c r="J6465" s="160" t="n">
        <v>790.33</v>
      </c>
      <c r="K6465" s="160" t="n">
        <v>25269.64</v>
      </c>
      <c r="L6465" s="160" t="n">
        <v>7570.84</v>
      </c>
    </row>
    <row r="6466">
      <c r="A6466" s="176" t="n">
        <v>46023</v>
      </c>
      <c r="B6466" s="104" t="inlineStr">
        <is>
          <t>2025/26</t>
        </is>
      </c>
      <c r="C6466" s="104" t="inlineStr">
        <is>
          <t>HC-050</t>
        </is>
      </c>
      <c r="D6466" s="104" t="inlineStr">
        <is>
          <t>Nord-Ouest</t>
        </is>
      </c>
      <c r="E6466" s="104" t="inlineStr">
        <is>
          <t>Livraison</t>
        </is>
      </c>
      <c r="F6466" s="104" t="n">
        <v>30</v>
      </c>
      <c r="G6466" s="159" t="n">
        <v>1638</v>
      </c>
      <c r="H6466" s="159" t="n">
        <v>4140</v>
      </c>
      <c r="I6466" s="160" t="n">
        <v>28459.03</v>
      </c>
      <c r="J6466" s="160" t="n">
        <v>1682.41</v>
      </c>
      <c r="K6466" s="160" t="n">
        <v>26776.62</v>
      </c>
      <c r="L6466" s="160" t="n">
        <v>8336.01</v>
      </c>
    </row>
    <row r="6467">
      <c r="A6467" s="176" t="n">
        <v>46023</v>
      </c>
      <c r="B6467" s="104" t="inlineStr">
        <is>
          <t>2025/26</t>
        </is>
      </c>
      <c r="C6467" s="104" t="inlineStr">
        <is>
          <t>HC-050</t>
        </is>
      </c>
      <c r="D6467" s="104" t="inlineStr">
        <is>
          <t>Nord-Ouest</t>
        </is>
      </c>
      <c r="E6467" s="104" t="inlineStr">
        <is>
          <t>Sur place</t>
        </is>
      </c>
      <c r="F6467" s="104" t="n">
        <v>31</v>
      </c>
      <c r="G6467" s="159" t="n">
        <v>3862</v>
      </c>
      <c r="H6467" s="159" t="n">
        <v>9652</v>
      </c>
      <c r="I6467" s="160" t="n">
        <v>52242.44</v>
      </c>
      <c r="J6467" s="160" t="n">
        <v>1609.3</v>
      </c>
      <c r="K6467" s="160" t="n">
        <v>50633.14</v>
      </c>
      <c r="L6467" s="160" t="n">
        <v>15037.6</v>
      </c>
    </row>
    <row r="6468">
      <c r="A6468" s="176" t="n">
        <v>46023</v>
      </c>
      <c r="B6468" s="104" t="inlineStr">
        <is>
          <t>2025/26</t>
        </is>
      </c>
      <c r="C6468" s="104" t="inlineStr">
        <is>
          <t>HC-050</t>
        </is>
      </c>
      <c r="D6468" s="104" t="inlineStr">
        <is>
          <t>Nord-Ouest</t>
        </is>
      </c>
      <c r="E6468" s="104" t="inlineStr">
        <is>
          <t>À emporter</t>
        </is>
      </c>
      <c r="F6468" s="104" t="n">
        <v>31</v>
      </c>
      <c r="G6468" s="159" t="n">
        <v>2999</v>
      </c>
      <c r="H6468" s="159" t="n">
        <v>7427</v>
      </c>
      <c r="I6468" s="160" t="n">
        <v>37357.79</v>
      </c>
      <c r="J6468" s="160" t="n">
        <v>1246.03</v>
      </c>
      <c r="K6468" s="160" t="n">
        <v>36111.76</v>
      </c>
      <c r="L6468" s="160" t="n">
        <v>10693.55</v>
      </c>
    </row>
    <row r="6469">
      <c r="A6469" s="176" t="n">
        <v>46023</v>
      </c>
      <c r="B6469" s="104" t="inlineStr">
        <is>
          <t>2025/26</t>
        </is>
      </c>
      <c r="C6469" s="104" t="inlineStr">
        <is>
          <t>HC-051</t>
        </is>
      </c>
      <c r="D6469" s="104" t="inlineStr">
        <is>
          <t>Sud-Est</t>
        </is>
      </c>
      <c r="E6469" s="104" t="inlineStr">
        <is>
          <t>Drive</t>
        </is>
      </c>
      <c r="F6469" s="104" t="n">
        <v>31</v>
      </c>
      <c r="G6469" s="159" t="n">
        <v>959</v>
      </c>
      <c r="H6469" s="159" t="n">
        <v>2422</v>
      </c>
      <c r="I6469" s="160" t="n">
        <v>13717.1</v>
      </c>
      <c r="J6469" s="160" t="n">
        <v>390.42</v>
      </c>
      <c r="K6469" s="160" t="n">
        <v>13326.68</v>
      </c>
      <c r="L6469" s="160" t="n">
        <v>4002.51</v>
      </c>
    </row>
    <row r="6470">
      <c r="A6470" s="176" t="n">
        <v>46023</v>
      </c>
      <c r="B6470" s="104" t="inlineStr">
        <is>
          <t>2025/26</t>
        </is>
      </c>
      <c r="C6470" s="104" t="inlineStr">
        <is>
          <t>HC-051</t>
        </is>
      </c>
      <c r="D6470" s="104" t="inlineStr">
        <is>
          <t>Sud-Est</t>
        </is>
      </c>
      <c r="E6470" s="104" t="inlineStr">
        <is>
          <t>Livraison</t>
        </is>
      </c>
      <c r="F6470" s="104" t="n">
        <v>31</v>
      </c>
      <c r="G6470" s="159" t="n">
        <v>1002</v>
      </c>
      <c r="H6470" s="159" t="n">
        <v>2508</v>
      </c>
      <c r="I6470" s="160" t="n">
        <v>17257.79</v>
      </c>
      <c r="J6470" s="160" t="n">
        <v>952.14</v>
      </c>
      <c r="K6470" s="160" t="n">
        <v>16305.65</v>
      </c>
      <c r="L6470" s="160" t="n">
        <v>5038.31</v>
      </c>
    </row>
    <row r="6471">
      <c r="A6471" s="176" t="n">
        <v>46023</v>
      </c>
      <c r="B6471" s="104" t="inlineStr">
        <is>
          <t>2025/26</t>
        </is>
      </c>
      <c r="C6471" s="104" t="inlineStr">
        <is>
          <t>HC-051</t>
        </is>
      </c>
      <c r="D6471" s="104" t="inlineStr">
        <is>
          <t>Sud-Est</t>
        </is>
      </c>
      <c r="E6471" s="104" t="inlineStr">
        <is>
          <t>Sur place</t>
        </is>
      </c>
      <c r="F6471" s="104" t="n">
        <v>31</v>
      </c>
      <c r="G6471" s="159" t="n">
        <v>2268</v>
      </c>
      <c r="H6471" s="159" t="n">
        <v>5740</v>
      </c>
      <c r="I6471" s="160" t="n">
        <v>30502.49</v>
      </c>
      <c r="J6471" s="160" t="n">
        <v>937.71</v>
      </c>
      <c r="K6471" s="160" t="n">
        <v>29564.78</v>
      </c>
      <c r="L6471" s="160" t="n">
        <v>8753.82</v>
      </c>
    </row>
    <row r="6472">
      <c r="A6472" s="176" t="n">
        <v>46023</v>
      </c>
      <c r="B6472" s="104" t="inlineStr">
        <is>
          <t>2025/26</t>
        </is>
      </c>
      <c r="C6472" s="104" t="inlineStr">
        <is>
          <t>HC-051</t>
        </is>
      </c>
      <c r="D6472" s="104" t="inlineStr">
        <is>
          <t>Sud-Est</t>
        </is>
      </c>
      <c r="E6472" s="104" t="inlineStr">
        <is>
          <t>À emporter</t>
        </is>
      </c>
      <c r="F6472" s="104" t="n">
        <v>31</v>
      </c>
      <c r="G6472" s="159" t="n">
        <v>1723</v>
      </c>
      <c r="H6472" s="159" t="n">
        <v>4588</v>
      </c>
      <c r="I6472" s="160" t="n">
        <v>21367.11</v>
      </c>
      <c r="J6472" s="160" t="n">
        <v>605.74</v>
      </c>
      <c r="K6472" s="160" t="n">
        <v>20761.37</v>
      </c>
      <c r="L6472" s="160" t="n">
        <v>6169.42</v>
      </c>
    </row>
    <row r="6473">
      <c r="A6473" s="176" t="n">
        <v>46023</v>
      </c>
      <c r="B6473" s="104" t="inlineStr">
        <is>
          <t>2025/26</t>
        </is>
      </c>
      <c r="C6473" s="104" t="inlineStr">
        <is>
          <t>HC-052</t>
        </is>
      </c>
      <c r="D6473" s="104" t="inlineStr">
        <is>
          <t>Sud-Ouest</t>
        </is>
      </c>
      <c r="E6473" s="104" t="inlineStr">
        <is>
          <t>Livraison</t>
        </is>
      </c>
      <c r="F6473" s="104" t="n">
        <v>31</v>
      </c>
      <c r="G6473" s="159" t="n">
        <v>1444</v>
      </c>
      <c r="H6473" s="159" t="n">
        <v>3610</v>
      </c>
      <c r="I6473" s="160" t="n">
        <v>24910.6</v>
      </c>
      <c r="J6473" s="160" t="n">
        <v>1530.33</v>
      </c>
      <c r="K6473" s="160" t="n">
        <v>23380.27</v>
      </c>
      <c r="L6473" s="160" t="n">
        <v>8217.92</v>
      </c>
    </row>
    <row r="6474">
      <c r="A6474" s="176" t="n">
        <v>46023</v>
      </c>
      <c r="B6474" s="104" t="inlineStr">
        <is>
          <t>2025/26</t>
        </is>
      </c>
      <c r="C6474" s="104" t="inlineStr">
        <is>
          <t>HC-052</t>
        </is>
      </c>
      <c r="D6474" s="104" t="inlineStr">
        <is>
          <t>Sud-Ouest</t>
        </is>
      </c>
      <c r="E6474" s="104" t="inlineStr">
        <is>
          <t>Sur place</t>
        </is>
      </c>
      <c r="F6474" s="104" t="n">
        <v>31</v>
      </c>
      <c r="G6474" s="159" t="n">
        <v>3147</v>
      </c>
      <c r="H6474" s="159" t="n">
        <v>7970</v>
      </c>
      <c r="I6474" s="160" t="n">
        <v>42445.23</v>
      </c>
      <c r="J6474" s="160" t="n">
        <v>1319.54</v>
      </c>
      <c r="K6474" s="160" t="n">
        <v>41125.69</v>
      </c>
      <c r="L6474" s="160" t="n">
        <v>14022.79</v>
      </c>
    </row>
    <row r="6475">
      <c r="A6475" s="176" t="n">
        <v>46023</v>
      </c>
      <c r="B6475" s="104" t="inlineStr">
        <is>
          <t>2025/26</t>
        </is>
      </c>
      <c r="C6475" s="104" t="inlineStr">
        <is>
          <t>HC-052</t>
        </is>
      </c>
      <c r="D6475" s="104" t="inlineStr">
        <is>
          <t>Sud-Ouest</t>
        </is>
      </c>
      <c r="E6475" s="104" t="inlineStr">
        <is>
          <t>À emporter</t>
        </is>
      </c>
      <c r="F6475" s="104" t="n">
        <v>31</v>
      </c>
      <c r="G6475" s="159" t="n">
        <v>2421</v>
      </c>
      <c r="H6475" s="159" t="n">
        <v>5895</v>
      </c>
      <c r="I6475" s="160" t="n">
        <v>30061.51</v>
      </c>
      <c r="J6475" s="160" t="n">
        <v>973.89</v>
      </c>
      <c r="K6475" s="160" t="n">
        <v>29087.62</v>
      </c>
      <c r="L6475" s="160" t="n">
        <v>9893.540000000001</v>
      </c>
    </row>
    <row r="6476">
      <c r="A6476" s="176" t="n">
        <v>46023</v>
      </c>
      <c r="B6476" s="104" t="inlineStr">
        <is>
          <t>2025/26</t>
        </is>
      </c>
      <c r="C6476" s="104" t="inlineStr">
        <is>
          <t>HC-053</t>
        </is>
      </c>
      <c r="D6476" s="104" t="inlineStr">
        <is>
          <t>Île-de-France</t>
        </is>
      </c>
      <c r="E6476" s="104" t="inlineStr">
        <is>
          <t>Livraison</t>
        </is>
      </c>
      <c r="F6476" s="104" t="n">
        <v>31</v>
      </c>
      <c r="G6476" s="159" t="n">
        <v>1605</v>
      </c>
      <c r="H6476" s="159" t="n">
        <v>3986</v>
      </c>
      <c r="I6476" s="160" t="n">
        <v>27296.28</v>
      </c>
      <c r="J6476" s="160" t="n">
        <v>1692.24</v>
      </c>
      <c r="K6476" s="160" t="n">
        <v>25604.04</v>
      </c>
      <c r="L6476" s="160" t="n">
        <v>7981.34</v>
      </c>
    </row>
    <row r="6477">
      <c r="A6477" s="176" t="n">
        <v>46023</v>
      </c>
      <c r="B6477" s="104" t="inlineStr">
        <is>
          <t>2025/26</t>
        </is>
      </c>
      <c r="C6477" s="104" t="inlineStr">
        <is>
          <t>HC-053</t>
        </is>
      </c>
      <c r="D6477" s="104" t="inlineStr">
        <is>
          <t>Île-de-France</t>
        </is>
      </c>
      <c r="E6477" s="104" t="inlineStr">
        <is>
          <t>Sur place</t>
        </is>
      </c>
      <c r="F6477" s="104" t="n">
        <v>31</v>
      </c>
      <c r="G6477" s="159" t="n">
        <v>3635</v>
      </c>
      <c r="H6477" s="159" t="n">
        <v>9318</v>
      </c>
      <c r="I6477" s="160" t="n">
        <v>48873.68</v>
      </c>
      <c r="J6477" s="160" t="n">
        <v>1450.95</v>
      </c>
      <c r="K6477" s="160" t="n">
        <v>47422.73</v>
      </c>
      <c r="L6477" s="160" t="n">
        <v>14148.49</v>
      </c>
    </row>
    <row r="6478">
      <c r="A6478" s="176" t="n">
        <v>46023</v>
      </c>
      <c r="B6478" s="104" t="inlineStr">
        <is>
          <t>2025/26</t>
        </is>
      </c>
      <c r="C6478" s="104" t="inlineStr">
        <is>
          <t>HC-053</t>
        </is>
      </c>
      <c r="D6478" s="104" t="inlineStr">
        <is>
          <t>Île-de-France</t>
        </is>
      </c>
      <c r="E6478" s="104" t="inlineStr">
        <is>
          <t>À emporter</t>
        </is>
      </c>
      <c r="F6478" s="104" t="n">
        <v>29</v>
      </c>
      <c r="G6478" s="159" t="n">
        <v>2491</v>
      </c>
      <c r="H6478" s="159" t="n">
        <v>6449</v>
      </c>
      <c r="I6478" s="160" t="n">
        <v>30950.75</v>
      </c>
      <c r="J6478" s="160" t="n">
        <v>984.86</v>
      </c>
      <c r="K6478" s="160" t="n">
        <v>29965.89</v>
      </c>
      <c r="L6478" s="160" t="n">
        <v>8957.639999999999</v>
      </c>
    </row>
    <row r="6479">
      <c r="A6479" s="176" t="n">
        <v>46023</v>
      </c>
      <c r="B6479" s="104" t="inlineStr">
        <is>
          <t>2025/26</t>
        </is>
      </c>
      <c r="C6479" s="104" t="inlineStr">
        <is>
          <t>HC-054</t>
        </is>
      </c>
      <c r="D6479" s="104" t="inlineStr">
        <is>
          <t>Nord-Ouest</t>
        </is>
      </c>
      <c r="E6479" s="104" t="inlineStr">
        <is>
          <t>Drive</t>
        </is>
      </c>
      <c r="F6479" s="104" t="n">
        <v>31</v>
      </c>
      <c r="G6479" s="159" t="n">
        <v>1111</v>
      </c>
      <c r="H6479" s="159" t="n">
        <v>2697</v>
      </c>
      <c r="I6479" s="160" t="n">
        <v>15883.33</v>
      </c>
      <c r="J6479" s="160" t="n">
        <v>504.65</v>
      </c>
      <c r="K6479" s="160" t="n">
        <v>15378.68</v>
      </c>
      <c r="L6479" s="160" t="n">
        <v>4592.24</v>
      </c>
    </row>
    <row r="6480">
      <c r="A6480" s="176" t="n">
        <v>46023</v>
      </c>
      <c r="B6480" s="104" t="inlineStr">
        <is>
          <t>2025/26</t>
        </is>
      </c>
      <c r="C6480" s="104" t="inlineStr">
        <is>
          <t>HC-054</t>
        </is>
      </c>
      <c r="D6480" s="104" t="inlineStr">
        <is>
          <t>Nord-Ouest</t>
        </is>
      </c>
      <c r="E6480" s="104" t="inlineStr">
        <is>
          <t>Livraison</t>
        </is>
      </c>
      <c r="F6480" s="104" t="n">
        <v>31</v>
      </c>
      <c r="G6480" s="159" t="n">
        <v>1290</v>
      </c>
      <c r="H6480" s="159" t="n">
        <v>3253</v>
      </c>
      <c r="I6480" s="160" t="n">
        <v>22183.97</v>
      </c>
      <c r="J6480" s="160" t="n">
        <v>1384.46</v>
      </c>
      <c r="K6480" s="160" t="n">
        <v>20799.51</v>
      </c>
      <c r="L6480" s="160" t="n">
        <v>6467.71</v>
      </c>
    </row>
    <row r="6481">
      <c r="A6481" s="176" t="n">
        <v>46023</v>
      </c>
      <c r="B6481" s="104" t="inlineStr">
        <is>
          <t>2025/26</t>
        </is>
      </c>
      <c r="C6481" s="104" t="inlineStr">
        <is>
          <t>HC-054</t>
        </is>
      </c>
      <c r="D6481" s="104" t="inlineStr">
        <is>
          <t>Nord-Ouest</t>
        </is>
      </c>
      <c r="E6481" s="104" t="inlineStr">
        <is>
          <t>Sur place</t>
        </is>
      </c>
      <c r="F6481" s="104" t="n">
        <v>30</v>
      </c>
      <c r="G6481" s="159" t="n">
        <v>2697</v>
      </c>
      <c r="H6481" s="159" t="n">
        <v>6903</v>
      </c>
      <c r="I6481" s="160" t="n">
        <v>36425.81</v>
      </c>
      <c r="J6481" s="160" t="n">
        <v>997.73</v>
      </c>
      <c r="K6481" s="160" t="n">
        <v>35428.08</v>
      </c>
      <c r="L6481" s="160" t="n">
        <v>10494.72</v>
      </c>
    </row>
    <row r="6482">
      <c r="A6482" s="176" t="n">
        <v>46023</v>
      </c>
      <c r="B6482" s="104" t="inlineStr">
        <is>
          <t>2025/26</t>
        </is>
      </c>
      <c r="C6482" s="104" t="inlineStr">
        <is>
          <t>HC-054</t>
        </is>
      </c>
      <c r="D6482" s="104" t="inlineStr">
        <is>
          <t>Nord-Ouest</t>
        </is>
      </c>
      <c r="E6482" s="104" t="inlineStr">
        <is>
          <t>À emporter</t>
        </is>
      </c>
      <c r="F6482" s="104" t="n">
        <v>30</v>
      </c>
      <c r="G6482" s="159" t="n">
        <v>2045</v>
      </c>
      <c r="H6482" s="159" t="n">
        <v>5316</v>
      </c>
      <c r="I6482" s="160" t="n">
        <v>25570.65</v>
      </c>
      <c r="J6482" s="160" t="n">
        <v>704.29</v>
      </c>
      <c r="K6482" s="160" t="n">
        <v>24866.36</v>
      </c>
      <c r="L6482" s="160" t="n">
        <v>7469.25</v>
      </c>
    </row>
    <row r="6483">
      <c r="A6483" s="176" t="n">
        <v>46023</v>
      </c>
      <c r="B6483" s="104" t="inlineStr">
        <is>
          <t>2025/26</t>
        </is>
      </c>
      <c r="C6483" s="104" t="inlineStr">
        <is>
          <t>HC-055</t>
        </is>
      </c>
      <c r="D6483" s="104" t="inlineStr">
        <is>
          <t>Sud-Est</t>
        </is>
      </c>
      <c r="E6483" s="104" t="inlineStr">
        <is>
          <t>Livraison</t>
        </is>
      </c>
      <c r="F6483" s="104" t="n">
        <v>31</v>
      </c>
      <c r="G6483" s="159" t="n">
        <v>2550</v>
      </c>
      <c r="H6483" s="159" t="n">
        <v>6302</v>
      </c>
      <c r="I6483" s="160" t="n">
        <v>42861.93</v>
      </c>
      <c r="J6483" s="160" t="n">
        <v>2654.2</v>
      </c>
      <c r="K6483" s="160" t="n">
        <v>40207.73</v>
      </c>
      <c r="L6483" s="160" t="n">
        <v>12427.91</v>
      </c>
    </row>
    <row r="6484">
      <c r="A6484" s="176" t="n">
        <v>46023</v>
      </c>
      <c r="B6484" s="104" t="inlineStr">
        <is>
          <t>2025/26</t>
        </is>
      </c>
      <c r="C6484" s="104" t="inlineStr">
        <is>
          <t>HC-055</t>
        </is>
      </c>
      <c r="D6484" s="104" t="inlineStr">
        <is>
          <t>Sud-Est</t>
        </is>
      </c>
      <c r="E6484" s="104" t="inlineStr">
        <is>
          <t>Sur place</t>
        </is>
      </c>
      <c r="F6484" s="104" t="n">
        <v>31</v>
      </c>
      <c r="G6484" s="159" t="n">
        <v>5171</v>
      </c>
      <c r="H6484" s="159" t="n">
        <v>12902</v>
      </c>
      <c r="I6484" s="160" t="n">
        <v>69442.75999999999</v>
      </c>
      <c r="J6484" s="160" t="n">
        <v>2104.9</v>
      </c>
      <c r="K6484" s="160" t="n">
        <v>67337.86</v>
      </c>
      <c r="L6484" s="160" t="n">
        <v>20026.2</v>
      </c>
    </row>
    <row r="6485">
      <c r="A6485" s="176" t="n">
        <v>46023</v>
      </c>
      <c r="B6485" s="104" t="inlineStr">
        <is>
          <t>2025/26</t>
        </is>
      </c>
      <c r="C6485" s="104" t="inlineStr">
        <is>
          <t>HC-055</t>
        </is>
      </c>
      <c r="D6485" s="104" t="inlineStr">
        <is>
          <t>Sud-Est</t>
        </is>
      </c>
      <c r="E6485" s="104" t="inlineStr">
        <is>
          <t>À emporter</t>
        </is>
      </c>
      <c r="F6485" s="104" t="n">
        <v>29</v>
      </c>
      <c r="G6485" s="159" t="n">
        <v>3735</v>
      </c>
      <c r="H6485" s="159" t="n">
        <v>9696</v>
      </c>
      <c r="I6485" s="160" t="n">
        <v>46601.56</v>
      </c>
      <c r="J6485" s="160" t="n">
        <v>1483.76</v>
      </c>
      <c r="K6485" s="160" t="n">
        <v>45117.8</v>
      </c>
      <c r="L6485" s="160" t="n">
        <v>13386.73</v>
      </c>
    </row>
    <row r="6486">
      <c r="A6486" s="176" t="n">
        <v>46023</v>
      </c>
      <c r="B6486" s="104" t="inlineStr">
        <is>
          <t>2025/26</t>
        </is>
      </c>
      <c r="C6486" s="104" t="inlineStr">
        <is>
          <t>HC-056</t>
        </is>
      </c>
      <c r="D6486" s="104" t="inlineStr">
        <is>
          <t>Sud-Ouest</t>
        </is>
      </c>
      <c r="E6486" s="104" t="inlineStr">
        <is>
          <t>Drive</t>
        </is>
      </c>
      <c r="F6486" s="104" t="n">
        <v>31</v>
      </c>
      <c r="G6486" s="159" t="n">
        <v>1250</v>
      </c>
      <c r="H6486" s="159" t="n">
        <v>3255</v>
      </c>
      <c r="I6486" s="160" t="n">
        <v>17898.33</v>
      </c>
      <c r="J6486" s="160" t="n">
        <v>465.73</v>
      </c>
      <c r="K6486" s="160" t="n">
        <v>17432.6</v>
      </c>
      <c r="L6486" s="160" t="n">
        <v>5184.74</v>
      </c>
    </row>
    <row r="6487">
      <c r="A6487" s="176" t="n">
        <v>46023</v>
      </c>
      <c r="B6487" s="104" t="inlineStr">
        <is>
          <t>2025/26</t>
        </is>
      </c>
      <c r="C6487" s="104" t="inlineStr">
        <is>
          <t>HC-056</t>
        </is>
      </c>
      <c r="D6487" s="104" t="inlineStr">
        <is>
          <t>Sud-Ouest</t>
        </is>
      </c>
      <c r="E6487" s="104" t="inlineStr">
        <is>
          <t>Livraison</t>
        </is>
      </c>
      <c r="F6487" s="104" t="n">
        <v>31</v>
      </c>
      <c r="G6487" s="159" t="n">
        <v>1492</v>
      </c>
      <c r="H6487" s="159" t="n">
        <v>3690</v>
      </c>
      <c r="I6487" s="160" t="n">
        <v>25099.39</v>
      </c>
      <c r="J6487" s="160" t="n">
        <v>1369.12</v>
      </c>
      <c r="K6487" s="160" t="n">
        <v>23730.27</v>
      </c>
      <c r="L6487" s="160" t="n">
        <v>7351.7</v>
      </c>
    </row>
    <row r="6488">
      <c r="A6488" s="176" t="n">
        <v>46023</v>
      </c>
      <c r="B6488" s="104" t="inlineStr">
        <is>
          <t>2025/26</t>
        </is>
      </c>
      <c r="C6488" s="104" t="inlineStr">
        <is>
          <t>HC-056</t>
        </is>
      </c>
      <c r="D6488" s="104" t="inlineStr">
        <is>
          <t>Sud-Ouest</t>
        </is>
      </c>
      <c r="E6488" s="104" t="inlineStr">
        <is>
          <t>Sur place</t>
        </is>
      </c>
      <c r="F6488" s="104" t="n">
        <v>31</v>
      </c>
      <c r="G6488" s="159" t="n">
        <v>3047</v>
      </c>
      <c r="H6488" s="159" t="n">
        <v>7647</v>
      </c>
      <c r="I6488" s="160" t="n">
        <v>41154.54</v>
      </c>
      <c r="J6488" s="160" t="n">
        <v>1332.04</v>
      </c>
      <c r="K6488" s="160" t="n">
        <v>39822.5</v>
      </c>
      <c r="L6488" s="160" t="n">
        <v>11846.93</v>
      </c>
    </row>
    <row r="6489">
      <c r="A6489" s="176" t="n">
        <v>46023</v>
      </c>
      <c r="B6489" s="104" t="inlineStr">
        <is>
          <t>2025/26</t>
        </is>
      </c>
      <c r="C6489" s="104" t="inlineStr">
        <is>
          <t>HC-056</t>
        </is>
      </c>
      <c r="D6489" s="104" t="inlineStr">
        <is>
          <t>Sud-Ouest</t>
        </is>
      </c>
      <c r="E6489" s="104" t="inlineStr">
        <is>
          <t>À emporter</t>
        </is>
      </c>
      <c r="F6489" s="104" t="n">
        <v>30</v>
      </c>
      <c r="G6489" s="159" t="n">
        <v>2298</v>
      </c>
      <c r="H6489" s="159" t="n">
        <v>5970</v>
      </c>
      <c r="I6489" s="160" t="n">
        <v>28795.57</v>
      </c>
      <c r="J6489" s="160" t="n">
        <v>925.79</v>
      </c>
      <c r="K6489" s="160" t="n">
        <v>27869.78</v>
      </c>
      <c r="L6489" s="160" t="n">
        <v>8215.709999999999</v>
      </c>
    </row>
    <row r="6490">
      <c r="A6490" s="176" t="n">
        <v>46023</v>
      </c>
      <c r="B6490" s="104" t="inlineStr">
        <is>
          <t>2025/26</t>
        </is>
      </c>
      <c r="C6490" s="104" t="inlineStr">
        <is>
          <t>HC-057</t>
        </is>
      </c>
      <c r="D6490" s="104" t="inlineStr">
        <is>
          <t>Île-de-France</t>
        </is>
      </c>
      <c r="E6490" s="104" t="inlineStr">
        <is>
          <t>Livraison</t>
        </is>
      </c>
      <c r="F6490" s="104" t="n">
        <v>31</v>
      </c>
      <c r="G6490" s="159" t="n">
        <v>1750</v>
      </c>
      <c r="H6490" s="159" t="n">
        <v>4312</v>
      </c>
      <c r="I6490" s="160" t="n">
        <v>30409.91</v>
      </c>
      <c r="J6490" s="160" t="n">
        <v>1802.34</v>
      </c>
      <c r="K6490" s="160" t="n">
        <v>28607.57</v>
      </c>
      <c r="L6490" s="160" t="n">
        <v>8886.48</v>
      </c>
    </row>
    <row r="6491">
      <c r="A6491" s="176" t="n">
        <v>46023</v>
      </c>
      <c r="B6491" s="104" t="inlineStr">
        <is>
          <t>2025/26</t>
        </is>
      </c>
      <c r="C6491" s="104" t="inlineStr">
        <is>
          <t>HC-057</t>
        </is>
      </c>
      <c r="D6491" s="104" t="inlineStr">
        <is>
          <t>Île-de-France</t>
        </is>
      </c>
      <c r="E6491" s="104" t="inlineStr">
        <is>
          <t>Sur place</t>
        </is>
      </c>
      <c r="F6491" s="104" t="n">
        <v>31</v>
      </c>
      <c r="G6491" s="159" t="n">
        <v>3916</v>
      </c>
      <c r="H6491" s="159" t="n">
        <v>10167</v>
      </c>
      <c r="I6491" s="160" t="n">
        <v>52645.83</v>
      </c>
      <c r="J6491" s="160" t="n">
        <v>1703.86</v>
      </c>
      <c r="K6491" s="160" t="n">
        <v>50941.97</v>
      </c>
      <c r="L6491" s="160" t="n">
        <v>15199.24</v>
      </c>
    </row>
    <row r="6492">
      <c r="A6492" s="176" t="n">
        <v>46023</v>
      </c>
      <c r="B6492" s="104" t="inlineStr">
        <is>
          <t>2025/26</t>
        </is>
      </c>
      <c r="C6492" s="104" t="inlineStr">
        <is>
          <t>HC-057</t>
        </is>
      </c>
      <c r="D6492" s="104" t="inlineStr">
        <is>
          <t>Île-de-France</t>
        </is>
      </c>
      <c r="E6492" s="104" t="inlineStr">
        <is>
          <t>À emporter</t>
        </is>
      </c>
      <c r="F6492" s="104" t="n">
        <v>31</v>
      </c>
      <c r="G6492" s="159" t="n">
        <v>3046</v>
      </c>
      <c r="H6492" s="159" t="n">
        <v>7944</v>
      </c>
      <c r="I6492" s="160" t="n">
        <v>37760.18</v>
      </c>
      <c r="J6492" s="160" t="n">
        <v>1141.92</v>
      </c>
      <c r="K6492" s="160" t="n">
        <v>36618.26</v>
      </c>
      <c r="L6492" s="160" t="n">
        <v>10907.02</v>
      </c>
    </row>
    <row r="6493">
      <c r="A6493" s="176" t="n">
        <v>46023</v>
      </c>
      <c r="B6493" s="104" t="inlineStr">
        <is>
          <t>2025/26</t>
        </is>
      </c>
      <c r="C6493" s="104" t="inlineStr">
        <is>
          <t>HC-058</t>
        </is>
      </c>
      <c r="D6493" s="104" t="inlineStr">
        <is>
          <t>Nord-Ouest</t>
        </is>
      </c>
      <c r="E6493" s="104" t="inlineStr">
        <is>
          <t>Livraison</t>
        </is>
      </c>
      <c r="F6493" s="104" t="n">
        <v>30</v>
      </c>
      <c r="G6493" s="159" t="n">
        <v>1053</v>
      </c>
      <c r="H6493" s="159" t="n">
        <v>2711</v>
      </c>
      <c r="I6493" s="160" t="n">
        <v>18097.36</v>
      </c>
      <c r="J6493" s="160" t="n">
        <v>1130.64</v>
      </c>
      <c r="K6493" s="160" t="n">
        <v>16966.72</v>
      </c>
      <c r="L6493" s="160" t="n">
        <v>5302.63</v>
      </c>
    </row>
    <row r="6494">
      <c r="A6494" s="176" t="n">
        <v>46023</v>
      </c>
      <c r="B6494" s="104" t="inlineStr">
        <is>
          <t>2025/26</t>
        </is>
      </c>
      <c r="C6494" s="104" t="inlineStr">
        <is>
          <t>HC-058</t>
        </is>
      </c>
      <c r="D6494" s="104" t="inlineStr">
        <is>
          <t>Nord-Ouest</t>
        </is>
      </c>
      <c r="E6494" s="104" t="inlineStr">
        <is>
          <t>Sur place</t>
        </is>
      </c>
      <c r="F6494" s="104" t="n">
        <v>31</v>
      </c>
      <c r="G6494" s="159" t="n">
        <v>2457</v>
      </c>
      <c r="H6494" s="159" t="n">
        <v>6154</v>
      </c>
      <c r="I6494" s="160" t="n">
        <v>33397.69</v>
      </c>
      <c r="J6494" s="160" t="n">
        <v>1012.04</v>
      </c>
      <c r="K6494" s="160" t="n">
        <v>32385.65</v>
      </c>
      <c r="L6494" s="160" t="n">
        <v>9697.540000000001</v>
      </c>
    </row>
    <row r="6495">
      <c r="A6495" s="176" t="n">
        <v>46023</v>
      </c>
      <c r="B6495" s="104" t="inlineStr">
        <is>
          <t>2025/26</t>
        </is>
      </c>
      <c r="C6495" s="104" t="inlineStr">
        <is>
          <t>HC-058</t>
        </is>
      </c>
      <c r="D6495" s="104" t="inlineStr">
        <is>
          <t>Nord-Ouest</t>
        </is>
      </c>
      <c r="E6495" s="104" t="inlineStr">
        <is>
          <t>À emporter</t>
        </is>
      </c>
      <c r="F6495" s="104" t="n">
        <v>31</v>
      </c>
      <c r="G6495" s="159" t="n">
        <v>1929</v>
      </c>
      <c r="H6495" s="159" t="n">
        <v>4913</v>
      </c>
      <c r="I6495" s="160" t="n">
        <v>23914.93</v>
      </c>
      <c r="J6495" s="160" t="n">
        <v>830.6</v>
      </c>
      <c r="K6495" s="160" t="n">
        <v>23084.33</v>
      </c>
      <c r="L6495" s="160" t="n">
        <v>6898.61</v>
      </c>
    </row>
    <row r="6496">
      <c r="A6496" s="176" t="n">
        <v>46023</v>
      </c>
      <c r="B6496" s="104" t="inlineStr">
        <is>
          <t>2025/26</t>
        </is>
      </c>
      <c r="C6496" s="104" t="inlineStr">
        <is>
          <t>HC-059</t>
        </is>
      </c>
      <c r="D6496" s="104" t="inlineStr">
        <is>
          <t>Sud-Est</t>
        </is>
      </c>
      <c r="E6496" s="104" t="inlineStr">
        <is>
          <t>Livraison</t>
        </is>
      </c>
      <c r="F6496" s="104" t="n">
        <v>30</v>
      </c>
      <c r="G6496" s="159" t="n">
        <v>1649</v>
      </c>
      <c r="H6496" s="159" t="n">
        <v>4142</v>
      </c>
      <c r="I6496" s="160" t="n">
        <v>27925.84</v>
      </c>
      <c r="J6496" s="160" t="n">
        <v>1666.42</v>
      </c>
      <c r="K6496" s="160" t="n">
        <v>26259.42</v>
      </c>
      <c r="L6496" s="160" t="n">
        <v>8099.4</v>
      </c>
    </row>
    <row r="6497">
      <c r="A6497" s="176" t="n">
        <v>46023</v>
      </c>
      <c r="B6497" s="104" t="inlineStr">
        <is>
          <t>2025/26</t>
        </is>
      </c>
      <c r="C6497" s="104" t="inlineStr">
        <is>
          <t>HC-059</t>
        </is>
      </c>
      <c r="D6497" s="104" t="inlineStr">
        <is>
          <t>Sud-Est</t>
        </is>
      </c>
      <c r="E6497" s="104" t="inlineStr">
        <is>
          <t>Sur place</t>
        </is>
      </c>
      <c r="F6497" s="104" t="n">
        <v>30</v>
      </c>
      <c r="G6497" s="159" t="n">
        <v>3435</v>
      </c>
      <c r="H6497" s="159" t="n">
        <v>8630</v>
      </c>
      <c r="I6497" s="160" t="n">
        <v>46514.63</v>
      </c>
      <c r="J6497" s="160" t="n">
        <v>1313.43</v>
      </c>
      <c r="K6497" s="160" t="n">
        <v>45201.2</v>
      </c>
      <c r="L6497" s="160" t="n">
        <v>13528.24</v>
      </c>
    </row>
    <row r="6498">
      <c r="A6498" s="176" t="n">
        <v>46023</v>
      </c>
      <c r="B6498" s="104" t="inlineStr">
        <is>
          <t>2025/26</t>
        </is>
      </c>
      <c r="C6498" s="104" t="inlineStr">
        <is>
          <t>HC-059</t>
        </is>
      </c>
      <c r="D6498" s="104" t="inlineStr">
        <is>
          <t>Sud-Est</t>
        </is>
      </c>
      <c r="E6498" s="104" t="inlineStr">
        <is>
          <t>À emporter</t>
        </is>
      </c>
      <c r="F6498" s="104" t="n">
        <v>31</v>
      </c>
      <c r="G6498" s="159" t="n">
        <v>2763</v>
      </c>
      <c r="H6498" s="159" t="n">
        <v>7205</v>
      </c>
      <c r="I6498" s="160" t="n">
        <v>34401.57</v>
      </c>
      <c r="J6498" s="160" t="n">
        <v>945.37</v>
      </c>
      <c r="K6498" s="160" t="n">
        <v>33456.2</v>
      </c>
      <c r="L6498" s="160" t="n">
        <v>9895.530000000001</v>
      </c>
    </row>
    <row r="6499">
      <c r="A6499" s="176" t="n">
        <v>46023</v>
      </c>
      <c r="B6499" s="104" t="inlineStr">
        <is>
          <t>2025/26</t>
        </is>
      </c>
      <c r="C6499" s="104" t="inlineStr">
        <is>
          <t>HC-060</t>
        </is>
      </c>
      <c r="D6499" s="104" t="inlineStr">
        <is>
          <t>Sud-Ouest</t>
        </is>
      </c>
      <c r="E6499" s="104" t="inlineStr">
        <is>
          <t>Livraison</t>
        </is>
      </c>
      <c r="F6499" s="104" t="n">
        <v>31</v>
      </c>
      <c r="G6499" s="159" t="n">
        <v>1224</v>
      </c>
      <c r="H6499" s="159" t="n">
        <v>3133</v>
      </c>
      <c r="I6499" s="160" t="n">
        <v>20986.23</v>
      </c>
      <c r="J6499" s="160" t="n">
        <v>1278.46</v>
      </c>
      <c r="K6499" s="160" t="n">
        <v>19707.77</v>
      </c>
      <c r="L6499" s="160" t="n">
        <v>6118.66</v>
      </c>
    </row>
    <row r="6500">
      <c r="A6500" s="176" t="n">
        <v>46023</v>
      </c>
      <c r="B6500" s="104" t="inlineStr">
        <is>
          <t>2025/26</t>
        </is>
      </c>
      <c r="C6500" s="104" t="inlineStr">
        <is>
          <t>HC-060</t>
        </is>
      </c>
      <c r="D6500" s="104" t="inlineStr">
        <is>
          <t>Sud-Ouest</t>
        </is>
      </c>
      <c r="E6500" s="104" t="inlineStr">
        <is>
          <t>Sur place</t>
        </is>
      </c>
      <c r="F6500" s="104" t="n">
        <v>31</v>
      </c>
      <c r="G6500" s="159" t="n">
        <v>2694</v>
      </c>
      <c r="H6500" s="159" t="n">
        <v>6829</v>
      </c>
      <c r="I6500" s="160" t="n">
        <v>36656.95</v>
      </c>
      <c r="J6500" s="160" t="n">
        <v>1089.5</v>
      </c>
      <c r="K6500" s="160" t="n">
        <v>35567.45</v>
      </c>
      <c r="L6500" s="160" t="n">
        <v>10603.89</v>
      </c>
    </row>
    <row r="6501">
      <c r="A6501" s="176" t="n">
        <v>46023</v>
      </c>
      <c r="B6501" s="104" t="inlineStr">
        <is>
          <t>2025/26</t>
        </is>
      </c>
      <c r="C6501" s="104" t="inlineStr">
        <is>
          <t>HC-060</t>
        </is>
      </c>
      <c r="D6501" s="104" t="inlineStr">
        <is>
          <t>Sud-Ouest</t>
        </is>
      </c>
      <c r="E6501" s="104" t="inlineStr">
        <is>
          <t>À emporter</t>
        </is>
      </c>
      <c r="F6501" s="104" t="n">
        <v>31</v>
      </c>
      <c r="G6501" s="159" t="n">
        <v>2160</v>
      </c>
      <c r="H6501" s="159" t="n">
        <v>5746</v>
      </c>
      <c r="I6501" s="160" t="n">
        <v>26934.43</v>
      </c>
      <c r="J6501" s="160" t="n">
        <v>842.22</v>
      </c>
      <c r="K6501" s="160" t="n">
        <v>26092.21</v>
      </c>
      <c r="L6501" s="160" t="n">
        <v>7731.78</v>
      </c>
    </row>
    <row r="6502">
      <c r="A6502" s="176" t="n">
        <v>46023</v>
      </c>
      <c r="B6502" s="104" t="inlineStr">
        <is>
          <t>2025/26</t>
        </is>
      </c>
      <c r="C6502" s="104" t="inlineStr">
        <is>
          <t>HC-061</t>
        </is>
      </c>
      <c r="D6502" s="104" t="inlineStr">
        <is>
          <t>Île-de-France</t>
        </is>
      </c>
      <c r="E6502" s="104" t="inlineStr">
        <is>
          <t>Livraison</t>
        </is>
      </c>
      <c r="F6502" s="104" t="n">
        <v>31</v>
      </c>
      <c r="G6502" s="159" t="n">
        <v>1486</v>
      </c>
      <c r="H6502" s="159" t="n">
        <v>3769</v>
      </c>
      <c r="I6502" s="160" t="n">
        <v>25924.68</v>
      </c>
      <c r="J6502" s="160" t="n">
        <v>1563.42</v>
      </c>
      <c r="K6502" s="160" t="n">
        <v>24361.26</v>
      </c>
      <c r="L6502" s="160" t="n">
        <v>7456.79</v>
      </c>
    </row>
    <row r="6503">
      <c r="A6503" s="176" t="n">
        <v>46023</v>
      </c>
      <c r="B6503" s="104" t="inlineStr">
        <is>
          <t>2025/26</t>
        </is>
      </c>
      <c r="C6503" s="104" t="inlineStr">
        <is>
          <t>HC-061</t>
        </is>
      </c>
      <c r="D6503" s="104" t="inlineStr">
        <is>
          <t>Île-de-France</t>
        </is>
      </c>
      <c r="E6503" s="104" t="inlineStr">
        <is>
          <t>Sur place</t>
        </is>
      </c>
      <c r="F6503" s="104" t="n">
        <v>31</v>
      </c>
      <c r="G6503" s="159" t="n">
        <v>3403</v>
      </c>
      <c r="H6503" s="159" t="n">
        <v>8509</v>
      </c>
      <c r="I6503" s="160" t="n">
        <v>46403.95</v>
      </c>
      <c r="J6503" s="160" t="n">
        <v>1512.48</v>
      </c>
      <c r="K6503" s="160" t="n">
        <v>44891.47</v>
      </c>
      <c r="L6503" s="160" t="n">
        <v>13500.89</v>
      </c>
    </row>
    <row r="6504">
      <c r="A6504" s="176" t="n">
        <v>46023</v>
      </c>
      <c r="B6504" s="104" t="inlineStr">
        <is>
          <t>2025/26</t>
        </is>
      </c>
      <c r="C6504" s="104" t="inlineStr">
        <is>
          <t>HC-061</t>
        </is>
      </c>
      <c r="D6504" s="104" t="inlineStr">
        <is>
          <t>Île-de-France</t>
        </is>
      </c>
      <c r="E6504" s="104" t="inlineStr">
        <is>
          <t>À emporter</t>
        </is>
      </c>
      <c r="F6504" s="104" t="n">
        <v>31</v>
      </c>
      <c r="G6504" s="159" t="n">
        <v>2530</v>
      </c>
      <c r="H6504" s="159" t="n">
        <v>6478</v>
      </c>
      <c r="I6504" s="160" t="n">
        <v>31058.47</v>
      </c>
      <c r="J6504" s="160" t="n">
        <v>981.79</v>
      </c>
      <c r="K6504" s="160" t="n">
        <v>30076.68</v>
      </c>
      <c r="L6504" s="160" t="n">
        <v>8928.719999999999</v>
      </c>
    </row>
    <row r="6505">
      <c r="A6505" s="176" t="n">
        <v>46023</v>
      </c>
      <c r="B6505" s="104" t="inlineStr">
        <is>
          <t>2025/26</t>
        </is>
      </c>
      <c r="C6505" s="104" t="inlineStr">
        <is>
          <t>HC-062</t>
        </is>
      </c>
      <c r="D6505" s="104" t="inlineStr">
        <is>
          <t>Nord-Ouest</t>
        </is>
      </c>
      <c r="E6505" s="104" t="inlineStr">
        <is>
          <t>Drive</t>
        </is>
      </c>
      <c r="F6505" s="104" t="n">
        <v>31</v>
      </c>
      <c r="G6505" s="159" t="n">
        <v>931</v>
      </c>
      <c r="H6505" s="159" t="n">
        <v>2421</v>
      </c>
      <c r="I6505" s="160" t="n">
        <v>13340.39</v>
      </c>
      <c r="J6505" s="160" t="n">
        <v>413.26</v>
      </c>
      <c r="K6505" s="160" t="n">
        <v>12927.13</v>
      </c>
      <c r="L6505" s="160" t="n">
        <v>3870.16</v>
      </c>
    </row>
    <row r="6506">
      <c r="A6506" s="176" t="n">
        <v>46023</v>
      </c>
      <c r="B6506" s="104" t="inlineStr">
        <is>
          <t>2025/26</t>
        </is>
      </c>
      <c r="C6506" s="104" t="inlineStr">
        <is>
          <t>HC-062</t>
        </is>
      </c>
      <c r="D6506" s="104" t="inlineStr">
        <is>
          <t>Nord-Ouest</t>
        </is>
      </c>
      <c r="E6506" s="104" t="inlineStr">
        <is>
          <t>Livraison</t>
        </is>
      </c>
      <c r="F6506" s="104" t="n">
        <v>31</v>
      </c>
      <c r="G6506" s="159" t="n">
        <v>1015</v>
      </c>
      <c r="H6506" s="159" t="n">
        <v>2595</v>
      </c>
      <c r="I6506" s="160" t="n">
        <v>17701.25</v>
      </c>
      <c r="J6506" s="160" t="n">
        <v>1002.72</v>
      </c>
      <c r="K6506" s="160" t="n">
        <v>16698.53</v>
      </c>
      <c r="L6506" s="160" t="n">
        <v>5154.42</v>
      </c>
    </row>
    <row r="6507">
      <c r="A6507" s="176" t="n">
        <v>46023</v>
      </c>
      <c r="B6507" s="104" t="inlineStr">
        <is>
          <t>2025/26</t>
        </is>
      </c>
      <c r="C6507" s="104" t="inlineStr">
        <is>
          <t>HC-062</t>
        </is>
      </c>
      <c r="D6507" s="104" t="inlineStr">
        <is>
          <t>Nord-Ouest</t>
        </is>
      </c>
      <c r="E6507" s="104" t="inlineStr">
        <is>
          <t>Sur place</t>
        </is>
      </c>
      <c r="F6507" s="104" t="n">
        <v>30</v>
      </c>
      <c r="G6507" s="159" t="n">
        <v>2106</v>
      </c>
      <c r="H6507" s="159" t="n">
        <v>5270</v>
      </c>
      <c r="I6507" s="160" t="n">
        <v>28270.68</v>
      </c>
      <c r="J6507" s="160" t="n">
        <v>721.11</v>
      </c>
      <c r="K6507" s="160" t="n">
        <v>27549.57</v>
      </c>
      <c r="L6507" s="160" t="n">
        <v>8167.46</v>
      </c>
    </row>
    <row r="6508">
      <c r="A6508" s="176" t="n">
        <v>46023</v>
      </c>
      <c r="B6508" s="104" t="inlineStr">
        <is>
          <t>2025/26</t>
        </is>
      </c>
      <c r="C6508" s="104" t="inlineStr">
        <is>
          <t>HC-062</t>
        </is>
      </c>
      <c r="D6508" s="104" t="inlineStr">
        <is>
          <t>Nord-Ouest</t>
        </is>
      </c>
      <c r="E6508" s="104" t="inlineStr">
        <is>
          <t>À emporter</t>
        </is>
      </c>
      <c r="F6508" s="104" t="n">
        <v>31</v>
      </c>
      <c r="G6508" s="159" t="n">
        <v>1689</v>
      </c>
      <c r="H6508" s="159" t="n">
        <v>4464</v>
      </c>
      <c r="I6508" s="160" t="n">
        <v>20840.22</v>
      </c>
      <c r="J6508" s="160" t="n">
        <v>584</v>
      </c>
      <c r="K6508" s="160" t="n">
        <v>20256.22</v>
      </c>
      <c r="L6508" s="160" t="n">
        <v>6046.46</v>
      </c>
    </row>
    <row r="6509">
      <c r="A6509" s="176" t="n">
        <v>46023</v>
      </c>
      <c r="B6509" s="104" t="inlineStr">
        <is>
          <t>2025/26</t>
        </is>
      </c>
      <c r="C6509" s="104" t="inlineStr">
        <is>
          <t>HC-063</t>
        </is>
      </c>
      <c r="D6509" s="104" t="inlineStr">
        <is>
          <t>Sud-Est</t>
        </is>
      </c>
      <c r="E6509" s="104" t="inlineStr">
        <is>
          <t>Livraison</t>
        </is>
      </c>
      <c r="F6509" s="104" t="n">
        <v>29</v>
      </c>
      <c r="G6509" s="159" t="n">
        <v>1291</v>
      </c>
      <c r="H6509" s="159" t="n">
        <v>3276</v>
      </c>
      <c r="I6509" s="160" t="n">
        <v>22076.24</v>
      </c>
      <c r="J6509" s="160" t="n">
        <v>1338.25</v>
      </c>
      <c r="K6509" s="160" t="n">
        <v>20737.99</v>
      </c>
      <c r="L6509" s="160" t="n">
        <v>6423.07</v>
      </c>
    </row>
    <row r="6510">
      <c r="A6510" s="176" t="n">
        <v>46023</v>
      </c>
      <c r="B6510" s="104" t="inlineStr">
        <is>
          <t>2025/26</t>
        </is>
      </c>
      <c r="C6510" s="104" t="inlineStr">
        <is>
          <t>HC-063</t>
        </is>
      </c>
      <c r="D6510" s="104" t="inlineStr">
        <is>
          <t>Sud-Est</t>
        </is>
      </c>
      <c r="E6510" s="104" t="inlineStr">
        <is>
          <t>Sur place</t>
        </is>
      </c>
      <c r="F6510" s="104" t="n">
        <v>31</v>
      </c>
      <c r="G6510" s="159" t="n">
        <v>2970</v>
      </c>
      <c r="H6510" s="159" t="n">
        <v>7748</v>
      </c>
      <c r="I6510" s="160" t="n">
        <v>40619.69</v>
      </c>
      <c r="J6510" s="160" t="n">
        <v>1270.99</v>
      </c>
      <c r="K6510" s="160" t="n">
        <v>39348.7</v>
      </c>
      <c r="L6510" s="160" t="n">
        <v>11585.18</v>
      </c>
    </row>
    <row r="6511">
      <c r="A6511" s="176" t="n">
        <v>46023</v>
      </c>
      <c r="B6511" s="104" t="inlineStr">
        <is>
          <t>2025/26</t>
        </is>
      </c>
      <c r="C6511" s="104" t="inlineStr">
        <is>
          <t>HC-063</t>
        </is>
      </c>
      <c r="D6511" s="104" t="inlineStr">
        <is>
          <t>Sud-Est</t>
        </is>
      </c>
      <c r="E6511" s="104" t="inlineStr">
        <is>
          <t>À emporter</t>
        </is>
      </c>
      <c r="F6511" s="104" t="n">
        <v>30</v>
      </c>
      <c r="G6511" s="159" t="n">
        <v>2126</v>
      </c>
      <c r="H6511" s="159" t="n">
        <v>5477</v>
      </c>
      <c r="I6511" s="160" t="n">
        <v>26288.76</v>
      </c>
      <c r="J6511" s="160" t="n">
        <v>744.99</v>
      </c>
      <c r="K6511" s="160" t="n">
        <v>25543.77</v>
      </c>
      <c r="L6511" s="160" t="n">
        <v>7614.63</v>
      </c>
    </row>
    <row r="6512">
      <c r="A6512" s="176" t="n">
        <v>46023</v>
      </c>
      <c r="B6512" s="104" t="inlineStr">
        <is>
          <t>2025/26</t>
        </is>
      </c>
      <c r="C6512" s="104" t="inlineStr">
        <is>
          <t>HC-064</t>
        </is>
      </c>
      <c r="D6512" s="104" t="inlineStr">
        <is>
          <t>Sud-Ouest</t>
        </is>
      </c>
      <c r="E6512" s="104" t="inlineStr">
        <is>
          <t>Livraison</t>
        </is>
      </c>
      <c r="F6512" s="104" t="n">
        <v>31</v>
      </c>
      <c r="G6512" s="159" t="n">
        <v>1203</v>
      </c>
      <c r="H6512" s="159" t="n">
        <v>3090</v>
      </c>
      <c r="I6512" s="160" t="n">
        <v>20398.71</v>
      </c>
      <c r="J6512" s="160" t="n">
        <v>1193.57</v>
      </c>
      <c r="K6512" s="160" t="n">
        <v>19205.14</v>
      </c>
      <c r="L6512" s="160" t="n">
        <v>5967.04</v>
      </c>
    </row>
    <row r="6513">
      <c r="A6513" s="176" t="n">
        <v>46023</v>
      </c>
      <c r="B6513" s="104" t="inlineStr">
        <is>
          <t>2025/26</t>
        </is>
      </c>
      <c r="C6513" s="104" t="inlineStr">
        <is>
          <t>HC-064</t>
        </is>
      </c>
      <c r="D6513" s="104" t="inlineStr">
        <is>
          <t>Sud-Ouest</t>
        </is>
      </c>
      <c r="E6513" s="104" t="inlineStr">
        <is>
          <t>Sur place</t>
        </is>
      </c>
      <c r="F6513" s="104" t="n">
        <v>31</v>
      </c>
      <c r="G6513" s="159" t="n">
        <v>2497</v>
      </c>
      <c r="H6513" s="159" t="n">
        <v>6487</v>
      </c>
      <c r="I6513" s="160" t="n">
        <v>33670.35</v>
      </c>
      <c r="J6513" s="160" t="n">
        <v>1056.66</v>
      </c>
      <c r="K6513" s="160" t="n">
        <v>32613.69</v>
      </c>
      <c r="L6513" s="160" t="n">
        <v>9749.02</v>
      </c>
    </row>
    <row r="6514">
      <c r="A6514" s="176" t="n">
        <v>46023</v>
      </c>
      <c r="B6514" s="104" t="inlineStr">
        <is>
          <t>2025/26</t>
        </is>
      </c>
      <c r="C6514" s="104" t="inlineStr">
        <is>
          <t>HC-064</t>
        </is>
      </c>
      <c r="D6514" s="104" t="inlineStr">
        <is>
          <t>Sud-Ouest</t>
        </is>
      </c>
      <c r="E6514" s="104" t="inlineStr">
        <is>
          <t>À emporter</t>
        </is>
      </c>
      <c r="F6514" s="104" t="n">
        <v>30</v>
      </c>
      <c r="G6514" s="159" t="n">
        <v>1889</v>
      </c>
      <c r="H6514" s="159" t="n">
        <v>4990</v>
      </c>
      <c r="I6514" s="160" t="n">
        <v>23577.98</v>
      </c>
      <c r="J6514" s="160" t="n">
        <v>729.15</v>
      </c>
      <c r="K6514" s="160" t="n">
        <v>22848.83</v>
      </c>
      <c r="L6514" s="160" t="n">
        <v>6755.71</v>
      </c>
    </row>
    <row r="6515">
      <c r="A6515" s="176" t="n">
        <v>46023</v>
      </c>
      <c r="B6515" s="104" t="inlineStr">
        <is>
          <t>2025/26</t>
        </is>
      </c>
      <c r="C6515" s="104" t="inlineStr">
        <is>
          <t>HC-065</t>
        </is>
      </c>
      <c r="D6515" s="104" t="inlineStr">
        <is>
          <t>Île-de-France</t>
        </is>
      </c>
      <c r="E6515" s="104" t="inlineStr">
        <is>
          <t>Livraison</t>
        </is>
      </c>
      <c r="F6515" s="104" t="n">
        <v>31</v>
      </c>
      <c r="G6515" s="159" t="n">
        <v>2412</v>
      </c>
      <c r="H6515" s="159" t="n">
        <v>6295</v>
      </c>
      <c r="I6515" s="160" t="n">
        <v>40529.72</v>
      </c>
      <c r="J6515" s="160" t="n">
        <v>2367.16</v>
      </c>
      <c r="K6515" s="160" t="n">
        <v>38162.56</v>
      </c>
      <c r="L6515" s="160" t="n">
        <v>11821.05</v>
      </c>
    </row>
    <row r="6516">
      <c r="A6516" s="176" t="n">
        <v>46023</v>
      </c>
      <c r="B6516" s="104" t="inlineStr">
        <is>
          <t>2025/26</t>
        </is>
      </c>
      <c r="C6516" s="104" t="inlineStr">
        <is>
          <t>HC-065</t>
        </is>
      </c>
      <c r="D6516" s="104" t="inlineStr">
        <is>
          <t>Île-de-France</t>
        </is>
      </c>
      <c r="E6516" s="104" t="inlineStr">
        <is>
          <t>Sur place</t>
        </is>
      </c>
      <c r="F6516" s="104" t="n">
        <v>31</v>
      </c>
      <c r="G6516" s="159" t="n">
        <v>5000</v>
      </c>
      <c r="H6516" s="159" t="n">
        <v>12777</v>
      </c>
      <c r="I6516" s="160" t="n">
        <v>66810.62</v>
      </c>
      <c r="J6516" s="160" t="n">
        <v>2060.16</v>
      </c>
      <c r="K6516" s="160" t="n">
        <v>64750.46</v>
      </c>
      <c r="L6516" s="160" t="n">
        <v>19435.98</v>
      </c>
    </row>
    <row r="6517">
      <c r="A6517" s="176" t="n">
        <v>46023</v>
      </c>
      <c r="B6517" s="104" t="inlineStr">
        <is>
          <t>2025/26</t>
        </is>
      </c>
      <c r="C6517" s="104" t="inlineStr">
        <is>
          <t>HC-065</t>
        </is>
      </c>
      <c r="D6517" s="104" t="inlineStr">
        <is>
          <t>Île-de-France</t>
        </is>
      </c>
      <c r="E6517" s="104" t="inlineStr">
        <is>
          <t>À emporter</t>
        </is>
      </c>
      <c r="F6517" s="104" t="n">
        <v>29</v>
      </c>
      <c r="G6517" s="159" t="n">
        <v>3524</v>
      </c>
      <c r="H6517" s="159" t="n">
        <v>9155</v>
      </c>
      <c r="I6517" s="160" t="n">
        <v>43562.36</v>
      </c>
      <c r="J6517" s="160" t="n">
        <v>1180.04</v>
      </c>
      <c r="K6517" s="160" t="n">
        <v>42382.32</v>
      </c>
      <c r="L6517" s="160" t="n">
        <v>12517.77</v>
      </c>
    </row>
    <row r="6518">
      <c r="A6518" s="176" t="n">
        <v>46023</v>
      </c>
      <c r="B6518" s="104" t="inlineStr">
        <is>
          <t>2025/26</t>
        </is>
      </c>
      <c r="C6518" s="104" t="inlineStr">
        <is>
          <t>HC-066</t>
        </is>
      </c>
      <c r="D6518" s="104" t="inlineStr">
        <is>
          <t>Nord-Ouest</t>
        </is>
      </c>
      <c r="E6518" s="104" t="inlineStr">
        <is>
          <t>Livraison</t>
        </is>
      </c>
      <c r="F6518" s="104" t="n">
        <v>31</v>
      </c>
      <c r="G6518" s="159" t="n">
        <v>1623</v>
      </c>
      <c r="H6518" s="159" t="n">
        <v>4083</v>
      </c>
      <c r="I6518" s="160" t="n">
        <v>28103.83</v>
      </c>
      <c r="J6518" s="160" t="n">
        <v>1678.58</v>
      </c>
      <c r="K6518" s="160" t="n">
        <v>26425.25</v>
      </c>
      <c r="L6518" s="160" t="n">
        <v>9501.049999999999</v>
      </c>
    </row>
    <row r="6519">
      <c r="A6519" s="176" t="n">
        <v>46023</v>
      </c>
      <c r="B6519" s="104" t="inlineStr">
        <is>
          <t>2025/26</t>
        </is>
      </c>
      <c r="C6519" s="104" t="inlineStr">
        <is>
          <t>HC-066</t>
        </is>
      </c>
      <c r="D6519" s="104" t="inlineStr">
        <is>
          <t>Nord-Ouest</t>
        </is>
      </c>
      <c r="E6519" s="104" t="inlineStr">
        <is>
          <t>Sur place</t>
        </is>
      </c>
      <c r="F6519" s="104" t="n">
        <v>31</v>
      </c>
      <c r="G6519" s="159" t="n">
        <v>3676</v>
      </c>
      <c r="H6519" s="159" t="n">
        <v>9482</v>
      </c>
      <c r="I6519" s="160" t="n">
        <v>49341.34</v>
      </c>
      <c r="J6519" s="160" t="n">
        <v>1342.31</v>
      </c>
      <c r="K6519" s="160" t="n">
        <v>47999.03</v>
      </c>
      <c r="L6519" s="160" t="n">
        <v>16616.26</v>
      </c>
    </row>
    <row r="6520">
      <c r="A6520" s="176" t="n">
        <v>46023</v>
      </c>
      <c r="B6520" s="104" t="inlineStr">
        <is>
          <t>2025/26</t>
        </is>
      </c>
      <c r="C6520" s="104" t="inlineStr">
        <is>
          <t>HC-066</t>
        </is>
      </c>
      <c r="D6520" s="104" t="inlineStr">
        <is>
          <t>Nord-Ouest</t>
        </is>
      </c>
      <c r="E6520" s="104" t="inlineStr">
        <is>
          <t>À emporter</t>
        </is>
      </c>
      <c r="F6520" s="104" t="n">
        <v>31</v>
      </c>
      <c r="G6520" s="159" t="n">
        <v>2782</v>
      </c>
      <c r="H6520" s="159" t="n">
        <v>7177</v>
      </c>
      <c r="I6520" s="160" t="n">
        <v>34589.56</v>
      </c>
      <c r="J6520" s="160" t="n">
        <v>1032.34</v>
      </c>
      <c r="K6520" s="160" t="n">
        <v>33557.22</v>
      </c>
      <c r="L6520" s="160" t="n">
        <v>11706.86</v>
      </c>
    </row>
    <row r="6521">
      <c r="A6521" s="176" t="n">
        <v>46023</v>
      </c>
      <c r="B6521" s="104" t="inlineStr">
        <is>
          <t>2025/26</t>
        </is>
      </c>
      <c r="C6521" s="104" t="inlineStr">
        <is>
          <t>HC-067</t>
        </is>
      </c>
      <c r="D6521" s="104" t="inlineStr">
        <is>
          <t>Sud-Est</t>
        </is>
      </c>
      <c r="E6521" s="104" t="inlineStr">
        <is>
          <t>Livraison</t>
        </is>
      </c>
      <c r="F6521" s="104" t="n">
        <v>29</v>
      </c>
      <c r="G6521" s="159" t="n">
        <v>1501</v>
      </c>
      <c r="H6521" s="159" t="n">
        <v>3800</v>
      </c>
      <c r="I6521" s="160" t="n">
        <v>25508.09</v>
      </c>
      <c r="J6521" s="160" t="n">
        <v>1528.12</v>
      </c>
      <c r="K6521" s="160" t="n">
        <v>23979.97</v>
      </c>
      <c r="L6521" s="160" t="n">
        <v>7473.24</v>
      </c>
    </row>
    <row r="6522">
      <c r="A6522" s="176" t="n">
        <v>46023</v>
      </c>
      <c r="B6522" s="104" t="inlineStr">
        <is>
          <t>2025/26</t>
        </is>
      </c>
      <c r="C6522" s="104" t="inlineStr">
        <is>
          <t>HC-067</t>
        </is>
      </c>
      <c r="D6522" s="104" t="inlineStr">
        <is>
          <t>Sud-Est</t>
        </is>
      </c>
      <c r="E6522" s="104" t="inlineStr">
        <is>
          <t>Sur place</t>
        </is>
      </c>
      <c r="F6522" s="104" t="n">
        <v>31</v>
      </c>
      <c r="G6522" s="159" t="n">
        <v>3602</v>
      </c>
      <c r="H6522" s="159" t="n">
        <v>9241</v>
      </c>
      <c r="I6522" s="160" t="n">
        <v>49448.77</v>
      </c>
      <c r="J6522" s="160" t="n">
        <v>1399.36</v>
      </c>
      <c r="K6522" s="160" t="n">
        <v>48049.41</v>
      </c>
      <c r="L6522" s="160" t="n">
        <v>14365.77</v>
      </c>
    </row>
    <row r="6523">
      <c r="A6523" s="176" t="n">
        <v>46023</v>
      </c>
      <c r="B6523" s="104" t="inlineStr">
        <is>
          <t>2025/26</t>
        </is>
      </c>
      <c r="C6523" s="104" t="inlineStr">
        <is>
          <t>HC-067</t>
        </is>
      </c>
      <c r="D6523" s="104" t="inlineStr">
        <is>
          <t>Sud-Est</t>
        </is>
      </c>
      <c r="E6523" s="104" t="inlineStr">
        <is>
          <t>À emporter</t>
        </is>
      </c>
      <c r="F6523" s="104" t="n">
        <v>30</v>
      </c>
      <c r="G6523" s="159" t="n">
        <v>2671</v>
      </c>
      <c r="H6523" s="159" t="n">
        <v>6769</v>
      </c>
      <c r="I6523" s="160" t="n">
        <v>32979.28</v>
      </c>
      <c r="J6523" s="160" t="n">
        <v>880.8200000000001</v>
      </c>
      <c r="K6523" s="160" t="n">
        <v>32098.46</v>
      </c>
      <c r="L6523" s="160" t="n">
        <v>9595.08</v>
      </c>
    </row>
    <row r="6524">
      <c r="A6524" s="176" t="n">
        <v>46023</v>
      </c>
      <c r="B6524" s="104" t="inlineStr">
        <is>
          <t>2025/26</t>
        </is>
      </c>
      <c r="C6524" s="104" t="inlineStr">
        <is>
          <t>HC-068</t>
        </is>
      </c>
      <c r="D6524" s="104" t="inlineStr">
        <is>
          <t>Sud-Ouest</t>
        </is>
      </c>
      <c r="E6524" s="104" t="inlineStr">
        <is>
          <t>Livraison</t>
        </is>
      </c>
      <c r="F6524" s="104" t="n">
        <v>31</v>
      </c>
      <c r="G6524" s="159" t="n">
        <v>1185</v>
      </c>
      <c r="H6524" s="159" t="n">
        <v>3053</v>
      </c>
      <c r="I6524" s="160" t="n">
        <v>20120.54</v>
      </c>
      <c r="J6524" s="160" t="n">
        <v>1221.12</v>
      </c>
      <c r="K6524" s="160" t="n">
        <v>18899.42</v>
      </c>
      <c r="L6524" s="160" t="n">
        <v>5838.68</v>
      </c>
    </row>
    <row r="6525">
      <c r="A6525" s="176" t="n">
        <v>46023</v>
      </c>
      <c r="B6525" s="104" t="inlineStr">
        <is>
          <t>2025/26</t>
        </is>
      </c>
      <c r="C6525" s="104" t="inlineStr">
        <is>
          <t>HC-068</t>
        </is>
      </c>
      <c r="D6525" s="104" t="inlineStr">
        <is>
          <t>Sud-Ouest</t>
        </is>
      </c>
      <c r="E6525" s="104" t="inlineStr">
        <is>
          <t>Sur place</t>
        </is>
      </c>
      <c r="F6525" s="104" t="n">
        <v>31</v>
      </c>
      <c r="G6525" s="159" t="n">
        <v>2477</v>
      </c>
      <c r="H6525" s="159" t="n">
        <v>6266</v>
      </c>
      <c r="I6525" s="160" t="n">
        <v>33326.21</v>
      </c>
      <c r="J6525" s="160" t="n">
        <v>968.6900000000001</v>
      </c>
      <c r="K6525" s="160" t="n">
        <v>32357.52</v>
      </c>
      <c r="L6525" s="160" t="n">
        <v>9626.85</v>
      </c>
    </row>
    <row r="6526">
      <c r="A6526" s="176" t="n">
        <v>46023</v>
      </c>
      <c r="B6526" s="104" t="inlineStr">
        <is>
          <t>2025/26</t>
        </is>
      </c>
      <c r="C6526" s="104" t="inlineStr">
        <is>
          <t>HC-068</t>
        </is>
      </c>
      <c r="D6526" s="104" t="inlineStr">
        <is>
          <t>Sud-Ouest</t>
        </is>
      </c>
      <c r="E6526" s="104" t="inlineStr">
        <is>
          <t>À emporter</t>
        </is>
      </c>
      <c r="F6526" s="104" t="n">
        <v>30</v>
      </c>
      <c r="G6526" s="159" t="n">
        <v>1880</v>
      </c>
      <c r="H6526" s="159" t="n">
        <v>4815</v>
      </c>
      <c r="I6526" s="160" t="n">
        <v>23255.19</v>
      </c>
      <c r="J6526" s="160" t="n">
        <v>748.17</v>
      </c>
      <c r="K6526" s="160" t="n">
        <v>22507.02</v>
      </c>
      <c r="L6526" s="160" t="n">
        <v>6715.86</v>
      </c>
    </row>
    <row r="6527">
      <c r="A6527" s="176" t="n">
        <v>46023</v>
      </c>
      <c r="B6527" s="104" t="inlineStr">
        <is>
          <t>2025/26</t>
        </is>
      </c>
      <c r="C6527" s="104" t="inlineStr">
        <is>
          <t>HC-069</t>
        </is>
      </c>
      <c r="D6527" s="104" t="inlineStr">
        <is>
          <t>Île-de-France</t>
        </is>
      </c>
      <c r="E6527" s="104" t="inlineStr">
        <is>
          <t>Drive</t>
        </is>
      </c>
      <c r="F6527" s="104" t="n">
        <v>31</v>
      </c>
      <c r="G6527" s="159" t="n">
        <v>1112</v>
      </c>
      <c r="H6527" s="159" t="n">
        <v>2841</v>
      </c>
      <c r="I6527" s="160" t="n">
        <v>15885.55</v>
      </c>
      <c r="J6527" s="160" t="n">
        <v>495.93</v>
      </c>
      <c r="K6527" s="160" t="n">
        <v>15389.62</v>
      </c>
      <c r="L6527" s="160" t="n">
        <v>4593.05</v>
      </c>
    </row>
    <row r="6528">
      <c r="A6528" s="176" t="n">
        <v>46023</v>
      </c>
      <c r="B6528" s="104" t="inlineStr">
        <is>
          <t>2025/26</t>
        </is>
      </c>
      <c r="C6528" s="104" t="inlineStr">
        <is>
          <t>HC-069</t>
        </is>
      </c>
      <c r="D6528" s="104" t="inlineStr">
        <is>
          <t>Île-de-France</t>
        </is>
      </c>
      <c r="E6528" s="104" t="inlineStr">
        <is>
          <t>Livraison</t>
        </is>
      </c>
      <c r="F6528" s="104" t="n">
        <v>31</v>
      </c>
      <c r="G6528" s="159" t="n">
        <v>1290</v>
      </c>
      <c r="H6528" s="159" t="n">
        <v>3409</v>
      </c>
      <c r="I6528" s="160" t="n">
        <v>22032.7</v>
      </c>
      <c r="J6528" s="160" t="n">
        <v>1349.49</v>
      </c>
      <c r="K6528" s="160" t="n">
        <v>20683.21</v>
      </c>
      <c r="L6528" s="160" t="n">
        <v>6373.91</v>
      </c>
    </row>
    <row r="6529">
      <c r="A6529" s="176" t="n">
        <v>46023</v>
      </c>
      <c r="B6529" s="104" t="inlineStr">
        <is>
          <t>2025/26</t>
        </is>
      </c>
      <c r="C6529" s="104" t="inlineStr">
        <is>
          <t>HC-069</t>
        </is>
      </c>
      <c r="D6529" s="104" t="inlineStr">
        <is>
          <t>Île-de-France</t>
        </is>
      </c>
      <c r="E6529" s="104" t="inlineStr">
        <is>
          <t>Sur place</t>
        </is>
      </c>
      <c r="F6529" s="104" t="n">
        <v>31</v>
      </c>
      <c r="G6529" s="159" t="n">
        <v>2798</v>
      </c>
      <c r="H6529" s="159" t="n">
        <v>7127</v>
      </c>
      <c r="I6529" s="160" t="n">
        <v>38119.9</v>
      </c>
      <c r="J6529" s="160" t="n">
        <v>1042.17</v>
      </c>
      <c r="K6529" s="160" t="n">
        <v>37077.73</v>
      </c>
      <c r="L6529" s="160" t="n">
        <v>11108.21</v>
      </c>
    </row>
    <row r="6530">
      <c r="A6530" s="176" t="n">
        <v>46023</v>
      </c>
      <c r="B6530" s="104" t="inlineStr">
        <is>
          <t>2025/26</t>
        </is>
      </c>
      <c r="C6530" s="104" t="inlineStr">
        <is>
          <t>HC-069</t>
        </is>
      </c>
      <c r="D6530" s="104" t="inlineStr">
        <is>
          <t>Île-de-France</t>
        </is>
      </c>
      <c r="E6530" s="104" t="inlineStr">
        <is>
          <t>À emporter</t>
        </is>
      </c>
      <c r="F6530" s="104" t="n">
        <v>30</v>
      </c>
      <c r="G6530" s="159" t="n">
        <v>2058</v>
      </c>
      <c r="H6530" s="159" t="n">
        <v>5407</v>
      </c>
      <c r="I6530" s="160" t="n">
        <v>25579.37</v>
      </c>
      <c r="J6530" s="160" t="n">
        <v>811.15</v>
      </c>
      <c r="K6530" s="160" t="n">
        <v>24768.22</v>
      </c>
      <c r="L6530" s="160" t="n">
        <v>7359.18</v>
      </c>
    </row>
    <row r="6531">
      <c r="A6531" s="176" t="n">
        <v>46023</v>
      </c>
      <c r="B6531" s="104" t="inlineStr">
        <is>
          <t>2025/26</t>
        </is>
      </c>
      <c r="C6531" s="104" t="inlineStr">
        <is>
          <t>HC-070</t>
        </is>
      </c>
      <c r="D6531" s="104" t="inlineStr">
        <is>
          <t>Nord-Ouest</t>
        </is>
      </c>
      <c r="E6531" s="104" t="inlineStr">
        <is>
          <t>Livraison</t>
        </is>
      </c>
      <c r="F6531" s="104" t="n">
        <v>31</v>
      </c>
      <c r="G6531" s="159" t="n">
        <v>1170</v>
      </c>
      <c r="H6531" s="159" t="n">
        <v>2991</v>
      </c>
      <c r="I6531" s="160" t="n">
        <v>19769.46</v>
      </c>
      <c r="J6531" s="160" t="n">
        <v>1122.02</v>
      </c>
      <c r="K6531" s="160" t="n">
        <v>18647.44</v>
      </c>
      <c r="L6531" s="160" t="n">
        <v>5742.23</v>
      </c>
    </row>
    <row r="6532">
      <c r="A6532" s="176" t="n">
        <v>46023</v>
      </c>
      <c r="B6532" s="104" t="inlineStr">
        <is>
          <t>2025/26</t>
        </is>
      </c>
      <c r="C6532" s="104" t="inlineStr">
        <is>
          <t>HC-070</t>
        </is>
      </c>
      <c r="D6532" s="104" t="inlineStr">
        <is>
          <t>Nord-Ouest</t>
        </is>
      </c>
      <c r="E6532" s="104" t="inlineStr">
        <is>
          <t>Sur place</t>
        </is>
      </c>
      <c r="F6532" s="104" t="n">
        <v>29</v>
      </c>
      <c r="G6532" s="159" t="n">
        <v>2107</v>
      </c>
      <c r="H6532" s="159" t="n">
        <v>5246</v>
      </c>
      <c r="I6532" s="160" t="n">
        <v>28567.8</v>
      </c>
      <c r="J6532" s="160" t="n">
        <v>816.62</v>
      </c>
      <c r="K6532" s="160" t="n">
        <v>27751.18</v>
      </c>
      <c r="L6532" s="160" t="n">
        <v>8296.93</v>
      </c>
    </row>
    <row r="6533">
      <c r="A6533" s="176" t="n">
        <v>46023</v>
      </c>
      <c r="B6533" s="104" t="inlineStr">
        <is>
          <t>2025/26</t>
        </is>
      </c>
      <c r="C6533" s="104" t="inlineStr">
        <is>
          <t>HC-070</t>
        </is>
      </c>
      <c r="D6533" s="104" t="inlineStr">
        <is>
          <t>Nord-Ouest</t>
        </is>
      </c>
      <c r="E6533" s="104" t="inlineStr">
        <is>
          <t>À emporter</t>
        </is>
      </c>
      <c r="F6533" s="104" t="n">
        <v>31</v>
      </c>
      <c r="G6533" s="159" t="n">
        <v>1729</v>
      </c>
      <c r="H6533" s="159" t="n">
        <v>4359</v>
      </c>
      <c r="I6533" s="160" t="n">
        <v>21420.04</v>
      </c>
      <c r="J6533" s="160" t="n">
        <v>611.29</v>
      </c>
      <c r="K6533" s="160" t="n">
        <v>20808.75</v>
      </c>
      <c r="L6533" s="160" t="n">
        <v>6242.85</v>
      </c>
    </row>
    <row r="6534">
      <c r="A6534" s="176" t="n">
        <v>46023</v>
      </c>
      <c r="B6534" s="104" t="inlineStr">
        <is>
          <t>2025/26</t>
        </is>
      </c>
      <c r="C6534" s="104" t="inlineStr">
        <is>
          <t>HC-071</t>
        </is>
      </c>
      <c r="D6534" s="104" t="inlineStr">
        <is>
          <t>Sud-Est</t>
        </is>
      </c>
      <c r="E6534" s="104" t="inlineStr">
        <is>
          <t>Drive</t>
        </is>
      </c>
      <c r="F6534" s="104" t="n">
        <v>31</v>
      </c>
      <c r="G6534" s="159" t="n">
        <v>968</v>
      </c>
      <c r="H6534" s="159" t="n">
        <v>2533</v>
      </c>
      <c r="I6534" s="160" t="n">
        <v>13913.73</v>
      </c>
      <c r="J6534" s="160" t="n">
        <v>366.53</v>
      </c>
      <c r="K6534" s="160" t="n">
        <v>13547.2</v>
      </c>
      <c r="L6534" s="160" t="n">
        <v>3988.04</v>
      </c>
    </row>
    <row r="6535">
      <c r="A6535" s="176" t="n">
        <v>46023</v>
      </c>
      <c r="B6535" s="104" t="inlineStr">
        <is>
          <t>2025/26</t>
        </is>
      </c>
      <c r="C6535" s="104" t="inlineStr">
        <is>
          <t>HC-071</t>
        </is>
      </c>
      <c r="D6535" s="104" t="inlineStr">
        <is>
          <t>Sud-Est</t>
        </is>
      </c>
      <c r="E6535" s="104" t="inlineStr">
        <is>
          <t>Livraison</t>
        </is>
      </c>
      <c r="F6535" s="104" t="n">
        <v>31</v>
      </c>
      <c r="G6535" s="159" t="n">
        <v>1150</v>
      </c>
      <c r="H6535" s="159" t="n">
        <v>2900</v>
      </c>
      <c r="I6535" s="160" t="n">
        <v>19583.78</v>
      </c>
      <c r="J6535" s="160" t="n">
        <v>1200.51</v>
      </c>
      <c r="K6535" s="160" t="n">
        <v>18383.27</v>
      </c>
      <c r="L6535" s="160" t="n">
        <v>5665.86</v>
      </c>
    </row>
    <row r="6536">
      <c r="A6536" s="176" t="n">
        <v>46023</v>
      </c>
      <c r="B6536" s="104" t="inlineStr">
        <is>
          <t>2025/26</t>
        </is>
      </c>
      <c r="C6536" s="104" t="inlineStr">
        <is>
          <t>HC-071</t>
        </is>
      </c>
      <c r="D6536" s="104" t="inlineStr">
        <is>
          <t>Sud-Est</t>
        </is>
      </c>
      <c r="E6536" s="104" t="inlineStr">
        <is>
          <t>Sur place</t>
        </is>
      </c>
      <c r="F6536" s="104" t="n">
        <v>31</v>
      </c>
      <c r="G6536" s="159" t="n">
        <v>2413</v>
      </c>
      <c r="H6536" s="159" t="n">
        <v>6201</v>
      </c>
      <c r="I6536" s="160" t="n">
        <v>32356.47</v>
      </c>
      <c r="J6536" s="160" t="n">
        <v>1033.63</v>
      </c>
      <c r="K6536" s="160" t="n">
        <v>31322.84</v>
      </c>
      <c r="L6536" s="160" t="n">
        <v>9273.969999999999</v>
      </c>
    </row>
    <row r="6537">
      <c r="A6537" s="176" t="n">
        <v>46023</v>
      </c>
      <c r="B6537" s="104" t="inlineStr">
        <is>
          <t>2025/26</t>
        </is>
      </c>
      <c r="C6537" s="104" t="inlineStr">
        <is>
          <t>HC-071</t>
        </is>
      </c>
      <c r="D6537" s="104" t="inlineStr">
        <is>
          <t>Sud-Est</t>
        </is>
      </c>
      <c r="E6537" s="104" t="inlineStr">
        <is>
          <t>À emporter</t>
        </is>
      </c>
      <c r="F6537" s="104" t="n">
        <v>30</v>
      </c>
      <c r="G6537" s="159" t="n">
        <v>1804</v>
      </c>
      <c r="H6537" s="159" t="n">
        <v>4644</v>
      </c>
      <c r="I6537" s="160" t="n">
        <v>22489.99</v>
      </c>
      <c r="J6537" s="160" t="n">
        <v>620.75</v>
      </c>
      <c r="K6537" s="160" t="n">
        <v>21869.24</v>
      </c>
      <c r="L6537" s="160" t="n">
        <v>6516.8</v>
      </c>
    </row>
    <row r="6538">
      <c r="A6538" s="176" t="n">
        <v>46023</v>
      </c>
      <c r="B6538" s="104" t="inlineStr">
        <is>
          <t>2025/26</t>
        </is>
      </c>
      <c r="C6538" s="104" t="inlineStr">
        <is>
          <t>HC-072</t>
        </is>
      </c>
      <c r="D6538" s="104" t="inlineStr">
        <is>
          <t>Sud-Ouest</t>
        </is>
      </c>
      <c r="E6538" s="104" t="inlineStr">
        <is>
          <t>Drive</t>
        </is>
      </c>
      <c r="F6538" s="104" t="n">
        <v>30</v>
      </c>
      <c r="G6538" s="159" t="n">
        <v>691</v>
      </c>
      <c r="H6538" s="159" t="n">
        <v>1752</v>
      </c>
      <c r="I6538" s="160" t="n">
        <v>9897.110000000001</v>
      </c>
      <c r="J6538" s="160" t="n">
        <v>284.5</v>
      </c>
      <c r="K6538" s="160" t="n">
        <v>9612.610000000001</v>
      </c>
      <c r="L6538" s="160" t="n">
        <v>2862.06</v>
      </c>
    </row>
    <row r="6539">
      <c r="A6539" s="176" t="n">
        <v>46023</v>
      </c>
      <c r="B6539" s="104" t="inlineStr">
        <is>
          <t>2025/26</t>
        </is>
      </c>
      <c r="C6539" s="104" t="inlineStr">
        <is>
          <t>HC-072</t>
        </is>
      </c>
      <c r="D6539" s="104" t="inlineStr">
        <is>
          <t>Sud-Ouest</t>
        </is>
      </c>
      <c r="E6539" s="104" t="inlineStr">
        <is>
          <t>Livraison</t>
        </is>
      </c>
      <c r="F6539" s="104" t="n">
        <v>30</v>
      </c>
      <c r="G6539" s="159" t="n">
        <v>753</v>
      </c>
      <c r="H6539" s="159" t="n">
        <v>1953</v>
      </c>
      <c r="I6539" s="160" t="n">
        <v>13046.97</v>
      </c>
      <c r="J6539" s="160" t="n">
        <v>751.58</v>
      </c>
      <c r="K6539" s="160" t="n">
        <v>12295.39</v>
      </c>
      <c r="L6539" s="160" t="n">
        <v>3793.12</v>
      </c>
    </row>
    <row r="6540">
      <c r="A6540" s="176" t="n">
        <v>46023</v>
      </c>
      <c r="B6540" s="104" t="inlineStr">
        <is>
          <t>2025/26</t>
        </is>
      </c>
      <c r="C6540" s="104" t="inlineStr">
        <is>
          <t>HC-072</t>
        </is>
      </c>
      <c r="D6540" s="104" t="inlineStr">
        <is>
          <t>Sud-Ouest</t>
        </is>
      </c>
      <c r="E6540" s="104" t="inlineStr">
        <is>
          <t>Sur place</t>
        </is>
      </c>
      <c r="F6540" s="104" t="n">
        <v>31</v>
      </c>
      <c r="G6540" s="159" t="n">
        <v>1781</v>
      </c>
      <c r="H6540" s="159" t="n">
        <v>4615</v>
      </c>
      <c r="I6540" s="160" t="n">
        <v>23913.91</v>
      </c>
      <c r="J6540" s="160" t="n">
        <v>725.04</v>
      </c>
      <c r="K6540" s="160" t="n">
        <v>23188.87</v>
      </c>
      <c r="L6540" s="160" t="n">
        <v>6851.34</v>
      </c>
    </row>
    <row r="6541">
      <c r="A6541" s="176" t="n">
        <v>46023</v>
      </c>
      <c r="B6541" s="104" t="inlineStr">
        <is>
          <t>2025/26</t>
        </is>
      </c>
      <c r="C6541" s="104" t="inlineStr">
        <is>
          <t>HC-072</t>
        </is>
      </c>
      <c r="D6541" s="104" t="inlineStr">
        <is>
          <t>Sud-Ouest</t>
        </is>
      </c>
      <c r="E6541" s="104" t="inlineStr">
        <is>
          <t>À emporter</t>
        </is>
      </c>
      <c r="F6541" s="104" t="n">
        <v>31</v>
      </c>
      <c r="G6541" s="159" t="n">
        <v>1325</v>
      </c>
      <c r="H6541" s="159" t="n">
        <v>3487</v>
      </c>
      <c r="I6541" s="160" t="n">
        <v>16296.87</v>
      </c>
      <c r="J6541" s="160" t="n">
        <v>474.2</v>
      </c>
      <c r="K6541" s="160" t="n">
        <v>15822.67</v>
      </c>
      <c r="L6541" s="160" t="n">
        <v>4727.68</v>
      </c>
    </row>
    <row r="6542">
      <c r="A6542" s="176" t="n">
        <v>46023</v>
      </c>
      <c r="B6542" s="104" t="inlineStr">
        <is>
          <t>2025/26</t>
        </is>
      </c>
      <c r="C6542" s="104" t="inlineStr">
        <is>
          <t>HC-073</t>
        </is>
      </c>
      <c r="D6542" s="104" t="inlineStr">
        <is>
          <t>Île-de-France</t>
        </is>
      </c>
      <c r="E6542" s="104" t="inlineStr">
        <is>
          <t>Livraison</t>
        </is>
      </c>
      <c r="F6542" s="104" t="n">
        <v>31</v>
      </c>
      <c r="G6542" s="159" t="n">
        <v>2392</v>
      </c>
      <c r="H6542" s="159" t="n">
        <v>5980</v>
      </c>
      <c r="I6542" s="160" t="n">
        <v>41671.95</v>
      </c>
      <c r="J6542" s="160" t="n">
        <v>2529.63</v>
      </c>
      <c r="K6542" s="160" t="n">
        <v>39142.32</v>
      </c>
      <c r="L6542" s="160" t="n">
        <v>12115.4</v>
      </c>
    </row>
    <row r="6543">
      <c r="A6543" s="176" t="n">
        <v>46023</v>
      </c>
      <c r="B6543" s="104" t="inlineStr">
        <is>
          <t>2025/26</t>
        </is>
      </c>
      <c r="C6543" s="104" t="inlineStr">
        <is>
          <t>HC-073</t>
        </is>
      </c>
      <c r="D6543" s="104" t="inlineStr">
        <is>
          <t>Île-de-France</t>
        </is>
      </c>
      <c r="E6543" s="104" t="inlineStr">
        <is>
          <t>Sur place</t>
        </is>
      </c>
      <c r="F6543" s="104" t="n">
        <v>31</v>
      </c>
      <c r="G6543" s="159" t="n">
        <v>5210</v>
      </c>
      <c r="H6543" s="159" t="n">
        <v>13409</v>
      </c>
      <c r="I6543" s="160" t="n">
        <v>70667.61</v>
      </c>
      <c r="J6543" s="160" t="n">
        <v>2195.87</v>
      </c>
      <c r="K6543" s="160" t="n">
        <v>68471.74000000001</v>
      </c>
      <c r="L6543" s="160" t="n">
        <v>20518.12</v>
      </c>
    </row>
    <row r="6544">
      <c r="A6544" s="176" t="n">
        <v>46023</v>
      </c>
      <c r="B6544" s="104" t="inlineStr">
        <is>
          <t>2025/26</t>
        </is>
      </c>
      <c r="C6544" s="104" t="inlineStr">
        <is>
          <t>HC-073</t>
        </is>
      </c>
      <c r="D6544" s="104" t="inlineStr">
        <is>
          <t>Île-de-France</t>
        </is>
      </c>
      <c r="E6544" s="104" t="inlineStr">
        <is>
          <t>À emporter</t>
        </is>
      </c>
      <c r="F6544" s="104" t="n">
        <v>31</v>
      </c>
      <c r="G6544" s="159" t="n">
        <v>3912</v>
      </c>
      <c r="H6544" s="159" t="n">
        <v>10064</v>
      </c>
      <c r="I6544" s="160" t="n">
        <v>48433.92</v>
      </c>
      <c r="J6544" s="160" t="n">
        <v>1462.87</v>
      </c>
      <c r="K6544" s="160" t="n">
        <v>46971.05</v>
      </c>
      <c r="L6544" s="160" t="n">
        <v>14037.29</v>
      </c>
    </row>
    <row r="6545">
      <c r="A6545" s="176" t="n">
        <v>46023</v>
      </c>
      <c r="B6545" s="104" t="inlineStr">
        <is>
          <t>2025/26</t>
        </is>
      </c>
      <c r="C6545" s="104" t="inlineStr">
        <is>
          <t>HC-074</t>
        </is>
      </c>
      <c r="D6545" s="104" t="inlineStr">
        <is>
          <t>Nord-Ouest</t>
        </is>
      </c>
      <c r="E6545" s="104" t="inlineStr">
        <is>
          <t>Livraison</t>
        </is>
      </c>
      <c r="F6545" s="104" t="n">
        <v>30</v>
      </c>
      <c r="G6545" s="159" t="n">
        <v>1427</v>
      </c>
      <c r="H6545" s="159" t="n">
        <v>3663</v>
      </c>
      <c r="I6545" s="160" t="n">
        <v>24508.27</v>
      </c>
      <c r="J6545" s="160" t="n">
        <v>1540.12</v>
      </c>
      <c r="K6545" s="160" t="n">
        <v>22968.15</v>
      </c>
      <c r="L6545" s="160" t="n">
        <v>7088.54</v>
      </c>
    </row>
    <row r="6546">
      <c r="A6546" s="176" t="n">
        <v>46023</v>
      </c>
      <c r="B6546" s="104" t="inlineStr">
        <is>
          <t>2025/26</t>
        </is>
      </c>
      <c r="C6546" s="104" t="inlineStr">
        <is>
          <t>HC-074</t>
        </is>
      </c>
      <c r="D6546" s="104" t="inlineStr">
        <is>
          <t>Nord-Ouest</t>
        </is>
      </c>
      <c r="E6546" s="104" t="inlineStr">
        <is>
          <t>Sur place</t>
        </is>
      </c>
      <c r="F6546" s="104" t="n">
        <v>31</v>
      </c>
      <c r="G6546" s="159" t="n">
        <v>3345</v>
      </c>
      <c r="H6546" s="159" t="n">
        <v>8424</v>
      </c>
      <c r="I6546" s="160" t="n">
        <v>45282.75</v>
      </c>
      <c r="J6546" s="160" t="n">
        <v>1517.58</v>
      </c>
      <c r="K6546" s="160" t="n">
        <v>43765.17</v>
      </c>
      <c r="L6546" s="160" t="n">
        <v>12934.26</v>
      </c>
    </row>
    <row r="6547">
      <c r="A6547" s="176" t="n">
        <v>46023</v>
      </c>
      <c r="B6547" s="104" t="inlineStr">
        <is>
          <t>2025/26</t>
        </is>
      </c>
      <c r="C6547" s="104" t="inlineStr">
        <is>
          <t>HC-074</t>
        </is>
      </c>
      <c r="D6547" s="104" t="inlineStr">
        <is>
          <t>Nord-Ouest</t>
        </is>
      </c>
      <c r="E6547" s="104" t="inlineStr">
        <is>
          <t>À emporter</t>
        </is>
      </c>
      <c r="F6547" s="104" t="n">
        <v>31</v>
      </c>
      <c r="G6547" s="159" t="n">
        <v>2534</v>
      </c>
      <c r="H6547" s="159" t="n">
        <v>6454</v>
      </c>
      <c r="I6547" s="160" t="n">
        <v>31772.04</v>
      </c>
      <c r="J6547" s="160" t="n">
        <v>997.11</v>
      </c>
      <c r="K6547" s="160" t="n">
        <v>30774.93</v>
      </c>
      <c r="L6547" s="160" t="n">
        <v>9089.049999999999</v>
      </c>
    </row>
    <row r="6548">
      <c r="A6548" s="176" t="n">
        <v>46023</v>
      </c>
      <c r="B6548" s="104" t="inlineStr">
        <is>
          <t>2025/26</t>
        </is>
      </c>
      <c r="C6548" s="104" t="inlineStr">
        <is>
          <t>HC-075</t>
        </is>
      </c>
      <c r="D6548" s="104" t="inlineStr">
        <is>
          <t>Sud-Est</t>
        </is>
      </c>
      <c r="E6548" s="104" t="inlineStr">
        <is>
          <t>Drive</t>
        </is>
      </c>
      <c r="F6548" s="104" t="n">
        <v>31</v>
      </c>
      <c r="G6548" s="159" t="n">
        <v>1541</v>
      </c>
      <c r="H6548" s="159" t="n">
        <v>3913</v>
      </c>
      <c r="I6548" s="160" t="n">
        <v>21899.43</v>
      </c>
      <c r="J6548" s="160" t="n">
        <v>664.8099999999999</v>
      </c>
      <c r="K6548" s="160" t="n">
        <v>21234.62</v>
      </c>
      <c r="L6548" s="160" t="n">
        <v>6371.33</v>
      </c>
    </row>
    <row r="6549">
      <c r="A6549" s="176" t="n">
        <v>46023</v>
      </c>
      <c r="B6549" s="104" t="inlineStr">
        <is>
          <t>2025/26</t>
        </is>
      </c>
      <c r="C6549" s="104" t="inlineStr">
        <is>
          <t>HC-075</t>
        </is>
      </c>
      <c r="D6549" s="104" t="inlineStr">
        <is>
          <t>Sud-Est</t>
        </is>
      </c>
      <c r="E6549" s="104" t="inlineStr">
        <is>
          <t>Livraison</t>
        </is>
      </c>
      <c r="F6549" s="104" t="n">
        <v>31</v>
      </c>
      <c r="G6549" s="159" t="n">
        <v>1746</v>
      </c>
      <c r="H6549" s="159" t="n">
        <v>4515</v>
      </c>
      <c r="I6549" s="160" t="n">
        <v>29631.73</v>
      </c>
      <c r="J6549" s="160" t="n">
        <v>1664.99</v>
      </c>
      <c r="K6549" s="160" t="n">
        <v>27966.74</v>
      </c>
      <c r="L6549" s="160" t="n">
        <v>8652.799999999999</v>
      </c>
    </row>
    <row r="6550">
      <c r="A6550" s="176" t="n">
        <v>46023</v>
      </c>
      <c r="B6550" s="104" t="inlineStr">
        <is>
          <t>2025/26</t>
        </is>
      </c>
      <c r="C6550" s="104" t="inlineStr">
        <is>
          <t>HC-075</t>
        </is>
      </c>
      <c r="D6550" s="104" t="inlineStr">
        <is>
          <t>Sud-Est</t>
        </is>
      </c>
      <c r="E6550" s="104" t="inlineStr">
        <is>
          <t>Sur place</t>
        </is>
      </c>
      <c r="F6550" s="104" t="n">
        <v>31</v>
      </c>
      <c r="G6550" s="159" t="n">
        <v>3833</v>
      </c>
      <c r="H6550" s="159" t="n">
        <v>9560</v>
      </c>
      <c r="I6550" s="160" t="n">
        <v>51769.97</v>
      </c>
      <c r="J6550" s="160" t="n">
        <v>1563.65</v>
      </c>
      <c r="K6550" s="160" t="n">
        <v>50206.32</v>
      </c>
      <c r="L6550" s="160" t="n">
        <v>14860.32</v>
      </c>
    </row>
    <row r="6551">
      <c r="A6551" s="176" t="n">
        <v>46023</v>
      </c>
      <c r="B6551" s="104" t="inlineStr">
        <is>
          <t>2025/26</t>
        </is>
      </c>
      <c r="C6551" s="104" t="inlineStr">
        <is>
          <t>HC-075</t>
        </is>
      </c>
      <c r="D6551" s="104" t="inlineStr">
        <is>
          <t>Sud-Est</t>
        </is>
      </c>
      <c r="E6551" s="104" t="inlineStr">
        <is>
          <t>À emporter</t>
        </is>
      </c>
      <c r="F6551" s="104" t="n">
        <v>30</v>
      </c>
      <c r="G6551" s="159" t="n">
        <v>2819</v>
      </c>
      <c r="H6551" s="159" t="n">
        <v>7183</v>
      </c>
      <c r="I6551" s="160" t="n">
        <v>34710.35</v>
      </c>
      <c r="J6551" s="160" t="n">
        <v>1064.3</v>
      </c>
      <c r="K6551" s="160" t="n">
        <v>33646.05</v>
      </c>
      <c r="L6551" s="160" t="n">
        <v>10053.6</v>
      </c>
    </row>
    <row r="6552">
      <c r="A6552" s="176" t="n">
        <v>46023</v>
      </c>
      <c r="B6552" s="104" t="inlineStr">
        <is>
          <t>2025/26</t>
        </is>
      </c>
      <c r="C6552" s="104" t="inlineStr">
        <is>
          <t>HC-076</t>
        </is>
      </c>
      <c r="D6552" s="104" t="inlineStr">
        <is>
          <t>Sud-Ouest</t>
        </is>
      </c>
      <c r="E6552" s="104" t="inlineStr">
        <is>
          <t>Drive</t>
        </is>
      </c>
      <c r="F6552" s="104" t="n">
        <v>31</v>
      </c>
      <c r="G6552" s="159" t="n">
        <v>1136</v>
      </c>
      <c r="H6552" s="159" t="n">
        <v>2831</v>
      </c>
      <c r="I6552" s="160" t="n">
        <v>16439.74</v>
      </c>
      <c r="J6552" s="160" t="n">
        <v>546.15</v>
      </c>
      <c r="K6552" s="160" t="n">
        <v>15893.59</v>
      </c>
      <c r="L6552" s="160" t="n">
        <v>4727.75</v>
      </c>
    </row>
    <row r="6553">
      <c r="A6553" s="176" t="n">
        <v>46023</v>
      </c>
      <c r="B6553" s="104" t="inlineStr">
        <is>
          <t>2025/26</t>
        </is>
      </c>
      <c r="C6553" s="104" t="inlineStr">
        <is>
          <t>HC-076</t>
        </is>
      </c>
      <c r="D6553" s="104" t="inlineStr">
        <is>
          <t>Sud-Ouest</t>
        </is>
      </c>
      <c r="E6553" s="104" t="inlineStr">
        <is>
          <t>Livraison</t>
        </is>
      </c>
      <c r="F6553" s="104" t="n">
        <v>31</v>
      </c>
      <c r="G6553" s="159" t="n">
        <v>1368</v>
      </c>
      <c r="H6553" s="159" t="n">
        <v>3483</v>
      </c>
      <c r="I6553" s="160" t="n">
        <v>23406.87</v>
      </c>
      <c r="J6553" s="160" t="n">
        <v>1407.56</v>
      </c>
      <c r="K6553" s="160" t="n">
        <v>21999.31</v>
      </c>
      <c r="L6553" s="160" t="n">
        <v>6801.9</v>
      </c>
    </row>
    <row r="6554">
      <c r="A6554" s="176" t="n">
        <v>46023</v>
      </c>
      <c r="B6554" s="104" t="inlineStr">
        <is>
          <t>2025/26</t>
        </is>
      </c>
      <c r="C6554" s="104" t="inlineStr">
        <is>
          <t>HC-076</t>
        </is>
      </c>
      <c r="D6554" s="104" t="inlineStr">
        <is>
          <t>Sud-Ouest</t>
        </is>
      </c>
      <c r="E6554" s="104" t="inlineStr">
        <is>
          <t>Sur place</t>
        </is>
      </c>
      <c r="F6554" s="104" t="n">
        <v>30</v>
      </c>
      <c r="G6554" s="159" t="n">
        <v>2753</v>
      </c>
      <c r="H6554" s="159" t="n">
        <v>7223</v>
      </c>
      <c r="I6554" s="160" t="n">
        <v>37066.18</v>
      </c>
      <c r="J6554" s="160" t="n">
        <v>1061.05</v>
      </c>
      <c r="K6554" s="160" t="n">
        <v>36005.13</v>
      </c>
      <c r="L6554" s="160" t="n">
        <v>10636.14</v>
      </c>
    </row>
    <row r="6555">
      <c r="A6555" s="176" t="n">
        <v>46023</v>
      </c>
      <c r="B6555" s="104" t="inlineStr">
        <is>
          <t>2025/26</t>
        </is>
      </c>
      <c r="C6555" s="104" t="inlineStr">
        <is>
          <t>HC-076</t>
        </is>
      </c>
      <c r="D6555" s="104" t="inlineStr">
        <is>
          <t>Sud-Ouest</t>
        </is>
      </c>
      <c r="E6555" s="104" t="inlineStr">
        <is>
          <t>À emporter</t>
        </is>
      </c>
      <c r="F6555" s="104" t="n">
        <v>31</v>
      </c>
      <c r="G6555" s="159" t="n">
        <v>2203</v>
      </c>
      <c r="H6555" s="159" t="n">
        <v>5815</v>
      </c>
      <c r="I6555" s="160" t="n">
        <v>27372.49</v>
      </c>
      <c r="J6555" s="160" t="n">
        <v>863.4299999999999</v>
      </c>
      <c r="K6555" s="160" t="n">
        <v>26509.06</v>
      </c>
      <c r="L6555" s="160" t="n">
        <v>7915.72</v>
      </c>
    </row>
    <row r="6556">
      <c r="A6556" s="176" t="n">
        <v>46023</v>
      </c>
      <c r="B6556" s="104" t="inlineStr">
        <is>
          <t>2025/26</t>
        </is>
      </c>
      <c r="C6556" s="104" t="inlineStr">
        <is>
          <t>HC-077</t>
        </is>
      </c>
      <c r="D6556" s="104" t="inlineStr">
        <is>
          <t>Île-de-France</t>
        </is>
      </c>
      <c r="E6556" s="104" t="inlineStr">
        <is>
          <t>Drive</t>
        </is>
      </c>
      <c r="F6556" s="104" t="n">
        <v>30</v>
      </c>
      <c r="G6556" s="159" t="n">
        <v>1183</v>
      </c>
      <c r="H6556" s="159" t="n">
        <v>3094</v>
      </c>
      <c r="I6556" s="160" t="n">
        <v>17029.94</v>
      </c>
      <c r="J6556" s="160" t="n">
        <v>456.64</v>
      </c>
      <c r="K6556" s="160" t="n">
        <v>16573.3</v>
      </c>
      <c r="L6556" s="160" t="n">
        <v>4942.19</v>
      </c>
    </row>
    <row r="6557">
      <c r="A6557" s="176" t="n">
        <v>46023</v>
      </c>
      <c r="B6557" s="104" t="inlineStr">
        <is>
          <t>2025/26</t>
        </is>
      </c>
      <c r="C6557" s="104" t="inlineStr">
        <is>
          <t>HC-077</t>
        </is>
      </c>
      <c r="D6557" s="104" t="inlineStr">
        <is>
          <t>Île-de-France</t>
        </is>
      </c>
      <c r="E6557" s="104" t="inlineStr">
        <is>
          <t>Livraison</t>
        </is>
      </c>
      <c r="F6557" s="104" t="n">
        <v>31</v>
      </c>
      <c r="G6557" s="159" t="n">
        <v>1394</v>
      </c>
      <c r="H6557" s="159" t="n">
        <v>3525</v>
      </c>
      <c r="I6557" s="160" t="n">
        <v>24121.59</v>
      </c>
      <c r="J6557" s="160" t="n">
        <v>1441.28</v>
      </c>
      <c r="K6557" s="160" t="n">
        <v>22680.31</v>
      </c>
      <c r="L6557" s="160" t="n">
        <v>7031.64</v>
      </c>
    </row>
    <row r="6558">
      <c r="A6558" s="176" t="n">
        <v>46023</v>
      </c>
      <c r="B6558" s="104" t="inlineStr">
        <is>
          <t>2025/26</t>
        </is>
      </c>
      <c r="C6558" s="104" t="inlineStr">
        <is>
          <t>HC-077</t>
        </is>
      </c>
      <c r="D6558" s="104" t="inlineStr">
        <is>
          <t>Île-de-France</t>
        </is>
      </c>
      <c r="E6558" s="104" t="inlineStr">
        <is>
          <t>Sur place</t>
        </is>
      </c>
      <c r="F6558" s="104" t="n">
        <v>31</v>
      </c>
      <c r="G6558" s="159" t="n">
        <v>3043</v>
      </c>
      <c r="H6558" s="159" t="n">
        <v>7992</v>
      </c>
      <c r="I6558" s="160" t="n">
        <v>41159.1</v>
      </c>
      <c r="J6558" s="160" t="n">
        <v>1342</v>
      </c>
      <c r="K6558" s="160" t="n">
        <v>39817.1</v>
      </c>
      <c r="L6558" s="160" t="n">
        <v>11885.83</v>
      </c>
    </row>
    <row r="6559">
      <c r="A6559" s="176" t="n">
        <v>46023</v>
      </c>
      <c r="B6559" s="104" t="inlineStr">
        <is>
          <t>2025/26</t>
        </is>
      </c>
      <c r="C6559" s="104" t="inlineStr">
        <is>
          <t>HC-077</t>
        </is>
      </c>
      <c r="D6559" s="104" t="inlineStr">
        <is>
          <t>Île-de-France</t>
        </is>
      </c>
      <c r="E6559" s="104" t="inlineStr">
        <is>
          <t>À emporter</t>
        </is>
      </c>
      <c r="F6559" s="104" t="n">
        <v>31</v>
      </c>
      <c r="G6559" s="159" t="n">
        <v>2367</v>
      </c>
      <c r="H6559" s="159" t="n">
        <v>6158</v>
      </c>
      <c r="I6559" s="160" t="n">
        <v>29178.02</v>
      </c>
      <c r="J6559" s="160" t="n">
        <v>819.58</v>
      </c>
      <c r="K6559" s="160" t="n">
        <v>28358.44</v>
      </c>
      <c r="L6559" s="160" t="n">
        <v>8396.809999999999</v>
      </c>
    </row>
    <row r="6560">
      <c r="A6560" s="176" t="n">
        <v>46023</v>
      </c>
      <c r="B6560" s="104" t="inlineStr">
        <is>
          <t>2025/26</t>
        </is>
      </c>
      <c r="C6560" s="104" t="inlineStr">
        <is>
          <t>HC-078</t>
        </is>
      </c>
      <c r="D6560" s="104" t="inlineStr">
        <is>
          <t>Nord-Ouest</t>
        </is>
      </c>
      <c r="E6560" s="104" t="inlineStr">
        <is>
          <t>Livraison</t>
        </is>
      </c>
      <c r="F6560" s="104" t="n">
        <v>31</v>
      </c>
      <c r="G6560" s="159" t="n">
        <v>1448</v>
      </c>
      <c r="H6560" s="159" t="n">
        <v>3662</v>
      </c>
      <c r="I6560" s="160" t="n">
        <v>25087.72</v>
      </c>
      <c r="J6560" s="160" t="n">
        <v>1513.52</v>
      </c>
      <c r="K6560" s="160" t="n">
        <v>23574.2</v>
      </c>
      <c r="L6560" s="160" t="n">
        <v>7303.72</v>
      </c>
    </row>
    <row r="6561">
      <c r="A6561" s="176" t="n">
        <v>46023</v>
      </c>
      <c r="B6561" s="104" t="inlineStr">
        <is>
          <t>2025/26</t>
        </is>
      </c>
      <c r="C6561" s="104" t="inlineStr">
        <is>
          <t>HC-078</t>
        </is>
      </c>
      <c r="D6561" s="104" t="inlineStr">
        <is>
          <t>Nord-Ouest</t>
        </is>
      </c>
      <c r="E6561" s="104" t="inlineStr">
        <is>
          <t>Sur place</t>
        </is>
      </c>
      <c r="F6561" s="104" t="n">
        <v>31</v>
      </c>
      <c r="G6561" s="159" t="n">
        <v>3283</v>
      </c>
      <c r="H6561" s="159" t="n">
        <v>8461</v>
      </c>
      <c r="I6561" s="160" t="n">
        <v>44082.65</v>
      </c>
      <c r="J6561" s="160" t="n">
        <v>1254.02</v>
      </c>
      <c r="K6561" s="160" t="n">
        <v>42828.63</v>
      </c>
      <c r="L6561" s="160" t="n">
        <v>12789.41</v>
      </c>
    </row>
    <row r="6562">
      <c r="A6562" s="176" t="n">
        <v>46023</v>
      </c>
      <c r="B6562" s="104" t="inlineStr">
        <is>
          <t>2025/26</t>
        </is>
      </c>
      <c r="C6562" s="104" t="inlineStr">
        <is>
          <t>HC-078</t>
        </is>
      </c>
      <c r="D6562" s="104" t="inlineStr">
        <is>
          <t>Nord-Ouest</t>
        </is>
      </c>
      <c r="E6562" s="104" t="inlineStr">
        <is>
          <t>À emporter</t>
        </is>
      </c>
      <c r="F6562" s="104" t="n">
        <v>31</v>
      </c>
      <c r="G6562" s="159" t="n">
        <v>2534</v>
      </c>
      <c r="H6562" s="159" t="n">
        <v>6529</v>
      </c>
      <c r="I6562" s="160" t="n">
        <v>31330.89</v>
      </c>
      <c r="J6562" s="160" t="n">
        <v>942.72</v>
      </c>
      <c r="K6562" s="160" t="n">
        <v>30388.17</v>
      </c>
      <c r="L6562" s="160" t="n">
        <v>9004.18</v>
      </c>
    </row>
    <row r="6563">
      <c r="A6563" s="176" t="n">
        <v>46023</v>
      </c>
      <c r="B6563" s="104" t="inlineStr">
        <is>
          <t>2025/26</t>
        </is>
      </c>
      <c r="C6563" s="104" t="inlineStr">
        <is>
          <t>HC-079</t>
        </is>
      </c>
      <c r="D6563" s="104" t="inlineStr">
        <is>
          <t>Sud-Est</t>
        </is>
      </c>
      <c r="E6563" s="104" t="inlineStr">
        <is>
          <t>Drive</t>
        </is>
      </c>
      <c r="F6563" s="104" t="n">
        <v>31</v>
      </c>
      <c r="G6563" s="159" t="n">
        <v>1255</v>
      </c>
      <c r="H6563" s="159" t="n">
        <v>3230</v>
      </c>
      <c r="I6563" s="160" t="n">
        <v>18028.63</v>
      </c>
      <c r="J6563" s="160" t="n">
        <v>553.1799999999999</v>
      </c>
      <c r="K6563" s="160" t="n">
        <v>17475.45</v>
      </c>
      <c r="L6563" s="160" t="n">
        <v>5212.8</v>
      </c>
    </row>
    <row r="6564">
      <c r="A6564" s="176" t="n">
        <v>46023</v>
      </c>
      <c r="B6564" s="104" t="inlineStr">
        <is>
          <t>2025/26</t>
        </is>
      </c>
      <c r="C6564" s="104" t="inlineStr">
        <is>
          <t>HC-079</t>
        </is>
      </c>
      <c r="D6564" s="104" t="inlineStr">
        <is>
          <t>Sud-Est</t>
        </is>
      </c>
      <c r="E6564" s="104" t="inlineStr">
        <is>
          <t>Livraison</t>
        </is>
      </c>
      <c r="F6564" s="104" t="n">
        <v>31</v>
      </c>
      <c r="G6564" s="159" t="n">
        <v>1353</v>
      </c>
      <c r="H6564" s="159" t="n">
        <v>3382</v>
      </c>
      <c r="I6564" s="160" t="n">
        <v>23305.48</v>
      </c>
      <c r="J6564" s="160" t="n">
        <v>1442.93</v>
      </c>
      <c r="K6564" s="160" t="n">
        <v>21862.55</v>
      </c>
      <c r="L6564" s="160" t="n">
        <v>6796.5</v>
      </c>
    </row>
    <row r="6565">
      <c r="A6565" s="176" t="n">
        <v>46023</v>
      </c>
      <c r="B6565" s="104" t="inlineStr">
        <is>
          <t>2025/26</t>
        </is>
      </c>
      <c r="C6565" s="104" t="inlineStr">
        <is>
          <t>HC-079</t>
        </is>
      </c>
      <c r="D6565" s="104" t="inlineStr">
        <is>
          <t>Sud-Est</t>
        </is>
      </c>
      <c r="E6565" s="104" t="inlineStr">
        <is>
          <t>Sur place</t>
        </is>
      </c>
      <c r="F6565" s="104" t="n">
        <v>31</v>
      </c>
      <c r="G6565" s="159" t="n">
        <v>3075</v>
      </c>
      <c r="H6565" s="159" t="n">
        <v>7686</v>
      </c>
      <c r="I6565" s="160" t="n">
        <v>41997.02</v>
      </c>
      <c r="J6565" s="160" t="n">
        <v>1415.4</v>
      </c>
      <c r="K6565" s="160" t="n">
        <v>40581.62</v>
      </c>
      <c r="L6565" s="160" t="n">
        <v>12029.42</v>
      </c>
    </row>
    <row r="6566">
      <c r="A6566" s="176" t="n">
        <v>46023</v>
      </c>
      <c r="B6566" s="104" t="inlineStr">
        <is>
          <t>2025/26</t>
        </is>
      </c>
      <c r="C6566" s="104" t="inlineStr">
        <is>
          <t>HC-079</t>
        </is>
      </c>
      <c r="D6566" s="104" t="inlineStr">
        <is>
          <t>Sud-Est</t>
        </is>
      </c>
      <c r="E6566" s="104" t="inlineStr">
        <is>
          <t>À emporter</t>
        </is>
      </c>
      <c r="F6566" s="104" t="n">
        <v>31</v>
      </c>
      <c r="G6566" s="159" t="n">
        <v>2285</v>
      </c>
      <c r="H6566" s="159" t="n">
        <v>5730</v>
      </c>
      <c r="I6566" s="160" t="n">
        <v>28618.93</v>
      </c>
      <c r="J6566" s="160" t="n">
        <v>991.72</v>
      </c>
      <c r="K6566" s="160" t="n">
        <v>27627.21</v>
      </c>
      <c r="L6566" s="160" t="n">
        <v>8236.99</v>
      </c>
    </row>
    <row r="6567">
      <c r="A6567" s="176" t="n">
        <v>46023</v>
      </c>
      <c r="B6567" s="104" t="inlineStr">
        <is>
          <t>2025/26</t>
        </is>
      </c>
      <c r="C6567" s="104" t="inlineStr">
        <is>
          <t>HC-080</t>
        </is>
      </c>
      <c r="D6567" s="104" t="inlineStr">
        <is>
          <t>Sud-Ouest</t>
        </is>
      </c>
      <c r="E6567" s="104" t="inlineStr">
        <is>
          <t>Livraison</t>
        </is>
      </c>
      <c r="F6567" s="104" t="n">
        <v>31</v>
      </c>
      <c r="G6567" s="159" t="n">
        <v>1136</v>
      </c>
      <c r="H6567" s="159" t="n">
        <v>2929</v>
      </c>
      <c r="I6567" s="160" t="n">
        <v>19669.28</v>
      </c>
      <c r="J6567" s="160" t="n">
        <v>1209.54</v>
      </c>
      <c r="K6567" s="160" t="n">
        <v>18459.74</v>
      </c>
      <c r="L6567" s="160" t="n">
        <v>5732.07</v>
      </c>
    </row>
    <row r="6568">
      <c r="A6568" s="176" t="n">
        <v>46023</v>
      </c>
      <c r="B6568" s="104" t="inlineStr">
        <is>
          <t>2025/26</t>
        </is>
      </c>
      <c r="C6568" s="104" t="inlineStr">
        <is>
          <t>HC-080</t>
        </is>
      </c>
      <c r="D6568" s="104" t="inlineStr">
        <is>
          <t>Sud-Ouest</t>
        </is>
      </c>
      <c r="E6568" s="104" t="inlineStr">
        <is>
          <t>Sur place</t>
        </is>
      </c>
      <c r="F6568" s="104" t="n">
        <v>31</v>
      </c>
      <c r="G6568" s="159" t="n">
        <v>2657</v>
      </c>
      <c r="H6568" s="159" t="n">
        <v>6750</v>
      </c>
      <c r="I6568" s="160" t="n">
        <v>35760.7</v>
      </c>
      <c r="J6568" s="160" t="n">
        <v>1134.38</v>
      </c>
      <c r="K6568" s="160" t="n">
        <v>34626.32</v>
      </c>
      <c r="L6568" s="160" t="n">
        <v>10315.66</v>
      </c>
    </row>
    <row r="6569">
      <c r="A6569" s="176" t="n">
        <v>46023</v>
      </c>
      <c r="B6569" s="104" t="inlineStr">
        <is>
          <t>2025/26</t>
        </is>
      </c>
      <c r="C6569" s="104" t="inlineStr">
        <is>
          <t>HC-080</t>
        </is>
      </c>
      <c r="D6569" s="104" t="inlineStr">
        <is>
          <t>Sud-Ouest</t>
        </is>
      </c>
      <c r="E6569" s="104" t="inlineStr">
        <is>
          <t>À emporter</t>
        </is>
      </c>
      <c r="F6569" s="104" t="n">
        <v>30</v>
      </c>
      <c r="G6569" s="159" t="n">
        <v>1918</v>
      </c>
      <c r="H6569" s="159" t="n">
        <v>5035</v>
      </c>
      <c r="I6569" s="160" t="n">
        <v>23758.42</v>
      </c>
      <c r="J6569" s="160" t="n">
        <v>675.11</v>
      </c>
      <c r="K6569" s="160" t="n">
        <v>23083.31</v>
      </c>
      <c r="L6569" s="160" t="n">
        <v>6856.59</v>
      </c>
    </row>
    <row r="6570">
      <c r="A6570" s="176" t="n">
        <v>46023</v>
      </c>
      <c r="B6570" s="104" t="inlineStr">
        <is>
          <t>2025/26</t>
        </is>
      </c>
      <c r="C6570" s="104" t="inlineStr">
        <is>
          <t>HC-081</t>
        </is>
      </c>
      <c r="D6570" s="104" t="inlineStr">
        <is>
          <t>Île-de-France</t>
        </is>
      </c>
      <c r="E6570" s="104" t="inlineStr">
        <is>
          <t>Livraison</t>
        </is>
      </c>
      <c r="F6570" s="104" t="n">
        <v>31</v>
      </c>
      <c r="G6570" s="159" t="n">
        <v>1737</v>
      </c>
      <c r="H6570" s="159" t="n">
        <v>4562</v>
      </c>
      <c r="I6570" s="160" t="n">
        <v>29501.41</v>
      </c>
      <c r="J6570" s="160" t="n">
        <v>1819.25</v>
      </c>
      <c r="K6570" s="160" t="n">
        <v>27682.16</v>
      </c>
      <c r="L6570" s="160" t="n">
        <v>10157.68</v>
      </c>
    </row>
    <row r="6571">
      <c r="A6571" s="176" t="n">
        <v>46023</v>
      </c>
      <c r="B6571" s="104" t="inlineStr">
        <is>
          <t>2025/26</t>
        </is>
      </c>
      <c r="C6571" s="104" t="inlineStr">
        <is>
          <t>HC-081</t>
        </is>
      </c>
      <c r="D6571" s="104" t="inlineStr">
        <is>
          <t>Île-de-France</t>
        </is>
      </c>
      <c r="E6571" s="104" t="inlineStr">
        <is>
          <t>Sur place</t>
        </is>
      </c>
      <c r="F6571" s="104" t="n">
        <v>31</v>
      </c>
      <c r="G6571" s="159" t="n">
        <v>3671</v>
      </c>
      <c r="H6571" s="159" t="n">
        <v>9458</v>
      </c>
      <c r="I6571" s="160" t="n">
        <v>49606.84</v>
      </c>
      <c r="J6571" s="160" t="n">
        <v>1676.21</v>
      </c>
      <c r="K6571" s="160" t="n">
        <v>47930.63</v>
      </c>
      <c r="L6571" s="160" t="n">
        <v>16995.76</v>
      </c>
    </row>
    <row r="6572">
      <c r="A6572" s="176" t="n">
        <v>46023</v>
      </c>
      <c r="B6572" s="104" t="inlineStr">
        <is>
          <t>2025/26</t>
        </is>
      </c>
      <c r="C6572" s="104" t="inlineStr">
        <is>
          <t>HC-081</t>
        </is>
      </c>
      <c r="D6572" s="104" t="inlineStr">
        <is>
          <t>Île-de-France</t>
        </is>
      </c>
      <c r="E6572" s="104" t="inlineStr">
        <is>
          <t>À emporter</t>
        </is>
      </c>
      <c r="F6572" s="104" t="n">
        <v>30</v>
      </c>
      <c r="G6572" s="159" t="n">
        <v>2769</v>
      </c>
      <c r="H6572" s="159" t="n">
        <v>6892</v>
      </c>
      <c r="I6572" s="160" t="n">
        <v>34366.12</v>
      </c>
      <c r="J6572" s="160" t="n">
        <v>991.24</v>
      </c>
      <c r="K6572" s="160" t="n">
        <v>33374.88</v>
      </c>
      <c r="L6572" s="160" t="n">
        <v>11815.59</v>
      </c>
    </row>
    <row r="6573">
      <c r="A6573" s="176" t="n">
        <v>46023</v>
      </c>
      <c r="B6573" s="104" t="inlineStr">
        <is>
          <t>2025/26</t>
        </is>
      </c>
      <c r="C6573" s="104" t="inlineStr">
        <is>
          <t>HC-082</t>
        </is>
      </c>
      <c r="D6573" s="104" t="inlineStr">
        <is>
          <t>Nord-Ouest</t>
        </is>
      </c>
      <c r="E6573" s="104" t="inlineStr">
        <is>
          <t>Livraison</t>
        </is>
      </c>
      <c r="F6573" s="104" t="n">
        <v>31</v>
      </c>
      <c r="G6573" s="159" t="n">
        <v>1355</v>
      </c>
      <c r="H6573" s="159" t="n">
        <v>3423</v>
      </c>
      <c r="I6573" s="160" t="n">
        <v>23361.67</v>
      </c>
      <c r="J6573" s="160" t="n">
        <v>1351.67</v>
      </c>
      <c r="K6573" s="160" t="n">
        <v>22010</v>
      </c>
      <c r="L6573" s="160" t="n">
        <v>6780.18</v>
      </c>
    </row>
    <row r="6574">
      <c r="A6574" s="176" t="n">
        <v>46023</v>
      </c>
      <c r="B6574" s="104" t="inlineStr">
        <is>
          <t>2025/26</t>
        </is>
      </c>
      <c r="C6574" s="104" t="inlineStr">
        <is>
          <t>HC-082</t>
        </is>
      </c>
      <c r="D6574" s="104" t="inlineStr">
        <is>
          <t>Nord-Ouest</t>
        </is>
      </c>
      <c r="E6574" s="104" t="inlineStr">
        <is>
          <t>Sur place</t>
        </is>
      </c>
      <c r="F6574" s="104" t="n">
        <v>30</v>
      </c>
      <c r="G6574" s="159" t="n">
        <v>2745</v>
      </c>
      <c r="H6574" s="159" t="n">
        <v>6999</v>
      </c>
      <c r="I6574" s="160" t="n">
        <v>36855</v>
      </c>
      <c r="J6574" s="160" t="n">
        <v>1066.25</v>
      </c>
      <c r="K6574" s="160" t="n">
        <v>35788.75</v>
      </c>
      <c r="L6574" s="160" t="n">
        <v>10638.97</v>
      </c>
    </row>
    <row r="6575">
      <c r="A6575" s="176" t="n">
        <v>46023</v>
      </c>
      <c r="B6575" s="104" t="inlineStr">
        <is>
          <t>2025/26</t>
        </is>
      </c>
      <c r="C6575" s="104" t="inlineStr">
        <is>
          <t>HC-082</t>
        </is>
      </c>
      <c r="D6575" s="104" t="inlineStr">
        <is>
          <t>Nord-Ouest</t>
        </is>
      </c>
      <c r="E6575" s="104" t="inlineStr">
        <is>
          <t>À emporter</t>
        </is>
      </c>
      <c r="F6575" s="104" t="n">
        <v>31</v>
      </c>
      <c r="G6575" s="159" t="n">
        <v>2217</v>
      </c>
      <c r="H6575" s="159" t="n">
        <v>5531</v>
      </c>
      <c r="I6575" s="160" t="n">
        <v>27538.49</v>
      </c>
      <c r="J6575" s="160" t="n">
        <v>880.8</v>
      </c>
      <c r="K6575" s="160" t="n">
        <v>26657.69</v>
      </c>
      <c r="L6575" s="160" t="n">
        <v>7898.34</v>
      </c>
    </row>
    <row r="6576">
      <c r="A6576" s="176" t="n">
        <v>46023</v>
      </c>
      <c r="B6576" s="104" t="inlineStr">
        <is>
          <t>2025/26</t>
        </is>
      </c>
      <c r="C6576" s="104" t="inlineStr">
        <is>
          <t>HC-083</t>
        </is>
      </c>
      <c r="D6576" s="104" t="inlineStr">
        <is>
          <t>Sud-Est</t>
        </is>
      </c>
      <c r="E6576" s="104" t="inlineStr">
        <is>
          <t>Livraison</t>
        </is>
      </c>
      <c r="F6576" s="104" t="n">
        <v>31</v>
      </c>
      <c r="G6576" s="159" t="n">
        <v>1136</v>
      </c>
      <c r="H6576" s="159" t="n">
        <v>3006</v>
      </c>
      <c r="I6576" s="160" t="n">
        <v>19571.13</v>
      </c>
      <c r="J6576" s="160" t="n">
        <v>1136.14</v>
      </c>
      <c r="K6576" s="160" t="n">
        <v>18434.99</v>
      </c>
      <c r="L6576" s="160" t="n">
        <v>5693.88</v>
      </c>
    </row>
    <row r="6577">
      <c r="A6577" s="176" t="n">
        <v>46023</v>
      </c>
      <c r="B6577" s="104" t="inlineStr">
        <is>
          <t>2025/26</t>
        </is>
      </c>
      <c r="C6577" s="104" t="inlineStr">
        <is>
          <t>HC-083</t>
        </is>
      </c>
      <c r="D6577" s="104" t="inlineStr">
        <is>
          <t>Sud-Est</t>
        </is>
      </c>
      <c r="E6577" s="104" t="inlineStr">
        <is>
          <t>Sur place</t>
        </is>
      </c>
      <c r="F6577" s="104" t="n">
        <v>31</v>
      </c>
      <c r="G6577" s="159" t="n">
        <v>2548</v>
      </c>
      <c r="H6577" s="159" t="n">
        <v>6607</v>
      </c>
      <c r="I6577" s="160" t="n">
        <v>34228.17</v>
      </c>
      <c r="J6577" s="160" t="n">
        <v>1096.02</v>
      </c>
      <c r="K6577" s="160" t="n">
        <v>33132.15</v>
      </c>
      <c r="L6577" s="160" t="n">
        <v>9850.77</v>
      </c>
    </row>
    <row r="6578">
      <c r="A6578" s="176" t="n">
        <v>46023</v>
      </c>
      <c r="B6578" s="104" t="inlineStr">
        <is>
          <t>2025/26</t>
        </is>
      </c>
      <c r="C6578" s="104" t="inlineStr">
        <is>
          <t>HC-083</t>
        </is>
      </c>
      <c r="D6578" s="104" t="inlineStr">
        <is>
          <t>Sud-Est</t>
        </is>
      </c>
      <c r="E6578" s="104" t="inlineStr">
        <is>
          <t>À emporter</t>
        </is>
      </c>
      <c r="F6578" s="104" t="n">
        <v>31</v>
      </c>
      <c r="G6578" s="159" t="n">
        <v>1944</v>
      </c>
      <c r="H6578" s="159" t="n">
        <v>4757</v>
      </c>
      <c r="I6578" s="160" t="n">
        <v>24134.78</v>
      </c>
      <c r="J6578" s="160" t="n">
        <v>716.16</v>
      </c>
      <c r="K6578" s="160" t="n">
        <v>23418.62</v>
      </c>
      <c r="L6578" s="160" t="n">
        <v>6948.24</v>
      </c>
    </row>
    <row r="6579">
      <c r="A6579" s="176" t="n">
        <v>46023</v>
      </c>
      <c r="B6579" s="104" t="inlineStr">
        <is>
          <t>2025/26</t>
        </is>
      </c>
      <c r="C6579" s="104" t="inlineStr">
        <is>
          <t>HC-084</t>
        </is>
      </c>
      <c r="D6579" s="104" t="inlineStr">
        <is>
          <t>Sud-Ouest</t>
        </is>
      </c>
      <c r="E6579" s="104" t="inlineStr">
        <is>
          <t>Drive</t>
        </is>
      </c>
      <c r="F6579" s="104" t="n">
        <v>31</v>
      </c>
      <c r="G6579" s="159" t="n">
        <v>1034</v>
      </c>
      <c r="H6579" s="159" t="n">
        <v>2557</v>
      </c>
      <c r="I6579" s="160" t="n">
        <v>14804.23</v>
      </c>
      <c r="J6579" s="160" t="n">
        <v>458.84</v>
      </c>
      <c r="K6579" s="160" t="n">
        <v>14345.39</v>
      </c>
      <c r="L6579" s="160" t="n">
        <v>4279.9</v>
      </c>
    </row>
    <row r="6580">
      <c r="A6580" s="176" t="n">
        <v>46023</v>
      </c>
      <c r="B6580" s="104" t="inlineStr">
        <is>
          <t>2025/26</t>
        </is>
      </c>
      <c r="C6580" s="104" t="inlineStr">
        <is>
          <t>HC-084</t>
        </is>
      </c>
      <c r="D6580" s="104" t="inlineStr">
        <is>
          <t>Sud-Ouest</t>
        </is>
      </c>
      <c r="E6580" s="104" t="inlineStr">
        <is>
          <t>Livraison</t>
        </is>
      </c>
      <c r="F6580" s="104" t="n">
        <v>31</v>
      </c>
      <c r="G6580" s="159" t="n">
        <v>1195</v>
      </c>
      <c r="H6580" s="159" t="n">
        <v>3006</v>
      </c>
      <c r="I6580" s="160" t="n">
        <v>20600.54</v>
      </c>
      <c r="J6580" s="160" t="n">
        <v>1272.85</v>
      </c>
      <c r="K6580" s="160" t="n">
        <v>19327.69</v>
      </c>
      <c r="L6580" s="160" t="n">
        <v>5996.1</v>
      </c>
    </row>
    <row r="6581">
      <c r="A6581" s="176" t="n">
        <v>46023</v>
      </c>
      <c r="B6581" s="104" t="inlineStr">
        <is>
          <t>2025/26</t>
        </is>
      </c>
      <c r="C6581" s="104" t="inlineStr">
        <is>
          <t>HC-084</t>
        </is>
      </c>
      <c r="D6581" s="104" t="inlineStr">
        <is>
          <t>Sud-Ouest</t>
        </is>
      </c>
      <c r="E6581" s="104" t="inlineStr">
        <is>
          <t>Sur place</t>
        </is>
      </c>
      <c r="F6581" s="104" t="n">
        <v>31</v>
      </c>
      <c r="G6581" s="159" t="n">
        <v>2620</v>
      </c>
      <c r="H6581" s="159" t="n">
        <v>6662</v>
      </c>
      <c r="I6581" s="160" t="n">
        <v>35174.26</v>
      </c>
      <c r="J6581" s="160" t="n">
        <v>968.3099999999999</v>
      </c>
      <c r="K6581" s="160" t="n">
        <v>34205.95</v>
      </c>
      <c r="L6581" s="160" t="n">
        <v>10124.39</v>
      </c>
    </row>
    <row r="6582">
      <c r="A6582" s="176" t="n">
        <v>46023</v>
      </c>
      <c r="B6582" s="104" t="inlineStr">
        <is>
          <t>2025/26</t>
        </is>
      </c>
      <c r="C6582" s="104" t="inlineStr">
        <is>
          <t>HC-084</t>
        </is>
      </c>
      <c r="D6582" s="104" t="inlineStr">
        <is>
          <t>Sud-Ouest</t>
        </is>
      </c>
      <c r="E6582" s="104" t="inlineStr">
        <is>
          <t>À emporter</t>
        </is>
      </c>
      <c r="F6582" s="104" t="n">
        <v>31</v>
      </c>
      <c r="G6582" s="159" t="n">
        <v>2021</v>
      </c>
      <c r="H6582" s="159" t="n">
        <v>5124</v>
      </c>
      <c r="I6582" s="160" t="n">
        <v>25025.14</v>
      </c>
      <c r="J6582" s="160" t="n">
        <v>727.1</v>
      </c>
      <c r="K6582" s="160" t="n">
        <v>24298.04</v>
      </c>
      <c r="L6582" s="160" t="n">
        <v>7234.89</v>
      </c>
    </row>
    <row r="6583">
      <c r="A6583" s="176" t="n">
        <v>46023</v>
      </c>
      <c r="B6583" s="104" t="inlineStr">
        <is>
          <t>2025/26</t>
        </is>
      </c>
      <c r="C6583" s="104" t="inlineStr">
        <is>
          <t>HC-085</t>
        </is>
      </c>
      <c r="D6583" s="104" t="inlineStr">
        <is>
          <t>Île-de-France</t>
        </is>
      </c>
      <c r="E6583" s="104" t="inlineStr">
        <is>
          <t>Livraison</t>
        </is>
      </c>
      <c r="F6583" s="104" t="n">
        <v>30</v>
      </c>
      <c r="G6583" s="159" t="n">
        <v>1826</v>
      </c>
      <c r="H6583" s="159" t="n">
        <v>4620</v>
      </c>
      <c r="I6583" s="160" t="n">
        <v>30898.07</v>
      </c>
      <c r="J6583" s="160" t="n">
        <v>1795.1</v>
      </c>
      <c r="K6583" s="160" t="n">
        <v>29102.97</v>
      </c>
      <c r="L6583" s="160" t="n">
        <v>8991.15</v>
      </c>
    </row>
    <row r="6584">
      <c r="A6584" s="176" t="n">
        <v>46023</v>
      </c>
      <c r="B6584" s="104" t="inlineStr">
        <is>
          <t>2025/26</t>
        </is>
      </c>
      <c r="C6584" s="104" t="inlineStr">
        <is>
          <t>HC-085</t>
        </is>
      </c>
      <c r="D6584" s="104" t="inlineStr">
        <is>
          <t>Île-de-France</t>
        </is>
      </c>
      <c r="E6584" s="104" t="inlineStr">
        <is>
          <t>Sur place</t>
        </is>
      </c>
      <c r="F6584" s="104" t="n">
        <v>30</v>
      </c>
      <c r="G6584" s="159" t="n">
        <v>3647</v>
      </c>
      <c r="H6584" s="159" t="n">
        <v>9319</v>
      </c>
      <c r="I6584" s="160" t="n">
        <v>49257.67</v>
      </c>
      <c r="J6584" s="160" t="n">
        <v>1708.62</v>
      </c>
      <c r="K6584" s="160" t="n">
        <v>47549.05</v>
      </c>
      <c r="L6584" s="160" t="n">
        <v>14235.14</v>
      </c>
    </row>
    <row r="6585">
      <c r="A6585" s="176" t="n">
        <v>46023</v>
      </c>
      <c r="B6585" s="104" t="inlineStr">
        <is>
          <t>2025/26</t>
        </is>
      </c>
      <c r="C6585" s="104" t="inlineStr">
        <is>
          <t>HC-085</t>
        </is>
      </c>
      <c r="D6585" s="104" t="inlineStr">
        <is>
          <t>Île-de-France</t>
        </is>
      </c>
      <c r="E6585" s="104" t="inlineStr">
        <is>
          <t>À emporter</t>
        </is>
      </c>
      <c r="F6585" s="104" t="n">
        <v>31</v>
      </c>
      <c r="G6585" s="159" t="n">
        <v>2976</v>
      </c>
      <c r="H6585" s="159" t="n">
        <v>7704</v>
      </c>
      <c r="I6585" s="160" t="n">
        <v>36926.87</v>
      </c>
      <c r="J6585" s="160" t="n">
        <v>1041.08</v>
      </c>
      <c r="K6585" s="160" t="n">
        <v>35885.79</v>
      </c>
      <c r="L6585" s="160" t="n">
        <v>10735.41</v>
      </c>
    </row>
    <row r="6586">
      <c r="A6586" s="176" t="n">
        <v>46023</v>
      </c>
      <c r="B6586" s="104" t="inlineStr">
        <is>
          <t>2025/26</t>
        </is>
      </c>
      <c r="C6586" s="104" t="inlineStr">
        <is>
          <t>HC-086</t>
        </is>
      </c>
      <c r="D6586" s="104" t="inlineStr">
        <is>
          <t>Nord-Ouest</t>
        </is>
      </c>
      <c r="E6586" s="104" t="inlineStr">
        <is>
          <t>Livraison</t>
        </is>
      </c>
      <c r="F6586" s="104" t="n">
        <v>31</v>
      </c>
      <c r="G6586" s="159" t="n">
        <v>1395</v>
      </c>
      <c r="H6586" s="159" t="n">
        <v>3640</v>
      </c>
      <c r="I6586" s="160" t="n">
        <v>23575.28</v>
      </c>
      <c r="J6586" s="160" t="n">
        <v>1387.25</v>
      </c>
      <c r="K6586" s="160" t="n">
        <v>22188.03</v>
      </c>
      <c r="L6586" s="160" t="n">
        <v>6894.77</v>
      </c>
    </row>
    <row r="6587">
      <c r="A6587" s="176" t="n">
        <v>46023</v>
      </c>
      <c r="B6587" s="104" t="inlineStr">
        <is>
          <t>2025/26</t>
        </is>
      </c>
      <c r="C6587" s="104" t="inlineStr">
        <is>
          <t>HC-086</t>
        </is>
      </c>
      <c r="D6587" s="104" t="inlineStr">
        <is>
          <t>Nord-Ouest</t>
        </is>
      </c>
      <c r="E6587" s="104" t="inlineStr">
        <is>
          <t>Sur place</t>
        </is>
      </c>
      <c r="F6587" s="104" t="n">
        <v>30</v>
      </c>
      <c r="G6587" s="159" t="n">
        <v>2939</v>
      </c>
      <c r="H6587" s="159" t="n">
        <v>7290</v>
      </c>
      <c r="I6587" s="160" t="n">
        <v>39518.87</v>
      </c>
      <c r="J6587" s="160" t="n">
        <v>1087.18</v>
      </c>
      <c r="K6587" s="160" t="n">
        <v>38431.69</v>
      </c>
      <c r="L6587" s="160" t="n">
        <v>11411.98</v>
      </c>
    </row>
    <row r="6588">
      <c r="A6588" s="176" t="n">
        <v>46023</v>
      </c>
      <c r="B6588" s="104" t="inlineStr">
        <is>
          <t>2025/26</t>
        </is>
      </c>
      <c r="C6588" s="104" t="inlineStr">
        <is>
          <t>HC-086</t>
        </is>
      </c>
      <c r="D6588" s="104" t="inlineStr">
        <is>
          <t>Nord-Ouest</t>
        </is>
      </c>
      <c r="E6588" s="104" t="inlineStr">
        <is>
          <t>À emporter</t>
        </is>
      </c>
      <c r="F6588" s="104" t="n">
        <v>31</v>
      </c>
      <c r="G6588" s="159" t="n">
        <v>2243</v>
      </c>
      <c r="H6588" s="159" t="n">
        <v>5890</v>
      </c>
      <c r="I6588" s="160" t="n">
        <v>27578.15</v>
      </c>
      <c r="J6588" s="160" t="n">
        <v>735.78</v>
      </c>
      <c r="K6588" s="160" t="n">
        <v>26842.37</v>
      </c>
      <c r="L6588" s="160" t="n">
        <v>7993.23</v>
      </c>
    </row>
    <row r="6589">
      <c r="A6589" s="176" t="n">
        <v>46023</v>
      </c>
      <c r="B6589" s="104" t="inlineStr">
        <is>
          <t>2025/26</t>
        </is>
      </c>
      <c r="C6589" s="104" t="inlineStr">
        <is>
          <t>HC-087</t>
        </is>
      </c>
      <c r="D6589" s="104" t="inlineStr">
        <is>
          <t>Sud-Est</t>
        </is>
      </c>
      <c r="E6589" s="104" t="inlineStr">
        <is>
          <t>Drive</t>
        </is>
      </c>
      <c r="F6589" s="104" t="n">
        <v>30</v>
      </c>
      <c r="G6589" s="159" t="n">
        <v>784</v>
      </c>
      <c r="H6589" s="159" t="n">
        <v>2010</v>
      </c>
      <c r="I6589" s="160" t="n">
        <v>11194.27</v>
      </c>
      <c r="J6589" s="160" t="n">
        <v>355.73</v>
      </c>
      <c r="K6589" s="160" t="n">
        <v>10838.54</v>
      </c>
      <c r="L6589" s="160" t="n">
        <v>3235.73</v>
      </c>
    </row>
    <row r="6590">
      <c r="A6590" s="176" t="n">
        <v>46023</v>
      </c>
      <c r="B6590" s="104" t="inlineStr">
        <is>
          <t>2025/26</t>
        </is>
      </c>
      <c r="C6590" s="104" t="inlineStr">
        <is>
          <t>HC-087</t>
        </is>
      </c>
      <c r="D6590" s="104" t="inlineStr">
        <is>
          <t>Sud-Est</t>
        </is>
      </c>
      <c r="E6590" s="104" t="inlineStr">
        <is>
          <t>Livraison</t>
        </is>
      </c>
      <c r="F6590" s="104" t="n">
        <v>31</v>
      </c>
      <c r="G6590" s="159" t="n">
        <v>931</v>
      </c>
      <c r="H6590" s="159" t="n">
        <v>2468</v>
      </c>
      <c r="I6590" s="160" t="n">
        <v>15900.07</v>
      </c>
      <c r="J6590" s="160" t="n">
        <v>944.99</v>
      </c>
      <c r="K6590" s="160" t="n">
        <v>14955.08</v>
      </c>
      <c r="L6590" s="160" t="n">
        <v>4615.69</v>
      </c>
    </row>
    <row r="6591">
      <c r="A6591" s="176" t="n">
        <v>46023</v>
      </c>
      <c r="B6591" s="104" t="inlineStr">
        <is>
          <t>2025/26</t>
        </is>
      </c>
      <c r="C6591" s="104" t="inlineStr">
        <is>
          <t>HC-087</t>
        </is>
      </c>
      <c r="D6591" s="104" t="inlineStr">
        <is>
          <t>Sud-Est</t>
        </is>
      </c>
      <c r="E6591" s="104" t="inlineStr">
        <is>
          <t>Sur place</t>
        </is>
      </c>
      <c r="F6591" s="104" t="n">
        <v>31</v>
      </c>
      <c r="G6591" s="159" t="n">
        <v>1974</v>
      </c>
      <c r="H6591" s="159" t="n">
        <v>5239</v>
      </c>
      <c r="I6591" s="160" t="n">
        <v>26788.09</v>
      </c>
      <c r="J6591" s="160" t="n">
        <v>819.53</v>
      </c>
      <c r="K6591" s="160" t="n">
        <v>25968.56</v>
      </c>
      <c r="L6591" s="160" t="n">
        <v>7707.8</v>
      </c>
    </row>
    <row r="6592">
      <c r="A6592" s="176" t="n">
        <v>46023</v>
      </c>
      <c r="B6592" s="104" t="inlineStr">
        <is>
          <t>2025/26</t>
        </is>
      </c>
      <c r="C6592" s="104" t="inlineStr">
        <is>
          <t>HC-087</t>
        </is>
      </c>
      <c r="D6592" s="104" t="inlineStr">
        <is>
          <t>Sud-Est</t>
        </is>
      </c>
      <c r="E6592" s="104" t="inlineStr">
        <is>
          <t>À emporter</t>
        </is>
      </c>
      <c r="F6592" s="104" t="n">
        <v>30</v>
      </c>
      <c r="G6592" s="159" t="n">
        <v>1528</v>
      </c>
      <c r="H6592" s="159" t="n">
        <v>3903</v>
      </c>
      <c r="I6592" s="160" t="n">
        <v>18817.34</v>
      </c>
      <c r="J6592" s="160" t="n">
        <v>633.54</v>
      </c>
      <c r="K6592" s="160" t="n">
        <v>18183.8</v>
      </c>
      <c r="L6592" s="160" t="n">
        <v>5386.34</v>
      </c>
    </row>
    <row r="6593">
      <c r="A6593" s="176" t="n">
        <v>46023</v>
      </c>
      <c r="B6593" s="104" t="inlineStr">
        <is>
          <t>2025/26</t>
        </is>
      </c>
      <c r="C6593" s="104" t="inlineStr">
        <is>
          <t>HC-088</t>
        </is>
      </c>
      <c r="D6593" s="104" t="inlineStr">
        <is>
          <t>Sud-Ouest</t>
        </is>
      </c>
      <c r="E6593" s="104" t="inlineStr">
        <is>
          <t>Livraison</t>
        </is>
      </c>
      <c r="F6593" s="104" t="n">
        <v>31</v>
      </c>
      <c r="G6593" s="159" t="n">
        <v>1406</v>
      </c>
      <c r="H6593" s="159" t="n">
        <v>3607</v>
      </c>
      <c r="I6593" s="160" t="n">
        <v>23801.53</v>
      </c>
      <c r="J6593" s="160" t="n">
        <v>1320.65</v>
      </c>
      <c r="K6593" s="160" t="n">
        <v>22480.88</v>
      </c>
      <c r="L6593" s="160" t="n">
        <v>6952.18</v>
      </c>
    </row>
    <row r="6594">
      <c r="A6594" s="176" t="n">
        <v>46023</v>
      </c>
      <c r="B6594" s="104" t="inlineStr">
        <is>
          <t>2025/26</t>
        </is>
      </c>
      <c r="C6594" s="104" t="inlineStr">
        <is>
          <t>HC-088</t>
        </is>
      </c>
      <c r="D6594" s="104" t="inlineStr">
        <is>
          <t>Sud-Ouest</t>
        </is>
      </c>
      <c r="E6594" s="104" t="inlineStr">
        <is>
          <t>Sur place</t>
        </is>
      </c>
      <c r="F6594" s="104" t="n">
        <v>30</v>
      </c>
      <c r="G6594" s="159" t="n">
        <v>2908</v>
      </c>
      <c r="H6594" s="159" t="n">
        <v>7373</v>
      </c>
      <c r="I6594" s="160" t="n">
        <v>39294.33</v>
      </c>
      <c r="J6594" s="160" t="n">
        <v>1243.32</v>
      </c>
      <c r="K6594" s="160" t="n">
        <v>38051.01</v>
      </c>
      <c r="L6594" s="160" t="n">
        <v>11411.36</v>
      </c>
    </row>
    <row r="6595">
      <c r="A6595" s="176" t="n">
        <v>46023</v>
      </c>
      <c r="B6595" s="104" t="inlineStr">
        <is>
          <t>2025/26</t>
        </is>
      </c>
      <c r="C6595" s="104" t="inlineStr">
        <is>
          <t>HC-088</t>
        </is>
      </c>
      <c r="D6595" s="104" t="inlineStr">
        <is>
          <t>Sud-Ouest</t>
        </is>
      </c>
      <c r="E6595" s="104" t="inlineStr">
        <is>
          <t>À emporter</t>
        </is>
      </c>
      <c r="F6595" s="104" t="n">
        <v>31</v>
      </c>
      <c r="G6595" s="159" t="n">
        <v>2288</v>
      </c>
      <c r="H6595" s="159" t="n">
        <v>5913</v>
      </c>
      <c r="I6595" s="160" t="n">
        <v>28322.75</v>
      </c>
      <c r="J6595" s="160" t="n">
        <v>882.42</v>
      </c>
      <c r="K6595" s="160" t="n">
        <v>27440.33</v>
      </c>
      <c r="L6595" s="160" t="n">
        <v>8176.12</v>
      </c>
    </row>
    <row r="6596">
      <c r="A6596" s="176" t="n">
        <v>46023</v>
      </c>
      <c r="B6596" s="104" t="inlineStr">
        <is>
          <t>2025/26</t>
        </is>
      </c>
      <c r="C6596" s="104" t="inlineStr">
        <is>
          <t>HC-089</t>
        </is>
      </c>
      <c r="D6596" s="104" t="inlineStr">
        <is>
          <t>Île-de-France</t>
        </is>
      </c>
      <c r="E6596" s="104" t="inlineStr">
        <is>
          <t>Livraison</t>
        </is>
      </c>
      <c r="F6596" s="104" t="n">
        <v>31</v>
      </c>
      <c r="G6596" s="159" t="n">
        <v>1622</v>
      </c>
      <c r="H6596" s="159" t="n">
        <v>4126</v>
      </c>
      <c r="I6596" s="160" t="n">
        <v>27973.36</v>
      </c>
      <c r="J6596" s="160" t="n">
        <v>1746.2</v>
      </c>
      <c r="K6596" s="160" t="n">
        <v>26227.16</v>
      </c>
      <c r="L6596" s="160" t="n">
        <v>8068.77</v>
      </c>
    </row>
    <row r="6597">
      <c r="A6597" s="176" t="n">
        <v>46023</v>
      </c>
      <c r="B6597" s="104" t="inlineStr">
        <is>
          <t>2025/26</t>
        </is>
      </c>
      <c r="C6597" s="104" t="inlineStr">
        <is>
          <t>HC-089</t>
        </is>
      </c>
      <c r="D6597" s="104" t="inlineStr">
        <is>
          <t>Île-de-France</t>
        </is>
      </c>
      <c r="E6597" s="104" t="inlineStr">
        <is>
          <t>Sur place</t>
        </is>
      </c>
      <c r="F6597" s="104" t="n">
        <v>31</v>
      </c>
      <c r="G6597" s="159" t="n">
        <v>3648</v>
      </c>
      <c r="H6597" s="159" t="n">
        <v>9185</v>
      </c>
      <c r="I6597" s="160" t="n">
        <v>48684.86</v>
      </c>
      <c r="J6597" s="160" t="n">
        <v>1503.44</v>
      </c>
      <c r="K6597" s="160" t="n">
        <v>47181.42</v>
      </c>
      <c r="L6597" s="160" t="n">
        <v>14097.08</v>
      </c>
    </row>
    <row r="6598">
      <c r="A6598" s="176" t="n">
        <v>46023</v>
      </c>
      <c r="B6598" s="104" t="inlineStr">
        <is>
          <t>2025/26</t>
        </is>
      </c>
      <c r="C6598" s="104" t="inlineStr">
        <is>
          <t>HC-089</t>
        </is>
      </c>
      <c r="D6598" s="104" t="inlineStr">
        <is>
          <t>Île-de-France</t>
        </is>
      </c>
      <c r="E6598" s="104" t="inlineStr">
        <is>
          <t>À emporter</t>
        </is>
      </c>
      <c r="F6598" s="104" t="n">
        <v>31</v>
      </c>
      <c r="G6598" s="159" t="n">
        <v>2787</v>
      </c>
      <c r="H6598" s="159" t="n">
        <v>7192</v>
      </c>
      <c r="I6598" s="160" t="n">
        <v>34669.17</v>
      </c>
      <c r="J6598" s="160" t="n">
        <v>961.12</v>
      </c>
      <c r="K6598" s="160" t="n">
        <v>33708.05</v>
      </c>
      <c r="L6598" s="160" t="n">
        <v>10041.49</v>
      </c>
    </row>
    <row r="6599">
      <c r="A6599" s="176" t="n">
        <v>46023</v>
      </c>
      <c r="B6599" s="104" t="inlineStr">
        <is>
          <t>2025/26</t>
        </is>
      </c>
      <c r="C6599" s="104" t="inlineStr">
        <is>
          <t>HC-090</t>
        </is>
      </c>
      <c r="D6599" s="104" t="inlineStr">
        <is>
          <t>Nord-Ouest</t>
        </is>
      </c>
      <c r="E6599" s="104" t="inlineStr">
        <is>
          <t>Drive</t>
        </is>
      </c>
      <c r="F6599" s="104" t="n">
        <v>31</v>
      </c>
      <c r="G6599" s="159" t="n">
        <v>1013</v>
      </c>
      <c r="H6599" s="159" t="n">
        <v>2621</v>
      </c>
      <c r="I6599" s="160" t="n">
        <v>14359.41</v>
      </c>
      <c r="J6599" s="160" t="n">
        <v>392.75</v>
      </c>
      <c r="K6599" s="160" t="n">
        <v>13966.66</v>
      </c>
      <c r="L6599" s="160" t="n">
        <v>4176.02</v>
      </c>
    </row>
    <row r="6600">
      <c r="A6600" s="176" t="n">
        <v>46023</v>
      </c>
      <c r="B6600" s="104" t="inlineStr">
        <is>
          <t>2025/26</t>
        </is>
      </c>
      <c r="C6600" s="104" t="inlineStr">
        <is>
          <t>HC-090</t>
        </is>
      </c>
      <c r="D6600" s="104" t="inlineStr">
        <is>
          <t>Nord-Ouest</t>
        </is>
      </c>
      <c r="E6600" s="104" t="inlineStr">
        <is>
          <t>Livraison</t>
        </is>
      </c>
      <c r="F6600" s="104" t="n">
        <v>31</v>
      </c>
      <c r="G6600" s="159" t="n">
        <v>1136</v>
      </c>
      <c r="H6600" s="159" t="n">
        <v>2865</v>
      </c>
      <c r="I6600" s="160" t="n">
        <v>19508.83</v>
      </c>
      <c r="J6600" s="160" t="n">
        <v>1120.27</v>
      </c>
      <c r="K6600" s="160" t="n">
        <v>18388.56</v>
      </c>
      <c r="L6600" s="160" t="n">
        <v>5646.21</v>
      </c>
    </row>
    <row r="6601">
      <c r="A6601" s="176" t="n">
        <v>46023</v>
      </c>
      <c r="B6601" s="104" t="inlineStr">
        <is>
          <t>2025/26</t>
        </is>
      </c>
      <c r="C6601" s="104" t="inlineStr">
        <is>
          <t>HC-090</t>
        </is>
      </c>
      <c r="D6601" s="104" t="inlineStr">
        <is>
          <t>Nord-Ouest</t>
        </is>
      </c>
      <c r="E6601" s="104" t="inlineStr">
        <is>
          <t>Sur place</t>
        </is>
      </c>
      <c r="F6601" s="104" t="n">
        <v>31</v>
      </c>
      <c r="G6601" s="159" t="n">
        <v>2555</v>
      </c>
      <c r="H6601" s="159" t="n">
        <v>6547</v>
      </c>
      <c r="I6601" s="160" t="n">
        <v>34556.7</v>
      </c>
      <c r="J6601" s="160" t="n">
        <v>1038.1</v>
      </c>
      <c r="K6601" s="160" t="n">
        <v>33518.6</v>
      </c>
      <c r="L6601" s="160" t="n">
        <v>9917.58</v>
      </c>
    </row>
    <row r="6602">
      <c r="A6602" s="176" t="n">
        <v>46023</v>
      </c>
      <c r="B6602" s="104" t="inlineStr">
        <is>
          <t>2025/26</t>
        </is>
      </c>
      <c r="C6602" s="104" t="inlineStr">
        <is>
          <t>HC-090</t>
        </is>
      </c>
      <c r="D6602" s="104" t="inlineStr">
        <is>
          <t>Nord-Ouest</t>
        </is>
      </c>
      <c r="E6602" s="104" t="inlineStr">
        <is>
          <t>À emporter</t>
        </is>
      </c>
      <c r="F6602" s="104" t="n">
        <v>31</v>
      </c>
      <c r="G6602" s="159" t="n">
        <v>1934</v>
      </c>
      <c r="H6602" s="159" t="n">
        <v>4933</v>
      </c>
      <c r="I6602" s="160" t="n">
        <v>24086.75</v>
      </c>
      <c r="J6602" s="160" t="n">
        <v>780.95</v>
      </c>
      <c r="K6602" s="160" t="n">
        <v>23305.8</v>
      </c>
      <c r="L6602" s="160" t="n">
        <v>6956.95</v>
      </c>
    </row>
    <row r="6603">
      <c r="A6603" s="176" t="n">
        <v>46023</v>
      </c>
      <c r="B6603" s="104" t="inlineStr">
        <is>
          <t>2025/26</t>
        </is>
      </c>
      <c r="C6603" s="104" t="inlineStr">
        <is>
          <t>HC-091</t>
        </is>
      </c>
      <c r="D6603" s="104" t="inlineStr">
        <is>
          <t>Sud-Est</t>
        </is>
      </c>
      <c r="E6603" s="104" t="inlineStr">
        <is>
          <t>Livraison</t>
        </is>
      </c>
      <c r="F6603" s="104" t="n">
        <v>31</v>
      </c>
      <c r="G6603" s="159" t="n">
        <v>1255</v>
      </c>
      <c r="H6603" s="159" t="n">
        <v>3280</v>
      </c>
      <c r="I6603" s="160" t="n">
        <v>21776.69</v>
      </c>
      <c r="J6603" s="160" t="n">
        <v>1329.53</v>
      </c>
      <c r="K6603" s="160" t="n">
        <v>20447.16</v>
      </c>
      <c r="L6603" s="160" t="n">
        <v>6291.59</v>
      </c>
    </row>
    <row r="6604">
      <c r="A6604" s="176" t="n">
        <v>46023</v>
      </c>
      <c r="B6604" s="104" t="inlineStr">
        <is>
          <t>2025/26</t>
        </is>
      </c>
      <c r="C6604" s="104" t="inlineStr">
        <is>
          <t>HC-091</t>
        </is>
      </c>
      <c r="D6604" s="104" t="inlineStr">
        <is>
          <t>Sud-Est</t>
        </is>
      </c>
      <c r="E6604" s="104" t="inlineStr">
        <is>
          <t>Sur place</t>
        </is>
      </c>
      <c r="F6604" s="104" t="n">
        <v>31</v>
      </c>
      <c r="G6604" s="159" t="n">
        <v>2854</v>
      </c>
      <c r="H6604" s="159" t="n">
        <v>6901</v>
      </c>
      <c r="I6604" s="160" t="n">
        <v>38714.84</v>
      </c>
      <c r="J6604" s="160" t="n">
        <v>1282.35</v>
      </c>
      <c r="K6604" s="160" t="n">
        <v>37432.49</v>
      </c>
      <c r="L6604" s="160" t="n">
        <v>11189.97</v>
      </c>
    </row>
    <row r="6605">
      <c r="A6605" s="176" t="n">
        <v>46023</v>
      </c>
      <c r="B6605" s="104" t="inlineStr">
        <is>
          <t>2025/26</t>
        </is>
      </c>
      <c r="C6605" s="104" t="inlineStr">
        <is>
          <t>HC-091</t>
        </is>
      </c>
      <c r="D6605" s="104" t="inlineStr">
        <is>
          <t>Sud-Est</t>
        </is>
      </c>
      <c r="E6605" s="104" t="inlineStr">
        <is>
          <t>À emporter</t>
        </is>
      </c>
      <c r="F6605" s="104" t="n">
        <v>31</v>
      </c>
      <c r="G6605" s="159" t="n">
        <v>2217</v>
      </c>
      <c r="H6605" s="159" t="n">
        <v>5715</v>
      </c>
      <c r="I6605" s="160" t="n">
        <v>27193.13</v>
      </c>
      <c r="J6605" s="160" t="n">
        <v>854.75</v>
      </c>
      <c r="K6605" s="160" t="n">
        <v>26338.38</v>
      </c>
      <c r="L6605" s="160" t="n">
        <v>7861.6</v>
      </c>
    </row>
    <row r="6606">
      <c r="A6606" s="176" t="n">
        <v>46023</v>
      </c>
      <c r="B6606" s="104" t="inlineStr">
        <is>
          <t>2025/26</t>
        </is>
      </c>
      <c r="C6606" s="104" t="inlineStr">
        <is>
          <t>HC-092</t>
        </is>
      </c>
      <c r="D6606" s="104" t="inlineStr">
        <is>
          <t>Sud-Ouest</t>
        </is>
      </c>
      <c r="E6606" s="104" t="inlineStr">
        <is>
          <t>Drive</t>
        </is>
      </c>
      <c r="F6606" s="104" t="n">
        <v>31</v>
      </c>
      <c r="G6606" s="159" t="n">
        <v>948</v>
      </c>
      <c r="H6606" s="159" t="n">
        <v>2422</v>
      </c>
      <c r="I6606" s="160" t="n">
        <v>13713.08</v>
      </c>
      <c r="J6606" s="160" t="n">
        <v>441.17</v>
      </c>
      <c r="K6606" s="160" t="n">
        <v>13271.91</v>
      </c>
      <c r="L6606" s="160" t="n">
        <v>3968.36</v>
      </c>
    </row>
    <row r="6607">
      <c r="A6607" s="176" t="n">
        <v>46023</v>
      </c>
      <c r="B6607" s="104" t="inlineStr">
        <is>
          <t>2025/26</t>
        </is>
      </c>
      <c r="C6607" s="104" t="inlineStr">
        <is>
          <t>HC-092</t>
        </is>
      </c>
      <c r="D6607" s="104" t="inlineStr">
        <is>
          <t>Sud-Ouest</t>
        </is>
      </c>
      <c r="E6607" s="104" t="inlineStr">
        <is>
          <t>Livraison</t>
        </is>
      </c>
      <c r="F6607" s="104" t="n">
        <v>31</v>
      </c>
      <c r="G6607" s="159" t="n">
        <v>1021</v>
      </c>
      <c r="H6607" s="159" t="n">
        <v>2620</v>
      </c>
      <c r="I6607" s="160" t="n">
        <v>17648.71</v>
      </c>
      <c r="J6607" s="160" t="n">
        <v>1077.16</v>
      </c>
      <c r="K6607" s="160" t="n">
        <v>16571.55</v>
      </c>
      <c r="L6607" s="160" t="n">
        <v>5171.86</v>
      </c>
    </row>
    <row r="6608">
      <c r="A6608" s="176" t="n">
        <v>46023</v>
      </c>
      <c r="B6608" s="104" t="inlineStr">
        <is>
          <t>2025/26</t>
        </is>
      </c>
      <c r="C6608" s="104" t="inlineStr">
        <is>
          <t>HC-092</t>
        </is>
      </c>
      <c r="D6608" s="104" t="inlineStr">
        <is>
          <t>Sud-Ouest</t>
        </is>
      </c>
      <c r="E6608" s="104" t="inlineStr">
        <is>
          <t>Sur place</t>
        </is>
      </c>
      <c r="F6608" s="104" t="n">
        <v>31</v>
      </c>
      <c r="G6608" s="159" t="n">
        <v>2350</v>
      </c>
      <c r="H6608" s="159" t="n">
        <v>5970</v>
      </c>
      <c r="I6608" s="160" t="n">
        <v>31719.61</v>
      </c>
      <c r="J6608" s="160" t="n">
        <v>935.63</v>
      </c>
      <c r="K6608" s="160" t="n">
        <v>30783.98</v>
      </c>
      <c r="L6608" s="160" t="n">
        <v>9238.299999999999</v>
      </c>
    </row>
    <row r="6609">
      <c r="A6609" s="176" t="n">
        <v>46023</v>
      </c>
      <c r="B6609" s="104" t="inlineStr">
        <is>
          <t>2025/26</t>
        </is>
      </c>
      <c r="C6609" s="104" t="inlineStr">
        <is>
          <t>HC-092</t>
        </is>
      </c>
      <c r="D6609" s="104" t="inlineStr">
        <is>
          <t>Sud-Ouest</t>
        </is>
      </c>
      <c r="E6609" s="104" t="inlineStr">
        <is>
          <t>À emporter</t>
        </is>
      </c>
      <c r="F6609" s="104" t="n">
        <v>31</v>
      </c>
      <c r="G6609" s="159" t="n">
        <v>1856</v>
      </c>
      <c r="H6609" s="159" t="n">
        <v>4933</v>
      </c>
      <c r="I6609" s="160" t="n">
        <v>23090.96</v>
      </c>
      <c r="J6609" s="160" t="n">
        <v>670.51</v>
      </c>
      <c r="K6609" s="160" t="n">
        <v>22420.45</v>
      </c>
      <c r="L6609" s="160" t="n">
        <v>6689.53</v>
      </c>
    </row>
    <row r="6610">
      <c r="A6610" s="176" t="n">
        <v>46023</v>
      </c>
      <c r="B6610" s="104" t="inlineStr">
        <is>
          <t>2025/26</t>
        </is>
      </c>
      <c r="C6610" s="104" t="inlineStr">
        <is>
          <t>HC-093</t>
        </is>
      </c>
      <c r="D6610" s="104" t="inlineStr">
        <is>
          <t>Île-de-France</t>
        </is>
      </c>
      <c r="E6610" s="104" t="inlineStr">
        <is>
          <t>Drive</t>
        </is>
      </c>
      <c r="F6610" s="104" t="n">
        <v>31</v>
      </c>
      <c r="G6610" s="159" t="n">
        <v>1705</v>
      </c>
      <c r="H6610" s="159" t="n">
        <v>4469</v>
      </c>
      <c r="I6610" s="160" t="n">
        <v>24546.54</v>
      </c>
      <c r="J6610" s="160" t="n">
        <v>725.1</v>
      </c>
      <c r="K6610" s="160" t="n">
        <v>23821.44</v>
      </c>
      <c r="L6610" s="160" t="n">
        <v>7090.96</v>
      </c>
    </row>
    <row r="6611">
      <c r="A6611" s="176" t="n">
        <v>46023</v>
      </c>
      <c r="B6611" s="104" t="inlineStr">
        <is>
          <t>2025/26</t>
        </is>
      </c>
      <c r="C6611" s="104" t="inlineStr">
        <is>
          <t>HC-093</t>
        </is>
      </c>
      <c r="D6611" s="104" t="inlineStr">
        <is>
          <t>Île-de-France</t>
        </is>
      </c>
      <c r="E6611" s="104" t="inlineStr">
        <is>
          <t>Livraison</t>
        </is>
      </c>
      <c r="F6611" s="104" t="n">
        <v>31</v>
      </c>
      <c r="G6611" s="159" t="n">
        <v>2024</v>
      </c>
      <c r="H6611" s="159" t="n">
        <v>5277</v>
      </c>
      <c r="I6611" s="160" t="n">
        <v>34443.94</v>
      </c>
      <c r="J6611" s="160" t="n">
        <v>2011.45</v>
      </c>
      <c r="K6611" s="160" t="n">
        <v>32432.49</v>
      </c>
      <c r="L6611" s="160" t="n">
        <v>9988.68</v>
      </c>
    </row>
    <row r="6612">
      <c r="A6612" s="176" t="n">
        <v>46023</v>
      </c>
      <c r="B6612" s="104" t="inlineStr">
        <is>
          <t>2025/26</t>
        </is>
      </c>
      <c r="C6612" s="104" t="inlineStr">
        <is>
          <t>HC-093</t>
        </is>
      </c>
      <c r="D6612" s="104" t="inlineStr">
        <is>
          <t>Île-de-France</t>
        </is>
      </c>
      <c r="E6612" s="104" t="inlineStr">
        <is>
          <t>Sur place</t>
        </is>
      </c>
      <c r="F6612" s="104" t="n">
        <v>31</v>
      </c>
      <c r="G6612" s="159" t="n">
        <v>4090</v>
      </c>
      <c r="H6612" s="159" t="n">
        <v>10453</v>
      </c>
      <c r="I6612" s="160" t="n">
        <v>55415.44</v>
      </c>
      <c r="J6612" s="160" t="n">
        <v>1606.89</v>
      </c>
      <c r="K6612" s="160" t="n">
        <v>53808.55</v>
      </c>
      <c r="L6612" s="160" t="n">
        <v>16120.59</v>
      </c>
    </row>
    <row r="6613">
      <c r="A6613" s="176" t="n">
        <v>46023</v>
      </c>
      <c r="B6613" s="104" t="inlineStr">
        <is>
          <t>2025/26</t>
        </is>
      </c>
      <c r="C6613" s="104" t="inlineStr">
        <is>
          <t>HC-093</t>
        </is>
      </c>
      <c r="D6613" s="104" t="inlineStr">
        <is>
          <t>Île-de-France</t>
        </is>
      </c>
      <c r="E6613" s="104" t="inlineStr">
        <is>
          <t>À emporter</t>
        </is>
      </c>
      <c r="F6613" s="104" t="n">
        <v>30</v>
      </c>
      <c r="G6613" s="159" t="n">
        <v>3098</v>
      </c>
      <c r="H6613" s="159" t="n">
        <v>7890</v>
      </c>
      <c r="I6613" s="160" t="n">
        <v>38478.58</v>
      </c>
      <c r="J6613" s="160" t="n">
        <v>1087.64</v>
      </c>
      <c r="K6613" s="160" t="n">
        <v>37390.94</v>
      </c>
      <c r="L6613" s="160" t="n">
        <v>11132.36</v>
      </c>
    </row>
    <row r="6614">
      <c r="A6614" s="176" t="n">
        <v>46023</v>
      </c>
      <c r="B6614" s="104" t="inlineStr">
        <is>
          <t>2025/26</t>
        </is>
      </c>
      <c r="C6614" s="104" t="inlineStr">
        <is>
          <t>HC-094</t>
        </is>
      </c>
      <c r="D6614" s="104" t="inlineStr">
        <is>
          <t>Nord-Ouest</t>
        </is>
      </c>
      <c r="E6614" s="104" t="inlineStr">
        <is>
          <t>Drive</t>
        </is>
      </c>
      <c r="F6614" s="104" t="n">
        <v>31</v>
      </c>
      <c r="G6614" s="159" t="n">
        <v>846</v>
      </c>
      <c r="H6614" s="159" t="n">
        <v>2149</v>
      </c>
      <c r="I6614" s="160" t="n">
        <v>12227.45</v>
      </c>
      <c r="J6614" s="160" t="n">
        <v>387.48</v>
      </c>
      <c r="K6614" s="160" t="n">
        <v>11839.97</v>
      </c>
      <c r="L6614" s="160" t="n">
        <v>3528.03</v>
      </c>
    </row>
    <row r="6615">
      <c r="A6615" s="176" t="n">
        <v>46023</v>
      </c>
      <c r="B6615" s="104" t="inlineStr">
        <is>
          <t>2025/26</t>
        </is>
      </c>
      <c r="C6615" s="104" t="inlineStr">
        <is>
          <t>HC-094</t>
        </is>
      </c>
      <c r="D6615" s="104" t="inlineStr">
        <is>
          <t>Nord-Ouest</t>
        </is>
      </c>
      <c r="E6615" s="104" t="inlineStr">
        <is>
          <t>Livraison</t>
        </is>
      </c>
      <c r="F6615" s="104" t="n">
        <v>31</v>
      </c>
      <c r="G6615" s="159" t="n">
        <v>922</v>
      </c>
      <c r="H6615" s="159" t="n">
        <v>2359</v>
      </c>
      <c r="I6615" s="160" t="n">
        <v>15944.65</v>
      </c>
      <c r="J6615" s="160" t="n">
        <v>975.16</v>
      </c>
      <c r="K6615" s="160" t="n">
        <v>14969.49</v>
      </c>
      <c r="L6615" s="160" t="n">
        <v>4644.8</v>
      </c>
    </row>
    <row r="6616">
      <c r="A6616" s="176" t="n">
        <v>46023</v>
      </c>
      <c r="B6616" s="104" t="inlineStr">
        <is>
          <t>2025/26</t>
        </is>
      </c>
      <c r="C6616" s="104" t="inlineStr">
        <is>
          <t>HC-094</t>
        </is>
      </c>
      <c r="D6616" s="104" t="inlineStr">
        <is>
          <t>Nord-Ouest</t>
        </is>
      </c>
      <c r="E6616" s="104" t="inlineStr">
        <is>
          <t>Sur place</t>
        </is>
      </c>
      <c r="F6616" s="104" t="n">
        <v>31</v>
      </c>
      <c r="G6616" s="159" t="n">
        <v>2008</v>
      </c>
      <c r="H6616" s="159" t="n">
        <v>5067</v>
      </c>
      <c r="I6616" s="160" t="n">
        <v>27304.71</v>
      </c>
      <c r="J6616" s="160" t="n">
        <v>786.22</v>
      </c>
      <c r="K6616" s="160" t="n">
        <v>26518.49</v>
      </c>
      <c r="L6616" s="160" t="n">
        <v>7931.92</v>
      </c>
    </row>
    <row r="6617">
      <c r="A6617" s="176" t="n">
        <v>46023</v>
      </c>
      <c r="B6617" s="104" t="inlineStr">
        <is>
          <t>2025/26</t>
        </is>
      </c>
      <c r="C6617" s="104" t="inlineStr">
        <is>
          <t>HC-094</t>
        </is>
      </c>
      <c r="D6617" s="104" t="inlineStr">
        <is>
          <t>Nord-Ouest</t>
        </is>
      </c>
      <c r="E6617" s="104" t="inlineStr">
        <is>
          <t>À emporter</t>
        </is>
      </c>
      <c r="F6617" s="104" t="n">
        <v>31</v>
      </c>
      <c r="G6617" s="159" t="n">
        <v>1555</v>
      </c>
      <c r="H6617" s="159" t="n">
        <v>4022</v>
      </c>
      <c r="I6617" s="160" t="n">
        <v>19263.01</v>
      </c>
      <c r="J6617" s="160" t="n">
        <v>550.12</v>
      </c>
      <c r="K6617" s="160" t="n">
        <v>18712.89</v>
      </c>
      <c r="L6617" s="160" t="n">
        <v>5534</v>
      </c>
    </row>
    <row r="6618">
      <c r="A6618" s="176" t="n">
        <v>46023</v>
      </c>
      <c r="B6618" s="104" t="inlineStr">
        <is>
          <t>2025/26</t>
        </is>
      </c>
      <c r="C6618" s="104" t="inlineStr">
        <is>
          <t>HC-095</t>
        </is>
      </c>
      <c r="D6618" s="104" t="inlineStr">
        <is>
          <t>Sud-Est</t>
        </is>
      </c>
      <c r="E6618" s="104" t="inlineStr">
        <is>
          <t>Drive</t>
        </is>
      </c>
      <c r="F6618" s="104" t="n">
        <v>31</v>
      </c>
      <c r="G6618" s="159" t="n">
        <v>1043</v>
      </c>
      <c r="H6618" s="159" t="n">
        <v>2568</v>
      </c>
      <c r="I6618" s="160" t="n">
        <v>14915.45</v>
      </c>
      <c r="J6618" s="160" t="n">
        <v>476.85</v>
      </c>
      <c r="K6618" s="160" t="n">
        <v>14438.6</v>
      </c>
      <c r="L6618" s="160" t="n">
        <v>4297.88</v>
      </c>
    </row>
    <row r="6619">
      <c r="A6619" s="176" t="n">
        <v>46023</v>
      </c>
      <c r="B6619" s="104" t="inlineStr">
        <is>
          <t>2025/26</t>
        </is>
      </c>
      <c r="C6619" s="104" t="inlineStr">
        <is>
          <t>HC-095</t>
        </is>
      </c>
      <c r="D6619" s="104" t="inlineStr">
        <is>
          <t>Sud-Est</t>
        </is>
      </c>
      <c r="E6619" s="104" t="inlineStr">
        <is>
          <t>Livraison</t>
        </is>
      </c>
      <c r="F6619" s="104" t="n">
        <v>31</v>
      </c>
      <c r="G6619" s="159" t="n">
        <v>1117</v>
      </c>
      <c r="H6619" s="159" t="n">
        <v>3008</v>
      </c>
      <c r="I6619" s="160" t="n">
        <v>19192.58</v>
      </c>
      <c r="J6619" s="160" t="n">
        <v>1111.55</v>
      </c>
      <c r="K6619" s="160" t="n">
        <v>18081.03</v>
      </c>
      <c r="L6619" s="160" t="n">
        <v>5633.38</v>
      </c>
    </row>
    <row r="6620">
      <c r="A6620" s="176" t="n">
        <v>46023</v>
      </c>
      <c r="B6620" s="104" t="inlineStr">
        <is>
          <t>2025/26</t>
        </is>
      </c>
      <c r="C6620" s="104" t="inlineStr">
        <is>
          <t>HC-095</t>
        </is>
      </c>
      <c r="D6620" s="104" t="inlineStr">
        <is>
          <t>Sud-Est</t>
        </is>
      </c>
      <c r="E6620" s="104" t="inlineStr">
        <is>
          <t>Sur place</t>
        </is>
      </c>
      <c r="F6620" s="104" t="n">
        <v>31</v>
      </c>
      <c r="G6620" s="159" t="n">
        <v>2590</v>
      </c>
      <c r="H6620" s="159" t="n">
        <v>6897</v>
      </c>
      <c r="I6620" s="160" t="n">
        <v>34923.67</v>
      </c>
      <c r="J6620" s="160" t="n">
        <v>1009.91</v>
      </c>
      <c r="K6620" s="160" t="n">
        <v>33913.76</v>
      </c>
      <c r="L6620" s="160" t="n">
        <v>10072.76</v>
      </c>
    </row>
    <row r="6621">
      <c r="A6621" s="176" t="n">
        <v>46023</v>
      </c>
      <c r="B6621" s="104" t="inlineStr">
        <is>
          <t>2025/26</t>
        </is>
      </c>
      <c r="C6621" s="104" t="inlineStr">
        <is>
          <t>HC-095</t>
        </is>
      </c>
      <c r="D6621" s="104" t="inlineStr">
        <is>
          <t>Sud-Est</t>
        </is>
      </c>
      <c r="E6621" s="104" t="inlineStr">
        <is>
          <t>À emporter</t>
        </is>
      </c>
      <c r="F6621" s="104" t="n">
        <v>31</v>
      </c>
      <c r="G6621" s="159" t="n">
        <v>1988</v>
      </c>
      <c r="H6621" s="159" t="n">
        <v>5157</v>
      </c>
      <c r="I6621" s="160" t="n">
        <v>24856.2</v>
      </c>
      <c r="J6621" s="160" t="n">
        <v>695.89</v>
      </c>
      <c r="K6621" s="160" t="n">
        <v>24160.31</v>
      </c>
      <c r="L6621" s="160" t="n">
        <v>7196.7</v>
      </c>
    </row>
    <row r="6622">
      <c r="A6622" s="176" t="n">
        <v>46023</v>
      </c>
      <c r="B6622" s="104" t="inlineStr">
        <is>
          <t>2025/26</t>
        </is>
      </c>
      <c r="C6622" s="104" t="inlineStr">
        <is>
          <t>HC-096</t>
        </is>
      </c>
      <c r="D6622" s="104" t="inlineStr">
        <is>
          <t>Sud-Ouest</t>
        </is>
      </c>
      <c r="E6622" s="104" t="inlineStr">
        <is>
          <t>Drive</t>
        </is>
      </c>
      <c r="F6622" s="104" t="n">
        <v>30</v>
      </c>
      <c r="G6622" s="159" t="n">
        <v>879</v>
      </c>
      <c r="H6622" s="159" t="n">
        <v>2276</v>
      </c>
      <c r="I6622" s="160" t="n">
        <v>12505.21</v>
      </c>
      <c r="J6622" s="160" t="n">
        <v>357.06</v>
      </c>
      <c r="K6622" s="160" t="n">
        <v>12148.15</v>
      </c>
      <c r="L6622" s="160" t="n">
        <v>3603.57</v>
      </c>
    </row>
    <row r="6623">
      <c r="A6623" s="176" t="n">
        <v>46023</v>
      </c>
      <c r="B6623" s="104" t="inlineStr">
        <is>
          <t>2025/26</t>
        </is>
      </c>
      <c r="C6623" s="104" t="inlineStr">
        <is>
          <t>HC-096</t>
        </is>
      </c>
      <c r="D6623" s="104" t="inlineStr">
        <is>
          <t>Sud-Ouest</t>
        </is>
      </c>
      <c r="E6623" s="104" t="inlineStr">
        <is>
          <t>Livraison</t>
        </is>
      </c>
      <c r="F6623" s="104" t="n">
        <v>31</v>
      </c>
      <c r="G6623" s="159" t="n">
        <v>1009</v>
      </c>
      <c r="H6623" s="159" t="n">
        <v>2559</v>
      </c>
      <c r="I6623" s="160" t="n">
        <v>17264.07</v>
      </c>
      <c r="J6623" s="160" t="n">
        <v>1051.45</v>
      </c>
      <c r="K6623" s="160" t="n">
        <v>16212.62</v>
      </c>
      <c r="L6623" s="160" t="n">
        <v>4990.49</v>
      </c>
    </row>
    <row r="6624">
      <c r="A6624" s="176" t="n">
        <v>46023</v>
      </c>
      <c r="B6624" s="104" t="inlineStr">
        <is>
          <t>2025/26</t>
        </is>
      </c>
      <c r="C6624" s="104" t="inlineStr">
        <is>
          <t>HC-096</t>
        </is>
      </c>
      <c r="D6624" s="104" t="inlineStr">
        <is>
          <t>Sud-Ouest</t>
        </is>
      </c>
      <c r="E6624" s="104" t="inlineStr">
        <is>
          <t>Sur place</t>
        </is>
      </c>
      <c r="F6624" s="104" t="n">
        <v>31</v>
      </c>
      <c r="G6624" s="159" t="n">
        <v>2177</v>
      </c>
      <c r="H6624" s="159" t="n">
        <v>5699</v>
      </c>
      <c r="I6624" s="160" t="n">
        <v>29273.29</v>
      </c>
      <c r="J6624" s="160" t="n">
        <v>822.5700000000001</v>
      </c>
      <c r="K6624" s="160" t="n">
        <v>28450.72</v>
      </c>
      <c r="L6624" s="160" t="n">
        <v>8592.66</v>
      </c>
    </row>
    <row r="6625">
      <c r="A6625" s="176" t="n">
        <v>46023</v>
      </c>
      <c r="B6625" s="104" t="inlineStr">
        <is>
          <t>2025/26</t>
        </is>
      </c>
      <c r="C6625" s="104" t="inlineStr">
        <is>
          <t>HC-096</t>
        </is>
      </c>
      <c r="D6625" s="104" t="inlineStr">
        <is>
          <t>Sud-Ouest</t>
        </is>
      </c>
      <c r="E6625" s="104" t="inlineStr">
        <is>
          <t>À emporter</t>
        </is>
      </c>
      <c r="F6625" s="104" t="n">
        <v>30</v>
      </c>
      <c r="G6625" s="159" t="n">
        <v>1677</v>
      </c>
      <c r="H6625" s="159" t="n">
        <v>4109</v>
      </c>
      <c r="I6625" s="160" t="n">
        <v>20820.34</v>
      </c>
      <c r="J6625" s="160" t="n">
        <v>676.54</v>
      </c>
      <c r="K6625" s="160" t="n">
        <v>20143.8</v>
      </c>
      <c r="L6625" s="160" t="n">
        <v>5995.89</v>
      </c>
    </row>
    <row r="6626">
      <c r="A6626" s="176" t="n">
        <v>46023</v>
      </c>
      <c r="B6626" s="104" t="inlineStr">
        <is>
          <t>2025/26</t>
        </is>
      </c>
      <c r="C6626" s="104" t="inlineStr">
        <is>
          <t>HC-097</t>
        </is>
      </c>
      <c r="D6626" s="104" t="inlineStr">
        <is>
          <t>Île-de-France</t>
        </is>
      </c>
      <c r="E6626" s="104" t="inlineStr">
        <is>
          <t>Drive</t>
        </is>
      </c>
      <c r="F6626" s="104" t="n">
        <v>29</v>
      </c>
      <c r="G6626" s="159" t="n">
        <v>736</v>
      </c>
      <c r="H6626" s="159" t="n">
        <v>1910</v>
      </c>
      <c r="I6626" s="160" t="n">
        <v>10430.55</v>
      </c>
      <c r="J6626" s="160" t="n">
        <v>321.56</v>
      </c>
      <c r="K6626" s="160" t="n">
        <v>10108.99</v>
      </c>
      <c r="L6626" s="160" t="n">
        <v>3020.45</v>
      </c>
    </row>
    <row r="6627">
      <c r="A6627" s="176" t="n">
        <v>46023</v>
      </c>
      <c r="B6627" s="104" t="inlineStr">
        <is>
          <t>2025/26</t>
        </is>
      </c>
      <c r="C6627" s="104" t="inlineStr">
        <is>
          <t>HC-097</t>
        </is>
      </c>
      <c r="D6627" s="104" t="inlineStr">
        <is>
          <t>Île-de-France</t>
        </is>
      </c>
      <c r="E6627" s="104" t="inlineStr">
        <is>
          <t>Livraison</t>
        </is>
      </c>
      <c r="F6627" s="104" t="n">
        <v>31</v>
      </c>
      <c r="G6627" s="159" t="n">
        <v>871</v>
      </c>
      <c r="H6627" s="159" t="n">
        <v>2235</v>
      </c>
      <c r="I6627" s="160" t="n">
        <v>14958.32</v>
      </c>
      <c r="J6627" s="160" t="n">
        <v>883.3099999999999</v>
      </c>
      <c r="K6627" s="160" t="n">
        <v>14075.01</v>
      </c>
      <c r="L6627" s="160" t="n">
        <v>4359.32</v>
      </c>
    </row>
    <row r="6628">
      <c r="A6628" s="176" t="n">
        <v>46023</v>
      </c>
      <c r="B6628" s="104" t="inlineStr">
        <is>
          <t>2025/26</t>
        </is>
      </c>
      <c r="C6628" s="104" t="inlineStr">
        <is>
          <t>HC-097</t>
        </is>
      </c>
      <c r="D6628" s="104" t="inlineStr">
        <is>
          <t>Île-de-France</t>
        </is>
      </c>
      <c r="E6628" s="104" t="inlineStr">
        <is>
          <t>Sur place</t>
        </is>
      </c>
      <c r="F6628" s="104" t="n">
        <v>31</v>
      </c>
      <c r="G6628" s="159" t="n">
        <v>1919</v>
      </c>
      <c r="H6628" s="159" t="n">
        <v>4837</v>
      </c>
      <c r="I6628" s="160" t="n">
        <v>25980.49</v>
      </c>
      <c r="J6628" s="160" t="n">
        <v>725.59</v>
      </c>
      <c r="K6628" s="160" t="n">
        <v>25254.9</v>
      </c>
      <c r="L6628" s="160" t="n">
        <v>7505.29</v>
      </c>
    </row>
    <row r="6629">
      <c r="A6629" s="176" t="n">
        <v>46023</v>
      </c>
      <c r="B6629" s="104" t="inlineStr">
        <is>
          <t>2025/26</t>
        </is>
      </c>
      <c r="C6629" s="104" t="inlineStr">
        <is>
          <t>HC-097</t>
        </is>
      </c>
      <c r="D6629" s="104" t="inlineStr">
        <is>
          <t>Île-de-France</t>
        </is>
      </c>
      <c r="E6629" s="104" t="inlineStr">
        <is>
          <t>À emporter</t>
        </is>
      </c>
      <c r="F6629" s="104" t="n">
        <v>30</v>
      </c>
      <c r="G6629" s="159" t="n">
        <v>1400</v>
      </c>
      <c r="H6629" s="159" t="n">
        <v>3633</v>
      </c>
      <c r="I6629" s="160" t="n">
        <v>17427.76</v>
      </c>
      <c r="J6629" s="160" t="n">
        <v>524.8</v>
      </c>
      <c r="K6629" s="160" t="n">
        <v>16902.96</v>
      </c>
      <c r="L6629" s="160" t="n">
        <v>5010.61</v>
      </c>
    </row>
    <row r="6630">
      <c r="A6630" s="176" t="n">
        <v>46023</v>
      </c>
      <c r="B6630" s="104" t="inlineStr">
        <is>
          <t>2025/26</t>
        </is>
      </c>
      <c r="C6630" s="104" t="inlineStr">
        <is>
          <t>HC-098</t>
        </is>
      </c>
      <c r="D6630" s="104" t="inlineStr">
        <is>
          <t>Nord-Ouest</t>
        </is>
      </c>
      <c r="E6630" s="104" t="inlineStr">
        <is>
          <t>Livraison</t>
        </is>
      </c>
      <c r="F6630" s="104" t="n">
        <v>30</v>
      </c>
      <c r="G6630" s="159" t="n">
        <v>1440</v>
      </c>
      <c r="H6630" s="159" t="n">
        <v>3549</v>
      </c>
      <c r="I6630" s="160" t="n">
        <v>24863.2</v>
      </c>
      <c r="J6630" s="160" t="n">
        <v>1473</v>
      </c>
      <c r="K6630" s="160" t="n">
        <v>23390.2</v>
      </c>
      <c r="L6630" s="160" t="n">
        <v>7302.91</v>
      </c>
    </row>
    <row r="6631">
      <c r="A6631" s="176" t="n">
        <v>46023</v>
      </c>
      <c r="B6631" s="104" t="inlineStr">
        <is>
          <t>2025/26</t>
        </is>
      </c>
      <c r="C6631" s="104" t="inlineStr">
        <is>
          <t>HC-098</t>
        </is>
      </c>
      <c r="D6631" s="104" t="inlineStr">
        <is>
          <t>Nord-Ouest</t>
        </is>
      </c>
      <c r="E6631" s="104" t="inlineStr">
        <is>
          <t>Sur place</t>
        </is>
      </c>
      <c r="F6631" s="104" t="n">
        <v>31</v>
      </c>
      <c r="G6631" s="159" t="n">
        <v>3361</v>
      </c>
      <c r="H6631" s="159" t="n">
        <v>8540</v>
      </c>
      <c r="I6631" s="160" t="n">
        <v>45692.47</v>
      </c>
      <c r="J6631" s="160" t="n">
        <v>1396.56</v>
      </c>
      <c r="K6631" s="160" t="n">
        <v>44295.91</v>
      </c>
      <c r="L6631" s="160" t="n">
        <v>13236.95</v>
      </c>
    </row>
    <row r="6632">
      <c r="A6632" s="176" t="n">
        <v>46023</v>
      </c>
      <c r="B6632" s="104" t="inlineStr">
        <is>
          <t>2025/26</t>
        </is>
      </c>
      <c r="C6632" s="104" t="inlineStr">
        <is>
          <t>HC-098</t>
        </is>
      </c>
      <c r="D6632" s="104" t="inlineStr">
        <is>
          <t>Nord-Ouest</t>
        </is>
      </c>
      <c r="E6632" s="104" t="inlineStr">
        <is>
          <t>À emporter</t>
        </is>
      </c>
      <c r="F6632" s="104" t="n">
        <v>31</v>
      </c>
      <c r="G6632" s="159" t="n">
        <v>2613</v>
      </c>
      <c r="H6632" s="159" t="n">
        <v>6813</v>
      </c>
      <c r="I6632" s="160" t="n">
        <v>32383.86</v>
      </c>
      <c r="J6632" s="160" t="n">
        <v>998.03</v>
      </c>
      <c r="K6632" s="160" t="n">
        <v>31385.83</v>
      </c>
      <c r="L6632" s="160" t="n">
        <v>9337.549999999999</v>
      </c>
    </row>
    <row r="6633">
      <c r="A6633" s="176" t="n">
        <v>46023</v>
      </c>
      <c r="B6633" s="104" t="inlineStr">
        <is>
          <t>2025/26</t>
        </is>
      </c>
      <c r="C6633" s="104" t="inlineStr">
        <is>
          <t>HC-099</t>
        </is>
      </c>
      <c r="D6633" s="104" t="inlineStr">
        <is>
          <t>Sud-Est</t>
        </is>
      </c>
      <c r="E6633" s="104" t="inlineStr">
        <is>
          <t>Livraison</t>
        </is>
      </c>
      <c r="F6633" s="104" t="n">
        <v>31</v>
      </c>
      <c r="G6633" s="159" t="n">
        <v>1719</v>
      </c>
      <c r="H6633" s="159" t="n">
        <v>4273</v>
      </c>
      <c r="I6633" s="160" t="n">
        <v>28910.84</v>
      </c>
      <c r="J6633" s="160" t="n">
        <v>1718.68</v>
      </c>
      <c r="K6633" s="160" t="n">
        <v>27192.16</v>
      </c>
      <c r="L6633" s="160" t="n">
        <v>10203.31</v>
      </c>
    </row>
    <row r="6634">
      <c r="A6634" s="176" t="n">
        <v>46023</v>
      </c>
      <c r="B6634" s="104" t="inlineStr">
        <is>
          <t>2025/26</t>
        </is>
      </c>
      <c r="C6634" s="104" t="inlineStr">
        <is>
          <t>HC-099</t>
        </is>
      </c>
      <c r="D6634" s="104" t="inlineStr">
        <is>
          <t>Sud-Est</t>
        </is>
      </c>
      <c r="E6634" s="104" t="inlineStr">
        <is>
          <t>Sur place</t>
        </is>
      </c>
      <c r="F6634" s="104" t="n">
        <v>31</v>
      </c>
      <c r="G6634" s="159" t="n">
        <v>3409</v>
      </c>
      <c r="H6634" s="159" t="n">
        <v>8671</v>
      </c>
      <c r="I6634" s="160" t="n">
        <v>45885.2</v>
      </c>
      <c r="J6634" s="160" t="n">
        <v>1440.49</v>
      </c>
      <c r="K6634" s="160" t="n">
        <v>44444.71</v>
      </c>
      <c r="L6634" s="160" t="n">
        <v>16300.06</v>
      </c>
    </row>
    <row r="6635">
      <c r="A6635" s="176" t="n">
        <v>46023</v>
      </c>
      <c r="B6635" s="104" t="inlineStr">
        <is>
          <t>2025/26</t>
        </is>
      </c>
      <c r="C6635" s="104" t="inlineStr">
        <is>
          <t>HC-099</t>
        </is>
      </c>
      <c r="D6635" s="104" t="inlineStr">
        <is>
          <t>Sud-Est</t>
        </is>
      </c>
      <c r="E6635" s="104" t="inlineStr">
        <is>
          <t>À emporter</t>
        </is>
      </c>
      <c r="F6635" s="104" t="n">
        <v>29</v>
      </c>
      <c r="G6635" s="159" t="n">
        <v>2480</v>
      </c>
      <c r="H6635" s="159" t="n">
        <v>6354</v>
      </c>
      <c r="I6635" s="160" t="n">
        <v>30714.83</v>
      </c>
      <c r="J6635" s="160" t="n">
        <v>899.26</v>
      </c>
      <c r="K6635" s="160" t="n">
        <v>29815.57</v>
      </c>
      <c r="L6635" s="160" t="n">
        <v>10853.29</v>
      </c>
    </row>
    <row r="6636">
      <c r="A6636" s="176" t="n">
        <v>46023</v>
      </c>
      <c r="B6636" s="104" t="inlineStr">
        <is>
          <t>2025/26</t>
        </is>
      </c>
      <c r="C6636" s="104" t="inlineStr">
        <is>
          <t>HC-100</t>
        </is>
      </c>
      <c r="D6636" s="104" t="inlineStr">
        <is>
          <t>Sud-Ouest</t>
        </is>
      </c>
      <c r="E6636" s="104" t="inlineStr">
        <is>
          <t>Livraison</t>
        </is>
      </c>
      <c r="F6636" s="104" t="n">
        <v>30</v>
      </c>
      <c r="G6636" s="159" t="n">
        <v>1031</v>
      </c>
      <c r="H6636" s="159" t="n">
        <v>2641</v>
      </c>
      <c r="I6636" s="160" t="n">
        <v>17798.15</v>
      </c>
      <c r="J6636" s="160" t="n">
        <v>1069.79</v>
      </c>
      <c r="K6636" s="160" t="n">
        <v>16728.36</v>
      </c>
      <c r="L6636" s="160" t="n">
        <v>5187.63</v>
      </c>
    </row>
    <row r="6637">
      <c r="A6637" s="176" t="n">
        <v>46023</v>
      </c>
      <c r="B6637" s="104" t="inlineStr">
        <is>
          <t>2025/26</t>
        </is>
      </c>
      <c r="C6637" s="104" t="inlineStr">
        <is>
          <t>HC-100</t>
        </is>
      </c>
      <c r="D6637" s="104" t="inlineStr">
        <is>
          <t>Sud-Ouest</t>
        </is>
      </c>
      <c r="E6637" s="104" t="inlineStr">
        <is>
          <t>Sur place</t>
        </is>
      </c>
      <c r="F6637" s="104" t="n">
        <v>31</v>
      </c>
      <c r="G6637" s="159" t="n">
        <v>2352</v>
      </c>
      <c r="H6637" s="159" t="n">
        <v>5962</v>
      </c>
      <c r="I6637" s="160" t="n">
        <v>31643.49</v>
      </c>
      <c r="J6637" s="160" t="n">
        <v>937.37</v>
      </c>
      <c r="K6637" s="160" t="n">
        <v>30706.12</v>
      </c>
      <c r="L6637" s="160" t="n">
        <v>9141.91</v>
      </c>
    </row>
    <row r="6638">
      <c r="A6638" s="176" t="n">
        <v>46023</v>
      </c>
      <c r="B6638" s="104" t="inlineStr">
        <is>
          <t>2025/26</t>
        </is>
      </c>
      <c r="C6638" s="104" t="inlineStr">
        <is>
          <t>HC-100</t>
        </is>
      </c>
      <c r="D6638" s="104" t="inlineStr">
        <is>
          <t>Sud-Ouest</t>
        </is>
      </c>
      <c r="E6638" s="104" t="inlineStr">
        <is>
          <t>À emporter</t>
        </is>
      </c>
      <c r="F6638" s="104" t="n">
        <v>31</v>
      </c>
      <c r="G6638" s="159" t="n">
        <v>1789</v>
      </c>
      <c r="H6638" s="159" t="n">
        <v>4574</v>
      </c>
      <c r="I6638" s="160" t="n">
        <v>22088.27</v>
      </c>
      <c r="J6638" s="160" t="n">
        <v>737.61</v>
      </c>
      <c r="K6638" s="160" t="n">
        <v>21350.66</v>
      </c>
      <c r="L6638" s="160" t="n">
        <v>6353.03</v>
      </c>
    </row>
    <row r="6639">
      <c r="A6639" s="176" t="n">
        <v>46023</v>
      </c>
      <c r="B6639" s="104" t="inlineStr">
        <is>
          <t>2025/26</t>
        </is>
      </c>
      <c r="C6639" s="104" t="inlineStr">
        <is>
          <t>HC-101</t>
        </is>
      </c>
      <c r="D6639" s="104" t="inlineStr">
        <is>
          <t>Île-de-France</t>
        </is>
      </c>
      <c r="E6639" s="104" t="inlineStr">
        <is>
          <t>Drive</t>
        </is>
      </c>
      <c r="F6639" s="104" t="n">
        <v>31</v>
      </c>
      <c r="G6639" s="159" t="n">
        <v>1137</v>
      </c>
      <c r="H6639" s="159" t="n">
        <v>2894</v>
      </c>
      <c r="I6639" s="160" t="n">
        <v>16162.55</v>
      </c>
      <c r="J6639" s="160" t="n">
        <v>502.86</v>
      </c>
      <c r="K6639" s="160" t="n">
        <v>15659.69</v>
      </c>
      <c r="L6639" s="160" t="n">
        <v>4653.31</v>
      </c>
    </row>
    <row r="6640">
      <c r="A6640" s="176" t="n">
        <v>46023</v>
      </c>
      <c r="B6640" s="104" t="inlineStr">
        <is>
          <t>2025/26</t>
        </is>
      </c>
      <c r="C6640" s="104" t="inlineStr">
        <is>
          <t>HC-101</t>
        </is>
      </c>
      <c r="D6640" s="104" t="inlineStr">
        <is>
          <t>Île-de-France</t>
        </is>
      </c>
      <c r="E6640" s="104" t="inlineStr">
        <is>
          <t>Livraison</t>
        </is>
      </c>
      <c r="F6640" s="104" t="n">
        <v>31</v>
      </c>
      <c r="G6640" s="159" t="n">
        <v>1499</v>
      </c>
      <c r="H6640" s="159" t="n">
        <v>3874</v>
      </c>
      <c r="I6640" s="160" t="n">
        <v>24977.69</v>
      </c>
      <c r="J6640" s="160" t="n">
        <v>1436.36</v>
      </c>
      <c r="K6640" s="160" t="n">
        <v>23541.33</v>
      </c>
      <c r="L6640" s="160" t="n">
        <v>7256.15</v>
      </c>
    </row>
    <row r="6641">
      <c r="A6641" s="176" t="n">
        <v>46023</v>
      </c>
      <c r="B6641" s="104" t="inlineStr">
        <is>
          <t>2025/26</t>
        </is>
      </c>
      <c r="C6641" s="104" t="inlineStr">
        <is>
          <t>HC-101</t>
        </is>
      </c>
      <c r="D6641" s="104" t="inlineStr">
        <is>
          <t>Île-de-France</t>
        </is>
      </c>
      <c r="E6641" s="104" t="inlineStr">
        <is>
          <t>Sur place</t>
        </is>
      </c>
      <c r="F6641" s="104" t="n">
        <v>30</v>
      </c>
      <c r="G6641" s="159" t="n">
        <v>2740</v>
      </c>
      <c r="H6641" s="159" t="n">
        <v>6993</v>
      </c>
      <c r="I6641" s="160" t="n">
        <v>37695.44</v>
      </c>
      <c r="J6641" s="160" t="n">
        <v>1038.12</v>
      </c>
      <c r="K6641" s="160" t="n">
        <v>36657.32</v>
      </c>
      <c r="L6641" s="160" t="n">
        <v>10907.99</v>
      </c>
    </row>
    <row r="6642">
      <c r="A6642" s="176" t="n">
        <v>46023</v>
      </c>
      <c r="B6642" s="104" t="inlineStr">
        <is>
          <t>2025/26</t>
        </is>
      </c>
      <c r="C6642" s="104" t="inlineStr">
        <is>
          <t>HC-101</t>
        </is>
      </c>
      <c r="D6642" s="104" t="inlineStr">
        <is>
          <t>Île-de-France</t>
        </is>
      </c>
      <c r="E6642" s="104" t="inlineStr">
        <is>
          <t>À emporter</t>
        </is>
      </c>
      <c r="F6642" s="104" t="n">
        <v>29</v>
      </c>
      <c r="G6642" s="159" t="n">
        <v>2037</v>
      </c>
      <c r="H6642" s="159" t="n">
        <v>5233</v>
      </c>
      <c r="I6642" s="160" t="n">
        <v>25224.61</v>
      </c>
      <c r="J6642" s="160" t="n">
        <v>673.0599999999999</v>
      </c>
      <c r="K6642" s="160" t="n">
        <v>24551.55</v>
      </c>
      <c r="L6642" s="160" t="n">
        <v>7391.48</v>
      </c>
    </row>
    <row r="6643">
      <c r="A6643" s="176" t="n">
        <v>46023</v>
      </c>
      <c r="B6643" s="104" t="inlineStr">
        <is>
          <t>2025/26</t>
        </is>
      </c>
      <c r="C6643" s="104" t="inlineStr">
        <is>
          <t>HC-102</t>
        </is>
      </c>
      <c r="D6643" s="104" t="inlineStr">
        <is>
          <t>Nord-Ouest</t>
        </is>
      </c>
      <c r="E6643" s="104" t="inlineStr">
        <is>
          <t>Livraison</t>
        </is>
      </c>
      <c r="F6643" s="104" t="n">
        <v>31</v>
      </c>
      <c r="G6643" s="159" t="n">
        <v>1667</v>
      </c>
      <c r="H6643" s="159" t="n">
        <v>4419</v>
      </c>
      <c r="I6643" s="160" t="n">
        <v>28286.42</v>
      </c>
      <c r="J6643" s="160" t="n">
        <v>1451.89</v>
      </c>
      <c r="K6643" s="160" t="n">
        <v>26834.53</v>
      </c>
      <c r="L6643" s="160" t="n">
        <v>8298.049999999999</v>
      </c>
    </row>
    <row r="6644">
      <c r="A6644" s="176" t="n">
        <v>46023</v>
      </c>
      <c r="B6644" s="104" t="inlineStr">
        <is>
          <t>2025/26</t>
        </is>
      </c>
      <c r="C6644" s="104" t="inlineStr">
        <is>
          <t>HC-102</t>
        </is>
      </c>
      <c r="D6644" s="104" t="inlineStr">
        <is>
          <t>Nord-Ouest</t>
        </is>
      </c>
      <c r="E6644" s="104" t="inlineStr">
        <is>
          <t>Sur place</t>
        </is>
      </c>
      <c r="F6644" s="104" t="n">
        <v>30</v>
      </c>
      <c r="G6644" s="159" t="n">
        <v>3267</v>
      </c>
      <c r="H6644" s="159" t="n">
        <v>8474</v>
      </c>
      <c r="I6644" s="160" t="n">
        <v>43806.28</v>
      </c>
      <c r="J6644" s="160" t="n">
        <v>1289.06</v>
      </c>
      <c r="K6644" s="160" t="n">
        <v>42517.22</v>
      </c>
      <c r="L6644" s="160" t="n">
        <v>12633.87</v>
      </c>
    </row>
    <row r="6645">
      <c r="A6645" s="176" t="n">
        <v>46023</v>
      </c>
      <c r="B6645" s="104" t="inlineStr">
        <is>
          <t>2025/26</t>
        </is>
      </c>
      <c r="C6645" s="104" t="inlineStr">
        <is>
          <t>HC-102</t>
        </is>
      </c>
      <c r="D6645" s="104" t="inlineStr">
        <is>
          <t>Nord-Ouest</t>
        </is>
      </c>
      <c r="E6645" s="104" t="inlineStr">
        <is>
          <t>À emporter</t>
        </is>
      </c>
      <c r="F6645" s="104" t="n">
        <v>30</v>
      </c>
      <c r="G6645" s="159" t="n">
        <v>2500</v>
      </c>
      <c r="H6645" s="159" t="n">
        <v>6289</v>
      </c>
      <c r="I6645" s="160" t="n">
        <v>30958.78</v>
      </c>
      <c r="J6645" s="160" t="n">
        <v>862.0599999999999</v>
      </c>
      <c r="K6645" s="160" t="n">
        <v>30096.72</v>
      </c>
      <c r="L6645" s="160" t="n">
        <v>8942.690000000001</v>
      </c>
    </row>
    <row r="6646">
      <c r="A6646" s="176" t="n">
        <v>46023</v>
      </c>
      <c r="B6646" s="104" t="inlineStr">
        <is>
          <t>2025/26</t>
        </is>
      </c>
      <c r="C6646" s="104" t="inlineStr">
        <is>
          <t>HC-103</t>
        </is>
      </c>
      <c r="D6646" s="104" t="inlineStr">
        <is>
          <t>Sud-Est</t>
        </is>
      </c>
      <c r="E6646" s="104" t="inlineStr">
        <is>
          <t>Livraison</t>
        </is>
      </c>
      <c r="F6646" s="104" t="n">
        <v>31</v>
      </c>
      <c r="G6646" s="159" t="n">
        <v>1595</v>
      </c>
      <c r="H6646" s="159" t="n">
        <v>4176</v>
      </c>
      <c r="I6646" s="160" t="n">
        <v>27670.56</v>
      </c>
      <c r="J6646" s="160" t="n">
        <v>1657.96</v>
      </c>
      <c r="K6646" s="160" t="n">
        <v>26012.6</v>
      </c>
      <c r="L6646" s="160" t="n">
        <v>7990.05</v>
      </c>
    </row>
    <row r="6647">
      <c r="A6647" s="176" t="n">
        <v>46023</v>
      </c>
      <c r="B6647" s="104" t="inlineStr">
        <is>
          <t>2025/26</t>
        </is>
      </c>
      <c r="C6647" s="104" t="inlineStr">
        <is>
          <t>HC-103</t>
        </is>
      </c>
      <c r="D6647" s="104" t="inlineStr">
        <is>
          <t>Sud-Est</t>
        </is>
      </c>
      <c r="E6647" s="104" t="inlineStr">
        <is>
          <t>Sur place</t>
        </is>
      </c>
      <c r="F6647" s="104" t="n">
        <v>31</v>
      </c>
      <c r="G6647" s="159" t="n">
        <v>3610</v>
      </c>
      <c r="H6647" s="159" t="n">
        <v>9030</v>
      </c>
      <c r="I6647" s="160" t="n">
        <v>48818.29</v>
      </c>
      <c r="J6647" s="160" t="n">
        <v>1391.31</v>
      </c>
      <c r="K6647" s="160" t="n">
        <v>47426.98</v>
      </c>
      <c r="L6647" s="160" t="n">
        <v>14068.04</v>
      </c>
    </row>
    <row r="6648">
      <c r="A6648" s="176" t="n">
        <v>46023</v>
      </c>
      <c r="B6648" s="104" t="inlineStr">
        <is>
          <t>2025/26</t>
        </is>
      </c>
      <c r="C6648" s="104" t="inlineStr">
        <is>
          <t>HC-103</t>
        </is>
      </c>
      <c r="D6648" s="104" t="inlineStr">
        <is>
          <t>Sud-Est</t>
        </is>
      </c>
      <c r="E6648" s="104" t="inlineStr">
        <is>
          <t>À emporter</t>
        </is>
      </c>
      <c r="F6648" s="104" t="n">
        <v>31</v>
      </c>
      <c r="G6648" s="159" t="n">
        <v>2671</v>
      </c>
      <c r="H6648" s="159" t="n">
        <v>6884</v>
      </c>
      <c r="I6648" s="160" t="n">
        <v>33164.28</v>
      </c>
      <c r="J6648" s="160" t="n">
        <v>933.97</v>
      </c>
      <c r="K6648" s="160" t="n">
        <v>32230.31</v>
      </c>
      <c r="L6648" s="160" t="n">
        <v>9575.209999999999</v>
      </c>
    </row>
    <row r="6649">
      <c r="A6649" s="176" t="n">
        <v>46023</v>
      </c>
      <c r="B6649" s="104" t="inlineStr">
        <is>
          <t>2025/26</t>
        </is>
      </c>
      <c r="C6649" s="104" t="inlineStr">
        <is>
          <t>HC-104</t>
        </is>
      </c>
      <c r="D6649" s="104" t="inlineStr">
        <is>
          <t>Sud-Ouest</t>
        </is>
      </c>
      <c r="E6649" s="104" t="inlineStr">
        <is>
          <t>Livraison</t>
        </is>
      </c>
      <c r="F6649" s="104" t="n">
        <v>31</v>
      </c>
      <c r="G6649" s="159" t="n">
        <v>1292</v>
      </c>
      <c r="H6649" s="159" t="n">
        <v>3354</v>
      </c>
      <c r="I6649" s="160" t="n">
        <v>22662.4</v>
      </c>
      <c r="J6649" s="160" t="n">
        <v>1376.83</v>
      </c>
      <c r="K6649" s="160" t="n">
        <v>21285.57</v>
      </c>
      <c r="L6649" s="160" t="n">
        <v>6577.84</v>
      </c>
    </row>
    <row r="6650">
      <c r="A6650" s="176" t="n">
        <v>46023</v>
      </c>
      <c r="B6650" s="104" t="inlineStr">
        <is>
          <t>2025/26</t>
        </is>
      </c>
      <c r="C6650" s="104" t="inlineStr">
        <is>
          <t>HC-104</t>
        </is>
      </c>
      <c r="D6650" s="104" t="inlineStr">
        <is>
          <t>Sud-Ouest</t>
        </is>
      </c>
      <c r="E6650" s="104" t="inlineStr">
        <is>
          <t>Sur place</t>
        </is>
      </c>
      <c r="F6650" s="104" t="n">
        <v>31</v>
      </c>
      <c r="G6650" s="159" t="n">
        <v>2909</v>
      </c>
      <c r="H6650" s="159" t="n">
        <v>7214</v>
      </c>
      <c r="I6650" s="160" t="n">
        <v>39345.11</v>
      </c>
      <c r="J6650" s="160" t="n">
        <v>1156.31</v>
      </c>
      <c r="K6650" s="160" t="n">
        <v>38188.8</v>
      </c>
      <c r="L6650" s="160" t="n">
        <v>11381.07</v>
      </c>
    </row>
    <row r="6651">
      <c r="A6651" s="176" t="n">
        <v>46023</v>
      </c>
      <c r="B6651" s="104" t="inlineStr">
        <is>
          <t>2025/26</t>
        </is>
      </c>
      <c r="C6651" s="104" t="inlineStr">
        <is>
          <t>HC-104</t>
        </is>
      </c>
      <c r="D6651" s="104" t="inlineStr">
        <is>
          <t>Sud-Ouest</t>
        </is>
      </c>
      <c r="E6651" s="104" t="inlineStr">
        <is>
          <t>À emporter</t>
        </is>
      </c>
      <c r="F6651" s="104" t="n">
        <v>31</v>
      </c>
      <c r="G6651" s="159" t="n">
        <v>2248</v>
      </c>
      <c r="H6651" s="159" t="n">
        <v>5715</v>
      </c>
      <c r="I6651" s="160" t="n">
        <v>28148.26</v>
      </c>
      <c r="J6651" s="160" t="n">
        <v>887</v>
      </c>
      <c r="K6651" s="160" t="n">
        <v>27261.26</v>
      </c>
      <c r="L6651" s="160" t="n">
        <v>8099.97</v>
      </c>
    </row>
    <row r="6652">
      <c r="A6652" s="176" t="n">
        <v>46023</v>
      </c>
      <c r="B6652" s="104" t="inlineStr">
        <is>
          <t>2025/26</t>
        </is>
      </c>
      <c r="C6652" s="104" t="inlineStr">
        <is>
          <t>HC-105</t>
        </is>
      </c>
      <c r="D6652" s="104" t="inlineStr">
        <is>
          <t>Île-de-France</t>
        </is>
      </c>
      <c r="E6652" s="104" t="inlineStr">
        <is>
          <t>Livraison</t>
        </is>
      </c>
      <c r="F6652" s="104" t="n">
        <v>30</v>
      </c>
      <c r="G6652" s="159" t="n">
        <v>2061</v>
      </c>
      <c r="H6652" s="159" t="n">
        <v>5041</v>
      </c>
      <c r="I6652" s="160" t="n">
        <v>35285.36</v>
      </c>
      <c r="J6652" s="160" t="n">
        <v>2132.31</v>
      </c>
      <c r="K6652" s="160" t="n">
        <v>33153.05</v>
      </c>
      <c r="L6652" s="160" t="n">
        <v>10228.94</v>
      </c>
    </row>
    <row r="6653">
      <c r="A6653" s="176" t="n">
        <v>46023</v>
      </c>
      <c r="B6653" s="104" t="inlineStr">
        <is>
          <t>2025/26</t>
        </is>
      </c>
      <c r="C6653" s="104" t="inlineStr">
        <is>
          <t>HC-105</t>
        </is>
      </c>
      <c r="D6653" s="104" t="inlineStr">
        <is>
          <t>Île-de-France</t>
        </is>
      </c>
      <c r="E6653" s="104" t="inlineStr">
        <is>
          <t>Sur place</t>
        </is>
      </c>
      <c r="F6653" s="104" t="n">
        <v>31</v>
      </c>
      <c r="G6653" s="159" t="n">
        <v>4718</v>
      </c>
      <c r="H6653" s="159" t="n">
        <v>11797</v>
      </c>
      <c r="I6653" s="160" t="n">
        <v>63348.48</v>
      </c>
      <c r="J6653" s="160" t="n">
        <v>1903.47</v>
      </c>
      <c r="K6653" s="160" t="n">
        <v>61445.01</v>
      </c>
      <c r="L6653" s="160" t="n">
        <v>18344.27</v>
      </c>
    </row>
    <row r="6654">
      <c r="A6654" s="176" t="n">
        <v>46023</v>
      </c>
      <c r="B6654" s="104" t="inlineStr">
        <is>
          <t>2025/26</t>
        </is>
      </c>
      <c r="C6654" s="104" t="inlineStr">
        <is>
          <t>HC-105</t>
        </is>
      </c>
      <c r="D6654" s="104" t="inlineStr">
        <is>
          <t>Île-de-France</t>
        </is>
      </c>
      <c r="E6654" s="104" t="inlineStr">
        <is>
          <t>À emporter</t>
        </is>
      </c>
      <c r="F6654" s="104" t="n">
        <v>31</v>
      </c>
      <c r="G6654" s="159" t="n">
        <v>3576</v>
      </c>
      <c r="H6654" s="159" t="n">
        <v>9044</v>
      </c>
      <c r="I6654" s="160" t="n">
        <v>44575.42</v>
      </c>
      <c r="J6654" s="160" t="n">
        <v>1386.21</v>
      </c>
      <c r="K6654" s="160" t="n">
        <v>43189.21</v>
      </c>
      <c r="L6654" s="160" t="n">
        <v>12799.77</v>
      </c>
    </row>
    <row r="6655">
      <c r="A6655" s="176" t="n">
        <v>46023</v>
      </c>
      <c r="B6655" s="104" t="inlineStr">
        <is>
          <t>2025/26</t>
        </is>
      </c>
      <c r="C6655" s="104" t="inlineStr">
        <is>
          <t>HC-106</t>
        </is>
      </c>
      <c r="D6655" s="104" t="inlineStr">
        <is>
          <t>Nord-Ouest</t>
        </is>
      </c>
      <c r="E6655" s="104" t="inlineStr">
        <is>
          <t>Livraison</t>
        </is>
      </c>
      <c r="F6655" s="104" t="n">
        <v>31</v>
      </c>
      <c r="G6655" s="159" t="n">
        <v>1436</v>
      </c>
      <c r="H6655" s="159" t="n">
        <v>3537</v>
      </c>
      <c r="I6655" s="160" t="n">
        <v>24716.1</v>
      </c>
      <c r="J6655" s="160" t="n">
        <v>1551.12</v>
      </c>
      <c r="K6655" s="160" t="n">
        <v>23164.98</v>
      </c>
      <c r="L6655" s="160" t="n">
        <v>7272.31</v>
      </c>
    </row>
    <row r="6656">
      <c r="A6656" s="176" t="n">
        <v>46023</v>
      </c>
      <c r="B6656" s="104" t="inlineStr">
        <is>
          <t>2025/26</t>
        </is>
      </c>
      <c r="C6656" s="104" t="inlineStr">
        <is>
          <t>HC-106</t>
        </is>
      </c>
      <c r="D6656" s="104" t="inlineStr">
        <is>
          <t>Nord-Ouest</t>
        </is>
      </c>
      <c r="E6656" s="104" t="inlineStr">
        <is>
          <t>Sur place</t>
        </is>
      </c>
      <c r="F6656" s="104" t="n">
        <v>31</v>
      </c>
      <c r="G6656" s="159" t="n">
        <v>3261</v>
      </c>
      <c r="H6656" s="159" t="n">
        <v>8322</v>
      </c>
      <c r="I6656" s="160" t="n">
        <v>43459.72</v>
      </c>
      <c r="J6656" s="160" t="n">
        <v>1222.28</v>
      </c>
      <c r="K6656" s="160" t="n">
        <v>42237.44</v>
      </c>
      <c r="L6656" s="160" t="n">
        <v>12662.05</v>
      </c>
    </row>
    <row r="6657">
      <c r="A6657" s="176" t="n">
        <v>46023</v>
      </c>
      <c r="B6657" s="104" t="inlineStr">
        <is>
          <t>2025/26</t>
        </is>
      </c>
      <c r="C6657" s="104" t="inlineStr">
        <is>
          <t>HC-106</t>
        </is>
      </c>
      <c r="D6657" s="104" t="inlineStr">
        <is>
          <t>Nord-Ouest</t>
        </is>
      </c>
      <c r="E6657" s="104" t="inlineStr">
        <is>
          <t>À emporter</t>
        </is>
      </c>
      <c r="F6657" s="104" t="n">
        <v>31</v>
      </c>
      <c r="G6657" s="159" t="n">
        <v>2406</v>
      </c>
      <c r="H6657" s="159" t="n">
        <v>6126</v>
      </c>
      <c r="I6657" s="160" t="n">
        <v>29789.38</v>
      </c>
      <c r="J6657" s="160" t="n">
        <v>979.99</v>
      </c>
      <c r="K6657" s="160" t="n">
        <v>28809.39</v>
      </c>
      <c r="L6657" s="160" t="n">
        <v>8537.959999999999</v>
      </c>
    </row>
    <row r="6658">
      <c r="A6658" s="176" t="n">
        <v>46023</v>
      </c>
      <c r="B6658" s="104" t="inlineStr">
        <is>
          <t>2025/26</t>
        </is>
      </c>
      <c r="C6658" s="104" t="inlineStr">
        <is>
          <t>HC-107</t>
        </is>
      </c>
      <c r="D6658" s="104" t="inlineStr">
        <is>
          <t>Sud-Est</t>
        </is>
      </c>
      <c r="E6658" s="104" t="inlineStr">
        <is>
          <t>Livraison</t>
        </is>
      </c>
      <c r="F6658" s="104" t="n">
        <v>30</v>
      </c>
      <c r="G6658" s="159" t="n">
        <v>1726</v>
      </c>
      <c r="H6658" s="159" t="n">
        <v>4530</v>
      </c>
      <c r="I6658" s="160" t="n">
        <v>29263.46</v>
      </c>
      <c r="J6658" s="160" t="n">
        <v>1636.04</v>
      </c>
      <c r="K6658" s="160" t="n">
        <v>27627.42</v>
      </c>
      <c r="L6658" s="160" t="n">
        <v>8615.76</v>
      </c>
    </row>
    <row r="6659">
      <c r="A6659" s="176" t="n">
        <v>46023</v>
      </c>
      <c r="B6659" s="104" t="inlineStr">
        <is>
          <t>2025/26</t>
        </is>
      </c>
      <c r="C6659" s="104" t="inlineStr">
        <is>
          <t>HC-107</t>
        </is>
      </c>
      <c r="D6659" s="104" t="inlineStr">
        <is>
          <t>Sud-Est</t>
        </is>
      </c>
      <c r="E6659" s="104" t="inlineStr">
        <is>
          <t>Sur place</t>
        </is>
      </c>
      <c r="F6659" s="104" t="n">
        <v>31</v>
      </c>
      <c r="G6659" s="159" t="n">
        <v>3719</v>
      </c>
      <c r="H6659" s="159" t="n">
        <v>9449</v>
      </c>
      <c r="I6659" s="160" t="n">
        <v>50515.52</v>
      </c>
      <c r="J6659" s="160" t="n">
        <v>1692.25</v>
      </c>
      <c r="K6659" s="160" t="n">
        <v>48823.27</v>
      </c>
      <c r="L6659" s="160" t="n">
        <v>14658.21</v>
      </c>
    </row>
    <row r="6660">
      <c r="A6660" s="176" t="n">
        <v>46023</v>
      </c>
      <c r="B6660" s="104" t="inlineStr">
        <is>
          <t>2025/26</t>
        </is>
      </c>
      <c r="C6660" s="104" t="inlineStr">
        <is>
          <t>HC-107</t>
        </is>
      </c>
      <c r="D6660" s="104" t="inlineStr">
        <is>
          <t>Sud-Est</t>
        </is>
      </c>
      <c r="E6660" s="104" t="inlineStr">
        <is>
          <t>À emporter</t>
        </is>
      </c>
      <c r="F6660" s="104" t="n">
        <v>30</v>
      </c>
      <c r="G6660" s="159" t="n">
        <v>2819</v>
      </c>
      <c r="H6660" s="159" t="n">
        <v>7056</v>
      </c>
      <c r="I6660" s="160" t="n">
        <v>35065.01</v>
      </c>
      <c r="J6660" s="160" t="n">
        <v>1212.81</v>
      </c>
      <c r="K6660" s="160" t="n">
        <v>33852.2</v>
      </c>
      <c r="L6660" s="160" t="n">
        <v>10095.93</v>
      </c>
    </row>
    <row r="6661">
      <c r="A6661" s="176" t="n">
        <v>46023</v>
      </c>
      <c r="B6661" s="104" t="inlineStr">
        <is>
          <t>2025/26</t>
        </is>
      </c>
      <c r="C6661" s="104" t="inlineStr">
        <is>
          <t>HC-108</t>
        </is>
      </c>
      <c r="D6661" s="104" t="inlineStr">
        <is>
          <t>Sud-Ouest</t>
        </is>
      </c>
      <c r="E6661" s="104" t="inlineStr">
        <is>
          <t>Livraison</t>
        </is>
      </c>
      <c r="F6661" s="104" t="n">
        <v>31</v>
      </c>
      <c r="G6661" s="159" t="n">
        <v>1390</v>
      </c>
      <c r="H6661" s="159" t="n">
        <v>3569</v>
      </c>
      <c r="I6661" s="160" t="n">
        <v>23498.03</v>
      </c>
      <c r="J6661" s="160" t="n">
        <v>1436.16</v>
      </c>
      <c r="K6661" s="160" t="n">
        <v>22061.87</v>
      </c>
      <c r="L6661" s="160" t="n">
        <v>6848.54</v>
      </c>
    </row>
    <row r="6662">
      <c r="A6662" s="176" t="n">
        <v>46023</v>
      </c>
      <c r="B6662" s="104" t="inlineStr">
        <is>
          <t>2025/26</t>
        </is>
      </c>
      <c r="C6662" s="104" t="inlineStr">
        <is>
          <t>HC-108</t>
        </is>
      </c>
      <c r="D6662" s="104" t="inlineStr">
        <is>
          <t>Sud-Ouest</t>
        </is>
      </c>
      <c r="E6662" s="104" t="inlineStr">
        <is>
          <t>Sur place</t>
        </is>
      </c>
      <c r="F6662" s="104" t="n">
        <v>31</v>
      </c>
      <c r="G6662" s="159" t="n">
        <v>2868</v>
      </c>
      <c r="H6662" s="159" t="n">
        <v>7228</v>
      </c>
      <c r="I6662" s="160" t="n">
        <v>38807.1</v>
      </c>
      <c r="J6662" s="160" t="n">
        <v>1174.13</v>
      </c>
      <c r="K6662" s="160" t="n">
        <v>37632.97</v>
      </c>
      <c r="L6662" s="160" t="n">
        <v>11177.15</v>
      </c>
    </row>
    <row r="6663">
      <c r="A6663" s="176" t="n">
        <v>46023</v>
      </c>
      <c r="B6663" s="104" t="inlineStr">
        <is>
          <t>2025/26</t>
        </is>
      </c>
      <c r="C6663" s="104" t="inlineStr">
        <is>
          <t>HC-108</t>
        </is>
      </c>
      <c r="D6663" s="104" t="inlineStr">
        <is>
          <t>Sud-Ouest</t>
        </is>
      </c>
      <c r="E6663" s="104" t="inlineStr">
        <is>
          <t>À emporter</t>
        </is>
      </c>
      <c r="F6663" s="104" t="n">
        <v>30</v>
      </c>
      <c r="G6663" s="159" t="n">
        <v>2109</v>
      </c>
      <c r="H6663" s="159" t="n">
        <v>5297</v>
      </c>
      <c r="I6663" s="160" t="n">
        <v>26104.22</v>
      </c>
      <c r="J6663" s="160" t="n">
        <v>822.7</v>
      </c>
      <c r="K6663" s="160" t="n">
        <v>25281.52</v>
      </c>
      <c r="L6663" s="160" t="n">
        <v>7539.09</v>
      </c>
    </row>
    <row r="6664">
      <c r="A6664" s="176" t="n">
        <v>46023</v>
      </c>
      <c r="B6664" s="104" t="inlineStr">
        <is>
          <t>2025/26</t>
        </is>
      </c>
      <c r="C6664" s="104" t="inlineStr">
        <is>
          <t>HC-109</t>
        </is>
      </c>
      <c r="D6664" s="104" t="inlineStr">
        <is>
          <t>Île-de-France</t>
        </is>
      </c>
      <c r="E6664" s="104" t="inlineStr">
        <is>
          <t>Livraison</t>
        </is>
      </c>
      <c r="F6664" s="104" t="n">
        <v>30</v>
      </c>
      <c r="G6664" s="159" t="n">
        <v>1367</v>
      </c>
      <c r="H6664" s="159" t="n">
        <v>3532</v>
      </c>
      <c r="I6664" s="160" t="n">
        <v>23690.81</v>
      </c>
      <c r="J6664" s="160" t="n">
        <v>1434.11</v>
      </c>
      <c r="K6664" s="160" t="n">
        <v>22256.7</v>
      </c>
      <c r="L6664" s="160" t="n">
        <v>6891.24</v>
      </c>
    </row>
    <row r="6665">
      <c r="A6665" s="176" t="n">
        <v>46023</v>
      </c>
      <c r="B6665" s="104" t="inlineStr">
        <is>
          <t>2025/26</t>
        </is>
      </c>
      <c r="C6665" s="104" t="inlineStr">
        <is>
          <t>HC-109</t>
        </is>
      </c>
      <c r="D6665" s="104" t="inlineStr">
        <is>
          <t>Île-de-France</t>
        </is>
      </c>
      <c r="E6665" s="104" t="inlineStr">
        <is>
          <t>Sur place</t>
        </is>
      </c>
      <c r="F6665" s="104" t="n">
        <v>31</v>
      </c>
      <c r="G6665" s="159" t="n">
        <v>3258</v>
      </c>
      <c r="H6665" s="159" t="n">
        <v>8347</v>
      </c>
      <c r="I6665" s="160" t="n">
        <v>43907.94</v>
      </c>
      <c r="J6665" s="160" t="n">
        <v>1268.36</v>
      </c>
      <c r="K6665" s="160" t="n">
        <v>42639.58</v>
      </c>
      <c r="L6665" s="160" t="n">
        <v>12676.99</v>
      </c>
    </row>
    <row r="6666">
      <c r="A6666" s="176" t="n">
        <v>46023</v>
      </c>
      <c r="B6666" s="104" t="inlineStr">
        <is>
          <t>2025/26</t>
        </is>
      </c>
      <c r="C6666" s="104" t="inlineStr">
        <is>
          <t>HC-109</t>
        </is>
      </c>
      <c r="D6666" s="104" t="inlineStr">
        <is>
          <t>Île-de-France</t>
        </is>
      </c>
      <c r="E6666" s="104" t="inlineStr">
        <is>
          <t>À emporter</t>
        </is>
      </c>
      <c r="F6666" s="104" t="n">
        <v>29</v>
      </c>
      <c r="G6666" s="159" t="n">
        <v>2302</v>
      </c>
      <c r="H6666" s="159" t="n">
        <v>5926</v>
      </c>
      <c r="I6666" s="160" t="n">
        <v>28683.29</v>
      </c>
      <c r="J6666" s="160" t="n">
        <v>817.46</v>
      </c>
      <c r="K6666" s="160" t="n">
        <v>27865.83</v>
      </c>
      <c r="L6666" s="160" t="n">
        <v>8282.370000000001</v>
      </c>
    </row>
    <row r="6667">
      <c r="A6667" s="176" t="n">
        <v>46023</v>
      </c>
      <c r="B6667" s="104" t="inlineStr">
        <is>
          <t>2025/26</t>
        </is>
      </c>
      <c r="C6667" s="104" t="inlineStr">
        <is>
          <t>HC-110</t>
        </is>
      </c>
      <c r="D6667" s="104" t="inlineStr">
        <is>
          <t>Nord-Ouest</t>
        </is>
      </c>
      <c r="E6667" s="104" t="inlineStr">
        <is>
          <t>Livraison</t>
        </is>
      </c>
      <c r="F6667" s="104" t="n">
        <v>31</v>
      </c>
      <c r="G6667" s="159" t="n">
        <v>990</v>
      </c>
      <c r="H6667" s="159" t="n">
        <v>2494</v>
      </c>
      <c r="I6667" s="160" t="n">
        <v>17065.78</v>
      </c>
      <c r="J6667" s="160" t="n">
        <v>1044.54</v>
      </c>
      <c r="K6667" s="160" t="n">
        <v>16021.24</v>
      </c>
      <c r="L6667" s="160" t="n">
        <v>4920.47</v>
      </c>
    </row>
    <row r="6668">
      <c r="A6668" s="176" t="n">
        <v>46023</v>
      </c>
      <c r="B6668" s="104" t="inlineStr">
        <is>
          <t>2025/26</t>
        </is>
      </c>
      <c r="C6668" s="104" t="inlineStr">
        <is>
          <t>HC-110</t>
        </is>
      </c>
      <c r="D6668" s="104" t="inlineStr">
        <is>
          <t>Nord-Ouest</t>
        </is>
      </c>
      <c r="E6668" s="104" t="inlineStr">
        <is>
          <t>Sur place</t>
        </is>
      </c>
      <c r="F6668" s="104" t="n">
        <v>31</v>
      </c>
      <c r="G6668" s="159" t="n">
        <v>2272</v>
      </c>
      <c r="H6668" s="159" t="n">
        <v>5697</v>
      </c>
      <c r="I6668" s="160" t="n">
        <v>30587.09</v>
      </c>
      <c r="J6668" s="160" t="n">
        <v>959.42</v>
      </c>
      <c r="K6668" s="160" t="n">
        <v>29627.67</v>
      </c>
      <c r="L6668" s="160" t="n">
        <v>8907.27</v>
      </c>
    </row>
    <row r="6669">
      <c r="A6669" s="176" t="n">
        <v>46023</v>
      </c>
      <c r="B6669" s="104" t="inlineStr">
        <is>
          <t>2025/26</t>
        </is>
      </c>
      <c r="C6669" s="104" t="inlineStr">
        <is>
          <t>HC-110</t>
        </is>
      </c>
      <c r="D6669" s="104" t="inlineStr">
        <is>
          <t>Nord-Ouest</t>
        </is>
      </c>
      <c r="E6669" s="104" t="inlineStr">
        <is>
          <t>À emporter</t>
        </is>
      </c>
      <c r="F6669" s="104" t="n">
        <v>29</v>
      </c>
      <c r="G6669" s="159" t="n">
        <v>1546</v>
      </c>
      <c r="H6669" s="159" t="n">
        <v>3761</v>
      </c>
      <c r="I6669" s="160" t="n">
        <v>19144.83</v>
      </c>
      <c r="J6669" s="160" t="n">
        <v>561.91</v>
      </c>
      <c r="K6669" s="160" t="n">
        <v>18582.92</v>
      </c>
      <c r="L6669" s="160" t="n">
        <v>5524.2</v>
      </c>
    </row>
    <row r="6670">
      <c r="A6670" s="176" t="n">
        <v>46023</v>
      </c>
      <c r="B6670" s="104" t="inlineStr">
        <is>
          <t>2025/26</t>
        </is>
      </c>
      <c r="C6670" s="104" t="inlineStr">
        <is>
          <t>HC-111</t>
        </is>
      </c>
      <c r="D6670" s="104" t="inlineStr">
        <is>
          <t>Sud-Est</t>
        </is>
      </c>
      <c r="E6670" s="104" t="inlineStr">
        <is>
          <t>Livraison</t>
        </is>
      </c>
      <c r="F6670" s="104" t="n">
        <v>31</v>
      </c>
      <c r="G6670" s="159" t="n">
        <v>1586</v>
      </c>
      <c r="H6670" s="159" t="n">
        <v>3965</v>
      </c>
      <c r="I6670" s="160" t="n">
        <v>27182.35</v>
      </c>
      <c r="J6670" s="160" t="n">
        <v>1721.54</v>
      </c>
      <c r="K6670" s="160" t="n">
        <v>25460.81</v>
      </c>
      <c r="L6670" s="160" t="n">
        <v>7945.57</v>
      </c>
    </row>
    <row r="6671">
      <c r="A6671" s="176" t="n">
        <v>46023</v>
      </c>
      <c r="B6671" s="104" t="inlineStr">
        <is>
          <t>2025/26</t>
        </is>
      </c>
      <c r="C6671" s="104" t="inlineStr">
        <is>
          <t>HC-111</t>
        </is>
      </c>
      <c r="D6671" s="104" t="inlineStr">
        <is>
          <t>Sud-Est</t>
        </is>
      </c>
      <c r="E6671" s="104" t="inlineStr">
        <is>
          <t>Sur place</t>
        </is>
      </c>
      <c r="F6671" s="104" t="n">
        <v>31</v>
      </c>
      <c r="G6671" s="159" t="n">
        <v>3549</v>
      </c>
      <c r="H6671" s="159" t="n">
        <v>9184</v>
      </c>
      <c r="I6671" s="160" t="n">
        <v>47553.85</v>
      </c>
      <c r="J6671" s="160" t="n">
        <v>1378.34</v>
      </c>
      <c r="K6671" s="160" t="n">
        <v>46175.51</v>
      </c>
      <c r="L6671" s="160" t="n">
        <v>13621.27</v>
      </c>
    </row>
    <row r="6672">
      <c r="A6672" s="176" t="n">
        <v>46023</v>
      </c>
      <c r="B6672" s="104" t="inlineStr">
        <is>
          <t>2025/26</t>
        </is>
      </c>
      <c r="C6672" s="104" t="inlineStr">
        <is>
          <t>HC-111</t>
        </is>
      </c>
      <c r="D6672" s="104" t="inlineStr">
        <is>
          <t>Sud-Est</t>
        </is>
      </c>
      <c r="E6672" s="104" t="inlineStr">
        <is>
          <t>À emporter</t>
        </is>
      </c>
      <c r="F6672" s="104" t="n">
        <v>31</v>
      </c>
      <c r="G6672" s="159" t="n">
        <v>2703</v>
      </c>
      <c r="H6672" s="159" t="n">
        <v>6990</v>
      </c>
      <c r="I6672" s="160" t="n">
        <v>33372.72</v>
      </c>
      <c r="J6672" s="160" t="n">
        <v>892.4400000000001</v>
      </c>
      <c r="K6672" s="160" t="n">
        <v>32480.28</v>
      </c>
      <c r="L6672" s="160" t="n">
        <v>9723.99</v>
      </c>
    </row>
    <row r="6673">
      <c r="A6673" s="176" t="n">
        <v>46023</v>
      </c>
      <c r="B6673" s="104" t="inlineStr">
        <is>
          <t>2025/26</t>
        </is>
      </c>
      <c r="C6673" s="104" t="inlineStr">
        <is>
          <t>HC-113</t>
        </is>
      </c>
      <c r="D6673" s="104" t="inlineStr">
        <is>
          <t>Île-de-France</t>
        </is>
      </c>
      <c r="E6673" s="104" t="inlineStr">
        <is>
          <t>Drive</t>
        </is>
      </c>
      <c r="F6673" s="104" t="n">
        <v>31</v>
      </c>
      <c r="G6673" s="159" t="n">
        <v>1274</v>
      </c>
      <c r="H6673" s="159" t="n">
        <v>3203</v>
      </c>
      <c r="I6673" s="160" t="n">
        <v>18224.11</v>
      </c>
      <c r="J6673" s="160" t="n">
        <v>540.76</v>
      </c>
      <c r="K6673" s="160" t="n">
        <v>17683.35</v>
      </c>
      <c r="L6673" s="160" t="n">
        <v>5270.26</v>
      </c>
    </row>
    <row r="6674">
      <c r="A6674" s="176" t="n">
        <v>46023</v>
      </c>
      <c r="B6674" s="104" t="inlineStr">
        <is>
          <t>2025/26</t>
        </is>
      </c>
      <c r="C6674" s="104" t="inlineStr">
        <is>
          <t>HC-113</t>
        </is>
      </c>
      <c r="D6674" s="104" t="inlineStr">
        <is>
          <t>Île-de-France</t>
        </is>
      </c>
      <c r="E6674" s="104" t="inlineStr">
        <is>
          <t>Livraison</t>
        </is>
      </c>
      <c r="F6674" s="104" t="n">
        <v>31</v>
      </c>
      <c r="G6674" s="159" t="n">
        <v>1421</v>
      </c>
      <c r="H6674" s="159" t="n">
        <v>3604</v>
      </c>
      <c r="I6674" s="160" t="n">
        <v>24416.03</v>
      </c>
      <c r="J6674" s="160" t="n">
        <v>1508.65</v>
      </c>
      <c r="K6674" s="160" t="n">
        <v>22907.38</v>
      </c>
      <c r="L6674" s="160" t="n">
        <v>7109.03</v>
      </c>
    </row>
    <row r="6675">
      <c r="A6675" s="176" t="n">
        <v>46023</v>
      </c>
      <c r="B6675" s="104" t="inlineStr">
        <is>
          <t>2025/26</t>
        </is>
      </c>
      <c r="C6675" s="104" t="inlineStr">
        <is>
          <t>HC-113</t>
        </is>
      </c>
      <c r="D6675" s="104" t="inlineStr">
        <is>
          <t>Île-de-France</t>
        </is>
      </c>
      <c r="E6675" s="104" t="inlineStr">
        <is>
          <t>Sur place</t>
        </is>
      </c>
      <c r="F6675" s="104" t="n">
        <v>31</v>
      </c>
      <c r="G6675" s="159" t="n">
        <v>3100</v>
      </c>
      <c r="H6675" s="159" t="n">
        <v>7903</v>
      </c>
      <c r="I6675" s="160" t="n">
        <v>41924.22</v>
      </c>
      <c r="J6675" s="160" t="n">
        <v>1080.53</v>
      </c>
      <c r="K6675" s="160" t="n">
        <v>40843.69</v>
      </c>
      <c r="L6675" s="160" t="n">
        <v>12135.41</v>
      </c>
    </row>
    <row r="6676">
      <c r="A6676" s="176" t="n">
        <v>46023</v>
      </c>
      <c r="B6676" s="104" t="inlineStr">
        <is>
          <t>2025/26</t>
        </is>
      </c>
      <c r="C6676" s="104" t="inlineStr">
        <is>
          <t>HC-113</t>
        </is>
      </c>
      <c r="D6676" s="104" t="inlineStr">
        <is>
          <t>Île-de-France</t>
        </is>
      </c>
      <c r="E6676" s="104" t="inlineStr">
        <is>
          <t>À emporter</t>
        </is>
      </c>
      <c r="F6676" s="104" t="n">
        <v>31</v>
      </c>
      <c r="G6676" s="159" t="n">
        <v>2396</v>
      </c>
      <c r="H6676" s="159" t="n">
        <v>6082</v>
      </c>
      <c r="I6676" s="160" t="n">
        <v>29947.11</v>
      </c>
      <c r="J6676" s="160" t="n">
        <v>946.0700000000001</v>
      </c>
      <c r="K6676" s="160" t="n">
        <v>29001.04</v>
      </c>
      <c r="L6676" s="160" t="n">
        <v>8686.280000000001</v>
      </c>
    </row>
    <row r="6677">
      <c r="A6677" s="176" t="n">
        <v>46023</v>
      </c>
      <c r="B6677" s="104" t="inlineStr">
        <is>
          <t>2025/26</t>
        </is>
      </c>
      <c r="C6677" s="104" t="inlineStr">
        <is>
          <t>HC-114</t>
        </is>
      </c>
      <c r="D6677" s="104" t="inlineStr">
        <is>
          <t>Nord-Ouest</t>
        </is>
      </c>
      <c r="E6677" s="104" t="inlineStr">
        <is>
          <t>Drive</t>
        </is>
      </c>
      <c r="F6677" s="104" t="n">
        <v>31</v>
      </c>
      <c r="G6677" s="159" t="n">
        <v>724</v>
      </c>
      <c r="H6677" s="159" t="n">
        <v>1885</v>
      </c>
      <c r="I6677" s="160" t="n">
        <v>10338.82</v>
      </c>
      <c r="J6677" s="160" t="n">
        <v>350.8</v>
      </c>
      <c r="K6677" s="160" t="n">
        <v>9988.02</v>
      </c>
      <c r="L6677" s="160" t="n">
        <v>2951.01</v>
      </c>
    </row>
    <row r="6678">
      <c r="A6678" s="176" t="n">
        <v>46023</v>
      </c>
      <c r="B6678" s="104" t="inlineStr">
        <is>
          <t>2025/26</t>
        </is>
      </c>
      <c r="C6678" s="104" t="inlineStr">
        <is>
          <t>HC-114</t>
        </is>
      </c>
      <c r="D6678" s="104" t="inlineStr">
        <is>
          <t>Nord-Ouest</t>
        </is>
      </c>
      <c r="E6678" s="104" t="inlineStr">
        <is>
          <t>Livraison</t>
        </is>
      </c>
      <c r="F6678" s="104" t="n">
        <v>31</v>
      </c>
      <c r="G6678" s="159" t="n">
        <v>778</v>
      </c>
      <c r="H6678" s="159" t="n">
        <v>2021</v>
      </c>
      <c r="I6678" s="160" t="n">
        <v>13432.33</v>
      </c>
      <c r="J6678" s="160" t="n">
        <v>847.14</v>
      </c>
      <c r="K6678" s="160" t="n">
        <v>12585.19</v>
      </c>
      <c r="L6678" s="160" t="n">
        <v>3892.8</v>
      </c>
    </row>
    <row r="6679">
      <c r="A6679" s="176" t="n">
        <v>46023</v>
      </c>
      <c r="B6679" s="104" t="inlineStr">
        <is>
          <t>2025/26</t>
        </is>
      </c>
      <c r="C6679" s="104" t="inlineStr">
        <is>
          <t>HC-114</t>
        </is>
      </c>
      <c r="D6679" s="104" t="inlineStr">
        <is>
          <t>Nord-Ouest</t>
        </is>
      </c>
      <c r="E6679" s="104" t="inlineStr">
        <is>
          <t>Sur place</t>
        </is>
      </c>
      <c r="F6679" s="104" t="n">
        <v>31</v>
      </c>
      <c r="G6679" s="159" t="n">
        <v>1721</v>
      </c>
      <c r="H6679" s="159" t="n">
        <v>4530</v>
      </c>
      <c r="I6679" s="160" t="n">
        <v>23091.23</v>
      </c>
      <c r="J6679" s="160" t="n">
        <v>663.25</v>
      </c>
      <c r="K6679" s="160" t="n">
        <v>22427.98</v>
      </c>
      <c r="L6679" s="160" t="n">
        <v>6683.38</v>
      </c>
    </row>
    <row r="6680">
      <c r="A6680" s="176" t="n">
        <v>46023</v>
      </c>
      <c r="B6680" s="104" t="inlineStr">
        <is>
          <t>2025/26</t>
        </is>
      </c>
      <c r="C6680" s="104" t="inlineStr">
        <is>
          <t>HC-114</t>
        </is>
      </c>
      <c r="D6680" s="104" t="inlineStr">
        <is>
          <t>Nord-Ouest</t>
        </is>
      </c>
      <c r="E6680" s="104" t="inlineStr">
        <is>
          <t>À emporter</t>
        </is>
      </c>
      <c r="F6680" s="104" t="n">
        <v>31</v>
      </c>
      <c r="G6680" s="159" t="n">
        <v>1334</v>
      </c>
      <c r="H6680" s="159" t="n">
        <v>3374</v>
      </c>
      <c r="I6680" s="160" t="n">
        <v>16585.04</v>
      </c>
      <c r="J6680" s="160" t="n">
        <v>547.9299999999999</v>
      </c>
      <c r="K6680" s="160" t="n">
        <v>16037.11</v>
      </c>
      <c r="L6680" s="160" t="n">
        <v>4841.98</v>
      </c>
    </row>
    <row r="6681">
      <c r="A6681" s="176" t="n">
        <v>46023</v>
      </c>
      <c r="B6681" s="104" t="inlineStr">
        <is>
          <t>2025/26</t>
        </is>
      </c>
      <c r="C6681" s="104" t="inlineStr">
        <is>
          <t>HC-115</t>
        </is>
      </c>
      <c r="D6681" s="104" t="inlineStr">
        <is>
          <t>Sud-Est</t>
        </is>
      </c>
      <c r="E6681" s="104" t="inlineStr">
        <is>
          <t>Livraison</t>
        </is>
      </c>
      <c r="F6681" s="104" t="n">
        <v>31</v>
      </c>
      <c r="G6681" s="159" t="n">
        <v>1456</v>
      </c>
      <c r="H6681" s="159" t="n">
        <v>3691</v>
      </c>
      <c r="I6681" s="160" t="n">
        <v>25107.66</v>
      </c>
      <c r="J6681" s="160" t="n">
        <v>1490.61</v>
      </c>
      <c r="K6681" s="160" t="n">
        <v>23617.05</v>
      </c>
      <c r="L6681" s="160" t="n">
        <v>9109.6</v>
      </c>
    </row>
    <row r="6682">
      <c r="A6682" s="176" t="n">
        <v>46023</v>
      </c>
      <c r="B6682" s="104" t="inlineStr">
        <is>
          <t>2025/26</t>
        </is>
      </c>
      <c r="C6682" s="104" t="inlineStr">
        <is>
          <t>HC-115</t>
        </is>
      </c>
      <c r="D6682" s="104" t="inlineStr">
        <is>
          <t>Sud-Est</t>
        </is>
      </c>
      <c r="E6682" s="104" t="inlineStr">
        <is>
          <t>Sur place</t>
        </is>
      </c>
      <c r="F6682" s="104" t="n">
        <v>31</v>
      </c>
      <c r="G6682" s="159" t="n">
        <v>3233</v>
      </c>
      <c r="H6682" s="159" t="n">
        <v>8290</v>
      </c>
      <c r="I6682" s="160" t="n">
        <v>43697.57</v>
      </c>
      <c r="J6682" s="160" t="n">
        <v>1326.4</v>
      </c>
      <c r="K6682" s="160" t="n">
        <v>42371.17</v>
      </c>
      <c r="L6682" s="160" t="n">
        <v>15858.78</v>
      </c>
    </row>
    <row r="6683">
      <c r="A6683" s="176" t="n">
        <v>46023</v>
      </c>
      <c r="B6683" s="104" t="inlineStr">
        <is>
          <t>2025/26</t>
        </is>
      </c>
      <c r="C6683" s="104" t="inlineStr">
        <is>
          <t>HC-115</t>
        </is>
      </c>
      <c r="D6683" s="104" t="inlineStr">
        <is>
          <t>Sud-Est</t>
        </is>
      </c>
      <c r="E6683" s="104" t="inlineStr">
        <is>
          <t>À emporter</t>
        </is>
      </c>
      <c r="F6683" s="104" t="n">
        <v>31</v>
      </c>
      <c r="G6683" s="159" t="n">
        <v>2428</v>
      </c>
      <c r="H6683" s="159" t="n">
        <v>5961</v>
      </c>
      <c r="I6683" s="160" t="n">
        <v>29921.59</v>
      </c>
      <c r="J6683" s="160" t="n">
        <v>823.4299999999999</v>
      </c>
      <c r="K6683" s="160" t="n">
        <v>29098.16</v>
      </c>
      <c r="L6683" s="160" t="n">
        <v>10931.33</v>
      </c>
    </row>
    <row r="6684">
      <c r="A6684" s="176" t="n">
        <v>46023</v>
      </c>
      <c r="B6684" s="104" t="inlineStr">
        <is>
          <t>2025/26</t>
        </is>
      </c>
      <c r="C6684" s="104" t="inlineStr">
        <is>
          <t>HC-116</t>
        </is>
      </c>
      <c r="D6684" s="104" t="inlineStr">
        <is>
          <t>Sud-Ouest</t>
        </is>
      </c>
      <c r="E6684" s="104" t="inlineStr">
        <is>
          <t>Livraison</t>
        </is>
      </c>
      <c r="F6684" s="104" t="n">
        <v>31</v>
      </c>
      <c r="G6684" s="159" t="n">
        <v>1339</v>
      </c>
      <c r="H6684" s="159" t="n">
        <v>3420</v>
      </c>
      <c r="I6684" s="160" t="n">
        <v>23015.7</v>
      </c>
      <c r="J6684" s="160" t="n">
        <v>1363.28</v>
      </c>
      <c r="K6684" s="160" t="n">
        <v>21652.42</v>
      </c>
      <c r="L6684" s="160" t="n">
        <v>6746.21</v>
      </c>
    </row>
    <row r="6685">
      <c r="A6685" s="176" t="n">
        <v>46023</v>
      </c>
      <c r="B6685" s="104" t="inlineStr">
        <is>
          <t>2025/26</t>
        </is>
      </c>
      <c r="C6685" s="104" t="inlineStr">
        <is>
          <t>HC-116</t>
        </is>
      </c>
      <c r="D6685" s="104" t="inlineStr">
        <is>
          <t>Sud-Ouest</t>
        </is>
      </c>
      <c r="E6685" s="104" t="inlineStr">
        <is>
          <t>Sur place</t>
        </is>
      </c>
      <c r="F6685" s="104" t="n">
        <v>31</v>
      </c>
      <c r="G6685" s="159" t="n">
        <v>2963</v>
      </c>
      <c r="H6685" s="159" t="n">
        <v>7541</v>
      </c>
      <c r="I6685" s="160" t="n">
        <v>40150.4</v>
      </c>
      <c r="J6685" s="160" t="n">
        <v>1266.4</v>
      </c>
      <c r="K6685" s="160" t="n">
        <v>38884</v>
      </c>
      <c r="L6685" s="160" t="n">
        <v>11605.48</v>
      </c>
    </row>
    <row r="6686">
      <c r="A6686" s="176" t="n">
        <v>46023</v>
      </c>
      <c r="B6686" s="104" t="inlineStr">
        <is>
          <t>2025/26</t>
        </is>
      </c>
      <c r="C6686" s="104" t="inlineStr">
        <is>
          <t>HC-116</t>
        </is>
      </c>
      <c r="D6686" s="104" t="inlineStr">
        <is>
          <t>Sud-Ouest</t>
        </is>
      </c>
      <c r="E6686" s="104" t="inlineStr">
        <is>
          <t>À emporter</t>
        </is>
      </c>
      <c r="F6686" s="104" t="n">
        <v>31</v>
      </c>
      <c r="G6686" s="159" t="n">
        <v>2228</v>
      </c>
      <c r="H6686" s="159" t="n">
        <v>5639</v>
      </c>
      <c r="I6686" s="160" t="n">
        <v>27288</v>
      </c>
      <c r="J6686" s="160" t="n">
        <v>864.35</v>
      </c>
      <c r="K6686" s="160" t="n">
        <v>26423.65</v>
      </c>
      <c r="L6686" s="160" t="n">
        <v>7768.75</v>
      </c>
    </row>
    <row r="6687">
      <c r="A6687" s="176" t="n">
        <v>46023</v>
      </c>
      <c r="B6687" s="104" t="inlineStr">
        <is>
          <t>2025/26</t>
        </is>
      </c>
      <c r="C6687" s="104" t="inlineStr">
        <is>
          <t>HC-117</t>
        </is>
      </c>
      <c r="D6687" s="104" t="inlineStr">
        <is>
          <t>Île-de-France</t>
        </is>
      </c>
      <c r="E6687" s="104" t="inlineStr">
        <is>
          <t>Drive</t>
        </is>
      </c>
      <c r="F6687" s="104" t="n">
        <v>31</v>
      </c>
      <c r="G6687" s="159" t="n">
        <v>1123</v>
      </c>
      <c r="H6687" s="159" t="n">
        <v>2830</v>
      </c>
      <c r="I6687" s="160" t="n">
        <v>16083.32</v>
      </c>
      <c r="J6687" s="160" t="n">
        <v>496.02</v>
      </c>
      <c r="K6687" s="160" t="n">
        <v>15587.3</v>
      </c>
      <c r="L6687" s="160" t="n">
        <v>4654.37</v>
      </c>
    </row>
    <row r="6688">
      <c r="A6688" s="176" t="n">
        <v>46023</v>
      </c>
      <c r="B6688" s="104" t="inlineStr">
        <is>
          <t>2025/26</t>
        </is>
      </c>
      <c r="C6688" s="104" t="inlineStr">
        <is>
          <t>HC-117</t>
        </is>
      </c>
      <c r="D6688" s="104" t="inlineStr">
        <is>
          <t>Île-de-France</t>
        </is>
      </c>
      <c r="E6688" s="104" t="inlineStr">
        <is>
          <t>Livraison</t>
        </is>
      </c>
      <c r="F6688" s="104" t="n">
        <v>31</v>
      </c>
      <c r="G6688" s="159" t="n">
        <v>1290</v>
      </c>
      <c r="H6688" s="159" t="n">
        <v>3222</v>
      </c>
      <c r="I6688" s="160" t="n">
        <v>22097.11</v>
      </c>
      <c r="J6688" s="160" t="n">
        <v>1325.83</v>
      </c>
      <c r="K6688" s="160" t="n">
        <v>20771.28</v>
      </c>
      <c r="L6688" s="160" t="n">
        <v>6441.27</v>
      </c>
    </row>
    <row r="6689">
      <c r="A6689" s="176" t="n">
        <v>46023</v>
      </c>
      <c r="B6689" s="104" t="inlineStr">
        <is>
          <t>2025/26</t>
        </is>
      </c>
      <c r="C6689" s="104" t="inlineStr">
        <is>
          <t>HC-117</t>
        </is>
      </c>
      <c r="D6689" s="104" t="inlineStr">
        <is>
          <t>Île-de-France</t>
        </is>
      </c>
      <c r="E6689" s="104" t="inlineStr">
        <is>
          <t>Sur place</t>
        </is>
      </c>
      <c r="F6689" s="104" t="n">
        <v>30</v>
      </c>
      <c r="G6689" s="159" t="n">
        <v>2660</v>
      </c>
      <c r="H6689" s="159" t="n">
        <v>6651</v>
      </c>
      <c r="I6689" s="160" t="n">
        <v>36000.42</v>
      </c>
      <c r="J6689" s="160" t="n">
        <v>1103.37</v>
      </c>
      <c r="K6689" s="160" t="n">
        <v>34897.05</v>
      </c>
      <c r="L6689" s="160" t="n">
        <v>10310.93</v>
      </c>
    </row>
    <row r="6690">
      <c r="A6690" s="176" t="n">
        <v>46023</v>
      </c>
      <c r="B6690" s="104" t="inlineStr">
        <is>
          <t>2025/26</t>
        </is>
      </c>
      <c r="C6690" s="104" t="inlineStr">
        <is>
          <t>HC-117</t>
        </is>
      </c>
      <c r="D6690" s="104" t="inlineStr">
        <is>
          <t>Île-de-France</t>
        </is>
      </c>
      <c r="E6690" s="104" t="inlineStr">
        <is>
          <t>À emporter</t>
        </is>
      </c>
      <c r="F6690" s="104" t="n">
        <v>31</v>
      </c>
      <c r="G6690" s="159" t="n">
        <v>2115</v>
      </c>
      <c r="H6690" s="159" t="n">
        <v>5250</v>
      </c>
      <c r="I6690" s="160" t="n">
        <v>26107.43</v>
      </c>
      <c r="J6690" s="160" t="n">
        <v>809.67</v>
      </c>
      <c r="K6690" s="160" t="n">
        <v>25297.76</v>
      </c>
      <c r="L6690" s="160" t="n">
        <v>7495.54</v>
      </c>
    </row>
    <row r="6691">
      <c r="A6691" s="176" t="n">
        <v>46023</v>
      </c>
      <c r="B6691" s="104" t="inlineStr">
        <is>
          <t>2025/26</t>
        </is>
      </c>
      <c r="C6691" s="104" t="inlineStr">
        <is>
          <t>HC-118</t>
        </is>
      </c>
      <c r="D6691" s="104" t="inlineStr">
        <is>
          <t>Nord-Ouest</t>
        </is>
      </c>
      <c r="E6691" s="104" t="inlineStr">
        <is>
          <t>Livraison</t>
        </is>
      </c>
      <c r="F6691" s="104" t="n">
        <v>31</v>
      </c>
      <c r="G6691" s="159" t="n">
        <v>1768</v>
      </c>
      <c r="H6691" s="159" t="n">
        <v>4616</v>
      </c>
      <c r="I6691" s="160" t="n">
        <v>30875.04</v>
      </c>
      <c r="J6691" s="160" t="n">
        <v>1879.29</v>
      </c>
      <c r="K6691" s="160" t="n">
        <v>28995.75</v>
      </c>
      <c r="L6691" s="160" t="n">
        <v>9001.41</v>
      </c>
    </row>
    <row r="6692">
      <c r="A6692" s="176" t="n">
        <v>46023</v>
      </c>
      <c r="B6692" s="104" t="inlineStr">
        <is>
          <t>2025/26</t>
        </is>
      </c>
      <c r="C6692" s="104" t="inlineStr">
        <is>
          <t>HC-118</t>
        </is>
      </c>
      <c r="D6692" s="104" t="inlineStr">
        <is>
          <t>Nord-Ouest</t>
        </is>
      </c>
      <c r="E6692" s="104" t="inlineStr">
        <is>
          <t>Sur place</t>
        </is>
      </c>
      <c r="F6692" s="104" t="n">
        <v>31</v>
      </c>
      <c r="G6692" s="159" t="n">
        <v>3861</v>
      </c>
      <c r="H6692" s="159" t="n">
        <v>9972</v>
      </c>
      <c r="I6692" s="160" t="n">
        <v>52353.26</v>
      </c>
      <c r="J6692" s="160" t="n">
        <v>1681.54</v>
      </c>
      <c r="K6692" s="160" t="n">
        <v>50671.72</v>
      </c>
      <c r="L6692" s="160" t="n">
        <v>15169.36</v>
      </c>
    </row>
    <row r="6693">
      <c r="A6693" s="176" t="n">
        <v>46023</v>
      </c>
      <c r="B6693" s="104" t="inlineStr">
        <is>
          <t>2025/26</t>
        </is>
      </c>
      <c r="C6693" s="104" t="inlineStr">
        <is>
          <t>HC-118</t>
        </is>
      </c>
      <c r="D6693" s="104" t="inlineStr">
        <is>
          <t>Nord-Ouest</t>
        </is>
      </c>
      <c r="E6693" s="104" t="inlineStr">
        <is>
          <t>À emporter</t>
        </is>
      </c>
      <c r="F6693" s="104" t="n">
        <v>31</v>
      </c>
      <c r="G6693" s="159" t="n">
        <v>3065</v>
      </c>
      <c r="H6693" s="159" t="n">
        <v>7604</v>
      </c>
      <c r="I6693" s="160" t="n">
        <v>38349.15</v>
      </c>
      <c r="J6693" s="160" t="n">
        <v>1124.66</v>
      </c>
      <c r="K6693" s="160" t="n">
        <v>37224.49</v>
      </c>
      <c r="L6693" s="160" t="n">
        <v>11096.95</v>
      </c>
    </row>
    <row r="6694">
      <c r="A6694" s="176" t="n">
        <v>46023</v>
      </c>
      <c r="B6694" s="104" t="inlineStr">
        <is>
          <t>2025/26</t>
        </is>
      </c>
      <c r="C6694" s="104" t="inlineStr">
        <is>
          <t>HC-119</t>
        </is>
      </c>
      <c r="D6694" s="104" t="inlineStr">
        <is>
          <t>Sud-Est</t>
        </is>
      </c>
      <c r="E6694" s="104" t="inlineStr">
        <is>
          <t>Livraison</t>
        </is>
      </c>
      <c r="F6694" s="104" t="n">
        <v>31</v>
      </c>
      <c r="G6694" s="159" t="n">
        <v>1349</v>
      </c>
      <c r="H6694" s="159" t="n">
        <v>3453</v>
      </c>
      <c r="I6694" s="160" t="n">
        <v>22706.12</v>
      </c>
      <c r="J6694" s="160" t="n">
        <v>1346.3</v>
      </c>
      <c r="K6694" s="160" t="n">
        <v>21359.82</v>
      </c>
      <c r="L6694" s="160" t="n">
        <v>6605.69</v>
      </c>
    </row>
    <row r="6695">
      <c r="A6695" s="176" t="n">
        <v>46023</v>
      </c>
      <c r="B6695" s="104" t="inlineStr">
        <is>
          <t>2025/26</t>
        </is>
      </c>
      <c r="C6695" s="104" t="inlineStr">
        <is>
          <t>HC-119</t>
        </is>
      </c>
      <c r="D6695" s="104" t="inlineStr">
        <is>
          <t>Sud-Est</t>
        </is>
      </c>
      <c r="E6695" s="104" t="inlineStr">
        <is>
          <t>Sur place</t>
        </is>
      </c>
      <c r="F6695" s="104" t="n">
        <v>31</v>
      </c>
      <c r="G6695" s="159" t="n">
        <v>2727</v>
      </c>
      <c r="H6695" s="159" t="n">
        <v>6804</v>
      </c>
      <c r="I6695" s="160" t="n">
        <v>36792.53</v>
      </c>
      <c r="J6695" s="160" t="n">
        <v>1207.85</v>
      </c>
      <c r="K6695" s="160" t="n">
        <v>35584.68</v>
      </c>
      <c r="L6695" s="160" t="n">
        <v>10522.51</v>
      </c>
    </row>
    <row r="6696">
      <c r="A6696" s="176" t="n">
        <v>46023</v>
      </c>
      <c r="B6696" s="104" t="inlineStr">
        <is>
          <t>2025/26</t>
        </is>
      </c>
      <c r="C6696" s="104" t="inlineStr">
        <is>
          <t>HC-119</t>
        </is>
      </c>
      <c r="D6696" s="104" t="inlineStr">
        <is>
          <t>Sud-Est</t>
        </is>
      </c>
      <c r="E6696" s="104" t="inlineStr">
        <is>
          <t>À emporter</t>
        </is>
      </c>
      <c r="F6696" s="104" t="n">
        <v>30</v>
      </c>
      <c r="G6696" s="159" t="n">
        <v>1972</v>
      </c>
      <c r="H6696" s="159" t="n">
        <v>5020</v>
      </c>
      <c r="I6696" s="160" t="n">
        <v>24273.82</v>
      </c>
      <c r="J6696" s="160" t="n">
        <v>665.08</v>
      </c>
      <c r="K6696" s="160" t="n">
        <v>23608.74</v>
      </c>
      <c r="L6696" s="160" t="n">
        <v>7066.13</v>
      </c>
    </row>
    <row r="6697">
      <c r="A6697" s="176" t="n">
        <v>46023</v>
      </c>
      <c r="B6697" s="104" t="inlineStr">
        <is>
          <t>2025/26</t>
        </is>
      </c>
      <c r="C6697" s="104" t="inlineStr">
        <is>
          <t>HC-120</t>
        </is>
      </c>
      <c r="D6697" s="104" t="inlineStr">
        <is>
          <t>Sud-Ouest</t>
        </is>
      </c>
      <c r="E6697" s="104" t="inlineStr">
        <is>
          <t>Drive</t>
        </is>
      </c>
      <c r="F6697" s="104" t="n">
        <v>30</v>
      </c>
      <c r="G6697" s="159" t="n">
        <v>825</v>
      </c>
      <c r="H6697" s="159" t="n">
        <v>2071</v>
      </c>
      <c r="I6697" s="160" t="n">
        <v>11745.59</v>
      </c>
      <c r="J6697" s="160" t="n">
        <v>378.46</v>
      </c>
      <c r="K6697" s="160" t="n">
        <v>11367.13</v>
      </c>
      <c r="L6697" s="160" t="n">
        <v>3414.23</v>
      </c>
    </row>
    <row r="6698">
      <c r="A6698" s="176" t="n">
        <v>46023</v>
      </c>
      <c r="B6698" s="104" t="inlineStr">
        <is>
          <t>2025/26</t>
        </is>
      </c>
      <c r="C6698" s="104" t="inlineStr">
        <is>
          <t>HC-120</t>
        </is>
      </c>
      <c r="D6698" s="104" t="inlineStr">
        <is>
          <t>Sud-Ouest</t>
        </is>
      </c>
      <c r="E6698" s="104" t="inlineStr">
        <is>
          <t>Livraison</t>
        </is>
      </c>
      <c r="F6698" s="104" t="n">
        <v>31</v>
      </c>
      <c r="G6698" s="159" t="n">
        <v>968</v>
      </c>
      <c r="H6698" s="159" t="n">
        <v>2482</v>
      </c>
      <c r="I6698" s="160" t="n">
        <v>16799.34</v>
      </c>
      <c r="J6698" s="160" t="n">
        <v>1011.49</v>
      </c>
      <c r="K6698" s="160" t="n">
        <v>15787.85</v>
      </c>
      <c r="L6698" s="160" t="n">
        <v>4906.26</v>
      </c>
    </row>
    <row r="6699">
      <c r="A6699" s="176" t="n">
        <v>46023</v>
      </c>
      <c r="B6699" s="104" t="inlineStr">
        <is>
          <t>2025/26</t>
        </is>
      </c>
      <c r="C6699" s="104" t="inlineStr">
        <is>
          <t>HC-120</t>
        </is>
      </c>
      <c r="D6699" s="104" t="inlineStr">
        <is>
          <t>Sud-Ouest</t>
        </is>
      </c>
      <c r="E6699" s="104" t="inlineStr">
        <is>
          <t>Sur place</t>
        </is>
      </c>
      <c r="F6699" s="104" t="n">
        <v>31</v>
      </c>
      <c r="G6699" s="159" t="n">
        <v>2227</v>
      </c>
      <c r="H6699" s="159" t="n">
        <v>5752</v>
      </c>
      <c r="I6699" s="160" t="n">
        <v>29929.39</v>
      </c>
      <c r="J6699" s="160" t="n">
        <v>956.77</v>
      </c>
      <c r="K6699" s="160" t="n">
        <v>28972.62</v>
      </c>
      <c r="L6699" s="160" t="n">
        <v>8602.540000000001</v>
      </c>
    </row>
    <row r="6700">
      <c r="A6700" s="176" t="n">
        <v>46023</v>
      </c>
      <c r="B6700" s="104" t="inlineStr">
        <is>
          <t>2025/26</t>
        </is>
      </c>
      <c r="C6700" s="104" t="inlineStr">
        <is>
          <t>HC-120</t>
        </is>
      </c>
      <c r="D6700" s="104" t="inlineStr">
        <is>
          <t>Sud-Ouest</t>
        </is>
      </c>
      <c r="E6700" s="104" t="inlineStr">
        <is>
          <t>À emporter</t>
        </is>
      </c>
      <c r="F6700" s="104" t="n">
        <v>31</v>
      </c>
      <c r="G6700" s="159" t="n">
        <v>1636</v>
      </c>
      <c r="H6700" s="159" t="n">
        <v>4171</v>
      </c>
      <c r="I6700" s="160" t="n">
        <v>20458.83</v>
      </c>
      <c r="J6700" s="160" t="n">
        <v>647.4400000000001</v>
      </c>
      <c r="K6700" s="160" t="n">
        <v>19811.39</v>
      </c>
      <c r="L6700" s="160" t="n">
        <v>5906.85</v>
      </c>
    </row>
    <row r="6701">
      <c r="A6701" s="176" t="n">
        <v>46054</v>
      </c>
      <c r="B6701" s="104" t="inlineStr">
        <is>
          <t>2025/26</t>
        </is>
      </c>
      <c r="C6701" s="104" t="inlineStr">
        <is>
          <t>HC-001</t>
        </is>
      </c>
      <c r="D6701" s="104" t="inlineStr">
        <is>
          <t>Île-de-France</t>
        </is>
      </c>
      <c r="E6701" s="104" t="inlineStr">
        <is>
          <t>Livraison</t>
        </is>
      </c>
      <c r="F6701" s="104" t="n">
        <v>28</v>
      </c>
      <c r="G6701" s="159" t="n">
        <v>2016</v>
      </c>
      <c r="H6701" s="159" t="n">
        <v>5129</v>
      </c>
      <c r="I6701" s="160" t="n">
        <v>34646.49</v>
      </c>
      <c r="J6701" s="160" t="n">
        <v>2175.76</v>
      </c>
      <c r="K6701" s="160" t="n">
        <v>32470.73</v>
      </c>
      <c r="L6701" s="160" t="n">
        <v>10006.2</v>
      </c>
    </row>
    <row r="6702">
      <c r="A6702" s="176" t="n">
        <v>46054</v>
      </c>
      <c r="B6702" s="104" t="inlineStr">
        <is>
          <t>2025/26</t>
        </is>
      </c>
      <c r="C6702" s="104" t="inlineStr">
        <is>
          <t>HC-001</t>
        </is>
      </c>
      <c r="D6702" s="104" t="inlineStr">
        <is>
          <t>Île-de-France</t>
        </is>
      </c>
      <c r="E6702" s="104" t="inlineStr">
        <is>
          <t>Sur place</t>
        </is>
      </c>
      <c r="F6702" s="104" t="n">
        <v>28</v>
      </c>
      <c r="G6702" s="159" t="n">
        <v>4415</v>
      </c>
      <c r="H6702" s="159" t="n">
        <v>11269</v>
      </c>
      <c r="I6702" s="160" t="n">
        <v>59633.42</v>
      </c>
      <c r="J6702" s="160" t="n">
        <v>1529.48</v>
      </c>
      <c r="K6702" s="160" t="n">
        <v>58103.94</v>
      </c>
      <c r="L6702" s="160" t="n">
        <v>17386.79</v>
      </c>
    </row>
    <row r="6703">
      <c r="A6703" s="176" t="n">
        <v>46054</v>
      </c>
      <c r="B6703" s="104" t="inlineStr">
        <is>
          <t>2025/26</t>
        </is>
      </c>
      <c r="C6703" s="104" t="inlineStr">
        <is>
          <t>HC-001</t>
        </is>
      </c>
      <c r="D6703" s="104" t="inlineStr">
        <is>
          <t>Île-de-France</t>
        </is>
      </c>
      <c r="E6703" s="104" t="inlineStr">
        <is>
          <t>À emporter</t>
        </is>
      </c>
      <c r="F6703" s="104" t="n">
        <v>28</v>
      </c>
      <c r="G6703" s="159" t="n">
        <v>3318</v>
      </c>
      <c r="H6703" s="159" t="n">
        <v>8332</v>
      </c>
      <c r="I6703" s="160" t="n">
        <v>40766.39</v>
      </c>
      <c r="J6703" s="160" t="n">
        <v>1375.16</v>
      </c>
      <c r="K6703" s="160" t="n">
        <v>39391.23</v>
      </c>
      <c r="L6703" s="160" t="n">
        <v>11762.19</v>
      </c>
    </row>
    <row r="6704">
      <c r="A6704" s="176" t="n">
        <v>46054</v>
      </c>
      <c r="B6704" s="104" t="inlineStr">
        <is>
          <t>2025/26</t>
        </is>
      </c>
      <c r="C6704" s="104" t="inlineStr">
        <is>
          <t>HC-002</t>
        </is>
      </c>
      <c r="D6704" s="104" t="inlineStr">
        <is>
          <t>Nord-Ouest</t>
        </is>
      </c>
      <c r="E6704" s="104" t="inlineStr">
        <is>
          <t>Drive</t>
        </is>
      </c>
      <c r="F6704" s="104" t="n">
        <v>28</v>
      </c>
      <c r="G6704" s="159" t="n">
        <v>835</v>
      </c>
      <c r="H6704" s="159" t="n">
        <v>2099</v>
      </c>
      <c r="I6704" s="160" t="n">
        <v>11792.62</v>
      </c>
      <c r="J6704" s="160" t="n">
        <v>335.6</v>
      </c>
      <c r="K6704" s="160" t="n">
        <v>11457.02</v>
      </c>
      <c r="L6704" s="160" t="n">
        <v>3432.64</v>
      </c>
    </row>
    <row r="6705">
      <c r="A6705" s="176" t="n">
        <v>46054</v>
      </c>
      <c r="B6705" s="104" t="inlineStr">
        <is>
          <t>2025/26</t>
        </is>
      </c>
      <c r="C6705" s="104" t="inlineStr">
        <is>
          <t>HC-002</t>
        </is>
      </c>
      <c r="D6705" s="104" t="inlineStr">
        <is>
          <t>Nord-Ouest</t>
        </is>
      </c>
      <c r="E6705" s="104" t="inlineStr">
        <is>
          <t>Livraison</t>
        </is>
      </c>
      <c r="F6705" s="104" t="n">
        <v>28</v>
      </c>
      <c r="G6705" s="159" t="n">
        <v>935</v>
      </c>
      <c r="H6705" s="159" t="n">
        <v>2361</v>
      </c>
      <c r="I6705" s="160" t="n">
        <v>16260.77</v>
      </c>
      <c r="J6705" s="160" t="n">
        <v>978.14</v>
      </c>
      <c r="K6705" s="160" t="n">
        <v>15282.63</v>
      </c>
      <c r="L6705" s="160" t="n">
        <v>4764.41</v>
      </c>
    </row>
    <row r="6706">
      <c r="A6706" s="176" t="n">
        <v>46054</v>
      </c>
      <c r="B6706" s="104" t="inlineStr">
        <is>
          <t>2025/26</t>
        </is>
      </c>
      <c r="C6706" s="104" t="inlineStr">
        <is>
          <t>HC-002</t>
        </is>
      </c>
      <c r="D6706" s="104" t="inlineStr">
        <is>
          <t>Nord-Ouest</t>
        </is>
      </c>
      <c r="E6706" s="104" t="inlineStr">
        <is>
          <t>Sur place</t>
        </is>
      </c>
      <c r="F6706" s="104" t="n">
        <v>28</v>
      </c>
      <c r="G6706" s="159" t="n">
        <v>2097</v>
      </c>
      <c r="H6706" s="159" t="n">
        <v>5305</v>
      </c>
      <c r="I6706" s="160" t="n">
        <v>28316.86</v>
      </c>
      <c r="J6706" s="160" t="n">
        <v>763.9400000000001</v>
      </c>
      <c r="K6706" s="160" t="n">
        <v>27552.92</v>
      </c>
      <c r="L6706" s="160" t="n">
        <v>8284.25</v>
      </c>
    </row>
    <row r="6707">
      <c r="A6707" s="176" t="n">
        <v>46054</v>
      </c>
      <c r="B6707" s="104" t="inlineStr">
        <is>
          <t>2025/26</t>
        </is>
      </c>
      <c r="C6707" s="104" t="inlineStr">
        <is>
          <t>HC-002</t>
        </is>
      </c>
      <c r="D6707" s="104" t="inlineStr">
        <is>
          <t>Nord-Ouest</t>
        </is>
      </c>
      <c r="E6707" s="104" t="inlineStr">
        <is>
          <t>À emporter</t>
        </is>
      </c>
      <c r="F6707" s="104" t="n">
        <v>28</v>
      </c>
      <c r="G6707" s="159" t="n">
        <v>1521</v>
      </c>
      <c r="H6707" s="159" t="n">
        <v>3895</v>
      </c>
      <c r="I6707" s="160" t="n">
        <v>18815.41</v>
      </c>
      <c r="J6707" s="160" t="n">
        <v>535.6</v>
      </c>
      <c r="K6707" s="160" t="n">
        <v>18279.81</v>
      </c>
      <c r="L6707" s="160" t="n">
        <v>5462.57</v>
      </c>
    </row>
    <row r="6708">
      <c r="A6708" s="176" t="n">
        <v>46054</v>
      </c>
      <c r="B6708" s="104" t="inlineStr">
        <is>
          <t>2025/26</t>
        </is>
      </c>
      <c r="C6708" s="104" t="inlineStr">
        <is>
          <t>HC-003</t>
        </is>
      </c>
      <c r="D6708" s="104" t="inlineStr">
        <is>
          <t>Sud-Est</t>
        </is>
      </c>
      <c r="E6708" s="104" t="inlineStr">
        <is>
          <t>Drive</t>
        </is>
      </c>
      <c r="F6708" s="104" t="n">
        <v>28</v>
      </c>
      <c r="G6708" s="159" t="n">
        <v>1069</v>
      </c>
      <c r="H6708" s="159" t="n">
        <v>2741</v>
      </c>
      <c r="I6708" s="160" t="n">
        <v>15560.49</v>
      </c>
      <c r="J6708" s="160" t="n">
        <v>436.6</v>
      </c>
      <c r="K6708" s="160" t="n">
        <v>15123.89</v>
      </c>
      <c r="L6708" s="160" t="n">
        <v>4518.31</v>
      </c>
    </row>
    <row r="6709">
      <c r="A6709" s="176" t="n">
        <v>46054</v>
      </c>
      <c r="B6709" s="104" t="inlineStr">
        <is>
          <t>2025/26</t>
        </is>
      </c>
      <c r="C6709" s="104" t="inlineStr">
        <is>
          <t>HC-003</t>
        </is>
      </c>
      <c r="D6709" s="104" t="inlineStr">
        <is>
          <t>Sud-Est</t>
        </is>
      </c>
      <c r="E6709" s="104" t="inlineStr">
        <is>
          <t>Livraison</t>
        </is>
      </c>
      <c r="F6709" s="104" t="n">
        <v>28</v>
      </c>
      <c r="G6709" s="159" t="n">
        <v>1235</v>
      </c>
      <c r="H6709" s="159" t="n">
        <v>3058</v>
      </c>
      <c r="I6709" s="160" t="n">
        <v>21514.51</v>
      </c>
      <c r="J6709" s="160" t="n">
        <v>1300.57</v>
      </c>
      <c r="K6709" s="160" t="n">
        <v>20213.94</v>
      </c>
      <c r="L6709" s="160" t="n">
        <v>6256.97</v>
      </c>
    </row>
    <row r="6710">
      <c r="A6710" s="176" t="n">
        <v>46054</v>
      </c>
      <c r="B6710" s="104" t="inlineStr">
        <is>
          <t>2025/26</t>
        </is>
      </c>
      <c r="C6710" s="104" t="inlineStr">
        <is>
          <t>HC-003</t>
        </is>
      </c>
      <c r="D6710" s="104" t="inlineStr">
        <is>
          <t>Sud-Est</t>
        </is>
      </c>
      <c r="E6710" s="104" t="inlineStr">
        <is>
          <t>Sur place</t>
        </is>
      </c>
      <c r="F6710" s="104" t="n">
        <v>28</v>
      </c>
      <c r="G6710" s="159" t="n">
        <v>2656</v>
      </c>
      <c r="H6710" s="159" t="n">
        <v>6755</v>
      </c>
      <c r="I6710" s="160" t="n">
        <v>35506.92</v>
      </c>
      <c r="J6710" s="160" t="n">
        <v>1092.11</v>
      </c>
      <c r="K6710" s="160" t="n">
        <v>34414.81</v>
      </c>
      <c r="L6710" s="160" t="n">
        <v>10255.79</v>
      </c>
    </row>
    <row r="6711">
      <c r="A6711" s="176" t="n">
        <v>46054</v>
      </c>
      <c r="B6711" s="104" t="inlineStr">
        <is>
          <t>2025/26</t>
        </is>
      </c>
      <c r="C6711" s="104" t="inlineStr">
        <is>
          <t>HC-003</t>
        </is>
      </c>
      <c r="D6711" s="104" t="inlineStr">
        <is>
          <t>Sud-Est</t>
        </is>
      </c>
      <c r="E6711" s="104" t="inlineStr">
        <is>
          <t>À emporter</t>
        </is>
      </c>
      <c r="F6711" s="104" t="n">
        <v>28</v>
      </c>
      <c r="G6711" s="159" t="n">
        <v>2026</v>
      </c>
      <c r="H6711" s="159" t="n">
        <v>5142</v>
      </c>
      <c r="I6711" s="160" t="n">
        <v>25121.84</v>
      </c>
      <c r="J6711" s="160" t="n">
        <v>749.0599999999999</v>
      </c>
      <c r="K6711" s="160" t="n">
        <v>24372.78</v>
      </c>
      <c r="L6711" s="160" t="n">
        <v>7235.82</v>
      </c>
    </row>
    <row r="6712">
      <c r="A6712" s="176" t="n">
        <v>46054</v>
      </c>
      <c r="B6712" s="104" t="inlineStr">
        <is>
          <t>2025/26</t>
        </is>
      </c>
      <c r="C6712" s="104" t="inlineStr">
        <is>
          <t>HC-004</t>
        </is>
      </c>
      <c r="D6712" s="104" t="inlineStr">
        <is>
          <t>Sud-Ouest</t>
        </is>
      </c>
      <c r="E6712" s="104" t="inlineStr">
        <is>
          <t>Drive</t>
        </is>
      </c>
      <c r="F6712" s="104" t="n">
        <v>28</v>
      </c>
      <c r="G6712" s="159" t="n">
        <v>967</v>
      </c>
      <c r="H6712" s="159" t="n">
        <v>2465</v>
      </c>
      <c r="I6712" s="160" t="n">
        <v>13828.88</v>
      </c>
      <c r="J6712" s="160" t="n">
        <v>432.56</v>
      </c>
      <c r="K6712" s="160" t="n">
        <v>13396.32</v>
      </c>
      <c r="L6712" s="160" t="n">
        <v>3989.39</v>
      </c>
    </row>
    <row r="6713">
      <c r="A6713" s="176" t="n">
        <v>46054</v>
      </c>
      <c r="B6713" s="104" t="inlineStr">
        <is>
          <t>2025/26</t>
        </is>
      </c>
      <c r="C6713" s="104" t="inlineStr">
        <is>
          <t>HC-004</t>
        </is>
      </c>
      <c r="D6713" s="104" t="inlineStr">
        <is>
          <t>Sud-Ouest</t>
        </is>
      </c>
      <c r="E6713" s="104" t="inlineStr">
        <is>
          <t>Livraison</t>
        </is>
      </c>
      <c r="F6713" s="104" t="n">
        <v>28</v>
      </c>
      <c r="G6713" s="159" t="n">
        <v>1275</v>
      </c>
      <c r="H6713" s="159" t="n">
        <v>3304</v>
      </c>
      <c r="I6713" s="160" t="n">
        <v>21081.98</v>
      </c>
      <c r="J6713" s="160" t="n">
        <v>1204.65</v>
      </c>
      <c r="K6713" s="160" t="n">
        <v>19877.33</v>
      </c>
      <c r="L6713" s="160" t="n">
        <v>6138.44</v>
      </c>
    </row>
    <row r="6714">
      <c r="A6714" s="176" t="n">
        <v>46054</v>
      </c>
      <c r="B6714" s="104" t="inlineStr">
        <is>
          <t>2025/26</t>
        </is>
      </c>
      <c r="C6714" s="104" t="inlineStr">
        <is>
          <t>HC-004</t>
        </is>
      </c>
      <c r="D6714" s="104" t="inlineStr">
        <is>
          <t>Sud-Ouest</t>
        </is>
      </c>
      <c r="E6714" s="104" t="inlineStr">
        <is>
          <t>Sur place</t>
        </is>
      </c>
      <c r="F6714" s="104" t="n">
        <v>28</v>
      </c>
      <c r="G6714" s="159" t="n">
        <v>2441</v>
      </c>
      <c r="H6714" s="159" t="n">
        <v>6246</v>
      </c>
      <c r="I6714" s="160" t="n">
        <v>33223.78</v>
      </c>
      <c r="J6714" s="160" t="n">
        <v>971.34</v>
      </c>
      <c r="K6714" s="160" t="n">
        <v>32252.44</v>
      </c>
      <c r="L6714" s="160" t="n">
        <v>9520.719999999999</v>
      </c>
    </row>
    <row r="6715">
      <c r="A6715" s="176" t="n">
        <v>46054</v>
      </c>
      <c r="B6715" s="104" t="inlineStr">
        <is>
          <t>2025/26</t>
        </is>
      </c>
      <c r="C6715" s="104" t="inlineStr">
        <is>
          <t>HC-004</t>
        </is>
      </c>
      <c r="D6715" s="104" t="inlineStr">
        <is>
          <t>Sud-Ouest</t>
        </is>
      </c>
      <c r="E6715" s="104" t="inlineStr">
        <is>
          <t>À emporter</t>
        </is>
      </c>
      <c r="F6715" s="104" t="n">
        <v>26</v>
      </c>
      <c r="G6715" s="159" t="n">
        <v>1660</v>
      </c>
      <c r="H6715" s="159" t="n">
        <v>4248</v>
      </c>
      <c r="I6715" s="160" t="n">
        <v>20664.84</v>
      </c>
      <c r="J6715" s="160" t="n">
        <v>620.63</v>
      </c>
      <c r="K6715" s="160" t="n">
        <v>20044.21</v>
      </c>
      <c r="L6715" s="160" t="n">
        <v>6010.4</v>
      </c>
    </row>
    <row r="6716">
      <c r="A6716" s="176" t="n">
        <v>46054</v>
      </c>
      <c r="B6716" s="104" t="inlineStr">
        <is>
          <t>2025/26</t>
        </is>
      </c>
      <c r="C6716" s="104" t="inlineStr">
        <is>
          <t>HC-005</t>
        </is>
      </c>
      <c r="D6716" s="104" t="inlineStr">
        <is>
          <t>Île-de-France</t>
        </is>
      </c>
      <c r="E6716" s="104" t="inlineStr">
        <is>
          <t>Livraison</t>
        </is>
      </c>
      <c r="F6716" s="104" t="n">
        <v>28</v>
      </c>
      <c r="G6716" s="159" t="n">
        <v>1722</v>
      </c>
      <c r="H6716" s="159" t="n">
        <v>4430</v>
      </c>
      <c r="I6716" s="160" t="n">
        <v>29522.19</v>
      </c>
      <c r="J6716" s="160" t="n">
        <v>1832.77</v>
      </c>
      <c r="K6716" s="160" t="n">
        <v>27689.42</v>
      </c>
      <c r="L6716" s="160" t="n">
        <v>8551.16</v>
      </c>
    </row>
    <row r="6717">
      <c r="A6717" s="176" t="n">
        <v>46054</v>
      </c>
      <c r="B6717" s="104" t="inlineStr">
        <is>
          <t>2025/26</t>
        </is>
      </c>
      <c r="C6717" s="104" t="inlineStr">
        <is>
          <t>HC-005</t>
        </is>
      </c>
      <c r="D6717" s="104" t="inlineStr">
        <is>
          <t>Île-de-France</t>
        </is>
      </c>
      <c r="E6717" s="104" t="inlineStr">
        <is>
          <t>Sur place</t>
        </is>
      </c>
      <c r="F6717" s="104" t="n">
        <v>27</v>
      </c>
      <c r="G6717" s="159" t="n">
        <v>3548</v>
      </c>
      <c r="H6717" s="159" t="n">
        <v>9298</v>
      </c>
      <c r="I6717" s="160" t="n">
        <v>48252.41</v>
      </c>
      <c r="J6717" s="160" t="n">
        <v>1512.6</v>
      </c>
      <c r="K6717" s="160" t="n">
        <v>46739.81</v>
      </c>
      <c r="L6717" s="160" t="n">
        <v>13983.3</v>
      </c>
    </row>
    <row r="6718">
      <c r="A6718" s="176" t="n">
        <v>46054</v>
      </c>
      <c r="B6718" s="104" t="inlineStr">
        <is>
          <t>2025/26</t>
        </is>
      </c>
      <c r="C6718" s="104" t="inlineStr">
        <is>
          <t>HC-005</t>
        </is>
      </c>
      <c r="D6718" s="104" t="inlineStr">
        <is>
          <t>Île-de-France</t>
        </is>
      </c>
      <c r="E6718" s="104" t="inlineStr">
        <is>
          <t>À emporter</t>
        </is>
      </c>
      <c r="F6718" s="104" t="n">
        <v>28</v>
      </c>
      <c r="G6718" s="159" t="n">
        <v>2727</v>
      </c>
      <c r="H6718" s="159" t="n">
        <v>7033</v>
      </c>
      <c r="I6718" s="160" t="n">
        <v>33810.86</v>
      </c>
      <c r="J6718" s="160" t="n">
        <v>909.92</v>
      </c>
      <c r="K6718" s="160" t="n">
        <v>32900.94</v>
      </c>
      <c r="L6718" s="160" t="n">
        <v>9711.07</v>
      </c>
    </row>
    <row r="6719">
      <c r="A6719" s="176" t="n">
        <v>46054</v>
      </c>
      <c r="B6719" s="104" t="inlineStr">
        <is>
          <t>2025/26</t>
        </is>
      </c>
      <c r="C6719" s="104" t="inlineStr">
        <is>
          <t>HC-006</t>
        </is>
      </c>
      <c r="D6719" s="104" t="inlineStr">
        <is>
          <t>Nord-Ouest</t>
        </is>
      </c>
      <c r="E6719" s="104" t="inlineStr">
        <is>
          <t>Livraison</t>
        </is>
      </c>
      <c r="F6719" s="104" t="n">
        <v>28</v>
      </c>
      <c r="G6719" s="159" t="n">
        <v>1096</v>
      </c>
      <c r="H6719" s="159" t="n">
        <v>2732</v>
      </c>
      <c r="I6719" s="160" t="n">
        <v>19251.75</v>
      </c>
      <c r="J6719" s="160" t="n">
        <v>1135.63</v>
      </c>
      <c r="K6719" s="160" t="n">
        <v>18116.12</v>
      </c>
      <c r="L6719" s="160" t="n">
        <v>5642.02</v>
      </c>
    </row>
    <row r="6720">
      <c r="A6720" s="176" t="n">
        <v>46054</v>
      </c>
      <c r="B6720" s="104" t="inlineStr">
        <is>
          <t>2025/26</t>
        </is>
      </c>
      <c r="C6720" s="104" t="inlineStr">
        <is>
          <t>HC-006</t>
        </is>
      </c>
      <c r="D6720" s="104" t="inlineStr">
        <is>
          <t>Nord-Ouest</t>
        </is>
      </c>
      <c r="E6720" s="104" t="inlineStr">
        <is>
          <t>Sur place</t>
        </is>
      </c>
      <c r="F6720" s="104" t="n">
        <v>28</v>
      </c>
      <c r="G6720" s="159" t="n">
        <v>2354</v>
      </c>
      <c r="H6720" s="159" t="n">
        <v>6043</v>
      </c>
      <c r="I6720" s="160" t="n">
        <v>31848.99</v>
      </c>
      <c r="J6720" s="160" t="n">
        <v>985.88</v>
      </c>
      <c r="K6720" s="160" t="n">
        <v>30863.11</v>
      </c>
      <c r="L6720" s="160" t="n">
        <v>9218.139999999999</v>
      </c>
    </row>
    <row r="6721">
      <c r="A6721" s="176" t="n">
        <v>46054</v>
      </c>
      <c r="B6721" s="104" t="inlineStr">
        <is>
          <t>2025/26</t>
        </is>
      </c>
      <c r="C6721" s="104" t="inlineStr">
        <is>
          <t>HC-006</t>
        </is>
      </c>
      <c r="D6721" s="104" t="inlineStr">
        <is>
          <t>Nord-Ouest</t>
        </is>
      </c>
      <c r="E6721" s="104" t="inlineStr">
        <is>
          <t>À emporter</t>
        </is>
      </c>
      <c r="F6721" s="104" t="n">
        <v>27</v>
      </c>
      <c r="G6721" s="159" t="n">
        <v>1771</v>
      </c>
      <c r="H6721" s="159" t="n">
        <v>4478</v>
      </c>
      <c r="I6721" s="160" t="n">
        <v>21673.97</v>
      </c>
      <c r="J6721" s="160" t="n">
        <v>714.6900000000001</v>
      </c>
      <c r="K6721" s="160" t="n">
        <v>20959.28</v>
      </c>
      <c r="L6721" s="160" t="n">
        <v>6309.14</v>
      </c>
    </row>
    <row r="6722">
      <c r="A6722" s="176" t="n">
        <v>46054</v>
      </c>
      <c r="B6722" s="104" t="inlineStr">
        <is>
          <t>2025/26</t>
        </is>
      </c>
      <c r="C6722" s="104" t="inlineStr">
        <is>
          <t>HC-007</t>
        </is>
      </c>
      <c r="D6722" s="104" t="inlineStr">
        <is>
          <t>Sud-Est</t>
        </is>
      </c>
      <c r="E6722" s="104" t="inlineStr">
        <is>
          <t>Livraison</t>
        </is>
      </c>
      <c r="F6722" s="104" t="n">
        <v>27</v>
      </c>
      <c r="G6722" s="159" t="n">
        <v>1147</v>
      </c>
      <c r="H6722" s="159" t="n">
        <v>2823</v>
      </c>
      <c r="I6722" s="160" t="n">
        <v>19779.68</v>
      </c>
      <c r="J6722" s="160" t="n">
        <v>1151.38</v>
      </c>
      <c r="K6722" s="160" t="n">
        <v>18628.3</v>
      </c>
      <c r="L6722" s="160" t="n">
        <v>6188.49</v>
      </c>
    </row>
    <row r="6723">
      <c r="A6723" s="176" t="n">
        <v>46054</v>
      </c>
      <c r="B6723" s="104" t="inlineStr">
        <is>
          <t>2025/26</t>
        </is>
      </c>
      <c r="C6723" s="104" t="inlineStr">
        <is>
          <t>HC-007</t>
        </is>
      </c>
      <c r="D6723" s="104" t="inlineStr">
        <is>
          <t>Sud-Est</t>
        </is>
      </c>
      <c r="E6723" s="104" t="inlineStr">
        <is>
          <t>Sur place</t>
        </is>
      </c>
      <c r="F6723" s="104" t="n">
        <v>28</v>
      </c>
      <c r="G6723" s="159" t="n">
        <v>2716</v>
      </c>
      <c r="H6723" s="159" t="n">
        <v>6883</v>
      </c>
      <c r="I6723" s="160" t="n">
        <v>36815.75</v>
      </c>
      <c r="J6723" s="160" t="n">
        <v>1090.83</v>
      </c>
      <c r="K6723" s="160" t="n">
        <v>35724.92</v>
      </c>
      <c r="L6723" s="160" t="n">
        <v>11430.61</v>
      </c>
    </row>
    <row r="6724">
      <c r="A6724" s="176" t="n">
        <v>46054</v>
      </c>
      <c r="B6724" s="104" t="inlineStr">
        <is>
          <t>2025/26</t>
        </is>
      </c>
      <c r="C6724" s="104" t="inlineStr">
        <is>
          <t>HC-007</t>
        </is>
      </c>
      <c r="D6724" s="104" t="inlineStr">
        <is>
          <t>Sud-Est</t>
        </is>
      </c>
      <c r="E6724" s="104" t="inlineStr">
        <is>
          <t>À emporter</t>
        </is>
      </c>
      <c r="F6724" s="104" t="n">
        <v>28</v>
      </c>
      <c r="G6724" s="159" t="n">
        <v>2041</v>
      </c>
      <c r="H6724" s="159" t="n">
        <v>5047</v>
      </c>
      <c r="I6724" s="160" t="n">
        <v>25288.15</v>
      </c>
      <c r="J6724" s="160" t="n">
        <v>624.98</v>
      </c>
      <c r="K6724" s="160" t="n">
        <v>24663.17</v>
      </c>
      <c r="L6724" s="160" t="n">
        <v>7830.83</v>
      </c>
    </row>
    <row r="6725">
      <c r="A6725" s="176" t="n">
        <v>46054</v>
      </c>
      <c r="B6725" s="104" t="inlineStr">
        <is>
          <t>2025/26</t>
        </is>
      </c>
      <c r="C6725" s="104" t="inlineStr">
        <is>
          <t>HC-008</t>
        </is>
      </c>
      <c r="D6725" s="104" t="inlineStr">
        <is>
          <t>Sud-Ouest</t>
        </is>
      </c>
      <c r="E6725" s="104" t="inlineStr">
        <is>
          <t>Livraison</t>
        </is>
      </c>
      <c r="F6725" s="104" t="n">
        <v>28</v>
      </c>
      <c r="G6725" s="159" t="n">
        <v>1831</v>
      </c>
      <c r="H6725" s="159" t="n">
        <v>4659</v>
      </c>
      <c r="I6725" s="160" t="n">
        <v>29979.79</v>
      </c>
      <c r="J6725" s="160" t="n">
        <v>1657.07</v>
      </c>
      <c r="K6725" s="160" t="n">
        <v>28322.72</v>
      </c>
      <c r="L6725" s="160" t="n">
        <v>8828.17</v>
      </c>
    </row>
    <row r="6726">
      <c r="A6726" s="176" t="n">
        <v>46054</v>
      </c>
      <c r="B6726" s="104" t="inlineStr">
        <is>
          <t>2025/26</t>
        </is>
      </c>
      <c r="C6726" s="104" t="inlineStr">
        <is>
          <t>HC-008</t>
        </is>
      </c>
      <c r="D6726" s="104" t="inlineStr">
        <is>
          <t>Sud-Ouest</t>
        </is>
      </c>
      <c r="E6726" s="104" t="inlineStr">
        <is>
          <t>Sur place</t>
        </is>
      </c>
      <c r="F6726" s="104" t="n">
        <v>26</v>
      </c>
      <c r="G6726" s="159" t="n">
        <v>2998</v>
      </c>
      <c r="H6726" s="159" t="n">
        <v>7659</v>
      </c>
      <c r="I6726" s="160" t="n">
        <v>40819.37</v>
      </c>
      <c r="J6726" s="160" t="n">
        <v>1238.67</v>
      </c>
      <c r="K6726" s="160" t="n">
        <v>39580.7</v>
      </c>
      <c r="L6726" s="160" t="n">
        <v>11882.21</v>
      </c>
    </row>
    <row r="6727">
      <c r="A6727" s="176" t="n">
        <v>46054</v>
      </c>
      <c r="B6727" s="104" t="inlineStr">
        <is>
          <t>2025/26</t>
        </is>
      </c>
      <c r="C6727" s="104" t="inlineStr">
        <is>
          <t>HC-008</t>
        </is>
      </c>
      <c r="D6727" s="104" t="inlineStr">
        <is>
          <t>Sud-Ouest</t>
        </is>
      </c>
      <c r="E6727" s="104" t="inlineStr">
        <is>
          <t>À emporter</t>
        </is>
      </c>
      <c r="F6727" s="104" t="n">
        <v>27</v>
      </c>
      <c r="G6727" s="159" t="n">
        <v>2446</v>
      </c>
      <c r="H6727" s="159" t="n">
        <v>6283</v>
      </c>
      <c r="I6727" s="160" t="n">
        <v>30661.45</v>
      </c>
      <c r="J6727" s="160" t="n">
        <v>846.76</v>
      </c>
      <c r="K6727" s="160" t="n">
        <v>29814.69</v>
      </c>
      <c r="L6727" s="160" t="n">
        <v>8927.91</v>
      </c>
    </row>
    <row r="6728">
      <c r="A6728" s="176" t="n">
        <v>46054</v>
      </c>
      <c r="B6728" s="104" t="inlineStr">
        <is>
          <t>2025/26</t>
        </is>
      </c>
      <c r="C6728" s="104" t="inlineStr">
        <is>
          <t>HC-009</t>
        </is>
      </c>
      <c r="D6728" s="104" t="inlineStr">
        <is>
          <t>Île-de-France</t>
        </is>
      </c>
      <c r="E6728" s="104" t="inlineStr">
        <is>
          <t>Livraison</t>
        </is>
      </c>
      <c r="F6728" s="104" t="n">
        <v>28</v>
      </c>
      <c r="G6728" s="159" t="n">
        <v>1881</v>
      </c>
      <c r="H6728" s="159" t="n">
        <v>4774</v>
      </c>
      <c r="I6728" s="160" t="n">
        <v>31582.63</v>
      </c>
      <c r="J6728" s="160" t="n">
        <v>1795.13</v>
      </c>
      <c r="K6728" s="160" t="n">
        <v>29787.5</v>
      </c>
      <c r="L6728" s="160" t="n">
        <v>9152.870000000001</v>
      </c>
    </row>
    <row r="6729">
      <c r="A6729" s="176" t="n">
        <v>46054</v>
      </c>
      <c r="B6729" s="104" t="inlineStr">
        <is>
          <t>2025/26</t>
        </is>
      </c>
      <c r="C6729" s="104" t="inlineStr">
        <is>
          <t>HC-009</t>
        </is>
      </c>
      <c r="D6729" s="104" t="inlineStr">
        <is>
          <t>Île-de-France</t>
        </is>
      </c>
      <c r="E6729" s="104" t="inlineStr">
        <is>
          <t>Sur place</t>
        </is>
      </c>
      <c r="F6729" s="104" t="n">
        <v>28</v>
      </c>
      <c r="G6729" s="159" t="n">
        <v>3806</v>
      </c>
      <c r="H6729" s="159" t="n">
        <v>9646</v>
      </c>
      <c r="I6729" s="160" t="n">
        <v>51065.62</v>
      </c>
      <c r="J6729" s="160" t="n">
        <v>1575.63</v>
      </c>
      <c r="K6729" s="160" t="n">
        <v>49489.99</v>
      </c>
      <c r="L6729" s="160" t="n">
        <v>14678.21</v>
      </c>
    </row>
    <row r="6730">
      <c r="A6730" s="176" t="n">
        <v>46054</v>
      </c>
      <c r="B6730" s="104" t="inlineStr">
        <is>
          <t>2025/26</t>
        </is>
      </c>
      <c r="C6730" s="104" t="inlineStr">
        <is>
          <t>HC-009</t>
        </is>
      </c>
      <c r="D6730" s="104" t="inlineStr">
        <is>
          <t>Île-de-France</t>
        </is>
      </c>
      <c r="E6730" s="104" t="inlineStr">
        <is>
          <t>À emporter</t>
        </is>
      </c>
      <c r="F6730" s="104" t="n">
        <v>26</v>
      </c>
      <c r="G6730" s="159" t="n">
        <v>2784</v>
      </c>
      <c r="H6730" s="159" t="n">
        <v>7115</v>
      </c>
      <c r="I6730" s="160" t="n">
        <v>34145.62</v>
      </c>
      <c r="J6730" s="160" t="n">
        <v>1081.71</v>
      </c>
      <c r="K6730" s="160" t="n">
        <v>33063.91</v>
      </c>
      <c r="L6730" s="160" t="n">
        <v>9880.52</v>
      </c>
    </row>
    <row r="6731">
      <c r="A6731" s="176" t="n">
        <v>46054</v>
      </c>
      <c r="B6731" s="104" t="inlineStr">
        <is>
          <t>2025/26</t>
        </is>
      </c>
      <c r="C6731" s="104" t="inlineStr">
        <is>
          <t>HC-010</t>
        </is>
      </c>
      <c r="D6731" s="104" t="inlineStr">
        <is>
          <t>Nord-Ouest</t>
        </is>
      </c>
      <c r="E6731" s="104" t="inlineStr">
        <is>
          <t>Drive</t>
        </is>
      </c>
      <c r="F6731" s="104" t="n">
        <v>28</v>
      </c>
      <c r="G6731" s="159" t="n">
        <v>1478</v>
      </c>
      <c r="H6731" s="159" t="n">
        <v>3693</v>
      </c>
      <c r="I6731" s="160" t="n">
        <v>21303.68</v>
      </c>
      <c r="J6731" s="160" t="n">
        <v>585.05</v>
      </c>
      <c r="K6731" s="160" t="n">
        <v>20718.63</v>
      </c>
      <c r="L6731" s="160" t="n">
        <v>6143.29</v>
      </c>
    </row>
    <row r="6732">
      <c r="A6732" s="176" t="n">
        <v>46054</v>
      </c>
      <c r="B6732" s="104" t="inlineStr">
        <is>
          <t>2025/26</t>
        </is>
      </c>
      <c r="C6732" s="104" t="inlineStr">
        <is>
          <t>HC-010</t>
        </is>
      </c>
      <c r="D6732" s="104" t="inlineStr">
        <is>
          <t>Nord-Ouest</t>
        </is>
      </c>
      <c r="E6732" s="104" t="inlineStr">
        <is>
          <t>Livraison</t>
        </is>
      </c>
      <c r="F6732" s="104" t="n">
        <v>28</v>
      </c>
      <c r="G6732" s="159" t="n">
        <v>1642</v>
      </c>
      <c r="H6732" s="159" t="n">
        <v>4267</v>
      </c>
      <c r="I6732" s="160" t="n">
        <v>28624.86</v>
      </c>
      <c r="J6732" s="160" t="n">
        <v>1728.71</v>
      </c>
      <c r="K6732" s="160" t="n">
        <v>26896.15</v>
      </c>
      <c r="L6732" s="160" t="n">
        <v>8371.68</v>
      </c>
    </row>
    <row r="6733">
      <c r="A6733" s="176" t="n">
        <v>46054</v>
      </c>
      <c r="B6733" s="104" t="inlineStr">
        <is>
          <t>2025/26</t>
        </is>
      </c>
      <c r="C6733" s="104" t="inlineStr">
        <is>
          <t>HC-010</t>
        </is>
      </c>
      <c r="D6733" s="104" t="inlineStr">
        <is>
          <t>Nord-Ouest</t>
        </is>
      </c>
      <c r="E6733" s="104" t="inlineStr">
        <is>
          <t>Sur place</t>
        </is>
      </c>
      <c r="F6733" s="104" t="n">
        <v>28</v>
      </c>
      <c r="G6733" s="159" t="n">
        <v>3607</v>
      </c>
      <c r="H6733" s="159" t="n">
        <v>9226</v>
      </c>
      <c r="I6733" s="160" t="n">
        <v>49073.56</v>
      </c>
      <c r="J6733" s="160" t="n">
        <v>1507.35</v>
      </c>
      <c r="K6733" s="160" t="n">
        <v>47566.21</v>
      </c>
      <c r="L6733" s="160" t="n">
        <v>14258.17</v>
      </c>
    </row>
    <row r="6734">
      <c r="A6734" s="176" t="n">
        <v>46054</v>
      </c>
      <c r="B6734" s="104" t="inlineStr">
        <is>
          <t>2025/26</t>
        </is>
      </c>
      <c r="C6734" s="104" t="inlineStr">
        <is>
          <t>HC-010</t>
        </is>
      </c>
      <c r="D6734" s="104" t="inlineStr">
        <is>
          <t>Nord-Ouest</t>
        </is>
      </c>
      <c r="E6734" s="104" t="inlineStr">
        <is>
          <t>À emporter</t>
        </is>
      </c>
      <c r="F6734" s="104" t="n">
        <v>28</v>
      </c>
      <c r="G6734" s="159" t="n">
        <v>2786</v>
      </c>
      <c r="H6734" s="159" t="n">
        <v>7148</v>
      </c>
      <c r="I6734" s="160" t="n">
        <v>34540.58</v>
      </c>
      <c r="J6734" s="160" t="n">
        <v>1019.56</v>
      </c>
      <c r="K6734" s="160" t="n">
        <v>33521.02</v>
      </c>
      <c r="L6734" s="160" t="n">
        <v>9992.66</v>
      </c>
    </row>
    <row r="6735">
      <c r="A6735" s="176" t="n">
        <v>46054</v>
      </c>
      <c r="B6735" s="104" t="inlineStr">
        <is>
          <t>2025/26</t>
        </is>
      </c>
      <c r="C6735" s="104" t="inlineStr">
        <is>
          <t>HC-011</t>
        </is>
      </c>
      <c r="D6735" s="104" t="inlineStr">
        <is>
          <t>Sud-Est</t>
        </is>
      </c>
      <c r="E6735" s="104" t="inlineStr">
        <is>
          <t>Livraison</t>
        </is>
      </c>
      <c r="F6735" s="104" t="n">
        <v>28</v>
      </c>
      <c r="G6735" s="159" t="n">
        <v>1656</v>
      </c>
      <c r="H6735" s="159" t="n">
        <v>4193</v>
      </c>
      <c r="I6735" s="160" t="n">
        <v>28350.28</v>
      </c>
      <c r="J6735" s="160" t="n">
        <v>1690.62</v>
      </c>
      <c r="K6735" s="160" t="n">
        <v>26659.66</v>
      </c>
      <c r="L6735" s="160" t="n">
        <v>8274.469999999999</v>
      </c>
    </row>
    <row r="6736">
      <c r="A6736" s="176" t="n">
        <v>46054</v>
      </c>
      <c r="B6736" s="104" t="inlineStr">
        <is>
          <t>2025/26</t>
        </is>
      </c>
      <c r="C6736" s="104" t="inlineStr">
        <is>
          <t>HC-011</t>
        </is>
      </c>
      <c r="D6736" s="104" t="inlineStr">
        <is>
          <t>Sud-Est</t>
        </is>
      </c>
      <c r="E6736" s="104" t="inlineStr">
        <is>
          <t>Sur place</t>
        </is>
      </c>
      <c r="F6736" s="104" t="n">
        <v>28</v>
      </c>
      <c r="G6736" s="159" t="n">
        <v>3729</v>
      </c>
      <c r="H6736" s="159" t="n">
        <v>9784</v>
      </c>
      <c r="I6736" s="160" t="n">
        <v>50249.57</v>
      </c>
      <c r="J6736" s="160" t="n">
        <v>1469.46</v>
      </c>
      <c r="K6736" s="160" t="n">
        <v>48780.11</v>
      </c>
      <c r="L6736" s="160" t="n">
        <v>14572.64</v>
      </c>
    </row>
    <row r="6737">
      <c r="A6737" s="176" t="n">
        <v>46054</v>
      </c>
      <c r="B6737" s="104" t="inlineStr">
        <is>
          <t>2025/26</t>
        </is>
      </c>
      <c r="C6737" s="104" t="inlineStr">
        <is>
          <t>HC-011</t>
        </is>
      </c>
      <c r="D6737" s="104" t="inlineStr">
        <is>
          <t>Sud-Est</t>
        </is>
      </c>
      <c r="E6737" s="104" t="inlineStr">
        <is>
          <t>À emporter</t>
        </is>
      </c>
      <c r="F6737" s="104" t="n">
        <v>27</v>
      </c>
      <c r="G6737" s="159" t="n">
        <v>2745</v>
      </c>
      <c r="H6737" s="159" t="n">
        <v>6788</v>
      </c>
      <c r="I6737" s="160" t="n">
        <v>34495.04</v>
      </c>
      <c r="J6737" s="160" t="n">
        <v>1068.96</v>
      </c>
      <c r="K6737" s="160" t="n">
        <v>33426.08</v>
      </c>
      <c r="L6737" s="160" t="n">
        <v>10072</v>
      </c>
    </row>
    <row r="6738">
      <c r="A6738" s="176" t="n">
        <v>46054</v>
      </c>
      <c r="B6738" s="104" t="inlineStr">
        <is>
          <t>2025/26</t>
        </is>
      </c>
      <c r="C6738" s="104" t="inlineStr">
        <is>
          <t>HC-012</t>
        </is>
      </c>
      <c r="D6738" s="104" t="inlineStr">
        <is>
          <t>Sud-Ouest</t>
        </is>
      </c>
      <c r="E6738" s="104" t="inlineStr">
        <is>
          <t>Drive</t>
        </is>
      </c>
      <c r="F6738" s="104" t="n">
        <v>28</v>
      </c>
      <c r="G6738" s="159" t="n">
        <v>652</v>
      </c>
      <c r="H6738" s="159" t="n">
        <v>1671</v>
      </c>
      <c r="I6738" s="160" t="n">
        <v>9338.32</v>
      </c>
      <c r="J6738" s="160" t="n">
        <v>292.6</v>
      </c>
      <c r="K6738" s="160" t="n">
        <v>9045.719999999999</v>
      </c>
      <c r="L6738" s="160" t="n">
        <v>2701.74</v>
      </c>
    </row>
    <row r="6739">
      <c r="A6739" s="176" t="n">
        <v>46054</v>
      </c>
      <c r="B6739" s="104" t="inlineStr">
        <is>
          <t>2025/26</t>
        </is>
      </c>
      <c r="C6739" s="104" t="inlineStr">
        <is>
          <t>HC-012</t>
        </is>
      </c>
      <c r="D6739" s="104" t="inlineStr">
        <is>
          <t>Sud-Ouest</t>
        </is>
      </c>
      <c r="E6739" s="104" t="inlineStr">
        <is>
          <t>Livraison</t>
        </is>
      </c>
      <c r="F6739" s="104" t="n">
        <v>28</v>
      </c>
      <c r="G6739" s="159" t="n">
        <v>821</v>
      </c>
      <c r="H6739" s="159" t="n">
        <v>2163</v>
      </c>
      <c r="I6739" s="160" t="n">
        <v>14123.16</v>
      </c>
      <c r="J6739" s="160" t="n">
        <v>883.91</v>
      </c>
      <c r="K6739" s="160" t="n">
        <v>13239.25</v>
      </c>
      <c r="L6739" s="160" t="n">
        <v>4078.19</v>
      </c>
    </row>
    <row r="6740">
      <c r="A6740" s="176" t="n">
        <v>46054</v>
      </c>
      <c r="B6740" s="104" t="inlineStr">
        <is>
          <t>2025/26</t>
        </is>
      </c>
      <c r="C6740" s="104" t="inlineStr">
        <is>
          <t>HC-012</t>
        </is>
      </c>
      <c r="D6740" s="104" t="inlineStr">
        <is>
          <t>Sud-Ouest</t>
        </is>
      </c>
      <c r="E6740" s="104" t="inlineStr">
        <is>
          <t>Sur place</t>
        </is>
      </c>
      <c r="F6740" s="104" t="n">
        <v>27</v>
      </c>
      <c r="G6740" s="159" t="n">
        <v>1586</v>
      </c>
      <c r="H6740" s="159" t="n">
        <v>4101</v>
      </c>
      <c r="I6740" s="160" t="n">
        <v>21271.87</v>
      </c>
      <c r="J6740" s="160" t="n">
        <v>624.92</v>
      </c>
      <c r="K6740" s="160" t="n">
        <v>20646.95</v>
      </c>
      <c r="L6740" s="160" t="n">
        <v>6142.76</v>
      </c>
    </row>
    <row r="6741">
      <c r="A6741" s="176" t="n">
        <v>46054</v>
      </c>
      <c r="B6741" s="104" t="inlineStr">
        <is>
          <t>2025/26</t>
        </is>
      </c>
      <c r="C6741" s="104" t="inlineStr">
        <is>
          <t>HC-012</t>
        </is>
      </c>
      <c r="D6741" s="104" t="inlineStr">
        <is>
          <t>Sud-Ouest</t>
        </is>
      </c>
      <c r="E6741" s="104" t="inlineStr">
        <is>
          <t>À emporter</t>
        </is>
      </c>
      <c r="F6741" s="104" t="n">
        <v>28</v>
      </c>
      <c r="G6741" s="159" t="n">
        <v>1288</v>
      </c>
      <c r="H6741" s="159" t="n">
        <v>3159</v>
      </c>
      <c r="I6741" s="160" t="n">
        <v>15933.48</v>
      </c>
      <c r="J6741" s="160" t="n">
        <v>476.49</v>
      </c>
      <c r="K6741" s="160" t="n">
        <v>15456.99</v>
      </c>
      <c r="L6741" s="160" t="n">
        <v>4580.01</v>
      </c>
    </row>
    <row r="6742">
      <c r="A6742" s="176" t="n">
        <v>46054</v>
      </c>
      <c r="B6742" s="104" t="inlineStr">
        <is>
          <t>2025/26</t>
        </is>
      </c>
      <c r="C6742" s="104" t="inlineStr">
        <is>
          <t>HC-013</t>
        </is>
      </c>
      <c r="D6742" s="104" t="inlineStr">
        <is>
          <t>Île-de-France</t>
        </is>
      </c>
      <c r="E6742" s="104" t="inlineStr">
        <is>
          <t>Livraison</t>
        </is>
      </c>
      <c r="F6742" s="104" t="n">
        <v>28</v>
      </c>
      <c r="G6742" s="159" t="n">
        <v>1313</v>
      </c>
      <c r="H6742" s="159" t="n">
        <v>3364</v>
      </c>
      <c r="I6742" s="160" t="n">
        <v>22463.33</v>
      </c>
      <c r="J6742" s="160" t="n">
        <v>1349.93</v>
      </c>
      <c r="K6742" s="160" t="n">
        <v>21113.4</v>
      </c>
      <c r="L6742" s="160" t="n">
        <v>6551.11</v>
      </c>
    </row>
    <row r="6743">
      <c r="A6743" s="176" t="n">
        <v>46054</v>
      </c>
      <c r="B6743" s="104" t="inlineStr">
        <is>
          <t>2025/26</t>
        </is>
      </c>
      <c r="C6743" s="104" t="inlineStr">
        <is>
          <t>HC-013</t>
        </is>
      </c>
      <c r="D6743" s="104" t="inlineStr">
        <is>
          <t>Île-de-France</t>
        </is>
      </c>
      <c r="E6743" s="104" t="inlineStr">
        <is>
          <t>Sur place</t>
        </is>
      </c>
      <c r="F6743" s="104" t="n">
        <v>28</v>
      </c>
      <c r="G6743" s="159" t="n">
        <v>2898</v>
      </c>
      <c r="H6743" s="159" t="n">
        <v>7563</v>
      </c>
      <c r="I6743" s="160" t="n">
        <v>38925.24</v>
      </c>
      <c r="J6743" s="160" t="n">
        <v>1043.67</v>
      </c>
      <c r="K6743" s="160" t="n">
        <v>37881.57</v>
      </c>
      <c r="L6743" s="160" t="n">
        <v>11227.28</v>
      </c>
    </row>
    <row r="6744">
      <c r="A6744" s="176" t="n">
        <v>46054</v>
      </c>
      <c r="B6744" s="104" t="inlineStr">
        <is>
          <t>2025/26</t>
        </is>
      </c>
      <c r="C6744" s="104" t="inlineStr">
        <is>
          <t>HC-013</t>
        </is>
      </c>
      <c r="D6744" s="104" t="inlineStr">
        <is>
          <t>Île-de-France</t>
        </is>
      </c>
      <c r="E6744" s="104" t="inlineStr">
        <is>
          <t>À emporter</t>
        </is>
      </c>
      <c r="F6744" s="104" t="n">
        <v>28</v>
      </c>
      <c r="G6744" s="159" t="n">
        <v>2190</v>
      </c>
      <c r="H6744" s="159" t="n">
        <v>5556</v>
      </c>
      <c r="I6744" s="160" t="n">
        <v>27247.3</v>
      </c>
      <c r="J6744" s="160" t="n">
        <v>750.83</v>
      </c>
      <c r="K6744" s="160" t="n">
        <v>26496.47</v>
      </c>
      <c r="L6744" s="160" t="n">
        <v>7904.63</v>
      </c>
    </row>
    <row r="6745">
      <c r="A6745" s="176" t="n">
        <v>46054</v>
      </c>
      <c r="B6745" s="104" t="inlineStr">
        <is>
          <t>2025/26</t>
        </is>
      </c>
      <c r="C6745" s="104" t="inlineStr">
        <is>
          <t>HC-014</t>
        </is>
      </c>
      <c r="D6745" s="104" t="inlineStr">
        <is>
          <t>Nord-Ouest</t>
        </is>
      </c>
      <c r="E6745" s="104" t="inlineStr">
        <is>
          <t>Livraison</t>
        </is>
      </c>
      <c r="F6745" s="104" t="n">
        <v>28</v>
      </c>
      <c r="G6745" s="159" t="n">
        <v>1206</v>
      </c>
      <c r="H6745" s="159" t="n">
        <v>3045</v>
      </c>
      <c r="I6745" s="160" t="n">
        <v>20909.74</v>
      </c>
      <c r="J6745" s="160" t="n">
        <v>1207.97</v>
      </c>
      <c r="K6745" s="160" t="n">
        <v>19701.77</v>
      </c>
      <c r="L6745" s="160" t="n">
        <v>6108.93</v>
      </c>
    </row>
    <row r="6746">
      <c r="A6746" s="176" t="n">
        <v>46054</v>
      </c>
      <c r="B6746" s="104" t="inlineStr">
        <is>
          <t>2025/26</t>
        </is>
      </c>
      <c r="C6746" s="104" t="inlineStr">
        <is>
          <t>HC-014</t>
        </is>
      </c>
      <c r="D6746" s="104" t="inlineStr">
        <is>
          <t>Nord-Ouest</t>
        </is>
      </c>
      <c r="E6746" s="104" t="inlineStr">
        <is>
          <t>Sur place</t>
        </is>
      </c>
      <c r="F6746" s="104" t="n">
        <v>28</v>
      </c>
      <c r="G6746" s="159" t="n">
        <v>2658</v>
      </c>
      <c r="H6746" s="159" t="n">
        <v>6791</v>
      </c>
      <c r="I6746" s="160" t="n">
        <v>35954.29</v>
      </c>
      <c r="J6746" s="160" t="n">
        <v>1028.46</v>
      </c>
      <c r="K6746" s="160" t="n">
        <v>34925.83</v>
      </c>
      <c r="L6746" s="160" t="n">
        <v>10403.44</v>
      </c>
    </row>
    <row r="6747">
      <c r="A6747" s="176" t="n">
        <v>46054</v>
      </c>
      <c r="B6747" s="104" t="inlineStr">
        <is>
          <t>2025/26</t>
        </is>
      </c>
      <c r="C6747" s="104" t="inlineStr">
        <is>
          <t>HC-014</t>
        </is>
      </c>
      <c r="D6747" s="104" t="inlineStr">
        <is>
          <t>Nord-Ouest</t>
        </is>
      </c>
      <c r="E6747" s="104" t="inlineStr">
        <is>
          <t>À emporter</t>
        </is>
      </c>
      <c r="F6747" s="104" t="n">
        <v>28</v>
      </c>
      <c r="G6747" s="159" t="n">
        <v>1994</v>
      </c>
      <c r="H6747" s="159" t="n">
        <v>5064</v>
      </c>
      <c r="I6747" s="160" t="n">
        <v>25050.36</v>
      </c>
      <c r="J6747" s="160" t="n">
        <v>789.5700000000001</v>
      </c>
      <c r="K6747" s="160" t="n">
        <v>24260.79</v>
      </c>
      <c r="L6747" s="160" t="n">
        <v>7217.85</v>
      </c>
    </row>
    <row r="6748">
      <c r="A6748" s="176" t="n">
        <v>46054</v>
      </c>
      <c r="B6748" s="104" t="inlineStr">
        <is>
          <t>2025/26</t>
        </is>
      </c>
      <c r="C6748" s="104" t="inlineStr">
        <is>
          <t>HC-015</t>
        </is>
      </c>
      <c r="D6748" s="104" t="inlineStr">
        <is>
          <t>Sud-Est</t>
        </is>
      </c>
      <c r="E6748" s="104" t="inlineStr">
        <is>
          <t>Livraison</t>
        </is>
      </c>
      <c r="F6748" s="104" t="n">
        <v>28</v>
      </c>
      <c r="G6748" s="159" t="n">
        <v>1142</v>
      </c>
      <c r="H6748" s="159" t="n">
        <v>2840</v>
      </c>
      <c r="I6748" s="160" t="n">
        <v>19798.67</v>
      </c>
      <c r="J6748" s="160" t="n">
        <v>1271.94</v>
      </c>
      <c r="K6748" s="160" t="n">
        <v>18526.73</v>
      </c>
      <c r="L6748" s="160" t="n">
        <v>5745.95</v>
      </c>
    </row>
    <row r="6749">
      <c r="A6749" s="176" t="n">
        <v>46054</v>
      </c>
      <c r="B6749" s="104" t="inlineStr">
        <is>
          <t>2025/26</t>
        </is>
      </c>
      <c r="C6749" s="104" t="inlineStr">
        <is>
          <t>HC-015</t>
        </is>
      </c>
      <c r="D6749" s="104" t="inlineStr">
        <is>
          <t>Sud-Est</t>
        </is>
      </c>
      <c r="E6749" s="104" t="inlineStr">
        <is>
          <t>Sur place</t>
        </is>
      </c>
      <c r="F6749" s="104" t="n">
        <v>28</v>
      </c>
      <c r="G6749" s="159" t="n">
        <v>2507</v>
      </c>
      <c r="H6749" s="159" t="n">
        <v>6515</v>
      </c>
      <c r="I6749" s="160" t="n">
        <v>33797.92</v>
      </c>
      <c r="J6749" s="160" t="n">
        <v>1070.94</v>
      </c>
      <c r="K6749" s="160" t="n">
        <v>32726.98</v>
      </c>
      <c r="L6749" s="160" t="n">
        <v>9759.17</v>
      </c>
    </row>
    <row r="6750">
      <c r="A6750" s="176" t="n">
        <v>46054</v>
      </c>
      <c r="B6750" s="104" t="inlineStr">
        <is>
          <t>2025/26</t>
        </is>
      </c>
      <c r="C6750" s="104" t="inlineStr">
        <is>
          <t>HC-015</t>
        </is>
      </c>
      <c r="D6750" s="104" t="inlineStr">
        <is>
          <t>Sud-Est</t>
        </is>
      </c>
      <c r="E6750" s="104" t="inlineStr">
        <is>
          <t>À emporter</t>
        </is>
      </c>
      <c r="F6750" s="104" t="n">
        <v>28</v>
      </c>
      <c r="G6750" s="159" t="n">
        <v>1856</v>
      </c>
      <c r="H6750" s="159" t="n">
        <v>4781</v>
      </c>
      <c r="I6750" s="160" t="n">
        <v>22794.3</v>
      </c>
      <c r="J6750" s="160" t="n">
        <v>627.17</v>
      </c>
      <c r="K6750" s="160" t="n">
        <v>22167.13</v>
      </c>
      <c r="L6750" s="160" t="n">
        <v>6632.77</v>
      </c>
    </row>
    <row r="6751">
      <c r="A6751" s="176" t="n">
        <v>46054</v>
      </c>
      <c r="B6751" s="104" t="inlineStr">
        <is>
          <t>2025/26</t>
        </is>
      </c>
      <c r="C6751" s="104" t="inlineStr">
        <is>
          <t>HC-016</t>
        </is>
      </c>
      <c r="D6751" s="104" t="inlineStr">
        <is>
          <t>Sud-Ouest</t>
        </is>
      </c>
      <c r="E6751" s="104" t="inlineStr">
        <is>
          <t>Livraison</t>
        </is>
      </c>
      <c r="F6751" s="104" t="n">
        <v>27</v>
      </c>
      <c r="G6751" s="159" t="n">
        <v>1486</v>
      </c>
      <c r="H6751" s="159" t="n">
        <v>3866</v>
      </c>
      <c r="I6751" s="160" t="n">
        <v>26132.41</v>
      </c>
      <c r="J6751" s="160" t="n">
        <v>1574.94</v>
      </c>
      <c r="K6751" s="160" t="n">
        <v>24557.47</v>
      </c>
      <c r="L6751" s="160" t="n">
        <v>7575.3</v>
      </c>
    </row>
    <row r="6752">
      <c r="A6752" s="176" t="n">
        <v>46054</v>
      </c>
      <c r="B6752" s="104" t="inlineStr">
        <is>
          <t>2025/26</t>
        </is>
      </c>
      <c r="C6752" s="104" t="inlineStr">
        <is>
          <t>HC-016</t>
        </is>
      </c>
      <c r="D6752" s="104" t="inlineStr">
        <is>
          <t>Sud-Ouest</t>
        </is>
      </c>
      <c r="E6752" s="104" t="inlineStr">
        <is>
          <t>Sur place</t>
        </is>
      </c>
      <c r="F6752" s="104" t="n">
        <v>28</v>
      </c>
      <c r="G6752" s="159" t="n">
        <v>3320</v>
      </c>
      <c r="H6752" s="159" t="n">
        <v>8386</v>
      </c>
      <c r="I6752" s="160" t="n">
        <v>45017.02</v>
      </c>
      <c r="J6752" s="160" t="n">
        <v>1352.37</v>
      </c>
      <c r="K6752" s="160" t="n">
        <v>43664.65</v>
      </c>
      <c r="L6752" s="160" t="n">
        <v>13010.42</v>
      </c>
    </row>
    <row r="6753">
      <c r="A6753" s="176" t="n">
        <v>46054</v>
      </c>
      <c r="B6753" s="104" t="inlineStr">
        <is>
          <t>2025/26</t>
        </is>
      </c>
      <c r="C6753" s="104" t="inlineStr">
        <is>
          <t>HC-016</t>
        </is>
      </c>
      <c r="D6753" s="104" t="inlineStr">
        <is>
          <t>Sud-Ouest</t>
        </is>
      </c>
      <c r="E6753" s="104" t="inlineStr">
        <is>
          <t>À emporter</t>
        </is>
      </c>
      <c r="F6753" s="104" t="n">
        <v>28</v>
      </c>
      <c r="G6753" s="159" t="n">
        <v>2505</v>
      </c>
      <c r="H6753" s="159" t="n">
        <v>6437</v>
      </c>
      <c r="I6753" s="160" t="n">
        <v>31188.71</v>
      </c>
      <c r="J6753" s="160" t="n">
        <v>914.72</v>
      </c>
      <c r="K6753" s="160" t="n">
        <v>30273.99</v>
      </c>
      <c r="L6753" s="160" t="n">
        <v>8965.049999999999</v>
      </c>
    </row>
    <row r="6754">
      <c r="A6754" s="176" t="n">
        <v>46054</v>
      </c>
      <c r="B6754" s="104" t="inlineStr">
        <is>
          <t>2025/26</t>
        </is>
      </c>
      <c r="C6754" s="104" t="inlineStr">
        <is>
          <t>HC-017</t>
        </is>
      </c>
      <c r="D6754" s="104" t="inlineStr">
        <is>
          <t>Île-de-France</t>
        </is>
      </c>
      <c r="E6754" s="104" t="inlineStr">
        <is>
          <t>Drive</t>
        </is>
      </c>
      <c r="F6754" s="104" t="n">
        <v>28</v>
      </c>
      <c r="G6754" s="159" t="n">
        <v>1039</v>
      </c>
      <c r="H6754" s="159" t="n">
        <v>2570</v>
      </c>
      <c r="I6754" s="160" t="n">
        <v>14957.32</v>
      </c>
      <c r="J6754" s="160" t="n">
        <v>421.37</v>
      </c>
      <c r="K6754" s="160" t="n">
        <v>14535.95</v>
      </c>
      <c r="L6754" s="160" t="n">
        <v>4326.09</v>
      </c>
    </row>
    <row r="6755">
      <c r="A6755" s="176" t="n">
        <v>46054</v>
      </c>
      <c r="B6755" s="104" t="inlineStr">
        <is>
          <t>2025/26</t>
        </is>
      </c>
      <c r="C6755" s="104" t="inlineStr">
        <is>
          <t>HC-017</t>
        </is>
      </c>
      <c r="D6755" s="104" t="inlineStr">
        <is>
          <t>Île-de-France</t>
        </is>
      </c>
      <c r="E6755" s="104" t="inlineStr">
        <is>
          <t>Livraison</t>
        </is>
      </c>
      <c r="F6755" s="104" t="n">
        <v>28</v>
      </c>
      <c r="G6755" s="159" t="n">
        <v>1171</v>
      </c>
      <c r="H6755" s="159" t="n">
        <v>3064</v>
      </c>
      <c r="I6755" s="160" t="n">
        <v>20270.68</v>
      </c>
      <c r="J6755" s="160" t="n">
        <v>1198.77</v>
      </c>
      <c r="K6755" s="160" t="n">
        <v>19071.91</v>
      </c>
      <c r="L6755" s="160" t="n">
        <v>5895.35</v>
      </c>
    </row>
    <row r="6756">
      <c r="A6756" s="176" t="n">
        <v>46054</v>
      </c>
      <c r="B6756" s="104" t="inlineStr">
        <is>
          <t>2025/26</t>
        </is>
      </c>
      <c r="C6756" s="104" t="inlineStr">
        <is>
          <t>HC-017</t>
        </is>
      </c>
      <c r="D6756" s="104" t="inlineStr">
        <is>
          <t>Île-de-France</t>
        </is>
      </c>
      <c r="E6756" s="104" t="inlineStr">
        <is>
          <t>Sur place</t>
        </is>
      </c>
      <c r="F6756" s="104" t="n">
        <v>28</v>
      </c>
      <c r="G6756" s="159" t="n">
        <v>2427</v>
      </c>
      <c r="H6756" s="159" t="n">
        <v>6545</v>
      </c>
      <c r="I6756" s="160" t="n">
        <v>32817.02</v>
      </c>
      <c r="J6756" s="160" t="n">
        <v>1020.23</v>
      </c>
      <c r="K6756" s="160" t="n">
        <v>31796.79</v>
      </c>
      <c r="L6756" s="160" t="n">
        <v>9559.51</v>
      </c>
    </row>
    <row r="6757">
      <c r="A6757" s="176" t="n">
        <v>46054</v>
      </c>
      <c r="B6757" s="104" t="inlineStr">
        <is>
          <t>2025/26</t>
        </is>
      </c>
      <c r="C6757" s="104" t="inlineStr">
        <is>
          <t>HC-017</t>
        </is>
      </c>
      <c r="D6757" s="104" t="inlineStr">
        <is>
          <t>Île-de-France</t>
        </is>
      </c>
      <c r="E6757" s="104" t="inlineStr">
        <is>
          <t>À emporter</t>
        </is>
      </c>
      <c r="F6757" s="104" t="n">
        <v>28</v>
      </c>
      <c r="G6757" s="159" t="n">
        <v>1886</v>
      </c>
      <c r="H6757" s="159" t="n">
        <v>4796</v>
      </c>
      <c r="I6757" s="160" t="n">
        <v>23308.6</v>
      </c>
      <c r="J6757" s="160" t="n">
        <v>663.29</v>
      </c>
      <c r="K6757" s="160" t="n">
        <v>22645.31</v>
      </c>
      <c r="L6757" s="160" t="n">
        <v>6761.06</v>
      </c>
    </row>
    <row r="6758">
      <c r="A6758" s="176" t="n">
        <v>46054</v>
      </c>
      <c r="B6758" s="104" t="inlineStr">
        <is>
          <t>2025/26</t>
        </is>
      </c>
      <c r="C6758" s="104" t="inlineStr">
        <is>
          <t>HC-018</t>
        </is>
      </c>
      <c r="D6758" s="104" t="inlineStr">
        <is>
          <t>Nord-Ouest</t>
        </is>
      </c>
      <c r="E6758" s="104" t="inlineStr">
        <is>
          <t>Drive</t>
        </is>
      </c>
      <c r="F6758" s="104" t="n">
        <v>27</v>
      </c>
      <c r="G6758" s="159" t="n">
        <v>628</v>
      </c>
      <c r="H6758" s="159" t="n">
        <v>1550</v>
      </c>
      <c r="I6758" s="160" t="n">
        <v>9030.01</v>
      </c>
      <c r="J6758" s="160" t="n">
        <v>241.92</v>
      </c>
      <c r="K6758" s="160" t="n">
        <v>8788.09</v>
      </c>
      <c r="L6758" s="160" t="n">
        <v>2622.79</v>
      </c>
    </row>
    <row r="6759">
      <c r="A6759" s="176" t="n">
        <v>46054</v>
      </c>
      <c r="B6759" s="104" t="inlineStr">
        <is>
          <t>2025/26</t>
        </is>
      </c>
      <c r="C6759" s="104" t="inlineStr">
        <is>
          <t>HC-018</t>
        </is>
      </c>
      <c r="D6759" s="104" t="inlineStr">
        <is>
          <t>Nord-Ouest</t>
        </is>
      </c>
      <c r="E6759" s="104" t="inlineStr">
        <is>
          <t>Livraison</t>
        </is>
      </c>
      <c r="F6759" s="104" t="n">
        <v>28</v>
      </c>
      <c r="G6759" s="159" t="n">
        <v>777</v>
      </c>
      <c r="H6759" s="159" t="n">
        <v>1991</v>
      </c>
      <c r="I6759" s="160" t="n">
        <v>13077.65</v>
      </c>
      <c r="J6759" s="160" t="n">
        <v>763.58</v>
      </c>
      <c r="K6759" s="160" t="n">
        <v>12314.07</v>
      </c>
      <c r="L6759" s="160" t="n">
        <v>3823.28</v>
      </c>
    </row>
    <row r="6760">
      <c r="A6760" s="176" t="n">
        <v>46054</v>
      </c>
      <c r="B6760" s="104" t="inlineStr">
        <is>
          <t>2025/26</t>
        </is>
      </c>
      <c r="C6760" s="104" t="inlineStr">
        <is>
          <t>HC-018</t>
        </is>
      </c>
      <c r="D6760" s="104" t="inlineStr">
        <is>
          <t>Nord-Ouest</t>
        </is>
      </c>
      <c r="E6760" s="104" t="inlineStr">
        <is>
          <t>Sur place</t>
        </is>
      </c>
      <c r="F6760" s="104" t="n">
        <v>28</v>
      </c>
      <c r="G6760" s="159" t="n">
        <v>1543</v>
      </c>
      <c r="H6760" s="159" t="n">
        <v>4029</v>
      </c>
      <c r="I6760" s="160" t="n">
        <v>20756.14</v>
      </c>
      <c r="J6760" s="160" t="n">
        <v>621.84</v>
      </c>
      <c r="K6760" s="160" t="n">
        <v>20134.3</v>
      </c>
      <c r="L6760" s="160" t="n">
        <v>6020.14</v>
      </c>
    </row>
    <row r="6761">
      <c r="A6761" s="176" t="n">
        <v>46054</v>
      </c>
      <c r="B6761" s="104" t="inlineStr">
        <is>
          <t>2025/26</t>
        </is>
      </c>
      <c r="C6761" s="104" t="inlineStr">
        <is>
          <t>HC-018</t>
        </is>
      </c>
      <c r="D6761" s="104" t="inlineStr">
        <is>
          <t>Nord-Ouest</t>
        </is>
      </c>
      <c r="E6761" s="104" t="inlineStr">
        <is>
          <t>À emporter</t>
        </is>
      </c>
      <c r="F6761" s="104" t="n">
        <v>27</v>
      </c>
      <c r="G6761" s="159" t="n">
        <v>1127</v>
      </c>
      <c r="H6761" s="159" t="n">
        <v>2910</v>
      </c>
      <c r="I6761" s="160" t="n">
        <v>13840.2</v>
      </c>
      <c r="J6761" s="160" t="n">
        <v>377.38</v>
      </c>
      <c r="K6761" s="160" t="n">
        <v>13462.82</v>
      </c>
      <c r="L6761" s="160" t="n">
        <v>4011.23</v>
      </c>
    </row>
    <row r="6762">
      <c r="A6762" s="176" t="n">
        <v>46054</v>
      </c>
      <c r="B6762" s="104" t="inlineStr">
        <is>
          <t>2025/26</t>
        </is>
      </c>
      <c r="C6762" s="104" t="inlineStr">
        <is>
          <t>HC-019</t>
        </is>
      </c>
      <c r="D6762" s="104" t="inlineStr">
        <is>
          <t>Sud-Est</t>
        </is>
      </c>
      <c r="E6762" s="104" t="inlineStr">
        <is>
          <t>Livraison</t>
        </is>
      </c>
      <c r="F6762" s="104" t="n">
        <v>27</v>
      </c>
      <c r="G6762" s="159" t="n">
        <v>1084</v>
      </c>
      <c r="H6762" s="159" t="n">
        <v>2789</v>
      </c>
      <c r="I6762" s="160" t="n">
        <v>18669.32</v>
      </c>
      <c r="J6762" s="160" t="n">
        <v>1042.47</v>
      </c>
      <c r="K6762" s="160" t="n">
        <v>17626.85</v>
      </c>
      <c r="L6762" s="160" t="n">
        <v>6003.07</v>
      </c>
    </row>
    <row r="6763">
      <c r="A6763" s="176" t="n">
        <v>46054</v>
      </c>
      <c r="B6763" s="104" t="inlineStr">
        <is>
          <t>2025/26</t>
        </is>
      </c>
      <c r="C6763" s="104" t="inlineStr">
        <is>
          <t>HC-019</t>
        </is>
      </c>
      <c r="D6763" s="104" t="inlineStr">
        <is>
          <t>Sud-Est</t>
        </is>
      </c>
      <c r="E6763" s="104" t="inlineStr">
        <is>
          <t>Sur place</t>
        </is>
      </c>
      <c r="F6763" s="104" t="n">
        <v>28</v>
      </c>
      <c r="G6763" s="159" t="n">
        <v>2465</v>
      </c>
      <c r="H6763" s="159" t="n">
        <v>6312</v>
      </c>
      <c r="I6763" s="160" t="n">
        <v>33209.22</v>
      </c>
      <c r="J6763" s="160" t="n">
        <v>1021</v>
      </c>
      <c r="K6763" s="160" t="n">
        <v>32188.22</v>
      </c>
      <c r="L6763" s="160" t="n">
        <v>10498.11</v>
      </c>
    </row>
    <row r="6764">
      <c r="A6764" s="176" t="n">
        <v>46054</v>
      </c>
      <c r="B6764" s="104" t="inlineStr">
        <is>
          <t>2025/26</t>
        </is>
      </c>
      <c r="C6764" s="104" t="inlineStr">
        <is>
          <t>HC-019</t>
        </is>
      </c>
      <c r="D6764" s="104" t="inlineStr">
        <is>
          <t>Sud-Est</t>
        </is>
      </c>
      <c r="E6764" s="104" t="inlineStr">
        <is>
          <t>À emporter</t>
        </is>
      </c>
      <c r="F6764" s="104" t="n">
        <v>28</v>
      </c>
      <c r="G6764" s="159" t="n">
        <v>1843</v>
      </c>
      <c r="H6764" s="159" t="n">
        <v>4656</v>
      </c>
      <c r="I6764" s="160" t="n">
        <v>23056.54</v>
      </c>
      <c r="J6764" s="160" t="n">
        <v>781.27</v>
      </c>
      <c r="K6764" s="160" t="n">
        <v>22275.27</v>
      </c>
      <c r="L6764" s="160" t="n">
        <v>7350.3</v>
      </c>
    </row>
    <row r="6765">
      <c r="A6765" s="176" t="n">
        <v>46054</v>
      </c>
      <c r="B6765" s="104" t="inlineStr">
        <is>
          <t>2025/26</t>
        </is>
      </c>
      <c r="C6765" s="104" t="inlineStr">
        <is>
          <t>HC-020</t>
        </is>
      </c>
      <c r="D6765" s="104" t="inlineStr">
        <is>
          <t>Sud-Ouest</t>
        </is>
      </c>
      <c r="E6765" s="104" t="inlineStr">
        <is>
          <t>Livraison</t>
        </is>
      </c>
      <c r="F6765" s="104" t="n">
        <v>28</v>
      </c>
      <c r="G6765" s="159" t="n">
        <v>1393</v>
      </c>
      <c r="H6765" s="159" t="n">
        <v>3549</v>
      </c>
      <c r="I6765" s="160" t="n">
        <v>23378.1</v>
      </c>
      <c r="J6765" s="160" t="n">
        <v>1223.58</v>
      </c>
      <c r="K6765" s="160" t="n">
        <v>22154.52</v>
      </c>
      <c r="L6765" s="160" t="n">
        <v>6882.51</v>
      </c>
    </row>
    <row r="6766">
      <c r="A6766" s="176" t="n">
        <v>46054</v>
      </c>
      <c r="B6766" s="104" t="inlineStr">
        <is>
          <t>2025/26</t>
        </is>
      </c>
      <c r="C6766" s="104" t="inlineStr">
        <is>
          <t>HC-020</t>
        </is>
      </c>
      <c r="D6766" s="104" t="inlineStr">
        <is>
          <t>Sud-Ouest</t>
        </is>
      </c>
      <c r="E6766" s="104" t="inlineStr">
        <is>
          <t>Sur place</t>
        </is>
      </c>
      <c r="F6766" s="104" t="n">
        <v>28</v>
      </c>
      <c r="G6766" s="159" t="n">
        <v>2758</v>
      </c>
      <c r="H6766" s="159" t="n">
        <v>7209</v>
      </c>
      <c r="I6766" s="160" t="n">
        <v>36984.22</v>
      </c>
      <c r="J6766" s="160" t="n">
        <v>1066.29</v>
      </c>
      <c r="K6766" s="160" t="n">
        <v>35917.93</v>
      </c>
      <c r="L6766" s="160" t="n">
        <v>10679.47</v>
      </c>
    </row>
    <row r="6767">
      <c r="A6767" s="176" t="n">
        <v>46054</v>
      </c>
      <c r="B6767" s="104" t="inlineStr">
        <is>
          <t>2025/26</t>
        </is>
      </c>
      <c r="C6767" s="104" t="inlineStr">
        <is>
          <t>HC-020</t>
        </is>
      </c>
      <c r="D6767" s="104" t="inlineStr">
        <is>
          <t>Sud-Ouest</t>
        </is>
      </c>
      <c r="E6767" s="104" t="inlineStr">
        <is>
          <t>À emporter</t>
        </is>
      </c>
      <c r="F6767" s="104" t="n">
        <v>26</v>
      </c>
      <c r="G6767" s="159" t="n">
        <v>1933</v>
      </c>
      <c r="H6767" s="159" t="n">
        <v>4799</v>
      </c>
      <c r="I6767" s="160" t="n">
        <v>24128.62</v>
      </c>
      <c r="J6767" s="160" t="n">
        <v>739.11</v>
      </c>
      <c r="K6767" s="160" t="n">
        <v>23389.51</v>
      </c>
      <c r="L6767" s="160" t="n">
        <v>6935.73</v>
      </c>
    </row>
    <row r="6768">
      <c r="A6768" s="176" t="n">
        <v>46054</v>
      </c>
      <c r="B6768" s="104" t="inlineStr">
        <is>
          <t>2025/26</t>
        </is>
      </c>
      <c r="C6768" s="104" t="inlineStr">
        <is>
          <t>HC-021</t>
        </is>
      </c>
      <c r="D6768" s="104" t="inlineStr">
        <is>
          <t>Île-de-France</t>
        </is>
      </c>
      <c r="E6768" s="104" t="inlineStr">
        <is>
          <t>Drive</t>
        </is>
      </c>
      <c r="F6768" s="104" t="n">
        <v>28</v>
      </c>
      <c r="G6768" s="159" t="n">
        <v>849</v>
      </c>
      <c r="H6768" s="159" t="n">
        <v>2158</v>
      </c>
      <c r="I6768" s="160" t="n">
        <v>12200.88</v>
      </c>
      <c r="J6768" s="160" t="n">
        <v>377.55</v>
      </c>
      <c r="K6768" s="160" t="n">
        <v>11823.33</v>
      </c>
      <c r="L6768" s="160" t="n">
        <v>3490.6</v>
      </c>
    </row>
    <row r="6769">
      <c r="A6769" s="176" t="n">
        <v>46054</v>
      </c>
      <c r="B6769" s="104" t="inlineStr">
        <is>
          <t>2025/26</t>
        </is>
      </c>
      <c r="C6769" s="104" t="inlineStr">
        <is>
          <t>HC-021</t>
        </is>
      </c>
      <c r="D6769" s="104" t="inlineStr">
        <is>
          <t>Île-de-France</t>
        </is>
      </c>
      <c r="E6769" s="104" t="inlineStr">
        <is>
          <t>Livraison</t>
        </is>
      </c>
      <c r="F6769" s="104" t="n">
        <v>28</v>
      </c>
      <c r="G6769" s="159" t="n">
        <v>981</v>
      </c>
      <c r="H6769" s="159" t="n">
        <v>2582</v>
      </c>
      <c r="I6769" s="160" t="n">
        <v>17106.47</v>
      </c>
      <c r="J6769" s="160" t="n">
        <v>1051.09</v>
      </c>
      <c r="K6769" s="160" t="n">
        <v>16055.38</v>
      </c>
      <c r="L6769" s="160" t="n">
        <v>4973.37</v>
      </c>
    </row>
    <row r="6770">
      <c r="A6770" s="176" t="n">
        <v>46054</v>
      </c>
      <c r="B6770" s="104" t="inlineStr">
        <is>
          <t>2025/26</t>
        </is>
      </c>
      <c r="C6770" s="104" t="inlineStr">
        <is>
          <t>HC-021</t>
        </is>
      </c>
      <c r="D6770" s="104" t="inlineStr">
        <is>
          <t>Île-de-France</t>
        </is>
      </c>
      <c r="E6770" s="104" t="inlineStr">
        <is>
          <t>Sur place</t>
        </is>
      </c>
      <c r="F6770" s="104" t="n">
        <v>28</v>
      </c>
      <c r="G6770" s="159" t="n">
        <v>2106</v>
      </c>
      <c r="H6770" s="159" t="n">
        <v>5313</v>
      </c>
      <c r="I6770" s="160" t="n">
        <v>28298.6</v>
      </c>
      <c r="J6770" s="160" t="n">
        <v>914.1799999999999</v>
      </c>
      <c r="K6770" s="160" t="n">
        <v>27384.42</v>
      </c>
      <c r="L6770" s="160" t="n">
        <v>8053.02</v>
      </c>
    </row>
    <row r="6771">
      <c r="A6771" s="176" t="n">
        <v>46054</v>
      </c>
      <c r="B6771" s="104" t="inlineStr">
        <is>
          <t>2025/26</t>
        </is>
      </c>
      <c r="C6771" s="104" t="inlineStr">
        <is>
          <t>HC-021</t>
        </is>
      </c>
      <c r="D6771" s="104" t="inlineStr">
        <is>
          <t>Île-de-France</t>
        </is>
      </c>
      <c r="E6771" s="104" t="inlineStr">
        <is>
          <t>À emporter</t>
        </is>
      </c>
      <c r="F6771" s="104" t="n">
        <v>27</v>
      </c>
      <c r="G6771" s="159" t="n">
        <v>1544</v>
      </c>
      <c r="H6771" s="159" t="n">
        <v>3944</v>
      </c>
      <c r="I6771" s="160" t="n">
        <v>18946.08</v>
      </c>
      <c r="J6771" s="160" t="n">
        <v>582.37</v>
      </c>
      <c r="K6771" s="160" t="n">
        <v>18363.71</v>
      </c>
      <c r="L6771" s="160" t="n">
        <v>5467.37</v>
      </c>
    </row>
    <row r="6772">
      <c r="A6772" s="176" t="n">
        <v>46054</v>
      </c>
      <c r="B6772" s="104" t="inlineStr">
        <is>
          <t>2025/26</t>
        </is>
      </c>
      <c r="C6772" s="104" t="inlineStr">
        <is>
          <t>HC-022</t>
        </is>
      </c>
      <c r="D6772" s="104" t="inlineStr">
        <is>
          <t>Nord-Ouest</t>
        </is>
      </c>
      <c r="E6772" s="104" t="inlineStr">
        <is>
          <t>Livraison</t>
        </is>
      </c>
      <c r="F6772" s="104" t="n">
        <v>28</v>
      </c>
      <c r="G6772" s="159" t="n">
        <v>1107</v>
      </c>
      <c r="H6772" s="159" t="n">
        <v>2774</v>
      </c>
      <c r="I6772" s="160" t="n">
        <v>18818.94</v>
      </c>
      <c r="J6772" s="160" t="n">
        <v>1136.91</v>
      </c>
      <c r="K6772" s="160" t="n">
        <v>17682.03</v>
      </c>
      <c r="L6772" s="160" t="n">
        <v>5451.86</v>
      </c>
    </row>
    <row r="6773">
      <c r="A6773" s="176" t="n">
        <v>46054</v>
      </c>
      <c r="B6773" s="104" t="inlineStr">
        <is>
          <t>2025/26</t>
        </is>
      </c>
      <c r="C6773" s="104" t="inlineStr">
        <is>
          <t>HC-022</t>
        </is>
      </c>
      <c r="D6773" s="104" t="inlineStr">
        <is>
          <t>Nord-Ouest</t>
        </is>
      </c>
      <c r="E6773" s="104" t="inlineStr">
        <is>
          <t>Sur place</t>
        </is>
      </c>
      <c r="F6773" s="104" t="n">
        <v>28</v>
      </c>
      <c r="G6773" s="159" t="n">
        <v>2314</v>
      </c>
      <c r="H6773" s="159" t="n">
        <v>5729</v>
      </c>
      <c r="I6773" s="160" t="n">
        <v>31381.86</v>
      </c>
      <c r="J6773" s="160" t="n">
        <v>879.36</v>
      </c>
      <c r="K6773" s="160" t="n">
        <v>30502.5</v>
      </c>
      <c r="L6773" s="160" t="n">
        <v>9055.530000000001</v>
      </c>
    </row>
    <row r="6774">
      <c r="A6774" s="176" t="n">
        <v>46054</v>
      </c>
      <c r="B6774" s="104" t="inlineStr">
        <is>
          <t>2025/26</t>
        </is>
      </c>
      <c r="C6774" s="104" t="inlineStr">
        <is>
          <t>HC-022</t>
        </is>
      </c>
      <c r="D6774" s="104" t="inlineStr">
        <is>
          <t>Nord-Ouest</t>
        </is>
      </c>
      <c r="E6774" s="104" t="inlineStr">
        <is>
          <t>À emporter</t>
        </is>
      </c>
      <c r="F6774" s="104" t="n">
        <v>27</v>
      </c>
      <c r="G6774" s="159" t="n">
        <v>1719</v>
      </c>
      <c r="H6774" s="159" t="n">
        <v>4342</v>
      </c>
      <c r="I6774" s="160" t="n">
        <v>21429.48</v>
      </c>
      <c r="J6774" s="160" t="n">
        <v>638.8</v>
      </c>
      <c r="K6774" s="160" t="n">
        <v>20790.68</v>
      </c>
      <c r="L6774" s="160" t="n">
        <v>6175.72</v>
      </c>
    </row>
    <row r="6775">
      <c r="A6775" s="176" t="n">
        <v>46054</v>
      </c>
      <c r="B6775" s="104" t="inlineStr">
        <is>
          <t>2025/26</t>
        </is>
      </c>
      <c r="C6775" s="104" t="inlineStr">
        <is>
          <t>HC-023</t>
        </is>
      </c>
      <c r="D6775" s="104" t="inlineStr">
        <is>
          <t>Sud-Est</t>
        </is>
      </c>
      <c r="E6775" s="104" t="inlineStr">
        <is>
          <t>Drive</t>
        </is>
      </c>
      <c r="F6775" s="104" t="n">
        <v>26</v>
      </c>
      <c r="G6775" s="159" t="n">
        <v>978</v>
      </c>
      <c r="H6775" s="159" t="n">
        <v>2456</v>
      </c>
      <c r="I6775" s="160" t="n">
        <v>13896.03</v>
      </c>
      <c r="J6775" s="160" t="n">
        <v>416.26</v>
      </c>
      <c r="K6775" s="160" t="n">
        <v>13479.77</v>
      </c>
      <c r="L6775" s="160" t="n">
        <v>3993.91</v>
      </c>
    </row>
    <row r="6776">
      <c r="A6776" s="176" t="n">
        <v>46054</v>
      </c>
      <c r="B6776" s="104" t="inlineStr">
        <is>
          <t>2025/26</t>
        </is>
      </c>
      <c r="C6776" s="104" t="inlineStr">
        <is>
          <t>HC-023</t>
        </is>
      </c>
      <c r="D6776" s="104" t="inlineStr">
        <is>
          <t>Sud-Est</t>
        </is>
      </c>
      <c r="E6776" s="104" t="inlineStr">
        <is>
          <t>Livraison</t>
        </is>
      </c>
      <c r="F6776" s="104" t="n">
        <v>28</v>
      </c>
      <c r="G6776" s="159" t="n">
        <v>1246</v>
      </c>
      <c r="H6776" s="159" t="n">
        <v>3172</v>
      </c>
      <c r="I6776" s="160" t="n">
        <v>21129.68</v>
      </c>
      <c r="J6776" s="160" t="n">
        <v>1242.57</v>
      </c>
      <c r="K6776" s="160" t="n">
        <v>19887.11</v>
      </c>
      <c r="L6776" s="160" t="n">
        <v>6186.97</v>
      </c>
    </row>
    <row r="6777">
      <c r="A6777" s="176" t="n">
        <v>46054</v>
      </c>
      <c r="B6777" s="104" t="inlineStr">
        <is>
          <t>2025/26</t>
        </is>
      </c>
      <c r="C6777" s="104" t="inlineStr">
        <is>
          <t>HC-023</t>
        </is>
      </c>
      <c r="D6777" s="104" t="inlineStr">
        <is>
          <t>Sud-Est</t>
        </is>
      </c>
      <c r="E6777" s="104" t="inlineStr">
        <is>
          <t>Sur place</t>
        </is>
      </c>
      <c r="F6777" s="104" t="n">
        <v>28</v>
      </c>
      <c r="G6777" s="159" t="n">
        <v>2430</v>
      </c>
      <c r="H6777" s="159" t="n">
        <v>6272</v>
      </c>
      <c r="I6777" s="160" t="n">
        <v>32858.19</v>
      </c>
      <c r="J6777" s="160" t="n">
        <v>1066.81</v>
      </c>
      <c r="K6777" s="160" t="n">
        <v>31791.38</v>
      </c>
      <c r="L6777" s="160" t="n">
        <v>9397.57</v>
      </c>
    </row>
    <row r="6778">
      <c r="A6778" s="176" t="n">
        <v>46054</v>
      </c>
      <c r="B6778" s="104" t="inlineStr">
        <is>
          <t>2025/26</t>
        </is>
      </c>
      <c r="C6778" s="104" t="inlineStr">
        <is>
          <t>HC-023</t>
        </is>
      </c>
      <c r="D6778" s="104" t="inlineStr">
        <is>
          <t>Sud-Est</t>
        </is>
      </c>
      <c r="E6778" s="104" t="inlineStr">
        <is>
          <t>À emporter</t>
        </is>
      </c>
      <c r="F6778" s="104" t="n">
        <v>28</v>
      </c>
      <c r="G6778" s="159" t="n">
        <v>1909</v>
      </c>
      <c r="H6778" s="159" t="n">
        <v>4805</v>
      </c>
      <c r="I6778" s="160" t="n">
        <v>23891.36</v>
      </c>
      <c r="J6778" s="160" t="n">
        <v>664.62</v>
      </c>
      <c r="K6778" s="160" t="n">
        <v>23226.74</v>
      </c>
      <c r="L6778" s="160" t="n">
        <v>6918.41</v>
      </c>
    </row>
    <row r="6779">
      <c r="A6779" s="176" t="n">
        <v>46054</v>
      </c>
      <c r="B6779" s="104" t="inlineStr">
        <is>
          <t>2025/26</t>
        </is>
      </c>
      <c r="C6779" s="104" t="inlineStr">
        <is>
          <t>HC-024</t>
        </is>
      </c>
      <c r="D6779" s="104" t="inlineStr">
        <is>
          <t>Sud-Ouest</t>
        </is>
      </c>
      <c r="E6779" s="104" t="inlineStr">
        <is>
          <t>Livraison</t>
        </is>
      </c>
      <c r="F6779" s="104" t="n">
        <v>28</v>
      </c>
      <c r="G6779" s="159" t="n">
        <v>1501</v>
      </c>
      <c r="H6779" s="159" t="n">
        <v>3755</v>
      </c>
      <c r="I6779" s="160" t="n">
        <v>25676.71</v>
      </c>
      <c r="J6779" s="160" t="n">
        <v>1567.64</v>
      </c>
      <c r="K6779" s="160" t="n">
        <v>24109.07</v>
      </c>
      <c r="L6779" s="160" t="n">
        <v>7376.45</v>
      </c>
    </row>
    <row r="6780">
      <c r="A6780" s="176" t="n">
        <v>46054</v>
      </c>
      <c r="B6780" s="104" t="inlineStr">
        <is>
          <t>2025/26</t>
        </is>
      </c>
      <c r="C6780" s="104" t="inlineStr">
        <is>
          <t>HC-024</t>
        </is>
      </c>
      <c r="D6780" s="104" t="inlineStr">
        <is>
          <t>Sud-Ouest</t>
        </is>
      </c>
      <c r="E6780" s="104" t="inlineStr">
        <is>
          <t>Sur place</t>
        </is>
      </c>
      <c r="F6780" s="104" t="n">
        <v>28</v>
      </c>
      <c r="G6780" s="159" t="n">
        <v>3285</v>
      </c>
      <c r="H6780" s="159" t="n">
        <v>8499</v>
      </c>
      <c r="I6780" s="160" t="n">
        <v>44029.21</v>
      </c>
      <c r="J6780" s="160" t="n">
        <v>1287.02</v>
      </c>
      <c r="K6780" s="160" t="n">
        <v>42742.19</v>
      </c>
      <c r="L6780" s="160" t="n">
        <v>12814.75</v>
      </c>
    </row>
    <row r="6781">
      <c r="A6781" s="176" t="n">
        <v>46054</v>
      </c>
      <c r="B6781" s="104" t="inlineStr">
        <is>
          <t>2025/26</t>
        </is>
      </c>
      <c r="C6781" s="104" t="inlineStr">
        <is>
          <t>HC-024</t>
        </is>
      </c>
      <c r="D6781" s="104" t="inlineStr">
        <is>
          <t>Sud-Ouest</t>
        </is>
      </c>
      <c r="E6781" s="104" t="inlineStr">
        <is>
          <t>À emporter</t>
        </is>
      </c>
      <c r="F6781" s="104" t="n">
        <v>28</v>
      </c>
      <c r="G6781" s="159" t="n">
        <v>2561</v>
      </c>
      <c r="H6781" s="159" t="n">
        <v>6507</v>
      </c>
      <c r="I6781" s="160" t="n">
        <v>31766.83</v>
      </c>
      <c r="J6781" s="160" t="n">
        <v>801.58</v>
      </c>
      <c r="K6781" s="160" t="n">
        <v>30965.25</v>
      </c>
      <c r="L6781" s="160" t="n">
        <v>9242.610000000001</v>
      </c>
    </row>
    <row r="6782">
      <c r="A6782" s="176" t="n">
        <v>46054</v>
      </c>
      <c r="B6782" s="104" t="inlineStr">
        <is>
          <t>2025/26</t>
        </is>
      </c>
      <c r="C6782" s="104" t="inlineStr">
        <is>
          <t>HC-025</t>
        </is>
      </c>
      <c r="D6782" s="104" t="inlineStr">
        <is>
          <t>Île-de-France</t>
        </is>
      </c>
      <c r="E6782" s="104" t="inlineStr">
        <is>
          <t>Drive</t>
        </is>
      </c>
      <c r="F6782" s="104" t="n">
        <v>27</v>
      </c>
      <c r="G6782" s="159" t="n">
        <v>1292</v>
      </c>
      <c r="H6782" s="159" t="n">
        <v>3228</v>
      </c>
      <c r="I6782" s="160" t="n">
        <v>18508.53</v>
      </c>
      <c r="J6782" s="160" t="n">
        <v>553.0700000000001</v>
      </c>
      <c r="K6782" s="160" t="n">
        <v>17955.46</v>
      </c>
      <c r="L6782" s="160" t="n">
        <v>5387.53</v>
      </c>
    </row>
    <row r="6783">
      <c r="A6783" s="176" t="n">
        <v>46054</v>
      </c>
      <c r="B6783" s="104" t="inlineStr">
        <is>
          <t>2025/26</t>
        </is>
      </c>
      <c r="C6783" s="104" t="inlineStr">
        <is>
          <t>HC-025</t>
        </is>
      </c>
      <c r="D6783" s="104" t="inlineStr">
        <is>
          <t>Île-de-France</t>
        </is>
      </c>
      <c r="E6783" s="104" t="inlineStr">
        <is>
          <t>Livraison</t>
        </is>
      </c>
      <c r="F6783" s="104" t="n">
        <v>28</v>
      </c>
      <c r="G6783" s="159" t="n">
        <v>1559</v>
      </c>
      <c r="H6783" s="159" t="n">
        <v>4065</v>
      </c>
      <c r="I6783" s="160" t="n">
        <v>26632.2</v>
      </c>
      <c r="J6783" s="160" t="n">
        <v>1536.25</v>
      </c>
      <c r="K6783" s="160" t="n">
        <v>25095.95</v>
      </c>
      <c r="L6783" s="160" t="n">
        <v>7736.87</v>
      </c>
    </row>
    <row r="6784">
      <c r="A6784" s="176" t="n">
        <v>46054</v>
      </c>
      <c r="B6784" s="104" t="inlineStr">
        <is>
          <t>2025/26</t>
        </is>
      </c>
      <c r="C6784" s="104" t="inlineStr">
        <is>
          <t>HC-025</t>
        </is>
      </c>
      <c r="D6784" s="104" t="inlineStr">
        <is>
          <t>Île-de-France</t>
        </is>
      </c>
      <c r="E6784" s="104" t="inlineStr">
        <is>
          <t>Sur place</t>
        </is>
      </c>
      <c r="F6784" s="104" t="n">
        <v>28</v>
      </c>
      <c r="G6784" s="159" t="n">
        <v>3267</v>
      </c>
      <c r="H6784" s="159" t="n">
        <v>8203</v>
      </c>
      <c r="I6784" s="160" t="n">
        <v>44482.13</v>
      </c>
      <c r="J6784" s="160" t="n">
        <v>1355.63</v>
      </c>
      <c r="K6784" s="160" t="n">
        <v>43126.5</v>
      </c>
      <c r="L6784" s="160" t="n">
        <v>12948.88</v>
      </c>
    </row>
    <row r="6785">
      <c r="A6785" s="176" t="n">
        <v>46054</v>
      </c>
      <c r="B6785" s="104" t="inlineStr">
        <is>
          <t>2025/26</t>
        </is>
      </c>
      <c r="C6785" s="104" t="inlineStr">
        <is>
          <t>HC-025</t>
        </is>
      </c>
      <c r="D6785" s="104" t="inlineStr">
        <is>
          <t>Île-de-France</t>
        </is>
      </c>
      <c r="E6785" s="104" t="inlineStr">
        <is>
          <t>À emporter</t>
        </is>
      </c>
      <c r="F6785" s="104" t="n">
        <v>27</v>
      </c>
      <c r="G6785" s="159" t="n">
        <v>2465</v>
      </c>
      <c r="H6785" s="159" t="n">
        <v>6342</v>
      </c>
      <c r="I6785" s="160" t="n">
        <v>30666.03</v>
      </c>
      <c r="J6785" s="160" t="n">
        <v>883.76</v>
      </c>
      <c r="K6785" s="160" t="n">
        <v>29782.27</v>
      </c>
      <c r="L6785" s="160" t="n">
        <v>8857.200000000001</v>
      </c>
    </row>
    <row r="6786">
      <c r="A6786" s="176" t="n">
        <v>46054</v>
      </c>
      <c r="B6786" s="104" t="inlineStr">
        <is>
          <t>2025/26</t>
        </is>
      </c>
      <c r="C6786" s="104" t="inlineStr">
        <is>
          <t>HC-026</t>
        </is>
      </c>
      <c r="D6786" s="104" t="inlineStr">
        <is>
          <t>Nord-Ouest</t>
        </is>
      </c>
      <c r="E6786" s="104" t="inlineStr">
        <is>
          <t>Drive</t>
        </is>
      </c>
      <c r="F6786" s="104" t="n">
        <v>28</v>
      </c>
      <c r="G6786" s="159" t="n">
        <v>894</v>
      </c>
      <c r="H6786" s="159" t="n">
        <v>2322</v>
      </c>
      <c r="I6786" s="160" t="n">
        <v>12802.89</v>
      </c>
      <c r="J6786" s="160" t="n">
        <v>369.49</v>
      </c>
      <c r="K6786" s="160" t="n">
        <v>12433.4</v>
      </c>
      <c r="L6786" s="160" t="n">
        <v>3683.44</v>
      </c>
    </row>
    <row r="6787">
      <c r="A6787" s="176" t="n">
        <v>46054</v>
      </c>
      <c r="B6787" s="104" t="inlineStr">
        <is>
          <t>2025/26</t>
        </is>
      </c>
      <c r="C6787" s="104" t="inlineStr">
        <is>
          <t>HC-026</t>
        </is>
      </c>
      <c r="D6787" s="104" t="inlineStr">
        <is>
          <t>Nord-Ouest</t>
        </is>
      </c>
      <c r="E6787" s="104" t="inlineStr">
        <is>
          <t>Livraison</t>
        </is>
      </c>
      <c r="F6787" s="104" t="n">
        <v>28</v>
      </c>
      <c r="G6787" s="159" t="n">
        <v>1130</v>
      </c>
      <c r="H6787" s="159" t="n">
        <v>2787</v>
      </c>
      <c r="I6787" s="160" t="n">
        <v>19266.06</v>
      </c>
      <c r="J6787" s="160" t="n">
        <v>1163.49</v>
      </c>
      <c r="K6787" s="160" t="n">
        <v>18102.57</v>
      </c>
      <c r="L6787" s="160" t="n">
        <v>5565.67</v>
      </c>
    </row>
    <row r="6788">
      <c r="A6788" s="176" t="n">
        <v>46054</v>
      </c>
      <c r="B6788" s="104" t="inlineStr">
        <is>
          <t>2025/26</t>
        </is>
      </c>
      <c r="C6788" s="104" t="inlineStr">
        <is>
          <t>HC-026</t>
        </is>
      </c>
      <c r="D6788" s="104" t="inlineStr">
        <is>
          <t>Nord-Ouest</t>
        </is>
      </c>
      <c r="E6788" s="104" t="inlineStr">
        <is>
          <t>Sur place</t>
        </is>
      </c>
      <c r="F6788" s="104" t="n">
        <v>27</v>
      </c>
      <c r="G6788" s="159" t="n">
        <v>2225</v>
      </c>
      <c r="H6788" s="159" t="n">
        <v>5636</v>
      </c>
      <c r="I6788" s="160" t="n">
        <v>30054.83</v>
      </c>
      <c r="J6788" s="160" t="n">
        <v>891.54</v>
      </c>
      <c r="K6788" s="160" t="n">
        <v>29163.29</v>
      </c>
      <c r="L6788" s="160" t="n">
        <v>8699.459999999999</v>
      </c>
    </row>
    <row r="6789">
      <c r="A6789" s="176" t="n">
        <v>46054</v>
      </c>
      <c r="B6789" s="104" t="inlineStr">
        <is>
          <t>2025/26</t>
        </is>
      </c>
      <c r="C6789" s="104" t="inlineStr">
        <is>
          <t>HC-026</t>
        </is>
      </c>
      <c r="D6789" s="104" t="inlineStr">
        <is>
          <t>Nord-Ouest</t>
        </is>
      </c>
      <c r="E6789" s="104" t="inlineStr">
        <is>
          <t>À emporter</t>
        </is>
      </c>
      <c r="F6789" s="104" t="n">
        <v>28</v>
      </c>
      <c r="G6789" s="159" t="n">
        <v>1661</v>
      </c>
      <c r="H6789" s="159" t="n">
        <v>4287</v>
      </c>
      <c r="I6789" s="160" t="n">
        <v>20645.59</v>
      </c>
      <c r="J6789" s="160" t="n">
        <v>586.3200000000001</v>
      </c>
      <c r="K6789" s="160" t="n">
        <v>20059.27</v>
      </c>
      <c r="L6789" s="160" t="n">
        <v>5968.88</v>
      </c>
    </row>
    <row r="6790">
      <c r="A6790" s="176" t="n">
        <v>46054</v>
      </c>
      <c r="B6790" s="104" t="inlineStr">
        <is>
          <t>2025/26</t>
        </is>
      </c>
      <c r="C6790" s="104" t="inlineStr">
        <is>
          <t>HC-027</t>
        </is>
      </c>
      <c r="D6790" s="104" t="inlineStr">
        <is>
          <t>Sud-Est</t>
        </is>
      </c>
      <c r="E6790" s="104" t="inlineStr">
        <is>
          <t>Livraison</t>
        </is>
      </c>
      <c r="F6790" s="104" t="n">
        <v>27</v>
      </c>
      <c r="G6790" s="159" t="n">
        <v>1505</v>
      </c>
      <c r="H6790" s="159" t="n">
        <v>3923</v>
      </c>
      <c r="I6790" s="160" t="n">
        <v>26073.38</v>
      </c>
      <c r="J6790" s="160" t="n">
        <v>1571.62</v>
      </c>
      <c r="K6790" s="160" t="n">
        <v>24501.76</v>
      </c>
      <c r="L6790" s="160" t="n">
        <v>7540.45</v>
      </c>
    </row>
    <row r="6791">
      <c r="A6791" s="176" t="n">
        <v>46054</v>
      </c>
      <c r="B6791" s="104" t="inlineStr">
        <is>
          <t>2025/26</t>
        </is>
      </c>
      <c r="C6791" s="104" t="inlineStr">
        <is>
          <t>HC-027</t>
        </is>
      </c>
      <c r="D6791" s="104" t="inlineStr">
        <is>
          <t>Sud-Est</t>
        </is>
      </c>
      <c r="E6791" s="104" t="inlineStr">
        <is>
          <t>Sur place</t>
        </is>
      </c>
      <c r="F6791" s="104" t="n">
        <v>28</v>
      </c>
      <c r="G6791" s="159" t="n">
        <v>3260</v>
      </c>
      <c r="H6791" s="159" t="n">
        <v>8144</v>
      </c>
      <c r="I6791" s="160" t="n">
        <v>43823.65</v>
      </c>
      <c r="J6791" s="160" t="n">
        <v>1366.74</v>
      </c>
      <c r="K6791" s="160" t="n">
        <v>42456.91</v>
      </c>
      <c r="L6791" s="160" t="n">
        <v>12693.12</v>
      </c>
    </row>
    <row r="6792">
      <c r="A6792" s="176" t="n">
        <v>46054</v>
      </c>
      <c r="B6792" s="104" t="inlineStr">
        <is>
          <t>2025/26</t>
        </is>
      </c>
      <c r="C6792" s="104" t="inlineStr">
        <is>
          <t>HC-027</t>
        </is>
      </c>
      <c r="D6792" s="104" t="inlineStr">
        <is>
          <t>Sud-Est</t>
        </is>
      </c>
      <c r="E6792" s="104" t="inlineStr">
        <is>
          <t>À emporter</t>
        </is>
      </c>
      <c r="F6792" s="104" t="n">
        <v>28</v>
      </c>
      <c r="G6792" s="159" t="n">
        <v>2428</v>
      </c>
      <c r="H6792" s="159" t="n">
        <v>6328</v>
      </c>
      <c r="I6792" s="160" t="n">
        <v>30289.61</v>
      </c>
      <c r="J6792" s="160" t="n">
        <v>994.8</v>
      </c>
      <c r="K6792" s="160" t="n">
        <v>29294.81</v>
      </c>
      <c r="L6792" s="160" t="n">
        <v>8750.530000000001</v>
      </c>
    </row>
    <row r="6793">
      <c r="A6793" s="176" t="n">
        <v>46054</v>
      </c>
      <c r="B6793" s="104" t="inlineStr">
        <is>
          <t>2025/26</t>
        </is>
      </c>
      <c r="C6793" s="104" t="inlineStr">
        <is>
          <t>HC-028</t>
        </is>
      </c>
      <c r="D6793" s="104" t="inlineStr">
        <is>
          <t>Sud-Ouest</t>
        </is>
      </c>
      <c r="E6793" s="104" t="inlineStr">
        <is>
          <t>Livraison</t>
        </is>
      </c>
      <c r="F6793" s="104" t="n">
        <v>28</v>
      </c>
      <c r="G6793" s="159" t="n">
        <v>1214</v>
      </c>
      <c r="H6793" s="159" t="n">
        <v>3052</v>
      </c>
      <c r="I6793" s="160" t="n">
        <v>20545.06</v>
      </c>
      <c r="J6793" s="160" t="n">
        <v>1210.26</v>
      </c>
      <c r="K6793" s="160" t="n">
        <v>19334.8</v>
      </c>
      <c r="L6793" s="160" t="n">
        <v>6000.14</v>
      </c>
    </row>
    <row r="6794">
      <c r="A6794" s="176" t="n">
        <v>46054</v>
      </c>
      <c r="B6794" s="104" t="inlineStr">
        <is>
          <t>2025/26</t>
        </is>
      </c>
      <c r="C6794" s="104" t="inlineStr">
        <is>
          <t>HC-028</t>
        </is>
      </c>
      <c r="D6794" s="104" t="inlineStr">
        <is>
          <t>Sud-Ouest</t>
        </is>
      </c>
      <c r="E6794" s="104" t="inlineStr">
        <is>
          <t>Sur place</t>
        </is>
      </c>
      <c r="F6794" s="104" t="n">
        <v>28</v>
      </c>
      <c r="G6794" s="159" t="n">
        <v>2505</v>
      </c>
      <c r="H6794" s="159" t="n">
        <v>6210</v>
      </c>
      <c r="I6794" s="160" t="n">
        <v>33628.45</v>
      </c>
      <c r="J6794" s="160" t="n">
        <v>915.41</v>
      </c>
      <c r="K6794" s="160" t="n">
        <v>32713.04</v>
      </c>
      <c r="L6794" s="160" t="n">
        <v>9743.290000000001</v>
      </c>
    </row>
    <row r="6795">
      <c r="A6795" s="176" t="n">
        <v>46054</v>
      </c>
      <c r="B6795" s="104" t="inlineStr">
        <is>
          <t>2025/26</t>
        </is>
      </c>
      <c r="C6795" s="104" t="inlineStr">
        <is>
          <t>HC-028</t>
        </is>
      </c>
      <c r="D6795" s="104" t="inlineStr">
        <is>
          <t>Sud-Ouest</t>
        </is>
      </c>
      <c r="E6795" s="104" t="inlineStr">
        <is>
          <t>À emporter</t>
        </is>
      </c>
      <c r="F6795" s="104" t="n">
        <v>27</v>
      </c>
      <c r="G6795" s="159" t="n">
        <v>1854</v>
      </c>
      <c r="H6795" s="159" t="n">
        <v>4637</v>
      </c>
      <c r="I6795" s="160" t="n">
        <v>22892.06</v>
      </c>
      <c r="J6795" s="160" t="n">
        <v>734.45</v>
      </c>
      <c r="K6795" s="160" t="n">
        <v>22157.61</v>
      </c>
      <c r="L6795" s="160" t="n">
        <v>6608.57</v>
      </c>
    </row>
    <row r="6796">
      <c r="A6796" s="176" t="n">
        <v>46054</v>
      </c>
      <c r="B6796" s="104" t="inlineStr">
        <is>
          <t>2025/26</t>
        </is>
      </c>
      <c r="C6796" s="104" t="inlineStr">
        <is>
          <t>HC-029</t>
        </is>
      </c>
      <c r="D6796" s="104" t="inlineStr">
        <is>
          <t>Île-de-France</t>
        </is>
      </c>
      <c r="E6796" s="104" t="inlineStr">
        <is>
          <t>Drive</t>
        </is>
      </c>
      <c r="F6796" s="104" t="n">
        <v>28</v>
      </c>
      <c r="G6796" s="159" t="n">
        <v>1759</v>
      </c>
      <c r="H6796" s="159" t="n">
        <v>4489</v>
      </c>
      <c r="I6796" s="160" t="n">
        <v>25108.53</v>
      </c>
      <c r="J6796" s="160" t="n">
        <v>692.47</v>
      </c>
      <c r="K6796" s="160" t="n">
        <v>24416.06</v>
      </c>
      <c r="L6796" s="160" t="n">
        <v>7246.6</v>
      </c>
    </row>
    <row r="6797">
      <c r="A6797" s="176" t="n">
        <v>46054</v>
      </c>
      <c r="B6797" s="104" t="inlineStr">
        <is>
          <t>2025/26</t>
        </is>
      </c>
      <c r="C6797" s="104" t="inlineStr">
        <is>
          <t>HC-029</t>
        </is>
      </c>
      <c r="D6797" s="104" t="inlineStr">
        <is>
          <t>Île-de-France</t>
        </is>
      </c>
      <c r="E6797" s="104" t="inlineStr">
        <is>
          <t>Livraison</t>
        </is>
      </c>
      <c r="F6797" s="104" t="n">
        <v>28</v>
      </c>
      <c r="G6797" s="159" t="n">
        <v>1948</v>
      </c>
      <c r="H6797" s="159" t="n">
        <v>4963</v>
      </c>
      <c r="I6797" s="160" t="n">
        <v>33885.71</v>
      </c>
      <c r="J6797" s="160" t="n">
        <v>2185.75</v>
      </c>
      <c r="K6797" s="160" t="n">
        <v>31699.96</v>
      </c>
      <c r="L6797" s="160" t="n">
        <v>9849.58</v>
      </c>
    </row>
    <row r="6798">
      <c r="A6798" s="176" t="n">
        <v>46054</v>
      </c>
      <c r="B6798" s="104" t="inlineStr">
        <is>
          <t>2025/26</t>
        </is>
      </c>
      <c r="C6798" s="104" t="inlineStr">
        <is>
          <t>HC-029</t>
        </is>
      </c>
      <c r="D6798" s="104" t="inlineStr">
        <is>
          <t>Île-de-France</t>
        </is>
      </c>
      <c r="E6798" s="104" t="inlineStr">
        <is>
          <t>Sur place</t>
        </is>
      </c>
      <c r="F6798" s="104" t="n">
        <v>28</v>
      </c>
      <c r="G6798" s="159" t="n">
        <v>4272</v>
      </c>
      <c r="H6798" s="159" t="n">
        <v>11241</v>
      </c>
      <c r="I6798" s="160" t="n">
        <v>57529.85</v>
      </c>
      <c r="J6798" s="160" t="n">
        <v>1713.93</v>
      </c>
      <c r="K6798" s="160" t="n">
        <v>55815.92</v>
      </c>
      <c r="L6798" s="160" t="n">
        <v>16513.62</v>
      </c>
    </row>
    <row r="6799">
      <c r="A6799" s="176" t="n">
        <v>46054</v>
      </c>
      <c r="B6799" s="104" t="inlineStr">
        <is>
          <t>2025/26</t>
        </is>
      </c>
      <c r="C6799" s="104" t="inlineStr">
        <is>
          <t>HC-029</t>
        </is>
      </c>
      <c r="D6799" s="104" t="inlineStr">
        <is>
          <t>Île-de-France</t>
        </is>
      </c>
      <c r="E6799" s="104" t="inlineStr">
        <is>
          <t>À emporter</t>
        </is>
      </c>
      <c r="F6799" s="104" t="n">
        <v>28</v>
      </c>
      <c r="G6799" s="159" t="n">
        <v>3331</v>
      </c>
      <c r="H6799" s="159" t="n">
        <v>8389</v>
      </c>
      <c r="I6799" s="160" t="n">
        <v>41287.2</v>
      </c>
      <c r="J6799" s="160" t="n">
        <v>1217.36</v>
      </c>
      <c r="K6799" s="160" t="n">
        <v>40069.84</v>
      </c>
      <c r="L6799" s="160" t="n">
        <v>11909.14</v>
      </c>
    </row>
    <row r="6800">
      <c r="A6800" s="176" t="n">
        <v>46054</v>
      </c>
      <c r="B6800" s="104" t="inlineStr">
        <is>
          <t>2025/26</t>
        </is>
      </c>
      <c r="C6800" s="104" t="inlineStr">
        <is>
          <t>HC-030</t>
        </is>
      </c>
      <c r="D6800" s="104" t="inlineStr">
        <is>
          <t>Nord-Ouest</t>
        </is>
      </c>
      <c r="E6800" s="104" t="inlineStr">
        <is>
          <t>Livraison</t>
        </is>
      </c>
      <c r="F6800" s="104" t="n">
        <v>28</v>
      </c>
      <c r="G6800" s="159" t="n">
        <v>1279</v>
      </c>
      <c r="H6800" s="159" t="n">
        <v>3222</v>
      </c>
      <c r="I6800" s="160" t="n">
        <v>22044.38</v>
      </c>
      <c r="J6800" s="160" t="n">
        <v>1292.2</v>
      </c>
      <c r="K6800" s="160" t="n">
        <v>20752.18</v>
      </c>
      <c r="L6800" s="160" t="n">
        <v>6461.21</v>
      </c>
    </row>
    <row r="6801">
      <c r="A6801" s="176" t="n">
        <v>46054</v>
      </c>
      <c r="B6801" s="104" t="inlineStr">
        <is>
          <t>2025/26</t>
        </is>
      </c>
      <c r="C6801" s="104" t="inlineStr">
        <is>
          <t>HC-030</t>
        </is>
      </c>
      <c r="D6801" s="104" t="inlineStr">
        <is>
          <t>Nord-Ouest</t>
        </is>
      </c>
      <c r="E6801" s="104" t="inlineStr">
        <is>
          <t>Sur place</t>
        </is>
      </c>
      <c r="F6801" s="104" t="n">
        <v>28</v>
      </c>
      <c r="G6801" s="159" t="n">
        <v>2799</v>
      </c>
      <c r="H6801" s="159" t="n">
        <v>7106</v>
      </c>
      <c r="I6801" s="160" t="n">
        <v>38196.76</v>
      </c>
      <c r="J6801" s="160" t="n">
        <v>1070.43</v>
      </c>
      <c r="K6801" s="160" t="n">
        <v>37126.33</v>
      </c>
      <c r="L6801" s="160" t="n">
        <v>10988.48</v>
      </c>
    </row>
    <row r="6802">
      <c r="A6802" s="176" t="n">
        <v>46054</v>
      </c>
      <c r="B6802" s="104" t="inlineStr">
        <is>
          <t>2025/26</t>
        </is>
      </c>
      <c r="C6802" s="104" t="inlineStr">
        <is>
          <t>HC-030</t>
        </is>
      </c>
      <c r="D6802" s="104" t="inlineStr">
        <is>
          <t>Nord-Ouest</t>
        </is>
      </c>
      <c r="E6802" s="104" t="inlineStr">
        <is>
          <t>À emporter</t>
        </is>
      </c>
      <c r="F6802" s="104" t="n">
        <v>28</v>
      </c>
      <c r="G6802" s="159" t="n">
        <v>2216</v>
      </c>
      <c r="H6802" s="159" t="n">
        <v>5714</v>
      </c>
      <c r="I6802" s="160" t="n">
        <v>27845.12</v>
      </c>
      <c r="J6802" s="160" t="n">
        <v>880.66</v>
      </c>
      <c r="K6802" s="160" t="n">
        <v>26964.46</v>
      </c>
      <c r="L6802" s="160" t="n">
        <v>8068.71</v>
      </c>
    </row>
    <row r="6803">
      <c r="A6803" s="176" t="n">
        <v>46054</v>
      </c>
      <c r="B6803" s="104" t="inlineStr">
        <is>
          <t>2025/26</t>
        </is>
      </c>
      <c r="C6803" s="104" t="inlineStr">
        <is>
          <t>HC-031</t>
        </is>
      </c>
      <c r="D6803" s="104" t="inlineStr">
        <is>
          <t>Sud-Est</t>
        </is>
      </c>
      <c r="E6803" s="104" t="inlineStr">
        <is>
          <t>Drive</t>
        </is>
      </c>
      <c r="F6803" s="104" t="n">
        <v>27</v>
      </c>
      <c r="G6803" s="159" t="n">
        <v>938</v>
      </c>
      <c r="H6803" s="159" t="n">
        <v>2458</v>
      </c>
      <c r="I6803" s="160" t="n">
        <v>13502.74</v>
      </c>
      <c r="J6803" s="160" t="n">
        <v>408.56</v>
      </c>
      <c r="K6803" s="160" t="n">
        <v>13094.18</v>
      </c>
      <c r="L6803" s="160" t="n">
        <v>3873.77</v>
      </c>
    </row>
    <row r="6804">
      <c r="A6804" s="176" t="n">
        <v>46054</v>
      </c>
      <c r="B6804" s="104" t="inlineStr">
        <is>
          <t>2025/26</t>
        </is>
      </c>
      <c r="C6804" s="104" t="inlineStr">
        <is>
          <t>HC-031</t>
        </is>
      </c>
      <c r="D6804" s="104" t="inlineStr">
        <is>
          <t>Sud-Est</t>
        </is>
      </c>
      <c r="E6804" s="104" t="inlineStr">
        <is>
          <t>Livraison</t>
        </is>
      </c>
      <c r="F6804" s="104" t="n">
        <v>28</v>
      </c>
      <c r="G6804" s="159" t="n">
        <v>1217</v>
      </c>
      <c r="H6804" s="159" t="n">
        <v>3071</v>
      </c>
      <c r="I6804" s="160" t="n">
        <v>20666.22</v>
      </c>
      <c r="J6804" s="160" t="n">
        <v>1197.64</v>
      </c>
      <c r="K6804" s="160" t="n">
        <v>19468.58</v>
      </c>
      <c r="L6804" s="160" t="n">
        <v>5985.73</v>
      </c>
    </row>
    <row r="6805">
      <c r="A6805" s="176" t="n">
        <v>46054</v>
      </c>
      <c r="B6805" s="104" t="inlineStr">
        <is>
          <t>2025/26</t>
        </is>
      </c>
      <c r="C6805" s="104" t="inlineStr">
        <is>
          <t>HC-031</t>
        </is>
      </c>
      <c r="D6805" s="104" t="inlineStr">
        <is>
          <t>Sud-Est</t>
        </is>
      </c>
      <c r="E6805" s="104" t="inlineStr">
        <is>
          <t>Sur place</t>
        </is>
      </c>
      <c r="F6805" s="104" t="n">
        <v>28</v>
      </c>
      <c r="G6805" s="159" t="n">
        <v>2496</v>
      </c>
      <c r="H6805" s="159" t="n">
        <v>6352</v>
      </c>
      <c r="I6805" s="160" t="n">
        <v>33494.1</v>
      </c>
      <c r="J6805" s="160" t="n">
        <v>972.79</v>
      </c>
      <c r="K6805" s="160" t="n">
        <v>32521.31</v>
      </c>
      <c r="L6805" s="160" t="n">
        <v>9672.290000000001</v>
      </c>
    </row>
    <row r="6806">
      <c r="A6806" s="176" t="n">
        <v>46054</v>
      </c>
      <c r="B6806" s="104" t="inlineStr">
        <is>
          <t>2025/26</t>
        </is>
      </c>
      <c r="C6806" s="104" t="inlineStr">
        <is>
          <t>HC-031</t>
        </is>
      </c>
      <c r="D6806" s="104" t="inlineStr">
        <is>
          <t>Sud-Est</t>
        </is>
      </c>
      <c r="E6806" s="104" t="inlineStr">
        <is>
          <t>À emporter</t>
        </is>
      </c>
      <c r="F6806" s="104" t="n">
        <v>28</v>
      </c>
      <c r="G6806" s="159" t="n">
        <v>1949</v>
      </c>
      <c r="H6806" s="159" t="n">
        <v>4946</v>
      </c>
      <c r="I6806" s="160" t="n">
        <v>24081.28</v>
      </c>
      <c r="J6806" s="160" t="n">
        <v>726.73</v>
      </c>
      <c r="K6806" s="160" t="n">
        <v>23354.55</v>
      </c>
      <c r="L6806" s="160" t="n">
        <v>6957.49</v>
      </c>
    </row>
    <row r="6807">
      <c r="A6807" s="176" t="n">
        <v>46054</v>
      </c>
      <c r="B6807" s="104" t="inlineStr">
        <is>
          <t>2025/26</t>
        </is>
      </c>
      <c r="C6807" s="104" t="inlineStr">
        <is>
          <t>HC-032</t>
        </is>
      </c>
      <c r="D6807" s="104" t="inlineStr">
        <is>
          <t>Sud-Ouest</t>
        </is>
      </c>
      <c r="E6807" s="104" t="inlineStr">
        <is>
          <t>Livraison</t>
        </is>
      </c>
      <c r="F6807" s="104" t="n">
        <v>28</v>
      </c>
      <c r="G6807" s="159" t="n">
        <v>1450</v>
      </c>
      <c r="H6807" s="159" t="n">
        <v>3733</v>
      </c>
      <c r="I6807" s="160" t="n">
        <v>24063.86</v>
      </c>
      <c r="J6807" s="160" t="n">
        <v>1359.86</v>
      </c>
      <c r="K6807" s="160" t="n">
        <v>22704</v>
      </c>
      <c r="L6807" s="160" t="n">
        <v>6967.24</v>
      </c>
    </row>
    <row r="6808">
      <c r="A6808" s="176" t="n">
        <v>46054</v>
      </c>
      <c r="B6808" s="104" t="inlineStr">
        <is>
          <t>2025/26</t>
        </is>
      </c>
      <c r="C6808" s="104" t="inlineStr">
        <is>
          <t>HC-032</t>
        </is>
      </c>
      <c r="D6808" s="104" t="inlineStr">
        <is>
          <t>Sud-Ouest</t>
        </is>
      </c>
      <c r="E6808" s="104" t="inlineStr">
        <is>
          <t>Sur place</t>
        </is>
      </c>
      <c r="F6808" s="104" t="n">
        <v>26</v>
      </c>
      <c r="G6808" s="159" t="n">
        <v>2518</v>
      </c>
      <c r="H6808" s="159" t="n">
        <v>6757</v>
      </c>
      <c r="I6808" s="160" t="n">
        <v>33953.53</v>
      </c>
      <c r="J6808" s="160" t="n">
        <v>1002.87</v>
      </c>
      <c r="K6808" s="160" t="n">
        <v>32950.66</v>
      </c>
      <c r="L6808" s="160" t="n">
        <v>9781.709999999999</v>
      </c>
    </row>
    <row r="6809">
      <c r="A6809" s="176" t="n">
        <v>46054</v>
      </c>
      <c r="B6809" s="104" t="inlineStr">
        <is>
          <t>2025/26</t>
        </is>
      </c>
      <c r="C6809" s="104" t="inlineStr">
        <is>
          <t>HC-032</t>
        </is>
      </c>
      <c r="D6809" s="104" t="inlineStr">
        <is>
          <t>Sud-Ouest</t>
        </is>
      </c>
      <c r="E6809" s="104" t="inlineStr">
        <is>
          <t>À emporter</t>
        </is>
      </c>
      <c r="F6809" s="104" t="n">
        <v>27</v>
      </c>
      <c r="G6809" s="159" t="n">
        <v>1986</v>
      </c>
      <c r="H6809" s="159" t="n">
        <v>5279</v>
      </c>
      <c r="I6809" s="160" t="n">
        <v>24617.99</v>
      </c>
      <c r="J6809" s="160" t="n">
        <v>650.8200000000001</v>
      </c>
      <c r="K6809" s="160" t="n">
        <v>23967.17</v>
      </c>
      <c r="L6809" s="160" t="n">
        <v>7174.9</v>
      </c>
    </row>
    <row r="6810">
      <c r="A6810" s="176" t="n">
        <v>46054</v>
      </c>
      <c r="B6810" s="104" t="inlineStr">
        <is>
          <t>2025/26</t>
        </is>
      </c>
      <c r="C6810" s="104" t="inlineStr">
        <is>
          <t>HC-033</t>
        </is>
      </c>
      <c r="D6810" s="104" t="inlineStr">
        <is>
          <t>Île-de-France</t>
        </is>
      </c>
      <c r="E6810" s="104" t="inlineStr">
        <is>
          <t>Livraison</t>
        </is>
      </c>
      <c r="F6810" s="104" t="n">
        <v>28</v>
      </c>
      <c r="G6810" s="159" t="n">
        <v>2421</v>
      </c>
      <c r="H6810" s="159" t="n">
        <v>6011</v>
      </c>
      <c r="I6810" s="160" t="n">
        <v>40126.01</v>
      </c>
      <c r="J6810" s="160" t="n">
        <v>2245.75</v>
      </c>
      <c r="K6810" s="160" t="n">
        <v>37880.26</v>
      </c>
      <c r="L6810" s="160" t="n">
        <v>11594.29</v>
      </c>
    </row>
    <row r="6811">
      <c r="A6811" s="176" t="n">
        <v>46054</v>
      </c>
      <c r="B6811" s="104" t="inlineStr">
        <is>
          <t>2025/26</t>
        </is>
      </c>
      <c r="C6811" s="104" t="inlineStr">
        <is>
          <t>HC-033</t>
        </is>
      </c>
      <c r="D6811" s="104" t="inlineStr">
        <is>
          <t>Île-de-France</t>
        </is>
      </c>
      <c r="E6811" s="104" t="inlineStr">
        <is>
          <t>Sur place</t>
        </is>
      </c>
      <c r="F6811" s="104" t="n">
        <v>27</v>
      </c>
      <c r="G6811" s="159" t="n">
        <v>4247</v>
      </c>
      <c r="H6811" s="159" t="n">
        <v>10810</v>
      </c>
      <c r="I6811" s="160" t="n">
        <v>56731.95</v>
      </c>
      <c r="J6811" s="160" t="n">
        <v>1684.83</v>
      </c>
      <c r="K6811" s="160" t="n">
        <v>55047.12</v>
      </c>
      <c r="L6811" s="160" t="n">
        <v>16407.6</v>
      </c>
    </row>
    <row r="6812">
      <c r="A6812" s="176" t="n">
        <v>46054</v>
      </c>
      <c r="B6812" s="104" t="inlineStr">
        <is>
          <t>2025/26</t>
        </is>
      </c>
      <c r="C6812" s="104" t="inlineStr">
        <is>
          <t>HC-033</t>
        </is>
      </c>
      <c r="D6812" s="104" t="inlineStr">
        <is>
          <t>Île-de-France</t>
        </is>
      </c>
      <c r="E6812" s="104" t="inlineStr">
        <is>
          <t>À emporter</t>
        </is>
      </c>
      <c r="F6812" s="104" t="n">
        <v>27</v>
      </c>
      <c r="G6812" s="159" t="n">
        <v>3396</v>
      </c>
      <c r="H6812" s="159" t="n">
        <v>8654</v>
      </c>
      <c r="I6812" s="160" t="n">
        <v>42453.89</v>
      </c>
      <c r="J6812" s="160" t="n">
        <v>1349.76</v>
      </c>
      <c r="K6812" s="160" t="n">
        <v>41104.13</v>
      </c>
      <c r="L6812" s="160" t="n">
        <v>12150.86</v>
      </c>
    </row>
    <row r="6813">
      <c r="A6813" s="176" t="n">
        <v>46054</v>
      </c>
      <c r="B6813" s="104" t="inlineStr">
        <is>
          <t>2025/26</t>
        </is>
      </c>
      <c r="C6813" s="104" t="inlineStr">
        <is>
          <t>HC-034</t>
        </is>
      </c>
      <c r="D6813" s="104" t="inlineStr">
        <is>
          <t>Nord-Ouest</t>
        </is>
      </c>
      <c r="E6813" s="104" t="inlineStr">
        <is>
          <t>Livraison</t>
        </is>
      </c>
      <c r="F6813" s="104" t="n">
        <v>28</v>
      </c>
      <c r="G6813" s="159" t="n">
        <v>1679</v>
      </c>
      <c r="H6813" s="159" t="n">
        <v>4162</v>
      </c>
      <c r="I6813" s="160" t="n">
        <v>28230.16</v>
      </c>
      <c r="J6813" s="160" t="n">
        <v>1704.08</v>
      </c>
      <c r="K6813" s="160" t="n">
        <v>26526.08</v>
      </c>
      <c r="L6813" s="160" t="n">
        <v>9178.280000000001</v>
      </c>
    </row>
    <row r="6814">
      <c r="A6814" s="176" t="n">
        <v>46054</v>
      </c>
      <c r="B6814" s="104" t="inlineStr">
        <is>
          <t>2025/26</t>
        </is>
      </c>
      <c r="C6814" s="104" t="inlineStr">
        <is>
          <t>HC-034</t>
        </is>
      </c>
      <c r="D6814" s="104" t="inlineStr">
        <is>
          <t>Nord-Ouest</t>
        </is>
      </c>
      <c r="E6814" s="104" t="inlineStr">
        <is>
          <t>Sur place</t>
        </is>
      </c>
      <c r="F6814" s="104" t="n">
        <v>28</v>
      </c>
      <c r="G6814" s="159" t="n">
        <v>3398</v>
      </c>
      <c r="H6814" s="159" t="n">
        <v>8816</v>
      </c>
      <c r="I6814" s="160" t="n">
        <v>45693.71</v>
      </c>
      <c r="J6814" s="160" t="n">
        <v>1586.13</v>
      </c>
      <c r="K6814" s="160" t="n">
        <v>44107.58</v>
      </c>
      <c r="L6814" s="160" t="n">
        <v>14880.37</v>
      </c>
    </row>
    <row r="6815">
      <c r="A6815" s="176" t="n">
        <v>46054</v>
      </c>
      <c r="B6815" s="104" t="inlineStr">
        <is>
          <t>2025/26</t>
        </is>
      </c>
      <c r="C6815" s="104" t="inlineStr">
        <is>
          <t>HC-034</t>
        </is>
      </c>
      <c r="D6815" s="104" t="inlineStr">
        <is>
          <t>Nord-Ouest</t>
        </is>
      </c>
      <c r="E6815" s="104" t="inlineStr">
        <is>
          <t>À emporter</t>
        </is>
      </c>
      <c r="F6815" s="104" t="n">
        <v>27</v>
      </c>
      <c r="G6815" s="159" t="n">
        <v>2552</v>
      </c>
      <c r="H6815" s="159" t="n">
        <v>6437</v>
      </c>
      <c r="I6815" s="160" t="n">
        <v>31382.87</v>
      </c>
      <c r="J6815" s="160" t="n">
        <v>922.02</v>
      </c>
      <c r="K6815" s="160" t="n">
        <v>30460.85</v>
      </c>
      <c r="L6815" s="160" t="n">
        <v>10258.92</v>
      </c>
    </row>
    <row r="6816">
      <c r="A6816" s="176" t="n">
        <v>46054</v>
      </c>
      <c r="B6816" s="104" t="inlineStr">
        <is>
          <t>2025/26</t>
        </is>
      </c>
      <c r="C6816" s="104" t="inlineStr">
        <is>
          <t>HC-035</t>
        </is>
      </c>
      <c r="D6816" s="104" t="inlineStr">
        <is>
          <t>Sud-Est</t>
        </is>
      </c>
      <c r="E6816" s="104" t="inlineStr">
        <is>
          <t>Livraison</t>
        </is>
      </c>
      <c r="F6816" s="104" t="n">
        <v>28</v>
      </c>
      <c r="G6816" s="159" t="n">
        <v>1685</v>
      </c>
      <c r="H6816" s="159" t="n">
        <v>4376</v>
      </c>
      <c r="I6816" s="160" t="n">
        <v>28615.64</v>
      </c>
      <c r="J6816" s="160" t="n">
        <v>1800.9</v>
      </c>
      <c r="K6816" s="160" t="n">
        <v>26814.74</v>
      </c>
      <c r="L6816" s="160" t="n">
        <v>8327.83</v>
      </c>
    </row>
    <row r="6817">
      <c r="A6817" s="176" t="n">
        <v>46054</v>
      </c>
      <c r="B6817" s="104" t="inlineStr">
        <is>
          <t>2025/26</t>
        </is>
      </c>
      <c r="C6817" s="104" t="inlineStr">
        <is>
          <t>HC-035</t>
        </is>
      </c>
      <c r="D6817" s="104" t="inlineStr">
        <is>
          <t>Sud-Est</t>
        </is>
      </c>
      <c r="E6817" s="104" t="inlineStr">
        <is>
          <t>Sur place</t>
        </is>
      </c>
      <c r="F6817" s="104" t="n">
        <v>28</v>
      </c>
      <c r="G6817" s="159" t="n">
        <v>3527</v>
      </c>
      <c r="H6817" s="159" t="n">
        <v>8777</v>
      </c>
      <c r="I6817" s="160" t="n">
        <v>47600.11</v>
      </c>
      <c r="J6817" s="160" t="n">
        <v>1490.3</v>
      </c>
      <c r="K6817" s="160" t="n">
        <v>46109.81</v>
      </c>
      <c r="L6817" s="160" t="n">
        <v>13818.33</v>
      </c>
    </row>
    <row r="6818">
      <c r="A6818" s="176" t="n">
        <v>46054</v>
      </c>
      <c r="B6818" s="104" t="inlineStr">
        <is>
          <t>2025/26</t>
        </is>
      </c>
      <c r="C6818" s="104" t="inlineStr">
        <is>
          <t>HC-035</t>
        </is>
      </c>
      <c r="D6818" s="104" t="inlineStr">
        <is>
          <t>Sud-Est</t>
        </is>
      </c>
      <c r="E6818" s="104" t="inlineStr">
        <is>
          <t>À emporter</t>
        </is>
      </c>
      <c r="F6818" s="104" t="n">
        <v>27</v>
      </c>
      <c r="G6818" s="159" t="n">
        <v>2533</v>
      </c>
      <c r="H6818" s="159" t="n">
        <v>6350</v>
      </c>
      <c r="I6818" s="160" t="n">
        <v>31365.32</v>
      </c>
      <c r="J6818" s="160" t="n">
        <v>1060.25</v>
      </c>
      <c r="K6818" s="160" t="n">
        <v>30305.07</v>
      </c>
      <c r="L6818" s="160" t="n">
        <v>9067.76</v>
      </c>
    </row>
    <row r="6819">
      <c r="A6819" s="176" t="n">
        <v>46054</v>
      </c>
      <c r="B6819" s="104" t="inlineStr">
        <is>
          <t>2025/26</t>
        </is>
      </c>
      <c r="C6819" s="104" t="inlineStr">
        <is>
          <t>HC-036</t>
        </is>
      </c>
      <c r="D6819" s="104" t="inlineStr">
        <is>
          <t>Sud-Ouest</t>
        </is>
      </c>
      <c r="E6819" s="104" t="inlineStr">
        <is>
          <t>Drive</t>
        </is>
      </c>
      <c r="F6819" s="104" t="n">
        <v>28</v>
      </c>
      <c r="G6819" s="159" t="n">
        <v>1188</v>
      </c>
      <c r="H6819" s="159" t="n">
        <v>3029</v>
      </c>
      <c r="I6819" s="160" t="n">
        <v>16871.4</v>
      </c>
      <c r="J6819" s="160" t="n">
        <v>559.15</v>
      </c>
      <c r="K6819" s="160" t="n">
        <v>16312.25</v>
      </c>
      <c r="L6819" s="160" t="n">
        <v>4843.87</v>
      </c>
    </row>
    <row r="6820">
      <c r="A6820" s="176" t="n">
        <v>46054</v>
      </c>
      <c r="B6820" s="104" t="inlineStr">
        <is>
          <t>2025/26</t>
        </is>
      </c>
      <c r="C6820" s="104" t="inlineStr">
        <is>
          <t>HC-036</t>
        </is>
      </c>
      <c r="D6820" s="104" t="inlineStr">
        <is>
          <t>Sud-Ouest</t>
        </is>
      </c>
      <c r="E6820" s="104" t="inlineStr">
        <is>
          <t>Livraison</t>
        </is>
      </c>
      <c r="F6820" s="104" t="n">
        <v>28</v>
      </c>
      <c r="G6820" s="159" t="n">
        <v>1288</v>
      </c>
      <c r="H6820" s="159" t="n">
        <v>3379</v>
      </c>
      <c r="I6820" s="160" t="n">
        <v>22186.17</v>
      </c>
      <c r="J6820" s="160" t="n">
        <v>1305.97</v>
      </c>
      <c r="K6820" s="160" t="n">
        <v>20880.2</v>
      </c>
      <c r="L6820" s="160" t="n">
        <v>6461.55</v>
      </c>
    </row>
    <row r="6821">
      <c r="A6821" s="176" t="n">
        <v>46054</v>
      </c>
      <c r="B6821" s="104" t="inlineStr">
        <is>
          <t>2025/26</t>
        </is>
      </c>
      <c r="C6821" s="104" t="inlineStr">
        <is>
          <t>HC-036</t>
        </is>
      </c>
      <c r="D6821" s="104" t="inlineStr">
        <is>
          <t>Sud-Ouest</t>
        </is>
      </c>
      <c r="E6821" s="104" t="inlineStr">
        <is>
          <t>Sur place</t>
        </is>
      </c>
      <c r="F6821" s="104" t="n">
        <v>28</v>
      </c>
      <c r="G6821" s="159" t="n">
        <v>2876</v>
      </c>
      <c r="H6821" s="159" t="n">
        <v>7135</v>
      </c>
      <c r="I6821" s="160" t="n">
        <v>38646.57</v>
      </c>
      <c r="J6821" s="160" t="n">
        <v>1112.62</v>
      </c>
      <c r="K6821" s="160" t="n">
        <v>37533.95</v>
      </c>
      <c r="L6821" s="160" t="n">
        <v>11331.4</v>
      </c>
    </row>
    <row r="6822">
      <c r="A6822" s="176" t="n">
        <v>46054</v>
      </c>
      <c r="B6822" s="104" t="inlineStr">
        <is>
          <t>2025/26</t>
        </is>
      </c>
      <c r="C6822" s="104" t="inlineStr">
        <is>
          <t>HC-036</t>
        </is>
      </c>
      <c r="D6822" s="104" t="inlineStr">
        <is>
          <t>Sud-Ouest</t>
        </is>
      </c>
      <c r="E6822" s="104" t="inlineStr">
        <is>
          <t>À emporter</t>
        </is>
      </c>
      <c r="F6822" s="104" t="n">
        <v>28</v>
      </c>
      <c r="G6822" s="159" t="n">
        <v>2189</v>
      </c>
      <c r="H6822" s="159" t="n">
        <v>5583</v>
      </c>
      <c r="I6822" s="160" t="n">
        <v>27124.16</v>
      </c>
      <c r="J6822" s="160" t="n">
        <v>729.11</v>
      </c>
      <c r="K6822" s="160" t="n">
        <v>26395.05</v>
      </c>
      <c r="L6822" s="160" t="n">
        <v>7910.88</v>
      </c>
    </row>
    <row r="6823">
      <c r="A6823" s="176" t="n">
        <v>46054</v>
      </c>
      <c r="B6823" s="104" t="inlineStr">
        <is>
          <t>2025/26</t>
        </is>
      </c>
      <c r="C6823" s="104" t="inlineStr">
        <is>
          <t>HC-037</t>
        </is>
      </c>
      <c r="D6823" s="104" t="inlineStr">
        <is>
          <t>Île-de-France</t>
        </is>
      </c>
      <c r="E6823" s="104" t="inlineStr">
        <is>
          <t>Drive</t>
        </is>
      </c>
      <c r="F6823" s="104" t="n">
        <v>27</v>
      </c>
      <c r="G6823" s="159" t="n">
        <v>1066</v>
      </c>
      <c r="H6823" s="159" t="n">
        <v>2673</v>
      </c>
      <c r="I6823" s="160" t="n">
        <v>15160.15</v>
      </c>
      <c r="J6823" s="160" t="n">
        <v>497.73</v>
      </c>
      <c r="K6823" s="160" t="n">
        <v>14662.42</v>
      </c>
      <c r="L6823" s="160" t="n">
        <v>4385.15</v>
      </c>
    </row>
    <row r="6824">
      <c r="A6824" s="176" t="n">
        <v>46054</v>
      </c>
      <c r="B6824" s="104" t="inlineStr">
        <is>
          <t>2025/26</t>
        </is>
      </c>
      <c r="C6824" s="104" t="inlineStr">
        <is>
          <t>HC-037</t>
        </is>
      </c>
      <c r="D6824" s="104" t="inlineStr">
        <is>
          <t>Île-de-France</t>
        </is>
      </c>
      <c r="E6824" s="104" t="inlineStr">
        <is>
          <t>Livraison</t>
        </is>
      </c>
      <c r="F6824" s="104" t="n">
        <v>28</v>
      </c>
      <c r="G6824" s="159" t="n">
        <v>1238</v>
      </c>
      <c r="H6824" s="159" t="n">
        <v>3249</v>
      </c>
      <c r="I6824" s="160" t="n">
        <v>21337.57</v>
      </c>
      <c r="J6824" s="160" t="n">
        <v>1306.46</v>
      </c>
      <c r="K6824" s="160" t="n">
        <v>20031.11</v>
      </c>
      <c r="L6824" s="160" t="n">
        <v>6240.44</v>
      </c>
    </row>
    <row r="6825">
      <c r="A6825" s="176" t="n">
        <v>46054</v>
      </c>
      <c r="B6825" s="104" t="inlineStr">
        <is>
          <t>2025/26</t>
        </is>
      </c>
      <c r="C6825" s="104" t="inlineStr">
        <is>
          <t>HC-037</t>
        </is>
      </c>
      <c r="D6825" s="104" t="inlineStr">
        <is>
          <t>Île-de-France</t>
        </is>
      </c>
      <c r="E6825" s="104" t="inlineStr">
        <is>
          <t>Sur place</t>
        </is>
      </c>
      <c r="F6825" s="104" t="n">
        <v>28</v>
      </c>
      <c r="G6825" s="159" t="n">
        <v>2789</v>
      </c>
      <c r="H6825" s="159" t="n">
        <v>7129</v>
      </c>
      <c r="I6825" s="160" t="n">
        <v>37504.95</v>
      </c>
      <c r="J6825" s="160" t="n">
        <v>1141.18</v>
      </c>
      <c r="K6825" s="160" t="n">
        <v>36363.77</v>
      </c>
      <c r="L6825" s="160" t="n">
        <v>10750.03</v>
      </c>
    </row>
    <row r="6826">
      <c r="A6826" s="176" t="n">
        <v>46054</v>
      </c>
      <c r="B6826" s="104" t="inlineStr">
        <is>
          <t>2025/26</t>
        </is>
      </c>
      <c r="C6826" s="104" t="inlineStr">
        <is>
          <t>HC-037</t>
        </is>
      </c>
      <c r="D6826" s="104" t="inlineStr">
        <is>
          <t>Île-de-France</t>
        </is>
      </c>
      <c r="E6826" s="104" t="inlineStr">
        <is>
          <t>À emporter</t>
        </is>
      </c>
      <c r="F6826" s="104" t="n">
        <v>28</v>
      </c>
      <c r="G6826" s="159" t="n">
        <v>2037</v>
      </c>
      <c r="H6826" s="159" t="n">
        <v>5242</v>
      </c>
      <c r="I6826" s="160" t="n">
        <v>25159.76</v>
      </c>
      <c r="J6826" s="160" t="n">
        <v>682.73</v>
      </c>
      <c r="K6826" s="160" t="n">
        <v>24477.03</v>
      </c>
      <c r="L6826" s="160" t="n">
        <v>7303.87</v>
      </c>
    </row>
    <row r="6827">
      <c r="A6827" s="176" t="n">
        <v>46054</v>
      </c>
      <c r="B6827" s="104" t="inlineStr">
        <is>
          <t>2025/26</t>
        </is>
      </c>
      <c r="C6827" s="104" t="inlineStr">
        <is>
          <t>HC-038</t>
        </is>
      </c>
      <c r="D6827" s="104" t="inlineStr">
        <is>
          <t>Nord-Ouest</t>
        </is>
      </c>
      <c r="E6827" s="104" t="inlineStr">
        <is>
          <t>Drive</t>
        </is>
      </c>
      <c r="F6827" s="104" t="n">
        <v>27</v>
      </c>
      <c r="G6827" s="159" t="n">
        <v>799</v>
      </c>
      <c r="H6827" s="159" t="n">
        <v>2058</v>
      </c>
      <c r="I6827" s="160" t="n">
        <v>11439.07</v>
      </c>
      <c r="J6827" s="160" t="n">
        <v>333.17</v>
      </c>
      <c r="K6827" s="160" t="n">
        <v>11105.9</v>
      </c>
      <c r="L6827" s="160" t="n">
        <v>3287.93</v>
      </c>
    </row>
    <row r="6828">
      <c r="A6828" s="176" t="n">
        <v>46054</v>
      </c>
      <c r="B6828" s="104" t="inlineStr">
        <is>
          <t>2025/26</t>
        </is>
      </c>
      <c r="C6828" s="104" t="inlineStr">
        <is>
          <t>HC-038</t>
        </is>
      </c>
      <c r="D6828" s="104" t="inlineStr">
        <is>
          <t>Nord-Ouest</t>
        </is>
      </c>
      <c r="E6828" s="104" t="inlineStr">
        <is>
          <t>Livraison</t>
        </is>
      </c>
      <c r="F6828" s="104" t="n">
        <v>28</v>
      </c>
      <c r="G6828" s="159" t="n">
        <v>957</v>
      </c>
      <c r="H6828" s="159" t="n">
        <v>2447</v>
      </c>
      <c r="I6828" s="160" t="n">
        <v>16461.83</v>
      </c>
      <c r="J6828" s="160" t="n">
        <v>967.71</v>
      </c>
      <c r="K6828" s="160" t="n">
        <v>15494.12</v>
      </c>
      <c r="L6828" s="160" t="n">
        <v>4746.5</v>
      </c>
    </row>
    <row r="6829">
      <c r="A6829" s="176" t="n">
        <v>46054</v>
      </c>
      <c r="B6829" s="104" t="inlineStr">
        <is>
          <t>2025/26</t>
        </is>
      </c>
      <c r="C6829" s="104" t="inlineStr">
        <is>
          <t>HC-038</t>
        </is>
      </c>
      <c r="D6829" s="104" t="inlineStr">
        <is>
          <t>Nord-Ouest</t>
        </is>
      </c>
      <c r="E6829" s="104" t="inlineStr">
        <is>
          <t>Sur place</t>
        </is>
      </c>
      <c r="F6829" s="104" t="n">
        <v>28</v>
      </c>
      <c r="G6829" s="159" t="n">
        <v>2062</v>
      </c>
      <c r="H6829" s="159" t="n">
        <v>5304</v>
      </c>
      <c r="I6829" s="160" t="n">
        <v>27489.31</v>
      </c>
      <c r="J6829" s="160" t="n">
        <v>880.38</v>
      </c>
      <c r="K6829" s="160" t="n">
        <v>26608.93</v>
      </c>
      <c r="L6829" s="160" t="n">
        <v>7954.86</v>
      </c>
    </row>
    <row r="6830">
      <c r="A6830" s="176" t="n">
        <v>46054</v>
      </c>
      <c r="B6830" s="104" t="inlineStr">
        <is>
          <t>2025/26</t>
        </is>
      </c>
      <c r="C6830" s="104" t="inlineStr">
        <is>
          <t>HC-038</t>
        </is>
      </c>
      <c r="D6830" s="104" t="inlineStr">
        <is>
          <t>Nord-Ouest</t>
        </is>
      </c>
      <c r="E6830" s="104" t="inlineStr">
        <is>
          <t>À emporter</t>
        </is>
      </c>
      <c r="F6830" s="104" t="n">
        <v>28</v>
      </c>
      <c r="G6830" s="159" t="n">
        <v>1537</v>
      </c>
      <c r="H6830" s="159" t="n">
        <v>4000</v>
      </c>
      <c r="I6830" s="160" t="n">
        <v>19086.88</v>
      </c>
      <c r="J6830" s="160" t="n">
        <v>618.4</v>
      </c>
      <c r="K6830" s="160" t="n">
        <v>18468.48</v>
      </c>
      <c r="L6830" s="160" t="n">
        <v>5514.13</v>
      </c>
    </row>
    <row r="6831">
      <c r="A6831" s="176" t="n">
        <v>46054</v>
      </c>
      <c r="B6831" s="104" t="inlineStr">
        <is>
          <t>2025/26</t>
        </is>
      </c>
      <c r="C6831" s="104" t="inlineStr">
        <is>
          <t>HC-039</t>
        </is>
      </c>
      <c r="D6831" s="104" t="inlineStr">
        <is>
          <t>Sud-Est</t>
        </is>
      </c>
      <c r="E6831" s="104" t="inlineStr">
        <is>
          <t>Livraison</t>
        </is>
      </c>
      <c r="F6831" s="104" t="n">
        <v>28</v>
      </c>
      <c r="G6831" s="159" t="n">
        <v>1618</v>
      </c>
      <c r="H6831" s="159" t="n">
        <v>4172</v>
      </c>
      <c r="I6831" s="160" t="n">
        <v>27563.57</v>
      </c>
      <c r="J6831" s="160" t="n">
        <v>1549.34</v>
      </c>
      <c r="K6831" s="160" t="n">
        <v>26014.23</v>
      </c>
      <c r="L6831" s="160" t="n">
        <v>8061.93</v>
      </c>
    </row>
    <row r="6832">
      <c r="A6832" s="176" t="n">
        <v>46054</v>
      </c>
      <c r="B6832" s="104" t="inlineStr">
        <is>
          <t>2025/26</t>
        </is>
      </c>
      <c r="C6832" s="104" t="inlineStr">
        <is>
          <t>HC-039</t>
        </is>
      </c>
      <c r="D6832" s="104" t="inlineStr">
        <is>
          <t>Sud-Est</t>
        </is>
      </c>
      <c r="E6832" s="104" t="inlineStr">
        <is>
          <t>Sur place</t>
        </is>
      </c>
      <c r="F6832" s="104" t="n">
        <v>27</v>
      </c>
      <c r="G6832" s="159" t="n">
        <v>3398</v>
      </c>
      <c r="H6832" s="159" t="n">
        <v>8318</v>
      </c>
      <c r="I6832" s="160" t="n">
        <v>45825.49</v>
      </c>
      <c r="J6832" s="160" t="n">
        <v>1431.55</v>
      </c>
      <c r="K6832" s="160" t="n">
        <v>44393.94</v>
      </c>
      <c r="L6832" s="160" t="n">
        <v>13188.22</v>
      </c>
    </row>
    <row r="6833">
      <c r="A6833" s="176" t="n">
        <v>46054</v>
      </c>
      <c r="B6833" s="104" t="inlineStr">
        <is>
          <t>2025/26</t>
        </is>
      </c>
      <c r="C6833" s="104" t="inlineStr">
        <is>
          <t>HC-039</t>
        </is>
      </c>
      <c r="D6833" s="104" t="inlineStr">
        <is>
          <t>Sud-Est</t>
        </is>
      </c>
      <c r="E6833" s="104" t="inlineStr">
        <is>
          <t>À emporter</t>
        </is>
      </c>
      <c r="F6833" s="104" t="n">
        <v>26</v>
      </c>
      <c r="G6833" s="159" t="n">
        <v>2337</v>
      </c>
      <c r="H6833" s="159" t="n">
        <v>6017</v>
      </c>
      <c r="I6833" s="160" t="n">
        <v>29017.75</v>
      </c>
      <c r="J6833" s="160" t="n">
        <v>719.39</v>
      </c>
      <c r="K6833" s="160" t="n">
        <v>28298.36</v>
      </c>
      <c r="L6833" s="160" t="n">
        <v>8470.200000000001</v>
      </c>
    </row>
    <row r="6834">
      <c r="A6834" s="176" t="n">
        <v>46054</v>
      </c>
      <c r="B6834" s="104" t="inlineStr">
        <is>
          <t>2025/26</t>
        </is>
      </c>
      <c r="C6834" s="104" t="inlineStr">
        <is>
          <t>HC-040</t>
        </is>
      </c>
      <c r="D6834" s="104" t="inlineStr">
        <is>
          <t>Sud-Ouest</t>
        </is>
      </c>
      <c r="E6834" s="104" t="inlineStr">
        <is>
          <t>Livraison</t>
        </is>
      </c>
      <c r="F6834" s="104" t="n">
        <v>28</v>
      </c>
      <c r="G6834" s="159" t="n">
        <v>1487</v>
      </c>
      <c r="H6834" s="159" t="n">
        <v>3865</v>
      </c>
      <c r="I6834" s="160" t="n">
        <v>25394.2</v>
      </c>
      <c r="J6834" s="160" t="n">
        <v>1459.94</v>
      </c>
      <c r="K6834" s="160" t="n">
        <v>23934.26</v>
      </c>
      <c r="L6834" s="160" t="n">
        <v>7379.18</v>
      </c>
    </row>
    <row r="6835">
      <c r="A6835" s="176" t="n">
        <v>46054</v>
      </c>
      <c r="B6835" s="104" t="inlineStr">
        <is>
          <t>2025/26</t>
        </is>
      </c>
      <c r="C6835" s="104" t="inlineStr">
        <is>
          <t>HC-040</t>
        </is>
      </c>
      <c r="D6835" s="104" t="inlineStr">
        <is>
          <t>Sud-Ouest</t>
        </is>
      </c>
      <c r="E6835" s="104" t="inlineStr">
        <is>
          <t>Sur place</t>
        </is>
      </c>
      <c r="F6835" s="104" t="n">
        <v>28</v>
      </c>
      <c r="G6835" s="159" t="n">
        <v>3165</v>
      </c>
      <c r="H6835" s="159" t="n">
        <v>7874</v>
      </c>
      <c r="I6835" s="160" t="n">
        <v>42757.3</v>
      </c>
      <c r="J6835" s="160" t="n">
        <v>1254.81</v>
      </c>
      <c r="K6835" s="160" t="n">
        <v>41502.49</v>
      </c>
      <c r="L6835" s="160" t="n">
        <v>12261.74</v>
      </c>
    </row>
    <row r="6836">
      <c r="A6836" s="176" t="n">
        <v>46054</v>
      </c>
      <c r="B6836" s="104" t="inlineStr">
        <is>
          <t>2025/26</t>
        </is>
      </c>
      <c r="C6836" s="104" t="inlineStr">
        <is>
          <t>HC-040</t>
        </is>
      </c>
      <c r="D6836" s="104" t="inlineStr">
        <is>
          <t>Sud-Ouest</t>
        </is>
      </c>
      <c r="E6836" s="104" t="inlineStr">
        <is>
          <t>À emporter</t>
        </is>
      </c>
      <c r="F6836" s="104" t="n">
        <v>28</v>
      </c>
      <c r="G6836" s="159" t="n">
        <v>2400</v>
      </c>
      <c r="H6836" s="159" t="n">
        <v>5996</v>
      </c>
      <c r="I6836" s="160" t="n">
        <v>29757</v>
      </c>
      <c r="J6836" s="160" t="n">
        <v>877.52</v>
      </c>
      <c r="K6836" s="160" t="n">
        <v>28879.48</v>
      </c>
      <c r="L6836" s="160" t="n">
        <v>8494.879999999999</v>
      </c>
    </row>
    <row r="6837">
      <c r="A6837" s="176" t="n">
        <v>46054</v>
      </c>
      <c r="B6837" s="104" t="inlineStr">
        <is>
          <t>2025/26</t>
        </is>
      </c>
      <c r="C6837" s="104" t="inlineStr">
        <is>
          <t>HC-041</t>
        </is>
      </c>
      <c r="D6837" s="104" t="inlineStr">
        <is>
          <t>Île-de-France</t>
        </is>
      </c>
      <c r="E6837" s="104" t="inlineStr">
        <is>
          <t>Livraison</t>
        </is>
      </c>
      <c r="F6837" s="104" t="n">
        <v>28</v>
      </c>
      <c r="G6837" s="159" t="n">
        <v>2167</v>
      </c>
      <c r="H6837" s="159" t="n">
        <v>5570</v>
      </c>
      <c r="I6837" s="160" t="n">
        <v>37352.47</v>
      </c>
      <c r="J6837" s="160" t="n">
        <v>2301.77</v>
      </c>
      <c r="K6837" s="160" t="n">
        <v>35050.7</v>
      </c>
      <c r="L6837" s="160" t="n">
        <v>10901.86</v>
      </c>
    </row>
    <row r="6838">
      <c r="A6838" s="176" t="n">
        <v>46054</v>
      </c>
      <c r="B6838" s="104" t="inlineStr">
        <is>
          <t>2025/26</t>
        </is>
      </c>
      <c r="C6838" s="104" t="inlineStr">
        <is>
          <t>HC-041</t>
        </is>
      </c>
      <c r="D6838" s="104" t="inlineStr">
        <is>
          <t>Île-de-France</t>
        </is>
      </c>
      <c r="E6838" s="104" t="inlineStr">
        <is>
          <t>Sur place</t>
        </is>
      </c>
      <c r="F6838" s="104" t="n">
        <v>28</v>
      </c>
      <c r="G6838" s="159" t="n">
        <v>4598</v>
      </c>
      <c r="H6838" s="159" t="n">
        <v>12192</v>
      </c>
      <c r="I6838" s="160" t="n">
        <v>62758.91</v>
      </c>
      <c r="J6838" s="160" t="n">
        <v>1661.35</v>
      </c>
      <c r="K6838" s="160" t="n">
        <v>61097.56</v>
      </c>
      <c r="L6838" s="160" t="n">
        <v>18233.83</v>
      </c>
    </row>
    <row r="6839">
      <c r="A6839" s="176" t="n">
        <v>46054</v>
      </c>
      <c r="B6839" s="104" t="inlineStr">
        <is>
          <t>2025/26</t>
        </is>
      </c>
      <c r="C6839" s="104" t="inlineStr">
        <is>
          <t>HC-041</t>
        </is>
      </c>
      <c r="D6839" s="104" t="inlineStr">
        <is>
          <t>Île-de-France</t>
        </is>
      </c>
      <c r="E6839" s="104" t="inlineStr">
        <is>
          <t>À emporter</t>
        </is>
      </c>
      <c r="F6839" s="104" t="n">
        <v>28</v>
      </c>
      <c r="G6839" s="159" t="n">
        <v>3690</v>
      </c>
      <c r="H6839" s="159" t="n">
        <v>9650</v>
      </c>
      <c r="I6839" s="160" t="n">
        <v>45550.76</v>
      </c>
      <c r="J6839" s="160" t="n">
        <v>1281.91</v>
      </c>
      <c r="K6839" s="160" t="n">
        <v>44268.85</v>
      </c>
      <c r="L6839" s="160" t="n">
        <v>13170.9</v>
      </c>
    </row>
    <row r="6840">
      <c r="A6840" s="176" t="n">
        <v>46054</v>
      </c>
      <c r="B6840" s="104" t="inlineStr">
        <is>
          <t>2025/26</t>
        </is>
      </c>
      <c r="C6840" s="104" t="inlineStr">
        <is>
          <t>HC-042</t>
        </is>
      </c>
      <c r="D6840" s="104" t="inlineStr">
        <is>
          <t>Nord-Ouest</t>
        </is>
      </c>
      <c r="E6840" s="104" t="inlineStr">
        <is>
          <t>Drive</t>
        </is>
      </c>
      <c r="F6840" s="104" t="n">
        <v>28</v>
      </c>
      <c r="G6840" s="159" t="n">
        <v>1068</v>
      </c>
      <c r="H6840" s="159" t="n">
        <v>2669</v>
      </c>
      <c r="I6840" s="160" t="n">
        <v>15357.51</v>
      </c>
      <c r="J6840" s="160" t="n">
        <v>470.41</v>
      </c>
      <c r="K6840" s="160" t="n">
        <v>14887.1</v>
      </c>
      <c r="L6840" s="160" t="n">
        <v>4413.98</v>
      </c>
    </row>
    <row r="6841">
      <c r="A6841" s="176" t="n">
        <v>46054</v>
      </c>
      <c r="B6841" s="104" t="inlineStr">
        <is>
          <t>2025/26</t>
        </is>
      </c>
      <c r="C6841" s="104" t="inlineStr">
        <is>
          <t>HC-042</t>
        </is>
      </c>
      <c r="D6841" s="104" t="inlineStr">
        <is>
          <t>Nord-Ouest</t>
        </is>
      </c>
      <c r="E6841" s="104" t="inlineStr">
        <is>
          <t>Livraison</t>
        </is>
      </c>
      <c r="F6841" s="104" t="n">
        <v>28</v>
      </c>
      <c r="G6841" s="159" t="n">
        <v>1181</v>
      </c>
      <c r="H6841" s="159" t="n">
        <v>2916</v>
      </c>
      <c r="I6841" s="160" t="n">
        <v>20330.34</v>
      </c>
      <c r="J6841" s="160" t="n">
        <v>1178.29</v>
      </c>
      <c r="K6841" s="160" t="n">
        <v>19152.05</v>
      </c>
      <c r="L6841" s="160" t="n">
        <v>5908.8</v>
      </c>
    </row>
    <row r="6842">
      <c r="A6842" s="176" t="n">
        <v>46054</v>
      </c>
      <c r="B6842" s="104" t="inlineStr">
        <is>
          <t>2025/26</t>
        </is>
      </c>
      <c r="C6842" s="104" t="inlineStr">
        <is>
          <t>HC-042</t>
        </is>
      </c>
      <c r="D6842" s="104" t="inlineStr">
        <is>
          <t>Nord-Ouest</t>
        </is>
      </c>
      <c r="E6842" s="104" t="inlineStr">
        <is>
          <t>Sur place</t>
        </is>
      </c>
      <c r="F6842" s="104" t="n">
        <v>28</v>
      </c>
      <c r="G6842" s="159" t="n">
        <v>2588</v>
      </c>
      <c r="H6842" s="159" t="n">
        <v>6682</v>
      </c>
      <c r="I6842" s="160" t="n">
        <v>35011.85</v>
      </c>
      <c r="J6842" s="160" t="n">
        <v>1087.8</v>
      </c>
      <c r="K6842" s="160" t="n">
        <v>33924.05</v>
      </c>
      <c r="L6842" s="160" t="n">
        <v>10011.78</v>
      </c>
    </row>
    <row r="6843">
      <c r="A6843" s="176" t="n">
        <v>46054</v>
      </c>
      <c r="B6843" s="104" t="inlineStr">
        <is>
          <t>2025/26</t>
        </is>
      </c>
      <c r="C6843" s="104" t="inlineStr">
        <is>
          <t>HC-042</t>
        </is>
      </c>
      <c r="D6843" s="104" t="inlineStr">
        <is>
          <t>Nord-Ouest</t>
        </is>
      </c>
      <c r="E6843" s="104" t="inlineStr">
        <is>
          <t>À emporter</t>
        </is>
      </c>
      <c r="F6843" s="104" t="n">
        <v>28</v>
      </c>
      <c r="G6843" s="159" t="n">
        <v>1990</v>
      </c>
      <c r="H6843" s="159" t="n">
        <v>5105</v>
      </c>
      <c r="I6843" s="160" t="n">
        <v>24773.45</v>
      </c>
      <c r="J6843" s="160" t="n">
        <v>827.88</v>
      </c>
      <c r="K6843" s="160" t="n">
        <v>23945.57</v>
      </c>
      <c r="L6843" s="160" t="n">
        <v>7051.64</v>
      </c>
    </row>
    <row r="6844">
      <c r="A6844" s="176" t="n">
        <v>46054</v>
      </c>
      <c r="B6844" s="104" t="inlineStr">
        <is>
          <t>2025/26</t>
        </is>
      </c>
      <c r="C6844" s="104" t="inlineStr">
        <is>
          <t>HC-043</t>
        </is>
      </c>
      <c r="D6844" s="104" t="inlineStr">
        <is>
          <t>Sud-Est</t>
        </is>
      </c>
      <c r="E6844" s="104" t="inlineStr">
        <is>
          <t>Livraison</t>
        </is>
      </c>
      <c r="F6844" s="104" t="n">
        <v>28</v>
      </c>
      <c r="G6844" s="159" t="n">
        <v>1781</v>
      </c>
      <c r="H6844" s="159" t="n">
        <v>4524</v>
      </c>
      <c r="I6844" s="160" t="n">
        <v>30158.55</v>
      </c>
      <c r="J6844" s="160" t="n">
        <v>1733.66</v>
      </c>
      <c r="K6844" s="160" t="n">
        <v>28424.89</v>
      </c>
      <c r="L6844" s="160" t="n">
        <v>8852.35</v>
      </c>
    </row>
    <row r="6845">
      <c r="A6845" s="176" t="n">
        <v>46054</v>
      </c>
      <c r="B6845" s="104" t="inlineStr">
        <is>
          <t>2025/26</t>
        </is>
      </c>
      <c r="C6845" s="104" t="inlineStr">
        <is>
          <t>HC-043</t>
        </is>
      </c>
      <c r="D6845" s="104" t="inlineStr">
        <is>
          <t>Sud-Est</t>
        </is>
      </c>
      <c r="E6845" s="104" t="inlineStr">
        <is>
          <t>Sur place</t>
        </is>
      </c>
      <c r="F6845" s="104" t="n">
        <v>27</v>
      </c>
      <c r="G6845" s="159" t="n">
        <v>3463</v>
      </c>
      <c r="H6845" s="159" t="n">
        <v>8657</v>
      </c>
      <c r="I6845" s="160" t="n">
        <v>46623.32</v>
      </c>
      <c r="J6845" s="160" t="n">
        <v>1488.36</v>
      </c>
      <c r="K6845" s="160" t="n">
        <v>45134.96</v>
      </c>
      <c r="L6845" s="160" t="n">
        <v>13362.53</v>
      </c>
    </row>
    <row r="6846">
      <c r="A6846" s="176" t="n">
        <v>46054</v>
      </c>
      <c r="B6846" s="104" t="inlineStr">
        <is>
          <t>2025/26</t>
        </is>
      </c>
      <c r="C6846" s="104" t="inlineStr">
        <is>
          <t>HC-043</t>
        </is>
      </c>
      <c r="D6846" s="104" t="inlineStr">
        <is>
          <t>Sud-Est</t>
        </is>
      </c>
      <c r="E6846" s="104" t="inlineStr">
        <is>
          <t>À emporter</t>
        </is>
      </c>
      <c r="F6846" s="104" t="n">
        <v>28</v>
      </c>
      <c r="G6846" s="159" t="n">
        <v>2722</v>
      </c>
      <c r="H6846" s="159" t="n">
        <v>6803</v>
      </c>
      <c r="I6846" s="160" t="n">
        <v>33715.82</v>
      </c>
      <c r="J6846" s="160" t="n">
        <v>1152.83</v>
      </c>
      <c r="K6846" s="160" t="n">
        <v>32562.99</v>
      </c>
      <c r="L6846" s="160" t="n">
        <v>9730.74</v>
      </c>
    </row>
    <row r="6847">
      <c r="A6847" s="176" t="n">
        <v>46054</v>
      </c>
      <c r="B6847" s="104" t="inlineStr">
        <is>
          <t>2025/26</t>
        </is>
      </c>
      <c r="C6847" s="104" t="inlineStr">
        <is>
          <t>HC-044</t>
        </is>
      </c>
      <c r="D6847" s="104" t="inlineStr">
        <is>
          <t>Sud-Ouest</t>
        </is>
      </c>
      <c r="E6847" s="104" t="inlineStr">
        <is>
          <t>Livraison</t>
        </is>
      </c>
      <c r="F6847" s="104" t="n">
        <v>28</v>
      </c>
      <c r="G6847" s="159" t="n">
        <v>1005</v>
      </c>
      <c r="H6847" s="159" t="n">
        <v>2533</v>
      </c>
      <c r="I6847" s="160" t="n">
        <v>17155.47</v>
      </c>
      <c r="J6847" s="160" t="n">
        <v>1004.02</v>
      </c>
      <c r="K6847" s="160" t="n">
        <v>16151.45</v>
      </c>
      <c r="L6847" s="160" t="n">
        <v>4987.68</v>
      </c>
    </row>
    <row r="6848">
      <c r="A6848" s="176" t="n">
        <v>46054</v>
      </c>
      <c r="B6848" s="104" t="inlineStr">
        <is>
          <t>2025/26</t>
        </is>
      </c>
      <c r="C6848" s="104" t="inlineStr">
        <is>
          <t>HC-044</t>
        </is>
      </c>
      <c r="D6848" s="104" t="inlineStr">
        <is>
          <t>Sud-Ouest</t>
        </is>
      </c>
      <c r="E6848" s="104" t="inlineStr">
        <is>
          <t>Sur place</t>
        </is>
      </c>
      <c r="F6848" s="104" t="n">
        <v>28</v>
      </c>
      <c r="G6848" s="159" t="n">
        <v>2225</v>
      </c>
      <c r="H6848" s="159" t="n">
        <v>5878</v>
      </c>
      <c r="I6848" s="160" t="n">
        <v>30098.34</v>
      </c>
      <c r="J6848" s="160" t="n">
        <v>918.65</v>
      </c>
      <c r="K6848" s="160" t="n">
        <v>29179.69</v>
      </c>
      <c r="L6848" s="160" t="n">
        <v>8735.07</v>
      </c>
    </row>
    <row r="6849">
      <c r="A6849" s="176" t="n">
        <v>46054</v>
      </c>
      <c r="B6849" s="104" t="inlineStr">
        <is>
          <t>2025/26</t>
        </is>
      </c>
      <c r="C6849" s="104" t="inlineStr">
        <is>
          <t>HC-044</t>
        </is>
      </c>
      <c r="D6849" s="104" t="inlineStr">
        <is>
          <t>Sud-Ouest</t>
        </is>
      </c>
      <c r="E6849" s="104" t="inlineStr">
        <is>
          <t>À emporter</t>
        </is>
      </c>
      <c r="F6849" s="104" t="n">
        <v>28</v>
      </c>
      <c r="G6849" s="159" t="n">
        <v>1763</v>
      </c>
      <c r="H6849" s="159" t="n">
        <v>4721</v>
      </c>
      <c r="I6849" s="160" t="n">
        <v>22162.31</v>
      </c>
      <c r="J6849" s="160" t="n">
        <v>670.4400000000001</v>
      </c>
      <c r="K6849" s="160" t="n">
        <v>21491.87</v>
      </c>
      <c r="L6849" s="160" t="n">
        <v>6401.39</v>
      </c>
    </row>
    <row r="6850">
      <c r="A6850" s="176" t="n">
        <v>46054</v>
      </c>
      <c r="B6850" s="104" t="inlineStr">
        <is>
          <t>2025/26</t>
        </is>
      </c>
      <c r="C6850" s="104" t="inlineStr">
        <is>
          <t>HC-045</t>
        </is>
      </c>
      <c r="D6850" s="104" t="inlineStr">
        <is>
          <t>Île-de-France</t>
        </is>
      </c>
      <c r="E6850" s="104" t="inlineStr">
        <is>
          <t>Livraison</t>
        </is>
      </c>
      <c r="F6850" s="104" t="n">
        <v>28</v>
      </c>
      <c r="G6850" s="159" t="n">
        <v>1994</v>
      </c>
      <c r="H6850" s="159" t="n">
        <v>5192</v>
      </c>
      <c r="I6850" s="160" t="n">
        <v>33669.11</v>
      </c>
      <c r="J6850" s="160" t="n">
        <v>1865.62</v>
      </c>
      <c r="K6850" s="160" t="n">
        <v>31803.49</v>
      </c>
      <c r="L6850" s="160" t="n">
        <v>9747.129999999999</v>
      </c>
    </row>
    <row r="6851">
      <c r="A6851" s="176" t="n">
        <v>46054</v>
      </c>
      <c r="B6851" s="104" t="inlineStr">
        <is>
          <t>2025/26</t>
        </is>
      </c>
      <c r="C6851" s="104" t="inlineStr">
        <is>
          <t>HC-045</t>
        </is>
      </c>
      <c r="D6851" s="104" t="inlineStr">
        <is>
          <t>Île-de-France</t>
        </is>
      </c>
      <c r="E6851" s="104" t="inlineStr">
        <is>
          <t>Sur place</t>
        </is>
      </c>
      <c r="F6851" s="104" t="n">
        <v>27</v>
      </c>
      <c r="G6851" s="159" t="n">
        <v>3784</v>
      </c>
      <c r="H6851" s="159" t="n">
        <v>9311</v>
      </c>
      <c r="I6851" s="160" t="n">
        <v>50781.7</v>
      </c>
      <c r="J6851" s="160" t="n">
        <v>1534.76</v>
      </c>
      <c r="K6851" s="160" t="n">
        <v>49246.94</v>
      </c>
      <c r="L6851" s="160" t="n">
        <v>14748.27</v>
      </c>
    </row>
    <row r="6852">
      <c r="A6852" s="176" t="n">
        <v>46054</v>
      </c>
      <c r="B6852" s="104" t="inlineStr">
        <is>
          <t>2025/26</t>
        </is>
      </c>
      <c r="C6852" s="104" t="inlineStr">
        <is>
          <t>HC-045</t>
        </is>
      </c>
      <c r="D6852" s="104" t="inlineStr">
        <is>
          <t>Île-de-France</t>
        </is>
      </c>
      <c r="E6852" s="104" t="inlineStr">
        <is>
          <t>À emporter</t>
        </is>
      </c>
      <c r="F6852" s="104" t="n">
        <v>27</v>
      </c>
      <c r="G6852" s="159" t="n">
        <v>2890</v>
      </c>
      <c r="H6852" s="159" t="n">
        <v>7376</v>
      </c>
      <c r="I6852" s="160" t="n">
        <v>35599.53</v>
      </c>
      <c r="J6852" s="160" t="n">
        <v>1139.81</v>
      </c>
      <c r="K6852" s="160" t="n">
        <v>34459.72</v>
      </c>
      <c r="L6852" s="160" t="n">
        <v>10263.53</v>
      </c>
    </row>
    <row r="6853">
      <c r="A6853" s="176" t="n">
        <v>46054</v>
      </c>
      <c r="B6853" s="104" t="inlineStr">
        <is>
          <t>2025/26</t>
        </is>
      </c>
      <c r="C6853" s="104" t="inlineStr">
        <is>
          <t>HC-046</t>
        </is>
      </c>
      <c r="D6853" s="104" t="inlineStr">
        <is>
          <t>Nord-Ouest</t>
        </is>
      </c>
      <c r="E6853" s="104" t="inlineStr">
        <is>
          <t>Livraison</t>
        </is>
      </c>
      <c r="F6853" s="104" t="n">
        <v>28</v>
      </c>
      <c r="G6853" s="159" t="n">
        <v>1020</v>
      </c>
      <c r="H6853" s="159" t="n">
        <v>2543</v>
      </c>
      <c r="I6853" s="160" t="n">
        <v>17525.57</v>
      </c>
      <c r="J6853" s="160" t="n">
        <v>1067.11</v>
      </c>
      <c r="K6853" s="160" t="n">
        <v>16458.46</v>
      </c>
      <c r="L6853" s="160" t="n">
        <v>5084.86</v>
      </c>
    </row>
    <row r="6854">
      <c r="A6854" s="176" t="n">
        <v>46054</v>
      </c>
      <c r="B6854" s="104" t="inlineStr">
        <is>
          <t>2025/26</t>
        </is>
      </c>
      <c r="C6854" s="104" t="inlineStr">
        <is>
          <t>HC-046</t>
        </is>
      </c>
      <c r="D6854" s="104" t="inlineStr">
        <is>
          <t>Nord-Ouest</t>
        </is>
      </c>
      <c r="E6854" s="104" t="inlineStr">
        <is>
          <t>Sur place</t>
        </is>
      </c>
      <c r="F6854" s="104" t="n">
        <v>27</v>
      </c>
      <c r="G6854" s="159" t="n">
        <v>2099</v>
      </c>
      <c r="H6854" s="159" t="n">
        <v>5278</v>
      </c>
      <c r="I6854" s="160" t="n">
        <v>28417.75</v>
      </c>
      <c r="J6854" s="160" t="n">
        <v>757.16</v>
      </c>
      <c r="K6854" s="160" t="n">
        <v>27660.59</v>
      </c>
      <c r="L6854" s="160" t="n">
        <v>8176.44</v>
      </c>
    </row>
    <row r="6855">
      <c r="A6855" s="176" t="n">
        <v>46054</v>
      </c>
      <c r="B6855" s="104" t="inlineStr">
        <is>
          <t>2025/26</t>
        </is>
      </c>
      <c r="C6855" s="104" t="inlineStr">
        <is>
          <t>HC-046</t>
        </is>
      </c>
      <c r="D6855" s="104" t="inlineStr">
        <is>
          <t>Nord-Ouest</t>
        </is>
      </c>
      <c r="E6855" s="104" t="inlineStr">
        <is>
          <t>À emporter</t>
        </is>
      </c>
      <c r="F6855" s="104" t="n">
        <v>27</v>
      </c>
      <c r="G6855" s="159" t="n">
        <v>1543</v>
      </c>
      <c r="H6855" s="159" t="n">
        <v>3998</v>
      </c>
      <c r="I6855" s="160" t="n">
        <v>19060.16</v>
      </c>
      <c r="J6855" s="160" t="n">
        <v>538.49</v>
      </c>
      <c r="K6855" s="160" t="n">
        <v>18521.67</v>
      </c>
      <c r="L6855" s="160" t="n">
        <v>5532.23</v>
      </c>
    </row>
    <row r="6856">
      <c r="A6856" s="176" t="n">
        <v>46054</v>
      </c>
      <c r="B6856" s="104" t="inlineStr">
        <is>
          <t>2025/26</t>
        </is>
      </c>
      <c r="C6856" s="104" t="inlineStr">
        <is>
          <t>HC-047</t>
        </is>
      </c>
      <c r="D6856" s="104" t="inlineStr">
        <is>
          <t>Sud-Est</t>
        </is>
      </c>
      <c r="E6856" s="104" t="inlineStr">
        <is>
          <t>Livraison</t>
        </is>
      </c>
      <c r="F6856" s="104" t="n">
        <v>28</v>
      </c>
      <c r="G6856" s="159" t="n">
        <v>1609</v>
      </c>
      <c r="H6856" s="159" t="n">
        <v>4052</v>
      </c>
      <c r="I6856" s="160" t="n">
        <v>27796.94</v>
      </c>
      <c r="J6856" s="160" t="n">
        <v>1819.15</v>
      </c>
      <c r="K6856" s="160" t="n">
        <v>25977.79</v>
      </c>
      <c r="L6856" s="160" t="n">
        <v>8012.71</v>
      </c>
    </row>
    <row r="6857">
      <c r="A6857" s="176" t="n">
        <v>46054</v>
      </c>
      <c r="B6857" s="104" t="inlineStr">
        <is>
          <t>2025/26</t>
        </is>
      </c>
      <c r="C6857" s="104" t="inlineStr">
        <is>
          <t>HC-047</t>
        </is>
      </c>
      <c r="D6857" s="104" t="inlineStr">
        <is>
          <t>Sud-Est</t>
        </is>
      </c>
      <c r="E6857" s="104" t="inlineStr">
        <is>
          <t>Sur place</t>
        </is>
      </c>
      <c r="F6857" s="104" t="n">
        <v>28</v>
      </c>
      <c r="G6857" s="159" t="n">
        <v>3613</v>
      </c>
      <c r="H6857" s="159" t="n">
        <v>9534</v>
      </c>
      <c r="I6857" s="160" t="n">
        <v>48698.03</v>
      </c>
      <c r="J6857" s="160" t="n">
        <v>1583.31</v>
      </c>
      <c r="K6857" s="160" t="n">
        <v>47114.72</v>
      </c>
      <c r="L6857" s="160" t="n">
        <v>13922.64</v>
      </c>
    </row>
    <row r="6858">
      <c r="A6858" s="176" t="n">
        <v>46054</v>
      </c>
      <c r="B6858" s="104" t="inlineStr">
        <is>
          <t>2025/26</t>
        </is>
      </c>
      <c r="C6858" s="104" t="inlineStr">
        <is>
          <t>HC-047</t>
        </is>
      </c>
      <c r="D6858" s="104" t="inlineStr">
        <is>
          <t>Sud-Est</t>
        </is>
      </c>
      <c r="E6858" s="104" t="inlineStr">
        <is>
          <t>À emporter</t>
        </is>
      </c>
      <c r="F6858" s="104" t="n">
        <v>28</v>
      </c>
      <c r="G6858" s="159" t="n">
        <v>2831</v>
      </c>
      <c r="H6858" s="159" t="n">
        <v>7136</v>
      </c>
      <c r="I6858" s="160" t="n">
        <v>34861.36</v>
      </c>
      <c r="J6858" s="160" t="n">
        <v>1124.72</v>
      </c>
      <c r="K6858" s="160" t="n">
        <v>33736.64</v>
      </c>
      <c r="L6858" s="160" t="n">
        <v>10058.11</v>
      </c>
    </row>
    <row r="6859">
      <c r="A6859" s="176" t="n">
        <v>46054</v>
      </c>
      <c r="B6859" s="104" t="inlineStr">
        <is>
          <t>2025/26</t>
        </is>
      </c>
      <c r="C6859" s="104" t="inlineStr">
        <is>
          <t>HC-048</t>
        </is>
      </c>
      <c r="D6859" s="104" t="inlineStr">
        <is>
          <t>Sud-Ouest</t>
        </is>
      </c>
      <c r="E6859" s="104" t="inlineStr">
        <is>
          <t>Livraison</t>
        </is>
      </c>
      <c r="F6859" s="104" t="n">
        <v>28</v>
      </c>
      <c r="G6859" s="159" t="n">
        <v>1599</v>
      </c>
      <c r="H6859" s="159" t="n">
        <v>4064</v>
      </c>
      <c r="I6859" s="160" t="n">
        <v>27478.46</v>
      </c>
      <c r="J6859" s="160" t="n">
        <v>1703.63</v>
      </c>
      <c r="K6859" s="160" t="n">
        <v>25774.83</v>
      </c>
      <c r="L6859" s="160" t="n">
        <v>8025.21</v>
      </c>
    </row>
    <row r="6860">
      <c r="A6860" s="176" t="n">
        <v>46054</v>
      </c>
      <c r="B6860" s="104" t="inlineStr">
        <is>
          <t>2025/26</t>
        </is>
      </c>
      <c r="C6860" s="104" t="inlineStr">
        <is>
          <t>HC-048</t>
        </is>
      </c>
      <c r="D6860" s="104" t="inlineStr">
        <is>
          <t>Sud-Ouest</t>
        </is>
      </c>
      <c r="E6860" s="104" t="inlineStr">
        <is>
          <t>Sur place</t>
        </is>
      </c>
      <c r="F6860" s="104" t="n">
        <v>28</v>
      </c>
      <c r="G6860" s="159" t="n">
        <v>3386</v>
      </c>
      <c r="H6860" s="159" t="n">
        <v>8681</v>
      </c>
      <c r="I6860" s="160" t="n">
        <v>45970.49</v>
      </c>
      <c r="J6860" s="160" t="n">
        <v>1359.21</v>
      </c>
      <c r="K6860" s="160" t="n">
        <v>44611.28</v>
      </c>
      <c r="L6860" s="160" t="n">
        <v>13202.84</v>
      </c>
    </row>
    <row r="6861">
      <c r="A6861" s="176" t="n">
        <v>46054</v>
      </c>
      <c r="B6861" s="104" t="inlineStr">
        <is>
          <t>2025/26</t>
        </is>
      </c>
      <c r="C6861" s="104" t="inlineStr">
        <is>
          <t>HC-048</t>
        </is>
      </c>
      <c r="D6861" s="104" t="inlineStr">
        <is>
          <t>Sud-Ouest</t>
        </is>
      </c>
      <c r="E6861" s="104" t="inlineStr">
        <is>
          <t>À emporter</t>
        </is>
      </c>
      <c r="F6861" s="104" t="n">
        <v>27</v>
      </c>
      <c r="G6861" s="159" t="n">
        <v>2634</v>
      </c>
      <c r="H6861" s="159" t="n">
        <v>6747</v>
      </c>
      <c r="I6861" s="160" t="n">
        <v>32776.81</v>
      </c>
      <c r="J6861" s="160" t="n">
        <v>925.11</v>
      </c>
      <c r="K6861" s="160" t="n">
        <v>31851.7</v>
      </c>
      <c r="L6861" s="160" t="n">
        <v>9520.09</v>
      </c>
    </row>
    <row r="6862">
      <c r="A6862" s="176" t="n">
        <v>46054</v>
      </c>
      <c r="B6862" s="104" t="inlineStr">
        <is>
          <t>2025/26</t>
        </is>
      </c>
      <c r="C6862" s="104" t="inlineStr">
        <is>
          <t>HC-049</t>
        </is>
      </c>
      <c r="D6862" s="104" t="inlineStr">
        <is>
          <t>Île-de-France</t>
        </is>
      </c>
      <c r="E6862" s="104" t="inlineStr">
        <is>
          <t>Drive</t>
        </is>
      </c>
      <c r="F6862" s="104" t="n">
        <v>28</v>
      </c>
      <c r="G6862" s="159" t="n">
        <v>1041</v>
      </c>
      <c r="H6862" s="159" t="n">
        <v>2647</v>
      </c>
      <c r="I6862" s="160" t="n">
        <v>14999.51</v>
      </c>
      <c r="J6862" s="160" t="n">
        <v>397.1</v>
      </c>
      <c r="K6862" s="160" t="n">
        <v>14602.41</v>
      </c>
      <c r="L6862" s="160" t="n">
        <v>4359.43</v>
      </c>
    </row>
    <row r="6863">
      <c r="A6863" s="176" t="n">
        <v>46054</v>
      </c>
      <c r="B6863" s="104" t="inlineStr">
        <is>
          <t>2025/26</t>
        </is>
      </c>
      <c r="C6863" s="104" t="inlineStr">
        <is>
          <t>HC-049</t>
        </is>
      </c>
      <c r="D6863" s="104" t="inlineStr">
        <is>
          <t>Île-de-France</t>
        </is>
      </c>
      <c r="E6863" s="104" t="inlineStr">
        <is>
          <t>Livraison</t>
        </is>
      </c>
      <c r="F6863" s="104" t="n">
        <v>28</v>
      </c>
      <c r="G6863" s="159" t="n">
        <v>1162</v>
      </c>
      <c r="H6863" s="159" t="n">
        <v>2885</v>
      </c>
      <c r="I6863" s="160" t="n">
        <v>20004.43</v>
      </c>
      <c r="J6863" s="160" t="n">
        <v>1200.05</v>
      </c>
      <c r="K6863" s="160" t="n">
        <v>18804.38</v>
      </c>
      <c r="L6863" s="160" t="n">
        <v>5864.31</v>
      </c>
    </row>
    <row r="6864">
      <c r="A6864" s="176" t="n">
        <v>46054</v>
      </c>
      <c r="B6864" s="104" t="inlineStr">
        <is>
          <t>2025/26</t>
        </is>
      </c>
      <c r="C6864" s="104" t="inlineStr">
        <is>
          <t>HC-049</t>
        </is>
      </c>
      <c r="D6864" s="104" t="inlineStr">
        <is>
          <t>Île-de-France</t>
        </is>
      </c>
      <c r="E6864" s="104" t="inlineStr">
        <is>
          <t>Sur place</t>
        </is>
      </c>
      <c r="F6864" s="104" t="n">
        <v>28</v>
      </c>
      <c r="G6864" s="159" t="n">
        <v>2467</v>
      </c>
      <c r="H6864" s="159" t="n">
        <v>6378</v>
      </c>
      <c r="I6864" s="160" t="n">
        <v>33451.12</v>
      </c>
      <c r="J6864" s="160" t="n">
        <v>886.63</v>
      </c>
      <c r="K6864" s="160" t="n">
        <v>32564.49</v>
      </c>
      <c r="L6864" s="160" t="n">
        <v>9704.17</v>
      </c>
    </row>
    <row r="6865">
      <c r="A6865" s="176" t="n">
        <v>46054</v>
      </c>
      <c r="B6865" s="104" t="inlineStr">
        <is>
          <t>2025/26</t>
        </is>
      </c>
      <c r="C6865" s="104" t="inlineStr">
        <is>
          <t>HC-049</t>
        </is>
      </c>
      <c r="D6865" s="104" t="inlineStr">
        <is>
          <t>Île-de-France</t>
        </is>
      </c>
      <c r="E6865" s="104" t="inlineStr">
        <is>
          <t>À emporter</t>
        </is>
      </c>
      <c r="F6865" s="104" t="n">
        <v>28</v>
      </c>
      <c r="G6865" s="159" t="n">
        <v>1937</v>
      </c>
      <c r="H6865" s="159" t="n">
        <v>5060</v>
      </c>
      <c r="I6865" s="160" t="n">
        <v>24091</v>
      </c>
      <c r="J6865" s="160" t="n">
        <v>752.95</v>
      </c>
      <c r="K6865" s="160" t="n">
        <v>23338.05</v>
      </c>
      <c r="L6865" s="160" t="n">
        <v>6908.5</v>
      </c>
    </row>
    <row r="6866">
      <c r="A6866" s="176" t="n">
        <v>46054</v>
      </c>
      <c r="B6866" s="104" t="inlineStr">
        <is>
          <t>2025/26</t>
        </is>
      </c>
      <c r="C6866" s="104" t="inlineStr">
        <is>
          <t>HC-050</t>
        </is>
      </c>
      <c r="D6866" s="104" t="inlineStr">
        <is>
          <t>Nord-Ouest</t>
        </is>
      </c>
      <c r="E6866" s="104" t="inlineStr">
        <is>
          <t>Livraison</t>
        </is>
      </c>
      <c r="F6866" s="104" t="n">
        <v>28</v>
      </c>
      <c r="G6866" s="159" t="n">
        <v>1631</v>
      </c>
      <c r="H6866" s="159" t="n">
        <v>4105</v>
      </c>
      <c r="I6866" s="160" t="n">
        <v>28429.96</v>
      </c>
      <c r="J6866" s="160" t="n">
        <v>1771.19</v>
      </c>
      <c r="K6866" s="160" t="n">
        <v>26658.77</v>
      </c>
      <c r="L6866" s="160" t="n">
        <v>8286.84</v>
      </c>
    </row>
    <row r="6867">
      <c r="A6867" s="176" t="n">
        <v>46054</v>
      </c>
      <c r="B6867" s="104" t="inlineStr">
        <is>
          <t>2025/26</t>
        </is>
      </c>
      <c r="C6867" s="104" t="inlineStr">
        <is>
          <t>HC-050</t>
        </is>
      </c>
      <c r="D6867" s="104" t="inlineStr">
        <is>
          <t>Nord-Ouest</t>
        </is>
      </c>
      <c r="E6867" s="104" t="inlineStr">
        <is>
          <t>Sur place</t>
        </is>
      </c>
      <c r="F6867" s="104" t="n">
        <v>28</v>
      </c>
      <c r="G6867" s="159" t="n">
        <v>3489</v>
      </c>
      <c r="H6867" s="159" t="n">
        <v>9096</v>
      </c>
      <c r="I6867" s="160" t="n">
        <v>47304.05</v>
      </c>
      <c r="J6867" s="160" t="n">
        <v>1372.07</v>
      </c>
      <c r="K6867" s="160" t="n">
        <v>45931.98</v>
      </c>
      <c r="L6867" s="160" t="n">
        <v>13612.87</v>
      </c>
    </row>
    <row r="6868">
      <c r="A6868" s="176" t="n">
        <v>46054</v>
      </c>
      <c r="B6868" s="104" t="inlineStr">
        <is>
          <t>2025/26</t>
        </is>
      </c>
      <c r="C6868" s="104" t="inlineStr">
        <is>
          <t>HC-050</t>
        </is>
      </c>
      <c r="D6868" s="104" t="inlineStr">
        <is>
          <t>Nord-Ouest</t>
        </is>
      </c>
      <c r="E6868" s="104" t="inlineStr">
        <is>
          <t>À emporter</t>
        </is>
      </c>
      <c r="F6868" s="104" t="n">
        <v>28</v>
      </c>
      <c r="G6868" s="159" t="n">
        <v>2676</v>
      </c>
      <c r="H6868" s="159" t="n">
        <v>7118</v>
      </c>
      <c r="I6868" s="160" t="n">
        <v>33350.78</v>
      </c>
      <c r="J6868" s="160" t="n">
        <v>826.23</v>
      </c>
      <c r="K6868" s="160" t="n">
        <v>32524.55</v>
      </c>
      <c r="L6868" s="160" t="n">
        <v>9729.01</v>
      </c>
    </row>
    <row r="6869">
      <c r="A6869" s="176" t="n">
        <v>46054</v>
      </c>
      <c r="B6869" s="104" t="inlineStr">
        <is>
          <t>2025/26</t>
        </is>
      </c>
      <c r="C6869" s="104" t="inlineStr">
        <is>
          <t>HC-051</t>
        </is>
      </c>
      <c r="D6869" s="104" t="inlineStr">
        <is>
          <t>Sud-Est</t>
        </is>
      </c>
      <c r="E6869" s="104" t="inlineStr">
        <is>
          <t>Drive</t>
        </is>
      </c>
      <c r="F6869" s="104" t="n">
        <v>26</v>
      </c>
      <c r="G6869" s="159" t="n">
        <v>785</v>
      </c>
      <c r="H6869" s="159" t="n">
        <v>1976</v>
      </c>
      <c r="I6869" s="160" t="n">
        <v>11165.81</v>
      </c>
      <c r="J6869" s="160" t="n">
        <v>351.14</v>
      </c>
      <c r="K6869" s="160" t="n">
        <v>10814.67</v>
      </c>
      <c r="L6869" s="160" t="n">
        <v>3213.08</v>
      </c>
    </row>
    <row r="6870">
      <c r="A6870" s="176" t="n">
        <v>46054</v>
      </c>
      <c r="B6870" s="104" t="inlineStr">
        <is>
          <t>2025/26</t>
        </is>
      </c>
      <c r="C6870" s="104" t="inlineStr">
        <is>
          <t>HC-051</t>
        </is>
      </c>
      <c r="D6870" s="104" t="inlineStr">
        <is>
          <t>Sud-Est</t>
        </is>
      </c>
      <c r="E6870" s="104" t="inlineStr">
        <is>
          <t>Livraison</t>
        </is>
      </c>
      <c r="F6870" s="104" t="n">
        <v>27</v>
      </c>
      <c r="G6870" s="159" t="n">
        <v>1072</v>
      </c>
      <c r="H6870" s="159" t="n">
        <v>2711</v>
      </c>
      <c r="I6870" s="160" t="n">
        <v>17972.66</v>
      </c>
      <c r="J6870" s="160" t="n">
        <v>1079.71</v>
      </c>
      <c r="K6870" s="160" t="n">
        <v>16892.95</v>
      </c>
      <c r="L6870" s="160" t="n">
        <v>5241.84</v>
      </c>
    </row>
    <row r="6871">
      <c r="A6871" s="176" t="n">
        <v>46054</v>
      </c>
      <c r="B6871" s="104" t="inlineStr">
        <is>
          <t>2025/26</t>
        </is>
      </c>
      <c r="C6871" s="104" t="inlineStr">
        <is>
          <t>HC-051</t>
        </is>
      </c>
      <c r="D6871" s="104" t="inlineStr">
        <is>
          <t>Sud-Est</t>
        </is>
      </c>
      <c r="E6871" s="104" t="inlineStr">
        <is>
          <t>Sur place</t>
        </is>
      </c>
      <c r="F6871" s="104" t="n">
        <v>27</v>
      </c>
      <c r="G6871" s="159" t="n">
        <v>2060</v>
      </c>
      <c r="H6871" s="159" t="n">
        <v>5282</v>
      </c>
      <c r="I6871" s="160" t="n">
        <v>27800.2</v>
      </c>
      <c r="J6871" s="160" t="n">
        <v>786.48</v>
      </c>
      <c r="K6871" s="160" t="n">
        <v>27013.72</v>
      </c>
      <c r="L6871" s="160" t="n">
        <v>8081.19</v>
      </c>
    </row>
    <row r="6872">
      <c r="A6872" s="176" t="n">
        <v>46054</v>
      </c>
      <c r="B6872" s="104" t="inlineStr">
        <is>
          <t>2025/26</t>
        </is>
      </c>
      <c r="C6872" s="104" t="inlineStr">
        <is>
          <t>HC-051</t>
        </is>
      </c>
      <c r="D6872" s="104" t="inlineStr">
        <is>
          <t>Sud-Est</t>
        </is>
      </c>
      <c r="E6872" s="104" t="inlineStr">
        <is>
          <t>À emporter</t>
        </is>
      </c>
      <c r="F6872" s="104" t="n">
        <v>28</v>
      </c>
      <c r="G6872" s="159" t="n">
        <v>1649</v>
      </c>
      <c r="H6872" s="159" t="n">
        <v>4250</v>
      </c>
      <c r="I6872" s="160" t="n">
        <v>20422.4</v>
      </c>
      <c r="J6872" s="160" t="n">
        <v>592.02</v>
      </c>
      <c r="K6872" s="160" t="n">
        <v>19830.38</v>
      </c>
      <c r="L6872" s="160" t="n">
        <v>5867.36</v>
      </c>
    </row>
    <row r="6873">
      <c r="A6873" s="176" t="n">
        <v>46054</v>
      </c>
      <c r="B6873" s="104" t="inlineStr">
        <is>
          <t>2025/26</t>
        </is>
      </c>
      <c r="C6873" s="104" t="inlineStr">
        <is>
          <t>HC-052</t>
        </is>
      </c>
      <c r="D6873" s="104" t="inlineStr">
        <is>
          <t>Sud-Ouest</t>
        </is>
      </c>
      <c r="E6873" s="104" t="inlineStr">
        <is>
          <t>Livraison</t>
        </is>
      </c>
      <c r="F6873" s="104" t="n">
        <v>28</v>
      </c>
      <c r="G6873" s="159" t="n">
        <v>1499</v>
      </c>
      <c r="H6873" s="159" t="n">
        <v>3853</v>
      </c>
      <c r="I6873" s="160" t="n">
        <v>25479</v>
      </c>
      <c r="J6873" s="160" t="n">
        <v>1384.35</v>
      </c>
      <c r="K6873" s="160" t="n">
        <v>24094.65</v>
      </c>
      <c r="L6873" s="160" t="n">
        <v>8577.370000000001</v>
      </c>
    </row>
    <row r="6874">
      <c r="A6874" s="176" t="n">
        <v>46054</v>
      </c>
      <c r="B6874" s="104" t="inlineStr">
        <is>
          <t>2025/26</t>
        </is>
      </c>
      <c r="C6874" s="104" t="inlineStr">
        <is>
          <t>HC-052</t>
        </is>
      </c>
      <c r="D6874" s="104" t="inlineStr">
        <is>
          <t>Sud-Ouest</t>
        </is>
      </c>
      <c r="E6874" s="104" t="inlineStr">
        <is>
          <t>Sur place</t>
        </is>
      </c>
      <c r="F6874" s="104" t="n">
        <v>27</v>
      </c>
      <c r="G6874" s="159" t="n">
        <v>2819</v>
      </c>
      <c r="H6874" s="159" t="n">
        <v>7325</v>
      </c>
      <c r="I6874" s="160" t="n">
        <v>37895.37</v>
      </c>
      <c r="J6874" s="160" t="n">
        <v>1192.26</v>
      </c>
      <c r="K6874" s="160" t="n">
        <v>36703.11</v>
      </c>
      <c r="L6874" s="160" t="n">
        <v>12688.39</v>
      </c>
    </row>
    <row r="6875">
      <c r="A6875" s="176" t="n">
        <v>46054</v>
      </c>
      <c r="B6875" s="104" t="inlineStr">
        <is>
          <t>2025/26</t>
        </is>
      </c>
      <c r="C6875" s="104" t="inlineStr">
        <is>
          <t>HC-052</t>
        </is>
      </c>
      <c r="D6875" s="104" t="inlineStr">
        <is>
          <t>Sud-Ouest</t>
        </is>
      </c>
      <c r="E6875" s="104" t="inlineStr">
        <is>
          <t>À emporter</t>
        </is>
      </c>
      <c r="F6875" s="104" t="n">
        <v>28</v>
      </c>
      <c r="G6875" s="159" t="n">
        <v>2218</v>
      </c>
      <c r="H6875" s="159" t="n">
        <v>5605</v>
      </c>
      <c r="I6875" s="160" t="n">
        <v>27552.3</v>
      </c>
      <c r="J6875" s="160" t="n">
        <v>825.41</v>
      </c>
      <c r="K6875" s="160" t="n">
        <v>26726.89</v>
      </c>
      <c r="L6875" s="160" t="n">
        <v>9147.23</v>
      </c>
    </row>
    <row r="6876">
      <c r="A6876" s="176" t="n">
        <v>46054</v>
      </c>
      <c r="B6876" s="104" t="inlineStr">
        <is>
          <t>2025/26</t>
        </is>
      </c>
      <c r="C6876" s="104" t="inlineStr">
        <is>
          <t>HC-053</t>
        </is>
      </c>
      <c r="D6876" s="104" t="inlineStr">
        <is>
          <t>Île-de-France</t>
        </is>
      </c>
      <c r="E6876" s="104" t="inlineStr">
        <is>
          <t>Livraison</t>
        </is>
      </c>
      <c r="F6876" s="104" t="n">
        <v>28</v>
      </c>
      <c r="G6876" s="159" t="n">
        <v>1607</v>
      </c>
      <c r="H6876" s="159" t="n">
        <v>4059</v>
      </c>
      <c r="I6876" s="160" t="n">
        <v>27598.72</v>
      </c>
      <c r="J6876" s="160" t="n">
        <v>1662.49</v>
      </c>
      <c r="K6876" s="160" t="n">
        <v>25936.23</v>
      </c>
      <c r="L6876" s="160" t="n">
        <v>7977.52</v>
      </c>
    </row>
    <row r="6877">
      <c r="A6877" s="176" t="n">
        <v>46054</v>
      </c>
      <c r="B6877" s="104" t="inlineStr">
        <is>
          <t>2025/26</t>
        </is>
      </c>
      <c r="C6877" s="104" t="inlineStr">
        <is>
          <t>HC-053</t>
        </is>
      </c>
      <c r="D6877" s="104" t="inlineStr">
        <is>
          <t>Île-de-France</t>
        </is>
      </c>
      <c r="E6877" s="104" t="inlineStr">
        <is>
          <t>Sur place</t>
        </is>
      </c>
      <c r="F6877" s="104" t="n">
        <v>28</v>
      </c>
      <c r="G6877" s="159" t="n">
        <v>3265</v>
      </c>
      <c r="H6877" s="159" t="n">
        <v>8573</v>
      </c>
      <c r="I6877" s="160" t="n">
        <v>44225.2</v>
      </c>
      <c r="J6877" s="160" t="n">
        <v>1340.38</v>
      </c>
      <c r="K6877" s="160" t="n">
        <v>42884.82</v>
      </c>
      <c r="L6877" s="160" t="n">
        <v>12817.08</v>
      </c>
    </row>
    <row r="6878">
      <c r="A6878" s="176" t="n">
        <v>46054</v>
      </c>
      <c r="B6878" s="104" t="inlineStr">
        <is>
          <t>2025/26</t>
        </is>
      </c>
      <c r="C6878" s="104" t="inlineStr">
        <is>
          <t>HC-053</t>
        </is>
      </c>
      <c r="D6878" s="104" t="inlineStr">
        <is>
          <t>Île-de-France</t>
        </is>
      </c>
      <c r="E6878" s="104" t="inlineStr">
        <is>
          <t>À emporter</t>
        </is>
      </c>
      <c r="F6878" s="104" t="n">
        <v>26</v>
      </c>
      <c r="G6878" s="159" t="n">
        <v>2306</v>
      </c>
      <c r="H6878" s="159" t="n">
        <v>5824</v>
      </c>
      <c r="I6878" s="160" t="n">
        <v>28647.84</v>
      </c>
      <c r="J6878" s="160" t="n">
        <v>910.58</v>
      </c>
      <c r="K6878" s="160" t="n">
        <v>27737.26</v>
      </c>
      <c r="L6878" s="160" t="n">
        <v>8061.45</v>
      </c>
    </row>
    <row r="6879">
      <c r="A6879" s="176" t="n">
        <v>46054</v>
      </c>
      <c r="B6879" s="104" t="inlineStr">
        <is>
          <t>2025/26</t>
        </is>
      </c>
      <c r="C6879" s="104" t="inlineStr">
        <is>
          <t>HC-054</t>
        </is>
      </c>
      <c r="D6879" s="104" t="inlineStr">
        <is>
          <t>Nord-Ouest</t>
        </is>
      </c>
      <c r="E6879" s="104" t="inlineStr">
        <is>
          <t>Drive</t>
        </is>
      </c>
      <c r="F6879" s="104" t="n">
        <v>28</v>
      </c>
      <c r="G6879" s="159" t="n">
        <v>1062</v>
      </c>
      <c r="H6879" s="159" t="n">
        <v>2819</v>
      </c>
      <c r="I6879" s="160" t="n">
        <v>15146.3</v>
      </c>
      <c r="J6879" s="160" t="n">
        <v>407.71</v>
      </c>
      <c r="K6879" s="160" t="n">
        <v>14738.59</v>
      </c>
      <c r="L6879" s="160" t="n">
        <v>4382.93</v>
      </c>
    </row>
    <row r="6880">
      <c r="A6880" s="176" t="n">
        <v>46054</v>
      </c>
      <c r="B6880" s="104" t="inlineStr">
        <is>
          <t>2025/26</t>
        </is>
      </c>
      <c r="C6880" s="104" t="inlineStr">
        <is>
          <t>HC-054</t>
        </is>
      </c>
      <c r="D6880" s="104" t="inlineStr">
        <is>
          <t>Nord-Ouest</t>
        </is>
      </c>
      <c r="E6880" s="104" t="inlineStr">
        <is>
          <t>Livraison</t>
        </is>
      </c>
      <c r="F6880" s="104" t="n">
        <v>28</v>
      </c>
      <c r="G6880" s="159" t="n">
        <v>1257</v>
      </c>
      <c r="H6880" s="159" t="n">
        <v>3181</v>
      </c>
      <c r="I6880" s="160" t="n">
        <v>21545.42</v>
      </c>
      <c r="J6880" s="160" t="n">
        <v>1264.83</v>
      </c>
      <c r="K6880" s="160" t="n">
        <v>20280.59</v>
      </c>
      <c r="L6880" s="160" t="n">
        <v>6285.07</v>
      </c>
    </row>
    <row r="6881">
      <c r="A6881" s="176" t="n">
        <v>46054</v>
      </c>
      <c r="B6881" s="104" t="inlineStr">
        <is>
          <t>2025/26</t>
        </is>
      </c>
      <c r="C6881" s="104" t="inlineStr">
        <is>
          <t>HC-054</t>
        </is>
      </c>
      <c r="D6881" s="104" t="inlineStr">
        <is>
          <t>Nord-Ouest</t>
        </is>
      </c>
      <c r="E6881" s="104" t="inlineStr">
        <is>
          <t>Sur place</t>
        </is>
      </c>
      <c r="F6881" s="104" t="n">
        <v>28</v>
      </c>
      <c r="G6881" s="159" t="n">
        <v>2513</v>
      </c>
      <c r="H6881" s="159" t="n">
        <v>6286</v>
      </c>
      <c r="I6881" s="160" t="n">
        <v>34083.24</v>
      </c>
      <c r="J6881" s="160" t="n">
        <v>987.47</v>
      </c>
      <c r="K6881" s="160" t="n">
        <v>33095.77</v>
      </c>
      <c r="L6881" s="160" t="n">
        <v>9848.01</v>
      </c>
    </row>
    <row r="6882">
      <c r="A6882" s="176" t="n">
        <v>46054</v>
      </c>
      <c r="B6882" s="104" t="inlineStr">
        <is>
          <t>2025/26</t>
        </is>
      </c>
      <c r="C6882" s="104" t="inlineStr">
        <is>
          <t>HC-054</t>
        </is>
      </c>
      <c r="D6882" s="104" t="inlineStr">
        <is>
          <t>Nord-Ouest</t>
        </is>
      </c>
      <c r="E6882" s="104" t="inlineStr">
        <is>
          <t>À emporter</t>
        </is>
      </c>
      <c r="F6882" s="104" t="n">
        <v>27</v>
      </c>
      <c r="G6882" s="159" t="n">
        <v>1887</v>
      </c>
      <c r="H6882" s="159" t="n">
        <v>4856</v>
      </c>
      <c r="I6882" s="160" t="n">
        <v>23701.04</v>
      </c>
      <c r="J6882" s="160" t="n">
        <v>782.65</v>
      </c>
      <c r="K6882" s="160" t="n">
        <v>22918.39</v>
      </c>
      <c r="L6882" s="160" t="n">
        <v>6836.58</v>
      </c>
    </row>
    <row r="6883">
      <c r="A6883" s="176" t="n">
        <v>46054</v>
      </c>
      <c r="B6883" s="104" t="inlineStr">
        <is>
          <t>2025/26</t>
        </is>
      </c>
      <c r="C6883" s="104" t="inlineStr">
        <is>
          <t>HC-055</t>
        </is>
      </c>
      <c r="D6883" s="104" t="inlineStr">
        <is>
          <t>Sud-Est</t>
        </is>
      </c>
      <c r="E6883" s="104" t="inlineStr">
        <is>
          <t>Livraison</t>
        </is>
      </c>
      <c r="F6883" s="104" t="n">
        <v>28</v>
      </c>
      <c r="G6883" s="159" t="n">
        <v>2224</v>
      </c>
      <c r="H6883" s="159" t="n">
        <v>5702</v>
      </c>
      <c r="I6883" s="160" t="n">
        <v>38711.93</v>
      </c>
      <c r="J6883" s="160" t="n">
        <v>2261.88</v>
      </c>
      <c r="K6883" s="160" t="n">
        <v>36450.05</v>
      </c>
      <c r="L6883" s="160" t="n">
        <v>11218.28</v>
      </c>
    </row>
    <row r="6884">
      <c r="A6884" s="176" t="n">
        <v>46054</v>
      </c>
      <c r="B6884" s="104" t="inlineStr">
        <is>
          <t>2025/26</t>
        </is>
      </c>
      <c r="C6884" s="104" t="inlineStr">
        <is>
          <t>HC-055</t>
        </is>
      </c>
      <c r="D6884" s="104" t="inlineStr">
        <is>
          <t>Sud-Est</t>
        </is>
      </c>
      <c r="E6884" s="104" t="inlineStr">
        <is>
          <t>Sur place</t>
        </is>
      </c>
      <c r="F6884" s="104" t="n">
        <v>28</v>
      </c>
      <c r="G6884" s="159" t="n">
        <v>4783</v>
      </c>
      <c r="H6884" s="159" t="n">
        <v>12099</v>
      </c>
      <c r="I6884" s="160" t="n">
        <v>63980.76</v>
      </c>
      <c r="J6884" s="160" t="n">
        <v>1903.11</v>
      </c>
      <c r="K6884" s="160" t="n">
        <v>62077.65</v>
      </c>
      <c r="L6884" s="160" t="n">
        <v>18367.06</v>
      </c>
    </row>
    <row r="6885">
      <c r="A6885" s="176" t="n">
        <v>46054</v>
      </c>
      <c r="B6885" s="104" t="inlineStr">
        <is>
          <t>2025/26</t>
        </is>
      </c>
      <c r="C6885" s="104" t="inlineStr">
        <is>
          <t>HC-055</t>
        </is>
      </c>
      <c r="D6885" s="104" t="inlineStr">
        <is>
          <t>Sud-Est</t>
        </is>
      </c>
      <c r="E6885" s="104" t="inlineStr">
        <is>
          <t>À emporter</t>
        </is>
      </c>
      <c r="F6885" s="104" t="n">
        <v>28</v>
      </c>
      <c r="G6885" s="159" t="n">
        <v>3740</v>
      </c>
      <c r="H6885" s="159" t="n">
        <v>9726</v>
      </c>
      <c r="I6885" s="160" t="n">
        <v>46877.13</v>
      </c>
      <c r="J6885" s="160" t="n">
        <v>1332.8</v>
      </c>
      <c r="K6885" s="160" t="n">
        <v>45544.33</v>
      </c>
      <c r="L6885" s="160" t="n">
        <v>13579.77</v>
      </c>
    </row>
    <row r="6886">
      <c r="A6886" s="176" t="n">
        <v>46054</v>
      </c>
      <c r="B6886" s="104" t="inlineStr">
        <is>
          <t>2025/26</t>
        </is>
      </c>
      <c r="C6886" s="104" t="inlineStr">
        <is>
          <t>HC-056</t>
        </is>
      </c>
      <c r="D6886" s="104" t="inlineStr">
        <is>
          <t>Sud-Ouest</t>
        </is>
      </c>
      <c r="E6886" s="104" t="inlineStr">
        <is>
          <t>Drive</t>
        </is>
      </c>
      <c r="F6886" s="104" t="n">
        <v>27</v>
      </c>
      <c r="G6886" s="159" t="n">
        <v>1114</v>
      </c>
      <c r="H6886" s="159" t="n">
        <v>2886</v>
      </c>
      <c r="I6886" s="160" t="n">
        <v>16020.62</v>
      </c>
      <c r="J6886" s="160" t="n">
        <v>515.03</v>
      </c>
      <c r="K6886" s="160" t="n">
        <v>15505.59</v>
      </c>
      <c r="L6886" s="160" t="n">
        <v>4643.79</v>
      </c>
    </row>
    <row r="6887">
      <c r="A6887" s="176" t="n">
        <v>46054</v>
      </c>
      <c r="B6887" s="104" t="inlineStr">
        <is>
          <t>2025/26</t>
        </is>
      </c>
      <c r="C6887" s="104" t="inlineStr">
        <is>
          <t>HC-056</t>
        </is>
      </c>
      <c r="D6887" s="104" t="inlineStr">
        <is>
          <t>Sud-Ouest</t>
        </is>
      </c>
      <c r="E6887" s="104" t="inlineStr">
        <is>
          <t>Livraison</t>
        </is>
      </c>
      <c r="F6887" s="104" t="n">
        <v>27</v>
      </c>
      <c r="G6887" s="159" t="n">
        <v>1300</v>
      </c>
      <c r="H6887" s="159" t="n">
        <v>3464</v>
      </c>
      <c r="I6887" s="160" t="n">
        <v>22362.25</v>
      </c>
      <c r="J6887" s="160" t="n">
        <v>1321.35</v>
      </c>
      <c r="K6887" s="160" t="n">
        <v>21040.9</v>
      </c>
      <c r="L6887" s="160" t="n">
        <v>6529.12</v>
      </c>
    </row>
    <row r="6888">
      <c r="A6888" s="176" t="n">
        <v>46054</v>
      </c>
      <c r="B6888" s="104" t="inlineStr">
        <is>
          <t>2025/26</t>
        </is>
      </c>
      <c r="C6888" s="104" t="inlineStr">
        <is>
          <t>HC-056</t>
        </is>
      </c>
      <c r="D6888" s="104" t="inlineStr">
        <is>
          <t>Sud-Ouest</t>
        </is>
      </c>
      <c r="E6888" s="104" t="inlineStr">
        <is>
          <t>Sur place</t>
        </is>
      </c>
      <c r="F6888" s="104" t="n">
        <v>28</v>
      </c>
      <c r="G6888" s="159" t="n">
        <v>2853</v>
      </c>
      <c r="H6888" s="159" t="n">
        <v>7067</v>
      </c>
      <c r="I6888" s="160" t="n">
        <v>38343.6</v>
      </c>
      <c r="J6888" s="160" t="n">
        <v>1034.5</v>
      </c>
      <c r="K6888" s="160" t="n">
        <v>37309.1</v>
      </c>
      <c r="L6888" s="160" t="n">
        <v>11173.37</v>
      </c>
    </row>
    <row r="6889">
      <c r="A6889" s="176" t="n">
        <v>46054</v>
      </c>
      <c r="B6889" s="104" t="inlineStr">
        <is>
          <t>2025/26</t>
        </is>
      </c>
      <c r="C6889" s="104" t="inlineStr">
        <is>
          <t>HC-056</t>
        </is>
      </c>
      <c r="D6889" s="104" t="inlineStr">
        <is>
          <t>Sud-Ouest</t>
        </is>
      </c>
      <c r="E6889" s="104" t="inlineStr">
        <is>
          <t>À emporter</t>
        </is>
      </c>
      <c r="F6889" s="104" t="n">
        <v>28</v>
      </c>
      <c r="G6889" s="159" t="n">
        <v>2158</v>
      </c>
      <c r="H6889" s="159" t="n">
        <v>5503</v>
      </c>
      <c r="I6889" s="160" t="n">
        <v>26910.85</v>
      </c>
      <c r="J6889" s="160" t="n">
        <v>775.29</v>
      </c>
      <c r="K6889" s="160" t="n">
        <v>26135.56</v>
      </c>
      <c r="L6889" s="160" t="n">
        <v>7817.45</v>
      </c>
    </row>
    <row r="6890">
      <c r="A6890" s="176" t="n">
        <v>46054</v>
      </c>
      <c r="B6890" s="104" t="inlineStr">
        <is>
          <t>2025/26</t>
        </is>
      </c>
      <c r="C6890" s="104" t="inlineStr">
        <is>
          <t>HC-057</t>
        </is>
      </c>
      <c r="D6890" s="104" t="inlineStr">
        <is>
          <t>Île-de-France</t>
        </is>
      </c>
      <c r="E6890" s="104" t="inlineStr">
        <is>
          <t>Livraison</t>
        </is>
      </c>
      <c r="F6890" s="104" t="n">
        <v>28</v>
      </c>
      <c r="G6890" s="159" t="n">
        <v>1940</v>
      </c>
      <c r="H6890" s="159" t="n">
        <v>4897</v>
      </c>
      <c r="I6890" s="160" t="n">
        <v>32588.95</v>
      </c>
      <c r="J6890" s="160" t="n">
        <v>1786.38</v>
      </c>
      <c r="K6890" s="160" t="n">
        <v>30802.57</v>
      </c>
      <c r="L6890" s="160" t="n">
        <v>9484.379999999999</v>
      </c>
    </row>
    <row r="6891">
      <c r="A6891" s="176" t="n">
        <v>46054</v>
      </c>
      <c r="B6891" s="104" t="inlineStr">
        <is>
          <t>2025/26</t>
        </is>
      </c>
      <c r="C6891" s="104" t="inlineStr">
        <is>
          <t>HC-057</t>
        </is>
      </c>
      <c r="D6891" s="104" t="inlineStr">
        <is>
          <t>Île-de-France</t>
        </is>
      </c>
      <c r="E6891" s="104" t="inlineStr">
        <is>
          <t>Sur place</t>
        </is>
      </c>
      <c r="F6891" s="104" t="n">
        <v>27</v>
      </c>
      <c r="G6891" s="159" t="n">
        <v>3570</v>
      </c>
      <c r="H6891" s="159" t="n">
        <v>9280</v>
      </c>
      <c r="I6891" s="160" t="n">
        <v>48153.29</v>
      </c>
      <c r="J6891" s="160" t="n">
        <v>1404.05</v>
      </c>
      <c r="K6891" s="160" t="n">
        <v>46749.24</v>
      </c>
      <c r="L6891" s="160" t="n">
        <v>13936.61</v>
      </c>
    </row>
    <row r="6892">
      <c r="A6892" s="176" t="n">
        <v>46054</v>
      </c>
      <c r="B6892" s="104" t="inlineStr">
        <is>
          <t>2025/26</t>
        </is>
      </c>
      <c r="C6892" s="104" t="inlineStr">
        <is>
          <t>HC-057</t>
        </is>
      </c>
      <c r="D6892" s="104" t="inlineStr">
        <is>
          <t>Île-de-France</t>
        </is>
      </c>
      <c r="E6892" s="104" t="inlineStr">
        <is>
          <t>À emporter</t>
        </is>
      </c>
      <c r="F6892" s="104" t="n">
        <v>27</v>
      </c>
      <c r="G6892" s="159" t="n">
        <v>2662</v>
      </c>
      <c r="H6892" s="159" t="n">
        <v>6868</v>
      </c>
      <c r="I6892" s="160" t="n">
        <v>33056.85</v>
      </c>
      <c r="J6892" s="160" t="n">
        <v>977.83</v>
      </c>
      <c r="K6892" s="160" t="n">
        <v>32079.02</v>
      </c>
      <c r="L6892" s="160" t="n">
        <v>9662.74</v>
      </c>
    </row>
    <row r="6893">
      <c r="A6893" s="176" t="n">
        <v>46054</v>
      </c>
      <c r="B6893" s="104" t="inlineStr">
        <is>
          <t>2025/26</t>
        </is>
      </c>
      <c r="C6893" s="104" t="inlineStr">
        <is>
          <t>HC-058</t>
        </is>
      </c>
      <c r="D6893" s="104" t="inlineStr">
        <is>
          <t>Nord-Ouest</t>
        </is>
      </c>
      <c r="E6893" s="104" t="inlineStr">
        <is>
          <t>Livraison</t>
        </is>
      </c>
      <c r="F6893" s="104" t="n">
        <v>28</v>
      </c>
      <c r="G6893" s="159" t="n">
        <v>1095</v>
      </c>
      <c r="H6893" s="159" t="n">
        <v>2709</v>
      </c>
      <c r="I6893" s="160" t="n">
        <v>18749.94</v>
      </c>
      <c r="J6893" s="160" t="n">
        <v>1131.02</v>
      </c>
      <c r="K6893" s="160" t="n">
        <v>17618.92</v>
      </c>
      <c r="L6893" s="160" t="n">
        <v>5446.78</v>
      </c>
    </row>
    <row r="6894">
      <c r="A6894" s="176" t="n">
        <v>46054</v>
      </c>
      <c r="B6894" s="104" t="inlineStr">
        <is>
          <t>2025/26</t>
        </is>
      </c>
      <c r="C6894" s="104" t="inlineStr">
        <is>
          <t>HC-058</t>
        </is>
      </c>
      <c r="D6894" s="104" t="inlineStr">
        <is>
          <t>Nord-Ouest</t>
        </is>
      </c>
      <c r="E6894" s="104" t="inlineStr">
        <is>
          <t>Sur place</t>
        </is>
      </c>
      <c r="F6894" s="104" t="n">
        <v>28</v>
      </c>
      <c r="G6894" s="159" t="n">
        <v>2309</v>
      </c>
      <c r="H6894" s="159" t="n">
        <v>5893</v>
      </c>
      <c r="I6894" s="160" t="n">
        <v>31174.4</v>
      </c>
      <c r="J6894" s="160" t="n">
        <v>1019.88</v>
      </c>
      <c r="K6894" s="160" t="n">
        <v>30154.52</v>
      </c>
      <c r="L6894" s="160" t="n">
        <v>8987.940000000001</v>
      </c>
    </row>
    <row r="6895">
      <c r="A6895" s="176" t="n">
        <v>46054</v>
      </c>
      <c r="B6895" s="104" t="inlineStr">
        <is>
          <t>2025/26</t>
        </is>
      </c>
      <c r="C6895" s="104" t="inlineStr">
        <is>
          <t>HC-058</t>
        </is>
      </c>
      <c r="D6895" s="104" t="inlineStr">
        <is>
          <t>Nord-Ouest</t>
        </is>
      </c>
      <c r="E6895" s="104" t="inlineStr">
        <is>
          <t>À emporter</t>
        </is>
      </c>
      <c r="F6895" s="104" t="n">
        <v>27</v>
      </c>
      <c r="G6895" s="159" t="n">
        <v>1662</v>
      </c>
      <c r="H6895" s="159" t="n">
        <v>4227</v>
      </c>
      <c r="I6895" s="160" t="n">
        <v>20153.74</v>
      </c>
      <c r="J6895" s="160" t="n">
        <v>620.88</v>
      </c>
      <c r="K6895" s="160" t="n">
        <v>19532.86</v>
      </c>
      <c r="L6895" s="160" t="n">
        <v>5849.93</v>
      </c>
    </row>
    <row r="6896">
      <c r="A6896" s="176" t="n">
        <v>46054</v>
      </c>
      <c r="B6896" s="104" t="inlineStr">
        <is>
          <t>2025/26</t>
        </is>
      </c>
      <c r="C6896" s="104" t="inlineStr">
        <is>
          <t>HC-059</t>
        </is>
      </c>
      <c r="D6896" s="104" t="inlineStr">
        <is>
          <t>Sud-Est</t>
        </is>
      </c>
      <c r="E6896" s="104" t="inlineStr">
        <is>
          <t>Livraison</t>
        </is>
      </c>
      <c r="F6896" s="104" t="n">
        <v>28</v>
      </c>
      <c r="G6896" s="159" t="n">
        <v>1531</v>
      </c>
      <c r="H6896" s="159" t="n">
        <v>3904</v>
      </c>
      <c r="I6896" s="160" t="n">
        <v>26372.82</v>
      </c>
      <c r="J6896" s="160" t="n">
        <v>1540.35</v>
      </c>
      <c r="K6896" s="160" t="n">
        <v>24832.47</v>
      </c>
      <c r="L6896" s="160" t="n">
        <v>7622.73</v>
      </c>
    </row>
    <row r="6897">
      <c r="A6897" s="176" t="n">
        <v>46054</v>
      </c>
      <c r="B6897" s="104" t="inlineStr">
        <is>
          <t>2025/26</t>
        </is>
      </c>
      <c r="C6897" s="104" t="inlineStr">
        <is>
          <t>HC-059</t>
        </is>
      </c>
      <c r="D6897" s="104" t="inlineStr">
        <is>
          <t>Sud-Est</t>
        </is>
      </c>
      <c r="E6897" s="104" t="inlineStr">
        <is>
          <t>Sur place</t>
        </is>
      </c>
      <c r="F6897" s="104" t="n">
        <v>28</v>
      </c>
      <c r="G6897" s="159" t="n">
        <v>3343</v>
      </c>
      <c r="H6897" s="159" t="n">
        <v>8370</v>
      </c>
      <c r="I6897" s="160" t="n">
        <v>45098.72</v>
      </c>
      <c r="J6897" s="160" t="n">
        <v>1423.46</v>
      </c>
      <c r="K6897" s="160" t="n">
        <v>43675.26</v>
      </c>
      <c r="L6897" s="160" t="n">
        <v>13102.42</v>
      </c>
    </row>
    <row r="6898">
      <c r="A6898" s="176" t="n">
        <v>46054</v>
      </c>
      <c r="B6898" s="104" t="inlineStr">
        <is>
          <t>2025/26</t>
        </is>
      </c>
      <c r="C6898" s="104" t="inlineStr">
        <is>
          <t>HC-059</t>
        </is>
      </c>
      <c r="D6898" s="104" t="inlineStr">
        <is>
          <t>Sud-Est</t>
        </is>
      </c>
      <c r="E6898" s="104" t="inlineStr">
        <is>
          <t>À emporter</t>
        </is>
      </c>
      <c r="F6898" s="104" t="n">
        <v>28</v>
      </c>
      <c r="G6898" s="159" t="n">
        <v>2491</v>
      </c>
      <c r="H6898" s="159" t="n">
        <v>6462</v>
      </c>
      <c r="I6898" s="160" t="n">
        <v>31007.58</v>
      </c>
      <c r="J6898" s="160" t="n">
        <v>1059.28</v>
      </c>
      <c r="K6898" s="160" t="n">
        <v>29948.3</v>
      </c>
      <c r="L6898" s="160" t="n">
        <v>8967.969999999999</v>
      </c>
    </row>
    <row r="6899">
      <c r="A6899" s="176" t="n">
        <v>46054</v>
      </c>
      <c r="B6899" s="104" t="inlineStr">
        <is>
          <t>2025/26</t>
        </is>
      </c>
      <c r="C6899" s="104" t="inlineStr">
        <is>
          <t>HC-060</t>
        </is>
      </c>
      <c r="D6899" s="104" t="inlineStr">
        <is>
          <t>Sud-Ouest</t>
        </is>
      </c>
      <c r="E6899" s="104" t="inlineStr">
        <is>
          <t>Livraison</t>
        </is>
      </c>
      <c r="F6899" s="104" t="n">
        <v>28</v>
      </c>
      <c r="G6899" s="159" t="n">
        <v>1319</v>
      </c>
      <c r="H6899" s="159" t="n">
        <v>3384</v>
      </c>
      <c r="I6899" s="160" t="n">
        <v>21956.19</v>
      </c>
      <c r="J6899" s="160" t="n">
        <v>1243.01</v>
      </c>
      <c r="K6899" s="160" t="n">
        <v>20713.18</v>
      </c>
      <c r="L6899" s="160" t="n">
        <v>6400.77</v>
      </c>
    </row>
    <row r="6900">
      <c r="A6900" s="176" t="n">
        <v>46054</v>
      </c>
      <c r="B6900" s="104" t="inlineStr">
        <is>
          <t>2025/26</t>
        </is>
      </c>
      <c r="C6900" s="104" t="inlineStr">
        <is>
          <t>HC-060</t>
        </is>
      </c>
      <c r="D6900" s="104" t="inlineStr">
        <is>
          <t>Sud-Ouest</t>
        </is>
      </c>
      <c r="E6900" s="104" t="inlineStr">
        <is>
          <t>Sur place</t>
        </is>
      </c>
      <c r="F6900" s="104" t="n">
        <v>28</v>
      </c>
      <c r="G6900" s="159" t="n">
        <v>2541</v>
      </c>
      <c r="H6900" s="159" t="n">
        <v>6331</v>
      </c>
      <c r="I6900" s="160" t="n">
        <v>34008.99</v>
      </c>
      <c r="J6900" s="160" t="n">
        <v>1223.26</v>
      </c>
      <c r="K6900" s="160" t="n">
        <v>32785.73</v>
      </c>
      <c r="L6900" s="160" t="n">
        <v>9745.559999999999</v>
      </c>
    </row>
    <row r="6901">
      <c r="A6901" s="176" t="n">
        <v>46054</v>
      </c>
      <c r="B6901" s="104" t="inlineStr">
        <is>
          <t>2025/26</t>
        </is>
      </c>
      <c r="C6901" s="104" t="inlineStr">
        <is>
          <t>HC-060</t>
        </is>
      </c>
      <c r="D6901" s="104" t="inlineStr">
        <is>
          <t>Sud-Ouest</t>
        </is>
      </c>
      <c r="E6901" s="104" t="inlineStr">
        <is>
          <t>À emporter</t>
        </is>
      </c>
      <c r="F6901" s="104" t="n">
        <v>26</v>
      </c>
      <c r="G6901" s="159" t="n">
        <v>1854</v>
      </c>
      <c r="H6901" s="159" t="n">
        <v>4722</v>
      </c>
      <c r="I6901" s="160" t="n">
        <v>23014.77</v>
      </c>
      <c r="J6901" s="160" t="n">
        <v>686.37</v>
      </c>
      <c r="K6901" s="160" t="n">
        <v>22328.4</v>
      </c>
      <c r="L6901" s="160" t="n">
        <v>6665.05</v>
      </c>
    </row>
    <row r="6902">
      <c r="A6902" s="176" t="n">
        <v>46054</v>
      </c>
      <c r="B6902" s="104" t="inlineStr">
        <is>
          <t>2025/26</t>
        </is>
      </c>
      <c r="C6902" s="104" t="inlineStr">
        <is>
          <t>HC-061</t>
        </is>
      </c>
      <c r="D6902" s="104" t="inlineStr">
        <is>
          <t>Île-de-France</t>
        </is>
      </c>
      <c r="E6902" s="104" t="inlineStr">
        <is>
          <t>Livraison</t>
        </is>
      </c>
      <c r="F6902" s="104" t="n">
        <v>28</v>
      </c>
      <c r="G6902" s="159" t="n">
        <v>1428</v>
      </c>
      <c r="H6902" s="159" t="n">
        <v>3597</v>
      </c>
      <c r="I6902" s="160" t="n">
        <v>24851.62</v>
      </c>
      <c r="J6902" s="160" t="n">
        <v>1483.3</v>
      </c>
      <c r="K6902" s="160" t="n">
        <v>23368.32</v>
      </c>
      <c r="L6902" s="160" t="n">
        <v>7185.86</v>
      </c>
    </row>
    <row r="6903">
      <c r="A6903" s="176" t="n">
        <v>46054</v>
      </c>
      <c r="B6903" s="104" t="inlineStr">
        <is>
          <t>2025/26</t>
        </is>
      </c>
      <c r="C6903" s="104" t="inlineStr">
        <is>
          <t>HC-061</t>
        </is>
      </c>
      <c r="D6903" s="104" t="inlineStr">
        <is>
          <t>Île-de-France</t>
        </is>
      </c>
      <c r="E6903" s="104" t="inlineStr">
        <is>
          <t>Sur place</t>
        </is>
      </c>
      <c r="F6903" s="104" t="n">
        <v>28</v>
      </c>
      <c r="G6903" s="159" t="n">
        <v>3194</v>
      </c>
      <c r="H6903" s="159" t="n">
        <v>8275</v>
      </c>
      <c r="I6903" s="160" t="n">
        <v>43115.88</v>
      </c>
      <c r="J6903" s="160" t="n">
        <v>1343.35</v>
      </c>
      <c r="K6903" s="160" t="n">
        <v>41772.53</v>
      </c>
      <c r="L6903" s="160" t="n">
        <v>12468.83</v>
      </c>
    </row>
    <row r="6904">
      <c r="A6904" s="176" t="n">
        <v>46054</v>
      </c>
      <c r="B6904" s="104" t="inlineStr">
        <is>
          <t>2025/26</t>
        </is>
      </c>
      <c r="C6904" s="104" t="inlineStr">
        <is>
          <t>HC-061</t>
        </is>
      </c>
      <c r="D6904" s="104" t="inlineStr">
        <is>
          <t>Île-de-France</t>
        </is>
      </c>
      <c r="E6904" s="104" t="inlineStr">
        <is>
          <t>À emporter</t>
        </is>
      </c>
      <c r="F6904" s="104" t="n">
        <v>28</v>
      </c>
      <c r="G6904" s="159" t="n">
        <v>2428</v>
      </c>
      <c r="H6904" s="159" t="n">
        <v>6411</v>
      </c>
      <c r="I6904" s="160" t="n">
        <v>29863.03</v>
      </c>
      <c r="J6904" s="160" t="n">
        <v>908.92</v>
      </c>
      <c r="K6904" s="160" t="n">
        <v>28954.11</v>
      </c>
      <c r="L6904" s="160" t="n">
        <v>8655.889999999999</v>
      </c>
    </row>
    <row r="6905">
      <c r="A6905" s="176" t="n">
        <v>46054</v>
      </c>
      <c r="B6905" s="104" t="inlineStr">
        <is>
          <t>2025/26</t>
        </is>
      </c>
      <c r="C6905" s="104" t="inlineStr">
        <is>
          <t>HC-062</t>
        </is>
      </c>
      <c r="D6905" s="104" t="inlineStr">
        <is>
          <t>Nord-Ouest</t>
        </is>
      </c>
      <c r="E6905" s="104" t="inlineStr">
        <is>
          <t>Drive</t>
        </is>
      </c>
      <c r="F6905" s="104" t="n">
        <v>28</v>
      </c>
      <c r="G6905" s="159" t="n">
        <v>875</v>
      </c>
      <c r="H6905" s="159" t="n">
        <v>2199</v>
      </c>
      <c r="I6905" s="160" t="n">
        <v>12511.83</v>
      </c>
      <c r="J6905" s="160" t="n">
        <v>361.09</v>
      </c>
      <c r="K6905" s="160" t="n">
        <v>12150.74</v>
      </c>
      <c r="L6905" s="160" t="n">
        <v>3626.81</v>
      </c>
    </row>
    <row r="6906">
      <c r="A6906" s="176" t="n">
        <v>46054</v>
      </c>
      <c r="B6906" s="104" t="inlineStr">
        <is>
          <t>2025/26</t>
        </is>
      </c>
      <c r="C6906" s="104" t="inlineStr">
        <is>
          <t>HC-062</t>
        </is>
      </c>
      <c r="D6906" s="104" t="inlineStr">
        <is>
          <t>Nord-Ouest</t>
        </is>
      </c>
      <c r="E6906" s="104" t="inlineStr">
        <is>
          <t>Livraison</t>
        </is>
      </c>
      <c r="F6906" s="104" t="n">
        <v>28</v>
      </c>
      <c r="G6906" s="159" t="n">
        <v>949</v>
      </c>
      <c r="H6906" s="159" t="n">
        <v>2349</v>
      </c>
      <c r="I6906" s="160" t="n">
        <v>16497.91</v>
      </c>
      <c r="J6906" s="160" t="n">
        <v>981.25</v>
      </c>
      <c r="K6906" s="160" t="n">
        <v>15516.66</v>
      </c>
      <c r="L6906" s="160" t="n">
        <v>4816.97</v>
      </c>
    </row>
    <row r="6907">
      <c r="A6907" s="176" t="n">
        <v>46054</v>
      </c>
      <c r="B6907" s="104" t="inlineStr">
        <is>
          <t>2025/26</t>
        </is>
      </c>
      <c r="C6907" s="104" t="inlineStr">
        <is>
          <t>HC-062</t>
        </is>
      </c>
      <c r="D6907" s="104" t="inlineStr">
        <is>
          <t>Nord-Ouest</t>
        </is>
      </c>
      <c r="E6907" s="104" t="inlineStr">
        <is>
          <t>Sur place</t>
        </is>
      </c>
      <c r="F6907" s="104" t="n">
        <v>28</v>
      </c>
      <c r="G6907" s="159" t="n">
        <v>2117</v>
      </c>
      <c r="H6907" s="159" t="n">
        <v>5547</v>
      </c>
      <c r="I6907" s="160" t="n">
        <v>28667.27</v>
      </c>
      <c r="J6907" s="160" t="n">
        <v>881.9</v>
      </c>
      <c r="K6907" s="160" t="n">
        <v>27785.37</v>
      </c>
      <c r="L6907" s="160" t="n">
        <v>8234.68</v>
      </c>
    </row>
    <row r="6908">
      <c r="A6908" s="176" t="n">
        <v>46054</v>
      </c>
      <c r="B6908" s="104" t="inlineStr">
        <is>
          <t>2025/26</t>
        </is>
      </c>
      <c r="C6908" s="104" t="inlineStr">
        <is>
          <t>HC-062</t>
        </is>
      </c>
      <c r="D6908" s="104" t="inlineStr">
        <is>
          <t>Nord-Ouest</t>
        </is>
      </c>
      <c r="E6908" s="104" t="inlineStr">
        <is>
          <t>À emporter</t>
        </is>
      </c>
      <c r="F6908" s="104" t="n">
        <v>28</v>
      </c>
      <c r="G6908" s="159" t="n">
        <v>1604</v>
      </c>
      <c r="H6908" s="159" t="n">
        <v>3978</v>
      </c>
      <c r="I6908" s="160" t="n">
        <v>20164.89</v>
      </c>
      <c r="J6908" s="160" t="n">
        <v>492.96</v>
      </c>
      <c r="K6908" s="160" t="n">
        <v>19671.93</v>
      </c>
      <c r="L6908" s="160" t="n">
        <v>5876.99</v>
      </c>
    </row>
    <row r="6909">
      <c r="A6909" s="176" t="n">
        <v>46054</v>
      </c>
      <c r="B6909" s="104" t="inlineStr">
        <is>
          <t>2025/26</t>
        </is>
      </c>
      <c r="C6909" s="104" t="inlineStr">
        <is>
          <t>HC-063</t>
        </is>
      </c>
      <c r="D6909" s="104" t="inlineStr">
        <is>
          <t>Sud-Est</t>
        </is>
      </c>
      <c r="E6909" s="104" t="inlineStr">
        <is>
          <t>Livraison</t>
        </is>
      </c>
      <c r="F6909" s="104" t="n">
        <v>28</v>
      </c>
      <c r="G6909" s="159" t="n">
        <v>1352</v>
      </c>
      <c r="H6909" s="159" t="n">
        <v>3495</v>
      </c>
      <c r="I6909" s="160" t="n">
        <v>22721.93</v>
      </c>
      <c r="J6909" s="160" t="n">
        <v>1359.8</v>
      </c>
      <c r="K6909" s="160" t="n">
        <v>21362.13</v>
      </c>
      <c r="L6909" s="160" t="n">
        <v>6603.22</v>
      </c>
    </row>
    <row r="6910">
      <c r="A6910" s="176" t="n">
        <v>46054</v>
      </c>
      <c r="B6910" s="104" t="inlineStr">
        <is>
          <t>2025/26</t>
        </is>
      </c>
      <c r="C6910" s="104" t="inlineStr">
        <is>
          <t>HC-063</t>
        </is>
      </c>
      <c r="D6910" s="104" t="inlineStr">
        <is>
          <t>Sud-Est</t>
        </is>
      </c>
      <c r="E6910" s="104" t="inlineStr">
        <is>
          <t>Sur place</t>
        </is>
      </c>
      <c r="F6910" s="104" t="n">
        <v>27</v>
      </c>
      <c r="G6910" s="159" t="n">
        <v>2603</v>
      </c>
      <c r="H6910" s="159" t="n">
        <v>6532</v>
      </c>
      <c r="I6910" s="160" t="n">
        <v>35090.98</v>
      </c>
      <c r="J6910" s="160" t="n">
        <v>996.14</v>
      </c>
      <c r="K6910" s="160" t="n">
        <v>34094.84</v>
      </c>
      <c r="L6910" s="160" t="n">
        <v>10201.78</v>
      </c>
    </row>
    <row r="6911">
      <c r="A6911" s="176" t="n">
        <v>46054</v>
      </c>
      <c r="B6911" s="104" t="inlineStr">
        <is>
          <t>2025/26</t>
        </is>
      </c>
      <c r="C6911" s="104" t="inlineStr">
        <is>
          <t>HC-063</t>
        </is>
      </c>
      <c r="D6911" s="104" t="inlineStr">
        <is>
          <t>Sud-Est</t>
        </is>
      </c>
      <c r="E6911" s="104" t="inlineStr">
        <is>
          <t>À emporter</t>
        </is>
      </c>
      <c r="F6911" s="104" t="n">
        <v>26</v>
      </c>
      <c r="G6911" s="159" t="n">
        <v>1944</v>
      </c>
      <c r="H6911" s="159" t="n">
        <v>4945</v>
      </c>
      <c r="I6911" s="160" t="n">
        <v>24025.09</v>
      </c>
      <c r="J6911" s="160" t="n">
        <v>664.35</v>
      </c>
      <c r="K6911" s="160" t="n">
        <v>23360.74</v>
      </c>
      <c r="L6911" s="160" t="n">
        <v>6958.64</v>
      </c>
    </row>
    <row r="6912">
      <c r="A6912" s="176" t="n">
        <v>46054</v>
      </c>
      <c r="B6912" s="104" t="inlineStr">
        <is>
          <t>2025/26</t>
        </is>
      </c>
      <c r="C6912" s="104" t="inlineStr">
        <is>
          <t>HC-064</t>
        </is>
      </c>
      <c r="D6912" s="104" t="inlineStr">
        <is>
          <t>Sud-Ouest</t>
        </is>
      </c>
      <c r="E6912" s="104" t="inlineStr">
        <is>
          <t>Livraison</t>
        </is>
      </c>
      <c r="F6912" s="104" t="n">
        <v>27</v>
      </c>
      <c r="G6912" s="159" t="n">
        <v>1108</v>
      </c>
      <c r="H6912" s="159" t="n">
        <v>2938</v>
      </c>
      <c r="I6912" s="160" t="n">
        <v>18881.06</v>
      </c>
      <c r="J6912" s="160" t="n">
        <v>1045.78</v>
      </c>
      <c r="K6912" s="160" t="n">
        <v>17835.28</v>
      </c>
      <c r="L6912" s="160" t="n">
        <v>5512.46</v>
      </c>
    </row>
    <row r="6913">
      <c r="A6913" s="176" t="n">
        <v>46054</v>
      </c>
      <c r="B6913" s="104" t="inlineStr">
        <is>
          <t>2025/26</t>
        </is>
      </c>
      <c r="C6913" s="104" t="inlineStr">
        <is>
          <t>HC-064</t>
        </is>
      </c>
      <c r="D6913" s="104" t="inlineStr">
        <is>
          <t>Sud-Ouest</t>
        </is>
      </c>
      <c r="E6913" s="104" t="inlineStr">
        <is>
          <t>Sur place</t>
        </is>
      </c>
      <c r="F6913" s="104" t="n">
        <v>28</v>
      </c>
      <c r="G6913" s="159" t="n">
        <v>2388</v>
      </c>
      <c r="H6913" s="159" t="n">
        <v>6424</v>
      </c>
      <c r="I6913" s="160" t="n">
        <v>32198.9</v>
      </c>
      <c r="J6913" s="160" t="n">
        <v>1106.44</v>
      </c>
      <c r="K6913" s="160" t="n">
        <v>31092.46</v>
      </c>
      <c r="L6913" s="160" t="n">
        <v>9308.780000000001</v>
      </c>
    </row>
    <row r="6914">
      <c r="A6914" s="176" t="n">
        <v>46054</v>
      </c>
      <c r="B6914" s="104" t="inlineStr">
        <is>
          <t>2025/26</t>
        </is>
      </c>
      <c r="C6914" s="104" t="inlineStr">
        <is>
          <t>HC-064</t>
        </is>
      </c>
      <c r="D6914" s="104" t="inlineStr">
        <is>
          <t>Sud-Ouest</t>
        </is>
      </c>
      <c r="E6914" s="104" t="inlineStr">
        <is>
          <t>À emporter</t>
        </is>
      </c>
      <c r="F6914" s="104" t="n">
        <v>27</v>
      </c>
      <c r="G6914" s="159" t="n">
        <v>1757</v>
      </c>
      <c r="H6914" s="159" t="n">
        <v>4348</v>
      </c>
      <c r="I6914" s="160" t="n">
        <v>22055.8</v>
      </c>
      <c r="J6914" s="160" t="n">
        <v>715.54</v>
      </c>
      <c r="K6914" s="160" t="n">
        <v>21340.26</v>
      </c>
      <c r="L6914" s="160" t="n">
        <v>6371.28</v>
      </c>
    </row>
    <row r="6915">
      <c r="A6915" s="176" t="n">
        <v>46054</v>
      </c>
      <c r="B6915" s="104" t="inlineStr">
        <is>
          <t>2025/26</t>
        </is>
      </c>
      <c r="C6915" s="104" t="inlineStr">
        <is>
          <t>HC-065</t>
        </is>
      </c>
      <c r="D6915" s="104" t="inlineStr">
        <is>
          <t>Île-de-France</t>
        </is>
      </c>
      <c r="E6915" s="104" t="inlineStr">
        <is>
          <t>Livraison</t>
        </is>
      </c>
      <c r="F6915" s="104" t="n">
        <v>28</v>
      </c>
      <c r="G6915" s="159" t="n">
        <v>2027</v>
      </c>
      <c r="H6915" s="159" t="n">
        <v>5189</v>
      </c>
      <c r="I6915" s="160" t="n">
        <v>34777.62</v>
      </c>
      <c r="J6915" s="160" t="n">
        <v>2088.43</v>
      </c>
      <c r="K6915" s="160" t="n">
        <v>32689.19</v>
      </c>
      <c r="L6915" s="160" t="n">
        <v>10095.96</v>
      </c>
    </row>
    <row r="6916">
      <c r="A6916" s="176" t="n">
        <v>46054</v>
      </c>
      <c r="B6916" s="104" t="inlineStr">
        <is>
          <t>2025/26</t>
        </is>
      </c>
      <c r="C6916" s="104" t="inlineStr">
        <is>
          <t>HC-065</t>
        </is>
      </c>
      <c r="D6916" s="104" t="inlineStr">
        <is>
          <t>Île-de-France</t>
        </is>
      </c>
      <c r="E6916" s="104" t="inlineStr">
        <is>
          <t>Sur place</t>
        </is>
      </c>
      <c r="F6916" s="104" t="n">
        <v>28</v>
      </c>
      <c r="G6916" s="159" t="n">
        <v>4451</v>
      </c>
      <c r="H6916" s="159" t="n">
        <v>11012</v>
      </c>
      <c r="I6916" s="160" t="n">
        <v>59715.5</v>
      </c>
      <c r="J6916" s="160" t="n">
        <v>1840</v>
      </c>
      <c r="K6916" s="160" t="n">
        <v>57875.5</v>
      </c>
      <c r="L6916" s="160" t="n">
        <v>17404.84</v>
      </c>
    </row>
    <row r="6917">
      <c r="A6917" s="176" t="n">
        <v>46054</v>
      </c>
      <c r="B6917" s="104" t="inlineStr">
        <is>
          <t>2025/26</t>
        </is>
      </c>
      <c r="C6917" s="104" t="inlineStr">
        <is>
          <t>HC-065</t>
        </is>
      </c>
      <c r="D6917" s="104" t="inlineStr">
        <is>
          <t>Île-de-France</t>
        </is>
      </c>
      <c r="E6917" s="104" t="inlineStr">
        <is>
          <t>À emporter</t>
        </is>
      </c>
      <c r="F6917" s="104" t="n">
        <v>28</v>
      </c>
      <c r="G6917" s="159" t="n">
        <v>3441</v>
      </c>
      <c r="H6917" s="159" t="n">
        <v>8659</v>
      </c>
      <c r="I6917" s="160" t="n">
        <v>43169.81</v>
      </c>
      <c r="J6917" s="160" t="n">
        <v>1304.14</v>
      </c>
      <c r="K6917" s="160" t="n">
        <v>41865.67</v>
      </c>
      <c r="L6917" s="160" t="n">
        <v>12510.41</v>
      </c>
    </row>
    <row r="6918">
      <c r="A6918" s="176" t="n">
        <v>46054</v>
      </c>
      <c r="B6918" s="104" t="inlineStr">
        <is>
          <t>2025/26</t>
        </is>
      </c>
      <c r="C6918" s="104" t="inlineStr">
        <is>
          <t>HC-066</t>
        </is>
      </c>
      <c r="D6918" s="104" t="inlineStr">
        <is>
          <t>Nord-Ouest</t>
        </is>
      </c>
      <c r="E6918" s="104" t="inlineStr">
        <is>
          <t>Livraison</t>
        </is>
      </c>
      <c r="F6918" s="104" t="n">
        <v>28</v>
      </c>
      <c r="G6918" s="159" t="n">
        <v>1563</v>
      </c>
      <c r="H6918" s="159" t="n">
        <v>4021</v>
      </c>
      <c r="I6918" s="160" t="n">
        <v>27126.17</v>
      </c>
      <c r="J6918" s="160" t="n">
        <v>1639.9</v>
      </c>
      <c r="K6918" s="160" t="n">
        <v>25486.27</v>
      </c>
      <c r="L6918" s="160" t="n">
        <v>9248.190000000001</v>
      </c>
    </row>
    <row r="6919">
      <c r="A6919" s="176" t="n">
        <v>46054</v>
      </c>
      <c r="B6919" s="104" t="inlineStr">
        <is>
          <t>2025/26</t>
        </is>
      </c>
      <c r="C6919" s="104" t="inlineStr">
        <is>
          <t>HC-066</t>
        </is>
      </c>
      <c r="D6919" s="104" t="inlineStr">
        <is>
          <t>Nord-Ouest</t>
        </is>
      </c>
      <c r="E6919" s="104" t="inlineStr">
        <is>
          <t>Sur place</t>
        </is>
      </c>
      <c r="F6919" s="104" t="n">
        <v>28</v>
      </c>
      <c r="G6919" s="159" t="n">
        <v>3492</v>
      </c>
      <c r="H6919" s="159" t="n">
        <v>8804</v>
      </c>
      <c r="I6919" s="160" t="n">
        <v>47926.7</v>
      </c>
      <c r="J6919" s="160" t="n">
        <v>1381.65</v>
      </c>
      <c r="K6919" s="160" t="n">
        <v>46545.05</v>
      </c>
      <c r="L6919" s="160" t="n">
        <v>16135.86</v>
      </c>
    </row>
    <row r="6920">
      <c r="A6920" s="176" t="n">
        <v>46054</v>
      </c>
      <c r="B6920" s="104" t="inlineStr">
        <is>
          <t>2025/26</t>
        </is>
      </c>
      <c r="C6920" s="104" t="inlineStr">
        <is>
          <t>HC-066</t>
        </is>
      </c>
      <c r="D6920" s="104" t="inlineStr">
        <is>
          <t>Nord-Ouest</t>
        </is>
      </c>
      <c r="E6920" s="104" t="inlineStr">
        <is>
          <t>À emporter</t>
        </is>
      </c>
      <c r="F6920" s="104" t="n">
        <v>28</v>
      </c>
      <c r="G6920" s="159" t="n">
        <v>2534</v>
      </c>
      <c r="H6920" s="159" t="n">
        <v>6435</v>
      </c>
      <c r="I6920" s="160" t="n">
        <v>31505.87</v>
      </c>
      <c r="J6920" s="160" t="n">
        <v>888.37</v>
      </c>
      <c r="K6920" s="160" t="n">
        <v>30617.5</v>
      </c>
      <c r="L6920" s="160" t="n">
        <v>10733.97</v>
      </c>
    </row>
    <row r="6921">
      <c r="A6921" s="176" t="n">
        <v>46054</v>
      </c>
      <c r="B6921" s="104" t="inlineStr">
        <is>
          <t>2025/26</t>
        </is>
      </c>
      <c r="C6921" s="104" t="inlineStr">
        <is>
          <t>HC-067</t>
        </is>
      </c>
      <c r="D6921" s="104" t="inlineStr">
        <is>
          <t>Sud-Est</t>
        </is>
      </c>
      <c r="E6921" s="104" t="inlineStr">
        <is>
          <t>Livraison</t>
        </is>
      </c>
      <c r="F6921" s="104" t="n">
        <v>28</v>
      </c>
      <c r="G6921" s="159" t="n">
        <v>1525</v>
      </c>
      <c r="H6921" s="159" t="n">
        <v>3853</v>
      </c>
      <c r="I6921" s="160" t="n">
        <v>26184.62</v>
      </c>
      <c r="J6921" s="160" t="n">
        <v>1468.96</v>
      </c>
      <c r="K6921" s="160" t="n">
        <v>24715.66</v>
      </c>
      <c r="L6921" s="160" t="n">
        <v>7660.69</v>
      </c>
    </row>
    <row r="6922">
      <c r="A6922" s="176" t="n">
        <v>46054</v>
      </c>
      <c r="B6922" s="104" t="inlineStr">
        <is>
          <t>2025/26</t>
        </is>
      </c>
      <c r="C6922" s="104" t="inlineStr">
        <is>
          <t>HC-067</t>
        </is>
      </c>
      <c r="D6922" s="104" t="inlineStr">
        <is>
          <t>Sud-Est</t>
        </is>
      </c>
      <c r="E6922" s="104" t="inlineStr">
        <is>
          <t>Sur place</t>
        </is>
      </c>
      <c r="F6922" s="104" t="n">
        <v>28</v>
      </c>
      <c r="G6922" s="159" t="n">
        <v>3342</v>
      </c>
      <c r="H6922" s="159" t="n">
        <v>8615</v>
      </c>
      <c r="I6922" s="160" t="n">
        <v>45305.05</v>
      </c>
      <c r="J6922" s="160" t="n">
        <v>1207.32</v>
      </c>
      <c r="K6922" s="160" t="n">
        <v>44097.73</v>
      </c>
      <c r="L6922" s="160" t="n">
        <v>13193.94</v>
      </c>
    </row>
    <row r="6923">
      <c r="A6923" s="176" t="n">
        <v>46054</v>
      </c>
      <c r="B6923" s="104" t="inlineStr">
        <is>
          <t>2025/26</t>
        </is>
      </c>
      <c r="C6923" s="104" t="inlineStr">
        <is>
          <t>HC-067</t>
        </is>
      </c>
      <c r="D6923" s="104" t="inlineStr">
        <is>
          <t>Sud-Est</t>
        </is>
      </c>
      <c r="E6923" s="104" t="inlineStr">
        <is>
          <t>À emporter</t>
        </is>
      </c>
      <c r="F6923" s="104" t="n">
        <v>28</v>
      </c>
      <c r="G6923" s="159" t="n">
        <v>2565</v>
      </c>
      <c r="H6923" s="159" t="n">
        <v>6567</v>
      </c>
      <c r="I6923" s="160" t="n">
        <v>31650.2</v>
      </c>
      <c r="J6923" s="160" t="n">
        <v>992.58</v>
      </c>
      <c r="K6923" s="160" t="n">
        <v>30657.62</v>
      </c>
      <c r="L6923" s="160" t="n">
        <v>9130.540000000001</v>
      </c>
    </row>
    <row r="6924">
      <c r="A6924" s="176" t="n">
        <v>46054</v>
      </c>
      <c r="B6924" s="104" t="inlineStr">
        <is>
          <t>2025/26</t>
        </is>
      </c>
      <c r="C6924" s="104" t="inlineStr">
        <is>
          <t>HC-068</t>
        </is>
      </c>
      <c r="D6924" s="104" t="inlineStr">
        <is>
          <t>Sud-Ouest</t>
        </is>
      </c>
      <c r="E6924" s="104" t="inlineStr">
        <is>
          <t>Livraison</t>
        </is>
      </c>
      <c r="F6924" s="104" t="n">
        <v>28</v>
      </c>
      <c r="G6924" s="159" t="n">
        <v>1129</v>
      </c>
      <c r="H6924" s="159" t="n">
        <v>2819</v>
      </c>
      <c r="I6924" s="160" t="n">
        <v>19092.15</v>
      </c>
      <c r="J6924" s="160" t="n">
        <v>1178.16</v>
      </c>
      <c r="K6924" s="160" t="n">
        <v>17913.99</v>
      </c>
      <c r="L6924" s="160" t="n">
        <v>5545.6</v>
      </c>
    </row>
    <row r="6925">
      <c r="A6925" s="176" t="n">
        <v>46054</v>
      </c>
      <c r="B6925" s="104" t="inlineStr">
        <is>
          <t>2025/26</t>
        </is>
      </c>
      <c r="C6925" s="104" t="inlineStr">
        <is>
          <t>HC-068</t>
        </is>
      </c>
      <c r="D6925" s="104" t="inlineStr">
        <is>
          <t>Sud-Ouest</t>
        </is>
      </c>
      <c r="E6925" s="104" t="inlineStr">
        <is>
          <t>Sur place</t>
        </is>
      </c>
      <c r="F6925" s="104" t="n">
        <v>27</v>
      </c>
      <c r="G6925" s="159" t="n">
        <v>2347</v>
      </c>
      <c r="H6925" s="159" t="n">
        <v>6047</v>
      </c>
      <c r="I6925" s="160" t="n">
        <v>31493.28</v>
      </c>
      <c r="J6925" s="160" t="n">
        <v>939.2</v>
      </c>
      <c r="K6925" s="160" t="n">
        <v>30554.08</v>
      </c>
      <c r="L6925" s="160" t="n">
        <v>9099.35</v>
      </c>
    </row>
    <row r="6926">
      <c r="A6926" s="176" t="n">
        <v>46054</v>
      </c>
      <c r="B6926" s="104" t="inlineStr">
        <is>
          <t>2025/26</t>
        </is>
      </c>
      <c r="C6926" s="104" t="inlineStr">
        <is>
          <t>HC-068</t>
        </is>
      </c>
      <c r="D6926" s="104" t="inlineStr">
        <is>
          <t>Sud-Ouest</t>
        </is>
      </c>
      <c r="E6926" s="104" t="inlineStr">
        <is>
          <t>À emporter</t>
        </is>
      </c>
      <c r="F6926" s="104" t="n">
        <v>28</v>
      </c>
      <c r="G6926" s="159" t="n">
        <v>1779</v>
      </c>
      <c r="H6926" s="159" t="n">
        <v>4622</v>
      </c>
      <c r="I6926" s="160" t="n">
        <v>21768.83</v>
      </c>
      <c r="J6926" s="160" t="n">
        <v>768.03</v>
      </c>
      <c r="K6926" s="160" t="n">
        <v>21000.8</v>
      </c>
      <c r="L6926" s="160" t="n">
        <v>6305.19</v>
      </c>
    </row>
    <row r="6927">
      <c r="A6927" s="176" t="n">
        <v>46054</v>
      </c>
      <c r="B6927" s="104" t="inlineStr">
        <is>
          <t>2025/26</t>
        </is>
      </c>
      <c r="C6927" s="104" t="inlineStr">
        <is>
          <t>HC-069</t>
        </is>
      </c>
      <c r="D6927" s="104" t="inlineStr">
        <is>
          <t>Île-de-France</t>
        </is>
      </c>
      <c r="E6927" s="104" t="inlineStr">
        <is>
          <t>Drive</t>
        </is>
      </c>
      <c r="F6927" s="104" t="n">
        <v>28</v>
      </c>
      <c r="G6927" s="159" t="n">
        <v>1057</v>
      </c>
      <c r="H6927" s="159" t="n">
        <v>2687</v>
      </c>
      <c r="I6927" s="160" t="n">
        <v>14999.36</v>
      </c>
      <c r="J6927" s="160" t="n">
        <v>463.8</v>
      </c>
      <c r="K6927" s="160" t="n">
        <v>14535.56</v>
      </c>
      <c r="L6927" s="160" t="n">
        <v>4361.56</v>
      </c>
    </row>
    <row r="6928">
      <c r="A6928" s="176" t="n">
        <v>46054</v>
      </c>
      <c r="B6928" s="104" t="inlineStr">
        <is>
          <t>2025/26</t>
        </is>
      </c>
      <c r="C6928" s="104" t="inlineStr">
        <is>
          <t>HC-069</t>
        </is>
      </c>
      <c r="D6928" s="104" t="inlineStr">
        <is>
          <t>Île-de-France</t>
        </is>
      </c>
      <c r="E6928" s="104" t="inlineStr">
        <is>
          <t>Livraison</t>
        </is>
      </c>
      <c r="F6928" s="104" t="n">
        <v>28</v>
      </c>
      <c r="G6928" s="159" t="n">
        <v>1152</v>
      </c>
      <c r="H6928" s="159" t="n">
        <v>2913</v>
      </c>
      <c r="I6928" s="160" t="n">
        <v>19801.85</v>
      </c>
      <c r="J6928" s="160" t="n">
        <v>1215.25</v>
      </c>
      <c r="K6928" s="160" t="n">
        <v>18586.6</v>
      </c>
      <c r="L6928" s="160" t="n">
        <v>5804.62</v>
      </c>
    </row>
    <row r="6929">
      <c r="A6929" s="176" t="n">
        <v>46054</v>
      </c>
      <c r="B6929" s="104" t="inlineStr">
        <is>
          <t>2025/26</t>
        </is>
      </c>
      <c r="C6929" s="104" t="inlineStr">
        <is>
          <t>HC-069</t>
        </is>
      </c>
      <c r="D6929" s="104" t="inlineStr">
        <is>
          <t>Île-de-France</t>
        </is>
      </c>
      <c r="E6929" s="104" t="inlineStr">
        <is>
          <t>Sur place</t>
        </is>
      </c>
      <c r="F6929" s="104" t="n">
        <v>28</v>
      </c>
      <c r="G6929" s="159" t="n">
        <v>2543</v>
      </c>
      <c r="H6929" s="159" t="n">
        <v>6547</v>
      </c>
      <c r="I6929" s="160" t="n">
        <v>34305.98</v>
      </c>
      <c r="J6929" s="160" t="n">
        <v>1048.98</v>
      </c>
      <c r="K6929" s="160" t="n">
        <v>33257</v>
      </c>
      <c r="L6929" s="160" t="n">
        <v>9898.780000000001</v>
      </c>
    </row>
    <row r="6930">
      <c r="A6930" s="176" t="n">
        <v>46054</v>
      </c>
      <c r="B6930" s="104" t="inlineStr">
        <is>
          <t>2025/26</t>
        </is>
      </c>
      <c r="C6930" s="104" t="inlineStr">
        <is>
          <t>HC-069</t>
        </is>
      </c>
      <c r="D6930" s="104" t="inlineStr">
        <is>
          <t>Île-de-France</t>
        </is>
      </c>
      <c r="E6930" s="104" t="inlineStr">
        <is>
          <t>À emporter</t>
        </is>
      </c>
      <c r="F6930" s="104" t="n">
        <v>28</v>
      </c>
      <c r="G6930" s="159" t="n">
        <v>2007</v>
      </c>
      <c r="H6930" s="159" t="n">
        <v>5032</v>
      </c>
      <c r="I6930" s="160" t="n">
        <v>25176.8</v>
      </c>
      <c r="J6930" s="160" t="n">
        <v>756.42</v>
      </c>
      <c r="K6930" s="160" t="n">
        <v>24420.38</v>
      </c>
      <c r="L6930" s="160" t="n">
        <v>7280.66</v>
      </c>
    </row>
    <row r="6931">
      <c r="A6931" s="176" t="n">
        <v>46054</v>
      </c>
      <c r="B6931" s="104" t="inlineStr">
        <is>
          <t>2025/26</t>
        </is>
      </c>
      <c r="C6931" s="104" t="inlineStr">
        <is>
          <t>HC-070</t>
        </is>
      </c>
      <c r="D6931" s="104" t="inlineStr">
        <is>
          <t>Nord-Ouest</t>
        </is>
      </c>
      <c r="E6931" s="104" t="inlineStr">
        <is>
          <t>Livraison</t>
        </is>
      </c>
      <c r="F6931" s="104" t="n">
        <v>28</v>
      </c>
      <c r="G6931" s="159" t="n">
        <v>981</v>
      </c>
      <c r="H6931" s="159" t="n">
        <v>2482</v>
      </c>
      <c r="I6931" s="160" t="n">
        <v>16720.55</v>
      </c>
      <c r="J6931" s="160" t="n">
        <v>990.6</v>
      </c>
      <c r="K6931" s="160" t="n">
        <v>15729.95</v>
      </c>
      <c r="L6931" s="160" t="n">
        <v>4839.7</v>
      </c>
    </row>
    <row r="6932">
      <c r="A6932" s="176" t="n">
        <v>46054</v>
      </c>
      <c r="B6932" s="104" t="inlineStr">
        <is>
          <t>2025/26</t>
        </is>
      </c>
      <c r="C6932" s="104" t="inlineStr">
        <is>
          <t>HC-070</t>
        </is>
      </c>
      <c r="D6932" s="104" t="inlineStr">
        <is>
          <t>Nord-Ouest</t>
        </is>
      </c>
      <c r="E6932" s="104" t="inlineStr">
        <is>
          <t>Sur place</t>
        </is>
      </c>
      <c r="F6932" s="104" t="n">
        <v>28</v>
      </c>
      <c r="G6932" s="159" t="n">
        <v>2006</v>
      </c>
      <c r="H6932" s="159" t="n">
        <v>5262</v>
      </c>
      <c r="I6932" s="160" t="n">
        <v>27277.08</v>
      </c>
      <c r="J6932" s="160" t="n">
        <v>924.27</v>
      </c>
      <c r="K6932" s="160" t="n">
        <v>26352.81</v>
      </c>
      <c r="L6932" s="160" t="n">
        <v>7849.2</v>
      </c>
    </row>
    <row r="6933">
      <c r="A6933" s="176" t="n">
        <v>46054</v>
      </c>
      <c r="B6933" s="104" t="inlineStr">
        <is>
          <t>2025/26</t>
        </is>
      </c>
      <c r="C6933" s="104" t="inlineStr">
        <is>
          <t>HC-070</t>
        </is>
      </c>
      <c r="D6933" s="104" t="inlineStr">
        <is>
          <t>Nord-Ouest</t>
        </is>
      </c>
      <c r="E6933" s="104" t="inlineStr">
        <is>
          <t>À emporter</t>
        </is>
      </c>
      <c r="F6933" s="104" t="n">
        <v>27</v>
      </c>
      <c r="G6933" s="159" t="n">
        <v>1518</v>
      </c>
      <c r="H6933" s="159" t="n">
        <v>3854</v>
      </c>
      <c r="I6933" s="160" t="n">
        <v>18577.74</v>
      </c>
      <c r="J6933" s="160" t="n">
        <v>487.94</v>
      </c>
      <c r="K6933" s="160" t="n">
        <v>18089.8</v>
      </c>
      <c r="L6933" s="160" t="n">
        <v>5414.98</v>
      </c>
    </row>
    <row r="6934">
      <c r="A6934" s="176" t="n">
        <v>46054</v>
      </c>
      <c r="B6934" s="104" t="inlineStr">
        <is>
          <t>2025/26</t>
        </is>
      </c>
      <c r="C6934" s="104" t="inlineStr">
        <is>
          <t>HC-071</t>
        </is>
      </c>
      <c r="D6934" s="104" t="inlineStr">
        <is>
          <t>Sud-Est</t>
        </is>
      </c>
      <c r="E6934" s="104" t="inlineStr">
        <is>
          <t>Drive</t>
        </is>
      </c>
      <c r="F6934" s="104" t="n">
        <v>28</v>
      </c>
      <c r="G6934" s="159" t="n">
        <v>919</v>
      </c>
      <c r="H6934" s="159" t="n">
        <v>2402</v>
      </c>
      <c r="I6934" s="160" t="n">
        <v>13179.6</v>
      </c>
      <c r="J6934" s="160" t="n">
        <v>391.92</v>
      </c>
      <c r="K6934" s="160" t="n">
        <v>12787.68</v>
      </c>
      <c r="L6934" s="160" t="n">
        <v>3781.17</v>
      </c>
    </row>
    <row r="6935">
      <c r="A6935" s="176" t="n">
        <v>46054</v>
      </c>
      <c r="B6935" s="104" t="inlineStr">
        <is>
          <t>2025/26</t>
        </is>
      </c>
      <c r="C6935" s="104" t="inlineStr">
        <is>
          <t>HC-071</t>
        </is>
      </c>
      <c r="D6935" s="104" t="inlineStr">
        <is>
          <t>Sud-Est</t>
        </is>
      </c>
      <c r="E6935" s="104" t="inlineStr">
        <is>
          <t>Livraison</t>
        </is>
      </c>
      <c r="F6935" s="104" t="n">
        <v>28</v>
      </c>
      <c r="G6935" s="159" t="n">
        <v>1055</v>
      </c>
      <c r="H6935" s="159" t="n">
        <v>2590</v>
      </c>
      <c r="I6935" s="160" t="n">
        <v>18149.95</v>
      </c>
      <c r="J6935" s="160" t="n">
        <v>1056.64</v>
      </c>
      <c r="K6935" s="160" t="n">
        <v>17093.31</v>
      </c>
      <c r="L6935" s="160" t="n">
        <v>5279.82</v>
      </c>
    </row>
    <row r="6936">
      <c r="A6936" s="176" t="n">
        <v>46054</v>
      </c>
      <c r="B6936" s="104" t="inlineStr">
        <is>
          <t>2025/26</t>
        </is>
      </c>
      <c r="C6936" s="104" t="inlineStr">
        <is>
          <t>HC-071</t>
        </is>
      </c>
      <c r="D6936" s="104" t="inlineStr">
        <is>
          <t>Sud-Est</t>
        </is>
      </c>
      <c r="E6936" s="104" t="inlineStr">
        <is>
          <t>Sur place</t>
        </is>
      </c>
      <c r="F6936" s="104" t="n">
        <v>28</v>
      </c>
      <c r="G6936" s="159" t="n">
        <v>2318</v>
      </c>
      <c r="H6936" s="159" t="n">
        <v>5781</v>
      </c>
      <c r="I6936" s="160" t="n">
        <v>31309.63</v>
      </c>
      <c r="J6936" s="160" t="n">
        <v>876.23</v>
      </c>
      <c r="K6936" s="160" t="n">
        <v>30433.4</v>
      </c>
      <c r="L6936" s="160" t="n">
        <v>9082.469999999999</v>
      </c>
    </row>
    <row r="6937">
      <c r="A6937" s="176" t="n">
        <v>46054</v>
      </c>
      <c r="B6937" s="104" t="inlineStr">
        <is>
          <t>2025/26</t>
        </is>
      </c>
      <c r="C6937" s="104" t="inlineStr">
        <is>
          <t>HC-071</t>
        </is>
      </c>
      <c r="D6937" s="104" t="inlineStr">
        <is>
          <t>Sud-Est</t>
        </is>
      </c>
      <c r="E6937" s="104" t="inlineStr">
        <is>
          <t>À emporter</t>
        </is>
      </c>
      <c r="F6937" s="104" t="n">
        <v>28</v>
      </c>
      <c r="G6937" s="159" t="n">
        <v>1677</v>
      </c>
      <c r="H6937" s="159" t="n">
        <v>4219</v>
      </c>
      <c r="I6937" s="160" t="n">
        <v>20916.64</v>
      </c>
      <c r="J6937" s="160" t="n">
        <v>645.99</v>
      </c>
      <c r="K6937" s="160" t="n">
        <v>20270.65</v>
      </c>
      <c r="L6937" s="160" t="n">
        <v>6034.02</v>
      </c>
    </row>
    <row r="6938">
      <c r="A6938" s="176" t="n">
        <v>46054</v>
      </c>
      <c r="B6938" s="104" t="inlineStr">
        <is>
          <t>2025/26</t>
        </is>
      </c>
      <c r="C6938" s="104" t="inlineStr">
        <is>
          <t>HC-072</t>
        </is>
      </c>
      <c r="D6938" s="104" t="inlineStr">
        <is>
          <t>Sud-Ouest</t>
        </is>
      </c>
      <c r="E6938" s="104" t="inlineStr">
        <is>
          <t>Drive</t>
        </is>
      </c>
      <c r="F6938" s="104" t="n">
        <v>28</v>
      </c>
      <c r="G6938" s="159" t="n">
        <v>673</v>
      </c>
      <c r="H6938" s="159" t="n">
        <v>1650</v>
      </c>
      <c r="I6938" s="160" t="n">
        <v>9642.98</v>
      </c>
      <c r="J6938" s="160" t="n">
        <v>277.02</v>
      </c>
      <c r="K6938" s="160" t="n">
        <v>9365.959999999999</v>
      </c>
      <c r="L6938" s="160" t="n">
        <v>2804.77</v>
      </c>
    </row>
    <row r="6939">
      <c r="A6939" s="176" t="n">
        <v>46054</v>
      </c>
      <c r="B6939" s="104" t="inlineStr">
        <is>
          <t>2025/26</t>
        </is>
      </c>
      <c r="C6939" s="104" t="inlineStr">
        <is>
          <t>HC-072</t>
        </is>
      </c>
      <c r="D6939" s="104" t="inlineStr">
        <is>
          <t>Sud-Ouest</t>
        </is>
      </c>
      <c r="E6939" s="104" t="inlineStr">
        <is>
          <t>Livraison</t>
        </is>
      </c>
      <c r="F6939" s="104" t="n">
        <v>27</v>
      </c>
      <c r="G6939" s="159" t="n">
        <v>709</v>
      </c>
      <c r="H6939" s="159" t="n">
        <v>1844</v>
      </c>
      <c r="I6939" s="160" t="n">
        <v>12252.16</v>
      </c>
      <c r="J6939" s="160" t="n">
        <v>733.15</v>
      </c>
      <c r="K6939" s="160" t="n">
        <v>11519.01</v>
      </c>
      <c r="L6939" s="160" t="n">
        <v>3600.79</v>
      </c>
    </row>
    <row r="6940">
      <c r="A6940" s="176" t="n">
        <v>46054</v>
      </c>
      <c r="B6940" s="104" t="inlineStr">
        <is>
          <t>2025/26</t>
        </is>
      </c>
      <c r="C6940" s="104" t="inlineStr">
        <is>
          <t>HC-072</t>
        </is>
      </c>
      <c r="D6940" s="104" t="inlineStr">
        <is>
          <t>Sud-Ouest</t>
        </is>
      </c>
      <c r="E6940" s="104" t="inlineStr">
        <is>
          <t>Sur place</t>
        </is>
      </c>
      <c r="F6940" s="104" t="n">
        <v>28</v>
      </c>
      <c r="G6940" s="159" t="n">
        <v>1630</v>
      </c>
      <c r="H6940" s="159" t="n">
        <v>4074</v>
      </c>
      <c r="I6940" s="160" t="n">
        <v>22048.36</v>
      </c>
      <c r="J6940" s="160" t="n">
        <v>761.28</v>
      </c>
      <c r="K6940" s="160" t="n">
        <v>21287.08</v>
      </c>
      <c r="L6940" s="160" t="n">
        <v>6410.95</v>
      </c>
    </row>
    <row r="6941">
      <c r="A6941" s="176" t="n">
        <v>46054</v>
      </c>
      <c r="B6941" s="104" t="inlineStr">
        <is>
          <t>2025/26</t>
        </is>
      </c>
      <c r="C6941" s="104" t="inlineStr">
        <is>
          <t>HC-072</t>
        </is>
      </c>
      <c r="D6941" s="104" t="inlineStr">
        <is>
          <t>Sud-Ouest</t>
        </is>
      </c>
      <c r="E6941" s="104" t="inlineStr">
        <is>
          <t>À emporter</t>
        </is>
      </c>
      <c r="F6941" s="104" t="n">
        <v>28</v>
      </c>
      <c r="G6941" s="159" t="n">
        <v>1235</v>
      </c>
      <c r="H6941" s="159" t="n">
        <v>3107</v>
      </c>
      <c r="I6941" s="160" t="n">
        <v>15241.89</v>
      </c>
      <c r="J6941" s="160" t="n">
        <v>516.12</v>
      </c>
      <c r="K6941" s="160" t="n">
        <v>14725.77</v>
      </c>
      <c r="L6941" s="160" t="n">
        <v>4404.17</v>
      </c>
    </row>
    <row r="6942">
      <c r="A6942" s="176" t="n">
        <v>46054</v>
      </c>
      <c r="B6942" s="104" t="inlineStr">
        <is>
          <t>2025/26</t>
        </is>
      </c>
      <c r="C6942" s="104" t="inlineStr">
        <is>
          <t>HC-073</t>
        </is>
      </c>
      <c r="D6942" s="104" t="inlineStr">
        <is>
          <t>Île-de-France</t>
        </is>
      </c>
      <c r="E6942" s="104" t="inlineStr">
        <is>
          <t>Livraison</t>
        </is>
      </c>
      <c r="F6942" s="104" t="n">
        <v>28</v>
      </c>
      <c r="G6942" s="159" t="n">
        <v>2264</v>
      </c>
      <c r="H6942" s="159" t="n">
        <v>5647</v>
      </c>
      <c r="I6942" s="160" t="n">
        <v>38991.32</v>
      </c>
      <c r="J6942" s="160" t="n">
        <v>2317.28</v>
      </c>
      <c r="K6942" s="160" t="n">
        <v>36674.04</v>
      </c>
      <c r="L6942" s="160" t="n">
        <v>11385.74</v>
      </c>
    </row>
    <row r="6943">
      <c r="A6943" s="176" t="n">
        <v>46054</v>
      </c>
      <c r="B6943" s="104" t="inlineStr">
        <is>
          <t>2025/26</t>
        </is>
      </c>
      <c r="C6943" s="104" t="inlineStr">
        <is>
          <t>HC-073</t>
        </is>
      </c>
      <c r="D6943" s="104" t="inlineStr">
        <is>
          <t>Île-de-France</t>
        </is>
      </c>
      <c r="E6943" s="104" t="inlineStr">
        <is>
          <t>Sur place</t>
        </is>
      </c>
      <c r="F6943" s="104" t="n">
        <v>28</v>
      </c>
      <c r="G6943" s="159" t="n">
        <v>4766</v>
      </c>
      <c r="H6943" s="159" t="n">
        <v>12405</v>
      </c>
      <c r="I6943" s="160" t="n">
        <v>63989.09</v>
      </c>
      <c r="J6943" s="160" t="n">
        <v>2036.69</v>
      </c>
      <c r="K6943" s="160" t="n">
        <v>61952.4</v>
      </c>
      <c r="L6943" s="160" t="n">
        <v>18458.76</v>
      </c>
    </row>
    <row r="6944">
      <c r="A6944" s="176" t="n">
        <v>46054</v>
      </c>
      <c r="B6944" s="104" t="inlineStr">
        <is>
          <t>2025/26</t>
        </is>
      </c>
      <c r="C6944" s="104" t="inlineStr">
        <is>
          <t>HC-073</t>
        </is>
      </c>
      <c r="D6944" s="104" t="inlineStr">
        <is>
          <t>Île-de-France</t>
        </is>
      </c>
      <c r="E6944" s="104" t="inlineStr">
        <is>
          <t>À emporter</t>
        </is>
      </c>
      <c r="F6944" s="104" t="n">
        <v>28</v>
      </c>
      <c r="G6944" s="159" t="n">
        <v>3800</v>
      </c>
      <c r="H6944" s="159" t="n">
        <v>9461</v>
      </c>
      <c r="I6944" s="160" t="n">
        <v>46729.47</v>
      </c>
      <c r="J6944" s="160" t="n">
        <v>1441.72</v>
      </c>
      <c r="K6944" s="160" t="n">
        <v>45287.75</v>
      </c>
      <c r="L6944" s="160" t="n">
        <v>13390.27</v>
      </c>
    </row>
    <row r="6945">
      <c r="A6945" s="176" t="n">
        <v>46054</v>
      </c>
      <c r="B6945" s="104" t="inlineStr">
        <is>
          <t>2025/26</t>
        </is>
      </c>
      <c r="C6945" s="104" t="inlineStr">
        <is>
          <t>HC-074</t>
        </is>
      </c>
      <c r="D6945" s="104" t="inlineStr">
        <is>
          <t>Nord-Ouest</t>
        </is>
      </c>
      <c r="E6945" s="104" t="inlineStr">
        <is>
          <t>Livraison</t>
        </is>
      </c>
      <c r="F6945" s="104" t="n">
        <v>28</v>
      </c>
      <c r="G6945" s="159" t="n">
        <v>1513</v>
      </c>
      <c r="H6945" s="159" t="n">
        <v>3925</v>
      </c>
      <c r="I6945" s="160" t="n">
        <v>25841.61</v>
      </c>
      <c r="J6945" s="160" t="n">
        <v>1500.97</v>
      </c>
      <c r="K6945" s="160" t="n">
        <v>24340.64</v>
      </c>
      <c r="L6945" s="160" t="n">
        <v>7482.21</v>
      </c>
    </row>
    <row r="6946">
      <c r="A6946" s="176" t="n">
        <v>46054</v>
      </c>
      <c r="B6946" s="104" t="inlineStr">
        <is>
          <t>2025/26</t>
        </is>
      </c>
      <c r="C6946" s="104" t="inlineStr">
        <is>
          <t>HC-074</t>
        </is>
      </c>
      <c r="D6946" s="104" t="inlineStr">
        <is>
          <t>Nord-Ouest</t>
        </is>
      </c>
      <c r="E6946" s="104" t="inlineStr">
        <is>
          <t>Sur place</t>
        </is>
      </c>
      <c r="F6946" s="104" t="n">
        <v>27</v>
      </c>
      <c r="G6946" s="159" t="n">
        <v>3092</v>
      </c>
      <c r="H6946" s="159" t="n">
        <v>7624</v>
      </c>
      <c r="I6946" s="160" t="n">
        <v>41309.46</v>
      </c>
      <c r="J6946" s="160" t="n">
        <v>1343.49</v>
      </c>
      <c r="K6946" s="160" t="n">
        <v>39965.97</v>
      </c>
      <c r="L6946" s="160" t="n">
        <v>11839.18</v>
      </c>
    </row>
    <row r="6947">
      <c r="A6947" s="176" t="n">
        <v>46054</v>
      </c>
      <c r="B6947" s="104" t="inlineStr">
        <is>
          <t>2025/26</t>
        </is>
      </c>
      <c r="C6947" s="104" t="inlineStr">
        <is>
          <t>HC-074</t>
        </is>
      </c>
      <c r="D6947" s="104" t="inlineStr">
        <is>
          <t>Nord-Ouest</t>
        </is>
      </c>
      <c r="E6947" s="104" t="inlineStr">
        <is>
          <t>À emporter</t>
        </is>
      </c>
      <c r="F6947" s="104" t="n">
        <v>27</v>
      </c>
      <c r="G6947" s="159" t="n">
        <v>2361</v>
      </c>
      <c r="H6947" s="159" t="n">
        <v>5781</v>
      </c>
      <c r="I6947" s="160" t="n">
        <v>29362.11</v>
      </c>
      <c r="J6947" s="160" t="n">
        <v>908.3</v>
      </c>
      <c r="K6947" s="160" t="n">
        <v>28453.81</v>
      </c>
      <c r="L6947" s="160" t="n">
        <v>8497.459999999999</v>
      </c>
    </row>
    <row r="6948">
      <c r="A6948" s="176" t="n">
        <v>46054</v>
      </c>
      <c r="B6948" s="104" t="inlineStr">
        <is>
          <t>2025/26</t>
        </is>
      </c>
      <c r="C6948" s="104" t="inlineStr">
        <is>
          <t>HC-075</t>
        </is>
      </c>
      <c r="D6948" s="104" t="inlineStr">
        <is>
          <t>Sud-Est</t>
        </is>
      </c>
      <c r="E6948" s="104" t="inlineStr">
        <is>
          <t>Drive</t>
        </is>
      </c>
      <c r="F6948" s="104" t="n">
        <v>26</v>
      </c>
      <c r="G6948" s="159" t="n">
        <v>1346</v>
      </c>
      <c r="H6948" s="159" t="n">
        <v>3306</v>
      </c>
      <c r="I6948" s="160" t="n">
        <v>19357.73</v>
      </c>
      <c r="J6948" s="160" t="n">
        <v>518.33</v>
      </c>
      <c r="K6948" s="160" t="n">
        <v>18839.4</v>
      </c>
      <c r="L6948" s="160" t="n">
        <v>5640.97</v>
      </c>
    </row>
    <row r="6949">
      <c r="A6949" s="176" t="n">
        <v>46054</v>
      </c>
      <c r="B6949" s="104" t="inlineStr">
        <is>
          <t>2025/26</t>
        </is>
      </c>
      <c r="C6949" s="104" t="inlineStr">
        <is>
          <t>HC-075</t>
        </is>
      </c>
      <c r="D6949" s="104" t="inlineStr">
        <is>
          <t>Sud-Est</t>
        </is>
      </c>
      <c r="E6949" s="104" t="inlineStr">
        <is>
          <t>Livraison</t>
        </is>
      </c>
      <c r="F6949" s="104" t="n">
        <v>28</v>
      </c>
      <c r="G6949" s="159" t="n">
        <v>1721</v>
      </c>
      <c r="H6949" s="159" t="n">
        <v>4414</v>
      </c>
      <c r="I6949" s="160" t="n">
        <v>29214.66</v>
      </c>
      <c r="J6949" s="160" t="n">
        <v>1782.37</v>
      </c>
      <c r="K6949" s="160" t="n">
        <v>27432.29</v>
      </c>
      <c r="L6949" s="160" t="n">
        <v>8461.68</v>
      </c>
    </row>
    <row r="6950">
      <c r="A6950" s="176" t="n">
        <v>46054</v>
      </c>
      <c r="B6950" s="104" t="inlineStr">
        <is>
          <t>2025/26</t>
        </is>
      </c>
      <c r="C6950" s="104" t="inlineStr">
        <is>
          <t>HC-075</t>
        </is>
      </c>
      <c r="D6950" s="104" t="inlineStr">
        <is>
          <t>Sud-Est</t>
        </is>
      </c>
      <c r="E6950" s="104" t="inlineStr">
        <is>
          <t>Sur place</t>
        </is>
      </c>
      <c r="F6950" s="104" t="n">
        <v>28</v>
      </c>
      <c r="G6950" s="159" t="n">
        <v>3505</v>
      </c>
      <c r="H6950" s="159" t="n">
        <v>8747</v>
      </c>
      <c r="I6950" s="160" t="n">
        <v>47313.16</v>
      </c>
      <c r="J6950" s="160" t="n">
        <v>1489.3</v>
      </c>
      <c r="K6950" s="160" t="n">
        <v>45823.86</v>
      </c>
      <c r="L6950" s="160" t="n">
        <v>13699.36</v>
      </c>
    </row>
    <row r="6951">
      <c r="A6951" s="176" t="n">
        <v>46054</v>
      </c>
      <c r="B6951" s="104" t="inlineStr">
        <is>
          <t>2025/26</t>
        </is>
      </c>
      <c r="C6951" s="104" t="inlineStr">
        <is>
          <t>HC-075</t>
        </is>
      </c>
      <c r="D6951" s="104" t="inlineStr">
        <is>
          <t>Sud-Est</t>
        </is>
      </c>
      <c r="E6951" s="104" t="inlineStr">
        <is>
          <t>À emporter</t>
        </is>
      </c>
      <c r="F6951" s="104" t="n">
        <v>28</v>
      </c>
      <c r="G6951" s="159" t="n">
        <v>2668</v>
      </c>
      <c r="H6951" s="159" t="n">
        <v>6793</v>
      </c>
      <c r="I6951" s="160" t="n">
        <v>33256.38</v>
      </c>
      <c r="J6951" s="160" t="n">
        <v>934.5599999999999</v>
      </c>
      <c r="K6951" s="160" t="n">
        <v>32321.82</v>
      </c>
      <c r="L6951" s="160" t="n">
        <v>9594.01</v>
      </c>
    </row>
    <row r="6952">
      <c r="A6952" s="176" t="n">
        <v>46054</v>
      </c>
      <c r="B6952" s="104" t="inlineStr">
        <is>
          <t>2025/26</t>
        </is>
      </c>
      <c r="C6952" s="104" t="inlineStr">
        <is>
          <t>HC-076</t>
        </is>
      </c>
      <c r="D6952" s="104" t="inlineStr">
        <is>
          <t>Sud-Ouest</t>
        </is>
      </c>
      <c r="E6952" s="104" t="inlineStr">
        <is>
          <t>Drive</t>
        </is>
      </c>
      <c r="F6952" s="104" t="n">
        <v>28</v>
      </c>
      <c r="G6952" s="159" t="n">
        <v>1094</v>
      </c>
      <c r="H6952" s="159" t="n">
        <v>2828</v>
      </c>
      <c r="I6952" s="160" t="n">
        <v>15426.83</v>
      </c>
      <c r="J6952" s="160" t="n">
        <v>473.32</v>
      </c>
      <c r="K6952" s="160" t="n">
        <v>14953.51</v>
      </c>
      <c r="L6952" s="160" t="n">
        <v>4490.41</v>
      </c>
    </row>
    <row r="6953">
      <c r="A6953" s="176" t="n">
        <v>46054</v>
      </c>
      <c r="B6953" s="104" t="inlineStr">
        <is>
          <t>2025/26</t>
        </is>
      </c>
      <c r="C6953" s="104" t="inlineStr">
        <is>
          <t>HC-076</t>
        </is>
      </c>
      <c r="D6953" s="104" t="inlineStr">
        <is>
          <t>Sud-Ouest</t>
        </is>
      </c>
      <c r="E6953" s="104" t="inlineStr">
        <is>
          <t>Livraison</t>
        </is>
      </c>
      <c r="F6953" s="104" t="n">
        <v>28</v>
      </c>
      <c r="G6953" s="159" t="n">
        <v>1292</v>
      </c>
      <c r="H6953" s="159" t="n">
        <v>3261</v>
      </c>
      <c r="I6953" s="160" t="n">
        <v>21630.62</v>
      </c>
      <c r="J6953" s="160" t="n">
        <v>1271.19</v>
      </c>
      <c r="K6953" s="160" t="n">
        <v>20359.43</v>
      </c>
      <c r="L6953" s="160" t="n">
        <v>6278.75</v>
      </c>
    </row>
    <row r="6954">
      <c r="A6954" s="176" t="n">
        <v>46054</v>
      </c>
      <c r="B6954" s="104" t="inlineStr">
        <is>
          <t>2025/26</t>
        </is>
      </c>
      <c r="C6954" s="104" t="inlineStr">
        <is>
          <t>HC-076</t>
        </is>
      </c>
      <c r="D6954" s="104" t="inlineStr">
        <is>
          <t>Sud-Ouest</t>
        </is>
      </c>
      <c r="E6954" s="104" t="inlineStr">
        <is>
          <t>Sur place</t>
        </is>
      </c>
      <c r="F6954" s="104" t="n">
        <v>27</v>
      </c>
      <c r="G6954" s="159" t="n">
        <v>2551</v>
      </c>
      <c r="H6954" s="159" t="n">
        <v>6775</v>
      </c>
      <c r="I6954" s="160" t="n">
        <v>34520.83</v>
      </c>
      <c r="J6954" s="160" t="n">
        <v>913.3</v>
      </c>
      <c r="K6954" s="160" t="n">
        <v>33607.53</v>
      </c>
      <c r="L6954" s="160" t="n">
        <v>10013.22</v>
      </c>
    </row>
    <row r="6955">
      <c r="A6955" s="176" t="n">
        <v>46054</v>
      </c>
      <c r="B6955" s="104" t="inlineStr">
        <is>
          <t>2025/26</t>
        </is>
      </c>
      <c r="C6955" s="104" t="inlineStr">
        <is>
          <t>HC-076</t>
        </is>
      </c>
      <c r="D6955" s="104" t="inlineStr">
        <is>
          <t>Sud-Ouest</t>
        </is>
      </c>
      <c r="E6955" s="104" t="inlineStr">
        <is>
          <t>À emporter</t>
        </is>
      </c>
      <c r="F6955" s="104" t="n">
        <v>28</v>
      </c>
      <c r="G6955" s="159" t="n">
        <v>2008</v>
      </c>
      <c r="H6955" s="159" t="n">
        <v>5065</v>
      </c>
      <c r="I6955" s="160" t="n">
        <v>24904.51</v>
      </c>
      <c r="J6955" s="160" t="n">
        <v>671.6799999999999</v>
      </c>
      <c r="K6955" s="160" t="n">
        <v>24232.83</v>
      </c>
      <c r="L6955" s="160" t="n">
        <v>7228.61</v>
      </c>
    </row>
    <row r="6956">
      <c r="A6956" s="176" t="n">
        <v>46054</v>
      </c>
      <c r="B6956" s="104" t="inlineStr">
        <is>
          <t>2025/26</t>
        </is>
      </c>
      <c r="C6956" s="104" t="inlineStr">
        <is>
          <t>HC-077</t>
        </is>
      </c>
      <c r="D6956" s="104" t="inlineStr">
        <is>
          <t>Île-de-France</t>
        </is>
      </c>
      <c r="E6956" s="104" t="inlineStr">
        <is>
          <t>Drive</t>
        </is>
      </c>
      <c r="F6956" s="104" t="n">
        <v>28</v>
      </c>
      <c r="G6956" s="159" t="n">
        <v>1167</v>
      </c>
      <c r="H6956" s="159" t="n">
        <v>3045</v>
      </c>
      <c r="I6956" s="160" t="n">
        <v>16797.26</v>
      </c>
      <c r="J6956" s="160" t="n">
        <v>490.01</v>
      </c>
      <c r="K6956" s="160" t="n">
        <v>16307.25</v>
      </c>
      <c r="L6956" s="160" t="n">
        <v>4845.96</v>
      </c>
    </row>
    <row r="6957">
      <c r="A6957" s="176" t="n">
        <v>46054</v>
      </c>
      <c r="B6957" s="104" t="inlineStr">
        <is>
          <t>2025/26</t>
        </is>
      </c>
      <c r="C6957" s="104" t="inlineStr">
        <is>
          <t>HC-077</t>
        </is>
      </c>
      <c r="D6957" s="104" t="inlineStr">
        <is>
          <t>Île-de-France</t>
        </is>
      </c>
      <c r="E6957" s="104" t="inlineStr">
        <is>
          <t>Livraison</t>
        </is>
      </c>
      <c r="F6957" s="104" t="n">
        <v>28</v>
      </c>
      <c r="G6957" s="159" t="n">
        <v>1305</v>
      </c>
      <c r="H6957" s="159" t="n">
        <v>3362</v>
      </c>
      <c r="I6957" s="160" t="n">
        <v>22711.15</v>
      </c>
      <c r="J6957" s="160" t="n">
        <v>1305.49</v>
      </c>
      <c r="K6957" s="160" t="n">
        <v>21405.66</v>
      </c>
      <c r="L6957" s="160" t="n">
        <v>6664.3</v>
      </c>
    </row>
    <row r="6958">
      <c r="A6958" s="176" t="n">
        <v>46054</v>
      </c>
      <c r="B6958" s="104" t="inlineStr">
        <is>
          <t>2025/26</t>
        </is>
      </c>
      <c r="C6958" s="104" t="inlineStr">
        <is>
          <t>HC-077</t>
        </is>
      </c>
      <c r="D6958" s="104" t="inlineStr">
        <is>
          <t>Île-de-France</t>
        </is>
      </c>
      <c r="E6958" s="104" t="inlineStr">
        <is>
          <t>Sur place</t>
        </is>
      </c>
      <c r="F6958" s="104" t="n">
        <v>28</v>
      </c>
      <c r="G6958" s="159" t="n">
        <v>2875</v>
      </c>
      <c r="H6958" s="159" t="n">
        <v>7284</v>
      </c>
      <c r="I6958" s="160" t="n">
        <v>38572.45</v>
      </c>
      <c r="J6958" s="160" t="n">
        <v>1096.81</v>
      </c>
      <c r="K6958" s="160" t="n">
        <v>37475.64</v>
      </c>
      <c r="L6958" s="160" t="n">
        <v>11147.22</v>
      </c>
    </row>
    <row r="6959">
      <c r="A6959" s="176" t="n">
        <v>46054</v>
      </c>
      <c r="B6959" s="104" t="inlineStr">
        <is>
          <t>2025/26</t>
        </is>
      </c>
      <c r="C6959" s="104" t="inlineStr">
        <is>
          <t>HC-077</t>
        </is>
      </c>
      <c r="D6959" s="104" t="inlineStr">
        <is>
          <t>Île-de-France</t>
        </is>
      </c>
      <c r="E6959" s="104" t="inlineStr">
        <is>
          <t>À emporter</t>
        </is>
      </c>
      <c r="F6959" s="104" t="n">
        <v>28</v>
      </c>
      <c r="G6959" s="159" t="n">
        <v>2131</v>
      </c>
      <c r="H6959" s="159" t="n">
        <v>5307</v>
      </c>
      <c r="I6959" s="160" t="n">
        <v>26477.34</v>
      </c>
      <c r="J6959" s="160" t="n">
        <v>841.1900000000001</v>
      </c>
      <c r="K6959" s="160" t="n">
        <v>25636.15</v>
      </c>
      <c r="L6959" s="160" t="n">
        <v>7633.85</v>
      </c>
    </row>
    <row r="6960">
      <c r="A6960" s="176" t="n">
        <v>46054</v>
      </c>
      <c r="B6960" s="104" t="inlineStr">
        <is>
          <t>2025/26</t>
        </is>
      </c>
      <c r="C6960" s="104" t="inlineStr">
        <is>
          <t>HC-078</t>
        </is>
      </c>
      <c r="D6960" s="104" t="inlineStr">
        <is>
          <t>Nord-Ouest</t>
        </is>
      </c>
      <c r="E6960" s="104" t="inlineStr">
        <is>
          <t>Livraison</t>
        </is>
      </c>
      <c r="F6960" s="104" t="n">
        <v>28</v>
      </c>
      <c r="G6960" s="159" t="n">
        <v>1517</v>
      </c>
      <c r="H6960" s="159" t="n">
        <v>3809</v>
      </c>
      <c r="I6960" s="160" t="n">
        <v>25645.43</v>
      </c>
      <c r="J6960" s="160" t="n">
        <v>1401.45</v>
      </c>
      <c r="K6960" s="160" t="n">
        <v>24243.98</v>
      </c>
      <c r="L6960" s="160" t="n">
        <v>7527.97</v>
      </c>
    </row>
    <row r="6961">
      <c r="A6961" s="176" t="n">
        <v>46054</v>
      </c>
      <c r="B6961" s="104" t="inlineStr">
        <is>
          <t>2025/26</t>
        </is>
      </c>
      <c r="C6961" s="104" t="inlineStr">
        <is>
          <t>HC-078</t>
        </is>
      </c>
      <c r="D6961" s="104" t="inlineStr">
        <is>
          <t>Nord-Ouest</t>
        </is>
      </c>
      <c r="E6961" s="104" t="inlineStr">
        <is>
          <t>Sur place</t>
        </is>
      </c>
      <c r="F6961" s="104" t="n">
        <v>28</v>
      </c>
      <c r="G6961" s="159" t="n">
        <v>3083</v>
      </c>
      <c r="H6961" s="159" t="n">
        <v>7535</v>
      </c>
      <c r="I6961" s="160" t="n">
        <v>41941.37</v>
      </c>
      <c r="J6961" s="160" t="n">
        <v>1342.41</v>
      </c>
      <c r="K6961" s="160" t="n">
        <v>40598.96</v>
      </c>
      <c r="L6961" s="160" t="n">
        <v>12257.07</v>
      </c>
    </row>
    <row r="6962">
      <c r="A6962" s="176" t="n">
        <v>46054</v>
      </c>
      <c r="B6962" s="104" t="inlineStr">
        <is>
          <t>2025/26</t>
        </is>
      </c>
      <c r="C6962" s="104" t="inlineStr">
        <is>
          <t>HC-078</t>
        </is>
      </c>
      <c r="D6962" s="104" t="inlineStr">
        <is>
          <t>Nord-Ouest</t>
        </is>
      </c>
      <c r="E6962" s="104" t="inlineStr">
        <is>
          <t>À emporter</t>
        </is>
      </c>
      <c r="F6962" s="104" t="n">
        <v>27</v>
      </c>
      <c r="G6962" s="159" t="n">
        <v>2311</v>
      </c>
      <c r="H6962" s="159" t="n">
        <v>5893</v>
      </c>
      <c r="I6962" s="160" t="n">
        <v>28669.67</v>
      </c>
      <c r="J6962" s="160" t="n">
        <v>854.63</v>
      </c>
      <c r="K6962" s="160" t="n">
        <v>27815.04</v>
      </c>
      <c r="L6962" s="160" t="n">
        <v>8233.76</v>
      </c>
    </row>
    <row r="6963">
      <c r="A6963" s="176" t="n">
        <v>46054</v>
      </c>
      <c r="B6963" s="104" t="inlineStr">
        <is>
          <t>2025/26</t>
        </is>
      </c>
      <c r="C6963" s="104" t="inlineStr">
        <is>
          <t>HC-079</t>
        </is>
      </c>
      <c r="D6963" s="104" t="inlineStr">
        <is>
          <t>Sud-Est</t>
        </is>
      </c>
      <c r="E6963" s="104" t="inlineStr">
        <is>
          <t>Drive</t>
        </is>
      </c>
      <c r="F6963" s="104" t="n">
        <v>28</v>
      </c>
      <c r="G6963" s="159" t="n">
        <v>1153</v>
      </c>
      <c r="H6963" s="159" t="n">
        <v>3034</v>
      </c>
      <c r="I6963" s="160" t="n">
        <v>16462.97</v>
      </c>
      <c r="J6963" s="160" t="n">
        <v>508.07</v>
      </c>
      <c r="K6963" s="160" t="n">
        <v>15954.9</v>
      </c>
      <c r="L6963" s="160" t="n">
        <v>4754.16</v>
      </c>
    </row>
    <row r="6964">
      <c r="A6964" s="176" t="n">
        <v>46054</v>
      </c>
      <c r="B6964" s="104" t="inlineStr">
        <is>
          <t>2025/26</t>
        </is>
      </c>
      <c r="C6964" s="104" t="inlineStr">
        <is>
          <t>HC-079</t>
        </is>
      </c>
      <c r="D6964" s="104" t="inlineStr">
        <is>
          <t>Sud-Est</t>
        </is>
      </c>
      <c r="E6964" s="104" t="inlineStr">
        <is>
          <t>Livraison</t>
        </is>
      </c>
      <c r="F6964" s="104" t="n">
        <v>28</v>
      </c>
      <c r="G6964" s="159" t="n">
        <v>1315</v>
      </c>
      <c r="H6964" s="159" t="n">
        <v>3299</v>
      </c>
      <c r="I6964" s="160" t="n">
        <v>22599.61</v>
      </c>
      <c r="J6964" s="160" t="n">
        <v>1433.27</v>
      </c>
      <c r="K6964" s="160" t="n">
        <v>21166.34</v>
      </c>
      <c r="L6964" s="160" t="n">
        <v>6568.34</v>
      </c>
    </row>
    <row r="6965">
      <c r="A6965" s="176" t="n">
        <v>46054</v>
      </c>
      <c r="B6965" s="104" t="inlineStr">
        <is>
          <t>2025/26</t>
        </is>
      </c>
      <c r="C6965" s="104" t="inlineStr">
        <is>
          <t>HC-079</t>
        </is>
      </c>
      <c r="D6965" s="104" t="inlineStr">
        <is>
          <t>Sud-Est</t>
        </is>
      </c>
      <c r="E6965" s="104" t="inlineStr">
        <is>
          <t>Sur place</t>
        </is>
      </c>
      <c r="F6965" s="104" t="n">
        <v>28</v>
      </c>
      <c r="G6965" s="159" t="n">
        <v>2827</v>
      </c>
      <c r="H6965" s="159" t="n">
        <v>7178</v>
      </c>
      <c r="I6965" s="160" t="n">
        <v>37924.22</v>
      </c>
      <c r="J6965" s="160" t="n">
        <v>1122.1</v>
      </c>
      <c r="K6965" s="160" t="n">
        <v>36802.12</v>
      </c>
      <c r="L6965" s="160" t="n">
        <v>10926.44</v>
      </c>
    </row>
    <row r="6966">
      <c r="A6966" s="176" t="n">
        <v>46054</v>
      </c>
      <c r="B6966" s="104" t="inlineStr">
        <is>
          <t>2025/26</t>
        </is>
      </c>
      <c r="C6966" s="104" t="inlineStr">
        <is>
          <t>HC-079</t>
        </is>
      </c>
      <c r="D6966" s="104" t="inlineStr">
        <is>
          <t>Sud-Est</t>
        </is>
      </c>
      <c r="E6966" s="104" t="inlineStr">
        <is>
          <t>À emporter</t>
        </is>
      </c>
      <c r="F6966" s="104" t="n">
        <v>28</v>
      </c>
      <c r="G6966" s="159" t="n">
        <v>2241</v>
      </c>
      <c r="H6966" s="159" t="n">
        <v>5717</v>
      </c>
      <c r="I6966" s="160" t="n">
        <v>27820.89</v>
      </c>
      <c r="J6966" s="160" t="n">
        <v>841.33</v>
      </c>
      <c r="K6966" s="160" t="n">
        <v>26979.56</v>
      </c>
      <c r="L6966" s="160" t="n">
        <v>7971.58</v>
      </c>
    </row>
    <row r="6967">
      <c r="A6967" s="176" t="n">
        <v>46054</v>
      </c>
      <c r="B6967" s="104" t="inlineStr">
        <is>
          <t>2025/26</t>
        </is>
      </c>
      <c r="C6967" s="104" t="inlineStr">
        <is>
          <t>HC-080</t>
        </is>
      </c>
      <c r="D6967" s="104" t="inlineStr">
        <is>
          <t>Sud-Ouest</t>
        </is>
      </c>
      <c r="E6967" s="104" t="inlineStr">
        <is>
          <t>Livraison</t>
        </is>
      </c>
      <c r="F6967" s="104" t="n">
        <v>27</v>
      </c>
      <c r="G6967" s="159" t="n">
        <v>1052</v>
      </c>
      <c r="H6967" s="159" t="n">
        <v>2592</v>
      </c>
      <c r="I6967" s="160" t="n">
        <v>17985.79</v>
      </c>
      <c r="J6967" s="160" t="n">
        <v>1092.18</v>
      </c>
      <c r="K6967" s="160" t="n">
        <v>16893.61</v>
      </c>
      <c r="L6967" s="160" t="n">
        <v>5207.81</v>
      </c>
    </row>
    <row r="6968">
      <c r="A6968" s="176" t="n">
        <v>46054</v>
      </c>
      <c r="B6968" s="104" t="inlineStr">
        <is>
          <t>2025/26</t>
        </is>
      </c>
      <c r="C6968" s="104" t="inlineStr">
        <is>
          <t>HC-080</t>
        </is>
      </c>
      <c r="D6968" s="104" t="inlineStr">
        <is>
          <t>Sud-Ouest</t>
        </is>
      </c>
      <c r="E6968" s="104" t="inlineStr">
        <is>
          <t>Sur place</t>
        </is>
      </c>
      <c r="F6968" s="104" t="n">
        <v>28</v>
      </c>
      <c r="G6968" s="159" t="n">
        <v>2536</v>
      </c>
      <c r="H6968" s="159" t="n">
        <v>6505</v>
      </c>
      <c r="I6968" s="160" t="n">
        <v>33904.84</v>
      </c>
      <c r="J6968" s="160" t="n">
        <v>889.03</v>
      </c>
      <c r="K6968" s="160" t="n">
        <v>33015.81</v>
      </c>
      <c r="L6968" s="160" t="n">
        <v>9788.940000000001</v>
      </c>
    </row>
    <row r="6969">
      <c r="A6969" s="176" t="n">
        <v>46054</v>
      </c>
      <c r="B6969" s="104" t="inlineStr">
        <is>
          <t>2025/26</t>
        </is>
      </c>
      <c r="C6969" s="104" t="inlineStr">
        <is>
          <t>HC-080</t>
        </is>
      </c>
      <c r="D6969" s="104" t="inlineStr">
        <is>
          <t>Sud-Ouest</t>
        </is>
      </c>
      <c r="E6969" s="104" t="inlineStr">
        <is>
          <t>À emporter</t>
        </is>
      </c>
      <c r="F6969" s="104" t="n">
        <v>27</v>
      </c>
      <c r="G6969" s="159" t="n">
        <v>1775</v>
      </c>
      <c r="H6969" s="159" t="n">
        <v>4577</v>
      </c>
      <c r="I6969" s="160" t="n">
        <v>22335.12</v>
      </c>
      <c r="J6969" s="160" t="n">
        <v>575.53</v>
      </c>
      <c r="K6969" s="160" t="n">
        <v>21759.59</v>
      </c>
      <c r="L6969" s="160" t="n">
        <v>6533.02</v>
      </c>
    </row>
    <row r="6970">
      <c r="A6970" s="176" t="n">
        <v>46054</v>
      </c>
      <c r="B6970" s="104" t="inlineStr">
        <is>
          <t>2025/26</t>
        </is>
      </c>
      <c r="C6970" s="104" t="inlineStr">
        <is>
          <t>HC-081</t>
        </is>
      </c>
      <c r="D6970" s="104" t="inlineStr">
        <is>
          <t>Île-de-France</t>
        </is>
      </c>
      <c r="E6970" s="104" t="inlineStr">
        <is>
          <t>Livraison</t>
        </is>
      </c>
      <c r="F6970" s="104" t="n">
        <v>28</v>
      </c>
      <c r="G6970" s="159" t="n">
        <v>1592</v>
      </c>
      <c r="H6970" s="159" t="n">
        <v>4141</v>
      </c>
      <c r="I6970" s="160" t="n">
        <v>27477.87</v>
      </c>
      <c r="J6970" s="160" t="n">
        <v>1808.51</v>
      </c>
      <c r="K6970" s="160" t="n">
        <v>25669.36</v>
      </c>
      <c r="L6970" s="160" t="n">
        <v>9517.25</v>
      </c>
    </row>
    <row r="6971">
      <c r="A6971" s="176" t="n">
        <v>46054</v>
      </c>
      <c r="B6971" s="104" t="inlineStr">
        <is>
          <t>2025/26</t>
        </is>
      </c>
      <c r="C6971" s="104" t="inlineStr">
        <is>
          <t>HC-081</t>
        </is>
      </c>
      <c r="D6971" s="104" t="inlineStr">
        <is>
          <t>Île-de-France</t>
        </is>
      </c>
      <c r="E6971" s="104" t="inlineStr">
        <is>
          <t>Sur place</t>
        </is>
      </c>
      <c r="F6971" s="104" t="n">
        <v>28</v>
      </c>
      <c r="G6971" s="159" t="n">
        <v>3485</v>
      </c>
      <c r="H6971" s="159" t="n">
        <v>8947</v>
      </c>
      <c r="I6971" s="160" t="n">
        <v>46872.71</v>
      </c>
      <c r="J6971" s="160" t="n">
        <v>1347.12</v>
      </c>
      <c r="K6971" s="160" t="n">
        <v>45525.59</v>
      </c>
      <c r="L6971" s="160" t="n">
        <v>16360.19</v>
      </c>
    </row>
    <row r="6972">
      <c r="A6972" s="176" t="n">
        <v>46054</v>
      </c>
      <c r="B6972" s="104" t="inlineStr">
        <is>
          <t>2025/26</t>
        </is>
      </c>
      <c r="C6972" s="104" t="inlineStr">
        <is>
          <t>HC-081</t>
        </is>
      </c>
      <c r="D6972" s="104" t="inlineStr">
        <is>
          <t>Île-de-France</t>
        </is>
      </c>
      <c r="E6972" s="104" t="inlineStr">
        <is>
          <t>À emporter</t>
        </is>
      </c>
      <c r="F6972" s="104" t="n">
        <v>28</v>
      </c>
      <c r="G6972" s="159" t="n">
        <v>2614</v>
      </c>
      <c r="H6972" s="159" t="n">
        <v>6582</v>
      </c>
      <c r="I6972" s="160" t="n">
        <v>32512.04</v>
      </c>
      <c r="J6972" s="160" t="n">
        <v>978.3099999999999</v>
      </c>
      <c r="K6972" s="160" t="n">
        <v>31533.73</v>
      </c>
      <c r="L6972" s="160" t="n">
        <v>11327.57</v>
      </c>
    </row>
    <row r="6973">
      <c r="A6973" s="176" t="n">
        <v>46054</v>
      </c>
      <c r="B6973" s="104" t="inlineStr">
        <is>
          <t>2025/26</t>
        </is>
      </c>
      <c r="C6973" s="104" t="inlineStr">
        <is>
          <t>HC-082</t>
        </is>
      </c>
      <c r="D6973" s="104" t="inlineStr">
        <is>
          <t>Nord-Ouest</t>
        </is>
      </c>
      <c r="E6973" s="104" t="inlineStr">
        <is>
          <t>Livraison</t>
        </is>
      </c>
      <c r="F6973" s="104" t="n">
        <v>28</v>
      </c>
      <c r="G6973" s="159" t="n">
        <v>1192</v>
      </c>
      <c r="H6973" s="159" t="n">
        <v>3100</v>
      </c>
      <c r="I6973" s="160" t="n">
        <v>20337.98</v>
      </c>
      <c r="J6973" s="160" t="n">
        <v>1266.84</v>
      </c>
      <c r="K6973" s="160" t="n">
        <v>19071.14</v>
      </c>
      <c r="L6973" s="160" t="n">
        <v>5883.04</v>
      </c>
    </row>
    <row r="6974">
      <c r="A6974" s="176" t="n">
        <v>46054</v>
      </c>
      <c r="B6974" s="104" t="inlineStr">
        <is>
          <t>2025/26</t>
        </is>
      </c>
      <c r="C6974" s="104" t="inlineStr">
        <is>
          <t>HC-082</t>
        </is>
      </c>
      <c r="D6974" s="104" t="inlineStr">
        <is>
          <t>Nord-Ouest</t>
        </is>
      </c>
      <c r="E6974" s="104" t="inlineStr">
        <is>
          <t>Sur place</t>
        </is>
      </c>
      <c r="F6974" s="104" t="n">
        <v>27</v>
      </c>
      <c r="G6974" s="159" t="n">
        <v>2522</v>
      </c>
      <c r="H6974" s="159" t="n">
        <v>6679</v>
      </c>
      <c r="I6974" s="160" t="n">
        <v>34123.72</v>
      </c>
      <c r="J6974" s="160" t="n">
        <v>953.87</v>
      </c>
      <c r="K6974" s="160" t="n">
        <v>33169.85</v>
      </c>
      <c r="L6974" s="160" t="n">
        <v>9886.98</v>
      </c>
    </row>
    <row r="6975">
      <c r="A6975" s="176" t="n">
        <v>46054</v>
      </c>
      <c r="B6975" s="104" t="inlineStr">
        <is>
          <t>2025/26</t>
        </is>
      </c>
      <c r="C6975" s="104" t="inlineStr">
        <is>
          <t>HC-082</t>
        </is>
      </c>
      <c r="D6975" s="104" t="inlineStr">
        <is>
          <t>Nord-Ouest</t>
        </is>
      </c>
      <c r="E6975" s="104" t="inlineStr">
        <is>
          <t>À emporter</t>
        </is>
      </c>
      <c r="F6975" s="104" t="n">
        <v>28</v>
      </c>
      <c r="G6975" s="159" t="n">
        <v>2005</v>
      </c>
      <c r="H6975" s="159" t="n">
        <v>5137</v>
      </c>
      <c r="I6975" s="160" t="n">
        <v>25009.89</v>
      </c>
      <c r="J6975" s="160" t="n">
        <v>791.9299999999999</v>
      </c>
      <c r="K6975" s="160" t="n">
        <v>24217.96</v>
      </c>
      <c r="L6975" s="160" t="n">
        <v>7241.69</v>
      </c>
    </row>
    <row r="6976">
      <c r="A6976" s="176" t="n">
        <v>46054</v>
      </c>
      <c r="B6976" s="104" t="inlineStr">
        <is>
          <t>2025/26</t>
        </is>
      </c>
      <c r="C6976" s="104" t="inlineStr">
        <is>
          <t>HC-083</t>
        </is>
      </c>
      <c r="D6976" s="104" t="inlineStr">
        <is>
          <t>Sud-Est</t>
        </is>
      </c>
      <c r="E6976" s="104" t="inlineStr">
        <is>
          <t>Livraison</t>
        </is>
      </c>
      <c r="F6976" s="104" t="n">
        <v>28</v>
      </c>
      <c r="G6976" s="159" t="n">
        <v>1126</v>
      </c>
      <c r="H6976" s="159" t="n">
        <v>2880</v>
      </c>
      <c r="I6976" s="160" t="n">
        <v>19325.07</v>
      </c>
      <c r="J6976" s="160" t="n">
        <v>1174.43</v>
      </c>
      <c r="K6976" s="160" t="n">
        <v>18150.64</v>
      </c>
      <c r="L6976" s="160" t="n">
        <v>5567.15</v>
      </c>
    </row>
    <row r="6977">
      <c r="A6977" s="176" t="n">
        <v>46054</v>
      </c>
      <c r="B6977" s="104" t="inlineStr">
        <is>
          <t>2025/26</t>
        </is>
      </c>
      <c r="C6977" s="104" t="inlineStr">
        <is>
          <t>HC-083</t>
        </is>
      </c>
      <c r="D6977" s="104" t="inlineStr">
        <is>
          <t>Sud-Est</t>
        </is>
      </c>
      <c r="E6977" s="104" t="inlineStr">
        <is>
          <t>Sur place</t>
        </is>
      </c>
      <c r="F6977" s="104" t="n">
        <v>28</v>
      </c>
      <c r="G6977" s="159" t="n">
        <v>2315</v>
      </c>
      <c r="H6977" s="159" t="n">
        <v>5852</v>
      </c>
      <c r="I6977" s="160" t="n">
        <v>31438.85</v>
      </c>
      <c r="J6977" s="160" t="n">
        <v>985.11</v>
      </c>
      <c r="K6977" s="160" t="n">
        <v>30453.74</v>
      </c>
      <c r="L6977" s="160" t="n">
        <v>9003.309999999999</v>
      </c>
    </row>
    <row r="6978">
      <c r="A6978" s="176" t="n">
        <v>46054</v>
      </c>
      <c r="B6978" s="104" t="inlineStr">
        <is>
          <t>2025/26</t>
        </is>
      </c>
      <c r="C6978" s="104" t="inlineStr">
        <is>
          <t>HC-083</t>
        </is>
      </c>
      <c r="D6978" s="104" t="inlineStr">
        <is>
          <t>Sud-Est</t>
        </is>
      </c>
      <c r="E6978" s="104" t="inlineStr">
        <is>
          <t>À emporter</t>
        </is>
      </c>
      <c r="F6978" s="104" t="n">
        <v>27</v>
      </c>
      <c r="G6978" s="159" t="n">
        <v>1713</v>
      </c>
      <c r="H6978" s="159" t="n">
        <v>4366</v>
      </c>
      <c r="I6978" s="160" t="n">
        <v>21311.29</v>
      </c>
      <c r="J6978" s="160" t="n">
        <v>610.12</v>
      </c>
      <c r="K6978" s="160" t="n">
        <v>20701.17</v>
      </c>
      <c r="L6978" s="160" t="n">
        <v>6118.27</v>
      </c>
    </row>
    <row r="6979">
      <c r="A6979" s="176" t="n">
        <v>46054</v>
      </c>
      <c r="B6979" s="104" t="inlineStr">
        <is>
          <t>2025/26</t>
        </is>
      </c>
      <c r="C6979" s="104" t="inlineStr">
        <is>
          <t>HC-084</t>
        </is>
      </c>
      <c r="D6979" s="104" t="inlineStr">
        <is>
          <t>Sud-Ouest</t>
        </is>
      </c>
      <c r="E6979" s="104" t="inlineStr">
        <is>
          <t>Drive</t>
        </is>
      </c>
      <c r="F6979" s="104" t="n">
        <v>25</v>
      </c>
      <c r="G6979" s="159" t="n">
        <v>920</v>
      </c>
      <c r="H6979" s="159" t="n">
        <v>2313</v>
      </c>
      <c r="I6979" s="160" t="n">
        <v>13053.75</v>
      </c>
      <c r="J6979" s="160" t="n">
        <v>438.41</v>
      </c>
      <c r="K6979" s="160" t="n">
        <v>12615.34</v>
      </c>
      <c r="L6979" s="160" t="n">
        <v>3732.24</v>
      </c>
    </row>
    <row r="6980">
      <c r="A6980" s="176" t="n">
        <v>46054</v>
      </c>
      <c r="B6980" s="104" t="inlineStr">
        <is>
          <t>2025/26</t>
        </is>
      </c>
      <c r="C6980" s="104" t="inlineStr">
        <is>
          <t>HC-084</t>
        </is>
      </c>
      <c r="D6980" s="104" t="inlineStr">
        <is>
          <t>Sud-Ouest</t>
        </is>
      </c>
      <c r="E6980" s="104" t="inlineStr">
        <is>
          <t>Livraison</t>
        </is>
      </c>
      <c r="F6980" s="104" t="n">
        <v>28</v>
      </c>
      <c r="G6980" s="159" t="n">
        <v>1199</v>
      </c>
      <c r="H6980" s="159" t="n">
        <v>3053</v>
      </c>
      <c r="I6980" s="160" t="n">
        <v>20518.61</v>
      </c>
      <c r="J6980" s="160" t="n">
        <v>1147.71</v>
      </c>
      <c r="K6980" s="160" t="n">
        <v>19370.9</v>
      </c>
      <c r="L6980" s="160" t="n">
        <v>6016.47</v>
      </c>
    </row>
    <row r="6981">
      <c r="A6981" s="176" t="n">
        <v>46054</v>
      </c>
      <c r="B6981" s="104" t="inlineStr">
        <is>
          <t>2025/26</t>
        </is>
      </c>
      <c r="C6981" s="104" t="inlineStr">
        <is>
          <t>HC-084</t>
        </is>
      </c>
      <c r="D6981" s="104" t="inlineStr">
        <is>
          <t>Sud-Ouest</t>
        </is>
      </c>
      <c r="E6981" s="104" t="inlineStr">
        <is>
          <t>Sur place</t>
        </is>
      </c>
      <c r="F6981" s="104" t="n">
        <v>27</v>
      </c>
      <c r="G6981" s="159" t="n">
        <v>2406</v>
      </c>
      <c r="H6981" s="159" t="n">
        <v>6070</v>
      </c>
      <c r="I6981" s="160" t="n">
        <v>32011.52</v>
      </c>
      <c r="J6981" s="160" t="n">
        <v>936.78</v>
      </c>
      <c r="K6981" s="160" t="n">
        <v>31074.74</v>
      </c>
      <c r="L6981" s="160" t="n">
        <v>9201.530000000001</v>
      </c>
    </row>
    <row r="6982">
      <c r="A6982" s="176" t="n">
        <v>46054</v>
      </c>
      <c r="B6982" s="104" t="inlineStr">
        <is>
          <t>2025/26</t>
        </is>
      </c>
      <c r="C6982" s="104" t="inlineStr">
        <is>
          <t>HC-084</t>
        </is>
      </c>
      <c r="D6982" s="104" t="inlineStr">
        <is>
          <t>Sud-Ouest</t>
        </is>
      </c>
      <c r="E6982" s="104" t="inlineStr">
        <is>
          <t>À emporter</t>
        </is>
      </c>
      <c r="F6982" s="104" t="n">
        <v>28</v>
      </c>
      <c r="G6982" s="159" t="n">
        <v>1913</v>
      </c>
      <c r="H6982" s="159" t="n">
        <v>4906</v>
      </c>
      <c r="I6982" s="160" t="n">
        <v>23857.58</v>
      </c>
      <c r="J6982" s="160" t="n">
        <v>816.72</v>
      </c>
      <c r="K6982" s="160" t="n">
        <v>23040.86</v>
      </c>
      <c r="L6982" s="160" t="n">
        <v>6888.39</v>
      </c>
    </row>
    <row r="6983">
      <c r="A6983" s="176" t="n">
        <v>46054</v>
      </c>
      <c r="B6983" s="104" t="inlineStr">
        <is>
          <t>2025/26</t>
        </is>
      </c>
      <c r="C6983" s="104" t="inlineStr">
        <is>
          <t>HC-085</t>
        </is>
      </c>
      <c r="D6983" s="104" t="inlineStr">
        <is>
          <t>Île-de-France</t>
        </is>
      </c>
      <c r="E6983" s="104" t="inlineStr">
        <is>
          <t>Livraison</t>
        </is>
      </c>
      <c r="F6983" s="104" t="n">
        <v>28</v>
      </c>
      <c r="G6983" s="159" t="n">
        <v>1656</v>
      </c>
      <c r="H6983" s="159" t="n">
        <v>4272</v>
      </c>
      <c r="I6983" s="160" t="n">
        <v>28885.84</v>
      </c>
      <c r="J6983" s="160" t="n">
        <v>1664.97</v>
      </c>
      <c r="K6983" s="160" t="n">
        <v>27220.87</v>
      </c>
      <c r="L6983" s="160" t="n">
        <v>8397.09</v>
      </c>
    </row>
    <row r="6984">
      <c r="A6984" s="176" t="n">
        <v>46054</v>
      </c>
      <c r="B6984" s="104" t="inlineStr">
        <is>
          <t>2025/26</t>
        </is>
      </c>
      <c r="C6984" s="104" t="inlineStr">
        <is>
          <t>HC-085</t>
        </is>
      </c>
      <c r="D6984" s="104" t="inlineStr">
        <is>
          <t>Île-de-France</t>
        </is>
      </c>
      <c r="E6984" s="104" t="inlineStr">
        <is>
          <t>Sur place</t>
        </is>
      </c>
      <c r="F6984" s="104" t="n">
        <v>28</v>
      </c>
      <c r="G6984" s="159" t="n">
        <v>3619</v>
      </c>
      <c r="H6984" s="159" t="n">
        <v>9110</v>
      </c>
      <c r="I6984" s="160" t="n">
        <v>48969.41</v>
      </c>
      <c r="J6984" s="160" t="n">
        <v>1716.12</v>
      </c>
      <c r="K6984" s="160" t="n">
        <v>47253.29</v>
      </c>
      <c r="L6984" s="160" t="n">
        <v>14104.2</v>
      </c>
    </row>
    <row r="6985">
      <c r="A6985" s="176" t="n">
        <v>46054</v>
      </c>
      <c r="B6985" s="104" t="inlineStr">
        <is>
          <t>2025/26</t>
        </is>
      </c>
      <c r="C6985" s="104" t="inlineStr">
        <is>
          <t>HC-085</t>
        </is>
      </c>
      <c r="D6985" s="104" t="inlineStr">
        <is>
          <t>Île-de-France</t>
        </is>
      </c>
      <c r="E6985" s="104" t="inlineStr">
        <is>
          <t>À emporter</t>
        </is>
      </c>
      <c r="F6985" s="104" t="n">
        <v>28</v>
      </c>
      <c r="G6985" s="159" t="n">
        <v>2739</v>
      </c>
      <c r="H6985" s="159" t="n">
        <v>6974</v>
      </c>
      <c r="I6985" s="160" t="n">
        <v>33863.68</v>
      </c>
      <c r="J6985" s="160" t="n">
        <v>979.36</v>
      </c>
      <c r="K6985" s="160" t="n">
        <v>32884.32</v>
      </c>
      <c r="L6985" s="160" t="n">
        <v>9753.639999999999</v>
      </c>
    </row>
    <row r="6986">
      <c r="A6986" s="176" t="n">
        <v>46054</v>
      </c>
      <c r="B6986" s="104" t="inlineStr">
        <is>
          <t>2025/26</t>
        </is>
      </c>
      <c r="C6986" s="104" t="inlineStr">
        <is>
          <t>HC-086</t>
        </is>
      </c>
      <c r="D6986" s="104" t="inlineStr">
        <is>
          <t>Nord-Ouest</t>
        </is>
      </c>
      <c r="E6986" s="104" t="inlineStr">
        <is>
          <t>Livraison</t>
        </is>
      </c>
      <c r="F6986" s="104" t="n">
        <v>28</v>
      </c>
      <c r="G6986" s="159" t="n">
        <v>1515</v>
      </c>
      <c r="H6986" s="159" t="n">
        <v>3924</v>
      </c>
      <c r="I6986" s="160" t="n">
        <v>25082.85</v>
      </c>
      <c r="J6986" s="160" t="n">
        <v>1361.39</v>
      </c>
      <c r="K6986" s="160" t="n">
        <v>23721.46</v>
      </c>
      <c r="L6986" s="160" t="n">
        <v>7312.29</v>
      </c>
    </row>
    <row r="6987">
      <c r="A6987" s="176" t="n">
        <v>46054</v>
      </c>
      <c r="B6987" s="104" t="inlineStr">
        <is>
          <t>2025/26</t>
        </is>
      </c>
      <c r="C6987" s="104" t="inlineStr">
        <is>
          <t>HC-086</t>
        </is>
      </c>
      <c r="D6987" s="104" t="inlineStr">
        <is>
          <t>Nord-Ouest</t>
        </is>
      </c>
      <c r="E6987" s="104" t="inlineStr">
        <is>
          <t>Sur place</t>
        </is>
      </c>
      <c r="F6987" s="104" t="n">
        <v>27</v>
      </c>
      <c r="G6987" s="159" t="n">
        <v>2752</v>
      </c>
      <c r="H6987" s="159" t="n">
        <v>6927</v>
      </c>
      <c r="I6987" s="160" t="n">
        <v>37258.9</v>
      </c>
      <c r="J6987" s="160" t="n">
        <v>1141.11</v>
      </c>
      <c r="K6987" s="160" t="n">
        <v>36117.79</v>
      </c>
      <c r="L6987" s="160" t="n">
        <v>10808.16</v>
      </c>
    </row>
    <row r="6988">
      <c r="A6988" s="176" t="n">
        <v>46054</v>
      </c>
      <c r="B6988" s="104" t="inlineStr">
        <is>
          <t>2025/26</t>
        </is>
      </c>
      <c r="C6988" s="104" t="inlineStr">
        <is>
          <t>HC-086</t>
        </is>
      </c>
      <c r="D6988" s="104" t="inlineStr">
        <is>
          <t>Nord-Ouest</t>
        </is>
      </c>
      <c r="E6988" s="104" t="inlineStr">
        <is>
          <t>À emporter</t>
        </is>
      </c>
      <c r="F6988" s="104" t="n">
        <v>27</v>
      </c>
      <c r="G6988" s="159" t="n">
        <v>2144</v>
      </c>
      <c r="H6988" s="159" t="n">
        <v>5603</v>
      </c>
      <c r="I6988" s="160" t="n">
        <v>26581.46</v>
      </c>
      <c r="J6988" s="160" t="n">
        <v>797.87</v>
      </c>
      <c r="K6988" s="160" t="n">
        <v>25783.59</v>
      </c>
      <c r="L6988" s="160" t="n">
        <v>7670.2</v>
      </c>
    </row>
    <row r="6989">
      <c r="A6989" s="176" t="n">
        <v>46054</v>
      </c>
      <c r="B6989" s="104" t="inlineStr">
        <is>
          <t>2025/26</t>
        </is>
      </c>
      <c r="C6989" s="104" t="inlineStr">
        <is>
          <t>HC-087</t>
        </is>
      </c>
      <c r="D6989" s="104" t="inlineStr">
        <is>
          <t>Sud-Est</t>
        </is>
      </c>
      <c r="E6989" s="104" t="inlineStr">
        <is>
          <t>Drive</t>
        </is>
      </c>
      <c r="F6989" s="104" t="n">
        <v>28</v>
      </c>
      <c r="G6989" s="159" t="n">
        <v>756</v>
      </c>
      <c r="H6989" s="159" t="n">
        <v>1952</v>
      </c>
      <c r="I6989" s="160" t="n">
        <v>10851.66</v>
      </c>
      <c r="J6989" s="160" t="n">
        <v>321.28</v>
      </c>
      <c r="K6989" s="160" t="n">
        <v>10530.38</v>
      </c>
      <c r="L6989" s="160" t="n">
        <v>3150.53</v>
      </c>
    </row>
    <row r="6990">
      <c r="A6990" s="176" t="n">
        <v>46054</v>
      </c>
      <c r="B6990" s="104" t="inlineStr">
        <is>
          <t>2025/26</t>
        </is>
      </c>
      <c r="C6990" s="104" t="inlineStr">
        <is>
          <t>HC-087</t>
        </is>
      </c>
      <c r="D6990" s="104" t="inlineStr">
        <is>
          <t>Sud-Est</t>
        </is>
      </c>
      <c r="E6990" s="104" t="inlineStr">
        <is>
          <t>Livraison</t>
        </is>
      </c>
      <c r="F6990" s="104" t="n">
        <v>28</v>
      </c>
      <c r="G6990" s="159" t="n">
        <v>855</v>
      </c>
      <c r="H6990" s="159" t="n">
        <v>2142</v>
      </c>
      <c r="I6990" s="160" t="n">
        <v>14733.46</v>
      </c>
      <c r="J6990" s="160" t="n">
        <v>821.4299999999999</v>
      </c>
      <c r="K6990" s="160" t="n">
        <v>13912.03</v>
      </c>
      <c r="L6990" s="160" t="n">
        <v>4321</v>
      </c>
    </row>
    <row r="6991">
      <c r="A6991" s="176" t="n">
        <v>46054</v>
      </c>
      <c r="B6991" s="104" t="inlineStr">
        <is>
          <t>2025/26</t>
        </is>
      </c>
      <c r="C6991" s="104" t="inlineStr">
        <is>
          <t>HC-087</t>
        </is>
      </c>
      <c r="D6991" s="104" t="inlineStr">
        <is>
          <t>Sud-Est</t>
        </is>
      </c>
      <c r="E6991" s="104" t="inlineStr">
        <is>
          <t>Sur place</t>
        </is>
      </c>
      <c r="F6991" s="104" t="n">
        <v>28</v>
      </c>
      <c r="G6991" s="159" t="n">
        <v>1897</v>
      </c>
      <c r="H6991" s="159" t="n">
        <v>4955</v>
      </c>
      <c r="I6991" s="160" t="n">
        <v>25636.1</v>
      </c>
      <c r="J6991" s="160" t="n">
        <v>839.97</v>
      </c>
      <c r="K6991" s="160" t="n">
        <v>24796.13</v>
      </c>
      <c r="L6991" s="160" t="n">
        <v>7353.23</v>
      </c>
    </row>
    <row r="6992">
      <c r="A6992" s="176" t="n">
        <v>46054</v>
      </c>
      <c r="B6992" s="104" t="inlineStr">
        <is>
          <t>2025/26</t>
        </is>
      </c>
      <c r="C6992" s="104" t="inlineStr">
        <is>
          <t>HC-087</t>
        </is>
      </c>
      <c r="D6992" s="104" t="inlineStr">
        <is>
          <t>Sud-Est</t>
        </is>
      </c>
      <c r="E6992" s="104" t="inlineStr">
        <is>
          <t>À emporter</t>
        </is>
      </c>
      <c r="F6992" s="104" t="n">
        <v>28</v>
      </c>
      <c r="G6992" s="159" t="n">
        <v>1409</v>
      </c>
      <c r="H6992" s="159" t="n">
        <v>3467</v>
      </c>
      <c r="I6992" s="160" t="n">
        <v>17434.35</v>
      </c>
      <c r="J6992" s="160" t="n">
        <v>532.66</v>
      </c>
      <c r="K6992" s="160" t="n">
        <v>16901.69</v>
      </c>
      <c r="L6992" s="160" t="n">
        <v>5013.65</v>
      </c>
    </row>
    <row r="6993">
      <c r="A6993" s="176" t="n">
        <v>46054</v>
      </c>
      <c r="B6993" s="104" t="inlineStr">
        <is>
          <t>2025/26</t>
        </is>
      </c>
      <c r="C6993" s="104" t="inlineStr">
        <is>
          <t>HC-088</t>
        </is>
      </c>
      <c r="D6993" s="104" t="inlineStr">
        <is>
          <t>Sud-Ouest</t>
        </is>
      </c>
      <c r="E6993" s="104" t="inlineStr">
        <is>
          <t>Livraison</t>
        </is>
      </c>
      <c r="F6993" s="104" t="n">
        <v>28</v>
      </c>
      <c r="G6993" s="159" t="n">
        <v>1307</v>
      </c>
      <c r="H6993" s="159" t="n">
        <v>3329</v>
      </c>
      <c r="I6993" s="160" t="n">
        <v>22498.64</v>
      </c>
      <c r="J6993" s="160" t="n">
        <v>1316.9</v>
      </c>
      <c r="K6993" s="160" t="n">
        <v>21181.74</v>
      </c>
      <c r="L6993" s="160" t="n">
        <v>6535.41</v>
      </c>
    </row>
    <row r="6994">
      <c r="A6994" s="176" t="n">
        <v>46054</v>
      </c>
      <c r="B6994" s="104" t="inlineStr">
        <is>
          <t>2025/26</t>
        </is>
      </c>
      <c r="C6994" s="104" t="inlineStr">
        <is>
          <t>HC-088</t>
        </is>
      </c>
      <c r="D6994" s="104" t="inlineStr">
        <is>
          <t>Sud-Ouest</t>
        </is>
      </c>
      <c r="E6994" s="104" t="inlineStr">
        <is>
          <t>Sur place</t>
        </is>
      </c>
      <c r="F6994" s="104" t="n">
        <v>28</v>
      </c>
      <c r="G6994" s="159" t="n">
        <v>2823</v>
      </c>
      <c r="H6994" s="159" t="n">
        <v>7236</v>
      </c>
      <c r="I6994" s="160" t="n">
        <v>38151.68</v>
      </c>
      <c r="J6994" s="160" t="n">
        <v>1200.31</v>
      </c>
      <c r="K6994" s="160" t="n">
        <v>36951.37</v>
      </c>
      <c r="L6994" s="160" t="n">
        <v>10951</v>
      </c>
    </row>
    <row r="6995">
      <c r="A6995" s="176" t="n">
        <v>46054</v>
      </c>
      <c r="B6995" s="104" t="inlineStr">
        <is>
          <t>2025/26</t>
        </is>
      </c>
      <c r="C6995" s="104" t="inlineStr">
        <is>
          <t>HC-088</t>
        </is>
      </c>
      <c r="D6995" s="104" t="inlineStr">
        <is>
          <t>Sud-Ouest</t>
        </is>
      </c>
      <c r="E6995" s="104" t="inlineStr">
        <is>
          <t>À emporter</t>
        </is>
      </c>
      <c r="F6995" s="104" t="n">
        <v>28</v>
      </c>
      <c r="G6995" s="159" t="n">
        <v>2135</v>
      </c>
      <c r="H6995" s="159" t="n">
        <v>5616</v>
      </c>
      <c r="I6995" s="160" t="n">
        <v>26290.41</v>
      </c>
      <c r="J6995" s="160" t="n">
        <v>714.84</v>
      </c>
      <c r="K6995" s="160" t="n">
        <v>25575.57</v>
      </c>
      <c r="L6995" s="160" t="n">
        <v>7629.59</v>
      </c>
    </row>
    <row r="6996">
      <c r="A6996" s="176" t="n">
        <v>46054</v>
      </c>
      <c r="B6996" s="104" t="inlineStr">
        <is>
          <t>2025/26</t>
        </is>
      </c>
      <c r="C6996" s="104" t="inlineStr">
        <is>
          <t>HC-089</t>
        </is>
      </c>
      <c r="D6996" s="104" t="inlineStr">
        <is>
          <t>Île-de-France</t>
        </is>
      </c>
      <c r="E6996" s="104" t="inlineStr">
        <is>
          <t>Livraison</t>
        </is>
      </c>
      <c r="F6996" s="104" t="n">
        <v>28</v>
      </c>
      <c r="G6996" s="159" t="n">
        <v>1670</v>
      </c>
      <c r="H6996" s="159" t="n">
        <v>4329</v>
      </c>
      <c r="I6996" s="160" t="n">
        <v>28207.19</v>
      </c>
      <c r="J6996" s="160" t="n">
        <v>1626.89</v>
      </c>
      <c r="K6996" s="160" t="n">
        <v>26580.3</v>
      </c>
      <c r="L6996" s="160" t="n">
        <v>8221.469999999999</v>
      </c>
    </row>
    <row r="6997">
      <c r="A6997" s="176" t="n">
        <v>46054</v>
      </c>
      <c r="B6997" s="104" t="inlineStr">
        <is>
          <t>2025/26</t>
        </is>
      </c>
      <c r="C6997" s="104" t="inlineStr">
        <is>
          <t>HC-089</t>
        </is>
      </c>
      <c r="D6997" s="104" t="inlineStr">
        <is>
          <t>Île-de-France</t>
        </is>
      </c>
      <c r="E6997" s="104" t="inlineStr">
        <is>
          <t>Sur place</t>
        </is>
      </c>
      <c r="F6997" s="104" t="n">
        <v>27</v>
      </c>
      <c r="G6997" s="159" t="n">
        <v>3293</v>
      </c>
      <c r="H6997" s="159" t="n">
        <v>8262</v>
      </c>
      <c r="I6997" s="160" t="n">
        <v>44463.18</v>
      </c>
      <c r="J6997" s="160" t="n">
        <v>1370.16</v>
      </c>
      <c r="K6997" s="160" t="n">
        <v>43093.02</v>
      </c>
      <c r="L6997" s="160" t="n">
        <v>12863.05</v>
      </c>
    </row>
    <row r="6998">
      <c r="A6998" s="176" t="n">
        <v>46054</v>
      </c>
      <c r="B6998" s="104" t="inlineStr">
        <is>
          <t>2025/26</t>
        </is>
      </c>
      <c r="C6998" s="104" t="inlineStr">
        <is>
          <t>HC-089</t>
        </is>
      </c>
      <c r="D6998" s="104" t="inlineStr">
        <is>
          <t>Île-de-France</t>
        </is>
      </c>
      <c r="E6998" s="104" t="inlineStr">
        <is>
          <t>À emporter</t>
        </is>
      </c>
      <c r="F6998" s="104" t="n">
        <v>27</v>
      </c>
      <c r="G6998" s="159" t="n">
        <v>2483</v>
      </c>
      <c r="H6998" s="159" t="n">
        <v>6284</v>
      </c>
      <c r="I6998" s="160" t="n">
        <v>30684.8</v>
      </c>
      <c r="J6998" s="160" t="n">
        <v>910.97</v>
      </c>
      <c r="K6998" s="160" t="n">
        <v>29773.83</v>
      </c>
      <c r="L6998" s="160" t="n">
        <v>8874.870000000001</v>
      </c>
    </row>
    <row r="6999">
      <c r="A6999" s="176" t="n">
        <v>46054</v>
      </c>
      <c r="B6999" s="104" t="inlineStr">
        <is>
          <t>2025/26</t>
        </is>
      </c>
      <c r="C6999" s="104" t="inlineStr">
        <is>
          <t>HC-090</t>
        </is>
      </c>
      <c r="D6999" s="104" t="inlineStr">
        <is>
          <t>Nord-Ouest</t>
        </is>
      </c>
      <c r="E6999" s="104" t="inlineStr">
        <is>
          <t>Drive</t>
        </is>
      </c>
      <c r="F6999" s="104" t="n">
        <v>28</v>
      </c>
      <c r="G6999" s="159" t="n">
        <v>977</v>
      </c>
      <c r="H6999" s="159" t="n">
        <v>2522</v>
      </c>
      <c r="I6999" s="160" t="n">
        <v>14000.57</v>
      </c>
      <c r="J6999" s="160" t="n">
        <v>430.62</v>
      </c>
      <c r="K6999" s="160" t="n">
        <v>13569.95</v>
      </c>
      <c r="L6999" s="160" t="n">
        <v>4035.24</v>
      </c>
    </row>
    <row r="7000">
      <c r="A7000" s="176" t="n">
        <v>46054</v>
      </c>
      <c r="B7000" s="104" t="inlineStr">
        <is>
          <t>2025/26</t>
        </is>
      </c>
      <c r="C7000" s="104" t="inlineStr">
        <is>
          <t>HC-090</t>
        </is>
      </c>
      <c r="D7000" s="104" t="inlineStr">
        <is>
          <t>Nord-Ouest</t>
        </is>
      </c>
      <c r="E7000" s="104" t="inlineStr">
        <is>
          <t>Livraison</t>
        </is>
      </c>
      <c r="F7000" s="104" t="n">
        <v>28</v>
      </c>
      <c r="G7000" s="159" t="n">
        <v>1083</v>
      </c>
      <c r="H7000" s="159" t="n">
        <v>2658</v>
      </c>
      <c r="I7000" s="160" t="n">
        <v>18641.82</v>
      </c>
      <c r="J7000" s="160" t="n">
        <v>1121.56</v>
      </c>
      <c r="K7000" s="160" t="n">
        <v>17520.26</v>
      </c>
      <c r="L7000" s="160" t="n">
        <v>5463.6</v>
      </c>
    </row>
    <row r="7001">
      <c r="A7001" s="176" t="n">
        <v>46054</v>
      </c>
      <c r="B7001" s="104" t="inlineStr">
        <is>
          <t>2025/26</t>
        </is>
      </c>
      <c r="C7001" s="104" t="inlineStr">
        <is>
          <t>HC-090</t>
        </is>
      </c>
      <c r="D7001" s="104" t="inlineStr">
        <is>
          <t>Nord-Ouest</t>
        </is>
      </c>
      <c r="E7001" s="104" t="inlineStr">
        <is>
          <t>Sur place</t>
        </is>
      </c>
      <c r="F7001" s="104" t="n">
        <v>28</v>
      </c>
      <c r="G7001" s="159" t="n">
        <v>2398</v>
      </c>
      <c r="H7001" s="159" t="n">
        <v>6127</v>
      </c>
      <c r="I7001" s="160" t="n">
        <v>32544.81</v>
      </c>
      <c r="J7001" s="160" t="n">
        <v>914.41</v>
      </c>
      <c r="K7001" s="160" t="n">
        <v>31630.4</v>
      </c>
      <c r="L7001" s="160" t="n">
        <v>9430.129999999999</v>
      </c>
    </row>
    <row r="7002">
      <c r="A7002" s="176" t="n">
        <v>46054</v>
      </c>
      <c r="B7002" s="104" t="inlineStr">
        <is>
          <t>2025/26</t>
        </is>
      </c>
      <c r="C7002" s="104" t="inlineStr">
        <is>
          <t>HC-090</t>
        </is>
      </c>
      <c r="D7002" s="104" t="inlineStr">
        <is>
          <t>Nord-Ouest</t>
        </is>
      </c>
      <c r="E7002" s="104" t="inlineStr">
        <is>
          <t>À emporter</t>
        </is>
      </c>
      <c r="F7002" s="104" t="n">
        <v>28</v>
      </c>
      <c r="G7002" s="159" t="n">
        <v>1826</v>
      </c>
      <c r="H7002" s="159" t="n">
        <v>4763</v>
      </c>
      <c r="I7002" s="160" t="n">
        <v>22657.18</v>
      </c>
      <c r="J7002" s="160" t="n">
        <v>677</v>
      </c>
      <c r="K7002" s="160" t="n">
        <v>21980.18</v>
      </c>
      <c r="L7002" s="160" t="n">
        <v>6572.61</v>
      </c>
    </row>
    <row r="7003">
      <c r="A7003" s="176" t="n">
        <v>46054</v>
      </c>
      <c r="B7003" s="104" t="inlineStr">
        <is>
          <t>2025/26</t>
        </is>
      </c>
      <c r="C7003" s="104" t="inlineStr">
        <is>
          <t>HC-091</t>
        </is>
      </c>
      <c r="D7003" s="104" t="inlineStr">
        <is>
          <t>Sud-Est</t>
        </is>
      </c>
      <c r="E7003" s="104" t="inlineStr">
        <is>
          <t>Livraison</t>
        </is>
      </c>
      <c r="F7003" s="104" t="n">
        <v>27</v>
      </c>
      <c r="G7003" s="159" t="n">
        <v>1201</v>
      </c>
      <c r="H7003" s="159" t="n">
        <v>3058</v>
      </c>
      <c r="I7003" s="160" t="n">
        <v>20933.59</v>
      </c>
      <c r="J7003" s="160" t="n">
        <v>1297.61</v>
      </c>
      <c r="K7003" s="160" t="n">
        <v>19635.98</v>
      </c>
      <c r="L7003" s="160" t="n">
        <v>6128.06</v>
      </c>
    </row>
    <row r="7004">
      <c r="A7004" s="176" t="n">
        <v>46054</v>
      </c>
      <c r="B7004" s="104" t="inlineStr">
        <is>
          <t>2025/26</t>
        </is>
      </c>
      <c r="C7004" s="104" t="inlineStr">
        <is>
          <t>HC-091</t>
        </is>
      </c>
      <c r="D7004" s="104" t="inlineStr">
        <is>
          <t>Sud-Est</t>
        </is>
      </c>
      <c r="E7004" s="104" t="inlineStr">
        <is>
          <t>Sur place</t>
        </is>
      </c>
      <c r="F7004" s="104" t="n">
        <v>28</v>
      </c>
      <c r="G7004" s="159" t="n">
        <v>2653</v>
      </c>
      <c r="H7004" s="159" t="n">
        <v>6817</v>
      </c>
      <c r="I7004" s="160" t="n">
        <v>35842.02</v>
      </c>
      <c r="J7004" s="160" t="n">
        <v>1112.31</v>
      </c>
      <c r="K7004" s="160" t="n">
        <v>34729.71</v>
      </c>
      <c r="L7004" s="160" t="n">
        <v>10368.19</v>
      </c>
    </row>
    <row r="7005">
      <c r="A7005" s="176" t="n">
        <v>46054</v>
      </c>
      <c r="B7005" s="104" t="inlineStr">
        <is>
          <t>2025/26</t>
        </is>
      </c>
      <c r="C7005" s="104" t="inlineStr">
        <is>
          <t>HC-091</t>
        </is>
      </c>
      <c r="D7005" s="104" t="inlineStr">
        <is>
          <t>Sud-Est</t>
        </is>
      </c>
      <c r="E7005" s="104" t="inlineStr">
        <is>
          <t>À emporter</t>
        </is>
      </c>
      <c r="F7005" s="104" t="n">
        <v>28</v>
      </c>
      <c r="G7005" s="159" t="n">
        <v>2033</v>
      </c>
      <c r="H7005" s="159" t="n">
        <v>5126</v>
      </c>
      <c r="I7005" s="160" t="n">
        <v>25245.89</v>
      </c>
      <c r="J7005" s="160" t="n">
        <v>811.6</v>
      </c>
      <c r="K7005" s="160" t="n">
        <v>24434.29</v>
      </c>
      <c r="L7005" s="160" t="n">
        <v>7236.66</v>
      </c>
    </row>
    <row r="7006">
      <c r="A7006" s="176" t="n">
        <v>46054</v>
      </c>
      <c r="B7006" s="104" t="inlineStr">
        <is>
          <t>2025/26</t>
        </is>
      </c>
      <c r="C7006" s="104" t="inlineStr">
        <is>
          <t>HC-092</t>
        </is>
      </c>
      <c r="D7006" s="104" t="inlineStr">
        <is>
          <t>Sud-Ouest</t>
        </is>
      </c>
      <c r="E7006" s="104" t="inlineStr">
        <is>
          <t>Drive</t>
        </is>
      </c>
      <c r="F7006" s="104" t="n">
        <v>28</v>
      </c>
      <c r="G7006" s="159" t="n">
        <v>910</v>
      </c>
      <c r="H7006" s="159" t="n">
        <v>2310</v>
      </c>
      <c r="I7006" s="160" t="n">
        <v>13156.2</v>
      </c>
      <c r="J7006" s="160" t="n">
        <v>345.93</v>
      </c>
      <c r="K7006" s="160" t="n">
        <v>12810.27</v>
      </c>
      <c r="L7006" s="160" t="n">
        <v>3808.94</v>
      </c>
    </row>
    <row r="7007">
      <c r="A7007" s="176" t="n">
        <v>46054</v>
      </c>
      <c r="B7007" s="104" t="inlineStr">
        <is>
          <t>2025/26</t>
        </is>
      </c>
      <c r="C7007" s="104" t="inlineStr">
        <is>
          <t>HC-092</t>
        </is>
      </c>
      <c r="D7007" s="104" t="inlineStr">
        <is>
          <t>Sud-Ouest</t>
        </is>
      </c>
      <c r="E7007" s="104" t="inlineStr">
        <is>
          <t>Livraison</t>
        </is>
      </c>
      <c r="F7007" s="104" t="n">
        <v>28</v>
      </c>
      <c r="G7007" s="159" t="n">
        <v>1112</v>
      </c>
      <c r="H7007" s="159" t="n">
        <v>2831</v>
      </c>
      <c r="I7007" s="160" t="n">
        <v>19108.34</v>
      </c>
      <c r="J7007" s="160" t="n">
        <v>1097.82</v>
      </c>
      <c r="K7007" s="160" t="n">
        <v>18010.52</v>
      </c>
      <c r="L7007" s="160" t="n">
        <v>5592.56</v>
      </c>
    </row>
    <row r="7008">
      <c r="A7008" s="176" t="n">
        <v>46054</v>
      </c>
      <c r="B7008" s="104" t="inlineStr">
        <is>
          <t>2025/26</t>
        </is>
      </c>
      <c r="C7008" s="104" t="inlineStr">
        <is>
          <t>HC-092</t>
        </is>
      </c>
      <c r="D7008" s="104" t="inlineStr">
        <is>
          <t>Sud-Ouest</t>
        </is>
      </c>
      <c r="E7008" s="104" t="inlineStr">
        <is>
          <t>Sur place</t>
        </is>
      </c>
      <c r="F7008" s="104" t="n">
        <v>27</v>
      </c>
      <c r="G7008" s="159" t="n">
        <v>2061</v>
      </c>
      <c r="H7008" s="159" t="n">
        <v>5223</v>
      </c>
      <c r="I7008" s="160" t="n">
        <v>27923.48</v>
      </c>
      <c r="J7008" s="160" t="n">
        <v>844.24</v>
      </c>
      <c r="K7008" s="160" t="n">
        <v>27079.24</v>
      </c>
      <c r="L7008" s="160" t="n">
        <v>8068.68</v>
      </c>
    </row>
    <row r="7009">
      <c r="A7009" s="176" t="n">
        <v>46054</v>
      </c>
      <c r="B7009" s="104" t="inlineStr">
        <is>
          <t>2025/26</t>
        </is>
      </c>
      <c r="C7009" s="104" t="inlineStr">
        <is>
          <t>HC-092</t>
        </is>
      </c>
      <c r="D7009" s="104" t="inlineStr">
        <is>
          <t>Sud-Ouest</t>
        </is>
      </c>
      <c r="E7009" s="104" t="inlineStr">
        <is>
          <t>À emporter</t>
        </is>
      </c>
      <c r="F7009" s="104" t="n">
        <v>28</v>
      </c>
      <c r="G7009" s="159" t="n">
        <v>1683</v>
      </c>
      <c r="H7009" s="159" t="n">
        <v>4159</v>
      </c>
      <c r="I7009" s="160" t="n">
        <v>21092.66</v>
      </c>
      <c r="J7009" s="160" t="n">
        <v>644.29</v>
      </c>
      <c r="K7009" s="160" t="n">
        <v>20448.37</v>
      </c>
      <c r="L7009" s="160" t="n">
        <v>6070.83</v>
      </c>
    </row>
    <row r="7010">
      <c r="A7010" s="176" t="n">
        <v>46054</v>
      </c>
      <c r="B7010" s="104" t="inlineStr">
        <is>
          <t>2025/26</t>
        </is>
      </c>
      <c r="C7010" s="104" t="inlineStr">
        <is>
          <t>HC-093</t>
        </is>
      </c>
      <c r="D7010" s="104" t="inlineStr">
        <is>
          <t>Île-de-France</t>
        </is>
      </c>
      <c r="E7010" s="104" t="inlineStr">
        <is>
          <t>Drive</t>
        </is>
      </c>
      <c r="F7010" s="104" t="n">
        <v>28</v>
      </c>
      <c r="G7010" s="159" t="n">
        <v>1565</v>
      </c>
      <c r="H7010" s="159" t="n">
        <v>4015</v>
      </c>
      <c r="I7010" s="160" t="n">
        <v>22458.09</v>
      </c>
      <c r="J7010" s="160" t="n">
        <v>724.4299999999999</v>
      </c>
      <c r="K7010" s="160" t="n">
        <v>21733.66</v>
      </c>
      <c r="L7010" s="160" t="n">
        <v>6468.85</v>
      </c>
    </row>
    <row r="7011">
      <c r="A7011" s="176" t="n">
        <v>46054</v>
      </c>
      <c r="B7011" s="104" t="inlineStr">
        <is>
          <t>2025/26</t>
        </is>
      </c>
      <c r="C7011" s="104" t="inlineStr">
        <is>
          <t>HC-093</t>
        </is>
      </c>
      <c r="D7011" s="104" t="inlineStr">
        <is>
          <t>Île-de-France</t>
        </is>
      </c>
      <c r="E7011" s="104" t="inlineStr">
        <is>
          <t>Livraison</t>
        </is>
      </c>
      <c r="F7011" s="104" t="n">
        <v>28</v>
      </c>
      <c r="G7011" s="159" t="n">
        <v>1742</v>
      </c>
      <c r="H7011" s="159" t="n">
        <v>4316</v>
      </c>
      <c r="I7011" s="160" t="n">
        <v>30207.44</v>
      </c>
      <c r="J7011" s="160" t="n">
        <v>1841.12</v>
      </c>
      <c r="K7011" s="160" t="n">
        <v>28366.32</v>
      </c>
      <c r="L7011" s="160" t="n">
        <v>8681.93</v>
      </c>
    </row>
    <row r="7012">
      <c r="A7012" s="176" t="n">
        <v>46054</v>
      </c>
      <c r="B7012" s="104" t="inlineStr">
        <is>
          <t>2025/26</t>
        </is>
      </c>
      <c r="C7012" s="104" t="inlineStr">
        <is>
          <t>HC-093</t>
        </is>
      </c>
      <c r="D7012" s="104" t="inlineStr">
        <is>
          <t>Île-de-France</t>
        </is>
      </c>
      <c r="E7012" s="104" t="inlineStr">
        <is>
          <t>Sur place</t>
        </is>
      </c>
      <c r="F7012" s="104" t="n">
        <v>28</v>
      </c>
      <c r="G7012" s="159" t="n">
        <v>3969</v>
      </c>
      <c r="H7012" s="159" t="n">
        <v>9794</v>
      </c>
      <c r="I7012" s="160" t="n">
        <v>53915.88</v>
      </c>
      <c r="J7012" s="160" t="n">
        <v>1433.49</v>
      </c>
      <c r="K7012" s="160" t="n">
        <v>52482.39</v>
      </c>
      <c r="L7012" s="160" t="n">
        <v>15611.74</v>
      </c>
    </row>
    <row r="7013">
      <c r="A7013" s="176" t="n">
        <v>46054</v>
      </c>
      <c r="B7013" s="104" t="inlineStr">
        <is>
          <t>2025/26</t>
        </is>
      </c>
      <c r="C7013" s="104" t="inlineStr">
        <is>
          <t>HC-093</t>
        </is>
      </c>
      <c r="D7013" s="104" t="inlineStr">
        <is>
          <t>Île-de-France</t>
        </is>
      </c>
      <c r="E7013" s="104" t="inlineStr">
        <is>
          <t>À emporter</t>
        </is>
      </c>
      <c r="F7013" s="104" t="n">
        <v>28</v>
      </c>
      <c r="G7013" s="159" t="n">
        <v>2938</v>
      </c>
      <c r="H7013" s="159" t="n">
        <v>7496</v>
      </c>
      <c r="I7013" s="160" t="n">
        <v>35878.27</v>
      </c>
      <c r="J7013" s="160" t="n">
        <v>1070.95</v>
      </c>
      <c r="K7013" s="160" t="n">
        <v>34807.32</v>
      </c>
      <c r="L7013" s="160" t="n">
        <v>10334.35</v>
      </c>
    </row>
    <row r="7014">
      <c r="A7014" s="176" t="n">
        <v>46054</v>
      </c>
      <c r="B7014" s="104" t="inlineStr">
        <is>
          <t>2025/26</t>
        </is>
      </c>
      <c r="C7014" s="104" t="inlineStr">
        <is>
          <t>HC-094</t>
        </is>
      </c>
      <c r="D7014" s="104" t="inlineStr">
        <is>
          <t>Nord-Ouest</t>
        </is>
      </c>
      <c r="E7014" s="104" t="inlineStr">
        <is>
          <t>Drive</t>
        </is>
      </c>
      <c r="F7014" s="104" t="n">
        <v>28</v>
      </c>
      <c r="G7014" s="159" t="n">
        <v>801</v>
      </c>
      <c r="H7014" s="159" t="n">
        <v>2110</v>
      </c>
      <c r="I7014" s="160" t="n">
        <v>11597.11</v>
      </c>
      <c r="J7014" s="160" t="n">
        <v>317.67</v>
      </c>
      <c r="K7014" s="160" t="n">
        <v>11279.44</v>
      </c>
      <c r="L7014" s="160" t="n">
        <v>3342.38</v>
      </c>
    </row>
    <row r="7015">
      <c r="A7015" s="176" t="n">
        <v>46054</v>
      </c>
      <c r="B7015" s="104" t="inlineStr">
        <is>
          <t>2025/26</t>
        </is>
      </c>
      <c r="C7015" s="104" t="inlineStr">
        <is>
          <t>HC-094</t>
        </is>
      </c>
      <c r="D7015" s="104" t="inlineStr">
        <is>
          <t>Nord-Ouest</t>
        </is>
      </c>
      <c r="E7015" s="104" t="inlineStr">
        <is>
          <t>Livraison</t>
        </is>
      </c>
      <c r="F7015" s="104" t="n">
        <v>27</v>
      </c>
      <c r="G7015" s="159" t="n">
        <v>872</v>
      </c>
      <c r="H7015" s="159" t="n">
        <v>2279</v>
      </c>
      <c r="I7015" s="160" t="n">
        <v>15056.52</v>
      </c>
      <c r="J7015" s="160" t="n">
        <v>937.6900000000001</v>
      </c>
      <c r="K7015" s="160" t="n">
        <v>14118.83</v>
      </c>
      <c r="L7015" s="160" t="n">
        <v>4383.13</v>
      </c>
    </row>
    <row r="7016">
      <c r="A7016" s="176" t="n">
        <v>46054</v>
      </c>
      <c r="B7016" s="104" t="inlineStr">
        <is>
          <t>2025/26</t>
        </is>
      </c>
      <c r="C7016" s="104" t="inlineStr">
        <is>
          <t>HC-094</t>
        </is>
      </c>
      <c r="D7016" s="104" t="inlineStr">
        <is>
          <t>Nord-Ouest</t>
        </is>
      </c>
      <c r="E7016" s="104" t="inlineStr">
        <is>
          <t>Sur place</t>
        </is>
      </c>
      <c r="F7016" s="104" t="n">
        <v>28</v>
      </c>
      <c r="G7016" s="159" t="n">
        <v>1983</v>
      </c>
      <c r="H7016" s="159" t="n">
        <v>5049</v>
      </c>
      <c r="I7016" s="160" t="n">
        <v>26911.81</v>
      </c>
      <c r="J7016" s="160" t="n">
        <v>830.15</v>
      </c>
      <c r="K7016" s="160" t="n">
        <v>26081.66</v>
      </c>
      <c r="L7016" s="160" t="n">
        <v>7814.01</v>
      </c>
    </row>
    <row r="7017">
      <c r="A7017" s="176" t="n">
        <v>46054</v>
      </c>
      <c r="B7017" s="104" t="inlineStr">
        <is>
          <t>2025/26</t>
        </is>
      </c>
      <c r="C7017" s="104" t="inlineStr">
        <is>
          <t>HC-094</t>
        </is>
      </c>
      <c r="D7017" s="104" t="inlineStr">
        <is>
          <t>Nord-Ouest</t>
        </is>
      </c>
      <c r="E7017" s="104" t="inlineStr">
        <is>
          <t>À emporter</t>
        </is>
      </c>
      <c r="F7017" s="104" t="n">
        <v>27</v>
      </c>
      <c r="G7017" s="159" t="n">
        <v>1511</v>
      </c>
      <c r="H7017" s="159" t="n">
        <v>3873</v>
      </c>
      <c r="I7017" s="160" t="n">
        <v>18793.03</v>
      </c>
      <c r="J7017" s="160" t="n">
        <v>582.54</v>
      </c>
      <c r="K7017" s="160" t="n">
        <v>18210.49</v>
      </c>
      <c r="L7017" s="160" t="n">
        <v>5421.09</v>
      </c>
    </row>
    <row r="7018">
      <c r="A7018" s="176" t="n">
        <v>46054</v>
      </c>
      <c r="B7018" s="104" t="inlineStr">
        <is>
          <t>2025/26</t>
        </is>
      </c>
      <c r="C7018" s="104" t="inlineStr">
        <is>
          <t>HC-095</t>
        </is>
      </c>
      <c r="D7018" s="104" t="inlineStr">
        <is>
          <t>Sud-Est</t>
        </is>
      </c>
      <c r="E7018" s="104" t="inlineStr">
        <is>
          <t>Drive</t>
        </is>
      </c>
      <c r="F7018" s="104" t="n">
        <v>26</v>
      </c>
      <c r="G7018" s="159" t="n">
        <v>1009</v>
      </c>
      <c r="H7018" s="159" t="n">
        <v>2607</v>
      </c>
      <c r="I7018" s="160" t="n">
        <v>14253.37</v>
      </c>
      <c r="J7018" s="160" t="n">
        <v>421.6</v>
      </c>
      <c r="K7018" s="160" t="n">
        <v>13831.77</v>
      </c>
      <c r="L7018" s="160" t="n">
        <v>4135.73</v>
      </c>
    </row>
    <row r="7019">
      <c r="A7019" s="176" t="n">
        <v>46054</v>
      </c>
      <c r="B7019" s="104" t="inlineStr">
        <is>
          <t>2025/26</t>
        </is>
      </c>
      <c r="C7019" s="104" t="inlineStr">
        <is>
          <t>HC-095</t>
        </is>
      </c>
      <c r="D7019" s="104" t="inlineStr">
        <is>
          <t>Sud-Est</t>
        </is>
      </c>
      <c r="E7019" s="104" t="inlineStr">
        <is>
          <t>Livraison</t>
        </is>
      </c>
      <c r="F7019" s="104" t="n">
        <v>28</v>
      </c>
      <c r="G7019" s="159" t="n">
        <v>1251</v>
      </c>
      <c r="H7019" s="159" t="n">
        <v>3252</v>
      </c>
      <c r="I7019" s="160" t="n">
        <v>21607.1</v>
      </c>
      <c r="J7019" s="160" t="n">
        <v>1283.94</v>
      </c>
      <c r="K7019" s="160" t="n">
        <v>20323.16</v>
      </c>
      <c r="L7019" s="160" t="n">
        <v>6285.41</v>
      </c>
    </row>
    <row r="7020">
      <c r="A7020" s="176" t="n">
        <v>46054</v>
      </c>
      <c r="B7020" s="104" t="inlineStr">
        <is>
          <t>2025/26</t>
        </is>
      </c>
      <c r="C7020" s="104" t="inlineStr">
        <is>
          <t>HC-095</t>
        </is>
      </c>
      <c r="D7020" s="104" t="inlineStr">
        <is>
          <t>Sud-Est</t>
        </is>
      </c>
      <c r="E7020" s="104" t="inlineStr">
        <is>
          <t>Sur place</t>
        </is>
      </c>
      <c r="F7020" s="104" t="n">
        <v>28</v>
      </c>
      <c r="G7020" s="159" t="n">
        <v>2532</v>
      </c>
      <c r="H7020" s="159" t="n">
        <v>6280</v>
      </c>
      <c r="I7020" s="160" t="n">
        <v>34105.15</v>
      </c>
      <c r="J7020" s="160" t="n">
        <v>977.76</v>
      </c>
      <c r="K7020" s="160" t="n">
        <v>33127.39</v>
      </c>
      <c r="L7020" s="160" t="n">
        <v>9839.629999999999</v>
      </c>
    </row>
    <row r="7021">
      <c r="A7021" s="176" t="n">
        <v>46054</v>
      </c>
      <c r="B7021" s="104" t="inlineStr">
        <is>
          <t>2025/26</t>
        </is>
      </c>
      <c r="C7021" s="104" t="inlineStr">
        <is>
          <t>HC-095</t>
        </is>
      </c>
      <c r="D7021" s="104" t="inlineStr">
        <is>
          <t>Sud-Est</t>
        </is>
      </c>
      <c r="E7021" s="104" t="inlineStr">
        <is>
          <t>À emporter</t>
        </is>
      </c>
      <c r="F7021" s="104" t="n">
        <v>28</v>
      </c>
      <c r="G7021" s="159" t="n">
        <v>2006</v>
      </c>
      <c r="H7021" s="159" t="n">
        <v>4945</v>
      </c>
      <c r="I7021" s="160" t="n">
        <v>25137.27</v>
      </c>
      <c r="J7021" s="160" t="n">
        <v>814.48</v>
      </c>
      <c r="K7021" s="160" t="n">
        <v>24322.79</v>
      </c>
      <c r="L7021" s="160" t="n">
        <v>7249.4</v>
      </c>
    </row>
    <row r="7022">
      <c r="A7022" s="176" t="n">
        <v>46054</v>
      </c>
      <c r="B7022" s="104" t="inlineStr">
        <is>
          <t>2025/26</t>
        </is>
      </c>
      <c r="C7022" s="104" t="inlineStr">
        <is>
          <t>HC-096</t>
        </is>
      </c>
      <c r="D7022" s="104" t="inlineStr">
        <is>
          <t>Sud-Ouest</t>
        </is>
      </c>
      <c r="E7022" s="104" t="inlineStr">
        <is>
          <t>Drive</t>
        </is>
      </c>
      <c r="F7022" s="104" t="n">
        <v>28</v>
      </c>
      <c r="G7022" s="159" t="n">
        <v>828</v>
      </c>
      <c r="H7022" s="159" t="n">
        <v>2066</v>
      </c>
      <c r="I7022" s="160" t="n">
        <v>11934.06</v>
      </c>
      <c r="J7022" s="160" t="n">
        <v>296.15</v>
      </c>
      <c r="K7022" s="160" t="n">
        <v>11637.91</v>
      </c>
      <c r="L7022" s="160" t="n">
        <v>3447.02</v>
      </c>
    </row>
    <row r="7023">
      <c r="A7023" s="176" t="n">
        <v>46054</v>
      </c>
      <c r="B7023" s="104" t="inlineStr">
        <is>
          <t>2025/26</t>
        </is>
      </c>
      <c r="C7023" s="104" t="inlineStr">
        <is>
          <t>HC-096</t>
        </is>
      </c>
      <c r="D7023" s="104" t="inlineStr">
        <is>
          <t>Sud-Ouest</t>
        </is>
      </c>
      <c r="E7023" s="104" t="inlineStr">
        <is>
          <t>Livraison</t>
        </is>
      </c>
      <c r="F7023" s="104" t="n">
        <v>28</v>
      </c>
      <c r="G7023" s="159" t="n">
        <v>1012</v>
      </c>
      <c r="H7023" s="159" t="n">
        <v>2658</v>
      </c>
      <c r="I7023" s="160" t="n">
        <v>17142.79</v>
      </c>
      <c r="J7023" s="160" t="n">
        <v>1070.41</v>
      </c>
      <c r="K7023" s="160" t="n">
        <v>16072.38</v>
      </c>
      <c r="L7023" s="160" t="n">
        <v>4971.36</v>
      </c>
    </row>
    <row r="7024">
      <c r="A7024" s="176" t="n">
        <v>46054</v>
      </c>
      <c r="B7024" s="104" t="inlineStr">
        <is>
          <t>2025/26</t>
        </is>
      </c>
      <c r="C7024" s="104" t="inlineStr">
        <is>
          <t>HC-096</t>
        </is>
      </c>
      <c r="D7024" s="104" t="inlineStr">
        <is>
          <t>Sud-Ouest</t>
        </is>
      </c>
      <c r="E7024" s="104" t="inlineStr">
        <is>
          <t>Sur place</t>
        </is>
      </c>
      <c r="F7024" s="104" t="n">
        <v>28</v>
      </c>
      <c r="G7024" s="159" t="n">
        <v>2072</v>
      </c>
      <c r="H7024" s="159" t="n">
        <v>5169</v>
      </c>
      <c r="I7024" s="160" t="n">
        <v>27962.33</v>
      </c>
      <c r="J7024" s="160" t="n">
        <v>845.85</v>
      </c>
      <c r="K7024" s="160" t="n">
        <v>27116.48</v>
      </c>
      <c r="L7024" s="160" t="n">
        <v>8146.83</v>
      </c>
    </row>
    <row r="7025">
      <c r="A7025" s="176" t="n">
        <v>46054</v>
      </c>
      <c r="B7025" s="104" t="inlineStr">
        <is>
          <t>2025/26</t>
        </is>
      </c>
      <c r="C7025" s="104" t="inlineStr">
        <is>
          <t>HC-096</t>
        </is>
      </c>
      <c r="D7025" s="104" t="inlineStr">
        <is>
          <t>Sud-Ouest</t>
        </is>
      </c>
      <c r="E7025" s="104" t="inlineStr">
        <is>
          <t>À emporter</t>
        </is>
      </c>
      <c r="F7025" s="104" t="n">
        <v>27</v>
      </c>
      <c r="G7025" s="159" t="n">
        <v>1523</v>
      </c>
      <c r="H7025" s="159" t="n">
        <v>3738</v>
      </c>
      <c r="I7025" s="160" t="n">
        <v>18920.91</v>
      </c>
      <c r="J7025" s="160" t="n">
        <v>491.1</v>
      </c>
      <c r="K7025" s="160" t="n">
        <v>18429.81</v>
      </c>
      <c r="L7025" s="160" t="n">
        <v>5472.78</v>
      </c>
    </row>
    <row r="7026">
      <c r="A7026" s="176" t="n">
        <v>46054</v>
      </c>
      <c r="B7026" s="104" t="inlineStr">
        <is>
          <t>2025/26</t>
        </is>
      </c>
      <c r="C7026" s="104" t="inlineStr">
        <is>
          <t>HC-097</t>
        </is>
      </c>
      <c r="D7026" s="104" t="inlineStr">
        <is>
          <t>Île-de-France</t>
        </is>
      </c>
      <c r="E7026" s="104" t="inlineStr">
        <is>
          <t>Drive</t>
        </is>
      </c>
      <c r="F7026" s="104" t="n">
        <v>28</v>
      </c>
      <c r="G7026" s="159" t="n">
        <v>721</v>
      </c>
      <c r="H7026" s="159" t="n">
        <v>1839</v>
      </c>
      <c r="I7026" s="160" t="n">
        <v>10215.04</v>
      </c>
      <c r="J7026" s="160" t="n">
        <v>315.02</v>
      </c>
      <c r="K7026" s="160" t="n">
        <v>9900.02</v>
      </c>
      <c r="L7026" s="160" t="n">
        <v>2945.36</v>
      </c>
    </row>
    <row r="7027">
      <c r="A7027" s="176" t="n">
        <v>46054</v>
      </c>
      <c r="B7027" s="104" t="inlineStr">
        <is>
          <t>2025/26</t>
        </is>
      </c>
      <c r="C7027" s="104" t="inlineStr">
        <is>
          <t>HC-097</t>
        </is>
      </c>
      <c r="D7027" s="104" t="inlineStr">
        <is>
          <t>Île-de-France</t>
        </is>
      </c>
      <c r="E7027" s="104" t="inlineStr">
        <is>
          <t>Livraison</t>
        </is>
      </c>
      <c r="F7027" s="104" t="n">
        <v>28</v>
      </c>
      <c r="G7027" s="159" t="n">
        <v>842</v>
      </c>
      <c r="H7027" s="159" t="n">
        <v>2187</v>
      </c>
      <c r="I7027" s="160" t="n">
        <v>14248.96</v>
      </c>
      <c r="J7027" s="160" t="n">
        <v>817.0700000000001</v>
      </c>
      <c r="K7027" s="160" t="n">
        <v>13431.89</v>
      </c>
      <c r="L7027" s="160" t="n">
        <v>4194.86</v>
      </c>
    </row>
    <row r="7028">
      <c r="A7028" s="176" t="n">
        <v>46054</v>
      </c>
      <c r="B7028" s="104" t="inlineStr">
        <is>
          <t>2025/26</t>
        </is>
      </c>
      <c r="C7028" s="104" t="inlineStr">
        <is>
          <t>HC-097</t>
        </is>
      </c>
      <c r="D7028" s="104" t="inlineStr">
        <is>
          <t>Île-de-France</t>
        </is>
      </c>
      <c r="E7028" s="104" t="inlineStr">
        <is>
          <t>Sur place</t>
        </is>
      </c>
      <c r="F7028" s="104" t="n">
        <v>27</v>
      </c>
      <c r="G7028" s="159" t="n">
        <v>1662</v>
      </c>
      <c r="H7028" s="159" t="n">
        <v>4138</v>
      </c>
      <c r="I7028" s="160" t="n">
        <v>22377.53</v>
      </c>
      <c r="J7028" s="160" t="n">
        <v>743.92</v>
      </c>
      <c r="K7028" s="160" t="n">
        <v>21633.61</v>
      </c>
      <c r="L7028" s="160" t="n">
        <v>6435.17</v>
      </c>
    </row>
    <row r="7029">
      <c r="A7029" s="176" t="n">
        <v>46054</v>
      </c>
      <c r="B7029" s="104" t="inlineStr">
        <is>
          <t>2025/26</t>
        </is>
      </c>
      <c r="C7029" s="104" t="inlineStr">
        <is>
          <t>HC-097</t>
        </is>
      </c>
      <c r="D7029" s="104" t="inlineStr">
        <is>
          <t>Île-de-France</t>
        </is>
      </c>
      <c r="E7029" s="104" t="inlineStr">
        <is>
          <t>À emporter</t>
        </is>
      </c>
      <c r="F7029" s="104" t="n">
        <v>28</v>
      </c>
      <c r="G7029" s="159" t="n">
        <v>1325</v>
      </c>
      <c r="H7029" s="159" t="n">
        <v>3319</v>
      </c>
      <c r="I7029" s="160" t="n">
        <v>16562.69</v>
      </c>
      <c r="J7029" s="160" t="n">
        <v>457.86</v>
      </c>
      <c r="K7029" s="160" t="n">
        <v>16104.83</v>
      </c>
      <c r="L7029" s="160" t="n">
        <v>4799.67</v>
      </c>
    </row>
    <row r="7030">
      <c r="A7030" s="176" t="n">
        <v>46054</v>
      </c>
      <c r="B7030" s="104" t="inlineStr">
        <is>
          <t>2025/26</t>
        </is>
      </c>
      <c r="C7030" s="104" t="inlineStr">
        <is>
          <t>HC-098</t>
        </is>
      </c>
      <c r="D7030" s="104" t="inlineStr">
        <is>
          <t>Nord-Ouest</t>
        </is>
      </c>
      <c r="E7030" s="104" t="inlineStr">
        <is>
          <t>Livraison</t>
        </is>
      </c>
      <c r="F7030" s="104" t="n">
        <v>28</v>
      </c>
      <c r="G7030" s="159" t="n">
        <v>1460</v>
      </c>
      <c r="H7030" s="159" t="n">
        <v>3874</v>
      </c>
      <c r="I7030" s="160" t="n">
        <v>25396.76</v>
      </c>
      <c r="J7030" s="160" t="n">
        <v>1552.61</v>
      </c>
      <c r="K7030" s="160" t="n">
        <v>23844.15</v>
      </c>
      <c r="L7030" s="160" t="n">
        <v>7397.45</v>
      </c>
    </row>
    <row r="7031">
      <c r="A7031" s="176" t="n">
        <v>46054</v>
      </c>
      <c r="B7031" s="104" t="inlineStr">
        <is>
          <t>2025/26</t>
        </is>
      </c>
      <c r="C7031" s="104" t="inlineStr">
        <is>
          <t>HC-098</t>
        </is>
      </c>
      <c r="D7031" s="104" t="inlineStr">
        <is>
          <t>Nord-Ouest</t>
        </is>
      </c>
      <c r="E7031" s="104" t="inlineStr">
        <is>
          <t>Sur place</t>
        </is>
      </c>
      <c r="F7031" s="104" t="n">
        <v>28</v>
      </c>
      <c r="G7031" s="159" t="n">
        <v>3166</v>
      </c>
      <c r="H7031" s="159" t="n">
        <v>8136</v>
      </c>
      <c r="I7031" s="160" t="n">
        <v>42302.99</v>
      </c>
      <c r="J7031" s="160" t="n">
        <v>1300.6</v>
      </c>
      <c r="K7031" s="160" t="n">
        <v>41002.39</v>
      </c>
      <c r="L7031" s="160" t="n">
        <v>12312.18</v>
      </c>
    </row>
    <row r="7032">
      <c r="A7032" s="176" t="n">
        <v>46054</v>
      </c>
      <c r="B7032" s="104" t="inlineStr">
        <is>
          <t>2025/26</t>
        </is>
      </c>
      <c r="C7032" s="104" t="inlineStr">
        <is>
          <t>HC-098</t>
        </is>
      </c>
      <c r="D7032" s="104" t="inlineStr">
        <is>
          <t>Nord-Ouest</t>
        </is>
      </c>
      <c r="E7032" s="104" t="inlineStr">
        <is>
          <t>À emporter</t>
        </is>
      </c>
      <c r="F7032" s="104" t="n">
        <v>28</v>
      </c>
      <c r="G7032" s="159" t="n">
        <v>2394</v>
      </c>
      <c r="H7032" s="159" t="n">
        <v>6228</v>
      </c>
      <c r="I7032" s="160" t="n">
        <v>29609.67</v>
      </c>
      <c r="J7032" s="160" t="n">
        <v>931.98</v>
      </c>
      <c r="K7032" s="160" t="n">
        <v>28677.69</v>
      </c>
      <c r="L7032" s="160" t="n">
        <v>8579.49</v>
      </c>
    </row>
    <row r="7033">
      <c r="A7033" s="176" t="n">
        <v>46054</v>
      </c>
      <c r="B7033" s="104" t="inlineStr">
        <is>
          <t>2025/26</t>
        </is>
      </c>
      <c r="C7033" s="104" t="inlineStr">
        <is>
          <t>HC-099</t>
        </is>
      </c>
      <c r="D7033" s="104" t="inlineStr">
        <is>
          <t>Sud-Est</t>
        </is>
      </c>
      <c r="E7033" s="104" t="inlineStr">
        <is>
          <t>Livraison</t>
        </is>
      </c>
      <c r="F7033" s="104" t="n">
        <v>27</v>
      </c>
      <c r="G7033" s="159" t="n">
        <v>1641</v>
      </c>
      <c r="H7033" s="159" t="n">
        <v>4238</v>
      </c>
      <c r="I7033" s="160" t="n">
        <v>27518.22</v>
      </c>
      <c r="J7033" s="160" t="n">
        <v>1500.48</v>
      </c>
      <c r="K7033" s="160" t="n">
        <v>26017.74</v>
      </c>
      <c r="L7033" s="160" t="n">
        <v>9820.1</v>
      </c>
    </row>
    <row r="7034">
      <c r="A7034" s="176" t="n">
        <v>46054</v>
      </c>
      <c r="B7034" s="104" t="inlineStr">
        <is>
          <t>2025/26</t>
        </is>
      </c>
      <c r="C7034" s="104" t="inlineStr">
        <is>
          <t>HC-099</t>
        </is>
      </c>
      <c r="D7034" s="104" t="inlineStr">
        <is>
          <t>Sud-Est</t>
        </is>
      </c>
      <c r="E7034" s="104" t="inlineStr">
        <is>
          <t>Sur place</t>
        </is>
      </c>
      <c r="F7034" s="104" t="n">
        <v>26</v>
      </c>
      <c r="G7034" s="159" t="n">
        <v>2995</v>
      </c>
      <c r="H7034" s="159" t="n">
        <v>7583</v>
      </c>
      <c r="I7034" s="160" t="n">
        <v>40088.04</v>
      </c>
      <c r="J7034" s="160" t="n">
        <v>1319.54</v>
      </c>
      <c r="K7034" s="160" t="n">
        <v>38768.5</v>
      </c>
      <c r="L7034" s="160" t="n">
        <v>14175.63</v>
      </c>
    </row>
    <row r="7035">
      <c r="A7035" s="176" t="n">
        <v>46054</v>
      </c>
      <c r="B7035" s="104" t="inlineStr">
        <is>
          <t>2025/26</t>
        </is>
      </c>
      <c r="C7035" s="104" t="inlineStr">
        <is>
          <t>HC-099</t>
        </is>
      </c>
      <c r="D7035" s="104" t="inlineStr">
        <is>
          <t>Sud-Est</t>
        </is>
      </c>
      <c r="E7035" s="104" t="inlineStr">
        <is>
          <t>À emporter</t>
        </is>
      </c>
      <c r="F7035" s="104" t="n">
        <v>28</v>
      </c>
      <c r="G7035" s="159" t="n">
        <v>2466</v>
      </c>
      <c r="H7035" s="159" t="n">
        <v>6276</v>
      </c>
      <c r="I7035" s="160" t="n">
        <v>30452.74</v>
      </c>
      <c r="J7035" s="160" t="n">
        <v>823.79</v>
      </c>
      <c r="K7035" s="160" t="n">
        <v>29628.95</v>
      </c>
      <c r="L7035" s="160" t="n">
        <v>10828.86</v>
      </c>
    </row>
    <row r="7036">
      <c r="A7036" s="176" t="n">
        <v>46054</v>
      </c>
      <c r="B7036" s="104" t="inlineStr">
        <is>
          <t>2025/26</t>
        </is>
      </c>
      <c r="C7036" s="104" t="inlineStr">
        <is>
          <t>HC-100</t>
        </is>
      </c>
      <c r="D7036" s="104" t="inlineStr">
        <is>
          <t>Sud-Ouest</t>
        </is>
      </c>
      <c r="E7036" s="104" t="inlineStr">
        <is>
          <t>Livraison</t>
        </is>
      </c>
      <c r="F7036" s="104" t="n">
        <v>28</v>
      </c>
      <c r="G7036" s="159" t="n">
        <v>987</v>
      </c>
      <c r="H7036" s="159" t="n">
        <v>2574</v>
      </c>
      <c r="I7036" s="160" t="n">
        <v>17000.01</v>
      </c>
      <c r="J7036" s="160" t="n">
        <v>1039.58</v>
      </c>
      <c r="K7036" s="160" t="n">
        <v>15960.43</v>
      </c>
      <c r="L7036" s="160" t="n">
        <v>4929.51</v>
      </c>
    </row>
    <row r="7037">
      <c r="A7037" s="176" t="n">
        <v>46054</v>
      </c>
      <c r="B7037" s="104" t="inlineStr">
        <is>
          <t>2025/26</t>
        </is>
      </c>
      <c r="C7037" s="104" t="inlineStr">
        <is>
          <t>HC-100</t>
        </is>
      </c>
      <c r="D7037" s="104" t="inlineStr">
        <is>
          <t>Sud-Ouest</t>
        </is>
      </c>
      <c r="E7037" s="104" t="inlineStr">
        <is>
          <t>Sur place</t>
        </is>
      </c>
      <c r="F7037" s="104" t="n">
        <v>28</v>
      </c>
      <c r="G7037" s="159" t="n">
        <v>2165</v>
      </c>
      <c r="H7037" s="159" t="n">
        <v>5519</v>
      </c>
      <c r="I7037" s="160" t="n">
        <v>29017.98</v>
      </c>
      <c r="J7037" s="160" t="n">
        <v>883.74</v>
      </c>
      <c r="K7037" s="160" t="n">
        <v>28134.24</v>
      </c>
      <c r="L7037" s="160" t="n">
        <v>8349.65</v>
      </c>
    </row>
    <row r="7038">
      <c r="A7038" s="176" t="n">
        <v>46054</v>
      </c>
      <c r="B7038" s="104" t="inlineStr">
        <is>
          <t>2025/26</t>
        </is>
      </c>
      <c r="C7038" s="104" t="inlineStr">
        <is>
          <t>HC-100</t>
        </is>
      </c>
      <c r="D7038" s="104" t="inlineStr">
        <is>
          <t>Sud-Ouest</t>
        </is>
      </c>
      <c r="E7038" s="104" t="inlineStr">
        <is>
          <t>À emporter</t>
        </is>
      </c>
      <c r="F7038" s="104" t="n">
        <v>28</v>
      </c>
      <c r="G7038" s="159" t="n">
        <v>1709</v>
      </c>
      <c r="H7038" s="159" t="n">
        <v>4380</v>
      </c>
      <c r="I7038" s="160" t="n">
        <v>21212.05</v>
      </c>
      <c r="J7038" s="160" t="n">
        <v>663.64</v>
      </c>
      <c r="K7038" s="160" t="n">
        <v>20548.41</v>
      </c>
      <c r="L7038" s="160" t="n">
        <v>6083.6</v>
      </c>
    </row>
    <row r="7039">
      <c r="A7039" s="176" t="n">
        <v>46054</v>
      </c>
      <c r="B7039" s="104" t="inlineStr">
        <is>
          <t>2025/26</t>
        </is>
      </c>
      <c r="C7039" s="104" t="inlineStr">
        <is>
          <t>HC-101</t>
        </is>
      </c>
      <c r="D7039" s="104" t="inlineStr">
        <is>
          <t>Île-de-France</t>
        </is>
      </c>
      <c r="E7039" s="104" t="inlineStr">
        <is>
          <t>Drive</t>
        </is>
      </c>
      <c r="F7039" s="104" t="n">
        <v>27</v>
      </c>
      <c r="G7039" s="159" t="n">
        <v>1031</v>
      </c>
      <c r="H7039" s="159" t="n">
        <v>2565</v>
      </c>
      <c r="I7039" s="160" t="n">
        <v>14764.35</v>
      </c>
      <c r="J7039" s="160" t="n">
        <v>385.13</v>
      </c>
      <c r="K7039" s="160" t="n">
        <v>14379.22</v>
      </c>
      <c r="L7039" s="160" t="n">
        <v>4312.42</v>
      </c>
    </row>
    <row r="7040">
      <c r="A7040" s="176" t="n">
        <v>46054</v>
      </c>
      <c r="B7040" s="104" t="inlineStr">
        <is>
          <t>2025/26</t>
        </is>
      </c>
      <c r="C7040" s="104" t="inlineStr">
        <is>
          <t>HC-101</t>
        </is>
      </c>
      <c r="D7040" s="104" t="inlineStr">
        <is>
          <t>Île-de-France</t>
        </is>
      </c>
      <c r="E7040" s="104" t="inlineStr">
        <is>
          <t>Livraison</t>
        </is>
      </c>
      <c r="F7040" s="104" t="n">
        <v>28</v>
      </c>
      <c r="G7040" s="159" t="n">
        <v>1277</v>
      </c>
      <c r="H7040" s="159" t="n">
        <v>3179</v>
      </c>
      <c r="I7040" s="160" t="n">
        <v>21773.72</v>
      </c>
      <c r="J7040" s="160" t="n">
        <v>1214.51</v>
      </c>
      <c r="K7040" s="160" t="n">
        <v>20559.21</v>
      </c>
      <c r="L7040" s="160" t="n">
        <v>6394.65</v>
      </c>
    </row>
    <row r="7041">
      <c r="A7041" s="176" t="n">
        <v>46054</v>
      </c>
      <c r="B7041" s="104" t="inlineStr">
        <is>
          <t>2025/26</t>
        </is>
      </c>
      <c r="C7041" s="104" t="inlineStr">
        <is>
          <t>HC-101</t>
        </is>
      </c>
      <c r="D7041" s="104" t="inlineStr">
        <is>
          <t>Île-de-France</t>
        </is>
      </c>
      <c r="E7041" s="104" t="inlineStr">
        <is>
          <t>Sur place</t>
        </is>
      </c>
      <c r="F7041" s="104" t="n">
        <v>28</v>
      </c>
      <c r="G7041" s="159" t="n">
        <v>2659</v>
      </c>
      <c r="H7041" s="159" t="n">
        <v>6813</v>
      </c>
      <c r="I7041" s="160" t="n">
        <v>36066.12</v>
      </c>
      <c r="J7041" s="160" t="n">
        <v>1049.83</v>
      </c>
      <c r="K7041" s="160" t="n">
        <v>35016.29</v>
      </c>
      <c r="L7041" s="160" t="n">
        <v>10413.68</v>
      </c>
    </row>
    <row r="7042">
      <c r="A7042" s="176" t="n">
        <v>46054</v>
      </c>
      <c r="B7042" s="104" t="inlineStr">
        <is>
          <t>2025/26</t>
        </is>
      </c>
      <c r="C7042" s="104" t="inlineStr">
        <is>
          <t>HC-101</t>
        </is>
      </c>
      <c r="D7042" s="104" t="inlineStr">
        <is>
          <t>Île-de-France</t>
        </is>
      </c>
      <c r="E7042" s="104" t="inlineStr">
        <is>
          <t>À emporter</t>
        </is>
      </c>
      <c r="F7042" s="104" t="n">
        <v>27</v>
      </c>
      <c r="G7042" s="159" t="n">
        <v>1891</v>
      </c>
      <c r="H7042" s="159" t="n">
        <v>4852</v>
      </c>
      <c r="I7042" s="160" t="n">
        <v>23583.29</v>
      </c>
      <c r="J7042" s="160" t="n">
        <v>687.8200000000001</v>
      </c>
      <c r="K7042" s="160" t="n">
        <v>22895.47</v>
      </c>
      <c r="L7042" s="160" t="n">
        <v>6846.02</v>
      </c>
    </row>
    <row r="7043">
      <c r="A7043" s="176" t="n">
        <v>46054</v>
      </c>
      <c r="B7043" s="104" t="inlineStr">
        <is>
          <t>2025/26</t>
        </is>
      </c>
      <c r="C7043" s="104" t="inlineStr">
        <is>
          <t>HC-102</t>
        </is>
      </c>
      <c r="D7043" s="104" t="inlineStr">
        <is>
          <t>Nord-Ouest</t>
        </is>
      </c>
      <c r="E7043" s="104" t="inlineStr">
        <is>
          <t>Livraison</t>
        </is>
      </c>
      <c r="F7043" s="104" t="n">
        <v>28</v>
      </c>
      <c r="G7043" s="159" t="n">
        <v>1417</v>
      </c>
      <c r="H7043" s="159" t="n">
        <v>3525</v>
      </c>
      <c r="I7043" s="160" t="n">
        <v>24448.84</v>
      </c>
      <c r="J7043" s="160" t="n">
        <v>1524.74</v>
      </c>
      <c r="K7043" s="160" t="n">
        <v>22924.1</v>
      </c>
      <c r="L7043" s="160" t="n">
        <v>7108.18</v>
      </c>
    </row>
    <row r="7044">
      <c r="A7044" s="176" t="n">
        <v>46054</v>
      </c>
      <c r="B7044" s="104" t="inlineStr">
        <is>
          <t>2025/26</t>
        </is>
      </c>
      <c r="C7044" s="104" t="inlineStr">
        <is>
          <t>HC-102</t>
        </is>
      </c>
      <c r="D7044" s="104" t="inlineStr">
        <is>
          <t>Nord-Ouest</t>
        </is>
      </c>
      <c r="E7044" s="104" t="inlineStr">
        <is>
          <t>Sur place</t>
        </is>
      </c>
      <c r="F7044" s="104" t="n">
        <v>28</v>
      </c>
      <c r="G7044" s="159" t="n">
        <v>3181</v>
      </c>
      <c r="H7044" s="159" t="n">
        <v>8237</v>
      </c>
      <c r="I7044" s="160" t="n">
        <v>42782</v>
      </c>
      <c r="J7044" s="160" t="n">
        <v>1288.48</v>
      </c>
      <c r="K7044" s="160" t="n">
        <v>41493.52</v>
      </c>
      <c r="L7044" s="160" t="n">
        <v>12449.2</v>
      </c>
    </row>
    <row r="7045">
      <c r="A7045" s="176" t="n">
        <v>46054</v>
      </c>
      <c r="B7045" s="104" t="inlineStr">
        <is>
          <t>2025/26</t>
        </is>
      </c>
      <c r="C7045" s="104" t="inlineStr">
        <is>
          <t>HC-102</t>
        </is>
      </c>
      <c r="D7045" s="104" t="inlineStr">
        <is>
          <t>Nord-Ouest</t>
        </is>
      </c>
      <c r="E7045" s="104" t="inlineStr">
        <is>
          <t>À emporter</t>
        </is>
      </c>
      <c r="F7045" s="104" t="n">
        <v>28</v>
      </c>
      <c r="G7045" s="159" t="n">
        <v>2413</v>
      </c>
      <c r="H7045" s="159" t="n">
        <v>6108</v>
      </c>
      <c r="I7045" s="160" t="n">
        <v>30160.37</v>
      </c>
      <c r="J7045" s="160" t="n">
        <v>867.66</v>
      </c>
      <c r="K7045" s="160" t="n">
        <v>29292.71</v>
      </c>
      <c r="L7045" s="160" t="n">
        <v>8666.52</v>
      </c>
    </row>
    <row r="7046">
      <c r="A7046" s="176" t="n">
        <v>46054</v>
      </c>
      <c r="B7046" s="104" t="inlineStr">
        <is>
          <t>2025/26</t>
        </is>
      </c>
      <c r="C7046" s="104" t="inlineStr">
        <is>
          <t>HC-103</t>
        </is>
      </c>
      <c r="D7046" s="104" t="inlineStr">
        <is>
          <t>Sud-Est</t>
        </is>
      </c>
      <c r="E7046" s="104" t="inlineStr">
        <is>
          <t>Livraison</t>
        </is>
      </c>
      <c r="F7046" s="104" t="n">
        <v>28</v>
      </c>
      <c r="G7046" s="159" t="n">
        <v>1515</v>
      </c>
      <c r="H7046" s="159" t="n">
        <v>3904</v>
      </c>
      <c r="I7046" s="160" t="n">
        <v>26276.83</v>
      </c>
      <c r="J7046" s="160" t="n">
        <v>1607.68</v>
      </c>
      <c r="K7046" s="160" t="n">
        <v>24669.15</v>
      </c>
      <c r="L7046" s="160" t="n">
        <v>7596.15</v>
      </c>
    </row>
    <row r="7047">
      <c r="A7047" s="176" t="n">
        <v>46054</v>
      </c>
      <c r="B7047" s="104" t="inlineStr">
        <is>
          <t>2025/26</t>
        </is>
      </c>
      <c r="C7047" s="104" t="inlineStr">
        <is>
          <t>HC-103</t>
        </is>
      </c>
      <c r="D7047" s="104" t="inlineStr">
        <is>
          <t>Sud-Est</t>
        </is>
      </c>
      <c r="E7047" s="104" t="inlineStr">
        <is>
          <t>Sur place</t>
        </is>
      </c>
      <c r="F7047" s="104" t="n">
        <v>28</v>
      </c>
      <c r="G7047" s="159" t="n">
        <v>3401</v>
      </c>
      <c r="H7047" s="159" t="n">
        <v>8686</v>
      </c>
      <c r="I7047" s="160" t="n">
        <v>46095.68</v>
      </c>
      <c r="J7047" s="160" t="n">
        <v>1404.91</v>
      </c>
      <c r="K7047" s="160" t="n">
        <v>44690.77</v>
      </c>
      <c r="L7047" s="160" t="n">
        <v>13310.31</v>
      </c>
    </row>
    <row r="7048">
      <c r="A7048" s="176" t="n">
        <v>46054</v>
      </c>
      <c r="B7048" s="104" t="inlineStr">
        <is>
          <t>2025/26</t>
        </is>
      </c>
      <c r="C7048" s="104" t="inlineStr">
        <is>
          <t>HC-103</t>
        </is>
      </c>
      <c r="D7048" s="104" t="inlineStr">
        <is>
          <t>Sud-Est</t>
        </is>
      </c>
      <c r="E7048" s="104" t="inlineStr">
        <is>
          <t>À emporter</t>
        </is>
      </c>
      <c r="F7048" s="104" t="n">
        <v>28</v>
      </c>
      <c r="G7048" s="159" t="n">
        <v>2498</v>
      </c>
      <c r="H7048" s="159" t="n">
        <v>6595</v>
      </c>
      <c r="I7048" s="160" t="n">
        <v>30980.74</v>
      </c>
      <c r="J7048" s="160" t="n">
        <v>1087</v>
      </c>
      <c r="K7048" s="160" t="n">
        <v>29893.74</v>
      </c>
      <c r="L7048" s="160" t="n">
        <v>8846.58</v>
      </c>
    </row>
    <row r="7049">
      <c r="A7049" s="176" t="n">
        <v>46054</v>
      </c>
      <c r="B7049" s="104" t="inlineStr">
        <is>
          <t>2025/26</t>
        </is>
      </c>
      <c r="C7049" s="104" t="inlineStr">
        <is>
          <t>HC-104</t>
        </is>
      </c>
      <c r="D7049" s="104" t="inlineStr">
        <is>
          <t>Sud-Ouest</t>
        </is>
      </c>
      <c r="E7049" s="104" t="inlineStr">
        <is>
          <t>Livraison</t>
        </is>
      </c>
      <c r="F7049" s="104" t="n">
        <v>28</v>
      </c>
      <c r="G7049" s="159" t="n">
        <v>1307</v>
      </c>
      <c r="H7049" s="159" t="n">
        <v>3373</v>
      </c>
      <c r="I7049" s="160" t="n">
        <v>21882.27</v>
      </c>
      <c r="J7049" s="160" t="n">
        <v>1247.23</v>
      </c>
      <c r="K7049" s="160" t="n">
        <v>20635.04</v>
      </c>
      <c r="L7049" s="160" t="n">
        <v>6346.22</v>
      </c>
    </row>
    <row r="7050">
      <c r="A7050" s="176" t="n">
        <v>46054</v>
      </c>
      <c r="B7050" s="104" t="inlineStr">
        <is>
          <t>2025/26</t>
        </is>
      </c>
      <c r="C7050" s="104" t="inlineStr">
        <is>
          <t>HC-104</t>
        </is>
      </c>
      <c r="D7050" s="104" t="inlineStr">
        <is>
          <t>Sud-Ouest</t>
        </is>
      </c>
      <c r="E7050" s="104" t="inlineStr">
        <is>
          <t>Sur place</t>
        </is>
      </c>
      <c r="F7050" s="104" t="n">
        <v>27</v>
      </c>
      <c r="G7050" s="159" t="n">
        <v>2673</v>
      </c>
      <c r="H7050" s="159" t="n">
        <v>6874</v>
      </c>
      <c r="I7050" s="160" t="n">
        <v>36544.64</v>
      </c>
      <c r="J7050" s="160" t="n">
        <v>1029.65</v>
      </c>
      <c r="K7050" s="160" t="n">
        <v>35514.99</v>
      </c>
      <c r="L7050" s="160" t="n">
        <v>10530.99</v>
      </c>
    </row>
    <row r="7051">
      <c r="A7051" s="176" t="n">
        <v>46054</v>
      </c>
      <c r="B7051" s="104" t="inlineStr">
        <is>
          <t>2025/26</t>
        </is>
      </c>
      <c r="C7051" s="104" t="inlineStr">
        <is>
          <t>HC-104</t>
        </is>
      </c>
      <c r="D7051" s="104" t="inlineStr">
        <is>
          <t>Sud-Ouest</t>
        </is>
      </c>
      <c r="E7051" s="104" t="inlineStr">
        <is>
          <t>À emporter</t>
        </is>
      </c>
      <c r="F7051" s="104" t="n">
        <v>28</v>
      </c>
      <c r="G7051" s="159" t="n">
        <v>2143</v>
      </c>
      <c r="H7051" s="159" t="n">
        <v>5327</v>
      </c>
      <c r="I7051" s="160" t="n">
        <v>26197.65</v>
      </c>
      <c r="J7051" s="160" t="n">
        <v>792.15</v>
      </c>
      <c r="K7051" s="160" t="n">
        <v>25405.5</v>
      </c>
      <c r="L7051" s="160" t="n">
        <v>7549.67</v>
      </c>
    </row>
    <row r="7052">
      <c r="A7052" s="176" t="n">
        <v>46054</v>
      </c>
      <c r="B7052" s="104" t="inlineStr">
        <is>
          <t>2025/26</t>
        </is>
      </c>
      <c r="C7052" s="104" t="inlineStr">
        <is>
          <t>HC-105</t>
        </is>
      </c>
      <c r="D7052" s="104" t="inlineStr">
        <is>
          <t>Île-de-France</t>
        </is>
      </c>
      <c r="E7052" s="104" t="inlineStr">
        <is>
          <t>Livraison</t>
        </is>
      </c>
      <c r="F7052" s="104" t="n">
        <v>28</v>
      </c>
      <c r="G7052" s="159" t="n">
        <v>2293</v>
      </c>
      <c r="H7052" s="159" t="n">
        <v>5738</v>
      </c>
      <c r="I7052" s="160" t="n">
        <v>38119.75</v>
      </c>
      <c r="J7052" s="160" t="n">
        <v>2069.22</v>
      </c>
      <c r="K7052" s="160" t="n">
        <v>36050.53</v>
      </c>
      <c r="L7052" s="160" t="n">
        <v>11173.43</v>
      </c>
    </row>
    <row r="7053">
      <c r="A7053" s="176" t="n">
        <v>46054</v>
      </c>
      <c r="B7053" s="104" t="inlineStr">
        <is>
          <t>2025/26</t>
        </is>
      </c>
      <c r="C7053" s="104" t="inlineStr">
        <is>
          <t>HC-105</t>
        </is>
      </c>
      <c r="D7053" s="104" t="inlineStr">
        <is>
          <t>Île-de-France</t>
        </is>
      </c>
      <c r="E7053" s="104" t="inlineStr">
        <is>
          <t>Sur place</t>
        </is>
      </c>
      <c r="F7053" s="104" t="n">
        <v>26</v>
      </c>
      <c r="G7053" s="159" t="n">
        <v>4074</v>
      </c>
      <c r="H7053" s="159" t="n">
        <v>10628</v>
      </c>
      <c r="I7053" s="160" t="n">
        <v>54087.65</v>
      </c>
      <c r="J7053" s="160" t="n">
        <v>1377.86</v>
      </c>
      <c r="K7053" s="160" t="n">
        <v>52709.79</v>
      </c>
      <c r="L7053" s="160" t="n">
        <v>15637.47</v>
      </c>
    </row>
    <row r="7054">
      <c r="A7054" s="176" t="n">
        <v>46054</v>
      </c>
      <c r="B7054" s="104" t="inlineStr">
        <is>
          <t>2025/26</t>
        </is>
      </c>
      <c r="C7054" s="104" t="inlineStr">
        <is>
          <t>HC-105</t>
        </is>
      </c>
      <c r="D7054" s="104" t="inlineStr">
        <is>
          <t>Île-de-France</t>
        </is>
      </c>
      <c r="E7054" s="104" t="inlineStr">
        <is>
          <t>À emporter</t>
        </is>
      </c>
      <c r="F7054" s="104" t="n">
        <v>28</v>
      </c>
      <c r="G7054" s="159" t="n">
        <v>3315</v>
      </c>
      <c r="H7054" s="159" t="n">
        <v>8516</v>
      </c>
      <c r="I7054" s="160" t="n">
        <v>41082.67</v>
      </c>
      <c r="J7054" s="160" t="n">
        <v>1219.19</v>
      </c>
      <c r="K7054" s="160" t="n">
        <v>39863.48</v>
      </c>
      <c r="L7054" s="160" t="n">
        <v>11830.62</v>
      </c>
    </row>
    <row r="7055">
      <c r="A7055" s="176" t="n">
        <v>46054</v>
      </c>
      <c r="B7055" s="104" t="inlineStr">
        <is>
          <t>2025/26</t>
        </is>
      </c>
      <c r="C7055" s="104" t="inlineStr">
        <is>
          <t>HC-106</t>
        </is>
      </c>
      <c r="D7055" s="104" t="inlineStr">
        <is>
          <t>Nord-Ouest</t>
        </is>
      </c>
      <c r="E7055" s="104" t="inlineStr">
        <is>
          <t>Livraison</t>
        </is>
      </c>
      <c r="F7055" s="104" t="n">
        <v>28</v>
      </c>
      <c r="G7055" s="159" t="n">
        <v>1378</v>
      </c>
      <c r="H7055" s="159" t="n">
        <v>3561</v>
      </c>
      <c r="I7055" s="160" t="n">
        <v>23601.19</v>
      </c>
      <c r="J7055" s="160" t="n">
        <v>1442.78</v>
      </c>
      <c r="K7055" s="160" t="n">
        <v>22158.41</v>
      </c>
      <c r="L7055" s="160" t="n">
        <v>6885.76</v>
      </c>
    </row>
    <row r="7056">
      <c r="A7056" s="176" t="n">
        <v>46054</v>
      </c>
      <c r="B7056" s="104" t="inlineStr">
        <is>
          <t>2025/26</t>
        </is>
      </c>
      <c r="C7056" s="104" t="inlineStr">
        <is>
          <t>HC-106</t>
        </is>
      </c>
      <c r="D7056" s="104" t="inlineStr">
        <is>
          <t>Nord-Ouest</t>
        </is>
      </c>
      <c r="E7056" s="104" t="inlineStr">
        <is>
          <t>Sur place</t>
        </is>
      </c>
      <c r="F7056" s="104" t="n">
        <v>28</v>
      </c>
      <c r="G7056" s="159" t="n">
        <v>3011</v>
      </c>
      <c r="H7056" s="159" t="n">
        <v>7831</v>
      </c>
      <c r="I7056" s="160" t="n">
        <v>40651.12</v>
      </c>
      <c r="J7056" s="160" t="n">
        <v>1378.96</v>
      </c>
      <c r="K7056" s="160" t="n">
        <v>39272.16</v>
      </c>
      <c r="L7056" s="160" t="n">
        <v>11648.4</v>
      </c>
    </row>
    <row r="7057">
      <c r="A7057" s="176" t="n">
        <v>46054</v>
      </c>
      <c r="B7057" s="104" t="inlineStr">
        <is>
          <t>2025/26</t>
        </is>
      </c>
      <c r="C7057" s="104" t="inlineStr">
        <is>
          <t>HC-106</t>
        </is>
      </c>
      <c r="D7057" s="104" t="inlineStr">
        <is>
          <t>Nord-Ouest</t>
        </is>
      </c>
      <c r="E7057" s="104" t="inlineStr">
        <is>
          <t>À emporter</t>
        </is>
      </c>
      <c r="F7057" s="104" t="n">
        <v>28</v>
      </c>
      <c r="G7057" s="159" t="n">
        <v>2274</v>
      </c>
      <c r="H7057" s="159" t="n">
        <v>5882</v>
      </c>
      <c r="I7057" s="160" t="n">
        <v>27683.47</v>
      </c>
      <c r="J7057" s="160" t="n">
        <v>865</v>
      </c>
      <c r="K7057" s="160" t="n">
        <v>26818.47</v>
      </c>
      <c r="L7057" s="160" t="n">
        <v>7994.44</v>
      </c>
    </row>
    <row r="7058">
      <c r="A7058" s="176" t="n">
        <v>46054</v>
      </c>
      <c r="B7058" s="104" t="inlineStr">
        <is>
          <t>2025/26</t>
        </is>
      </c>
      <c r="C7058" s="104" t="inlineStr">
        <is>
          <t>HC-107</t>
        </is>
      </c>
      <c r="D7058" s="104" t="inlineStr">
        <is>
          <t>Sud-Est</t>
        </is>
      </c>
      <c r="E7058" s="104" t="inlineStr">
        <is>
          <t>Livraison</t>
        </is>
      </c>
      <c r="F7058" s="104" t="n">
        <v>28</v>
      </c>
      <c r="G7058" s="159" t="n">
        <v>1858</v>
      </c>
      <c r="H7058" s="159" t="n">
        <v>4675</v>
      </c>
      <c r="I7058" s="160" t="n">
        <v>30637</v>
      </c>
      <c r="J7058" s="160" t="n">
        <v>1724.79</v>
      </c>
      <c r="K7058" s="160" t="n">
        <v>28912.21</v>
      </c>
      <c r="L7058" s="160" t="n">
        <v>8933.059999999999</v>
      </c>
    </row>
    <row r="7059">
      <c r="A7059" s="176" t="n">
        <v>46054</v>
      </c>
      <c r="B7059" s="104" t="inlineStr">
        <is>
          <t>2025/26</t>
        </is>
      </c>
      <c r="C7059" s="104" t="inlineStr">
        <is>
          <t>HC-107</t>
        </is>
      </c>
      <c r="D7059" s="104" t="inlineStr">
        <is>
          <t>Sud-Est</t>
        </is>
      </c>
      <c r="E7059" s="104" t="inlineStr">
        <is>
          <t>Sur place</t>
        </is>
      </c>
      <c r="F7059" s="104" t="n">
        <v>28</v>
      </c>
      <c r="G7059" s="159" t="n">
        <v>3351</v>
      </c>
      <c r="H7059" s="159" t="n">
        <v>8272</v>
      </c>
      <c r="I7059" s="160" t="n">
        <v>45571.43</v>
      </c>
      <c r="J7059" s="160" t="n">
        <v>1431.01</v>
      </c>
      <c r="K7059" s="160" t="n">
        <v>44140.42</v>
      </c>
      <c r="L7059" s="160" t="n">
        <v>13266.91</v>
      </c>
    </row>
    <row r="7060">
      <c r="A7060" s="176" t="n">
        <v>46054</v>
      </c>
      <c r="B7060" s="104" t="inlineStr">
        <is>
          <t>2025/26</t>
        </is>
      </c>
      <c r="C7060" s="104" t="inlineStr">
        <is>
          <t>HC-107</t>
        </is>
      </c>
      <c r="D7060" s="104" t="inlineStr">
        <is>
          <t>Sud-Est</t>
        </is>
      </c>
      <c r="E7060" s="104" t="inlineStr">
        <is>
          <t>À emporter</t>
        </is>
      </c>
      <c r="F7060" s="104" t="n">
        <v>25</v>
      </c>
      <c r="G7060" s="159" t="n">
        <v>2424</v>
      </c>
      <c r="H7060" s="159" t="n">
        <v>6162</v>
      </c>
      <c r="I7060" s="160" t="n">
        <v>30113.89</v>
      </c>
      <c r="J7060" s="160" t="n">
        <v>871.1900000000001</v>
      </c>
      <c r="K7060" s="160" t="n">
        <v>29242.7</v>
      </c>
      <c r="L7060" s="160" t="n">
        <v>8714.209999999999</v>
      </c>
    </row>
    <row r="7061">
      <c r="A7061" s="176" t="n">
        <v>46054</v>
      </c>
      <c r="B7061" s="104" t="inlineStr">
        <is>
          <t>2025/26</t>
        </is>
      </c>
      <c r="C7061" s="104" t="inlineStr">
        <is>
          <t>HC-108</t>
        </is>
      </c>
      <c r="D7061" s="104" t="inlineStr">
        <is>
          <t>Sud-Ouest</t>
        </is>
      </c>
      <c r="E7061" s="104" t="inlineStr">
        <is>
          <t>Livraison</t>
        </is>
      </c>
      <c r="F7061" s="104" t="n">
        <v>27</v>
      </c>
      <c r="G7061" s="159" t="n">
        <v>1225</v>
      </c>
      <c r="H7061" s="159" t="n">
        <v>3229</v>
      </c>
      <c r="I7061" s="160" t="n">
        <v>21206.57</v>
      </c>
      <c r="J7061" s="160" t="n">
        <v>1296.73</v>
      </c>
      <c r="K7061" s="160" t="n">
        <v>19909.84</v>
      </c>
      <c r="L7061" s="160" t="n">
        <v>6128.24</v>
      </c>
    </row>
    <row r="7062">
      <c r="A7062" s="176" t="n">
        <v>46054</v>
      </c>
      <c r="B7062" s="104" t="inlineStr">
        <is>
          <t>2025/26</t>
        </is>
      </c>
      <c r="C7062" s="104" t="inlineStr">
        <is>
          <t>HC-108</t>
        </is>
      </c>
      <c r="D7062" s="104" t="inlineStr">
        <is>
          <t>Sud-Ouest</t>
        </is>
      </c>
      <c r="E7062" s="104" t="inlineStr">
        <is>
          <t>Sur place</t>
        </is>
      </c>
      <c r="F7062" s="104" t="n">
        <v>28</v>
      </c>
      <c r="G7062" s="159" t="n">
        <v>2746</v>
      </c>
      <c r="H7062" s="159" t="n">
        <v>6897</v>
      </c>
      <c r="I7062" s="160" t="n">
        <v>36976.44</v>
      </c>
      <c r="J7062" s="160" t="n">
        <v>1122.27</v>
      </c>
      <c r="K7062" s="160" t="n">
        <v>35854.17</v>
      </c>
      <c r="L7062" s="160" t="n">
        <v>10721.01</v>
      </c>
    </row>
    <row r="7063">
      <c r="A7063" s="176" t="n">
        <v>46054</v>
      </c>
      <c r="B7063" s="104" t="inlineStr">
        <is>
          <t>2025/26</t>
        </is>
      </c>
      <c r="C7063" s="104" t="inlineStr">
        <is>
          <t>HC-108</t>
        </is>
      </c>
      <c r="D7063" s="104" t="inlineStr">
        <is>
          <t>Sud-Ouest</t>
        </is>
      </c>
      <c r="E7063" s="104" t="inlineStr">
        <is>
          <t>À emporter</t>
        </is>
      </c>
      <c r="F7063" s="104" t="n">
        <v>28</v>
      </c>
      <c r="G7063" s="159" t="n">
        <v>2097</v>
      </c>
      <c r="H7063" s="159" t="n">
        <v>5222</v>
      </c>
      <c r="I7063" s="160" t="n">
        <v>25730.6</v>
      </c>
      <c r="J7063" s="160" t="n">
        <v>789.17</v>
      </c>
      <c r="K7063" s="160" t="n">
        <v>24941.43</v>
      </c>
      <c r="L7063" s="160" t="n">
        <v>7418.97</v>
      </c>
    </row>
    <row r="7064">
      <c r="A7064" s="176" t="n">
        <v>46054</v>
      </c>
      <c r="B7064" s="104" t="inlineStr">
        <is>
          <t>2025/26</t>
        </is>
      </c>
      <c r="C7064" s="104" t="inlineStr">
        <is>
          <t>HC-109</t>
        </is>
      </c>
      <c r="D7064" s="104" t="inlineStr">
        <is>
          <t>Île-de-France</t>
        </is>
      </c>
      <c r="E7064" s="104" t="inlineStr">
        <is>
          <t>Livraison</t>
        </is>
      </c>
      <c r="F7064" s="104" t="n">
        <v>28</v>
      </c>
      <c r="G7064" s="159" t="n">
        <v>1354</v>
      </c>
      <c r="H7064" s="159" t="n">
        <v>3530</v>
      </c>
      <c r="I7064" s="160" t="n">
        <v>23685.51</v>
      </c>
      <c r="J7064" s="160" t="n">
        <v>1438.76</v>
      </c>
      <c r="K7064" s="160" t="n">
        <v>22246.75</v>
      </c>
      <c r="L7064" s="160" t="n">
        <v>6895.22</v>
      </c>
    </row>
    <row r="7065">
      <c r="A7065" s="176" t="n">
        <v>46054</v>
      </c>
      <c r="B7065" s="104" t="inlineStr">
        <is>
          <t>2025/26</t>
        </is>
      </c>
      <c r="C7065" s="104" t="inlineStr">
        <is>
          <t>HC-109</t>
        </is>
      </c>
      <c r="D7065" s="104" t="inlineStr">
        <is>
          <t>Île-de-France</t>
        </is>
      </c>
      <c r="E7065" s="104" t="inlineStr">
        <is>
          <t>Sur place</t>
        </is>
      </c>
      <c r="F7065" s="104" t="n">
        <v>28</v>
      </c>
      <c r="G7065" s="159" t="n">
        <v>2858</v>
      </c>
      <c r="H7065" s="159" t="n">
        <v>7356</v>
      </c>
      <c r="I7065" s="160" t="n">
        <v>38615.64</v>
      </c>
      <c r="J7065" s="160" t="n">
        <v>1144.01</v>
      </c>
      <c r="K7065" s="160" t="n">
        <v>37471.63</v>
      </c>
      <c r="L7065" s="160" t="n">
        <v>11271.06</v>
      </c>
    </row>
    <row r="7066">
      <c r="A7066" s="176" t="n">
        <v>46054</v>
      </c>
      <c r="B7066" s="104" t="inlineStr">
        <is>
          <t>2025/26</t>
        </is>
      </c>
      <c r="C7066" s="104" t="inlineStr">
        <is>
          <t>HC-109</t>
        </is>
      </c>
      <c r="D7066" s="104" t="inlineStr">
        <is>
          <t>Île-de-France</t>
        </is>
      </c>
      <c r="E7066" s="104" t="inlineStr">
        <is>
          <t>À emporter</t>
        </is>
      </c>
      <c r="F7066" s="104" t="n">
        <v>28</v>
      </c>
      <c r="G7066" s="159" t="n">
        <v>2258</v>
      </c>
      <c r="H7066" s="159" t="n">
        <v>5571</v>
      </c>
      <c r="I7066" s="160" t="n">
        <v>28138.65</v>
      </c>
      <c r="J7066" s="160" t="n">
        <v>835.71</v>
      </c>
      <c r="K7066" s="160" t="n">
        <v>27302.94</v>
      </c>
      <c r="L7066" s="160" t="n">
        <v>8124.62</v>
      </c>
    </row>
    <row r="7067">
      <c r="A7067" s="176" t="n">
        <v>46054</v>
      </c>
      <c r="B7067" s="104" t="inlineStr">
        <is>
          <t>2025/26</t>
        </is>
      </c>
      <c r="C7067" s="104" t="inlineStr">
        <is>
          <t>HC-110</t>
        </is>
      </c>
      <c r="D7067" s="104" t="inlineStr">
        <is>
          <t>Nord-Ouest</t>
        </is>
      </c>
      <c r="E7067" s="104" t="inlineStr">
        <is>
          <t>Livraison</t>
        </is>
      </c>
      <c r="F7067" s="104" t="n">
        <v>28</v>
      </c>
      <c r="G7067" s="159" t="n">
        <v>945</v>
      </c>
      <c r="H7067" s="159" t="n">
        <v>2294</v>
      </c>
      <c r="I7067" s="160" t="n">
        <v>16555.58</v>
      </c>
      <c r="J7067" s="160" t="n">
        <v>996.77</v>
      </c>
      <c r="K7067" s="160" t="n">
        <v>15558.81</v>
      </c>
      <c r="L7067" s="160" t="n">
        <v>4830.11</v>
      </c>
    </row>
    <row r="7068">
      <c r="A7068" s="176" t="n">
        <v>46054</v>
      </c>
      <c r="B7068" s="104" t="inlineStr">
        <is>
          <t>2025/26</t>
        </is>
      </c>
      <c r="C7068" s="104" t="inlineStr">
        <is>
          <t>HC-110</t>
        </is>
      </c>
      <c r="D7068" s="104" t="inlineStr">
        <is>
          <t>Nord-Ouest</t>
        </is>
      </c>
      <c r="E7068" s="104" t="inlineStr">
        <is>
          <t>Sur place</t>
        </is>
      </c>
      <c r="F7068" s="104" t="n">
        <v>28</v>
      </c>
      <c r="G7068" s="159" t="n">
        <v>2088</v>
      </c>
      <c r="H7068" s="159" t="n">
        <v>5311</v>
      </c>
      <c r="I7068" s="160" t="n">
        <v>28407.65</v>
      </c>
      <c r="J7068" s="160" t="n">
        <v>907.64</v>
      </c>
      <c r="K7068" s="160" t="n">
        <v>27500.01</v>
      </c>
      <c r="L7068" s="160" t="n">
        <v>8195.780000000001</v>
      </c>
    </row>
    <row r="7069">
      <c r="A7069" s="176" t="n">
        <v>46054</v>
      </c>
      <c r="B7069" s="104" t="inlineStr">
        <is>
          <t>2025/26</t>
        </is>
      </c>
      <c r="C7069" s="104" t="inlineStr">
        <is>
          <t>HC-110</t>
        </is>
      </c>
      <c r="D7069" s="104" t="inlineStr">
        <is>
          <t>Nord-Ouest</t>
        </is>
      </c>
      <c r="E7069" s="104" t="inlineStr">
        <is>
          <t>À emporter</t>
        </is>
      </c>
      <c r="F7069" s="104" t="n">
        <v>28</v>
      </c>
      <c r="G7069" s="159" t="n">
        <v>1526</v>
      </c>
      <c r="H7069" s="159" t="n">
        <v>3941</v>
      </c>
      <c r="I7069" s="160" t="n">
        <v>19029.06</v>
      </c>
      <c r="J7069" s="160" t="n">
        <v>634.88</v>
      </c>
      <c r="K7069" s="160" t="n">
        <v>18394.18</v>
      </c>
      <c r="L7069" s="160" t="n">
        <v>5495.18</v>
      </c>
    </row>
    <row r="7070">
      <c r="A7070" s="176" t="n">
        <v>46054</v>
      </c>
      <c r="B7070" s="104" t="inlineStr">
        <is>
          <t>2025/26</t>
        </is>
      </c>
      <c r="C7070" s="104" t="inlineStr">
        <is>
          <t>HC-111</t>
        </is>
      </c>
      <c r="D7070" s="104" t="inlineStr">
        <is>
          <t>Sud-Est</t>
        </is>
      </c>
      <c r="E7070" s="104" t="inlineStr">
        <is>
          <t>Livraison</t>
        </is>
      </c>
      <c r="F7070" s="104" t="n">
        <v>27</v>
      </c>
      <c r="G7070" s="159" t="n">
        <v>1469</v>
      </c>
      <c r="H7070" s="159" t="n">
        <v>3827</v>
      </c>
      <c r="I7070" s="160" t="n">
        <v>25324.19</v>
      </c>
      <c r="J7070" s="160" t="n">
        <v>1472.56</v>
      </c>
      <c r="K7070" s="160" t="n">
        <v>23851.63</v>
      </c>
      <c r="L7070" s="160" t="n">
        <v>7346.88</v>
      </c>
    </row>
    <row r="7071">
      <c r="A7071" s="176" t="n">
        <v>46054</v>
      </c>
      <c r="B7071" s="104" t="inlineStr">
        <is>
          <t>2025/26</t>
        </is>
      </c>
      <c r="C7071" s="104" t="inlineStr">
        <is>
          <t>HC-111</t>
        </is>
      </c>
      <c r="D7071" s="104" t="inlineStr">
        <is>
          <t>Sud-Est</t>
        </is>
      </c>
      <c r="E7071" s="104" t="inlineStr">
        <is>
          <t>Sur place</t>
        </is>
      </c>
      <c r="F7071" s="104" t="n">
        <v>28</v>
      </c>
      <c r="G7071" s="159" t="n">
        <v>3360</v>
      </c>
      <c r="H7071" s="159" t="n">
        <v>8697</v>
      </c>
      <c r="I7071" s="160" t="n">
        <v>45497.25</v>
      </c>
      <c r="J7071" s="160" t="n">
        <v>1456.51</v>
      </c>
      <c r="K7071" s="160" t="n">
        <v>44040.74</v>
      </c>
      <c r="L7071" s="160" t="n">
        <v>13162.88</v>
      </c>
    </row>
    <row r="7072">
      <c r="A7072" s="176" t="n">
        <v>46054</v>
      </c>
      <c r="B7072" s="104" t="inlineStr">
        <is>
          <t>2025/26</t>
        </is>
      </c>
      <c r="C7072" s="104" t="inlineStr">
        <is>
          <t>HC-111</t>
        </is>
      </c>
      <c r="D7072" s="104" t="inlineStr">
        <is>
          <t>Sud-Est</t>
        </is>
      </c>
      <c r="E7072" s="104" t="inlineStr">
        <is>
          <t>À emporter</t>
        </is>
      </c>
      <c r="F7072" s="104" t="n">
        <v>28</v>
      </c>
      <c r="G7072" s="159" t="n">
        <v>2531</v>
      </c>
      <c r="H7072" s="159" t="n">
        <v>6517</v>
      </c>
      <c r="I7072" s="160" t="n">
        <v>31480.22</v>
      </c>
      <c r="J7072" s="160" t="n">
        <v>813.46</v>
      </c>
      <c r="K7072" s="160" t="n">
        <v>30666.76</v>
      </c>
      <c r="L7072" s="160" t="n">
        <v>9168.73</v>
      </c>
    </row>
    <row r="7073">
      <c r="A7073" s="176" t="n">
        <v>46054</v>
      </c>
      <c r="B7073" s="104" t="inlineStr">
        <is>
          <t>2025/26</t>
        </is>
      </c>
      <c r="C7073" s="104" t="inlineStr">
        <is>
          <t>HC-112</t>
        </is>
      </c>
      <c r="D7073" s="104" t="inlineStr">
        <is>
          <t>Sud-Ouest</t>
        </is>
      </c>
      <c r="E7073" s="104" t="inlineStr">
        <is>
          <t>Drive</t>
        </is>
      </c>
      <c r="F7073" s="104" t="n">
        <v>13</v>
      </c>
      <c r="G7073" s="159" t="n">
        <v>232</v>
      </c>
      <c r="H7073" s="159" t="n">
        <v>579</v>
      </c>
      <c r="I7073" s="160" t="n">
        <v>3360.81</v>
      </c>
      <c r="J7073" s="160" t="n">
        <v>104.89</v>
      </c>
      <c r="K7073" s="160" t="n">
        <v>3255.92</v>
      </c>
      <c r="L7073" s="160" t="n">
        <v>952.3</v>
      </c>
    </row>
    <row r="7074">
      <c r="A7074" s="176" t="n">
        <v>46054</v>
      </c>
      <c r="B7074" s="104" t="inlineStr">
        <is>
          <t>2025/26</t>
        </is>
      </c>
      <c r="C7074" s="104" t="inlineStr">
        <is>
          <t>HC-112</t>
        </is>
      </c>
      <c r="D7074" s="104" t="inlineStr">
        <is>
          <t>Sud-Ouest</t>
        </is>
      </c>
      <c r="E7074" s="104" t="inlineStr">
        <is>
          <t>Livraison</t>
        </is>
      </c>
      <c r="F7074" s="104" t="n">
        <v>13</v>
      </c>
      <c r="G7074" s="159" t="n">
        <v>288</v>
      </c>
      <c r="H7074" s="159" t="n">
        <v>731</v>
      </c>
      <c r="I7074" s="160" t="n">
        <v>4854.81</v>
      </c>
      <c r="J7074" s="160" t="n">
        <v>276.95</v>
      </c>
      <c r="K7074" s="160" t="n">
        <v>4577.86</v>
      </c>
      <c r="L7074" s="160" t="n">
        <v>1405.78</v>
      </c>
    </row>
    <row r="7075">
      <c r="A7075" s="176" t="n">
        <v>46054</v>
      </c>
      <c r="B7075" s="104" t="inlineStr">
        <is>
          <t>2025/26</t>
        </is>
      </c>
      <c r="C7075" s="104" t="inlineStr">
        <is>
          <t>HC-112</t>
        </is>
      </c>
      <c r="D7075" s="104" t="inlineStr">
        <is>
          <t>Sud-Ouest</t>
        </is>
      </c>
      <c r="E7075" s="104" t="inlineStr">
        <is>
          <t>Sur place</t>
        </is>
      </c>
      <c r="F7075" s="104" t="n">
        <v>12</v>
      </c>
      <c r="G7075" s="159" t="n">
        <v>526</v>
      </c>
      <c r="H7075" s="159" t="n">
        <v>1330</v>
      </c>
      <c r="I7075" s="160" t="n">
        <v>7011.66</v>
      </c>
      <c r="J7075" s="160" t="n">
        <v>202.15</v>
      </c>
      <c r="K7075" s="160" t="n">
        <v>6809.51</v>
      </c>
      <c r="L7075" s="160" t="n">
        <v>2027.77</v>
      </c>
    </row>
    <row r="7076">
      <c r="A7076" s="176" t="n">
        <v>46054</v>
      </c>
      <c r="B7076" s="104" t="inlineStr">
        <is>
          <t>2025/26</t>
        </is>
      </c>
      <c r="C7076" s="104" t="inlineStr">
        <is>
          <t>HC-112</t>
        </is>
      </c>
      <c r="D7076" s="104" t="inlineStr">
        <is>
          <t>Sud-Ouest</t>
        </is>
      </c>
      <c r="E7076" s="104" t="inlineStr">
        <is>
          <t>À emporter</t>
        </is>
      </c>
      <c r="F7076" s="104" t="n">
        <v>13</v>
      </c>
      <c r="G7076" s="159" t="n">
        <v>413</v>
      </c>
      <c r="H7076" s="159" t="n">
        <v>1083</v>
      </c>
      <c r="I7076" s="160" t="n">
        <v>5108.51</v>
      </c>
      <c r="J7076" s="160" t="n">
        <v>158.89</v>
      </c>
      <c r="K7076" s="160" t="n">
        <v>4949.62</v>
      </c>
      <c r="L7076" s="160" t="n">
        <v>1469.27</v>
      </c>
    </row>
    <row r="7077">
      <c r="A7077" s="176" t="n">
        <v>46054</v>
      </c>
      <c r="B7077" s="104" t="inlineStr">
        <is>
          <t>2025/26</t>
        </is>
      </c>
      <c r="C7077" s="104" t="inlineStr">
        <is>
          <t>HC-113</t>
        </is>
      </c>
      <c r="D7077" s="104" t="inlineStr">
        <is>
          <t>Île-de-France</t>
        </is>
      </c>
      <c r="E7077" s="104" t="inlineStr">
        <is>
          <t>Drive</t>
        </is>
      </c>
      <c r="F7077" s="104" t="n">
        <v>27</v>
      </c>
      <c r="G7077" s="159" t="n">
        <v>1141</v>
      </c>
      <c r="H7077" s="159" t="n">
        <v>2860</v>
      </c>
      <c r="I7077" s="160" t="n">
        <v>16295.42</v>
      </c>
      <c r="J7077" s="160" t="n">
        <v>416.58</v>
      </c>
      <c r="K7077" s="160" t="n">
        <v>15878.84</v>
      </c>
      <c r="L7077" s="160" t="n">
        <v>4732.33</v>
      </c>
    </row>
    <row r="7078">
      <c r="A7078" s="176" t="n">
        <v>46054</v>
      </c>
      <c r="B7078" s="104" t="inlineStr">
        <is>
          <t>2025/26</t>
        </is>
      </c>
      <c r="C7078" s="104" t="inlineStr">
        <is>
          <t>HC-113</t>
        </is>
      </c>
      <c r="D7078" s="104" t="inlineStr">
        <is>
          <t>Île-de-France</t>
        </is>
      </c>
      <c r="E7078" s="104" t="inlineStr">
        <is>
          <t>Livraison</t>
        </is>
      </c>
      <c r="F7078" s="104" t="n">
        <v>28</v>
      </c>
      <c r="G7078" s="159" t="n">
        <v>1359</v>
      </c>
      <c r="H7078" s="159" t="n">
        <v>3453</v>
      </c>
      <c r="I7078" s="160" t="n">
        <v>23187.48</v>
      </c>
      <c r="J7078" s="160" t="n">
        <v>1429.1</v>
      </c>
      <c r="K7078" s="160" t="n">
        <v>21758.38</v>
      </c>
      <c r="L7078" s="160" t="n">
        <v>6760.29</v>
      </c>
    </row>
    <row r="7079">
      <c r="A7079" s="176" t="n">
        <v>46054</v>
      </c>
      <c r="B7079" s="104" t="inlineStr">
        <is>
          <t>2025/26</t>
        </is>
      </c>
      <c r="C7079" s="104" t="inlineStr">
        <is>
          <t>HC-113</t>
        </is>
      </c>
      <c r="D7079" s="104" t="inlineStr">
        <is>
          <t>Île-de-France</t>
        </is>
      </c>
      <c r="E7079" s="104" t="inlineStr">
        <is>
          <t>Sur place</t>
        </is>
      </c>
      <c r="F7079" s="104" t="n">
        <v>27</v>
      </c>
      <c r="G7079" s="159" t="n">
        <v>2819</v>
      </c>
      <c r="H7079" s="159" t="n">
        <v>7220</v>
      </c>
      <c r="I7079" s="160" t="n">
        <v>38602.76</v>
      </c>
      <c r="J7079" s="160" t="n">
        <v>1083.81</v>
      </c>
      <c r="K7079" s="160" t="n">
        <v>37518.95</v>
      </c>
      <c r="L7079" s="160" t="n">
        <v>11166.04</v>
      </c>
    </row>
    <row r="7080">
      <c r="A7080" s="176" t="n">
        <v>46054</v>
      </c>
      <c r="B7080" s="104" t="inlineStr">
        <is>
          <t>2025/26</t>
        </is>
      </c>
      <c r="C7080" s="104" t="inlineStr">
        <is>
          <t>HC-113</t>
        </is>
      </c>
      <c r="D7080" s="104" t="inlineStr">
        <is>
          <t>Île-de-France</t>
        </is>
      </c>
      <c r="E7080" s="104" t="inlineStr">
        <is>
          <t>À emporter</t>
        </is>
      </c>
      <c r="F7080" s="104" t="n">
        <v>28</v>
      </c>
      <c r="G7080" s="159" t="n">
        <v>2205</v>
      </c>
      <c r="H7080" s="159" t="n">
        <v>5442</v>
      </c>
      <c r="I7080" s="160" t="n">
        <v>27157.86</v>
      </c>
      <c r="J7080" s="160" t="n">
        <v>754.52</v>
      </c>
      <c r="K7080" s="160" t="n">
        <v>26403.34</v>
      </c>
      <c r="L7080" s="160" t="n">
        <v>7794.22</v>
      </c>
    </row>
    <row r="7081">
      <c r="A7081" s="176" t="n">
        <v>46054</v>
      </c>
      <c r="B7081" s="104" t="inlineStr">
        <is>
          <t>2025/26</t>
        </is>
      </c>
      <c r="C7081" s="104" t="inlineStr">
        <is>
          <t>HC-114</t>
        </is>
      </c>
      <c r="D7081" s="104" t="inlineStr">
        <is>
          <t>Nord-Ouest</t>
        </is>
      </c>
      <c r="E7081" s="104" t="inlineStr">
        <is>
          <t>Drive</t>
        </is>
      </c>
      <c r="F7081" s="104" t="n">
        <v>27</v>
      </c>
      <c r="G7081" s="159" t="n">
        <v>658</v>
      </c>
      <c r="H7081" s="159" t="n">
        <v>1667</v>
      </c>
      <c r="I7081" s="160" t="n">
        <v>9374.940000000001</v>
      </c>
      <c r="J7081" s="160" t="n">
        <v>272.78</v>
      </c>
      <c r="K7081" s="160" t="n">
        <v>9102.16</v>
      </c>
      <c r="L7081" s="160" t="n">
        <v>2716.55</v>
      </c>
    </row>
    <row r="7082">
      <c r="A7082" s="176" t="n">
        <v>46054</v>
      </c>
      <c r="B7082" s="104" t="inlineStr">
        <is>
          <t>2025/26</t>
        </is>
      </c>
      <c r="C7082" s="104" t="inlineStr">
        <is>
          <t>HC-114</t>
        </is>
      </c>
      <c r="D7082" s="104" t="inlineStr">
        <is>
          <t>Nord-Ouest</t>
        </is>
      </c>
      <c r="E7082" s="104" t="inlineStr">
        <is>
          <t>Livraison</t>
        </is>
      </c>
      <c r="F7082" s="104" t="n">
        <v>26</v>
      </c>
      <c r="G7082" s="159" t="n">
        <v>751</v>
      </c>
      <c r="H7082" s="159" t="n">
        <v>1912</v>
      </c>
      <c r="I7082" s="160" t="n">
        <v>12936.24</v>
      </c>
      <c r="J7082" s="160" t="n">
        <v>755.41</v>
      </c>
      <c r="K7082" s="160" t="n">
        <v>12180.83</v>
      </c>
      <c r="L7082" s="160" t="n">
        <v>3718.91</v>
      </c>
    </row>
    <row r="7083">
      <c r="A7083" s="176" t="n">
        <v>46054</v>
      </c>
      <c r="B7083" s="104" t="inlineStr">
        <is>
          <t>2025/26</t>
        </is>
      </c>
      <c r="C7083" s="104" t="inlineStr">
        <is>
          <t>HC-114</t>
        </is>
      </c>
      <c r="D7083" s="104" t="inlineStr">
        <is>
          <t>Nord-Ouest</t>
        </is>
      </c>
      <c r="E7083" s="104" t="inlineStr">
        <is>
          <t>Sur place</t>
        </is>
      </c>
      <c r="F7083" s="104" t="n">
        <v>28</v>
      </c>
      <c r="G7083" s="159" t="n">
        <v>1676</v>
      </c>
      <c r="H7083" s="159" t="n">
        <v>4260</v>
      </c>
      <c r="I7083" s="160" t="n">
        <v>22945.56</v>
      </c>
      <c r="J7083" s="160" t="n">
        <v>705.59</v>
      </c>
      <c r="K7083" s="160" t="n">
        <v>22239.97</v>
      </c>
      <c r="L7083" s="160" t="n">
        <v>6677.16</v>
      </c>
    </row>
    <row r="7084">
      <c r="A7084" s="176" t="n">
        <v>46054</v>
      </c>
      <c r="B7084" s="104" t="inlineStr">
        <is>
          <t>2025/26</t>
        </is>
      </c>
      <c r="C7084" s="104" t="inlineStr">
        <is>
          <t>HC-114</t>
        </is>
      </c>
      <c r="D7084" s="104" t="inlineStr">
        <is>
          <t>Nord-Ouest</t>
        </is>
      </c>
      <c r="E7084" s="104" t="inlineStr">
        <is>
          <t>À emporter</t>
        </is>
      </c>
      <c r="F7084" s="104" t="n">
        <v>27</v>
      </c>
      <c r="G7084" s="159" t="n">
        <v>1198</v>
      </c>
      <c r="H7084" s="159" t="n">
        <v>2988</v>
      </c>
      <c r="I7084" s="160" t="n">
        <v>15079.51</v>
      </c>
      <c r="J7084" s="160" t="n">
        <v>511.28</v>
      </c>
      <c r="K7084" s="160" t="n">
        <v>14568.23</v>
      </c>
      <c r="L7084" s="160" t="n">
        <v>4356.94</v>
      </c>
    </row>
    <row r="7085">
      <c r="A7085" s="176" t="n">
        <v>46054</v>
      </c>
      <c r="B7085" s="104" t="inlineStr">
        <is>
          <t>2025/26</t>
        </is>
      </c>
      <c r="C7085" s="104" t="inlineStr">
        <is>
          <t>HC-115</t>
        </is>
      </c>
      <c r="D7085" s="104" t="inlineStr">
        <is>
          <t>Sud-Est</t>
        </is>
      </c>
      <c r="E7085" s="104" t="inlineStr">
        <is>
          <t>Livraison</t>
        </is>
      </c>
      <c r="F7085" s="104" t="n">
        <v>28</v>
      </c>
      <c r="G7085" s="159" t="n">
        <v>1711</v>
      </c>
      <c r="H7085" s="159" t="n">
        <v>4424</v>
      </c>
      <c r="I7085" s="160" t="n">
        <v>28364.02</v>
      </c>
      <c r="J7085" s="160" t="n">
        <v>1638.56</v>
      </c>
      <c r="K7085" s="160" t="n">
        <v>26725.46</v>
      </c>
      <c r="L7085" s="160" t="n">
        <v>10420.51</v>
      </c>
    </row>
    <row r="7086">
      <c r="A7086" s="176" t="n">
        <v>46054</v>
      </c>
      <c r="B7086" s="104" t="inlineStr">
        <is>
          <t>2025/26</t>
        </is>
      </c>
      <c r="C7086" s="104" t="inlineStr">
        <is>
          <t>HC-115</t>
        </is>
      </c>
      <c r="D7086" s="104" t="inlineStr">
        <is>
          <t>Sud-Est</t>
        </is>
      </c>
      <c r="E7086" s="104" t="inlineStr">
        <is>
          <t>Sur place</t>
        </is>
      </c>
      <c r="F7086" s="104" t="n">
        <v>26</v>
      </c>
      <c r="G7086" s="159" t="n">
        <v>2710</v>
      </c>
      <c r="H7086" s="159" t="n">
        <v>6743</v>
      </c>
      <c r="I7086" s="160" t="n">
        <v>36896.2</v>
      </c>
      <c r="J7086" s="160" t="n">
        <v>1134.16</v>
      </c>
      <c r="K7086" s="160" t="n">
        <v>35762.04</v>
      </c>
      <c r="L7086" s="160" t="n">
        <v>13521.95</v>
      </c>
    </row>
    <row r="7087">
      <c r="A7087" s="176" t="n">
        <v>46054</v>
      </c>
      <c r="B7087" s="104" t="inlineStr">
        <is>
          <t>2025/26</t>
        </is>
      </c>
      <c r="C7087" s="104" t="inlineStr">
        <is>
          <t>HC-115</t>
        </is>
      </c>
      <c r="D7087" s="104" t="inlineStr">
        <is>
          <t>Sud-Est</t>
        </is>
      </c>
      <c r="E7087" s="104" t="inlineStr">
        <is>
          <t>À emporter</t>
        </is>
      </c>
      <c r="F7087" s="104" t="n">
        <v>27</v>
      </c>
      <c r="G7087" s="159" t="n">
        <v>2234</v>
      </c>
      <c r="H7087" s="159" t="n">
        <v>5564</v>
      </c>
      <c r="I7087" s="160" t="n">
        <v>27669.09</v>
      </c>
      <c r="J7087" s="160" t="n">
        <v>855.39</v>
      </c>
      <c r="K7087" s="160" t="n">
        <v>26813.7</v>
      </c>
      <c r="L7087" s="160" t="n">
        <v>10184.12</v>
      </c>
    </row>
    <row r="7088">
      <c r="A7088" s="176" t="n">
        <v>46054</v>
      </c>
      <c r="B7088" s="104" t="inlineStr">
        <is>
          <t>2025/26</t>
        </is>
      </c>
      <c r="C7088" s="104" t="inlineStr">
        <is>
          <t>HC-116</t>
        </is>
      </c>
      <c r="D7088" s="104" t="inlineStr">
        <is>
          <t>Sud-Ouest</t>
        </is>
      </c>
      <c r="E7088" s="104" t="inlineStr">
        <is>
          <t>Livraison</t>
        </is>
      </c>
      <c r="F7088" s="104" t="n">
        <v>28</v>
      </c>
      <c r="G7088" s="159" t="n">
        <v>1274</v>
      </c>
      <c r="H7088" s="159" t="n">
        <v>3198</v>
      </c>
      <c r="I7088" s="160" t="n">
        <v>22058.15</v>
      </c>
      <c r="J7088" s="160" t="n">
        <v>1273.09</v>
      </c>
      <c r="K7088" s="160" t="n">
        <v>20785.06</v>
      </c>
      <c r="L7088" s="160" t="n">
        <v>6473.89</v>
      </c>
    </row>
    <row r="7089">
      <c r="A7089" s="176" t="n">
        <v>46054</v>
      </c>
      <c r="B7089" s="104" t="inlineStr">
        <is>
          <t>2025/26</t>
        </is>
      </c>
      <c r="C7089" s="104" t="inlineStr">
        <is>
          <t>HC-116</t>
        </is>
      </c>
      <c r="D7089" s="104" t="inlineStr">
        <is>
          <t>Sud-Ouest</t>
        </is>
      </c>
      <c r="E7089" s="104" t="inlineStr">
        <is>
          <t>Sur place</t>
        </is>
      </c>
      <c r="F7089" s="104" t="n">
        <v>28</v>
      </c>
      <c r="G7089" s="159" t="n">
        <v>2688</v>
      </c>
      <c r="H7089" s="159" t="n">
        <v>6739</v>
      </c>
      <c r="I7089" s="160" t="n">
        <v>36217.63</v>
      </c>
      <c r="J7089" s="160" t="n">
        <v>1133.23</v>
      </c>
      <c r="K7089" s="160" t="n">
        <v>35084.4</v>
      </c>
      <c r="L7089" s="160" t="n">
        <v>10444.67</v>
      </c>
    </row>
    <row r="7090">
      <c r="A7090" s="176" t="n">
        <v>46054</v>
      </c>
      <c r="B7090" s="104" t="inlineStr">
        <is>
          <t>2025/26</t>
        </is>
      </c>
      <c r="C7090" s="104" t="inlineStr">
        <is>
          <t>HC-116</t>
        </is>
      </c>
      <c r="D7090" s="104" t="inlineStr">
        <is>
          <t>Sud-Ouest</t>
        </is>
      </c>
      <c r="E7090" s="104" t="inlineStr">
        <is>
          <t>À emporter</t>
        </is>
      </c>
      <c r="F7090" s="104" t="n">
        <v>28</v>
      </c>
      <c r="G7090" s="159" t="n">
        <v>2105</v>
      </c>
      <c r="H7090" s="159" t="n">
        <v>5223</v>
      </c>
      <c r="I7090" s="160" t="n">
        <v>26182.64</v>
      </c>
      <c r="J7090" s="160" t="n">
        <v>825.52</v>
      </c>
      <c r="K7090" s="160" t="n">
        <v>25357.12</v>
      </c>
      <c r="L7090" s="160" t="n">
        <v>7521.08</v>
      </c>
    </row>
    <row r="7091">
      <c r="A7091" s="176" t="n">
        <v>46054</v>
      </c>
      <c r="B7091" s="104" t="inlineStr">
        <is>
          <t>2025/26</t>
        </is>
      </c>
      <c r="C7091" s="104" t="inlineStr">
        <is>
          <t>HC-117</t>
        </is>
      </c>
      <c r="D7091" s="104" t="inlineStr">
        <is>
          <t>Île-de-France</t>
        </is>
      </c>
      <c r="E7091" s="104" t="inlineStr">
        <is>
          <t>Drive</t>
        </is>
      </c>
      <c r="F7091" s="104" t="n">
        <v>28</v>
      </c>
      <c r="G7091" s="159" t="n">
        <v>1032</v>
      </c>
      <c r="H7091" s="159" t="n">
        <v>2594</v>
      </c>
      <c r="I7091" s="160" t="n">
        <v>14750.7</v>
      </c>
      <c r="J7091" s="160" t="n">
        <v>466.46</v>
      </c>
      <c r="K7091" s="160" t="n">
        <v>14284.24</v>
      </c>
      <c r="L7091" s="160" t="n">
        <v>4255.74</v>
      </c>
    </row>
    <row r="7092">
      <c r="A7092" s="176" t="n">
        <v>46054</v>
      </c>
      <c r="B7092" s="104" t="inlineStr">
        <is>
          <t>2025/26</t>
        </is>
      </c>
      <c r="C7092" s="104" t="inlineStr">
        <is>
          <t>HC-117</t>
        </is>
      </c>
      <c r="D7092" s="104" t="inlineStr">
        <is>
          <t>Île-de-France</t>
        </is>
      </c>
      <c r="E7092" s="104" t="inlineStr">
        <is>
          <t>Livraison</t>
        </is>
      </c>
      <c r="F7092" s="104" t="n">
        <v>28</v>
      </c>
      <c r="G7092" s="159" t="n">
        <v>1248</v>
      </c>
      <c r="H7092" s="159" t="n">
        <v>3206</v>
      </c>
      <c r="I7092" s="160" t="n">
        <v>21315.09</v>
      </c>
      <c r="J7092" s="160" t="n">
        <v>1274.67</v>
      </c>
      <c r="K7092" s="160" t="n">
        <v>20040.42</v>
      </c>
      <c r="L7092" s="160" t="n">
        <v>6206.88</v>
      </c>
    </row>
    <row r="7093">
      <c r="A7093" s="176" t="n">
        <v>46054</v>
      </c>
      <c r="B7093" s="104" t="inlineStr">
        <is>
          <t>2025/26</t>
        </is>
      </c>
      <c r="C7093" s="104" t="inlineStr">
        <is>
          <t>HC-117</t>
        </is>
      </c>
      <c r="D7093" s="104" t="inlineStr">
        <is>
          <t>Île-de-France</t>
        </is>
      </c>
      <c r="E7093" s="104" t="inlineStr">
        <is>
          <t>Sur place</t>
        </is>
      </c>
      <c r="F7093" s="104" t="n">
        <v>27</v>
      </c>
      <c r="G7093" s="159" t="n">
        <v>2429</v>
      </c>
      <c r="H7093" s="159" t="n">
        <v>6236</v>
      </c>
      <c r="I7093" s="160" t="n">
        <v>33186.2</v>
      </c>
      <c r="J7093" s="160" t="n">
        <v>999.6900000000001</v>
      </c>
      <c r="K7093" s="160" t="n">
        <v>32186.51</v>
      </c>
      <c r="L7093" s="160" t="n">
        <v>9640.860000000001</v>
      </c>
    </row>
    <row r="7094">
      <c r="A7094" s="176" t="n">
        <v>46054</v>
      </c>
      <c r="B7094" s="104" t="inlineStr">
        <is>
          <t>2025/26</t>
        </is>
      </c>
      <c r="C7094" s="104" t="inlineStr">
        <is>
          <t>HC-117</t>
        </is>
      </c>
      <c r="D7094" s="104" t="inlineStr">
        <is>
          <t>Île-de-France</t>
        </is>
      </c>
      <c r="E7094" s="104" t="inlineStr">
        <is>
          <t>À emporter</t>
        </is>
      </c>
      <c r="F7094" s="104" t="n">
        <v>28</v>
      </c>
      <c r="G7094" s="159" t="n">
        <v>1945</v>
      </c>
      <c r="H7094" s="159" t="n">
        <v>4781</v>
      </c>
      <c r="I7094" s="160" t="n">
        <v>24363.59</v>
      </c>
      <c r="J7094" s="160" t="n">
        <v>841.39</v>
      </c>
      <c r="K7094" s="160" t="n">
        <v>23522.2</v>
      </c>
      <c r="L7094" s="160" t="n">
        <v>6967.59</v>
      </c>
    </row>
    <row r="7095">
      <c r="A7095" s="176" t="n">
        <v>46054</v>
      </c>
      <c r="B7095" s="104" t="inlineStr">
        <is>
          <t>2025/26</t>
        </is>
      </c>
      <c r="C7095" s="104" t="inlineStr">
        <is>
          <t>HC-118</t>
        </is>
      </c>
      <c r="D7095" s="104" t="inlineStr">
        <is>
          <t>Nord-Ouest</t>
        </is>
      </c>
      <c r="E7095" s="104" t="inlineStr">
        <is>
          <t>Livraison</t>
        </is>
      </c>
      <c r="F7095" s="104" t="n">
        <v>28</v>
      </c>
      <c r="G7095" s="159" t="n">
        <v>1674</v>
      </c>
      <c r="H7095" s="159" t="n">
        <v>4383</v>
      </c>
      <c r="I7095" s="160" t="n">
        <v>29113.31</v>
      </c>
      <c r="J7095" s="160" t="n">
        <v>1746.9</v>
      </c>
      <c r="K7095" s="160" t="n">
        <v>27366.41</v>
      </c>
      <c r="L7095" s="160" t="n">
        <v>8448.15</v>
      </c>
    </row>
    <row r="7096">
      <c r="A7096" s="176" t="n">
        <v>46054</v>
      </c>
      <c r="B7096" s="104" t="inlineStr">
        <is>
          <t>2025/26</t>
        </is>
      </c>
      <c r="C7096" s="104" t="inlineStr">
        <is>
          <t>HC-118</t>
        </is>
      </c>
      <c r="D7096" s="104" t="inlineStr">
        <is>
          <t>Nord-Ouest</t>
        </is>
      </c>
      <c r="E7096" s="104" t="inlineStr">
        <is>
          <t>Sur place</t>
        </is>
      </c>
      <c r="F7096" s="104" t="n">
        <v>28</v>
      </c>
      <c r="G7096" s="159" t="n">
        <v>3735</v>
      </c>
      <c r="H7096" s="159" t="n">
        <v>9606</v>
      </c>
      <c r="I7096" s="160" t="n">
        <v>50279.67</v>
      </c>
      <c r="J7096" s="160" t="n">
        <v>1646.6</v>
      </c>
      <c r="K7096" s="160" t="n">
        <v>48633.07</v>
      </c>
      <c r="L7096" s="160" t="n">
        <v>14502.35</v>
      </c>
    </row>
    <row r="7097">
      <c r="A7097" s="176" t="n">
        <v>46054</v>
      </c>
      <c r="B7097" s="104" t="inlineStr">
        <is>
          <t>2025/26</t>
        </is>
      </c>
      <c r="C7097" s="104" t="inlineStr">
        <is>
          <t>HC-118</t>
        </is>
      </c>
      <c r="D7097" s="104" t="inlineStr">
        <is>
          <t>Nord-Ouest</t>
        </is>
      </c>
      <c r="E7097" s="104" t="inlineStr">
        <is>
          <t>À emporter</t>
        </is>
      </c>
      <c r="F7097" s="104" t="n">
        <v>28</v>
      </c>
      <c r="G7097" s="159" t="n">
        <v>2829</v>
      </c>
      <c r="H7097" s="159" t="n">
        <v>7508</v>
      </c>
      <c r="I7097" s="160" t="n">
        <v>35082.42</v>
      </c>
      <c r="J7097" s="160" t="n">
        <v>1080.6</v>
      </c>
      <c r="K7097" s="160" t="n">
        <v>34001.82</v>
      </c>
      <c r="L7097" s="160" t="n">
        <v>10091.83</v>
      </c>
    </row>
    <row r="7098">
      <c r="A7098" s="176" t="n">
        <v>46054</v>
      </c>
      <c r="B7098" s="104" t="inlineStr">
        <is>
          <t>2025/26</t>
        </is>
      </c>
      <c r="C7098" s="104" t="inlineStr">
        <is>
          <t>HC-119</t>
        </is>
      </c>
      <c r="D7098" s="104" t="inlineStr">
        <is>
          <t>Sud-Est</t>
        </is>
      </c>
      <c r="E7098" s="104" t="inlineStr">
        <is>
          <t>Livraison</t>
        </is>
      </c>
      <c r="F7098" s="104" t="n">
        <v>28</v>
      </c>
      <c r="G7098" s="159" t="n">
        <v>1177</v>
      </c>
      <c r="H7098" s="159" t="n">
        <v>3027</v>
      </c>
      <c r="I7098" s="160" t="n">
        <v>20174.52</v>
      </c>
      <c r="J7098" s="160" t="n">
        <v>1212.12</v>
      </c>
      <c r="K7098" s="160" t="n">
        <v>18962.4</v>
      </c>
      <c r="L7098" s="160" t="n">
        <v>5865.74</v>
      </c>
    </row>
    <row r="7099">
      <c r="A7099" s="176" t="n">
        <v>46054</v>
      </c>
      <c r="B7099" s="104" t="inlineStr">
        <is>
          <t>2025/26</t>
        </is>
      </c>
      <c r="C7099" s="104" t="inlineStr">
        <is>
          <t>HC-119</t>
        </is>
      </c>
      <c r="D7099" s="104" t="inlineStr">
        <is>
          <t>Sud-Est</t>
        </is>
      </c>
      <c r="E7099" s="104" t="inlineStr">
        <is>
          <t>Sur place</t>
        </is>
      </c>
      <c r="F7099" s="104" t="n">
        <v>28</v>
      </c>
      <c r="G7099" s="159" t="n">
        <v>2510</v>
      </c>
      <c r="H7099" s="159" t="n">
        <v>6434</v>
      </c>
      <c r="I7099" s="160" t="n">
        <v>33727.5</v>
      </c>
      <c r="J7099" s="160" t="n">
        <v>994.26</v>
      </c>
      <c r="K7099" s="160" t="n">
        <v>32733.24</v>
      </c>
      <c r="L7099" s="160" t="n">
        <v>9742.559999999999</v>
      </c>
    </row>
    <row r="7100">
      <c r="A7100" s="176" t="n">
        <v>46054</v>
      </c>
      <c r="B7100" s="104" t="inlineStr">
        <is>
          <t>2025/26</t>
        </is>
      </c>
      <c r="C7100" s="104" t="inlineStr">
        <is>
          <t>HC-119</t>
        </is>
      </c>
      <c r="D7100" s="104" t="inlineStr">
        <is>
          <t>Sud-Est</t>
        </is>
      </c>
      <c r="E7100" s="104" t="inlineStr">
        <is>
          <t>À emporter</t>
        </is>
      </c>
      <c r="F7100" s="104" t="n">
        <v>28</v>
      </c>
      <c r="G7100" s="159" t="n">
        <v>1995</v>
      </c>
      <c r="H7100" s="159" t="n">
        <v>4963</v>
      </c>
      <c r="I7100" s="160" t="n">
        <v>24842.44</v>
      </c>
      <c r="J7100" s="160" t="n">
        <v>841.64</v>
      </c>
      <c r="K7100" s="160" t="n">
        <v>24000.8</v>
      </c>
      <c r="L7100" s="160" t="n">
        <v>7141.97</v>
      </c>
    </row>
    <row r="7101">
      <c r="A7101" s="176" t="n">
        <v>46054</v>
      </c>
      <c r="B7101" s="104" t="inlineStr">
        <is>
          <t>2025/26</t>
        </is>
      </c>
      <c r="C7101" s="104" t="inlineStr">
        <is>
          <t>HC-120</t>
        </is>
      </c>
      <c r="D7101" s="104" t="inlineStr">
        <is>
          <t>Sud-Ouest</t>
        </is>
      </c>
      <c r="E7101" s="104" t="inlineStr">
        <is>
          <t>Drive</t>
        </is>
      </c>
      <c r="F7101" s="104" t="n">
        <v>28</v>
      </c>
      <c r="G7101" s="159" t="n">
        <v>809</v>
      </c>
      <c r="H7101" s="159" t="n">
        <v>2025</v>
      </c>
      <c r="I7101" s="160" t="n">
        <v>11366.53</v>
      </c>
      <c r="J7101" s="160" t="n">
        <v>332.59</v>
      </c>
      <c r="K7101" s="160" t="n">
        <v>11033.94</v>
      </c>
      <c r="L7101" s="160" t="n">
        <v>3293.66</v>
      </c>
    </row>
    <row r="7102">
      <c r="A7102" s="176" t="n">
        <v>46054</v>
      </c>
      <c r="B7102" s="104" t="inlineStr">
        <is>
          <t>2025/26</t>
        </is>
      </c>
      <c r="C7102" s="104" t="inlineStr">
        <is>
          <t>HC-120</t>
        </is>
      </c>
      <c r="D7102" s="104" t="inlineStr">
        <is>
          <t>Sud-Ouest</t>
        </is>
      </c>
      <c r="E7102" s="104" t="inlineStr">
        <is>
          <t>Livraison</t>
        </is>
      </c>
      <c r="F7102" s="104" t="n">
        <v>28</v>
      </c>
      <c r="G7102" s="159" t="n">
        <v>888</v>
      </c>
      <c r="H7102" s="159" t="n">
        <v>2254</v>
      </c>
      <c r="I7102" s="160" t="n">
        <v>15286.97</v>
      </c>
      <c r="J7102" s="160" t="n">
        <v>899.33</v>
      </c>
      <c r="K7102" s="160" t="n">
        <v>14387.64</v>
      </c>
      <c r="L7102" s="160" t="n">
        <v>4509.26</v>
      </c>
    </row>
    <row r="7103">
      <c r="A7103" s="176" t="n">
        <v>46054</v>
      </c>
      <c r="B7103" s="104" t="inlineStr">
        <is>
          <t>2025/26</t>
        </is>
      </c>
      <c r="C7103" s="104" t="inlineStr">
        <is>
          <t>HC-120</t>
        </is>
      </c>
      <c r="D7103" s="104" t="inlineStr">
        <is>
          <t>Sud-Ouest</t>
        </is>
      </c>
      <c r="E7103" s="104" t="inlineStr">
        <is>
          <t>Sur place</t>
        </is>
      </c>
      <c r="F7103" s="104" t="n">
        <v>28</v>
      </c>
      <c r="G7103" s="159" t="n">
        <v>2007</v>
      </c>
      <c r="H7103" s="159" t="n">
        <v>5076</v>
      </c>
      <c r="I7103" s="160" t="n">
        <v>27239.77</v>
      </c>
      <c r="J7103" s="160" t="n">
        <v>838.11</v>
      </c>
      <c r="K7103" s="160" t="n">
        <v>26401.66</v>
      </c>
      <c r="L7103" s="160" t="n">
        <v>7846.43</v>
      </c>
    </row>
    <row r="7104">
      <c r="A7104" s="176" t="n">
        <v>46054</v>
      </c>
      <c r="B7104" s="104" t="inlineStr">
        <is>
          <t>2025/26</t>
        </is>
      </c>
      <c r="C7104" s="104" t="inlineStr">
        <is>
          <t>HC-120</t>
        </is>
      </c>
      <c r="D7104" s="104" t="inlineStr">
        <is>
          <t>Sud-Ouest</t>
        </is>
      </c>
      <c r="E7104" s="104" t="inlineStr">
        <is>
          <t>À emporter</t>
        </is>
      </c>
      <c r="F7104" s="104" t="n">
        <v>28</v>
      </c>
      <c r="G7104" s="159" t="n">
        <v>1542</v>
      </c>
      <c r="H7104" s="159" t="n">
        <v>3922</v>
      </c>
      <c r="I7104" s="160" t="n">
        <v>19021.19</v>
      </c>
      <c r="J7104" s="160" t="n">
        <v>537.35</v>
      </c>
      <c r="K7104" s="160" t="n">
        <v>18483.84</v>
      </c>
      <c r="L7104" s="160" t="n">
        <v>5559.95</v>
      </c>
    </row>
    <row r="7105">
      <c r="A7105" s="176" t="n">
        <v>46082</v>
      </c>
      <c r="B7105" s="104" t="inlineStr">
        <is>
          <t>2025/26</t>
        </is>
      </c>
      <c r="C7105" s="104" t="inlineStr">
        <is>
          <t>HC-001</t>
        </is>
      </c>
      <c r="D7105" s="104" t="inlineStr">
        <is>
          <t>Île-de-France</t>
        </is>
      </c>
      <c r="E7105" s="104" t="inlineStr">
        <is>
          <t>Livraison</t>
        </is>
      </c>
      <c r="F7105" s="104" t="n">
        <v>31</v>
      </c>
      <c r="G7105" s="159" t="n">
        <v>2649</v>
      </c>
      <c r="H7105" s="159" t="n">
        <v>6654</v>
      </c>
      <c r="I7105" s="160" t="n">
        <v>44927.18</v>
      </c>
      <c r="J7105" s="160" t="n">
        <v>2760.36</v>
      </c>
      <c r="K7105" s="160" t="n">
        <v>42166.82</v>
      </c>
      <c r="L7105" s="160" t="n">
        <v>13097.03</v>
      </c>
    </row>
    <row r="7106">
      <c r="A7106" s="176" t="n">
        <v>46082</v>
      </c>
      <c r="B7106" s="104" t="inlineStr">
        <is>
          <t>2025/26</t>
        </is>
      </c>
      <c r="C7106" s="104" t="inlineStr">
        <is>
          <t>HC-001</t>
        </is>
      </c>
      <c r="D7106" s="104" t="inlineStr">
        <is>
          <t>Île-de-France</t>
        </is>
      </c>
      <c r="E7106" s="104" t="inlineStr">
        <is>
          <t>Sur place</t>
        </is>
      </c>
      <c r="F7106" s="104" t="n">
        <v>31</v>
      </c>
      <c r="G7106" s="159" t="n">
        <v>5293</v>
      </c>
      <c r="H7106" s="159" t="n">
        <v>13407</v>
      </c>
      <c r="I7106" s="160" t="n">
        <v>71113.75</v>
      </c>
      <c r="J7106" s="160" t="n">
        <v>2149.39</v>
      </c>
      <c r="K7106" s="160" t="n">
        <v>68964.36</v>
      </c>
      <c r="L7106" s="160" t="n">
        <v>20667.54</v>
      </c>
    </row>
    <row r="7107">
      <c r="A7107" s="176" t="n">
        <v>46082</v>
      </c>
      <c r="B7107" s="104" t="inlineStr">
        <is>
          <t>2025/26</t>
        </is>
      </c>
      <c r="C7107" s="104" t="inlineStr">
        <is>
          <t>HC-001</t>
        </is>
      </c>
      <c r="D7107" s="104" t="inlineStr">
        <is>
          <t>Île-de-France</t>
        </is>
      </c>
      <c r="E7107" s="104" t="inlineStr">
        <is>
          <t>À emporter</t>
        </is>
      </c>
      <c r="F7107" s="104" t="n">
        <v>29</v>
      </c>
      <c r="G7107" s="159" t="n">
        <v>3935</v>
      </c>
      <c r="H7107" s="159" t="n">
        <v>9843</v>
      </c>
      <c r="I7107" s="160" t="n">
        <v>48579.4</v>
      </c>
      <c r="J7107" s="160" t="n">
        <v>1591.99</v>
      </c>
      <c r="K7107" s="160" t="n">
        <v>46987.41</v>
      </c>
      <c r="L7107" s="160" t="n">
        <v>14000.92</v>
      </c>
    </row>
    <row r="7108">
      <c r="A7108" s="176" t="n">
        <v>46082</v>
      </c>
      <c r="B7108" s="104" t="inlineStr">
        <is>
          <t>2025/26</t>
        </is>
      </c>
      <c r="C7108" s="104" t="inlineStr">
        <is>
          <t>HC-002</t>
        </is>
      </c>
      <c r="D7108" s="104" t="inlineStr">
        <is>
          <t>Nord-Ouest</t>
        </is>
      </c>
      <c r="E7108" s="104" t="inlineStr">
        <is>
          <t>Drive</t>
        </is>
      </c>
      <c r="F7108" s="104" t="n">
        <v>31</v>
      </c>
      <c r="G7108" s="159" t="n">
        <v>1009</v>
      </c>
      <c r="H7108" s="159" t="n">
        <v>2537</v>
      </c>
      <c r="I7108" s="160" t="n">
        <v>14376.75</v>
      </c>
      <c r="J7108" s="160" t="n">
        <v>471.59</v>
      </c>
      <c r="K7108" s="160" t="n">
        <v>13905.16</v>
      </c>
      <c r="L7108" s="160" t="n">
        <v>4143.33</v>
      </c>
    </row>
    <row r="7109">
      <c r="A7109" s="176" t="n">
        <v>46082</v>
      </c>
      <c r="B7109" s="104" t="inlineStr">
        <is>
          <t>2025/26</t>
        </is>
      </c>
      <c r="C7109" s="104" t="inlineStr">
        <is>
          <t>HC-002</t>
        </is>
      </c>
      <c r="D7109" s="104" t="inlineStr">
        <is>
          <t>Nord-Ouest</t>
        </is>
      </c>
      <c r="E7109" s="104" t="inlineStr">
        <is>
          <t>Livraison</t>
        </is>
      </c>
      <c r="F7109" s="104" t="n">
        <v>31</v>
      </c>
      <c r="G7109" s="159" t="n">
        <v>1125</v>
      </c>
      <c r="H7109" s="159" t="n">
        <v>2907</v>
      </c>
      <c r="I7109" s="160" t="n">
        <v>19268.92</v>
      </c>
      <c r="J7109" s="160" t="n">
        <v>1145.32</v>
      </c>
      <c r="K7109" s="160" t="n">
        <v>18123.6</v>
      </c>
      <c r="L7109" s="160" t="n">
        <v>5624.01</v>
      </c>
    </row>
    <row r="7110">
      <c r="A7110" s="176" t="n">
        <v>46082</v>
      </c>
      <c r="B7110" s="104" t="inlineStr">
        <is>
          <t>2025/26</t>
        </is>
      </c>
      <c r="C7110" s="104" t="inlineStr">
        <is>
          <t>HC-002</t>
        </is>
      </c>
      <c r="D7110" s="104" t="inlineStr">
        <is>
          <t>Nord-Ouest</t>
        </is>
      </c>
      <c r="E7110" s="104" t="inlineStr">
        <is>
          <t>Sur place</t>
        </is>
      </c>
      <c r="F7110" s="104" t="n">
        <v>31</v>
      </c>
      <c r="G7110" s="159" t="n">
        <v>2467</v>
      </c>
      <c r="H7110" s="159" t="n">
        <v>6212</v>
      </c>
      <c r="I7110" s="160" t="n">
        <v>33076.37</v>
      </c>
      <c r="J7110" s="160" t="n">
        <v>1154.76</v>
      </c>
      <c r="K7110" s="160" t="n">
        <v>31921.61</v>
      </c>
      <c r="L7110" s="160" t="n">
        <v>9573.83</v>
      </c>
    </row>
    <row r="7111">
      <c r="A7111" s="176" t="n">
        <v>46082</v>
      </c>
      <c r="B7111" s="104" t="inlineStr">
        <is>
          <t>2025/26</t>
        </is>
      </c>
      <c r="C7111" s="104" t="inlineStr">
        <is>
          <t>HC-002</t>
        </is>
      </c>
      <c r="D7111" s="104" t="inlineStr">
        <is>
          <t>Nord-Ouest</t>
        </is>
      </c>
      <c r="E7111" s="104" t="inlineStr">
        <is>
          <t>À emporter</t>
        </is>
      </c>
      <c r="F7111" s="104" t="n">
        <v>31</v>
      </c>
      <c r="G7111" s="159" t="n">
        <v>1830</v>
      </c>
      <c r="H7111" s="159" t="n">
        <v>4682</v>
      </c>
      <c r="I7111" s="160" t="n">
        <v>22677.36</v>
      </c>
      <c r="J7111" s="160" t="n">
        <v>664.3200000000001</v>
      </c>
      <c r="K7111" s="160" t="n">
        <v>22013.04</v>
      </c>
      <c r="L7111" s="160" t="n">
        <v>6527.93</v>
      </c>
    </row>
    <row r="7112">
      <c r="A7112" s="176" t="n">
        <v>46082</v>
      </c>
      <c r="B7112" s="104" t="inlineStr">
        <is>
          <t>2025/26</t>
        </is>
      </c>
      <c r="C7112" s="104" t="inlineStr">
        <is>
          <t>HC-003</t>
        </is>
      </c>
      <c r="D7112" s="104" t="inlineStr">
        <is>
          <t>Sud-Est</t>
        </is>
      </c>
      <c r="E7112" s="104" t="inlineStr">
        <is>
          <t>Drive</t>
        </is>
      </c>
      <c r="F7112" s="104" t="n">
        <v>31</v>
      </c>
      <c r="G7112" s="159" t="n">
        <v>1310</v>
      </c>
      <c r="H7112" s="159" t="n">
        <v>3363</v>
      </c>
      <c r="I7112" s="160" t="n">
        <v>18766.21</v>
      </c>
      <c r="J7112" s="160" t="n">
        <v>578.03</v>
      </c>
      <c r="K7112" s="160" t="n">
        <v>18188.18</v>
      </c>
      <c r="L7112" s="160" t="n">
        <v>5429.14</v>
      </c>
    </row>
    <row r="7113">
      <c r="A7113" s="176" t="n">
        <v>46082</v>
      </c>
      <c r="B7113" s="104" t="inlineStr">
        <is>
          <t>2025/26</t>
        </is>
      </c>
      <c r="C7113" s="104" t="inlineStr">
        <is>
          <t>HC-003</t>
        </is>
      </c>
      <c r="D7113" s="104" t="inlineStr">
        <is>
          <t>Sud-Est</t>
        </is>
      </c>
      <c r="E7113" s="104" t="inlineStr">
        <is>
          <t>Livraison</t>
        </is>
      </c>
      <c r="F7113" s="104" t="n">
        <v>31</v>
      </c>
      <c r="G7113" s="159" t="n">
        <v>1488</v>
      </c>
      <c r="H7113" s="159" t="n">
        <v>3813</v>
      </c>
      <c r="I7113" s="160" t="n">
        <v>25666.1</v>
      </c>
      <c r="J7113" s="160" t="n">
        <v>1621.42</v>
      </c>
      <c r="K7113" s="160" t="n">
        <v>24044.68</v>
      </c>
      <c r="L7113" s="160" t="n">
        <v>7443.07</v>
      </c>
    </row>
    <row r="7114">
      <c r="A7114" s="176" t="n">
        <v>46082</v>
      </c>
      <c r="B7114" s="104" t="inlineStr">
        <is>
          <t>2025/26</t>
        </is>
      </c>
      <c r="C7114" s="104" t="inlineStr">
        <is>
          <t>HC-003</t>
        </is>
      </c>
      <c r="D7114" s="104" t="inlineStr">
        <is>
          <t>Sud-Est</t>
        </is>
      </c>
      <c r="E7114" s="104" t="inlineStr">
        <is>
          <t>Sur place</t>
        </is>
      </c>
      <c r="F7114" s="104" t="n">
        <v>31</v>
      </c>
      <c r="G7114" s="159" t="n">
        <v>3146</v>
      </c>
      <c r="H7114" s="159" t="n">
        <v>8274</v>
      </c>
      <c r="I7114" s="160" t="n">
        <v>42125.03</v>
      </c>
      <c r="J7114" s="160" t="n">
        <v>1247.89</v>
      </c>
      <c r="K7114" s="160" t="n">
        <v>40877.14</v>
      </c>
      <c r="L7114" s="160" t="n">
        <v>12125.02</v>
      </c>
    </row>
    <row r="7115">
      <c r="A7115" s="176" t="n">
        <v>46082</v>
      </c>
      <c r="B7115" s="104" t="inlineStr">
        <is>
          <t>2025/26</t>
        </is>
      </c>
      <c r="C7115" s="104" t="inlineStr">
        <is>
          <t>HC-003</t>
        </is>
      </c>
      <c r="D7115" s="104" t="inlineStr">
        <is>
          <t>Sud-Est</t>
        </is>
      </c>
      <c r="E7115" s="104" t="inlineStr">
        <is>
          <t>À emporter</t>
        </is>
      </c>
      <c r="F7115" s="104" t="n">
        <v>31</v>
      </c>
      <c r="G7115" s="159" t="n">
        <v>2481</v>
      </c>
      <c r="H7115" s="159" t="n">
        <v>6226</v>
      </c>
      <c r="I7115" s="160" t="n">
        <v>31001.3</v>
      </c>
      <c r="J7115" s="160" t="n">
        <v>896.09</v>
      </c>
      <c r="K7115" s="160" t="n">
        <v>30105.21</v>
      </c>
      <c r="L7115" s="160" t="n">
        <v>8956.860000000001</v>
      </c>
    </row>
    <row r="7116">
      <c r="A7116" s="176" t="n">
        <v>46082</v>
      </c>
      <c r="B7116" s="104" t="inlineStr">
        <is>
          <t>2025/26</t>
        </is>
      </c>
      <c r="C7116" s="104" t="inlineStr">
        <is>
          <t>HC-004</t>
        </is>
      </c>
      <c r="D7116" s="104" t="inlineStr">
        <is>
          <t>Sud-Ouest</t>
        </is>
      </c>
      <c r="E7116" s="104" t="inlineStr">
        <is>
          <t>Drive</t>
        </is>
      </c>
      <c r="F7116" s="104" t="n">
        <v>31</v>
      </c>
      <c r="G7116" s="159" t="n">
        <v>1171</v>
      </c>
      <c r="H7116" s="159" t="n">
        <v>2985</v>
      </c>
      <c r="I7116" s="160" t="n">
        <v>16634.25</v>
      </c>
      <c r="J7116" s="160" t="n">
        <v>511.19</v>
      </c>
      <c r="K7116" s="160" t="n">
        <v>16123.06</v>
      </c>
      <c r="L7116" s="160" t="n">
        <v>4796.12</v>
      </c>
    </row>
    <row r="7117">
      <c r="A7117" s="176" t="n">
        <v>46082</v>
      </c>
      <c r="B7117" s="104" t="inlineStr">
        <is>
          <t>2025/26</t>
        </is>
      </c>
      <c r="C7117" s="104" t="inlineStr">
        <is>
          <t>HC-004</t>
        </is>
      </c>
      <c r="D7117" s="104" t="inlineStr">
        <is>
          <t>Sud-Ouest</t>
        </is>
      </c>
      <c r="E7117" s="104" t="inlineStr">
        <is>
          <t>Livraison</t>
        </is>
      </c>
      <c r="F7117" s="104" t="n">
        <v>31</v>
      </c>
      <c r="G7117" s="159" t="n">
        <v>1361</v>
      </c>
      <c r="H7117" s="159" t="n">
        <v>3375</v>
      </c>
      <c r="I7117" s="160" t="n">
        <v>23463.25</v>
      </c>
      <c r="J7117" s="160" t="n">
        <v>1419.17</v>
      </c>
      <c r="K7117" s="160" t="n">
        <v>22044.08</v>
      </c>
      <c r="L7117" s="160" t="n">
        <v>6828.82</v>
      </c>
    </row>
    <row r="7118">
      <c r="A7118" s="176" t="n">
        <v>46082</v>
      </c>
      <c r="B7118" s="104" t="inlineStr">
        <is>
          <t>2025/26</t>
        </is>
      </c>
      <c r="C7118" s="104" t="inlineStr">
        <is>
          <t>HC-004</t>
        </is>
      </c>
      <c r="D7118" s="104" t="inlineStr">
        <is>
          <t>Sud-Ouest</t>
        </is>
      </c>
      <c r="E7118" s="104" t="inlineStr">
        <is>
          <t>Sur place</t>
        </is>
      </c>
      <c r="F7118" s="104" t="n">
        <v>31</v>
      </c>
      <c r="G7118" s="159" t="n">
        <v>2853</v>
      </c>
      <c r="H7118" s="159" t="n">
        <v>7136</v>
      </c>
      <c r="I7118" s="160" t="n">
        <v>38732.83</v>
      </c>
      <c r="J7118" s="160" t="n">
        <v>1179.56</v>
      </c>
      <c r="K7118" s="160" t="n">
        <v>37553.27</v>
      </c>
      <c r="L7118" s="160" t="n">
        <v>11269.36</v>
      </c>
    </row>
    <row r="7119">
      <c r="A7119" s="176" t="n">
        <v>46082</v>
      </c>
      <c r="B7119" s="104" t="inlineStr">
        <is>
          <t>2025/26</t>
        </is>
      </c>
      <c r="C7119" s="104" t="inlineStr">
        <is>
          <t>HC-004</t>
        </is>
      </c>
      <c r="D7119" s="104" t="inlineStr">
        <is>
          <t>Sud-Ouest</t>
        </is>
      </c>
      <c r="E7119" s="104" t="inlineStr">
        <is>
          <t>À emporter</t>
        </is>
      </c>
      <c r="F7119" s="104" t="n">
        <v>31</v>
      </c>
      <c r="G7119" s="159" t="n">
        <v>2235</v>
      </c>
      <c r="H7119" s="159" t="n">
        <v>5590</v>
      </c>
      <c r="I7119" s="160" t="n">
        <v>27627.87</v>
      </c>
      <c r="J7119" s="160" t="n">
        <v>739.39</v>
      </c>
      <c r="K7119" s="160" t="n">
        <v>26888.48</v>
      </c>
      <c r="L7119" s="160" t="n">
        <v>7986.5</v>
      </c>
    </row>
    <row r="7120">
      <c r="A7120" s="176" t="n">
        <v>46082</v>
      </c>
      <c r="B7120" s="104" t="inlineStr">
        <is>
          <t>2025/26</t>
        </is>
      </c>
      <c r="C7120" s="104" t="inlineStr">
        <is>
          <t>HC-005</t>
        </is>
      </c>
      <c r="D7120" s="104" t="inlineStr">
        <is>
          <t>Île-de-France</t>
        </is>
      </c>
      <c r="E7120" s="104" t="inlineStr">
        <is>
          <t>Livraison</t>
        </is>
      </c>
      <c r="F7120" s="104" t="n">
        <v>31</v>
      </c>
      <c r="G7120" s="159" t="n">
        <v>2065</v>
      </c>
      <c r="H7120" s="159" t="n">
        <v>5375</v>
      </c>
      <c r="I7120" s="160" t="n">
        <v>35253.5</v>
      </c>
      <c r="J7120" s="160" t="n">
        <v>2103.03</v>
      </c>
      <c r="K7120" s="160" t="n">
        <v>33150.47</v>
      </c>
      <c r="L7120" s="160" t="n">
        <v>10287.46</v>
      </c>
    </row>
    <row r="7121">
      <c r="A7121" s="176" t="n">
        <v>46082</v>
      </c>
      <c r="B7121" s="104" t="inlineStr">
        <is>
          <t>2025/26</t>
        </is>
      </c>
      <c r="C7121" s="104" t="inlineStr">
        <is>
          <t>HC-005</t>
        </is>
      </c>
      <c r="D7121" s="104" t="inlineStr">
        <is>
          <t>Île-de-France</t>
        </is>
      </c>
      <c r="E7121" s="104" t="inlineStr">
        <is>
          <t>Sur place</t>
        </is>
      </c>
      <c r="F7121" s="104" t="n">
        <v>31</v>
      </c>
      <c r="G7121" s="159" t="n">
        <v>4350</v>
      </c>
      <c r="H7121" s="159" t="n">
        <v>11519</v>
      </c>
      <c r="I7121" s="160" t="n">
        <v>58627.99</v>
      </c>
      <c r="J7121" s="160" t="n">
        <v>1597.14</v>
      </c>
      <c r="K7121" s="160" t="n">
        <v>57030.85</v>
      </c>
      <c r="L7121" s="160" t="n">
        <v>17078.27</v>
      </c>
    </row>
    <row r="7122">
      <c r="A7122" s="176" t="n">
        <v>46082</v>
      </c>
      <c r="B7122" s="104" t="inlineStr">
        <is>
          <t>2025/26</t>
        </is>
      </c>
      <c r="C7122" s="104" t="inlineStr">
        <is>
          <t>HC-005</t>
        </is>
      </c>
      <c r="D7122" s="104" t="inlineStr">
        <is>
          <t>Île-de-France</t>
        </is>
      </c>
      <c r="E7122" s="104" t="inlineStr">
        <is>
          <t>À emporter</t>
        </is>
      </c>
      <c r="F7122" s="104" t="n">
        <v>30</v>
      </c>
      <c r="G7122" s="159" t="n">
        <v>3197</v>
      </c>
      <c r="H7122" s="159" t="n">
        <v>8353</v>
      </c>
      <c r="I7122" s="160" t="n">
        <v>39517.1</v>
      </c>
      <c r="J7122" s="160" t="n">
        <v>1144.84</v>
      </c>
      <c r="K7122" s="160" t="n">
        <v>38372.26</v>
      </c>
      <c r="L7122" s="160" t="n">
        <v>11327.61</v>
      </c>
    </row>
    <row r="7123">
      <c r="A7123" s="176" t="n">
        <v>46082</v>
      </c>
      <c r="B7123" s="104" t="inlineStr">
        <is>
          <t>2025/26</t>
        </is>
      </c>
      <c r="C7123" s="104" t="inlineStr">
        <is>
          <t>HC-006</t>
        </is>
      </c>
      <c r="D7123" s="104" t="inlineStr">
        <is>
          <t>Nord-Ouest</t>
        </is>
      </c>
      <c r="E7123" s="104" t="inlineStr">
        <is>
          <t>Livraison</t>
        </is>
      </c>
      <c r="F7123" s="104" t="n">
        <v>31</v>
      </c>
      <c r="G7123" s="159" t="n">
        <v>1288</v>
      </c>
      <c r="H7123" s="159" t="n">
        <v>3222</v>
      </c>
      <c r="I7123" s="160" t="n">
        <v>22169.36</v>
      </c>
      <c r="J7123" s="160" t="n">
        <v>1349.88</v>
      </c>
      <c r="K7123" s="160" t="n">
        <v>20819.48</v>
      </c>
      <c r="L7123" s="160" t="n">
        <v>6391.89</v>
      </c>
    </row>
    <row r="7124">
      <c r="A7124" s="176" t="n">
        <v>46082</v>
      </c>
      <c r="B7124" s="104" t="inlineStr">
        <is>
          <t>2025/26</t>
        </is>
      </c>
      <c r="C7124" s="104" t="inlineStr">
        <is>
          <t>HC-006</t>
        </is>
      </c>
      <c r="D7124" s="104" t="inlineStr">
        <is>
          <t>Nord-Ouest</t>
        </is>
      </c>
      <c r="E7124" s="104" t="inlineStr">
        <is>
          <t>Sur place</t>
        </is>
      </c>
      <c r="F7124" s="104" t="n">
        <v>31</v>
      </c>
      <c r="G7124" s="159" t="n">
        <v>2654</v>
      </c>
      <c r="H7124" s="159" t="n">
        <v>6991</v>
      </c>
      <c r="I7124" s="160" t="n">
        <v>36112.39</v>
      </c>
      <c r="J7124" s="160" t="n">
        <v>1028.78</v>
      </c>
      <c r="K7124" s="160" t="n">
        <v>35083.61</v>
      </c>
      <c r="L7124" s="160" t="n">
        <v>10484.26</v>
      </c>
    </row>
    <row r="7125">
      <c r="A7125" s="176" t="n">
        <v>46082</v>
      </c>
      <c r="B7125" s="104" t="inlineStr">
        <is>
          <t>2025/26</t>
        </is>
      </c>
      <c r="C7125" s="104" t="inlineStr">
        <is>
          <t>HC-006</t>
        </is>
      </c>
      <c r="D7125" s="104" t="inlineStr">
        <is>
          <t>Nord-Ouest</t>
        </is>
      </c>
      <c r="E7125" s="104" t="inlineStr">
        <is>
          <t>À emporter</t>
        </is>
      </c>
      <c r="F7125" s="104" t="n">
        <v>31</v>
      </c>
      <c r="G7125" s="159" t="n">
        <v>2096</v>
      </c>
      <c r="H7125" s="159" t="n">
        <v>5361</v>
      </c>
      <c r="I7125" s="160" t="n">
        <v>26136.31</v>
      </c>
      <c r="J7125" s="160" t="n">
        <v>735.23</v>
      </c>
      <c r="K7125" s="160" t="n">
        <v>25401.08</v>
      </c>
      <c r="L7125" s="160" t="n">
        <v>7581.71</v>
      </c>
    </row>
    <row r="7126">
      <c r="A7126" s="176" t="n">
        <v>46082</v>
      </c>
      <c r="B7126" s="104" t="inlineStr">
        <is>
          <t>2025/26</t>
        </is>
      </c>
      <c r="C7126" s="104" t="inlineStr">
        <is>
          <t>HC-007</t>
        </is>
      </c>
      <c r="D7126" s="104" t="inlineStr">
        <is>
          <t>Sud-Est</t>
        </is>
      </c>
      <c r="E7126" s="104" t="inlineStr">
        <is>
          <t>Livraison</t>
        </is>
      </c>
      <c r="F7126" s="104" t="n">
        <v>31</v>
      </c>
      <c r="G7126" s="159" t="n">
        <v>1467</v>
      </c>
      <c r="H7126" s="159" t="n">
        <v>3693</v>
      </c>
      <c r="I7126" s="160" t="n">
        <v>25306.94</v>
      </c>
      <c r="J7126" s="160" t="n">
        <v>1523.18</v>
      </c>
      <c r="K7126" s="160" t="n">
        <v>23783.76</v>
      </c>
      <c r="L7126" s="160" t="n">
        <v>7886.62</v>
      </c>
    </row>
    <row r="7127">
      <c r="A7127" s="176" t="n">
        <v>46082</v>
      </c>
      <c r="B7127" s="104" t="inlineStr">
        <is>
          <t>2025/26</t>
        </is>
      </c>
      <c r="C7127" s="104" t="inlineStr">
        <is>
          <t>HC-007</t>
        </is>
      </c>
      <c r="D7127" s="104" t="inlineStr">
        <is>
          <t>Sud-Est</t>
        </is>
      </c>
      <c r="E7127" s="104" t="inlineStr">
        <is>
          <t>Sur place</t>
        </is>
      </c>
      <c r="F7127" s="104" t="n">
        <v>31</v>
      </c>
      <c r="G7127" s="159" t="n">
        <v>2972</v>
      </c>
      <c r="H7127" s="159" t="n">
        <v>7304</v>
      </c>
      <c r="I7127" s="160" t="n">
        <v>39972.79</v>
      </c>
      <c r="J7127" s="160" t="n">
        <v>1240.41</v>
      </c>
      <c r="K7127" s="160" t="n">
        <v>38732.38</v>
      </c>
      <c r="L7127" s="160" t="n">
        <v>12403.14</v>
      </c>
    </row>
    <row r="7128">
      <c r="A7128" s="176" t="n">
        <v>46082</v>
      </c>
      <c r="B7128" s="104" t="inlineStr">
        <is>
          <t>2025/26</t>
        </is>
      </c>
      <c r="C7128" s="104" t="inlineStr">
        <is>
          <t>HC-007</t>
        </is>
      </c>
      <c r="D7128" s="104" t="inlineStr">
        <is>
          <t>Sud-Est</t>
        </is>
      </c>
      <c r="E7128" s="104" t="inlineStr">
        <is>
          <t>À emporter</t>
        </is>
      </c>
      <c r="F7128" s="104" t="n">
        <v>31</v>
      </c>
      <c r="G7128" s="159" t="n">
        <v>2325</v>
      </c>
      <c r="H7128" s="159" t="n">
        <v>5820</v>
      </c>
      <c r="I7128" s="160" t="n">
        <v>28852.6</v>
      </c>
      <c r="J7128" s="160" t="n">
        <v>930.47</v>
      </c>
      <c r="K7128" s="160" t="n">
        <v>27922.13</v>
      </c>
      <c r="L7128" s="160" t="n">
        <v>8965.360000000001</v>
      </c>
    </row>
    <row r="7129">
      <c r="A7129" s="176" t="n">
        <v>46082</v>
      </c>
      <c r="B7129" s="104" t="inlineStr">
        <is>
          <t>2025/26</t>
        </is>
      </c>
      <c r="C7129" s="104" t="inlineStr">
        <is>
          <t>HC-008</t>
        </is>
      </c>
      <c r="D7129" s="104" t="inlineStr">
        <is>
          <t>Sud-Ouest</t>
        </is>
      </c>
      <c r="E7129" s="104" t="inlineStr">
        <is>
          <t>Livraison</t>
        </is>
      </c>
      <c r="F7129" s="104" t="n">
        <v>31</v>
      </c>
      <c r="G7129" s="159" t="n">
        <v>1931</v>
      </c>
      <c r="H7129" s="159" t="n">
        <v>4999</v>
      </c>
      <c r="I7129" s="160" t="n">
        <v>32788.81</v>
      </c>
      <c r="J7129" s="160" t="n">
        <v>1986.61</v>
      </c>
      <c r="K7129" s="160" t="n">
        <v>30802.2</v>
      </c>
      <c r="L7129" s="160" t="n">
        <v>9503.43</v>
      </c>
    </row>
    <row r="7130">
      <c r="A7130" s="176" t="n">
        <v>46082</v>
      </c>
      <c r="B7130" s="104" t="inlineStr">
        <is>
          <t>2025/26</t>
        </is>
      </c>
      <c r="C7130" s="104" t="inlineStr">
        <is>
          <t>HC-008</t>
        </is>
      </c>
      <c r="D7130" s="104" t="inlineStr">
        <is>
          <t>Sud-Ouest</t>
        </is>
      </c>
      <c r="E7130" s="104" t="inlineStr">
        <is>
          <t>Sur place</t>
        </is>
      </c>
      <c r="F7130" s="104" t="n">
        <v>30</v>
      </c>
      <c r="G7130" s="159" t="n">
        <v>3825</v>
      </c>
      <c r="H7130" s="159" t="n">
        <v>9832</v>
      </c>
      <c r="I7130" s="160" t="n">
        <v>51616.75</v>
      </c>
      <c r="J7130" s="160" t="n">
        <v>1561.05</v>
      </c>
      <c r="K7130" s="160" t="n">
        <v>50055.7</v>
      </c>
      <c r="L7130" s="160" t="n">
        <v>14890.38</v>
      </c>
    </row>
    <row r="7131">
      <c r="A7131" s="176" t="n">
        <v>46082</v>
      </c>
      <c r="B7131" s="104" t="inlineStr">
        <is>
          <t>2025/26</t>
        </is>
      </c>
      <c r="C7131" s="104" t="inlineStr">
        <is>
          <t>HC-008</t>
        </is>
      </c>
      <c r="D7131" s="104" t="inlineStr">
        <is>
          <t>Sud-Ouest</t>
        </is>
      </c>
      <c r="E7131" s="104" t="inlineStr">
        <is>
          <t>À emporter</t>
        </is>
      </c>
      <c r="F7131" s="104" t="n">
        <v>31</v>
      </c>
      <c r="G7131" s="159" t="n">
        <v>2994</v>
      </c>
      <c r="H7131" s="159" t="n">
        <v>7779</v>
      </c>
      <c r="I7131" s="160" t="n">
        <v>37555.84</v>
      </c>
      <c r="J7131" s="160" t="n">
        <v>1149.62</v>
      </c>
      <c r="K7131" s="160" t="n">
        <v>36406.22</v>
      </c>
      <c r="L7131" s="160" t="n">
        <v>10970.65</v>
      </c>
    </row>
    <row r="7132">
      <c r="A7132" s="176" t="n">
        <v>46082</v>
      </c>
      <c r="B7132" s="104" t="inlineStr">
        <is>
          <t>2025/26</t>
        </is>
      </c>
      <c r="C7132" s="104" t="inlineStr">
        <is>
          <t>HC-009</t>
        </is>
      </c>
      <c r="D7132" s="104" t="inlineStr">
        <is>
          <t>Île-de-France</t>
        </is>
      </c>
      <c r="E7132" s="104" t="inlineStr">
        <is>
          <t>Livraison</t>
        </is>
      </c>
      <c r="F7132" s="104" t="n">
        <v>31</v>
      </c>
      <c r="G7132" s="159" t="n">
        <v>2500</v>
      </c>
      <c r="H7132" s="159" t="n">
        <v>6259</v>
      </c>
      <c r="I7132" s="160" t="n">
        <v>42238.03</v>
      </c>
      <c r="J7132" s="160" t="n">
        <v>2476.21</v>
      </c>
      <c r="K7132" s="160" t="n">
        <v>39761.82</v>
      </c>
      <c r="L7132" s="160" t="n">
        <v>12153.87</v>
      </c>
    </row>
    <row r="7133">
      <c r="A7133" s="176" t="n">
        <v>46082</v>
      </c>
      <c r="B7133" s="104" t="inlineStr">
        <is>
          <t>2025/26</t>
        </is>
      </c>
      <c r="C7133" s="104" t="inlineStr">
        <is>
          <t>HC-009</t>
        </is>
      </c>
      <c r="D7133" s="104" t="inlineStr">
        <is>
          <t>Île-de-France</t>
        </is>
      </c>
      <c r="E7133" s="104" t="inlineStr">
        <is>
          <t>Sur place</t>
        </is>
      </c>
      <c r="F7133" s="104" t="n">
        <v>30</v>
      </c>
      <c r="G7133" s="159" t="n">
        <v>4260</v>
      </c>
      <c r="H7133" s="159" t="n">
        <v>11092</v>
      </c>
      <c r="I7133" s="160" t="n">
        <v>57862.22</v>
      </c>
      <c r="J7133" s="160" t="n">
        <v>1580.66</v>
      </c>
      <c r="K7133" s="160" t="n">
        <v>56281.56</v>
      </c>
      <c r="L7133" s="160" t="n">
        <v>16844.19</v>
      </c>
    </row>
    <row r="7134">
      <c r="A7134" s="176" t="n">
        <v>46082</v>
      </c>
      <c r="B7134" s="104" t="inlineStr">
        <is>
          <t>2025/26</t>
        </is>
      </c>
      <c r="C7134" s="104" t="inlineStr">
        <is>
          <t>HC-009</t>
        </is>
      </c>
      <c r="D7134" s="104" t="inlineStr">
        <is>
          <t>Île-de-France</t>
        </is>
      </c>
      <c r="E7134" s="104" t="inlineStr">
        <is>
          <t>À emporter</t>
        </is>
      </c>
      <c r="F7134" s="104" t="n">
        <v>30</v>
      </c>
      <c r="G7134" s="159" t="n">
        <v>3372</v>
      </c>
      <c r="H7134" s="159" t="n">
        <v>8661</v>
      </c>
      <c r="I7134" s="160" t="n">
        <v>42134.99</v>
      </c>
      <c r="J7134" s="160" t="n">
        <v>1233.54</v>
      </c>
      <c r="K7134" s="160" t="n">
        <v>40901.45</v>
      </c>
      <c r="L7134" s="160" t="n">
        <v>12226.04</v>
      </c>
    </row>
    <row r="7135">
      <c r="A7135" s="176" t="n">
        <v>46082</v>
      </c>
      <c r="B7135" s="104" t="inlineStr">
        <is>
          <t>2025/26</t>
        </is>
      </c>
      <c r="C7135" s="104" t="inlineStr">
        <is>
          <t>HC-010</t>
        </is>
      </c>
      <c r="D7135" s="104" t="inlineStr">
        <is>
          <t>Nord-Ouest</t>
        </is>
      </c>
      <c r="E7135" s="104" t="inlineStr">
        <is>
          <t>Drive</t>
        </is>
      </c>
      <c r="F7135" s="104" t="n">
        <v>30</v>
      </c>
      <c r="G7135" s="159" t="n">
        <v>1736</v>
      </c>
      <c r="H7135" s="159" t="n">
        <v>4435</v>
      </c>
      <c r="I7135" s="160" t="n">
        <v>24798.91</v>
      </c>
      <c r="J7135" s="160" t="n">
        <v>738.14</v>
      </c>
      <c r="K7135" s="160" t="n">
        <v>24060.77</v>
      </c>
      <c r="L7135" s="160" t="n">
        <v>7153.56</v>
      </c>
    </row>
    <row r="7136">
      <c r="A7136" s="176" t="n">
        <v>46082</v>
      </c>
      <c r="B7136" s="104" t="inlineStr">
        <is>
          <t>2025/26</t>
        </is>
      </c>
      <c r="C7136" s="104" t="inlineStr">
        <is>
          <t>HC-010</t>
        </is>
      </c>
      <c r="D7136" s="104" t="inlineStr">
        <is>
          <t>Nord-Ouest</t>
        </is>
      </c>
      <c r="E7136" s="104" t="inlineStr">
        <is>
          <t>Livraison</t>
        </is>
      </c>
      <c r="F7136" s="104" t="n">
        <v>31</v>
      </c>
      <c r="G7136" s="159" t="n">
        <v>2094</v>
      </c>
      <c r="H7136" s="159" t="n">
        <v>5462</v>
      </c>
      <c r="I7136" s="160" t="n">
        <v>35782.19</v>
      </c>
      <c r="J7136" s="160" t="n">
        <v>1996.19</v>
      </c>
      <c r="K7136" s="160" t="n">
        <v>33786</v>
      </c>
      <c r="L7136" s="160" t="n">
        <v>10437.7</v>
      </c>
    </row>
    <row r="7137">
      <c r="A7137" s="176" t="n">
        <v>46082</v>
      </c>
      <c r="B7137" s="104" t="inlineStr">
        <is>
          <t>2025/26</t>
        </is>
      </c>
      <c r="C7137" s="104" t="inlineStr">
        <is>
          <t>HC-010</t>
        </is>
      </c>
      <c r="D7137" s="104" t="inlineStr">
        <is>
          <t>Nord-Ouest</t>
        </is>
      </c>
      <c r="E7137" s="104" t="inlineStr">
        <is>
          <t>Sur place</t>
        </is>
      </c>
      <c r="F7137" s="104" t="n">
        <v>31</v>
      </c>
      <c r="G7137" s="159" t="n">
        <v>4300</v>
      </c>
      <c r="H7137" s="159" t="n">
        <v>11400</v>
      </c>
      <c r="I7137" s="160" t="n">
        <v>57755.77</v>
      </c>
      <c r="J7137" s="160" t="n">
        <v>1425.3</v>
      </c>
      <c r="K7137" s="160" t="n">
        <v>56330.47</v>
      </c>
      <c r="L7137" s="160" t="n">
        <v>16699.38</v>
      </c>
    </row>
    <row r="7138">
      <c r="A7138" s="176" t="n">
        <v>46082</v>
      </c>
      <c r="B7138" s="104" t="inlineStr">
        <is>
          <t>2025/26</t>
        </is>
      </c>
      <c r="C7138" s="104" t="inlineStr">
        <is>
          <t>HC-010</t>
        </is>
      </c>
      <c r="D7138" s="104" t="inlineStr">
        <is>
          <t>Nord-Ouest</t>
        </is>
      </c>
      <c r="E7138" s="104" t="inlineStr">
        <is>
          <t>À emporter</t>
        </is>
      </c>
      <c r="F7138" s="104" t="n">
        <v>31</v>
      </c>
      <c r="G7138" s="159" t="n">
        <v>3220</v>
      </c>
      <c r="H7138" s="159" t="n">
        <v>8207</v>
      </c>
      <c r="I7138" s="160" t="n">
        <v>40127.89</v>
      </c>
      <c r="J7138" s="160" t="n">
        <v>1318.03</v>
      </c>
      <c r="K7138" s="160" t="n">
        <v>38809.86</v>
      </c>
      <c r="L7138" s="160" t="n">
        <v>11640.31</v>
      </c>
    </row>
    <row r="7139">
      <c r="A7139" s="176" t="n">
        <v>46082</v>
      </c>
      <c r="B7139" s="104" t="inlineStr">
        <is>
          <t>2025/26</t>
        </is>
      </c>
      <c r="C7139" s="104" t="inlineStr">
        <is>
          <t>HC-011</t>
        </is>
      </c>
      <c r="D7139" s="104" t="inlineStr">
        <is>
          <t>Sud-Est</t>
        </is>
      </c>
      <c r="E7139" s="104" t="inlineStr">
        <is>
          <t>Livraison</t>
        </is>
      </c>
      <c r="F7139" s="104" t="n">
        <v>31</v>
      </c>
      <c r="G7139" s="159" t="n">
        <v>2253</v>
      </c>
      <c r="H7139" s="159" t="n">
        <v>5761</v>
      </c>
      <c r="I7139" s="160" t="n">
        <v>37827.96</v>
      </c>
      <c r="J7139" s="160" t="n">
        <v>2145.1</v>
      </c>
      <c r="K7139" s="160" t="n">
        <v>35682.86</v>
      </c>
      <c r="L7139" s="160" t="n">
        <v>10973.56</v>
      </c>
    </row>
    <row r="7140">
      <c r="A7140" s="176" t="n">
        <v>46082</v>
      </c>
      <c r="B7140" s="104" t="inlineStr">
        <is>
          <t>2025/26</t>
        </is>
      </c>
      <c r="C7140" s="104" t="inlineStr">
        <is>
          <t>HC-011</t>
        </is>
      </c>
      <c r="D7140" s="104" t="inlineStr">
        <is>
          <t>Sud-Est</t>
        </is>
      </c>
      <c r="E7140" s="104" t="inlineStr">
        <is>
          <t>Sur place</t>
        </is>
      </c>
      <c r="F7140" s="104" t="n">
        <v>30</v>
      </c>
      <c r="G7140" s="159" t="n">
        <v>3939</v>
      </c>
      <c r="H7140" s="159" t="n">
        <v>9897</v>
      </c>
      <c r="I7140" s="160" t="n">
        <v>53047.16</v>
      </c>
      <c r="J7140" s="160" t="n">
        <v>1464.95</v>
      </c>
      <c r="K7140" s="160" t="n">
        <v>51582.21</v>
      </c>
      <c r="L7140" s="160" t="n">
        <v>15310.46</v>
      </c>
    </row>
    <row r="7141">
      <c r="A7141" s="176" t="n">
        <v>46082</v>
      </c>
      <c r="B7141" s="104" t="inlineStr">
        <is>
          <t>2025/26</t>
        </is>
      </c>
      <c r="C7141" s="104" t="inlineStr">
        <is>
          <t>HC-011</t>
        </is>
      </c>
      <c r="D7141" s="104" t="inlineStr">
        <is>
          <t>Sud-Est</t>
        </is>
      </c>
      <c r="E7141" s="104" t="inlineStr">
        <is>
          <t>À emporter</t>
        </is>
      </c>
      <c r="F7141" s="104" t="n">
        <v>30</v>
      </c>
      <c r="G7141" s="159" t="n">
        <v>3211</v>
      </c>
      <c r="H7141" s="159" t="n">
        <v>8044</v>
      </c>
      <c r="I7141" s="160" t="n">
        <v>39894.63</v>
      </c>
      <c r="J7141" s="160" t="n">
        <v>1245.16</v>
      </c>
      <c r="K7141" s="160" t="n">
        <v>38649.47</v>
      </c>
      <c r="L7141" s="160" t="n">
        <v>11519.88</v>
      </c>
    </row>
    <row r="7142">
      <c r="A7142" s="176" t="n">
        <v>46082</v>
      </c>
      <c r="B7142" s="104" t="inlineStr">
        <is>
          <t>2025/26</t>
        </is>
      </c>
      <c r="C7142" s="104" t="inlineStr">
        <is>
          <t>HC-012</t>
        </is>
      </c>
      <c r="D7142" s="104" t="inlineStr">
        <is>
          <t>Sud-Ouest</t>
        </is>
      </c>
      <c r="E7142" s="104" t="inlineStr">
        <is>
          <t>Drive</t>
        </is>
      </c>
      <c r="F7142" s="104" t="n">
        <v>31</v>
      </c>
      <c r="G7142" s="159" t="n">
        <v>805</v>
      </c>
      <c r="H7142" s="159" t="n">
        <v>2048</v>
      </c>
      <c r="I7142" s="160" t="n">
        <v>11540.05</v>
      </c>
      <c r="J7142" s="160" t="n">
        <v>353.72</v>
      </c>
      <c r="K7142" s="160" t="n">
        <v>11186.33</v>
      </c>
      <c r="L7142" s="160" t="n">
        <v>3326.45</v>
      </c>
    </row>
    <row r="7143">
      <c r="A7143" s="176" t="n">
        <v>46082</v>
      </c>
      <c r="B7143" s="104" t="inlineStr">
        <is>
          <t>2025/26</t>
        </is>
      </c>
      <c r="C7143" s="104" t="inlineStr">
        <is>
          <t>HC-012</t>
        </is>
      </c>
      <c r="D7143" s="104" t="inlineStr">
        <is>
          <t>Sud-Ouest</t>
        </is>
      </c>
      <c r="E7143" s="104" t="inlineStr">
        <is>
          <t>Livraison</t>
        </is>
      </c>
      <c r="F7143" s="104" t="n">
        <v>31</v>
      </c>
      <c r="G7143" s="159" t="n">
        <v>944</v>
      </c>
      <c r="H7143" s="159" t="n">
        <v>2363</v>
      </c>
      <c r="I7143" s="160" t="n">
        <v>15913.22</v>
      </c>
      <c r="J7143" s="160" t="n">
        <v>928.84</v>
      </c>
      <c r="K7143" s="160" t="n">
        <v>14984.38</v>
      </c>
      <c r="L7143" s="160" t="n">
        <v>4650.74</v>
      </c>
    </row>
    <row r="7144">
      <c r="A7144" s="176" t="n">
        <v>46082</v>
      </c>
      <c r="B7144" s="104" t="inlineStr">
        <is>
          <t>2025/26</t>
        </is>
      </c>
      <c r="C7144" s="104" t="inlineStr">
        <is>
          <t>HC-012</t>
        </is>
      </c>
      <c r="D7144" s="104" t="inlineStr">
        <is>
          <t>Sud-Ouest</t>
        </is>
      </c>
      <c r="E7144" s="104" t="inlineStr">
        <is>
          <t>Sur place</t>
        </is>
      </c>
      <c r="F7144" s="104" t="n">
        <v>31</v>
      </c>
      <c r="G7144" s="159" t="n">
        <v>1900</v>
      </c>
      <c r="H7144" s="159" t="n">
        <v>4943</v>
      </c>
      <c r="I7144" s="160" t="n">
        <v>25481.53</v>
      </c>
      <c r="J7144" s="160" t="n">
        <v>894.6</v>
      </c>
      <c r="K7144" s="160" t="n">
        <v>24586.93</v>
      </c>
      <c r="L7144" s="160" t="n">
        <v>7406.9</v>
      </c>
    </row>
    <row r="7145">
      <c r="A7145" s="176" t="n">
        <v>46082</v>
      </c>
      <c r="B7145" s="104" t="inlineStr">
        <is>
          <t>2025/26</t>
        </is>
      </c>
      <c r="C7145" s="104" t="inlineStr">
        <is>
          <t>HC-012</t>
        </is>
      </c>
      <c r="D7145" s="104" t="inlineStr">
        <is>
          <t>Sud-Ouest</t>
        </is>
      </c>
      <c r="E7145" s="104" t="inlineStr">
        <is>
          <t>À emporter</t>
        </is>
      </c>
      <c r="F7145" s="104" t="n">
        <v>30</v>
      </c>
      <c r="G7145" s="159" t="n">
        <v>1428</v>
      </c>
      <c r="H7145" s="159" t="n">
        <v>3489</v>
      </c>
      <c r="I7145" s="160" t="n">
        <v>17758.09</v>
      </c>
      <c r="J7145" s="160" t="n">
        <v>522.6799999999999</v>
      </c>
      <c r="K7145" s="160" t="n">
        <v>17235.41</v>
      </c>
      <c r="L7145" s="160" t="n">
        <v>5131.32</v>
      </c>
    </row>
    <row r="7146">
      <c r="A7146" s="176" t="n">
        <v>46082</v>
      </c>
      <c r="B7146" s="104" t="inlineStr">
        <is>
          <t>2025/26</t>
        </is>
      </c>
      <c r="C7146" s="104" t="inlineStr">
        <is>
          <t>HC-013</t>
        </is>
      </c>
      <c r="D7146" s="104" t="inlineStr">
        <is>
          <t>Île-de-France</t>
        </is>
      </c>
      <c r="E7146" s="104" t="inlineStr">
        <is>
          <t>Livraison</t>
        </is>
      </c>
      <c r="F7146" s="104" t="n">
        <v>31</v>
      </c>
      <c r="G7146" s="159" t="n">
        <v>1581</v>
      </c>
      <c r="H7146" s="159" t="n">
        <v>3953</v>
      </c>
      <c r="I7146" s="160" t="n">
        <v>27401.76</v>
      </c>
      <c r="J7146" s="160" t="n">
        <v>1587.17</v>
      </c>
      <c r="K7146" s="160" t="n">
        <v>25814.59</v>
      </c>
      <c r="L7146" s="160" t="n">
        <v>8030.91</v>
      </c>
    </row>
    <row r="7147">
      <c r="A7147" s="176" t="n">
        <v>46082</v>
      </c>
      <c r="B7147" s="104" t="inlineStr">
        <is>
          <t>2025/26</t>
        </is>
      </c>
      <c r="C7147" s="104" t="inlineStr">
        <is>
          <t>HC-013</t>
        </is>
      </c>
      <c r="D7147" s="104" t="inlineStr">
        <is>
          <t>Île-de-France</t>
        </is>
      </c>
      <c r="E7147" s="104" t="inlineStr">
        <is>
          <t>Sur place</t>
        </is>
      </c>
      <c r="F7147" s="104" t="n">
        <v>31</v>
      </c>
      <c r="G7147" s="159" t="n">
        <v>3375</v>
      </c>
      <c r="H7147" s="159" t="n">
        <v>8846</v>
      </c>
      <c r="I7147" s="160" t="n">
        <v>45265.29</v>
      </c>
      <c r="J7147" s="160" t="n">
        <v>1282.1</v>
      </c>
      <c r="K7147" s="160" t="n">
        <v>43983.19</v>
      </c>
      <c r="L7147" s="160" t="n">
        <v>12995.69</v>
      </c>
    </row>
    <row r="7148">
      <c r="A7148" s="176" t="n">
        <v>46082</v>
      </c>
      <c r="B7148" s="104" t="inlineStr">
        <is>
          <t>2025/26</t>
        </is>
      </c>
      <c r="C7148" s="104" t="inlineStr">
        <is>
          <t>HC-013</t>
        </is>
      </c>
      <c r="D7148" s="104" t="inlineStr">
        <is>
          <t>Île-de-France</t>
        </is>
      </c>
      <c r="E7148" s="104" t="inlineStr">
        <is>
          <t>À emporter</t>
        </is>
      </c>
      <c r="F7148" s="104" t="n">
        <v>31</v>
      </c>
      <c r="G7148" s="159" t="n">
        <v>2615</v>
      </c>
      <c r="H7148" s="159" t="n">
        <v>6634</v>
      </c>
      <c r="I7148" s="160" t="n">
        <v>31949.94</v>
      </c>
      <c r="J7148" s="160" t="n">
        <v>1044.43</v>
      </c>
      <c r="K7148" s="160" t="n">
        <v>30905.51</v>
      </c>
      <c r="L7148" s="160" t="n">
        <v>9175.379999999999</v>
      </c>
    </row>
    <row r="7149">
      <c r="A7149" s="176" t="n">
        <v>46082</v>
      </c>
      <c r="B7149" s="104" t="inlineStr">
        <is>
          <t>2025/26</t>
        </is>
      </c>
      <c r="C7149" s="104" t="inlineStr">
        <is>
          <t>HC-014</t>
        </is>
      </c>
      <c r="D7149" s="104" t="inlineStr">
        <is>
          <t>Nord-Ouest</t>
        </is>
      </c>
      <c r="E7149" s="104" t="inlineStr">
        <is>
          <t>Livraison</t>
        </is>
      </c>
      <c r="F7149" s="104" t="n">
        <v>31</v>
      </c>
      <c r="G7149" s="159" t="n">
        <v>1422</v>
      </c>
      <c r="H7149" s="159" t="n">
        <v>3656</v>
      </c>
      <c r="I7149" s="160" t="n">
        <v>24791.86</v>
      </c>
      <c r="J7149" s="160" t="n">
        <v>1507.12</v>
      </c>
      <c r="K7149" s="160" t="n">
        <v>23284.74</v>
      </c>
      <c r="L7149" s="160" t="n">
        <v>7280.46</v>
      </c>
    </row>
    <row r="7150">
      <c r="A7150" s="176" t="n">
        <v>46082</v>
      </c>
      <c r="B7150" s="104" t="inlineStr">
        <is>
          <t>2025/26</t>
        </is>
      </c>
      <c r="C7150" s="104" t="inlineStr">
        <is>
          <t>HC-014</t>
        </is>
      </c>
      <c r="D7150" s="104" t="inlineStr">
        <is>
          <t>Nord-Ouest</t>
        </is>
      </c>
      <c r="E7150" s="104" t="inlineStr">
        <is>
          <t>Sur place</t>
        </is>
      </c>
      <c r="F7150" s="104" t="n">
        <v>31</v>
      </c>
      <c r="G7150" s="159" t="n">
        <v>3117</v>
      </c>
      <c r="H7150" s="159" t="n">
        <v>7932</v>
      </c>
      <c r="I7150" s="160" t="n">
        <v>42656.13</v>
      </c>
      <c r="J7150" s="160" t="n">
        <v>1369.32</v>
      </c>
      <c r="K7150" s="160" t="n">
        <v>41286.81</v>
      </c>
      <c r="L7150" s="160" t="n">
        <v>12281.4</v>
      </c>
    </row>
    <row r="7151">
      <c r="A7151" s="176" t="n">
        <v>46082</v>
      </c>
      <c r="B7151" s="104" t="inlineStr">
        <is>
          <t>2025/26</t>
        </is>
      </c>
      <c r="C7151" s="104" t="inlineStr">
        <is>
          <t>HC-014</t>
        </is>
      </c>
      <c r="D7151" s="104" t="inlineStr">
        <is>
          <t>Nord-Ouest</t>
        </is>
      </c>
      <c r="E7151" s="104" t="inlineStr">
        <is>
          <t>À emporter</t>
        </is>
      </c>
      <c r="F7151" s="104" t="n">
        <v>31</v>
      </c>
      <c r="G7151" s="159" t="n">
        <v>2379</v>
      </c>
      <c r="H7151" s="159" t="n">
        <v>6155</v>
      </c>
      <c r="I7151" s="160" t="n">
        <v>29559.05</v>
      </c>
      <c r="J7151" s="160" t="n">
        <v>826.04</v>
      </c>
      <c r="K7151" s="160" t="n">
        <v>28733.01</v>
      </c>
      <c r="L7151" s="160" t="n">
        <v>8578.309999999999</v>
      </c>
    </row>
    <row r="7152">
      <c r="A7152" s="176" t="n">
        <v>46082</v>
      </c>
      <c r="B7152" s="104" t="inlineStr">
        <is>
          <t>2025/26</t>
        </is>
      </c>
      <c r="C7152" s="104" t="inlineStr">
        <is>
          <t>HC-015</t>
        </is>
      </c>
      <c r="D7152" s="104" t="inlineStr">
        <is>
          <t>Sud-Est</t>
        </is>
      </c>
      <c r="E7152" s="104" t="inlineStr">
        <is>
          <t>Livraison</t>
        </is>
      </c>
      <c r="F7152" s="104" t="n">
        <v>31</v>
      </c>
      <c r="G7152" s="159" t="n">
        <v>1497</v>
      </c>
      <c r="H7152" s="159" t="n">
        <v>3846</v>
      </c>
      <c r="I7152" s="160" t="n">
        <v>25718.77</v>
      </c>
      <c r="J7152" s="160" t="n">
        <v>1448.83</v>
      </c>
      <c r="K7152" s="160" t="n">
        <v>24269.94</v>
      </c>
      <c r="L7152" s="160" t="n">
        <v>7493.55</v>
      </c>
    </row>
    <row r="7153">
      <c r="A7153" s="176" t="n">
        <v>46082</v>
      </c>
      <c r="B7153" s="104" t="inlineStr">
        <is>
          <t>2025/26</t>
        </is>
      </c>
      <c r="C7153" s="104" t="inlineStr">
        <is>
          <t>HC-015</t>
        </is>
      </c>
      <c r="D7153" s="104" t="inlineStr">
        <is>
          <t>Sud-Est</t>
        </is>
      </c>
      <c r="E7153" s="104" t="inlineStr">
        <is>
          <t>Sur place</t>
        </is>
      </c>
      <c r="F7153" s="104" t="n">
        <v>30</v>
      </c>
      <c r="G7153" s="159" t="n">
        <v>2869</v>
      </c>
      <c r="H7153" s="159" t="n">
        <v>7267</v>
      </c>
      <c r="I7153" s="160" t="n">
        <v>38725.11</v>
      </c>
      <c r="J7153" s="160" t="n">
        <v>1194.01</v>
      </c>
      <c r="K7153" s="160" t="n">
        <v>37531.1</v>
      </c>
      <c r="L7153" s="160" t="n">
        <v>11146.49</v>
      </c>
    </row>
    <row r="7154">
      <c r="A7154" s="176" t="n">
        <v>46082</v>
      </c>
      <c r="B7154" s="104" t="inlineStr">
        <is>
          <t>2025/26</t>
        </is>
      </c>
      <c r="C7154" s="104" t="inlineStr">
        <is>
          <t>HC-015</t>
        </is>
      </c>
      <c r="D7154" s="104" t="inlineStr">
        <is>
          <t>Sud-Est</t>
        </is>
      </c>
      <c r="E7154" s="104" t="inlineStr">
        <is>
          <t>À emporter</t>
        </is>
      </c>
      <c r="F7154" s="104" t="n">
        <v>30</v>
      </c>
      <c r="G7154" s="159" t="n">
        <v>2218</v>
      </c>
      <c r="H7154" s="159" t="n">
        <v>5788</v>
      </c>
      <c r="I7154" s="160" t="n">
        <v>27411.4</v>
      </c>
      <c r="J7154" s="160" t="n">
        <v>790.28</v>
      </c>
      <c r="K7154" s="160" t="n">
        <v>26621.12</v>
      </c>
      <c r="L7154" s="160" t="n">
        <v>7965.05</v>
      </c>
    </row>
    <row r="7155">
      <c r="A7155" s="176" t="n">
        <v>46082</v>
      </c>
      <c r="B7155" s="104" t="inlineStr">
        <is>
          <t>2025/26</t>
        </is>
      </c>
      <c r="C7155" s="104" t="inlineStr">
        <is>
          <t>HC-016</t>
        </is>
      </c>
      <c r="D7155" s="104" t="inlineStr">
        <is>
          <t>Sud-Ouest</t>
        </is>
      </c>
      <c r="E7155" s="104" t="inlineStr">
        <is>
          <t>Livraison</t>
        </is>
      </c>
      <c r="F7155" s="104" t="n">
        <v>30</v>
      </c>
      <c r="G7155" s="159" t="n">
        <v>1854</v>
      </c>
      <c r="H7155" s="159" t="n">
        <v>4825</v>
      </c>
      <c r="I7155" s="160" t="n">
        <v>31569.24</v>
      </c>
      <c r="J7155" s="160" t="n">
        <v>1952.85</v>
      </c>
      <c r="K7155" s="160" t="n">
        <v>29616.39</v>
      </c>
      <c r="L7155" s="160" t="n">
        <v>9243.15</v>
      </c>
    </row>
    <row r="7156">
      <c r="A7156" s="176" t="n">
        <v>46082</v>
      </c>
      <c r="B7156" s="104" t="inlineStr">
        <is>
          <t>2025/26</t>
        </is>
      </c>
      <c r="C7156" s="104" t="inlineStr">
        <is>
          <t>HC-016</t>
        </is>
      </c>
      <c r="D7156" s="104" t="inlineStr">
        <is>
          <t>Sud-Ouest</t>
        </is>
      </c>
      <c r="E7156" s="104" t="inlineStr">
        <is>
          <t>Sur place</t>
        </is>
      </c>
      <c r="F7156" s="104" t="n">
        <v>31</v>
      </c>
      <c r="G7156" s="159" t="n">
        <v>3998</v>
      </c>
      <c r="H7156" s="159" t="n">
        <v>10233</v>
      </c>
      <c r="I7156" s="160" t="n">
        <v>54336.73</v>
      </c>
      <c r="J7156" s="160" t="n">
        <v>1597.23</v>
      </c>
      <c r="K7156" s="160" t="n">
        <v>52739.5</v>
      </c>
      <c r="L7156" s="160" t="n">
        <v>15658.98</v>
      </c>
    </row>
    <row r="7157">
      <c r="A7157" s="176" t="n">
        <v>46082</v>
      </c>
      <c r="B7157" s="104" t="inlineStr">
        <is>
          <t>2025/26</t>
        </is>
      </c>
      <c r="C7157" s="104" t="inlineStr">
        <is>
          <t>HC-016</t>
        </is>
      </c>
      <c r="D7157" s="104" t="inlineStr">
        <is>
          <t>Sud-Ouest</t>
        </is>
      </c>
      <c r="E7157" s="104" t="inlineStr">
        <is>
          <t>À emporter</t>
        </is>
      </c>
      <c r="F7157" s="104" t="n">
        <v>30</v>
      </c>
      <c r="G7157" s="159" t="n">
        <v>2917</v>
      </c>
      <c r="H7157" s="159" t="n">
        <v>7261</v>
      </c>
      <c r="I7157" s="160" t="n">
        <v>36598.06</v>
      </c>
      <c r="J7157" s="160" t="n">
        <v>1129.79</v>
      </c>
      <c r="K7157" s="160" t="n">
        <v>35468.27</v>
      </c>
      <c r="L7157" s="160" t="n">
        <v>10541.22</v>
      </c>
    </row>
    <row r="7158">
      <c r="A7158" s="176" t="n">
        <v>46082</v>
      </c>
      <c r="B7158" s="104" t="inlineStr">
        <is>
          <t>2025/26</t>
        </is>
      </c>
      <c r="C7158" s="104" t="inlineStr">
        <is>
          <t>HC-017</t>
        </is>
      </c>
      <c r="D7158" s="104" t="inlineStr">
        <is>
          <t>Île-de-France</t>
        </is>
      </c>
      <c r="E7158" s="104" t="inlineStr">
        <is>
          <t>Drive</t>
        </is>
      </c>
      <c r="F7158" s="104" t="n">
        <v>31</v>
      </c>
      <c r="G7158" s="159" t="n">
        <v>1222</v>
      </c>
      <c r="H7158" s="159" t="n">
        <v>3082</v>
      </c>
      <c r="I7158" s="160" t="n">
        <v>17372.74</v>
      </c>
      <c r="J7158" s="160" t="n">
        <v>571.77</v>
      </c>
      <c r="K7158" s="160" t="n">
        <v>16800.97</v>
      </c>
      <c r="L7158" s="160" t="n">
        <v>4995.29</v>
      </c>
    </row>
    <row r="7159">
      <c r="A7159" s="176" t="n">
        <v>46082</v>
      </c>
      <c r="B7159" s="104" t="inlineStr">
        <is>
          <t>2025/26</t>
        </is>
      </c>
      <c r="C7159" s="104" t="inlineStr">
        <is>
          <t>HC-017</t>
        </is>
      </c>
      <c r="D7159" s="104" t="inlineStr">
        <is>
          <t>Île-de-France</t>
        </is>
      </c>
      <c r="E7159" s="104" t="inlineStr">
        <is>
          <t>Livraison</t>
        </is>
      </c>
      <c r="F7159" s="104" t="n">
        <v>31</v>
      </c>
      <c r="G7159" s="159" t="n">
        <v>1538</v>
      </c>
      <c r="H7159" s="159" t="n">
        <v>3812</v>
      </c>
      <c r="I7159" s="160" t="n">
        <v>25861.59</v>
      </c>
      <c r="J7159" s="160" t="n">
        <v>1454.06</v>
      </c>
      <c r="K7159" s="160" t="n">
        <v>24407.53</v>
      </c>
      <c r="L7159" s="160" t="n">
        <v>7480.32</v>
      </c>
    </row>
    <row r="7160">
      <c r="A7160" s="176" t="n">
        <v>46082</v>
      </c>
      <c r="B7160" s="104" t="inlineStr">
        <is>
          <t>2025/26</t>
        </is>
      </c>
      <c r="C7160" s="104" t="inlineStr">
        <is>
          <t>HC-017</t>
        </is>
      </c>
      <c r="D7160" s="104" t="inlineStr">
        <is>
          <t>Île-de-France</t>
        </is>
      </c>
      <c r="E7160" s="104" t="inlineStr">
        <is>
          <t>Sur place</t>
        </is>
      </c>
      <c r="F7160" s="104" t="n">
        <v>30</v>
      </c>
      <c r="G7160" s="159" t="n">
        <v>2848</v>
      </c>
      <c r="H7160" s="159" t="n">
        <v>7176</v>
      </c>
      <c r="I7160" s="160" t="n">
        <v>38761.36</v>
      </c>
      <c r="J7160" s="160" t="n">
        <v>1101.76</v>
      </c>
      <c r="K7160" s="160" t="n">
        <v>37659.6</v>
      </c>
      <c r="L7160" s="160" t="n">
        <v>11207.64</v>
      </c>
    </row>
    <row r="7161">
      <c r="A7161" s="176" t="n">
        <v>46082</v>
      </c>
      <c r="B7161" s="104" t="inlineStr">
        <is>
          <t>2025/26</t>
        </is>
      </c>
      <c r="C7161" s="104" t="inlineStr">
        <is>
          <t>HC-017</t>
        </is>
      </c>
      <c r="D7161" s="104" t="inlineStr">
        <is>
          <t>Île-de-France</t>
        </is>
      </c>
      <c r="E7161" s="104" t="inlineStr">
        <is>
          <t>À emporter</t>
        </is>
      </c>
      <c r="F7161" s="104" t="n">
        <v>30</v>
      </c>
      <c r="G7161" s="159" t="n">
        <v>2182</v>
      </c>
      <c r="H7161" s="159" t="n">
        <v>5567</v>
      </c>
      <c r="I7161" s="160" t="n">
        <v>26674.56</v>
      </c>
      <c r="J7161" s="160" t="n">
        <v>827.47</v>
      </c>
      <c r="K7161" s="160" t="n">
        <v>25847.09</v>
      </c>
      <c r="L7161" s="160" t="n">
        <v>7692.71</v>
      </c>
    </row>
    <row r="7162">
      <c r="A7162" s="176" t="n">
        <v>46082</v>
      </c>
      <c r="B7162" s="104" t="inlineStr">
        <is>
          <t>2025/26</t>
        </is>
      </c>
      <c r="C7162" s="104" t="inlineStr">
        <is>
          <t>HC-018</t>
        </is>
      </c>
      <c r="D7162" s="104" t="inlineStr">
        <is>
          <t>Nord-Ouest</t>
        </is>
      </c>
      <c r="E7162" s="104" t="inlineStr">
        <is>
          <t>Drive</t>
        </is>
      </c>
      <c r="F7162" s="104" t="n">
        <v>30</v>
      </c>
      <c r="G7162" s="159" t="n">
        <v>753</v>
      </c>
      <c r="H7162" s="159" t="n">
        <v>1985</v>
      </c>
      <c r="I7162" s="160" t="n">
        <v>10862.73</v>
      </c>
      <c r="J7162" s="160" t="n">
        <v>319.02</v>
      </c>
      <c r="K7162" s="160" t="n">
        <v>10543.71</v>
      </c>
      <c r="L7162" s="160" t="n">
        <v>3141.49</v>
      </c>
    </row>
    <row r="7163">
      <c r="A7163" s="176" t="n">
        <v>46082</v>
      </c>
      <c r="B7163" s="104" t="inlineStr">
        <is>
          <t>2025/26</t>
        </is>
      </c>
      <c r="C7163" s="104" t="inlineStr">
        <is>
          <t>HC-018</t>
        </is>
      </c>
      <c r="D7163" s="104" t="inlineStr">
        <is>
          <t>Nord-Ouest</t>
        </is>
      </c>
      <c r="E7163" s="104" t="inlineStr">
        <is>
          <t>Livraison</t>
        </is>
      </c>
      <c r="F7163" s="104" t="n">
        <v>31</v>
      </c>
      <c r="G7163" s="159" t="n">
        <v>1016</v>
      </c>
      <c r="H7163" s="159" t="n">
        <v>2596</v>
      </c>
      <c r="I7163" s="160" t="n">
        <v>16857.84</v>
      </c>
      <c r="J7163" s="160" t="n">
        <v>944.25</v>
      </c>
      <c r="K7163" s="160" t="n">
        <v>15913.59</v>
      </c>
      <c r="L7163" s="160" t="n">
        <v>4923.93</v>
      </c>
    </row>
    <row r="7164">
      <c r="A7164" s="176" t="n">
        <v>46082</v>
      </c>
      <c r="B7164" s="104" t="inlineStr">
        <is>
          <t>2025/26</t>
        </is>
      </c>
      <c r="C7164" s="104" t="inlineStr">
        <is>
          <t>HC-018</t>
        </is>
      </c>
      <c r="D7164" s="104" t="inlineStr">
        <is>
          <t>Nord-Ouest</t>
        </is>
      </c>
      <c r="E7164" s="104" t="inlineStr">
        <is>
          <t>Sur place</t>
        </is>
      </c>
      <c r="F7164" s="104" t="n">
        <v>29</v>
      </c>
      <c r="G7164" s="159" t="n">
        <v>1695</v>
      </c>
      <c r="H7164" s="159" t="n">
        <v>4341</v>
      </c>
      <c r="I7164" s="160" t="n">
        <v>23039.66</v>
      </c>
      <c r="J7164" s="160" t="n">
        <v>651.38</v>
      </c>
      <c r="K7164" s="160" t="n">
        <v>22388.28</v>
      </c>
      <c r="L7164" s="160" t="n">
        <v>6624.06</v>
      </c>
    </row>
    <row r="7165">
      <c r="A7165" s="176" t="n">
        <v>46082</v>
      </c>
      <c r="B7165" s="104" t="inlineStr">
        <is>
          <t>2025/26</t>
        </is>
      </c>
      <c r="C7165" s="104" t="inlineStr">
        <is>
          <t>HC-018</t>
        </is>
      </c>
      <c r="D7165" s="104" t="inlineStr">
        <is>
          <t>Nord-Ouest</t>
        </is>
      </c>
      <c r="E7165" s="104" t="inlineStr">
        <is>
          <t>À emporter</t>
        </is>
      </c>
      <c r="F7165" s="104" t="n">
        <v>30</v>
      </c>
      <c r="G7165" s="159" t="n">
        <v>1328</v>
      </c>
      <c r="H7165" s="159" t="n">
        <v>3418</v>
      </c>
      <c r="I7165" s="160" t="n">
        <v>16458.49</v>
      </c>
      <c r="J7165" s="160" t="n">
        <v>506.35</v>
      </c>
      <c r="K7165" s="160" t="n">
        <v>15952.14</v>
      </c>
      <c r="L7165" s="160" t="n">
        <v>4750.33</v>
      </c>
    </row>
    <row r="7166">
      <c r="A7166" s="176" t="n">
        <v>46082</v>
      </c>
      <c r="B7166" s="104" t="inlineStr">
        <is>
          <t>2025/26</t>
        </is>
      </c>
      <c r="C7166" s="104" t="inlineStr">
        <is>
          <t>HC-019</t>
        </is>
      </c>
      <c r="D7166" s="104" t="inlineStr">
        <is>
          <t>Sud-Est</t>
        </is>
      </c>
      <c r="E7166" s="104" t="inlineStr">
        <is>
          <t>Livraison</t>
        </is>
      </c>
      <c r="F7166" s="104" t="n">
        <v>31</v>
      </c>
      <c r="G7166" s="159" t="n">
        <v>1366</v>
      </c>
      <c r="H7166" s="159" t="n">
        <v>3501</v>
      </c>
      <c r="I7166" s="160" t="n">
        <v>23390.96</v>
      </c>
      <c r="J7166" s="160" t="n">
        <v>1401.72</v>
      </c>
      <c r="K7166" s="160" t="n">
        <v>21989.24</v>
      </c>
      <c r="L7166" s="160" t="n">
        <v>7500.76</v>
      </c>
    </row>
    <row r="7167">
      <c r="A7167" s="176" t="n">
        <v>46082</v>
      </c>
      <c r="B7167" s="104" t="inlineStr">
        <is>
          <t>2025/26</t>
        </is>
      </c>
      <c r="C7167" s="104" t="inlineStr">
        <is>
          <t>HC-019</t>
        </is>
      </c>
      <c r="D7167" s="104" t="inlineStr">
        <is>
          <t>Sud-Est</t>
        </is>
      </c>
      <c r="E7167" s="104" t="inlineStr">
        <is>
          <t>Sur place</t>
        </is>
      </c>
      <c r="F7167" s="104" t="n">
        <v>31</v>
      </c>
      <c r="G7167" s="159" t="n">
        <v>2839</v>
      </c>
      <c r="H7167" s="159" t="n">
        <v>7368</v>
      </c>
      <c r="I7167" s="160" t="n">
        <v>38241.4</v>
      </c>
      <c r="J7167" s="160" t="n">
        <v>1145.13</v>
      </c>
      <c r="K7167" s="160" t="n">
        <v>37096.27</v>
      </c>
      <c r="L7167" s="160" t="n">
        <v>12236.23</v>
      </c>
    </row>
    <row r="7168">
      <c r="A7168" s="176" t="n">
        <v>46082</v>
      </c>
      <c r="B7168" s="104" t="inlineStr">
        <is>
          <t>2025/26</t>
        </is>
      </c>
      <c r="C7168" s="104" t="inlineStr">
        <is>
          <t>HC-019</t>
        </is>
      </c>
      <c r="D7168" s="104" t="inlineStr">
        <is>
          <t>Sud-Est</t>
        </is>
      </c>
      <c r="E7168" s="104" t="inlineStr">
        <is>
          <t>À emporter</t>
        </is>
      </c>
      <c r="F7168" s="104" t="n">
        <v>30</v>
      </c>
      <c r="G7168" s="159" t="n">
        <v>2119</v>
      </c>
      <c r="H7168" s="159" t="n">
        <v>5297</v>
      </c>
      <c r="I7168" s="160" t="n">
        <v>26308.73</v>
      </c>
      <c r="J7168" s="160" t="n">
        <v>751.3099999999999</v>
      </c>
      <c r="K7168" s="160" t="n">
        <v>25557.42</v>
      </c>
      <c r="L7168" s="160" t="n">
        <v>8455.440000000001</v>
      </c>
    </row>
    <row r="7169">
      <c r="A7169" s="176" t="n">
        <v>46082</v>
      </c>
      <c r="B7169" s="104" t="inlineStr">
        <is>
          <t>2025/26</t>
        </is>
      </c>
      <c r="C7169" s="104" t="inlineStr">
        <is>
          <t>HC-020</t>
        </is>
      </c>
      <c r="D7169" s="104" t="inlineStr">
        <is>
          <t>Sud-Ouest</t>
        </is>
      </c>
      <c r="E7169" s="104" t="inlineStr">
        <is>
          <t>Livraison</t>
        </is>
      </c>
      <c r="F7169" s="104" t="n">
        <v>31</v>
      </c>
      <c r="G7169" s="159" t="n">
        <v>1609</v>
      </c>
      <c r="H7169" s="159" t="n">
        <v>4084</v>
      </c>
      <c r="I7169" s="160" t="n">
        <v>27580.88</v>
      </c>
      <c r="J7169" s="160" t="n">
        <v>1579.96</v>
      </c>
      <c r="K7169" s="160" t="n">
        <v>26000.92</v>
      </c>
      <c r="L7169" s="160" t="n">
        <v>8033.28</v>
      </c>
    </row>
    <row r="7170">
      <c r="A7170" s="176" t="n">
        <v>46082</v>
      </c>
      <c r="B7170" s="104" t="inlineStr">
        <is>
          <t>2025/26</t>
        </is>
      </c>
      <c r="C7170" s="104" t="inlineStr">
        <is>
          <t>HC-020</t>
        </is>
      </c>
      <c r="D7170" s="104" t="inlineStr">
        <is>
          <t>Sud-Ouest</t>
        </is>
      </c>
      <c r="E7170" s="104" t="inlineStr">
        <is>
          <t>Sur place</t>
        </is>
      </c>
      <c r="F7170" s="104" t="n">
        <v>29</v>
      </c>
      <c r="G7170" s="159" t="n">
        <v>2999</v>
      </c>
      <c r="H7170" s="159" t="n">
        <v>7806</v>
      </c>
      <c r="I7170" s="160" t="n">
        <v>40632.35</v>
      </c>
      <c r="J7170" s="160" t="n">
        <v>1219.14</v>
      </c>
      <c r="K7170" s="160" t="n">
        <v>39413.21</v>
      </c>
      <c r="L7170" s="160" t="n">
        <v>11772.1</v>
      </c>
    </row>
    <row r="7171">
      <c r="A7171" s="176" t="n">
        <v>46082</v>
      </c>
      <c r="B7171" s="104" t="inlineStr">
        <is>
          <t>2025/26</t>
        </is>
      </c>
      <c r="C7171" s="104" t="inlineStr">
        <is>
          <t>HC-020</t>
        </is>
      </c>
      <c r="D7171" s="104" t="inlineStr">
        <is>
          <t>Sud-Ouest</t>
        </is>
      </c>
      <c r="E7171" s="104" t="inlineStr">
        <is>
          <t>À emporter</t>
        </is>
      </c>
      <c r="F7171" s="104" t="n">
        <v>31</v>
      </c>
      <c r="G7171" s="159" t="n">
        <v>2450</v>
      </c>
      <c r="H7171" s="159" t="n">
        <v>6001</v>
      </c>
      <c r="I7171" s="160" t="n">
        <v>30332.21</v>
      </c>
      <c r="J7171" s="160" t="n">
        <v>882.38</v>
      </c>
      <c r="K7171" s="160" t="n">
        <v>29449.83</v>
      </c>
      <c r="L7171" s="160" t="n">
        <v>8795.01</v>
      </c>
    </row>
    <row r="7172">
      <c r="A7172" s="176" t="n">
        <v>46082</v>
      </c>
      <c r="B7172" s="104" t="inlineStr">
        <is>
          <t>2025/26</t>
        </is>
      </c>
      <c r="C7172" s="104" t="inlineStr">
        <is>
          <t>HC-021</t>
        </is>
      </c>
      <c r="D7172" s="104" t="inlineStr">
        <is>
          <t>Île-de-France</t>
        </is>
      </c>
      <c r="E7172" s="104" t="inlineStr">
        <is>
          <t>Drive</t>
        </is>
      </c>
      <c r="F7172" s="104" t="n">
        <v>31</v>
      </c>
      <c r="G7172" s="159" t="n">
        <v>1010</v>
      </c>
      <c r="H7172" s="159" t="n">
        <v>2625</v>
      </c>
      <c r="I7172" s="160" t="n">
        <v>14534.57</v>
      </c>
      <c r="J7172" s="160" t="n">
        <v>430.52</v>
      </c>
      <c r="K7172" s="160" t="n">
        <v>14104.05</v>
      </c>
      <c r="L7172" s="160" t="n">
        <v>4209.88</v>
      </c>
    </row>
    <row r="7173">
      <c r="A7173" s="176" t="n">
        <v>46082</v>
      </c>
      <c r="B7173" s="104" t="inlineStr">
        <is>
          <t>2025/26</t>
        </is>
      </c>
      <c r="C7173" s="104" t="inlineStr">
        <is>
          <t>HC-021</t>
        </is>
      </c>
      <c r="D7173" s="104" t="inlineStr">
        <is>
          <t>Île-de-France</t>
        </is>
      </c>
      <c r="E7173" s="104" t="inlineStr">
        <is>
          <t>Livraison</t>
        </is>
      </c>
      <c r="F7173" s="104" t="n">
        <v>31</v>
      </c>
      <c r="G7173" s="159" t="n">
        <v>1337</v>
      </c>
      <c r="H7173" s="159" t="n">
        <v>3434</v>
      </c>
      <c r="I7173" s="160" t="n">
        <v>22179.55</v>
      </c>
      <c r="J7173" s="160" t="n">
        <v>1282.11</v>
      </c>
      <c r="K7173" s="160" t="n">
        <v>20897.44</v>
      </c>
      <c r="L7173" s="160" t="n">
        <v>6478.84</v>
      </c>
    </row>
    <row r="7174">
      <c r="A7174" s="176" t="n">
        <v>46082</v>
      </c>
      <c r="B7174" s="104" t="inlineStr">
        <is>
          <t>2025/26</t>
        </is>
      </c>
      <c r="C7174" s="104" t="inlineStr">
        <is>
          <t>HC-021</t>
        </is>
      </c>
      <c r="D7174" s="104" t="inlineStr">
        <is>
          <t>Île-de-France</t>
        </is>
      </c>
      <c r="E7174" s="104" t="inlineStr">
        <is>
          <t>Sur place</t>
        </is>
      </c>
      <c r="F7174" s="104" t="n">
        <v>30</v>
      </c>
      <c r="G7174" s="159" t="n">
        <v>2414</v>
      </c>
      <c r="H7174" s="159" t="n">
        <v>6295</v>
      </c>
      <c r="I7174" s="160" t="n">
        <v>32579.87</v>
      </c>
      <c r="J7174" s="160" t="n">
        <v>998.1900000000001</v>
      </c>
      <c r="K7174" s="160" t="n">
        <v>31581.68</v>
      </c>
      <c r="L7174" s="160" t="n">
        <v>9391.709999999999</v>
      </c>
    </row>
    <row r="7175">
      <c r="A7175" s="176" t="n">
        <v>46082</v>
      </c>
      <c r="B7175" s="104" t="inlineStr">
        <is>
          <t>2025/26</t>
        </is>
      </c>
      <c r="C7175" s="104" t="inlineStr">
        <is>
          <t>HC-021</t>
        </is>
      </c>
      <c r="D7175" s="104" t="inlineStr">
        <is>
          <t>Île-de-France</t>
        </is>
      </c>
      <c r="E7175" s="104" t="inlineStr">
        <is>
          <t>À emporter</t>
        </is>
      </c>
      <c r="F7175" s="104" t="n">
        <v>29</v>
      </c>
      <c r="G7175" s="159" t="n">
        <v>1724</v>
      </c>
      <c r="H7175" s="159" t="n">
        <v>4457</v>
      </c>
      <c r="I7175" s="160" t="n">
        <v>21215.45</v>
      </c>
      <c r="J7175" s="160" t="n">
        <v>607.8099999999999</v>
      </c>
      <c r="K7175" s="160" t="n">
        <v>20607.64</v>
      </c>
      <c r="L7175" s="160" t="n">
        <v>6142.87</v>
      </c>
    </row>
    <row r="7176">
      <c r="A7176" s="176" t="n">
        <v>46082</v>
      </c>
      <c r="B7176" s="104" t="inlineStr">
        <is>
          <t>2025/26</t>
        </is>
      </c>
      <c r="C7176" s="104" t="inlineStr">
        <is>
          <t>HC-022</t>
        </is>
      </c>
      <c r="D7176" s="104" t="inlineStr">
        <is>
          <t>Nord-Ouest</t>
        </is>
      </c>
      <c r="E7176" s="104" t="inlineStr">
        <is>
          <t>Livraison</t>
        </is>
      </c>
      <c r="F7176" s="104" t="n">
        <v>31</v>
      </c>
      <c r="G7176" s="159" t="n">
        <v>1291</v>
      </c>
      <c r="H7176" s="159" t="n">
        <v>3154</v>
      </c>
      <c r="I7176" s="160" t="n">
        <v>22243.78</v>
      </c>
      <c r="J7176" s="160" t="n">
        <v>1311.76</v>
      </c>
      <c r="K7176" s="160" t="n">
        <v>20932.02</v>
      </c>
      <c r="L7176" s="160" t="n">
        <v>6467.26</v>
      </c>
    </row>
    <row r="7177">
      <c r="A7177" s="176" t="n">
        <v>46082</v>
      </c>
      <c r="B7177" s="104" t="inlineStr">
        <is>
          <t>2025/26</t>
        </is>
      </c>
      <c r="C7177" s="104" t="inlineStr">
        <is>
          <t>HC-022</t>
        </is>
      </c>
      <c r="D7177" s="104" t="inlineStr">
        <is>
          <t>Nord-Ouest</t>
        </is>
      </c>
      <c r="E7177" s="104" t="inlineStr">
        <is>
          <t>Sur place</t>
        </is>
      </c>
      <c r="F7177" s="104" t="n">
        <v>31</v>
      </c>
      <c r="G7177" s="159" t="n">
        <v>2737</v>
      </c>
      <c r="H7177" s="159" t="n">
        <v>7075</v>
      </c>
      <c r="I7177" s="160" t="n">
        <v>36810.39</v>
      </c>
      <c r="J7177" s="160" t="n">
        <v>919.85</v>
      </c>
      <c r="K7177" s="160" t="n">
        <v>35890.54</v>
      </c>
      <c r="L7177" s="160" t="n">
        <v>10737.08</v>
      </c>
    </row>
    <row r="7178">
      <c r="A7178" s="176" t="n">
        <v>46082</v>
      </c>
      <c r="B7178" s="104" t="inlineStr">
        <is>
          <t>2025/26</t>
        </is>
      </c>
      <c r="C7178" s="104" t="inlineStr">
        <is>
          <t>HC-022</t>
        </is>
      </c>
      <c r="D7178" s="104" t="inlineStr">
        <is>
          <t>Nord-Ouest</t>
        </is>
      </c>
      <c r="E7178" s="104" t="inlineStr">
        <is>
          <t>À emporter</t>
        </is>
      </c>
      <c r="F7178" s="104" t="n">
        <v>31</v>
      </c>
      <c r="G7178" s="159" t="n">
        <v>2146</v>
      </c>
      <c r="H7178" s="159" t="n">
        <v>5436</v>
      </c>
      <c r="I7178" s="160" t="n">
        <v>26695.61</v>
      </c>
      <c r="J7178" s="160" t="n">
        <v>869.9400000000001</v>
      </c>
      <c r="K7178" s="160" t="n">
        <v>25825.67</v>
      </c>
      <c r="L7178" s="160" t="n">
        <v>7670.65</v>
      </c>
    </row>
    <row r="7179">
      <c r="A7179" s="176" t="n">
        <v>46082</v>
      </c>
      <c r="B7179" s="104" t="inlineStr">
        <is>
          <t>2025/26</t>
        </is>
      </c>
      <c r="C7179" s="104" t="inlineStr">
        <is>
          <t>HC-023</t>
        </is>
      </c>
      <c r="D7179" s="104" t="inlineStr">
        <is>
          <t>Sud-Est</t>
        </is>
      </c>
      <c r="E7179" s="104" t="inlineStr">
        <is>
          <t>Drive</t>
        </is>
      </c>
      <c r="F7179" s="104" t="n">
        <v>30</v>
      </c>
      <c r="G7179" s="159" t="n">
        <v>1204</v>
      </c>
      <c r="H7179" s="159" t="n">
        <v>3046</v>
      </c>
      <c r="I7179" s="160" t="n">
        <v>17057.28</v>
      </c>
      <c r="J7179" s="160" t="n">
        <v>523.21</v>
      </c>
      <c r="K7179" s="160" t="n">
        <v>16534.07</v>
      </c>
      <c r="L7179" s="160" t="n">
        <v>4946.2</v>
      </c>
    </row>
    <row r="7180">
      <c r="A7180" s="176" t="n">
        <v>46082</v>
      </c>
      <c r="B7180" s="104" t="inlineStr">
        <is>
          <t>2025/26</t>
        </is>
      </c>
      <c r="C7180" s="104" t="inlineStr">
        <is>
          <t>HC-023</t>
        </is>
      </c>
      <c r="D7180" s="104" t="inlineStr">
        <is>
          <t>Sud-Est</t>
        </is>
      </c>
      <c r="E7180" s="104" t="inlineStr">
        <is>
          <t>Livraison</t>
        </is>
      </c>
      <c r="F7180" s="104" t="n">
        <v>31</v>
      </c>
      <c r="G7180" s="159" t="n">
        <v>1406</v>
      </c>
      <c r="H7180" s="159" t="n">
        <v>3496</v>
      </c>
      <c r="I7180" s="160" t="n">
        <v>24367.64</v>
      </c>
      <c r="J7180" s="160" t="n">
        <v>1487.91</v>
      </c>
      <c r="K7180" s="160" t="n">
        <v>22879.73</v>
      </c>
      <c r="L7180" s="160" t="n">
        <v>7081.73</v>
      </c>
    </row>
    <row r="7181">
      <c r="A7181" s="176" t="n">
        <v>46082</v>
      </c>
      <c r="B7181" s="104" t="inlineStr">
        <is>
          <t>2025/26</t>
        </is>
      </c>
      <c r="C7181" s="104" t="inlineStr">
        <is>
          <t>HC-023</t>
        </is>
      </c>
      <c r="D7181" s="104" t="inlineStr">
        <is>
          <t>Sud-Est</t>
        </is>
      </c>
      <c r="E7181" s="104" t="inlineStr">
        <is>
          <t>Sur place</t>
        </is>
      </c>
      <c r="F7181" s="104" t="n">
        <v>31</v>
      </c>
      <c r="G7181" s="159" t="n">
        <v>2948</v>
      </c>
      <c r="H7181" s="159" t="n">
        <v>7542</v>
      </c>
      <c r="I7181" s="160" t="n">
        <v>39971.99</v>
      </c>
      <c r="J7181" s="160" t="n">
        <v>1216.5</v>
      </c>
      <c r="K7181" s="160" t="n">
        <v>38755.49</v>
      </c>
      <c r="L7181" s="160" t="n">
        <v>11553.19</v>
      </c>
    </row>
    <row r="7182">
      <c r="A7182" s="176" t="n">
        <v>46082</v>
      </c>
      <c r="B7182" s="104" t="inlineStr">
        <is>
          <t>2025/26</t>
        </is>
      </c>
      <c r="C7182" s="104" t="inlineStr">
        <is>
          <t>HC-023</t>
        </is>
      </c>
      <c r="D7182" s="104" t="inlineStr">
        <is>
          <t>Sud-Est</t>
        </is>
      </c>
      <c r="E7182" s="104" t="inlineStr">
        <is>
          <t>À emporter</t>
        </is>
      </c>
      <c r="F7182" s="104" t="n">
        <v>31</v>
      </c>
      <c r="G7182" s="159" t="n">
        <v>2258</v>
      </c>
      <c r="H7182" s="159" t="n">
        <v>5767</v>
      </c>
      <c r="I7182" s="160" t="n">
        <v>28288.64</v>
      </c>
      <c r="J7182" s="160" t="n">
        <v>864.71</v>
      </c>
      <c r="K7182" s="160" t="n">
        <v>27423.93</v>
      </c>
      <c r="L7182" s="160" t="n">
        <v>8268.030000000001</v>
      </c>
    </row>
    <row r="7183">
      <c r="A7183" s="176" t="n">
        <v>46082</v>
      </c>
      <c r="B7183" s="104" t="inlineStr">
        <is>
          <t>2025/26</t>
        </is>
      </c>
      <c r="C7183" s="104" t="inlineStr">
        <is>
          <t>HC-024</t>
        </is>
      </c>
      <c r="D7183" s="104" t="inlineStr">
        <is>
          <t>Sud-Ouest</t>
        </is>
      </c>
      <c r="E7183" s="104" t="inlineStr">
        <is>
          <t>Livraison</t>
        </is>
      </c>
      <c r="F7183" s="104" t="n">
        <v>31</v>
      </c>
      <c r="G7183" s="159" t="n">
        <v>1828</v>
      </c>
      <c r="H7183" s="159" t="n">
        <v>4637</v>
      </c>
      <c r="I7183" s="160" t="n">
        <v>31598.11</v>
      </c>
      <c r="J7183" s="160" t="n">
        <v>1906.7</v>
      </c>
      <c r="K7183" s="160" t="n">
        <v>29691.41</v>
      </c>
      <c r="L7183" s="160" t="n">
        <v>9238.75</v>
      </c>
    </row>
    <row r="7184">
      <c r="A7184" s="176" t="n">
        <v>46082</v>
      </c>
      <c r="B7184" s="104" t="inlineStr">
        <is>
          <t>2025/26</t>
        </is>
      </c>
      <c r="C7184" s="104" t="inlineStr">
        <is>
          <t>HC-024</t>
        </is>
      </c>
      <c r="D7184" s="104" t="inlineStr">
        <is>
          <t>Sud-Ouest</t>
        </is>
      </c>
      <c r="E7184" s="104" t="inlineStr">
        <is>
          <t>Sur place</t>
        </is>
      </c>
      <c r="F7184" s="104" t="n">
        <v>31</v>
      </c>
      <c r="G7184" s="159" t="n">
        <v>3965</v>
      </c>
      <c r="H7184" s="159" t="n">
        <v>10357</v>
      </c>
      <c r="I7184" s="160" t="n">
        <v>53564.56</v>
      </c>
      <c r="J7184" s="160" t="n">
        <v>1697.21</v>
      </c>
      <c r="K7184" s="160" t="n">
        <v>51867.35</v>
      </c>
      <c r="L7184" s="160" t="n">
        <v>15424.38</v>
      </c>
    </row>
    <row r="7185">
      <c r="A7185" s="176" t="n">
        <v>46082</v>
      </c>
      <c r="B7185" s="104" t="inlineStr">
        <is>
          <t>2025/26</t>
        </is>
      </c>
      <c r="C7185" s="104" t="inlineStr">
        <is>
          <t>HC-024</t>
        </is>
      </c>
      <c r="D7185" s="104" t="inlineStr">
        <is>
          <t>Sud-Ouest</t>
        </is>
      </c>
      <c r="E7185" s="104" t="inlineStr">
        <is>
          <t>À emporter</t>
        </is>
      </c>
      <c r="F7185" s="104" t="n">
        <v>30</v>
      </c>
      <c r="G7185" s="159" t="n">
        <v>2826</v>
      </c>
      <c r="H7185" s="159" t="n">
        <v>7364</v>
      </c>
      <c r="I7185" s="160" t="n">
        <v>34940.2</v>
      </c>
      <c r="J7185" s="160" t="n">
        <v>1025.62</v>
      </c>
      <c r="K7185" s="160" t="n">
        <v>33914.58</v>
      </c>
      <c r="L7185" s="160" t="n">
        <v>10069.43</v>
      </c>
    </row>
    <row r="7186">
      <c r="A7186" s="176" t="n">
        <v>46082</v>
      </c>
      <c r="B7186" s="104" t="inlineStr">
        <is>
          <t>2025/26</t>
        </is>
      </c>
      <c r="C7186" s="104" t="inlineStr">
        <is>
          <t>HC-025</t>
        </is>
      </c>
      <c r="D7186" s="104" t="inlineStr">
        <is>
          <t>Île-de-France</t>
        </is>
      </c>
      <c r="E7186" s="104" t="inlineStr">
        <is>
          <t>Drive</t>
        </is>
      </c>
      <c r="F7186" s="104" t="n">
        <v>31</v>
      </c>
      <c r="G7186" s="159" t="n">
        <v>1572</v>
      </c>
      <c r="H7186" s="159" t="n">
        <v>4033</v>
      </c>
      <c r="I7186" s="160" t="n">
        <v>22790.48</v>
      </c>
      <c r="J7186" s="160" t="n">
        <v>685.1799999999999</v>
      </c>
      <c r="K7186" s="160" t="n">
        <v>22105.3</v>
      </c>
      <c r="L7186" s="160" t="n">
        <v>6662.25</v>
      </c>
    </row>
    <row r="7187">
      <c r="A7187" s="176" t="n">
        <v>46082</v>
      </c>
      <c r="B7187" s="104" t="inlineStr">
        <is>
          <t>2025/26</t>
        </is>
      </c>
      <c r="C7187" s="104" t="inlineStr">
        <is>
          <t>HC-025</t>
        </is>
      </c>
      <c r="D7187" s="104" t="inlineStr">
        <is>
          <t>Île-de-France</t>
        </is>
      </c>
      <c r="E7187" s="104" t="inlineStr">
        <is>
          <t>Livraison</t>
        </is>
      </c>
      <c r="F7187" s="104" t="n">
        <v>31</v>
      </c>
      <c r="G7187" s="159" t="n">
        <v>1924</v>
      </c>
      <c r="H7187" s="159" t="n">
        <v>4944</v>
      </c>
      <c r="I7187" s="160" t="n">
        <v>32920.51</v>
      </c>
      <c r="J7187" s="160" t="n">
        <v>1858.51</v>
      </c>
      <c r="K7187" s="160" t="n">
        <v>31062</v>
      </c>
      <c r="L7187" s="160" t="n">
        <v>9580.290000000001</v>
      </c>
    </row>
    <row r="7188">
      <c r="A7188" s="176" t="n">
        <v>46082</v>
      </c>
      <c r="B7188" s="104" t="inlineStr">
        <is>
          <t>2025/26</t>
        </is>
      </c>
      <c r="C7188" s="104" t="inlineStr">
        <is>
          <t>HC-025</t>
        </is>
      </c>
      <c r="D7188" s="104" t="inlineStr">
        <is>
          <t>Île-de-France</t>
        </is>
      </c>
      <c r="E7188" s="104" t="inlineStr">
        <is>
          <t>Sur place</t>
        </is>
      </c>
      <c r="F7188" s="104" t="n">
        <v>30</v>
      </c>
      <c r="G7188" s="159" t="n">
        <v>3779</v>
      </c>
      <c r="H7188" s="159" t="n">
        <v>9227</v>
      </c>
      <c r="I7188" s="160" t="n">
        <v>51260.15</v>
      </c>
      <c r="J7188" s="160" t="n">
        <v>1485.02</v>
      </c>
      <c r="K7188" s="160" t="n">
        <v>49775.13</v>
      </c>
      <c r="L7188" s="160" t="n">
        <v>14866.98</v>
      </c>
    </row>
    <row r="7189">
      <c r="A7189" s="176" t="n">
        <v>46082</v>
      </c>
      <c r="B7189" s="104" t="inlineStr">
        <is>
          <t>2025/26</t>
        </is>
      </c>
      <c r="C7189" s="104" t="inlineStr">
        <is>
          <t>HC-025</t>
        </is>
      </c>
      <c r="D7189" s="104" t="inlineStr">
        <is>
          <t>Île-de-France</t>
        </is>
      </c>
      <c r="E7189" s="104" t="inlineStr">
        <is>
          <t>À emporter</t>
        </is>
      </c>
      <c r="F7189" s="104" t="n">
        <v>31</v>
      </c>
      <c r="G7189" s="159" t="n">
        <v>3046</v>
      </c>
      <c r="H7189" s="159" t="n">
        <v>7541</v>
      </c>
      <c r="I7189" s="160" t="n">
        <v>37753.27</v>
      </c>
      <c r="J7189" s="160" t="n">
        <v>1135.85</v>
      </c>
      <c r="K7189" s="160" t="n">
        <v>36617.42</v>
      </c>
      <c r="L7189" s="160" t="n">
        <v>10976.17</v>
      </c>
    </row>
    <row r="7190">
      <c r="A7190" s="176" t="n">
        <v>46082</v>
      </c>
      <c r="B7190" s="104" t="inlineStr">
        <is>
          <t>2025/26</t>
        </is>
      </c>
      <c r="C7190" s="104" t="inlineStr">
        <is>
          <t>HC-026</t>
        </is>
      </c>
      <c r="D7190" s="104" t="inlineStr">
        <is>
          <t>Nord-Ouest</t>
        </is>
      </c>
      <c r="E7190" s="104" t="inlineStr">
        <is>
          <t>Drive</t>
        </is>
      </c>
      <c r="F7190" s="104" t="n">
        <v>31</v>
      </c>
      <c r="G7190" s="159" t="n">
        <v>1092</v>
      </c>
      <c r="H7190" s="159" t="n">
        <v>2873</v>
      </c>
      <c r="I7190" s="160" t="n">
        <v>15500.18</v>
      </c>
      <c r="J7190" s="160" t="n">
        <v>454.41</v>
      </c>
      <c r="K7190" s="160" t="n">
        <v>15045.77</v>
      </c>
      <c r="L7190" s="160" t="n">
        <v>4509.66</v>
      </c>
    </row>
    <row r="7191">
      <c r="A7191" s="176" t="n">
        <v>46082</v>
      </c>
      <c r="B7191" s="104" t="inlineStr">
        <is>
          <t>2025/26</t>
        </is>
      </c>
      <c r="C7191" s="104" t="inlineStr">
        <is>
          <t>HC-026</t>
        </is>
      </c>
      <c r="D7191" s="104" t="inlineStr">
        <is>
          <t>Nord-Ouest</t>
        </is>
      </c>
      <c r="E7191" s="104" t="inlineStr">
        <is>
          <t>Livraison</t>
        </is>
      </c>
      <c r="F7191" s="104" t="n">
        <v>31</v>
      </c>
      <c r="G7191" s="159" t="n">
        <v>1473</v>
      </c>
      <c r="H7191" s="159" t="n">
        <v>3799</v>
      </c>
      <c r="I7191" s="160" t="n">
        <v>24767.66</v>
      </c>
      <c r="J7191" s="160" t="n">
        <v>1420.83</v>
      </c>
      <c r="K7191" s="160" t="n">
        <v>23346.83</v>
      </c>
      <c r="L7191" s="160" t="n">
        <v>7233.91</v>
      </c>
    </row>
    <row r="7192">
      <c r="A7192" s="176" t="n">
        <v>46082</v>
      </c>
      <c r="B7192" s="104" t="inlineStr">
        <is>
          <t>2025/26</t>
        </is>
      </c>
      <c r="C7192" s="104" t="inlineStr">
        <is>
          <t>HC-026</t>
        </is>
      </c>
      <c r="D7192" s="104" t="inlineStr">
        <is>
          <t>Nord-Ouest</t>
        </is>
      </c>
      <c r="E7192" s="104" t="inlineStr">
        <is>
          <t>Sur place</t>
        </is>
      </c>
      <c r="F7192" s="104" t="n">
        <v>29</v>
      </c>
      <c r="G7192" s="159" t="n">
        <v>2382</v>
      </c>
      <c r="H7192" s="159" t="n">
        <v>6220</v>
      </c>
      <c r="I7192" s="160" t="n">
        <v>32337.86</v>
      </c>
      <c r="J7192" s="160" t="n">
        <v>857.11</v>
      </c>
      <c r="K7192" s="160" t="n">
        <v>31480.75</v>
      </c>
      <c r="L7192" s="160" t="n">
        <v>9286.57</v>
      </c>
    </row>
    <row r="7193">
      <c r="A7193" s="176" t="n">
        <v>46082</v>
      </c>
      <c r="B7193" s="104" t="inlineStr">
        <is>
          <t>2025/26</t>
        </is>
      </c>
      <c r="C7193" s="104" t="inlineStr">
        <is>
          <t>HC-026</t>
        </is>
      </c>
      <c r="D7193" s="104" t="inlineStr">
        <is>
          <t>Nord-Ouest</t>
        </is>
      </c>
      <c r="E7193" s="104" t="inlineStr">
        <is>
          <t>À emporter</t>
        </is>
      </c>
      <c r="F7193" s="104" t="n">
        <v>30</v>
      </c>
      <c r="G7193" s="159" t="n">
        <v>1913</v>
      </c>
      <c r="H7193" s="159" t="n">
        <v>4978</v>
      </c>
      <c r="I7193" s="160" t="n">
        <v>23609.99</v>
      </c>
      <c r="J7193" s="160" t="n">
        <v>790.08</v>
      </c>
      <c r="K7193" s="160" t="n">
        <v>22819.91</v>
      </c>
      <c r="L7193" s="160" t="n">
        <v>6825.05</v>
      </c>
    </row>
    <row r="7194">
      <c r="A7194" s="176" t="n">
        <v>46082</v>
      </c>
      <c r="B7194" s="104" t="inlineStr">
        <is>
          <t>2025/26</t>
        </is>
      </c>
      <c r="C7194" s="104" t="inlineStr">
        <is>
          <t>HC-027</t>
        </is>
      </c>
      <c r="D7194" s="104" t="inlineStr">
        <is>
          <t>Sud-Est</t>
        </is>
      </c>
      <c r="E7194" s="104" t="inlineStr">
        <is>
          <t>Livraison</t>
        </is>
      </c>
      <c r="F7194" s="104" t="n">
        <v>31</v>
      </c>
      <c r="G7194" s="159" t="n">
        <v>1822</v>
      </c>
      <c r="H7194" s="159" t="n">
        <v>4666</v>
      </c>
      <c r="I7194" s="160" t="n">
        <v>31408.62</v>
      </c>
      <c r="J7194" s="160" t="n">
        <v>1908.47</v>
      </c>
      <c r="K7194" s="160" t="n">
        <v>29500.15</v>
      </c>
      <c r="L7194" s="160" t="n">
        <v>9124.59</v>
      </c>
    </row>
    <row r="7195">
      <c r="A7195" s="176" t="n">
        <v>46082</v>
      </c>
      <c r="B7195" s="104" t="inlineStr">
        <is>
          <t>2025/26</t>
        </is>
      </c>
      <c r="C7195" s="104" t="inlineStr">
        <is>
          <t>HC-027</t>
        </is>
      </c>
      <c r="D7195" s="104" t="inlineStr">
        <is>
          <t>Sud-Est</t>
        </is>
      </c>
      <c r="E7195" s="104" t="inlineStr">
        <is>
          <t>Sur place</t>
        </is>
      </c>
      <c r="F7195" s="104" t="n">
        <v>31</v>
      </c>
      <c r="G7195" s="159" t="n">
        <v>3843</v>
      </c>
      <c r="H7195" s="159" t="n">
        <v>9802</v>
      </c>
      <c r="I7195" s="160" t="n">
        <v>52301.84</v>
      </c>
      <c r="J7195" s="160" t="n">
        <v>1506.69</v>
      </c>
      <c r="K7195" s="160" t="n">
        <v>50795.15</v>
      </c>
      <c r="L7195" s="160" t="n">
        <v>15037.53</v>
      </c>
    </row>
    <row r="7196">
      <c r="A7196" s="176" t="n">
        <v>46082</v>
      </c>
      <c r="B7196" s="104" t="inlineStr">
        <is>
          <t>2025/26</t>
        </is>
      </c>
      <c r="C7196" s="104" t="inlineStr">
        <is>
          <t>HC-027</t>
        </is>
      </c>
      <c r="D7196" s="104" t="inlineStr">
        <is>
          <t>Sud-Est</t>
        </is>
      </c>
      <c r="E7196" s="104" t="inlineStr">
        <is>
          <t>À emporter</t>
        </is>
      </c>
      <c r="F7196" s="104" t="n">
        <v>31</v>
      </c>
      <c r="G7196" s="159" t="n">
        <v>2951</v>
      </c>
      <c r="H7196" s="159" t="n">
        <v>7510</v>
      </c>
      <c r="I7196" s="160" t="n">
        <v>36592.76</v>
      </c>
      <c r="J7196" s="160" t="n">
        <v>1172.4</v>
      </c>
      <c r="K7196" s="160" t="n">
        <v>35420.36</v>
      </c>
      <c r="L7196" s="160" t="n">
        <v>10562.09</v>
      </c>
    </row>
    <row r="7197">
      <c r="A7197" s="176" t="n">
        <v>46082</v>
      </c>
      <c r="B7197" s="104" t="inlineStr">
        <is>
          <t>2025/26</t>
        </is>
      </c>
      <c r="C7197" s="104" t="inlineStr">
        <is>
          <t>HC-028</t>
        </is>
      </c>
      <c r="D7197" s="104" t="inlineStr">
        <is>
          <t>Sud-Ouest</t>
        </is>
      </c>
      <c r="E7197" s="104" t="inlineStr">
        <is>
          <t>Livraison</t>
        </is>
      </c>
      <c r="F7197" s="104" t="n">
        <v>31</v>
      </c>
      <c r="G7197" s="159" t="n">
        <v>1510</v>
      </c>
      <c r="H7197" s="159" t="n">
        <v>3708</v>
      </c>
      <c r="I7197" s="160" t="n">
        <v>25440.91</v>
      </c>
      <c r="J7197" s="160" t="n">
        <v>1508.54</v>
      </c>
      <c r="K7197" s="160" t="n">
        <v>23932.37</v>
      </c>
      <c r="L7197" s="160" t="n">
        <v>7462.37</v>
      </c>
    </row>
    <row r="7198">
      <c r="A7198" s="176" t="n">
        <v>46082</v>
      </c>
      <c r="B7198" s="104" t="inlineStr">
        <is>
          <t>2025/26</t>
        </is>
      </c>
      <c r="C7198" s="104" t="inlineStr">
        <is>
          <t>HC-028</t>
        </is>
      </c>
      <c r="D7198" s="104" t="inlineStr">
        <is>
          <t>Sud-Ouest</t>
        </is>
      </c>
      <c r="E7198" s="104" t="inlineStr">
        <is>
          <t>Sur place</t>
        </is>
      </c>
      <c r="F7198" s="104" t="n">
        <v>31</v>
      </c>
      <c r="G7198" s="159" t="n">
        <v>3081</v>
      </c>
      <c r="H7198" s="159" t="n">
        <v>7760</v>
      </c>
      <c r="I7198" s="160" t="n">
        <v>41247.09</v>
      </c>
      <c r="J7198" s="160" t="n">
        <v>1143.41</v>
      </c>
      <c r="K7198" s="160" t="n">
        <v>40103.68</v>
      </c>
      <c r="L7198" s="160" t="n">
        <v>11966.3</v>
      </c>
    </row>
    <row r="7199">
      <c r="A7199" s="176" t="n">
        <v>46082</v>
      </c>
      <c r="B7199" s="104" t="inlineStr">
        <is>
          <t>2025/26</t>
        </is>
      </c>
      <c r="C7199" s="104" t="inlineStr">
        <is>
          <t>HC-028</t>
        </is>
      </c>
      <c r="D7199" s="104" t="inlineStr">
        <is>
          <t>Sud-Ouest</t>
        </is>
      </c>
      <c r="E7199" s="104" t="inlineStr">
        <is>
          <t>À emporter</t>
        </is>
      </c>
      <c r="F7199" s="104" t="n">
        <v>30</v>
      </c>
      <c r="G7199" s="159" t="n">
        <v>2245</v>
      </c>
      <c r="H7199" s="159" t="n">
        <v>5612</v>
      </c>
      <c r="I7199" s="160" t="n">
        <v>27826.03</v>
      </c>
      <c r="J7199" s="160" t="n">
        <v>788.9400000000001</v>
      </c>
      <c r="K7199" s="160" t="n">
        <v>27037.09</v>
      </c>
      <c r="L7199" s="160" t="n">
        <v>8076.2</v>
      </c>
    </row>
    <row r="7200">
      <c r="A7200" s="176" t="n">
        <v>46082</v>
      </c>
      <c r="B7200" s="104" t="inlineStr">
        <is>
          <t>2025/26</t>
        </is>
      </c>
      <c r="C7200" s="104" t="inlineStr">
        <is>
          <t>HC-029</t>
        </is>
      </c>
      <c r="D7200" s="104" t="inlineStr">
        <is>
          <t>Île-de-France</t>
        </is>
      </c>
      <c r="E7200" s="104" t="inlineStr">
        <is>
          <t>Drive</t>
        </is>
      </c>
      <c r="F7200" s="104" t="n">
        <v>31</v>
      </c>
      <c r="G7200" s="159" t="n">
        <v>2133</v>
      </c>
      <c r="H7200" s="159" t="n">
        <v>5384</v>
      </c>
      <c r="I7200" s="160" t="n">
        <v>30388.02</v>
      </c>
      <c r="J7200" s="160" t="n">
        <v>944.9</v>
      </c>
      <c r="K7200" s="160" t="n">
        <v>29443.12</v>
      </c>
      <c r="L7200" s="160" t="n">
        <v>8844.93</v>
      </c>
    </row>
    <row r="7201">
      <c r="A7201" s="176" t="n">
        <v>46082</v>
      </c>
      <c r="B7201" s="104" t="inlineStr">
        <is>
          <t>2025/26</t>
        </is>
      </c>
      <c r="C7201" s="104" t="inlineStr">
        <is>
          <t>HC-029</t>
        </is>
      </c>
      <c r="D7201" s="104" t="inlineStr">
        <is>
          <t>Île-de-France</t>
        </is>
      </c>
      <c r="E7201" s="104" t="inlineStr">
        <is>
          <t>Livraison</t>
        </is>
      </c>
      <c r="F7201" s="104" t="n">
        <v>30</v>
      </c>
      <c r="G7201" s="159" t="n">
        <v>2298</v>
      </c>
      <c r="H7201" s="159" t="n">
        <v>5727</v>
      </c>
      <c r="I7201" s="160" t="n">
        <v>40028.31</v>
      </c>
      <c r="J7201" s="160" t="n">
        <v>2367.97</v>
      </c>
      <c r="K7201" s="160" t="n">
        <v>37660.34</v>
      </c>
      <c r="L7201" s="160" t="n">
        <v>11716.78</v>
      </c>
    </row>
    <row r="7202">
      <c r="A7202" s="176" t="n">
        <v>46082</v>
      </c>
      <c r="B7202" s="104" t="inlineStr">
        <is>
          <t>2025/26</t>
        </is>
      </c>
      <c r="C7202" s="104" t="inlineStr">
        <is>
          <t>HC-029</t>
        </is>
      </c>
      <c r="D7202" s="104" t="inlineStr">
        <is>
          <t>Île-de-France</t>
        </is>
      </c>
      <c r="E7202" s="104" t="inlineStr">
        <is>
          <t>Sur place</t>
        </is>
      </c>
      <c r="F7202" s="104" t="n">
        <v>31</v>
      </c>
      <c r="G7202" s="159" t="n">
        <v>5035</v>
      </c>
      <c r="H7202" s="159" t="n">
        <v>13108</v>
      </c>
      <c r="I7202" s="160" t="n">
        <v>68412.75999999999</v>
      </c>
      <c r="J7202" s="160" t="n">
        <v>1969.86</v>
      </c>
      <c r="K7202" s="160" t="n">
        <v>66442.89999999999</v>
      </c>
      <c r="L7202" s="160" t="n">
        <v>19719.53</v>
      </c>
    </row>
    <row r="7203">
      <c r="A7203" s="176" t="n">
        <v>46082</v>
      </c>
      <c r="B7203" s="104" t="inlineStr">
        <is>
          <t>2025/26</t>
        </is>
      </c>
      <c r="C7203" s="104" t="inlineStr">
        <is>
          <t>HC-029</t>
        </is>
      </c>
      <c r="D7203" s="104" t="inlineStr">
        <is>
          <t>Île-de-France</t>
        </is>
      </c>
      <c r="E7203" s="104" t="inlineStr">
        <is>
          <t>À emporter</t>
        </is>
      </c>
      <c r="F7203" s="104" t="n">
        <v>31</v>
      </c>
      <c r="G7203" s="159" t="n">
        <v>3896</v>
      </c>
      <c r="H7203" s="159" t="n">
        <v>9958</v>
      </c>
      <c r="I7203" s="160" t="n">
        <v>48495.37</v>
      </c>
      <c r="J7203" s="160" t="n">
        <v>1416.5</v>
      </c>
      <c r="K7203" s="160" t="n">
        <v>47078.87</v>
      </c>
      <c r="L7203" s="160" t="n">
        <v>13981.57</v>
      </c>
    </row>
    <row r="7204">
      <c r="A7204" s="176" t="n">
        <v>46082</v>
      </c>
      <c r="B7204" s="104" t="inlineStr">
        <is>
          <t>2025/26</t>
        </is>
      </c>
      <c r="C7204" s="104" t="inlineStr">
        <is>
          <t>HC-030</t>
        </is>
      </c>
      <c r="D7204" s="104" t="inlineStr">
        <is>
          <t>Nord-Ouest</t>
        </is>
      </c>
      <c r="E7204" s="104" t="inlineStr">
        <is>
          <t>Livraison</t>
        </is>
      </c>
      <c r="F7204" s="104" t="n">
        <v>31</v>
      </c>
      <c r="G7204" s="159" t="n">
        <v>1737</v>
      </c>
      <c r="H7204" s="159" t="n">
        <v>4394</v>
      </c>
      <c r="I7204" s="160" t="n">
        <v>29109.02</v>
      </c>
      <c r="J7204" s="160" t="n">
        <v>1639.76</v>
      </c>
      <c r="K7204" s="160" t="n">
        <v>27469.26</v>
      </c>
      <c r="L7204" s="160" t="n">
        <v>8447.870000000001</v>
      </c>
    </row>
    <row r="7205">
      <c r="A7205" s="176" t="n">
        <v>46082</v>
      </c>
      <c r="B7205" s="104" t="inlineStr">
        <is>
          <t>2025/26</t>
        </is>
      </c>
      <c r="C7205" s="104" t="inlineStr">
        <is>
          <t>HC-030</t>
        </is>
      </c>
      <c r="D7205" s="104" t="inlineStr">
        <is>
          <t>Nord-Ouest</t>
        </is>
      </c>
      <c r="E7205" s="104" t="inlineStr">
        <is>
          <t>Sur place</t>
        </is>
      </c>
      <c r="F7205" s="104" t="n">
        <v>30</v>
      </c>
      <c r="G7205" s="159" t="n">
        <v>3274</v>
      </c>
      <c r="H7205" s="159" t="n">
        <v>8239</v>
      </c>
      <c r="I7205" s="160" t="n">
        <v>44470.38</v>
      </c>
      <c r="J7205" s="160" t="n">
        <v>1388.38</v>
      </c>
      <c r="K7205" s="160" t="n">
        <v>43082</v>
      </c>
      <c r="L7205" s="160" t="n">
        <v>12847.36</v>
      </c>
    </row>
    <row r="7206">
      <c r="A7206" s="176" t="n">
        <v>46082</v>
      </c>
      <c r="B7206" s="104" t="inlineStr">
        <is>
          <t>2025/26</t>
        </is>
      </c>
      <c r="C7206" s="104" t="inlineStr">
        <is>
          <t>HC-030</t>
        </is>
      </c>
      <c r="D7206" s="104" t="inlineStr">
        <is>
          <t>Nord-Ouest</t>
        </is>
      </c>
      <c r="E7206" s="104" t="inlineStr">
        <is>
          <t>À emporter</t>
        </is>
      </c>
      <c r="F7206" s="104" t="n">
        <v>30</v>
      </c>
      <c r="G7206" s="159" t="n">
        <v>2561</v>
      </c>
      <c r="H7206" s="159" t="n">
        <v>6490</v>
      </c>
      <c r="I7206" s="160" t="n">
        <v>31570.24</v>
      </c>
      <c r="J7206" s="160" t="n">
        <v>1007.66</v>
      </c>
      <c r="K7206" s="160" t="n">
        <v>30562.58</v>
      </c>
      <c r="L7206" s="160" t="n">
        <v>9143.26</v>
      </c>
    </row>
    <row r="7207">
      <c r="A7207" s="176" t="n">
        <v>46082</v>
      </c>
      <c r="B7207" s="104" t="inlineStr">
        <is>
          <t>2025/26</t>
        </is>
      </c>
      <c r="C7207" s="104" t="inlineStr">
        <is>
          <t>HC-031</t>
        </is>
      </c>
      <c r="D7207" s="104" t="inlineStr">
        <is>
          <t>Sud-Est</t>
        </is>
      </c>
      <c r="E7207" s="104" t="inlineStr">
        <is>
          <t>Drive</t>
        </is>
      </c>
      <c r="F7207" s="104" t="n">
        <v>31</v>
      </c>
      <c r="G7207" s="159" t="n">
        <v>1211</v>
      </c>
      <c r="H7207" s="159" t="n">
        <v>3121</v>
      </c>
      <c r="I7207" s="160" t="n">
        <v>17244.24</v>
      </c>
      <c r="J7207" s="160" t="n">
        <v>543.74</v>
      </c>
      <c r="K7207" s="160" t="n">
        <v>16700.5</v>
      </c>
      <c r="L7207" s="160" t="n">
        <v>4957.08</v>
      </c>
    </row>
    <row r="7208">
      <c r="A7208" s="176" t="n">
        <v>46082</v>
      </c>
      <c r="B7208" s="104" t="inlineStr">
        <is>
          <t>2025/26</t>
        </is>
      </c>
      <c r="C7208" s="104" t="inlineStr">
        <is>
          <t>HC-031</t>
        </is>
      </c>
      <c r="D7208" s="104" t="inlineStr">
        <is>
          <t>Sud-Est</t>
        </is>
      </c>
      <c r="E7208" s="104" t="inlineStr">
        <is>
          <t>Livraison</t>
        </is>
      </c>
      <c r="F7208" s="104" t="n">
        <v>31</v>
      </c>
      <c r="G7208" s="159" t="n">
        <v>1396</v>
      </c>
      <c r="H7208" s="159" t="n">
        <v>3535</v>
      </c>
      <c r="I7208" s="160" t="n">
        <v>24050.67</v>
      </c>
      <c r="J7208" s="160" t="n">
        <v>1495.52</v>
      </c>
      <c r="K7208" s="160" t="n">
        <v>22555.15</v>
      </c>
      <c r="L7208" s="160" t="n">
        <v>7014.31</v>
      </c>
    </row>
    <row r="7209">
      <c r="A7209" s="176" t="n">
        <v>46082</v>
      </c>
      <c r="B7209" s="104" t="inlineStr">
        <is>
          <t>2025/26</t>
        </is>
      </c>
      <c r="C7209" s="104" t="inlineStr">
        <is>
          <t>HC-031</t>
        </is>
      </c>
      <c r="D7209" s="104" t="inlineStr">
        <is>
          <t>Sud-Est</t>
        </is>
      </c>
      <c r="E7209" s="104" t="inlineStr">
        <is>
          <t>Sur place</t>
        </is>
      </c>
      <c r="F7209" s="104" t="n">
        <v>31</v>
      </c>
      <c r="G7209" s="159" t="n">
        <v>3114</v>
      </c>
      <c r="H7209" s="159" t="n">
        <v>7962</v>
      </c>
      <c r="I7209" s="160" t="n">
        <v>41540.23</v>
      </c>
      <c r="J7209" s="160" t="n">
        <v>1285.04</v>
      </c>
      <c r="K7209" s="160" t="n">
        <v>40255.19</v>
      </c>
      <c r="L7209" s="160" t="n">
        <v>12071.85</v>
      </c>
    </row>
    <row r="7210">
      <c r="A7210" s="176" t="n">
        <v>46082</v>
      </c>
      <c r="B7210" s="104" t="inlineStr">
        <is>
          <t>2025/26</t>
        </is>
      </c>
      <c r="C7210" s="104" t="inlineStr">
        <is>
          <t>HC-031</t>
        </is>
      </c>
      <c r="D7210" s="104" t="inlineStr">
        <is>
          <t>Sud-Est</t>
        </is>
      </c>
      <c r="E7210" s="104" t="inlineStr">
        <is>
          <t>À emporter</t>
        </is>
      </c>
      <c r="F7210" s="104" t="n">
        <v>30</v>
      </c>
      <c r="G7210" s="159" t="n">
        <v>2140</v>
      </c>
      <c r="H7210" s="159" t="n">
        <v>5522</v>
      </c>
      <c r="I7210" s="160" t="n">
        <v>27027.1</v>
      </c>
      <c r="J7210" s="160" t="n">
        <v>841.41</v>
      </c>
      <c r="K7210" s="160" t="n">
        <v>26185.69</v>
      </c>
      <c r="L7210" s="160" t="n">
        <v>7776.9</v>
      </c>
    </row>
    <row r="7211">
      <c r="A7211" s="176" t="n">
        <v>46082</v>
      </c>
      <c r="B7211" s="104" t="inlineStr">
        <is>
          <t>2025/26</t>
        </is>
      </c>
      <c r="C7211" s="104" t="inlineStr">
        <is>
          <t>HC-032</t>
        </is>
      </c>
      <c r="D7211" s="104" t="inlineStr">
        <is>
          <t>Sud-Ouest</t>
        </is>
      </c>
      <c r="E7211" s="104" t="inlineStr">
        <is>
          <t>Livraison</t>
        </is>
      </c>
      <c r="F7211" s="104" t="n">
        <v>31</v>
      </c>
      <c r="G7211" s="159" t="n">
        <v>1506</v>
      </c>
      <c r="H7211" s="159" t="n">
        <v>3909</v>
      </c>
      <c r="I7211" s="160" t="n">
        <v>26203.33</v>
      </c>
      <c r="J7211" s="160" t="n">
        <v>1551.14</v>
      </c>
      <c r="K7211" s="160" t="n">
        <v>24652.19</v>
      </c>
      <c r="L7211" s="160" t="n">
        <v>7610.1</v>
      </c>
    </row>
    <row r="7212">
      <c r="A7212" s="176" t="n">
        <v>46082</v>
      </c>
      <c r="B7212" s="104" t="inlineStr">
        <is>
          <t>2025/26</t>
        </is>
      </c>
      <c r="C7212" s="104" t="inlineStr">
        <is>
          <t>HC-032</t>
        </is>
      </c>
      <c r="D7212" s="104" t="inlineStr">
        <is>
          <t>Sud-Ouest</t>
        </is>
      </c>
      <c r="E7212" s="104" t="inlineStr">
        <is>
          <t>Sur place</t>
        </is>
      </c>
      <c r="F7212" s="104" t="n">
        <v>31</v>
      </c>
      <c r="G7212" s="159" t="n">
        <v>3282</v>
      </c>
      <c r="H7212" s="159" t="n">
        <v>8200</v>
      </c>
      <c r="I7212" s="160" t="n">
        <v>44241.17</v>
      </c>
      <c r="J7212" s="160" t="n">
        <v>1161.9</v>
      </c>
      <c r="K7212" s="160" t="n">
        <v>43079.27</v>
      </c>
      <c r="L7212" s="160" t="n">
        <v>12710.75</v>
      </c>
    </row>
    <row r="7213">
      <c r="A7213" s="176" t="n">
        <v>46082</v>
      </c>
      <c r="B7213" s="104" t="inlineStr">
        <is>
          <t>2025/26</t>
        </is>
      </c>
      <c r="C7213" s="104" t="inlineStr">
        <is>
          <t>HC-032</t>
        </is>
      </c>
      <c r="D7213" s="104" t="inlineStr">
        <is>
          <t>Sud-Ouest</t>
        </is>
      </c>
      <c r="E7213" s="104" t="inlineStr">
        <is>
          <t>À emporter</t>
        </is>
      </c>
      <c r="F7213" s="104" t="n">
        <v>31</v>
      </c>
      <c r="G7213" s="159" t="n">
        <v>2376</v>
      </c>
      <c r="H7213" s="159" t="n">
        <v>6059</v>
      </c>
      <c r="I7213" s="160" t="n">
        <v>29537.32</v>
      </c>
      <c r="J7213" s="160" t="n">
        <v>896.42</v>
      </c>
      <c r="K7213" s="160" t="n">
        <v>28640.9</v>
      </c>
      <c r="L7213" s="160" t="n">
        <v>8456.709999999999</v>
      </c>
    </row>
    <row r="7214">
      <c r="A7214" s="176" t="n">
        <v>46082</v>
      </c>
      <c r="B7214" s="104" t="inlineStr">
        <is>
          <t>2025/26</t>
        </is>
      </c>
      <c r="C7214" s="104" t="inlineStr">
        <is>
          <t>HC-033</t>
        </is>
      </c>
      <c r="D7214" s="104" t="inlineStr">
        <is>
          <t>Île-de-France</t>
        </is>
      </c>
      <c r="E7214" s="104" t="inlineStr">
        <is>
          <t>Livraison</t>
        </is>
      </c>
      <c r="F7214" s="104" t="n">
        <v>31</v>
      </c>
      <c r="G7214" s="159" t="n">
        <v>2491</v>
      </c>
      <c r="H7214" s="159" t="n">
        <v>6312</v>
      </c>
      <c r="I7214" s="160" t="n">
        <v>42825.66</v>
      </c>
      <c r="J7214" s="160" t="n">
        <v>2593.5</v>
      </c>
      <c r="K7214" s="160" t="n">
        <v>40232.16</v>
      </c>
      <c r="L7214" s="160" t="n">
        <v>12436.34</v>
      </c>
    </row>
    <row r="7215">
      <c r="A7215" s="176" t="n">
        <v>46082</v>
      </c>
      <c r="B7215" s="104" t="inlineStr">
        <is>
          <t>2025/26</t>
        </is>
      </c>
      <c r="C7215" s="104" t="inlineStr">
        <is>
          <t>HC-033</t>
        </is>
      </c>
      <c r="D7215" s="104" t="inlineStr">
        <is>
          <t>Île-de-France</t>
        </is>
      </c>
      <c r="E7215" s="104" t="inlineStr">
        <is>
          <t>Sur place</t>
        </is>
      </c>
      <c r="F7215" s="104" t="n">
        <v>31</v>
      </c>
      <c r="G7215" s="159" t="n">
        <v>5279</v>
      </c>
      <c r="H7215" s="159" t="n">
        <v>13540</v>
      </c>
      <c r="I7215" s="160" t="n">
        <v>70770.53</v>
      </c>
      <c r="J7215" s="160" t="n">
        <v>2060.92</v>
      </c>
      <c r="K7215" s="160" t="n">
        <v>68709.61</v>
      </c>
      <c r="L7215" s="160" t="n">
        <v>20522.05</v>
      </c>
    </row>
    <row r="7216">
      <c r="A7216" s="176" t="n">
        <v>46082</v>
      </c>
      <c r="B7216" s="104" t="inlineStr">
        <is>
          <t>2025/26</t>
        </is>
      </c>
      <c r="C7216" s="104" t="inlineStr">
        <is>
          <t>HC-033</t>
        </is>
      </c>
      <c r="D7216" s="104" t="inlineStr">
        <is>
          <t>Île-de-France</t>
        </is>
      </c>
      <c r="E7216" s="104" t="inlineStr">
        <is>
          <t>À emporter</t>
        </is>
      </c>
      <c r="F7216" s="104" t="n">
        <v>31</v>
      </c>
      <c r="G7216" s="159" t="n">
        <v>3982</v>
      </c>
      <c r="H7216" s="159" t="n">
        <v>10010</v>
      </c>
      <c r="I7216" s="160" t="n">
        <v>48959.99</v>
      </c>
      <c r="J7216" s="160" t="n">
        <v>1613.11</v>
      </c>
      <c r="K7216" s="160" t="n">
        <v>47346.88</v>
      </c>
      <c r="L7216" s="160" t="n">
        <v>14106.14</v>
      </c>
    </row>
    <row r="7217">
      <c r="A7217" s="176" t="n">
        <v>46082</v>
      </c>
      <c r="B7217" s="104" t="inlineStr">
        <is>
          <t>2025/26</t>
        </is>
      </c>
      <c r="C7217" s="104" t="inlineStr">
        <is>
          <t>HC-034</t>
        </is>
      </c>
      <c r="D7217" s="104" t="inlineStr">
        <is>
          <t>Nord-Ouest</t>
        </is>
      </c>
      <c r="E7217" s="104" t="inlineStr">
        <is>
          <t>Livraison</t>
        </is>
      </c>
      <c r="F7217" s="104" t="n">
        <v>30</v>
      </c>
      <c r="G7217" s="159" t="n">
        <v>1886</v>
      </c>
      <c r="H7217" s="159" t="n">
        <v>4807</v>
      </c>
      <c r="I7217" s="160" t="n">
        <v>32605.19</v>
      </c>
      <c r="J7217" s="160" t="n">
        <v>1943.44</v>
      </c>
      <c r="K7217" s="160" t="n">
        <v>30661.75</v>
      </c>
      <c r="L7217" s="160" t="n">
        <v>10685.46</v>
      </c>
    </row>
    <row r="7218">
      <c r="A7218" s="176" t="n">
        <v>46082</v>
      </c>
      <c r="B7218" s="104" t="inlineStr">
        <is>
          <t>2025/26</t>
        </is>
      </c>
      <c r="C7218" s="104" t="inlineStr">
        <is>
          <t>HC-034</t>
        </is>
      </c>
      <c r="D7218" s="104" t="inlineStr">
        <is>
          <t>Nord-Ouest</t>
        </is>
      </c>
      <c r="E7218" s="104" t="inlineStr">
        <is>
          <t>Sur place</t>
        </is>
      </c>
      <c r="F7218" s="104" t="n">
        <v>31</v>
      </c>
      <c r="G7218" s="159" t="n">
        <v>4123</v>
      </c>
      <c r="H7218" s="159" t="n">
        <v>10561</v>
      </c>
      <c r="I7218" s="160" t="n">
        <v>55866.08</v>
      </c>
      <c r="J7218" s="160" t="n">
        <v>1666.56</v>
      </c>
      <c r="K7218" s="160" t="n">
        <v>54199.52</v>
      </c>
      <c r="L7218" s="160" t="n">
        <v>18350.14</v>
      </c>
    </row>
    <row r="7219">
      <c r="A7219" s="176" t="n">
        <v>46082</v>
      </c>
      <c r="B7219" s="104" t="inlineStr">
        <is>
          <t>2025/26</t>
        </is>
      </c>
      <c r="C7219" s="104" t="inlineStr">
        <is>
          <t>HC-034</t>
        </is>
      </c>
      <c r="D7219" s="104" t="inlineStr">
        <is>
          <t>Nord-Ouest</t>
        </is>
      </c>
      <c r="E7219" s="104" t="inlineStr">
        <is>
          <t>À emporter</t>
        </is>
      </c>
      <c r="F7219" s="104" t="n">
        <v>29</v>
      </c>
      <c r="G7219" s="159" t="n">
        <v>2881</v>
      </c>
      <c r="H7219" s="159" t="n">
        <v>7188</v>
      </c>
      <c r="I7219" s="160" t="n">
        <v>35698.03</v>
      </c>
      <c r="J7219" s="160" t="n">
        <v>1095.27</v>
      </c>
      <c r="K7219" s="160" t="n">
        <v>34602.76</v>
      </c>
      <c r="L7219" s="160" t="n">
        <v>11710.96</v>
      </c>
    </row>
    <row r="7220">
      <c r="A7220" s="176" t="n">
        <v>46082</v>
      </c>
      <c r="B7220" s="104" t="inlineStr">
        <is>
          <t>2025/26</t>
        </is>
      </c>
      <c r="C7220" s="104" t="inlineStr">
        <is>
          <t>HC-035</t>
        </is>
      </c>
      <c r="D7220" s="104" t="inlineStr">
        <is>
          <t>Sud-Est</t>
        </is>
      </c>
      <c r="E7220" s="104" t="inlineStr">
        <is>
          <t>Livraison</t>
        </is>
      </c>
      <c r="F7220" s="104" t="n">
        <v>31</v>
      </c>
      <c r="G7220" s="159" t="n">
        <v>1976</v>
      </c>
      <c r="H7220" s="159" t="n">
        <v>5156</v>
      </c>
      <c r="I7220" s="160" t="n">
        <v>34230.02</v>
      </c>
      <c r="J7220" s="160" t="n">
        <v>1995.81</v>
      </c>
      <c r="K7220" s="160" t="n">
        <v>32234.21</v>
      </c>
      <c r="L7220" s="160" t="n">
        <v>9910.459999999999</v>
      </c>
    </row>
    <row r="7221">
      <c r="A7221" s="176" t="n">
        <v>46082</v>
      </c>
      <c r="B7221" s="104" t="inlineStr">
        <is>
          <t>2025/26</t>
        </is>
      </c>
      <c r="C7221" s="104" t="inlineStr">
        <is>
          <t>HC-035</t>
        </is>
      </c>
      <c r="D7221" s="104" t="inlineStr">
        <is>
          <t>Sud-Est</t>
        </is>
      </c>
      <c r="E7221" s="104" t="inlineStr">
        <is>
          <t>Sur place</t>
        </is>
      </c>
      <c r="F7221" s="104" t="n">
        <v>31</v>
      </c>
      <c r="G7221" s="159" t="n">
        <v>4084</v>
      </c>
      <c r="H7221" s="159" t="n">
        <v>10129</v>
      </c>
      <c r="I7221" s="160" t="n">
        <v>55007.45</v>
      </c>
      <c r="J7221" s="160" t="n">
        <v>1709.34</v>
      </c>
      <c r="K7221" s="160" t="n">
        <v>53298.11</v>
      </c>
      <c r="L7221" s="160" t="n">
        <v>15826.55</v>
      </c>
    </row>
    <row r="7222">
      <c r="A7222" s="176" t="n">
        <v>46082</v>
      </c>
      <c r="B7222" s="104" t="inlineStr">
        <is>
          <t>2025/26</t>
        </is>
      </c>
      <c r="C7222" s="104" t="inlineStr">
        <is>
          <t>HC-035</t>
        </is>
      </c>
      <c r="D7222" s="104" t="inlineStr">
        <is>
          <t>Sud-Est</t>
        </is>
      </c>
      <c r="E7222" s="104" t="inlineStr">
        <is>
          <t>À emporter</t>
        </is>
      </c>
      <c r="F7222" s="104" t="n">
        <v>31</v>
      </c>
      <c r="G7222" s="159" t="n">
        <v>3186</v>
      </c>
      <c r="H7222" s="159" t="n">
        <v>8360</v>
      </c>
      <c r="I7222" s="160" t="n">
        <v>39876.66</v>
      </c>
      <c r="J7222" s="160" t="n">
        <v>1250.62</v>
      </c>
      <c r="K7222" s="160" t="n">
        <v>38626.04</v>
      </c>
      <c r="L7222" s="160" t="n">
        <v>11472.63</v>
      </c>
    </row>
    <row r="7223">
      <c r="A7223" s="176" t="n">
        <v>46082</v>
      </c>
      <c r="B7223" s="104" t="inlineStr">
        <is>
          <t>2025/26</t>
        </is>
      </c>
      <c r="C7223" s="104" t="inlineStr">
        <is>
          <t>HC-036</t>
        </is>
      </c>
      <c r="D7223" s="104" t="inlineStr">
        <is>
          <t>Sud-Ouest</t>
        </is>
      </c>
      <c r="E7223" s="104" t="inlineStr">
        <is>
          <t>Drive</t>
        </is>
      </c>
      <c r="F7223" s="104" t="n">
        <v>31</v>
      </c>
      <c r="G7223" s="159" t="n">
        <v>1349</v>
      </c>
      <c r="H7223" s="159" t="n">
        <v>3405</v>
      </c>
      <c r="I7223" s="160" t="n">
        <v>19060.3</v>
      </c>
      <c r="J7223" s="160" t="n">
        <v>600.67</v>
      </c>
      <c r="K7223" s="160" t="n">
        <v>18459.63</v>
      </c>
      <c r="L7223" s="160" t="n">
        <v>5500.34</v>
      </c>
    </row>
    <row r="7224">
      <c r="A7224" s="176" t="n">
        <v>46082</v>
      </c>
      <c r="B7224" s="104" t="inlineStr">
        <is>
          <t>2025/26</t>
        </is>
      </c>
      <c r="C7224" s="104" t="inlineStr">
        <is>
          <t>HC-036</t>
        </is>
      </c>
      <c r="D7224" s="104" t="inlineStr">
        <is>
          <t>Sud-Ouest</t>
        </is>
      </c>
      <c r="E7224" s="104" t="inlineStr">
        <is>
          <t>Livraison</t>
        </is>
      </c>
      <c r="F7224" s="104" t="n">
        <v>31</v>
      </c>
      <c r="G7224" s="159" t="n">
        <v>1662</v>
      </c>
      <c r="H7224" s="159" t="n">
        <v>4335</v>
      </c>
      <c r="I7224" s="160" t="n">
        <v>28093.31</v>
      </c>
      <c r="J7224" s="160" t="n">
        <v>1603.43</v>
      </c>
      <c r="K7224" s="160" t="n">
        <v>26489.88</v>
      </c>
      <c r="L7224" s="160" t="n">
        <v>8249.690000000001</v>
      </c>
    </row>
    <row r="7225">
      <c r="A7225" s="176" t="n">
        <v>46082</v>
      </c>
      <c r="B7225" s="104" t="inlineStr">
        <is>
          <t>2025/26</t>
        </is>
      </c>
      <c r="C7225" s="104" t="inlineStr">
        <is>
          <t>HC-036</t>
        </is>
      </c>
      <c r="D7225" s="104" t="inlineStr">
        <is>
          <t>Sud-Ouest</t>
        </is>
      </c>
      <c r="E7225" s="104" t="inlineStr">
        <is>
          <t>Sur place</t>
        </is>
      </c>
      <c r="F7225" s="104" t="n">
        <v>31</v>
      </c>
      <c r="G7225" s="159" t="n">
        <v>3367</v>
      </c>
      <c r="H7225" s="159" t="n">
        <v>8485</v>
      </c>
      <c r="I7225" s="160" t="n">
        <v>45537.26</v>
      </c>
      <c r="J7225" s="160" t="n">
        <v>1368.03</v>
      </c>
      <c r="K7225" s="160" t="n">
        <v>44169.23</v>
      </c>
      <c r="L7225" s="160" t="n">
        <v>13039.87</v>
      </c>
    </row>
    <row r="7226">
      <c r="A7226" s="176" t="n">
        <v>46082</v>
      </c>
      <c r="B7226" s="104" t="inlineStr">
        <is>
          <t>2025/26</t>
        </is>
      </c>
      <c r="C7226" s="104" t="inlineStr">
        <is>
          <t>HC-036</t>
        </is>
      </c>
      <c r="D7226" s="104" t="inlineStr">
        <is>
          <t>Sud-Ouest</t>
        </is>
      </c>
      <c r="E7226" s="104" t="inlineStr">
        <is>
          <t>À emporter</t>
        </is>
      </c>
      <c r="F7226" s="104" t="n">
        <v>30</v>
      </c>
      <c r="G7226" s="159" t="n">
        <v>2551</v>
      </c>
      <c r="H7226" s="159" t="n">
        <v>6768</v>
      </c>
      <c r="I7226" s="160" t="n">
        <v>31624.86</v>
      </c>
      <c r="J7226" s="160" t="n">
        <v>965.45</v>
      </c>
      <c r="K7226" s="160" t="n">
        <v>30659.41</v>
      </c>
      <c r="L7226" s="160" t="n">
        <v>9135.040000000001</v>
      </c>
    </row>
    <row r="7227">
      <c r="A7227" s="176" t="n">
        <v>46082</v>
      </c>
      <c r="B7227" s="104" t="inlineStr">
        <is>
          <t>2025/26</t>
        </is>
      </c>
      <c r="C7227" s="104" t="inlineStr">
        <is>
          <t>HC-037</t>
        </is>
      </c>
      <c r="D7227" s="104" t="inlineStr">
        <is>
          <t>Île-de-France</t>
        </is>
      </c>
      <c r="E7227" s="104" t="inlineStr">
        <is>
          <t>Drive</t>
        </is>
      </c>
      <c r="F7227" s="104" t="n">
        <v>31</v>
      </c>
      <c r="G7227" s="159" t="n">
        <v>1339</v>
      </c>
      <c r="H7227" s="159" t="n">
        <v>3339</v>
      </c>
      <c r="I7227" s="160" t="n">
        <v>19428.41</v>
      </c>
      <c r="J7227" s="160" t="n">
        <v>630</v>
      </c>
      <c r="K7227" s="160" t="n">
        <v>18798.41</v>
      </c>
      <c r="L7227" s="160" t="n">
        <v>5593.34</v>
      </c>
    </row>
    <row r="7228">
      <c r="A7228" s="176" t="n">
        <v>46082</v>
      </c>
      <c r="B7228" s="104" t="inlineStr">
        <is>
          <t>2025/26</t>
        </is>
      </c>
      <c r="C7228" s="104" t="inlineStr">
        <is>
          <t>HC-037</t>
        </is>
      </c>
      <c r="D7228" s="104" t="inlineStr">
        <is>
          <t>Île-de-France</t>
        </is>
      </c>
      <c r="E7228" s="104" t="inlineStr">
        <is>
          <t>Livraison</t>
        </is>
      </c>
      <c r="F7228" s="104" t="n">
        <v>31</v>
      </c>
      <c r="G7228" s="159" t="n">
        <v>1639</v>
      </c>
      <c r="H7228" s="159" t="n">
        <v>4233</v>
      </c>
      <c r="I7228" s="160" t="n">
        <v>27217.61</v>
      </c>
      <c r="J7228" s="160" t="n">
        <v>1609.14</v>
      </c>
      <c r="K7228" s="160" t="n">
        <v>25608.47</v>
      </c>
      <c r="L7228" s="160" t="n">
        <v>7917.34</v>
      </c>
    </row>
    <row r="7229">
      <c r="A7229" s="176" t="n">
        <v>46082</v>
      </c>
      <c r="B7229" s="104" t="inlineStr">
        <is>
          <t>2025/26</t>
        </is>
      </c>
      <c r="C7229" s="104" t="inlineStr">
        <is>
          <t>HC-037</t>
        </is>
      </c>
      <c r="D7229" s="104" t="inlineStr">
        <is>
          <t>Île-de-France</t>
        </is>
      </c>
      <c r="E7229" s="104" t="inlineStr">
        <is>
          <t>Sur place</t>
        </is>
      </c>
      <c r="F7229" s="104" t="n">
        <v>30</v>
      </c>
      <c r="G7229" s="159" t="n">
        <v>3060</v>
      </c>
      <c r="H7229" s="159" t="n">
        <v>8021</v>
      </c>
      <c r="I7229" s="160" t="n">
        <v>41293.36</v>
      </c>
      <c r="J7229" s="160" t="n">
        <v>1421.1</v>
      </c>
      <c r="K7229" s="160" t="n">
        <v>39872.26</v>
      </c>
      <c r="L7229" s="160" t="n">
        <v>11935.35</v>
      </c>
    </row>
    <row r="7230">
      <c r="A7230" s="176" t="n">
        <v>46082</v>
      </c>
      <c r="B7230" s="104" t="inlineStr">
        <is>
          <t>2025/26</t>
        </is>
      </c>
      <c r="C7230" s="104" t="inlineStr">
        <is>
          <t>HC-037</t>
        </is>
      </c>
      <c r="D7230" s="104" t="inlineStr">
        <is>
          <t>Île-de-France</t>
        </is>
      </c>
      <c r="E7230" s="104" t="inlineStr">
        <is>
          <t>À emporter</t>
        </is>
      </c>
      <c r="F7230" s="104" t="n">
        <v>30</v>
      </c>
      <c r="G7230" s="159" t="n">
        <v>2339</v>
      </c>
      <c r="H7230" s="159" t="n">
        <v>6072</v>
      </c>
      <c r="I7230" s="160" t="n">
        <v>28972.85</v>
      </c>
      <c r="J7230" s="160" t="n">
        <v>850.1799999999999</v>
      </c>
      <c r="K7230" s="160" t="n">
        <v>28122.67</v>
      </c>
      <c r="L7230" s="160" t="n">
        <v>8367.49</v>
      </c>
    </row>
    <row r="7231">
      <c r="A7231" s="176" t="n">
        <v>46082</v>
      </c>
      <c r="B7231" s="104" t="inlineStr">
        <is>
          <t>2025/26</t>
        </is>
      </c>
      <c r="C7231" s="104" t="inlineStr">
        <is>
          <t>HC-038</t>
        </is>
      </c>
      <c r="D7231" s="104" t="inlineStr">
        <is>
          <t>Nord-Ouest</t>
        </is>
      </c>
      <c r="E7231" s="104" t="inlineStr">
        <is>
          <t>Drive</t>
        </is>
      </c>
      <c r="F7231" s="104" t="n">
        <v>30</v>
      </c>
      <c r="G7231" s="159" t="n">
        <v>928</v>
      </c>
      <c r="H7231" s="159" t="n">
        <v>2339</v>
      </c>
      <c r="I7231" s="160" t="n">
        <v>13391.09</v>
      </c>
      <c r="J7231" s="160" t="n">
        <v>465.6</v>
      </c>
      <c r="K7231" s="160" t="n">
        <v>12925.49</v>
      </c>
      <c r="L7231" s="160" t="n">
        <v>3839.13</v>
      </c>
    </row>
    <row r="7232">
      <c r="A7232" s="176" t="n">
        <v>46082</v>
      </c>
      <c r="B7232" s="104" t="inlineStr">
        <is>
          <t>2025/26</t>
        </is>
      </c>
      <c r="C7232" s="104" t="inlineStr">
        <is>
          <t>HC-038</t>
        </is>
      </c>
      <c r="D7232" s="104" t="inlineStr">
        <is>
          <t>Nord-Ouest</t>
        </is>
      </c>
      <c r="E7232" s="104" t="inlineStr">
        <is>
          <t>Livraison</t>
        </is>
      </c>
      <c r="F7232" s="104" t="n">
        <v>31</v>
      </c>
      <c r="G7232" s="159" t="n">
        <v>1124</v>
      </c>
      <c r="H7232" s="159" t="n">
        <v>2860</v>
      </c>
      <c r="I7232" s="160" t="n">
        <v>19403.9</v>
      </c>
      <c r="J7232" s="160" t="n">
        <v>1143.49</v>
      </c>
      <c r="K7232" s="160" t="n">
        <v>18260.41</v>
      </c>
      <c r="L7232" s="160" t="n">
        <v>5640.97</v>
      </c>
    </row>
    <row r="7233">
      <c r="A7233" s="176" t="n">
        <v>46082</v>
      </c>
      <c r="B7233" s="104" t="inlineStr">
        <is>
          <t>2025/26</t>
        </is>
      </c>
      <c r="C7233" s="104" t="inlineStr">
        <is>
          <t>HC-038</t>
        </is>
      </c>
      <c r="D7233" s="104" t="inlineStr">
        <is>
          <t>Nord-Ouest</t>
        </is>
      </c>
      <c r="E7233" s="104" t="inlineStr">
        <is>
          <t>Sur place</t>
        </is>
      </c>
      <c r="F7233" s="104" t="n">
        <v>31</v>
      </c>
      <c r="G7233" s="159" t="n">
        <v>2363</v>
      </c>
      <c r="H7233" s="159" t="n">
        <v>5873</v>
      </c>
      <c r="I7233" s="160" t="n">
        <v>31745.46</v>
      </c>
      <c r="J7233" s="160" t="n">
        <v>894.5599999999999</v>
      </c>
      <c r="K7233" s="160" t="n">
        <v>30850.9</v>
      </c>
      <c r="L7233" s="160" t="n">
        <v>9226.540000000001</v>
      </c>
    </row>
    <row r="7234">
      <c r="A7234" s="176" t="n">
        <v>46082</v>
      </c>
      <c r="B7234" s="104" t="inlineStr">
        <is>
          <t>2025/26</t>
        </is>
      </c>
      <c r="C7234" s="104" t="inlineStr">
        <is>
          <t>HC-038</t>
        </is>
      </c>
      <c r="D7234" s="104" t="inlineStr">
        <is>
          <t>Nord-Ouest</t>
        </is>
      </c>
      <c r="E7234" s="104" t="inlineStr">
        <is>
          <t>À emporter</t>
        </is>
      </c>
      <c r="F7234" s="104" t="n">
        <v>31</v>
      </c>
      <c r="G7234" s="159" t="n">
        <v>1817</v>
      </c>
      <c r="H7234" s="159" t="n">
        <v>4484</v>
      </c>
      <c r="I7234" s="160" t="n">
        <v>22820.35</v>
      </c>
      <c r="J7234" s="160" t="n">
        <v>664.45</v>
      </c>
      <c r="K7234" s="160" t="n">
        <v>22155.9</v>
      </c>
      <c r="L7234" s="160" t="n">
        <v>6574.2</v>
      </c>
    </row>
    <row r="7235">
      <c r="A7235" s="176" t="n">
        <v>46082</v>
      </c>
      <c r="B7235" s="104" t="inlineStr">
        <is>
          <t>2025/26</t>
        </is>
      </c>
      <c r="C7235" s="104" t="inlineStr">
        <is>
          <t>HC-039</t>
        </is>
      </c>
      <c r="D7235" s="104" t="inlineStr">
        <is>
          <t>Sud-Est</t>
        </is>
      </c>
      <c r="E7235" s="104" t="inlineStr">
        <is>
          <t>Livraison</t>
        </is>
      </c>
      <c r="F7235" s="104" t="n">
        <v>31</v>
      </c>
      <c r="G7235" s="159" t="n">
        <v>1783</v>
      </c>
      <c r="H7235" s="159" t="n">
        <v>4564</v>
      </c>
      <c r="I7235" s="160" t="n">
        <v>30854.26</v>
      </c>
      <c r="J7235" s="160" t="n">
        <v>1828.65</v>
      </c>
      <c r="K7235" s="160" t="n">
        <v>29025.61</v>
      </c>
      <c r="L7235" s="160" t="n">
        <v>8968.549999999999</v>
      </c>
    </row>
    <row r="7236">
      <c r="A7236" s="176" t="n">
        <v>46082</v>
      </c>
      <c r="B7236" s="104" t="inlineStr">
        <is>
          <t>2025/26</t>
        </is>
      </c>
      <c r="C7236" s="104" t="inlineStr">
        <is>
          <t>HC-039</t>
        </is>
      </c>
      <c r="D7236" s="104" t="inlineStr">
        <is>
          <t>Sud-Est</t>
        </is>
      </c>
      <c r="E7236" s="104" t="inlineStr">
        <is>
          <t>Sur place</t>
        </is>
      </c>
      <c r="F7236" s="104" t="n">
        <v>31</v>
      </c>
      <c r="G7236" s="159" t="n">
        <v>3891</v>
      </c>
      <c r="H7236" s="159" t="n">
        <v>9891</v>
      </c>
      <c r="I7236" s="160" t="n">
        <v>52386.03</v>
      </c>
      <c r="J7236" s="160" t="n">
        <v>1715.3</v>
      </c>
      <c r="K7236" s="160" t="n">
        <v>50670.73</v>
      </c>
      <c r="L7236" s="160" t="n">
        <v>15085.05</v>
      </c>
    </row>
    <row r="7237">
      <c r="A7237" s="176" t="n">
        <v>46082</v>
      </c>
      <c r="B7237" s="104" t="inlineStr">
        <is>
          <t>2025/26</t>
        </is>
      </c>
      <c r="C7237" s="104" t="inlineStr">
        <is>
          <t>HC-039</t>
        </is>
      </c>
      <c r="D7237" s="104" t="inlineStr">
        <is>
          <t>Sud-Est</t>
        </is>
      </c>
      <c r="E7237" s="104" t="inlineStr">
        <is>
          <t>À emporter</t>
        </is>
      </c>
      <c r="F7237" s="104" t="n">
        <v>31</v>
      </c>
      <c r="G7237" s="159" t="n">
        <v>3001</v>
      </c>
      <c r="H7237" s="159" t="n">
        <v>7513</v>
      </c>
      <c r="I7237" s="160" t="n">
        <v>37096.44</v>
      </c>
      <c r="J7237" s="160" t="n">
        <v>1131.58</v>
      </c>
      <c r="K7237" s="160" t="n">
        <v>35964.86</v>
      </c>
      <c r="L7237" s="160" t="n">
        <v>10648.24</v>
      </c>
    </row>
    <row r="7238">
      <c r="A7238" s="176" t="n">
        <v>46082</v>
      </c>
      <c r="B7238" s="104" t="inlineStr">
        <is>
          <t>2025/26</t>
        </is>
      </c>
      <c r="C7238" s="104" t="inlineStr">
        <is>
          <t>HC-040</t>
        </is>
      </c>
      <c r="D7238" s="104" t="inlineStr">
        <is>
          <t>Sud-Ouest</t>
        </is>
      </c>
      <c r="E7238" s="104" t="inlineStr">
        <is>
          <t>Livraison</t>
        </is>
      </c>
      <c r="F7238" s="104" t="n">
        <v>30</v>
      </c>
      <c r="G7238" s="159" t="n">
        <v>1799</v>
      </c>
      <c r="H7238" s="159" t="n">
        <v>4606</v>
      </c>
      <c r="I7238" s="160" t="n">
        <v>30541.09</v>
      </c>
      <c r="J7238" s="160" t="n">
        <v>1812.64</v>
      </c>
      <c r="K7238" s="160" t="n">
        <v>28728.45</v>
      </c>
      <c r="L7238" s="160" t="n">
        <v>8916.35</v>
      </c>
    </row>
    <row r="7239">
      <c r="A7239" s="176" t="n">
        <v>46082</v>
      </c>
      <c r="B7239" s="104" t="inlineStr">
        <is>
          <t>2025/26</t>
        </is>
      </c>
      <c r="C7239" s="104" t="inlineStr">
        <is>
          <t>HC-040</t>
        </is>
      </c>
      <c r="D7239" s="104" t="inlineStr">
        <is>
          <t>Sud-Ouest</t>
        </is>
      </c>
      <c r="E7239" s="104" t="inlineStr">
        <is>
          <t>Sur place</t>
        </is>
      </c>
      <c r="F7239" s="104" t="n">
        <v>31</v>
      </c>
      <c r="G7239" s="159" t="n">
        <v>3796</v>
      </c>
      <c r="H7239" s="159" t="n">
        <v>9637</v>
      </c>
      <c r="I7239" s="160" t="n">
        <v>50929.43</v>
      </c>
      <c r="J7239" s="160" t="n">
        <v>1625.5</v>
      </c>
      <c r="K7239" s="160" t="n">
        <v>49303.93</v>
      </c>
      <c r="L7239" s="160" t="n">
        <v>14825.32</v>
      </c>
    </row>
    <row r="7240">
      <c r="A7240" s="176" t="n">
        <v>46082</v>
      </c>
      <c r="B7240" s="104" t="inlineStr">
        <is>
          <t>2025/26</t>
        </is>
      </c>
      <c r="C7240" s="104" t="inlineStr">
        <is>
          <t>HC-040</t>
        </is>
      </c>
      <c r="D7240" s="104" t="inlineStr">
        <is>
          <t>Sud-Ouest</t>
        </is>
      </c>
      <c r="E7240" s="104" t="inlineStr">
        <is>
          <t>À emporter</t>
        </is>
      </c>
      <c r="F7240" s="104" t="n">
        <v>30</v>
      </c>
      <c r="G7240" s="159" t="n">
        <v>2846</v>
      </c>
      <c r="H7240" s="159" t="n">
        <v>7328</v>
      </c>
      <c r="I7240" s="160" t="n">
        <v>35175.15</v>
      </c>
      <c r="J7240" s="160" t="n">
        <v>1114.1</v>
      </c>
      <c r="K7240" s="160" t="n">
        <v>34061.05</v>
      </c>
      <c r="L7240" s="160" t="n">
        <v>10081.58</v>
      </c>
    </row>
    <row r="7241">
      <c r="A7241" s="176" t="n">
        <v>46082</v>
      </c>
      <c r="B7241" s="104" t="inlineStr">
        <is>
          <t>2025/26</t>
        </is>
      </c>
      <c r="C7241" s="104" t="inlineStr">
        <is>
          <t>HC-041</t>
        </is>
      </c>
      <c r="D7241" s="104" t="inlineStr">
        <is>
          <t>Île-de-France</t>
        </is>
      </c>
      <c r="E7241" s="104" t="inlineStr">
        <is>
          <t>Livraison</t>
        </is>
      </c>
      <c r="F7241" s="104" t="n">
        <v>31</v>
      </c>
      <c r="G7241" s="159" t="n">
        <v>2640</v>
      </c>
      <c r="H7241" s="159" t="n">
        <v>6788</v>
      </c>
      <c r="I7241" s="160" t="n">
        <v>45560.21</v>
      </c>
      <c r="J7241" s="160" t="n">
        <v>2678.17</v>
      </c>
      <c r="K7241" s="160" t="n">
        <v>42882.04</v>
      </c>
      <c r="L7241" s="160" t="n">
        <v>13201.46</v>
      </c>
    </row>
    <row r="7242">
      <c r="A7242" s="176" t="n">
        <v>46082</v>
      </c>
      <c r="B7242" s="104" t="inlineStr">
        <is>
          <t>2025/26</t>
        </is>
      </c>
      <c r="C7242" s="104" t="inlineStr">
        <is>
          <t>HC-041</t>
        </is>
      </c>
      <c r="D7242" s="104" t="inlineStr">
        <is>
          <t>Île-de-France</t>
        </is>
      </c>
      <c r="E7242" s="104" t="inlineStr">
        <is>
          <t>Sur place</t>
        </is>
      </c>
      <c r="F7242" s="104" t="n">
        <v>31</v>
      </c>
      <c r="G7242" s="159" t="n">
        <v>5532</v>
      </c>
      <c r="H7242" s="159" t="n">
        <v>14001</v>
      </c>
      <c r="I7242" s="160" t="n">
        <v>74045.57000000001</v>
      </c>
      <c r="J7242" s="160" t="n">
        <v>2307.38</v>
      </c>
      <c r="K7242" s="160" t="n">
        <v>71738.19</v>
      </c>
      <c r="L7242" s="160" t="n">
        <v>21570.39</v>
      </c>
    </row>
    <row r="7243">
      <c r="A7243" s="176" t="n">
        <v>46082</v>
      </c>
      <c r="B7243" s="104" t="inlineStr">
        <is>
          <t>2025/26</t>
        </is>
      </c>
      <c r="C7243" s="104" t="inlineStr">
        <is>
          <t>HC-041</t>
        </is>
      </c>
      <c r="D7243" s="104" t="inlineStr">
        <is>
          <t>Île-de-France</t>
        </is>
      </c>
      <c r="E7243" s="104" t="inlineStr">
        <is>
          <t>À emporter</t>
        </is>
      </c>
      <c r="F7243" s="104" t="n">
        <v>31</v>
      </c>
      <c r="G7243" s="159" t="n">
        <v>4303</v>
      </c>
      <c r="H7243" s="159" t="n">
        <v>11073</v>
      </c>
      <c r="I7243" s="160" t="n">
        <v>53584.12</v>
      </c>
      <c r="J7243" s="160" t="n">
        <v>1602.57</v>
      </c>
      <c r="K7243" s="160" t="n">
        <v>51981.55</v>
      </c>
      <c r="L7243" s="160" t="n">
        <v>15434.44</v>
      </c>
    </row>
    <row r="7244">
      <c r="A7244" s="176" t="n">
        <v>46082</v>
      </c>
      <c r="B7244" s="104" t="inlineStr">
        <is>
          <t>2025/26</t>
        </is>
      </c>
      <c r="C7244" s="104" t="inlineStr">
        <is>
          <t>HC-042</t>
        </is>
      </c>
      <c r="D7244" s="104" t="inlineStr">
        <is>
          <t>Nord-Ouest</t>
        </is>
      </c>
      <c r="E7244" s="104" t="inlineStr">
        <is>
          <t>Drive</t>
        </is>
      </c>
      <c r="F7244" s="104" t="n">
        <v>31</v>
      </c>
      <c r="G7244" s="159" t="n">
        <v>1255</v>
      </c>
      <c r="H7244" s="159" t="n">
        <v>3058</v>
      </c>
      <c r="I7244" s="160" t="n">
        <v>17961.51</v>
      </c>
      <c r="J7244" s="160" t="n">
        <v>481.61</v>
      </c>
      <c r="K7244" s="160" t="n">
        <v>17479.9</v>
      </c>
      <c r="L7244" s="160" t="n">
        <v>5182.15</v>
      </c>
    </row>
    <row r="7245">
      <c r="A7245" s="176" t="n">
        <v>46082</v>
      </c>
      <c r="B7245" s="104" t="inlineStr">
        <is>
          <t>2025/26</t>
        </is>
      </c>
      <c r="C7245" s="104" t="inlineStr">
        <is>
          <t>HC-042</t>
        </is>
      </c>
      <c r="D7245" s="104" t="inlineStr">
        <is>
          <t>Nord-Ouest</t>
        </is>
      </c>
      <c r="E7245" s="104" t="inlineStr">
        <is>
          <t>Livraison</t>
        </is>
      </c>
      <c r="F7245" s="104" t="n">
        <v>31</v>
      </c>
      <c r="G7245" s="159" t="n">
        <v>1458</v>
      </c>
      <c r="H7245" s="159" t="n">
        <v>3698</v>
      </c>
      <c r="I7245" s="160" t="n">
        <v>24754.07</v>
      </c>
      <c r="J7245" s="160" t="n">
        <v>1475.16</v>
      </c>
      <c r="K7245" s="160" t="n">
        <v>23278.91</v>
      </c>
      <c r="L7245" s="160" t="n">
        <v>7222.84</v>
      </c>
    </row>
    <row r="7246">
      <c r="A7246" s="176" t="n">
        <v>46082</v>
      </c>
      <c r="B7246" s="104" t="inlineStr">
        <is>
          <t>2025/26</t>
        </is>
      </c>
      <c r="C7246" s="104" t="inlineStr">
        <is>
          <t>HC-042</t>
        </is>
      </c>
      <c r="D7246" s="104" t="inlineStr">
        <is>
          <t>Nord-Ouest</t>
        </is>
      </c>
      <c r="E7246" s="104" t="inlineStr">
        <is>
          <t>Sur place</t>
        </is>
      </c>
      <c r="F7246" s="104" t="n">
        <v>31</v>
      </c>
      <c r="G7246" s="159" t="n">
        <v>3157</v>
      </c>
      <c r="H7246" s="159" t="n">
        <v>7994</v>
      </c>
      <c r="I7246" s="160" t="n">
        <v>42548.63</v>
      </c>
      <c r="J7246" s="160" t="n">
        <v>1293.69</v>
      </c>
      <c r="K7246" s="160" t="n">
        <v>41254.94</v>
      </c>
      <c r="L7246" s="160" t="n">
        <v>12271.5</v>
      </c>
    </row>
    <row r="7247">
      <c r="A7247" s="176" t="n">
        <v>46082</v>
      </c>
      <c r="B7247" s="104" t="inlineStr">
        <is>
          <t>2025/26</t>
        </is>
      </c>
      <c r="C7247" s="104" t="inlineStr">
        <is>
          <t>HC-042</t>
        </is>
      </c>
      <c r="D7247" s="104" t="inlineStr">
        <is>
          <t>Nord-Ouest</t>
        </is>
      </c>
      <c r="E7247" s="104" t="inlineStr">
        <is>
          <t>À emporter</t>
        </is>
      </c>
      <c r="F7247" s="104" t="n">
        <v>31</v>
      </c>
      <c r="G7247" s="159" t="n">
        <v>2365</v>
      </c>
      <c r="H7247" s="159" t="n">
        <v>5758</v>
      </c>
      <c r="I7247" s="160" t="n">
        <v>29597.81</v>
      </c>
      <c r="J7247" s="160" t="n">
        <v>940.64</v>
      </c>
      <c r="K7247" s="160" t="n">
        <v>28657.17</v>
      </c>
      <c r="L7247" s="160" t="n">
        <v>8545.65</v>
      </c>
    </row>
    <row r="7248">
      <c r="A7248" s="176" t="n">
        <v>46082</v>
      </c>
      <c r="B7248" s="104" t="inlineStr">
        <is>
          <t>2025/26</t>
        </is>
      </c>
      <c r="C7248" s="104" t="inlineStr">
        <is>
          <t>HC-043</t>
        </is>
      </c>
      <c r="D7248" s="104" t="inlineStr">
        <is>
          <t>Sud-Est</t>
        </is>
      </c>
      <c r="E7248" s="104" t="inlineStr">
        <is>
          <t>Livraison</t>
        </is>
      </c>
      <c r="F7248" s="104" t="n">
        <v>31</v>
      </c>
      <c r="G7248" s="159" t="n">
        <v>1956</v>
      </c>
      <c r="H7248" s="159" t="n">
        <v>5053</v>
      </c>
      <c r="I7248" s="160" t="n">
        <v>33725.46</v>
      </c>
      <c r="J7248" s="160" t="n">
        <v>1901.44</v>
      </c>
      <c r="K7248" s="160" t="n">
        <v>31824.02</v>
      </c>
      <c r="L7248" s="160" t="n">
        <v>9909.610000000001</v>
      </c>
    </row>
    <row r="7249">
      <c r="A7249" s="176" t="n">
        <v>46082</v>
      </c>
      <c r="B7249" s="104" t="inlineStr">
        <is>
          <t>2025/26</t>
        </is>
      </c>
      <c r="C7249" s="104" t="inlineStr">
        <is>
          <t>HC-043</t>
        </is>
      </c>
      <c r="D7249" s="104" t="inlineStr">
        <is>
          <t>Sud-Est</t>
        </is>
      </c>
      <c r="E7249" s="104" t="inlineStr">
        <is>
          <t>Sur place</t>
        </is>
      </c>
      <c r="F7249" s="104" t="n">
        <v>30</v>
      </c>
      <c r="G7249" s="159" t="n">
        <v>4034</v>
      </c>
      <c r="H7249" s="159" t="n">
        <v>10439</v>
      </c>
      <c r="I7249" s="160" t="n">
        <v>53817.19</v>
      </c>
      <c r="J7249" s="160" t="n">
        <v>1468.59</v>
      </c>
      <c r="K7249" s="160" t="n">
        <v>52348.6</v>
      </c>
      <c r="L7249" s="160" t="n">
        <v>15597.85</v>
      </c>
    </row>
    <row r="7250">
      <c r="A7250" s="176" t="n">
        <v>46082</v>
      </c>
      <c r="B7250" s="104" t="inlineStr">
        <is>
          <t>2025/26</t>
        </is>
      </c>
      <c r="C7250" s="104" t="inlineStr">
        <is>
          <t>HC-043</t>
        </is>
      </c>
      <c r="D7250" s="104" t="inlineStr">
        <is>
          <t>Sud-Est</t>
        </is>
      </c>
      <c r="E7250" s="104" t="inlineStr">
        <is>
          <t>À emporter</t>
        </is>
      </c>
      <c r="F7250" s="104" t="n">
        <v>31</v>
      </c>
      <c r="G7250" s="159" t="n">
        <v>3177</v>
      </c>
      <c r="H7250" s="159" t="n">
        <v>8481</v>
      </c>
      <c r="I7250" s="160" t="n">
        <v>39531.38</v>
      </c>
      <c r="J7250" s="160" t="n">
        <v>1294.61</v>
      </c>
      <c r="K7250" s="160" t="n">
        <v>38236.77</v>
      </c>
      <c r="L7250" s="160" t="n">
        <v>11426.49</v>
      </c>
    </row>
    <row r="7251">
      <c r="A7251" s="176" t="n">
        <v>46082</v>
      </c>
      <c r="B7251" s="104" t="inlineStr">
        <is>
          <t>2025/26</t>
        </is>
      </c>
      <c r="C7251" s="104" t="inlineStr">
        <is>
          <t>HC-044</t>
        </is>
      </c>
      <c r="D7251" s="104" t="inlineStr">
        <is>
          <t>Sud-Ouest</t>
        </is>
      </c>
      <c r="E7251" s="104" t="inlineStr">
        <is>
          <t>Livraison</t>
        </is>
      </c>
      <c r="F7251" s="104" t="n">
        <v>31</v>
      </c>
      <c r="G7251" s="159" t="n">
        <v>1215</v>
      </c>
      <c r="H7251" s="159" t="n">
        <v>3139</v>
      </c>
      <c r="I7251" s="160" t="n">
        <v>20941.43</v>
      </c>
      <c r="J7251" s="160" t="n">
        <v>1297.6</v>
      </c>
      <c r="K7251" s="160" t="n">
        <v>19643.83</v>
      </c>
      <c r="L7251" s="160" t="n">
        <v>6087.15</v>
      </c>
    </row>
    <row r="7252">
      <c r="A7252" s="176" t="n">
        <v>46082</v>
      </c>
      <c r="B7252" s="104" t="inlineStr">
        <is>
          <t>2025/26</t>
        </is>
      </c>
      <c r="C7252" s="104" t="inlineStr">
        <is>
          <t>HC-044</t>
        </is>
      </c>
      <c r="D7252" s="104" t="inlineStr">
        <is>
          <t>Sud-Ouest</t>
        </is>
      </c>
      <c r="E7252" s="104" t="inlineStr">
        <is>
          <t>Sur place</t>
        </is>
      </c>
      <c r="F7252" s="104" t="n">
        <v>31</v>
      </c>
      <c r="G7252" s="159" t="n">
        <v>2606</v>
      </c>
      <c r="H7252" s="159" t="n">
        <v>6707</v>
      </c>
      <c r="I7252" s="160" t="n">
        <v>35187.64</v>
      </c>
      <c r="J7252" s="160" t="n">
        <v>1159.95</v>
      </c>
      <c r="K7252" s="160" t="n">
        <v>34027.69</v>
      </c>
      <c r="L7252" s="160" t="n">
        <v>10108.15</v>
      </c>
    </row>
    <row r="7253">
      <c r="A7253" s="176" t="n">
        <v>46082</v>
      </c>
      <c r="B7253" s="104" t="inlineStr">
        <is>
          <t>2025/26</t>
        </is>
      </c>
      <c r="C7253" s="104" t="inlineStr">
        <is>
          <t>HC-044</t>
        </is>
      </c>
      <c r="D7253" s="104" t="inlineStr">
        <is>
          <t>Sud-Ouest</t>
        </is>
      </c>
      <c r="E7253" s="104" t="inlineStr">
        <is>
          <t>À emporter</t>
        </is>
      </c>
      <c r="F7253" s="104" t="n">
        <v>31</v>
      </c>
      <c r="G7253" s="159" t="n">
        <v>1975</v>
      </c>
      <c r="H7253" s="159" t="n">
        <v>5104</v>
      </c>
      <c r="I7253" s="160" t="n">
        <v>24665.15</v>
      </c>
      <c r="J7253" s="160" t="n">
        <v>798.67</v>
      </c>
      <c r="K7253" s="160" t="n">
        <v>23866.48</v>
      </c>
      <c r="L7253" s="160" t="n">
        <v>7043.63</v>
      </c>
    </row>
    <row r="7254">
      <c r="A7254" s="176" t="n">
        <v>46082</v>
      </c>
      <c r="B7254" s="104" t="inlineStr">
        <is>
          <t>2025/26</t>
        </is>
      </c>
      <c r="C7254" s="104" t="inlineStr">
        <is>
          <t>HC-045</t>
        </is>
      </c>
      <c r="D7254" s="104" t="inlineStr">
        <is>
          <t>Île-de-France</t>
        </is>
      </c>
      <c r="E7254" s="104" t="inlineStr">
        <is>
          <t>Livraison</t>
        </is>
      </c>
      <c r="F7254" s="104" t="n">
        <v>31</v>
      </c>
      <c r="G7254" s="159" t="n">
        <v>2160</v>
      </c>
      <c r="H7254" s="159" t="n">
        <v>5470</v>
      </c>
      <c r="I7254" s="160" t="n">
        <v>37595.93</v>
      </c>
      <c r="J7254" s="160" t="n">
        <v>2181.15</v>
      </c>
      <c r="K7254" s="160" t="n">
        <v>35414.78</v>
      </c>
      <c r="L7254" s="160" t="n">
        <v>10949.31</v>
      </c>
    </row>
    <row r="7255">
      <c r="A7255" s="176" t="n">
        <v>46082</v>
      </c>
      <c r="B7255" s="104" t="inlineStr">
        <is>
          <t>2025/26</t>
        </is>
      </c>
      <c r="C7255" s="104" t="inlineStr">
        <is>
          <t>HC-045</t>
        </is>
      </c>
      <c r="D7255" s="104" t="inlineStr">
        <is>
          <t>Île-de-France</t>
        </is>
      </c>
      <c r="E7255" s="104" t="inlineStr">
        <is>
          <t>Sur place</t>
        </is>
      </c>
      <c r="F7255" s="104" t="n">
        <v>31</v>
      </c>
      <c r="G7255" s="159" t="n">
        <v>4492</v>
      </c>
      <c r="H7255" s="159" t="n">
        <v>11069</v>
      </c>
      <c r="I7255" s="160" t="n">
        <v>60688.93</v>
      </c>
      <c r="J7255" s="160" t="n">
        <v>1867.96</v>
      </c>
      <c r="K7255" s="160" t="n">
        <v>58820.97</v>
      </c>
      <c r="L7255" s="160" t="n">
        <v>17538.14</v>
      </c>
    </row>
    <row r="7256">
      <c r="A7256" s="176" t="n">
        <v>46082</v>
      </c>
      <c r="B7256" s="104" t="inlineStr">
        <is>
          <t>2025/26</t>
        </is>
      </c>
      <c r="C7256" s="104" t="inlineStr">
        <is>
          <t>HC-045</t>
        </is>
      </c>
      <c r="D7256" s="104" t="inlineStr">
        <is>
          <t>Île-de-France</t>
        </is>
      </c>
      <c r="E7256" s="104" t="inlineStr">
        <is>
          <t>À emporter</t>
        </is>
      </c>
      <c r="F7256" s="104" t="n">
        <v>31</v>
      </c>
      <c r="G7256" s="159" t="n">
        <v>3496</v>
      </c>
      <c r="H7256" s="159" t="n">
        <v>8855</v>
      </c>
      <c r="I7256" s="160" t="n">
        <v>43464.89</v>
      </c>
      <c r="J7256" s="160" t="n">
        <v>1308.36</v>
      </c>
      <c r="K7256" s="160" t="n">
        <v>42156.53</v>
      </c>
      <c r="L7256" s="160" t="n">
        <v>12564</v>
      </c>
    </row>
    <row r="7257">
      <c r="A7257" s="176" t="n">
        <v>46082</v>
      </c>
      <c r="B7257" s="104" t="inlineStr">
        <is>
          <t>2025/26</t>
        </is>
      </c>
      <c r="C7257" s="104" t="inlineStr">
        <is>
          <t>HC-046</t>
        </is>
      </c>
      <c r="D7257" s="104" t="inlineStr">
        <is>
          <t>Nord-Ouest</t>
        </is>
      </c>
      <c r="E7257" s="104" t="inlineStr">
        <is>
          <t>Livraison</t>
        </is>
      </c>
      <c r="F7257" s="104" t="n">
        <v>31</v>
      </c>
      <c r="G7257" s="159" t="n">
        <v>1232</v>
      </c>
      <c r="H7257" s="159" t="n">
        <v>3148</v>
      </c>
      <c r="I7257" s="160" t="n">
        <v>20989.86</v>
      </c>
      <c r="J7257" s="160" t="n">
        <v>1242.49</v>
      </c>
      <c r="K7257" s="160" t="n">
        <v>19747.37</v>
      </c>
      <c r="L7257" s="160" t="n">
        <v>6076.86</v>
      </c>
    </row>
    <row r="7258">
      <c r="A7258" s="176" t="n">
        <v>46082</v>
      </c>
      <c r="B7258" s="104" t="inlineStr">
        <is>
          <t>2025/26</t>
        </is>
      </c>
      <c r="C7258" s="104" t="inlineStr">
        <is>
          <t>HC-046</t>
        </is>
      </c>
      <c r="D7258" s="104" t="inlineStr">
        <is>
          <t>Nord-Ouest</t>
        </is>
      </c>
      <c r="E7258" s="104" t="inlineStr">
        <is>
          <t>Sur place</t>
        </is>
      </c>
      <c r="F7258" s="104" t="n">
        <v>30</v>
      </c>
      <c r="G7258" s="159" t="n">
        <v>2367</v>
      </c>
      <c r="H7258" s="159" t="n">
        <v>6105</v>
      </c>
      <c r="I7258" s="160" t="n">
        <v>32177.84</v>
      </c>
      <c r="J7258" s="160" t="n">
        <v>933.8</v>
      </c>
      <c r="K7258" s="160" t="n">
        <v>31244.04</v>
      </c>
      <c r="L7258" s="160" t="n">
        <v>9277.65</v>
      </c>
    </row>
    <row r="7259">
      <c r="A7259" s="176" t="n">
        <v>46082</v>
      </c>
      <c r="B7259" s="104" t="inlineStr">
        <is>
          <t>2025/26</t>
        </is>
      </c>
      <c r="C7259" s="104" t="inlineStr">
        <is>
          <t>HC-046</t>
        </is>
      </c>
      <c r="D7259" s="104" t="inlineStr">
        <is>
          <t>Nord-Ouest</t>
        </is>
      </c>
      <c r="E7259" s="104" t="inlineStr">
        <is>
          <t>À emporter</t>
        </is>
      </c>
      <c r="F7259" s="104" t="n">
        <v>31</v>
      </c>
      <c r="G7259" s="159" t="n">
        <v>1860</v>
      </c>
      <c r="H7259" s="159" t="n">
        <v>4725</v>
      </c>
      <c r="I7259" s="160" t="n">
        <v>23080.45</v>
      </c>
      <c r="J7259" s="160" t="n">
        <v>635.64</v>
      </c>
      <c r="K7259" s="160" t="n">
        <v>22444.81</v>
      </c>
      <c r="L7259" s="160" t="n">
        <v>6761.44</v>
      </c>
    </row>
    <row r="7260">
      <c r="A7260" s="176" t="n">
        <v>46082</v>
      </c>
      <c r="B7260" s="104" t="inlineStr">
        <is>
          <t>2025/26</t>
        </is>
      </c>
      <c r="C7260" s="104" t="inlineStr">
        <is>
          <t>HC-047</t>
        </is>
      </c>
      <c r="D7260" s="104" t="inlineStr">
        <is>
          <t>Sud-Est</t>
        </is>
      </c>
      <c r="E7260" s="104" t="inlineStr">
        <is>
          <t>Livraison</t>
        </is>
      </c>
      <c r="F7260" s="104" t="n">
        <v>31</v>
      </c>
      <c r="G7260" s="159" t="n">
        <v>2184</v>
      </c>
      <c r="H7260" s="159" t="n">
        <v>5415</v>
      </c>
      <c r="I7260" s="160" t="n">
        <v>37000.09</v>
      </c>
      <c r="J7260" s="160" t="n">
        <v>2234.52</v>
      </c>
      <c r="K7260" s="160" t="n">
        <v>34765.57</v>
      </c>
      <c r="L7260" s="160" t="n">
        <v>10769.27</v>
      </c>
    </row>
    <row r="7261">
      <c r="A7261" s="176" t="n">
        <v>46082</v>
      </c>
      <c r="B7261" s="104" t="inlineStr">
        <is>
          <t>2025/26</t>
        </is>
      </c>
      <c r="C7261" s="104" t="inlineStr">
        <is>
          <t>HC-047</t>
        </is>
      </c>
      <c r="D7261" s="104" t="inlineStr">
        <is>
          <t>Sud-Est</t>
        </is>
      </c>
      <c r="E7261" s="104" t="inlineStr">
        <is>
          <t>Sur place</t>
        </is>
      </c>
      <c r="F7261" s="104" t="n">
        <v>30</v>
      </c>
      <c r="G7261" s="159" t="n">
        <v>4319</v>
      </c>
      <c r="H7261" s="159" t="n">
        <v>10680</v>
      </c>
      <c r="I7261" s="160" t="n">
        <v>58015.97</v>
      </c>
      <c r="J7261" s="160" t="n">
        <v>1882.03</v>
      </c>
      <c r="K7261" s="160" t="n">
        <v>56133.94</v>
      </c>
      <c r="L7261" s="160" t="n">
        <v>16524.69</v>
      </c>
    </row>
    <row r="7262">
      <c r="A7262" s="176" t="n">
        <v>46082</v>
      </c>
      <c r="B7262" s="104" t="inlineStr">
        <is>
          <t>2025/26</t>
        </is>
      </c>
      <c r="C7262" s="104" t="inlineStr">
        <is>
          <t>HC-047</t>
        </is>
      </c>
      <c r="D7262" s="104" t="inlineStr">
        <is>
          <t>Sud-Est</t>
        </is>
      </c>
      <c r="E7262" s="104" t="inlineStr">
        <is>
          <t>À emporter</t>
        </is>
      </c>
      <c r="F7262" s="104" t="n">
        <v>30</v>
      </c>
      <c r="G7262" s="159" t="n">
        <v>3241</v>
      </c>
      <c r="H7262" s="159" t="n">
        <v>8323</v>
      </c>
      <c r="I7262" s="160" t="n">
        <v>40326.3</v>
      </c>
      <c r="J7262" s="160" t="n">
        <v>1191.18</v>
      </c>
      <c r="K7262" s="160" t="n">
        <v>39135.12</v>
      </c>
      <c r="L7262" s="160" t="n">
        <v>11690.21</v>
      </c>
    </row>
    <row r="7263">
      <c r="A7263" s="176" t="n">
        <v>46082</v>
      </c>
      <c r="B7263" s="104" t="inlineStr">
        <is>
          <t>2025/26</t>
        </is>
      </c>
      <c r="C7263" s="104" t="inlineStr">
        <is>
          <t>HC-048</t>
        </is>
      </c>
      <c r="D7263" s="104" t="inlineStr">
        <is>
          <t>Sud-Ouest</t>
        </is>
      </c>
      <c r="E7263" s="104" t="inlineStr">
        <is>
          <t>Livraison</t>
        </is>
      </c>
      <c r="F7263" s="104" t="n">
        <v>31</v>
      </c>
      <c r="G7263" s="159" t="n">
        <v>1911</v>
      </c>
      <c r="H7263" s="159" t="n">
        <v>4997</v>
      </c>
      <c r="I7263" s="160" t="n">
        <v>33257.39</v>
      </c>
      <c r="J7263" s="160" t="n">
        <v>2017.49</v>
      </c>
      <c r="K7263" s="160" t="n">
        <v>31239.9</v>
      </c>
      <c r="L7263" s="160" t="n">
        <v>9667.209999999999</v>
      </c>
    </row>
    <row r="7264">
      <c r="A7264" s="176" t="n">
        <v>46082</v>
      </c>
      <c r="B7264" s="104" t="inlineStr">
        <is>
          <t>2025/26</t>
        </is>
      </c>
      <c r="C7264" s="104" t="inlineStr">
        <is>
          <t>HC-048</t>
        </is>
      </c>
      <c r="D7264" s="104" t="inlineStr">
        <is>
          <t>Sud-Ouest</t>
        </is>
      </c>
      <c r="E7264" s="104" t="inlineStr">
        <is>
          <t>Sur place</t>
        </is>
      </c>
      <c r="F7264" s="104" t="n">
        <v>31</v>
      </c>
      <c r="G7264" s="159" t="n">
        <v>4040</v>
      </c>
      <c r="H7264" s="159" t="n">
        <v>10259</v>
      </c>
      <c r="I7264" s="160" t="n">
        <v>54806.85</v>
      </c>
      <c r="J7264" s="160" t="n">
        <v>1694.37</v>
      </c>
      <c r="K7264" s="160" t="n">
        <v>53112.48</v>
      </c>
      <c r="L7264" s="160" t="n">
        <v>15892.1</v>
      </c>
    </row>
    <row r="7265">
      <c r="A7265" s="176" t="n">
        <v>46082</v>
      </c>
      <c r="B7265" s="104" t="inlineStr">
        <is>
          <t>2025/26</t>
        </is>
      </c>
      <c r="C7265" s="104" t="inlineStr">
        <is>
          <t>HC-048</t>
        </is>
      </c>
      <c r="D7265" s="104" t="inlineStr">
        <is>
          <t>Sud-Ouest</t>
        </is>
      </c>
      <c r="E7265" s="104" t="inlineStr">
        <is>
          <t>À emporter</t>
        </is>
      </c>
      <c r="F7265" s="104" t="n">
        <v>31</v>
      </c>
      <c r="G7265" s="159" t="n">
        <v>3128</v>
      </c>
      <c r="H7265" s="159" t="n">
        <v>7895</v>
      </c>
      <c r="I7265" s="160" t="n">
        <v>39396.83</v>
      </c>
      <c r="J7265" s="160" t="n">
        <v>1232.28</v>
      </c>
      <c r="K7265" s="160" t="n">
        <v>38164.55</v>
      </c>
      <c r="L7265" s="160" t="n">
        <v>11426.48</v>
      </c>
    </row>
    <row r="7266">
      <c r="A7266" s="176" t="n">
        <v>46082</v>
      </c>
      <c r="B7266" s="104" t="inlineStr">
        <is>
          <t>2025/26</t>
        </is>
      </c>
      <c r="C7266" s="104" t="inlineStr">
        <is>
          <t>HC-049</t>
        </is>
      </c>
      <c r="D7266" s="104" t="inlineStr">
        <is>
          <t>Île-de-France</t>
        </is>
      </c>
      <c r="E7266" s="104" t="inlineStr">
        <is>
          <t>Drive</t>
        </is>
      </c>
      <c r="F7266" s="104" t="n">
        <v>31</v>
      </c>
      <c r="G7266" s="159" t="n">
        <v>1214</v>
      </c>
      <c r="H7266" s="159" t="n">
        <v>3116</v>
      </c>
      <c r="I7266" s="160" t="n">
        <v>17182.48</v>
      </c>
      <c r="J7266" s="160" t="n">
        <v>517.88</v>
      </c>
      <c r="K7266" s="160" t="n">
        <v>16664.6</v>
      </c>
      <c r="L7266" s="160" t="n">
        <v>4941.78</v>
      </c>
    </row>
    <row r="7267">
      <c r="A7267" s="176" t="n">
        <v>46082</v>
      </c>
      <c r="B7267" s="104" t="inlineStr">
        <is>
          <t>2025/26</t>
        </is>
      </c>
      <c r="C7267" s="104" t="inlineStr">
        <is>
          <t>HC-049</t>
        </is>
      </c>
      <c r="D7267" s="104" t="inlineStr">
        <is>
          <t>Île-de-France</t>
        </is>
      </c>
      <c r="E7267" s="104" t="inlineStr">
        <is>
          <t>Livraison</t>
        </is>
      </c>
      <c r="F7267" s="104" t="n">
        <v>31</v>
      </c>
      <c r="G7267" s="159" t="n">
        <v>1536</v>
      </c>
      <c r="H7267" s="159" t="n">
        <v>3938</v>
      </c>
      <c r="I7267" s="160" t="n">
        <v>25765.95</v>
      </c>
      <c r="J7267" s="160" t="n">
        <v>1565.38</v>
      </c>
      <c r="K7267" s="160" t="n">
        <v>24200.57</v>
      </c>
      <c r="L7267" s="160" t="n">
        <v>7507.17</v>
      </c>
    </row>
    <row r="7268">
      <c r="A7268" s="176" t="n">
        <v>46082</v>
      </c>
      <c r="B7268" s="104" t="inlineStr">
        <is>
          <t>2025/26</t>
        </is>
      </c>
      <c r="C7268" s="104" t="inlineStr">
        <is>
          <t>HC-049</t>
        </is>
      </c>
      <c r="D7268" s="104" t="inlineStr">
        <is>
          <t>Île-de-France</t>
        </is>
      </c>
      <c r="E7268" s="104" t="inlineStr">
        <is>
          <t>Sur place</t>
        </is>
      </c>
      <c r="F7268" s="104" t="n">
        <v>31</v>
      </c>
      <c r="G7268" s="159" t="n">
        <v>2973</v>
      </c>
      <c r="H7268" s="159" t="n">
        <v>7516</v>
      </c>
      <c r="I7268" s="160" t="n">
        <v>40112.74</v>
      </c>
      <c r="J7268" s="160" t="n">
        <v>1082.21</v>
      </c>
      <c r="K7268" s="160" t="n">
        <v>39030.53</v>
      </c>
      <c r="L7268" s="160" t="n">
        <v>11617.9</v>
      </c>
    </row>
    <row r="7269">
      <c r="A7269" s="176" t="n">
        <v>46082</v>
      </c>
      <c r="B7269" s="104" t="inlineStr">
        <is>
          <t>2025/26</t>
        </is>
      </c>
      <c r="C7269" s="104" t="inlineStr">
        <is>
          <t>HC-049</t>
        </is>
      </c>
      <c r="D7269" s="104" t="inlineStr">
        <is>
          <t>Île-de-France</t>
        </is>
      </c>
      <c r="E7269" s="104" t="inlineStr">
        <is>
          <t>À emporter</t>
        </is>
      </c>
      <c r="F7269" s="104" t="n">
        <v>29</v>
      </c>
      <c r="G7269" s="159" t="n">
        <v>2124</v>
      </c>
      <c r="H7269" s="159" t="n">
        <v>5401</v>
      </c>
      <c r="I7269" s="160" t="n">
        <v>26033.52</v>
      </c>
      <c r="J7269" s="160" t="n">
        <v>783.01</v>
      </c>
      <c r="K7269" s="160" t="n">
        <v>25250.51</v>
      </c>
      <c r="L7269" s="160" t="n">
        <v>7557.77</v>
      </c>
    </row>
    <row r="7270">
      <c r="A7270" s="176" t="n">
        <v>46082</v>
      </c>
      <c r="B7270" s="104" t="inlineStr">
        <is>
          <t>2025/26</t>
        </is>
      </c>
      <c r="C7270" s="104" t="inlineStr">
        <is>
          <t>HC-050</t>
        </is>
      </c>
      <c r="D7270" s="104" t="inlineStr">
        <is>
          <t>Nord-Ouest</t>
        </is>
      </c>
      <c r="E7270" s="104" t="inlineStr">
        <is>
          <t>Livraison</t>
        </is>
      </c>
      <c r="F7270" s="104" t="n">
        <v>31</v>
      </c>
      <c r="G7270" s="159" t="n">
        <v>1990</v>
      </c>
      <c r="H7270" s="159" t="n">
        <v>5157</v>
      </c>
      <c r="I7270" s="160" t="n">
        <v>34807.27</v>
      </c>
      <c r="J7270" s="160" t="n">
        <v>2155.1</v>
      </c>
      <c r="K7270" s="160" t="n">
        <v>32652.17</v>
      </c>
      <c r="L7270" s="160" t="n">
        <v>10135.35</v>
      </c>
    </row>
    <row r="7271">
      <c r="A7271" s="176" t="n">
        <v>46082</v>
      </c>
      <c r="B7271" s="104" t="inlineStr">
        <is>
          <t>2025/26</t>
        </is>
      </c>
      <c r="C7271" s="104" t="inlineStr">
        <is>
          <t>HC-050</t>
        </is>
      </c>
      <c r="D7271" s="104" t="inlineStr">
        <is>
          <t>Nord-Ouest</t>
        </is>
      </c>
      <c r="E7271" s="104" t="inlineStr">
        <is>
          <t>Sur place</t>
        </is>
      </c>
      <c r="F7271" s="104" t="n">
        <v>31</v>
      </c>
      <c r="G7271" s="159" t="n">
        <v>4210</v>
      </c>
      <c r="H7271" s="159" t="n">
        <v>10608</v>
      </c>
      <c r="I7271" s="160" t="n">
        <v>56950.82</v>
      </c>
      <c r="J7271" s="160" t="n">
        <v>1633.94</v>
      </c>
      <c r="K7271" s="160" t="n">
        <v>55316.88</v>
      </c>
      <c r="L7271" s="160" t="n">
        <v>16428.4</v>
      </c>
    </row>
    <row r="7272">
      <c r="A7272" s="176" t="n">
        <v>46082</v>
      </c>
      <c r="B7272" s="104" t="inlineStr">
        <is>
          <t>2025/26</t>
        </is>
      </c>
      <c r="C7272" s="104" t="inlineStr">
        <is>
          <t>HC-050</t>
        </is>
      </c>
      <c r="D7272" s="104" t="inlineStr">
        <is>
          <t>Nord-Ouest</t>
        </is>
      </c>
      <c r="E7272" s="104" t="inlineStr">
        <is>
          <t>À emporter</t>
        </is>
      </c>
      <c r="F7272" s="104" t="n">
        <v>31</v>
      </c>
      <c r="G7272" s="159" t="n">
        <v>3160</v>
      </c>
      <c r="H7272" s="159" t="n">
        <v>8238</v>
      </c>
      <c r="I7272" s="160" t="n">
        <v>39662.15</v>
      </c>
      <c r="J7272" s="160" t="n">
        <v>1325.76</v>
      </c>
      <c r="K7272" s="160" t="n">
        <v>38336.39</v>
      </c>
      <c r="L7272" s="160" t="n">
        <v>11466.45</v>
      </c>
    </row>
    <row r="7273">
      <c r="A7273" s="176" t="n">
        <v>46082</v>
      </c>
      <c r="B7273" s="104" t="inlineStr">
        <is>
          <t>2025/26</t>
        </is>
      </c>
      <c r="C7273" s="104" t="inlineStr">
        <is>
          <t>HC-051</t>
        </is>
      </c>
      <c r="D7273" s="104" t="inlineStr">
        <is>
          <t>Sud-Est</t>
        </is>
      </c>
      <c r="E7273" s="104" t="inlineStr">
        <is>
          <t>Drive</t>
        </is>
      </c>
      <c r="F7273" s="104" t="n">
        <v>31</v>
      </c>
      <c r="G7273" s="159" t="n">
        <v>1045</v>
      </c>
      <c r="H7273" s="159" t="n">
        <v>2618</v>
      </c>
      <c r="I7273" s="160" t="n">
        <v>14867.32</v>
      </c>
      <c r="J7273" s="160" t="n">
        <v>407.37</v>
      </c>
      <c r="K7273" s="160" t="n">
        <v>14459.95</v>
      </c>
      <c r="L7273" s="160" t="n">
        <v>4313.43</v>
      </c>
    </row>
    <row r="7274">
      <c r="A7274" s="176" t="n">
        <v>46082</v>
      </c>
      <c r="B7274" s="104" t="inlineStr">
        <is>
          <t>2025/26</t>
        </is>
      </c>
      <c r="C7274" s="104" t="inlineStr">
        <is>
          <t>HC-051</t>
        </is>
      </c>
      <c r="D7274" s="104" t="inlineStr">
        <is>
          <t>Sud-Est</t>
        </is>
      </c>
      <c r="E7274" s="104" t="inlineStr">
        <is>
          <t>Livraison</t>
        </is>
      </c>
      <c r="F7274" s="104" t="n">
        <v>31</v>
      </c>
      <c r="G7274" s="159" t="n">
        <v>1246</v>
      </c>
      <c r="H7274" s="159" t="n">
        <v>3121</v>
      </c>
      <c r="I7274" s="160" t="n">
        <v>20985.94</v>
      </c>
      <c r="J7274" s="160" t="n">
        <v>1221.32</v>
      </c>
      <c r="K7274" s="160" t="n">
        <v>19764.62</v>
      </c>
      <c r="L7274" s="160" t="n">
        <v>6084.35</v>
      </c>
    </row>
    <row r="7275">
      <c r="A7275" s="176" t="n">
        <v>46082</v>
      </c>
      <c r="B7275" s="104" t="inlineStr">
        <is>
          <t>2025/26</t>
        </is>
      </c>
      <c r="C7275" s="104" t="inlineStr">
        <is>
          <t>HC-051</t>
        </is>
      </c>
      <c r="D7275" s="104" t="inlineStr">
        <is>
          <t>Sud-Est</t>
        </is>
      </c>
      <c r="E7275" s="104" t="inlineStr">
        <is>
          <t>Sur place</t>
        </is>
      </c>
      <c r="F7275" s="104" t="n">
        <v>30</v>
      </c>
      <c r="G7275" s="159" t="n">
        <v>2420</v>
      </c>
      <c r="H7275" s="159" t="n">
        <v>6185</v>
      </c>
      <c r="I7275" s="160" t="n">
        <v>32688.93</v>
      </c>
      <c r="J7275" s="160" t="n">
        <v>1020</v>
      </c>
      <c r="K7275" s="160" t="n">
        <v>31668.93</v>
      </c>
      <c r="L7275" s="160" t="n">
        <v>9509.110000000001</v>
      </c>
    </row>
    <row r="7276">
      <c r="A7276" s="176" t="n">
        <v>46082</v>
      </c>
      <c r="B7276" s="104" t="inlineStr">
        <is>
          <t>2025/26</t>
        </is>
      </c>
      <c r="C7276" s="104" t="inlineStr">
        <is>
          <t>HC-051</t>
        </is>
      </c>
      <c r="D7276" s="104" t="inlineStr">
        <is>
          <t>Sud-Est</t>
        </is>
      </c>
      <c r="E7276" s="104" t="inlineStr">
        <is>
          <t>À emporter</t>
        </is>
      </c>
      <c r="F7276" s="104" t="n">
        <v>31</v>
      </c>
      <c r="G7276" s="159" t="n">
        <v>1886</v>
      </c>
      <c r="H7276" s="159" t="n">
        <v>4783</v>
      </c>
      <c r="I7276" s="160" t="n">
        <v>23232.88</v>
      </c>
      <c r="J7276" s="160" t="n">
        <v>689.55</v>
      </c>
      <c r="K7276" s="160" t="n">
        <v>22543.33</v>
      </c>
      <c r="L7276" s="160" t="n">
        <v>6676.64</v>
      </c>
    </row>
    <row r="7277">
      <c r="A7277" s="176" t="n">
        <v>46082</v>
      </c>
      <c r="B7277" s="104" t="inlineStr">
        <is>
          <t>2025/26</t>
        </is>
      </c>
      <c r="C7277" s="104" t="inlineStr">
        <is>
          <t>HC-052</t>
        </is>
      </c>
      <c r="D7277" s="104" t="inlineStr">
        <is>
          <t>Sud-Ouest</t>
        </is>
      </c>
      <c r="E7277" s="104" t="inlineStr">
        <is>
          <t>Livraison</t>
        </is>
      </c>
      <c r="F7277" s="104" t="n">
        <v>31</v>
      </c>
      <c r="G7277" s="159" t="n">
        <v>1653</v>
      </c>
      <c r="H7277" s="159" t="n">
        <v>4214</v>
      </c>
      <c r="I7277" s="160" t="n">
        <v>28266.66</v>
      </c>
      <c r="J7277" s="160" t="n">
        <v>1674.2</v>
      </c>
      <c r="K7277" s="160" t="n">
        <v>26592.46</v>
      </c>
      <c r="L7277" s="160" t="n">
        <v>9540.07</v>
      </c>
    </row>
    <row r="7278">
      <c r="A7278" s="176" t="n">
        <v>46082</v>
      </c>
      <c r="B7278" s="104" t="inlineStr">
        <is>
          <t>2025/26</t>
        </is>
      </c>
      <c r="C7278" s="104" t="inlineStr">
        <is>
          <t>HC-052</t>
        </is>
      </c>
      <c r="D7278" s="104" t="inlineStr">
        <is>
          <t>Sud-Ouest</t>
        </is>
      </c>
      <c r="E7278" s="104" t="inlineStr">
        <is>
          <t>Sur place</t>
        </is>
      </c>
      <c r="F7278" s="104" t="n">
        <v>31</v>
      </c>
      <c r="G7278" s="159" t="n">
        <v>3596</v>
      </c>
      <c r="H7278" s="159" t="n">
        <v>8946</v>
      </c>
      <c r="I7278" s="160" t="n">
        <v>47772.73</v>
      </c>
      <c r="J7278" s="160" t="n">
        <v>1398.59</v>
      </c>
      <c r="K7278" s="160" t="n">
        <v>46374.14</v>
      </c>
      <c r="L7278" s="160" t="n">
        <v>16146.95</v>
      </c>
    </row>
    <row r="7279">
      <c r="A7279" s="176" t="n">
        <v>46082</v>
      </c>
      <c r="B7279" s="104" t="inlineStr">
        <is>
          <t>2025/26</t>
        </is>
      </c>
      <c r="C7279" s="104" t="inlineStr">
        <is>
          <t>HC-052</t>
        </is>
      </c>
      <c r="D7279" s="104" t="inlineStr">
        <is>
          <t>Sud-Ouest</t>
        </is>
      </c>
      <c r="E7279" s="104" t="inlineStr">
        <is>
          <t>À emporter</t>
        </is>
      </c>
      <c r="F7279" s="104" t="n">
        <v>30</v>
      </c>
      <c r="G7279" s="159" t="n">
        <v>2588</v>
      </c>
      <c r="H7279" s="159" t="n">
        <v>6383</v>
      </c>
      <c r="I7279" s="160" t="n">
        <v>31912.6</v>
      </c>
      <c r="J7279" s="160" t="n">
        <v>947.28</v>
      </c>
      <c r="K7279" s="160" t="n">
        <v>30965.32</v>
      </c>
      <c r="L7279" s="160" t="n">
        <v>10761.31</v>
      </c>
    </row>
    <row r="7280">
      <c r="A7280" s="176" t="n">
        <v>46082</v>
      </c>
      <c r="B7280" s="104" t="inlineStr">
        <is>
          <t>2025/26</t>
        </is>
      </c>
      <c r="C7280" s="104" t="inlineStr">
        <is>
          <t>HC-053</t>
        </is>
      </c>
      <c r="D7280" s="104" t="inlineStr">
        <is>
          <t>Île-de-France</t>
        </is>
      </c>
      <c r="E7280" s="104" t="inlineStr">
        <is>
          <t>Livraison</t>
        </is>
      </c>
      <c r="F7280" s="104" t="n">
        <v>31</v>
      </c>
      <c r="G7280" s="159" t="n">
        <v>2055</v>
      </c>
      <c r="H7280" s="159" t="n">
        <v>5174</v>
      </c>
      <c r="I7280" s="160" t="n">
        <v>34493.83</v>
      </c>
      <c r="J7280" s="160" t="n">
        <v>2014.61</v>
      </c>
      <c r="K7280" s="160" t="n">
        <v>32479.22</v>
      </c>
      <c r="L7280" s="160" t="n">
        <v>10069.51</v>
      </c>
    </row>
    <row r="7281">
      <c r="A7281" s="176" t="n">
        <v>46082</v>
      </c>
      <c r="B7281" s="104" t="inlineStr">
        <is>
          <t>2025/26</t>
        </is>
      </c>
      <c r="C7281" s="104" t="inlineStr">
        <is>
          <t>HC-053</t>
        </is>
      </c>
      <c r="D7281" s="104" t="inlineStr">
        <is>
          <t>Île-de-France</t>
        </is>
      </c>
      <c r="E7281" s="104" t="inlineStr">
        <is>
          <t>Sur place</t>
        </is>
      </c>
      <c r="F7281" s="104" t="n">
        <v>29</v>
      </c>
      <c r="G7281" s="159" t="n">
        <v>3700</v>
      </c>
      <c r="H7281" s="159" t="n">
        <v>9479</v>
      </c>
      <c r="I7281" s="160" t="n">
        <v>50302.01</v>
      </c>
      <c r="J7281" s="160" t="n">
        <v>1462.38</v>
      </c>
      <c r="K7281" s="160" t="n">
        <v>48839.63</v>
      </c>
      <c r="L7281" s="160" t="n">
        <v>14673.83</v>
      </c>
    </row>
    <row r="7282">
      <c r="A7282" s="176" t="n">
        <v>46082</v>
      </c>
      <c r="B7282" s="104" t="inlineStr">
        <is>
          <t>2025/26</t>
        </is>
      </c>
      <c r="C7282" s="104" t="inlineStr">
        <is>
          <t>HC-053</t>
        </is>
      </c>
      <c r="D7282" s="104" t="inlineStr">
        <is>
          <t>Île-de-France</t>
        </is>
      </c>
      <c r="E7282" s="104" t="inlineStr">
        <is>
          <t>À emporter</t>
        </is>
      </c>
      <c r="F7282" s="104" t="n">
        <v>31</v>
      </c>
      <c r="G7282" s="159" t="n">
        <v>3000</v>
      </c>
      <c r="H7282" s="159" t="n">
        <v>7909</v>
      </c>
      <c r="I7282" s="160" t="n">
        <v>37683.99</v>
      </c>
      <c r="J7282" s="160" t="n">
        <v>1307.99</v>
      </c>
      <c r="K7282" s="160" t="n">
        <v>36376</v>
      </c>
      <c r="L7282" s="160" t="n">
        <v>10861.27</v>
      </c>
    </row>
    <row r="7283">
      <c r="A7283" s="176" t="n">
        <v>46082</v>
      </c>
      <c r="B7283" s="104" t="inlineStr">
        <is>
          <t>2025/26</t>
        </is>
      </c>
      <c r="C7283" s="104" t="inlineStr">
        <is>
          <t>HC-054</t>
        </is>
      </c>
      <c r="D7283" s="104" t="inlineStr">
        <is>
          <t>Nord-Ouest</t>
        </is>
      </c>
      <c r="E7283" s="104" t="inlineStr">
        <is>
          <t>Drive</t>
        </is>
      </c>
      <c r="F7283" s="104" t="n">
        <v>31</v>
      </c>
      <c r="G7283" s="159" t="n">
        <v>1241</v>
      </c>
      <c r="H7283" s="159" t="n">
        <v>3115</v>
      </c>
      <c r="I7283" s="160" t="n">
        <v>17848.02</v>
      </c>
      <c r="J7283" s="160" t="n">
        <v>563.21</v>
      </c>
      <c r="K7283" s="160" t="n">
        <v>17284.81</v>
      </c>
      <c r="L7283" s="160" t="n">
        <v>5183.85</v>
      </c>
    </row>
    <row r="7284">
      <c r="A7284" s="176" t="n">
        <v>46082</v>
      </c>
      <c r="B7284" s="104" t="inlineStr">
        <is>
          <t>2025/26</t>
        </is>
      </c>
      <c r="C7284" s="104" t="inlineStr">
        <is>
          <t>HC-054</t>
        </is>
      </c>
      <c r="D7284" s="104" t="inlineStr">
        <is>
          <t>Nord-Ouest</t>
        </is>
      </c>
      <c r="E7284" s="104" t="inlineStr">
        <is>
          <t>Livraison</t>
        </is>
      </c>
      <c r="F7284" s="104" t="n">
        <v>30</v>
      </c>
      <c r="G7284" s="159" t="n">
        <v>1438</v>
      </c>
      <c r="H7284" s="159" t="n">
        <v>3658</v>
      </c>
      <c r="I7284" s="160" t="n">
        <v>24726.73</v>
      </c>
      <c r="J7284" s="160" t="n">
        <v>1378.24</v>
      </c>
      <c r="K7284" s="160" t="n">
        <v>23348.49</v>
      </c>
      <c r="L7284" s="160" t="n">
        <v>7207.02</v>
      </c>
    </row>
    <row r="7285">
      <c r="A7285" s="176" t="n">
        <v>46082</v>
      </c>
      <c r="B7285" s="104" t="inlineStr">
        <is>
          <t>2025/26</t>
        </is>
      </c>
      <c r="C7285" s="104" t="inlineStr">
        <is>
          <t>HC-054</t>
        </is>
      </c>
      <c r="D7285" s="104" t="inlineStr">
        <is>
          <t>Nord-Ouest</t>
        </is>
      </c>
      <c r="E7285" s="104" t="inlineStr">
        <is>
          <t>Sur place</t>
        </is>
      </c>
      <c r="F7285" s="104" t="n">
        <v>31</v>
      </c>
      <c r="G7285" s="159" t="n">
        <v>2988</v>
      </c>
      <c r="H7285" s="159" t="n">
        <v>7558</v>
      </c>
      <c r="I7285" s="160" t="n">
        <v>40654.78</v>
      </c>
      <c r="J7285" s="160" t="n">
        <v>1261.59</v>
      </c>
      <c r="K7285" s="160" t="n">
        <v>39393.19</v>
      </c>
      <c r="L7285" s="160" t="n">
        <v>11747.26</v>
      </c>
    </row>
    <row r="7286">
      <c r="A7286" s="176" t="n">
        <v>46082</v>
      </c>
      <c r="B7286" s="104" t="inlineStr">
        <is>
          <t>2025/26</t>
        </is>
      </c>
      <c r="C7286" s="104" t="inlineStr">
        <is>
          <t>HC-054</t>
        </is>
      </c>
      <c r="D7286" s="104" t="inlineStr">
        <is>
          <t>Nord-Ouest</t>
        </is>
      </c>
      <c r="E7286" s="104" t="inlineStr">
        <is>
          <t>À emporter</t>
        </is>
      </c>
      <c r="F7286" s="104" t="n">
        <v>30</v>
      </c>
      <c r="G7286" s="159" t="n">
        <v>2266</v>
      </c>
      <c r="H7286" s="159" t="n">
        <v>5676</v>
      </c>
      <c r="I7286" s="160" t="n">
        <v>28048.5</v>
      </c>
      <c r="J7286" s="160" t="n">
        <v>857.28</v>
      </c>
      <c r="K7286" s="160" t="n">
        <v>27191.22</v>
      </c>
      <c r="L7286" s="160" t="n">
        <v>8064.67</v>
      </c>
    </row>
    <row r="7287">
      <c r="A7287" s="176" t="n">
        <v>46082</v>
      </c>
      <c r="B7287" s="104" t="inlineStr">
        <is>
          <t>2025/26</t>
        </is>
      </c>
      <c r="C7287" s="104" t="inlineStr">
        <is>
          <t>HC-055</t>
        </is>
      </c>
      <c r="D7287" s="104" t="inlineStr">
        <is>
          <t>Sud-Est</t>
        </is>
      </c>
      <c r="E7287" s="104" t="inlineStr">
        <is>
          <t>Livraison</t>
        </is>
      </c>
      <c r="F7287" s="104" t="n">
        <v>31</v>
      </c>
      <c r="G7287" s="159" t="n">
        <v>2885</v>
      </c>
      <c r="H7287" s="159" t="n">
        <v>7550</v>
      </c>
      <c r="I7287" s="160" t="n">
        <v>48878.72</v>
      </c>
      <c r="J7287" s="160" t="n">
        <v>2880.61</v>
      </c>
      <c r="K7287" s="160" t="n">
        <v>45998.11</v>
      </c>
      <c r="L7287" s="160" t="n">
        <v>14404.8</v>
      </c>
    </row>
    <row r="7288">
      <c r="A7288" s="176" t="n">
        <v>46082</v>
      </c>
      <c r="B7288" s="104" t="inlineStr">
        <is>
          <t>2025/26</t>
        </is>
      </c>
      <c r="C7288" s="104" t="inlineStr">
        <is>
          <t>HC-055</t>
        </is>
      </c>
      <c r="D7288" s="104" t="inlineStr">
        <is>
          <t>Sud-Est</t>
        </is>
      </c>
      <c r="E7288" s="104" t="inlineStr">
        <is>
          <t>Sur place</t>
        </is>
      </c>
      <c r="F7288" s="104" t="n">
        <v>31</v>
      </c>
      <c r="G7288" s="159" t="n">
        <v>5792</v>
      </c>
      <c r="H7288" s="159" t="n">
        <v>14701</v>
      </c>
      <c r="I7288" s="160" t="n">
        <v>77191.53</v>
      </c>
      <c r="J7288" s="160" t="n">
        <v>2083.61</v>
      </c>
      <c r="K7288" s="160" t="n">
        <v>75107.92</v>
      </c>
      <c r="L7288" s="160" t="n">
        <v>22512.69</v>
      </c>
    </row>
    <row r="7289">
      <c r="A7289" s="176" t="n">
        <v>46082</v>
      </c>
      <c r="B7289" s="104" t="inlineStr">
        <is>
          <t>2025/26</t>
        </is>
      </c>
      <c r="C7289" s="104" t="inlineStr">
        <is>
          <t>HC-055</t>
        </is>
      </c>
      <c r="D7289" s="104" t="inlineStr">
        <is>
          <t>Sud-Est</t>
        </is>
      </c>
      <c r="E7289" s="104" t="inlineStr">
        <is>
          <t>À emporter</t>
        </is>
      </c>
      <c r="F7289" s="104" t="n">
        <v>30</v>
      </c>
      <c r="G7289" s="159" t="n">
        <v>4174</v>
      </c>
      <c r="H7289" s="159" t="n">
        <v>10378</v>
      </c>
      <c r="I7289" s="160" t="n">
        <v>51661.78</v>
      </c>
      <c r="J7289" s="160" t="n">
        <v>1554.18</v>
      </c>
      <c r="K7289" s="160" t="n">
        <v>50107.6</v>
      </c>
      <c r="L7289" s="160" t="n">
        <v>14944.5</v>
      </c>
    </row>
    <row r="7290">
      <c r="A7290" s="176" t="n">
        <v>46082</v>
      </c>
      <c r="B7290" s="104" t="inlineStr">
        <is>
          <t>2025/26</t>
        </is>
      </c>
      <c r="C7290" s="104" t="inlineStr">
        <is>
          <t>HC-056</t>
        </is>
      </c>
      <c r="D7290" s="104" t="inlineStr">
        <is>
          <t>Sud-Ouest</t>
        </is>
      </c>
      <c r="E7290" s="104" t="inlineStr">
        <is>
          <t>Drive</t>
        </is>
      </c>
      <c r="F7290" s="104" t="n">
        <v>31</v>
      </c>
      <c r="G7290" s="159" t="n">
        <v>1375</v>
      </c>
      <c r="H7290" s="159" t="n">
        <v>3566</v>
      </c>
      <c r="I7290" s="160" t="n">
        <v>19487.19</v>
      </c>
      <c r="J7290" s="160" t="n">
        <v>585.78</v>
      </c>
      <c r="K7290" s="160" t="n">
        <v>18901.41</v>
      </c>
      <c r="L7290" s="160" t="n">
        <v>5613.28</v>
      </c>
    </row>
    <row r="7291">
      <c r="A7291" s="176" t="n">
        <v>46082</v>
      </c>
      <c r="B7291" s="104" t="inlineStr">
        <is>
          <t>2025/26</t>
        </is>
      </c>
      <c r="C7291" s="104" t="inlineStr">
        <is>
          <t>HC-056</t>
        </is>
      </c>
      <c r="D7291" s="104" t="inlineStr">
        <is>
          <t>Sud-Ouest</t>
        </is>
      </c>
      <c r="E7291" s="104" t="inlineStr">
        <is>
          <t>Livraison</t>
        </is>
      </c>
      <c r="F7291" s="104" t="n">
        <v>31</v>
      </c>
      <c r="G7291" s="159" t="n">
        <v>1732</v>
      </c>
      <c r="H7291" s="159" t="n">
        <v>4511</v>
      </c>
      <c r="I7291" s="160" t="n">
        <v>29341.87</v>
      </c>
      <c r="J7291" s="160" t="n">
        <v>1775.69</v>
      </c>
      <c r="K7291" s="160" t="n">
        <v>27566.18</v>
      </c>
      <c r="L7291" s="160" t="n">
        <v>8518.75</v>
      </c>
    </row>
    <row r="7292">
      <c r="A7292" s="176" t="n">
        <v>46082</v>
      </c>
      <c r="B7292" s="104" t="inlineStr">
        <is>
          <t>2025/26</t>
        </is>
      </c>
      <c r="C7292" s="104" t="inlineStr">
        <is>
          <t>HC-056</t>
        </is>
      </c>
      <c r="D7292" s="104" t="inlineStr">
        <is>
          <t>Sud-Ouest</t>
        </is>
      </c>
      <c r="E7292" s="104" t="inlineStr">
        <is>
          <t>Sur place</t>
        </is>
      </c>
      <c r="F7292" s="104" t="n">
        <v>30</v>
      </c>
      <c r="G7292" s="159" t="n">
        <v>3240</v>
      </c>
      <c r="H7292" s="159" t="n">
        <v>8415</v>
      </c>
      <c r="I7292" s="160" t="n">
        <v>43691.3</v>
      </c>
      <c r="J7292" s="160" t="n">
        <v>1478.15</v>
      </c>
      <c r="K7292" s="160" t="n">
        <v>42213.15</v>
      </c>
      <c r="L7292" s="160" t="n">
        <v>12591.36</v>
      </c>
    </row>
    <row r="7293">
      <c r="A7293" s="176" t="n">
        <v>46082</v>
      </c>
      <c r="B7293" s="104" t="inlineStr">
        <is>
          <t>2025/26</t>
        </is>
      </c>
      <c r="C7293" s="104" t="inlineStr">
        <is>
          <t>HC-056</t>
        </is>
      </c>
      <c r="D7293" s="104" t="inlineStr">
        <is>
          <t>Sud-Ouest</t>
        </is>
      </c>
      <c r="E7293" s="104" t="inlineStr">
        <is>
          <t>À emporter</t>
        </is>
      </c>
      <c r="F7293" s="104" t="n">
        <v>31</v>
      </c>
      <c r="G7293" s="159" t="n">
        <v>2621</v>
      </c>
      <c r="H7293" s="159" t="n">
        <v>6732</v>
      </c>
      <c r="I7293" s="160" t="n">
        <v>32334.06</v>
      </c>
      <c r="J7293" s="160" t="n">
        <v>1103.58</v>
      </c>
      <c r="K7293" s="160" t="n">
        <v>31230.48</v>
      </c>
      <c r="L7293" s="160" t="n">
        <v>9376.75</v>
      </c>
    </row>
    <row r="7294">
      <c r="A7294" s="176" t="n">
        <v>46082</v>
      </c>
      <c r="B7294" s="104" t="inlineStr">
        <is>
          <t>2025/26</t>
        </is>
      </c>
      <c r="C7294" s="104" t="inlineStr">
        <is>
          <t>HC-057</t>
        </is>
      </c>
      <c r="D7294" s="104" t="inlineStr">
        <is>
          <t>Île-de-France</t>
        </is>
      </c>
      <c r="E7294" s="104" t="inlineStr">
        <is>
          <t>Livraison</t>
        </is>
      </c>
      <c r="F7294" s="104" t="n">
        <v>31</v>
      </c>
      <c r="G7294" s="159" t="n">
        <v>2171</v>
      </c>
      <c r="H7294" s="159" t="n">
        <v>5541</v>
      </c>
      <c r="I7294" s="160" t="n">
        <v>36514.03</v>
      </c>
      <c r="J7294" s="160" t="n">
        <v>2063.24</v>
      </c>
      <c r="K7294" s="160" t="n">
        <v>34450.79</v>
      </c>
      <c r="L7294" s="160" t="n">
        <v>10762.73</v>
      </c>
    </row>
    <row r="7295">
      <c r="A7295" s="176" t="n">
        <v>46082</v>
      </c>
      <c r="B7295" s="104" t="inlineStr">
        <is>
          <t>2025/26</t>
        </is>
      </c>
      <c r="C7295" s="104" t="inlineStr">
        <is>
          <t>HC-057</t>
        </is>
      </c>
      <c r="D7295" s="104" t="inlineStr">
        <is>
          <t>Île-de-France</t>
        </is>
      </c>
      <c r="E7295" s="104" t="inlineStr">
        <is>
          <t>Sur place</t>
        </is>
      </c>
      <c r="F7295" s="104" t="n">
        <v>31</v>
      </c>
      <c r="G7295" s="159" t="n">
        <v>4334</v>
      </c>
      <c r="H7295" s="159" t="n">
        <v>10789</v>
      </c>
      <c r="I7295" s="160" t="n">
        <v>58019.23</v>
      </c>
      <c r="J7295" s="160" t="n">
        <v>1840.59</v>
      </c>
      <c r="K7295" s="160" t="n">
        <v>56178.64</v>
      </c>
      <c r="L7295" s="160" t="n">
        <v>16719.21</v>
      </c>
    </row>
    <row r="7296">
      <c r="A7296" s="176" t="n">
        <v>46082</v>
      </c>
      <c r="B7296" s="104" t="inlineStr">
        <is>
          <t>2025/26</t>
        </is>
      </c>
      <c r="C7296" s="104" t="inlineStr">
        <is>
          <t>HC-057</t>
        </is>
      </c>
      <c r="D7296" s="104" t="inlineStr">
        <is>
          <t>Île-de-France</t>
        </is>
      </c>
      <c r="E7296" s="104" t="inlineStr">
        <is>
          <t>À emporter</t>
        </is>
      </c>
      <c r="F7296" s="104" t="n">
        <v>30</v>
      </c>
      <c r="G7296" s="159" t="n">
        <v>3244</v>
      </c>
      <c r="H7296" s="159" t="n">
        <v>8423</v>
      </c>
      <c r="I7296" s="160" t="n">
        <v>40145.48</v>
      </c>
      <c r="J7296" s="160" t="n">
        <v>1149.97</v>
      </c>
      <c r="K7296" s="160" t="n">
        <v>38995.51</v>
      </c>
      <c r="L7296" s="160" t="n">
        <v>11580.46</v>
      </c>
    </row>
    <row r="7297">
      <c r="A7297" s="176" t="n">
        <v>46082</v>
      </c>
      <c r="B7297" s="104" t="inlineStr">
        <is>
          <t>2025/26</t>
        </is>
      </c>
      <c r="C7297" s="104" t="inlineStr">
        <is>
          <t>HC-058</t>
        </is>
      </c>
      <c r="D7297" s="104" t="inlineStr">
        <is>
          <t>Nord-Ouest</t>
        </is>
      </c>
      <c r="E7297" s="104" t="inlineStr">
        <is>
          <t>Livraison</t>
        </is>
      </c>
      <c r="F7297" s="104" t="n">
        <v>31</v>
      </c>
      <c r="G7297" s="159" t="n">
        <v>1316</v>
      </c>
      <c r="H7297" s="159" t="n">
        <v>3366</v>
      </c>
      <c r="I7297" s="160" t="n">
        <v>22499.83</v>
      </c>
      <c r="J7297" s="160" t="n">
        <v>1248.35</v>
      </c>
      <c r="K7297" s="160" t="n">
        <v>21251.48</v>
      </c>
      <c r="L7297" s="160" t="n">
        <v>6585.25</v>
      </c>
    </row>
    <row r="7298">
      <c r="A7298" s="176" t="n">
        <v>46082</v>
      </c>
      <c r="B7298" s="104" t="inlineStr">
        <is>
          <t>2025/26</t>
        </is>
      </c>
      <c r="C7298" s="104" t="inlineStr">
        <is>
          <t>HC-058</t>
        </is>
      </c>
      <c r="D7298" s="104" t="inlineStr">
        <is>
          <t>Nord-Ouest</t>
        </is>
      </c>
      <c r="E7298" s="104" t="inlineStr">
        <is>
          <t>Sur place</t>
        </is>
      </c>
      <c r="F7298" s="104" t="n">
        <v>30</v>
      </c>
      <c r="G7298" s="159" t="n">
        <v>2527</v>
      </c>
      <c r="H7298" s="159" t="n">
        <v>6328</v>
      </c>
      <c r="I7298" s="160" t="n">
        <v>34190.35</v>
      </c>
      <c r="J7298" s="160" t="n">
        <v>1030.41</v>
      </c>
      <c r="K7298" s="160" t="n">
        <v>33159.94</v>
      </c>
      <c r="L7298" s="160" t="n">
        <v>9859.190000000001</v>
      </c>
    </row>
    <row r="7299">
      <c r="A7299" s="176" t="n">
        <v>46082</v>
      </c>
      <c r="B7299" s="104" t="inlineStr">
        <is>
          <t>2025/26</t>
        </is>
      </c>
      <c r="C7299" s="104" t="inlineStr">
        <is>
          <t>HC-058</t>
        </is>
      </c>
      <c r="D7299" s="104" t="inlineStr">
        <is>
          <t>Nord-Ouest</t>
        </is>
      </c>
      <c r="E7299" s="104" t="inlineStr">
        <is>
          <t>À emporter</t>
        </is>
      </c>
      <c r="F7299" s="104" t="n">
        <v>31</v>
      </c>
      <c r="G7299" s="159" t="n">
        <v>2030</v>
      </c>
      <c r="H7299" s="159" t="n">
        <v>5104</v>
      </c>
      <c r="I7299" s="160" t="n">
        <v>25380.27</v>
      </c>
      <c r="J7299" s="160" t="n">
        <v>838.11</v>
      </c>
      <c r="K7299" s="160" t="n">
        <v>24542.16</v>
      </c>
      <c r="L7299" s="160" t="n">
        <v>7311.68</v>
      </c>
    </row>
    <row r="7300">
      <c r="A7300" s="176" t="n">
        <v>46082</v>
      </c>
      <c r="B7300" s="104" t="inlineStr">
        <is>
          <t>2025/26</t>
        </is>
      </c>
      <c r="C7300" s="104" t="inlineStr">
        <is>
          <t>HC-059</t>
        </is>
      </c>
      <c r="D7300" s="104" t="inlineStr">
        <is>
          <t>Sud-Est</t>
        </is>
      </c>
      <c r="E7300" s="104" t="inlineStr">
        <is>
          <t>Livraison</t>
        </is>
      </c>
      <c r="F7300" s="104" t="n">
        <v>31</v>
      </c>
      <c r="G7300" s="159" t="n">
        <v>1972</v>
      </c>
      <c r="H7300" s="159" t="n">
        <v>5050</v>
      </c>
      <c r="I7300" s="160" t="n">
        <v>33574.51</v>
      </c>
      <c r="J7300" s="160" t="n">
        <v>1965.91</v>
      </c>
      <c r="K7300" s="160" t="n">
        <v>31608.6</v>
      </c>
      <c r="L7300" s="160" t="n">
        <v>9909.059999999999</v>
      </c>
    </row>
    <row r="7301">
      <c r="A7301" s="176" t="n">
        <v>46082</v>
      </c>
      <c r="B7301" s="104" t="inlineStr">
        <is>
          <t>2025/26</t>
        </is>
      </c>
      <c r="C7301" s="104" t="inlineStr">
        <is>
          <t>HC-059</t>
        </is>
      </c>
      <c r="D7301" s="104" t="inlineStr">
        <is>
          <t>Sud-Est</t>
        </is>
      </c>
      <c r="E7301" s="104" t="inlineStr">
        <is>
          <t>Sur place</t>
        </is>
      </c>
      <c r="F7301" s="104" t="n">
        <v>31</v>
      </c>
      <c r="G7301" s="159" t="n">
        <v>3924</v>
      </c>
      <c r="H7301" s="159" t="n">
        <v>10105</v>
      </c>
      <c r="I7301" s="160" t="n">
        <v>53263.38</v>
      </c>
      <c r="J7301" s="160" t="n">
        <v>1523.07</v>
      </c>
      <c r="K7301" s="160" t="n">
        <v>51740.31</v>
      </c>
      <c r="L7301" s="160" t="n">
        <v>15447.93</v>
      </c>
    </row>
    <row r="7302">
      <c r="A7302" s="176" t="n">
        <v>46082</v>
      </c>
      <c r="B7302" s="104" t="inlineStr">
        <is>
          <t>2025/26</t>
        </is>
      </c>
      <c r="C7302" s="104" t="inlineStr">
        <is>
          <t>HC-059</t>
        </is>
      </c>
      <c r="D7302" s="104" t="inlineStr">
        <is>
          <t>Sud-Est</t>
        </is>
      </c>
      <c r="E7302" s="104" t="inlineStr">
        <is>
          <t>À emporter</t>
        </is>
      </c>
      <c r="F7302" s="104" t="n">
        <v>30</v>
      </c>
      <c r="G7302" s="159" t="n">
        <v>2933</v>
      </c>
      <c r="H7302" s="159" t="n">
        <v>7523</v>
      </c>
      <c r="I7302" s="160" t="n">
        <v>36498.35</v>
      </c>
      <c r="J7302" s="160" t="n">
        <v>1026.94</v>
      </c>
      <c r="K7302" s="160" t="n">
        <v>35471.41</v>
      </c>
      <c r="L7302" s="160" t="n">
        <v>10476.28</v>
      </c>
    </row>
    <row r="7303">
      <c r="A7303" s="176" t="n">
        <v>46082</v>
      </c>
      <c r="B7303" s="104" t="inlineStr">
        <is>
          <t>2025/26</t>
        </is>
      </c>
      <c r="C7303" s="104" t="inlineStr">
        <is>
          <t>HC-060</t>
        </is>
      </c>
      <c r="D7303" s="104" t="inlineStr">
        <is>
          <t>Sud-Ouest</t>
        </is>
      </c>
      <c r="E7303" s="104" t="inlineStr">
        <is>
          <t>Livraison</t>
        </is>
      </c>
      <c r="F7303" s="104" t="n">
        <v>31</v>
      </c>
      <c r="G7303" s="159" t="n">
        <v>1401</v>
      </c>
      <c r="H7303" s="159" t="n">
        <v>3677</v>
      </c>
      <c r="I7303" s="160" t="n">
        <v>24221.41</v>
      </c>
      <c r="J7303" s="160" t="n">
        <v>1474.32</v>
      </c>
      <c r="K7303" s="160" t="n">
        <v>22747.09</v>
      </c>
      <c r="L7303" s="160" t="n">
        <v>6980.68</v>
      </c>
    </row>
    <row r="7304">
      <c r="A7304" s="176" t="n">
        <v>46082</v>
      </c>
      <c r="B7304" s="104" t="inlineStr">
        <is>
          <t>2025/26</t>
        </is>
      </c>
      <c r="C7304" s="104" t="inlineStr">
        <is>
          <t>HC-060</t>
        </is>
      </c>
      <c r="D7304" s="104" t="inlineStr">
        <is>
          <t>Sud-Ouest</t>
        </is>
      </c>
      <c r="E7304" s="104" t="inlineStr">
        <is>
          <t>Sur place</t>
        </is>
      </c>
      <c r="F7304" s="104" t="n">
        <v>31</v>
      </c>
      <c r="G7304" s="159" t="n">
        <v>3116</v>
      </c>
      <c r="H7304" s="159" t="n">
        <v>8091</v>
      </c>
      <c r="I7304" s="160" t="n">
        <v>41909.17</v>
      </c>
      <c r="J7304" s="160" t="n">
        <v>1279.06</v>
      </c>
      <c r="K7304" s="160" t="n">
        <v>40630.11</v>
      </c>
      <c r="L7304" s="160" t="n">
        <v>12266.67</v>
      </c>
    </row>
    <row r="7305">
      <c r="A7305" s="176" t="n">
        <v>46082</v>
      </c>
      <c r="B7305" s="104" t="inlineStr">
        <is>
          <t>2025/26</t>
        </is>
      </c>
      <c r="C7305" s="104" t="inlineStr">
        <is>
          <t>HC-060</t>
        </is>
      </c>
      <c r="D7305" s="104" t="inlineStr">
        <is>
          <t>Sud-Ouest</t>
        </is>
      </c>
      <c r="E7305" s="104" t="inlineStr">
        <is>
          <t>À emporter</t>
        </is>
      </c>
      <c r="F7305" s="104" t="n">
        <v>30</v>
      </c>
      <c r="G7305" s="159" t="n">
        <v>2207</v>
      </c>
      <c r="H7305" s="159" t="n">
        <v>5600</v>
      </c>
      <c r="I7305" s="160" t="n">
        <v>27477.84</v>
      </c>
      <c r="J7305" s="160" t="n">
        <v>832.91</v>
      </c>
      <c r="K7305" s="160" t="n">
        <v>26644.93</v>
      </c>
      <c r="L7305" s="160" t="n">
        <v>7990.25</v>
      </c>
    </row>
    <row r="7306">
      <c r="A7306" s="176" t="n">
        <v>46082</v>
      </c>
      <c r="B7306" s="104" t="inlineStr">
        <is>
          <t>2025/26</t>
        </is>
      </c>
      <c r="C7306" s="104" t="inlineStr">
        <is>
          <t>HC-061</t>
        </is>
      </c>
      <c r="D7306" s="104" t="inlineStr">
        <is>
          <t>Île-de-France</t>
        </is>
      </c>
      <c r="E7306" s="104" t="inlineStr">
        <is>
          <t>Livraison</t>
        </is>
      </c>
      <c r="F7306" s="104" t="n">
        <v>31</v>
      </c>
      <c r="G7306" s="159" t="n">
        <v>1737</v>
      </c>
      <c r="H7306" s="159" t="n">
        <v>4488</v>
      </c>
      <c r="I7306" s="160" t="n">
        <v>30069.25</v>
      </c>
      <c r="J7306" s="160" t="n">
        <v>1844.52</v>
      </c>
      <c r="K7306" s="160" t="n">
        <v>28224.73</v>
      </c>
      <c r="L7306" s="160" t="n">
        <v>8812.25</v>
      </c>
    </row>
    <row r="7307">
      <c r="A7307" s="176" t="n">
        <v>46082</v>
      </c>
      <c r="B7307" s="104" t="inlineStr">
        <is>
          <t>2025/26</t>
        </is>
      </c>
      <c r="C7307" s="104" t="inlineStr">
        <is>
          <t>HC-061</t>
        </is>
      </c>
      <c r="D7307" s="104" t="inlineStr">
        <is>
          <t>Île-de-France</t>
        </is>
      </c>
      <c r="E7307" s="104" t="inlineStr">
        <is>
          <t>Sur place</t>
        </is>
      </c>
      <c r="F7307" s="104" t="n">
        <v>31</v>
      </c>
      <c r="G7307" s="159" t="n">
        <v>3634</v>
      </c>
      <c r="H7307" s="159" t="n">
        <v>9236</v>
      </c>
      <c r="I7307" s="160" t="n">
        <v>48638.34</v>
      </c>
      <c r="J7307" s="160" t="n">
        <v>1447.8</v>
      </c>
      <c r="K7307" s="160" t="n">
        <v>47190.54</v>
      </c>
      <c r="L7307" s="160" t="n">
        <v>14012.97</v>
      </c>
    </row>
    <row r="7308">
      <c r="A7308" s="176" t="n">
        <v>46082</v>
      </c>
      <c r="B7308" s="104" t="inlineStr">
        <is>
          <t>2025/26</t>
        </is>
      </c>
      <c r="C7308" s="104" t="inlineStr">
        <is>
          <t>HC-061</t>
        </is>
      </c>
      <c r="D7308" s="104" t="inlineStr">
        <is>
          <t>Île-de-France</t>
        </is>
      </c>
      <c r="E7308" s="104" t="inlineStr">
        <is>
          <t>À emporter</t>
        </is>
      </c>
      <c r="F7308" s="104" t="n">
        <v>31</v>
      </c>
      <c r="G7308" s="159" t="n">
        <v>2843</v>
      </c>
      <c r="H7308" s="159" t="n">
        <v>7212</v>
      </c>
      <c r="I7308" s="160" t="n">
        <v>34987.82</v>
      </c>
      <c r="J7308" s="160" t="n">
        <v>1079</v>
      </c>
      <c r="K7308" s="160" t="n">
        <v>33908.82</v>
      </c>
      <c r="L7308" s="160" t="n">
        <v>10110.16</v>
      </c>
    </row>
    <row r="7309">
      <c r="A7309" s="176" t="n">
        <v>46082</v>
      </c>
      <c r="B7309" s="104" t="inlineStr">
        <is>
          <t>2025/26</t>
        </is>
      </c>
      <c r="C7309" s="104" t="inlineStr">
        <is>
          <t>HC-062</t>
        </is>
      </c>
      <c r="D7309" s="104" t="inlineStr">
        <is>
          <t>Nord-Ouest</t>
        </is>
      </c>
      <c r="E7309" s="104" t="inlineStr">
        <is>
          <t>Drive</t>
        </is>
      </c>
      <c r="F7309" s="104" t="n">
        <v>31</v>
      </c>
      <c r="G7309" s="159" t="n">
        <v>1081</v>
      </c>
      <c r="H7309" s="159" t="n">
        <v>2716</v>
      </c>
      <c r="I7309" s="160" t="n">
        <v>15389.29</v>
      </c>
      <c r="J7309" s="160" t="n">
        <v>446.86</v>
      </c>
      <c r="K7309" s="160" t="n">
        <v>14942.43</v>
      </c>
      <c r="L7309" s="160" t="n">
        <v>4443.97</v>
      </c>
    </row>
    <row r="7310">
      <c r="A7310" s="176" t="n">
        <v>46082</v>
      </c>
      <c r="B7310" s="104" t="inlineStr">
        <is>
          <t>2025/26</t>
        </is>
      </c>
      <c r="C7310" s="104" t="inlineStr">
        <is>
          <t>HC-062</t>
        </is>
      </c>
      <c r="D7310" s="104" t="inlineStr">
        <is>
          <t>Nord-Ouest</t>
        </is>
      </c>
      <c r="E7310" s="104" t="inlineStr">
        <is>
          <t>Livraison</t>
        </is>
      </c>
      <c r="F7310" s="104" t="n">
        <v>30</v>
      </c>
      <c r="G7310" s="159" t="n">
        <v>1140</v>
      </c>
      <c r="H7310" s="159" t="n">
        <v>2869</v>
      </c>
      <c r="I7310" s="160" t="n">
        <v>19518.22</v>
      </c>
      <c r="J7310" s="160" t="n">
        <v>1204.05</v>
      </c>
      <c r="K7310" s="160" t="n">
        <v>18314.17</v>
      </c>
      <c r="L7310" s="160" t="n">
        <v>5699.25</v>
      </c>
    </row>
    <row r="7311">
      <c r="A7311" s="176" t="n">
        <v>46082</v>
      </c>
      <c r="B7311" s="104" t="inlineStr">
        <is>
          <t>2025/26</t>
        </is>
      </c>
      <c r="C7311" s="104" t="inlineStr">
        <is>
          <t>HC-062</t>
        </is>
      </c>
      <c r="D7311" s="104" t="inlineStr">
        <is>
          <t>Nord-Ouest</t>
        </is>
      </c>
      <c r="E7311" s="104" t="inlineStr">
        <is>
          <t>Sur place</t>
        </is>
      </c>
      <c r="F7311" s="104" t="n">
        <v>31</v>
      </c>
      <c r="G7311" s="159" t="n">
        <v>2525</v>
      </c>
      <c r="H7311" s="159" t="n">
        <v>6423</v>
      </c>
      <c r="I7311" s="160" t="n">
        <v>34419.72</v>
      </c>
      <c r="J7311" s="160" t="n">
        <v>1077.25</v>
      </c>
      <c r="K7311" s="160" t="n">
        <v>33342.47</v>
      </c>
      <c r="L7311" s="160" t="n">
        <v>9839.280000000001</v>
      </c>
    </row>
    <row r="7312">
      <c r="A7312" s="176" t="n">
        <v>46082</v>
      </c>
      <c r="B7312" s="104" t="inlineStr">
        <is>
          <t>2025/26</t>
        </is>
      </c>
      <c r="C7312" s="104" t="inlineStr">
        <is>
          <t>HC-062</t>
        </is>
      </c>
      <c r="D7312" s="104" t="inlineStr">
        <is>
          <t>Nord-Ouest</t>
        </is>
      </c>
      <c r="E7312" s="104" t="inlineStr">
        <is>
          <t>À emporter</t>
        </is>
      </c>
      <c r="F7312" s="104" t="n">
        <v>31</v>
      </c>
      <c r="G7312" s="159" t="n">
        <v>1891</v>
      </c>
      <c r="H7312" s="159" t="n">
        <v>4859</v>
      </c>
      <c r="I7312" s="160" t="n">
        <v>23678.94</v>
      </c>
      <c r="J7312" s="160" t="n">
        <v>673.5</v>
      </c>
      <c r="K7312" s="160" t="n">
        <v>23005.44</v>
      </c>
      <c r="L7312" s="160" t="n">
        <v>6863.04</v>
      </c>
    </row>
    <row r="7313">
      <c r="A7313" s="176" t="n">
        <v>46082</v>
      </c>
      <c r="B7313" s="104" t="inlineStr">
        <is>
          <t>2025/26</t>
        </is>
      </c>
      <c r="C7313" s="104" t="inlineStr">
        <is>
          <t>HC-063</t>
        </is>
      </c>
      <c r="D7313" s="104" t="inlineStr">
        <is>
          <t>Sud-Est</t>
        </is>
      </c>
      <c r="E7313" s="104" t="inlineStr">
        <is>
          <t>Livraison</t>
        </is>
      </c>
      <c r="F7313" s="104" t="n">
        <v>31</v>
      </c>
      <c r="G7313" s="159" t="n">
        <v>1460</v>
      </c>
      <c r="H7313" s="159" t="n">
        <v>3755</v>
      </c>
      <c r="I7313" s="160" t="n">
        <v>25207.8</v>
      </c>
      <c r="J7313" s="160" t="n">
        <v>1469.94</v>
      </c>
      <c r="K7313" s="160" t="n">
        <v>23737.86</v>
      </c>
      <c r="L7313" s="160" t="n">
        <v>7350.2</v>
      </c>
    </row>
    <row r="7314">
      <c r="A7314" s="176" t="n">
        <v>46082</v>
      </c>
      <c r="B7314" s="104" t="inlineStr">
        <is>
          <t>2025/26</t>
        </is>
      </c>
      <c r="C7314" s="104" t="inlineStr">
        <is>
          <t>HC-063</t>
        </is>
      </c>
      <c r="D7314" s="104" t="inlineStr">
        <is>
          <t>Sud-Est</t>
        </is>
      </c>
      <c r="E7314" s="104" t="inlineStr">
        <is>
          <t>Sur place</t>
        </is>
      </c>
      <c r="F7314" s="104" t="n">
        <v>31</v>
      </c>
      <c r="G7314" s="159" t="n">
        <v>3124</v>
      </c>
      <c r="H7314" s="159" t="n">
        <v>8119</v>
      </c>
      <c r="I7314" s="160" t="n">
        <v>42565.09</v>
      </c>
      <c r="J7314" s="160" t="n">
        <v>1190.68</v>
      </c>
      <c r="K7314" s="160" t="n">
        <v>41374.41</v>
      </c>
      <c r="L7314" s="160" t="n">
        <v>12337.86</v>
      </c>
    </row>
    <row r="7315">
      <c r="A7315" s="176" t="n">
        <v>46082</v>
      </c>
      <c r="B7315" s="104" t="inlineStr">
        <is>
          <t>2025/26</t>
        </is>
      </c>
      <c r="C7315" s="104" t="inlineStr">
        <is>
          <t>HC-063</t>
        </is>
      </c>
      <c r="D7315" s="104" t="inlineStr">
        <is>
          <t>Sud-Est</t>
        </is>
      </c>
      <c r="E7315" s="104" t="inlineStr">
        <is>
          <t>À emporter</t>
        </is>
      </c>
      <c r="F7315" s="104" t="n">
        <v>31</v>
      </c>
      <c r="G7315" s="159" t="n">
        <v>2485</v>
      </c>
      <c r="H7315" s="159" t="n">
        <v>6588</v>
      </c>
      <c r="I7315" s="160" t="n">
        <v>30935.97</v>
      </c>
      <c r="J7315" s="160" t="n">
        <v>955.1</v>
      </c>
      <c r="K7315" s="160" t="n">
        <v>29980.87</v>
      </c>
      <c r="L7315" s="160" t="n">
        <v>9001.290000000001</v>
      </c>
    </row>
    <row r="7316">
      <c r="A7316" s="176" t="n">
        <v>46082</v>
      </c>
      <c r="B7316" s="104" t="inlineStr">
        <is>
          <t>2025/26</t>
        </is>
      </c>
      <c r="C7316" s="104" t="inlineStr">
        <is>
          <t>HC-064</t>
        </is>
      </c>
      <c r="D7316" s="104" t="inlineStr">
        <is>
          <t>Sud-Ouest</t>
        </is>
      </c>
      <c r="E7316" s="104" t="inlineStr">
        <is>
          <t>Livraison</t>
        </is>
      </c>
      <c r="F7316" s="104" t="n">
        <v>31</v>
      </c>
      <c r="G7316" s="159" t="n">
        <v>1319</v>
      </c>
      <c r="H7316" s="159" t="n">
        <v>3366</v>
      </c>
      <c r="I7316" s="160" t="n">
        <v>22869.97</v>
      </c>
      <c r="J7316" s="160" t="n">
        <v>1410.66</v>
      </c>
      <c r="K7316" s="160" t="n">
        <v>21459.31</v>
      </c>
      <c r="L7316" s="160" t="n">
        <v>6610.16</v>
      </c>
    </row>
    <row r="7317">
      <c r="A7317" s="176" t="n">
        <v>46082</v>
      </c>
      <c r="B7317" s="104" t="inlineStr">
        <is>
          <t>2025/26</t>
        </is>
      </c>
      <c r="C7317" s="104" t="inlineStr">
        <is>
          <t>HC-064</t>
        </is>
      </c>
      <c r="D7317" s="104" t="inlineStr">
        <is>
          <t>Sud-Ouest</t>
        </is>
      </c>
      <c r="E7317" s="104" t="inlineStr">
        <is>
          <t>Sur place</t>
        </is>
      </c>
      <c r="F7317" s="104" t="n">
        <v>31</v>
      </c>
      <c r="G7317" s="159" t="n">
        <v>2794</v>
      </c>
      <c r="H7317" s="159" t="n">
        <v>6808</v>
      </c>
      <c r="I7317" s="160" t="n">
        <v>37395.15</v>
      </c>
      <c r="J7317" s="160" t="n">
        <v>1297.77</v>
      </c>
      <c r="K7317" s="160" t="n">
        <v>36097.38</v>
      </c>
      <c r="L7317" s="160" t="n">
        <v>10762.84</v>
      </c>
    </row>
    <row r="7318">
      <c r="A7318" s="176" t="n">
        <v>46082</v>
      </c>
      <c r="B7318" s="104" t="inlineStr">
        <is>
          <t>2025/26</t>
        </is>
      </c>
      <c r="C7318" s="104" t="inlineStr">
        <is>
          <t>HC-064</t>
        </is>
      </c>
      <c r="D7318" s="104" t="inlineStr">
        <is>
          <t>Sud-Ouest</t>
        </is>
      </c>
      <c r="E7318" s="104" t="inlineStr">
        <is>
          <t>À emporter</t>
        </is>
      </c>
      <c r="F7318" s="104" t="n">
        <v>31</v>
      </c>
      <c r="G7318" s="159" t="n">
        <v>2133</v>
      </c>
      <c r="H7318" s="159" t="n">
        <v>5479</v>
      </c>
      <c r="I7318" s="160" t="n">
        <v>26140.49</v>
      </c>
      <c r="J7318" s="160" t="n">
        <v>806.8099999999999</v>
      </c>
      <c r="K7318" s="160" t="n">
        <v>25333.68</v>
      </c>
      <c r="L7318" s="160" t="n">
        <v>7583.33</v>
      </c>
    </row>
    <row r="7319">
      <c r="A7319" s="176" t="n">
        <v>46082</v>
      </c>
      <c r="B7319" s="104" t="inlineStr">
        <is>
          <t>2025/26</t>
        </is>
      </c>
      <c r="C7319" s="104" t="inlineStr">
        <is>
          <t>HC-065</t>
        </is>
      </c>
      <c r="D7319" s="104" t="inlineStr">
        <is>
          <t>Île-de-France</t>
        </is>
      </c>
      <c r="E7319" s="104" t="inlineStr">
        <is>
          <t>Livraison</t>
        </is>
      </c>
      <c r="F7319" s="104" t="n">
        <v>31</v>
      </c>
      <c r="G7319" s="159" t="n">
        <v>2550</v>
      </c>
      <c r="H7319" s="159" t="n">
        <v>6523</v>
      </c>
      <c r="I7319" s="160" t="n">
        <v>44338.63</v>
      </c>
      <c r="J7319" s="160" t="n">
        <v>2714.03</v>
      </c>
      <c r="K7319" s="160" t="n">
        <v>41624.6</v>
      </c>
      <c r="L7319" s="160" t="n">
        <v>12827.84</v>
      </c>
    </row>
    <row r="7320">
      <c r="A7320" s="176" t="n">
        <v>46082</v>
      </c>
      <c r="B7320" s="104" t="inlineStr">
        <is>
          <t>2025/26</t>
        </is>
      </c>
      <c r="C7320" s="104" t="inlineStr">
        <is>
          <t>HC-065</t>
        </is>
      </c>
      <c r="D7320" s="104" t="inlineStr">
        <is>
          <t>Île-de-France</t>
        </is>
      </c>
      <c r="E7320" s="104" t="inlineStr">
        <is>
          <t>Sur place</t>
        </is>
      </c>
      <c r="F7320" s="104" t="n">
        <v>31</v>
      </c>
      <c r="G7320" s="159" t="n">
        <v>5482</v>
      </c>
      <c r="H7320" s="159" t="n">
        <v>14064</v>
      </c>
      <c r="I7320" s="160" t="n">
        <v>73316.02</v>
      </c>
      <c r="J7320" s="160" t="n">
        <v>2079.03</v>
      </c>
      <c r="K7320" s="160" t="n">
        <v>71236.99000000001</v>
      </c>
      <c r="L7320" s="160" t="n">
        <v>21196.96</v>
      </c>
    </row>
    <row r="7321">
      <c r="A7321" s="176" t="n">
        <v>46082</v>
      </c>
      <c r="B7321" s="104" t="inlineStr">
        <is>
          <t>2025/26</t>
        </is>
      </c>
      <c r="C7321" s="104" t="inlineStr">
        <is>
          <t>HC-065</t>
        </is>
      </c>
      <c r="D7321" s="104" t="inlineStr">
        <is>
          <t>Île-de-France</t>
        </is>
      </c>
      <c r="E7321" s="104" t="inlineStr">
        <is>
          <t>À emporter</t>
        </is>
      </c>
      <c r="F7321" s="104" t="n">
        <v>30</v>
      </c>
      <c r="G7321" s="159" t="n">
        <v>4079</v>
      </c>
      <c r="H7321" s="159" t="n">
        <v>10465</v>
      </c>
      <c r="I7321" s="160" t="n">
        <v>50467.09</v>
      </c>
      <c r="J7321" s="160" t="n">
        <v>1438.51</v>
      </c>
      <c r="K7321" s="160" t="n">
        <v>49028.58</v>
      </c>
      <c r="L7321" s="160" t="n">
        <v>14628.61</v>
      </c>
    </row>
    <row r="7322">
      <c r="A7322" s="176" t="n">
        <v>46082</v>
      </c>
      <c r="B7322" s="104" t="inlineStr">
        <is>
          <t>2025/26</t>
        </is>
      </c>
      <c r="C7322" s="104" t="inlineStr">
        <is>
          <t>HC-066</t>
        </is>
      </c>
      <c r="D7322" s="104" t="inlineStr">
        <is>
          <t>Nord-Ouest</t>
        </is>
      </c>
      <c r="E7322" s="104" t="inlineStr">
        <is>
          <t>Livraison</t>
        </is>
      </c>
      <c r="F7322" s="104" t="n">
        <v>31</v>
      </c>
      <c r="G7322" s="159" t="n">
        <v>1877</v>
      </c>
      <c r="H7322" s="159" t="n">
        <v>4739</v>
      </c>
      <c r="I7322" s="160" t="n">
        <v>31859.64</v>
      </c>
      <c r="J7322" s="160" t="n">
        <v>1863.37</v>
      </c>
      <c r="K7322" s="160" t="n">
        <v>29996.27</v>
      </c>
      <c r="L7322" s="160" t="n">
        <v>10993.59</v>
      </c>
    </row>
    <row r="7323">
      <c r="A7323" s="176" t="n">
        <v>46082</v>
      </c>
      <c r="B7323" s="104" t="inlineStr">
        <is>
          <t>2025/26</t>
        </is>
      </c>
      <c r="C7323" s="104" t="inlineStr">
        <is>
          <t>HC-066</t>
        </is>
      </c>
      <c r="D7323" s="104" t="inlineStr">
        <is>
          <t>Nord-Ouest</t>
        </is>
      </c>
      <c r="E7323" s="104" t="inlineStr">
        <is>
          <t>Sur place</t>
        </is>
      </c>
      <c r="F7323" s="104" t="n">
        <v>31</v>
      </c>
      <c r="G7323" s="159" t="n">
        <v>3922</v>
      </c>
      <c r="H7323" s="159" t="n">
        <v>9878</v>
      </c>
      <c r="I7323" s="160" t="n">
        <v>52805.84</v>
      </c>
      <c r="J7323" s="160" t="n">
        <v>1491.45</v>
      </c>
      <c r="K7323" s="160" t="n">
        <v>51314.39</v>
      </c>
      <c r="L7323" s="160" t="n">
        <v>18206.96</v>
      </c>
    </row>
    <row r="7324">
      <c r="A7324" s="176" t="n">
        <v>46082</v>
      </c>
      <c r="B7324" s="104" t="inlineStr">
        <is>
          <t>2025/26</t>
        </is>
      </c>
      <c r="C7324" s="104" t="inlineStr">
        <is>
          <t>HC-066</t>
        </is>
      </c>
      <c r="D7324" s="104" t="inlineStr">
        <is>
          <t>Nord-Ouest</t>
        </is>
      </c>
      <c r="E7324" s="104" t="inlineStr">
        <is>
          <t>À emporter</t>
        </is>
      </c>
      <c r="F7324" s="104" t="n">
        <v>31</v>
      </c>
      <c r="G7324" s="159" t="n">
        <v>3071</v>
      </c>
      <c r="H7324" s="159" t="n">
        <v>7809</v>
      </c>
      <c r="I7324" s="160" t="n">
        <v>38468.2</v>
      </c>
      <c r="J7324" s="160" t="n">
        <v>1136.87</v>
      </c>
      <c r="K7324" s="160" t="n">
        <v>37331.33</v>
      </c>
      <c r="L7324" s="160" t="n">
        <v>13252.96</v>
      </c>
    </row>
    <row r="7325">
      <c r="A7325" s="176" t="n">
        <v>46082</v>
      </c>
      <c r="B7325" s="104" t="inlineStr">
        <is>
          <t>2025/26</t>
        </is>
      </c>
      <c r="C7325" s="104" t="inlineStr">
        <is>
          <t>HC-067</t>
        </is>
      </c>
      <c r="D7325" s="104" t="inlineStr">
        <is>
          <t>Sud-Est</t>
        </is>
      </c>
      <c r="E7325" s="104" t="inlineStr">
        <is>
          <t>Livraison</t>
        </is>
      </c>
      <c r="F7325" s="104" t="n">
        <v>31</v>
      </c>
      <c r="G7325" s="159" t="n">
        <v>2069</v>
      </c>
      <c r="H7325" s="159" t="n">
        <v>5174</v>
      </c>
      <c r="I7325" s="160" t="n">
        <v>34739.6</v>
      </c>
      <c r="J7325" s="160" t="n">
        <v>1966.97</v>
      </c>
      <c r="K7325" s="160" t="n">
        <v>32772.63</v>
      </c>
      <c r="L7325" s="160" t="n">
        <v>10087.15</v>
      </c>
    </row>
    <row r="7326">
      <c r="A7326" s="176" t="n">
        <v>46082</v>
      </c>
      <c r="B7326" s="104" t="inlineStr">
        <is>
          <t>2025/26</t>
        </is>
      </c>
      <c r="C7326" s="104" t="inlineStr">
        <is>
          <t>HC-067</t>
        </is>
      </c>
      <c r="D7326" s="104" t="inlineStr">
        <is>
          <t>Sud-Est</t>
        </is>
      </c>
      <c r="E7326" s="104" t="inlineStr">
        <is>
          <t>Sur place</t>
        </is>
      </c>
      <c r="F7326" s="104" t="n">
        <v>29</v>
      </c>
      <c r="G7326" s="159" t="n">
        <v>3638</v>
      </c>
      <c r="H7326" s="159" t="n">
        <v>9081</v>
      </c>
      <c r="I7326" s="160" t="n">
        <v>49387.16</v>
      </c>
      <c r="J7326" s="160" t="n">
        <v>1331.13</v>
      </c>
      <c r="K7326" s="160" t="n">
        <v>48056.03</v>
      </c>
      <c r="L7326" s="160" t="n">
        <v>14244.75</v>
      </c>
    </row>
    <row r="7327">
      <c r="A7327" s="176" t="n">
        <v>46082</v>
      </c>
      <c r="B7327" s="104" t="inlineStr">
        <is>
          <t>2025/26</t>
        </is>
      </c>
      <c r="C7327" s="104" t="inlineStr">
        <is>
          <t>HC-067</t>
        </is>
      </c>
      <c r="D7327" s="104" t="inlineStr">
        <is>
          <t>Sud-Est</t>
        </is>
      </c>
      <c r="E7327" s="104" t="inlineStr">
        <is>
          <t>À emporter</t>
        </is>
      </c>
      <c r="F7327" s="104" t="n">
        <v>31</v>
      </c>
      <c r="G7327" s="159" t="n">
        <v>3011</v>
      </c>
      <c r="H7327" s="159" t="n">
        <v>7699</v>
      </c>
      <c r="I7327" s="160" t="n">
        <v>37506.64</v>
      </c>
      <c r="J7327" s="160" t="n">
        <v>1075.07</v>
      </c>
      <c r="K7327" s="160" t="n">
        <v>36431.57</v>
      </c>
      <c r="L7327" s="160" t="n">
        <v>10910.08</v>
      </c>
    </row>
    <row r="7328">
      <c r="A7328" s="176" t="n">
        <v>46082</v>
      </c>
      <c r="B7328" s="104" t="inlineStr">
        <is>
          <t>2025/26</t>
        </is>
      </c>
      <c r="C7328" s="104" t="inlineStr">
        <is>
          <t>HC-068</t>
        </is>
      </c>
      <c r="D7328" s="104" t="inlineStr">
        <is>
          <t>Sud-Ouest</t>
        </is>
      </c>
      <c r="E7328" s="104" t="inlineStr">
        <is>
          <t>Livraison</t>
        </is>
      </c>
      <c r="F7328" s="104" t="n">
        <v>31</v>
      </c>
      <c r="G7328" s="159" t="n">
        <v>1254</v>
      </c>
      <c r="H7328" s="159" t="n">
        <v>3270</v>
      </c>
      <c r="I7328" s="160" t="n">
        <v>21705.86</v>
      </c>
      <c r="J7328" s="160" t="n">
        <v>1258.45</v>
      </c>
      <c r="K7328" s="160" t="n">
        <v>20447.41</v>
      </c>
      <c r="L7328" s="160" t="n">
        <v>6295.62</v>
      </c>
    </row>
    <row r="7329">
      <c r="A7329" s="176" t="n">
        <v>46082</v>
      </c>
      <c r="B7329" s="104" t="inlineStr">
        <is>
          <t>2025/26</t>
        </is>
      </c>
      <c r="C7329" s="104" t="inlineStr">
        <is>
          <t>HC-068</t>
        </is>
      </c>
      <c r="D7329" s="104" t="inlineStr">
        <is>
          <t>Sud-Ouest</t>
        </is>
      </c>
      <c r="E7329" s="104" t="inlineStr">
        <is>
          <t>Sur place</t>
        </is>
      </c>
      <c r="F7329" s="104" t="n">
        <v>31</v>
      </c>
      <c r="G7329" s="159" t="n">
        <v>2672</v>
      </c>
      <c r="H7329" s="159" t="n">
        <v>6777</v>
      </c>
      <c r="I7329" s="160" t="n">
        <v>36072.06</v>
      </c>
      <c r="J7329" s="160" t="n">
        <v>1065.64</v>
      </c>
      <c r="K7329" s="160" t="n">
        <v>35006.42</v>
      </c>
      <c r="L7329" s="160" t="n">
        <v>10448.7</v>
      </c>
    </row>
    <row r="7330">
      <c r="A7330" s="176" t="n">
        <v>46082</v>
      </c>
      <c r="B7330" s="104" t="inlineStr">
        <is>
          <t>2025/26</t>
        </is>
      </c>
      <c r="C7330" s="104" t="inlineStr">
        <is>
          <t>HC-068</t>
        </is>
      </c>
      <c r="D7330" s="104" t="inlineStr">
        <is>
          <t>Sud-Ouest</t>
        </is>
      </c>
      <c r="E7330" s="104" t="inlineStr">
        <is>
          <t>À emporter</t>
        </is>
      </c>
      <c r="F7330" s="104" t="n">
        <v>31</v>
      </c>
      <c r="G7330" s="159" t="n">
        <v>2080</v>
      </c>
      <c r="H7330" s="159" t="n">
        <v>5409</v>
      </c>
      <c r="I7330" s="160" t="n">
        <v>25959.94</v>
      </c>
      <c r="J7330" s="160" t="n">
        <v>725.09</v>
      </c>
      <c r="K7330" s="160" t="n">
        <v>25234.85</v>
      </c>
      <c r="L7330" s="160" t="n">
        <v>7512.18</v>
      </c>
    </row>
    <row r="7331">
      <c r="A7331" s="176" t="n">
        <v>46082</v>
      </c>
      <c r="B7331" s="104" t="inlineStr">
        <is>
          <t>2025/26</t>
        </is>
      </c>
      <c r="C7331" s="104" t="inlineStr">
        <is>
          <t>HC-069</t>
        </is>
      </c>
      <c r="D7331" s="104" t="inlineStr">
        <is>
          <t>Île-de-France</t>
        </is>
      </c>
      <c r="E7331" s="104" t="inlineStr">
        <is>
          <t>Drive</t>
        </is>
      </c>
      <c r="F7331" s="104" t="n">
        <v>31</v>
      </c>
      <c r="G7331" s="159" t="n">
        <v>1259</v>
      </c>
      <c r="H7331" s="159" t="n">
        <v>3233</v>
      </c>
      <c r="I7331" s="160" t="n">
        <v>18069.92</v>
      </c>
      <c r="J7331" s="160" t="n">
        <v>526.3099999999999</v>
      </c>
      <c r="K7331" s="160" t="n">
        <v>17543.61</v>
      </c>
      <c r="L7331" s="160" t="n">
        <v>5216.57</v>
      </c>
    </row>
    <row r="7332">
      <c r="A7332" s="176" t="n">
        <v>46082</v>
      </c>
      <c r="B7332" s="104" t="inlineStr">
        <is>
          <t>2025/26</t>
        </is>
      </c>
      <c r="C7332" s="104" t="inlineStr">
        <is>
          <t>HC-069</t>
        </is>
      </c>
      <c r="D7332" s="104" t="inlineStr">
        <is>
          <t>Île-de-France</t>
        </is>
      </c>
      <c r="E7332" s="104" t="inlineStr">
        <is>
          <t>Livraison</t>
        </is>
      </c>
      <c r="F7332" s="104" t="n">
        <v>31</v>
      </c>
      <c r="G7332" s="159" t="n">
        <v>1502</v>
      </c>
      <c r="H7332" s="159" t="n">
        <v>3806</v>
      </c>
      <c r="I7332" s="160" t="n">
        <v>25944.82</v>
      </c>
      <c r="J7332" s="160" t="n">
        <v>1558.41</v>
      </c>
      <c r="K7332" s="160" t="n">
        <v>24386.41</v>
      </c>
      <c r="L7332" s="160" t="n">
        <v>7516.03</v>
      </c>
    </row>
    <row r="7333">
      <c r="A7333" s="176" t="n">
        <v>46082</v>
      </c>
      <c r="B7333" s="104" t="inlineStr">
        <is>
          <t>2025/26</t>
        </is>
      </c>
      <c r="C7333" s="104" t="inlineStr">
        <is>
          <t>HC-069</t>
        </is>
      </c>
      <c r="D7333" s="104" t="inlineStr">
        <is>
          <t>Île-de-France</t>
        </is>
      </c>
      <c r="E7333" s="104" t="inlineStr">
        <is>
          <t>Sur place</t>
        </is>
      </c>
      <c r="F7333" s="104" t="n">
        <v>30</v>
      </c>
      <c r="G7333" s="159" t="n">
        <v>2919</v>
      </c>
      <c r="H7333" s="159" t="n">
        <v>7636</v>
      </c>
      <c r="I7333" s="160" t="n">
        <v>39394.64</v>
      </c>
      <c r="J7333" s="160" t="n">
        <v>1180.03</v>
      </c>
      <c r="K7333" s="160" t="n">
        <v>38214.61</v>
      </c>
      <c r="L7333" s="160" t="n">
        <v>11407.88</v>
      </c>
    </row>
    <row r="7334">
      <c r="A7334" s="176" t="n">
        <v>46082</v>
      </c>
      <c r="B7334" s="104" t="inlineStr">
        <is>
          <t>2025/26</t>
        </is>
      </c>
      <c r="C7334" s="104" t="inlineStr">
        <is>
          <t>HC-069</t>
        </is>
      </c>
      <c r="D7334" s="104" t="inlineStr">
        <is>
          <t>Île-de-France</t>
        </is>
      </c>
      <c r="E7334" s="104" t="inlineStr">
        <is>
          <t>À emporter</t>
        </is>
      </c>
      <c r="F7334" s="104" t="n">
        <v>31</v>
      </c>
      <c r="G7334" s="159" t="n">
        <v>2271</v>
      </c>
      <c r="H7334" s="159" t="n">
        <v>5891</v>
      </c>
      <c r="I7334" s="160" t="n">
        <v>28083</v>
      </c>
      <c r="J7334" s="160" t="n">
        <v>842.3200000000001</v>
      </c>
      <c r="K7334" s="160" t="n">
        <v>27240.68</v>
      </c>
      <c r="L7334" s="160" t="n">
        <v>8147.54</v>
      </c>
    </row>
    <row r="7335">
      <c r="A7335" s="176" t="n">
        <v>46082</v>
      </c>
      <c r="B7335" s="104" t="inlineStr">
        <is>
          <t>2025/26</t>
        </is>
      </c>
      <c r="C7335" s="104" t="inlineStr">
        <is>
          <t>HC-070</t>
        </is>
      </c>
      <c r="D7335" s="104" t="inlineStr">
        <is>
          <t>Nord-Ouest</t>
        </is>
      </c>
      <c r="E7335" s="104" t="inlineStr">
        <is>
          <t>Livraison</t>
        </is>
      </c>
      <c r="F7335" s="104" t="n">
        <v>31</v>
      </c>
      <c r="G7335" s="159" t="n">
        <v>1187</v>
      </c>
      <c r="H7335" s="159" t="n">
        <v>3034</v>
      </c>
      <c r="I7335" s="160" t="n">
        <v>20650.51</v>
      </c>
      <c r="J7335" s="160" t="n">
        <v>1331.09</v>
      </c>
      <c r="K7335" s="160" t="n">
        <v>19319.42</v>
      </c>
      <c r="L7335" s="160" t="n">
        <v>6040.46</v>
      </c>
    </row>
    <row r="7336">
      <c r="A7336" s="176" t="n">
        <v>46082</v>
      </c>
      <c r="B7336" s="104" t="inlineStr">
        <is>
          <t>2025/26</t>
        </is>
      </c>
      <c r="C7336" s="104" t="inlineStr">
        <is>
          <t>HC-070</t>
        </is>
      </c>
      <c r="D7336" s="104" t="inlineStr">
        <is>
          <t>Nord-Ouest</t>
        </is>
      </c>
      <c r="E7336" s="104" t="inlineStr">
        <is>
          <t>Sur place</t>
        </is>
      </c>
      <c r="F7336" s="104" t="n">
        <v>31</v>
      </c>
      <c r="G7336" s="159" t="n">
        <v>2414</v>
      </c>
      <c r="H7336" s="159" t="n">
        <v>6174</v>
      </c>
      <c r="I7336" s="160" t="n">
        <v>32426.9</v>
      </c>
      <c r="J7336" s="160" t="n">
        <v>903.86</v>
      </c>
      <c r="K7336" s="160" t="n">
        <v>31523.04</v>
      </c>
      <c r="L7336" s="160" t="n">
        <v>9338.49</v>
      </c>
    </row>
    <row r="7337">
      <c r="A7337" s="176" t="n">
        <v>46082</v>
      </c>
      <c r="B7337" s="104" t="inlineStr">
        <is>
          <t>2025/26</t>
        </is>
      </c>
      <c r="C7337" s="104" t="inlineStr">
        <is>
          <t>HC-070</t>
        </is>
      </c>
      <c r="D7337" s="104" t="inlineStr">
        <is>
          <t>Nord-Ouest</t>
        </is>
      </c>
      <c r="E7337" s="104" t="inlineStr">
        <is>
          <t>À emporter</t>
        </is>
      </c>
      <c r="F7337" s="104" t="n">
        <v>31</v>
      </c>
      <c r="G7337" s="159" t="n">
        <v>1881</v>
      </c>
      <c r="H7337" s="159" t="n">
        <v>4959</v>
      </c>
      <c r="I7337" s="160" t="n">
        <v>23253.18</v>
      </c>
      <c r="J7337" s="160" t="n">
        <v>665.63</v>
      </c>
      <c r="K7337" s="160" t="n">
        <v>22587.55</v>
      </c>
      <c r="L7337" s="160" t="n">
        <v>6692.18</v>
      </c>
    </row>
    <row r="7338">
      <c r="A7338" s="176" t="n">
        <v>46082</v>
      </c>
      <c r="B7338" s="104" t="inlineStr">
        <is>
          <t>2025/26</t>
        </is>
      </c>
      <c r="C7338" s="104" t="inlineStr">
        <is>
          <t>HC-071</t>
        </is>
      </c>
      <c r="D7338" s="104" t="inlineStr">
        <is>
          <t>Sud-Est</t>
        </is>
      </c>
      <c r="E7338" s="104" t="inlineStr">
        <is>
          <t>Drive</t>
        </is>
      </c>
      <c r="F7338" s="104" t="n">
        <v>31</v>
      </c>
      <c r="G7338" s="159" t="n">
        <v>1092</v>
      </c>
      <c r="H7338" s="159" t="n">
        <v>2752</v>
      </c>
      <c r="I7338" s="160" t="n">
        <v>15461.27</v>
      </c>
      <c r="J7338" s="160" t="n">
        <v>487.58</v>
      </c>
      <c r="K7338" s="160" t="n">
        <v>14973.69</v>
      </c>
      <c r="L7338" s="160" t="n">
        <v>4489.98</v>
      </c>
    </row>
    <row r="7339">
      <c r="A7339" s="176" t="n">
        <v>46082</v>
      </c>
      <c r="B7339" s="104" t="inlineStr">
        <is>
          <t>2025/26</t>
        </is>
      </c>
      <c r="C7339" s="104" t="inlineStr">
        <is>
          <t>HC-071</t>
        </is>
      </c>
      <c r="D7339" s="104" t="inlineStr">
        <is>
          <t>Sud-Est</t>
        </is>
      </c>
      <c r="E7339" s="104" t="inlineStr">
        <is>
          <t>Livraison</t>
        </is>
      </c>
      <c r="F7339" s="104" t="n">
        <v>31</v>
      </c>
      <c r="G7339" s="159" t="n">
        <v>1245</v>
      </c>
      <c r="H7339" s="159" t="n">
        <v>3231</v>
      </c>
      <c r="I7339" s="160" t="n">
        <v>21283.96</v>
      </c>
      <c r="J7339" s="160" t="n">
        <v>1233.73</v>
      </c>
      <c r="K7339" s="160" t="n">
        <v>20050.23</v>
      </c>
      <c r="L7339" s="160" t="n">
        <v>6216.87</v>
      </c>
    </row>
    <row r="7340">
      <c r="A7340" s="176" t="n">
        <v>46082</v>
      </c>
      <c r="B7340" s="104" t="inlineStr">
        <is>
          <t>2025/26</t>
        </is>
      </c>
      <c r="C7340" s="104" t="inlineStr">
        <is>
          <t>HC-071</t>
        </is>
      </c>
      <c r="D7340" s="104" t="inlineStr">
        <is>
          <t>Sud-Est</t>
        </is>
      </c>
      <c r="E7340" s="104" t="inlineStr">
        <is>
          <t>Sur place</t>
        </is>
      </c>
      <c r="F7340" s="104" t="n">
        <v>31</v>
      </c>
      <c r="G7340" s="159" t="n">
        <v>2647</v>
      </c>
      <c r="H7340" s="159" t="n">
        <v>6764</v>
      </c>
      <c r="I7340" s="160" t="n">
        <v>35642.93</v>
      </c>
      <c r="J7340" s="160" t="n">
        <v>1255.22</v>
      </c>
      <c r="K7340" s="160" t="n">
        <v>34387.71</v>
      </c>
      <c r="L7340" s="160" t="n">
        <v>10291.92</v>
      </c>
    </row>
    <row r="7341">
      <c r="A7341" s="176" t="n">
        <v>46082</v>
      </c>
      <c r="B7341" s="104" t="inlineStr">
        <is>
          <t>2025/26</t>
        </is>
      </c>
      <c r="C7341" s="104" t="inlineStr">
        <is>
          <t>HC-071</t>
        </is>
      </c>
      <c r="D7341" s="104" t="inlineStr">
        <is>
          <t>Sud-Est</t>
        </is>
      </c>
      <c r="E7341" s="104" t="inlineStr">
        <is>
          <t>À emporter</t>
        </is>
      </c>
      <c r="F7341" s="104" t="n">
        <v>31</v>
      </c>
      <c r="G7341" s="159" t="n">
        <v>2097</v>
      </c>
      <c r="H7341" s="159" t="n">
        <v>5240</v>
      </c>
      <c r="I7341" s="160" t="n">
        <v>26132.23</v>
      </c>
      <c r="J7341" s="160" t="n">
        <v>905.92</v>
      </c>
      <c r="K7341" s="160" t="n">
        <v>25226.31</v>
      </c>
      <c r="L7341" s="160" t="n">
        <v>7519.34</v>
      </c>
    </row>
    <row r="7342">
      <c r="A7342" s="176" t="n">
        <v>46082</v>
      </c>
      <c r="B7342" s="104" t="inlineStr">
        <is>
          <t>2025/26</t>
        </is>
      </c>
      <c r="C7342" s="104" t="inlineStr">
        <is>
          <t>HC-072</t>
        </is>
      </c>
      <c r="D7342" s="104" t="inlineStr">
        <is>
          <t>Sud-Ouest</t>
        </is>
      </c>
      <c r="E7342" s="104" t="inlineStr">
        <is>
          <t>Drive</t>
        </is>
      </c>
      <c r="F7342" s="104" t="n">
        <v>31</v>
      </c>
      <c r="G7342" s="159" t="n">
        <v>782</v>
      </c>
      <c r="H7342" s="159" t="n">
        <v>2018</v>
      </c>
      <c r="I7342" s="160" t="n">
        <v>11117.5</v>
      </c>
      <c r="J7342" s="160" t="n">
        <v>341.83</v>
      </c>
      <c r="K7342" s="160" t="n">
        <v>10775.67</v>
      </c>
      <c r="L7342" s="160" t="n">
        <v>3197.41</v>
      </c>
    </row>
    <row r="7343">
      <c r="A7343" s="176" t="n">
        <v>46082</v>
      </c>
      <c r="B7343" s="104" t="inlineStr">
        <is>
          <t>2025/26</t>
        </is>
      </c>
      <c r="C7343" s="104" t="inlineStr">
        <is>
          <t>HC-072</t>
        </is>
      </c>
      <c r="D7343" s="104" t="inlineStr">
        <is>
          <t>Sud-Ouest</t>
        </is>
      </c>
      <c r="E7343" s="104" t="inlineStr">
        <is>
          <t>Livraison</t>
        </is>
      </c>
      <c r="F7343" s="104" t="n">
        <v>31</v>
      </c>
      <c r="G7343" s="159" t="n">
        <v>922</v>
      </c>
      <c r="H7343" s="159" t="n">
        <v>2221</v>
      </c>
      <c r="I7343" s="160" t="n">
        <v>15790.94</v>
      </c>
      <c r="J7343" s="160" t="n">
        <v>935</v>
      </c>
      <c r="K7343" s="160" t="n">
        <v>14855.94</v>
      </c>
      <c r="L7343" s="160" t="n">
        <v>4569.06</v>
      </c>
    </row>
    <row r="7344">
      <c r="A7344" s="176" t="n">
        <v>46082</v>
      </c>
      <c r="B7344" s="104" t="inlineStr">
        <is>
          <t>2025/26</t>
        </is>
      </c>
      <c r="C7344" s="104" t="inlineStr">
        <is>
          <t>HC-072</t>
        </is>
      </c>
      <c r="D7344" s="104" t="inlineStr">
        <is>
          <t>Sud-Ouest</t>
        </is>
      </c>
      <c r="E7344" s="104" t="inlineStr">
        <is>
          <t>Sur place</t>
        </is>
      </c>
      <c r="F7344" s="104" t="n">
        <v>31</v>
      </c>
      <c r="G7344" s="159" t="n">
        <v>1895</v>
      </c>
      <c r="H7344" s="159" t="n">
        <v>5029</v>
      </c>
      <c r="I7344" s="160" t="n">
        <v>25489.76</v>
      </c>
      <c r="J7344" s="160" t="n">
        <v>722.41</v>
      </c>
      <c r="K7344" s="160" t="n">
        <v>24767.35</v>
      </c>
      <c r="L7344" s="160" t="n">
        <v>7396.46</v>
      </c>
    </row>
    <row r="7345">
      <c r="A7345" s="176" t="n">
        <v>46082</v>
      </c>
      <c r="B7345" s="104" t="inlineStr">
        <is>
          <t>2025/26</t>
        </is>
      </c>
      <c r="C7345" s="104" t="inlineStr">
        <is>
          <t>HC-072</t>
        </is>
      </c>
      <c r="D7345" s="104" t="inlineStr">
        <is>
          <t>Sud-Ouest</t>
        </is>
      </c>
      <c r="E7345" s="104" t="inlineStr">
        <is>
          <t>À emporter</t>
        </is>
      </c>
      <c r="F7345" s="104" t="n">
        <v>30</v>
      </c>
      <c r="G7345" s="159" t="n">
        <v>1462</v>
      </c>
      <c r="H7345" s="159" t="n">
        <v>3650</v>
      </c>
      <c r="I7345" s="160" t="n">
        <v>18024.5</v>
      </c>
      <c r="J7345" s="160" t="n">
        <v>542.34</v>
      </c>
      <c r="K7345" s="160" t="n">
        <v>17482.16</v>
      </c>
      <c r="L7345" s="160" t="n">
        <v>5202.63</v>
      </c>
    </row>
    <row r="7346">
      <c r="A7346" s="176" t="n">
        <v>46082</v>
      </c>
      <c r="B7346" s="104" t="inlineStr">
        <is>
          <t>2025/26</t>
        </is>
      </c>
      <c r="C7346" s="104" t="inlineStr">
        <is>
          <t>HC-073</t>
        </is>
      </c>
      <c r="D7346" s="104" t="inlineStr">
        <is>
          <t>Île-de-France</t>
        </is>
      </c>
      <c r="E7346" s="104" t="inlineStr">
        <is>
          <t>Livraison</t>
        </is>
      </c>
      <c r="F7346" s="104" t="n">
        <v>30</v>
      </c>
      <c r="G7346" s="159" t="n">
        <v>2610</v>
      </c>
      <c r="H7346" s="159" t="n">
        <v>6623</v>
      </c>
      <c r="I7346" s="160" t="n">
        <v>45549.89</v>
      </c>
      <c r="J7346" s="160" t="n">
        <v>2647.81</v>
      </c>
      <c r="K7346" s="160" t="n">
        <v>42902.08</v>
      </c>
      <c r="L7346" s="160" t="n">
        <v>13300.48</v>
      </c>
    </row>
    <row r="7347">
      <c r="A7347" s="176" t="n">
        <v>46082</v>
      </c>
      <c r="B7347" s="104" t="inlineStr">
        <is>
          <t>2025/26</t>
        </is>
      </c>
      <c r="C7347" s="104" t="inlineStr">
        <is>
          <t>HC-073</t>
        </is>
      </c>
      <c r="D7347" s="104" t="inlineStr">
        <is>
          <t>Île-de-France</t>
        </is>
      </c>
      <c r="E7347" s="104" t="inlineStr">
        <is>
          <t>Sur place</t>
        </is>
      </c>
      <c r="F7347" s="104" t="n">
        <v>31</v>
      </c>
      <c r="G7347" s="159" t="n">
        <v>5786</v>
      </c>
      <c r="H7347" s="159" t="n">
        <v>15016</v>
      </c>
      <c r="I7347" s="160" t="n">
        <v>78421.60000000001</v>
      </c>
      <c r="J7347" s="160" t="n">
        <v>2392.98</v>
      </c>
      <c r="K7347" s="160" t="n">
        <v>76028.62</v>
      </c>
      <c r="L7347" s="160" t="n">
        <v>22541.22</v>
      </c>
    </row>
    <row r="7348">
      <c r="A7348" s="176" t="n">
        <v>46082</v>
      </c>
      <c r="B7348" s="104" t="inlineStr">
        <is>
          <t>2025/26</t>
        </is>
      </c>
      <c r="C7348" s="104" t="inlineStr">
        <is>
          <t>HC-073</t>
        </is>
      </c>
      <c r="D7348" s="104" t="inlineStr">
        <is>
          <t>Île-de-France</t>
        </is>
      </c>
      <c r="E7348" s="104" t="inlineStr">
        <is>
          <t>À emporter</t>
        </is>
      </c>
      <c r="F7348" s="104" t="n">
        <v>31</v>
      </c>
      <c r="G7348" s="159" t="n">
        <v>4477</v>
      </c>
      <c r="H7348" s="159" t="n">
        <v>11557</v>
      </c>
      <c r="I7348" s="160" t="n">
        <v>55663.18</v>
      </c>
      <c r="J7348" s="160" t="n">
        <v>1689.92</v>
      </c>
      <c r="K7348" s="160" t="n">
        <v>53973.26</v>
      </c>
      <c r="L7348" s="160" t="n">
        <v>16014.42</v>
      </c>
    </row>
    <row r="7349">
      <c r="A7349" s="176" t="n">
        <v>46082</v>
      </c>
      <c r="B7349" s="104" t="inlineStr">
        <is>
          <t>2025/26</t>
        </is>
      </c>
      <c r="C7349" s="104" t="inlineStr">
        <is>
          <t>HC-074</t>
        </is>
      </c>
      <c r="D7349" s="104" t="inlineStr">
        <is>
          <t>Nord-Ouest</t>
        </is>
      </c>
      <c r="E7349" s="104" t="inlineStr">
        <is>
          <t>Livraison</t>
        </is>
      </c>
      <c r="F7349" s="104" t="n">
        <v>31</v>
      </c>
      <c r="G7349" s="159" t="n">
        <v>1829</v>
      </c>
      <c r="H7349" s="159" t="n">
        <v>4760</v>
      </c>
      <c r="I7349" s="160" t="n">
        <v>30915.59</v>
      </c>
      <c r="J7349" s="160" t="n">
        <v>1662.2</v>
      </c>
      <c r="K7349" s="160" t="n">
        <v>29253.39</v>
      </c>
      <c r="L7349" s="160" t="n">
        <v>9028.4</v>
      </c>
    </row>
    <row r="7350">
      <c r="A7350" s="176" t="n">
        <v>46082</v>
      </c>
      <c r="B7350" s="104" t="inlineStr">
        <is>
          <t>2025/26</t>
        </is>
      </c>
      <c r="C7350" s="104" t="inlineStr">
        <is>
          <t>HC-074</t>
        </is>
      </c>
      <c r="D7350" s="104" t="inlineStr">
        <is>
          <t>Nord-Ouest</t>
        </is>
      </c>
      <c r="E7350" s="104" t="inlineStr">
        <is>
          <t>Sur place</t>
        </is>
      </c>
      <c r="F7350" s="104" t="n">
        <v>30</v>
      </c>
      <c r="G7350" s="159" t="n">
        <v>3587</v>
      </c>
      <c r="H7350" s="159" t="n">
        <v>9040</v>
      </c>
      <c r="I7350" s="160" t="n">
        <v>48373.44</v>
      </c>
      <c r="J7350" s="160" t="n">
        <v>1362.28</v>
      </c>
      <c r="K7350" s="160" t="n">
        <v>47011.16</v>
      </c>
      <c r="L7350" s="160" t="n">
        <v>13943.54</v>
      </c>
    </row>
    <row r="7351">
      <c r="A7351" s="176" t="n">
        <v>46082</v>
      </c>
      <c r="B7351" s="104" t="inlineStr">
        <is>
          <t>2025/26</t>
        </is>
      </c>
      <c r="C7351" s="104" t="inlineStr">
        <is>
          <t>HC-074</t>
        </is>
      </c>
      <c r="D7351" s="104" t="inlineStr">
        <is>
          <t>Nord-Ouest</t>
        </is>
      </c>
      <c r="E7351" s="104" t="inlineStr">
        <is>
          <t>À emporter</t>
        </is>
      </c>
      <c r="F7351" s="104" t="n">
        <v>30</v>
      </c>
      <c r="G7351" s="159" t="n">
        <v>2758</v>
      </c>
      <c r="H7351" s="159" t="n">
        <v>6946</v>
      </c>
      <c r="I7351" s="160" t="n">
        <v>34452.23</v>
      </c>
      <c r="J7351" s="160" t="n">
        <v>993.45</v>
      </c>
      <c r="K7351" s="160" t="n">
        <v>33458.78</v>
      </c>
      <c r="L7351" s="160" t="n">
        <v>10013.42</v>
      </c>
    </row>
    <row r="7352">
      <c r="A7352" s="176" t="n">
        <v>46082</v>
      </c>
      <c r="B7352" s="104" t="inlineStr">
        <is>
          <t>2025/26</t>
        </is>
      </c>
      <c r="C7352" s="104" t="inlineStr">
        <is>
          <t>HC-075</t>
        </is>
      </c>
      <c r="D7352" s="104" t="inlineStr">
        <is>
          <t>Sud-Est</t>
        </is>
      </c>
      <c r="E7352" s="104" t="inlineStr">
        <is>
          <t>Drive</t>
        </is>
      </c>
      <c r="F7352" s="104" t="n">
        <v>30</v>
      </c>
      <c r="G7352" s="159" t="n">
        <v>1643</v>
      </c>
      <c r="H7352" s="159" t="n">
        <v>4106</v>
      </c>
      <c r="I7352" s="160" t="n">
        <v>23551.26</v>
      </c>
      <c r="J7352" s="160" t="n">
        <v>705.11</v>
      </c>
      <c r="K7352" s="160" t="n">
        <v>22846.15</v>
      </c>
      <c r="L7352" s="160" t="n">
        <v>6829.49</v>
      </c>
    </row>
    <row r="7353">
      <c r="A7353" s="176" t="n">
        <v>46082</v>
      </c>
      <c r="B7353" s="104" t="inlineStr">
        <is>
          <t>2025/26</t>
        </is>
      </c>
      <c r="C7353" s="104" t="inlineStr">
        <is>
          <t>HC-075</t>
        </is>
      </c>
      <c r="D7353" s="104" t="inlineStr">
        <is>
          <t>Sud-Est</t>
        </is>
      </c>
      <c r="E7353" s="104" t="inlineStr">
        <is>
          <t>Livraison</t>
        </is>
      </c>
      <c r="F7353" s="104" t="n">
        <v>31</v>
      </c>
      <c r="G7353" s="159" t="n">
        <v>1906</v>
      </c>
      <c r="H7353" s="159" t="n">
        <v>4878</v>
      </c>
      <c r="I7353" s="160" t="n">
        <v>32988.18</v>
      </c>
      <c r="J7353" s="160" t="n">
        <v>1889.46</v>
      </c>
      <c r="K7353" s="160" t="n">
        <v>31098.72</v>
      </c>
      <c r="L7353" s="160" t="n">
        <v>9608.01</v>
      </c>
    </row>
    <row r="7354">
      <c r="A7354" s="176" t="n">
        <v>46082</v>
      </c>
      <c r="B7354" s="104" t="inlineStr">
        <is>
          <t>2025/26</t>
        </is>
      </c>
      <c r="C7354" s="104" t="inlineStr">
        <is>
          <t>HC-075</t>
        </is>
      </c>
      <c r="D7354" s="104" t="inlineStr">
        <is>
          <t>Sud-Est</t>
        </is>
      </c>
      <c r="E7354" s="104" t="inlineStr">
        <is>
          <t>Sur place</t>
        </is>
      </c>
      <c r="F7354" s="104" t="n">
        <v>31</v>
      </c>
      <c r="G7354" s="159" t="n">
        <v>4274</v>
      </c>
      <c r="H7354" s="159" t="n">
        <v>10838</v>
      </c>
      <c r="I7354" s="160" t="n">
        <v>57194.55</v>
      </c>
      <c r="J7354" s="160" t="n">
        <v>1672.05</v>
      </c>
      <c r="K7354" s="160" t="n">
        <v>55522.5</v>
      </c>
      <c r="L7354" s="160" t="n">
        <v>16543.99</v>
      </c>
    </row>
    <row r="7355">
      <c r="A7355" s="176" t="n">
        <v>46082</v>
      </c>
      <c r="B7355" s="104" t="inlineStr">
        <is>
          <t>2025/26</t>
        </is>
      </c>
      <c r="C7355" s="104" t="inlineStr">
        <is>
          <t>HC-075</t>
        </is>
      </c>
      <c r="D7355" s="104" t="inlineStr">
        <is>
          <t>Sud-Est</t>
        </is>
      </c>
      <c r="E7355" s="104" t="inlineStr">
        <is>
          <t>À emporter</t>
        </is>
      </c>
      <c r="F7355" s="104" t="n">
        <v>31</v>
      </c>
      <c r="G7355" s="159" t="n">
        <v>3261</v>
      </c>
      <c r="H7355" s="159" t="n">
        <v>8184</v>
      </c>
      <c r="I7355" s="160" t="n">
        <v>40982.69</v>
      </c>
      <c r="J7355" s="160" t="n">
        <v>1169.42</v>
      </c>
      <c r="K7355" s="160" t="n">
        <v>39813.27</v>
      </c>
      <c r="L7355" s="160" t="n">
        <v>11910.33</v>
      </c>
    </row>
    <row r="7356">
      <c r="A7356" s="176" t="n">
        <v>46082</v>
      </c>
      <c r="B7356" s="104" t="inlineStr">
        <is>
          <t>2025/26</t>
        </is>
      </c>
      <c r="C7356" s="104" t="inlineStr">
        <is>
          <t>HC-076</t>
        </is>
      </c>
      <c r="D7356" s="104" t="inlineStr">
        <is>
          <t>Sud-Ouest</t>
        </is>
      </c>
      <c r="E7356" s="104" t="inlineStr">
        <is>
          <t>Drive</t>
        </is>
      </c>
      <c r="F7356" s="104" t="n">
        <v>31</v>
      </c>
      <c r="G7356" s="159" t="n">
        <v>1296</v>
      </c>
      <c r="H7356" s="159" t="n">
        <v>3306</v>
      </c>
      <c r="I7356" s="160" t="n">
        <v>18555.01</v>
      </c>
      <c r="J7356" s="160" t="n">
        <v>534.62</v>
      </c>
      <c r="K7356" s="160" t="n">
        <v>18020.39</v>
      </c>
      <c r="L7356" s="160" t="n">
        <v>5371.89</v>
      </c>
    </row>
    <row r="7357">
      <c r="A7357" s="176" t="n">
        <v>46082</v>
      </c>
      <c r="B7357" s="104" t="inlineStr">
        <is>
          <t>2025/26</t>
        </is>
      </c>
      <c r="C7357" s="104" t="inlineStr">
        <is>
          <t>HC-076</t>
        </is>
      </c>
      <c r="D7357" s="104" t="inlineStr">
        <is>
          <t>Sud-Ouest</t>
        </is>
      </c>
      <c r="E7357" s="104" t="inlineStr">
        <is>
          <t>Livraison</t>
        </is>
      </c>
      <c r="F7357" s="104" t="n">
        <v>30</v>
      </c>
      <c r="G7357" s="159" t="n">
        <v>1411</v>
      </c>
      <c r="H7357" s="159" t="n">
        <v>3618</v>
      </c>
      <c r="I7357" s="160" t="n">
        <v>24481.76</v>
      </c>
      <c r="J7357" s="160" t="n">
        <v>1558.91</v>
      </c>
      <c r="K7357" s="160" t="n">
        <v>22922.85</v>
      </c>
      <c r="L7357" s="160" t="n">
        <v>7092.21</v>
      </c>
    </row>
    <row r="7358">
      <c r="A7358" s="176" t="n">
        <v>46082</v>
      </c>
      <c r="B7358" s="104" t="inlineStr">
        <is>
          <t>2025/26</t>
        </is>
      </c>
      <c r="C7358" s="104" t="inlineStr">
        <is>
          <t>HC-076</t>
        </is>
      </c>
      <c r="D7358" s="104" t="inlineStr">
        <is>
          <t>Sud-Ouest</t>
        </is>
      </c>
      <c r="E7358" s="104" t="inlineStr">
        <is>
          <t>Sur place</t>
        </is>
      </c>
      <c r="F7358" s="104" t="n">
        <v>31</v>
      </c>
      <c r="G7358" s="159" t="n">
        <v>3138</v>
      </c>
      <c r="H7358" s="159" t="n">
        <v>7846</v>
      </c>
      <c r="I7358" s="160" t="n">
        <v>42307.72</v>
      </c>
      <c r="J7358" s="160" t="n">
        <v>1380.45</v>
      </c>
      <c r="K7358" s="160" t="n">
        <v>40927.27</v>
      </c>
      <c r="L7358" s="160" t="n">
        <v>12244.15</v>
      </c>
    </row>
    <row r="7359">
      <c r="A7359" s="176" t="n">
        <v>46082</v>
      </c>
      <c r="B7359" s="104" t="inlineStr">
        <is>
          <t>2025/26</t>
        </is>
      </c>
      <c r="C7359" s="104" t="inlineStr">
        <is>
          <t>HC-076</t>
        </is>
      </c>
      <c r="D7359" s="104" t="inlineStr">
        <is>
          <t>Sud-Ouest</t>
        </is>
      </c>
      <c r="E7359" s="104" t="inlineStr">
        <is>
          <t>À emporter</t>
        </is>
      </c>
      <c r="F7359" s="104" t="n">
        <v>31</v>
      </c>
      <c r="G7359" s="159" t="n">
        <v>2376</v>
      </c>
      <c r="H7359" s="159" t="n">
        <v>5883</v>
      </c>
      <c r="I7359" s="160" t="n">
        <v>29273.9</v>
      </c>
      <c r="J7359" s="160" t="n">
        <v>906.99</v>
      </c>
      <c r="K7359" s="160" t="n">
        <v>28366.91</v>
      </c>
      <c r="L7359" s="160" t="n">
        <v>8440.809999999999</v>
      </c>
    </row>
    <row r="7360">
      <c r="A7360" s="176" t="n">
        <v>46082</v>
      </c>
      <c r="B7360" s="104" t="inlineStr">
        <is>
          <t>2025/26</t>
        </is>
      </c>
      <c r="C7360" s="104" t="inlineStr">
        <is>
          <t>HC-077</t>
        </is>
      </c>
      <c r="D7360" s="104" t="inlineStr">
        <is>
          <t>Île-de-France</t>
        </is>
      </c>
      <c r="E7360" s="104" t="inlineStr">
        <is>
          <t>Drive</t>
        </is>
      </c>
      <c r="F7360" s="104" t="n">
        <v>31</v>
      </c>
      <c r="G7360" s="159" t="n">
        <v>1369</v>
      </c>
      <c r="H7360" s="159" t="n">
        <v>3541</v>
      </c>
      <c r="I7360" s="160" t="n">
        <v>19510.4</v>
      </c>
      <c r="J7360" s="160" t="n">
        <v>587.89</v>
      </c>
      <c r="K7360" s="160" t="n">
        <v>18922.51</v>
      </c>
      <c r="L7360" s="160" t="n">
        <v>5620.59</v>
      </c>
    </row>
    <row r="7361">
      <c r="A7361" s="176" t="n">
        <v>46082</v>
      </c>
      <c r="B7361" s="104" t="inlineStr">
        <is>
          <t>2025/26</t>
        </is>
      </c>
      <c r="C7361" s="104" t="inlineStr">
        <is>
          <t>HC-077</t>
        </is>
      </c>
      <c r="D7361" s="104" t="inlineStr">
        <is>
          <t>Île-de-France</t>
        </is>
      </c>
      <c r="E7361" s="104" t="inlineStr">
        <is>
          <t>Livraison</t>
        </is>
      </c>
      <c r="F7361" s="104" t="n">
        <v>31</v>
      </c>
      <c r="G7361" s="159" t="n">
        <v>1654</v>
      </c>
      <c r="H7361" s="159" t="n">
        <v>4099</v>
      </c>
      <c r="I7361" s="160" t="n">
        <v>28543.92</v>
      </c>
      <c r="J7361" s="160" t="n">
        <v>1605.18</v>
      </c>
      <c r="K7361" s="160" t="n">
        <v>26938.74</v>
      </c>
      <c r="L7361" s="160" t="n">
        <v>8341.76</v>
      </c>
    </row>
    <row r="7362">
      <c r="A7362" s="176" t="n">
        <v>46082</v>
      </c>
      <c r="B7362" s="104" t="inlineStr">
        <is>
          <t>2025/26</t>
        </is>
      </c>
      <c r="C7362" s="104" t="inlineStr">
        <is>
          <t>HC-077</t>
        </is>
      </c>
      <c r="D7362" s="104" t="inlineStr">
        <is>
          <t>Île-de-France</t>
        </is>
      </c>
      <c r="E7362" s="104" t="inlineStr">
        <is>
          <t>Sur place</t>
        </is>
      </c>
      <c r="F7362" s="104" t="n">
        <v>28</v>
      </c>
      <c r="G7362" s="159" t="n">
        <v>3085</v>
      </c>
      <c r="H7362" s="159" t="n">
        <v>8062</v>
      </c>
      <c r="I7362" s="160" t="n">
        <v>41318.73</v>
      </c>
      <c r="J7362" s="160" t="n">
        <v>1193.33</v>
      </c>
      <c r="K7362" s="160" t="n">
        <v>40125.4</v>
      </c>
      <c r="L7362" s="160" t="n">
        <v>11964.81</v>
      </c>
    </row>
    <row r="7363">
      <c r="A7363" s="176" t="n">
        <v>46082</v>
      </c>
      <c r="B7363" s="104" t="inlineStr">
        <is>
          <t>2025/26</t>
        </is>
      </c>
      <c r="C7363" s="104" t="inlineStr">
        <is>
          <t>HC-077</t>
        </is>
      </c>
      <c r="D7363" s="104" t="inlineStr">
        <is>
          <t>Île-de-France</t>
        </is>
      </c>
      <c r="E7363" s="104" t="inlineStr">
        <is>
          <t>À emporter</t>
        </is>
      </c>
      <c r="F7363" s="104" t="n">
        <v>31</v>
      </c>
      <c r="G7363" s="159" t="n">
        <v>2585</v>
      </c>
      <c r="H7363" s="159" t="n">
        <v>6657</v>
      </c>
      <c r="I7363" s="160" t="n">
        <v>32212.73</v>
      </c>
      <c r="J7363" s="160" t="n">
        <v>832.4400000000001</v>
      </c>
      <c r="K7363" s="160" t="n">
        <v>31380.29</v>
      </c>
      <c r="L7363" s="160" t="n">
        <v>9316.389999999999</v>
      </c>
    </row>
    <row r="7364">
      <c r="A7364" s="176" t="n">
        <v>46082</v>
      </c>
      <c r="B7364" s="104" t="inlineStr">
        <is>
          <t>2025/26</t>
        </is>
      </c>
      <c r="C7364" s="104" t="inlineStr">
        <is>
          <t>HC-078</t>
        </is>
      </c>
      <c r="D7364" s="104" t="inlineStr">
        <is>
          <t>Nord-Ouest</t>
        </is>
      </c>
      <c r="E7364" s="104" t="inlineStr">
        <is>
          <t>Livraison</t>
        </is>
      </c>
      <c r="F7364" s="104" t="n">
        <v>31</v>
      </c>
      <c r="G7364" s="159" t="n">
        <v>1748</v>
      </c>
      <c r="H7364" s="159" t="n">
        <v>4538</v>
      </c>
      <c r="I7364" s="160" t="n">
        <v>30039.07</v>
      </c>
      <c r="J7364" s="160" t="n">
        <v>1821.61</v>
      </c>
      <c r="K7364" s="160" t="n">
        <v>28217.46</v>
      </c>
      <c r="L7364" s="160" t="n">
        <v>8806.559999999999</v>
      </c>
    </row>
    <row r="7365">
      <c r="A7365" s="176" t="n">
        <v>46082</v>
      </c>
      <c r="B7365" s="104" t="inlineStr">
        <is>
          <t>2025/26</t>
        </is>
      </c>
      <c r="C7365" s="104" t="inlineStr">
        <is>
          <t>HC-078</t>
        </is>
      </c>
      <c r="D7365" s="104" t="inlineStr">
        <is>
          <t>Nord-Ouest</t>
        </is>
      </c>
      <c r="E7365" s="104" t="inlineStr">
        <is>
          <t>Sur place</t>
        </is>
      </c>
      <c r="F7365" s="104" t="n">
        <v>31</v>
      </c>
      <c r="G7365" s="159" t="n">
        <v>3607</v>
      </c>
      <c r="H7365" s="159" t="n">
        <v>9474</v>
      </c>
      <c r="I7365" s="160" t="n">
        <v>49091.39</v>
      </c>
      <c r="J7365" s="160" t="n">
        <v>1422.33</v>
      </c>
      <c r="K7365" s="160" t="n">
        <v>47669.06</v>
      </c>
      <c r="L7365" s="160" t="n">
        <v>14344.6</v>
      </c>
    </row>
    <row r="7366">
      <c r="A7366" s="176" t="n">
        <v>46082</v>
      </c>
      <c r="B7366" s="104" t="inlineStr">
        <is>
          <t>2025/26</t>
        </is>
      </c>
      <c r="C7366" s="104" t="inlineStr">
        <is>
          <t>HC-078</t>
        </is>
      </c>
      <c r="D7366" s="104" t="inlineStr">
        <is>
          <t>Nord-Ouest</t>
        </is>
      </c>
      <c r="E7366" s="104" t="inlineStr">
        <is>
          <t>À emporter</t>
        </is>
      </c>
      <c r="F7366" s="104" t="n">
        <v>31</v>
      </c>
      <c r="G7366" s="159" t="n">
        <v>2839</v>
      </c>
      <c r="H7366" s="159" t="n">
        <v>7331</v>
      </c>
      <c r="I7366" s="160" t="n">
        <v>35121.82</v>
      </c>
      <c r="J7366" s="160" t="n">
        <v>1092.12</v>
      </c>
      <c r="K7366" s="160" t="n">
        <v>34029.7</v>
      </c>
      <c r="L7366" s="160" t="n">
        <v>10138.28</v>
      </c>
    </row>
    <row r="7367">
      <c r="A7367" s="176" t="n">
        <v>46082</v>
      </c>
      <c r="B7367" s="104" t="inlineStr">
        <is>
          <t>2025/26</t>
        </is>
      </c>
      <c r="C7367" s="104" t="inlineStr">
        <is>
          <t>HC-079</t>
        </is>
      </c>
      <c r="D7367" s="104" t="inlineStr">
        <is>
          <t>Sud-Est</t>
        </is>
      </c>
      <c r="E7367" s="104" t="inlineStr">
        <is>
          <t>Drive</t>
        </is>
      </c>
      <c r="F7367" s="104" t="n">
        <v>31</v>
      </c>
      <c r="G7367" s="159" t="n">
        <v>1392</v>
      </c>
      <c r="H7367" s="159" t="n">
        <v>3661</v>
      </c>
      <c r="I7367" s="160" t="n">
        <v>20017.36</v>
      </c>
      <c r="J7367" s="160" t="n">
        <v>599.27</v>
      </c>
      <c r="K7367" s="160" t="n">
        <v>19418.09</v>
      </c>
      <c r="L7367" s="160" t="n">
        <v>5792.03</v>
      </c>
    </row>
    <row r="7368">
      <c r="A7368" s="176" t="n">
        <v>46082</v>
      </c>
      <c r="B7368" s="104" t="inlineStr">
        <is>
          <t>2025/26</t>
        </is>
      </c>
      <c r="C7368" s="104" t="inlineStr">
        <is>
          <t>HC-079</t>
        </is>
      </c>
      <c r="D7368" s="104" t="inlineStr">
        <is>
          <t>Sud-Est</t>
        </is>
      </c>
      <c r="E7368" s="104" t="inlineStr">
        <is>
          <t>Livraison</t>
        </is>
      </c>
      <c r="F7368" s="104" t="n">
        <v>31</v>
      </c>
      <c r="G7368" s="159" t="n">
        <v>1591</v>
      </c>
      <c r="H7368" s="159" t="n">
        <v>4156</v>
      </c>
      <c r="I7368" s="160" t="n">
        <v>27486.71</v>
      </c>
      <c r="J7368" s="160" t="n">
        <v>1643.93</v>
      </c>
      <c r="K7368" s="160" t="n">
        <v>25842.78</v>
      </c>
      <c r="L7368" s="160" t="n">
        <v>8000.99</v>
      </c>
    </row>
    <row r="7369">
      <c r="A7369" s="176" t="n">
        <v>46082</v>
      </c>
      <c r="B7369" s="104" t="inlineStr">
        <is>
          <t>2025/26</t>
        </is>
      </c>
      <c r="C7369" s="104" t="inlineStr">
        <is>
          <t>HC-079</t>
        </is>
      </c>
      <c r="D7369" s="104" t="inlineStr">
        <is>
          <t>Sud-Est</t>
        </is>
      </c>
      <c r="E7369" s="104" t="inlineStr">
        <is>
          <t>Sur place</t>
        </is>
      </c>
      <c r="F7369" s="104" t="n">
        <v>31</v>
      </c>
      <c r="G7369" s="159" t="n">
        <v>3320</v>
      </c>
      <c r="H7369" s="159" t="n">
        <v>8790</v>
      </c>
      <c r="I7369" s="160" t="n">
        <v>44889.93</v>
      </c>
      <c r="J7369" s="160" t="n">
        <v>1277.8</v>
      </c>
      <c r="K7369" s="160" t="n">
        <v>43612.13</v>
      </c>
      <c r="L7369" s="160" t="n">
        <v>12972.26</v>
      </c>
    </row>
    <row r="7370">
      <c r="A7370" s="176" t="n">
        <v>46082</v>
      </c>
      <c r="B7370" s="104" t="inlineStr">
        <is>
          <t>2025/26</t>
        </is>
      </c>
      <c r="C7370" s="104" t="inlineStr">
        <is>
          <t>HC-079</t>
        </is>
      </c>
      <c r="D7370" s="104" t="inlineStr">
        <is>
          <t>Sud-Est</t>
        </is>
      </c>
      <c r="E7370" s="104" t="inlineStr">
        <is>
          <t>À emporter</t>
        </is>
      </c>
      <c r="F7370" s="104" t="n">
        <v>31</v>
      </c>
      <c r="G7370" s="159" t="n">
        <v>2602</v>
      </c>
      <c r="H7370" s="159" t="n">
        <v>6678</v>
      </c>
      <c r="I7370" s="160" t="n">
        <v>31844.18</v>
      </c>
      <c r="J7370" s="160" t="n">
        <v>931.13</v>
      </c>
      <c r="K7370" s="160" t="n">
        <v>30913.05</v>
      </c>
      <c r="L7370" s="160" t="n">
        <v>9239.040000000001</v>
      </c>
    </row>
    <row r="7371">
      <c r="A7371" s="176" t="n">
        <v>46082</v>
      </c>
      <c r="B7371" s="104" t="inlineStr">
        <is>
          <t>2025/26</t>
        </is>
      </c>
      <c r="C7371" s="104" t="inlineStr">
        <is>
          <t>HC-080</t>
        </is>
      </c>
      <c r="D7371" s="104" t="inlineStr">
        <is>
          <t>Sud-Ouest</t>
        </is>
      </c>
      <c r="E7371" s="104" t="inlineStr">
        <is>
          <t>Livraison</t>
        </is>
      </c>
      <c r="F7371" s="104" t="n">
        <v>31</v>
      </c>
      <c r="G7371" s="159" t="n">
        <v>1448</v>
      </c>
      <c r="H7371" s="159" t="n">
        <v>3650</v>
      </c>
      <c r="I7371" s="160" t="n">
        <v>24543.02</v>
      </c>
      <c r="J7371" s="160" t="n">
        <v>1461.86</v>
      </c>
      <c r="K7371" s="160" t="n">
        <v>23081.16</v>
      </c>
      <c r="L7371" s="160" t="n">
        <v>7136.21</v>
      </c>
    </row>
    <row r="7372">
      <c r="A7372" s="176" t="n">
        <v>46082</v>
      </c>
      <c r="B7372" s="104" t="inlineStr">
        <is>
          <t>2025/26</t>
        </is>
      </c>
      <c r="C7372" s="104" t="inlineStr">
        <is>
          <t>HC-080</t>
        </is>
      </c>
      <c r="D7372" s="104" t="inlineStr">
        <is>
          <t>Sud-Ouest</t>
        </is>
      </c>
      <c r="E7372" s="104" t="inlineStr">
        <is>
          <t>Sur place</t>
        </is>
      </c>
      <c r="F7372" s="104" t="n">
        <v>30</v>
      </c>
      <c r="G7372" s="159" t="n">
        <v>2748</v>
      </c>
      <c r="H7372" s="159" t="n">
        <v>7157</v>
      </c>
      <c r="I7372" s="160" t="n">
        <v>37454.66</v>
      </c>
      <c r="J7372" s="160" t="n">
        <v>1182.09</v>
      </c>
      <c r="K7372" s="160" t="n">
        <v>36272.57</v>
      </c>
      <c r="L7372" s="160" t="n">
        <v>10815.22</v>
      </c>
    </row>
    <row r="7373">
      <c r="A7373" s="176" t="n">
        <v>46082</v>
      </c>
      <c r="B7373" s="104" t="inlineStr">
        <is>
          <t>2025/26</t>
        </is>
      </c>
      <c r="C7373" s="104" t="inlineStr">
        <is>
          <t>HC-080</t>
        </is>
      </c>
      <c r="D7373" s="104" t="inlineStr">
        <is>
          <t>Sud-Ouest</t>
        </is>
      </c>
      <c r="E7373" s="104" t="inlineStr">
        <is>
          <t>À emporter</t>
        </is>
      </c>
      <c r="F7373" s="104" t="n">
        <v>31</v>
      </c>
      <c r="G7373" s="159" t="n">
        <v>2209</v>
      </c>
      <c r="H7373" s="159" t="n">
        <v>5755</v>
      </c>
      <c r="I7373" s="160" t="n">
        <v>27484.43</v>
      </c>
      <c r="J7373" s="160" t="n">
        <v>899.55</v>
      </c>
      <c r="K7373" s="160" t="n">
        <v>26584.88</v>
      </c>
      <c r="L7373" s="160" t="n">
        <v>7892.44</v>
      </c>
    </row>
    <row r="7374">
      <c r="A7374" s="176" t="n">
        <v>46082</v>
      </c>
      <c r="B7374" s="104" t="inlineStr">
        <is>
          <t>2025/26</t>
        </is>
      </c>
      <c r="C7374" s="104" t="inlineStr">
        <is>
          <t>HC-081</t>
        </is>
      </c>
      <c r="D7374" s="104" t="inlineStr">
        <is>
          <t>Île-de-France</t>
        </is>
      </c>
      <c r="E7374" s="104" t="inlineStr">
        <is>
          <t>Livraison</t>
        </is>
      </c>
      <c r="F7374" s="104" t="n">
        <v>30</v>
      </c>
      <c r="G7374" s="159" t="n">
        <v>1884</v>
      </c>
      <c r="H7374" s="159" t="n">
        <v>4781</v>
      </c>
      <c r="I7374" s="160" t="n">
        <v>32588.28</v>
      </c>
      <c r="J7374" s="160" t="n">
        <v>1979.08</v>
      </c>
      <c r="K7374" s="160" t="n">
        <v>30609.2</v>
      </c>
      <c r="L7374" s="160" t="n">
        <v>11490.5</v>
      </c>
    </row>
    <row r="7375">
      <c r="A7375" s="176" t="n">
        <v>46082</v>
      </c>
      <c r="B7375" s="104" t="inlineStr">
        <is>
          <t>2025/26</t>
        </is>
      </c>
      <c r="C7375" s="104" t="inlineStr">
        <is>
          <t>HC-081</t>
        </is>
      </c>
      <c r="D7375" s="104" t="inlineStr">
        <is>
          <t>Île-de-France</t>
        </is>
      </c>
      <c r="E7375" s="104" t="inlineStr">
        <is>
          <t>Sur place</t>
        </is>
      </c>
      <c r="F7375" s="104" t="n">
        <v>31</v>
      </c>
      <c r="G7375" s="159" t="n">
        <v>4012</v>
      </c>
      <c r="H7375" s="159" t="n">
        <v>10281</v>
      </c>
      <c r="I7375" s="160" t="n">
        <v>54480.82</v>
      </c>
      <c r="J7375" s="160" t="n">
        <v>1652.75</v>
      </c>
      <c r="K7375" s="160" t="n">
        <v>52828.07</v>
      </c>
      <c r="L7375" s="160" t="n">
        <v>19198.02</v>
      </c>
    </row>
    <row r="7376">
      <c r="A7376" s="176" t="n">
        <v>46082</v>
      </c>
      <c r="B7376" s="104" t="inlineStr">
        <is>
          <t>2025/26</t>
        </is>
      </c>
      <c r="C7376" s="104" t="inlineStr">
        <is>
          <t>HC-081</t>
        </is>
      </c>
      <c r="D7376" s="104" t="inlineStr">
        <is>
          <t>Île-de-France</t>
        </is>
      </c>
      <c r="E7376" s="104" t="inlineStr">
        <is>
          <t>À emporter</t>
        </is>
      </c>
      <c r="F7376" s="104" t="n">
        <v>31</v>
      </c>
      <c r="G7376" s="159" t="n">
        <v>3091</v>
      </c>
      <c r="H7376" s="159" t="n">
        <v>7913</v>
      </c>
      <c r="I7376" s="160" t="n">
        <v>38451.86</v>
      </c>
      <c r="J7376" s="160" t="n">
        <v>1079.06</v>
      </c>
      <c r="K7376" s="160" t="n">
        <v>37372.8</v>
      </c>
      <c r="L7376" s="160" t="n">
        <v>13564.88</v>
      </c>
    </row>
    <row r="7377">
      <c r="A7377" s="176" t="n">
        <v>46082</v>
      </c>
      <c r="B7377" s="104" t="inlineStr">
        <is>
          <t>2025/26</t>
        </is>
      </c>
      <c r="C7377" s="104" t="inlineStr">
        <is>
          <t>HC-082</t>
        </is>
      </c>
      <c r="D7377" s="104" t="inlineStr">
        <is>
          <t>Nord-Ouest</t>
        </is>
      </c>
      <c r="E7377" s="104" t="inlineStr">
        <is>
          <t>Livraison</t>
        </is>
      </c>
      <c r="F7377" s="104" t="n">
        <v>31</v>
      </c>
      <c r="G7377" s="159" t="n">
        <v>1425</v>
      </c>
      <c r="H7377" s="159" t="n">
        <v>3634</v>
      </c>
      <c r="I7377" s="160" t="n">
        <v>24426.35</v>
      </c>
      <c r="J7377" s="160" t="n">
        <v>1507.33</v>
      </c>
      <c r="K7377" s="160" t="n">
        <v>22919.02</v>
      </c>
      <c r="L7377" s="160" t="n">
        <v>7123.32</v>
      </c>
    </row>
    <row r="7378">
      <c r="A7378" s="176" t="n">
        <v>46082</v>
      </c>
      <c r="B7378" s="104" t="inlineStr">
        <is>
          <t>2025/26</t>
        </is>
      </c>
      <c r="C7378" s="104" t="inlineStr">
        <is>
          <t>HC-082</t>
        </is>
      </c>
      <c r="D7378" s="104" t="inlineStr">
        <is>
          <t>Nord-Ouest</t>
        </is>
      </c>
      <c r="E7378" s="104" t="inlineStr">
        <is>
          <t>Sur place</t>
        </is>
      </c>
      <c r="F7378" s="104" t="n">
        <v>31</v>
      </c>
      <c r="G7378" s="159" t="n">
        <v>3091</v>
      </c>
      <c r="H7378" s="159" t="n">
        <v>7958</v>
      </c>
      <c r="I7378" s="160" t="n">
        <v>41608.86</v>
      </c>
      <c r="J7378" s="160" t="n">
        <v>1269.14</v>
      </c>
      <c r="K7378" s="160" t="n">
        <v>40339.72</v>
      </c>
      <c r="L7378" s="160" t="n">
        <v>12116.52</v>
      </c>
    </row>
    <row r="7379">
      <c r="A7379" s="176" t="n">
        <v>46082</v>
      </c>
      <c r="B7379" s="104" t="inlineStr">
        <is>
          <t>2025/26</t>
        </is>
      </c>
      <c r="C7379" s="104" t="inlineStr">
        <is>
          <t>HC-082</t>
        </is>
      </c>
      <c r="D7379" s="104" t="inlineStr">
        <is>
          <t>Nord-Ouest</t>
        </is>
      </c>
      <c r="E7379" s="104" t="inlineStr">
        <is>
          <t>À emporter</t>
        </is>
      </c>
      <c r="F7379" s="104" t="n">
        <v>31</v>
      </c>
      <c r="G7379" s="159" t="n">
        <v>2279</v>
      </c>
      <c r="H7379" s="159" t="n">
        <v>5769</v>
      </c>
      <c r="I7379" s="160" t="n">
        <v>28131.39</v>
      </c>
      <c r="J7379" s="160" t="n">
        <v>804.99</v>
      </c>
      <c r="K7379" s="160" t="n">
        <v>27326.4</v>
      </c>
      <c r="L7379" s="160" t="n">
        <v>8148.4</v>
      </c>
    </row>
    <row r="7380">
      <c r="A7380" s="176" t="n">
        <v>46082</v>
      </c>
      <c r="B7380" s="104" t="inlineStr">
        <is>
          <t>2025/26</t>
        </is>
      </c>
      <c r="C7380" s="104" t="inlineStr">
        <is>
          <t>HC-083</t>
        </is>
      </c>
      <c r="D7380" s="104" t="inlineStr">
        <is>
          <t>Sud-Est</t>
        </is>
      </c>
      <c r="E7380" s="104" t="inlineStr">
        <is>
          <t>Livraison</t>
        </is>
      </c>
      <c r="F7380" s="104" t="n">
        <v>31</v>
      </c>
      <c r="G7380" s="159" t="n">
        <v>1286</v>
      </c>
      <c r="H7380" s="159" t="n">
        <v>3428</v>
      </c>
      <c r="I7380" s="160" t="n">
        <v>22142.5</v>
      </c>
      <c r="J7380" s="160" t="n">
        <v>1294.85</v>
      </c>
      <c r="K7380" s="160" t="n">
        <v>20847.65</v>
      </c>
      <c r="L7380" s="160" t="n">
        <v>6425.58</v>
      </c>
    </row>
    <row r="7381">
      <c r="A7381" s="176" t="n">
        <v>46082</v>
      </c>
      <c r="B7381" s="104" t="inlineStr">
        <is>
          <t>2025/26</t>
        </is>
      </c>
      <c r="C7381" s="104" t="inlineStr">
        <is>
          <t>HC-083</t>
        </is>
      </c>
      <c r="D7381" s="104" t="inlineStr">
        <is>
          <t>Sud-Est</t>
        </is>
      </c>
      <c r="E7381" s="104" t="inlineStr">
        <is>
          <t>Sur place</t>
        </is>
      </c>
      <c r="F7381" s="104" t="n">
        <v>31</v>
      </c>
      <c r="G7381" s="159" t="n">
        <v>2696</v>
      </c>
      <c r="H7381" s="159" t="n">
        <v>6941</v>
      </c>
      <c r="I7381" s="160" t="n">
        <v>36293.11</v>
      </c>
      <c r="J7381" s="160" t="n">
        <v>991.61</v>
      </c>
      <c r="K7381" s="160" t="n">
        <v>35301.5</v>
      </c>
      <c r="L7381" s="160" t="n">
        <v>10453.87</v>
      </c>
    </row>
    <row r="7382">
      <c r="A7382" s="176" t="n">
        <v>46082</v>
      </c>
      <c r="B7382" s="104" t="inlineStr">
        <is>
          <t>2025/26</t>
        </is>
      </c>
      <c r="C7382" s="104" t="inlineStr">
        <is>
          <t>HC-083</t>
        </is>
      </c>
      <c r="D7382" s="104" t="inlineStr">
        <is>
          <t>Sud-Est</t>
        </is>
      </c>
      <c r="E7382" s="104" t="inlineStr">
        <is>
          <t>À emporter</t>
        </is>
      </c>
      <c r="F7382" s="104" t="n">
        <v>31</v>
      </c>
      <c r="G7382" s="159" t="n">
        <v>2107</v>
      </c>
      <c r="H7382" s="159" t="n">
        <v>5322</v>
      </c>
      <c r="I7382" s="160" t="n">
        <v>25860.75</v>
      </c>
      <c r="J7382" s="160" t="n">
        <v>723.24</v>
      </c>
      <c r="K7382" s="160" t="n">
        <v>25137.51</v>
      </c>
      <c r="L7382" s="160" t="n">
        <v>7478.99</v>
      </c>
    </row>
    <row r="7383">
      <c r="A7383" s="176" t="n">
        <v>46082</v>
      </c>
      <c r="B7383" s="104" t="inlineStr">
        <is>
          <t>2025/26</t>
        </is>
      </c>
      <c r="C7383" s="104" t="inlineStr">
        <is>
          <t>HC-084</t>
        </is>
      </c>
      <c r="D7383" s="104" t="inlineStr">
        <is>
          <t>Sud-Ouest</t>
        </is>
      </c>
      <c r="E7383" s="104" t="inlineStr">
        <is>
          <t>Drive</t>
        </is>
      </c>
      <c r="F7383" s="104" t="n">
        <v>31</v>
      </c>
      <c r="G7383" s="159" t="n">
        <v>1251</v>
      </c>
      <c r="H7383" s="159" t="n">
        <v>3160</v>
      </c>
      <c r="I7383" s="160" t="n">
        <v>17924.17</v>
      </c>
      <c r="J7383" s="160" t="n">
        <v>503.21</v>
      </c>
      <c r="K7383" s="160" t="n">
        <v>17420.96</v>
      </c>
      <c r="L7383" s="160" t="n">
        <v>5211.12</v>
      </c>
    </row>
    <row r="7384">
      <c r="A7384" s="176" t="n">
        <v>46082</v>
      </c>
      <c r="B7384" s="104" t="inlineStr">
        <is>
          <t>2025/26</t>
        </is>
      </c>
      <c r="C7384" s="104" t="inlineStr">
        <is>
          <t>HC-084</t>
        </is>
      </c>
      <c r="D7384" s="104" t="inlineStr">
        <is>
          <t>Sud-Ouest</t>
        </is>
      </c>
      <c r="E7384" s="104" t="inlineStr">
        <is>
          <t>Livraison</t>
        </is>
      </c>
      <c r="F7384" s="104" t="n">
        <v>31</v>
      </c>
      <c r="G7384" s="159" t="n">
        <v>1417</v>
      </c>
      <c r="H7384" s="159" t="n">
        <v>3608</v>
      </c>
      <c r="I7384" s="160" t="n">
        <v>24426.05</v>
      </c>
      <c r="J7384" s="160" t="n">
        <v>1378.72</v>
      </c>
      <c r="K7384" s="160" t="n">
        <v>23047.33</v>
      </c>
      <c r="L7384" s="160" t="n">
        <v>7183.53</v>
      </c>
    </row>
    <row r="7385">
      <c r="A7385" s="176" t="n">
        <v>46082</v>
      </c>
      <c r="B7385" s="104" t="inlineStr">
        <is>
          <t>2025/26</t>
        </is>
      </c>
      <c r="C7385" s="104" t="inlineStr">
        <is>
          <t>HC-084</t>
        </is>
      </c>
      <c r="D7385" s="104" t="inlineStr">
        <is>
          <t>Sud-Ouest</t>
        </is>
      </c>
      <c r="E7385" s="104" t="inlineStr">
        <is>
          <t>Sur place</t>
        </is>
      </c>
      <c r="F7385" s="104" t="n">
        <v>31</v>
      </c>
      <c r="G7385" s="159" t="n">
        <v>2901</v>
      </c>
      <c r="H7385" s="159" t="n">
        <v>7414</v>
      </c>
      <c r="I7385" s="160" t="n">
        <v>39067.65</v>
      </c>
      <c r="J7385" s="160" t="n">
        <v>1160.07</v>
      </c>
      <c r="K7385" s="160" t="n">
        <v>37907.58</v>
      </c>
      <c r="L7385" s="160" t="n">
        <v>11340.24</v>
      </c>
    </row>
    <row r="7386">
      <c r="A7386" s="176" t="n">
        <v>46082</v>
      </c>
      <c r="B7386" s="104" t="inlineStr">
        <is>
          <t>2025/26</t>
        </is>
      </c>
      <c r="C7386" s="104" t="inlineStr">
        <is>
          <t>HC-084</t>
        </is>
      </c>
      <c r="D7386" s="104" t="inlineStr">
        <is>
          <t>Sud-Ouest</t>
        </is>
      </c>
      <c r="E7386" s="104" t="inlineStr">
        <is>
          <t>À emporter</t>
        </is>
      </c>
      <c r="F7386" s="104" t="n">
        <v>31</v>
      </c>
      <c r="G7386" s="159" t="n">
        <v>2285</v>
      </c>
      <c r="H7386" s="159" t="n">
        <v>5915</v>
      </c>
      <c r="I7386" s="160" t="n">
        <v>28257.32</v>
      </c>
      <c r="J7386" s="160" t="n">
        <v>912.85</v>
      </c>
      <c r="K7386" s="160" t="n">
        <v>27344.47</v>
      </c>
      <c r="L7386" s="160" t="n">
        <v>8092.65</v>
      </c>
    </row>
    <row r="7387">
      <c r="A7387" s="176" t="n">
        <v>46082</v>
      </c>
      <c r="B7387" s="104" t="inlineStr">
        <is>
          <t>2025/26</t>
        </is>
      </c>
      <c r="C7387" s="104" t="inlineStr">
        <is>
          <t>HC-085</t>
        </is>
      </c>
      <c r="D7387" s="104" t="inlineStr">
        <is>
          <t>Île-de-France</t>
        </is>
      </c>
      <c r="E7387" s="104" t="inlineStr">
        <is>
          <t>Livraison</t>
        </is>
      </c>
      <c r="F7387" s="104" t="n">
        <v>31</v>
      </c>
      <c r="G7387" s="159" t="n">
        <v>2093</v>
      </c>
      <c r="H7387" s="159" t="n">
        <v>5239</v>
      </c>
      <c r="I7387" s="160" t="n">
        <v>35972.61</v>
      </c>
      <c r="J7387" s="160" t="n">
        <v>2182.68</v>
      </c>
      <c r="K7387" s="160" t="n">
        <v>33789.93</v>
      </c>
      <c r="L7387" s="160" t="n">
        <v>10463.87</v>
      </c>
    </row>
    <row r="7388">
      <c r="A7388" s="176" t="n">
        <v>46082</v>
      </c>
      <c r="B7388" s="104" t="inlineStr">
        <is>
          <t>2025/26</t>
        </is>
      </c>
      <c r="C7388" s="104" t="inlineStr">
        <is>
          <t>HC-085</t>
        </is>
      </c>
      <c r="D7388" s="104" t="inlineStr">
        <is>
          <t>Île-de-France</t>
        </is>
      </c>
      <c r="E7388" s="104" t="inlineStr">
        <is>
          <t>Sur place</t>
        </is>
      </c>
      <c r="F7388" s="104" t="n">
        <v>31</v>
      </c>
      <c r="G7388" s="159" t="n">
        <v>4191</v>
      </c>
      <c r="H7388" s="159" t="n">
        <v>10714</v>
      </c>
      <c r="I7388" s="160" t="n">
        <v>56389.42</v>
      </c>
      <c r="J7388" s="160" t="n">
        <v>1738.05</v>
      </c>
      <c r="K7388" s="160" t="n">
        <v>54651.37</v>
      </c>
      <c r="L7388" s="160" t="n">
        <v>16409.1</v>
      </c>
    </row>
    <row r="7389">
      <c r="A7389" s="176" t="n">
        <v>46082</v>
      </c>
      <c r="B7389" s="104" t="inlineStr">
        <is>
          <t>2025/26</t>
        </is>
      </c>
      <c r="C7389" s="104" t="inlineStr">
        <is>
          <t>HC-085</t>
        </is>
      </c>
      <c r="D7389" s="104" t="inlineStr">
        <is>
          <t>Île-de-France</t>
        </is>
      </c>
      <c r="E7389" s="104" t="inlineStr">
        <is>
          <t>À emporter</t>
        </is>
      </c>
      <c r="F7389" s="104" t="n">
        <v>30</v>
      </c>
      <c r="G7389" s="159" t="n">
        <v>3199</v>
      </c>
      <c r="H7389" s="159" t="n">
        <v>8084</v>
      </c>
      <c r="I7389" s="160" t="n">
        <v>39528.77</v>
      </c>
      <c r="J7389" s="160" t="n">
        <v>1211.98</v>
      </c>
      <c r="K7389" s="160" t="n">
        <v>38316.79</v>
      </c>
      <c r="L7389" s="160" t="n">
        <v>11349.42</v>
      </c>
    </row>
    <row r="7390">
      <c r="A7390" s="176" t="n">
        <v>46082</v>
      </c>
      <c r="B7390" s="104" t="inlineStr">
        <is>
          <t>2025/26</t>
        </is>
      </c>
      <c r="C7390" s="104" t="inlineStr">
        <is>
          <t>HC-086</t>
        </is>
      </c>
      <c r="D7390" s="104" t="inlineStr">
        <is>
          <t>Nord-Ouest</t>
        </is>
      </c>
      <c r="E7390" s="104" t="inlineStr">
        <is>
          <t>Livraison</t>
        </is>
      </c>
      <c r="F7390" s="104" t="n">
        <v>31</v>
      </c>
      <c r="G7390" s="159" t="n">
        <v>1552</v>
      </c>
      <c r="H7390" s="159" t="n">
        <v>4035</v>
      </c>
      <c r="I7390" s="160" t="n">
        <v>26949.76</v>
      </c>
      <c r="J7390" s="160" t="n">
        <v>1662.53</v>
      </c>
      <c r="K7390" s="160" t="n">
        <v>25287.23</v>
      </c>
      <c r="L7390" s="160" t="n">
        <v>7955.32</v>
      </c>
    </row>
    <row r="7391">
      <c r="A7391" s="176" t="n">
        <v>46082</v>
      </c>
      <c r="B7391" s="104" t="inlineStr">
        <is>
          <t>2025/26</t>
        </is>
      </c>
      <c r="C7391" s="104" t="inlineStr">
        <is>
          <t>HC-086</t>
        </is>
      </c>
      <c r="D7391" s="104" t="inlineStr">
        <is>
          <t>Nord-Ouest</t>
        </is>
      </c>
      <c r="E7391" s="104" t="inlineStr">
        <is>
          <t>Sur place</t>
        </is>
      </c>
      <c r="F7391" s="104" t="n">
        <v>31</v>
      </c>
      <c r="G7391" s="159" t="n">
        <v>3275</v>
      </c>
      <c r="H7391" s="159" t="n">
        <v>8615</v>
      </c>
      <c r="I7391" s="160" t="n">
        <v>44315.36</v>
      </c>
      <c r="J7391" s="160" t="n">
        <v>1443.08</v>
      </c>
      <c r="K7391" s="160" t="n">
        <v>42872.28</v>
      </c>
      <c r="L7391" s="160" t="n">
        <v>12762.2</v>
      </c>
    </row>
    <row r="7392">
      <c r="A7392" s="176" t="n">
        <v>46082</v>
      </c>
      <c r="B7392" s="104" t="inlineStr">
        <is>
          <t>2025/26</t>
        </is>
      </c>
      <c r="C7392" s="104" t="inlineStr">
        <is>
          <t>HC-086</t>
        </is>
      </c>
      <c r="D7392" s="104" t="inlineStr">
        <is>
          <t>Nord-Ouest</t>
        </is>
      </c>
      <c r="E7392" s="104" t="inlineStr">
        <is>
          <t>À emporter</t>
        </is>
      </c>
      <c r="F7392" s="104" t="n">
        <v>31</v>
      </c>
      <c r="G7392" s="159" t="n">
        <v>2534</v>
      </c>
      <c r="H7392" s="159" t="n">
        <v>6562</v>
      </c>
      <c r="I7392" s="160" t="n">
        <v>31546.01</v>
      </c>
      <c r="J7392" s="160" t="n">
        <v>935.39</v>
      </c>
      <c r="K7392" s="160" t="n">
        <v>30610.62</v>
      </c>
      <c r="L7392" s="160" t="n">
        <v>9066.360000000001</v>
      </c>
    </row>
    <row r="7393">
      <c r="A7393" s="176" t="n">
        <v>46082</v>
      </c>
      <c r="B7393" s="104" t="inlineStr">
        <is>
          <t>2025/26</t>
        </is>
      </c>
      <c r="C7393" s="104" t="inlineStr">
        <is>
          <t>HC-087</t>
        </is>
      </c>
      <c r="D7393" s="104" t="inlineStr">
        <is>
          <t>Sud-Est</t>
        </is>
      </c>
      <c r="E7393" s="104" t="inlineStr">
        <is>
          <t>Drive</t>
        </is>
      </c>
      <c r="F7393" s="104" t="n">
        <v>31</v>
      </c>
      <c r="G7393" s="159" t="n">
        <v>910</v>
      </c>
      <c r="H7393" s="159" t="n">
        <v>2295</v>
      </c>
      <c r="I7393" s="160" t="n">
        <v>13009.67</v>
      </c>
      <c r="J7393" s="160" t="n">
        <v>400.49</v>
      </c>
      <c r="K7393" s="160" t="n">
        <v>12609.18</v>
      </c>
      <c r="L7393" s="160" t="n">
        <v>3771.3</v>
      </c>
    </row>
    <row r="7394">
      <c r="A7394" s="176" t="n">
        <v>46082</v>
      </c>
      <c r="B7394" s="104" t="inlineStr">
        <is>
          <t>2025/26</t>
        </is>
      </c>
      <c r="C7394" s="104" t="inlineStr">
        <is>
          <t>HC-087</t>
        </is>
      </c>
      <c r="D7394" s="104" t="inlineStr">
        <is>
          <t>Sud-Est</t>
        </is>
      </c>
      <c r="E7394" s="104" t="inlineStr">
        <is>
          <t>Livraison</t>
        </is>
      </c>
      <c r="F7394" s="104" t="n">
        <v>31</v>
      </c>
      <c r="G7394" s="159" t="n">
        <v>1030</v>
      </c>
      <c r="H7394" s="159" t="n">
        <v>2596</v>
      </c>
      <c r="I7394" s="160" t="n">
        <v>17814.45</v>
      </c>
      <c r="J7394" s="160" t="n">
        <v>1048.76</v>
      </c>
      <c r="K7394" s="160" t="n">
        <v>16765.69</v>
      </c>
      <c r="L7394" s="160" t="n">
        <v>5195.08</v>
      </c>
    </row>
    <row r="7395">
      <c r="A7395" s="176" t="n">
        <v>46082</v>
      </c>
      <c r="B7395" s="104" t="inlineStr">
        <is>
          <t>2025/26</t>
        </is>
      </c>
      <c r="C7395" s="104" t="inlineStr">
        <is>
          <t>HC-087</t>
        </is>
      </c>
      <c r="D7395" s="104" t="inlineStr">
        <is>
          <t>Sud-Est</t>
        </is>
      </c>
      <c r="E7395" s="104" t="inlineStr">
        <is>
          <t>Sur place</t>
        </is>
      </c>
      <c r="F7395" s="104" t="n">
        <v>31</v>
      </c>
      <c r="G7395" s="159" t="n">
        <v>2132</v>
      </c>
      <c r="H7395" s="159" t="n">
        <v>5522</v>
      </c>
      <c r="I7395" s="160" t="n">
        <v>28894.41</v>
      </c>
      <c r="J7395" s="160" t="n">
        <v>812.23</v>
      </c>
      <c r="K7395" s="160" t="n">
        <v>28082.18</v>
      </c>
      <c r="L7395" s="160" t="n">
        <v>8425.030000000001</v>
      </c>
    </row>
    <row r="7396">
      <c r="A7396" s="176" t="n">
        <v>46082</v>
      </c>
      <c r="B7396" s="104" t="inlineStr">
        <is>
          <t>2025/26</t>
        </is>
      </c>
      <c r="C7396" s="104" t="inlineStr">
        <is>
          <t>HC-087</t>
        </is>
      </c>
      <c r="D7396" s="104" t="inlineStr">
        <is>
          <t>Sud-Est</t>
        </is>
      </c>
      <c r="E7396" s="104" t="inlineStr">
        <is>
          <t>À emporter</t>
        </is>
      </c>
      <c r="F7396" s="104" t="n">
        <v>31</v>
      </c>
      <c r="G7396" s="159" t="n">
        <v>1681</v>
      </c>
      <c r="H7396" s="159" t="n">
        <v>4152</v>
      </c>
      <c r="I7396" s="160" t="n">
        <v>20884.14</v>
      </c>
      <c r="J7396" s="160" t="n">
        <v>634.5</v>
      </c>
      <c r="K7396" s="160" t="n">
        <v>20249.64</v>
      </c>
      <c r="L7396" s="160" t="n">
        <v>6070.49</v>
      </c>
    </row>
    <row r="7397">
      <c r="A7397" s="176" t="n">
        <v>46082</v>
      </c>
      <c r="B7397" s="104" t="inlineStr">
        <is>
          <t>2025/26</t>
        </is>
      </c>
      <c r="C7397" s="104" t="inlineStr">
        <is>
          <t>HC-088</t>
        </is>
      </c>
      <c r="D7397" s="104" t="inlineStr">
        <is>
          <t>Sud-Ouest</t>
        </is>
      </c>
      <c r="E7397" s="104" t="inlineStr">
        <is>
          <t>Livraison</t>
        </is>
      </c>
      <c r="F7397" s="104" t="n">
        <v>31</v>
      </c>
      <c r="G7397" s="159" t="n">
        <v>1659</v>
      </c>
      <c r="H7397" s="159" t="n">
        <v>4305</v>
      </c>
      <c r="I7397" s="160" t="n">
        <v>28266.62</v>
      </c>
      <c r="J7397" s="160" t="n">
        <v>1656.69</v>
      </c>
      <c r="K7397" s="160" t="n">
        <v>26609.93</v>
      </c>
      <c r="L7397" s="160" t="n">
        <v>8281.799999999999</v>
      </c>
    </row>
    <row r="7398">
      <c r="A7398" s="176" t="n">
        <v>46082</v>
      </c>
      <c r="B7398" s="104" t="inlineStr">
        <is>
          <t>2025/26</t>
        </is>
      </c>
      <c r="C7398" s="104" t="inlineStr">
        <is>
          <t>HC-088</t>
        </is>
      </c>
      <c r="D7398" s="104" t="inlineStr">
        <is>
          <t>Sud-Ouest</t>
        </is>
      </c>
      <c r="E7398" s="104" t="inlineStr">
        <is>
          <t>Sur place</t>
        </is>
      </c>
      <c r="F7398" s="104" t="n">
        <v>30</v>
      </c>
      <c r="G7398" s="159" t="n">
        <v>3268</v>
      </c>
      <c r="H7398" s="159" t="n">
        <v>8165</v>
      </c>
      <c r="I7398" s="160" t="n">
        <v>44074.25</v>
      </c>
      <c r="J7398" s="160" t="n">
        <v>1178.93</v>
      </c>
      <c r="K7398" s="160" t="n">
        <v>42895.32</v>
      </c>
      <c r="L7398" s="160" t="n">
        <v>12899.62</v>
      </c>
    </row>
    <row r="7399">
      <c r="A7399" s="176" t="n">
        <v>46082</v>
      </c>
      <c r="B7399" s="104" t="inlineStr">
        <is>
          <t>2025/26</t>
        </is>
      </c>
      <c r="C7399" s="104" t="inlineStr">
        <is>
          <t>HC-088</t>
        </is>
      </c>
      <c r="D7399" s="104" t="inlineStr">
        <is>
          <t>Sud-Ouest</t>
        </is>
      </c>
      <c r="E7399" s="104" t="inlineStr">
        <is>
          <t>À emporter</t>
        </is>
      </c>
      <c r="F7399" s="104" t="n">
        <v>30</v>
      </c>
      <c r="G7399" s="159" t="n">
        <v>2541</v>
      </c>
      <c r="H7399" s="159" t="n">
        <v>6414</v>
      </c>
      <c r="I7399" s="160" t="n">
        <v>31524.08</v>
      </c>
      <c r="J7399" s="160" t="n">
        <v>954.9299999999999</v>
      </c>
      <c r="K7399" s="160" t="n">
        <v>30569.15</v>
      </c>
      <c r="L7399" s="160" t="n">
        <v>9101.27</v>
      </c>
    </row>
    <row r="7400">
      <c r="A7400" s="176" t="n">
        <v>46082</v>
      </c>
      <c r="B7400" s="104" t="inlineStr">
        <is>
          <t>2025/26</t>
        </is>
      </c>
      <c r="C7400" s="104" t="inlineStr">
        <is>
          <t>HC-089</t>
        </is>
      </c>
      <c r="D7400" s="104" t="inlineStr">
        <is>
          <t>Île-de-France</t>
        </is>
      </c>
      <c r="E7400" s="104" t="inlineStr">
        <is>
          <t>Livraison</t>
        </is>
      </c>
      <c r="F7400" s="104" t="n">
        <v>31</v>
      </c>
      <c r="G7400" s="159" t="n">
        <v>1867</v>
      </c>
      <c r="H7400" s="159" t="n">
        <v>4606</v>
      </c>
      <c r="I7400" s="160" t="n">
        <v>32095.79</v>
      </c>
      <c r="J7400" s="160" t="n">
        <v>1982.74</v>
      </c>
      <c r="K7400" s="160" t="n">
        <v>30113.05</v>
      </c>
      <c r="L7400" s="160" t="n">
        <v>9408.02</v>
      </c>
    </row>
    <row r="7401">
      <c r="A7401" s="176" t="n">
        <v>46082</v>
      </c>
      <c r="B7401" s="104" t="inlineStr">
        <is>
          <t>2025/26</t>
        </is>
      </c>
      <c r="C7401" s="104" t="inlineStr">
        <is>
          <t>HC-089</t>
        </is>
      </c>
      <c r="D7401" s="104" t="inlineStr">
        <is>
          <t>Île-de-France</t>
        </is>
      </c>
      <c r="E7401" s="104" t="inlineStr">
        <is>
          <t>Sur place</t>
        </is>
      </c>
      <c r="F7401" s="104" t="n">
        <v>31</v>
      </c>
      <c r="G7401" s="159" t="n">
        <v>4078</v>
      </c>
      <c r="H7401" s="159" t="n">
        <v>10299</v>
      </c>
      <c r="I7401" s="160" t="n">
        <v>54718.3</v>
      </c>
      <c r="J7401" s="160" t="n">
        <v>1709.51</v>
      </c>
      <c r="K7401" s="160" t="n">
        <v>53008.79</v>
      </c>
      <c r="L7401" s="160" t="n">
        <v>15760.02</v>
      </c>
    </row>
    <row r="7402">
      <c r="A7402" s="176" t="n">
        <v>46082</v>
      </c>
      <c r="B7402" s="104" t="inlineStr">
        <is>
          <t>2025/26</t>
        </is>
      </c>
      <c r="C7402" s="104" t="inlineStr">
        <is>
          <t>HC-089</t>
        </is>
      </c>
      <c r="D7402" s="104" t="inlineStr">
        <is>
          <t>Île-de-France</t>
        </is>
      </c>
      <c r="E7402" s="104" t="inlineStr">
        <is>
          <t>À emporter</t>
        </is>
      </c>
      <c r="F7402" s="104" t="n">
        <v>31</v>
      </c>
      <c r="G7402" s="159" t="n">
        <v>3011</v>
      </c>
      <c r="H7402" s="159" t="n">
        <v>7764</v>
      </c>
      <c r="I7402" s="160" t="n">
        <v>37600.05</v>
      </c>
      <c r="J7402" s="160" t="n">
        <v>1125.01</v>
      </c>
      <c r="K7402" s="160" t="n">
        <v>36475.04</v>
      </c>
      <c r="L7402" s="160" t="n">
        <v>10767.31</v>
      </c>
    </row>
    <row r="7403">
      <c r="A7403" s="176" t="n">
        <v>46082</v>
      </c>
      <c r="B7403" s="104" t="inlineStr">
        <is>
          <t>2025/26</t>
        </is>
      </c>
      <c r="C7403" s="104" t="inlineStr">
        <is>
          <t>HC-090</t>
        </is>
      </c>
      <c r="D7403" s="104" t="inlineStr">
        <is>
          <t>Nord-Ouest</t>
        </is>
      </c>
      <c r="E7403" s="104" t="inlineStr">
        <is>
          <t>Drive</t>
        </is>
      </c>
      <c r="F7403" s="104" t="n">
        <v>31</v>
      </c>
      <c r="G7403" s="159" t="n">
        <v>1200</v>
      </c>
      <c r="H7403" s="159" t="n">
        <v>3061</v>
      </c>
      <c r="I7403" s="160" t="n">
        <v>17102.27</v>
      </c>
      <c r="J7403" s="160" t="n">
        <v>484.39</v>
      </c>
      <c r="K7403" s="160" t="n">
        <v>16617.88</v>
      </c>
      <c r="L7403" s="160" t="n">
        <v>4933.48</v>
      </c>
    </row>
    <row r="7404">
      <c r="A7404" s="176" t="n">
        <v>46082</v>
      </c>
      <c r="B7404" s="104" t="inlineStr">
        <is>
          <t>2025/26</t>
        </is>
      </c>
      <c r="C7404" s="104" t="inlineStr">
        <is>
          <t>HC-090</t>
        </is>
      </c>
      <c r="D7404" s="104" t="inlineStr">
        <is>
          <t>Nord-Ouest</t>
        </is>
      </c>
      <c r="E7404" s="104" t="inlineStr">
        <is>
          <t>Livraison</t>
        </is>
      </c>
      <c r="F7404" s="104" t="n">
        <v>31</v>
      </c>
      <c r="G7404" s="159" t="n">
        <v>1384</v>
      </c>
      <c r="H7404" s="159" t="n">
        <v>3598</v>
      </c>
      <c r="I7404" s="160" t="n">
        <v>23378.38</v>
      </c>
      <c r="J7404" s="160" t="n">
        <v>1411.6</v>
      </c>
      <c r="K7404" s="160" t="n">
        <v>21966.78</v>
      </c>
      <c r="L7404" s="160" t="n">
        <v>6759.4</v>
      </c>
    </row>
    <row r="7405">
      <c r="A7405" s="176" t="n">
        <v>46082</v>
      </c>
      <c r="B7405" s="104" t="inlineStr">
        <is>
          <t>2025/26</t>
        </is>
      </c>
      <c r="C7405" s="104" t="inlineStr">
        <is>
          <t>HC-090</t>
        </is>
      </c>
      <c r="D7405" s="104" t="inlineStr">
        <is>
          <t>Nord-Ouest</t>
        </is>
      </c>
      <c r="E7405" s="104" t="inlineStr">
        <is>
          <t>Sur place</t>
        </is>
      </c>
      <c r="F7405" s="104" t="n">
        <v>31</v>
      </c>
      <c r="G7405" s="159" t="n">
        <v>2714</v>
      </c>
      <c r="H7405" s="159" t="n">
        <v>6716</v>
      </c>
      <c r="I7405" s="160" t="n">
        <v>36628.28</v>
      </c>
      <c r="J7405" s="160" t="n">
        <v>1193.08</v>
      </c>
      <c r="K7405" s="160" t="n">
        <v>35435.2</v>
      </c>
      <c r="L7405" s="160" t="n">
        <v>10449.5</v>
      </c>
    </row>
    <row r="7406">
      <c r="A7406" s="176" t="n">
        <v>46082</v>
      </c>
      <c r="B7406" s="104" t="inlineStr">
        <is>
          <t>2025/26</t>
        </is>
      </c>
      <c r="C7406" s="104" t="inlineStr">
        <is>
          <t>HC-090</t>
        </is>
      </c>
      <c r="D7406" s="104" t="inlineStr">
        <is>
          <t>Nord-Ouest</t>
        </is>
      </c>
      <c r="E7406" s="104" t="inlineStr">
        <is>
          <t>À emporter</t>
        </is>
      </c>
      <c r="F7406" s="104" t="n">
        <v>30</v>
      </c>
      <c r="G7406" s="159" t="n">
        <v>2083</v>
      </c>
      <c r="H7406" s="159" t="n">
        <v>5300</v>
      </c>
      <c r="I7406" s="160" t="n">
        <v>25644.94</v>
      </c>
      <c r="J7406" s="160" t="n">
        <v>764.2</v>
      </c>
      <c r="K7406" s="160" t="n">
        <v>24880.74</v>
      </c>
      <c r="L7406" s="160" t="n">
        <v>7389.49</v>
      </c>
    </row>
    <row r="7407">
      <c r="A7407" s="176" t="n">
        <v>46082</v>
      </c>
      <c r="B7407" s="104" t="inlineStr">
        <is>
          <t>2025/26</t>
        </is>
      </c>
      <c r="C7407" s="104" t="inlineStr">
        <is>
          <t>HC-091</t>
        </is>
      </c>
      <c r="D7407" s="104" t="inlineStr">
        <is>
          <t>Sud-Est</t>
        </is>
      </c>
      <c r="E7407" s="104" t="inlineStr">
        <is>
          <t>Livraison</t>
        </is>
      </c>
      <c r="F7407" s="104" t="n">
        <v>31</v>
      </c>
      <c r="G7407" s="159" t="n">
        <v>1474</v>
      </c>
      <c r="H7407" s="159" t="n">
        <v>3704</v>
      </c>
      <c r="I7407" s="160" t="n">
        <v>25352.48</v>
      </c>
      <c r="J7407" s="160" t="n">
        <v>1536.51</v>
      </c>
      <c r="K7407" s="160" t="n">
        <v>23815.97</v>
      </c>
      <c r="L7407" s="160" t="n">
        <v>7365.14</v>
      </c>
    </row>
    <row r="7408">
      <c r="A7408" s="176" t="n">
        <v>46082</v>
      </c>
      <c r="B7408" s="104" t="inlineStr">
        <is>
          <t>2025/26</t>
        </is>
      </c>
      <c r="C7408" s="104" t="inlineStr">
        <is>
          <t>HC-091</t>
        </is>
      </c>
      <c r="D7408" s="104" t="inlineStr">
        <is>
          <t>Sud-Est</t>
        </is>
      </c>
      <c r="E7408" s="104" t="inlineStr">
        <is>
          <t>Sur place</t>
        </is>
      </c>
      <c r="F7408" s="104" t="n">
        <v>31</v>
      </c>
      <c r="G7408" s="159" t="n">
        <v>3123</v>
      </c>
      <c r="H7408" s="159" t="n">
        <v>7708</v>
      </c>
      <c r="I7408" s="160" t="n">
        <v>42067.96</v>
      </c>
      <c r="J7408" s="160" t="n">
        <v>1191.08</v>
      </c>
      <c r="K7408" s="160" t="n">
        <v>40876.88</v>
      </c>
      <c r="L7408" s="160" t="n">
        <v>12126.08</v>
      </c>
    </row>
    <row r="7409">
      <c r="A7409" s="176" t="n">
        <v>46082</v>
      </c>
      <c r="B7409" s="104" t="inlineStr">
        <is>
          <t>2025/26</t>
        </is>
      </c>
      <c r="C7409" s="104" t="inlineStr">
        <is>
          <t>HC-091</t>
        </is>
      </c>
      <c r="D7409" s="104" t="inlineStr">
        <is>
          <t>Sud-Est</t>
        </is>
      </c>
      <c r="E7409" s="104" t="inlineStr">
        <is>
          <t>À emporter</t>
        </is>
      </c>
      <c r="F7409" s="104" t="n">
        <v>31</v>
      </c>
      <c r="G7409" s="159" t="n">
        <v>2366</v>
      </c>
      <c r="H7409" s="159" t="n">
        <v>6064</v>
      </c>
      <c r="I7409" s="160" t="n">
        <v>29337.16</v>
      </c>
      <c r="J7409" s="160" t="n">
        <v>1045.53</v>
      </c>
      <c r="K7409" s="160" t="n">
        <v>28291.63</v>
      </c>
      <c r="L7409" s="160" t="n">
        <v>8432.780000000001</v>
      </c>
    </row>
    <row r="7410">
      <c r="A7410" s="176" t="n">
        <v>46082</v>
      </c>
      <c r="B7410" s="104" t="inlineStr">
        <is>
          <t>2025/26</t>
        </is>
      </c>
      <c r="C7410" s="104" t="inlineStr">
        <is>
          <t>HC-092</t>
        </is>
      </c>
      <c r="D7410" s="104" t="inlineStr">
        <is>
          <t>Sud-Ouest</t>
        </is>
      </c>
      <c r="E7410" s="104" t="inlineStr">
        <is>
          <t>Drive</t>
        </is>
      </c>
      <c r="F7410" s="104" t="n">
        <v>31</v>
      </c>
      <c r="G7410" s="159" t="n">
        <v>1067</v>
      </c>
      <c r="H7410" s="159" t="n">
        <v>2805</v>
      </c>
      <c r="I7410" s="160" t="n">
        <v>15073.56</v>
      </c>
      <c r="J7410" s="160" t="n">
        <v>478.87</v>
      </c>
      <c r="K7410" s="160" t="n">
        <v>14594.69</v>
      </c>
      <c r="L7410" s="160" t="n">
        <v>4352.96</v>
      </c>
    </row>
    <row r="7411">
      <c r="A7411" s="176" t="n">
        <v>46082</v>
      </c>
      <c r="B7411" s="104" t="inlineStr">
        <is>
          <t>2025/26</t>
        </is>
      </c>
      <c r="C7411" s="104" t="inlineStr">
        <is>
          <t>HC-092</t>
        </is>
      </c>
      <c r="D7411" s="104" t="inlineStr">
        <is>
          <t>Sud-Ouest</t>
        </is>
      </c>
      <c r="E7411" s="104" t="inlineStr">
        <is>
          <t>Livraison</t>
        </is>
      </c>
      <c r="F7411" s="104" t="n">
        <v>31</v>
      </c>
      <c r="G7411" s="159" t="n">
        <v>1386</v>
      </c>
      <c r="H7411" s="159" t="n">
        <v>3593</v>
      </c>
      <c r="I7411" s="160" t="n">
        <v>23299.93</v>
      </c>
      <c r="J7411" s="160" t="n">
        <v>1318.49</v>
      </c>
      <c r="K7411" s="160" t="n">
        <v>21981.44</v>
      </c>
      <c r="L7411" s="160" t="n">
        <v>6767.64</v>
      </c>
    </row>
    <row r="7412">
      <c r="A7412" s="176" t="n">
        <v>46082</v>
      </c>
      <c r="B7412" s="104" t="inlineStr">
        <is>
          <t>2025/26</t>
        </is>
      </c>
      <c r="C7412" s="104" t="inlineStr">
        <is>
          <t>HC-092</t>
        </is>
      </c>
      <c r="D7412" s="104" t="inlineStr">
        <is>
          <t>Sud-Ouest</t>
        </is>
      </c>
      <c r="E7412" s="104" t="inlineStr">
        <is>
          <t>Sur place</t>
        </is>
      </c>
      <c r="F7412" s="104" t="n">
        <v>28</v>
      </c>
      <c r="G7412" s="159" t="n">
        <v>2335</v>
      </c>
      <c r="H7412" s="159" t="n">
        <v>5994</v>
      </c>
      <c r="I7412" s="160" t="n">
        <v>31534.62</v>
      </c>
      <c r="J7412" s="160" t="n">
        <v>883.95</v>
      </c>
      <c r="K7412" s="160" t="n">
        <v>30650.67</v>
      </c>
      <c r="L7412" s="160" t="n">
        <v>9135.879999999999</v>
      </c>
    </row>
    <row r="7413">
      <c r="A7413" s="176" t="n">
        <v>46082</v>
      </c>
      <c r="B7413" s="104" t="inlineStr">
        <is>
          <t>2025/26</t>
        </is>
      </c>
      <c r="C7413" s="104" t="inlineStr">
        <is>
          <t>HC-092</t>
        </is>
      </c>
      <c r="D7413" s="104" t="inlineStr">
        <is>
          <t>Sud-Ouest</t>
        </is>
      </c>
      <c r="E7413" s="104" t="inlineStr">
        <is>
          <t>À emporter</t>
        </is>
      </c>
      <c r="F7413" s="104" t="n">
        <v>31</v>
      </c>
      <c r="G7413" s="159" t="n">
        <v>1962</v>
      </c>
      <c r="H7413" s="159" t="n">
        <v>5047</v>
      </c>
      <c r="I7413" s="160" t="n">
        <v>24257.37</v>
      </c>
      <c r="J7413" s="160" t="n">
        <v>825.71</v>
      </c>
      <c r="K7413" s="160" t="n">
        <v>23431.66</v>
      </c>
      <c r="L7413" s="160" t="n">
        <v>7001.54</v>
      </c>
    </row>
    <row r="7414">
      <c r="A7414" s="176" t="n">
        <v>46082</v>
      </c>
      <c r="B7414" s="104" t="inlineStr">
        <is>
          <t>2025/26</t>
        </is>
      </c>
      <c r="C7414" s="104" t="inlineStr">
        <is>
          <t>HC-093</t>
        </is>
      </c>
      <c r="D7414" s="104" t="inlineStr">
        <is>
          <t>Île-de-France</t>
        </is>
      </c>
      <c r="E7414" s="104" t="inlineStr">
        <is>
          <t>Drive</t>
        </is>
      </c>
      <c r="F7414" s="104" t="n">
        <v>30</v>
      </c>
      <c r="G7414" s="159" t="n">
        <v>1788</v>
      </c>
      <c r="H7414" s="159" t="n">
        <v>4639</v>
      </c>
      <c r="I7414" s="160" t="n">
        <v>25657.52</v>
      </c>
      <c r="J7414" s="160" t="n">
        <v>732.9</v>
      </c>
      <c r="K7414" s="160" t="n">
        <v>24924.62</v>
      </c>
      <c r="L7414" s="160" t="n">
        <v>7437.12</v>
      </c>
    </row>
    <row r="7415">
      <c r="A7415" s="176" t="n">
        <v>46082</v>
      </c>
      <c r="B7415" s="104" t="inlineStr">
        <is>
          <t>2025/26</t>
        </is>
      </c>
      <c r="C7415" s="104" t="inlineStr">
        <is>
          <t>HC-093</t>
        </is>
      </c>
      <c r="D7415" s="104" t="inlineStr">
        <is>
          <t>Île-de-France</t>
        </is>
      </c>
      <c r="E7415" s="104" t="inlineStr">
        <is>
          <t>Livraison</t>
        </is>
      </c>
      <c r="F7415" s="104" t="n">
        <v>30</v>
      </c>
      <c r="G7415" s="159" t="n">
        <v>2158</v>
      </c>
      <c r="H7415" s="159" t="n">
        <v>5396</v>
      </c>
      <c r="I7415" s="160" t="n">
        <v>37269.28</v>
      </c>
      <c r="J7415" s="160" t="n">
        <v>2178.86</v>
      </c>
      <c r="K7415" s="160" t="n">
        <v>35090.42</v>
      </c>
      <c r="L7415" s="160" t="n">
        <v>10879.11</v>
      </c>
    </row>
    <row r="7416">
      <c r="A7416" s="176" t="n">
        <v>46082</v>
      </c>
      <c r="B7416" s="104" t="inlineStr">
        <is>
          <t>2025/26</t>
        </is>
      </c>
      <c r="C7416" s="104" t="inlineStr">
        <is>
          <t>HC-093</t>
        </is>
      </c>
      <c r="D7416" s="104" t="inlineStr">
        <is>
          <t>Île-de-France</t>
        </is>
      </c>
      <c r="E7416" s="104" t="inlineStr">
        <is>
          <t>Sur place</t>
        </is>
      </c>
      <c r="F7416" s="104" t="n">
        <v>31</v>
      </c>
      <c r="G7416" s="159" t="n">
        <v>4540</v>
      </c>
      <c r="H7416" s="159" t="n">
        <v>11745</v>
      </c>
      <c r="I7416" s="160" t="n">
        <v>61006.62</v>
      </c>
      <c r="J7416" s="160" t="n">
        <v>1821.22</v>
      </c>
      <c r="K7416" s="160" t="n">
        <v>59185.4</v>
      </c>
      <c r="L7416" s="160" t="n">
        <v>17655.05</v>
      </c>
    </row>
    <row r="7417">
      <c r="A7417" s="176" t="n">
        <v>46082</v>
      </c>
      <c r="B7417" s="104" t="inlineStr">
        <is>
          <t>2025/26</t>
        </is>
      </c>
      <c r="C7417" s="104" t="inlineStr">
        <is>
          <t>HC-093</t>
        </is>
      </c>
      <c r="D7417" s="104" t="inlineStr">
        <is>
          <t>Île-de-France</t>
        </is>
      </c>
      <c r="E7417" s="104" t="inlineStr">
        <is>
          <t>À emporter</t>
        </is>
      </c>
      <c r="F7417" s="104" t="n">
        <v>31</v>
      </c>
      <c r="G7417" s="159" t="n">
        <v>3530</v>
      </c>
      <c r="H7417" s="159" t="n">
        <v>9021</v>
      </c>
      <c r="I7417" s="160" t="n">
        <v>43735.1</v>
      </c>
      <c r="J7417" s="160" t="n">
        <v>1395.9</v>
      </c>
      <c r="K7417" s="160" t="n">
        <v>42339.2</v>
      </c>
      <c r="L7417" s="160" t="n">
        <v>12489.75</v>
      </c>
    </row>
    <row r="7418">
      <c r="A7418" s="176" t="n">
        <v>46082</v>
      </c>
      <c r="B7418" s="104" t="inlineStr">
        <is>
          <t>2025/26</t>
        </is>
      </c>
      <c r="C7418" s="104" t="inlineStr">
        <is>
          <t>HC-094</t>
        </is>
      </c>
      <c r="D7418" s="104" t="inlineStr">
        <is>
          <t>Nord-Ouest</t>
        </is>
      </c>
      <c r="E7418" s="104" t="inlineStr">
        <is>
          <t>Drive</t>
        </is>
      </c>
      <c r="F7418" s="104" t="n">
        <v>31</v>
      </c>
      <c r="G7418" s="159" t="n">
        <v>949</v>
      </c>
      <c r="H7418" s="159" t="n">
        <v>2414</v>
      </c>
      <c r="I7418" s="160" t="n">
        <v>13556.38</v>
      </c>
      <c r="J7418" s="160" t="n">
        <v>346.8</v>
      </c>
      <c r="K7418" s="160" t="n">
        <v>13209.58</v>
      </c>
      <c r="L7418" s="160" t="n">
        <v>3921.98</v>
      </c>
    </row>
    <row r="7419">
      <c r="A7419" s="176" t="n">
        <v>46082</v>
      </c>
      <c r="B7419" s="104" t="inlineStr">
        <is>
          <t>2025/26</t>
        </is>
      </c>
      <c r="C7419" s="104" t="inlineStr">
        <is>
          <t>HC-094</t>
        </is>
      </c>
      <c r="D7419" s="104" t="inlineStr">
        <is>
          <t>Nord-Ouest</t>
        </is>
      </c>
      <c r="E7419" s="104" t="inlineStr">
        <is>
          <t>Livraison</t>
        </is>
      </c>
      <c r="F7419" s="104" t="n">
        <v>31</v>
      </c>
      <c r="G7419" s="159" t="n">
        <v>1212</v>
      </c>
      <c r="H7419" s="159" t="n">
        <v>2949</v>
      </c>
      <c r="I7419" s="160" t="n">
        <v>20491.06</v>
      </c>
      <c r="J7419" s="160" t="n">
        <v>1148.35</v>
      </c>
      <c r="K7419" s="160" t="n">
        <v>19342.71</v>
      </c>
      <c r="L7419" s="160" t="n">
        <v>5922.51</v>
      </c>
    </row>
    <row r="7420">
      <c r="A7420" s="176" t="n">
        <v>46082</v>
      </c>
      <c r="B7420" s="104" t="inlineStr">
        <is>
          <t>2025/26</t>
        </is>
      </c>
      <c r="C7420" s="104" t="inlineStr">
        <is>
          <t>HC-094</t>
        </is>
      </c>
      <c r="D7420" s="104" t="inlineStr">
        <is>
          <t>Nord-Ouest</t>
        </is>
      </c>
      <c r="E7420" s="104" t="inlineStr">
        <is>
          <t>Sur place</t>
        </is>
      </c>
      <c r="F7420" s="104" t="n">
        <v>30</v>
      </c>
      <c r="G7420" s="159" t="n">
        <v>2241</v>
      </c>
      <c r="H7420" s="159" t="n">
        <v>5628</v>
      </c>
      <c r="I7420" s="160" t="n">
        <v>30098.99</v>
      </c>
      <c r="J7420" s="160" t="n">
        <v>981.12</v>
      </c>
      <c r="K7420" s="160" t="n">
        <v>29117.87</v>
      </c>
      <c r="L7420" s="160" t="n">
        <v>8746.549999999999</v>
      </c>
    </row>
    <row r="7421">
      <c r="A7421" s="176" t="n">
        <v>46082</v>
      </c>
      <c r="B7421" s="104" t="inlineStr">
        <is>
          <t>2025/26</t>
        </is>
      </c>
      <c r="C7421" s="104" t="inlineStr">
        <is>
          <t>HC-094</t>
        </is>
      </c>
      <c r="D7421" s="104" t="inlineStr">
        <is>
          <t>Nord-Ouest</t>
        </is>
      </c>
      <c r="E7421" s="104" t="inlineStr">
        <is>
          <t>À emporter</t>
        </is>
      </c>
      <c r="F7421" s="104" t="n">
        <v>30</v>
      </c>
      <c r="G7421" s="159" t="n">
        <v>1697</v>
      </c>
      <c r="H7421" s="159" t="n">
        <v>4465</v>
      </c>
      <c r="I7421" s="160" t="n">
        <v>20874.96</v>
      </c>
      <c r="J7421" s="160" t="n">
        <v>620.73</v>
      </c>
      <c r="K7421" s="160" t="n">
        <v>20254.23</v>
      </c>
      <c r="L7421" s="160" t="n">
        <v>6042.6</v>
      </c>
    </row>
    <row r="7422">
      <c r="A7422" s="176" t="n">
        <v>46082</v>
      </c>
      <c r="B7422" s="104" t="inlineStr">
        <is>
          <t>2025/26</t>
        </is>
      </c>
      <c r="C7422" s="104" t="inlineStr">
        <is>
          <t>HC-095</t>
        </is>
      </c>
      <c r="D7422" s="104" t="inlineStr">
        <is>
          <t>Sud-Est</t>
        </is>
      </c>
      <c r="E7422" s="104" t="inlineStr">
        <is>
          <t>Drive</t>
        </is>
      </c>
      <c r="F7422" s="104" t="n">
        <v>30</v>
      </c>
      <c r="G7422" s="159" t="n">
        <v>1338</v>
      </c>
      <c r="H7422" s="159" t="n">
        <v>3358</v>
      </c>
      <c r="I7422" s="160" t="n">
        <v>19374.76</v>
      </c>
      <c r="J7422" s="160" t="n">
        <v>548.13</v>
      </c>
      <c r="K7422" s="160" t="n">
        <v>18826.63</v>
      </c>
      <c r="L7422" s="160" t="n">
        <v>5655.94</v>
      </c>
    </row>
    <row r="7423">
      <c r="A7423" s="176" t="n">
        <v>46082</v>
      </c>
      <c r="B7423" s="104" t="inlineStr">
        <is>
          <t>2025/26</t>
        </is>
      </c>
      <c r="C7423" s="104" t="inlineStr">
        <is>
          <t>HC-095</t>
        </is>
      </c>
      <c r="D7423" s="104" t="inlineStr">
        <is>
          <t>Sud-Est</t>
        </is>
      </c>
      <c r="E7423" s="104" t="inlineStr">
        <is>
          <t>Livraison</t>
        </is>
      </c>
      <c r="F7423" s="104" t="n">
        <v>31</v>
      </c>
      <c r="G7423" s="159" t="n">
        <v>1696</v>
      </c>
      <c r="H7423" s="159" t="n">
        <v>4312</v>
      </c>
      <c r="I7423" s="160" t="n">
        <v>28719.18</v>
      </c>
      <c r="J7423" s="160" t="n">
        <v>1758.59</v>
      </c>
      <c r="K7423" s="160" t="n">
        <v>26960.59</v>
      </c>
      <c r="L7423" s="160" t="n">
        <v>8285.34</v>
      </c>
    </row>
    <row r="7424">
      <c r="A7424" s="176" t="n">
        <v>46082</v>
      </c>
      <c r="B7424" s="104" t="inlineStr">
        <is>
          <t>2025/26</t>
        </is>
      </c>
      <c r="C7424" s="104" t="inlineStr">
        <is>
          <t>HC-095</t>
        </is>
      </c>
      <c r="D7424" s="104" t="inlineStr">
        <is>
          <t>Sud-Est</t>
        </is>
      </c>
      <c r="E7424" s="104" t="inlineStr">
        <is>
          <t>Sur place</t>
        </is>
      </c>
      <c r="F7424" s="104" t="n">
        <v>30</v>
      </c>
      <c r="G7424" s="159" t="n">
        <v>3244</v>
      </c>
      <c r="H7424" s="159" t="n">
        <v>8282</v>
      </c>
      <c r="I7424" s="160" t="n">
        <v>43869.73</v>
      </c>
      <c r="J7424" s="160" t="n">
        <v>1338.06</v>
      </c>
      <c r="K7424" s="160" t="n">
        <v>42531.67</v>
      </c>
      <c r="L7424" s="160" t="n">
        <v>12762.23</v>
      </c>
    </row>
    <row r="7425">
      <c r="A7425" s="176" t="n">
        <v>46082</v>
      </c>
      <c r="B7425" s="104" t="inlineStr">
        <is>
          <t>2025/26</t>
        </is>
      </c>
      <c r="C7425" s="104" t="inlineStr">
        <is>
          <t>HC-095</t>
        </is>
      </c>
      <c r="D7425" s="104" t="inlineStr">
        <is>
          <t>Sud-Est</t>
        </is>
      </c>
      <c r="E7425" s="104" t="inlineStr">
        <is>
          <t>À emporter</t>
        </is>
      </c>
      <c r="F7425" s="104" t="n">
        <v>31</v>
      </c>
      <c r="G7425" s="159" t="n">
        <v>2499</v>
      </c>
      <c r="H7425" s="159" t="n">
        <v>6555</v>
      </c>
      <c r="I7425" s="160" t="n">
        <v>31045.37</v>
      </c>
      <c r="J7425" s="160" t="n">
        <v>854.53</v>
      </c>
      <c r="K7425" s="160" t="n">
        <v>30190.84</v>
      </c>
      <c r="L7425" s="160" t="n">
        <v>8996.799999999999</v>
      </c>
    </row>
    <row r="7426">
      <c r="A7426" s="176" t="n">
        <v>46082</v>
      </c>
      <c r="B7426" s="104" t="inlineStr">
        <is>
          <t>2025/26</t>
        </is>
      </c>
      <c r="C7426" s="104" t="inlineStr">
        <is>
          <t>HC-096</t>
        </is>
      </c>
      <c r="D7426" s="104" t="inlineStr">
        <is>
          <t>Sud-Ouest</t>
        </is>
      </c>
      <c r="E7426" s="104" t="inlineStr">
        <is>
          <t>Drive</t>
        </is>
      </c>
      <c r="F7426" s="104" t="n">
        <v>31</v>
      </c>
      <c r="G7426" s="159" t="n">
        <v>1024</v>
      </c>
      <c r="H7426" s="159" t="n">
        <v>2571</v>
      </c>
      <c r="I7426" s="160" t="n">
        <v>14621.09</v>
      </c>
      <c r="J7426" s="160" t="n">
        <v>429.42</v>
      </c>
      <c r="K7426" s="160" t="n">
        <v>14191.67</v>
      </c>
      <c r="L7426" s="160" t="n">
        <v>4210.41</v>
      </c>
    </row>
    <row r="7427">
      <c r="A7427" s="176" t="n">
        <v>46082</v>
      </c>
      <c r="B7427" s="104" t="inlineStr">
        <is>
          <t>2025/26</t>
        </is>
      </c>
      <c r="C7427" s="104" t="inlineStr">
        <is>
          <t>HC-096</t>
        </is>
      </c>
      <c r="D7427" s="104" t="inlineStr">
        <is>
          <t>Sud-Ouest</t>
        </is>
      </c>
      <c r="E7427" s="104" t="inlineStr">
        <is>
          <t>Livraison</t>
        </is>
      </c>
      <c r="F7427" s="104" t="n">
        <v>31</v>
      </c>
      <c r="G7427" s="159" t="n">
        <v>1184</v>
      </c>
      <c r="H7427" s="159" t="n">
        <v>3079</v>
      </c>
      <c r="I7427" s="160" t="n">
        <v>20354.29</v>
      </c>
      <c r="J7427" s="160" t="n">
        <v>1138.96</v>
      </c>
      <c r="K7427" s="160" t="n">
        <v>19215.33</v>
      </c>
      <c r="L7427" s="160" t="n">
        <v>5915.78</v>
      </c>
    </row>
    <row r="7428">
      <c r="A7428" s="176" t="n">
        <v>46082</v>
      </c>
      <c r="B7428" s="104" t="inlineStr">
        <is>
          <t>2025/26</t>
        </is>
      </c>
      <c r="C7428" s="104" t="inlineStr">
        <is>
          <t>HC-096</t>
        </is>
      </c>
      <c r="D7428" s="104" t="inlineStr">
        <is>
          <t>Sud-Ouest</t>
        </is>
      </c>
      <c r="E7428" s="104" t="inlineStr">
        <is>
          <t>Sur place</t>
        </is>
      </c>
      <c r="F7428" s="104" t="n">
        <v>31</v>
      </c>
      <c r="G7428" s="159" t="n">
        <v>2441</v>
      </c>
      <c r="H7428" s="159" t="n">
        <v>6250</v>
      </c>
      <c r="I7428" s="160" t="n">
        <v>32959.48</v>
      </c>
      <c r="J7428" s="160" t="n">
        <v>1049.7</v>
      </c>
      <c r="K7428" s="160" t="n">
        <v>31909.78</v>
      </c>
      <c r="L7428" s="160" t="n">
        <v>9504.66</v>
      </c>
    </row>
    <row r="7429">
      <c r="A7429" s="176" t="n">
        <v>46082</v>
      </c>
      <c r="B7429" s="104" t="inlineStr">
        <is>
          <t>2025/26</t>
        </is>
      </c>
      <c r="C7429" s="104" t="inlineStr">
        <is>
          <t>HC-096</t>
        </is>
      </c>
      <c r="D7429" s="104" t="inlineStr">
        <is>
          <t>Sud-Ouest</t>
        </is>
      </c>
      <c r="E7429" s="104" t="inlineStr">
        <is>
          <t>À emporter</t>
        </is>
      </c>
      <c r="F7429" s="104" t="n">
        <v>30</v>
      </c>
      <c r="G7429" s="159" t="n">
        <v>1833</v>
      </c>
      <c r="H7429" s="159" t="n">
        <v>4600</v>
      </c>
      <c r="I7429" s="160" t="n">
        <v>22654.97</v>
      </c>
      <c r="J7429" s="160" t="n">
        <v>732.27</v>
      </c>
      <c r="K7429" s="160" t="n">
        <v>21922.7</v>
      </c>
      <c r="L7429" s="160" t="n">
        <v>6503.45</v>
      </c>
    </row>
    <row r="7430">
      <c r="A7430" s="176" t="n">
        <v>46082</v>
      </c>
      <c r="B7430" s="104" t="inlineStr">
        <is>
          <t>2025/26</t>
        </is>
      </c>
      <c r="C7430" s="104" t="inlineStr">
        <is>
          <t>HC-097</t>
        </is>
      </c>
      <c r="D7430" s="104" t="inlineStr">
        <is>
          <t>Île-de-France</t>
        </is>
      </c>
      <c r="E7430" s="104" t="inlineStr">
        <is>
          <t>Drive</t>
        </is>
      </c>
      <c r="F7430" s="104" t="n">
        <v>30</v>
      </c>
      <c r="G7430" s="159" t="n">
        <v>807</v>
      </c>
      <c r="H7430" s="159" t="n">
        <v>2056</v>
      </c>
      <c r="I7430" s="160" t="n">
        <v>11370.36</v>
      </c>
      <c r="J7430" s="160" t="n">
        <v>323.39</v>
      </c>
      <c r="K7430" s="160" t="n">
        <v>11046.97</v>
      </c>
      <c r="L7430" s="160" t="n">
        <v>3302.8</v>
      </c>
    </row>
    <row r="7431">
      <c r="A7431" s="176" t="n">
        <v>46082</v>
      </c>
      <c r="B7431" s="104" t="inlineStr">
        <is>
          <t>2025/26</t>
        </is>
      </c>
      <c r="C7431" s="104" t="inlineStr">
        <is>
          <t>HC-097</t>
        </is>
      </c>
      <c r="D7431" s="104" t="inlineStr">
        <is>
          <t>Île-de-France</t>
        </is>
      </c>
      <c r="E7431" s="104" t="inlineStr">
        <is>
          <t>Livraison</t>
        </is>
      </c>
      <c r="F7431" s="104" t="n">
        <v>30</v>
      </c>
      <c r="G7431" s="159" t="n">
        <v>959</v>
      </c>
      <c r="H7431" s="159" t="n">
        <v>2473</v>
      </c>
      <c r="I7431" s="160" t="n">
        <v>16408.37</v>
      </c>
      <c r="J7431" s="160" t="n">
        <v>968.78</v>
      </c>
      <c r="K7431" s="160" t="n">
        <v>15439.59</v>
      </c>
      <c r="L7431" s="160" t="n">
        <v>4794.42</v>
      </c>
    </row>
    <row r="7432">
      <c r="A7432" s="176" t="n">
        <v>46082</v>
      </c>
      <c r="B7432" s="104" t="inlineStr">
        <is>
          <t>2025/26</t>
        </is>
      </c>
      <c r="C7432" s="104" t="inlineStr">
        <is>
          <t>HC-097</t>
        </is>
      </c>
      <c r="D7432" s="104" t="inlineStr">
        <is>
          <t>Île-de-France</t>
        </is>
      </c>
      <c r="E7432" s="104" t="inlineStr">
        <is>
          <t>Sur place</t>
        </is>
      </c>
      <c r="F7432" s="104" t="n">
        <v>31</v>
      </c>
      <c r="G7432" s="159" t="n">
        <v>2161</v>
      </c>
      <c r="H7432" s="159" t="n">
        <v>5557</v>
      </c>
      <c r="I7432" s="160" t="n">
        <v>29224.54</v>
      </c>
      <c r="J7432" s="160" t="n">
        <v>927.72</v>
      </c>
      <c r="K7432" s="160" t="n">
        <v>28296.82</v>
      </c>
      <c r="L7432" s="160" t="n">
        <v>8394.540000000001</v>
      </c>
    </row>
    <row r="7433">
      <c r="A7433" s="176" t="n">
        <v>46082</v>
      </c>
      <c r="B7433" s="104" t="inlineStr">
        <is>
          <t>2025/26</t>
        </is>
      </c>
      <c r="C7433" s="104" t="inlineStr">
        <is>
          <t>HC-097</t>
        </is>
      </c>
      <c r="D7433" s="104" t="inlineStr">
        <is>
          <t>Île-de-France</t>
        </is>
      </c>
      <c r="E7433" s="104" t="inlineStr">
        <is>
          <t>À emporter</t>
        </is>
      </c>
      <c r="F7433" s="104" t="n">
        <v>31</v>
      </c>
      <c r="G7433" s="159" t="n">
        <v>1613</v>
      </c>
      <c r="H7433" s="159" t="n">
        <v>4108</v>
      </c>
      <c r="I7433" s="160" t="n">
        <v>19986.27</v>
      </c>
      <c r="J7433" s="160" t="n">
        <v>654.64</v>
      </c>
      <c r="K7433" s="160" t="n">
        <v>19331.63</v>
      </c>
      <c r="L7433" s="160" t="n">
        <v>5728.84</v>
      </c>
    </row>
    <row r="7434">
      <c r="A7434" s="176" t="n">
        <v>46082</v>
      </c>
      <c r="B7434" s="104" t="inlineStr">
        <is>
          <t>2025/26</t>
        </is>
      </c>
      <c r="C7434" s="104" t="inlineStr">
        <is>
          <t>HC-098</t>
        </is>
      </c>
      <c r="D7434" s="104" t="inlineStr">
        <is>
          <t>Nord-Ouest</t>
        </is>
      </c>
      <c r="E7434" s="104" t="inlineStr">
        <is>
          <t>Livraison</t>
        </is>
      </c>
      <c r="F7434" s="104" t="n">
        <v>31</v>
      </c>
      <c r="G7434" s="159" t="n">
        <v>1731</v>
      </c>
      <c r="H7434" s="159" t="n">
        <v>4437</v>
      </c>
      <c r="I7434" s="160" t="n">
        <v>29682.55</v>
      </c>
      <c r="J7434" s="160" t="n">
        <v>1776.38</v>
      </c>
      <c r="K7434" s="160" t="n">
        <v>27906.17</v>
      </c>
      <c r="L7434" s="160" t="n">
        <v>8658.379999999999</v>
      </c>
    </row>
    <row r="7435">
      <c r="A7435" s="176" t="n">
        <v>46082</v>
      </c>
      <c r="B7435" s="104" t="inlineStr">
        <is>
          <t>2025/26</t>
        </is>
      </c>
      <c r="C7435" s="104" t="inlineStr">
        <is>
          <t>HC-098</t>
        </is>
      </c>
      <c r="D7435" s="104" t="inlineStr">
        <is>
          <t>Nord-Ouest</t>
        </is>
      </c>
      <c r="E7435" s="104" t="inlineStr">
        <is>
          <t>Sur place</t>
        </is>
      </c>
      <c r="F7435" s="104" t="n">
        <v>31</v>
      </c>
      <c r="G7435" s="159" t="n">
        <v>3781</v>
      </c>
      <c r="H7435" s="159" t="n">
        <v>10219</v>
      </c>
      <c r="I7435" s="160" t="n">
        <v>50847.92</v>
      </c>
      <c r="J7435" s="160" t="n">
        <v>1471.23</v>
      </c>
      <c r="K7435" s="160" t="n">
        <v>49376.69</v>
      </c>
      <c r="L7435" s="160" t="n">
        <v>14672.51</v>
      </c>
    </row>
    <row r="7436">
      <c r="A7436" s="176" t="n">
        <v>46082</v>
      </c>
      <c r="B7436" s="104" t="inlineStr">
        <is>
          <t>2025/26</t>
        </is>
      </c>
      <c r="C7436" s="104" t="inlineStr">
        <is>
          <t>HC-098</t>
        </is>
      </c>
      <c r="D7436" s="104" t="inlineStr">
        <is>
          <t>Nord-Ouest</t>
        </is>
      </c>
      <c r="E7436" s="104" t="inlineStr">
        <is>
          <t>À emporter</t>
        </is>
      </c>
      <c r="F7436" s="104" t="n">
        <v>31</v>
      </c>
      <c r="G7436" s="159" t="n">
        <v>2839</v>
      </c>
      <c r="H7436" s="159" t="n">
        <v>7149</v>
      </c>
      <c r="I7436" s="160" t="n">
        <v>35111.17</v>
      </c>
      <c r="J7436" s="160" t="n">
        <v>1180.59</v>
      </c>
      <c r="K7436" s="160" t="n">
        <v>33930.58</v>
      </c>
      <c r="L7436" s="160" t="n">
        <v>10075.7</v>
      </c>
    </row>
    <row r="7437">
      <c r="A7437" s="176" t="n">
        <v>46082</v>
      </c>
      <c r="B7437" s="104" t="inlineStr">
        <is>
          <t>2025/26</t>
        </is>
      </c>
      <c r="C7437" s="104" t="inlineStr">
        <is>
          <t>HC-099</t>
        </is>
      </c>
      <c r="D7437" s="104" t="inlineStr">
        <is>
          <t>Sud-Est</t>
        </is>
      </c>
      <c r="E7437" s="104" t="inlineStr">
        <is>
          <t>Livraison</t>
        </is>
      </c>
      <c r="F7437" s="104" t="n">
        <v>31</v>
      </c>
      <c r="G7437" s="159" t="n">
        <v>1982</v>
      </c>
      <c r="H7437" s="159" t="n">
        <v>5105</v>
      </c>
      <c r="I7437" s="160" t="n">
        <v>33207.63</v>
      </c>
      <c r="J7437" s="160" t="n">
        <v>1835.87</v>
      </c>
      <c r="K7437" s="160" t="n">
        <v>31371.76</v>
      </c>
      <c r="L7437" s="160" t="n">
        <v>11923.46</v>
      </c>
    </row>
    <row r="7438">
      <c r="A7438" s="176" t="n">
        <v>46082</v>
      </c>
      <c r="B7438" s="104" t="inlineStr">
        <is>
          <t>2025/26</t>
        </is>
      </c>
      <c r="C7438" s="104" t="inlineStr">
        <is>
          <t>HC-099</t>
        </is>
      </c>
      <c r="D7438" s="104" t="inlineStr">
        <is>
          <t>Sud-Est</t>
        </is>
      </c>
      <c r="E7438" s="104" t="inlineStr">
        <is>
          <t>Sur place</t>
        </is>
      </c>
      <c r="F7438" s="104" t="n">
        <v>29</v>
      </c>
      <c r="G7438" s="159" t="n">
        <v>3610</v>
      </c>
      <c r="H7438" s="159" t="n">
        <v>9176</v>
      </c>
      <c r="I7438" s="160" t="n">
        <v>48475.48</v>
      </c>
      <c r="J7438" s="160" t="n">
        <v>1574.29</v>
      </c>
      <c r="K7438" s="160" t="n">
        <v>46901.19</v>
      </c>
      <c r="L7438" s="160" t="n">
        <v>17380.5</v>
      </c>
    </row>
    <row r="7439">
      <c r="A7439" s="176" t="n">
        <v>46082</v>
      </c>
      <c r="B7439" s="104" t="inlineStr">
        <is>
          <t>2025/26</t>
        </is>
      </c>
      <c r="C7439" s="104" t="inlineStr">
        <is>
          <t>HC-099</t>
        </is>
      </c>
      <c r="D7439" s="104" t="inlineStr">
        <is>
          <t>Sud-Est</t>
        </is>
      </c>
      <c r="E7439" s="104" t="inlineStr">
        <is>
          <t>À emporter</t>
        </is>
      </c>
      <c r="F7439" s="104" t="n">
        <v>31</v>
      </c>
      <c r="G7439" s="159" t="n">
        <v>2919</v>
      </c>
      <c r="H7439" s="159" t="n">
        <v>7561</v>
      </c>
      <c r="I7439" s="160" t="n">
        <v>35778.57</v>
      </c>
      <c r="J7439" s="160" t="n">
        <v>976.97</v>
      </c>
      <c r="K7439" s="160" t="n">
        <v>34801.6</v>
      </c>
      <c r="L7439" s="160" t="n">
        <v>12937.9</v>
      </c>
    </row>
    <row r="7440">
      <c r="A7440" s="176" t="n">
        <v>46082</v>
      </c>
      <c r="B7440" s="104" t="inlineStr">
        <is>
          <t>2025/26</t>
        </is>
      </c>
      <c r="C7440" s="104" t="inlineStr">
        <is>
          <t>HC-100</t>
        </is>
      </c>
      <c r="D7440" s="104" t="inlineStr">
        <is>
          <t>Sud-Ouest</t>
        </is>
      </c>
      <c r="E7440" s="104" t="inlineStr">
        <is>
          <t>Livraison</t>
        </is>
      </c>
      <c r="F7440" s="104" t="n">
        <v>30</v>
      </c>
      <c r="G7440" s="159" t="n">
        <v>1263</v>
      </c>
      <c r="H7440" s="159" t="n">
        <v>3237</v>
      </c>
      <c r="I7440" s="160" t="n">
        <v>21713.01</v>
      </c>
      <c r="J7440" s="160" t="n">
        <v>1273</v>
      </c>
      <c r="K7440" s="160" t="n">
        <v>20440.01</v>
      </c>
      <c r="L7440" s="160" t="n">
        <v>6300.93</v>
      </c>
    </row>
    <row r="7441">
      <c r="A7441" s="176" t="n">
        <v>46082</v>
      </c>
      <c r="B7441" s="104" t="inlineStr">
        <is>
          <t>2025/26</t>
        </is>
      </c>
      <c r="C7441" s="104" t="inlineStr">
        <is>
          <t>HC-100</t>
        </is>
      </c>
      <c r="D7441" s="104" t="inlineStr">
        <is>
          <t>Sud-Ouest</t>
        </is>
      </c>
      <c r="E7441" s="104" t="inlineStr">
        <is>
          <t>Sur place</t>
        </is>
      </c>
      <c r="F7441" s="104" t="n">
        <v>31</v>
      </c>
      <c r="G7441" s="159" t="n">
        <v>2612</v>
      </c>
      <c r="H7441" s="159" t="n">
        <v>6864</v>
      </c>
      <c r="I7441" s="160" t="n">
        <v>35466.16</v>
      </c>
      <c r="J7441" s="160" t="n">
        <v>1146.22</v>
      </c>
      <c r="K7441" s="160" t="n">
        <v>34319.94</v>
      </c>
      <c r="L7441" s="160" t="n">
        <v>10253.23</v>
      </c>
    </row>
    <row r="7442">
      <c r="A7442" s="176" t="n">
        <v>46082</v>
      </c>
      <c r="B7442" s="104" t="inlineStr">
        <is>
          <t>2025/26</t>
        </is>
      </c>
      <c r="C7442" s="104" t="inlineStr">
        <is>
          <t>HC-100</t>
        </is>
      </c>
      <c r="D7442" s="104" t="inlineStr">
        <is>
          <t>Sud-Ouest</t>
        </is>
      </c>
      <c r="E7442" s="104" t="inlineStr">
        <is>
          <t>À emporter</t>
        </is>
      </c>
      <c r="F7442" s="104" t="n">
        <v>30</v>
      </c>
      <c r="G7442" s="159" t="n">
        <v>1860</v>
      </c>
      <c r="H7442" s="159" t="n">
        <v>4722</v>
      </c>
      <c r="I7442" s="160" t="n">
        <v>23102.15</v>
      </c>
      <c r="J7442" s="160" t="n">
        <v>634.35</v>
      </c>
      <c r="K7442" s="160" t="n">
        <v>22467.8</v>
      </c>
      <c r="L7442" s="160" t="n">
        <v>6639.32</v>
      </c>
    </row>
    <row r="7443">
      <c r="A7443" s="176" t="n">
        <v>46082</v>
      </c>
      <c r="B7443" s="104" t="inlineStr">
        <is>
          <t>2025/26</t>
        </is>
      </c>
      <c r="C7443" s="104" t="inlineStr">
        <is>
          <t>HC-101</t>
        </is>
      </c>
      <c r="D7443" s="104" t="inlineStr">
        <is>
          <t>Île-de-France</t>
        </is>
      </c>
      <c r="E7443" s="104" t="inlineStr">
        <is>
          <t>Drive</t>
        </is>
      </c>
      <c r="F7443" s="104" t="n">
        <v>30</v>
      </c>
      <c r="G7443" s="159" t="n">
        <v>1222</v>
      </c>
      <c r="H7443" s="159" t="n">
        <v>3110</v>
      </c>
      <c r="I7443" s="160" t="n">
        <v>17303.1</v>
      </c>
      <c r="J7443" s="160" t="n">
        <v>500.62</v>
      </c>
      <c r="K7443" s="160" t="n">
        <v>16802.48</v>
      </c>
      <c r="L7443" s="160" t="n">
        <v>5017.74</v>
      </c>
    </row>
    <row r="7444">
      <c r="A7444" s="176" t="n">
        <v>46082</v>
      </c>
      <c r="B7444" s="104" t="inlineStr">
        <is>
          <t>2025/26</t>
        </is>
      </c>
      <c r="C7444" s="104" t="inlineStr">
        <is>
          <t>HC-101</t>
        </is>
      </c>
      <c r="D7444" s="104" t="inlineStr">
        <is>
          <t>Île-de-France</t>
        </is>
      </c>
      <c r="E7444" s="104" t="inlineStr">
        <is>
          <t>Livraison</t>
        </is>
      </c>
      <c r="F7444" s="104" t="n">
        <v>31</v>
      </c>
      <c r="G7444" s="159" t="n">
        <v>1508</v>
      </c>
      <c r="H7444" s="159" t="n">
        <v>3958</v>
      </c>
      <c r="I7444" s="160" t="n">
        <v>25904.94</v>
      </c>
      <c r="J7444" s="160" t="n">
        <v>1521.92</v>
      </c>
      <c r="K7444" s="160" t="n">
        <v>24383.02</v>
      </c>
      <c r="L7444" s="160" t="n">
        <v>7654.7</v>
      </c>
    </row>
    <row r="7445">
      <c r="A7445" s="176" t="n">
        <v>46082</v>
      </c>
      <c r="B7445" s="104" t="inlineStr">
        <is>
          <t>2025/26</t>
        </is>
      </c>
      <c r="C7445" s="104" t="inlineStr">
        <is>
          <t>HC-101</t>
        </is>
      </c>
      <c r="D7445" s="104" t="inlineStr">
        <is>
          <t>Île-de-France</t>
        </is>
      </c>
      <c r="E7445" s="104" t="inlineStr">
        <is>
          <t>Sur place</t>
        </is>
      </c>
      <c r="F7445" s="104" t="n">
        <v>31</v>
      </c>
      <c r="G7445" s="159" t="n">
        <v>3073</v>
      </c>
      <c r="H7445" s="159" t="n">
        <v>7769</v>
      </c>
      <c r="I7445" s="160" t="n">
        <v>41566.5</v>
      </c>
      <c r="J7445" s="160" t="n">
        <v>1104.59</v>
      </c>
      <c r="K7445" s="160" t="n">
        <v>40461.91</v>
      </c>
      <c r="L7445" s="160" t="n">
        <v>11969.05</v>
      </c>
    </row>
    <row r="7446">
      <c r="A7446" s="176" t="n">
        <v>46082</v>
      </c>
      <c r="B7446" s="104" t="inlineStr">
        <is>
          <t>2025/26</t>
        </is>
      </c>
      <c r="C7446" s="104" t="inlineStr">
        <is>
          <t>HC-101</t>
        </is>
      </c>
      <c r="D7446" s="104" t="inlineStr">
        <is>
          <t>Île-de-France</t>
        </is>
      </c>
      <c r="E7446" s="104" t="inlineStr">
        <is>
          <t>À emporter</t>
        </is>
      </c>
      <c r="F7446" s="104" t="n">
        <v>31</v>
      </c>
      <c r="G7446" s="159" t="n">
        <v>2377</v>
      </c>
      <c r="H7446" s="159" t="n">
        <v>5857</v>
      </c>
      <c r="I7446" s="160" t="n">
        <v>29405.05</v>
      </c>
      <c r="J7446" s="160" t="n">
        <v>846.24</v>
      </c>
      <c r="K7446" s="160" t="n">
        <v>28558.81</v>
      </c>
      <c r="L7446" s="160" t="n">
        <v>8493.139999999999</v>
      </c>
    </row>
    <row r="7447">
      <c r="A7447" s="176" t="n">
        <v>46082</v>
      </c>
      <c r="B7447" s="104" t="inlineStr">
        <is>
          <t>2025/26</t>
        </is>
      </c>
      <c r="C7447" s="104" t="inlineStr">
        <is>
          <t>HC-102</t>
        </is>
      </c>
      <c r="D7447" s="104" t="inlineStr">
        <is>
          <t>Nord-Ouest</t>
        </is>
      </c>
      <c r="E7447" s="104" t="inlineStr">
        <is>
          <t>Livraison</t>
        </is>
      </c>
      <c r="F7447" s="104" t="n">
        <v>31</v>
      </c>
      <c r="G7447" s="159" t="n">
        <v>1823</v>
      </c>
      <c r="H7447" s="159" t="n">
        <v>4666</v>
      </c>
      <c r="I7447" s="160" t="n">
        <v>30819.6</v>
      </c>
      <c r="J7447" s="160" t="n">
        <v>1857.34</v>
      </c>
      <c r="K7447" s="160" t="n">
        <v>28962.26</v>
      </c>
      <c r="L7447" s="160" t="n">
        <v>8952.809999999999</v>
      </c>
    </row>
    <row r="7448">
      <c r="A7448" s="176" t="n">
        <v>46082</v>
      </c>
      <c r="B7448" s="104" t="inlineStr">
        <is>
          <t>2025/26</t>
        </is>
      </c>
      <c r="C7448" s="104" t="inlineStr">
        <is>
          <t>HC-102</t>
        </is>
      </c>
      <c r="D7448" s="104" t="inlineStr">
        <is>
          <t>Nord-Ouest</t>
        </is>
      </c>
      <c r="E7448" s="104" t="inlineStr">
        <is>
          <t>Sur place</t>
        </is>
      </c>
      <c r="F7448" s="104" t="n">
        <v>31</v>
      </c>
      <c r="G7448" s="159" t="n">
        <v>3608</v>
      </c>
      <c r="H7448" s="159" t="n">
        <v>9416</v>
      </c>
      <c r="I7448" s="160" t="n">
        <v>48308.18</v>
      </c>
      <c r="J7448" s="160" t="n">
        <v>1516.35</v>
      </c>
      <c r="K7448" s="160" t="n">
        <v>46791.83</v>
      </c>
      <c r="L7448" s="160" t="n">
        <v>13892.5</v>
      </c>
    </row>
    <row r="7449">
      <c r="A7449" s="176" t="n">
        <v>46082</v>
      </c>
      <c r="B7449" s="104" t="inlineStr">
        <is>
          <t>2025/26</t>
        </is>
      </c>
      <c r="C7449" s="104" t="inlineStr">
        <is>
          <t>HC-102</t>
        </is>
      </c>
      <c r="D7449" s="104" t="inlineStr">
        <is>
          <t>Nord-Ouest</t>
        </is>
      </c>
      <c r="E7449" s="104" t="inlineStr">
        <is>
          <t>À emporter</t>
        </is>
      </c>
      <c r="F7449" s="104" t="n">
        <v>30</v>
      </c>
      <c r="G7449" s="159" t="n">
        <v>2702</v>
      </c>
      <c r="H7449" s="159" t="n">
        <v>6877</v>
      </c>
      <c r="I7449" s="160" t="n">
        <v>33486.3</v>
      </c>
      <c r="J7449" s="160" t="n">
        <v>1142.98</v>
      </c>
      <c r="K7449" s="160" t="n">
        <v>32343.32</v>
      </c>
      <c r="L7449" s="160" t="n">
        <v>9624.370000000001</v>
      </c>
    </row>
    <row r="7450">
      <c r="A7450" s="176" t="n">
        <v>46082</v>
      </c>
      <c r="B7450" s="104" t="inlineStr">
        <is>
          <t>2025/26</t>
        </is>
      </c>
      <c r="C7450" s="104" t="inlineStr">
        <is>
          <t>HC-103</t>
        </is>
      </c>
      <c r="D7450" s="104" t="inlineStr">
        <is>
          <t>Sud-Est</t>
        </is>
      </c>
      <c r="E7450" s="104" t="inlineStr">
        <is>
          <t>Livraison</t>
        </is>
      </c>
      <c r="F7450" s="104" t="n">
        <v>31</v>
      </c>
      <c r="G7450" s="159" t="n">
        <v>1816</v>
      </c>
      <c r="H7450" s="159" t="n">
        <v>4556</v>
      </c>
      <c r="I7450" s="160" t="n">
        <v>31424.54</v>
      </c>
      <c r="J7450" s="160" t="n">
        <v>1930.72</v>
      </c>
      <c r="K7450" s="160" t="n">
        <v>29493.82</v>
      </c>
      <c r="L7450" s="160" t="n">
        <v>9132.48</v>
      </c>
    </row>
    <row r="7451">
      <c r="A7451" s="176" t="n">
        <v>46082</v>
      </c>
      <c r="B7451" s="104" t="inlineStr">
        <is>
          <t>2025/26</t>
        </is>
      </c>
      <c r="C7451" s="104" t="inlineStr">
        <is>
          <t>HC-103</t>
        </is>
      </c>
      <c r="D7451" s="104" t="inlineStr">
        <is>
          <t>Sud-Est</t>
        </is>
      </c>
      <c r="E7451" s="104" t="inlineStr">
        <is>
          <t>Sur place</t>
        </is>
      </c>
      <c r="F7451" s="104" t="n">
        <v>30</v>
      </c>
      <c r="G7451" s="159" t="n">
        <v>3840</v>
      </c>
      <c r="H7451" s="159" t="n">
        <v>9928</v>
      </c>
      <c r="I7451" s="160" t="n">
        <v>52049.64</v>
      </c>
      <c r="J7451" s="160" t="n">
        <v>1504.56</v>
      </c>
      <c r="K7451" s="160" t="n">
        <v>50545.08</v>
      </c>
      <c r="L7451" s="160" t="n">
        <v>15064.63</v>
      </c>
    </row>
    <row r="7452">
      <c r="A7452" s="176" t="n">
        <v>46082</v>
      </c>
      <c r="B7452" s="104" t="inlineStr">
        <is>
          <t>2025/26</t>
        </is>
      </c>
      <c r="C7452" s="104" t="inlineStr">
        <is>
          <t>HC-103</t>
        </is>
      </c>
      <c r="D7452" s="104" t="inlineStr">
        <is>
          <t>Sud-Est</t>
        </is>
      </c>
      <c r="E7452" s="104" t="inlineStr">
        <is>
          <t>À emporter</t>
        </is>
      </c>
      <c r="F7452" s="104" t="n">
        <v>31</v>
      </c>
      <c r="G7452" s="159" t="n">
        <v>2980</v>
      </c>
      <c r="H7452" s="159" t="n">
        <v>7731</v>
      </c>
      <c r="I7452" s="160" t="n">
        <v>37039.89</v>
      </c>
      <c r="J7452" s="160" t="n">
        <v>1120.53</v>
      </c>
      <c r="K7452" s="160" t="n">
        <v>35919.36</v>
      </c>
      <c r="L7452" s="160" t="n">
        <v>10721.35</v>
      </c>
    </row>
    <row r="7453">
      <c r="A7453" s="176" t="n">
        <v>46082</v>
      </c>
      <c r="B7453" s="104" t="inlineStr">
        <is>
          <t>2025/26</t>
        </is>
      </c>
      <c r="C7453" s="104" t="inlineStr">
        <is>
          <t>HC-104</t>
        </is>
      </c>
      <c r="D7453" s="104" t="inlineStr">
        <is>
          <t>Sud-Ouest</t>
        </is>
      </c>
      <c r="E7453" s="104" t="inlineStr">
        <is>
          <t>Livraison</t>
        </is>
      </c>
      <c r="F7453" s="104" t="n">
        <v>30</v>
      </c>
      <c r="G7453" s="159" t="n">
        <v>1455</v>
      </c>
      <c r="H7453" s="159" t="n">
        <v>3715</v>
      </c>
      <c r="I7453" s="160" t="n">
        <v>25199.9</v>
      </c>
      <c r="J7453" s="160" t="n">
        <v>1515.95</v>
      </c>
      <c r="K7453" s="160" t="n">
        <v>23683.95</v>
      </c>
      <c r="L7453" s="160" t="n">
        <v>7295.73</v>
      </c>
    </row>
    <row r="7454">
      <c r="A7454" s="176" t="n">
        <v>46082</v>
      </c>
      <c r="B7454" s="104" t="inlineStr">
        <is>
          <t>2025/26</t>
        </is>
      </c>
      <c r="C7454" s="104" t="inlineStr">
        <is>
          <t>HC-104</t>
        </is>
      </c>
      <c r="D7454" s="104" t="inlineStr">
        <is>
          <t>Sud-Ouest</t>
        </is>
      </c>
      <c r="E7454" s="104" t="inlineStr">
        <is>
          <t>Sur place</t>
        </is>
      </c>
      <c r="F7454" s="104" t="n">
        <v>31</v>
      </c>
      <c r="G7454" s="159" t="n">
        <v>3256</v>
      </c>
      <c r="H7454" s="159" t="n">
        <v>7995</v>
      </c>
      <c r="I7454" s="160" t="n">
        <v>43973.72</v>
      </c>
      <c r="J7454" s="160" t="n">
        <v>1372.42</v>
      </c>
      <c r="K7454" s="160" t="n">
        <v>42601.3</v>
      </c>
      <c r="L7454" s="160" t="n">
        <v>12713.95</v>
      </c>
    </row>
    <row r="7455">
      <c r="A7455" s="176" t="n">
        <v>46082</v>
      </c>
      <c r="B7455" s="104" t="inlineStr">
        <is>
          <t>2025/26</t>
        </is>
      </c>
      <c r="C7455" s="104" t="inlineStr">
        <is>
          <t>HC-104</t>
        </is>
      </c>
      <c r="D7455" s="104" t="inlineStr">
        <is>
          <t>Sud-Ouest</t>
        </is>
      </c>
      <c r="E7455" s="104" t="inlineStr">
        <is>
          <t>À emporter</t>
        </is>
      </c>
      <c r="F7455" s="104" t="n">
        <v>31</v>
      </c>
      <c r="G7455" s="159" t="n">
        <v>2513</v>
      </c>
      <c r="H7455" s="159" t="n">
        <v>6393</v>
      </c>
      <c r="I7455" s="160" t="n">
        <v>30962.32</v>
      </c>
      <c r="J7455" s="160" t="n">
        <v>962.1900000000001</v>
      </c>
      <c r="K7455" s="160" t="n">
        <v>30000.13</v>
      </c>
      <c r="L7455" s="160" t="n">
        <v>8966.139999999999</v>
      </c>
    </row>
    <row r="7456">
      <c r="A7456" s="176" t="n">
        <v>46082</v>
      </c>
      <c r="B7456" s="104" t="inlineStr">
        <is>
          <t>2025/26</t>
        </is>
      </c>
      <c r="C7456" s="104" t="inlineStr">
        <is>
          <t>HC-105</t>
        </is>
      </c>
      <c r="D7456" s="104" t="inlineStr">
        <is>
          <t>Île-de-France</t>
        </is>
      </c>
      <c r="E7456" s="104" t="inlineStr">
        <is>
          <t>Livraison</t>
        </is>
      </c>
      <c r="F7456" s="104" t="n">
        <v>31</v>
      </c>
      <c r="G7456" s="159" t="n">
        <v>2529</v>
      </c>
      <c r="H7456" s="159" t="n">
        <v>6441</v>
      </c>
      <c r="I7456" s="160" t="n">
        <v>42923.28</v>
      </c>
      <c r="J7456" s="160" t="n">
        <v>2486.96</v>
      </c>
      <c r="K7456" s="160" t="n">
        <v>40436.32</v>
      </c>
      <c r="L7456" s="160" t="n">
        <v>12535.58</v>
      </c>
    </row>
    <row r="7457">
      <c r="A7457" s="176" t="n">
        <v>46082</v>
      </c>
      <c r="B7457" s="104" t="inlineStr">
        <is>
          <t>2025/26</t>
        </is>
      </c>
      <c r="C7457" s="104" t="inlineStr">
        <is>
          <t>HC-105</t>
        </is>
      </c>
      <c r="D7457" s="104" t="inlineStr">
        <is>
          <t>Île-de-France</t>
        </is>
      </c>
      <c r="E7457" s="104" t="inlineStr">
        <is>
          <t>Sur place</t>
        </is>
      </c>
      <c r="F7457" s="104" t="n">
        <v>31</v>
      </c>
      <c r="G7457" s="159" t="n">
        <v>5300</v>
      </c>
      <c r="H7457" s="159" t="n">
        <v>13892</v>
      </c>
      <c r="I7457" s="160" t="n">
        <v>70522.34</v>
      </c>
      <c r="J7457" s="160" t="n">
        <v>1739.58</v>
      </c>
      <c r="K7457" s="160" t="n">
        <v>68782.75999999999</v>
      </c>
      <c r="L7457" s="160" t="n">
        <v>20597.92</v>
      </c>
    </row>
    <row r="7458">
      <c r="A7458" s="176" t="n">
        <v>46082</v>
      </c>
      <c r="B7458" s="104" t="inlineStr">
        <is>
          <t>2025/26</t>
        </is>
      </c>
      <c r="C7458" s="104" t="inlineStr">
        <is>
          <t>HC-105</t>
        </is>
      </c>
      <c r="D7458" s="104" t="inlineStr">
        <is>
          <t>Île-de-France</t>
        </is>
      </c>
      <c r="E7458" s="104" t="inlineStr">
        <is>
          <t>À emporter</t>
        </is>
      </c>
      <c r="F7458" s="104" t="n">
        <v>29</v>
      </c>
      <c r="G7458" s="159" t="n">
        <v>3744</v>
      </c>
      <c r="H7458" s="159" t="n">
        <v>9545</v>
      </c>
      <c r="I7458" s="160" t="n">
        <v>46301.37</v>
      </c>
      <c r="J7458" s="160" t="n">
        <v>1291.48</v>
      </c>
      <c r="K7458" s="160" t="n">
        <v>45009.89</v>
      </c>
      <c r="L7458" s="160" t="n">
        <v>13293.92</v>
      </c>
    </row>
    <row r="7459">
      <c r="A7459" s="176" t="n">
        <v>46082</v>
      </c>
      <c r="B7459" s="104" t="inlineStr">
        <is>
          <t>2025/26</t>
        </is>
      </c>
      <c r="C7459" s="104" t="inlineStr">
        <is>
          <t>HC-106</t>
        </is>
      </c>
      <c r="D7459" s="104" t="inlineStr">
        <is>
          <t>Nord-Ouest</t>
        </is>
      </c>
      <c r="E7459" s="104" t="inlineStr">
        <is>
          <t>Livraison</t>
        </is>
      </c>
      <c r="F7459" s="104" t="n">
        <v>31</v>
      </c>
      <c r="G7459" s="159" t="n">
        <v>1612</v>
      </c>
      <c r="H7459" s="159" t="n">
        <v>3946</v>
      </c>
      <c r="I7459" s="160" t="n">
        <v>28115.52</v>
      </c>
      <c r="J7459" s="160" t="n">
        <v>1589.09</v>
      </c>
      <c r="K7459" s="160" t="n">
        <v>26526.43</v>
      </c>
      <c r="L7459" s="160" t="n">
        <v>8267.690000000001</v>
      </c>
    </row>
    <row r="7460">
      <c r="A7460" s="176" t="n">
        <v>46082</v>
      </c>
      <c r="B7460" s="104" t="inlineStr">
        <is>
          <t>2025/26</t>
        </is>
      </c>
      <c r="C7460" s="104" t="inlineStr">
        <is>
          <t>HC-106</t>
        </is>
      </c>
      <c r="D7460" s="104" t="inlineStr">
        <is>
          <t>Nord-Ouest</t>
        </is>
      </c>
      <c r="E7460" s="104" t="inlineStr">
        <is>
          <t>Sur place</t>
        </is>
      </c>
      <c r="F7460" s="104" t="n">
        <v>31</v>
      </c>
      <c r="G7460" s="159" t="n">
        <v>3543</v>
      </c>
      <c r="H7460" s="159" t="n">
        <v>9051</v>
      </c>
      <c r="I7460" s="160" t="n">
        <v>47967.35</v>
      </c>
      <c r="J7460" s="160" t="n">
        <v>1500.35</v>
      </c>
      <c r="K7460" s="160" t="n">
        <v>46467</v>
      </c>
      <c r="L7460" s="160" t="n">
        <v>13861.82</v>
      </c>
    </row>
    <row r="7461">
      <c r="A7461" s="176" t="n">
        <v>46082</v>
      </c>
      <c r="B7461" s="104" t="inlineStr">
        <is>
          <t>2025/26</t>
        </is>
      </c>
      <c r="C7461" s="104" t="inlineStr">
        <is>
          <t>HC-106</t>
        </is>
      </c>
      <c r="D7461" s="104" t="inlineStr">
        <is>
          <t>Nord-Ouest</t>
        </is>
      </c>
      <c r="E7461" s="104" t="inlineStr">
        <is>
          <t>À emporter</t>
        </is>
      </c>
      <c r="F7461" s="104" t="n">
        <v>30</v>
      </c>
      <c r="G7461" s="159" t="n">
        <v>2611</v>
      </c>
      <c r="H7461" s="159" t="n">
        <v>6635</v>
      </c>
      <c r="I7461" s="160" t="n">
        <v>32417.81</v>
      </c>
      <c r="J7461" s="160" t="n">
        <v>914.91</v>
      </c>
      <c r="K7461" s="160" t="n">
        <v>31502.9</v>
      </c>
      <c r="L7461" s="160" t="n">
        <v>9397.799999999999</v>
      </c>
    </row>
    <row r="7462">
      <c r="A7462" s="176" t="n">
        <v>46082</v>
      </c>
      <c r="B7462" s="104" t="inlineStr">
        <is>
          <t>2025/26</t>
        </is>
      </c>
      <c r="C7462" s="104" t="inlineStr">
        <is>
          <t>HC-107</t>
        </is>
      </c>
      <c r="D7462" s="104" t="inlineStr">
        <is>
          <t>Sud-Est</t>
        </is>
      </c>
      <c r="E7462" s="104" t="inlineStr">
        <is>
          <t>Livraison</t>
        </is>
      </c>
      <c r="F7462" s="104" t="n">
        <v>30</v>
      </c>
      <c r="G7462" s="159" t="n">
        <v>1928</v>
      </c>
      <c r="H7462" s="159" t="n">
        <v>4856</v>
      </c>
      <c r="I7462" s="160" t="n">
        <v>33348.16</v>
      </c>
      <c r="J7462" s="160" t="n">
        <v>1999.97</v>
      </c>
      <c r="K7462" s="160" t="n">
        <v>31348.19</v>
      </c>
      <c r="L7462" s="160" t="n">
        <v>9805.26</v>
      </c>
    </row>
    <row r="7463">
      <c r="A7463" s="176" t="n">
        <v>46082</v>
      </c>
      <c r="B7463" s="104" t="inlineStr">
        <is>
          <t>2025/26</t>
        </is>
      </c>
      <c r="C7463" s="104" t="inlineStr">
        <is>
          <t>HC-107</t>
        </is>
      </c>
      <c r="D7463" s="104" t="inlineStr">
        <is>
          <t>Sud-Est</t>
        </is>
      </c>
      <c r="E7463" s="104" t="inlineStr">
        <is>
          <t>Sur place</t>
        </is>
      </c>
      <c r="F7463" s="104" t="n">
        <v>31</v>
      </c>
      <c r="G7463" s="159" t="n">
        <v>4321</v>
      </c>
      <c r="H7463" s="159" t="n">
        <v>10757</v>
      </c>
      <c r="I7463" s="160" t="n">
        <v>59087.78</v>
      </c>
      <c r="J7463" s="160" t="n">
        <v>1721.32</v>
      </c>
      <c r="K7463" s="160" t="n">
        <v>57366.46</v>
      </c>
      <c r="L7463" s="160" t="n">
        <v>17030.6</v>
      </c>
    </row>
    <row r="7464">
      <c r="A7464" s="176" t="n">
        <v>46082</v>
      </c>
      <c r="B7464" s="104" t="inlineStr">
        <is>
          <t>2025/26</t>
        </is>
      </c>
      <c r="C7464" s="104" t="inlineStr">
        <is>
          <t>HC-107</t>
        </is>
      </c>
      <c r="D7464" s="104" t="inlineStr">
        <is>
          <t>Sud-Est</t>
        </is>
      </c>
      <c r="E7464" s="104" t="inlineStr">
        <is>
          <t>À emporter</t>
        </is>
      </c>
      <c r="F7464" s="104" t="n">
        <v>31</v>
      </c>
      <c r="G7464" s="159" t="n">
        <v>3221</v>
      </c>
      <c r="H7464" s="159" t="n">
        <v>8266</v>
      </c>
      <c r="I7464" s="160" t="n">
        <v>40167.66</v>
      </c>
      <c r="J7464" s="160" t="n">
        <v>1379.29</v>
      </c>
      <c r="K7464" s="160" t="n">
        <v>38788.37</v>
      </c>
      <c r="L7464" s="160" t="n">
        <v>11610.12</v>
      </c>
    </row>
    <row r="7465">
      <c r="A7465" s="176" t="n">
        <v>46082</v>
      </c>
      <c r="B7465" s="104" t="inlineStr">
        <is>
          <t>2025/26</t>
        </is>
      </c>
      <c r="C7465" s="104" t="inlineStr">
        <is>
          <t>HC-108</t>
        </is>
      </c>
      <c r="D7465" s="104" t="inlineStr">
        <is>
          <t>Sud-Ouest</t>
        </is>
      </c>
      <c r="E7465" s="104" t="inlineStr">
        <is>
          <t>Livraison</t>
        </is>
      </c>
      <c r="F7465" s="104" t="n">
        <v>31</v>
      </c>
      <c r="G7465" s="159" t="n">
        <v>1518</v>
      </c>
      <c r="H7465" s="159" t="n">
        <v>3851</v>
      </c>
      <c r="I7465" s="160" t="n">
        <v>26111.33</v>
      </c>
      <c r="J7465" s="160" t="n">
        <v>1462.72</v>
      </c>
      <c r="K7465" s="160" t="n">
        <v>24648.61</v>
      </c>
      <c r="L7465" s="160" t="n">
        <v>7556.75</v>
      </c>
    </row>
    <row r="7466">
      <c r="A7466" s="176" t="n">
        <v>46082</v>
      </c>
      <c r="B7466" s="104" t="inlineStr">
        <is>
          <t>2025/26</t>
        </is>
      </c>
      <c r="C7466" s="104" t="inlineStr">
        <is>
          <t>HC-108</t>
        </is>
      </c>
      <c r="D7466" s="104" t="inlineStr">
        <is>
          <t>Sud-Ouest</t>
        </is>
      </c>
      <c r="E7466" s="104" t="inlineStr">
        <is>
          <t>Sur place</t>
        </is>
      </c>
      <c r="F7466" s="104" t="n">
        <v>31</v>
      </c>
      <c r="G7466" s="159" t="n">
        <v>3184</v>
      </c>
      <c r="H7466" s="159" t="n">
        <v>8173</v>
      </c>
      <c r="I7466" s="160" t="n">
        <v>42825.29</v>
      </c>
      <c r="J7466" s="160" t="n">
        <v>1166.08</v>
      </c>
      <c r="K7466" s="160" t="n">
        <v>41659.21</v>
      </c>
      <c r="L7466" s="160" t="n">
        <v>12303.32</v>
      </c>
    </row>
    <row r="7467">
      <c r="A7467" s="176" t="n">
        <v>46082</v>
      </c>
      <c r="B7467" s="104" t="inlineStr">
        <is>
          <t>2025/26</t>
        </is>
      </c>
      <c r="C7467" s="104" t="inlineStr">
        <is>
          <t>HC-108</t>
        </is>
      </c>
      <c r="D7467" s="104" t="inlineStr">
        <is>
          <t>Sud-Ouest</t>
        </is>
      </c>
      <c r="E7467" s="104" t="inlineStr">
        <is>
          <t>À emporter</t>
        </is>
      </c>
      <c r="F7467" s="104" t="n">
        <v>31</v>
      </c>
      <c r="G7467" s="159" t="n">
        <v>2521</v>
      </c>
      <c r="H7467" s="159" t="n">
        <v>6432</v>
      </c>
      <c r="I7467" s="160" t="n">
        <v>30979.11</v>
      </c>
      <c r="J7467" s="160" t="n">
        <v>973.66</v>
      </c>
      <c r="K7467" s="160" t="n">
        <v>30005.45</v>
      </c>
      <c r="L7467" s="160" t="n">
        <v>8950.629999999999</v>
      </c>
    </row>
    <row r="7468">
      <c r="A7468" s="176" t="n">
        <v>46082</v>
      </c>
      <c r="B7468" s="104" t="inlineStr">
        <is>
          <t>2025/26</t>
        </is>
      </c>
      <c r="C7468" s="104" t="inlineStr">
        <is>
          <t>HC-109</t>
        </is>
      </c>
      <c r="D7468" s="104" t="inlineStr">
        <is>
          <t>Île-de-France</t>
        </is>
      </c>
      <c r="E7468" s="104" t="inlineStr">
        <is>
          <t>Livraison</t>
        </is>
      </c>
      <c r="F7468" s="104" t="n">
        <v>31</v>
      </c>
      <c r="G7468" s="159" t="n">
        <v>1813</v>
      </c>
      <c r="H7468" s="159" t="n">
        <v>4668</v>
      </c>
      <c r="I7468" s="160" t="n">
        <v>30386.17</v>
      </c>
      <c r="J7468" s="160" t="n">
        <v>1810.91</v>
      </c>
      <c r="K7468" s="160" t="n">
        <v>28575.26</v>
      </c>
      <c r="L7468" s="160" t="n">
        <v>8853.530000000001</v>
      </c>
    </row>
    <row r="7469">
      <c r="A7469" s="176" t="n">
        <v>46082</v>
      </c>
      <c r="B7469" s="104" t="inlineStr">
        <is>
          <t>2025/26</t>
        </is>
      </c>
      <c r="C7469" s="104" t="inlineStr">
        <is>
          <t>HC-109</t>
        </is>
      </c>
      <c r="D7469" s="104" t="inlineStr">
        <is>
          <t>Île-de-France</t>
        </is>
      </c>
      <c r="E7469" s="104" t="inlineStr">
        <is>
          <t>Sur place</t>
        </is>
      </c>
      <c r="F7469" s="104" t="n">
        <v>29</v>
      </c>
      <c r="G7469" s="159" t="n">
        <v>3335</v>
      </c>
      <c r="H7469" s="159" t="n">
        <v>8571</v>
      </c>
      <c r="I7469" s="160" t="n">
        <v>44743.76</v>
      </c>
      <c r="J7469" s="160" t="n">
        <v>1300.02</v>
      </c>
      <c r="K7469" s="160" t="n">
        <v>43443.74</v>
      </c>
      <c r="L7469" s="160" t="n">
        <v>12956.62</v>
      </c>
    </row>
    <row r="7470">
      <c r="A7470" s="176" t="n">
        <v>46082</v>
      </c>
      <c r="B7470" s="104" t="inlineStr">
        <is>
          <t>2025/26</t>
        </is>
      </c>
      <c r="C7470" s="104" t="inlineStr">
        <is>
          <t>HC-109</t>
        </is>
      </c>
      <c r="D7470" s="104" t="inlineStr">
        <is>
          <t>Île-de-France</t>
        </is>
      </c>
      <c r="E7470" s="104" t="inlineStr">
        <is>
          <t>À emporter</t>
        </is>
      </c>
      <c r="F7470" s="104" t="n">
        <v>30</v>
      </c>
      <c r="G7470" s="159" t="n">
        <v>2568</v>
      </c>
      <c r="H7470" s="159" t="n">
        <v>6572</v>
      </c>
      <c r="I7470" s="160" t="n">
        <v>31739.93</v>
      </c>
      <c r="J7470" s="160" t="n">
        <v>926.97</v>
      </c>
      <c r="K7470" s="160" t="n">
        <v>30812.96</v>
      </c>
      <c r="L7470" s="160" t="n">
        <v>9168.67</v>
      </c>
    </row>
    <row r="7471">
      <c r="A7471" s="176" t="n">
        <v>46082</v>
      </c>
      <c r="B7471" s="104" t="inlineStr">
        <is>
          <t>2025/26</t>
        </is>
      </c>
      <c r="C7471" s="104" t="inlineStr">
        <is>
          <t>HC-110</t>
        </is>
      </c>
      <c r="D7471" s="104" t="inlineStr">
        <is>
          <t>Nord-Ouest</t>
        </is>
      </c>
      <c r="E7471" s="104" t="inlineStr">
        <is>
          <t>Livraison</t>
        </is>
      </c>
      <c r="F7471" s="104" t="n">
        <v>30</v>
      </c>
      <c r="G7471" s="159" t="n">
        <v>1095</v>
      </c>
      <c r="H7471" s="159" t="n">
        <v>2764</v>
      </c>
      <c r="I7471" s="160" t="n">
        <v>18696.84</v>
      </c>
      <c r="J7471" s="160" t="n">
        <v>1157.75</v>
      </c>
      <c r="K7471" s="160" t="n">
        <v>17539.09</v>
      </c>
      <c r="L7471" s="160" t="n">
        <v>5487.51</v>
      </c>
    </row>
    <row r="7472">
      <c r="A7472" s="176" t="n">
        <v>46082</v>
      </c>
      <c r="B7472" s="104" t="inlineStr">
        <is>
          <t>2025/26</t>
        </is>
      </c>
      <c r="C7472" s="104" t="inlineStr">
        <is>
          <t>HC-110</t>
        </is>
      </c>
      <c r="D7472" s="104" t="inlineStr">
        <is>
          <t>Nord-Ouest</t>
        </is>
      </c>
      <c r="E7472" s="104" t="inlineStr">
        <is>
          <t>Sur place</t>
        </is>
      </c>
      <c r="F7472" s="104" t="n">
        <v>31</v>
      </c>
      <c r="G7472" s="159" t="n">
        <v>2403</v>
      </c>
      <c r="H7472" s="159" t="n">
        <v>6134</v>
      </c>
      <c r="I7472" s="160" t="n">
        <v>32813.9</v>
      </c>
      <c r="J7472" s="160" t="n">
        <v>900.59</v>
      </c>
      <c r="K7472" s="160" t="n">
        <v>31913.31</v>
      </c>
      <c r="L7472" s="160" t="n">
        <v>9582.049999999999</v>
      </c>
    </row>
    <row r="7473">
      <c r="A7473" s="176" t="n">
        <v>46082</v>
      </c>
      <c r="B7473" s="104" t="inlineStr">
        <is>
          <t>2025/26</t>
        </is>
      </c>
      <c r="C7473" s="104" t="inlineStr">
        <is>
          <t>HC-110</t>
        </is>
      </c>
      <c r="D7473" s="104" t="inlineStr">
        <is>
          <t>Nord-Ouest</t>
        </is>
      </c>
      <c r="E7473" s="104" t="inlineStr">
        <is>
          <t>À emporter</t>
        </is>
      </c>
      <c r="F7473" s="104" t="n">
        <v>31</v>
      </c>
      <c r="G7473" s="159" t="n">
        <v>1893</v>
      </c>
      <c r="H7473" s="159" t="n">
        <v>4974</v>
      </c>
      <c r="I7473" s="160" t="n">
        <v>23623.5</v>
      </c>
      <c r="J7473" s="160" t="n">
        <v>729.05</v>
      </c>
      <c r="K7473" s="160" t="n">
        <v>22894.45</v>
      </c>
      <c r="L7473" s="160" t="n">
        <v>6813.86</v>
      </c>
    </row>
    <row r="7474">
      <c r="A7474" s="176" t="n">
        <v>46082</v>
      </c>
      <c r="B7474" s="104" t="inlineStr">
        <is>
          <t>2025/26</t>
        </is>
      </c>
      <c r="C7474" s="104" t="inlineStr">
        <is>
          <t>HC-111</t>
        </is>
      </c>
      <c r="D7474" s="104" t="inlineStr">
        <is>
          <t>Sud-Est</t>
        </is>
      </c>
      <c r="E7474" s="104" t="inlineStr">
        <is>
          <t>Livraison</t>
        </is>
      </c>
      <c r="F7474" s="104" t="n">
        <v>31</v>
      </c>
      <c r="G7474" s="159" t="n">
        <v>1952</v>
      </c>
      <c r="H7474" s="159" t="n">
        <v>5028</v>
      </c>
      <c r="I7474" s="160" t="n">
        <v>33458.74</v>
      </c>
      <c r="J7474" s="160" t="n">
        <v>1936.78</v>
      </c>
      <c r="K7474" s="160" t="n">
        <v>31521.96</v>
      </c>
      <c r="L7474" s="160" t="n">
        <v>9826.790000000001</v>
      </c>
    </row>
    <row r="7475">
      <c r="A7475" s="176" t="n">
        <v>46082</v>
      </c>
      <c r="B7475" s="104" t="inlineStr">
        <is>
          <t>2025/26</t>
        </is>
      </c>
      <c r="C7475" s="104" t="inlineStr">
        <is>
          <t>HC-111</t>
        </is>
      </c>
      <c r="D7475" s="104" t="inlineStr">
        <is>
          <t>Sud-Est</t>
        </is>
      </c>
      <c r="E7475" s="104" t="inlineStr">
        <is>
          <t>Sur place</t>
        </is>
      </c>
      <c r="F7475" s="104" t="n">
        <v>31</v>
      </c>
      <c r="G7475" s="159" t="n">
        <v>3943</v>
      </c>
      <c r="H7475" s="159" t="n">
        <v>10349</v>
      </c>
      <c r="I7475" s="160" t="n">
        <v>53440.39</v>
      </c>
      <c r="J7475" s="160" t="n">
        <v>1500.58</v>
      </c>
      <c r="K7475" s="160" t="n">
        <v>51939.81</v>
      </c>
      <c r="L7475" s="160" t="n">
        <v>15501.22</v>
      </c>
    </row>
    <row r="7476">
      <c r="A7476" s="176" t="n">
        <v>46082</v>
      </c>
      <c r="B7476" s="104" t="inlineStr">
        <is>
          <t>2025/26</t>
        </is>
      </c>
      <c r="C7476" s="104" t="inlineStr">
        <is>
          <t>HC-111</t>
        </is>
      </c>
      <c r="D7476" s="104" t="inlineStr">
        <is>
          <t>Sud-Est</t>
        </is>
      </c>
      <c r="E7476" s="104" t="inlineStr">
        <is>
          <t>À emporter</t>
        </is>
      </c>
      <c r="F7476" s="104" t="n">
        <v>30</v>
      </c>
      <c r="G7476" s="159" t="n">
        <v>3023</v>
      </c>
      <c r="H7476" s="159" t="n">
        <v>7748</v>
      </c>
      <c r="I7476" s="160" t="n">
        <v>37524.59</v>
      </c>
      <c r="J7476" s="160" t="n">
        <v>1022.45</v>
      </c>
      <c r="K7476" s="160" t="n">
        <v>36502.14</v>
      </c>
      <c r="L7476" s="160" t="n">
        <v>10847.07</v>
      </c>
    </row>
    <row r="7477">
      <c r="A7477" s="176" t="n">
        <v>46082</v>
      </c>
      <c r="B7477" s="104" t="inlineStr">
        <is>
          <t>2025/26</t>
        </is>
      </c>
      <c r="C7477" s="104" t="inlineStr">
        <is>
          <t>HC-112</t>
        </is>
      </c>
      <c r="D7477" s="104" t="inlineStr">
        <is>
          <t>Sud-Ouest</t>
        </is>
      </c>
      <c r="E7477" s="104" t="inlineStr">
        <is>
          <t>Drive</t>
        </is>
      </c>
      <c r="F7477" s="104" t="n">
        <v>29</v>
      </c>
      <c r="G7477" s="159" t="n">
        <v>565</v>
      </c>
      <c r="H7477" s="159" t="n">
        <v>1397</v>
      </c>
      <c r="I7477" s="160" t="n">
        <v>8013.76</v>
      </c>
      <c r="J7477" s="160" t="n">
        <v>240.52</v>
      </c>
      <c r="K7477" s="160" t="n">
        <v>7773.24</v>
      </c>
      <c r="L7477" s="160" t="n">
        <v>2317.6</v>
      </c>
    </row>
    <row r="7478">
      <c r="A7478" s="176" t="n">
        <v>46082</v>
      </c>
      <c r="B7478" s="104" t="inlineStr">
        <is>
          <t>2025/26</t>
        </is>
      </c>
      <c r="C7478" s="104" t="inlineStr">
        <is>
          <t>HC-112</t>
        </is>
      </c>
      <c r="D7478" s="104" t="inlineStr">
        <is>
          <t>Sud-Ouest</t>
        </is>
      </c>
      <c r="E7478" s="104" t="inlineStr">
        <is>
          <t>Livraison</t>
        </is>
      </c>
      <c r="F7478" s="104" t="n">
        <v>31</v>
      </c>
      <c r="G7478" s="159" t="n">
        <v>753</v>
      </c>
      <c r="H7478" s="159" t="n">
        <v>1901</v>
      </c>
      <c r="I7478" s="160" t="n">
        <v>12866.21</v>
      </c>
      <c r="J7478" s="160" t="n">
        <v>738.29</v>
      </c>
      <c r="K7478" s="160" t="n">
        <v>12127.92</v>
      </c>
      <c r="L7478" s="160" t="n">
        <v>3762.76</v>
      </c>
    </row>
    <row r="7479">
      <c r="A7479" s="176" t="n">
        <v>46082</v>
      </c>
      <c r="B7479" s="104" t="inlineStr">
        <is>
          <t>2025/26</t>
        </is>
      </c>
      <c r="C7479" s="104" t="inlineStr">
        <is>
          <t>HC-112</t>
        </is>
      </c>
      <c r="D7479" s="104" t="inlineStr">
        <is>
          <t>Sud-Ouest</t>
        </is>
      </c>
      <c r="E7479" s="104" t="inlineStr">
        <is>
          <t>Sur place</t>
        </is>
      </c>
      <c r="F7479" s="104" t="n">
        <v>31</v>
      </c>
      <c r="G7479" s="159" t="n">
        <v>1527</v>
      </c>
      <c r="H7479" s="159" t="n">
        <v>3835</v>
      </c>
      <c r="I7479" s="160" t="n">
        <v>20418.71</v>
      </c>
      <c r="J7479" s="160" t="n">
        <v>635.67</v>
      </c>
      <c r="K7479" s="160" t="n">
        <v>19783.04</v>
      </c>
      <c r="L7479" s="160" t="n">
        <v>5915.85</v>
      </c>
    </row>
    <row r="7480">
      <c r="A7480" s="176" t="n">
        <v>46082</v>
      </c>
      <c r="B7480" s="104" t="inlineStr">
        <is>
          <t>2025/26</t>
        </is>
      </c>
      <c r="C7480" s="104" t="inlineStr">
        <is>
          <t>HC-112</t>
        </is>
      </c>
      <c r="D7480" s="104" t="inlineStr">
        <is>
          <t>Sud-Ouest</t>
        </is>
      </c>
      <c r="E7480" s="104" t="inlineStr">
        <is>
          <t>À emporter</t>
        </is>
      </c>
      <c r="F7480" s="104" t="n">
        <v>30</v>
      </c>
      <c r="G7480" s="159" t="n">
        <v>1103</v>
      </c>
      <c r="H7480" s="159" t="n">
        <v>2807</v>
      </c>
      <c r="I7480" s="160" t="n">
        <v>13670.14</v>
      </c>
      <c r="J7480" s="160" t="n">
        <v>339.41</v>
      </c>
      <c r="K7480" s="160" t="n">
        <v>13330.73</v>
      </c>
      <c r="L7480" s="160" t="n">
        <v>3997.11</v>
      </c>
    </row>
    <row r="7481">
      <c r="A7481" s="176" t="n">
        <v>46082</v>
      </c>
      <c r="B7481" s="104" t="inlineStr">
        <is>
          <t>2025/26</t>
        </is>
      </c>
      <c r="C7481" s="104" t="inlineStr">
        <is>
          <t>HC-113</t>
        </is>
      </c>
      <c r="D7481" s="104" t="inlineStr">
        <is>
          <t>Île-de-France</t>
        </is>
      </c>
      <c r="E7481" s="104" t="inlineStr">
        <is>
          <t>Drive</t>
        </is>
      </c>
      <c r="F7481" s="104" t="n">
        <v>30</v>
      </c>
      <c r="G7481" s="159" t="n">
        <v>1379</v>
      </c>
      <c r="H7481" s="159" t="n">
        <v>3594</v>
      </c>
      <c r="I7481" s="160" t="n">
        <v>19843.02</v>
      </c>
      <c r="J7481" s="160" t="n">
        <v>539.4299999999999</v>
      </c>
      <c r="K7481" s="160" t="n">
        <v>19303.59</v>
      </c>
      <c r="L7481" s="160" t="n">
        <v>5741.78</v>
      </c>
    </row>
    <row r="7482">
      <c r="A7482" s="176" t="n">
        <v>46082</v>
      </c>
      <c r="B7482" s="104" t="inlineStr">
        <is>
          <t>2025/26</t>
        </is>
      </c>
      <c r="C7482" s="104" t="inlineStr">
        <is>
          <t>HC-113</t>
        </is>
      </c>
      <c r="D7482" s="104" t="inlineStr">
        <is>
          <t>Île-de-France</t>
        </is>
      </c>
      <c r="E7482" s="104" t="inlineStr">
        <is>
          <t>Livraison</t>
        </is>
      </c>
      <c r="F7482" s="104" t="n">
        <v>31</v>
      </c>
      <c r="G7482" s="159" t="n">
        <v>1706</v>
      </c>
      <c r="H7482" s="159" t="n">
        <v>4399</v>
      </c>
      <c r="I7482" s="160" t="n">
        <v>28975.64</v>
      </c>
      <c r="J7482" s="160" t="n">
        <v>1729.2</v>
      </c>
      <c r="K7482" s="160" t="n">
        <v>27246.44</v>
      </c>
      <c r="L7482" s="160" t="n">
        <v>8368.389999999999</v>
      </c>
    </row>
    <row r="7483">
      <c r="A7483" s="176" t="n">
        <v>46082</v>
      </c>
      <c r="B7483" s="104" t="inlineStr">
        <is>
          <t>2025/26</t>
        </is>
      </c>
      <c r="C7483" s="104" t="inlineStr">
        <is>
          <t>HC-113</t>
        </is>
      </c>
      <c r="D7483" s="104" t="inlineStr">
        <is>
          <t>Île-de-France</t>
        </is>
      </c>
      <c r="E7483" s="104" t="inlineStr">
        <is>
          <t>Sur place</t>
        </is>
      </c>
      <c r="F7483" s="104" t="n">
        <v>30</v>
      </c>
      <c r="G7483" s="159" t="n">
        <v>3366</v>
      </c>
      <c r="H7483" s="159" t="n">
        <v>8691</v>
      </c>
      <c r="I7483" s="160" t="n">
        <v>44933.36</v>
      </c>
      <c r="J7483" s="160" t="n">
        <v>1468.51</v>
      </c>
      <c r="K7483" s="160" t="n">
        <v>43464.85</v>
      </c>
      <c r="L7483" s="160" t="n">
        <v>12905.44</v>
      </c>
    </row>
    <row r="7484">
      <c r="A7484" s="176" t="n">
        <v>46082</v>
      </c>
      <c r="B7484" s="104" t="inlineStr">
        <is>
          <t>2025/26</t>
        </is>
      </c>
      <c r="C7484" s="104" t="inlineStr">
        <is>
          <t>HC-113</t>
        </is>
      </c>
      <c r="D7484" s="104" t="inlineStr">
        <is>
          <t>Île-de-France</t>
        </is>
      </c>
      <c r="E7484" s="104" t="inlineStr">
        <is>
          <t>À emporter</t>
        </is>
      </c>
      <c r="F7484" s="104" t="n">
        <v>31</v>
      </c>
      <c r="G7484" s="159" t="n">
        <v>2576</v>
      </c>
      <c r="H7484" s="159" t="n">
        <v>6800</v>
      </c>
      <c r="I7484" s="160" t="n">
        <v>32121.85</v>
      </c>
      <c r="J7484" s="160" t="n">
        <v>903.6900000000001</v>
      </c>
      <c r="K7484" s="160" t="n">
        <v>31218.16</v>
      </c>
      <c r="L7484" s="160" t="n">
        <v>9318.290000000001</v>
      </c>
    </row>
    <row r="7485">
      <c r="A7485" s="176" t="n">
        <v>46082</v>
      </c>
      <c r="B7485" s="104" t="inlineStr">
        <is>
          <t>2025/26</t>
        </is>
      </c>
      <c r="C7485" s="104" t="inlineStr">
        <is>
          <t>HC-114</t>
        </is>
      </c>
      <c r="D7485" s="104" t="inlineStr">
        <is>
          <t>Nord-Ouest</t>
        </is>
      </c>
      <c r="E7485" s="104" t="inlineStr">
        <is>
          <t>Drive</t>
        </is>
      </c>
      <c r="F7485" s="104" t="n">
        <v>31</v>
      </c>
      <c r="G7485" s="159" t="n">
        <v>824</v>
      </c>
      <c r="H7485" s="159" t="n">
        <v>2085</v>
      </c>
      <c r="I7485" s="160" t="n">
        <v>11807.44</v>
      </c>
      <c r="J7485" s="160" t="n">
        <v>330.88</v>
      </c>
      <c r="K7485" s="160" t="n">
        <v>11476.56</v>
      </c>
      <c r="L7485" s="160" t="n">
        <v>3418.05</v>
      </c>
    </row>
    <row r="7486">
      <c r="A7486" s="176" t="n">
        <v>46082</v>
      </c>
      <c r="B7486" s="104" t="inlineStr">
        <is>
          <t>2025/26</t>
        </is>
      </c>
      <c r="C7486" s="104" t="inlineStr">
        <is>
          <t>HC-114</t>
        </is>
      </c>
      <c r="D7486" s="104" t="inlineStr">
        <is>
          <t>Nord-Ouest</t>
        </is>
      </c>
      <c r="E7486" s="104" t="inlineStr">
        <is>
          <t>Livraison</t>
        </is>
      </c>
      <c r="F7486" s="104" t="n">
        <v>31</v>
      </c>
      <c r="G7486" s="159" t="n">
        <v>940</v>
      </c>
      <c r="H7486" s="159" t="n">
        <v>2452</v>
      </c>
      <c r="I7486" s="160" t="n">
        <v>16374.84</v>
      </c>
      <c r="J7486" s="160" t="n">
        <v>965.45</v>
      </c>
      <c r="K7486" s="160" t="n">
        <v>15409.39</v>
      </c>
      <c r="L7486" s="160" t="n">
        <v>4741.94</v>
      </c>
    </row>
    <row r="7487">
      <c r="A7487" s="176" t="n">
        <v>46082</v>
      </c>
      <c r="B7487" s="104" t="inlineStr">
        <is>
          <t>2025/26</t>
        </is>
      </c>
      <c r="C7487" s="104" t="inlineStr">
        <is>
          <t>HC-114</t>
        </is>
      </c>
      <c r="D7487" s="104" t="inlineStr">
        <is>
          <t>Nord-Ouest</t>
        </is>
      </c>
      <c r="E7487" s="104" t="inlineStr">
        <is>
          <t>Sur place</t>
        </is>
      </c>
      <c r="F7487" s="104" t="n">
        <v>30</v>
      </c>
      <c r="G7487" s="159" t="n">
        <v>1848</v>
      </c>
      <c r="H7487" s="159" t="n">
        <v>4674</v>
      </c>
      <c r="I7487" s="160" t="n">
        <v>24905.71</v>
      </c>
      <c r="J7487" s="160" t="n">
        <v>758.34</v>
      </c>
      <c r="K7487" s="160" t="n">
        <v>24147.37</v>
      </c>
      <c r="L7487" s="160" t="n">
        <v>7197.47</v>
      </c>
    </row>
    <row r="7488">
      <c r="A7488" s="176" t="n">
        <v>46082</v>
      </c>
      <c r="B7488" s="104" t="inlineStr">
        <is>
          <t>2025/26</t>
        </is>
      </c>
      <c r="C7488" s="104" t="inlineStr">
        <is>
          <t>HC-114</t>
        </is>
      </c>
      <c r="D7488" s="104" t="inlineStr">
        <is>
          <t>Nord-Ouest</t>
        </is>
      </c>
      <c r="E7488" s="104" t="inlineStr">
        <is>
          <t>À emporter</t>
        </is>
      </c>
      <c r="F7488" s="104" t="n">
        <v>31</v>
      </c>
      <c r="G7488" s="159" t="n">
        <v>1460</v>
      </c>
      <c r="H7488" s="159" t="n">
        <v>3701</v>
      </c>
      <c r="I7488" s="160" t="n">
        <v>17889.79</v>
      </c>
      <c r="J7488" s="160" t="n">
        <v>574.86</v>
      </c>
      <c r="K7488" s="160" t="n">
        <v>17314.93</v>
      </c>
      <c r="L7488" s="160" t="n">
        <v>5190.08</v>
      </c>
    </row>
    <row r="7489">
      <c r="A7489" s="176" t="n">
        <v>46082</v>
      </c>
      <c r="B7489" s="104" t="inlineStr">
        <is>
          <t>2025/26</t>
        </is>
      </c>
      <c r="C7489" s="104" t="inlineStr">
        <is>
          <t>HC-115</t>
        </is>
      </c>
      <c r="D7489" s="104" t="inlineStr">
        <is>
          <t>Sud-Est</t>
        </is>
      </c>
      <c r="E7489" s="104" t="inlineStr">
        <is>
          <t>Livraison</t>
        </is>
      </c>
      <c r="F7489" s="104" t="n">
        <v>31</v>
      </c>
      <c r="G7489" s="159" t="n">
        <v>1782</v>
      </c>
      <c r="H7489" s="159" t="n">
        <v>4595</v>
      </c>
      <c r="I7489" s="160" t="n">
        <v>30395.35</v>
      </c>
      <c r="J7489" s="160" t="n">
        <v>1861.19</v>
      </c>
      <c r="K7489" s="160" t="n">
        <v>28534.16</v>
      </c>
      <c r="L7489" s="160" t="n">
        <v>11276.16</v>
      </c>
    </row>
    <row r="7490">
      <c r="A7490" s="176" t="n">
        <v>46082</v>
      </c>
      <c r="B7490" s="104" t="inlineStr">
        <is>
          <t>2025/26</t>
        </is>
      </c>
      <c r="C7490" s="104" t="inlineStr">
        <is>
          <t>HC-115</t>
        </is>
      </c>
      <c r="D7490" s="104" t="inlineStr">
        <is>
          <t>Sud-Est</t>
        </is>
      </c>
      <c r="E7490" s="104" t="inlineStr">
        <is>
          <t>Sur place</t>
        </is>
      </c>
      <c r="F7490" s="104" t="n">
        <v>30</v>
      </c>
      <c r="G7490" s="159" t="n">
        <v>3362</v>
      </c>
      <c r="H7490" s="159" t="n">
        <v>8614</v>
      </c>
      <c r="I7490" s="160" t="n">
        <v>45640.38</v>
      </c>
      <c r="J7490" s="160" t="n">
        <v>1311.44</v>
      </c>
      <c r="K7490" s="160" t="n">
        <v>44328.94</v>
      </c>
      <c r="L7490" s="160" t="n">
        <v>17046.72</v>
      </c>
    </row>
    <row r="7491">
      <c r="A7491" s="176" t="n">
        <v>46082</v>
      </c>
      <c r="B7491" s="104" t="inlineStr">
        <is>
          <t>2025/26</t>
        </is>
      </c>
      <c r="C7491" s="104" t="inlineStr">
        <is>
          <t>HC-115</t>
        </is>
      </c>
      <c r="D7491" s="104" t="inlineStr">
        <is>
          <t>Sud-Est</t>
        </is>
      </c>
      <c r="E7491" s="104" t="inlineStr">
        <is>
          <t>À emporter</t>
        </is>
      </c>
      <c r="F7491" s="104" t="n">
        <v>31</v>
      </c>
      <c r="G7491" s="159" t="n">
        <v>2739</v>
      </c>
      <c r="H7491" s="159" t="n">
        <v>6837</v>
      </c>
      <c r="I7491" s="160" t="n">
        <v>34001.24</v>
      </c>
      <c r="J7491" s="160" t="n">
        <v>1023.76</v>
      </c>
      <c r="K7491" s="160" t="n">
        <v>32977.48</v>
      </c>
      <c r="L7491" s="160" t="n">
        <v>12686.97</v>
      </c>
    </row>
    <row r="7492">
      <c r="A7492" s="176" t="n">
        <v>46082</v>
      </c>
      <c r="B7492" s="104" t="inlineStr">
        <is>
          <t>2025/26</t>
        </is>
      </c>
      <c r="C7492" s="104" t="inlineStr">
        <is>
          <t>HC-116</t>
        </is>
      </c>
      <c r="D7492" s="104" t="inlineStr">
        <is>
          <t>Sud-Ouest</t>
        </is>
      </c>
      <c r="E7492" s="104" t="inlineStr">
        <is>
          <t>Livraison</t>
        </is>
      </c>
      <c r="F7492" s="104" t="n">
        <v>31</v>
      </c>
      <c r="G7492" s="159" t="n">
        <v>1539</v>
      </c>
      <c r="H7492" s="159" t="n">
        <v>3945</v>
      </c>
      <c r="I7492" s="160" t="n">
        <v>26785.79</v>
      </c>
      <c r="J7492" s="160" t="n">
        <v>1590.61</v>
      </c>
      <c r="K7492" s="160" t="n">
        <v>25195.18</v>
      </c>
      <c r="L7492" s="160" t="n">
        <v>7848.21</v>
      </c>
    </row>
    <row r="7493">
      <c r="A7493" s="176" t="n">
        <v>46082</v>
      </c>
      <c r="B7493" s="104" t="inlineStr">
        <is>
          <t>2025/26</t>
        </is>
      </c>
      <c r="C7493" s="104" t="inlineStr">
        <is>
          <t>HC-116</t>
        </is>
      </c>
      <c r="D7493" s="104" t="inlineStr">
        <is>
          <t>Sud-Ouest</t>
        </is>
      </c>
      <c r="E7493" s="104" t="inlineStr">
        <is>
          <t>Sur place</t>
        </is>
      </c>
      <c r="F7493" s="104" t="n">
        <v>30</v>
      </c>
      <c r="G7493" s="159" t="n">
        <v>3200</v>
      </c>
      <c r="H7493" s="159" t="n">
        <v>8078</v>
      </c>
      <c r="I7493" s="160" t="n">
        <v>42956.23</v>
      </c>
      <c r="J7493" s="160" t="n">
        <v>1336.31</v>
      </c>
      <c r="K7493" s="160" t="n">
        <v>41619.92</v>
      </c>
      <c r="L7493" s="160" t="n">
        <v>12404.35</v>
      </c>
    </row>
    <row r="7494">
      <c r="A7494" s="176" t="n">
        <v>46082</v>
      </c>
      <c r="B7494" s="104" t="inlineStr">
        <is>
          <t>2025/26</t>
        </is>
      </c>
      <c r="C7494" s="104" t="inlineStr">
        <is>
          <t>HC-116</t>
        </is>
      </c>
      <c r="D7494" s="104" t="inlineStr">
        <is>
          <t>Sud-Ouest</t>
        </is>
      </c>
      <c r="E7494" s="104" t="inlineStr">
        <is>
          <t>À emporter</t>
        </is>
      </c>
      <c r="F7494" s="104" t="n">
        <v>31</v>
      </c>
      <c r="G7494" s="159" t="n">
        <v>2453</v>
      </c>
      <c r="H7494" s="159" t="n">
        <v>6284</v>
      </c>
      <c r="I7494" s="160" t="n">
        <v>30471.04</v>
      </c>
      <c r="J7494" s="160" t="n">
        <v>782.71</v>
      </c>
      <c r="K7494" s="160" t="n">
        <v>29688.33</v>
      </c>
      <c r="L7494" s="160" t="n">
        <v>8859.450000000001</v>
      </c>
    </row>
    <row r="7495">
      <c r="A7495" s="176" t="n">
        <v>46082</v>
      </c>
      <c r="B7495" s="104" t="inlineStr">
        <is>
          <t>2025/26</t>
        </is>
      </c>
      <c r="C7495" s="104" t="inlineStr">
        <is>
          <t>HC-117</t>
        </is>
      </c>
      <c r="D7495" s="104" t="inlineStr">
        <is>
          <t>Île-de-France</t>
        </is>
      </c>
      <c r="E7495" s="104" t="inlineStr">
        <is>
          <t>Drive</t>
        </is>
      </c>
      <c r="F7495" s="104" t="n">
        <v>30</v>
      </c>
      <c r="G7495" s="159" t="n">
        <v>1183</v>
      </c>
      <c r="H7495" s="159" t="n">
        <v>2937</v>
      </c>
      <c r="I7495" s="160" t="n">
        <v>16814.65</v>
      </c>
      <c r="J7495" s="160" t="n">
        <v>568.12</v>
      </c>
      <c r="K7495" s="160" t="n">
        <v>16246.53</v>
      </c>
      <c r="L7495" s="160" t="n">
        <v>4836.42</v>
      </c>
    </row>
    <row r="7496">
      <c r="A7496" s="176" t="n">
        <v>46082</v>
      </c>
      <c r="B7496" s="104" t="inlineStr">
        <is>
          <t>2025/26</t>
        </is>
      </c>
      <c r="C7496" s="104" t="inlineStr">
        <is>
          <t>HC-117</t>
        </is>
      </c>
      <c r="D7496" s="104" t="inlineStr">
        <is>
          <t>Île-de-France</t>
        </is>
      </c>
      <c r="E7496" s="104" t="inlineStr">
        <is>
          <t>Livraison</t>
        </is>
      </c>
      <c r="F7496" s="104" t="n">
        <v>31</v>
      </c>
      <c r="G7496" s="159" t="n">
        <v>1619</v>
      </c>
      <c r="H7496" s="159" t="n">
        <v>4055</v>
      </c>
      <c r="I7496" s="160" t="n">
        <v>27466.09</v>
      </c>
      <c r="J7496" s="160" t="n">
        <v>1683.81</v>
      </c>
      <c r="K7496" s="160" t="n">
        <v>25782.28</v>
      </c>
      <c r="L7496" s="160" t="n">
        <v>7988.02</v>
      </c>
    </row>
    <row r="7497">
      <c r="A7497" s="176" t="n">
        <v>46082</v>
      </c>
      <c r="B7497" s="104" t="inlineStr">
        <is>
          <t>2025/26</t>
        </is>
      </c>
      <c r="C7497" s="104" t="inlineStr">
        <is>
          <t>HC-117</t>
        </is>
      </c>
      <c r="D7497" s="104" t="inlineStr">
        <is>
          <t>Île-de-France</t>
        </is>
      </c>
      <c r="E7497" s="104" t="inlineStr">
        <is>
          <t>Sur place</t>
        </is>
      </c>
      <c r="F7497" s="104" t="n">
        <v>30</v>
      </c>
      <c r="G7497" s="159" t="n">
        <v>2850</v>
      </c>
      <c r="H7497" s="159" t="n">
        <v>7335</v>
      </c>
      <c r="I7497" s="160" t="n">
        <v>38770.68</v>
      </c>
      <c r="J7497" s="160" t="n">
        <v>1239.9</v>
      </c>
      <c r="K7497" s="160" t="n">
        <v>37530.78</v>
      </c>
      <c r="L7497" s="160" t="n">
        <v>11082.73</v>
      </c>
    </row>
    <row r="7498">
      <c r="A7498" s="176" t="n">
        <v>46082</v>
      </c>
      <c r="B7498" s="104" t="inlineStr">
        <is>
          <t>2025/26</t>
        </is>
      </c>
      <c r="C7498" s="104" t="inlineStr">
        <is>
          <t>HC-117</t>
        </is>
      </c>
      <c r="D7498" s="104" t="inlineStr">
        <is>
          <t>Île-de-France</t>
        </is>
      </c>
      <c r="E7498" s="104" t="inlineStr">
        <is>
          <t>À emporter</t>
        </is>
      </c>
      <c r="F7498" s="104" t="n">
        <v>30</v>
      </c>
      <c r="G7498" s="159" t="n">
        <v>2177</v>
      </c>
      <c r="H7498" s="159" t="n">
        <v>5689</v>
      </c>
      <c r="I7498" s="160" t="n">
        <v>26911.46</v>
      </c>
      <c r="J7498" s="160" t="n">
        <v>777.41</v>
      </c>
      <c r="K7498" s="160" t="n">
        <v>26134.05</v>
      </c>
      <c r="L7498" s="160" t="n">
        <v>7759.16</v>
      </c>
    </row>
    <row r="7499">
      <c r="A7499" s="176" t="n">
        <v>46082</v>
      </c>
      <c r="B7499" s="104" t="inlineStr">
        <is>
          <t>2025/26</t>
        </is>
      </c>
      <c r="C7499" s="104" t="inlineStr">
        <is>
          <t>HC-118</t>
        </is>
      </c>
      <c r="D7499" s="104" t="inlineStr">
        <is>
          <t>Nord-Ouest</t>
        </is>
      </c>
      <c r="E7499" s="104" t="inlineStr">
        <is>
          <t>Livraison</t>
        </is>
      </c>
      <c r="F7499" s="104" t="n">
        <v>31</v>
      </c>
      <c r="G7499" s="159" t="n">
        <v>2152</v>
      </c>
      <c r="H7499" s="159" t="n">
        <v>5542</v>
      </c>
      <c r="I7499" s="160" t="n">
        <v>37319.44</v>
      </c>
      <c r="J7499" s="160" t="n">
        <v>2232.58</v>
      </c>
      <c r="K7499" s="160" t="n">
        <v>35086.86</v>
      </c>
      <c r="L7499" s="160" t="n">
        <v>10756.32</v>
      </c>
    </row>
    <row r="7500">
      <c r="A7500" s="176" t="n">
        <v>46082</v>
      </c>
      <c r="B7500" s="104" t="inlineStr">
        <is>
          <t>2025/26</t>
        </is>
      </c>
      <c r="C7500" s="104" t="inlineStr">
        <is>
          <t>HC-118</t>
        </is>
      </c>
      <c r="D7500" s="104" t="inlineStr">
        <is>
          <t>Nord-Ouest</t>
        </is>
      </c>
      <c r="E7500" s="104" t="inlineStr">
        <is>
          <t>Sur place</t>
        </is>
      </c>
      <c r="F7500" s="104" t="n">
        <v>31</v>
      </c>
      <c r="G7500" s="159" t="n">
        <v>4453</v>
      </c>
      <c r="H7500" s="159" t="n">
        <v>11753</v>
      </c>
      <c r="I7500" s="160" t="n">
        <v>59401.27</v>
      </c>
      <c r="J7500" s="160" t="n">
        <v>1773.19</v>
      </c>
      <c r="K7500" s="160" t="n">
        <v>57628.08</v>
      </c>
      <c r="L7500" s="160" t="n">
        <v>17115.55</v>
      </c>
    </row>
    <row r="7501">
      <c r="A7501" s="176" t="n">
        <v>46082</v>
      </c>
      <c r="B7501" s="104" t="inlineStr">
        <is>
          <t>2025/26</t>
        </is>
      </c>
      <c r="C7501" s="104" t="inlineStr">
        <is>
          <t>HC-118</t>
        </is>
      </c>
      <c r="D7501" s="104" t="inlineStr">
        <is>
          <t>Nord-Ouest</t>
        </is>
      </c>
      <c r="E7501" s="104" t="inlineStr">
        <is>
          <t>À emporter</t>
        </is>
      </c>
      <c r="F7501" s="104" t="n">
        <v>31</v>
      </c>
      <c r="G7501" s="159" t="n">
        <v>3458</v>
      </c>
      <c r="H7501" s="159" t="n">
        <v>8732</v>
      </c>
      <c r="I7501" s="160" t="n">
        <v>42937.04</v>
      </c>
      <c r="J7501" s="160" t="n">
        <v>1060.34</v>
      </c>
      <c r="K7501" s="160" t="n">
        <v>41876.7</v>
      </c>
      <c r="L7501" s="160" t="n">
        <v>12463.43</v>
      </c>
    </row>
    <row r="7502">
      <c r="A7502" s="176" t="n">
        <v>46082</v>
      </c>
      <c r="B7502" s="104" t="inlineStr">
        <is>
          <t>2025/26</t>
        </is>
      </c>
      <c r="C7502" s="104" t="inlineStr">
        <is>
          <t>HC-119</t>
        </is>
      </c>
      <c r="D7502" s="104" t="inlineStr">
        <is>
          <t>Sud-Est</t>
        </is>
      </c>
      <c r="E7502" s="104" t="inlineStr">
        <is>
          <t>Livraison</t>
        </is>
      </c>
      <c r="F7502" s="104" t="n">
        <v>31</v>
      </c>
      <c r="G7502" s="159" t="n">
        <v>1589</v>
      </c>
      <c r="H7502" s="159" t="n">
        <v>4146</v>
      </c>
      <c r="I7502" s="160" t="n">
        <v>26929.32</v>
      </c>
      <c r="J7502" s="160" t="n">
        <v>1574.16</v>
      </c>
      <c r="K7502" s="160" t="n">
        <v>25355.16</v>
      </c>
      <c r="L7502" s="160" t="n">
        <v>7835.43</v>
      </c>
    </row>
    <row r="7503">
      <c r="A7503" s="176" t="n">
        <v>46082</v>
      </c>
      <c r="B7503" s="104" t="inlineStr">
        <is>
          <t>2025/26</t>
        </is>
      </c>
      <c r="C7503" s="104" t="inlineStr">
        <is>
          <t>HC-119</t>
        </is>
      </c>
      <c r="D7503" s="104" t="inlineStr">
        <is>
          <t>Sud-Est</t>
        </is>
      </c>
      <c r="E7503" s="104" t="inlineStr">
        <is>
          <t>Sur place</t>
        </is>
      </c>
      <c r="F7503" s="104" t="n">
        <v>30</v>
      </c>
      <c r="G7503" s="159" t="n">
        <v>2855</v>
      </c>
      <c r="H7503" s="159" t="n">
        <v>7233</v>
      </c>
      <c r="I7503" s="160" t="n">
        <v>38502.08</v>
      </c>
      <c r="J7503" s="160" t="n">
        <v>1176.18</v>
      </c>
      <c r="K7503" s="160" t="n">
        <v>37325.9</v>
      </c>
      <c r="L7503" s="160" t="n">
        <v>11235.05</v>
      </c>
    </row>
    <row r="7504">
      <c r="A7504" s="176" t="n">
        <v>46082</v>
      </c>
      <c r="B7504" s="104" t="inlineStr">
        <is>
          <t>2025/26</t>
        </is>
      </c>
      <c r="C7504" s="104" t="inlineStr">
        <is>
          <t>HC-119</t>
        </is>
      </c>
      <c r="D7504" s="104" t="inlineStr">
        <is>
          <t>Sud-Est</t>
        </is>
      </c>
      <c r="E7504" s="104" t="inlineStr">
        <is>
          <t>À emporter</t>
        </is>
      </c>
      <c r="F7504" s="104" t="n">
        <v>31</v>
      </c>
      <c r="G7504" s="159" t="n">
        <v>2279</v>
      </c>
      <c r="H7504" s="159" t="n">
        <v>5706</v>
      </c>
      <c r="I7504" s="160" t="n">
        <v>28114.36</v>
      </c>
      <c r="J7504" s="160" t="n">
        <v>789.22</v>
      </c>
      <c r="K7504" s="160" t="n">
        <v>27325.14</v>
      </c>
      <c r="L7504" s="160" t="n">
        <v>8187.17</v>
      </c>
    </row>
    <row r="7505">
      <c r="A7505" s="176" t="n">
        <v>46082</v>
      </c>
      <c r="B7505" s="104" t="inlineStr">
        <is>
          <t>2025/26</t>
        </is>
      </c>
      <c r="C7505" s="104" t="inlineStr">
        <is>
          <t>HC-120</t>
        </is>
      </c>
      <c r="D7505" s="104" t="inlineStr">
        <is>
          <t>Sud-Ouest</t>
        </is>
      </c>
      <c r="E7505" s="104" t="inlineStr">
        <is>
          <t>Drive</t>
        </is>
      </c>
      <c r="F7505" s="104" t="n">
        <v>31</v>
      </c>
      <c r="G7505" s="159" t="n">
        <v>966</v>
      </c>
      <c r="H7505" s="159" t="n">
        <v>2439</v>
      </c>
      <c r="I7505" s="160" t="n">
        <v>13679.28</v>
      </c>
      <c r="J7505" s="160" t="n">
        <v>396.88</v>
      </c>
      <c r="K7505" s="160" t="n">
        <v>13282.4</v>
      </c>
      <c r="L7505" s="160" t="n">
        <v>3963.19</v>
      </c>
    </row>
    <row r="7506">
      <c r="A7506" s="176" t="n">
        <v>46082</v>
      </c>
      <c r="B7506" s="104" t="inlineStr">
        <is>
          <t>2025/26</t>
        </is>
      </c>
      <c r="C7506" s="104" t="inlineStr">
        <is>
          <t>HC-120</t>
        </is>
      </c>
      <c r="D7506" s="104" t="inlineStr">
        <is>
          <t>Sud-Ouest</t>
        </is>
      </c>
      <c r="E7506" s="104" t="inlineStr">
        <is>
          <t>Livraison</t>
        </is>
      </c>
      <c r="F7506" s="104" t="n">
        <v>31</v>
      </c>
      <c r="G7506" s="159" t="n">
        <v>1170</v>
      </c>
      <c r="H7506" s="159" t="n">
        <v>2968</v>
      </c>
      <c r="I7506" s="160" t="n">
        <v>19755.96</v>
      </c>
      <c r="J7506" s="160" t="n">
        <v>1181.66</v>
      </c>
      <c r="K7506" s="160" t="n">
        <v>18574.3</v>
      </c>
      <c r="L7506" s="160" t="n">
        <v>5732.46</v>
      </c>
    </row>
    <row r="7507">
      <c r="A7507" s="176" t="n">
        <v>46082</v>
      </c>
      <c r="B7507" s="104" t="inlineStr">
        <is>
          <t>2025/26</t>
        </is>
      </c>
      <c r="C7507" s="104" t="inlineStr">
        <is>
          <t>HC-120</t>
        </is>
      </c>
      <c r="D7507" s="104" t="inlineStr">
        <is>
          <t>Sud-Ouest</t>
        </is>
      </c>
      <c r="E7507" s="104" t="inlineStr">
        <is>
          <t>Sur place</t>
        </is>
      </c>
      <c r="F7507" s="104" t="n">
        <v>31</v>
      </c>
      <c r="G7507" s="159" t="n">
        <v>2308</v>
      </c>
      <c r="H7507" s="159" t="n">
        <v>5833</v>
      </c>
      <c r="I7507" s="160" t="n">
        <v>31308.6</v>
      </c>
      <c r="J7507" s="160" t="n">
        <v>1063.78</v>
      </c>
      <c r="K7507" s="160" t="n">
        <v>30244.82</v>
      </c>
      <c r="L7507" s="160" t="n">
        <v>8962.129999999999</v>
      </c>
    </row>
    <row r="7508">
      <c r="A7508" s="176" t="n">
        <v>46082</v>
      </c>
      <c r="B7508" s="104" t="inlineStr">
        <is>
          <t>2025/26</t>
        </is>
      </c>
      <c r="C7508" s="104" t="inlineStr">
        <is>
          <t>HC-120</t>
        </is>
      </c>
      <c r="D7508" s="104" t="inlineStr">
        <is>
          <t>Sud-Ouest</t>
        </is>
      </c>
      <c r="E7508" s="104" t="inlineStr">
        <is>
          <t>À emporter</t>
        </is>
      </c>
      <c r="F7508" s="104" t="n">
        <v>30</v>
      </c>
      <c r="G7508" s="159" t="n">
        <v>1722</v>
      </c>
      <c r="H7508" s="159" t="n">
        <v>4404</v>
      </c>
      <c r="I7508" s="160" t="n">
        <v>21366.93</v>
      </c>
      <c r="J7508" s="160" t="n">
        <v>666.34</v>
      </c>
      <c r="K7508" s="160" t="n">
        <v>20700.59</v>
      </c>
      <c r="L7508" s="160" t="n">
        <v>6111.41</v>
      </c>
    </row>
    <row r="7509">
      <c r="A7509" s="176" t="n">
        <v>46113</v>
      </c>
      <c r="B7509" s="104" t="inlineStr">
        <is>
          <t>2025/26</t>
        </is>
      </c>
      <c r="C7509" s="104" t="inlineStr">
        <is>
          <t>HC-001</t>
        </is>
      </c>
      <c r="D7509" s="104" t="inlineStr">
        <is>
          <t>Île-de-France</t>
        </is>
      </c>
      <c r="E7509" s="104" t="inlineStr">
        <is>
          <t>Livraison</t>
        </is>
      </c>
      <c r="F7509" s="104" t="n">
        <v>30</v>
      </c>
      <c r="G7509" s="159" t="n">
        <v>2843</v>
      </c>
      <c r="H7509" s="159" t="n">
        <v>7252</v>
      </c>
      <c r="I7509" s="160" t="n">
        <v>47367.02</v>
      </c>
      <c r="J7509" s="160" t="n">
        <v>2849</v>
      </c>
      <c r="K7509" s="160" t="n">
        <v>44518.02</v>
      </c>
      <c r="L7509" s="160" t="n">
        <v>13779.09</v>
      </c>
    </row>
    <row r="7510">
      <c r="A7510" s="176" t="n">
        <v>46113</v>
      </c>
      <c r="B7510" s="104" t="inlineStr">
        <is>
          <t>2025/26</t>
        </is>
      </c>
      <c r="C7510" s="104" t="inlineStr">
        <is>
          <t>HC-001</t>
        </is>
      </c>
      <c r="D7510" s="104" t="inlineStr">
        <is>
          <t>Île-de-France</t>
        </is>
      </c>
      <c r="E7510" s="104" t="inlineStr">
        <is>
          <t>Sur place</t>
        </is>
      </c>
      <c r="F7510" s="104" t="n">
        <v>29</v>
      </c>
      <c r="G7510" s="159" t="n">
        <v>5106</v>
      </c>
      <c r="H7510" s="159" t="n">
        <v>13157</v>
      </c>
      <c r="I7510" s="160" t="n">
        <v>68724.95</v>
      </c>
      <c r="J7510" s="160" t="n">
        <v>2025.2</v>
      </c>
      <c r="K7510" s="160" t="n">
        <v>66699.75</v>
      </c>
      <c r="L7510" s="160" t="n">
        <v>19895.03</v>
      </c>
    </row>
    <row r="7511">
      <c r="A7511" s="176" t="n">
        <v>46113</v>
      </c>
      <c r="B7511" s="104" t="inlineStr">
        <is>
          <t>2025/26</t>
        </is>
      </c>
      <c r="C7511" s="104" t="inlineStr">
        <is>
          <t>HC-001</t>
        </is>
      </c>
      <c r="D7511" s="104" t="inlineStr">
        <is>
          <t>Île-de-France</t>
        </is>
      </c>
      <c r="E7511" s="104" t="inlineStr">
        <is>
          <t>À emporter</t>
        </is>
      </c>
      <c r="F7511" s="104" t="n">
        <v>29</v>
      </c>
      <c r="G7511" s="159" t="n">
        <v>3982</v>
      </c>
      <c r="H7511" s="159" t="n">
        <v>9680</v>
      </c>
      <c r="I7511" s="160" t="n">
        <v>49303.24</v>
      </c>
      <c r="J7511" s="160" t="n">
        <v>1474.69</v>
      </c>
      <c r="K7511" s="160" t="n">
        <v>47828.55</v>
      </c>
      <c r="L7511" s="160" t="n">
        <v>14341.43</v>
      </c>
    </row>
    <row r="7512">
      <c r="A7512" s="176" t="n">
        <v>46113</v>
      </c>
      <c r="B7512" s="104" t="inlineStr">
        <is>
          <t>2025/26</t>
        </is>
      </c>
      <c r="C7512" s="104" t="inlineStr">
        <is>
          <t>HC-002</t>
        </is>
      </c>
      <c r="D7512" s="104" t="inlineStr">
        <is>
          <t>Nord-Ouest</t>
        </is>
      </c>
      <c r="E7512" s="104" t="inlineStr">
        <is>
          <t>Drive</t>
        </is>
      </c>
      <c r="F7512" s="104" t="n">
        <v>30</v>
      </c>
      <c r="G7512" s="159" t="n">
        <v>994</v>
      </c>
      <c r="H7512" s="159" t="n">
        <v>2577</v>
      </c>
      <c r="I7512" s="160" t="n">
        <v>14235.75</v>
      </c>
      <c r="J7512" s="160" t="n">
        <v>414.87</v>
      </c>
      <c r="K7512" s="160" t="n">
        <v>13820.88</v>
      </c>
      <c r="L7512" s="160" t="n">
        <v>4144.61</v>
      </c>
    </row>
    <row r="7513">
      <c r="A7513" s="176" t="n">
        <v>46113</v>
      </c>
      <c r="B7513" s="104" t="inlineStr">
        <is>
          <t>2025/26</t>
        </is>
      </c>
      <c r="C7513" s="104" t="inlineStr">
        <is>
          <t>HC-002</t>
        </is>
      </c>
      <c r="D7513" s="104" t="inlineStr">
        <is>
          <t>Nord-Ouest</t>
        </is>
      </c>
      <c r="E7513" s="104" t="inlineStr">
        <is>
          <t>Livraison</t>
        </is>
      </c>
      <c r="F7513" s="104" t="n">
        <v>30</v>
      </c>
      <c r="G7513" s="159" t="n">
        <v>1232</v>
      </c>
      <c r="H7513" s="159" t="n">
        <v>3182</v>
      </c>
      <c r="I7513" s="160" t="n">
        <v>20879.71</v>
      </c>
      <c r="J7513" s="160" t="n">
        <v>1223.07</v>
      </c>
      <c r="K7513" s="160" t="n">
        <v>19656.64</v>
      </c>
      <c r="L7513" s="160" t="n">
        <v>6099.96</v>
      </c>
    </row>
    <row r="7514">
      <c r="A7514" s="176" t="n">
        <v>46113</v>
      </c>
      <c r="B7514" s="104" t="inlineStr">
        <is>
          <t>2025/26</t>
        </is>
      </c>
      <c r="C7514" s="104" t="inlineStr">
        <is>
          <t>HC-002</t>
        </is>
      </c>
      <c r="D7514" s="104" t="inlineStr">
        <is>
          <t>Nord-Ouest</t>
        </is>
      </c>
      <c r="E7514" s="104" t="inlineStr">
        <is>
          <t>Sur place</t>
        </is>
      </c>
      <c r="F7514" s="104" t="n">
        <v>30</v>
      </c>
      <c r="G7514" s="159" t="n">
        <v>2488</v>
      </c>
      <c r="H7514" s="159" t="n">
        <v>6411</v>
      </c>
      <c r="I7514" s="160" t="n">
        <v>33477.24</v>
      </c>
      <c r="J7514" s="160" t="n">
        <v>976.21</v>
      </c>
      <c r="K7514" s="160" t="n">
        <v>32501.03</v>
      </c>
      <c r="L7514" s="160" t="n">
        <v>9638.17</v>
      </c>
    </row>
    <row r="7515">
      <c r="A7515" s="176" t="n">
        <v>46113</v>
      </c>
      <c r="B7515" s="104" t="inlineStr">
        <is>
          <t>2025/26</t>
        </is>
      </c>
      <c r="C7515" s="104" t="inlineStr">
        <is>
          <t>HC-002</t>
        </is>
      </c>
      <c r="D7515" s="104" t="inlineStr">
        <is>
          <t>Nord-Ouest</t>
        </is>
      </c>
      <c r="E7515" s="104" t="inlineStr">
        <is>
          <t>À emporter</t>
        </is>
      </c>
      <c r="F7515" s="104" t="n">
        <v>29</v>
      </c>
      <c r="G7515" s="159" t="n">
        <v>1812</v>
      </c>
      <c r="H7515" s="159" t="n">
        <v>4698</v>
      </c>
      <c r="I7515" s="160" t="n">
        <v>22729.11</v>
      </c>
      <c r="J7515" s="160" t="n">
        <v>759.99</v>
      </c>
      <c r="K7515" s="160" t="n">
        <v>21969.12</v>
      </c>
      <c r="L7515" s="160" t="n">
        <v>6487.51</v>
      </c>
    </row>
    <row r="7516">
      <c r="A7516" s="176" t="n">
        <v>46113</v>
      </c>
      <c r="B7516" s="104" t="inlineStr">
        <is>
          <t>2025/26</t>
        </is>
      </c>
      <c r="C7516" s="104" t="inlineStr">
        <is>
          <t>HC-003</t>
        </is>
      </c>
      <c r="D7516" s="104" t="inlineStr">
        <is>
          <t>Sud-Est</t>
        </is>
      </c>
      <c r="E7516" s="104" t="inlineStr">
        <is>
          <t>Drive</t>
        </is>
      </c>
      <c r="F7516" s="104" t="n">
        <v>29</v>
      </c>
      <c r="G7516" s="159" t="n">
        <v>1281</v>
      </c>
      <c r="H7516" s="159" t="n">
        <v>3304</v>
      </c>
      <c r="I7516" s="160" t="n">
        <v>18266.41</v>
      </c>
      <c r="J7516" s="160" t="n">
        <v>550.22</v>
      </c>
      <c r="K7516" s="160" t="n">
        <v>17716.19</v>
      </c>
      <c r="L7516" s="160" t="n">
        <v>5304.73</v>
      </c>
    </row>
    <row r="7517">
      <c r="A7517" s="176" t="n">
        <v>46113</v>
      </c>
      <c r="B7517" s="104" t="inlineStr">
        <is>
          <t>2025/26</t>
        </is>
      </c>
      <c r="C7517" s="104" t="inlineStr">
        <is>
          <t>HC-003</t>
        </is>
      </c>
      <c r="D7517" s="104" t="inlineStr">
        <is>
          <t>Sud-Est</t>
        </is>
      </c>
      <c r="E7517" s="104" t="inlineStr">
        <is>
          <t>Livraison</t>
        </is>
      </c>
      <c r="F7517" s="104" t="n">
        <v>30</v>
      </c>
      <c r="G7517" s="159" t="n">
        <v>1660</v>
      </c>
      <c r="H7517" s="159" t="n">
        <v>4311</v>
      </c>
      <c r="I7517" s="160" t="n">
        <v>28359.89</v>
      </c>
      <c r="J7517" s="160" t="n">
        <v>1650.02</v>
      </c>
      <c r="K7517" s="160" t="n">
        <v>26709.87</v>
      </c>
      <c r="L7517" s="160" t="n">
        <v>8288.24</v>
      </c>
    </row>
    <row r="7518">
      <c r="A7518" s="176" t="n">
        <v>46113</v>
      </c>
      <c r="B7518" s="104" t="inlineStr">
        <is>
          <t>2025/26</t>
        </is>
      </c>
      <c r="C7518" s="104" t="inlineStr">
        <is>
          <t>HC-003</t>
        </is>
      </c>
      <c r="D7518" s="104" t="inlineStr">
        <is>
          <t>Sud-Est</t>
        </is>
      </c>
      <c r="E7518" s="104" t="inlineStr">
        <is>
          <t>Sur place</t>
        </is>
      </c>
      <c r="F7518" s="104" t="n">
        <v>30</v>
      </c>
      <c r="G7518" s="159" t="n">
        <v>3238</v>
      </c>
      <c r="H7518" s="159" t="n">
        <v>8254</v>
      </c>
      <c r="I7518" s="160" t="n">
        <v>43669.69</v>
      </c>
      <c r="J7518" s="160" t="n">
        <v>1286.15</v>
      </c>
      <c r="K7518" s="160" t="n">
        <v>42383.54</v>
      </c>
      <c r="L7518" s="160" t="n">
        <v>12846.25</v>
      </c>
    </row>
    <row r="7519">
      <c r="A7519" s="176" t="n">
        <v>46113</v>
      </c>
      <c r="B7519" s="104" t="inlineStr">
        <is>
          <t>2025/26</t>
        </is>
      </c>
      <c r="C7519" s="104" t="inlineStr">
        <is>
          <t>HC-003</t>
        </is>
      </c>
      <c r="D7519" s="104" t="inlineStr">
        <is>
          <t>Sud-Est</t>
        </is>
      </c>
      <c r="E7519" s="104" t="inlineStr">
        <is>
          <t>À emporter</t>
        </is>
      </c>
      <c r="F7519" s="104" t="n">
        <v>29</v>
      </c>
      <c r="G7519" s="159" t="n">
        <v>2410</v>
      </c>
      <c r="H7519" s="159" t="n">
        <v>6068</v>
      </c>
      <c r="I7519" s="160" t="n">
        <v>29919.33</v>
      </c>
      <c r="J7519" s="160" t="n">
        <v>949.9400000000001</v>
      </c>
      <c r="K7519" s="160" t="n">
        <v>28969.39</v>
      </c>
      <c r="L7519" s="160" t="n">
        <v>8695.219999999999</v>
      </c>
    </row>
    <row r="7520">
      <c r="A7520" s="176" t="n">
        <v>46113</v>
      </c>
      <c r="B7520" s="104" t="inlineStr">
        <is>
          <t>2025/26</t>
        </is>
      </c>
      <c r="C7520" s="104" t="inlineStr">
        <is>
          <t>HC-004</t>
        </is>
      </c>
      <c r="D7520" s="104" t="inlineStr">
        <is>
          <t>Sud-Ouest</t>
        </is>
      </c>
      <c r="E7520" s="104" t="inlineStr">
        <is>
          <t>Drive</t>
        </is>
      </c>
      <c r="F7520" s="104" t="n">
        <v>30</v>
      </c>
      <c r="G7520" s="159" t="n">
        <v>1195</v>
      </c>
      <c r="H7520" s="159" t="n">
        <v>3003</v>
      </c>
      <c r="I7520" s="160" t="n">
        <v>17092.38</v>
      </c>
      <c r="J7520" s="160" t="n">
        <v>485.99</v>
      </c>
      <c r="K7520" s="160" t="n">
        <v>16606.39</v>
      </c>
      <c r="L7520" s="160" t="n">
        <v>4936.65</v>
      </c>
    </row>
    <row r="7521">
      <c r="A7521" s="176" t="n">
        <v>46113</v>
      </c>
      <c r="B7521" s="104" t="inlineStr">
        <is>
          <t>2025/26</t>
        </is>
      </c>
      <c r="C7521" s="104" t="inlineStr">
        <is>
          <t>HC-004</t>
        </is>
      </c>
      <c r="D7521" s="104" t="inlineStr">
        <is>
          <t>Sud-Ouest</t>
        </is>
      </c>
      <c r="E7521" s="104" t="inlineStr">
        <is>
          <t>Livraison</t>
        </is>
      </c>
      <c r="F7521" s="104" t="n">
        <v>30</v>
      </c>
      <c r="G7521" s="159" t="n">
        <v>1418</v>
      </c>
      <c r="H7521" s="159" t="n">
        <v>3670</v>
      </c>
      <c r="I7521" s="160" t="n">
        <v>24574.04</v>
      </c>
      <c r="J7521" s="160" t="n">
        <v>1455.44</v>
      </c>
      <c r="K7521" s="160" t="n">
        <v>23118.6</v>
      </c>
      <c r="L7521" s="160" t="n">
        <v>7150.64</v>
      </c>
    </row>
    <row r="7522">
      <c r="A7522" s="176" t="n">
        <v>46113</v>
      </c>
      <c r="B7522" s="104" t="inlineStr">
        <is>
          <t>2025/26</t>
        </is>
      </c>
      <c r="C7522" s="104" t="inlineStr">
        <is>
          <t>HC-004</t>
        </is>
      </c>
      <c r="D7522" s="104" t="inlineStr">
        <is>
          <t>Sud-Ouest</t>
        </is>
      </c>
      <c r="E7522" s="104" t="inlineStr">
        <is>
          <t>Sur place</t>
        </is>
      </c>
      <c r="F7522" s="104" t="n">
        <v>30</v>
      </c>
      <c r="G7522" s="159" t="n">
        <v>2868</v>
      </c>
      <c r="H7522" s="159" t="n">
        <v>7129</v>
      </c>
      <c r="I7522" s="160" t="n">
        <v>38890.49</v>
      </c>
      <c r="J7522" s="160" t="n">
        <v>1269.75</v>
      </c>
      <c r="K7522" s="160" t="n">
        <v>37620.74</v>
      </c>
      <c r="L7522" s="160" t="n">
        <v>11207.66</v>
      </c>
    </row>
    <row r="7523">
      <c r="A7523" s="176" t="n">
        <v>46113</v>
      </c>
      <c r="B7523" s="104" t="inlineStr">
        <is>
          <t>2025/26</t>
        </is>
      </c>
      <c r="C7523" s="104" t="inlineStr">
        <is>
          <t>HC-004</t>
        </is>
      </c>
      <c r="D7523" s="104" t="inlineStr">
        <is>
          <t>Sud-Ouest</t>
        </is>
      </c>
      <c r="E7523" s="104" t="inlineStr">
        <is>
          <t>À emporter</t>
        </is>
      </c>
      <c r="F7523" s="104" t="n">
        <v>30</v>
      </c>
      <c r="G7523" s="159" t="n">
        <v>2305</v>
      </c>
      <c r="H7523" s="159" t="n">
        <v>5839</v>
      </c>
      <c r="I7523" s="160" t="n">
        <v>28437.34</v>
      </c>
      <c r="J7523" s="160" t="n">
        <v>921.28</v>
      </c>
      <c r="K7523" s="160" t="n">
        <v>27516.06</v>
      </c>
      <c r="L7523" s="160" t="n">
        <v>8176.89</v>
      </c>
    </row>
    <row r="7524">
      <c r="A7524" s="176" t="n">
        <v>46113</v>
      </c>
      <c r="B7524" s="104" t="inlineStr">
        <is>
          <t>2025/26</t>
        </is>
      </c>
      <c r="C7524" s="104" t="inlineStr">
        <is>
          <t>HC-005</t>
        </is>
      </c>
      <c r="D7524" s="104" t="inlineStr">
        <is>
          <t>Île-de-France</t>
        </is>
      </c>
      <c r="E7524" s="104" t="inlineStr">
        <is>
          <t>Livraison</t>
        </is>
      </c>
      <c r="F7524" s="104" t="n">
        <v>30</v>
      </c>
      <c r="G7524" s="159" t="n">
        <v>2019</v>
      </c>
      <c r="H7524" s="159" t="n">
        <v>5146</v>
      </c>
      <c r="I7524" s="160" t="n">
        <v>35369.55</v>
      </c>
      <c r="J7524" s="160" t="n">
        <v>2090.97</v>
      </c>
      <c r="K7524" s="160" t="n">
        <v>33278.58</v>
      </c>
      <c r="L7524" s="160" t="n">
        <v>10321.26</v>
      </c>
    </row>
    <row r="7525">
      <c r="A7525" s="176" t="n">
        <v>46113</v>
      </c>
      <c r="B7525" s="104" t="inlineStr">
        <is>
          <t>2025/26</t>
        </is>
      </c>
      <c r="C7525" s="104" t="inlineStr">
        <is>
          <t>HC-005</t>
        </is>
      </c>
      <c r="D7525" s="104" t="inlineStr">
        <is>
          <t>Île-de-France</t>
        </is>
      </c>
      <c r="E7525" s="104" t="inlineStr">
        <is>
          <t>Sur place</t>
        </is>
      </c>
      <c r="F7525" s="104" t="n">
        <v>30</v>
      </c>
      <c r="G7525" s="159" t="n">
        <v>4206</v>
      </c>
      <c r="H7525" s="159" t="n">
        <v>10920</v>
      </c>
      <c r="I7525" s="160" t="n">
        <v>56215.99</v>
      </c>
      <c r="J7525" s="160" t="n">
        <v>1743.23</v>
      </c>
      <c r="K7525" s="160" t="n">
        <v>54472.76</v>
      </c>
      <c r="L7525" s="160" t="n">
        <v>16246.9</v>
      </c>
    </row>
    <row r="7526">
      <c r="A7526" s="176" t="n">
        <v>46113</v>
      </c>
      <c r="B7526" s="104" t="inlineStr">
        <is>
          <t>2025/26</t>
        </is>
      </c>
      <c r="C7526" s="104" t="inlineStr">
        <is>
          <t>HC-005</t>
        </is>
      </c>
      <c r="D7526" s="104" t="inlineStr">
        <is>
          <t>Île-de-France</t>
        </is>
      </c>
      <c r="E7526" s="104" t="inlineStr">
        <is>
          <t>À emporter</t>
        </is>
      </c>
      <c r="F7526" s="104" t="n">
        <v>30</v>
      </c>
      <c r="G7526" s="159" t="n">
        <v>3268</v>
      </c>
      <c r="H7526" s="159" t="n">
        <v>8825</v>
      </c>
      <c r="I7526" s="160" t="n">
        <v>40311.01</v>
      </c>
      <c r="J7526" s="160" t="n">
        <v>1292.1</v>
      </c>
      <c r="K7526" s="160" t="n">
        <v>39018.91</v>
      </c>
      <c r="L7526" s="160" t="n">
        <v>11673.4</v>
      </c>
    </row>
    <row r="7527">
      <c r="A7527" s="176" t="n">
        <v>46113</v>
      </c>
      <c r="B7527" s="104" t="inlineStr">
        <is>
          <t>2025/26</t>
        </is>
      </c>
      <c r="C7527" s="104" t="inlineStr">
        <is>
          <t>HC-006</t>
        </is>
      </c>
      <c r="D7527" s="104" t="inlineStr">
        <is>
          <t>Nord-Ouest</t>
        </is>
      </c>
      <c r="E7527" s="104" t="inlineStr">
        <is>
          <t>Livraison</t>
        </is>
      </c>
      <c r="F7527" s="104" t="n">
        <v>30</v>
      </c>
      <c r="G7527" s="159" t="n">
        <v>1391</v>
      </c>
      <c r="H7527" s="159" t="n">
        <v>3641</v>
      </c>
      <c r="I7527" s="160" t="n">
        <v>23915.75</v>
      </c>
      <c r="J7527" s="160" t="n">
        <v>1346.62</v>
      </c>
      <c r="K7527" s="160" t="n">
        <v>22569.13</v>
      </c>
      <c r="L7527" s="160" t="n">
        <v>7001.98</v>
      </c>
    </row>
    <row r="7528">
      <c r="A7528" s="176" t="n">
        <v>46113</v>
      </c>
      <c r="B7528" s="104" t="inlineStr">
        <is>
          <t>2025/26</t>
        </is>
      </c>
      <c r="C7528" s="104" t="inlineStr">
        <is>
          <t>HC-006</t>
        </is>
      </c>
      <c r="D7528" s="104" t="inlineStr">
        <is>
          <t>Nord-Ouest</t>
        </is>
      </c>
      <c r="E7528" s="104" t="inlineStr">
        <is>
          <t>Sur place</t>
        </is>
      </c>
      <c r="F7528" s="104" t="n">
        <v>30</v>
      </c>
      <c r="G7528" s="159" t="n">
        <v>2784</v>
      </c>
      <c r="H7528" s="159" t="n">
        <v>6961</v>
      </c>
      <c r="I7528" s="160" t="n">
        <v>37606.49</v>
      </c>
      <c r="J7528" s="160" t="n">
        <v>1118.22</v>
      </c>
      <c r="K7528" s="160" t="n">
        <v>36488.27</v>
      </c>
      <c r="L7528" s="160" t="n">
        <v>10895.03</v>
      </c>
    </row>
    <row r="7529">
      <c r="A7529" s="176" t="n">
        <v>46113</v>
      </c>
      <c r="B7529" s="104" t="inlineStr">
        <is>
          <t>2025/26</t>
        </is>
      </c>
      <c r="C7529" s="104" t="inlineStr">
        <is>
          <t>HC-006</t>
        </is>
      </c>
      <c r="D7529" s="104" t="inlineStr">
        <is>
          <t>Nord-Ouest</t>
        </is>
      </c>
      <c r="E7529" s="104" t="inlineStr">
        <is>
          <t>À emporter</t>
        </is>
      </c>
      <c r="F7529" s="104" t="n">
        <v>29</v>
      </c>
      <c r="G7529" s="159" t="n">
        <v>2066</v>
      </c>
      <c r="H7529" s="159" t="n">
        <v>5476</v>
      </c>
      <c r="I7529" s="160" t="n">
        <v>25899.23</v>
      </c>
      <c r="J7529" s="160" t="n">
        <v>861.55</v>
      </c>
      <c r="K7529" s="160" t="n">
        <v>25037.68</v>
      </c>
      <c r="L7529" s="160" t="n">
        <v>7515.71</v>
      </c>
    </row>
    <row r="7530">
      <c r="A7530" s="176" t="n">
        <v>46113</v>
      </c>
      <c r="B7530" s="104" t="inlineStr">
        <is>
          <t>2025/26</t>
        </is>
      </c>
      <c r="C7530" s="104" t="inlineStr">
        <is>
          <t>HC-007</t>
        </is>
      </c>
      <c r="D7530" s="104" t="inlineStr">
        <is>
          <t>Sud-Est</t>
        </is>
      </c>
      <c r="E7530" s="104" t="inlineStr">
        <is>
          <t>Livraison</t>
        </is>
      </c>
      <c r="F7530" s="104" t="n">
        <v>30</v>
      </c>
      <c r="G7530" s="159" t="n">
        <v>1576</v>
      </c>
      <c r="H7530" s="159" t="n">
        <v>4036</v>
      </c>
      <c r="I7530" s="160" t="n">
        <v>26648.33</v>
      </c>
      <c r="J7530" s="160" t="n">
        <v>1563.51</v>
      </c>
      <c r="K7530" s="160" t="n">
        <v>25084.82</v>
      </c>
      <c r="L7530" s="160" t="n">
        <v>8329.59</v>
      </c>
    </row>
    <row r="7531">
      <c r="A7531" s="176" t="n">
        <v>46113</v>
      </c>
      <c r="B7531" s="104" t="inlineStr">
        <is>
          <t>2025/26</t>
        </is>
      </c>
      <c r="C7531" s="104" t="inlineStr">
        <is>
          <t>HC-007</t>
        </is>
      </c>
      <c r="D7531" s="104" t="inlineStr">
        <is>
          <t>Sud-Est</t>
        </is>
      </c>
      <c r="E7531" s="104" t="inlineStr">
        <is>
          <t>Sur place</t>
        </is>
      </c>
      <c r="F7531" s="104" t="n">
        <v>30</v>
      </c>
      <c r="G7531" s="159" t="n">
        <v>3003</v>
      </c>
      <c r="H7531" s="159" t="n">
        <v>7603</v>
      </c>
      <c r="I7531" s="160" t="n">
        <v>40879.02</v>
      </c>
      <c r="J7531" s="160" t="n">
        <v>1330.48</v>
      </c>
      <c r="K7531" s="160" t="n">
        <v>39548.54</v>
      </c>
      <c r="L7531" s="160" t="n">
        <v>12742.6</v>
      </c>
    </row>
    <row r="7532">
      <c r="A7532" s="176" t="n">
        <v>46113</v>
      </c>
      <c r="B7532" s="104" t="inlineStr">
        <is>
          <t>2025/26</t>
        </is>
      </c>
      <c r="C7532" s="104" t="inlineStr">
        <is>
          <t>HC-007</t>
        </is>
      </c>
      <c r="D7532" s="104" t="inlineStr">
        <is>
          <t>Sud-Est</t>
        </is>
      </c>
      <c r="E7532" s="104" t="inlineStr">
        <is>
          <t>À emporter</t>
        </is>
      </c>
      <c r="F7532" s="104" t="n">
        <v>29</v>
      </c>
      <c r="G7532" s="159" t="n">
        <v>2235</v>
      </c>
      <c r="H7532" s="159" t="n">
        <v>5904</v>
      </c>
      <c r="I7532" s="160" t="n">
        <v>27980.84</v>
      </c>
      <c r="J7532" s="160" t="n">
        <v>934.51</v>
      </c>
      <c r="K7532" s="160" t="n">
        <v>27046.33</v>
      </c>
      <c r="L7532" s="160" t="n">
        <v>8650.450000000001</v>
      </c>
    </row>
    <row r="7533">
      <c r="A7533" s="176" t="n">
        <v>46113</v>
      </c>
      <c r="B7533" s="104" t="inlineStr">
        <is>
          <t>2025/26</t>
        </is>
      </c>
      <c r="C7533" s="104" t="inlineStr">
        <is>
          <t>HC-008</t>
        </is>
      </c>
      <c r="D7533" s="104" t="inlineStr">
        <is>
          <t>Sud-Ouest</t>
        </is>
      </c>
      <c r="E7533" s="104" t="inlineStr">
        <is>
          <t>Livraison</t>
        </is>
      </c>
      <c r="F7533" s="104" t="n">
        <v>30</v>
      </c>
      <c r="G7533" s="159" t="n">
        <v>1863</v>
      </c>
      <c r="H7533" s="159" t="n">
        <v>4857</v>
      </c>
      <c r="I7533" s="160" t="n">
        <v>32447.07</v>
      </c>
      <c r="J7533" s="160" t="n">
        <v>1860.75</v>
      </c>
      <c r="K7533" s="160" t="n">
        <v>30586.32</v>
      </c>
      <c r="L7533" s="160" t="n">
        <v>9498</v>
      </c>
    </row>
    <row r="7534">
      <c r="A7534" s="176" t="n">
        <v>46113</v>
      </c>
      <c r="B7534" s="104" t="inlineStr">
        <is>
          <t>2025/26</t>
        </is>
      </c>
      <c r="C7534" s="104" t="inlineStr">
        <is>
          <t>HC-008</t>
        </is>
      </c>
      <c r="D7534" s="104" t="inlineStr">
        <is>
          <t>Sud-Ouest</t>
        </is>
      </c>
      <c r="E7534" s="104" t="inlineStr">
        <is>
          <t>Sur place</t>
        </is>
      </c>
      <c r="F7534" s="104" t="n">
        <v>30</v>
      </c>
      <c r="G7534" s="159" t="n">
        <v>4002</v>
      </c>
      <c r="H7534" s="159" t="n">
        <v>10203</v>
      </c>
      <c r="I7534" s="160" t="n">
        <v>54261.27</v>
      </c>
      <c r="J7534" s="160" t="n">
        <v>1630.13</v>
      </c>
      <c r="K7534" s="160" t="n">
        <v>52631.14</v>
      </c>
      <c r="L7534" s="160" t="n">
        <v>15595.73</v>
      </c>
    </row>
    <row r="7535">
      <c r="A7535" s="176" t="n">
        <v>46113</v>
      </c>
      <c r="B7535" s="104" t="inlineStr">
        <is>
          <t>2025/26</t>
        </is>
      </c>
      <c r="C7535" s="104" t="inlineStr">
        <is>
          <t>HC-008</t>
        </is>
      </c>
      <c r="D7535" s="104" t="inlineStr">
        <is>
          <t>Sud-Ouest</t>
        </is>
      </c>
      <c r="E7535" s="104" t="inlineStr">
        <is>
          <t>À emporter</t>
        </is>
      </c>
      <c r="F7535" s="104" t="n">
        <v>30</v>
      </c>
      <c r="G7535" s="159" t="n">
        <v>3061</v>
      </c>
      <c r="H7535" s="159" t="n">
        <v>7760</v>
      </c>
      <c r="I7535" s="160" t="n">
        <v>38262.03</v>
      </c>
      <c r="J7535" s="160" t="n">
        <v>1149.61</v>
      </c>
      <c r="K7535" s="160" t="n">
        <v>37112.42</v>
      </c>
      <c r="L7535" s="160" t="n">
        <v>11120.67</v>
      </c>
    </row>
    <row r="7536">
      <c r="A7536" s="176" t="n">
        <v>46113</v>
      </c>
      <c r="B7536" s="104" t="inlineStr">
        <is>
          <t>2025/26</t>
        </is>
      </c>
      <c r="C7536" s="104" t="inlineStr">
        <is>
          <t>HC-009</t>
        </is>
      </c>
      <c r="D7536" s="104" t="inlineStr">
        <is>
          <t>Île-de-France</t>
        </is>
      </c>
      <c r="E7536" s="104" t="inlineStr">
        <is>
          <t>Livraison</t>
        </is>
      </c>
      <c r="F7536" s="104" t="n">
        <v>30</v>
      </c>
      <c r="G7536" s="159" t="n">
        <v>2207</v>
      </c>
      <c r="H7536" s="159" t="n">
        <v>5534</v>
      </c>
      <c r="I7536" s="160" t="n">
        <v>38158.69</v>
      </c>
      <c r="J7536" s="160" t="n">
        <v>2373.77</v>
      </c>
      <c r="K7536" s="160" t="n">
        <v>35784.92</v>
      </c>
      <c r="L7536" s="160" t="n">
        <v>11093.15</v>
      </c>
    </row>
    <row r="7537">
      <c r="A7537" s="176" t="n">
        <v>46113</v>
      </c>
      <c r="B7537" s="104" t="inlineStr">
        <is>
          <t>2025/26</t>
        </is>
      </c>
      <c r="C7537" s="104" t="inlineStr">
        <is>
          <t>HC-009</t>
        </is>
      </c>
      <c r="D7537" s="104" t="inlineStr">
        <is>
          <t>Île-de-France</t>
        </is>
      </c>
      <c r="E7537" s="104" t="inlineStr">
        <is>
          <t>Sur place</t>
        </is>
      </c>
      <c r="F7537" s="104" t="n">
        <v>30</v>
      </c>
      <c r="G7537" s="159" t="n">
        <v>4486</v>
      </c>
      <c r="H7537" s="159" t="n">
        <v>11384</v>
      </c>
      <c r="I7537" s="160" t="n">
        <v>60016.66</v>
      </c>
      <c r="J7537" s="160" t="n">
        <v>1699.43</v>
      </c>
      <c r="K7537" s="160" t="n">
        <v>58317.23</v>
      </c>
      <c r="L7537" s="160" t="n">
        <v>17296.69</v>
      </c>
    </row>
    <row r="7538">
      <c r="A7538" s="176" t="n">
        <v>46113</v>
      </c>
      <c r="B7538" s="104" t="inlineStr">
        <is>
          <t>2025/26</t>
        </is>
      </c>
      <c r="C7538" s="104" t="inlineStr">
        <is>
          <t>HC-009</t>
        </is>
      </c>
      <c r="D7538" s="104" t="inlineStr">
        <is>
          <t>Île-de-France</t>
        </is>
      </c>
      <c r="E7538" s="104" t="inlineStr">
        <is>
          <t>À emporter</t>
        </is>
      </c>
      <c r="F7538" s="104" t="n">
        <v>29</v>
      </c>
      <c r="G7538" s="159" t="n">
        <v>3381</v>
      </c>
      <c r="H7538" s="159" t="n">
        <v>8448</v>
      </c>
      <c r="I7538" s="160" t="n">
        <v>41589.28</v>
      </c>
      <c r="J7538" s="160" t="n">
        <v>1262.06</v>
      </c>
      <c r="K7538" s="160" t="n">
        <v>40327.22</v>
      </c>
      <c r="L7538" s="160" t="n">
        <v>12102.77</v>
      </c>
    </row>
    <row r="7539">
      <c r="A7539" s="176" t="n">
        <v>46113</v>
      </c>
      <c r="B7539" s="104" t="inlineStr">
        <is>
          <t>2025/26</t>
        </is>
      </c>
      <c r="C7539" s="104" t="inlineStr">
        <is>
          <t>HC-010</t>
        </is>
      </c>
      <c r="D7539" s="104" t="inlineStr">
        <is>
          <t>Nord-Ouest</t>
        </is>
      </c>
      <c r="E7539" s="104" t="inlineStr">
        <is>
          <t>Drive</t>
        </is>
      </c>
      <c r="F7539" s="104" t="n">
        <v>29</v>
      </c>
      <c r="G7539" s="159" t="n">
        <v>1736</v>
      </c>
      <c r="H7539" s="159" t="n">
        <v>4365</v>
      </c>
      <c r="I7539" s="160" t="n">
        <v>25062.07</v>
      </c>
      <c r="J7539" s="160" t="n">
        <v>646.86</v>
      </c>
      <c r="K7539" s="160" t="n">
        <v>24415.21</v>
      </c>
      <c r="L7539" s="160" t="n">
        <v>7268.8</v>
      </c>
    </row>
    <row r="7540">
      <c r="A7540" s="176" t="n">
        <v>46113</v>
      </c>
      <c r="B7540" s="104" t="inlineStr">
        <is>
          <t>2025/26</t>
        </is>
      </c>
      <c r="C7540" s="104" t="inlineStr">
        <is>
          <t>HC-010</t>
        </is>
      </c>
      <c r="D7540" s="104" t="inlineStr">
        <is>
          <t>Nord-Ouest</t>
        </is>
      </c>
      <c r="E7540" s="104" t="inlineStr">
        <is>
          <t>Livraison</t>
        </is>
      </c>
      <c r="F7540" s="104" t="n">
        <v>30</v>
      </c>
      <c r="G7540" s="159" t="n">
        <v>2178</v>
      </c>
      <c r="H7540" s="159" t="n">
        <v>5440</v>
      </c>
      <c r="I7540" s="160" t="n">
        <v>37049.05</v>
      </c>
      <c r="J7540" s="160" t="n">
        <v>2150.19</v>
      </c>
      <c r="K7540" s="160" t="n">
        <v>34898.86</v>
      </c>
      <c r="L7540" s="160" t="n">
        <v>10867.46</v>
      </c>
    </row>
    <row r="7541">
      <c r="A7541" s="176" t="n">
        <v>46113</v>
      </c>
      <c r="B7541" s="104" t="inlineStr">
        <is>
          <t>2025/26</t>
        </is>
      </c>
      <c r="C7541" s="104" t="inlineStr">
        <is>
          <t>HC-010</t>
        </is>
      </c>
      <c r="D7541" s="104" t="inlineStr">
        <is>
          <t>Nord-Ouest</t>
        </is>
      </c>
      <c r="E7541" s="104" t="inlineStr">
        <is>
          <t>Sur place</t>
        </is>
      </c>
      <c r="F7541" s="104" t="n">
        <v>30</v>
      </c>
      <c r="G7541" s="159" t="n">
        <v>4493</v>
      </c>
      <c r="H7541" s="159" t="n">
        <v>11875</v>
      </c>
      <c r="I7541" s="160" t="n">
        <v>61016.88</v>
      </c>
      <c r="J7541" s="160" t="n">
        <v>1794.29</v>
      </c>
      <c r="K7541" s="160" t="n">
        <v>59222.59</v>
      </c>
      <c r="L7541" s="160" t="n">
        <v>17560.25</v>
      </c>
    </row>
    <row r="7542">
      <c r="A7542" s="176" t="n">
        <v>46113</v>
      </c>
      <c r="B7542" s="104" t="inlineStr">
        <is>
          <t>2025/26</t>
        </is>
      </c>
      <c r="C7542" s="104" t="inlineStr">
        <is>
          <t>HC-010</t>
        </is>
      </c>
      <c r="D7542" s="104" t="inlineStr">
        <is>
          <t>Nord-Ouest</t>
        </is>
      </c>
      <c r="E7542" s="104" t="inlineStr">
        <is>
          <t>À emporter</t>
        </is>
      </c>
      <c r="F7542" s="104" t="n">
        <v>30</v>
      </c>
      <c r="G7542" s="159" t="n">
        <v>3286</v>
      </c>
      <c r="H7542" s="159" t="n">
        <v>8132</v>
      </c>
      <c r="I7542" s="160" t="n">
        <v>40467.01</v>
      </c>
      <c r="J7542" s="160" t="n">
        <v>1213.19</v>
      </c>
      <c r="K7542" s="160" t="n">
        <v>39253.82</v>
      </c>
      <c r="L7542" s="160" t="n">
        <v>11631.33</v>
      </c>
    </row>
    <row r="7543">
      <c r="A7543" s="176" t="n">
        <v>46113</v>
      </c>
      <c r="B7543" s="104" t="inlineStr">
        <is>
          <t>2025/26</t>
        </is>
      </c>
      <c r="C7543" s="104" t="inlineStr">
        <is>
          <t>HC-011</t>
        </is>
      </c>
      <c r="D7543" s="104" t="inlineStr">
        <is>
          <t>Sud-Est</t>
        </is>
      </c>
      <c r="E7543" s="104" t="inlineStr">
        <is>
          <t>Livraison</t>
        </is>
      </c>
      <c r="F7543" s="104" t="n">
        <v>29</v>
      </c>
      <c r="G7543" s="159" t="n">
        <v>2015</v>
      </c>
      <c r="H7543" s="159" t="n">
        <v>5342</v>
      </c>
      <c r="I7543" s="160" t="n">
        <v>35042.96</v>
      </c>
      <c r="J7543" s="160" t="n">
        <v>2175.13</v>
      </c>
      <c r="K7543" s="160" t="n">
        <v>32867.83</v>
      </c>
      <c r="L7543" s="160" t="n">
        <v>10160.97</v>
      </c>
    </row>
    <row r="7544">
      <c r="A7544" s="176" t="n">
        <v>46113</v>
      </c>
      <c r="B7544" s="104" t="inlineStr">
        <is>
          <t>2025/26</t>
        </is>
      </c>
      <c r="C7544" s="104" t="inlineStr">
        <is>
          <t>HC-011</t>
        </is>
      </c>
      <c r="D7544" s="104" t="inlineStr">
        <is>
          <t>Sud-Est</t>
        </is>
      </c>
      <c r="E7544" s="104" t="inlineStr">
        <is>
          <t>Sur place</t>
        </is>
      </c>
      <c r="F7544" s="104" t="n">
        <v>30</v>
      </c>
      <c r="G7544" s="159" t="n">
        <v>4439</v>
      </c>
      <c r="H7544" s="159" t="n">
        <v>11486</v>
      </c>
      <c r="I7544" s="160" t="n">
        <v>60009.08</v>
      </c>
      <c r="J7544" s="160" t="n">
        <v>1829.24</v>
      </c>
      <c r="K7544" s="160" t="n">
        <v>58179.84</v>
      </c>
      <c r="L7544" s="160" t="n">
        <v>17411.78</v>
      </c>
    </row>
    <row r="7545">
      <c r="A7545" s="176" t="n">
        <v>46113</v>
      </c>
      <c r="B7545" s="104" t="inlineStr">
        <is>
          <t>2025/26</t>
        </is>
      </c>
      <c r="C7545" s="104" t="inlineStr">
        <is>
          <t>HC-011</t>
        </is>
      </c>
      <c r="D7545" s="104" t="inlineStr">
        <is>
          <t>Sud-Est</t>
        </is>
      </c>
      <c r="E7545" s="104" t="inlineStr">
        <is>
          <t>À emporter</t>
        </is>
      </c>
      <c r="F7545" s="104" t="n">
        <v>30</v>
      </c>
      <c r="G7545" s="159" t="n">
        <v>3330</v>
      </c>
      <c r="H7545" s="159" t="n">
        <v>8665</v>
      </c>
      <c r="I7545" s="160" t="n">
        <v>41450.47</v>
      </c>
      <c r="J7545" s="160" t="n">
        <v>1265.73</v>
      </c>
      <c r="K7545" s="160" t="n">
        <v>40184.74</v>
      </c>
      <c r="L7545" s="160" t="n">
        <v>12020.41</v>
      </c>
    </row>
    <row r="7546">
      <c r="A7546" s="176" t="n">
        <v>46113</v>
      </c>
      <c r="B7546" s="104" t="inlineStr">
        <is>
          <t>2025/26</t>
        </is>
      </c>
      <c r="C7546" s="104" t="inlineStr">
        <is>
          <t>HC-012</t>
        </is>
      </c>
      <c r="D7546" s="104" t="inlineStr">
        <is>
          <t>Sud-Ouest</t>
        </is>
      </c>
      <c r="E7546" s="104" t="inlineStr">
        <is>
          <t>Drive</t>
        </is>
      </c>
      <c r="F7546" s="104" t="n">
        <v>30</v>
      </c>
      <c r="G7546" s="159" t="n">
        <v>796</v>
      </c>
      <c r="H7546" s="159" t="n">
        <v>2003</v>
      </c>
      <c r="I7546" s="160" t="n">
        <v>11418.25</v>
      </c>
      <c r="J7546" s="160" t="n">
        <v>344.64</v>
      </c>
      <c r="K7546" s="160" t="n">
        <v>11073.61</v>
      </c>
      <c r="L7546" s="160" t="n">
        <v>3301.62</v>
      </c>
    </row>
    <row r="7547">
      <c r="A7547" s="176" t="n">
        <v>46113</v>
      </c>
      <c r="B7547" s="104" t="inlineStr">
        <is>
          <t>2025/26</t>
        </is>
      </c>
      <c r="C7547" s="104" t="inlineStr">
        <is>
          <t>HC-012</t>
        </is>
      </c>
      <c r="D7547" s="104" t="inlineStr">
        <is>
          <t>Sud-Ouest</t>
        </is>
      </c>
      <c r="E7547" s="104" t="inlineStr">
        <is>
          <t>Livraison</t>
        </is>
      </c>
      <c r="F7547" s="104" t="n">
        <v>30</v>
      </c>
      <c r="G7547" s="159" t="n">
        <v>971</v>
      </c>
      <c r="H7547" s="159" t="n">
        <v>2540</v>
      </c>
      <c r="I7547" s="160" t="n">
        <v>16852.23</v>
      </c>
      <c r="J7547" s="160" t="n">
        <v>994.28</v>
      </c>
      <c r="K7547" s="160" t="n">
        <v>15857.95</v>
      </c>
      <c r="L7547" s="160" t="n">
        <v>4914.96</v>
      </c>
    </row>
    <row r="7548">
      <c r="A7548" s="176" t="n">
        <v>46113</v>
      </c>
      <c r="B7548" s="104" t="inlineStr">
        <is>
          <t>2025/26</t>
        </is>
      </c>
      <c r="C7548" s="104" t="inlineStr">
        <is>
          <t>HC-012</t>
        </is>
      </c>
      <c r="D7548" s="104" t="inlineStr">
        <is>
          <t>Sud-Ouest</t>
        </is>
      </c>
      <c r="E7548" s="104" t="inlineStr">
        <is>
          <t>Sur place</t>
        </is>
      </c>
      <c r="F7548" s="104" t="n">
        <v>30</v>
      </c>
      <c r="G7548" s="159" t="n">
        <v>1894</v>
      </c>
      <c r="H7548" s="159" t="n">
        <v>4888</v>
      </c>
      <c r="I7548" s="160" t="n">
        <v>25677.59</v>
      </c>
      <c r="J7548" s="160" t="n">
        <v>787.88</v>
      </c>
      <c r="K7548" s="160" t="n">
        <v>24889.71</v>
      </c>
      <c r="L7548" s="160" t="n">
        <v>7468.77</v>
      </c>
    </row>
    <row r="7549">
      <c r="A7549" s="176" t="n">
        <v>46113</v>
      </c>
      <c r="B7549" s="104" t="inlineStr">
        <is>
          <t>2025/26</t>
        </is>
      </c>
      <c r="C7549" s="104" t="inlineStr">
        <is>
          <t>HC-012</t>
        </is>
      </c>
      <c r="D7549" s="104" t="inlineStr">
        <is>
          <t>Sud-Ouest</t>
        </is>
      </c>
      <c r="E7549" s="104" t="inlineStr">
        <is>
          <t>À emporter</t>
        </is>
      </c>
      <c r="F7549" s="104" t="n">
        <v>30</v>
      </c>
      <c r="G7549" s="159" t="n">
        <v>1534</v>
      </c>
      <c r="H7549" s="159" t="n">
        <v>3921</v>
      </c>
      <c r="I7549" s="160" t="n">
        <v>18962.2</v>
      </c>
      <c r="J7549" s="160" t="n">
        <v>491.67</v>
      </c>
      <c r="K7549" s="160" t="n">
        <v>18470.53</v>
      </c>
      <c r="L7549" s="160" t="n">
        <v>5505.49</v>
      </c>
    </row>
    <row r="7550">
      <c r="A7550" s="176" t="n">
        <v>46113</v>
      </c>
      <c r="B7550" s="104" t="inlineStr">
        <is>
          <t>2025/26</t>
        </is>
      </c>
      <c r="C7550" s="104" t="inlineStr">
        <is>
          <t>HC-013</t>
        </is>
      </c>
      <c r="D7550" s="104" t="inlineStr">
        <is>
          <t>Île-de-France</t>
        </is>
      </c>
      <c r="E7550" s="104" t="inlineStr">
        <is>
          <t>Livraison</t>
        </is>
      </c>
      <c r="F7550" s="104" t="n">
        <v>29</v>
      </c>
      <c r="G7550" s="159" t="n">
        <v>1672</v>
      </c>
      <c r="H7550" s="159" t="n">
        <v>4254</v>
      </c>
      <c r="I7550" s="160" t="n">
        <v>28548.34</v>
      </c>
      <c r="J7550" s="160" t="n">
        <v>1643.29</v>
      </c>
      <c r="K7550" s="160" t="n">
        <v>26905.05</v>
      </c>
      <c r="L7550" s="160" t="n">
        <v>8280.85</v>
      </c>
    </row>
    <row r="7551">
      <c r="A7551" s="176" t="n">
        <v>46113</v>
      </c>
      <c r="B7551" s="104" t="inlineStr">
        <is>
          <t>2025/26</t>
        </is>
      </c>
      <c r="C7551" s="104" t="inlineStr">
        <is>
          <t>HC-013</t>
        </is>
      </c>
      <c r="D7551" s="104" t="inlineStr">
        <is>
          <t>Île-de-France</t>
        </is>
      </c>
      <c r="E7551" s="104" t="inlineStr">
        <is>
          <t>Sur place</t>
        </is>
      </c>
      <c r="F7551" s="104" t="n">
        <v>29</v>
      </c>
      <c r="G7551" s="159" t="n">
        <v>3285</v>
      </c>
      <c r="H7551" s="159" t="n">
        <v>8370</v>
      </c>
      <c r="I7551" s="160" t="n">
        <v>44892.47</v>
      </c>
      <c r="J7551" s="160" t="n">
        <v>1191.62</v>
      </c>
      <c r="K7551" s="160" t="n">
        <v>43700.85</v>
      </c>
      <c r="L7551" s="160" t="n">
        <v>13118.56</v>
      </c>
    </row>
    <row r="7552">
      <c r="A7552" s="176" t="n">
        <v>46113</v>
      </c>
      <c r="B7552" s="104" t="inlineStr">
        <is>
          <t>2025/26</t>
        </is>
      </c>
      <c r="C7552" s="104" t="inlineStr">
        <is>
          <t>HC-013</t>
        </is>
      </c>
      <c r="D7552" s="104" t="inlineStr">
        <is>
          <t>Île-de-France</t>
        </is>
      </c>
      <c r="E7552" s="104" t="inlineStr">
        <is>
          <t>À emporter</t>
        </is>
      </c>
      <c r="F7552" s="104" t="n">
        <v>30</v>
      </c>
      <c r="G7552" s="159" t="n">
        <v>2591</v>
      </c>
      <c r="H7552" s="159" t="n">
        <v>6808</v>
      </c>
      <c r="I7552" s="160" t="n">
        <v>32062.79</v>
      </c>
      <c r="J7552" s="160" t="n">
        <v>915.72</v>
      </c>
      <c r="K7552" s="160" t="n">
        <v>31147.07</v>
      </c>
      <c r="L7552" s="160" t="n">
        <v>9263.93</v>
      </c>
    </row>
    <row r="7553">
      <c r="A7553" s="176" t="n">
        <v>46113</v>
      </c>
      <c r="B7553" s="104" t="inlineStr">
        <is>
          <t>2025/26</t>
        </is>
      </c>
      <c r="C7553" s="104" t="inlineStr">
        <is>
          <t>HC-014</t>
        </is>
      </c>
      <c r="D7553" s="104" t="inlineStr">
        <is>
          <t>Nord-Ouest</t>
        </is>
      </c>
      <c r="E7553" s="104" t="inlineStr">
        <is>
          <t>Livraison</t>
        </is>
      </c>
      <c r="F7553" s="104" t="n">
        <v>30</v>
      </c>
      <c r="G7553" s="159" t="n">
        <v>1514</v>
      </c>
      <c r="H7553" s="159" t="n">
        <v>3884</v>
      </c>
      <c r="I7553" s="160" t="n">
        <v>26232.23</v>
      </c>
      <c r="J7553" s="160" t="n">
        <v>1585.72</v>
      </c>
      <c r="K7553" s="160" t="n">
        <v>24646.51</v>
      </c>
      <c r="L7553" s="160" t="n">
        <v>7570.05</v>
      </c>
    </row>
    <row r="7554">
      <c r="A7554" s="176" t="n">
        <v>46113</v>
      </c>
      <c r="B7554" s="104" t="inlineStr">
        <is>
          <t>2025/26</t>
        </is>
      </c>
      <c r="C7554" s="104" t="inlineStr">
        <is>
          <t>HC-014</t>
        </is>
      </c>
      <c r="D7554" s="104" t="inlineStr">
        <is>
          <t>Nord-Ouest</t>
        </is>
      </c>
      <c r="E7554" s="104" t="inlineStr">
        <is>
          <t>Sur place</t>
        </is>
      </c>
      <c r="F7554" s="104" t="n">
        <v>30</v>
      </c>
      <c r="G7554" s="159" t="n">
        <v>3132</v>
      </c>
      <c r="H7554" s="159" t="n">
        <v>8046</v>
      </c>
      <c r="I7554" s="160" t="n">
        <v>42737.25</v>
      </c>
      <c r="J7554" s="160" t="n">
        <v>1253.84</v>
      </c>
      <c r="K7554" s="160" t="n">
        <v>41483.41</v>
      </c>
      <c r="L7554" s="160" t="n">
        <v>12376.36</v>
      </c>
    </row>
    <row r="7555">
      <c r="A7555" s="176" t="n">
        <v>46113</v>
      </c>
      <c r="B7555" s="104" t="inlineStr">
        <is>
          <t>2025/26</t>
        </is>
      </c>
      <c r="C7555" s="104" t="inlineStr">
        <is>
          <t>HC-014</t>
        </is>
      </c>
      <c r="D7555" s="104" t="inlineStr">
        <is>
          <t>Nord-Ouest</t>
        </is>
      </c>
      <c r="E7555" s="104" t="inlineStr">
        <is>
          <t>À emporter</t>
        </is>
      </c>
      <c r="F7555" s="104" t="n">
        <v>30</v>
      </c>
      <c r="G7555" s="159" t="n">
        <v>2354</v>
      </c>
      <c r="H7555" s="159" t="n">
        <v>6067</v>
      </c>
      <c r="I7555" s="160" t="n">
        <v>29330.48</v>
      </c>
      <c r="J7555" s="160" t="n">
        <v>893.35</v>
      </c>
      <c r="K7555" s="160" t="n">
        <v>28437.13</v>
      </c>
      <c r="L7555" s="160" t="n">
        <v>8482.66</v>
      </c>
    </row>
    <row r="7556">
      <c r="A7556" s="176" t="n">
        <v>46113</v>
      </c>
      <c r="B7556" s="104" t="inlineStr">
        <is>
          <t>2025/26</t>
        </is>
      </c>
      <c r="C7556" s="104" t="inlineStr">
        <is>
          <t>HC-015</t>
        </is>
      </c>
      <c r="D7556" s="104" t="inlineStr">
        <is>
          <t>Sud-Est</t>
        </is>
      </c>
      <c r="E7556" s="104" t="inlineStr">
        <is>
          <t>Livraison</t>
        </is>
      </c>
      <c r="F7556" s="104" t="n">
        <v>30</v>
      </c>
      <c r="G7556" s="159" t="n">
        <v>1514</v>
      </c>
      <c r="H7556" s="159" t="n">
        <v>3847</v>
      </c>
      <c r="I7556" s="160" t="n">
        <v>25484.95</v>
      </c>
      <c r="J7556" s="160" t="n">
        <v>1435.12</v>
      </c>
      <c r="K7556" s="160" t="n">
        <v>24049.83</v>
      </c>
      <c r="L7556" s="160" t="n">
        <v>7471.51</v>
      </c>
    </row>
    <row r="7557">
      <c r="A7557" s="176" t="n">
        <v>46113</v>
      </c>
      <c r="B7557" s="104" t="inlineStr">
        <is>
          <t>2025/26</t>
        </is>
      </c>
      <c r="C7557" s="104" t="inlineStr">
        <is>
          <t>HC-015</t>
        </is>
      </c>
      <c r="D7557" s="104" t="inlineStr">
        <is>
          <t>Sud-Est</t>
        </is>
      </c>
      <c r="E7557" s="104" t="inlineStr">
        <is>
          <t>Sur place</t>
        </is>
      </c>
      <c r="F7557" s="104" t="n">
        <v>29</v>
      </c>
      <c r="G7557" s="159" t="n">
        <v>2841</v>
      </c>
      <c r="H7557" s="159" t="n">
        <v>7216</v>
      </c>
      <c r="I7557" s="160" t="n">
        <v>38425.3</v>
      </c>
      <c r="J7557" s="160" t="n">
        <v>1258.87</v>
      </c>
      <c r="K7557" s="160" t="n">
        <v>37166.43</v>
      </c>
      <c r="L7557" s="160" t="n">
        <v>11133.71</v>
      </c>
    </row>
    <row r="7558">
      <c r="A7558" s="176" t="n">
        <v>46113</v>
      </c>
      <c r="B7558" s="104" t="inlineStr">
        <is>
          <t>2025/26</t>
        </is>
      </c>
      <c r="C7558" s="104" t="inlineStr">
        <is>
          <t>HC-015</t>
        </is>
      </c>
      <c r="D7558" s="104" t="inlineStr">
        <is>
          <t>Sud-Est</t>
        </is>
      </c>
      <c r="E7558" s="104" t="inlineStr">
        <is>
          <t>À emporter</t>
        </is>
      </c>
      <c r="F7558" s="104" t="n">
        <v>30</v>
      </c>
      <c r="G7558" s="159" t="n">
        <v>2251</v>
      </c>
      <c r="H7558" s="159" t="n">
        <v>5480</v>
      </c>
      <c r="I7558" s="160" t="n">
        <v>27827.35</v>
      </c>
      <c r="J7558" s="160" t="n">
        <v>876.27</v>
      </c>
      <c r="K7558" s="160" t="n">
        <v>26951.08</v>
      </c>
      <c r="L7558" s="160" t="n">
        <v>7986.53</v>
      </c>
    </row>
    <row r="7559">
      <c r="A7559" s="176" t="n">
        <v>46113</v>
      </c>
      <c r="B7559" s="104" t="inlineStr">
        <is>
          <t>2025/26</t>
        </is>
      </c>
      <c r="C7559" s="104" t="inlineStr">
        <is>
          <t>HC-016</t>
        </is>
      </c>
      <c r="D7559" s="104" t="inlineStr">
        <is>
          <t>Sud-Ouest</t>
        </is>
      </c>
      <c r="E7559" s="104" t="inlineStr">
        <is>
          <t>Livraison</t>
        </is>
      </c>
      <c r="F7559" s="104" t="n">
        <v>30</v>
      </c>
      <c r="G7559" s="159" t="n">
        <v>1969</v>
      </c>
      <c r="H7559" s="159" t="n">
        <v>5062</v>
      </c>
      <c r="I7559" s="160" t="n">
        <v>33451.45</v>
      </c>
      <c r="J7559" s="160" t="n">
        <v>1960.22</v>
      </c>
      <c r="K7559" s="160" t="n">
        <v>31491.23</v>
      </c>
      <c r="L7559" s="160" t="n">
        <v>9723.110000000001</v>
      </c>
    </row>
    <row r="7560">
      <c r="A7560" s="176" t="n">
        <v>46113</v>
      </c>
      <c r="B7560" s="104" t="inlineStr">
        <is>
          <t>2025/26</t>
        </is>
      </c>
      <c r="C7560" s="104" t="inlineStr">
        <is>
          <t>HC-016</t>
        </is>
      </c>
      <c r="D7560" s="104" t="inlineStr">
        <is>
          <t>Sud-Ouest</t>
        </is>
      </c>
      <c r="E7560" s="104" t="inlineStr">
        <is>
          <t>Sur place</t>
        </is>
      </c>
      <c r="F7560" s="104" t="n">
        <v>30</v>
      </c>
      <c r="G7560" s="159" t="n">
        <v>3859</v>
      </c>
      <c r="H7560" s="159" t="n">
        <v>9577</v>
      </c>
      <c r="I7560" s="160" t="n">
        <v>51675.6</v>
      </c>
      <c r="J7560" s="160" t="n">
        <v>1669.25</v>
      </c>
      <c r="K7560" s="160" t="n">
        <v>50006.35</v>
      </c>
      <c r="L7560" s="160" t="n">
        <v>14906</v>
      </c>
    </row>
    <row r="7561">
      <c r="A7561" s="176" t="n">
        <v>46113</v>
      </c>
      <c r="B7561" s="104" t="inlineStr">
        <is>
          <t>2025/26</t>
        </is>
      </c>
      <c r="C7561" s="104" t="inlineStr">
        <is>
          <t>HC-016</t>
        </is>
      </c>
      <c r="D7561" s="104" t="inlineStr">
        <is>
          <t>Sud-Ouest</t>
        </is>
      </c>
      <c r="E7561" s="104" t="inlineStr">
        <is>
          <t>À emporter</t>
        </is>
      </c>
      <c r="F7561" s="104" t="n">
        <v>29</v>
      </c>
      <c r="G7561" s="159" t="n">
        <v>2933</v>
      </c>
      <c r="H7561" s="159" t="n">
        <v>7664</v>
      </c>
      <c r="I7561" s="160" t="n">
        <v>36168.1</v>
      </c>
      <c r="J7561" s="160" t="n">
        <v>1034.23</v>
      </c>
      <c r="K7561" s="160" t="n">
        <v>35133.87</v>
      </c>
      <c r="L7561" s="160" t="n">
        <v>10393.33</v>
      </c>
    </row>
    <row r="7562">
      <c r="A7562" s="176" t="n">
        <v>46113</v>
      </c>
      <c r="B7562" s="104" t="inlineStr">
        <is>
          <t>2025/26</t>
        </is>
      </c>
      <c r="C7562" s="104" t="inlineStr">
        <is>
          <t>HC-017</t>
        </is>
      </c>
      <c r="D7562" s="104" t="inlineStr">
        <is>
          <t>Île-de-France</t>
        </is>
      </c>
      <c r="E7562" s="104" t="inlineStr">
        <is>
          <t>Drive</t>
        </is>
      </c>
      <c r="F7562" s="104" t="n">
        <v>30</v>
      </c>
      <c r="G7562" s="159" t="n">
        <v>1228</v>
      </c>
      <c r="H7562" s="159" t="n">
        <v>3024</v>
      </c>
      <c r="I7562" s="160" t="n">
        <v>17506.02</v>
      </c>
      <c r="J7562" s="160" t="n">
        <v>484.67</v>
      </c>
      <c r="K7562" s="160" t="n">
        <v>17021.35</v>
      </c>
      <c r="L7562" s="160" t="n">
        <v>5081.86</v>
      </c>
    </row>
    <row r="7563">
      <c r="A7563" s="176" t="n">
        <v>46113</v>
      </c>
      <c r="B7563" s="104" t="inlineStr">
        <is>
          <t>2025/26</t>
        </is>
      </c>
      <c r="C7563" s="104" t="inlineStr">
        <is>
          <t>HC-017</t>
        </is>
      </c>
      <c r="D7563" s="104" t="inlineStr">
        <is>
          <t>Île-de-France</t>
        </is>
      </c>
      <c r="E7563" s="104" t="inlineStr">
        <is>
          <t>Livraison</t>
        </is>
      </c>
      <c r="F7563" s="104" t="n">
        <v>30</v>
      </c>
      <c r="G7563" s="159" t="n">
        <v>1442</v>
      </c>
      <c r="H7563" s="159" t="n">
        <v>3607</v>
      </c>
      <c r="I7563" s="160" t="n">
        <v>24915.44</v>
      </c>
      <c r="J7563" s="160" t="n">
        <v>1551.62</v>
      </c>
      <c r="K7563" s="160" t="n">
        <v>23363.82</v>
      </c>
      <c r="L7563" s="160" t="n">
        <v>7185.65</v>
      </c>
    </row>
    <row r="7564">
      <c r="A7564" s="176" t="n">
        <v>46113</v>
      </c>
      <c r="B7564" s="104" t="inlineStr">
        <is>
          <t>2025/26</t>
        </is>
      </c>
      <c r="C7564" s="104" t="inlineStr">
        <is>
          <t>HC-017</t>
        </is>
      </c>
      <c r="D7564" s="104" t="inlineStr">
        <is>
          <t>Île-de-France</t>
        </is>
      </c>
      <c r="E7564" s="104" t="inlineStr">
        <is>
          <t>Sur place</t>
        </is>
      </c>
      <c r="F7564" s="104" t="n">
        <v>30</v>
      </c>
      <c r="G7564" s="159" t="n">
        <v>2926</v>
      </c>
      <c r="H7564" s="159" t="n">
        <v>7561</v>
      </c>
      <c r="I7564" s="160" t="n">
        <v>39303.67</v>
      </c>
      <c r="J7564" s="160" t="n">
        <v>1067.19</v>
      </c>
      <c r="K7564" s="160" t="n">
        <v>38236.48</v>
      </c>
      <c r="L7564" s="160" t="n">
        <v>11371.32</v>
      </c>
    </row>
    <row r="7565">
      <c r="A7565" s="176" t="n">
        <v>46113</v>
      </c>
      <c r="B7565" s="104" t="inlineStr">
        <is>
          <t>2025/26</t>
        </is>
      </c>
      <c r="C7565" s="104" t="inlineStr">
        <is>
          <t>HC-017</t>
        </is>
      </c>
      <c r="D7565" s="104" t="inlineStr">
        <is>
          <t>Île-de-France</t>
        </is>
      </c>
      <c r="E7565" s="104" t="inlineStr">
        <is>
          <t>À emporter</t>
        </is>
      </c>
      <c r="F7565" s="104" t="n">
        <v>30</v>
      </c>
      <c r="G7565" s="159" t="n">
        <v>2336</v>
      </c>
      <c r="H7565" s="159" t="n">
        <v>5963</v>
      </c>
      <c r="I7565" s="160" t="n">
        <v>28740.88</v>
      </c>
      <c r="J7565" s="160" t="n">
        <v>931.88</v>
      </c>
      <c r="K7565" s="160" t="n">
        <v>27809</v>
      </c>
      <c r="L7565" s="160" t="n">
        <v>8231.42</v>
      </c>
    </row>
    <row r="7566">
      <c r="A7566" s="176" t="n">
        <v>46113</v>
      </c>
      <c r="B7566" s="104" t="inlineStr">
        <is>
          <t>2025/26</t>
        </is>
      </c>
      <c r="C7566" s="104" t="inlineStr">
        <is>
          <t>HC-018</t>
        </is>
      </c>
      <c r="D7566" s="104" t="inlineStr">
        <is>
          <t>Nord-Ouest</t>
        </is>
      </c>
      <c r="E7566" s="104" t="inlineStr">
        <is>
          <t>Drive</t>
        </is>
      </c>
      <c r="F7566" s="104" t="n">
        <v>30</v>
      </c>
      <c r="G7566" s="159" t="n">
        <v>761</v>
      </c>
      <c r="H7566" s="159" t="n">
        <v>1920</v>
      </c>
      <c r="I7566" s="160" t="n">
        <v>10945.33</v>
      </c>
      <c r="J7566" s="160" t="n">
        <v>320.09</v>
      </c>
      <c r="K7566" s="160" t="n">
        <v>10625.24</v>
      </c>
      <c r="L7566" s="160" t="n">
        <v>3144.67</v>
      </c>
    </row>
    <row r="7567">
      <c r="A7567" s="176" t="n">
        <v>46113</v>
      </c>
      <c r="B7567" s="104" t="inlineStr">
        <is>
          <t>2025/26</t>
        </is>
      </c>
      <c r="C7567" s="104" t="inlineStr">
        <is>
          <t>HC-018</t>
        </is>
      </c>
      <c r="D7567" s="104" t="inlineStr">
        <is>
          <t>Nord-Ouest</t>
        </is>
      </c>
      <c r="E7567" s="104" t="inlineStr">
        <is>
          <t>Livraison</t>
        </is>
      </c>
      <c r="F7567" s="104" t="n">
        <v>30</v>
      </c>
      <c r="G7567" s="159" t="n">
        <v>902</v>
      </c>
      <c r="H7567" s="159" t="n">
        <v>2223</v>
      </c>
      <c r="I7567" s="160" t="n">
        <v>15603.94</v>
      </c>
      <c r="J7567" s="160" t="n">
        <v>934.64</v>
      </c>
      <c r="K7567" s="160" t="n">
        <v>14669.3</v>
      </c>
      <c r="L7567" s="160" t="n">
        <v>4523.68</v>
      </c>
    </row>
    <row r="7568">
      <c r="A7568" s="176" t="n">
        <v>46113</v>
      </c>
      <c r="B7568" s="104" t="inlineStr">
        <is>
          <t>2025/26</t>
        </is>
      </c>
      <c r="C7568" s="104" t="inlineStr">
        <is>
          <t>HC-018</t>
        </is>
      </c>
      <c r="D7568" s="104" t="inlineStr">
        <is>
          <t>Nord-Ouest</t>
        </is>
      </c>
      <c r="E7568" s="104" t="inlineStr">
        <is>
          <t>Sur place</t>
        </is>
      </c>
      <c r="F7568" s="104" t="n">
        <v>30</v>
      </c>
      <c r="G7568" s="159" t="n">
        <v>1824</v>
      </c>
      <c r="H7568" s="159" t="n">
        <v>4710</v>
      </c>
      <c r="I7568" s="160" t="n">
        <v>24432.77</v>
      </c>
      <c r="J7568" s="160" t="n">
        <v>758.4400000000001</v>
      </c>
      <c r="K7568" s="160" t="n">
        <v>23674.33</v>
      </c>
      <c r="L7568" s="160" t="n">
        <v>7175.26</v>
      </c>
    </row>
    <row r="7569">
      <c r="A7569" s="176" t="n">
        <v>46113</v>
      </c>
      <c r="B7569" s="104" t="inlineStr">
        <is>
          <t>2025/26</t>
        </is>
      </c>
      <c r="C7569" s="104" t="inlineStr">
        <is>
          <t>HC-018</t>
        </is>
      </c>
      <c r="D7569" s="104" t="inlineStr">
        <is>
          <t>Nord-Ouest</t>
        </is>
      </c>
      <c r="E7569" s="104" t="inlineStr">
        <is>
          <t>À emporter</t>
        </is>
      </c>
      <c r="F7569" s="104" t="n">
        <v>30</v>
      </c>
      <c r="G7569" s="159" t="n">
        <v>1416</v>
      </c>
      <c r="H7569" s="159" t="n">
        <v>3532</v>
      </c>
      <c r="I7569" s="160" t="n">
        <v>17631.24</v>
      </c>
      <c r="J7569" s="160" t="n">
        <v>549.14</v>
      </c>
      <c r="K7569" s="160" t="n">
        <v>17082.1</v>
      </c>
      <c r="L7569" s="160" t="n">
        <v>5055.73</v>
      </c>
    </row>
    <row r="7570">
      <c r="A7570" s="176" t="n">
        <v>46113</v>
      </c>
      <c r="B7570" s="104" t="inlineStr">
        <is>
          <t>2025/26</t>
        </is>
      </c>
      <c r="C7570" s="104" t="inlineStr">
        <is>
          <t>HC-019</t>
        </is>
      </c>
      <c r="D7570" s="104" t="inlineStr">
        <is>
          <t>Sud-Est</t>
        </is>
      </c>
      <c r="E7570" s="104" t="inlineStr">
        <is>
          <t>Livraison</t>
        </is>
      </c>
      <c r="F7570" s="104" t="n">
        <v>30</v>
      </c>
      <c r="G7570" s="159" t="n">
        <v>1796</v>
      </c>
      <c r="H7570" s="159" t="n">
        <v>4573</v>
      </c>
      <c r="I7570" s="160" t="n">
        <v>29391.66</v>
      </c>
      <c r="J7570" s="160" t="n">
        <v>1594.93</v>
      </c>
      <c r="K7570" s="160" t="n">
        <v>27796.73</v>
      </c>
      <c r="L7570" s="160" t="n">
        <v>9490.41</v>
      </c>
    </row>
    <row r="7571">
      <c r="A7571" s="176" t="n">
        <v>46113</v>
      </c>
      <c r="B7571" s="104" t="inlineStr">
        <is>
          <t>2025/26</t>
        </is>
      </c>
      <c r="C7571" s="104" t="inlineStr">
        <is>
          <t>HC-019</t>
        </is>
      </c>
      <c r="D7571" s="104" t="inlineStr">
        <is>
          <t>Sud-Est</t>
        </is>
      </c>
      <c r="E7571" s="104" t="inlineStr">
        <is>
          <t>Sur place</t>
        </is>
      </c>
      <c r="F7571" s="104" t="n">
        <v>28</v>
      </c>
      <c r="G7571" s="159" t="n">
        <v>2586</v>
      </c>
      <c r="H7571" s="159" t="n">
        <v>6778</v>
      </c>
      <c r="I7571" s="160" t="n">
        <v>34784.19</v>
      </c>
      <c r="J7571" s="160" t="n">
        <v>1029.81</v>
      </c>
      <c r="K7571" s="160" t="n">
        <v>33754.38</v>
      </c>
      <c r="L7571" s="160" t="n">
        <v>11153.04</v>
      </c>
    </row>
    <row r="7572">
      <c r="A7572" s="176" t="n">
        <v>46113</v>
      </c>
      <c r="B7572" s="104" t="inlineStr">
        <is>
          <t>2025/26</t>
        </is>
      </c>
      <c r="C7572" s="104" t="inlineStr">
        <is>
          <t>HC-019</t>
        </is>
      </c>
      <c r="D7572" s="104" t="inlineStr">
        <is>
          <t>Sud-Est</t>
        </is>
      </c>
      <c r="E7572" s="104" t="inlineStr">
        <is>
          <t>À emporter</t>
        </is>
      </c>
      <c r="F7572" s="104" t="n">
        <v>28</v>
      </c>
      <c r="G7572" s="159" t="n">
        <v>2143</v>
      </c>
      <c r="H7572" s="159" t="n">
        <v>5512</v>
      </c>
      <c r="I7572" s="160" t="n">
        <v>26954.24</v>
      </c>
      <c r="J7572" s="160" t="n">
        <v>862.52</v>
      </c>
      <c r="K7572" s="160" t="n">
        <v>26091.72</v>
      </c>
      <c r="L7572" s="160" t="n">
        <v>8637.09</v>
      </c>
    </row>
    <row r="7573">
      <c r="A7573" s="176" t="n">
        <v>46113</v>
      </c>
      <c r="B7573" s="104" t="inlineStr">
        <is>
          <t>2025/26</t>
        </is>
      </c>
      <c r="C7573" s="104" t="inlineStr">
        <is>
          <t>HC-020</t>
        </is>
      </c>
      <c r="D7573" s="104" t="inlineStr">
        <is>
          <t>Sud-Ouest</t>
        </is>
      </c>
      <c r="E7573" s="104" t="inlineStr">
        <is>
          <t>Livraison</t>
        </is>
      </c>
      <c r="F7573" s="104" t="n">
        <v>30</v>
      </c>
      <c r="G7573" s="159" t="n">
        <v>1646</v>
      </c>
      <c r="H7573" s="159" t="n">
        <v>4257</v>
      </c>
      <c r="I7573" s="160" t="n">
        <v>28094.62</v>
      </c>
      <c r="J7573" s="160" t="n">
        <v>1686.52</v>
      </c>
      <c r="K7573" s="160" t="n">
        <v>26408.1</v>
      </c>
      <c r="L7573" s="160" t="n">
        <v>8236.610000000001</v>
      </c>
    </row>
    <row r="7574">
      <c r="A7574" s="176" t="n">
        <v>46113</v>
      </c>
      <c r="B7574" s="104" t="inlineStr">
        <is>
          <t>2025/26</t>
        </is>
      </c>
      <c r="C7574" s="104" t="inlineStr">
        <is>
          <t>HC-020</t>
        </is>
      </c>
      <c r="D7574" s="104" t="inlineStr">
        <is>
          <t>Sud-Ouest</t>
        </is>
      </c>
      <c r="E7574" s="104" t="inlineStr">
        <is>
          <t>Sur place</t>
        </is>
      </c>
      <c r="F7574" s="104" t="n">
        <v>29</v>
      </c>
      <c r="G7574" s="159" t="n">
        <v>3072</v>
      </c>
      <c r="H7574" s="159" t="n">
        <v>7814</v>
      </c>
      <c r="I7574" s="160" t="n">
        <v>41360.66</v>
      </c>
      <c r="J7574" s="160" t="n">
        <v>1228.23</v>
      </c>
      <c r="K7574" s="160" t="n">
        <v>40132.43</v>
      </c>
      <c r="L7574" s="160" t="n">
        <v>11882.81</v>
      </c>
    </row>
    <row r="7575">
      <c r="A7575" s="176" t="n">
        <v>46113</v>
      </c>
      <c r="B7575" s="104" t="inlineStr">
        <is>
          <t>2025/26</t>
        </is>
      </c>
      <c r="C7575" s="104" t="inlineStr">
        <is>
          <t>HC-020</t>
        </is>
      </c>
      <c r="D7575" s="104" t="inlineStr">
        <is>
          <t>Sud-Ouest</t>
        </is>
      </c>
      <c r="E7575" s="104" t="inlineStr">
        <is>
          <t>À emporter</t>
        </is>
      </c>
      <c r="F7575" s="104" t="n">
        <v>30</v>
      </c>
      <c r="G7575" s="159" t="n">
        <v>2561</v>
      </c>
      <c r="H7575" s="159" t="n">
        <v>6589</v>
      </c>
      <c r="I7575" s="160" t="n">
        <v>31654.09</v>
      </c>
      <c r="J7575" s="160" t="n">
        <v>968.6799999999999</v>
      </c>
      <c r="K7575" s="160" t="n">
        <v>30685.41</v>
      </c>
      <c r="L7575" s="160" t="n">
        <v>9160.76</v>
      </c>
    </row>
    <row r="7576">
      <c r="A7576" s="176" t="n">
        <v>46113</v>
      </c>
      <c r="B7576" s="104" t="inlineStr">
        <is>
          <t>2025/26</t>
        </is>
      </c>
      <c r="C7576" s="104" t="inlineStr">
        <is>
          <t>HC-021</t>
        </is>
      </c>
      <c r="D7576" s="104" t="inlineStr">
        <is>
          <t>Île-de-France</t>
        </is>
      </c>
      <c r="E7576" s="104" t="inlineStr">
        <is>
          <t>Drive</t>
        </is>
      </c>
      <c r="F7576" s="104" t="n">
        <v>29</v>
      </c>
      <c r="G7576" s="159" t="n">
        <v>1007</v>
      </c>
      <c r="H7576" s="159" t="n">
        <v>2563</v>
      </c>
      <c r="I7576" s="160" t="n">
        <v>14519.2</v>
      </c>
      <c r="J7576" s="160" t="n">
        <v>424.15</v>
      </c>
      <c r="K7576" s="160" t="n">
        <v>14095.05</v>
      </c>
      <c r="L7576" s="160" t="n">
        <v>4168.85</v>
      </c>
    </row>
    <row r="7577">
      <c r="A7577" s="176" t="n">
        <v>46113</v>
      </c>
      <c r="B7577" s="104" t="inlineStr">
        <is>
          <t>2025/26</t>
        </is>
      </c>
      <c r="C7577" s="104" t="inlineStr">
        <is>
          <t>HC-021</t>
        </is>
      </c>
      <c r="D7577" s="104" t="inlineStr">
        <is>
          <t>Île-de-France</t>
        </is>
      </c>
      <c r="E7577" s="104" t="inlineStr">
        <is>
          <t>Livraison</t>
        </is>
      </c>
      <c r="F7577" s="104" t="n">
        <v>30</v>
      </c>
      <c r="G7577" s="159" t="n">
        <v>1142</v>
      </c>
      <c r="H7577" s="159" t="n">
        <v>2905</v>
      </c>
      <c r="I7577" s="160" t="n">
        <v>19752.64</v>
      </c>
      <c r="J7577" s="160" t="n">
        <v>1136.9</v>
      </c>
      <c r="K7577" s="160" t="n">
        <v>18615.74</v>
      </c>
      <c r="L7577" s="160" t="n">
        <v>5775.85</v>
      </c>
    </row>
    <row r="7578">
      <c r="A7578" s="176" t="n">
        <v>46113</v>
      </c>
      <c r="B7578" s="104" t="inlineStr">
        <is>
          <t>2025/26</t>
        </is>
      </c>
      <c r="C7578" s="104" t="inlineStr">
        <is>
          <t>HC-021</t>
        </is>
      </c>
      <c r="D7578" s="104" t="inlineStr">
        <is>
          <t>Île-de-France</t>
        </is>
      </c>
      <c r="E7578" s="104" t="inlineStr">
        <is>
          <t>Sur place</t>
        </is>
      </c>
      <c r="F7578" s="104" t="n">
        <v>30</v>
      </c>
      <c r="G7578" s="159" t="n">
        <v>2405</v>
      </c>
      <c r="H7578" s="159" t="n">
        <v>5928</v>
      </c>
      <c r="I7578" s="160" t="n">
        <v>32197.04</v>
      </c>
      <c r="J7578" s="160" t="n">
        <v>922.5</v>
      </c>
      <c r="K7578" s="160" t="n">
        <v>31274.54</v>
      </c>
      <c r="L7578" s="160" t="n">
        <v>9274.9</v>
      </c>
    </row>
    <row r="7579">
      <c r="A7579" s="176" t="n">
        <v>46113</v>
      </c>
      <c r="B7579" s="104" t="inlineStr">
        <is>
          <t>2025/26</t>
        </is>
      </c>
      <c r="C7579" s="104" t="inlineStr">
        <is>
          <t>HC-021</t>
        </is>
      </c>
      <c r="D7579" s="104" t="inlineStr">
        <is>
          <t>Île-de-France</t>
        </is>
      </c>
      <c r="E7579" s="104" t="inlineStr">
        <is>
          <t>À emporter</t>
        </is>
      </c>
      <c r="F7579" s="104" t="n">
        <v>30</v>
      </c>
      <c r="G7579" s="159" t="n">
        <v>1875</v>
      </c>
      <c r="H7579" s="159" t="n">
        <v>4905</v>
      </c>
      <c r="I7579" s="160" t="n">
        <v>23231.34</v>
      </c>
      <c r="J7579" s="160" t="n">
        <v>681.45</v>
      </c>
      <c r="K7579" s="160" t="n">
        <v>22549.89</v>
      </c>
      <c r="L7579" s="160" t="n">
        <v>6678.08</v>
      </c>
    </row>
    <row r="7580">
      <c r="A7580" s="176" t="n">
        <v>46113</v>
      </c>
      <c r="B7580" s="104" t="inlineStr">
        <is>
          <t>2025/26</t>
        </is>
      </c>
      <c r="C7580" s="104" t="inlineStr">
        <is>
          <t>HC-022</t>
        </is>
      </c>
      <c r="D7580" s="104" t="inlineStr">
        <is>
          <t>Nord-Ouest</t>
        </is>
      </c>
      <c r="E7580" s="104" t="inlineStr">
        <is>
          <t>Livraison</t>
        </is>
      </c>
      <c r="F7580" s="104" t="n">
        <v>30</v>
      </c>
      <c r="G7580" s="159" t="n">
        <v>1296</v>
      </c>
      <c r="H7580" s="159" t="n">
        <v>3310</v>
      </c>
      <c r="I7580" s="160" t="n">
        <v>22473.21</v>
      </c>
      <c r="J7580" s="160" t="n">
        <v>1288.38</v>
      </c>
      <c r="K7580" s="160" t="n">
        <v>21184.83</v>
      </c>
      <c r="L7580" s="160" t="n">
        <v>6588.85</v>
      </c>
    </row>
    <row r="7581">
      <c r="A7581" s="176" t="n">
        <v>46113</v>
      </c>
      <c r="B7581" s="104" t="inlineStr">
        <is>
          <t>2025/26</t>
        </is>
      </c>
      <c r="C7581" s="104" t="inlineStr">
        <is>
          <t>HC-022</t>
        </is>
      </c>
      <c r="D7581" s="104" t="inlineStr">
        <is>
          <t>Nord-Ouest</t>
        </is>
      </c>
      <c r="E7581" s="104" t="inlineStr">
        <is>
          <t>Sur place</t>
        </is>
      </c>
      <c r="F7581" s="104" t="n">
        <v>30</v>
      </c>
      <c r="G7581" s="159" t="n">
        <v>2716</v>
      </c>
      <c r="H7581" s="159" t="n">
        <v>6646</v>
      </c>
      <c r="I7581" s="160" t="n">
        <v>37041.19</v>
      </c>
      <c r="J7581" s="160" t="n">
        <v>1010.36</v>
      </c>
      <c r="K7581" s="160" t="n">
        <v>36030.83</v>
      </c>
      <c r="L7581" s="160" t="n">
        <v>10704.05</v>
      </c>
    </row>
    <row r="7582">
      <c r="A7582" s="176" t="n">
        <v>46113</v>
      </c>
      <c r="B7582" s="104" t="inlineStr">
        <is>
          <t>2025/26</t>
        </is>
      </c>
      <c r="C7582" s="104" t="inlineStr">
        <is>
          <t>HC-022</t>
        </is>
      </c>
      <c r="D7582" s="104" t="inlineStr">
        <is>
          <t>Nord-Ouest</t>
        </is>
      </c>
      <c r="E7582" s="104" t="inlineStr">
        <is>
          <t>À emporter</t>
        </is>
      </c>
      <c r="F7582" s="104" t="n">
        <v>30</v>
      </c>
      <c r="G7582" s="159" t="n">
        <v>2167</v>
      </c>
      <c r="H7582" s="159" t="n">
        <v>5646</v>
      </c>
      <c r="I7582" s="160" t="n">
        <v>27040.42</v>
      </c>
      <c r="J7582" s="160" t="n">
        <v>934.21</v>
      </c>
      <c r="K7582" s="160" t="n">
        <v>26106.21</v>
      </c>
      <c r="L7582" s="160" t="n">
        <v>7714.94</v>
      </c>
    </row>
    <row r="7583">
      <c r="A7583" s="176" t="n">
        <v>46113</v>
      </c>
      <c r="B7583" s="104" t="inlineStr">
        <is>
          <t>2025/26</t>
        </is>
      </c>
      <c r="C7583" s="104" t="inlineStr">
        <is>
          <t>HC-023</t>
        </is>
      </c>
      <c r="D7583" s="104" t="inlineStr">
        <is>
          <t>Sud-Est</t>
        </is>
      </c>
      <c r="E7583" s="104" t="inlineStr">
        <is>
          <t>Drive</t>
        </is>
      </c>
      <c r="F7583" s="104" t="n">
        <v>30</v>
      </c>
      <c r="G7583" s="159" t="n">
        <v>1184</v>
      </c>
      <c r="H7583" s="159" t="n">
        <v>2918</v>
      </c>
      <c r="I7583" s="160" t="n">
        <v>16946.29</v>
      </c>
      <c r="J7583" s="160" t="n">
        <v>486.75</v>
      </c>
      <c r="K7583" s="160" t="n">
        <v>16459.54</v>
      </c>
      <c r="L7583" s="160" t="n">
        <v>4925.35</v>
      </c>
    </row>
    <row r="7584">
      <c r="A7584" s="176" t="n">
        <v>46113</v>
      </c>
      <c r="B7584" s="104" t="inlineStr">
        <is>
          <t>2025/26</t>
        </is>
      </c>
      <c r="C7584" s="104" t="inlineStr">
        <is>
          <t>HC-023</t>
        </is>
      </c>
      <c r="D7584" s="104" t="inlineStr">
        <is>
          <t>Sud-Est</t>
        </is>
      </c>
      <c r="E7584" s="104" t="inlineStr">
        <is>
          <t>Livraison</t>
        </is>
      </c>
      <c r="F7584" s="104" t="n">
        <v>29</v>
      </c>
      <c r="G7584" s="159" t="n">
        <v>1444</v>
      </c>
      <c r="H7584" s="159" t="n">
        <v>3661</v>
      </c>
      <c r="I7584" s="160" t="n">
        <v>24913.48</v>
      </c>
      <c r="J7584" s="160" t="n">
        <v>1566.03</v>
      </c>
      <c r="K7584" s="160" t="n">
        <v>23347.45</v>
      </c>
      <c r="L7584" s="160" t="n">
        <v>7287.21</v>
      </c>
    </row>
    <row r="7585">
      <c r="A7585" s="176" t="n">
        <v>46113</v>
      </c>
      <c r="B7585" s="104" t="inlineStr">
        <is>
          <t>2025/26</t>
        </is>
      </c>
      <c r="C7585" s="104" t="inlineStr">
        <is>
          <t>HC-023</t>
        </is>
      </c>
      <c r="D7585" s="104" t="inlineStr">
        <is>
          <t>Sud-Est</t>
        </is>
      </c>
      <c r="E7585" s="104" t="inlineStr">
        <is>
          <t>Sur place</t>
        </is>
      </c>
      <c r="F7585" s="104" t="n">
        <v>30</v>
      </c>
      <c r="G7585" s="159" t="n">
        <v>3063</v>
      </c>
      <c r="H7585" s="159" t="n">
        <v>7889</v>
      </c>
      <c r="I7585" s="160" t="n">
        <v>41752.72</v>
      </c>
      <c r="J7585" s="160" t="n">
        <v>1289.77</v>
      </c>
      <c r="K7585" s="160" t="n">
        <v>40462.95</v>
      </c>
      <c r="L7585" s="160" t="n">
        <v>12247.94</v>
      </c>
    </row>
    <row r="7586">
      <c r="A7586" s="176" t="n">
        <v>46113</v>
      </c>
      <c r="B7586" s="104" t="inlineStr">
        <is>
          <t>2025/26</t>
        </is>
      </c>
      <c r="C7586" s="104" t="inlineStr">
        <is>
          <t>HC-023</t>
        </is>
      </c>
      <c r="D7586" s="104" t="inlineStr">
        <is>
          <t>Sud-Est</t>
        </is>
      </c>
      <c r="E7586" s="104" t="inlineStr">
        <is>
          <t>À emporter</t>
        </is>
      </c>
      <c r="F7586" s="104" t="n">
        <v>30</v>
      </c>
      <c r="G7586" s="159" t="n">
        <v>2369</v>
      </c>
      <c r="H7586" s="159" t="n">
        <v>5991</v>
      </c>
      <c r="I7586" s="160" t="n">
        <v>29386.22</v>
      </c>
      <c r="J7586" s="160" t="n">
        <v>869.2</v>
      </c>
      <c r="K7586" s="160" t="n">
        <v>28517.02</v>
      </c>
      <c r="L7586" s="160" t="n">
        <v>8509.02</v>
      </c>
    </row>
    <row r="7587">
      <c r="A7587" s="176" t="n">
        <v>46113</v>
      </c>
      <c r="B7587" s="104" t="inlineStr">
        <is>
          <t>2025/26</t>
        </is>
      </c>
      <c r="C7587" s="104" t="inlineStr">
        <is>
          <t>HC-024</t>
        </is>
      </c>
      <c r="D7587" s="104" t="inlineStr">
        <is>
          <t>Sud-Ouest</t>
        </is>
      </c>
      <c r="E7587" s="104" t="inlineStr">
        <is>
          <t>Livraison</t>
        </is>
      </c>
      <c r="F7587" s="104" t="n">
        <v>30</v>
      </c>
      <c r="G7587" s="159" t="n">
        <v>1876</v>
      </c>
      <c r="H7587" s="159" t="n">
        <v>4748</v>
      </c>
      <c r="I7587" s="160" t="n">
        <v>32744.22</v>
      </c>
      <c r="J7587" s="160" t="n">
        <v>1960.23</v>
      </c>
      <c r="K7587" s="160" t="n">
        <v>30783.99</v>
      </c>
      <c r="L7587" s="160" t="n">
        <v>9493.07</v>
      </c>
    </row>
    <row r="7588">
      <c r="A7588" s="176" t="n">
        <v>46113</v>
      </c>
      <c r="B7588" s="104" t="inlineStr">
        <is>
          <t>2025/26</t>
        </is>
      </c>
      <c r="C7588" s="104" t="inlineStr">
        <is>
          <t>HC-024</t>
        </is>
      </c>
      <c r="D7588" s="104" t="inlineStr">
        <is>
          <t>Sud-Ouest</t>
        </is>
      </c>
      <c r="E7588" s="104" t="inlineStr">
        <is>
          <t>Sur place</t>
        </is>
      </c>
      <c r="F7588" s="104" t="n">
        <v>30</v>
      </c>
      <c r="G7588" s="159" t="n">
        <v>3877</v>
      </c>
      <c r="H7588" s="159" t="n">
        <v>10074</v>
      </c>
      <c r="I7588" s="160" t="n">
        <v>52115.25</v>
      </c>
      <c r="J7588" s="160" t="n">
        <v>1639.69</v>
      </c>
      <c r="K7588" s="160" t="n">
        <v>50475.56</v>
      </c>
      <c r="L7588" s="160" t="n">
        <v>15008.28</v>
      </c>
    </row>
    <row r="7589">
      <c r="A7589" s="176" t="n">
        <v>46113</v>
      </c>
      <c r="B7589" s="104" t="inlineStr">
        <is>
          <t>2025/26</t>
        </is>
      </c>
      <c r="C7589" s="104" t="inlineStr">
        <is>
          <t>HC-024</t>
        </is>
      </c>
      <c r="D7589" s="104" t="inlineStr">
        <is>
          <t>Sud-Ouest</t>
        </is>
      </c>
      <c r="E7589" s="104" t="inlineStr">
        <is>
          <t>À emporter</t>
        </is>
      </c>
      <c r="F7589" s="104" t="n">
        <v>29</v>
      </c>
      <c r="G7589" s="159" t="n">
        <v>2816</v>
      </c>
      <c r="H7589" s="159" t="n">
        <v>6988</v>
      </c>
      <c r="I7589" s="160" t="n">
        <v>34957.47</v>
      </c>
      <c r="J7589" s="160" t="n">
        <v>1010.95</v>
      </c>
      <c r="K7589" s="160" t="n">
        <v>33946.52</v>
      </c>
      <c r="L7589" s="160" t="n">
        <v>10072.83</v>
      </c>
    </row>
    <row r="7590">
      <c r="A7590" s="176" t="n">
        <v>46113</v>
      </c>
      <c r="B7590" s="104" t="inlineStr">
        <is>
          <t>2025/26</t>
        </is>
      </c>
      <c r="C7590" s="104" t="inlineStr">
        <is>
          <t>HC-025</t>
        </is>
      </c>
      <c r="D7590" s="104" t="inlineStr">
        <is>
          <t>Île-de-France</t>
        </is>
      </c>
      <c r="E7590" s="104" t="inlineStr">
        <is>
          <t>Drive</t>
        </is>
      </c>
      <c r="F7590" s="104" t="n">
        <v>30</v>
      </c>
      <c r="G7590" s="159" t="n">
        <v>1618</v>
      </c>
      <c r="H7590" s="159" t="n">
        <v>3932</v>
      </c>
      <c r="I7590" s="160" t="n">
        <v>23194.42</v>
      </c>
      <c r="J7590" s="160" t="n">
        <v>645.37</v>
      </c>
      <c r="K7590" s="160" t="n">
        <v>22549.05</v>
      </c>
      <c r="L7590" s="160" t="n">
        <v>6738.71</v>
      </c>
    </row>
    <row r="7591">
      <c r="A7591" s="176" t="n">
        <v>46113</v>
      </c>
      <c r="B7591" s="104" t="inlineStr">
        <is>
          <t>2025/26</t>
        </is>
      </c>
      <c r="C7591" s="104" t="inlineStr">
        <is>
          <t>HC-025</t>
        </is>
      </c>
      <c r="D7591" s="104" t="inlineStr">
        <is>
          <t>Île-de-France</t>
        </is>
      </c>
      <c r="E7591" s="104" t="inlineStr">
        <is>
          <t>Livraison</t>
        </is>
      </c>
      <c r="F7591" s="104" t="n">
        <v>30</v>
      </c>
      <c r="G7591" s="159" t="n">
        <v>2131</v>
      </c>
      <c r="H7591" s="159" t="n">
        <v>5400</v>
      </c>
      <c r="I7591" s="160" t="n">
        <v>36313.11</v>
      </c>
      <c r="J7591" s="160" t="n">
        <v>1950.32</v>
      </c>
      <c r="K7591" s="160" t="n">
        <v>34362.79</v>
      </c>
      <c r="L7591" s="160" t="n">
        <v>10571.58</v>
      </c>
    </row>
    <row r="7592">
      <c r="A7592" s="176" t="n">
        <v>46113</v>
      </c>
      <c r="B7592" s="104" t="inlineStr">
        <is>
          <t>2025/26</t>
        </is>
      </c>
      <c r="C7592" s="104" t="inlineStr">
        <is>
          <t>HC-025</t>
        </is>
      </c>
      <c r="D7592" s="104" t="inlineStr">
        <is>
          <t>Île-de-France</t>
        </is>
      </c>
      <c r="E7592" s="104" t="inlineStr">
        <is>
          <t>Sur place</t>
        </is>
      </c>
      <c r="F7592" s="104" t="n">
        <v>29</v>
      </c>
      <c r="G7592" s="159" t="n">
        <v>3850</v>
      </c>
      <c r="H7592" s="159" t="n">
        <v>9782</v>
      </c>
      <c r="I7592" s="160" t="n">
        <v>51395.7</v>
      </c>
      <c r="J7592" s="160" t="n">
        <v>1627.72</v>
      </c>
      <c r="K7592" s="160" t="n">
        <v>49767.98</v>
      </c>
      <c r="L7592" s="160" t="n">
        <v>14854.41</v>
      </c>
    </row>
    <row r="7593">
      <c r="A7593" s="176" t="n">
        <v>46113</v>
      </c>
      <c r="B7593" s="104" t="inlineStr">
        <is>
          <t>2025/26</t>
        </is>
      </c>
      <c r="C7593" s="104" t="inlineStr">
        <is>
          <t>HC-025</t>
        </is>
      </c>
      <c r="D7593" s="104" t="inlineStr">
        <is>
          <t>Île-de-France</t>
        </is>
      </c>
      <c r="E7593" s="104" t="inlineStr">
        <is>
          <t>À emporter</t>
        </is>
      </c>
      <c r="F7593" s="104" t="n">
        <v>29</v>
      </c>
      <c r="G7593" s="159" t="n">
        <v>2987</v>
      </c>
      <c r="H7593" s="159" t="n">
        <v>7625</v>
      </c>
      <c r="I7593" s="160" t="n">
        <v>37061.37</v>
      </c>
      <c r="J7593" s="160" t="n">
        <v>1204.85</v>
      </c>
      <c r="K7593" s="160" t="n">
        <v>35856.52</v>
      </c>
      <c r="L7593" s="160" t="n">
        <v>10675.69</v>
      </c>
    </row>
    <row r="7594">
      <c r="A7594" s="176" t="n">
        <v>46113</v>
      </c>
      <c r="B7594" s="104" t="inlineStr">
        <is>
          <t>2025/26</t>
        </is>
      </c>
      <c r="C7594" s="104" t="inlineStr">
        <is>
          <t>HC-026</t>
        </is>
      </c>
      <c r="D7594" s="104" t="inlineStr">
        <is>
          <t>Nord-Ouest</t>
        </is>
      </c>
      <c r="E7594" s="104" t="inlineStr">
        <is>
          <t>Drive</t>
        </is>
      </c>
      <c r="F7594" s="104" t="n">
        <v>30</v>
      </c>
      <c r="G7594" s="159" t="n">
        <v>1083</v>
      </c>
      <c r="H7594" s="159" t="n">
        <v>2728</v>
      </c>
      <c r="I7594" s="160" t="n">
        <v>15483.66</v>
      </c>
      <c r="J7594" s="160" t="n">
        <v>418.43</v>
      </c>
      <c r="K7594" s="160" t="n">
        <v>15065.23</v>
      </c>
      <c r="L7594" s="160" t="n">
        <v>4491.63</v>
      </c>
    </row>
    <row r="7595">
      <c r="A7595" s="176" t="n">
        <v>46113</v>
      </c>
      <c r="B7595" s="104" t="inlineStr">
        <is>
          <t>2025/26</t>
        </is>
      </c>
      <c r="C7595" s="104" t="inlineStr">
        <is>
          <t>HC-026</t>
        </is>
      </c>
      <c r="D7595" s="104" t="inlineStr">
        <is>
          <t>Nord-Ouest</t>
        </is>
      </c>
      <c r="E7595" s="104" t="inlineStr">
        <is>
          <t>Livraison</t>
        </is>
      </c>
      <c r="F7595" s="104" t="n">
        <v>30</v>
      </c>
      <c r="G7595" s="159" t="n">
        <v>1323</v>
      </c>
      <c r="H7595" s="159" t="n">
        <v>3393</v>
      </c>
      <c r="I7595" s="160" t="n">
        <v>22526.96</v>
      </c>
      <c r="J7595" s="160" t="n">
        <v>1269.38</v>
      </c>
      <c r="K7595" s="160" t="n">
        <v>21257.58</v>
      </c>
      <c r="L7595" s="160" t="n">
        <v>6575.49</v>
      </c>
    </row>
    <row r="7596">
      <c r="A7596" s="176" t="n">
        <v>46113</v>
      </c>
      <c r="B7596" s="104" t="inlineStr">
        <is>
          <t>2025/26</t>
        </is>
      </c>
      <c r="C7596" s="104" t="inlineStr">
        <is>
          <t>HC-026</t>
        </is>
      </c>
      <c r="D7596" s="104" t="inlineStr">
        <is>
          <t>Nord-Ouest</t>
        </is>
      </c>
      <c r="E7596" s="104" t="inlineStr">
        <is>
          <t>Sur place</t>
        </is>
      </c>
      <c r="F7596" s="104" t="n">
        <v>30</v>
      </c>
      <c r="G7596" s="159" t="n">
        <v>2622</v>
      </c>
      <c r="H7596" s="159" t="n">
        <v>6686</v>
      </c>
      <c r="I7596" s="160" t="n">
        <v>35323.43</v>
      </c>
      <c r="J7596" s="160" t="n">
        <v>1147.16</v>
      </c>
      <c r="K7596" s="160" t="n">
        <v>34176.27</v>
      </c>
      <c r="L7596" s="160" t="n">
        <v>10168.35</v>
      </c>
    </row>
    <row r="7597">
      <c r="A7597" s="176" t="n">
        <v>46113</v>
      </c>
      <c r="B7597" s="104" t="inlineStr">
        <is>
          <t>2025/26</t>
        </is>
      </c>
      <c r="C7597" s="104" t="inlineStr">
        <is>
          <t>HC-026</t>
        </is>
      </c>
      <c r="D7597" s="104" t="inlineStr">
        <is>
          <t>Nord-Ouest</t>
        </is>
      </c>
      <c r="E7597" s="104" t="inlineStr">
        <is>
          <t>À emporter</t>
        </is>
      </c>
      <c r="F7597" s="104" t="n">
        <v>29</v>
      </c>
      <c r="G7597" s="159" t="n">
        <v>1958</v>
      </c>
      <c r="H7597" s="159" t="n">
        <v>4989</v>
      </c>
      <c r="I7597" s="160" t="n">
        <v>24085.94</v>
      </c>
      <c r="J7597" s="160" t="n">
        <v>726</v>
      </c>
      <c r="K7597" s="160" t="n">
        <v>23359.94</v>
      </c>
      <c r="L7597" s="160" t="n">
        <v>6909.69</v>
      </c>
    </row>
    <row r="7598">
      <c r="A7598" s="176" t="n">
        <v>46113</v>
      </c>
      <c r="B7598" s="104" t="inlineStr">
        <is>
          <t>2025/26</t>
        </is>
      </c>
      <c r="C7598" s="104" t="inlineStr">
        <is>
          <t>HC-027</t>
        </is>
      </c>
      <c r="D7598" s="104" t="inlineStr">
        <is>
          <t>Sud-Est</t>
        </is>
      </c>
      <c r="E7598" s="104" t="inlineStr">
        <is>
          <t>Livraison</t>
        </is>
      </c>
      <c r="F7598" s="104" t="n">
        <v>30</v>
      </c>
      <c r="G7598" s="159" t="n">
        <v>1931</v>
      </c>
      <c r="H7598" s="159" t="n">
        <v>4928</v>
      </c>
      <c r="I7598" s="160" t="n">
        <v>32720.82</v>
      </c>
      <c r="J7598" s="160" t="n">
        <v>1914.72</v>
      </c>
      <c r="K7598" s="160" t="n">
        <v>30806.1</v>
      </c>
      <c r="L7598" s="160" t="n">
        <v>9600.719999999999</v>
      </c>
    </row>
    <row r="7599">
      <c r="A7599" s="176" t="n">
        <v>46113</v>
      </c>
      <c r="B7599" s="104" t="inlineStr">
        <is>
          <t>2025/26</t>
        </is>
      </c>
      <c r="C7599" s="104" t="inlineStr">
        <is>
          <t>HC-027</t>
        </is>
      </c>
      <c r="D7599" s="104" t="inlineStr">
        <is>
          <t>Sud-Est</t>
        </is>
      </c>
      <c r="E7599" s="104" t="inlineStr">
        <is>
          <t>Sur place</t>
        </is>
      </c>
      <c r="F7599" s="104" t="n">
        <v>30</v>
      </c>
      <c r="G7599" s="159" t="n">
        <v>3936</v>
      </c>
      <c r="H7599" s="159" t="n">
        <v>9990</v>
      </c>
      <c r="I7599" s="160" t="n">
        <v>52994.12</v>
      </c>
      <c r="J7599" s="160" t="n">
        <v>1503.57</v>
      </c>
      <c r="K7599" s="160" t="n">
        <v>51490.55</v>
      </c>
      <c r="L7599" s="160" t="n">
        <v>15294.27</v>
      </c>
    </row>
    <row r="7600">
      <c r="A7600" s="176" t="n">
        <v>46113</v>
      </c>
      <c r="B7600" s="104" t="inlineStr">
        <is>
          <t>2025/26</t>
        </is>
      </c>
      <c r="C7600" s="104" t="inlineStr">
        <is>
          <t>HC-027</t>
        </is>
      </c>
      <c r="D7600" s="104" t="inlineStr">
        <is>
          <t>Sud-Est</t>
        </is>
      </c>
      <c r="E7600" s="104" t="inlineStr">
        <is>
          <t>À emporter</t>
        </is>
      </c>
      <c r="F7600" s="104" t="n">
        <v>28</v>
      </c>
      <c r="G7600" s="159" t="n">
        <v>2867</v>
      </c>
      <c r="H7600" s="159" t="n">
        <v>7390</v>
      </c>
      <c r="I7600" s="160" t="n">
        <v>35743.16</v>
      </c>
      <c r="J7600" s="160" t="n">
        <v>957.05</v>
      </c>
      <c r="K7600" s="160" t="n">
        <v>34786.11</v>
      </c>
      <c r="L7600" s="160" t="n">
        <v>10292.04</v>
      </c>
    </row>
    <row r="7601">
      <c r="A7601" s="176" t="n">
        <v>46113</v>
      </c>
      <c r="B7601" s="104" t="inlineStr">
        <is>
          <t>2025/26</t>
        </is>
      </c>
      <c r="C7601" s="104" t="inlineStr">
        <is>
          <t>HC-028</t>
        </is>
      </c>
      <c r="D7601" s="104" t="inlineStr">
        <is>
          <t>Sud-Ouest</t>
        </is>
      </c>
      <c r="E7601" s="104" t="inlineStr">
        <is>
          <t>Livraison</t>
        </is>
      </c>
      <c r="F7601" s="104" t="n">
        <v>30</v>
      </c>
      <c r="G7601" s="159" t="n">
        <v>1499</v>
      </c>
      <c r="H7601" s="159" t="n">
        <v>3802</v>
      </c>
      <c r="I7601" s="160" t="n">
        <v>25728.04</v>
      </c>
      <c r="J7601" s="160" t="n">
        <v>1531.15</v>
      </c>
      <c r="K7601" s="160" t="n">
        <v>24196.89</v>
      </c>
      <c r="L7601" s="160" t="n">
        <v>7469.97</v>
      </c>
    </row>
    <row r="7602">
      <c r="A7602" s="176" t="n">
        <v>46113</v>
      </c>
      <c r="B7602" s="104" t="inlineStr">
        <is>
          <t>2025/26</t>
        </is>
      </c>
      <c r="C7602" s="104" t="inlineStr">
        <is>
          <t>HC-028</t>
        </is>
      </c>
      <c r="D7602" s="104" t="inlineStr">
        <is>
          <t>Sud-Ouest</t>
        </is>
      </c>
      <c r="E7602" s="104" t="inlineStr">
        <is>
          <t>Sur place</t>
        </is>
      </c>
      <c r="F7602" s="104" t="n">
        <v>29</v>
      </c>
      <c r="G7602" s="159" t="n">
        <v>2886</v>
      </c>
      <c r="H7602" s="159" t="n">
        <v>7589</v>
      </c>
      <c r="I7602" s="160" t="n">
        <v>38806.41</v>
      </c>
      <c r="J7602" s="160" t="n">
        <v>1112.94</v>
      </c>
      <c r="K7602" s="160" t="n">
        <v>37693.47</v>
      </c>
      <c r="L7602" s="160" t="n">
        <v>11264.3</v>
      </c>
    </row>
    <row r="7603">
      <c r="A7603" s="176" t="n">
        <v>46113</v>
      </c>
      <c r="B7603" s="104" t="inlineStr">
        <is>
          <t>2025/26</t>
        </is>
      </c>
      <c r="C7603" s="104" t="inlineStr">
        <is>
          <t>HC-028</t>
        </is>
      </c>
      <c r="D7603" s="104" t="inlineStr">
        <is>
          <t>Sud-Ouest</t>
        </is>
      </c>
      <c r="E7603" s="104" t="inlineStr">
        <is>
          <t>À emporter</t>
        </is>
      </c>
      <c r="F7603" s="104" t="n">
        <v>30</v>
      </c>
      <c r="G7603" s="159" t="n">
        <v>2352</v>
      </c>
      <c r="H7603" s="159" t="n">
        <v>5910</v>
      </c>
      <c r="I7603" s="160" t="n">
        <v>28954.41</v>
      </c>
      <c r="J7603" s="160" t="n">
        <v>893.42</v>
      </c>
      <c r="K7603" s="160" t="n">
        <v>28060.99</v>
      </c>
      <c r="L7603" s="160" t="n">
        <v>8417.700000000001</v>
      </c>
    </row>
    <row r="7604">
      <c r="A7604" s="176" t="n">
        <v>46113</v>
      </c>
      <c r="B7604" s="104" t="inlineStr">
        <is>
          <t>2025/26</t>
        </is>
      </c>
      <c r="C7604" s="104" t="inlineStr">
        <is>
          <t>HC-029</t>
        </is>
      </c>
      <c r="D7604" s="104" t="inlineStr">
        <is>
          <t>Île-de-France</t>
        </is>
      </c>
      <c r="E7604" s="104" t="inlineStr">
        <is>
          <t>Drive</t>
        </is>
      </c>
      <c r="F7604" s="104" t="n">
        <v>30</v>
      </c>
      <c r="G7604" s="159" t="n">
        <v>2142</v>
      </c>
      <c r="H7604" s="159" t="n">
        <v>5556</v>
      </c>
      <c r="I7604" s="160" t="n">
        <v>30698.69</v>
      </c>
      <c r="J7604" s="160" t="n">
        <v>892.5700000000001</v>
      </c>
      <c r="K7604" s="160" t="n">
        <v>29806.12</v>
      </c>
      <c r="L7604" s="160" t="n">
        <v>8904.639999999999</v>
      </c>
    </row>
    <row r="7605">
      <c r="A7605" s="176" t="n">
        <v>46113</v>
      </c>
      <c r="B7605" s="104" t="inlineStr">
        <is>
          <t>2025/26</t>
        </is>
      </c>
      <c r="C7605" s="104" t="inlineStr">
        <is>
          <t>HC-029</t>
        </is>
      </c>
      <c r="D7605" s="104" t="inlineStr">
        <is>
          <t>Île-de-France</t>
        </is>
      </c>
      <c r="E7605" s="104" t="inlineStr">
        <is>
          <t>Livraison</t>
        </is>
      </c>
      <c r="F7605" s="104" t="n">
        <v>30</v>
      </c>
      <c r="G7605" s="159" t="n">
        <v>2673</v>
      </c>
      <c r="H7605" s="159" t="n">
        <v>6598</v>
      </c>
      <c r="I7605" s="160" t="n">
        <v>45334.71</v>
      </c>
      <c r="J7605" s="160" t="n">
        <v>2677.71</v>
      </c>
      <c r="K7605" s="160" t="n">
        <v>42657</v>
      </c>
      <c r="L7605" s="160" t="n">
        <v>13236.55</v>
      </c>
    </row>
    <row r="7606">
      <c r="A7606" s="176" t="n">
        <v>46113</v>
      </c>
      <c r="B7606" s="104" t="inlineStr">
        <is>
          <t>2025/26</t>
        </is>
      </c>
      <c r="C7606" s="104" t="inlineStr">
        <is>
          <t>HC-029</t>
        </is>
      </c>
      <c r="D7606" s="104" t="inlineStr">
        <is>
          <t>Île-de-France</t>
        </is>
      </c>
      <c r="E7606" s="104" t="inlineStr">
        <is>
          <t>Sur place</t>
        </is>
      </c>
      <c r="F7606" s="104" t="n">
        <v>29</v>
      </c>
      <c r="G7606" s="159" t="n">
        <v>4989</v>
      </c>
      <c r="H7606" s="159" t="n">
        <v>13068</v>
      </c>
      <c r="I7606" s="160" t="n">
        <v>67721.12</v>
      </c>
      <c r="J7606" s="160" t="n">
        <v>2062.46</v>
      </c>
      <c r="K7606" s="160" t="n">
        <v>65658.66</v>
      </c>
      <c r="L7606" s="160" t="n">
        <v>19599.89</v>
      </c>
    </row>
    <row r="7607">
      <c r="A7607" s="176" t="n">
        <v>46113</v>
      </c>
      <c r="B7607" s="104" t="inlineStr">
        <is>
          <t>2025/26</t>
        </is>
      </c>
      <c r="C7607" s="104" t="inlineStr">
        <is>
          <t>HC-029</t>
        </is>
      </c>
      <c r="D7607" s="104" t="inlineStr">
        <is>
          <t>Île-de-France</t>
        </is>
      </c>
      <c r="E7607" s="104" t="inlineStr">
        <is>
          <t>À emporter</t>
        </is>
      </c>
      <c r="F7607" s="104" t="n">
        <v>30</v>
      </c>
      <c r="G7607" s="159" t="n">
        <v>3894</v>
      </c>
      <c r="H7607" s="159" t="n">
        <v>10069</v>
      </c>
      <c r="I7607" s="160" t="n">
        <v>48056.42</v>
      </c>
      <c r="J7607" s="160" t="n">
        <v>1433.48</v>
      </c>
      <c r="K7607" s="160" t="n">
        <v>46622.94</v>
      </c>
      <c r="L7607" s="160" t="n">
        <v>13811.93</v>
      </c>
    </row>
    <row r="7608">
      <c r="A7608" s="176" t="n">
        <v>46113</v>
      </c>
      <c r="B7608" s="104" t="inlineStr">
        <is>
          <t>2025/26</t>
        </is>
      </c>
      <c r="C7608" s="104" t="inlineStr">
        <is>
          <t>HC-030</t>
        </is>
      </c>
      <c r="D7608" s="104" t="inlineStr">
        <is>
          <t>Nord-Ouest</t>
        </is>
      </c>
      <c r="E7608" s="104" t="inlineStr">
        <is>
          <t>Livraison</t>
        </is>
      </c>
      <c r="F7608" s="104" t="n">
        <v>30</v>
      </c>
      <c r="G7608" s="159" t="n">
        <v>1952</v>
      </c>
      <c r="H7608" s="159" t="n">
        <v>4756</v>
      </c>
      <c r="I7608" s="160" t="n">
        <v>32255.59</v>
      </c>
      <c r="J7608" s="160" t="n">
        <v>1778.71</v>
      </c>
      <c r="K7608" s="160" t="n">
        <v>30476.88</v>
      </c>
      <c r="L7608" s="160" t="n">
        <v>9350</v>
      </c>
    </row>
    <row r="7609">
      <c r="A7609" s="176" t="n">
        <v>46113</v>
      </c>
      <c r="B7609" s="104" t="inlineStr">
        <is>
          <t>2025/26</t>
        </is>
      </c>
      <c r="C7609" s="104" t="inlineStr">
        <is>
          <t>HC-030</t>
        </is>
      </c>
      <c r="D7609" s="104" t="inlineStr">
        <is>
          <t>Nord-Ouest</t>
        </is>
      </c>
      <c r="E7609" s="104" t="inlineStr">
        <is>
          <t>Sur place</t>
        </is>
      </c>
      <c r="F7609" s="104" t="n">
        <v>28</v>
      </c>
      <c r="G7609" s="159" t="n">
        <v>3149</v>
      </c>
      <c r="H7609" s="159" t="n">
        <v>7914</v>
      </c>
      <c r="I7609" s="160" t="n">
        <v>42520.06</v>
      </c>
      <c r="J7609" s="160" t="n">
        <v>1173.05</v>
      </c>
      <c r="K7609" s="160" t="n">
        <v>41347.01</v>
      </c>
      <c r="L7609" s="160" t="n">
        <v>12278.58</v>
      </c>
    </row>
    <row r="7610">
      <c r="A7610" s="176" t="n">
        <v>46113</v>
      </c>
      <c r="B7610" s="104" t="inlineStr">
        <is>
          <t>2025/26</t>
        </is>
      </c>
      <c r="C7610" s="104" t="inlineStr">
        <is>
          <t>HC-030</t>
        </is>
      </c>
      <c r="D7610" s="104" t="inlineStr">
        <is>
          <t>Nord-Ouest</t>
        </is>
      </c>
      <c r="E7610" s="104" t="inlineStr">
        <is>
          <t>À emporter</t>
        </is>
      </c>
      <c r="F7610" s="104" t="n">
        <v>30</v>
      </c>
      <c r="G7610" s="159" t="n">
        <v>2588</v>
      </c>
      <c r="H7610" s="159" t="n">
        <v>6505</v>
      </c>
      <c r="I7610" s="160" t="n">
        <v>31867.18</v>
      </c>
      <c r="J7610" s="160" t="n">
        <v>1042.29</v>
      </c>
      <c r="K7610" s="160" t="n">
        <v>30824.89</v>
      </c>
      <c r="L7610" s="160" t="n">
        <v>9185.440000000001</v>
      </c>
    </row>
    <row r="7611">
      <c r="A7611" s="176" t="n">
        <v>46113</v>
      </c>
      <c r="B7611" s="104" t="inlineStr">
        <is>
          <t>2025/26</t>
        </is>
      </c>
      <c r="C7611" s="104" t="inlineStr">
        <is>
          <t>HC-031</t>
        </is>
      </c>
      <c r="D7611" s="104" t="inlineStr">
        <is>
          <t>Sud-Est</t>
        </is>
      </c>
      <c r="E7611" s="104" t="inlineStr">
        <is>
          <t>Drive</t>
        </is>
      </c>
      <c r="F7611" s="104" t="n">
        <v>30</v>
      </c>
      <c r="G7611" s="159" t="n">
        <v>1219</v>
      </c>
      <c r="H7611" s="159" t="n">
        <v>3162</v>
      </c>
      <c r="I7611" s="160" t="n">
        <v>17401.55</v>
      </c>
      <c r="J7611" s="160" t="n">
        <v>579.03</v>
      </c>
      <c r="K7611" s="160" t="n">
        <v>16822.52</v>
      </c>
      <c r="L7611" s="160" t="n">
        <v>4995.99</v>
      </c>
    </row>
    <row r="7612">
      <c r="A7612" s="176" t="n">
        <v>46113</v>
      </c>
      <c r="B7612" s="104" t="inlineStr">
        <is>
          <t>2025/26</t>
        </is>
      </c>
      <c r="C7612" s="104" t="inlineStr">
        <is>
          <t>HC-031</t>
        </is>
      </c>
      <c r="D7612" s="104" t="inlineStr">
        <is>
          <t>Sud-Est</t>
        </is>
      </c>
      <c r="E7612" s="104" t="inlineStr">
        <is>
          <t>Livraison</t>
        </is>
      </c>
      <c r="F7612" s="104" t="n">
        <v>30</v>
      </c>
      <c r="G7612" s="159" t="n">
        <v>1599</v>
      </c>
      <c r="H7612" s="159" t="n">
        <v>4123</v>
      </c>
      <c r="I7612" s="160" t="n">
        <v>26562.51</v>
      </c>
      <c r="J7612" s="160" t="n">
        <v>1483.37</v>
      </c>
      <c r="K7612" s="160" t="n">
        <v>25079.14</v>
      </c>
      <c r="L7612" s="160" t="n">
        <v>7715.47</v>
      </c>
    </row>
    <row r="7613">
      <c r="A7613" s="176" t="n">
        <v>46113</v>
      </c>
      <c r="B7613" s="104" t="inlineStr">
        <is>
          <t>2025/26</t>
        </is>
      </c>
      <c r="C7613" s="104" t="inlineStr">
        <is>
          <t>HC-031</t>
        </is>
      </c>
      <c r="D7613" s="104" t="inlineStr">
        <is>
          <t>Sud-Est</t>
        </is>
      </c>
      <c r="E7613" s="104" t="inlineStr">
        <is>
          <t>Sur place</t>
        </is>
      </c>
      <c r="F7613" s="104" t="n">
        <v>29</v>
      </c>
      <c r="G7613" s="159" t="n">
        <v>2857</v>
      </c>
      <c r="H7613" s="159" t="n">
        <v>7009</v>
      </c>
      <c r="I7613" s="160" t="n">
        <v>38534.55</v>
      </c>
      <c r="J7613" s="160" t="n">
        <v>1215.42</v>
      </c>
      <c r="K7613" s="160" t="n">
        <v>37319.13</v>
      </c>
      <c r="L7613" s="160" t="n">
        <v>11112.3</v>
      </c>
    </row>
    <row r="7614">
      <c r="A7614" s="176" t="n">
        <v>46113</v>
      </c>
      <c r="B7614" s="104" t="inlineStr">
        <is>
          <t>2025/26</t>
        </is>
      </c>
      <c r="C7614" s="104" t="inlineStr">
        <is>
          <t>HC-031</t>
        </is>
      </c>
      <c r="D7614" s="104" t="inlineStr">
        <is>
          <t>Sud-Est</t>
        </is>
      </c>
      <c r="E7614" s="104" t="inlineStr">
        <is>
          <t>À emporter</t>
        </is>
      </c>
      <c r="F7614" s="104" t="n">
        <v>29</v>
      </c>
      <c r="G7614" s="159" t="n">
        <v>2220</v>
      </c>
      <c r="H7614" s="159" t="n">
        <v>5815</v>
      </c>
      <c r="I7614" s="160" t="n">
        <v>27349.39</v>
      </c>
      <c r="J7614" s="160" t="n">
        <v>868.6799999999999</v>
      </c>
      <c r="K7614" s="160" t="n">
        <v>26480.71</v>
      </c>
      <c r="L7614" s="160" t="n">
        <v>7970.94</v>
      </c>
    </row>
    <row r="7615">
      <c r="A7615" s="176" t="n">
        <v>46113</v>
      </c>
      <c r="B7615" s="104" t="inlineStr">
        <is>
          <t>2025/26</t>
        </is>
      </c>
      <c r="C7615" s="104" t="inlineStr">
        <is>
          <t>HC-032</t>
        </is>
      </c>
      <c r="D7615" s="104" t="inlineStr">
        <is>
          <t>Sud-Ouest</t>
        </is>
      </c>
      <c r="E7615" s="104" t="inlineStr">
        <is>
          <t>Livraison</t>
        </is>
      </c>
      <c r="F7615" s="104" t="n">
        <v>30</v>
      </c>
      <c r="G7615" s="159" t="n">
        <v>1658</v>
      </c>
      <c r="H7615" s="159" t="n">
        <v>4207</v>
      </c>
      <c r="I7615" s="160" t="n">
        <v>28053.11</v>
      </c>
      <c r="J7615" s="160" t="n">
        <v>1594.39</v>
      </c>
      <c r="K7615" s="160" t="n">
        <v>26458.72</v>
      </c>
      <c r="L7615" s="160" t="n">
        <v>8177.75</v>
      </c>
    </row>
    <row r="7616">
      <c r="A7616" s="176" t="n">
        <v>46113</v>
      </c>
      <c r="B7616" s="104" t="inlineStr">
        <is>
          <t>2025/26</t>
        </is>
      </c>
      <c r="C7616" s="104" t="inlineStr">
        <is>
          <t>HC-032</t>
        </is>
      </c>
      <c r="D7616" s="104" t="inlineStr">
        <is>
          <t>Sud-Ouest</t>
        </is>
      </c>
      <c r="E7616" s="104" t="inlineStr">
        <is>
          <t>Sur place</t>
        </is>
      </c>
      <c r="F7616" s="104" t="n">
        <v>29</v>
      </c>
      <c r="G7616" s="159" t="n">
        <v>3024</v>
      </c>
      <c r="H7616" s="159" t="n">
        <v>7402</v>
      </c>
      <c r="I7616" s="160" t="n">
        <v>40450.16</v>
      </c>
      <c r="J7616" s="160" t="n">
        <v>1264.61</v>
      </c>
      <c r="K7616" s="160" t="n">
        <v>39185.55</v>
      </c>
      <c r="L7616" s="160" t="n">
        <v>11755.8</v>
      </c>
    </row>
    <row r="7617">
      <c r="A7617" s="176" t="n">
        <v>46113</v>
      </c>
      <c r="B7617" s="104" t="inlineStr">
        <is>
          <t>2025/26</t>
        </is>
      </c>
      <c r="C7617" s="104" t="inlineStr">
        <is>
          <t>HC-032</t>
        </is>
      </c>
      <c r="D7617" s="104" t="inlineStr">
        <is>
          <t>Sud-Ouest</t>
        </is>
      </c>
      <c r="E7617" s="104" t="inlineStr">
        <is>
          <t>À emporter</t>
        </is>
      </c>
      <c r="F7617" s="104" t="n">
        <v>30</v>
      </c>
      <c r="G7617" s="159" t="n">
        <v>2482</v>
      </c>
      <c r="H7617" s="159" t="n">
        <v>6333</v>
      </c>
      <c r="I7617" s="160" t="n">
        <v>30766.78</v>
      </c>
      <c r="J7617" s="160" t="n">
        <v>915.28</v>
      </c>
      <c r="K7617" s="160" t="n">
        <v>29851.5</v>
      </c>
      <c r="L7617" s="160" t="n">
        <v>8927.190000000001</v>
      </c>
    </row>
    <row r="7618">
      <c r="A7618" s="176" t="n">
        <v>46113</v>
      </c>
      <c r="B7618" s="104" t="inlineStr">
        <is>
          <t>2025/26</t>
        </is>
      </c>
      <c r="C7618" s="104" t="inlineStr">
        <is>
          <t>HC-033</t>
        </is>
      </c>
      <c r="D7618" s="104" t="inlineStr">
        <is>
          <t>Île-de-France</t>
        </is>
      </c>
      <c r="E7618" s="104" t="inlineStr">
        <is>
          <t>Livraison</t>
        </is>
      </c>
      <c r="F7618" s="104" t="n">
        <v>30</v>
      </c>
      <c r="G7618" s="159" t="n">
        <v>2699</v>
      </c>
      <c r="H7618" s="159" t="n">
        <v>7015</v>
      </c>
      <c r="I7618" s="160" t="n">
        <v>45306.34</v>
      </c>
      <c r="J7618" s="160" t="n">
        <v>2647.69</v>
      </c>
      <c r="K7618" s="160" t="n">
        <v>42658.65</v>
      </c>
      <c r="L7618" s="160" t="n">
        <v>13230.16</v>
      </c>
    </row>
    <row r="7619">
      <c r="A7619" s="176" t="n">
        <v>46113</v>
      </c>
      <c r="B7619" s="104" t="inlineStr">
        <is>
          <t>2025/26</t>
        </is>
      </c>
      <c r="C7619" s="104" t="inlineStr">
        <is>
          <t>HC-033</t>
        </is>
      </c>
      <c r="D7619" s="104" t="inlineStr">
        <is>
          <t>Île-de-France</t>
        </is>
      </c>
      <c r="E7619" s="104" t="inlineStr">
        <is>
          <t>Sur place</t>
        </is>
      </c>
      <c r="F7619" s="104" t="n">
        <v>30</v>
      </c>
      <c r="G7619" s="159" t="n">
        <v>5298</v>
      </c>
      <c r="H7619" s="159" t="n">
        <v>13545</v>
      </c>
      <c r="I7619" s="160" t="n">
        <v>72055.72</v>
      </c>
      <c r="J7619" s="160" t="n">
        <v>2362.19</v>
      </c>
      <c r="K7619" s="160" t="n">
        <v>69693.53</v>
      </c>
      <c r="L7619" s="160" t="n">
        <v>20592.14</v>
      </c>
    </row>
    <row r="7620">
      <c r="A7620" s="176" t="n">
        <v>46113</v>
      </c>
      <c r="B7620" s="104" t="inlineStr">
        <is>
          <t>2025/26</t>
        </is>
      </c>
      <c r="C7620" s="104" t="inlineStr">
        <is>
          <t>HC-033</t>
        </is>
      </c>
      <c r="D7620" s="104" t="inlineStr">
        <is>
          <t>Île-de-France</t>
        </is>
      </c>
      <c r="E7620" s="104" t="inlineStr">
        <is>
          <t>À emporter</t>
        </is>
      </c>
      <c r="F7620" s="104" t="n">
        <v>29</v>
      </c>
      <c r="G7620" s="159" t="n">
        <v>3909</v>
      </c>
      <c r="H7620" s="159" t="n">
        <v>9762</v>
      </c>
      <c r="I7620" s="160" t="n">
        <v>49071.31</v>
      </c>
      <c r="J7620" s="160" t="n">
        <v>1429.27</v>
      </c>
      <c r="K7620" s="160" t="n">
        <v>47642.04</v>
      </c>
      <c r="L7620" s="160" t="n">
        <v>14051.42</v>
      </c>
    </row>
    <row r="7621">
      <c r="A7621" s="176" t="n">
        <v>46113</v>
      </c>
      <c r="B7621" s="104" t="inlineStr">
        <is>
          <t>2025/26</t>
        </is>
      </c>
      <c r="C7621" s="104" t="inlineStr">
        <is>
          <t>HC-034</t>
        </is>
      </c>
      <c r="D7621" s="104" t="inlineStr">
        <is>
          <t>Nord-Ouest</t>
        </is>
      </c>
      <c r="E7621" s="104" t="inlineStr">
        <is>
          <t>Livraison</t>
        </is>
      </c>
      <c r="F7621" s="104" t="n">
        <v>30</v>
      </c>
      <c r="G7621" s="159" t="n">
        <v>2083</v>
      </c>
      <c r="H7621" s="159" t="n">
        <v>5118</v>
      </c>
      <c r="I7621" s="160" t="n">
        <v>35621.21</v>
      </c>
      <c r="J7621" s="160" t="n">
        <v>2177.65</v>
      </c>
      <c r="K7621" s="160" t="n">
        <v>33443.56</v>
      </c>
      <c r="L7621" s="160" t="n">
        <v>11731.36</v>
      </c>
    </row>
    <row r="7622">
      <c r="A7622" s="176" t="n">
        <v>46113</v>
      </c>
      <c r="B7622" s="104" t="inlineStr">
        <is>
          <t>2025/26</t>
        </is>
      </c>
      <c r="C7622" s="104" t="inlineStr">
        <is>
          <t>HC-034</t>
        </is>
      </c>
      <c r="D7622" s="104" t="inlineStr">
        <is>
          <t>Nord-Ouest</t>
        </is>
      </c>
      <c r="E7622" s="104" t="inlineStr">
        <is>
          <t>Sur place</t>
        </is>
      </c>
      <c r="F7622" s="104" t="n">
        <v>30</v>
      </c>
      <c r="G7622" s="159" t="n">
        <v>4132</v>
      </c>
      <c r="H7622" s="159" t="n">
        <v>10479</v>
      </c>
      <c r="I7622" s="160" t="n">
        <v>54800.15</v>
      </c>
      <c r="J7622" s="160" t="n">
        <v>1547.8</v>
      </c>
      <c r="K7622" s="160" t="n">
        <v>53252.35</v>
      </c>
      <c r="L7622" s="160" t="n">
        <v>18219.58</v>
      </c>
    </row>
    <row r="7623">
      <c r="A7623" s="176" t="n">
        <v>46113</v>
      </c>
      <c r="B7623" s="104" t="inlineStr">
        <is>
          <t>2025/26</t>
        </is>
      </c>
      <c r="C7623" s="104" t="inlineStr">
        <is>
          <t>HC-034</t>
        </is>
      </c>
      <c r="D7623" s="104" t="inlineStr">
        <is>
          <t>Nord-Ouest</t>
        </is>
      </c>
      <c r="E7623" s="104" t="inlineStr">
        <is>
          <t>À emporter</t>
        </is>
      </c>
      <c r="F7623" s="104" t="n">
        <v>29</v>
      </c>
      <c r="G7623" s="159" t="n">
        <v>3053</v>
      </c>
      <c r="H7623" s="159" t="n">
        <v>7576</v>
      </c>
      <c r="I7623" s="160" t="n">
        <v>37944.68</v>
      </c>
      <c r="J7623" s="160" t="n">
        <v>1155.24</v>
      </c>
      <c r="K7623" s="160" t="n">
        <v>36789.44</v>
      </c>
      <c r="L7623" s="160" t="n">
        <v>12510.59</v>
      </c>
    </row>
    <row r="7624">
      <c r="A7624" s="176" t="n">
        <v>46113</v>
      </c>
      <c r="B7624" s="104" t="inlineStr">
        <is>
          <t>2025/26</t>
        </is>
      </c>
      <c r="C7624" s="104" t="inlineStr">
        <is>
          <t>HC-035</t>
        </is>
      </c>
      <c r="D7624" s="104" t="inlineStr">
        <is>
          <t>Sud-Est</t>
        </is>
      </c>
      <c r="E7624" s="104" t="inlineStr">
        <is>
          <t>Livraison</t>
        </is>
      </c>
      <c r="F7624" s="104" t="n">
        <v>30</v>
      </c>
      <c r="G7624" s="159" t="n">
        <v>2070</v>
      </c>
      <c r="H7624" s="159" t="n">
        <v>5258</v>
      </c>
      <c r="I7624" s="160" t="n">
        <v>35400.76</v>
      </c>
      <c r="J7624" s="160" t="n">
        <v>2141.41</v>
      </c>
      <c r="K7624" s="160" t="n">
        <v>33259.35</v>
      </c>
      <c r="L7624" s="160" t="n">
        <v>10329.75</v>
      </c>
    </row>
    <row r="7625">
      <c r="A7625" s="176" t="n">
        <v>46113</v>
      </c>
      <c r="B7625" s="104" t="inlineStr">
        <is>
          <t>2025/26</t>
        </is>
      </c>
      <c r="C7625" s="104" t="inlineStr">
        <is>
          <t>HC-035</t>
        </is>
      </c>
      <c r="D7625" s="104" t="inlineStr">
        <is>
          <t>Sud-Est</t>
        </is>
      </c>
      <c r="E7625" s="104" t="inlineStr">
        <is>
          <t>Sur place</t>
        </is>
      </c>
      <c r="F7625" s="104" t="n">
        <v>30</v>
      </c>
      <c r="G7625" s="159" t="n">
        <v>4190</v>
      </c>
      <c r="H7625" s="159" t="n">
        <v>10629</v>
      </c>
      <c r="I7625" s="160" t="n">
        <v>55846.48</v>
      </c>
      <c r="J7625" s="160" t="n">
        <v>1408.56</v>
      </c>
      <c r="K7625" s="160" t="n">
        <v>54437.92</v>
      </c>
      <c r="L7625" s="160" t="n">
        <v>16110.85</v>
      </c>
    </row>
    <row r="7626">
      <c r="A7626" s="176" t="n">
        <v>46113</v>
      </c>
      <c r="B7626" s="104" t="inlineStr">
        <is>
          <t>2025/26</t>
        </is>
      </c>
      <c r="C7626" s="104" t="inlineStr">
        <is>
          <t>HC-035</t>
        </is>
      </c>
      <c r="D7626" s="104" t="inlineStr">
        <is>
          <t>Sud-Est</t>
        </is>
      </c>
      <c r="E7626" s="104" t="inlineStr">
        <is>
          <t>À emporter</t>
        </is>
      </c>
      <c r="F7626" s="104" t="n">
        <v>30</v>
      </c>
      <c r="G7626" s="159" t="n">
        <v>3236</v>
      </c>
      <c r="H7626" s="159" t="n">
        <v>8240</v>
      </c>
      <c r="I7626" s="160" t="n">
        <v>40149.13</v>
      </c>
      <c r="J7626" s="160" t="n">
        <v>1199.51</v>
      </c>
      <c r="K7626" s="160" t="n">
        <v>38949.62</v>
      </c>
      <c r="L7626" s="160" t="n">
        <v>11575.85</v>
      </c>
    </row>
    <row r="7627">
      <c r="A7627" s="176" t="n">
        <v>46113</v>
      </c>
      <c r="B7627" s="104" t="inlineStr">
        <is>
          <t>2025/26</t>
        </is>
      </c>
      <c r="C7627" s="104" t="inlineStr">
        <is>
          <t>HC-036</t>
        </is>
      </c>
      <c r="D7627" s="104" t="inlineStr">
        <is>
          <t>Sud-Ouest</t>
        </is>
      </c>
      <c r="E7627" s="104" t="inlineStr">
        <is>
          <t>Drive</t>
        </is>
      </c>
      <c r="F7627" s="104" t="n">
        <v>29</v>
      </c>
      <c r="G7627" s="159" t="n">
        <v>1378</v>
      </c>
      <c r="H7627" s="159" t="n">
        <v>3557</v>
      </c>
      <c r="I7627" s="160" t="n">
        <v>19746.13</v>
      </c>
      <c r="J7627" s="160" t="n">
        <v>554.67</v>
      </c>
      <c r="K7627" s="160" t="n">
        <v>19191.46</v>
      </c>
      <c r="L7627" s="160" t="n">
        <v>5750.03</v>
      </c>
    </row>
    <row r="7628">
      <c r="A7628" s="176" t="n">
        <v>46113</v>
      </c>
      <c r="B7628" s="104" t="inlineStr">
        <is>
          <t>2025/26</t>
        </is>
      </c>
      <c r="C7628" s="104" t="inlineStr">
        <is>
          <t>HC-036</t>
        </is>
      </c>
      <c r="D7628" s="104" t="inlineStr">
        <is>
          <t>Sud-Ouest</t>
        </is>
      </c>
      <c r="E7628" s="104" t="inlineStr">
        <is>
          <t>Livraison</t>
        </is>
      </c>
      <c r="F7628" s="104" t="n">
        <v>30</v>
      </c>
      <c r="G7628" s="159" t="n">
        <v>1851</v>
      </c>
      <c r="H7628" s="159" t="n">
        <v>4672</v>
      </c>
      <c r="I7628" s="160" t="n">
        <v>31165.48</v>
      </c>
      <c r="J7628" s="160" t="n">
        <v>1796.68</v>
      </c>
      <c r="K7628" s="160" t="n">
        <v>29368.8</v>
      </c>
      <c r="L7628" s="160" t="n">
        <v>9015.6</v>
      </c>
    </row>
    <row r="7629">
      <c r="A7629" s="176" t="n">
        <v>46113</v>
      </c>
      <c r="B7629" s="104" t="inlineStr">
        <is>
          <t>2025/26</t>
        </is>
      </c>
      <c r="C7629" s="104" t="inlineStr">
        <is>
          <t>HC-036</t>
        </is>
      </c>
      <c r="D7629" s="104" t="inlineStr">
        <is>
          <t>Sud-Ouest</t>
        </is>
      </c>
      <c r="E7629" s="104" t="inlineStr">
        <is>
          <t>Sur place</t>
        </is>
      </c>
      <c r="F7629" s="104" t="n">
        <v>29</v>
      </c>
      <c r="G7629" s="159" t="n">
        <v>3438</v>
      </c>
      <c r="H7629" s="159" t="n">
        <v>8667</v>
      </c>
      <c r="I7629" s="160" t="n">
        <v>46210.14</v>
      </c>
      <c r="J7629" s="160" t="n">
        <v>1473.33</v>
      </c>
      <c r="K7629" s="160" t="n">
        <v>44736.81</v>
      </c>
      <c r="L7629" s="160" t="n">
        <v>13164.25</v>
      </c>
    </row>
    <row r="7630">
      <c r="A7630" s="176" t="n">
        <v>46113</v>
      </c>
      <c r="B7630" s="104" t="inlineStr">
        <is>
          <t>2025/26</t>
        </is>
      </c>
      <c r="C7630" s="104" t="inlineStr">
        <is>
          <t>HC-036</t>
        </is>
      </c>
      <c r="D7630" s="104" t="inlineStr">
        <is>
          <t>Sud-Ouest</t>
        </is>
      </c>
      <c r="E7630" s="104" t="inlineStr">
        <is>
          <t>À emporter</t>
        </is>
      </c>
      <c r="F7630" s="104" t="n">
        <v>28</v>
      </c>
      <c r="G7630" s="159" t="n">
        <v>2472</v>
      </c>
      <c r="H7630" s="159" t="n">
        <v>6373</v>
      </c>
      <c r="I7630" s="160" t="n">
        <v>30408.09</v>
      </c>
      <c r="J7630" s="160" t="n">
        <v>1003.74</v>
      </c>
      <c r="K7630" s="160" t="n">
        <v>29404.35</v>
      </c>
      <c r="L7630" s="160" t="n">
        <v>8776.99</v>
      </c>
    </row>
    <row r="7631">
      <c r="A7631" s="176" t="n">
        <v>46113</v>
      </c>
      <c r="B7631" s="104" t="inlineStr">
        <is>
          <t>2025/26</t>
        </is>
      </c>
      <c r="C7631" s="104" t="inlineStr">
        <is>
          <t>HC-037</t>
        </is>
      </c>
      <c r="D7631" s="104" t="inlineStr">
        <is>
          <t>Île-de-France</t>
        </is>
      </c>
      <c r="E7631" s="104" t="inlineStr">
        <is>
          <t>Drive</t>
        </is>
      </c>
      <c r="F7631" s="104" t="n">
        <v>29</v>
      </c>
      <c r="G7631" s="159" t="n">
        <v>1288</v>
      </c>
      <c r="H7631" s="159" t="n">
        <v>3346</v>
      </c>
      <c r="I7631" s="160" t="n">
        <v>18273.06</v>
      </c>
      <c r="J7631" s="160" t="n">
        <v>526.33</v>
      </c>
      <c r="K7631" s="160" t="n">
        <v>17746.73</v>
      </c>
      <c r="L7631" s="160" t="n">
        <v>5240.62</v>
      </c>
    </row>
    <row r="7632">
      <c r="A7632" s="176" t="n">
        <v>46113</v>
      </c>
      <c r="B7632" s="104" t="inlineStr">
        <is>
          <t>2025/26</t>
        </is>
      </c>
      <c r="C7632" s="104" t="inlineStr">
        <is>
          <t>HC-037</t>
        </is>
      </c>
      <c r="D7632" s="104" t="inlineStr">
        <is>
          <t>Île-de-France</t>
        </is>
      </c>
      <c r="E7632" s="104" t="inlineStr">
        <is>
          <t>Livraison</t>
        </is>
      </c>
      <c r="F7632" s="104" t="n">
        <v>30</v>
      </c>
      <c r="G7632" s="159" t="n">
        <v>1603</v>
      </c>
      <c r="H7632" s="159" t="n">
        <v>4053</v>
      </c>
      <c r="I7632" s="160" t="n">
        <v>27563.62</v>
      </c>
      <c r="J7632" s="160" t="n">
        <v>1592.11</v>
      </c>
      <c r="K7632" s="160" t="n">
        <v>25971.51</v>
      </c>
      <c r="L7632" s="160" t="n">
        <v>8103.19</v>
      </c>
    </row>
    <row r="7633">
      <c r="A7633" s="176" t="n">
        <v>46113</v>
      </c>
      <c r="B7633" s="104" t="inlineStr">
        <is>
          <t>2025/26</t>
        </is>
      </c>
      <c r="C7633" s="104" t="inlineStr">
        <is>
          <t>HC-037</t>
        </is>
      </c>
      <c r="D7633" s="104" t="inlineStr">
        <is>
          <t>Île-de-France</t>
        </is>
      </c>
      <c r="E7633" s="104" t="inlineStr">
        <is>
          <t>Sur place</t>
        </is>
      </c>
      <c r="F7633" s="104" t="n">
        <v>30</v>
      </c>
      <c r="G7633" s="159" t="n">
        <v>3038</v>
      </c>
      <c r="H7633" s="159" t="n">
        <v>7465</v>
      </c>
      <c r="I7633" s="160" t="n">
        <v>41042.35</v>
      </c>
      <c r="J7633" s="160" t="n">
        <v>1136.08</v>
      </c>
      <c r="K7633" s="160" t="n">
        <v>39906.27</v>
      </c>
      <c r="L7633" s="160" t="n">
        <v>11927.11</v>
      </c>
    </row>
    <row r="7634">
      <c r="A7634" s="176" t="n">
        <v>46113</v>
      </c>
      <c r="B7634" s="104" t="inlineStr">
        <is>
          <t>2025/26</t>
        </is>
      </c>
      <c r="C7634" s="104" t="inlineStr">
        <is>
          <t>HC-037</t>
        </is>
      </c>
      <c r="D7634" s="104" t="inlineStr">
        <is>
          <t>Île-de-France</t>
        </is>
      </c>
      <c r="E7634" s="104" t="inlineStr">
        <is>
          <t>À emporter</t>
        </is>
      </c>
      <c r="F7634" s="104" t="n">
        <v>30</v>
      </c>
      <c r="G7634" s="159" t="n">
        <v>2405</v>
      </c>
      <c r="H7634" s="159" t="n">
        <v>6258</v>
      </c>
      <c r="I7634" s="160" t="n">
        <v>29828.6</v>
      </c>
      <c r="J7634" s="160" t="n">
        <v>833.11</v>
      </c>
      <c r="K7634" s="160" t="n">
        <v>28995.49</v>
      </c>
      <c r="L7634" s="160" t="n">
        <v>8713.719999999999</v>
      </c>
    </row>
    <row r="7635">
      <c r="A7635" s="176" t="n">
        <v>46113</v>
      </c>
      <c r="B7635" s="104" t="inlineStr">
        <is>
          <t>2025/26</t>
        </is>
      </c>
      <c r="C7635" s="104" t="inlineStr">
        <is>
          <t>HC-038</t>
        </is>
      </c>
      <c r="D7635" s="104" t="inlineStr">
        <is>
          <t>Nord-Ouest</t>
        </is>
      </c>
      <c r="E7635" s="104" t="inlineStr">
        <is>
          <t>Drive</t>
        </is>
      </c>
      <c r="F7635" s="104" t="n">
        <v>29</v>
      </c>
      <c r="G7635" s="159" t="n">
        <v>968</v>
      </c>
      <c r="H7635" s="159" t="n">
        <v>2399</v>
      </c>
      <c r="I7635" s="160" t="n">
        <v>13818.66</v>
      </c>
      <c r="J7635" s="160" t="n">
        <v>492.05</v>
      </c>
      <c r="K7635" s="160" t="n">
        <v>13326.61</v>
      </c>
      <c r="L7635" s="160" t="n">
        <v>3957.41</v>
      </c>
    </row>
    <row r="7636">
      <c r="A7636" s="176" t="n">
        <v>46113</v>
      </c>
      <c r="B7636" s="104" t="inlineStr">
        <is>
          <t>2025/26</t>
        </is>
      </c>
      <c r="C7636" s="104" t="inlineStr">
        <is>
          <t>HC-038</t>
        </is>
      </c>
      <c r="D7636" s="104" t="inlineStr">
        <is>
          <t>Nord-Ouest</t>
        </is>
      </c>
      <c r="E7636" s="104" t="inlineStr">
        <is>
          <t>Livraison</t>
        </is>
      </c>
      <c r="F7636" s="104" t="n">
        <v>30</v>
      </c>
      <c r="G7636" s="159" t="n">
        <v>1227</v>
      </c>
      <c r="H7636" s="159" t="n">
        <v>3137</v>
      </c>
      <c r="I7636" s="160" t="n">
        <v>20960.43</v>
      </c>
      <c r="J7636" s="160" t="n">
        <v>1133.23</v>
      </c>
      <c r="K7636" s="160" t="n">
        <v>19827.2</v>
      </c>
      <c r="L7636" s="160" t="n">
        <v>6120.72</v>
      </c>
    </row>
    <row r="7637">
      <c r="A7637" s="176" t="n">
        <v>46113</v>
      </c>
      <c r="B7637" s="104" t="inlineStr">
        <is>
          <t>2025/26</t>
        </is>
      </c>
      <c r="C7637" s="104" t="inlineStr">
        <is>
          <t>HC-038</t>
        </is>
      </c>
      <c r="D7637" s="104" t="inlineStr">
        <is>
          <t>Nord-Ouest</t>
        </is>
      </c>
      <c r="E7637" s="104" t="inlineStr">
        <is>
          <t>Sur place</t>
        </is>
      </c>
      <c r="F7637" s="104" t="n">
        <v>29</v>
      </c>
      <c r="G7637" s="159" t="n">
        <v>2306</v>
      </c>
      <c r="H7637" s="159" t="n">
        <v>5813</v>
      </c>
      <c r="I7637" s="160" t="n">
        <v>31312.63</v>
      </c>
      <c r="J7637" s="160" t="n">
        <v>904.5</v>
      </c>
      <c r="K7637" s="160" t="n">
        <v>30408.13</v>
      </c>
      <c r="L7637" s="160" t="n">
        <v>9093.379999999999</v>
      </c>
    </row>
    <row r="7638">
      <c r="A7638" s="176" t="n">
        <v>46113</v>
      </c>
      <c r="B7638" s="104" t="inlineStr">
        <is>
          <t>2025/26</t>
        </is>
      </c>
      <c r="C7638" s="104" t="inlineStr">
        <is>
          <t>HC-038</t>
        </is>
      </c>
      <c r="D7638" s="104" t="inlineStr">
        <is>
          <t>Nord-Ouest</t>
        </is>
      </c>
      <c r="E7638" s="104" t="inlineStr">
        <is>
          <t>À emporter</t>
        </is>
      </c>
      <c r="F7638" s="104" t="n">
        <v>30</v>
      </c>
      <c r="G7638" s="159" t="n">
        <v>1798</v>
      </c>
      <c r="H7638" s="159" t="n">
        <v>4666</v>
      </c>
      <c r="I7638" s="160" t="n">
        <v>22271.87</v>
      </c>
      <c r="J7638" s="160" t="n">
        <v>699.61</v>
      </c>
      <c r="K7638" s="160" t="n">
        <v>21572.26</v>
      </c>
      <c r="L7638" s="160" t="n">
        <v>6406.01</v>
      </c>
    </row>
    <row r="7639">
      <c r="A7639" s="176" t="n">
        <v>46113</v>
      </c>
      <c r="B7639" s="104" t="inlineStr">
        <is>
          <t>2025/26</t>
        </is>
      </c>
      <c r="C7639" s="104" t="inlineStr">
        <is>
          <t>HC-039</t>
        </is>
      </c>
      <c r="D7639" s="104" t="inlineStr">
        <is>
          <t>Sud-Est</t>
        </is>
      </c>
      <c r="E7639" s="104" t="inlineStr">
        <is>
          <t>Livraison</t>
        </is>
      </c>
      <c r="F7639" s="104" t="n">
        <v>30</v>
      </c>
      <c r="G7639" s="159" t="n">
        <v>2131</v>
      </c>
      <c r="H7639" s="159" t="n">
        <v>5538</v>
      </c>
      <c r="I7639" s="160" t="n">
        <v>35768.15</v>
      </c>
      <c r="J7639" s="160" t="n">
        <v>2042.3</v>
      </c>
      <c r="K7639" s="160" t="n">
        <v>33725.85</v>
      </c>
      <c r="L7639" s="160" t="n">
        <v>10398.49</v>
      </c>
    </row>
    <row r="7640">
      <c r="A7640" s="176" t="n">
        <v>46113</v>
      </c>
      <c r="B7640" s="104" t="inlineStr">
        <is>
          <t>2025/26</t>
        </is>
      </c>
      <c r="C7640" s="104" t="inlineStr">
        <is>
          <t>HC-039</t>
        </is>
      </c>
      <c r="D7640" s="104" t="inlineStr">
        <is>
          <t>Sud-Est</t>
        </is>
      </c>
      <c r="E7640" s="104" t="inlineStr">
        <is>
          <t>Sur place</t>
        </is>
      </c>
      <c r="F7640" s="104" t="n">
        <v>28</v>
      </c>
      <c r="G7640" s="159" t="n">
        <v>3535</v>
      </c>
      <c r="H7640" s="159" t="n">
        <v>9163</v>
      </c>
      <c r="I7640" s="160" t="n">
        <v>47230.8</v>
      </c>
      <c r="J7640" s="160" t="n">
        <v>1614.53</v>
      </c>
      <c r="K7640" s="160" t="n">
        <v>45616.27</v>
      </c>
      <c r="L7640" s="160" t="n">
        <v>13653.16</v>
      </c>
    </row>
    <row r="7641">
      <c r="A7641" s="176" t="n">
        <v>46113</v>
      </c>
      <c r="B7641" s="104" t="inlineStr">
        <is>
          <t>2025/26</t>
        </is>
      </c>
      <c r="C7641" s="104" t="inlineStr">
        <is>
          <t>HC-039</t>
        </is>
      </c>
      <c r="D7641" s="104" t="inlineStr">
        <is>
          <t>Sud-Est</t>
        </is>
      </c>
      <c r="E7641" s="104" t="inlineStr">
        <is>
          <t>À emporter</t>
        </is>
      </c>
      <c r="F7641" s="104" t="n">
        <v>29</v>
      </c>
      <c r="G7641" s="159" t="n">
        <v>2881</v>
      </c>
      <c r="H7641" s="159" t="n">
        <v>7097</v>
      </c>
      <c r="I7641" s="160" t="n">
        <v>36068.35</v>
      </c>
      <c r="J7641" s="160" t="n">
        <v>1165.57</v>
      </c>
      <c r="K7641" s="160" t="n">
        <v>34902.78</v>
      </c>
      <c r="L7641" s="160" t="n">
        <v>10383.71</v>
      </c>
    </row>
    <row r="7642">
      <c r="A7642" s="176" t="n">
        <v>46113</v>
      </c>
      <c r="B7642" s="104" t="inlineStr">
        <is>
          <t>2025/26</t>
        </is>
      </c>
      <c r="C7642" s="104" t="inlineStr">
        <is>
          <t>HC-040</t>
        </is>
      </c>
      <c r="D7642" s="104" t="inlineStr">
        <is>
          <t>Sud-Ouest</t>
        </is>
      </c>
      <c r="E7642" s="104" t="inlineStr">
        <is>
          <t>Livraison</t>
        </is>
      </c>
      <c r="F7642" s="104" t="n">
        <v>29</v>
      </c>
      <c r="G7642" s="159" t="n">
        <v>1863</v>
      </c>
      <c r="H7642" s="159" t="n">
        <v>4682</v>
      </c>
      <c r="I7642" s="160" t="n">
        <v>32220.49</v>
      </c>
      <c r="J7642" s="160" t="n">
        <v>2074.3</v>
      </c>
      <c r="K7642" s="160" t="n">
        <v>30146.19</v>
      </c>
      <c r="L7642" s="160" t="n">
        <v>9394.030000000001</v>
      </c>
    </row>
    <row r="7643">
      <c r="A7643" s="176" t="n">
        <v>46113</v>
      </c>
      <c r="B7643" s="104" t="inlineStr">
        <is>
          <t>2025/26</t>
        </is>
      </c>
      <c r="C7643" s="104" t="inlineStr">
        <is>
          <t>HC-040</t>
        </is>
      </c>
      <c r="D7643" s="104" t="inlineStr">
        <is>
          <t>Sud-Ouest</t>
        </is>
      </c>
      <c r="E7643" s="104" t="inlineStr">
        <is>
          <t>Sur place</t>
        </is>
      </c>
      <c r="F7643" s="104" t="n">
        <v>30</v>
      </c>
      <c r="G7643" s="159" t="n">
        <v>3946</v>
      </c>
      <c r="H7643" s="159" t="n">
        <v>10159</v>
      </c>
      <c r="I7643" s="160" t="n">
        <v>53158.03</v>
      </c>
      <c r="J7643" s="160" t="n">
        <v>1658.74</v>
      </c>
      <c r="K7643" s="160" t="n">
        <v>51499.29</v>
      </c>
      <c r="L7643" s="160" t="n">
        <v>15277.98</v>
      </c>
    </row>
    <row r="7644">
      <c r="A7644" s="176" t="n">
        <v>46113</v>
      </c>
      <c r="B7644" s="104" t="inlineStr">
        <is>
          <t>2025/26</t>
        </is>
      </c>
      <c r="C7644" s="104" t="inlineStr">
        <is>
          <t>HC-040</t>
        </is>
      </c>
      <c r="D7644" s="104" t="inlineStr">
        <is>
          <t>Sud-Ouest</t>
        </is>
      </c>
      <c r="E7644" s="104" t="inlineStr">
        <is>
          <t>À emporter</t>
        </is>
      </c>
      <c r="F7644" s="104" t="n">
        <v>30</v>
      </c>
      <c r="G7644" s="159" t="n">
        <v>2980</v>
      </c>
      <c r="H7644" s="159" t="n">
        <v>7632</v>
      </c>
      <c r="I7644" s="160" t="n">
        <v>36422.55</v>
      </c>
      <c r="J7644" s="160" t="n">
        <v>1151.12</v>
      </c>
      <c r="K7644" s="160" t="n">
        <v>35271.43</v>
      </c>
      <c r="L7644" s="160" t="n">
        <v>10556.88</v>
      </c>
    </row>
    <row r="7645">
      <c r="A7645" s="176" t="n">
        <v>46113</v>
      </c>
      <c r="B7645" s="104" t="inlineStr">
        <is>
          <t>2025/26</t>
        </is>
      </c>
      <c r="C7645" s="104" t="inlineStr">
        <is>
          <t>HC-041</t>
        </is>
      </c>
      <c r="D7645" s="104" t="inlineStr">
        <is>
          <t>Île-de-France</t>
        </is>
      </c>
      <c r="E7645" s="104" t="inlineStr">
        <is>
          <t>Livraison</t>
        </is>
      </c>
      <c r="F7645" s="104" t="n">
        <v>30</v>
      </c>
      <c r="G7645" s="159" t="n">
        <v>2742</v>
      </c>
      <c r="H7645" s="159" t="n">
        <v>6863</v>
      </c>
      <c r="I7645" s="160" t="n">
        <v>47373.28</v>
      </c>
      <c r="J7645" s="160" t="n">
        <v>3012.2</v>
      </c>
      <c r="K7645" s="160" t="n">
        <v>44361.08</v>
      </c>
      <c r="L7645" s="160" t="n">
        <v>13742.01</v>
      </c>
    </row>
    <row r="7646">
      <c r="A7646" s="176" t="n">
        <v>46113</v>
      </c>
      <c r="B7646" s="104" t="inlineStr">
        <is>
          <t>2025/26</t>
        </is>
      </c>
      <c r="C7646" s="104" t="inlineStr">
        <is>
          <t>HC-041</t>
        </is>
      </c>
      <c r="D7646" s="104" t="inlineStr">
        <is>
          <t>Île-de-France</t>
        </is>
      </c>
      <c r="E7646" s="104" t="inlineStr">
        <is>
          <t>Sur place</t>
        </is>
      </c>
      <c r="F7646" s="104" t="n">
        <v>30</v>
      </c>
      <c r="G7646" s="159" t="n">
        <v>5489</v>
      </c>
      <c r="H7646" s="159" t="n">
        <v>13783</v>
      </c>
      <c r="I7646" s="160" t="n">
        <v>74282.45</v>
      </c>
      <c r="J7646" s="160" t="n">
        <v>2044.3</v>
      </c>
      <c r="K7646" s="160" t="n">
        <v>72238.14999999999</v>
      </c>
      <c r="L7646" s="160" t="n">
        <v>21543.77</v>
      </c>
    </row>
    <row r="7647">
      <c r="A7647" s="176" t="n">
        <v>46113</v>
      </c>
      <c r="B7647" s="104" t="inlineStr">
        <is>
          <t>2025/26</t>
        </is>
      </c>
      <c r="C7647" s="104" t="inlineStr">
        <is>
          <t>HC-041</t>
        </is>
      </c>
      <c r="D7647" s="104" t="inlineStr">
        <is>
          <t>Île-de-France</t>
        </is>
      </c>
      <c r="E7647" s="104" t="inlineStr">
        <is>
          <t>À emporter</t>
        </is>
      </c>
      <c r="F7647" s="104" t="n">
        <v>30</v>
      </c>
      <c r="G7647" s="159" t="n">
        <v>4273</v>
      </c>
      <c r="H7647" s="159" t="n">
        <v>11076</v>
      </c>
      <c r="I7647" s="160" t="n">
        <v>53236.06</v>
      </c>
      <c r="J7647" s="160" t="n">
        <v>1704.42</v>
      </c>
      <c r="K7647" s="160" t="n">
        <v>51531.64</v>
      </c>
      <c r="L7647" s="160" t="n">
        <v>15391.05</v>
      </c>
    </row>
    <row r="7648">
      <c r="A7648" s="176" t="n">
        <v>46113</v>
      </c>
      <c r="B7648" s="104" t="inlineStr">
        <is>
          <t>2025/26</t>
        </is>
      </c>
      <c r="C7648" s="104" t="inlineStr">
        <is>
          <t>HC-042</t>
        </is>
      </c>
      <c r="D7648" s="104" t="inlineStr">
        <is>
          <t>Nord-Ouest</t>
        </is>
      </c>
      <c r="E7648" s="104" t="inlineStr">
        <is>
          <t>Drive</t>
        </is>
      </c>
      <c r="F7648" s="104" t="n">
        <v>30</v>
      </c>
      <c r="G7648" s="159" t="n">
        <v>1294</v>
      </c>
      <c r="H7648" s="159" t="n">
        <v>3331</v>
      </c>
      <c r="I7648" s="160" t="n">
        <v>18262.87</v>
      </c>
      <c r="J7648" s="160" t="n">
        <v>478.54</v>
      </c>
      <c r="K7648" s="160" t="n">
        <v>17784.33</v>
      </c>
      <c r="L7648" s="160" t="n">
        <v>5344.06</v>
      </c>
    </row>
    <row r="7649">
      <c r="A7649" s="176" t="n">
        <v>46113</v>
      </c>
      <c r="B7649" s="104" t="inlineStr">
        <is>
          <t>2025/26</t>
        </is>
      </c>
      <c r="C7649" s="104" t="inlineStr">
        <is>
          <t>HC-042</t>
        </is>
      </c>
      <c r="D7649" s="104" t="inlineStr">
        <is>
          <t>Nord-Ouest</t>
        </is>
      </c>
      <c r="E7649" s="104" t="inlineStr">
        <is>
          <t>Livraison</t>
        </is>
      </c>
      <c r="F7649" s="104" t="n">
        <v>30</v>
      </c>
      <c r="G7649" s="159" t="n">
        <v>1482</v>
      </c>
      <c r="H7649" s="159" t="n">
        <v>3829</v>
      </c>
      <c r="I7649" s="160" t="n">
        <v>25620.55</v>
      </c>
      <c r="J7649" s="160" t="n">
        <v>1385.31</v>
      </c>
      <c r="K7649" s="160" t="n">
        <v>24235.24</v>
      </c>
      <c r="L7649" s="160" t="n">
        <v>7484.05</v>
      </c>
    </row>
    <row r="7650">
      <c r="A7650" s="176" t="n">
        <v>46113</v>
      </c>
      <c r="B7650" s="104" t="inlineStr">
        <is>
          <t>2025/26</t>
        </is>
      </c>
      <c r="C7650" s="104" t="inlineStr">
        <is>
          <t>HC-042</t>
        </is>
      </c>
      <c r="D7650" s="104" t="inlineStr">
        <is>
          <t>Nord-Ouest</t>
        </is>
      </c>
      <c r="E7650" s="104" t="inlineStr">
        <is>
          <t>Sur place</t>
        </is>
      </c>
      <c r="F7650" s="104" t="n">
        <v>30</v>
      </c>
      <c r="G7650" s="159" t="n">
        <v>3071</v>
      </c>
      <c r="H7650" s="159" t="n">
        <v>7829</v>
      </c>
      <c r="I7650" s="160" t="n">
        <v>41218.57</v>
      </c>
      <c r="J7650" s="160" t="n">
        <v>1207.83</v>
      </c>
      <c r="K7650" s="160" t="n">
        <v>40010.74</v>
      </c>
      <c r="L7650" s="160" t="n">
        <v>11960.86</v>
      </c>
    </row>
    <row r="7651">
      <c r="A7651" s="176" t="n">
        <v>46113</v>
      </c>
      <c r="B7651" s="104" t="inlineStr">
        <is>
          <t>2025/26</t>
        </is>
      </c>
      <c r="C7651" s="104" t="inlineStr">
        <is>
          <t>HC-042</t>
        </is>
      </c>
      <c r="D7651" s="104" t="inlineStr">
        <is>
          <t>Nord-Ouest</t>
        </is>
      </c>
      <c r="E7651" s="104" t="inlineStr">
        <is>
          <t>À emporter</t>
        </is>
      </c>
      <c r="F7651" s="104" t="n">
        <v>29</v>
      </c>
      <c r="G7651" s="159" t="n">
        <v>2352</v>
      </c>
      <c r="H7651" s="159" t="n">
        <v>5954</v>
      </c>
      <c r="I7651" s="160" t="n">
        <v>29589.77</v>
      </c>
      <c r="J7651" s="160" t="n">
        <v>775.76</v>
      </c>
      <c r="K7651" s="160" t="n">
        <v>28814.01</v>
      </c>
      <c r="L7651" s="160" t="n">
        <v>8584.41</v>
      </c>
    </row>
    <row r="7652">
      <c r="A7652" s="176" t="n">
        <v>46113</v>
      </c>
      <c r="B7652" s="104" t="inlineStr">
        <is>
          <t>2025/26</t>
        </is>
      </c>
      <c r="C7652" s="104" t="inlineStr">
        <is>
          <t>HC-043</t>
        </is>
      </c>
      <c r="D7652" s="104" t="inlineStr">
        <is>
          <t>Sud-Est</t>
        </is>
      </c>
      <c r="E7652" s="104" t="inlineStr">
        <is>
          <t>Livraison</t>
        </is>
      </c>
      <c r="F7652" s="104" t="n">
        <v>30</v>
      </c>
      <c r="G7652" s="159" t="n">
        <v>2204</v>
      </c>
      <c r="H7652" s="159" t="n">
        <v>5733</v>
      </c>
      <c r="I7652" s="160" t="n">
        <v>37636.4</v>
      </c>
      <c r="J7652" s="160" t="n">
        <v>2205.31</v>
      </c>
      <c r="K7652" s="160" t="n">
        <v>35431.09</v>
      </c>
      <c r="L7652" s="160" t="n">
        <v>11018.08</v>
      </c>
    </row>
    <row r="7653">
      <c r="A7653" s="176" t="n">
        <v>46113</v>
      </c>
      <c r="B7653" s="104" t="inlineStr">
        <is>
          <t>2025/26</t>
        </is>
      </c>
      <c r="C7653" s="104" t="inlineStr">
        <is>
          <t>HC-043</t>
        </is>
      </c>
      <c r="D7653" s="104" t="inlineStr">
        <is>
          <t>Sud-Est</t>
        </is>
      </c>
      <c r="E7653" s="104" t="inlineStr">
        <is>
          <t>Sur place</t>
        </is>
      </c>
      <c r="F7653" s="104" t="n">
        <v>29</v>
      </c>
      <c r="G7653" s="159" t="n">
        <v>4098</v>
      </c>
      <c r="H7653" s="159" t="n">
        <v>10601</v>
      </c>
      <c r="I7653" s="160" t="n">
        <v>55245.88</v>
      </c>
      <c r="J7653" s="160" t="n">
        <v>1828.66</v>
      </c>
      <c r="K7653" s="160" t="n">
        <v>53417.22</v>
      </c>
      <c r="L7653" s="160" t="n">
        <v>15889.53</v>
      </c>
    </row>
    <row r="7654">
      <c r="A7654" s="176" t="n">
        <v>46113</v>
      </c>
      <c r="B7654" s="104" t="inlineStr">
        <is>
          <t>2025/26</t>
        </is>
      </c>
      <c r="C7654" s="104" t="inlineStr">
        <is>
          <t>HC-043</t>
        </is>
      </c>
      <c r="D7654" s="104" t="inlineStr">
        <is>
          <t>Sud-Est</t>
        </is>
      </c>
      <c r="E7654" s="104" t="inlineStr">
        <is>
          <t>À emporter</t>
        </is>
      </c>
      <c r="F7654" s="104" t="n">
        <v>29</v>
      </c>
      <c r="G7654" s="159" t="n">
        <v>3044</v>
      </c>
      <c r="H7654" s="159" t="n">
        <v>7697</v>
      </c>
      <c r="I7654" s="160" t="n">
        <v>38014.64</v>
      </c>
      <c r="J7654" s="160" t="n">
        <v>1274.07</v>
      </c>
      <c r="K7654" s="160" t="n">
        <v>36740.57</v>
      </c>
      <c r="L7654" s="160" t="n">
        <v>10980.56</v>
      </c>
    </row>
    <row r="7655">
      <c r="A7655" s="176" t="n">
        <v>46113</v>
      </c>
      <c r="B7655" s="104" t="inlineStr">
        <is>
          <t>2025/26</t>
        </is>
      </c>
      <c r="C7655" s="104" t="inlineStr">
        <is>
          <t>HC-044</t>
        </is>
      </c>
      <c r="D7655" s="104" t="inlineStr">
        <is>
          <t>Sud-Ouest</t>
        </is>
      </c>
      <c r="E7655" s="104" t="inlineStr">
        <is>
          <t>Livraison</t>
        </is>
      </c>
      <c r="F7655" s="104" t="n">
        <v>30</v>
      </c>
      <c r="G7655" s="159" t="n">
        <v>1353</v>
      </c>
      <c r="H7655" s="159" t="n">
        <v>3369</v>
      </c>
      <c r="I7655" s="160" t="n">
        <v>22918.89</v>
      </c>
      <c r="J7655" s="160" t="n">
        <v>1343.26</v>
      </c>
      <c r="K7655" s="160" t="n">
        <v>21575.63</v>
      </c>
      <c r="L7655" s="160" t="n">
        <v>6689.83</v>
      </c>
    </row>
    <row r="7656">
      <c r="A7656" s="176" t="n">
        <v>46113</v>
      </c>
      <c r="B7656" s="104" t="inlineStr">
        <is>
          <t>2025/26</t>
        </is>
      </c>
      <c r="C7656" s="104" t="inlineStr">
        <is>
          <t>HC-044</t>
        </is>
      </c>
      <c r="D7656" s="104" t="inlineStr">
        <is>
          <t>Sud-Ouest</t>
        </is>
      </c>
      <c r="E7656" s="104" t="inlineStr">
        <is>
          <t>Sur place</t>
        </is>
      </c>
      <c r="F7656" s="104" t="n">
        <v>29</v>
      </c>
      <c r="G7656" s="159" t="n">
        <v>2519</v>
      </c>
      <c r="H7656" s="159" t="n">
        <v>6491</v>
      </c>
      <c r="I7656" s="160" t="n">
        <v>33972.7</v>
      </c>
      <c r="J7656" s="160" t="n">
        <v>1061.92</v>
      </c>
      <c r="K7656" s="160" t="n">
        <v>32910.78</v>
      </c>
      <c r="L7656" s="160" t="n">
        <v>9761.66</v>
      </c>
    </row>
    <row r="7657">
      <c r="A7657" s="176" t="n">
        <v>46113</v>
      </c>
      <c r="B7657" s="104" t="inlineStr">
        <is>
          <t>2025/26</t>
        </is>
      </c>
      <c r="C7657" s="104" t="inlineStr">
        <is>
          <t>HC-044</t>
        </is>
      </c>
      <c r="D7657" s="104" t="inlineStr">
        <is>
          <t>Sud-Ouest</t>
        </is>
      </c>
      <c r="E7657" s="104" t="inlineStr">
        <is>
          <t>À emporter</t>
        </is>
      </c>
      <c r="F7657" s="104" t="n">
        <v>30</v>
      </c>
      <c r="G7657" s="159" t="n">
        <v>1953</v>
      </c>
      <c r="H7657" s="159" t="n">
        <v>5068</v>
      </c>
      <c r="I7657" s="160" t="n">
        <v>24212.52</v>
      </c>
      <c r="J7657" s="160" t="n">
        <v>738.03</v>
      </c>
      <c r="K7657" s="160" t="n">
        <v>23474.49</v>
      </c>
      <c r="L7657" s="160" t="n">
        <v>7019.41</v>
      </c>
    </row>
    <row r="7658">
      <c r="A7658" s="176" t="n">
        <v>46113</v>
      </c>
      <c r="B7658" s="104" t="inlineStr">
        <is>
          <t>2025/26</t>
        </is>
      </c>
      <c r="C7658" s="104" t="inlineStr">
        <is>
          <t>HC-045</t>
        </is>
      </c>
      <c r="D7658" s="104" t="inlineStr">
        <is>
          <t>Île-de-France</t>
        </is>
      </c>
      <c r="E7658" s="104" t="inlineStr">
        <is>
          <t>Livraison</t>
        </is>
      </c>
      <c r="F7658" s="104" t="n">
        <v>30</v>
      </c>
      <c r="G7658" s="159" t="n">
        <v>2472</v>
      </c>
      <c r="H7658" s="159" t="n">
        <v>6206</v>
      </c>
      <c r="I7658" s="160" t="n">
        <v>42073.42</v>
      </c>
      <c r="J7658" s="160" t="n">
        <v>2500.21</v>
      </c>
      <c r="K7658" s="160" t="n">
        <v>39573.21</v>
      </c>
      <c r="L7658" s="160" t="n">
        <v>12219.07</v>
      </c>
    </row>
    <row r="7659">
      <c r="A7659" s="176" t="n">
        <v>46113</v>
      </c>
      <c r="B7659" s="104" t="inlineStr">
        <is>
          <t>2025/26</t>
        </is>
      </c>
      <c r="C7659" s="104" t="inlineStr">
        <is>
          <t>HC-045</t>
        </is>
      </c>
      <c r="D7659" s="104" t="inlineStr">
        <is>
          <t>Île-de-France</t>
        </is>
      </c>
      <c r="E7659" s="104" t="inlineStr">
        <is>
          <t>Sur place</t>
        </is>
      </c>
      <c r="F7659" s="104" t="n">
        <v>29</v>
      </c>
      <c r="G7659" s="159" t="n">
        <v>4423</v>
      </c>
      <c r="H7659" s="159" t="n">
        <v>11146</v>
      </c>
      <c r="I7659" s="160" t="n">
        <v>59591.76</v>
      </c>
      <c r="J7659" s="160" t="n">
        <v>1933.64</v>
      </c>
      <c r="K7659" s="160" t="n">
        <v>57658.12</v>
      </c>
      <c r="L7659" s="160" t="n">
        <v>17193.96</v>
      </c>
    </row>
    <row r="7660">
      <c r="A7660" s="176" t="n">
        <v>46113</v>
      </c>
      <c r="B7660" s="104" t="inlineStr">
        <is>
          <t>2025/26</t>
        </is>
      </c>
      <c r="C7660" s="104" t="inlineStr">
        <is>
          <t>HC-045</t>
        </is>
      </c>
      <c r="D7660" s="104" t="inlineStr">
        <is>
          <t>Île-de-France</t>
        </is>
      </c>
      <c r="E7660" s="104" t="inlineStr">
        <is>
          <t>À emporter</t>
        </is>
      </c>
      <c r="F7660" s="104" t="n">
        <v>30</v>
      </c>
      <c r="G7660" s="159" t="n">
        <v>3540</v>
      </c>
      <c r="H7660" s="159" t="n">
        <v>8882</v>
      </c>
      <c r="I7660" s="160" t="n">
        <v>44101.55</v>
      </c>
      <c r="J7660" s="160" t="n">
        <v>1329.52</v>
      </c>
      <c r="K7660" s="160" t="n">
        <v>42772.03</v>
      </c>
      <c r="L7660" s="160" t="n">
        <v>12768.69</v>
      </c>
    </row>
    <row r="7661">
      <c r="A7661" s="176" t="n">
        <v>46113</v>
      </c>
      <c r="B7661" s="104" t="inlineStr">
        <is>
          <t>2025/26</t>
        </is>
      </c>
      <c r="C7661" s="104" t="inlineStr">
        <is>
          <t>HC-046</t>
        </is>
      </c>
      <c r="D7661" s="104" t="inlineStr">
        <is>
          <t>Nord-Ouest</t>
        </is>
      </c>
      <c r="E7661" s="104" t="inlineStr">
        <is>
          <t>Livraison</t>
        </is>
      </c>
      <c r="F7661" s="104" t="n">
        <v>30</v>
      </c>
      <c r="G7661" s="159" t="n">
        <v>1172</v>
      </c>
      <c r="H7661" s="159" t="n">
        <v>3012</v>
      </c>
      <c r="I7661" s="160" t="n">
        <v>20125.62</v>
      </c>
      <c r="J7661" s="160" t="n">
        <v>1224.65</v>
      </c>
      <c r="K7661" s="160" t="n">
        <v>18900.97</v>
      </c>
      <c r="L7661" s="160" t="n">
        <v>5856.58</v>
      </c>
    </row>
    <row r="7662">
      <c r="A7662" s="176" t="n">
        <v>46113</v>
      </c>
      <c r="B7662" s="104" t="inlineStr">
        <is>
          <t>2025/26</t>
        </is>
      </c>
      <c r="C7662" s="104" t="inlineStr">
        <is>
          <t>HC-046</t>
        </is>
      </c>
      <c r="D7662" s="104" t="inlineStr">
        <is>
          <t>Nord-Ouest</t>
        </is>
      </c>
      <c r="E7662" s="104" t="inlineStr">
        <is>
          <t>Sur place</t>
        </is>
      </c>
      <c r="F7662" s="104" t="n">
        <v>30</v>
      </c>
      <c r="G7662" s="159" t="n">
        <v>2433</v>
      </c>
      <c r="H7662" s="159" t="n">
        <v>6329</v>
      </c>
      <c r="I7662" s="160" t="n">
        <v>32764.03</v>
      </c>
      <c r="J7662" s="160" t="n">
        <v>971.77</v>
      </c>
      <c r="K7662" s="160" t="n">
        <v>31792.26</v>
      </c>
      <c r="L7662" s="160" t="n">
        <v>9499.620000000001</v>
      </c>
    </row>
    <row r="7663">
      <c r="A7663" s="176" t="n">
        <v>46113</v>
      </c>
      <c r="B7663" s="104" t="inlineStr">
        <is>
          <t>2025/26</t>
        </is>
      </c>
      <c r="C7663" s="104" t="inlineStr">
        <is>
          <t>HC-046</t>
        </is>
      </c>
      <c r="D7663" s="104" t="inlineStr">
        <is>
          <t>Nord-Ouest</t>
        </is>
      </c>
      <c r="E7663" s="104" t="inlineStr">
        <is>
          <t>À emporter</t>
        </is>
      </c>
      <c r="F7663" s="104" t="n">
        <v>30</v>
      </c>
      <c r="G7663" s="159" t="n">
        <v>1932</v>
      </c>
      <c r="H7663" s="159" t="n">
        <v>4709</v>
      </c>
      <c r="I7663" s="160" t="n">
        <v>23973.09</v>
      </c>
      <c r="J7663" s="160" t="n">
        <v>717.6</v>
      </c>
      <c r="K7663" s="160" t="n">
        <v>23255.49</v>
      </c>
      <c r="L7663" s="160" t="n">
        <v>6955.02</v>
      </c>
    </row>
    <row r="7664">
      <c r="A7664" s="176" t="n">
        <v>46113</v>
      </c>
      <c r="B7664" s="104" t="inlineStr">
        <is>
          <t>2025/26</t>
        </is>
      </c>
      <c r="C7664" s="104" t="inlineStr">
        <is>
          <t>HC-047</t>
        </is>
      </c>
      <c r="D7664" s="104" t="inlineStr">
        <is>
          <t>Sud-Est</t>
        </is>
      </c>
      <c r="E7664" s="104" t="inlineStr">
        <is>
          <t>Livraison</t>
        </is>
      </c>
      <c r="F7664" s="104" t="n">
        <v>30</v>
      </c>
      <c r="G7664" s="159" t="n">
        <v>2215</v>
      </c>
      <c r="H7664" s="159" t="n">
        <v>5709</v>
      </c>
      <c r="I7664" s="160" t="n">
        <v>38042.22</v>
      </c>
      <c r="J7664" s="160" t="n">
        <v>2389.36</v>
      </c>
      <c r="K7664" s="160" t="n">
        <v>35652.86</v>
      </c>
      <c r="L7664" s="160" t="n">
        <v>11174.35</v>
      </c>
    </row>
    <row r="7665">
      <c r="A7665" s="176" t="n">
        <v>46113</v>
      </c>
      <c r="B7665" s="104" t="inlineStr">
        <is>
          <t>2025/26</t>
        </is>
      </c>
      <c r="C7665" s="104" t="inlineStr">
        <is>
          <t>HC-047</t>
        </is>
      </c>
      <c r="D7665" s="104" t="inlineStr">
        <is>
          <t>Sud-Est</t>
        </is>
      </c>
      <c r="E7665" s="104" t="inlineStr">
        <is>
          <t>Sur place</t>
        </is>
      </c>
      <c r="F7665" s="104" t="n">
        <v>29</v>
      </c>
      <c r="G7665" s="159" t="n">
        <v>4376</v>
      </c>
      <c r="H7665" s="159" t="n">
        <v>11153</v>
      </c>
      <c r="I7665" s="160" t="n">
        <v>59103.07</v>
      </c>
      <c r="J7665" s="160" t="n">
        <v>1947.78</v>
      </c>
      <c r="K7665" s="160" t="n">
        <v>57155.29</v>
      </c>
      <c r="L7665" s="160" t="n">
        <v>17097.1</v>
      </c>
    </row>
    <row r="7666">
      <c r="A7666" s="176" t="n">
        <v>46113</v>
      </c>
      <c r="B7666" s="104" t="inlineStr">
        <is>
          <t>2025/26</t>
        </is>
      </c>
      <c r="C7666" s="104" t="inlineStr">
        <is>
          <t>HC-047</t>
        </is>
      </c>
      <c r="D7666" s="104" t="inlineStr">
        <is>
          <t>Sud-Est</t>
        </is>
      </c>
      <c r="E7666" s="104" t="inlineStr">
        <is>
          <t>À emporter</t>
        </is>
      </c>
      <c r="F7666" s="104" t="n">
        <v>29</v>
      </c>
      <c r="G7666" s="159" t="n">
        <v>3284</v>
      </c>
      <c r="H7666" s="159" t="n">
        <v>8631</v>
      </c>
      <c r="I7666" s="160" t="n">
        <v>40656.44</v>
      </c>
      <c r="J7666" s="160" t="n">
        <v>1202.27</v>
      </c>
      <c r="K7666" s="160" t="n">
        <v>39454.17</v>
      </c>
      <c r="L7666" s="160" t="n">
        <v>11737.47</v>
      </c>
    </row>
    <row r="7667">
      <c r="A7667" s="176" t="n">
        <v>46113</v>
      </c>
      <c r="B7667" s="104" t="inlineStr">
        <is>
          <t>2025/26</t>
        </is>
      </c>
      <c r="C7667" s="104" t="inlineStr">
        <is>
          <t>HC-048</t>
        </is>
      </c>
      <c r="D7667" s="104" t="inlineStr">
        <is>
          <t>Sud-Ouest</t>
        </is>
      </c>
      <c r="E7667" s="104" t="inlineStr">
        <is>
          <t>Livraison</t>
        </is>
      </c>
      <c r="F7667" s="104" t="n">
        <v>30</v>
      </c>
      <c r="G7667" s="159" t="n">
        <v>2134</v>
      </c>
      <c r="H7667" s="159" t="n">
        <v>5466</v>
      </c>
      <c r="I7667" s="160" t="n">
        <v>36724.84</v>
      </c>
      <c r="J7667" s="160" t="n">
        <v>2199.99</v>
      </c>
      <c r="K7667" s="160" t="n">
        <v>34524.85</v>
      </c>
      <c r="L7667" s="160" t="n">
        <v>10647.03</v>
      </c>
    </row>
    <row r="7668">
      <c r="A7668" s="176" t="n">
        <v>46113</v>
      </c>
      <c r="B7668" s="104" t="inlineStr">
        <is>
          <t>2025/26</t>
        </is>
      </c>
      <c r="C7668" s="104" t="inlineStr">
        <is>
          <t>HC-048</t>
        </is>
      </c>
      <c r="D7668" s="104" t="inlineStr">
        <is>
          <t>Sud-Ouest</t>
        </is>
      </c>
      <c r="E7668" s="104" t="inlineStr">
        <is>
          <t>Sur place</t>
        </is>
      </c>
      <c r="F7668" s="104" t="n">
        <v>29</v>
      </c>
      <c r="G7668" s="159" t="n">
        <v>3943</v>
      </c>
      <c r="H7668" s="159" t="n">
        <v>10097</v>
      </c>
      <c r="I7668" s="160" t="n">
        <v>53207.95</v>
      </c>
      <c r="J7668" s="160" t="n">
        <v>1659.21</v>
      </c>
      <c r="K7668" s="160" t="n">
        <v>51548.74</v>
      </c>
      <c r="L7668" s="160" t="n">
        <v>15441.59</v>
      </c>
    </row>
    <row r="7669">
      <c r="A7669" s="176" t="n">
        <v>46113</v>
      </c>
      <c r="B7669" s="104" t="inlineStr">
        <is>
          <t>2025/26</t>
        </is>
      </c>
      <c r="C7669" s="104" t="inlineStr">
        <is>
          <t>HC-048</t>
        </is>
      </c>
      <c r="D7669" s="104" t="inlineStr">
        <is>
          <t>Sud-Ouest</t>
        </is>
      </c>
      <c r="E7669" s="104" t="inlineStr">
        <is>
          <t>À emporter</t>
        </is>
      </c>
      <c r="F7669" s="104" t="n">
        <v>30</v>
      </c>
      <c r="G7669" s="159" t="n">
        <v>3181</v>
      </c>
      <c r="H7669" s="159" t="n">
        <v>8351</v>
      </c>
      <c r="I7669" s="160" t="n">
        <v>39583.34</v>
      </c>
      <c r="J7669" s="160" t="n">
        <v>1122.55</v>
      </c>
      <c r="K7669" s="160" t="n">
        <v>38460.79</v>
      </c>
      <c r="L7669" s="160" t="n">
        <v>11300.11</v>
      </c>
    </row>
    <row r="7670">
      <c r="A7670" s="176" t="n">
        <v>46113</v>
      </c>
      <c r="B7670" s="104" t="inlineStr">
        <is>
          <t>2025/26</t>
        </is>
      </c>
      <c r="C7670" s="104" t="inlineStr">
        <is>
          <t>HC-049</t>
        </is>
      </c>
      <c r="D7670" s="104" t="inlineStr">
        <is>
          <t>Île-de-France</t>
        </is>
      </c>
      <c r="E7670" s="104" t="inlineStr">
        <is>
          <t>Drive</t>
        </is>
      </c>
      <c r="F7670" s="104" t="n">
        <v>29</v>
      </c>
      <c r="G7670" s="159" t="n">
        <v>1186</v>
      </c>
      <c r="H7670" s="159" t="n">
        <v>3019</v>
      </c>
      <c r="I7670" s="160" t="n">
        <v>16863.25</v>
      </c>
      <c r="J7670" s="160" t="n">
        <v>495.9</v>
      </c>
      <c r="K7670" s="160" t="n">
        <v>16367.35</v>
      </c>
      <c r="L7670" s="160" t="n">
        <v>4880.51</v>
      </c>
    </row>
    <row r="7671">
      <c r="A7671" s="176" t="n">
        <v>46113</v>
      </c>
      <c r="B7671" s="104" t="inlineStr">
        <is>
          <t>2025/26</t>
        </is>
      </c>
      <c r="C7671" s="104" t="inlineStr">
        <is>
          <t>HC-049</t>
        </is>
      </c>
      <c r="D7671" s="104" t="inlineStr">
        <is>
          <t>Île-de-France</t>
        </is>
      </c>
      <c r="E7671" s="104" t="inlineStr">
        <is>
          <t>Livraison</t>
        </is>
      </c>
      <c r="F7671" s="104" t="n">
        <v>30</v>
      </c>
      <c r="G7671" s="159" t="n">
        <v>1435</v>
      </c>
      <c r="H7671" s="159" t="n">
        <v>3562</v>
      </c>
      <c r="I7671" s="160" t="n">
        <v>24743.85</v>
      </c>
      <c r="J7671" s="160" t="n">
        <v>1414.9</v>
      </c>
      <c r="K7671" s="160" t="n">
        <v>23328.95</v>
      </c>
      <c r="L7671" s="160" t="n">
        <v>7218.35</v>
      </c>
    </row>
    <row r="7672">
      <c r="A7672" s="176" t="n">
        <v>46113</v>
      </c>
      <c r="B7672" s="104" t="inlineStr">
        <is>
          <t>2025/26</t>
        </is>
      </c>
      <c r="C7672" s="104" t="inlineStr">
        <is>
          <t>HC-049</t>
        </is>
      </c>
      <c r="D7672" s="104" t="inlineStr">
        <is>
          <t>Île-de-France</t>
        </is>
      </c>
      <c r="E7672" s="104" t="inlineStr">
        <is>
          <t>Sur place</t>
        </is>
      </c>
      <c r="F7672" s="104" t="n">
        <v>30</v>
      </c>
      <c r="G7672" s="159" t="n">
        <v>3023</v>
      </c>
      <c r="H7672" s="159" t="n">
        <v>7946</v>
      </c>
      <c r="I7672" s="160" t="n">
        <v>41081.38</v>
      </c>
      <c r="J7672" s="160" t="n">
        <v>1265.11</v>
      </c>
      <c r="K7672" s="160" t="n">
        <v>39816.27</v>
      </c>
      <c r="L7672" s="160" t="n">
        <v>11914.29</v>
      </c>
    </row>
    <row r="7673">
      <c r="A7673" s="176" t="n">
        <v>46113</v>
      </c>
      <c r="B7673" s="104" t="inlineStr">
        <is>
          <t>2025/26</t>
        </is>
      </c>
      <c r="C7673" s="104" t="inlineStr">
        <is>
          <t>HC-049</t>
        </is>
      </c>
      <c r="D7673" s="104" t="inlineStr">
        <is>
          <t>Île-de-France</t>
        </is>
      </c>
      <c r="E7673" s="104" t="inlineStr">
        <is>
          <t>À emporter</t>
        </is>
      </c>
      <c r="F7673" s="104" t="n">
        <v>29</v>
      </c>
      <c r="G7673" s="159" t="n">
        <v>2168</v>
      </c>
      <c r="H7673" s="159" t="n">
        <v>5644</v>
      </c>
      <c r="I7673" s="160" t="n">
        <v>26832.22</v>
      </c>
      <c r="J7673" s="160" t="n">
        <v>834.61</v>
      </c>
      <c r="K7673" s="160" t="n">
        <v>25997.61</v>
      </c>
      <c r="L7673" s="160" t="n">
        <v>7672.62</v>
      </c>
    </row>
    <row r="7674">
      <c r="A7674" s="176" t="n">
        <v>46113</v>
      </c>
      <c r="B7674" s="104" t="inlineStr">
        <is>
          <t>2025/26</t>
        </is>
      </c>
      <c r="C7674" s="104" t="inlineStr">
        <is>
          <t>HC-050</t>
        </is>
      </c>
      <c r="D7674" s="104" t="inlineStr">
        <is>
          <t>Nord-Ouest</t>
        </is>
      </c>
      <c r="E7674" s="104" t="inlineStr">
        <is>
          <t>Livraison</t>
        </is>
      </c>
      <c r="F7674" s="104" t="n">
        <v>29</v>
      </c>
      <c r="G7674" s="159" t="n">
        <v>1973</v>
      </c>
      <c r="H7674" s="159" t="n">
        <v>4954</v>
      </c>
      <c r="I7674" s="160" t="n">
        <v>34540.52</v>
      </c>
      <c r="J7674" s="160" t="n">
        <v>2038.46</v>
      </c>
      <c r="K7674" s="160" t="n">
        <v>32502.06</v>
      </c>
      <c r="L7674" s="160" t="n">
        <v>9996.09</v>
      </c>
    </row>
    <row r="7675">
      <c r="A7675" s="176" t="n">
        <v>46113</v>
      </c>
      <c r="B7675" s="104" t="inlineStr">
        <is>
          <t>2025/26</t>
        </is>
      </c>
      <c r="C7675" s="104" t="inlineStr">
        <is>
          <t>HC-050</t>
        </is>
      </c>
      <c r="D7675" s="104" t="inlineStr">
        <is>
          <t>Nord-Ouest</t>
        </is>
      </c>
      <c r="E7675" s="104" t="inlineStr">
        <is>
          <t>Sur place</t>
        </is>
      </c>
      <c r="F7675" s="104" t="n">
        <v>30</v>
      </c>
      <c r="G7675" s="159" t="n">
        <v>4218</v>
      </c>
      <c r="H7675" s="159" t="n">
        <v>10470</v>
      </c>
      <c r="I7675" s="160" t="n">
        <v>57319.76</v>
      </c>
      <c r="J7675" s="160" t="n">
        <v>1782.59</v>
      </c>
      <c r="K7675" s="160" t="n">
        <v>55537.17</v>
      </c>
      <c r="L7675" s="160" t="n">
        <v>16574.66</v>
      </c>
    </row>
    <row r="7676">
      <c r="A7676" s="176" t="n">
        <v>46113</v>
      </c>
      <c r="B7676" s="104" t="inlineStr">
        <is>
          <t>2025/26</t>
        </is>
      </c>
      <c r="C7676" s="104" t="inlineStr">
        <is>
          <t>HC-050</t>
        </is>
      </c>
      <c r="D7676" s="104" t="inlineStr">
        <is>
          <t>Nord-Ouest</t>
        </is>
      </c>
      <c r="E7676" s="104" t="inlineStr">
        <is>
          <t>À emporter</t>
        </is>
      </c>
      <c r="F7676" s="104" t="n">
        <v>30</v>
      </c>
      <c r="G7676" s="159" t="n">
        <v>3044</v>
      </c>
      <c r="H7676" s="159" t="n">
        <v>7820</v>
      </c>
      <c r="I7676" s="160" t="n">
        <v>37700.33</v>
      </c>
      <c r="J7676" s="160" t="n">
        <v>1183.86</v>
      </c>
      <c r="K7676" s="160" t="n">
        <v>36516.47</v>
      </c>
      <c r="L7676" s="160" t="n">
        <v>10918.83</v>
      </c>
    </row>
    <row r="7677">
      <c r="A7677" s="176" t="n">
        <v>46113</v>
      </c>
      <c r="B7677" s="104" t="inlineStr">
        <is>
          <t>2025/26</t>
        </is>
      </c>
      <c r="C7677" s="104" t="inlineStr">
        <is>
          <t>HC-051</t>
        </is>
      </c>
      <c r="D7677" s="104" t="inlineStr">
        <is>
          <t>Sud-Est</t>
        </is>
      </c>
      <c r="E7677" s="104" t="inlineStr">
        <is>
          <t>Drive</t>
        </is>
      </c>
      <c r="F7677" s="104" t="n">
        <v>30</v>
      </c>
      <c r="G7677" s="159" t="n">
        <v>1057</v>
      </c>
      <c r="H7677" s="159" t="n">
        <v>2611</v>
      </c>
      <c r="I7677" s="160" t="n">
        <v>15027.33</v>
      </c>
      <c r="J7677" s="160" t="n">
        <v>470.39</v>
      </c>
      <c r="K7677" s="160" t="n">
        <v>14556.94</v>
      </c>
      <c r="L7677" s="160" t="n">
        <v>4370.45</v>
      </c>
    </row>
    <row r="7678">
      <c r="A7678" s="176" t="n">
        <v>46113</v>
      </c>
      <c r="B7678" s="104" t="inlineStr">
        <is>
          <t>2025/26</t>
        </is>
      </c>
      <c r="C7678" s="104" t="inlineStr">
        <is>
          <t>HC-051</t>
        </is>
      </c>
      <c r="D7678" s="104" t="inlineStr">
        <is>
          <t>Sud-Est</t>
        </is>
      </c>
      <c r="E7678" s="104" t="inlineStr">
        <is>
          <t>Livraison</t>
        </is>
      </c>
      <c r="F7678" s="104" t="n">
        <v>30</v>
      </c>
      <c r="G7678" s="159" t="n">
        <v>1221</v>
      </c>
      <c r="H7678" s="159" t="n">
        <v>3196</v>
      </c>
      <c r="I7678" s="160" t="n">
        <v>20842.11</v>
      </c>
      <c r="J7678" s="160" t="n">
        <v>1273.7</v>
      </c>
      <c r="K7678" s="160" t="n">
        <v>19568.41</v>
      </c>
      <c r="L7678" s="160" t="n">
        <v>6077.27</v>
      </c>
    </row>
    <row r="7679">
      <c r="A7679" s="176" t="n">
        <v>46113</v>
      </c>
      <c r="B7679" s="104" t="inlineStr">
        <is>
          <t>2025/26</t>
        </is>
      </c>
      <c r="C7679" s="104" t="inlineStr">
        <is>
          <t>HC-051</t>
        </is>
      </c>
      <c r="D7679" s="104" t="inlineStr">
        <is>
          <t>Sud-Est</t>
        </is>
      </c>
      <c r="E7679" s="104" t="inlineStr">
        <is>
          <t>Sur place</t>
        </is>
      </c>
      <c r="F7679" s="104" t="n">
        <v>30</v>
      </c>
      <c r="G7679" s="159" t="n">
        <v>2488</v>
      </c>
      <c r="H7679" s="159" t="n">
        <v>6340</v>
      </c>
      <c r="I7679" s="160" t="n">
        <v>33794.35</v>
      </c>
      <c r="J7679" s="160" t="n">
        <v>1038.43</v>
      </c>
      <c r="K7679" s="160" t="n">
        <v>32755.92</v>
      </c>
      <c r="L7679" s="160" t="n">
        <v>9769.15</v>
      </c>
    </row>
    <row r="7680">
      <c r="A7680" s="176" t="n">
        <v>46113</v>
      </c>
      <c r="B7680" s="104" t="inlineStr">
        <is>
          <t>2025/26</t>
        </is>
      </c>
      <c r="C7680" s="104" t="inlineStr">
        <is>
          <t>HC-051</t>
        </is>
      </c>
      <c r="D7680" s="104" t="inlineStr">
        <is>
          <t>Sud-Est</t>
        </is>
      </c>
      <c r="E7680" s="104" t="inlineStr">
        <is>
          <t>À emporter</t>
        </is>
      </c>
      <c r="F7680" s="104" t="n">
        <v>30</v>
      </c>
      <c r="G7680" s="159" t="n">
        <v>1940</v>
      </c>
      <c r="H7680" s="159" t="n">
        <v>4990</v>
      </c>
      <c r="I7680" s="160" t="n">
        <v>23839.17</v>
      </c>
      <c r="J7680" s="160" t="n">
        <v>679.45</v>
      </c>
      <c r="K7680" s="160" t="n">
        <v>23159.72</v>
      </c>
      <c r="L7680" s="160" t="n">
        <v>6908.19</v>
      </c>
    </row>
    <row r="7681">
      <c r="A7681" s="176" t="n">
        <v>46113</v>
      </c>
      <c r="B7681" s="104" t="inlineStr">
        <is>
          <t>2025/26</t>
        </is>
      </c>
      <c r="C7681" s="104" t="inlineStr">
        <is>
          <t>HC-052</t>
        </is>
      </c>
      <c r="D7681" s="104" t="inlineStr">
        <is>
          <t>Sud-Ouest</t>
        </is>
      </c>
      <c r="E7681" s="104" t="inlineStr">
        <is>
          <t>Livraison</t>
        </is>
      </c>
      <c r="F7681" s="104" t="n">
        <v>30</v>
      </c>
      <c r="G7681" s="159" t="n">
        <v>1811</v>
      </c>
      <c r="H7681" s="159" t="n">
        <v>4506</v>
      </c>
      <c r="I7681" s="160" t="n">
        <v>31390.41</v>
      </c>
      <c r="J7681" s="160" t="n">
        <v>1874</v>
      </c>
      <c r="K7681" s="160" t="n">
        <v>29516.41</v>
      </c>
      <c r="L7681" s="160" t="n">
        <v>10624.14</v>
      </c>
    </row>
    <row r="7682">
      <c r="A7682" s="176" t="n">
        <v>46113</v>
      </c>
      <c r="B7682" s="104" t="inlineStr">
        <is>
          <t>2025/26</t>
        </is>
      </c>
      <c r="C7682" s="104" t="inlineStr">
        <is>
          <t>HC-052</t>
        </is>
      </c>
      <c r="D7682" s="104" t="inlineStr">
        <is>
          <t>Sud-Ouest</t>
        </is>
      </c>
      <c r="E7682" s="104" t="inlineStr">
        <is>
          <t>Sur place</t>
        </is>
      </c>
      <c r="F7682" s="104" t="n">
        <v>29</v>
      </c>
      <c r="G7682" s="159" t="n">
        <v>3351</v>
      </c>
      <c r="H7682" s="159" t="n">
        <v>8601</v>
      </c>
      <c r="I7682" s="160" t="n">
        <v>44865.54</v>
      </c>
      <c r="J7682" s="160" t="n">
        <v>1300.18</v>
      </c>
      <c r="K7682" s="160" t="n">
        <v>43565.36</v>
      </c>
      <c r="L7682" s="160" t="n">
        <v>15218.49</v>
      </c>
    </row>
    <row r="7683">
      <c r="A7683" s="176" t="n">
        <v>46113</v>
      </c>
      <c r="B7683" s="104" t="inlineStr">
        <is>
          <t>2025/26</t>
        </is>
      </c>
      <c r="C7683" s="104" t="inlineStr">
        <is>
          <t>HC-052</t>
        </is>
      </c>
      <c r="D7683" s="104" t="inlineStr">
        <is>
          <t>Sud-Ouest</t>
        </is>
      </c>
      <c r="E7683" s="104" t="inlineStr">
        <is>
          <t>À emporter</t>
        </is>
      </c>
      <c r="F7683" s="104" t="n">
        <v>30</v>
      </c>
      <c r="G7683" s="159" t="n">
        <v>2704</v>
      </c>
      <c r="H7683" s="159" t="n">
        <v>7013</v>
      </c>
      <c r="I7683" s="160" t="n">
        <v>33557.22</v>
      </c>
      <c r="J7683" s="160" t="n">
        <v>1023.88</v>
      </c>
      <c r="K7683" s="160" t="n">
        <v>32533.34</v>
      </c>
      <c r="L7683" s="160" t="n">
        <v>11362.67</v>
      </c>
    </row>
    <row r="7684">
      <c r="A7684" s="176" t="n">
        <v>46113</v>
      </c>
      <c r="B7684" s="104" t="inlineStr">
        <is>
          <t>2025/26</t>
        </is>
      </c>
      <c r="C7684" s="104" t="inlineStr">
        <is>
          <t>HC-053</t>
        </is>
      </c>
      <c r="D7684" s="104" t="inlineStr">
        <is>
          <t>Île-de-France</t>
        </is>
      </c>
      <c r="E7684" s="104" t="inlineStr">
        <is>
          <t>Livraison</t>
        </is>
      </c>
      <c r="F7684" s="104" t="n">
        <v>30</v>
      </c>
      <c r="G7684" s="159" t="n">
        <v>1874</v>
      </c>
      <c r="H7684" s="159" t="n">
        <v>4673</v>
      </c>
      <c r="I7684" s="160" t="n">
        <v>32387.82</v>
      </c>
      <c r="J7684" s="160" t="n">
        <v>1912</v>
      </c>
      <c r="K7684" s="160" t="n">
        <v>30475.82</v>
      </c>
      <c r="L7684" s="160" t="n">
        <v>9553.76</v>
      </c>
    </row>
    <row r="7685">
      <c r="A7685" s="176" t="n">
        <v>46113</v>
      </c>
      <c r="B7685" s="104" t="inlineStr">
        <is>
          <t>2025/26</t>
        </is>
      </c>
      <c r="C7685" s="104" t="inlineStr">
        <is>
          <t>HC-053</t>
        </is>
      </c>
      <c r="D7685" s="104" t="inlineStr">
        <is>
          <t>Île-de-France</t>
        </is>
      </c>
      <c r="E7685" s="104" t="inlineStr">
        <is>
          <t>Sur place</t>
        </is>
      </c>
      <c r="F7685" s="104" t="n">
        <v>30</v>
      </c>
      <c r="G7685" s="159" t="n">
        <v>3934</v>
      </c>
      <c r="H7685" s="159" t="n">
        <v>9929</v>
      </c>
      <c r="I7685" s="160" t="n">
        <v>53382.4</v>
      </c>
      <c r="J7685" s="160" t="n">
        <v>1771.58</v>
      </c>
      <c r="K7685" s="160" t="n">
        <v>51610.82</v>
      </c>
      <c r="L7685" s="160" t="n">
        <v>15426.34</v>
      </c>
    </row>
    <row r="7686">
      <c r="A7686" s="176" t="n">
        <v>46113</v>
      </c>
      <c r="B7686" s="104" t="inlineStr">
        <is>
          <t>2025/26</t>
        </is>
      </c>
      <c r="C7686" s="104" t="inlineStr">
        <is>
          <t>HC-053</t>
        </is>
      </c>
      <c r="D7686" s="104" t="inlineStr">
        <is>
          <t>Île-de-France</t>
        </is>
      </c>
      <c r="E7686" s="104" t="inlineStr">
        <is>
          <t>À emporter</t>
        </is>
      </c>
      <c r="F7686" s="104" t="n">
        <v>30</v>
      </c>
      <c r="G7686" s="159" t="n">
        <v>2943</v>
      </c>
      <c r="H7686" s="159" t="n">
        <v>7541</v>
      </c>
      <c r="I7686" s="160" t="n">
        <v>36169.14</v>
      </c>
      <c r="J7686" s="160" t="n">
        <v>1080.78</v>
      </c>
      <c r="K7686" s="160" t="n">
        <v>35088.36</v>
      </c>
      <c r="L7686" s="160" t="n">
        <v>10465.62</v>
      </c>
    </row>
    <row r="7687">
      <c r="A7687" s="176" t="n">
        <v>46113</v>
      </c>
      <c r="B7687" s="104" t="inlineStr">
        <is>
          <t>2025/26</t>
        </is>
      </c>
      <c r="C7687" s="104" t="inlineStr">
        <is>
          <t>HC-054</t>
        </is>
      </c>
      <c r="D7687" s="104" t="inlineStr">
        <is>
          <t>Nord-Ouest</t>
        </is>
      </c>
      <c r="E7687" s="104" t="inlineStr">
        <is>
          <t>Drive</t>
        </is>
      </c>
      <c r="F7687" s="104" t="n">
        <v>30</v>
      </c>
      <c r="G7687" s="159" t="n">
        <v>1286</v>
      </c>
      <c r="H7687" s="159" t="n">
        <v>3404</v>
      </c>
      <c r="I7687" s="160" t="n">
        <v>18377.37</v>
      </c>
      <c r="J7687" s="160" t="n">
        <v>569.79</v>
      </c>
      <c r="K7687" s="160" t="n">
        <v>17807.58</v>
      </c>
      <c r="L7687" s="160" t="n">
        <v>5331.63</v>
      </c>
    </row>
    <row r="7688">
      <c r="A7688" s="176" t="n">
        <v>46113</v>
      </c>
      <c r="B7688" s="104" t="inlineStr">
        <is>
          <t>2025/26</t>
        </is>
      </c>
      <c r="C7688" s="104" t="inlineStr">
        <is>
          <t>HC-054</t>
        </is>
      </c>
      <c r="D7688" s="104" t="inlineStr">
        <is>
          <t>Nord-Ouest</t>
        </is>
      </c>
      <c r="E7688" s="104" t="inlineStr">
        <is>
          <t>Livraison</t>
        </is>
      </c>
      <c r="F7688" s="104" t="n">
        <v>30</v>
      </c>
      <c r="G7688" s="159" t="n">
        <v>1462</v>
      </c>
      <c r="H7688" s="159" t="n">
        <v>3765</v>
      </c>
      <c r="I7688" s="160" t="n">
        <v>25161.27</v>
      </c>
      <c r="J7688" s="160" t="n">
        <v>1503.42</v>
      </c>
      <c r="K7688" s="160" t="n">
        <v>23657.85</v>
      </c>
      <c r="L7688" s="160" t="n">
        <v>7332.57</v>
      </c>
    </row>
    <row r="7689">
      <c r="A7689" s="176" t="n">
        <v>46113</v>
      </c>
      <c r="B7689" s="104" t="inlineStr">
        <is>
          <t>2025/26</t>
        </is>
      </c>
      <c r="C7689" s="104" t="inlineStr">
        <is>
          <t>HC-054</t>
        </is>
      </c>
      <c r="D7689" s="104" t="inlineStr">
        <is>
          <t>Nord-Ouest</t>
        </is>
      </c>
      <c r="E7689" s="104" t="inlineStr">
        <is>
          <t>Sur place</t>
        </is>
      </c>
      <c r="F7689" s="104" t="n">
        <v>30</v>
      </c>
      <c r="G7689" s="159" t="n">
        <v>2944</v>
      </c>
      <c r="H7689" s="159" t="n">
        <v>7697</v>
      </c>
      <c r="I7689" s="160" t="n">
        <v>39570.22</v>
      </c>
      <c r="J7689" s="160" t="n">
        <v>1017.23</v>
      </c>
      <c r="K7689" s="160" t="n">
        <v>38552.99</v>
      </c>
      <c r="L7689" s="160" t="n">
        <v>11511.52</v>
      </c>
    </row>
    <row r="7690">
      <c r="A7690" s="176" t="n">
        <v>46113</v>
      </c>
      <c r="B7690" s="104" t="inlineStr">
        <is>
          <t>2025/26</t>
        </is>
      </c>
      <c r="C7690" s="104" t="inlineStr">
        <is>
          <t>HC-054</t>
        </is>
      </c>
      <c r="D7690" s="104" t="inlineStr">
        <is>
          <t>Nord-Ouest</t>
        </is>
      </c>
      <c r="E7690" s="104" t="inlineStr">
        <is>
          <t>À emporter</t>
        </is>
      </c>
      <c r="F7690" s="104" t="n">
        <v>30</v>
      </c>
      <c r="G7690" s="159" t="n">
        <v>2371</v>
      </c>
      <c r="H7690" s="159" t="n">
        <v>5917</v>
      </c>
      <c r="I7690" s="160" t="n">
        <v>29780.86</v>
      </c>
      <c r="J7690" s="160" t="n">
        <v>780.02</v>
      </c>
      <c r="K7690" s="160" t="n">
        <v>29000.84</v>
      </c>
      <c r="L7690" s="160" t="n">
        <v>8626.6</v>
      </c>
    </row>
    <row r="7691">
      <c r="A7691" s="176" t="n">
        <v>46113</v>
      </c>
      <c r="B7691" s="104" t="inlineStr">
        <is>
          <t>2025/26</t>
        </is>
      </c>
      <c r="C7691" s="104" t="inlineStr">
        <is>
          <t>HC-055</t>
        </is>
      </c>
      <c r="D7691" s="104" t="inlineStr">
        <is>
          <t>Sud-Est</t>
        </is>
      </c>
      <c r="E7691" s="104" t="inlineStr">
        <is>
          <t>Livraison</t>
        </is>
      </c>
      <c r="F7691" s="104" t="n">
        <v>30</v>
      </c>
      <c r="G7691" s="159" t="n">
        <v>2759</v>
      </c>
      <c r="H7691" s="159" t="n">
        <v>6955</v>
      </c>
      <c r="I7691" s="160" t="n">
        <v>48250.01</v>
      </c>
      <c r="J7691" s="160" t="n">
        <v>2772.65</v>
      </c>
      <c r="K7691" s="160" t="n">
        <v>45477.36</v>
      </c>
      <c r="L7691" s="160" t="n">
        <v>14042.16</v>
      </c>
    </row>
    <row r="7692">
      <c r="A7692" s="176" t="n">
        <v>46113</v>
      </c>
      <c r="B7692" s="104" t="inlineStr">
        <is>
          <t>2025/26</t>
        </is>
      </c>
      <c r="C7692" s="104" t="inlineStr">
        <is>
          <t>HC-055</t>
        </is>
      </c>
      <c r="D7692" s="104" t="inlineStr">
        <is>
          <t>Sud-Est</t>
        </is>
      </c>
      <c r="E7692" s="104" t="inlineStr">
        <is>
          <t>Sur place</t>
        </is>
      </c>
      <c r="F7692" s="104" t="n">
        <v>30</v>
      </c>
      <c r="G7692" s="159" t="n">
        <v>5950</v>
      </c>
      <c r="H7692" s="159" t="n">
        <v>15118</v>
      </c>
      <c r="I7692" s="160" t="n">
        <v>80047.98</v>
      </c>
      <c r="J7692" s="160" t="n">
        <v>2410.51</v>
      </c>
      <c r="K7692" s="160" t="n">
        <v>77637.47</v>
      </c>
      <c r="L7692" s="160" t="n">
        <v>23200.56</v>
      </c>
    </row>
    <row r="7693">
      <c r="A7693" s="176" t="n">
        <v>46113</v>
      </c>
      <c r="B7693" s="104" t="inlineStr">
        <is>
          <t>2025/26</t>
        </is>
      </c>
      <c r="C7693" s="104" t="inlineStr">
        <is>
          <t>HC-055</t>
        </is>
      </c>
      <c r="D7693" s="104" t="inlineStr">
        <is>
          <t>Sud-Est</t>
        </is>
      </c>
      <c r="E7693" s="104" t="inlineStr">
        <is>
          <t>À emporter</t>
        </is>
      </c>
      <c r="F7693" s="104" t="n">
        <v>30</v>
      </c>
      <c r="G7693" s="159" t="n">
        <v>4567</v>
      </c>
      <c r="H7693" s="159" t="n">
        <v>11445</v>
      </c>
      <c r="I7693" s="160" t="n">
        <v>56633.09</v>
      </c>
      <c r="J7693" s="160" t="n">
        <v>1694.72</v>
      </c>
      <c r="K7693" s="160" t="n">
        <v>54938.37</v>
      </c>
      <c r="L7693" s="160" t="n">
        <v>16295.31</v>
      </c>
    </row>
    <row r="7694">
      <c r="A7694" s="176" t="n">
        <v>46113</v>
      </c>
      <c r="B7694" s="104" t="inlineStr">
        <is>
          <t>2025/26</t>
        </is>
      </c>
      <c r="C7694" s="104" t="inlineStr">
        <is>
          <t>HC-056</t>
        </is>
      </c>
      <c r="D7694" s="104" t="inlineStr">
        <is>
          <t>Sud-Ouest</t>
        </is>
      </c>
      <c r="E7694" s="104" t="inlineStr">
        <is>
          <t>Drive</t>
        </is>
      </c>
      <c r="F7694" s="104" t="n">
        <v>30</v>
      </c>
      <c r="G7694" s="159" t="n">
        <v>1367</v>
      </c>
      <c r="H7694" s="159" t="n">
        <v>3410</v>
      </c>
      <c r="I7694" s="160" t="n">
        <v>19575.38</v>
      </c>
      <c r="J7694" s="160" t="n">
        <v>525.42</v>
      </c>
      <c r="K7694" s="160" t="n">
        <v>19049.96</v>
      </c>
      <c r="L7694" s="160" t="n">
        <v>5628.98</v>
      </c>
    </row>
    <row r="7695">
      <c r="A7695" s="176" t="n">
        <v>46113</v>
      </c>
      <c r="B7695" s="104" t="inlineStr">
        <is>
          <t>2025/26</t>
        </is>
      </c>
      <c r="C7695" s="104" t="inlineStr">
        <is>
          <t>HC-056</t>
        </is>
      </c>
      <c r="D7695" s="104" t="inlineStr">
        <is>
          <t>Sud-Ouest</t>
        </is>
      </c>
      <c r="E7695" s="104" t="inlineStr">
        <is>
          <t>Livraison</t>
        </is>
      </c>
      <c r="F7695" s="104" t="n">
        <v>30</v>
      </c>
      <c r="G7695" s="159" t="n">
        <v>1814</v>
      </c>
      <c r="H7695" s="159" t="n">
        <v>4597</v>
      </c>
      <c r="I7695" s="160" t="n">
        <v>30921.78</v>
      </c>
      <c r="J7695" s="160" t="n">
        <v>1886.13</v>
      </c>
      <c r="K7695" s="160" t="n">
        <v>29035.65</v>
      </c>
      <c r="L7695" s="160" t="n">
        <v>8952.02</v>
      </c>
    </row>
    <row r="7696">
      <c r="A7696" s="176" t="n">
        <v>46113</v>
      </c>
      <c r="B7696" s="104" t="inlineStr">
        <is>
          <t>2025/26</t>
        </is>
      </c>
      <c r="C7696" s="104" t="inlineStr">
        <is>
          <t>HC-056</t>
        </is>
      </c>
      <c r="D7696" s="104" t="inlineStr">
        <is>
          <t>Sud-Ouest</t>
        </is>
      </c>
      <c r="E7696" s="104" t="inlineStr">
        <is>
          <t>Sur place</t>
        </is>
      </c>
      <c r="F7696" s="104" t="n">
        <v>28</v>
      </c>
      <c r="G7696" s="159" t="n">
        <v>3214</v>
      </c>
      <c r="H7696" s="159" t="n">
        <v>8205</v>
      </c>
      <c r="I7696" s="160" t="n">
        <v>43258.31</v>
      </c>
      <c r="J7696" s="160" t="n">
        <v>1514.47</v>
      </c>
      <c r="K7696" s="160" t="n">
        <v>41743.84</v>
      </c>
      <c r="L7696" s="160" t="n">
        <v>12512.84</v>
      </c>
    </row>
    <row r="7697">
      <c r="A7697" s="176" t="n">
        <v>46113</v>
      </c>
      <c r="B7697" s="104" t="inlineStr">
        <is>
          <t>2025/26</t>
        </is>
      </c>
      <c r="C7697" s="104" t="inlineStr">
        <is>
          <t>HC-056</t>
        </is>
      </c>
      <c r="D7697" s="104" t="inlineStr">
        <is>
          <t>Sud-Ouest</t>
        </is>
      </c>
      <c r="E7697" s="104" t="inlineStr">
        <is>
          <t>À emporter</t>
        </is>
      </c>
      <c r="F7697" s="104" t="n">
        <v>30</v>
      </c>
      <c r="G7697" s="159" t="n">
        <v>2552</v>
      </c>
      <c r="H7697" s="159" t="n">
        <v>6684</v>
      </c>
      <c r="I7697" s="160" t="n">
        <v>31426.07</v>
      </c>
      <c r="J7697" s="160" t="n">
        <v>952.8200000000001</v>
      </c>
      <c r="K7697" s="160" t="n">
        <v>30473.25</v>
      </c>
      <c r="L7697" s="160" t="n">
        <v>9120.34</v>
      </c>
    </row>
    <row r="7698">
      <c r="A7698" s="176" t="n">
        <v>46113</v>
      </c>
      <c r="B7698" s="104" t="inlineStr">
        <is>
          <t>2025/26</t>
        </is>
      </c>
      <c r="C7698" s="104" t="inlineStr">
        <is>
          <t>HC-057</t>
        </is>
      </c>
      <c r="D7698" s="104" t="inlineStr">
        <is>
          <t>Île-de-France</t>
        </is>
      </c>
      <c r="E7698" s="104" t="inlineStr">
        <is>
          <t>Livraison</t>
        </is>
      </c>
      <c r="F7698" s="104" t="n">
        <v>30</v>
      </c>
      <c r="G7698" s="159" t="n">
        <v>2145</v>
      </c>
      <c r="H7698" s="159" t="n">
        <v>5363</v>
      </c>
      <c r="I7698" s="160" t="n">
        <v>36985.84</v>
      </c>
      <c r="J7698" s="160" t="n">
        <v>2250.18</v>
      </c>
      <c r="K7698" s="160" t="n">
        <v>34735.66</v>
      </c>
      <c r="L7698" s="160" t="n">
        <v>10782.17</v>
      </c>
    </row>
    <row r="7699">
      <c r="A7699" s="176" t="n">
        <v>46113</v>
      </c>
      <c r="B7699" s="104" t="inlineStr">
        <is>
          <t>2025/26</t>
        </is>
      </c>
      <c r="C7699" s="104" t="inlineStr">
        <is>
          <t>HC-057</t>
        </is>
      </c>
      <c r="D7699" s="104" t="inlineStr">
        <is>
          <t>Île-de-France</t>
        </is>
      </c>
      <c r="E7699" s="104" t="inlineStr">
        <is>
          <t>Sur place</t>
        </is>
      </c>
      <c r="F7699" s="104" t="n">
        <v>30</v>
      </c>
      <c r="G7699" s="159" t="n">
        <v>4204</v>
      </c>
      <c r="H7699" s="159" t="n">
        <v>10627</v>
      </c>
      <c r="I7699" s="160" t="n">
        <v>56292.33</v>
      </c>
      <c r="J7699" s="160" t="n">
        <v>1705.26</v>
      </c>
      <c r="K7699" s="160" t="n">
        <v>54587.07</v>
      </c>
      <c r="L7699" s="160" t="n">
        <v>16293.56</v>
      </c>
    </row>
    <row r="7700">
      <c r="A7700" s="176" t="n">
        <v>46113</v>
      </c>
      <c r="B7700" s="104" t="inlineStr">
        <is>
          <t>2025/26</t>
        </is>
      </c>
      <c r="C7700" s="104" t="inlineStr">
        <is>
          <t>HC-057</t>
        </is>
      </c>
      <c r="D7700" s="104" t="inlineStr">
        <is>
          <t>Île-de-France</t>
        </is>
      </c>
      <c r="E7700" s="104" t="inlineStr">
        <is>
          <t>À emporter</t>
        </is>
      </c>
      <c r="F7700" s="104" t="n">
        <v>30</v>
      </c>
      <c r="G7700" s="159" t="n">
        <v>3394</v>
      </c>
      <c r="H7700" s="159" t="n">
        <v>8654</v>
      </c>
      <c r="I7700" s="160" t="n">
        <v>41713.83</v>
      </c>
      <c r="J7700" s="160" t="n">
        <v>1106.64</v>
      </c>
      <c r="K7700" s="160" t="n">
        <v>40607.19</v>
      </c>
      <c r="L7700" s="160" t="n">
        <v>12049.3</v>
      </c>
    </row>
    <row r="7701">
      <c r="A7701" s="176" t="n">
        <v>46113</v>
      </c>
      <c r="B7701" s="104" t="inlineStr">
        <is>
          <t>2025/26</t>
        </is>
      </c>
      <c r="C7701" s="104" t="inlineStr">
        <is>
          <t>HC-058</t>
        </is>
      </c>
      <c r="D7701" s="104" t="inlineStr">
        <is>
          <t>Nord-Ouest</t>
        </is>
      </c>
      <c r="E7701" s="104" t="inlineStr">
        <is>
          <t>Livraison</t>
        </is>
      </c>
      <c r="F7701" s="104" t="n">
        <v>30</v>
      </c>
      <c r="G7701" s="159" t="n">
        <v>1418</v>
      </c>
      <c r="H7701" s="159" t="n">
        <v>3718</v>
      </c>
      <c r="I7701" s="160" t="n">
        <v>23944.4</v>
      </c>
      <c r="J7701" s="160" t="n">
        <v>1448.89</v>
      </c>
      <c r="K7701" s="160" t="n">
        <v>22495.51</v>
      </c>
      <c r="L7701" s="160" t="n">
        <v>7002.99</v>
      </c>
    </row>
    <row r="7702">
      <c r="A7702" s="176" t="n">
        <v>46113</v>
      </c>
      <c r="B7702" s="104" t="inlineStr">
        <is>
          <t>2025/26</t>
        </is>
      </c>
      <c r="C7702" s="104" t="inlineStr">
        <is>
          <t>HC-058</t>
        </is>
      </c>
      <c r="D7702" s="104" t="inlineStr">
        <is>
          <t>Nord-Ouest</t>
        </is>
      </c>
      <c r="E7702" s="104" t="inlineStr">
        <is>
          <t>Sur place</t>
        </is>
      </c>
      <c r="F7702" s="104" t="n">
        <v>30</v>
      </c>
      <c r="G7702" s="159" t="n">
        <v>2721</v>
      </c>
      <c r="H7702" s="159" t="n">
        <v>6778</v>
      </c>
      <c r="I7702" s="160" t="n">
        <v>36669.06</v>
      </c>
      <c r="J7702" s="160" t="n">
        <v>1083.7</v>
      </c>
      <c r="K7702" s="160" t="n">
        <v>35585.36</v>
      </c>
      <c r="L7702" s="160" t="n">
        <v>10566.01</v>
      </c>
    </row>
    <row r="7703">
      <c r="A7703" s="176" t="n">
        <v>46113</v>
      </c>
      <c r="B7703" s="104" t="inlineStr">
        <is>
          <t>2025/26</t>
        </is>
      </c>
      <c r="C7703" s="104" t="inlineStr">
        <is>
          <t>HC-058</t>
        </is>
      </c>
      <c r="D7703" s="104" t="inlineStr">
        <is>
          <t>Nord-Ouest</t>
        </is>
      </c>
      <c r="E7703" s="104" t="inlineStr">
        <is>
          <t>À emporter</t>
        </is>
      </c>
      <c r="F7703" s="104" t="n">
        <v>29</v>
      </c>
      <c r="G7703" s="159" t="n">
        <v>2018</v>
      </c>
      <c r="H7703" s="159" t="n">
        <v>5178</v>
      </c>
      <c r="I7703" s="160" t="n">
        <v>25449.66</v>
      </c>
      <c r="J7703" s="160" t="n">
        <v>757.5</v>
      </c>
      <c r="K7703" s="160" t="n">
        <v>24692.16</v>
      </c>
      <c r="L7703" s="160" t="n">
        <v>7366.94</v>
      </c>
    </row>
    <row r="7704">
      <c r="A7704" s="176" t="n">
        <v>46113</v>
      </c>
      <c r="B7704" s="104" t="inlineStr">
        <is>
          <t>2025/26</t>
        </is>
      </c>
      <c r="C7704" s="104" t="inlineStr">
        <is>
          <t>HC-059</t>
        </is>
      </c>
      <c r="D7704" s="104" t="inlineStr">
        <is>
          <t>Sud-Est</t>
        </is>
      </c>
      <c r="E7704" s="104" t="inlineStr">
        <is>
          <t>Livraison</t>
        </is>
      </c>
      <c r="F7704" s="104" t="n">
        <v>30</v>
      </c>
      <c r="G7704" s="159" t="n">
        <v>2076</v>
      </c>
      <c r="H7704" s="159" t="n">
        <v>5208</v>
      </c>
      <c r="I7704" s="160" t="n">
        <v>35414.78</v>
      </c>
      <c r="J7704" s="160" t="n">
        <v>1992.89</v>
      </c>
      <c r="K7704" s="160" t="n">
        <v>33421.89</v>
      </c>
      <c r="L7704" s="160" t="n">
        <v>10306.06</v>
      </c>
    </row>
    <row r="7705">
      <c r="A7705" s="176" t="n">
        <v>46113</v>
      </c>
      <c r="B7705" s="104" t="inlineStr">
        <is>
          <t>2025/26</t>
        </is>
      </c>
      <c r="C7705" s="104" t="inlineStr">
        <is>
          <t>HC-059</t>
        </is>
      </c>
      <c r="D7705" s="104" t="inlineStr">
        <is>
          <t>Sud-Est</t>
        </is>
      </c>
      <c r="E7705" s="104" t="inlineStr">
        <is>
          <t>Sur place</t>
        </is>
      </c>
      <c r="F7705" s="104" t="n">
        <v>29</v>
      </c>
      <c r="G7705" s="159" t="n">
        <v>3805</v>
      </c>
      <c r="H7705" s="159" t="n">
        <v>9973</v>
      </c>
      <c r="I7705" s="160" t="n">
        <v>51938.5</v>
      </c>
      <c r="J7705" s="160" t="n">
        <v>1682.61</v>
      </c>
      <c r="K7705" s="160" t="n">
        <v>50255.89</v>
      </c>
      <c r="L7705" s="160" t="n">
        <v>15041.48</v>
      </c>
    </row>
    <row r="7706">
      <c r="A7706" s="176" t="n">
        <v>46113</v>
      </c>
      <c r="B7706" s="104" t="inlineStr">
        <is>
          <t>2025/26</t>
        </is>
      </c>
      <c r="C7706" s="104" t="inlineStr">
        <is>
          <t>HC-059</t>
        </is>
      </c>
      <c r="D7706" s="104" t="inlineStr">
        <is>
          <t>Sud-Est</t>
        </is>
      </c>
      <c r="E7706" s="104" t="inlineStr">
        <is>
          <t>À emporter</t>
        </is>
      </c>
      <c r="F7706" s="104" t="n">
        <v>30</v>
      </c>
      <c r="G7706" s="159" t="n">
        <v>3073</v>
      </c>
      <c r="H7706" s="159" t="n">
        <v>7888</v>
      </c>
      <c r="I7706" s="160" t="n">
        <v>37980.39</v>
      </c>
      <c r="J7706" s="160" t="n">
        <v>1072.7</v>
      </c>
      <c r="K7706" s="160" t="n">
        <v>36907.69</v>
      </c>
      <c r="L7706" s="160" t="n">
        <v>11037.05</v>
      </c>
    </row>
    <row r="7707">
      <c r="A7707" s="176" t="n">
        <v>46113</v>
      </c>
      <c r="B7707" s="104" t="inlineStr">
        <is>
          <t>2025/26</t>
        </is>
      </c>
      <c r="C7707" s="104" t="inlineStr">
        <is>
          <t>HC-060</t>
        </is>
      </c>
      <c r="D7707" s="104" t="inlineStr">
        <is>
          <t>Sud-Ouest</t>
        </is>
      </c>
      <c r="E7707" s="104" t="inlineStr">
        <is>
          <t>Livraison</t>
        </is>
      </c>
      <c r="F7707" s="104" t="n">
        <v>30</v>
      </c>
      <c r="G7707" s="159" t="n">
        <v>1534</v>
      </c>
      <c r="H7707" s="159" t="n">
        <v>3885</v>
      </c>
      <c r="I7707" s="160" t="n">
        <v>26834.47</v>
      </c>
      <c r="J7707" s="160" t="n">
        <v>1567.23</v>
      </c>
      <c r="K7707" s="160" t="n">
        <v>25267.24</v>
      </c>
      <c r="L7707" s="160" t="n">
        <v>7804.96</v>
      </c>
    </row>
    <row r="7708">
      <c r="A7708" s="176" t="n">
        <v>46113</v>
      </c>
      <c r="B7708" s="104" t="inlineStr">
        <is>
          <t>2025/26</t>
        </is>
      </c>
      <c r="C7708" s="104" t="inlineStr">
        <is>
          <t>HC-060</t>
        </is>
      </c>
      <c r="D7708" s="104" t="inlineStr">
        <is>
          <t>Sud-Ouest</t>
        </is>
      </c>
      <c r="E7708" s="104" t="inlineStr">
        <is>
          <t>Sur place</t>
        </is>
      </c>
      <c r="F7708" s="104" t="n">
        <v>30</v>
      </c>
      <c r="G7708" s="159" t="n">
        <v>3038</v>
      </c>
      <c r="H7708" s="159" t="n">
        <v>7789</v>
      </c>
      <c r="I7708" s="160" t="n">
        <v>41281.59</v>
      </c>
      <c r="J7708" s="160" t="n">
        <v>1220.63</v>
      </c>
      <c r="K7708" s="160" t="n">
        <v>40060.96</v>
      </c>
      <c r="L7708" s="160" t="n">
        <v>11867.21</v>
      </c>
    </row>
    <row r="7709">
      <c r="A7709" s="176" t="n">
        <v>46113</v>
      </c>
      <c r="B7709" s="104" t="inlineStr">
        <is>
          <t>2025/26</t>
        </is>
      </c>
      <c r="C7709" s="104" t="inlineStr">
        <is>
          <t>HC-060</t>
        </is>
      </c>
      <c r="D7709" s="104" t="inlineStr">
        <is>
          <t>Sud-Ouest</t>
        </is>
      </c>
      <c r="E7709" s="104" t="inlineStr">
        <is>
          <t>À emporter</t>
        </is>
      </c>
      <c r="F7709" s="104" t="n">
        <v>30</v>
      </c>
      <c r="G7709" s="159" t="n">
        <v>2312</v>
      </c>
      <c r="H7709" s="159" t="n">
        <v>5796</v>
      </c>
      <c r="I7709" s="160" t="n">
        <v>28738.84</v>
      </c>
      <c r="J7709" s="160" t="n">
        <v>720.11</v>
      </c>
      <c r="K7709" s="160" t="n">
        <v>28018.73</v>
      </c>
      <c r="L7709" s="160" t="n">
        <v>8331.870000000001</v>
      </c>
    </row>
    <row r="7710">
      <c r="A7710" s="176" t="n">
        <v>46113</v>
      </c>
      <c r="B7710" s="104" t="inlineStr">
        <is>
          <t>2025/26</t>
        </is>
      </c>
      <c r="C7710" s="104" t="inlineStr">
        <is>
          <t>HC-061</t>
        </is>
      </c>
      <c r="D7710" s="104" t="inlineStr">
        <is>
          <t>Île-de-France</t>
        </is>
      </c>
      <c r="E7710" s="104" t="inlineStr">
        <is>
          <t>Livraison</t>
        </is>
      </c>
      <c r="F7710" s="104" t="n">
        <v>30</v>
      </c>
      <c r="G7710" s="159" t="n">
        <v>1879</v>
      </c>
      <c r="H7710" s="159" t="n">
        <v>4757</v>
      </c>
      <c r="I7710" s="160" t="n">
        <v>31876.09</v>
      </c>
      <c r="J7710" s="160" t="n">
        <v>1909.22</v>
      </c>
      <c r="K7710" s="160" t="n">
        <v>29966.87</v>
      </c>
      <c r="L7710" s="160" t="n">
        <v>9328.9</v>
      </c>
    </row>
    <row r="7711">
      <c r="A7711" s="176" t="n">
        <v>46113</v>
      </c>
      <c r="B7711" s="104" t="inlineStr">
        <is>
          <t>2025/26</t>
        </is>
      </c>
      <c r="C7711" s="104" t="inlineStr">
        <is>
          <t>HC-061</t>
        </is>
      </c>
      <c r="D7711" s="104" t="inlineStr">
        <is>
          <t>Île-de-France</t>
        </is>
      </c>
      <c r="E7711" s="104" t="inlineStr">
        <is>
          <t>Sur place</t>
        </is>
      </c>
      <c r="F7711" s="104" t="n">
        <v>29</v>
      </c>
      <c r="G7711" s="159" t="n">
        <v>3583</v>
      </c>
      <c r="H7711" s="159" t="n">
        <v>8975</v>
      </c>
      <c r="I7711" s="160" t="n">
        <v>48416.02</v>
      </c>
      <c r="J7711" s="160" t="n">
        <v>1575.53</v>
      </c>
      <c r="K7711" s="160" t="n">
        <v>46840.49</v>
      </c>
      <c r="L7711" s="160" t="n">
        <v>13954.63</v>
      </c>
    </row>
    <row r="7712">
      <c r="A7712" s="176" t="n">
        <v>46113</v>
      </c>
      <c r="B7712" s="104" t="inlineStr">
        <is>
          <t>2025/26</t>
        </is>
      </c>
      <c r="C7712" s="104" t="inlineStr">
        <is>
          <t>HC-061</t>
        </is>
      </c>
      <c r="D7712" s="104" t="inlineStr">
        <is>
          <t>Île-de-France</t>
        </is>
      </c>
      <c r="E7712" s="104" t="inlineStr">
        <is>
          <t>À emporter</t>
        </is>
      </c>
      <c r="F7712" s="104" t="n">
        <v>30</v>
      </c>
      <c r="G7712" s="159" t="n">
        <v>2866</v>
      </c>
      <c r="H7712" s="159" t="n">
        <v>7134</v>
      </c>
      <c r="I7712" s="160" t="n">
        <v>35763.62</v>
      </c>
      <c r="J7712" s="160" t="n">
        <v>1171.5</v>
      </c>
      <c r="K7712" s="160" t="n">
        <v>34592.12</v>
      </c>
      <c r="L7712" s="160" t="n">
        <v>10338.47</v>
      </c>
    </row>
    <row r="7713">
      <c r="A7713" s="176" t="n">
        <v>46113</v>
      </c>
      <c r="B7713" s="104" t="inlineStr">
        <is>
          <t>2025/26</t>
        </is>
      </c>
      <c r="C7713" s="104" t="inlineStr">
        <is>
          <t>HC-062</t>
        </is>
      </c>
      <c r="D7713" s="104" t="inlineStr">
        <is>
          <t>Nord-Ouest</t>
        </is>
      </c>
      <c r="E7713" s="104" t="inlineStr">
        <is>
          <t>Drive</t>
        </is>
      </c>
      <c r="F7713" s="104" t="n">
        <v>30</v>
      </c>
      <c r="G7713" s="159" t="n">
        <v>1040</v>
      </c>
      <c r="H7713" s="159" t="n">
        <v>2679</v>
      </c>
      <c r="I7713" s="160" t="n">
        <v>14802.42</v>
      </c>
      <c r="J7713" s="160" t="n">
        <v>439.01</v>
      </c>
      <c r="K7713" s="160" t="n">
        <v>14363.41</v>
      </c>
      <c r="L7713" s="160" t="n">
        <v>4249.64</v>
      </c>
    </row>
    <row r="7714">
      <c r="A7714" s="176" t="n">
        <v>46113</v>
      </c>
      <c r="B7714" s="104" t="inlineStr">
        <is>
          <t>2025/26</t>
        </is>
      </c>
      <c r="C7714" s="104" t="inlineStr">
        <is>
          <t>HC-062</t>
        </is>
      </c>
      <c r="D7714" s="104" t="inlineStr">
        <is>
          <t>Nord-Ouest</t>
        </is>
      </c>
      <c r="E7714" s="104" t="inlineStr">
        <is>
          <t>Livraison</t>
        </is>
      </c>
      <c r="F7714" s="104" t="n">
        <v>29</v>
      </c>
      <c r="G7714" s="159" t="n">
        <v>1245</v>
      </c>
      <c r="H7714" s="159" t="n">
        <v>3225</v>
      </c>
      <c r="I7714" s="160" t="n">
        <v>21215.06</v>
      </c>
      <c r="J7714" s="160" t="n">
        <v>1247.46</v>
      </c>
      <c r="K7714" s="160" t="n">
        <v>19967.6</v>
      </c>
      <c r="L7714" s="160" t="n">
        <v>6175.45</v>
      </c>
    </row>
    <row r="7715">
      <c r="A7715" s="176" t="n">
        <v>46113</v>
      </c>
      <c r="B7715" s="104" t="inlineStr">
        <is>
          <t>2025/26</t>
        </is>
      </c>
      <c r="C7715" s="104" t="inlineStr">
        <is>
          <t>HC-062</t>
        </is>
      </c>
      <c r="D7715" s="104" t="inlineStr">
        <is>
          <t>Nord-Ouest</t>
        </is>
      </c>
      <c r="E7715" s="104" t="inlineStr">
        <is>
          <t>Sur place</t>
        </is>
      </c>
      <c r="F7715" s="104" t="n">
        <v>30</v>
      </c>
      <c r="G7715" s="159" t="n">
        <v>2580</v>
      </c>
      <c r="H7715" s="159" t="n">
        <v>6735</v>
      </c>
      <c r="I7715" s="160" t="n">
        <v>34894.81</v>
      </c>
      <c r="J7715" s="160" t="n">
        <v>1108.22</v>
      </c>
      <c r="K7715" s="160" t="n">
        <v>33786.59</v>
      </c>
      <c r="L7715" s="160" t="n">
        <v>10086.74</v>
      </c>
    </row>
    <row r="7716">
      <c r="A7716" s="176" t="n">
        <v>46113</v>
      </c>
      <c r="B7716" s="104" t="inlineStr">
        <is>
          <t>2025/26</t>
        </is>
      </c>
      <c r="C7716" s="104" t="inlineStr">
        <is>
          <t>HC-062</t>
        </is>
      </c>
      <c r="D7716" s="104" t="inlineStr">
        <is>
          <t>Nord-Ouest</t>
        </is>
      </c>
      <c r="E7716" s="104" t="inlineStr">
        <is>
          <t>À emporter</t>
        </is>
      </c>
      <c r="F7716" s="104" t="n">
        <v>29</v>
      </c>
      <c r="G7716" s="159" t="n">
        <v>1930</v>
      </c>
      <c r="H7716" s="159" t="n">
        <v>4977</v>
      </c>
      <c r="I7716" s="160" t="n">
        <v>24035.13</v>
      </c>
      <c r="J7716" s="160" t="n">
        <v>684.41</v>
      </c>
      <c r="K7716" s="160" t="n">
        <v>23350.72</v>
      </c>
      <c r="L7716" s="160" t="n">
        <v>6968.57</v>
      </c>
    </row>
    <row r="7717">
      <c r="A7717" s="176" t="n">
        <v>46113</v>
      </c>
      <c r="B7717" s="104" t="inlineStr">
        <is>
          <t>2025/26</t>
        </is>
      </c>
      <c r="C7717" s="104" t="inlineStr">
        <is>
          <t>HC-063</t>
        </is>
      </c>
      <c r="D7717" s="104" t="inlineStr">
        <is>
          <t>Sud-Est</t>
        </is>
      </c>
      <c r="E7717" s="104" t="inlineStr">
        <is>
          <t>Livraison</t>
        </is>
      </c>
      <c r="F7717" s="104" t="n">
        <v>30</v>
      </c>
      <c r="G7717" s="159" t="n">
        <v>1536</v>
      </c>
      <c r="H7717" s="159" t="n">
        <v>3896</v>
      </c>
      <c r="I7717" s="160" t="n">
        <v>26478.98</v>
      </c>
      <c r="J7717" s="160" t="n">
        <v>1545.43</v>
      </c>
      <c r="K7717" s="160" t="n">
        <v>24933.55</v>
      </c>
      <c r="L7717" s="160" t="n">
        <v>7683.35</v>
      </c>
    </row>
    <row r="7718">
      <c r="A7718" s="176" t="n">
        <v>46113</v>
      </c>
      <c r="B7718" s="104" t="inlineStr">
        <is>
          <t>2025/26</t>
        </is>
      </c>
      <c r="C7718" s="104" t="inlineStr">
        <is>
          <t>HC-063</t>
        </is>
      </c>
      <c r="D7718" s="104" t="inlineStr">
        <is>
          <t>Sud-Est</t>
        </is>
      </c>
      <c r="E7718" s="104" t="inlineStr">
        <is>
          <t>Sur place</t>
        </is>
      </c>
      <c r="F7718" s="104" t="n">
        <v>30</v>
      </c>
      <c r="G7718" s="159" t="n">
        <v>3243</v>
      </c>
      <c r="H7718" s="159" t="n">
        <v>8214</v>
      </c>
      <c r="I7718" s="160" t="n">
        <v>44285.14</v>
      </c>
      <c r="J7718" s="160" t="n">
        <v>1526.9</v>
      </c>
      <c r="K7718" s="160" t="n">
        <v>42758.24</v>
      </c>
      <c r="L7718" s="160" t="n">
        <v>12772.91</v>
      </c>
    </row>
    <row r="7719">
      <c r="A7719" s="176" t="n">
        <v>46113</v>
      </c>
      <c r="B7719" s="104" t="inlineStr">
        <is>
          <t>2025/26</t>
        </is>
      </c>
      <c r="C7719" s="104" t="inlineStr">
        <is>
          <t>HC-063</t>
        </is>
      </c>
      <c r="D7719" s="104" t="inlineStr">
        <is>
          <t>Sud-Est</t>
        </is>
      </c>
      <c r="E7719" s="104" t="inlineStr">
        <is>
          <t>À emporter</t>
        </is>
      </c>
      <c r="F7719" s="104" t="n">
        <v>29</v>
      </c>
      <c r="G7719" s="159" t="n">
        <v>2355</v>
      </c>
      <c r="H7719" s="159" t="n">
        <v>5892</v>
      </c>
      <c r="I7719" s="160" t="n">
        <v>29667.42</v>
      </c>
      <c r="J7719" s="160" t="n">
        <v>870.17</v>
      </c>
      <c r="K7719" s="160" t="n">
        <v>28797.25</v>
      </c>
      <c r="L7719" s="160" t="n">
        <v>8586.870000000001</v>
      </c>
    </row>
    <row r="7720">
      <c r="A7720" s="176" t="n">
        <v>46113</v>
      </c>
      <c r="B7720" s="104" t="inlineStr">
        <is>
          <t>2025/26</t>
        </is>
      </c>
      <c r="C7720" s="104" t="inlineStr">
        <is>
          <t>HC-064</t>
        </is>
      </c>
      <c r="D7720" s="104" t="inlineStr">
        <is>
          <t>Sud-Ouest</t>
        </is>
      </c>
      <c r="E7720" s="104" t="inlineStr">
        <is>
          <t>Livraison</t>
        </is>
      </c>
      <c r="F7720" s="104" t="n">
        <v>30</v>
      </c>
      <c r="G7720" s="159" t="n">
        <v>1355</v>
      </c>
      <c r="H7720" s="159" t="n">
        <v>3502</v>
      </c>
      <c r="I7720" s="160" t="n">
        <v>23466.81</v>
      </c>
      <c r="J7720" s="160" t="n">
        <v>1397.28</v>
      </c>
      <c r="K7720" s="160" t="n">
        <v>22069.53</v>
      </c>
      <c r="L7720" s="160" t="n">
        <v>6819.97</v>
      </c>
    </row>
    <row r="7721">
      <c r="A7721" s="176" t="n">
        <v>46113</v>
      </c>
      <c r="B7721" s="104" t="inlineStr">
        <is>
          <t>2025/26</t>
        </is>
      </c>
      <c r="C7721" s="104" t="inlineStr">
        <is>
          <t>HC-064</t>
        </is>
      </c>
      <c r="D7721" s="104" t="inlineStr">
        <is>
          <t>Sud-Ouest</t>
        </is>
      </c>
      <c r="E7721" s="104" t="inlineStr">
        <is>
          <t>Sur place</t>
        </is>
      </c>
      <c r="F7721" s="104" t="n">
        <v>30</v>
      </c>
      <c r="G7721" s="159" t="n">
        <v>2768</v>
      </c>
      <c r="H7721" s="159" t="n">
        <v>7196</v>
      </c>
      <c r="I7721" s="160" t="n">
        <v>37196.89</v>
      </c>
      <c r="J7721" s="160" t="n">
        <v>1067.32</v>
      </c>
      <c r="K7721" s="160" t="n">
        <v>36129.57</v>
      </c>
      <c r="L7721" s="160" t="n">
        <v>10699.98</v>
      </c>
    </row>
    <row r="7722">
      <c r="A7722" s="176" t="n">
        <v>46113</v>
      </c>
      <c r="B7722" s="104" t="inlineStr">
        <is>
          <t>2025/26</t>
        </is>
      </c>
      <c r="C7722" s="104" t="inlineStr">
        <is>
          <t>HC-064</t>
        </is>
      </c>
      <c r="D7722" s="104" t="inlineStr">
        <is>
          <t>Sud-Ouest</t>
        </is>
      </c>
      <c r="E7722" s="104" t="inlineStr">
        <is>
          <t>À emporter</t>
        </is>
      </c>
      <c r="F7722" s="104" t="n">
        <v>30</v>
      </c>
      <c r="G7722" s="159" t="n">
        <v>2156</v>
      </c>
      <c r="H7722" s="159" t="n">
        <v>5545</v>
      </c>
      <c r="I7722" s="160" t="n">
        <v>26986.18</v>
      </c>
      <c r="J7722" s="160" t="n">
        <v>806.79</v>
      </c>
      <c r="K7722" s="160" t="n">
        <v>26179.39</v>
      </c>
      <c r="L7722" s="160" t="n">
        <v>7899.87</v>
      </c>
    </row>
    <row r="7723">
      <c r="A7723" s="176" t="n">
        <v>46113</v>
      </c>
      <c r="B7723" s="104" t="inlineStr">
        <is>
          <t>2025/26</t>
        </is>
      </c>
      <c r="C7723" s="104" t="inlineStr">
        <is>
          <t>HC-065</t>
        </is>
      </c>
      <c r="D7723" s="104" t="inlineStr">
        <is>
          <t>Île-de-France</t>
        </is>
      </c>
      <c r="E7723" s="104" t="inlineStr">
        <is>
          <t>Livraison</t>
        </is>
      </c>
      <c r="F7723" s="104" t="n">
        <v>30</v>
      </c>
      <c r="G7723" s="159" t="n">
        <v>2700</v>
      </c>
      <c r="H7723" s="159" t="n">
        <v>6817</v>
      </c>
      <c r="I7723" s="160" t="n">
        <v>46952.38</v>
      </c>
      <c r="J7723" s="160" t="n">
        <v>2989.78</v>
      </c>
      <c r="K7723" s="160" t="n">
        <v>43962.6</v>
      </c>
      <c r="L7723" s="160" t="n">
        <v>13560.4</v>
      </c>
    </row>
    <row r="7724">
      <c r="A7724" s="176" t="n">
        <v>46113</v>
      </c>
      <c r="B7724" s="104" t="inlineStr">
        <is>
          <t>2025/26</t>
        </is>
      </c>
      <c r="C7724" s="104" t="inlineStr">
        <is>
          <t>HC-065</t>
        </is>
      </c>
      <c r="D7724" s="104" t="inlineStr">
        <is>
          <t>Île-de-France</t>
        </is>
      </c>
      <c r="E7724" s="104" t="inlineStr">
        <is>
          <t>Sur place</t>
        </is>
      </c>
      <c r="F7724" s="104" t="n">
        <v>30</v>
      </c>
      <c r="G7724" s="159" t="n">
        <v>5651</v>
      </c>
      <c r="H7724" s="159" t="n">
        <v>14149</v>
      </c>
      <c r="I7724" s="160" t="n">
        <v>76243.8</v>
      </c>
      <c r="J7724" s="160" t="n">
        <v>2264.34</v>
      </c>
      <c r="K7724" s="160" t="n">
        <v>73979.46000000001</v>
      </c>
      <c r="L7724" s="160" t="n">
        <v>21860.32</v>
      </c>
    </row>
    <row r="7725">
      <c r="A7725" s="176" t="n">
        <v>46113</v>
      </c>
      <c r="B7725" s="104" t="inlineStr">
        <is>
          <t>2025/26</t>
        </is>
      </c>
      <c r="C7725" s="104" t="inlineStr">
        <is>
          <t>HC-065</t>
        </is>
      </c>
      <c r="D7725" s="104" t="inlineStr">
        <is>
          <t>Île-de-France</t>
        </is>
      </c>
      <c r="E7725" s="104" t="inlineStr">
        <is>
          <t>À emporter</t>
        </is>
      </c>
      <c r="F7725" s="104" t="n">
        <v>29</v>
      </c>
      <c r="G7725" s="159" t="n">
        <v>4117</v>
      </c>
      <c r="H7725" s="159" t="n">
        <v>10785</v>
      </c>
      <c r="I7725" s="160" t="n">
        <v>51013.2</v>
      </c>
      <c r="J7725" s="160" t="n">
        <v>1592.3</v>
      </c>
      <c r="K7725" s="160" t="n">
        <v>49420.9</v>
      </c>
      <c r="L7725" s="160" t="n">
        <v>14624.24</v>
      </c>
    </row>
    <row r="7726">
      <c r="A7726" s="176" t="n">
        <v>46113</v>
      </c>
      <c r="B7726" s="104" t="inlineStr">
        <is>
          <t>2025/26</t>
        </is>
      </c>
      <c r="C7726" s="104" t="inlineStr">
        <is>
          <t>HC-066</t>
        </is>
      </c>
      <c r="D7726" s="104" t="inlineStr">
        <is>
          <t>Nord-Ouest</t>
        </is>
      </c>
      <c r="E7726" s="104" t="inlineStr">
        <is>
          <t>Livraison</t>
        </is>
      </c>
      <c r="F7726" s="104" t="n">
        <v>30</v>
      </c>
      <c r="G7726" s="159" t="n">
        <v>2091</v>
      </c>
      <c r="H7726" s="159" t="n">
        <v>5270</v>
      </c>
      <c r="I7726" s="160" t="n">
        <v>35522.33</v>
      </c>
      <c r="J7726" s="160" t="n">
        <v>1983.04</v>
      </c>
      <c r="K7726" s="160" t="n">
        <v>33539.29</v>
      </c>
      <c r="L7726" s="160" t="n">
        <v>12268.38</v>
      </c>
    </row>
    <row r="7727">
      <c r="A7727" s="176" t="n">
        <v>46113</v>
      </c>
      <c r="B7727" s="104" t="inlineStr">
        <is>
          <t>2025/26</t>
        </is>
      </c>
      <c r="C7727" s="104" t="inlineStr">
        <is>
          <t>HC-066</t>
        </is>
      </c>
      <c r="D7727" s="104" t="inlineStr">
        <is>
          <t>Nord-Ouest</t>
        </is>
      </c>
      <c r="E7727" s="104" t="inlineStr">
        <is>
          <t>Sur place</t>
        </is>
      </c>
      <c r="F7727" s="104" t="n">
        <v>29</v>
      </c>
      <c r="G7727" s="159" t="n">
        <v>3899</v>
      </c>
      <c r="H7727" s="159" t="n">
        <v>9979</v>
      </c>
      <c r="I7727" s="160" t="n">
        <v>52653.62</v>
      </c>
      <c r="J7727" s="160" t="n">
        <v>1431.25</v>
      </c>
      <c r="K7727" s="160" t="n">
        <v>51222.37</v>
      </c>
      <c r="L7727" s="160" t="n">
        <v>18078.37</v>
      </c>
    </row>
    <row r="7728">
      <c r="A7728" s="176" t="n">
        <v>46113</v>
      </c>
      <c r="B7728" s="104" t="inlineStr">
        <is>
          <t>2025/26</t>
        </is>
      </c>
      <c r="C7728" s="104" t="inlineStr">
        <is>
          <t>HC-066</t>
        </is>
      </c>
      <c r="D7728" s="104" t="inlineStr">
        <is>
          <t>Nord-Ouest</t>
        </is>
      </c>
      <c r="E7728" s="104" t="inlineStr">
        <is>
          <t>À emporter</t>
        </is>
      </c>
      <c r="F7728" s="104" t="n">
        <v>28</v>
      </c>
      <c r="G7728" s="159" t="n">
        <v>2901</v>
      </c>
      <c r="H7728" s="159" t="n">
        <v>7402</v>
      </c>
      <c r="I7728" s="160" t="n">
        <v>35780.45</v>
      </c>
      <c r="J7728" s="160" t="n">
        <v>1053.88</v>
      </c>
      <c r="K7728" s="160" t="n">
        <v>34726.57</v>
      </c>
      <c r="L7728" s="160" t="n">
        <v>12407.8</v>
      </c>
    </row>
    <row r="7729">
      <c r="A7729" s="176" t="n">
        <v>46113</v>
      </c>
      <c r="B7729" s="104" t="inlineStr">
        <is>
          <t>2025/26</t>
        </is>
      </c>
      <c r="C7729" s="104" t="inlineStr">
        <is>
          <t>HC-067</t>
        </is>
      </c>
      <c r="D7729" s="104" t="inlineStr">
        <is>
          <t>Sud-Est</t>
        </is>
      </c>
      <c r="E7729" s="104" t="inlineStr">
        <is>
          <t>Livraison</t>
        </is>
      </c>
      <c r="F7729" s="104" t="n">
        <v>30</v>
      </c>
      <c r="G7729" s="159" t="n">
        <v>1933</v>
      </c>
      <c r="H7729" s="159" t="n">
        <v>4670</v>
      </c>
      <c r="I7729" s="160" t="n">
        <v>33375.37</v>
      </c>
      <c r="J7729" s="160" t="n">
        <v>1907.2</v>
      </c>
      <c r="K7729" s="160" t="n">
        <v>31468.17</v>
      </c>
      <c r="L7729" s="160" t="n">
        <v>9810.459999999999</v>
      </c>
    </row>
    <row r="7730">
      <c r="A7730" s="176" t="n">
        <v>46113</v>
      </c>
      <c r="B7730" s="104" t="inlineStr">
        <is>
          <t>2025/26</t>
        </is>
      </c>
      <c r="C7730" s="104" t="inlineStr">
        <is>
          <t>HC-067</t>
        </is>
      </c>
      <c r="D7730" s="104" t="inlineStr">
        <is>
          <t>Sud-Est</t>
        </is>
      </c>
      <c r="E7730" s="104" t="inlineStr">
        <is>
          <t>Sur place</t>
        </is>
      </c>
      <c r="F7730" s="104" t="n">
        <v>30</v>
      </c>
      <c r="G7730" s="159" t="n">
        <v>3934</v>
      </c>
      <c r="H7730" s="159" t="n">
        <v>10321</v>
      </c>
      <c r="I7730" s="160" t="n">
        <v>53484.68</v>
      </c>
      <c r="J7730" s="160" t="n">
        <v>1645.06</v>
      </c>
      <c r="K7730" s="160" t="n">
        <v>51839.62</v>
      </c>
      <c r="L7730" s="160" t="n">
        <v>15406.28</v>
      </c>
    </row>
    <row r="7731">
      <c r="A7731" s="176" t="n">
        <v>46113</v>
      </c>
      <c r="B7731" s="104" t="inlineStr">
        <is>
          <t>2025/26</t>
        </is>
      </c>
      <c r="C7731" s="104" t="inlineStr">
        <is>
          <t>HC-067</t>
        </is>
      </c>
      <c r="D7731" s="104" t="inlineStr">
        <is>
          <t>Sud-Est</t>
        </is>
      </c>
      <c r="E7731" s="104" t="inlineStr">
        <is>
          <t>À emporter</t>
        </is>
      </c>
      <c r="F7731" s="104" t="n">
        <v>29</v>
      </c>
      <c r="G7731" s="159" t="n">
        <v>3005</v>
      </c>
      <c r="H7731" s="159" t="n">
        <v>7637</v>
      </c>
      <c r="I7731" s="160" t="n">
        <v>37464.07</v>
      </c>
      <c r="J7731" s="160" t="n">
        <v>1077.63</v>
      </c>
      <c r="K7731" s="160" t="n">
        <v>36386.44</v>
      </c>
      <c r="L7731" s="160" t="n">
        <v>10825</v>
      </c>
    </row>
    <row r="7732">
      <c r="A7732" s="176" t="n">
        <v>46113</v>
      </c>
      <c r="B7732" s="104" t="inlineStr">
        <is>
          <t>2025/26</t>
        </is>
      </c>
      <c r="C7732" s="104" t="inlineStr">
        <is>
          <t>HC-068</t>
        </is>
      </c>
      <c r="D7732" s="104" t="inlineStr">
        <is>
          <t>Sud-Ouest</t>
        </is>
      </c>
      <c r="E7732" s="104" t="inlineStr">
        <is>
          <t>Livraison</t>
        </is>
      </c>
      <c r="F7732" s="104" t="n">
        <v>29</v>
      </c>
      <c r="G7732" s="159" t="n">
        <v>1312</v>
      </c>
      <c r="H7732" s="159" t="n">
        <v>3416</v>
      </c>
      <c r="I7732" s="160" t="n">
        <v>22243.79</v>
      </c>
      <c r="J7732" s="160" t="n">
        <v>1344.09</v>
      </c>
      <c r="K7732" s="160" t="n">
        <v>20899.7</v>
      </c>
      <c r="L7732" s="160" t="n">
        <v>6496.81</v>
      </c>
    </row>
    <row r="7733">
      <c r="A7733" s="176" t="n">
        <v>46113</v>
      </c>
      <c r="B7733" s="104" t="inlineStr">
        <is>
          <t>2025/26</t>
        </is>
      </c>
      <c r="C7733" s="104" t="inlineStr">
        <is>
          <t>HC-068</t>
        </is>
      </c>
      <c r="D7733" s="104" t="inlineStr">
        <is>
          <t>Sud-Ouest</t>
        </is>
      </c>
      <c r="E7733" s="104" t="inlineStr">
        <is>
          <t>Sur place</t>
        </is>
      </c>
      <c r="F7733" s="104" t="n">
        <v>30</v>
      </c>
      <c r="G7733" s="159" t="n">
        <v>2783</v>
      </c>
      <c r="H7733" s="159" t="n">
        <v>7081</v>
      </c>
      <c r="I7733" s="160" t="n">
        <v>36989.54</v>
      </c>
      <c r="J7733" s="160" t="n">
        <v>1249.27</v>
      </c>
      <c r="K7733" s="160" t="n">
        <v>35740.27</v>
      </c>
      <c r="L7733" s="160" t="n">
        <v>10720.56</v>
      </c>
    </row>
    <row r="7734">
      <c r="A7734" s="176" t="n">
        <v>46113</v>
      </c>
      <c r="B7734" s="104" t="inlineStr">
        <is>
          <t>2025/26</t>
        </is>
      </c>
      <c r="C7734" s="104" t="inlineStr">
        <is>
          <t>HC-068</t>
        </is>
      </c>
      <c r="D7734" s="104" t="inlineStr">
        <is>
          <t>Sud-Ouest</t>
        </is>
      </c>
      <c r="E7734" s="104" t="inlineStr">
        <is>
          <t>À emporter</t>
        </is>
      </c>
      <c r="F7734" s="104" t="n">
        <v>29</v>
      </c>
      <c r="G7734" s="159" t="n">
        <v>2016</v>
      </c>
      <c r="H7734" s="159" t="n">
        <v>5078</v>
      </c>
      <c r="I7734" s="160" t="n">
        <v>24719.6</v>
      </c>
      <c r="J7734" s="160" t="n">
        <v>750</v>
      </c>
      <c r="K7734" s="160" t="n">
        <v>23969.6</v>
      </c>
      <c r="L7734" s="160" t="n">
        <v>7191.47</v>
      </c>
    </row>
    <row r="7735">
      <c r="A7735" s="176" t="n">
        <v>46113</v>
      </c>
      <c r="B7735" s="104" t="inlineStr">
        <is>
          <t>2025/26</t>
        </is>
      </c>
      <c r="C7735" s="104" t="inlineStr">
        <is>
          <t>HC-069</t>
        </is>
      </c>
      <c r="D7735" s="104" t="inlineStr">
        <is>
          <t>Île-de-France</t>
        </is>
      </c>
      <c r="E7735" s="104" t="inlineStr">
        <is>
          <t>Drive</t>
        </is>
      </c>
      <c r="F7735" s="104" t="n">
        <v>30</v>
      </c>
      <c r="G7735" s="159" t="n">
        <v>1263</v>
      </c>
      <c r="H7735" s="159" t="n">
        <v>3248</v>
      </c>
      <c r="I7735" s="160" t="n">
        <v>18195.39</v>
      </c>
      <c r="J7735" s="160" t="n">
        <v>480.82</v>
      </c>
      <c r="K7735" s="160" t="n">
        <v>17714.57</v>
      </c>
      <c r="L7735" s="160" t="n">
        <v>5281.79</v>
      </c>
    </row>
    <row r="7736">
      <c r="A7736" s="176" t="n">
        <v>46113</v>
      </c>
      <c r="B7736" s="104" t="inlineStr">
        <is>
          <t>2025/26</t>
        </is>
      </c>
      <c r="C7736" s="104" t="inlineStr">
        <is>
          <t>HC-069</t>
        </is>
      </c>
      <c r="D7736" s="104" t="inlineStr">
        <is>
          <t>Île-de-France</t>
        </is>
      </c>
      <c r="E7736" s="104" t="inlineStr">
        <is>
          <t>Livraison</t>
        </is>
      </c>
      <c r="F7736" s="104" t="n">
        <v>30</v>
      </c>
      <c r="G7736" s="159" t="n">
        <v>1461</v>
      </c>
      <c r="H7736" s="159" t="n">
        <v>3768</v>
      </c>
      <c r="I7736" s="160" t="n">
        <v>25439.74</v>
      </c>
      <c r="J7736" s="160" t="n">
        <v>1536.23</v>
      </c>
      <c r="K7736" s="160" t="n">
        <v>23903.51</v>
      </c>
      <c r="L7736" s="160" t="n">
        <v>7417.66</v>
      </c>
    </row>
    <row r="7737">
      <c r="A7737" s="176" t="n">
        <v>46113</v>
      </c>
      <c r="B7737" s="104" t="inlineStr">
        <is>
          <t>2025/26</t>
        </is>
      </c>
      <c r="C7737" s="104" t="inlineStr">
        <is>
          <t>HC-069</t>
        </is>
      </c>
      <c r="D7737" s="104" t="inlineStr">
        <is>
          <t>Île-de-France</t>
        </is>
      </c>
      <c r="E7737" s="104" t="inlineStr">
        <is>
          <t>Sur place</t>
        </is>
      </c>
      <c r="F7737" s="104" t="n">
        <v>30</v>
      </c>
      <c r="G7737" s="159" t="n">
        <v>3134</v>
      </c>
      <c r="H7737" s="159" t="n">
        <v>7857</v>
      </c>
      <c r="I7737" s="160" t="n">
        <v>42587.45</v>
      </c>
      <c r="J7737" s="160" t="n">
        <v>1436.06</v>
      </c>
      <c r="K7737" s="160" t="n">
        <v>41151.39</v>
      </c>
      <c r="L7737" s="160" t="n">
        <v>12251.95</v>
      </c>
    </row>
    <row r="7738">
      <c r="A7738" s="176" t="n">
        <v>46113</v>
      </c>
      <c r="B7738" s="104" t="inlineStr">
        <is>
          <t>2025/26</t>
        </is>
      </c>
      <c r="C7738" s="104" t="inlineStr">
        <is>
          <t>HC-069</t>
        </is>
      </c>
      <c r="D7738" s="104" t="inlineStr">
        <is>
          <t>Île-de-France</t>
        </is>
      </c>
      <c r="E7738" s="104" t="inlineStr">
        <is>
          <t>À emporter</t>
        </is>
      </c>
      <c r="F7738" s="104" t="n">
        <v>30</v>
      </c>
      <c r="G7738" s="159" t="n">
        <v>2315</v>
      </c>
      <c r="H7738" s="159" t="n">
        <v>5829</v>
      </c>
      <c r="I7738" s="160" t="n">
        <v>28382.78</v>
      </c>
      <c r="J7738" s="160" t="n">
        <v>905.89</v>
      </c>
      <c r="K7738" s="160" t="n">
        <v>27476.89</v>
      </c>
      <c r="L7738" s="160" t="n">
        <v>8098.99</v>
      </c>
    </row>
    <row r="7739">
      <c r="A7739" s="176" t="n">
        <v>46113</v>
      </c>
      <c r="B7739" s="104" t="inlineStr">
        <is>
          <t>2025/26</t>
        </is>
      </c>
      <c r="C7739" s="104" t="inlineStr">
        <is>
          <t>HC-070</t>
        </is>
      </c>
      <c r="D7739" s="104" t="inlineStr">
        <is>
          <t>Nord-Ouest</t>
        </is>
      </c>
      <c r="E7739" s="104" t="inlineStr">
        <is>
          <t>Livraison</t>
        </is>
      </c>
      <c r="F7739" s="104" t="n">
        <v>30</v>
      </c>
      <c r="G7739" s="159" t="n">
        <v>1310</v>
      </c>
      <c r="H7739" s="159" t="n">
        <v>3323</v>
      </c>
      <c r="I7739" s="160" t="n">
        <v>22372.42</v>
      </c>
      <c r="J7739" s="160" t="n">
        <v>1355.65</v>
      </c>
      <c r="K7739" s="160" t="n">
        <v>21016.77</v>
      </c>
      <c r="L7739" s="160" t="n">
        <v>6522.44</v>
      </c>
    </row>
    <row r="7740">
      <c r="A7740" s="176" t="n">
        <v>46113</v>
      </c>
      <c r="B7740" s="104" t="inlineStr">
        <is>
          <t>2025/26</t>
        </is>
      </c>
      <c r="C7740" s="104" t="inlineStr">
        <is>
          <t>HC-070</t>
        </is>
      </c>
      <c r="D7740" s="104" t="inlineStr">
        <is>
          <t>Nord-Ouest</t>
        </is>
      </c>
      <c r="E7740" s="104" t="inlineStr">
        <is>
          <t>Sur place</t>
        </is>
      </c>
      <c r="F7740" s="104" t="n">
        <v>30</v>
      </c>
      <c r="G7740" s="159" t="n">
        <v>2456</v>
      </c>
      <c r="H7740" s="159" t="n">
        <v>6021</v>
      </c>
      <c r="I7740" s="160" t="n">
        <v>33061.73</v>
      </c>
      <c r="J7740" s="160" t="n">
        <v>958.1900000000001</v>
      </c>
      <c r="K7740" s="160" t="n">
        <v>32103.54</v>
      </c>
      <c r="L7740" s="160" t="n">
        <v>9524.68</v>
      </c>
    </row>
    <row r="7741">
      <c r="A7741" s="176" t="n">
        <v>46113</v>
      </c>
      <c r="B7741" s="104" t="inlineStr">
        <is>
          <t>2025/26</t>
        </is>
      </c>
      <c r="C7741" s="104" t="inlineStr">
        <is>
          <t>HC-070</t>
        </is>
      </c>
      <c r="D7741" s="104" t="inlineStr">
        <is>
          <t>Nord-Ouest</t>
        </is>
      </c>
      <c r="E7741" s="104" t="inlineStr">
        <is>
          <t>À emporter</t>
        </is>
      </c>
      <c r="F7741" s="104" t="n">
        <v>29</v>
      </c>
      <c r="G7741" s="159" t="n">
        <v>1848</v>
      </c>
      <c r="H7741" s="159" t="n">
        <v>4669</v>
      </c>
      <c r="I7741" s="160" t="n">
        <v>22997.8</v>
      </c>
      <c r="J7741" s="160" t="n">
        <v>594.08</v>
      </c>
      <c r="K7741" s="160" t="n">
        <v>22403.72</v>
      </c>
      <c r="L7741" s="160" t="n">
        <v>6649.59</v>
      </c>
    </row>
    <row r="7742">
      <c r="A7742" s="176" t="n">
        <v>46113</v>
      </c>
      <c r="B7742" s="104" t="inlineStr">
        <is>
          <t>2025/26</t>
        </is>
      </c>
      <c r="C7742" s="104" t="inlineStr">
        <is>
          <t>HC-071</t>
        </is>
      </c>
      <c r="D7742" s="104" t="inlineStr">
        <is>
          <t>Sud-Est</t>
        </is>
      </c>
      <c r="E7742" s="104" t="inlineStr">
        <is>
          <t>Drive</t>
        </is>
      </c>
      <c r="F7742" s="104" t="n">
        <v>30</v>
      </c>
      <c r="G7742" s="159" t="n">
        <v>1081</v>
      </c>
      <c r="H7742" s="159" t="n">
        <v>2788</v>
      </c>
      <c r="I7742" s="160" t="n">
        <v>15469.75</v>
      </c>
      <c r="J7742" s="160" t="n">
        <v>422.38</v>
      </c>
      <c r="K7742" s="160" t="n">
        <v>15047.37</v>
      </c>
      <c r="L7742" s="160" t="n">
        <v>4468.75</v>
      </c>
    </row>
    <row r="7743">
      <c r="A7743" s="176" t="n">
        <v>46113</v>
      </c>
      <c r="B7743" s="104" t="inlineStr">
        <is>
          <t>2025/26</t>
        </is>
      </c>
      <c r="C7743" s="104" t="inlineStr">
        <is>
          <t>HC-071</t>
        </is>
      </c>
      <c r="D7743" s="104" t="inlineStr">
        <is>
          <t>Sud-Est</t>
        </is>
      </c>
      <c r="E7743" s="104" t="inlineStr">
        <is>
          <t>Livraison</t>
        </is>
      </c>
      <c r="F7743" s="104" t="n">
        <v>30</v>
      </c>
      <c r="G7743" s="159" t="n">
        <v>1364</v>
      </c>
      <c r="H7743" s="159" t="n">
        <v>3438</v>
      </c>
      <c r="I7743" s="160" t="n">
        <v>23201.62</v>
      </c>
      <c r="J7743" s="160" t="n">
        <v>1418.93</v>
      </c>
      <c r="K7743" s="160" t="n">
        <v>21782.69</v>
      </c>
      <c r="L7743" s="160" t="n">
        <v>6736.29</v>
      </c>
    </row>
    <row r="7744">
      <c r="A7744" s="176" t="n">
        <v>46113</v>
      </c>
      <c r="B7744" s="104" t="inlineStr">
        <is>
          <t>2025/26</t>
        </is>
      </c>
      <c r="C7744" s="104" t="inlineStr">
        <is>
          <t>HC-071</t>
        </is>
      </c>
      <c r="D7744" s="104" t="inlineStr">
        <is>
          <t>Sud-Est</t>
        </is>
      </c>
      <c r="E7744" s="104" t="inlineStr">
        <is>
          <t>Sur place</t>
        </is>
      </c>
      <c r="F7744" s="104" t="n">
        <v>30</v>
      </c>
      <c r="G7744" s="159" t="n">
        <v>2650</v>
      </c>
      <c r="H7744" s="159" t="n">
        <v>6749</v>
      </c>
      <c r="I7744" s="160" t="n">
        <v>35479.18</v>
      </c>
      <c r="J7744" s="160" t="n">
        <v>917.2</v>
      </c>
      <c r="K7744" s="160" t="n">
        <v>34561.98</v>
      </c>
      <c r="L7744" s="160" t="n">
        <v>10303.26</v>
      </c>
    </row>
    <row r="7745">
      <c r="A7745" s="176" t="n">
        <v>46113</v>
      </c>
      <c r="B7745" s="104" t="inlineStr">
        <is>
          <t>2025/26</t>
        </is>
      </c>
      <c r="C7745" s="104" t="inlineStr">
        <is>
          <t>HC-071</t>
        </is>
      </c>
      <c r="D7745" s="104" t="inlineStr">
        <is>
          <t>Sud-Est</t>
        </is>
      </c>
      <c r="E7745" s="104" t="inlineStr">
        <is>
          <t>À emporter</t>
        </is>
      </c>
      <c r="F7745" s="104" t="n">
        <v>29</v>
      </c>
      <c r="G7745" s="159" t="n">
        <v>1983</v>
      </c>
      <c r="H7745" s="159" t="n">
        <v>5000</v>
      </c>
      <c r="I7745" s="160" t="n">
        <v>24337.09</v>
      </c>
      <c r="J7745" s="160" t="n">
        <v>727.4</v>
      </c>
      <c r="K7745" s="160" t="n">
        <v>23609.69</v>
      </c>
      <c r="L7745" s="160" t="n">
        <v>7037.86</v>
      </c>
    </row>
    <row r="7746">
      <c r="A7746" s="176" t="n">
        <v>46113</v>
      </c>
      <c r="B7746" s="104" t="inlineStr">
        <is>
          <t>2025/26</t>
        </is>
      </c>
      <c r="C7746" s="104" t="inlineStr">
        <is>
          <t>HC-072</t>
        </is>
      </c>
      <c r="D7746" s="104" t="inlineStr">
        <is>
          <t>Sud-Ouest</t>
        </is>
      </c>
      <c r="E7746" s="104" t="inlineStr">
        <is>
          <t>Drive</t>
        </is>
      </c>
      <c r="F7746" s="104" t="n">
        <v>30</v>
      </c>
      <c r="G7746" s="159" t="n">
        <v>796</v>
      </c>
      <c r="H7746" s="159" t="n">
        <v>2038</v>
      </c>
      <c r="I7746" s="160" t="n">
        <v>11284.01</v>
      </c>
      <c r="J7746" s="160" t="n">
        <v>359.14</v>
      </c>
      <c r="K7746" s="160" t="n">
        <v>10924.87</v>
      </c>
      <c r="L7746" s="160" t="n">
        <v>3248.48</v>
      </c>
    </row>
    <row r="7747">
      <c r="A7747" s="176" t="n">
        <v>46113</v>
      </c>
      <c r="B7747" s="104" t="inlineStr">
        <is>
          <t>2025/26</t>
        </is>
      </c>
      <c r="C7747" s="104" t="inlineStr">
        <is>
          <t>HC-072</t>
        </is>
      </c>
      <c r="D7747" s="104" t="inlineStr">
        <is>
          <t>Sud-Ouest</t>
        </is>
      </c>
      <c r="E7747" s="104" t="inlineStr">
        <is>
          <t>Livraison</t>
        </is>
      </c>
      <c r="F7747" s="104" t="n">
        <v>30</v>
      </c>
      <c r="G7747" s="159" t="n">
        <v>970</v>
      </c>
      <c r="H7747" s="159" t="n">
        <v>2446</v>
      </c>
      <c r="I7747" s="160" t="n">
        <v>16468.68</v>
      </c>
      <c r="J7747" s="160" t="n">
        <v>1009.38</v>
      </c>
      <c r="K7747" s="160" t="n">
        <v>15459.3</v>
      </c>
      <c r="L7747" s="160" t="n">
        <v>4811.9</v>
      </c>
    </row>
    <row r="7748">
      <c r="A7748" s="176" t="n">
        <v>46113</v>
      </c>
      <c r="B7748" s="104" t="inlineStr">
        <is>
          <t>2025/26</t>
        </is>
      </c>
      <c r="C7748" s="104" t="inlineStr">
        <is>
          <t>HC-072</t>
        </is>
      </c>
      <c r="D7748" s="104" t="inlineStr">
        <is>
          <t>Sud-Ouest</t>
        </is>
      </c>
      <c r="E7748" s="104" t="inlineStr">
        <is>
          <t>Sur place</t>
        </is>
      </c>
      <c r="F7748" s="104" t="n">
        <v>30</v>
      </c>
      <c r="G7748" s="159" t="n">
        <v>1924</v>
      </c>
      <c r="H7748" s="159" t="n">
        <v>4967</v>
      </c>
      <c r="I7748" s="160" t="n">
        <v>25786.15</v>
      </c>
      <c r="J7748" s="160" t="n">
        <v>805.1900000000001</v>
      </c>
      <c r="K7748" s="160" t="n">
        <v>24980.96</v>
      </c>
      <c r="L7748" s="160" t="n">
        <v>7463.22</v>
      </c>
    </row>
    <row r="7749">
      <c r="A7749" s="176" t="n">
        <v>46113</v>
      </c>
      <c r="B7749" s="104" t="inlineStr">
        <is>
          <t>2025/26</t>
        </is>
      </c>
      <c r="C7749" s="104" t="inlineStr">
        <is>
          <t>HC-072</t>
        </is>
      </c>
      <c r="D7749" s="104" t="inlineStr">
        <is>
          <t>Sud-Ouest</t>
        </is>
      </c>
      <c r="E7749" s="104" t="inlineStr">
        <is>
          <t>À emporter</t>
        </is>
      </c>
      <c r="F7749" s="104" t="n">
        <v>29</v>
      </c>
      <c r="G7749" s="159" t="n">
        <v>1452</v>
      </c>
      <c r="H7749" s="159" t="n">
        <v>3623</v>
      </c>
      <c r="I7749" s="160" t="n">
        <v>18229.5</v>
      </c>
      <c r="J7749" s="160" t="n">
        <v>483.97</v>
      </c>
      <c r="K7749" s="160" t="n">
        <v>17745.53</v>
      </c>
      <c r="L7749" s="160" t="n">
        <v>5298.96</v>
      </c>
    </row>
    <row r="7750">
      <c r="A7750" s="176" t="n">
        <v>46113</v>
      </c>
      <c r="B7750" s="104" t="inlineStr">
        <is>
          <t>2025/26</t>
        </is>
      </c>
      <c r="C7750" s="104" t="inlineStr">
        <is>
          <t>HC-073</t>
        </is>
      </c>
      <c r="D7750" s="104" t="inlineStr">
        <is>
          <t>Île-de-France</t>
        </is>
      </c>
      <c r="E7750" s="104" t="inlineStr">
        <is>
          <t>Livraison</t>
        </is>
      </c>
      <c r="F7750" s="104" t="n">
        <v>30</v>
      </c>
      <c r="G7750" s="159" t="n">
        <v>2831</v>
      </c>
      <c r="H7750" s="159" t="n">
        <v>7160</v>
      </c>
      <c r="I7750" s="160" t="n">
        <v>49114.3</v>
      </c>
      <c r="J7750" s="160" t="n">
        <v>2767.72</v>
      </c>
      <c r="K7750" s="160" t="n">
        <v>46346.58</v>
      </c>
      <c r="L7750" s="160" t="n">
        <v>14398.2</v>
      </c>
    </row>
    <row r="7751">
      <c r="A7751" s="176" t="n">
        <v>46113</v>
      </c>
      <c r="B7751" s="104" t="inlineStr">
        <is>
          <t>2025/26</t>
        </is>
      </c>
      <c r="C7751" s="104" t="inlineStr">
        <is>
          <t>HC-073</t>
        </is>
      </c>
      <c r="D7751" s="104" t="inlineStr">
        <is>
          <t>Île-de-France</t>
        </is>
      </c>
      <c r="E7751" s="104" t="inlineStr">
        <is>
          <t>Sur place</t>
        </is>
      </c>
      <c r="F7751" s="104" t="n">
        <v>30</v>
      </c>
      <c r="G7751" s="159" t="n">
        <v>5866</v>
      </c>
      <c r="H7751" s="159" t="n">
        <v>15357</v>
      </c>
      <c r="I7751" s="160" t="n">
        <v>78554.92999999999</v>
      </c>
      <c r="J7751" s="160" t="n">
        <v>1974.12</v>
      </c>
      <c r="K7751" s="160" t="n">
        <v>76580.81</v>
      </c>
      <c r="L7751" s="160" t="n">
        <v>22890.49</v>
      </c>
    </row>
    <row r="7752">
      <c r="A7752" s="176" t="n">
        <v>46113</v>
      </c>
      <c r="B7752" s="104" t="inlineStr">
        <is>
          <t>2025/26</t>
        </is>
      </c>
      <c r="C7752" s="104" t="inlineStr">
        <is>
          <t>HC-073</t>
        </is>
      </c>
      <c r="D7752" s="104" t="inlineStr">
        <is>
          <t>Île-de-France</t>
        </is>
      </c>
      <c r="E7752" s="104" t="inlineStr">
        <is>
          <t>À emporter</t>
        </is>
      </c>
      <c r="F7752" s="104" t="n">
        <v>30</v>
      </c>
      <c r="G7752" s="159" t="n">
        <v>4517</v>
      </c>
      <c r="H7752" s="159" t="n">
        <v>11650</v>
      </c>
      <c r="I7752" s="160" t="n">
        <v>56774.5</v>
      </c>
      <c r="J7752" s="160" t="n">
        <v>1546.61</v>
      </c>
      <c r="K7752" s="160" t="n">
        <v>55227.89</v>
      </c>
      <c r="L7752" s="160" t="n">
        <v>16441.27</v>
      </c>
    </row>
    <row r="7753">
      <c r="A7753" s="176" t="n">
        <v>46113</v>
      </c>
      <c r="B7753" s="104" t="inlineStr">
        <is>
          <t>2025/26</t>
        </is>
      </c>
      <c r="C7753" s="104" t="inlineStr">
        <is>
          <t>HC-074</t>
        </is>
      </c>
      <c r="D7753" s="104" t="inlineStr">
        <is>
          <t>Nord-Ouest</t>
        </is>
      </c>
      <c r="E7753" s="104" t="inlineStr">
        <is>
          <t>Livraison</t>
        </is>
      </c>
      <c r="F7753" s="104" t="n">
        <v>30</v>
      </c>
      <c r="G7753" s="159" t="n">
        <v>1815</v>
      </c>
      <c r="H7753" s="159" t="n">
        <v>4640</v>
      </c>
      <c r="I7753" s="160" t="n">
        <v>31343.61</v>
      </c>
      <c r="J7753" s="160" t="n">
        <v>2034.12</v>
      </c>
      <c r="K7753" s="160" t="n">
        <v>29309.49</v>
      </c>
      <c r="L7753" s="160" t="n">
        <v>9128.66</v>
      </c>
    </row>
    <row r="7754">
      <c r="A7754" s="176" t="n">
        <v>46113</v>
      </c>
      <c r="B7754" s="104" t="inlineStr">
        <is>
          <t>2025/26</t>
        </is>
      </c>
      <c r="C7754" s="104" t="inlineStr">
        <is>
          <t>HC-074</t>
        </is>
      </c>
      <c r="D7754" s="104" t="inlineStr">
        <is>
          <t>Nord-Ouest</t>
        </is>
      </c>
      <c r="E7754" s="104" t="inlineStr">
        <is>
          <t>Sur place</t>
        </is>
      </c>
      <c r="F7754" s="104" t="n">
        <v>30</v>
      </c>
      <c r="G7754" s="159" t="n">
        <v>3661</v>
      </c>
      <c r="H7754" s="159" t="n">
        <v>9428</v>
      </c>
      <c r="I7754" s="160" t="n">
        <v>49373.09</v>
      </c>
      <c r="J7754" s="160" t="n">
        <v>1569.34</v>
      </c>
      <c r="K7754" s="160" t="n">
        <v>47803.75</v>
      </c>
      <c r="L7754" s="160" t="n">
        <v>14208.31</v>
      </c>
    </row>
    <row r="7755">
      <c r="A7755" s="176" t="n">
        <v>46113</v>
      </c>
      <c r="B7755" s="104" t="inlineStr">
        <is>
          <t>2025/26</t>
        </is>
      </c>
      <c r="C7755" s="104" t="inlineStr">
        <is>
          <t>HC-074</t>
        </is>
      </c>
      <c r="D7755" s="104" t="inlineStr">
        <is>
          <t>Nord-Ouest</t>
        </is>
      </c>
      <c r="E7755" s="104" t="inlineStr">
        <is>
          <t>À emporter</t>
        </is>
      </c>
      <c r="F7755" s="104" t="n">
        <v>30</v>
      </c>
      <c r="G7755" s="159" t="n">
        <v>2881</v>
      </c>
      <c r="H7755" s="159" t="n">
        <v>7528</v>
      </c>
      <c r="I7755" s="160" t="n">
        <v>36087.87</v>
      </c>
      <c r="J7755" s="160" t="n">
        <v>986.4299999999999</v>
      </c>
      <c r="K7755" s="160" t="n">
        <v>35101.44</v>
      </c>
      <c r="L7755" s="160" t="n">
        <v>10463.25</v>
      </c>
    </row>
    <row r="7756">
      <c r="A7756" s="176" t="n">
        <v>46113</v>
      </c>
      <c r="B7756" s="104" t="inlineStr">
        <is>
          <t>2025/26</t>
        </is>
      </c>
      <c r="C7756" s="104" t="inlineStr">
        <is>
          <t>HC-075</t>
        </is>
      </c>
      <c r="D7756" s="104" t="inlineStr">
        <is>
          <t>Sud-Est</t>
        </is>
      </c>
      <c r="E7756" s="104" t="inlineStr">
        <is>
          <t>Drive</t>
        </is>
      </c>
      <c r="F7756" s="104" t="n">
        <v>29</v>
      </c>
      <c r="G7756" s="159" t="n">
        <v>1713</v>
      </c>
      <c r="H7756" s="159" t="n">
        <v>4373</v>
      </c>
      <c r="I7756" s="160" t="n">
        <v>24261.45</v>
      </c>
      <c r="J7756" s="160" t="n">
        <v>658.62</v>
      </c>
      <c r="K7756" s="160" t="n">
        <v>23602.83</v>
      </c>
      <c r="L7756" s="160" t="n">
        <v>7019.53</v>
      </c>
    </row>
    <row r="7757">
      <c r="A7757" s="176" t="n">
        <v>46113</v>
      </c>
      <c r="B7757" s="104" t="inlineStr">
        <is>
          <t>2025/26</t>
        </is>
      </c>
      <c r="C7757" s="104" t="inlineStr">
        <is>
          <t>HC-075</t>
        </is>
      </c>
      <c r="D7757" s="104" t="inlineStr">
        <is>
          <t>Sud-Est</t>
        </is>
      </c>
      <c r="E7757" s="104" t="inlineStr">
        <is>
          <t>Livraison</t>
        </is>
      </c>
      <c r="F7757" s="104" t="n">
        <v>30</v>
      </c>
      <c r="G7757" s="159" t="n">
        <v>2221</v>
      </c>
      <c r="H7757" s="159" t="n">
        <v>5624</v>
      </c>
      <c r="I7757" s="160" t="n">
        <v>37578.94</v>
      </c>
      <c r="J7757" s="160" t="n">
        <v>2183.95</v>
      </c>
      <c r="K7757" s="160" t="n">
        <v>35394.99</v>
      </c>
      <c r="L7757" s="160" t="n">
        <v>10899.56</v>
      </c>
    </row>
    <row r="7758">
      <c r="A7758" s="176" t="n">
        <v>46113</v>
      </c>
      <c r="B7758" s="104" t="inlineStr">
        <is>
          <t>2025/26</t>
        </is>
      </c>
      <c r="C7758" s="104" t="inlineStr">
        <is>
          <t>HC-075</t>
        </is>
      </c>
      <c r="D7758" s="104" t="inlineStr">
        <is>
          <t>Sud-Est</t>
        </is>
      </c>
      <c r="E7758" s="104" t="inlineStr">
        <is>
          <t>Sur place</t>
        </is>
      </c>
      <c r="F7758" s="104" t="n">
        <v>29</v>
      </c>
      <c r="G7758" s="159" t="n">
        <v>3918</v>
      </c>
      <c r="H7758" s="159" t="n">
        <v>9616</v>
      </c>
      <c r="I7758" s="160" t="n">
        <v>53162.84</v>
      </c>
      <c r="J7758" s="160" t="n">
        <v>1448.53</v>
      </c>
      <c r="K7758" s="160" t="n">
        <v>51714.31</v>
      </c>
      <c r="L7758" s="160" t="n">
        <v>15343.36</v>
      </c>
    </row>
    <row r="7759">
      <c r="A7759" s="176" t="n">
        <v>46113</v>
      </c>
      <c r="B7759" s="104" t="inlineStr">
        <is>
          <t>2025/26</t>
        </is>
      </c>
      <c r="C7759" s="104" t="inlineStr">
        <is>
          <t>HC-075</t>
        </is>
      </c>
      <c r="D7759" s="104" t="inlineStr">
        <is>
          <t>Sud-Est</t>
        </is>
      </c>
      <c r="E7759" s="104" t="inlineStr">
        <is>
          <t>À emporter</t>
        </is>
      </c>
      <c r="F7759" s="104" t="n">
        <v>30</v>
      </c>
      <c r="G7759" s="159" t="n">
        <v>3272</v>
      </c>
      <c r="H7759" s="159" t="n">
        <v>8414</v>
      </c>
      <c r="I7759" s="160" t="n">
        <v>40941.45</v>
      </c>
      <c r="J7759" s="160" t="n">
        <v>1117.56</v>
      </c>
      <c r="K7759" s="160" t="n">
        <v>39823.89</v>
      </c>
      <c r="L7759" s="160" t="n">
        <v>11865.58</v>
      </c>
    </row>
    <row r="7760">
      <c r="A7760" s="176" t="n">
        <v>46113</v>
      </c>
      <c r="B7760" s="104" t="inlineStr">
        <is>
          <t>2025/26</t>
        </is>
      </c>
      <c r="C7760" s="104" t="inlineStr">
        <is>
          <t>HC-076</t>
        </is>
      </c>
      <c r="D7760" s="104" t="inlineStr">
        <is>
          <t>Sud-Ouest</t>
        </is>
      </c>
      <c r="E7760" s="104" t="inlineStr">
        <is>
          <t>Drive</t>
        </is>
      </c>
      <c r="F7760" s="104" t="n">
        <v>30</v>
      </c>
      <c r="G7760" s="159" t="n">
        <v>1307</v>
      </c>
      <c r="H7760" s="159" t="n">
        <v>3324</v>
      </c>
      <c r="I7760" s="160" t="n">
        <v>18669.8</v>
      </c>
      <c r="J7760" s="160" t="n">
        <v>477.2</v>
      </c>
      <c r="K7760" s="160" t="n">
        <v>18192.6</v>
      </c>
      <c r="L7760" s="160" t="n">
        <v>5395.41</v>
      </c>
    </row>
    <row r="7761">
      <c r="A7761" s="176" t="n">
        <v>46113</v>
      </c>
      <c r="B7761" s="104" t="inlineStr">
        <is>
          <t>2025/26</t>
        </is>
      </c>
      <c r="C7761" s="104" t="inlineStr">
        <is>
          <t>HC-076</t>
        </is>
      </c>
      <c r="D7761" s="104" t="inlineStr">
        <is>
          <t>Sud-Ouest</t>
        </is>
      </c>
      <c r="E7761" s="104" t="inlineStr">
        <is>
          <t>Livraison</t>
        </is>
      </c>
      <c r="F7761" s="104" t="n">
        <v>30</v>
      </c>
      <c r="G7761" s="159" t="n">
        <v>1528</v>
      </c>
      <c r="H7761" s="159" t="n">
        <v>3956</v>
      </c>
      <c r="I7761" s="160" t="n">
        <v>26453.25</v>
      </c>
      <c r="J7761" s="160" t="n">
        <v>1552.82</v>
      </c>
      <c r="K7761" s="160" t="n">
        <v>24900.43</v>
      </c>
      <c r="L7761" s="160" t="n">
        <v>7737.45</v>
      </c>
    </row>
    <row r="7762">
      <c r="A7762" s="176" t="n">
        <v>46113</v>
      </c>
      <c r="B7762" s="104" t="inlineStr">
        <is>
          <t>2025/26</t>
        </is>
      </c>
      <c r="C7762" s="104" t="inlineStr">
        <is>
          <t>HC-076</t>
        </is>
      </c>
      <c r="D7762" s="104" t="inlineStr">
        <is>
          <t>Sud-Ouest</t>
        </is>
      </c>
      <c r="E7762" s="104" t="inlineStr">
        <is>
          <t>Sur place</t>
        </is>
      </c>
      <c r="F7762" s="104" t="n">
        <v>30</v>
      </c>
      <c r="G7762" s="159" t="n">
        <v>3155</v>
      </c>
      <c r="H7762" s="159" t="n">
        <v>7934</v>
      </c>
      <c r="I7762" s="160" t="n">
        <v>42471.38</v>
      </c>
      <c r="J7762" s="160" t="n">
        <v>1194.57</v>
      </c>
      <c r="K7762" s="160" t="n">
        <v>41276.81</v>
      </c>
      <c r="L7762" s="160" t="n">
        <v>12303.6</v>
      </c>
    </row>
    <row r="7763">
      <c r="A7763" s="176" t="n">
        <v>46113</v>
      </c>
      <c r="B7763" s="104" t="inlineStr">
        <is>
          <t>2025/26</t>
        </is>
      </c>
      <c r="C7763" s="104" t="inlineStr">
        <is>
          <t>HC-076</t>
        </is>
      </c>
      <c r="D7763" s="104" t="inlineStr">
        <is>
          <t>Sud-Ouest</t>
        </is>
      </c>
      <c r="E7763" s="104" t="inlineStr">
        <is>
          <t>À emporter</t>
        </is>
      </c>
      <c r="F7763" s="104" t="n">
        <v>30</v>
      </c>
      <c r="G7763" s="159" t="n">
        <v>2412</v>
      </c>
      <c r="H7763" s="159" t="n">
        <v>6340</v>
      </c>
      <c r="I7763" s="160" t="n">
        <v>29778.05</v>
      </c>
      <c r="J7763" s="160" t="n">
        <v>949.17</v>
      </c>
      <c r="K7763" s="160" t="n">
        <v>28828.88</v>
      </c>
      <c r="L7763" s="160" t="n">
        <v>8588.5</v>
      </c>
    </row>
    <row r="7764">
      <c r="A7764" s="176" t="n">
        <v>46113</v>
      </c>
      <c r="B7764" s="104" t="inlineStr">
        <is>
          <t>2025/26</t>
        </is>
      </c>
      <c r="C7764" s="104" t="inlineStr">
        <is>
          <t>HC-077</t>
        </is>
      </c>
      <c r="D7764" s="104" t="inlineStr">
        <is>
          <t>Île-de-France</t>
        </is>
      </c>
      <c r="E7764" s="104" t="inlineStr">
        <is>
          <t>Drive</t>
        </is>
      </c>
      <c r="F7764" s="104" t="n">
        <v>30</v>
      </c>
      <c r="G7764" s="159" t="n">
        <v>1421</v>
      </c>
      <c r="H7764" s="159" t="n">
        <v>3630</v>
      </c>
      <c r="I7764" s="160" t="n">
        <v>20296.62</v>
      </c>
      <c r="J7764" s="160" t="n">
        <v>548.74</v>
      </c>
      <c r="K7764" s="160" t="n">
        <v>19747.88</v>
      </c>
      <c r="L7764" s="160" t="n">
        <v>5857.48</v>
      </c>
    </row>
    <row r="7765">
      <c r="A7765" s="176" t="n">
        <v>46113</v>
      </c>
      <c r="B7765" s="104" t="inlineStr">
        <is>
          <t>2025/26</t>
        </is>
      </c>
      <c r="C7765" s="104" t="inlineStr">
        <is>
          <t>HC-077</t>
        </is>
      </c>
      <c r="D7765" s="104" t="inlineStr">
        <is>
          <t>Île-de-France</t>
        </is>
      </c>
      <c r="E7765" s="104" t="inlineStr">
        <is>
          <t>Livraison</t>
        </is>
      </c>
      <c r="F7765" s="104" t="n">
        <v>30</v>
      </c>
      <c r="G7765" s="159" t="n">
        <v>1650</v>
      </c>
      <c r="H7765" s="159" t="n">
        <v>4226</v>
      </c>
      <c r="I7765" s="160" t="n">
        <v>28260.31</v>
      </c>
      <c r="J7765" s="160" t="n">
        <v>1607.81</v>
      </c>
      <c r="K7765" s="160" t="n">
        <v>26652.5</v>
      </c>
      <c r="L7765" s="160" t="n">
        <v>8259.08</v>
      </c>
    </row>
    <row r="7766">
      <c r="A7766" s="176" t="n">
        <v>46113</v>
      </c>
      <c r="B7766" s="104" t="inlineStr">
        <is>
          <t>2025/26</t>
        </is>
      </c>
      <c r="C7766" s="104" t="inlineStr">
        <is>
          <t>HC-077</t>
        </is>
      </c>
      <c r="D7766" s="104" t="inlineStr">
        <is>
          <t>Île-de-France</t>
        </is>
      </c>
      <c r="E7766" s="104" t="inlineStr">
        <is>
          <t>Sur place</t>
        </is>
      </c>
      <c r="F7766" s="104" t="n">
        <v>30</v>
      </c>
      <c r="G7766" s="159" t="n">
        <v>3359</v>
      </c>
      <c r="H7766" s="159" t="n">
        <v>8620</v>
      </c>
      <c r="I7766" s="160" t="n">
        <v>45204.59</v>
      </c>
      <c r="J7766" s="160" t="n">
        <v>1402.23</v>
      </c>
      <c r="K7766" s="160" t="n">
        <v>43802.36</v>
      </c>
      <c r="L7766" s="160" t="n">
        <v>13185.82</v>
      </c>
    </row>
    <row r="7767">
      <c r="A7767" s="176" t="n">
        <v>46113</v>
      </c>
      <c r="B7767" s="104" t="inlineStr">
        <is>
          <t>2025/26</t>
        </is>
      </c>
      <c r="C7767" s="104" t="inlineStr">
        <is>
          <t>HC-077</t>
        </is>
      </c>
      <c r="D7767" s="104" t="inlineStr">
        <is>
          <t>Île-de-France</t>
        </is>
      </c>
      <c r="E7767" s="104" t="inlineStr">
        <is>
          <t>À emporter</t>
        </is>
      </c>
      <c r="F7767" s="104" t="n">
        <v>28</v>
      </c>
      <c r="G7767" s="159" t="n">
        <v>2426</v>
      </c>
      <c r="H7767" s="159" t="n">
        <v>6361</v>
      </c>
      <c r="I7767" s="160" t="n">
        <v>29970.91</v>
      </c>
      <c r="J7767" s="160" t="n">
        <v>991.3099999999999</v>
      </c>
      <c r="K7767" s="160" t="n">
        <v>28979.6</v>
      </c>
      <c r="L7767" s="160" t="n">
        <v>8663.200000000001</v>
      </c>
    </row>
    <row r="7768">
      <c r="A7768" s="176" t="n">
        <v>46113</v>
      </c>
      <c r="B7768" s="104" t="inlineStr">
        <is>
          <t>2025/26</t>
        </is>
      </c>
      <c r="C7768" s="104" t="inlineStr">
        <is>
          <t>HC-078</t>
        </is>
      </c>
      <c r="D7768" s="104" t="inlineStr">
        <is>
          <t>Nord-Ouest</t>
        </is>
      </c>
      <c r="E7768" s="104" t="inlineStr">
        <is>
          <t>Livraison</t>
        </is>
      </c>
      <c r="F7768" s="104" t="n">
        <v>30</v>
      </c>
      <c r="G7768" s="159" t="n">
        <v>2111</v>
      </c>
      <c r="H7768" s="159" t="n">
        <v>5362</v>
      </c>
      <c r="I7768" s="160" t="n">
        <v>35259.52</v>
      </c>
      <c r="J7768" s="160" t="n">
        <v>2048.33</v>
      </c>
      <c r="K7768" s="160" t="n">
        <v>33211.19</v>
      </c>
      <c r="L7768" s="160" t="n">
        <v>10276.19</v>
      </c>
    </row>
    <row r="7769">
      <c r="A7769" s="176" t="n">
        <v>46113</v>
      </c>
      <c r="B7769" s="104" t="inlineStr">
        <is>
          <t>2025/26</t>
        </is>
      </c>
      <c r="C7769" s="104" t="inlineStr">
        <is>
          <t>HC-078</t>
        </is>
      </c>
      <c r="D7769" s="104" t="inlineStr">
        <is>
          <t>Nord-Ouest</t>
        </is>
      </c>
      <c r="E7769" s="104" t="inlineStr">
        <is>
          <t>Sur place</t>
        </is>
      </c>
      <c r="F7769" s="104" t="n">
        <v>28</v>
      </c>
      <c r="G7769" s="159" t="n">
        <v>3413</v>
      </c>
      <c r="H7769" s="159" t="n">
        <v>8263</v>
      </c>
      <c r="I7769" s="160" t="n">
        <v>46562.19</v>
      </c>
      <c r="J7769" s="160" t="n">
        <v>1235.68</v>
      </c>
      <c r="K7769" s="160" t="n">
        <v>45326.51</v>
      </c>
      <c r="L7769" s="160" t="n">
        <v>13589.45</v>
      </c>
    </row>
    <row r="7770">
      <c r="A7770" s="176" t="n">
        <v>46113</v>
      </c>
      <c r="B7770" s="104" t="inlineStr">
        <is>
          <t>2025/26</t>
        </is>
      </c>
      <c r="C7770" s="104" t="inlineStr">
        <is>
          <t>HC-078</t>
        </is>
      </c>
      <c r="D7770" s="104" t="inlineStr">
        <is>
          <t>Nord-Ouest</t>
        </is>
      </c>
      <c r="E7770" s="104" t="inlineStr">
        <is>
          <t>À emporter</t>
        </is>
      </c>
      <c r="F7770" s="104" t="n">
        <v>28</v>
      </c>
      <c r="G7770" s="159" t="n">
        <v>2674</v>
      </c>
      <c r="H7770" s="159" t="n">
        <v>6609</v>
      </c>
      <c r="I7770" s="160" t="n">
        <v>33090.89</v>
      </c>
      <c r="J7770" s="160" t="n">
        <v>971.25</v>
      </c>
      <c r="K7770" s="160" t="n">
        <v>32119.64</v>
      </c>
      <c r="L7770" s="160" t="n">
        <v>9630.110000000001</v>
      </c>
    </row>
    <row r="7771">
      <c r="A7771" s="176" t="n">
        <v>46113</v>
      </c>
      <c r="B7771" s="104" t="inlineStr">
        <is>
          <t>2025/26</t>
        </is>
      </c>
      <c r="C7771" s="104" t="inlineStr">
        <is>
          <t>HC-079</t>
        </is>
      </c>
      <c r="D7771" s="104" t="inlineStr">
        <is>
          <t>Sud-Est</t>
        </is>
      </c>
      <c r="E7771" s="104" t="inlineStr">
        <is>
          <t>Drive</t>
        </is>
      </c>
      <c r="F7771" s="104" t="n">
        <v>30</v>
      </c>
      <c r="G7771" s="159" t="n">
        <v>1397</v>
      </c>
      <c r="H7771" s="159" t="n">
        <v>3562</v>
      </c>
      <c r="I7771" s="160" t="n">
        <v>20106.65</v>
      </c>
      <c r="J7771" s="160" t="n">
        <v>556.87</v>
      </c>
      <c r="K7771" s="160" t="n">
        <v>19549.78</v>
      </c>
      <c r="L7771" s="160" t="n">
        <v>5804.31</v>
      </c>
    </row>
    <row r="7772">
      <c r="A7772" s="176" t="n">
        <v>46113</v>
      </c>
      <c r="B7772" s="104" t="inlineStr">
        <is>
          <t>2025/26</t>
        </is>
      </c>
      <c r="C7772" s="104" t="inlineStr">
        <is>
          <t>HC-079</t>
        </is>
      </c>
      <c r="D7772" s="104" t="inlineStr">
        <is>
          <t>Sud-Est</t>
        </is>
      </c>
      <c r="E7772" s="104" t="inlineStr">
        <is>
          <t>Livraison</t>
        </is>
      </c>
      <c r="F7772" s="104" t="n">
        <v>30</v>
      </c>
      <c r="G7772" s="159" t="n">
        <v>1657</v>
      </c>
      <c r="H7772" s="159" t="n">
        <v>4182</v>
      </c>
      <c r="I7772" s="160" t="n">
        <v>28882.95</v>
      </c>
      <c r="J7772" s="160" t="n">
        <v>1829.96</v>
      </c>
      <c r="K7772" s="160" t="n">
        <v>27052.99</v>
      </c>
      <c r="L7772" s="160" t="n">
        <v>8414.540000000001</v>
      </c>
    </row>
    <row r="7773">
      <c r="A7773" s="176" t="n">
        <v>46113</v>
      </c>
      <c r="B7773" s="104" t="inlineStr">
        <is>
          <t>2025/26</t>
        </is>
      </c>
      <c r="C7773" s="104" t="inlineStr">
        <is>
          <t>HC-079</t>
        </is>
      </c>
      <c r="D7773" s="104" t="inlineStr">
        <is>
          <t>Sud-Est</t>
        </is>
      </c>
      <c r="E7773" s="104" t="inlineStr">
        <is>
          <t>Sur place</t>
        </is>
      </c>
      <c r="F7773" s="104" t="n">
        <v>30</v>
      </c>
      <c r="G7773" s="159" t="n">
        <v>3415</v>
      </c>
      <c r="H7773" s="159" t="n">
        <v>8355</v>
      </c>
      <c r="I7773" s="160" t="n">
        <v>46189.13</v>
      </c>
      <c r="J7773" s="160" t="n">
        <v>1380.94</v>
      </c>
      <c r="K7773" s="160" t="n">
        <v>44808.19</v>
      </c>
      <c r="L7773" s="160" t="n">
        <v>13277.32</v>
      </c>
    </row>
    <row r="7774">
      <c r="A7774" s="176" t="n">
        <v>46113</v>
      </c>
      <c r="B7774" s="104" t="inlineStr">
        <is>
          <t>2025/26</t>
        </is>
      </c>
      <c r="C7774" s="104" t="inlineStr">
        <is>
          <t>HC-079</t>
        </is>
      </c>
      <c r="D7774" s="104" t="inlineStr">
        <is>
          <t>Sud-Est</t>
        </is>
      </c>
      <c r="E7774" s="104" t="inlineStr">
        <is>
          <t>À emporter</t>
        </is>
      </c>
      <c r="F7774" s="104" t="n">
        <v>30</v>
      </c>
      <c r="G7774" s="159" t="n">
        <v>2660</v>
      </c>
      <c r="H7774" s="159" t="n">
        <v>6862</v>
      </c>
      <c r="I7774" s="160" t="n">
        <v>32979.03</v>
      </c>
      <c r="J7774" s="160" t="n">
        <v>943.47</v>
      </c>
      <c r="K7774" s="160" t="n">
        <v>32035.56</v>
      </c>
      <c r="L7774" s="160" t="n">
        <v>9377.49</v>
      </c>
    </row>
    <row r="7775">
      <c r="A7775" s="176" t="n">
        <v>46113</v>
      </c>
      <c r="B7775" s="104" t="inlineStr">
        <is>
          <t>2025/26</t>
        </is>
      </c>
      <c r="C7775" s="104" t="inlineStr">
        <is>
          <t>HC-080</t>
        </is>
      </c>
      <c r="D7775" s="104" t="inlineStr">
        <is>
          <t>Sud-Ouest</t>
        </is>
      </c>
      <c r="E7775" s="104" t="inlineStr">
        <is>
          <t>Livraison</t>
        </is>
      </c>
      <c r="F7775" s="104" t="n">
        <v>30</v>
      </c>
      <c r="G7775" s="159" t="n">
        <v>1422</v>
      </c>
      <c r="H7775" s="159" t="n">
        <v>3586</v>
      </c>
      <c r="I7775" s="160" t="n">
        <v>24635.01</v>
      </c>
      <c r="J7775" s="160" t="n">
        <v>1486.69</v>
      </c>
      <c r="K7775" s="160" t="n">
        <v>23148.32</v>
      </c>
      <c r="L7775" s="160" t="n">
        <v>7220.53</v>
      </c>
    </row>
    <row r="7776">
      <c r="A7776" s="176" t="n">
        <v>46113</v>
      </c>
      <c r="B7776" s="104" t="inlineStr">
        <is>
          <t>2025/26</t>
        </is>
      </c>
      <c r="C7776" s="104" t="inlineStr">
        <is>
          <t>HC-080</t>
        </is>
      </c>
      <c r="D7776" s="104" t="inlineStr">
        <is>
          <t>Sud-Ouest</t>
        </is>
      </c>
      <c r="E7776" s="104" t="inlineStr">
        <is>
          <t>Sur place</t>
        </is>
      </c>
      <c r="F7776" s="104" t="n">
        <v>30</v>
      </c>
      <c r="G7776" s="159" t="n">
        <v>2858</v>
      </c>
      <c r="H7776" s="159" t="n">
        <v>7043</v>
      </c>
      <c r="I7776" s="160" t="n">
        <v>38583.02</v>
      </c>
      <c r="J7776" s="160" t="n">
        <v>1118.95</v>
      </c>
      <c r="K7776" s="160" t="n">
        <v>37464.07</v>
      </c>
      <c r="L7776" s="160" t="n">
        <v>11278.76</v>
      </c>
    </row>
    <row r="7777">
      <c r="A7777" s="176" t="n">
        <v>46113</v>
      </c>
      <c r="B7777" s="104" t="inlineStr">
        <is>
          <t>2025/26</t>
        </is>
      </c>
      <c r="C7777" s="104" t="inlineStr">
        <is>
          <t>HC-080</t>
        </is>
      </c>
      <c r="D7777" s="104" t="inlineStr">
        <is>
          <t>Sud-Ouest</t>
        </is>
      </c>
      <c r="E7777" s="104" t="inlineStr">
        <is>
          <t>À emporter</t>
        </is>
      </c>
      <c r="F7777" s="104" t="n">
        <v>30</v>
      </c>
      <c r="G7777" s="159" t="n">
        <v>2282</v>
      </c>
      <c r="H7777" s="159" t="n">
        <v>5724</v>
      </c>
      <c r="I7777" s="160" t="n">
        <v>28464.1</v>
      </c>
      <c r="J7777" s="160" t="n">
        <v>942.74</v>
      </c>
      <c r="K7777" s="160" t="n">
        <v>27521.36</v>
      </c>
      <c r="L7777" s="160" t="n">
        <v>8203.92</v>
      </c>
    </row>
    <row r="7778">
      <c r="A7778" s="176" t="n">
        <v>46113</v>
      </c>
      <c r="B7778" s="104" t="inlineStr">
        <is>
          <t>2025/26</t>
        </is>
      </c>
      <c r="C7778" s="104" t="inlineStr">
        <is>
          <t>HC-081</t>
        </is>
      </c>
      <c r="D7778" s="104" t="inlineStr">
        <is>
          <t>Île-de-France</t>
        </is>
      </c>
      <c r="E7778" s="104" t="inlineStr">
        <is>
          <t>Livraison</t>
        </is>
      </c>
      <c r="F7778" s="104" t="n">
        <v>30</v>
      </c>
      <c r="G7778" s="159" t="n">
        <v>2097</v>
      </c>
      <c r="H7778" s="159" t="n">
        <v>5434</v>
      </c>
      <c r="I7778" s="160" t="n">
        <v>35887.02</v>
      </c>
      <c r="J7778" s="160" t="n">
        <v>2117.93</v>
      </c>
      <c r="K7778" s="160" t="n">
        <v>33769.09</v>
      </c>
      <c r="L7778" s="160" t="n">
        <v>12702.21</v>
      </c>
    </row>
    <row r="7779">
      <c r="A7779" s="176" t="n">
        <v>46113</v>
      </c>
      <c r="B7779" s="104" t="inlineStr">
        <is>
          <t>2025/26</t>
        </is>
      </c>
      <c r="C7779" s="104" t="inlineStr">
        <is>
          <t>HC-081</t>
        </is>
      </c>
      <c r="D7779" s="104" t="inlineStr">
        <is>
          <t>Île-de-France</t>
        </is>
      </c>
      <c r="E7779" s="104" t="inlineStr">
        <is>
          <t>Sur place</t>
        </is>
      </c>
      <c r="F7779" s="104" t="n">
        <v>30</v>
      </c>
      <c r="G7779" s="159" t="n">
        <v>4106</v>
      </c>
      <c r="H7779" s="159" t="n">
        <v>10544</v>
      </c>
      <c r="I7779" s="160" t="n">
        <v>55557.45</v>
      </c>
      <c r="J7779" s="160" t="n">
        <v>1685.96</v>
      </c>
      <c r="K7779" s="160" t="n">
        <v>53871.49</v>
      </c>
      <c r="L7779" s="160" t="n">
        <v>19792.21</v>
      </c>
    </row>
    <row r="7780">
      <c r="A7780" s="176" t="n">
        <v>46113</v>
      </c>
      <c r="B7780" s="104" t="inlineStr">
        <is>
          <t>2025/26</t>
        </is>
      </c>
      <c r="C7780" s="104" t="inlineStr">
        <is>
          <t>HC-081</t>
        </is>
      </c>
      <c r="D7780" s="104" t="inlineStr">
        <is>
          <t>Île-de-France</t>
        </is>
      </c>
      <c r="E7780" s="104" t="inlineStr">
        <is>
          <t>À emporter</t>
        </is>
      </c>
      <c r="F7780" s="104" t="n">
        <v>29</v>
      </c>
      <c r="G7780" s="159" t="n">
        <v>2944</v>
      </c>
      <c r="H7780" s="159" t="n">
        <v>7497</v>
      </c>
      <c r="I7780" s="160" t="n">
        <v>36668.92</v>
      </c>
      <c r="J7780" s="160" t="n">
        <v>1229.34</v>
      </c>
      <c r="K7780" s="160" t="n">
        <v>35439.58</v>
      </c>
      <c r="L7780" s="160" t="n">
        <v>12949.76</v>
      </c>
    </row>
    <row r="7781">
      <c r="A7781" s="176" t="n">
        <v>46113</v>
      </c>
      <c r="B7781" s="104" t="inlineStr">
        <is>
          <t>2025/26</t>
        </is>
      </c>
      <c r="C7781" s="104" t="inlineStr">
        <is>
          <t>HC-082</t>
        </is>
      </c>
      <c r="D7781" s="104" t="inlineStr">
        <is>
          <t>Nord-Ouest</t>
        </is>
      </c>
      <c r="E7781" s="104" t="inlineStr">
        <is>
          <t>Livraison</t>
        </is>
      </c>
      <c r="F7781" s="104" t="n">
        <v>30</v>
      </c>
      <c r="G7781" s="159" t="n">
        <v>1593</v>
      </c>
      <c r="H7781" s="159" t="n">
        <v>4077</v>
      </c>
      <c r="I7781" s="160" t="n">
        <v>27153.4</v>
      </c>
      <c r="J7781" s="160" t="n">
        <v>1651</v>
      </c>
      <c r="K7781" s="160" t="n">
        <v>25502.4</v>
      </c>
      <c r="L7781" s="160" t="n">
        <v>7854.89</v>
      </c>
    </row>
    <row r="7782">
      <c r="A7782" s="176" t="n">
        <v>46113</v>
      </c>
      <c r="B7782" s="104" t="inlineStr">
        <is>
          <t>2025/26</t>
        </is>
      </c>
      <c r="C7782" s="104" t="inlineStr">
        <is>
          <t>HC-082</t>
        </is>
      </c>
      <c r="D7782" s="104" t="inlineStr">
        <is>
          <t>Nord-Ouest</t>
        </is>
      </c>
      <c r="E7782" s="104" t="inlineStr">
        <is>
          <t>Sur place</t>
        </is>
      </c>
      <c r="F7782" s="104" t="n">
        <v>29</v>
      </c>
      <c r="G7782" s="159" t="n">
        <v>2987</v>
      </c>
      <c r="H7782" s="159" t="n">
        <v>7425</v>
      </c>
      <c r="I7782" s="160" t="n">
        <v>40040.92</v>
      </c>
      <c r="J7782" s="160" t="n">
        <v>1078.52</v>
      </c>
      <c r="K7782" s="160" t="n">
        <v>38962.4</v>
      </c>
      <c r="L7782" s="160" t="n">
        <v>11543.31</v>
      </c>
    </row>
    <row r="7783">
      <c r="A7783" s="176" t="n">
        <v>46113</v>
      </c>
      <c r="B7783" s="104" t="inlineStr">
        <is>
          <t>2025/26</t>
        </is>
      </c>
      <c r="C7783" s="104" t="inlineStr">
        <is>
          <t>HC-082</t>
        </is>
      </c>
      <c r="D7783" s="104" t="inlineStr">
        <is>
          <t>Nord-Ouest</t>
        </is>
      </c>
      <c r="E7783" s="104" t="inlineStr">
        <is>
          <t>À emporter</t>
        </is>
      </c>
      <c r="F7783" s="104" t="n">
        <v>30</v>
      </c>
      <c r="G7783" s="159" t="n">
        <v>2460</v>
      </c>
      <c r="H7783" s="159" t="n">
        <v>6340</v>
      </c>
      <c r="I7783" s="160" t="n">
        <v>30116.06</v>
      </c>
      <c r="J7783" s="160" t="n">
        <v>970.02</v>
      </c>
      <c r="K7783" s="160" t="n">
        <v>29146.04</v>
      </c>
      <c r="L7783" s="160" t="n">
        <v>8668.700000000001</v>
      </c>
    </row>
    <row r="7784">
      <c r="A7784" s="176" t="n">
        <v>46113</v>
      </c>
      <c r="B7784" s="104" t="inlineStr">
        <is>
          <t>2025/26</t>
        </is>
      </c>
      <c r="C7784" s="104" t="inlineStr">
        <is>
          <t>HC-083</t>
        </is>
      </c>
      <c r="D7784" s="104" t="inlineStr">
        <is>
          <t>Sud-Est</t>
        </is>
      </c>
      <c r="E7784" s="104" t="inlineStr">
        <is>
          <t>Livraison</t>
        </is>
      </c>
      <c r="F7784" s="104" t="n">
        <v>30</v>
      </c>
      <c r="G7784" s="159" t="n">
        <v>1307</v>
      </c>
      <c r="H7784" s="159" t="n">
        <v>3287</v>
      </c>
      <c r="I7784" s="160" t="n">
        <v>22691.87</v>
      </c>
      <c r="J7784" s="160" t="n">
        <v>1412.27</v>
      </c>
      <c r="K7784" s="160" t="n">
        <v>21279.6</v>
      </c>
      <c r="L7784" s="160" t="n">
        <v>6578.83</v>
      </c>
    </row>
    <row r="7785">
      <c r="A7785" s="176" t="n">
        <v>46113</v>
      </c>
      <c r="B7785" s="104" t="inlineStr">
        <is>
          <t>2025/26</t>
        </is>
      </c>
      <c r="C7785" s="104" t="inlineStr">
        <is>
          <t>HC-083</t>
        </is>
      </c>
      <c r="D7785" s="104" t="inlineStr">
        <is>
          <t>Sud-Est</t>
        </is>
      </c>
      <c r="E7785" s="104" t="inlineStr">
        <is>
          <t>Sur place</t>
        </is>
      </c>
      <c r="F7785" s="104" t="n">
        <v>30</v>
      </c>
      <c r="G7785" s="159" t="n">
        <v>2623</v>
      </c>
      <c r="H7785" s="159" t="n">
        <v>6808</v>
      </c>
      <c r="I7785" s="160" t="n">
        <v>35689.96</v>
      </c>
      <c r="J7785" s="160" t="n">
        <v>1047.5</v>
      </c>
      <c r="K7785" s="160" t="n">
        <v>34642.46</v>
      </c>
      <c r="L7785" s="160" t="n">
        <v>10297.56</v>
      </c>
    </row>
    <row r="7786">
      <c r="A7786" s="176" t="n">
        <v>46113</v>
      </c>
      <c r="B7786" s="104" t="inlineStr">
        <is>
          <t>2025/26</t>
        </is>
      </c>
      <c r="C7786" s="104" t="inlineStr">
        <is>
          <t>HC-083</t>
        </is>
      </c>
      <c r="D7786" s="104" t="inlineStr">
        <is>
          <t>Sud-Est</t>
        </is>
      </c>
      <c r="E7786" s="104" t="inlineStr">
        <is>
          <t>À emporter</t>
        </is>
      </c>
      <c r="F7786" s="104" t="n">
        <v>30</v>
      </c>
      <c r="G7786" s="159" t="n">
        <v>2101</v>
      </c>
      <c r="H7786" s="159" t="n">
        <v>5299</v>
      </c>
      <c r="I7786" s="160" t="n">
        <v>26327.08</v>
      </c>
      <c r="J7786" s="160" t="n">
        <v>765.45</v>
      </c>
      <c r="K7786" s="160" t="n">
        <v>25561.63</v>
      </c>
      <c r="L7786" s="160" t="n">
        <v>7606.09</v>
      </c>
    </row>
    <row r="7787">
      <c r="A7787" s="176" t="n">
        <v>46113</v>
      </c>
      <c r="B7787" s="104" t="inlineStr">
        <is>
          <t>2025/26</t>
        </is>
      </c>
      <c r="C7787" s="104" t="inlineStr">
        <is>
          <t>HC-084</t>
        </is>
      </c>
      <c r="D7787" s="104" t="inlineStr">
        <is>
          <t>Sud-Ouest</t>
        </is>
      </c>
      <c r="E7787" s="104" t="inlineStr">
        <is>
          <t>Drive</t>
        </is>
      </c>
      <c r="F7787" s="104" t="n">
        <v>30</v>
      </c>
      <c r="G7787" s="159" t="n">
        <v>1272</v>
      </c>
      <c r="H7787" s="159" t="n">
        <v>3297</v>
      </c>
      <c r="I7787" s="160" t="n">
        <v>18231.6</v>
      </c>
      <c r="J7787" s="160" t="n">
        <v>501.97</v>
      </c>
      <c r="K7787" s="160" t="n">
        <v>17729.63</v>
      </c>
      <c r="L7787" s="160" t="n">
        <v>5308.96</v>
      </c>
    </row>
    <row r="7788">
      <c r="A7788" s="176" t="n">
        <v>46113</v>
      </c>
      <c r="B7788" s="104" t="inlineStr">
        <is>
          <t>2025/26</t>
        </is>
      </c>
      <c r="C7788" s="104" t="inlineStr">
        <is>
          <t>HC-084</t>
        </is>
      </c>
      <c r="D7788" s="104" t="inlineStr">
        <is>
          <t>Sud-Ouest</t>
        </is>
      </c>
      <c r="E7788" s="104" t="inlineStr">
        <is>
          <t>Livraison</t>
        </is>
      </c>
      <c r="F7788" s="104" t="n">
        <v>30</v>
      </c>
      <c r="G7788" s="159" t="n">
        <v>1508</v>
      </c>
      <c r="H7788" s="159" t="n">
        <v>3859</v>
      </c>
      <c r="I7788" s="160" t="n">
        <v>26108.42</v>
      </c>
      <c r="J7788" s="160" t="n">
        <v>1562.07</v>
      </c>
      <c r="K7788" s="160" t="n">
        <v>24546.35</v>
      </c>
      <c r="L7788" s="160" t="n">
        <v>7638.51</v>
      </c>
    </row>
    <row r="7789">
      <c r="A7789" s="176" t="n">
        <v>46113</v>
      </c>
      <c r="B7789" s="104" t="inlineStr">
        <is>
          <t>2025/26</t>
        </is>
      </c>
      <c r="C7789" s="104" t="inlineStr">
        <is>
          <t>HC-084</t>
        </is>
      </c>
      <c r="D7789" s="104" t="inlineStr">
        <is>
          <t>Sud-Ouest</t>
        </is>
      </c>
      <c r="E7789" s="104" t="inlineStr">
        <is>
          <t>Sur place</t>
        </is>
      </c>
      <c r="F7789" s="104" t="n">
        <v>30</v>
      </c>
      <c r="G7789" s="159" t="n">
        <v>3072</v>
      </c>
      <c r="H7789" s="159" t="n">
        <v>7930</v>
      </c>
      <c r="I7789" s="160" t="n">
        <v>41510.89</v>
      </c>
      <c r="J7789" s="160" t="n">
        <v>1163.24</v>
      </c>
      <c r="K7789" s="160" t="n">
        <v>40347.65</v>
      </c>
      <c r="L7789" s="160" t="n">
        <v>12035.17</v>
      </c>
    </row>
    <row r="7790">
      <c r="A7790" s="176" t="n">
        <v>46113</v>
      </c>
      <c r="B7790" s="104" t="inlineStr">
        <is>
          <t>2025/26</t>
        </is>
      </c>
      <c r="C7790" s="104" t="inlineStr">
        <is>
          <t>HC-084</t>
        </is>
      </c>
      <c r="D7790" s="104" t="inlineStr">
        <is>
          <t>Sud-Ouest</t>
        </is>
      </c>
      <c r="E7790" s="104" t="inlineStr">
        <is>
          <t>À emporter</t>
        </is>
      </c>
      <c r="F7790" s="104" t="n">
        <v>29</v>
      </c>
      <c r="G7790" s="159" t="n">
        <v>2241</v>
      </c>
      <c r="H7790" s="159" t="n">
        <v>5825</v>
      </c>
      <c r="I7790" s="160" t="n">
        <v>27961.1</v>
      </c>
      <c r="J7790" s="160" t="n">
        <v>711.36</v>
      </c>
      <c r="K7790" s="160" t="n">
        <v>27249.74</v>
      </c>
      <c r="L7790" s="160" t="n">
        <v>8137.32</v>
      </c>
    </row>
    <row r="7791">
      <c r="A7791" s="176" t="n">
        <v>46113</v>
      </c>
      <c r="B7791" s="104" t="inlineStr">
        <is>
          <t>2025/26</t>
        </is>
      </c>
      <c r="C7791" s="104" t="inlineStr">
        <is>
          <t>HC-085</t>
        </is>
      </c>
      <c r="D7791" s="104" t="inlineStr">
        <is>
          <t>Île-de-France</t>
        </is>
      </c>
      <c r="E7791" s="104" t="inlineStr">
        <is>
          <t>Livraison</t>
        </is>
      </c>
      <c r="F7791" s="104" t="n">
        <v>30</v>
      </c>
      <c r="G7791" s="159" t="n">
        <v>2127</v>
      </c>
      <c r="H7791" s="159" t="n">
        <v>5454</v>
      </c>
      <c r="I7791" s="160" t="n">
        <v>36778.01</v>
      </c>
      <c r="J7791" s="160" t="n">
        <v>2217.98</v>
      </c>
      <c r="K7791" s="160" t="n">
        <v>34560.03</v>
      </c>
      <c r="L7791" s="160" t="n">
        <v>10761.61</v>
      </c>
    </row>
    <row r="7792">
      <c r="A7792" s="176" t="n">
        <v>46113</v>
      </c>
      <c r="B7792" s="104" t="inlineStr">
        <is>
          <t>2025/26</t>
        </is>
      </c>
      <c r="C7792" s="104" t="inlineStr">
        <is>
          <t>HC-085</t>
        </is>
      </c>
      <c r="D7792" s="104" t="inlineStr">
        <is>
          <t>Île-de-France</t>
        </is>
      </c>
      <c r="E7792" s="104" t="inlineStr">
        <is>
          <t>Sur place</t>
        </is>
      </c>
      <c r="F7792" s="104" t="n">
        <v>30</v>
      </c>
      <c r="G7792" s="159" t="n">
        <v>4322</v>
      </c>
      <c r="H7792" s="159" t="n">
        <v>11123</v>
      </c>
      <c r="I7792" s="160" t="n">
        <v>58129.89</v>
      </c>
      <c r="J7792" s="160" t="n">
        <v>1575.16</v>
      </c>
      <c r="K7792" s="160" t="n">
        <v>56554.73</v>
      </c>
      <c r="L7792" s="160" t="n">
        <v>16880.54</v>
      </c>
    </row>
    <row r="7793">
      <c r="A7793" s="176" t="n">
        <v>46113</v>
      </c>
      <c r="B7793" s="104" t="inlineStr">
        <is>
          <t>2025/26</t>
        </is>
      </c>
      <c r="C7793" s="104" t="inlineStr">
        <is>
          <t>HC-085</t>
        </is>
      </c>
      <c r="D7793" s="104" t="inlineStr">
        <is>
          <t>Île-de-France</t>
        </is>
      </c>
      <c r="E7793" s="104" t="inlineStr">
        <is>
          <t>À emporter</t>
        </is>
      </c>
      <c r="F7793" s="104" t="n">
        <v>29</v>
      </c>
      <c r="G7793" s="159" t="n">
        <v>3300</v>
      </c>
      <c r="H7793" s="159" t="n">
        <v>8300</v>
      </c>
      <c r="I7793" s="160" t="n">
        <v>41146.44</v>
      </c>
      <c r="J7793" s="160" t="n">
        <v>1223.61</v>
      </c>
      <c r="K7793" s="160" t="n">
        <v>39922.83</v>
      </c>
      <c r="L7793" s="160" t="n">
        <v>11905.97</v>
      </c>
    </row>
    <row r="7794">
      <c r="A7794" s="176" t="n">
        <v>46113</v>
      </c>
      <c r="B7794" s="104" t="inlineStr">
        <is>
          <t>2025/26</t>
        </is>
      </c>
      <c r="C7794" s="104" t="inlineStr">
        <is>
          <t>HC-086</t>
        </is>
      </c>
      <c r="D7794" s="104" t="inlineStr">
        <is>
          <t>Nord-Ouest</t>
        </is>
      </c>
      <c r="E7794" s="104" t="inlineStr">
        <is>
          <t>Livraison</t>
        </is>
      </c>
      <c r="F7794" s="104" t="n">
        <v>30</v>
      </c>
      <c r="G7794" s="159" t="n">
        <v>1611</v>
      </c>
      <c r="H7794" s="159" t="n">
        <v>4077</v>
      </c>
      <c r="I7794" s="160" t="n">
        <v>27977.72</v>
      </c>
      <c r="J7794" s="160" t="n">
        <v>1665.17</v>
      </c>
      <c r="K7794" s="160" t="n">
        <v>26312.55</v>
      </c>
      <c r="L7794" s="160" t="n">
        <v>8147.68</v>
      </c>
    </row>
    <row r="7795">
      <c r="A7795" s="176" t="n">
        <v>46113</v>
      </c>
      <c r="B7795" s="104" t="inlineStr">
        <is>
          <t>2025/26</t>
        </is>
      </c>
      <c r="C7795" s="104" t="inlineStr">
        <is>
          <t>HC-086</t>
        </is>
      </c>
      <c r="D7795" s="104" t="inlineStr">
        <is>
          <t>Nord-Ouest</t>
        </is>
      </c>
      <c r="E7795" s="104" t="inlineStr">
        <is>
          <t>Sur place</t>
        </is>
      </c>
      <c r="F7795" s="104" t="n">
        <v>30</v>
      </c>
      <c r="G7795" s="159" t="n">
        <v>3280</v>
      </c>
      <c r="H7795" s="159" t="n">
        <v>8362</v>
      </c>
      <c r="I7795" s="160" t="n">
        <v>44331.79</v>
      </c>
      <c r="J7795" s="160" t="n">
        <v>1308.12</v>
      </c>
      <c r="K7795" s="160" t="n">
        <v>43023.67</v>
      </c>
      <c r="L7795" s="160" t="n">
        <v>12869.24</v>
      </c>
    </row>
    <row r="7796">
      <c r="A7796" s="176" t="n">
        <v>46113</v>
      </c>
      <c r="B7796" s="104" t="inlineStr">
        <is>
          <t>2025/26</t>
        </is>
      </c>
      <c r="C7796" s="104" t="inlineStr">
        <is>
          <t>HC-086</t>
        </is>
      </c>
      <c r="D7796" s="104" t="inlineStr">
        <is>
          <t>Nord-Ouest</t>
        </is>
      </c>
      <c r="E7796" s="104" t="inlineStr">
        <is>
          <t>À emporter</t>
        </is>
      </c>
      <c r="F7796" s="104" t="n">
        <v>30</v>
      </c>
      <c r="G7796" s="159" t="n">
        <v>2613</v>
      </c>
      <c r="H7796" s="159" t="n">
        <v>6676</v>
      </c>
      <c r="I7796" s="160" t="n">
        <v>32332.95</v>
      </c>
      <c r="J7796" s="160" t="n">
        <v>917.2</v>
      </c>
      <c r="K7796" s="160" t="n">
        <v>31415.75</v>
      </c>
      <c r="L7796" s="160" t="n">
        <v>9342.1</v>
      </c>
    </row>
    <row r="7797">
      <c r="A7797" s="176" t="n">
        <v>46113</v>
      </c>
      <c r="B7797" s="104" t="inlineStr">
        <is>
          <t>2025/26</t>
        </is>
      </c>
      <c r="C7797" s="104" t="inlineStr">
        <is>
          <t>HC-087</t>
        </is>
      </c>
      <c r="D7797" s="104" t="inlineStr">
        <is>
          <t>Sud-Est</t>
        </is>
      </c>
      <c r="E7797" s="104" t="inlineStr">
        <is>
          <t>Drive</t>
        </is>
      </c>
      <c r="F7797" s="104" t="n">
        <v>29</v>
      </c>
      <c r="G7797" s="159" t="n">
        <v>894</v>
      </c>
      <c r="H7797" s="159" t="n">
        <v>2251</v>
      </c>
      <c r="I7797" s="160" t="n">
        <v>12953.24</v>
      </c>
      <c r="J7797" s="160" t="n">
        <v>384.18</v>
      </c>
      <c r="K7797" s="160" t="n">
        <v>12569.06</v>
      </c>
      <c r="L7797" s="160" t="n">
        <v>3735.35</v>
      </c>
    </row>
    <row r="7798">
      <c r="A7798" s="176" t="n">
        <v>46113</v>
      </c>
      <c r="B7798" s="104" t="inlineStr">
        <is>
          <t>2025/26</t>
        </is>
      </c>
      <c r="C7798" s="104" t="inlineStr">
        <is>
          <t>HC-087</t>
        </is>
      </c>
      <c r="D7798" s="104" t="inlineStr">
        <is>
          <t>Sud-Est</t>
        </is>
      </c>
      <c r="E7798" s="104" t="inlineStr">
        <is>
          <t>Livraison</t>
        </is>
      </c>
      <c r="F7798" s="104" t="n">
        <v>30</v>
      </c>
      <c r="G7798" s="159" t="n">
        <v>1111</v>
      </c>
      <c r="H7798" s="159" t="n">
        <v>2755</v>
      </c>
      <c r="I7798" s="160" t="n">
        <v>19160.51</v>
      </c>
      <c r="J7798" s="160" t="n">
        <v>1112.96</v>
      </c>
      <c r="K7798" s="160" t="n">
        <v>18047.55</v>
      </c>
      <c r="L7798" s="160" t="n">
        <v>5581.86</v>
      </c>
    </row>
    <row r="7799">
      <c r="A7799" s="176" t="n">
        <v>46113</v>
      </c>
      <c r="B7799" s="104" t="inlineStr">
        <is>
          <t>2025/26</t>
        </is>
      </c>
      <c r="C7799" s="104" t="inlineStr">
        <is>
          <t>HC-087</t>
        </is>
      </c>
      <c r="D7799" s="104" t="inlineStr">
        <is>
          <t>Sud-Est</t>
        </is>
      </c>
      <c r="E7799" s="104" t="inlineStr">
        <is>
          <t>Sur place</t>
        </is>
      </c>
      <c r="F7799" s="104" t="n">
        <v>30</v>
      </c>
      <c r="G7799" s="159" t="n">
        <v>2259</v>
      </c>
      <c r="H7799" s="159" t="n">
        <v>5818</v>
      </c>
      <c r="I7799" s="160" t="n">
        <v>30004.26</v>
      </c>
      <c r="J7799" s="160" t="n">
        <v>939.7</v>
      </c>
      <c r="K7799" s="160" t="n">
        <v>29064.56</v>
      </c>
      <c r="L7799" s="160" t="n">
        <v>8704.83</v>
      </c>
    </row>
    <row r="7800">
      <c r="A7800" s="176" t="n">
        <v>46113</v>
      </c>
      <c r="B7800" s="104" t="inlineStr">
        <is>
          <t>2025/26</t>
        </is>
      </c>
      <c r="C7800" s="104" t="inlineStr">
        <is>
          <t>HC-087</t>
        </is>
      </c>
      <c r="D7800" s="104" t="inlineStr">
        <is>
          <t>Sud-Est</t>
        </is>
      </c>
      <c r="E7800" s="104" t="inlineStr">
        <is>
          <t>À emporter</t>
        </is>
      </c>
      <c r="F7800" s="104" t="n">
        <v>29</v>
      </c>
      <c r="G7800" s="159" t="n">
        <v>1666</v>
      </c>
      <c r="H7800" s="159" t="n">
        <v>4309</v>
      </c>
      <c r="I7800" s="160" t="n">
        <v>20530.36</v>
      </c>
      <c r="J7800" s="160" t="n">
        <v>647.95</v>
      </c>
      <c r="K7800" s="160" t="n">
        <v>19882.41</v>
      </c>
      <c r="L7800" s="160" t="n">
        <v>5946.35</v>
      </c>
    </row>
    <row r="7801">
      <c r="A7801" s="176" t="n">
        <v>46113</v>
      </c>
      <c r="B7801" s="104" t="inlineStr">
        <is>
          <t>2025/26</t>
        </is>
      </c>
      <c r="C7801" s="104" t="inlineStr">
        <is>
          <t>HC-088</t>
        </is>
      </c>
      <c r="D7801" s="104" t="inlineStr">
        <is>
          <t>Sud-Ouest</t>
        </is>
      </c>
      <c r="E7801" s="104" t="inlineStr">
        <is>
          <t>Livraison</t>
        </is>
      </c>
      <c r="F7801" s="104" t="n">
        <v>29</v>
      </c>
      <c r="G7801" s="159" t="n">
        <v>1603</v>
      </c>
      <c r="H7801" s="159" t="n">
        <v>4026</v>
      </c>
      <c r="I7801" s="160" t="n">
        <v>27982.33</v>
      </c>
      <c r="J7801" s="160" t="n">
        <v>1635.71</v>
      </c>
      <c r="K7801" s="160" t="n">
        <v>26346.62</v>
      </c>
      <c r="L7801" s="160" t="n">
        <v>8156.98</v>
      </c>
    </row>
    <row r="7802">
      <c r="A7802" s="176" t="n">
        <v>46113</v>
      </c>
      <c r="B7802" s="104" t="inlineStr">
        <is>
          <t>2025/26</t>
        </is>
      </c>
      <c r="C7802" s="104" t="inlineStr">
        <is>
          <t>HC-088</t>
        </is>
      </c>
      <c r="D7802" s="104" t="inlineStr">
        <is>
          <t>Sud-Ouest</t>
        </is>
      </c>
      <c r="E7802" s="104" t="inlineStr">
        <is>
          <t>Sur place</t>
        </is>
      </c>
      <c r="F7802" s="104" t="n">
        <v>30</v>
      </c>
      <c r="G7802" s="159" t="n">
        <v>3478</v>
      </c>
      <c r="H7802" s="159" t="n">
        <v>8829</v>
      </c>
      <c r="I7802" s="160" t="n">
        <v>47008.31</v>
      </c>
      <c r="J7802" s="160" t="n">
        <v>1306.19</v>
      </c>
      <c r="K7802" s="160" t="n">
        <v>45702.12</v>
      </c>
      <c r="L7802" s="160" t="n">
        <v>13678.88</v>
      </c>
    </row>
    <row r="7803">
      <c r="A7803" s="176" t="n">
        <v>46113</v>
      </c>
      <c r="B7803" s="104" t="inlineStr">
        <is>
          <t>2025/26</t>
        </is>
      </c>
      <c r="C7803" s="104" t="inlineStr">
        <is>
          <t>HC-088</t>
        </is>
      </c>
      <c r="D7803" s="104" t="inlineStr">
        <is>
          <t>Sud-Ouest</t>
        </is>
      </c>
      <c r="E7803" s="104" t="inlineStr">
        <is>
          <t>À emporter</t>
        </is>
      </c>
      <c r="F7803" s="104" t="n">
        <v>29</v>
      </c>
      <c r="G7803" s="159" t="n">
        <v>2457</v>
      </c>
      <c r="H7803" s="159" t="n">
        <v>6146</v>
      </c>
      <c r="I7803" s="160" t="n">
        <v>30493.31</v>
      </c>
      <c r="J7803" s="160" t="n">
        <v>948.3099999999999</v>
      </c>
      <c r="K7803" s="160" t="n">
        <v>29545</v>
      </c>
      <c r="L7803" s="160" t="n">
        <v>8802.58</v>
      </c>
    </row>
    <row r="7804">
      <c r="A7804" s="176" t="n">
        <v>46113</v>
      </c>
      <c r="B7804" s="104" t="inlineStr">
        <is>
          <t>2025/26</t>
        </is>
      </c>
      <c r="C7804" s="104" t="inlineStr">
        <is>
          <t>HC-089</t>
        </is>
      </c>
      <c r="D7804" s="104" t="inlineStr">
        <is>
          <t>Île-de-France</t>
        </is>
      </c>
      <c r="E7804" s="104" t="inlineStr">
        <is>
          <t>Livraison</t>
        </is>
      </c>
      <c r="F7804" s="104" t="n">
        <v>30</v>
      </c>
      <c r="G7804" s="159" t="n">
        <v>2102</v>
      </c>
      <c r="H7804" s="159" t="n">
        <v>5285</v>
      </c>
      <c r="I7804" s="160" t="n">
        <v>35771.99</v>
      </c>
      <c r="J7804" s="160" t="n">
        <v>1996.71</v>
      </c>
      <c r="K7804" s="160" t="n">
        <v>33775.28</v>
      </c>
      <c r="L7804" s="160" t="n">
        <v>10540.3</v>
      </c>
    </row>
    <row r="7805">
      <c r="A7805" s="176" t="n">
        <v>46113</v>
      </c>
      <c r="B7805" s="104" t="inlineStr">
        <is>
          <t>2025/26</t>
        </is>
      </c>
      <c r="C7805" s="104" t="inlineStr">
        <is>
          <t>HC-089</t>
        </is>
      </c>
      <c r="D7805" s="104" t="inlineStr">
        <is>
          <t>Île-de-France</t>
        </is>
      </c>
      <c r="E7805" s="104" t="inlineStr">
        <is>
          <t>Sur place</t>
        </is>
      </c>
      <c r="F7805" s="104" t="n">
        <v>29</v>
      </c>
      <c r="G7805" s="159" t="n">
        <v>3883</v>
      </c>
      <c r="H7805" s="159" t="n">
        <v>9707</v>
      </c>
      <c r="I7805" s="160" t="n">
        <v>52321.92</v>
      </c>
      <c r="J7805" s="160" t="n">
        <v>1679.28</v>
      </c>
      <c r="K7805" s="160" t="n">
        <v>50642.64</v>
      </c>
      <c r="L7805" s="160" t="n">
        <v>15224.41</v>
      </c>
    </row>
    <row r="7806">
      <c r="A7806" s="176" t="n">
        <v>46113</v>
      </c>
      <c r="B7806" s="104" t="inlineStr">
        <is>
          <t>2025/26</t>
        </is>
      </c>
      <c r="C7806" s="104" t="inlineStr">
        <is>
          <t>HC-089</t>
        </is>
      </c>
      <c r="D7806" s="104" t="inlineStr">
        <is>
          <t>Île-de-France</t>
        </is>
      </c>
      <c r="E7806" s="104" t="inlineStr">
        <is>
          <t>À emporter</t>
        </is>
      </c>
      <c r="F7806" s="104" t="n">
        <v>30</v>
      </c>
      <c r="G7806" s="159" t="n">
        <v>3121</v>
      </c>
      <c r="H7806" s="159" t="n">
        <v>7798</v>
      </c>
      <c r="I7806" s="160" t="n">
        <v>38724.35</v>
      </c>
      <c r="J7806" s="160" t="n">
        <v>1164.34</v>
      </c>
      <c r="K7806" s="160" t="n">
        <v>37560.01</v>
      </c>
      <c r="L7806" s="160" t="n">
        <v>11161.2</v>
      </c>
    </row>
    <row r="7807">
      <c r="A7807" s="176" t="n">
        <v>46113</v>
      </c>
      <c r="B7807" s="104" t="inlineStr">
        <is>
          <t>2025/26</t>
        </is>
      </c>
      <c r="C7807" s="104" t="inlineStr">
        <is>
          <t>HC-090</t>
        </is>
      </c>
      <c r="D7807" s="104" t="inlineStr">
        <is>
          <t>Nord-Ouest</t>
        </is>
      </c>
      <c r="E7807" s="104" t="inlineStr">
        <is>
          <t>Drive</t>
        </is>
      </c>
      <c r="F7807" s="104" t="n">
        <v>30</v>
      </c>
      <c r="G7807" s="159" t="n">
        <v>1190</v>
      </c>
      <c r="H7807" s="159" t="n">
        <v>3083</v>
      </c>
      <c r="I7807" s="160" t="n">
        <v>16877.11</v>
      </c>
      <c r="J7807" s="160" t="n">
        <v>453.7</v>
      </c>
      <c r="K7807" s="160" t="n">
        <v>16423.41</v>
      </c>
      <c r="L7807" s="160" t="n">
        <v>4849.44</v>
      </c>
    </row>
    <row r="7808">
      <c r="A7808" s="176" t="n">
        <v>46113</v>
      </c>
      <c r="B7808" s="104" t="inlineStr">
        <is>
          <t>2025/26</t>
        </is>
      </c>
      <c r="C7808" s="104" t="inlineStr">
        <is>
          <t>HC-090</t>
        </is>
      </c>
      <c r="D7808" s="104" t="inlineStr">
        <is>
          <t>Nord-Ouest</t>
        </is>
      </c>
      <c r="E7808" s="104" t="inlineStr">
        <is>
          <t>Livraison</t>
        </is>
      </c>
      <c r="F7808" s="104" t="n">
        <v>30</v>
      </c>
      <c r="G7808" s="159" t="n">
        <v>1431</v>
      </c>
      <c r="H7808" s="159" t="n">
        <v>3648</v>
      </c>
      <c r="I7808" s="160" t="n">
        <v>24606.13</v>
      </c>
      <c r="J7808" s="160" t="n">
        <v>1428.79</v>
      </c>
      <c r="K7808" s="160" t="n">
        <v>23177.34</v>
      </c>
      <c r="L7808" s="160" t="n">
        <v>7185.38</v>
      </c>
    </row>
    <row r="7809">
      <c r="A7809" s="176" t="n">
        <v>46113</v>
      </c>
      <c r="B7809" s="104" t="inlineStr">
        <is>
          <t>2025/26</t>
        </is>
      </c>
      <c r="C7809" s="104" t="inlineStr">
        <is>
          <t>HC-090</t>
        </is>
      </c>
      <c r="D7809" s="104" t="inlineStr">
        <is>
          <t>Nord-Ouest</t>
        </is>
      </c>
      <c r="E7809" s="104" t="inlineStr">
        <is>
          <t>Sur place</t>
        </is>
      </c>
      <c r="F7809" s="104" t="n">
        <v>29</v>
      </c>
      <c r="G7809" s="159" t="n">
        <v>2773</v>
      </c>
      <c r="H7809" s="159" t="n">
        <v>7233</v>
      </c>
      <c r="I7809" s="160" t="n">
        <v>37117.56</v>
      </c>
      <c r="J7809" s="160" t="n">
        <v>1009.2</v>
      </c>
      <c r="K7809" s="160" t="n">
        <v>36108.36</v>
      </c>
      <c r="L7809" s="160" t="n">
        <v>10837.13</v>
      </c>
    </row>
    <row r="7810">
      <c r="A7810" s="176" t="n">
        <v>46113</v>
      </c>
      <c r="B7810" s="104" t="inlineStr">
        <is>
          <t>2025/26</t>
        </is>
      </c>
      <c r="C7810" s="104" t="inlineStr">
        <is>
          <t>HC-090</t>
        </is>
      </c>
      <c r="D7810" s="104" t="inlineStr">
        <is>
          <t>Nord-Ouest</t>
        </is>
      </c>
      <c r="E7810" s="104" t="inlineStr">
        <is>
          <t>À emporter</t>
        </is>
      </c>
      <c r="F7810" s="104" t="n">
        <v>30</v>
      </c>
      <c r="G7810" s="159" t="n">
        <v>2182</v>
      </c>
      <c r="H7810" s="159" t="n">
        <v>5551</v>
      </c>
      <c r="I7810" s="160" t="n">
        <v>27217.42</v>
      </c>
      <c r="J7810" s="160" t="n">
        <v>809.28</v>
      </c>
      <c r="K7810" s="160" t="n">
        <v>26408.14</v>
      </c>
      <c r="L7810" s="160" t="n">
        <v>7880.48</v>
      </c>
    </row>
    <row r="7811">
      <c r="A7811" s="176" t="n">
        <v>46113</v>
      </c>
      <c r="B7811" s="104" t="inlineStr">
        <is>
          <t>2025/26</t>
        </is>
      </c>
      <c r="C7811" s="104" t="inlineStr">
        <is>
          <t>HC-091</t>
        </is>
      </c>
      <c r="D7811" s="104" t="inlineStr">
        <is>
          <t>Sud-Est</t>
        </is>
      </c>
      <c r="E7811" s="104" t="inlineStr">
        <is>
          <t>Livraison</t>
        </is>
      </c>
      <c r="F7811" s="104" t="n">
        <v>30</v>
      </c>
      <c r="G7811" s="159" t="n">
        <v>1502</v>
      </c>
      <c r="H7811" s="159" t="n">
        <v>3832</v>
      </c>
      <c r="I7811" s="160" t="n">
        <v>25953.67</v>
      </c>
      <c r="J7811" s="160" t="n">
        <v>1459.74</v>
      </c>
      <c r="K7811" s="160" t="n">
        <v>24493.93</v>
      </c>
      <c r="L7811" s="160" t="n">
        <v>7609.46</v>
      </c>
    </row>
    <row r="7812">
      <c r="A7812" s="176" t="n">
        <v>46113</v>
      </c>
      <c r="B7812" s="104" t="inlineStr">
        <is>
          <t>2025/26</t>
        </is>
      </c>
      <c r="C7812" s="104" t="inlineStr">
        <is>
          <t>HC-091</t>
        </is>
      </c>
      <c r="D7812" s="104" t="inlineStr">
        <is>
          <t>Sud-Est</t>
        </is>
      </c>
      <c r="E7812" s="104" t="inlineStr">
        <is>
          <t>Sur place</t>
        </is>
      </c>
      <c r="F7812" s="104" t="n">
        <v>30</v>
      </c>
      <c r="G7812" s="159" t="n">
        <v>3163</v>
      </c>
      <c r="H7812" s="159" t="n">
        <v>8145</v>
      </c>
      <c r="I7812" s="160" t="n">
        <v>42713.73</v>
      </c>
      <c r="J7812" s="160" t="n">
        <v>1337.8</v>
      </c>
      <c r="K7812" s="160" t="n">
        <v>41375.93</v>
      </c>
      <c r="L7812" s="160" t="n">
        <v>12303.44</v>
      </c>
    </row>
    <row r="7813">
      <c r="A7813" s="176" t="n">
        <v>46113</v>
      </c>
      <c r="B7813" s="104" t="inlineStr">
        <is>
          <t>2025/26</t>
        </is>
      </c>
      <c r="C7813" s="104" t="inlineStr">
        <is>
          <t>HC-091</t>
        </is>
      </c>
      <c r="D7813" s="104" t="inlineStr">
        <is>
          <t>Sud-Est</t>
        </is>
      </c>
      <c r="E7813" s="104" t="inlineStr">
        <is>
          <t>À emporter</t>
        </is>
      </c>
      <c r="F7813" s="104" t="n">
        <v>30</v>
      </c>
      <c r="G7813" s="159" t="n">
        <v>2437</v>
      </c>
      <c r="H7813" s="159" t="n">
        <v>6155</v>
      </c>
      <c r="I7813" s="160" t="n">
        <v>30085</v>
      </c>
      <c r="J7813" s="160" t="n">
        <v>986.39</v>
      </c>
      <c r="K7813" s="160" t="n">
        <v>29098.61</v>
      </c>
      <c r="L7813" s="160" t="n">
        <v>8551.85</v>
      </c>
    </row>
    <row r="7814">
      <c r="A7814" s="176" t="n">
        <v>46113</v>
      </c>
      <c r="B7814" s="104" t="inlineStr">
        <is>
          <t>2025/26</t>
        </is>
      </c>
      <c r="C7814" s="104" t="inlineStr">
        <is>
          <t>HC-092</t>
        </is>
      </c>
      <c r="D7814" s="104" t="inlineStr">
        <is>
          <t>Sud-Ouest</t>
        </is>
      </c>
      <c r="E7814" s="104" t="inlineStr">
        <is>
          <t>Drive</t>
        </is>
      </c>
      <c r="F7814" s="104" t="n">
        <v>30</v>
      </c>
      <c r="G7814" s="159" t="n">
        <v>1041</v>
      </c>
      <c r="H7814" s="159" t="n">
        <v>2636</v>
      </c>
      <c r="I7814" s="160" t="n">
        <v>15116.76</v>
      </c>
      <c r="J7814" s="160" t="n">
        <v>531.9299999999999</v>
      </c>
      <c r="K7814" s="160" t="n">
        <v>14584.83</v>
      </c>
      <c r="L7814" s="160" t="n">
        <v>4308.38</v>
      </c>
    </row>
    <row r="7815">
      <c r="A7815" s="176" t="n">
        <v>46113</v>
      </c>
      <c r="B7815" s="104" t="inlineStr">
        <is>
          <t>2025/26</t>
        </is>
      </c>
      <c r="C7815" s="104" t="inlineStr">
        <is>
          <t>HC-092</t>
        </is>
      </c>
      <c r="D7815" s="104" t="inlineStr">
        <is>
          <t>Sud-Ouest</t>
        </is>
      </c>
      <c r="E7815" s="104" t="inlineStr">
        <is>
          <t>Livraison</t>
        </is>
      </c>
      <c r="F7815" s="104" t="n">
        <v>30</v>
      </c>
      <c r="G7815" s="159" t="n">
        <v>1248</v>
      </c>
      <c r="H7815" s="159" t="n">
        <v>3164</v>
      </c>
      <c r="I7815" s="160" t="n">
        <v>21532.85</v>
      </c>
      <c r="J7815" s="160" t="n">
        <v>1322.05</v>
      </c>
      <c r="K7815" s="160" t="n">
        <v>20210.8</v>
      </c>
      <c r="L7815" s="160" t="n">
        <v>6276.87</v>
      </c>
    </row>
    <row r="7816">
      <c r="A7816" s="176" t="n">
        <v>46113</v>
      </c>
      <c r="B7816" s="104" t="inlineStr">
        <is>
          <t>2025/26</t>
        </is>
      </c>
      <c r="C7816" s="104" t="inlineStr">
        <is>
          <t>HC-092</t>
        </is>
      </c>
      <c r="D7816" s="104" t="inlineStr">
        <is>
          <t>Sud-Ouest</t>
        </is>
      </c>
      <c r="E7816" s="104" t="inlineStr">
        <is>
          <t>Sur place</t>
        </is>
      </c>
      <c r="F7816" s="104" t="n">
        <v>30</v>
      </c>
      <c r="G7816" s="159" t="n">
        <v>2608</v>
      </c>
      <c r="H7816" s="159" t="n">
        <v>6721</v>
      </c>
      <c r="I7816" s="160" t="n">
        <v>35470.03</v>
      </c>
      <c r="J7816" s="160" t="n">
        <v>1092.87</v>
      </c>
      <c r="K7816" s="160" t="n">
        <v>34377.16</v>
      </c>
      <c r="L7816" s="160" t="n">
        <v>10323.43</v>
      </c>
    </row>
    <row r="7817">
      <c r="A7817" s="176" t="n">
        <v>46113</v>
      </c>
      <c r="B7817" s="104" t="inlineStr">
        <is>
          <t>2025/26</t>
        </is>
      </c>
      <c r="C7817" s="104" t="inlineStr">
        <is>
          <t>HC-092</t>
        </is>
      </c>
      <c r="D7817" s="104" t="inlineStr">
        <is>
          <t>Sud-Ouest</t>
        </is>
      </c>
      <c r="E7817" s="104" t="inlineStr">
        <is>
          <t>À emporter</t>
        </is>
      </c>
      <c r="F7817" s="104" t="n">
        <v>30</v>
      </c>
      <c r="G7817" s="159" t="n">
        <v>2010</v>
      </c>
      <c r="H7817" s="159" t="n">
        <v>5135</v>
      </c>
      <c r="I7817" s="160" t="n">
        <v>24793.32</v>
      </c>
      <c r="J7817" s="160" t="n">
        <v>737.84</v>
      </c>
      <c r="K7817" s="160" t="n">
        <v>24055.48</v>
      </c>
      <c r="L7817" s="160" t="n">
        <v>7119.3</v>
      </c>
    </row>
    <row r="7818">
      <c r="A7818" s="176" t="n">
        <v>46113</v>
      </c>
      <c r="B7818" s="104" t="inlineStr">
        <is>
          <t>2025/26</t>
        </is>
      </c>
      <c r="C7818" s="104" t="inlineStr">
        <is>
          <t>HC-093</t>
        </is>
      </c>
      <c r="D7818" s="104" t="inlineStr">
        <is>
          <t>Île-de-France</t>
        </is>
      </c>
      <c r="E7818" s="104" t="inlineStr">
        <is>
          <t>Drive</t>
        </is>
      </c>
      <c r="F7818" s="104" t="n">
        <v>30</v>
      </c>
      <c r="G7818" s="159" t="n">
        <v>1895</v>
      </c>
      <c r="H7818" s="159" t="n">
        <v>4835</v>
      </c>
      <c r="I7818" s="160" t="n">
        <v>27207.98</v>
      </c>
      <c r="J7818" s="160" t="n">
        <v>897.4400000000001</v>
      </c>
      <c r="K7818" s="160" t="n">
        <v>26310.54</v>
      </c>
      <c r="L7818" s="160" t="n">
        <v>7856</v>
      </c>
    </row>
    <row r="7819">
      <c r="A7819" s="176" t="n">
        <v>46113</v>
      </c>
      <c r="B7819" s="104" t="inlineStr">
        <is>
          <t>2025/26</t>
        </is>
      </c>
      <c r="C7819" s="104" t="inlineStr">
        <is>
          <t>HC-093</t>
        </is>
      </c>
      <c r="D7819" s="104" t="inlineStr">
        <is>
          <t>Île-de-France</t>
        </is>
      </c>
      <c r="E7819" s="104" t="inlineStr">
        <is>
          <t>Livraison</t>
        </is>
      </c>
      <c r="F7819" s="104" t="n">
        <v>30</v>
      </c>
      <c r="G7819" s="159" t="n">
        <v>2238</v>
      </c>
      <c r="H7819" s="159" t="n">
        <v>5719</v>
      </c>
      <c r="I7819" s="160" t="n">
        <v>39069.26</v>
      </c>
      <c r="J7819" s="160" t="n">
        <v>2309.59</v>
      </c>
      <c r="K7819" s="160" t="n">
        <v>36759.67</v>
      </c>
      <c r="L7819" s="160" t="n">
        <v>11488.89</v>
      </c>
    </row>
    <row r="7820">
      <c r="A7820" s="176" t="n">
        <v>46113</v>
      </c>
      <c r="B7820" s="104" t="inlineStr">
        <is>
          <t>2025/26</t>
        </is>
      </c>
      <c r="C7820" s="104" t="inlineStr">
        <is>
          <t>HC-093</t>
        </is>
      </c>
      <c r="D7820" s="104" t="inlineStr">
        <is>
          <t>Île-de-France</t>
        </is>
      </c>
      <c r="E7820" s="104" t="inlineStr">
        <is>
          <t>Sur place</t>
        </is>
      </c>
      <c r="F7820" s="104" t="n">
        <v>30</v>
      </c>
      <c r="G7820" s="159" t="n">
        <v>4543</v>
      </c>
      <c r="H7820" s="159" t="n">
        <v>11665</v>
      </c>
      <c r="I7820" s="160" t="n">
        <v>61161.17</v>
      </c>
      <c r="J7820" s="160" t="n">
        <v>1946.01</v>
      </c>
      <c r="K7820" s="160" t="n">
        <v>59215.16</v>
      </c>
      <c r="L7820" s="160" t="n">
        <v>17695.61</v>
      </c>
    </row>
    <row r="7821">
      <c r="A7821" s="176" t="n">
        <v>46113</v>
      </c>
      <c r="B7821" s="104" t="inlineStr">
        <is>
          <t>2025/26</t>
        </is>
      </c>
      <c r="C7821" s="104" t="inlineStr">
        <is>
          <t>HC-093</t>
        </is>
      </c>
      <c r="D7821" s="104" t="inlineStr">
        <is>
          <t>Île-de-France</t>
        </is>
      </c>
      <c r="E7821" s="104" t="inlineStr">
        <is>
          <t>À emporter</t>
        </is>
      </c>
      <c r="F7821" s="104" t="n">
        <v>30</v>
      </c>
      <c r="G7821" s="159" t="n">
        <v>3479</v>
      </c>
      <c r="H7821" s="159" t="n">
        <v>8770</v>
      </c>
      <c r="I7821" s="160" t="n">
        <v>43368.49</v>
      </c>
      <c r="J7821" s="160" t="n">
        <v>1288.23</v>
      </c>
      <c r="K7821" s="160" t="n">
        <v>42080.26</v>
      </c>
      <c r="L7821" s="160" t="n">
        <v>12508.92</v>
      </c>
    </row>
    <row r="7822">
      <c r="A7822" s="176" t="n">
        <v>46113</v>
      </c>
      <c r="B7822" s="104" t="inlineStr">
        <is>
          <t>2025/26</t>
        </is>
      </c>
      <c r="C7822" s="104" t="inlineStr">
        <is>
          <t>HC-094</t>
        </is>
      </c>
      <c r="D7822" s="104" t="inlineStr">
        <is>
          <t>Nord-Ouest</t>
        </is>
      </c>
      <c r="E7822" s="104" t="inlineStr">
        <is>
          <t>Drive</t>
        </is>
      </c>
      <c r="F7822" s="104" t="n">
        <v>28</v>
      </c>
      <c r="G7822" s="159" t="n">
        <v>894</v>
      </c>
      <c r="H7822" s="159" t="n">
        <v>2291</v>
      </c>
      <c r="I7822" s="160" t="n">
        <v>12847.03</v>
      </c>
      <c r="J7822" s="160" t="n">
        <v>340.7</v>
      </c>
      <c r="K7822" s="160" t="n">
        <v>12506.33</v>
      </c>
      <c r="L7822" s="160" t="n">
        <v>3725.29</v>
      </c>
    </row>
    <row r="7823">
      <c r="A7823" s="176" t="n">
        <v>46113</v>
      </c>
      <c r="B7823" s="104" t="inlineStr">
        <is>
          <t>2025/26</t>
        </is>
      </c>
      <c r="C7823" s="104" t="inlineStr">
        <is>
          <t>HC-094</t>
        </is>
      </c>
      <c r="D7823" s="104" t="inlineStr">
        <is>
          <t>Nord-Ouest</t>
        </is>
      </c>
      <c r="E7823" s="104" t="inlineStr">
        <is>
          <t>Livraison</t>
        </is>
      </c>
      <c r="F7823" s="104" t="n">
        <v>30</v>
      </c>
      <c r="G7823" s="159" t="n">
        <v>1237</v>
      </c>
      <c r="H7823" s="159" t="n">
        <v>3064</v>
      </c>
      <c r="I7823" s="160" t="n">
        <v>20805.95</v>
      </c>
      <c r="J7823" s="160" t="n">
        <v>1209.3</v>
      </c>
      <c r="K7823" s="160" t="n">
        <v>19596.65</v>
      </c>
      <c r="L7823" s="160" t="n">
        <v>6068.12</v>
      </c>
    </row>
    <row r="7824">
      <c r="A7824" s="176" t="n">
        <v>46113</v>
      </c>
      <c r="B7824" s="104" t="inlineStr">
        <is>
          <t>2025/26</t>
        </is>
      </c>
      <c r="C7824" s="104" t="inlineStr">
        <is>
          <t>HC-094</t>
        </is>
      </c>
      <c r="D7824" s="104" t="inlineStr">
        <is>
          <t>Nord-Ouest</t>
        </is>
      </c>
      <c r="E7824" s="104" t="inlineStr">
        <is>
          <t>Sur place</t>
        </is>
      </c>
      <c r="F7824" s="104" t="n">
        <v>30</v>
      </c>
      <c r="G7824" s="159" t="n">
        <v>2326</v>
      </c>
      <c r="H7824" s="159" t="n">
        <v>6120</v>
      </c>
      <c r="I7824" s="160" t="n">
        <v>31426.38</v>
      </c>
      <c r="J7824" s="160" t="n">
        <v>992.63</v>
      </c>
      <c r="K7824" s="160" t="n">
        <v>30433.75</v>
      </c>
      <c r="L7824" s="160" t="n">
        <v>9019.76</v>
      </c>
    </row>
    <row r="7825">
      <c r="A7825" s="176" t="n">
        <v>46113</v>
      </c>
      <c r="B7825" s="104" t="inlineStr">
        <is>
          <t>2025/26</t>
        </is>
      </c>
      <c r="C7825" s="104" t="inlineStr">
        <is>
          <t>HC-094</t>
        </is>
      </c>
      <c r="D7825" s="104" t="inlineStr">
        <is>
          <t>Nord-Ouest</t>
        </is>
      </c>
      <c r="E7825" s="104" t="inlineStr">
        <is>
          <t>À emporter</t>
        </is>
      </c>
      <c r="F7825" s="104" t="n">
        <v>28</v>
      </c>
      <c r="G7825" s="159" t="n">
        <v>1608</v>
      </c>
      <c r="H7825" s="159" t="n">
        <v>4132</v>
      </c>
      <c r="I7825" s="160" t="n">
        <v>19946.9</v>
      </c>
      <c r="J7825" s="160" t="n">
        <v>604.77</v>
      </c>
      <c r="K7825" s="160" t="n">
        <v>19342.13</v>
      </c>
      <c r="L7825" s="160" t="n">
        <v>5787.32</v>
      </c>
    </row>
    <row r="7826">
      <c r="A7826" s="176" t="n">
        <v>46113</v>
      </c>
      <c r="B7826" s="104" t="inlineStr">
        <is>
          <t>2025/26</t>
        </is>
      </c>
      <c r="C7826" s="104" t="inlineStr">
        <is>
          <t>HC-095</t>
        </is>
      </c>
      <c r="D7826" s="104" t="inlineStr">
        <is>
          <t>Sud-Est</t>
        </is>
      </c>
      <c r="E7826" s="104" t="inlineStr">
        <is>
          <t>Drive</t>
        </is>
      </c>
      <c r="F7826" s="104" t="n">
        <v>30</v>
      </c>
      <c r="G7826" s="159" t="n">
        <v>1523</v>
      </c>
      <c r="H7826" s="159" t="n">
        <v>3993</v>
      </c>
      <c r="I7826" s="160" t="n">
        <v>21642.07</v>
      </c>
      <c r="J7826" s="160" t="n">
        <v>660.79</v>
      </c>
      <c r="K7826" s="160" t="n">
        <v>20981.28</v>
      </c>
      <c r="L7826" s="160" t="n">
        <v>6258.25</v>
      </c>
    </row>
    <row r="7827">
      <c r="A7827" s="176" t="n">
        <v>46113</v>
      </c>
      <c r="B7827" s="104" t="inlineStr">
        <is>
          <t>2025/26</t>
        </is>
      </c>
      <c r="C7827" s="104" t="inlineStr">
        <is>
          <t>HC-095</t>
        </is>
      </c>
      <c r="D7827" s="104" t="inlineStr">
        <is>
          <t>Sud-Est</t>
        </is>
      </c>
      <c r="E7827" s="104" t="inlineStr">
        <is>
          <t>Livraison</t>
        </is>
      </c>
      <c r="F7827" s="104" t="n">
        <v>30</v>
      </c>
      <c r="G7827" s="159" t="n">
        <v>1781</v>
      </c>
      <c r="H7827" s="159" t="n">
        <v>4454</v>
      </c>
      <c r="I7827" s="160" t="n">
        <v>30379.94</v>
      </c>
      <c r="J7827" s="160" t="n">
        <v>1725.03</v>
      </c>
      <c r="K7827" s="160" t="n">
        <v>28654.91</v>
      </c>
      <c r="L7827" s="160" t="n">
        <v>8857.84</v>
      </c>
    </row>
    <row r="7828">
      <c r="A7828" s="176" t="n">
        <v>46113</v>
      </c>
      <c r="B7828" s="104" t="inlineStr">
        <is>
          <t>2025/26</t>
        </is>
      </c>
      <c r="C7828" s="104" t="inlineStr">
        <is>
          <t>HC-095</t>
        </is>
      </c>
      <c r="D7828" s="104" t="inlineStr">
        <is>
          <t>Sud-Est</t>
        </is>
      </c>
      <c r="E7828" s="104" t="inlineStr">
        <is>
          <t>Sur place</t>
        </is>
      </c>
      <c r="F7828" s="104" t="n">
        <v>30</v>
      </c>
      <c r="G7828" s="159" t="n">
        <v>3731</v>
      </c>
      <c r="H7828" s="159" t="n">
        <v>9116</v>
      </c>
      <c r="I7828" s="160" t="n">
        <v>50775</v>
      </c>
      <c r="J7828" s="160" t="n">
        <v>1555.13</v>
      </c>
      <c r="K7828" s="160" t="n">
        <v>49219.87</v>
      </c>
      <c r="L7828" s="160" t="n">
        <v>14803.26</v>
      </c>
    </row>
    <row r="7829">
      <c r="A7829" s="176" t="n">
        <v>46113</v>
      </c>
      <c r="B7829" s="104" t="inlineStr">
        <is>
          <t>2025/26</t>
        </is>
      </c>
      <c r="C7829" s="104" t="inlineStr">
        <is>
          <t>HC-095</t>
        </is>
      </c>
      <c r="D7829" s="104" t="inlineStr">
        <is>
          <t>Sud-Est</t>
        </is>
      </c>
      <c r="E7829" s="104" t="inlineStr">
        <is>
          <t>À emporter</t>
        </is>
      </c>
      <c r="F7829" s="104" t="n">
        <v>29</v>
      </c>
      <c r="G7829" s="159" t="n">
        <v>2643</v>
      </c>
      <c r="H7829" s="159" t="n">
        <v>7017</v>
      </c>
      <c r="I7829" s="160" t="n">
        <v>32723.77</v>
      </c>
      <c r="J7829" s="160" t="n">
        <v>890.12</v>
      </c>
      <c r="K7829" s="160" t="n">
        <v>31833.65</v>
      </c>
      <c r="L7829" s="160" t="n">
        <v>9564.67</v>
      </c>
    </row>
    <row r="7830">
      <c r="A7830" s="176" t="n">
        <v>46113</v>
      </c>
      <c r="B7830" s="104" t="inlineStr">
        <is>
          <t>2025/26</t>
        </is>
      </c>
      <c r="C7830" s="104" t="inlineStr">
        <is>
          <t>HC-096</t>
        </is>
      </c>
      <c r="D7830" s="104" t="inlineStr">
        <is>
          <t>Sud-Ouest</t>
        </is>
      </c>
      <c r="E7830" s="104" t="inlineStr">
        <is>
          <t>Drive</t>
        </is>
      </c>
      <c r="F7830" s="104" t="n">
        <v>29</v>
      </c>
      <c r="G7830" s="159" t="n">
        <v>999</v>
      </c>
      <c r="H7830" s="159" t="n">
        <v>2462</v>
      </c>
      <c r="I7830" s="160" t="n">
        <v>14338.01</v>
      </c>
      <c r="J7830" s="160" t="n">
        <v>424.95</v>
      </c>
      <c r="K7830" s="160" t="n">
        <v>13913.06</v>
      </c>
      <c r="L7830" s="160" t="n">
        <v>4127.02</v>
      </c>
    </row>
    <row r="7831">
      <c r="A7831" s="176" t="n">
        <v>46113</v>
      </c>
      <c r="B7831" s="104" t="inlineStr">
        <is>
          <t>2025/26</t>
        </is>
      </c>
      <c r="C7831" s="104" t="inlineStr">
        <is>
          <t>HC-096</t>
        </is>
      </c>
      <c r="D7831" s="104" t="inlineStr">
        <is>
          <t>Sud-Ouest</t>
        </is>
      </c>
      <c r="E7831" s="104" t="inlineStr">
        <is>
          <t>Livraison</t>
        </is>
      </c>
      <c r="F7831" s="104" t="n">
        <v>30</v>
      </c>
      <c r="G7831" s="159" t="n">
        <v>1225</v>
      </c>
      <c r="H7831" s="159" t="n">
        <v>3103</v>
      </c>
      <c r="I7831" s="160" t="n">
        <v>20869.35</v>
      </c>
      <c r="J7831" s="160" t="n">
        <v>1261.67</v>
      </c>
      <c r="K7831" s="160" t="n">
        <v>19607.68</v>
      </c>
      <c r="L7831" s="160" t="n">
        <v>6100.92</v>
      </c>
    </row>
    <row r="7832">
      <c r="A7832" s="176" t="n">
        <v>46113</v>
      </c>
      <c r="B7832" s="104" t="inlineStr">
        <is>
          <t>2025/26</t>
        </is>
      </c>
      <c r="C7832" s="104" t="inlineStr">
        <is>
          <t>HC-096</t>
        </is>
      </c>
      <c r="D7832" s="104" t="inlineStr">
        <is>
          <t>Sud-Ouest</t>
        </is>
      </c>
      <c r="E7832" s="104" t="inlineStr">
        <is>
          <t>Sur place</t>
        </is>
      </c>
      <c r="F7832" s="104" t="n">
        <v>30</v>
      </c>
      <c r="G7832" s="159" t="n">
        <v>2432</v>
      </c>
      <c r="H7832" s="159" t="n">
        <v>6269</v>
      </c>
      <c r="I7832" s="160" t="n">
        <v>32615.27</v>
      </c>
      <c r="J7832" s="160" t="n">
        <v>1019.9</v>
      </c>
      <c r="K7832" s="160" t="n">
        <v>31595.37</v>
      </c>
      <c r="L7832" s="160" t="n">
        <v>9475.360000000001</v>
      </c>
    </row>
    <row r="7833">
      <c r="A7833" s="176" t="n">
        <v>46113</v>
      </c>
      <c r="B7833" s="104" t="inlineStr">
        <is>
          <t>2025/26</t>
        </is>
      </c>
      <c r="C7833" s="104" t="inlineStr">
        <is>
          <t>HC-096</t>
        </is>
      </c>
      <c r="D7833" s="104" t="inlineStr">
        <is>
          <t>Sud-Ouest</t>
        </is>
      </c>
      <c r="E7833" s="104" t="inlineStr">
        <is>
          <t>À emporter</t>
        </is>
      </c>
      <c r="F7833" s="104" t="n">
        <v>30</v>
      </c>
      <c r="G7833" s="159" t="n">
        <v>1893</v>
      </c>
      <c r="H7833" s="159" t="n">
        <v>4921</v>
      </c>
      <c r="I7833" s="160" t="n">
        <v>23624.65</v>
      </c>
      <c r="J7833" s="160" t="n">
        <v>707.15</v>
      </c>
      <c r="K7833" s="160" t="n">
        <v>22917.5</v>
      </c>
      <c r="L7833" s="160" t="n">
        <v>6806.38</v>
      </c>
    </row>
    <row r="7834">
      <c r="A7834" s="176" t="n">
        <v>46113</v>
      </c>
      <c r="B7834" s="104" t="inlineStr">
        <is>
          <t>2025/26</t>
        </is>
      </c>
      <c r="C7834" s="104" t="inlineStr">
        <is>
          <t>HC-097</t>
        </is>
      </c>
      <c r="D7834" s="104" t="inlineStr">
        <is>
          <t>Île-de-France</t>
        </is>
      </c>
      <c r="E7834" s="104" t="inlineStr">
        <is>
          <t>Drive</t>
        </is>
      </c>
      <c r="F7834" s="104" t="n">
        <v>29</v>
      </c>
      <c r="G7834" s="159" t="n">
        <v>867</v>
      </c>
      <c r="H7834" s="159" t="n">
        <v>2176</v>
      </c>
      <c r="I7834" s="160" t="n">
        <v>12319.37</v>
      </c>
      <c r="J7834" s="160" t="n">
        <v>374.75</v>
      </c>
      <c r="K7834" s="160" t="n">
        <v>11944.62</v>
      </c>
      <c r="L7834" s="160" t="n">
        <v>3577.88</v>
      </c>
    </row>
    <row r="7835">
      <c r="A7835" s="176" t="n">
        <v>46113</v>
      </c>
      <c r="B7835" s="104" t="inlineStr">
        <is>
          <t>2025/26</t>
        </is>
      </c>
      <c r="C7835" s="104" t="inlineStr">
        <is>
          <t>HC-097</t>
        </is>
      </c>
      <c r="D7835" s="104" t="inlineStr">
        <is>
          <t>Île-de-France</t>
        </is>
      </c>
      <c r="E7835" s="104" t="inlineStr">
        <is>
          <t>Livraison</t>
        </is>
      </c>
      <c r="F7835" s="104" t="n">
        <v>30</v>
      </c>
      <c r="G7835" s="159" t="n">
        <v>1009</v>
      </c>
      <c r="H7835" s="159" t="n">
        <v>2555</v>
      </c>
      <c r="I7835" s="160" t="n">
        <v>17559.69</v>
      </c>
      <c r="J7835" s="160" t="n">
        <v>1033.48</v>
      </c>
      <c r="K7835" s="160" t="n">
        <v>16526.21</v>
      </c>
      <c r="L7835" s="160" t="n">
        <v>5123.5</v>
      </c>
    </row>
    <row r="7836">
      <c r="A7836" s="176" t="n">
        <v>46113</v>
      </c>
      <c r="B7836" s="104" t="inlineStr">
        <is>
          <t>2025/26</t>
        </is>
      </c>
      <c r="C7836" s="104" t="inlineStr">
        <is>
          <t>HC-097</t>
        </is>
      </c>
      <c r="D7836" s="104" t="inlineStr">
        <is>
          <t>Île-de-France</t>
        </is>
      </c>
      <c r="E7836" s="104" t="inlineStr">
        <is>
          <t>Sur place</t>
        </is>
      </c>
      <c r="F7836" s="104" t="n">
        <v>30</v>
      </c>
      <c r="G7836" s="159" t="n">
        <v>2045</v>
      </c>
      <c r="H7836" s="159" t="n">
        <v>5108</v>
      </c>
      <c r="I7836" s="160" t="n">
        <v>27526.76</v>
      </c>
      <c r="J7836" s="160" t="n">
        <v>813.3200000000001</v>
      </c>
      <c r="K7836" s="160" t="n">
        <v>26713.44</v>
      </c>
      <c r="L7836" s="160" t="n">
        <v>7996.93</v>
      </c>
    </row>
    <row r="7837">
      <c r="A7837" s="176" t="n">
        <v>46113</v>
      </c>
      <c r="B7837" s="104" t="inlineStr">
        <is>
          <t>2025/26</t>
        </is>
      </c>
      <c r="C7837" s="104" t="inlineStr">
        <is>
          <t>HC-097</t>
        </is>
      </c>
      <c r="D7837" s="104" t="inlineStr">
        <is>
          <t>Île-de-France</t>
        </is>
      </c>
      <c r="E7837" s="104" t="inlineStr">
        <is>
          <t>À emporter</t>
        </is>
      </c>
      <c r="F7837" s="104" t="n">
        <v>30</v>
      </c>
      <c r="G7837" s="159" t="n">
        <v>1605</v>
      </c>
      <c r="H7837" s="159" t="n">
        <v>4060</v>
      </c>
      <c r="I7837" s="160" t="n">
        <v>19909.29</v>
      </c>
      <c r="J7837" s="160" t="n">
        <v>600.6900000000001</v>
      </c>
      <c r="K7837" s="160" t="n">
        <v>19308.6</v>
      </c>
      <c r="L7837" s="160" t="n">
        <v>5786.69</v>
      </c>
    </row>
    <row r="7838">
      <c r="A7838" s="176" t="n">
        <v>46113</v>
      </c>
      <c r="B7838" s="104" t="inlineStr">
        <is>
          <t>2025/26</t>
        </is>
      </c>
      <c r="C7838" s="104" t="inlineStr">
        <is>
          <t>HC-098</t>
        </is>
      </c>
      <c r="D7838" s="104" t="inlineStr">
        <is>
          <t>Nord-Ouest</t>
        </is>
      </c>
      <c r="E7838" s="104" t="inlineStr">
        <is>
          <t>Livraison</t>
        </is>
      </c>
      <c r="F7838" s="104" t="n">
        <v>30</v>
      </c>
      <c r="G7838" s="159" t="n">
        <v>1794</v>
      </c>
      <c r="H7838" s="159" t="n">
        <v>4493</v>
      </c>
      <c r="I7838" s="160" t="n">
        <v>31310.06</v>
      </c>
      <c r="J7838" s="160" t="n">
        <v>1999.16</v>
      </c>
      <c r="K7838" s="160" t="n">
        <v>29310.9</v>
      </c>
      <c r="L7838" s="160" t="n">
        <v>9041.370000000001</v>
      </c>
    </row>
    <row r="7839">
      <c r="A7839" s="176" t="n">
        <v>46113</v>
      </c>
      <c r="B7839" s="104" t="inlineStr">
        <is>
          <t>2025/26</t>
        </is>
      </c>
      <c r="C7839" s="104" t="inlineStr">
        <is>
          <t>HC-098</t>
        </is>
      </c>
      <c r="D7839" s="104" t="inlineStr">
        <is>
          <t>Nord-Ouest</t>
        </is>
      </c>
      <c r="E7839" s="104" t="inlineStr">
        <is>
          <t>Sur place</t>
        </is>
      </c>
      <c r="F7839" s="104" t="n">
        <v>30</v>
      </c>
      <c r="G7839" s="159" t="n">
        <v>3787</v>
      </c>
      <c r="H7839" s="159" t="n">
        <v>9642</v>
      </c>
      <c r="I7839" s="160" t="n">
        <v>51798.6</v>
      </c>
      <c r="J7839" s="160" t="n">
        <v>1522.79</v>
      </c>
      <c r="K7839" s="160" t="n">
        <v>50275.81</v>
      </c>
      <c r="L7839" s="160" t="n">
        <v>14967.14</v>
      </c>
    </row>
    <row r="7840">
      <c r="A7840" s="176" t="n">
        <v>46113</v>
      </c>
      <c r="B7840" s="104" t="inlineStr">
        <is>
          <t>2025/26</t>
        </is>
      </c>
      <c r="C7840" s="104" t="inlineStr">
        <is>
          <t>HC-098</t>
        </is>
      </c>
      <c r="D7840" s="104" t="inlineStr">
        <is>
          <t>Nord-Ouest</t>
        </is>
      </c>
      <c r="E7840" s="104" t="inlineStr">
        <is>
          <t>À emporter</t>
        </is>
      </c>
      <c r="F7840" s="104" t="n">
        <v>30</v>
      </c>
      <c r="G7840" s="159" t="n">
        <v>2822</v>
      </c>
      <c r="H7840" s="159" t="n">
        <v>7133</v>
      </c>
      <c r="I7840" s="160" t="n">
        <v>35002.55</v>
      </c>
      <c r="J7840" s="160" t="n">
        <v>997.4400000000001</v>
      </c>
      <c r="K7840" s="160" t="n">
        <v>34005.11</v>
      </c>
      <c r="L7840" s="160" t="n">
        <v>10086.83</v>
      </c>
    </row>
    <row r="7841">
      <c r="A7841" s="176" t="n">
        <v>46113</v>
      </c>
      <c r="B7841" s="104" t="inlineStr">
        <is>
          <t>2025/26</t>
        </is>
      </c>
      <c r="C7841" s="104" t="inlineStr">
        <is>
          <t>HC-099</t>
        </is>
      </c>
      <c r="D7841" s="104" t="inlineStr">
        <is>
          <t>Sud-Est</t>
        </is>
      </c>
      <c r="E7841" s="104" t="inlineStr">
        <is>
          <t>Livraison</t>
        </is>
      </c>
      <c r="F7841" s="104" t="n">
        <v>30</v>
      </c>
      <c r="G7841" s="159" t="n">
        <v>2132</v>
      </c>
      <c r="H7841" s="159" t="n">
        <v>5399</v>
      </c>
      <c r="I7841" s="160" t="n">
        <v>36030.67</v>
      </c>
      <c r="J7841" s="160" t="n">
        <v>2051.19</v>
      </c>
      <c r="K7841" s="160" t="n">
        <v>33979.48</v>
      </c>
      <c r="L7841" s="160" t="n">
        <v>13170.53</v>
      </c>
    </row>
    <row r="7842">
      <c r="A7842" s="176" t="n">
        <v>46113</v>
      </c>
      <c r="B7842" s="104" t="inlineStr">
        <is>
          <t>2025/26</t>
        </is>
      </c>
      <c r="C7842" s="104" t="inlineStr">
        <is>
          <t>HC-099</t>
        </is>
      </c>
      <c r="D7842" s="104" t="inlineStr">
        <is>
          <t>Sud-Est</t>
        </is>
      </c>
      <c r="E7842" s="104" t="inlineStr">
        <is>
          <t>Sur place</t>
        </is>
      </c>
      <c r="F7842" s="104" t="n">
        <v>28</v>
      </c>
      <c r="G7842" s="159" t="n">
        <v>3533</v>
      </c>
      <c r="H7842" s="159" t="n">
        <v>8964</v>
      </c>
      <c r="I7842" s="160" t="n">
        <v>47772.33</v>
      </c>
      <c r="J7842" s="160" t="n">
        <v>1455.91</v>
      </c>
      <c r="K7842" s="160" t="n">
        <v>46316.42</v>
      </c>
      <c r="L7842" s="160" t="n">
        <v>17222.05</v>
      </c>
    </row>
    <row r="7843">
      <c r="A7843" s="176" t="n">
        <v>46113</v>
      </c>
      <c r="B7843" s="104" t="inlineStr">
        <is>
          <t>2025/26</t>
        </is>
      </c>
      <c r="C7843" s="104" t="inlineStr">
        <is>
          <t>HC-099</t>
        </is>
      </c>
      <c r="D7843" s="104" t="inlineStr">
        <is>
          <t>Sud-Est</t>
        </is>
      </c>
      <c r="E7843" s="104" t="inlineStr">
        <is>
          <t>À emporter</t>
        </is>
      </c>
      <c r="F7843" s="104" t="n">
        <v>30</v>
      </c>
      <c r="G7843" s="159" t="n">
        <v>2862</v>
      </c>
      <c r="H7843" s="159" t="n">
        <v>7346</v>
      </c>
      <c r="I7843" s="160" t="n">
        <v>35728.31</v>
      </c>
      <c r="J7843" s="160" t="n">
        <v>969.05</v>
      </c>
      <c r="K7843" s="160" t="n">
        <v>34759.26</v>
      </c>
      <c r="L7843" s="160" t="n">
        <v>12990.69</v>
      </c>
    </row>
    <row r="7844">
      <c r="A7844" s="176" t="n">
        <v>46113</v>
      </c>
      <c r="B7844" s="104" t="inlineStr">
        <is>
          <t>2025/26</t>
        </is>
      </c>
      <c r="C7844" s="104" t="inlineStr">
        <is>
          <t>HC-100</t>
        </is>
      </c>
      <c r="D7844" s="104" t="inlineStr">
        <is>
          <t>Sud-Ouest</t>
        </is>
      </c>
      <c r="E7844" s="104" t="inlineStr">
        <is>
          <t>Livraison</t>
        </is>
      </c>
      <c r="F7844" s="104" t="n">
        <v>30</v>
      </c>
      <c r="G7844" s="159" t="n">
        <v>1491</v>
      </c>
      <c r="H7844" s="159" t="n">
        <v>3810</v>
      </c>
      <c r="I7844" s="160" t="n">
        <v>24596.66</v>
      </c>
      <c r="J7844" s="160" t="n">
        <v>1317.08</v>
      </c>
      <c r="K7844" s="160" t="n">
        <v>23279.58</v>
      </c>
      <c r="L7844" s="160" t="n">
        <v>7162.48</v>
      </c>
    </row>
    <row r="7845">
      <c r="A7845" s="176" t="n">
        <v>46113</v>
      </c>
      <c r="B7845" s="104" t="inlineStr">
        <is>
          <t>2025/26</t>
        </is>
      </c>
      <c r="C7845" s="104" t="inlineStr">
        <is>
          <t>HC-100</t>
        </is>
      </c>
      <c r="D7845" s="104" t="inlineStr">
        <is>
          <t>Sud-Ouest</t>
        </is>
      </c>
      <c r="E7845" s="104" t="inlineStr">
        <is>
          <t>Sur place</t>
        </is>
      </c>
      <c r="F7845" s="104" t="n">
        <v>29</v>
      </c>
      <c r="G7845" s="159" t="n">
        <v>2513</v>
      </c>
      <c r="H7845" s="159" t="n">
        <v>6129</v>
      </c>
      <c r="I7845" s="160" t="n">
        <v>34291.68</v>
      </c>
      <c r="J7845" s="160" t="n">
        <v>917.8099999999999</v>
      </c>
      <c r="K7845" s="160" t="n">
        <v>33373.87</v>
      </c>
      <c r="L7845" s="160" t="n">
        <v>9936.25</v>
      </c>
    </row>
    <row r="7846">
      <c r="A7846" s="176" t="n">
        <v>46113</v>
      </c>
      <c r="B7846" s="104" t="inlineStr">
        <is>
          <t>2025/26</t>
        </is>
      </c>
      <c r="C7846" s="104" t="inlineStr">
        <is>
          <t>HC-100</t>
        </is>
      </c>
      <c r="D7846" s="104" t="inlineStr">
        <is>
          <t>Sud-Ouest</t>
        </is>
      </c>
      <c r="E7846" s="104" t="inlineStr">
        <is>
          <t>À emporter</t>
        </is>
      </c>
      <c r="F7846" s="104" t="n">
        <v>28</v>
      </c>
      <c r="G7846" s="159" t="n">
        <v>1827</v>
      </c>
      <c r="H7846" s="159" t="n">
        <v>4726</v>
      </c>
      <c r="I7846" s="160" t="n">
        <v>22939.9</v>
      </c>
      <c r="J7846" s="160" t="n">
        <v>697.5</v>
      </c>
      <c r="K7846" s="160" t="n">
        <v>22242.4</v>
      </c>
      <c r="L7846" s="160" t="n">
        <v>6674.88</v>
      </c>
    </row>
    <row r="7847">
      <c r="A7847" s="176" t="n">
        <v>46113</v>
      </c>
      <c r="B7847" s="104" t="inlineStr">
        <is>
          <t>2025/26</t>
        </is>
      </c>
      <c r="C7847" s="104" t="inlineStr">
        <is>
          <t>HC-101</t>
        </is>
      </c>
      <c r="D7847" s="104" t="inlineStr">
        <is>
          <t>Île-de-France</t>
        </is>
      </c>
      <c r="E7847" s="104" t="inlineStr">
        <is>
          <t>Drive</t>
        </is>
      </c>
      <c r="F7847" s="104" t="n">
        <v>30</v>
      </c>
      <c r="G7847" s="159" t="n">
        <v>1281</v>
      </c>
      <c r="H7847" s="159" t="n">
        <v>3235</v>
      </c>
      <c r="I7847" s="160" t="n">
        <v>18293.61</v>
      </c>
      <c r="J7847" s="160" t="n">
        <v>568.85</v>
      </c>
      <c r="K7847" s="160" t="n">
        <v>17724.76</v>
      </c>
      <c r="L7847" s="160" t="n">
        <v>5246.29</v>
      </c>
    </row>
    <row r="7848">
      <c r="A7848" s="176" t="n">
        <v>46113</v>
      </c>
      <c r="B7848" s="104" t="inlineStr">
        <is>
          <t>2025/26</t>
        </is>
      </c>
      <c r="C7848" s="104" t="inlineStr">
        <is>
          <t>HC-101</t>
        </is>
      </c>
      <c r="D7848" s="104" t="inlineStr">
        <is>
          <t>Île-de-France</t>
        </is>
      </c>
      <c r="E7848" s="104" t="inlineStr">
        <is>
          <t>Livraison</t>
        </is>
      </c>
      <c r="F7848" s="104" t="n">
        <v>30</v>
      </c>
      <c r="G7848" s="159" t="n">
        <v>1581</v>
      </c>
      <c r="H7848" s="159" t="n">
        <v>3988</v>
      </c>
      <c r="I7848" s="160" t="n">
        <v>27095.55</v>
      </c>
      <c r="J7848" s="160" t="n">
        <v>1608.86</v>
      </c>
      <c r="K7848" s="160" t="n">
        <v>25486.69</v>
      </c>
      <c r="L7848" s="160" t="n">
        <v>7914.41</v>
      </c>
    </row>
    <row r="7849">
      <c r="A7849" s="176" t="n">
        <v>46113</v>
      </c>
      <c r="B7849" s="104" t="inlineStr">
        <is>
          <t>2025/26</t>
        </is>
      </c>
      <c r="C7849" s="104" t="inlineStr">
        <is>
          <t>HC-101</t>
        </is>
      </c>
      <c r="D7849" s="104" t="inlineStr">
        <is>
          <t>Île-de-France</t>
        </is>
      </c>
      <c r="E7849" s="104" t="inlineStr">
        <is>
          <t>Sur place</t>
        </is>
      </c>
      <c r="F7849" s="104" t="n">
        <v>30</v>
      </c>
      <c r="G7849" s="159" t="n">
        <v>3228</v>
      </c>
      <c r="H7849" s="159" t="n">
        <v>8431</v>
      </c>
      <c r="I7849" s="160" t="n">
        <v>43229.66</v>
      </c>
      <c r="J7849" s="160" t="n">
        <v>1066.74</v>
      </c>
      <c r="K7849" s="160" t="n">
        <v>42162.92</v>
      </c>
      <c r="L7849" s="160" t="n">
        <v>12592.01</v>
      </c>
    </row>
    <row r="7850">
      <c r="A7850" s="176" t="n">
        <v>46113</v>
      </c>
      <c r="B7850" s="104" t="inlineStr">
        <is>
          <t>2025/26</t>
        </is>
      </c>
      <c r="C7850" s="104" t="inlineStr">
        <is>
          <t>HC-101</t>
        </is>
      </c>
      <c r="D7850" s="104" t="inlineStr">
        <is>
          <t>Île-de-France</t>
        </is>
      </c>
      <c r="E7850" s="104" t="inlineStr">
        <is>
          <t>À emporter</t>
        </is>
      </c>
      <c r="F7850" s="104" t="n">
        <v>28</v>
      </c>
      <c r="G7850" s="159" t="n">
        <v>2196</v>
      </c>
      <c r="H7850" s="159" t="n">
        <v>5582</v>
      </c>
      <c r="I7850" s="160" t="n">
        <v>27021.34</v>
      </c>
      <c r="J7850" s="160" t="n">
        <v>880.28</v>
      </c>
      <c r="K7850" s="160" t="n">
        <v>26141.06</v>
      </c>
      <c r="L7850" s="160" t="n">
        <v>7809.21</v>
      </c>
    </row>
    <row r="7851">
      <c r="A7851" s="176" t="n">
        <v>46113</v>
      </c>
      <c r="B7851" s="104" t="inlineStr">
        <is>
          <t>2025/26</t>
        </is>
      </c>
      <c r="C7851" s="104" t="inlineStr">
        <is>
          <t>HC-102</t>
        </is>
      </c>
      <c r="D7851" s="104" t="inlineStr">
        <is>
          <t>Nord-Ouest</t>
        </is>
      </c>
      <c r="E7851" s="104" t="inlineStr">
        <is>
          <t>Livraison</t>
        </is>
      </c>
      <c r="F7851" s="104" t="n">
        <v>30</v>
      </c>
      <c r="G7851" s="159" t="n">
        <v>1997</v>
      </c>
      <c r="H7851" s="159" t="n">
        <v>5218</v>
      </c>
      <c r="I7851" s="160" t="n">
        <v>33690.78</v>
      </c>
      <c r="J7851" s="160" t="n">
        <v>1884.86</v>
      </c>
      <c r="K7851" s="160" t="n">
        <v>31805.92</v>
      </c>
      <c r="L7851" s="160" t="n">
        <v>9793.5</v>
      </c>
    </row>
    <row r="7852">
      <c r="A7852" s="176" t="n">
        <v>46113</v>
      </c>
      <c r="B7852" s="104" t="inlineStr">
        <is>
          <t>2025/26</t>
        </is>
      </c>
      <c r="C7852" s="104" t="inlineStr">
        <is>
          <t>HC-102</t>
        </is>
      </c>
      <c r="D7852" s="104" t="inlineStr">
        <is>
          <t>Nord-Ouest</t>
        </is>
      </c>
      <c r="E7852" s="104" t="inlineStr">
        <is>
          <t>Sur place</t>
        </is>
      </c>
      <c r="F7852" s="104" t="n">
        <v>29</v>
      </c>
      <c r="G7852" s="159" t="n">
        <v>3568</v>
      </c>
      <c r="H7852" s="159" t="n">
        <v>9326</v>
      </c>
      <c r="I7852" s="160" t="n">
        <v>47537.47</v>
      </c>
      <c r="J7852" s="160" t="n">
        <v>1221.36</v>
      </c>
      <c r="K7852" s="160" t="n">
        <v>46316.11</v>
      </c>
      <c r="L7852" s="160" t="n">
        <v>13825.98</v>
      </c>
    </row>
    <row r="7853">
      <c r="A7853" s="176" t="n">
        <v>46113</v>
      </c>
      <c r="B7853" s="104" t="inlineStr">
        <is>
          <t>2025/26</t>
        </is>
      </c>
      <c r="C7853" s="104" t="inlineStr">
        <is>
          <t>HC-102</t>
        </is>
      </c>
      <c r="D7853" s="104" t="inlineStr">
        <is>
          <t>Nord-Ouest</t>
        </is>
      </c>
      <c r="E7853" s="104" t="inlineStr">
        <is>
          <t>À emporter</t>
        </is>
      </c>
      <c r="F7853" s="104" t="n">
        <v>30</v>
      </c>
      <c r="G7853" s="159" t="n">
        <v>2822</v>
      </c>
      <c r="H7853" s="159" t="n">
        <v>6893</v>
      </c>
      <c r="I7853" s="160" t="n">
        <v>34704.1</v>
      </c>
      <c r="J7853" s="160" t="n">
        <v>1018.89</v>
      </c>
      <c r="K7853" s="160" t="n">
        <v>33685.21</v>
      </c>
      <c r="L7853" s="160" t="n">
        <v>10011.46</v>
      </c>
    </row>
    <row r="7854">
      <c r="A7854" s="176" t="n">
        <v>46113</v>
      </c>
      <c r="B7854" s="104" t="inlineStr">
        <is>
          <t>2025/26</t>
        </is>
      </c>
      <c r="C7854" s="104" t="inlineStr">
        <is>
          <t>HC-103</t>
        </is>
      </c>
      <c r="D7854" s="104" t="inlineStr">
        <is>
          <t>Sud-Est</t>
        </is>
      </c>
      <c r="E7854" s="104" t="inlineStr">
        <is>
          <t>Livraison</t>
        </is>
      </c>
      <c r="F7854" s="104" t="n">
        <v>30</v>
      </c>
      <c r="G7854" s="159" t="n">
        <v>1959</v>
      </c>
      <c r="H7854" s="159" t="n">
        <v>5049</v>
      </c>
      <c r="I7854" s="160" t="n">
        <v>33951.59</v>
      </c>
      <c r="J7854" s="160" t="n">
        <v>2122.03</v>
      </c>
      <c r="K7854" s="160" t="n">
        <v>31829.56</v>
      </c>
      <c r="L7854" s="160" t="n">
        <v>9791.33</v>
      </c>
    </row>
    <row r="7855">
      <c r="A7855" s="176" t="n">
        <v>46113</v>
      </c>
      <c r="B7855" s="104" t="inlineStr">
        <is>
          <t>2025/26</t>
        </is>
      </c>
      <c r="C7855" s="104" t="inlineStr">
        <is>
          <t>HC-103</t>
        </is>
      </c>
      <c r="D7855" s="104" t="inlineStr">
        <is>
          <t>Sud-Est</t>
        </is>
      </c>
      <c r="E7855" s="104" t="inlineStr">
        <is>
          <t>Sur place</t>
        </is>
      </c>
      <c r="F7855" s="104" t="n">
        <v>30</v>
      </c>
      <c r="G7855" s="159" t="n">
        <v>3885</v>
      </c>
      <c r="H7855" s="159" t="n">
        <v>10254</v>
      </c>
      <c r="I7855" s="160" t="n">
        <v>52321.28</v>
      </c>
      <c r="J7855" s="160" t="n">
        <v>1595.41</v>
      </c>
      <c r="K7855" s="160" t="n">
        <v>50725.87</v>
      </c>
      <c r="L7855" s="160" t="n">
        <v>15084.27</v>
      </c>
    </row>
    <row r="7856">
      <c r="A7856" s="176" t="n">
        <v>46113</v>
      </c>
      <c r="B7856" s="104" t="inlineStr">
        <is>
          <t>2025/26</t>
        </is>
      </c>
      <c r="C7856" s="104" t="inlineStr">
        <is>
          <t>HC-103</t>
        </is>
      </c>
      <c r="D7856" s="104" t="inlineStr">
        <is>
          <t>Sud-Est</t>
        </is>
      </c>
      <c r="E7856" s="104" t="inlineStr">
        <is>
          <t>À emporter</t>
        </is>
      </c>
      <c r="F7856" s="104" t="n">
        <v>30</v>
      </c>
      <c r="G7856" s="159" t="n">
        <v>3118</v>
      </c>
      <c r="H7856" s="159" t="n">
        <v>7826</v>
      </c>
      <c r="I7856" s="160" t="n">
        <v>38399.69</v>
      </c>
      <c r="J7856" s="160" t="n">
        <v>840.78</v>
      </c>
      <c r="K7856" s="160" t="n">
        <v>37558.91</v>
      </c>
      <c r="L7856" s="160" t="n">
        <v>11204.01</v>
      </c>
    </row>
    <row r="7857">
      <c r="A7857" s="176" t="n">
        <v>46113</v>
      </c>
      <c r="B7857" s="104" t="inlineStr">
        <is>
          <t>2025/26</t>
        </is>
      </c>
      <c r="C7857" s="104" t="inlineStr">
        <is>
          <t>HC-104</t>
        </is>
      </c>
      <c r="D7857" s="104" t="inlineStr">
        <is>
          <t>Sud-Ouest</t>
        </is>
      </c>
      <c r="E7857" s="104" t="inlineStr">
        <is>
          <t>Livraison</t>
        </is>
      </c>
      <c r="F7857" s="104" t="n">
        <v>30</v>
      </c>
      <c r="G7857" s="159" t="n">
        <v>1596</v>
      </c>
      <c r="H7857" s="159" t="n">
        <v>3998</v>
      </c>
      <c r="I7857" s="160" t="n">
        <v>27915.54</v>
      </c>
      <c r="J7857" s="160" t="n">
        <v>1658.73</v>
      </c>
      <c r="K7857" s="160" t="n">
        <v>26256.81</v>
      </c>
      <c r="L7857" s="160" t="n">
        <v>8084.11</v>
      </c>
    </row>
    <row r="7858">
      <c r="A7858" s="176" t="n">
        <v>46113</v>
      </c>
      <c r="B7858" s="104" t="inlineStr">
        <is>
          <t>2025/26</t>
        </is>
      </c>
      <c r="C7858" s="104" t="inlineStr">
        <is>
          <t>HC-104</t>
        </is>
      </c>
      <c r="D7858" s="104" t="inlineStr">
        <is>
          <t>Sud-Ouest</t>
        </is>
      </c>
      <c r="E7858" s="104" t="inlineStr">
        <is>
          <t>Sur place</t>
        </is>
      </c>
      <c r="F7858" s="104" t="n">
        <v>30</v>
      </c>
      <c r="G7858" s="159" t="n">
        <v>3246</v>
      </c>
      <c r="H7858" s="159" t="n">
        <v>8062</v>
      </c>
      <c r="I7858" s="160" t="n">
        <v>44357.1</v>
      </c>
      <c r="J7858" s="160" t="n">
        <v>1282.28</v>
      </c>
      <c r="K7858" s="160" t="n">
        <v>43074.82</v>
      </c>
      <c r="L7858" s="160" t="n">
        <v>12735.42</v>
      </c>
    </row>
    <row r="7859">
      <c r="A7859" s="176" t="n">
        <v>46113</v>
      </c>
      <c r="B7859" s="104" t="inlineStr">
        <is>
          <t>2025/26</t>
        </is>
      </c>
      <c r="C7859" s="104" t="inlineStr">
        <is>
          <t>HC-104</t>
        </is>
      </c>
      <c r="D7859" s="104" t="inlineStr">
        <is>
          <t>Sud-Ouest</t>
        </is>
      </c>
      <c r="E7859" s="104" t="inlineStr">
        <is>
          <t>À emporter</t>
        </is>
      </c>
      <c r="F7859" s="104" t="n">
        <v>30</v>
      </c>
      <c r="G7859" s="159" t="n">
        <v>2580</v>
      </c>
      <c r="H7859" s="159" t="n">
        <v>6464</v>
      </c>
      <c r="I7859" s="160" t="n">
        <v>32107.93</v>
      </c>
      <c r="J7859" s="160" t="n">
        <v>971.24</v>
      </c>
      <c r="K7859" s="160" t="n">
        <v>31136.69</v>
      </c>
      <c r="L7859" s="160" t="n">
        <v>9222.719999999999</v>
      </c>
    </row>
    <row r="7860">
      <c r="A7860" s="176" t="n">
        <v>46113</v>
      </c>
      <c r="B7860" s="104" t="inlineStr">
        <is>
          <t>2025/26</t>
        </is>
      </c>
      <c r="C7860" s="104" t="inlineStr">
        <is>
          <t>HC-105</t>
        </is>
      </c>
      <c r="D7860" s="104" t="inlineStr">
        <is>
          <t>Île-de-France</t>
        </is>
      </c>
      <c r="E7860" s="104" t="inlineStr">
        <is>
          <t>Livraison</t>
        </is>
      </c>
      <c r="F7860" s="104" t="n">
        <v>30</v>
      </c>
      <c r="G7860" s="159" t="n">
        <v>2769</v>
      </c>
      <c r="H7860" s="159" t="n">
        <v>7087</v>
      </c>
      <c r="I7860" s="160" t="n">
        <v>46647.17</v>
      </c>
      <c r="J7860" s="160" t="n">
        <v>2680.4</v>
      </c>
      <c r="K7860" s="160" t="n">
        <v>43966.77</v>
      </c>
      <c r="L7860" s="160" t="n">
        <v>13619.17</v>
      </c>
    </row>
    <row r="7861">
      <c r="A7861" s="176" t="n">
        <v>46113</v>
      </c>
      <c r="B7861" s="104" t="inlineStr">
        <is>
          <t>2025/26</t>
        </is>
      </c>
      <c r="C7861" s="104" t="inlineStr">
        <is>
          <t>HC-105</t>
        </is>
      </c>
      <c r="D7861" s="104" t="inlineStr">
        <is>
          <t>Île-de-France</t>
        </is>
      </c>
      <c r="E7861" s="104" t="inlineStr">
        <is>
          <t>Sur place</t>
        </is>
      </c>
      <c r="F7861" s="104" t="n">
        <v>29</v>
      </c>
      <c r="G7861" s="159" t="n">
        <v>5198</v>
      </c>
      <c r="H7861" s="159" t="n">
        <v>13293</v>
      </c>
      <c r="I7861" s="160" t="n">
        <v>70402.39999999999</v>
      </c>
      <c r="J7861" s="160" t="n">
        <v>2255.76</v>
      </c>
      <c r="K7861" s="160" t="n">
        <v>68146.64</v>
      </c>
      <c r="L7861" s="160" t="n">
        <v>20333.61</v>
      </c>
    </row>
    <row r="7862">
      <c r="A7862" s="176" t="n">
        <v>46113</v>
      </c>
      <c r="B7862" s="104" t="inlineStr">
        <is>
          <t>2025/26</t>
        </is>
      </c>
      <c r="C7862" s="104" t="inlineStr">
        <is>
          <t>HC-105</t>
        </is>
      </c>
      <c r="D7862" s="104" t="inlineStr">
        <is>
          <t>Île-de-France</t>
        </is>
      </c>
      <c r="E7862" s="104" t="inlineStr">
        <is>
          <t>À emporter</t>
        </is>
      </c>
      <c r="F7862" s="104" t="n">
        <v>29</v>
      </c>
      <c r="G7862" s="159" t="n">
        <v>3890</v>
      </c>
      <c r="H7862" s="159" t="n">
        <v>10080</v>
      </c>
      <c r="I7862" s="160" t="n">
        <v>48663.25</v>
      </c>
      <c r="J7862" s="160" t="n">
        <v>1352.11</v>
      </c>
      <c r="K7862" s="160" t="n">
        <v>47311.14</v>
      </c>
      <c r="L7862" s="160" t="n">
        <v>14029.11</v>
      </c>
    </row>
    <row r="7863">
      <c r="A7863" s="176" t="n">
        <v>46113</v>
      </c>
      <c r="B7863" s="104" t="inlineStr">
        <is>
          <t>2025/26</t>
        </is>
      </c>
      <c r="C7863" s="104" t="inlineStr">
        <is>
          <t>HC-106</t>
        </is>
      </c>
      <c r="D7863" s="104" t="inlineStr">
        <is>
          <t>Nord-Ouest</t>
        </is>
      </c>
      <c r="E7863" s="104" t="inlineStr">
        <is>
          <t>Livraison</t>
        </is>
      </c>
      <c r="F7863" s="104" t="n">
        <v>30</v>
      </c>
      <c r="G7863" s="159" t="n">
        <v>1741</v>
      </c>
      <c r="H7863" s="159" t="n">
        <v>4478</v>
      </c>
      <c r="I7863" s="160" t="n">
        <v>30087.27</v>
      </c>
      <c r="J7863" s="160" t="n">
        <v>1676.94</v>
      </c>
      <c r="K7863" s="160" t="n">
        <v>28410.33</v>
      </c>
      <c r="L7863" s="160" t="n">
        <v>8814.08</v>
      </c>
    </row>
    <row r="7864">
      <c r="A7864" s="176" t="n">
        <v>46113</v>
      </c>
      <c r="B7864" s="104" t="inlineStr">
        <is>
          <t>2025/26</t>
        </is>
      </c>
      <c r="C7864" s="104" t="inlineStr">
        <is>
          <t>HC-106</t>
        </is>
      </c>
      <c r="D7864" s="104" t="inlineStr">
        <is>
          <t>Nord-Ouest</t>
        </is>
      </c>
      <c r="E7864" s="104" t="inlineStr">
        <is>
          <t>Sur place</t>
        </is>
      </c>
      <c r="F7864" s="104" t="n">
        <v>30</v>
      </c>
      <c r="G7864" s="159" t="n">
        <v>3529</v>
      </c>
      <c r="H7864" s="159" t="n">
        <v>9015</v>
      </c>
      <c r="I7864" s="160" t="n">
        <v>47900.9</v>
      </c>
      <c r="J7864" s="160" t="n">
        <v>1477.53</v>
      </c>
      <c r="K7864" s="160" t="n">
        <v>46423.37</v>
      </c>
      <c r="L7864" s="160" t="n">
        <v>13779.57</v>
      </c>
    </row>
    <row r="7865">
      <c r="A7865" s="176" t="n">
        <v>46113</v>
      </c>
      <c r="B7865" s="104" t="inlineStr">
        <is>
          <t>2025/26</t>
        </is>
      </c>
      <c r="C7865" s="104" t="inlineStr">
        <is>
          <t>HC-106</t>
        </is>
      </c>
      <c r="D7865" s="104" t="inlineStr">
        <is>
          <t>Nord-Ouest</t>
        </is>
      </c>
      <c r="E7865" s="104" t="inlineStr">
        <is>
          <t>À emporter</t>
        </is>
      </c>
      <c r="F7865" s="104" t="n">
        <v>28</v>
      </c>
      <c r="G7865" s="159" t="n">
        <v>2510</v>
      </c>
      <c r="H7865" s="159" t="n">
        <v>6383</v>
      </c>
      <c r="I7865" s="160" t="n">
        <v>31288.22</v>
      </c>
      <c r="J7865" s="160" t="n">
        <v>877.59</v>
      </c>
      <c r="K7865" s="160" t="n">
        <v>30410.63</v>
      </c>
      <c r="L7865" s="160" t="n">
        <v>9053.41</v>
      </c>
    </row>
    <row r="7866">
      <c r="A7866" s="176" t="n">
        <v>46113</v>
      </c>
      <c r="B7866" s="104" t="inlineStr">
        <is>
          <t>2025/26</t>
        </is>
      </c>
      <c r="C7866" s="104" t="inlineStr">
        <is>
          <t>HC-107</t>
        </is>
      </c>
      <c r="D7866" s="104" t="inlineStr">
        <is>
          <t>Sud-Est</t>
        </is>
      </c>
      <c r="E7866" s="104" t="inlineStr">
        <is>
          <t>Livraison</t>
        </is>
      </c>
      <c r="F7866" s="104" t="n">
        <v>30</v>
      </c>
      <c r="G7866" s="159" t="n">
        <v>2122</v>
      </c>
      <c r="H7866" s="159" t="n">
        <v>5331</v>
      </c>
      <c r="I7866" s="160" t="n">
        <v>36263.46</v>
      </c>
      <c r="J7866" s="160" t="n">
        <v>2084.81</v>
      </c>
      <c r="K7866" s="160" t="n">
        <v>34178.65</v>
      </c>
      <c r="L7866" s="160" t="n">
        <v>10554.19</v>
      </c>
    </row>
    <row r="7867">
      <c r="A7867" s="176" t="n">
        <v>46113</v>
      </c>
      <c r="B7867" s="104" t="inlineStr">
        <is>
          <t>2025/26</t>
        </is>
      </c>
      <c r="C7867" s="104" t="inlineStr">
        <is>
          <t>HC-107</t>
        </is>
      </c>
      <c r="D7867" s="104" t="inlineStr">
        <is>
          <t>Sud-Est</t>
        </is>
      </c>
      <c r="E7867" s="104" t="inlineStr">
        <is>
          <t>Sur place</t>
        </is>
      </c>
      <c r="F7867" s="104" t="n">
        <v>30</v>
      </c>
      <c r="G7867" s="159" t="n">
        <v>4240</v>
      </c>
      <c r="H7867" s="159" t="n">
        <v>10983</v>
      </c>
      <c r="I7867" s="160" t="n">
        <v>57535.73</v>
      </c>
      <c r="J7867" s="160" t="n">
        <v>1682.71</v>
      </c>
      <c r="K7867" s="160" t="n">
        <v>55853.02</v>
      </c>
      <c r="L7867" s="160" t="n">
        <v>16581.54</v>
      </c>
    </row>
    <row r="7868">
      <c r="A7868" s="176" t="n">
        <v>46113</v>
      </c>
      <c r="B7868" s="104" t="inlineStr">
        <is>
          <t>2025/26</t>
        </is>
      </c>
      <c r="C7868" s="104" t="inlineStr">
        <is>
          <t>HC-107</t>
        </is>
      </c>
      <c r="D7868" s="104" t="inlineStr">
        <is>
          <t>Sud-Est</t>
        </is>
      </c>
      <c r="E7868" s="104" t="inlineStr">
        <is>
          <t>À emporter</t>
        </is>
      </c>
      <c r="F7868" s="104" t="n">
        <v>30</v>
      </c>
      <c r="G7868" s="159" t="n">
        <v>3228</v>
      </c>
      <c r="H7868" s="159" t="n">
        <v>8280</v>
      </c>
      <c r="I7868" s="160" t="n">
        <v>40079.64</v>
      </c>
      <c r="J7868" s="160" t="n">
        <v>1135.95</v>
      </c>
      <c r="K7868" s="160" t="n">
        <v>38943.69</v>
      </c>
      <c r="L7868" s="160" t="n">
        <v>11664.66</v>
      </c>
    </row>
    <row r="7869">
      <c r="A7869" s="176" t="n">
        <v>46113</v>
      </c>
      <c r="B7869" s="104" t="inlineStr">
        <is>
          <t>2025/26</t>
        </is>
      </c>
      <c r="C7869" s="104" t="inlineStr">
        <is>
          <t>HC-108</t>
        </is>
      </c>
      <c r="D7869" s="104" t="inlineStr">
        <is>
          <t>Sud-Ouest</t>
        </is>
      </c>
      <c r="E7869" s="104" t="inlineStr">
        <is>
          <t>Livraison</t>
        </is>
      </c>
      <c r="F7869" s="104" t="n">
        <v>30</v>
      </c>
      <c r="G7869" s="159" t="n">
        <v>1575</v>
      </c>
      <c r="H7869" s="159" t="n">
        <v>3988</v>
      </c>
      <c r="I7869" s="160" t="n">
        <v>27573.65</v>
      </c>
      <c r="J7869" s="160" t="n">
        <v>1607.9</v>
      </c>
      <c r="K7869" s="160" t="n">
        <v>25965.75</v>
      </c>
      <c r="L7869" s="160" t="n">
        <v>8036.88</v>
      </c>
    </row>
    <row r="7870">
      <c r="A7870" s="176" t="n">
        <v>46113</v>
      </c>
      <c r="B7870" s="104" t="inlineStr">
        <is>
          <t>2025/26</t>
        </is>
      </c>
      <c r="C7870" s="104" t="inlineStr">
        <is>
          <t>HC-108</t>
        </is>
      </c>
      <c r="D7870" s="104" t="inlineStr">
        <is>
          <t>Sud-Ouest</t>
        </is>
      </c>
      <c r="E7870" s="104" t="inlineStr">
        <is>
          <t>Sur place</t>
        </is>
      </c>
      <c r="F7870" s="104" t="n">
        <v>30</v>
      </c>
      <c r="G7870" s="159" t="n">
        <v>3204</v>
      </c>
      <c r="H7870" s="159" t="n">
        <v>8201</v>
      </c>
      <c r="I7870" s="160" t="n">
        <v>43484.63</v>
      </c>
      <c r="J7870" s="160" t="n">
        <v>1345.45</v>
      </c>
      <c r="K7870" s="160" t="n">
        <v>42139.18</v>
      </c>
      <c r="L7870" s="160" t="n">
        <v>12528.34</v>
      </c>
    </row>
    <row r="7871">
      <c r="A7871" s="176" t="n">
        <v>46113</v>
      </c>
      <c r="B7871" s="104" t="inlineStr">
        <is>
          <t>2025/26</t>
        </is>
      </c>
      <c r="C7871" s="104" t="inlineStr">
        <is>
          <t>HC-108</t>
        </is>
      </c>
      <c r="D7871" s="104" t="inlineStr">
        <is>
          <t>Sud-Ouest</t>
        </is>
      </c>
      <c r="E7871" s="104" t="inlineStr">
        <is>
          <t>À emporter</t>
        </is>
      </c>
      <c r="F7871" s="104" t="n">
        <v>30</v>
      </c>
      <c r="G7871" s="159" t="n">
        <v>2469</v>
      </c>
      <c r="H7871" s="159" t="n">
        <v>6259</v>
      </c>
      <c r="I7871" s="160" t="n">
        <v>30462.8</v>
      </c>
      <c r="J7871" s="160" t="n">
        <v>922.6799999999999</v>
      </c>
      <c r="K7871" s="160" t="n">
        <v>29540.12</v>
      </c>
      <c r="L7871" s="160" t="n">
        <v>8819.1</v>
      </c>
    </row>
    <row r="7872">
      <c r="A7872" s="176" t="n">
        <v>46113</v>
      </c>
      <c r="B7872" s="104" t="inlineStr">
        <is>
          <t>2025/26</t>
        </is>
      </c>
      <c r="C7872" s="104" t="inlineStr">
        <is>
          <t>HC-109</t>
        </is>
      </c>
      <c r="D7872" s="104" t="inlineStr">
        <is>
          <t>Île-de-France</t>
        </is>
      </c>
      <c r="E7872" s="104" t="inlineStr">
        <is>
          <t>Livraison</t>
        </is>
      </c>
      <c r="F7872" s="104" t="n">
        <v>29</v>
      </c>
      <c r="G7872" s="159" t="n">
        <v>1727</v>
      </c>
      <c r="H7872" s="159" t="n">
        <v>4422</v>
      </c>
      <c r="I7872" s="160" t="n">
        <v>29666.72</v>
      </c>
      <c r="J7872" s="160" t="n">
        <v>1707.23</v>
      </c>
      <c r="K7872" s="160" t="n">
        <v>27959.49</v>
      </c>
      <c r="L7872" s="160" t="n">
        <v>8741.59</v>
      </c>
    </row>
    <row r="7873">
      <c r="A7873" s="176" t="n">
        <v>46113</v>
      </c>
      <c r="B7873" s="104" t="inlineStr">
        <is>
          <t>2025/26</t>
        </is>
      </c>
      <c r="C7873" s="104" t="inlineStr">
        <is>
          <t>HC-109</t>
        </is>
      </c>
      <c r="D7873" s="104" t="inlineStr">
        <is>
          <t>Île-de-France</t>
        </is>
      </c>
      <c r="E7873" s="104" t="inlineStr">
        <is>
          <t>Sur place</t>
        </is>
      </c>
      <c r="F7873" s="104" t="n">
        <v>29</v>
      </c>
      <c r="G7873" s="159" t="n">
        <v>3420</v>
      </c>
      <c r="H7873" s="159" t="n">
        <v>8943</v>
      </c>
      <c r="I7873" s="160" t="n">
        <v>46575.06</v>
      </c>
      <c r="J7873" s="160" t="n">
        <v>1495.55</v>
      </c>
      <c r="K7873" s="160" t="n">
        <v>45079.51</v>
      </c>
      <c r="L7873" s="160" t="n">
        <v>13530.6</v>
      </c>
    </row>
    <row r="7874">
      <c r="A7874" s="176" t="n">
        <v>46113</v>
      </c>
      <c r="B7874" s="104" t="inlineStr">
        <is>
          <t>2025/26</t>
        </is>
      </c>
      <c r="C7874" s="104" t="inlineStr">
        <is>
          <t>HC-109</t>
        </is>
      </c>
      <c r="D7874" s="104" t="inlineStr">
        <is>
          <t>Île-de-France</t>
        </is>
      </c>
      <c r="E7874" s="104" t="inlineStr">
        <is>
          <t>À emporter</t>
        </is>
      </c>
      <c r="F7874" s="104" t="n">
        <v>30</v>
      </c>
      <c r="G7874" s="159" t="n">
        <v>2625</v>
      </c>
      <c r="H7874" s="159" t="n">
        <v>6728</v>
      </c>
      <c r="I7874" s="160" t="n">
        <v>32678.04</v>
      </c>
      <c r="J7874" s="160" t="n">
        <v>963.8</v>
      </c>
      <c r="K7874" s="160" t="n">
        <v>31714.24</v>
      </c>
      <c r="L7874" s="160" t="n">
        <v>9457.200000000001</v>
      </c>
    </row>
    <row r="7875">
      <c r="A7875" s="176" t="n">
        <v>46113</v>
      </c>
      <c r="B7875" s="104" t="inlineStr">
        <is>
          <t>2025/26</t>
        </is>
      </c>
      <c r="C7875" s="104" t="inlineStr">
        <is>
          <t>HC-110</t>
        </is>
      </c>
      <c r="D7875" s="104" t="inlineStr">
        <is>
          <t>Nord-Ouest</t>
        </is>
      </c>
      <c r="E7875" s="104" t="inlineStr">
        <is>
          <t>Livraison</t>
        </is>
      </c>
      <c r="F7875" s="104" t="n">
        <v>30</v>
      </c>
      <c r="G7875" s="159" t="n">
        <v>1273</v>
      </c>
      <c r="H7875" s="159" t="n">
        <v>3307</v>
      </c>
      <c r="I7875" s="160" t="n">
        <v>21535.86</v>
      </c>
      <c r="J7875" s="160" t="n">
        <v>1244.02</v>
      </c>
      <c r="K7875" s="160" t="n">
        <v>20291.84</v>
      </c>
      <c r="L7875" s="160" t="n">
        <v>6248.27</v>
      </c>
    </row>
    <row r="7876">
      <c r="A7876" s="176" t="n">
        <v>46113</v>
      </c>
      <c r="B7876" s="104" t="inlineStr">
        <is>
          <t>2025/26</t>
        </is>
      </c>
      <c r="C7876" s="104" t="inlineStr">
        <is>
          <t>HC-110</t>
        </is>
      </c>
      <c r="D7876" s="104" t="inlineStr">
        <is>
          <t>Nord-Ouest</t>
        </is>
      </c>
      <c r="E7876" s="104" t="inlineStr">
        <is>
          <t>Sur place</t>
        </is>
      </c>
      <c r="F7876" s="104" t="n">
        <v>30</v>
      </c>
      <c r="G7876" s="159" t="n">
        <v>2398</v>
      </c>
      <c r="H7876" s="159" t="n">
        <v>6076</v>
      </c>
      <c r="I7876" s="160" t="n">
        <v>32298.86</v>
      </c>
      <c r="J7876" s="160" t="n">
        <v>961.48</v>
      </c>
      <c r="K7876" s="160" t="n">
        <v>31337.38</v>
      </c>
      <c r="L7876" s="160" t="n">
        <v>9306.57</v>
      </c>
    </row>
    <row r="7877">
      <c r="A7877" s="176" t="n">
        <v>46113</v>
      </c>
      <c r="B7877" s="104" t="inlineStr">
        <is>
          <t>2025/26</t>
        </is>
      </c>
      <c r="C7877" s="104" t="inlineStr">
        <is>
          <t>HC-110</t>
        </is>
      </c>
      <c r="D7877" s="104" t="inlineStr">
        <is>
          <t>Nord-Ouest</t>
        </is>
      </c>
      <c r="E7877" s="104" t="inlineStr">
        <is>
          <t>À emporter</t>
        </is>
      </c>
      <c r="F7877" s="104" t="n">
        <v>29</v>
      </c>
      <c r="G7877" s="159" t="n">
        <v>1792</v>
      </c>
      <c r="H7877" s="159" t="n">
        <v>4525</v>
      </c>
      <c r="I7877" s="160" t="n">
        <v>22336.75</v>
      </c>
      <c r="J7877" s="160" t="n">
        <v>689.97</v>
      </c>
      <c r="K7877" s="160" t="n">
        <v>21646.78</v>
      </c>
      <c r="L7877" s="160" t="n">
        <v>6432.87</v>
      </c>
    </row>
    <row r="7878">
      <c r="A7878" s="176" t="n">
        <v>46113</v>
      </c>
      <c r="B7878" s="104" t="inlineStr">
        <is>
          <t>2025/26</t>
        </is>
      </c>
      <c r="C7878" s="104" t="inlineStr">
        <is>
          <t>HC-111</t>
        </is>
      </c>
      <c r="D7878" s="104" t="inlineStr">
        <is>
          <t>Sud-Est</t>
        </is>
      </c>
      <c r="E7878" s="104" t="inlineStr">
        <is>
          <t>Livraison</t>
        </is>
      </c>
      <c r="F7878" s="104" t="n">
        <v>30</v>
      </c>
      <c r="G7878" s="159" t="n">
        <v>1906</v>
      </c>
      <c r="H7878" s="159" t="n">
        <v>4823</v>
      </c>
      <c r="I7878" s="160" t="n">
        <v>32926.39</v>
      </c>
      <c r="J7878" s="160" t="n">
        <v>2001.07</v>
      </c>
      <c r="K7878" s="160" t="n">
        <v>30925.32</v>
      </c>
      <c r="L7878" s="160" t="n">
        <v>9572.290000000001</v>
      </c>
    </row>
    <row r="7879">
      <c r="A7879" s="176" t="n">
        <v>46113</v>
      </c>
      <c r="B7879" s="104" t="inlineStr">
        <is>
          <t>2025/26</t>
        </is>
      </c>
      <c r="C7879" s="104" t="inlineStr">
        <is>
          <t>HC-111</t>
        </is>
      </c>
      <c r="D7879" s="104" t="inlineStr">
        <is>
          <t>Sud-Est</t>
        </is>
      </c>
      <c r="E7879" s="104" t="inlineStr">
        <is>
          <t>Sur place</t>
        </is>
      </c>
      <c r="F7879" s="104" t="n">
        <v>30</v>
      </c>
      <c r="G7879" s="159" t="n">
        <v>3943</v>
      </c>
      <c r="H7879" s="159" t="n">
        <v>10069</v>
      </c>
      <c r="I7879" s="160" t="n">
        <v>53217.22</v>
      </c>
      <c r="J7879" s="160" t="n">
        <v>1700.76</v>
      </c>
      <c r="K7879" s="160" t="n">
        <v>51516.46</v>
      </c>
      <c r="L7879" s="160" t="n">
        <v>15455.17</v>
      </c>
    </row>
    <row r="7880">
      <c r="A7880" s="176" t="n">
        <v>46113</v>
      </c>
      <c r="B7880" s="104" t="inlineStr">
        <is>
          <t>2025/26</t>
        </is>
      </c>
      <c r="C7880" s="104" t="inlineStr">
        <is>
          <t>HC-111</t>
        </is>
      </c>
      <c r="D7880" s="104" t="inlineStr">
        <is>
          <t>Sud-Est</t>
        </is>
      </c>
      <c r="E7880" s="104" t="inlineStr">
        <is>
          <t>À emporter</t>
        </is>
      </c>
      <c r="F7880" s="104" t="n">
        <v>30</v>
      </c>
      <c r="G7880" s="159" t="n">
        <v>3050</v>
      </c>
      <c r="H7880" s="159" t="n">
        <v>7497</v>
      </c>
      <c r="I7880" s="160" t="n">
        <v>37931.2</v>
      </c>
      <c r="J7880" s="160" t="n">
        <v>1289.05</v>
      </c>
      <c r="K7880" s="160" t="n">
        <v>36642.15</v>
      </c>
      <c r="L7880" s="160" t="n">
        <v>10853.47</v>
      </c>
    </row>
    <row r="7881">
      <c r="A7881" s="176" t="n">
        <v>46113</v>
      </c>
      <c r="B7881" s="104" t="inlineStr">
        <is>
          <t>2025/26</t>
        </is>
      </c>
      <c r="C7881" s="104" t="inlineStr">
        <is>
          <t>HC-112</t>
        </is>
      </c>
      <c r="D7881" s="104" t="inlineStr">
        <is>
          <t>Sud-Ouest</t>
        </is>
      </c>
      <c r="E7881" s="104" t="inlineStr">
        <is>
          <t>Drive</t>
        </is>
      </c>
      <c r="F7881" s="104" t="n">
        <v>30</v>
      </c>
      <c r="G7881" s="159" t="n">
        <v>680</v>
      </c>
      <c r="H7881" s="159" t="n">
        <v>1704</v>
      </c>
      <c r="I7881" s="160" t="n">
        <v>9686.559999999999</v>
      </c>
      <c r="J7881" s="160" t="n">
        <v>301.28</v>
      </c>
      <c r="K7881" s="160" t="n">
        <v>9385.280000000001</v>
      </c>
      <c r="L7881" s="160" t="n">
        <v>2794.86</v>
      </c>
    </row>
    <row r="7882">
      <c r="A7882" s="176" t="n">
        <v>46113</v>
      </c>
      <c r="B7882" s="104" t="inlineStr">
        <is>
          <t>2025/26</t>
        </is>
      </c>
      <c r="C7882" s="104" t="inlineStr">
        <is>
          <t>HC-112</t>
        </is>
      </c>
      <c r="D7882" s="104" t="inlineStr">
        <is>
          <t>Sud-Ouest</t>
        </is>
      </c>
      <c r="E7882" s="104" t="inlineStr">
        <is>
          <t>Livraison</t>
        </is>
      </c>
      <c r="F7882" s="104" t="n">
        <v>30</v>
      </c>
      <c r="G7882" s="159" t="n">
        <v>811</v>
      </c>
      <c r="H7882" s="159" t="n">
        <v>2119</v>
      </c>
      <c r="I7882" s="160" t="n">
        <v>13861.51</v>
      </c>
      <c r="J7882" s="160" t="n">
        <v>829.6799999999999</v>
      </c>
      <c r="K7882" s="160" t="n">
        <v>13031.83</v>
      </c>
      <c r="L7882" s="160" t="n">
        <v>4038.91</v>
      </c>
    </row>
    <row r="7883">
      <c r="A7883" s="176" t="n">
        <v>46113</v>
      </c>
      <c r="B7883" s="104" t="inlineStr">
        <is>
          <t>2025/26</t>
        </is>
      </c>
      <c r="C7883" s="104" t="inlineStr">
        <is>
          <t>HC-112</t>
        </is>
      </c>
      <c r="D7883" s="104" t="inlineStr">
        <is>
          <t>Sud-Ouest</t>
        </is>
      </c>
      <c r="E7883" s="104" t="inlineStr">
        <is>
          <t>Sur place</t>
        </is>
      </c>
      <c r="F7883" s="104" t="n">
        <v>30</v>
      </c>
      <c r="G7883" s="159" t="n">
        <v>1652</v>
      </c>
      <c r="H7883" s="159" t="n">
        <v>4193</v>
      </c>
      <c r="I7883" s="160" t="n">
        <v>22259.8</v>
      </c>
      <c r="J7883" s="160" t="n">
        <v>606.3</v>
      </c>
      <c r="K7883" s="160" t="n">
        <v>21653.5</v>
      </c>
      <c r="L7883" s="160" t="n">
        <v>6508.95</v>
      </c>
    </row>
    <row r="7884">
      <c r="A7884" s="176" t="n">
        <v>46113</v>
      </c>
      <c r="B7884" s="104" t="inlineStr">
        <is>
          <t>2025/26</t>
        </is>
      </c>
      <c r="C7884" s="104" t="inlineStr">
        <is>
          <t>HC-112</t>
        </is>
      </c>
      <c r="D7884" s="104" t="inlineStr">
        <is>
          <t>Sud-Ouest</t>
        </is>
      </c>
      <c r="E7884" s="104" t="inlineStr">
        <is>
          <t>À emporter</t>
        </is>
      </c>
      <c r="F7884" s="104" t="n">
        <v>30</v>
      </c>
      <c r="G7884" s="159" t="n">
        <v>1321</v>
      </c>
      <c r="H7884" s="159" t="n">
        <v>3253</v>
      </c>
      <c r="I7884" s="160" t="n">
        <v>16420.52</v>
      </c>
      <c r="J7884" s="160" t="n">
        <v>519.71</v>
      </c>
      <c r="K7884" s="160" t="n">
        <v>15900.81</v>
      </c>
      <c r="L7884" s="160" t="n">
        <v>4743.64</v>
      </c>
    </row>
    <row r="7885">
      <c r="A7885" s="176" t="n">
        <v>46113</v>
      </c>
      <c r="B7885" s="104" t="inlineStr">
        <is>
          <t>2025/26</t>
        </is>
      </c>
      <c r="C7885" s="104" t="inlineStr">
        <is>
          <t>HC-113</t>
        </is>
      </c>
      <c r="D7885" s="104" t="inlineStr">
        <is>
          <t>Île-de-France</t>
        </is>
      </c>
      <c r="E7885" s="104" t="inlineStr">
        <is>
          <t>Drive</t>
        </is>
      </c>
      <c r="F7885" s="104" t="n">
        <v>30</v>
      </c>
      <c r="G7885" s="159" t="n">
        <v>1434</v>
      </c>
      <c r="H7885" s="159" t="n">
        <v>3590</v>
      </c>
      <c r="I7885" s="160" t="n">
        <v>20375.76</v>
      </c>
      <c r="J7885" s="160" t="n">
        <v>630.83</v>
      </c>
      <c r="K7885" s="160" t="n">
        <v>19744.93</v>
      </c>
      <c r="L7885" s="160" t="n">
        <v>5890.13</v>
      </c>
    </row>
    <row r="7886">
      <c r="A7886" s="176" t="n">
        <v>46113</v>
      </c>
      <c r="B7886" s="104" t="inlineStr">
        <is>
          <t>2025/26</t>
        </is>
      </c>
      <c r="C7886" s="104" t="inlineStr">
        <is>
          <t>HC-113</t>
        </is>
      </c>
      <c r="D7886" s="104" t="inlineStr">
        <is>
          <t>Île-de-France</t>
        </is>
      </c>
      <c r="E7886" s="104" t="inlineStr">
        <is>
          <t>Livraison</t>
        </is>
      </c>
      <c r="F7886" s="104" t="n">
        <v>30</v>
      </c>
      <c r="G7886" s="159" t="n">
        <v>1652</v>
      </c>
      <c r="H7886" s="159" t="n">
        <v>4191</v>
      </c>
      <c r="I7886" s="160" t="n">
        <v>28430.4</v>
      </c>
      <c r="J7886" s="160" t="n">
        <v>1645.19</v>
      </c>
      <c r="K7886" s="160" t="n">
        <v>26785.21</v>
      </c>
      <c r="L7886" s="160" t="n">
        <v>8349.67</v>
      </c>
    </row>
    <row r="7887">
      <c r="A7887" s="176" t="n">
        <v>46113</v>
      </c>
      <c r="B7887" s="104" t="inlineStr">
        <is>
          <t>2025/26</t>
        </is>
      </c>
      <c r="C7887" s="104" t="inlineStr">
        <is>
          <t>HC-113</t>
        </is>
      </c>
      <c r="D7887" s="104" t="inlineStr">
        <is>
          <t>Île-de-France</t>
        </is>
      </c>
      <c r="E7887" s="104" t="inlineStr">
        <is>
          <t>Sur place</t>
        </is>
      </c>
      <c r="F7887" s="104" t="n">
        <v>30</v>
      </c>
      <c r="G7887" s="159" t="n">
        <v>3417</v>
      </c>
      <c r="H7887" s="159" t="n">
        <v>8742</v>
      </c>
      <c r="I7887" s="160" t="n">
        <v>46066.14</v>
      </c>
      <c r="J7887" s="160" t="n">
        <v>1462.87</v>
      </c>
      <c r="K7887" s="160" t="n">
        <v>44603.27</v>
      </c>
      <c r="L7887" s="160" t="n">
        <v>13392.36</v>
      </c>
    </row>
    <row r="7888">
      <c r="A7888" s="176" t="n">
        <v>46113</v>
      </c>
      <c r="B7888" s="104" t="inlineStr">
        <is>
          <t>2025/26</t>
        </is>
      </c>
      <c r="C7888" s="104" t="inlineStr">
        <is>
          <t>HC-113</t>
        </is>
      </c>
      <c r="D7888" s="104" t="inlineStr">
        <is>
          <t>Île-de-France</t>
        </is>
      </c>
      <c r="E7888" s="104" t="inlineStr">
        <is>
          <t>À emporter</t>
        </is>
      </c>
      <c r="F7888" s="104" t="n">
        <v>30</v>
      </c>
      <c r="G7888" s="159" t="n">
        <v>2663</v>
      </c>
      <c r="H7888" s="159" t="n">
        <v>6954</v>
      </c>
      <c r="I7888" s="160" t="n">
        <v>32756.81</v>
      </c>
      <c r="J7888" s="160" t="n">
        <v>937.9</v>
      </c>
      <c r="K7888" s="160" t="n">
        <v>31818.91</v>
      </c>
      <c r="L7888" s="160" t="n">
        <v>9500.34</v>
      </c>
    </row>
    <row r="7889">
      <c r="A7889" s="176" t="n">
        <v>46113</v>
      </c>
      <c r="B7889" s="104" t="inlineStr">
        <is>
          <t>2025/26</t>
        </is>
      </c>
      <c r="C7889" s="104" t="inlineStr">
        <is>
          <t>HC-114</t>
        </is>
      </c>
      <c r="D7889" s="104" t="inlineStr">
        <is>
          <t>Nord-Ouest</t>
        </is>
      </c>
      <c r="E7889" s="104" t="inlineStr">
        <is>
          <t>Drive</t>
        </is>
      </c>
      <c r="F7889" s="104" t="n">
        <v>30</v>
      </c>
      <c r="G7889" s="159" t="n">
        <v>839</v>
      </c>
      <c r="H7889" s="159" t="n">
        <v>2119</v>
      </c>
      <c r="I7889" s="160" t="n">
        <v>11978.77</v>
      </c>
      <c r="J7889" s="160" t="n">
        <v>354.83</v>
      </c>
      <c r="K7889" s="160" t="n">
        <v>11623.94</v>
      </c>
      <c r="L7889" s="160" t="n">
        <v>3444.03</v>
      </c>
    </row>
    <row r="7890">
      <c r="A7890" s="176" t="n">
        <v>46113</v>
      </c>
      <c r="B7890" s="104" t="inlineStr">
        <is>
          <t>2025/26</t>
        </is>
      </c>
      <c r="C7890" s="104" t="inlineStr">
        <is>
          <t>HC-114</t>
        </is>
      </c>
      <c r="D7890" s="104" t="inlineStr">
        <is>
          <t>Nord-Ouest</t>
        </is>
      </c>
      <c r="E7890" s="104" t="inlineStr">
        <is>
          <t>Livraison</t>
        </is>
      </c>
      <c r="F7890" s="104" t="n">
        <v>30</v>
      </c>
      <c r="G7890" s="159" t="n">
        <v>966</v>
      </c>
      <c r="H7890" s="159" t="n">
        <v>2419</v>
      </c>
      <c r="I7890" s="160" t="n">
        <v>16648.93</v>
      </c>
      <c r="J7890" s="160" t="n">
        <v>972.0599999999999</v>
      </c>
      <c r="K7890" s="160" t="n">
        <v>15676.87</v>
      </c>
      <c r="L7890" s="160" t="n">
        <v>4858.89</v>
      </c>
    </row>
    <row r="7891">
      <c r="A7891" s="176" t="n">
        <v>46113</v>
      </c>
      <c r="B7891" s="104" t="inlineStr">
        <is>
          <t>2025/26</t>
        </is>
      </c>
      <c r="C7891" s="104" t="inlineStr">
        <is>
          <t>HC-114</t>
        </is>
      </c>
      <c r="D7891" s="104" t="inlineStr">
        <is>
          <t>Nord-Ouest</t>
        </is>
      </c>
      <c r="E7891" s="104" t="inlineStr">
        <is>
          <t>Sur place</t>
        </is>
      </c>
      <c r="F7891" s="104" t="n">
        <v>30</v>
      </c>
      <c r="G7891" s="159" t="n">
        <v>1962</v>
      </c>
      <c r="H7891" s="159" t="n">
        <v>5111</v>
      </c>
      <c r="I7891" s="160" t="n">
        <v>26325.92</v>
      </c>
      <c r="J7891" s="160" t="n">
        <v>782.96</v>
      </c>
      <c r="K7891" s="160" t="n">
        <v>25542.96</v>
      </c>
      <c r="L7891" s="160" t="n">
        <v>7576.57</v>
      </c>
    </row>
    <row r="7892">
      <c r="A7892" s="176" t="n">
        <v>46113</v>
      </c>
      <c r="B7892" s="104" t="inlineStr">
        <is>
          <t>2025/26</t>
        </is>
      </c>
      <c r="C7892" s="104" t="inlineStr">
        <is>
          <t>HC-114</t>
        </is>
      </c>
      <c r="D7892" s="104" t="inlineStr">
        <is>
          <t>Nord-Ouest</t>
        </is>
      </c>
      <c r="E7892" s="104" t="inlineStr">
        <is>
          <t>À emporter</t>
        </is>
      </c>
      <c r="F7892" s="104" t="n">
        <v>29</v>
      </c>
      <c r="G7892" s="159" t="n">
        <v>1451</v>
      </c>
      <c r="H7892" s="159" t="n">
        <v>3754</v>
      </c>
      <c r="I7892" s="160" t="n">
        <v>18038.65</v>
      </c>
      <c r="J7892" s="160" t="n">
        <v>537.9299999999999</v>
      </c>
      <c r="K7892" s="160" t="n">
        <v>17500.72</v>
      </c>
      <c r="L7892" s="160" t="n">
        <v>5179.99</v>
      </c>
    </row>
    <row r="7893">
      <c r="A7893" s="176" t="n">
        <v>46113</v>
      </c>
      <c r="B7893" s="104" t="inlineStr">
        <is>
          <t>2025/26</t>
        </is>
      </c>
      <c r="C7893" s="104" t="inlineStr">
        <is>
          <t>HC-115</t>
        </is>
      </c>
      <c r="D7893" s="104" t="inlineStr">
        <is>
          <t>Sud-Est</t>
        </is>
      </c>
      <c r="E7893" s="104" t="inlineStr">
        <is>
          <t>Livraison</t>
        </is>
      </c>
      <c r="F7893" s="104" t="n">
        <v>30</v>
      </c>
      <c r="G7893" s="159" t="n">
        <v>1974</v>
      </c>
      <c r="H7893" s="159" t="n">
        <v>5080</v>
      </c>
      <c r="I7893" s="160" t="n">
        <v>32792.88</v>
      </c>
      <c r="J7893" s="160" t="n">
        <v>1792.92</v>
      </c>
      <c r="K7893" s="160" t="n">
        <v>30999.96</v>
      </c>
      <c r="L7893" s="160" t="n">
        <v>12362.92</v>
      </c>
    </row>
    <row r="7894">
      <c r="A7894" s="176" t="n">
        <v>46113</v>
      </c>
      <c r="B7894" s="104" t="inlineStr">
        <is>
          <t>2025/26</t>
        </is>
      </c>
      <c r="C7894" s="104" t="inlineStr">
        <is>
          <t>HC-115</t>
        </is>
      </c>
      <c r="D7894" s="104" t="inlineStr">
        <is>
          <t>Sud-Est</t>
        </is>
      </c>
      <c r="E7894" s="104" t="inlineStr">
        <is>
          <t>Sur place</t>
        </is>
      </c>
      <c r="F7894" s="104" t="n">
        <v>30</v>
      </c>
      <c r="G7894" s="159" t="n">
        <v>3507</v>
      </c>
      <c r="H7894" s="159" t="n">
        <v>8655</v>
      </c>
      <c r="I7894" s="160" t="n">
        <v>47186.01</v>
      </c>
      <c r="J7894" s="160" t="n">
        <v>1566.32</v>
      </c>
      <c r="K7894" s="160" t="n">
        <v>45619.69</v>
      </c>
      <c r="L7894" s="160" t="n">
        <v>17852.74</v>
      </c>
    </row>
    <row r="7895">
      <c r="A7895" s="176" t="n">
        <v>46113</v>
      </c>
      <c r="B7895" s="104" t="inlineStr">
        <is>
          <t>2025/26</t>
        </is>
      </c>
      <c r="C7895" s="104" t="inlineStr">
        <is>
          <t>HC-115</t>
        </is>
      </c>
      <c r="D7895" s="104" t="inlineStr">
        <is>
          <t>Sud-Est</t>
        </is>
      </c>
      <c r="E7895" s="104" t="inlineStr">
        <is>
          <t>À emporter</t>
        </is>
      </c>
      <c r="F7895" s="104" t="n">
        <v>28</v>
      </c>
      <c r="G7895" s="159" t="n">
        <v>2530</v>
      </c>
      <c r="H7895" s="159" t="n">
        <v>6475</v>
      </c>
      <c r="I7895" s="160" t="n">
        <v>30967.56</v>
      </c>
      <c r="J7895" s="160" t="n">
        <v>1056.48</v>
      </c>
      <c r="K7895" s="160" t="n">
        <v>29911.08</v>
      </c>
      <c r="L7895" s="160" t="n">
        <v>11654.37</v>
      </c>
    </row>
    <row r="7896">
      <c r="A7896" s="176" t="n">
        <v>46113</v>
      </c>
      <c r="B7896" s="104" t="inlineStr">
        <is>
          <t>2025/26</t>
        </is>
      </c>
      <c r="C7896" s="104" t="inlineStr">
        <is>
          <t>HC-116</t>
        </is>
      </c>
      <c r="D7896" s="104" t="inlineStr">
        <is>
          <t>Sud-Ouest</t>
        </is>
      </c>
      <c r="E7896" s="104" t="inlineStr">
        <is>
          <t>Livraison</t>
        </is>
      </c>
      <c r="F7896" s="104" t="n">
        <v>30</v>
      </c>
      <c r="G7896" s="159" t="n">
        <v>1725</v>
      </c>
      <c r="H7896" s="159" t="n">
        <v>4307</v>
      </c>
      <c r="I7896" s="160" t="n">
        <v>29518.93</v>
      </c>
      <c r="J7896" s="160" t="n">
        <v>1756.68</v>
      </c>
      <c r="K7896" s="160" t="n">
        <v>27762.25</v>
      </c>
      <c r="L7896" s="160" t="n">
        <v>8650.559999999999</v>
      </c>
    </row>
    <row r="7897">
      <c r="A7897" s="176" t="n">
        <v>46113</v>
      </c>
      <c r="B7897" s="104" t="inlineStr">
        <is>
          <t>2025/26</t>
        </is>
      </c>
      <c r="C7897" s="104" t="inlineStr">
        <is>
          <t>HC-116</t>
        </is>
      </c>
      <c r="D7897" s="104" t="inlineStr">
        <is>
          <t>Sud-Ouest</t>
        </is>
      </c>
      <c r="E7897" s="104" t="inlineStr">
        <is>
          <t>Sur place</t>
        </is>
      </c>
      <c r="F7897" s="104" t="n">
        <v>30</v>
      </c>
      <c r="G7897" s="159" t="n">
        <v>3193</v>
      </c>
      <c r="H7897" s="159" t="n">
        <v>8193</v>
      </c>
      <c r="I7897" s="160" t="n">
        <v>43208.13</v>
      </c>
      <c r="J7897" s="160" t="n">
        <v>1186.16</v>
      </c>
      <c r="K7897" s="160" t="n">
        <v>42021.97</v>
      </c>
      <c r="L7897" s="160" t="n">
        <v>12594.59</v>
      </c>
    </row>
    <row r="7898">
      <c r="A7898" s="176" t="n">
        <v>46113</v>
      </c>
      <c r="B7898" s="104" t="inlineStr">
        <is>
          <t>2025/26</t>
        </is>
      </c>
      <c r="C7898" s="104" t="inlineStr">
        <is>
          <t>HC-116</t>
        </is>
      </c>
      <c r="D7898" s="104" t="inlineStr">
        <is>
          <t>Sud-Ouest</t>
        </is>
      </c>
      <c r="E7898" s="104" t="inlineStr">
        <is>
          <t>À emporter</t>
        </is>
      </c>
      <c r="F7898" s="104" t="n">
        <v>29</v>
      </c>
      <c r="G7898" s="159" t="n">
        <v>2334</v>
      </c>
      <c r="H7898" s="159" t="n">
        <v>5874</v>
      </c>
      <c r="I7898" s="160" t="n">
        <v>28649.59</v>
      </c>
      <c r="J7898" s="160" t="n">
        <v>918.7</v>
      </c>
      <c r="K7898" s="160" t="n">
        <v>27730.89</v>
      </c>
      <c r="L7898" s="160" t="n">
        <v>8237.129999999999</v>
      </c>
    </row>
    <row r="7899">
      <c r="A7899" s="176" t="n">
        <v>46113</v>
      </c>
      <c r="B7899" s="104" t="inlineStr">
        <is>
          <t>2025/26</t>
        </is>
      </c>
      <c r="C7899" s="104" t="inlineStr">
        <is>
          <t>HC-117</t>
        </is>
      </c>
      <c r="D7899" s="104" t="inlineStr">
        <is>
          <t>Île-de-France</t>
        </is>
      </c>
      <c r="E7899" s="104" t="inlineStr">
        <is>
          <t>Drive</t>
        </is>
      </c>
      <c r="F7899" s="104" t="n">
        <v>30</v>
      </c>
      <c r="G7899" s="159" t="n">
        <v>1247</v>
      </c>
      <c r="H7899" s="159" t="n">
        <v>3141</v>
      </c>
      <c r="I7899" s="160" t="n">
        <v>17794.04</v>
      </c>
      <c r="J7899" s="160" t="n">
        <v>575.9299999999999</v>
      </c>
      <c r="K7899" s="160" t="n">
        <v>17218.11</v>
      </c>
      <c r="L7899" s="160" t="n">
        <v>5122.2</v>
      </c>
    </row>
    <row r="7900">
      <c r="A7900" s="176" t="n">
        <v>46113</v>
      </c>
      <c r="B7900" s="104" t="inlineStr">
        <is>
          <t>2025/26</t>
        </is>
      </c>
      <c r="C7900" s="104" t="inlineStr">
        <is>
          <t>HC-117</t>
        </is>
      </c>
      <c r="D7900" s="104" t="inlineStr">
        <is>
          <t>Île-de-France</t>
        </is>
      </c>
      <c r="E7900" s="104" t="inlineStr">
        <is>
          <t>Livraison</t>
        </is>
      </c>
      <c r="F7900" s="104" t="n">
        <v>30</v>
      </c>
      <c r="G7900" s="159" t="n">
        <v>1410</v>
      </c>
      <c r="H7900" s="159" t="n">
        <v>3561</v>
      </c>
      <c r="I7900" s="160" t="n">
        <v>24501.95</v>
      </c>
      <c r="J7900" s="160" t="n">
        <v>1545.54</v>
      </c>
      <c r="K7900" s="160" t="n">
        <v>22956.41</v>
      </c>
      <c r="L7900" s="160" t="n">
        <v>7091.71</v>
      </c>
    </row>
    <row r="7901">
      <c r="A7901" s="176" t="n">
        <v>46113</v>
      </c>
      <c r="B7901" s="104" t="inlineStr">
        <is>
          <t>2025/26</t>
        </is>
      </c>
      <c r="C7901" s="104" t="inlineStr">
        <is>
          <t>HC-117</t>
        </is>
      </c>
      <c r="D7901" s="104" t="inlineStr">
        <is>
          <t>Île-de-France</t>
        </is>
      </c>
      <c r="E7901" s="104" t="inlineStr">
        <is>
          <t>Sur place</t>
        </is>
      </c>
      <c r="F7901" s="104" t="n">
        <v>30</v>
      </c>
      <c r="G7901" s="159" t="n">
        <v>2924</v>
      </c>
      <c r="H7901" s="159" t="n">
        <v>7369</v>
      </c>
      <c r="I7901" s="160" t="n">
        <v>39353.15</v>
      </c>
      <c r="J7901" s="160" t="n">
        <v>1226.35</v>
      </c>
      <c r="K7901" s="160" t="n">
        <v>38126.8</v>
      </c>
      <c r="L7901" s="160" t="n">
        <v>11396.57</v>
      </c>
    </row>
    <row r="7902">
      <c r="A7902" s="176" t="n">
        <v>46113</v>
      </c>
      <c r="B7902" s="104" t="inlineStr">
        <is>
          <t>2025/26</t>
        </is>
      </c>
      <c r="C7902" s="104" t="inlineStr">
        <is>
          <t>HC-117</t>
        </is>
      </c>
      <c r="D7902" s="104" t="inlineStr">
        <is>
          <t>Île-de-France</t>
        </is>
      </c>
      <c r="E7902" s="104" t="inlineStr">
        <is>
          <t>À emporter</t>
        </is>
      </c>
      <c r="F7902" s="104" t="n">
        <v>30</v>
      </c>
      <c r="G7902" s="159" t="n">
        <v>2311</v>
      </c>
      <c r="H7902" s="159" t="n">
        <v>5951</v>
      </c>
      <c r="I7902" s="160" t="n">
        <v>28912.34</v>
      </c>
      <c r="J7902" s="160" t="n">
        <v>875.0599999999999</v>
      </c>
      <c r="K7902" s="160" t="n">
        <v>28037.28</v>
      </c>
      <c r="L7902" s="160" t="n">
        <v>8335.549999999999</v>
      </c>
    </row>
    <row r="7903">
      <c r="A7903" s="176" t="n">
        <v>46113</v>
      </c>
      <c r="B7903" s="104" t="inlineStr">
        <is>
          <t>2025/26</t>
        </is>
      </c>
      <c r="C7903" s="104" t="inlineStr">
        <is>
          <t>HC-118</t>
        </is>
      </c>
      <c r="D7903" s="104" t="inlineStr">
        <is>
          <t>Nord-Ouest</t>
        </is>
      </c>
      <c r="E7903" s="104" t="inlineStr">
        <is>
          <t>Livraison</t>
        </is>
      </c>
      <c r="F7903" s="104" t="n">
        <v>30</v>
      </c>
      <c r="G7903" s="159" t="n">
        <v>2326</v>
      </c>
      <c r="H7903" s="159" t="n">
        <v>5913</v>
      </c>
      <c r="I7903" s="160" t="n">
        <v>40042.22</v>
      </c>
      <c r="J7903" s="160" t="n">
        <v>2075.47</v>
      </c>
      <c r="K7903" s="160" t="n">
        <v>37966.75</v>
      </c>
      <c r="L7903" s="160" t="n">
        <v>11751.79</v>
      </c>
    </row>
    <row r="7904">
      <c r="A7904" s="176" t="n">
        <v>46113</v>
      </c>
      <c r="B7904" s="104" t="inlineStr">
        <is>
          <t>2025/26</t>
        </is>
      </c>
      <c r="C7904" s="104" t="inlineStr">
        <is>
          <t>HC-118</t>
        </is>
      </c>
      <c r="D7904" s="104" t="inlineStr">
        <is>
          <t>Nord-Ouest</t>
        </is>
      </c>
      <c r="E7904" s="104" t="inlineStr">
        <is>
          <t>Sur place</t>
        </is>
      </c>
      <c r="F7904" s="104" t="n">
        <v>29</v>
      </c>
      <c r="G7904" s="159" t="n">
        <v>4288</v>
      </c>
      <c r="H7904" s="159" t="n">
        <v>10788</v>
      </c>
      <c r="I7904" s="160" t="n">
        <v>57843.58</v>
      </c>
      <c r="J7904" s="160" t="n">
        <v>1883.6</v>
      </c>
      <c r="K7904" s="160" t="n">
        <v>55959.98</v>
      </c>
      <c r="L7904" s="160" t="n">
        <v>16709.71</v>
      </c>
    </row>
    <row r="7905">
      <c r="A7905" s="176" t="n">
        <v>46113</v>
      </c>
      <c r="B7905" s="104" t="inlineStr">
        <is>
          <t>2025/26</t>
        </is>
      </c>
      <c r="C7905" s="104" t="inlineStr">
        <is>
          <t>HC-118</t>
        </is>
      </c>
      <c r="D7905" s="104" t="inlineStr">
        <is>
          <t>Nord-Ouest</t>
        </is>
      </c>
      <c r="E7905" s="104" t="inlineStr">
        <is>
          <t>À emporter</t>
        </is>
      </c>
      <c r="F7905" s="104" t="n">
        <v>30</v>
      </c>
      <c r="G7905" s="159" t="n">
        <v>3555</v>
      </c>
      <c r="H7905" s="159" t="n">
        <v>8961</v>
      </c>
      <c r="I7905" s="160" t="n">
        <v>44656.04</v>
      </c>
      <c r="J7905" s="160" t="n">
        <v>1313.85</v>
      </c>
      <c r="K7905" s="160" t="n">
        <v>43342.19</v>
      </c>
      <c r="L7905" s="160" t="n">
        <v>12894.55</v>
      </c>
    </row>
    <row r="7906">
      <c r="A7906" s="176" t="n">
        <v>46113</v>
      </c>
      <c r="B7906" s="104" t="inlineStr">
        <is>
          <t>2025/26</t>
        </is>
      </c>
      <c r="C7906" s="104" t="inlineStr">
        <is>
          <t>HC-119</t>
        </is>
      </c>
      <c r="D7906" s="104" t="inlineStr">
        <is>
          <t>Sud-Est</t>
        </is>
      </c>
      <c r="E7906" s="104" t="inlineStr">
        <is>
          <t>Livraison</t>
        </is>
      </c>
      <c r="F7906" s="104" t="n">
        <v>30</v>
      </c>
      <c r="G7906" s="159" t="n">
        <v>1497</v>
      </c>
      <c r="H7906" s="159" t="n">
        <v>3815</v>
      </c>
      <c r="I7906" s="160" t="n">
        <v>25952.11</v>
      </c>
      <c r="J7906" s="160" t="n">
        <v>1657.53</v>
      </c>
      <c r="K7906" s="160" t="n">
        <v>24294.58</v>
      </c>
      <c r="L7906" s="160" t="n">
        <v>7554.85</v>
      </c>
    </row>
    <row r="7907">
      <c r="A7907" s="176" t="n">
        <v>46113</v>
      </c>
      <c r="B7907" s="104" t="inlineStr">
        <is>
          <t>2025/26</t>
        </is>
      </c>
      <c r="C7907" s="104" t="inlineStr">
        <is>
          <t>HC-119</t>
        </is>
      </c>
      <c r="D7907" s="104" t="inlineStr">
        <is>
          <t>Sud-Est</t>
        </is>
      </c>
      <c r="E7907" s="104" t="inlineStr">
        <is>
          <t>Sur place</t>
        </is>
      </c>
      <c r="F7907" s="104" t="n">
        <v>30</v>
      </c>
      <c r="G7907" s="159" t="n">
        <v>2981</v>
      </c>
      <c r="H7907" s="159" t="n">
        <v>7789</v>
      </c>
      <c r="I7907" s="160" t="n">
        <v>40295.07</v>
      </c>
      <c r="J7907" s="160" t="n">
        <v>1213.57</v>
      </c>
      <c r="K7907" s="160" t="n">
        <v>39081.5</v>
      </c>
      <c r="L7907" s="160" t="n">
        <v>11647.7</v>
      </c>
    </row>
    <row r="7908">
      <c r="A7908" s="176" t="n">
        <v>46113</v>
      </c>
      <c r="B7908" s="104" t="inlineStr">
        <is>
          <t>2025/26</t>
        </is>
      </c>
      <c r="C7908" s="104" t="inlineStr">
        <is>
          <t>HC-119</t>
        </is>
      </c>
      <c r="D7908" s="104" t="inlineStr">
        <is>
          <t>Sud-Est</t>
        </is>
      </c>
      <c r="E7908" s="104" t="inlineStr">
        <is>
          <t>À emporter</t>
        </is>
      </c>
      <c r="F7908" s="104" t="n">
        <v>30</v>
      </c>
      <c r="G7908" s="159" t="n">
        <v>2350</v>
      </c>
      <c r="H7908" s="159" t="n">
        <v>6207</v>
      </c>
      <c r="I7908" s="160" t="n">
        <v>29020</v>
      </c>
      <c r="J7908" s="160" t="n">
        <v>922.84</v>
      </c>
      <c r="K7908" s="160" t="n">
        <v>28097.16</v>
      </c>
      <c r="L7908" s="160" t="n">
        <v>8330.41</v>
      </c>
    </row>
    <row r="7909">
      <c r="A7909" s="176" t="n">
        <v>46113</v>
      </c>
      <c r="B7909" s="104" t="inlineStr">
        <is>
          <t>2025/26</t>
        </is>
      </c>
      <c r="C7909" s="104" t="inlineStr">
        <is>
          <t>HC-120</t>
        </is>
      </c>
      <c r="D7909" s="104" t="inlineStr">
        <is>
          <t>Sud-Ouest</t>
        </is>
      </c>
      <c r="E7909" s="104" t="inlineStr">
        <is>
          <t>Drive</t>
        </is>
      </c>
      <c r="F7909" s="104" t="n">
        <v>30</v>
      </c>
      <c r="G7909" s="159" t="n">
        <v>956</v>
      </c>
      <c r="H7909" s="159" t="n">
        <v>2475</v>
      </c>
      <c r="I7909" s="160" t="n">
        <v>13659.29</v>
      </c>
      <c r="J7909" s="160" t="n">
        <v>353.35</v>
      </c>
      <c r="K7909" s="160" t="n">
        <v>13305.94</v>
      </c>
      <c r="L7909" s="160" t="n">
        <v>4010.83</v>
      </c>
    </row>
    <row r="7910">
      <c r="A7910" s="176" t="n">
        <v>46113</v>
      </c>
      <c r="B7910" s="104" t="inlineStr">
        <is>
          <t>2025/26</t>
        </is>
      </c>
      <c r="C7910" s="104" t="inlineStr">
        <is>
          <t>HC-120</t>
        </is>
      </c>
      <c r="D7910" s="104" t="inlineStr">
        <is>
          <t>Sud-Ouest</t>
        </is>
      </c>
      <c r="E7910" s="104" t="inlineStr">
        <is>
          <t>Livraison</t>
        </is>
      </c>
      <c r="F7910" s="104" t="n">
        <v>30</v>
      </c>
      <c r="G7910" s="159" t="n">
        <v>1229</v>
      </c>
      <c r="H7910" s="159" t="n">
        <v>3036</v>
      </c>
      <c r="I7910" s="160" t="n">
        <v>20696.69</v>
      </c>
      <c r="J7910" s="160" t="n">
        <v>1243.08</v>
      </c>
      <c r="K7910" s="160" t="n">
        <v>19453.61</v>
      </c>
      <c r="L7910" s="160" t="n">
        <v>6040.99</v>
      </c>
    </row>
    <row r="7911">
      <c r="A7911" s="176" t="n">
        <v>46113</v>
      </c>
      <c r="B7911" s="104" t="inlineStr">
        <is>
          <t>2025/26</t>
        </is>
      </c>
      <c r="C7911" s="104" t="inlineStr">
        <is>
          <t>HC-120</t>
        </is>
      </c>
      <c r="D7911" s="104" t="inlineStr">
        <is>
          <t>Sud-Ouest</t>
        </is>
      </c>
      <c r="E7911" s="104" t="inlineStr">
        <is>
          <t>Sur place</t>
        </is>
      </c>
      <c r="F7911" s="104" t="n">
        <v>29</v>
      </c>
      <c r="G7911" s="159" t="n">
        <v>2230</v>
      </c>
      <c r="H7911" s="159" t="n">
        <v>5504</v>
      </c>
      <c r="I7911" s="160" t="n">
        <v>29817.52</v>
      </c>
      <c r="J7911" s="160" t="n">
        <v>854.49</v>
      </c>
      <c r="K7911" s="160" t="n">
        <v>28963.03</v>
      </c>
      <c r="L7911" s="160" t="n">
        <v>8674.75</v>
      </c>
    </row>
    <row r="7912">
      <c r="A7912" s="176" t="n">
        <v>46113</v>
      </c>
      <c r="B7912" s="104" t="inlineStr">
        <is>
          <t>2025/26</t>
        </is>
      </c>
      <c r="C7912" s="104" t="inlineStr">
        <is>
          <t>HC-120</t>
        </is>
      </c>
      <c r="D7912" s="104" t="inlineStr">
        <is>
          <t>Sud-Ouest</t>
        </is>
      </c>
      <c r="E7912" s="104" t="inlineStr">
        <is>
          <t>À emporter</t>
        </is>
      </c>
      <c r="F7912" s="104" t="n">
        <v>30</v>
      </c>
      <c r="G7912" s="159" t="n">
        <v>1790</v>
      </c>
      <c r="H7912" s="159" t="n">
        <v>4625</v>
      </c>
      <c r="I7912" s="160" t="n">
        <v>22095.29</v>
      </c>
      <c r="J7912" s="160" t="n">
        <v>631.24</v>
      </c>
      <c r="K7912" s="160" t="n">
        <v>21464.05</v>
      </c>
      <c r="L7912" s="160" t="n">
        <v>6350.11</v>
      </c>
    </row>
    <row r="7913">
      <c r="A7913" s="176" t="n">
        <v>46143</v>
      </c>
      <c r="B7913" s="104" t="inlineStr">
        <is>
          <t>2025/26</t>
        </is>
      </c>
      <c r="C7913" s="104" t="inlineStr">
        <is>
          <t>HC-001</t>
        </is>
      </c>
      <c r="D7913" s="104" t="inlineStr">
        <is>
          <t>Île-de-France</t>
        </is>
      </c>
      <c r="E7913" s="104" t="inlineStr">
        <is>
          <t>Livraison</t>
        </is>
      </c>
      <c r="F7913" s="104" t="n">
        <v>31</v>
      </c>
      <c r="G7913" s="159" t="n">
        <v>2921</v>
      </c>
      <c r="H7913" s="159" t="n">
        <v>7269</v>
      </c>
      <c r="I7913" s="160" t="n">
        <v>50478.33</v>
      </c>
      <c r="J7913" s="160" t="n">
        <v>3062.8</v>
      </c>
      <c r="K7913" s="160" t="n">
        <v>47415.53</v>
      </c>
      <c r="L7913" s="160" t="n">
        <v>14656.43</v>
      </c>
    </row>
    <row r="7914">
      <c r="A7914" s="176" t="n">
        <v>46143</v>
      </c>
      <c r="B7914" s="104" t="inlineStr">
        <is>
          <t>2025/26</t>
        </is>
      </c>
      <c r="C7914" s="104" t="inlineStr">
        <is>
          <t>HC-001</t>
        </is>
      </c>
      <c r="D7914" s="104" t="inlineStr">
        <is>
          <t>Île-de-France</t>
        </is>
      </c>
      <c r="E7914" s="104" t="inlineStr">
        <is>
          <t>Sur place</t>
        </is>
      </c>
      <c r="F7914" s="104" t="n">
        <v>31</v>
      </c>
      <c r="G7914" s="159" t="n">
        <v>5892</v>
      </c>
      <c r="H7914" s="159" t="n">
        <v>15087</v>
      </c>
      <c r="I7914" s="160" t="n">
        <v>80176.05</v>
      </c>
      <c r="J7914" s="160" t="n">
        <v>2424.69</v>
      </c>
      <c r="K7914" s="160" t="n">
        <v>77751.36</v>
      </c>
      <c r="L7914" s="160" t="n">
        <v>23137.35</v>
      </c>
    </row>
    <row r="7915">
      <c r="A7915" s="176" t="n">
        <v>46143</v>
      </c>
      <c r="B7915" s="104" t="inlineStr">
        <is>
          <t>2025/26</t>
        </is>
      </c>
      <c r="C7915" s="104" t="inlineStr">
        <is>
          <t>HC-001</t>
        </is>
      </c>
      <c r="D7915" s="104" t="inlineStr">
        <is>
          <t>Île-de-France</t>
        </is>
      </c>
      <c r="E7915" s="104" t="inlineStr">
        <is>
          <t>À emporter</t>
        </is>
      </c>
      <c r="F7915" s="104" t="n">
        <v>31</v>
      </c>
      <c r="G7915" s="159" t="n">
        <v>4584</v>
      </c>
      <c r="H7915" s="159" t="n">
        <v>11648</v>
      </c>
      <c r="I7915" s="160" t="n">
        <v>57078.15</v>
      </c>
      <c r="J7915" s="160" t="n">
        <v>1841.24</v>
      </c>
      <c r="K7915" s="160" t="n">
        <v>55236.91</v>
      </c>
      <c r="L7915" s="160" t="n">
        <v>16525.9</v>
      </c>
    </row>
    <row r="7916">
      <c r="A7916" s="176" t="n">
        <v>46143</v>
      </c>
      <c r="B7916" s="104" t="inlineStr">
        <is>
          <t>2025/26</t>
        </is>
      </c>
      <c r="C7916" s="104" t="inlineStr">
        <is>
          <t>HC-002</t>
        </is>
      </c>
      <c r="D7916" s="104" t="inlineStr">
        <is>
          <t>Nord-Ouest</t>
        </is>
      </c>
      <c r="E7916" s="104" t="inlineStr">
        <is>
          <t>Drive</t>
        </is>
      </c>
      <c r="F7916" s="104" t="n">
        <v>31</v>
      </c>
      <c r="G7916" s="159" t="n">
        <v>1117</v>
      </c>
      <c r="H7916" s="159" t="n">
        <v>2820</v>
      </c>
      <c r="I7916" s="160" t="n">
        <v>16031.47</v>
      </c>
      <c r="J7916" s="160" t="n">
        <v>430.26</v>
      </c>
      <c r="K7916" s="160" t="n">
        <v>15601.21</v>
      </c>
      <c r="L7916" s="160" t="n">
        <v>4652.08</v>
      </c>
    </row>
    <row r="7917">
      <c r="A7917" s="176" t="n">
        <v>46143</v>
      </c>
      <c r="B7917" s="104" t="inlineStr">
        <is>
          <t>2025/26</t>
        </is>
      </c>
      <c r="C7917" s="104" t="inlineStr">
        <is>
          <t>HC-002</t>
        </is>
      </c>
      <c r="D7917" s="104" t="inlineStr">
        <is>
          <t>Nord-Ouest</t>
        </is>
      </c>
      <c r="E7917" s="104" t="inlineStr">
        <is>
          <t>Livraison</t>
        </is>
      </c>
      <c r="F7917" s="104" t="n">
        <v>31</v>
      </c>
      <c r="G7917" s="159" t="n">
        <v>1312</v>
      </c>
      <c r="H7917" s="159" t="n">
        <v>3276</v>
      </c>
      <c r="I7917" s="160" t="n">
        <v>22820.99</v>
      </c>
      <c r="J7917" s="160" t="n">
        <v>1384.22</v>
      </c>
      <c r="K7917" s="160" t="n">
        <v>21436.77</v>
      </c>
      <c r="L7917" s="160" t="n">
        <v>6584.34</v>
      </c>
    </row>
    <row r="7918">
      <c r="A7918" s="176" t="n">
        <v>46143</v>
      </c>
      <c r="B7918" s="104" t="inlineStr">
        <is>
          <t>2025/26</t>
        </is>
      </c>
      <c r="C7918" s="104" t="inlineStr">
        <is>
          <t>HC-002</t>
        </is>
      </c>
      <c r="D7918" s="104" t="inlineStr">
        <is>
          <t>Nord-Ouest</t>
        </is>
      </c>
      <c r="E7918" s="104" t="inlineStr">
        <is>
          <t>Sur place</t>
        </is>
      </c>
      <c r="F7918" s="104" t="n">
        <v>31</v>
      </c>
      <c r="G7918" s="159" t="n">
        <v>2659</v>
      </c>
      <c r="H7918" s="159" t="n">
        <v>6821</v>
      </c>
      <c r="I7918" s="160" t="n">
        <v>35929.49</v>
      </c>
      <c r="J7918" s="160" t="n">
        <v>980.35</v>
      </c>
      <c r="K7918" s="160" t="n">
        <v>34949.14</v>
      </c>
      <c r="L7918" s="160" t="n">
        <v>10509.22</v>
      </c>
    </row>
    <row r="7919">
      <c r="A7919" s="176" t="n">
        <v>46143</v>
      </c>
      <c r="B7919" s="104" t="inlineStr">
        <is>
          <t>2025/26</t>
        </is>
      </c>
      <c r="C7919" s="104" t="inlineStr">
        <is>
          <t>HC-002</t>
        </is>
      </c>
      <c r="D7919" s="104" t="inlineStr">
        <is>
          <t>Nord-Ouest</t>
        </is>
      </c>
      <c r="E7919" s="104" t="inlineStr">
        <is>
          <t>À emporter</t>
        </is>
      </c>
      <c r="F7919" s="104" t="n">
        <v>31</v>
      </c>
      <c r="G7919" s="159" t="n">
        <v>2102</v>
      </c>
      <c r="H7919" s="159" t="n">
        <v>5246</v>
      </c>
      <c r="I7919" s="160" t="n">
        <v>26026.32</v>
      </c>
      <c r="J7919" s="160" t="n">
        <v>826.26</v>
      </c>
      <c r="K7919" s="160" t="n">
        <v>25200.06</v>
      </c>
      <c r="L7919" s="160" t="n">
        <v>7425.54</v>
      </c>
    </row>
    <row r="7920">
      <c r="A7920" s="176" t="n">
        <v>46143</v>
      </c>
      <c r="B7920" s="104" t="inlineStr">
        <is>
          <t>2025/26</t>
        </is>
      </c>
      <c r="C7920" s="104" t="inlineStr">
        <is>
          <t>HC-003</t>
        </is>
      </c>
      <c r="D7920" s="104" t="inlineStr">
        <is>
          <t>Sud-Est</t>
        </is>
      </c>
      <c r="E7920" s="104" t="inlineStr">
        <is>
          <t>Drive</t>
        </is>
      </c>
      <c r="F7920" s="104" t="n">
        <v>30</v>
      </c>
      <c r="G7920" s="159" t="n">
        <v>1421</v>
      </c>
      <c r="H7920" s="159" t="n">
        <v>3641</v>
      </c>
      <c r="I7920" s="160" t="n">
        <v>20456.52</v>
      </c>
      <c r="J7920" s="160" t="n">
        <v>662.66</v>
      </c>
      <c r="K7920" s="160" t="n">
        <v>19793.86</v>
      </c>
      <c r="L7920" s="160" t="n">
        <v>5906.16</v>
      </c>
    </row>
    <row r="7921">
      <c r="A7921" s="176" t="n">
        <v>46143</v>
      </c>
      <c r="B7921" s="104" t="inlineStr">
        <is>
          <t>2025/26</t>
        </is>
      </c>
      <c r="C7921" s="104" t="inlineStr">
        <is>
          <t>HC-003</t>
        </is>
      </c>
      <c r="D7921" s="104" t="inlineStr">
        <is>
          <t>Sud-Est</t>
        </is>
      </c>
      <c r="E7921" s="104" t="inlineStr">
        <is>
          <t>Livraison</t>
        </is>
      </c>
      <c r="F7921" s="104" t="n">
        <v>31</v>
      </c>
      <c r="G7921" s="159" t="n">
        <v>1839</v>
      </c>
      <c r="H7921" s="159" t="n">
        <v>4700</v>
      </c>
      <c r="I7921" s="160" t="n">
        <v>31517.67</v>
      </c>
      <c r="J7921" s="160" t="n">
        <v>1922.22</v>
      </c>
      <c r="K7921" s="160" t="n">
        <v>29595.45</v>
      </c>
      <c r="L7921" s="160" t="n">
        <v>9167.27</v>
      </c>
    </row>
    <row r="7922">
      <c r="A7922" s="176" t="n">
        <v>46143</v>
      </c>
      <c r="B7922" s="104" t="inlineStr">
        <is>
          <t>2025/26</t>
        </is>
      </c>
      <c r="C7922" s="104" t="inlineStr">
        <is>
          <t>HC-003</t>
        </is>
      </c>
      <c r="D7922" s="104" t="inlineStr">
        <is>
          <t>Sud-Est</t>
        </is>
      </c>
      <c r="E7922" s="104" t="inlineStr">
        <is>
          <t>Sur place</t>
        </is>
      </c>
      <c r="F7922" s="104" t="n">
        <v>31</v>
      </c>
      <c r="G7922" s="159" t="n">
        <v>3702</v>
      </c>
      <c r="H7922" s="159" t="n">
        <v>9666</v>
      </c>
      <c r="I7922" s="160" t="n">
        <v>49565.29</v>
      </c>
      <c r="J7922" s="160" t="n">
        <v>1410.93</v>
      </c>
      <c r="K7922" s="160" t="n">
        <v>48154.36</v>
      </c>
      <c r="L7922" s="160" t="n">
        <v>14266.14</v>
      </c>
    </row>
    <row r="7923">
      <c r="A7923" s="176" t="n">
        <v>46143</v>
      </c>
      <c r="B7923" s="104" t="inlineStr">
        <is>
          <t>2025/26</t>
        </is>
      </c>
      <c r="C7923" s="104" t="inlineStr">
        <is>
          <t>HC-003</t>
        </is>
      </c>
      <c r="D7923" s="104" t="inlineStr">
        <is>
          <t>Sud-Est</t>
        </is>
      </c>
      <c r="E7923" s="104" t="inlineStr">
        <is>
          <t>À emporter</t>
        </is>
      </c>
      <c r="F7923" s="104" t="n">
        <v>29</v>
      </c>
      <c r="G7923" s="159" t="n">
        <v>2546</v>
      </c>
      <c r="H7923" s="159" t="n">
        <v>6426</v>
      </c>
      <c r="I7923" s="160" t="n">
        <v>31504.32</v>
      </c>
      <c r="J7923" s="160" t="n">
        <v>930.14</v>
      </c>
      <c r="K7923" s="160" t="n">
        <v>30574.18</v>
      </c>
      <c r="L7923" s="160" t="n">
        <v>9153.27</v>
      </c>
    </row>
    <row r="7924">
      <c r="A7924" s="176" t="n">
        <v>46143</v>
      </c>
      <c r="B7924" s="104" t="inlineStr">
        <is>
          <t>2025/26</t>
        </is>
      </c>
      <c r="C7924" s="104" t="inlineStr">
        <is>
          <t>HC-004</t>
        </is>
      </c>
      <c r="D7924" s="104" t="inlineStr">
        <is>
          <t>Sud-Ouest</t>
        </is>
      </c>
      <c r="E7924" s="104" t="inlineStr">
        <is>
          <t>Drive</t>
        </is>
      </c>
      <c r="F7924" s="104" t="n">
        <v>29</v>
      </c>
      <c r="G7924" s="159" t="n">
        <v>1214</v>
      </c>
      <c r="H7924" s="159" t="n">
        <v>3176</v>
      </c>
      <c r="I7924" s="160" t="n">
        <v>17351.81</v>
      </c>
      <c r="J7924" s="160" t="n">
        <v>541.45</v>
      </c>
      <c r="K7924" s="160" t="n">
        <v>16810.36</v>
      </c>
      <c r="L7924" s="160" t="n">
        <v>5016.06</v>
      </c>
    </row>
    <row r="7925">
      <c r="A7925" s="176" t="n">
        <v>46143</v>
      </c>
      <c r="B7925" s="104" t="inlineStr">
        <is>
          <t>2025/26</t>
        </is>
      </c>
      <c r="C7925" s="104" t="inlineStr">
        <is>
          <t>HC-004</t>
        </is>
      </c>
      <c r="D7925" s="104" t="inlineStr">
        <is>
          <t>Sud-Ouest</t>
        </is>
      </c>
      <c r="E7925" s="104" t="inlineStr">
        <is>
          <t>Livraison</t>
        </is>
      </c>
      <c r="F7925" s="104" t="n">
        <v>31</v>
      </c>
      <c r="G7925" s="159" t="n">
        <v>1613</v>
      </c>
      <c r="H7925" s="159" t="n">
        <v>4205</v>
      </c>
      <c r="I7925" s="160" t="n">
        <v>27418.03</v>
      </c>
      <c r="J7925" s="160" t="n">
        <v>1610.41</v>
      </c>
      <c r="K7925" s="160" t="n">
        <v>25807.62</v>
      </c>
      <c r="L7925" s="160" t="n">
        <v>7993.28</v>
      </c>
    </row>
    <row r="7926">
      <c r="A7926" s="176" t="n">
        <v>46143</v>
      </c>
      <c r="B7926" s="104" t="inlineStr">
        <is>
          <t>2025/26</t>
        </is>
      </c>
      <c r="C7926" s="104" t="inlineStr">
        <is>
          <t>HC-004</t>
        </is>
      </c>
      <c r="D7926" s="104" t="inlineStr">
        <is>
          <t>Sud-Ouest</t>
        </is>
      </c>
      <c r="E7926" s="104" t="inlineStr">
        <is>
          <t>Sur place</t>
        </is>
      </c>
      <c r="F7926" s="104" t="n">
        <v>31</v>
      </c>
      <c r="G7926" s="159" t="n">
        <v>3252</v>
      </c>
      <c r="H7926" s="159" t="n">
        <v>7994</v>
      </c>
      <c r="I7926" s="160" t="n">
        <v>43794.71</v>
      </c>
      <c r="J7926" s="160" t="n">
        <v>1120.77</v>
      </c>
      <c r="K7926" s="160" t="n">
        <v>42673.94</v>
      </c>
      <c r="L7926" s="160" t="n">
        <v>12671.69</v>
      </c>
    </row>
    <row r="7927">
      <c r="A7927" s="176" t="n">
        <v>46143</v>
      </c>
      <c r="B7927" s="104" t="inlineStr">
        <is>
          <t>2025/26</t>
        </is>
      </c>
      <c r="C7927" s="104" t="inlineStr">
        <is>
          <t>HC-004</t>
        </is>
      </c>
      <c r="D7927" s="104" t="inlineStr">
        <is>
          <t>Sud-Ouest</t>
        </is>
      </c>
      <c r="E7927" s="104" t="inlineStr">
        <is>
          <t>À emporter</t>
        </is>
      </c>
      <c r="F7927" s="104" t="n">
        <v>31</v>
      </c>
      <c r="G7927" s="159" t="n">
        <v>2481</v>
      </c>
      <c r="H7927" s="159" t="n">
        <v>6304</v>
      </c>
      <c r="I7927" s="160" t="n">
        <v>30618.24</v>
      </c>
      <c r="J7927" s="160" t="n">
        <v>917.23</v>
      </c>
      <c r="K7927" s="160" t="n">
        <v>29701.01</v>
      </c>
      <c r="L7927" s="160" t="n">
        <v>8903.1</v>
      </c>
    </row>
    <row r="7928">
      <c r="A7928" s="176" t="n">
        <v>46143</v>
      </c>
      <c r="B7928" s="104" t="inlineStr">
        <is>
          <t>2025/26</t>
        </is>
      </c>
      <c r="C7928" s="104" t="inlineStr">
        <is>
          <t>HC-005</t>
        </is>
      </c>
      <c r="D7928" s="104" t="inlineStr">
        <is>
          <t>Île-de-France</t>
        </is>
      </c>
      <c r="E7928" s="104" t="inlineStr">
        <is>
          <t>Livraison</t>
        </is>
      </c>
      <c r="F7928" s="104" t="n">
        <v>31</v>
      </c>
      <c r="G7928" s="159" t="n">
        <v>2316</v>
      </c>
      <c r="H7928" s="159" t="n">
        <v>5975</v>
      </c>
      <c r="I7928" s="160" t="n">
        <v>39601.28</v>
      </c>
      <c r="J7928" s="160" t="n">
        <v>2439.17</v>
      </c>
      <c r="K7928" s="160" t="n">
        <v>37162.11</v>
      </c>
      <c r="L7928" s="160" t="n">
        <v>11492.85</v>
      </c>
    </row>
    <row r="7929">
      <c r="A7929" s="176" t="n">
        <v>46143</v>
      </c>
      <c r="B7929" s="104" t="inlineStr">
        <is>
          <t>2025/26</t>
        </is>
      </c>
      <c r="C7929" s="104" t="inlineStr">
        <is>
          <t>HC-005</t>
        </is>
      </c>
      <c r="D7929" s="104" t="inlineStr">
        <is>
          <t>Île-de-France</t>
        </is>
      </c>
      <c r="E7929" s="104" t="inlineStr">
        <is>
          <t>Sur place</t>
        </is>
      </c>
      <c r="F7929" s="104" t="n">
        <v>31</v>
      </c>
      <c r="G7929" s="159" t="n">
        <v>4828</v>
      </c>
      <c r="H7929" s="159" t="n">
        <v>12200</v>
      </c>
      <c r="I7929" s="160" t="n">
        <v>64990.79</v>
      </c>
      <c r="J7929" s="160" t="n">
        <v>1837.18</v>
      </c>
      <c r="K7929" s="160" t="n">
        <v>63153.61</v>
      </c>
      <c r="L7929" s="160" t="n">
        <v>18816.71</v>
      </c>
    </row>
    <row r="7930">
      <c r="A7930" s="176" t="n">
        <v>46143</v>
      </c>
      <c r="B7930" s="104" t="inlineStr">
        <is>
          <t>2025/26</t>
        </is>
      </c>
      <c r="C7930" s="104" t="inlineStr">
        <is>
          <t>HC-005</t>
        </is>
      </c>
      <c r="D7930" s="104" t="inlineStr">
        <is>
          <t>Île-de-France</t>
        </is>
      </c>
      <c r="E7930" s="104" t="inlineStr">
        <is>
          <t>À emporter</t>
        </is>
      </c>
      <c r="F7930" s="104" t="n">
        <v>31</v>
      </c>
      <c r="G7930" s="159" t="n">
        <v>3679</v>
      </c>
      <c r="H7930" s="159" t="n">
        <v>9327</v>
      </c>
      <c r="I7930" s="160" t="n">
        <v>45528.62</v>
      </c>
      <c r="J7930" s="160" t="n">
        <v>1470.64</v>
      </c>
      <c r="K7930" s="160" t="n">
        <v>44057.98</v>
      </c>
      <c r="L7930" s="160" t="n">
        <v>13140.3</v>
      </c>
    </row>
    <row r="7931">
      <c r="A7931" s="176" t="n">
        <v>46143</v>
      </c>
      <c r="B7931" s="104" t="inlineStr">
        <is>
          <t>2025/26</t>
        </is>
      </c>
      <c r="C7931" s="104" t="inlineStr">
        <is>
          <t>HC-006</t>
        </is>
      </c>
      <c r="D7931" s="104" t="inlineStr">
        <is>
          <t>Nord-Ouest</t>
        </is>
      </c>
      <c r="E7931" s="104" t="inlineStr">
        <is>
          <t>Livraison</t>
        </is>
      </c>
      <c r="F7931" s="104" t="n">
        <v>31</v>
      </c>
      <c r="G7931" s="159" t="n">
        <v>1544</v>
      </c>
      <c r="H7931" s="159" t="n">
        <v>3770</v>
      </c>
      <c r="I7931" s="160" t="n">
        <v>26551.55</v>
      </c>
      <c r="J7931" s="160" t="n">
        <v>1514.68</v>
      </c>
      <c r="K7931" s="160" t="n">
        <v>25036.87</v>
      </c>
      <c r="L7931" s="160" t="n">
        <v>7704.46</v>
      </c>
    </row>
    <row r="7932">
      <c r="A7932" s="176" t="n">
        <v>46143</v>
      </c>
      <c r="B7932" s="104" t="inlineStr">
        <is>
          <t>2025/26</t>
        </is>
      </c>
      <c r="C7932" s="104" t="inlineStr">
        <is>
          <t>HC-006</t>
        </is>
      </c>
      <c r="D7932" s="104" t="inlineStr">
        <is>
          <t>Nord-Ouest</t>
        </is>
      </c>
      <c r="E7932" s="104" t="inlineStr">
        <is>
          <t>Sur place</t>
        </is>
      </c>
      <c r="F7932" s="104" t="n">
        <v>31</v>
      </c>
      <c r="G7932" s="159" t="n">
        <v>3088</v>
      </c>
      <c r="H7932" s="159" t="n">
        <v>7998</v>
      </c>
      <c r="I7932" s="160" t="n">
        <v>41274.98</v>
      </c>
      <c r="J7932" s="160" t="n">
        <v>1264.85</v>
      </c>
      <c r="K7932" s="160" t="n">
        <v>40010.13</v>
      </c>
      <c r="L7932" s="160" t="n">
        <v>11878.16</v>
      </c>
    </row>
    <row r="7933">
      <c r="A7933" s="176" t="n">
        <v>46143</v>
      </c>
      <c r="B7933" s="104" t="inlineStr">
        <is>
          <t>2025/26</t>
        </is>
      </c>
      <c r="C7933" s="104" t="inlineStr">
        <is>
          <t>HC-006</t>
        </is>
      </c>
      <c r="D7933" s="104" t="inlineStr">
        <is>
          <t>Nord-Ouest</t>
        </is>
      </c>
      <c r="E7933" s="104" t="inlineStr">
        <is>
          <t>À emporter</t>
        </is>
      </c>
      <c r="F7933" s="104" t="n">
        <v>31</v>
      </c>
      <c r="G7933" s="159" t="n">
        <v>2393</v>
      </c>
      <c r="H7933" s="159" t="n">
        <v>6065</v>
      </c>
      <c r="I7933" s="160" t="n">
        <v>29677.34</v>
      </c>
      <c r="J7933" s="160" t="n">
        <v>850.77</v>
      </c>
      <c r="K7933" s="160" t="n">
        <v>28826.57</v>
      </c>
      <c r="L7933" s="160" t="n">
        <v>8624.84</v>
      </c>
    </row>
    <row r="7934">
      <c r="A7934" s="176" t="n">
        <v>46143</v>
      </c>
      <c r="B7934" s="104" t="inlineStr">
        <is>
          <t>2025/26</t>
        </is>
      </c>
      <c r="C7934" s="104" t="inlineStr">
        <is>
          <t>HC-007</t>
        </is>
      </c>
      <c r="D7934" s="104" t="inlineStr">
        <is>
          <t>Sud-Est</t>
        </is>
      </c>
      <c r="E7934" s="104" t="inlineStr">
        <is>
          <t>Livraison</t>
        </is>
      </c>
      <c r="F7934" s="104" t="n">
        <v>31</v>
      </c>
      <c r="G7934" s="159" t="n">
        <v>1657</v>
      </c>
      <c r="H7934" s="159" t="n">
        <v>4279</v>
      </c>
      <c r="I7934" s="160" t="n">
        <v>28393.47</v>
      </c>
      <c r="J7934" s="160" t="n">
        <v>1653.81</v>
      </c>
      <c r="K7934" s="160" t="n">
        <v>26739.66</v>
      </c>
      <c r="L7934" s="160" t="n">
        <v>8950.139999999999</v>
      </c>
    </row>
    <row r="7935">
      <c r="A7935" s="176" t="n">
        <v>46143</v>
      </c>
      <c r="B7935" s="104" t="inlineStr">
        <is>
          <t>2025/26</t>
        </is>
      </c>
      <c r="C7935" s="104" t="inlineStr">
        <is>
          <t>HC-007</t>
        </is>
      </c>
      <c r="D7935" s="104" t="inlineStr">
        <is>
          <t>Sud-Est</t>
        </is>
      </c>
      <c r="E7935" s="104" t="inlineStr">
        <is>
          <t>Sur place</t>
        </is>
      </c>
      <c r="F7935" s="104" t="n">
        <v>31</v>
      </c>
      <c r="G7935" s="159" t="n">
        <v>3336</v>
      </c>
      <c r="H7935" s="159" t="n">
        <v>8278</v>
      </c>
      <c r="I7935" s="160" t="n">
        <v>45046.02</v>
      </c>
      <c r="J7935" s="160" t="n">
        <v>1298.06</v>
      </c>
      <c r="K7935" s="160" t="n">
        <v>43747.96</v>
      </c>
      <c r="L7935" s="160" t="n">
        <v>14135.33</v>
      </c>
    </row>
    <row r="7936">
      <c r="A7936" s="176" t="n">
        <v>46143</v>
      </c>
      <c r="B7936" s="104" t="inlineStr">
        <is>
          <t>2025/26</t>
        </is>
      </c>
      <c r="C7936" s="104" t="inlineStr">
        <is>
          <t>HC-007</t>
        </is>
      </c>
      <c r="D7936" s="104" t="inlineStr">
        <is>
          <t>Sud-Est</t>
        </is>
      </c>
      <c r="E7936" s="104" t="inlineStr">
        <is>
          <t>À emporter</t>
        </is>
      </c>
      <c r="F7936" s="104" t="n">
        <v>31</v>
      </c>
      <c r="G7936" s="159" t="n">
        <v>2536</v>
      </c>
      <c r="H7936" s="159" t="n">
        <v>6254</v>
      </c>
      <c r="I7936" s="160" t="n">
        <v>31751.71</v>
      </c>
      <c r="J7936" s="160" t="n">
        <v>990.85</v>
      </c>
      <c r="K7936" s="160" t="n">
        <v>30760.86</v>
      </c>
      <c r="L7936" s="160" t="n">
        <v>9941.08</v>
      </c>
    </row>
    <row r="7937">
      <c r="A7937" s="176" t="n">
        <v>46143</v>
      </c>
      <c r="B7937" s="104" t="inlineStr">
        <is>
          <t>2025/26</t>
        </is>
      </c>
      <c r="C7937" s="104" t="inlineStr">
        <is>
          <t>HC-008</t>
        </is>
      </c>
      <c r="D7937" s="104" t="inlineStr">
        <is>
          <t>Sud-Ouest</t>
        </is>
      </c>
      <c r="E7937" s="104" t="inlineStr">
        <is>
          <t>Livraison</t>
        </is>
      </c>
      <c r="F7937" s="104" t="n">
        <v>31</v>
      </c>
      <c r="G7937" s="159" t="n">
        <v>2547</v>
      </c>
      <c r="H7937" s="159" t="n">
        <v>6403</v>
      </c>
      <c r="I7937" s="160" t="n">
        <v>42385.31</v>
      </c>
      <c r="J7937" s="160" t="n">
        <v>2425.78</v>
      </c>
      <c r="K7937" s="160" t="n">
        <v>39959.53</v>
      </c>
      <c r="L7937" s="160" t="n">
        <v>12394.17</v>
      </c>
    </row>
    <row r="7938">
      <c r="A7938" s="176" t="n">
        <v>46143</v>
      </c>
      <c r="B7938" s="104" t="inlineStr">
        <is>
          <t>2025/26</t>
        </is>
      </c>
      <c r="C7938" s="104" t="inlineStr">
        <is>
          <t>HC-008</t>
        </is>
      </c>
      <c r="D7938" s="104" t="inlineStr">
        <is>
          <t>Sud-Ouest</t>
        </is>
      </c>
      <c r="E7938" s="104" t="inlineStr">
        <is>
          <t>Sur place</t>
        </is>
      </c>
      <c r="F7938" s="104" t="n">
        <v>30</v>
      </c>
      <c r="G7938" s="159" t="n">
        <v>4150</v>
      </c>
      <c r="H7938" s="159" t="n">
        <v>10918</v>
      </c>
      <c r="I7938" s="160" t="n">
        <v>56169.29</v>
      </c>
      <c r="J7938" s="160" t="n">
        <v>1772.13</v>
      </c>
      <c r="K7938" s="160" t="n">
        <v>54397.16</v>
      </c>
      <c r="L7938" s="160" t="n">
        <v>16316.48</v>
      </c>
    </row>
    <row r="7939">
      <c r="A7939" s="176" t="n">
        <v>46143</v>
      </c>
      <c r="B7939" s="104" t="inlineStr">
        <is>
          <t>2025/26</t>
        </is>
      </c>
      <c r="C7939" s="104" t="inlineStr">
        <is>
          <t>HC-008</t>
        </is>
      </c>
      <c r="D7939" s="104" t="inlineStr">
        <is>
          <t>Sud-Ouest</t>
        </is>
      </c>
      <c r="E7939" s="104" t="inlineStr">
        <is>
          <t>À emporter</t>
        </is>
      </c>
      <c r="F7939" s="104" t="n">
        <v>29</v>
      </c>
      <c r="G7939" s="159" t="n">
        <v>3102</v>
      </c>
      <c r="H7939" s="159" t="n">
        <v>7745</v>
      </c>
      <c r="I7939" s="160" t="n">
        <v>38662.53</v>
      </c>
      <c r="J7939" s="160" t="n">
        <v>1019.55</v>
      </c>
      <c r="K7939" s="160" t="n">
        <v>37642.98</v>
      </c>
      <c r="L7939" s="160" t="n">
        <v>11251.31</v>
      </c>
    </row>
    <row r="7940">
      <c r="A7940" s="176" t="n">
        <v>46143</v>
      </c>
      <c r="B7940" s="104" t="inlineStr">
        <is>
          <t>2025/26</t>
        </is>
      </c>
      <c r="C7940" s="104" t="inlineStr">
        <is>
          <t>HC-009</t>
        </is>
      </c>
      <c r="D7940" s="104" t="inlineStr">
        <is>
          <t>Île-de-France</t>
        </is>
      </c>
      <c r="E7940" s="104" t="inlineStr">
        <is>
          <t>Livraison</t>
        </is>
      </c>
      <c r="F7940" s="104" t="n">
        <v>31</v>
      </c>
      <c r="G7940" s="159" t="n">
        <v>2541</v>
      </c>
      <c r="H7940" s="159" t="n">
        <v>6844</v>
      </c>
      <c r="I7940" s="160" t="n">
        <v>43713.88</v>
      </c>
      <c r="J7940" s="160" t="n">
        <v>2565.77</v>
      </c>
      <c r="K7940" s="160" t="n">
        <v>41148.11</v>
      </c>
      <c r="L7940" s="160" t="n">
        <v>12715.44</v>
      </c>
    </row>
    <row r="7941">
      <c r="A7941" s="176" t="n">
        <v>46143</v>
      </c>
      <c r="B7941" s="104" t="inlineStr">
        <is>
          <t>2025/26</t>
        </is>
      </c>
      <c r="C7941" s="104" t="inlineStr">
        <is>
          <t>HC-009</t>
        </is>
      </c>
      <c r="D7941" s="104" t="inlineStr">
        <is>
          <t>Île-de-France</t>
        </is>
      </c>
      <c r="E7941" s="104" t="inlineStr">
        <is>
          <t>Sur place</t>
        </is>
      </c>
      <c r="F7941" s="104" t="n">
        <v>31</v>
      </c>
      <c r="G7941" s="159" t="n">
        <v>5052</v>
      </c>
      <c r="H7941" s="159" t="n">
        <v>12690</v>
      </c>
      <c r="I7941" s="160" t="n">
        <v>68128.36</v>
      </c>
      <c r="J7941" s="160" t="n">
        <v>1761.23</v>
      </c>
      <c r="K7941" s="160" t="n">
        <v>66367.13</v>
      </c>
      <c r="L7941" s="160" t="n">
        <v>19689.39</v>
      </c>
    </row>
    <row r="7942">
      <c r="A7942" s="176" t="n">
        <v>46143</v>
      </c>
      <c r="B7942" s="104" t="inlineStr">
        <is>
          <t>2025/26</t>
        </is>
      </c>
      <c r="C7942" s="104" t="inlineStr">
        <is>
          <t>HC-009</t>
        </is>
      </c>
      <c r="D7942" s="104" t="inlineStr">
        <is>
          <t>Île-de-France</t>
        </is>
      </c>
      <c r="E7942" s="104" t="inlineStr">
        <is>
          <t>À emporter</t>
        </is>
      </c>
      <c r="F7942" s="104" t="n">
        <v>31</v>
      </c>
      <c r="G7942" s="159" t="n">
        <v>3969</v>
      </c>
      <c r="H7942" s="159" t="n">
        <v>10148</v>
      </c>
      <c r="I7942" s="160" t="n">
        <v>49420.77</v>
      </c>
      <c r="J7942" s="160" t="n">
        <v>1563.31</v>
      </c>
      <c r="K7942" s="160" t="n">
        <v>47857.46</v>
      </c>
      <c r="L7942" s="160" t="n">
        <v>14161.28</v>
      </c>
    </row>
    <row r="7943">
      <c r="A7943" s="176" t="n">
        <v>46143</v>
      </c>
      <c r="B7943" s="104" t="inlineStr">
        <is>
          <t>2025/26</t>
        </is>
      </c>
      <c r="C7943" s="104" t="inlineStr">
        <is>
          <t>HC-010</t>
        </is>
      </c>
      <c r="D7943" s="104" t="inlineStr">
        <is>
          <t>Nord-Ouest</t>
        </is>
      </c>
      <c r="E7943" s="104" t="inlineStr">
        <is>
          <t>Drive</t>
        </is>
      </c>
      <c r="F7943" s="104" t="n">
        <v>29</v>
      </c>
      <c r="G7943" s="159" t="n">
        <v>1889</v>
      </c>
      <c r="H7943" s="159" t="n">
        <v>4737</v>
      </c>
      <c r="I7943" s="160" t="n">
        <v>27014.02</v>
      </c>
      <c r="J7943" s="160" t="n">
        <v>864.33</v>
      </c>
      <c r="K7943" s="160" t="n">
        <v>26149.69</v>
      </c>
      <c r="L7943" s="160" t="n">
        <v>7795.99</v>
      </c>
    </row>
    <row r="7944">
      <c r="A7944" s="176" t="n">
        <v>46143</v>
      </c>
      <c r="B7944" s="104" t="inlineStr">
        <is>
          <t>2025/26</t>
        </is>
      </c>
      <c r="C7944" s="104" t="inlineStr">
        <is>
          <t>HC-010</t>
        </is>
      </c>
      <c r="D7944" s="104" t="inlineStr">
        <is>
          <t>Nord-Ouest</t>
        </is>
      </c>
      <c r="E7944" s="104" t="inlineStr">
        <is>
          <t>Livraison</t>
        </is>
      </c>
      <c r="F7944" s="104" t="n">
        <v>31</v>
      </c>
      <c r="G7944" s="159" t="n">
        <v>2546</v>
      </c>
      <c r="H7944" s="159" t="n">
        <v>6391</v>
      </c>
      <c r="I7944" s="160" t="n">
        <v>42906.9</v>
      </c>
      <c r="J7944" s="160" t="n">
        <v>2575.01</v>
      </c>
      <c r="K7944" s="160" t="n">
        <v>40331.89</v>
      </c>
      <c r="L7944" s="160" t="n">
        <v>12378.15</v>
      </c>
    </row>
    <row r="7945">
      <c r="A7945" s="176" t="n">
        <v>46143</v>
      </c>
      <c r="B7945" s="104" t="inlineStr">
        <is>
          <t>2025/26</t>
        </is>
      </c>
      <c r="C7945" s="104" t="inlineStr">
        <is>
          <t>HC-010</t>
        </is>
      </c>
      <c r="D7945" s="104" t="inlineStr">
        <is>
          <t>Nord-Ouest</t>
        </is>
      </c>
      <c r="E7945" s="104" t="inlineStr">
        <is>
          <t>Sur place</t>
        </is>
      </c>
      <c r="F7945" s="104" t="n">
        <v>31</v>
      </c>
      <c r="G7945" s="159" t="n">
        <v>4836</v>
      </c>
      <c r="H7945" s="159" t="n">
        <v>12194</v>
      </c>
      <c r="I7945" s="160" t="n">
        <v>65051.47</v>
      </c>
      <c r="J7945" s="160" t="n">
        <v>2178.68</v>
      </c>
      <c r="K7945" s="160" t="n">
        <v>62872.79</v>
      </c>
      <c r="L7945" s="160" t="n">
        <v>18671.96</v>
      </c>
    </row>
    <row r="7946">
      <c r="A7946" s="176" t="n">
        <v>46143</v>
      </c>
      <c r="B7946" s="104" t="inlineStr">
        <is>
          <t>2025/26</t>
        </is>
      </c>
      <c r="C7946" s="104" t="inlineStr">
        <is>
          <t>HC-010</t>
        </is>
      </c>
      <c r="D7946" s="104" t="inlineStr">
        <is>
          <t>Nord-Ouest</t>
        </is>
      </c>
      <c r="E7946" s="104" t="inlineStr">
        <is>
          <t>À emporter</t>
        </is>
      </c>
      <c r="F7946" s="104" t="n">
        <v>31</v>
      </c>
      <c r="G7946" s="159" t="n">
        <v>3642</v>
      </c>
      <c r="H7946" s="159" t="n">
        <v>9219</v>
      </c>
      <c r="I7946" s="160" t="n">
        <v>44797.97</v>
      </c>
      <c r="J7946" s="160" t="n">
        <v>1282.94</v>
      </c>
      <c r="K7946" s="160" t="n">
        <v>43515.03</v>
      </c>
      <c r="L7946" s="160" t="n">
        <v>12943.88</v>
      </c>
    </row>
    <row r="7947">
      <c r="A7947" s="176" t="n">
        <v>46143</v>
      </c>
      <c r="B7947" s="104" t="inlineStr">
        <is>
          <t>2025/26</t>
        </is>
      </c>
      <c r="C7947" s="104" t="inlineStr">
        <is>
          <t>HC-011</t>
        </is>
      </c>
      <c r="D7947" s="104" t="inlineStr">
        <is>
          <t>Sud-Est</t>
        </is>
      </c>
      <c r="E7947" s="104" t="inlineStr">
        <is>
          <t>Livraison</t>
        </is>
      </c>
      <c r="F7947" s="104" t="n">
        <v>31</v>
      </c>
      <c r="G7947" s="159" t="n">
        <v>2423</v>
      </c>
      <c r="H7947" s="159" t="n">
        <v>6280</v>
      </c>
      <c r="I7947" s="160" t="n">
        <v>41670.13</v>
      </c>
      <c r="J7947" s="160" t="n">
        <v>2327.51</v>
      </c>
      <c r="K7947" s="160" t="n">
        <v>39342.62</v>
      </c>
      <c r="L7947" s="160" t="n">
        <v>12139.53</v>
      </c>
    </row>
    <row r="7948">
      <c r="A7948" s="176" t="n">
        <v>46143</v>
      </c>
      <c r="B7948" s="104" t="inlineStr">
        <is>
          <t>2025/26</t>
        </is>
      </c>
      <c r="C7948" s="104" t="inlineStr">
        <is>
          <t>HC-011</t>
        </is>
      </c>
      <c r="D7948" s="104" t="inlineStr">
        <is>
          <t>Sud-Est</t>
        </is>
      </c>
      <c r="E7948" s="104" t="inlineStr">
        <is>
          <t>Sur place</t>
        </is>
      </c>
      <c r="F7948" s="104" t="n">
        <v>30</v>
      </c>
      <c r="G7948" s="159" t="n">
        <v>4536</v>
      </c>
      <c r="H7948" s="159" t="n">
        <v>11596</v>
      </c>
      <c r="I7948" s="160" t="n">
        <v>61109.97</v>
      </c>
      <c r="J7948" s="160" t="n">
        <v>2117.04</v>
      </c>
      <c r="K7948" s="160" t="n">
        <v>58992.93</v>
      </c>
      <c r="L7948" s="160" t="n">
        <v>17570.11</v>
      </c>
    </row>
    <row r="7949">
      <c r="A7949" s="176" t="n">
        <v>46143</v>
      </c>
      <c r="B7949" s="104" t="inlineStr">
        <is>
          <t>2025/26</t>
        </is>
      </c>
      <c r="C7949" s="104" t="inlineStr">
        <is>
          <t>HC-011</t>
        </is>
      </c>
      <c r="D7949" s="104" t="inlineStr">
        <is>
          <t>Sud-Est</t>
        </is>
      </c>
      <c r="E7949" s="104" t="inlineStr">
        <is>
          <t>À emporter</t>
        </is>
      </c>
      <c r="F7949" s="104" t="n">
        <v>31</v>
      </c>
      <c r="G7949" s="159" t="n">
        <v>3559</v>
      </c>
      <c r="H7949" s="159" t="n">
        <v>8985</v>
      </c>
      <c r="I7949" s="160" t="n">
        <v>44058.15</v>
      </c>
      <c r="J7949" s="160" t="n">
        <v>1330.09</v>
      </c>
      <c r="K7949" s="160" t="n">
        <v>42728.06</v>
      </c>
      <c r="L7949" s="160" t="n">
        <v>12850.93</v>
      </c>
    </row>
    <row r="7950">
      <c r="A7950" s="176" t="n">
        <v>46143</v>
      </c>
      <c r="B7950" s="104" t="inlineStr">
        <is>
          <t>2025/26</t>
        </is>
      </c>
      <c r="C7950" s="104" t="inlineStr">
        <is>
          <t>HC-012</t>
        </is>
      </c>
      <c r="D7950" s="104" t="inlineStr">
        <is>
          <t>Sud-Ouest</t>
        </is>
      </c>
      <c r="E7950" s="104" t="inlineStr">
        <is>
          <t>Drive</t>
        </is>
      </c>
      <c r="F7950" s="104" t="n">
        <v>31</v>
      </c>
      <c r="G7950" s="159" t="n">
        <v>890</v>
      </c>
      <c r="H7950" s="159" t="n">
        <v>2324</v>
      </c>
      <c r="I7950" s="160" t="n">
        <v>12721.6</v>
      </c>
      <c r="J7950" s="160" t="n">
        <v>362.45</v>
      </c>
      <c r="K7950" s="160" t="n">
        <v>12359.15</v>
      </c>
      <c r="L7950" s="160" t="n">
        <v>3679.61</v>
      </c>
    </row>
    <row r="7951">
      <c r="A7951" s="176" t="n">
        <v>46143</v>
      </c>
      <c r="B7951" s="104" t="inlineStr">
        <is>
          <t>2025/26</t>
        </is>
      </c>
      <c r="C7951" s="104" t="inlineStr">
        <is>
          <t>HC-012</t>
        </is>
      </c>
      <c r="D7951" s="104" t="inlineStr">
        <is>
          <t>Sud-Ouest</t>
        </is>
      </c>
      <c r="E7951" s="104" t="inlineStr">
        <is>
          <t>Livraison</t>
        </is>
      </c>
      <c r="F7951" s="104" t="n">
        <v>31</v>
      </c>
      <c r="G7951" s="159" t="n">
        <v>1187</v>
      </c>
      <c r="H7951" s="159" t="n">
        <v>2963</v>
      </c>
      <c r="I7951" s="160" t="n">
        <v>19747.12</v>
      </c>
      <c r="J7951" s="160" t="n">
        <v>1066.09</v>
      </c>
      <c r="K7951" s="160" t="n">
        <v>18681.03</v>
      </c>
      <c r="L7951" s="160" t="n">
        <v>5813.25</v>
      </c>
    </row>
    <row r="7952">
      <c r="A7952" s="176" t="n">
        <v>46143</v>
      </c>
      <c r="B7952" s="104" t="inlineStr">
        <is>
          <t>2025/26</t>
        </is>
      </c>
      <c r="C7952" s="104" t="inlineStr">
        <is>
          <t>HC-012</t>
        </is>
      </c>
      <c r="D7952" s="104" t="inlineStr">
        <is>
          <t>Sud-Ouest</t>
        </is>
      </c>
      <c r="E7952" s="104" t="inlineStr">
        <is>
          <t>Sur place</t>
        </is>
      </c>
      <c r="F7952" s="104" t="n">
        <v>30</v>
      </c>
      <c r="G7952" s="159" t="n">
        <v>2130</v>
      </c>
      <c r="H7952" s="159" t="n">
        <v>5523</v>
      </c>
      <c r="I7952" s="160" t="n">
        <v>28912.1</v>
      </c>
      <c r="J7952" s="160" t="n">
        <v>874.89</v>
      </c>
      <c r="K7952" s="160" t="n">
        <v>28037.21</v>
      </c>
      <c r="L7952" s="160" t="n">
        <v>8413.83</v>
      </c>
    </row>
    <row r="7953">
      <c r="A7953" s="176" t="n">
        <v>46143</v>
      </c>
      <c r="B7953" s="104" t="inlineStr">
        <is>
          <t>2025/26</t>
        </is>
      </c>
      <c r="C7953" s="104" t="inlineStr">
        <is>
          <t>HC-012</t>
        </is>
      </c>
      <c r="D7953" s="104" t="inlineStr">
        <is>
          <t>Sud-Ouest</t>
        </is>
      </c>
      <c r="E7953" s="104" t="inlineStr">
        <is>
          <t>À emporter</t>
        </is>
      </c>
      <c r="F7953" s="104" t="n">
        <v>27</v>
      </c>
      <c r="G7953" s="159" t="n">
        <v>1430</v>
      </c>
      <c r="H7953" s="159" t="n">
        <v>3577</v>
      </c>
      <c r="I7953" s="160" t="n">
        <v>17845.72</v>
      </c>
      <c r="J7953" s="160" t="n">
        <v>484.97</v>
      </c>
      <c r="K7953" s="160" t="n">
        <v>17360.75</v>
      </c>
      <c r="L7953" s="160" t="n">
        <v>5146.45</v>
      </c>
    </row>
    <row r="7954">
      <c r="A7954" s="176" t="n">
        <v>46143</v>
      </c>
      <c r="B7954" s="104" t="inlineStr">
        <is>
          <t>2025/26</t>
        </is>
      </c>
      <c r="C7954" s="104" t="inlineStr">
        <is>
          <t>HC-013</t>
        </is>
      </c>
      <c r="D7954" s="104" t="inlineStr">
        <is>
          <t>Île-de-France</t>
        </is>
      </c>
      <c r="E7954" s="104" t="inlineStr">
        <is>
          <t>Livraison</t>
        </is>
      </c>
      <c r="F7954" s="104" t="n">
        <v>29</v>
      </c>
      <c r="G7954" s="159" t="n">
        <v>1857</v>
      </c>
      <c r="H7954" s="159" t="n">
        <v>4812</v>
      </c>
      <c r="I7954" s="160" t="n">
        <v>31663.7</v>
      </c>
      <c r="J7954" s="160" t="n">
        <v>1831.54</v>
      </c>
      <c r="K7954" s="160" t="n">
        <v>29832.16</v>
      </c>
      <c r="L7954" s="160" t="n">
        <v>9290.33</v>
      </c>
    </row>
    <row r="7955">
      <c r="A7955" s="176" t="n">
        <v>46143</v>
      </c>
      <c r="B7955" s="104" t="inlineStr">
        <is>
          <t>2025/26</t>
        </is>
      </c>
      <c r="C7955" s="104" t="inlineStr">
        <is>
          <t>HC-013</t>
        </is>
      </c>
      <c r="D7955" s="104" t="inlineStr">
        <is>
          <t>Île-de-France</t>
        </is>
      </c>
      <c r="E7955" s="104" t="inlineStr">
        <is>
          <t>Sur place</t>
        </is>
      </c>
      <c r="F7955" s="104" t="n">
        <v>30</v>
      </c>
      <c r="G7955" s="159" t="n">
        <v>3687</v>
      </c>
      <c r="H7955" s="159" t="n">
        <v>9272</v>
      </c>
      <c r="I7955" s="160" t="n">
        <v>48954.52</v>
      </c>
      <c r="J7955" s="160" t="n">
        <v>1490.28</v>
      </c>
      <c r="K7955" s="160" t="n">
        <v>47464.24</v>
      </c>
      <c r="L7955" s="160" t="n">
        <v>14172.1</v>
      </c>
    </row>
    <row r="7956">
      <c r="A7956" s="176" t="n">
        <v>46143</v>
      </c>
      <c r="B7956" s="104" t="inlineStr">
        <is>
          <t>2025/26</t>
        </is>
      </c>
      <c r="C7956" s="104" t="inlineStr">
        <is>
          <t>HC-013</t>
        </is>
      </c>
      <c r="D7956" s="104" t="inlineStr">
        <is>
          <t>Île-de-France</t>
        </is>
      </c>
      <c r="E7956" s="104" t="inlineStr">
        <is>
          <t>À emporter</t>
        </is>
      </c>
      <c r="F7956" s="104" t="n">
        <v>30</v>
      </c>
      <c r="G7956" s="159" t="n">
        <v>2753</v>
      </c>
      <c r="H7956" s="159" t="n">
        <v>6929</v>
      </c>
      <c r="I7956" s="160" t="n">
        <v>34276.24</v>
      </c>
      <c r="J7956" s="160" t="n">
        <v>953.1799999999999</v>
      </c>
      <c r="K7956" s="160" t="n">
        <v>33323.06</v>
      </c>
      <c r="L7956" s="160" t="n">
        <v>9917.139999999999</v>
      </c>
    </row>
    <row r="7957">
      <c r="A7957" s="176" t="n">
        <v>46143</v>
      </c>
      <c r="B7957" s="104" t="inlineStr">
        <is>
          <t>2025/26</t>
        </is>
      </c>
      <c r="C7957" s="104" t="inlineStr">
        <is>
          <t>HC-014</t>
        </is>
      </c>
      <c r="D7957" s="104" t="inlineStr">
        <is>
          <t>Nord-Ouest</t>
        </is>
      </c>
      <c r="E7957" s="104" t="inlineStr">
        <is>
          <t>Livraison</t>
        </is>
      </c>
      <c r="F7957" s="104" t="n">
        <v>31</v>
      </c>
      <c r="G7957" s="159" t="n">
        <v>1761</v>
      </c>
      <c r="H7957" s="159" t="n">
        <v>4453</v>
      </c>
      <c r="I7957" s="160" t="n">
        <v>29826.55</v>
      </c>
      <c r="J7957" s="160" t="n">
        <v>1832.84</v>
      </c>
      <c r="K7957" s="160" t="n">
        <v>27993.71</v>
      </c>
      <c r="L7957" s="160" t="n">
        <v>8669.290000000001</v>
      </c>
    </row>
    <row r="7958">
      <c r="A7958" s="176" t="n">
        <v>46143</v>
      </c>
      <c r="B7958" s="104" t="inlineStr">
        <is>
          <t>2025/26</t>
        </is>
      </c>
      <c r="C7958" s="104" t="inlineStr">
        <is>
          <t>HC-014</t>
        </is>
      </c>
      <c r="D7958" s="104" t="inlineStr">
        <is>
          <t>Nord-Ouest</t>
        </is>
      </c>
      <c r="E7958" s="104" t="inlineStr">
        <is>
          <t>Sur place</t>
        </is>
      </c>
      <c r="F7958" s="104" t="n">
        <v>31</v>
      </c>
      <c r="G7958" s="159" t="n">
        <v>3432</v>
      </c>
      <c r="H7958" s="159" t="n">
        <v>8847</v>
      </c>
      <c r="I7958" s="160" t="n">
        <v>46512.07</v>
      </c>
      <c r="J7958" s="160" t="n">
        <v>1435.23</v>
      </c>
      <c r="K7958" s="160" t="n">
        <v>45076.84</v>
      </c>
      <c r="L7958" s="160" t="n">
        <v>13434.91</v>
      </c>
    </row>
    <row r="7959">
      <c r="A7959" s="176" t="n">
        <v>46143</v>
      </c>
      <c r="B7959" s="104" t="inlineStr">
        <is>
          <t>2025/26</t>
        </is>
      </c>
      <c r="C7959" s="104" t="inlineStr">
        <is>
          <t>HC-014</t>
        </is>
      </c>
      <c r="D7959" s="104" t="inlineStr">
        <is>
          <t>Nord-Ouest</t>
        </is>
      </c>
      <c r="E7959" s="104" t="inlineStr">
        <is>
          <t>À emporter</t>
        </is>
      </c>
      <c r="F7959" s="104" t="n">
        <v>30</v>
      </c>
      <c r="G7959" s="159" t="n">
        <v>2472</v>
      </c>
      <c r="H7959" s="159" t="n">
        <v>6123</v>
      </c>
      <c r="I7959" s="160" t="n">
        <v>30474.31</v>
      </c>
      <c r="J7959" s="160" t="n">
        <v>886.98</v>
      </c>
      <c r="K7959" s="160" t="n">
        <v>29587.33</v>
      </c>
      <c r="L7959" s="160" t="n">
        <v>8791.65</v>
      </c>
    </row>
    <row r="7960">
      <c r="A7960" s="176" t="n">
        <v>46143</v>
      </c>
      <c r="B7960" s="104" t="inlineStr">
        <is>
          <t>2025/26</t>
        </is>
      </c>
      <c r="C7960" s="104" t="inlineStr">
        <is>
          <t>HC-015</t>
        </is>
      </c>
      <c r="D7960" s="104" t="inlineStr">
        <is>
          <t>Sud-Est</t>
        </is>
      </c>
      <c r="E7960" s="104" t="inlineStr">
        <is>
          <t>Livraison</t>
        </is>
      </c>
      <c r="F7960" s="104" t="n">
        <v>31</v>
      </c>
      <c r="G7960" s="159" t="n">
        <v>1706</v>
      </c>
      <c r="H7960" s="159" t="n">
        <v>4154</v>
      </c>
      <c r="I7960" s="160" t="n">
        <v>28873.04</v>
      </c>
      <c r="J7960" s="160" t="n">
        <v>1666.3</v>
      </c>
      <c r="K7960" s="160" t="n">
        <v>27206.74</v>
      </c>
      <c r="L7960" s="160" t="n">
        <v>8381.969999999999</v>
      </c>
    </row>
    <row r="7961">
      <c r="A7961" s="176" t="n">
        <v>46143</v>
      </c>
      <c r="B7961" s="104" t="inlineStr">
        <is>
          <t>2025/26</t>
        </is>
      </c>
      <c r="C7961" s="104" t="inlineStr">
        <is>
          <t>HC-015</t>
        </is>
      </c>
      <c r="D7961" s="104" t="inlineStr">
        <is>
          <t>Sud-Est</t>
        </is>
      </c>
      <c r="E7961" s="104" t="inlineStr">
        <is>
          <t>Sur place</t>
        </is>
      </c>
      <c r="F7961" s="104" t="n">
        <v>30</v>
      </c>
      <c r="G7961" s="159" t="n">
        <v>3252</v>
      </c>
      <c r="H7961" s="159" t="n">
        <v>8298</v>
      </c>
      <c r="I7961" s="160" t="n">
        <v>43821.23</v>
      </c>
      <c r="J7961" s="160" t="n">
        <v>1287.62</v>
      </c>
      <c r="K7961" s="160" t="n">
        <v>42533.61</v>
      </c>
      <c r="L7961" s="160" t="n">
        <v>12751.85</v>
      </c>
    </row>
    <row r="7962">
      <c r="A7962" s="176" t="n">
        <v>46143</v>
      </c>
      <c r="B7962" s="104" t="inlineStr">
        <is>
          <t>2025/26</t>
        </is>
      </c>
      <c r="C7962" s="104" t="inlineStr">
        <is>
          <t>HC-015</t>
        </is>
      </c>
      <c r="D7962" s="104" t="inlineStr">
        <is>
          <t>Sud-Est</t>
        </is>
      </c>
      <c r="E7962" s="104" t="inlineStr">
        <is>
          <t>À emporter</t>
        </is>
      </c>
      <c r="F7962" s="104" t="n">
        <v>31</v>
      </c>
      <c r="G7962" s="159" t="n">
        <v>2465</v>
      </c>
      <c r="H7962" s="159" t="n">
        <v>6320</v>
      </c>
      <c r="I7962" s="160" t="n">
        <v>30683.94</v>
      </c>
      <c r="J7962" s="160" t="n">
        <v>861.3200000000001</v>
      </c>
      <c r="K7962" s="160" t="n">
        <v>29822.62</v>
      </c>
      <c r="L7962" s="160" t="n">
        <v>8854.120000000001</v>
      </c>
    </row>
    <row r="7963">
      <c r="A7963" s="176" t="n">
        <v>46143</v>
      </c>
      <c r="B7963" s="104" t="inlineStr">
        <is>
          <t>2025/26</t>
        </is>
      </c>
      <c r="C7963" s="104" t="inlineStr">
        <is>
          <t>HC-016</t>
        </is>
      </c>
      <c r="D7963" s="104" t="inlineStr">
        <is>
          <t>Sud-Ouest</t>
        </is>
      </c>
      <c r="E7963" s="104" t="inlineStr">
        <is>
          <t>Livraison</t>
        </is>
      </c>
      <c r="F7963" s="104" t="n">
        <v>31</v>
      </c>
      <c r="G7963" s="159" t="n">
        <v>2239</v>
      </c>
      <c r="H7963" s="159" t="n">
        <v>5651</v>
      </c>
      <c r="I7963" s="160" t="n">
        <v>38115.07</v>
      </c>
      <c r="J7963" s="160" t="n">
        <v>2153.21</v>
      </c>
      <c r="K7963" s="160" t="n">
        <v>35961.86</v>
      </c>
      <c r="L7963" s="160" t="n">
        <v>11132.49</v>
      </c>
    </row>
    <row r="7964">
      <c r="A7964" s="176" t="n">
        <v>46143</v>
      </c>
      <c r="B7964" s="104" t="inlineStr">
        <is>
          <t>2025/26</t>
        </is>
      </c>
      <c r="C7964" s="104" t="inlineStr">
        <is>
          <t>HC-016</t>
        </is>
      </c>
      <c r="D7964" s="104" t="inlineStr">
        <is>
          <t>Sud-Ouest</t>
        </is>
      </c>
      <c r="E7964" s="104" t="inlineStr">
        <is>
          <t>Sur place</t>
        </is>
      </c>
      <c r="F7964" s="104" t="n">
        <v>31</v>
      </c>
      <c r="G7964" s="159" t="n">
        <v>4247</v>
      </c>
      <c r="H7964" s="159" t="n">
        <v>10833</v>
      </c>
      <c r="I7964" s="160" t="n">
        <v>58002.88</v>
      </c>
      <c r="J7964" s="160" t="n">
        <v>1788.97</v>
      </c>
      <c r="K7964" s="160" t="n">
        <v>56213.91</v>
      </c>
      <c r="L7964" s="160" t="n">
        <v>16733.87</v>
      </c>
    </row>
    <row r="7965">
      <c r="A7965" s="176" t="n">
        <v>46143</v>
      </c>
      <c r="B7965" s="104" t="inlineStr">
        <is>
          <t>2025/26</t>
        </is>
      </c>
      <c r="C7965" s="104" t="inlineStr">
        <is>
          <t>HC-016</t>
        </is>
      </c>
      <c r="D7965" s="104" t="inlineStr">
        <is>
          <t>Sud-Ouest</t>
        </is>
      </c>
      <c r="E7965" s="104" t="inlineStr">
        <is>
          <t>À emporter</t>
        </is>
      </c>
      <c r="F7965" s="104" t="n">
        <v>30</v>
      </c>
      <c r="G7965" s="159" t="n">
        <v>3191</v>
      </c>
      <c r="H7965" s="159" t="n">
        <v>7967</v>
      </c>
      <c r="I7965" s="160" t="n">
        <v>39769.07</v>
      </c>
      <c r="J7965" s="160" t="n">
        <v>1365.84</v>
      </c>
      <c r="K7965" s="160" t="n">
        <v>38403.23</v>
      </c>
      <c r="L7965" s="160" t="n">
        <v>11456.78</v>
      </c>
    </row>
    <row r="7966">
      <c r="A7966" s="176" t="n">
        <v>46143</v>
      </c>
      <c r="B7966" s="104" t="inlineStr">
        <is>
          <t>2025/26</t>
        </is>
      </c>
      <c r="C7966" s="104" t="inlineStr">
        <is>
          <t>HC-017</t>
        </is>
      </c>
      <c r="D7966" s="104" t="inlineStr">
        <is>
          <t>Île-de-France</t>
        </is>
      </c>
      <c r="E7966" s="104" t="inlineStr">
        <is>
          <t>Drive</t>
        </is>
      </c>
      <c r="F7966" s="104" t="n">
        <v>31</v>
      </c>
      <c r="G7966" s="159" t="n">
        <v>1377</v>
      </c>
      <c r="H7966" s="159" t="n">
        <v>3624</v>
      </c>
      <c r="I7966" s="160" t="n">
        <v>19623.65</v>
      </c>
      <c r="J7966" s="160" t="n">
        <v>558.7</v>
      </c>
      <c r="K7966" s="160" t="n">
        <v>19064.95</v>
      </c>
      <c r="L7966" s="160" t="n">
        <v>5685.4</v>
      </c>
    </row>
    <row r="7967">
      <c r="A7967" s="176" t="n">
        <v>46143</v>
      </c>
      <c r="B7967" s="104" t="inlineStr">
        <is>
          <t>2025/26</t>
        </is>
      </c>
      <c r="C7967" s="104" t="inlineStr">
        <is>
          <t>HC-017</t>
        </is>
      </c>
      <c r="D7967" s="104" t="inlineStr">
        <is>
          <t>Île-de-France</t>
        </is>
      </c>
      <c r="E7967" s="104" t="inlineStr">
        <is>
          <t>Livraison</t>
        </is>
      </c>
      <c r="F7967" s="104" t="n">
        <v>31</v>
      </c>
      <c r="G7967" s="159" t="n">
        <v>1633</v>
      </c>
      <c r="H7967" s="159" t="n">
        <v>4186</v>
      </c>
      <c r="I7967" s="160" t="n">
        <v>28420.08</v>
      </c>
      <c r="J7967" s="160" t="n">
        <v>1622.15</v>
      </c>
      <c r="K7967" s="160" t="n">
        <v>26797.93</v>
      </c>
      <c r="L7967" s="160" t="n">
        <v>8285.440000000001</v>
      </c>
    </row>
    <row r="7968">
      <c r="A7968" s="176" t="n">
        <v>46143</v>
      </c>
      <c r="B7968" s="104" t="inlineStr">
        <is>
          <t>2025/26</t>
        </is>
      </c>
      <c r="C7968" s="104" t="inlineStr">
        <is>
          <t>HC-017</t>
        </is>
      </c>
      <c r="D7968" s="104" t="inlineStr">
        <is>
          <t>Île-de-France</t>
        </is>
      </c>
      <c r="E7968" s="104" t="inlineStr">
        <is>
          <t>Sur place</t>
        </is>
      </c>
      <c r="F7968" s="104" t="n">
        <v>31</v>
      </c>
      <c r="G7968" s="159" t="n">
        <v>3337</v>
      </c>
      <c r="H7968" s="159" t="n">
        <v>8613</v>
      </c>
      <c r="I7968" s="160" t="n">
        <v>44715.77</v>
      </c>
      <c r="J7968" s="160" t="n">
        <v>1325.24</v>
      </c>
      <c r="K7968" s="160" t="n">
        <v>43390.53</v>
      </c>
      <c r="L7968" s="160" t="n">
        <v>12896.5</v>
      </c>
    </row>
    <row r="7969">
      <c r="A7969" s="176" t="n">
        <v>46143</v>
      </c>
      <c r="B7969" s="104" t="inlineStr">
        <is>
          <t>2025/26</t>
        </is>
      </c>
      <c r="C7969" s="104" t="inlineStr">
        <is>
          <t>HC-017</t>
        </is>
      </c>
      <c r="D7969" s="104" t="inlineStr">
        <is>
          <t>Île-de-France</t>
        </is>
      </c>
      <c r="E7969" s="104" t="inlineStr">
        <is>
          <t>À emporter</t>
        </is>
      </c>
      <c r="F7969" s="104" t="n">
        <v>31</v>
      </c>
      <c r="G7969" s="159" t="n">
        <v>2502</v>
      </c>
      <c r="H7969" s="159" t="n">
        <v>6458</v>
      </c>
      <c r="I7969" s="160" t="n">
        <v>30642.12</v>
      </c>
      <c r="J7969" s="160" t="n">
        <v>973.8099999999999</v>
      </c>
      <c r="K7969" s="160" t="n">
        <v>29668.31</v>
      </c>
      <c r="L7969" s="160" t="n">
        <v>8862.809999999999</v>
      </c>
    </row>
    <row r="7970">
      <c r="A7970" s="176" t="n">
        <v>46143</v>
      </c>
      <c r="B7970" s="104" t="inlineStr">
        <is>
          <t>2025/26</t>
        </is>
      </c>
      <c r="C7970" s="104" t="inlineStr">
        <is>
          <t>HC-018</t>
        </is>
      </c>
      <c r="D7970" s="104" t="inlineStr">
        <is>
          <t>Nord-Ouest</t>
        </is>
      </c>
      <c r="E7970" s="104" t="inlineStr">
        <is>
          <t>Drive</t>
        </is>
      </c>
      <c r="F7970" s="104" t="n">
        <v>31</v>
      </c>
      <c r="G7970" s="159" t="n">
        <v>846</v>
      </c>
      <c r="H7970" s="159" t="n">
        <v>2179</v>
      </c>
      <c r="I7970" s="160" t="n">
        <v>12153.14</v>
      </c>
      <c r="J7970" s="160" t="n">
        <v>306.62</v>
      </c>
      <c r="K7970" s="160" t="n">
        <v>11846.52</v>
      </c>
      <c r="L7970" s="160" t="n">
        <v>3537.17</v>
      </c>
    </row>
    <row r="7971">
      <c r="A7971" s="176" t="n">
        <v>46143</v>
      </c>
      <c r="B7971" s="104" t="inlineStr">
        <is>
          <t>2025/26</t>
        </is>
      </c>
      <c r="C7971" s="104" t="inlineStr">
        <is>
          <t>HC-018</t>
        </is>
      </c>
      <c r="D7971" s="104" t="inlineStr">
        <is>
          <t>Nord-Ouest</t>
        </is>
      </c>
      <c r="E7971" s="104" t="inlineStr">
        <is>
          <t>Livraison</t>
        </is>
      </c>
      <c r="F7971" s="104" t="n">
        <v>31</v>
      </c>
      <c r="G7971" s="159" t="n">
        <v>994</v>
      </c>
      <c r="H7971" s="159" t="n">
        <v>2627</v>
      </c>
      <c r="I7971" s="160" t="n">
        <v>17067.29</v>
      </c>
      <c r="J7971" s="160" t="n">
        <v>1070.22</v>
      </c>
      <c r="K7971" s="160" t="n">
        <v>15997.07</v>
      </c>
      <c r="L7971" s="160" t="n">
        <v>4951.86</v>
      </c>
    </row>
    <row r="7972">
      <c r="A7972" s="176" t="n">
        <v>46143</v>
      </c>
      <c r="B7972" s="104" t="inlineStr">
        <is>
          <t>2025/26</t>
        </is>
      </c>
      <c r="C7972" s="104" t="inlineStr">
        <is>
          <t>HC-018</t>
        </is>
      </c>
      <c r="D7972" s="104" t="inlineStr">
        <is>
          <t>Nord-Ouest</t>
        </is>
      </c>
      <c r="E7972" s="104" t="inlineStr">
        <is>
          <t>Sur place</t>
        </is>
      </c>
      <c r="F7972" s="104" t="n">
        <v>31</v>
      </c>
      <c r="G7972" s="159" t="n">
        <v>1972</v>
      </c>
      <c r="H7972" s="159" t="n">
        <v>5082</v>
      </c>
      <c r="I7972" s="160" t="n">
        <v>26780.73</v>
      </c>
      <c r="J7972" s="160" t="n">
        <v>855.45</v>
      </c>
      <c r="K7972" s="160" t="n">
        <v>25925.28</v>
      </c>
      <c r="L7972" s="160" t="n">
        <v>7626.94</v>
      </c>
    </row>
    <row r="7973">
      <c r="A7973" s="176" t="n">
        <v>46143</v>
      </c>
      <c r="B7973" s="104" t="inlineStr">
        <is>
          <t>2025/26</t>
        </is>
      </c>
      <c r="C7973" s="104" t="inlineStr">
        <is>
          <t>HC-018</t>
        </is>
      </c>
      <c r="D7973" s="104" t="inlineStr">
        <is>
          <t>Nord-Ouest</t>
        </is>
      </c>
      <c r="E7973" s="104" t="inlineStr">
        <is>
          <t>À emporter</t>
        </is>
      </c>
      <c r="F7973" s="104" t="n">
        <v>31</v>
      </c>
      <c r="G7973" s="159" t="n">
        <v>1545</v>
      </c>
      <c r="H7973" s="159" t="n">
        <v>4152</v>
      </c>
      <c r="I7973" s="160" t="n">
        <v>19187.86</v>
      </c>
      <c r="J7973" s="160" t="n">
        <v>661.83</v>
      </c>
      <c r="K7973" s="160" t="n">
        <v>18526.03</v>
      </c>
      <c r="L7973" s="160" t="n">
        <v>5515.8</v>
      </c>
    </row>
    <row r="7974">
      <c r="A7974" s="176" t="n">
        <v>46143</v>
      </c>
      <c r="B7974" s="104" t="inlineStr">
        <is>
          <t>2025/26</t>
        </is>
      </c>
      <c r="C7974" s="104" t="inlineStr">
        <is>
          <t>HC-019</t>
        </is>
      </c>
      <c r="D7974" s="104" t="inlineStr">
        <is>
          <t>Sud-Est</t>
        </is>
      </c>
      <c r="E7974" s="104" t="inlineStr">
        <is>
          <t>Livraison</t>
        </is>
      </c>
      <c r="F7974" s="104" t="n">
        <v>31</v>
      </c>
      <c r="G7974" s="159" t="n">
        <v>1741</v>
      </c>
      <c r="H7974" s="159" t="n">
        <v>4462</v>
      </c>
      <c r="I7974" s="160" t="n">
        <v>29006.63</v>
      </c>
      <c r="J7974" s="160" t="n">
        <v>1588.89</v>
      </c>
      <c r="K7974" s="160" t="n">
        <v>27417.74</v>
      </c>
      <c r="L7974" s="160" t="n">
        <v>9500.889999999999</v>
      </c>
    </row>
    <row r="7975">
      <c r="A7975" s="176" t="n">
        <v>46143</v>
      </c>
      <c r="B7975" s="104" t="inlineStr">
        <is>
          <t>2025/26</t>
        </is>
      </c>
      <c r="C7975" s="104" t="inlineStr">
        <is>
          <t>HC-019</t>
        </is>
      </c>
      <c r="D7975" s="104" t="inlineStr">
        <is>
          <t>Sud-Est</t>
        </is>
      </c>
      <c r="E7975" s="104" t="inlineStr">
        <is>
          <t>Sur place</t>
        </is>
      </c>
      <c r="F7975" s="104" t="n">
        <v>30</v>
      </c>
      <c r="G7975" s="159" t="n">
        <v>2978</v>
      </c>
      <c r="H7975" s="159" t="n">
        <v>7569</v>
      </c>
      <c r="I7975" s="160" t="n">
        <v>39977.9</v>
      </c>
      <c r="J7975" s="160" t="n">
        <v>1333.36</v>
      </c>
      <c r="K7975" s="160" t="n">
        <v>38644.54</v>
      </c>
      <c r="L7975" s="160" t="n">
        <v>12832.11</v>
      </c>
    </row>
    <row r="7976">
      <c r="A7976" s="176" t="n">
        <v>46143</v>
      </c>
      <c r="B7976" s="104" t="inlineStr">
        <is>
          <t>2025/26</t>
        </is>
      </c>
      <c r="C7976" s="104" t="inlineStr">
        <is>
          <t>HC-019</t>
        </is>
      </c>
      <c r="D7976" s="104" t="inlineStr">
        <is>
          <t>Sud-Est</t>
        </is>
      </c>
      <c r="E7976" s="104" t="inlineStr">
        <is>
          <t>À emporter</t>
        </is>
      </c>
      <c r="F7976" s="104" t="n">
        <v>30</v>
      </c>
      <c r="G7976" s="159" t="n">
        <v>2303</v>
      </c>
      <c r="H7976" s="159" t="n">
        <v>5765</v>
      </c>
      <c r="I7976" s="160" t="n">
        <v>28386.69</v>
      </c>
      <c r="J7976" s="160" t="n">
        <v>737.5</v>
      </c>
      <c r="K7976" s="160" t="n">
        <v>27649.19</v>
      </c>
      <c r="L7976" s="160" t="n">
        <v>9219.209999999999</v>
      </c>
    </row>
    <row r="7977">
      <c r="A7977" s="176" t="n">
        <v>46143</v>
      </c>
      <c r="B7977" s="104" t="inlineStr">
        <is>
          <t>2025/26</t>
        </is>
      </c>
      <c r="C7977" s="104" t="inlineStr">
        <is>
          <t>HC-020</t>
        </is>
      </c>
      <c r="D7977" s="104" t="inlineStr">
        <is>
          <t>Sud-Ouest</t>
        </is>
      </c>
      <c r="E7977" s="104" t="inlineStr">
        <is>
          <t>Livraison</t>
        </is>
      </c>
      <c r="F7977" s="104" t="n">
        <v>31</v>
      </c>
      <c r="G7977" s="159" t="n">
        <v>1686</v>
      </c>
      <c r="H7977" s="159" t="n">
        <v>4296</v>
      </c>
      <c r="I7977" s="160" t="n">
        <v>28930.56</v>
      </c>
      <c r="J7977" s="160" t="n">
        <v>1723.53</v>
      </c>
      <c r="K7977" s="160" t="n">
        <v>27207.03</v>
      </c>
      <c r="L7977" s="160" t="n">
        <v>8386.190000000001</v>
      </c>
    </row>
    <row r="7978">
      <c r="A7978" s="176" t="n">
        <v>46143</v>
      </c>
      <c r="B7978" s="104" t="inlineStr">
        <is>
          <t>2025/26</t>
        </is>
      </c>
      <c r="C7978" s="104" t="inlineStr">
        <is>
          <t>HC-020</t>
        </is>
      </c>
      <c r="D7978" s="104" t="inlineStr">
        <is>
          <t>Sud-Ouest</t>
        </is>
      </c>
      <c r="E7978" s="104" t="inlineStr">
        <is>
          <t>Sur place</t>
        </is>
      </c>
      <c r="F7978" s="104" t="n">
        <v>31</v>
      </c>
      <c r="G7978" s="159" t="n">
        <v>3595</v>
      </c>
      <c r="H7978" s="159" t="n">
        <v>9272</v>
      </c>
      <c r="I7978" s="160" t="n">
        <v>48284.8</v>
      </c>
      <c r="J7978" s="160" t="n">
        <v>1348.23</v>
      </c>
      <c r="K7978" s="160" t="n">
        <v>46936.57</v>
      </c>
      <c r="L7978" s="160" t="n">
        <v>13918.18</v>
      </c>
    </row>
    <row r="7979">
      <c r="A7979" s="176" t="n">
        <v>46143</v>
      </c>
      <c r="B7979" s="104" t="inlineStr">
        <is>
          <t>2025/26</t>
        </is>
      </c>
      <c r="C7979" s="104" t="inlineStr">
        <is>
          <t>HC-020</t>
        </is>
      </c>
      <c r="D7979" s="104" t="inlineStr">
        <is>
          <t>Sud-Ouest</t>
        </is>
      </c>
      <c r="E7979" s="104" t="inlineStr">
        <is>
          <t>À emporter</t>
        </is>
      </c>
      <c r="F7979" s="104" t="n">
        <v>30</v>
      </c>
      <c r="G7979" s="159" t="n">
        <v>2622</v>
      </c>
      <c r="H7979" s="159" t="n">
        <v>6576</v>
      </c>
      <c r="I7979" s="160" t="n">
        <v>32573.79</v>
      </c>
      <c r="J7979" s="160" t="n">
        <v>1013.02</v>
      </c>
      <c r="K7979" s="160" t="n">
        <v>31560.77</v>
      </c>
      <c r="L7979" s="160" t="n">
        <v>9414.84</v>
      </c>
    </row>
    <row r="7980">
      <c r="A7980" s="176" t="n">
        <v>46143</v>
      </c>
      <c r="B7980" s="104" t="inlineStr">
        <is>
          <t>2025/26</t>
        </is>
      </c>
      <c r="C7980" s="104" t="inlineStr">
        <is>
          <t>HC-021</t>
        </is>
      </c>
      <c r="D7980" s="104" t="inlineStr">
        <is>
          <t>Île-de-France</t>
        </is>
      </c>
      <c r="E7980" s="104" t="inlineStr">
        <is>
          <t>Drive</t>
        </is>
      </c>
      <c r="F7980" s="104" t="n">
        <v>31</v>
      </c>
      <c r="G7980" s="159" t="n">
        <v>1111</v>
      </c>
      <c r="H7980" s="159" t="n">
        <v>2778</v>
      </c>
      <c r="I7980" s="160" t="n">
        <v>15878.71</v>
      </c>
      <c r="J7980" s="160" t="n">
        <v>500.2</v>
      </c>
      <c r="K7980" s="160" t="n">
        <v>15378.51</v>
      </c>
      <c r="L7980" s="160" t="n">
        <v>4600.09</v>
      </c>
    </row>
    <row r="7981">
      <c r="A7981" s="176" t="n">
        <v>46143</v>
      </c>
      <c r="B7981" s="104" t="inlineStr">
        <is>
          <t>2025/26</t>
        </is>
      </c>
      <c r="C7981" s="104" t="inlineStr">
        <is>
          <t>HC-021</t>
        </is>
      </c>
      <c r="D7981" s="104" t="inlineStr">
        <is>
          <t>Île-de-France</t>
        </is>
      </c>
      <c r="E7981" s="104" t="inlineStr">
        <is>
          <t>Livraison</t>
        </is>
      </c>
      <c r="F7981" s="104" t="n">
        <v>31</v>
      </c>
      <c r="G7981" s="159" t="n">
        <v>1408</v>
      </c>
      <c r="H7981" s="159" t="n">
        <v>3538</v>
      </c>
      <c r="I7981" s="160" t="n">
        <v>24171.75</v>
      </c>
      <c r="J7981" s="160" t="n">
        <v>1346.31</v>
      </c>
      <c r="K7981" s="160" t="n">
        <v>22825.44</v>
      </c>
      <c r="L7981" s="160" t="n">
        <v>7027.63</v>
      </c>
    </row>
    <row r="7982">
      <c r="A7982" s="176" t="n">
        <v>46143</v>
      </c>
      <c r="B7982" s="104" t="inlineStr">
        <is>
          <t>2025/26</t>
        </is>
      </c>
      <c r="C7982" s="104" t="inlineStr">
        <is>
          <t>HC-021</t>
        </is>
      </c>
      <c r="D7982" s="104" t="inlineStr">
        <is>
          <t>Île-de-France</t>
        </is>
      </c>
      <c r="E7982" s="104" t="inlineStr">
        <is>
          <t>Sur place</t>
        </is>
      </c>
      <c r="F7982" s="104" t="n">
        <v>31</v>
      </c>
      <c r="G7982" s="159" t="n">
        <v>2692</v>
      </c>
      <c r="H7982" s="159" t="n">
        <v>6907</v>
      </c>
      <c r="I7982" s="160" t="n">
        <v>36548.63</v>
      </c>
      <c r="J7982" s="160" t="n">
        <v>1072.5</v>
      </c>
      <c r="K7982" s="160" t="n">
        <v>35476.13</v>
      </c>
      <c r="L7982" s="160" t="n">
        <v>10603.27</v>
      </c>
    </row>
    <row r="7983">
      <c r="A7983" s="176" t="n">
        <v>46143</v>
      </c>
      <c r="B7983" s="104" t="inlineStr">
        <is>
          <t>2025/26</t>
        </is>
      </c>
      <c r="C7983" s="104" t="inlineStr">
        <is>
          <t>HC-021</t>
        </is>
      </c>
      <c r="D7983" s="104" t="inlineStr">
        <is>
          <t>Île-de-France</t>
        </is>
      </c>
      <c r="E7983" s="104" t="inlineStr">
        <is>
          <t>À emporter</t>
        </is>
      </c>
      <c r="F7983" s="104" t="n">
        <v>30</v>
      </c>
      <c r="G7983" s="159" t="n">
        <v>2086</v>
      </c>
      <c r="H7983" s="159" t="n">
        <v>5324</v>
      </c>
      <c r="I7983" s="160" t="n">
        <v>25580.2</v>
      </c>
      <c r="J7983" s="160" t="n">
        <v>803.77</v>
      </c>
      <c r="K7983" s="160" t="n">
        <v>24776.43</v>
      </c>
      <c r="L7983" s="160" t="n">
        <v>7355.67</v>
      </c>
    </row>
    <row r="7984">
      <c r="A7984" s="176" t="n">
        <v>46143</v>
      </c>
      <c r="B7984" s="104" t="inlineStr">
        <is>
          <t>2025/26</t>
        </is>
      </c>
      <c r="C7984" s="104" t="inlineStr">
        <is>
          <t>HC-022</t>
        </is>
      </c>
      <c r="D7984" s="104" t="inlineStr">
        <is>
          <t>Nord-Ouest</t>
        </is>
      </c>
      <c r="E7984" s="104" t="inlineStr">
        <is>
          <t>Livraison</t>
        </is>
      </c>
      <c r="F7984" s="104" t="n">
        <v>31</v>
      </c>
      <c r="G7984" s="159" t="n">
        <v>1525</v>
      </c>
      <c r="H7984" s="159" t="n">
        <v>3946</v>
      </c>
      <c r="I7984" s="160" t="n">
        <v>26488.31</v>
      </c>
      <c r="J7984" s="160" t="n">
        <v>1587.25</v>
      </c>
      <c r="K7984" s="160" t="n">
        <v>24901.06</v>
      </c>
      <c r="L7984" s="160" t="n">
        <v>7717.56</v>
      </c>
    </row>
    <row r="7985">
      <c r="A7985" s="176" t="n">
        <v>46143</v>
      </c>
      <c r="B7985" s="104" t="inlineStr">
        <is>
          <t>2025/26</t>
        </is>
      </c>
      <c r="C7985" s="104" t="inlineStr">
        <is>
          <t>HC-022</t>
        </is>
      </c>
      <c r="D7985" s="104" t="inlineStr">
        <is>
          <t>Nord-Ouest</t>
        </is>
      </c>
      <c r="E7985" s="104" t="inlineStr">
        <is>
          <t>Sur place</t>
        </is>
      </c>
      <c r="F7985" s="104" t="n">
        <v>31</v>
      </c>
      <c r="G7985" s="159" t="n">
        <v>3116</v>
      </c>
      <c r="H7985" s="159" t="n">
        <v>8097</v>
      </c>
      <c r="I7985" s="160" t="n">
        <v>42102.71</v>
      </c>
      <c r="J7985" s="160" t="n">
        <v>1190.46</v>
      </c>
      <c r="K7985" s="160" t="n">
        <v>40912.25</v>
      </c>
      <c r="L7985" s="160" t="n">
        <v>12075.98</v>
      </c>
    </row>
    <row r="7986">
      <c r="A7986" s="176" t="n">
        <v>46143</v>
      </c>
      <c r="B7986" s="104" t="inlineStr">
        <is>
          <t>2025/26</t>
        </is>
      </c>
      <c r="C7986" s="104" t="inlineStr">
        <is>
          <t>HC-022</t>
        </is>
      </c>
      <c r="D7986" s="104" t="inlineStr">
        <is>
          <t>Nord-Ouest</t>
        </is>
      </c>
      <c r="E7986" s="104" t="inlineStr">
        <is>
          <t>À emporter</t>
        </is>
      </c>
      <c r="F7986" s="104" t="n">
        <v>31</v>
      </c>
      <c r="G7986" s="159" t="n">
        <v>2432</v>
      </c>
      <c r="H7986" s="159" t="n">
        <v>6193</v>
      </c>
      <c r="I7986" s="160" t="n">
        <v>30227.86</v>
      </c>
      <c r="J7986" s="160" t="n">
        <v>973.2</v>
      </c>
      <c r="K7986" s="160" t="n">
        <v>29254.66</v>
      </c>
      <c r="L7986" s="160" t="n">
        <v>8756.559999999999</v>
      </c>
    </row>
    <row r="7987">
      <c r="A7987" s="176" t="n">
        <v>46143</v>
      </c>
      <c r="B7987" s="104" t="inlineStr">
        <is>
          <t>2025/26</t>
        </is>
      </c>
      <c r="C7987" s="104" t="inlineStr">
        <is>
          <t>HC-023</t>
        </is>
      </c>
      <c r="D7987" s="104" t="inlineStr">
        <is>
          <t>Sud-Est</t>
        </is>
      </c>
      <c r="E7987" s="104" t="inlineStr">
        <is>
          <t>Drive</t>
        </is>
      </c>
      <c r="F7987" s="104" t="n">
        <v>31</v>
      </c>
      <c r="G7987" s="159" t="n">
        <v>1386</v>
      </c>
      <c r="H7987" s="159" t="n">
        <v>3463</v>
      </c>
      <c r="I7987" s="160" t="n">
        <v>19922.02</v>
      </c>
      <c r="J7987" s="160" t="n">
        <v>532.92</v>
      </c>
      <c r="K7987" s="160" t="n">
        <v>19389.1</v>
      </c>
      <c r="L7987" s="160" t="n">
        <v>5782.5</v>
      </c>
    </row>
    <row r="7988">
      <c r="A7988" s="176" t="n">
        <v>46143</v>
      </c>
      <c r="B7988" s="104" t="inlineStr">
        <is>
          <t>2025/26</t>
        </is>
      </c>
      <c r="C7988" s="104" t="inlineStr">
        <is>
          <t>HC-023</t>
        </is>
      </c>
      <c r="D7988" s="104" t="inlineStr">
        <is>
          <t>Sud-Est</t>
        </is>
      </c>
      <c r="E7988" s="104" t="inlineStr">
        <is>
          <t>Livraison</t>
        </is>
      </c>
      <c r="F7988" s="104" t="n">
        <v>31</v>
      </c>
      <c r="G7988" s="159" t="n">
        <v>1738</v>
      </c>
      <c r="H7988" s="159" t="n">
        <v>4543</v>
      </c>
      <c r="I7988" s="160" t="n">
        <v>29572.99</v>
      </c>
      <c r="J7988" s="160" t="n">
        <v>1723.46</v>
      </c>
      <c r="K7988" s="160" t="n">
        <v>27849.53</v>
      </c>
      <c r="L7988" s="160" t="n">
        <v>8684.309999999999</v>
      </c>
    </row>
    <row r="7989">
      <c r="A7989" s="176" t="n">
        <v>46143</v>
      </c>
      <c r="B7989" s="104" t="inlineStr">
        <is>
          <t>2025/26</t>
        </is>
      </c>
      <c r="C7989" s="104" t="inlineStr">
        <is>
          <t>HC-023</t>
        </is>
      </c>
      <c r="D7989" s="104" t="inlineStr">
        <is>
          <t>Sud-Est</t>
        </is>
      </c>
      <c r="E7989" s="104" t="inlineStr">
        <is>
          <t>Sur place</t>
        </is>
      </c>
      <c r="F7989" s="104" t="n">
        <v>31</v>
      </c>
      <c r="G7989" s="159" t="n">
        <v>3296</v>
      </c>
      <c r="H7989" s="159" t="n">
        <v>8346</v>
      </c>
      <c r="I7989" s="160" t="n">
        <v>44595.14</v>
      </c>
      <c r="J7989" s="160" t="n">
        <v>1199.37</v>
      </c>
      <c r="K7989" s="160" t="n">
        <v>43395.77</v>
      </c>
      <c r="L7989" s="160" t="n">
        <v>13015.58</v>
      </c>
    </row>
    <row r="7990">
      <c r="A7990" s="176" t="n">
        <v>46143</v>
      </c>
      <c r="B7990" s="104" t="inlineStr">
        <is>
          <t>2025/26</t>
        </is>
      </c>
      <c r="C7990" s="104" t="inlineStr">
        <is>
          <t>HC-023</t>
        </is>
      </c>
      <c r="D7990" s="104" t="inlineStr">
        <is>
          <t>Sud-Est</t>
        </is>
      </c>
      <c r="E7990" s="104" t="inlineStr">
        <is>
          <t>À emporter</t>
        </is>
      </c>
      <c r="F7990" s="104" t="n">
        <v>30</v>
      </c>
      <c r="G7990" s="159" t="n">
        <v>2520</v>
      </c>
      <c r="H7990" s="159" t="n">
        <v>6230</v>
      </c>
      <c r="I7990" s="160" t="n">
        <v>31358.05</v>
      </c>
      <c r="J7990" s="160" t="n">
        <v>887.08</v>
      </c>
      <c r="K7990" s="160" t="n">
        <v>30470.97</v>
      </c>
      <c r="L7990" s="160" t="n">
        <v>9107.83</v>
      </c>
    </row>
    <row r="7991">
      <c r="A7991" s="176" t="n">
        <v>46143</v>
      </c>
      <c r="B7991" s="104" t="inlineStr">
        <is>
          <t>2025/26</t>
        </is>
      </c>
      <c r="C7991" s="104" t="inlineStr">
        <is>
          <t>HC-024</t>
        </is>
      </c>
      <c r="D7991" s="104" t="inlineStr">
        <is>
          <t>Sud-Ouest</t>
        </is>
      </c>
      <c r="E7991" s="104" t="inlineStr">
        <is>
          <t>Livraison</t>
        </is>
      </c>
      <c r="F7991" s="104" t="n">
        <v>31</v>
      </c>
      <c r="G7991" s="159" t="n">
        <v>2096</v>
      </c>
      <c r="H7991" s="159" t="n">
        <v>5306</v>
      </c>
      <c r="I7991" s="160" t="n">
        <v>36094.71</v>
      </c>
      <c r="J7991" s="160" t="n">
        <v>2253.18</v>
      </c>
      <c r="K7991" s="160" t="n">
        <v>33841.53</v>
      </c>
      <c r="L7991" s="160" t="n">
        <v>10451.49</v>
      </c>
    </row>
    <row r="7992">
      <c r="A7992" s="176" t="n">
        <v>46143</v>
      </c>
      <c r="B7992" s="104" t="inlineStr">
        <is>
          <t>2025/26</t>
        </is>
      </c>
      <c r="C7992" s="104" t="inlineStr">
        <is>
          <t>HC-024</t>
        </is>
      </c>
      <c r="D7992" s="104" t="inlineStr">
        <is>
          <t>Sud-Ouest</t>
        </is>
      </c>
      <c r="E7992" s="104" t="inlineStr">
        <is>
          <t>Sur place</t>
        </is>
      </c>
      <c r="F7992" s="104" t="n">
        <v>31</v>
      </c>
      <c r="G7992" s="159" t="n">
        <v>4199</v>
      </c>
      <c r="H7992" s="159" t="n">
        <v>10689</v>
      </c>
      <c r="I7992" s="160" t="n">
        <v>56654.91</v>
      </c>
      <c r="J7992" s="160" t="n">
        <v>1742.03</v>
      </c>
      <c r="K7992" s="160" t="n">
        <v>54912.88</v>
      </c>
      <c r="L7992" s="160" t="n">
        <v>16403.95</v>
      </c>
    </row>
    <row r="7993">
      <c r="A7993" s="176" t="n">
        <v>46143</v>
      </c>
      <c r="B7993" s="104" t="inlineStr">
        <is>
          <t>2025/26</t>
        </is>
      </c>
      <c r="C7993" s="104" t="inlineStr">
        <is>
          <t>HC-024</t>
        </is>
      </c>
      <c r="D7993" s="104" t="inlineStr">
        <is>
          <t>Sud-Ouest</t>
        </is>
      </c>
      <c r="E7993" s="104" t="inlineStr">
        <is>
          <t>À emporter</t>
        </is>
      </c>
      <c r="F7993" s="104" t="n">
        <v>31</v>
      </c>
      <c r="G7993" s="159" t="n">
        <v>3201</v>
      </c>
      <c r="H7993" s="159" t="n">
        <v>8224</v>
      </c>
      <c r="I7993" s="160" t="n">
        <v>39994.88</v>
      </c>
      <c r="J7993" s="160" t="n">
        <v>1140.24</v>
      </c>
      <c r="K7993" s="160" t="n">
        <v>38854.64</v>
      </c>
      <c r="L7993" s="160" t="n">
        <v>11594.07</v>
      </c>
    </row>
    <row r="7994">
      <c r="A7994" s="176" t="n">
        <v>46143</v>
      </c>
      <c r="B7994" s="104" t="inlineStr">
        <is>
          <t>2025/26</t>
        </is>
      </c>
      <c r="C7994" s="104" t="inlineStr">
        <is>
          <t>HC-025</t>
        </is>
      </c>
      <c r="D7994" s="104" t="inlineStr">
        <is>
          <t>Île-de-France</t>
        </is>
      </c>
      <c r="E7994" s="104" t="inlineStr">
        <is>
          <t>Drive</t>
        </is>
      </c>
      <c r="F7994" s="104" t="n">
        <v>30</v>
      </c>
      <c r="G7994" s="159" t="n">
        <v>1756</v>
      </c>
      <c r="H7994" s="159" t="n">
        <v>4468</v>
      </c>
      <c r="I7994" s="160" t="n">
        <v>25450.85</v>
      </c>
      <c r="J7994" s="160" t="n">
        <v>828.35</v>
      </c>
      <c r="K7994" s="160" t="n">
        <v>24622.5</v>
      </c>
      <c r="L7994" s="160" t="n">
        <v>7343.89</v>
      </c>
    </row>
    <row r="7995">
      <c r="A7995" s="176" t="n">
        <v>46143</v>
      </c>
      <c r="B7995" s="104" t="inlineStr">
        <is>
          <t>2025/26</t>
        </is>
      </c>
      <c r="C7995" s="104" t="inlineStr">
        <is>
          <t>HC-025</t>
        </is>
      </c>
      <c r="D7995" s="104" t="inlineStr">
        <is>
          <t>Île-de-France</t>
        </is>
      </c>
      <c r="E7995" s="104" t="inlineStr">
        <is>
          <t>Livraison</t>
        </is>
      </c>
      <c r="F7995" s="104" t="n">
        <v>31</v>
      </c>
      <c r="G7995" s="159" t="n">
        <v>2243</v>
      </c>
      <c r="H7995" s="159" t="n">
        <v>5746</v>
      </c>
      <c r="I7995" s="160" t="n">
        <v>38638.24</v>
      </c>
      <c r="J7995" s="160" t="n">
        <v>2267.66</v>
      </c>
      <c r="K7995" s="160" t="n">
        <v>36370.58</v>
      </c>
      <c r="L7995" s="160" t="n">
        <v>11217.02</v>
      </c>
    </row>
    <row r="7996">
      <c r="A7996" s="176" t="n">
        <v>46143</v>
      </c>
      <c r="B7996" s="104" t="inlineStr">
        <is>
          <t>2025/26</t>
        </is>
      </c>
      <c r="C7996" s="104" t="inlineStr">
        <is>
          <t>HC-025</t>
        </is>
      </c>
      <c r="D7996" s="104" t="inlineStr">
        <is>
          <t>Île-de-France</t>
        </is>
      </c>
      <c r="E7996" s="104" t="inlineStr">
        <is>
          <t>Sur place</t>
        </is>
      </c>
      <c r="F7996" s="104" t="n">
        <v>31</v>
      </c>
      <c r="G7996" s="159" t="n">
        <v>4377</v>
      </c>
      <c r="H7996" s="159" t="n">
        <v>11018</v>
      </c>
      <c r="I7996" s="160" t="n">
        <v>59156.25</v>
      </c>
      <c r="J7996" s="160" t="n">
        <v>2020.26</v>
      </c>
      <c r="K7996" s="160" t="n">
        <v>57135.99</v>
      </c>
      <c r="L7996" s="160" t="n">
        <v>17077.31</v>
      </c>
    </row>
    <row r="7997">
      <c r="A7997" s="176" t="n">
        <v>46143</v>
      </c>
      <c r="B7997" s="104" t="inlineStr">
        <is>
          <t>2025/26</t>
        </is>
      </c>
      <c r="C7997" s="104" t="inlineStr">
        <is>
          <t>HC-025</t>
        </is>
      </c>
      <c r="D7997" s="104" t="inlineStr">
        <is>
          <t>Île-de-France</t>
        </is>
      </c>
      <c r="E7997" s="104" t="inlineStr">
        <is>
          <t>À emporter</t>
        </is>
      </c>
      <c r="F7997" s="104" t="n">
        <v>31</v>
      </c>
      <c r="G7997" s="159" t="n">
        <v>3440</v>
      </c>
      <c r="H7997" s="159" t="n">
        <v>8668</v>
      </c>
      <c r="I7997" s="160" t="n">
        <v>42189.59</v>
      </c>
      <c r="J7997" s="160" t="n">
        <v>1179.8</v>
      </c>
      <c r="K7997" s="160" t="n">
        <v>41009.79</v>
      </c>
      <c r="L7997" s="160" t="n">
        <v>12220.35</v>
      </c>
    </row>
    <row r="7998">
      <c r="A7998" s="176" t="n">
        <v>46143</v>
      </c>
      <c r="B7998" s="104" t="inlineStr">
        <is>
          <t>2025/26</t>
        </is>
      </c>
      <c r="C7998" s="104" t="inlineStr">
        <is>
          <t>HC-026</t>
        </is>
      </c>
      <c r="D7998" s="104" t="inlineStr">
        <is>
          <t>Nord-Ouest</t>
        </is>
      </c>
      <c r="E7998" s="104" t="inlineStr">
        <is>
          <t>Drive</t>
        </is>
      </c>
      <c r="F7998" s="104" t="n">
        <v>29</v>
      </c>
      <c r="G7998" s="159" t="n">
        <v>1165</v>
      </c>
      <c r="H7998" s="159" t="n">
        <v>2963</v>
      </c>
      <c r="I7998" s="160" t="n">
        <v>16754.76</v>
      </c>
      <c r="J7998" s="160" t="n">
        <v>532.62</v>
      </c>
      <c r="K7998" s="160" t="n">
        <v>16222.14</v>
      </c>
      <c r="L7998" s="160" t="n">
        <v>4777.14</v>
      </c>
    </row>
    <row r="7999">
      <c r="A7999" s="176" t="n">
        <v>46143</v>
      </c>
      <c r="B7999" s="104" t="inlineStr">
        <is>
          <t>2025/26</t>
        </is>
      </c>
      <c r="C7999" s="104" t="inlineStr">
        <is>
          <t>HC-026</t>
        </is>
      </c>
      <c r="D7999" s="104" t="inlineStr">
        <is>
          <t>Nord-Ouest</t>
        </is>
      </c>
      <c r="E7999" s="104" t="inlineStr">
        <is>
          <t>Livraison</t>
        </is>
      </c>
      <c r="F7999" s="104" t="n">
        <v>31</v>
      </c>
      <c r="G7999" s="159" t="n">
        <v>1574</v>
      </c>
      <c r="H7999" s="159" t="n">
        <v>3976</v>
      </c>
      <c r="I7999" s="160" t="n">
        <v>26338.47</v>
      </c>
      <c r="J7999" s="160" t="n">
        <v>1558.04</v>
      </c>
      <c r="K7999" s="160" t="n">
        <v>24780.43</v>
      </c>
      <c r="L7999" s="160" t="n">
        <v>7630.03</v>
      </c>
    </row>
    <row r="8000">
      <c r="A8000" s="176" t="n">
        <v>46143</v>
      </c>
      <c r="B8000" s="104" t="inlineStr">
        <is>
          <t>2025/26</t>
        </is>
      </c>
      <c r="C8000" s="104" t="inlineStr">
        <is>
          <t>HC-026</t>
        </is>
      </c>
      <c r="D8000" s="104" t="inlineStr">
        <is>
          <t>Nord-Ouest</t>
        </is>
      </c>
      <c r="E8000" s="104" t="inlineStr">
        <is>
          <t>Sur place</t>
        </is>
      </c>
      <c r="F8000" s="104" t="n">
        <v>31</v>
      </c>
      <c r="G8000" s="159" t="n">
        <v>2910</v>
      </c>
      <c r="H8000" s="159" t="n">
        <v>7291</v>
      </c>
      <c r="I8000" s="160" t="n">
        <v>39225.03</v>
      </c>
      <c r="J8000" s="160" t="n">
        <v>1115.9</v>
      </c>
      <c r="K8000" s="160" t="n">
        <v>38109.13</v>
      </c>
      <c r="L8000" s="160" t="n">
        <v>11301.69</v>
      </c>
    </row>
    <row r="8001">
      <c r="A8001" s="176" t="n">
        <v>46143</v>
      </c>
      <c r="B8001" s="104" t="inlineStr">
        <is>
          <t>2025/26</t>
        </is>
      </c>
      <c r="C8001" s="104" t="inlineStr">
        <is>
          <t>HC-026</t>
        </is>
      </c>
      <c r="D8001" s="104" t="inlineStr">
        <is>
          <t>Nord-Ouest</t>
        </is>
      </c>
      <c r="E8001" s="104" t="inlineStr">
        <is>
          <t>À emporter</t>
        </is>
      </c>
      <c r="F8001" s="104" t="n">
        <v>30</v>
      </c>
      <c r="G8001" s="159" t="n">
        <v>2137</v>
      </c>
      <c r="H8001" s="159" t="n">
        <v>5612</v>
      </c>
      <c r="I8001" s="160" t="n">
        <v>26817.68</v>
      </c>
      <c r="J8001" s="160" t="n">
        <v>737.6900000000001</v>
      </c>
      <c r="K8001" s="160" t="n">
        <v>26079.99</v>
      </c>
      <c r="L8001" s="160" t="n">
        <v>7764.11</v>
      </c>
    </row>
    <row r="8002">
      <c r="A8002" s="176" t="n">
        <v>46143</v>
      </c>
      <c r="B8002" s="104" t="inlineStr">
        <is>
          <t>2025/26</t>
        </is>
      </c>
      <c r="C8002" s="104" t="inlineStr">
        <is>
          <t>HC-027</t>
        </is>
      </c>
      <c r="D8002" s="104" t="inlineStr">
        <is>
          <t>Sud-Est</t>
        </is>
      </c>
      <c r="E8002" s="104" t="inlineStr">
        <is>
          <t>Livraison</t>
        </is>
      </c>
      <c r="F8002" s="104" t="n">
        <v>31</v>
      </c>
      <c r="G8002" s="159" t="n">
        <v>2177</v>
      </c>
      <c r="H8002" s="159" t="n">
        <v>5606</v>
      </c>
      <c r="I8002" s="160" t="n">
        <v>37389.71</v>
      </c>
      <c r="J8002" s="160" t="n">
        <v>2350.61</v>
      </c>
      <c r="K8002" s="160" t="n">
        <v>35039.1</v>
      </c>
      <c r="L8002" s="160" t="n">
        <v>10873.38</v>
      </c>
    </row>
    <row r="8003">
      <c r="A8003" s="176" t="n">
        <v>46143</v>
      </c>
      <c r="B8003" s="104" t="inlineStr">
        <is>
          <t>2025/26</t>
        </is>
      </c>
      <c r="C8003" s="104" t="inlineStr">
        <is>
          <t>HC-027</t>
        </is>
      </c>
      <c r="D8003" s="104" t="inlineStr">
        <is>
          <t>Sud-Est</t>
        </is>
      </c>
      <c r="E8003" s="104" t="inlineStr">
        <is>
          <t>Sur place</t>
        </is>
      </c>
      <c r="F8003" s="104" t="n">
        <v>31</v>
      </c>
      <c r="G8003" s="159" t="n">
        <v>4385</v>
      </c>
      <c r="H8003" s="159" t="n">
        <v>11026</v>
      </c>
      <c r="I8003" s="160" t="n">
        <v>58458.87</v>
      </c>
      <c r="J8003" s="160" t="n">
        <v>1831.44</v>
      </c>
      <c r="K8003" s="160" t="n">
        <v>56627.43</v>
      </c>
      <c r="L8003" s="160" t="n">
        <v>16883.72</v>
      </c>
    </row>
    <row r="8004">
      <c r="A8004" s="176" t="n">
        <v>46143</v>
      </c>
      <c r="B8004" s="104" t="inlineStr">
        <is>
          <t>2025/26</t>
        </is>
      </c>
      <c r="C8004" s="104" t="inlineStr">
        <is>
          <t>HC-027</t>
        </is>
      </c>
      <c r="D8004" s="104" t="inlineStr">
        <is>
          <t>Sud-Est</t>
        </is>
      </c>
      <c r="E8004" s="104" t="inlineStr">
        <is>
          <t>À emporter</t>
        </is>
      </c>
      <c r="F8004" s="104" t="n">
        <v>31</v>
      </c>
      <c r="G8004" s="159" t="n">
        <v>3359</v>
      </c>
      <c r="H8004" s="159" t="n">
        <v>8709</v>
      </c>
      <c r="I8004" s="160" t="n">
        <v>41917.24</v>
      </c>
      <c r="J8004" s="160" t="n">
        <v>1283.12</v>
      </c>
      <c r="K8004" s="160" t="n">
        <v>40634.12</v>
      </c>
      <c r="L8004" s="160" t="n">
        <v>12050.41</v>
      </c>
    </row>
    <row r="8005">
      <c r="A8005" s="176" t="n">
        <v>46143</v>
      </c>
      <c r="B8005" s="104" t="inlineStr">
        <is>
          <t>2025/26</t>
        </is>
      </c>
      <c r="C8005" s="104" t="inlineStr">
        <is>
          <t>HC-028</t>
        </is>
      </c>
      <c r="D8005" s="104" t="inlineStr">
        <is>
          <t>Sud-Ouest</t>
        </is>
      </c>
      <c r="E8005" s="104" t="inlineStr">
        <is>
          <t>Livraison</t>
        </is>
      </c>
      <c r="F8005" s="104" t="n">
        <v>31</v>
      </c>
      <c r="G8005" s="159" t="n">
        <v>1844</v>
      </c>
      <c r="H8005" s="159" t="n">
        <v>4698</v>
      </c>
      <c r="I8005" s="160" t="n">
        <v>31201.91</v>
      </c>
      <c r="J8005" s="160" t="n">
        <v>1910.17</v>
      </c>
      <c r="K8005" s="160" t="n">
        <v>29291.74</v>
      </c>
      <c r="L8005" s="160" t="n">
        <v>9027.26</v>
      </c>
    </row>
    <row r="8006">
      <c r="A8006" s="176" t="n">
        <v>46143</v>
      </c>
      <c r="B8006" s="104" t="inlineStr">
        <is>
          <t>2025/26</t>
        </is>
      </c>
      <c r="C8006" s="104" t="inlineStr">
        <is>
          <t>HC-028</t>
        </is>
      </c>
      <c r="D8006" s="104" t="inlineStr">
        <is>
          <t>Sud-Ouest</t>
        </is>
      </c>
      <c r="E8006" s="104" t="inlineStr">
        <is>
          <t>Sur place</t>
        </is>
      </c>
      <c r="F8006" s="104" t="n">
        <v>31</v>
      </c>
      <c r="G8006" s="159" t="n">
        <v>3401</v>
      </c>
      <c r="H8006" s="159" t="n">
        <v>8663</v>
      </c>
      <c r="I8006" s="160" t="n">
        <v>45974.5</v>
      </c>
      <c r="J8006" s="160" t="n">
        <v>1279.03</v>
      </c>
      <c r="K8006" s="160" t="n">
        <v>44695.47</v>
      </c>
      <c r="L8006" s="160" t="n">
        <v>13247.83</v>
      </c>
    </row>
    <row r="8007">
      <c r="A8007" s="176" t="n">
        <v>46143</v>
      </c>
      <c r="B8007" s="104" t="inlineStr">
        <is>
          <t>2025/26</t>
        </is>
      </c>
      <c r="C8007" s="104" t="inlineStr">
        <is>
          <t>HC-028</t>
        </is>
      </c>
      <c r="D8007" s="104" t="inlineStr">
        <is>
          <t>Sud-Ouest</t>
        </is>
      </c>
      <c r="E8007" s="104" t="inlineStr">
        <is>
          <t>À emporter</t>
        </is>
      </c>
      <c r="F8007" s="104" t="n">
        <v>30</v>
      </c>
      <c r="G8007" s="159" t="n">
        <v>2459</v>
      </c>
      <c r="H8007" s="159" t="n">
        <v>6417</v>
      </c>
      <c r="I8007" s="160" t="n">
        <v>30577.55</v>
      </c>
      <c r="J8007" s="160" t="n">
        <v>910.84</v>
      </c>
      <c r="K8007" s="160" t="n">
        <v>29666.71</v>
      </c>
      <c r="L8007" s="160" t="n">
        <v>8817.879999999999</v>
      </c>
    </row>
    <row r="8008">
      <c r="A8008" s="176" t="n">
        <v>46143</v>
      </c>
      <c r="B8008" s="104" t="inlineStr">
        <is>
          <t>2025/26</t>
        </is>
      </c>
      <c r="C8008" s="104" t="inlineStr">
        <is>
          <t>HC-029</t>
        </is>
      </c>
      <c r="D8008" s="104" t="inlineStr">
        <is>
          <t>Île-de-France</t>
        </is>
      </c>
      <c r="E8008" s="104" t="inlineStr">
        <is>
          <t>Drive</t>
        </is>
      </c>
      <c r="F8008" s="104" t="n">
        <v>31</v>
      </c>
      <c r="G8008" s="159" t="n">
        <v>2295</v>
      </c>
      <c r="H8008" s="159" t="n">
        <v>5854</v>
      </c>
      <c r="I8008" s="160" t="n">
        <v>32908.83</v>
      </c>
      <c r="J8008" s="160" t="n">
        <v>920.3099999999999</v>
      </c>
      <c r="K8008" s="160" t="n">
        <v>31988.52</v>
      </c>
      <c r="L8008" s="160" t="n">
        <v>9500.629999999999</v>
      </c>
    </row>
    <row r="8009">
      <c r="A8009" s="176" t="n">
        <v>46143</v>
      </c>
      <c r="B8009" s="104" t="inlineStr">
        <is>
          <t>2025/26</t>
        </is>
      </c>
      <c r="C8009" s="104" t="inlineStr">
        <is>
          <t>HC-029</t>
        </is>
      </c>
      <c r="D8009" s="104" t="inlineStr">
        <is>
          <t>Île-de-France</t>
        </is>
      </c>
      <c r="E8009" s="104" t="inlineStr">
        <is>
          <t>Livraison</t>
        </is>
      </c>
      <c r="F8009" s="104" t="n">
        <v>31</v>
      </c>
      <c r="G8009" s="159" t="n">
        <v>2857</v>
      </c>
      <c r="H8009" s="159" t="n">
        <v>7164</v>
      </c>
      <c r="I8009" s="160" t="n">
        <v>49420.17</v>
      </c>
      <c r="J8009" s="160" t="n">
        <v>2992.76</v>
      </c>
      <c r="K8009" s="160" t="n">
        <v>46427.41</v>
      </c>
      <c r="L8009" s="160" t="n">
        <v>14500.61</v>
      </c>
    </row>
    <row r="8010">
      <c r="A8010" s="176" t="n">
        <v>46143</v>
      </c>
      <c r="B8010" s="104" t="inlineStr">
        <is>
          <t>2025/26</t>
        </is>
      </c>
      <c r="C8010" s="104" t="inlineStr">
        <is>
          <t>HC-029</t>
        </is>
      </c>
      <c r="D8010" s="104" t="inlineStr">
        <is>
          <t>Île-de-France</t>
        </is>
      </c>
      <c r="E8010" s="104" t="inlineStr">
        <is>
          <t>Sur place</t>
        </is>
      </c>
      <c r="F8010" s="104" t="n">
        <v>31</v>
      </c>
      <c r="G8010" s="159" t="n">
        <v>5607</v>
      </c>
      <c r="H8010" s="159" t="n">
        <v>14166</v>
      </c>
      <c r="I8010" s="160" t="n">
        <v>75680.34</v>
      </c>
      <c r="J8010" s="160" t="n">
        <v>2313.98</v>
      </c>
      <c r="K8010" s="160" t="n">
        <v>73366.36</v>
      </c>
      <c r="L8010" s="160" t="n">
        <v>21964.48</v>
      </c>
    </row>
    <row r="8011">
      <c r="A8011" s="176" t="n">
        <v>46143</v>
      </c>
      <c r="B8011" s="104" t="inlineStr">
        <is>
          <t>2025/26</t>
        </is>
      </c>
      <c r="C8011" s="104" t="inlineStr">
        <is>
          <t>HC-029</t>
        </is>
      </c>
      <c r="D8011" s="104" t="inlineStr">
        <is>
          <t>Île-de-France</t>
        </is>
      </c>
      <c r="E8011" s="104" t="inlineStr">
        <is>
          <t>À emporter</t>
        </is>
      </c>
      <c r="F8011" s="104" t="n">
        <v>31</v>
      </c>
      <c r="G8011" s="159" t="n">
        <v>4247</v>
      </c>
      <c r="H8011" s="159" t="n">
        <v>10548</v>
      </c>
      <c r="I8011" s="160" t="n">
        <v>53210.71</v>
      </c>
      <c r="J8011" s="160" t="n">
        <v>1432.68</v>
      </c>
      <c r="K8011" s="160" t="n">
        <v>51778.03</v>
      </c>
      <c r="L8011" s="160" t="n">
        <v>15342.15</v>
      </c>
    </row>
    <row r="8012">
      <c r="A8012" s="176" t="n">
        <v>46143</v>
      </c>
      <c r="B8012" s="104" t="inlineStr">
        <is>
          <t>2025/26</t>
        </is>
      </c>
      <c r="C8012" s="104" t="inlineStr">
        <is>
          <t>HC-030</t>
        </is>
      </c>
      <c r="D8012" s="104" t="inlineStr">
        <is>
          <t>Nord-Ouest</t>
        </is>
      </c>
      <c r="E8012" s="104" t="inlineStr">
        <is>
          <t>Livraison</t>
        </is>
      </c>
      <c r="F8012" s="104" t="n">
        <v>31</v>
      </c>
      <c r="G8012" s="159" t="n">
        <v>2027</v>
      </c>
      <c r="H8012" s="159" t="n">
        <v>5241</v>
      </c>
      <c r="I8012" s="160" t="n">
        <v>34295.49</v>
      </c>
      <c r="J8012" s="160" t="n">
        <v>2010.71</v>
      </c>
      <c r="K8012" s="160" t="n">
        <v>32284.78</v>
      </c>
      <c r="L8012" s="160" t="n">
        <v>9964.34</v>
      </c>
    </row>
    <row r="8013">
      <c r="A8013" s="176" t="n">
        <v>46143</v>
      </c>
      <c r="B8013" s="104" t="inlineStr">
        <is>
          <t>2025/26</t>
        </is>
      </c>
      <c r="C8013" s="104" t="inlineStr">
        <is>
          <t>HC-030</t>
        </is>
      </c>
      <c r="D8013" s="104" t="inlineStr">
        <is>
          <t>Nord-Ouest</t>
        </is>
      </c>
      <c r="E8013" s="104" t="inlineStr">
        <is>
          <t>Sur place</t>
        </is>
      </c>
      <c r="F8013" s="104" t="n">
        <v>30</v>
      </c>
      <c r="G8013" s="159" t="n">
        <v>3647</v>
      </c>
      <c r="H8013" s="159" t="n">
        <v>9251</v>
      </c>
      <c r="I8013" s="160" t="n">
        <v>49204.74</v>
      </c>
      <c r="J8013" s="160" t="n">
        <v>1366.24</v>
      </c>
      <c r="K8013" s="160" t="n">
        <v>47838.5</v>
      </c>
      <c r="L8013" s="160" t="n">
        <v>14310.73</v>
      </c>
    </row>
    <row r="8014">
      <c r="A8014" s="176" t="n">
        <v>46143</v>
      </c>
      <c r="B8014" s="104" t="inlineStr">
        <is>
          <t>2025/26</t>
        </is>
      </c>
      <c r="C8014" s="104" t="inlineStr">
        <is>
          <t>HC-030</t>
        </is>
      </c>
      <c r="D8014" s="104" t="inlineStr">
        <is>
          <t>Nord-Ouest</t>
        </is>
      </c>
      <c r="E8014" s="104" t="inlineStr">
        <is>
          <t>À emporter</t>
        </is>
      </c>
      <c r="F8014" s="104" t="n">
        <v>31</v>
      </c>
      <c r="G8014" s="159" t="n">
        <v>2918</v>
      </c>
      <c r="H8014" s="159" t="n">
        <v>7145</v>
      </c>
      <c r="I8014" s="160" t="n">
        <v>36199.52</v>
      </c>
      <c r="J8014" s="160" t="n">
        <v>1154.73</v>
      </c>
      <c r="K8014" s="160" t="n">
        <v>35044.79</v>
      </c>
      <c r="L8014" s="160" t="n">
        <v>10410.99</v>
      </c>
    </row>
    <row r="8015">
      <c r="A8015" s="176" t="n">
        <v>46143</v>
      </c>
      <c r="B8015" s="104" t="inlineStr">
        <is>
          <t>2025/26</t>
        </is>
      </c>
      <c r="C8015" s="104" t="inlineStr">
        <is>
          <t>HC-031</t>
        </is>
      </c>
      <c r="D8015" s="104" t="inlineStr">
        <is>
          <t>Sud-Est</t>
        </is>
      </c>
      <c r="E8015" s="104" t="inlineStr">
        <is>
          <t>Drive</t>
        </is>
      </c>
      <c r="F8015" s="104" t="n">
        <v>31</v>
      </c>
      <c r="G8015" s="159" t="n">
        <v>1364</v>
      </c>
      <c r="H8015" s="159" t="n">
        <v>3526</v>
      </c>
      <c r="I8015" s="160" t="n">
        <v>19569.41</v>
      </c>
      <c r="J8015" s="160" t="n">
        <v>586.2</v>
      </c>
      <c r="K8015" s="160" t="n">
        <v>18983.21</v>
      </c>
      <c r="L8015" s="160" t="n">
        <v>5661.05</v>
      </c>
    </row>
    <row r="8016">
      <c r="A8016" s="176" t="n">
        <v>46143</v>
      </c>
      <c r="B8016" s="104" t="inlineStr">
        <is>
          <t>2025/26</t>
        </is>
      </c>
      <c r="C8016" s="104" t="inlineStr">
        <is>
          <t>HC-031</t>
        </is>
      </c>
      <c r="D8016" s="104" t="inlineStr">
        <is>
          <t>Sud-Est</t>
        </is>
      </c>
      <c r="E8016" s="104" t="inlineStr">
        <is>
          <t>Livraison</t>
        </is>
      </c>
      <c r="F8016" s="104" t="n">
        <v>31</v>
      </c>
      <c r="G8016" s="159" t="n">
        <v>1645</v>
      </c>
      <c r="H8016" s="159" t="n">
        <v>4209</v>
      </c>
      <c r="I8016" s="160" t="n">
        <v>28358.15</v>
      </c>
      <c r="J8016" s="160" t="n">
        <v>1808.98</v>
      </c>
      <c r="K8016" s="160" t="n">
        <v>26549.17</v>
      </c>
      <c r="L8016" s="160" t="n">
        <v>8259.530000000001</v>
      </c>
    </row>
    <row r="8017">
      <c r="A8017" s="176" t="n">
        <v>46143</v>
      </c>
      <c r="B8017" s="104" t="inlineStr">
        <is>
          <t>2025/26</t>
        </is>
      </c>
      <c r="C8017" s="104" t="inlineStr">
        <is>
          <t>HC-031</t>
        </is>
      </c>
      <c r="D8017" s="104" t="inlineStr">
        <is>
          <t>Sud-Est</t>
        </is>
      </c>
      <c r="E8017" s="104" t="inlineStr">
        <is>
          <t>Sur place</t>
        </is>
      </c>
      <c r="F8017" s="104" t="n">
        <v>31</v>
      </c>
      <c r="G8017" s="159" t="n">
        <v>3267</v>
      </c>
      <c r="H8017" s="159" t="n">
        <v>8364</v>
      </c>
      <c r="I8017" s="160" t="n">
        <v>43862.5</v>
      </c>
      <c r="J8017" s="160" t="n">
        <v>1297.37</v>
      </c>
      <c r="K8017" s="160" t="n">
        <v>42565.13</v>
      </c>
      <c r="L8017" s="160" t="n">
        <v>12700.9</v>
      </c>
    </row>
    <row r="8018">
      <c r="A8018" s="176" t="n">
        <v>46143</v>
      </c>
      <c r="B8018" s="104" t="inlineStr">
        <is>
          <t>2025/26</t>
        </is>
      </c>
      <c r="C8018" s="104" t="inlineStr">
        <is>
          <t>HC-031</t>
        </is>
      </c>
      <c r="D8018" s="104" t="inlineStr">
        <is>
          <t>Sud-Est</t>
        </is>
      </c>
      <c r="E8018" s="104" t="inlineStr">
        <is>
          <t>À emporter</t>
        </is>
      </c>
      <c r="F8018" s="104" t="n">
        <v>31</v>
      </c>
      <c r="G8018" s="159" t="n">
        <v>2575</v>
      </c>
      <c r="H8018" s="159" t="n">
        <v>6420</v>
      </c>
      <c r="I8018" s="160" t="n">
        <v>31804.42</v>
      </c>
      <c r="J8018" s="160" t="n">
        <v>1002.35</v>
      </c>
      <c r="K8018" s="160" t="n">
        <v>30802.07</v>
      </c>
      <c r="L8018" s="160" t="n">
        <v>9098.67</v>
      </c>
    </row>
    <row r="8019">
      <c r="A8019" s="176" t="n">
        <v>46143</v>
      </c>
      <c r="B8019" s="104" t="inlineStr">
        <is>
          <t>2025/26</t>
        </is>
      </c>
      <c r="C8019" s="104" t="inlineStr">
        <is>
          <t>HC-032</t>
        </is>
      </c>
      <c r="D8019" s="104" t="inlineStr">
        <is>
          <t>Sud-Ouest</t>
        </is>
      </c>
      <c r="E8019" s="104" t="inlineStr">
        <is>
          <t>Livraison</t>
        </is>
      </c>
      <c r="F8019" s="104" t="n">
        <v>31</v>
      </c>
      <c r="G8019" s="159" t="n">
        <v>1849</v>
      </c>
      <c r="H8019" s="159" t="n">
        <v>4679</v>
      </c>
      <c r="I8019" s="160" t="n">
        <v>31437.26</v>
      </c>
      <c r="J8019" s="160" t="n">
        <v>1844.12</v>
      </c>
      <c r="K8019" s="160" t="n">
        <v>29593.14</v>
      </c>
      <c r="L8019" s="160" t="n">
        <v>9181.68</v>
      </c>
    </row>
    <row r="8020">
      <c r="A8020" s="176" t="n">
        <v>46143</v>
      </c>
      <c r="B8020" s="104" t="inlineStr">
        <is>
          <t>2025/26</t>
        </is>
      </c>
      <c r="C8020" s="104" t="inlineStr">
        <is>
          <t>HC-032</t>
        </is>
      </c>
      <c r="D8020" s="104" t="inlineStr">
        <is>
          <t>Sud-Ouest</t>
        </is>
      </c>
      <c r="E8020" s="104" t="inlineStr">
        <is>
          <t>Sur place</t>
        </is>
      </c>
      <c r="F8020" s="104" t="n">
        <v>31</v>
      </c>
      <c r="G8020" s="159" t="n">
        <v>3498</v>
      </c>
      <c r="H8020" s="159" t="n">
        <v>8899</v>
      </c>
      <c r="I8020" s="160" t="n">
        <v>47223.77</v>
      </c>
      <c r="J8020" s="160" t="n">
        <v>1361.93</v>
      </c>
      <c r="K8020" s="160" t="n">
        <v>45861.84</v>
      </c>
      <c r="L8020" s="160" t="n">
        <v>13712.69</v>
      </c>
    </row>
    <row r="8021">
      <c r="A8021" s="176" t="n">
        <v>46143</v>
      </c>
      <c r="B8021" s="104" t="inlineStr">
        <is>
          <t>2025/26</t>
        </is>
      </c>
      <c r="C8021" s="104" t="inlineStr">
        <is>
          <t>HC-032</t>
        </is>
      </c>
      <c r="D8021" s="104" t="inlineStr">
        <is>
          <t>Sud-Ouest</t>
        </is>
      </c>
      <c r="E8021" s="104" t="inlineStr">
        <is>
          <t>À emporter</t>
        </is>
      </c>
      <c r="F8021" s="104" t="n">
        <v>30</v>
      </c>
      <c r="G8021" s="159" t="n">
        <v>2653</v>
      </c>
      <c r="H8021" s="159" t="n">
        <v>6902</v>
      </c>
      <c r="I8021" s="160" t="n">
        <v>32864.74</v>
      </c>
      <c r="J8021" s="160" t="n">
        <v>962.72</v>
      </c>
      <c r="K8021" s="160" t="n">
        <v>31902.02</v>
      </c>
      <c r="L8021" s="160" t="n">
        <v>9464.98</v>
      </c>
    </row>
    <row r="8022">
      <c r="A8022" s="176" t="n">
        <v>46143</v>
      </c>
      <c r="B8022" s="104" t="inlineStr">
        <is>
          <t>2025/26</t>
        </is>
      </c>
      <c r="C8022" s="104" t="inlineStr">
        <is>
          <t>HC-033</t>
        </is>
      </c>
      <c r="D8022" s="104" t="inlineStr">
        <is>
          <t>Île-de-France</t>
        </is>
      </c>
      <c r="E8022" s="104" t="inlineStr">
        <is>
          <t>Livraison</t>
        </is>
      </c>
      <c r="F8022" s="104" t="n">
        <v>31</v>
      </c>
      <c r="G8022" s="159" t="n">
        <v>3106</v>
      </c>
      <c r="H8022" s="159" t="n">
        <v>7745</v>
      </c>
      <c r="I8022" s="160" t="n">
        <v>53330.98</v>
      </c>
      <c r="J8022" s="160" t="n">
        <v>3080.56</v>
      </c>
      <c r="K8022" s="160" t="n">
        <v>50250.42</v>
      </c>
      <c r="L8022" s="160" t="n">
        <v>15645.96</v>
      </c>
    </row>
    <row r="8023">
      <c r="A8023" s="176" t="n">
        <v>46143</v>
      </c>
      <c r="B8023" s="104" t="inlineStr">
        <is>
          <t>2025/26</t>
        </is>
      </c>
      <c r="C8023" s="104" t="inlineStr">
        <is>
          <t>HC-033</t>
        </is>
      </c>
      <c r="D8023" s="104" t="inlineStr">
        <is>
          <t>Île-de-France</t>
        </is>
      </c>
      <c r="E8023" s="104" t="inlineStr">
        <is>
          <t>Sur place</t>
        </is>
      </c>
      <c r="F8023" s="104" t="n">
        <v>30</v>
      </c>
      <c r="G8023" s="159" t="n">
        <v>5527</v>
      </c>
      <c r="H8023" s="159" t="n">
        <v>13929</v>
      </c>
      <c r="I8023" s="160" t="n">
        <v>74209.60000000001</v>
      </c>
      <c r="J8023" s="160" t="n">
        <v>2412.04</v>
      </c>
      <c r="K8023" s="160" t="n">
        <v>71797.56</v>
      </c>
      <c r="L8023" s="160" t="n">
        <v>21363.93</v>
      </c>
    </row>
    <row r="8024">
      <c r="A8024" s="176" t="n">
        <v>46143</v>
      </c>
      <c r="B8024" s="104" t="inlineStr">
        <is>
          <t>2025/26</t>
        </is>
      </c>
      <c r="C8024" s="104" t="inlineStr">
        <is>
          <t>HC-033</t>
        </is>
      </c>
      <c r="D8024" s="104" t="inlineStr">
        <is>
          <t>Île-de-France</t>
        </is>
      </c>
      <c r="E8024" s="104" t="inlineStr">
        <is>
          <t>À emporter</t>
        </is>
      </c>
      <c r="F8024" s="104" t="n">
        <v>31</v>
      </c>
      <c r="G8024" s="159" t="n">
        <v>4406</v>
      </c>
      <c r="H8024" s="159" t="n">
        <v>11480</v>
      </c>
      <c r="I8024" s="160" t="n">
        <v>54602.11</v>
      </c>
      <c r="J8024" s="160" t="n">
        <v>1856.38</v>
      </c>
      <c r="K8024" s="160" t="n">
        <v>52745.73</v>
      </c>
      <c r="L8024" s="160" t="n">
        <v>15612.33</v>
      </c>
    </row>
    <row r="8025">
      <c r="A8025" s="176" t="n">
        <v>46143</v>
      </c>
      <c r="B8025" s="104" t="inlineStr">
        <is>
          <t>2025/26</t>
        </is>
      </c>
      <c r="C8025" s="104" t="inlineStr">
        <is>
          <t>HC-034</t>
        </is>
      </c>
      <c r="D8025" s="104" t="inlineStr">
        <is>
          <t>Nord-Ouest</t>
        </is>
      </c>
      <c r="E8025" s="104" t="inlineStr">
        <is>
          <t>Livraison</t>
        </is>
      </c>
      <c r="F8025" s="104" t="n">
        <v>31</v>
      </c>
      <c r="G8025" s="159" t="n">
        <v>2250</v>
      </c>
      <c r="H8025" s="159" t="n">
        <v>5632</v>
      </c>
      <c r="I8025" s="160" t="n">
        <v>38893.28</v>
      </c>
      <c r="J8025" s="160" t="n">
        <v>2314.27</v>
      </c>
      <c r="K8025" s="160" t="n">
        <v>36579.01</v>
      </c>
      <c r="L8025" s="160" t="n">
        <v>12841.15</v>
      </c>
    </row>
    <row r="8026">
      <c r="A8026" s="176" t="n">
        <v>46143</v>
      </c>
      <c r="B8026" s="104" t="inlineStr">
        <is>
          <t>2025/26</t>
        </is>
      </c>
      <c r="C8026" s="104" t="inlineStr">
        <is>
          <t>HC-034</t>
        </is>
      </c>
      <c r="D8026" s="104" t="inlineStr">
        <is>
          <t>Nord-Ouest</t>
        </is>
      </c>
      <c r="E8026" s="104" t="inlineStr">
        <is>
          <t>Sur place</t>
        </is>
      </c>
      <c r="F8026" s="104" t="n">
        <v>31</v>
      </c>
      <c r="G8026" s="159" t="n">
        <v>4565</v>
      </c>
      <c r="H8026" s="159" t="n">
        <v>11680</v>
      </c>
      <c r="I8026" s="160" t="n">
        <v>61588.16</v>
      </c>
      <c r="J8026" s="160" t="n">
        <v>1749.17</v>
      </c>
      <c r="K8026" s="160" t="n">
        <v>59838.99</v>
      </c>
      <c r="L8026" s="160" t="n">
        <v>20465.79</v>
      </c>
    </row>
    <row r="8027">
      <c r="A8027" s="176" t="n">
        <v>46143</v>
      </c>
      <c r="B8027" s="104" t="inlineStr">
        <is>
          <t>2025/26</t>
        </is>
      </c>
      <c r="C8027" s="104" t="inlineStr">
        <is>
          <t>HC-034</t>
        </is>
      </c>
      <c r="D8027" s="104" t="inlineStr">
        <is>
          <t>Nord-Ouest</t>
        </is>
      </c>
      <c r="E8027" s="104" t="inlineStr">
        <is>
          <t>À emporter</t>
        </is>
      </c>
      <c r="F8027" s="104" t="n">
        <v>31</v>
      </c>
      <c r="G8027" s="159" t="n">
        <v>3410</v>
      </c>
      <c r="H8027" s="159" t="n">
        <v>8427</v>
      </c>
      <c r="I8027" s="160" t="n">
        <v>41810.04</v>
      </c>
      <c r="J8027" s="160" t="n">
        <v>1379.29</v>
      </c>
      <c r="K8027" s="160" t="n">
        <v>40430.75</v>
      </c>
      <c r="L8027" s="160" t="n">
        <v>13768.37</v>
      </c>
    </row>
    <row r="8028">
      <c r="A8028" s="176" t="n">
        <v>46143</v>
      </c>
      <c r="B8028" s="104" t="inlineStr">
        <is>
          <t>2025/26</t>
        </is>
      </c>
      <c r="C8028" s="104" t="inlineStr">
        <is>
          <t>HC-035</t>
        </is>
      </c>
      <c r="D8028" s="104" t="inlineStr">
        <is>
          <t>Sud-Est</t>
        </is>
      </c>
      <c r="E8028" s="104" t="inlineStr">
        <is>
          <t>Livraison</t>
        </is>
      </c>
      <c r="F8028" s="104" t="n">
        <v>31</v>
      </c>
      <c r="G8028" s="159" t="n">
        <v>2428</v>
      </c>
      <c r="H8028" s="159" t="n">
        <v>6372</v>
      </c>
      <c r="I8028" s="160" t="n">
        <v>41547.92</v>
      </c>
      <c r="J8028" s="160" t="n">
        <v>2416.52</v>
      </c>
      <c r="K8028" s="160" t="n">
        <v>39131.4</v>
      </c>
      <c r="L8028" s="160" t="n">
        <v>12100.5</v>
      </c>
    </row>
    <row r="8029">
      <c r="A8029" s="176" t="n">
        <v>46143</v>
      </c>
      <c r="B8029" s="104" t="inlineStr">
        <is>
          <t>2025/26</t>
        </is>
      </c>
      <c r="C8029" s="104" t="inlineStr">
        <is>
          <t>HC-035</t>
        </is>
      </c>
      <c r="D8029" s="104" t="inlineStr">
        <is>
          <t>Sud-Est</t>
        </is>
      </c>
      <c r="E8029" s="104" t="inlineStr">
        <is>
          <t>Sur place</t>
        </is>
      </c>
      <c r="F8029" s="104" t="n">
        <v>30</v>
      </c>
      <c r="G8029" s="159" t="n">
        <v>4475</v>
      </c>
      <c r="H8029" s="159" t="n">
        <v>11217</v>
      </c>
      <c r="I8029" s="160" t="n">
        <v>60356.75</v>
      </c>
      <c r="J8029" s="160" t="n">
        <v>1902.47</v>
      </c>
      <c r="K8029" s="160" t="n">
        <v>58454.28</v>
      </c>
      <c r="L8029" s="160" t="n">
        <v>17292.08</v>
      </c>
    </row>
    <row r="8030">
      <c r="A8030" s="176" t="n">
        <v>46143</v>
      </c>
      <c r="B8030" s="104" t="inlineStr">
        <is>
          <t>2025/26</t>
        </is>
      </c>
      <c r="C8030" s="104" t="inlineStr">
        <is>
          <t>HC-035</t>
        </is>
      </c>
      <c r="D8030" s="104" t="inlineStr">
        <is>
          <t>Sud-Est</t>
        </is>
      </c>
      <c r="E8030" s="104" t="inlineStr">
        <is>
          <t>À emporter</t>
        </is>
      </c>
      <c r="F8030" s="104" t="n">
        <v>31</v>
      </c>
      <c r="G8030" s="159" t="n">
        <v>3535</v>
      </c>
      <c r="H8030" s="159" t="n">
        <v>9038</v>
      </c>
      <c r="I8030" s="160" t="n">
        <v>43999.44</v>
      </c>
      <c r="J8030" s="160" t="n">
        <v>1270.55</v>
      </c>
      <c r="K8030" s="160" t="n">
        <v>42728.89</v>
      </c>
      <c r="L8030" s="160" t="n">
        <v>12704.69</v>
      </c>
    </row>
    <row r="8031">
      <c r="A8031" s="176" t="n">
        <v>46143</v>
      </c>
      <c r="B8031" s="104" t="inlineStr">
        <is>
          <t>2025/26</t>
        </is>
      </c>
      <c r="C8031" s="104" t="inlineStr">
        <is>
          <t>HC-036</t>
        </is>
      </c>
      <c r="D8031" s="104" t="inlineStr">
        <is>
          <t>Sud-Ouest</t>
        </is>
      </c>
      <c r="E8031" s="104" t="inlineStr">
        <is>
          <t>Drive</t>
        </is>
      </c>
      <c r="F8031" s="104" t="n">
        <v>30</v>
      </c>
      <c r="G8031" s="159" t="n">
        <v>1556</v>
      </c>
      <c r="H8031" s="159" t="n">
        <v>3967</v>
      </c>
      <c r="I8031" s="160" t="n">
        <v>22117.83</v>
      </c>
      <c r="J8031" s="160" t="n">
        <v>749.09</v>
      </c>
      <c r="K8031" s="160" t="n">
        <v>21368.74</v>
      </c>
      <c r="L8031" s="160" t="n">
        <v>6356.74</v>
      </c>
    </row>
    <row r="8032">
      <c r="A8032" s="176" t="n">
        <v>46143</v>
      </c>
      <c r="B8032" s="104" t="inlineStr">
        <is>
          <t>2025/26</t>
        </is>
      </c>
      <c r="C8032" s="104" t="inlineStr">
        <is>
          <t>HC-036</t>
        </is>
      </c>
      <c r="D8032" s="104" t="inlineStr">
        <is>
          <t>Sud-Ouest</t>
        </is>
      </c>
      <c r="E8032" s="104" t="inlineStr">
        <is>
          <t>Livraison</t>
        </is>
      </c>
      <c r="F8032" s="104" t="n">
        <v>31</v>
      </c>
      <c r="G8032" s="159" t="n">
        <v>1858</v>
      </c>
      <c r="H8032" s="159" t="n">
        <v>4840</v>
      </c>
      <c r="I8032" s="160" t="n">
        <v>31838.36</v>
      </c>
      <c r="J8032" s="160" t="n">
        <v>1975.12</v>
      </c>
      <c r="K8032" s="160" t="n">
        <v>29863.24</v>
      </c>
      <c r="L8032" s="160" t="n">
        <v>9306.639999999999</v>
      </c>
    </row>
    <row r="8033">
      <c r="A8033" s="176" t="n">
        <v>46143</v>
      </c>
      <c r="B8033" s="104" t="inlineStr">
        <is>
          <t>2025/26</t>
        </is>
      </c>
      <c r="C8033" s="104" t="inlineStr">
        <is>
          <t>HC-036</t>
        </is>
      </c>
      <c r="D8033" s="104" t="inlineStr">
        <is>
          <t>Sud-Ouest</t>
        </is>
      </c>
      <c r="E8033" s="104" t="inlineStr">
        <is>
          <t>Sur place</t>
        </is>
      </c>
      <c r="F8033" s="104" t="n">
        <v>31</v>
      </c>
      <c r="G8033" s="159" t="n">
        <v>3890</v>
      </c>
      <c r="H8033" s="159" t="n">
        <v>9512</v>
      </c>
      <c r="I8033" s="160" t="n">
        <v>52517.73</v>
      </c>
      <c r="J8033" s="160" t="n">
        <v>1739.65</v>
      </c>
      <c r="K8033" s="160" t="n">
        <v>50778.08</v>
      </c>
      <c r="L8033" s="160" t="n">
        <v>15168.15</v>
      </c>
    </row>
    <row r="8034">
      <c r="A8034" s="176" t="n">
        <v>46143</v>
      </c>
      <c r="B8034" s="104" t="inlineStr">
        <is>
          <t>2025/26</t>
        </is>
      </c>
      <c r="C8034" s="104" t="inlineStr">
        <is>
          <t>HC-036</t>
        </is>
      </c>
      <c r="D8034" s="104" t="inlineStr">
        <is>
          <t>Sud-Ouest</t>
        </is>
      </c>
      <c r="E8034" s="104" t="inlineStr">
        <is>
          <t>À emporter</t>
        </is>
      </c>
      <c r="F8034" s="104" t="n">
        <v>31</v>
      </c>
      <c r="G8034" s="159" t="n">
        <v>2886</v>
      </c>
      <c r="H8034" s="159" t="n">
        <v>7379</v>
      </c>
      <c r="I8034" s="160" t="n">
        <v>35830.63</v>
      </c>
      <c r="J8034" s="160" t="n">
        <v>1172.57</v>
      </c>
      <c r="K8034" s="160" t="n">
        <v>34658.06</v>
      </c>
      <c r="L8034" s="160" t="n">
        <v>10316.69</v>
      </c>
    </row>
    <row r="8035">
      <c r="A8035" s="176" t="n">
        <v>46143</v>
      </c>
      <c r="B8035" s="104" t="inlineStr">
        <is>
          <t>2025/26</t>
        </is>
      </c>
      <c r="C8035" s="104" t="inlineStr">
        <is>
          <t>HC-037</t>
        </is>
      </c>
      <c r="D8035" s="104" t="inlineStr">
        <is>
          <t>Île-de-France</t>
        </is>
      </c>
      <c r="E8035" s="104" t="inlineStr">
        <is>
          <t>Drive</t>
        </is>
      </c>
      <c r="F8035" s="104" t="n">
        <v>31</v>
      </c>
      <c r="G8035" s="159" t="n">
        <v>1448</v>
      </c>
      <c r="H8035" s="159" t="n">
        <v>3744</v>
      </c>
      <c r="I8035" s="160" t="n">
        <v>20787.12</v>
      </c>
      <c r="J8035" s="160" t="n">
        <v>676.89</v>
      </c>
      <c r="K8035" s="160" t="n">
        <v>20110.23</v>
      </c>
      <c r="L8035" s="160" t="n">
        <v>5953.01</v>
      </c>
    </row>
    <row r="8036">
      <c r="A8036" s="176" t="n">
        <v>46143</v>
      </c>
      <c r="B8036" s="104" t="inlineStr">
        <is>
          <t>2025/26</t>
        </is>
      </c>
      <c r="C8036" s="104" t="inlineStr">
        <is>
          <t>HC-037</t>
        </is>
      </c>
      <c r="D8036" s="104" t="inlineStr">
        <is>
          <t>Île-de-France</t>
        </is>
      </c>
      <c r="E8036" s="104" t="inlineStr">
        <is>
          <t>Livraison</t>
        </is>
      </c>
      <c r="F8036" s="104" t="n">
        <v>31</v>
      </c>
      <c r="G8036" s="159" t="n">
        <v>1735</v>
      </c>
      <c r="H8036" s="159" t="n">
        <v>4402</v>
      </c>
      <c r="I8036" s="160" t="n">
        <v>30056.74</v>
      </c>
      <c r="J8036" s="160" t="n">
        <v>1974.88</v>
      </c>
      <c r="K8036" s="160" t="n">
        <v>28081.86</v>
      </c>
      <c r="L8036" s="160" t="n">
        <v>8676.309999999999</v>
      </c>
    </row>
    <row r="8037">
      <c r="A8037" s="176" t="n">
        <v>46143</v>
      </c>
      <c r="B8037" s="104" t="inlineStr">
        <is>
          <t>2025/26</t>
        </is>
      </c>
      <c r="C8037" s="104" t="inlineStr">
        <is>
          <t>HC-037</t>
        </is>
      </c>
      <c r="D8037" s="104" t="inlineStr">
        <is>
          <t>Île-de-France</t>
        </is>
      </c>
      <c r="E8037" s="104" t="inlineStr">
        <is>
          <t>Sur place</t>
        </is>
      </c>
      <c r="F8037" s="104" t="n">
        <v>30</v>
      </c>
      <c r="G8037" s="159" t="n">
        <v>3408</v>
      </c>
      <c r="H8037" s="159" t="n">
        <v>8860</v>
      </c>
      <c r="I8037" s="160" t="n">
        <v>45959.7</v>
      </c>
      <c r="J8037" s="160" t="n">
        <v>1277.37</v>
      </c>
      <c r="K8037" s="160" t="n">
        <v>44682.33</v>
      </c>
      <c r="L8037" s="160" t="n">
        <v>13285.08</v>
      </c>
    </row>
    <row r="8038">
      <c r="A8038" s="176" t="n">
        <v>46143</v>
      </c>
      <c r="B8038" s="104" t="inlineStr">
        <is>
          <t>2025/26</t>
        </is>
      </c>
      <c r="C8038" s="104" t="inlineStr">
        <is>
          <t>HC-037</t>
        </is>
      </c>
      <c r="D8038" s="104" t="inlineStr">
        <is>
          <t>Île-de-France</t>
        </is>
      </c>
      <c r="E8038" s="104" t="inlineStr">
        <is>
          <t>À emporter</t>
        </is>
      </c>
      <c r="F8038" s="104" t="n">
        <v>31</v>
      </c>
      <c r="G8038" s="159" t="n">
        <v>2661</v>
      </c>
      <c r="H8038" s="159" t="n">
        <v>6809</v>
      </c>
      <c r="I8038" s="160" t="n">
        <v>32866.4</v>
      </c>
      <c r="J8038" s="160" t="n">
        <v>997.3099999999999</v>
      </c>
      <c r="K8038" s="160" t="n">
        <v>31869.09</v>
      </c>
      <c r="L8038" s="160" t="n">
        <v>9516.959999999999</v>
      </c>
    </row>
    <row r="8039">
      <c r="A8039" s="176" t="n">
        <v>46143</v>
      </c>
      <c r="B8039" s="104" t="inlineStr">
        <is>
          <t>2025/26</t>
        </is>
      </c>
      <c r="C8039" s="104" t="inlineStr">
        <is>
          <t>HC-038</t>
        </is>
      </c>
      <c r="D8039" s="104" t="inlineStr">
        <is>
          <t>Nord-Ouest</t>
        </is>
      </c>
      <c r="E8039" s="104" t="inlineStr">
        <is>
          <t>Drive</t>
        </is>
      </c>
      <c r="F8039" s="104" t="n">
        <v>31</v>
      </c>
      <c r="G8039" s="159" t="n">
        <v>1104</v>
      </c>
      <c r="H8039" s="159" t="n">
        <v>2740</v>
      </c>
      <c r="I8039" s="160" t="n">
        <v>15626.64</v>
      </c>
      <c r="J8039" s="160" t="n">
        <v>461.45</v>
      </c>
      <c r="K8039" s="160" t="n">
        <v>15165.19</v>
      </c>
      <c r="L8039" s="160" t="n">
        <v>4495.63</v>
      </c>
    </row>
    <row r="8040">
      <c r="A8040" s="176" t="n">
        <v>46143</v>
      </c>
      <c r="B8040" s="104" t="inlineStr">
        <is>
          <t>2025/26</t>
        </is>
      </c>
      <c r="C8040" s="104" t="inlineStr">
        <is>
          <t>HC-038</t>
        </is>
      </c>
      <c r="D8040" s="104" t="inlineStr">
        <is>
          <t>Nord-Ouest</t>
        </is>
      </c>
      <c r="E8040" s="104" t="inlineStr">
        <is>
          <t>Livraison</t>
        </is>
      </c>
      <c r="F8040" s="104" t="n">
        <v>30</v>
      </c>
      <c r="G8040" s="159" t="n">
        <v>1265</v>
      </c>
      <c r="H8040" s="159" t="n">
        <v>3227</v>
      </c>
      <c r="I8040" s="160" t="n">
        <v>21910.34</v>
      </c>
      <c r="J8040" s="160" t="n">
        <v>1375.92</v>
      </c>
      <c r="K8040" s="160" t="n">
        <v>20534.42</v>
      </c>
      <c r="L8040" s="160" t="n">
        <v>6350.78</v>
      </c>
    </row>
    <row r="8041">
      <c r="A8041" s="176" t="n">
        <v>46143</v>
      </c>
      <c r="B8041" s="104" t="inlineStr">
        <is>
          <t>2025/26</t>
        </is>
      </c>
      <c r="C8041" s="104" t="inlineStr">
        <is>
          <t>HC-038</t>
        </is>
      </c>
      <c r="D8041" s="104" t="inlineStr">
        <is>
          <t>Nord-Ouest</t>
        </is>
      </c>
      <c r="E8041" s="104" t="inlineStr">
        <is>
          <t>Sur place</t>
        </is>
      </c>
      <c r="F8041" s="104" t="n">
        <v>31</v>
      </c>
      <c r="G8041" s="159" t="n">
        <v>2548</v>
      </c>
      <c r="H8041" s="159" t="n">
        <v>6346</v>
      </c>
      <c r="I8041" s="160" t="n">
        <v>34289.77</v>
      </c>
      <c r="J8041" s="160" t="n">
        <v>878.85</v>
      </c>
      <c r="K8041" s="160" t="n">
        <v>33410.92</v>
      </c>
      <c r="L8041" s="160" t="n">
        <v>9973.790000000001</v>
      </c>
    </row>
    <row r="8042">
      <c r="A8042" s="176" t="n">
        <v>46143</v>
      </c>
      <c r="B8042" s="104" t="inlineStr">
        <is>
          <t>2025/26</t>
        </is>
      </c>
      <c r="C8042" s="104" t="inlineStr">
        <is>
          <t>HC-038</t>
        </is>
      </c>
      <c r="D8042" s="104" t="inlineStr">
        <is>
          <t>Nord-Ouest</t>
        </is>
      </c>
      <c r="E8042" s="104" t="inlineStr">
        <is>
          <t>À emporter</t>
        </is>
      </c>
      <c r="F8042" s="104" t="n">
        <v>31</v>
      </c>
      <c r="G8042" s="159" t="n">
        <v>2012</v>
      </c>
      <c r="H8042" s="159" t="n">
        <v>5192</v>
      </c>
      <c r="I8042" s="160" t="n">
        <v>25038.31</v>
      </c>
      <c r="J8042" s="160" t="n">
        <v>746.83</v>
      </c>
      <c r="K8042" s="160" t="n">
        <v>24291.48</v>
      </c>
      <c r="L8042" s="160" t="n">
        <v>7272.61</v>
      </c>
    </row>
    <row r="8043">
      <c r="A8043" s="176" t="n">
        <v>46143</v>
      </c>
      <c r="B8043" s="104" t="inlineStr">
        <is>
          <t>2025/26</t>
        </is>
      </c>
      <c r="C8043" s="104" t="inlineStr">
        <is>
          <t>HC-039</t>
        </is>
      </c>
      <c r="D8043" s="104" t="inlineStr">
        <is>
          <t>Sud-Est</t>
        </is>
      </c>
      <c r="E8043" s="104" t="inlineStr">
        <is>
          <t>Livraison</t>
        </is>
      </c>
      <c r="F8043" s="104" t="n">
        <v>30</v>
      </c>
      <c r="G8043" s="159" t="n">
        <v>2157</v>
      </c>
      <c r="H8043" s="159" t="n">
        <v>5426</v>
      </c>
      <c r="I8043" s="160" t="n">
        <v>36203.92</v>
      </c>
      <c r="J8043" s="160" t="n">
        <v>2245.73</v>
      </c>
      <c r="K8043" s="160" t="n">
        <v>33958.19</v>
      </c>
      <c r="L8043" s="160" t="n">
        <v>10495.09</v>
      </c>
    </row>
    <row r="8044">
      <c r="A8044" s="176" t="n">
        <v>46143</v>
      </c>
      <c r="B8044" s="104" t="inlineStr">
        <is>
          <t>2025/26</t>
        </is>
      </c>
      <c r="C8044" s="104" t="inlineStr">
        <is>
          <t>HC-039</t>
        </is>
      </c>
      <c r="D8044" s="104" t="inlineStr">
        <is>
          <t>Sud-Est</t>
        </is>
      </c>
      <c r="E8044" s="104" t="inlineStr">
        <is>
          <t>Sur place</t>
        </is>
      </c>
      <c r="F8044" s="104" t="n">
        <v>31</v>
      </c>
      <c r="G8044" s="159" t="n">
        <v>4403</v>
      </c>
      <c r="H8044" s="159" t="n">
        <v>11405</v>
      </c>
      <c r="I8044" s="160" t="n">
        <v>59407.81</v>
      </c>
      <c r="J8044" s="160" t="n">
        <v>1959.38</v>
      </c>
      <c r="K8044" s="160" t="n">
        <v>57448.43</v>
      </c>
      <c r="L8044" s="160" t="n">
        <v>17174.2</v>
      </c>
    </row>
    <row r="8045">
      <c r="A8045" s="176" t="n">
        <v>46143</v>
      </c>
      <c r="B8045" s="104" t="inlineStr">
        <is>
          <t>2025/26</t>
        </is>
      </c>
      <c r="C8045" s="104" t="inlineStr">
        <is>
          <t>HC-039</t>
        </is>
      </c>
      <c r="D8045" s="104" t="inlineStr">
        <is>
          <t>Sud-Est</t>
        </is>
      </c>
      <c r="E8045" s="104" t="inlineStr">
        <is>
          <t>À emporter</t>
        </is>
      </c>
      <c r="F8045" s="104" t="n">
        <v>30</v>
      </c>
      <c r="G8045" s="159" t="n">
        <v>3301</v>
      </c>
      <c r="H8045" s="159" t="n">
        <v>8437</v>
      </c>
      <c r="I8045" s="160" t="n">
        <v>40891.19</v>
      </c>
      <c r="J8045" s="160" t="n">
        <v>1233.46</v>
      </c>
      <c r="K8045" s="160" t="n">
        <v>39657.73</v>
      </c>
      <c r="L8045" s="160" t="n">
        <v>11703.57</v>
      </c>
    </row>
    <row r="8046">
      <c r="A8046" s="176" t="n">
        <v>46143</v>
      </c>
      <c r="B8046" s="104" t="inlineStr">
        <is>
          <t>2025/26</t>
        </is>
      </c>
      <c r="C8046" s="104" t="inlineStr">
        <is>
          <t>HC-040</t>
        </is>
      </c>
      <c r="D8046" s="104" t="inlineStr">
        <is>
          <t>Sud-Ouest</t>
        </is>
      </c>
      <c r="E8046" s="104" t="inlineStr">
        <is>
          <t>Livraison</t>
        </is>
      </c>
      <c r="F8046" s="104" t="n">
        <v>31</v>
      </c>
      <c r="G8046" s="159" t="n">
        <v>2094</v>
      </c>
      <c r="H8046" s="159" t="n">
        <v>5421</v>
      </c>
      <c r="I8046" s="160" t="n">
        <v>36125.3</v>
      </c>
      <c r="J8046" s="160" t="n">
        <v>2114.54</v>
      </c>
      <c r="K8046" s="160" t="n">
        <v>34010.76</v>
      </c>
      <c r="L8046" s="160" t="n">
        <v>10540.66</v>
      </c>
    </row>
    <row r="8047">
      <c r="A8047" s="176" t="n">
        <v>46143</v>
      </c>
      <c r="B8047" s="104" t="inlineStr">
        <is>
          <t>2025/26</t>
        </is>
      </c>
      <c r="C8047" s="104" t="inlineStr">
        <is>
          <t>HC-040</t>
        </is>
      </c>
      <c r="D8047" s="104" t="inlineStr">
        <is>
          <t>Sud-Ouest</t>
        </is>
      </c>
      <c r="E8047" s="104" t="inlineStr">
        <is>
          <t>Sur place</t>
        </is>
      </c>
      <c r="F8047" s="104" t="n">
        <v>31</v>
      </c>
      <c r="G8047" s="159" t="n">
        <v>4307</v>
      </c>
      <c r="H8047" s="159" t="n">
        <v>11081</v>
      </c>
      <c r="I8047" s="160" t="n">
        <v>57879.29</v>
      </c>
      <c r="J8047" s="160" t="n">
        <v>1724.42</v>
      </c>
      <c r="K8047" s="160" t="n">
        <v>56154.87</v>
      </c>
      <c r="L8047" s="160" t="n">
        <v>16551.86</v>
      </c>
    </row>
    <row r="8048">
      <c r="A8048" s="176" t="n">
        <v>46143</v>
      </c>
      <c r="B8048" s="104" t="inlineStr">
        <is>
          <t>2025/26</t>
        </is>
      </c>
      <c r="C8048" s="104" t="inlineStr">
        <is>
          <t>HC-040</t>
        </is>
      </c>
      <c r="D8048" s="104" t="inlineStr">
        <is>
          <t>Sud-Ouest</t>
        </is>
      </c>
      <c r="E8048" s="104" t="inlineStr">
        <is>
          <t>À emporter</t>
        </is>
      </c>
      <c r="F8048" s="104" t="n">
        <v>30</v>
      </c>
      <c r="G8048" s="159" t="n">
        <v>3086</v>
      </c>
      <c r="H8048" s="159" t="n">
        <v>7958</v>
      </c>
      <c r="I8048" s="160" t="n">
        <v>38021.2</v>
      </c>
      <c r="J8048" s="160" t="n">
        <v>1086.06</v>
      </c>
      <c r="K8048" s="160" t="n">
        <v>36935.14</v>
      </c>
      <c r="L8048" s="160" t="n">
        <v>11107.42</v>
      </c>
    </row>
    <row r="8049">
      <c r="A8049" s="176" t="n">
        <v>46143</v>
      </c>
      <c r="B8049" s="104" t="inlineStr">
        <is>
          <t>2025/26</t>
        </is>
      </c>
      <c r="C8049" s="104" t="inlineStr">
        <is>
          <t>HC-041</t>
        </is>
      </c>
      <c r="D8049" s="104" t="inlineStr">
        <is>
          <t>Île-de-France</t>
        </is>
      </c>
      <c r="E8049" s="104" t="inlineStr">
        <is>
          <t>Livraison</t>
        </is>
      </c>
      <c r="F8049" s="104" t="n">
        <v>31</v>
      </c>
      <c r="G8049" s="159" t="n">
        <v>3198</v>
      </c>
      <c r="H8049" s="159" t="n">
        <v>8213</v>
      </c>
      <c r="I8049" s="160" t="n">
        <v>54609.03</v>
      </c>
      <c r="J8049" s="160" t="n">
        <v>3000.07</v>
      </c>
      <c r="K8049" s="160" t="n">
        <v>51608.96</v>
      </c>
      <c r="L8049" s="160" t="n">
        <v>16013.6</v>
      </c>
    </row>
    <row r="8050">
      <c r="A8050" s="176" t="n">
        <v>46143</v>
      </c>
      <c r="B8050" s="104" t="inlineStr">
        <is>
          <t>2025/26</t>
        </is>
      </c>
      <c r="C8050" s="104" t="inlineStr">
        <is>
          <t>HC-041</t>
        </is>
      </c>
      <c r="D8050" s="104" t="inlineStr">
        <is>
          <t>Île-de-France</t>
        </is>
      </c>
      <c r="E8050" s="104" t="inlineStr">
        <is>
          <t>Sur place</t>
        </is>
      </c>
      <c r="F8050" s="104" t="n">
        <v>30</v>
      </c>
      <c r="G8050" s="159" t="n">
        <v>5882</v>
      </c>
      <c r="H8050" s="159" t="n">
        <v>14930</v>
      </c>
      <c r="I8050" s="160" t="n">
        <v>80107.63</v>
      </c>
      <c r="J8050" s="160" t="n">
        <v>2579.62</v>
      </c>
      <c r="K8050" s="160" t="n">
        <v>77528.00999999999</v>
      </c>
      <c r="L8050" s="160" t="n">
        <v>23112.71</v>
      </c>
    </row>
    <row r="8051">
      <c r="A8051" s="176" t="n">
        <v>46143</v>
      </c>
      <c r="B8051" s="104" t="inlineStr">
        <is>
          <t>2025/26</t>
        </is>
      </c>
      <c r="C8051" s="104" t="inlineStr">
        <is>
          <t>HC-041</t>
        </is>
      </c>
      <c r="D8051" s="104" t="inlineStr">
        <is>
          <t>Île-de-France</t>
        </is>
      </c>
      <c r="E8051" s="104" t="inlineStr">
        <is>
          <t>À emporter</t>
        </is>
      </c>
      <c r="F8051" s="104" t="n">
        <v>31</v>
      </c>
      <c r="G8051" s="159" t="n">
        <v>4693</v>
      </c>
      <c r="H8051" s="159" t="n">
        <v>12319</v>
      </c>
      <c r="I8051" s="160" t="n">
        <v>58665.03</v>
      </c>
      <c r="J8051" s="160" t="n">
        <v>1929.26</v>
      </c>
      <c r="K8051" s="160" t="n">
        <v>56735.77</v>
      </c>
      <c r="L8051" s="160" t="n">
        <v>16834.36</v>
      </c>
    </row>
    <row r="8052">
      <c r="A8052" s="176" t="n">
        <v>46143</v>
      </c>
      <c r="B8052" s="104" t="inlineStr">
        <is>
          <t>2025/26</t>
        </is>
      </c>
      <c r="C8052" s="104" t="inlineStr">
        <is>
          <t>HC-042</t>
        </is>
      </c>
      <c r="D8052" s="104" t="inlineStr">
        <is>
          <t>Nord-Ouest</t>
        </is>
      </c>
      <c r="E8052" s="104" t="inlineStr">
        <is>
          <t>Drive</t>
        </is>
      </c>
      <c r="F8052" s="104" t="n">
        <v>31</v>
      </c>
      <c r="G8052" s="159" t="n">
        <v>1407</v>
      </c>
      <c r="H8052" s="159" t="n">
        <v>3666</v>
      </c>
      <c r="I8052" s="160" t="n">
        <v>20053.49</v>
      </c>
      <c r="J8052" s="160" t="n">
        <v>585.01</v>
      </c>
      <c r="K8052" s="160" t="n">
        <v>19468.48</v>
      </c>
      <c r="L8052" s="160" t="n">
        <v>5835.7</v>
      </c>
    </row>
    <row r="8053">
      <c r="A8053" s="176" t="n">
        <v>46143</v>
      </c>
      <c r="B8053" s="104" t="inlineStr">
        <is>
          <t>2025/26</t>
        </is>
      </c>
      <c r="C8053" s="104" t="inlineStr">
        <is>
          <t>HC-042</t>
        </is>
      </c>
      <c r="D8053" s="104" t="inlineStr">
        <is>
          <t>Nord-Ouest</t>
        </is>
      </c>
      <c r="E8053" s="104" t="inlineStr">
        <is>
          <t>Livraison</t>
        </is>
      </c>
      <c r="F8053" s="104" t="n">
        <v>31</v>
      </c>
      <c r="G8053" s="159" t="n">
        <v>1681</v>
      </c>
      <c r="H8053" s="159" t="n">
        <v>4391</v>
      </c>
      <c r="I8053" s="160" t="n">
        <v>29015.7</v>
      </c>
      <c r="J8053" s="160" t="n">
        <v>1746.25</v>
      </c>
      <c r="K8053" s="160" t="n">
        <v>27269.45</v>
      </c>
      <c r="L8053" s="160" t="n">
        <v>8408.76</v>
      </c>
    </row>
    <row r="8054">
      <c r="A8054" s="176" t="n">
        <v>46143</v>
      </c>
      <c r="B8054" s="104" t="inlineStr">
        <is>
          <t>2025/26</t>
        </is>
      </c>
      <c r="C8054" s="104" t="inlineStr">
        <is>
          <t>HC-042</t>
        </is>
      </c>
      <c r="D8054" s="104" t="inlineStr">
        <is>
          <t>Nord-Ouest</t>
        </is>
      </c>
      <c r="E8054" s="104" t="inlineStr">
        <is>
          <t>Sur place</t>
        </is>
      </c>
      <c r="F8054" s="104" t="n">
        <v>31</v>
      </c>
      <c r="G8054" s="159" t="n">
        <v>3450</v>
      </c>
      <c r="H8054" s="159" t="n">
        <v>8835</v>
      </c>
      <c r="I8054" s="160" t="n">
        <v>46863.63</v>
      </c>
      <c r="J8054" s="160" t="n">
        <v>1552.35</v>
      </c>
      <c r="K8054" s="160" t="n">
        <v>45311.28</v>
      </c>
      <c r="L8054" s="160" t="n">
        <v>13489.76</v>
      </c>
    </row>
    <row r="8055">
      <c r="A8055" s="176" t="n">
        <v>46143</v>
      </c>
      <c r="B8055" s="104" t="inlineStr">
        <is>
          <t>2025/26</t>
        </is>
      </c>
      <c r="C8055" s="104" t="inlineStr">
        <is>
          <t>HC-042</t>
        </is>
      </c>
      <c r="D8055" s="104" t="inlineStr">
        <is>
          <t>Nord-Ouest</t>
        </is>
      </c>
      <c r="E8055" s="104" t="inlineStr">
        <is>
          <t>À emporter</t>
        </is>
      </c>
      <c r="F8055" s="104" t="n">
        <v>31</v>
      </c>
      <c r="G8055" s="159" t="n">
        <v>2646</v>
      </c>
      <c r="H8055" s="159" t="n">
        <v>6742</v>
      </c>
      <c r="I8055" s="160" t="n">
        <v>32862.26</v>
      </c>
      <c r="J8055" s="160" t="n">
        <v>1008.88</v>
      </c>
      <c r="K8055" s="160" t="n">
        <v>31853.38</v>
      </c>
      <c r="L8055" s="160" t="n">
        <v>9459.629999999999</v>
      </c>
    </row>
    <row r="8056">
      <c r="A8056" s="176" t="n">
        <v>46143</v>
      </c>
      <c r="B8056" s="104" t="inlineStr">
        <is>
          <t>2025/26</t>
        </is>
      </c>
      <c r="C8056" s="104" t="inlineStr">
        <is>
          <t>HC-043</t>
        </is>
      </c>
      <c r="D8056" s="104" t="inlineStr">
        <is>
          <t>Sud-Est</t>
        </is>
      </c>
      <c r="E8056" s="104" t="inlineStr">
        <is>
          <t>Livraison</t>
        </is>
      </c>
      <c r="F8056" s="104" t="n">
        <v>31</v>
      </c>
      <c r="G8056" s="159" t="n">
        <v>2498</v>
      </c>
      <c r="H8056" s="159" t="n">
        <v>6346</v>
      </c>
      <c r="I8056" s="160" t="n">
        <v>43216.84</v>
      </c>
      <c r="J8056" s="160" t="n">
        <v>2408.62</v>
      </c>
      <c r="K8056" s="160" t="n">
        <v>40808.22</v>
      </c>
      <c r="L8056" s="160" t="n">
        <v>12645.67</v>
      </c>
    </row>
    <row r="8057">
      <c r="A8057" s="176" t="n">
        <v>46143</v>
      </c>
      <c r="B8057" s="104" t="inlineStr">
        <is>
          <t>2025/26</t>
        </is>
      </c>
      <c r="C8057" s="104" t="inlineStr">
        <is>
          <t>HC-043</t>
        </is>
      </c>
      <c r="D8057" s="104" t="inlineStr">
        <is>
          <t>Sud-Est</t>
        </is>
      </c>
      <c r="E8057" s="104" t="inlineStr">
        <is>
          <t>Sur place</t>
        </is>
      </c>
      <c r="F8057" s="104" t="n">
        <v>30</v>
      </c>
      <c r="G8057" s="159" t="n">
        <v>4517</v>
      </c>
      <c r="H8057" s="159" t="n">
        <v>11562</v>
      </c>
      <c r="I8057" s="160" t="n">
        <v>60903.61</v>
      </c>
      <c r="J8057" s="160" t="n">
        <v>2039.83</v>
      </c>
      <c r="K8057" s="160" t="n">
        <v>58863.78</v>
      </c>
      <c r="L8057" s="160" t="n">
        <v>17489.81</v>
      </c>
    </row>
    <row r="8058">
      <c r="A8058" s="176" t="n">
        <v>46143</v>
      </c>
      <c r="B8058" s="104" t="inlineStr">
        <is>
          <t>2025/26</t>
        </is>
      </c>
      <c r="C8058" s="104" t="inlineStr">
        <is>
          <t>HC-043</t>
        </is>
      </c>
      <c r="D8058" s="104" t="inlineStr">
        <is>
          <t>Sud-Est</t>
        </is>
      </c>
      <c r="E8058" s="104" t="inlineStr">
        <is>
          <t>À emporter</t>
        </is>
      </c>
      <c r="F8058" s="104" t="n">
        <v>31</v>
      </c>
      <c r="G8058" s="159" t="n">
        <v>3511</v>
      </c>
      <c r="H8058" s="159" t="n">
        <v>9086</v>
      </c>
      <c r="I8058" s="160" t="n">
        <v>44105.9</v>
      </c>
      <c r="J8058" s="160" t="n">
        <v>1284.53</v>
      </c>
      <c r="K8058" s="160" t="n">
        <v>42821.37</v>
      </c>
      <c r="L8058" s="160" t="n">
        <v>12817.37</v>
      </c>
    </row>
    <row r="8059">
      <c r="A8059" s="176" t="n">
        <v>46143</v>
      </c>
      <c r="B8059" s="104" t="inlineStr">
        <is>
          <t>2025/26</t>
        </is>
      </c>
      <c r="C8059" s="104" t="inlineStr">
        <is>
          <t>HC-044</t>
        </is>
      </c>
      <c r="D8059" s="104" t="inlineStr">
        <is>
          <t>Sud-Ouest</t>
        </is>
      </c>
      <c r="E8059" s="104" t="inlineStr">
        <is>
          <t>Livraison</t>
        </is>
      </c>
      <c r="F8059" s="104" t="n">
        <v>31</v>
      </c>
      <c r="G8059" s="159" t="n">
        <v>1425</v>
      </c>
      <c r="H8059" s="159" t="n">
        <v>3582</v>
      </c>
      <c r="I8059" s="160" t="n">
        <v>24265.08</v>
      </c>
      <c r="J8059" s="160" t="n">
        <v>1497.81</v>
      </c>
      <c r="K8059" s="160" t="n">
        <v>22767.27</v>
      </c>
      <c r="L8059" s="160" t="n">
        <v>6991</v>
      </c>
    </row>
    <row r="8060">
      <c r="A8060" s="176" t="n">
        <v>46143</v>
      </c>
      <c r="B8060" s="104" t="inlineStr">
        <is>
          <t>2025/26</t>
        </is>
      </c>
      <c r="C8060" s="104" t="inlineStr">
        <is>
          <t>HC-044</t>
        </is>
      </c>
      <c r="D8060" s="104" t="inlineStr">
        <is>
          <t>Sud-Ouest</t>
        </is>
      </c>
      <c r="E8060" s="104" t="inlineStr">
        <is>
          <t>Sur place</t>
        </is>
      </c>
      <c r="F8060" s="104" t="n">
        <v>31</v>
      </c>
      <c r="G8060" s="159" t="n">
        <v>2941</v>
      </c>
      <c r="H8060" s="159" t="n">
        <v>7332</v>
      </c>
      <c r="I8060" s="160" t="n">
        <v>40002.3</v>
      </c>
      <c r="J8060" s="160" t="n">
        <v>1320.05</v>
      </c>
      <c r="K8060" s="160" t="n">
        <v>38682.25</v>
      </c>
      <c r="L8060" s="160" t="n">
        <v>11502.06</v>
      </c>
    </row>
    <row r="8061">
      <c r="A8061" s="176" t="n">
        <v>46143</v>
      </c>
      <c r="B8061" s="104" t="inlineStr">
        <is>
          <t>2025/26</t>
        </is>
      </c>
      <c r="C8061" s="104" t="inlineStr">
        <is>
          <t>HC-044</t>
        </is>
      </c>
      <c r="D8061" s="104" t="inlineStr">
        <is>
          <t>Sud-Ouest</t>
        </is>
      </c>
      <c r="E8061" s="104" t="inlineStr">
        <is>
          <t>À emporter</t>
        </is>
      </c>
      <c r="F8061" s="104" t="n">
        <v>31</v>
      </c>
      <c r="G8061" s="159" t="n">
        <v>2199</v>
      </c>
      <c r="H8061" s="159" t="n">
        <v>5704</v>
      </c>
      <c r="I8061" s="160" t="n">
        <v>27459.01</v>
      </c>
      <c r="J8061" s="160" t="n">
        <v>828.1900000000001</v>
      </c>
      <c r="K8061" s="160" t="n">
        <v>26630.82</v>
      </c>
      <c r="L8061" s="160" t="n">
        <v>8001.07</v>
      </c>
    </row>
    <row r="8062">
      <c r="A8062" s="176" t="n">
        <v>46143</v>
      </c>
      <c r="B8062" s="104" t="inlineStr">
        <is>
          <t>2025/26</t>
        </is>
      </c>
      <c r="C8062" s="104" t="inlineStr">
        <is>
          <t>HC-045</t>
        </is>
      </c>
      <c r="D8062" s="104" t="inlineStr">
        <is>
          <t>Île-de-France</t>
        </is>
      </c>
      <c r="E8062" s="104" t="inlineStr">
        <is>
          <t>Livraison</t>
        </is>
      </c>
      <c r="F8062" s="104" t="n">
        <v>31</v>
      </c>
      <c r="G8062" s="159" t="n">
        <v>2490</v>
      </c>
      <c r="H8062" s="159" t="n">
        <v>6146</v>
      </c>
      <c r="I8062" s="160" t="n">
        <v>42911.42</v>
      </c>
      <c r="J8062" s="160" t="n">
        <v>2690.87</v>
      </c>
      <c r="K8062" s="160" t="n">
        <v>40220.55</v>
      </c>
      <c r="L8062" s="160" t="n">
        <v>12498.19</v>
      </c>
    </row>
    <row r="8063">
      <c r="A8063" s="176" t="n">
        <v>46143</v>
      </c>
      <c r="B8063" s="104" t="inlineStr">
        <is>
          <t>2025/26</t>
        </is>
      </c>
      <c r="C8063" s="104" t="inlineStr">
        <is>
          <t>HC-045</t>
        </is>
      </c>
      <c r="D8063" s="104" t="inlineStr">
        <is>
          <t>Île-de-France</t>
        </is>
      </c>
      <c r="E8063" s="104" t="inlineStr">
        <is>
          <t>Sur place</t>
        </is>
      </c>
      <c r="F8063" s="104" t="n">
        <v>31</v>
      </c>
      <c r="G8063" s="159" t="n">
        <v>5029</v>
      </c>
      <c r="H8063" s="159" t="n">
        <v>12930</v>
      </c>
      <c r="I8063" s="160" t="n">
        <v>67773.24000000001</v>
      </c>
      <c r="J8063" s="160" t="n">
        <v>2055.53</v>
      </c>
      <c r="K8063" s="160" t="n">
        <v>65717.71000000001</v>
      </c>
      <c r="L8063" s="160" t="n">
        <v>19613.19</v>
      </c>
    </row>
    <row r="8064">
      <c r="A8064" s="176" t="n">
        <v>46143</v>
      </c>
      <c r="B8064" s="104" t="inlineStr">
        <is>
          <t>2025/26</t>
        </is>
      </c>
      <c r="C8064" s="104" t="inlineStr">
        <is>
          <t>HC-045</t>
        </is>
      </c>
      <c r="D8064" s="104" t="inlineStr">
        <is>
          <t>Île-de-France</t>
        </is>
      </c>
      <c r="E8064" s="104" t="inlineStr">
        <is>
          <t>À emporter</t>
        </is>
      </c>
      <c r="F8064" s="104" t="n">
        <v>31</v>
      </c>
      <c r="G8064" s="159" t="n">
        <v>3843</v>
      </c>
      <c r="H8064" s="159" t="n">
        <v>9767</v>
      </c>
      <c r="I8064" s="160" t="n">
        <v>47462.11</v>
      </c>
      <c r="J8064" s="160" t="n">
        <v>1218.03</v>
      </c>
      <c r="K8064" s="160" t="n">
        <v>46244.08</v>
      </c>
      <c r="L8064" s="160" t="n">
        <v>13699.14</v>
      </c>
    </row>
    <row r="8065">
      <c r="A8065" s="176" t="n">
        <v>46143</v>
      </c>
      <c r="B8065" s="104" t="inlineStr">
        <is>
          <t>2025/26</t>
        </is>
      </c>
      <c r="C8065" s="104" t="inlineStr">
        <is>
          <t>HC-046</t>
        </is>
      </c>
      <c r="D8065" s="104" t="inlineStr">
        <is>
          <t>Nord-Ouest</t>
        </is>
      </c>
      <c r="E8065" s="104" t="inlineStr">
        <is>
          <t>Livraison</t>
        </is>
      </c>
      <c r="F8065" s="104" t="n">
        <v>31</v>
      </c>
      <c r="G8065" s="159" t="n">
        <v>1445</v>
      </c>
      <c r="H8065" s="159" t="n">
        <v>3672</v>
      </c>
      <c r="I8065" s="160" t="n">
        <v>24796.46</v>
      </c>
      <c r="J8065" s="160" t="n">
        <v>1413.33</v>
      </c>
      <c r="K8065" s="160" t="n">
        <v>23383.13</v>
      </c>
      <c r="L8065" s="160" t="n">
        <v>7234.11</v>
      </c>
    </row>
    <row r="8066">
      <c r="A8066" s="176" t="n">
        <v>46143</v>
      </c>
      <c r="B8066" s="104" t="inlineStr">
        <is>
          <t>2025/26</t>
        </is>
      </c>
      <c r="C8066" s="104" t="inlineStr">
        <is>
          <t>HC-046</t>
        </is>
      </c>
      <c r="D8066" s="104" t="inlineStr">
        <is>
          <t>Nord-Ouest</t>
        </is>
      </c>
      <c r="E8066" s="104" t="inlineStr">
        <is>
          <t>Sur place</t>
        </is>
      </c>
      <c r="F8066" s="104" t="n">
        <v>30</v>
      </c>
      <c r="G8066" s="159" t="n">
        <v>2558</v>
      </c>
      <c r="H8066" s="159" t="n">
        <v>6416</v>
      </c>
      <c r="I8066" s="160" t="n">
        <v>34623.07</v>
      </c>
      <c r="J8066" s="160" t="n">
        <v>1081.76</v>
      </c>
      <c r="K8066" s="160" t="n">
        <v>33541.31</v>
      </c>
      <c r="L8066" s="160" t="n">
        <v>9981.6</v>
      </c>
    </row>
    <row r="8067">
      <c r="A8067" s="176" t="n">
        <v>46143</v>
      </c>
      <c r="B8067" s="104" t="inlineStr">
        <is>
          <t>2025/26</t>
        </is>
      </c>
      <c r="C8067" s="104" t="inlineStr">
        <is>
          <t>HC-046</t>
        </is>
      </c>
      <c r="D8067" s="104" t="inlineStr">
        <is>
          <t>Nord-Ouest</t>
        </is>
      </c>
      <c r="E8067" s="104" t="inlineStr">
        <is>
          <t>À emporter</t>
        </is>
      </c>
      <c r="F8067" s="104" t="n">
        <v>31</v>
      </c>
      <c r="G8067" s="159" t="n">
        <v>2104</v>
      </c>
      <c r="H8067" s="159" t="n">
        <v>5264</v>
      </c>
      <c r="I8067" s="160" t="n">
        <v>26182.84</v>
      </c>
      <c r="J8067" s="160" t="n">
        <v>738.22</v>
      </c>
      <c r="K8067" s="160" t="n">
        <v>25444.62</v>
      </c>
      <c r="L8067" s="160" t="n">
        <v>7649.25</v>
      </c>
    </row>
    <row r="8068">
      <c r="A8068" s="176" t="n">
        <v>46143</v>
      </c>
      <c r="B8068" s="104" t="inlineStr">
        <is>
          <t>2025/26</t>
        </is>
      </c>
      <c r="C8068" s="104" t="inlineStr">
        <is>
          <t>HC-047</t>
        </is>
      </c>
      <c r="D8068" s="104" t="inlineStr">
        <is>
          <t>Sud-Est</t>
        </is>
      </c>
      <c r="E8068" s="104" t="inlineStr">
        <is>
          <t>Livraison</t>
        </is>
      </c>
      <c r="F8068" s="104" t="n">
        <v>31</v>
      </c>
      <c r="G8068" s="159" t="n">
        <v>2392</v>
      </c>
      <c r="H8068" s="159" t="n">
        <v>6090</v>
      </c>
      <c r="I8068" s="160" t="n">
        <v>41160.71</v>
      </c>
      <c r="J8068" s="160" t="n">
        <v>2543.89</v>
      </c>
      <c r="K8068" s="160" t="n">
        <v>38616.82</v>
      </c>
      <c r="L8068" s="160" t="n">
        <v>11998.67</v>
      </c>
    </row>
    <row r="8069">
      <c r="A8069" s="176" t="n">
        <v>46143</v>
      </c>
      <c r="B8069" s="104" t="inlineStr">
        <is>
          <t>2025/26</t>
        </is>
      </c>
      <c r="C8069" s="104" t="inlineStr">
        <is>
          <t>HC-047</t>
        </is>
      </c>
      <c r="D8069" s="104" t="inlineStr">
        <is>
          <t>Sud-Est</t>
        </is>
      </c>
      <c r="E8069" s="104" t="inlineStr">
        <is>
          <t>Sur place</t>
        </is>
      </c>
      <c r="F8069" s="104" t="n">
        <v>31</v>
      </c>
      <c r="G8069" s="159" t="n">
        <v>4829</v>
      </c>
      <c r="H8069" s="159" t="n">
        <v>12069</v>
      </c>
      <c r="I8069" s="160" t="n">
        <v>65403.69</v>
      </c>
      <c r="J8069" s="160" t="n">
        <v>2023.53</v>
      </c>
      <c r="K8069" s="160" t="n">
        <v>63380.16</v>
      </c>
      <c r="L8069" s="160" t="n">
        <v>18982.53</v>
      </c>
    </row>
    <row r="8070">
      <c r="A8070" s="176" t="n">
        <v>46143</v>
      </c>
      <c r="B8070" s="104" t="inlineStr">
        <is>
          <t>2025/26</t>
        </is>
      </c>
      <c r="C8070" s="104" t="inlineStr">
        <is>
          <t>HC-047</t>
        </is>
      </c>
      <c r="D8070" s="104" t="inlineStr">
        <is>
          <t>Sud-Est</t>
        </is>
      </c>
      <c r="E8070" s="104" t="inlineStr">
        <is>
          <t>À emporter</t>
        </is>
      </c>
      <c r="F8070" s="104" t="n">
        <v>31</v>
      </c>
      <c r="G8070" s="159" t="n">
        <v>3710</v>
      </c>
      <c r="H8070" s="159" t="n">
        <v>9376</v>
      </c>
      <c r="I8070" s="160" t="n">
        <v>46371.58</v>
      </c>
      <c r="J8070" s="160" t="n">
        <v>1414.32</v>
      </c>
      <c r="K8070" s="160" t="n">
        <v>44957.26</v>
      </c>
      <c r="L8070" s="160" t="n">
        <v>13342.85</v>
      </c>
    </row>
    <row r="8071">
      <c r="A8071" s="176" t="n">
        <v>46143</v>
      </c>
      <c r="B8071" s="104" t="inlineStr">
        <is>
          <t>2025/26</t>
        </is>
      </c>
      <c r="C8071" s="104" t="inlineStr">
        <is>
          <t>HC-048</t>
        </is>
      </c>
      <c r="D8071" s="104" t="inlineStr">
        <is>
          <t>Sud-Ouest</t>
        </is>
      </c>
      <c r="E8071" s="104" t="inlineStr">
        <is>
          <t>Livraison</t>
        </is>
      </c>
      <c r="F8071" s="104" t="n">
        <v>31</v>
      </c>
      <c r="G8071" s="159" t="n">
        <v>2392</v>
      </c>
      <c r="H8071" s="159" t="n">
        <v>6027</v>
      </c>
      <c r="I8071" s="160" t="n">
        <v>40275.74</v>
      </c>
      <c r="J8071" s="160" t="n">
        <v>2454.89</v>
      </c>
      <c r="K8071" s="160" t="n">
        <v>37820.85</v>
      </c>
      <c r="L8071" s="160" t="n">
        <v>11666.95</v>
      </c>
    </row>
    <row r="8072">
      <c r="A8072" s="176" t="n">
        <v>46143</v>
      </c>
      <c r="B8072" s="104" t="inlineStr">
        <is>
          <t>2025/26</t>
        </is>
      </c>
      <c r="C8072" s="104" t="inlineStr">
        <is>
          <t>HC-048</t>
        </is>
      </c>
      <c r="D8072" s="104" t="inlineStr">
        <is>
          <t>Sud-Ouest</t>
        </is>
      </c>
      <c r="E8072" s="104" t="inlineStr">
        <is>
          <t>Sur place</t>
        </is>
      </c>
      <c r="F8072" s="104" t="n">
        <v>31</v>
      </c>
      <c r="G8072" s="159" t="n">
        <v>4493</v>
      </c>
      <c r="H8072" s="159" t="n">
        <v>11603</v>
      </c>
      <c r="I8072" s="160" t="n">
        <v>60343.34</v>
      </c>
      <c r="J8072" s="160" t="n">
        <v>1902.49</v>
      </c>
      <c r="K8072" s="160" t="n">
        <v>58440.85</v>
      </c>
      <c r="L8072" s="160" t="n">
        <v>17410.83</v>
      </c>
    </row>
    <row r="8073">
      <c r="A8073" s="176" t="n">
        <v>46143</v>
      </c>
      <c r="B8073" s="104" t="inlineStr">
        <is>
          <t>2025/26</t>
        </is>
      </c>
      <c r="C8073" s="104" t="inlineStr">
        <is>
          <t>HC-048</t>
        </is>
      </c>
      <c r="D8073" s="104" t="inlineStr">
        <is>
          <t>Sud-Ouest</t>
        </is>
      </c>
      <c r="E8073" s="104" t="inlineStr">
        <is>
          <t>À emporter</t>
        </is>
      </c>
      <c r="F8073" s="104" t="n">
        <v>30</v>
      </c>
      <c r="G8073" s="159" t="n">
        <v>3346</v>
      </c>
      <c r="H8073" s="159" t="n">
        <v>8592</v>
      </c>
      <c r="I8073" s="160" t="n">
        <v>41561.05</v>
      </c>
      <c r="J8073" s="160" t="n">
        <v>1205.99</v>
      </c>
      <c r="K8073" s="160" t="n">
        <v>40355.06</v>
      </c>
      <c r="L8073" s="160" t="n">
        <v>12038.02</v>
      </c>
    </row>
    <row r="8074">
      <c r="A8074" s="176" t="n">
        <v>46143</v>
      </c>
      <c r="B8074" s="104" t="inlineStr">
        <is>
          <t>2025/26</t>
        </is>
      </c>
      <c r="C8074" s="104" t="inlineStr">
        <is>
          <t>HC-049</t>
        </is>
      </c>
      <c r="D8074" s="104" t="inlineStr">
        <is>
          <t>Île-de-France</t>
        </is>
      </c>
      <c r="E8074" s="104" t="inlineStr">
        <is>
          <t>Drive</t>
        </is>
      </c>
      <c r="F8074" s="104" t="n">
        <v>31</v>
      </c>
      <c r="G8074" s="159" t="n">
        <v>1323</v>
      </c>
      <c r="H8074" s="159" t="n">
        <v>3390</v>
      </c>
      <c r="I8074" s="160" t="n">
        <v>18937.83</v>
      </c>
      <c r="J8074" s="160" t="n">
        <v>554.22</v>
      </c>
      <c r="K8074" s="160" t="n">
        <v>18383.61</v>
      </c>
      <c r="L8074" s="160" t="n">
        <v>5495.75</v>
      </c>
    </row>
    <row r="8075">
      <c r="A8075" s="176" t="n">
        <v>46143</v>
      </c>
      <c r="B8075" s="104" t="inlineStr">
        <is>
          <t>2025/26</t>
        </is>
      </c>
      <c r="C8075" s="104" t="inlineStr">
        <is>
          <t>HC-049</t>
        </is>
      </c>
      <c r="D8075" s="104" t="inlineStr">
        <is>
          <t>Île-de-France</t>
        </is>
      </c>
      <c r="E8075" s="104" t="inlineStr">
        <is>
          <t>Livraison</t>
        </is>
      </c>
      <c r="F8075" s="104" t="n">
        <v>31</v>
      </c>
      <c r="G8075" s="159" t="n">
        <v>1825</v>
      </c>
      <c r="H8075" s="159" t="n">
        <v>4772</v>
      </c>
      <c r="I8075" s="160" t="n">
        <v>30674.04</v>
      </c>
      <c r="J8075" s="160" t="n">
        <v>1604.05</v>
      </c>
      <c r="K8075" s="160" t="n">
        <v>29069.99</v>
      </c>
      <c r="L8075" s="160" t="n">
        <v>8972.540000000001</v>
      </c>
    </row>
    <row r="8076">
      <c r="A8076" s="176" t="n">
        <v>46143</v>
      </c>
      <c r="B8076" s="104" t="inlineStr">
        <is>
          <t>2025/26</t>
        </is>
      </c>
      <c r="C8076" s="104" t="inlineStr">
        <is>
          <t>HC-049</t>
        </is>
      </c>
      <c r="D8076" s="104" t="inlineStr">
        <is>
          <t>Île-de-France</t>
        </is>
      </c>
      <c r="E8076" s="104" t="inlineStr">
        <is>
          <t>Sur place</t>
        </is>
      </c>
      <c r="F8076" s="104" t="n">
        <v>29</v>
      </c>
      <c r="G8076" s="159" t="n">
        <v>3039</v>
      </c>
      <c r="H8076" s="159" t="n">
        <v>7870</v>
      </c>
      <c r="I8076" s="160" t="n">
        <v>40963.14</v>
      </c>
      <c r="J8076" s="160" t="n">
        <v>1138.81</v>
      </c>
      <c r="K8076" s="160" t="n">
        <v>39824.33</v>
      </c>
      <c r="L8076" s="160" t="n">
        <v>11854.6</v>
      </c>
    </row>
    <row r="8077">
      <c r="A8077" s="176" t="n">
        <v>46143</v>
      </c>
      <c r="B8077" s="104" t="inlineStr">
        <is>
          <t>2025/26</t>
        </is>
      </c>
      <c r="C8077" s="104" t="inlineStr">
        <is>
          <t>HC-049</t>
        </is>
      </c>
      <c r="D8077" s="104" t="inlineStr">
        <is>
          <t>Île-de-France</t>
        </is>
      </c>
      <c r="E8077" s="104" t="inlineStr">
        <is>
          <t>À emporter</t>
        </is>
      </c>
      <c r="F8077" s="104" t="n">
        <v>31</v>
      </c>
      <c r="G8077" s="159" t="n">
        <v>2537</v>
      </c>
      <c r="H8077" s="159" t="n">
        <v>6589</v>
      </c>
      <c r="I8077" s="160" t="n">
        <v>31519.52</v>
      </c>
      <c r="J8077" s="160" t="n">
        <v>979.67</v>
      </c>
      <c r="K8077" s="160" t="n">
        <v>30539.85</v>
      </c>
      <c r="L8077" s="160" t="n">
        <v>9109.57</v>
      </c>
    </row>
    <row r="8078">
      <c r="A8078" s="176" t="n">
        <v>46143</v>
      </c>
      <c r="B8078" s="104" t="inlineStr">
        <is>
          <t>2025/26</t>
        </is>
      </c>
      <c r="C8078" s="104" t="inlineStr">
        <is>
          <t>HC-050</t>
        </is>
      </c>
      <c r="D8078" s="104" t="inlineStr">
        <is>
          <t>Nord-Ouest</t>
        </is>
      </c>
      <c r="E8078" s="104" t="inlineStr">
        <is>
          <t>Livraison</t>
        </is>
      </c>
      <c r="F8078" s="104" t="n">
        <v>31</v>
      </c>
      <c r="G8078" s="159" t="n">
        <v>2599</v>
      </c>
      <c r="H8078" s="159" t="n">
        <v>6478</v>
      </c>
      <c r="I8078" s="160" t="n">
        <v>43640.89</v>
      </c>
      <c r="J8078" s="160" t="n">
        <v>2563.39</v>
      </c>
      <c r="K8078" s="160" t="n">
        <v>41077.5</v>
      </c>
      <c r="L8078" s="160" t="n">
        <v>12670.83</v>
      </c>
    </row>
    <row r="8079">
      <c r="A8079" s="176" t="n">
        <v>46143</v>
      </c>
      <c r="B8079" s="104" t="inlineStr">
        <is>
          <t>2025/26</t>
        </is>
      </c>
      <c r="C8079" s="104" t="inlineStr">
        <is>
          <t>HC-050</t>
        </is>
      </c>
      <c r="D8079" s="104" t="inlineStr">
        <is>
          <t>Nord-Ouest</t>
        </is>
      </c>
      <c r="E8079" s="104" t="inlineStr">
        <is>
          <t>Sur place</t>
        </is>
      </c>
      <c r="F8079" s="104" t="n">
        <v>29</v>
      </c>
      <c r="G8079" s="159" t="n">
        <v>4312</v>
      </c>
      <c r="H8079" s="159" t="n">
        <v>10766</v>
      </c>
      <c r="I8079" s="160" t="n">
        <v>58364.81</v>
      </c>
      <c r="J8079" s="160" t="n">
        <v>1637.92</v>
      </c>
      <c r="K8079" s="160" t="n">
        <v>56726.89</v>
      </c>
      <c r="L8079" s="160" t="n">
        <v>16978.85</v>
      </c>
    </row>
    <row r="8080">
      <c r="A8080" s="176" t="n">
        <v>46143</v>
      </c>
      <c r="B8080" s="104" t="inlineStr">
        <is>
          <t>2025/26</t>
        </is>
      </c>
      <c r="C8080" s="104" t="inlineStr">
        <is>
          <t>HC-050</t>
        </is>
      </c>
      <c r="D8080" s="104" t="inlineStr">
        <is>
          <t>Nord-Ouest</t>
        </is>
      </c>
      <c r="E8080" s="104" t="inlineStr">
        <is>
          <t>À emporter</t>
        </is>
      </c>
      <c r="F8080" s="104" t="n">
        <v>31</v>
      </c>
      <c r="G8080" s="159" t="n">
        <v>3562</v>
      </c>
      <c r="H8080" s="159" t="n">
        <v>9201</v>
      </c>
      <c r="I8080" s="160" t="n">
        <v>44508.98</v>
      </c>
      <c r="J8080" s="160" t="n">
        <v>1510.06</v>
      </c>
      <c r="K8080" s="160" t="n">
        <v>42998.92</v>
      </c>
      <c r="L8080" s="160" t="n">
        <v>12865.41</v>
      </c>
    </row>
    <row r="8081">
      <c r="A8081" s="176" t="n">
        <v>46143</v>
      </c>
      <c r="B8081" s="104" t="inlineStr">
        <is>
          <t>2025/26</t>
        </is>
      </c>
      <c r="C8081" s="104" t="inlineStr">
        <is>
          <t>HC-051</t>
        </is>
      </c>
      <c r="D8081" s="104" t="inlineStr">
        <is>
          <t>Sud-Est</t>
        </is>
      </c>
      <c r="E8081" s="104" t="inlineStr">
        <is>
          <t>Drive</t>
        </is>
      </c>
      <c r="F8081" s="104" t="n">
        <v>31</v>
      </c>
      <c r="G8081" s="159" t="n">
        <v>1170</v>
      </c>
      <c r="H8081" s="159" t="n">
        <v>2939</v>
      </c>
      <c r="I8081" s="160" t="n">
        <v>16525.12</v>
      </c>
      <c r="J8081" s="160" t="n">
        <v>431.51</v>
      </c>
      <c r="K8081" s="160" t="n">
        <v>16093.61</v>
      </c>
      <c r="L8081" s="160" t="n">
        <v>4799.94</v>
      </c>
    </row>
    <row r="8082">
      <c r="A8082" s="176" t="n">
        <v>46143</v>
      </c>
      <c r="B8082" s="104" t="inlineStr">
        <is>
          <t>2025/26</t>
        </is>
      </c>
      <c r="C8082" s="104" t="inlineStr">
        <is>
          <t>HC-051</t>
        </is>
      </c>
      <c r="D8082" s="104" t="inlineStr">
        <is>
          <t>Sud-Est</t>
        </is>
      </c>
      <c r="E8082" s="104" t="inlineStr">
        <is>
          <t>Livraison</t>
        </is>
      </c>
      <c r="F8082" s="104" t="n">
        <v>31</v>
      </c>
      <c r="G8082" s="159" t="n">
        <v>1446</v>
      </c>
      <c r="H8082" s="159" t="n">
        <v>3639</v>
      </c>
      <c r="I8082" s="160" t="n">
        <v>24570.61</v>
      </c>
      <c r="J8082" s="160" t="n">
        <v>1536.24</v>
      </c>
      <c r="K8082" s="160" t="n">
        <v>23034.37</v>
      </c>
      <c r="L8082" s="160" t="n">
        <v>7128.14</v>
      </c>
    </row>
    <row r="8083">
      <c r="A8083" s="176" t="n">
        <v>46143</v>
      </c>
      <c r="B8083" s="104" t="inlineStr">
        <is>
          <t>2025/26</t>
        </is>
      </c>
      <c r="C8083" s="104" t="inlineStr">
        <is>
          <t>HC-051</t>
        </is>
      </c>
      <c r="D8083" s="104" t="inlineStr">
        <is>
          <t>Sud-Est</t>
        </is>
      </c>
      <c r="E8083" s="104" t="inlineStr">
        <is>
          <t>Sur place</t>
        </is>
      </c>
      <c r="F8083" s="104" t="n">
        <v>31</v>
      </c>
      <c r="G8083" s="159" t="n">
        <v>2718</v>
      </c>
      <c r="H8083" s="159" t="n">
        <v>7074</v>
      </c>
      <c r="I8083" s="160" t="n">
        <v>36529.43</v>
      </c>
      <c r="J8083" s="160" t="n">
        <v>1196.54</v>
      </c>
      <c r="K8083" s="160" t="n">
        <v>35332.89</v>
      </c>
      <c r="L8083" s="160" t="n">
        <v>10437.44</v>
      </c>
    </row>
    <row r="8084">
      <c r="A8084" s="176" t="n">
        <v>46143</v>
      </c>
      <c r="B8084" s="104" t="inlineStr">
        <is>
          <t>2025/26</t>
        </is>
      </c>
      <c r="C8084" s="104" t="inlineStr">
        <is>
          <t>HC-051</t>
        </is>
      </c>
      <c r="D8084" s="104" t="inlineStr">
        <is>
          <t>Sud-Est</t>
        </is>
      </c>
      <c r="E8084" s="104" t="inlineStr">
        <is>
          <t>À emporter</t>
        </is>
      </c>
      <c r="F8084" s="104" t="n">
        <v>30</v>
      </c>
      <c r="G8084" s="159" t="n">
        <v>2025</v>
      </c>
      <c r="H8084" s="159" t="n">
        <v>5138</v>
      </c>
      <c r="I8084" s="160" t="n">
        <v>25082.6</v>
      </c>
      <c r="J8084" s="160" t="n">
        <v>794.03</v>
      </c>
      <c r="K8084" s="160" t="n">
        <v>24288.57</v>
      </c>
      <c r="L8084" s="160" t="n">
        <v>7202.74</v>
      </c>
    </row>
    <row r="8085">
      <c r="A8085" s="176" t="n">
        <v>46143</v>
      </c>
      <c r="B8085" s="104" t="inlineStr">
        <is>
          <t>2025/26</t>
        </is>
      </c>
      <c r="C8085" s="104" t="inlineStr">
        <is>
          <t>HC-052</t>
        </is>
      </c>
      <c r="D8085" s="104" t="inlineStr">
        <is>
          <t>Sud-Ouest</t>
        </is>
      </c>
      <c r="E8085" s="104" t="inlineStr">
        <is>
          <t>Livraison</t>
        </is>
      </c>
      <c r="F8085" s="104" t="n">
        <v>31</v>
      </c>
      <c r="G8085" s="159" t="n">
        <v>1885</v>
      </c>
      <c r="H8085" s="159" t="n">
        <v>4864</v>
      </c>
      <c r="I8085" s="160" t="n">
        <v>32567.89</v>
      </c>
      <c r="J8085" s="160" t="n">
        <v>1981.34</v>
      </c>
      <c r="K8085" s="160" t="n">
        <v>30586.55</v>
      </c>
      <c r="L8085" s="160" t="n">
        <v>11090.63</v>
      </c>
    </row>
    <row r="8086">
      <c r="A8086" s="176" t="n">
        <v>46143</v>
      </c>
      <c r="B8086" s="104" t="inlineStr">
        <is>
          <t>2025/26</t>
        </is>
      </c>
      <c r="C8086" s="104" t="inlineStr">
        <is>
          <t>HC-052</t>
        </is>
      </c>
      <c r="D8086" s="104" t="inlineStr">
        <is>
          <t>Sud-Ouest</t>
        </is>
      </c>
      <c r="E8086" s="104" t="inlineStr">
        <is>
          <t>Sur place</t>
        </is>
      </c>
      <c r="F8086" s="104" t="n">
        <v>31</v>
      </c>
      <c r="G8086" s="159" t="n">
        <v>3843</v>
      </c>
      <c r="H8086" s="159" t="n">
        <v>9789</v>
      </c>
      <c r="I8086" s="160" t="n">
        <v>51936.82</v>
      </c>
      <c r="J8086" s="160" t="n">
        <v>1442.93</v>
      </c>
      <c r="K8086" s="160" t="n">
        <v>50493.89</v>
      </c>
      <c r="L8086" s="160" t="n">
        <v>17828.99</v>
      </c>
    </row>
    <row r="8087">
      <c r="A8087" s="176" t="n">
        <v>46143</v>
      </c>
      <c r="B8087" s="104" t="inlineStr">
        <is>
          <t>2025/26</t>
        </is>
      </c>
      <c r="C8087" s="104" t="inlineStr">
        <is>
          <t>HC-052</t>
        </is>
      </c>
      <c r="D8087" s="104" t="inlineStr">
        <is>
          <t>Sud-Ouest</t>
        </is>
      </c>
      <c r="E8087" s="104" t="inlineStr">
        <is>
          <t>À emporter</t>
        </is>
      </c>
      <c r="F8087" s="104" t="n">
        <v>31</v>
      </c>
      <c r="G8087" s="159" t="n">
        <v>2917</v>
      </c>
      <c r="H8087" s="159" t="n">
        <v>7323</v>
      </c>
      <c r="I8087" s="160" t="n">
        <v>36050.47</v>
      </c>
      <c r="J8087" s="160" t="n">
        <v>1053.29</v>
      </c>
      <c r="K8087" s="160" t="n">
        <v>34997.18</v>
      </c>
      <c r="L8087" s="160" t="n">
        <v>12294.72</v>
      </c>
    </row>
    <row r="8088">
      <c r="A8088" s="176" t="n">
        <v>46143</v>
      </c>
      <c r="B8088" s="104" t="inlineStr">
        <is>
          <t>2025/26</t>
        </is>
      </c>
      <c r="C8088" s="104" t="inlineStr">
        <is>
          <t>HC-053</t>
        </is>
      </c>
      <c r="D8088" s="104" t="inlineStr">
        <is>
          <t>Île-de-France</t>
        </is>
      </c>
      <c r="E8088" s="104" t="inlineStr">
        <is>
          <t>Livraison</t>
        </is>
      </c>
      <c r="F8088" s="104" t="n">
        <v>30</v>
      </c>
      <c r="G8088" s="159" t="n">
        <v>2189</v>
      </c>
      <c r="H8088" s="159" t="n">
        <v>5726</v>
      </c>
      <c r="I8088" s="160" t="n">
        <v>37353.44</v>
      </c>
      <c r="J8088" s="160" t="n">
        <v>2195.54</v>
      </c>
      <c r="K8088" s="160" t="n">
        <v>35157.9</v>
      </c>
      <c r="L8088" s="160" t="n">
        <v>10906.9</v>
      </c>
    </row>
    <row r="8089">
      <c r="A8089" s="176" t="n">
        <v>46143</v>
      </c>
      <c r="B8089" s="104" t="inlineStr">
        <is>
          <t>2025/26</t>
        </is>
      </c>
      <c r="C8089" s="104" t="inlineStr">
        <is>
          <t>HC-053</t>
        </is>
      </c>
      <c r="D8089" s="104" t="inlineStr">
        <is>
          <t>Île-de-France</t>
        </is>
      </c>
      <c r="E8089" s="104" t="inlineStr">
        <is>
          <t>Sur place</t>
        </is>
      </c>
      <c r="F8089" s="104" t="n">
        <v>31</v>
      </c>
      <c r="G8089" s="159" t="n">
        <v>4357</v>
      </c>
      <c r="H8089" s="159" t="n">
        <v>10835</v>
      </c>
      <c r="I8089" s="160" t="n">
        <v>58871.83</v>
      </c>
      <c r="J8089" s="160" t="n">
        <v>1666.79</v>
      </c>
      <c r="K8089" s="160" t="n">
        <v>57205.04</v>
      </c>
      <c r="L8089" s="160" t="n">
        <v>17047.16</v>
      </c>
    </row>
    <row r="8090">
      <c r="A8090" s="176" t="n">
        <v>46143</v>
      </c>
      <c r="B8090" s="104" t="inlineStr">
        <is>
          <t>2025/26</t>
        </is>
      </c>
      <c r="C8090" s="104" t="inlineStr">
        <is>
          <t>HC-053</t>
        </is>
      </c>
      <c r="D8090" s="104" t="inlineStr">
        <is>
          <t>Île-de-France</t>
        </is>
      </c>
      <c r="E8090" s="104" t="inlineStr">
        <is>
          <t>À emporter</t>
        </is>
      </c>
      <c r="F8090" s="104" t="n">
        <v>30</v>
      </c>
      <c r="G8090" s="159" t="n">
        <v>3194</v>
      </c>
      <c r="H8090" s="159" t="n">
        <v>8327</v>
      </c>
      <c r="I8090" s="160" t="n">
        <v>39250.18</v>
      </c>
      <c r="J8090" s="160" t="n">
        <v>1109.51</v>
      </c>
      <c r="K8090" s="160" t="n">
        <v>38140.67</v>
      </c>
      <c r="L8090" s="160" t="n">
        <v>11282.42</v>
      </c>
    </row>
    <row r="8091">
      <c r="A8091" s="176" t="n">
        <v>46143</v>
      </c>
      <c r="B8091" s="104" t="inlineStr">
        <is>
          <t>2025/26</t>
        </is>
      </c>
      <c r="C8091" s="104" t="inlineStr">
        <is>
          <t>HC-054</t>
        </is>
      </c>
      <c r="D8091" s="104" t="inlineStr">
        <is>
          <t>Nord-Ouest</t>
        </is>
      </c>
      <c r="E8091" s="104" t="inlineStr">
        <is>
          <t>Drive</t>
        </is>
      </c>
      <c r="F8091" s="104" t="n">
        <v>31</v>
      </c>
      <c r="G8091" s="159" t="n">
        <v>1435</v>
      </c>
      <c r="H8091" s="159" t="n">
        <v>3723</v>
      </c>
      <c r="I8091" s="160" t="n">
        <v>20498.9</v>
      </c>
      <c r="J8091" s="160" t="n">
        <v>555.63</v>
      </c>
      <c r="K8091" s="160" t="n">
        <v>19943.27</v>
      </c>
      <c r="L8091" s="160" t="n">
        <v>5941.44</v>
      </c>
    </row>
    <row r="8092">
      <c r="A8092" s="176" t="n">
        <v>46143</v>
      </c>
      <c r="B8092" s="104" t="inlineStr">
        <is>
          <t>2025/26</t>
        </is>
      </c>
      <c r="C8092" s="104" t="inlineStr">
        <is>
          <t>HC-054</t>
        </is>
      </c>
      <c r="D8092" s="104" t="inlineStr">
        <is>
          <t>Nord-Ouest</t>
        </is>
      </c>
      <c r="E8092" s="104" t="inlineStr">
        <is>
          <t>Livraison</t>
        </is>
      </c>
      <c r="F8092" s="104" t="n">
        <v>31</v>
      </c>
      <c r="G8092" s="159" t="n">
        <v>1786</v>
      </c>
      <c r="H8092" s="159" t="n">
        <v>4669</v>
      </c>
      <c r="I8092" s="160" t="n">
        <v>30329.23</v>
      </c>
      <c r="J8092" s="160" t="n">
        <v>1806.22</v>
      </c>
      <c r="K8092" s="160" t="n">
        <v>28523.01</v>
      </c>
      <c r="L8092" s="160" t="n">
        <v>8835.290000000001</v>
      </c>
    </row>
    <row r="8093">
      <c r="A8093" s="176" t="n">
        <v>46143</v>
      </c>
      <c r="B8093" s="104" t="inlineStr">
        <is>
          <t>2025/26</t>
        </is>
      </c>
      <c r="C8093" s="104" t="inlineStr">
        <is>
          <t>HC-054</t>
        </is>
      </c>
      <c r="D8093" s="104" t="inlineStr">
        <is>
          <t>Nord-Ouest</t>
        </is>
      </c>
      <c r="E8093" s="104" t="inlineStr">
        <is>
          <t>Sur place</t>
        </is>
      </c>
      <c r="F8093" s="104" t="n">
        <v>31</v>
      </c>
      <c r="G8093" s="159" t="n">
        <v>3363</v>
      </c>
      <c r="H8093" s="159" t="n">
        <v>8763</v>
      </c>
      <c r="I8093" s="160" t="n">
        <v>45698.51</v>
      </c>
      <c r="J8093" s="160" t="n">
        <v>1148.79</v>
      </c>
      <c r="K8093" s="160" t="n">
        <v>44549.72</v>
      </c>
      <c r="L8093" s="160" t="n">
        <v>13237.42</v>
      </c>
    </row>
    <row r="8094">
      <c r="A8094" s="176" t="n">
        <v>46143</v>
      </c>
      <c r="B8094" s="104" t="inlineStr">
        <is>
          <t>2025/26</t>
        </is>
      </c>
      <c r="C8094" s="104" t="inlineStr">
        <is>
          <t>HC-054</t>
        </is>
      </c>
      <c r="D8094" s="104" t="inlineStr">
        <is>
          <t>Nord-Ouest</t>
        </is>
      </c>
      <c r="E8094" s="104" t="inlineStr">
        <is>
          <t>À emporter</t>
        </is>
      </c>
      <c r="F8094" s="104" t="n">
        <v>30</v>
      </c>
      <c r="G8094" s="159" t="n">
        <v>2532</v>
      </c>
      <c r="H8094" s="159" t="n">
        <v>6631</v>
      </c>
      <c r="I8094" s="160" t="n">
        <v>31522.69</v>
      </c>
      <c r="J8094" s="160" t="n">
        <v>975.58</v>
      </c>
      <c r="K8094" s="160" t="n">
        <v>30547.11</v>
      </c>
      <c r="L8094" s="160" t="n">
        <v>9090.93</v>
      </c>
    </row>
    <row r="8095">
      <c r="A8095" s="176" t="n">
        <v>46143</v>
      </c>
      <c r="B8095" s="104" t="inlineStr">
        <is>
          <t>2025/26</t>
        </is>
      </c>
      <c r="C8095" s="104" t="inlineStr">
        <is>
          <t>HC-055</t>
        </is>
      </c>
      <c r="D8095" s="104" t="inlineStr">
        <is>
          <t>Sud-Est</t>
        </is>
      </c>
      <c r="E8095" s="104" t="inlineStr">
        <is>
          <t>Livraison</t>
        </is>
      </c>
      <c r="F8095" s="104" t="n">
        <v>30</v>
      </c>
      <c r="G8095" s="159" t="n">
        <v>3452</v>
      </c>
      <c r="H8095" s="159" t="n">
        <v>8645</v>
      </c>
      <c r="I8095" s="160" t="n">
        <v>59306.84</v>
      </c>
      <c r="J8095" s="160" t="n">
        <v>3598.63</v>
      </c>
      <c r="K8095" s="160" t="n">
        <v>55708.21</v>
      </c>
      <c r="L8095" s="160" t="n">
        <v>17245.46</v>
      </c>
    </row>
    <row r="8096">
      <c r="A8096" s="176" t="n">
        <v>46143</v>
      </c>
      <c r="B8096" s="104" t="inlineStr">
        <is>
          <t>2025/26</t>
        </is>
      </c>
      <c r="C8096" s="104" t="inlineStr">
        <is>
          <t>HC-055</t>
        </is>
      </c>
      <c r="D8096" s="104" t="inlineStr">
        <is>
          <t>Sud-Est</t>
        </is>
      </c>
      <c r="E8096" s="104" t="inlineStr">
        <is>
          <t>Sur place</t>
        </is>
      </c>
      <c r="F8096" s="104" t="n">
        <v>30</v>
      </c>
      <c r="G8096" s="159" t="n">
        <v>6467</v>
      </c>
      <c r="H8096" s="159" t="n">
        <v>16864</v>
      </c>
      <c r="I8096" s="160" t="n">
        <v>87130.23</v>
      </c>
      <c r="J8096" s="160" t="n">
        <v>2433.49</v>
      </c>
      <c r="K8096" s="160" t="n">
        <v>84696.74000000001</v>
      </c>
      <c r="L8096" s="160" t="n">
        <v>25101.16</v>
      </c>
    </row>
    <row r="8097">
      <c r="A8097" s="176" t="n">
        <v>46143</v>
      </c>
      <c r="B8097" s="104" t="inlineStr">
        <is>
          <t>2025/26</t>
        </is>
      </c>
      <c r="C8097" s="104" t="inlineStr">
        <is>
          <t>HC-055</t>
        </is>
      </c>
      <c r="D8097" s="104" t="inlineStr">
        <is>
          <t>Sud-Est</t>
        </is>
      </c>
      <c r="E8097" s="104" t="inlineStr">
        <is>
          <t>À emporter</t>
        </is>
      </c>
      <c r="F8097" s="104" t="n">
        <v>31</v>
      </c>
      <c r="G8097" s="159" t="n">
        <v>5090</v>
      </c>
      <c r="H8097" s="159" t="n">
        <v>12686</v>
      </c>
      <c r="I8097" s="160" t="n">
        <v>63291.71</v>
      </c>
      <c r="J8097" s="160" t="n">
        <v>2109.44</v>
      </c>
      <c r="K8097" s="160" t="n">
        <v>61182.27</v>
      </c>
      <c r="L8097" s="160" t="n">
        <v>18215.18</v>
      </c>
    </row>
    <row r="8098">
      <c r="A8098" s="176" t="n">
        <v>46143</v>
      </c>
      <c r="B8098" s="104" t="inlineStr">
        <is>
          <t>2025/26</t>
        </is>
      </c>
      <c r="C8098" s="104" t="inlineStr">
        <is>
          <t>HC-056</t>
        </is>
      </c>
      <c r="D8098" s="104" t="inlineStr">
        <is>
          <t>Sud-Ouest</t>
        </is>
      </c>
      <c r="E8098" s="104" t="inlineStr">
        <is>
          <t>Drive</t>
        </is>
      </c>
      <c r="F8098" s="104" t="n">
        <v>31</v>
      </c>
      <c r="G8098" s="159" t="n">
        <v>1512</v>
      </c>
      <c r="H8098" s="159" t="n">
        <v>3844</v>
      </c>
      <c r="I8098" s="160" t="n">
        <v>21665.96</v>
      </c>
      <c r="J8098" s="160" t="n">
        <v>630.5700000000001</v>
      </c>
      <c r="K8098" s="160" t="n">
        <v>21035.39</v>
      </c>
      <c r="L8098" s="160" t="n">
        <v>6224.66</v>
      </c>
    </row>
    <row r="8099">
      <c r="A8099" s="176" t="n">
        <v>46143</v>
      </c>
      <c r="B8099" s="104" t="inlineStr">
        <is>
          <t>2025/26</t>
        </is>
      </c>
      <c r="C8099" s="104" t="inlineStr">
        <is>
          <t>HC-056</t>
        </is>
      </c>
      <c r="D8099" s="104" t="inlineStr">
        <is>
          <t>Sud-Ouest</t>
        </is>
      </c>
      <c r="E8099" s="104" t="inlineStr">
        <is>
          <t>Livraison</t>
        </is>
      </c>
      <c r="F8099" s="104" t="n">
        <v>31</v>
      </c>
      <c r="G8099" s="159" t="n">
        <v>1816</v>
      </c>
      <c r="H8099" s="159" t="n">
        <v>4644</v>
      </c>
      <c r="I8099" s="160" t="n">
        <v>31119.69</v>
      </c>
      <c r="J8099" s="160" t="n">
        <v>1933.68</v>
      </c>
      <c r="K8099" s="160" t="n">
        <v>29186.01</v>
      </c>
      <c r="L8099" s="160" t="n">
        <v>9012.370000000001</v>
      </c>
    </row>
    <row r="8100">
      <c r="A8100" s="176" t="n">
        <v>46143</v>
      </c>
      <c r="B8100" s="104" t="inlineStr">
        <is>
          <t>2025/26</t>
        </is>
      </c>
      <c r="C8100" s="104" t="inlineStr">
        <is>
          <t>HC-056</t>
        </is>
      </c>
      <c r="D8100" s="104" t="inlineStr">
        <is>
          <t>Sud-Ouest</t>
        </is>
      </c>
      <c r="E8100" s="104" t="inlineStr">
        <is>
          <t>Sur place</t>
        </is>
      </c>
      <c r="F8100" s="104" t="n">
        <v>31</v>
      </c>
      <c r="G8100" s="159" t="n">
        <v>3679</v>
      </c>
      <c r="H8100" s="159" t="n">
        <v>9451</v>
      </c>
      <c r="I8100" s="160" t="n">
        <v>49388.19</v>
      </c>
      <c r="J8100" s="160" t="n">
        <v>1519.95</v>
      </c>
      <c r="K8100" s="160" t="n">
        <v>47868.24</v>
      </c>
      <c r="L8100" s="160" t="n">
        <v>14152.08</v>
      </c>
    </row>
    <row r="8101">
      <c r="A8101" s="176" t="n">
        <v>46143</v>
      </c>
      <c r="B8101" s="104" t="inlineStr">
        <is>
          <t>2025/26</t>
        </is>
      </c>
      <c r="C8101" s="104" t="inlineStr">
        <is>
          <t>HC-056</t>
        </is>
      </c>
      <c r="D8101" s="104" t="inlineStr">
        <is>
          <t>Sud-Ouest</t>
        </is>
      </c>
      <c r="E8101" s="104" t="inlineStr">
        <is>
          <t>À emporter</t>
        </is>
      </c>
      <c r="F8101" s="104" t="n">
        <v>31</v>
      </c>
      <c r="G8101" s="159" t="n">
        <v>2824</v>
      </c>
      <c r="H8101" s="159" t="n">
        <v>6846</v>
      </c>
      <c r="I8101" s="160" t="n">
        <v>35075.84</v>
      </c>
      <c r="J8101" s="160" t="n">
        <v>1022.93</v>
      </c>
      <c r="K8101" s="160" t="n">
        <v>34052.91</v>
      </c>
      <c r="L8101" s="160" t="n">
        <v>10096.96</v>
      </c>
    </row>
    <row r="8102">
      <c r="A8102" s="176" t="n">
        <v>46143</v>
      </c>
      <c r="B8102" s="104" t="inlineStr">
        <is>
          <t>2025/26</t>
        </is>
      </c>
      <c r="C8102" s="104" t="inlineStr">
        <is>
          <t>HC-057</t>
        </is>
      </c>
      <c r="D8102" s="104" t="inlineStr">
        <is>
          <t>Île-de-France</t>
        </is>
      </c>
      <c r="E8102" s="104" t="inlineStr">
        <is>
          <t>Livraison</t>
        </is>
      </c>
      <c r="F8102" s="104" t="n">
        <v>31</v>
      </c>
      <c r="G8102" s="159" t="n">
        <v>2555</v>
      </c>
      <c r="H8102" s="159" t="n">
        <v>6401</v>
      </c>
      <c r="I8102" s="160" t="n">
        <v>43380.23</v>
      </c>
      <c r="J8102" s="160" t="n">
        <v>2422.81</v>
      </c>
      <c r="K8102" s="160" t="n">
        <v>40957.42</v>
      </c>
      <c r="L8102" s="160" t="n">
        <v>12729.17</v>
      </c>
    </row>
    <row r="8103">
      <c r="A8103" s="176" t="n">
        <v>46143</v>
      </c>
      <c r="B8103" s="104" t="inlineStr">
        <is>
          <t>2025/26</t>
        </is>
      </c>
      <c r="C8103" s="104" t="inlineStr">
        <is>
          <t>HC-057</t>
        </is>
      </c>
      <c r="D8103" s="104" t="inlineStr">
        <is>
          <t>Île-de-France</t>
        </is>
      </c>
      <c r="E8103" s="104" t="inlineStr">
        <is>
          <t>Sur place</t>
        </is>
      </c>
      <c r="F8103" s="104" t="n">
        <v>30</v>
      </c>
      <c r="G8103" s="159" t="n">
        <v>4676</v>
      </c>
      <c r="H8103" s="159" t="n">
        <v>12044</v>
      </c>
      <c r="I8103" s="160" t="n">
        <v>63237.79</v>
      </c>
      <c r="J8103" s="160" t="n">
        <v>1768.35</v>
      </c>
      <c r="K8103" s="160" t="n">
        <v>61469.44</v>
      </c>
      <c r="L8103" s="160" t="n">
        <v>18371.21</v>
      </c>
    </row>
    <row r="8104">
      <c r="A8104" s="176" t="n">
        <v>46143</v>
      </c>
      <c r="B8104" s="104" t="inlineStr">
        <is>
          <t>2025/26</t>
        </is>
      </c>
      <c r="C8104" s="104" t="inlineStr">
        <is>
          <t>HC-057</t>
        </is>
      </c>
      <c r="D8104" s="104" t="inlineStr">
        <is>
          <t>Île-de-France</t>
        </is>
      </c>
      <c r="E8104" s="104" t="inlineStr">
        <is>
          <t>À emporter</t>
        </is>
      </c>
      <c r="F8104" s="104" t="n">
        <v>31</v>
      </c>
      <c r="G8104" s="159" t="n">
        <v>3798</v>
      </c>
      <c r="H8104" s="159" t="n">
        <v>9896</v>
      </c>
      <c r="I8104" s="160" t="n">
        <v>47219.92</v>
      </c>
      <c r="J8104" s="160" t="n">
        <v>1460.53</v>
      </c>
      <c r="K8104" s="160" t="n">
        <v>45759.39</v>
      </c>
      <c r="L8104" s="160" t="n">
        <v>13636</v>
      </c>
    </row>
    <row r="8105">
      <c r="A8105" s="176" t="n">
        <v>46143</v>
      </c>
      <c r="B8105" s="104" t="inlineStr">
        <is>
          <t>2025/26</t>
        </is>
      </c>
      <c r="C8105" s="104" t="inlineStr">
        <is>
          <t>HC-058</t>
        </is>
      </c>
      <c r="D8105" s="104" t="inlineStr">
        <is>
          <t>Nord-Ouest</t>
        </is>
      </c>
      <c r="E8105" s="104" t="inlineStr">
        <is>
          <t>Livraison</t>
        </is>
      </c>
      <c r="F8105" s="104" t="n">
        <v>31</v>
      </c>
      <c r="G8105" s="159" t="n">
        <v>1728</v>
      </c>
      <c r="H8105" s="159" t="n">
        <v>4437</v>
      </c>
      <c r="I8105" s="160" t="n">
        <v>28645.89</v>
      </c>
      <c r="J8105" s="160" t="n">
        <v>1698.04</v>
      </c>
      <c r="K8105" s="160" t="n">
        <v>26947.85</v>
      </c>
      <c r="L8105" s="160" t="n">
        <v>8322.23</v>
      </c>
    </row>
    <row r="8106">
      <c r="A8106" s="176" t="n">
        <v>46143</v>
      </c>
      <c r="B8106" s="104" t="inlineStr">
        <is>
          <t>2025/26</t>
        </is>
      </c>
      <c r="C8106" s="104" t="inlineStr">
        <is>
          <t>HC-058</t>
        </is>
      </c>
      <c r="D8106" s="104" t="inlineStr">
        <is>
          <t>Nord-Ouest</t>
        </is>
      </c>
      <c r="E8106" s="104" t="inlineStr">
        <is>
          <t>Sur place</t>
        </is>
      </c>
      <c r="F8106" s="104" t="n">
        <v>31</v>
      </c>
      <c r="G8106" s="159" t="n">
        <v>3012</v>
      </c>
      <c r="H8106" s="159" t="n">
        <v>7840</v>
      </c>
      <c r="I8106" s="160" t="n">
        <v>40877.88</v>
      </c>
      <c r="J8106" s="160" t="n">
        <v>1231.4</v>
      </c>
      <c r="K8106" s="160" t="n">
        <v>39646.48</v>
      </c>
      <c r="L8106" s="160" t="n">
        <v>11730.98</v>
      </c>
    </row>
    <row r="8107">
      <c r="A8107" s="176" t="n">
        <v>46143</v>
      </c>
      <c r="B8107" s="104" t="inlineStr">
        <is>
          <t>2025/26</t>
        </is>
      </c>
      <c r="C8107" s="104" t="inlineStr">
        <is>
          <t>HC-058</t>
        </is>
      </c>
      <c r="D8107" s="104" t="inlineStr">
        <is>
          <t>Nord-Ouest</t>
        </is>
      </c>
      <c r="E8107" s="104" t="inlineStr">
        <is>
          <t>À emporter</t>
        </is>
      </c>
      <c r="F8107" s="104" t="n">
        <v>28</v>
      </c>
      <c r="G8107" s="159" t="n">
        <v>2039</v>
      </c>
      <c r="H8107" s="159" t="n">
        <v>5198</v>
      </c>
      <c r="I8107" s="160" t="n">
        <v>25310.56</v>
      </c>
      <c r="J8107" s="160" t="n">
        <v>740.37</v>
      </c>
      <c r="K8107" s="160" t="n">
        <v>24570.19</v>
      </c>
      <c r="L8107" s="160" t="n">
        <v>7270.72</v>
      </c>
    </row>
    <row r="8108">
      <c r="A8108" s="176" t="n">
        <v>46143</v>
      </c>
      <c r="B8108" s="104" t="inlineStr">
        <is>
          <t>2025/26</t>
        </is>
      </c>
      <c r="C8108" s="104" t="inlineStr">
        <is>
          <t>HC-059</t>
        </is>
      </c>
      <c r="D8108" s="104" t="inlineStr">
        <is>
          <t>Sud-Est</t>
        </is>
      </c>
      <c r="E8108" s="104" t="inlineStr">
        <is>
          <t>Livraison</t>
        </is>
      </c>
      <c r="F8108" s="104" t="n">
        <v>31</v>
      </c>
      <c r="G8108" s="159" t="n">
        <v>2314</v>
      </c>
      <c r="H8108" s="159" t="n">
        <v>6098</v>
      </c>
      <c r="I8108" s="160" t="n">
        <v>39632.34</v>
      </c>
      <c r="J8108" s="160" t="n">
        <v>2119.14</v>
      </c>
      <c r="K8108" s="160" t="n">
        <v>37513.2</v>
      </c>
      <c r="L8108" s="160" t="n">
        <v>11635.96</v>
      </c>
    </row>
    <row r="8109">
      <c r="A8109" s="176" t="n">
        <v>46143</v>
      </c>
      <c r="B8109" s="104" t="inlineStr">
        <is>
          <t>2025/26</t>
        </is>
      </c>
      <c r="C8109" s="104" t="inlineStr">
        <is>
          <t>HC-059</t>
        </is>
      </c>
      <c r="D8109" s="104" t="inlineStr">
        <is>
          <t>Sud-Est</t>
        </is>
      </c>
      <c r="E8109" s="104" t="inlineStr">
        <is>
          <t>Sur place</t>
        </is>
      </c>
      <c r="F8109" s="104" t="n">
        <v>30</v>
      </c>
      <c r="G8109" s="159" t="n">
        <v>4312</v>
      </c>
      <c r="H8109" s="159" t="n">
        <v>10984</v>
      </c>
      <c r="I8109" s="160" t="n">
        <v>58573.94</v>
      </c>
      <c r="J8109" s="160" t="n">
        <v>1840.89</v>
      </c>
      <c r="K8109" s="160" t="n">
        <v>56733.05</v>
      </c>
      <c r="L8109" s="160" t="n">
        <v>16930.04</v>
      </c>
    </row>
    <row r="8110">
      <c r="A8110" s="176" t="n">
        <v>46143</v>
      </c>
      <c r="B8110" s="104" t="inlineStr">
        <is>
          <t>2025/26</t>
        </is>
      </c>
      <c r="C8110" s="104" t="inlineStr">
        <is>
          <t>HC-059</t>
        </is>
      </c>
      <c r="D8110" s="104" t="inlineStr">
        <is>
          <t>Sud-Est</t>
        </is>
      </c>
      <c r="E8110" s="104" t="inlineStr">
        <is>
          <t>À emporter</t>
        </is>
      </c>
      <c r="F8110" s="104" t="n">
        <v>31</v>
      </c>
      <c r="G8110" s="159" t="n">
        <v>3334</v>
      </c>
      <c r="H8110" s="159" t="n">
        <v>8600</v>
      </c>
      <c r="I8110" s="160" t="n">
        <v>41445.71</v>
      </c>
      <c r="J8110" s="160" t="n">
        <v>1172.44</v>
      </c>
      <c r="K8110" s="160" t="n">
        <v>40273.27</v>
      </c>
      <c r="L8110" s="160" t="n">
        <v>12044.17</v>
      </c>
    </row>
    <row r="8111">
      <c r="A8111" s="176" t="n">
        <v>46143</v>
      </c>
      <c r="B8111" s="104" t="inlineStr">
        <is>
          <t>2025/26</t>
        </is>
      </c>
      <c r="C8111" s="104" t="inlineStr">
        <is>
          <t>HC-060</t>
        </is>
      </c>
      <c r="D8111" s="104" t="inlineStr">
        <is>
          <t>Sud-Ouest</t>
        </is>
      </c>
      <c r="E8111" s="104" t="inlineStr">
        <is>
          <t>Livraison</t>
        </is>
      </c>
      <c r="F8111" s="104" t="n">
        <v>31</v>
      </c>
      <c r="G8111" s="159" t="n">
        <v>1676</v>
      </c>
      <c r="H8111" s="159" t="n">
        <v>4512</v>
      </c>
      <c r="I8111" s="160" t="n">
        <v>29039.04</v>
      </c>
      <c r="J8111" s="160" t="n">
        <v>1660.62</v>
      </c>
      <c r="K8111" s="160" t="n">
        <v>27378.42</v>
      </c>
      <c r="L8111" s="160" t="n">
        <v>8582.889999999999</v>
      </c>
    </row>
    <row r="8112">
      <c r="A8112" s="176" t="n">
        <v>46143</v>
      </c>
      <c r="B8112" s="104" t="inlineStr">
        <is>
          <t>2025/26</t>
        </is>
      </c>
      <c r="C8112" s="104" t="inlineStr">
        <is>
          <t>HC-060</t>
        </is>
      </c>
      <c r="D8112" s="104" t="inlineStr">
        <is>
          <t>Sud-Ouest</t>
        </is>
      </c>
      <c r="E8112" s="104" t="inlineStr">
        <is>
          <t>Sur place</t>
        </is>
      </c>
      <c r="F8112" s="104" t="n">
        <v>31</v>
      </c>
      <c r="G8112" s="159" t="n">
        <v>3387</v>
      </c>
      <c r="H8112" s="159" t="n">
        <v>8739</v>
      </c>
      <c r="I8112" s="160" t="n">
        <v>45558.67</v>
      </c>
      <c r="J8112" s="160" t="n">
        <v>1199.62</v>
      </c>
      <c r="K8112" s="160" t="n">
        <v>44359.05</v>
      </c>
      <c r="L8112" s="160" t="n">
        <v>13248.01</v>
      </c>
    </row>
    <row r="8113">
      <c r="A8113" s="176" t="n">
        <v>46143</v>
      </c>
      <c r="B8113" s="104" t="inlineStr">
        <is>
          <t>2025/26</t>
        </is>
      </c>
      <c r="C8113" s="104" t="inlineStr">
        <is>
          <t>HC-060</t>
        </is>
      </c>
      <c r="D8113" s="104" t="inlineStr">
        <is>
          <t>Sud-Ouest</t>
        </is>
      </c>
      <c r="E8113" s="104" t="inlineStr">
        <is>
          <t>À emporter</t>
        </is>
      </c>
      <c r="F8113" s="104" t="n">
        <v>31</v>
      </c>
      <c r="G8113" s="159" t="n">
        <v>2556</v>
      </c>
      <c r="H8113" s="159" t="n">
        <v>6508</v>
      </c>
      <c r="I8113" s="160" t="n">
        <v>31860.23</v>
      </c>
      <c r="J8113" s="160" t="n">
        <v>1014.37</v>
      </c>
      <c r="K8113" s="160" t="n">
        <v>30845.86</v>
      </c>
      <c r="L8113" s="160" t="n">
        <v>9239.889999999999</v>
      </c>
    </row>
    <row r="8114">
      <c r="A8114" s="176" t="n">
        <v>46143</v>
      </c>
      <c r="B8114" s="104" t="inlineStr">
        <is>
          <t>2025/26</t>
        </is>
      </c>
      <c r="C8114" s="104" t="inlineStr">
        <is>
          <t>HC-061</t>
        </is>
      </c>
      <c r="D8114" s="104" t="inlineStr">
        <is>
          <t>Île-de-France</t>
        </is>
      </c>
      <c r="E8114" s="104" t="inlineStr">
        <is>
          <t>Livraison</t>
        </is>
      </c>
      <c r="F8114" s="104" t="n">
        <v>31</v>
      </c>
      <c r="G8114" s="159" t="n">
        <v>2195</v>
      </c>
      <c r="H8114" s="159" t="n">
        <v>5729</v>
      </c>
      <c r="I8114" s="160" t="n">
        <v>37614.42</v>
      </c>
      <c r="J8114" s="160" t="n">
        <v>2069.26</v>
      </c>
      <c r="K8114" s="160" t="n">
        <v>35545.16</v>
      </c>
      <c r="L8114" s="160" t="n">
        <v>10963.39</v>
      </c>
    </row>
    <row r="8115">
      <c r="A8115" s="176" t="n">
        <v>46143</v>
      </c>
      <c r="B8115" s="104" t="inlineStr">
        <is>
          <t>2025/26</t>
        </is>
      </c>
      <c r="C8115" s="104" t="inlineStr">
        <is>
          <t>HC-061</t>
        </is>
      </c>
      <c r="D8115" s="104" t="inlineStr">
        <is>
          <t>Île-de-France</t>
        </is>
      </c>
      <c r="E8115" s="104" t="inlineStr">
        <is>
          <t>Sur place</t>
        </is>
      </c>
      <c r="F8115" s="104" t="n">
        <v>30</v>
      </c>
      <c r="G8115" s="159" t="n">
        <v>3955</v>
      </c>
      <c r="H8115" s="159" t="n">
        <v>10247</v>
      </c>
      <c r="I8115" s="160" t="n">
        <v>53365.24</v>
      </c>
      <c r="J8115" s="160" t="n">
        <v>1363.75</v>
      </c>
      <c r="K8115" s="160" t="n">
        <v>52001.49</v>
      </c>
      <c r="L8115" s="160" t="n">
        <v>15698.66</v>
      </c>
    </row>
    <row r="8116">
      <c r="A8116" s="176" t="n">
        <v>46143</v>
      </c>
      <c r="B8116" s="104" t="inlineStr">
        <is>
          <t>2025/26</t>
        </is>
      </c>
      <c r="C8116" s="104" t="inlineStr">
        <is>
          <t>HC-061</t>
        </is>
      </c>
      <c r="D8116" s="104" t="inlineStr">
        <is>
          <t>Île-de-France</t>
        </is>
      </c>
      <c r="E8116" s="104" t="inlineStr">
        <is>
          <t>À emporter</t>
        </is>
      </c>
      <c r="F8116" s="104" t="n">
        <v>30</v>
      </c>
      <c r="G8116" s="159" t="n">
        <v>2998</v>
      </c>
      <c r="H8116" s="159" t="n">
        <v>7718</v>
      </c>
      <c r="I8116" s="160" t="n">
        <v>37129.99</v>
      </c>
      <c r="J8116" s="160" t="n">
        <v>1254.39</v>
      </c>
      <c r="K8116" s="160" t="n">
        <v>35875.6</v>
      </c>
      <c r="L8116" s="160" t="n">
        <v>10712.05</v>
      </c>
    </row>
    <row r="8117">
      <c r="A8117" s="176" t="n">
        <v>46143</v>
      </c>
      <c r="B8117" s="104" t="inlineStr">
        <is>
          <t>2025/26</t>
        </is>
      </c>
      <c r="C8117" s="104" t="inlineStr">
        <is>
          <t>HC-062</t>
        </is>
      </c>
      <c r="D8117" s="104" t="inlineStr">
        <is>
          <t>Nord-Ouest</t>
        </is>
      </c>
      <c r="E8117" s="104" t="inlineStr">
        <is>
          <t>Drive</t>
        </is>
      </c>
      <c r="F8117" s="104" t="n">
        <v>31</v>
      </c>
      <c r="G8117" s="159" t="n">
        <v>1204</v>
      </c>
      <c r="H8117" s="159" t="n">
        <v>3082</v>
      </c>
      <c r="I8117" s="160" t="n">
        <v>17102.66</v>
      </c>
      <c r="J8117" s="160" t="n">
        <v>546.96</v>
      </c>
      <c r="K8117" s="160" t="n">
        <v>16555.7</v>
      </c>
      <c r="L8117" s="160" t="n">
        <v>4980.47</v>
      </c>
    </row>
    <row r="8118">
      <c r="A8118" s="176" t="n">
        <v>46143</v>
      </c>
      <c r="B8118" s="104" t="inlineStr">
        <is>
          <t>2025/26</t>
        </is>
      </c>
      <c r="C8118" s="104" t="inlineStr">
        <is>
          <t>HC-062</t>
        </is>
      </c>
      <c r="D8118" s="104" t="inlineStr">
        <is>
          <t>Nord-Ouest</t>
        </is>
      </c>
      <c r="E8118" s="104" t="inlineStr">
        <is>
          <t>Livraison</t>
        </is>
      </c>
      <c r="F8118" s="104" t="n">
        <v>31</v>
      </c>
      <c r="G8118" s="159" t="n">
        <v>1453</v>
      </c>
      <c r="H8118" s="159" t="n">
        <v>3645</v>
      </c>
      <c r="I8118" s="160" t="n">
        <v>25335.98</v>
      </c>
      <c r="J8118" s="160" t="n">
        <v>1476.37</v>
      </c>
      <c r="K8118" s="160" t="n">
        <v>23859.61</v>
      </c>
      <c r="L8118" s="160" t="n">
        <v>7431.8</v>
      </c>
    </row>
    <row r="8119">
      <c r="A8119" s="176" t="n">
        <v>46143</v>
      </c>
      <c r="B8119" s="104" t="inlineStr">
        <is>
          <t>2025/26</t>
        </is>
      </c>
      <c r="C8119" s="104" t="inlineStr">
        <is>
          <t>HC-062</t>
        </is>
      </c>
      <c r="D8119" s="104" t="inlineStr">
        <is>
          <t>Nord-Ouest</t>
        </is>
      </c>
      <c r="E8119" s="104" t="inlineStr">
        <is>
          <t>Sur place</t>
        </is>
      </c>
      <c r="F8119" s="104" t="n">
        <v>31</v>
      </c>
      <c r="G8119" s="159" t="n">
        <v>2856</v>
      </c>
      <c r="H8119" s="159" t="n">
        <v>7430</v>
      </c>
      <c r="I8119" s="160" t="n">
        <v>38216.02</v>
      </c>
      <c r="J8119" s="160" t="n">
        <v>1052.93</v>
      </c>
      <c r="K8119" s="160" t="n">
        <v>37163.09</v>
      </c>
      <c r="L8119" s="160" t="n">
        <v>10982.31</v>
      </c>
    </row>
    <row r="8120">
      <c r="A8120" s="176" t="n">
        <v>46143</v>
      </c>
      <c r="B8120" s="104" t="inlineStr">
        <is>
          <t>2025/26</t>
        </is>
      </c>
      <c r="C8120" s="104" t="inlineStr">
        <is>
          <t>HC-062</t>
        </is>
      </c>
      <c r="D8120" s="104" t="inlineStr">
        <is>
          <t>Nord-Ouest</t>
        </is>
      </c>
      <c r="E8120" s="104" t="inlineStr">
        <is>
          <t>À emporter</t>
        </is>
      </c>
      <c r="F8120" s="104" t="n">
        <v>31</v>
      </c>
      <c r="G8120" s="159" t="n">
        <v>2158</v>
      </c>
      <c r="H8120" s="159" t="n">
        <v>5670</v>
      </c>
      <c r="I8120" s="160" t="n">
        <v>26813.85</v>
      </c>
      <c r="J8120" s="160" t="n">
        <v>833.71</v>
      </c>
      <c r="K8120" s="160" t="n">
        <v>25980.14</v>
      </c>
      <c r="L8120" s="160" t="n">
        <v>7682.25</v>
      </c>
    </row>
    <row r="8121">
      <c r="A8121" s="176" t="n">
        <v>46143</v>
      </c>
      <c r="B8121" s="104" t="inlineStr">
        <is>
          <t>2025/26</t>
        </is>
      </c>
      <c r="C8121" s="104" t="inlineStr">
        <is>
          <t>HC-064</t>
        </is>
      </c>
      <c r="D8121" s="104" t="inlineStr">
        <is>
          <t>Sud-Ouest</t>
        </is>
      </c>
      <c r="E8121" s="104" t="inlineStr">
        <is>
          <t>Livraison</t>
        </is>
      </c>
      <c r="F8121" s="104" t="n">
        <v>31</v>
      </c>
      <c r="G8121" s="159" t="n">
        <v>1605</v>
      </c>
      <c r="H8121" s="159" t="n">
        <v>4113</v>
      </c>
      <c r="I8121" s="160" t="n">
        <v>27488.36</v>
      </c>
      <c r="J8121" s="160" t="n">
        <v>1546.63</v>
      </c>
      <c r="K8121" s="160" t="n">
        <v>25941.73</v>
      </c>
      <c r="L8121" s="160" t="n">
        <v>8112.11</v>
      </c>
    </row>
    <row r="8122">
      <c r="A8122" s="176" t="n">
        <v>46143</v>
      </c>
      <c r="B8122" s="104" t="inlineStr">
        <is>
          <t>2025/26</t>
        </is>
      </c>
      <c r="C8122" s="104" t="inlineStr">
        <is>
          <t>HC-064</t>
        </is>
      </c>
      <c r="D8122" s="104" t="inlineStr">
        <is>
          <t>Sud-Ouest</t>
        </is>
      </c>
      <c r="E8122" s="104" t="inlineStr">
        <is>
          <t>Sur place</t>
        </is>
      </c>
      <c r="F8122" s="104" t="n">
        <v>30</v>
      </c>
      <c r="G8122" s="159" t="n">
        <v>3031</v>
      </c>
      <c r="H8122" s="159" t="n">
        <v>7638</v>
      </c>
      <c r="I8122" s="160" t="n">
        <v>41133.67</v>
      </c>
      <c r="J8122" s="160" t="n">
        <v>1355.31</v>
      </c>
      <c r="K8122" s="160" t="n">
        <v>39778.36</v>
      </c>
      <c r="L8122" s="160" t="n">
        <v>11902.65</v>
      </c>
    </row>
    <row r="8123">
      <c r="A8123" s="176" t="n">
        <v>46143</v>
      </c>
      <c r="B8123" s="104" t="inlineStr">
        <is>
          <t>2025/26</t>
        </is>
      </c>
      <c r="C8123" s="104" t="inlineStr">
        <is>
          <t>HC-064</t>
        </is>
      </c>
      <c r="D8123" s="104" t="inlineStr">
        <is>
          <t>Sud-Ouest</t>
        </is>
      </c>
      <c r="E8123" s="104" t="inlineStr">
        <is>
          <t>À emporter</t>
        </is>
      </c>
      <c r="F8123" s="104" t="n">
        <v>31</v>
      </c>
      <c r="G8123" s="159" t="n">
        <v>2403</v>
      </c>
      <c r="H8123" s="159" t="n">
        <v>6115</v>
      </c>
      <c r="I8123" s="160" t="n">
        <v>29729.95</v>
      </c>
      <c r="J8123" s="160" t="n">
        <v>901.1900000000001</v>
      </c>
      <c r="K8123" s="160" t="n">
        <v>28828.76</v>
      </c>
      <c r="L8123" s="160" t="n">
        <v>8555.219999999999</v>
      </c>
    </row>
    <row r="8124">
      <c r="A8124" s="176" t="n">
        <v>46143</v>
      </c>
      <c r="B8124" s="104" t="inlineStr">
        <is>
          <t>2025/26</t>
        </is>
      </c>
      <c r="C8124" s="104" t="inlineStr">
        <is>
          <t>HC-065</t>
        </is>
      </c>
      <c r="D8124" s="104" t="inlineStr">
        <is>
          <t>Île-de-France</t>
        </is>
      </c>
      <c r="E8124" s="104" t="inlineStr">
        <is>
          <t>Livraison</t>
        </is>
      </c>
      <c r="F8124" s="104" t="n">
        <v>31</v>
      </c>
      <c r="G8124" s="159" t="n">
        <v>3029</v>
      </c>
      <c r="H8124" s="159" t="n">
        <v>7226</v>
      </c>
      <c r="I8124" s="160" t="n">
        <v>51741.04</v>
      </c>
      <c r="J8124" s="160" t="n">
        <v>3263.03</v>
      </c>
      <c r="K8124" s="160" t="n">
        <v>48478.01</v>
      </c>
      <c r="L8124" s="160" t="n">
        <v>15055.4</v>
      </c>
    </row>
    <row r="8125">
      <c r="A8125" s="176" t="n">
        <v>46143</v>
      </c>
      <c r="B8125" s="104" t="inlineStr">
        <is>
          <t>2025/26</t>
        </is>
      </c>
      <c r="C8125" s="104" t="inlineStr">
        <is>
          <t>HC-065</t>
        </is>
      </c>
      <c r="D8125" s="104" t="inlineStr">
        <is>
          <t>Île-de-France</t>
        </is>
      </c>
      <c r="E8125" s="104" t="inlineStr">
        <is>
          <t>Sur place</t>
        </is>
      </c>
      <c r="F8125" s="104" t="n">
        <v>31</v>
      </c>
      <c r="G8125" s="159" t="n">
        <v>5961</v>
      </c>
      <c r="H8125" s="159" t="n">
        <v>14968</v>
      </c>
      <c r="I8125" s="160" t="n">
        <v>80600.84</v>
      </c>
      <c r="J8125" s="160" t="n">
        <v>2383.79</v>
      </c>
      <c r="K8125" s="160" t="n">
        <v>78217.05</v>
      </c>
      <c r="L8125" s="160" t="n">
        <v>23089.51</v>
      </c>
    </row>
    <row r="8126">
      <c r="A8126" s="176" t="n">
        <v>46143</v>
      </c>
      <c r="B8126" s="104" t="inlineStr">
        <is>
          <t>2025/26</t>
        </is>
      </c>
      <c r="C8126" s="104" t="inlineStr">
        <is>
          <t>HC-065</t>
        </is>
      </c>
      <c r="D8126" s="104" t="inlineStr">
        <is>
          <t>Île-de-France</t>
        </is>
      </c>
      <c r="E8126" s="104" t="inlineStr">
        <is>
          <t>À emporter</t>
        </is>
      </c>
      <c r="F8126" s="104" t="n">
        <v>31</v>
      </c>
      <c r="G8126" s="159" t="n">
        <v>4614</v>
      </c>
      <c r="H8126" s="159" t="n">
        <v>11718</v>
      </c>
      <c r="I8126" s="160" t="n">
        <v>57895.34</v>
      </c>
      <c r="J8126" s="160" t="n">
        <v>1714.84</v>
      </c>
      <c r="K8126" s="160" t="n">
        <v>56180.5</v>
      </c>
      <c r="L8126" s="160" t="n">
        <v>16716.93</v>
      </c>
    </row>
    <row r="8127">
      <c r="A8127" s="176" t="n">
        <v>46143</v>
      </c>
      <c r="B8127" s="104" t="inlineStr">
        <is>
          <t>2025/26</t>
        </is>
      </c>
      <c r="C8127" s="104" t="inlineStr">
        <is>
          <t>HC-066</t>
        </is>
      </c>
      <c r="D8127" s="104" t="inlineStr">
        <is>
          <t>Nord-Ouest</t>
        </is>
      </c>
      <c r="E8127" s="104" t="inlineStr">
        <is>
          <t>Livraison</t>
        </is>
      </c>
      <c r="F8127" s="104" t="n">
        <v>31</v>
      </c>
      <c r="G8127" s="159" t="n">
        <v>2232</v>
      </c>
      <c r="H8127" s="159" t="n">
        <v>5545</v>
      </c>
      <c r="I8127" s="160" t="n">
        <v>38429.61</v>
      </c>
      <c r="J8127" s="160" t="n">
        <v>2407.55</v>
      </c>
      <c r="K8127" s="160" t="n">
        <v>36022.06</v>
      </c>
      <c r="L8127" s="160" t="n">
        <v>13332.61</v>
      </c>
    </row>
    <row r="8128">
      <c r="A8128" s="176" t="n">
        <v>46143</v>
      </c>
      <c r="B8128" s="104" t="inlineStr">
        <is>
          <t>2025/26</t>
        </is>
      </c>
      <c r="C8128" s="104" t="inlineStr">
        <is>
          <t>HC-066</t>
        </is>
      </c>
      <c r="D8128" s="104" t="inlineStr">
        <is>
          <t>Nord-Ouest</t>
        </is>
      </c>
      <c r="E8128" s="104" t="inlineStr">
        <is>
          <t>Sur place</t>
        </is>
      </c>
      <c r="F8128" s="104" t="n">
        <v>31</v>
      </c>
      <c r="G8128" s="159" t="n">
        <v>4322</v>
      </c>
      <c r="H8128" s="159" t="n">
        <v>11024</v>
      </c>
      <c r="I8128" s="160" t="n">
        <v>58717.07</v>
      </c>
      <c r="J8128" s="160" t="n">
        <v>1836.04</v>
      </c>
      <c r="K8128" s="160" t="n">
        <v>56881.03</v>
      </c>
      <c r="L8128" s="160" t="n">
        <v>20365.18</v>
      </c>
    </row>
    <row r="8129">
      <c r="A8129" s="176" t="n">
        <v>46143</v>
      </c>
      <c r="B8129" s="104" t="inlineStr">
        <is>
          <t>2025/26</t>
        </is>
      </c>
      <c r="C8129" s="104" t="inlineStr">
        <is>
          <t>HC-066</t>
        </is>
      </c>
      <c r="D8129" s="104" t="inlineStr">
        <is>
          <t>Nord-Ouest</t>
        </is>
      </c>
      <c r="E8129" s="104" t="inlineStr">
        <is>
          <t>À emporter</t>
        </is>
      </c>
      <c r="F8129" s="104" t="n">
        <v>31</v>
      </c>
      <c r="G8129" s="159" t="n">
        <v>3309</v>
      </c>
      <c r="H8129" s="159" t="n">
        <v>8382</v>
      </c>
      <c r="I8129" s="160" t="n">
        <v>41240.09</v>
      </c>
      <c r="J8129" s="160" t="n">
        <v>1327.88</v>
      </c>
      <c r="K8129" s="160" t="n">
        <v>39912.21</v>
      </c>
      <c r="L8129" s="160" t="n">
        <v>14257.73</v>
      </c>
    </row>
    <row r="8130">
      <c r="A8130" s="176" t="n">
        <v>46143</v>
      </c>
      <c r="B8130" s="104" t="inlineStr">
        <is>
          <t>2025/26</t>
        </is>
      </c>
      <c r="C8130" s="104" t="inlineStr">
        <is>
          <t>HC-067</t>
        </is>
      </c>
      <c r="D8130" s="104" t="inlineStr">
        <is>
          <t>Sud-Est</t>
        </is>
      </c>
      <c r="E8130" s="104" t="inlineStr">
        <is>
          <t>Livraison</t>
        </is>
      </c>
      <c r="F8130" s="104" t="n">
        <v>31</v>
      </c>
      <c r="G8130" s="159" t="n">
        <v>2344</v>
      </c>
      <c r="H8130" s="159" t="n">
        <v>6011</v>
      </c>
      <c r="I8130" s="160" t="n">
        <v>39798.23</v>
      </c>
      <c r="J8130" s="160" t="n">
        <v>2355.47</v>
      </c>
      <c r="K8130" s="160" t="n">
        <v>37442.76</v>
      </c>
      <c r="L8130" s="160" t="n">
        <v>11629.96</v>
      </c>
    </row>
    <row r="8131">
      <c r="A8131" s="176" t="n">
        <v>46143</v>
      </c>
      <c r="B8131" s="104" t="inlineStr">
        <is>
          <t>2025/26</t>
        </is>
      </c>
      <c r="C8131" s="104" t="inlineStr">
        <is>
          <t>HC-067</t>
        </is>
      </c>
      <c r="D8131" s="104" t="inlineStr">
        <is>
          <t>Sud-Est</t>
        </is>
      </c>
      <c r="E8131" s="104" t="inlineStr">
        <is>
          <t>Sur place</t>
        </is>
      </c>
      <c r="F8131" s="104" t="n">
        <v>30</v>
      </c>
      <c r="G8131" s="159" t="n">
        <v>4124</v>
      </c>
      <c r="H8131" s="159" t="n">
        <v>10583</v>
      </c>
      <c r="I8131" s="160" t="n">
        <v>55490.27</v>
      </c>
      <c r="J8131" s="160" t="n">
        <v>1803.34</v>
      </c>
      <c r="K8131" s="160" t="n">
        <v>53686.93</v>
      </c>
      <c r="L8131" s="160" t="n">
        <v>16009.02</v>
      </c>
    </row>
    <row r="8132">
      <c r="A8132" s="176" t="n">
        <v>46143</v>
      </c>
      <c r="B8132" s="104" t="inlineStr">
        <is>
          <t>2025/26</t>
        </is>
      </c>
      <c r="C8132" s="104" t="inlineStr">
        <is>
          <t>HC-067</t>
        </is>
      </c>
      <c r="D8132" s="104" t="inlineStr">
        <is>
          <t>Sud-Est</t>
        </is>
      </c>
      <c r="E8132" s="104" t="inlineStr">
        <is>
          <t>À emporter</t>
        </is>
      </c>
      <c r="F8132" s="104" t="n">
        <v>31</v>
      </c>
      <c r="G8132" s="159" t="n">
        <v>3422</v>
      </c>
      <c r="H8132" s="159" t="n">
        <v>8927</v>
      </c>
      <c r="I8132" s="160" t="n">
        <v>42379.33</v>
      </c>
      <c r="J8132" s="160" t="n">
        <v>1253.18</v>
      </c>
      <c r="K8132" s="160" t="n">
        <v>41126.15</v>
      </c>
      <c r="L8132" s="160" t="n">
        <v>12306.18</v>
      </c>
    </row>
    <row r="8133">
      <c r="A8133" s="176" t="n">
        <v>46143</v>
      </c>
      <c r="B8133" s="104" t="inlineStr">
        <is>
          <t>2025/26</t>
        </is>
      </c>
      <c r="C8133" s="104" t="inlineStr">
        <is>
          <t>HC-068</t>
        </is>
      </c>
      <c r="D8133" s="104" t="inlineStr">
        <is>
          <t>Sud-Ouest</t>
        </is>
      </c>
      <c r="E8133" s="104" t="inlineStr">
        <is>
          <t>Livraison</t>
        </is>
      </c>
      <c r="F8133" s="104" t="n">
        <v>31</v>
      </c>
      <c r="G8133" s="159" t="n">
        <v>1570</v>
      </c>
      <c r="H8133" s="159" t="n">
        <v>3975</v>
      </c>
      <c r="I8133" s="160" t="n">
        <v>26378.8</v>
      </c>
      <c r="J8133" s="160" t="n">
        <v>1540.41</v>
      </c>
      <c r="K8133" s="160" t="n">
        <v>24838.39</v>
      </c>
      <c r="L8133" s="160" t="n">
        <v>7704.85</v>
      </c>
    </row>
    <row r="8134">
      <c r="A8134" s="176" t="n">
        <v>46143</v>
      </c>
      <c r="B8134" s="104" t="inlineStr">
        <is>
          <t>2025/26</t>
        </is>
      </c>
      <c r="C8134" s="104" t="inlineStr">
        <is>
          <t>HC-068</t>
        </is>
      </c>
      <c r="D8134" s="104" t="inlineStr">
        <is>
          <t>Sud-Ouest</t>
        </is>
      </c>
      <c r="E8134" s="104" t="inlineStr">
        <is>
          <t>Sur place</t>
        </is>
      </c>
      <c r="F8134" s="104" t="n">
        <v>30</v>
      </c>
      <c r="G8134" s="159" t="n">
        <v>2790</v>
      </c>
      <c r="H8134" s="159" t="n">
        <v>7221</v>
      </c>
      <c r="I8134" s="160" t="n">
        <v>37645.8</v>
      </c>
      <c r="J8134" s="160" t="n">
        <v>1186.14</v>
      </c>
      <c r="K8134" s="160" t="n">
        <v>36459.66</v>
      </c>
      <c r="L8134" s="160" t="n">
        <v>10790.81</v>
      </c>
    </row>
    <row r="8135">
      <c r="A8135" s="176" t="n">
        <v>46143</v>
      </c>
      <c r="B8135" s="104" t="inlineStr">
        <is>
          <t>2025/26</t>
        </is>
      </c>
      <c r="C8135" s="104" t="inlineStr">
        <is>
          <t>HC-068</t>
        </is>
      </c>
      <c r="D8135" s="104" t="inlineStr">
        <is>
          <t>Sud-Ouest</t>
        </is>
      </c>
      <c r="E8135" s="104" t="inlineStr">
        <is>
          <t>À emporter</t>
        </is>
      </c>
      <c r="F8135" s="104" t="n">
        <v>31</v>
      </c>
      <c r="G8135" s="159" t="n">
        <v>2284</v>
      </c>
      <c r="H8135" s="159" t="n">
        <v>5840</v>
      </c>
      <c r="I8135" s="160" t="n">
        <v>28328.32</v>
      </c>
      <c r="J8135" s="160" t="n">
        <v>789.73</v>
      </c>
      <c r="K8135" s="160" t="n">
        <v>27538.59</v>
      </c>
      <c r="L8135" s="160" t="n">
        <v>8258.1</v>
      </c>
    </row>
    <row r="8136">
      <c r="A8136" s="176" t="n">
        <v>46143</v>
      </c>
      <c r="B8136" s="104" t="inlineStr">
        <is>
          <t>2025/26</t>
        </is>
      </c>
      <c r="C8136" s="104" t="inlineStr">
        <is>
          <t>HC-069</t>
        </is>
      </c>
      <c r="D8136" s="104" t="inlineStr">
        <is>
          <t>Île-de-France</t>
        </is>
      </c>
      <c r="E8136" s="104" t="inlineStr">
        <is>
          <t>Drive</t>
        </is>
      </c>
      <c r="F8136" s="104" t="n">
        <v>31</v>
      </c>
      <c r="G8136" s="159" t="n">
        <v>1407</v>
      </c>
      <c r="H8136" s="159" t="n">
        <v>3557</v>
      </c>
      <c r="I8136" s="160" t="n">
        <v>20151.09</v>
      </c>
      <c r="J8136" s="160" t="n">
        <v>580.15</v>
      </c>
      <c r="K8136" s="160" t="n">
        <v>19570.94</v>
      </c>
      <c r="L8136" s="160" t="n">
        <v>5812.98</v>
      </c>
    </row>
    <row r="8137">
      <c r="A8137" s="176" t="n">
        <v>46143</v>
      </c>
      <c r="B8137" s="104" t="inlineStr">
        <is>
          <t>2025/26</t>
        </is>
      </c>
      <c r="C8137" s="104" t="inlineStr">
        <is>
          <t>HC-069</t>
        </is>
      </c>
      <c r="D8137" s="104" t="inlineStr">
        <is>
          <t>Île-de-France</t>
        </is>
      </c>
      <c r="E8137" s="104" t="inlineStr">
        <is>
          <t>Livraison</t>
        </is>
      </c>
      <c r="F8137" s="104" t="n">
        <v>31</v>
      </c>
      <c r="G8137" s="159" t="n">
        <v>1685</v>
      </c>
      <c r="H8137" s="159" t="n">
        <v>4378</v>
      </c>
      <c r="I8137" s="160" t="n">
        <v>29281.64</v>
      </c>
      <c r="J8137" s="160" t="n">
        <v>1842.57</v>
      </c>
      <c r="K8137" s="160" t="n">
        <v>27439.07</v>
      </c>
      <c r="L8137" s="160" t="n">
        <v>8507.17</v>
      </c>
    </row>
    <row r="8138">
      <c r="A8138" s="176" t="n">
        <v>46143</v>
      </c>
      <c r="B8138" s="104" t="inlineStr">
        <is>
          <t>2025/26</t>
        </is>
      </c>
      <c r="C8138" s="104" t="inlineStr">
        <is>
          <t>HC-069</t>
        </is>
      </c>
      <c r="D8138" s="104" t="inlineStr">
        <is>
          <t>Île-de-France</t>
        </is>
      </c>
      <c r="E8138" s="104" t="inlineStr">
        <is>
          <t>Sur place</t>
        </is>
      </c>
      <c r="F8138" s="104" t="n">
        <v>31</v>
      </c>
      <c r="G8138" s="159" t="n">
        <v>3332</v>
      </c>
      <c r="H8138" s="159" t="n">
        <v>8272</v>
      </c>
      <c r="I8138" s="160" t="n">
        <v>45428.39</v>
      </c>
      <c r="J8138" s="160" t="n">
        <v>1376.95</v>
      </c>
      <c r="K8138" s="160" t="n">
        <v>44051.44</v>
      </c>
      <c r="L8138" s="160" t="n">
        <v>13073.86</v>
      </c>
    </row>
    <row r="8139">
      <c r="A8139" s="176" t="n">
        <v>46143</v>
      </c>
      <c r="B8139" s="104" t="inlineStr">
        <is>
          <t>2025/26</t>
        </is>
      </c>
      <c r="C8139" s="104" t="inlineStr">
        <is>
          <t>HC-069</t>
        </is>
      </c>
      <c r="D8139" s="104" t="inlineStr">
        <is>
          <t>Île-de-France</t>
        </is>
      </c>
      <c r="E8139" s="104" t="inlineStr">
        <is>
          <t>À emporter</t>
        </is>
      </c>
      <c r="F8139" s="104" t="n">
        <v>31</v>
      </c>
      <c r="G8139" s="159" t="n">
        <v>2530</v>
      </c>
      <c r="H8139" s="159" t="n">
        <v>6449</v>
      </c>
      <c r="I8139" s="160" t="n">
        <v>31556.7</v>
      </c>
      <c r="J8139" s="160" t="n">
        <v>948.62</v>
      </c>
      <c r="K8139" s="160" t="n">
        <v>30608.08</v>
      </c>
      <c r="L8139" s="160" t="n">
        <v>9123.73</v>
      </c>
    </row>
    <row r="8140">
      <c r="A8140" s="176" t="n">
        <v>46143</v>
      </c>
      <c r="B8140" s="104" t="inlineStr">
        <is>
          <t>2025/26</t>
        </is>
      </c>
      <c r="C8140" s="104" t="inlineStr">
        <is>
          <t>HC-070</t>
        </is>
      </c>
      <c r="D8140" s="104" t="inlineStr">
        <is>
          <t>Nord-Ouest</t>
        </is>
      </c>
      <c r="E8140" s="104" t="inlineStr">
        <is>
          <t>Livraison</t>
        </is>
      </c>
      <c r="F8140" s="104" t="n">
        <v>31</v>
      </c>
      <c r="G8140" s="159" t="n">
        <v>1368</v>
      </c>
      <c r="H8140" s="159" t="n">
        <v>3568</v>
      </c>
      <c r="I8140" s="160" t="n">
        <v>23596.2</v>
      </c>
      <c r="J8140" s="160" t="n">
        <v>1348.53</v>
      </c>
      <c r="K8140" s="160" t="n">
        <v>22247.67</v>
      </c>
      <c r="L8140" s="160" t="n">
        <v>6886.8</v>
      </c>
    </row>
    <row r="8141">
      <c r="A8141" s="176" t="n">
        <v>46143</v>
      </c>
      <c r="B8141" s="104" t="inlineStr">
        <is>
          <t>2025/26</t>
        </is>
      </c>
      <c r="C8141" s="104" t="inlineStr">
        <is>
          <t>HC-070</t>
        </is>
      </c>
      <c r="D8141" s="104" t="inlineStr">
        <is>
          <t>Nord-Ouest</t>
        </is>
      </c>
      <c r="E8141" s="104" t="inlineStr">
        <is>
          <t>Sur place</t>
        </is>
      </c>
      <c r="F8141" s="104" t="n">
        <v>31</v>
      </c>
      <c r="G8141" s="159" t="n">
        <v>2632</v>
      </c>
      <c r="H8141" s="159" t="n">
        <v>6648</v>
      </c>
      <c r="I8141" s="160" t="n">
        <v>35262.36</v>
      </c>
      <c r="J8141" s="160" t="n">
        <v>1113.11</v>
      </c>
      <c r="K8141" s="160" t="n">
        <v>34149.25</v>
      </c>
      <c r="L8141" s="160" t="n">
        <v>10227.48</v>
      </c>
    </row>
    <row r="8142">
      <c r="A8142" s="176" t="n">
        <v>46143</v>
      </c>
      <c r="B8142" s="104" t="inlineStr">
        <is>
          <t>2025/26</t>
        </is>
      </c>
      <c r="C8142" s="104" t="inlineStr">
        <is>
          <t>HC-070</t>
        </is>
      </c>
      <c r="D8142" s="104" t="inlineStr">
        <is>
          <t>Nord-Ouest</t>
        </is>
      </c>
      <c r="E8142" s="104" t="inlineStr">
        <is>
          <t>À emporter</t>
        </is>
      </c>
      <c r="F8142" s="104" t="n">
        <v>31</v>
      </c>
      <c r="G8142" s="159" t="n">
        <v>2109</v>
      </c>
      <c r="H8142" s="159" t="n">
        <v>5540</v>
      </c>
      <c r="I8142" s="160" t="n">
        <v>25962.88</v>
      </c>
      <c r="J8142" s="160" t="n">
        <v>847.98</v>
      </c>
      <c r="K8142" s="160" t="n">
        <v>25114.9</v>
      </c>
      <c r="L8142" s="160" t="n">
        <v>7482.28</v>
      </c>
    </row>
    <row r="8143">
      <c r="A8143" s="176" t="n">
        <v>46143</v>
      </c>
      <c r="B8143" s="104" t="inlineStr">
        <is>
          <t>2025/26</t>
        </is>
      </c>
      <c r="C8143" s="104" t="inlineStr">
        <is>
          <t>HC-071</t>
        </is>
      </c>
      <c r="D8143" s="104" t="inlineStr">
        <is>
          <t>Sud-Est</t>
        </is>
      </c>
      <c r="E8143" s="104" t="inlineStr">
        <is>
          <t>Drive</t>
        </is>
      </c>
      <c r="F8143" s="104" t="n">
        <v>31</v>
      </c>
      <c r="G8143" s="159" t="n">
        <v>1200</v>
      </c>
      <c r="H8143" s="159" t="n">
        <v>3037</v>
      </c>
      <c r="I8143" s="160" t="n">
        <v>17225.56</v>
      </c>
      <c r="J8143" s="160" t="n">
        <v>546.38</v>
      </c>
      <c r="K8143" s="160" t="n">
        <v>16679.18</v>
      </c>
      <c r="L8143" s="160" t="n">
        <v>5003.89</v>
      </c>
    </row>
    <row r="8144">
      <c r="A8144" s="176" t="n">
        <v>46143</v>
      </c>
      <c r="B8144" s="104" t="inlineStr">
        <is>
          <t>2025/26</t>
        </is>
      </c>
      <c r="C8144" s="104" t="inlineStr">
        <is>
          <t>HC-071</t>
        </is>
      </c>
      <c r="D8144" s="104" t="inlineStr">
        <is>
          <t>Sud-Est</t>
        </is>
      </c>
      <c r="E8144" s="104" t="inlineStr">
        <is>
          <t>Livraison</t>
        </is>
      </c>
      <c r="F8144" s="104" t="n">
        <v>31</v>
      </c>
      <c r="G8144" s="159" t="n">
        <v>1572</v>
      </c>
      <c r="H8144" s="159" t="n">
        <v>3896</v>
      </c>
      <c r="I8144" s="160" t="n">
        <v>26504.19</v>
      </c>
      <c r="J8144" s="160" t="n">
        <v>1574.6</v>
      </c>
      <c r="K8144" s="160" t="n">
        <v>24929.59</v>
      </c>
      <c r="L8144" s="160" t="n">
        <v>7676.46</v>
      </c>
    </row>
    <row r="8145">
      <c r="A8145" s="176" t="n">
        <v>46143</v>
      </c>
      <c r="B8145" s="104" t="inlineStr">
        <is>
          <t>2025/26</t>
        </is>
      </c>
      <c r="C8145" s="104" t="inlineStr">
        <is>
          <t>HC-071</t>
        </is>
      </c>
      <c r="D8145" s="104" t="inlineStr">
        <is>
          <t>Sud-Est</t>
        </is>
      </c>
      <c r="E8145" s="104" t="inlineStr">
        <is>
          <t>Sur place</t>
        </is>
      </c>
      <c r="F8145" s="104" t="n">
        <v>30</v>
      </c>
      <c r="G8145" s="159" t="n">
        <v>2738</v>
      </c>
      <c r="H8145" s="159" t="n">
        <v>6808</v>
      </c>
      <c r="I8145" s="160" t="n">
        <v>36810.19</v>
      </c>
      <c r="J8145" s="160" t="n">
        <v>1119.73</v>
      </c>
      <c r="K8145" s="160" t="n">
        <v>35690.46</v>
      </c>
      <c r="L8145" s="160" t="n">
        <v>10608.21</v>
      </c>
    </row>
    <row r="8146">
      <c r="A8146" s="176" t="n">
        <v>46143</v>
      </c>
      <c r="B8146" s="104" t="inlineStr">
        <is>
          <t>2025/26</t>
        </is>
      </c>
      <c r="C8146" s="104" t="inlineStr">
        <is>
          <t>HC-071</t>
        </is>
      </c>
      <c r="D8146" s="104" t="inlineStr">
        <is>
          <t>Sud-Est</t>
        </is>
      </c>
      <c r="E8146" s="104" t="inlineStr">
        <is>
          <t>À emporter</t>
        </is>
      </c>
      <c r="F8146" s="104" t="n">
        <v>31</v>
      </c>
      <c r="G8146" s="159" t="n">
        <v>2256</v>
      </c>
      <c r="H8146" s="159" t="n">
        <v>5772</v>
      </c>
      <c r="I8146" s="160" t="n">
        <v>28014.93</v>
      </c>
      <c r="J8146" s="160" t="n">
        <v>964.62</v>
      </c>
      <c r="K8146" s="160" t="n">
        <v>27050.31</v>
      </c>
      <c r="L8146" s="160" t="n">
        <v>8044.24</v>
      </c>
    </row>
    <row r="8147">
      <c r="A8147" s="176" t="n">
        <v>46143</v>
      </c>
      <c r="B8147" s="104" t="inlineStr">
        <is>
          <t>2025/26</t>
        </is>
      </c>
      <c r="C8147" s="104" t="inlineStr">
        <is>
          <t>HC-072</t>
        </is>
      </c>
      <c r="D8147" s="104" t="inlineStr">
        <is>
          <t>Sud-Ouest</t>
        </is>
      </c>
      <c r="E8147" s="104" t="inlineStr">
        <is>
          <t>Drive</t>
        </is>
      </c>
      <c r="F8147" s="104" t="n">
        <v>30</v>
      </c>
      <c r="G8147" s="159" t="n">
        <v>883</v>
      </c>
      <c r="H8147" s="159" t="n">
        <v>2268</v>
      </c>
      <c r="I8147" s="160" t="n">
        <v>12609.33</v>
      </c>
      <c r="J8147" s="160" t="n">
        <v>359.69</v>
      </c>
      <c r="K8147" s="160" t="n">
        <v>12249.64</v>
      </c>
      <c r="L8147" s="160" t="n">
        <v>3665.38</v>
      </c>
    </row>
    <row r="8148">
      <c r="A8148" s="176" t="n">
        <v>46143</v>
      </c>
      <c r="B8148" s="104" t="inlineStr">
        <is>
          <t>2025/26</t>
        </is>
      </c>
      <c r="C8148" s="104" t="inlineStr">
        <is>
          <t>HC-072</t>
        </is>
      </c>
      <c r="D8148" s="104" t="inlineStr">
        <is>
          <t>Sud-Ouest</t>
        </is>
      </c>
      <c r="E8148" s="104" t="inlineStr">
        <is>
          <t>Livraison</t>
        </is>
      </c>
      <c r="F8148" s="104" t="n">
        <v>31</v>
      </c>
      <c r="G8148" s="159" t="n">
        <v>1088</v>
      </c>
      <c r="H8148" s="159" t="n">
        <v>2854</v>
      </c>
      <c r="I8148" s="160" t="n">
        <v>18940.01</v>
      </c>
      <c r="J8148" s="160" t="n">
        <v>1203.43</v>
      </c>
      <c r="K8148" s="160" t="n">
        <v>17736.58</v>
      </c>
      <c r="L8148" s="160" t="n">
        <v>5526.05</v>
      </c>
    </row>
    <row r="8149">
      <c r="A8149" s="176" t="n">
        <v>46143</v>
      </c>
      <c r="B8149" s="104" t="inlineStr">
        <is>
          <t>2025/26</t>
        </is>
      </c>
      <c r="C8149" s="104" t="inlineStr">
        <is>
          <t>HC-072</t>
        </is>
      </c>
      <c r="D8149" s="104" t="inlineStr">
        <is>
          <t>Sud-Ouest</t>
        </is>
      </c>
      <c r="E8149" s="104" t="inlineStr">
        <is>
          <t>Sur place</t>
        </is>
      </c>
      <c r="F8149" s="104" t="n">
        <v>31</v>
      </c>
      <c r="G8149" s="159" t="n">
        <v>2047</v>
      </c>
      <c r="H8149" s="159" t="n">
        <v>5117</v>
      </c>
      <c r="I8149" s="160" t="n">
        <v>27890.45</v>
      </c>
      <c r="J8149" s="160" t="n">
        <v>889.34</v>
      </c>
      <c r="K8149" s="160" t="n">
        <v>27001.11</v>
      </c>
      <c r="L8149" s="160" t="n">
        <v>8015.39</v>
      </c>
    </row>
    <row r="8150">
      <c r="A8150" s="176" t="n">
        <v>46143</v>
      </c>
      <c r="B8150" s="104" t="inlineStr">
        <is>
          <t>2025/26</t>
        </is>
      </c>
      <c r="C8150" s="104" t="inlineStr">
        <is>
          <t>HC-072</t>
        </is>
      </c>
      <c r="D8150" s="104" t="inlineStr">
        <is>
          <t>Sud-Ouest</t>
        </is>
      </c>
      <c r="E8150" s="104" t="inlineStr">
        <is>
          <t>À emporter</t>
        </is>
      </c>
      <c r="F8150" s="104" t="n">
        <v>31</v>
      </c>
      <c r="G8150" s="159" t="n">
        <v>1635</v>
      </c>
      <c r="H8150" s="159" t="n">
        <v>4105</v>
      </c>
      <c r="I8150" s="160" t="n">
        <v>20300.86</v>
      </c>
      <c r="J8150" s="160" t="n">
        <v>592.03</v>
      </c>
      <c r="K8150" s="160" t="n">
        <v>19708.83</v>
      </c>
      <c r="L8150" s="160" t="n">
        <v>5873.11</v>
      </c>
    </row>
    <row r="8151">
      <c r="A8151" s="176" t="n">
        <v>46143</v>
      </c>
      <c r="B8151" s="104" t="inlineStr">
        <is>
          <t>2025/26</t>
        </is>
      </c>
      <c r="C8151" s="104" t="inlineStr">
        <is>
          <t>HC-073</t>
        </is>
      </c>
      <c r="D8151" s="104" t="inlineStr">
        <is>
          <t>Île-de-France</t>
        </is>
      </c>
      <c r="E8151" s="104" t="inlineStr">
        <is>
          <t>Livraison</t>
        </is>
      </c>
      <c r="F8151" s="104" t="n">
        <v>30</v>
      </c>
      <c r="G8151" s="159" t="n">
        <v>3137</v>
      </c>
      <c r="H8151" s="159" t="n">
        <v>8064</v>
      </c>
      <c r="I8151" s="160" t="n">
        <v>54713.53</v>
      </c>
      <c r="J8151" s="160" t="n">
        <v>3278.99</v>
      </c>
      <c r="K8151" s="160" t="n">
        <v>51434.54</v>
      </c>
      <c r="L8151" s="160" t="n">
        <v>16130.22</v>
      </c>
    </row>
    <row r="8152">
      <c r="A8152" s="176" t="n">
        <v>46143</v>
      </c>
      <c r="B8152" s="104" t="inlineStr">
        <is>
          <t>2025/26</t>
        </is>
      </c>
      <c r="C8152" s="104" t="inlineStr">
        <is>
          <t>HC-073</t>
        </is>
      </c>
      <c r="D8152" s="104" t="inlineStr">
        <is>
          <t>Île-de-France</t>
        </is>
      </c>
      <c r="E8152" s="104" t="inlineStr">
        <is>
          <t>Sur place</t>
        </is>
      </c>
      <c r="F8152" s="104" t="n">
        <v>31</v>
      </c>
      <c r="G8152" s="159" t="n">
        <v>6498</v>
      </c>
      <c r="H8152" s="159" t="n">
        <v>16157</v>
      </c>
      <c r="I8152" s="160" t="n">
        <v>88735.12</v>
      </c>
      <c r="J8152" s="160" t="n">
        <v>2717.25</v>
      </c>
      <c r="K8152" s="160" t="n">
        <v>86017.87</v>
      </c>
      <c r="L8152" s="160" t="n">
        <v>25567.5</v>
      </c>
    </row>
    <row r="8153">
      <c r="A8153" s="176" t="n">
        <v>46143</v>
      </c>
      <c r="B8153" s="104" t="inlineStr">
        <is>
          <t>2025/26</t>
        </is>
      </c>
      <c r="C8153" s="104" t="inlineStr">
        <is>
          <t>HC-073</t>
        </is>
      </c>
      <c r="D8153" s="104" t="inlineStr">
        <is>
          <t>Île-de-France</t>
        </is>
      </c>
      <c r="E8153" s="104" t="inlineStr">
        <is>
          <t>À emporter</t>
        </is>
      </c>
      <c r="F8153" s="104" t="n">
        <v>31</v>
      </c>
      <c r="G8153" s="159" t="n">
        <v>5017</v>
      </c>
      <c r="H8153" s="159" t="n">
        <v>12394</v>
      </c>
      <c r="I8153" s="160" t="n">
        <v>62783.16</v>
      </c>
      <c r="J8153" s="160" t="n">
        <v>1787.06</v>
      </c>
      <c r="K8153" s="160" t="n">
        <v>60996.1</v>
      </c>
      <c r="L8153" s="160" t="n">
        <v>18243.24</v>
      </c>
    </row>
    <row r="8154">
      <c r="A8154" s="176" t="n">
        <v>46143</v>
      </c>
      <c r="B8154" s="104" t="inlineStr">
        <is>
          <t>2025/26</t>
        </is>
      </c>
      <c r="C8154" s="104" t="inlineStr">
        <is>
          <t>HC-074</t>
        </is>
      </c>
      <c r="D8154" s="104" t="inlineStr">
        <is>
          <t>Nord-Ouest</t>
        </is>
      </c>
      <c r="E8154" s="104" t="inlineStr">
        <is>
          <t>Livraison</t>
        </is>
      </c>
      <c r="F8154" s="104" t="n">
        <v>31</v>
      </c>
      <c r="G8154" s="159" t="n">
        <v>2021</v>
      </c>
      <c r="H8154" s="159" t="n">
        <v>5101</v>
      </c>
      <c r="I8154" s="160" t="n">
        <v>34731.47</v>
      </c>
      <c r="J8154" s="160" t="n">
        <v>2176.78</v>
      </c>
      <c r="K8154" s="160" t="n">
        <v>32554.69</v>
      </c>
      <c r="L8154" s="160" t="n">
        <v>10119.26</v>
      </c>
    </row>
    <row r="8155">
      <c r="A8155" s="176" t="n">
        <v>46143</v>
      </c>
      <c r="B8155" s="104" t="inlineStr">
        <is>
          <t>2025/26</t>
        </is>
      </c>
      <c r="C8155" s="104" t="inlineStr">
        <is>
          <t>HC-074</t>
        </is>
      </c>
      <c r="D8155" s="104" t="inlineStr">
        <is>
          <t>Nord-Ouest</t>
        </is>
      </c>
      <c r="E8155" s="104" t="inlineStr">
        <is>
          <t>Sur place</t>
        </is>
      </c>
      <c r="F8155" s="104" t="n">
        <v>31</v>
      </c>
      <c r="G8155" s="159" t="n">
        <v>4010</v>
      </c>
      <c r="H8155" s="159" t="n">
        <v>10325</v>
      </c>
      <c r="I8155" s="160" t="n">
        <v>54109.48</v>
      </c>
      <c r="J8155" s="160" t="n">
        <v>1853.1</v>
      </c>
      <c r="K8155" s="160" t="n">
        <v>52256.38</v>
      </c>
      <c r="L8155" s="160" t="n">
        <v>15737.16</v>
      </c>
    </row>
    <row r="8156">
      <c r="A8156" s="176" t="n">
        <v>46143</v>
      </c>
      <c r="B8156" s="104" t="inlineStr">
        <is>
          <t>2025/26</t>
        </is>
      </c>
      <c r="C8156" s="104" t="inlineStr">
        <is>
          <t>HC-074</t>
        </is>
      </c>
      <c r="D8156" s="104" t="inlineStr">
        <is>
          <t>Nord-Ouest</t>
        </is>
      </c>
      <c r="E8156" s="104" t="inlineStr">
        <is>
          <t>À emporter</t>
        </is>
      </c>
      <c r="F8156" s="104" t="n">
        <v>31</v>
      </c>
      <c r="G8156" s="159" t="n">
        <v>3128</v>
      </c>
      <c r="H8156" s="159" t="n">
        <v>7981</v>
      </c>
      <c r="I8156" s="160" t="n">
        <v>39044.34</v>
      </c>
      <c r="J8156" s="160" t="n">
        <v>1293.65</v>
      </c>
      <c r="K8156" s="160" t="n">
        <v>37750.69</v>
      </c>
      <c r="L8156" s="160" t="n">
        <v>11226.71</v>
      </c>
    </row>
    <row r="8157">
      <c r="A8157" s="176" t="n">
        <v>46143</v>
      </c>
      <c r="B8157" s="104" t="inlineStr">
        <is>
          <t>2025/26</t>
        </is>
      </c>
      <c r="C8157" s="104" t="inlineStr">
        <is>
          <t>HC-075</t>
        </is>
      </c>
      <c r="D8157" s="104" t="inlineStr">
        <is>
          <t>Sud-Est</t>
        </is>
      </c>
      <c r="E8157" s="104" t="inlineStr">
        <is>
          <t>Drive</t>
        </is>
      </c>
      <c r="F8157" s="104" t="n">
        <v>30</v>
      </c>
      <c r="G8157" s="159" t="n">
        <v>1874</v>
      </c>
      <c r="H8157" s="159" t="n">
        <v>4724</v>
      </c>
      <c r="I8157" s="160" t="n">
        <v>26698.45</v>
      </c>
      <c r="J8157" s="160" t="n">
        <v>681.05</v>
      </c>
      <c r="K8157" s="160" t="n">
        <v>26017.4</v>
      </c>
      <c r="L8157" s="160" t="n">
        <v>7659.75</v>
      </c>
    </row>
    <row r="8158">
      <c r="A8158" s="176" t="n">
        <v>46143</v>
      </c>
      <c r="B8158" s="104" t="inlineStr">
        <is>
          <t>2025/26</t>
        </is>
      </c>
      <c r="C8158" s="104" t="inlineStr">
        <is>
          <t>HC-075</t>
        </is>
      </c>
      <c r="D8158" s="104" t="inlineStr">
        <is>
          <t>Sud-Est</t>
        </is>
      </c>
      <c r="E8158" s="104" t="inlineStr">
        <is>
          <t>Livraison</t>
        </is>
      </c>
      <c r="F8158" s="104" t="n">
        <v>31</v>
      </c>
      <c r="G8158" s="159" t="n">
        <v>2506</v>
      </c>
      <c r="H8158" s="159" t="n">
        <v>6330</v>
      </c>
      <c r="I8158" s="160" t="n">
        <v>42049.57</v>
      </c>
      <c r="J8158" s="160" t="n">
        <v>2423.21</v>
      </c>
      <c r="K8158" s="160" t="n">
        <v>39626.36</v>
      </c>
      <c r="L8158" s="160" t="n">
        <v>12256.19</v>
      </c>
    </row>
    <row r="8159">
      <c r="A8159" s="176" t="n">
        <v>46143</v>
      </c>
      <c r="B8159" s="104" t="inlineStr">
        <is>
          <t>2025/26</t>
        </is>
      </c>
      <c r="C8159" s="104" t="inlineStr">
        <is>
          <t>HC-075</t>
        </is>
      </c>
      <c r="D8159" s="104" t="inlineStr">
        <is>
          <t>Sud-Est</t>
        </is>
      </c>
      <c r="E8159" s="104" t="inlineStr">
        <is>
          <t>Sur place</t>
        </is>
      </c>
      <c r="F8159" s="104" t="n">
        <v>31</v>
      </c>
      <c r="G8159" s="159" t="n">
        <v>4696</v>
      </c>
      <c r="H8159" s="159" t="n">
        <v>11762</v>
      </c>
      <c r="I8159" s="160" t="n">
        <v>63561.5</v>
      </c>
      <c r="J8159" s="160" t="n">
        <v>1956.72</v>
      </c>
      <c r="K8159" s="160" t="n">
        <v>61604.78</v>
      </c>
      <c r="L8159" s="160" t="n">
        <v>18332.63</v>
      </c>
    </row>
    <row r="8160">
      <c r="A8160" s="176" t="n">
        <v>46143</v>
      </c>
      <c r="B8160" s="104" t="inlineStr">
        <is>
          <t>2025/26</t>
        </is>
      </c>
      <c r="C8160" s="104" t="inlineStr">
        <is>
          <t>HC-075</t>
        </is>
      </c>
      <c r="D8160" s="104" t="inlineStr">
        <is>
          <t>Sud-Est</t>
        </is>
      </c>
      <c r="E8160" s="104" t="inlineStr">
        <is>
          <t>À emporter</t>
        </is>
      </c>
      <c r="F8160" s="104" t="n">
        <v>29</v>
      </c>
      <c r="G8160" s="159" t="n">
        <v>3265</v>
      </c>
      <c r="H8160" s="159" t="n">
        <v>8270</v>
      </c>
      <c r="I8160" s="160" t="n">
        <v>40348.32</v>
      </c>
      <c r="J8160" s="160" t="n">
        <v>1175.09</v>
      </c>
      <c r="K8160" s="160" t="n">
        <v>39173.23</v>
      </c>
      <c r="L8160" s="160" t="n">
        <v>11706.19</v>
      </c>
    </row>
    <row r="8161">
      <c r="A8161" s="176" t="n">
        <v>46143</v>
      </c>
      <c r="B8161" s="104" t="inlineStr">
        <is>
          <t>2025/26</t>
        </is>
      </c>
      <c r="C8161" s="104" t="inlineStr">
        <is>
          <t>HC-076</t>
        </is>
      </c>
      <c r="D8161" s="104" t="inlineStr">
        <is>
          <t>Sud-Ouest</t>
        </is>
      </c>
      <c r="E8161" s="104" t="inlineStr">
        <is>
          <t>Drive</t>
        </is>
      </c>
      <c r="F8161" s="104" t="n">
        <v>30</v>
      </c>
      <c r="G8161" s="159" t="n">
        <v>1396</v>
      </c>
      <c r="H8161" s="159" t="n">
        <v>3629</v>
      </c>
      <c r="I8161" s="160" t="n">
        <v>20124.99</v>
      </c>
      <c r="J8161" s="160" t="n">
        <v>551.92</v>
      </c>
      <c r="K8161" s="160" t="n">
        <v>19573.07</v>
      </c>
      <c r="L8161" s="160" t="n">
        <v>5773.05</v>
      </c>
    </row>
    <row r="8162">
      <c r="A8162" s="176" t="n">
        <v>46143</v>
      </c>
      <c r="B8162" s="104" t="inlineStr">
        <is>
          <t>2025/26</t>
        </is>
      </c>
      <c r="C8162" s="104" t="inlineStr">
        <is>
          <t>HC-076</t>
        </is>
      </c>
      <c r="D8162" s="104" t="inlineStr">
        <is>
          <t>Sud-Ouest</t>
        </is>
      </c>
      <c r="E8162" s="104" t="inlineStr">
        <is>
          <t>Livraison</t>
        </is>
      </c>
      <c r="F8162" s="104" t="n">
        <v>31</v>
      </c>
      <c r="G8162" s="159" t="n">
        <v>1692</v>
      </c>
      <c r="H8162" s="159" t="n">
        <v>4325</v>
      </c>
      <c r="I8162" s="160" t="n">
        <v>29068.45</v>
      </c>
      <c r="J8162" s="160" t="n">
        <v>1722.19</v>
      </c>
      <c r="K8162" s="160" t="n">
        <v>27346.26</v>
      </c>
      <c r="L8162" s="160" t="n">
        <v>8447.889999999999</v>
      </c>
    </row>
    <row r="8163">
      <c r="A8163" s="176" t="n">
        <v>46143</v>
      </c>
      <c r="B8163" s="104" t="inlineStr">
        <is>
          <t>2025/26</t>
        </is>
      </c>
      <c r="C8163" s="104" t="inlineStr">
        <is>
          <t>HC-076</t>
        </is>
      </c>
      <c r="D8163" s="104" t="inlineStr">
        <is>
          <t>Sud-Ouest</t>
        </is>
      </c>
      <c r="E8163" s="104" t="inlineStr">
        <is>
          <t>Sur place</t>
        </is>
      </c>
      <c r="F8163" s="104" t="n">
        <v>31</v>
      </c>
      <c r="G8163" s="159" t="n">
        <v>3543</v>
      </c>
      <c r="H8163" s="159" t="n">
        <v>9079</v>
      </c>
      <c r="I8163" s="160" t="n">
        <v>48308.64</v>
      </c>
      <c r="J8163" s="160" t="n">
        <v>1559.65</v>
      </c>
      <c r="K8163" s="160" t="n">
        <v>46748.99</v>
      </c>
      <c r="L8163" s="160" t="n">
        <v>13968.03</v>
      </c>
    </row>
    <row r="8164">
      <c r="A8164" s="176" t="n">
        <v>46143</v>
      </c>
      <c r="B8164" s="104" t="inlineStr">
        <is>
          <t>2025/26</t>
        </is>
      </c>
      <c r="C8164" s="104" t="inlineStr">
        <is>
          <t>HC-076</t>
        </is>
      </c>
      <c r="D8164" s="104" t="inlineStr">
        <is>
          <t>Sud-Ouest</t>
        </is>
      </c>
      <c r="E8164" s="104" t="inlineStr">
        <is>
          <t>À emporter</t>
        </is>
      </c>
      <c r="F8164" s="104" t="n">
        <v>31</v>
      </c>
      <c r="G8164" s="159" t="n">
        <v>2740</v>
      </c>
      <c r="H8164" s="159" t="n">
        <v>6929</v>
      </c>
      <c r="I8164" s="160" t="n">
        <v>34069.31</v>
      </c>
      <c r="J8164" s="160" t="n">
        <v>1010</v>
      </c>
      <c r="K8164" s="160" t="n">
        <v>33059.31</v>
      </c>
      <c r="L8164" s="160" t="n">
        <v>9791.469999999999</v>
      </c>
    </row>
    <row r="8165">
      <c r="A8165" s="176" t="n">
        <v>46143</v>
      </c>
      <c r="B8165" s="104" t="inlineStr">
        <is>
          <t>2025/26</t>
        </is>
      </c>
      <c r="C8165" s="104" t="inlineStr">
        <is>
          <t>HC-077</t>
        </is>
      </c>
      <c r="D8165" s="104" t="inlineStr">
        <is>
          <t>Île-de-France</t>
        </is>
      </c>
      <c r="E8165" s="104" t="inlineStr">
        <is>
          <t>Drive</t>
        </is>
      </c>
      <c r="F8165" s="104" t="n">
        <v>31</v>
      </c>
      <c r="G8165" s="159" t="n">
        <v>1581</v>
      </c>
      <c r="H8165" s="159" t="n">
        <v>4042</v>
      </c>
      <c r="I8165" s="160" t="n">
        <v>22686.88</v>
      </c>
      <c r="J8165" s="160" t="n">
        <v>691.48</v>
      </c>
      <c r="K8165" s="160" t="n">
        <v>21995.4</v>
      </c>
      <c r="L8165" s="160" t="n">
        <v>6543.92</v>
      </c>
    </row>
    <row r="8166">
      <c r="A8166" s="176" t="n">
        <v>46143</v>
      </c>
      <c r="B8166" s="104" t="inlineStr">
        <is>
          <t>2025/26</t>
        </is>
      </c>
      <c r="C8166" s="104" t="inlineStr">
        <is>
          <t>HC-077</t>
        </is>
      </c>
      <c r="D8166" s="104" t="inlineStr">
        <is>
          <t>Île-de-France</t>
        </is>
      </c>
      <c r="E8166" s="104" t="inlineStr">
        <is>
          <t>Livraison</t>
        </is>
      </c>
      <c r="F8166" s="104" t="n">
        <v>30</v>
      </c>
      <c r="G8166" s="159" t="n">
        <v>1814</v>
      </c>
      <c r="H8166" s="159" t="n">
        <v>4682</v>
      </c>
      <c r="I8166" s="160" t="n">
        <v>31174.99</v>
      </c>
      <c r="J8166" s="160" t="n">
        <v>1858.8</v>
      </c>
      <c r="K8166" s="160" t="n">
        <v>29316.19</v>
      </c>
      <c r="L8166" s="160" t="n">
        <v>9072.65</v>
      </c>
    </row>
    <row r="8167">
      <c r="A8167" s="176" t="n">
        <v>46143</v>
      </c>
      <c r="B8167" s="104" t="inlineStr">
        <is>
          <t>2025/26</t>
        </is>
      </c>
      <c r="C8167" s="104" t="inlineStr">
        <is>
          <t>HC-077</t>
        </is>
      </c>
      <c r="D8167" s="104" t="inlineStr">
        <is>
          <t>Île-de-France</t>
        </is>
      </c>
      <c r="E8167" s="104" t="inlineStr">
        <is>
          <t>Sur place</t>
        </is>
      </c>
      <c r="F8167" s="104" t="n">
        <v>31</v>
      </c>
      <c r="G8167" s="159" t="n">
        <v>3850</v>
      </c>
      <c r="H8167" s="159" t="n">
        <v>9926</v>
      </c>
      <c r="I8167" s="160" t="n">
        <v>52283.86</v>
      </c>
      <c r="J8167" s="160" t="n">
        <v>1657.99</v>
      </c>
      <c r="K8167" s="160" t="n">
        <v>50625.87</v>
      </c>
      <c r="L8167" s="160" t="n">
        <v>15091.97</v>
      </c>
    </row>
    <row r="8168">
      <c r="A8168" s="176" t="n">
        <v>46143</v>
      </c>
      <c r="B8168" s="104" t="inlineStr">
        <is>
          <t>2025/26</t>
        </is>
      </c>
      <c r="C8168" s="104" t="inlineStr">
        <is>
          <t>HC-077</t>
        </is>
      </c>
      <c r="D8168" s="104" t="inlineStr">
        <is>
          <t>Île-de-France</t>
        </is>
      </c>
      <c r="E8168" s="104" t="inlineStr">
        <is>
          <t>À emporter</t>
        </is>
      </c>
      <c r="F8168" s="104" t="n">
        <v>31</v>
      </c>
      <c r="G8168" s="159" t="n">
        <v>2925</v>
      </c>
      <c r="H8168" s="159" t="n">
        <v>7657</v>
      </c>
      <c r="I8168" s="160" t="n">
        <v>36294.78</v>
      </c>
      <c r="J8168" s="160" t="n">
        <v>1103.25</v>
      </c>
      <c r="K8168" s="160" t="n">
        <v>35191.53</v>
      </c>
      <c r="L8168" s="160" t="n">
        <v>10457.47</v>
      </c>
    </row>
    <row r="8169">
      <c r="A8169" s="176" t="n">
        <v>46143</v>
      </c>
      <c r="B8169" s="104" t="inlineStr">
        <is>
          <t>2025/26</t>
        </is>
      </c>
      <c r="C8169" s="104" t="inlineStr">
        <is>
          <t>HC-078</t>
        </is>
      </c>
      <c r="D8169" s="104" t="inlineStr">
        <is>
          <t>Nord-Ouest</t>
        </is>
      </c>
      <c r="E8169" s="104" t="inlineStr">
        <is>
          <t>Livraison</t>
        </is>
      </c>
      <c r="F8169" s="104" t="n">
        <v>30</v>
      </c>
      <c r="G8169" s="159" t="n">
        <v>2129</v>
      </c>
      <c r="H8169" s="159" t="n">
        <v>5387</v>
      </c>
      <c r="I8169" s="160" t="n">
        <v>36441.02</v>
      </c>
      <c r="J8169" s="160" t="n">
        <v>2185.27</v>
      </c>
      <c r="K8169" s="160" t="n">
        <v>34255.75</v>
      </c>
      <c r="L8169" s="160" t="n">
        <v>10582.32</v>
      </c>
    </row>
    <row r="8170">
      <c r="A8170" s="176" t="n">
        <v>46143</v>
      </c>
      <c r="B8170" s="104" t="inlineStr">
        <is>
          <t>2025/26</t>
        </is>
      </c>
      <c r="C8170" s="104" t="inlineStr">
        <is>
          <t>HC-078</t>
        </is>
      </c>
      <c r="D8170" s="104" t="inlineStr">
        <is>
          <t>Nord-Ouest</t>
        </is>
      </c>
      <c r="E8170" s="104" t="inlineStr">
        <is>
          <t>Sur place</t>
        </is>
      </c>
      <c r="F8170" s="104" t="n">
        <v>30</v>
      </c>
      <c r="G8170" s="159" t="n">
        <v>4024</v>
      </c>
      <c r="H8170" s="159" t="n">
        <v>10485</v>
      </c>
      <c r="I8170" s="160" t="n">
        <v>54872.09</v>
      </c>
      <c r="J8170" s="160" t="n">
        <v>1726.33</v>
      </c>
      <c r="K8170" s="160" t="n">
        <v>53145.76</v>
      </c>
      <c r="L8170" s="160" t="n">
        <v>15812.16</v>
      </c>
    </row>
    <row r="8171">
      <c r="A8171" s="176" t="n">
        <v>46143</v>
      </c>
      <c r="B8171" s="104" t="inlineStr">
        <is>
          <t>2025/26</t>
        </is>
      </c>
      <c r="C8171" s="104" t="inlineStr">
        <is>
          <t>HC-078</t>
        </is>
      </c>
      <c r="D8171" s="104" t="inlineStr">
        <is>
          <t>Nord-Ouest</t>
        </is>
      </c>
      <c r="E8171" s="104" t="inlineStr">
        <is>
          <t>À emporter</t>
        </is>
      </c>
      <c r="F8171" s="104" t="n">
        <v>31</v>
      </c>
      <c r="G8171" s="159" t="n">
        <v>3145</v>
      </c>
      <c r="H8171" s="159" t="n">
        <v>7894</v>
      </c>
      <c r="I8171" s="160" t="n">
        <v>38907.85</v>
      </c>
      <c r="J8171" s="160" t="n">
        <v>1082.87</v>
      </c>
      <c r="K8171" s="160" t="n">
        <v>37824.98</v>
      </c>
      <c r="L8171" s="160" t="n">
        <v>11289.67</v>
      </c>
    </row>
    <row r="8172">
      <c r="A8172" s="176" t="n">
        <v>46143</v>
      </c>
      <c r="B8172" s="104" t="inlineStr">
        <is>
          <t>2025/26</t>
        </is>
      </c>
      <c r="C8172" s="104" t="inlineStr">
        <is>
          <t>HC-079</t>
        </is>
      </c>
      <c r="D8172" s="104" t="inlineStr">
        <is>
          <t>Sud-Est</t>
        </is>
      </c>
      <c r="E8172" s="104" t="inlineStr">
        <is>
          <t>Drive</t>
        </is>
      </c>
      <c r="F8172" s="104" t="n">
        <v>31</v>
      </c>
      <c r="G8172" s="159" t="n">
        <v>1524</v>
      </c>
      <c r="H8172" s="159" t="n">
        <v>3996</v>
      </c>
      <c r="I8172" s="160" t="n">
        <v>21901.95</v>
      </c>
      <c r="J8172" s="160" t="n">
        <v>677.1</v>
      </c>
      <c r="K8172" s="160" t="n">
        <v>21224.85</v>
      </c>
      <c r="L8172" s="160" t="n">
        <v>6327.29</v>
      </c>
    </row>
    <row r="8173">
      <c r="A8173" s="176" t="n">
        <v>46143</v>
      </c>
      <c r="B8173" s="104" t="inlineStr">
        <is>
          <t>2025/26</t>
        </is>
      </c>
      <c r="C8173" s="104" t="inlineStr">
        <is>
          <t>HC-079</t>
        </is>
      </c>
      <c r="D8173" s="104" t="inlineStr">
        <is>
          <t>Sud-Est</t>
        </is>
      </c>
      <c r="E8173" s="104" t="inlineStr">
        <is>
          <t>Livraison</t>
        </is>
      </c>
      <c r="F8173" s="104" t="n">
        <v>31</v>
      </c>
      <c r="G8173" s="159" t="n">
        <v>2051</v>
      </c>
      <c r="H8173" s="159" t="n">
        <v>5081</v>
      </c>
      <c r="I8173" s="160" t="n">
        <v>34978.6</v>
      </c>
      <c r="J8173" s="160" t="n">
        <v>2074.79</v>
      </c>
      <c r="K8173" s="160" t="n">
        <v>32903.81</v>
      </c>
      <c r="L8173" s="160" t="n">
        <v>10129.45</v>
      </c>
    </row>
    <row r="8174">
      <c r="A8174" s="176" t="n">
        <v>46143</v>
      </c>
      <c r="B8174" s="104" t="inlineStr">
        <is>
          <t>2025/26</t>
        </is>
      </c>
      <c r="C8174" s="104" t="inlineStr">
        <is>
          <t>HC-079</t>
        </is>
      </c>
      <c r="D8174" s="104" t="inlineStr">
        <is>
          <t>Sud-Est</t>
        </is>
      </c>
      <c r="E8174" s="104" t="inlineStr">
        <is>
          <t>Sur place</t>
        </is>
      </c>
      <c r="F8174" s="104" t="n">
        <v>30</v>
      </c>
      <c r="G8174" s="159" t="n">
        <v>3606</v>
      </c>
      <c r="H8174" s="159" t="n">
        <v>9078</v>
      </c>
      <c r="I8174" s="160" t="n">
        <v>48892.01</v>
      </c>
      <c r="J8174" s="160" t="n">
        <v>1758.5</v>
      </c>
      <c r="K8174" s="160" t="n">
        <v>47133.51</v>
      </c>
      <c r="L8174" s="160" t="n">
        <v>14021.44</v>
      </c>
    </row>
    <row r="8175">
      <c r="A8175" s="176" t="n">
        <v>46143</v>
      </c>
      <c r="B8175" s="104" t="inlineStr">
        <is>
          <t>2025/26</t>
        </is>
      </c>
      <c r="C8175" s="104" t="inlineStr">
        <is>
          <t>HC-079</t>
        </is>
      </c>
      <c r="D8175" s="104" t="inlineStr">
        <is>
          <t>Sud-Est</t>
        </is>
      </c>
      <c r="E8175" s="104" t="inlineStr">
        <is>
          <t>À emporter</t>
        </is>
      </c>
      <c r="F8175" s="104" t="n">
        <v>31</v>
      </c>
      <c r="G8175" s="159" t="n">
        <v>2823</v>
      </c>
      <c r="H8175" s="159" t="n">
        <v>7265</v>
      </c>
      <c r="I8175" s="160" t="n">
        <v>34674.38</v>
      </c>
      <c r="J8175" s="160" t="n">
        <v>1015.98</v>
      </c>
      <c r="K8175" s="160" t="n">
        <v>33658.4</v>
      </c>
      <c r="L8175" s="160" t="n">
        <v>10084.71</v>
      </c>
    </row>
    <row r="8176">
      <c r="A8176" s="176" t="n">
        <v>46143</v>
      </c>
      <c r="B8176" s="104" t="inlineStr">
        <is>
          <t>2025/26</t>
        </is>
      </c>
      <c r="C8176" s="104" t="inlineStr">
        <is>
          <t>HC-080</t>
        </is>
      </c>
      <c r="D8176" s="104" t="inlineStr">
        <is>
          <t>Sud-Ouest</t>
        </is>
      </c>
      <c r="E8176" s="104" t="inlineStr">
        <is>
          <t>Livraison</t>
        </is>
      </c>
      <c r="F8176" s="104" t="n">
        <v>31</v>
      </c>
      <c r="G8176" s="159" t="n">
        <v>1668</v>
      </c>
      <c r="H8176" s="159" t="n">
        <v>4120</v>
      </c>
      <c r="I8176" s="160" t="n">
        <v>28762.91</v>
      </c>
      <c r="J8176" s="160" t="n">
        <v>1796.4</v>
      </c>
      <c r="K8176" s="160" t="n">
        <v>26966.51</v>
      </c>
      <c r="L8176" s="160" t="n">
        <v>8333.48</v>
      </c>
    </row>
    <row r="8177">
      <c r="A8177" s="176" t="n">
        <v>46143</v>
      </c>
      <c r="B8177" s="104" t="inlineStr">
        <is>
          <t>2025/26</t>
        </is>
      </c>
      <c r="C8177" s="104" t="inlineStr">
        <is>
          <t>HC-080</t>
        </is>
      </c>
      <c r="D8177" s="104" t="inlineStr">
        <is>
          <t>Sud-Ouest</t>
        </is>
      </c>
      <c r="E8177" s="104" t="inlineStr">
        <is>
          <t>Sur place</t>
        </is>
      </c>
      <c r="F8177" s="104" t="n">
        <v>31</v>
      </c>
      <c r="G8177" s="159" t="n">
        <v>3196</v>
      </c>
      <c r="H8177" s="159" t="n">
        <v>8104</v>
      </c>
      <c r="I8177" s="160" t="n">
        <v>42966.89</v>
      </c>
      <c r="J8177" s="160" t="n">
        <v>1211.99</v>
      </c>
      <c r="K8177" s="160" t="n">
        <v>41754.9</v>
      </c>
      <c r="L8177" s="160" t="n">
        <v>12340.84</v>
      </c>
    </row>
    <row r="8178">
      <c r="A8178" s="176" t="n">
        <v>46143</v>
      </c>
      <c r="B8178" s="104" t="inlineStr">
        <is>
          <t>2025/26</t>
        </is>
      </c>
      <c r="C8178" s="104" t="inlineStr">
        <is>
          <t>HC-080</t>
        </is>
      </c>
      <c r="D8178" s="104" t="inlineStr">
        <is>
          <t>Sud-Ouest</t>
        </is>
      </c>
      <c r="E8178" s="104" t="inlineStr">
        <is>
          <t>À emporter</t>
        </is>
      </c>
      <c r="F8178" s="104" t="n">
        <v>30</v>
      </c>
      <c r="G8178" s="159" t="n">
        <v>2377</v>
      </c>
      <c r="H8178" s="159" t="n">
        <v>6124</v>
      </c>
      <c r="I8178" s="160" t="n">
        <v>29867.07</v>
      </c>
      <c r="J8178" s="160" t="n">
        <v>885.9</v>
      </c>
      <c r="K8178" s="160" t="n">
        <v>28981.17</v>
      </c>
      <c r="L8178" s="160" t="n">
        <v>8617.16</v>
      </c>
    </row>
    <row r="8179">
      <c r="A8179" s="176" t="n">
        <v>46143</v>
      </c>
      <c r="B8179" s="104" t="inlineStr">
        <is>
          <t>2025/26</t>
        </is>
      </c>
      <c r="C8179" s="104" t="inlineStr">
        <is>
          <t>HC-081</t>
        </is>
      </c>
      <c r="D8179" s="104" t="inlineStr">
        <is>
          <t>Île-de-France</t>
        </is>
      </c>
      <c r="E8179" s="104" t="inlineStr">
        <is>
          <t>Livraison</t>
        </is>
      </c>
      <c r="F8179" s="104" t="n">
        <v>31</v>
      </c>
      <c r="G8179" s="159" t="n">
        <v>2233</v>
      </c>
      <c r="H8179" s="159" t="n">
        <v>5712</v>
      </c>
      <c r="I8179" s="160" t="n">
        <v>38228.41</v>
      </c>
      <c r="J8179" s="160" t="n">
        <v>2212.48</v>
      </c>
      <c r="K8179" s="160" t="n">
        <v>36015.93</v>
      </c>
      <c r="L8179" s="160" t="n">
        <v>13817.32</v>
      </c>
    </row>
    <row r="8180">
      <c r="A8180" s="176" t="n">
        <v>46143</v>
      </c>
      <c r="B8180" s="104" t="inlineStr">
        <is>
          <t>2025/26</t>
        </is>
      </c>
      <c r="C8180" s="104" t="inlineStr">
        <is>
          <t>HC-081</t>
        </is>
      </c>
      <c r="D8180" s="104" t="inlineStr">
        <is>
          <t>Île-de-France</t>
        </is>
      </c>
      <c r="E8180" s="104" t="inlineStr">
        <is>
          <t>Sur place</t>
        </is>
      </c>
      <c r="F8180" s="104" t="n">
        <v>31</v>
      </c>
      <c r="G8180" s="159" t="n">
        <v>4572</v>
      </c>
      <c r="H8180" s="159" t="n">
        <v>11920</v>
      </c>
      <c r="I8180" s="160" t="n">
        <v>62038.48</v>
      </c>
      <c r="J8180" s="160" t="n">
        <v>1975.11</v>
      </c>
      <c r="K8180" s="160" t="n">
        <v>60063.37</v>
      </c>
      <c r="L8180" s="160" t="n">
        <v>22132.83</v>
      </c>
    </row>
    <row r="8181">
      <c r="A8181" s="176" t="n">
        <v>46143</v>
      </c>
      <c r="B8181" s="104" t="inlineStr">
        <is>
          <t>2025/26</t>
        </is>
      </c>
      <c r="C8181" s="104" t="inlineStr">
        <is>
          <t>HC-081</t>
        </is>
      </c>
      <c r="D8181" s="104" t="inlineStr">
        <is>
          <t>Île-de-France</t>
        </is>
      </c>
      <c r="E8181" s="104" t="inlineStr">
        <is>
          <t>À emporter</t>
        </is>
      </c>
      <c r="F8181" s="104" t="n">
        <v>31</v>
      </c>
      <c r="G8181" s="159" t="n">
        <v>3371</v>
      </c>
      <c r="H8181" s="159" t="n">
        <v>8363</v>
      </c>
      <c r="I8181" s="160" t="n">
        <v>42260.7</v>
      </c>
      <c r="J8181" s="160" t="n">
        <v>1389.02</v>
      </c>
      <c r="K8181" s="160" t="n">
        <v>40871.68</v>
      </c>
      <c r="L8181" s="160" t="n">
        <v>15185</v>
      </c>
    </row>
    <row r="8182">
      <c r="A8182" s="176" t="n">
        <v>46143</v>
      </c>
      <c r="B8182" s="104" t="inlineStr">
        <is>
          <t>2025/26</t>
        </is>
      </c>
      <c r="C8182" s="104" t="inlineStr">
        <is>
          <t>HC-082</t>
        </is>
      </c>
      <c r="D8182" s="104" t="inlineStr">
        <is>
          <t>Nord-Ouest</t>
        </is>
      </c>
      <c r="E8182" s="104" t="inlineStr">
        <is>
          <t>Livraison</t>
        </is>
      </c>
      <c r="F8182" s="104" t="n">
        <v>31</v>
      </c>
      <c r="G8182" s="159" t="n">
        <v>1670</v>
      </c>
      <c r="H8182" s="159" t="n">
        <v>4340</v>
      </c>
      <c r="I8182" s="160" t="n">
        <v>28956.41</v>
      </c>
      <c r="J8182" s="160" t="n">
        <v>1765.83</v>
      </c>
      <c r="K8182" s="160" t="n">
        <v>27190.58</v>
      </c>
      <c r="L8182" s="160" t="n">
        <v>8449.25</v>
      </c>
    </row>
    <row r="8183">
      <c r="A8183" s="176" t="n">
        <v>46143</v>
      </c>
      <c r="B8183" s="104" t="inlineStr">
        <is>
          <t>2025/26</t>
        </is>
      </c>
      <c r="C8183" s="104" t="inlineStr">
        <is>
          <t>HC-082</t>
        </is>
      </c>
      <c r="D8183" s="104" t="inlineStr">
        <is>
          <t>Nord-Ouest</t>
        </is>
      </c>
      <c r="E8183" s="104" t="inlineStr">
        <is>
          <t>Sur place</t>
        </is>
      </c>
      <c r="F8183" s="104" t="n">
        <v>31</v>
      </c>
      <c r="G8183" s="159" t="n">
        <v>3457</v>
      </c>
      <c r="H8183" s="159" t="n">
        <v>8889</v>
      </c>
      <c r="I8183" s="160" t="n">
        <v>46888.99</v>
      </c>
      <c r="J8183" s="160" t="n">
        <v>1415.24</v>
      </c>
      <c r="K8183" s="160" t="n">
        <v>45473.75</v>
      </c>
      <c r="L8183" s="160" t="n">
        <v>13559.51</v>
      </c>
    </row>
    <row r="8184">
      <c r="A8184" s="176" t="n">
        <v>46143</v>
      </c>
      <c r="B8184" s="104" t="inlineStr">
        <is>
          <t>2025/26</t>
        </is>
      </c>
      <c r="C8184" s="104" t="inlineStr">
        <is>
          <t>HC-082</t>
        </is>
      </c>
      <c r="D8184" s="104" t="inlineStr">
        <is>
          <t>Nord-Ouest</t>
        </is>
      </c>
      <c r="E8184" s="104" t="inlineStr">
        <is>
          <t>À emporter</t>
        </is>
      </c>
      <c r="F8184" s="104" t="n">
        <v>31</v>
      </c>
      <c r="G8184" s="159" t="n">
        <v>2696</v>
      </c>
      <c r="H8184" s="159" t="n">
        <v>6735</v>
      </c>
      <c r="I8184" s="160" t="n">
        <v>33420.98</v>
      </c>
      <c r="J8184" s="160" t="n">
        <v>953.12</v>
      </c>
      <c r="K8184" s="160" t="n">
        <v>32467.86</v>
      </c>
      <c r="L8184" s="160" t="n">
        <v>9641.42</v>
      </c>
    </row>
    <row r="8185">
      <c r="A8185" s="176" t="n">
        <v>46143</v>
      </c>
      <c r="B8185" s="104" t="inlineStr">
        <is>
          <t>2025/26</t>
        </is>
      </c>
      <c r="C8185" s="104" t="inlineStr">
        <is>
          <t>HC-083</t>
        </is>
      </c>
      <c r="D8185" s="104" t="inlineStr">
        <is>
          <t>Sud-Est</t>
        </is>
      </c>
      <c r="E8185" s="104" t="inlineStr">
        <is>
          <t>Livraison</t>
        </is>
      </c>
      <c r="F8185" s="104" t="n">
        <v>31</v>
      </c>
      <c r="G8185" s="159" t="n">
        <v>1689</v>
      </c>
      <c r="H8185" s="159" t="n">
        <v>4269</v>
      </c>
      <c r="I8185" s="160" t="n">
        <v>28454.33</v>
      </c>
      <c r="J8185" s="160" t="n">
        <v>1723.03</v>
      </c>
      <c r="K8185" s="160" t="n">
        <v>26731.3</v>
      </c>
      <c r="L8185" s="160" t="n">
        <v>8241.52</v>
      </c>
    </row>
    <row r="8186">
      <c r="A8186" s="176" t="n">
        <v>46143</v>
      </c>
      <c r="B8186" s="104" t="inlineStr">
        <is>
          <t>2025/26</t>
        </is>
      </c>
      <c r="C8186" s="104" t="inlineStr">
        <is>
          <t>HC-083</t>
        </is>
      </c>
      <c r="D8186" s="104" t="inlineStr">
        <is>
          <t>Sud-Est</t>
        </is>
      </c>
      <c r="E8186" s="104" t="inlineStr">
        <is>
          <t>Sur place</t>
        </is>
      </c>
      <c r="F8186" s="104" t="n">
        <v>29</v>
      </c>
      <c r="G8186" s="159" t="n">
        <v>2711</v>
      </c>
      <c r="H8186" s="159" t="n">
        <v>6911</v>
      </c>
      <c r="I8186" s="160" t="n">
        <v>36699.54</v>
      </c>
      <c r="J8186" s="160" t="n">
        <v>1018.96</v>
      </c>
      <c r="K8186" s="160" t="n">
        <v>35680.58</v>
      </c>
      <c r="L8186" s="160" t="n">
        <v>10602.38</v>
      </c>
    </row>
    <row r="8187">
      <c r="A8187" s="176" t="n">
        <v>46143</v>
      </c>
      <c r="B8187" s="104" t="inlineStr">
        <is>
          <t>2025/26</t>
        </is>
      </c>
      <c r="C8187" s="104" t="inlineStr">
        <is>
          <t>HC-083</t>
        </is>
      </c>
      <c r="D8187" s="104" t="inlineStr">
        <is>
          <t>Sud-Est</t>
        </is>
      </c>
      <c r="E8187" s="104" t="inlineStr">
        <is>
          <t>À emporter</t>
        </is>
      </c>
      <c r="F8187" s="104" t="n">
        <v>31</v>
      </c>
      <c r="G8187" s="159" t="n">
        <v>2302</v>
      </c>
      <c r="H8187" s="159" t="n">
        <v>5754</v>
      </c>
      <c r="I8187" s="160" t="n">
        <v>28997.69</v>
      </c>
      <c r="J8187" s="160" t="n">
        <v>800.36</v>
      </c>
      <c r="K8187" s="160" t="n">
        <v>28197.33</v>
      </c>
      <c r="L8187" s="160" t="n">
        <v>8417.77</v>
      </c>
    </row>
    <row r="8188">
      <c r="A8188" s="176" t="n">
        <v>46143</v>
      </c>
      <c r="B8188" s="104" t="inlineStr">
        <is>
          <t>2025/26</t>
        </is>
      </c>
      <c r="C8188" s="104" t="inlineStr">
        <is>
          <t>HC-084</t>
        </is>
      </c>
      <c r="D8188" s="104" t="inlineStr">
        <is>
          <t>Sud-Ouest</t>
        </is>
      </c>
      <c r="E8188" s="104" t="inlineStr">
        <is>
          <t>Drive</t>
        </is>
      </c>
      <c r="F8188" s="104" t="n">
        <v>29</v>
      </c>
      <c r="G8188" s="159" t="n">
        <v>1307</v>
      </c>
      <c r="H8188" s="159" t="n">
        <v>3342</v>
      </c>
      <c r="I8188" s="160" t="n">
        <v>18724.48</v>
      </c>
      <c r="J8188" s="160" t="n">
        <v>543.89</v>
      </c>
      <c r="K8188" s="160" t="n">
        <v>18180.59</v>
      </c>
      <c r="L8188" s="160" t="n">
        <v>5415.66</v>
      </c>
    </row>
    <row r="8189">
      <c r="A8189" s="176" t="n">
        <v>46143</v>
      </c>
      <c r="B8189" s="104" t="inlineStr">
        <is>
          <t>2025/26</t>
        </is>
      </c>
      <c r="C8189" s="104" t="inlineStr">
        <is>
          <t>HC-084</t>
        </is>
      </c>
      <c r="D8189" s="104" t="inlineStr">
        <is>
          <t>Sud-Ouest</t>
        </is>
      </c>
      <c r="E8189" s="104" t="inlineStr">
        <is>
          <t>Livraison</t>
        </is>
      </c>
      <c r="F8189" s="104" t="n">
        <v>31</v>
      </c>
      <c r="G8189" s="159" t="n">
        <v>1888</v>
      </c>
      <c r="H8189" s="159" t="n">
        <v>4924</v>
      </c>
      <c r="I8189" s="160" t="n">
        <v>31641.57</v>
      </c>
      <c r="J8189" s="160" t="n">
        <v>1851.67</v>
      </c>
      <c r="K8189" s="160" t="n">
        <v>29789.9</v>
      </c>
      <c r="L8189" s="160" t="n">
        <v>9210.870000000001</v>
      </c>
    </row>
    <row r="8190">
      <c r="A8190" s="176" t="n">
        <v>46143</v>
      </c>
      <c r="B8190" s="104" t="inlineStr">
        <is>
          <t>2025/26</t>
        </is>
      </c>
      <c r="C8190" s="104" t="inlineStr">
        <is>
          <t>HC-084</t>
        </is>
      </c>
      <c r="D8190" s="104" t="inlineStr">
        <is>
          <t>Sud-Ouest</t>
        </is>
      </c>
      <c r="E8190" s="104" t="inlineStr">
        <is>
          <t>Sur place</t>
        </is>
      </c>
      <c r="F8190" s="104" t="n">
        <v>30</v>
      </c>
      <c r="G8190" s="159" t="n">
        <v>3217</v>
      </c>
      <c r="H8190" s="159" t="n">
        <v>8046</v>
      </c>
      <c r="I8190" s="160" t="n">
        <v>43186.88</v>
      </c>
      <c r="J8190" s="160" t="n">
        <v>1309.94</v>
      </c>
      <c r="K8190" s="160" t="n">
        <v>41876.94</v>
      </c>
      <c r="L8190" s="160" t="n">
        <v>12556.64</v>
      </c>
    </row>
    <row r="8191">
      <c r="A8191" s="176" t="n">
        <v>46143</v>
      </c>
      <c r="B8191" s="104" t="inlineStr">
        <is>
          <t>2025/26</t>
        </is>
      </c>
      <c r="C8191" s="104" t="inlineStr">
        <is>
          <t>HC-084</t>
        </is>
      </c>
      <c r="D8191" s="104" t="inlineStr">
        <is>
          <t>Sud-Ouest</t>
        </is>
      </c>
      <c r="E8191" s="104" t="inlineStr">
        <is>
          <t>À emporter</t>
        </is>
      </c>
      <c r="F8191" s="104" t="n">
        <v>30</v>
      </c>
      <c r="G8191" s="159" t="n">
        <v>2508</v>
      </c>
      <c r="H8191" s="159" t="n">
        <v>6413</v>
      </c>
      <c r="I8191" s="160" t="n">
        <v>31381.72</v>
      </c>
      <c r="J8191" s="160" t="n">
        <v>1020.04</v>
      </c>
      <c r="K8191" s="160" t="n">
        <v>30361.68</v>
      </c>
      <c r="L8191" s="160" t="n">
        <v>9098.34</v>
      </c>
    </row>
    <row r="8192">
      <c r="A8192" s="176" t="n">
        <v>46143</v>
      </c>
      <c r="B8192" s="104" t="inlineStr">
        <is>
          <t>2025/26</t>
        </is>
      </c>
      <c r="C8192" s="104" t="inlineStr">
        <is>
          <t>HC-085</t>
        </is>
      </c>
      <c r="D8192" s="104" t="inlineStr">
        <is>
          <t>Île-de-France</t>
        </is>
      </c>
      <c r="E8192" s="104" t="inlineStr">
        <is>
          <t>Livraison</t>
        </is>
      </c>
      <c r="F8192" s="104" t="n">
        <v>31</v>
      </c>
      <c r="G8192" s="159" t="n">
        <v>2556</v>
      </c>
      <c r="H8192" s="159" t="n">
        <v>6719</v>
      </c>
      <c r="I8192" s="160" t="n">
        <v>42961.32</v>
      </c>
      <c r="J8192" s="160" t="n">
        <v>2565.58</v>
      </c>
      <c r="K8192" s="160" t="n">
        <v>40395.74</v>
      </c>
      <c r="L8192" s="160" t="n">
        <v>12533.22</v>
      </c>
    </row>
    <row r="8193">
      <c r="A8193" s="176" t="n">
        <v>46143</v>
      </c>
      <c r="B8193" s="104" t="inlineStr">
        <is>
          <t>2025/26</t>
        </is>
      </c>
      <c r="C8193" s="104" t="inlineStr">
        <is>
          <t>HC-085</t>
        </is>
      </c>
      <c r="D8193" s="104" t="inlineStr">
        <is>
          <t>Île-de-France</t>
        </is>
      </c>
      <c r="E8193" s="104" t="inlineStr">
        <is>
          <t>Sur place</t>
        </is>
      </c>
      <c r="F8193" s="104" t="n">
        <v>31</v>
      </c>
      <c r="G8193" s="159" t="n">
        <v>4755</v>
      </c>
      <c r="H8193" s="159" t="n">
        <v>12410</v>
      </c>
      <c r="I8193" s="160" t="n">
        <v>63936.65</v>
      </c>
      <c r="J8193" s="160" t="n">
        <v>1990.41</v>
      </c>
      <c r="K8193" s="160" t="n">
        <v>61946.24</v>
      </c>
      <c r="L8193" s="160" t="n">
        <v>18390.5</v>
      </c>
    </row>
    <row r="8194">
      <c r="A8194" s="176" t="n">
        <v>46143</v>
      </c>
      <c r="B8194" s="104" t="inlineStr">
        <is>
          <t>2025/26</t>
        </is>
      </c>
      <c r="C8194" s="104" t="inlineStr">
        <is>
          <t>HC-085</t>
        </is>
      </c>
      <c r="D8194" s="104" t="inlineStr">
        <is>
          <t>Île-de-France</t>
        </is>
      </c>
      <c r="E8194" s="104" t="inlineStr">
        <is>
          <t>À emporter</t>
        </is>
      </c>
      <c r="F8194" s="104" t="n">
        <v>30</v>
      </c>
      <c r="G8194" s="159" t="n">
        <v>3550</v>
      </c>
      <c r="H8194" s="159" t="n">
        <v>8926</v>
      </c>
      <c r="I8194" s="160" t="n">
        <v>44239.63</v>
      </c>
      <c r="J8194" s="160" t="n">
        <v>1187.69</v>
      </c>
      <c r="K8194" s="160" t="n">
        <v>43051.94</v>
      </c>
      <c r="L8194" s="160" t="n">
        <v>12895.54</v>
      </c>
    </row>
    <row r="8195">
      <c r="A8195" s="176" t="n">
        <v>46143</v>
      </c>
      <c r="B8195" s="104" t="inlineStr">
        <is>
          <t>2025/26</t>
        </is>
      </c>
      <c r="C8195" s="104" t="inlineStr">
        <is>
          <t>HC-086</t>
        </is>
      </c>
      <c r="D8195" s="104" t="inlineStr">
        <is>
          <t>Nord-Ouest</t>
        </is>
      </c>
      <c r="E8195" s="104" t="inlineStr">
        <is>
          <t>Livraison</t>
        </is>
      </c>
      <c r="F8195" s="104" t="n">
        <v>31</v>
      </c>
      <c r="G8195" s="159" t="n">
        <v>1939</v>
      </c>
      <c r="H8195" s="159" t="n">
        <v>4762</v>
      </c>
      <c r="I8195" s="160" t="n">
        <v>33013.14</v>
      </c>
      <c r="J8195" s="160" t="n">
        <v>2023.37</v>
      </c>
      <c r="K8195" s="160" t="n">
        <v>30989.77</v>
      </c>
      <c r="L8195" s="160" t="n">
        <v>9545.84</v>
      </c>
    </row>
    <row r="8196">
      <c r="A8196" s="176" t="n">
        <v>46143</v>
      </c>
      <c r="B8196" s="104" t="inlineStr">
        <is>
          <t>2025/26</t>
        </is>
      </c>
      <c r="C8196" s="104" t="inlineStr">
        <is>
          <t>HC-086</t>
        </is>
      </c>
      <c r="D8196" s="104" t="inlineStr">
        <is>
          <t>Nord-Ouest</t>
        </is>
      </c>
      <c r="E8196" s="104" t="inlineStr">
        <is>
          <t>Sur place</t>
        </is>
      </c>
      <c r="F8196" s="104" t="n">
        <v>30</v>
      </c>
      <c r="G8196" s="159" t="n">
        <v>3588</v>
      </c>
      <c r="H8196" s="159" t="n">
        <v>9425</v>
      </c>
      <c r="I8196" s="160" t="n">
        <v>48298.31</v>
      </c>
      <c r="J8196" s="160" t="n">
        <v>1502.89</v>
      </c>
      <c r="K8196" s="160" t="n">
        <v>46795.42</v>
      </c>
      <c r="L8196" s="160" t="n">
        <v>13993.3</v>
      </c>
    </row>
    <row r="8197">
      <c r="A8197" s="176" t="n">
        <v>46143</v>
      </c>
      <c r="B8197" s="104" t="inlineStr">
        <is>
          <t>2025/26</t>
        </is>
      </c>
      <c r="C8197" s="104" t="inlineStr">
        <is>
          <t>HC-086</t>
        </is>
      </c>
      <c r="D8197" s="104" t="inlineStr">
        <is>
          <t>Nord-Ouest</t>
        </is>
      </c>
      <c r="E8197" s="104" t="inlineStr">
        <is>
          <t>À emporter</t>
        </is>
      </c>
      <c r="F8197" s="104" t="n">
        <v>31</v>
      </c>
      <c r="G8197" s="159" t="n">
        <v>2831</v>
      </c>
      <c r="H8197" s="159" t="n">
        <v>7158</v>
      </c>
      <c r="I8197" s="160" t="n">
        <v>35231.52</v>
      </c>
      <c r="J8197" s="160" t="n">
        <v>1039.23</v>
      </c>
      <c r="K8197" s="160" t="n">
        <v>34192.29</v>
      </c>
      <c r="L8197" s="160" t="n">
        <v>10192.92</v>
      </c>
    </row>
    <row r="8198">
      <c r="A8198" s="176" t="n">
        <v>46143</v>
      </c>
      <c r="B8198" s="104" t="inlineStr">
        <is>
          <t>2025/26</t>
        </is>
      </c>
      <c r="C8198" s="104" t="inlineStr">
        <is>
          <t>HC-087</t>
        </is>
      </c>
      <c r="D8198" s="104" t="inlineStr">
        <is>
          <t>Sud-Est</t>
        </is>
      </c>
      <c r="E8198" s="104" t="inlineStr">
        <is>
          <t>Drive</t>
        </is>
      </c>
      <c r="F8198" s="104" t="n">
        <v>30</v>
      </c>
      <c r="G8198" s="159" t="n">
        <v>980</v>
      </c>
      <c r="H8198" s="159" t="n">
        <v>2388</v>
      </c>
      <c r="I8198" s="160" t="n">
        <v>14005.99</v>
      </c>
      <c r="J8198" s="160" t="n">
        <v>394.47</v>
      </c>
      <c r="K8198" s="160" t="n">
        <v>13611.52</v>
      </c>
      <c r="L8198" s="160" t="n">
        <v>4062.13</v>
      </c>
    </row>
    <row r="8199">
      <c r="A8199" s="176" t="n">
        <v>46143</v>
      </c>
      <c r="B8199" s="104" t="inlineStr">
        <is>
          <t>2025/26</t>
        </is>
      </c>
      <c r="C8199" s="104" t="inlineStr">
        <is>
          <t>HC-087</t>
        </is>
      </c>
      <c r="D8199" s="104" t="inlineStr">
        <is>
          <t>Sud-Est</t>
        </is>
      </c>
      <c r="E8199" s="104" t="inlineStr">
        <is>
          <t>Livraison</t>
        </is>
      </c>
      <c r="F8199" s="104" t="n">
        <v>31</v>
      </c>
      <c r="G8199" s="159" t="n">
        <v>1220</v>
      </c>
      <c r="H8199" s="159" t="n">
        <v>3067</v>
      </c>
      <c r="I8199" s="160" t="n">
        <v>20953.18</v>
      </c>
      <c r="J8199" s="160" t="n">
        <v>1195.99</v>
      </c>
      <c r="K8199" s="160" t="n">
        <v>19757.19</v>
      </c>
      <c r="L8199" s="160" t="n">
        <v>6133.42</v>
      </c>
    </row>
    <row r="8200">
      <c r="A8200" s="176" t="n">
        <v>46143</v>
      </c>
      <c r="B8200" s="104" t="inlineStr">
        <is>
          <t>2025/26</t>
        </is>
      </c>
      <c r="C8200" s="104" t="inlineStr">
        <is>
          <t>HC-087</t>
        </is>
      </c>
      <c r="D8200" s="104" t="inlineStr">
        <is>
          <t>Sud-Est</t>
        </is>
      </c>
      <c r="E8200" s="104" t="inlineStr">
        <is>
          <t>Sur place</t>
        </is>
      </c>
      <c r="F8200" s="104" t="n">
        <v>31</v>
      </c>
      <c r="G8200" s="159" t="n">
        <v>2443</v>
      </c>
      <c r="H8200" s="159" t="n">
        <v>6103</v>
      </c>
      <c r="I8200" s="160" t="n">
        <v>33161.04</v>
      </c>
      <c r="J8200" s="160" t="n">
        <v>1016.4</v>
      </c>
      <c r="K8200" s="160" t="n">
        <v>32144.64</v>
      </c>
      <c r="L8200" s="160" t="n">
        <v>9580.799999999999</v>
      </c>
    </row>
    <row r="8201">
      <c r="A8201" s="176" t="n">
        <v>46143</v>
      </c>
      <c r="B8201" s="104" t="inlineStr">
        <is>
          <t>2025/26</t>
        </is>
      </c>
      <c r="C8201" s="104" t="inlineStr">
        <is>
          <t>HC-087</t>
        </is>
      </c>
      <c r="D8201" s="104" t="inlineStr">
        <is>
          <t>Sud-Est</t>
        </is>
      </c>
      <c r="E8201" s="104" t="inlineStr">
        <is>
          <t>À emporter</t>
        </is>
      </c>
      <c r="F8201" s="104" t="n">
        <v>31</v>
      </c>
      <c r="G8201" s="159" t="n">
        <v>1841</v>
      </c>
      <c r="H8201" s="159" t="n">
        <v>4556</v>
      </c>
      <c r="I8201" s="160" t="n">
        <v>22767.29</v>
      </c>
      <c r="J8201" s="160" t="n">
        <v>641.47</v>
      </c>
      <c r="K8201" s="160" t="n">
        <v>22125.82</v>
      </c>
      <c r="L8201" s="160" t="n">
        <v>6635.86</v>
      </c>
    </row>
    <row r="8202">
      <c r="A8202" s="176" t="n">
        <v>46143</v>
      </c>
      <c r="B8202" s="104" t="inlineStr">
        <is>
          <t>2025/26</t>
        </is>
      </c>
      <c r="C8202" s="104" t="inlineStr">
        <is>
          <t>HC-088</t>
        </is>
      </c>
      <c r="D8202" s="104" t="inlineStr">
        <is>
          <t>Sud-Ouest</t>
        </is>
      </c>
      <c r="E8202" s="104" t="inlineStr">
        <is>
          <t>Livraison</t>
        </is>
      </c>
      <c r="F8202" s="104" t="n">
        <v>31</v>
      </c>
      <c r="G8202" s="159" t="n">
        <v>1822</v>
      </c>
      <c r="H8202" s="159" t="n">
        <v>4654</v>
      </c>
      <c r="I8202" s="160" t="n">
        <v>31257.16</v>
      </c>
      <c r="J8202" s="160" t="n">
        <v>1950.12</v>
      </c>
      <c r="K8202" s="160" t="n">
        <v>29307.04</v>
      </c>
      <c r="L8202" s="160" t="n">
        <v>9170.68</v>
      </c>
    </row>
    <row r="8203">
      <c r="A8203" s="176" t="n">
        <v>46143</v>
      </c>
      <c r="B8203" s="104" t="inlineStr">
        <is>
          <t>2025/26</t>
        </is>
      </c>
      <c r="C8203" s="104" t="inlineStr">
        <is>
          <t>HC-088</t>
        </is>
      </c>
      <c r="D8203" s="104" t="inlineStr">
        <is>
          <t>Sud-Ouest</t>
        </is>
      </c>
      <c r="E8203" s="104" t="inlineStr">
        <is>
          <t>Sur place</t>
        </is>
      </c>
      <c r="F8203" s="104" t="n">
        <v>31</v>
      </c>
      <c r="G8203" s="159" t="n">
        <v>3624</v>
      </c>
      <c r="H8203" s="159" t="n">
        <v>9366</v>
      </c>
      <c r="I8203" s="160" t="n">
        <v>48638.91</v>
      </c>
      <c r="J8203" s="160" t="n">
        <v>1296.02</v>
      </c>
      <c r="K8203" s="160" t="n">
        <v>47342.89</v>
      </c>
      <c r="L8203" s="160" t="n">
        <v>14058.42</v>
      </c>
    </row>
    <row r="8204">
      <c r="A8204" s="176" t="n">
        <v>46143</v>
      </c>
      <c r="B8204" s="104" t="inlineStr">
        <is>
          <t>2025/26</t>
        </is>
      </c>
      <c r="C8204" s="104" t="inlineStr">
        <is>
          <t>HC-088</t>
        </is>
      </c>
      <c r="D8204" s="104" t="inlineStr">
        <is>
          <t>Sud-Ouest</t>
        </is>
      </c>
      <c r="E8204" s="104" t="inlineStr">
        <is>
          <t>À emporter</t>
        </is>
      </c>
      <c r="F8204" s="104" t="n">
        <v>31</v>
      </c>
      <c r="G8204" s="159" t="n">
        <v>2916</v>
      </c>
      <c r="H8204" s="159" t="n">
        <v>7309</v>
      </c>
      <c r="I8204" s="160" t="n">
        <v>36258.23</v>
      </c>
      <c r="J8204" s="160" t="n">
        <v>1005.48</v>
      </c>
      <c r="K8204" s="160" t="n">
        <v>35252.75</v>
      </c>
      <c r="L8204" s="160" t="n">
        <v>10556.79</v>
      </c>
    </row>
    <row r="8205">
      <c r="A8205" s="176" t="n">
        <v>46143</v>
      </c>
      <c r="B8205" s="104" t="inlineStr">
        <is>
          <t>2025/26</t>
        </is>
      </c>
      <c r="C8205" s="104" t="inlineStr">
        <is>
          <t>HC-089</t>
        </is>
      </c>
      <c r="D8205" s="104" t="inlineStr">
        <is>
          <t>Île-de-France</t>
        </is>
      </c>
      <c r="E8205" s="104" t="inlineStr">
        <is>
          <t>Livraison</t>
        </is>
      </c>
      <c r="F8205" s="104" t="n">
        <v>31</v>
      </c>
      <c r="G8205" s="159" t="n">
        <v>2228</v>
      </c>
      <c r="H8205" s="159" t="n">
        <v>5615</v>
      </c>
      <c r="I8205" s="160" t="n">
        <v>38898.03</v>
      </c>
      <c r="J8205" s="160" t="n">
        <v>2169.45</v>
      </c>
      <c r="K8205" s="160" t="n">
        <v>36728.58</v>
      </c>
      <c r="L8205" s="160" t="n">
        <v>11355.77</v>
      </c>
    </row>
    <row r="8206">
      <c r="A8206" s="176" t="n">
        <v>46143</v>
      </c>
      <c r="B8206" s="104" t="inlineStr">
        <is>
          <t>2025/26</t>
        </is>
      </c>
      <c r="C8206" s="104" t="inlineStr">
        <is>
          <t>HC-089</t>
        </is>
      </c>
      <c r="D8206" s="104" t="inlineStr">
        <is>
          <t>Île-de-France</t>
        </is>
      </c>
      <c r="E8206" s="104" t="inlineStr">
        <is>
          <t>Sur place</t>
        </is>
      </c>
      <c r="F8206" s="104" t="n">
        <v>31</v>
      </c>
      <c r="G8206" s="159" t="n">
        <v>4528</v>
      </c>
      <c r="H8206" s="159" t="n">
        <v>11467</v>
      </c>
      <c r="I8206" s="160" t="n">
        <v>60874.58</v>
      </c>
      <c r="J8206" s="160" t="n">
        <v>2022.11</v>
      </c>
      <c r="K8206" s="160" t="n">
        <v>58852.47</v>
      </c>
      <c r="L8206" s="160" t="n">
        <v>17443.81</v>
      </c>
    </row>
    <row r="8207">
      <c r="A8207" s="176" t="n">
        <v>46143</v>
      </c>
      <c r="B8207" s="104" t="inlineStr">
        <is>
          <t>2025/26</t>
        </is>
      </c>
      <c r="C8207" s="104" t="inlineStr">
        <is>
          <t>HC-089</t>
        </is>
      </c>
      <c r="D8207" s="104" t="inlineStr">
        <is>
          <t>Île-de-France</t>
        </is>
      </c>
      <c r="E8207" s="104" t="inlineStr">
        <is>
          <t>À emporter</t>
        </is>
      </c>
      <c r="F8207" s="104" t="n">
        <v>31</v>
      </c>
      <c r="G8207" s="159" t="n">
        <v>3429</v>
      </c>
      <c r="H8207" s="159" t="n">
        <v>8890</v>
      </c>
      <c r="I8207" s="160" t="n">
        <v>42350.02</v>
      </c>
      <c r="J8207" s="160" t="n">
        <v>1365.35</v>
      </c>
      <c r="K8207" s="160" t="n">
        <v>40984.67</v>
      </c>
      <c r="L8207" s="160" t="n">
        <v>12264.73</v>
      </c>
    </row>
    <row r="8208">
      <c r="A8208" s="176" t="n">
        <v>46143</v>
      </c>
      <c r="B8208" s="104" t="inlineStr">
        <is>
          <t>2025/26</t>
        </is>
      </c>
      <c r="C8208" s="104" t="inlineStr">
        <is>
          <t>HC-090</t>
        </is>
      </c>
      <c r="D8208" s="104" t="inlineStr">
        <is>
          <t>Nord-Ouest</t>
        </is>
      </c>
      <c r="E8208" s="104" t="inlineStr">
        <is>
          <t>Drive</t>
        </is>
      </c>
      <c r="F8208" s="104" t="n">
        <v>31</v>
      </c>
      <c r="G8208" s="159" t="n">
        <v>1337</v>
      </c>
      <c r="H8208" s="159" t="n">
        <v>3410</v>
      </c>
      <c r="I8208" s="160" t="n">
        <v>19134.3</v>
      </c>
      <c r="J8208" s="160" t="n">
        <v>527.87</v>
      </c>
      <c r="K8208" s="160" t="n">
        <v>18606.43</v>
      </c>
      <c r="L8208" s="160" t="n">
        <v>5569.2</v>
      </c>
    </row>
    <row r="8209">
      <c r="A8209" s="176" t="n">
        <v>46143</v>
      </c>
      <c r="B8209" s="104" t="inlineStr">
        <is>
          <t>2025/26</t>
        </is>
      </c>
      <c r="C8209" s="104" t="inlineStr">
        <is>
          <t>HC-090</t>
        </is>
      </c>
      <c r="D8209" s="104" t="inlineStr">
        <is>
          <t>Nord-Ouest</t>
        </is>
      </c>
      <c r="E8209" s="104" t="inlineStr">
        <is>
          <t>Livraison</t>
        </is>
      </c>
      <c r="F8209" s="104" t="n">
        <v>31</v>
      </c>
      <c r="G8209" s="159" t="n">
        <v>1568</v>
      </c>
      <c r="H8209" s="159" t="n">
        <v>4131</v>
      </c>
      <c r="I8209" s="160" t="n">
        <v>27339.83</v>
      </c>
      <c r="J8209" s="160" t="n">
        <v>1737.57</v>
      </c>
      <c r="K8209" s="160" t="n">
        <v>25602.26</v>
      </c>
      <c r="L8209" s="160" t="n">
        <v>7987.63</v>
      </c>
    </row>
    <row r="8210">
      <c r="A8210" s="176" t="n">
        <v>46143</v>
      </c>
      <c r="B8210" s="104" t="inlineStr">
        <is>
          <t>2025/26</t>
        </is>
      </c>
      <c r="C8210" s="104" t="inlineStr">
        <is>
          <t>HC-090</t>
        </is>
      </c>
      <c r="D8210" s="104" t="inlineStr">
        <is>
          <t>Nord-Ouest</t>
        </is>
      </c>
      <c r="E8210" s="104" t="inlineStr">
        <is>
          <t>Sur place</t>
        </is>
      </c>
      <c r="F8210" s="104" t="n">
        <v>31</v>
      </c>
      <c r="G8210" s="159" t="n">
        <v>3102</v>
      </c>
      <c r="H8210" s="159" t="n">
        <v>7852</v>
      </c>
      <c r="I8210" s="160" t="n">
        <v>42001.11</v>
      </c>
      <c r="J8210" s="160" t="n">
        <v>1283.48</v>
      </c>
      <c r="K8210" s="160" t="n">
        <v>40717.63</v>
      </c>
      <c r="L8210" s="160" t="n">
        <v>12147.19</v>
      </c>
    </row>
    <row r="8211">
      <c r="A8211" s="176" t="n">
        <v>46143</v>
      </c>
      <c r="B8211" s="104" t="inlineStr">
        <is>
          <t>2025/26</t>
        </is>
      </c>
      <c r="C8211" s="104" t="inlineStr">
        <is>
          <t>HC-090</t>
        </is>
      </c>
      <c r="D8211" s="104" t="inlineStr">
        <is>
          <t>Nord-Ouest</t>
        </is>
      </c>
      <c r="E8211" s="104" t="inlineStr">
        <is>
          <t>À emporter</t>
        </is>
      </c>
      <c r="F8211" s="104" t="n">
        <v>31</v>
      </c>
      <c r="G8211" s="159" t="n">
        <v>2500</v>
      </c>
      <c r="H8211" s="159" t="n">
        <v>6408</v>
      </c>
      <c r="I8211" s="160" t="n">
        <v>31022.61</v>
      </c>
      <c r="J8211" s="160" t="n">
        <v>1001.81</v>
      </c>
      <c r="K8211" s="160" t="n">
        <v>30020.8</v>
      </c>
      <c r="L8211" s="160" t="n">
        <v>8948.42</v>
      </c>
    </row>
    <row r="8212">
      <c r="A8212" s="176" t="n">
        <v>46143</v>
      </c>
      <c r="B8212" s="104" t="inlineStr">
        <is>
          <t>2025/26</t>
        </is>
      </c>
      <c r="C8212" s="104" t="inlineStr">
        <is>
          <t>HC-091</t>
        </is>
      </c>
      <c r="D8212" s="104" t="inlineStr">
        <is>
          <t>Sud-Est</t>
        </is>
      </c>
      <c r="E8212" s="104" t="inlineStr">
        <is>
          <t>Livraison</t>
        </is>
      </c>
      <c r="F8212" s="104" t="n">
        <v>31</v>
      </c>
      <c r="G8212" s="159" t="n">
        <v>1666</v>
      </c>
      <c r="H8212" s="159" t="n">
        <v>4321</v>
      </c>
      <c r="I8212" s="160" t="n">
        <v>28754.38</v>
      </c>
      <c r="J8212" s="160" t="n">
        <v>1733.03</v>
      </c>
      <c r="K8212" s="160" t="n">
        <v>27021.35</v>
      </c>
      <c r="L8212" s="160" t="n">
        <v>8414.73</v>
      </c>
    </row>
    <row r="8213">
      <c r="A8213" s="176" t="n">
        <v>46143</v>
      </c>
      <c r="B8213" s="104" t="inlineStr">
        <is>
          <t>2025/26</t>
        </is>
      </c>
      <c r="C8213" s="104" t="inlineStr">
        <is>
          <t>HC-091</t>
        </is>
      </c>
      <c r="D8213" s="104" t="inlineStr">
        <is>
          <t>Sud-Est</t>
        </is>
      </c>
      <c r="E8213" s="104" t="inlineStr">
        <is>
          <t>Sur place</t>
        </is>
      </c>
      <c r="F8213" s="104" t="n">
        <v>31</v>
      </c>
      <c r="G8213" s="159" t="n">
        <v>3439</v>
      </c>
      <c r="H8213" s="159" t="n">
        <v>8681</v>
      </c>
      <c r="I8213" s="160" t="n">
        <v>46336.5</v>
      </c>
      <c r="J8213" s="160" t="n">
        <v>1270.69</v>
      </c>
      <c r="K8213" s="160" t="n">
        <v>45065.81</v>
      </c>
      <c r="L8213" s="160" t="n">
        <v>13490.35</v>
      </c>
    </row>
    <row r="8214">
      <c r="A8214" s="176" t="n">
        <v>46143</v>
      </c>
      <c r="B8214" s="104" t="inlineStr">
        <is>
          <t>2025/26</t>
        </is>
      </c>
      <c r="C8214" s="104" t="inlineStr">
        <is>
          <t>HC-091</t>
        </is>
      </c>
      <c r="D8214" s="104" t="inlineStr">
        <is>
          <t>Sud-Est</t>
        </is>
      </c>
      <c r="E8214" s="104" t="inlineStr">
        <is>
          <t>À emporter</t>
        </is>
      </c>
      <c r="F8214" s="104" t="n">
        <v>31</v>
      </c>
      <c r="G8214" s="159" t="n">
        <v>2705</v>
      </c>
      <c r="H8214" s="159" t="n">
        <v>7063</v>
      </c>
      <c r="I8214" s="160" t="n">
        <v>33176.89</v>
      </c>
      <c r="J8214" s="160" t="n">
        <v>1035.34</v>
      </c>
      <c r="K8214" s="160" t="n">
        <v>32141.55</v>
      </c>
      <c r="L8214" s="160" t="n">
        <v>9554.34</v>
      </c>
    </row>
    <row r="8215">
      <c r="A8215" s="176" t="n">
        <v>46143</v>
      </c>
      <c r="B8215" s="104" t="inlineStr">
        <is>
          <t>2025/26</t>
        </is>
      </c>
      <c r="C8215" s="104" t="inlineStr">
        <is>
          <t>HC-092</t>
        </is>
      </c>
      <c r="D8215" s="104" t="inlineStr">
        <is>
          <t>Sud-Ouest</t>
        </is>
      </c>
      <c r="E8215" s="104" t="inlineStr">
        <is>
          <t>Drive</t>
        </is>
      </c>
      <c r="F8215" s="104" t="n">
        <v>31</v>
      </c>
      <c r="G8215" s="159" t="n">
        <v>1183</v>
      </c>
      <c r="H8215" s="159" t="n">
        <v>3064</v>
      </c>
      <c r="I8215" s="160" t="n">
        <v>16745.78</v>
      </c>
      <c r="J8215" s="160" t="n">
        <v>452.22</v>
      </c>
      <c r="K8215" s="160" t="n">
        <v>16293.56</v>
      </c>
      <c r="L8215" s="160" t="n">
        <v>4835.95</v>
      </c>
    </row>
    <row r="8216">
      <c r="A8216" s="176" t="n">
        <v>46143</v>
      </c>
      <c r="B8216" s="104" t="inlineStr">
        <is>
          <t>2025/26</t>
        </is>
      </c>
      <c r="C8216" s="104" t="inlineStr">
        <is>
          <t>HC-092</t>
        </is>
      </c>
      <c r="D8216" s="104" t="inlineStr">
        <is>
          <t>Sud-Ouest</t>
        </is>
      </c>
      <c r="E8216" s="104" t="inlineStr">
        <is>
          <t>Livraison</t>
        </is>
      </c>
      <c r="F8216" s="104" t="n">
        <v>30</v>
      </c>
      <c r="G8216" s="159" t="n">
        <v>1470</v>
      </c>
      <c r="H8216" s="159" t="n">
        <v>3809</v>
      </c>
      <c r="I8216" s="160" t="n">
        <v>25044.5</v>
      </c>
      <c r="J8216" s="160" t="n">
        <v>1504.36</v>
      </c>
      <c r="K8216" s="160" t="n">
        <v>23540.14</v>
      </c>
      <c r="L8216" s="160" t="n">
        <v>7325.53</v>
      </c>
    </row>
    <row r="8217">
      <c r="A8217" s="176" t="n">
        <v>46143</v>
      </c>
      <c r="B8217" s="104" t="inlineStr">
        <is>
          <t>2025/26</t>
        </is>
      </c>
      <c r="C8217" s="104" t="inlineStr">
        <is>
          <t>HC-092</t>
        </is>
      </c>
      <c r="D8217" s="104" t="inlineStr">
        <is>
          <t>Sud-Ouest</t>
        </is>
      </c>
      <c r="E8217" s="104" t="inlineStr">
        <is>
          <t>Sur place</t>
        </is>
      </c>
      <c r="F8217" s="104" t="n">
        <v>30</v>
      </c>
      <c r="G8217" s="159" t="n">
        <v>2888</v>
      </c>
      <c r="H8217" s="159" t="n">
        <v>7172</v>
      </c>
      <c r="I8217" s="160" t="n">
        <v>39170.94</v>
      </c>
      <c r="J8217" s="160" t="n">
        <v>1252.99</v>
      </c>
      <c r="K8217" s="160" t="n">
        <v>37917.95</v>
      </c>
      <c r="L8217" s="160" t="n">
        <v>11334.35</v>
      </c>
    </row>
    <row r="8218">
      <c r="A8218" s="176" t="n">
        <v>46143</v>
      </c>
      <c r="B8218" s="104" t="inlineStr">
        <is>
          <t>2025/26</t>
        </is>
      </c>
      <c r="C8218" s="104" t="inlineStr">
        <is>
          <t>HC-092</t>
        </is>
      </c>
      <c r="D8218" s="104" t="inlineStr">
        <is>
          <t>Sud-Ouest</t>
        </is>
      </c>
      <c r="E8218" s="104" t="inlineStr">
        <is>
          <t>À emporter</t>
        </is>
      </c>
      <c r="F8218" s="104" t="n">
        <v>31</v>
      </c>
      <c r="G8218" s="159" t="n">
        <v>2232</v>
      </c>
      <c r="H8218" s="159" t="n">
        <v>5623</v>
      </c>
      <c r="I8218" s="160" t="n">
        <v>27899.39</v>
      </c>
      <c r="J8218" s="160" t="n">
        <v>784.97</v>
      </c>
      <c r="K8218" s="160" t="n">
        <v>27114.42</v>
      </c>
      <c r="L8218" s="160" t="n">
        <v>8134.76</v>
      </c>
    </row>
    <row r="8219">
      <c r="A8219" s="176" t="n">
        <v>46143</v>
      </c>
      <c r="B8219" s="104" t="inlineStr">
        <is>
          <t>2025/26</t>
        </is>
      </c>
      <c r="C8219" s="104" t="inlineStr">
        <is>
          <t>HC-093</t>
        </is>
      </c>
      <c r="D8219" s="104" t="inlineStr">
        <is>
          <t>Île-de-France</t>
        </is>
      </c>
      <c r="E8219" s="104" t="inlineStr">
        <is>
          <t>Drive</t>
        </is>
      </c>
      <c r="F8219" s="104" t="n">
        <v>31</v>
      </c>
      <c r="G8219" s="159" t="n">
        <v>2032</v>
      </c>
      <c r="H8219" s="159" t="n">
        <v>5106</v>
      </c>
      <c r="I8219" s="160" t="n">
        <v>29077.69</v>
      </c>
      <c r="J8219" s="160" t="n">
        <v>800.17</v>
      </c>
      <c r="K8219" s="160" t="n">
        <v>28277.52</v>
      </c>
      <c r="L8219" s="160" t="n">
        <v>8445.040000000001</v>
      </c>
    </row>
    <row r="8220">
      <c r="A8220" s="176" t="n">
        <v>46143</v>
      </c>
      <c r="B8220" s="104" t="inlineStr">
        <is>
          <t>2025/26</t>
        </is>
      </c>
      <c r="C8220" s="104" t="inlineStr">
        <is>
          <t>HC-093</t>
        </is>
      </c>
      <c r="D8220" s="104" t="inlineStr">
        <is>
          <t>Île-de-France</t>
        </is>
      </c>
      <c r="E8220" s="104" t="inlineStr">
        <is>
          <t>Livraison</t>
        </is>
      </c>
      <c r="F8220" s="104" t="n">
        <v>31</v>
      </c>
      <c r="G8220" s="159" t="n">
        <v>2735</v>
      </c>
      <c r="H8220" s="159" t="n">
        <v>6997</v>
      </c>
      <c r="I8220" s="160" t="n">
        <v>46542.71</v>
      </c>
      <c r="J8220" s="160" t="n">
        <v>2635.5</v>
      </c>
      <c r="K8220" s="160" t="n">
        <v>43907.21</v>
      </c>
      <c r="L8220" s="160" t="n">
        <v>13556.48</v>
      </c>
    </row>
    <row r="8221">
      <c r="A8221" s="176" t="n">
        <v>46143</v>
      </c>
      <c r="B8221" s="104" t="inlineStr">
        <is>
          <t>2025/26</t>
        </is>
      </c>
      <c r="C8221" s="104" t="inlineStr">
        <is>
          <t>HC-093</t>
        </is>
      </c>
      <c r="D8221" s="104" t="inlineStr">
        <is>
          <t>Île-de-France</t>
        </is>
      </c>
      <c r="E8221" s="104" t="inlineStr">
        <is>
          <t>Sur place</t>
        </is>
      </c>
      <c r="F8221" s="104" t="n">
        <v>30</v>
      </c>
      <c r="G8221" s="159" t="n">
        <v>4932</v>
      </c>
      <c r="H8221" s="159" t="n">
        <v>12888</v>
      </c>
      <c r="I8221" s="160" t="n">
        <v>66813.58</v>
      </c>
      <c r="J8221" s="160" t="n">
        <v>1977</v>
      </c>
      <c r="K8221" s="160" t="n">
        <v>64836.58</v>
      </c>
      <c r="L8221" s="160" t="n">
        <v>19198.12</v>
      </c>
    </row>
    <row r="8222">
      <c r="A8222" s="176" t="n">
        <v>46143</v>
      </c>
      <c r="B8222" s="104" t="inlineStr">
        <is>
          <t>2025/26</t>
        </is>
      </c>
      <c r="C8222" s="104" t="inlineStr">
        <is>
          <t>HC-093</t>
        </is>
      </c>
      <c r="D8222" s="104" t="inlineStr">
        <is>
          <t>Île-de-France</t>
        </is>
      </c>
      <c r="E8222" s="104" t="inlineStr">
        <is>
          <t>À emporter</t>
        </is>
      </c>
      <c r="F8222" s="104" t="n">
        <v>30</v>
      </c>
      <c r="G8222" s="159" t="n">
        <v>3744</v>
      </c>
      <c r="H8222" s="159" t="n">
        <v>9379</v>
      </c>
      <c r="I8222" s="160" t="n">
        <v>47008.44</v>
      </c>
      <c r="J8222" s="160" t="n">
        <v>1176.61</v>
      </c>
      <c r="K8222" s="160" t="n">
        <v>45831.83</v>
      </c>
      <c r="L8222" s="160" t="n">
        <v>13634.4</v>
      </c>
    </row>
    <row r="8223">
      <c r="A8223" s="176" t="n">
        <v>46143</v>
      </c>
      <c r="B8223" s="104" t="inlineStr">
        <is>
          <t>2025/26</t>
        </is>
      </c>
      <c r="C8223" s="104" t="inlineStr">
        <is>
          <t>HC-094</t>
        </is>
      </c>
      <c r="D8223" s="104" t="inlineStr">
        <is>
          <t>Nord-Ouest</t>
        </is>
      </c>
      <c r="E8223" s="104" t="inlineStr">
        <is>
          <t>Drive</t>
        </is>
      </c>
      <c r="F8223" s="104" t="n">
        <v>31</v>
      </c>
      <c r="G8223" s="159" t="n">
        <v>1095</v>
      </c>
      <c r="H8223" s="159" t="n">
        <v>2707</v>
      </c>
      <c r="I8223" s="160" t="n">
        <v>15671.45</v>
      </c>
      <c r="J8223" s="160" t="n">
        <v>460.46</v>
      </c>
      <c r="K8223" s="160" t="n">
        <v>15210.99</v>
      </c>
      <c r="L8223" s="160" t="n">
        <v>4499.8</v>
      </c>
    </row>
    <row r="8224">
      <c r="A8224" s="176" t="n">
        <v>46143</v>
      </c>
      <c r="B8224" s="104" t="inlineStr">
        <is>
          <t>2025/26</t>
        </is>
      </c>
      <c r="C8224" s="104" t="inlineStr">
        <is>
          <t>HC-094</t>
        </is>
      </c>
      <c r="D8224" s="104" t="inlineStr">
        <is>
          <t>Nord-Ouest</t>
        </is>
      </c>
      <c r="E8224" s="104" t="inlineStr">
        <is>
          <t>Livraison</t>
        </is>
      </c>
      <c r="F8224" s="104" t="n">
        <v>31</v>
      </c>
      <c r="G8224" s="159" t="n">
        <v>1326</v>
      </c>
      <c r="H8224" s="159" t="n">
        <v>3293</v>
      </c>
      <c r="I8224" s="160" t="n">
        <v>22797.56</v>
      </c>
      <c r="J8224" s="160" t="n">
        <v>1419.57</v>
      </c>
      <c r="K8224" s="160" t="n">
        <v>21377.99</v>
      </c>
      <c r="L8224" s="160" t="n">
        <v>6645.06</v>
      </c>
    </row>
    <row r="8225">
      <c r="A8225" s="176" t="n">
        <v>46143</v>
      </c>
      <c r="B8225" s="104" t="inlineStr">
        <is>
          <t>2025/26</t>
        </is>
      </c>
      <c r="C8225" s="104" t="inlineStr">
        <is>
          <t>HC-094</t>
        </is>
      </c>
      <c r="D8225" s="104" t="inlineStr">
        <is>
          <t>Nord-Ouest</t>
        </is>
      </c>
      <c r="E8225" s="104" t="inlineStr">
        <is>
          <t>Sur place</t>
        </is>
      </c>
      <c r="F8225" s="104" t="n">
        <v>31</v>
      </c>
      <c r="G8225" s="159" t="n">
        <v>2556</v>
      </c>
      <c r="H8225" s="159" t="n">
        <v>6532</v>
      </c>
      <c r="I8225" s="160" t="n">
        <v>34333.48</v>
      </c>
      <c r="J8225" s="160" t="n">
        <v>1132.12</v>
      </c>
      <c r="K8225" s="160" t="n">
        <v>33201.36</v>
      </c>
      <c r="L8225" s="160" t="n">
        <v>9948.879999999999</v>
      </c>
    </row>
    <row r="8226">
      <c r="A8226" s="176" t="n">
        <v>46143</v>
      </c>
      <c r="B8226" s="104" t="inlineStr">
        <is>
          <t>2025/26</t>
        </is>
      </c>
      <c r="C8226" s="104" t="inlineStr">
        <is>
          <t>HC-094</t>
        </is>
      </c>
      <c r="D8226" s="104" t="inlineStr">
        <is>
          <t>Nord-Ouest</t>
        </is>
      </c>
      <c r="E8226" s="104" t="inlineStr">
        <is>
          <t>À emporter</t>
        </is>
      </c>
      <c r="F8226" s="104" t="n">
        <v>31</v>
      </c>
      <c r="G8226" s="159" t="n">
        <v>1967</v>
      </c>
      <c r="H8226" s="159" t="n">
        <v>4884</v>
      </c>
      <c r="I8226" s="160" t="n">
        <v>24569.56</v>
      </c>
      <c r="J8226" s="160" t="n">
        <v>754.21</v>
      </c>
      <c r="K8226" s="160" t="n">
        <v>23815.35</v>
      </c>
      <c r="L8226" s="160" t="n">
        <v>7084.66</v>
      </c>
    </row>
    <row r="8227">
      <c r="A8227" s="176" t="n">
        <v>46143</v>
      </c>
      <c r="B8227" s="104" t="inlineStr">
        <is>
          <t>2025/26</t>
        </is>
      </c>
      <c r="C8227" s="104" t="inlineStr">
        <is>
          <t>HC-095</t>
        </is>
      </c>
      <c r="D8227" s="104" t="inlineStr">
        <is>
          <t>Sud-Est</t>
        </is>
      </c>
      <c r="E8227" s="104" t="inlineStr">
        <is>
          <t>Drive</t>
        </is>
      </c>
      <c r="F8227" s="104" t="n">
        <v>31</v>
      </c>
      <c r="G8227" s="159" t="n">
        <v>1795</v>
      </c>
      <c r="H8227" s="159" t="n">
        <v>4550</v>
      </c>
      <c r="I8227" s="160" t="n">
        <v>25759.83</v>
      </c>
      <c r="J8227" s="160" t="n">
        <v>858.16</v>
      </c>
      <c r="K8227" s="160" t="n">
        <v>24901.67</v>
      </c>
      <c r="L8227" s="160" t="n">
        <v>7409.89</v>
      </c>
    </row>
    <row r="8228">
      <c r="A8228" s="176" t="n">
        <v>46143</v>
      </c>
      <c r="B8228" s="104" t="inlineStr">
        <is>
          <t>2025/26</t>
        </is>
      </c>
      <c r="C8228" s="104" t="inlineStr">
        <is>
          <t>HC-095</t>
        </is>
      </c>
      <c r="D8228" s="104" t="inlineStr">
        <is>
          <t>Sud-Est</t>
        </is>
      </c>
      <c r="E8228" s="104" t="inlineStr">
        <is>
          <t>Livraison</t>
        </is>
      </c>
      <c r="F8228" s="104" t="n">
        <v>31</v>
      </c>
      <c r="G8228" s="159" t="n">
        <v>2283</v>
      </c>
      <c r="H8228" s="159" t="n">
        <v>5665</v>
      </c>
      <c r="I8228" s="160" t="n">
        <v>38667.83</v>
      </c>
      <c r="J8228" s="160" t="n">
        <v>2194.36</v>
      </c>
      <c r="K8228" s="160" t="n">
        <v>36473.47</v>
      </c>
      <c r="L8228" s="160" t="n">
        <v>11226.02</v>
      </c>
    </row>
    <row r="8229">
      <c r="A8229" s="176" t="n">
        <v>46143</v>
      </c>
      <c r="B8229" s="104" t="inlineStr">
        <is>
          <t>2025/26</t>
        </is>
      </c>
      <c r="C8229" s="104" t="inlineStr">
        <is>
          <t>HC-095</t>
        </is>
      </c>
      <c r="D8229" s="104" t="inlineStr">
        <is>
          <t>Sud-Est</t>
        </is>
      </c>
      <c r="E8229" s="104" t="inlineStr">
        <is>
          <t>Sur place</t>
        </is>
      </c>
      <c r="F8229" s="104" t="n">
        <v>30</v>
      </c>
      <c r="G8229" s="159" t="n">
        <v>4271</v>
      </c>
      <c r="H8229" s="159" t="n">
        <v>11057</v>
      </c>
      <c r="I8229" s="160" t="n">
        <v>57381.74</v>
      </c>
      <c r="J8229" s="160" t="n">
        <v>1755.43</v>
      </c>
      <c r="K8229" s="160" t="n">
        <v>55626.31</v>
      </c>
      <c r="L8229" s="160" t="n">
        <v>16635.38</v>
      </c>
    </row>
    <row r="8230">
      <c r="A8230" s="176" t="n">
        <v>46143</v>
      </c>
      <c r="B8230" s="104" t="inlineStr">
        <is>
          <t>2025/26</t>
        </is>
      </c>
      <c r="C8230" s="104" t="inlineStr">
        <is>
          <t>HC-095</t>
        </is>
      </c>
      <c r="D8230" s="104" t="inlineStr">
        <is>
          <t>Sud-Est</t>
        </is>
      </c>
      <c r="E8230" s="104" t="inlineStr">
        <is>
          <t>À emporter</t>
        </is>
      </c>
      <c r="F8230" s="104" t="n">
        <v>30</v>
      </c>
      <c r="G8230" s="159" t="n">
        <v>3238</v>
      </c>
      <c r="H8230" s="159" t="n">
        <v>8558</v>
      </c>
      <c r="I8230" s="160" t="n">
        <v>40129.52</v>
      </c>
      <c r="J8230" s="160" t="n">
        <v>1057.52</v>
      </c>
      <c r="K8230" s="160" t="n">
        <v>39072</v>
      </c>
      <c r="L8230" s="160" t="n">
        <v>11612.12</v>
      </c>
    </row>
    <row r="8231">
      <c r="A8231" s="176" t="n">
        <v>46143</v>
      </c>
      <c r="B8231" s="104" t="inlineStr">
        <is>
          <t>2025/26</t>
        </is>
      </c>
      <c r="C8231" s="104" t="inlineStr">
        <is>
          <t>HC-096</t>
        </is>
      </c>
      <c r="D8231" s="104" t="inlineStr">
        <is>
          <t>Sud-Ouest</t>
        </is>
      </c>
      <c r="E8231" s="104" t="inlineStr">
        <is>
          <t>Drive</t>
        </is>
      </c>
      <c r="F8231" s="104" t="n">
        <v>31</v>
      </c>
      <c r="G8231" s="159" t="n">
        <v>1125</v>
      </c>
      <c r="H8231" s="159" t="n">
        <v>2830</v>
      </c>
      <c r="I8231" s="160" t="n">
        <v>16135.73</v>
      </c>
      <c r="J8231" s="160" t="n">
        <v>484.23</v>
      </c>
      <c r="K8231" s="160" t="n">
        <v>15651.5</v>
      </c>
      <c r="L8231" s="160" t="n">
        <v>4614.69</v>
      </c>
    </row>
    <row r="8232">
      <c r="A8232" s="176" t="n">
        <v>46143</v>
      </c>
      <c r="B8232" s="104" t="inlineStr">
        <is>
          <t>2025/26</t>
        </is>
      </c>
      <c r="C8232" s="104" t="inlineStr">
        <is>
          <t>HC-096</t>
        </is>
      </c>
      <c r="D8232" s="104" t="inlineStr">
        <is>
          <t>Sud-Ouest</t>
        </is>
      </c>
      <c r="E8232" s="104" t="inlineStr">
        <is>
          <t>Livraison</t>
        </is>
      </c>
      <c r="F8232" s="104" t="n">
        <v>31</v>
      </c>
      <c r="G8232" s="159" t="n">
        <v>1326</v>
      </c>
      <c r="H8232" s="159" t="n">
        <v>3376</v>
      </c>
      <c r="I8232" s="160" t="n">
        <v>22777.47</v>
      </c>
      <c r="J8232" s="160" t="n">
        <v>1216.51</v>
      </c>
      <c r="K8232" s="160" t="n">
        <v>21560.96</v>
      </c>
      <c r="L8232" s="160" t="n">
        <v>6728.89</v>
      </c>
    </row>
    <row r="8233">
      <c r="A8233" s="176" t="n">
        <v>46143</v>
      </c>
      <c r="B8233" s="104" t="inlineStr">
        <is>
          <t>2025/26</t>
        </is>
      </c>
      <c r="C8233" s="104" t="inlineStr">
        <is>
          <t>HC-096</t>
        </is>
      </c>
      <c r="D8233" s="104" t="inlineStr">
        <is>
          <t>Sud-Ouest</t>
        </is>
      </c>
      <c r="E8233" s="104" t="inlineStr">
        <is>
          <t>Sur place</t>
        </is>
      </c>
      <c r="F8233" s="104" t="n">
        <v>31</v>
      </c>
      <c r="G8233" s="159" t="n">
        <v>2651</v>
      </c>
      <c r="H8233" s="159" t="n">
        <v>6630</v>
      </c>
      <c r="I8233" s="160" t="n">
        <v>35356.72</v>
      </c>
      <c r="J8233" s="160" t="n">
        <v>991.41</v>
      </c>
      <c r="K8233" s="160" t="n">
        <v>34365.31</v>
      </c>
      <c r="L8233" s="160" t="n">
        <v>10302.16</v>
      </c>
    </row>
    <row r="8234">
      <c r="A8234" s="176" t="n">
        <v>46143</v>
      </c>
      <c r="B8234" s="104" t="inlineStr">
        <is>
          <t>2025/26</t>
        </is>
      </c>
      <c r="C8234" s="104" t="inlineStr">
        <is>
          <t>HC-096</t>
        </is>
      </c>
      <c r="D8234" s="104" t="inlineStr">
        <is>
          <t>Sud-Ouest</t>
        </is>
      </c>
      <c r="E8234" s="104" t="inlineStr">
        <is>
          <t>À emporter</t>
        </is>
      </c>
      <c r="F8234" s="104" t="n">
        <v>31</v>
      </c>
      <c r="G8234" s="159" t="n">
        <v>2149</v>
      </c>
      <c r="H8234" s="159" t="n">
        <v>5649</v>
      </c>
      <c r="I8234" s="160" t="n">
        <v>26337.42</v>
      </c>
      <c r="J8234" s="160" t="n">
        <v>727.8200000000001</v>
      </c>
      <c r="K8234" s="160" t="n">
        <v>25609.6</v>
      </c>
      <c r="L8234" s="160" t="n">
        <v>7685.02</v>
      </c>
    </row>
    <row r="8235">
      <c r="A8235" s="176" t="n">
        <v>46143</v>
      </c>
      <c r="B8235" s="104" t="inlineStr">
        <is>
          <t>2025/26</t>
        </is>
      </c>
      <c r="C8235" s="104" t="inlineStr">
        <is>
          <t>HC-097</t>
        </is>
      </c>
      <c r="D8235" s="104" t="inlineStr">
        <is>
          <t>Île-de-France</t>
        </is>
      </c>
      <c r="E8235" s="104" t="inlineStr">
        <is>
          <t>Drive</t>
        </is>
      </c>
      <c r="F8235" s="104" t="n">
        <v>31</v>
      </c>
      <c r="G8235" s="159" t="n">
        <v>927</v>
      </c>
      <c r="H8235" s="159" t="n">
        <v>2292</v>
      </c>
      <c r="I8235" s="160" t="n">
        <v>13157.71</v>
      </c>
      <c r="J8235" s="160" t="n">
        <v>402.6</v>
      </c>
      <c r="K8235" s="160" t="n">
        <v>12755.11</v>
      </c>
      <c r="L8235" s="160" t="n">
        <v>3808.44</v>
      </c>
    </row>
    <row r="8236">
      <c r="A8236" s="176" t="n">
        <v>46143</v>
      </c>
      <c r="B8236" s="104" t="inlineStr">
        <is>
          <t>2025/26</t>
        </is>
      </c>
      <c r="C8236" s="104" t="inlineStr">
        <is>
          <t>HC-097</t>
        </is>
      </c>
      <c r="D8236" s="104" t="inlineStr">
        <is>
          <t>Île-de-France</t>
        </is>
      </c>
      <c r="E8236" s="104" t="inlineStr">
        <is>
          <t>Livraison</t>
        </is>
      </c>
      <c r="F8236" s="104" t="n">
        <v>31</v>
      </c>
      <c r="G8236" s="159" t="n">
        <v>1178</v>
      </c>
      <c r="H8236" s="159" t="n">
        <v>2966</v>
      </c>
      <c r="I8236" s="160" t="n">
        <v>20135.05</v>
      </c>
      <c r="J8236" s="160" t="n">
        <v>1190.97</v>
      </c>
      <c r="K8236" s="160" t="n">
        <v>18944.08</v>
      </c>
      <c r="L8236" s="160" t="n">
        <v>5820.41</v>
      </c>
    </row>
    <row r="8237">
      <c r="A8237" s="176" t="n">
        <v>46143</v>
      </c>
      <c r="B8237" s="104" t="inlineStr">
        <is>
          <t>2025/26</t>
        </is>
      </c>
      <c r="C8237" s="104" t="inlineStr">
        <is>
          <t>HC-097</t>
        </is>
      </c>
      <c r="D8237" s="104" t="inlineStr">
        <is>
          <t>Île-de-France</t>
        </is>
      </c>
      <c r="E8237" s="104" t="inlineStr">
        <is>
          <t>Sur place</t>
        </is>
      </c>
      <c r="F8237" s="104" t="n">
        <v>31</v>
      </c>
      <c r="G8237" s="159" t="n">
        <v>2156</v>
      </c>
      <c r="H8237" s="159" t="n">
        <v>5572</v>
      </c>
      <c r="I8237" s="160" t="n">
        <v>29061.49</v>
      </c>
      <c r="J8237" s="160" t="n">
        <v>843.73</v>
      </c>
      <c r="K8237" s="160" t="n">
        <v>28217.76</v>
      </c>
      <c r="L8237" s="160" t="n">
        <v>8383.719999999999</v>
      </c>
    </row>
    <row r="8238">
      <c r="A8238" s="176" t="n">
        <v>46143</v>
      </c>
      <c r="B8238" s="104" t="inlineStr">
        <is>
          <t>2025/26</t>
        </is>
      </c>
      <c r="C8238" s="104" t="inlineStr">
        <is>
          <t>HC-097</t>
        </is>
      </c>
      <c r="D8238" s="104" t="inlineStr">
        <is>
          <t>Île-de-France</t>
        </is>
      </c>
      <c r="E8238" s="104" t="inlineStr">
        <is>
          <t>À emporter</t>
        </is>
      </c>
      <c r="F8238" s="104" t="n">
        <v>30</v>
      </c>
      <c r="G8238" s="159" t="n">
        <v>1666</v>
      </c>
      <c r="H8238" s="159" t="n">
        <v>4323</v>
      </c>
      <c r="I8238" s="160" t="n">
        <v>20696.98</v>
      </c>
      <c r="J8238" s="160" t="n">
        <v>509.64</v>
      </c>
      <c r="K8238" s="160" t="n">
        <v>20187.34</v>
      </c>
      <c r="L8238" s="160" t="n">
        <v>6007.28</v>
      </c>
    </row>
    <row r="8239">
      <c r="A8239" s="176" t="n">
        <v>46143</v>
      </c>
      <c r="B8239" s="104" t="inlineStr">
        <is>
          <t>2025/26</t>
        </is>
      </c>
      <c r="C8239" s="104" t="inlineStr">
        <is>
          <t>HC-098</t>
        </is>
      </c>
      <c r="D8239" s="104" t="inlineStr">
        <is>
          <t>Nord-Ouest</t>
        </is>
      </c>
      <c r="E8239" s="104" t="inlineStr">
        <is>
          <t>Livraison</t>
        </is>
      </c>
      <c r="F8239" s="104" t="n">
        <v>31</v>
      </c>
      <c r="G8239" s="159" t="n">
        <v>2174</v>
      </c>
      <c r="H8239" s="159" t="n">
        <v>5643</v>
      </c>
      <c r="I8239" s="160" t="n">
        <v>37373.24</v>
      </c>
      <c r="J8239" s="160" t="n">
        <v>2327.81</v>
      </c>
      <c r="K8239" s="160" t="n">
        <v>35045.43</v>
      </c>
      <c r="L8239" s="160" t="n">
        <v>10791.08</v>
      </c>
    </row>
    <row r="8240">
      <c r="A8240" s="176" t="n">
        <v>46143</v>
      </c>
      <c r="B8240" s="104" t="inlineStr">
        <is>
          <t>2025/26</t>
        </is>
      </c>
      <c r="C8240" s="104" t="inlineStr">
        <is>
          <t>HC-098</t>
        </is>
      </c>
      <c r="D8240" s="104" t="inlineStr">
        <is>
          <t>Nord-Ouest</t>
        </is>
      </c>
      <c r="E8240" s="104" t="inlineStr">
        <is>
          <t>Sur place</t>
        </is>
      </c>
      <c r="F8240" s="104" t="n">
        <v>30</v>
      </c>
      <c r="G8240" s="159" t="n">
        <v>4113</v>
      </c>
      <c r="H8240" s="159" t="n">
        <v>10229</v>
      </c>
      <c r="I8240" s="160" t="n">
        <v>55652.32</v>
      </c>
      <c r="J8240" s="160" t="n">
        <v>1487.96</v>
      </c>
      <c r="K8240" s="160" t="n">
        <v>54164.36</v>
      </c>
      <c r="L8240" s="160" t="n">
        <v>16199.24</v>
      </c>
    </row>
    <row r="8241">
      <c r="A8241" s="176" t="n">
        <v>46143</v>
      </c>
      <c r="B8241" s="104" t="inlineStr">
        <is>
          <t>2025/26</t>
        </is>
      </c>
      <c r="C8241" s="104" t="inlineStr">
        <is>
          <t>HC-098</t>
        </is>
      </c>
      <c r="D8241" s="104" t="inlineStr">
        <is>
          <t>Nord-Ouest</t>
        </is>
      </c>
      <c r="E8241" s="104" t="inlineStr">
        <is>
          <t>À emporter</t>
        </is>
      </c>
      <c r="F8241" s="104" t="n">
        <v>29</v>
      </c>
      <c r="G8241" s="159" t="n">
        <v>2990</v>
      </c>
      <c r="H8241" s="159" t="n">
        <v>7663</v>
      </c>
      <c r="I8241" s="160" t="n">
        <v>37189.59</v>
      </c>
      <c r="J8241" s="160" t="n">
        <v>1140.09</v>
      </c>
      <c r="K8241" s="160" t="n">
        <v>36049.5</v>
      </c>
      <c r="L8241" s="160" t="n">
        <v>10728.3</v>
      </c>
    </row>
    <row r="8242">
      <c r="A8242" s="176" t="n">
        <v>46143</v>
      </c>
      <c r="B8242" s="104" t="inlineStr">
        <is>
          <t>2025/26</t>
        </is>
      </c>
      <c r="C8242" s="104" t="inlineStr">
        <is>
          <t>HC-099</t>
        </is>
      </c>
      <c r="D8242" s="104" t="inlineStr">
        <is>
          <t>Sud-Est</t>
        </is>
      </c>
      <c r="E8242" s="104" t="inlineStr">
        <is>
          <t>Livraison</t>
        </is>
      </c>
      <c r="F8242" s="104" t="n">
        <v>31</v>
      </c>
      <c r="G8242" s="159" t="n">
        <v>2081</v>
      </c>
      <c r="H8242" s="159" t="n">
        <v>5227</v>
      </c>
      <c r="I8242" s="160" t="n">
        <v>36064.46</v>
      </c>
      <c r="J8242" s="160" t="n">
        <v>2096.85</v>
      </c>
      <c r="K8242" s="160" t="n">
        <v>33967.61</v>
      </c>
      <c r="L8242" s="160" t="n">
        <v>13268.92</v>
      </c>
    </row>
    <row r="8243">
      <c r="A8243" s="176" t="n">
        <v>46143</v>
      </c>
      <c r="B8243" s="104" t="inlineStr">
        <is>
          <t>2025/26</t>
        </is>
      </c>
      <c r="C8243" s="104" t="inlineStr">
        <is>
          <t>HC-099</t>
        </is>
      </c>
      <c r="D8243" s="104" t="inlineStr">
        <is>
          <t>Sud-Est</t>
        </is>
      </c>
      <c r="E8243" s="104" t="inlineStr">
        <is>
          <t>Sur place</t>
        </is>
      </c>
      <c r="F8243" s="104" t="n">
        <v>31</v>
      </c>
      <c r="G8243" s="159" t="n">
        <v>4074</v>
      </c>
      <c r="H8243" s="159" t="n">
        <v>10775</v>
      </c>
      <c r="I8243" s="160" t="n">
        <v>55148.6</v>
      </c>
      <c r="J8243" s="160" t="n">
        <v>1646.91</v>
      </c>
      <c r="K8243" s="160" t="n">
        <v>53501.69</v>
      </c>
      <c r="L8243" s="160" t="n">
        <v>20256.18</v>
      </c>
    </row>
    <row r="8244">
      <c r="A8244" s="176" t="n">
        <v>46143</v>
      </c>
      <c r="B8244" s="104" t="inlineStr">
        <is>
          <t>2025/26</t>
        </is>
      </c>
      <c r="C8244" s="104" t="inlineStr">
        <is>
          <t>HC-099</t>
        </is>
      </c>
      <c r="D8244" s="104" t="inlineStr">
        <is>
          <t>Sud-Est</t>
        </is>
      </c>
      <c r="E8244" s="104" t="inlineStr">
        <is>
          <t>À emporter</t>
        </is>
      </c>
      <c r="F8244" s="104" t="n">
        <v>30</v>
      </c>
      <c r="G8244" s="159" t="n">
        <v>3063</v>
      </c>
      <c r="H8244" s="159" t="n">
        <v>7589</v>
      </c>
      <c r="I8244" s="160" t="n">
        <v>38369.4</v>
      </c>
      <c r="J8244" s="160" t="n">
        <v>1052.98</v>
      </c>
      <c r="K8244" s="160" t="n">
        <v>37316.42</v>
      </c>
      <c r="L8244" s="160" t="n">
        <v>14138.31</v>
      </c>
    </row>
    <row r="8245">
      <c r="A8245" s="176" t="n">
        <v>46143</v>
      </c>
      <c r="B8245" s="104" t="inlineStr">
        <is>
          <t>2025/26</t>
        </is>
      </c>
      <c r="C8245" s="104" t="inlineStr">
        <is>
          <t>HC-100</t>
        </is>
      </c>
      <c r="D8245" s="104" t="inlineStr">
        <is>
          <t>Sud-Ouest</t>
        </is>
      </c>
      <c r="E8245" s="104" t="inlineStr">
        <is>
          <t>Livraison</t>
        </is>
      </c>
      <c r="F8245" s="104" t="n">
        <v>31</v>
      </c>
      <c r="G8245" s="159" t="n">
        <v>1390</v>
      </c>
      <c r="H8245" s="159" t="n">
        <v>3527</v>
      </c>
      <c r="I8245" s="160" t="n">
        <v>24286.98</v>
      </c>
      <c r="J8245" s="160" t="n">
        <v>1467.02</v>
      </c>
      <c r="K8245" s="160" t="n">
        <v>22819.96</v>
      </c>
      <c r="L8245" s="160" t="n">
        <v>7043.17</v>
      </c>
    </row>
    <row r="8246">
      <c r="A8246" s="176" t="n">
        <v>46143</v>
      </c>
      <c r="B8246" s="104" t="inlineStr">
        <is>
          <t>2025/26</t>
        </is>
      </c>
      <c r="C8246" s="104" t="inlineStr">
        <is>
          <t>HC-100</t>
        </is>
      </c>
      <c r="D8246" s="104" t="inlineStr">
        <is>
          <t>Sud-Ouest</t>
        </is>
      </c>
      <c r="E8246" s="104" t="inlineStr">
        <is>
          <t>Sur place</t>
        </is>
      </c>
      <c r="F8246" s="104" t="n">
        <v>31</v>
      </c>
      <c r="G8246" s="159" t="n">
        <v>2850</v>
      </c>
      <c r="H8246" s="159" t="n">
        <v>7398</v>
      </c>
      <c r="I8246" s="160" t="n">
        <v>38288.86</v>
      </c>
      <c r="J8246" s="160" t="n">
        <v>1029.27</v>
      </c>
      <c r="K8246" s="160" t="n">
        <v>37259.59</v>
      </c>
      <c r="L8246" s="160" t="n">
        <v>11132.07</v>
      </c>
    </row>
    <row r="8247">
      <c r="A8247" s="176" t="n">
        <v>46143</v>
      </c>
      <c r="B8247" s="104" t="inlineStr">
        <is>
          <t>2025/26</t>
        </is>
      </c>
      <c r="C8247" s="104" t="inlineStr">
        <is>
          <t>HC-100</t>
        </is>
      </c>
      <c r="D8247" s="104" t="inlineStr">
        <is>
          <t>Sud-Ouest</t>
        </is>
      </c>
      <c r="E8247" s="104" t="inlineStr">
        <is>
          <t>À emporter</t>
        </is>
      </c>
      <c r="F8247" s="104" t="n">
        <v>31</v>
      </c>
      <c r="G8247" s="159" t="n">
        <v>2170</v>
      </c>
      <c r="H8247" s="159" t="n">
        <v>5493</v>
      </c>
      <c r="I8247" s="160" t="n">
        <v>26979.29</v>
      </c>
      <c r="J8247" s="160" t="n">
        <v>843.28</v>
      </c>
      <c r="K8247" s="160" t="n">
        <v>26136.01</v>
      </c>
      <c r="L8247" s="160" t="n">
        <v>7773.98</v>
      </c>
    </row>
    <row r="8248">
      <c r="A8248" s="176" t="n">
        <v>46143</v>
      </c>
      <c r="B8248" s="104" t="inlineStr">
        <is>
          <t>2025/26</t>
        </is>
      </c>
      <c r="C8248" s="104" t="inlineStr">
        <is>
          <t>HC-101</t>
        </is>
      </c>
      <c r="D8248" s="104" t="inlineStr">
        <is>
          <t>Île-de-France</t>
        </is>
      </c>
      <c r="E8248" s="104" t="inlineStr">
        <is>
          <t>Drive</t>
        </is>
      </c>
      <c r="F8248" s="104" t="n">
        <v>31</v>
      </c>
      <c r="G8248" s="159" t="n">
        <v>1405</v>
      </c>
      <c r="H8248" s="159" t="n">
        <v>3571</v>
      </c>
      <c r="I8248" s="160" t="n">
        <v>20282.15</v>
      </c>
      <c r="J8248" s="160" t="n">
        <v>564.72</v>
      </c>
      <c r="K8248" s="160" t="n">
        <v>19717.43</v>
      </c>
      <c r="L8248" s="160" t="n">
        <v>5926.06</v>
      </c>
    </row>
    <row r="8249">
      <c r="A8249" s="176" t="n">
        <v>46143</v>
      </c>
      <c r="B8249" s="104" t="inlineStr">
        <is>
          <t>2025/26</t>
        </is>
      </c>
      <c r="C8249" s="104" t="inlineStr">
        <is>
          <t>HC-101</t>
        </is>
      </c>
      <c r="D8249" s="104" t="inlineStr">
        <is>
          <t>Île-de-France</t>
        </is>
      </c>
      <c r="E8249" s="104" t="inlineStr">
        <is>
          <t>Livraison</t>
        </is>
      </c>
      <c r="F8249" s="104" t="n">
        <v>31</v>
      </c>
      <c r="G8249" s="159" t="n">
        <v>1728</v>
      </c>
      <c r="H8249" s="159" t="n">
        <v>4650</v>
      </c>
      <c r="I8249" s="160" t="n">
        <v>29329.92</v>
      </c>
      <c r="J8249" s="160" t="n">
        <v>1724.56</v>
      </c>
      <c r="K8249" s="160" t="n">
        <v>27605.36</v>
      </c>
      <c r="L8249" s="160" t="n">
        <v>8558.73</v>
      </c>
    </row>
    <row r="8250">
      <c r="A8250" s="176" t="n">
        <v>46143</v>
      </c>
      <c r="B8250" s="104" t="inlineStr">
        <is>
          <t>2025/26</t>
        </is>
      </c>
      <c r="C8250" s="104" t="inlineStr">
        <is>
          <t>HC-101</t>
        </is>
      </c>
      <c r="D8250" s="104" t="inlineStr">
        <is>
          <t>Île-de-France</t>
        </is>
      </c>
      <c r="E8250" s="104" t="inlineStr">
        <is>
          <t>Sur place</t>
        </is>
      </c>
      <c r="F8250" s="104" t="n">
        <v>31</v>
      </c>
      <c r="G8250" s="159" t="n">
        <v>3512</v>
      </c>
      <c r="H8250" s="159" t="n">
        <v>9280</v>
      </c>
      <c r="I8250" s="160" t="n">
        <v>47793.96</v>
      </c>
      <c r="J8250" s="160" t="n">
        <v>1326.48</v>
      </c>
      <c r="K8250" s="160" t="n">
        <v>46467.48</v>
      </c>
      <c r="L8250" s="160" t="n">
        <v>13823.91</v>
      </c>
    </row>
    <row r="8251">
      <c r="A8251" s="176" t="n">
        <v>46143</v>
      </c>
      <c r="B8251" s="104" t="inlineStr">
        <is>
          <t>2025/26</t>
        </is>
      </c>
      <c r="C8251" s="104" t="inlineStr">
        <is>
          <t>HC-101</t>
        </is>
      </c>
      <c r="D8251" s="104" t="inlineStr">
        <is>
          <t>Île-de-France</t>
        </is>
      </c>
      <c r="E8251" s="104" t="inlineStr">
        <is>
          <t>À emporter</t>
        </is>
      </c>
      <c r="F8251" s="104" t="n">
        <v>31</v>
      </c>
      <c r="G8251" s="159" t="n">
        <v>2670</v>
      </c>
      <c r="H8251" s="159" t="n">
        <v>6659</v>
      </c>
      <c r="I8251" s="160" t="n">
        <v>33186.98</v>
      </c>
      <c r="J8251" s="160" t="n">
        <v>945.01</v>
      </c>
      <c r="K8251" s="160" t="n">
        <v>32241.97</v>
      </c>
      <c r="L8251" s="160" t="n">
        <v>9691.780000000001</v>
      </c>
    </row>
    <row r="8252">
      <c r="A8252" s="176" t="n">
        <v>46143</v>
      </c>
      <c r="B8252" s="104" t="inlineStr">
        <is>
          <t>2025/26</t>
        </is>
      </c>
      <c r="C8252" s="104" t="inlineStr">
        <is>
          <t>HC-102</t>
        </is>
      </c>
      <c r="D8252" s="104" t="inlineStr">
        <is>
          <t>Nord-Ouest</t>
        </is>
      </c>
      <c r="E8252" s="104" t="inlineStr">
        <is>
          <t>Livraison</t>
        </is>
      </c>
      <c r="F8252" s="104" t="n">
        <v>31</v>
      </c>
      <c r="G8252" s="159" t="n">
        <v>2071</v>
      </c>
      <c r="H8252" s="159" t="n">
        <v>5261</v>
      </c>
      <c r="I8252" s="160" t="n">
        <v>35378.02</v>
      </c>
      <c r="J8252" s="160" t="n">
        <v>2132.91</v>
      </c>
      <c r="K8252" s="160" t="n">
        <v>33245.11</v>
      </c>
      <c r="L8252" s="160" t="n">
        <v>10346.94</v>
      </c>
    </row>
    <row r="8253">
      <c r="A8253" s="176" t="n">
        <v>46143</v>
      </c>
      <c r="B8253" s="104" t="inlineStr">
        <is>
          <t>2025/26</t>
        </is>
      </c>
      <c r="C8253" s="104" t="inlineStr">
        <is>
          <t>HC-102</t>
        </is>
      </c>
      <c r="D8253" s="104" t="inlineStr">
        <is>
          <t>Nord-Ouest</t>
        </is>
      </c>
      <c r="E8253" s="104" t="inlineStr">
        <is>
          <t>Sur place</t>
        </is>
      </c>
      <c r="F8253" s="104" t="n">
        <v>31</v>
      </c>
      <c r="G8253" s="159" t="n">
        <v>4062</v>
      </c>
      <c r="H8253" s="159" t="n">
        <v>10006</v>
      </c>
      <c r="I8253" s="160" t="n">
        <v>54500.9</v>
      </c>
      <c r="J8253" s="160" t="n">
        <v>1463.49</v>
      </c>
      <c r="K8253" s="160" t="n">
        <v>53037.41</v>
      </c>
      <c r="L8253" s="160" t="n">
        <v>15751.4</v>
      </c>
    </row>
    <row r="8254">
      <c r="A8254" s="176" t="n">
        <v>46143</v>
      </c>
      <c r="B8254" s="104" t="inlineStr">
        <is>
          <t>2025/26</t>
        </is>
      </c>
      <c r="C8254" s="104" t="inlineStr">
        <is>
          <t>HC-102</t>
        </is>
      </c>
      <c r="D8254" s="104" t="inlineStr">
        <is>
          <t>Nord-Ouest</t>
        </is>
      </c>
      <c r="E8254" s="104" t="inlineStr">
        <is>
          <t>À emporter</t>
        </is>
      </c>
      <c r="F8254" s="104" t="n">
        <v>31</v>
      </c>
      <c r="G8254" s="159" t="n">
        <v>3227</v>
      </c>
      <c r="H8254" s="159" t="n">
        <v>8228</v>
      </c>
      <c r="I8254" s="160" t="n">
        <v>39582.01</v>
      </c>
      <c r="J8254" s="160" t="n">
        <v>1109.06</v>
      </c>
      <c r="K8254" s="160" t="n">
        <v>38472.95</v>
      </c>
      <c r="L8254" s="160" t="n">
        <v>11429.66</v>
      </c>
    </row>
    <row r="8255">
      <c r="A8255" s="176" t="n">
        <v>46143</v>
      </c>
      <c r="B8255" s="104" t="inlineStr">
        <is>
          <t>2025/26</t>
        </is>
      </c>
      <c r="C8255" s="104" t="inlineStr">
        <is>
          <t>HC-103</t>
        </is>
      </c>
      <c r="D8255" s="104" t="inlineStr">
        <is>
          <t>Sud-Est</t>
        </is>
      </c>
      <c r="E8255" s="104" t="inlineStr">
        <is>
          <t>Livraison</t>
        </is>
      </c>
      <c r="F8255" s="104" t="n">
        <v>31</v>
      </c>
      <c r="G8255" s="159" t="n">
        <v>2263</v>
      </c>
      <c r="H8255" s="159" t="n">
        <v>5825</v>
      </c>
      <c r="I8255" s="160" t="n">
        <v>38425.26</v>
      </c>
      <c r="J8255" s="160" t="n">
        <v>2118.82</v>
      </c>
      <c r="K8255" s="160" t="n">
        <v>36306.44</v>
      </c>
      <c r="L8255" s="160" t="n">
        <v>11145.24</v>
      </c>
    </row>
    <row r="8256">
      <c r="A8256" s="176" t="n">
        <v>46143</v>
      </c>
      <c r="B8256" s="104" t="inlineStr">
        <is>
          <t>2025/26</t>
        </is>
      </c>
      <c r="C8256" s="104" t="inlineStr">
        <is>
          <t>HC-103</t>
        </is>
      </c>
      <c r="D8256" s="104" t="inlineStr">
        <is>
          <t>Sud-Est</t>
        </is>
      </c>
      <c r="E8256" s="104" t="inlineStr">
        <is>
          <t>Sur place</t>
        </is>
      </c>
      <c r="F8256" s="104" t="n">
        <v>30</v>
      </c>
      <c r="G8256" s="159" t="n">
        <v>4181</v>
      </c>
      <c r="H8256" s="159" t="n">
        <v>10718</v>
      </c>
      <c r="I8256" s="160" t="n">
        <v>55957.12</v>
      </c>
      <c r="J8256" s="160" t="n">
        <v>1796.78</v>
      </c>
      <c r="K8256" s="160" t="n">
        <v>54160.34</v>
      </c>
      <c r="L8256" s="160" t="n">
        <v>16018.71</v>
      </c>
    </row>
    <row r="8257">
      <c r="A8257" s="176" t="n">
        <v>46143</v>
      </c>
      <c r="B8257" s="104" t="inlineStr">
        <is>
          <t>2025/26</t>
        </is>
      </c>
      <c r="C8257" s="104" t="inlineStr">
        <is>
          <t>HC-103</t>
        </is>
      </c>
      <c r="D8257" s="104" t="inlineStr">
        <is>
          <t>Sud-Est</t>
        </is>
      </c>
      <c r="E8257" s="104" t="inlineStr">
        <is>
          <t>À emporter</t>
        </is>
      </c>
      <c r="F8257" s="104" t="n">
        <v>31</v>
      </c>
      <c r="G8257" s="159" t="n">
        <v>3338</v>
      </c>
      <c r="H8257" s="159" t="n">
        <v>8239</v>
      </c>
      <c r="I8257" s="160" t="n">
        <v>41214.32</v>
      </c>
      <c r="J8257" s="160" t="n">
        <v>1178.94</v>
      </c>
      <c r="K8257" s="160" t="n">
        <v>40035.38</v>
      </c>
      <c r="L8257" s="160" t="n">
        <v>11820.4</v>
      </c>
    </row>
    <row r="8258">
      <c r="A8258" s="176" t="n">
        <v>46143</v>
      </c>
      <c r="B8258" s="104" t="inlineStr">
        <is>
          <t>2025/26</t>
        </is>
      </c>
      <c r="C8258" s="104" t="inlineStr">
        <is>
          <t>HC-104</t>
        </is>
      </c>
      <c r="D8258" s="104" t="inlineStr">
        <is>
          <t>Sud-Ouest</t>
        </is>
      </c>
      <c r="E8258" s="104" t="inlineStr">
        <is>
          <t>Livraison</t>
        </is>
      </c>
      <c r="F8258" s="104" t="n">
        <v>31</v>
      </c>
      <c r="G8258" s="159" t="n">
        <v>1807</v>
      </c>
      <c r="H8258" s="159" t="n">
        <v>4697</v>
      </c>
      <c r="I8258" s="160" t="n">
        <v>30994.64</v>
      </c>
      <c r="J8258" s="160" t="n">
        <v>2014.14</v>
      </c>
      <c r="K8258" s="160" t="n">
        <v>28980.5</v>
      </c>
      <c r="L8258" s="160" t="n">
        <v>8924.26</v>
      </c>
    </row>
    <row r="8259">
      <c r="A8259" s="176" t="n">
        <v>46143</v>
      </c>
      <c r="B8259" s="104" t="inlineStr">
        <is>
          <t>2025/26</t>
        </is>
      </c>
      <c r="C8259" s="104" t="inlineStr">
        <is>
          <t>HC-104</t>
        </is>
      </c>
      <c r="D8259" s="104" t="inlineStr">
        <is>
          <t>Sud-Ouest</t>
        </is>
      </c>
      <c r="E8259" s="104" t="inlineStr">
        <is>
          <t>Sur place</t>
        </is>
      </c>
      <c r="F8259" s="104" t="n">
        <v>31</v>
      </c>
      <c r="G8259" s="159" t="n">
        <v>3603</v>
      </c>
      <c r="H8259" s="159" t="n">
        <v>9277</v>
      </c>
      <c r="I8259" s="160" t="n">
        <v>48663.09</v>
      </c>
      <c r="J8259" s="160" t="n">
        <v>1594.3</v>
      </c>
      <c r="K8259" s="160" t="n">
        <v>47068.79</v>
      </c>
      <c r="L8259" s="160" t="n">
        <v>14092.35</v>
      </c>
    </row>
    <row r="8260">
      <c r="A8260" s="176" t="n">
        <v>46143</v>
      </c>
      <c r="B8260" s="104" t="inlineStr">
        <is>
          <t>2025/26</t>
        </is>
      </c>
      <c r="C8260" s="104" t="inlineStr">
        <is>
          <t>HC-104</t>
        </is>
      </c>
      <c r="D8260" s="104" t="inlineStr">
        <is>
          <t>Sud-Ouest</t>
        </is>
      </c>
      <c r="E8260" s="104" t="inlineStr">
        <is>
          <t>À emporter</t>
        </is>
      </c>
      <c r="F8260" s="104" t="n">
        <v>31</v>
      </c>
      <c r="G8260" s="159" t="n">
        <v>2769</v>
      </c>
      <c r="H8260" s="159" t="n">
        <v>6845</v>
      </c>
      <c r="I8260" s="160" t="n">
        <v>34606.69</v>
      </c>
      <c r="J8260" s="160" t="n">
        <v>1082.34</v>
      </c>
      <c r="K8260" s="160" t="n">
        <v>33524.35</v>
      </c>
      <c r="L8260" s="160" t="n">
        <v>9967.389999999999</v>
      </c>
    </row>
    <row r="8261">
      <c r="A8261" s="176" t="n">
        <v>46143</v>
      </c>
      <c r="B8261" s="104" t="inlineStr">
        <is>
          <t>2025/26</t>
        </is>
      </c>
      <c r="C8261" s="104" t="inlineStr">
        <is>
          <t>HC-105</t>
        </is>
      </c>
      <c r="D8261" s="104" t="inlineStr">
        <is>
          <t>Île-de-France</t>
        </is>
      </c>
      <c r="E8261" s="104" t="inlineStr">
        <is>
          <t>Livraison</t>
        </is>
      </c>
      <c r="F8261" s="104" t="n">
        <v>31</v>
      </c>
      <c r="G8261" s="159" t="n">
        <v>2886</v>
      </c>
      <c r="H8261" s="159" t="n">
        <v>7509</v>
      </c>
      <c r="I8261" s="160" t="n">
        <v>49798.13</v>
      </c>
      <c r="J8261" s="160" t="n">
        <v>3082.29</v>
      </c>
      <c r="K8261" s="160" t="n">
        <v>46715.84</v>
      </c>
      <c r="L8261" s="160" t="n">
        <v>14386.44</v>
      </c>
    </row>
    <row r="8262">
      <c r="A8262" s="176" t="n">
        <v>46143</v>
      </c>
      <c r="B8262" s="104" t="inlineStr">
        <is>
          <t>2025/26</t>
        </is>
      </c>
      <c r="C8262" s="104" t="inlineStr">
        <is>
          <t>HC-105</t>
        </is>
      </c>
      <c r="D8262" s="104" t="inlineStr">
        <is>
          <t>Île-de-France</t>
        </is>
      </c>
      <c r="E8262" s="104" t="inlineStr">
        <is>
          <t>Sur place</t>
        </is>
      </c>
      <c r="F8262" s="104" t="n">
        <v>31</v>
      </c>
      <c r="G8262" s="159" t="n">
        <v>5674</v>
      </c>
      <c r="H8262" s="159" t="n">
        <v>14650</v>
      </c>
      <c r="I8262" s="160" t="n">
        <v>76732.31</v>
      </c>
      <c r="J8262" s="160" t="n">
        <v>2405.54</v>
      </c>
      <c r="K8262" s="160" t="n">
        <v>74326.77</v>
      </c>
      <c r="L8262" s="160" t="n">
        <v>22167.58</v>
      </c>
    </row>
    <row r="8263">
      <c r="A8263" s="176" t="n">
        <v>46143</v>
      </c>
      <c r="B8263" s="104" t="inlineStr">
        <is>
          <t>2025/26</t>
        </is>
      </c>
      <c r="C8263" s="104" t="inlineStr">
        <is>
          <t>HC-105</t>
        </is>
      </c>
      <c r="D8263" s="104" t="inlineStr">
        <is>
          <t>Île-de-France</t>
        </is>
      </c>
      <c r="E8263" s="104" t="inlineStr">
        <is>
          <t>À emporter</t>
        </is>
      </c>
      <c r="F8263" s="104" t="n">
        <v>31</v>
      </c>
      <c r="G8263" s="159" t="n">
        <v>4479</v>
      </c>
      <c r="H8263" s="159" t="n">
        <v>11206</v>
      </c>
      <c r="I8263" s="160" t="n">
        <v>55164.78</v>
      </c>
      <c r="J8263" s="160" t="n">
        <v>1691.34</v>
      </c>
      <c r="K8263" s="160" t="n">
        <v>53473.44</v>
      </c>
      <c r="L8263" s="160" t="n">
        <v>15879.72</v>
      </c>
    </row>
    <row r="8264">
      <c r="A8264" s="176" t="n">
        <v>46143</v>
      </c>
      <c r="B8264" s="104" t="inlineStr">
        <is>
          <t>2025/26</t>
        </is>
      </c>
      <c r="C8264" s="104" t="inlineStr">
        <is>
          <t>HC-106</t>
        </is>
      </c>
      <c r="D8264" s="104" t="inlineStr">
        <is>
          <t>Nord-Ouest</t>
        </is>
      </c>
      <c r="E8264" s="104" t="inlineStr">
        <is>
          <t>Livraison</t>
        </is>
      </c>
      <c r="F8264" s="104" t="n">
        <v>30</v>
      </c>
      <c r="G8264" s="159" t="n">
        <v>1923</v>
      </c>
      <c r="H8264" s="159" t="n">
        <v>4973</v>
      </c>
      <c r="I8264" s="160" t="n">
        <v>33354.07</v>
      </c>
      <c r="J8264" s="160" t="n">
        <v>1950.73</v>
      </c>
      <c r="K8264" s="160" t="n">
        <v>31403.34</v>
      </c>
      <c r="L8264" s="160" t="n">
        <v>9781.49</v>
      </c>
    </row>
    <row r="8265">
      <c r="A8265" s="176" t="n">
        <v>46143</v>
      </c>
      <c r="B8265" s="104" t="inlineStr">
        <is>
          <t>2025/26</t>
        </is>
      </c>
      <c r="C8265" s="104" t="inlineStr">
        <is>
          <t>HC-106</t>
        </is>
      </c>
      <c r="D8265" s="104" t="inlineStr">
        <is>
          <t>Nord-Ouest</t>
        </is>
      </c>
      <c r="E8265" s="104" t="inlineStr">
        <is>
          <t>Sur place</t>
        </is>
      </c>
      <c r="F8265" s="104" t="n">
        <v>31</v>
      </c>
      <c r="G8265" s="159" t="n">
        <v>4100</v>
      </c>
      <c r="H8265" s="159" t="n">
        <v>10503</v>
      </c>
      <c r="I8265" s="160" t="n">
        <v>55430</v>
      </c>
      <c r="J8265" s="160" t="n">
        <v>1701.83</v>
      </c>
      <c r="K8265" s="160" t="n">
        <v>53728.17</v>
      </c>
      <c r="L8265" s="160" t="n">
        <v>15937.23</v>
      </c>
    </row>
    <row r="8266">
      <c r="A8266" s="176" t="n">
        <v>46143</v>
      </c>
      <c r="B8266" s="104" t="inlineStr">
        <is>
          <t>2025/26</t>
        </is>
      </c>
      <c r="C8266" s="104" t="inlineStr">
        <is>
          <t>HC-106</t>
        </is>
      </c>
      <c r="D8266" s="104" t="inlineStr">
        <is>
          <t>Nord-Ouest</t>
        </is>
      </c>
      <c r="E8266" s="104" t="inlineStr">
        <is>
          <t>À emporter</t>
        </is>
      </c>
      <c r="F8266" s="104" t="n">
        <v>31</v>
      </c>
      <c r="G8266" s="159" t="n">
        <v>3056</v>
      </c>
      <c r="H8266" s="159" t="n">
        <v>7982</v>
      </c>
      <c r="I8266" s="160" t="n">
        <v>37966.07</v>
      </c>
      <c r="J8266" s="160" t="n">
        <v>1038.81</v>
      </c>
      <c r="K8266" s="160" t="n">
        <v>36927.26</v>
      </c>
      <c r="L8266" s="160" t="n">
        <v>10988.4</v>
      </c>
    </row>
    <row r="8267">
      <c r="A8267" s="176" t="n">
        <v>46143</v>
      </c>
      <c r="B8267" s="104" t="inlineStr">
        <is>
          <t>2025/26</t>
        </is>
      </c>
      <c r="C8267" s="104" t="inlineStr">
        <is>
          <t>HC-107</t>
        </is>
      </c>
      <c r="D8267" s="104" t="inlineStr">
        <is>
          <t>Sud-Est</t>
        </is>
      </c>
      <c r="E8267" s="104" t="inlineStr">
        <is>
          <t>Livraison</t>
        </is>
      </c>
      <c r="F8267" s="104" t="n">
        <v>31</v>
      </c>
      <c r="G8267" s="159" t="n">
        <v>2470</v>
      </c>
      <c r="H8267" s="159" t="n">
        <v>6299</v>
      </c>
      <c r="I8267" s="160" t="n">
        <v>42222.08</v>
      </c>
      <c r="J8267" s="160" t="n">
        <v>2658</v>
      </c>
      <c r="K8267" s="160" t="n">
        <v>39564.08</v>
      </c>
      <c r="L8267" s="160" t="n">
        <v>12254.9</v>
      </c>
    </row>
    <row r="8268">
      <c r="A8268" s="176" t="n">
        <v>46143</v>
      </c>
      <c r="B8268" s="104" t="inlineStr">
        <is>
          <t>2025/26</t>
        </is>
      </c>
      <c r="C8268" s="104" t="inlineStr">
        <is>
          <t>HC-107</t>
        </is>
      </c>
      <c r="D8268" s="104" t="inlineStr">
        <is>
          <t>Sud-Est</t>
        </is>
      </c>
      <c r="E8268" s="104" t="inlineStr">
        <is>
          <t>Sur place</t>
        </is>
      </c>
      <c r="F8268" s="104" t="n">
        <v>31</v>
      </c>
      <c r="G8268" s="159" t="n">
        <v>4727</v>
      </c>
      <c r="H8268" s="159" t="n">
        <v>12047</v>
      </c>
      <c r="I8268" s="160" t="n">
        <v>64297.24</v>
      </c>
      <c r="J8268" s="160" t="n">
        <v>1927.03</v>
      </c>
      <c r="K8268" s="160" t="n">
        <v>62370.21</v>
      </c>
      <c r="L8268" s="160" t="n">
        <v>18540.6</v>
      </c>
    </row>
    <row r="8269">
      <c r="A8269" s="176" t="n">
        <v>46143</v>
      </c>
      <c r="B8269" s="104" t="inlineStr">
        <is>
          <t>2025/26</t>
        </is>
      </c>
      <c r="C8269" s="104" t="inlineStr">
        <is>
          <t>HC-107</t>
        </is>
      </c>
      <c r="D8269" s="104" t="inlineStr">
        <is>
          <t>Sud-Est</t>
        </is>
      </c>
      <c r="E8269" s="104" t="inlineStr">
        <is>
          <t>À emporter</t>
        </is>
      </c>
      <c r="F8269" s="104" t="n">
        <v>30</v>
      </c>
      <c r="G8269" s="159" t="n">
        <v>3538</v>
      </c>
      <c r="H8269" s="159" t="n">
        <v>9261</v>
      </c>
      <c r="I8269" s="160" t="n">
        <v>43826.79</v>
      </c>
      <c r="J8269" s="160" t="n">
        <v>1444.78</v>
      </c>
      <c r="K8269" s="160" t="n">
        <v>42382.01</v>
      </c>
      <c r="L8269" s="160" t="n">
        <v>12593.16</v>
      </c>
    </row>
    <row r="8270">
      <c r="A8270" s="176" t="n">
        <v>46143</v>
      </c>
      <c r="B8270" s="104" t="inlineStr">
        <is>
          <t>2025/26</t>
        </is>
      </c>
      <c r="C8270" s="104" t="inlineStr">
        <is>
          <t>HC-108</t>
        </is>
      </c>
      <c r="D8270" s="104" t="inlineStr">
        <is>
          <t>Sud-Ouest</t>
        </is>
      </c>
      <c r="E8270" s="104" t="inlineStr">
        <is>
          <t>Livraison</t>
        </is>
      </c>
      <c r="F8270" s="104" t="n">
        <v>31</v>
      </c>
      <c r="G8270" s="159" t="n">
        <v>1796</v>
      </c>
      <c r="H8270" s="159" t="n">
        <v>4701</v>
      </c>
      <c r="I8270" s="160" t="n">
        <v>31396.66</v>
      </c>
      <c r="J8270" s="160" t="n">
        <v>1954.94</v>
      </c>
      <c r="K8270" s="160" t="n">
        <v>29441.72</v>
      </c>
      <c r="L8270" s="160" t="n">
        <v>9226.709999999999</v>
      </c>
    </row>
    <row r="8271">
      <c r="A8271" s="176" t="n">
        <v>46143</v>
      </c>
      <c r="B8271" s="104" t="inlineStr">
        <is>
          <t>2025/26</t>
        </is>
      </c>
      <c r="C8271" s="104" t="inlineStr">
        <is>
          <t>HC-108</t>
        </is>
      </c>
      <c r="D8271" s="104" t="inlineStr">
        <is>
          <t>Sud-Ouest</t>
        </is>
      </c>
      <c r="E8271" s="104" t="inlineStr">
        <is>
          <t>Sur place</t>
        </is>
      </c>
      <c r="F8271" s="104" t="n">
        <v>30</v>
      </c>
      <c r="G8271" s="159" t="n">
        <v>3440</v>
      </c>
      <c r="H8271" s="159" t="n">
        <v>8575</v>
      </c>
      <c r="I8271" s="160" t="n">
        <v>45687.82</v>
      </c>
      <c r="J8271" s="160" t="n">
        <v>1301.2</v>
      </c>
      <c r="K8271" s="160" t="n">
        <v>44386.62</v>
      </c>
      <c r="L8271" s="160" t="n">
        <v>13173.2</v>
      </c>
    </row>
    <row r="8272">
      <c r="A8272" s="176" t="n">
        <v>46143</v>
      </c>
      <c r="B8272" s="104" t="inlineStr">
        <is>
          <t>2025/26</t>
        </is>
      </c>
      <c r="C8272" s="104" t="inlineStr">
        <is>
          <t>HC-108</t>
        </is>
      </c>
      <c r="D8272" s="104" t="inlineStr">
        <is>
          <t>Sud-Ouest</t>
        </is>
      </c>
      <c r="E8272" s="104" t="inlineStr">
        <is>
          <t>À emporter</t>
        </is>
      </c>
      <c r="F8272" s="104" t="n">
        <v>31</v>
      </c>
      <c r="G8272" s="159" t="n">
        <v>2803</v>
      </c>
      <c r="H8272" s="159" t="n">
        <v>7074</v>
      </c>
      <c r="I8272" s="160" t="n">
        <v>34394</v>
      </c>
      <c r="J8272" s="160" t="n">
        <v>1111.02</v>
      </c>
      <c r="K8272" s="160" t="n">
        <v>33282.98</v>
      </c>
      <c r="L8272" s="160" t="n">
        <v>9937.059999999999</v>
      </c>
    </row>
    <row r="8273">
      <c r="A8273" s="176" t="n">
        <v>46143</v>
      </c>
      <c r="B8273" s="104" t="inlineStr">
        <is>
          <t>2025/26</t>
        </is>
      </c>
      <c r="C8273" s="104" t="inlineStr">
        <is>
          <t>HC-109</t>
        </is>
      </c>
      <c r="D8273" s="104" t="inlineStr">
        <is>
          <t>Île-de-France</t>
        </is>
      </c>
      <c r="E8273" s="104" t="inlineStr">
        <is>
          <t>Livraison</t>
        </is>
      </c>
      <c r="F8273" s="104" t="n">
        <v>31</v>
      </c>
      <c r="G8273" s="159" t="n">
        <v>1909</v>
      </c>
      <c r="H8273" s="159" t="n">
        <v>4906</v>
      </c>
      <c r="I8273" s="160" t="n">
        <v>33111.2</v>
      </c>
      <c r="J8273" s="160" t="n">
        <v>2026.22</v>
      </c>
      <c r="K8273" s="160" t="n">
        <v>31084.98</v>
      </c>
      <c r="L8273" s="160" t="n">
        <v>9602.26</v>
      </c>
    </row>
    <row r="8274">
      <c r="A8274" s="176" t="n">
        <v>46143</v>
      </c>
      <c r="B8274" s="104" t="inlineStr">
        <is>
          <t>2025/26</t>
        </is>
      </c>
      <c r="C8274" s="104" t="inlineStr">
        <is>
          <t>HC-109</t>
        </is>
      </c>
      <c r="D8274" s="104" t="inlineStr">
        <is>
          <t>Île-de-France</t>
        </is>
      </c>
      <c r="E8274" s="104" t="inlineStr">
        <is>
          <t>Sur place</t>
        </is>
      </c>
      <c r="F8274" s="104" t="n">
        <v>31</v>
      </c>
      <c r="G8274" s="159" t="n">
        <v>3785</v>
      </c>
      <c r="H8274" s="159" t="n">
        <v>9805</v>
      </c>
      <c r="I8274" s="160" t="n">
        <v>51239.95</v>
      </c>
      <c r="J8274" s="160" t="n">
        <v>1463.3</v>
      </c>
      <c r="K8274" s="160" t="n">
        <v>49776.65</v>
      </c>
      <c r="L8274" s="160" t="n">
        <v>14911.06</v>
      </c>
    </row>
    <row r="8275">
      <c r="A8275" s="176" t="n">
        <v>46143</v>
      </c>
      <c r="B8275" s="104" t="inlineStr">
        <is>
          <t>2025/26</t>
        </is>
      </c>
      <c r="C8275" s="104" t="inlineStr">
        <is>
          <t>HC-109</t>
        </is>
      </c>
      <c r="D8275" s="104" t="inlineStr">
        <is>
          <t>Île-de-France</t>
        </is>
      </c>
      <c r="E8275" s="104" t="inlineStr">
        <is>
          <t>À emporter</t>
        </is>
      </c>
      <c r="F8275" s="104" t="n">
        <v>31</v>
      </c>
      <c r="G8275" s="159" t="n">
        <v>2874</v>
      </c>
      <c r="H8275" s="159" t="n">
        <v>7580</v>
      </c>
      <c r="I8275" s="160" t="n">
        <v>35610.22</v>
      </c>
      <c r="J8275" s="160" t="n">
        <v>1093.66</v>
      </c>
      <c r="K8275" s="160" t="n">
        <v>34516.56</v>
      </c>
      <c r="L8275" s="160" t="n">
        <v>10268.3</v>
      </c>
    </row>
    <row r="8276">
      <c r="A8276" s="176" t="n">
        <v>46143</v>
      </c>
      <c r="B8276" s="104" t="inlineStr">
        <is>
          <t>2025/26</t>
        </is>
      </c>
      <c r="C8276" s="104" t="inlineStr">
        <is>
          <t>HC-110</t>
        </is>
      </c>
      <c r="D8276" s="104" t="inlineStr">
        <is>
          <t>Nord-Ouest</t>
        </is>
      </c>
      <c r="E8276" s="104" t="inlineStr">
        <is>
          <t>Livraison</t>
        </is>
      </c>
      <c r="F8276" s="104" t="n">
        <v>31</v>
      </c>
      <c r="G8276" s="159" t="n">
        <v>1388</v>
      </c>
      <c r="H8276" s="159" t="n">
        <v>3542</v>
      </c>
      <c r="I8276" s="160" t="n">
        <v>23848.98</v>
      </c>
      <c r="J8276" s="160" t="n">
        <v>1448.93</v>
      </c>
      <c r="K8276" s="160" t="n">
        <v>22400.05</v>
      </c>
      <c r="L8276" s="160" t="n">
        <v>6951.26</v>
      </c>
    </row>
    <row r="8277">
      <c r="A8277" s="176" t="n">
        <v>46143</v>
      </c>
      <c r="B8277" s="104" t="inlineStr">
        <is>
          <t>2025/26</t>
        </is>
      </c>
      <c r="C8277" s="104" t="inlineStr">
        <is>
          <t>HC-110</t>
        </is>
      </c>
      <c r="D8277" s="104" t="inlineStr">
        <is>
          <t>Nord-Ouest</t>
        </is>
      </c>
      <c r="E8277" s="104" t="inlineStr">
        <is>
          <t>Sur place</t>
        </is>
      </c>
      <c r="F8277" s="104" t="n">
        <v>31</v>
      </c>
      <c r="G8277" s="159" t="n">
        <v>2720</v>
      </c>
      <c r="H8277" s="159" t="n">
        <v>7242</v>
      </c>
      <c r="I8277" s="160" t="n">
        <v>36680.56</v>
      </c>
      <c r="J8277" s="160" t="n">
        <v>959.2</v>
      </c>
      <c r="K8277" s="160" t="n">
        <v>35721.36</v>
      </c>
      <c r="L8277" s="160" t="n">
        <v>10698.8</v>
      </c>
    </row>
    <row r="8278">
      <c r="A8278" s="176" t="n">
        <v>46143</v>
      </c>
      <c r="B8278" s="104" t="inlineStr">
        <is>
          <t>2025/26</t>
        </is>
      </c>
      <c r="C8278" s="104" t="inlineStr">
        <is>
          <t>HC-110</t>
        </is>
      </c>
      <c r="D8278" s="104" t="inlineStr">
        <is>
          <t>Nord-Ouest</t>
        </is>
      </c>
      <c r="E8278" s="104" t="inlineStr">
        <is>
          <t>À emporter</t>
        </is>
      </c>
      <c r="F8278" s="104" t="n">
        <v>30</v>
      </c>
      <c r="G8278" s="159" t="n">
        <v>2017</v>
      </c>
      <c r="H8278" s="159" t="n">
        <v>5251</v>
      </c>
      <c r="I8278" s="160" t="n">
        <v>25156.04</v>
      </c>
      <c r="J8278" s="160" t="n">
        <v>798.45</v>
      </c>
      <c r="K8278" s="160" t="n">
        <v>24357.59</v>
      </c>
      <c r="L8278" s="160" t="n">
        <v>7230.87</v>
      </c>
    </row>
    <row r="8279">
      <c r="A8279" s="176" t="n">
        <v>46143</v>
      </c>
      <c r="B8279" s="104" t="inlineStr">
        <is>
          <t>2025/26</t>
        </is>
      </c>
      <c r="C8279" s="104" t="inlineStr">
        <is>
          <t>HC-111</t>
        </is>
      </c>
      <c r="D8279" s="104" t="inlineStr">
        <is>
          <t>Sud-Est</t>
        </is>
      </c>
      <c r="E8279" s="104" t="inlineStr">
        <is>
          <t>Livraison</t>
        </is>
      </c>
      <c r="F8279" s="104" t="n">
        <v>30</v>
      </c>
      <c r="G8279" s="159" t="n">
        <v>2177</v>
      </c>
      <c r="H8279" s="159" t="n">
        <v>5474</v>
      </c>
      <c r="I8279" s="160" t="n">
        <v>37717.99</v>
      </c>
      <c r="J8279" s="160" t="n">
        <v>2270.1</v>
      </c>
      <c r="K8279" s="160" t="n">
        <v>35447.89</v>
      </c>
      <c r="L8279" s="160" t="n">
        <v>10932.9</v>
      </c>
    </row>
    <row r="8280">
      <c r="A8280" s="176" t="n">
        <v>46143</v>
      </c>
      <c r="B8280" s="104" t="inlineStr">
        <is>
          <t>2025/26</t>
        </is>
      </c>
      <c r="C8280" s="104" t="inlineStr">
        <is>
          <t>HC-111</t>
        </is>
      </c>
      <c r="D8280" s="104" t="inlineStr">
        <is>
          <t>Sud-Est</t>
        </is>
      </c>
      <c r="E8280" s="104" t="inlineStr">
        <is>
          <t>Sur place</t>
        </is>
      </c>
      <c r="F8280" s="104" t="n">
        <v>30</v>
      </c>
      <c r="G8280" s="159" t="n">
        <v>4513</v>
      </c>
      <c r="H8280" s="159" t="n">
        <v>11491</v>
      </c>
      <c r="I8280" s="160" t="n">
        <v>61463.21</v>
      </c>
      <c r="J8280" s="160" t="n">
        <v>1780.53</v>
      </c>
      <c r="K8280" s="160" t="n">
        <v>59682.68</v>
      </c>
      <c r="L8280" s="160" t="n">
        <v>17786.24</v>
      </c>
    </row>
    <row r="8281">
      <c r="A8281" s="176" t="n">
        <v>46143</v>
      </c>
      <c r="B8281" s="104" t="inlineStr">
        <is>
          <t>2025/26</t>
        </is>
      </c>
      <c r="C8281" s="104" t="inlineStr">
        <is>
          <t>HC-111</t>
        </is>
      </c>
      <c r="D8281" s="104" t="inlineStr">
        <is>
          <t>Sud-Est</t>
        </is>
      </c>
      <c r="E8281" s="104" t="inlineStr">
        <is>
          <t>À emporter</t>
        </is>
      </c>
      <c r="F8281" s="104" t="n">
        <v>30</v>
      </c>
      <c r="G8281" s="159" t="n">
        <v>3307</v>
      </c>
      <c r="H8281" s="159" t="n">
        <v>8330</v>
      </c>
      <c r="I8281" s="160" t="n">
        <v>41028.92</v>
      </c>
      <c r="J8281" s="160" t="n">
        <v>1158.28</v>
      </c>
      <c r="K8281" s="160" t="n">
        <v>39870.64</v>
      </c>
      <c r="L8281" s="160" t="n">
        <v>11925.38</v>
      </c>
    </row>
    <row r="8282">
      <c r="A8282" s="176" t="n">
        <v>46143</v>
      </c>
      <c r="B8282" s="104" t="inlineStr">
        <is>
          <t>2025/26</t>
        </is>
      </c>
      <c r="C8282" s="104" t="inlineStr">
        <is>
          <t>HC-112</t>
        </is>
      </c>
      <c r="D8282" s="104" t="inlineStr">
        <is>
          <t>Sud-Ouest</t>
        </is>
      </c>
      <c r="E8282" s="104" t="inlineStr">
        <is>
          <t>Drive</t>
        </is>
      </c>
      <c r="F8282" s="104" t="n">
        <v>31</v>
      </c>
      <c r="G8282" s="159" t="n">
        <v>844</v>
      </c>
      <c r="H8282" s="159" t="n">
        <v>2162</v>
      </c>
      <c r="I8282" s="160" t="n">
        <v>12111.63</v>
      </c>
      <c r="J8282" s="160" t="n">
        <v>364.76</v>
      </c>
      <c r="K8282" s="160" t="n">
        <v>11746.87</v>
      </c>
      <c r="L8282" s="160" t="n">
        <v>3483.44</v>
      </c>
    </row>
    <row r="8283">
      <c r="A8283" s="176" t="n">
        <v>46143</v>
      </c>
      <c r="B8283" s="104" t="inlineStr">
        <is>
          <t>2025/26</t>
        </is>
      </c>
      <c r="C8283" s="104" t="inlineStr">
        <is>
          <t>HC-112</t>
        </is>
      </c>
      <c r="D8283" s="104" t="inlineStr">
        <is>
          <t>Sud-Ouest</t>
        </is>
      </c>
      <c r="E8283" s="104" t="inlineStr">
        <is>
          <t>Livraison</t>
        </is>
      </c>
      <c r="F8283" s="104" t="n">
        <v>31</v>
      </c>
      <c r="G8283" s="159" t="n">
        <v>998</v>
      </c>
      <c r="H8283" s="159" t="n">
        <v>2518</v>
      </c>
      <c r="I8283" s="160" t="n">
        <v>17406.75</v>
      </c>
      <c r="J8283" s="160" t="n">
        <v>1035.53</v>
      </c>
      <c r="K8283" s="160" t="n">
        <v>16371.22</v>
      </c>
      <c r="L8283" s="160" t="n">
        <v>5076.33</v>
      </c>
    </row>
    <row r="8284">
      <c r="A8284" s="176" t="n">
        <v>46143</v>
      </c>
      <c r="B8284" s="104" t="inlineStr">
        <is>
          <t>2025/26</t>
        </is>
      </c>
      <c r="C8284" s="104" t="inlineStr">
        <is>
          <t>HC-112</t>
        </is>
      </c>
      <c r="D8284" s="104" t="inlineStr">
        <is>
          <t>Sud-Ouest</t>
        </is>
      </c>
      <c r="E8284" s="104" t="inlineStr">
        <is>
          <t>Sur place</t>
        </is>
      </c>
      <c r="F8284" s="104" t="n">
        <v>31</v>
      </c>
      <c r="G8284" s="159" t="n">
        <v>2073</v>
      </c>
      <c r="H8284" s="159" t="n">
        <v>5276</v>
      </c>
      <c r="I8284" s="160" t="n">
        <v>27710.95</v>
      </c>
      <c r="J8284" s="160" t="n">
        <v>850.29</v>
      </c>
      <c r="K8284" s="160" t="n">
        <v>26860.66</v>
      </c>
      <c r="L8284" s="160" t="n">
        <v>7940.05</v>
      </c>
    </row>
    <row r="8285">
      <c r="A8285" s="176" t="n">
        <v>46143</v>
      </c>
      <c r="B8285" s="104" t="inlineStr">
        <is>
          <t>2025/26</t>
        </is>
      </c>
      <c r="C8285" s="104" t="inlineStr">
        <is>
          <t>HC-112</t>
        </is>
      </c>
      <c r="D8285" s="104" t="inlineStr">
        <is>
          <t>Sud-Ouest</t>
        </is>
      </c>
      <c r="E8285" s="104" t="inlineStr">
        <is>
          <t>À emporter</t>
        </is>
      </c>
      <c r="F8285" s="104" t="n">
        <v>30</v>
      </c>
      <c r="G8285" s="159" t="n">
        <v>1512</v>
      </c>
      <c r="H8285" s="159" t="n">
        <v>3864</v>
      </c>
      <c r="I8285" s="160" t="n">
        <v>18640.31</v>
      </c>
      <c r="J8285" s="160" t="n">
        <v>573.98</v>
      </c>
      <c r="K8285" s="160" t="n">
        <v>18066.33</v>
      </c>
      <c r="L8285" s="160" t="n">
        <v>5336.33</v>
      </c>
    </row>
    <row r="8286">
      <c r="A8286" s="176" t="n">
        <v>46143</v>
      </c>
      <c r="B8286" s="104" t="inlineStr">
        <is>
          <t>2025/26</t>
        </is>
      </c>
      <c r="C8286" s="104" t="inlineStr">
        <is>
          <t>HC-113</t>
        </is>
      </c>
      <c r="D8286" s="104" t="inlineStr">
        <is>
          <t>Île-de-France</t>
        </is>
      </c>
      <c r="E8286" s="104" t="inlineStr">
        <is>
          <t>Drive</t>
        </is>
      </c>
      <c r="F8286" s="104" t="n">
        <v>31</v>
      </c>
      <c r="G8286" s="159" t="n">
        <v>1579</v>
      </c>
      <c r="H8286" s="159" t="n">
        <v>4051</v>
      </c>
      <c r="I8286" s="160" t="n">
        <v>22501.37</v>
      </c>
      <c r="J8286" s="160" t="n">
        <v>606.04</v>
      </c>
      <c r="K8286" s="160" t="n">
        <v>21895.33</v>
      </c>
      <c r="L8286" s="160" t="n">
        <v>6499.64</v>
      </c>
    </row>
    <row r="8287">
      <c r="A8287" s="176" t="n">
        <v>46143</v>
      </c>
      <c r="B8287" s="104" t="inlineStr">
        <is>
          <t>2025/26</t>
        </is>
      </c>
      <c r="C8287" s="104" t="inlineStr">
        <is>
          <t>HC-113</t>
        </is>
      </c>
      <c r="D8287" s="104" t="inlineStr">
        <is>
          <t>Île-de-France</t>
        </is>
      </c>
      <c r="E8287" s="104" t="inlineStr">
        <is>
          <t>Livraison</t>
        </is>
      </c>
      <c r="F8287" s="104" t="n">
        <v>31</v>
      </c>
      <c r="G8287" s="159" t="n">
        <v>1868</v>
      </c>
      <c r="H8287" s="159" t="n">
        <v>4760</v>
      </c>
      <c r="I8287" s="160" t="n">
        <v>31938.03</v>
      </c>
      <c r="J8287" s="160" t="n">
        <v>1788.78</v>
      </c>
      <c r="K8287" s="160" t="n">
        <v>30149.25</v>
      </c>
      <c r="L8287" s="160" t="n">
        <v>9348.030000000001</v>
      </c>
    </row>
    <row r="8288">
      <c r="A8288" s="176" t="n">
        <v>46143</v>
      </c>
      <c r="B8288" s="104" t="inlineStr">
        <is>
          <t>2025/26</t>
        </is>
      </c>
      <c r="C8288" s="104" t="inlineStr">
        <is>
          <t>HC-113</t>
        </is>
      </c>
      <c r="D8288" s="104" t="inlineStr">
        <is>
          <t>Île-de-France</t>
        </is>
      </c>
      <c r="E8288" s="104" t="inlineStr">
        <is>
          <t>Sur place</t>
        </is>
      </c>
      <c r="F8288" s="104" t="n">
        <v>31</v>
      </c>
      <c r="G8288" s="159" t="n">
        <v>3815</v>
      </c>
      <c r="H8288" s="159" t="n">
        <v>9528</v>
      </c>
      <c r="I8288" s="160" t="n">
        <v>51344.75</v>
      </c>
      <c r="J8288" s="160" t="n">
        <v>1782.13</v>
      </c>
      <c r="K8288" s="160" t="n">
        <v>49562.62</v>
      </c>
      <c r="L8288" s="160" t="n">
        <v>14784.52</v>
      </c>
    </row>
    <row r="8289">
      <c r="A8289" s="176" t="n">
        <v>46143</v>
      </c>
      <c r="B8289" s="104" t="inlineStr">
        <is>
          <t>2025/26</t>
        </is>
      </c>
      <c r="C8289" s="104" t="inlineStr">
        <is>
          <t>HC-113</t>
        </is>
      </c>
      <c r="D8289" s="104" t="inlineStr">
        <is>
          <t>Île-de-France</t>
        </is>
      </c>
      <c r="E8289" s="104" t="inlineStr">
        <is>
          <t>À emporter</t>
        </is>
      </c>
      <c r="F8289" s="104" t="n">
        <v>31</v>
      </c>
      <c r="G8289" s="159" t="n">
        <v>2844</v>
      </c>
      <c r="H8289" s="159" t="n">
        <v>7081</v>
      </c>
      <c r="I8289" s="160" t="n">
        <v>35347.93</v>
      </c>
      <c r="J8289" s="160" t="n">
        <v>976.67</v>
      </c>
      <c r="K8289" s="160" t="n">
        <v>34371.26</v>
      </c>
      <c r="L8289" s="160" t="n">
        <v>10309.35</v>
      </c>
    </row>
    <row r="8290">
      <c r="A8290" s="176" t="n">
        <v>46143</v>
      </c>
      <c r="B8290" s="104" t="inlineStr">
        <is>
          <t>2025/26</t>
        </is>
      </c>
      <c r="C8290" s="104" t="inlineStr">
        <is>
          <t>HC-114</t>
        </is>
      </c>
      <c r="D8290" s="104" t="inlineStr">
        <is>
          <t>Nord-Ouest</t>
        </is>
      </c>
      <c r="E8290" s="104" t="inlineStr">
        <is>
          <t>Drive</t>
        </is>
      </c>
      <c r="F8290" s="104" t="n">
        <v>31</v>
      </c>
      <c r="G8290" s="159" t="n">
        <v>922</v>
      </c>
      <c r="H8290" s="159" t="n">
        <v>2348</v>
      </c>
      <c r="I8290" s="160" t="n">
        <v>13130.11</v>
      </c>
      <c r="J8290" s="160" t="n">
        <v>348.14</v>
      </c>
      <c r="K8290" s="160" t="n">
        <v>12781.97</v>
      </c>
      <c r="L8290" s="160" t="n">
        <v>3787.01</v>
      </c>
    </row>
    <row r="8291">
      <c r="A8291" s="176" t="n">
        <v>46143</v>
      </c>
      <c r="B8291" s="104" t="inlineStr">
        <is>
          <t>2025/26</t>
        </is>
      </c>
      <c r="C8291" s="104" t="inlineStr">
        <is>
          <t>HC-114</t>
        </is>
      </c>
      <c r="D8291" s="104" t="inlineStr">
        <is>
          <t>Nord-Ouest</t>
        </is>
      </c>
      <c r="E8291" s="104" t="inlineStr">
        <is>
          <t>Livraison</t>
        </is>
      </c>
      <c r="F8291" s="104" t="n">
        <v>31</v>
      </c>
      <c r="G8291" s="159" t="n">
        <v>1206</v>
      </c>
      <c r="H8291" s="159" t="n">
        <v>3038</v>
      </c>
      <c r="I8291" s="160" t="n">
        <v>20267.36</v>
      </c>
      <c r="J8291" s="160" t="n">
        <v>1175.95</v>
      </c>
      <c r="K8291" s="160" t="n">
        <v>19091.41</v>
      </c>
      <c r="L8291" s="160" t="n">
        <v>5866.83</v>
      </c>
    </row>
    <row r="8292">
      <c r="A8292" s="176" t="n">
        <v>46143</v>
      </c>
      <c r="B8292" s="104" t="inlineStr">
        <is>
          <t>2025/26</t>
        </is>
      </c>
      <c r="C8292" s="104" t="inlineStr">
        <is>
          <t>HC-114</t>
        </is>
      </c>
      <c r="D8292" s="104" t="inlineStr">
        <is>
          <t>Nord-Ouest</t>
        </is>
      </c>
      <c r="E8292" s="104" t="inlineStr">
        <is>
          <t>Sur place</t>
        </is>
      </c>
      <c r="F8292" s="104" t="n">
        <v>30</v>
      </c>
      <c r="G8292" s="159" t="n">
        <v>2143</v>
      </c>
      <c r="H8292" s="159" t="n">
        <v>5394</v>
      </c>
      <c r="I8292" s="160" t="n">
        <v>28587.27</v>
      </c>
      <c r="J8292" s="160" t="n">
        <v>813.28</v>
      </c>
      <c r="K8292" s="160" t="n">
        <v>27773.99</v>
      </c>
      <c r="L8292" s="160" t="n">
        <v>8294.09</v>
      </c>
    </row>
    <row r="8293">
      <c r="A8293" s="176" t="n">
        <v>46143</v>
      </c>
      <c r="B8293" s="104" t="inlineStr">
        <is>
          <t>2025/26</t>
        </is>
      </c>
      <c r="C8293" s="104" t="inlineStr">
        <is>
          <t>HC-114</t>
        </is>
      </c>
      <c r="D8293" s="104" t="inlineStr">
        <is>
          <t>Nord-Ouest</t>
        </is>
      </c>
      <c r="E8293" s="104" t="inlineStr">
        <is>
          <t>À emporter</t>
        </is>
      </c>
      <c r="F8293" s="104" t="n">
        <v>30</v>
      </c>
      <c r="G8293" s="159" t="n">
        <v>1656</v>
      </c>
      <c r="H8293" s="159" t="n">
        <v>4223</v>
      </c>
      <c r="I8293" s="160" t="n">
        <v>20546.48</v>
      </c>
      <c r="J8293" s="160" t="n">
        <v>618.76</v>
      </c>
      <c r="K8293" s="160" t="n">
        <v>19927.72</v>
      </c>
      <c r="L8293" s="160" t="n">
        <v>5964.62</v>
      </c>
    </row>
    <row r="8294">
      <c r="A8294" s="176" t="n">
        <v>46143</v>
      </c>
      <c r="B8294" s="104" t="inlineStr">
        <is>
          <t>2025/26</t>
        </is>
      </c>
      <c r="C8294" s="104" t="inlineStr">
        <is>
          <t>HC-115</t>
        </is>
      </c>
      <c r="D8294" s="104" t="inlineStr">
        <is>
          <t>Sud-Est</t>
        </is>
      </c>
      <c r="E8294" s="104" t="inlineStr">
        <is>
          <t>Livraison</t>
        </is>
      </c>
      <c r="F8294" s="104" t="n">
        <v>30</v>
      </c>
      <c r="G8294" s="159" t="n">
        <v>2011</v>
      </c>
      <c r="H8294" s="159" t="n">
        <v>5244</v>
      </c>
      <c r="I8294" s="160" t="n">
        <v>34330.45</v>
      </c>
      <c r="J8294" s="160" t="n">
        <v>2083.31</v>
      </c>
      <c r="K8294" s="160" t="n">
        <v>32247.14</v>
      </c>
      <c r="L8294" s="160" t="n">
        <v>12942.37</v>
      </c>
    </row>
    <row r="8295">
      <c r="A8295" s="176" t="n">
        <v>46143</v>
      </c>
      <c r="B8295" s="104" t="inlineStr">
        <is>
          <t>2025/26</t>
        </is>
      </c>
      <c r="C8295" s="104" t="inlineStr">
        <is>
          <t>HC-115</t>
        </is>
      </c>
      <c r="D8295" s="104" t="inlineStr">
        <is>
          <t>Sud-Est</t>
        </is>
      </c>
      <c r="E8295" s="104" t="inlineStr">
        <is>
          <t>Sur place</t>
        </is>
      </c>
      <c r="F8295" s="104" t="n">
        <v>30</v>
      </c>
      <c r="G8295" s="159" t="n">
        <v>3820</v>
      </c>
      <c r="H8295" s="159" t="n">
        <v>9656</v>
      </c>
      <c r="I8295" s="160" t="n">
        <v>51632.71</v>
      </c>
      <c r="J8295" s="160" t="n">
        <v>1498.62</v>
      </c>
      <c r="K8295" s="160" t="n">
        <v>50134.09</v>
      </c>
      <c r="L8295" s="160" t="n">
        <v>19788.75</v>
      </c>
    </row>
    <row r="8296">
      <c r="A8296" s="176" t="n">
        <v>46143</v>
      </c>
      <c r="B8296" s="104" t="inlineStr">
        <is>
          <t>2025/26</t>
        </is>
      </c>
      <c r="C8296" s="104" t="inlineStr">
        <is>
          <t>HC-115</t>
        </is>
      </c>
      <c r="D8296" s="104" t="inlineStr">
        <is>
          <t>Sud-Est</t>
        </is>
      </c>
      <c r="E8296" s="104" t="inlineStr">
        <is>
          <t>À emporter</t>
        </is>
      </c>
      <c r="F8296" s="104" t="n">
        <v>31</v>
      </c>
      <c r="G8296" s="159" t="n">
        <v>3005</v>
      </c>
      <c r="H8296" s="159" t="n">
        <v>7664</v>
      </c>
      <c r="I8296" s="160" t="n">
        <v>37033.38</v>
      </c>
      <c r="J8296" s="160" t="n">
        <v>1278.25</v>
      </c>
      <c r="K8296" s="160" t="n">
        <v>35755.13</v>
      </c>
      <c r="L8296" s="160" t="n">
        <v>14172.87</v>
      </c>
    </row>
    <row r="8297">
      <c r="A8297" s="176" t="n">
        <v>46143</v>
      </c>
      <c r="B8297" s="104" t="inlineStr">
        <is>
          <t>2025/26</t>
        </is>
      </c>
      <c r="C8297" s="104" t="inlineStr">
        <is>
          <t>HC-116</t>
        </is>
      </c>
      <c r="D8297" s="104" t="inlineStr">
        <is>
          <t>Sud-Ouest</t>
        </is>
      </c>
      <c r="E8297" s="104" t="inlineStr">
        <is>
          <t>Livraison</t>
        </is>
      </c>
      <c r="F8297" s="104" t="n">
        <v>31</v>
      </c>
      <c r="G8297" s="159" t="n">
        <v>1802</v>
      </c>
      <c r="H8297" s="159" t="n">
        <v>4526</v>
      </c>
      <c r="I8297" s="160" t="n">
        <v>31130.71</v>
      </c>
      <c r="J8297" s="160" t="n">
        <v>2038.85</v>
      </c>
      <c r="K8297" s="160" t="n">
        <v>29091.86</v>
      </c>
      <c r="L8297" s="160" t="n">
        <v>9013.940000000001</v>
      </c>
    </row>
    <row r="8298">
      <c r="A8298" s="176" t="n">
        <v>46143</v>
      </c>
      <c r="B8298" s="104" t="inlineStr">
        <is>
          <t>2025/26</t>
        </is>
      </c>
      <c r="C8298" s="104" t="inlineStr">
        <is>
          <t>HC-116</t>
        </is>
      </c>
      <c r="D8298" s="104" t="inlineStr">
        <is>
          <t>Sud-Ouest</t>
        </is>
      </c>
      <c r="E8298" s="104" t="inlineStr">
        <is>
          <t>Sur place</t>
        </is>
      </c>
      <c r="F8298" s="104" t="n">
        <v>31</v>
      </c>
      <c r="G8298" s="159" t="n">
        <v>3659</v>
      </c>
      <c r="H8298" s="159" t="n">
        <v>9625</v>
      </c>
      <c r="I8298" s="160" t="n">
        <v>49182.73</v>
      </c>
      <c r="J8298" s="160" t="n">
        <v>1492.34</v>
      </c>
      <c r="K8298" s="160" t="n">
        <v>47690.39</v>
      </c>
      <c r="L8298" s="160" t="n">
        <v>14102.65</v>
      </c>
    </row>
    <row r="8299">
      <c r="A8299" s="176" t="n">
        <v>46143</v>
      </c>
      <c r="B8299" s="104" t="inlineStr">
        <is>
          <t>2025/26</t>
        </is>
      </c>
      <c r="C8299" s="104" t="inlineStr">
        <is>
          <t>HC-116</t>
        </is>
      </c>
      <c r="D8299" s="104" t="inlineStr">
        <is>
          <t>Sud-Ouest</t>
        </is>
      </c>
      <c r="E8299" s="104" t="inlineStr">
        <is>
          <t>À emporter</t>
        </is>
      </c>
      <c r="F8299" s="104" t="n">
        <v>31</v>
      </c>
      <c r="G8299" s="159" t="n">
        <v>2813</v>
      </c>
      <c r="H8299" s="159" t="n">
        <v>7123</v>
      </c>
      <c r="I8299" s="160" t="n">
        <v>34890.22</v>
      </c>
      <c r="J8299" s="160" t="n">
        <v>1082.24</v>
      </c>
      <c r="K8299" s="160" t="n">
        <v>33807.98</v>
      </c>
      <c r="L8299" s="160" t="n">
        <v>9934.889999999999</v>
      </c>
    </row>
    <row r="8300">
      <c r="A8300" s="176" t="n">
        <v>46143</v>
      </c>
      <c r="B8300" s="104" t="inlineStr">
        <is>
          <t>2025/26</t>
        </is>
      </c>
      <c r="C8300" s="104" t="inlineStr">
        <is>
          <t>HC-117</t>
        </is>
      </c>
      <c r="D8300" s="104" t="inlineStr">
        <is>
          <t>Île-de-France</t>
        </is>
      </c>
      <c r="E8300" s="104" t="inlineStr">
        <is>
          <t>Drive</t>
        </is>
      </c>
      <c r="F8300" s="104" t="n">
        <v>30</v>
      </c>
      <c r="G8300" s="159" t="n">
        <v>1327</v>
      </c>
      <c r="H8300" s="159" t="n">
        <v>3363</v>
      </c>
      <c r="I8300" s="160" t="n">
        <v>18963.28</v>
      </c>
      <c r="J8300" s="160" t="n">
        <v>609.5700000000001</v>
      </c>
      <c r="K8300" s="160" t="n">
        <v>18353.71</v>
      </c>
      <c r="L8300" s="160" t="n">
        <v>5440.19</v>
      </c>
    </row>
    <row r="8301">
      <c r="A8301" s="176" t="n">
        <v>46143</v>
      </c>
      <c r="B8301" s="104" t="inlineStr">
        <is>
          <t>2025/26</t>
        </is>
      </c>
      <c r="C8301" s="104" t="inlineStr">
        <is>
          <t>HC-117</t>
        </is>
      </c>
      <c r="D8301" s="104" t="inlineStr">
        <is>
          <t>Île-de-France</t>
        </is>
      </c>
      <c r="E8301" s="104" t="inlineStr">
        <is>
          <t>Livraison</t>
        </is>
      </c>
      <c r="F8301" s="104" t="n">
        <v>30</v>
      </c>
      <c r="G8301" s="159" t="n">
        <v>1984</v>
      </c>
      <c r="H8301" s="159" t="n">
        <v>5024</v>
      </c>
      <c r="I8301" s="160" t="n">
        <v>32966.96</v>
      </c>
      <c r="J8301" s="160" t="n">
        <v>1889.33</v>
      </c>
      <c r="K8301" s="160" t="n">
        <v>31077.63</v>
      </c>
      <c r="L8301" s="160" t="n">
        <v>9574.940000000001</v>
      </c>
    </row>
    <row r="8302">
      <c r="A8302" s="176" t="n">
        <v>46143</v>
      </c>
      <c r="B8302" s="104" t="inlineStr">
        <is>
          <t>2025/26</t>
        </is>
      </c>
      <c r="C8302" s="104" t="inlineStr">
        <is>
          <t>HC-117</t>
        </is>
      </c>
      <c r="D8302" s="104" t="inlineStr">
        <is>
          <t>Île-de-France</t>
        </is>
      </c>
      <c r="E8302" s="104" t="inlineStr">
        <is>
          <t>Sur place</t>
        </is>
      </c>
      <c r="F8302" s="104" t="n">
        <v>30</v>
      </c>
      <c r="G8302" s="159" t="n">
        <v>3239</v>
      </c>
      <c r="H8302" s="159" t="n">
        <v>8187</v>
      </c>
      <c r="I8302" s="160" t="n">
        <v>43855.1</v>
      </c>
      <c r="J8302" s="160" t="n">
        <v>1341.04</v>
      </c>
      <c r="K8302" s="160" t="n">
        <v>42514.06</v>
      </c>
      <c r="L8302" s="160" t="n">
        <v>12744.04</v>
      </c>
    </row>
    <row r="8303">
      <c r="A8303" s="176" t="n">
        <v>46143</v>
      </c>
      <c r="B8303" s="104" t="inlineStr">
        <is>
          <t>2025/26</t>
        </is>
      </c>
      <c r="C8303" s="104" t="inlineStr">
        <is>
          <t>HC-117</t>
        </is>
      </c>
      <c r="D8303" s="104" t="inlineStr">
        <is>
          <t>Île-de-France</t>
        </is>
      </c>
      <c r="E8303" s="104" t="inlineStr">
        <is>
          <t>À emporter</t>
        </is>
      </c>
      <c r="F8303" s="104" t="n">
        <v>28</v>
      </c>
      <c r="G8303" s="159" t="n">
        <v>2215</v>
      </c>
      <c r="H8303" s="159" t="n">
        <v>5508</v>
      </c>
      <c r="I8303" s="160" t="n">
        <v>27640.9</v>
      </c>
      <c r="J8303" s="160" t="n">
        <v>933.6799999999999</v>
      </c>
      <c r="K8303" s="160" t="n">
        <v>26707.22</v>
      </c>
      <c r="L8303" s="160" t="n">
        <v>7974.59</v>
      </c>
    </row>
    <row r="8304">
      <c r="A8304" s="176" t="n">
        <v>46143</v>
      </c>
      <c r="B8304" s="104" t="inlineStr">
        <is>
          <t>2025/26</t>
        </is>
      </c>
      <c r="C8304" s="104" t="inlineStr">
        <is>
          <t>HC-118</t>
        </is>
      </c>
      <c r="D8304" s="104" t="inlineStr">
        <is>
          <t>Nord-Ouest</t>
        </is>
      </c>
      <c r="E8304" s="104" t="inlineStr">
        <is>
          <t>Livraison</t>
        </is>
      </c>
      <c r="F8304" s="104" t="n">
        <v>31</v>
      </c>
      <c r="G8304" s="159" t="n">
        <v>2630</v>
      </c>
      <c r="H8304" s="159" t="n">
        <v>6731</v>
      </c>
      <c r="I8304" s="160" t="n">
        <v>45071.3</v>
      </c>
      <c r="J8304" s="160" t="n">
        <v>2740.81</v>
      </c>
      <c r="K8304" s="160" t="n">
        <v>42330.49</v>
      </c>
      <c r="L8304" s="160" t="n">
        <v>13070.94</v>
      </c>
    </row>
    <row r="8305">
      <c r="A8305" s="176" t="n">
        <v>46143</v>
      </c>
      <c r="B8305" s="104" t="inlineStr">
        <is>
          <t>2025/26</t>
        </is>
      </c>
      <c r="C8305" s="104" t="inlineStr">
        <is>
          <t>HC-118</t>
        </is>
      </c>
      <c r="D8305" s="104" t="inlineStr">
        <is>
          <t>Nord-Ouest</t>
        </is>
      </c>
      <c r="E8305" s="104" t="inlineStr">
        <is>
          <t>Sur place</t>
        </is>
      </c>
      <c r="F8305" s="104" t="n">
        <v>31</v>
      </c>
      <c r="G8305" s="159" t="n">
        <v>4943</v>
      </c>
      <c r="H8305" s="159" t="n">
        <v>12435</v>
      </c>
      <c r="I8305" s="160" t="n">
        <v>66132.95</v>
      </c>
      <c r="J8305" s="160" t="n">
        <v>1976.96</v>
      </c>
      <c r="K8305" s="160" t="n">
        <v>64155.99</v>
      </c>
      <c r="L8305" s="160" t="n">
        <v>19169.5</v>
      </c>
    </row>
    <row r="8306">
      <c r="A8306" s="176" t="n">
        <v>46143</v>
      </c>
      <c r="B8306" s="104" t="inlineStr">
        <is>
          <t>2025/26</t>
        </is>
      </c>
      <c r="C8306" s="104" t="inlineStr">
        <is>
          <t>HC-118</t>
        </is>
      </c>
      <c r="D8306" s="104" t="inlineStr">
        <is>
          <t>Nord-Ouest</t>
        </is>
      </c>
      <c r="E8306" s="104" t="inlineStr">
        <is>
          <t>À emporter</t>
        </is>
      </c>
      <c r="F8306" s="104" t="n">
        <v>30</v>
      </c>
      <c r="G8306" s="159" t="n">
        <v>3620</v>
      </c>
      <c r="H8306" s="159" t="n">
        <v>9198</v>
      </c>
      <c r="I8306" s="160" t="n">
        <v>44617.44</v>
      </c>
      <c r="J8306" s="160" t="n">
        <v>1382.67</v>
      </c>
      <c r="K8306" s="160" t="n">
        <v>43234.77</v>
      </c>
      <c r="L8306" s="160" t="n">
        <v>12934.33</v>
      </c>
    </row>
    <row r="8307">
      <c r="A8307" s="176" t="n">
        <v>46143</v>
      </c>
      <c r="B8307" s="104" t="inlineStr">
        <is>
          <t>2025/26</t>
        </is>
      </c>
      <c r="C8307" s="104" t="inlineStr">
        <is>
          <t>HC-119</t>
        </is>
      </c>
      <c r="D8307" s="104" t="inlineStr">
        <is>
          <t>Sud-Est</t>
        </is>
      </c>
      <c r="E8307" s="104" t="inlineStr">
        <is>
          <t>Livraison</t>
        </is>
      </c>
      <c r="F8307" s="104" t="n">
        <v>30</v>
      </c>
      <c r="G8307" s="159" t="n">
        <v>1622</v>
      </c>
      <c r="H8307" s="159" t="n">
        <v>4143</v>
      </c>
      <c r="I8307" s="160" t="n">
        <v>27972.15</v>
      </c>
      <c r="J8307" s="160" t="n">
        <v>1626.21</v>
      </c>
      <c r="K8307" s="160" t="n">
        <v>26345.94</v>
      </c>
      <c r="L8307" s="160" t="n">
        <v>8172.99</v>
      </c>
    </row>
    <row r="8308">
      <c r="A8308" s="176" t="n">
        <v>46143</v>
      </c>
      <c r="B8308" s="104" t="inlineStr">
        <is>
          <t>2025/26</t>
        </is>
      </c>
      <c r="C8308" s="104" t="inlineStr">
        <is>
          <t>HC-119</t>
        </is>
      </c>
      <c r="D8308" s="104" t="inlineStr">
        <is>
          <t>Sud-Est</t>
        </is>
      </c>
      <c r="E8308" s="104" t="inlineStr">
        <is>
          <t>Sur place</t>
        </is>
      </c>
      <c r="F8308" s="104" t="n">
        <v>31</v>
      </c>
      <c r="G8308" s="159" t="n">
        <v>3385</v>
      </c>
      <c r="H8308" s="159" t="n">
        <v>8660</v>
      </c>
      <c r="I8308" s="160" t="n">
        <v>45677.17</v>
      </c>
      <c r="J8308" s="160" t="n">
        <v>1471.08</v>
      </c>
      <c r="K8308" s="160" t="n">
        <v>44206.09</v>
      </c>
      <c r="L8308" s="160" t="n">
        <v>13091.07</v>
      </c>
    </row>
    <row r="8309">
      <c r="A8309" s="176" t="n">
        <v>46143</v>
      </c>
      <c r="B8309" s="104" t="inlineStr">
        <is>
          <t>2025/26</t>
        </is>
      </c>
      <c r="C8309" s="104" t="inlineStr">
        <is>
          <t>HC-119</t>
        </is>
      </c>
      <c r="D8309" s="104" t="inlineStr">
        <is>
          <t>Sud-Est</t>
        </is>
      </c>
      <c r="E8309" s="104" t="inlineStr">
        <is>
          <t>À emporter</t>
        </is>
      </c>
      <c r="F8309" s="104" t="n">
        <v>30</v>
      </c>
      <c r="G8309" s="159" t="n">
        <v>2512</v>
      </c>
      <c r="H8309" s="159" t="n">
        <v>6074</v>
      </c>
      <c r="I8309" s="160" t="n">
        <v>30879.39</v>
      </c>
      <c r="J8309" s="160" t="n">
        <v>905.28</v>
      </c>
      <c r="K8309" s="160" t="n">
        <v>29974.11</v>
      </c>
      <c r="L8309" s="160" t="n">
        <v>8995.91</v>
      </c>
    </row>
    <row r="8310">
      <c r="A8310" s="176" t="n">
        <v>46143</v>
      </c>
      <c r="B8310" s="104" t="inlineStr">
        <is>
          <t>2025/26</t>
        </is>
      </c>
      <c r="C8310" s="104" t="inlineStr">
        <is>
          <t>HC-120</t>
        </is>
      </c>
      <c r="D8310" s="104" t="inlineStr">
        <is>
          <t>Sud-Ouest</t>
        </is>
      </c>
      <c r="E8310" s="104" t="inlineStr">
        <is>
          <t>Drive</t>
        </is>
      </c>
      <c r="F8310" s="104" t="n">
        <v>31</v>
      </c>
      <c r="G8310" s="159" t="n">
        <v>1068</v>
      </c>
      <c r="H8310" s="159" t="n">
        <v>2743</v>
      </c>
      <c r="I8310" s="160" t="n">
        <v>15247.53</v>
      </c>
      <c r="J8310" s="160" t="n">
        <v>422.88</v>
      </c>
      <c r="K8310" s="160" t="n">
        <v>14824.65</v>
      </c>
      <c r="L8310" s="160" t="n">
        <v>4445.39</v>
      </c>
    </row>
    <row r="8311">
      <c r="A8311" s="176" t="n">
        <v>46143</v>
      </c>
      <c r="B8311" s="104" t="inlineStr">
        <is>
          <t>2025/26</t>
        </is>
      </c>
      <c r="C8311" s="104" t="inlineStr">
        <is>
          <t>HC-120</t>
        </is>
      </c>
      <c r="D8311" s="104" t="inlineStr">
        <is>
          <t>Sud-Ouest</t>
        </is>
      </c>
      <c r="E8311" s="104" t="inlineStr">
        <is>
          <t>Livraison</t>
        </is>
      </c>
      <c r="F8311" s="104" t="n">
        <v>31</v>
      </c>
      <c r="G8311" s="159" t="n">
        <v>1303</v>
      </c>
      <c r="H8311" s="159" t="n">
        <v>3255</v>
      </c>
      <c r="I8311" s="160" t="n">
        <v>22337.53</v>
      </c>
      <c r="J8311" s="160" t="n">
        <v>1303.89</v>
      </c>
      <c r="K8311" s="160" t="n">
        <v>21033.64</v>
      </c>
      <c r="L8311" s="160" t="n">
        <v>6504.06</v>
      </c>
    </row>
    <row r="8312">
      <c r="A8312" s="176" t="n">
        <v>46143</v>
      </c>
      <c r="B8312" s="104" t="inlineStr">
        <is>
          <t>2025/26</t>
        </is>
      </c>
      <c r="C8312" s="104" t="inlineStr">
        <is>
          <t>HC-120</t>
        </is>
      </c>
      <c r="D8312" s="104" t="inlineStr">
        <is>
          <t>Sud-Ouest</t>
        </is>
      </c>
      <c r="E8312" s="104" t="inlineStr">
        <is>
          <t>Sur place</t>
        </is>
      </c>
      <c r="F8312" s="104" t="n">
        <v>31</v>
      </c>
      <c r="G8312" s="159" t="n">
        <v>2560</v>
      </c>
      <c r="H8312" s="159" t="n">
        <v>6415</v>
      </c>
      <c r="I8312" s="160" t="n">
        <v>34495.75</v>
      </c>
      <c r="J8312" s="160" t="n">
        <v>1165.76</v>
      </c>
      <c r="K8312" s="160" t="n">
        <v>33329.99</v>
      </c>
      <c r="L8312" s="160" t="n">
        <v>9946.73</v>
      </c>
    </row>
    <row r="8313">
      <c r="A8313" s="176" t="n">
        <v>46143</v>
      </c>
      <c r="B8313" s="104" t="inlineStr">
        <is>
          <t>2025/26</t>
        </is>
      </c>
      <c r="C8313" s="104" t="inlineStr">
        <is>
          <t>HC-120</t>
        </is>
      </c>
      <c r="D8313" s="104" t="inlineStr">
        <is>
          <t>Sud-Ouest</t>
        </is>
      </c>
      <c r="E8313" s="104" t="inlineStr">
        <is>
          <t>À emporter</t>
        </is>
      </c>
      <c r="F8313" s="104" t="n">
        <v>30</v>
      </c>
      <c r="G8313" s="159" t="n">
        <v>1913</v>
      </c>
      <c r="H8313" s="159" t="n">
        <v>4929</v>
      </c>
      <c r="I8313" s="160" t="n">
        <v>23810.1</v>
      </c>
      <c r="J8313" s="160" t="n">
        <v>697.11</v>
      </c>
      <c r="K8313" s="160" t="n">
        <v>23112.99</v>
      </c>
      <c r="L8313" s="160" t="n">
        <v>6924.73</v>
      </c>
    </row>
    <row r="8314">
      <c r="A8314" s="176" t="n">
        <v>46174</v>
      </c>
      <c r="B8314" s="104" t="inlineStr">
        <is>
          <t>2025/26</t>
        </is>
      </c>
      <c r="C8314" s="104" t="inlineStr">
        <is>
          <t>HC-001</t>
        </is>
      </c>
      <c r="D8314" s="104" t="inlineStr">
        <is>
          <t>Île-de-France</t>
        </is>
      </c>
      <c r="E8314" s="104" t="inlineStr">
        <is>
          <t>Livraison</t>
        </is>
      </c>
      <c r="F8314" s="104" t="n">
        <v>30</v>
      </c>
      <c r="G8314" s="159" t="n">
        <v>3171</v>
      </c>
      <c r="H8314" s="159" t="n">
        <v>7938</v>
      </c>
      <c r="I8314" s="160" t="n">
        <v>53847.19</v>
      </c>
      <c r="J8314" s="160" t="n">
        <v>3348.17</v>
      </c>
      <c r="K8314" s="160" t="n">
        <v>50499.02</v>
      </c>
      <c r="L8314" s="160" t="n">
        <v>15577.27</v>
      </c>
    </row>
    <row r="8315">
      <c r="A8315" s="176" t="n">
        <v>46174</v>
      </c>
      <c r="B8315" s="104" t="inlineStr">
        <is>
          <t>2025/26</t>
        </is>
      </c>
      <c r="C8315" s="104" t="inlineStr">
        <is>
          <t>HC-001</t>
        </is>
      </c>
      <c r="D8315" s="104" t="inlineStr">
        <is>
          <t>Île-de-France</t>
        </is>
      </c>
      <c r="E8315" s="104" t="inlineStr">
        <is>
          <t>Sur place</t>
        </is>
      </c>
      <c r="F8315" s="104" t="n">
        <v>30</v>
      </c>
      <c r="G8315" s="159" t="n">
        <v>5638</v>
      </c>
      <c r="H8315" s="159" t="n">
        <v>14688</v>
      </c>
      <c r="I8315" s="160" t="n">
        <v>76471.25999999999</v>
      </c>
      <c r="J8315" s="160" t="n">
        <v>2305.3</v>
      </c>
      <c r="K8315" s="160" t="n">
        <v>74165.96000000001</v>
      </c>
      <c r="L8315" s="160" t="n">
        <v>22076.53</v>
      </c>
    </row>
    <row r="8316">
      <c r="A8316" s="176" t="n">
        <v>46174</v>
      </c>
      <c r="B8316" s="104" t="inlineStr">
        <is>
          <t>2025/26</t>
        </is>
      </c>
      <c r="C8316" s="104" t="inlineStr">
        <is>
          <t>HC-001</t>
        </is>
      </c>
      <c r="D8316" s="104" t="inlineStr">
        <is>
          <t>Île-de-France</t>
        </is>
      </c>
      <c r="E8316" s="104" t="inlineStr">
        <is>
          <t>À emporter</t>
        </is>
      </c>
      <c r="F8316" s="104" t="n">
        <v>29</v>
      </c>
      <c r="G8316" s="159" t="n">
        <v>4360</v>
      </c>
      <c r="H8316" s="159" t="n">
        <v>11259</v>
      </c>
      <c r="I8316" s="160" t="n">
        <v>54062.28</v>
      </c>
      <c r="J8316" s="160" t="n">
        <v>1472.78</v>
      </c>
      <c r="K8316" s="160" t="n">
        <v>52589.5</v>
      </c>
      <c r="L8316" s="160" t="n">
        <v>15727.08</v>
      </c>
    </row>
    <row r="8317">
      <c r="A8317" s="176" t="n">
        <v>46174</v>
      </c>
      <c r="B8317" s="104" t="inlineStr">
        <is>
          <t>2025/26</t>
        </is>
      </c>
      <c r="C8317" s="104" t="inlineStr">
        <is>
          <t>HC-002</t>
        </is>
      </c>
      <c r="D8317" s="104" t="inlineStr">
        <is>
          <t>Nord-Ouest</t>
        </is>
      </c>
      <c r="E8317" s="104" t="inlineStr">
        <is>
          <t>Drive</t>
        </is>
      </c>
      <c r="F8317" s="104" t="n">
        <v>29</v>
      </c>
      <c r="G8317" s="159" t="n">
        <v>1050</v>
      </c>
      <c r="H8317" s="159" t="n">
        <v>2599</v>
      </c>
      <c r="I8317" s="160" t="n">
        <v>14772.45</v>
      </c>
      <c r="J8317" s="160" t="n">
        <v>463.3</v>
      </c>
      <c r="K8317" s="160" t="n">
        <v>14309.15</v>
      </c>
      <c r="L8317" s="160" t="n">
        <v>4283.13</v>
      </c>
    </row>
    <row r="8318">
      <c r="A8318" s="176" t="n">
        <v>46174</v>
      </c>
      <c r="B8318" s="104" t="inlineStr">
        <is>
          <t>2025/26</t>
        </is>
      </c>
      <c r="C8318" s="104" t="inlineStr">
        <is>
          <t>HC-002</t>
        </is>
      </c>
      <c r="D8318" s="104" t="inlineStr">
        <is>
          <t>Nord-Ouest</t>
        </is>
      </c>
      <c r="E8318" s="104" t="inlineStr">
        <is>
          <t>Livraison</t>
        </is>
      </c>
      <c r="F8318" s="104" t="n">
        <v>30</v>
      </c>
      <c r="G8318" s="159" t="n">
        <v>1331</v>
      </c>
      <c r="H8318" s="159" t="n">
        <v>3515</v>
      </c>
      <c r="I8318" s="160" t="n">
        <v>23022.34</v>
      </c>
      <c r="J8318" s="160" t="n">
        <v>1406.98</v>
      </c>
      <c r="K8318" s="160" t="n">
        <v>21615.36</v>
      </c>
      <c r="L8318" s="160" t="n">
        <v>6694.03</v>
      </c>
    </row>
    <row r="8319">
      <c r="A8319" s="176" t="n">
        <v>46174</v>
      </c>
      <c r="B8319" s="104" t="inlineStr">
        <is>
          <t>2025/26</t>
        </is>
      </c>
      <c r="C8319" s="104" t="inlineStr">
        <is>
          <t>HC-002</t>
        </is>
      </c>
      <c r="D8319" s="104" t="inlineStr">
        <is>
          <t>Nord-Ouest</t>
        </is>
      </c>
      <c r="E8319" s="104" t="inlineStr">
        <is>
          <t>Sur place</t>
        </is>
      </c>
      <c r="F8319" s="104" t="n">
        <v>30</v>
      </c>
      <c r="G8319" s="159" t="n">
        <v>2647</v>
      </c>
      <c r="H8319" s="159" t="n">
        <v>6755</v>
      </c>
      <c r="I8319" s="160" t="n">
        <v>35633.89</v>
      </c>
      <c r="J8319" s="160" t="n">
        <v>1080</v>
      </c>
      <c r="K8319" s="160" t="n">
        <v>34553.89</v>
      </c>
      <c r="L8319" s="160" t="n">
        <v>10229.62</v>
      </c>
    </row>
    <row r="8320">
      <c r="A8320" s="176" t="n">
        <v>46174</v>
      </c>
      <c r="B8320" s="104" t="inlineStr">
        <is>
          <t>2025/26</t>
        </is>
      </c>
      <c r="C8320" s="104" t="inlineStr">
        <is>
          <t>HC-002</t>
        </is>
      </c>
      <c r="D8320" s="104" t="inlineStr">
        <is>
          <t>Nord-Ouest</t>
        </is>
      </c>
      <c r="E8320" s="104" t="inlineStr">
        <is>
          <t>À emporter</t>
        </is>
      </c>
      <c r="F8320" s="104" t="n">
        <v>30</v>
      </c>
      <c r="G8320" s="159" t="n">
        <v>2012</v>
      </c>
      <c r="H8320" s="159" t="n">
        <v>5037</v>
      </c>
      <c r="I8320" s="160" t="n">
        <v>25055.67</v>
      </c>
      <c r="J8320" s="160" t="n">
        <v>776.03</v>
      </c>
      <c r="K8320" s="160" t="n">
        <v>24279.64</v>
      </c>
      <c r="L8320" s="160" t="n">
        <v>7251.83</v>
      </c>
    </row>
    <row r="8321">
      <c r="A8321" s="176" t="n">
        <v>46174</v>
      </c>
      <c r="B8321" s="104" t="inlineStr">
        <is>
          <t>2025/26</t>
        </is>
      </c>
      <c r="C8321" s="104" t="inlineStr">
        <is>
          <t>HC-003</t>
        </is>
      </c>
      <c r="D8321" s="104" t="inlineStr">
        <is>
          <t>Sud-Est</t>
        </is>
      </c>
      <c r="E8321" s="104" t="inlineStr">
        <is>
          <t>Drive</t>
        </is>
      </c>
      <c r="F8321" s="104" t="n">
        <v>28</v>
      </c>
      <c r="G8321" s="159" t="n">
        <v>1365</v>
      </c>
      <c r="H8321" s="159" t="n">
        <v>3476</v>
      </c>
      <c r="I8321" s="160" t="n">
        <v>19525.8</v>
      </c>
      <c r="J8321" s="160" t="n">
        <v>592.47</v>
      </c>
      <c r="K8321" s="160" t="n">
        <v>18933.33</v>
      </c>
      <c r="L8321" s="160" t="n">
        <v>5653.61</v>
      </c>
    </row>
    <row r="8322">
      <c r="A8322" s="176" t="n">
        <v>46174</v>
      </c>
      <c r="B8322" s="104" t="inlineStr">
        <is>
          <t>2025/26</t>
        </is>
      </c>
      <c r="C8322" s="104" t="inlineStr">
        <is>
          <t>HC-003</t>
        </is>
      </c>
      <c r="D8322" s="104" t="inlineStr">
        <is>
          <t>Sud-Est</t>
        </is>
      </c>
      <c r="E8322" s="104" t="inlineStr">
        <is>
          <t>Livraison</t>
        </is>
      </c>
      <c r="F8322" s="104" t="n">
        <v>30</v>
      </c>
      <c r="G8322" s="159" t="n">
        <v>1898</v>
      </c>
      <c r="H8322" s="159" t="n">
        <v>4966</v>
      </c>
      <c r="I8322" s="160" t="n">
        <v>32228.04</v>
      </c>
      <c r="J8322" s="160" t="n">
        <v>1981.68</v>
      </c>
      <c r="K8322" s="160" t="n">
        <v>30246.36</v>
      </c>
      <c r="L8322" s="160" t="n">
        <v>9403.74</v>
      </c>
    </row>
    <row r="8323">
      <c r="A8323" s="176" t="n">
        <v>46174</v>
      </c>
      <c r="B8323" s="104" t="inlineStr">
        <is>
          <t>2025/26</t>
        </is>
      </c>
      <c r="C8323" s="104" t="inlineStr">
        <is>
          <t>HC-003</t>
        </is>
      </c>
      <c r="D8323" s="104" t="inlineStr">
        <is>
          <t>Sud-Est</t>
        </is>
      </c>
      <c r="E8323" s="104" t="inlineStr">
        <is>
          <t>Sur place</t>
        </is>
      </c>
      <c r="F8323" s="104" t="n">
        <v>29</v>
      </c>
      <c r="G8323" s="159" t="n">
        <v>3502</v>
      </c>
      <c r="H8323" s="159" t="n">
        <v>8863</v>
      </c>
      <c r="I8323" s="160" t="n">
        <v>47091.25</v>
      </c>
      <c r="J8323" s="160" t="n">
        <v>1550.68</v>
      </c>
      <c r="K8323" s="160" t="n">
        <v>45540.57</v>
      </c>
      <c r="L8323" s="160" t="n">
        <v>13564.61</v>
      </c>
    </row>
    <row r="8324">
      <c r="A8324" s="176" t="n">
        <v>46174</v>
      </c>
      <c r="B8324" s="104" t="inlineStr">
        <is>
          <t>2025/26</t>
        </is>
      </c>
      <c r="C8324" s="104" t="inlineStr">
        <is>
          <t>HC-003</t>
        </is>
      </c>
      <c r="D8324" s="104" t="inlineStr">
        <is>
          <t>Sud-Est</t>
        </is>
      </c>
      <c r="E8324" s="104" t="inlineStr">
        <is>
          <t>À emporter</t>
        </is>
      </c>
      <c r="F8324" s="104" t="n">
        <v>30</v>
      </c>
      <c r="G8324" s="159" t="n">
        <v>2635</v>
      </c>
      <c r="H8324" s="159" t="n">
        <v>6673</v>
      </c>
      <c r="I8324" s="160" t="n">
        <v>33068.54</v>
      </c>
      <c r="J8324" s="160" t="n">
        <v>902.55</v>
      </c>
      <c r="K8324" s="160" t="n">
        <v>32165.99</v>
      </c>
      <c r="L8324" s="160" t="n">
        <v>9613.719999999999</v>
      </c>
    </row>
    <row r="8325">
      <c r="A8325" s="176" t="n">
        <v>46174</v>
      </c>
      <c r="B8325" s="104" t="inlineStr">
        <is>
          <t>2025/26</t>
        </is>
      </c>
      <c r="C8325" s="104" t="inlineStr">
        <is>
          <t>HC-004</t>
        </is>
      </c>
      <c r="D8325" s="104" t="inlineStr">
        <is>
          <t>Sud-Ouest</t>
        </is>
      </c>
      <c r="E8325" s="104" t="inlineStr">
        <is>
          <t>Drive</t>
        </is>
      </c>
      <c r="F8325" s="104" t="n">
        <v>29</v>
      </c>
      <c r="G8325" s="159" t="n">
        <v>1318</v>
      </c>
      <c r="H8325" s="159" t="n">
        <v>3361</v>
      </c>
      <c r="I8325" s="160" t="n">
        <v>18895.87</v>
      </c>
      <c r="J8325" s="160" t="n">
        <v>590.92</v>
      </c>
      <c r="K8325" s="160" t="n">
        <v>18304.95</v>
      </c>
      <c r="L8325" s="160" t="n">
        <v>5483.83</v>
      </c>
    </row>
    <row r="8326">
      <c r="A8326" s="176" t="n">
        <v>46174</v>
      </c>
      <c r="B8326" s="104" t="inlineStr">
        <is>
          <t>2025/26</t>
        </is>
      </c>
      <c r="C8326" s="104" t="inlineStr">
        <is>
          <t>HC-004</t>
        </is>
      </c>
      <c r="D8326" s="104" t="inlineStr">
        <is>
          <t>Sud-Ouest</t>
        </is>
      </c>
      <c r="E8326" s="104" t="inlineStr">
        <is>
          <t>Livraison</t>
        </is>
      </c>
      <c r="F8326" s="104" t="n">
        <v>30</v>
      </c>
      <c r="G8326" s="159" t="n">
        <v>1723</v>
      </c>
      <c r="H8326" s="159" t="n">
        <v>4336</v>
      </c>
      <c r="I8326" s="160" t="n">
        <v>29090.33</v>
      </c>
      <c r="J8326" s="160" t="n">
        <v>1727.29</v>
      </c>
      <c r="K8326" s="160" t="n">
        <v>27363.04</v>
      </c>
      <c r="L8326" s="160" t="n">
        <v>8463.379999999999</v>
      </c>
    </row>
    <row r="8327">
      <c r="A8327" s="176" t="n">
        <v>46174</v>
      </c>
      <c r="B8327" s="104" t="inlineStr">
        <is>
          <t>2025/26</t>
        </is>
      </c>
      <c r="C8327" s="104" t="inlineStr">
        <is>
          <t>HC-004</t>
        </is>
      </c>
      <c r="D8327" s="104" t="inlineStr">
        <is>
          <t>Sud-Ouest</t>
        </is>
      </c>
      <c r="E8327" s="104" t="inlineStr">
        <is>
          <t>Sur place</t>
        </is>
      </c>
      <c r="F8327" s="104" t="n">
        <v>30</v>
      </c>
      <c r="G8327" s="159" t="n">
        <v>3081</v>
      </c>
      <c r="H8327" s="159" t="n">
        <v>7577</v>
      </c>
      <c r="I8327" s="160" t="n">
        <v>41552.03</v>
      </c>
      <c r="J8327" s="160" t="n">
        <v>1236.77</v>
      </c>
      <c r="K8327" s="160" t="n">
        <v>40315.26</v>
      </c>
      <c r="L8327" s="160" t="n">
        <v>11925.5</v>
      </c>
    </row>
    <row r="8328">
      <c r="A8328" s="176" t="n">
        <v>46174</v>
      </c>
      <c r="B8328" s="104" t="inlineStr">
        <is>
          <t>2025/26</t>
        </is>
      </c>
      <c r="C8328" s="104" t="inlineStr">
        <is>
          <t>HC-004</t>
        </is>
      </c>
      <c r="D8328" s="104" t="inlineStr">
        <is>
          <t>Sud-Ouest</t>
        </is>
      </c>
      <c r="E8328" s="104" t="inlineStr">
        <is>
          <t>À emporter</t>
        </is>
      </c>
      <c r="F8328" s="104" t="n">
        <v>29</v>
      </c>
      <c r="G8328" s="159" t="n">
        <v>2327</v>
      </c>
      <c r="H8328" s="159" t="n">
        <v>6023</v>
      </c>
      <c r="I8328" s="160" t="n">
        <v>29097.14</v>
      </c>
      <c r="J8328" s="160" t="n">
        <v>913.27</v>
      </c>
      <c r="K8328" s="160" t="n">
        <v>28183.87</v>
      </c>
      <c r="L8328" s="160" t="n">
        <v>8378.389999999999</v>
      </c>
    </row>
    <row r="8329">
      <c r="A8329" s="176" t="n">
        <v>46174</v>
      </c>
      <c r="B8329" s="104" t="inlineStr">
        <is>
          <t>2025/26</t>
        </is>
      </c>
      <c r="C8329" s="104" t="inlineStr">
        <is>
          <t>HC-005</t>
        </is>
      </c>
      <c r="D8329" s="104" t="inlineStr">
        <is>
          <t>Île-de-France</t>
        </is>
      </c>
      <c r="E8329" s="104" t="inlineStr">
        <is>
          <t>Livraison</t>
        </is>
      </c>
      <c r="F8329" s="104" t="n">
        <v>30</v>
      </c>
      <c r="G8329" s="159" t="n">
        <v>2572</v>
      </c>
      <c r="H8329" s="159" t="n">
        <v>6736</v>
      </c>
      <c r="I8329" s="160" t="n">
        <v>43511.94</v>
      </c>
      <c r="J8329" s="160" t="n">
        <v>2671.7</v>
      </c>
      <c r="K8329" s="160" t="n">
        <v>40840.24</v>
      </c>
      <c r="L8329" s="160" t="n">
        <v>12584.03</v>
      </c>
    </row>
    <row r="8330">
      <c r="A8330" s="176" t="n">
        <v>46174</v>
      </c>
      <c r="B8330" s="104" t="inlineStr">
        <is>
          <t>2025/26</t>
        </is>
      </c>
      <c r="C8330" s="104" t="inlineStr">
        <is>
          <t>HC-005</t>
        </is>
      </c>
      <c r="D8330" s="104" t="inlineStr">
        <is>
          <t>Île-de-France</t>
        </is>
      </c>
      <c r="E8330" s="104" t="inlineStr">
        <is>
          <t>Sur place</t>
        </is>
      </c>
      <c r="F8330" s="104" t="n">
        <v>29</v>
      </c>
      <c r="G8330" s="159" t="n">
        <v>4442</v>
      </c>
      <c r="H8330" s="159" t="n">
        <v>11498</v>
      </c>
      <c r="I8330" s="160" t="n">
        <v>59305.73</v>
      </c>
      <c r="J8330" s="160" t="n">
        <v>1747.81</v>
      </c>
      <c r="K8330" s="160" t="n">
        <v>57557.92</v>
      </c>
      <c r="L8330" s="160" t="n">
        <v>17145.46</v>
      </c>
    </row>
    <row r="8331">
      <c r="A8331" s="176" t="n">
        <v>46174</v>
      </c>
      <c r="B8331" s="104" t="inlineStr">
        <is>
          <t>2025/26</t>
        </is>
      </c>
      <c r="C8331" s="104" t="inlineStr">
        <is>
          <t>HC-005</t>
        </is>
      </c>
      <c r="D8331" s="104" t="inlineStr">
        <is>
          <t>Île-de-France</t>
        </is>
      </c>
      <c r="E8331" s="104" t="inlineStr">
        <is>
          <t>À emporter</t>
        </is>
      </c>
      <c r="F8331" s="104" t="n">
        <v>30</v>
      </c>
      <c r="G8331" s="159" t="n">
        <v>3531</v>
      </c>
      <c r="H8331" s="159" t="n">
        <v>9165</v>
      </c>
      <c r="I8331" s="160" t="n">
        <v>43871.08</v>
      </c>
      <c r="J8331" s="160" t="n">
        <v>1387.59</v>
      </c>
      <c r="K8331" s="160" t="n">
        <v>42483.49</v>
      </c>
      <c r="L8331" s="160" t="n">
        <v>12661.4</v>
      </c>
    </row>
    <row r="8332">
      <c r="A8332" s="176" t="n">
        <v>46174</v>
      </c>
      <c r="B8332" s="104" t="inlineStr">
        <is>
          <t>2025/26</t>
        </is>
      </c>
      <c r="C8332" s="104" t="inlineStr">
        <is>
          <t>HC-006</t>
        </is>
      </c>
      <c r="D8332" s="104" t="inlineStr">
        <is>
          <t>Nord-Ouest</t>
        </is>
      </c>
      <c r="E8332" s="104" t="inlineStr">
        <is>
          <t>Livraison</t>
        </is>
      </c>
      <c r="F8332" s="104" t="n">
        <v>30</v>
      </c>
      <c r="G8332" s="159" t="n">
        <v>1545</v>
      </c>
      <c r="H8332" s="159" t="n">
        <v>3978</v>
      </c>
      <c r="I8332" s="160" t="n">
        <v>26633.62</v>
      </c>
      <c r="J8332" s="160" t="n">
        <v>1524.03</v>
      </c>
      <c r="K8332" s="160" t="n">
        <v>25109.59</v>
      </c>
      <c r="L8332" s="160" t="n">
        <v>7792.9</v>
      </c>
    </row>
    <row r="8333">
      <c r="A8333" s="176" t="n">
        <v>46174</v>
      </c>
      <c r="B8333" s="104" t="inlineStr">
        <is>
          <t>2025/26</t>
        </is>
      </c>
      <c r="C8333" s="104" t="inlineStr">
        <is>
          <t>HC-006</t>
        </is>
      </c>
      <c r="D8333" s="104" t="inlineStr">
        <is>
          <t>Nord-Ouest</t>
        </is>
      </c>
      <c r="E8333" s="104" t="inlineStr">
        <is>
          <t>Sur place</t>
        </is>
      </c>
      <c r="F8333" s="104" t="n">
        <v>30</v>
      </c>
      <c r="G8333" s="159" t="n">
        <v>2919</v>
      </c>
      <c r="H8333" s="159" t="n">
        <v>7546</v>
      </c>
      <c r="I8333" s="160" t="n">
        <v>39763.57</v>
      </c>
      <c r="J8333" s="160" t="n">
        <v>1248.42</v>
      </c>
      <c r="K8333" s="160" t="n">
        <v>38515.15</v>
      </c>
      <c r="L8333" s="160" t="n">
        <v>11375.73</v>
      </c>
    </row>
    <row r="8334">
      <c r="A8334" s="176" t="n">
        <v>46174</v>
      </c>
      <c r="B8334" s="104" t="inlineStr">
        <is>
          <t>2025/26</t>
        </is>
      </c>
      <c r="C8334" s="104" t="inlineStr">
        <is>
          <t>HC-006</t>
        </is>
      </c>
      <c r="D8334" s="104" t="inlineStr">
        <is>
          <t>Nord-Ouest</t>
        </is>
      </c>
      <c r="E8334" s="104" t="inlineStr">
        <is>
          <t>À emporter</t>
        </is>
      </c>
      <c r="F8334" s="104" t="n">
        <v>30</v>
      </c>
      <c r="G8334" s="159" t="n">
        <v>2298</v>
      </c>
      <c r="H8334" s="159" t="n">
        <v>6097</v>
      </c>
      <c r="I8334" s="160" t="n">
        <v>28491.03</v>
      </c>
      <c r="J8334" s="160" t="n">
        <v>793.5599999999999</v>
      </c>
      <c r="K8334" s="160" t="n">
        <v>27697.47</v>
      </c>
      <c r="L8334" s="160" t="n">
        <v>8265.74</v>
      </c>
    </row>
    <row r="8335">
      <c r="A8335" s="176" t="n">
        <v>46174</v>
      </c>
      <c r="B8335" s="104" t="inlineStr">
        <is>
          <t>2025/26</t>
        </is>
      </c>
      <c r="C8335" s="104" t="inlineStr">
        <is>
          <t>HC-007</t>
        </is>
      </c>
      <c r="D8335" s="104" t="inlineStr">
        <is>
          <t>Sud-Est</t>
        </is>
      </c>
      <c r="E8335" s="104" t="inlineStr">
        <is>
          <t>Livraison</t>
        </is>
      </c>
      <c r="F8335" s="104" t="n">
        <v>30</v>
      </c>
      <c r="G8335" s="159" t="n">
        <v>1884</v>
      </c>
      <c r="H8335" s="159" t="n">
        <v>4838</v>
      </c>
      <c r="I8335" s="160" t="n">
        <v>31391.93</v>
      </c>
      <c r="J8335" s="160" t="n">
        <v>1811.23</v>
      </c>
      <c r="K8335" s="160" t="n">
        <v>29580.7</v>
      </c>
      <c r="L8335" s="160" t="n">
        <v>9848.709999999999</v>
      </c>
    </row>
    <row r="8336">
      <c r="A8336" s="176" t="n">
        <v>46174</v>
      </c>
      <c r="B8336" s="104" t="inlineStr">
        <is>
          <t>2025/26</t>
        </is>
      </c>
      <c r="C8336" s="104" t="inlineStr">
        <is>
          <t>HC-007</t>
        </is>
      </c>
      <c r="D8336" s="104" t="inlineStr">
        <is>
          <t>Sud-Est</t>
        </is>
      </c>
      <c r="E8336" s="104" t="inlineStr">
        <is>
          <t>Sur place</t>
        </is>
      </c>
      <c r="F8336" s="104" t="n">
        <v>30</v>
      </c>
      <c r="G8336" s="159" t="n">
        <v>3254</v>
      </c>
      <c r="H8336" s="159" t="n">
        <v>8063</v>
      </c>
      <c r="I8336" s="160" t="n">
        <v>44109.18</v>
      </c>
      <c r="J8336" s="160" t="n">
        <v>1313.55</v>
      </c>
      <c r="K8336" s="160" t="n">
        <v>42795.63</v>
      </c>
      <c r="L8336" s="160" t="n">
        <v>13876.12</v>
      </c>
    </row>
    <row r="8337">
      <c r="A8337" s="176" t="n">
        <v>46174</v>
      </c>
      <c r="B8337" s="104" t="inlineStr">
        <is>
          <t>2025/26</t>
        </is>
      </c>
      <c r="C8337" s="104" t="inlineStr">
        <is>
          <t>HC-007</t>
        </is>
      </c>
      <c r="D8337" s="104" t="inlineStr">
        <is>
          <t>Sud-Est</t>
        </is>
      </c>
      <c r="E8337" s="104" t="inlineStr">
        <is>
          <t>À emporter</t>
        </is>
      </c>
      <c r="F8337" s="104" t="n">
        <v>27</v>
      </c>
      <c r="G8337" s="159" t="n">
        <v>2400</v>
      </c>
      <c r="H8337" s="159" t="n">
        <v>6200</v>
      </c>
      <c r="I8337" s="160" t="n">
        <v>29712.34</v>
      </c>
      <c r="J8337" s="160" t="n">
        <v>944.39</v>
      </c>
      <c r="K8337" s="160" t="n">
        <v>28767.95</v>
      </c>
      <c r="L8337" s="160" t="n">
        <v>9345.07</v>
      </c>
    </row>
    <row r="8338">
      <c r="A8338" s="176" t="n">
        <v>46174</v>
      </c>
      <c r="B8338" s="104" t="inlineStr">
        <is>
          <t>2025/26</t>
        </is>
      </c>
      <c r="C8338" s="104" t="inlineStr">
        <is>
          <t>HC-008</t>
        </is>
      </c>
      <c r="D8338" s="104" t="inlineStr">
        <is>
          <t>Sud-Ouest</t>
        </is>
      </c>
      <c r="E8338" s="104" t="inlineStr">
        <is>
          <t>Livraison</t>
        </is>
      </c>
      <c r="F8338" s="104" t="n">
        <v>30</v>
      </c>
      <c r="G8338" s="159" t="n">
        <v>2341</v>
      </c>
      <c r="H8338" s="159" t="n">
        <v>6026</v>
      </c>
      <c r="I8338" s="160" t="n">
        <v>39539.44</v>
      </c>
      <c r="J8338" s="160" t="n">
        <v>2264.59</v>
      </c>
      <c r="K8338" s="160" t="n">
        <v>37274.85</v>
      </c>
      <c r="L8338" s="160" t="n">
        <v>11479.64</v>
      </c>
    </row>
    <row r="8339">
      <c r="A8339" s="176" t="n">
        <v>46174</v>
      </c>
      <c r="B8339" s="104" t="inlineStr">
        <is>
          <t>2025/26</t>
        </is>
      </c>
      <c r="C8339" s="104" t="inlineStr">
        <is>
          <t>HC-008</t>
        </is>
      </c>
      <c r="D8339" s="104" t="inlineStr">
        <is>
          <t>Sud-Ouest</t>
        </is>
      </c>
      <c r="E8339" s="104" t="inlineStr">
        <is>
          <t>Sur place</t>
        </is>
      </c>
      <c r="F8339" s="104" t="n">
        <v>30</v>
      </c>
      <c r="G8339" s="159" t="n">
        <v>4408</v>
      </c>
      <c r="H8339" s="159" t="n">
        <v>11001</v>
      </c>
      <c r="I8339" s="160" t="n">
        <v>59638.89</v>
      </c>
      <c r="J8339" s="160" t="n">
        <v>1776.77</v>
      </c>
      <c r="K8339" s="160" t="n">
        <v>57862.12</v>
      </c>
      <c r="L8339" s="160" t="n">
        <v>17425.71</v>
      </c>
    </row>
    <row r="8340">
      <c r="A8340" s="176" t="n">
        <v>46174</v>
      </c>
      <c r="B8340" s="104" t="inlineStr">
        <is>
          <t>2025/26</t>
        </is>
      </c>
      <c r="C8340" s="104" t="inlineStr">
        <is>
          <t>HC-008</t>
        </is>
      </c>
      <c r="D8340" s="104" t="inlineStr">
        <is>
          <t>Sud-Ouest</t>
        </is>
      </c>
      <c r="E8340" s="104" t="inlineStr">
        <is>
          <t>À emporter</t>
        </is>
      </c>
      <c r="F8340" s="104" t="n">
        <v>29</v>
      </c>
      <c r="G8340" s="159" t="n">
        <v>3161</v>
      </c>
      <c r="H8340" s="159" t="n">
        <v>7916</v>
      </c>
      <c r="I8340" s="160" t="n">
        <v>39258.32</v>
      </c>
      <c r="J8340" s="160" t="n">
        <v>1269.16</v>
      </c>
      <c r="K8340" s="160" t="n">
        <v>37989.16</v>
      </c>
      <c r="L8340" s="160" t="n">
        <v>11337.16</v>
      </c>
    </row>
    <row r="8341">
      <c r="A8341" s="176" t="n">
        <v>46174</v>
      </c>
      <c r="B8341" s="104" t="inlineStr">
        <is>
          <t>2025/26</t>
        </is>
      </c>
      <c r="C8341" s="104" t="inlineStr">
        <is>
          <t>HC-009</t>
        </is>
      </c>
      <c r="D8341" s="104" t="inlineStr">
        <is>
          <t>Île-de-France</t>
        </is>
      </c>
      <c r="E8341" s="104" t="inlineStr">
        <is>
          <t>Livraison</t>
        </is>
      </c>
      <c r="F8341" s="104" t="n">
        <v>30</v>
      </c>
      <c r="G8341" s="159" t="n">
        <v>2565</v>
      </c>
      <c r="H8341" s="159" t="n">
        <v>6591</v>
      </c>
      <c r="I8341" s="160" t="n">
        <v>44528.59</v>
      </c>
      <c r="J8341" s="160" t="n">
        <v>2764.23</v>
      </c>
      <c r="K8341" s="160" t="n">
        <v>41764.36</v>
      </c>
      <c r="L8341" s="160" t="n">
        <v>12957.21</v>
      </c>
    </row>
    <row r="8342">
      <c r="A8342" s="176" t="n">
        <v>46174</v>
      </c>
      <c r="B8342" s="104" t="inlineStr">
        <is>
          <t>2025/26</t>
        </is>
      </c>
      <c r="C8342" s="104" t="inlineStr">
        <is>
          <t>HC-009</t>
        </is>
      </c>
      <c r="D8342" s="104" t="inlineStr">
        <is>
          <t>Île-de-France</t>
        </is>
      </c>
      <c r="E8342" s="104" t="inlineStr">
        <is>
          <t>Sur place</t>
        </is>
      </c>
      <c r="F8342" s="104" t="n">
        <v>30</v>
      </c>
      <c r="G8342" s="159" t="n">
        <v>4866</v>
      </c>
      <c r="H8342" s="159" t="n">
        <v>12218</v>
      </c>
      <c r="I8342" s="160" t="n">
        <v>65384.38</v>
      </c>
      <c r="J8342" s="160" t="n">
        <v>1816.8</v>
      </c>
      <c r="K8342" s="160" t="n">
        <v>63567.58</v>
      </c>
      <c r="L8342" s="160" t="n">
        <v>18958.65</v>
      </c>
    </row>
    <row r="8343">
      <c r="A8343" s="176" t="n">
        <v>46174</v>
      </c>
      <c r="B8343" s="104" t="inlineStr">
        <is>
          <t>2025/26</t>
        </is>
      </c>
      <c r="C8343" s="104" t="inlineStr">
        <is>
          <t>HC-009</t>
        </is>
      </c>
      <c r="D8343" s="104" t="inlineStr">
        <is>
          <t>Île-de-France</t>
        </is>
      </c>
      <c r="E8343" s="104" t="inlineStr">
        <is>
          <t>À emporter</t>
        </is>
      </c>
      <c r="F8343" s="104" t="n">
        <v>30</v>
      </c>
      <c r="G8343" s="159" t="n">
        <v>3894</v>
      </c>
      <c r="H8343" s="159" t="n">
        <v>9411</v>
      </c>
      <c r="I8343" s="160" t="n">
        <v>48007.53</v>
      </c>
      <c r="J8343" s="160" t="n">
        <v>1412.6</v>
      </c>
      <c r="K8343" s="160" t="n">
        <v>46594.93</v>
      </c>
      <c r="L8343" s="160" t="n">
        <v>13906.45</v>
      </c>
    </row>
    <row r="8344">
      <c r="A8344" s="176" t="n">
        <v>46174</v>
      </c>
      <c r="B8344" s="104" t="inlineStr">
        <is>
          <t>2025/26</t>
        </is>
      </c>
      <c r="C8344" s="104" t="inlineStr">
        <is>
          <t>HC-010</t>
        </is>
      </c>
      <c r="D8344" s="104" t="inlineStr">
        <is>
          <t>Nord-Ouest</t>
        </is>
      </c>
      <c r="E8344" s="104" t="inlineStr">
        <is>
          <t>Drive</t>
        </is>
      </c>
      <c r="F8344" s="104" t="n">
        <v>29</v>
      </c>
      <c r="G8344" s="159" t="n">
        <v>1829</v>
      </c>
      <c r="H8344" s="159" t="n">
        <v>4783</v>
      </c>
      <c r="I8344" s="160" t="n">
        <v>25997.97</v>
      </c>
      <c r="J8344" s="160" t="n">
        <v>730.05</v>
      </c>
      <c r="K8344" s="160" t="n">
        <v>25267.92</v>
      </c>
      <c r="L8344" s="160" t="n">
        <v>7539.73</v>
      </c>
    </row>
    <row r="8345">
      <c r="A8345" s="176" t="n">
        <v>46174</v>
      </c>
      <c r="B8345" s="104" t="inlineStr">
        <is>
          <t>2025/26</t>
        </is>
      </c>
      <c r="C8345" s="104" t="inlineStr">
        <is>
          <t>HC-010</t>
        </is>
      </c>
      <c r="D8345" s="104" t="inlineStr">
        <is>
          <t>Nord-Ouest</t>
        </is>
      </c>
      <c r="E8345" s="104" t="inlineStr">
        <is>
          <t>Livraison</t>
        </is>
      </c>
      <c r="F8345" s="104" t="n">
        <v>30</v>
      </c>
      <c r="G8345" s="159" t="n">
        <v>2470</v>
      </c>
      <c r="H8345" s="159" t="n">
        <v>6485</v>
      </c>
      <c r="I8345" s="160" t="n">
        <v>42316.31</v>
      </c>
      <c r="J8345" s="160" t="n">
        <v>2354.16</v>
      </c>
      <c r="K8345" s="160" t="n">
        <v>39962.15</v>
      </c>
      <c r="L8345" s="160" t="n">
        <v>12256.3</v>
      </c>
    </row>
    <row r="8346">
      <c r="A8346" s="176" t="n">
        <v>46174</v>
      </c>
      <c r="B8346" s="104" t="inlineStr">
        <is>
          <t>2025/26</t>
        </is>
      </c>
      <c r="C8346" s="104" t="inlineStr">
        <is>
          <t>HC-010</t>
        </is>
      </c>
      <c r="D8346" s="104" t="inlineStr">
        <is>
          <t>Nord-Ouest</t>
        </is>
      </c>
      <c r="E8346" s="104" t="inlineStr">
        <is>
          <t>Sur place</t>
        </is>
      </c>
      <c r="F8346" s="104" t="n">
        <v>29</v>
      </c>
      <c r="G8346" s="159" t="n">
        <v>4453</v>
      </c>
      <c r="H8346" s="159" t="n">
        <v>11566</v>
      </c>
      <c r="I8346" s="160" t="n">
        <v>60064.36</v>
      </c>
      <c r="J8346" s="160" t="n">
        <v>1738.5</v>
      </c>
      <c r="K8346" s="160" t="n">
        <v>58325.86</v>
      </c>
      <c r="L8346" s="160" t="n">
        <v>17449.27</v>
      </c>
    </row>
    <row r="8347">
      <c r="A8347" s="176" t="n">
        <v>46174</v>
      </c>
      <c r="B8347" s="104" t="inlineStr">
        <is>
          <t>2025/26</t>
        </is>
      </c>
      <c r="C8347" s="104" t="inlineStr">
        <is>
          <t>HC-010</t>
        </is>
      </c>
      <c r="D8347" s="104" t="inlineStr">
        <is>
          <t>Nord-Ouest</t>
        </is>
      </c>
      <c r="E8347" s="104" t="inlineStr">
        <is>
          <t>À emporter</t>
        </is>
      </c>
      <c r="F8347" s="104" t="n">
        <v>30</v>
      </c>
      <c r="G8347" s="159" t="n">
        <v>3556</v>
      </c>
      <c r="H8347" s="159" t="n">
        <v>9149</v>
      </c>
      <c r="I8347" s="160" t="n">
        <v>44113.28</v>
      </c>
      <c r="J8347" s="160" t="n">
        <v>1194.11</v>
      </c>
      <c r="K8347" s="160" t="n">
        <v>42919.17</v>
      </c>
      <c r="L8347" s="160" t="n">
        <v>12765.69</v>
      </c>
    </row>
    <row r="8348">
      <c r="A8348" s="176" t="n">
        <v>46174</v>
      </c>
      <c r="B8348" s="104" t="inlineStr">
        <is>
          <t>2025/26</t>
        </is>
      </c>
      <c r="C8348" s="104" t="inlineStr">
        <is>
          <t>HC-011</t>
        </is>
      </c>
      <c r="D8348" s="104" t="inlineStr">
        <is>
          <t>Sud-Est</t>
        </is>
      </c>
      <c r="E8348" s="104" t="inlineStr">
        <is>
          <t>Livraison</t>
        </is>
      </c>
      <c r="F8348" s="104" t="n">
        <v>30</v>
      </c>
      <c r="G8348" s="159" t="n">
        <v>2342</v>
      </c>
      <c r="H8348" s="159" t="n">
        <v>6155</v>
      </c>
      <c r="I8348" s="160" t="n">
        <v>40884.73</v>
      </c>
      <c r="J8348" s="160" t="n">
        <v>2559.12</v>
      </c>
      <c r="K8348" s="160" t="n">
        <v>38325.61</v>
      </c>
      <c r="L8348" s="160" t="n">
        <v>11868.86</v>
      </c>
    </row>
    <row r="8349">
      <c r="A8349" s="176" t="n">
        <v>46174</v>
      </c>
      <c r="B8349" s="104" t="inlineStr">
        <is>
          <t>2025/26</t>
        </is>
      </c>
      <c r="C8349" s="104" t="inlineStr">
        <is>
          <t>HC-011</t>
        </is>
      </c>
      <c r="D8349" s="104" t="inlineStr">
        <is>
          <t>Sud-Est</t>
        </is>
      </c>
      <c r="E8349" s="104" t="inlineStr">
        <is>
          <t>Sur place</t>
        </is>
      </c>
      <c r="F8349" s="104" t="n">
        <v>30</v>
      </c>
      <c r="G8349" s="159" t="n">
        <v>4650</v>
      </c>
      <c r="H8349" s="159" t="n">
        <v>11901</v>
      </c>
      <c r="I8349" s="160" t="n">
        <v>62762.88</v>
      </c>
      <c r="J8349" s="160" t="n">
        <v>1792.5</v>
      </c>
      <c r="K8349" s="160" t="n">
        <v>60970.38</v>
      </c>
      <c r="L8349" s="160" t="n">
        <v>18180.9</v>
      </c>
    </row>
    <row r="8350">
      <c r="A8350" s="176" t="n">
        <v>46174</v>
      </c>
      <c r="B8350" s="104" t="inlineStr">
        <is>
          <t>2025/26</t>
        </is>
      </c>
      <c r="C8350" s="104" t="inlineStr">
        <is>
          <t>HC-011</t>
        </is>
      </c>
      <c r="D8350" s="104" t="inlineStr">
        <is>
          <t>Sud-Est</t>
        </is>
      </c>
      <c r="E8350" s="104" t="inlineStr">
        <is>
          <t>À emporter</t>
        </is>
      </c>
      <c r="F8350" s="104" t="n">
        <v>30</v>
      </c>
      <c r="G8350" s="159" t="n">
        <v>3603</v>
      </c>
      <c r="H8350" s="159" t="n">
        <v>9061</v>
      </c>
      <c r="I8350" s="160" t="n">
        <v>45293.36</v>
      </c>
      <c r="J8350" s="160" t="n">
        <v>1182.96</v>
      </c>
      <c r="K8350" s="160" t="n">
        <v>44110.4</v>
      </c>
      <c r="L8350" s="160" t="n">
        <v>13137.09</v>
      </c>
    </row>
    <row r="8351">
      <c r="A8351" s="176" t="n">
        <v>46174</v>
      </c>
      <c r="B8351" s="104" t="inlineStr">
        <is>
          <t>2025/26</t>
        </is>
      </c>
      <c r="C8351" s="104" t="inlineStr">
        <is>
          <t>HC-012</t>
        </is>
      </c>
      <c r="D8351" s="104" t="inlineStr">
        <is>
          <t>Sud-Ouest</t>
        </is>
      </c>
      <c r="E8351" s="104" t="inlineStr">
        <is>
          <t>Drive</t>
        </is>
      </c>
      <c r="F8351" s="104" t="n">
        <v>30</v>
      </c>
      <c r="G8351" s="159" t="n">
        <v>881</v>
      </c>
      <c r="H8351" s="159" t="n">
        <v>2283</v>
      </c>
      <c r="I8351" s="160" t="n">
        <v>12495.06</v>
      </c>
      <c r="J8351" s="160" t="n">
        <v>346.67</v>
      </c>
      <c r="K8351" s="160" t="n">
        <v>12148.39</v>
      </c>
      <c r="L8351" s="160" t="n">
        <v>3616.19</v>
      </c>
    </row>
    <row r="8352">
      <c r="A8352" s="176" t="n">
        <v>46174</v>
      </c>
      <c r="B8352" s="104" t="inlineStr">
        <is>
          <t>2025/26</t>
        </is>
      </c>
      <c r="C8352" s="104" t="inlineStr">
        <is>
          <t>HC-012</t>
        </is>
      </c>
      <c r="D8352" s="104" t="inlineStr">
        <is>
          <t>Sud-Ouest</t>
        </is>
      </c>
      <c r="E8352" s="104" t="inlineStr">
        <is>
          <t>Livraison</t>
        </is>
      </c>
      <c r="F8352" s="104" t="n">
        <v>30</v>
      </c>
      <c r="G8352" s="159" t="n">
        <v>1079</v>
      </c>
      <c r="H8352" s="159" t="n">
        <v>2788</v>
      </c>
      <c r="I8352" s="160" t="n">
        <v>18473.1</v>
      </c>
      <c r="J8352" s="160" t="n">
        <v>1128.81</v>
      </c>
      <c r="K8352" s="160" t="n">
        <v>17344.29</v>
      </c>
      <c r="L8352" s="160" t="n">
        <v>5364.71</v>
      </c>
    </row>
    <row r="8353">
      <c r="A8353" s="176" t="n">
        <v>46174</v>
      </c>
      <c r="B8353" s="104" t="inlineStr">
        <is>
          <t>2025/26</t>
        </is>
      </c>
      <c r="C8353" s="104" t="inlineStr">
        <is>
          <t>HC-012</t>
        </is>
      </c>
      <c r="D8353" s="104" t="inlineStr">
        <is>
          <t>Sud-Ouest</t>
        </is>
      </c>
      <c r="E8353" s="104" t="inlineStr">
        <is>
          <t>Sur place</t>
        </is>
      </c>
      <c r="F8353" s="104" t="n">
        <v>30</v>
      </c>
      <c r="G8353" s="159" t="n">
        <v>2109</v>
      </c>
      <c r="H8353" s="159" t="n">
        <v>5199</v>
      </c>
      <c r="I8353" s="160" t="n">
        <v>28180.91</v>
      </c>
      <c r="J8353" s="160" t="n">
        <v>831.04</v>
      </c>
      <c r="K8353" s="160" t="n">
        <v>27349.87</v>
      </c>
      <c r="L8353" s="160" t="n">
        <v>8151.85</v>
      </c>
    </row>
    <row r="8354">
      <c r="A8354" s="176" t="n">
        <v>46174</v>
      </c>
      <c r="B8354" s="104" t="inlineStr">
        <is>
          <t>2025/26</t>
        </is>
      </c>
      <c r="C8354" s="104" t="inlineStr">
        <is>
          <t>HC-012</t>
        </is>
      </c>
      <c r="D8354" s="104" t="inlineStr">
        <is>
          <t>Sud-Ouest</t>
        </is>
      </c>
      <c r="E8354" s="104" t="inlineStr">
        <is>
          <t>À emporter</t>
        </is>
      </c>
      <c r="F8354" s="104" t="n">
        <v>30</v>
      </c>
      <c r="G8354" s="159" t="n">
        <v>1617</v>
      </c>
      <c r="H8354" s="159" t="n">
        <v>4110</v>
      </c>
      <c r="I8354" s="160" t="n">
        <v>20227</v>
      </c>
      <c r="J8354" s="160" t="n">
        <v>615.25</v>
      </c>
      <c r="K8354" s="160" t="n">
        <v>19611.75</v>
      </c>
      <c r="L8354" s="160" t="n">
        <v>5842.16</v>
      </c>
    </row>
    <row r="8355">
      <c r="A8355" s="176" t="n">
        <v>46174</v>
      </c>
      <c r="B8355" s="104" t="inlineStr">
        <is>
          <t>2025/26</t>
        </is>
      </c>
      <c r="C8355" s="104" t="inlineStr">
        <is>
          <t>HC-013</t>
        </is>
      </c>
      <c r="D8355" s="104" t="inlineStr">
        <is>
          <t>Île-de-France</t>
        </is>
      </c>
      <c r="E8355" s="104" t="inlineStr">
        <is>
          <t>Livraison</t>
        </is>
      </c>
      <c r="F8355" s="104" t="n">
        <v>30</v>
      </c>
      <c r="G8355" s="159" t="n">
        <v>1916</v>
      </c>
      <c r="H8355" s="159" t="n">
        <v>5023</v>
      </c>
      <c r="I8355" s="160" t="n">
        <v>32615.37</v>
      </c>
      <c r="J8355" s="160" t="n">
        <v>1884.03</v>
      </c>
      <c r="K8355" s="160" t="n">
        <v>30731.34</v>
      </c>
      <c r="L8355" s="160" t="n">
        <v>9494.129999999999</v>
      </c>
    </row>
    <row r="8356">
      <c r="A8356" s="176" t="n">
        <v>46174</v>
      </c>
      <c r="B8356" s="104" t="inlineStr">
        <is>
          <t>2025/26</t>
        </is>
      </c>
      <c r="C8356" s="104" t="inlineStr">
        <is>
          <t>HC-013</t>
        </is>
      </c>
      <c r="D8356" s="104" t="inlineStr">
        <is>
          <t>Île-de-France</t>
        </is>
      </c>
      <c r="E8356" s="104" t="inlineStr">
        <is>
          <t>Sur place</t>
        </is>
      </c>
      <c r="F8356" s="104" t="n">
        <v>30</v>
      </c>
      <c r="G8356" s="159" t="n">
        <v>3538</v>
      </c>
      <c r="H8356" s="159" t="n">
        <v>9186</v>
      </c>
      <c r="I8356" s="160" t="n">
        <v>47481.3</v>
      </c>
      <c r="J8356" s="160" t="n">
        <v>1380.75</v>
      </c>
      <c r="K8356" s="160" t="n">
        <v>46100.55</v>
      </c>
      <c r="L8356" s="160" t="n">
        <v>13783.83</v>
      </c>
    </row>
    <row r="8357">
      <c r="A8357" s="176" t="n">
        <v>46174</v>
      </c>
      <c r="B8357" s="104" t="inlineStr">
        <is>
          <t>2025/26</t>
        </is>
      </c>
      <c r="C8357" s="104" t="inlineStr">
        <is>
          <t>HC-013</t>
        </is>
      </c>
      <c r="D8357" s="104" t="inlineStr">
        <is>
          <t>Île-de-France</t>
        </is>
      </c>
      <c r="E8357" s="104" t="inlineStr">
        <is>
          <t>À emporter</t>
        </is>
      </c>
      <c r="F8357" s="104" t="n">
        <v>29</v>
      </c>
      <c r="G8357" s="159" t="n">
        <v>2777</v>
      </c>
      <c r="H8357" s="159" t="n">
        <v>6923</v>
      </c>
      <c r="I8357" s="160" t="n">
        <v>34110.91</v>
      </c>
      <c r="J8357" s="160" t="n">
        <v>1040.35</v>
      </c>
      <c r="K8357" s="160" t="n">
        <v>33070.56</v>
      </c>
      <c r="L8357" s="160" t="n">
        <v>9767.43</v>
      </c>
    </row>
    <row r="8358">
      <c r="A8358" s="176" t="n">
        <v>46174</v>
      </c>
      <c r="B8358" s="104" t="inlineStr">
        <is>
          <t>2025/26</t>
        </is>
      </c>
      <c r="C8358" s="104" t="inlineStr">
        <is>
          <t>HC-014</t>
        </is>
      </c>
      <c r="D8358" s="104" t="inlineStr">
        <is>
          <t>Nord-Ouest</t>
        </is>
      </c>
      <c r="E8358" s="104" t="inlineStr">
        <is>
          <t>Livraison</t>
        </is>
      </c>
      <c r="F8358" s="104" t="n">
        <v>30</v>
      </c>
      <c r="G8358" s="159" t="n">
        <v>1665</v>
      </c>
      <c r="H8358" s="159" t="n">
        <v>4326</v>
      </c>
      <c r="I8358" s="160" t="n">
        <v>28523.56</v>
      </c>
      <c r="J8358" s="160" t="n">
        <v>1711.13</v>
      </c>
      <c r="K8358" s="160" t="n">
        <v>26812.43</v>
      </c>
      <c r="L8358" s="160" t="n">
        <v>8315.049999999999</v>
      </c>
    </row>
    <row r="8359">
      <c r="A8359" s="176" t="n">
        <v>46174</v>
      </c>
      <c r="B8359" s="104" t="inlineStr">
        <is>
          <t>2025/26</t>
        </is>
      </c>
      <c r="C8359" s="104" t="inlineStr">
        <is>
          <t>HC-014</t>
        </is>
      </c>
      <c r="D8359" s="104" t="inlineStr">
        <is>
          <t>Nord-Ouest</t>
        </is>
      </c>
      <c r="E8359" s="104" t="inlineStr">
        <is>
          <t>Sur place</t>
        </is>
      </c>
      <c r="F8359" s="104" t="n">
        <v>30</v>
      </c>
      <c r="G8359" s="159" t="n">
        <v>3342</v>
      </c>
      <c r="H8359" s="159" t="n">
        <v>8335</v>
      </c>
      <c r="I8359" s="160" t="n">
        <v>45177.7</v>
      </c>
      <c r="J8359" s="160" t="n">
        <v>1375.11</v>
      </c>
      <c r="K8359" s="160" t="n">
        <v>43802.59</v>
      </c>
      <c r="L8359" s="160" t="n">
        <v>13178.11</v>
      </c>
    </row>
    <row r="8360">
      <c r="A8360" s="176" t="n">
        <v>46174</v>
      </c>
      <c r="B8360" s="104" t="inlineStr">
        <is>
          <t>2025/26</t>
        </is>
      </c>
      <c r="C8360" s="104" t="inlineStr">
        <is>
          <t>HC-014</t>
        </is>
      </c>
      <c r="D8360" s="104" t="inlineStr">
        <is>
          <t>Nord-Ouest</t>
        </is>
      </c>
      <c r="E8360" s="104" t="inlineStr">
        <is>
          <t>À emporter</t>
        </is>
      </c>
      <c r="F8360" s="104" t="n">
        <v>30</v>
      </c>
      <c r="G8360" s="159" t="n">
        <v>2549</v>
      </c>
      <c r="H8360" s="159" t="n">
        <v>6408</v>
      </c>
      <c r="I8360" s="160" t="n">
        <v>31524.81</v>
      </c>
      <c r="J8360" s="160" t="n">
        <v>1023.91</v>
      </c>
      <c r="K8360" s="160" t="n">
        <v>30500.9</v>
      </c>
      <c r="L8360" s="160" t="n">
        <v>9025.98</v>
      </c>
    </row>
    <row r="8361">
      <c r="A8361" s="176" t="n">
        <v>46174</v>
      </c>
      <c r="B8361" s="104" t="inlineStr">
        <is>
          <t>2025/26</t>
        </is>
      </c>
      <c r="C8361" s="104" t="inlineStr">
        <is>
          <t>HC-015</t>
        </is>
      </c>
      <c r="D8361" s="104" t="inlineStr">
        <is>
          <t>Sud-Est</t>
        </is>
      </c>
      <c r="E8361" s="104" t="inlineStr">
        <is>
          <t>Livraison</t>
        </is>
      </c>
      <c r="F8361" s="104" t="n">
        <v>30</v>
      </c>
      <c r="G8361" s="159" t="n">
        <v>1610</v>
      </c>
      <c r="H8361" s="159" t="n">
        <v>4023</v>
      </c>
      <c r="I8361" s="160" t="n">
        <v>27760.5</v>
      </c>
      <c r="J8361" s="160" t="n">
        <v>1680.75</v>
      </c>
      <c r="K8361" s="160" t="n">
        <v>26079.75</v>
      </c>
      <c r="L8361" s="160" t="n">
        <v>8048.03</v>
      </c>
    </row>
    <row r="8362">
      <c r="A8362" s="176" t="n">
        <v>46174</v>
      </c>
      <c r="B8362" s="104" t="inlineStr">
        <is>
          <t>2025/26</t>
        </is>
      </c>
      <c r="C8362" s="104" t="inlineStr">
        <is>
          <t>HC-015</t>
        </is>
      </c>
      <c r="D8362" s="104" t="inlineStr">
        <is>
          <t>Sud-Est</t>
        </is>
      </c>
      <c r="E8362" s="104" t="inlineStr">
        <is>
          <t>Sur place</t>
        </is>
      </c>
      <c r="F8362" s="104" t="n">
        <v>29</v>
      </c>
      <c r="G8362" s="159" t="n">
        <v>3116</v>
      </c>
      <c r="H8362" s="159" t="n">
        <v>8145</v>
      </c>
      <c r="I8362" s="160" t="n">
        <v>42198.6</v>
      </c>
      <c r="J8362" s="160" t="n">
        <v>1288.21</v>
      </c>
      <c r="K8362" s="160" t="n">
        <v>40910.39</v>
      </c>
      <c r="L8362" s="160" t="n">
        <v>12291.38</v>
      </c>
    </row>
    <row r="8363">
      <c r="A8363" s="176" t="n">
        <v>46174</v>
      </c>
      <c r="B8363" s="104" t="inlineStr">
        <is>
          <t>2025/26</t>
        </is>
      </c>
      <c r="C8363" s="104" t="inlineStr">
        <is>
          <t>HC-015</t>
        </is>
      </c>
      <c r="D8363" s="104" t="inlineStr">
        <is>
          <t>Sud-Est</t>
        </is>
      </c>
      <c r="E8363" s="104" t="inlineStr">
        <is>
          <t>À emporter</t>
        </is>
      </c>
      <c r="F8363" s="104" t="n">
        <v>29</v>
      </c>
      <c r="G8363" s="159" t="n">
        <v>2399</v>
      </c>
      <c r="H8363" s="159" t="n">
        <v>5998</v>
      </c>
      <c r="I8363" s="160" t="n">
        <v>29770.66</v>
      </c>
      <c r="J8363" s="160" t="n">
        <v>978.02</v>
      </c>
      <c r="K8363" s="160" t="n">
        <v>28792.64</v>
      </c>
      <c r="L8363" s="160" t="n">
        <v>8552.209999999999</v>
      </c>
    </row>
    <row r="8364">
      <c r="A8364" s="176" t="n">
        <v>46174</v>
      </c>
      <c r="B8364" s="104" t="inlineStr">
        <is>
          <t>2025/26</t>
        </is>
      </c>
      <c r="C8364" s="104" t="inlineStr">
        <is>
          <t>HC-016</t>
        </is>
      </c>
      <c r="D8364" s="104" t="inlineStr">
        <is>
          <t>Sud-Ouest</t>
        </is>
      </c>
      <c r="E8364" s="104" t="inlineStr">
        <is>
          <t>Livraison</t>
        </is>
      </c>
      <c r="F8364" s="104" t="n">
        <v>30</v>
      </c>
      <c r="G8364" s="159" t="n">
        <v>2287</v>
      </c>
      <c r="H8364" s="159" t="n">
        <v>5724</v>
      </c>
      <c r="I8364" s="160" t="n">
        <v>38858.97</v>
      </c>
      <c r="J8364" s="160" t="n">
        <v>2240.75</v>
      </c>
      <c r="K8364" s="160" t="n">
        <v>36618.22</v>
      </c>
      <c r="L8364" s="160" t="n">
        <v>11256.15</v>
      </c>
    </row>
    <row r="8365">
      <c r="A8365" s="176" t="n">
        <v>46174</v>
      </c>
      <c r="B8365" s="104" t="inlineStr">
        <is>
          <t>2025/26</t>
        </is>
      </c>
      <c r="C8365" s="104" t="inlineStr">
        <is>
          <t>HC-016</t>
        </is>
      </c>
      <c r="D8365" s="104" t="inlineStr">
        <is>
          <t>Sud-Ouest</t>
        </is>
      </c>
      <c r="E8365" s="104" t="inlineStr">
        <is>
          <t>Sur place</t>
        </is>
      </c>
      <c r="F8365" s="104" t="n">
        <v>30</v>
      </c>
      <c r="G8365" s="159" t="n">
        <v>4220</v>
      </c>
      <c r="H8365" s="159" t="n">
        <v>10977</v>
      </c>
      <c r="I8365" s="160" t="n">
        <v>55982.4</v>
      </c>
      <c r="J8365" s="160" t="n">
        <v>1704.53</v>
      </c>
      <c r="K8365" s="160" t="n">
        <v>54277.87</v>
      </c>
      <c r="L8365" s="160" t="n">
        <v>16189.8</v>
      </c>
    </row>
    <row r="8366">
      <c r="A8366" s="176" t="n">
        <v>46174</v>
      </c>
      <c r="B8366" s="104" t="inlineStr">
        <is>
          <t>2025/26</t>
        </is>
      </c>
      <c r="C8366" s="104" t="inlineStr">
        <is>
          <t>HC-016</t>
        </is>
      </c>
      <c r="D8366" s="104" t="inlineStr">
        <is>
          <t>Sud-Ouest</t>
        </is>
      </c>
      <c r="E8366" s="104" t="inlineStr">
        <is>
          <t>À emporter</t>
        </is>
      </c>
      <c r="F8366" s="104" t="n">
        <v>29</v>
      </c>
      <c r="G8366" s="159" t="n">
        <v>3200</v>
      </c>
      <c r="H8366" s="159" t="n">
        <v>7866</v>
      </c>
      <c r="I8366" s="160" t="n">
        <v>39675.96</v>
      </c>
      <c r="J8366" s="160" t="n">
        <v>1188.21</v>
      </c>
      <c r="K8366" s="160" t="n">
        <v>38487.75</v>
      </c>
      <c r="L8366" s="160" t="n">
        <v>11479.5</v>
      </c>
    </row>
    <row r="8367">
      <c r="A8367" s="176" t="n">
        <v>46174</v>
      </c>
      <c r="B8367" s="104" t="inlineStr">
        <is>
          <t>2025/26</t>
        </is>
      </c>
      <c r="C8367" s="104" t="inlineStr">
        <is>
          <t>HC-017</t>
        </is>
      </c>
      <c r="D8367" s="104" t="inlineStr">
        <is>
          <t>Île-de-France</t>
        </is>
      </c>
      <c r="E8367" s="104" t="inlineStr">
        <is>
          <t>Drive</t>
        </is>
      </c>
      <c r="F8367" s="104" t="n">
        <v>30</v>
      </c>
      <c r="G8367" s="159" t="n">
        <v>1351</v>
      </c>
      <c r="H8367" s="159" t="n">
        <v>3489</v>
      </c>
      <c r="I8367" s="160" t="n">
        <v>19242.09</v>
      </c>
      <c r="J8367" s="160" t="n">
        <v>599.33</v>
      </c>
      <c r="K8367" s="160" t="n">
        <v>18642.76</v>
      </c>
      <c r="L8367" s="160" t="n">
        <v>5548.11</v>
      </c>
    </row>
    <row r="8368">
      <c r="A8368" s="176" t="n">
        <v>46174</v>
      </c>
      <c r="B8368" s="104" t="inlineStr">
        <is>
          <t>2025/26</t>
        </is>
      </c>
      <c r="C8368" s="104" t="inlineStr">
        <is>
          <t>HC-017</t>
        </is>
      </c>
      <c r="D8368" s="104" t="inlineStr">
        <is>
          <t>Île-de-France</t>
        </is>
      </c>
      <c r="E8368" s="104" t="inlineStr">
        <is>
          <t>Livraison</t>
        </is>
      </c>
      <c r="F8368" s="104" t="n">
        <v>30</v>
      </c>
      <c r="G8368" s="159" t="n">
        <v>1848</v>
      </c>
      <c r="H8368" s="159" t="n">
        <v>4716</v>
      </c>
      <c r="I8368" s="160" t="n">
        <v>30832.24</v>
      </c>
      <c r="J8368" s="160" t="n">
        <v>1777.29</v>
      </c>
      <c r="K8368" s="160" t="n">
        <v>29054.95</v>
      </c>
      <c r="L8368" s="160" t="n">
        <v>9055.379999999999</v>
      </c>
    </row>
    <row r="8369">
      <c r="A8369" s="176" t="n">
        <v>46174</v>
      </c>
      <c r="B8369" s="104" t="inlineStr">
        <is>
          <t>2025/26</t>
        </is>
      </c>
      <c r="C8369" s="104" t="inlineStr">
        <is>
          <t>HC-017</t>
        </is>
      </c>
      <c r="D8369" s="104" t="inlineStr">
        <is>
          <t>Île-de-France</t>
        </is>
      </c>
      <c r="E8369" s="104" t="inlineStr">
        <is>
          <t>Sur place</t>
        </is>
      </c>
      <c r="F8369" s="104" t="n">
        <v>29</v>
      </c>
      <c r="G8369" s="159" t="n">
        <v>3109</v>
      </c>
      <c r="H8369" s="159" t="n">
        <v>7924</v>
      </c>
      <c r="I8369" s="160" t="n">
        <v>41926.42</v>
      </c>
      <c r="J8369" s="160" t="n">
        <v>1461.92</v>
      </c>
      <c r="K8369" s="160" t="n">
        <v>40464.5</v>
      </c>
      <c r="L8369" s="160" t="n">
        <v>12055.32</v>
      </c>
    </row>
    <row r="8370">
      <c r="A8370" s="176" t="n">
        <v>46174</v>
      </c>
      <c r="B8370" s="104" t="inlineStr">
        <is>
          <t>2025/26</t>
        </is>
      </c>
      <c r="C8370" s="104" t="inlineStr">
        <is>
          <t>HC-017</t>
        </is>
      </c>
      <c r="D8370" s="104" t="inlineStr">
        <is>
          <t>Île-de-France</t>
        </is>
      </c>
      <c r="E8370" s="104" t="inlineStr">
        <is>
          <t>À emporter</t>
        </is>
      </c>
      <c r="F8370" s="104" t="n">
        <v>29</v>
      </c>
      <c r="G8370" s="159" t="n">
        <v>2386</v>
      </c>
      <c r="H8370" s="159" t="n">
        <v>5981</v>
      </c>
      <c r="I8370" s="160" t="n">
        <v>29869.17</v>
      </c>
      <c r="J8370" s="160" t="n">
        <v>853.04</v>
      </c>
      <c r="K8370" s="160" t="n">
        <v>29016.13</v>
      </c>
      <c r="L8370" s="160" t="n">
        <v>8596.99</v>
      </c>
    </row>
    <row r="8371">
      <c r="A8371" s="176" t="n">
        <v>46174</v>
      </c>
      <c r="B8371" s="104" t="inlineStr">
        <is>
          <t>2025/26</t>
        </is>
      </c>
      <c r="C8371" s="104" t="inlineStr">
        <is>
          <t>HC-018</t>
        </is>
      </c>
      <c r="D8371" s="104" t="inlineStr">
        <is>
          <t>Nord-Ouest</t>
        </is>
      </c>
      <c r="E8371" s="104" t="inlineStr">
        <is>
          <t>Drive</t>
        </is>
      </c>
      <c r="F8371" s="104" t="n">
        <v>29</v>
      </c>
      <c r="G8371" s="159" t="n">
        <v>790</v>
      </c>
      <c r="H8371" s="159" t="n">
        <v>2086</v>
      </c>
      <c r="I8371" s="160" t="n">
        <v>11371.03</v>
      </c>
      <c r="J8371" s="160" t="n">
        <v>352.62</v>
      </c>
      <c r="K8371" s="160" t="n">
        <v>11018.41</v>
      </c>
      <c r="L8371" s="160" t="n">
        <v>3303.62</v>
      </c>
    </row>
    <row r="8372">
      <c r="A8372" s="176" t="n">
        <v>46174</v>
      </c>
      <c r="B8372" s="104" t="inlineStr">
        <is>
          <t>2025/26</t>
        </is>
      </c>
      <c r="C8372" s="104" t="inlineStr">
        <is>
          <t>HC-018</t>
        </is>
      </c>
      <c r="D8372" s="104" t="inlineStr">
        <is>
          <t>Nord-Ouest</t>
        </is>
      </c>
      <c r="E8372" s="104" t="inlineStr">
        <is>
          <t>Livraison</t>
        </is>
      </c>
      <c r="F8372" s="104" t="n">
        <v>30</v>
      </c>
      <c r="G8372" s="159" t="n">
        <v>1040</v>
      </c>
      <c r="H8372" s="159" t="n">
        <v>2576</v>
      </c>
      <c r="I8372" s="160" t="n">
        <v>17688.4</v>
      </c>
      <c r="J8372" s="160" t="n">
        <v>1089.62</v>
      </c>
      <c r="K8372" s="160" t="n">
        <v>16598.78</v>
      </c>
      <c r="L8372" s="160" t="n">
        <v>5122.64</v>
      </c>
    </row>
    <row r="8373">
      <c r="A8373" s="176" t="n">
        <v>46174</v>
      </c>
      <c r="B8373" s="104" t="inlineStr">
        <is>
          <t>2025/26</t>
        </is>
      </c>
      <c r="C8373" s="104" t="inlineStr">
        <is>
          <t>HC-018</t>
        </is>
      </c>
      <c r="D8373" s="104" t="inlineStr">
        <is>
          <t>Nord-Ouest</t>
        </is>
      </c>
      <c r="E8373" s="104" t="inlineStr">
        <is>
          <t>Sur place</t>
        </is>
      </c>
      <c r="F8373" s="104" t="n">
        <v>30</v>
      </c>
      <c r="G8373" s="159" t="n">
        <v>1986</v>
      </c>
      <c r="H8373" s="159" t="n">
        <v>5022</v>
      </c>
      <c r="I8373" s="160" t="n">
        <v>26881.19</v>
      </c>
      <c r="J8373" s="160" t="n">
        <v>840.5700000000001</v>
      </c>
      <c r="K8373" s="160" t="n">
        <v>26040.62</v>
      </c>
      <c r="L8373" s="160" t="n">
        <v>7783.88</v>
      </c>
    </row>
    <row r="8374">
      <c r="A8374" s="176" t="n">
        <v>46174</v>
      </c>
      <c r="B8374" s="104" t="inlineStr">
        <is>
          <t>2025/26</t>
        </is>
      </c>
      <c r="C8374" s="104" t="inlineStr">
        <is>
          <t>HC-018</t>
        </is>
      </c>
      <c r="D8374" s="104" t="inlineStr">
        <is>
          <t>Nord-Ouest</t>
        </is>
      </c>
      <c r="E8374" s="104" t="inlineStr">
        <is>
          <t>À emporter</t>
        </is>
      </c>
      <c r="F8374" s="104" t="n">
        <v>29</v>
      </c>
      <c r="G8374" s="159" t="n">
        <v>1485</v>
      </c>
      <c r="H8374" s="159" t="n">
        <v>3873</v>
      </c>
      <c r="I8374" s="160" t="n">
        <v>18428.11</v>
      </c>
      <c r="J8374" s="160" t="n">
        <v>514.8200000000001</v>
      </c>
      <c r="K8374" s="160" t="n">
        <v>17913.29</v>
      </c>
      <c r="L8374" s="160" t="n">
        <v>5322.05</v>
      </c>
    </row>
    <row r="8375">
      <c r="A8375" s="176" t="n">
        <v>46174</v>
      </c>
      <c r="B8375" s="104" t="inlineStr">
        <is>
          <t>2025/26</t>
        </is>
      </c>
      <c r="C8375" s="104" t="inlineStr">
        <is>
          <t>HC-019</t>
        </is>
      </c>
      <c r="D8375" s="104" t="inlineStr">
        <is>
          <t>Sud-Est</t>
        </is>
      </c>
      <c r="E8375" s="104" t="inlineStr">
        <is>
          <t>Livraison</t>
        </is>
      </c>
      <c r="F8375" s="104" t="n">
        <v>29</v>
      </c>
      <c r="G8375" s="159" t="n">
        <v>1575</v>
      </c>
      <c r="H8375" s="159" t="n">
        <v>4065</v>
      </c>
      <c r="I8375" s="160" t="n">
        <v>27034.77</v>
      </c>
      <c r="J8375" s="160" t="n">
        <v>1605.42</v>
      </c>
      <c r="K8375" s="160" t="n">
        <v>25429.35</v>
      </c>
      <c r="L8375" s="160" t="n">
        <v>8746.139999999999</v>
      </c>
    </row>
    <row r="8376">
      <c r="A8376" s="176" t="n">
        <v>46174</v>
      </c>
      <c r="B8376" s="104" t="inlineStr">
        <is>
          <t>2025/26</t>
        </is>
      </c>
      <c r="C8376" s="104" t="inlineStr">
        <is>
          <t>HC-019</t>
        </is>
      </c>
      <c r="D8376" s="104" t="inlineStr">
        <is>
          <t>Sud-Est</t>
        </is>
      </c>
      <c r="E8376" s="104" t="inlineStr">
        <is>
          <t>Sur place</t>
        </is>
      </c>
      <c r="F8376" s="104" t="n">
        <v>29</v>
      </c>
      <c r="G8376" s="159" t="n">
        <v>2871</v>
      </c>
      <c r="H8376" s="159" t="n">
        <v>7353</v>
      </c>
      <c r="I8376" s="160" t="n">
        <v>38597.3</v>
      </c>
      <c r="J8376" s="160" t="n">
        <v>1170.45</v>
      </c>
      <c r="K8376" s="160" t="n">
        <v>37426.85</v>
      </c>
      <c r="L8376" s="160" t="n">
        <v>12560.6</v>
      </c>
    </row>
    <row r="8377">
      <c r="A8377" s="176" t="n">
        <v>46174</v>
      </c>
      <c r="B8377" s="104" t="inlineStr">
        <is>
          <t>2025/26</t>
        </is>
      </c>
      <c r="C8377" s="104" t="inlineStr">
        <is>
          <t>HC-019</t>
        </is>
      </c>
      <c r="D8377" s="104" t="inlineStr">
        <is>
          <t>Sud-Est</t>
        </is>
      </c>
      <c r="E8377" s="104" t="inlineStr">
        <is>
          <t>À emporter</t>
        </is>
      </c>
      <c r="F8377" s="104" t="n">
        <v>30</v>
      </c>
      <c r="G8377" s="159" t="n">
        <v>2303</v>
      </c>
      <c r="H8377" s="159" t="n">
        <v>5791</v>
      </c>
      <c r="I8377" s="160" t="n">
        <v>28742.5</v>
      </c>
      <c r="J8377" s="160" t="n">
        <v>944.39</v>
      </c>
      <c r="K8377" s="160" t="n">
        <v>27798.11</v>
      </c>
      <c r="L8377" s="160" t="n">
        <v>9296.379999999999</v>
      </c>
    </row>
    <row r="8378">
      <c r="A8378" s="176" t="n">
        <v>46174</v>
      </c>
      <c r="B8378" s="104" t="inlineStr">
        <is>
          <t>2025/26</t>
        </is>
      </c>
      <c r="C8378" s="104" t="inlineStr">
        <is>
          <t>HC-020</t>
        </is>
      </c>
      <c r="D8378" s="104" t="inlineStr">
        <is>
          <t>Sud-Ouest</t>
        </is>
      </c>
      <c r="E8378" s="104" t="inlineStr">
        <is>
          <t>Livraison</t>
        </is>
      </c>
      <c r="F8378" s="104" t="n">
        <v>30</v>
      </c>
      <c r="G8378" s="159" t="n">
        <v>1759</v>
      </c>
      <c r="H8378" s="159" t="n">
        <v>4517</v>
      </c>
      <c r="I8378" s="160" t="n">
        <v>30403.44</v>
      </c>
      <c r="J8378" s="160" t="n">
        <v>1812.13</v>
      </c>
      <c r="K8378" s="160" t="n">
        <v>28591.31</v>
      </c>
      <c r="L8378" s="160" t="n">
        <v>8839.129999999999</v>
      </c>
    </row>
    <row r="8379">
      <c r="A8379" s="176" t="n">
        <v>46174</v>
      </c>
      <c r="B8379" s="104" t="inlineStr">
        <is>
          <t>2025/26</t>
        </is>
      </c>
      <c r="C8379" s="104" t="inlineStr">
        <is>
          <t>HC-020</t>
        </is>
      </c>
      <c r="D8379" s="104" t="inlineStr">
        <is>
          <t>Sud-Ouest</t>
        </is>
      </c>
      <c r="E8379" s="104" t="inlineStr">
        <is>
          <t>Sur place</t>
        </is>
      </c>
      <c r="F8379" s="104" t="n">
        <v>30</v>
      </c>
      <c r="G8379" s="159" t="n">
        <v>3466</v>
      </c>
      <c r="H8379" s="159" t="n">
        <v>8839</v>
      </c>
      <c r="I8379" s="160" t="n">
        <v>46475.72</v>
      </c>
      <c r="J8379" s="160" t="n">
        <v>1308.68</v>
      </c>
      <c r="K8379" s="160" t="n">
        <v>45167.04</v>
      </c>
      <c r="L8379" s="160" t="n">
        <v>13473.88</v>
      </c>
    </row>
    <row r="8380">
      <c r="A8380" s="176" t="n">
        <v>46174</v>
      </c>
      <c r="B8380" s="104" t="inlineStr">
        <is>
          <t>2025/26</t>
        </is>
      </c>
      <c r="C8380" s="104" t="inlineStr">
        <is>
          <t>HC-020</t>
        </is>
      </c>
      <c r="D8380" s="104" t="inlineStr">
        <is>
          <t>Sud-Ouest</t>
        </is>
      </c>
      <c r="E8380" s="104" t="inlineStr">
        <is>
          <t>À emporter</t>
        </is>
      </c>
      <c r="F8380" s="104" t="n">
        <v>30</v>
      </c>
      <c r="G8380" s="159" t="n">
        <v>2579</v>
      </c>
      <c r="H8380" s="159" t="n">
        <v>6588</v>
      </c>
      <c r="I8380" s="160" t="n">
        <v>31840.61</v>
      </c>
      <c r="J8380" s="160" t="n">
        <v>918.77</v>
      </c>
      <c r="K8380" s="160" t="n">
        <v>30921.84</v>
      </c>
      <c r="L8380" s="160" t="n">
        <v>9204.57</v>
      </c>
    </row>
    <row r="8381">
      <c r="A8381" s="176" t="n">
        <v>46174</v>
      </c>
      <c r="B8381" s="104" t="inlineStr">
        <is>
          <t>2025/26</t>
        </is>
      </c>
      <c r="C8381" s="104" t="inlineStr">
        <is>
          <t>HC-021</t>
        </is>
      </c>
      <c r="D8381" s="104" t="inlineStr">
        <is>
          <t>Île-de-France</t>
        </is>
      </c>
      <c r="E8381" s="104" t="inlineStr">
        <is>
          <t>Drive</t>
        </is>
      </c>
      <c r="F8381" s="104" t="n">
        <v>30</v>
      </c>
      <c r="G8381" s="159" t="n">
        <v>1110</v>
      </c>
      <c r="H8381" s="159" t="n">
        <v>2814</v>
      </c>
      <c r="I8381" s="160" t="n">
        <v>15905.01</v>
      </c>
      <c r="J8381" s="160" t="n">
        <v>477.22</v>
      </c>
      <c r="K8381" s="160" t="n">
        <v>15427.79</v>
      </c>
      <c r="L8381" s="160" t="n">
        <v>4577.77</v>
      </c>
    </row>
    <row r="8382">
      <c r="A8382" s="176" t="n">
        <v>46174</v>
      </c>
      <c r="B8382" s="104" t="inlineStr">
        <is>
          <t>2025/26</t>
        </is>
      </c>
      <c r="C8382" s="104" t="inlineStr">
        <is>
          <t>HC-021</t>
        </is>
      </c>
      <c r="D8382" s="104" t="inlineStr">
        <is>
          <t>Île-de-France</t>
        </is>
      </c>
      <c r="E8382" s="104" t="inlineStr">
        <is>
          <t>Livraison</t>
        </is>
      </c>
      <c r="F8382" s="104" t="n">
        <v>30</v>
      </c>
      <c r="G8382" s="159" t="n">
        <v>1404</v>
      </c>
      <c r="H8382" s="159" t="n">
        <v>3557</v>
      </c>
      <c r="I8382" s="160" t="n">
        <v>24017.45</v>
      </c>
      <c r="J8382" s="160" t="n">
        <v>1408.79</v>
      </c>
      <c r="K8382" s="160" t="n">
        <v>22608.66</v>
      </c>
      <c r="L8382" s="160" t="n">
        <v>7033.27</v>
      </c>
    </row>
    <row r="8383">
      <c r="A8383" s="176" t="n">
        <v>46174</v>
      </c>
      <c r="B8383" s="104" t="inlineStr">
        <is>
          <t>2025/26</t>
        </is>
      </c>
      <c r="C8383" s="104" t="inlineStr">
        <is>
          <t>HC-021</t>
        </is>
      </c>
      <c r="D8383" s="104" t="inlineStr">
        <is>
          <t>Île-de-France</t>
        </is>
      </c>
      <c r="E8383" s="104" t="inlineStr">
        <is>
          <t>Sur place</t>
        </is>
      </c>
      <c r="F8383" s="104" t="n">
        <v>29</v>
      </c>
      <c r="G8383" s="159" t="n">
        <v>2561</v>
      </c>
      <c r="H8383" s="159" t="n">
        <v>6738</v>
      </c>
      <c r="I8383" s="160" t="n">
        <v>34553.05</v>
      </c>
      <c r="J8383" s="160" t="n">
        <v>995.24</v>
      </c>
      <c r="K8383" s="160" t="n">
        <v>33557.81</v>
      </c>
      <c r="L8383" s="160" t="n">
        <v>9997.190000000001</v>
      </c>
    </row>
    <row r="8384">
      <c r="A8384" s="176" t="n">
        <v>46174</v>
      </c>
      <c r="B8384" s="104" t="inlineStr">
        <is>
          <t>2025/26</t>
        </is>
      </c>
      <c r="C8384" s="104" t="inlineStr">
        <is>
          <t>HC-021</t>
        </is>
      </c>
      <c r="D8384" s="104" t="inlineStr">
        <is>
          <t>Île-de-France</t>
        </is>
      </c>
      <c r="E8384" s="104" t="inlineStr">
        <is>
          <t>À emporter</t>
        </is>
      </c>
      <c r="F8384" s="104" t="n">
        <v>30</v>
      </c>
      <c r="G8384" s="159" t="n">
        <v>2033</v>
      </c>
      <c r="H8384" s="159" t="n">
        <v>4996</v>
      </c>
      <c r="I8384" s="160" t="n">
        <v>25356.51</v>
      </c>
      <c r="J8384" s="160" t="n">
        <v>756.4299999999999</v>
      </c>
      <c r="K8384" s="160" t="n">
        <v>24600.08</v>
      </c>
      <c r="L8384" s="160" t="n">
        <v>7338.15</v>
      </c>
    </row>
    <row r="8385">
      <c r="A8385" s="176" t="n">
        <v>46174</v>
      </c>
      <c r="B8385" s="104" t="inlineStr">
        <is>
          <t>2025/26</t>
        </is>
      </c>
      <c r="C8385" s="104" t="inlineStr">
        <is>
          <t>HC-022</t>
        </is>
      </c>
      <c r="D8385" s="104" t="inlineStr">
        <is>
          <t>Nord-Ouest</t>
        </is>
      </c>
      <c r="E8385" s="104" t="inlineStr">
        <is>
          <t>Livraison</t>
        </is>
      </c>
      <c r="F8385" s="104" t="n">
        <v>30</v>
      </c>
      <c r="G8385" s="159" t="n">
        <v>1557</v>
      </c>
      <c r="H8385" s="159" t="n">
        <v>4027</v>
      </c>
      <c r="I8385" s="160" t="n">
        <v>26686.3</v>
      </c>
      <c r="J8385" s="160" t="n">
        <v>1567.21</v>
      </c>
      <c r="K8385" s="160" t="n">
        <v>25119.09</v>
      </c>
      <c r="L8385" s="160" t="n">
        <v>7831.22</v>
      </c>
    </row>
    <row r="8386">
      <c r="A8386" s="176" t="n">
        <v>46174</v>
      </c>
      <c r="B8386" s="104" t="inlineStr">
        <is>
          <t>2025/26</t>
        </is>
      </c>
      <c r="C8386" s="104" t="inlineStr">
        <is>
          <t>HC-022</t>
        </is>
      </c>
      <c r="D8386" s="104" t="inlineStr">
        <is>
          <t>Nord-Ouest</t>
        </is>
      </c>
      <c r="E8386" s="104" t="inlineStr">
        <is>
          <t>Sur place</t>
        </is>
      </c>
      <c r="F8386" s="104" t="n">
        <v>30</v>
      </c>
      <c r="G8386" s="159" t="n">
        <v>2989</v>
      </c>
      <c r="H8386" s="159" t="n">
        <v>7465</v>
      </c>
      <c r="I8386" s="160" t="n">
        <v>40310.39</v>
      </c>
      <c r="J8386" s="160" t="n">
        <v>1347.04</v>
      </c>
      <c r="K8386" s="160" t="n">
        <v>38963.35</v>
      </c>
      <c r="L8386" s="160" t="n">
        <v>11588.25</v>
      </c>
    </row>
    <row r="8387">
      <c r="A8387" s="176" t="n">
        <v>46174</v>
      </c>
      <c r="B8387" s="104" t="inlineStr">
        <is>
          <t>2025/26</t>
        </is>
      </c>
      <c r="C8387" s="104" t="inlineStr">
        <is>
          <t>HC-022</t>
        </is>
      </c>
      <c r="D8387" s="104" t="inlineStr">
        <is>
          <t>Nord-Ouest</t>
        </is>
      </c>
      <c r="E8387" s="104" t="inlineStr">
        <is>
          <t>À emporter</t>
        </is>
      </c>
      <c r="F8387" s="104" t="n">
        <v>30</v>
      </c>
      <c r="G8387" s="159" t="n">
        <v>2302</v>
      </c>
      <c r="H8387" s="159" t="n">
        <v>5931</v>
      </c>
      <c r="I8387" s="160" t="n">
        <v>28546.49</v>
      </c>
      <c r="J8387" s="160" t="n">
        <v>870.92</v>
      </c>
      <c r="K8387" s="160" t="n">
        <v>27675.57</v>
      </c>
      <c r="L8387" s="160" t="n">
        <v>8285.360000000001</v>
      </c>
    </row>
    <row r="8388">
      <c r="A8388" s="176" t="n">
        <v>46174</v>
      </c>
      <c r="B8388" s="104" t="inlineStr">
        <is>
          <t>2025/26</t>
        </is>
      </c>
      <c r="C8388" s="104" t="inlineStr">
        <is>
          <t>HC-023</t>
        </is>
      </c>
      <c r="D8388" s="104" t="inlineStr">
        <is>
          <t>Sud-Est</t>
        </is>
      </c>
      <c r="E8388" s="104" t="inlineStr">
        <is>
          <t>Drive</t>
        </is>
      </c>
      <c r="F8388" s="104" t="n">
        <v>30</v>
      </c>
      <c r="G8388" s="159" t="n">
        <v>1376</v>
      </c>
      <c r="H8388" s="159" t="n">
        <v>3499</v>
      </c>
      <c r="I8388" s="160" t="n">
        <v>19837.59</v>
      </c>
      <c r="J8388" s="160" t="n">
        <v>522.64</v>
      </c>
      <c r="K8388" s="160" t="n">
        <v>19314.95</v>
      </c>
      <c r="L8388" s="160" t="n">
        <v>5787.54</v>
      </c>
    </row>
    <row r="8389">
      <c r="A8389" s="176" t="n">
        <v>46174</v>
      </c>
      <c r="B8389" s="104" t="inlineStr">
        <is>
          <t>2025/26</t>
        </is>
      </c>
      <c r="C8389" s="104" t="inlineStr">
        <is>
          <t>HC-023</t>
        </is>
      </c>
      <c r="D8389" s="104" t="inlineStr">
        <is>
          <t>Sud-Est</t>
        </is>
      </c>
      <c r="E8389" s="104" t="inlineStr">
        <is>
          <t>Livraison</t>
        </is>
      </c>
      <c r="F8389" s="104" t="n">
        <v>30</v>
      </c>
      <c r="G8389" s="159" t="n">
        <v>1706</v>
      </c>
      <c r="H8389" s="159" t="n">
        <v>4525</v>
      </c>
      <c r="I8389" s="160" t="n">
        <v>29301.62</v>
      </c>
      <c r="J8389" s="160" t="n">
        <v>1668.5</v>
      </c>
      <c r="K8389" s="160" t="n">
        <v>27633.12</v>
      </c>
      <c r="L8389" s="160" t="n">
        <v>8586.68</v>
      </c>
    </row>
    <row r="8390">
      <c r="A8390" s="176" t="n">
        <v>46174</v>
      </c>
      <c r="B8390" s="104" t="inlineStr">
        <is>
          <t>2025/26</t>
        </is>
      </c>
      <c r="C8390" s="104" t="inlineStr">
        <is>
          <t>HC-023</t>
        </is>
      </c>
      <c r="D8390" s="104" t="inlineStr">
        <is>
          <t>Sud-Est</t>
        </is>
      </c>
      <c r="E8390" s="104" t="inlineStr">
        <is>
          <t>Sur place</t>
        </is>
      </c>
      <c r="F8390" s="104" t="n">
        <v>30</v>
      </c>
      <c r="G8390" s="159" t="n">
        <v>3384</v>
      </c>
      <c r="H8390" s="159" t="n">
        <v>8847</v>
      </c>
      <c r="I8390" s="160" t="n">
        <v>45909.54</v>
      </c>
      <c r="J8390" s="160" t="n">
        <v>1255.46</v>
      </c>
      <c r="K8390" s="160" t="n">
        <v>44654.08</v>
      </c>
      <c r="L8390" s="160" t="n">
        <v>13410.39</v>
      </c>
    </row>
    <row r="8391">
      <c r="A8391" s="176" t="n">
        <v>46174</v>
      </c>
      <c r="B8391" s="104" t="inlineStr">
        <is>
          <t>2025/26</t>
        </is>
      </c>
      <c r="C8391" s="104" t="inlineStr">
        <is>
          <t>HC-023</t>
        </is>
      </c>
      <c r="D8391" s="104" t="inlineStr">
        <is>
          <t>Sud-Est</t>
        </is>
      </c>
      <c r="E8391" s="104" t="inlineStr">
        <is>
          <t>À emporter</t>
        </is>
      </c>
      <c r="F8391" s="104" t="n">
        <v>29</v>
      </c>
      <c r="G8391" s="159" t="n">
        <v>2477</v>
      </c>
      <c r="H8391" s="159" t="n">
        <v>6315</v>
      </c>
      <c r="I8391" s="160" t="n">
        <v>30962.96</v>
      </c>
      <c r="J8391" s="160" t="n">
        <v>910.6900000000001</v>
      </c>
      <c r="K8391" s="160" t="n">
        <v>30052.27</v>
      </c>
      <c r="L8391" s="160" t="n">
        <v>8972.67</v>
      </c>
    </row>
    <row r="8392">
      <c r="A8392" s="176" t="n">
        <v>46174</v>
      </c>
      <c r="B8392" s="104" t="inlineStr">
        <is>
          <t>2025/26</t>
        </is>
      </c>
      <c r="C8392" s="104" t="inlineStr">
        <is>
          <t>HC-024</t>
        </is>
      </c>
      <c r="D8392" s="104" t="inlineStr">
        <is>
          <t>Sud-Ouest</t>
        </is>
      </c>
      <c r="E8392" s="104" t="inlineStr">
        <is>
          <t>Livraison</t>
        </is>
      </c>
      <c r="F8392" s="104" t="n">
        <v>30</v>
      </c>
      <c r="G8392" s="159" t="n">
        <v>2225</v>
      </c>
      <c r="H8392" s="159" t="n">
        <v>5759</v>
      </c>
      <c r="I8392" s="160" t="n">
        <v>38073.17</v>
      </c>
      <c r="J8392" s="160" t="n">
        <v>2205.38</v>
      </c>
      <c r="K8392" s="160" t="n">
        <v>35867.79</v>
      </c>
      <c r="L8392" s="160" t="n">
        <v>11080.51</v>
      </c>
    </row>
    <row r="8393">
      <c r="A8393" s="176" t="n">
        <v>46174</v>
      </c>
      <c r="B8393" s="104" t="inlineStr">
        <is>
          <t>2025/26</t>
        </is>
      </c>
      <c r="C8393" s="104" t="inlineStr">
        <is>
          <t>HC-024</t>
        </is>
      </c>
      <c r="D8393" s="104" t="inlineStr">
        <is>
          <t>Sud-Ouest</t>
        </is>
      </c>
      <c r="E8393" s="104" t="inlineStr">
        <is>
          <t>Sur place</t>
        </is>
      </c>
      <c r="F8393" s="104" t="n">
        <v>29</v>
      </c>
      <c r="G8393" s="159" t="n">
        <v>3863</v>
      </c>
      <c r="H8393" s="159" t="n">
        <v>9785</v>
      </c>
      <c r="I8393" s="160" t="n">
        <v>52006.19</v>
      </c>
      <c r="J8393" s="160" t="n">
        <v>1534.5</v>
      </c>
      <c r="K8393" s="160" t="n">
        <v>50471.69</v>
      </c>
      <c r="L8393" s="160" t="n">
        <v>15209.53</v>
      </c>
    </row>
    <row r="8394">
      <c r="A8394" s="176" t="n">
        <v>46174</v>
      </c>
      <c r="B8394" s="104" t="inlineStr">
        <is>
          <t>2025/26</t>
        </is>
      </c>
      <c r="C8394" s="104" t="inlineStr">
        <is>
          <t>HC-024</t>
        </is>
      </c>
      <c r="D8394" s="104" t="inlineStr">
        <is>
          <t>Sud-Ouest</t>
        </is>
      </c>
      <c r="E8394" s="104" t="inlineStr">
        <is>
          <t>À emporter</t>
        </is>
      </c>
      <c r="F8394" s="104" t="n">
        <v>30</v>
      </c>
      <c r="G8394" s="159" t="n">
        <v>3118</v>
      </c>
      <c r="H8394" s="159" t="n">
        <v>8014</v>
      </c>
      <c r="I8394" s="160" t="n">
        <v>38857.74</v>
      </c>
      <c r="J8394" s="160" t="n">
        <v>1139.56</v>
      </c>
      <c r="K8394" s="160" t="n">
        <v>37718.18</v>
      </c>
      <c r="L8394" s="160" t="n">
        <v>11142.22</v>
      </c>
    </row>
    <row r="8395">
      <c r="A8395" s="176" t="n">
        <v>46174</v>
      </c>
      <c r="B8395" s="104" t="inlineStr">
        <is>
          <t>2025/26</t>
        </is>
      </c>
      <c r="C8395" s="104" t="inlineStr">
        <is>
          <t>HC-025</t>
        </is>
      </c>
      <c r="D8395" s="104" t="inlineStr">
        <is>
          <t>Île-de-France</t>
        </is>
      </c>
      <c r="E8395" s="104" t="inlineStr">
        <is>
          <t>Drive</t>
        </is>
      </c>
      <c r="F8395" s="104" t="n">
        <v>30</v>
      </c>
      <c r="G8395" s="159" t="n">
        <v>1789</v>
      </c>
      <c r="H8395" s="159" t="n">
        <v>4655</v>
      </c>
      <c r="I8395" s="160" t="n">
        <v>25536.43</v>
      </c>
      <c r="J8395" s="160" t="n">
        <v>842.6799999999999</v>
      </c>
      <c r="K8395" s="160" t="n">
        <v>24693.75</v>
      </c>
      <c r="L8395" s="160" t="n">
        <v>7328.09</v>
      </c>
    </row>
    <row r="8396">
      <c r="A8396" s="176" t="n">
        <v>46174</v>
      </c>
      <c r="B8396" s="104" t="inlineStr">
        <is>
          <t>2025/26</t>
        </is>
      </c>
      <c r="C8396" s="104" t="inlineStr">
        <is>
          <t>HC-025</t>
        </is>
      </c>
      <c r="D8396" s="104" t="inlineStr">
        <is>
          <t>Île-de-France</t>
        </is>
      </c>
      <c r="E8396" s="104" t="inlineStr">
        <is>
          <t>Livraison</t>
        </is>
      </c>
      <c r="F8396" s="104" t="n">
        <v>30</v>
      </c>
      <c r="G8396" s="159" t="n">
        <v>2200</v>
      </c>
      <c r="H8396" s="159" t="n">
        <v>5454</v>
      </c>
      <c r="I8396" s="160" t="n">
        <v>38267.79</v>
      </c>
      <c r="J8396" s="160" t="n">
        <v>2380.07</v>
      </c>
      <c r="K8396" s="160" t="n">
        <v>35887.72</v>
      </c>
      <c r="L8396" s="160" t="n">
        <v>11146.86</v>
      </c>
    </row>
    <row r="8397">
      <c r="A8397" s="176" t="n">
        <v>46174</v>
      </c>
      <c r="B8397" s="104" t="inlineStr">
        <is>
          <t>2025/26</t>
        </is>
      </c>
      <c r="C8397" s="104" t="inlineStr">
        <is>
          <t>HC-025</t>
        </is>
      </c>
      <c r="D8397" s="104" t="inlineStr">
        <is>
          <t>Île-de-France</t>
        </is>
      </c>
      <c r="E8397" s="104" t="inlineStr">
        <is>
          <t>Sur place</t>
        </is>
      </c>
      <c r="F8397" s="104" t="n">
        <v>30</v>
      </c>
      <c r="G8397" s="159" t="n">
        <v>4357</v>
      </c>
      <c r="H8397" s="159" t="n">
        <v>11123</v>
      </c>
      <c r="I8397" s="160" t="n">
        <v>59041.31</v>
      </c>
      <c r="J8397" s="160" t="n">
        <v>1972.35</v>
      </c>
      <c r="K8397" s="160" t="n">
        <v>57068.96</v>
      </c>
      <c r="L8397" s="160" t="n">
        <v>17004.59</v>
      </c>
    </row>
    <row r="8398">
      <c r="A8398" s="176" t="n">
        <v>46174</v>
      </c>
      <c r="B8398" s="104" t="inlineStr">
        <is>
          <t>2025/26</t>
        </is>
      </c>
      <c r="C8398" s="104" t="inlineStr">
        <is>
          <t>HC-025</t>
        </is>
      </c>
      <c r="D8398" s="104" t="inlineStr">
        <is>
          <t>Île-de-France</t>
        </is>
      </c>
      <c r="E8398" s="104" t="inlineStr">
        <is>
          <t>À emporter</t>
        </is>
      </c>
      <c r="F8398" s="104" t="n">
        <v>30</v>
      </c>
      <c r="G8398" s="159" t="n">
        <v>3406</v>
      </c>
      <c r="H8398" s="159" t="n">
        <v>8449</v>
      </c>
      <c r="I8398" s="160" t="n">
        <v>42021.16</v>
      </c>
      <c r="J8398" s="160" t="n">
        <v>1249.97</v>
      </c>
      <c r="K8398" s="160" t="n">
        <v>40771.19</v>
      </c>
      <c r="L8398" s="160" t="n">
        <v>12124.39</v>
      </c>
    </row>
    <row r="8399">
      <c r="A8399" s="176" t="n">
        <v>46174</v>
      </c>
      <c r="B8399" s="104" t="inlineStr">
        <is>
          <t>2025/26</t>
        </is>
      </c>
      <c r="C8399" s="104" t="inlineStr">
        <is>
          <t>HC-026</t>
        </is>
      </c>
      <c r="D8399" s="104" t="inlineStr">
        <is>
          <t>Nord-Ouest</t>
        </is>
      </c>
      <c r="E8399" s="104" t="inlineStr">
        <is>
          <t>Drive</t>
        </is>
      </c>
      <c r="F8399" s="104" t="n">
        <v>29</v>
      </c>
      <c r="G8399" s="159" t="n">
        <v>1182</v>
      </c>
      <c r="H8399" s="159" t="n">
        <v>2964</v>
      </c>
      <c r="I8399" s="160" t="n">
        <v>16939.54</v>
      </c>
      <c r="J8399" s="160" t="n">
        <v>533.6</v>
      </c>
      <c r="K8399" s="160" t="n">
        <v>16405.94</v>
      </c>
      <c r="L8399" s="160" t="n">
        <v>4901.92</v>
      </c>
    </row>
    <row r="8400">
      <c r="A8400" s="176" t="n">
        <v>46174</v>
      </c>
      <c r="B8400" s="104" t="inlineStr">
        <is>
          <t>2025/26</t>
        </is>
      </c>
      <c r="C8400" s="104" t="inlineStr">
        <is>
          <t>HC-026</t>
        </is>
      </c>
      <c r="D8400" s="104" t="inlineStr">
        <is>
          <t>Nord-Ouest</t>
        </is>
      </c>
      <c r="E8400" s="104" t="inlineStr">
        <is>
          <t>Livraison</t>
        </is>
      </c>
      <c r="F8400" s="104" t="n">
        <v>30</v>
      </c>
      <c r="G8400" s="159" t="n">
        <v>1603</v>
      </c>
      <c r="H8400" s="159" t="n">
        <v>4113</v>
      </c>
      <c r="I8400" s="160" t="n">
        <v>27548.51</v>
      </c>
      <c r="J8400" s="160" t="n">
        <v>1624.88</v>
      </c>
      <c r="K8400" s="160" t="n">
        <v>25923.63</v>
      </c>
      <c r="L8400" s="160" t="n">
        <v>8022.34</v>
      </c>
    </row>
    <row r="8401">
      <c r="A8401" s="176" t="n">
        <v>46174</v>
      </c>
      <c r="B8401" s="104" t="inlineStr">
        <is>
          <t>2025/26</t>
        </is>
      </c>
      <c r="C8401" s="104" t="inlineStr">
        <is>
          <t>HC-026</t>
        </is>
      </c>
      <c r="D8401" s="104" t="inlineStr">
        <is>
          <t>Nord-Ouest</t>
        </is>
      </c>
      <c r="E8401" s="104" t="inlineStr">
        <is>
          <t>Sur place</t>
        </is>
      </c>
      <c r="F8401" s="104" t="n">
        <v>29</v>
      </c>
      <c r="G8401" s="159" t="n">
        <v>2776</v>
      </c>
      <c r="H8401" s="159" t="n">
        <v>7010</v>
      </c>
      <c r="I8401" s="160" t="n">
        <v>37928.81</v>
      </c>
      <c r="J8401" s="160" t="n">
        <v>1201.99</v>
      </c>
      <c r="K8401" s="160" t="n">
        <v>36726.82</v>
      </c>
      <c r="L8401" s="160" t="n">
        <v>10989.16</v>
      </c>
    </row>
    <row r="8402">
      <c r="A8402" s="176" t="n">
        <v>46174</v>
      </c>
      <c r="B8402" s="104" t="inlineStr">
        <is>
          <t>2025/26</t>
        </is>
      </c>
      <c r="C8402" s="104" t="inlineStr">
        <is>
          <t>HC-026</t>
        </is>
      </c>
      <c r="D8402" s="104" t="inlineStr">
        <is>
          <t>Nord-Ouest</t>
        </is>
      </c>
      <c r="E8402" s="104" t="inlineStr">
        <is>
          <t>À emporter</t>
        </is>
      </c>
      <c r="F8402" s="104" t="n">
        <v>30</v>
      </c>
      <c r="G8402" s="159" t="n">
        <v>2114</v>
      </c>
      <c r="H8402" s="159" t="n">
        <v>5252</v>
      </c>
      <c r="I8402" s="160" t="n">
        <v>26164.23</v>
      </c>
      <c r="J8402" s="160" t="n">
        <v>893.54</v>
      </c>
      <c r="K8402" s="160" t="n">
        <v>25270.69</v>
      </c>
      <c r="L8402" s="160" t="n">
        <v>7462.03</v>
      </c>
    </row>
    <row r="8403">
      <c r="A8403" s="176" t="n">
        <v>46174</v>
      </c>
      <c r="B8403" s="104" t="inlineStr">
        <is>
          <t>2025/26</t>
        </is>
      </c>
      <c r="C8403" s="104" t="inlineStr">
        <is>
          <t>HC-027</t>
        </is>
      </c>
      <c r="D8403" s="104" t="inlineStr">
        <is>
          <t>Sud-Est</t>
        </is>
      </c>
      <c r="E8403" s="104" t="inlineStr">
        <is>
          <t>Livraison</t>
        </is>
      </c>
      <c r="F8403" s="104" t="n">
        <v>30</v>
      </c>
      <c r="G8403" s="159" t="n">
        <v>2174</v>
      </c>
      <c r="H8403" s="159" t="n">
        <v>5548</v>
      </c>
      <c r="I8403" s="160" t="n">
        <v>37987.54</v>
      </c>
      <c r="J8403" s="160" t="n">
        <v>2374.99</v>
      </c>
      <c r="K8403" s="160" t="n">
        <v>35612.55</v>
      </c>
      <c r="L8403" s="160" t="n">
        <v>11024.87</v>
      </c>
    </row>
    <row r="8404">
      <c r="A8404" s="176" t="n">
        <v>46174</v>
      </c>
      <c r="B8404" s="104" t="inlineStr">
        <is>
          <t>2025/26</t>
        </is>
      </c>
      <c r="C8404" s="104" t="inlineStr">
        <is>
          <t>HC-027</t>
        </is>
      </c>
      <c r="D8404" s="104" t="inlineStr">
        <is>
          <t>Sud-Est</t>
        </is>
      </c>
      <c r="E8404" s="104" t="inlineStr">
        <is>
          <t>Sur place</t>
        </is>
      </c>
      <c r="F8404" s="104" t="n">
        <v>30</v>
      </c>
      <c r="G8404" s="159" t="n">
        <v>4348</v>
      </c>
      <c r="H8404" s="159" t="n">
        <v>11210</v>
      </c>
      <c r="I8404" s="160" t="n">
        <v>58120.38</v>
      </c>
      <c r="J8404" s="160" t="n">
        <v>1733.77</v>
      </c>
      <c r="K8404" s="160" t="n">
        <v>56386.61</v>
      </c>
      <c r="L8404" s="160" t="n">
        <v>16789.68</v>
      </c>
    </row>
    <row r="8405">
      <c r="A8405" s="176" t="n">
        <v>46174</v>
      </c>
      <c r="B8405" s="104" t="inlineStr">
        <is>
          <t>2025/26</t>
        </is>
      </c>
      <c r="C8405" s="104" t="inlineStr">
        <is>
          <t>HC-027</t>
        </is>
      </c>
      <c r="D8405" s="104" t="inlineStr">
        <is>
          <t>Sud-Est</t>
        </is>
      </c>
      <c r="E8405" s="104" t="inlineStr">
        <is>
          <t>À emporter</t>
        </is>
      </c>
      <c r="F8405" s="104" t="n">
        <v>30</v>
      </c>
      <c r="G8405" s="159" t="n">
        <v>3317</v>
      </c>
      <c r="H8405" s="159" t="n">
        <v>8214</v>
      </c>
      <c r="I8405" s="160" t="n">
        <v>40983.85</v>
      </c>
      <c r="J8405" s="160" t="n">
        <v>1052.12</v>
      </c>
      <c r="K8405" s="160" t="n">
        <v>39931.73</v>
      </c>
      <c r="L8405" s="160" t="n">
        <v>11885.22</v>
      </c>
    </row>
    <row r="8406">
      <c r="A8406" s="176" t="n">
        <v>46174</v>
      </c>
      <c r="B8406" s="104" t="inlineStr">
        <is>
          <t>2025/26</t>
        </is>
      </c>
      <c r="C8406" s="104" t="inlineStr">
        <is>
          <t>HC-028</t>
        </is>
      </c>
      <c r="D8406" s="104" t="inlineStr">
        <is>
          <t>Sud-Ouest</t>
        </is>
      </c>
      <c r="E8406" s="104" t="inlineStr">
        <is>
          <t>Livraison</t>
        </is>
      </c>
      <c r="F8406" s="104" t="n">
        <v>30</v>
      </c>
      <c r="G8406" s="159" t="n">
        <v>1717</v>
      </c>
      <c r="H8406" s="159" t="n">
        <v>4607</v>
      </c>
      <c r="I8406" s="160" t="n">
        <v>29256.36</v>
      </c>
      <c r="J8406" s="160" t="n">
        <v>1680.99</v>
      </c>
      <c r="K8406" s="160" t="n">
        <v>27575.37</v>
      </c>
      <c r="L8406" s="160" t="n">
        <v>8602.6</v>
      </c>
    </row>
    <row r="8407">
      <c r="A8407" s="176" t="n">
        <v>46174</v>
      </c>
      <c r="B8407" s="104" t="inlineStr">
        <is>
          <t>2025/26</t>
        </is>
      </c>
      <c r="C8407" s="104" t="inlineStr">
        <is>
          <t>HC-028</t>
        </is>
      </c>
      <c r="D8407" s="104" t="inlineStr">
        <is>
          <t>Sud-Ouest</t>
        </is>
      </c>
      <c r="E8407" s="104" t="inlineStr">
        <is>
          <t>Sur place</t>
        </is>
      </c>
      <c r="F8407" s="104" t="n">
        <v>28</v>
      </c>
      <c r="G8407" s="159" t="n">
        <v>3069</v>
      </c>
      <c r="H8407" s="159" t="n">
        <v>7903</v>
      </c>
      <c r="I8407" s="160" t="n">
        <v>41128.66</v>
      </c>
      <c r="J8407" s="160" t="n">
        <v>1322.79</v>
      </c>
      <c r="K8407" s="160" t="n">
        <v>39805.87</v>
      </c>
      <c r="L8407" s="160" t="n">
        <v>11775.56</v>
      </c>
    </row>
    <row r="8408">
      <c r="A8408" s="176" t="n">
        <v>46174</v>
      </c>
      <c r="B8408" s="104" t="inlineStr">
        <is>
          <t>2025/26</t>
        </is>
      </c>
      <c r="C8408" s="104" t="inlineStr">
        <is>
          <t>HC-028</t>
        </is>
      </c>
      <c r="D8408" s="104" t="inlineStr">
        <is>
          <t>Sud-Ouest</t>
        </is>
      </c>
      <c r="E8408" s="104" t="inlineStr">
        <is>
          <t>À emporter</t>
        </is>
      </c>
      <c r="F8408" s="104" t="n">
        <v>30</v>
      </c>
      <c r="G8408" s="159" t="n">
        <v>2567</v>
      </c>
      <c r="H8408" s="159" t="n">
        <v>6565</v>
      </c>
      <c r="I8408" s="160" t="n">
        <v>31606.64</v>
      </c>
      <c r="J8408" s="160" t="n">
        <v>966.59</v>
      </c>
      <c r="K8408" s="160" t="n">
        <v>30640.05</v>
      </c>
      <c r="L8408" s="160" t="n">
        <v>9185.049999999999</v>
      </c>
    </row>
    <row r="8409">
      <c r="A8409" s="176" t="n">
        <v>46174</v>
      </c>
      <c r="B8409" s="104" t="inlineStr">
        <is>
          <t>2025/26</t>
        </is>
      </c>
      <c r="C8409" s="104" t="inlineStr">
        <is>
          <t>HC-029</t>
        </is>
      </c>
      <c r="D8409" s="104" t="inlineStr">
        <is>
          <t>Île-de-France</t>
        </is>
      </c>
      <c r="E8409" s="104" t="inlineStr">
        <is>
          <t>Drive</t>
        </is>
      </c>
      <c r="F8409" s="104" t="n">
        <v>29</v>
      </c>
      <c r="G8409" s="159" t="n">
        <v>2225</v>
      </c>
      <c r="H8409" s="159" t="n">
        <v>5726</v>
      </c>
      <c r="I8409" s="160" t="n">
        <v>31792.32</v>
      </c>
      <c r="J8409" s="160" t="n">
        <v>948.88</v>
      </c>
      <c r="K8409" s="160" t="n">
        <v>30843.44</v>
      </c>
      <c r="L8409" s="160" t="n">
        <v>9238.049999999999</v>
      </c>
    </row>
    <row r="8410">
      <c r="A8410" s="176" t="n">
        <v>46174</v>
      </c>
      <c r="B8410" s="104" t="inlineStr">
        <is>
          <t>2025/26</t>
        </is>
      </c>
      <c r="C8410" s="104" t="inlineStr">
        <is>
          <t>HC-029</t>
        </is>
      </c>
      <c r="D8410" s="104" t="inlineStr">
        <is>
          <t>Île-de-France</t>
        </is>
      </c>
      <c r="E8410" s="104" t="inlineStr">
        <is>
          <t>Livraison</t>
        </is>
      </c>
      <c r="F8410" s="104" t="n">
        <v>30</v>
      </c>
      <c r="G8410" s="159" t="n">
        <v>3013</v>
      </c>
      <c r="H8410" s="159" t="n">
        <v>7828</v>
      </c>
      <c r="I8410" s="160" t="n">
        <v>51680.78</v>
      </c>
      <c r="J8410" s="160" t="n">
        <v>3066.2</v>
      </c>
      <c r="K8410" s="160" t="n">
        <v>48614.58</v>
      </c>
      <c r="L8410" s="160" t="n">
        <v>15031.46</v>
      </c>
    </row>
    <row r="8411">
      <c r="A8411" s="176" t="n">
        <v>46174</v>
      </c>
      <c r="B8411" s="104" t="inlineStr">
        <is>
          <t>2025/26</t>
        </is>
      </c>
      <c r="C8411" s="104" t="inlineStr">
        <is>
          <t>HC-029</t>
        </is>
      </c>
      <c r="D8411" s="104" t="inlineStr">
        <is>
          <t>Île-de-France</t>
        </is>
      </c>
      <c r="E8411" s="104" t="inlineStr">
        <is>
          <t>Sur place</t>
        </is>
      </c>
      <c r="F8411" s="104" t="n">
        <v>29</v>
      </c>
      <c r="G8411" s="159" t="n">
        <v>5587</v>
      </c>
      <c r="H8411" s="159" t="n">
        <v>13943</v>
      </c>
      <c r="I8411" s="160" t="n">
        <v>75558.42</v>
      </c>
      <c r="J8411" s="160" t="n">
        <v>2132.32</v>
      </c>
      <c r="K8411" s="160" t="n">
        <v>73426.10000000001</v>
      </c>
      <c r="L8411" s="160" t="n">
        <v>21845.1</v>
      </c>
    </row>
    <row r="8412">
      <c r="A8412" s="176" t="n">
        <v>46174</v>
      </c>
      <c r="B8412" s="104" t="inlineStr">
        <is>
          <t>2025/26</t>
        </is>
      </c>
      <c r="C8412" s="104" t="inlineStr">
        <is>
          <t>HC-029</t>
        </is>
      </c>
      <c r="D8412" s="104" t="inlineStr">
        <is>
          <t>Île-de-France</t>
        </is>
      </c>
      <c r="E8412" s="104" t="inlineStr">
        <is>
          <t>À emporter</t>
        </is>
      </c>
      <c r="F8412" s="104" t="n">
        <v>29</v>
      </c>
      <c r="G8412" s="159" t="n">
        <v>4027</v>
      </c>
      <c r="H8412" s="159" t="n">
        <v>9957</v>
      </c>
      <c r="I8412" s="160" t="n">
        <v>50244.32</v>
      </c>
      <c r="J8412" s="160" t="n">
        <v>1552.91</v>
      </c>
      <c r="K8412" s="160" t="n">
        <v>48691.41</v>
      </c>
      <c r="L8412" s="160" t="n">
        <v>14552.97</v>
      </c>
    </row>
    <row r="8413">
      <c r="A8413" s="176" t="n">
        <v>46174</v>
      </c>
      <c r="B8413" s="104" t="inlineStr">
        <is>
          <t>2025/26</t>
        </is>
      </c>
      <c r="C8413" s="104" t="inlineStr">
        <is>
          <t>HC-030</t>
        </is>
      </c>
      <c r="D8413" s="104" t="inlineStr">
        <is>
          <t>Nord-Ouest</t>
        </is>
      </c>
      <c r="E8413" s="104" t="inlineStr">
        <is>
          <t>Livraison</t>
        </is>
      </c>
      <c r="F8413" s="104" t="n">
        <v>30</v>
      </c>
      <c r="G8413" s="159" t="n">
        <v>2198</v>
      </c>
      <c r="H8413" s="159" t="n">
        <v>5625</v>
      </c>
      <c r="I8413" s="160" t="n">
        <v>36964.32</v>
      </c>
      <c r="J8413" s="160" t="n">
        <v>2074.96</v>
      </c>
      <c r="K8413" s="160" t="n">
        <v>34889.36</v>
      </c>
      <c r="L8413" s="160" t="n">
        <v>10755.28</v>
      </c>
    </row>
    <row r="8414">
      <c r="A8414" s="176" t="n">
        <v>46174</v>
      </c>
      <c r="B8414" s="104" t="inlineStr">
        <is>
          <t>2025/26</t>
        </is>
      </c>
      <c r="C8414" s="104" t="inlineStr">
        <is>
          <t>HC-030</t>
        </is>
      </c>
      <c r="D8414" s="104" t="inlineStr">
        <is>
          <t>Nord-Ouest</t>
        </is>
      </c>
      <c r="E8414" s="104" t="inlineStr">
        <is>
          <t>Sur place</t>
        </is>
      </c>
      <c r="F8414" s="104" t="n">
        <v>28</v>
      </c>
      <c r="G8414" s="159" t="n">
        <v>3548</v>
      </c>
      <c r="H8414" s="159" t="n">
        <v>8971</v>
      </c>
      <c r="I8414" s="160" t="n">
        <v>47171.62</v>
      </c>
      <c r="J8414" s="160" t="n">
        <v>1339.74</v>
      </c>
      <c r="K8414" s="160" t="n">
        <v>45831.88</v>
      </c>
      <c r="L8414" s="160" t="n">
        <v>13746.74</v>
      </c>
    </row>
    <row r="8415">
      <c r="A8415" s="176" t="n">
        <v>46174</v>
      </c>
      <c r="B8415" s="104" t="inlineStr">
        <is>
          <t>2025/26</t>
        </is>
      </c>
      <c r="C8415" s="104" t="inlineStr">
        <is>
          <t>HC-030</t>
        </is>
      </c>
      <c r="D8415" s="104" t="inlineStr">
        <is>
          <t>Nord-Ouest</t>
        </is>
      </c>
      <c r="E8415" s="104" t="inlineStr">
        <is>
          <t>À emporter</t>
        </is>
      </c>
      <c r="F8415" s="104" t="n">
        <v>29</v>
      </c>
      <c r="G8415" s="159" t="n">
        <v>2802</v>
      </c>
      <c r="H8415" s="159" t="n">
        <v>7242</v>
      </c>
      <c r="I8415" s="160" t="n">
        <v>34556.47</v>
      </c>
      <c r="J8415" s="160" t="n">
        <v>1166.67</v>
      </c>
      <c r="K8415" s="160" t="n">
        <v>33389.8</v>
      </c>
      <c r="L8415" s="160" t="n">
        <v>9893.34</v>
      </c>
    </row>
    <row r="8416">
      <c r="A8416" s="176" t="n">
        <v>46174</v>
      </c>
      <c r="B8416" s="104" t="inlineStr">
        <is>
          <t>2025/26</t>
        </is>
      </c>
      <c r="C8416" s="104" t="inlineStr">
        <is>
          <t>HC-031</t>
        </is>
      </c>
      <c r="D8416" s="104" t="inlineStr">
        <is>
          <t>Sud-Est</t>
        </is>
      </c>
      <c r="E8416" s="104" t="inlineStr">
        <is>
          <t>Drive</t>
        </is>
      </c>
      <c r="F8416" s="104" t="n">
        <v>30</v>
      </c>
      <c r="G8416" s="159" t="n">
        <v>1335</v>
      </c>
      <c r="H8416" s="159" t="n">
        <v>3319</v>
      </c>
      <c r="I8416" s="160" t="n">
        <v>19312.78</v>
      </c>
      <c r="J8416" s="160" t="n">
        <v>539.9</v>
      </c>
      <c r="K8416" s="160" t="n">
        <v>18772.88</v>
      </c>
      <c r="L8416" s="160" t="n">
        <v>5563.28</v>
      </c>
    </row>
    <row r="8417">
      <c r="A8417" s="176" t="n">
        <v>46174</v>
      </c>
      <c r="B8417" s="104" t="inlineStr">
        <is>
          <t>2025/26</t>
        </is>
      </c>
      <c r="C8417" s="104" t="inlineStr">
        <is>
          <t>HC-031</t>
        </is>
      </c>
      <c r="D8417" s="104" t="inlineStr">
        <is>
          <t>Sud-Est</t>
        </is>
      </c>
      <c r="E8417" s="104" t="inlineStr">
        <is>
          <t>Livraison</t>
        </is>
      </c>
      <c r="F8417" s="104" t="n">
        <v>30</v>
      </c>
      <c r="G8417" s="159" t="n">
        <v>1751</v>
      </c>
      <c r="H8417" s="159" t="n">
        <v>4456</v>
      </c>
      <c r="I8417" s="160" t="n">
        <v>29596.39</v>
      </c>
      <c r="J8417" s="160" t="n">
        <v>1756.06</v>
      </c>
      <c r="K8417" s="160" t="n">
        <v>27840.33</v>
      </c>
      <c r="L8417" s="160" t="n">
        <v>8589.059999999999</v>
      </c>
    </row>
    <row r="8418">
      <c r="A8418" s="176" t="n">
        <v>46174</v>
      </c>
      <c r="B8418" s="104" t="inlineStr">
        <is>
          <t>2025/26</t>
        </is>
      </c>
      <c r="C8418" s="104" t="inlineStr">
        <is>
          <t>HC-031</t>
        </is>
      </c>
      <c r="D8418" s="104" t="inlineStr">
        <is>
          <t>Sud-Est</t>
        </is>
      </c>
      <c r="E8418" s="104" t="inlineStr">
        <is>
          <t>Sur place</t>
        </is>
      </c>
      <c r="F8418" s="104" t="n">
        <v>30</v>
      </c>
      <c r="G8418" s="159" t="n">
        <v>3189</v>
      </c>
      <c r="H8418" s="159" t="n">
        <v>7777</v>
      </c>
      <c r="I8418" s="160" t="n">
        <v>43549.9</v>
      </c>
      <c r="J8418" s="160" t="n">
        <v>1272.04</v>
      </c>
      <c r="K8418" s="160" t="n">
        <v>42277.86</v>
      </c>
      <c r="L8418" s="160" t="n">
        <v>12641.63</v>
      </c>
    </row>
    <row r="8419">
      <c r="A8419" s="176" t="n">
        <v>46174</v>
      </c>
      <c r="B8419" s="104" t="inlineStr">
        <is>
          <t>2025/26</t>
        </is>
      </c>
      <c r="C8419" s="104" t="inlineStr">
        <is>
          <t>HC-031</t>
        </is>
      </c>
      <c r="D8419" s="104" t="inlineStr">
        <is>
          <t>Sud-Est</t>
        </is>
      </c>
      <c r="E8419" s="104" t="inlineStr">
        <is>
          <t>À emporter</t>
        </is>
      </c>
      <c r="F8419" s="104" t="n">
        <v>29</v>
      </c>
      <c r="G8419" s="159" t="n">
        <v>2414</v>
      </c>
      <c r="H8419" s="159" t="n">
        <v>6157</v>
      </c>
      <c r="I8419" s="160" t="n">
        <v>29791.97</v>
      </c>
      <c r="J8419" s="160" t="n">
        <v>844.3</v>
      </c>
      <c r="K8419" s="160" t="n">
        <v>28947.67</v>
      </c>
      <c r="L8419" s="160" t="n">
        <v>8571.52</v>
      </c>
    </row>
    <row r="8420">
      <c r="A8420" s="176" t="n">
        <v>46174</v>
      </c>
      <c r="B8420" s="104" t="inlineStr">
        <is>
          <t>2025/26</t>
        </is>
      </c>
      <c r="C8420" s="104" t="inlineStr">
        <is>
          <t>HC-032</t>
        </is>
      </c>
      <c r="D8420" s="104" t="inlineStr">
        <is>
          <t>Sud-Ouest</t>
        </is>
      </c>
      <c r="E8420" s="104" t="inlineStr">
        <is>
          <t>Livraison</t>
        </is>
      </c>
      <c r="F8420" s="104" t="n">
        <v>29</v>
      </c>
      <c r="G8420" s="159" t="n">
        <v>1720</v>
      </c>
      <c r="H8420" s="159" t="n">
        <v>4197</v>
      </c>
      <c r="I8420" s="160" t="n">
        <v>29640.95</v>
      </c>
      <c r="J8420" s="160" t="n">
        <v>1778.64</v>
      </c>
      <c r="K8420" s="160" t="n">
        <v>27862.31</v>
      </c>
      <c r="L8420" s="160" t="n">
        <v>8638.83</v>
      </c>
    </row>
    <row r="8421">
      <c r="A8421" s="176" t="n">
        <v>46174</v>
      </c>
      <c r="B8421" s="104" t="inlineStr">
        <is>
          <t>2025/26</t>
        </is>
      </c>
      <c r="C8421" s="104" t="inlineStr">
        <is>
          <t>HC-032</t>
        </is>
      </c>
      <c r="D8421" s="104" t="inlineStr">
        <is>
          <t>Sud-Ouest</t>
        </is>
      </c>
      <c r="E8421" s="104" t="inlineStr">
        <is>
          <t>Sur place</t>
        </is>
      </c>
      <c r="F8421" s="104" t="n">
        <v>30</v>
      </c>
      <c r="G8421" s="159" t="n">
        <v>3375</v>
      </c>
      <c r="H8421" s="159" t="n">
        <v>8626</v>
      </c>
      <c r="I8421" s="160" t="n">
        <v>45866.54</v>
      </c>
      <c r="J8421" s="160" t="n">
        <v>1386.41</v>
      </c>
      <c r="K8421" s="160" t="n">
        <v>44480.13</v>
      </c>
      <c r="L8421" s="160" t="n">
        <v>13272.64</v>
      </c>
    </row>
    <row r="8422">
      <c r="A8422" s="176" t="n">
        <v>46174</v>
      </c>
      <c r="B8422" s="104" t="inlineStr">
        <is>
          <t>2025/26</t>
        </is>
      </c>
      <c r="C8422" s="104" t="inlineStr">
        <is>
          <t>HC-032</t>
        </is>
      </c>
      <c r="D8422" s="104" t="inlineStr">
        <is>
          <t>Sud-Ouest</t>
        </is>
      </c>
      <c r="E8422" s="104" t="inlineStr">
        <is>
          <t>À emporter</t>
        </is>
      </c>
      <c r="F8422" s="104" t="n">
        <v>30</v>
      </c>
      <c r="G8422" s="159" t="n">
        <v>2618</v>
      </c>
      <c r="H8422" s="159" t="n">
        <v>6617</v>
      </c>
      <c r="I8422" s="160" t="n">
        <v>32444.24</v>
      </c>
      <c r="J8422" s="160" t="n">
        <v>820.09</v>
      </c>
      <c r="K8422" s="160" t="n">
        <v>31624.15</v>
      </c>
      <c r="L8422" s="160" t="n">
        <v>9453.83</v>
      </c>
    </row>
    <row r="8423">
      <c r="A8423" s="176" t="n">
        <v>46174</v>
      </c>
      <c r="B8423" s="104" t="inlineStr">
        <is>
          <t>2025/26</t>
        </is>
      </c>
      <c r="C8423" s="104" t="inlineStr">
        <is>
          <t>HC-033</t>
        </is>
      </c>
      <c r="D8423" s="104" t="inlineStr">
        <is>
          <t>Île-de-France</t>
        </is>
      </c>
      <c r="E8423" s="104" t="inlineStr">
        <is>
          <t>Livraison</t>
        </is>
      </c>
      <c r="F8423" s="104" t="n">
        <v>30</v>
      </c>
      <c r="G8423" s="159" t="n">
        <v>2950</v>
      </c>
      <c r="H8423" s="159" t="n">
        <v>7645</v>
      </c>
      <c r="I8423" s="160" t="n">
        <v>50678.42</v>
      </c>
      <c r="J8423" s="160" t="n">
        <v>3022.3</v>
      </c>
      <c r="K8423" s="160" t="n">
        <v>47656.12</v>
      </c>
      <c r="L8423" s="160" t="n">
        <v>14765.76</v>
      </c>
    </row>
    <row r="8424">
      <c r="A8424" s="176" t="n">
        <v>46174</v>
      </c>
      <c r="B8424" s="104" t="inlineStr">
        <is>
          <t>2025/26</t>
        </is>
      </c>
      <c r="C8424" s="104" t="inlineStr">
        <is>
          <t>HC-033</t>
        </is>
      </c>
      <c r="D8424" s="104" t="inlineStr">
        <is>
          <t>Île-de-France</t>
        </is>
      </c>
      <c r="E8424" s="104" t="inlineStr">
        <is>
          <t>Sur place</t>
        </is>
      </c>
      <c r="F8424" s="104" t="n">
        <v>30</v>
      </c>
      <c r="G8424" s="159" t="n">
        <v>5516</v>
      </c>
      <c r="H8424" s="159" t="n">
        <v>13737</v>
      </c>
      <c r="I8424" s="160" t="n">
        <v>75146.34</v>
      </c>
      <c r="J8424" s="160" t="n">
        <v>2607.84</v>
      </c>
      <c r="K8424" s="160" t="n">
        <v>72538.5</v>
      </c>
      <c r="L8424" s="160" t="n">
        <v>21689.45</v>
      </c>
    </row>
    <row r="8425">
      <c r="A8425" s="176" t="n">
        <v>46174</v>
      </c>
      <c r="B8425" s="104" t="inlineStr">
        <is>
          <t>2025/26</t>
        </is>
      </c>
      <c r="C8425" s="104" t="inlineStr">
        <is>
          <t>HC-033</t>
        </is>
      </c>
      <c r="D8425" s="104" t="inlineStr">
        <is>
          <t>Île-de-France</t>
        </is>
      </c>
      <c r="E8425" s="104" t="inlineStr">
        <is>
          <t>À emporter</t>
        </is>
      </c>
      <c r="F8425" s="104" t="n">
        <v>30</v>
      </c>
      <c r="G8425" s="159" t="n">
        <v>4325</v>
      </c>
      <c r="H8425" s="159" t="n">
        <v>11011</v>
      </c>
      <c r="I8425" s="160" t="n">
        <v>52966.13</v>
      </c>
      <c r="J8425" s="160" t="n">
        <v>1612.95</v>
      </c>
      <c r="K8425" s="160" t="n">
        <v>51353.18</v>
      </c>
      <c r="L8425" s="160" t="n">
        <v>15398.48</v>
      </c>
    </row>
    <row r="8426">
      <c r="A8426" s="176" t="n">
        <v>46174</v>
      </c>
      <c r="B8426" s="104" t="inlineStr">
        <is>
          <t>2025/26</t>
        </is>
      </c>
      <c r="C8426" s="104" t="inlineStr">
        <is>
          <t>HC-034</t>
        </is>
      </c>
      <c r="D8426" s="104" t="inlineStr">
        <is>
          <t>Nord-Ouest</t>
        </is>
      </c>
      <c r="E8426" s="104" t="inlineStr">
        <is>
          <t>Livraison</t>
        </is>
      </c>
      <c r="F8426" s="104" t="n">
        <v>30</v>
      </c>
      <c r="G8426" s="159" t="n">
        <v>2504</v>
      </c>
      <c r="H8426" s="159" t="n">
        <v>6423</v>
      </c>
      <c r="I8426" s="160" t="n">
        <v>42373.26</v>
      </c>
      <c r="J8426" s="160" t="n">
        <v>2507.92</v>
      </c>
      <c r="K8426" s="160" t="n">
        <v>39865.34</v>
      </c>
      <c r="L8426" s="160" t="n">
        <v>14172.25</v>
      </c>
    </row>
    <row r="8427">
      <c r="A8427" s="176" t="n">
        <v>46174</v>
      </c>
      <c r="B8427" s="104" t="inlineStr">
        <is>
          <t>2025/26</t>
        </is>
      </c>
      <c r="C8427" s="104" t="inlineStr">
        <is>
          <t>HC-034</t>
        </is>
      </c>
      <c r="D8427" s="104" t="inlineStr">
        <is>
          <t>Nord-Ouest</t>
        </is>
      </c>
      <c r="E8427" s="104" t="inlineStr">
        <is>
          <t>Sur place</t>
        </is>
      </c>
      <c r="F8427" s="104" t="n">
        <v>29</v>
      </c>
      <c r="G8427" s="159" t="n">
        <v>4218</v>
      </c>
      <c r="H8427" s="159" t="n">
        <v>10718</v>
      </c>
      <c r="I8427" s="160" t="n">
        <v>57369.33</v>
      </c>
      <c r="J8427" s="160" t="n">
        <v>1922.32</v>
      </c>
      <c r="K8427" s="160" t="n">
        <v>55447.01</v>
      </c>
      <c r="L8427" s="160" t="n">
        <v>19104.88</v>
      </c>
    </row>
    <row r="8428">
      <c r="A8428" s="176" t="n">
        <v>46174</v>
      </c>
      <c r="B8428" s="104" t="inlineStr">
        <is>
          <t>2025/26</t>
        </is>
      </c>
      <c r="C8428" s="104" t="inlineStr">
        <is>
          <t>HC-034</t>
        </is>
      </c>
      <c r="D8428" s="104" t="inlineStr">
        <is>
          <t>Nord-Ouest</t>
        </is>
      </c>
      <c r="E8428" s="104" t="inlineStr">
        <is>
          <t>À emporter</t>
        </is>
      </c>
      <c r="F8428" s="104" t="n">
        <v>29</v>
      </c>
      <c r="G8428" s="159" t="n">
        <v>3186</v>
      </c>
      <c r="H8428" s="159" t="n">
        <v>7892</v>
      </c>
      <c r="I8428" s="160" t="n">
        <v>39317.31</v>
      </c>
      <c r="J8428" s="160" t="n">
        <v>1123.4</v>
      </c>
      <c r="K8428" s="160" t="n">
        <v>38193.91</v>
      </c>
      <c r="L8428" s="160" t="n">
        <v>13173.67</v>
      </c>
    </row>
    <row r="8429">
      <c r="A8429" s="176" t="n">
        <v>46174</v>
      </c>
      <c r="B8429" s="104" t="inlineStr">
        <is>
          <t>2025/26</t>
        </is>
      </c>
      <c r="C8429" s="104" t="inlineStr">
        <is>
          <t>HC-035</t>
        </is>
      </c>
      <c r="D8429" s="104" t="inlineStr">
        <is>
          <t>Sud-Est</t>
        </is>
      </c>
      <c r="E8429" s="104" t="inlineStr">
        <is>
          <t>Livraison</t>
        </is>
      </c>
      <c r="F8429" s="104" t="n">
        <v>30</v>
      </c>
      <c r="G8429" s="159" t="n">
        <v>2329</v>
      </c>
      <c r="H8429" s="159" t="n">
        <v>6088</v>
      </c>
      <c r="I8429" s="160" t="n">
        <v>40618.68</v>
      </c>
      <c r="J8429" s="160" t="n">
        <v>2500.25</v>
      </c>
      <c r="K8429" s="160" t="n">
        <v>38118.43</v>
      </c>
      <c r="L8429" s="160" t="n">
        <v>11832.89</v>
      </c>
    </row>
    <row r="8430">
      <c r="A8430" s="176" t="n">
        <v>46174</v>
      </c>
      <c r="B8430" s="104" t="inlineStr">
        <is>
          <t>2025/26</t>
        </is>
      </c>
      <c r="C8430" s="104" t="inlineStr">
        <is>
          <t>HC-035</t>
        </is>
      </c>
      <c r="D8430" s="104" t="inlineStr">
        <is>
          <t>Sud-Est</t>
        </is>
      </c>
      <c r="E8430" s="104" t="inlineStr">
        <is>
          <t>Sur place</t>
        </is>
      </c>
      <c r="F8430" s="104" t="n">
        <v>30</v>
      </c>
      <c r="G8430" s="159" t="n">
        <v>4637</v>
      </c>
      <c r="H8430" s="159" t="n">
        <v>11936</v>
      </c>
      <c r="I8430" s="160" t="n">
        <v>62470.11</v>
      </c>
      <c r="J8430" s="160" t="n">
        <v>2008.32</v>
      </c>
      <c r="K8430" s="160" t="n">
        <v>60461.79</v>
      </c>
      <c r="L8430" s="160" t="n">
        <v>18082.86</v>
      </c>
    </row>
    <row r="8431">
      <c r="A8431" s="176" t="n">
        <v>46174</v>
      </c>
      <c r="B8431" s="104" t="inlineStr">
        <is>
          <t>2025/26</t>
        </is>
      </c>
      <c r="C8431" s="104" t="inlineStr">
        <is>
          <t>HC-035</t>
        </is>
      </c>
      <c r="D8431" s="104" t="inlineStr">
        <is>
          <t>Sud-Est</t>
        </is>
      </c>
      <c r="E8431" s="104" t="inlineStr">
        <is>
          <t>À emporter</t>
        </is>
      </c>
      <c r="F8431" s="104" t="n">
        <v>30</v>
      </c>
      <c r="G8431" s="159" t="n">
        <v>3447</v>
      </c>
      <c r="H8431" s="159" t="n">
        <v>8775</v>
      </c>
      <c r="I8431" s="160" t="n">
        <v>42543.37</v>
      </c>
      <c r="J8431" s="160" t="n">
        <v>1320.2</v>
      </c>
      <c r="K8431" s="160" t="n">
        <v>41223.17</v>
      </c>
      <c r="L8431" s="160" t="n">
        <v>12230.91</v>
      </c>
    </row>
    <row r="8432">
      <c r="A8432" s="176" t="n">
        <v>46174</v>
      </c>
      <c r="B8432" s="104" t="inlineStr">
        <is>
          <t>2025/26</t>
        </is>
      </c>
      <c r="C8432" s="104" t="inlineStr">
        <is>
          <t>HC-036</t>
        </is>
      </c>
      <c r="D8432" s="104" t="inlineStr">
        <is>
          <t>Sud-Ouest</t>
        </is>
      </c>
      <c r="E8432" s="104" t="inlineStr">
        <is>
          <t>Drive</t>
        </is>
      </c>
      <c r="F8432" s="104" t="n">
        <v>30</v>
      </c>
      <c r="G8432" s="159" t="n">
        <v>1563</v>
      </c>
      <c r="H8432" s="159" t="n">
        <v>4046</v>
      </c>
      <c r="I8432" s="160" t="n">
        <v>22205.11</v>
      </c>
      <c r="J8432" s="160" t="n">
        <v>690.24</v>
      </c>
      <c r="K8432" s="160" t="n">
        <v>21514.87</v>
      </c>
      <c r="L8432" s="160" t="n">
        <v>6426.78</v>
      </c>
    </row>
    <row r="8433">
      <c r="A8433" s="176" t="n">
        <v>46174</v>
      </c>
      <c r="B8433" s="104" t="inlineStr">
        <is>
          <t>2025/26</t>
        </is>
      </c>
      <c r="C8433" s="104" t="inlineStr">
        <is>
          <t>HC-036</t>
        </is>
      </c>
      <c r="D8433" s="104" t="inlineStr">
        <is>
          <t>Sud-Ouest</t>
        </is>
      </c>
      <c r="E8433" s="104" t="inlineStr">
        <is>
          <t>Livraison</t>
        </is>
      </c>
      <c r="F8433" s="104" t="n">
        <v>30</v>
      </c>
      <c r="G8433" s="159" t="n">
        <v>1899</v>
      </c>
      <c r="H8433" s="159" t="n">
        <v>4878</v>
      </c>
      <c r="I8433" s="160" t="n">
        <v>32766.54</v>
      </c>
      <c r="J8433" s="160" t="n">
        <v>1942.19</v>
      </c>
      <c r="K8433" s="160" t="n">
        <v>30824.35</v>
      </c>
      <c r="L8433" s="160" t="n">
        <v>9598.51</v>
      </c>
    </row>
    <row r="8434">
      <c r="A8434" s="176" t="n">
        <v>46174</v>
      </c>
      <c r="B8434" s="104" t="inlineStr">
        <is>
          <t>2025/26</t>
        </is>
      </c>
      <c r="C8434" s="104" t="inlineStr">
        <is>
          <t>HC-036</t>
        </is>
      </c>
      <c r="D8434" s="104" t="inlineStr">
        <is>
          <t>Sud-Ouest</t>
        </is>
      </c>
      <c r="E8434" s="104" t="inlineStr">
        <is>
          <t>Sur place</t>
        </is>
      </c>
      <c r="F8434" s="104" t="n">
        <v>30</v>
      </c>
      <c r="G8434" s="159" t="n">
        <v>3833</v>
      </c>
      <c r="H8434" s="159" t="n">
        <v>9964</v>
      </c>
      <c r="I8434" s="160" t="n">
        <v>50748.67</v>
      </c>
      <c r="J8434" s="160" t="n">
        <v>1504.48</v>
      </c>
      <c r="K8434" s="160" t="n">
        <v>49244.19</v>
      </c>
      <c r="L8434" s="160" t="n">
        <v>14589.34</v>
      </c>
    </row>
    <row r="8435">
      <c r="A8435" s="176" t="n">
        <v>46174</v>
      </c>
      <c r="B8435" s="104" t="inlineStr">
        <is>
          <t>2025/26</t>
        </is>
      </c>
      <c r="C8435" s="104" t="inlineStr">
        <is>
          <t>HC-036</t>
        </is>
      </c>
      <c r="D8435" s="104" t="inlineStr">
        <is>
          <t>Sud-Ouest</t>
        </is>
      </c>
      <c r="E8435" s="104" t="inlineStr">
        <is>
          <t>À emporter</t>
        </is>
      </c>
      <c r="F8435" s="104" t="n">
        <v>29</v>
      </c>
      <c r="G8435" s="159" t="n">
        <v>2764</v>
      </c>
      <c r="H8435" s="159" t="n">
        <v>7056</v>
      </c>
      <c r="I8435" s="160" t="n">
        <v>34930.21</v>
      </c>
      <c r="J8435" s="160" t="n">
        <v>1064</v>
      </c>
      <c r="K8435" s="160" t="n">
        <v>33866.21</v>
      </c>
      <c r="L8435" s="160" t="n">
        <v>10155.6</v>
      </c>
    </row>
    <row r="8436">
      <c r="A8436" s="176" t="n">
        <v>46174</v>
      </c>
      <c r="B8436" s="104" t="inlineStr">
        <is>
          <t>2025/26</t>
        </is>
      </c>
      <c r="C8436" s="104" t="inlineStr">
        <is>
          <t>HC-037</t>
        </is>
      </c>
      <c r="D8436" s="104" t="inlineStr">
        <is>
          <t>Île-de-France</t>
        </is>
      </c>
      <c r="E8436" s="104" t="inlineStr">
        <is>
          <t>Drive</t>
        </is>
      </c>
      <c r="F8436" s="104" t="n">
        <v>27</v>
      </c>
      <c r="G8436" s="159" t="n">
        <v>1272</v>
      </c>
      <c r="H8436" s="159" t="n">
        <v>3256</v>
      </c>
      <c r="I8436" s="160" t="n">
        <v>18172.05</v>
      </c>
      <c r="J8436" s="160" t="n">
        <v>626.0700000000001</v>
      </c>
      <c r="K8436" s="160" t="n">
        <v>17545.98</v>
      </c>
      <c r="L8436" s="160" t="n">
        <v>5223.86</v>
      </c>
    </row>
    <row r="8437">
      <c r="A8437" s="176" t="n">
        <v>46174</v>
      </c>
      <c r="B8437" s="104" t="inlineStr">
        <is>
          <t>2025/26</t>
        </is>
      </c>
      <c r="C8437" s="104" t="inlineStr">
        <is>
          <t>HC-037</t>
        </is>
      </c>
      <c r="D8437" s="104" t="inlineStr">
        <is>
          <t>Île-de-France</t>
        </is>
      </c>
      <c r="E8437" s="104" t="inlineStr">
        <is>
          <t>Livraison</t>
        </is>
      </c>
      <c r="F8437" s="104" t="n">
        <v>30</v>
      </c>
      <c r="G8437" s="159" t="n">
        <v>2093</v>
      </c>
      <c r="H8437" s="159" t="n">
        <v>5389</v>
      </c>
      <c r="I8437" s="160" t="n">
        <v>34734.1</v>
      </c>
      <c r="J8437" s="160" t="n">
        <v>1879.76</v>
      </c>
      <c r="K8437" s="160" t="n">
        <v>32854.34</v>
      </c>
      <c r="L8437" s="160" t="n">
        <v>10100.79</v>
      </c>
    </row>
    <row r="8438">
      <c r="A8438" s="176" t="n">
        <v>46174</v>
      </c>
      <c r="B8438" s="104" t="inlineStr">
        <is>
          <t>2025/26</t>
        </is>
      </c>
      <c r="C8438" s="104" t="inlineStr">
        <is>
          <t>HC-037</t>
        </is>
      </c>
      <c r="D8438" s="104" t="inlineStr">
        <is>
          <t>Île-de-France</t>
        </is>
      </c>
      <c r="E8438" s="104" t="inlineStr">
        <is>
          <t>Sur place</t>
        </is>
      </c>
      <c r="F8438" s="104" t="n">
        <v>28</v>
      </c>
      <c r="G8438" s="159" t="n">
        <v>3211</v>
      </c>
      <c r="H8438" s="159" t="n">
        <v>8110</v>
      </c>
      <c r="I8438" s="160" t="n">
        <v>43302.6</v>
      </c>
      <c r="J8438" s="160" t="n">
        <v>1264.61</v>
      </c>
      <c r="K8438" s="160" t="n">
        <v>42037.99</v>
      </c>
      <c r="L8438" s="160" t="n">
        <v>12450.97</v>
      </c>
    </row>
    <row r="8439">
      <c r="A8439" s="176" t="n">
        <v>46174</v>
      </c>
      <c r="B8439" s="104" t="inlineStr">
        <is>
          <t>2025/26</t>
        </is>
      </c>
      <c r="C8439" s="104" t="inlineStr">
        <is>
          <t>HC-037</t>
        </is>
      </c>
      <c r="D8439" s="104" t="inlineStr">
        <is>
          <t>Île-de-France</t>
        </is>
      </c>
      <c r="E8439" s="104" t="inlineStr">
        <is>
          <t>À emporter</t>
        </is>
      </c>
      <c r="F8439" s="104" t="n">
        <v>30</v>
      </c>
      <c r="G8439" s="159" t="n">
        <v>2675</v>
      </c>
      <c r="H8439" s="159" t="n">
        <v>6905</v>
      </c>
      <c r="I8439" s="160" t="n">
        <v>33395.06</v>
      </c>
      <c r="J8439" s="160" t="n">
        <v>1101.51</v>
      </c>
      <c r="K8439" s="160" t="n">
        <v>32293.55</v>
      </c>
      <c r="L8439" s="160" t="n">
        <v>9625.940000000001</v>
      </c>
    </row>
    <row r="8440">
      <c r="A8440" s="176" t="n">
        <v>46174</v>
      </c>
      <c r="B8440" s="104" t="inlineStr">
        <is>
          <t>2025/26</t>
        </is>
      </c>
      <c r="C8440" s="104" t="inlineStr">
        <is>
          <t>HC-038</t>
        </is>
      </c>
      <c r="D8440" s="104" t="inlineStr">
        <is>
          <t>Nord-Ouest</t>
        </is>
      </c>
      <c r="E8440" s="104" t="inlineStr">
        <is>
          <t>Drive</t>
        </is>
      </c>
      <c r="F8440" s="104" t="n">
        <v>30</v>
      </c>
      <c r="G8440" s="159" t="n">
        <v>1039</v>
      </c>
      <c r="H8440" s="159" t="n">
        <v>2726</v>
      </c>
      <c r="I8440" s="160" t="n">
        <v>14900.92</v>
      </c>
      <c r="J8440" s="160" t="n">
        <v>471.34</v>
      </c>
      <c r="K8440" s="160" t="n">
        <v>14429.58</v>
      </c>
      <c r="L8440" s="160" t="n">
        <v>4299.59</v>
      </c>
    </row>
    <row r="8441">
      <c r="A8441" s="176" t="n">
        <v>46174</v>
      </c>
      <c r="B8441" s="104" t="inlineStr">
        <is>
          <t>2025/26</t>
        </is>
      </c>
      <c r="C8441" s="104" t="inlineStr">
        <is>
          <t>HC-038</t>
        </is>
      </c>
      <c r="D8441" s="104" t="inlineStr">
        <is>
          <t>Nord-Ouest</t>
        </is>
      </c>
      <c r="E8441" s="104" t="inlineStr">
        <is>
          <t>Livraison</t>
        </is>
      </c>
      <c r="F8441" s="104" t="n">
        <v>30</v>
      </c>
      <c r="G8441" s="159" t="n">
        <v>1307</v>
      </c>
      <c r="H8441" s="159" t="n">
        <v>3258</v>
      </c>
      <c r="I8441" s="160" t="n">
        <v>22435.89</v>
      </c>
      <c r="J8441" s="160" t="n">
        <v>1287.67</v>
      </c>
      <c r="K8441" s="160" t="n">
        <v>21148.22</v>
      </c>
      <c r="L8441" s="160" t="n">
        <v>6583.5</v>
      </c>
    </row>
    <row r="8442">
      <c r="A8442" s="176" t="n">
        <v>46174</v>
      </c>
      <c r="B8442" s="104" t="inlineStr">
        <is>
          <t>2025/26</t>
        </is>
      </c>
      <c r="C8442" s="104" t="inlineStr">
        <is>
          <t>HC-038</t>
        </is>
      </c>
      <c r="D8442" s="104" t="inlineStr">
        <is>
          <t>Nord-Ouest</t>
        </is>
      </c>
      <c r="E8442" s="104" t="inlineStr">
        <is>
          <t>Sur place</t>
        </is>
      </c>
      <c r="F8442" s="104" t="n">
        <v>30</v>
      </c>
      <c r="G8442" s="159" t="n">
        <v>2685</v>
      </c>
      <c r="H8442" s="159" t="n">
        <v>6980</v>
      </c>
      <c r="I8442" s="160" t="n">
        <v>36323.02</v>
      </c>
      <c r="J8442" s="160" t="n">
        <v>1064.72</v>
      </c>
      <c r="K8442" s="160" t="n">
        <v>35258.3</v>
      </c>
      <c r="L8442" s="160" t="n">
        <v>10511.29</v>
      </c>
    </row>
    <row r="8443">
      <c r="A8443" s="176" t="n">
        <v>46174</v>
      </c>
      <c r="B8443" s="104" t="inlineStr">
        <is>
          <t>2025/26</t>
        </is>
      </c>
      <c r="C8443" s="104" t="inlineStr">
        <is>
          <t>HC-038</t>
        </is>
      </c>
      <c r="D8443" s="104" t="inlineStr">
        <is>
          <t>Nord-Ouest</t>
        </is>
      </c>
      <c r="E8443" s="104" t="inlineStr">
        <is>
          <t>À emporter</t>
        </is>
      </c>
      <c r="F8443" s="104" t="n">
        <v>29</v>
      </c>
      <c r="G8443" s="159" t="n">
        <v>1863</v>
      </c>
      <c r="H8443" s="159" t="n">
        <v>4898</v>
      </c>
      <c r="I8443" s="160" t="n">
        <v>23041.26</v>
      </c>
      <c r="J8443" s="160" t="n">
        <v>716.1900000000001</v>
      </c>
      <c r="K8443" s="160" t="n">
        <v>22325.07</v>
      </c>
      <c r="L8443" s="160" t="n">
        <v>6671.32</v>
      </c>
    </row>
    <row r="8444">
      <c r="A8444" s="176" t="n">
        <v>46174</v>
      </c>
      <c r="B8444" s="104" t="inlineStr">
        <is>
          <t>2025/26</t>
        </is>
      </c>
      <c r="C8444" s="104" t="inlineStr">
        <is>
          <t>HC-039</t>
        </is>
      </c>
      <c r="D8444" s="104" t="inlineStr">
        <is>
          <t>Sud-Est</t>
        </is>
      </c>
      <c r="E8444" s="104" t="inlineStr">
        <is>
          <t>Livraison</t>
        </is>
      </c>
      <c r="F8444" s="104" t="n">
        <v>30</v>
      </c>
      <c r="G8444" s="159" t="n">
        <v>2121</v>
      </c>
      <c r="H8444" s="159" t="n">
        <v>5531</v>
      </c>
      <c r="I8444" s="160" t="n">
        <v>36604.99</v>
      </c>
      <c r="J8444" s="160" t="n">
        <v>2257.53</v>
      </c>
      <c r="K8444" s="160" t="n">
        <v>34347.46</v>
      </c>
      <c r="L8444" s="160" t="n">
        <v>10580.59</v>
      </c>
    </row>
    <row r="8445">
      <c r="A8445" s="176" t="n">
        <v>46174</v>
      </c>
      <c r="B8445" s="104" t="inlineStr">
        <is>
          <t>2025/26</t>
        </is>
      </c>
      <c r="C8445" s="104" t="inlineStr">
        <is>
          <t>HC-039</t>
        </is>
      </c>
      <c r="D8445" s="104" t="inlineStr">
        <is>
          <t>Sud-Est</t>
        </is>
      </c>
      <c r="E8445" s="104" t="inlineStr">
        <is>
          <t>Sur place</t>
        </is>
      </c>
      <c r="F8445" s="104" t="n">
        <v>30</v>
      </c>
      <c r="G8445" s="159" t="n">
        <v>4263</v>
      </c>
      <c r="H8445" s="159" t="n">
        <v>11023</v>
      </c>
      <c r="I8445" s="160" t="n">
        <v>57894.5</v>
      </c>
      <c r="J8445" s="160" t="n">
        <v>1771.15</v>
      </c>
      <c r="K8445" s="160" t="n">
        <v>56123.35</v>
      </c>
      <c r="L8445" s="160" t="n">
        <v>16589.23</v>
      </c>
    </row>
    <row r="8446">
      <c r="A8446" s="176" t="n">
        <v>46174</v>
      </c>
      <c r="B8446" s="104" t="inlineStr">
        <is>
          <t>2025/26</t>
        </is>
      </c>
      <c r="C8446" s="104" t="inlineStr">
        <is>
          <t>HC-039</t>
        </is>
      </c>
      <c r="D8446" s="104" t="inlineStr">
        <is>
          <t>Sud-Est</t>
        </is>
      </c>
      <c r="E8446" s="104" t="inlineStr">
        <is>
          <t>À emporter</t>
        </is>
      </c>
      <c r="F8446" s="104" t="n">
        <v>30</v>
      </c>
      <c r="G8446" s="159" t="n">
        <v>3176</v>
      </c>
      <c r="H8446" s="159" t="n">
        <v>8331</v>
      </c>
      <c r="I8446" s="160" t="n">
        <v>39378.22</v>
      </c>
      <c r="J8446" s="160" t="n">
        <v>1014.23</v>
      </c>
      <c r="K8446" s="160" t="n">
        <v>38363.99</v>
      </c>
      <c r="L8446" s="160" t="n">
        <v>11401.1</v>
      </c>
    </row>
    <row r="8447">
      <c r="A8447" s="176" t="n">
        <v>46174</v>
      </c>
      <c r="B8447" s="104" t="inlineStr">
        <is>
          <t>2025/26</t>
        </is>
      </c>
      <c r="C8447" s="104" t="inlineStr">
        <is>
          <t>HC-040</t>
        </is>
      </c>
      <c r="D8447" s="104" t="inlineStr">
        <is>
          <t>Sud-Ouest</t>
        </is>
      </c>
      <c r="E8447" s="104" t="inlineStr">
        <is>
          <t>Livraison</t>
        </is>
      </c>
      <c r="F8447" s="104" t="n">
        <v>30</v>
      </c>
      <c r="G8447" s="159" t="n">
        <v>2158</v>
      </c>
      <c r="H8447" s="159" t="n">
        <v>5548</v>
      </c>
      <c r="I8447" s="160" t="n">
        <v>36801.19</v>
      </c>
      <c r="J8447" s="160" t="n">
        <v>2145.4</v>
      </c>
      <c r="K8447" s="160" t="n">
        <v>34655.79</v>
      </c>
      <c r="L8447" s="160" t="n">
        <v>10659.69</v>
      </c>
    </row>
    <row r="8448">
      <c r="A8448" s="176" t="n">
        <v>46174</v>
      </c>
      <c r="B8448" s="104" t="inlineStr">
        <is>
          <t>2025/26</t>
        </is>
      </c>
      <c r="C8448" s="104" t="inlineStr">
        <is>
          <t>HC-040</t>
        </is>
      </c>
      <c r="D8448" s="104" t="inlineStr">
        <is>
          <t>Sud-Ouest</t>
        </is>
      </c>
      <c r="E8448" s="104" t="inlineStr">
        <is>
          <t>Sur place</t>
        </is>
      </c>
      <c r="F8448" s="104" t="n">
        <v>29</v>
      </c>
      <c r="G8448" s="159" t="n">
        <v>4008</v>
      </c>
      <c r="H8448" s="159" t="n">
        <v>10362</v>
      </c>
      <c r="I8448" s="160" t="n">
        <v>53957.55</v>
      </c>
      <c r="J8448" s="160" t="n">
        <v>1880.28</v>
      </c>
      <c r="K8448" s="160" t="n">
        <v>52077.27</v>
      </c>
      <c r="L8448" s="160" t="n">
        <v>15481.13</v>
      </c>
    </row>
    <row r="8449">
      <c r="A8449" s="176" t="n">
        <v>46174</v>
      </c>
      <c r="B8449" s="104" t="inlineStr">
        <is>
          <t>2025/26</t>
        </is>
      </c>
      <c r="C8449" s="104" t="inlineStr">
        <is>
          <t>HC-040</t>
        </is>
      </c>
      <c r="D8449" s="104" t="inlineStr">
        <is>
          <t>Sud-Ouest</t>
        </is>
      </c>
      <c r="E8449" s="104" t="inlineStr">
        <is>
          <t>À emporter</t>
        </is>
      </c>
      <c r="F8449" s="104" t="n">
        <v>30</v>
      </c>
      <c r="G8449" s="159" t="n">
        <v>3206</v>
      </c>
      <c r="H8449" s="159" t="n">
        <v>8145</v>
      </c>
      <c r="I8449" s="160" t="n">
        <v>39522.08</v>
      </c>
      <c r="J8449" s="160" t="n">
        <v>1138.47</v>
      </c>
      <c r="K8449" s="160" t="n">
        <v>38383.61</v>
      </c>
      <c r="L8449" s="160" t="n">
        <v>11384.71</v>
      </c>
    </row>
    <row r="8450">
      <c r="A8450" s="176" t="n">
        <v>46174</v>
      </c>
      <c r="B8450" s="104" t="inlineStr">
        <is>
          <t>2025/26</t>
        </is>
      </c>
      <c r="C8450" s="104" t="inlineStr">
        <is>
          <t>HC-041</t>
        </is>
      </c>
      <c r="D8450" s="104" t="inlineStr">
        <is>
          <t>Île-de-France</t>
        </is>
      </c>
      <c r="E8450" s="104" t="inlineStr">
        <is>
          <t>Livraison</t>
        </is>
      </c>
      <c r="F8450" s="104" t="n">
        <v>30</v>
      </c>
      <c r="G8450" s="159" t="n">
        <v>3290</v>
      </c>
      <c r="H8450" s="159" t="n">
        <v>8397</v>
      </c>
      <c r="I8450" s="160" t="n">
        <v>55891.51</v>
      </c>
      <c r="J8450" s="160" t="n">
        <v>3317.34</v>
      </c>
      <c r="K8450" s="160" t="n">
        <v>52574.17</v>
      </c>
      <c r="L8450" s="160" t="n">
        <v>16246.92</v>
      </c>
    </row>
    <row r="8451">
      <c r="A8451" s="176" t="n">
        <v>46174</v>
      </c>
      <c r="B8451" s="104" t="inlineStr">
        <is>
          <t>2025/26</t>
        </is>
      </c>
      <c r="C8451" s="104" t="inlineStr">
        <is>
          <t>HC-041</t>
        </is>
      </c>
      <c r="D8451" s="104" t="inlineStr">
        <is>
          <t>Île-de-France</t>
        </is>
      </c>
      <c r="E8451" s="104" t="inlineStr">
        <is>
          <t>Sur place</t>
        </is>
      </c>
      <c r="F8451" s="104" t="n">
        <v>29</v>
      </c>
      <c r="G8451" s="159" t="n">
        <v>5783</v>
      </c>
      <c r="H8451" s="159" t="n">
        <v>14290</v>
      </c>
      <c r="I8451" s="160" t="n">
        <v>78355.97</v>
      </c>
      <c r="J8451" s="160" t="n">
        <v>2225.08</v>
      </c>
      <c r="K8451" s="160" t="n">
        <v>76130.89</v>
      </c>
      <c r="L8451" s="160" t="n">
        <v>22642.8</v>
      </c>
    </row>
    <row r="8452">
      <c r="A8452" s="176" t="n">
        <v>46174</v>
      </c>
      <c r="B8452" s="104" t="inlineStr">
        <is>
          <t>2025/26</t>
        </is>
      </c>
      <c r="C8452" s="104" t="inlineStr">
        <is>
          <t>HC-041</t>
        </is>
      </c>
      <c r="D8452" s="104" t="inlineStr">
        <is>
          <t>Île-de-France</t>
        </is>
      </c>
      <c r="E8452" s="104" t="inlineStr">
        <is>
          <t>À emporter</t>
        </is>
      </c>
      <c r="F8452" s="104" t="n">
        <v>30</v>
      </c>
      <c r="G8452" s="159" t="n">
        <v>4673</v>
      </c>
      <c r="H8452" s="159" t="n">
        <v>11899</v>
      </c>
      <c r="I8452" s="160" t="n">
        <v>58294.06</v>
      </c>
      <c r="J8452" s="160" t="n">
        <v>1881.96</v>
      </c>
      <c r="K8452" s="160" t="n">
        <v>56412.1</v>
      </c>
      <c r="L8452" s="160" t="n">
        <v>16870.85</v>
      </c>
    </row>
    <row r="8453">
      <c r="A8453" s="176" t="n">
        <v>46174</v>
      </c>
      <c r="B8453" s="104" t="inlineStr">
        <is>
          <t>2025/26</t>
        </is>
      </c>
      <c r="C8453" s="104" t="inlineStr">
        <is>
          <t>HC-042</t>
        </is>
      </c>
      <c r="D8453" s="104" t="inlineStr">
        <is>
          <t>Nord-Ouest</t>
        </is>
      </c>
      <c r="E8453" s="104" t="inlineStr">
        <is>
          <t>Drive</t>
        </is>
      </c>
      <c r="F8453" s="104" t="n">
        <v>30</v>
      </c>
      <c r="G8453" s="159" t="n">
        <v>1410</v>
      </c>
      <c r="H8453" s="159" t="n">
        <v>3513</v>
      </c>
      <c r="I8453" s="160" t="n">
        <v>20343.94</v>
      </c>
      <c r="J8453" s="160" t="n">
        <v>632.28</v>
      </c>
      <c r="K8453" s="160" t="n">
        <v>19711.66</v>
      </c>
      <c r="L8453" s="160" t="n">
        <v>5934.72</v>
      </c>
    </row>
    <row r="8454">
      <c r="A8454" s="176" t="n">
        <v>46174</v>
      </c>
      <c r="B8454" s="104" t="inlineStr">
        <is>
          <t>2025/26</t>
        </is>
      </c>
      <c r="C8454" s="104" t="inlineStr">
        <is>
          <t>HC-042</t>
        </is>
      </c>
      <c r="D8454" s="104" t="inlineStr">
        <is>
          <t>Nord-Ouest</t>
        </is>
      </c>
      <c r="E8454" s="104" t="inlineStr">
        <is>
          <t>Livraison</t>
        </is>
      </c>
      <c r="F8454" s="104" t="n">
        <v>30</v>
      </c>
      <c r="G8454" s="159" t="n">
        <v>1712</v>
      </c>
      <c r="H8454" s="159" t="n">
        <v>4409</v>
      </c>
      <c r="I8454" s="160" t="n">
        <v>29329.43</v>
      </c>
      <c r="J8454" s="160" t="n">
        <v>1823.91</v>
      </c>
      <c r="K8454" s="160" t="n">
        <v>27505.52</v>
      </c>
      <c r="L8454" s="160" t="n">
        <v>8553.950000000001</v>
      </c>
    </row>
    <row r="8455">
      <c r="A8455" s="176" t="n">
        <v>46174</v>
      </c>
      <c r="B8455" s="104" t="inlineStr">
        <is>
          <t>2025/26</t>
        </is>
      </c>
      <c r="C8455" s="104" t="inlineStr">
        <is>
          <t>HC-042</t>
        </is>
      </c>
      <c r="D8455" s="104" t="inlineStr">
        <is>
          <t>Nord-Ouest</t>
        </is>
      </c>
      <c r="E8455" s="104" t="inlineStr">
        <is>
          <t>Sur place</t>
        </is>
      </c>
      <c r="F8455" s="104" t="n">
        <v>30</v>
      </c>
      <c r="G8455" s="159" t="n">
        <v>3375</v>
      </c>
      <c r="H8455" s="159" t="n">
        <v>8666</v>
      </c>
      <c r="I8455" s="160" t="n">
        <v>45548.9</v>
      </c>
      <c r="J8455" s="160" t="n">
        <v>1397.08</v>
      </c>
      <c r="K8455" s="160" t="n">
        <v>44151.82</v>
      </c>
      <c r="L8455" s="160" t="n">
        <v>13220.1</v>
      </c>
    </row>
    <row r="8456">
      <c r="A8456" s="176" t="n">
        <v>46174</v>
      </c>
      <c r="B8456" s="104" t="inlineStr">
        <is>
          <t>2025/26</t>
        </is>
      </c>
      <c r="C8456" s="104" t="inlineStr">
        <is>
          <t>HC-042</t>
        </is>
      </c>
      <c r="D8456" s="104" t="inlineStr">
        <is>
          <t>Nord-Ouest</t>
        </is>
      </c>
      <c r="E8456" s="104" t="inlineStr">
        <is>
          <t>À emporter</t>
        </is>
      </c>
      <c r="F8456" s="104" t="n">
        <v>30</v>
      </c>
      <c r="G8456" s="159" t="n">
        <v>2622</v>
      </c>
      <c r="H8456" s="159" t="n">
        <v>6654</v>
      </c>
      <c r="I8456" s="160" t="n">
        <v>32180.78</v>
      </c>
      <c r="J8456" s="160" t="n">
        <v>909.04</v>
      </c>
      <c r="K8456" s="160" t="n">
        <v>31271.74</v>
      </c>
      <c r="L8456" s="160" t="n">
        <v>9235.030000000001</v>
      </c>
    </row>
    <row r="8457">
      <c r="A8457" s="176" t="n">
        <v>46174</v>
      </c>
      <c r="B8457" s="104" t="inlineStr">
        <is>
          <t>2025/26</t>
        </is>
      </c>
      <c r="C8457" s="104" t="inlineStr">
        <is>
          <t>HC-043</t>
        </is>
      </c>
      <c r="D8457" s="104" t="inlineStr">
        <is>
          <t>Sud-Est</t>
        </is>
      </c>
      <c r="E8457" s="104" t="inlineStr">
        <is>
          <t>Livraison</t>
        </is>
      </c>
      <c r="F8457" s="104" t="n">
        <v>30</v>
      </c>
      <c r="G8457" s="159" t="n">
        <v>2349</v>
      </c>
      <c r="H8457" s="159" t="n">
        <v>5934</v>
      </c>
      <c r="I8457" s="160" t="n">
        <v>40604.77</v>
      </c>
      <c r="J8457" s="160" t="n">
        <v>2456.9</v>
      </c>
      <c r="K8457" s="160" t="n">
        <v>38147.87</v>
      </c>
      <c r="L8457" s="160" t="n">
        <v>11829.88</v>
      </c>
    </row>
    <row r="8458">
      <c r="A8458" s="176" t="n">
        <v>46174</v>
      </c>
      <c r="B8458" s="104" t="inlineStr">
        <is>
          <t>2025/26</t>
        </is>
      </c>
      <c r="C8458" s="104" t="inlineStr">
        <is>
          <t>HC-043</t>
        </is>
      </c>
      <c r="D8458" s="104" t="inlineStr">
        <is>
          <t>Sud-Est</t>
        </is>
      </c>
      <c r="E8458" s="104" t="inlineStr">
        <is>
          <t>Sur place</t>
        </is>
      </c>
      <c r="F8458" s="104" t="n">
        <v>30</v>
      </c>
      <c r="G8458" s="159" t="n">
        <v>4520</v>
      </c>
      <c r="H8458" s="159" t="n">
        <v>11420</v>
      </c>
      <c r="I8458" s="160" t="n">
        <v>61378.8</v>
      </c>
      <c r="J8458" s="160" t="n">
        <v>1591.24</v>
      </c>
      <c r="K8458" s="160" t="n">
        <v>59787.56</v>
      </c>
      <c r="L8458" s="160" t="n">
        <v>17593.49</v>
      </c>
    </row>
    <row r="8459">
      <c r="A8459" s="176" t="n">
        <v>46174</v>
      </c>
      <c r="B8459" s="104" t="inlineStr">
        <is>
          <t>2025/26</t>
        </is>
      </c>
      <c r="C8459" s="104" t="inlineStr">
        <is>
          <t>HC-043</t>
        </is>
      </c>
      <c r="D8459" s="104" t="inlineStr">
        <is>
          <t>Sud-Est</t>
        </is>
      </c>
      <c r="E8459" s="104" t="inlineStr">
        <is>
          <t>À emporter</t>
        </is>
      </c>
      <c r="F8459" s="104" t="n">
        <v>30</v>
      </c>
      <c r="G8459" s="159" t="n">
        <v>3483</v>
      </c>
      <c r="H8459" s="159" t="n">
        <v>9157</v>
      </c>
      <c r="I8459" s="160" t="n">
        <v>43441.92</v>
      </c>
      <c r="J8459" s="160" t="n">
        <v>1317.16</v>
      </c>
      <c r="K8459" s="160" t="n">
        <v>42124.76</v>
      </c>
      <c r="L8459" s="160" t="n">
        <v>12615.77</v>
      </c>
    </row>
    <row r="8460">
      <c r="A8460" s="176" t="n">
        <v>46174</v>
      </c>
      <c r="B8460" s="104" t="inlineStr">
        <is>
          <t>2025/26</t>
        </is>
      </c>
      <c r="C8460" s="104" t="inlineStr">
        <is>
          <t>HC-044</t>
        </is>
      </c>
      <c r="D8460" s="104" t="inlineStr">
        <is>
          <t>Sud-Ouest</t>
        </is>
      </c>
      <c r="E8460" s="104" t="inlineStr">
        <is>
          <t>Livraison</t>
        </is>
      </c>
      <c r="F8460" s="104" t="n">
        <v>30</v>
      </c>
      <c r="G8460" s="159" t="n">
        <v>1456</v>
      </c>
      <c r="H8460" s="159" t="n">
        <v>3660</v>
      </c>
      <c r="I8460" s="160" t="n">
        <v>24930.3</v>
      </c>
      <c r="J8460" s="160" t="n">
        <v>1532.88</v>
      </c>
      <c r="K8460" s="160" t="n">
        <v>23397.42</v>
      </c>
      <c r="L8460" s="160" t="n">
        <v>7232.15</v>
      </c>
    </row>
    <row r="8461">
      <c r="A8461" s="176" t="n">
        <v>46174</v>
      </c>
      <c r="B8461" s="104" t="inlineStr">
        <is>
          <t>2025/26</t>
        </is>
      </c>
      <c r="C8461" s="104" t="inlineStr">
        <is>
          <t>HC-044</t>
        </is>
      </c>
      <c r="D8461" s="104" t="inlineStr">
        <is>
          <t>Sud-Ouest</t>
        </is>
      </c>
      <c r="E8461" s="104" t="inlineStr">
        <is>
          <t>Sur place</t>
        </is>
      </c>
      <c r="F8461" s="104" t="n">
        <v>30</v>
      </c>
      <c r="G8461" s="159" t="n">
        <v>2874</v>
      </c>
      <c r="H8461" s="159" t="n">
        <v>7380</v>
      </c>
      <c r="I8461" s="160" t="n">
        <v>38843.85</v>
      </c>
      <c r="J8461" s="160" t="n">
        <v>1197.91</v>
      </c>
      <c r="K8461" s="160" t="n">
        <v>37645.94</v>
      </c>
      <c r="L8461" s="160" t="n">
        <v>11201.11</v>
      </c>
    </row>
    <row r="8462">
      <c r="A8462" s="176" t="n">
        <v>46174</v>
      </c>
      <c r="B8462" s="104" t="inlineStr">
        <is>
          <t>2025/26</t>
        </is>
      </c>
      <c r="C8462" s="104" t="inlineStr">
        <is>
          <t>HC-044</t>
        </is>
      </c>
      <c r="D8462" s="104" t="inlineStr">
        <is>
          <t>Sud-Ouest</t>
        </is>
      </c>
      <c r="E8462" s="104" t="inlineStr">
        <is>
          <t>À emporter</t>
        </is>
      </c>
      <c r="F8462" s="104" t="n">
        <v>30</v>
      </c>
      <c r="G8462" s="159" t="n">
        <v>2183</v>
      </c>
      <c r="H8462" s="159" t="n">
        <v>5417</v>
      </c>
      <c r="I8462" s="160" t="n">
        <v>27047.34</v>
      </c>
      <c r="J8462" s="160" t="n">
        <v>807.1799999999999</v>
      </c>
      <c r="K8462" s="160" t="n">
        <v>26240.16</v>
      </c>
      <c r="L8462" s="160" t="n">
        <v>7806.19</v>
      </c>
    </row>
    <row r="8463">
      <c r="A8463" s="176" t="n">
        <v>46174</v>
      </c>
      <c r="B8463" s="104" t="inlineStr">
        <is>
          <t>2025/26</t>
        </is>
      </c>
      <c r="C8463" s="104" t="inlineStr">
        <is>
          <t>HC-045</t>
        </is>
      </c>
      <c r="D8463" s="104" t="inlineStr">
        <is>
          <t>Île-de-France</t>
        </is>
      </c>
      <c r="E8463" s="104" t="inlineStr">
        <is>
          <t>Livraison</t>
        </is>
      </c>
      <c r="F8463" s="104" t="n">
        <v>29</v>
      </c>
      <c r="G8463" s="159" t="n">
        <v>2469</v>
      </c>
      <c r="H8463" s="159" t="n">
        <v>6348</v>
      </c>
      <c r="I8463" s="160" t="n">
        <v>41897.7</v>
      </c>
      <c r="J8463" s="160" t="n">
        <v>2572.9</v>
      </c>
      <c r="K8463" s="160" t="n">
        <v>39324.8</v>
      </c>
      <c r="L8463" s="160" t="n">
        <v>12187.54</v>
      </c>
    </row>
    <row r="8464">
      <c r="A8464" s="176" t="n">
        <v>46174</v>
      </c>
      <c r="B8464" s="104" t="inlineStr">
        <is>
          <t>2025/26</t>
        </is>
      </c>
      <c r="C8464" s="104" t="inlineStr">
        <is>
          <t>HC-045</t>
        </is>
      </c>
      <c r="D8464" s="104" t="inlineStr">
        <is>
          <t>Île-de-France</t>
        </is>
      </c>
      <c r="E8464" s="104" t="inlineStr">
        <is>
          <t>Sur place</t>
        </is>
      </c>
      <c r="F8464" s="104" t="n">
        <v>30</v>
      </c>
      <c r="G8464" s="159" t="n">
        <v>4951</v>
      </c>
      <c r="H8464" s="159" t="n">
        <v>12522</v>
      </c>
      <c r="I8464" s="160" t="n">
        <v>66588.87</v>
      </c>
      <c r="J8464" s="160" t="n">
        <v>2013.35</v>
      </c>
      <c r="K8464" s="160" t="n">
        <v>64575.52</v>
      </c>
      <c r="L8464" s="160" t="n">
        <v>19320.08</v>
      </c>
    </row>
    <row r="8465">
      <c r="A8465" s="176" t="n">
        <v>46174</v>
      </c>
      <c r="B8465" s="104" t="inlineStr">
        <is>
          <t>2025/26</t>
        </is>
      </c>
      <c r="C8465" s="104" t="inlineStr">
        <is>
          <t>HC-045</t>
        </is>
      </c>
      <c r="D8465" s="104" t="inlineStr">
        <is>
          <t>Île-de-France</t>
        </is>
      </c>
      <c r="E8465" s="104" t="inlineStr">
        <is>
          <t>À emporter</t>
        </is>
      </c>
      <c r="F8465" s="104" t="n">
        <v>29</v>
      </c>
      <c r="G8465" s="159" t="n">
        <v>3713</v>
      </c>
      <c r="H8465" s="159" t="n">
        <v>9431</v>
      </c>
      <c r="I8465" s="160" t="n">
        <v>45505.17</v>
      </c>
      <c r="J8465" s="160" t="n">
        <v>1244.7</v>
      </c>
      <c r="K8465" s="160" t="n">
        <v>44260.47</v>
      </c>
      <c r="L8465" s="160" t="n">
        <v>13148.71</v>
      </c>
    </row>
    <row r="8466">
      <c r="A8466" s="176" t="n">
        <v>46174</v>
      </c>
      <c r="B8466" s="104" t="inlineStr">
        <is>
          <t>2025/26</t>
        </is>
      </c>
      <c r="C8466" s="104" t="inlineStr">
        <is>
          <t>HC-046</t>
        </is>
      </c>
      <c r="D8466" s="104" t="inlineStr">
        <is>
          <t>Nord-Ouest</t>
        </is>
      </c>
      <c r="E8466" s="104" t="inlineStr">
        <is>
          <t>Livraison</t>
        </is>
      </c>
      <c r="F8466" s="104" t="n">
        <v>30</v>
      </c>
      <c r="G8466" s="159" t="n">
        <v>1401</v>
      </c>
      <c r="H8466" s="159" t="n">
        <v>3648</v>
      </c>
      <c r="I8466" s="160" t="n">
        <v>23875.54</v>
      </c>
      <c r="J8466" s="160" t="n">
        <v>1370.52</v>
      </c>
      <c r="K8466" s="160" t="n">
        <v>22505.02</v>
      </c>
      <c r="L8466" s="160" t="n">
        <v>6920.52</v>
      </c>
    </row>
    <row r="8467">
      <c r="A8467" s="176" t="n">
        <v>46174</v>
      </c>
      <c r="B8467" s="104" t="inlineStr">
        <is>
          <t>2025/26</t>
        </is>
      </c>
      <c r="C8467" s="104" t="inlineStr">
        <is>
          <t>HC-046</t>
        </is>
      </c>
      <c r="D8467" s="104" t="inlineStr">
        <is>
          <t>Nord-Ouest</t>
        </is>
      </c>
      <c r="E8467" s="104" t="inlineStr">
        <is>
          <t>Sur place</t>
        </is>
      </c>
      <c r="F8467" s="104" t="n">
        <v>30</v>
      </c>
      <c r="G8467" s="159" t="n">
        <v>2570</v>
      </c>
      <c r="H8467" s="159" t="n">
        <v>6594</v>
      </c>
      <c r="I8467" s="160" t="n">
        <v>34526.16</v>
      </c>
      <c r="J8467" s="160" t="n">
        <v>1100.15</v>
      </c>
      <c r="K8467" s="160" t="n">
        <v>33426.01</v>
      </c>
      <c r="L8467" s="160" t="n">
        <v>9940.51</v>
      </c>
    </row>
    <row r="8468">
      <c r="A8468" s="176" t="n">
        <v>46174</v>
      </c>
      <c r="B8468" s="104" t="inlineStr">
        <is>
          <t>2025/26</t>
        </is>
      </c>
      <c r="C8468" s="104" t="inlineStr">
        <is>
          <t>HC-046</t>
        </is>
      </c>
      <c r="D8468" s="104" t="inlineStr">
        <is>
          <t>Nord-Ouest</t>
        </is>
      </c>
      <c r="E8468" s="104" t="inlineStr">
        <is>
          <t>À emporter</t>
        </is>
      </c>
      <c r="F8468" s="104" t="n">
        <v>29</v>
      </c>
      <c r="G8468" s="159" t="n">
        <v>1945</v>
      </c>
      <c r="H8468" s="159" t="n">
        <v>5122</v>
      </c>
      <c r="I8468" s="160" t="n">
        <v>24035.39</v>
      </c>
      <c r="J8468" s="160" t="n">
        <v>707.71</v>
      </c>
      <c r="K8468" s="160" t="n">
        <v>23327.68</v>
      </c>
      <c r="L8468" s="160" t="n">
        <v>6921.01</v>
      </c>
    </row>
    <row r="8469">
      <c r="A8469" s="176" t="n">
        <v>46174</v>
      </c>
      <c r="B8469" s="104" t="inlineStr">
        <is>
          <t>2025/26</t>
        </is>
      </c>
      <c r="C8469" s="104" t="inlineStr">
        <is>
          <t>HC-047</t>
        </is>
      </c>
      <c r="D8469" s="104" t="inlineStr">
        <is>
          <t>Sud-Est</t>
        </is>
      </c>
      <c r="E8469" s="104" t="inlineStr">
        <is>
          <t>Livraison</t>
        </is>
      </c>
      <c r="F8469" s="104" t="n">
        <v>30</v>
      </c>
      <c r="G8469" s="159" t="n">
        <v>2529</v>
      </c>
      <c r="H8469" s="159" t="n">
        <v>6358</v>
      </c>
      <c r="I8469" s="160" t="n">
        <v>43553.55</v>
      </c>
      <c r="J8469" s="160" t="n">
        <v>2497.21</v>
      </c>
      <c r="K8469" s="160" t="n">
        <v>41056.34</v>
      </c>
      <c r="L8469" s="160" t="n">
        <v>12760.52</v>
      </c>
    </row>
    <row r="8470">
      <c r="A8470" s="176" t="n">
        <v>46174</v>
      </c>
      <c r="B8470" s="104" t="inlineStr">
        <is>
          <t>2025/26</t>
        </is>
      </c>
      <c r="C8470" s="104" t="inlineStr">
        <is>
          <t>HC-047</t>
        </is>
      </c>
      <c r="D8470" s="104" t="inlineStr">
        <is>
          <t>Sud-Est</t>
        </is>
      </c>
      <c r="E8470" s="104" t="inlineStr">
        <is>
          <t>Sur place</t>
        </is>
      </c>
      <c r="F8470" s="104" t="n">
        <v>30</v>
      </c>
      <c r="G8470" s="159" t="n">
        <v>4909</v>
      </c>
      <c r="H8470" s="159" t="n">
        <v>12727</v>
      </c>
      <c r="I8470" s="160" t="n">
        <v>66395.52</v>
      </c>
      <c r="J8470" s="160" t="n">
        <v>1907.94</v>
      </c>
      <c r="K8470" s="160" t="n">
        <v>64487.58</v>
      </c>
      <c r="L8470" s="160" t="n">
        <v>19170.91</v>
      </c>
    </row>
    <row r="8471">
      <c r="A8471" s="176" t="n">
        <v>46174</v>
      </c>
      <c r="B8471" s="104" t="inlineStr">
        <is>
          <t>2025/26</t>
        </is>
      </c>
      <c r="C8471" s="104" t="inlineStr">
        <is>
          <t>HC-047</t>
        </is>
      </c>
      <c r="D8471" s="104" t="inlineStr">
        <is>
          <t>Sud-Est</t>
        </is>
      </c>
      <c r="E8471" s="104" t="inlineStr">
        <is>
          <t>À emporter</t>
        </is>
      </c>
      <c r="F8471" s="104" t="n">
        <v>27</v>
      </c>
      <c r="G8471" s="159" t="n">
        <v>3343</v>
      </c>
      <c r="H8471" s="159" t="n">
        <v>8637</v>
      </c>
      <c r="I8471" s="160" t="n">
        <v>41833.08</v>
      </c>
      <c r="J8471" s="160" t="n">
        <v>1276.97</v>
      </c>
      <c r="K8471" s="160" t="n">
        <v>40556.11</v>
      </c>
      <c r="L8471" s="160" t="n">
        <v>12094</v>
      </c>
    </row>
    <row r="8472">
      <c r="A8472" s="176" t="n">
        <v>46174</v>
      </c>
      <c r="B8472" s="104" t="inlineStr">
        <is>
          <t>2025/26</t>
        </is>
      </c>
      <c r="C8472" s="104" t="inlineStr">
        <is>
          <t>HC-048</t>
        </is>
      </c>
      <c r="D8472" s="104" t="inlineStr">
        <is>
          <t>Sud-Ouest</t>
        </is>
      </c>
      <c r="E8472" s="104" t="inlineStr">
        <is>
          <t>Livraison</t>
        </is>
      </c>
      <c r="F8472" s="104" t="n">
        <v>29</v>
      </c>
      <c r="G8472" s="159" t="n">
        <v>2121</v>
      </c>
      <c r="H8472" s="159" t="n">
        <v>5231</v>
      </c>
      <c r="I8472" s="160" t="n">
        <v>36935.36</v>
      </c>
      <c r="J8472" s="160" t="n">
        <v>2260.55</v>
      </c>
      <c r="K8472" s="160" t="n">
        <v>34674.81</v>
      </c>
      <c r="L8472" s="160" t="n">
        <v>10691.08</v>
      </c>
    </row>
    <row r="8473">
      <c r="A8473" s="176" t="n">
        <v>46174</v>
      </c>
      <c r="B8473" s="104" t="inlineStr">
        <is>
          <t>2025/26</t>
        </is>
      </c>
      <c r="C8473" s="104" t="inlineStr">
        <is>
          <t>HC-048</t>
        </is>
      </c>
      <c r="D8473" s="104" t="inlineStr">
        <is>
          <t>Sud-Ouest</t>
        </is>
      </c>
      <c r="E8473" s="104" t="inlineStr">
        <is>
          <t>Sur place</t>
        </is>
      </c>
      <c r="F8473" s="104" t="n">
        <v>30</v>
      </c>
      <c r="G8473" s="159" t="n">
        <v>4536</v>
      </c>
      <c r="H8473" s="159" t="n">
        <v>11621</v>
      </c>
      <c r="I8473" s="160" t="n">
        <v>61021.05</v>
      </c>
      <c r="J8473" s="160" t="n">
        <v>1940.14</v>
      </c>
      <c r="K8473" s="160" t="n">
        <v>59080.91</v>
      </c>
      <c r="L8473" s="160" t="n">
        <v>17514.99</v>
      </c>
    </row>
    <row r="8474">
      <c r="A8474" s="176" t="n">
        <v>46174</v>
      </c>
      <c r="B8474" s="104" t="inlineStr">
        <is>
          <t>2025/26</t>
        </is>
      </c>
      <c r="C8474" s="104" t="inlineStr">
        <is>
          <t>HC-048</t>
        </is>
      </c>
      <c r="D8474" s="104" t="inlineStr">
        <is>
          <t>Sud-Ouest</t>
        </is>
      </c>
      <c r="E8474" s="104" t="inlineStr">
        <is>
          <t>À emporter</t>
        </is>
      </c>
      <c r="F8474" s="104" t="n">
        <v>30</v>
      </c>
      <c r="G8474" s="159" t="n">
        <v>3429</v>
      </c>
      <c r="H8474" s="159" t="n">
        <v>8689</v>
      </c>
      <c r="I8474" s="160" t="n">
        <v>42134.67</v>
      </c>
      <c r="J8474" s="160" t="n">
        <v>1351.73</v>
      </c>
      <c r="K8474" s="160" t="n">
        <v>40782.94</v>
      </c>
      <c r="L8474" s="160" t="n">
        <v>12146.81</v>
      </c>
    </row>
    <row r="8475">
      <c r="A8475" s="176" t="n">
        <v>46174</v>
      </c>
      <c r="B8475" s="104" t="inlineStr">
        <is>
          <t>2025/26</t>
        </is>
      </c>
      <c r="C8475" s="104" t="inlineStr">
        <is>
          <t>HC-049</t>
        </is>
      </c>
      <c r="D8475" s="104" t="inlineStr">
        <is>
          <t>Île-de-France</t>
        </is>
      </c>
      <c r="E8475" s="104" t="inlineStr">
        <is>
          <t>Drive</t>
        </is>
      </c>
      <c r="F8475" s="104" t="n">
        <v>30</v>
      </c>
      <c r="G8475" s="159" t="n">
        <v>1303</v>
      </c>
      <c r="H8475" s="159" t="n">
        <v>3368</v>
      </c>
      <c r="I8475" s="160" t="n">
        <v>18686.41</v>
      </c>
      <c r="J8475" s="160" t="n">
        <v>614.9</v>
      </c>
      <c r="K8475" s="160" t="n">
        <v>18071.51</v>
      </c>
      <c r="L8475" s="160" t="n">
        <v>5357.69</v>
      </c>
    </row>
    <row r="8476">
      <c r="A8476" s="176" t="n">
        <v>46174</v>
      </c>
      <c r="B8476" s="104" t="inlineStr">
        <is>
          <t>2025/26</t>
        </is>
      </c>
      <c r="C8476" s="104" t="inlineStr">
        <is>
          <t>HC-049</t>
        </is>
      </c>
      <c r="D8476" s="104" t="inlineStr">
        <is>
          <t>Île-de-France</t>
        </is>
      </c>
      <c r="E8476" s="104" t="inlineStr">
        <is>
          <t>Livraison</t>
        </is>
      </c>
      <c r="F8476" s="104" t="n">
        <v>30</v>
      </c>
      <c r="G8476" s="159" t="n">
        <v>1554</v>
      </c>
      <c r="H8476" s="159" t="n">
        <v>3968</v>
      </c>
      <c r="I8476" s="160" t="n">
        <v>27044.04</v>
      </c>
      <c r="J8476" s="160" t="n">
        <v>1689.42</v>
      </c>
      <c r="K8476" s="160" t="n">
        <v>25354.62</v>
      </c>
      <c r="L8476" s="160" t="n">
        <v>7887.62</v>
      </c>
    </row>
    <row r="8477">
      <c r="A8477" s="176" t="n">
        <v>46174</v>
      </c>
      <c r="B8477" s="104" t="inlineStr">
        <is>
          <t>2025/26</t>
        </is>
      </c>
      <c r="C8477" s="104" t="inlineStr">
        <is>
          <t>HC-049</t>
        </is>
      </c>
      <c r="D8477" s="104" t="inlineStr">
        <is>
          <t>Île-de-France</t>
        </is>
      </c>
      <c r="E8477" s="104" t="inlineStr">
        <is>
          <t>Sur place</t>
        </is>
      </c>
      <c r="F8477" s="104" t="n">
        <v>30</v>
      </c>
      <c r="G8477" s="159" t="n">
        <v>3091</v>
      </c>
      <c r="H8477" s="159" t="n">
        <v>7916</v>
      </c>
      <c r="I8477" s="160" t="n">
        <v>41893.36</v>
      </c>
      <c r="J8477" s="160" t="n">
        <v>1336.41</v>
      </c>
      <c r="K8477" s="160" t="n">
        <v>40556.95</v>
      </c>
      <c r="L8477" s="160" t="n">
        <v>11949.03</v>
      </c>
    </row>
    <row r="8478">
      <c r="A8478" s="176" t="n">
        <v>46174</v>
      </c>
      <c r="B8478" s="104" t="inlineStr">
        <is>
          <t>2025/26</t>
        </is>
      </c>
      <c r="C8478" s="104" t="inlineStr">
        <is>
          <t>HC-049</t>
        </is>
      </c>
      <c r="D8478" s="104" t="inlineStr">
        <is>
          <t>Île-de-France</t>
        </is>
      </c>
      <c r="E8478" s="104" t="inlineStr">
        <is>
          <t>À emporter</t>
        </is>
      </c>
      <c r="F8478" s="104" t="n">
        <v>30</v>
      </c>
      <c r="G8478" s="159" t="n">
        <v>2422</v>
      </c>
      <c r="H8478" s="159" t="n">
        <v>6055</v>
      </c>
      <c r="I8478" s="160" t="n">
        <v>30333.78</v>
      </c>
      <c r="J8478" s="160" t="n">
        <v>857.41</v>
      </c>
      <c r="K8478" s="160" t="n">
        <v>29476.37</v>
      </c>
      <c r="L8478" s="160" t="n">
        <v>8783.110000000001</v>
      </c>
    </row>
    <row r="8479">
      <c r="A8479" s="176" t="n">
        <v>46174</v>
      </c>
      <c r="B8479" s="104" t="inlineStr">
        <is>
          <t>2025/26</t>
        </is>
      </c>
      <c r="C8479" s="104" t="inlineStr">
        <is>
          <t>HC-050</t>
        </is>
      </c>
      <c r="D8479" s="104" t="inlineStr">
        <is>
          <t>Nord-Ouest</t>
        </is>
      </c>
      <c r="E8479" s="104" t="inlineStr">
        <is>
          <t>Livraison</t>
        </is>
      </c>
      <c r="F8479" s="104" t="n">
        <v>30</v>
      </c>
      <c r="G8479" s="159" t="n">
        <v>2450</v>
      </c>
      <c r="H8479" s="159" t="n">
        <v>6097</v>
      </c>
      <c r="I8479" s="160" t="n">
        <v>41495.61</v>
      </c>
      <c r="J8479" s="160" t="n">
        <v>2323.5</v>
      </c>
      <c r="K8479" s="160" t="n">
        <v>39172.11</v>
      </c>
      <c r="L8479" s="160" t="n">
        <v>12145.38</v>
      </c>
    </row>
    <row r="8480">
      <c r="A8480" s="176" t="n">
        <v>46174</v>
      </c>
      <c r="B8480" s="104" t="inlineStr">
        <is>
          <t>2025/26</t>
        </is>
      </c>
      <c r="C8480" s="104" t="inlineStr">
        <is>
          <t>HC-050</t>
        </is>
      </c>
      <c r="D8480" s="104" t="inlineStr">
        <is>
          <t>Nord-Ouest</t>
        </is>
      </c>
      <c r="E8480" s="104" t="inlineStr">
        <is>
          <t>Sur place</t>
        </is>
      </c>
      <c r="F8480" s="104" t="n">
        <v>29</v>
      </c>
      <c r="G8480" s="159" t="n">
        <v>4320</v>
      </c>
      <c r="H8480" s="159" t="n">
        <v>10950</v>
      </c>
      <c r="I8480" s="160" t="n">
        <v>58586.06</v>
      </c>
      <c r="J8480" s="160" t="n">
        <v>1808.74</v>
      </c>
      <c r="K8480" s="160" t="n">
        <v>56777.32</v>
      </c>
      <c r="L8480" s="160" t="n">
        <v>16934.74</v>
      </c>
    </row>
    <row r="8481">
      <c r="A8481" s="176" t="n">
        <v>46174</v>
      </c>
      <c r="B8481" s="104" t="inlineStr">
        <is>
          <t>2025/26</t>
        </is>
      </c>
      <c r="C8481" s="104" t="inlineStr">
        <is>
          <t>HC-050</t>
        </is>
      </c>
      <c r="D8481" s="104" t="inlineStr">
        <is>
          <t>Nord-Ouest</t>
        </is>
      </c>
      <c r="E8481" s="104" t="inlineStr">
        <is>
          <t>À emporter</t>
        </is>
      </c>
      <c r="F8481" s="104" t="n">
        <v>30</v>
      </c>
      <c r="G8481" s="159" t="n">
        <v>3543</v>
      </c>
      <c r="H8481" s="159" t="n">
        <v>9007</v>
      </c>
      <c r="I8481" s="160" t="n">
        <v>43530.75</v>
      </c>
      <c r="J8481" s="160" t="n">
        <v>1306.21</v>
      </c>
      <c r="K8481" s="160" t="n">
        <v>42224.54</v>
      </c>
      <c r="L8481" s="160" t="n">
        <v>12521.1</v>
      </c>
    </row>
    <row r="8482">
      <c r="A8482" s="176" t="n">
        <v>46174</v>
      </c>
      <c r="B8482" s="104" t="inlineStr">
        <is>
          <t>2025/26</t>
        </is>
      </c>
      <c r="C8482" s="104" t="inlineStr">
        <is>
          <t>HC-051</t>
        </is>
      </c>
      <c r="D8482" s="104" t="inlineStr">
        <is>
          <t>Sud-Est</t>
        </is>
      </c>
      <c r="E8482" s="104" t="inlineStr">
        <is>
          <t>Drive</t>
        </is>
      </c>
      <c r="F8482" s="104" t="n">
        <v>30</v>
      </c>
      <c r="G8482" s="159" t="n">
        <v>1088</v>
      </c>
      <c r="H8482" s="159" t="n">
        <v>2733</v>
      </c>
      <c r="I8482" s="160" t="n">
        <v>15593.1</v>
      </c>
      <c r="J8482" s="160" t="n">
        <v>443.76</v>
      </c>
      <c r="K8482" s="160" t="n">
        <v>15149.34</v>
      </c>
      <c r="L8482" s="160" t="n">
        <v>4484.12</v>
      </c>
    </row>
    <row r="8483">
      <c r="A8483" s="176" t="n">
        <v>46174</v>
      </c>
      <c r="B8483" s="104" t="inlineStr">
        <is>
          <t>2025/26</t>
        </is>
      </c>
      <c r="C8483" s="104" t="inlineStr">
        <is>
          <t>HC-051</t>
        </is>
      </c>
      <c r="D8483" s="104" t="inlineStr">
        <is>
          <t>Sud-Est</t>
        </is>
      </c>
      <c r="E8483" s="104" t="inlineStr">
        <is>
          <t>Livraison</t>
        </is>
      </c>
      <c r="F8483" s="104" t="n">
        <v>30</v>
      </c>
      <c r="G8483" s="159" t="n">
        <v>1503</v>
      </c>
      <c r="H8483" s="159" t="n">
        <v>3792</v>
      </c>
      <c r="I8483" s="160" t="n">
        <v>25162.5</v>
      </c>
      <c r="J8483" s="160" t="n">
        <v>1488.34</v>
      </c>
      <c r="K8483" s="160" t="n">
        <v>23674.16</v>
      </c>
      <c r="L8483" s="160" t="n">
        <v>7198.42</v>
      </c>
    </row>
    <row r="8484">
      <c r="A8484" s="176" t="n">
        <v>46174</v>
      </c>
      <c r="B8484" s="104" t="inlineStr">
        <is>
          <t>2025/26</t>
        </is>
      </c>
      <c r="C8484" s="104" t="inlineStr">
        <is>
          <t>HC-051</t>
        </is>
      </c>
      <c r="D8484" s="104" t="inlineStr">
        <is>
          <t>Sud-Est</t>
        </is>
      </c>
      <c r="E8484" s="104" t="inlineStr">
        <is>
          <t>Sur place</t>
        </is>
      </c>
      <c r="F8484" s="104" t="n">
        <v>30</v>
      </c>
      <c r="G8484" s="159" t="n">
        <v>2699</v>
      </c>
      <c r="H8484" s="159" t="n">
        <v>6608</v>
      </c>
      <c r="I8484" s="160" t="n">
        <v>36438.25</v>
      </c>
      <c r="J8484" s="160" t="n">
        <v>1072.78</v>
      </c>
      <c r="K8484" s="160" t="n">
        <v>35365.47</v>
      </c>
      <c r="L8484" s="160" t="n">
        <v>10551.31</v>
      </c>
    </row>
    <row r="8485">
      <c r="A8485" s="176" t="n">
        <v>46174</v>
      </c>
      <c r="B8485" s="104" t="inlineStr">
        <is>
          <t>2025/26</t>
        </is>
      </c>
      <c r="C8485" s="104" t="inlineStr">
        <is>
          <t>HC-051</t>
        </is>
      </c>
      <c r="D8485" s="104" t="inlineStr">
        <is>
          <t>Sud-Est</t>
        </is>
      </c>
      <c r="E8485" s="104" t="inlineStr">
        <is>
          <t>À emporter</t>
        </is>
      </c>
      <c r="F8485" s="104" t="n">
        <v>28</v>
      </c>
      <c r="G8485" s="159" t="n">
        <v>1928</v>
      </c>
      <c r="H8485" s="159" t="n">
        <v>4892</v>
      </c>
      <c r="I8485" s="160" t="n">
        <v>24055.7</v>
      </c>
      <c r="J8485" s="160" t="n">
        <v>769.17</v>
      </c>
      <c r="K8485" s="160" t="n">
        <v>23286.53</v>
      </c>
      <c r="L8485" s="160" t="n">
        <v>6947.49</v>
      </c>
    </row>
    <row r="8486">
      <c r="A8486" s="176" t="n">
        <v>46174</v>
      </c>
      <c r="B8486" s="104" t="inlineStr">
        <is>
          <t>2025/26</t>
        </is>
      </c>
      <c r="C8486" s="104" t="inlineStr">
        <is>
          <t>HC-052</t>
        </is>
      </c>
      <c r="D8486" s="104" t="inlineStr">
        <is>
          <t>Sud-Ouest</t>
        </is>
      </c>
      <c r="E8486" s="104" t="inlineStr">
        <is>
          <t>Livraison</t>
        </is>
      </c>
      <c r="F8486" s="104" t="n">
        <v>29</v>
      </c>
      <c r="G8486" s="159" t="n">
        <v>1832</v>
      </c>
      <c r="H8486" s="159" t="n">
        <v>4710</v>
      </c>
      <c r="I8486" s="160" t="n">
        <v>31622.03</v>
      </c>
      <c r="J8486" s="160" t="n">
        <v>1921.9</v>
      </c>
      <c r="K8486" s="160" t="n">
        <v>29700.13</v>
      </c>
      <c r="L8486" s="160" t="n">
        <v>10803.5</v>
      </c>
    </row>
    <row r="8487">
      <c r="A8487" s="176" t="n">
        <v>46174</v>
      </c>
      <c r="B8487" s="104" t="inlineStr">
        <is>
          <t>2025/26</t>
        </is>
      </c>
      <c r="C8487" s="104" t="inlineStr">
        <is>
          <t>HC-052</t>
        </is>
      </c>
      <c r="D8487" s="104" t="inlineStr">
        <is>
          <t>Sud-Ouest</t>
        </is>
      </c>
      <c r="E8487" s="104" t="inlineStr">
        <is>
          <t>Sur place</t>
        </is>
      </c>
      <c r="F8487" s="104" t="n">
        <v>30</v>
      </c>
      <c r="G8487" s="159" t="n">
        <v>3754</v>
      </c>
      <c r="H8487" s="159" t="n">
        <v>9488</v>
      </c>
      <c r="I8487" s="160" t="n">
        <v>51049.76</v>
      </c>
      <c r="J8487" s="160" t="n">
        <v>1673.64</v>
      </c>
      <c r="K8487" s="160" t="n">
        <v>49376.12</v>
      </c>
      <c r="L8487" s="160" t="n">
        <v>17618.19</v>
      </c>
    </row>
    <row r="8488">
      <c r="A8488" s="176" t="n">
        <v>46174</v>
      </c>
      <c r="B8488" s="104" t="inlineStr">
        <is>
          <t>2025/26</t>
        </is>
      </c>
      <c r="C8488" s="104" t="inlineStr">
        <is>
          <t>HC-052</t>
        </is>
      </c>
      <c r="D8488" s="104" t="inlineStr">
        <is>
          <t>Sud-Ouest</t>
        </is>
      </c>
      <c r="E8488" s="104" t="inlineStr">
        <is>
          <t>À emporter</t>
        </is>
      </c>
      <c r="F8488" s="104" t="n">
        <v>30</v>
      </c>
      <c r="G8488" s="159" t="n">
        <v>2868</v>
      </c>
      <c r="H8488" s="159" t="n">
        <v>7479</v>
      </c>
      <c r="I8488" s="160" t="n">
        <v>36033.87</v>
      </c>
      <c r="J8488" s="160" t="n">
        <v>1013.13</v>
      </c>
      <c r="K8488" s="160" t="n">
        <v>35020.74</v>
      </c>
      <c r="L8488" s="160" t="n">
        <v>12449.29</v>
      </c>
    </row>
    <row r="8489">
      <c r="A8489" s="176" t="n">
        <v>46174</v>
      </c>
      <c r="B8489" s="104" t="inlineStr">
        <is>
          <t>2025/26</t>
        </is>
      </c>
      <c r="C8489" s="104" t="inlineStr">
        <is>
          <t>HC-053</t>
        </is>
      </c>
      <c r="D8489" s="104" t="inlineStr">
        <is>
          <t>Île-de-France</t>
        </is>
      </c>
      <c r="E8489" s="104" t="inlineStr">
        <is>
          <t>Livraison</t>
        </is>
      </c>
      <c r="F8489" s="104" t="n">
        <v>30</v>
      </c>
      <c r="G8489" s="159" t="n">
        <v>2144</v>
      </c>
      <c r="H8489" s="159" t="n">
        <v>5681</v>
      </c>
      <c r="I8489" s="160" t="n">
        <v>36954.37</v>
      </c>
      <c r="J8489" s="160" t="n">
        <v>2168.8</v>
      </c>
      <c r="K8489" s="160" t="n">
        <v>34785.57</v>
      </c>
      <c r="L8489" s="160" t="n">
        <v>10809.08</v>
      </c>
    </row>
    <row r="8490">
      <c r="A8490" s="176" t="n">
        <v>46174</v>
      </c>
      <c r="B8490" s="104" t="inlineStr">
        <is>
          <t>2025/26</t>
        </is>
      </c>
      <c r="C8490" s="104" t="inlineStr">
        <is>
          <t>HC-053</t>
        </is>
      </c>
      <c r="D8490" s="104" t="inlineStr">
        <is>
          <t>Île-de-France</t>
        </is>
      </c>
      <c r="E8490" s="104" t="inlineStr">
        <is>
          <t>Sur place</t>
        </is>
      </c>
      <c r="F8490" s="104" t="n">
        <v>30</v>
      </c>
      <c r="G8490" s="159" t="n">
        <v>4118</v>
      </c>
      <c r="H8490" s="159" t="n">
        <v>10581</v>
      </c>
      <c r="I8490" s="160" t="n">
        <v>55680.01</v>
      </c>
      <c r="J8490" s="160" t="n">
        <v>1643.37</v>
      </c>
      <c r="K8490" s="160" t="n">
        <v>54036.64</v>
      </c>
      <c r="L8490" s="160" t="n">
        <v>16161.09</v>
      </c>
    </row>
    <row r="8491">
      <c r="A8491" s="176" t="n">
        <v>46174</v>
      </c>
      <c r="B8491" s="104" t="inlineStr">
        <is>
          <t>2025/26</t>
        </is>
      </c>
      <c r="C8491" s="104" t="inlineStr">
        <is>
          <t>HC-053</t>
        </is>
      </c>
      <c r="D8491" s="104" t="inlineStr">
        <is>
          <t>Île-de-France</t>
        </is>
      </c>
      <c r="E8491" s="104" t="inlineStr">
        <is>
          <t>À emporter</t>
        </is>
      </c>
      <c r="F8491" s="104" t="n">
        <v>30</v>
      </c>
      <c r="G8491" s="159" t="n">
        <v>3305</v>
      </c>
      <c r="H8491" s="159" t="n">
        <v>8483</v>
      </c>
      <c r="I8491" s="160" t="n">
        <v>41027.32</v>
      </c>
      <c r="J8491" s="160" t="n">
        <v>1208.48</v>
      </c>
      <c r="K8491" s="160" t="n">
        <v>39818.84</v>
      </c>
      <c r="L8491" s="160" t="n">
        <v>11893.33</v>
      </c>
    </row>
    <row r="8492">
      <c r="A8492" s="176" t="n">
        <v>46174</v>
      </c>
      <c r="B8492" s="104" t="inlineStr">
        <is>
          <t>2025/26</t>
        </is>
      </c>
      <c r="C8492" s="104" t="inlineStr">
        <is>
          <t>HC-054</t>
        </is>
      </c>
      <c r="D8492" s="104" t="inlineStr">
        <is>
          <t>Nord-Ouest</t>
        </is>
      </c>
      <c r="E8492" s="104" t="inlineStr">
        <is>
          <t>Drive</t>
        </is>
      </c>
      <c r="F8492" s="104" t="n">
        <v>30</v>
      </c>
      <c r="G8492" s="159" t="n">
        <v>1368</v>
      </c>
      <c r="H8492" s="159" t="n">
        <v>3402</v>
      </c>
      <c r="I8492" s="160" t="n">
        <v>19534.14</v>
      </c>
      <c r="J8492" s="160" t="n">
        <v>670.66</v>
      </c>
      <c r="K8492" s="160" t="n">
        <v>18863.48</v>
      </c>
      <c r="L8492" s="160" t="n">
        <v>5649.64</v>
      </c>
    </row>
    <row r="8493">
      <c r="A8493" s="176" t="n">
        <v>46174</v>
      </c>
      <c r="B8493" s="104" t="inlineStr">
        <is>
          <t>2025/26</t>
        </is>
      </c>
      <c r="C8493" s="104" t="inlineStr">
        <is>
          <t>HC-054</t>
        </is>
      </c>
      <c r="D8493" s="104" t="inlineStr">
        <is>
          <t>Nord-Ouest</t>
        </is>
      </c>
      <c r="E8493" s="104" t="inlineStr">
        <is>
          <t>Livraison</t>
        </is>
      </c>
      <c r="F8493" s="104" t="n">
        <v>30</v>
      </c>
      <c r="G8493" s="159" t="n">
        <v>1668</v>
      </c>
      <c r="H8493" s="159" t="n">
        <v>4364</v>
      </c>
      <c r="I8493" s="160" t="n">
        <v>28898.52</v>
      </c>
      <c r="J8493" s="160" t="n">
        <v>1726.07</v>
      </c>
      <c r="K8493" s="160" t="n">
        <v>27172.45</v>
      </c>
      <c r="L8493" s="160" t="n">
        <v>8386.629999999999</v>
      </c>
    </row>
    <row r="8494">
      <c r="A8494" s="176" t="n">
        <v>46174</v>
      </c>
      <c r="B8494" s="104" t="inlineStr">
        <is>
          <t>2025/26</t>
        </is>
      </c>
      <c r="C8494" s="104" t="inlineStr">
        <is>
          <t>HC-054</t>
        </is>
      </c>
      <c r="D8494" s="104" t="inlineStr">
        <is>
          <t>Nord-Ouest</t>
        </is>
      </c>
      <c r="E8494" s="104" t="inlineStr">
        <is>
          <t>Sur place</t>
        </is>
      </c>
      <c r="F8494" s="104" t="n">
        <v>30</v>
      </c>
      <c r="G8494" s="159" t="n">
        <v>3260</v>
      </c>
      <c r="H8494" s="159" t="n">
        <v>8136</v>
      </c>
      <c r="I8494" s="160" t="n">
        <v>44219.6</v>
      </c>
      <c r="J8494" s="160" t="n">
        <v>1404.43</v>
      </c>
      <c r="K8494" s="160" t="n">
        <v>42815.17</v>
      </c>
      <c r="L8494" s="160" t="n">
        <v>12873.64</v>
      </c>
    </row>
    <row r="8495">
      <c r="A8495" s="176" t="n">
        <v>46174</v>
      </c>
      <c r="B8495" s="104" t="inlineStr">
        <is>
          <t>2025/26</t>
        </is>
      </c>
      <c r="C8495" s="104" t="inlineStr">
        <is>
          <t>HC-054</t>
        </is>
      </c>
      <c r="D8495" s="104" t="inlineStr">
        <is>
          <t>Nord-Ouest</t>
        </is>
      </c>
      <c r="E8495" s="104" t="inlineStr">
        <is>
          <t>À emporter</t>
        </is>
      </c>
      <c r="F8495" s="104" t="n">
        <v>29</v>
      </c>
      <c r="G8495" s="159" t="n">
        <v>2432</v>
      </c>
      <c r="H8495" s="159" t="n">
        <v>6293</v>
      </c>
      <c r="I8495" s="160" t="n">
        <v>30558.56</v>
      </c>
      <c r="J8495" s="160" t="n">
        <v>1026.63</v>
      </c>
      <c r="K8495" s="160" t="n">
        <v>29531.93</v>
      </c>
      <c r="L8495" s="160" t="n">
        <v>8850.389999999999</v>
      </c>
    </row>
    <row r="8496">
      <c r="A8496" s="176" t="n">
        <v>46174</v>
      </c>
      <c r="B8496" s="104" t="inlineStr">
        <is>
          <t>2025/26</t>
        </is>
      </c>
      <c r="C8496" s="104" t="inlineStr">
        <is>
          <t>HC-055</t>
        </is>
      </c>
      <c r="D8496" s="104" t="inlineStr">
        <is>
          <t>Sud-Est</t>
        </is>
      </c>
      <c r="E8496" s="104" t="inlineStr">
        <is>
          <t>Livraison</t>
        </is>
      </c>
      <c r="F8496" s="104" t="n">
        <v>30</v>
      </c>
      <c r="G8496" s="159" t="n">
        <v>3681</v>
      </c>
      <c r="H8496" s="159" t="n">
        <v>9527</v>
      </c>
      <c r="I8496" s="160" t="n">
        <v>62488.88</v>
      </c>
      <c r="J8496" s="160" t="n">
        <v>3693.15</v>
      </c>
      <c r="K8496" s="160" t="n">
        <v>58795.73</v>
      </c>
      <c r="L8496" s="160" t="n">
        <v>18161.19</v>
      </c>
    </row>
    <row r="8497">
      <c r="A8497" s="176" t="n">
        <v>46174</v>
      </c>
      <c r="B8497" s="104" t="inlineStr">
        <is>
          <t>2025/26</t>
        </is>
      </c>
      <c r="C8497" s="104" t="inlineStr">
        <is>
          <t>HC-055</t>
        </is>
      </c>
      <c r="D8497" s="104" t="inlineStr">
        <is>
          <t>Sud-Est</t>
        </is>
      </c>
      <c r="E8497" s="104" t="inlineStr">
        <is>
          <t>Sur place</t>
        </is>
      </c>
      <c r="F8497" s="104" t="n">
        <v>30</v>
      </c>
      <c r="G8497" s="159" t="n">
        <v>6387</v>
      </c>
      <c r="H8497" s="159" t="n">
        <v>16359</v>
      </c>
      <c r="I8497" s="160" t="n">
        <v>86354.25999999999</v>
      </c>
      <c r="J8497" s="160" t="n">
        <v>2586.81</v>
      </c>
      <c r="K8497" s="160" t="n">
        <v>83767.45</v>
      </c>
      <c r="L8497" s="160" t="n">
        <v>24998.76</v>
      </c>
    </row>
    <row r="8498">
      <c r="A8498" s="176" t="n">
        <v>46174</v>
      </c>
      <c r="B8498" s="104" t="inlineStr">
        <is>
          <t>2025/26</t>
        </is>
      </c>
      <c r="C8498" s="104" t="inlineStr">
        <is>
          <t>HC-055</t>
        </is>
      </c>
      <c r="D8498" s="104" t="inlineStr">
        <is>
          <t>Sud-Est</t>
        </is>
      </c>
      <c r="E8498" s="104" t="inlineStr">
        <is>
          <t>À emporter</t>
        </is>
      </c>
      <c r="F8498" s="104" t="n">
        <v>28</v>
      </c>
      <c r="G8498" s="159" t="n">
        <v>4616</v>
      </c>
      <c r="H8498" s="159" t="n">
        <v>12072</v>
      </c>
      <c r="I8498" s="160" t="n">
        <v>57100.83</v>
      </c>
      <c r="J8498" s="160" t="n">
        <v>1848.04</v>
      </c>
      <c r="K8498" s="160" t="n">
        <v>55252.79</v>
      </c>
      <c r="L8498" s="160" t="n">
        <v>16431.21</v>
      </c>
    </row>
    <row r="8499">
      <c r="A8499" s="176" t="n">
        <v>46174</v>
      </c>
      <c r="B8499" s="104" t="inlineStr">
        <is>
          <t>2025/26</t>
        </is>
      </c>
      <c r="C8499" s="104" t="inlineStr">
        <is>
          <t>HC-056</t>
        </is>
      </c>
      <c r="D8499" s="104" t="inlineStr">
        <is>
          <t>Sud-Ouest</t>
        </is>
      </c>
      <c r="E8499" s="104" t="inlineStr">
        <is>
          <t>Drive</t>
        </is>
      </c>
      <c r="F8499" s="104" t="n">
        <v>30</v>
      </c>
      <c r="G8499" s="159" t="n">
        <v>1490</v>
      </c>
      <c r="H8499" s="159" t="n">
        <v>3719</v>
      </c>
      <c r="I8499" s="160" t="n">
        <v>21148.77</v>
      </c>
      <c r="J8499" s="160" t="n">
        <v>632.16</v>
      </c>
      <c r="K8499" s="160" t="n">
        <v>20516.61</v>
      </c>
      <c r="L8499" s="160" t="n">
        <v>6036.84</v>
      </c>
    </row>
    <row r="8500">
      <c r="A8500" s="176" t="n">
        <v>46174</v>
      </c>
      <c r="B8500" s="104" t="inlineStr">
        <is>
          <t>2025/26</t>
        </is>
      </c>
      <c r="C8500" s="104" t="inlineStr">
        <is>
          <t>HC-056</t>
        </is>
      </c>
      <c r="D8500" s="104" t="inlineStr">
        <is>
          <t>Sud-Ouest</t>
        </is>
      </c>
      <c r="E8500" s="104" t="inlineStr">
        <is>
          <t>Livraison</t>
        </is>
      </c>
      <c r="F8500" s="104" t="n">
        <v>30</v>
      </c>
      <c r="G8500" s="159" t="n">
        <v>1853</v>
      </c>
      <c r="H8500" s="159" t="n">
        <v>4806</v>
      </c>
      <c r="I8500" s="160" t="n">
        <v>32229.43</v>
      </c>
      <c r="J8500" s="160" t="n">
        <v>1885.59</v>
      </c>
      <c r="K8500" s="160" t="n">
        <v>30343.84</v>
      </c>
      <c r="L8500" s="160" t="n">
        <v>9315.780000000001</v>
      </c>
    </row>
    <row r="8501">
      <c r="A8501" s="176" t="n">
        <v>46174</v>
      </c>
      <c r="B8501" s="104" t="inlineStr">
        <is>
          <t>2025/26</t>
        </is>
      </c>
      <c r="C8501" s="104" t="inlineStr">
        <is>
          <t>HC-056</t>
        </is>
      </c>
      <c r="D8501" s="104" t="inlineStr">
        <is>
          <t>Sud-Ouest</t>
        </is>
      </c>
      <c r="E8501" s="104" t="inlineStr">
        <is>
          <t>Sur place</t>
        </is>
      </c>
      <c r="F8501" s="104" t="n">
        <v>30</v>
      </c>
      <c r="G8501" s="159" t="n">
        <v>3399</v>
      </c>
      <c r="H8501" s="159" t="n">
        <v>8834</v>
      </c>
      <c r="I8501" s="160" t="n">
        <v>45831.61</v>
      </c>
      <c r="J8501" s="160" t="n">
        <v>1325.15</v>
      </c>
      <c r="K8501" s="160" t="n">
        <v>44506.46</v>
      </c>
      <c r="L8501" s="160" t="n">
        <v>13333.72</v>
      </c>
    </row>
    <row r="8502">
      <c r="A8502" s="176" t="n">
        <v>46174</v>
      </c>
      <c r="B8502" s="104" t="inlineStr">
        <is>
          <t>2025/26</t>
        </is>
      </c>
      <c r="C8502" s="104" t="inlineStr">
        <is>
          <t>HC-056</t>
        </is>
      </c>
      <c r="D8502" s="104" t="inlineStr">
        <is>
          <t>Sud-Ouest</t>
        </is>
      </c>
      <c r="E8502" s="104" t="inlineStr">
        <is>
          <t>À emporter</t>
        </is>
      </c>
      <c r="F8502" s="104" t="n">
        <v>30</v>
      </c>
      <c r="G8502" s="159" t="n">
        <v>2704</v>
      </c>
      <c r="H8502" s="159" t="n">
        <v>6911</v>
      </c>
      <c r="I8502" s="160" t="n">
        <v>33002.51</v>
      </c>
      <c r="J8502" s="160" t="n">
        <v>984.0599999999999</v>
      </c>
      <c r="K8502" s="160" t="n">
        <v>32018.45</v>
      </c>
      <c r="L8502" s="160" t="n">
        <v>9524.690000000001</v>
      </c>
    </row>
    <row r="8503">
      <c r="A8503" s="176" t="n">
        <v>46174</v>
      </c>
      <c r="B8503" s="104" t="inlineStr">
        <is>
          <t>2025/26</t>
        </is>
      </c>
      <c r="C8503" s="104" t="inlineStr">
        <is>
          <t>HC-057</t>
        </is>
      </c>
      <c r="D8503" s="104" t="inlineStr">
        <is>
          <t>Île-de-France</t>
        </is>
      </c>
      <c r="E8503" s="104" t="inlineStr">
        <is>
          <t>Livraison</t>
        </is>
      </c>
      <c r="F8503" s="104" t="n">
        <v>30</v>
      </c>
      <c r="G8503" s="159" t="n">
        <v>2452</v>
      </c>
      <c r="H8503" s="159" t="n">
        <v>6433</v>
      </c>
      <c r="I8503" s="160" t="n">
        <v>42296.25</v>
      </c>
      <c r="J8503" s="160" t="n">
        <v>2613.46</v>
      </c>
      <c r="K8503" s="160" t="n">
        <v>39682.79</v>
      </c>
      <c r="L8503" s="160" t="n">
        <v>12339.5</v>
      </c>
    </row>
    <row r="8504">
      <c r="A8504" s="176" t="n">
        <v>46174</v>
      </c>
      <c r="B8504" s="104" t="inlineStr">
        <is>
          <t>2025/26</t>
        </is>
      </c>
      <c r="C8504" s="104" t="inlineStr">
        <is>
          <t>HC-057</t>
        </is>
      </c>
      <c r="D8504" s="104" t="inlineStr">
        <is>
          <t>Île-de-France</t>
        </is>
      </c>
      <c r="E8504" s="104" t="inlineStr">
        <is>
          <t>Sur place</t>
        </is>
      </c>
      <c r="F8504" s="104" t="n">
        <v>30</v>
      </c>
      <c r="G8504" s="159" t="n">
        <v>4730</v>
      </c>
      <c r="H8504" s="159" t="n">
        <v>12102</v>
      </c>
      <c r="I8504" s="160" t="n">
        <v>64373.42</v>
      </c>
      <c r="J8504" s="160" t="n">
        <v>1889.07</v>
      </c>
      <c r="K8504" s="160" t="n">
        <v>62484.35</v>
      </c>
      <c r="L8504" s="160" t="n">
        <v>18528.18</v>
      </c>
    </row>
    <row r="8505">
      <c r="A8505" s="176" t="n">
        <v>46174</v>
      </c>
      <c r="B8505" s="104" t="inlineStr">
        <is>
          <t>2025/26</t>
        </is>
      </c>
      <c r="C8505" s="104" t="inlineStr">
        <is>
          <t>HC-057</t>
        </is>
      </c>
      <c r="D8505" s="104" t="inlineStr">
        <is>
          <t>Île-de-France</t>
        </is>
      </c>
      <c r="E8505" s="104" t="inlineStr">
        <is>
          <t>À emporter</t>
        </is>
      </c>
      <c r="F8505" s="104" t="n">
        <v>30</v>
      </c>
      <c r="G8505" s="159" t="n">
        <v>3673</v>
      </c>
      <c r="H8505" s="159" t="n">
        <v>9417</v>
      </c>
      <c r="I8505" s="160" t="n">
        <v>45950.09</v>
      </c>
      <c r="J8505" s="160" t="n">
        <v>1407.28</v>
      </c>
      <c r="K8505" s="160" t="n">
        <v>44542.81</v>
      </c>
      <c r="L8505" s="160" t="n">
        <v>13254.52</v>
      </c>
    </row>
    <row r="8506">
      <c r="A8506" s="176" t="n">
        <v>46174</v>
      </c>
      <c r="B8506" s="104" t="inlineStr">
        <is>
          <t>2025/26</t>
        </is>
      </c>
      <c r="C8506" s="104" t="inlineStr">
        <is>
          <t>HC-058</t>
        </is>
      </c>
      <c r="D8506" s="104" t="inlineStr">
        <is>
          <t>Nord-Ouest</t>
        </is>
      </c>
      <c r="E8506" s="104" t="inlineStr">
        <is>
          <t>Livraison</t>
        </is>
      </c>
      <c r="F8506" s="104" t="n">
        <v>30</v>
      </c>
      <c r="G8506" s="159" t="n">
        <v>1658</v>
      </c>
      <c r="H8506" s="159" t="n">
        <v>4262</v>
      </c>
      <c r="I8506" s="160" t="n">
        <v>27869.77</v>
      </c>
      <c r="J8506" s="160" t="n">
        <v>1586.74</v>
      </c>
      <c r="K8506" s="160" t="n">
        <v>26283.03</v>
      </c>
      <c r="L8506" s="160" t="n">
        <v>8066.04</v>
      </c>
    </row>
    <row r="8507">
      <c r="A8507" s="176" t="n">
        <v>46174</v>
      </c>
      <c r="B8507" s="104" t="inlineStr">
        <is>
          <t>2025/26</t>
        </is>
      </c>
      <c r="C8507" s="104" t="inlineStr">
        <is>
          <t>HC-058</t>
        </is>
      </c>
      <c r="D8507" s="104" t="inlineStr">
        <is>
          <t>Nord-Ouest</t>
        </is>
      </c>
      <c r="E8507" s="104" t="inlineStr">
        <is>
          <t>Sur place</t>
        </is>
      </c>
      <c r="F8507" s="104" t="n">
        <v>29</v>
      </c>
      <c r="G8507" s="159" t="n">
        <v>2793</v>
      </c>
      <c r="H8507" s="159" t="n">
        <v>7310</v>
      </c>
      <c r="I8507" s="160" t="n">
        <v>37100.17</v>
      </c>
      <c r="J8507" s="160" t="n">
        <v>1257.25</v>
      </c>
      <c r="K8507" s="160" t="n">
        <v>35842.92</v>
      </c>
      <c r="L8507" s="160" t="n">
        <v>10611</v>
      </c>
    </row>
    <row r="8508">
      <c r="A8508" s="176" t="n">
        <v>46174</v>
      </c>
      <c r="B8508" s="104" t="inlineStr">
        <is>
          <t>2025/26</t>
        </is>
      </c>
      <c r="C8508" s="104" t="inlineStr">
        <is>
          <t>HC-058</t>
        </is>
      </c>
      <c r="D8508" s="104" t="inlineStr">
        <is>
          <t>Nord-Ouest</t>
        </is>
      </c>
      <c r="E8508" s="104" t="inlineStr">
        <is>
          <t>À emporter</t>
        </is>
      </c>
      <c r="F8508" s="104" t="n">
        <v>29</v>
      </c>
      <c r="G8508" s="159" t="n">
        <v>2069</v>
      </c>
      <c r="H8508" s="159" t="n">
        <v>5315</v>
      </c>
      <c r="I8508" s="160" t="n">
        <v>25579.66</v>
      </c>
      <c r="J8508" s="160" t="n">
        <v>676.21</v>
      </c>
      <c r="K8508" s="160" t="n">
        <v>24903.45</v>
      </c>
      <c r="L8508" s="160" t="n">
        <v>7382.34</v>
      </c>
    </row>
    <row r="8509">
      <c r="A8509" s="176" t="n">
        <v>46174</v>
      </c>
      <c r="B8509" s="104" t="inlineStr">
        <is>
          <t>2025/26</t>
        </is>
      </c>
      <c r="C8509" s="104" t="inlineStr">
        <is>
          <t>HC-059</t>
        </is>
      </c>
      <c r="D8509" s="104" t="inlineStr">
        <is>
          <t>Sud-Est</t>
        </is>
      </c>
      <c r="E8509" s="104" t="inlineStr">
        <is>
          <t>Livraison</t>
        </is>
      </c>
      <c r="F8509" s="104" t="n">
        <v>30</v>
      </c>
      <c r="G8509" s="159" t="n">
        <v>2165</v>
      </c>
      <c r="H8509" s="159" t="n">
        <v>5441</v>
      </c>
      <c r="I8509" s="160" t="n">
        <v>36820.38</v>
      </c>
      <c r="J8509" s="160" t="n">
        <v>2294.48</v>
      </c>
      <c r="K8509" s="160" t="n">
        <v>34525.9</v>
      </c>
      <c r="L8509" s="160" t="n">
        <v>10689.72</v>
      </c>
    </row>
    <row r="8510">
      <c r="A8510" s="176" t="n">
        <v>46174</v>
      </c>
      <c r="B8510" s="104" t="inlineStr">
        <is>
          <t>2025/26</t>
        </is>
      </c>
      <c r="C8510" s="104" t="inlineStr">
        <is>
          <t>HC-059</t>
        </is>
      </c>
      <c r="D8510" s="104" t="inlineStr">
        <is>
          <t>Sud-Est</t>
        </is>
      </c>
      <c r="E8510" s="104" t="inlineStr">
        <is>
          <t>Sur place</t>
        </is>
      </c>
      <c r="F8510" s="104" t="n">
        <v>30</v>
      </c>
      <c r="G8510" s="159" t="n">
        <v>4313</v>
      </c>
      <c r="H8510" s="159" t="n">
        <v>11063</v>
      </c>
      <c r="I8510" s="160" t="n">
        <v>57949.77</v>
      </c>
      <c r="J8510" s="160" t="n">
        <v>1930.18</v>
      </c>
      <c r="K8510" s="160" t="n">
        <v>56019.59</v>
      </c>
      <c r="L8510" s="160" t="n">
        <v>16587.02</v>
      </c>
    </row>
    <row r="8511">
      <c r="A8511" s="176" t="n">
        <v>46174</v>
      </c>
      <c r="B8511" s="104" t="inlineStr">
        <is>
          <t>2025/26</t>
        </is>
      </c>
      <c r="C8511" s="104" t="inlineStr">
        <is>
          <t>HC-059</t>
        </is>
      </c>
      <c r="D8511" s="104" t="inlineStr">
        <is>
          <t>Sud-Est</t>
        </is>
      </c>
      <c r="E8511" s="104" t="inlineStr">
        <is>
          <t>À emporter</t>
        </is>
      </c>
      <c r="F8511" s="104" t="n">
        <v>30</v>
      </c>
      <c r="G8511" s="159" t="n">
        <v>3326</v>
      </c>
      <c r="H8511" s="159" t="n">
        <v>8443</v>
      </c>
      <c r="I8511" s="160" t="n">
        <v>41459.63</v>
      </c>
      <c r="J8511" s="160" t="n">
        <v>1272.08</v>
      </c>
      <c r="K8511" s="160" t="n">
        <v>40187.55</v>
      </c>
      <c r="L8511" s="160" t="n">
        <v>11915.29</v>
      </c>
    </row>
    <row r="8512">
      <c r="A8512" s="176" t="n">
        <v>46174</v>
      </c>
      <c r="B8512" s="104" t="inlineStr">
        <is>
          <t>2025/26</t>
        </is>
      </c>
      <c r="C8512" s="104" t="inlineStr">
        <is>
          <t>HC-060</t>
        </is>
      </c>
      <c r="D8512" s="104" t="inlineStr">
        <is>
          <t>Sud-Ouest</t>
        </is>
      </c>
      <c r="E8512" s="104" t="inlineStr">
        <is>
          <t>Livraison</t>
        </is>
      </c>
      <c r="F8512" s="104" t="n">
        <v>30</v>
      </c>
      <c r="G8512" s="159" t="n">
        <v>1869</v>
      </c>
      <c r="H8512" s="159" t="n">
        <v>4567</v>
      </c>
      <c r="I8512" s="160" t="n">
        <v>31228.94</v>
      </c>
      <c r="J8512" s="160" t="n">
        <v>1817.02</v>
      </c>
      <c r="K8512" s="160" t="n">
        <v>29411.92</v>
      </c>
      <c r="L8512" s="160" t="n">
        <v>9088.75</v>
      </c>
    </row>
    <row r="8513">
      <c r="A8513" s="176" t="n">
        <v>46174</v>
      </c>
      <c r="B8513" s="104" t="inlineStr">
        <is>
          <t>2025/26</t>
        </is>
      </c>
      <c r="C8513" s="104" t="inlineStr">
        <is>
          <t>HC-060</t>
        </is>
      </c>
      <c r="D8513" s="104" t="inlineStr">
        <is>
          <t>Sud-Ouest</t>
        </is>
      </c>
      <c r="E8513" s="104" t="inlineStr">
        <is>
          <t>Sur place</t>
        </is>
      </c>
      <c r="F8513" s="104" t="n">
        <v>28</v>
      </c>
      <c r="G8513" s="159" t="n">
        <v>3073</v>
      </c>
      <c r="H8513" s="159" t="n">
        <v>7496</v>
      </c>
      <c r="I8513" s="160" t="n">
        <v>41285.28</v>
      </c>
      <c r="J8513" s="160" t="n">
        <v>1286.92</v>
      </c>
      <c r="K8513" s="160" t="n">
        <v>39998.36</v>
      </c>
      <c r="L8513" s="160" t="n">
        <v>11950.9</v>
      </c>
    </row>
    <row r="8514">
      <c r="A8514" s="176" t="n">
        <v>46174</v>
      </c>
      <c r="B8514" s="104" t="inlineStr">
        <is>
          <t>2025/26</t>
        </is>
      </c>
      <c r="C8514" s="104" t="inlineStr">
        <is>
          <t>HC-060</t>
        </is>
      </c>
      <c r="D8514" s="104" t="inlineStr">
        <is>
          <t>Sud-Ouest</t>
        </is>
      </c>
      <c r="E8514" s="104" t="inlineStr">
        <is>
          <t>À emporter</t>
        </is>
      </c>
      <c r="F8514" s="104" t="n">
        <v>30</v>
      </c>
      <c r="G8514" s="159" t="n">
        <v>2500</v>
      </c>
      <c r="H8514" s="159" t="n">
        <v>6408</v>
      </c>
      <c r="I8514" s="160" t="n">
        <v>30795.99</v>
      </c>
      <c r="J8514" s="160" t="n">
        <v>853.3099999999999</v>
      </c>
      <c r="K8514" s="160" t="n">
        <v>29942.68</v>
      </c>
      <c r="L8514" s="160" t="n">
        <v>8911.67</v>
      </c>
    </row>
    <row r="8515">
      <c r="A8515" s="176" t="n">
        <v>46174</v>
      </c>
      <c r="B8515" s="104" t="inlineStr">
        <is>
          <t>2025/26</t>
        </is>
      </c>
      <c r="C8515" s="104" t="inlineStr">
        <is>
          <t>HC-061</t>
        </is>
      </c>
      <c r="D8515" s="104" t="inlineStr">
        <is>
          <t>Île-de-France</t>
        </is>
      </c>
      <c r="E8515" s="104" t="inlineStr">
        <is>
          <t>Livraison</t>
        </is>
      </c>
      <c r="F8515" s="104" t="n">
        <v>30</v>
      </c>
      <c r="G8515" s="159" t="n">
        <v>2221</v>
      </c>
      <c r="H8515" s="159" t="n">
        <v>5611</v>
      </c>
      <c r="I8515" s="160" t="n">
        <v>37911.55</v>
      </c>
      <c r="J8515" s="160" t="n">
        <v>2193.72</v>
      </c>
      <c r="K8515" s="160" t="n">
        <v>35717.83</v>
      </c>
      <c r="L8515" s="160" t="n">
        <v>11053.58</v>
      </c>
    </row>
    <row r="8516">
      <c r="A8516" s="176" t="n">
        <v>46174</v>
      </c>
      <c r="B8516" s="104" t="inlineStr">
        <is>
          <t>2025/26</t>
        </is>
      </c>
      <c r="C8516" s="104" t="inlineStr">
        <is>
          <t>HC-061</t>
        </is>
      </c>
      <c r="D8516" s="104" t="inlineStr">
        <is>
          <t>Île-de-France</t>
        </is>
      </c>
      <c r="E8516" s="104" t="inlineStr">
        <is>
          <t>Sur place</t>
        </is>
      </c>
      <c r="F8516" s="104" t="n">
        <v>30</v>
      </c>
      <c r="G8516" s="159" t="n">
        <v>3924</v>
      </c>
      <c r="H8516" s="159" t="n">
        <v>9889</v>
      </c>
      <c r="I8516" s="160" t="n">
        <v>52576.69</v>
      </c>
      <c r="J8516" s="160" t="n">
        <v>1636.46</v>
      </c>
      <c r="K8516" s="160" t="n">
        <v>50940.23</v>
      </c>
      <c r="L8516" s="160" t="n">
        <v>15093.96</v>
      </c>
    </row>
    <row r="8517">
      <c r="A8517" s="176" t="n">
        <v>46174</v>
      </c>
      <c r="B8517" s="104" t="inlineStr">
        <is>
          <t>2025/26</t>
        </is>
      </c>
      <c r="C8517" s="104" t="inlineStr">
        <is>
          <t>HC-061</t>
        </is>
      </c>
      <c r="D8517" s="104" t="inlineStr">
        <is>
          <t>Île-de-France</t>
        </is>
      </c>
      <c r="E8517" s="104" t="inlineStr">
        <is>
          <t>À emporter</t>
        </is>
      </c>
      <c r="F8517" s="104" t="n">
        <v>29</v>
      </c>
      <c r="G8517" s="159" t="n">
        <v>3000</v>
      </c>
      <c r="H8517" s="159" t="n">
        <v>7526</v>
      </c>
      <c r="I8517" s="160" t="n">
        <v>37521.58</v>
      </c>
      <c r="J8517" s="160" t="n">
        <v>1090.81</v>
      </c>
      <c r="K8517" s="160" t="n">
        <v>36430.77</v>
      </c>
      <c r="L8517" s="160" t="n">
        <v>10826.52</v>
      </c>
    </row>
    <row r="8518">
      <c r="A8518" s="176" t="n">
        <v>46174</v>
      </c>
      <c r="B8518" s="104" t="inlineStr">
        <is>
          <t>2025/26</t>
        </is>
      </c>
      <c r="C8518" s="104" t="inlineStr">
        <is>
          <t>HC-062</t>
        </is>
      </c>
      <c r="D8518" s="104" t="inlineStr">
        <is>
          <t>Nord-Ouest</t>
        </is>
      </c>
      <c r="E8518" s="104" t="inlineStr">
        <is>
          <t>Drive</t>
        </is>
      </c>
      <c r="F8518" s="104" t="n">
        <v>30</v>
      </c>
      <c r="G8518" s="159" t="n">
        <v>1166</v>
      </c>
      <c r="H8518" s="159" t="n">
        <v>3098</v>
      </c>
      <c r="I8518" s="160" t="n">
        <v>16567.51</v>
      </c>
      <c r="J8518" s="160" t="n">
        <v>484.3</v>
      </c>
      <c r="K8518" s="160" t="n">
        <v>16083.21</v>
      </c>
      <c r="L8518" s="160" t="n">
        <v>4801.86</v>
      </c>
    </row>
    <row r="8519">
      <c r="A8519" s="176" t="n">
        <v>46174</v>
      </c>
      <c r="B8519" s="104" t="inlineStr">
        <is>
          <t>2025/26</t>
        </is>
      </c>
      <c r="C8519" s="104" t="inlineStr">
        <is>
          <t>HC-062</t>
        </is>
      </c>
      <c r="D8519" s="104" t="inlineStr">
        <is>
          <t>Nord-Ouest</t>
        </is>
      </c>
      <c r="E8519" s="104" t="inlineStr">
        <is>
          <t>Livraison</t>
        </is>
      </c>
      <c r="F8519" s="104" t="n">
        <v>30</v>
      </c>
      <c r="G8519" s="159" t="n">
        <v>1424</v>
      </c>
      <c r="H8519" s="159" t="n">
        <v>3658</v>
      </c>
      <c r="I8519" s="160" t="n">
        <v>24299.02</v>
      </c>
      <c r="J8519" s="160" t="n">
        <v>1412.19</v>
      </c>
      <c r="K8519" s="160" t="n">
        <v>22886.83</v>
      </c>
      <c r="L8519" s="160" t="n">
        <v>7102.81</v>
      </c>
    </row>
    <row r="8520">
      <c r="A8520" s="176" t="n">
        <v>46174</v>
      </c>
      <c r="B8520" s="104" t="inlineStr">
        <is>
          <t>2025/26</t>
        </is>
      </c>
      <c r="C8520" s="104" t="inlineStr">
        <is>
          <t>HC-062</t>
        </is>
      </c>
      <c r="D8520" s="104" t="inlineStr">
        <is>
          <t>Nord-Ouest</t>
        </is>
      </c>
      <c r="E8520" s="104" t="inlineStr">
        <is>
          <t>Sur place</t>
        </is>
      </c>
      <c r="F8520" s="104" t="n">
        <v>30</v>
      </c>
      <c r="G8520" s="159" t="n">
        <v>2924</v>
      </c>
      <c r="H8520" s="159" t="n">
        <v>7605</v>
      </c>
      <c r="I8520" s="160" t="n">
        <v>39137.05</v>
      </c>
      <c r="J8520" s="160" t="n">
        <v>1157.63</v>
      </c>
      <c r="K8520" s="160" t="n">
        <v>37979.42</v>
      </c>
      <c r="L8520" s="160" t="n">
        <v>11262.6</v>
      </c>
    </row>
    <row r="8521">
      <c r="A8521" s="176" t="n">
        <v>46174</v>
      </c>
      <c r="B8521" s="104" t="inlineStr">
        <is>
          <t>2025/26</t>
        </is>
      </c>
      <c r="C8521" s="104" t="inlineStr">
        <is>
          <t>HC-062</t>
        </is>
      </c>
      <c r="D8521" s="104" t="inlineStr">
        <is>
          <t>Nord-Ouest</t>
        </is>
      </c>
      <c r="E8521" s="104" t="inlineStr">
        <is>
          <t>À emporter</t>
        </is>
      </c>
      <c r="F8521" s="104" t="n">
        <v>30</v>
      </c>
      <c r="G8521" s="159" t="n">
        <v>2180</v>
      </c>
      <c r="H8521" s="159" t="n">
        <v>5643</v>
      </c>
      <c r="I8521" s="160" t="n">
        <v>27355.65</v>
      </c>
      <c r="J8521" s="160" t="n">
        <v>817.3200000000001</v>
      </c>
      <c r="K8521" s="160" t="n">
        <v>26538.33</v>
      </c>
      <c r="L8521" s="160" t="n">
        <v>7817.13</v>
      </c>
    </row>
    <row r="8522">
      <c r="A8522" s="176" t="n">
        <v>46174</v>
      </c>
      <c r="B8522" s="104" t="inlineStr">
        <is>
          <t>2025/26</t>
        </is>
      </c>
      <c r="C8522" s="104" t="inlineStr">
        <is>
          <t>HC-064</t>
        </is>
      </c>
      <c r="D8522" s="104" t="inlineStr">
        <is>
          <t>Sud-Ouest</t>
        </is>
      </c>
      <c r="E8522" s="104" t="inlineStr">
        <is>
          <t>Livraison</t>
        </is>
      </c>
      <c r="F8522" s="104" t="n">
        <v>29</v>
      </c>
      <c r="G8522" s="159" t="n">
        <v>1492</v>
      </c>
      <c r="H8522" s="159" t="n">
        <v>3822</v>
      </c>
      <c r="I8522" s="160" t="n">
        <v>25939.47</v>
      </c>
      <c r="J8522" s="160" t="n">
        <v>1540.44</v>
      </c>
      <c r="K8522" s="160" t="n">
        <v>24399.03</v>
      </c>
      <c r="L8522" s="160" t="n">
        <v>7530.28</v>
      </c>
    </row>
    <row r="8523">
      <c r="A8523" s="176" t="n">
        <v>46174</v>
      </c>
      <c r="B8523" s="104" t="inlineStr">
        <is>
          <t>2025/26</t>
        </is>
      </c>
      <c r="C8523" s="104" t="inlineStr">
        <is>
          <t>HC-064</t>
        </is>
      </c>
      <c r="D8523" s="104" t="inlineStr">
        <is>
          <t>Sud-Ouest</t>
        </is>
      </c>
      <c r="E8523" s="104" t="inlineStr">
        <is>
          <t>Sur place</t>
        </is>
      </c>
      <c r="F8523" s="104" t="n">
        <v>30</v>
      </c>
      <c r="G8523" s="159" t="n">
        <v>2951</v>
      </c>
      <c r="H8523" s="159" t="n">
        <v>7850</v>
      </c>
      <c r="I8523" s="160" t="n">
        <v>40113.21</v>
      </c>
      <c r="J8523" s="160" t="n">
        <v>1240.49</v>
      </c>
      <c r="K8523" s="160" t="n">
        <v>38872.72</v>
      </c>
      <c r="L8523" s="160" t="n">
        <v>11545.93</v>
      </c>
    </row>
    <row r="8524">
      <c r="A8524" s="176" t="n">
        <v>46174</v>
      </c>
      <c r="B8524" s="104" t="inlineStr">
        <is>
          <t>2025/26</t>
        </is>
      </c>
      <c r="C8524" s="104" t="inlineStr">
        <is>
          <t>HC-064</t>
        </is>
      </c>
      <c r="D8524" s="104" t="inlineStr">
        <is>
          <t>Sud-Ouest</t>
        </is>
      </c>
      <c r="E8524" s="104" t="inlineStr">
        <is>
          <t>À emporter</t>
        </is>
      </c>
      <c r="F8524" s="104" t="n">
        <v>30</v>
      </c>
      <c r="G8524" s="159" t="n">
        <v>2379</v>
      </c>
      <c r="H8524" s="159" t="n">
        <v>6230</v>
      </c>
      <c r="I8524" s="160" t="n">
        <v>29340.57</v>
      </c>
      <c r="J8524" s="160" t="n">
        <v>916.26</v>
      </c>
      <c r="K8524" s="160" t="n">
        <v>28424.31</v>
      </c>
      <c r="L8524" s="160" t="n">
        <v>8502.299999999999</v>
      </c>
    </row>
    <row r="8525">
      <c r="A8525" s="176" t="n">
        <v>46174</v>
      </c>
      <c r="B8525" s="104" t="inlineStr">
        <is>
          <t>2025/26</t>
        </is>
      </c>
      <c r="C8525" s="104" t="inlineStr">
        <is>
          <t>HC-065</t>
        </is>
      </c>
      <c r="D8525" s="104" t="inlineStr">
        <is>
          <t>Île-de-France</t>
        </is>
      </c>
      <c r="E8525" s="104" t="inlineStr">
        <is>
          <t>Livraison</t>
        </is>
      </c>
      <c r="F8525" s="104" t="n">
        <v>30</v>
      </c>
      <c r="G8525" s="159" t="n">
        <v>2984</v>
      </c>
      <c r="H8525" s="159" t="n">
        <v>7921</v>
      </c>
      <c r="I8525" s="160" t="n">
        <v>51454.15</v>
      </c>
      <c r="J8525" s="160" t="n">
        <v>3110.42</v>
      </c>
      <c r="K8525" s="160" t="n">
        <v>48343.73</v>
      </c>
      <c r="L8525" s="160" t="n">
        <v>14978.86</v>
      </c>
    </row>
    <row r="8526">
      <c r="A8526" s="176" t="n">
        <v>46174</v>
      </c>
      <c r="B8526" s="104" t="inlineStr">
        <is>
          <t>2025/26</t>
        </is>
      </c>
      <c r="C8526" s="104" t="inlineStr">
        <is>
          <t>HC-065</t>
        </is>
      </c>
      <c r="D8526" s="104" t="inlineStr">
        <is>
          <t>Île-de-France</t>
        </is>
      </c>
      <c r="E8526" s="104" t="inlineStr">
        <is>
          <t>Sur place</t>
        </is>
      </c>
      <c r="F8526" s="104" t="n">
        <v>29</v>
      </c>
      <c r="G8526" s="159" t="n">
        <v>5587</v>
      </c>
      <c r="H8526" s="159" t="n">
        <v>14589</v>
      </c>
      <c r="I8526" s="160" t="n">
        <v>75014.3</v>
      </c>
      <c r="J8526" s="160" t="n">
        <v>1991.51</v>
      </c>
      <c r="K8526" s="160" t="n">
        <v>73022.78999999999</v>
      </c>
      <c r="L8526" s="160" t="n">
        <v>21783.9</v>
      </c>
    </row>
    <row r="8527">
      <c r="A8527" s="176" t="n">
        <v>46174</v>
      </c>
      <c r="B8527" s="104" t="inlineStr">
        <is>
          <t>2025/26</t>
        </is>
      </c>
      <c r="C8527" s="104" t="inlineStr">
        <is>
          <t>HC-065</t>
        </is>
      </c>
      <c r="D8527" s="104" t="inlineStr">
        <is>
          <t>Île-de-France</t>
        </is>
      </c>
      <c r="E8527" s="104" t="inlineStr">
        <is>
          <t>À emporter</t>
        </is>
      </c>
      <c r="F8527" s="104" t="n">
        <v>30</v>
      </c>
      <c r="G8527" s="159" t="n">
        <v>4665</v>
      </c>
      <c r="H8527" s="159" t="n">
        <v>12412</v>
      </c>
      <c r="I8527" s="160" t="n">
        <v>58020.53</v>
      </c>
      <c r="J8527" s="160" t="n">
        <v>1844.44</v>
      </c>
      <c r="K8527" s="160" t="n">
        <v>56176.09</v>
      </c>
      <c r="L8527" s="160" t="n">
        <v>16522.02</v>
      </c>
    </row>
    <row r="8528">
      <c r="A8528" s="176" t="n">
        <v>46174</v>
      </c>
      <c r="B8528" s="104" t="inlineStr">
        <is>
          <t>2025/26</t>
        </is>
      </c>
      <c r="C8528" s="104" t="inlineStr">
        <is>
          <t>HC-066</t>
        </is>
      </c>
      <c r="D8528" s="104" t="inlineStr">
        <is>
          <t>Nord-Ouest</t>
        </is>
      </c>
      <c r="E8528" s="104" t="inlineStr">
        <is>
          <t>Livraison</t>
        </is>
      </c>
      <c r="F8528" s="104" t="n">
        <v>29</v>
      </c>
      <c r="G8528" s="159" t="n">
        <v>2147</v>
      </c>
      <c r="H8528" s="159" t="n">
        <v>5480</v>
      </c>
      <c r="I8528" s="160" t="n">
        <v>36590.29</v>
      </c>
      <c r="J8528" s="160" t="n">
        <v>2050.09</v>
      </c>
      <c r="K8528" s="160" t="n">
        <v>34540.2</v>
      </c>
      <c r="L8528" s="160" t="n">
        <v>12939.21</v>
      </c>
    </row>
    <row r="8529">
      <c r="A8529" s="176" t="n">
        <v>46174</v>
      </c>
      <c r="B8529" s="104" t="inlineStr">
        <is>
          <t>2025/26</t>
        </is>
      </c>
      <c r="C8529" s="104" t="inlineStr">
        <is>
          <t>HC-066</t>
        </is>
      </c>
      <c r="D8529" s="104" t="inlineStr">
        <is>
          <t>Nord-Ouest</t>
        </is>
      </c>
      <c r="E8529" s="104" t="inlineStr">
        <is>
          <t>Sur place</t>
        </is>
      </c>
      <c r="F8529" s="104" t="n">
        <v>30</v>
      </c>
      <c r="G8529" s="159" t="n">
        <v>4271</v>
      </c>
      <c r="H8529" s="159" t="n">
        <v>10953</v>
      </c>
      <c r="I8529" s="160" t="n">
        <v>58134.48</v>
      </c>
      <c r="J8529" s="160" t="n">
        <v>1760.22</v>
      </c>
      <c r="K8529" s="160" t="n">
        <v>56374.26</v>
      </c>
      <c r="L8529" s="160" t="n">
        <v>20268.22</v>
      </c>
    </row>
    <row r="8530">
      <c r="A8530" s="176" t="n">
        <v>46174</v>
      </c>
      <c r="B8530" s="104" t="inlineStr">
        <is>
          <t>2025/26</t>
        </is>
      </c>
      <c r="C8530" s="104" t="inlineStr">
        <is>
          <t>HC-066</t>
        </is>
      </c>
      <c r="D8530" s="104" t="inlineStr">
        <is>
          <t>Nord-Ouest</t>
        </is>
      </c>
      <c r="E8530" s="104" t="inlineStr">
        <is>
          <t>À emporter</t>
        </is>
      </c>
      <c r="F8530" s="104" t="n">
        <v>29</v>
      </c>
      <c r="G8530" s="159" t="n">
        <v>3199</v>
      </c>
      <c r="H8530" s="159" t="n">
        <v>8291</v>
      </c>
      <c r="I8530" s="160" t="n">
        <v>39916.87</v>
      </c>
      <c r="J8530" s="160" t="n">
        <v>1187.78</v>
      </c>
      <c r="K8530" s="160" t="n">
        <v>38729.09</v>
      </c>
      <c r="L8530" s="160" t="n">
        <v>14036.1</v>
      </c>
    </row>
    <row r="8531">
      <c r="A8531" s="176" t="n">
        <v>46174</v>
      </c>
      <c r="B8531" s="104" t="inlineStr">
        <is>
          <t>2025/26</t>
        </is>
      </c>
      <c r="C8531" s="104" t="inlineStr">
        <is>
          <t>HC-067</t>
        </is>
      </c>
      <c r="D8531" s="104" t="inlineStr">
        <is>
          <t>Sud-Est</t>
        </is>
      </c>
      <c r="E8531" s="104" t="inlineStr">
        <is>
          <t>Livraison</t>
        </is>
      </c>
      <c r="F8531" s="104" t="n">
        <v>30</v>
      </c>
      <c r="G8531" s="159" t="n">
        <v>2302</v>
      </c>
      <c r="H8531" s="159" t="n">
        <v>5949</v>
      </c>
      <c r="I8531" s="160" t="n">
        <v>38955.14</v>
      </c>
      <c r="J8531" s="160" t="n">
        <v>2345.15</v>
      </c>
      <c r="K8531" s="160" t="n">
        <v>36609.99</v>
      </c>
      <c r="L8531" s="160" t="n">
        <v>11375.8</v>
      </c>
    </row>
    <row r="8532">
      <c r="A8532" s="176" t="n">
        <v>46174</v>
      </c>
      <c r="B8532" s="104" t="inlineStr">
        <is>
          <t>2025/26</t>
        </is>
      </c>
      <c r="C8532" s="104" t="inlineStr">
        <is>
          <t>HC-067</t>
        </is>
      </c>
      <c r="D8532" s="104" t="inlineStr">
        <is>
          <t>Sud-Est</t>
        </is>
      </c>
      <c r="E8532" s="104" t="inlineStr">
        <is>
          <t>Sur place</t>
        </is>
      </c>
      <c r="F8532" s="104" t="n">
        <v>29</v>
      </c>
      <c r="G8532" s="159" t="n">
        <v>4141</v>
      </c>
      <c r="H8532" s="159" t="n">
        <v>11071</v>
      </c>
      <c r="I8532" s="160" t="n">
        <v>55554.66</v>
      </c>
      <c r="J8532" s="160" t="n">
        <v>1659.02</v>
      </c>
      <c r="K8532" s="160" t="n">
        <v>53895.64</v>
      </c>
      <c r="L8532" s="160" t="n">
        <v>16004.99</v>
      </c>
    </row>
    <row r="8533">
      <c r="A8533" s="176" t="n">
        <v>46174</v>
      </c>
      <c r="B8533" s="104" t="inlineStr">
        <is>
          <t>2025/26</t>
        </is>
      </c>
      <c r="C8533" s="104" t="inlineStr">
        <is>
          <t>HC-067</t>
        </is>
      </c>
      <c r="D8533" s="104" t="inlineStr">
        <is>
          <t>Sud-Est</t>
        </is>
      </c>
      <c r="E8533" s="104" t="inlineStr">
        <is>
          <t>À emporter</t>
        </is>
      </c>
      <c r="F8533" s="104" t="n">
        <v>30</v>
      </c>
      <c r="G8533" s="159" t="n">
        <v>3380</v>
      </c>
      <c r="H8533" s="159" t="n">
        <v>8874</v>
      </c>
      <c r="I8533" s="160" t="n">
        <v>42073.09</v>
      </c>
      <c r="J8533" s="160" t="n">
        <v>1357.85</v>
      </c>
      <c r="K8533" s="160" t="n">
        <v>40715.24</v>
      </c>
      <c r="L8533" s="160" t="n">
        <v>12149.89</v>
      </c>
    </row>
    <row r="8534">
      <c r="A8534" s="176" t="n">
        <v>46174</v>
      </c>
      <c r="B8534" s="104" t="inlineStr">
        <is>
          <t>2025/26</t>
        </is>
      </c>
      <c r="C8534" s="104" t="inlineStr">
        <is>
          <t>HC-068</t>
        </is>
      </c>
      <c r="D8534" s="104" t="inlineStr">
        <is>
          <t>Sud-Ouest</t>
        </is>
      </c>
      <c r="E8534" s="104" t="inlineStr">
        <is>
          <t>Livraison</t>
        </is>
      </c>
      <c r="F8534" s="104" t="n">
        <v>30</v>
      </c>
      <c r="G8534" s="159" t="n">
        <v>1495</v>
      </c>
      <c r="H8534" s="159" t="n">
        <v>3781</v>
      </c>
      <c r="I8534" s="160" t="n">
        <v>26027.82</v>
      </c>
      <c r="J8534" s="160" t="n">
        <v>1583.99</v>
      </c>
      <c r="K8534" s="160" t="n">
        <v>24443.83</v>
      </c>
      <c r="L8534" s="160" t="n">
        <v>7603.37</v>
      </c>
    </row>
    <row r="8535">
      <c r="A8535" s="176" t="n">
        <v>46174</v>
      </c>
      <c r="B8535" s="104" t="inlineStr">
        <is>
          <t>2025/26</t>
        </is>
      </c>
      <c r="C8535" s="104" t="inlineStr">
        <is>
          <t>HC-068</t>
        </is>
      </c>
      <c r="D8535" s="104" t="inlineStr">
        <is>
          <t>Sud-Ouest</t>
        </is>
      </c>
      <c r="E8535" s="104" t="inlineStr">
        <is>
          <t>Sur place</t>
        </is>
      </c>
      <c r="F8535" s="104" t="n">
        <v>30</v>
      </c>
      <c r="G8535" s="159" t="n">
        <v>2890</v>
      </c>
      <c r="H8535" s="159" t="n">
        <v>7341</v>
      </c>
      <c r="I8535" s="160" t="n">
        <v>38736.13</v>
      </c>
      <c r="J8535" s="160" t="n">
        <v>1275.93</v>
      </c>
      <c r="K8535" s="160" t="n">
        <v>37460.2</v>
      </c>
      <c r="L8535" s="160" t="n">
        <v>11314.21</v>
      </c>
    </row>
    <row r="8536">
      <c r="A8536" s="176" t="n">
        <v>46174</v>
      </c>
      <c r="B8536" s="104" t="inlineStr">
        <is>
          <t>2025/26</t>
        </is>
      </c>
      <c r="C8536" s="104" t="inlineStr">
        <is>
          <t>HC-068</t>
        </is>
      </c>
      <c r="D8536" s="104" t="inlineStr">
        <is>
          <t>Sud-Ouest</t>
        </is>
      </c>
      <c r="E8536" s="104" t="inlineStr">
        <is>
          <t>À emporter</t>
        </is>
      </c>
      <c r="F8536" s="104" t="n">
        <v>30</v>
      </c>
      <c r="G8536" s="159" t="n">
        <v>2280</v>
      </c>
      <c r="H8536" s="159" t="n">
        <v>5889</v>
      </c>
      <c r="I8536" s="160" t="n">
        <v>28208.37</v>
      </c>
      <c r="J8536" s="160" t="n">
        <v>784.85</v>
      </c>
      <c r="K8536" s="160" t="n">
        <v>27423.52</v>
      </c>
      <c r="L8536" s="160" t="n">
        <v>8133.44</v>
      </c>
    </row>
    <row r="8537">
      <c r="A8537" s="176" t="n">
        <v>46174</v>
      </c>
      <c r="B8537" s="104" t="inlineStr">
        <is>
          <t>2025/26</t>
        </is>
      </c>
      <c r="C8537" s="104" t="inlineStr">
        <is>
          <t>HC-069</t>
        </is>
      </c>
      <c r="D8537" s="104" t="inlineStr">
        <is>
          <t>Île-de-France</t>
        </is>
      </c>
      <c r="E8537" s="104" t="inlineStr">
        <is>
          <t>Drive</t>
        </is>
      </c>
      <c r="F8537" s="104" t="n">
        <v>30</v>
      </c>
      <c r="G8537" s="159" t="n">
        <v>1316</v>
      </c>
      <c r="H8537" s="159" t="n">
        <v>3313</v>
      </c>
      <c r="I8537" s="160" t="n">
        <v>18802.75</v>
      </c>
      <c r="J8537" s="160" t="n">
        <v>551.84</v>
      </c>
      <c r="K8537" s="160" t="n">
        <v>18250.91</v>
      </c>
      <c r="L8537" s="160" t="n">
        <v>5417.09</v>
      </c>
    </row>
    <row r="8538">
      <c r="A8538" s="176" t="n">
        <v>46174</v>
      </c>
      <c r="B8538" s="104" t="inlineStr">
        <is>
          <t>2025/26</t>
        </is>
      </c>
      <c r="C8538" s="104" t="inlineStr">
        <is>
          <t>HC-069</t>
        </is>
      </c>
      <c r="D8538" s="104" t="inlineStr">
        <is>
          <t>Île-de-France</t>
        </is>
      </c>
      <c r="E8538" s="104" t="inlineStr">
        <is>
          <t>Livraison</t>
        </is>
      </c>
      <c r="F8538" s="104" t="n">
        <v>30</v>
      </c>
      <c r="G8538" s="159" t="n">
        <v>1731</v>
      </c>
      <c r="H8538" s="159" t="n">
        <v>4402</v>
      </c>
      <c r="I8538" s="160" t="n">
        <v>29918.74</v>
      </c>
      <c r="J8538" s="160" t="n">
        <v>1853.32</v>
      </c>
      <c r="K8538" s="160" t="n">
        <v>28065.42</v>
      </c>
      <c r="L8538" s="160" t="n">
        <v>8695</v>
      </c>
    </row>
    <row r="8539">
      <c r="A8539" s="176" t="n">
        <v>46174</v>
      </c>
      <c r="B8539" s="104" t="inlineStr">
        <is>
          <t>2025/26</t>
        </is>
      </c>
      <c r="C8539" s="104" t="inlineStr">
        <is>
          <t>HC-069</t>
        </is>
      </c>
      <c r="D8539" s="104" t="inlineStr">
        <is>
          <t>Île-de-France</t>
        </is>
      </c>
      <c r="E8539" s="104" t="inlineStr">
        <is>
          <t>Sur place</t>
        </is>
      </c>
      <c r="F8539" s="104" t="n">
        <v>30</v>
      </c>
      <c r="G8539" s="159" t="n">
        <v>3253</v>
      </c>
      <c r="H8539" s="159" t="n">
        <v>8142</v>
      </c>
      <c r="I8539" s="160" t="n">
        <v>43492.39</v>
      </c>
      <c r="J8539" s="160" t="n">
        <v>1186.52</v>
      </c>
      <c r="K8539" s="160" t="n">
        <v>42305.87</v>
      </c>
      <c r="L8539" s="160" t="n">
        <v>12615.39</v>
      </c>
    </row>
    <row r="8540">
      <c r="A8540" s="176" t="n">
        <v>46174</v>
      </c>
      <c r="B8540" s="104" t="inlineStr">
        <is>
          <t>2025/26</t>
        </is>
      </c>
      <c r="C8540" s="104" t="inlineStr">
        <is>
          <t>HC-069</t>
        </is>
      </c>
      <c r="D8540" s="104" t="inlineStr">
        <is>
          <t>Île-de-France</t>
        </is>
      </c>
      <c r="E8540" s="104" t="inlineStr">
        <is>
          <t>À emporter</t>
        </is>
      </c>
      <c r="F8540" s="104" t="n">
        <v>29</v>
      </c>
      <c r="G8540" s="159" t="n">
        <v>2472</v>
      </c>
      <c r="H8540" s="159" t="n">
        <v>6258</v>
      </c>
      <c r="I8540" s="160" t="n">
        <v>30553.44</v>
      </c>
      <c r="J8540" s="160" t="n">
        <v>896.6799999999999</v>
      </c>
      <c r="K8540" s="160" t="n">
        <v>29656.76</v>
      </c>
      <c r="L8540" s="160" t="n">
        <v>8852.66</v>
      </c>
    </row>
    <row r="8541">
      <c r="A8541" s="176" t="n">
        <v>46174</v>
      </c>
      <c r="B8541" s="104" t="inlineStr">
        <is>
          <t>2025/26</t>
        </is>
      </c>
      <c r="C8541" s="104" t="inlineStr">
        <is>
          <t>HC-070</t>
        </is>
      </c>
      <c r="D8541" s="104" t="inlineStr">
        <is>
          <t>Nord-Ouest</t>
        </is>
      </c>
      <c r="E8541" s="104" t="inlineStr">
        <is>
          <t>Livraison</t>
        </is>
      </c>
      <c r="F8541" s="104" t="n">
        <v>30</v>
      </c>
      <c r="G8541" s="159" t="n">
        <v>1421</v>
      </c>
      <c r="H8541" s="159" t="n">
        <v>3658</v>
      </c>
      <c r="I8541" s="160" t="n">
        <v>24468.16</v>
      </c>
      <c r="J8541" s="160" t="n">
        <v>1467.91</v>
      </c>
      <c r="K8541" s="160" t="n">
        <v>23000.25</v>
      </c>
      <c r="L8541" s="160" t="n">
        <v>7099.02</v>
      </c>
    </row>
    <row r="8542">
      <c r="A8542" s="176" t="n">
        <v>46174</v>
      </c>
      <c r="B8542" s="104" t="inlineStr">
        <is>
          <t>2025/26</t>
        </is>
      </c>
      <c r="C8542" s="104" t="inlineStr">
        <is>
          <t>HC-070</t>
        </is>
      </c>
      <c r="D8542" s="104" t="inlineStr">
        <is>
          <t>Nord-Ouest</t>
        </is>
      </c>
      <c r="E8542" s="104" t="inlineStr">
        <is>
          <t>Sur place</t>
        </is>
      </c>
      <c r="F8542" s="104" t="n">
        <v>30</v>
      </c>
      <c r="G8542" s="159" t="n">
        <v>2625</v>
      </c>
      <c r="H8542" s="159" t="n">
        <v>6673</v>
      </c>
      <c r="I8542" s="160" t="n">
        <v>35048.32</v>
      </c>
      <c r="J8542" s="160" t="n">
        <v>836.96</v>
      </c>
      <c r="K8542" s="160" t="n">
        <v>34211.36</v>
      </c>
      <c r="L8542" s="160" t="n">
        <v>10209.19</v>
      </c>
    </row>
    <row r="8543">
      <c r="A8543" s="176" t="n">
        <v>46174</v>
      </c>
      <c r="B8543" s="104" t="inlineStr">
        <is>
          <t>2025/26</t>
        </is>
      </c>
      <c r="C8543" s="104" t="inlineStr">
        <is>
          <t>HC-070</t>
        </is>
      </c>
      <c r="D8543" s="104" t="inlineStr">
        <is>
          <t>Nord-Ouest</t>
        </is>
      </c>
      <c r="E8543" s="104" t="inlineStr">
        <is>
          <t>À emporter</t>
        </is>
      </c>
      <c r="F8543" s="104" t="n">
        <v>29</v>
      </c>
      <c r="G8543" s="159" t="n">
        <v>2013</v>
      </c>
      <c r="H8543" s="159" t="n">
        <v>5140</v>
      </c>
      <c r="I8543" s="160" t="n">
        <v>25112.95</v>
      </c>
      <c r="J8543" s="160" t="n">
        <v>695.23</v>
      </c>
      <c r="K8543" s="160" t="n">
        <v>24417.72</v>
      </c>
      <c r="L8543" s="160" t="n">
        <v>7222.98</v>
      </c>
    </row>
    <row r="8544">
      <c r="A8544" s="176" t="n">
        <v>46174</v>
      </c>
      <c r="B8544" s="104" t="inlineStr">
        <is>
          <t>2025/26</t>
        </is>
      </c>
      <c r="C8544" s="104" t="inlineStr">
        <is>
          <t>HC-071</t>
        </is>
      </c>
      <c r="D8544" s="104" t="inlineStr">
        <is>
          <t>Sud-Est</t>
        </is>
      </c>
      <c r="E8544" s="104" t="inlineStr">
        <is>
          <t>Drive</t>
        </is>
      </c>
      <c r="F8544" s="104" t="n">
        <v>30</v>
      </c>
      <c r="G8544" s="159" t="n">
        <v>1191</v>
      </c>
      <c r="H8544" s="159" t="n">
        <v>3007</v>
      </c>
      <c r="I8544" s="160" t="n">
        <v>16832.48</v>
      </c>
      <c r="J8544" s="160" t="n">
        <v>458.86</v>
      </c>
      <c r="K8544" s="160" t="n">
        <v>16373.62</v>
      </c>
      <c r="L8544" s="160" t="n">
        <v>4889.39</v>
      </c>
    </row>
    <row r="8545">
      <c r="A8545" s="176" t="n">
        <v>46174</v>
      </c>
      <c r="B8545" s="104" t="inlineStr">
        <is>
          <t>2025/26</t>
        </is>
      </c>
      <c r="C8545" s="104" t="inlineStr">
        <is>
          <t>HC-071</t>
        </is>
      </c>
      <c r="D8545" s="104" t="inlineStr">
        <is>
          <t>Sud-Est</t>
        </is>
      </c>
      <c r="E8545" s="104" t="inlineStr">
        <is>
          <t>Livraison</t>
        </is>
      </c>
      <c r="F8545" s="104" t="n">
        <v>29</v>
      </c>
      <c r="G8545" s="159" t="n">
        <v>1427</v>
      </c>
      <c r="H8545" s="159" t="n">
        <v>3583</v>
      </c>
      <c r="I8545" s="160" t="n">
        <v>24487.16</v>
      </c>
      <c r="J8545" s="160" t="n">
        <v>1550.13</v>
      </c>
      <c r="K8545" s="160" t="n">
        <v>22937.03</v>
      </c>
      <c r="L8545" s="160" t="n">
        <v>7102.18</v>
      </c>
    </row>
    <row r="8546">
      <c r="A8546" s="176" t="n">
        <v>46174</v>
      </c>
      <c r="B8546" s="104" t="inlineStr">
        <is>
          <t>2025/26</t>
        </is>
      </c>
      <c r="C8546" s="104" t="inlineStr">
        <is>
          <t>HC-071</t>
        </is>
      </c>
      <c r="D8546" s="104" t="inlineStr">
        <is>
          <t>Sud-Est</t>
        </is>
      </c>
      <c r="E8546" s="104" t="inlineStr">
        <is>
          <t>Sur place</t>
        </is>
      </c>
      <c r="F8546" s="104" t="n">
        <v>30</v>
      </c>
      <c r="G8546" s="159" t="n">
        <v>2817</v>
      </c>
      <c r="H8546" s="159" t="n">
        <v>7133</v>
      </c>
      <c r="I8546" s="160" t="n">
        <v>38297.53</v>
      </c>
      <c r="J8546" s="160" t="n">
        <v>1195.4</v>
      </c>
      <c r="K8546" s="160" t="n">
        <v>37102.13</v>
      </c>
      <c r="L8546" s="160" t="n">
        <v>11052.23</v>
      </c>
    </row>
    <row r="8547">
      <c r="A8547" s="176" t="n">
        <v>46174</v>
      </c>
      <c r="B8547" s="104" t="inlineStr">
        <is>
          <t>2025/26</t>
        </is>
      </c>
      <c r="C8547" s="104" t="inlineStr">
        <is>
          <t>HC-071</t>
        </is>
      </c>
      <c r="D8547" s="104" t="inlineStr">
        <is>
          <t>Sud-Est</t>
        </is>
      </c>
      <c r="E8547" s="104" t="inlineStr">
        <is>
          <t>À emporter</t>
        </is>
      </c>
      <c r="F8547" s="104" t="n">
        <v>30</v>
      </c>
      <c r="G8547" s="159" t="n">
        <v>2192</v>
      </c>
      <c r="H8547" s="159" t="n">
        <v>5542</v>
      </c>
      <c r="I8547" s="160" t="n">
        <v>27047.95</v>
      </c>
      <c r="J8547" s="160" t="n">
        <v>773.41</v>
      </c>
      <c r="K8547" s="160" t="n">
        <v>26274.54</v>
      </c>
      <c r="L8547" s="160" t="n">
        <v>7856.86</v>
      </c>
    </row>
    <row r="8548">
      <c r="A8548" s="176" t="n">
        <v>46174</v>
      </c>
      <c r="B8548" s="104" t="inlineStr">
        <is>
          <t>2025/26</t>
        </is>
      </c>
      <c r="C8548" s="104" t="inlineStr">
        <is>
          <t>HC-072</t>
        </is>
      </c>
      <c r="D8548" s="104" t="inlineStr">
        <is>
          <t>Sud-Ouest</t>
        </is>
      </c>
      <c r="E8548" s="104" t="inlineStr">
        <is>
          <t>Drive</t>
        </is>
      </c>
      <c r="F8548" s="104" t="n">
        <v>30</v>
      </c>
      <c r="G8548" s="159" t="n">
        <v>846</v>
      </c>
      <c r="H8548" s="159" t="n">
        <v>2128</v>
      </c>
      <c r="I8548" s="160" t="n">
        <v>12209.47</v>
      </c>
      <c r="J8548" s="160" t="n">
        <v>359.17</v>
      </c>
      <c r="K8548" s="160" t="n">
        <v>11850.3</v>
      </c>
      <c r="L8548" s="160" t="n">
        <v>3533.47</v>
      </c>
    </row>
    <row r="8549">
      <c r="A8549" s="176" t="n">
        <v>46174</v>
      </c>
      <c r="B8549" s="104" t="inlineStr">
        <is>
          <t>2025/26</t>
        </is>
      </c>
      <c r="C8549" s="104" t="inlineStr">
        <is>
          <t>HC-072</t>
        </is>
      </c>
      <c r="D8549" s="104" t="inlineStr">
        <is>
          <t>Sud-Ouest</t>
        </is>
      </c>
      <c r="E8549" s="104" t="inlineStr">
        <is>
          <t>Livraison</t>
        </is>
      </c>
      <c r="F8549" s="104" t="n">
        <v>30</v>
      </c>
      <c r="G8549" s="159" t="n">
        <v>1046</v>
      </c>
      <c r="H8549" s="159" t="n">
        <v>2656</v>
      </c>
      <c r="I8549" s="160" t="n">
        <v>18096.62</v>
      </c>
      <c r="J8549" s="160" t="n">
        <v>1045.06</v>
      </c>
      <c r="K8549" s="160" t="n">
        <v>17051.56</v>
      </c>
      <c r="L8549" s="160" t="n">
        <v>5311.82</v>
      </c>
    </row>
    <row r="8550">
      <c r="A8550" s="176" t="n">
        <v>46174</v>
      </c>
      <c r="B8550" s="104" t="inlineStr">
        <is>
          <t>2025/26</t>
        </is>
      </c>
      <c r="C8550" s="104" t="inlineStr">
        <is>
          <t>HC-072</t>
        </is>
      </c>
      <c r="D8550" s="104" t="inlineStr">
        <is>
          <t>Sud-Ouest</t>
        </is>
      </c>
      <c r="E8550" s="104" t="inlineStr">
        <is>
          <t>Sur place</t>
        </is>
      </c>
      <c r="F8550" s="104" t="n">
        <v>30</v>
      </c>
      <c r="G8550" s="159" t="n">
        <v>2062</v>
      </c>
      <c r="H8550" s="159" t="n">
        <v>5361</v>
      </c>
      <c r="I8550" s="160" t="n">
        <v>28077.94</v>
      </c>
      <c r="J8550" s="160" t="n">
        <v>817.73</v>
      </c>
      <c r="K8550" s="160" t="n">
        <v>27260.21</v>
      </c>
      <c r="L8550" s="160" t="n">
        <v>8124.09</v>
      </c>
    </row>
    <row r="8551">
      <c r="A8551" s="176" t="n">
        <v>46174</v>
      </c>
      <c r="B8551" s="104" t="inlineStr">
        <is>
          <t>2025/26</t>
        </is>
      </c>
      <c r="C8551" s="104" t="inlineStr">
        <is>
          <t>HC-072</t>
        </is>
      </c>
      <c r="D8551" s="104" t="inlineStr">
        <is>
          <t>Sud-Ouest</t>
        </is>
      </c>
      <c r="E8551" s="104" t="inlineStr">
        <is>
          <t>À emporter</t>
        </is>
      </c>
      <c r="F8551" s="104" t="n">
        <v>30</v>
      </c>
      <c r="G8551" s="159" t="n">
        <v>1601</v>
      </c>
      <c r="H8551" s="159" t="n">
        <v>4030</v>
      </c>
      <c r="I8551" s="160" t="n">
        <v>19903.62</v>
      </c>
      <c r="J8551" s="160" t="n">
        <v>591.29</v>
      </c>
      <c r="K8551" s="160" t="n">
        <v>19312.33</v>
      </c>
      <c r="L8551" s="160" t="n">
        <v>5756.26</v>
      </c>
    </row>
    <row r="8552">
      <c r="A8552" s="176" t="n">
        <v>46174</v>
      </c>
      <c r="B8552" s="104" t="inlineStr">
        <is>
          <t>2025/26</t>
        </is>
      </c>
      <c r="C8552" s="104" t="inlineStr">
        <is>
          <t>HC-073</t>
        </is>
      </c>
      <c r="D8552" s="104" t="inlineStr">
        <is>
          <t>Île-de-France</t>
        </is>
      </c>
      <c r="E8552" s="104" t="inlineStr">
        <is>
          <t>Livraison</t>
        </is>
      </c>
      <c r="F8552" s="104" t="n">
        <v>30</v>
      </c>
      <c r="G8552" s="159" t="n">
        <v>3266</v>
      </c>
      <c r="H8552" s="159" t="n">
        <v>8443</v>
      </c>
      <c r="I8552" s="160" t="n">
        <v>56603.37</v>
      </c>
      <c r="J8552" s="160" t="n">
        <v>3585.01</v>
      </c>
      <c r="K8552" s="160" t="n">
        <v>53018.36</v>
      </c>
      <c r="L8552" s="160" t="n">
        <v>16478.31</v>
      </c>
    </row>
    <row r="8553">
      <c r="A8553" s="176" t="n">
        <v>46174</v>
      </c>
      <c r="B8553" s="104" t="inlineStr">
        <is>
          <t>2025/26</t>
        </is>
      </c>
      <c r="C8553" s="104" t="inlineStr">
        <is>
          <t>HC-073</t>
        </is>
      </c>
      <c r="D8553" s="104" t="inlineStr">
        <is>
          <t>Île-de-France</t>
        </is>
      </c>
      <c r="E8553" s="104" t="inlineStr">
        <is>
          <t>Sur place</t>
        </is>
      </c>
      <c r="F8553" s="104" t="n">
        <v>30</v>
      </c>
      <c r="G8553" s="159" t="n">
        <v>6304</v>
      </c>
      <c r="H8553" s="159" t="n">
        <v>16173</v>
      </c>
      <c r="I8553" s="160" t="n">
        <v>84641.66</v>
      </c>
      <c r="J8553" s="160" t="n">
        <v>2625.27</v>
      </c>
      <c r="K8553" s="160" t="n">
        <v>82016.39</v>
      </c>
      <c r="L8553" s="160" t="n">
        <v>24199.13</v>
      </c>
    </row>
    <row r="8554">
      <c r="A8554" s="176" t="n">
        <v>46174</v>
      </c>
      <c r="B8554" s="104" t="inlineStr">
        <is>
          <t>2025/26</t>
        </is>
      </c>
      <c r="C8554" s="104" t="inlineStr">
        <is>
          <t>HC-073</t>
        </is>
      </c>
      <c r="D8554" s="104" t="inlineStr">
        <is>
          <t>Île-de-France</t>
        </is>
      </c>
      <c r="E8554" s="104" t="inlineStr">
        <is>
          <t>À emporter</t>
        </is>
      </c>
      <c r="F8554" s="104" t="n">
        <v>30</v>
      </c>
      <c r="G8554" s="159" t="n">
        <v>4821</v>
      </c>
      <c r="H8554" s="159" t="n">
        <v>12715</v>
      </c>
      <c r="I8554" s="160" t="n">
        <v>59564.82</v>
      </c>
      <c r="J8554" s="160" t="n">
        <v>1855.13</v>
      </c>
      <c r="K8554" s="160" t="n">
        <v>57709.69</v>
      </c>
      <c r="L8554" s="160" t="n">
        <v>17261.39</v>
      </c>
    </row>
    <row r="8555">
      <c r="A8555" s="176" t="n">
        <v>46174</v>
      </c>
      <c r="B8555" s="104" t="inlineStr">
        <is>
          <t>2025/26</t>
        </is>
      </c>
      <c r="C8555" s="104" t="inlineStr">
        <is>
          <t>HC-074</t>
        </is>
      </c>
      <c r="D8555" s="104" t="inlineStr">
        <is>
          <t>Nord-Ouest</t>
        </is>
      </c>
      <c r="E8555" s="104" t="inlineStr">
        <is>
          <t>Livraison</t>
        </is>
      </c>
      <c r="F8555" s="104" t="n">
        <v>30</v>
      </c>
      <c r="G8555" s="159" t="n">
        <v>2032</v>
      </c>
      <c r="H8555" s="159" t="n">
        <v>5110</v>
      </c>
      <c r="I8555" s="160" t="n">
        <v>34763.99</v>
      </c>
      <c r="J8555" s="160" t="n">
        <v>2182.61</v>
      </c>
      <c r="K8555" s="160" t="n">
        <v>32581.38</v>
      </c>
      <c r="L8555" s="160" t="n">
        <v>10126.47</v>
      </c>
    </row>
    <row r="8556">
      <c r="A8556" s="176" t="n">
        <v>46174</v>
      </c>
      <c r="B8556" s="104" t="inlineStr">
        <is>
          <t>2025/26</t>
        </is>
      </c>
      <c r="C8556" s="104" t="inlineStr">
        <is>
          <t>HC-074</t>
        </is>
      </c>
      <c r="D8556" s="104" t="inlineStr">
        <is>
          <t>Nord-Ouest</t>
        </is>
      </c>
      <c r="E8556" s="104" t="inlineStr">
        <is>
          <t>Sur place</t>
        </is>
      </c>
      <c r="F8556" s="104" t="n">
        <v>30</v>
      </c>
      <c r="G8556" s="159" t="n">
        <v>4033</v>
      </c>
      <c r="H8556" s="159" t="n">
        <v>10271</v>
      </c>
      <c r="I8556" s="160" t="n">
        <v>54144.86</v>
      </c>
      <c r="J8556" s="160" t="n">
        <v>1468.74</v>
      </c>
      <c r="K8556" s="160" t="n">
        <v>52676.12</v>
      </c>
      <c r="L8556" s="160" t="n">
        <v>15613.1</v>
      </c>
    </row>
    <row r="8557">
      <c r="A8557" s="176" t="n">
        <v>46174</v>
      </c>
      <c r="B8557" s="104" t="inlineStr">
        <is>
          <t>2025/26</t>
        </is>
      </c>
      <c r="C8557" s="104" t="inlineStr">
        <is>
          <t>HC-074</t>
        </is>
      </c>
      <c r="D8557" s="104" t="inlineStr">
        <is>
          <t>Nord-Ouest</t>
        </is>
      </c>
      <c r="E8557" s="104" t="inlineStr">
        <is>
          <t>À emporter</t>
        </is>
      </c>
      <c r="F8557" s="104" t="n">
        <v>30</v>
      </c>
      <c r="G8557" s="159" t="n">
        <v>3017</v>
      </c>
      <c r="H8557" s="159" t="n">
        <v>7611</v>
      </c>
      <c r="I8557" s="160" t="n">
        <v>37407.64</v>
      </c>
      <c r="J8557" s="160" t="n">
        <v>1091.35</v>
      </c>
      <c r="K8557" s="160" t="n">
        <v>36316.29</v>
      </c>
      <c r="L8557" s="160" t="n">
        <v>10876.27</v>
      </c>
    </row>
    <row r="8558">
      <c r="A8558" s="176" t="n">
        <v>46174</v>
      </c>
      <c r="B8558" s="104" t="inlineStr">
        <is>
          <t>2025/26</t>
        </is>
      </c>
      <c r="C8558" s="104" t="inlineStr">
        <is>
          <t>HC-075</t>
        </is>
      </c>
      <c r="D8558" s="104" t="inlineStr">
        <is>
          <t>Sud-Est</t>
        </is>
      </c>
      <c r="E8558" s="104" t="inlineStr">
        <is>
          <t>Drive</t>
        </is>
      </c>
      <c r="F8558" s="104" t="n">
        <v>29</v>
      </c>
      <c r="G8558" s="159" t="n">
        <v>1810</v>
      </c>
      <c r="H8558" s="159" t="n">
        <v>4678</v>
      </c>
      <c r="I8558" s="160" t="n">
        <v>25880.04</v>
      </c>
      <c r="J8558" s="160" t="n">
        <v>779.01</v>
      </c>
      <c r="K8558" s="160" t="n">
        <v>25101.03</v>
      </c>
      <c r="L8558" s="160" t="n">
        <v>7491.15</v>
      </c>
    </row>
    <row r="8559">
      <c r="A8559" s="176" t="n">
        <v>46174</v>
      </c>
      <c r="B8559" s="104" t="inlineStr">
        <is>
          <t>2025/26</t>
        </is>
      </c>
      <c r="C8559" s="104" t="inlineStr">
        <is>
          <t>HC-075</t>
        </is>
      </c>
      <c r="D8559" s="104" t="inlineStr">
        <is>
          <t>Sud-Est</t>
        </is>
      </c>
      <c r="E8559" s="104" t="inlineStr">
        <is>
          <t>Livraison</t>
        </is>
      </c>
      <c r="F8559" s="104" t="n">
        <v>30</v>
      </c>
      <c r="G8559" s="159" t="n">
        <v>2284</v>
      </c>
      <c r="H8559" s="159" t="n">
        <v>5770</v>
      </c>
      <c r="I8559" s="160" t="n">
        <v>39304.29</v>
      </c>
      <c r="J8559" s="160" t="n">
        <v>2307.68</v>
      </c>
      <c r="K8559" s="160" t="n">
        <v>36996.61</v>
      </c>
      <c r="L8559" s="160" t="n">
        <v>11404.52</v>
      </c>
    </row>
    <row r="8560">
      <c r="A8560" s="176" t="n">
        <v>46174</v>
      </c>
      <c r="B8560" s="104" t="inlineStr">
        <is>
          <t>2025/26</t>
        </is>
      </c>
      <c r="C8560" s="104" t="inlineStr">
        <is>
          <t>HC-075</t>
        </is>
      </c>
      <c r="D8560" s="104" t="inlineStr">
        <is>
          <t>Sud-Est</t>
        </is>
      </c>
      <c r="E8560" s="104" t="inlineStr">
        <is>
          <t>Sur place</t>
        </is>
      </c>
      <c r="F8560" s="104" t="n">
        <v>30</v>
      </c>
      <c r="G8560" s="159" t="n">
        <v>4616</v>
      </c>
      <c r="H8560" s="159" t="n">
        <v>11669</v>
      </c>
      <c r="I8560" s="160" t="n">
        <v>61284.31</v>
      </c>
      <c r="J8560" s="160" t="n">
        <v>1738.78</v>
      </c>
      <c r="K8560" s="160" t="n">
        <v>59545.53</v>
      </c>
      <c r="L8560" s="160" t="n">
        <v>17627.61</v>
      </c>
    </row>
    <row r="8561">
      <c r="A8561" s="176" t="n">
        <v>46174</v>
      </c>
      <c r="B8561" s="104" t="inlineStr">
        <is>
          <t>2025/26</t>
        </is>
      </c>
      <c r="C8561" s="104" t="inlineStr">
        <is>
          <t>HC-075</t>
        </is>
      </c>
      <c r="D8561" s="104" t="inlineStr">
        <is>
          <t>Sud-Est</t>
        </is>
      </c>
      <c r="E8561" s="104" t="inlineStr">
        <is>
          <t>À emporter</t>
        </is>
      </c>
      <c r="F8561" s="104" t="n">
        <v>30</v>
      </c>
      <c r="G8561" s="159" t="n">
        <v>3537</v>
      </c>
      <c r="H8561" s="159" t="n">
        <v>9201</v>
      </c>
      <c r="I8561" s="160" t="n">
        <v>43958.61</v>
      </c>
      <c r="J8561" s="160" t="n">
        <v>1245.44</v>
      </c>
      <c r="K8561" s="160" t="n">
        <v>42713.17</v>
      </c>
      <c r="L8561" s="160" t="n">
        <v>12687.27</v>
      </c>
    </row>
    <row r="8562">
      <c r="A8562" s="176" t="n">
        <v>46174</v>
      </c>
      <c r="B8562" s="104" t="inlineStr">
        <is>
          <t>2025/26</t>
        </is>
      </c>
      <c r="C8562" s="104" t="inlineStr">
        <is>
          <t>HC-076</t>
        </is>
      </c>
      <c r="D8562" s="104" t="inlineStr">
        <is>
          <t>Sud-Ouest</t>
        </is>
      </c>
      <c r="E8562" s="104" t="inlineStr">
        <is>
          <t>Drive</t>
        </is>
      </c>
      <c r="F8562" s="104" t="n">
        <v>29</v>
      </c>
      <c r="G8562" s="159" t="n">
        <v>1319</v>
      </c>
      <c r="H8562" s="159" t="n">
        <v>3441</v>
      </c>
      <c r="I8562" s="160" t="n">
        <v>18993.77</v>
      </c>
      <c r="J8562" s="160" t="n">
        <v>596.71</v>
      </c>
      <c r="K8562" s="160" t="n">
        <v>18397.06</v>
      </c>
      <c r="L8562" s="160" t="n">
        <v>5512.45</v>
      </c>
    </row>
    <row r="8563">
      <c r="A8563" s="176" t="n">
        <v>46174</v>
      </c>
      <c r="B8563" s="104" t="inlineStr">
        <is>
          <t>2025/26</t>
        </is>
      </c>
      <c r="C8563" s="104" t="inlineStr">
        <is>
          <t>HC-076</t>
        </is>
      </c>
      <c r="D8563" s="104" t="inlineStr">
        <is>
          <t>Sud-Ouest</t>
        </is>
      </c>
      <c r="E8563" s="104" t="inlineStr">
        <is>
          <t>Livraison</t>
        </is>
      </c>
      <c r="F8563" s="104" t="n">
        <v>30</v>
      </c>
      <c r="G8563" s="159" t="n">
        <v>1787</v>
      </c>
      <c r="H8563" s="159" t="n">
        <v>4606</v>
      </c>
      <c r="I8563" s="160" t="n">
        <v>30966.95</v>
      </c>
      <c r="J8563" s="160" t="n">
        <v>1788.54</v>
      </c>
      <c r="K8563" s="160" t="n">
        <v>29178.41</v>
      </c>
      <c r="L8563" s="160" t="n">
        <v>8995.77</v>
      </c>
    </row>
    <row r="8564">
      <c r="A8564" s="176" t="n">
        <v>46174</v>
      </c>
      <c r="B8564" s="104" t="inlineStr">
        <is>
          <t>2025/26</t>
        </is>
      </c>
      <c r="C8564" s="104" t="inlineStr">
        <is>
          <t>HC-076</t>
        </is>
      </c>
      <c r="D8564" s="104" t="inlineStr">
        <is>
          <t>Sud-Ouest</t>
        </is>
      </c>
      <c r="E8564" s="104" t="inlineStr">
        <is>
          <t>Sur place</t>
        </is>
      </c>
      <c r="F8564" s="104" t="n">
        <v>30</v>
      </c>
      <c r="G8564" s="159" t="n">
        <v>3454</v>
      </c>
      <c r="H8564" s="159" t="n">
        <v>8995</v>
      </c>
      <c r="I8564" s="160" t="n">
        <v>47031.5</v>
      </c>
      <c r="J8564" s="160" t="n">
        <v>1392.99</v>
      </c>
      <c r="K8564" s="160" t="n">
        <v>45638.51</v>
      </c>
      <c r="L8564" s="160" t="n">
        <v>13611.98</v>
      </c>
    </row>
    <row r="8565">
      <c r="A8565" s="176" t="n">
        <v>46174</v>
      </c>
      <c r="B8565" s="104" t="inlineStr">
        <is>
          <t>2025/26</t>
        </is>
      </c>
      <c r="C8565" s="104" t="inlineStr">
        <is>
          <t>HC-076</t>
        </is>
      </c>
      <c r="D8565" s="104" t="inlineStr">
        <is>
          <t>Sud-Ouest</t>
        </is>
      </c>
      <c r="E8565" s="104" t="inlineStr">
        <is>
          <t>À emporter</t>
        </is>
      </c>
      <c r="F8565" s="104" t="n">
        <v>30</v>
      </c>
      <c r="G8565" s="159" t="n">
        <v>2690</v>
      </c>
      <c r="H8565" s="159" t="n">
        <v>6800</v>
      </c>
      <c r="I8565" s="160" t="n">
        <v>32989.36</v>
      </c>
      <c r="J8565" s="160" t="n">
        <v>1031.28</v>
      </c>
      <c r="K8565" s="160" t="n">
        <v>31958.08</v>
      </c>
      <c r="L8565" s="160" t="n">
        <v>9551.41</v>
      </c>
    </row>
    <row r="8566">
      <c r="A8566" s="176" t="n">
        <v>46174</v>
      </c>
      <c r="B8566" s="104" t="inlineStr">
        <is>
          <t>2025/26</t>
        </is>
      </c>
      <c r="C8566" s="104" t="inlineStr">
        <is>
          <t>HC-077</t>
        </is>
      </c>
      <c r="D8566" s="104" t="inlineStr">
        <is>
          <t>Île-de-France</t>
        </is>
      </c>
      <c r="E8566" s="104" t="inlineStr">
        <is>
          <t>Drive</t>
        </is>
      </c>
      <c r="F8566" s="104" t="n">
        <v>30</v>
      </c>
      <c r="G8566" s="159" t="n">
        <v>1537</v>
      </c>
      <c r="H8566" s="159" t="n">
        <v>4055</v>
      </c>
      <c r="I8566" s="160" t="n">
        <v>21934.19</v>
      </c>
      <c r="J8566" s="160" t="n">
        <v>644.11</v>
      </c>
      <c r="K8566" s="160" t="n">
        <v>21290.08</v>
      </c>
      <c r="L8566" s="160" t="n">
        <v>6337.67</v>
      </c>
    </row>
    <row r="8567">
      <c r="A8567" s="176" t="n">
        <v>46174</v>
      </c>
      <c r="B8567" s="104" t="inlineStr">
        <is>
          <t>2025/26</t>
        </is>
      </c>
      <c r="C8567" s="104" t="inlineStr">
        <is>
          <t>HC-077</t>
        </is>
      </c>
      <c r="D8567" s="104" t="inlineStr">
        <is>
          <t>Île-de-France</t>
        </is>
      </c>
      <c r="E8567" s="104" t="inlineStr">
        <is>
          <t>Livraison</t>
        </is>
      </c>
      <c r="F8567" s="104" t="n">
        <v>30</v>
      </c>
      <c r="G8567" s="159" t="n">
        <v>1891</v>
      </c>
      <c r="H8567" s="159" t="n">
        <v>4965</v>
      </c>
      <c r="I8567" s="160" t="n">
        <v>32827.25</v>
      </c>
      <c r="J8567" s="160" t="n">
        <v>1817.97</v>
      </c>
      <c r="K8567" s="160" t="n">
        <v>31009.28</v>
      </c>
      <c r="L8567" s="160" t="n">
        <v>9683.370000000001</v>
      </c>
    </row>
    <row r="8568">
      <c r="A8568" s="176" t="n">
        <v>46174</v>
      </c>
      <c r="B8568" s="104" t="inlineStr">
        <is>
          <t>2025/26</t>
        </is>
      </c>
      <c r="C8568" s="104" t="inlineStr">
        <is>
          <t>HC-077</t>
        </is>
      </c>
      <c r="D8568" s="104" t="inlineStr">
        <is>
          <t>Île-de-France</t>
        </is>
      </c>
      <c r="E8568" s="104" t="inlineStr">
        <is>
          <t>Sur place</t>
        </is>
      </c>
      <c r="F8568" s="104" t="n">
        <v>30</v>
      </c>
      <c r="G8568" s="159" t="n">
        <v>3662</v>
      </c>
      <c r="H8568" s="159" t="n">
        <v>9192</v>
      </c>
      <c r="I8568" s="160" t="n">
        <v>49030.84</v>
      </c>
      <c r="J8568" s="160" t="n">
        <v>1592.9</v>
      </c>
      <c r="K8568" s="160" t="n">
        <v>47437.94</v>
      </c>
      <c r="L8568" s="160" t="n">
        <v>14246.99</v>
      </c>
    </row>
    <row r="8569">
      <c r="A8569" s="176" t="n">
        <v>46174</v>
      </c>
      <c r="B8569" s="104" t="inlineStr">
        <is>
          <t>2025/26</t>
        </is>
      </c>
      <c r="C8569" s="104" t="inlineStr">
        <is>
          <t>HC-077</t>
        </is>
      </c>
      <c r="D8569" s="104" t="inlineStr">
        <is>
          <t>Île-de-France</t>
        </is>
      </c>
      <c r="E8569" s="104" t="inlineStr">
        <is>
          <t>À emporter</t>
        </is>
      </c>
      <c r="F8569" s="104" t="n">
        <v>30</v>
      </c>
      <c r="G8569" s="159" t="n">
        <v>2912</v>
      </c>
      <c r="H8569" s="159" t="n">
        <v>7477</v>
      </c>
      <c r="I8569" s="160" t="n">
        <v>36500.67</v>
      </c>
      <c r="J8569" s="160" t="n">
        <v>1127.35</v>
      </c>
      <c r="K8569" s="160" t="n">
        <v>35373.32</v>
      </c>
      <c r="L8569" s="160" t="n">
        <v>10589.77</v>
      </c>
    </row>
    <row r="8570">
      <c r="A8570" s="176" t="n">
        <v>46174</v>
      </c>
      <c r="B8570" s="104" t="inlineStr">
        <is>
          <t>2025/26</t>
        </is>
      </c>
      <c r="C8570" s="104" t="inlineStr">
        <is>
          <t>HC-078</t>
        </is>
      </c>
      <c r="D8570" s="104" t="inlineStr">
        <is>
          <t>Nord-Ouest</t>
        </is>
      </c>
      <c r="E8570" s="104" t="inlineStr">
        <is>
          <t>Livraison</t>
        </is>
      </c>
      <c r="F8570" s="104" t="n">
        <v>30</v>
      </c>
      <c r="G8570" s="159" t="n">
        <v>2046</v>
      </c>
      <c r="H8570" s="159" t="n">
        <v>5226</v>
      </c>
      <c r="I8570" s="160" t="n">
        <v>35298.08</v>
      </c>
      <c r="J8570" s="160" t="n">
        <v>2119.88</v>
      </c>
      <c r="K8570" s="160" t="n">
        <v>33178.2</v>
      </c>
      <c r="L8570" s="160" t="n">
        <v>10200.9</v>
      </c>
    </row>
    <row r="8571">
      <c r="A8571" s="176" t="n">
        <v>46174</v>
      </c>
      <c r="B8571" s="104" t="inlineStr">
        <is>
          <t>2025/26</t>
        </is>
      </c>
      <c r="C8571" s="104" t="inlineStr">
        <is>
          <t>HC-078</t>
        </is>
      </c>
      <c r="D8571" s="104" t="inlineStr">
        <is>
          <t>Nord-Ouest</t>
        </is>
      </c>
      <c r="E8571" s="104" t="inlineStr">
        <is>
          <t>Sur place</t>
        </is>
      </c>
      <c r="F8571" s="104" t="n">
        <v>30</v>
      </c>
      <c r="G8571" s="159" t="n">
        <v>3949</v>
      </c>
      <c r="H8571" s="159" t="n">
        <v>10296</v>
      </c>
      <c r="I8571" s="160" t="n">
        <v>52840.08</v>
      </c>
      <c r="J8571" s="160" t="n">
        <v>1486.57</v>
      </c>
      <c r="K8571" s="160" t="n">
        <v>51353.51</v>
      </c>
      <c r="L8571" s="160" t="n">
        <v>15453.63</v>
      </c>
    </row>
    <row r="8572">
      <c r="A8572" s="176" t="n">
        <v>46174</v>
      </c>
      <c r="B8572" s="104" t="inlineStr">
        <is>
          <t>2025/26</t>
        </is>
      </c>
      <c r="C8572" s="104" t="inlineStr">
        <is>
          <t>HC-078</t>
        </is>
      </c>
      <c r="D8572" s="104" t="inlineStr">
        <is>
          <t>Nord-Ouest</t>
        </is>
      </c>
      <c r="E8572" s="104" t="inlineStr">
        <is>
          <t>À emporter</t>
        </is>
      </c>
      <c r="F8572" s="104" t="n">
        <v>30</v>
      </c>
      <c r="G8572" s="159" t="n">
        <v>3217</v>
      </c>
      <c r="H8572" s="159" t="n">
        <v>8087</v>
      </c>
      <c r="I8572" s="160" t="n">
        <v>40119.08</v>
      </c>
      <c r="J8572" s="160" t="n">
        <v>1155.6</v>
      </c>
      <c r="K8572" s="160" t="n">
        <v>38963.48</v>
      </c>
      <c r="L8572" s="160" t="n">
        <v>11515.2</v>
      </c>
    </row>
    <row r="8573">
      <c r="A8573" s="176" t="n">
        <v>46174</v>
      </c>
      <c r="B8573" s="104" t="inlineStr">
        <is>
          <t>2025/26</t>
        </is>
      </c>
      <c r="C8573" s="104" t="inlineStr">
        <is>
          <t>HC-079</t>
        </is>
      </c>
      <c r="D8573" s="104" t="inlineStr">
        <is>
          <t>Sud-Est</t>
        </is>
      </c>
      <c r="E8573" s="104" t="inlineStr">
        <is>
          <t>Drive</t>
        </is>
      </c>
      <c r="F8573" s="104" t="n">
        <v>30</v>
      </c>
      <c r="G8573" s="159" t="n">
        <v>1542</v>
      </c>
      <c r="H8573" s="159" t="n">
        <v>3989</v>
      </c>
      <c r="I8573" s="160" t="n">
        <v>22192.46</v>
      </c>
      <c r="J8573" s="160" t="n">
        <v>660.71</v>
      </c>
      <c r="K8573" s="160" t="n">
        <v>21531.75</v>
      </c>
      <c r="L8573" s="160" t="n">
        <v>6446.99</v>
      </c>
    </row>
    <row r="8574">
      <c r="A8574" s="176" t="n">
        <v>46174</v>
      </c>
      <c r="B8574" s="104" t="inlineStr">
        <is>
          <t>2025/26</t>
        </is>
      </c>
      <c r="C8574" s="104" t="inlineStr">
        <is>
          <t>HC-079</t>
        </is>
      </c>
      <c r="D8574" s="104" t="inlineStr">
        <is>
          <t>Sud-Est</t>
        </is>
      </c>
      <c r="E8574" s="104" t="inlineStr">
        <is>
          <t>Livraison</t>
        </is>
      </c>
      <c r="F8574" s="104" t="n">
        <v>30</v>
      </c>
      <c r="G8574" s="159" t="n">
        <v>1884</v>
      </c>
      <c r="H8574" s="159" t="n">
        <v>4717</v>
      </c>
      <c r="I8574" s="160" t="n">
        <v>32687.55</v>
      </c>
      <c r="J8574" s="160" t="n">
        <v>1906.6</v>
      </c>
      <c r="K8574" s="160" t="n">
        <v>30780.95</v>
      </c>
      <c r="L8574" s="160" t="n">
        <v>9528.01</v>
      </c>
    </row>
    <row r="8575">
      <c r="A8575" s="176" t="n">
        <v>46174</v>
      </c>
      <c r="B8575" s="104" t="inlineStr">
        <is>
          <t>2025/26</t>
        </is>
      </c>
      <c r="C8575" s="104" t="inlineStr">
        <is>
          <t>HC-079</t>
        </is>
      </c>
      <c r="D8575" s="104" t="inlineStr">
        <is>
          <t>Sud-Est</t>
        </is>
      </c>
      <c r="E8575" s="104" t="inlineStr">
        <is>
          <t>Sur place</t>
        </is>
      </c>
      <c r="F8575" s="104" t="n">
        <v>30</v>
      </c>
      <c r="G8575" s="159" t="n">
        <v>3636</v>
      </c>
      <c r="H8575" s="159" t="n">
        <v>9329</v>
      </c>
      <c r="I8575" s="160" t="n">
        <v>48738.82</v>
      </c>
      <c r="J8575" s="160" t="n">
        <v>1471.87</v>
      </c>
      <c r="K8575" s="160" t="n">
        <v>47266.95</v>
      </c>
      <c r="L8575" s="160" t="n">
        <v>14050.79</v>
      </c>
    </row>
    <row r="8576">
      <c r="A8576" s="176" t="n">
        <v>46174</v>
      </c>
      <c r="B8576" s="104" t="inlineStr">
        <is>
          <t>2025/26</t>
        </is>
      </c>
      <c r="C8576" s="104" t="inlineStr">
        <is>
          <t>HC-079</t>
        </is>
      </c>
      <c r="D8576" s="104" t="inlineStr">
        <is>
          <t>Sud-Est</t>
        </is>
      </c>
      <c r="E8576" s="104" t="inlineStr">
        <is>
          <t>À emporter</t>
        </is>
      </c>
      <c r="F8576" s="104" t="n">
        <v>30</v>
      </c>
      <c r="G8576" s="159" t="n">
        <v>2913</v>
      </c>
      <c r="H8576" s="159" t="n">
        <v>7495</v>
      </c>
      <c r="I8576" s="160" t="n">
        <v>35840.11</v>
      </c>
      <c r="J8576" s="160" t="n">
        <v>1171.89</v>
      </c>
      <c r="K8576" s="160" t="n">
        <v>34668.22</v>
      </c>
      <c r="L8576" s="160" t="n">
        <v>10327.9</v>
      </c>
    </row>
    <row r="8577">
      <c r="A8577" s="176" t="n">
        <v>46174</v>
      </c>
      <c r="B8577" s="104" t="inlineStr">
        <is>
          <t>2025/26</t>
        </is>
      </c>
      <c r="C8577" s="104" t="inlineStr">
        <is>
          <t>HC-080</t>
        </is>
      </c>
      <c r="D8577" s="104" t="inlineStr">
        <is>
          <t>Sud-Ouest</t>
        </is>
      </c>
      <c r="E8577" s="104" t="inlineStr">
        <is>
          <t>Livraison</t>
        </is>
      </c>
      <c r="F8577" s="104" t="n">
        <v>29</v>
      </c>
      <c r="G8577" s="159" t="n">
        <v>1599</v>
      </c>
      <c r="H8577" s="159" t="n">
        <v>4280</v>
      </c>
      <c r="I8577" s="160" t="n">
        <v>27427.22</v>
      </c>
      <c r="J8577" s="160" t="n">
        <v>1641.36</v>
      </c>
      <c r="K8577" s="160" t="n">
        <v>25785.86</v>
      </c>
      <c r="L8577" s="160" t="n">
        <v>7974.65</v>
      </c>
    </row>
    <row r="8578">
      <c r="A8578" s="176" t="n">
        <v>46174</v>
      </c>
      <c r="B8578" s="104" t="inlineStr">
        <is>
          <t>2025/26</t>
        </is>
      </c>
      <c r="C8578" s="104" t="inlineStr">
        <is>
          <t>HC-080</t>
        </is>
      </c>
      <c r="D8578" s="104" t="inlineStr">
        <is>
          <t>Sud-Ouest</t>
        </is>
      </c>
      <c r="E8578" s="104" t="inlineStr">
        <is>
          <t>Sur place</t>
        </is>
      </c>
      <c r="F8578" s="104" t="n">
        <v>30</v>
      </c>
      <c r="G8578" s="159" t="n">
        <v>3204</v>
      </c>
      <c r="H8578" s="159" t="n">
        <v>8075</v>
      </c>
      <c r="I8578" s="160" t="n">
        <v>43596.77</v>
      </c>
      <c r="J8578" s="160" t="n">
        <v>1394.03</v>
      </c>
      <c r="K8578" s="160" t="n">
        <v>42202.74</v>
      </c>
      <c r="L8578" s="160" t="n">
        <v>12569.33</v>
      </c>
    </row>
    <row r="8579">
      <c r="A8579" s="176" t="n">
        <v>46174</v>
      </c>
      <c r="B8579" s="104" t="inlineStr">
        <is>
          <t>2025/26</t>
        </is>
      </c>
      <c r="C8579" s="104" t="inlineStr">
        <is>
          <t>HC-080</t>
        </is>
      </c>
      <c r="D8579" s="104" t="inlineStr">
        <is>
          <t>Sud-Ouest</t>
        </is>
      </c>
      <c r="E8579" s="104" t="inlineStr">
        <is>
          <t>À emporter</t>
        </is>
      </c>
      <c r="F8579" s="104" t="n">
        <v>30</v>
      </c>
      <c r="G8579" s="159" t="n">
        <v>2449</v>
      </c>
      <c r="H8579" s="159" t="n">
        <v>6261</v>
      </c>
      <c r="I8579" s="160" t="n">
        <v>30248.17</v>
      </c>
      <c r="J8579" s="160" t="n">
        <v>846.61</v>
      </c>
      <c r="K8579" s="160" t="n">
        <v>29401.56</v>
      </c>
      <c r="L8579" s="160" t="n">
        <v>8793.16</v>
      </c>
    </row>
    <row r="8580">
      <c r="A8580" s="176" t="n">
        <v>46174</v>
      </c>
      <c r="B8580" s="104" t="inlineStr">
        <is>
          <t>2025/26</t>
        </is>
      </c>
      <c r="C8580" s="104" t="inlineStr">
        <is>
          <t>HC-081</t>
        </is>
      </c>
      <c r="D8580" s="104" t="inlineStr">
        <is>
          <t>Île-de-France</t>
        </is>
      </c>
      <c r="E8580" s="104" t="inlineStr">
        <is>
          <t>Livraison</t>
        </is>
      </c>
      <c r="F8580" s="104" t="n">
        <v>30</v>
      </c>
      <c r="G8580" s="159" t="n">
        <v>2429</v>
      </c>
      <c r="H8580" s="159" t="n">
        <v>6069</v>
      </c>
      <c r="I8580" s="160" t="n">
        <v>40664.37</v>
      </c>
      <c r="J8580" s="160" t="n">
        <v>2367.2</v>
      </c>
      <c r="K8580" s="160" t="n">
        <v>38297.17</v>
      </c>
      <c r="L8580" s="160" t="n">
        <v>14696.19</v>
      </c>
    </row>
    <row r="8581">
      <c r="A8581" s="176" t="n">
        <v>46174</v>
      </c>
      <c r="B8581" s="104" t="inlineStr">
        <is>
          <t>2025/26</t>
        </is>
      </c>
      <c r="C8581" s="104" t="inlineStr">
        <is>
          <t>HC-081</t>
        </is>
      </c>
      <c r="D8581" s="104" t="inlineStr">
        <is>
          <t>Île-de-France</t>
        </is>
      </c>
      <c r="E8581" s="104" t="inlineStr">
        <is>
          <t>Sur place</t>
        </is>
      </c>
      <c r="F8581" s="104" t="n">
        <v>30</v>
      </c>
      <c r="G8581" s="159" t="n">
        <v>4242</v>
      </c>
      <c r="H8581" s="159" t="n">
        <v>10814</v>
      </c>
      <c r="I8581" s="160" t="n">
        <v>57238.62</v>
      </c>
      <c r="J8581" s="160" t="n">
        <v>1781.93</v>
      </c>
      <c r="K8581" s="160" t="n">
        <v>55456.69</v>
      </c>
      <c r="L8581" s="160" t="n">
        <v>20603.3</v>
      </c>
    </row>
    <row r="8582">
      <c r="A8582" s="176" t="n">
        <v>46174</v>
      </c>
      <c r="B8582" s="104" t="inlineStr">
        <is>
          <t>2025/26</t>
        </is>
      </c>
      <c r="C8582" s="104" t="inlineStr">
        <is>
          <t>HC-081</t>
        </is>
      </c>
      <c r="D8582" s="104" t="inlineStr">
        <is>
          <t>Île-de-France</t>
        </is>
      </c>
      <c r="E8582" s="104" t="inlineStr">
        <is>
          <t>À emporter</t>
        </is>
      </c>
      <c r="F8582" s="104" t="n">
        <v>28</v>
      </c>
      <c r="G8582" s="159" t="n">
        <v>3117</v>
      </c>
      <c r="H8582" s="159" t="n">
        <v>8130</v>
      </c>
      <c r="I8582" s="160" t="n">
        <v>38727.04</v>
      </c>
      <c r="J8582" s="160" t="n">
        <v>1132.71</v>
      </c>
      <c r="K8582" s="160" t="n">
        <v>37594.33</v>
      </c>
      <c r="L8582" s="160" t="n">
        <v>13999.08</v>
      </c>
    </row>
    <row r="8583">
      <c r="A8583" s="176" t="n">
        <v>46174</v>
      </c>
      <c r="B8583" s="104" t="inlineStr">
        <is>
          <t>2025/26</t>
        </is>
      </c>
      <c r="C8583" s="104" t="inlineStr">
        <is>
          <t>HC-082</t>
        </is>
      </c>
      <c r="D8583" s="104" t="inlineStr">
        <is>
          <t>Nord-Ouest</t>
        </is>
      </c>
      <c r="E8583" s="104" t="inlineStr">
        <is>
          <t>Livraison</t>
        </is>
      </c>
      <c r="F8583" s="104" t="n">
        <v>30</v>
      </c>
      <c r="G8583" s="159" t="n">
        <v>1687</v>
      </c>
      <c r="H8583" s="159" t="n">
        <v>4255</v>
      </c>
      <c r="I8583" s="160" t="n">
        <v>29154.13</v>
      </c>
      <c r="J8583" s="160" t="n">
        <v>1757.74</v>
      </c>
      <c r="K8583" s="160" t="n">
        <v>27396.39</v>
      </c>
      <c r="L8583" s="160" t="n">
        <v>8473.950000000001</v>
      </c>
    </row>
    <row r="8584">
      <c r="A8584" s="176" t="n">
        <v>46174</v>
      </c>
      <c r="B8584" s="104" t="inlineStr">
        <is>
          <t>2025/26</t>
        </is>
      </c>
      <c r="C8584" s="104" t="inlineStr">
        <is>
          <t>HC-082</t>
        </is>
      </c>
      <c r="D8584" s="104" t="inlineStr">
        <is>
          <t>Nord-Ouest</t>
        </is>
      </c>
      <c r="E8584" s="104" t="inlineStr">
        <is>
          <t>Sur place</t>
        </is>
      </c>
      <c r="F8584" s="104" t="n">
        <v>30</v>
      </c>
      <c r="G8584" s="159" t="n">
        <v>3300</v>
      </c>
      <c r="H8584" s="159" t="n">
        <v>8644</v>
      </c>
      <c r="I8584" s="160" t="n">
        <v>44782.39</v>
      </c>
      <c r="J8584" s="160" t="n">
        <v>1360.25</v>
      </c>
      <c r="K8584" s="160" t="n">
        <v>43422.14</v>
      </c>
      <c r="L8584" s="160" t="n">
        <v>13000.44</v>
      </c>
    </row>
    <row r="8585">
      <c r="A8585" s="176" t="n">
        <v>46174</v>
      </c>
      <c r="B8585" s="104" t="inlineStr">
        <is>
          <t>2025/26</t>
        </is>
      </c>
      <c r="C8585" s="104" t="inlineStr">
        <is>
          <t>HC-082</t>
        </is>
      </c>
      <c r="D8585" s="104" t="inlineStr">
        <is>
          <t>Nord-Ouest</t>
        </is>
      </c>
      <c r="E8585" s="104" t="inlineStr">
        <is>
          <t>À emporter</t>
        </is>
      </c>
      <c r="F8585" s="104" t="n">
        <v>30</v>
      </c>
      <c r="G8585" s="159" t="n">
        <v>2582</v>
      </c>
      <c r="H8585" s="159" t="n">
        <v>6498</v>
      </c>
      <c r="I8585" s="160" t="n">
        <v>32041.3</v>
      </c>
      <c r="J8585" s="160" t="n">
        <v>952.77</v>
      </c>
      <c r="K8585" s="160" t="n">
        <v>31088.53</v>
      </c>
      <c r="L8585" s="160" t="n">
        <v>9247.530000000001</v>
      </c>
    </row>
    <row r="8586">
      <c r="A8586" s="176" t="n">
        <v>46174</v>
      </c>
      <c r="B8586" s="104" t="inlineStr">
        <is>
          <t>2025/26</t>
        </is>
      </c>
      <c r="C8586" s="104" t="inlineStr">
        <is>
          <t>HC-083</t>
        </is>
      </c>
      <c r="D8586" s="104" t="inlineStr">
        <is>
          <t>Sud-Est</t>
        </is>
      </c>
      <c r="E8586" s="104" t="inlineStr">
        <is>
          <t>Livraison</t>
        </is>
      </c>
      <c r="F8586" s="104" t="n">
        <v>30</v>
      </c>
      <c r="G8586" s="159" t="n">
        <v>1439</v>
      </c>
      <c r="H8586" s="159" t="n">
        <v>3722</v>
      </c>
      <c r="I8586" s="160" t="n">
        <v>24804.58</v>
      </c>
      <c r="J8586" s="160" t="n">
        <v>1580.69</v>
      </c>
      <c r="K8586" s="160" t="n">
        <v>23223.89</v>
      </c>
      <c r="L8586" s="160" t="n">
        <v>7147.33</v>
      </c>
    </row>
    <row r="8587">
      <c r="A8587" s="176" t="n">
        <v>46174</v>
      </c>
      <c r="B8587" s="104" t="inlineStr">
        <is>
          <t>2025/26</t>
        </is>
      </c>
      <c r="C8587" s="104" t="inlineStr">
        <is>
          <t>HC-083</t>
        </is>
      </c>
      <c r="D8587" s="104" t="inlineStr">
        <is>
          <t>Sud-Est</t>
        </is>
      </c>
      <c r="E8587" s="104" t="inlineStr">
        <is>
          <t>Sur place</t>
        </is>
      </c>
      <c r="F8587" s="104" t="n">
        <v>30</v>
      </c>
      <c r="G8587" s="159" t="n">
        <v>2899</v>
      </c>
      <c r="H8587" s="159" t="n">
        <v>7057</v>
      </c>
      <c r="I8587" s="160" t="n">
        <v>38977.37</v>
      </c>
      <c r="J8587" s="160" t="n">
        <v>1122.05</v>
      </c>
      <c r="K8587" s="160" t="n">
        <v>37855.32</v>
      </c>
      <c r="L8587" s="160" t="n">
        <v>11326.51</v>
      </c>
    </row>
    <row r="8588">
      <c r="A8588" s="176" t="n">
        <v>46174</v>
      </c>
      <c r="B8588" s="104" t="inlineStr">
        <is>
          <t>2025/26</t>
        </is>
      </c>
      <c r="C8588" s="104" t="inlineStr">
        <is>
          <t>HC-083</t>
        </is>
      </c>
      <c r="D8588" s="104" t="inlineStr">
        <is>
          <t>Sud-Est</t>
        </is>
      </c>
      <c r="E8588" s="104" t="inlineStr">
        <is>
          <t>À emporter</t>
        </is>
      </c>
      <c r="F8588" s="104" t="n">
        <v>30</v>
      </c>
      <c r="G8588" s="159" t="n">
        <v>2240</v>
      </c>
      <c r="H8588" s="159" t="n">
        <v>5644</v>
      </c>
      <c r="I8588" s="160" t="n">
        <v>27861.96</v>
      </c>
      <c r="J8588" s="160" t="n">
        <v>787.5700000000001</v>
      </c>
      <c r="K8588" s="160" t="n">
        <v>27074.39</v>
      </c>
      <c r="L8588" s="160" t="n">
        <v>8071.34</v>
      </c>
    </row>
    <row r="8589">
      <c r="A8589" s="176" t="n">
        <v>46174</v>
      </c>
      <c r="B8589" s="104" t="inlineStr">
        <is>
          <t>2025/26</t>
        </is>
      </c>
      <c r="C8589" s="104" t="inlineStr">
        <is>
          <t>HC-084</t>
        </is>
      </c>
      <c r="D8589" s="104" t="inlineStr">
        <is>
          <t>Sud-Ouest</t>
        </is>
      </c>
      <c r="E8589" s="104" t="inlineStr">
        <is>
          <t>Drive</t>
        </is>
      </c>
      <c r="F8589" s="104" t="n">
        <v>30</v>
      </c>
      <c r="G8589" s="159" t="n">
        <v>1394</v>
      </c>
      <c r="H8589" s="159" t="n">
        <v>3576</v>
      </c>
      <c r="I8589" s="160" t="n">
        <v>19921.88</v>
      </c>
      <c r="J8589" s="160" t="n">
        <v>710.37</v>
      </c>
      <c r="K8589" s="160" t="n">
        <v>19211.51</v>
      </c>
      <c r="L8589" s="160" t="n">
        <v>5688.1</v>
      </c>
    </row>
    <row r="8590">
      <c r="A8590" s="176" t="n">
        <v>46174</v>
      </c>
      <c r="B8590" s="104" t="inlineStr">
        <is>
          <t>2025/26</t>
        </is>
      </c>
      <c r="C8590" s="104" t="inlineStr">
        <is>
          <t>HC-084</t>
        </is>
      </c>
      <c r="D8590" s="104" t="inlineStr">
        <is>
          <t>Sud-Ouest</t>
        </is>
      </c>
      <c r="E8590" s="104" t="inlineStr">
        <is>
          <t>Livraison</t>
        </is>
      </c>
      <c r="F8590" s="104" t="n">
        <v>29</v>
      </c>
      <c r="G8590" s="159" t="n">
        <v>1650</v>
      </c>
      <c r="H8590" s="159" t="n">
        <v>4187</v>
      </c>
      <c r="I8590" s="160" t="n">
        <v>28721.75</v>
      </c>
      <c r="J8590" s="160" t="n">
        <v>1776.66</v>
      </c>
      <c r="K8590" s="160" t="n">
        <v>26945.09</v>
      </c>
      <c r="L8590" s="160" t="n">
        <v>8318.540000000001</v>
      </c>
    </row>
    <row r="8591">
      <c r="A8591" s="176" t="n">
        <v>46174</v>
      </c>
      <c r="B8591" s="104" t="inlineStr">
        <is>
          <t>2025/26</t>
        </is>
      </c>
      <c r="C8591" s="104" t="inlineStr">
        <is>
          <t>HC-084</t>
        </is>
      </c>
      <c r="D8591" s="104" t="inlineStr">
        <is>
          <t>Sud-Ouest</t>
        </is>
      </c>
      <c r="E8591" s="104" t="inlineStr">
        <is>
          <t>Sur place</t>
        </is>
      </c>
      <c r="F8591" s="104" t="n">
        <v>30</v>
      </c>
      <c r="G8591" s="159" t="n">
        <v>3399</v>
      </c>
      <c r="H8591" s="159" t="n">
        <v>8636</v>
      </c>
      <c r="I8591" s="160" t="n">
        <v>45795.85</v>
      </c>
      <c r="J8591" s="160" t="n">
        <v>1300.68</v>
      </c>
      <c r="K8591" s="160" t="n">
        <v>44495.17</v>
      </c>
      <c r="L8591" s="160" t="n">
        <v>13279.02</v>
      </c>
    </row>
    <row r="8592">
      <c r="A8592" s="176" t="n">
        <v>46174</v>
      </c>
      <c r="B8592" s="104" t="inlineStr">
        <is>
          <t>2025/26</t>
        </is>
      </c>
      <c r="C8592" s="104" t="inlineStr">
        <is>
          <t>HC-084</t>
        </is>
      </c>
      <c r="D8592" s="104" t="inlineStr">
        <is>
          <t>Sud-Ouest</t>
        </is>
      </c>
      <c r="E8592" s="104" t="inlineStr">
        <is>
          <t>À emporter</t>
        </is>
      </c>
      <c r="F8592" s="104" t="n">
        <v>30</v>
      </c>
      <c r="G8592" s="159" t="n">
        <v>2589</v>
      </c>
      <c r="H8592" s="159" t="n">
        <v>6850</v>
      </c>
      <c r="I8592" s="160" t="n">
        <v>32267.35</v>
      </c>
      <c r="J8592" s="160" t="n">
        <v>878.09</v>
      </c>
      <c r="K8592" s="160" t="n">
        <v>31389.26</v>
      </c>
      <c r="L8592" s="160" t="n">
        <v>9367.09</v>
      </c>
    </row>
    <row r="8593">
      <c r="A8593" s="176" t="n">
        <v>46174</v>
      </c>
      <c r="B8593" s="104" t="inlineStr">
        <is>
          <t>2025/26</t>
        </is>
      </c>
      <c r="C8593" s="104" t="inlineStr">
        <is>
          <t>HC-085</t>
        </is>
      </c>
      <c r="D8593" s="104" t="inlineStr">
        <is>
          <t>Île-de-France</t>
        </is>
      </c>
      <c r="E8593" s="104" t="inlineStr">
        <is>
          <t>Livraison</t>
        </is>
      </c>
      <c r="F8593" s="104" t="n">
        <v>29</v>
      </c>
      <c r="G8593" s="159" t="n">
        <v>2385</v>
      </c>
      <c r="H8593" s="159" t="n">
        <v>6188</v>
      </c>
      <c r="I8593" s="160" t="n">
        <v>41364.05</v>
      </c>
      <c r="J8593" s="160" t="n">
        <v>2357.59</v>
      </c>
      <c r="K8593" s="160" t="n">
        <v>39006.46</v>
      </c>
      <c r="L8593" s="160" t="n">
        <v>12109.05</v>
      </c>
    </row>
    <row r="8594">
      <c r="A8594" s="176" t="n">
        <v>46174</v>
      </c>
      <c r="B8594" s="104" t="inlineStr">
        <is>
          <t>2025/26</t>
        </is>
      </c>
      <c r="C8594" s="104" t="inlineStr">
        <is>
          <t>HC-085</t>
        </is>
      </c>
      <c r="D8594" s="104" t="inlineStr">
        <is>
          <t>Île-de-France</t>
        </is>
      </c>
      <c r="E8594" s="104" t="inlineStr">
        <is>
          <t>Sur place</t>
        </is>
      </c>
      <c r="F8594" s="104" t="n">
        <v>30</v>
      </c>
      <c r="G8594" s="159" t="n">
        <v>4539</v>
      </c>
      <c r="H8594" s="159" t="n">
        <v>11521</v>
      </c>
      <c r="I8594" s="160" t="n">
        <v>61276.28</v>
      </c>
      <c r="J8594" s="160" t="n">
        <v>1670.7</v>
      </c>
      <c r="K8594" s="160" t="n">
        <v>59605.58</v>
      </c>
      <c r="L8594" s="160" t="n">
        <v>17769.06</v>
      </c>
    </row>
    <row r="8595">
      <c r="A8595" s="176" t="n">
        <v>46174</v>
      </c>
      <c r="B8595" s="104" t="inlineStr">
        <is>
          <t>2025/26</t>
        </is>
      </c>
      <c r="C8595" s="104" t="inlineStr">
        <is>
          <t>HC-085</t>
        </is>
      </c>
      <c r="D8595" s="104" t="inlineStr">
        <is>
          <t>Île-de-France</t>
        </is>
      </c>
      <c r="E8595" s="104" t="inlineStr">
        <is>
          <t>À emporter</t>
        </is>
      </c>
      <c r="F8595" s="104" t="n">
        <v>30</v>
      </c>
      <c r="G8595" s="159" t="n">
        <v>3569</v>
      </c>
      <c r="H8595" s="159" t="n">
        <v>8861</v>
      </c>
      <c r="I8595" s="160" t="n">
        <v>44268.39</v>
      </c>
      <c r="J8595" s="160" t="n">
        <v>1189.03</v>
      </c>
      <c r="K8595" s="160" t="n">
        <v>43079.36</v>
      </c>
      <c r="L8595" s="160" t="n">
        <v>12797.81</v>
      </c>
    </row>
    <row r="8596">
      <c r="A8596" s="176" t="n">
        <v>46174</v>
      </c>
      <c r="B8596" s="104" t="inlineStr">
        <is>
          <t>2025/26</t>
        </is>
      </c>
      <c r="C8596" s="104" t="inlineStr">
        <is>
          <t>HC-086</t>
        </is>
      </c>
      <c r="D8596" s="104" t="inlineStr">
        <is>
          <t>Nord-Ouest</t>
        </is>
      </c>
      <c r="E8596" s="104" t="inlineStr">
        <is>
          <t>Livraison</t>
        </is>
      </c>
      <c r="F8596" s="104" t="n">
        <v>29</v>
      </c>
      <c r="G8596" s="159" t="n">
        <v>1916</v>
      </c>
      <c r="H8596" s="159" t="n">
        <v>4803</v>
      </c>
      <c r="I8596" s="160" t="n">
        <v>32558.69</v>
      </c>
      <c r="J8596" s="160" t="n">
        <v>1966.07</v>
      </c>
      <c r="K8596" s="160" t="n">
        <v>30592.62</v>
      </c>
      <c r="L8596" s="160" t="n">
        <v>9558.26</v>
      </c>
    </row>
    <row r="8597">
      <c r="A8597" s="176" t="n">
        <v>46174</v>
      </c>
      <c r="B8597" s="104" t="inlineStr">
        <is>
          <t>2025/26</t>
        </is>
      </c>
      <c r="C8597" s="104" t="inlineStr">
        <is>
          <t>HC-086</t>
        </is>
      </c>
      <c r="D8597" s="104" t="inlineStr">
        <is>
          <t>Nord-Ouest</t>
        </is>
      </c>
      <c r="E8597" s="104" t="inlineStr">
        <is>
          <t>Sur place</t>
        </is>
      </c>
      <c r="F8597" s="104" t="n">
        <v>30</v>
      </c>
      <c r="G8597" s="159" t="n">
        <v>3612</v>
      </c>
      <c r="H8597" s="159" t="n">
        <v>9251</v>
      </c>
      <c r="I8597" s="160" t="n">
        <v>48692.06</v>
      </c>
      <c r="J8597" s="160" t="n">
        <v>1630.73</v>
      </c>
      <c r="K8597" s="160" t="n">
        <v>47061.33</v>
      </c>
      <c r="L8597" s="160" t="n">
        <v>13936.1</v>
      </c>
    </row>
    <row r="8598">
      <c r="A8598" s="176" t="n">
        <v>46174</v>
      </c>
      <c r="B8598" s="104" t="inlineStr">
        <is>
          <t>2025/26</t>
        </is>
      </c>
      <c r="C8598" s="104" t="inlineStr">
        <is>
          <t>HC-086</t>
        </is>
      </c>
      <c r="D8598" s="104" t="inlineStr">
        <is>
          <t>Nord-Ouest</t>
        </is>
      </c>
      <c r="E8598" s="104" t="inlineStr">
        <is>
          <t>À emporter</t>
        </is>
      </c>
      <c r="F8598" s="104" t="n">
        <v>29</v>
      </c>
      <c r="G8598" s="159" t="n">
        <v>2754</v>
      </c>
      <c r="H8598" s="159" t="n">
        <v>7019</v>
      </c>
      <c r="I8598" s="160" t="n">
        <v>34353.9</v>
      </c>
      <c r="J8598" s="160" t="n">
        <v>1003.96</v>
      </c>
      <c r="K8598" s="160" t="n">
        <v>33349.94</v>
      </c>
      <c r="L8598" s="160" t="n">
        <v>10039.7</v>
      </c>
    </row>
    <row r="8599">
      <c r="A8599" s="176" t="n">
        <v>46174</v>
      </c>
      <c r="B8599" s="104" t="inlineStr">
        <is>
          <t>2025/26</t>
        </is>
      </c>
      <c r="C8599" s="104" t="inlineStr">
        <is>
          <t>HC-087</t>
        </is>
      </c>
      <c r="D8599" s="104" t="inlineStr">
        <is>
          <t>Sud-Est</t>
        </is>
      </c>
      <c r="E8599" s="104" t="inlineStr">
        <is>
          <t>Drive</t>
        </is>
      </c>
      <c r="F8599" s="104" t="n">
        <v>30</v>
      </c>
      <c r="G8599" s="159" t="n">
        <v>983</v>
      </c>
      <c r="H8599" s="159" t="n">
        <v>2542</v>
      </c>
      <c r="I8599" s="160" t="n">
        <v>14095.68</v>
      </c>
      <c r="J8599" s="160" t="n">
        <v>438.29</v>
      </c>
      <c r="K8599" s="160" t="n">
        <v>13657.39</v>
      </c>
      <c r="L8599" s="160" t="n">
        <v>4060.5</v>
      </c>
    </row>
    <row r="8600">
      <c r="A8600" s="176" t="n">
        <v>46174</v>
      </c>
      <c r="B8600" s="104" t="inlineStr">
        <is>
          <t>2025/26</t>
        </is>
      </c>
      <c r="C8600" s="104" t="inlineStr">
        <is>
          <t>HC-087</t>
        </is>
      </c>
      <c r="D8600" s="104" t="inlineStr">
        <is>
          <t>Sud-Est</t>
        </is>
      </c>
      <c r="E8600" s="104" t="inlineStr">
        <is>
          <t>Livraison</t>
        </is>
      </c>
      <c r="F8600" s="104" t="n">
        <v>30</v>
      </c>
      <c r="G8600" s="159" t="n">
        <v>1220</v>
      </c>
      <c r="H8600" s="159" t="n">
        <v>3156</v>
      </c>
      <c r="I8600" s="160" t="n">
        <v>21070.86</v>
      </c>
      <c r="J8600" s="160" t="n">
        <v>1243.6</v>
      </c>
      <c r="K8600" s="160" t="n">
        <v>19827.26</v>
      </c>
      <c r="L8600" s="160" t="n">
        <v>6080.23</v>
      </c>
    </row>
    <row r="8601">
      <c r="A8601" s="176" t="n">
        <v>46174</v>
      </c>
      <c r="B8601" s="104" t="inlineStr">
        <is>
          <t>2025/26</t>
        </is>
      </c>
      <c r="C8601" s="104" t="inlineStr">
        <is>
          <t>HC-087</t>
        </is>
      </c>
      <c r="D8601" s="104" t="inlineStr">
        <is>
          <t>Sud-Est</t>
        </is>
      </c>
      <c r="E8601" s="104" t="inlineStr">
        <is>
          <t>Sur place</t>
        </is>
      </c>
      <c r="F8601" s="104" t="n">
        <v>30</v>
      </c>
      <c r="G8601" s="159" t="n">
        <v>2314</v>
      </c>
      <c r="H8601" s="159" t="n">
        <v>5851</v>
      </c>
      <c r="I8601" s="160" t="n">
        <v>31231.5</v>
      </c>
      <c r="J8601" s="160" t="n">
        <v>911.98</v>
      </c>
      <c r="K8601" s="160" t="n">
        <v>30319.52</v>
      </c>
      <c r="L8601" s="160" t="n">
        <v>9063.57</v>
      </c>
    </row>
    <row r="8602">
      <c r="A8602" s="176" t="n">
        <v>46174</v>
      </c>
      <c r="B8602" s="104" t="inlineStr">
        <is>
          <t>2025/26</t>
        </is>
      </c>
      <c r="C8602" s="104" t="inlineStr">
        <is>
          <t>HC-087</t>
        </is>
      </c>
      <c r="D8602" s="104" t="inlineStr">
        <is>
          <t>Sud-Est</t>
        </is>
      </c>
      <c r="E8602" s="104" t="inlineStr">
        <is>
          <t>À emporter</t>
        </is>
      </c>
      <c r="F8602" s="104" t="n">
        <v>30</v>
      </c>
      <c r="G8602" s="159" t="n">
        <v>1755</v>
      </c>
      <c r="H8602" s="159" t="n">
        <v>4423</v>
      </c>
      <c r="I8602" s="160" t="n">
        <v>21754.36</v>
      </c>
      <c r="J8602" s="160" t="n">
        <v>706.35</v>
      </c>
      <c r="K8602" s="160" t="n">
        <v>21048.01</v>
      </c>
      <c r="L8602" s="160" t="n">
        <v>6263.89</v>
      </c>
    </row>
    <row r="8603">
      <c r="A8603" s="176" t="n">
        <v>46174</v>
      </c>
      <c r="B8603" s="104" t="inlineStr">
        <is>
          <t>2025/26</t>
        </is>
      </c>
      <c r="C8603" s="104" t="inlineStr">
        <is>
          <t>HC-088</t>
        </is>
      </c>
      <c r="D8603" s="104" t="inlineStr">
        <is>
          <t>Sud-Ouest</t>
        </is>
      </c>
      <c r="E8603" s="104" t="inlineStr">
        <is>
          <t>Livraison</t>
        </is>
      </c>
      <c r="F8603" s="104" t="n">
        <v>30</v>
      </c>
      <c r="G8603" s="159" t="n">
        <v>1865</v>
      </c>
      <c r="H8603" s="159" t="n">
        <v>4823</v>
      </c>
      <c r="I8603" s="160" t="n">
        <v>31911.99</v>
      </c>
      <c r="J8603" s="160" t="n">
        <v>1940.88</v>
      </c>
      <c r="K8603" s="160" t="n">
        <v>29971.11</v>
      </c>
      <c r="L8603" s="160" t="n">
        <v>9208.65</v>
      </c>
    </row>
    <row r="8604">
      <c r="A8604" s="176" t="n">
        <v>46174</v>
      </c>
      <c r="B8604" s="104" t="inlineStr">
        <is>
          <t>2025/26</t>
        </is>
      </c>
      <c r="C8604" s="104" t="inlineStr">
        <is>
          <t>HC-088</t>
        </is>
      </c>
      <c r="D8604" s="104" t="inlineStr">
        <is>
          <t>Sud-Ouest</t>
        </is>
      </c>
      <c r="E8604" s="104" t="inlineStr">
        <is>
          <t>Sur place</t>
        </is>
      </c>
      <c r="F8604" s="104" t="n">
        <v>30</v>
      </c>
      <c r="G8604" s="159" t="n">
        <v>3623</v>
      </c>
      <c r="H8604" s="159" t="n">
        <v>9274</v>
      </c>
      <c r="I8604" s="160" t="n">
        <v>49003.51</v>
      </c>
      <c r="J8604" s="160" t="n">
        <v>1441.26</v>
      </c>
      <c r="K8604" s="160" t="n">
        <v>47562.25</v>
      </c>
      <c r="L8604" s="160" t="n">
        <v>14165.53</v>
      </c>
    </row>
    <row r="8605">
      <c r="A8605" s="176" t="n">
        <v>46174</v>
      </c>
      <c r="B8605" s="104" t="inlineStr">
        <is>
          <t>2025/26</t>
        </is>
      </c>
      <c r="C8605" s="104" t="inlineStr">
        <is>
          <t>HC-088</t>
        </is>
      </c>
      <c r="D8605" s="104" t="inlineStr">
        <is>
          <t>Sud-Ouest</t>
        </is>
      </c>
      <c r="E8605" s="104" t="inlineStr">
        <is>
          <t>À emporter</t>
        </is>
      </c>
      <c r="F8605" s="104" t="n">
        <v>29</v>
      </c>
      <c r="G8605" s="159" t="n">
        <v>2698</v>
      </c>
      <c r="H8605" s="159" t="n">
        <v>7003</v>
      </c>
      <c r="I8605" s="160" t="n">
        <v>33480.43</v>
      </c>
      <c r="J8605" s="160" t="n">
        <v>981.87</v>
      </c>
      <c r="K8605" s="160" t="n">
        <v>32498.56</v>
      </c>
      <c r="L8605" s="160" t="n">
        <v>9726.17</v>
      </c>
    </row>
    <row r="8606">
      <c r="A8606" s="176" t="n">
        <v>46174</v>
      </c>
      <c r="B8606" s="104" t="inlineStr">
        <is>
          <t>2025/26</t>
        </is>
      </c>
      <c r="C8606" s="104" t="inlineStr">
        <is>
          <t>HC-089</t>
        </is>
      </c>
      <c r="D8606" s="104" t="inlineStr">
        <is>
          <t>Île-de-France</t>
        </is>
      </c>
      <c r="E8606" s="104" t="inlineStr">
        <is>
          <t>Livraison</t>
        </is>
      </c>
      <c r="F8606" s="104" t="n">
        <v>30</v>
      </c>
      <c r="G8606" s="159" t="n">
        <v>2296</v>
      </c>
      <c r="H8606" s="159" t="n">
        <v>5928</v>
      </c>
      <c r="I8606" s="160" t="n">
        <v>39629.08</v>
      </c>
      <c r="J8606" s="160" t="n">
        <v>2328.32</v>
      </c>
      <c r="K8606" s="160" t="n">
        <v>37300.76</v>
      </c>
      <c r="L8606" s="160" t="n">
        <v>11647.78</v>
      </c>
    </row>
    <row r="8607">
      <c r="A8607" s="176" t="n">
        <v>46174</v>
      </c>
      <c r="B8607" s="104" t="inlineStr">
        <is>
          <t>2025/26</t>
        </is>
      </c>
      <c r="C8607" s="104" t="inlineStr">
        <is>
          <t>HC-089</t>
        </is>
      </c>
      <c r="D8607" s="104" t="inlineStr">
        <is>
          <t>Île-de-France</t>
        </is>
      </c>
      <c r="E8607" s="104" t="inlineStr">
        <is>
          <t>Sur place</t>
        </is>
      </c>
      <c r="F8607" s="104" t="n">
        <v>30</v>
      </c>
      <c r="G8607" s="159" t="n">
        <v>4531</v>
      </c>
      <c r="H8607" s="159" t="n">
        <v>11517</v>
      </c>
      <c r="I8607" s="160" t="n">
        <v>60904.2</v>
      </c>
      <c r="J8607" s="160" t="n">
        <v>1958.06</v>
      </c>
      <c r="K8607" s="160" t="n">
        <v>58946.14</v>
      </c>
      <c r="L8607" s="160" t="n">
        <v>17557.69</v>
      </c>
    </row>
    <row r="8608">
      <c r="A8608" s="176" t="n">
        <v>46174</v>
      </c>
      <c r="B8608" s="104" t="inlineStr">
        <is>
          <t>2025/26</t>
        </is>
      </c>
      <c r="C8608" s="104" t="inlineStr">
        <is>
          <t>HC-089</t>
        </is>
      </c>
      <c r="D8608" s="104" t="inlineStr">
        <is>
          <t>Île-de-France</t>
        </is>
      </c>
      <c r="E8608" s="104" t="inlineStr">
        <is>
          <t>À emporter</t>
        </is>
      </c>
      <c r="F8608" s="104" t="n">
        <v>29</v>
      </c>
      <c r="G8608" s="159" t="n">
        <v>3245</v>
      </c>
      <c r="H8608" s="159" t="n">
        <v>8206</v>
      </c>
      <c r="I8608" s="160" t="n">
        <v>40300.31</v>
      </c>
      <c r="J8608" s="160" t="n">
        <v>1149.77</v>
      </c>
      <c r="K8608" s="160" t="n">
        <v>39150.54</v>
      </c>
      <c r="L8608" s="160" t="n">
        <v>11683.16</v>
      </c>
    </row>
    <row r="8609">
      <c r="A8609" s="176" t="n">
        <v>46174</v>
      </c>
      <c r="B8609" s="104" t="inlineStr">
        <is>
          <t>2025/26</t>
        </is>
      </c>
      <c r="C8609" s="104" t="inlineStr">
        <is>
          <t>HC-090</t>
        </is>
      </c>
      <c r="D8609" s="104" t="inlineStr">
        <is>
          <t>Nord-Ouest</t>
        </is>
      </c>
      <c r="E8609" s="104" t="inlineStr">
        <is>
          <t>Drive</t>
        </is>
      </c>
      <c r="F8609" s="104" t="n">
        <v>30</v>
      </c>
      <c r="G8609" s="159" t="n">
        <v>1295</v>
      </c>
      <c r="H8609" s="159" t="n">
        <v>3298</v>
      </c>
      <c r="I8609" s="160" t="n">
        <v>18676.91</v>
      </c>
      <c r="J8609" s="160" t="n">
        <v>575.97</v>
      </c>
      <c r="K8609" s="160" t="n">
        <v>18100.94</v>
      </c>
      <c r="L8609" s="160" t="n">
        <v>5402.96</v>
      </c>
    </row>
    <row r="8610">
      <c r="A8610" s="176" t="n">
        <v>46174</v>
      </c>
      <c r="B8610" s="104" t="inlineStr">
        <is>
          <t>2025/26</t>
        </is>
      </c>
      <c r="C8610" s="104" t="inlineStr">
        <is>
          <t>HC-090</t>
        </is>
      </c>
      <c r="D8610" s="104" t="inlineStr">
        <is>
          <t>Nord-Ouest</t>
        </is>
      </c>
      <c r="E8610" s="104" t="inlineStr">
        <is>
          <t>Livraison</t>
        </is>
      </c>
      <c r="F8610" s="104" t="n">
        <v>30</v>
      </c>
      <c r="G8610" s="159" t="n">
        <v>1584</v>
      </c>
      <c r="H8610" s="159" t="n">
        <v>4003</v>
      </c>
      <c r="I8610" s="160" t="n">
        <v>27275.31</v>
      </c>
      <c r="J8610" s="160" t="n">
        <v>1543.59</v>
      </c>
      <c r="K8610" s="160" t="n">
        <v>25731.72</v>
      </c>
      <c r="L8610" s="160" t="n">
        <v>7971.82</v>
      </c>
    </row>
    <row r="8611">
      <c r="A8611" s="176" t="n">
        <v>46174</v>
      </c>
      <c r="B8611" s="104" t="inlineStr">
        <is>
          <t>2025/26</t>
        </is>
      </c>
      <c r="C8611" s="104" t="inlineStr">
        <is>
          <t>HC-090</t>
        </is>
      </c>
      <c r="D8611" s="104" t="inlineStr">
        <is>
          <t>Nord-Ouest</t>
        </is>
      </c>
      <c r="E8611" s="104" t="inlineStr">
        <is>
          <t>Sur place</t>
        </is>
      </c>
      <c r="F8611" s="104" t="n">
        <v>30</v>
      </c>
      <c r="G8611" s="159" t="n">
        <v>3044</v>
      </c>
      <c r="H8611" s="159" t="n">
        <v>7820</v>
      </c>
      <c r="I8611" s="160" t="n">
        <v>41113.22</v>
      </c>
      <c r="J8611" s="160" t="n">
        <v>1348.53</v>
      </c>
      <c r="K8611" s="160" t="n">
        <v>39764.69</v>
      </c>
      <c r="L8611" s="160" t="n">
        <v>11835.56</v>
      </c>
    </row>
    <row r="8612">
      <c r="A8612" s="176" t="n">
        <v>46174</v>
      </c>
      <c r="B8612" s="104" t="inlineStr">
        <is>
          <t>2025/26</t>
        </is>
      </c>
      <c r="C8612" s="104" t="inlineStr">
        <is>
          <t>HC-090</t>
        </is>
      </c>
      <c r="D8612" s="104" t="inlineStr">
        <is>
          <t>Nord-Ouest</t>
        </is>
      </c>
      <c r="E8612" s="104" t="inlineStr">
        <is>
          <t>À emporter</t>
        </is>
      </c>
      <c r="F8612" s="104" t="n">
        <v>30</v>
      </c>
      <c r="G8612" s="159" t="n">
        <v>2401</v>
      </c>
      <c r="H8612" s="159" t="n">
        <v>6066</v>
      </c>
      <c r="I8612" s="160" t="n">
        <v>29977.2</v>
      </c>
      <c r="J8612" s="160" t="n">
        <v>910.75</v>
      </c>
      <c r="K8612" s="160" t="n">
        <v>29066.45</v>
      </c>
      <c r="L8612" s="160" t="n">
        <v>8649.59</v>
      </c>
    </row>
    <row r="8613">
      <c r="A8613" s="176" t="n">
        <v>46174</v>
      </c>
      <c r="B8613" s="104" t="inlineStr">
        <is>
          <t>2025/26</t>
        </is>
      </c>
      <c r="C8613" s="104" t="inlineStr">
        <is>
          <t>HC-091</t>
        </is>
      </c>
      <c r="D8613" s="104" t="inlineStr">
        <is>
          <t>Sud-Est</t>
        </is>
      </c>
      <c r="E8613" s="104" t="inlineStr">
        <is>
          <t>Livraison</t>
        </is>
      </c>
      <c r="F8613" s="104" t="n">
        <v>30</v>
      </c>
      <c r="G8613" s="159" t="n">
        <v>1721</v>
      </c>
      <c r="H8613" s="159" t="n">
        <v>4370</v>
      </c>
      <c r="I8613" s="160" t="n">
        <v>29865.16</v>
      </c>
      <c r="J8613" s="160" t="n">
        <v>1786.4</v>
      </c>
      <c r="K8613" s="160" t="n">
        <v>28078.76</v>
      </c>
      <c r="L8613" s="160" t="n">
        <v>8668.299999999999</v>
      </c>
    </row>
    <row r="8614">
      <c r="A8614" s="176" t="n">
        <v>46174</v>
      </c>
      <c r="B8614" s="104" t="inlineStr">
        <is>
          <t>2025/26</t>
        </is>
      </c>
      <c r="C8614" s="104" t="inlineStr">
        <is>
          <t>HC-091</t>
        </is>
      </c>
      <c r="D8614" s="104" t="inlineStr">
        <is>
          <t>Sud-Est</t>
        </is>
      </c>
      <c r="E8614" s="104" t="inlineStr">
        <is>
          <t>Sur place</t>
        </is>
      </c>
      <c r="F8614" s="104" t="n">
        <v>30</v>
      </c>
      <c r="G8614" s="159" t="n">
        <v>3256</v>
      </c>
      <c r="H8614" s="159" t="n">
        <v>8138</v>
      </c>
      <c r="I8614" s="160" t="n">
        <v>44466.62</v>
      </c>
      <c r="J8614" s="160" t="n">
        <v>1331.99</v>
      </c>
      <c r="K8614" s="160" t="n">
        <v>43134.63</v>
      </c>
      <c r="L8614" s="160" t="n">
        <v>12810.77</v>
      </c>
    </row>
    <row r="8615">
      <c r="A8615" s="176" t="n">
        <v>46174</v>
      </c>
      <c r="B8615" s="104" t="inlineStr">
        <is>
          <t>2025/26</t>
        </is>
      </c>
      <c r="C8615" s="104" t="inlineStr">
        <is>
          <t>HC-091</t>
        </is>
      </c>
      <c r="D8615" s="104" t="inlineStr">
        <is>
          <t>Sud-Est</t>
        </is>
      </c>
      <c r="E8615" s="104" t="inlineStr">
        <is>
          <t>À emporter</t>
        </is>
      </c>
      <c r="F8615" s="104" t="n">
        <v>30</v>
      </c>
      <c r="G8615" s="159" t="n">
        <v>2551</v>
      </c>
      <c r="H8615" s="159" t="n">
        <v>6595</v>
      </c>
      <c r="I8615" s="160" t="n">
        <v>31570.61</v>
      </c>
      <c r="J8615" s="160" t="n">
        <v>807.6</v>
      </c>
      <c r="K8615" s="160" t="n">
        <v>30763.01</v>
      </c>
      <c r="L8615" s="160" t="n">
        <v>9179.76</v>
      </c>
    </row>
    <row r="8616">
      <c r="A8616" s="176" t="n">
        <v>46174</v>
      </c>
      <c r="B8616" s="104" t="inlineStr">
        <is>
          <t>2025/26</t>
        </is>
      </c>
      <c r="C8616" s="104" t="inlineStr">
        <is>
          <t>HC-092</t>
        </is>
      </c>
      <c r="D8616" s="104" t="inlineStr">
        <is>
          <t>Sud-Ouest</t>
        </is>
      </c>
      <c r="E8616" s="104" t="inlineStr">
        <is>
          <t>Drive</t>
        </is>
      </c>
      <c r="F8616" s="104" t="n">
        <v>30</v>
      </c>
      <c r="G8616" s="159" t="n">
        <v>1159</v>
      </c>
      <c r="H8616" s="159" t="n">
        <v>2983</v>
      </c>
      <c r="I8616" s="160" t="n">
        <v>16652.3</v>
      </c>
      <c r="J8616" s="160" t="n">
        <v>484.48</v>
      </c>
      <c r="K8616" s="160" t="n">
        <v>16167.82</v>
      </c>
      <c r="L8616" s="160" t="n">
        <v>4830.52</v>
      </c>
    </row>
    <row r="8617">
      <c r="A8617" s="176" t="n">
        <v>46174</v>
      </c>
      <c r="B8617" s="104" t="inlineStr">
        <is>
          <t>2025/26</t>
        </is>
      </c>
      <c r="C8617" s="104" t="inlineStr">
        <is>
          <t>HC-092</t>
        </is>
      </c>
      <c r="D8617" s="104" t="inlineStr">
        <is>
          <t>Sud-Ouest</t>
        </is>
      </c>
      <c r="E8617" s="104" t="inlineStr">
        <is>
          <t>Livraison</t>
        </is>
      </c>
      <c r="F8617" s="104" t="n">
        <v>30</v>
      </c>
      <c r="G8617" s="159" t="n">
        <v>1456</v>
      </c>
      <c r="H8617" s="159" t="n">
        <v>3704</v>
      </c>
      <c r="I8617" s="160" t="n">
        <v>25002.44</v>
      </c>
      <c r="J8617" s="160" t="n">
        <v>1535.09</v>
      </c>
      <c r="K8617" s="160" t="n">
        <v>23467.35</v>
      </c>
      <c r="L8617" s="160" t="n">
        <v>7306.21</v>
      </c>
    </row>
    <row r="8618">
      <c r="A8618" s="176" t="n">
        <v>46174</v>
      </c>
      <c r="B8618" s="104" t="inlineStr">
        <is>
          <t>2025/26</t>
        </is>
      </c>
      <c r="C8618" s="104" t="inlineStr">
        <is>
          <t>HC-092</t>
        </is>
      </c>
      <c r="D8618" s="104" t="inlineStr">
        <is>
          <t>Sud-Ouest</t>
        </is>
      </c>
      <c r="E8618" s="104" t="inlineStr">
        <is>
          <t>Sur place</t>
        </is>
      </c>
      <c r="F8618" s="104" t="n">
        <v>30</v>
      </c>
      <c r="G8618" s="159" t="n">
        <v>2790</v>
      </c>
      <c r="H8618" s="159" t="n">
        <v>7159</v>
      </c>
      <c r="I8618" s="160" t="n">
        <v>37365.14</v>
      </c>
      <c r="J8618" s="160" t="n">
        <v>1108.68</v>
      </c>
      <c r="K8618" s="160" t="n">
        <v>36256.46</v>
      </c>
      <c r="L8618" s="160" t="n">
        <v>10859.28</v>
      </c>
    </row>
    <row r="8619">
      <c r="A8619" s="176" t="n">
        <v>46174</v>
      </c>
      <c r="B8619" s="104" t="inlineStr">
        <is>
          <t>2025/26</t>
        </is>
      </c>
      <c r="C8619" s="104" t="inlineStr">
        <is>
          <t>HC-092</t>
        </is>
      </c>
      <c r="D8619" s="104" t="inlineStr">
        <is>
          <t>Sud-Ouest</t>
        </is>
      </c>
      <c r="E8619" s="104" t="inlineStr">
        <is>
          <t>À emporter</t>
        </is>
      </c>
      <c r="F8619" s="104" t="n">
        <v>30</v>
      </c>
      <c r="G8619" s="159" t="n">
        <v>2157</v>
      </c>
      <c r="H8619" s="159" t="n">
        <v>5561</v>
      </c>
      <c r="I8619" s="160" t="n">
        <v>27096.84</v>
      </c>
      <c r="J8619" s="160" t="n">
        <v>685.98</v>
      </c>
      <c r="K8619" s="160" t="n">
        <v>26410.86</v>
      </c>
      <c r="L8619" s="160" t="n">
        <v>7832.94</v>
      </c>
    </row>
    <row r="8620">
      <c r="A8620" s="176" t="n">
        <v>46174</v>
      </c>
      <c r="B8620" s="104" t="inlineStr">
        <is>
          <t>2025/26</t>
        </is>
      </c>
      <c r="C8620" s="104" t="inlineStr">
        <is>
          <t>HC-093</t>
        </is>
      </c>
      <c r="D8620" s="104" t="inlineStr">
        <is>
          <t>Île-de-France</t>
        </is>
      </c>
      <c r="E8620" s="104" t="inlineStr">
        <is>
          <t>Drive</t>
        </is>
      </c>
      <c r="F8620" s="104" t="n">
        <v>29</v>
      </c>
      <c r="G8620" s="159" t="n">
        <v>1963</v>
      </c>
      <c r="H8620" s="159" t="n">
        <v>4990</v>
      </c>
      <c r="I8620" s="160" t="n">
        <v>27849.02</v>
      </c>
      <c r="J8620" s="160" t="n">
        <v>854.96</v>
      </c>
      <c r="K8620" s="160" t="n">
        <v>26994.06</v>
      </c>
      <c r="L8620" s="160" t="n">
        <v>8093.58</v>
      </c>
    </row>
    <row r="8621">
      <c r="A8621" s="176" t="n">
        <v>46174</v>
      </c>
      <c r="B8621" s="104" t="inlineStr">
        <is>
          <t>2025/26</t>
        </is>
      </c>
      <c r="C8621" s="104" t="inlineStr">
        <is>
          <t>HC-093</t>
        </is>
      </c>
      <c r="D8621" s="104" t="inlineStr">
        <is>
          <t>Île-de-France</t>
        </is>
      </c>
      <c r="E8621" s="104" t="inlineStr">
        <is>
          <t>Livraison</t>
        </is>
      </c>
      <c r="F8621" s="104" t="n">
        <v>30</v>
      </c>
      <c r="G8621" s="159" t="n">
        <v>2836</v>
      </c>
      <c r="H8621" s="159" t="n">
        <v>7346</v>
      </c>
      <c r="I8621" s="160" t="n">
        <v>47766.89</v>
      </c>
      <c r="J8621" s="160" t="n">
        <v>2663.02</v>
      </c>
      <c r="K8621" s="160" t="n">
        <v>45103.87</v>
      </c>
      <c r="L8621" s="160" t="n">
        <v>14032.26</v>
      </c>
    </row>
    <row r="8622">
      <c r="A8622" s="176" t="n">
        <v>46174</v>
      </c>
      <c r="B8622" s="104" t="inlineStr">
        <is>
          <t>2025/26</t>
        </is>
      </c>
      <c r="C8622" s="104" t="inlineStr">
        <is>
          <t>HC-093</t>
        </is>
      </c>
      <c r="D8622" s="104" t="inlineStr">
        <is>
          <t>Île-de-France</t>
        </is>
      </c>
      <c r="E8622" s="104" t="inlineStr">
        <is>
          <t>Sur place</t>
        </is>
      </c>
      <c r="F8622" s="104" t="n">
        <v>29</v>
      </c>
      <c r="G8622" s="159" t="n">
        <v>4659</v>
      </c>
      <c r="H8622" s="159" t="n">
        <v>12433</v>
      </c>
      <c r="I8622" s="160" t="n">
        <v>63026.95</v>
      </c>
      <c r="J8622" s="160" t="n">
        <v>1692.19</v>
      </c>
      <c r="K8622" s="160" t="n">
        <v>61334.76</v>
      </c>
      <c r="L8622" s="160" t="n">
        <v>18218.14</v>
      </c>
    </row>
    <row r="8623">
      <c r="A8623" s="176" t="n">
        <v>46174</v>
      </c>
      <c r="B8623" s="104" t="inlineStr">
        <is>
          <t>2025/26</t>
        </is>
      </c>
      <c r="C8623" s="104" t="inlineStr">
        <is>
          <t>HC-093</t>
        </is>
      </c>
      <c r="D8623" s="104" t="inlineStr">
        <is>
          <t>Île-de-France</t>
        </is>
      </c>
      <c r="E8623" s="104" t="inlineStr">
        <is>
          <t>À emporter</t>
        </is>
      </c>
      <c r="F8623" s="104" t="n">
        <v>29</v>
      </c>
      <c r="G8623" s="159" t="n">
        <v>3561</v>
      </c>
      <c r="H8623" s="159" t="n">
        <v>8916</v>
      </c>
      <c r="I8623" s="160" t="n">
        <v>44275.64</v>
      </c>
      <c r="J8623" s="160" t="n">
        <v>1283.78</v>
      </c>
      <c r="K8623" s="160" t="n">
        <v>42991.86</v>
      </c>
      <c r="L8623" s="160" t="n">
        <v>12872.37</v>
      </c>
    </row>
    <row r="8624">
      <c r="A8624" s="176" t="n">
        <v>46174</v>
      </c>
      <c r="B8624" s="104" t="inlineStr">
        <is>
          <t>2025/26</t>
        </is>
      </c>
      <c r="C8624" s="104" t="inlineStr">
        <is>
          <t>HC-094</t>
        </is>
      </c>
      <c r="D8624" s="104" t="inlineStr">
        <is>
          <t>Nord-Ouest</t>
        </is>
      </c>
      <c r="E8624" s="104" t="inlineStr">
        <is>
          <t>Drive</t>
        </is>
      </c>
      <c r="F8624" s="104" t="n">
        <v>30</v>
      </c>
      <c r="G8624" s="159" t="n">
        <v>1056</v>
      </c>
      <c r="H8624" s="159" t="n">
        <v>2714</v>
      </c>
      <c r="I8624" s="160" t="n">
        <v>15081.64</v>
      </c>
      <c r="J8624" s="160" t="n">
        <v>495.96</v>
      </c>
      <c r="K8624" s="160" t="n">
        <v>14585.68</v>
      </c>
      <c r="L8624" s="160" t="n">
        <v>4351.48</v>
      </c>
    </row>
    <row r="8625">
      <c r="A8625" s="176" t="n">
        <v>46174</v>
      </c>
      <c r="B8625" s="104" t="inlineStr">
        <is>
          <t>2025/26</t>
        </is>
      </c>
      <c r="C8625" s="104" t="inlineStr">
        <is>
          <t>HC-094</t>
        </is>
      </c>
      <c r="D8625" s="104" t="inlineStr">
        <is>
          <t>Nord-Ouest</t>
        </is>
      </c>
      <c r="E8625" s="104" t="inlineStr">
        <is>
          <t>Livraison</t>
        </is>
      </c>
      <c r="F8625" s="104" t="n">
        <v>30</v>
      </c>
      <c r="G8625" s="159" t="n">
        <v>1298</v>
      </c>
      <c r="H8625" s="159" t="n">
        <v>3359</v>
      </c>
      <c r="I8625" s="160" t="n">
        <v>22471.52</v>
      </c>
      <c r="J8625" s="160" t="n">
        <v>1367.49</v>
      </c>
      <c r="K8625" s="160" t="n">
        <v>21104.03</v>
      </c>
      <c r="L8625" s="160" t="n">
        <v>6531.28</v>
      </c>
    </row>
    <row r="8626">
      <c r="A8626" s="176" t="n">
        <v>46174</v>
      </c>
      <c r="B8626" s="104" t="inlineStr">
        <is>
          <t>2025/26</t>
        </is>
      </c>
      <c r="C8626" s="104" t="inlineStr">
        <is>
          <t>HC-094</t>
        </is>
      </c>
      <c r="D8626" s="104" t="inlineStr">
        <is>
          <t>Nord-Ouest</t>
        </is>
      </c>
      <c r="E8626" s="104" t="inlineStr">
        <is>
          <t>Sur place</t>
        </is>
      </c>
      <c r="F8626" s="104" t="n">
        <v>30</v>
      </c>
      <c r="G8626" s="159" t="n">
        <v>2508</v>
      </c>
      <c r="H8626" s="159" t="n">
        <v>6230</v>
      </c>
      <c r="I8626" s="160" t="n">
        <v>33845.84</v>
      </c>
      <c r="J8626" s="160" t="n">
        <v>915.1900000000001</v>
      </c>
      <c r="K8626" s="160" t="n">
        <v>32930.65</v>
      </c>
      <c r="L8626" s="160" t="n">
        <v>9758.700000000001</v>
      </c>
    </row>
    <row r="8627">
      <c r="A8627" s="176" t="n">
        <v>46174</v>
      </c>
      <c r="B8627" s="104" t="inlineStr">
        <is>
          <t>2025/26</t>
        </is>
      </c>
      <c r="C8627" s="104" t="inlineStr">
        <is>
          <t>HC-094</t>
        </is>
      </c>
      <c r="D8627" s="104" t="inlineStr">
        <is>
          <t>Nord-Ouest</t>
        </is>
      </c>
      <c r="E8627" s="104" t="inlineStr">
        <is>
          <t>À emporter</t>
        </is>
      </c>
      <c r="F8627" s="104" t="n">
        <v>29</v>
      </c>
      <c r="G8627" s="159" t="n">
        <v>1903</v>
      </c>
      <c r="H8627" s="159" t="n">
        <v>4736</v>
      </c>
      <c r="I8627" s="160" t="n">
        <v>23448.33</v>
      </c>
      <c r="J8627" s="160" t="n">
        <v>675.28</v>
      </c>
      <c r="K8627" s="160" t="n">
        <v>22773.05</v>
      </c>
      <c r="L8627" s="160" t="n">
        <v>6805.53</v>
      </c>
    </row>
    <row r="8628">
      <c r="A8628" s="176" t="n">
        <v>46174</v>
      </c>
      <c r="B8628" s="104" t="inlineStr">
        <is>
          <t>2025/26</t>
        </is>
      </c>
      <c r="C8628" s="104" t="inlineStr">
        <is>
          <t>HC-095</t>
        </is>
      </c>
      <c r="D8628" s="104" t="inlineStr">
        <is>
          <t>Sud-Est</t>
        </is>
      </c>
      <c r="E8628" s="104" t="inlineStr">
        <is>
          <t>Drive</t>
        </is>
      </c>
      <c r="F8628" s="104" t="n">
        <v>30</v>
      </c>
      <c r="G8628" s="159" t="n">
        <v>1802</v>
      </c>
      <c r="H8628" s="159" t="n">
        <v>4589</v>
      </c>
      <c r="I8628" s="160" t="n">
        <v>25849.09</v>
      </c>
      <c r="J8628" s="160" t="n">
        <v>768.03</v>
      </c>
      <c r="K8628" s="160" t="n">
        <v>25081.06</v>
      </c>
      <c r="L8628" s="160" t="n">
        <v>7457.83</v>
      </c>
    </row>
    <row r="8629">
      <c r="A8629" s="176" t="n">
        <v>46174</v>
      </c>
      <c r="B8629" s="104" t="inlineStr">
        <is>
          <t>2025/26</t>
        </is>
      </c>
      <c r="C8629" s="104" t="inlineStr">
        <is>
          <t>HC-095</t>
        </is>
      </c>
      <c r="D8629" s="104" t="inlineStr">
        <is>
          <t>Sud-Est</t>
        </is>
      </c>
      <c r="E8629" s="104" t="inlineStr">
        <is>
          <t>Livraison</t>
        </is>
      </c>
      <c r="F8629" s="104" t="n">
        <v>29</v>
      </c>
      <c r="G8629" s="159" t="n">
        <v>2168</v>
      </c>
      <c r="H8629" s="159" t="n">
        <v>5300</v>
      </c>
      <c r="I8629" s="160" t="n">
        <v>37577.13</v>
      </c>
      <c r="J8629" s="160" t="n">
        <v>2324.42</v>
      </c>
      <c r="K8629" s="160" t="n">
        <v>35252.71</v>
      </c>
      <c r="L8629" s="160" t="n">
        <v>10903.66</v>
      </c>
    </row>
    <row r="8630">
      <c r="A8630" s="176" t="n">
        <v>46174</v>
      </c>
      <c r="B8630" s="104" t="inlineStr">
        <is>
          <t>2025/26</t>
        </is>
      </c>
      <c r="C8630" s="104" t="inlineStr">
        <is>
          <t>HC-095</t>
        </is>
      </c>
      <c r="D8630" s="104" t="inlineStr">
        <is>
          <t>Sud-Est</t>
        </is>
      </c>
      <c r="E8630" s="104" t="inlineStr">
        <is>
          <t>Sur place</t>
        </is>
      </c>
      <c r="F8630" s="104" t="n">
        <v>30</v>
      </c>
      <c r="G8630" s="159" t="n">
        <v>4354</v>
      </c>
      <c r="H8630" s="159" t="n">
        <v>11129</v>
      </c>
      <c r="I8630" s="160" t="n">
        <v>59621.18</v>
      </c>
      <c r="J8630" s="160" t="n">
        <v>1799.44</v>
      </c>
      <c r="K8630" s="160" t="n">
        <v>57821.74</v>
      </c>
      <c r="L8630" s="160" t="n">
        <v>17261.07</v>
      </c>
    </row>
    <row r="8631">
      <c r="A8631" s="176" t="n">
        <v>46174</v>
      </c>
      <c r="B8631" s="104" t="inlineStr">
        <is>
          <t>2025/26</t>
        </is>
      </c>
      <c r="C8631" s="104" t="inlineStr">
        <is>
          <t>HC-095</t>
        </is>
      </c>
      <c r="D8631" s="104" t="inlineStr">
        <is>
          <t>Sud-Est</t>
        </is>
      </c>
      <c r="E8631" s="104" t="inlineStr">
        <is>
          <t>À emporter</t>
        </is>
      </c>
      <c r="F8631" s="104" t="n">
        <v>30</v>
      </c>
      <c r="G8631" s="159" t="n">
        <v>3425</v>
      </c>
      <c r="H8631" s="159" t="n">
        <v>8808</v>
      </c>
      <c r="I8631" s="160" t="n">
        <v>42300.14</v>
      </c>
      <c r="J8631" s="160" t="n">
        <v>1224.76</v>
      </c>
      <c r="K8631" s="160" t="n">
        <v>41075.38</v>
      </c>
      <c r="L8631" s="160" t="n">
        <v>12244.02</v>
      </c>
    </row>
    <row r="8632">
      <c r="A8632" s="176" t="n">
        <v>46174</v>
      </c>
      <c r="B8632" s="104" t="inlineStr">
        <is>
          <t>2025/26</t>
        </is>
      </c>
      <c r="C8632" s="104" t="inlineStr">
        <is>
          <t>HC-096</t>
        </is>
      </c>
      <c r="D8632" s="104" t="inlineStr">
        <is>
          <t>Sud-Ouest</t>
        </is>
      </c>
      <c r="E8632" s="104" t="inlineStr">
        <is>
          <t>Drive</t>
        </is>
      </c>
      <c r="F8632" s="104" t="n">
        <v>30</v>
      </c>
      <c r="G8632" s="159" t="n">
        <v>1093</v>
      </c>
      <c r="H8632" s="159" t="n">
        <v>2844</v>
      </c>
      <c r="I8632" s="160" t="n">
        <v>15548.88</v>
      </c>
      <c r="J8632" s="160" t="n">
        <v>417.68</v>
      </c>
      <c r="K8632" s="160" t="n">
        <v>15131.2</v>
      </c>
      <c r="L8632" s="160" t="n">
        <v>4539.09</v>
      </c>
    </row>
    <row r="8633">
      <c r="A8633" s="176" t="n">
        <v>46174</v>
      </c>
      <c r="B8633" s="104" t="inlineStr">
        <is>
          <t>2025/26</t>
        </is>
      </c>
      <c r="C8633" s="104" t="inlineStr">
        <is>
          <t>HC-096</t>
        </is>
      </c>
      <c r="D8633" s="104" t="inlineStr">
        <is>
          <t>Sud-Ouest</t>
        </is>
      </c>
      <c r="E8633" s="104" t="inlineStr">
        <is>
          <t>Livraison</t>
        </is>
      </c>
      <c r="F8633" s="104" t="n">
        <v>29</v>
      </c>
      <c r="G8633" s="159" t="n">
        <v>1255</v>
      </c>
      <c r="H8633" s="159" t="n">
        <v>3141</v>
      </c>
      <c r="I8633" s="160" t="n">
        <v>21475.08</v>
      </c>
      <c r="J8633" s="160" t="n">
        <v>1228.99</v>
      </c>
      <c r="K8633" s="160" t="n">
        <v>20246.09</v>
      </c>
      <c r="L8633" s="160" t="n">
        <v>6277.87</v>
      </c>
    </row>
    <row r="8634">
      <c r="A8634" s="176" t="n">
        <v>46174</v>
      </c>
      <c r="B8634" s="104" t="inlineStr">
        <is>
          <t>2025/26</t>
        </is>
      </c>
      <c r="C8634" s="104" t="inlineStr">
        <is>
          <t>HC-096</t>
        </is>
      </c>
      <c r="D8634" s="104" t="inlineStr">
        <is>
          <t>Sud-Ouest</t>
        </is>
      </c>
      <c r="E8634" s="104" t="inlineStr">
        <is>
          <t>Sur place</t>
        </is>
      </c>
      <c r="F8634" s="104" t="n">
        <v>30</v>
      </c>
      <c r="G8634" s="159" t="n">
        <v>2713</v>
      </c>
      <c r="H8634" s="159" t="n">
        <v>6922</v>
      </c>
      <c r="I8634" s="160" t="n">
        <v>36572.81</v>
      </c>
      <c r="J8634" s="160" t="n">
        <v>987.92</v>
      </c>
      <c r="K8634" s="160" t="n">
        <v>35584.89</v>
      </c>
      <c r="L8634" s="160" t="n">
        <v>10659.63</v>
      </c>
    </row>
    <row r="8635">
      <c r="A8635" s="176" t="n">
        <v>46174</v>
      </c>
      <c r="B8635" s="104" t="inlineStr">
        <is>
          <t>2025/26</t>
        </is>
      </c>
      <c r="C8635" s="104" t="inlineStr">
        <is>
          <t>HC-096</t>
        </is>
      </c>
      <c r="D8635" s="104" t="inlineStr">
        <is>
          <t>Sud-Ouest</t>
        </is>
      </c>
      <c r="E8635" s="104" t="inlineStr">
        <is>
          <t>À emporter</t>
        </is>
      </c>
      <c r="F8635" s="104" t="n">
        <v>30</v>
      </c>
      <c r="G8635" s="159" t="n">
        <v>2104</v>
      </c>
      <c r="H8635" s="159" t="n">
        <v>5261</v>
      </c>
      <c r="I8635" s="160" t="n">
        <v>26167.61</v>
      </c>
      <c r="J8635" s="160" t="n">
        <v>770.48</v>
      </c>
      <c r="K8635" s="160" t="n">
        <v>25397.13</v>
      </c>
      <c r="L8635" s="160" t="n">
        <v>7593.35</v>
      </c>
    </row>
    <row r="8636">
      <c r="A8636" s="176" t="n">
        <v>46174</v>
      </c>
      <c r="B8636" s="104" t="inlineStr">
        <is>
          <t>2025/26</t>
        </is>
      </c>
      <c r="C8636" s="104" t="inlineStr">
        <is>
          <t>HC-097</t>
        </is>
      </c>
      <c r="D8636" s="104" t="inlineStr">
        <is>
          <t>Île-de-France</t>
        </is>
      </c>
      <c r="E8636" s="104" t="inlineStr">
        <is>
          <t>Drive</t>
        </is>
      </c>
      <c r="F8636" s="104" t="n">
        <v>30</v>
      </c>
      <c r="G8636" s="159" t="n">
        <v>910</v>
      </c>
      <c r="H8636" s="159" t="n">
        <v>2389</v>
      </c>
      <c r="I8636" s="160" t="n">
        <v>13113.55</v>
      </c>
      <c r="J8636" s="160" t="n">
        <v>384.41</v>
      </c>
      <c r="K8636" s="160" t="n">
        <v>12729.14</v>
      </c>
      <c r="L8636" s="160" t="n">
        <v>3794.74</v>
      </c>
    </row>
    <row r="8637">
      <c r="A8637" s="176" t="n">
        <v>46174</v>
      </c>
      <c r="B8637" s="104" t="inlineStr">
        <is>
          <t>2025/26</t>
        </is>
      </c>
      <c r="C8637" s="104" t="inlineStr">
        <is>
          <t>HC-097</t>
        </is>
      </c>
      <c r="D8637" s="104" t="inlineStr">
        <is>
          <t>Île-de-France</t>
        </is>
      </c>
      <c r="E8637" s="104" t="inlineStr">
        <is>
          <t>Livraison</t>
        </is>
      </c>
      <c r="F8637" s="104" t="n">
        <v>30</v>
      </c>
      <c r="G8637" s="159" t="n">
        <v>1116</v>
      </c>
      <c r="H8637" s="159" t="n">
        <v>2887</v>
      </c>
      <c r="I8637" s="160" t="n">
        <v>19400.75</v>
      </c>
      <c r="J8637" s="160" t="n">
        <v>1170.79</v>
      </c>
      <c r="K8637" s="160" t="n">
        <v>18229.96</v>
      </c>
      <c r="L8637" s="160" t="n">
        <v>5647.26</v>
      </c>
    </row>
    <row r="8638">
      <c r="A8638" s="176" t="n">
        <v>46174</v>
      </c>
      <c r="B8638" s="104" t="inlineStr">
        <is>
          <t>2025/26</t>
        </is>
      </c>
      <c r="C8638" s="104" t="inlineStr">
        <is>
          <t>HC-097</t>
        </is>
      </c>
      <c r="D8638" s="104" t="inlineStr">
        <is>
          <t>Île-de-France</t>
        </is>
      </c>
      <c r="E8638" s="104" t="inlineStr">
        <is>
          <t>Sur place</t>
        </is>
      </c>
      <c r="F8638" s="104" t="n">
        <v>30</v>
      </c>
      <c r="G8638" s="159" t="n">
        <v>2101</v>
      </c>
      <c r="H8638" s="159" t="n">
        <v>5397</v>
      </c>
      <c r="I8638" s="160" t="n">
        <v>28584.73</v>
      </c>
      <c r="J8638" s="160" t="n">
        <v>809.6900000000001</v>
      </c>
      <c r="K8638" s="160" t="n">
        <v>27775.04</v>
      </c>
      <c r="L8638" s="160" t="n">
        <v>8348.639999999999</v>
      </c>
    </row>
    <row r="8639">
      <c r="A8639" s="176" t="n">
        <v>46174</v>
      </c>
      <c r="B8639" s="104" t="inlineStr">
        <is>
          <t>2025/26</t>
        </is>
      </c>
      <c r="C8639" s="104" t="inlineStr">
        <is>
          <t>HC-097</t>
        </is>
      </c>
      <c r="D8639" s="104" t="inlineStr">
        <is>
          <t>Île-de-France</t>
        </is>
      </c>
      <c r="E8639" s="104" t="inlineStr">
        <is>
          <t>À emporter</t>
        </is>
      </c>
      <c r="F8639" s="104" t="n">
        <v>30</v>
      </c>
      <c r="G8639" s="159" t="n">
        <v>1702</v>
      </c>
      <c r="H8639" s="159" t="n">
        <v>4339</v>
      </c>
      <c r="I8639" s="160" t="n">
        <v>21299.78</v>
      </c>
      <c r="J8639" s="160" t="n">
        <v>694.3099999999999</v>
      </c>
      <c r="K8639" s="160" t="n">
        <v>20605.47</v>
      </c>
      <c r="L8639" s="160" t="n">
        <v>6175.16</v>
      </c>
    </row>
    <row r="8640">
      <c r="A8640" s="176" t="n">
        <v>46174</v>
      </c>
      <c r="B8640" s="104" t="inlineStr">
        <is>
          <t>2025/26</t>
        </is>
      </c>
      <c r="C8640" s="104" t="inlineStr">
        <is>
          <t>HC-098</t>
        </is>
      </c>
      <c r="D8640" s="104" t="inlineStr">
        <is>
          <t>Nord-Ouest</t>
        </is>
      </c>
      <c r="E8640" s="104" t="inlineStr">
        <is>
          <t>Livraison</t>
        </is>
      </c>
      <c r="F8640" s="104" t="n">
        <v>29</v>
      </c>
      <c r="G8640" s="159" t="n">
        <v>2033</v>
      </c>
      <c r="H8640" s="159" t="n">
        <v>5212</v>
      </c>
      <c r="I8640" s="160" t="n">
        <v>35045.16</v>
      </c>
      <c r="J8640" s="160" t="n">
        <v>2036.81</v>
      </c>
      <c r="K8640" s="160" t="n">
        <v>33008.35</v>
      </c>
      <c r="L8640" s="160" t="n">
        <v>10180.53</v>
      </c>
    </row>
    <row r="8641">
      <c r="A8641" s="176" t="n">
        <v>46174</v>
      </c>
      <c r="B8641" s="104" t="inlineStr">
        <is>
          <t>2025/26</t>
        </is>
      </c>
      <c r="C8641" s="104" t="inlineStr">
        <is>
          <t>HC-098</t>
        </is>
      </c>
      <c r="D8641" s="104" t="inlineStr">
        <is>
          <t>Nord-Ouest</t>
        </is>
      </c>
      <c r="E8641" s="104" t="inlineStr">
        <is>
          <t>Sur place</t>
        </is>
      </c>
      <c r="F8641" s="104" t="n">
        <v>30</v>
      </c>
      <c r="G8641" s="159" t="n">
        <v>3991</v>
      </c>
      <c r="H8641" s="159" t="n">
        <v>10296</v>
      </c>
      <c r="I8641" s="160" t="n">
        <v>53723.42</v>
      </c>
      <c r="J8641" s="160" t="n">
        <v>1521.88</v>
      </c>
      <c r="K8641" s="160" t="n">
        <v>52201.54</v>
      </c>
      <c r="L8641" s="160" t="n">
        <v>15512.62</v>
      </c>
    </row>
    <row r="8642">
      <c r="A8642" s="176" t="n">
        <v>46174</v>
      </c>
      <c r="B8642" s="104" t="inlineStr">
        <is>
          <t>2025/26</t>
        </is>
      </c>
      <c r="C8642" s="104" t="inlineStr">
        <is>
          <t>HC-098</t>
        </is>
      </c>
      <c r="D8642" s="104" t="inlineStr">
        <is>
          <t>Nord-Ouest</t>
        </is>
      </c>
      <c r="E8642" s="104" t="inlineStr">
        <is>
          <t>À emporter</t>
        </is>
      </c>
      <c r="F8642" s="104" t="n">
        <v>30</v>
      </c>
      <c r="G8642" s="159" t="n">
        <v>3182</v>
      </c>
      <c r="H8642" s="159" t="n">
        <v>8258</v>
      </c>
      <c r="I8642" s="160" t="n">
        <v>39764.71</v>
      </c>
      <c r="J8642" s="160" t="n">
        <v>1168.13</v>
      </c>
      <c r="K8642" s="160" t="n">
        <v>38596.58</v>
      </c>
      <c r="L8642" s="160" t="n">
        <v>11471.12</v>
      </c>
    </row>
    <row r="8643">
      <c r="A8643" s="176" t="n">
        <v>46174</v>
      </c>
      <c r="B8643" s="104" t="inlineStr">
        <is>
          <t>2025/26</t>
        </is>
      </c>
      <c r="C8643" s="104" t="inlineStr">
        <is>
          <t>HC-099</t>
        </is>
      </c>
      <c r="D8643" s="104" t="inlineStr">
        <is>
          <t>Sud-Est</t>
        </is>
      </c>
      <c r="E8643" s="104" t="inlineStr">
        <is>
          <t>Livraison</t>
        </is>
      </c>
      <c r="F8643" s="104" t="n">
        <v>30</v>
      </c>
      <c r="G8643" s="159" t="n">
        <v>2100</v>
      </c>
      <c r="H8643" s="159" t="n">
        <v>5479</v>
      </c>
      <c r="I8643" s="160" t="n">
        <v>36288.16</v>
      </c>
      <c r="J8643" s="160" t="n">
        <v>2038.55</v>
      </c>
      <c r="K8643" s="160" t="n">
        <v>34249.61</v>
      </c>
      <c r="L8643" s="160" t="n">
        <v>13520.36</v>
      </c>
    </row>
    <row r="8644">
      <c r="A8644" s="176" t="n">
        <v>46174</v>
      </c>
      <c r="B8644" s="104" t="inlineStr">
        <is>
          <t>2025/26</t>
        </is>
      </c>
      <c r="C8644" s="104" t="inlineStr">
        <is>
          <t>HC-099</t>
        </is>
      </c>
      <c r="D8644" s="104" t="inlineStr">
        <is>
          <t>Sud-Est</t>
        </is>
      </c>
      <c r="E8644" s="104" t="inlineStr">
        <is>
          <t>Sur place</t>
        </is>
      </c>
      <c r="F8644" s="104" t="n">
        <v>30</v>
      </c>
      <c r="G8644" s="159" t="n">
        <v>4026</v>
      </c>
      <c r="H8644" s="159" t="n">
        <v>10517</v>
      </c>
      <c r="I8644" s="160" t="n">
        <v>53972.04</v>
      </c>
      <c r="J8644" s="160" t="n">
        <v>1648.46</v>
      </c>
      <c r="K8644" s="160" t="n">
        <v>52323.58</v>
      </c>
      <c r="L8644" s="160" t="n">
        <v>19996.4</v>
      </c>
    </row>
    <row r="8645">
      <c r="A8645" s="176" t="n">
        <v>46174</v>
      </c>
      <c r="B8645" s="104" t="inlineStr">
        <is>
          <t>2025/26</t>
        </is>
      </c>
      <c r="C8645" s="104" t="inlineStr">
        <is>
          <t>HC-099</t>
        </is>
      </c>
      <c r="D8645" s="104" t="inlineStr">
        <is>
          <t>Sud-Est</t>
        </is>
      </c>
      <c r="E8645" s="104" t="inlineStr">
        <is>
          <t>À emporter</t>
        </is>
      </c>
      <c r="F8645" s="104" t="n">
        <v>29</v>
      </c>
      <c r="G8645" s="159" t="n">
        <v>2996</v>
      </c>
      <c r="H8645" s="159" t="n">
        <v>7720</v>
      </c>
      <c r="I8645" s="160" t="n">
        <v>37039.81</v>
      </c>
      <c r="J8645" s="160" t="n">
        <v>1198.75</v>
      </c>
      <c r="K8645" s="160" t="n">
        <v>35841.06</v>
      </c>
      <c r="L8645" s="160" t="n">
        <v>13715.68</v>
      </c>
    </row>
    <row r="8646">
      <c r="A8646" s="176" t="n">
        <v>46174</v>
      </c>
      <c r="B8646" s="104" t="inlineStr">
        <is>
          <t>2025/26</t>
        </is>
      </c>
      <c r="C8646" s="104" t="inlineStr">
        <is>
          <t>HC-100</t>
        </is>
      </c>
      <c r="D8646" s="104" t="inlineStr">
        <is>
          <t>Sud-Ouest</t>
        </is>
      </c>
      <c r="E8646" s="104" t="inlineStr">
        <is>
          <t>Livraison</t>
        </is>
      </c>
      <c r="F8646" s="104" t="n">
        <v>30</v>
      </c>
      <c r="G8646" s="159" t="n">
        <v>1525</v>
      </c>
      <c r="H8646" s="159" t="n">
        <v>4046</v>
      </c>
      <c r="I8646" s="160" t="n">
        <v>25744.4</v>
      </c>
      <c r="J8646" s="160" t="n">
        <v>1557.3</v>
      </c>
      <c r="K8646" s="160" t="n">
        <v>24187.1</v>
      </c>
      <c r="L8646" s="160" t="n">
        <v>7548.22</v>
      </c>
    </row>
    <row r="8647">
      <c r="A8647" s="176" t="n">
        <v>46174</v>
      </c>
      <c r="B8647" s="104" t="inlineStr">
        <is>
          <t>2025/26</t>
        </is>
      </c>
      <c r="C8647" s="104" t="inlineStr">
        <is>
          <t>HC-100</t>
        </is>
      </c>
      <c r="D8647" s="104" t="inlineStr">
        <is>
          <t>Sud-Ouest</t>
        </is>
      </c>
      <c r="E8647" s="104" t="inlineStr">
        <is>
          <t>Sur place</t>
        </is>
      </c>
      <c r="F8647" s="104" t="n">
        <v>30</v>
      </c>
      <c r="G8647" s="159" t="n">
        <v>2741</v>
      </c>
      <c r="H8647" s="159" t="n">
        <v>7007</v>
      </c>
      <c r="I8647" s="160" t="n">
        <v>37200.67</v>
      </c>
      <c r="J8647" s="160" t="n">
        <v>1091.44</v>
      </c>
      <c r="K8647" s="160" t="n">
        <v>36109.23</v>
      </c>
      <c r="L8647" s="160" t="n">
        <v>10767.38</v>
      </c>
    </row>
    <row r="8648">
      <c r="A8648" s="176" t="n">
        <v>46174</v>
      </c>
      <c r="B8648" s="104" t="inlineStr">
        <is>
          <t>2025/26</t>
        </is>
      </c>
      <c r="C8648" s="104" t="inlineStr">
        <is>
          <t>HC-100</t>
        </is>
      </c>
      <c r="D8648" s="104" t="inlineStr">
        <is>
          <t>Sud-Ouest</t>
        </is>
      </c>
      <c r="E8648" s="104" t="inlineStr">
        <is>
          <t>À emporter</t>
        </is>
      </c>
      <c r="F8648" s="104" t="n">
        <v>29</v>
      </c>
      <c r="G8648" s="159" t="n">
        <v>2035</v>
      </c>
      <c r="H8648" s="159" t="n">
        <v>5132</v>
      </c>
      <c r="I8648" s="160" t="n">
        <v>25289.93</v>
      </c>
      <c r="J8648" s="160" t="n">
        <v>755.77</v>
      </c>
      <c r="K8648" s="160" t="n">
        <v>24534.16</v>
      </c>
      <c r="L8648" s="160" t="n">
        <v>7326.6</v>
      </c>
    </row>
    <row r="8649">
      <c r="A8649" s="176" t="n">
        <v>46174</v>
      </c>
      <c r="B8649" s="104" t="inlineStr">
        <is>
          <t>2025/26</t>
        </is>
      </c>
      <c r="C8649" s="104" t="inlineStr">
        <is>
          <t>HC-101</t>
        </is>
      </c>
      <c r="D8649" s="104" t="inlineStr">
        <is>
          <t>Île-de-France</t>
        </is>
      </c>
      <c r="E8649" s="104" t="inlineStr">
        <is>
          <t>Drive</t>
        </is>
      </c>
      <c r="F8649" s="104" t="n">
        <v>30</v>
      </c>
      <c r="G8649" s="159" t="n">
        <v>1401</v>
      </c>
      <c r="H8649" s="159" t="n">
        <v>3640</v>
      </c>
      <c r="I8649" s="160" t="n">
        <v>20089.44</v>
      </c>
      <c r="J8649" s="160" t="n">
        <v>629.26</v>
      </c>
      <c r="K8649" s="160" t="n">
        <v>19460.18</v>
      </c>
      <c r="L8649" s="160" t="n">
        <v>5796.06</v>
      </c>
    </row>
    <row r="8650">
      <c r="A8650" s="176" t="n">
        <v>46174</v>
      </c>
      <c r="B8650" s="104" t="inlineStr">
        <is>
          <t>2025/26</t>
        </is>
      </c>
      <c r="C8650" s="104" t="inlineStr">
        <is>
          <t>HC-101</t>
        </is>
      </c>
      <c r="D8650" s="104" t="inlineStr">
        <is>
          <t>Île-de-France</t>
        </is>
      </c>
      <c r="E8650" s="104" t="inlineStr">
        <is>
          <t>Livraison</t>
        </is>
      </c>
      <c r="F8650" s="104" t="n">
        <v>30</v>
      </c>
      <c r="G8650" s="159" t="n">
        <v>1908</v>
      </c>
      <c r="H8650" s="159" t="n">
        <v>4976</v>
      </c>
      <c r="I8650" s="160" t="n">
        <v>32990.9</v>
      </c>
      <c r="J8650" s="160" t="n">
        <v>1949.64</v>
      </c>
      <c r="K8650" s="160" t="n">
        <v>31041.26</v>
      </c>
      <c r="L8650" s="160" t="n">
        <v>9555.290000000001</v>
      </c>
    </row>
    <row r="8651">
      <c r="A8651" s="176" t="n">
        <v>46174</v>
      </c>
      <c r="B8651" s="104" t="inlineStr">
        <is>
          <t>2025/26</t>
        </is>
      </c>
      <c r="C8651" s="104" t="inlineStr">
        <is>
          <t>HC-101</t>
        </is>
      </c>
      <c r="D8651" s="104" t="inlineStr">
        <is>
          <t>Île-de-France</t>
        </is>
      </c>
      <c r="E8651" s="104" t="inlineStr">
        <is>
          <t>Sur place</t>
        </is>
      </c>
      <c r="F8651" s="104" t="n">
        <v>28</v>
      </c>
      <c r="G8651" s="159" t="n">
        <v>3162</v>
      </c>
      <c r="H8651" s="159" t="n">
        <v>7889</v>
      </c>
      <c r="I8651" s="160" t="n">
        <v>42599.28</v>
      </c>
      <c r="J8651" s="160" t="n">
        <v>1277.41</v>
      </c>
      <c r="K8651" s="160" t="n">
        <v>41321.87</v>
      </c>
      <c r="L8651" s="160" t="n">
        <v>12296.94</v>
      </c>
    </row>
    <row r="8652">
      <c r="A8652" s="176" t="n">
        <v>46174</v>
      </c>
      <c r="B8652" s="104" t="inlineStr">
        <is>
          <t>2025/26</t>
        </is>
      </c>
      <c r="C8652" s="104" t="inlineStr">
        <is>
          <t>HC-101</t>
        </is>
      </c>
      <c r="D8652" s="104" t="inlineStr">
        <is>
          <t>Île-de-France</t>
        </is>
      </c>
      <c r="E8652" s="104" t="inlineStr">
        <is>
          <t>À emporter</t>
        </is>
      </c>
      <c r="F8652" s="104" t="n">
        <v>30</v>
      </c>
      <c r="G8652" s="159" t="n">
        <v>2531</v>
      </c>
      <c r="H8652" s="159" t="n">
        <v>6731</v>
      </c>
      <c r="I8652" s="160" t="n">
        <v>31490.65</v>
      </c>
      <c r="J8652" s="160" t="n">
        <v>1012.85</v>
      </c>
      <c r="K8652" s="160" t="n">
        <v>30477.8</v>
      </c>
      <c r="L8652" s="160" t="n">
        <v>9045.190000000001</v>
      </c>
    </row>
    <row r="8653">
      <c r="A8653" s="176" t="n">
        <v>46174</v>
      </c>
      <c r="B8653" s="104" t="inlineStr">
        <is>
          <t>2025/26</t>
        </is>
      </c>
      <c r="C8653" s="104" t="inlineStr">
        <is>
          <t>HC-102</t>
        </is>
      </c>
      <c r="D8653" s="104" t="inlineStr">
        <is>
          <t>Nord-Ouest</t>
        </is>
      </c>
      <c r="E8653" s="104" t="inlineStr">
        <is>
          <t>Livraison</t>
        </is>
      </c>
      <c r="F8653" s="104" t="n">
        <v>30</v>
      </c>
      <c r="G8653" s="159" t="n">
        <v>2141</v>
      </c>
      <c r="H8653" s="159" t="n">
        <v>5514</v>
      </c>
      <c r="I8653" s="160" t="n">
        <v>37127.59</v>
      </c>
      <c r="J8653" s="160" t="n">
        <v>2309.22</v>
      </c>
      <c r="K8653" s="160" t="n">
        <v>34818.37</v>
      </c>
      <c r="L8653" s="160" t="n">
        <v>10779.6</v>
      </c>
    </row>
    <row r="8654">
      <c r="A8654" s="176" t="n">
        <v>46174</v>
      </c>
      <c r="B8654" s="104" t="inlineStr">
        <is>
          <t>2025/26</t>
        </is>
      </c>
      <c r="C8654" s="104" t="inlineStr">
        <is>
          <t>HC-102</t>
        </is>
      </c>
      <c r="D8654" s="104" t="inlineStr">
        <is>
          <t>Nord-Ouest</t>
        </is>
      </c>
      <c r="E8654" s="104" t="inlineStr">
        <is>
          <t>Sur place</t>
        </is>
      </c>
      <c r="F8654" s="104" t="n">
        <v>30</v>
      </c>
      <c r="G8654" s="159" t="n">
        <v>4085</v>
      </c>
      <c r="H8654" s="159" t="n">
        <v>9972</v>
      </c>
      <c r="I8654" s="160" t="n">
        <v>55019.49</v>
      </c>
      <c r="J8654" s="160" t="n">
        <v>1743.96</v>
      </c>
      <c r="K8654" s="160" t="n">
        <v>53275.53</v>
      </c>
      <c r="L8654" s="160" t="n">
        <v>15890.04</v>
      </c>
    </row>
    <row r="8655">
      <c r="A8655" s="176" t="n">
        <v>46174</v>
      </c>
      <c r="B8655" s="104" t="inlineStr">
        <is>
          <t>2025/26</t>
        </is>
      </c>
      <c r="C8655" s="104" t="inlineStr">
        <is>
          <t>HC-102</t>
        </is>
      </c>
      <c r="D8655" s="104" t="inlineStr">
        <is>
          <t>Nord-Ouest</t>
        </is>
      </c>
      <c r="E8655" s="104" t="inlineStr">
        <is>
          <t>À emporter</t>
        </is>
      </c>
      <c r="F8655" s="104" t="n">
        <v>30</v>
      </c>
      <c r="G8655" s="159" t="n">
        <v>3146</v>
      </c>
      <c r="H8655" s="159" t="n">
        <v>7926</v>
      </c>
      <c r="I8655" s="160" t="n">
        <v>39097.76</v>
      </c>
      <c r="J8655" s="160" t="n">
        <v>1167.11</v>
      </c>
      <c r="K8655" s="160" t="n">
        <v>37930.65</v>
      </c>
      <c r="L8655" s="160" t="n">
        <v>11316.63</v>
      </c>
    </row>
    <row r="8656">
      <c r="A8656" s="176" t="n">
        <v>46174</v>
      </c>
      <c r="B8656" s="104" t="inlineStr">
        <is>
          <t>2025/26</t>
        </is>
      </c>
      <c r="C8656" s="104" t="inlineStr">
        <is>
          <t>HC-103</t>
        </is>
      </c>
      <c r="D8656" s="104" t="inlineStr">
        <is>
          <t>Sud-Est</t>
        </is>
      </c>
      <c r="E8656" s="104" t="inlineStr">
        <is>
          <t>Livraison</t>
        </is>
      </c>
      <c r="F8656" s="104" t="n">
        <v>30</v>
      </c>
      <c r="G8656" s="159" t="n">
        <v>2286</v>
      </c>
      <c r="H8656" s="159" t="n">
        <v>6055</v>
      </c>
      <c r="I8656" s="160" t="n">
        <v>38653.13</v>
      </c>
      <c r="J8656" s="160" t="n">
        <v>2372.43</v>
      </c>
      <c r="K8656" s="160" t="n">
        <v>36280.7</v>
      </c>
      <c r="L8656" s="160" t="n">
        <v>11252.88</v>
      </c>
    </row>
    <row r="8657">
      <c r="A8657" s="176" t="n">
        <v>46174</v>
      </c>
      <c r="B8657" s="104" t="inlineStr">
        <is>
          <t>2025/26</t>
        </is>
      </c>
      <c r="C8657" s="104" t="inlineStr">
        <is>
          <t>HC-103</t>
        </is>
      </c>
      <c r="D8657" s="104" t="inlineStr">
        <is>
          <t>Sud-Est</t>
        </is>
      </c>
      <c r="E8657" s="104" t="inlineStr">
        <is>
          <t>Sur place</t>
        </is>
      </c>
      <c r="F8657" s="104" t="n">
        <v>29</v>
      </c>
      <c r="G8657" s="159" t="n">
        <v>4112</v>
      </c>
      <c r="H8657" s="159" t="n">
        <v>10396</v>
      </c>
      <c r="I8657" s="160" t="n">
        <v>55178.54</v>
      </c>
      <c r="J8657" s="160" t="n">
        <v>1795.99</v>
      </c>
      <c r="K8657" s="160" t="n">
        <v>53382.55</v>
      </c>
      <c r="L8657" s="160" t="n">
        <v>15834.09</v>
      </c>
    </row>
    <row r="8658">
      <c r="A8658" s="176" t="n">
        <v>46174</v>
      </c>
      <c r="B8658" s="104" t="inlineStr">
        <is>
          <t>2025/26</t>
        </is>
      </c>
      <c r="C8658" s="104" t="inlineStr">
        <is>
          <t>HC-103</t>
        </is>
      </c>
      <c r="D8658" s="104" t="inlineStr">
        <is>
          <t>Sud-Est</t>
        </is>
      </c>
      <c r="E8658" s="104" t="inlineStr">
        <is>
          <t>À emporter</t>
        </is>
      </c>
      <c r="F8658" s="104" t="n">
        <v>30</v>
      </c>
      <c r="G8658" s="159" t="n">
        <v>3391</v>
      </c>
      <c r="H8658" s="159" t="n">
        <v>8648</v>
      </c>
      <c r="I8658" s="160" t="n">
        <v>42191.74</v>
      </c>
      <c r="J8658" s="160" t="n">
        <v>1328.91</v>
      </c>
      <c r="K8658" s="160" t="n">
        <v>40862.83</v>
      </c>
      <c r="L8658" s="160" t="n">
        <v>12175.48</v>
      </c>
    </row>
    <row r="8659">
      <c r="A8659" s="176" t="n">
        <v>46174</v>
      </c>
      <c r="B8659" s="104" t="inlineStr">
        <is>
          <t>2025/26</t>
        </is>
      </c>
      <c r="C8659" s="104" t="inlineStr">
        <is>
          <t>HC-104</t>
        </is>
      </c>
      <c r="D8659" s="104" t="inlineStr">
        <is>
          <t>Sud-Ouest</t>
        </is>
      </c>
      <c r="E8659" s="104" t="inlineStr">
        <is>
          <t>Livraison</t>
        </is>
      </c>
      <c r="F8659" s="104" t="n">
        <v>30</v>
      </c>
      <c r="G8659" s="159" t="n">
        <v>1924</v>
      </c>
      <c r="H8659" s="159" t="n">
        <v>4986</v>
      </c>
      <c r="I8659" s="160" t="n">
        <v>32707.87</v>
      </c>
      <c r="J8659" s="160" t="n">
        <v>1943.64</v>
      </c>
      <c r="K8659" s="160" t="n">
        <v>30764.23</v>
      </c>
      <c r="L8659" s="160" t="n">
        <v>9542.57</v>
      </c>
    </row>
    <row r="8660">
      <c r="A8660" s="176" t="n">
        <v>46174</v>
      </c>
      <c r="B8660" s="104" t="inlineStr">
        <is>
          <t>2025/26</t>
        </is>
      </c>
      <c r="C8660" s="104" t="inlineStr">
        <is>
          <t>HC-104</t>
        </is>
      </c>
      <c r="D8660" s="104" t="inlineStr">
        <is>
          <t>Sud-Ouest</t>
        </is>
      </c>
      <c r="E8660" s="104" t="inlineStr">
        <is>
          <t>Sur place</t>
        </is>
      </c>
      <c r="F8660" s="104" t="n">
        <v>29</v>
      </c>
      <c r="G8660" s="159" t="n">
        <v>3352</v>
      </c>
      <c r="H8660" s="159" t="n">
        <v>8747</v>
      </c>
      <c r="I8660" s="160" t="n">
        <v>44559.05</v>
      </c>
      <c r="J8660" s="160" t="n">
        <v>1170.85</v>
      </c>
      <c r="K8660" s="160" t="n">
        <v>43388.2</v>
      </c>
      <c r="L8660" s="160" t="n">
        <v>13046.39</v>
      </c>
    </row>
    <row r="8661">
      <c r="A8661" s="176" t="n">
        <v>46174</v>
      </c>
      <c r="B8661" s="104" t="inlineStr">
        <is>
          <t>2025/26</t>
        </is>
      </c>
      <c r="C8661" s="104" t="inlineStr">
        <is>
          <t>HC-104</t>
        </is>
      </c>
      <c r="D8661" s="104" t="inlineStr">
        <is>
          <t>Sud-Ouest</t>
        </is>
      </c>
      <c r="E8661" s="104" t="inlineStr">
        <is>
          <t>À emporter</t>
        </is>
      </c>
      <c r="F8661" s="104" t="n">
        <v>30</v>
      </c>
      <c r="G8661" s="159" t="n">
        <v>2703</v>
      </c>
      <c r="H8661" s="159" t="n">
        <v>6861</v>
      </c>
      <c r="I8661" s="160" t="n">
        <v>33469.09</v>
      </c>
      <c r="J8661" s="160" t="n">
        <v>991.13</v>
      </c>
      <c r="K8661" s="160" t="n">
        <v>32477.96</v>
      </c>
      <c r="L8661" s="160" t="n">
        <v>9621.889999999999</v>
      </c>
    </row>
    <row r="8662">
      <c r="A8662" s="176" t="n">
        <v>46174</v>
      </c>
      <c r="B8662" s="104" t="inlineStr">
        <is>
          <t>2025/26</t>
        </is>
      </c>
      <c r="C8662" s="104" t="inlineStr">
        <is>
          <t>HC-105</t>
        </is>
      </c>
      <c r="D8662" s="104" t="inlineStr">
        <is>
          <t>Île-de-France</t>
        </is>
      </c>
      <c r="E8662" s="104" t="inlineStr">
        <is>
          <t>Livraison</t>
        </is>
      </c>
      <c r="F8662" s="104" t="n">
        <v>30</v>
      </c>
      <c r="G8662" s="159" t="n">
        <v>2876</v>
      </c>
      <c r="H8662" s="159" t="n">
        <v>7531</v>
      </c>
      <c r="I8662" s="160" t="n">
        <v>49841.8</v>
      </c>
      <c r="J8662" s="160" t="n">
        <v>2896.38</v>
      </c>
      <c r="K8662" s="160" t="n">
        <v>46945.42</v>
      </c>
      <c r="L8662" s="160" t="n">
        <v>14484.32</v>
      </c>
    </row>
    <row r="8663">
      <c r="A8663" s="176" t="n">
        <v>46174</v>
      </c>
      <c r="B8663" s="104" t="inlineStr">
        <is>
          <t>2025/26</t>
        </is>
      </c>
      <c r="C8663" s="104" t="inlineStr">
        <is>
          <t>HC-105</t>
        </is>
      </c>
      <c r="D8663" s="104" t="inlineStr">
        <is>
          <t>Île-de-France</t>
        </is>
      </c>
      <c r="E8663" s="104" t="inlineStr">
        <is>
          <t>Sur place</t>
        </is>
      </c>
      <c r="F8663" s="104" t="n">
        <v>30</v>
      </c>
      <c r="G8663" s="159" t="n">
        <v>5556</v>
      </c>
      <c r="H8663" s="159" t="n">
        <v>13760</v>
      </c>
      <c r="I8663" s="160" t="n">
        <v>75518.82000000001</v>
      </c>
      <c r="J8663" s="160" t="n">
        <v>2344.78</v>
      </c>
      <c r="K8663" s="160" t="n">
        <v>73174.03999999999</v>
      </c>
      <c r="L8663" s="160" t="n">
        <v>21780.04</v>
      </c>
    </row>
    <row r="8664">
      <c r="A8664" s="176" t="n">
        <v>46174</v>
      </c>
      <c r="B8664" s="104" t="inlineStr">
        <is>
          <t>2025/26</t>
        </is>
      </c>
      <c r="C8664" s="104" t="inlineStr">
        <is>
          <t>HC-105</t>
        </is>
      </c>
      <c r="D8664" s="104" t="inlineStr">
        <is>
          <t>Île-de-France</t>
        </is>
      </c>
      <c r="E8664" s="104" t="inlineStr">
        <is>
          <t>À emporter</t>
        </is>
      </c>
      <c r="F8664" s="104" t="n">
        <v>30</v>
      </c>
      <c r="G8664" s="159" t="n">
        <v>4330</v>
      </c>
      <c r="H8664" s="159" t="n">
        <v>10836</v>
      </c>
      <c r="I8664" s="160" t="n">
        <v>53882.85</v>
      </c>
      <c r="J8664" s="160" t="n">
        <v>1600.47</v>
      </c>
      <c r="K8664" s="160" t="n">
        <v>52282.38</v>
      </c>
      <c r="L8664" s="160" t="n">
        <v>15552.29</v>
      </c>
    </row>
    <row r="8665">
      <c r="A8665" s="176" t="n">
        <v>46174</v>
      </c>
      <c r="B8665" s="104" t="inlineStr">
        <is>
          <t>2025/26</t>
        </is>
      </c>
      <c r="C8665" s="104" t="inlineStr">
        <is>
          <t>HC-106</t>
        </is>
      </c>
      <c r="D8665" s="104" t="inlineStr">
        <is>
          <t>Nord-Ouest</t>
        </is>
      </c>
      <c r="E8665" s="104" t="inlineStr">
        <is>
          <t>Livraison</t>
        </is>
      </c>
      <c r="F8665" s="104" t="n">
        <v>30</v>
      </c>
      <c r="G8665" s="159" t="n">
        <v>1976</v>
      </c>
      <c r="H8665" s="159" t="n">
        <v>5041</v>
      </c>
      <c r="I8665" s="160" t="n">
        <v>34054.87</v>
      </c>
      <c r="J8665" s="160" t="n">
        <v>2055.24</v>
      </c>
      <c r="K8665" s="160" t="n">
        <v>31999.63</v>
      </c>
      <c r="L8665" s="160" t="n">
        <v>9914.84</v>
      </c>
    </row>
    <row r="8666">
      <c r="A8666" s="176" t="n">
        <v>46174</v>
      </c>
      <c r="B8666" s="104" t="inlineStr">
        <is>
          <t>2025/26</t>
        </is>
      </c>
      <c r="C8666" s="104" t="inlineStr">
        <is>
          <t>HC-106</t>
        </is>
      </c>
      <c r="D8666" s="104" t="inlineStr">
        <is>
          <t>Nord-Ouest</t>
        </is>
      </c>
      <c r="E8666" s="104" t="inlineStr">
        <is>
          <t>Sur place</t>
        </is>
      </c>
      <c r="F8666" s="104" t="n">
        <v>30</v>
      </c>
      <c r="G8666" s="159" t="n">
        <v>3696</v>
      </c>
      <c r="H8666" s="159" t="n">
        <v>9446</v>
      </c>
      <c r="I8666" s="160" t="n">
        <v>49849.41</v>
      </c>
      <c r="J8666" s="160" t="n">
        <v>1438.06</v>
      </c>
      <c r="K8666" s="160" t="n">
        <v>48411.35</v>
      </c>
      <c r="L8666" s="160" t="n">
        <v>14371.63</v>
      </c>
    </row>
    <row r="8667">
      <c r="A8667" s="176" t="n">
        <v>46174</v>
      </c>
      <c r="B8667" s="104" t="inlineStr">
        <is>
          <t>2025/26</t>
        </is>
      </c>
      <c r="C8667" s="104" t="inlineStr">
        <is>
          <t>HC-106</t>
        </is>
      </c>
      <c r="D8667" s="104" t="inlineStr">
        <is>
          <t>Nord-Ouest</t>
        </is>
      </c>
      <c r="E8667" s="104" t="inlineStr">
        <is>
          <t>À emporter</t>
        </is>
      </c>
      <c r="F8667" s="104" t="n">
        <v>30</v>
      </c>
      <c r="G8667" s="159" t="n">
        <v>2945</v>
      </c>
      <c r="H8667" s="159" t="n">
        <v>7542</v>
      </c>
      <c r="I8667" s="160" t="n">
        <v>36596.99</v>
      </c>
      <c r="J8667" s="160" t="n">
        <v>1001.52</v>
      </c>
      <c r="K8667" s="160" t="n">
        <v>35595.47</v>
      </c>
      <c r="L8667" s="160" t="n">
        <v>10650.96</v>
      </c>
    </row>
    <row r="8668">
      <c r="A8668" s="176" t="n">
        <v>46174</v>
      </c>
      <c r="B8668" s="104" t="inlineStr">
        <is>
          <t>2025/26</t>
        </is>
      </c>
      <c r="C8668" s="104" t="inlineStr">
        <is>
          <t>HC-107</t>
        </is>
      </c>
      <c r="D8668" s="104" t="inlineStr">
        <is>
          <t>Sud-Est</t>
        </is>
      </c>
      <c r="E8668" s="104" t="inlineStr">
        <is>
          <t>Livraison</t>
        </is>
      </c>
      <c r="F8668" s="104" t="n">
        <v>30</v>
      </c>
      <c r="G8668" s="159" t="n">
        <v>2391</v>
      </c>
      <c r="H8668" s="159" t="n">
        <v>6130</v>
      </c>
      <c r="I8668" s="160" t="n">
        <v>41175.72</v>
      </c>
      <c r="J8668" s="160" t="n">
        <v>2327.98</v>
      </c>
      <c r="K8668" s="160" t="n">
        <v>38847.74</v>
      </c>
      <c r="L8668" s="160" t="n">
        <v>12024.04</v>
      </c>
    </row>
    <row r="8669">
      <c r="A8669" s="176" t="n">
        <v>46174</v>
      </c>
      <c r="B8669" s="104" t="inlineStr">
        <is>
          <t>2025/26</t>
        </is>
      </c>
      <c r="C8669" s="104" t="inlineStr">
        <is>
          <t>HC-107</t>
        </is>
      </c>
      <c r="D8669" s="104" t="inlineStr">
        <is>
          <t>Sud-Est</t>
        </is>
      </c>
      <c r="E8669" s="104" t="inlineStr">
        <is>
          <t>Sur place</t>
        </is>
      </c>
      <c r="F8669" s="104" t="n">
        <v>30</v>
      </c>
      <c r="G8669" s="159" t="n">
        <v>4413</v>
      </c>
      <c r="H8669" s="159" t="n">
        <v>11243</v>
      </c>
      <c r="I8669" s="160" t="n">
        <v>59277.08</v>
      </c>
      <c r="J8669" s="160" t="n">
        <v>1775.05</v>
      </c>
      <c r="K8669" s="160" t="n">
        <v>57502.03</v>
      </c>
      <c r="L8669" s="160" t="n">
        <v>17108.61</v>
      </c>
    </row>
    <row r="8670">
      <c r="A8670" s="176" t="n">
        <v>46174</v>
      </c>
      <c r="B8670" s="104" t="inlineStr">
        <is>
          <t>2025/26</t>
        </is>
      </c>
      <c r="C8670" s="104" t="inlineStr">
        <is>
          <t>HC-107</t>
        </is>
      </c>
      <c r="D8670" s="104" t="inlineStr">
        <is>
          <t>Sud-Est</t>
        </is>
      </c>
      <c r="E8670" s="104" t="inlineStr">
        <is>
          <t>À emporter</t>
        </is>
      </c>
      <c r="F8670" s="104" t="n">
        <v>30</v>
      </c>
      <c r="G8670" s="159" t="n">
        <v>3440</v>
      </c>
      <c r="H8670" s="159" t="n">
        <v>8439</v>
      </c>
      <c r="I8670" s="160" t="n">
        <v>42976.79</v>
      </c>
      <c r="J8670" s="160" t="n">
        <v>1218.79</v>
      </c>
      <c r="K8670" s="160" t="n">
        <v>41758</v>
      </c>
      <c r="L8670" s="160" t="n">
        <v>12561.95</v>
      </c>
    </row>
    <row r="8671">
      <c r="A8671" s="176" t="n">
        <v>46174</v>
      </c>
      <c r="B8671" s="104" t="inlineStr">
        <is>
          <t>2025/26</t>
        </is>
      </c>
      <c r="C8671" s="104" t="inlineStr">
        <is>
          <t>HC-108</t>
        </is>
      </c>
      <c r="D8671" s="104" t="inlineStr">
        <is>
          <t>Sud-Ouest</t>
        </is>
      </c>
      <c r="E8671" s="104" t="inlineStr">
        <is>
          <t>Livraison</t>
        </is>
      </c>
      <c r="F8671" s="104" t="n">
        <v>30</v>
      </c>
      <c r="G8671" s="159" t="n">
        <v>1846</v>
      </c>
      <c r="H8671" s="159" t="n">
        <v>4761</v>
      </c>
      <c r="I8671" s="160" t="n">
        <v>32227.08</v>
      </c>
      <c r="J8671" s="160" t="n">
        <v>1914.53</v>
      </c>
      <c r="K8671" s="160" t="n">
        <v>30312.55</v>
      </c>
      <c r="L8671" s="160" t="n">
        <v>9367.530000000001</v>
      </c>
    </row>
    <row r="8672">
      <c r="A8672" s="176" t="n">
        <v>46174</v>
      </c>
      <c r="B8672" s="104" t="inlineStr">
        <is>
          <t>2025/26</t>
        </is>
      </c>
      <c r="C8672" s="104" t="inlineStr">
        <is>
          <t>HC-108</t>
        </is>
      </c>
      <c r="D8672" s="104" t="inlineStr">
        <is>
          <t>Sud-Ouest</t>
        </is>
      </c>
      <c r="E8672" s="104" t="inlineStr">
        <is>
          <t>Sur place</t>
        </is>
      </c>
      <c r="F8672" s="104" t="n">
        <v>30</v>
      </c>
      <c r="G8672" s="159" t="n">
        <v>3563</v>
      </c>
      <c r="H8672" s="159" t="n">
        <v>9178</v>
      </c>
      <c r="I8672" s="160" t="n">
        <v>48459.68</v>
      </c>
      <c r="J8672" s="160" t="n">
        <v>1477.22</v>
      </c>
      <c r="K8672" s="160" t="n">
        <v>46982.46</v>
      </c>
      <c r="L8672" s="160" t="n">
        <v>13867.71</v>
      </c>
    </row>
    <row r="8673">
      <c r="A8673" s="176" t="n">
        <v>46174</v>
      </c>
      <c r="B8673" s="104" t="inlineStr">
        <is>
          <t>2025/26</t>
        </is>
      </c>
      <c r="C8673" s="104" t="inlineStr">
        <is>
          <t>HC-108</t>
        </is>
      </c>
      <c r="D8673" s="104" t="inlineStr">
        <is>
          <t>Sud-Ouest</t>
        </is>
      </c>
      <c r="E8673" s="104" t="inlineStr">
        <is>
          <t>À emporter</t>
        </is>
      </c>
      <c r="F8673" s="104" t="n">
        <v>30</v>
      </c>
      <c r="G8673" s="159" t="n">
        <v>2674</v>
      </c>
      <c r="H8673" s="159" t="n">
        <v>6830</v>
      </c>
      <c r="I8673" s="160" t="n">
        <v>32943.35</v>
      </c>
      <c r="J8673" s="160" t="n">
        <v>996.95</v>
      </c>
      <c r="K8673" s="160" t="n">
        <v>31946.4</v>
      </c>
      <c r="L8673" s="160" t="n">
        <v>9626.49</v>
      </c>
    </row>
    <row r="8674">
      <c r="A8674" s="176" t="n">
        <v>46174</v>
      </c>
      <c r="B8674" s="104" t="inlineStr">
        <is>
          <t>2025/26</t>
        </is>
      </c>
      <c r="C8674" s="104" t="inlineStr">
        <is>
          <t>HC-109</t>
        </is>
      </c>
      <c r="D8674" s="104" t="inlineStr">
        <is>
          <t>Île-de-France</t>
        </is>
      </c>
      <c r="E8674" s="104" t="inlineStr">
        <is>
          <t>Livraison</t>
        </is>
      </c>
      <c r="F8674" s="104" t="n">
        <v>30</v>
      </c>
      <c r="G8674" s="159" t="n">
        <v>1905</v>
      </c>
      <c r="H8674" s="159" t="n">
        <v>5078</v>
      </c>
      <c r="I8674" s="160" t="n">
        <v>32836.34</v>
      </c>
      <c r="J8674" s="160" t="n">
        <v>2039.8</v>
      </c>
      <c r="K8674" s="160" t="n">
        <v>30796.54</v>
      </c>
      <c r="L8674" s="160" t="n">
        <v>9479.5</v>
      </c>
    </row>
    <row r="8675">
      <c r="A8675" s="176" t="n">
        <v>46174</v>
      </c>
      <c r="B8675" s="104" t="inlineStr">
        <is>
          <t>2025/26</t>
        </is>
      </c>
      <c r="C8675" s="104" t="inlineStr">
        <is>
          <t>HC-109</t>
        </is>
      </c>
      <c r="D8675" s="104" t="inlineStr">
        <is>
          <t>Île-de-France</t>
        </is>
      </c>
      <c r="E8675" s="104" t="inlineStr">
        <is>
          <t>Sur place</t>
        </is>
      </c>
      <c r="F8675" s="104" t="n">
        <v>30</v>
      </c>
      <c r="G8675" s="159" t="n">
        <v>3666</v>
      </c>
      <c r="H8675" s="159" t="n">
        <v>9336</v>
      </c>
      <c r="I8675" s="160" t="n">
        <v>49083.25</v>
      </c>
      <c r="J8675" s="160" t="n">
        <v>1534.64</v>
      </c>
      <c r="K8675" s="160" t="n">
        <v>47548.61</v>
      </c>
      <c r="L8675" s="160" t="n">
        <v>14154.23</v>
      </c>
    </row>
    <row r="8676">
      <c r="A8676" s="176" t="n">
        <v>46174</v>
      </c>
      <c r="B8676" s="104" t="inlineStr">
        <is>
          <t>2025/26</t>
        </is>
      </c>
      <c r="C8676" s="104" t="inlineStr">
        <is>
          <t>HC-109</t>
        </is>
      </c>
      <c r="D8676" s="104" t="inlineStr">
        <is>
          <t>Île-de-France</t>
        </is>
      </c>
      <c r="E8676" s="104" t="inlineStr">
        <is>
          <t>À emporter</t>
        </is>
      </c>
      <c r="F8676" s="104" t="n">
        <v>30</v>
      </c>
      <c r="G8676" s="159" t="n">
        <v>2878</v>
      </c>
      <c r="H8676" s="159" t="n">
        <v>7606</v>
      </c>
      <c r="I8676" s="160" t="n">
        <v>35753.28</v>
      </c>
      <c r="J8676" s="160" t="n">
        <v>1097.76</v>
      </c>
      <c r="K8676" s="160" t="n">
        <v>34655.52</v>
      </c>
      <c r="L8676" s="160" t="n">
        <v>10340.82</v>
      </c>
    </row>
    <row r="8677">
      <c r="A8677" s="176" t="n">
        <v>46174</v>
      </c>
      <c r="B8677" s="104" t="inlineStr">
        <is>
          <t>2025/26</t>
        </is>
      </c>
      <c r="C8677" s="104" t="inlineStr">
        <is>
          <t>HC-110</t>
        </is>
      </c>
      <c r="D8677" s="104" t="inlineStr">
        <is>
          <t>Nord-Ouest</t>
        </is>
      </c>
      <c r="E8677" s="104" t="inlineStr">
        <is>
          <t>Livraison</t>
        </is>
      </c>
      <c r="F8677" s="104" t="n">
        <v>30</v>
      </c>
      <c r="G8677" s="159" t="n">
        <v>1448</v>
      </c>
      <c r="H8677" s="159" t="n">
        <v>3738</v>
      </c>
      <c r="I8677" s="160" t="n">
        <v>24568.2</v>
      </c>
      <c r="J8677" s="160" t="n">
        <v>1453.84</v>
      </c>
      <c r="K8677" s="160" t="n">
        <v>23114.36</v>
      </c>
      <c r="L8677" s="160" t="n">
        <v>7197.44</v>
      </c>
    </row>
    <row r="8678">
      <c r="A8678" s="176" t="n">
        <v>46174</v>
      </c>
      <c r="B8678" s="104" t="inlineStr">
        <is>
          <t>2025/26</t>
        </is>
      </c>
      <c r="C8678" s="104" t="inlineStr">
        <is>
          <t>HC-110</t>
        </is>
      </c>
      <c r="D8678" s="104" t="inlineStr">
        <is>
          <t>Nord-Ouest</t>
        </is>
      </c>
      <c r="E8678" s="104" t="inlineStr">
        <is>
          <t>Sur place</t>
        </is>
      </c>
      <c r="F8678" s="104" t="n">
        <v>30</v>
      </c>
      <c r="G8678" s="159" t="n">
        <v>2632</v>
      </c>
      <c r="H8678" s="159" t="n">
        <v>6708</v>
      </c>
      <c r="I8678" s="160" t="n">
        <v>35495.69</v>
      </c>
      <c r="J8678" s="160" t="n">
        <v>1127.33</v>
      </c>
      <c r="K8678" s="160" t="n">
        <v>34368.36</v>
      </c>
      <c r="L8678" s="160" t="n">
        <v>10268.35</v>
      </c>
    </row>
    <row r="8679">
      <c r="A8679" s="176" t="n">
        <v>46174</v>
      </c>
      <c r="B8679" s="104" t="inlineStr">
        <is>
          <t>2025/26</t>
        </is>
      </c>
      <c r="C8679" s="104" t="inlineStr">
        <is>
          <t>HC-110</t>
        </is>
      </c>
      <c r="D8679" s="104" t="inlineStr">
        <is>
          <t>Nord-Ouest</t>
        </is>
      </c>
      <c r="E8679" s="104" t="inlineStr">
        <is>
          <t>À emporter</t>
        </is>
      </c>
      <c r="F8679" s="104" t="n">
        <v>29</v>
      </c>
      <c r="G8679" s="159" t="n">
        <v>1988</v>
      </c>
      <c r="H8679" s="159" t="n">
        <v>5126</v>
      </c>
      <c r="I8679" s="160" t="n">
        <v>24495.41</v>
      </c>
      <c r="J8679" s="160" t="n">
        <v>796.49</v>
      </c>
      <c r="K8679" s="160" t="n">
        <v>23698.92</v>
      </c>
      <c r="L8679" s="160" t="n">
        <v>7026.96</v>
      </c>
    </row>
    <row r="8680">
      <c r="A8680" s="176" t="n">
        <v>46174</v>
      </c>
      <c r="B8680" s="104" t="inlineStr">
        <is>
          <t>2025/26</t>
        </is>
      </c>
      <c r="C8680" s="104" t="inlineStr">
        <is>
          <t>HC-111</t>
        </is>
      </c>
      <c r="D8680" s="104" t="inlineStr">
        <is>
          <t>Sud-Est</t>
        </is>
      </c>
      <c r="E8680" s="104" t="inlineStr">
        <is>
          <t>Livraison</t>
        </is>
      </c>
      <c r="F8680" s="104" t="n">
        <v>30</v>
      </c>
      <c r="G8680" s="159" t="n">
        <v>2283</v>
      </c>
      <c r="H8680" s="159" t="n">
        <v>5860</v>
      </c>
      <c r="I8680" s="160" t="n">
        <v>38975.62</v>
      </c>
      <c r="J8680" s="160" t="n">
        <v>2336.09</v>
      </c>
      <c r="K8680" s="160" t="n">
        <v>36639.53</v>
      </c>
      <c r="L8680" s="160" t="n">
        <v>11409.96</v>
      </c>
    </row>
    <row r="8681">
      <c r="A8681" s="176" t="n">
        <v>46174</v>
      </c>
      <c r="B8681" s="104" t="inlineStr">
        <is>
          <t>2025/26</t>
        </is>
      </c>
      <c r="C8681" s="104" t="inlineStr">
        <is>
          <t>HC-111</t>
        </is>
      </c>
      <c r="D8681" s="104" t="inlineStr">
        <is>
          <t>Sud-Est</t>
        </is>
      </c>
      <c r="E8681" s="104" t="inlineStr">
        <is>
          <t>Sur place</t>
        </is>
      </c>
      <c r="F8681" s="104" t="n">
        <v>30</v>
      </c>
      <c r="G8681" s="159" t="n">
        <v>4282</v>
      </c>
      <c r="H8681" s="159" t="n">
        <v>11045</v>
      </c>
      <c r="I8681" s="160" t="n">
        <v>57699.99</v>
      </c>
      <c r="J8681" s="160" t="n">
        <v>1447.13</v>
      </c>
      <c r="K8681" s="160" t="n">
        <v>56252.86</v>
      </c>
      <c r="L8681" s="160" t="n">
        <v>16886.25</v>
      </c>
    </row>
    <row r="8682">
      <c r="A8682" s="176" t="n">
        <v>46174</v>
      </c>
      <c r="B8682" s="104" t="inlineStr">
        <is>
          <t>2025/26</t>
        </is>
      </c>
      <c r="C8682" s="104" t="inlineStr">
        <is>
          <t>HC-111</t>
        </is>
      </c>
      <c r="D8682" s="104" t="inlineStr">
        <is>
          <t>Sud-Est</t>
        </is>
      </c>
      <c r="E8682" s="104" t="inlineStr">
        <is>
          <t>À emporter</t>
        </is>
      </c>
      <c r="F8682" s="104" t="n">
        <v>29</v>
      </c>
      <c r="G8682" s="159" t="n">
        <v>3273</v>
      </c>
      <c r="H8682" s="159" t="n">
        <v>8317</v>
      </c>
      <c r="I8682" s="160" t="n">
        <v>40441.13</v>
      </c>
      <c r="J8682" s="160" t="n">
        <v>1309.83</v>
      </c>
      <c r="K8682" s="160" t="n">
        <v>39131.3</v>
      </c>
      <c r="L8682" s="160" t="n">
        <v>11598.99</v>
      </c>
    </row>
    <row r="8683">
      <c r="A8683" s="176" t="n">
        <v>46174</v>
      </c>
      <c r="B8683" s="104" t="inlineStr">
        <is>
          <t>2025/26</t>
        </is>
      </c>
      <c r="C8683" s="104" t="inlineStr">
        <is>
          <t>HC-112</t>
        </is>
      </c>
      <c r="D8683" s="104" t="inlineStr">
        <is>
          <t>Sud-Ouest</t>
        </is>
      </c>
      <c r="E8683" s="104" t="inlineStr">
        <is>
          <t>Drive</t>
        </is>
      </c>
      <c r="F8683" s="104" t="n">
        <v>29</v>
      </c>
      <c r="G8683" s="159" t="n">
        <v>837</v>
      </c>
      <c r="H8683" s="159" t="n">
        <v>2163</v>
      </c>
      <c r="I8683" s="160" t="n">
        <v>11944.44</v>
      </c>
      <c r="J8683" s="160" t="n">
        <v>356.05</v>
      </c>
      <c r="K8683" s="160" t="n">
        <v>11588.39</v>
      </c>
      <c r="L8683" s="160" t="n">
        <v>3402.23</v>
      </c>
    </row>
    <row r="8684">
      <c r="A8684" s="176" t="n">
        <v>46174</v>
      </c>
      <c r="B8684" s="104" t="inlineStr">
        <is>
          <t>2025/26</t>
        </is>
      </c>
      <c r="C8684" s="104" t="inlineStr">
        <is>
          <t>HC-112</t>
        </is>
      </c>
      <c r="D8684" s="104" t="inlineStr">
        <is>
          <t>Sud-Ouest</t>
        </is>
      </c>
      <c r="E8684" s="104" t="inlineStr">
        <is>
          <t>Livraison</t>
        </is>
      </c>
      <c r="F8684" s="104" t="n">
        <v>30</v>
      </c>
      <c r="G8684" s="159" t="n">
        <v>1139</v>
      </c>
      <c r="H8684" s="159" t="n">
        <v>2985</v>
      </c>
      <c r="I8684" s="160" t="n">
        <v>19486.53</v>
      </c>
      <c r="J8684" s="160" t="n">
        <v>1155.29</v>
      </c>
      <c r="K8684" s="160" t="n">
        <v>18331.24</v>
      </c>
      <c r="L8684" s="160" t="n">
        <v>5680.99</v>
      </c>
    </row>
    <row r="8685">
      <c r="A8685" s="176" t="n">
        <v>46174</v>
      </c>
      <c r="B8685" s="104" t="inlineStr">
        <is>
          <t>2025/26</t>
        </is>
      </c>
      <c r="C8685" s="104" t="inlineStr">
        <is>
          <t>HC-112</t>
        </is>
      </c>
      <c r="D8685" s="104" t="inlineStr">
        <is>
          <t>Sud-Ouest</t>
        </is>
      </c>
      <c r="E8685" s="104" t="inlineStr">
        <is>
          <t>Sur place</t>
        </is>
      </c>
      <c r="F8685" s="104" t="n">
        <v>30</v>
      </c>
      <c r="G8685" s="159" t="n">
        <v>2173</v>
      </c>
      <c r="H8685" s="159" t="n">
        <v>5651</v>
      </c>
      <c r="I8685" s="160" t="n">
        <v>29486.48</v>
      </c>
      <c r="J8685" s="160" t="n">
        <v>777.72</v>
      </c>
      <c r="K8685" s="160" t="n">
        <v>28708.76</v>
      </c>
      <c r="L8685" s="160" t="n">
        <v>8568.309999999999</v>
      </c>
    </row>
    <row r="8686">
      <c r="A8686" s="176" t="n">
        <v>46174</v>
      </c>
      <c r="B8686" s="104" t="inlineStr">
        <is>
          <t>2025/26</t>
        </is>
      </c>
      <c r="C8686" s="104" t="inlineStr">
        <is>
          <t>HC-112</t>
        </is>
      </c>
      <c r="D8686" s="104" t="inlineStr">
        <is>
          <t>Sud-Ouest</t>
        </is>
      </c>
      <c r="E8686" s="104" t="inlineStr">
        <is>
          <t>À emporter</t>
        </is>
      </c>
      <c r="F8686" s="104" t="n">
        <v>29</v>
      </c>
      <c r="G8686" s="159" t="n">
        <v>1610</v>
      </c>
      <c r="H8686" s="159" t="n">
        <v>4070</v>
      </c>
      <c r="I8686" s="160" t="n">
        <v>20195.75</v>
      </c>
      <c r="J8686" s="160" t="n">
        <v>604.62</v>
      </c>
      <c r="K8686" s="160" t="n">
        <v>19591.13</v>
      </c>
      <c r="L8686" s="160" t="n">
        <v>5756.38</v>
      </c>
    </row>
    <row r="8687">
      <c r="A8687" s="176" t="n">
        <v>46174</v>
      </c>
      <c r="B8687" s="104" t="inlineStr">
        <is>
          <t>2025/26</t>
        </is>
      </c>
      <c r="C8687" s="104" t="inlineStr">
        <is>
          <t>HC-113</t>
        </is>
      </c>
      <c r="D8687" s="104" t="inlineStr">
        <is>
          <t>Île-de-France</t>
        </is>
      </c>
      <c r="E8687" s="104" t="inlineStr">
        <is>
          <t>Drive</t>
        </is>
      </c>
      <c r="F8687" s="104" t="n">
        <v>30</v>
      </c>
      <c r="G8687" s="159" t="n">
        <v>1534</v>
      </c>
      <c r="H8687" s="159" t="n">
        <v>3938</v>
      </c>
      <c r="I8687" s="160" t="n">
        <v>22086.59</v>
      </c>
      <c r="J8687" s="160" t="n">
        <v>744.9299999999999</v>
      </c>
      <c r="K8687" s="160" t="n">
        <v>21341.66</v>
      </c>
      <c r="L8687" s="160" t="n">
        <v>6343.6</v>
      </c>
    </row>
    <row r="8688">
      <c r="A8688" s="176" t="n">
        <v>46174</v>
      </c>
      <c r="B8688" s="104" t="inlineStr">
        <is>
          <t>2025/26</t>
        </is>
      </c>
      <c r="C8688" s="104" t="inlineStr">
        <is>
          <t>HC-113</t>
        </is>
      </c>
      <c r="D8688" s="104" t="inlineStr">
        <is>
          <t>Île-de-France</t>
        </is>
      </c>
      <c r="E8688" s="104" t="inlineStr">
        <is>
          <t>Livraison</t>
        </is>
      </c>
      <c r="F8688" s="104" t="n">
        <v>30</v>
      </c>
      <c r="G8688" s="159" t="n">
        <v>1908</v>
      </c>
      <c r="H8688" s="159" t="n">
        <v>4875</v>
      </c>
      <c r="I8688" s="160" t="n">
        <v>32575.35</v>
      </c>
      <c r="J8688" s="160" t="n">
        <v>2088.67</v>
      </c>
      <c r="K8688" s="160" t="n">
        <v>30486.68</v>
      </c>
      <c r="L8688" s="160" t="n">
        <v>9427.389999999999</v>
      </c>
    </row>
    <row r="8689">
      <c r="A8689" s="176" t="n">
        <v>46174</v>
      </c>
      <c r="B8689" s="104" t="inlineStr">
        <is>
          <t>2025/26</t>
        </is>
      </c>
      <c r="C8689" s="104" t="inlineStr">
        <is>
          <t>HC-113</t>
        </is>
      </c>
      <c r="D8689" s="104" t="inlineStr">
        <is>
          <t>Île-de-France</t>
        </is>
      </c>
      <c r="E8689" s="104" t="inlineStr">
        <is>
          <t>Sur place</t>
        </is>
      </c>
      <c r="F8689" s="104" t="n">
        <v>30</v>
      </c>
      <c r="G8689" s="159" t="n">
        <v>3654</v>
      </c>
      <c r="H8689" s="159" t="n">
        <v>8993</v>
      </c>
      <c r="I8689" s="160" t="n">
        <v>49604.14</v>
      </c>
      <c r="J8689" s="160" t="n">
        <v>1496.16</v>
      </c>
      <c r="K8689" s="160" t="n">
        <v>48107.98</v>
      </c>
      <c r="L8689" s="160" t="n">
        <v>14420.28</v>
      </c>
    </row>
    <row r="8690">
      <c r="A8690" s="176" t="n">
        <v>46174</v>
      </c>
      <c r="B8690" s="104" t="inlineStr">
        <is>
          <t>2025/26</t>
        </is>
      </c>
      <c r="C8690" s="104" t="inlineStr">
        <is>
          <t>HC-113</t>
        </is>
      </c>
      <c r="D8690" s="104" t="inlineStr">
        <is>
          <t>Île-de-France</t>
        </is>
      </c>
      <c r="E8690" s="104" t="inlineStr">
        <is>
          <t>À emporter</t>
        </is>
      </c>
      <c r="F8690" s="104" t="n">
        <v>30</v>
      </c>
      <c r="G8690" s="159" t="n">
        <v>2829</v>
      </c>
      <c r="H8690" s="159" t="n">
        <v>7212</v>
      </c>
      <c r="I8690" s="160" t="n">
        <v>34943.68</v>
      </c>
      <c r="J8690" s="160" t="n">
        <v>975.9</v>
      </c>
      <c r="K8690" s="160" t="n">
        <v>33967.78</v>
      </c>
      <c r="L8690" s="160" t="n">
        <v>10116.05</v>
      </c>
    </row>
    <row r="8691">
      <c r="A8691" s="176" t="n">
        <v>46174</v>
      </c>
      <c r="B8691" s="104" t="inlineStr">
        <is>
          <t>2025/26</t>
        </is>
      </c>
      <c r="C8691" s="104" t="inlineStr">
        <is>
          <t>HC-114</t>
        </is>
      </c>
      <c r="D8691" s="104" t="inlineStr">
        <is>
          <t>Nord-Ouest</t>
        </is>
      </c>
      <c r="E8691" s="104" t="inlineStr">
        <is>
          <t>Drive</t>
        </is>
      </c>
      <c r="F8691" s="104" t="n">
        <v>30</v>
      </c>
      <c r="G8691" s="159" t="n">
        <v>882</v>
      </c>
      <c r="H8691" s="159" t="n">
        <v>2247</v>
      </c>
      <c r="I8691" s="160" t="n">
        <v>12724.53</v>
      </c>
      <c r="J8691" s="160" t="n">
        <v>359.37</v>
      </c>
      <c r="K8691" s="160" t="n">
        <v>12365.16</v>
      </c>
      <c r="L8691" s="160" t="n">
        <v>3685.97</v>
      </c>
    </row>
    <row r="8692">
      <c r="A8692" s="176" t="n">
        <v>46174</v>
      </c>
      <c r="B8692" s="104" t="inlineStr">
        <is>
          <t>2025/26</t>
        </is>
      </c>
      <c r="C8692" s="104" t="inlineStr">
        <is>
          <t>HC-114</t>
        </is>
      </c>
      <c r="D8692" s="104" t="inlineStr">
        <is>
          <t>Nord-Ouest</t>
        </is>
      </c>
      <c r="E8692" s="104" t="inlineStr">
        <is>
          <t>Livraison</t>
        </is>
      </c>
      <c r="F8692" s="104" t="n">
        <v>30</v>
      </c>
      <c r="G8692" s="159" t="n">
        <v>1079</v>
      </c>
      <c r="H8692" s="159" t="n">
        <v>2736</v>
      </c>
      <c r="I8692" s="160" t="n">
        <v>18769.98</v>
      </c>
      <c r="J8692" s="160" t="n">
        <v>1116.87</v>
      </c>
      <c r="K8692" s="160" t="n">
        <v>17653.11</v>
      </c>
      <c r="L8692" s="160" t="n">
        <v>5511.01</v>
      </c>
    </row>
    <row r="8693">
      <c r="A8693" s="176" t="n">
        <v>46174</v>
      </c>
      <c r="B8693" s="104" t="inlineStr">
        <is>
          <t>2025/26</t>
        </is>
      </c>
      <c r="C8693" s="104" t="inlineStr">
        <is>
          <t>HC-114</t>
        </is>
      </c>
      <c r="D8693" s="104" t="inlineStr">
        <is>
          <t>Nord-Ouest</t>
        </is>
      </c>
      <c r="E8693" s="104" t="inlineStr">
        <is>
          <t>Sur place</t>
        </is>
      </c>
      <c r="F8693" s="104" t="n">
        <v>30</v>
      </c>
      <c r="G8693" s="159" t="n">
        <v>2156</v>
      </c>
      <c r="H8693" s="159" t="n">
        <v>5503</v>
      </c>
      <c r="I8693" s="160" t="n">
        <v>29169.57</v>
      </c>
      <c r="J8693" s="160" t="n">
        <v>844.08</v>
      </c>
      <c r="K8693" s="160" t="n">
        <v>28325.49</v>
      </c>
      <c r="L8693" s="160" t="n">
        <v>8441.370000000001</v>
      </c>
    </row>
    <row r="8694">
      <c r="A8694" s="176" t="n">
        <v>46174</v>
      </c>
      <c r="B8694" s="104" t="inlineStr">
        <is>
          <t>2025/26</t>
        </is>
      </c>
      <c r="C8694" s="104" t="inlineStr">
        <is>
          <t>HC-114</t>
        </is>
      </c>
      <c r="D8694" s="104" t="inlineStr">
        <is>
          <t>Nord-Ouest</t>
        </is>
      </c>
      <c r="E8694" s="104" t="inlineStr">
        <is>
          <t>À emporter</t>
        </is>
      </c>
      <c r="F8694" s="104" t="n">
        <v>30</v>
      </c>
      <c r="G8694" s="159" t="n">
        <v>1662</v>
      </c>
      <c r="H8694" s="159" t="n">
        <v>4339</v>
      </c>
      <c r="I8694" s="160" t="n">
        <v>20541.58</v>
      </c>
      <c r="J8694" s="160" t="n">
        <v>595.09</v>
      </c>
      <c r="K8694" s="160" t="n">
        <v>19946.49</v>
      </c>
      <c r="L8694" s="160" t="n">
        <v>5898.47</v>
      </c>
    </row>
    <row r="8695">
      <c r="A8695" s="176" t="n">
        <v>46174</v>
      </c>
      <c r="B8695" s="104" t="inlineStr">
        <is>
          <t>2025/26</t>
        </is>
      </c>
      <c r="C8695" s="104" t="inlineStr">
        <is>
          <t>HC-115</t>
        </is>
      </c>
      <c r="D8695" s="104" t="inlineStr">
        <is>
          <t>Sud-Est</t>
        </is>
      </c>
      <c r="E8695" s="104" t="inlineStr">
        <is>
          <t>Livraison</t>
        </is>
      </c>
      <c r="F8695" s="104" t="n">
        <v>29</v>
      </c>
      <c r="G8695" s="159" t="n">
        <v>2028</v>
      </c>
      <c r="H8695" s="159" t="n">
        <v>5282</v>
      </c>
      <c r="I8695" s="160" t="n">
        <v>34416.65</v>
      </c>
      <c r="J8695" s="160" t="n">
        <v>2005.58</v>
      </c>
      <c r="K8695" s="160" t="n">
        <v>32411.07</v>
      </c>
      <c r="L8695" s="160" t="n">
        <v>13292.52</v>
      </c>
    </row>
    <row r="8696">
      <c r="A8696" s="176" t="n">
        <v>46174</v>
      </c>
      <c r="B8696" s="104" t="inlineStr">
        <is>
          <t>2025/26</t>
        </is>
      </c>
      <c r="C8696" s="104" t="inlineStr">
        <is>
          <t>HC-115</t>
        </is>
      </c>
      <c r="D8696" s="104" t="inlineStr">
        <is>
          <t>Sud-Est</t>
        </is>
      </c>
      <c r="E8696" s="104" t="inlineStr">
        <is>
          <t>Sur place</t>
        </is>
      </c>
      <c r="F8696" s="104" t="n">
        <v>29</v>
      </c>
      <c r="G8696" s="159" t="n">
        <v>3737</v>
      </c>
      <c r="H8696" s="159" t="n">
        <v>9431</v>
      </c>
      <c r="I8696" s="160" t="n">
        <v>50830.27</v>
      </c>
      <c r="J8696" s="160" t="n">
        <v>1652.94</v>
      </c>
      <c r="K8696" s="160" t="n">
        <v>49177.33</v>
      </c>
      <c r="L8696" s="160" t="n">
        <v>19605.37</v>
      </c>
    </row>
    <row r="8697">
      <c r="A8697" s="176" t="n">
        <v>46174</v>
      </c>
      <c r="B8697" s="104" t="inlineStr">
        <is>
          <t>2025/26</t>
        </is>
      </c>
      <c r="C8697" s="104" t="inlineStr">
        <is>
          <t>HC-115</t>
        </is>
      </c>
      <c r="D8697" s="104" t="inlineStr">
        <is>
          <t>Sud-Est</t>
        </is>
      </c>
      <c r="E8697" s="104" t="inlineStr">
        <is>
          <t>À emporter</t>
        </is>
      </c>
      <c r="F8697" s="104" t="n">
        <v>30</v>
      </c>
      <c r="G8697" s="159" t="n">
        <v>2962</v>
      </c>
      <c r="H8697" s="159" t="n">
        <v>7480</v>
      </c>
      <c r="I8697" s="160" t="n">
        <v>36873.85</v>
      </c>
      <c r="J8697" s="160" t="n">
        <v>1197.41</v>
      </c>
      <c r="K8697" s="160" t="n">
        <v>35676.44</v>
      </c>
      <c r="L8697" s="160" t="n">
        <v>14230.31</v>
      </c>
    </row>
    <row r="8698">
      <c r="A8698" s="176" t="n">
        <v>46174</v>
      </c>
      <c r="B8698" s="104" t="inlineStr">
        <is>
          <t>2025/26</t>
        </is>
      </c>
      <c r="C8698" s="104" t="inlineStr">
        <is>
          <t>HC-116</t>
        </is>
      </c>
      <c r="D8698" s="104" t="inlineStr">
        <is>
          <t>Sud-Ouest</t>
        </is>
      </c>
      <c r="E8698" s="104" t="inlineStr">
        <is>
          <t>Livraison</t>
        </is>
      </c>
      <c r="F8698" s="104" t="n">
        <v>30</v>
      </c>
      <c r="G8698" s="159" t="n">
        <v>1910</v>
      </c>
      <c r="H8698" s="159" t="n">
        <v>4920</v>
      </c>
      <c r="I8698" s="160" t="n">
        <v>32277.06</v>
      </c>
      <c r="J8698" s="160" t="n">
        <v>1953.56</v>
      </c>
      <c r="K8698" s="160" t="n">
        <v>30323.5</v>
      </c>
      <c r="L8698" s="160" t="n">
        <v>9373.809999999999</v>
      </c>
    </row>
    <row r="8699">
      <c r="A8699" s="176" t="n">
        <v>46174</v>
      </c>
      <c r="B8699" s="104" t="inlineStr">
        <is>
          <t>2025/26</t>
        </is>
      </c>
      <c r="C8699" s="104" t="inlineStr">
        <is>
          <t>HC-116</t>
        </is>
      </c>
      <c r="D8699" s="104" t="inlineStr">
        <is>
          <t>Sud-Ouest</t>
        </is>
      </c>
      <c r="E8699" s="104" t="inlineStr">
        <is>
          <t>Sur place</t>
        </is>
      </c>
      <c r="F8699" s="104" t="n">
        <v>30</v>
      </c>
      <c r="G8699" s="159" t="n">
        <v>3519</v>
      </c>
      <c r="H8699" s="159" t="n">
        <v>8965</v>
      </c>
      <c r="I8699" s="160" t="n">
        <v>47398.86</v>
      </c>
      <c r="J8699" s="160" t="n">
        <v>1408.66</v>
      </c>
      <c r="K8699" s="160" t="n">
        <v>45990.2</v>
      </c>
      <c r="L8699" s="160" t="n">
        <v>13583.51</v>
      </c>
    </row>
    <row r="8700">
      <c r="A8700" s="176" t="n">
        <v>46174</v>
      </c>
      <c r="B8700" s="104" t="inlineStr">
        <is>
          <t>2025/26</t>
        </is>
      </c>
      <c r="C8700" s="104" t="inlineStr">
        <is>
          <t>HC-116</t>
        </is>
      </c>
      <c r="D8700" s="104" t="inlineStr">
        <is>
          <t>Sud-Ouest</t>
        </is>
      </c>
      <c r="E8700" s="104" t="inlineStr">
        <is>
          <t>À emporter</t>
        </is>
      </c>
      <c r="F8700" s="104" t="n">
        <v>29</v>
      </c>
      <c r="G8700" s="159" t="n">
        <v>2616</v>
      </c>
      <c r="H8700" s="159" t="n">
        <v>6809</v>
      </c>
      <c r="I8700" s="160" t="n">
        <v>32347.17</v>
      </c>
      <c r="J8700" s="160" t="n">
        <v>972.8200000000001</v>
      </c>
      <c r="K8700" s="160" t="n">
        <v>31374.35</v>
      </c>
      <c r="L8700" s="160" t="n">
        <v>9355.790000000001</v>
      </c>
    </row>
    <row r="8701">
      <c r="A8701" s="176" t="n">
        <v>46174</v>
      </c>
      <c r="B8701" s="104" t="inlineStr">
        <is>
          <t>2025/26</t>
        </is>
      </c>
      <c r="C8701" s="104" t="inlineStr">
        <is>
          <t>HC-117</t>
        </is>
      </c>
      <c r="D8701" s="104" t="inlineStr">
        <is>
          <t>Île-de-France</t>
        </is>
      </c>
      <c r="E8701" s="104" t="inlineStr">
        <is>
          <t>Drive</t>
        </is>
      </c>
      <c r="F8701" s="104" t="n">
        <v>28</v>
      </c>
      <c r="G8701" s="159" t="n">
        <v>1264</v>
      </c>
      <c r="H8701" s="159" t="n">
        <v>3135</v>
      </c>
      <c r="I8701" s="160" t="n">
        <v>18020.31</v>
      </c>
      <c r="J8701" s="160" t="n">
        <v>547.26</v>
      </c>
      <c r="K8701" s="160" t="n">
        <v>17473.05</v>
      </c>
      <c r="L8701" s="160" t="n">
        <v>5222.29</v>
      </c>
    </row>
    <row r="8702">
      <c r="A8702" s="176" t="n">
        <v>46174</v>
      </c>
      <c r="B8702" s="104" t="inlineStr">
        <is>
          <t>2025/26</t>
        </is>
      </c>
      <c r="C8702" s="104" t="inlineStr">
        <is>
          <t>HC-117</t>
        </is>
      </c>
      <c r="D8702" s="104" t="inlineStr">
        <is>
          <t>Île-de-France</t>
        </is>
      </c>
      <c r="E8702" s="104" t="inlineStr">
        <is>
          <t>Livraison</t>
        </is>
      </c>
      <c r="F8702" s="104" t="n">
        <v>30</v>
      </c>
      <c r="G8702" s="159" t="n">
        <v>1671</v>
      </c>
      <c r="H8702" s="159" t="n">
        <v>4228</v>
      </c>
      <c r="I8702" s="160" t="n">
        <v>28880.59</v>
      </c>
      <c r="J8702" s="160" t="n">
        <v>1655.98</v>
      </c>
      <c r="K8702" s="160" t="n">
        <v>27224.61</v>
      </c>
      <c r="L8702" s="160" t="n">
        <v>8452.200000000001</v>
      </c>
    </row>
    <row r="8703">
      <c r="A8703" s="176" t="n">
        <v>46174</v>
      </c>
      <c r="B8703" s="104" t="inlineStr">
        <is>
          <t>2025/26</t>
        </is>
      </c>
      <c r="C8703" s="104" t="inlineStr">
        <is>
          <t>HC-117</t>
        </is>
      </c>
      <c r="D8703" s="104" t="inlineStr">
        <is>
          <t>Île-de-France</t>
        </is>
      </c>
      <c r="E8703" s="104" t="inlineStr">
        <is>
          <t>Sur place</t>
        </is>
      </c>
      <c r="F8703" s="104" t="n">
        <v>30</v>
      </c>
      <c r="G8703" s="159" t="n">
        <v>3156</v>
      </c>
      <c r="H8703" s="159" t="n">
        <v>7960</v>
      </c>
      <c r="I8703" s="160" t="n">
        <v>42560.5</v>
      </c>
      <c r="J8703" s="160" t="n">
        <v>1243.93</v>
      </c>
      <c r="K8703" s="160" t="n">
        <v>41316.57</v>
      </c>
      <c r="L8703" s="160" t="n">
        <v>12311.98</v>
      </c>
    </row>
    <row r="8704">
      <c r="A8704" s="176" t="n">
        <v>46174</v>
      </c>
      <c r="B8704" s="104" t="inlineStr">
        <is>
          <t>2025/26</t>
        </is>
      </c>
      <c r="C8704" s="104" t="inlineStr">
        <is>
          <t>HC-117</t>
        </is>
      </c>
      <c r="D8704" s="104" t="inlineStr">
        <is>
          <t>Île-de-France</t>
        </is>
      </c>
      <c r="E8704" s="104" t="inlineStr">
        <is>
          <t>À emporter</t>
        </is>
      </c>
      <c r="F8704" s="104" t="n">
        <v>30</v>
      </c>
      <c r="G8704" s="159" t="n">
        <v>2528</v>
      </c>
      <c r="H8704" s="159" t="n">
        <v>6442</v>
      </c>
      <c r="I8704" s="160" t="n">
        <v>31448.61</v>
      </c>
      <c r="J8704" s="160" t="n">
        <v>1005.81</v>
      </c>
      <c r="K8704" s="160" t="n">
        <v>30442.8</v>
      </c>
      <c r="L8704" s="160" t="n">
        <v>9099.719999999999</v>
      </c>
    </row>
    <row r="8705">
      <c r="A8705" s="176" t="n">
        <v>46174</v>
      </c>
      <c r="B8705" s="104" t="inlineStr">
        <is>
          <t>2025/26</t>
        </is>
      </c>
      <c r="C8705" s="104" t="inlineStr">
        <is>
          <t>HC-118</t>
        </is>
      </c>
      <c r="D8705" s="104" t="inlineStr">
        <is>
          <t>Nord-Ouest</t>
        </is>
      </c>
      <c r="E8705" s="104" t="inlineStr">
        <is>
          <t>Livraison</t>
        </is>
      </c>
      <c r="F8705" s="104" t="n">
        <v>30</v>
      </c>
      <c r="G8705" s="159" t="n">
        <v>2517</v>
      </c>
      <c r="H8705" s="159" t="n">
        <v>6460</v>
      </c>
      <c r="I8705" s="160" t="n">
        <v>43847.91</v>
      </c>
      <c r="J8705" s="160" t="n">
        <v>2510.62</v>
      </c>
      <c r="K8705" s="160" t="n">
        <v>41337.29</v>
      </c>
      <c r="L8705" s="160" t="n">
        <v>12766.68</v>
      </c>
    </row>
    <row r="8706">
      <c r="A8706" s="176" t="n">
        <v>46174</v>
      </c>
      <c r="B8706" s="104" t="inlineStr">
        <is>
          <t>2025/26</t>
        </is>
      </c>
      <c r="C8706" s="104" t="inlineStr">
        <is>
          <t>HC-118</t>
        </is>
      </c>
      <c r="D8706" s="104" t="inlineStr">
        <is>
          <t>Nord-Ouest</t>
        </is>
      </c>
      <c r="E8706" s="104" t="inlineStr">
        <is>
          <t>Sur place</t>
        </is>
      </c>
      <c r="F8706" s="104" t="n">
        <v>30</v>
      </c>
      <c r="G8706" s="159" t="n">
        <v>4898</v>
      </c>
      <c r="H8706" s="159" t="n">
        <v>12478</v>
      </c>
      <c r="I8706" s="160" t="n">
        <v>66268.67999999999</v>
      </c>
      <c r="J8706" s="160" t="n">
        <v>2049.47</v>
      </c>
      <c r="K8706" s="160" t="n">
        <v>64219.21</v>
      </c>
      <c r="L8706" s="160" t="n">
        <v>19208.32</v>
      </c>
    </row>
    <row r="8707">
      <c r="A8707" s="176" t="n">
        <v>46174</v>
      </c>
      <c r="B8707" s="104" t="inlineStr">
        <is>
          <t>2025/26</t>
        </is>
      </c>
      <c r="C8707" s="104" t="inlineStr">
        <is>
          <t>HC-118</t>
        </is>
      </c>
      <c r="D8707" s="104" t="inlineStr">
        <is>
          <t>Nord-Ouest</t>
        </is>
      </c>
      <c r="E8707" s="104" t="inlineStr">
        <is>
          <t>À emporter</t>
        </is>
      </c>
      <c r="F8707" s="104" t="n">
        <v>30</v>
      </c>
      <c r="G8707" s="159" t="n">
        <v>3827</v>
      </c>
      <c r="H8707" s="159" t="n">
        <v>9640</v>
      </c>
      <c r="I8707" s="160" t="n">
        <v>47905.25</v>
      </c>
      <c r="J8707" s="160" t="n">
        <v>1610.54</v>
      </c>
      <c r="K8707" s="160" t="n">
        <v>46294.71</v>
      </c>
      <c r="L8707" s="160" t="n">
        <v>13778.92</v>
      </c>
    </row>
    <row r="8708">
      <c r="A8708" s="176" t="n">
        <v>46174</v>
      </c>
      <c r="B8708" s="104" t="inlineStr">
        <is>
          <t>2025/26</t>
        </is>
      </c>
      <c r="C8708" s="104" t="inlineStr">
        <is>
          <t>HC-119</t>
        </is>
      </c>
      <c r="D8708" s="104" t="inlineStr">
        <is>
          <t>Sud-Est</t>
        </is>
      </c>
      <c r="E8708" s="104" t="inlineStr">
        <is>
          <t>Livraison</t>
        </is>
      </c>
      <c r="F8708" s="104" t="n">
        <v>30</v>
      </c>
      <c r="G8708" s="159" t="n">
        <v>1764</v>
      </c>
      <c r="H8708" s="159" t="n">
        <v>4485</v>
      </c>
      <c r="I8708" s="160" t="n">
        <v>30059.88</v>
      </c>
      <c r="J8708" s="160" t="n">
        <v>1849.18</v>
      </c>
      <c r="K8708" s="160" t="n">
        <v>28210.7</v>
      </c>
      <c r="L8708" s="160" t="n">
        <v>8768.440000000001</v>
      </c>
    </row>
    <row r="8709">
      <c r="A8709" s="176" t="n">
        <v>46174</v>
      </c>
      <c r="B8709" s="104" t="inlineStr">
        <is>
          <t>2025/26</t>
        </is>
      </c>
      <c r="C8709" s="104" t="inlineStr">
        <is>
          <t>HC-119</t>
        </is>
      </c>
      <c r="D8709" s="104" t="inlineStr">
        <is>
          <t>Sud-Est</t>
        </is>
      </c>
      <c r="E8709" s="104" t="inlineStr">
        <is>
          <t>Sur place</t>
        </is>
      </c>
      <c r="F8709" s="104" t="n">
        <v>30</v>
      </c>
      <c r="G8709" s="159" t="n">
        <v>3363</v>
      </c>
      <c r="H8709" s="159" t="n">
        <v>8596</v>
      </c>
      <c r="I8709" s="160" t="n">
        <v>45480.25</v>
      </c>
      <c r="J8709" s="160" t="n">
        <v>1249.1</v>
      </c>
      <c r="K8709" s="160" t="n">
        <v>44231.15</v>
      </c>
      <c r="L8709" s="160" t="n">
        <v>13199.32</v>
      </c>
    </row>
    <row r="8710">
      <c r="A8710" s="176" t="n">
        <v>46174</v>
      </c>
      <c r="B8710" s="104" t="inlineStr">
        <is>
          <t>2025/26</t>
        </is>
      </c>
      <c r="C8710" s="104" t="inlineStr">
        <is>
          <t>HC-119</t>
        </is>
      </c>
      <c r="D8710" s="104" t="inlineStr">
        <is>
          <t>Sud-Est</t>
        </is>
      </c>
      <c r="E8710" s="104" t="inlineStr">
        <is>
          <t>À emporter</t>
        </is>
      </c>
      <c r="F8710" s="104" t="n">
        <v>28</v>
      </c>
      <c r="G8710" s="159" t="n">
        <v>2332</v>
      </c>
      <c r="H8710" s="159" t="n">
        <v>6056</v>
      </c>
      <c r="I8710" s="160" t="n">
        <v>28698.81</v>
      </c>
      <c r="J8710" s="160" t="n">
        <v>775.12</v>
      </c>
      <c r="K8710" s="160" t="n">
        <v>27923.69</v>
      </c>
      <c r="L8710" s="160" t="n">
        <v>8338.34</v>
      </c>
    </row>
    <row r="8711">
      <c r="A8711" s="176" t="n">
        <v>46174</v>
      </c>
      <c r="B8711" s="104" t="inlineStr">
        <is>
          <t>2025/26</t>
        </is>
      </c>
      <c r="C8711" s="104" t="inlineStr">
        <is>
          <t>HC-120</t>
        </is>
      </c>
      <c r="D8711" s="104" t="inlineStr">
        <is>
          <t>Sud-Ouest</t>
        </is>
      </c>
      <c r="E8711" s="104" t="inlineStr">
        <is>
          <t>Drive</t>
        </is>
      </c>
      <c r="F8711" s="104" t="n">
        <v>30</v>
      </c>
      <c r="G8711" s="159" t="n">
        <v>1036</v>
      </c>
      <c r="H8711" s="159" t="n">
        <v>2593</v>
      </c>
      <c r="I8711" s="160" t="n">
        <v>14817.75</v>
      </c>
      <c r="J8711" s="160" t="n">
        <v>449.5</v>
      </c>
      <c r="K8711" s="160" t="n">
        <v>14368.25</v>
      </c>
      <c r="L8711" s="160" t="n">
        <v>4285.48</v>
      </c>
    </row>
    <row r="8712">
      <c r="A8712" s="176" t="n">
        <v>46174</v>
      </c>
      <c r="B8712" s="104" t="inlineStr">
        <is>
          <t>2025/26</t>
        </is>
      </c>
      <c r="C8712" s="104" t="inlineStr">
        <is>
          <t>HC-120</t>
        </is>
      </c>
      <c r="D8712" s="104" t="inlineStr">
        <is>
          <t>Sud-Ouest</t>
        </is>
      </c>
      <c r="E8712" s="104" t="inlineStr">
        <is>
          <t>Livraison</t>
        </is>
      </c>
      <c r="F8712" s="104" t="n">
        <v>30</v>
      </c>
      <c r="G8712" s="159" t="n">
        <v>1351</v>
      </c>
      <c r="H8712" s="159" t="n">
        <v>3449</v>
      </c>
      <c r="I8712" s="160" t="n">
        <v>22924.68</v>
      </c>
      <c r="J8712" s="160" t="n">
        <v>1397.31</v>
      </c>
      <c r="K8712" s="160" t="n">
        <v>21527.37</v>
      </c>
      <c r="L8712" s="160" t="n">
        <v>6653.53</v>
      </c>
    </row>
    <row r="8713">
      <c r="A8713" s="176" t="n">
        <v>46174</v>
      </c>
      <c r="B8713" s="104" t="inlineStr">
        <is>
          <t>2025/26</t>
        </is>
      </c>
      <c r="C8713" s="104" t="inlineStr">
        <is>
          <t>HC-120</t>
        </is>
      </c>
      <c r="D8713" s="104" t="inlineStr">
        <is>
          <t>Sud-Ouest</t>
        </is>
      </c>
      <c r="E8713" s="104" t="inlineStr">
        <is>
          <t>Sur place</t>
        </is>
      </c>
      <c r="F8713" s="104" t="n">
        <v>30</v>
      </c>
      <c r="G8713" s="159" t="n">
        <v>2408</v>
      </c>
      <c r="H8713" s="159" t="n">
        <v>6214</v>
      </c>
      <c r="I8713" s="160" t="n">
        <v>32584.87</v>
      </c>
      <c r="J8713" s="160" t="n">
        <v>1012.6</v>
      </c>
      <c r="K8713" s="160" t="n">
        <v>31572.27</v>
      </c>
      <c r="L8713" s="160" t="n">
        <v>9405.59</v>
      </c>
    </row>
    <row r="8714">
      <c r="A8714" s="176" t="n">
        <v>46174</v>
      </c>
      <c r="B8714" s="104" t="inlineStr">
        <is>
          <t>2025/26</t>
        </is>
      </c>
      <c r="C8714" s="104" t="inlineStr">
        <is>
          <t>HC-120</t>
        </is>
      </c>
      <c r="D8714" s="104" t="inlineStr">
        <is>
          <t>Sud-Ouest</t>
        </is>
      </c>
      <c r="E8714" s="104" t="inlineStr">
        <is>
          <t>À emporter</t>
        </is>
      </c>
      <c r="F8714" s="104" t="n">
        <v>30</v>
      </c>
      <c r="G8714" s="159" t="n">
        <v>1921</v>
      </c>
      <c r="H8714" s="159" t="n">
        <v>4869</v>
      </c>
      <c r="I8714" s="160" t="n">
        <v>23686.47</v>
      </c>
      <c r="J8714" s="160" t="n">
        <v>650.39</v>
      </c>
      <c r="K8714" s="160" t="n">
        <v>23036.08</v>
      </c>
      <c r="L8714" s="160" t="n">
        <v>6886.32</v>
      </c>
    </row>
    <row r="8715">
      <c r="A8715" s="176" t="n">
        <v>46204</v>
      </c>
      <c r="B8715" s="104" t="inlineStr">
        <is>
          <t>2025/26</t>
        </is>
      </c>
      <c r="C8715" s="104" t="inlineStr">
        <is>
          <t>HC-001</t>
        </is>
      </c>
      <c r="D8715" s="104" t="inlineStr">
        <is>
          <t>Île-de-France</t>
        </is>
      </c>
      <c r="E8715" s="104" t="inlineStr">
        <is>
          <t>Livraison</t>
        </is>
      </c>
      <c r="F8715" s="104" t="n">
        <v>30</v>
      </c>
      <c r="G8715" s="159" t="n">
        <v>3073</v>
      </c>
      <c r="H8715" s="159" t="n">
        <v>7711</v>
      </c>
      <c r="I8715" s="160" t="n">
        <v>53312.15</v>
      </c>
      <c r="J8715" s="160" t="n">
        <v>3329.19</v>
      </c>
      <c r="K8715" s="160" t="n">
        <v>49982.96</v>
      </c>
      <c r="L8715" s="160" t="n">
        <v>15418.23</v>
      </c>
    </row>
    <row r="8716">
      <c r="A8716" s="176" t="n">
        <v>46204</v>
      </c>
      <c r="B8716" s="104" t="inlineStr">
        <is>
          <t>2025/26</t>
        </is>
      </c>
      <c r="C8716" s="104" t="inlineStr">
        <is>
          <t>HC-001</t>
        </is>
      </c>
      <c r="D8716" s="104" t="inlineStr">
        <is>
          <t>Île-de-France</t>
        </is>
      </c>
      <c r="E8716" s="104" t="inlineStr">
        <is>
          <t>Sur place</t>
        </is>
      </c>
      <c r="F8716" s="104" t="n">
        <v>31</v>
      </c>
      <c r="G8716" s="159" t="n">
        <v>6205</v>
      </c>
      <c r="H8716" s="159" t="n">
        <v>15472</v>
      </c>
      <c r="I8716" s="160" t="n">
        <v>84394.27</v>
      </c>
      <c r="J8716" s="160" t="n">
        <v>2958.61</v>
      </c>
      <c r="K8716" s="160" t="n">
        <v>81435.66</v>
      </c>
      <c r="L8716" s="160" t="n">
        <v>24232.65</v>
      </c>
    </row>
    <row r="8717">
      <c r="A8717" s="176" t="n">
        <v>46204</v>
      </c>
      <c r="B8717" s="104" t="inlineStr">
        <is>
          <t>2025/26</t>
        </is>
      </c>
      <c r="C8717" s="104" t="inlineStr">
        <is>
          <t>HC-001</t>
        </is>
      </c>
      <c r="D8717" s="104" t="inlineStr">
        <is>
          <t>Île-de-France</t>
        </is>
      </c>
      <c r="E8717" s="104" t="inlineStr">
        <is>
          <t>À emporter</t>
        </is>
      </c>
      <c r="F8717" s="104" t="n">
        <v>31</v>
      </c>
      <c r="G8717" s="159" t="n">
        <v>4828</v>
      </c>
      <c r="H8717" s="159" t="n">
        <v>12035</v>
      </c>
      <c r="I8717" s="160" t="n">
        <v>60341.44</v>
      </c>
      <c r="J8717" s="160" t="n">
        <v>1697.47</v>
      </c>
      <c r="K8717" s="160" t="n">
        <v>58643.97</v>
      </c>
      <c r="L8717" s="160" t="n">
        <v>17524.94</v>
      </c>
    </row>
    <row r="8718">
      <c r="A8718" s="176" t="n">
        <v>46204</v>
      </c>
      <c r="B8718" s="104" t="inlineStr">
        <is>
          <t>2025/26</t>
        </is>
      </c>
      <c r="C8718" s="104" t="inlineStr">
        <is>
          <t>HC-002</t>
        </is>
      </c>
      <c r="D8718" s="104" t="inlineStr">
        <is>
          <t>Nord-Ouest</t>
        </is>
      </c>
      <c r="E8718" s="104" t="inlineStr">
        <is>
          <t>Drive</t>
        </is>
      </c>
      <c r="F8718" s="104" t="n">
        <v>31</v>
      </c>
      <c r="G8718" s="159" t="n">
        <v>1173</v>
      </c>
      <c r="H8718" s="159" t="n">
        <v>3033</v>
      </c>
      <c r="I8718" s="160" t="n">
        <v>16881.49</v>
      </c>
      <c r="J8718" s="160" t="n">
        <v>443.57</v>
      </c>
      <c r="K8718" s="160" t="n">
        <v>16437.92</v>
      </c>
      <c r="L8718" s="160" t="n">
        <v>4909.15</v>
      </c>
    </row>
    <row r="8719">
      <c r="A8719" s="176" t="n">
        <v>46204</v>
      </c>
      <c r="B8719" s="104" t="inlineStr">
        <is>
          <t>2025/26</t>
        </is>
      </c>
      <c r="C8719" s="104" t="inlineStr">
        <is>
          <t>HC-002</t>
        </is>
      </c>
      <c r="D8719" s="104" t="inlineStr">
        <is>
          <t>Nord-Ouest</t>
        </is>
      </c>
      <c r="E8719" s="104" t="inlineStr">
        <is>
          <t>Livraison</t>
        </is>
      </c>
      <c r="F8719" s="104" t="n">
        <v>31</v>
      </c>
      <c r="G8719" s="159" t="n">
        <v>1550</v>
      </c>
      <c r="H8719" s="159" t="n">
        <v>3823</v>
      </c>
      <c r="I8719" s="160" t="n">
        <v>26417.91</v>
      </c>
      <c r="J8719" s="160" t="n">
        <v>1486.64</v>
      </c>
      <c r="K8719" s="160" t="n">
        <v>24931.27</v>
      </c>
      <c r="L8719" s="160" t="n">
        <v>7709.66</v>
      </c>
    </row>
    <row r="8720">
      <c r="A8720" s="176" t="n">
        <v>46204</v>
      </c>
      <c r="B8720" s="104" t="inlineStr">
        <is>
          <t>2025/26</t>
        </is>
      </c>
      <c r="C8720" s="104" t="inlineStr">
        <is>
          <t>HC-002</t>
        </is>
      </c>
      <c r="D8720" s="104" t="inlineStr">
        <is>
          <t>Nord-Ouest</t>
        </is>
      </c>
      <c r="E8720" s="104" t="inlineStr">
        <is>
          <t>Sur place</t>
        </is>
      </c>
      <c r="F8720" s="104" t="n">
        <v>30</v>
      </c>
      <c r="G8720" s="159" t="n">
        <v>2712</v>
      </c>
      <c r="H8720" s="159" t="n">
        <v>6958</v>
      </c>
      <c r="I8720" s="160" t="n">
        <v>36551.96</v>
      </c>
      <c r="J8720" s="160" t="n">
        <v>1160.14</v>
      </c>
      <c r="K8720" s="160" t="n">
        <v>35391.82</v>
      </c>
      <c r="L8720" s="160" t="n">
        <v>10598.88</v>
      </c>
    </row>
    <row r="8721">
      <c r="A8721" s="176" t="n">
        <v>46204</v>
      </c>
      <c r="B8721" s="104" t="inlineStr">
        <is>
          <t>2025/26</t>
        </is>
      </c>
      <c r="C8721" s="104" t="inlineStr">
        <is>
          <t>HC-002</t>
        </is>
      </c>
      <c r="D8721" s="104" t="inlineStr">
        <is>
          <t>Nord-Ouest</t>
        </is>
      </c>
      <c r="E8721" s="104" t="inlineStr">
        <is>
          <t>À emporter</t>
        </is>
      </c>
      <c r="F8721" s="104" t="n">
        <v>31</v>
      </c>
      <c r="G8721" s="159" t="n">
        <v>2200</v>
      </c>
      <c r="H8721" s="159" t="n">
        <v>5591</v>
      </c>
      <c r="I8721" s="160" t="n">
        <v>27305.54</v>
      </c>
      <c r="J8721" s="160" t="n">
        <v>760.01</v>
      </c>
      <c r="K8721" s="160" t="n">
        <v>26545.53</v>
      </c>
      <c r="L8721" s="160" t="n">
        <v>7954.08</v>
      </c>
    </row>
    <row r="8722">
      <c r="A8722" s="176" t="n">
        <v>46204</v>
      </c>
      <c r="B8722" s="104" t="inlineStr">
        <is>
          <t>2025/26</t>
        </is>
      </c>
      <c r="C8722" s="104" t="inlineStr">
        <is>
          <t>HC-003</t>
        </is>
      </c>
      <c r="D8722" s="104" t="inlineStr">
        <is>
          <t>Sud-Est</t>
        </is>
      </c>
      <c r="E8722" s="104" t="inlineStr">
        <is>
          <t>Drive</t>
        </is>
      </c>
      <c r="F8722" s="104" t="n">
        <v>30</v>
      </c>
      <c r="G8722" s="159" t="n">
        <v>1568</v>
      </c>
      <c r="H8722" s="159" t="n">
        <v>3939</v>
      </c>
      <c r="I8722" s="160" t="n">
        <v>22131.74</v>
      </c>
      <c r="J8722" s="160" t="n">
        <v>583.1900000000001</v>
      </c>
      <c r="K8722" s="160" t="n">
        <v>21548.55</v>
      </c>
      <c r="L8722" s="160" t="n">
        <v>6415.72</v>
      </c>
    </row>
    <row r="8723">
      <c r="A8723" s="176" t="n">
        <v>46204</v>
      </c>
      <c r="B8723" s="104" t="inlineStr">
        <is>
          <t>2025/26</t>
        </is>
      </c>
      <c r="C8723" s="104" t="inlineStr">
        <is>
          <t>HC-003</t>
        </is>
      </c>
      <c r="D8723" s="104" t="inlineStr">
        <is>
          <t>Sud-Est</t>
        </is>
      </c>
      <c r="E8723" s="104" t="inlineStr">
        <is>
          <t>Livraison</t>
        </is>
      </c>
      <c r="F8723" s="104" t="n">
        <v>31</v>
      </c>
      <c r="G8723" s="159" t="n">
        <v>2056</v>
      </c>
      <c r="H8723" s="159" t="n">
        <v>5158</v>
      </c>
      <c r="I8723" s="160" t="n">
        <v>35621.72</v>
      </c>
      <c r="J8723" s="160" t="n">
        <v>2183.92</v>
      </c>
      <c r="K8723" s="160" t="n">
        <v>33437.8</v>
      </c>
      <c r="L8723" s="160" t="n">
        <v>10373.3</v>
      </c>
    </row>
    <row r="8724">
      <c r="A8724" s="176" t="n">
        <v>46204</v>
      </c>
      <c r="B8724" s="104" t="inlineStr">
        <is>
          <t>2025/26</t>
        </is>
      </c>
      <c r="C8724" s="104" t="inlineStr">
        <is>
          <t>HC-003</t>
        </is>
      </c>
      <c r="D8724" s="104" t="inlineStr">
        <is>
          <t>Sud-Est</t>
        </is>
      </c>
      <c r="E8724" s="104" t="inlineStr">
        <is>
          <t>Sur place</t>
        </is>
      </c>
      <c r="F8724" s="104" t="n">
        <v>31</v>
      </c>
      <c r="G8724" s="159" t="n">
        <v>3806</v>
      </c>
      <c r="H8724" s="159" t="n">
        <v>9823</v>
      </c>
      <c r="I8724" s="160" t="n">
        <v>51361.09</v>
      </c>
      <c r="J8724" s="160" t="n">
        <v>1490.35</v>
      </c>
      <c r="K8724" s="160" t="n">
        <v>49870.74</v>
      </c>
      <c r="L8724" s="160" t="n">
        <v>14868.17</v>
      </c>
    </row>
    <row r="8725">
      <c r="A8725" s="176" t="n">
        <v>46204</v>
      </c>
      <c r="B8725" s="104" t="inlineStr">
        <is>
          <t>2025/26</t>
        </is>
      </c>
      <c r="C8725" s="104" t="inlineStr">
        <is>
          <t>HC-003</t>
        </is>
      </c>
      <c r="D8725" s="104" t="inlineStr">
        <is>
          <t>Sud-Est</t>
        </is>
      </c>
      <c r="E8725" s="104" t="inlineStr">
        <is>
          <t>À emporter</t>
        </is>
      </c>
      <c r="F8725" s="104" t="n">
        <v>31</v>
      </c>
      <c r="G8725" s="159" t="n">
        <v>2889</v>
      </c>
      <c r="H8725" s="159" t="n">
        <v>7412</v>
      </c>
      <c r="I8725" s="160" t="n">
        <v>35452.01</v>
      </c>
      <c r="J8725" s="160" t="n">
        <v>1089.2</v>
      </c>
      <c r="K8725" s="160" t="n">
        <v>34362.81</v>
      </c>
      <c r="L8725" s="160" t="n">
        <v>10250.21</v>
      </c>
    </row>
    <row r="8726">
      <c r="A8726" s="176" t="n">
        <v>46204</v>
      </c>
      <c r="B8726" s="104" t="inlineStr">
        <is>
          <t>2025/26</t>
        </is>
      </c>
      <c r="C8726" s="104" t="inlineStr">
        <is>
          <t>HC-004</t>
        </is>
      </c>
      <c r="D8726" s="104" t="inlineStr">
        <is>
          <t>Sud-Ouest</t>
        </is>
      </c>
      <c r="E8726" s="104" t="inlineStr">
        <is>
          <t>Drive</t>
        </is>
      </c>
      <c r="F8726" s="104" t="n">
        <v>31</v>
      </c>
      <c r="G8726" s="159" t="n">
        <v>1646</v>
      </c>
      <c r="H8726" s="159" t="n">
        <v>4202</v>
      </c>
      <c r="I8726" s="160" t="n">
        <v>23780.11</v>
      </c>
      <c r="J8726" s="160" t="n">
        <v>669.5599999999999</v>
      </c>
      <c r="K8726" s="160" t="n">
        <v>23110.55</v>
      </c>
      <c r="L8726" s="160" t="n">
        <v>6872.84</v>
      </c>
    </row>
    <row r="8727">
      <c r="A8727" s="176" t="n">
        <v>46204</v>
      </c>
      <c r="B8727" s="104" t="inlineStr">
        <is>
          <t>2025/26</t>
        </is>
      </c>
      <c r="C8727" s="104" t="inlineStr">
        <is>
          <t>HC-004</t>
        </is>
      </c>
      <c r="D8727" s="104" t="inlineStr">
        <is>
          <t>Sud-Ouest</t>
        </is>
      </c>
      <c r="E8727" s="104" t="inlineStr">
        <is>
          <t>Livraison</t>
        </is>
      </c>
      <c r="F8727" s="104" t="n">
        <v>31</v>
      </c>
      <c r="G8727" s="159" t="n">
        <v>2052</v>
      </c>
      <c r="H8727" s="159" t="n">
        <v>5286</v>
      </c>
      <c r="I8727" s="160" t="n">
        <v>35130.71</v>
      </c>
      <c r="J8727" s="160" t="n">
        <v>2204.37</v>
      </c>
      <c r="K8727" s="160" t="n">
        <v>32926.34</v>
      </c>
      <c r="L8727" s="160" t="n">
        <v>10242.28</v>
      </c>
    </row>
    <row r="8728">
      <c r="A8728" s="176" t="n">
        <v>46204</v>
      </c>
      <c r="B8728" s="104" t="inlineStr">
        <is>
          <t>2025/26</t>
        </is>
      </c>
      <c r="C8728" s="104" t="inlineStr">
        <is>
          <t>HC-004</t>
        </is>
      </c>
      <c r="D8728" s="104" t="inlineStr">
        <is>
          <t>Sud-Ouest</t>
        </is>
      </c>
      <c r="E8728" s="104" t="inlineStr">
        <is>
          <t>Sur place</t>
        </is>
      </c>
      <c r="F8728" s="104" t="n">
        <v>31</v>
      </c>
      <c r="G8728" s="159" t="n">
        <v>3927</v>
      </c>
      <c r="H8728" s="159" t="n">
        <v>10138</v>
      </c>
      <c r="I8728" s="160" t="n">
        <v>52701.18</v>
      </c>
      <c r="J8728" s="160" t="n">
        <v>1559.89</v>
      </c>
      <c r="K8728" s="160" t="n">
        <v>51141.29</v>
      </c>
      <c r="L8728" s="160" t="n">
        <v>15140.89</v>
      </c>
    </row>
    <row r="8729">
      <c r="A8729" s="176" t="n">
        <v>46204</v>
      </c>
      <c r="B8729" s="104" t="inlineStr">
        <is>
          <t>2025/26</t>
        </is>
      </c>
      <c r="C8729" s="104" t="inlineStr">
        <is>
          <t>HC-004</t>
        </is>
      </c>
      <c r="D8729" s="104" t="inlineStr">
        <is>
          <t>Sud-Ouest</t>
        </is>
      </c>
      <c r="E8729" s="104" t="inlineStr">
        <is>
          <t>À emporter</t>
        </is>
      </c>
      <c r="F8729" s="104" t="n">
        <v>31</v>
      </c>
      <c r="G8729" s="159" t="n">
        <v>3094</v>
      </c>
      <c r="H8729" s="159" t="n">
        <v>7839</v>
      </c>
      <c r="I8729" s="160" t="n">
        <v>38455.49</v>
      </c>
      <c r="J8729" s="160" t="n">
        <v>1104.29</v>
      </c>
      <c r="K8729" s="160" t="n">
        <v>37351.2</v>
      </c>
      <c r="L8729" s="160" t="n">
        <v>11072.1</v>
      </c>
    </row>
    <row r="8730">
      <c r="A8730" s="176" t="n">
        <v>46204</v>
      </c>
      <c r="B8730" s="104" t="inlineStr">
        <is>
          <t>2025/26</t>
        </is>
      </c>
      <c r="C8730" s="104" t="inlineStr">
        <is>
          <t>HC-005</t>
        </is>
      </c>
      <c r="D8730" s="104" t="inlineStr">
        <is>
          <t>Île-de-France</t>
        </is>
      </c>
      <c r="E8730" s="104" t="inlineStr">
        <is>
          <t>Livraison</t>
        </is>
      </c>
      <c r="F8730" s="104" t="n">
        <v>31</v>
      </c>
      <c r="G8730" s="159" t="n">
        <v>3251</v>
      </c>
      <c r="H8730" s="159" t="n">
        <v>8328</v>
      </c>
      <c r="I8730" s="160" t="n">
        <v>55371.46</v>
      </c>
      <c r="J8730" s="160" t="n">
        <v>3073.63</v>
      </c>
      <c r="K8730" s="160" t="n">
        <v>52297.83</v>
      </c>
      <c r="L8730" s="160" t="n">
        <v>16187.94</v>
      </c>
    </row>
    <row r="8731">
      <c r="A8731" s="176" t="n">
        <v>46204</v>
      </c>
      <c r="B8731" s="104" t="inlineStr">
        <is>
          <t>2025/26</t>
        </is>
      </c>
      <c r="C8731" s="104" t="inlineStr">
        <is>
          <t>HC-005</t>
        </is>
      </c>
      <c r="D8731" s="104" t="inlineStr">
        <is>
          <t>Île-de-France</t>
        </is>
      </c>
      <c r="E8731" s="104" t="inlineStr">
        <is>
          <t>Sur place</t>
        </is>
      </c>
      <c r="F8731" s="104" t="n">
        <v>30</v>
      </c>
      <c r="G8731" s="159" t="n">
        <v>5578</v>
      </c>
      <c r="H8731" s="159" t="n">
        <v>14203</v>
      </c>
      <c r="I8731" s="160" t="n">
        <v>75214.8</v>
      </c>
      <c r="J8731" s="160" t="n">
        <v>2359.87</v>
      </c>
      <c r="K8731" s="160" t="n">
        <v>72854.92999999999</v>
      </c>
      <c r="L8731" s="160" t="n">
        <v>21635.19</v>
      </c>
    </row>
    <row r="8732">
      <c r="A8732" s="176" t="n">
        <v>46204</v>
      </c>
      <c r="B8732" s="104" t="inlineStr">
        <is>
          <t>2025/26</t>
        </is>
      </c>
      <c r="C8732" s="104" t="inlineStr">
        <is>
          <t>HC-005</t>
        </is>
      </c>
      <c r="D8732" s="104" t="inlineStr">
        <is>
          <t>Île-de-France</t>
        </is>
      </c>
      <c r="E8732" s="104" t="inlineStr">
        <is>
          <t>À emporter</t>
        </is>
      </c>
      <c r="F8732" s="104" t="n">
        <v>31</v>
      </c>
      <c r="G8732" s="159" t="n">
        <v>4439</v>
      </c>
      <c r="H8732" s="159" t="n">
        <v>11166</v>
      </c>
      <c r="I8732" s="160" t="n">
        <v>55327.58</v>
      </c>
      <c r="J8732" s="160" t="n">
        <v>1499.06</v>
      </c>
      <c r="K8732" s="160" t="n">
        <v>53828.52</v>
      </c>
      <c r="L8732" s="160" t="n">
        <v>15938.61</v>
      </c>
    </row>
    <row r="8733">
      <c r="A8733" s="176" t="n">
        <v>46204</v>
      </c>
      <c r="B8733" s="104" t="inlineStr">
        <is>
          <t>2025/26</t>
        </is>
      </c>
      <c r="C8733" s="104" t="inlineStr">
        <is>
          <t>HC-006</t>
        </is>
      </c>
      <c r="D8733" s="104" t="inlineStr">
        <is>
          <t>Nord-Ouest</t>
        </is>
      </c>
      <c r="E8733" s="104" t="inlineStr">
        <is>
          <t>Livraison</t>
        </is>
      </c>
      <c r="F8733" s="104" t="n">
        <v>31</v>
      </c>
      <c r="G8733" s="159" t="n">
        <v>1765</v>
      </c>
      <c r="H8733" s="159" t="n">
        <v>4549</v>
      </c>
      <c r="I8733" s="160" t="n">
        <v>29826.37</v>
      </c>
      <c r="J8733" s="160" t="n">
        <v>1745.57</v>
      </c>
      <c r="K8733" s="160" t="n">
        <v>28080.8</v>
      </c>
      <c r="L8733" s="160" t="n">
        <v>8711.25</v>
      </c>
    </row>
    <row r="8734">
      <c r="A8734" s="176" t="n">
        <v>46204</v>
      </c>
      <c r="B8734" s="104" t="inlineStr">
        <is>
          <t>2025/26</t>
        </is>
      </c>
      <c r="C8734" s="104" t="inlineStr">
        <is>
          <t>HC-006</t>
        </is>
      </c>
      <c r="D8734" s="104" t="inlineStr">
        <is>
          <t>Nord-Ouest</t>
        </is>
      </c>
      <c r="E8734" s="104" t="inlineStr">
        <is>
          <t>Sur place</t>
        </is>
      </c>
      <c r="F8734" s="104" t="n">
        <v>31</v>
      </c>
      <c r="G8734" s="159" t="n">
        <v>3104</v>
      </c>
      <c r="H8734" s="159" t="n">
        <v>7797</v>
      </c>
      <c r="I8734" s="160" t="n">
        <v>41784.16</v>
      </c>
      <c r="J8734" s="160" t="n">
        <v>1179.97</v>
      </c>
      <c r="K8734" s="160" t="n">
        <v>40604.19</v>
      </c>
      <c r="L8734" s="160" t="n">
        <v>12067.21</v>
      </c>
    </row>
    <row r="8735">
      <c r="A8735" s="176" t="n">
        <v>46204</v>
      </c>
      <c r="B8735" s="104" t="inlineStr">
        <is>
          <t>2025/26</t>
        </is>
      </c>
      <c r="C8735" s="104" t="inlineStr">
        <is>
          <t>HC-006</t>
        </is>
      </c>
      <c r="D8735" s="104" t="inlineStr">
        <is>
          <t>Nord-Ouest</t>
        </is>
      </c>
      <c r="E8735" s="104" t="inlineStr">
        <is>
          <t>À emporter</t>
        </is>
      </c>
      <c r="F8735" s="104" t="n">
        <v>30</v>
      </c>
      <c r="G8735" s="159" t="n">
        <v>2423</v>
      </c>
      <c r="H8735" s="159" t="n">
        <v>6016</v>
      </c>
      <c r="I8735" s="160" t="n">
        <v>30285.98</v>
      </c>
      <c r="J8735" s="160" t="n">
        <v>984.47</v>
      </c>
      <c r="K8735" s="160" t="n">
        <v>29301.51</v>
      </c>
      <c r="L8735" s="160" t="n">
        <v>8765.120000000001</v>
      </c>
    </row>
    <row r="8736">
      <c r="A8736" s="176" t="n">
        <v>46204</v>
      </c>
      <c r="B8736" s="104" t="inlineStr">
        <is>
          <t>2025/26</t>
        </is>
      </c>
      <c r="C8736" s="104" t="inlineStr">
        <is>
          <t>HC-007</t>
        </is>
      </c>
      <c r="D8736" s="104" t="inlineStr">
        <is>
          <t>Sud-Est</t>
        </is>
      </c>
      <c r="E8736" s="104" t="inlineStr">
        <is>
          <t>Livraison</t>
        </is>
      </c>
      <c r="F8736" s="104" t="n">
        <v>31</v>
      </c>
      <c r="G8736" s="159" t="n">
        <v>1961</v>
      </c>
      <c r="H8736" s="159" t="n">
        <v>5094</v>
      </c>
      <c r="I8736" s="160" t="n">
        <v>33173.19</v>
      </c>
      <c r="J8736" s="160" t="n">
        <v>2021.75</v>
      </c>
      <c r="K8736" s="160" t="n">
        <v>31151.44</v>
      </c>
      <c r="L8736" s="160" t="n">
        <v>10410.32</v>
      </c>
    </row>
    <row r="8737">
      <c r="A8737" s="176" t="n">
        <v>46204</v>
      </c>
      <c r="B8737" s="104" t="inlineStr">
        <is>
          <t>2025/26</t>
        </is>
      </c>
      <c r="C8737" s="104" t="inlineStr">
        <is>
          <t>HC-007</t>
        </is>
      </c>
      <c r="D8737" s="104" t="inlineStr">
        <is>
          <t>Sud-Est</t>
        </is>
      </c>
      <c r="E8737" s="104" t="inlineStr">
        <is>
          <t>Sur place</t>
        </is>
      </c>
      <c r="F8737" s="104" t="n">
        <v>30</v>
      </c>
      <c r="G8737" s="159" t="n">
        <v>3288</v>
      </c>
      <c r="H8737" s="159" t="n">
        <v>8340</v>
      </c>
      <c r="I8737" s="160" t="n">
        <v>44104.15</v>
      </c>
      <c r="J8737" s="160" t="n">
        <v>1399.17</v>
      </c>
      <c r="K8737" s="160" t="n">
        <v>42704.98</v>
      </c>
      <c r="L8737" s="160" t="n">
        <v>13786.36</v>
      </c>
    </row>
    <row r="8738">
      <c r="A8738" s="176" t="n">
        <v>46204</v>
      </c>
      <c r="B8738" s="104" t="inlineStr">
        <is>
          <t>2025/26</t>
        </is>
      </c>
      <c r="C8738" s="104" t="inlineStr">
        <is>
          <t>HC-007</t>
        </is>
      </c>
      <c r="D8738" s="104" t="inlineStr">
        <is>
          <t>Sud-Est</t>
        </is>
      </c>
      <c r="E8738" s="104" t="inlineStr">
        <is>
          <t>À emporter</t>
        </is>
      </c>
      <c r="F8738" s="104" t="n">
        <v>31</v>
      </c>
      <c r="G8738" s="159" t="n">
        <v>2677</v>
      </c>
      <c r="H8738" s="159" t="n">
        <v>6852</v>
      </c>
      <c r="I8738" s="160" t="n">
        <v>33277.62</v>
      </c>
      <c r="J8738" s="160" t="n">
        <v>1050.45</v>
      </c>
      <c r="K8738" s="160" t="n">
        <v>32227.17</v>
      </c>
      <c r="L8738" s="160" t="n">
        <v>10499.87</v>
      </c>
    </row>
    <row r="8739">
      <c r="A8739" s="176" t="n">
        <v>46204</v>
      </c>
      <c r="B8739" s="104" t="inlineStr">
        <is>
          <t>2025/26</t>
        </is>
      </c>
      <c r="C8739" s="104" t="inlineStr">
        <is>
          <t>HC-008</t>
        </is>
      </c>
      <c r="D8739" s="104" t="inlineStr">
        <is>
          <t>Sud-Ouest</t>
        </is>
      </c>
      <c r="E8739" s="104" t="inlineStr">
        <is>
          <t>Livraison</t>
        </is>
      </c>
      <c r="F8739" s="104" t="n">
        <v>30</v>
      </c>
      <c r="G8739" s="159" t="n">
        <v>2721</v>
      </c>
      <c r="H8739" s="159" t="n">
        <v>6978</v>
      </c>
      <c r="I8739" s="160" t="n">
        <v>46854.36</v>
      </c>
      <c r="J8739" s="160" t="n">
        <v>2710.62</v>
      </c>
      <c r="K8739" s="160" t="n">
        <v>44143.74</v>
      </c>
      <c r="L8739" s="160" t="n">
        <v>13594.76</v>
      </c>
    </row>
    <row r="8740">
      <c r="A8740" s="176" t="n">
        <v>46204</v>
      </c>
      <c r="B8740" s="104" t="inlineStr">
        <is>
          <t>2025/26</t>
        </is>
      </c>
      <c r="C8740" s="104" t="inlineStr">
        <is>
          <t>HC-008</t>
        </is>
      </c>
      <c r="D8740" s="104" t="inlineStr">
        <is>
          <t>Sud-Ouest</t>
        </is>
      </c>
      <c r="E8740" s="104" t="inlineStr">
        <is>
          <t>Sur place</t>
        </is>
      </c>
      <c r="F8740" s="104" t="n">
        <v>31</v>
      </c>
      <c r="G8740" s="159" t="n">
        <v>5333</v>
      </c>
      <c r="H8740" s="159" t="n">
        <v>13661</v>
      </c>
      <c r="I8740" s="160" t="n">
        <v>71869.91</v>
      </c>
      <c r="J8740" s="160" t="n">
        <v>2110.52</v>
      </c>
      <c r="K8740" s="160" t="n">
        <v>69759.39</v>
      </c>
      <c r="L8740" s="160" t="n">
        <v>20663.66</v>
      </c>
    </row>
    <row r="8741">
      <c r="A8741" s="176" t="n">
        <v>46204</v>
      </c>
      <c r="B8741" s="104" t="inlineStr">
        <is>
          <t>2025/26</t>
        </is>
      </c>
      <c r="C8741" s="104" t="inlineStr">
        <is>
          <t>HC-008</t>
        </is>
      </c>
      <c r="D8741" s="104" t="inlineStr">
        <is>
          <t>Sud-Ouest</t>
        </is>
      </c>
      <c r="E8741" s="104" t="inlineStr">
        <is>
          <t>À emporter</t>
        </is>
      </c>
      <c r="F8741" s="104" t="n">
        <v>31</v>
      </c>
      <c r="G8741" s="159" t="n">
        <v>4091</v>
      </c>
      <c r="H8741" s="159" t="n">
        <v>10631</v>
      </c>
      <c r="I8741" s="160" t="n">
        <v>50129.96</v>
      </c>
      <c r="J8741" s="160" t="n">
        <v>1443.07</v>
      </c>
      <c r="K8741" s="160" t="n">
        <v>48686.89</v>
      </c>
      <c r="L8741" s="160" t="n">
        <v>14471.84</v>
      </c>
    </row>
    <row r="8742">
      <c r="A8742" s="176" t="n">
        <v>46204</v>
      </c>
      <c r="B8742" s="104" t="inlineStr">
        <is>
          <t>2025/26</t>
        </is>
      </c>
      <c r="C8742" s="104" t="inlineStr">
        <is>
          <t>HC-009</t>
        </is>
      </c>
      <c r="D8742" s="104" t="inlineStr">
        <is>
          <t>Île-de-France</t>
        </is>
      </c>
      <c r="E8742" s="104" t="inlineStr">
        <is>
          <t>Livraison</t>
        </is>
      </c>
      <c r="F8742" s="104" t="n">
        <v>31</v>
      </c>
      <c r="G8742" s="159" t="n">
        <v>3221</v>
      </c>
      <c r="H8742" s="159" t="n">
        <v>7842</v>
      </c>
      <c r="I8742" s="160" t="n">
        <v>55373.09</v>
      </c>
      <c r="J8742" s="160" t="n">
        <v>3289.43</v>
      </c>
      <c r="K8742" s="160" t="n">
        <v>52083.66</v>
      </c>
      <c r="L8742" s="160" t="n">
        <v>16196.83</v>
      </c>
    </row>
    <row r="8743">
      <c r="A8743" s="176" t="n">
        <v>46204</v>
      </c>
      <c r="B8743" s="104" t="inlineStr">
        <is>
          <t>2025/26</t>
        </is>
      </c>
      <c r="C8743" s="104" t="inlineStr">
        <is>
          <t>HC-009</t>
        </is>
      </c>
      <c r="D8743" s="104" t="inlineStr">
        <is>
          <t>Île-de-France</t>
        </is>
      </c>
      <c r="E8743" s="104" t="inlineStr">
        <is>
          <t>Sur place</t>
        </is>
      </c>
      <c r="F8743" s="104" t="n">
        <v>30</v>
      </c>
      <c r="G8743" s="159" t="n">
        <v>5896</v>
      </c>
      <c r="H8743" s="159" t="n">
        <v>15136</v>
      </c>
      <c r="I8743" s="160" t="n">
        <v>79656.37</v>
      </c>
      <c r="J8743" s="160" t="n">
        <v>2286.85</v>
      </c>
      <c r="K8743" s="160" t="n">
        <v>77369.52</v>
      </c>
      <c r="L8743" s="160" t="n">
        <v>23193.38</v>
      </c>
    </row>
    <row r="8744">
      <c r="A8744" s="176" t="n">
        <v>46204</v>
      </c>
      <c r="B8744" s="104" t="inlineStr">
        <is>
          <t>2025/26</t>
        </is>
      </c>
      <c r="C8744" s="104" t="inlineStr">
        <is>
          <t>HC-009</t>
        </is>
      </c>
      <c r="D8744" s="104" t="inlineStr">
        <is>
          <t>Île-de-France</t>
        </is>
      </c>
      <c r="E8744" s="104" t="inlineStr">
        <is>
          <t>À emporter</t>
        </is>
      </c>
      <c r="F8744" s="104" t="n">
        <v>30</v>
      </c>
      <c r="G8744" s="159" t="n">
        <v>4589</v>
      </c>
      <c r="H8744" s="159" t="n">
        <v>11423</v>
      </c>
      <c r="I8744" s="160" t="n">
        <v>57329.03</v>
      </c>
      <c r="J8744" s="160" t="n">
        <v>1680.22</v>
      </c>
      <c r="K8744" s="160" t="n">
        <v>55648.81</v>
      </c>
      <c r="L8744" s="160" t="n">
        <v>16466.73</v>
      </c>
    </row>
    <row r="8745">
      <c r="A8745" s="176" t="n">
        <v>46204</v>
      </c>
      <c r="B8745" s="104" t="inlineStr">
        <is>
          <t>2025/26</t>
        </is>
      </c>
      <c r="C8745" s="104" t="inlineStr">
        <is>
          <t>HC-010</t>
        </is>
      </c>
      <c r="D8745" s="104" t="inlineStr">
        <is>
          <t>Nord-Ouest</t>
        </is>
      </c>
      <c r="E8745" s="104" t="inlineStr">
        <is>
          <t>Drive</t>
        </is>
      </c>
      <c r="F8745" s="104" t="n">
        <v>30</v>
      </c>
      <c r="G8745" s="159" t="n">
        <v>2402</v>
      </c>
      <c r="H8745" s="159" t="n">
        <v>6291</v>
      </c>
      <c r="I8745" s="160" t="n">
        <v>34382.74</v>
      </c>
      <c r="J8745" s="160" t="n">
        <v>1024.92</v>
      </c>
      <c r="K8745" s="160" t="n">
        <v>33357.82</v>
      </c>
      <c r="L8745" s="160" t="n">
        <v>9942.200000000001</v>
      </c>
    </row>
    <row r="8746">
      <c r="A8746" s="176" t="n">
        <v>46204</v>
      </c>
      <c r="B8746" s="104" t="inlineStr">
        <is>
          <t>2025/26</t>
        </is>
      </c>
      <c r="C8746" s="104" t="inlineStr">
        <is>
          <t>HC-010</t>
        </is>
      </c>
      <c r="D8746" s="104" t="inlineStr">
        <is>
          <t>Nord-Ouest</t>
        </is>
      </c>
      <c r="E8746" s="104" t="inlineStr">
        <is>
          <t>Livraison</t>
        </is>
      </c>
      <c r="F8746" s="104" t="n">
        <v>31</v>
      </c>
      <c r="G8746" s="159" t="n">
        <v>3064</v>
      </c>
      <c r="H8746" s="159" t="n">
        <v>7710</v>
      </c>
      <c r="I8746" s="160" t="n">
        <v>52559.29</v>
      </c>
      <c r="J8746" s="160" t="n">
        <v>3153.03</v>
      </c>
      <c r="K8746" s="160" t="n">
        <v>49406.26</v>
      </c>
      <c r="L8746" s="160" t="n">
        <v>15212.67</v>
      </c>
    </row>
    <row r="8747">
      <c r="A8747" s="176" t="n">
        <v>46204</v>
      </c>
      <c r="B8747" s="104" t="inlineStr">
        <is>
          <t>2025/26</t>
        </is>
      </c>
      <c r="C8747" s="104" t="inlineStr">
        <is>
          <t>HC-010</t>
        </is>
      </c>
      <c r="D8747" s="104" t="inlineStr">
        <is>
          <t>Nord-Ouest</t>
        </is>
      </c>
      <c r="E8747" s="104" t="inlineStr">
        <is>
          <t>Sur place</t>
        </is>
      </c>
      <c r="F8747" s="104" t="n">
        <v>31</v>
      </c>
      <c r="G8747" s="159" t="n">
        <v>5976</v>
      </c>
      <c r="H8747" s="159" t="n">
        <v>15620</v>
      </c>
      <c r="I8747" s="160" t="n">
        <v>80378.34</v>
      </c>
      <c r="J8747" s="160" t="n">
        <v>2085.81</v>
      </c>
      <c r="K8747" s="160" t="n">
        <v>78292.53</v>
      </c>
      <c r="L8747" s="160" t="n">
        <v>23404.4</v>
      </c>
    </row>
    <row r="8748">
      <c r="A8748" s="176" t="n">
        <v>46204</v>
      </c>
      <c r="B8748" s="104" t="inlineStr">
        <is>
          <t>2025/26</t>
        </is>
      </c>
      <c r="C8748" s="104" t="inlineStr">
        <is>
          <t>HC-010</t>
        </is>
      </c>
      <c r="D8748" s="104" t="inlineStr">
        <is>
          <t>Nord-Ouest</t>
        </is>
      </c>
      <c r="E8748" s="104" t="inlineStr">
        <is>
          <t>À emporter</t>
        </is>
      </c>
      <c r="F8748" s="104" t="n">
        <v>31</v>
      </c>
      <c r="G8748" s="159" t="n">
        <v>4526</v>
      </c>
      <c r="H8748" s="159" t="n">
        <v>11313</v>
      </c>
      <c r="I8748" s="160" t="n">
        <v>56435.98</v>
      </c>
      <c r="J8748" s="160" t="n">
        <v>1758.22</v>
      </c>
      <c r="K8748" s="160" t="n">
        <v>54677.76</v>
      </c>
      <c r="L8748" s="160" t="n">
        <v>16359.84</v>
      </c>
    </row>
    <row r="8749">
      <c r="A8749" s="176" t="n">
        <v>46204</v>
      </c>
      <c r="B8749" s="104" t="inlineStr">
        <is>
          <t>2025/26</t>
        </is>
      </c>
      <c r="C8749" s="104" t="inlineStr">
        <is>
          <t>HC-011</t>
        </is>
      </c>
      <c r="D8749" s="104" t="inlineStr">
        <is>
          <t>Sud-Est</t>
        </is>
      </c>
      <c r="E8749" s="104" t="inlineStr">
        <is>
          <t>Livraison</t>
        </is>
      </c>
      <c r="F8749" s="104" t="n">
        <v>31</v>
      </c>
      <c r="G8749" s="159" t="n">
        <v>3518</v>
      </c>
      <c r="H8749" s="159" t="n">
        <v>9412</v>
      </c>
      <c r="I8749" s="160" t="n">
        <v>58105.52</v>
      </c>
      <c r="J8749" s="160" t="n">
        <v>3406.83</v>
      </c>
      <c r="K8749" s="160" t="n">
        <v>54698.69</v>
      </c>
      <c r="L8749" s="160" t="n">
        <v>16814.49</v>
      </c>
    </row>
    <row r="8750">
      <c r="A8750" s="176" t="n">
        <v>46204</v>
      </c>
      <c r="B8750" s="104" t="inlineStr">
        <is>
          <t>2025/26</t>
        </is>
      </c>
      <c r="C8750" s="104" t="inlineStr">
        <is>
          <t>HC-011</t>
        </is>
      </c>
      <c r="D8750" s="104" t="inlineStr">
        <is>
          <t>Sud-Est</t>
        </is>
      </c>
      <c r="E8750" s="104" t="inlineStr">
        <is>
          <t>Sur place</t>
        </is>
      </c>
      <c r="F8750" s="104" t="n">
        <v>28</v>
      </c>
      <c r="G8750" s="159" t="n">
        <v>5069</v>
      </c>
      <c r="H8750" s="159" t="n">
        <v>13043</v>
      </c>
      <c r="I8750" s="160" t="n">
        <v>68921.64</v>
      </c>
      <c r="J8750" s="160" t="n">
        <v>2071.97</v>
      </c>
      <c r="K8750" s="160" t="n">
        <v>66849.67</v>
      </c>
      <c r="L8750" s="160" t="n">
        <v>19898.68</v>
      </c>
    </row>
    <row r="8751">
      <c r="A8751" s="176" t="n">
        <v>46204</v>
      </c>
      <c r="B8751" s="104" t="inlineStr">
        <is>
          <t>2025/26</t>
        </is>
      </c>
      <c r="C8751" s="104" t="inlineStr">
        <is>
          <t>HC-011</t>
        </is>
      </c>
      <c r="D8751" s="104" t="inlineStr">
        <is>
          <t>Sud-Est</t>
        </is>
      </c>
      <c r="E8751" s="104" t="inlineStr">
        <is>
          <t>À emporter</t>
        </is>
      </c>
      <c r="F8751" s="104" t="n">
        <v>31</v>
      </c>
      <c r="G8751" s="159" t="n">
        <v>4473</v>
      </c>
      <c r="H8751" s="159" t="n">
        <v>11108</v>
      </c>
      <c r="I8751" s="160" t="n">
        <v>55341.61</v>
      </c>
      <c r="J8751" s="160" t="n">
        <v>1700.08</v>
      </c>
      <c r="K8751" s="160" t="n">
        <v>53641.53</v>
      </c>
      <c r="L8751" s="160" t="n">
        <v>16112.93</v>
      </c>
    </row>
    <row r="8752">
      <c r="A8752" s="176" t="n">
        <v>46204</v>
      </c>
      <c r="B8752" s="104" t="inlineStr">
        <is>
          <t>2025/26</t>
        </is>
      </c>
      <c r="C8752" s="104" t="inlineStr">
        <is>
          <t>HC-012</t>
        </is>
      </c>
      <c r="D8752" s="104" t="inlineStr">
        <is>
          <t>Sud-Ouest</t>
        </is>
      </c>
      <c r="E8752" s="104" t="inlineStr">
        <is>
          <t>Drive</t>
        </is>
      </c>
      <c r="F8752" s="104" t="n">
        <v>31</v>
      </c>
      <c r="G8752" s="159" t="n">
        <v>938</v>
      </c>
      <c r="H8752" s="159" t="n">
        <v>2463</v>
      </c>
      <c r="I8752" s="160" t="n">
        <v>13470.79</v>
      </c>
      <c r="J8752" s="160" t="n">
        <v>432.46</v>
      </c>
      <c r="K8752" s="160" t="n">
        <v>13038.33</v>
      </c>
      <c r="L8752" s="160" t="n">
        <v>3864.29</v>
      </c>
    </row>
    <row r="8753">
      <c r="A8753" s="176" t="n">
        <v>46204</v>
      </c>
      <c r="B8753" s="104" t="inlineStr">
        <is>
          <t>2025/26</t>
        </is>
      </c>
      <c r="C8753" s="104" t="inlineStr">
        <is>
          <t>HC-012</t>
        </is>
      </c>
      <c r="D8753" s="104" t="inlineStr">
        <is>
          <t>Sud-Ouest</t>
        </is>
      </c>
      <c r="E8753" s="104" t="inlineStr">
        <is>
          <t>Livraison</t>
        </is>
      </c>
      <c r="F8753" s="104" t="n">
        <v>31</v>
      </c>
      <c r="G8753" s="159" t="n">
        <v>1177</v>
      </c>
      <c r="H8753" s="159" t="n">
        <v>3008</v>
      </c>
      <c r="I8753" s="160" t="n">
        <v>20195.62</v>
      </c>
      <c r="J8753" s="160" t="n">
        <v>1142.51</v>
      </c>
      <c r="K8753" s="160" t="n">
        <v>19053.11</v>
      </c>
      <c r="L8753" s="160" t="n">
        <v>5829.4</v>
      </c>
    </row>
    <row r="8754">
      <c r="A8754" s="176" t="n">
        <v>46204</v>
      </c>
      <c r="B8754" s="104" t="inlineStr">
        <is>
          <t>2025/26</t>
        </is>
      </c>
      <c r="C8754" s="104" t="inlineStr">
        <is>
          <t>HC-012</t>
        </is>
      </c>
      <c r="D8754" s="104" t="inlineStr">
        <is>
          <t>Sud-Ouest</t>
        </is>
      </c>
      <c r="E8754" s="104" t="inlineStr">
        <is>
          <t>Sur place</t>
        </is>
      </c>
      <c r="F8754" s="104" t="n">
        <v>31</v>
      </c>
      <c r="G8754" s="159" t="n">
        <v>2188</v>
      </c>
      <c r="H8754" s="159" t="n">
        <v>5584</v>
      </c>
      <c r="I8754" s="160" t="n">
        <v>29537.7</v>
      </c>
      <c r="J8754" s="160" t="n">
        <v>824.8200000000001</v>
      </c>
      <c r="K8754" s="160" t="n">
        <v>28712.88</v>
      </c>
      <c r="L8754" s="160" t="n">
        <v>8507.540000000001</v>
      </c>
    </row>
    <row r="8755">
      <c r="A8755" s="176" t="n">
        <v>46204</v>
      </c>
      <c r="B8755" s="104" t="inlineStr">
        <is>
          <t>2025/26</t>
        </is>
      </c>
      <c r="C8755" s="104" t="inlineStr">
        <is>
          <t>HC-012</t>
        </is>
      </c>
      <c r="D8755" s="104" t="inlineStr">
        <is>
          <t>Sud-Ouest</t>
        </is>
      </c>
      <c r="E8755" s="104" t="inlineStr">
        <is>
          <t>À emporter</t>
        </is>
      </c>
      <c r="F8755" s="104" t="n">
        <v>31</v>
      </c>
      <c r="G8755" s="159" t="n">
        <v>1727</v>
      </c>
      <c r="H8755" s="159" t="n">
        <v>4321</v>
      </c>
      <c r="I8755" s="160" t="n">
        <v>21365.7</v>
      </c>
      <c r="J8755" s="160" t="n">
        <v>599.24</v>
      </c>
      <c r="K8755" s="160" t="n">
        <v>20766.46</v>
      </c>
      <c r="L8755" s="160" t="n">
        <v>6215.31</v>
      </c>
    </row>
    <row r="8756">
      <c r="A8756" s="176" t="n">
        <v>46204</v>
      </c>
      <c r="B8756" s="104" t="inlineStr">
        <is>
          <t>2025/26</t>
        </is>
      </c>
      <c r="C8756" s="104" t="inlineStr">
        <is>
          <t>HC-013</t>
        </is>
      </c>
      <c r="D8756" s="104" t="inlineStr">
        <is>
          <t>Île-de-France</t>
        </is>
      </c>
      <c r="E8756" s="104" t="inlineStr">
        <is>
          <t>Livraison</t>
        </is>
      </c>
      <c r="F8756" s="104" t="n">
        <v>31</v>
      </c>
      <c r="G8756" s="159" t="n">
        <v>1991</v>
      </c>
      <c r="H8756" s="159" t="n">
        <v>5004</v>
      </c>
      <c r="I8756" s="160" t="n">
        <v>34505.22</v>
      </c>
      <c r="J8756" s="160" t="n">
        <v>2114.36</v>
      </c>
      <c r="K8756" s="160" t="n">
        <v>32390.86</v>
      </c>
      <c r="L8756" s="160" t="n">
        <v>10054.26</v>
      </c>
    </row>
    <row r="8757">
      <c r="A8757" s="176" t="n">
        <v>46204</v>
      </c>
      <c r="B8757" s="104" t="inlineStr">
        <is>
          <t>2025/26</t>
        </is>
      </c>
      <c r="C8757" s="104" t="inlineStr">
        <is>
          <t>HC-013</t>
        </is>
      </c>
      <c r="D8757" s="104" t="inlineStr">
        <is>
          <t>Île-de-France</t>
        </is>
      </c>
      <c r="E8757" s="104" t="inlineStr">
        <is>
          <t>Sur place</t>
        </is>
      </c>
      <c r="F8757" s="104" t="n">
        <v>31</v>
      </c>
      <c r="G8757" s="159" t="n">
        <v>3785</v>
      </c>
      <c r="H8757" s="159" t="n">
        <v>9946</v>
      </c>
      <c r="I8757" s="160" t="n">
        <v>51326.25</v>
      </c>
      <c r="J8757" s="160" t="n">
        <v>1720.79</v>
      </c>
      <c r="K8757" s="160" t="n">
        <v>49605.46</v>
      </c>
      <c r="L8757" s="160" t="n">
        <v>14816.29</v>
      </c>
    </row>
    <row r="8758">
      <c r="A8758" s="176" t="n">
        <v>46204</v>
      </c>
      <c r="B8758" s="104" t="inlineStr">
        <is>
          <t>2025/26</t>
        </is>
      </c>
      <c r="C8758" s="104" t="inlineStr">
        <is>
          <t>HC-013</t>
        </is>
      </c>
      <c r="D8758" s="104" t="inlineStr">
        <is>
          <t>Île-de-France</t>
        </is>
      </c>
      <c r="E8758" s="104" t="inlineStr">
        <is>
          <t>À emporter</t>
        </is>
      </c>
      <c r="F8758" s="104" t="n">
        <v>31</v>
      </c>
      <c r="G8758" s="159" t="n">
        <v>2823</v>
      </c>
      <c r="H8758" s="159" t="n">
        <v>7157</v>
      </c>
      <c r="I8758" s="160" t="n">
        <v>35146.76</v>
      </c>
      <c r="J8758" s="160" t="n">
        <v>1077.37</v>
      </c>
      <c r="K8758" s="160" t="n">
        <v>34069.39</v>
      </c>
      <c r="L8758" s="160" t="n">
        <v>10149.21</v>
      </c>
    </row>
    <row r="8759">
      <c r="A8759" s="176" t="n">
        <v>46204</v>
      </c>
      <c r="B8759" s="104" t="inlineStr">
        <is>
          <t>2025/26</t>
        </is>
      </c>
      <c r="C8759" s="104" t="inlineStr">
        <is>
          <t>HC-014</t>
        </is>
      </c>
      <c r="D8759" s="104" t="inlineStr">
        <is>
          <t>Nord-Ouest</t>
        </is>
      </c>
      <c r="E8759" s="104" t="inlineStr">
        <is>
          <t>Livraison</t>
        </is>
      </c>
      <c r="F8759" s="104" t="n">
        <v>31</v>
      </c>
      <c r="G8759" s="159" t="n">
        <v>1795</v>
      </c>
      <c r="H8759" s="159" t="n">
        <v>4679</v>
      </c>
      <c r="I8759" s="160" t="n">
        <v>30937.99</v>
      </c>
      <c r="J8759" s="160" t="n">
        <v>1987.04</v>
      </c>
      <c r="K8759" s="160" t="n">
        <v>28950.95</v>
      </c>
      <c r="L8759" s="160" t="n">
        <v>8930.43</v>
      </c>
    </row>
    <row r="8760">
      <c r="A8760" s="176" t="n">
        <v>46204</v>
      </c>
      <c r="B8760" s="104" t="inlineStr">
        <is>
          <t>2025/26</t>
        </is>
      </c>
      <c r="C8760" s="104" t="inlineStr">
        <is>
          <t>HC-014</t>
        </is>
      </c>
      <c r="D8760" s="104" t="inlineStr">
        <is>
          <t>Nord-Ouest</t>
        </is>
      </c>
      <c r="E8760" s="104" t="inlineStr">
        <is>
          <t>Sur place</t>
        </is>
      </c>
      <c r="F8760" s="104" t="n">
        <v>31</v>
      </c>
      <c r="G8760" s="159" t="n">
        <v>3486</v>
      </c>
      <c r="H8760" s="159" t="n">
        <v>8933</v>
      </c>
      <c r="I8760" s="160" t="n">
        <v>46898.19</v>
      </c>
      <c r="J8760" s="160" t="n">
        <v>1283.36</v>
      </c>
      <c r="K8760" s="160" t="n">
        <v>45614.83</v>
      </c>
      <c r="L8760" s="160" t="n">
        <v>13608.16</v>
      </c>
    </row>
    <row r="8761">
      <c r="A8761" s="176" t="n">
        <v>46204</v>
      </c>
      <c r="B8761" s="104" t="inlineStr">
        <is>
          <t>2025/26</t>
        </is>
      </c>
      <c r="C8761" s="104" t="inlineStr">
        <is>
          <t>HC-014</t>
        </is>
      </c>
      <c r="D8761" s="104" t="inlineStr">
        <is>
          <t>Nord-Ouest</t>
        </is>
      </c>
      <c r="E8761" s="104" t="inlineStr">
        <is>
          <t>À emporter</t>
        </is>
      </c>
      <c r="F8761" s="104" t="n">
        <v>31</v>
      </c>
      <c r="G8761" s="159" t="n">
        <v>2757</v>
      </c>
      <c r="H8761" s="159" t="n">
        <v>7011</v>
      </c>
      <c r="I8761" s="160" t="n">
        <v>33881.43</v>
      </c>
      <c r="J8761" s="160" t="n">
        <v>1099.84</v>
      </c>
      <c r="K8761" s="160" t="n">
        <v>32781.59</v>
      </c>
      <c r="L8761" s="160" t="n">
        <v>9777.6</v>
      </c>
    </row>
    <row r="8762">
      <c r="A8762" s="176" t="n">
        <v>46204</v>
      </c>
      <c r="B8762" s="104" t="inlineStr">
        <is>
          <t>2025/26</t>
        </is>
      </c>
      <c r="C8762" s="104" t="inlineStr">
        <is>
          <t>HC-015</t>
        </is>
      </c>
      <c r="D8762" s="104" t="inlineStr">
        <is>
          <t>Sud-Est</t>
        </is>
      </c>
      <c r="E8762" s="104" t="inlineStr">
        <is>
          <t>Livraison</t>
        </is>
      </c>
      <c r="F8762" s="104" t="n">
        <v>31</v>
      </c>
      <c r="G8762" s="159" t="n">
        <v>1709</v>
      </c>
      <c r="H8762" s="159" t="n">
        <v>4320</v>
      </c>
      <c r="I8762" s="160" t="n">
        <v>29743.11</v>
      </c>
      <c r="J8762" s="160" t="n">
        <v>1843.06</v>
      </c>
      <c r="K8762" s="160" t="n">
        <v>27900.05</v>
      </c>
      <c r="L8762" s="160" t="n">
        <v>8639.43</v>
      </c>
    </row>
    <row r="8763">
      <c r="A8763" s="176" t="n">
        <v>46204</v>
      </c>
      <c r="B8763" s="104" t="inlineStr">
        <is>
          <t>2025/26</t>
        </is>
      </c>
      <c r="C8763" s="104" t="inlineStr">
        <is>
          <t>HC-015</t>
        </is>
      </c>
      <c r="D8763" s="104" t="inlineStr">
        <is>
          <t>Sud-Est</t>
        </is>
      </c>
      <c r="E8763" s="104" t="inlineStr">
        <is>
          <t>Sur place</t>
        </is>
      </c>
      <c r="F8763" s="104" t="n">
        <v>31</v>
      </c>
      <c r="G8763" s="159" t="n">
        <v>3336</v>
      </c>
      <c r="H8763" s="159" t="n">
        <v>8658</v>
      </c>
      <c r="I8763" s="160" t="n">
        <v>44874.64</v>
      </c>
      <c r="J8763" s="160" t="n">
        <v>1486.98</v>
      </c>
      <c r="K8763" s="160" t="n">
        <v>43387.66</v>
      </c>
      <c r="L8763" s="160" t="n">
        <v>12905.14</v>
      </c>
    </row>
    <row r="8764">
      <c r="A8764" s="176" t="n">
        <v>46204</v>
      </c>
      <c r="B8764" s="104" t="inlineStr">
        <is>
          <t>2025/26</t>
        </is>
      </c>
      <c r="C8764" s="104" t="inlineStr">
        <is>
          <t>HC-015</t>
        </is>
      </c>
      <c r="D8764" s="104" t="inlineStr">
        <is>
          <t>Sud-Est</t>
        </is>
      </c>
      <c r="E8764" s="104" t="inlineStr">
        <is>
          <t>À emporter</t>
        </is>
      </c>
      <c r="F8764" s="104" t="n">
        <v>31</v>
      </c>
      <c r="G8764" s="159" t="n">
        <v>2599</v>
      </c>
      <c r="H8764" s="159" t="n">
        <v>6466</v>
      </c>
      <c r="I8764" s="160" t="n">
        <v>32259.66</v>
      </c>
      <c r="J8764" s="160" t="n">
        <v>1114.5</v>
      </c>
      <c r="K8764" s="160" t="n">
        <v>31145.16</v>
      </c>
      <c r="L8764" s="160" t="n">
        <v>9278.43</v>
      </c>
    </row>
    <row r="8765">
      <c r="A8765" s="176" t="n">
        <v>46204</v>
      </c>
      <c r="B8765" s="104" t="inlineStr">
        <is>
          <t>2025/26</t>
        </is>
      </c>
      <c r="C8765" s="104" t="inlineStr">
        <is>
          <t>HC-016</t>
        </is>
      </c>
      <c r="D8765" s="104" t="inlineStr">
        <is>
          <t>Sud-Ouest</t>
        </is>
      </c>
      <c r="E8765" s="104" t="inlineStr">
        <is>
          <t>Livraison</t>
        </is>
      </c>
      <c r="F8765" s="104" t="n">
        <v>31</v>
      </c>
      <c r="G8765" s="159" t="n">
        <v>2377</v>
      </c>
      <c r="H8765" s="159" t="n">
        <v>6153</v>
      </c>
      <c r="I8765" s="160" t="n">
        <v>41073.98</v>
      </c>
      <c r="J8765" s="160" t="n">
        <v>2549.15</v>
      </c>
      <c r="K8765" s="160" t="n">
        <v>38524.83</v>
      </c>
      <c r="L8765" s="160" t="n">
        <v>11923.81</v>
      </c>
    </row>
    <row r="8766">
      <c r="A8766" s="176" t="n">
        <v>46204</v>
      </c>
      <c r="B8766" s="104" t="inlineStr">
        <is>
          <t>2025/26</t>
        </is>
      </c>
      <c r="C8766" s="104" t="inlineStr">
        <is>
          <t>HC-016</t>
        </is>
      </c>
      <c r="D8766" s="104" t="inlineStr">
        <is>
          <t>Sud-Ouest</t>
        </is>
      </c>
      <c r="E8766" s="104" t="inlineStr">
        <is>
          <t>Sur place</t>
        </is>
      </c>
      <c r="F8766" s="104" t="n">
        <v>31</v>
      </c>
      <c r="G8766" s="159" t="n">
        <v>4516</v>
      </c>
      <c r="H8766" s="159" t="n">
        <v>11598</v>
      </c>
      <c r="I8766" s="160" t="n">
        <v>60366.07</v>
      </c>
      <c r="J8766" s="160" t="n">
        <v>1834.06</v>
      </c>
      <c r="K8766" s="160" t="n">
        <v>58532.01</v>
      </c>
      <c r="L8766" s="160" t="n">
        <v>17379.79</v>
      </c>
    </row>
    <row r="8767">
      <c r="A8767" s="176" t="n">
        <v>46204</v>
      </c>
      <c r="B8767" s="104" t="inlineStr">
        <is>
          <t>2025/26</t>
        </is>
      </c>
      <c r="C8767" s="104" t="inlineStr">
        <is>
          <t>HC-016</t>
        </is>
      </c>
      <c r="D8767" s="104" t="inlineStr">
        <is>
          <t>Sud-Ouest</t>
        </is>
      </c>
      <c r="E8767" s="104" t="inlineStr">
        <is>
          <t>À emporter</t>
        </is>
      </c>
      <c r="F8767" s="104" t="n">
        <v>31</v>
      </c>
      <c r="G8767" s="159" t="n">
        <v>3394</v>
      </c>
      <c r="H8767" s="159" t="n">
        <v>8591</v>
      </c>
      <c r="I8767" s="160" t="n">
        <v>42185.91</v>
      </c>
      <c r="J8767" s="160" t="n">
        <v>1277.53</v>
      </c>
      <c r="K8767" s="160" t="n">
        <v>40908.38</v>
      </c>
      <c r="L8767" s="160" t="n">
        <v>12172.8</v>
      </c>
    </row>
    <row r="8768">
      <c r="A8768" s="176" t="n">
        <v>46204</v>
      </c>
      <c r="B8768" s="104" t="inlineStr">
        <is>
          <t>2025/26</t>
        </is>
      </c>
      <c r="C8768" s="104" t="inlineStr">
        <is>
          <t>HC-017</t>
        </is>
      </c>
      <c r="D8768" s="104" t="inlineStr">
        <is>
          <t>Île-de-France</t>
        </is>
      </c>
      <c r="E8768" s="104" t="inlineStr">
        <is>
          <t>Drive</t>
        </is>
      </c>
      <c r="F8768" s="104" t="n">
        <v>30</v>
      </c>
      <c r="G8768" s="159" t="n">
        <v>1414</v>
      </c>
      <c r="H8768" s="159" t="n">
        <v>3546</v>
      </c>
      <c r="I8768" s="160" t="n">
        <v>20307.06</v>
      </c>
      <c r="J8768" s="160" t="n">
        <v>635.39</v>
      </c>
      <c r="K8768" s="160" t="n">
        <v>19671.67</v>
      </c>
      <c r="L8768" s="160" t="n">
        <v>5825.18</v>
      </c>
    </row>
    <row r="8769">
      <c r="A8769" s="176" t="n">
        <v>46204</v>
      </c>
      <c r="B8769" s="104" t="inlineStr">
        <is>
          <t>2025/26</t>
        </is>
      </c>
      <c r="C8769" s="104" t="inlineStr">
        <is>
          <t>HC-017</t>
        </is>
      </c>
      <c r="D8769" s="104" t="inlineStr">
        <is>
          <t>Île-de-France</t>
        </is>
      </c>
      <c r="E8769" s="104" t="inlineStr">
        <is>
          <t>Livraison</t>
        </is>
      </c>
      <c r="F8769" s="104" t="n">
        <v>31</v>
      </c>
      <c r="G8769" s="159" t="n">
        <v>1822</v>
      </c>
      <c r="H8769" s="159" t="n">
        <v>4770</v>
      </c>
      <c r="I8769" s="160" t="n">
        <v>31144.71</v>
      </c>
      <c r="J8769" s="160" t="n">
        <v>1879.05</v>
      </c>
      <c r="K8769" s="160" t="n">
        <v>29265.66</v>
      </c>
      <c r="L8769" s="160" t="n">
        <v>9080.690000000001</v>
      </c>
    </row>
    <row r="8770">
      <c r="A8770" s="176" t="n">
        <v>46204</v>
      </c>
      <c r="B8770" s="104" t="inlineStr">
        <is>
          <t>2025/26</t>
        </is>
      </c>
      <c r="C8770" s="104" t="inlineStr">
        <is>
          <t>HC-017</t>
        </is>
      </c>
      <c r="D8770" s="104" t="inlineStr">
        <is>
          <t>Île-de-France</t>
        </is>
      </c>
      <c r="E8770" s="104" t="inlineStr">
        <is>
          <t>Sur place</t>
        </is>
      </c>
      <c r="F8770" s="104" t="n">
        <v>31</v>
      </c>
      <c r="G8770" s="159" t="n">
        <v>3431</v>
      </c>
      <c r="H8770" s="159" t="n">
        <v>8642</v>
      </c>
      <c r="I8770" s="160" t="n">
        <v>46061.92</v>
      </c>
      <c r="J8770" s="160" t="n">
        <v>1384.19</v>
      </c>
      <c r="K8770" s="160" t="n">
        <v>44677.73</v>
      </c>
      <c r="L8770" s="160" t="n">
        <v>13329.06</v>
      </c>
    </row>
    <row r="8771">
      <c r="A8771" s="176" t="n">
        <v>46204</v>
      </c>
      <c r="B8771" s="104" t="inlineStr">
        <is>
          <t>2025/26</t>
        </is>
      </c>
      <c r="C8771" s="104" t="inlineStr">
        <is>
          <t>HC-017</t>
        </is>
      </c>
      <c r="D8771" s="104" t="inlineStr">
        <is>
          <t>Île-de-France</t>
        </is>
      </c>
      <c r="E8771" s="104" t="inlineStr">
        <is>
          <t>À emporter</t>
        </is>
      </c>
      <c r="F8771" s="104" t="n">
        <v>31</v>
      </c>
      <c r="G8771" s="159" t="n">
        <v>2640</v>
      </c>
      <c r="H8771" s="159" t="n">
        <v>6802</v>
      </c>
      <c r="I8771" s="160" t="n">
        <v>32825.79</v>
      </c>
      <c r="J8771" s="160" t="n">
        <v>925.3200000000001</v>
      </c>
      <c r="K8771" s="160" t="n">
        <v>31900.47</v>
      </c>
      <c r="L8771" s="160" t="n">
        <v>9488.73</v>
      </c>
    </row>
    <row r="8772">
      <c r="A8772" s="176" t="n">
        <v>46204</v>
      </c>
      <c r="B8772" s="104" t="inlineStr">
        <is>
          <t>2025/26</t>
        </is>
      </c>
      <c r="C8772" s="104" t="inlineStr">
        <is>
          <t>HC-018</t>
        </is>
      </c>
      <c r="D8772" s="104" t="inlineStr">
        <is>
          <t>Nord-Ouest</t>
        </is>
      </c>
      <c r="E8772" s="104" t="inlineStr">
        <is>
          <t>Drive</t>
        </is>
      </c>
      <c r="F8772" s="104" t="n">
        <v>31</v>
      </c>
      <c r="G8772" s="159" t="n">
        <v>853</v>
      </c>
      <c r="H8772" s="159" t="n">
        <v>2148</v>
      </c>
      <c r="I8772" s="160" t="n">
        <v>12254.22</v>
      </c>
      <c r="J8772" s="160" t="n">
        <v>364.03</v>
      </c>
      <c r="K8772" s="160" t="n">
        <v>11890.19</v>
      </c>
      <c r="L8772" s="160" t="n">
        <v>3549.2</v>
      </c>
    </row>
    <row r="8773">
      <c r="A8773" s="176" t="n">
        <v>46204</v>
      </c>
      <c r="B8773" s="104" t="inlineStr">
        <is>
          <t>2025/26</t>
        </is>
      </c>
      <c r="C8773" s="104" t="inlineStr">
        <is>
          <t>HC-018</t>
        </is>
      </c>
      <c r="D8773" s="104" t="inlineStr">
        <is>
          <t>Nord-Ouest</t>
        </is>
      </c>
      <c r="E8773" s="104" t="inlineStr">
        <is>
          <t>Livraison</t>
        </is>
      </c>
      <c r="F8773" s="104" t="n">
        <v>31</v>
      </c>
      <c r="G8773" s="159" t="n">
        <v>1166</v>
      </c>
      <c r="H8773" s="159" t="n">
        <v>2908</v>
      </c>
      <c r="I8773" s="160" t="n">
        <v>19624.52</v>
      </c>
      <c r="J8773" s="160" t="n">
        <v>1154.64</v>
      </c>
      <c r="K8773" s="160" t="n">
        <v>18469.88</v>
      </c>
      <c r="L8773" s="160" t="n">
        <v>5734.81</v>
      </c>
    </row>
    <row r="8774">
      <c r="A8774" s="176" t="n">
        <v>46204</v>
      </c>
      <c r="B8774" s="104" t="inlineStr">
        <is>
          <t>2025/26</t>
        </is>
      </c>
      <c r="C8774" s="104" t="inlineStr">
        <is>
          <t>HC-018</t>
        </is>
      </c>
      <c r="D8774" s="104" t="inlineStr">
        <is>
          <t>Nord-Ouest</t>
        </is>
      </c>
      <c r="E8774" s="104" t="inlineStr">
        <is>
          <t>Sur place</t>
        </is>
      </c>
      <c r="F8774" s="104" t="n">
        <v>31</v>
      </c>
      <c r="G8774" s="159" t="n">
        <v>2070</v>
      </c>
      <c r="H8774" s="159" t="n">
        <v>5328</v>
      </c>
      <c r="I8774" s="160" t="n">
        <v>28146</v>
      </c>
      <c r="J8774" s="160" t="n">
        <v>811.28</v>
      </c>
      <c r="K8774" s="160" t="n">
        <v>27334.72</v>
      </c>
      <c r="L8774" s="160" t="n">
        <v>8032.8</v>
      </c>
    </row>
    <row r="8775">
      <c r="A8775" s="176" t="n">
        <v>46204</v>
      </c>
      <c r="B8775" s="104" t="inlineStr">
        <is>
          <t>2025/26</t>
        </is>
      </c>
      <c r="C8775" s="104" t="inlineStr">
        <is>
          <t>HC-018</t>
        </is>
      </c>
      <c r="D8775" s="104" t="inlineStr">
        <is>
          <t>Nord-Ouest</t>
        </is>
      </c>
      <c r="E8775" s="104" t="inlineStr">
        <is>
          <t>À emporter</t>
        </is>
      </c>
      <c r="F8775" s="104" t="n">
        <v>30</v>
      </c>
      <c r="G8775" s="159" t="n">
        <v>1513</v>
      </c>
      <c r="H8775" s="159" t="n">
        <v>3886</v>
      </c>
      <c r="I8775" s="160" t="n">
        <v>19002.81</v>
      </c>
      <c r="J8775" s="160" t="n">
        <v>526.4299999999999</v>
      </c>
      <c r="K8775" s="160" t="n">
        <v>18476.38</v>
      </c>
      <c r="L8775" s="160" t="n">
        <v>5555.56</v>
      </c>
    </row>
    <row r="8776">
      <c r="A8776" s="176" t="n">
        <v>46204</v>
      </c>
      <c r="B8776" s="104" t="inlineStr">
        <is>
          <t>2025/26</t>
        </is>
      </c>
      <c r="C8776" s="104" t="inlineStr">
        <is>
          <t>HC-019</t>
        </is>
      </c>
      <c r="D8776" s="104" t="inlineStr">
        <is>
          <t>Sud-Est</t>
        </is>
      </c>
      <c r="E8776" s="104" t="inlineStr">
        <is>
          <t>Livraison</t>
        </is>
      </c>
      <c r="F8776" s="104" t="n">
        <v>31</v>
      </c>
      <c r="G8776" s="159" t="n">
        <v>1810</v>
      </c>
      <c r="H8776" s="159" t="n">
        <v>4658</v>
      </c>
      <c r="I8776" s="160" t="n">
        <v>30839.51</v>
      </c>
      <c r="J8776" s="160" t="n">
        <v>1894.13</v>
      </c>
      <c r="K8776" s="160" t="n">
        <v>28945.38</v>
      </c>
      <c r="L8776" s="160" t="n">
        <v>10065.79</v>
      </c>
    </row>
    <row r="8777">
      <c r="A8777" s="176" t="n">
        <v>46204</v>
      </c>
      <c r="B8777" s="104" t="inlineStr">
        <is>
          <t>2025/26</t>
        </is>
      </c>
      <c r="C8777" s="104" t="inlineStr">
        <is>
          <t>HC-019</t>
        </is>
      </c>
      <c r="D8777" s="104" t="inlineStr">
        <is>
          <t>Sud-Est</t>
        </is>
      </c>
      <c r="E8777" s="104" t="inlineStr">
        <is>
          <t>Sur place</t>
        </is>
      </c>
      <c r="F8777" s="104" t="n">
        <v>31</v>
      </c>
      <c r="G8777" s="159" t="n">
        <v>3208</v>
      </c>
      <c r="H8777" s="159" t="n">
        <v>8296</v>
      </c>
      <c r="I8777" s="160" t="n">
        <v>43170.6</v>
      </c>
      <c r="J8777" s="160" t="n">
        <v>1185.6</v>
      </c>
      <c r="K8777" s="160" t="n">
        <v>41985</v>
      </c>
      <c r="L8777" s="160" t="n">
        <v>14303.32</v>
      </c>
    </row>
    <row r="8778">
      <c r="A8778" s="176" t="n">
        <v>46204</v>
      </c>
      <c r="B8778" s="104" t="inlineStr">
        <is>
          <t>2025/26</t>
        </is>
      </c>
      <c r="C8778" s="104" t="inlineStr">
        <is>
          <t>HC-019</t>
        </is>
      </c>
      <c r="D8778" s="104" t="inlineStr">
        <is>
          <t>Sud-Est</t>
        </is>
      </c>
      <c r="E8778" s="104" t="inlineStr">
        <is>
          <t>À emporter</t>
        </is>
      </c>
      <c r="F8778" s="104" t="n">
        <v>30</v>
      </c>
      <c r="G8778" s="159" t="n">
        <v>2415</v>
      </c>
      <c r="H8778" s="159" t="n">
        <v>6356</v>
      </c>
      <c r="I8778" s="160" t="n">
        <v>30213.85</v>
      </c>
      <c r="J8778" s="160" t="n">
        <v>881.58</v>
      </c>
      <c r="K8778" s="160" t="n">
        <v>29332.27</v>
      </c>
      <c r="L8778" s="160" t="n">
        <v>9849.41</v>
      </c>
    </row>
    <row r="8779">
      <c r="A8779" s="176" t="n">
        <v>46204</v>
      </c>
      <c r="B8779" s="104" t="inlineStr">
        <is>
          <t>2025/26</t>
        </is>
      </c>
      <c r="C8779" s="104" t="inlineStr">
        <is>
          <t>HC-020</t>
        </is>
      </c>
      <c r="D8779" s="104" t="inlineStr">
        <is>
          <t>Sud-Ouest</t>
        </is>
      </c>
      <c r="E8779" s="104" t="inlineStr">
        <is>
          <t>Livraison</t>
        </is>
      </c>
      <c r="F8779" s="104" t="n">
        <v>31</v>
      </c>
      <c r="G8779" s="159" t="n">
        <v>1885</v>
      </c>
      <c r="H8779" s="159" t="n">
        <v>4914</v>
      </c>
      <c r="I8779" s="160" t="n">
        <v>32673.99</v>
      </c>
      <c r="J8779" s="160" t="n">
        <v>1906.1</v>
      </c>
      <c r="K8779" s="160" t="n">
        <v>30767.89</v>
      </c>
      <c r="L8779" s="160" t="n">
        <v>9566.879999999999</v>
      </c>
    </row>
    <row r="8780">
      <c r="A8780" s="176" t="n">
        <v>46204</v>
      </c>
      <c r="B8780" s="104" t="inlineStr">
        <is>
          <t>2025/26</t>
        </is>
      </c>
      <c r="C8780" s="104" t="inlineStr">
        <is>
          <t>HC-020</t>
        </is>
      </c>
      <c r="D8780" s="104" t="inlineStr">
        <is>
          <t>Sud-Ouest</t>
        </is>
      </c>
      <c r="E8780" s="104" t="inlineStr">
        <is>
          <t>Sur place</t>
        </is>
      </c>
      <c r="F8780" s="104" t="n">
        <v>31</v>
      </c>
      <c r="G8780" s="159" t="n">
        <v>3668</v>
      </c>
      <c r="H8780" s="159" t="n">
        <v>9149</v>
      </c>
      <c r="I8780" s="160" t="n">
        <v>49417.49</v>
      </c>
      <c r="J8780" s="160" t="n">
        <v>1357.03</v>
      </c>
      <c r="K8780" s="160" t="n">
        <v>48060.46</v>
      </c>
      <c r="L8780" s="160" t="n">
        <v>14490.87</v>
      </c>
    </row>
    <row r="8781">
      <c r="A8781" s="176" t="n">
        <v>46204</v>
      </c>
      <c r="B8781" s="104" t="inlineStr">
        <is>
          <t>2025/26</t>
        </is>
      </c>
      <c r="C8781" s="104" t="inlineStr">
        <is>
          <t>HC-020</t>
        </is>
      </c>
      <c r="D8781" s="104" t="inlineStr">
        <is>
          <t>Sud-Ouest</t>
        </is>
      </c>
      <c r="E8781" s="104" t="inlineStr">
        <is>
          <t>À emporter</t>
        </is>
      </c>
      <c r="F8781" s="104" t="n">
        <v>31</v>
      </c>
      <c r="G8781" s="159" t="n">
        <v>2734</v>
      </c>
      <c r="H8781" s="159" t="n">
        <v>7152</v>
      </c>
      <c r="I8781" s="160" t="n">
        <v>34173.68</v>
      </c>
      <c r="J8781" s="160" t="n">
        <v>1074.5</v>
      </c>
      <c r="K8781" s="160" t="n">
        <v>33099.18</v>
      </c>
      <c r="L8781" s="160" t="n">
        <v>9829.74</v>
      </c>
    </row>
    <row r="8782">
      <c r="A8782" s="176" t="n">
        <v>46204</v>
      </c>
      <c r="B8782" s="104" t="inlineStr">
        <is>
          <t>2025/26</t>
        </is>
      </c>
      <c r="C8782" s="104" t="inlineStr">
        <is>
          <t>HC-021</t>
        </is>
      </c>
      <c r="D8782" s="104" t="inlineStr">
        <is>
          <t>Île-de-France</t>
        </is>
      </c>
      <c r="E8782" s="104" t="inlineStr">
        <is>
          <t>Drive</t>
        </is>
      </c>
      <c r="F8782" s="104" t="n">
        <v>30</v>
      </c>
      <c r="G8782" s="159" t="n">
        <v>1116</v>
      </c>
      <c r="H8782" s="159" t="n">
        <v>2851</v>
      </c>
      <c r="I8782" s="160" t="n">
        <v>15980.47</v>
      </c>
      <c r="J8782" s="160" t="n">
        <v>464.85</v>
      </c>
      <c r="K8782" s="160" t="n">
        <v>15515.62</v>
      </c>
      <c r="L8782" s="160" t="n">
        <v>4641.37</v>
      </c>
    </row>
    <row r="8783">
      <c r="A8783" s="176" t="n">
        <v>46204</v>
      </c>
      <c r="B8783" s="104" t="inlineStr">
        <is>
          <t>2025/26</t>
        </is>
      </c>
      <c r="C8783" s="104" t="inlineStr">
        <is>
          <t>HC-021</t>
        </is>
      </c>
      <c r="D8783" s="104" t="inlineStr">
        <is>
          <t>Île-de-France</t>
        </is>
      </c>
      <c r="E8783" s="104" t="inlineStr">
        <is>
          <t>Livraison</t>
        </is>
      </c>
      <c r="F8783" s="104" t="n">
        <v>30</v>
      </c>
      <c r="G8783" s="159" t="n">
        <v>1415</v>
      </c>
      <c r="H8783" s="159" t="n">
        <v>3567</v>
      </c>
      <c r="I8783" s="160" t="n">
        <v>24507.8</v>
      </c>
      <c r="J8783" s="160" t="n">
        <v>1467.24</v>
      </c>
      <c r="K8783" s="160" t="n">
        <v>23040.56</v>
      </c>
      <c r="L8783" s="160" t="n">
        <v>7085.2</v>
      </c>
    </row>
    <row r="8784">
      <c r="A8784" s="176" t="n">
        <v>46204</v>
      </c>
      <c r="B8784" s="104" t="inlineStr">
        <is>
          <t>2025/26</t>
        </is>
      </c>
      <c r="C8784" s="104" t="inlineStr">
        <is>
          <t>HC-021</t>
        </is>
      </c>
      <c r="D8784" s="104" t="inlineStr">
        <is>
          <t>Île-de-France</t>
        </is>
      </c>
      <c r="E8784" s="104" t="inlineStr">
        <is>
          <t>Sur place</t>
        </is>
      </c>
      <c r="F8784" s="104" t="n">
        <v>31</v>
      </c>
      <c r="G8784" s="159" t="n">
        <v>2773</v>
      </c>
      <c r="H8784" s="159" t="n">
        <v>7124</v>
      </c>
      <c r="I8784" s="160" t="n">
        <v>37602.3</v>
      </c>
      <c r="J8784" s="160" t="n">
        <v>1105.9</v>
      </c>
      <c r="K8784" s="160" t="n">
        <v>36496.4</v>
      </c>
      <c r="L8784" s="160" t="n">
        <v>10953.77</v>
      </c>
    </row>
    <row r="8785">
      <c r="A8785" s="176" t="n">
        <v>46204</v>
      </c>
      <c r="B8785" s="104" t="inlineStr">
        <is>
          <t>2025/26</t>
        </is>
      </c>
      <c r="C8785" s="104" t="inlineStr">
        <is>
          <t>HC-021</t>
        </is>
      </c>
      <c r="D8785" s="104" t="inlineStr">
        <is>
          <t>Île-de-France</t>
        </is>
      </c>
      <c r="E8785" s="104" t="inlineStr">
        <is>
          <t>À emporter</t>
        </is>
      </c>
      <c r="F8785" s="104" t="n">
        <v>31</v>
      </c>
      <c r="G8785" s="159" t="n">
        <v>2140</v>
      </c>
      <c r="H8785" s="159" t="n">
        <v>5312</v>
      </c>
      <c r="I8785" s="160" t="n">
        <v>26536.1</v>
      </c>
      <c r="J8785" s="160" t="n">
        <v>750.01</v>
      </c>
      <c r="K8785" s="160" t="n">
        <v>25786.09</v>
      </c>
      <c r="L8785" s="160" t="n">
        <v>7686.62</v>
      </c>
    </row>
    <row r="8786">
      <c r="A8786" s="176" t="n">
        <v>46204</v>
      </c>
      <c r="B8786" s="104" t="inlineStr">
        <is>
          <t>2025/26</t>
        </is>
      </c>
      <c r="C8786" s="104" t="inlineStr">
        <is>
          <t>HC-022</t>
        </is>
      </c>
      <c r="D8786" s="104" t="inlineStr">
        <is>
          <t>Nord-Ouest</t>
        </is>
      </c>
      <c r="E8786" s="104" t="inlineStr">
        <is>
          <t>Livraison</t>
        </is>
      </c>
      <c r="F8786" s="104" t="n">
        <v>31</v>
      </c>
      <c r="G8786" s="159" t="n">
        <v>1758</v>
      </c>
      <c r="H8786" s="159" t="n">
        <v>4459</v>
      </c>
      <c r="I8786" s="160" t="n">
        <v>30340.55</v>
      </c>
      <c r="J8786" s="160" t="n">
        <v>1806.86</v>
      </c>
      <c r="K8786" s="160" t="n">
        <v>28533.69</v>
      </c>
      <c r="L8786" s="160" t="n">
        <v>8814.290000000001</v>
      </c>
    </row>
    <row r="8787">
      <c r="A8787" s="176" t="n">
        <v>46204</v>
      </c>
      <c r="B8787" s="104" t="inlineStr">
        <is>
          <t>2025/26</t>
        </is>
      </c>
      <c r="C8787" s="104" t="inlineStr">
        <is>
          <t>HC-022</t>
        </is>
      </c>
      <c r="D8787" s="104" t="inlineStr">
        <is>
          <t>Nord-Ouest</t>
        </is>
      </c>
      <c r="E8787" s="104" t="inlineStr">
        <is>
          <t>Sur place</t>
        </is>
      </c>
      <c r="F8787" s="104" t="n">
        <v>30</v>
      </c>
      <c r="G8787" s="159" t="n">
        <v>3096</v>
      </c>
      <c r="H8787" s="159" t="n">
        <v>7913</v>
      </c>
      <c r="I8787" s="160" t="n">
        <v>41371.34</v>
      </c>
      <c r="J8787" s="160" t="n">
        <v>1240.76</v>
      </c>
      <c r="K8787" s="160" t="n">
        <v>40130.58</v>
      </c>
      <c r="L8787" s="160" t="n">
        <v>11915.32</v>
      </c>
    </row>
    <row r="8788">
      <c r="A8788" s="176" t="n">
        <v>46204</v>
      </c>
      <c r="B8788" s="104" t="inlineStr">
        <is>
          <t>2025/26</t>
        </is>
      </c>
      <c r="C8788" s="104" t="inlineStr">
        <is>
          <t>HC-022</t>
        </is>
      </c>
      <c r="D8788" s="104" t="inlineStr">
        <is>
          <t>Nord-Ouest</t>
        </is>
      </c>
      <c r="E8788" s="104" t="inlineStr">
        <is>
          <t>À emporter</t>
        </is>
      </c>
      <c r="F8788" s="104" t="n">
        <v>31</v>
      </c>
      <c r="G8788" s="159" t="n">
        <v>2449</v>
      </c>
      <c r="H8788" s="159" t="n">
        <v>6301</v>
      </c>
      <c r="I8788" s="160" t="n">
        <v>30453.26</v>
      </c>
      <c r="J8788" s="160" t="n">
        <v>760.78</v>
      </c>
      <c r="K8788" s="160" t="n">
        <v>29692.48</v>
      </c>
      <c r="L8788" s="160" t="n">
        <v>8852.27</v>
      </c>
    </row>
    <row r="8789">
      <c r="A8789" s="176" t="n">
        <v>46204</v>
      </c>
      <c r="B8789" s="104" t="inlineStr">
        <is>
          <t>2025/26</t>
        </is>
      </c>
      <c r="C8789" s="104" t="inlineStr">
        <is>
          <t>HC-023</t>
        </is>
      </c>
      <c r="D8789" s="104" t="inlineStr">
        <is>
          <t>Sud-Est</t>
        </is>
      </c>
      <c r="E8789" s="104" t="inlineStr">
        <is>
          <t>Drive</t>
        </is>
      </c>
      <c r="F8789" s="104" t="n">
        <v>30</v>
      </c>
      <c r="G8789" s="159" t="n">
        <v>1389</v>
      </c>
      <c r="H8789" s="159" t="n">
        <v>3442</v>
      </c>
      <c r="I8789" s="160" t="n">
        <v>19903.54</v>
      </c>
      <c r="J8789" s="160" t="n">
        <v>594.83</v>
      </c>
      <c r="K8789" s="160" t="n">
        <v>19308.71</v>
      </c>
      <c r="L8789" s="160" t="n">
        <v>5735.81</v>
      </c>
    </row>
    <row r="8790">
      <c r="A8790" s="176" t="n">
        <v>46204</v>
      </c>
      <c r="B8790" s="104" t="inlineStr">
        <is>
          <t>2025/26</t>
        </is>
      </c>
      <c r="C8790" s="104" t="inlineStr">
        <is>
          <t>HC-023</t>
        </is>
      </c>
      <c r="D8790" s="104" t="inlineStr">
        <is>
          <t>Sud-Est</t>
        </is>
      </c>
      <c r="E8790" s="104" t="inlineStr">
        <is>
          <t>Livraison</t>
        </is>
      </c>
      <c r="F8790" s="104" t="n">
        <v>31</v>
      </c>
      <c r="G8790" s="159" t="n">
        <v>1920</v>
      </c>
      <c r="H8790" s="159" t="n">
        <v>4920</v>
      </c>
      <c r="I8790" s="160" t="n">
        <v>32612.08</v>
      </c>
      <c r="J8790" s="160" t="n">
        <v>2006.12</v>
      </c>
      <c r="K8790" s="160" t="n">
        <v>30605.96</v>
      </c>
      <c r="L8790" s="160" t="n">
        <v>9397.41</v>
      </c>
    </row>
    <row r="8791">
      <c r="A8791" s="176" t="n">
        <v>46204</v>
      </c>
      <c r="B8791" s="104" t="inlineStr">
        <is>
          <t>2025/26</t>
        </is>
      </c>
      <c r="C8791" s="104" t="inlineStr">
        <is>
          <t>HC-023</t>
        </is>
      </c>
      <c r="D8791" s="104" t="inlineStr">
        <is>
          <t>Sud-Est</t>
        </is>
      </c>
      <c r="E8791" s="104" t="inlineStr">
        <is>
          <t>Sur place</t>
        </is>
      </c>
      <c r="F8791" s="104" t="n">
        <v>31</v>
      </c>
      <c r="G8791" s="159" t="n">
        <v>3577</v>
      </c>
      <c r="H8791" s="159" t="n">
        <v>8840</v>
      </c>
      <c r="I8791" s="160" t="n">
        <v>48855.01</v>
      </c>
      <c r="J8791" s="160" t="n">
        <v>1449.78</v>
      </c>
      <c r="K8791" s="160" t="n">
        <v>47405.23</v>
      </c>
      <c r="L8791" s="160" t="n">
        <v>14172.41</v>
      </c>
    </row>
    <row r="8792">
      <c r="A8792" s="176" t="n">
        <v>46204</v>
      </c>
      <c r="B8792" s="104" t="inlineStr">
        <is>
          <t>2025/26</t>
        </is>
      </c>
      <c r="C8792" s="104" t="inlineStr">
        <is>
          <t>HC-023</t>
        </is>
      </c>
      <c r="D8792" s="104" t="inlineStr">
        <is>
          <t>Sud-Est</t>
        </is>
      </c>
      <c r="E8792" s="104" t="inlineStr">
        <is>
          <t>À emporter</t>
        </is>
      </c>
      <c r="F8792" s="104" t="n">
        <v>31</v>
      </c>
      <c r="G8792" s="159" t="n">
        <v>2770</v>
      </c>
      <c r="H8792" s="159" t="n">
        <v>7064</v>
      </c>
      <c r="I8792" s="160" t="n">
        <v>34078.99</v>
      </c>
      <c r="J8792" s="160" t="n">
        <v>1009.05</v>
      </c>
      <c r="K8792" s="160" t="n">
        <v>33069.94</v>
      </c>
      <c r="L8792" s="160" t="n">
        <v>9835.9</v>
      </c>
    </row>
    <row r="8793">
      <c r="A8793" s="176" t="n">
        <v>46204</v>
      </c>
      <c r="B8793" s="104" t="inlineStr">
        <is>
          <t>2025/26</t>
        </is>
      </c>
      <c r="C8793" s="104" t="inlineStr">
        <is>
          <t>HC-024</t>
        </is>
      </c>
      <c r="D8793" s="104" t="inlineStr">
        <is>
          <t>Sud-Ouest</t>
        </is>
      </c>
      <c r="E8793" s="104" t="inlineStr">
        <is>
          <t>Livraison</t>
        </is>
      </c>
      <c r="F8793" s="104" t="n">
        <v>31</v>
      </c>
      <c r="G8793" s="159" t="n">
        <v>2794</v>
      </c>
      <c r="H8793" s="159" t="n">
        <v>7230</v>
      </c>
      <c r="I8793" s="160" t="n">
        <v>47049.03</v>
      </c>
      <c r="J8793" s="160" t="n">
        <v>2842.14</v>
      </c>
      <c r="K8793" s="160" t="n">
        <v>44206.89</v>
      </c>
      <c r="L8793" s="160" t="n">
        <v>13594.99</v>
      </c>
    </row>
    <row r="8794">
      <c r="A8794" s="176" t="n">
        <v>46204</v>
      </c>
      <c r="B8794" s="104" t="inlineStr">
        <is>
          <t>2025/26</t>
        </is>
      </c>
      <c r="C8794" s="104" t="inlineStr">
        <is>
          <t>HC-024</t>
        </is>
      </c>
      <c r="D8794" s="104" t="inlineStr">
        <is>
          <t>Sud-Ouest</t>
        </is>
      </c>
      <c r="E8794" s="104" t="inlineStr">
        <is>
          <t>Sur place</t>
        </is>
      </c>
      <c r="F8794" s="104" t="n">
        <v>31</v>
      </c>
      <c r="G8794" s="159" t="n">
        <v>4907</v>
      </c>
      <c r="H8794" s="159" t="n">
        <v>12694</v>
      </c>
      <c r="I8794" s="160" t="n">
        <v>65097.84</v>
      </c>
      <c r="J8794" s="160" t="n">
        <v>1966.58</v>
      </c>
      <c r="K8794" s="160" t="n">
        <v>63131.26</v>
      </c>
      <c r="L8794" s="160" t="n">
        <v>18940.5</v>
      </c>
    </row>
    <row r="8795">
      <c r="A8795" s="176" t="n">
        <v>46204</v>
      </c>
      <c r="B8795" s="104" t="inlineStr">
        <is>
          <t>2025/26</t>
        </is>
      </c>
      <c r="C8795" s="104" t="inlineStr">
        <is>
          <t>HC-024</t>
        </is>
      </c>
      <c r="D8795" s="104" t="inlineStr">
        <is>
          <t>Sud-Ouest</t>
        </is>
      </c>
      <c r="E8795" s="104" t="inlineStr">
        <is>
          <t>À emporter</t>
        </is>
      </c>
      <c r="F8795" s="104" t="n">
        <v>30</v>
      </c>
      <c r="G8795" s="159" t="n">
        <v>3674</v>
      </c>
      <c r="H8795" s="159" t="n">
        <v>9396</v>
      </c>
      <c r="I8795" s="160" t="n">
        <v>46024.12</v>
      </c>
      <c r="J8795" s="160" t="n">
        <v>1359.88</v>
      </c>
      <c r="K8795" s="160" t="n">
        <v>44664.24</v>
      </c>
      <c r="L8795" s="160" t="n">
        <v>13449.34</v>
      </c>
    </row>
    <row r="8796">
      <c r="A8796" s="176" t="n">
        <v>46204</v>
      </c>
      <c r="B8796" s="104" t="inlineStr">
        <is>
          <t>2025/26</t>
        </is>
      </c>
      <c r="C8796" s="104" t="inlineStr">
        <is>
          <t>HC-025</t>
        </is>
      </c>
      <c r="D8796" s="104" t="inlineStr">
        <is>
          <t>Île-de-France</t>
        </is>
      </c>
      <c r="E8796" s="104" t="inlineStr">
        <is>
          <t>Drive</t>
        </is>
      </c>
      <c r="F8796" s="104" t="n">
        <v>31</v>
      </c>
      <c r="G8796" s="159" t="n">
        <v>1924</v>
      </c>
      <c r="H8796" s="159" t="n">
        <v>4985</v>
      </c>
      <c r="I8796" s="160" t="n">
        <v>27743.6</v>
      </c>
      <c r="J8796" s="160" t="n">
        <v>790.17</v>
      </c>
      <c r="K8796" s="160" t="n">
        <v>26953.43</v>
      </c>
      <c r="L8796" s="160" t="n">
        <v>8007.09</v>
      </c>
    </row>
    <row r="8797">
      <c r="A8797" s="176" t="n">
        <v>46204</v>
      </c>
      <c r="B8797" s="104" t="inlineStr">
        <is>
          <t>2025/26</t>
        </is>
      </c>
      <c r="C8797" s="104" t="inlineStr">
        <is>
          <t>HC-025</t>
        </is>
      </c>
      <c r="D8797" s="104" t="inlineStr">
        <is>
          <t>Île-de-France</t>
        </is>
      </c>
      <c r="E8797" s="104" t="inlineStr">
        <is>
          <t>Livraison</t>
        </is>
      </c>
      <c r="F8797" s="104" t="n">
        <v>31</v>
      </c>
      <c r="G8797" s="159" t="n">
        <v>2686</v>
      </c>
      <c r="H8797" s="159" t="n">
        <v>6971</v>
      </c>
      <c r="I8797" s="160" t="n">
        <v>45132.31</v>
      </c>
      <c r="J8797" s="160" t="n">
        <v>2389.87</v>
      </c>
      <c r="K8797" s="160" t="n">
        <v>42742.44</v>
      </c>
      <c r="L8797" s="160" t="n">
        <v>13255.36</v>
      </c>
    </row>
    <row r="8798">
      <c r="A8798" s="176" t="n">
        <v>46204</v>
      </c>
      <c r="B8798" s="104" t="inlineStr">
        <is>
          <t>2025/26</t>
        </is>
      </c>
      <c r="C8798" s="104" t="inlineStr">
        <is>
          <t>HC-025</t>
        </is>
      </c>
      <c r="D8798" s="104" t="inlineStr">
        <is>
          <t>Île-de-France</t>
        </is>
      </c>
      <c r="E8798" s="104" t="inlineStr">
        <is>
          <t>Sur place</t>
        </is>
      </c>
      <c r="F8798" s="104" t="n">
        <v>31</v>
      </c>
      <c r="G8798" s="159" t="n">
        <v>4532</v>
      </c>
      <c r="H8798" s="159" t="n">
        <v>11760</v>
      </c>
      <c r="I8798" s="160" t="n">
        <v>61466.74</v>
      </c>
      <c r="J8798" s="160" t="n">
        <v>1965.1</v>
      </c>
      <c r="K8798" s="160" t="n">
        <v>59501.64</v>
      </c>
      <c r="L8798" s="160" t="n">
        <v>17766.29</v>
      </c>
    </row>
    <row r="8799">
      <c r="A8799" s="176" t="n">
        <v>46204</v>
      </c>
      <c r="B8799" s="104" t="inlineStr">
        <is>
          <t>2025/26</t>
        </is>
      </c>
      <c r="C8799" s="104" t="inlineStr">
        <is>
          <t>HC-025</t>
        </is>
      </c>
      <c r="D8799" s="104" t="inlineStr">
        <is>
          <t>Île-de-France</t>
        </is>
      </c>
      <c r="E8799" s="104" t="inlineStr">
        <is>
          <t>À emporter</t>
        </is>
      </c>
      <c r="F8799" s="104" t="n">
        <v>29</v>
      </c>
      <c r="G8799" s="159" t="n">
        <v>3278</v>
      </c>
      <c r="H8799" s="159" t="n">
        <v>8664</v>
      </c>
      <c r="I8799" s="160" t="n">
        <v>40905.77</v>
      </c>
      <c r="J8799" s="160" t="n">
        <v>1215.24</v>
      </c>
      <c r="K8799" s="160" t="n">
        <v>39690.53</v>
      </c>
      <c r="L8799" s="160" t="n">
        <v>11758.99</v>
      </c>
    </row>
    <row r="8800">
      <c r="A8800" s="176" t="n">
        <v>46204</v>
      </c>
      <c r="B8800" s="104" t="inlineStr">
        <is>
          <t>2025/26</t>
        </is>
      </c>
      <c r="C8800" s="104" t="inlineStr">
        <is>
          <t>HC-026</t>
        </is>
      </c>
      <c r="D8800" s="104" t="inlineStr">
        <is>
          <t>Nord-Ouest</t>
        </is>
      </c>
      <c r="E8800" s="104" t="inlineStr">
        <is>
          <t>Drive</t>
        </is>
      </c>
      <c r="F8800" s="104" t="n">
        <v>28</v>
      </c>
      <c r="G8800" s="159" t="n">
        <v>1172</v>
      </c>
      <c r="H8800" s="159" t="n">
        <v>2900</v>
      </c>
      <c r="I8800" s="160" t="n">
        <v>16873.44</v>
      </c>
      <c r="J8800" s="160" t="n">
        <v>554.88</v>
      </c>
      <c r="K8800" s="160" t="n">
        <v>16318.56</v>
      </c>
      <c r="L8800" s="160" t="n">
        <v>4897.46</v>
      </c>
    </row>
    <row r="8801">
      <c r="A8801" s="176" t="n">
        <v>46204</v>
      </c>
      <c r="B8801" s="104" t="inlineStr">
        <is>
          <t>2025/26</t>
        </is>
      </c>
      <c r="C8801" s="104" t="inlineStr">
        <is>
          <t>HC-026</t>
        </is>
      </c>
      <c r="D8801" s="104" t="inlineStr">
        <is>
          <t>Nord-Ouest</t>
        </is>
      </c>
      <c r="E8801" s="104" t="inlineStr">
        <is>
          <t>Livraison</t>
        </is>
      </c>
      <c r="F8801" s="104" t="n">
        <v>31</v>
      </c>
      <c r="G8801" s="159" t="n">
        <v>1729</v>
      </c>
      <c r="H8801" s="159" t="n">
        <v>4346</v>
      </c>
      <c r="I8801" s="160" t="n">
        <v>29452.24</v>
      </c>
      <c r="J8801" s="160" t="n">
        <v>1696.06</v>
      </c>
      <c r="K8801" s="160" t="n">
        <v>27756.18</v>
      </c>
      <c r="L8801" s="160" t="n">
        <v>8526.83</v>
      </c>
    </row>
    <row r="8802">
      <c r="A8802" s="176" t="n">
        <v>46204</v>
      </c>
      <c r="B8802" s="104" t="inlineStr">
        <is>
          <t>2025/26</t>
        </is>
      </c>
      <c r="C8802" s="104" t="inlineStr">
        <is>
          <t>HC-026</t>
        </is>
      </c>
      <c r="D8802" s="104" t="inlineStr">
        <is>
          <t>Nord-Ouest</t>
        </is>
      </c>
      <c r="E8802" s="104" t="inlineStr">
        <is>
          <t>Sur place</t>
        </is>
      </c>
      <c r="F8802" s="104" t="n">
        <v>31</v>
      </c>
      <c r="G8802" s="159" t="n">
        <v>2981</v>
      </c>
      <c r="H8802" s="159" t="n">
        <v>7653</v>
      </c>
      <c r="I8802" s="160" t="n">
        <v>39945.79</v>
      </c>
      <c r="J8802" s="160" t="n">
        <v>1124.87</v>
      </c>
      <c r="K8802" s="160" t="n">
        <v>38820.92</v>
      </c>
      <c r="L8802" s="160" t="n">
        <v>11704.01</v>
      </c>
    </row>
    <row r="8803">
      <c r="A8803" s="176" t="n">
        <v>46204</v>
      </c>
      <c r="B8803" s="104" t="inlineStr">
        <is>
          <t>2025/26</t>
        </is>
      </c>
      <c r="C8803" s="104" t="inlineStr">
        <is>
          <t>HC-026</t>
        </is>
      </c>
      <c r="D8803" s="104" t="inlineStr">
        <is>
          <t>Nord-Ouest</t>
        </is>
      </c>
      <c r="E8803" s="104" t="inlineStr">
        <is>
          <t>À emporter</t>
        </is>
      </c>
      <c r="F8803" s="104" t="n">
        <v>30</v>
      </c>
      <c r="G8803" s="159" t="n">
        <v>2284</v>
      </c>
      <c r="H8803" s="159" t="n">
        <v>5747</v>
      </c>
      <c r="I8803" s="160" t="n">
        <v>28498.38</v>
      </c>
      <c r="J8803" s="160" t="n">
        <v>959.88</v>
      </c>
      <c r="K8803" s="160" t="n">
        <v>27538.5</v>
      </c>
      <c r="L8803" s="160" t="n">
        <v>8258.74</v>
      </c>
    </row>
    <row r="8804">
      <c r="A8804" s="176" t="n">
        <v>46204</v>
      </c>
      <c r="B8804" s="104" t="inlineStr">
        <is>
          <t>2025/26</t>
        </is>
      </c>
      <c r="C8804" s="104" t="inlineStr">
        <is>
          <t>HC-027</t>
        </is>
      </c>
      <c r="D8804" s="104" t="inlineStr">
        <is>
          <t>Sud-Est</t>
        </is>
      </c>
      <c r="E8804" s="104" t="inlineStr">
        <is>
          <t>Livraison</t>
        </is>
      </c>
      <c r="F8804" s="104" t="n">
        <v>31</v>
      </c>
      <c r="G8804" s="159" t="n">
        <v>2825</v>
      </c>
      <c r="H8804" s="159" t="n">
        <v>7139</v>
      </c>
      <c r="I8804" s="160" t="n">
        <v>48307.17</v>
      </c>
      <c r="J8804" s="160" t="n">
        <v>2836.81</v>
      </c>
      <c r="K8804" s="160" t="n">
        <v>45470.36</v>
      </c>
      <c r="L8804" s="160" t="n">
        <v>14083.27</v>
      </c>
    </row>
    <row r="8805">
      <c r="A8805" s="176" t="n">
        <v>46204</v>
      </c>
      <c r="B8805" s="104" t="inlineStr">
        <is>
          <t>2025/26</t>
        </is>
      </c>
      <c r="C8805" s="104" t="inlineStr">
        <is>
          <t>HC-027</t>
        </is>
      </c>
      <c r="D8805" s="104" t="inlineStr">
        <is>
          <t>Sud-Est</t>
        </is>
      </c>
      <c r="E8805" s="104" t="inlineStr">
        <is>
          <t>Sur place</t>
        </is>
      </c>
      <c r="F8805" s="104" t="n">
        <v>31</v>
      </c>
      <c r="G8805" s="159" t="n">
        <v>5348</v>
      </c>
      <c r="H8805" s="159" t="n">
        <v>13262</v>
      </c>
      <c r="I8805" s="160" t="n">
        <v>71807.37</v>
      </c>
      <c r="J8805" s="160" t="n">
        <v>2323.82</v>
      </c>
      <c r="K8805" s="160" t="n">
        <v>69483.55</v>
      </c>
      <c r="L8805" s="160" t="n">
        <v>20789.07</v>
      </c>
    </row>
    <row r="8806">
      <c r="A8806" s="176" t="n">
        <v>46204</v>
      </c>
      <c r="B8806" s="104" t="inlineStr">
        <is>
          <t>2025/26</t>
        </is>
      </c>
      <c r="C8806" s="104" t="inlineStr">
        <is>
          <t>HC-027</t>
        </is>
      </c>
      <c r="D8806" s="104" t="inlineStr">
        <is>
          <t>Sud-Est</t>
        </is>
      </c>
      <c r="E8806" s="104" t="inlineStr">
        <is>
          <t>À emporter</t>
        </is>
      </c>
      <c r="F8806" s="104" t="n">
        <v>30</v>
      </c>
      <c r="G8806" s="159" t="n">
        <v>3978</v>
      </c>
      <c r="H8806" s="159" t="n">
        <v>10223</v>
      </c>
      <c r="I8806" s="160" t="n">
        <v>49345.62</v>
      </c>
      <c r="J8806" s="160" t="n">
        <v>1496.67</v>
      </c>
      <c r="K8806" s="160" t="n">
        <v>47848.95</v>
      </c>
      <c r="L8806" s="160" t="n">
        <v>14420.98</v>
      </c>
    </row>
    <row r="8807">
      <c r="A8807" s="176" t="n">
        <v>46204</v>
      </c>
      <c r="B8807" s="104" t="inlineStr">
        <is>
          <t>2025/26</t>
        </is>
      </c>
      <c r="C8807" s="104" t="inlineStr">
        <is>
          <t>HC-028</t>
        </is>
      </c>
      <c r="D8807" s="104" t="inlineStr">
        <is>
          <t>Sud-Ouest</t>
        </is>
      </c>
      <c r="E8807" s="104" t="inlineStr">
        <is>
          <t>Livraison</t>
        </is>
      </c>
      <c r="F8807" s="104" t="n">
        <v>31</v>
      </c>
      <c r="G8807" s="159" t="n">
        <v>1906</v>
      </c>
      <c r="H8807" s="159" t="n">
        <v>4884</v>
      </c>
      <c r="I8807" s="160" t="n">
        <v>32850.39</v>
      </c>
      <c r="J8807" s="160" t="n">
        <v>1982.89</v>
      </c>
      <c r="K8807" s="160" t="n">
        <v>30867.5</v>
      </c>
      <c r="L8807" s="160" t="n">
        <v>9490.870000000001</v>
      </c>
    </row>
    <row r="8808">
      <c r="A8808" s="176" t="n">
        <v>46204</v>
      </c>
      <c r="B8808" s="104" t="inlineStr">
        <is>
          <t>2025/26</t>
        </is>
      </c>
      <c r="C8808" s="104" t="inlineStr">
        <is>
          <t>HC-028</t>
        </is>
      </c>
      <c r="D8808" s="104" t="inlineStr">
        <is>
          <t>Sud-Ouest</t>
        </is>
      </c>
      <c r="E8808" s="104" t="inlineStr">
        <is>
          <t>Sur place</t>
        </is>
      </c>
      <c r="F8808" s="104" t="n">
        <v>31</v>
      </c>
      <c r="G8808" s="159" t="n">
        <v>3555</v>
      </c>
      <c r="H8808" s="159" t="n">
        <v>9192</v>
      </c>
      <c r="I8808" s="160" t="n">
        <v>47913.38</v>
      </c>
      <c r="J8808" s="160" t="n">
        <v>1341.27</v>
      </c>
      <c r="K8808" s="160" t="n">
        <v>46572.11</v>
      </c>
      <c r="L8808" s="160" t="n">
        <v>13791.85</v>
      </c>
    </row>
    <row r="8809">
      <c r="A8809" s="176" t="n">
        <v>46204</v>
      </c>
      <c r="B8809" s="104" t="inlineStr">
        <is>
          <t>2025/26</t>
        </is>
      </c>
      <c r="C8809" s="104" t="inlineStr">
        <is>
          <t>HC-028</t>
        </is>
      </c>
      <c r="D8809" s="104" t="inlineStr">
        <is>
          <t>Sud-Ouest</t>
        </is>
      </c>
      <c r="E8809" s="104" t="inlineStr">
        <is>
          <t>À emporter</t>
        </is>
      </c>
      <c r="F8809" s="104" t="n">
        <v>31</v>
      </c>
      <c r="G8809" s="159" t="n">
        <v>2703</v>
      </c>
      <c r="H8809" s="159" t="n">
        <v>6886</v>
      </c>
      <c r="I8809" s="160" t="n">
        <v>33945.32</v>
      </c>
      <c r="J8809" s="160" t="n">
        <v>1010.37</v>
      </c>
      <c r="K8809" s="160" t="n">
        <v>32934.95</v>
      </c>
      <c r="L8809" s="160" t="n">
        <v>9845.75</v>
      </c>
    </row>
    <row r="8810">
      <c r="A8810" s="176" t="n">
        <v>46204</v>
      </c>
      <c r="B8810" s="104" t="inlineStr">
        <is>
          <t>2025/26</t>
        </is>
      </c>
      <c r="C8810" s="104" t="inlineStr">
        <is>
          <t>HC-029</t>
        </is>
      </c>
      <c r="D8810" s="104" t="inlineStr">
        <is>
          <t>Île-de-France</t>
        </is>
      </c>
      <c r="E8810" s="104" t="inlineStr">
        <is>
          <t>Drive</t>
        </is>
      </c>
      <c r="F8810" s="104" t="n">
        <v>31</v>
      </c>
      <c r="G8810" s="159" t="n">
        <v>2871</v>
      </c>
      <c r="H8810" s="159" t="n">
        <v>7580</v>
      </c>
      <c r="I8810" s="160" t="n">
        <v>41137.26</v>
      </c>
      <c r="J8810" s="160" t="n">
        <v>1174.41</v>
      </c>
      <c r="K8810" s="160" t="n">
        <v>39962.85</v>
      </c>
      <c r="L8810" s="160" t="n">
        <v>11960.9</v>
      </c>
    </row>
    <row r="8811">
      <c r="A8811" s="176" t="n">
        <v>46204</v>
      </c>
      <c r="B8811" s="104" t="inlineStr">
        <is>
          <t>2025/26</t>
        </is>
      </c>
      <c r="C8811" s="104" t="inlineStr">
        <is>
          <t>HC-029</t>
        </is>
      </c>
      <c r="D8811" s="104" t="inlineStr">
        <is>
          <t>Île-de-France</t>
        </is>
      </c>
      <c r="E8811" s="104" t="inlineStr">
        <is>
          <t>Livraison</t>
        </is>
      </c>
      <c r="F8811" s="104" t="n">
        <v>31</v>
      </c>
      <c r="G8811" s="159" t="n">
        <v>4010</v>
      </c>
      <c r="H8811" s="159" t="n">
        <v>10517</v>
      </c>
      <c r="I8811" s="160" t="n">
        <v>67678.86</v>
      </c>
      <c r="J8811" s="160" t="n">
        <v>3945.2</v>
      </c>
      <c r="K8811" s="160" t="n">
        <v>63733.66</v>
      </c>
      <c r="L8811" s="160" t="n">
        <v>19690.92</v>
      </c>
    </row>
    <row r="8812">
      <c r="A8812" s="176" t="n">
        <v>46204</v>
      </c>
      <c r="B8812" s="104" t="inlineStr">
        <is>
          <t>2025/26</t>
        </is>
      </c>
      <c r="C8812" s="104" t="inlineStr">
        <is>
          <t>HC-029</t>
        </is>
      </c>
      <c r="D8812" s="104" t="inlineStr">
        <is>
          <t>Île-de-France</t>
        </is>
      </c>
      <c r="E8812" s="104" t="inlineStr">
        <is>
          <t>Sur place</t>
        </is>
      </c>
      <c r="F8812" s="104" t="n">
        <v>30</v>
      </c>
      <c r="G8812" s="159" t="n">
        <v>6493</v>
      </c>
      <c r="H8812" s="159" t="n">
        <v>16492</v>
      </c>
      <c r="I8812" s="160" t="n">
        <v>87068.25999999999</v>
      </c>
      <c r="J8812" s="160" t="n">
        <v>2674.39</v>
      </c>
      <c r="K8812" s="160" t="n">
        <v>84393.87</v>
      </c>
      <c r="L8812" s="160" t="n">
        <v>25106.61</v>
      </c>
    </row>
    <row r="8813">
      <c r="A8813" s="176" t="n">
        <v>46204</v>
      </c>
      <c r="B8813" s="104" t="inlineStr">
        <is>
          <t>2025/26</t>
        </is>
      </c>
      <c r="C8813" s="104" t="inlineStr">
        <is>
          <t>HC-029</t>
        </is>
      </c>
      <c r="D8813" s="104" t="inlineStr">
        <is>
          <t>Île-de-France</t>
        </is>
      </c>
      <c r="E8813" s="104" t="inlineStr">
        <is>
          <t>À emporter</t>
        </is>
      </c>
      <c r="F8813" s="104" t="n">
        <v>30</v>
      </c>
      <c r="G8813" s="159" t="n">
        <v>5273</v>
      </c>
      <c r="H8813" s="159" t="n">
        <v>13459</v>
      </c>
      <c r="I8813" s="160" t="n">
        <v>65282.94</v>
      </c>
      <c r="J8813" s="160" t="n">
        <v>1908.96</v>
      </c>
      <c r="K8813" s="160" t="n">
        <v>63373.98</v>
      </c>
      <c r="L8813" s="160" t="n">
        <v>18899.9</v>
      </c>
    </row>
    <row r="8814">
      <c r="A8814" s="176" t="n">
        <v>46204</v>
      </c>
      <c r="B8814" s="104" t="inlineStr">
        <is>
          <t>2025/26</t>
        </is>
      </c>
      <c r="C8814" s="104" t="inlineStr">
        <is>
          <t>HC-030</t>
        </is>
      </c>
      <c r="D8814" s="104" t="inlineStr">
        <is>
          <t>Nord-Ouest</t>
        </is>
      </c>
      <c r="E8814" s="104" t="inlineStr">
        <is>
          <t>Livraison</t>
        </is>
      </c>
      <c r="F8814" s="104" t="n">
        <v>30</v>
      </c>
      <c r="G8814" s="159" t="n">
        <v>2090</v>
      </c>
      <c r="H8814" s="159" t="n">
        <v>5390</v>
      </c>
      <c r="I8814" s="160" t="n">
        <v>35935.07</v>
      </c>
      <c r="J8814" s="160" t="n">
        <v>2096.7</v>
      </c>
      <c r="K8814" s="160" t="n">
        <v>33838.37</v>
      </c>
      <c r="L8814" s="160" t="n">
        <v>10501.41</v>
      </c>
    </row>
    <row r="8815">
      <c r="A8815" s="176" t="n">
        <v>46204</v>
      </c>
      <c r="B8815" s="104" t="inlineStr">
        <is>
          <t>2025/26</t>
        </is>
      </c>
      <c r="C8815" s="104" t="inlineStr">
        <is>
          <t>HC-030</t>
        </is>
      </c>
      <c r="D8815" s="104" t="inlineStr">
        <is>
          <t>Nord-Ouest</t>
        </is>
      </c>
      <c r="E8815" s="104" t="inlineStr">
        <is>
          <t>Sur place</t>
        </is>
      </c>
      <c r="F8815" s="104" t="n">
        <v>31</v>
      </c>
      <c r="G8815" s="159" t="n">
        <v>4092</v>
      </c>
      <c r="H8815" s="159" t="n">
        <v>10042</v>
      </c>
      <c r="I8815" s="160" t="n">
        <v>55716.89</v>
      </c>
      <c r="J8815" s="160" t="n">
        <v>1660.45</v>
      </c>
      <c r="K8815" s="160" t="n">
        <v>54056.44</v>
      </c>
      <c r="L8815" s="160" t="n">
        <v>16082.47</v>
      </c>
    </row>
    <row r="8816">
      <c r="A8816" s="176" t="n">
        <v>46204</v>
      </c>
      <c r="B8816" s="104" t="inlineStr">
        <is>
          <t>2025/26</t>
        </is>
      </c>
      <c r="C8816" s="104" t="inlineStr">
        <is>
          <t>HC-030</t>
        </is>
      </c>
      <c r="D8816" s="104" t="inlineStr">
        <is>
          <t>Nord-Ouest</t>
        </is>
      </c>
      <c r="E8816" s="104" t="inlineStr">
        <is>
          <t>À emporter</t>
        </is>
      </c>
      <c r="F8816" s="104" t="n">
        <v>31</v>
      </c>
      <c r="G8816" s="159" t="n">
        <v>3016</v>
      </c>
      <c r="H8816" s="159" t="n">
        <v>7582</v>
      </c>
      <c r="I8816" s="160" t="n">
        <v>37096.21</v>
      </c>
      <c r="J8816" s="160" t="n">
        <v>1026.19</v>
      </c>
      <c r="K8816" s="160" t="n">
        <v>36070.02</v>
      </c>
      <c r="L8816" s="160" t="n">
        <v>10732.24</v>
      </c>
    </row>
    <row r="8817">
      <c r="A8817" s="176" t="n">
        <v>46204</v>
      </c>
      <c r="B8817" s="104" t="inlineStr">
        <is>
          <t>2025/26</t>
        </is>
      </c>
      <c r="C8817" s="104" t="inlineStr">
        <is>
          <t>HC-031</t>
        </is>
      </c>
      <c r="D8817" s="104" t="inlineStr">
        <is>
          <t>Sud-Est</t>
        </is>
      </c>
      <c r="E8817" s="104" t="inlineStr">
        <is>
          <t>Drive</t>
        </is>
      </c>
      <c r="F8817" s="104" t="n">
        <v>31</v>
      </c>
      <c r="G8817" s="159" t="n">
        <v>1467</v>
      </c>
      <c r="H8817" s="159" t="n">
        <v>3629</v>
      </c>
      <c r="I8817" s="160" t="n">
        <v>20703.77</v>
      </c>
      <c r="J8817" s="160" t="n">
        <v>696.34</v>
      </c>
      <c r="K8817" s="160" t="n">
        <v>20007.43</v>
      </c>
      <c r="L8817" s="160" t="n">
        <v>5948.53</v>
      </c>
    </row>
    <row r="8818">
      <c r="A8818" s="176" t="n">
        <v>46204</v>
      </c>
      <c r="B8818" s="104" t="inlineStr">
        <is>
          <t>2025/26</t>
        </is>
      </c>
      <c r="C8818" s="104" t="inlineStr">
        <is>
          <t>HC-031</t>
        </is>
      </c>
      <c r="D8818" s="104" t="inlineStr">
        <is>
          <t>Sud-Est</t>
        </is>
      </c>
      <c r="E8818" s="104" t="inlineStr">
        <is>
          <t>Livraison</t>
        </is>
      </c>
      <c r="F8818" s="104" t="n">
        <v>31</v>
      </c>
      <c r="G8818" s="159" t="n">
        <v>1835</v>
      </c>
      <c r="H8818" s="159" t="n">
        <v>4777</v>
      </c>
      <c r="I8818" s="160" t="n">
        <v>31663.36</v>
      </c>
      <c r="J8818" s="160" t="n">
        <v>1910.1</v>
      </c>
      <c r="K8818" s="160" t="n">
        <v>29753.26</v>
      </c>
      <c r="L8818" s="160" t="n">
        <v>9150.879999999999</v>
      </c>
    </row>
    <row r="8819">
      <c r="A8819" s="176" t="n">
        <v>46204</v>
      </c>
      <c r="B8819" s="104" t="inlineStr">
        <is>
          <t>2025/26</t>
        </is>
      </c>
      <c r="C8819" s="104" t="inlineStr">
        <is>
          <t>HC-031</t>
        </is>
      </c>
      <c r="D8819" s="104" t="inlineStr">
        <is>
          <t>Sud-Est</t>
        </is>
      </c>
      <c r="E8819" s="104" t="inlineStr">
        <is>
          <t>Sur place</t>
        </is>
      </c>
      <c r="F8819" s="104" t="n">
        <v>31</v>
      </c>
      <c r="G8819" s="159" t="n">
        <v>3439</v>
      </c>
      <c r="H8819" s="159" t="n">
        <v>8633</v>
      </c>
      <c r="I8819" s="160" t="n">
        <v>46415.2</v>
      </c>
      <c r="J8819" s="160" t="n">
        <v>1390.56</v>
      </c>
      <c r="K8819" s="160" t="n">
        <v>45024.64</v>
      </c>
      <c r="L8819" s="160" t="n">
        <v>13287.87</v>
      </c>
    </row>
    <row r="8820">
      <c r="A8820" s="176" t="n">
        <v>46204</v>
      </c>
      <c r="B8820" s="104" t="inlineStr">
        <is>
          <t>2025/26</t>
        </is>
      </c>
      <c r="C8820" s="104" t="inlineStr">
        <is>
          <t>HC-031</t>
        </is>
      </c>
      <c r="D8820" s="104" t="inlineStr">
        <is>
          <t>Sud-Est</t>
        </is>
      </c>
      <c r="E8820" s="104" t="inlineStr">
        <is>
          <t>À emporter</t>
        </is>
      </c>
      <c r="F8820" s="104" t="n">
        <v>30</v>
      </c>
      <c r="G8820" s="159" t="n">
        <v>2616</v>
      </c>
      <c r="H8820" s="159" t="n">
        <v>6766</v>
      </c>
      <c r="I8820" s="160" t="n">
        <v>32448.54</v>
      </c>
      <c r="J8820" s="160" t="n">
        <v>909.08</v>
      </c>
      <c r="K8820" s="160" t="n">
        <v>31539.46</v>
      </c>
      <c r="L8820" s="160" t="n">
        <v>9438.49</v>
      </c>
    </row>
    <row r="8821">
      <c r="A8821" s="176" t="n">
        <v>46204</v>
      </c>
      <c r="B8821" s="104" t="inlineStr">
        <is>
          <t>2025/26</t>
        </is>
      </c>
      <c r="C8821" s="104" t="inlineStr">
        <is>
          <t>HC-032</t>
        </is>
      </c>
      <c r="D8821" s="104" t="inlineStr">
        <is>
          <t>Sud-Ouest</t>
        </is>
      </c>
      <c r="E8821" s="104" t="inlineStr">
        <is>
          <t>Livraison</t>
        </is>
      </c>
      <c r="F8821" s="104" t="n">
        <v>31</v>
      </c>
      <c r="G8821" s="159" t="n">
        <v>1857</v>
      </c>
      <c r="H8821" s="159" t="n">
        <v>4828</v>
      </c>
      <c r="I8821" s="160" t="n">
        <v>32301</v>
      </c>
      <c r="J8821" s="160" t="n">
        <v>1851.49</v>
      </c>
      <c r="K8821" s="160" t="n">
        <v>30449.51</v>
      </c>
      <c r="L8821" s="160" t="n">
        <v>9429.209999999999</v>
      </c>
    </row>
    <row r="8822">
      <c r="A8822" s="176" t="n">
        <v>46204</v>
      </c>
      <c r="B8822" s="104" t="inlineStr">
        <is>
          <t>2025/26</t>
        </is>
      </c>
      <c r="C8822" s="104" t="inlineStr">
        <is>
          <t>HC-032</t>
        </is>
      </c>
      <c r="D8822" s="104" t="inlineStr">
        <is>
          <t>Sud-Ouest</t>
        </is>
      </c>
      <c r="E8822" s="104" t="inlineStr">
        <is>
          <t>Sur place</t>
        </is>
      </c>
      <c r="F8822" s="104" t="n">
        <v>31</v>
      </c>
      <c r="G8822" s="159" t="n">
        <v>3622</v>
      </c>
      <c r="H8822" s="159" t="n">
        <v>9132</v>
      </c>
      <c r="I8822" s="160" t="n">
        <v>48656.69</v>
      </c>
      <c r="J8822" s="160" t="n">
        <v>1439.08</v>
      </c>
      <c r="K8822" s="160" t="n">
        <v>47217.61</v>
      </c>
      <c r="L8822" s="160" t="n">
        <v>14090.99</v>
      </c>
    </row>
    <row r="8823">
      <c r="A8823" s="176" t="n">
        <v>46204</v>
      </c>
      <c r="B8823" s="104" t="inlineStr">
        <is>
          <t>2025/26</t>
        </is>
      </c>
      <c r="C8823" s="104" t="inlineStr">
        <is>
          <t>HC-032</t>
        </is>
      </c>
      <c r="D8823" s="104" t="inlineStr">
        <is>
          <t>Sud-Ouest</t>
        </is>
      </c>
      <c r="E8823" s="104" t="inlineStr">
        <is>
          <t>À emporter</t>
        </is>
      </c>
      <c r="F8823" s="104" t="n">
        <v>31</v>
      </c>
      <c r="G8823" s="159" t="n">
        <v>2784</v>
      </c>
      <c r="H8823" s="159" t="n">
        <v>6985</v>
      </c>
      <c r="I8823" s="160" t="n">
        <v>34791.06</v>
      </c>
      <c r="J8823" s="160" t="n">
        <v>990.9299999999999</v>
      </c>
      <c r="K8823" s="160" t="n">
        <v>33800.13</v>
      </c>
      <c r="L8823" s="160" t="n">
        <v>10033.99</v>
      </c>
    </row>
    <row r="8824">
      <c r="A8824" s="176" t="n">
        <v>46204</v>
      </c>
      <c r="B8824" s="104" t="inlineStr">
        <is>
          <t>2025/26</t>
        </is>
      </c>
      <c r="C8824" s="104" t="inlineStr">
        <is>
          <t>HC-033</t>
        </is>
      </c>
      <c r="D8824" s="104" t="inlineStr">
        <is>
          <t>Île-de-France</t>
        </is>
      </c>
      <c r="E8824" s="104" t="inlineStr">
        <is>
          <t>Livraison</t>
        </is>
      </c>
      <c r="F8824" s="104" t="n">
        <v>31</v>
      </c>
      <c r="G8824" s="159" t="n">
        <v>3641</v>
      </c>
      <c r="H8824" s="159" t="n">
        <v>9574</v>
      </c>
      <c r="I8824" s="160" t="n">
        <v>63021.65</v>
      </c>
      <c r="J8824" s="160" t="n">
        <v>3766.69</v>
      </c>
      <c r="K8824" s="160" t="n">
        <v>59254.96</v>
      </c>
      <c r="L8824" s="160" t="n">
        <v>18337.98</v>
      </c>
    </row>
    <row r="8825">
      <c r="A8825" s="176" t="n">
        <v>46204</v>
      </c>
      <c r="B8825" s="104" t="inlineStr">
        <is>
          <t>2025/26</t>
        </is>
      </c>
      <c r="C8825" s="104" t="inlineStr">
        <is>
          <t>HC-033</t>
        </is>
      </c>
      <c r="D8825" s="104" t="inlineStr">
        <is>
          <t>Île-de-France</t>
        </is>
      </c>
      <c r="E8825" s="104" t="inlineStr">
        <is>
          <t>Sur place</t>
        </is>
      </c>
      <c r="F8825" s="104" t="n">
        <v>31</v>
      </c>
      <c r="G8825" s="159" t="n">
        <v>6995</v>
      </c>
      <c r="H8825" s="159" t="n">
        <v>17700</v>
      </c>
      <c r="I8825" s="160" t="n">
        <v>94954.81</v>
      </c>
      <c r="J8825" s="160" t="n">
        <v>2785.36</v>
      </c>
      <c r="K8825" s="160" t="n">
        <v>92169.45</v>
      </c>
      <c r="L8825" s="160" t="n">
        <v>27625.8</v>
      </c>
    </row>
    <row r="8826">
      <c r="A8826" s="176" t="n">
        <v>46204</v>
      </c>
      <c r="B8826" s="104" t="inlineStr">
        <is>
          <t>2025/26</t>
        </is>
      </c>
      <c r="C8826" s="104" t="inlineStr">
        <is>
          <t>HC-033</t>
        </is>
      </c>
      <c r="D8826" s="104" t="inlineStr">
        <is>
          <t>Île-de-France</t>
        </is>
      </c>
      <c r="E8826" s="104" t="inlineStr">
        <is>
          <t>À emporter</t>
        </is>
      </c>
      <c r="F8826" s="104" t="n">
        <v>31</v>
      </c>
      <c r="G8826" s="159" t="n">
        <v>5441</v>
      </c>
      <c r="H8826" s="159" t="n">
        <v>13999</v>
      </c>
      <c r="I8826" s="160" t="n">
        <v>67068.24000000001</v>
      </c>
      <c r="J8826" s="160" t="n">
        <v>1851.28</v>
      </c>
      <c r="K8826" s="160" t="n">
        <v>65216.96</v>
      </c>
      <c r="L8826" s="160" t="n">
        <v>19408.58</v>
      </c>
    </row>
    <row r="8827">
      <c r="A8827" s="176" t="n">
        <v>46204</v>
      </c>
      <c r="B8827" s="104" t="inlineStr">
        <is>
          <t>2025/26</t>
        </is>
      </c>
      <c r="C8827" s="104" t="inlineStr">
        <is>
          <t>HC-034</t>
        </is>
      </c>
      <c r="D8827" s="104" t="inlineStr">
        <is>
          <t>Nord-Ouest</t>
        </is>
      </c>
      <c r="E8827" s="104" t="inlineStr">
        <is>
          <t>Livraison</t>
        </is>
      </c>
      <c r="F8827" s="104" t="n">
        <v>29</v>
      </c>
      <c r="G8827" s="159" t="n">
        <v>2670</v>
      </c>
      <c r="H8827" s="159" t="n">
        <v>7019</v>
      </c>
      <c r="I8827" s="160" t="n">
        <v>45854.3</v>
      </c>
      <c r="J8827" s="160" t="n">
        <v>2730.35</v>
      </c>
      <c r="K8827" s="160" t="n">
        <v>43123.95</v>
      </c>
      <c r="L8827" s="160" t="n">
        <v>15561.51</v>
      </c>
    </row>
    <row r="8828">
      <c r="A8828" s="176" t="n">
        <v>46204</v>
      </c>
      <c r="B8828" s="104" t="inlineStr">
        <is>
          <t>2025/26</t>
        </is>
      </c>
      <c r="C8828" s="104" t="inlineStr">
        <is>
          <t>HC-034</t>
        </is>
      </c>
      <c r="D8828" s="104" t="inlineStr">
        <is>
          <t>Nord-Ouest</t>
        </is>
      </c>
      <c r="E8828" s="104" t="inlineStr">
        <is>
          <t>Sur place</t>
        </is>
      </c>
      <c r="F8828" s="104" t="n">
        <v>31</v>
      </c>
      <c r="G8828" s="159" t="n">
        <v>5436</v>
      </c>
      <c r="H8828" s="159" t="n">
        <v>13610</v>
      </c>
      <c r="I8828" s="160" t="n">
        <v>73111.98</v>
      </c>
      <c r="J8828" s="160" t="n">
        <v>2027.35</v>
      </c>
      <c r="K8828" s="160" t="n">
        <v>71084.63</v>
      </c>
      <c r="L8828" s="160" t="n">
        <v>24653.88</v>
      </c>
    </row>
    <row r="8829">
      <c r="A8829" s="176" t="n">
        <v>46204</v>
      </c>
      <c r="B8829" s="104" t="inlineStr">
        <is>
          <t>2025/26</t>
        </is>
      </c>
      <c r="C8829" s="104" t="inlineStr">
        <is>
          <t>HC-034</t>
        </is>
      </c>
      <c r="D8829" s="104" t="inlineStr">
        <is>
          <t>Nord-Ouest</t>
        </is>
      </c>
      <c r="E8829" s="104" t="inlineStr">
        <is>
          <t>À emporter</t>
        </is>
      </c>
      <c r="F8829" s="104" t="n">
        <v>31</v>
      </c>
      <c r="G8829" s="159" t="n">
        <v>4203</v>
      </c>
      <c r="H8829" s="159" t="n">
        <v>11203</v>
      </c>
      <c r="I8829" s="160" t="n">
        <v>52079.69</v>
      </c>
      <c r="J8829" s="160" t="n">
        <v>1526.6</v>
      </c>
      <c r="K8829" s="160" t="n">
        <v>50553.09</v>
      </c>
      <c r="L8829" s="160" t="n">
        <v>17528.22</v>
      </c>
    </row>
    <row r="8830">
      <c r="A8830" s="176" t="n">
        <v>46204</v>
      </c>
      <c r="B8830" s="104" t="inlineStr">
        <is>
          <t>2025/26</t>
        </is>
      </c>
      <c r="C8830" s="104" t="inlineStr">
        <is>
          <t>HC-035</t>
        </is>
      </c>
      <c r="D8830" s="104" t="inlineStr">
        <is>
          <t>Sud-Est</t>
        </is>
      </c>
      <c r="E8830" s="104" t="inlineStr">
        <is>
          <t>Livraison</t>
        </is>
      </c>
      <c r="F8830" s="104" t="n">
        <v>31</v>
      </c>
      <c r="G8830" s="159" t="n">
        <v>2545</v>
      </c>
      <c r="H8830" s="159" t="n">
        <v>6407</v>
      </c>
      <c r="I8830" s="160" t="n">
        <v>44270.76</v>
      </c>
      <c r="J8830" s="160" t="n">
        <v>2686.99</v>
      </c>
      <c r="K8830" s="160" t="n">
        <v>41583.77</v>
      </c>
      <c r="L8830" s="160" t="n">
        <v>12869.91</v>
      </c>
    </row>
    <row r="8831">
      <c r="A8831" s="176" t="n">
        <v>46204</v>
      </c>
      <c r="B8831" s="104" t="inlineStr">
        <is>
          <t>2025/26</t>
        </is>
      </c>
      <c r="C8831" s="104" t="inlineStr">
        <is>
          <t>HC-035</t>
        </is>
      </c>
      <c r="D8831" s="104" t="inlineStr">
        <is>
          <t>Sud-Est</t>
        </is>
      </c>
      <c r="E8831" s="104" t="inlineStr">
        <is>
          <t>Sur place</t>
        </is>
      </c>
      <c r="F8831" s="104" t="n">
        <v>31</v>
      </c>
      <c r="G8831" s="159" t="n">
        <v>4722</v>
      </c>
      <c r="H8831" s="159" t="n">
        <v>11924</v>
      </c>
      <c r="I8831" s="160" t="n">
        <v>63783.67</v>
      </c>
      <c r="J8831" s="160" t="n">
        <v>1980.99</v>
      </c>
      <c r="K8831" s="160" t="n">
        <v>61802.68</v>
      </c>
      <c r="L8831" s="160" t="n">
        <v>18439.81</v>
      </c>
    </row>
    <row r="8832">
      <c r="A8832" s="176" t="n">
        <v>46204</v>
      </c>
      <c r="B8832" s="104" t="inlineStr">
        <is>
          <t>2025/26</t>
        </is>
      </c>
      <c r="C8832" s="104" t="inlineStr">
        <is>
          <t>HC-035</t>
        </is>
      </c>
      <c r="D8832" s="104" t="inlineStr">
        <is>
          <t>Sud-Est</t>
        </is>
      </c>
      <c r="E8832" s="104" t="inlineStr">
        <is>
          <t>À emporter</t>
        </is>
      </c>
      <c r="F8832" s="104" t="n">
        <v>31</v>
      </c>
      <c r="G8832" s="159" t="n">
        <v>3710</v>
      </c>
      <c r="H8832" s="159" t="n">
        <v>9390</v>
      </c>
      <c r="I8832" s="160" t="n">
        <v>46311.71</v>
      </c>
      <c r="J8832" s="160" t="n">
        <v>1391.12</v>
      </c>
      <c r="K8832" s="160" t="n">
        <v>44920.59</v>
      </c>
      <c r="L8832" s="160" t="n">
        <v>13463.27</v>
      </c>
    </row>
    <row r="8833">
      <c r="A8833" s="176" t="n">
        <v>46204</v>
      </c>
      <c r="B8833" s="104" t="inlineStr">
        <is>
          <t>2025/26</t>
        </is>
      </c>
      <c r="C8833" s="104" t="inlineStr">
        <is>
          <t>HC-036</t>
        </is>
      </c>
      <c r="D8833" s="104" t="inlineStr">
        <is>
          <t>Sud-Ouest</t>
        </is>
      </c>
      <c r="E8833" s="104" t="inlineStr">
        <is>
          <t>Drive</t>
        </is>
      </c>
      <c r="F8833" s="104" t="n">
        <v>31</v>
      </c>
      <c r="G8833" s="159" t="n">
        <v>1654</v>
      </c>
      <c r="H8833" s="159" t="n">
        <v>4180</v>
      </c>
      <c r="I8833" s="160" t="n">
        <v>23332.77</v>
      </c>
      <c r="J8833" s="160" t="n">
        <v>663.15</v>
      </c>
      <c r="K8833" s="160" t="n">
        <v>22669.62</v>
      </c>
      <c r="L8833" s="160" t="n">
        <v>6750.45</v>
      </c>
    </row>
    <row r="8834">
      <c r="A8834" s="176" t="n">
        <v>46204</v>
      </c>
      <c r="B8834" s="104" t="inlineStr">
        <is>
          <t>2025/26</t>
        </is>
      </c>
      <c r="C8834" s="104" t="inlineStr">
        <is>
          <t>HC-036</t>
        </is>
      </c>
      <c r="D8834" s="104" t="inlineStr">
        <is>
          <t>Sud-Ouest</t>
        </is>
      </c>
      <c r="E8834" s="104" t="inlineStr">
        <is>
          <t>Livraison</t>
        </is>
      </c>
      <c r="F8834" s="104" t="n">
        <v>31</v>
      </c>
      <c r="G8834" s="159" t="n">
        <v>2205</v>
      </c>
      <c r="H8834" s="159" t="n">
        <v>5594</v>
      </c>
      <c r="I8834" s="160" t="n">
        <v>37955.02</v>
      </c>
      <c r="J8834" s="160" t="n">
        <v>2250.01</v>
      </c>
      <c r="K8834" s="160" t="n">
        <v>35705.01</v>
      </c>
      <c r="L8834" s="160" t="n">
        <v>11079.76</v>
      </c>
    </row>
    <row r="8835">
      <c r="A8835" s="176" t="n">
        <v>46204</v>
      </c>
      <c r="B8835" s="104" t="inlineStr">
        <is>
          <t>2025/26</t>
        </is>
      </c>
      <c r="C8835" s="104" t="inlineStr">
        <is>
          <t>HC-036</t>
        </is>
      </c>
      <c r="D8835" s="104" t="inlineStr">
        <is>
          <t>Sud-Ouest</t>
        </is>
      </c>
      <c r="E8835" s="104" t="inlineStr">
        <is>
          <t>Sur place</t>
        </is>
      </c>
      <c r="F8835" s="104" t="n">
        <v>31</v>
      </c>
      <c r="G8835" s="159" t="n">
        <v>4150</v>
      </c>
      <c r="H8835" s="159" t="n">
        <v>10829</v>
      </c>
      <c r="I8835" s="160" t="n">
        <v>55911.31</v>
      </c>
      <c r="J8835" s="160" t="n">
        <v>1628.43</v>
      </c>
      <c r="K8835" s="160" t="n">
        <v>54282.88</v>
      </c>
      <c r="L8835" s="160" t="n">
        <v>16162.63</v>
      </c>
    </row>
    <row r="8836">
      <c r="A8836" s="176" t="n">
        <v>46204</v>
      </c>
      <c r="B8836" s="104" t="inlineStr">
        <is>
          <t>2025/26</t>
        </is>
      </c>
      <c r="C8836" s="104" t="inlineStr">
        <is>
          <t>HC-036</t>
        </is>
      </c>
      <c r="D8836" s="104" t="inlineStr">
        <is>
          <t>Sud-Ouest</t>
        </is>
      </c>
      <c r="E8836" s="104" t="inlineStr">
        <is>
          <t>À emporter</t>
        </is>
      </c>
      <c r="F8836" s="104" t="n">
        <v>31</v>
      </c>
      <c r="G8836" s="159" t="n">
        <v>3067</v>
      </c>
      <c r="H8836" s="159" t="n">
        <v>7802</v>
      </c>
      <c r="I8836" s="160" t="n">
        <v>38153.85</v>
      </c>
      <c r="J8836" s="160" t="n">
        <v>1058.18</v>
      </c>
      <c r="K8836" s="160" t="n">
        <v>37095.67</v>
      </c>
      <c r="L8836" s="160" t="n">
        <v>11085.93</v>
      </c>
    </row>
    <row r="8837">
      <c r="A8837" s="176" t="n">
        <v>46204</v>
      </c>
      <c r="B8837" s="104" t="inlineStr">
        <is>
          <t>2025/26</t>
        </is>
      </c>
      <c r="C8837" s="104" t="inlineStr">
        <is>
          <t>HC-037</t>
        </is>
      </c>
      <c r="D8837" s="104" t="inlineStr">
        <is>
          <t>Île-de-France</t>
        </is>
      </c>
      <c r="E8837" s="104" t="inlineStr">
        <is>
          <t>Drive</t>
        </is>
      </c>
      <c r="F8837" s="104" t="n">
        <v>31</v>
      </c>
      <c r="G8837" s="159" t="n">
        <v>1520</v>
      </c>
      <c r="H8837" s="159" t="n">
        <v>3922</v>
      </c>
      <c r="I8837" s="160" t="n">
        <v>21723.77</v>
      </c>
      <c r="J8837" s="160" t="n">
        <v>651.0599999999999</v>
      </c>
      <c r="K8837" s="160" t="n">
        <v>21072.71</v>
      </c>
      <c r="L8837" s="160" t="n">
        <v>6257.62</v>
      </c>
    </row>
    <row r="8838">
      <c r="A8838" s="176" t="n">
        <v>46204</v>
      </c>
      <c r="B8838" s="104" t="inlineStr">
        <is>
          <t>2025/26</t>
        </is>
      </c>
      <c r="C8838" s="104" t="inlineStr">
        <is>
          <t>HC-037</t>
        </is>
      </c>
      <c r="D8838" s="104" t="inlineStr">
        <is>
          <t>Île-de-France</t>
        </is>
      </c>
      <c r="E8838" s="104" t="inlineStr">
        <is>
          <t>Livraison</t>
        </is>
      </c>
      <c r="F8838" s="104" t="n">
        <v>31</v>
      </c>
      <c r="G8838" s="159" t="n">
        <v>2036</v>
      </c>
      <c r="H8838" s="159" t="n">
        <v>5157</v>
      </c>
      <c r="I8838" s="160" t="n">
        <v>34776.72</v>
      </c>
      <c r="J8838" s="160" t="n">
        <v>2046.97</v>
      </c>
      <c r="K8838" s="160" t="n">
        <v>32729.75</v>
      </c>
      <c r="L8838" s="160" t="n">
        <v>10104.2</v>
      </c>
    </row>
    <row r="8839">
      <c r="A8839" s="176" t="n">
        <v>46204</v>
      </c>
      <c r="B8839" s="104" t="inlineStr">
        <is>
          <t>2025/26</t>
        </is>
      </c>
      <c r="C8839" s="104" t="inlineStr">
        <is>
          <t>HC-037</t>
        </is>
      </c>
      <c r="D8839" s="104" t="inlineStr">
        <is>
          <t>Île-de-France</t>
        </is>
      </c>
      <c r="E8839" s="104" t="inlineStr">
        <is>
          <t>Sur place</t>
        </is>
      </c>
      <c r="F8839" s="104" t="n">
        <v>30</v>
      </c>
      <c r="G8839" s="159" t="n">
        <v>3492</v>
      </c>
      <c r="H8839" s="159" t="n">
        <v>8635</v>
      </c>
      <c r="I8839" s="160" t="n">
        <v>46794.18</v>
      </c>
      <c r="J8839" s="160" t="n">
        <v>1473.65</v>
      </c>
      <c r="K8839" s="160" t="n">
        <v>45320.53</v>
      </c>
      <c r="L8839" s="160" t="n">
        <v>13492.26</v>
      </c>
    </row>
    <row r="8840">
      <c r="A8840" s="176" t="n">
        <v>46204</v>
      </c>
      <c r="B8840" s="104" t="inlineStr">
        <is>
          <t>2025/26</t>
        </is>
      </c>
      <c r="C8840" s="104" t="inlineStr">
        <is>
          <t>HC-037</t>
        </is>
      </c>
      <c r="D8840" s="104" t="inlineStr">
        <is>
          <t>Île-de-France</t>
        </is>
      </c>
      <c r="E8840" s="104" t="inlineStr">
        <is>
          <t>À emporter</t>
        </is>
      </c>
      <c r="F8840" s="104" t="n">
        <v>31</v>
      </c>
      <c r="G8840" s="159" t="n">
        <v>2807</v>
      </c>
      <c r="H8840" s="159" t="n">
        <v>7120</v>
      </c>
      <c r="I8840" s="160" t="n">
        <v>34678.35</v>
      </c>
      <c r="J8840" s="160" t="n">
        <v>1031.32</v>
      </c>
      <c r="K8840" s="160" t="n">
        <v>33647.03</v>
      </c>
      <c r="L8840" s="160" t="n">
        <v>10064.23</v>
      </c>
    </row>
    <row r="8841">
      <c r="A8841" s="176" t="n">
        <v>46204</v>
      </c>
      <c r="B8841" s="104" t="inlineStr">
        <is>
          <t>2025/26</t>
        </is>
      </c>
      <c r="C8841" s="104" t="inlineStr">
        <is>
          <t>HC-038</t>
        </is>
      </c>
      <c r="D8841" s="104" t="inlineStr">
        <is>
          <t>Nord-Ouest</t>
        </is>
      </c>
      <c r="E8841" s="104" t="inlineStr">
        <is>
          <t>Drive</t>
        </is>
      </c>
      <c r="F8841" s="104" t="n">
        <v>28</v>
      </c>
      <c r="G8841" s="159" t="n">
        <v>1022</v>
      </c>
      <c r="H8841" s="159" t="n">
        <v>2530</v>
      </c>
      <c r="I8841" s="160" t="n">
        <v>14572.92</v>
      </c>
      <c r="J8841" s="160" t="n">
        <v>432.71</v>
      </c>
      <c r="K8841" s="160" t="n">
        <v>14140.21</v>
      </c>
      <c r="L8841" s="160" t="n">
        <v>4205.43</v>
      </c>
    </row>
    <row r="8842">
      <c r="A8842" s="176" t="n">
        <v>46204</v>
      </c>
      <c r="B8842" s="104" t="inlineStr">
        <is>
          <t>2025/26</t>
        </is>
      </c>
      <c r="C8842" s="104" t="inlineStr">
        <is>
          <t>HC-038</t>
        </is>
      </c>
      <c r="D8842" s="104" t="inlineStr">
        <is>
          <t>Nord-Ouest</t>
        </is>
      </c>
      <c r="E8842" s="104" t="inlineStr">
        <is>
          <t>Livraison</t>
        </is>
      </c>
      <c r="F8842" s="104" t="n">
        <v>30</v>
      </c>
      <c r="G8842" s="159" t="n">
        <v>1546</v>
      </c>
      <c r="H8842" s="159" t="n">
        <v>4052</v>
      </c>
      <c r="I8842" s="160" t="n">
        <v>26191.43</v>
      </c>
      <c r="J8842" s="160" t="n">
        <v>1561.03</v>
      </c>
      <c r="K8842" s="160" t="n">
        <v>24630.4</v>
      </c>
      <c r="L8842" s="160" t="n">
        <v>7618.23</v>
      </c>
    </row>
    <row r="8843">
      <c r="A8843" s="176" t="n">
        <v>46204</v>
      </c>
      <c r="B8843" s="104" t="inlineStr">
        <is>
          <t>2025/26</t>
        </is>
      </c>
      <c r="C8843" s="104" t="inlineStr">
        <is>
          <t>HC-038</t>
        </is>
      </c>
      <c r="D8843" s="104" t="inlineStr">
        <is>
          <t>Nord-Ouest</t>
        </is>
      </c>
      <c r="E8843" s="104" t="inlineStr">
        <is>
          <t>Sur place</t>
        </is>
      </c>
      <c r="F8843" s="104" t="n">
        <v>31</v>
      </c>
      <c r="G8843" s="159" t="n">
        <v>2711</v>
      </c>
      <c r="H8843" s="159" t="n">
        <v>6972</v>
      </c>
      <c r="I8843" s="160" t="n">
        <v>36596.13</v>
      </c>
      <c r="J8843" s="160" t="n">
        <v>1131.14</v>
      </c>
      <c r="K8843" s="160" t="n">
        <v>35464.99</v>
      </c>
      <c r="L8843" s="160" t="n">
        <v>10573.75</v>
      </c>
    </row>
    <row r="8844">
      <c r="A8844" s="176" t="n">
        <v>46204</v>
      </c>
      <c r="B8844" s="104" t="inlineStr">
        <is>
          <t>2025/26</t>
        </is>
      </c>
      <c r="C8844" s="104" t="inlineStr">
        <is>
          <t>HC-038</t>
        </is>
      </c>
      <c r="D8844" s="104" t="inlineStr">
        <is>
          <t>Nord-Ouest</t>
        </is>
      </c>
      <c r="E8844" s="104" t="inlineStr">
        <is>
          <t>À emporter</t>
        </is>
      </c>
      <c r="F8844" s="104" t="n">
        <v>29</v>
      </c>
      <c r="G8844" s="159" t="n">
        <v>1914</v>
      </c>
      <c r="H8844" s="159" t="n">
        <v>4882</v>
      </c>
      <c r="I8844" s="160" t="n">
        <v>23844.71</v>
      </c>
      <c r="J8844" s="160" t="n">
        <v>716.74</v>
      </c>
      <c r="K8844" s="160" t="n">
        <v>23127.97</v>
      </c>
      <c r="L8844" s="160" t="n">
        <v>6844.86</v>
      </c>
    </row>
    <row r="8845">
      <c r="A8845" s="176" t="n">
        <v>46204</v>
      </c>
      <c r="B8845" s="104" t="inlineStr">
        <is>
          <t>2025/26</t>
        </is>
      </c>
      <c r="C8845" s="104" t="inlineStr">
        <is>
          <t>HC-039</t>
        </is>
      </c>
      <c r="D8845" s="104" t="inlineStr">
        <is>
          <t>Sud-Est</t>
        </is>
      </c>
      <c r="E8845" s="104" t="inlineStr">
        <is>
          <t>Livraison</t>
        </is>
      </c>
      <c r="F8845" s="104" t="n">
        <v>31</v>
      </c>
      <c r="G8845" s="159" t="n">
        <v>2379</v>
      </c>
      <c r="H8845" s="159" t="n">
        <v>6081</v>
      </c>
      <c r="I8845" s="160" t="n">
        <v>41188.78</v>
      </c>
      <c r="J8845" s="160" t="n">
        <v>2551.93</v>
      </c>
      <c r="K8845" s="160" t="n">
        <v>38636.85</v>
      </c>
      <c r="L8845" s="160" t="n">
        <v>11928.8</v>
      </c>
    </row>
    <row r="8846">
      <c r="A8846" s="176" t="n">
        <v>46204</v>
      </c>
      <c r="B8846" s="104" t="inlineStr">
        <is>
          <t>2025/26</t>
        </is>
      </c>
      <c r="C8846" s="104" t="inlineStr">
        <is>
          <t>HC-039</t>
        </is>
      </c>
      <c r="D8846" s="104" t="inlineStr">
        <is>
          <t>Sud-Est</t>
        </is>
      </c>
      <c r="E8846" s="104" t="inlineStr">
        <is>
          <t>Sur place</t>
        </is>
      </c>
      <c r="F8846" s="104" t="n">
        <v>31</v>
      </c>
      <c r="G8846" s="159" t="n">
        <v>4368</v>
      </c>
      <c r="H8846" s="159" t="n">
        <v>11154</v>
      </c>
      <c r="I8846" s="160" t="n">
        <v>59069.28</v>
      </c>
      <c r="J8846" s="160" t="n">
        <v>1985.95</v>
      </c>
      <c r="K8846" s="160" t="n">
        <v>57083.33</v>
      </c>
      <c r="L8846" s="160" t="n">
        <v>17021.16</v>
      </c>
    </row>
    <row r="8847">
      <c r="A8847" s="176" t="n">
        <v>46204</v>
      </c>
      <c r="B8847" s="104" t="inlineStr">
        <is>
          <t>2025/26</t>
        </is>
      </c>
      <c r="C8847" s="104" t="inlineStr">
        <is>
          <t>HC-039</t>
        </is>
      </c>
      <c r="D8847" s="104" t="inlineStr">
        <is>
          <t>Sud-Est</t>
        </is>
      </c>
      <c r="E8847" s="104" t="inlineStr">
        <is>
          <t>À emporter</t>
        </is>
      </c>
      <c r="F8847" s="104" t="n">
        <v>31</v>
      </c>
      <c r="G8847" s="159" t="n">
        <v>3622</v>
      </c>
      <c r="H8847" s="159" t="n">
        <v>9292</v>
      </c>
      <c r="I8847" s="160" t="n">
        <v>44931.87</v>
      </c>
      <c r="J8847" s="160" t="n">
        <v>1404.09</v>
      </c>
      <c r="K8847" s="160" t="n">
        <v>43527.78</v>
      </c>
      <c r="L8847" s="160" t="n">
        <v>12966.5</v>
      </c>
    </row>
    <row r="8848">
      <c r="A8848" s="176" t="n">
        <v>46204</v>
      </c>
      <c r="B8848" s="104" t="inlineStr">
        <is>
          <t>2025/26</t>
        </is>
      </c>
      <c r="C8848" s="104" t="inlineStr">
        <is>
          <t>HC-040</t>
        </is>
      </c>
      <c r="D8848" s="104" t="inlineStr">
        <is>
          <t>Sud-Ouest</t>
        </is>
      </c>
      <c r="E8848" s="104" t="inlineStr">
        <is>
          <t>Livraison</t>
        </is>
      </c>
      <c r="F8848" s="104" t="n">
        <v>31</v>
      </c>
      <c r="G8848" s="159" t="n">
        <v>2272</v>
      </c>
      <c r="H8848" s="159" t="n">
        <v>5778</v>
      </c>
      <c r="I8848" s="160" t="n">
        <v>39180.94</v>
      </c>
      <c r="J8848" s="160" t="n">
        <v>2293.74</v>
      </c>
      <c r="K8848" s="160" t="n">
        <v>36887.2</v>
      </c>
      <c r="L8848" s="160" t="n">
        <v>11445.52</v>
      </c>
    </row>
    <row r="8849">
      <c r="A8849" s="176" t="n">
        <v>46204</v>
      </c>
      <c r="B8849" s="104" t="inlineStr">
        <is>
          <t>2025/26</t>
        </is>
      </c>
      <c r="C8849" s="104" t="inlineStr">
        <is>
          <t>HC-040</t>
        </is>
      </c>
      <c r="D8849" s="104" t="inlineStr">
        <is>
          <t>Sud-Ouest</t>
        </is>
      </c>
      <c r="E8849" s="104" t="inlineStr">
        <is>
          <t>Sur place</t>
        </is>
      </c>
      <c r="F8849" s="104" t="n">
        <v>31</v>
      </c>
      <c r="G8849" s="159" t="n">
        <v>4398</v>
      </c>
      <c r="H8849" s="159" t="n">
        <v>11345</v>
      </c>
      <c r="I8849" s="160" t="n">
        <v>59440.97</v>
      </c>
      <c r="J8849" s="160" t="n">
        <v>1968.55</v>
      </c>
      <c r="K8849" s="160" t="n">
        <v>57472.42</v>
      </c>
      <c r="L8849" s="160" t="n">
        <v>17103.98</v>
      </c>
    </row>
    <row r="8850">
      <c r="A8850" s="176" t="n">
        <v>46204</v>
      </c>
      <c r="B8850" s="104" t="inlineStr">
        <is>
          <t>2025/26</t>
        </is>
      </c>
      <c r="C8850" s="104" t="inlineStr">
        <is>
          <t>HC-040</t>
        </is>
      </c>
      <c r="D8850" s="104" t="inlineStr">
        <is>
          <t>Sud-Ouest</t>
        </is>
      </c>
      <c r="E8850" s="104" t="inlineStr">
        <is>
          <t>À emporter</t>
        </is>
      </c>
      <c r="F8850" s="104" t="n">
        <v>31</v>
      </c>
      <c r="G8850" s="159" t="n">
        <v>3325</v>
      </c>
      <c r="H8850" s="159" t="n">
        <v>8174</v>
      </c>
      <c r="I8850" s="160" t="n">
        <v>41354.28</v>
      </c>
      <c r="J8850" s="160" t="n">
        <v>1285.59</v>
      </c>
      <c r="K8850" s="160" t="n">
        <v>40068.69</v>
      </c>
      <c r="L8850" s="160" t="n">
        <v>11896.03</v>
      </c>
    </row>
    <row r="8851">
      <c r="A8851" s="176" t="n">
        <v>46204</v>
      </c>
      <c r="B8851" s="104" t="inlineStr">
        <is>
          <t>2025/26</t>
        </is>
      </c>
      <c r="C8851" s="104" t="inlineStr">
        <is>
          <t>HC-041</t>
        </is>
      </c>
      <c r="D8851" s="104" t="inlineStr">
        <is>
          <t>Île-de-France</t>
        </is>
      </c>
      <c r="E8851" s="104" t="inlineStr">
        <is>
          <t>Livraison</t>
        </is>
      </c>
      <c r="F8851" s="104" t="n">
        <v>31</v>
      </c>
      <c r="G8851" s="159" t="n">
        <v>3831</v>
      </c>
      <c r="H8851" s="159" t="n">
        <v>9818</v>
      </c>
      <c r="I8851" s="160" t="n">
        <v>65578.08</v>
      </c>
      <c r="J8851" s="160" t="n">
        <v>3917.12</v>
      </c>
      <c r="K8851" s="160" t="n">
        <v>61660.96</v>
      </c>
      <c r="L8851" s="160" t="n">
        <v>19197.7</v>
      </c>
    </row>
    <row r="8852">
      <c r="A8852" s="176" t="n">
        <v>46204</v>
      </c>
      <c r="B8852" s="104" t="inlineStr">
        <is>
          <t>2025/26</t>
        </is>
      </c>
      <c r="C8852" s="104" t="inlineStr">
        <is>
          <t>HC-041</t>
        </is>
      </c>
      <c r="D8852" s="104" t="inlineStr">
        <is>
          <t>Île-de-France</t>
        </is>
      </c>
      <c r="E8852" s="104" t="inlineStr">
        <is>
          <t>Sur place</t>
        </is>
      </c>
      <c r="F8852" s="104" t="n">
        <v>31</v>
      </c>
      <c r="G8852" s="159" t="n">
        <v>7652</v>
      </c>
      <c r="H8852" s="159" t="n">
        <v>18706</v>
      </c>
      <c r="I8852" s="160" t="n">
        <v>104230</v>
      </c>
      <c r="J8852" s="160" t="n">
        <v>2836.65</v>
      </c>
      <c r="K8852" s="160" t="n">
        <v>101393.35</v>
      </c>
      <c r="L8852" s="160" t="n">
        <v>30268.09</v>
      </c>
    </row>
    <row r="8853">
      <c r="A8853" s="176" t="n">
        <v>46204</v>
      </c>
      <c r="B8853" s="104" t="inlineStr">
        <is>
          <t>2025/26</t>
        </is>
      </c>
      <c r="C8853" s="104" t="inlineStr">
        <is>
          <t>HC-041</t>
        </is>
      </c>
      <c r="D8853" s="104" t="inlineStr">
        <is>
          <t>Île-de-France</t>
        </is>
      </c>
      <c r="E8853" s="104" t="inlineStr">
        <is>
          <t>À emporter</t>
        </is>
      </c>
      <c r="F8853" s="104" t="n">
        <v>31</v>
      </c>
      <c r="G8853" s="159" t="n">
        <v>5755</v>
      </c>
      <c r="H8853" s="159" t="n">
        <v>14556</v>
      </c>
      <c r="I8853" s="160" t="n">
        <v>71844.39999999999</v>
      </c>
      <c r="J8853" s="160" t="n">
        <v>2187.25</v>
      </c>
      <c r="K8853" s="160" t="n">
        <v>69657.14999999999</v>
      </c>
      <c r="L8853" s="160" t="n">
        <v>20740.56</v>
      </c>
    </row>
    <row r="8854">
      <c r="A8854" s="176" t="n">
        <v>46204</v>
      </c>
      <c r="B8854" s="104" t="inlineStr">
        <is>
          <t>2025/26</t>
        </is>
      </c>
      <c r="C8854" s="104" t="inlineStr">
        <is>
          <t>HC-042</t>
        </is>
      </c>
      <c r="D8854" s="104" t="inlineStr">
        <is>
          <t>Nord-Ouest</t>
        </is>
      </c>
      <c r="E8854" s="104" t="inlineStr">
        <is>
          <t>Drive</t>
        </is>
      </c>
      <c r="F8854" s="104" t="n">
        <v>29</v>
      </c>
      <c r="G8854" s="159" t="n">
        <v>1382</v>
      </c>
      <c r="H8854" s="159" t="n">
        <v>3574</v>
      </c>
      <c r="I8854" s="160" t="n">
        <v>19767.44</v>
      </c>
      <c r="J8854" s="160" t="n">
        <v>513.79</v>
      </c>
      <c r="K8854" s="160" t="n">
        <v>19253.65</v>
      </c>
      <c r="L8854" s="160" t="n">
        <v>5742.1</v>
      </c>
    </row>
    <row r="8855">
      <c r="A8855" s="176" t="n">
        <v>46204</v>
      </c>
      <c r="B8855" s="104" t="inlineStr">
        <is>
          <t>2025/26</t>
        </is>
      </c>
      <c r="C8855" s="104" t="inlineStr">
        <is>
          <t>HC-042</t>
        </is>
      </c>
      <c r="D8855" s="104" t="inlineStr">
        <is>
          <t>Nord-Ouest</t>
        </is>
      </c>
      <c r="E8855" s="104" t="inlineStr">
        <is>
          <t>Livraison</t>
        </is>
      </c>
      <c r="F8855" s="104" t="n">
        <v>31</v>
      </c>
      <c r="G8855" s="159" t="n">
        <v>1939</v>
      </c>
      <c r="H8855" s="159" t="n">
        <v>5019</v>
      </c>
      <c r="I8855" s="160" t="n">
        <v>33341.92</v>
      </c>
      <c r="J8855" s="160" t="n">
        <v>1742.53</v>
      </c>
      <c r="K8855" s="160" t="n">
        <v>31599.39</v>
      </c>
      <c r="L8855" s="160" t="n">
        <v>9781.93</v>
      </c>
    </row>
    <row r="8856">
      <c r="A8856" s="176" t="n">
        <v>46204</v>
      </c>
      <c r="B8856" s="104" t="inlineStr">
        <is>
          <t>2025/26</t>
        </is>
      </c>
      <c r="C8856" s="104" t="inlineStr">
        <is>
          <t>HC-042</t>
        </is>
      </c>
      <c r="D8856" s="104" t="inlineStr">
        <is>
          <t>Nord-Ouest</t>
        </is>
      </c>
      <c r="E8856" s="104" t="inlineStr">
        <is>
          <t>Sur place</t>
        </is>
      </c>
      <c r="F8856" s="104" t="n">
        <v>31</v>
      </c>
      <c r="G8856" s="159" t="n">
        <v>3544</v>
      </c>
      <c r="H8856" s="159" t="n">
        <v>8850</v>
      </c>
      <c r="I8856" s="160" t="n">
        <v>47772.34</v>
      </c>
      <c r="J8856" s="160" t="n">
        <v>1424.75</v>
      </c>
      <c r="K8856" s="160" t="n">
        <v>46347.59</v>
      </c>
      <c r="L8856" s="160" t="n">
        <v>13770.06</v>
      </c>
    </row>
    <row r="8857">
      <c r="A8857" s="176" t="n">
        <v>46204</v>
      </c>
      <c r="B8857" s="104" t="inlineStr">
        <is>
          <t>2025/26</t>
        </is>
      </c>
      <c r="C8857" s="104" t="inlineStr">
        <is>
          <t>HC-042</t>
        </is>
      </c>
      <c r="D8857" s="104" t="inlineStr">
        <is>
          <t>Nord-Ouest</t>
        </is>
      </c>
      <c r="E8857" s="104" t="inlineStr">
        <is>
          <t>À emporter</t>
        </is>
      </c>
      <c r="F8857" s="104" t="n">
        <v>31</v>
      </c>
      <c r="G8857" s="159" t="n">
        <v>2792</v>
      </c>
      <c r="H8857" s="159" t="n">
        <v>7027</v>
      </c>
      <c r="I8857" s="160" t="n">
        <v>34775.08</v>
      </c>
      <c r="J8857" s="160" t="n">
        <v>901.84</v>
      </c>
      <c r="K8857" s="160" t="n">
        <v>33873.24</v>
      </c>
      <c r="L8857" s="160" t="n">
        <v>10160.4</v>
      </c>
    </row>
    <row r="8858">
      <c r="A8858" s="176" t="n">
        <v>46204</v>
      </c>
      <c r="B8858" s="104" t="inlineStr">
        <is>
          <t>2025/26</t>
        </is>
      </c>
      <c r="C8858" s="104" t="inlineStr">
        <is>
          <t>HC-043</t>
        </is>
      </c>
      <c r="D8858" s="104" t="inlineStr">
        <is>
          <t>Sud-Est</t>
        </is>
      </c>
      <c r="E8858" s="104" t="inlineStr">
        <is>
          <t>Livraison</t>
        </is>
      </c>
      <c r="F8858" s="104" t="n">
        <v>31</v>
      </c>
      <c r="G8858" s="159" t="n">
        <v>2683</v>
      </c>
      <c r="H8858" s="159" t="n">
        <v>6765</v>
      </c>
      <c r="I8858" s="160" t="n">
        <v>46025.96</v>
      </c>
      <c r="J8858" s="160" t="n">
        <v>2802.49</v>
      </c>
      <c r="K8858" s="160" t="n">
        <v>43223.47</v>
      </c>
      <c r="L8858" s="160" t="n">
        <v>13414.35</v>
      </c>
    </row>
    <row r="8859">
      <c r="A8859" s="176" t="n">
        <v>46204</v>
      </c>
      <c r="B8859" s="104" t="inlineStr">
        <is>
          <t>2025/26</t>
        </is>
      </c>
      <c r="C8859" s="104" t="inlineStr">
        <is>
          <t>HC-043</t>
        </is>
      </c>
      <c r="D8859" s="104" t="inlineStr">
        <is>
          <t>Sud-Est</t>
        </is>
      </c>
      <c r="E8859" s="104" t="inlineStr">
        <is>
          <t>Sur place</t>
        </is>
      </c>
      <c r="F8859" s="104" t="n">
        <v>30</v>
      </c>
      <c r="G8859" s="159" t="n">
        <v>4870</v>
      </c>
      <c r="H8859" s="159" t="n">
        <v>11982</v>
      </c>
      <c r="I8859" s="160" t="n">
        <v>65820.32000000001</v>
      </c>
      <c r="J8859" s="160" t="n">
        <v>1993.37</v>
      </c>
      <c r="K8859" s="160" t="n">
        <v>63826.95</v>
      </c>
      <c r="L8859" s="160" t="n">
        <v>18964.96</v>
      </c>
    </row>
    <row r="8860">
      <c r="A8860" s="176" t="n">
        <v>46204</v>
      </c>
      <c r="B8860" s="104" t="inlineStr">
        <is>
          <t>2025/26</t>
        </is>
      </c>
      <c r="C8860" s="104" t="inlineStr">
        <is>
          <t>HC-043</t>
        </is>
      </c>
      <c r="D8860" s="104" t="inlineStr">
        <is>
          <t>Sud-Est</t>
        </is>
      </c>
      <c r="E8860" s="104" t="inlineStr">
        <is>
          <t>À emporter</t>
        </is>
      </c>
      <c r="F8860" s="104" t="n">
        <v>30</v>
      </c>
      <c r="G8860" s="159" t="n">
        <v>3517</v>
      </c>
      <c r="H8860" s="159" t="n">
        <v>9276</v>
      </c>
      <c r="I8860" s="160" t="n">
        <v>43135.83</v>
      </c>
      <c r="J8860" s="160" t="n">
        <v>1301.95</v>
      </c>
      <c r="K8860" s="160" t="n">
        <v>41833.88</v>
      </c>
      <c r="L8860" s="160" t="n">
        <v>12456.03</v>
      </c>
    </row>
    <row r="8861">
      <c r="A8861" s="176" t="n">
        <v>46204</v>
      </c>
      <c r="B8861" s="104" t="inlineStr">
        <is>
          <t>2025/26</t>
        </is>
      </c>
      <c r="C8861" s="104" t="inlineStr">
        <is>
          <t>HC-044</t>
        </is>
      </c>
      <c r="D8861" s="104" t="inlineStr">
        <is>
          <t>Sud-Ouest</t>
        </is>
      </c>
      <c r="E8861" s="104" t="inlineStr">
        <is>
          <t>Livraison</t>
        </is>
      </c>
      <c r="F8861" s="104" t="n">
        <v>31</v>
      </c>
      <c r="G8861" s="159" t="n">
        <v>1557</v>
      </c>
      <c r="H8861" s="159" t="n">
        <v>3889</v>
      </c>
      <c r="I8861" s="160" t="n">
        <v>26682.04</v>
      </c>
      <c r="J8861" s="160" t="n">
        <v>1520.85</v>
      </c>
      <c r="K8861" s="160" t="n">
        <v>25161.19</v>
      </c>
      <c r="L8861" s="160" t="n">
        <v>7813.77</v>
      </c>
    </row>
    <row r="8862">
      <c r="A8862" s="176" t="n">
        <v>46204</v>
      </c>
      <c r="B8862" s="104" t="inlineStr">
        <is>
          <t>2025/26</t>
        </is>
      </c>
      <c r="C8862" s="104" t="inlineStr">
        <is>
          <t>HC-044</t>
        </is>
      </c>
      <c r="D8862" s="104" t="inlineStr">
        <is>
          <t>Sud-Ouest</t>
        </is>
      </c>
      <c r="E8862" s="104" t="inlineStr">
        <is>
          <t>Sur place</t>
        </is>
      </c>
      <c r="F8862" s="104" t="n">
        <v>31</v>
      </c>
      <c r="G8862" s="159" t="n">
        <v>2980</v>
      </c>
      <c r="H8862" s="159" t="n">
        <v>7524</v>
      </c>
      <c r="I8862" s="160" t="n">
        <v>39972.28</v>
      </c>
      <c r="J8862" s="160" t="n">
        <v>1301.33</v>
      </c>
      <c r="K8862" s="160" t="n">
        <v>38670.95</v>
      </c>
      <c r="L8862" s="160" t="n">
        <v>11536.7</v>
      </c>
    </row>
    <row r="8863">
      <c r="A8863" s="176" t="n">
        <v>46204</v>
      </c>
      <c r="B8863" s="104" t="inlineStr">
        <is>
          <t>2025/26</t>
        </is>
      </c>
      <c r="C8863" s="104" t="inlineStr">
        <is>
          <t>HC-044</t>
        </is>
      </c>
      <c r="D8863" s="104" t="inlineStr">
        <is>
          <t>Sud-Ouest</t>
        </is>
      </c>
      <c r="E8863" s="104" t="inlineStr">
        <is>
          <t>À emporter</t>
        </is>
      </c>
      <c r="F8863" s="104" t="n">
        <v>31</v>
      </c>
      <c r="G8863" s="159" t="n">
        <v>2256</v>
      </c>
      <c r="H8863" s="159" t="n">
        <v>5785</v>
      </c>
      <c r="I8863" s="160" t="n">
        <v>28206.85</v>
      </c>
      <c r="J8863" s="160" t="n">
        <v>867.65</v>
      </c>
      <c r="K8863" s="160" t="n">
        <v>27339.2</v>
      </c>
      <c r="L8863" s="160" t="n">
        <v>8125.71</v>
      </c>
    </row>
    <row r="8864">
      <c r="A8864" s="176" t="n">
        <v>46204</v>
      </c>
      <c r="B8864" s="104" t="inlineStr">
        <is>
          <t>2025/26</t>
        </is>
      </c>
      <c r="C8864" s="104" t="inlineStr">
        <is>
          <t>HC-045</t>
        </is>
      </c>
      <c r="D8864" s="104" t="inlineStr">
        <is>
          <t>Île-de-France</t>
        </is>
      </c>
      <c r="E8864" s="104" t="inlineStr">
        <is>
          <t>Livraison</t>
        </is>
      </c>
      <c r="F8864" s="104" t="n">
        <v>31</v>
      </c>
      <c r="G8864" s="159" t="n">
        <v>3896</v>
      </c>
      <c r="H8864" s="159" t="n">
        <v>10138</v>
      </c>
      <c r="I8864" s="160" t="n">
        <v>64438.88</v>
      </c>
      <c r="J8864" s="160" t="n">
        <v>3531.53</v>
      </c>
      <c r="K8864" s="160" t="n">
        <v>60907.35</v>
      </c>
      <c r="L8864" s="160" t="n">
        <v>18775.69</v>
      </c>
    </row>
    <row r="8865">
      <c r="A8865" s="176" t="n">
        <v>46204</v>
      </c>
      <c r="B8865" s="104" t="inlineStr">
        <is>
          <t>2025/26</t>
        </is>
      </c>
      <c r="C8865" s="104" t="inlineStr">
        <is>
          <t>HC-045</t>
        </is>
      </c>
      <c r="D8865" s="104" t="inlineStr">
        <is>
          <t>Île-de-France</t>
        </is>
      </c>
      <c r="E8865" s="104" t="inlineStr">
        <is>
          <t>Sur place</t>
        </is>
      </c>
      <c r="F8865" s="104" t="n">
        <v>28</v>
      </c>
      <c r="G8865" s="159" t="n">
        <v>5340</v>
      </c>
      <c r="H8865" s="159" t="n">
        <v>13512</v>
      </c>
      <c r="I8865" s="160" t="n">
        <v>71119.42999999999</v>
      </c>
      <c r="J8865" s="160" t="n">
        <v>1983.89</v>
      </c>
      <c r="K8865" s="160" t="n">
        <v>69135.53999999999</v>
      </c>
      <c r="L8865" s="160" t="n">
        <v>20692.47</v>
      </c>
    </row>
    <row r="8866">
      <c r="A8866" s="176" t="n">
        <v>46204</v>
      </c>
      <c r="B8866" s="104" t="inlineStr">
        <is>
          <t>2025/26</t>
        </is>
      </c>
      <c r="C8866" s="104" t="inlineStr">
        <is>
          <t>HC-045</t>
        </is>
      </c>
      <c r="D8866" s="104" t="inlineStr">
        <is>
          <t>Île-de-France</t>
        </is>
      </c>
      <c r="E8866" s="104" t="inlineStr">
        <is>
          <t>À emporter</t>
        </is>
      </c>
      <c r="F8866" s="104" t="n">
        <v>31</v>
      </c>
      <c r="G8866" s="159" t="n">
        <v>4871</v>
      </c>
      <c r="H8866" s="159" t="n">
        <v>12679</v>
      </c>
      <c r="I8866" s="160" t="n">
        <v>60363.63</v>
      </c>
      <c r="J8866" s="160" t="n">
        <v>1846.56</v>
      </c>
      <c r="K8866" s="160" t="n">
        <v>58517.07</v>
      </c>
      <c r="L8866" s="160" t="n">
        <v>17473.62</v>
      </c>
    </row>
    <row r="8867">
      <c r="A8867" s="176" t="n">
        <v>46204</v>
      </c>
      <c r="B8867" s="104" t="inlineStr">
        <is>
          <t>2025/26</t>
        </is>
      </c>
      <c r="C8867" s="104" t="inlineStr">
        <is>
          <t>HC-046</t>
        </is>
      </c>
      <c r="D8867" s="104" t="inlineStr">
        <is>
          <t>Nord-Ouest</t>
        </is>
      </c>
      <c r="E8867" s="104" t="inlineStr">
        <is>
          <t>Livraison</t>
        </is>
      </c>
      <c r="F8867" s="104" t="n">
        <v>31</v>
      </c>
      <c r="G8867" s="159" t="n">
        <v>1456</v>
      </c>
      <c r="H8867" s="159" t="n">
        <v>3610</v>
      </c>
      <c r="I8867" s="160" t="n">
        <v>24819.73</v>
      </c>
      <c r="J8867" s="160" t="n">
        <v>1537.78</v>
      </c>
      <c r="K8867" s="160" t="n">
        <v>23281.95</v>
      </c>
      <c r="L8867" s="160" t="n">
        <v>7264.35</v>
      </c>
    </row>
    <row r="8868">
      <c r="A8868" s="176" t="n">
        <v>46204</v>
      </c>
      <c r="B8868" s="104" t="inlineStr">
        <is>
          <t>2025/26</t>
        </is>
      </c>
      <c r="C8868" s="104" t="inlineStr">
        <is>
          <t>HC-046</t>
        </is>
      </c>
      <c r="D8868" s="104" t="inlineStr">
        <is>
          <t>Nord-Ouest</t>
        </is>
      </c>
      <c r="E8868" s="104" t="inlineStr">
        <is>
          <t>Sur place</t>
        </is>
      </c>
      <c r="F8868" s="104" t="n">
        <v>31</v>
      </c>
      <c r="G8868" s="159" t="n">
        <v>2751</v>
      </c>
      <c r="H8868" s="159" t="n">
        <v>7156</v>
      </c>
      <c r="I8868" s="160" t="n">
        <v>36999.44</v>
      </c>
      <c r="J8868" s="160" t="n">
        <v>1090.4</v>
      </c>
      <c r="K8868" s="160" t="n">
        <v>35909.04</v>
      </c>
      <c r="L8868" s="160" t="n">
        <v>10790.02</v>
      </c>
    </row>
    <row r="8869">
      <c r="A8869" s="176" t="n">
        <v>46204</v>
      </c>
      <c r="B8869" s="104" t="inlineStr">
        <is>
          <t>2025/26</t>
        </is>
      </c>
      <c r="C8869" s="104" t="inlineStr">
        <is>
          <t>HC-046</t>
        </is>
      </c>
      <c r="D8869" s="104" t="inlineStr">
        <is>
          <t>Nord-Ouest</t>
        </is>
      </c>
      <c r="E8869" s="104" t="inlineStr">
        <is>
          <t>À emporter</t>
        </is>
      </c>
      <c r="F8869" s="104" t="n">
        <v>31</v>
      </c>
      <c r="G8869" s="159" t="n">
        <v>2207</v>
      </c>
      <c r="H8869" s="159" t="n">
        <v>5543</v>
      </c>
      <c r="I8869" s="160" t="n">
        <v>27474.93</v>
      </c>
      <c r="J8869" s="160" t="n">
        <v>865.5</v>
      </c>
      <c r="K8869" s="160" t="n">
        <v>26609.43</v>
      </c>
      <c r="L8869" s="160" t="n">
        <v>7888.12</v>
      </c>
    </row>
    <row r="8870">
      <c r="A8870" s="176" t="n">
        <v>46204</v>
      </c>
      <c r="B8870" s="104" t="inlineStr">
        <is>
          <t>2025/26</t>
        </is>
      </c>
      <c r="C8870" s="104" t="inlineStr">
        <is>
          <t>HC-047</t>
        </is>
      </c>
      <c r="D8870" s="104" t="inlineStr">
        <is>
          <t>Sud-Est</t>
        </is>
      </c>
      <c r="E8870" s="104" t="inlineStr">
        <is>
          <t>Livraison</t>
        </is>
      </c>
      <c r="F8870" s="104" t="n">
        <v>31</v>
      </c>
      <c r="G8870" s="159" t="n">
        <v>2753</v>
      </c>
      <c r="H8870" s="159" t="n">
        <v>7192</v>
      </c>
      <c r="I8870" s="160" t="n">
        <v>47079.48</v>
      </c>
      <c r="J8870" s="160" t="n">
        <v>2819.7</v>
      </c>
      <c r="K8870" s="160" t="n">
        <v>44259.78</v>
      </c>
      <c r="L8870" s="160" t="n">
        <v>13898.33</v>
      </c>
    </row>
    <row r="8871">
      <c r="A8871" s="176" t="n">
        <v>46204</v>
      </c>
      <c r="B8871" s="104" t="inlineStr">
        <is>
          <t>2025/26</t>
        </is>
      </c>
      <c r="C8871" s="104" t="inlineStr">
        <is>
          <t>HC-047</t>
        </is>
      </c>
      <c r="D8871" s="104" t="inlineStr">
        <is>
          <t>Sud-Est</t>
        </is>
      </c>
      <c r="E8871" s="104" t="inlineStr">
        <is>
          <t>Sur place</t>
        </is>
      </c>
      <c r="F8871" s="104" t="n">
        <v>30</v>
      </c>
      <c r="G8871" s="159" t="n">
        <v>4742</v>
      </c>
      <c r="H8871" s="159" t="n">
        <v>11830</v>
      </c>
      <c r="I8871" s="160" t="n">
        <v>64152.29</v>
      </c>
      <c r="J8871" s="160" t="n">
        <v>2051.23</v>
      </c>
      <c r="K8871" s="160" t="n">
        <v>62101.06</v>
      </c>
      <c r="L8871" s="160" t="n">
        <v>18504.72</v>
      </c>
    </row>
    <row r="8872">
      <c r="A8872" s="176" t="n">
        <v>46204</v>
      </c>
      <c r="B8872" s="104" t="inlineStr">
        <is>
          <t>2025/26</t>
        </is>
      </c>
      <c r="C8872" s="104" t="inlineStr">
        <is>
          <t>HC-047</t>
        </is>
      </c>
      <c r="D8872" s="104" t="inlineStr">
        <is>
          <t>Sud-Est</t>
        </is>
      </c>
      <c r="E8872" s="104" t="inlineStr">
        <is>
          <t>À emporter</t>
        </is>
      </c>
      <c r="F8872" s="104" t="n">
        <v>31</v>
      </c>
      <c r="G8872" s="159" t="n">
        <v>3911</v>
      </c>
      <c r="H8872" s="159" t="n">
        <v>9704</v>
      </c>
      <c r="I8872" s="160" t="n">
        <v>48913.03</v>
      </c>
      <c r="J8872" s="160" t="n">
        <v>1631.28</v>
      </c>
      <c r="K8872" s="160" t="n">
        <v>47281.75</v>
      </c>
      <c r="L8872" s="160" t="n">
        <v>13974.25</v>
      </c>
    </row>
    <row r="8873">
      <c r="A8873" s="176" t="n">
        <v>46204</v>
      </c>
      <c r="B8873" s="104" t="inlineStr">
        <is>
          <t>2025/26</t>
        </is>
      </c>
      <c r="C8873" s="104" t="inlineStr">
        <is>
          <t>HC-048</t>
        </is>
      </c>
      <c r="D8873" s="104" t="inlineStr">
        <is>
          <t>Sud-Ouest</t>
        </is>
      </c>
      <c r="E8873" s="104" t="inlineStr">
        <is>
          <t>Livraison</t>
        </is>
      </c>
      <c r="F8873" s="104" t="n">
        <v>31</v>
      </c>
      <c r="G8873" s="159" t="n">
        <v>3014</v>
      </c>
      <c r="H8873" s="159" t="n">
        <v>8015</v>
      </c>
      <c r="I8873" s="160" t="n">
        <v>51742.09</v>
      </c>
      <c r="J8873" s="160" t="n">
        <v>2914.53</v>
      </c>
      <c r="K8873" s="160" t="n">
        <v>48827.56</v>
      </c>
      <c r="L8873" s="160" t="n">
        <v>15186.92</v>
      </c>
    </row>
    <row r="8874">
      <c r="A8874" s="176" t="n">
        <v>46204</v>
      </c>
      <c r="B8874" s="104" t="inlineStr">
        <is>
          <t>2025/26</t>
        </is>
      </c>
      <c r="C8874" s="104" t="inlineStr">
        <is>
          <t>HC-048</t>
        </is>
      </c>
      <c r="D8874" s="104" t="inlineStr">
        <is>
          <t>Sud-Ouest</t>
        </is>
      </c>
      <c r="E8874" s="104" t="inlineStr">
        <is>
          <t>Sur place</t>
        </is>
      </c>
      <c r="F8874" s="104" t="n">
        <v>30</v>
      </c>
      <c r="G8874" s="159" t="n">
        <v>5242</v>
      </c>
      <c r="H8874" s="159" t="n">
        <v>13108</v>
      </c>
      <c r="I8874" s="160" t="n">
        <v>70475.87</v>
      </c>
      <c r="J8874" s="160" t="n">
        <v>2385.01</v>
      </c>
      <c r="K8874" s="160" t="n">
        <v>68090.86</v>
      </c>
      <c r="L8874" s="160" t="n">
        <v>20315.65</v>
      </c>
    </row>
    <row r="8875">
      <c r="A8875" s="176" t="n">
        <v>46204</v>
      </c>
      <c r="B8875" s="104" t="inlineStr">
        <is>
          <t>2025/26</t>
        </is>
      </c>
      <c r="C8875" s="104" t="inlineStr">
        <is>
          <t>HC-048</t>
        </is>
      </c>
      <c r="D8875" s="104" t="inlineStr">
        <is>
          <t>Sud-Ouest</t>
        </is>
      </c>
      <c r="E8875" s="104" t="inlineStr">
        <is>
          <t>À emporter</t>
        </is>
      </c>
      <c r="F8875" s="104" t="n">
        <v>30</v>
      </c>
      <c r="G8875" s="159" t="n">
        <v>4115</v>
      </c>
      <c r="H8875" s="159" t="n">
        <v>10309</v>
      </c>
      <c r="I8875" s="160" t="n">
        <v>51583.66</v>
      </c>
      <c r="J8875" s="160" t="n">
        <v>1654.2</v>
      </c>
      <c r="K8875" s="160" t="n">
        <v>49929.46</v>
      </c>
      <c r="L8875" s="160" t="n">
        <v>14880.26</v>
      </c>
    </row>
    <row r="8876">
      <c r="A8876" s="176" t="n">
        <v>46204</v>
      </c>
      <c r="B8876" s="104" t="inlineStr">
        <is>
          <t>2025/26</t>
        </is>
      </c>
      <c r="C8876" s="104" t="inlineStr">
        <is>
          <t>HC-049</t>
        </is>
      </c>
      <c r="D8876" s="104" t="inlineStr">
        <is>
          <t>Île-de-France</t>
        </is>
      </c>
      <c r="E8876" s="104" t="inlineStr">
        <is>
          <t>Drive</t>
        </is>
      </c>
      <c r="F8876" s="104" t="n">
        <v>30</v>
      </c>
      <c r="G8876" s="159" t="n">
        <v>1317</v>
      </c>
      <c r="H8876" s="159" t="n">
        <v>3377</v>
      </c>
      <c r="I8876" s="160" t="n">
        <v>18717.78</v>
      </c>
      <c r="J8876" s="160" t="n">
        <v>539.9400000000001</v>
      </c>
      <c r="K8876" s="160" t="n">
        <v>18177.84</v>
      </c>
      <c r="L8876" s="160" t="n">
        <v>5397.2</v>
      </c>
    </row>
    <row r="8877">
      <c r="A8877" s="176" t="n">
        <v>46204</v>
      </c>
      <c r="B8877" s="104" t="inlineStr">
        <is>
          <t>2025/26</t>
        </is>
      </c>
      <c r="C8877" s="104" t="inlineStr">
        <is>
          <t>HC-049</t>
        </is>
      </c>
      <c r="D8877" s="104" t="inlineStr">
        <is>
          <t>Île-de-France</t>
        </is>
      </c>
      <c r="E8877" s="104" t="inlineStr">
        <is>
          <t>Livraison</t>
        </is>
      </c>
      <c r="F8877" s="104" t="n">
        <v>31</v>
      </c>
      <c r="G8877" s="159" t="n">
        <v>1826</v>
      </c>
      <c r="H8877" s="159" t="n">
        <v>4718</v>
      </c>
      <c r="I8877" s="160" t="n">
        <v>30667.31</v>
      </c>
      <c r="J8877" s="160" t="n">
        <v>1784.17</v>
      </c>
      <c r="K8877" s="160" t="n">
        <v>28883.14</v>
      </c>
      <c r="L8877" s="160" t="n">
        <v>8971.5</v>
      </c>
    </row>
    <row r="8878">
      <c r="A8878" s="176" t="n">
        <v>46204</v>
      </c>
      <c r="B8878" s="104" t="inlineStr">
        <is>
          <t>2025/26</t>
        </is>
      </c>
      <c r="C8878" s="104" t="inlineStr">
        <is>
          <t>HC-049</t>
        </is>
      </c>
      <c r="D8878" s="104" t="inlineStr">
        <is>
          <t>Île-de-France</t>
        </is>
      </c>
      <c r="E8878" s="104" t="inlineStr">
        <is>
          <t>Sur place</t>
        </is>
      </c>
      <c r="F8878" s="104" t="n">
        <v>30</v>
      </c>
      <c r="G8878" s="159" t="n">
        <v>3297</v>
      </c>
      <c r="H8878" s="159" t="n">
        <v>8633</v>
      </c>
      <c r="I8878" s="160" t="n">
        <v>44608.81</v>
      </c>
      <c r="J8878" s="160" t="n">
        <v>1285.56</v>
      </c>
      <c r="K8878" s="160" t="n">
        <v>43323.25</v>
      </c>
      <c r="L8878" s="160" t="n">
        <v>12939.4</v>
      </c>
    </row>
    <row r="8879">
      <c r="A8879" s="176" t="n">
        <v>46204</v>
      </c>
      <c r="B8879" s="104" t="inlineStr">
        <is>
          <t>2025/26</t>
        </is>
      </c>
      <c r="C8879" s="104" t="inlineStr">
        <is>
          <t>HC-049</t>
        </is>
      </c>
      <c r="D8879" s="104" t="inlineStr">
        <is>
          <t>Île-de-France</t>
        </is>
      </c>
      <c r="E8879" s="104" t="inlineStr">
        <is>
          <t>À emporter</t>
        </is>
      </c>
      <c r="F8879" s="104" t="n">
        <v>31</v>
      </c>
      <c r="G8879" s="159" t="n">
        <v>2583</v>
      </c>
      <c r="H8879" s="159" t="n">
        <v>6566</v>
      </c>
      <c r="I8879" s="160" t="n">
        <v>32274.53</v>
      </c>
      <c r="J8879" s="160" t="n">
        <v>1041</v>
      </c>
      <c r="K8879" s="160" t="n">
        <v>31233.53</v>
      </c>
      <c r="L8879" s="160" t="n">
        <v>9273.790000000001</v>
      </c>
    </row>
    <row r="8880">
      <c r="A8880" s="176" t="n">
        <v>46204</v>
      </c>
      <c r="B8880" s="104" t="inlineStr">
        <is>
          <t>2025/26</t>
        </is>
      </c>
      <c r="C8880" s="104" t="inlineStr">
        <is>
          <t>HC-050</t>
        </is>
      </c>
      <c r="D8880" s="104" t="inlineStr">
        <is>
          <t>Nord-Ouest</t>
        </is>
      </c>
      <c r="E8880" s="104" t="inlineStr">
        <is>
          <t>Livraison</t>
        </is>
      </c>
      <c r="F8880" s="104" t="n">
        <v>31</v>
      </c>
      <c r="G8880" s="159" t="n">
        <v>3124</v>
      </c>
      <c r="H8880" s="159" t="n">
        <v>7825</v>
      </c>
      <c r="I8880" s="160" t="n">
        <v>53733.08</v>
      </c>
      <c r="J8880" s="160" t="n">
        <v>3291.63</v>
      </c>
      <c r="K8880" s="160" t="n">
        <v>50441.45</v>
      </c>
      <c r="L8880" s="160" t="n">
        <v>15624.29</v>
      </c>
    </row>
    <row r="8881">
      <c r="A8881" s="176" t="n">
        <v>46204</v>
      </c>
      <c r="B8881" s="104" t="inlineStr">
        <is>
          <t>2025/26</t>
        </is>
      </c>
      <c r="C8881" s="104" t="inlineStr">
        <is>
          <t>HC-050</t>
        </is>
      </c>
      <c r="D8881" s="104" t="inlineStr">
        <is>
          <t>Nord-Ouest</t>
        </is>
      </c>
      <c r="E8881" s="104" t="inlineStr">
        <is>
          <t>Sur place</t>
        </is>
      </c>
      <c r="F8881" s="104" t="n">
        <v>30</v>
      </c>
      <c r="G8881" s="159" t="n">
        <v>5432</v>
      </c>
      <c r="H8881" s="159" t="n">
        <v>13959</v>
      </c>
      <c r="I8881" s="160" t="n">
        <v>73463.67999999999</v>
      </c>
      <c r="J8881" s="160" t="n">
        <v>2293.02</v>
      </c>
      <c r="K8881" s="160" t="n">
        <v>71170.66</v>
      </c>
      <c r="L8881" s="160" t="n">
        <v>21224.48</v>
      </c>
    </row>
    <row r="8882">
      <c r="A8882" s="176" t="n">
        <v>46204</v>
      </c>
      <c r="B8882" s="104" t="inlineStr">
        <is>
          <t>2025/26</t>
        </is>
      </c>
      <c r="C8882" s="104" t="inlineStr">
        <is>
          <t>HC-050</t>
        </is>
      </c>
      <c r="D8882" s="104" t="inlineStr">
        <is>
          <t>Nord-Ouest</t>
        </is>
      </c>
      <c r="E8882" s="104" t="inlineStr">
        <is>
          <t>À emporter</t>
        </is>
      </c>
      <c r="F8882" s="104" t="n">
        <v>31</v>
      </c>
      <c r="G8882" s="159" t="n">
        <v>4421</v>
      </c>
      <c r="H8882" s="159" t="n">
        <v>11416</v>
      </c>
      <c r="I8882" s="160" t="n">
        <v>55276.55</v>
      </c>
      <c r="J8882" s="160" t="n">
        <v>1697.31</v>
      </c>
      <c r="K8882" s="160" t="n">
        <v>53579.24</v>
      </c>
      <c r="L8882" s="160" t="n">
        <v>16007.73</v>
      </c>
    </row>
    <row r="8883">
      <c r="A8883" s="176" t="n">
        <v>46204</v>
      </c>
      <c r="B8883" s="104" t="inlineStr">
        <is>
          <t>2025/26</t>
        </is>
      </c>
      <c r="C8883" s="104" t="inlineStr">
        <is>
          <t>HC-051</t>
        </is>
      </c>
      <c r="D8883" s="104" t="inlineStr">
        <is>
          <t>Sud-Est</t>
        </is>
      </c>
      <c r="E8883" s="104" t="inlineStr">
        <is>
          <t>Drive</t>
        </is>
      </c>
      <c r="F8883" s="104" t="n">
        <v>31</v>
      </c>
      <c r="G8883" s="159" t="n">
        <v>1200</v>
      </c>
      <c r="H8883" s="159" t="n">
        <v>2959</v>
      </c>
      <c r="I8883" s="160" t="n">
        <v>17053.87</v>
      </c>
      <c r="J8883" s="160" t="n">
        <v>483.44</v>
      </c>
      <c r="K8883" s="160" t="n">
        <v>16570.43</v>
      </c>
      <c r="L8883" s="160" t="n">
        <v>4949.85</v>
      </c>
    </row>
    <row r="8884">
      <c r="A8884" s="176" t="n">
        <v>46204</v>
      </c>
      <c r="B8884" s="104" t="inlineStr">
        <is>
          <t>2025/26</t>
        </is>
      </c>
      <c r="C8884" s="104" t="inlineStr">
        <is>
          <t>HC-051</t>
        </is>
      </c>
      <c r="D8884" s="104" t="inlineStr">
        <is>
          <t>Sud-Est</t>
        </is>
      </c>
      <c r="E8884" s="104" t="inlineStr">
        <is>
          <t>Livraison</t>
        </is>
      </c>
      <c r="F8884" s="104" t="n">
        <v>30</v>
      </c>
      <c r="G8884" s="159" t="n">
        <v>1461</v>
      </c>
      <c r="H8884" s="159" t="n">
        <v>3788</v>
      </c>
      <c r="I8884" s="160" t="n">
        <v>24521.06</v>
      </c>
      <c r="J8884" s="160" t="n">
        <v>1430.52</v>
      </c>
      <c r="K8884" s="160" t="n">
        <v>23090.54</v>
      </c>
      <c r="L8884" s="160" t="n">
        <v>7121.56</v>
      </c>
    </row>
    <row r="8885">
      <c r="A8885" s="176" t="n">
        <v>46204</v>
      </c>
      <c r="B8885" s="104" t="inlineStr">
        <is>
          <t>2025/26</t>
        </is>
      </c>
      <c r="C8885" s="104" t="inlineStr">
        <is>
          <t>HC-051</t>
        </is>
      </c>
      <c r="D8885" s="104" t="inlineStr">
        <is>
          <t>Sud-Est</t>
        </is>
      </c>
      <c r="E8885" s="104" t="inlineStr">
        <is>
          <t>Sur place</t>
        </is>
      </c>
      <c r="F8885" s="104" t="n">
        <v>31</v>
      </c>
      <c r="G8885" s="159" t="n">
        <v>2847</v>
      </c>
      <c r="H8885" s="159" t="n">
        <v>7416</v>
      </c>
      <c r="I8885" s="160" t="n">
        <v>38721.77</v>
      </c>
      <c r="J8885" s="160" t="n">
        <v>1233.95</v>
      </c>
      <c r="K8885" s="160" t="n">
        <v>37487.82</v>
      </c>
      <c r="L8885" s="160" t="n">
        <v>11121.21</v>
      </c>
    </row>
    <row r="8886">
      <c r="A8886" s="176" t="n">
        <v>46204</v>
      </c>
      <c r="B8886" s="104" t="inlineStr">
        <is>
          <t>2025/26</t>
        </is>
      </c>
      <c r="C8886" s="104" t="inlineStr">
        <is>
          <t>HC-051</t>
        </is>
      </c>
      <c r="D8886" s="104" t="inlineStr">
        <is>
          <t>Sud-Est</t>
        </is>
      </c>
      <c r="E8886" s="104" t="inlineStr">
        <is>
          <t>À emporter</t>
        </is>
      </c>
      <c r="F8886" s="104" t="n">
        <v>30</v>
      </c>
      <c r="G8886" s="159" t="n">
        <v>2127</v>
      </c>
      <c r="H8886" s="159" t="n">
        <v>5667</v>
      </c>
      <c r="I8886" s="160" t="n">
        <v>26460.03</v>
      </c>
      <c r="J8886" s="160" t="n">
        <v>717.74</v>
      </c>
      <c r="K8886" s="160" t="n">
        <v>25742.29</v>
      </c>
      <c r="L8886" s="160" t="n">
        <v>7702.32</v>
      </c>
    </row>
    <row r="8887">
      <c r="A8887" s="176" t="n">
        <v>46204</v>
      </c>
      <c r="B8887" s="104" t="inlineStr">
        <is>
          <t>2025/26</t>
        </is>
      </c>
      <c r="C8887" s="104" t="inlineStr">
        <is>
          <t>HC-052</t>
        </is>
      </c>
      <c r="D8887" s="104" t="inlineStr">
        <is>
          <t>Sud-Ouest</t>
        </is>
      </c>
      <c r="E8887" s="104" t="inlineStr">
        <is>
          <t>Livraison</t>
        </is>
      </c>
      <c r="F8887" s="104" t="n">
        <v>31</v>
      </c>
      <c r="G8887" s="159" t="n">
        <v>2654</v>
      </c>
      <c r="H8887" s="159" t="n">
        <v>6681</v>
      </c>
      <c r="I8887" s="160" t="n">
        <v>45459.66</v>
      </c>
      <c r="J8887" s="160" t="n">
        <v>2665.6</v>
      </c>
      <c r="K8887" s="160" t="n">
        <v>42794.06</v>
      </c>
      <c r="L8887" s="160" t="n">
        <v>15745.23</v>
      </c>
    </row>
    <row r="8888">
      <c r="A8888" s="176" t="n">
        <v>46204</v>
      </c>
      <c r="B8888" s="104" t="inlineStr">
        <is>
          <t>2025/26</t>
        </is>
      </c>
      <c r="C8888" s="104" t="inlineStr">
        <is>
          <t>HC-052</t>
        </is>
      </c>
      <c r="D8888" s="104" t="inlineStr">
        <is>
          <t>Sud-Ouest</t>
        </is>
      </c>
      <c r="E8888" s="104" t="inlineStr">
        <is>
          <t>Sur place</t>
        </is>
      </c>
      <c r="F8888" s="104" t="n">
        <v>30</v>
      </c>
      <c r="G8888" s="159" t="n">
        <v>4557</v>
      </c>
      <c r="H8888" s="159" t="n">
        <v>11967</v>
      </c>
      <c r="I8888" s="160" t="n">
        <v>61037.52</v>
      </c>
      <c r="J8888" s="160" t="n">
        <v>1691.25</v>
      </c>
      <c r="K8888" s="160" t="n">
        <v>59346.27</v>
      </c>
      <c r="L8888" s="160" t="n">
        <v>21090.28</v>
      </c>
    </row>
    <row r="8889">
      <c r="A8889" s="176" t="n">
        <v>46204</v>
      </c>
      <c r="B8889" s="104" t="inlineStr">
        <is>
          <t>2025/26</t>
        </is>
      </c>
      <c r="C8889" s="104" t="inlineStr">
        <is>
          <t>HC-052</t>
        </is>
      </c>
      <c r="D8889" s="104" t="inlineStr">
        <is>
          <t>Sud-Ouest</t>
        </is>
      </c>
      <c r="E8889" s="104" t="inlineStr">
        <is>
          <t>À emporter</t>
        </is>
      </c>
      <c r="F8889" s="104" t="n">
        <v>31</v>
      </c>
      <c r="G8889" s="159" t="n">
        <v>3540</v>
      </c>
      <c r="H8889" s="159" t="n">
        <v>9002</v>
      </c>
      <c r="I8889" s="160" t="n">
        <v>43546.1</v>
      </c>
      <c r="J8889" s="160" t="n">
        <v>1242.87</v>
      </c>
      <c r="K8889" s="160" t="n">
        <v>42303.23</v>
      </c>
      <c r="L8889" s="160" t="n">
        <v>15094.29</v>
      </c>
    </row>
    <row r="8890">
      <c r="A8890" s="176" t="n">
        <v>46204</v>
      </c>
      <c r="B8890" s="104" t="inlineStr">
        <is>
          <t>2025/26</t>
        </is>
      </c>
      <c r="C8890" s="104" t="inlineStr">
        <is>
          <t>HC-053</t>
        </is>
      </c>
      <c r="D8890" s="104" t="inlineStr">
        <is>
          <t>Île-de-France</t>
        </is>
      </c>
      <c r="E8890" s="104" t="inlineStr">
        <is>
          <t>Livraison</t>
        </is>
      </c>
      <c r="F8890" s="104" t="n">
        <v>31</v>
      </c>
      <c r="G8890" s="159" t="n">
        <v>2320</v>
      </c>
      <c r="H8890" s="159" t="n">
        <v>5879</v>
      </c>
      <c r="I8890" s="160" t="n">
        <v>40248.91</v>
      </c>
      <c r="J8890" s="160" t="n">
        <v>2507.19</v>
      </c>
      <c r="K8890" s="160" t="n">
        <v>37741.72</v>
      </c>
      <c r="L8890" s="160" t="n">
        <v>11734.23</v>
      </c>
    </row>
    <row r="8891">
      <c r="A8891" s="176" t="n">
        <v>46204</v>
      </c>
      <c r="B8891" s="104" t="inlineStr">
        <is>
          <t>2025/26</t>
        </is>
      </c>
      <c r="C8891" s="104" t="inlineStr">
        <is>
          <t>HC-053</t>
        </is>
      </c>
      <c r="D8891" s="104" t="inlineStr">
        <is>
          <t>Île-de-France</t>
        </is>
      </c>
      <c r="E8891" s="104" t="inlineStr">
        <is>
          <t>Sur place</t>
        </is>
      </c>
      <c r="F8891" s="104" t="n">
        <v>31</v>
      </c>
      <c r="G8891" s="159" t="n">
        <v>4526</v>
      </c>
      <c r="H8891" s="159" t="n">
        <v>11559</v>
      </c>
      <c r="I8891" s="160" t="n">
        <v>61041.07</v>
      </c>
      <c r="J8891" s="160" t="n">
        <v>1699.77</v>
      </c>
      <c r="K8891" s="160" t="n">
        <v>59341.3</v>
      </c>
      <c r="L8891" s="160" t="n">
        <v>17635.87</v>
      </c>
    </row>
    <row r="8892">
      <c r="A8892" s="176" t="n">
        <v>46204</v>
      </c>
      <c r="B8892" s="104" t="inlineStr">
        <is>
          <t>2025/26</t>
        </is>
      </c>
      <c r="C8892" s="104" t="inlineStr">
        <is>
          <t>HC-053</t>
        </is>
      </c>
      <c r="D8892" s="104" t="inlineStr">
        <is>
          <t>Île-de-France</t>
        </is>
      </c>
      <c r="E8892" s="104" t="inlineStr">
        <is>
          <t>À emporter</t>
        </is>
      </c>
      <c r="F8892" s="104" t="n">
        <v>31</v>
      </c>
      <c r="G8892" s="159" t="n">
        <v>3542</v>
      </c>
      <c r="H8892" s="159" t="n">
        <v>9159</v>
      </c>
      <c r="I8892" s="160" t="n">
        <v>43645.47</v>
      </c>
      <c r="J8892" s="160" t="n">
        <v>1198.16</v>
      </c>
      <c r="K8892" s="160" t="n">
        <v>42447.31</v>
      </c>
      <c r="L8892" s="160" t="n">
        <v>12544.63</v>
      </c>
    </row>
    <row r="8893">
      <c r="A8893" s="176" t="n">
        <v>46204</v>
      </c>
      <c r="B8893" s="104" t="inlineStr">
        <is>
          <t>2025/26</t>
        </is>
      </c>
      <c r="C8893" s="104" t="inlineStr">
        <is>
          <t>HC-054</t>
        </is>
      </c>
      <c r="D8893" s="104" t="inlineStr">
        <is>
          <t>Nord-Ouest</t>
        </is>
      </c>
      <c r="E8893" s="104" t="inlineStr">
        <is>
          <t>Drive</t>
        </is>
      </c>
      <c r="F8893" s="104" t="n">
        <v>31</v>
      </c>
      <c r="G8893" s="159" t="n">
        <v>1472</v>
      </c>
      <c r="H8893" s="159" t="n">
        <v>3748</v>
      </c>
      <c r="I8893" s="160" t="n">
        <v>21122.65</v>
      </c>
      <c r="J8893" s="160" t="n">
        <v>557.89</v>
      </c>
      <c r="K8893" s="160" t="n">
        <v>20564.76</v>
      </c>
      <c r="L8893" s="160" t="n">
        <v>6133.87</v>
      </c>
    </row>
    <row r="8894">
      <c r="A8894" s="176" t="n">
        <v>46204</v>
      </c>
      <c r="B8894" s="104" t="inlineStr">
        <is>
          <t>2025/26</t>
        </is>
      </c>
      <c r="C8894" s="104" t="inlineStr">
        <is>
          <t>HC-054</t>
        </is>
      </c>
      <c r="D8894" s="104" t="inlineStr">
        <is>
          <t>Nord-Ouest</t>
        </is>
      </c>
      <c r="E8894" s="104" t="inlineStr">
        <is>
          <t>Livraison</t>
        </is>
      </c>
      <c r="F8894" s="104" t="n">
        <v>31</v>
      </c>
      <c r="G8894" s="159" t="n">
        <v>1967</v>
      </c>
      <c r="H8894" s="159" t="n">
        <v>5056</v>
      </c>
      <c r="I8894" s="160" t="n">
        <v>33447.51</v>
      </c>
      <c r="J8894" s="160" t="n">
        <v>1915.41</v>
      </c>
      <c r="K8894" s="160" t="n">
        <v>31532.1</v>
      </c>
      <c r="L8894" s="160" t="n">
        <v>9681.98</v>
      </c>
    </row>
    <row r="8895">
      <c r="A8895" s="176" t="n">
        <v>46204</v>
      </c>
      <c r="B8895" s="104" t="inlineStr">
        <is>
          <t>2025/26</t>
        </is>
      </c>
      <c r="C8895" s="104" t="inlineStr">
        <is>
          <t>HC-054</t>
        </is>
      </c>
      <c r="D8895" s="104" t="inlineStr">
        <is>
          <t>Nord-Ouest</t>
        </is>
      </c>
      <c r="E8895" s="104" t="inlineStr">
        <is>
          <t>Sur place</t>
        </is>
      </c>
      <c r="F8895" s="104" t="n">
        <v>30</v>
      </c>
      <c r="G8895" s="159" t="n">
        <v>3363</v>
      </c>
      <c r="H8895" s="159" t="n">
        <v>8632</v>
      </c>
      <c r="I8895" s="160" t="n">
        <v>45374.5</v>
      </c>
      <c r="J8895" s="160" t="n">
        <v>1301.39</v>
      </c>
      <c r="K8895" s="160" t="n">
        <v>44073.11</v>
      </c>
      <c r="L8895" s="160" t="n">
        <v>13163.36</v>
      </c>
    </row>
    <row r="8896">
      <c r="A8896" s="176" t="n">
        <v>46204</v>
      </c>
      <c r="B8896" s="104" t="inlineStr">
        <is>
          <t>2025/26</t>
        </is>
      </c>
      <c r="C8896" s="104" t="inlineStr">
        <is>
          <t>HC-054</t>
        </is>
      </c>
      <c r="D8896" s="104" t="inlineStr">
        <is>
          <t>Nord-Ouest</t>
        </is>
      </c>
      <c r="E8896" s="104" t="inlineStr">
        <is>
          <t>À emporter</t>
        </is>
      </c>
      <c r="F8896" s="104" t="n">
        <v>31</v>
      </c>
      <c r="G8896" s="159" t="n">
        <v>2622</v>
      </c>
      <c r="H8896" s="159" t="n">
        <v>6656</v>
      </c>
      <c r="I8896" s="160" t="n">
        <v>32824.05</v>
      </c>
      <c r="J8896" s="160" t="n">
        <v>959.05</v>
      </c>
      <c r="K8896" s="160" t="n">
        <v>31865</v>
      </c>
      <c r="L8896" s="160" t="n">
        <v>9573.43</v>
      </c>
    </row>
    <row r="8897">
      <c r="A8897" s="176" t="n">
        <v>46204</v>
      </c>
      <c r="B8897" s="104" t="inlineStr">
        <is>
          <t>2025/26</t>
        </is>
      </c>
      <c r="C8897" s="104" t="inlineStr">
        <is>
          <t>HC-055</t>
        </is>
      </c>
      <c r="D8897" s="104" t="inlineStr">
        <is>
          <t>Sud-Est</t>
        </is>
      </c>
      <c r="E8897" s="104" t="inlineStr">
        <is>
          <t>Livraison</t>
        </is>
      </c>
      <c r="F8897" s="104" t="n">
        <v>31</v>
      </c>
      <c r="G8897" s="159" t="n">
        <v>3763</v>
      </c>
      <c r="H8897" s="159" t="n">
        <v>9617</v>
      </c>
      <c r="I8897" s="160" t="n">
        <v>65300.99</v>
      </c>
      <c r="J8897" s="160" t="n">
        <v>3890.26</v>
      </c>
      <c r="K8897" s="160" t="n">
        <v>61410.73</v>
      </c>
      <c r="L8897" s="160" t="n">
        <v>19060.79</v>
      </c>
    </row>
    <row r="8898">
      <c r="A8898" s="176" t="n">
        <v>46204</v>
      </c>
      <c r="B8898" s="104" t="inlineStr">
        <is>
          <t>2025/26</t>
        </is>
      </c>
      <c r="C8898" s="104" t="inlineStr">
        <is>
          <t>HC-055</t>
        </is>
      </c>
      <c r="D8898" s="104" t="inlineStr">
        <is>
          <t>Sud-Est</t>
        </is>
      </c>
      <c r="E8898" s="104" t="inlineStr">
        <is>
          <t>Sur place</t>
        </is>
      </c>
      <c r="F8898" s="104" t="n">
        <v>31</v>
      </c>
      <c r="G8898" s="159" t="n">
        <v>7066</v>
      </c>
      <c r="H8898" s="159" t="n">
        <v>17842</v>
      </c>
      <c r="I8898" s="160" t="n">
        <v>94639.96000000001</v>
      </c>
      <c r="J8898" s="160" t="n">
        <v>2741.22</v>
      </c>
      <c r="K8898" s="160" t="n">
        <v>91898.74000000001</v>
      </c>
      <c r="L8898" s="160" t="n">
        <v>27185.12</v>
      </c>
    </row>
    <row r="8899">
      <c r="A8899" s="176" t="n">
        <v>46204</v>
      </c>
      <c r="B8899" s="104" t="inlineStr">
        <is>
          <t>2025/26</t>
        </is>
      </c>
      <c r="C8899" s="104" t="inlineStr">
        <is>
          <t>HC-055</t>
        </is>
      </c>
      <c r="D8899" s="104" t="inlineStr">
        <is>
          <t>Sud-Est</t>
        </is>
      </c>
      <c r="E8899" s="104" t="inlineStr">
        <is>
          <t>À emporter</t>
        </is>
      </c>
      <c r="F8899" s="104" t="n">
        <v>30</v>
      </c>
      <c r="G8899" s="159" t="n">
        <v>5313</v>
      </c>
      <c r="H8899" s="159" t="n">
        <v>13886</v>
      </c>
      <c r="I8899" s="160" t="n">
        <v>65643.99000000001</v>
      </c>
      <c r="J8899" s="160" t="n">
        <v>1910.29</v>
      </c>
      <c r="K8899" s="160" t="n">
        <v>63733.7</v>
      </c>
      <c r="L8899" s="160" t="n">
        <v>18903.28</v>
      </c>
    </row>
    <row r="8900">
      <c r="A8900" s="176" t="n">
        <v>46204</v>
      </c>
      <c r="B8900" s="104" t="inlineStr">
        <is>
          <t>2025/26</t>
        </is>
      </c>
      <c r="C8900" s="104" t="inlineStr">
        <is>
          <t>HC-056</t>
        </is>
      </c>
      <c r="D8900" s="104" t="inlineStr">
        <is>
          <t>Sud-Ouest</t>
        </is>
      </c>
      <c r="E8900" s="104" t="inlineStr">
        <is>
          <t>Drive</t>
        </is>
      </c>
      <c r="F8900" s="104" t="n">
        <v>31</v>
      </c>
      <c r="G8900" s="159" t="n">
        <v>1838</v>
      </c>
      <c r="H8900" s="159" t="n">
        <v>4734</v>
      </c>
      <c r="I8900" s="160" t="n">
        <v>26321.29</v>
      </c>
      <c r="J8900" s="160" t="n">
        <v>791.35</v>
      </c>
      <c r="K8900" s="160" t="n">
        <v>25529.94</v>
      </c>
      <c r="L8900" s="160" t="n">
        <v>7671.4</v>
      </c>
    </row>
    <row r="8901">
      <c r="A8901" s="176" t="n">
        <v>46204</v>
      </c>
      <c r="B8901" s="104" t="inlineStr">
        <is>
          <t>2025/26</t>
        </is>
      </c>
      <c r="C8901" s="104" t="inlineStr">
        <is>
          <t>HC-056</t>
        </is>
      </c>
      <c r="D8901" s="104" t="inlineStr">
        <is>
          <t>Sud-Ouest</t>
        </is>
      </c>
      <c r="E8901" s="104" t="inlineStr">
        <is>
          <t>Livraison</t>
        </is>
      </c>
      <c r="F8901" s="104" t="n">
        <v>31</v>
      </c>
      <c r="G8901" s="159" t="n">
        <v>2561</v>
      </c>
      <c r="H8901" s="159" t="n">
        <v>6571</v>
      </c>
      <c r="I8901" s="160" t="n">
        <v>43226.01</v>
      </c>
      <c r="J8901" s="160" t="n">
        <v>2494.73</v>
      </c>
      <c r="K8901" s="160" t="n">
        <v>40731.28</v>
      </c>
      <c r="L8901" s="160" t="n">
        <v>12595.46</v>
      </c>
    </row>
    <row r="8902">
      <c r="A8902" s="176" t="n">
        <v>46204</v>
      </c>
      <c r="B8902" s="104" t="inlineStr">
        <is>
          <t>2025/26</t>
        </is>
      </c>
      <c r="C8902" s="104" t="inlineStr">
        <is>
          <t>HC-056</t>
        </is>
      </c>
      <c r="D8902" s="104" t="inlineStr">
        <is>
          <t>Sud-Ouest</t>
        </is>
      </c>
      <c r="E8902" s="104" t="inlineStr">
        <is>
          <t>Sur place</t>
        </is>
      </c>
      <c r="F8902" s="104" t="n">
        <v>30</v>
      </c>
      <c r="G8902" s="159" t="n">
        <v>4262</v>
      </c>
      <c r="H8902" s="159" t="n">
        <v>10840</v>
      </c>
      <c r="I8902" s="160" t="n">
        <v>57678.44</v>
      </c>
      <c r="J8902" s="160" t="n">
        <v>1966.31</v>
      </c>
      <c r="K8902" s="160" t="n">
        <v>55712.13</v>
      </c>
      <c r="L8902" s="160" t="n">
        <v>16559.89</v>
      </c>
    </row>
    <row r="8903">
      <c r="A8903" s="176" t="n">
        <v>46204</v>
      </c>
      <c r="B8903" s="104" t="inlineStr">
        <is>
          <t>2025/26</t>
        </is>
      </c>
      <c r="C8903" s="104" t="inlineStr">
        <is>
          <t>HC-056</t>
        </is>
      </c>
      <c r="D8903" s="104" t="inlineStr">
        <is>
          <t>Sud-Ouest</t>
        </is>
      </c>
      <c r="E8903" s="104" t="inlineStr">
        <is>
          <t>À emporter</t>
        </is>
      </c>
      <c r="F8903" s="104" t="n">
        <v>30</v>
      </c>
      <c r="G8903" s="159" t="n">
        <v>3311</v>
      </c>
      <c r="H8903" s="159" t="n">
        <v>8281</v>
      </c>
      <c r="I8903" s="160" t="n">
        <v>40695.06</v>
      </c>
      <c r="J8903" s="160" t="n">
        <v>1145.25</v>
      </c>
      <c r="K8903" s="160" t="n">
        <v>39549.81</v>
      </c>
      <c r="L8903" s="160" t="n">
        <v>11821.2</v>
      </c>
    </row>
    <row r="8904">
      <c r="A8904" s="176" t="n">
        <v>46204</v>
      </c>
      <c r="B8904" s="104" t="inlineStr">
        <is>
          <t>2025/26</t>
        </is>
      </c>
      <c r="C8904" s="104" t="inlineStr">
        <is>
          <t>HC-057</t>
        </is>
      </c>
      <c r="D8904" s="104" t="inlineStr">
        <is>
          <t>Île-de-France</t>
        </is>
      </c>
      <c r="E8904" s="104" t="inlineStr">
        <is>
          <t>Livraison</t>
        </is>
      </c>
      <c r="F8904" s="104" t="n">
        <v>31</v>
      </c>
      <c r="G8904" s="159" t="n">
        <v>3158</v>
      </c>
      <c r="H8904" s="159" t="n">
        <v>8231</v>
      </c>
      <c r="I8904" s="160" t="n">
        <v>54709.49</v>
      </c>
      <c r="J8904" s="160" t="n">
        <v>3460.96</v>
      </c>
      <c r="K8904" s="160" t="n">
        <v>51248.53</v>
      </c>
      <c r="L8904" s="160" t="n">
        <v>15941.48</v>
      </c>
    </row>
    <row r="8905">
      <c r="A8905" s="176" t="n">
        <v>46204</v>
      </c>
      <c r="B8905" s="104" t="inlineStr">
        <is>
          <t>2025/26</t>
        </is>
      </c>
      <c r="C8905" s="104" t="inlineStr">
        <is>
          <t>HC-057</t>
        </is>
      </c>
      <c r="D8905" s="104" t="inlineStr">
        <is>
          <t>Île-de-France</t>
        </is>
      </c>
      <c r="E8905" s="104" t="inlineStr">
        <is>
          <t>Sur place</t>
        </is>
      </c>
      <c r="F8905" s="104" t="n">
        <v>31</v>
      </c>
      <c r="G8905" s="159" t="n">
        <v>5839</v>
      </c>
      <c r="H8905" s="159" t="n">
        <v>14923</v>
      </c>
      <c r="I8905" s="160" t="n">
        <v>79555.92999999999</v>
      </c>
      <c r="J8905" s="160" t="n">
        <v>2528.82</v>
      </c>
      <c r="K8905" s="160" t="n">
        <v>77027.11</v>
      </c>
      <c r="L8905" s="160" t="n">
        <v>22865.1</v>
      </c>
    </row>
    <row r="8906">
      <c r="A8906" s="176" t="n">
        <v>46204</v>
      </c>
      <c r="B8906" s="104" t="inlineStr">
        <is>
          <t>2025/26</t>
        </is>
      </c>
      <c r="C8906" s="104" t="inlineStr">
        <is>
          <t>HC-057</t>
        </is>
      </c>
      <c r="D8906" s="104" t="inlineStr">
        <is>
          <t>Île-de-France</t>
        </is>
      </c>
      <c r="E8906" s="104" t="inlineStr">
        <is>
          <t>À emporter</t>
        </is>
      </c>
      <c r="F8906" s="104" t="n">
        <v>31</v>
      </c>
      <c r="G8906" s="159" t="n">
        <v>4732</v>
      </c>
      <c r="H8906" s="159" t="n">
        <v>11591</v>
      </c>
      <c r="I8906" s="160" t="n">
        <v>58986.54</v>
      </c>
      <c r="J8906" s="160" t="n">
        <v>1732.3</v>
      </c>
      <c r="K8906" s="160" t="n">
        <v>57254.24</v>
      </c>
      <c r="L8906" s="160" t="n">
        <v>17047.18</v>
      </c>
    </row>
    <row r="8907">
      <c r="A8907" s="176" t="n">
        <v>46204</v>
      </c>
      <c r="B8907" s="104" t="inlineStr">
        <is>
          <t>2025/26</t>
        </is>
      </c>
      <c r="C8907" s="104" t="inlineStr">
        <is>
          <t>HC-058</t>
        </is>
      </c>
      <c r="D8907" s="104" t="inlineStr">
        <is>
          <t>Nord-Ouest</t>
        </is>
      </c>
      <c r="E8907" s="104" t="inlineStr">
        <is>
          <t>Livraison</t>
        </is>
      </c>
      <c r="F8907" s="104" t="n">
        <v>31</v>
      </c>
      <c r="G8907" s="159" t="n">
        <v>1612</v>
      </c>
      <c r="H8907" s="159" t="n">
        <v>4150</v>
      </c>
      <c r="I8907" s="160" t="n">
        <v>27815.94</v>
      </c>
      <c r="J8907" s="160" t="n">
        <v>1657.81</v>
      </c>
      <c r="K8907" s="160" t="n">
        <v>26158.13</v>
      </c>
      <c r="L8907" s="160" t="n">
        <v>8109.31</v>
      </c>
    </row>
    <row r="8908">
      <c r="A8908" s="176" t="n">
        <v>46204</v>
      </c>
      <c r="B8908" s="104" t="inlineStr">
        <is>
          <t>2025/26</t>
        </is>
      </c>
      <c r="C8908" s="104" t="inlineStr">
        <is>
          <t>HC-058</t>
        </is>
      </c>
      <c r="D8908" s="104" t="inlineStr">
        <is>
          <t>Nord-Ouest</t>
        </is>
      </c>
      <c r="E8908" s="104" t="inlineStr">
        <is>
          <t>Sur place</t>
        </is>
      </c>
      <c r="F8908" s="104" t="n">
        <v>31</v>
      </c>
      <c r="G8908" s="159" t="n">
        <v>3083</v>
      </c>
      <c r="H8908" s="159" t="n">
        <v>7595</v>
      </c>
      <c r="I8908" s="160" t="n">
        <v>41218.59</v>
      </c>
      <c r="J8908" s="160" t="n">
        <v>1261.61</v>
      </c>
      <c r="K8908" s="160" t="n">
        <v>39956.98</v>
      </c>
      <c r="L8908" s="160" t="n">
        <v>11873.42</v>
      </c>
    </row>
    <row r="8909">
      <c r="A8909" s="176" t="n">
        <v>46204</v>
      </c>
      <c r="B8909" s="104" t="inlineStr">
        <is>
          <t>2025/26</t>
        </is>
      </c>
      <c r="C8909" s="104" t="inlineStr">
        <is>
          <t>HC-058</t>
        </is>
      </c>
      <c r="D8909" s="104" t="inlineStr">
        <is>
          <t>Nord-Ouest</t>
        </is>
      </c>
      <c r="E8909" s="104" t="inlineStr">
        <is>
          <t>À emporter</t>
        </is>
      </c>
      <c r="F8909" s="104" t="n">
        <v>31</v>
      </c>
      <c r="G8909" s="159" t="n">
        <v>2367</v>
      </c>
      <c r="H8909" s="159" t="n">
        <v>6220</v>
      </c>
      <c r="I8909" s="160" t="n">
        <v>29490.42</v>
      </c>
      <c r="J8909" s="160" t="n">
        <v>991.88</v>
      </c>
      <c r="K8909" s="160" t="n">
        <v>28498.54</v>
      </c>
      <c r="L8909" s="160" t="n">
        <v>8509.030000000001</v>
      </c>
    </row>
    <row r="8910">
      <c r="A8910" s="176" t="n">
        <v>46204</v>
      </c>
      <c r="B8910" s="104" t="inlineStr">
        <is>
          <t>2025/26</t>
        </is>
      </c>
      <c r="C8910" s="104" t="inlineStr">
        <is>
          <t>HC-059</t>
        </is>
      </c>
      <c r="D8910" s="104" t="inlineStr">
        <is>
          <t>Sud-Est</t>
        </is>
      </c>
      <c r="E8910" s="104" t="inlineStr">
        <is>
          <t>Livraison</t>
        </is>
      </c>
      <c r="F8910" s="104" t="n">
        <v>31</v>
      </c>
      <c r="G8910" s="159" t="n">
        <v>2883</v>
      </c>
      <c r="H8910" s="159" t="n">
        <v>7286</v>
      </c>
      <c r="I8910" s="160" t="n">
        <v>49158.04</v>
      </c>
      <c r="J8910" s="160" t="n">
        <v>2767.47</v>
      </c>
      <c r="K8910" s="160" t="n">
        <v>46390.57</v>
      </c>
      <c r="L8910" s="160" t="n">
        <v>14281.81</v>
      </c>
    </row>
    <row r="8911">
      <c r="A8911" s="176" t="n">
        <v>46204</v>
      </c>
      <c r="B8911" s="104" t="inlineStr">
        <is>
          <t>2025/26</t>
        </is>
      </c>
      <c r="C8911" s="104" t="inlineStr">
        <is>
          <t>HC-059</t>
        </is>
      </c>
      <c r="D8911" s="104" t="inlineStr">
        <is>
          <t>Sud-Est</t>
        </is>
      </c>
      <c r="E8911" s="104" t="inlineStr">
        <is>
          <t>Sur place</t>
        </is>
      </c>
      <c r="F8911" s="104" t="n">
        <v>31</v>
      </c>
      <c r="G8911" s="159" t="n">
        <v>5515</v>
      </c>
      <c r="H8911" s="159" t="n">
        <v>14064</v>
      </c>
      <c r="I8911" s="160" t="n">
        <v>74711.77</v>
      </c>
      <c r="J8911" s="160" t="n">
        <v>2181.91</v>
      </c>
      <c r="K8911" s="160" t="n">
        <v>72529.86</v>
      </c>
      <c r="L8911" s="160" t="n">
        <v>21550.25</v>
      </c>
    </row>
    <row r="8912">
      <c r="A8912" s="176" t="n">
        <v>46204</v>
      </c>
      <c r="B8912" s="104" t="inlineStr">
        <is>
          <t>2025/26</t>
        </is>
      </c>
      <c r="C8912" s="104" t="inlineStr">
        <is>
          <t>HC-059</t>
        </is>
      </c>
      <c r="D8912" s="104" t="inlineStr">
        <is>
          <t>Sud-Est</t>
        </is>
      </c>
      <c r="E8912" s="104" t="inlineStr">
        <is>
          <t>À emporter</t>
        </is>
      </c>
      <c r="F8912" s="104" t="n">
        <v>29</v>
      </c>
      <c r="G8912" s="159" t="n">
        <v>3890</v>
      </c>
      <c r="H8912" s="159" t="n">
        <v>10295</v>
      </c>
      <c r="I8912" s="160" t="n">
        <v>48239.63</v>
      </c>
      <c r="J8912" s="160" t="n">
        <v>1516.54</v>
      </c>
      <c r="K8912" s="160" t="n">
        <v>46723.09</v>
      </c>
      <c r="L8912" s="160" t="n">
        <v>13982.63</v>
      </c>
    </row>
    <row r="8913">
      <c r="A8913" s="176" t="n">
        <v>46204</v>
      </c>
      <c r="B8913" s="104" t="inlineStr">
        <is>
          <t>2025/26</t>
        </is>
      </c>
      <c r="C8913" s="104" t="inlineStr">
        <is>
          <t>HC-060</t>
        </is>
      </c>
      <c r="D8913" s="104" t="inlineStr">
        <is>
          <t>Sud-Ouest</t>
        </is>
      </c>
      <c r="E8913" s="104" t="inlineStr">
        <is>
          <t>Livraison</t>
        </is>
      </c>
      <c r="F8913" s="104" t="n">
        <v>31</v>
      </c>
      <c r="G8913" s="159" t="n">
        <v>1766</v>
      </c>
      <c r="H8913" s="159" t="n">
        <v>4525</v>
      </c>
      <c r="I8913" s="160" t="n">
        <v>30565.3</v>
      </c>
      <c r="J8913" s="160" t="n">
        <v>1742.97</v>
      </c>
      <c r="K8913" s="160" t="n">
        <v>28822.33</v>
      </c>
      <c r="L8913" s="160" t="n">
        <v>8948.82</v>
      </c>
    </row>
    <row r="8914">
      <c r="A8914" s="176" t="n">
        <v>46204</v>
      </c>
      <c r="B8914" s="104" t="inlineStr">
        <is>
          <t>2025/26</t>
        </is>
      </c>
      <c r="C8914" s="104" t="inlineStr">
        <is>
          <t>HC-060</t>
        </is>
      </c>
      <c r="D8914" s="104" t="inlineStr">
        <is>
          <t>Sud-Ouest</t>
        </is>
      </c>
      <c r="E8914" s="104" t="inlineStr">
        <is>
          <t>Sur place</t>
        </is>
      </c>
      <c r="F8914" s="104" t="n">
        <v>31</v>
      </c>
      <c r="G8914" s="159" t="n">
        <v>3439</v>
      </c>
      <c r="H8914" s="159" t="n">
        <v>8809</v>
      </c>
      <c r="I8914" s="160" t="n">
        <v>46127.35</v>
      </c>
      <c r="J8914" s="160" t="n">
        <v>1442.61</v>
      </c>
      <c r="K8914" s="160" t="n">
        <v>44684.74</v>
      </c>
      <c r="L8914" s="160" t="n">
        <v>13305.53</v>
      </c>
    </row>
    <row r="8915">
      <c r="A8915" s="176" t="n">
        <v>46204</v>
      </c>
      <c r="B8915" s="104" t="inlineStr">
        <is>
          <t>2025/26</t>
        </is>
      </c>
      <c r="C8915" s="104" t="inlineStr">
        <is>
          <t>HC-060</t>
        </is>
      </c>
      <c r="D8915" s="104" t="inlineStr">
        <is>
          <t>Sud-Ouest</t>
        </is>
      </c>
      <c r="E8915" s="104" t="inlineStr">
        <is>
          <t>À emporter</t>
        </is>
      </c>
      <c r="F8915" s="104" t="n">
        <v>31</v>
      </c>
      <c r="G8915" s="159" t="n">
        <v>2739</v>
      </c>
      <c r="H8915" s="159" t="n">
        <v>7000</v>
      </c>
      <c r="I8915" s="160" t="n">
        <v>33932.43</v>
      </c>
      <c r="J8915" s="160" t="n">
        <v>1098.76</v>
      </c>
      <c r="K8915" s="160" t="n">
        <v>32833.67</v>
      </c>
      <c r="L8915" s="160" t="n">
        <v>9704.190000000001</v>
      </c>
    </row>
    <row r="8916">
      <c r="A8916" s="176" t="n">
        <v>46204</v>
      </c>
      <c r="B8916" s="104" t="inlineStr">
        <is>
          <t>2025/26</t>
        </is>
      </c>
      <c r="C8916" s="104" t="inlineStr">
        <is>
          <t>HC-061</t>
        </is>
      </c>
      <c r="D8916" s="104" t="inlineStr">
        <is>
          <t>Île-de-France</t>
        </is>
      </c>
      <c r="E8916" s="104" t="inlineStr">
        <is>
          <t>Livraison</t>
        </is>
      </c>
      <c r="F8916" s="104" t="n">
        <v>30</v>
      </c>
      <c r="G8916" s="159" t="n">
        <v>2085</v>
      </c>
      <c r="H8916" s="159" t="n">
        <v>5294</v>
      </c>
      <c r="I8916" s="160" t="n">
        <v>35810.52</v>
      </c>
      <c r="J8916" s="160" t="n">
        <v>2078.61</v>
      </c>
      <c r="K8916" s="160" t="n">
        <v>33731.91</v>
      </c>
      <c r="L8916" s="160" t="n">
        <v>10511.88</v>
      </c>
    </row>
    <row r="8917">
      <c r="A8917" s="176" t="n">
        <v>46204</v>
      </c>
      <c r="B8917" s="104" t="inlineStr">
        <is>
          <t>2025/26</t>
        </is>
      </c>
      <c r="C8917" s="104" t="inlineStr">
        <is>
          <t>HC-061</t>
        </is>
      </c>
      <c r="D8917" s="104" t="inlineStr">
        <is>
          <t>Île-de-France</t>
        </is>
      </c>
      <c r="E8917" s="104" t="inlineStr">
        <is>
          <t>Sur place</t>
        </is>
      </c>
      <c r="F8917" s="104" t="n">
        <v>31</v>
      </c>
      <c r="G8917" s="159" t="n">
        <v>4325</v>
      </c>
      <c r="H8917" s="159" t="n">
        <v>11312</v>
      </c>
      <c r="I8917" s="160" t="n">
        <v>58294.67</v>
      </c>
      <c r="J8917" s="160" t="n">
        <v>1658.85</v>
      </c>
      <c r="K8917" s="160" t="n">
        <v>56635.82</v>
      </c>
      <c r="L8917" s="160" t="n">
        <v>17017.98</v>
      </c>
    </row>
    <row r="8918">
      <c r="A8918" s="176" t="n">
        <v>46204</v>
      </c>
      <c r="B8918" s="104" t="inlineStr">
        <is>
          <t>2025/26</t>
        </is>
      </c>
      <c r="C8918" s="104" t="inlineStr">
        <is>
          <t>HC-061</t>
        </is>
      </c>
      <c r="D8918" s="104" t="inlineStr">
        <is>
          <t>Île-de-France</t>
        </is>
      </c>
      <c r="E8918" s="104" t="inlineStr">
        <is>
          <t>À emporter</t>
        </is>
      </c>
      <c r="F8918" s="104" t="n">
        <v>31</v>
      </c>
      <c r="G8918" s="159" t="n">
        <v>3286</v>
      </c>
      <c r="H8918" s="159" t="n">
        <v>8385</v>
      </c>
      <c r="I8918" s="160" t="n">
        <v>40566.33</v>
      </c>
      <c r="J8918" s="160" t="n">
        <v>1075.43</v>
      </c>
      <c r="K8918" s="160" t="n">
        <v>39490.9</v>
      </c>
      <c r="L8918" s="160" t="n">
        <v>11785.42</v>
      </c>
    </row>
    <row r="8919">
      <c r="A8919" s="176" t="n">
        <v>46204</v>
      </c>
      <c r="B8919" s="104" t="inlineStr">
        <is>
          <t>2025/26</t>
        </is>
      </c>
      <c r="C8919" s="104" t="inlineStr">
        <is>
          <t>HC-062</t>
        </is>
      </c>
      <c r="D8919" s="104" t="inlineStr">
        <is>
          <t>Nord-Ouest</t>
        </is>
      </c>
      <c r="E8919" s="104" t="inlineStr">
        <is>
          <t>Drive</t>
        </is>
      </c>
      <c r="F8919" s="104" t="n">
        <v>30</v>
      </c>
      <c r="G8919" s="159" t="n">
        <v>1228</v>
      </c>
      <c r="H8919" s="159" t="n">
        <v>3108</v>
      </c>
      <c r="I8919" s="160" t="n">
        <v>17426.08</v>
      </c>
      <c r="J8919" s="160" t="n">
        <v>550.01</v>
      </c>
      <c r="K8919" s="160" t="n">
        <v>16876.07</v>
      </c>
      <c r="L8919" s="160" t="n">
        <v>5045.29</v>
      </c>
    </row>
    <row r="8920">
      <c r="A8920" s="176" t="n">
        <v>46204</v>
      </c>
      <c r="B8920" s="104" t="inlineStr">
        <is>
          <t>2025/26</t>
        </is>
      </c>
      <c r="C8920" s="104" t="inlineStr">
        <is>
          <t>HC-062</t>
        </is>
      </c>
      <c r="D8920" s="104" t="inlineStr">
        <is>
          <t>Nord-Ouest</t>
        </is>
      </c>
      <c r="E8920" s="104" t="inlineStr">
        <is>
          <t>Livraison</t>
        </is>
      </c>
      <c r="F8920" s="104" t="n">
        <v>30</v>
      </c>
      <c r="G8920" s="159" t="n">
        <v>1653</v>
      </c>
      <c r="H8920" s="159" t="n">
        <v>4119</v>
      </c>
      <c r="I8920" s="160" t="n">
        <v>27971.76</v>
      </c>
      <c r="J8920" s="160" t="n">
        <v>1707.1</v>
      </c>
      <c r="K8920" s="160" t="n">
        <v>26264.66</v>
      </c>
      <c r="L8920" s="160" t="n">
        <v>8060.4</v>
      </c>
    </row>
    <row r="8921">
      <c r="A8921" s="176" t="n">
        <v>46204</v>
      </c>
      <c r="B8921" s="104" t="inlineStr">
        <is>
          <t>2025/26</t>
        </is>
      </c>
      <c r="C8921" s="104" t="inlineStr">
        <is>
          <t>HC-062</t>
        </is>
      </c>
      <c r="D8921" s="104" t="inlineStr">
        <is>
          <t>Nord-Ouest</t>
        </is>
      </c>
      <c r="E8921" s="104" t="inlineStr">
        <is>
          <t>Sur place</t>
        </is>
      </c>
      <c r="F8921" s="104" t="n">
        <v>30</v>
      </c>
      <c r="G8921" s="159" t="n">
        <v>2894</v>
      </c>
      <c r="H8921" s="159" t="n">
        <v>7373</v>
      </c>
      <c r="I8921" s="160" t="n">
        <v>39112.35</v>
      </c>
      <c r="J8921" s="160" t="n">
        <v>1129.21</v>
      </c>
      <c r="K8921" s="160" t="n">
        <v>37983.14</v>
      </c>
      <c r="L8921" s="160" t="n">
        <v>11269.37</v>
      </c>
    </row>
    <row r="8922">
      <c r="A8922" s="176" t="n">
        <v>46204</v>
      </c>
      <c r="B8922" s="104" t="inlineStr">
        <is>
          <t>2025/26</t>
        </is>
      </c>
      <c r="C8922" s="104" t="inlineStr">
        <is>
          <t>HC-062</t>
        </is>
      </c>
      <c r="D8922" s="104" t="inlineStr">
        <is>
          <t>Nord-Ouest</t>
        </is>
      </c>
      <c r="E8922" s="104" t="inlineStr">
        <is>
          <t>À emporter</t>
        </is>
      </c>
      <c r="F8922" s="104" t="n">
        <v>31</v>
      </c>
      <c r="G8922" s="159" t="n">
        <v>2356</v>
      </c>
      <c r="H8922" s="159" t="n">
        <v>5861</v>
      </c>
      <c r="I8922" s="160" t="n">
        <v>29123.71</v>
      </c>
      <c r="J8922" s="160" t="n">
        <v>807.0599999999999</v>
      </c>
      <c r="K8922" s="160" t="n">
        <v>28316.65</v>
      </c>
      <c r="L8922" s="160" t="n">
        <v>8467.700000000001</v>
      </c>
    </row>
    <row r="8923">
      <c r="A8923" s="176" t="n">
        <v>46204</v>
      </c>
      <c r="B8923" s="104" t="inlineStr">
        <is>
          <t>2025/26</t>
        </is>
      </c>
      <c r="C8923" s="104" t="inlineStr">
        <is>
          <t>HC-064</t>
        </is>
      </c>
      <c r="D8923" s="104" t="inlineStr">
        <is>
          <t>Sud-Ouest</t>
        </is>
      </c>
      <c r="E8923" s="104" t="inlineStr">
        <is>
          <t>Livraison</t>
        </is>
      </c>
      <c r="F8923" s="104" t="n">
        <v>31</v>
      </c>
      <c r="G8923" s="159" t="n">
        <v>1664</v>
      </c>
      <c r="H8923" s="159" t="n">
        <v>4170</v>
      </c>
      <c r="I8923" s="160" t="n">
        <v>28296.84</v>
      </c>
      <c r="J8923" s="160" t="n">
        <v>1633.39</v>
      </c>
      <c r="K8923" s="160" t="n">
        <v>26663.45</v>
      </c>
      <c r="L8923" s="160" t="n">
        <v>8252.66</v>
      </c>
    </row>
    <row r="8924">
      <c r="A8924" s="176" t="n">
        <v>46204</v>
      </c>
      <c r="B8924" s="104" t="inlineStr">
        <is>
          <t>2025/26</t>
        </is>
      </c>
      <c r="C8924" s="104" t="inlineStr">
        <is>
          <t>HC-064</t>
        </is>
      </c>
      <c r="D8924" s="104" t="inlineStr">
        <is>
          <t>Sud-Ouest</t>
        </is>
      </c>
      <c r="E8924" s="104" t="inlineStr">
        <is>
          <t>Sur place</t>
        </is>
      </c>
      <c r="F8924" s="104" t="n">
        <v>30</v>
      </c>
      <c r="G8924" s="159" t="n">
        <v>3025</v>
      </c>
      <c r="H8924" s="159" t="n">
        <v>7832</v>
      </c>
      <c r="I8924" s="160" t="n">
        <v>40818.31</v>
      </c>
      <c r="J8924" s="160" t="n">
        <v>1129.61</v>
      </c>
      <c r="K8924" s="160" t="n">
        <v>39688.7</v>
      </c>
      <c r="L8924" s="160" t="n">
        <v>11827.34</v>
      </c>
    </row>
    <row r="8925">
      <c r="A8925" s="176" t="n">
        <v>46204</v>
      </c>
      <c r="B8925" s="104" t="inlineStr">
        <is>
          <t>2025/26</t>
        </is>
      </c>
      <c r="C8925" s="104" t="inlineStr">
        <is>
          <t>HC-064</t>
        </is>
      </c>
      <c r="D8925" s="104" t="inlineStr">
        <is>
          <t>Sud-Ouest</t>
        </is>
      </c>
      <c r="E8925" s="104" t="inlineStr">
        <is>
          <t>À emporter</t>
        </is>
      </c>
      <c r="F8925" s="104" t="n">
        <v>31</v>
      </c>
      <c r="G8925" s="159" t="n">
        <v>2463</v>
      </c>
      <c r="H8925" s="159" t="n">
        <v>6213</v>
      </c>
      <c r="I8925" s="160" t="n">
        <v>30315.05</v>
      </c>
      <c r="J8925" s="160" t="n">
        <v>840.85</v>
      </c>
      <c r="K8925" s="160" t="n">
        <v>29474.2</v>
      </c>
      <c r="L8925" s="160" t="n">
        <v>8779.5</v>
      </c>
    </row>
    <row r="8926">
      <c r="A8926" s="176" t="n">
        <v>46204</v>
      </c>
      <c r="B8926" s="104" t="inlineStr">
        <is>
          <t>2025/26</t>
        </is>
      </c>
      <c r="C8926" s="104" t="inlineStr">
        <is>
          <t>HC-065</t>
        </is>
      </c>
      <c r="D8926" s="104" t="inlineStr">
        <is>
          <t>Île-de-France</t>
        </is>
      </c>
      <c r="E8926" s="104" t="inlineStr">
        <is>
          <t>Livraison</t>
        </is>
      </c>
      <c r="F8926" s="104" t="n">
        <v>31</v>
      </c>
      <c r="G8926" s="159" t="n">
        <v>3354</v>
      </c>
      <c r="H8926" s="159" t="n">
        <v>8837</v>
      </c>
      <c r="I8926" s="160" t="n">
        <v>57808.89</v>
      </c>
      <c r="J8926" s="160" t="n">
        <v>3612.02</v>
      </c>
      <c r="K8926" s="160" t="n">
        <v>54196.87</v>
      </c>
      <c r="L8926" s="160" t="n">
        <v>16794.03</v>
      </c>
    </row>
    <row r="8927">
      <c r="A8927" s="176" t="n">
        <v>46204</v>
      </c>
      <c r="B8927" s="104" t="inlineStr">
        <is>
          <t>2025/26</t>
        </is>
      </c>
      <c r="C8927" s="104" t="inlineStr">
        <is>
          <t>HC-065</t>
        </is>
      </c>
      <c r="D8927" s="104" t="inlineStr">
        <is>
          <t>Île-de-France</t>
        </is>
      </c>
      <c r="E8927" s="104" t="inlineStr">
        <is>
          <t>Sur place</t>
        </is>
      </c>
      <c r="F8927" s="104" t="n">
        <v>31</v>
      </c>
      <c r="G8927" s="159" t="n">
        <v>6471</v>
      </c>
      <c r="H8927" s="159" t="n">
        <v>16345</v>
      </c>
      <c r="I8927" s="160" t="n">
        <v>87096.71000000001</v>
      </c>
      <c r="J8927" s="160" t="n">
        <v>2683.49</v>
      </c>
      <c r="K8927" s="160" t="n">
        <v>84413.22</v>
      </c>
      <c r="L8927" s="160" t="n">
        <v>25092.79</v>
      </c>
    </row>
    <row r="8928">
      <c r="A8928" s="176" t="n">
        <v>46204</v>
      </c>
      <c r="B8928" s="104" t="inlineStr">
        <is>
          <t>2025/26</t>
        </is>
      </c>
      <c r="C8928" s="104" t="inlineStr">
        <is>
          <t>HC-065</t>
        </is>
      </c>
      <c r="D8928" s="104" t="inlineStr">
        <is>
          <t>Île-de-France</t>
        </is>
      </c>
      <c r="E8928" s="104" t="inlineStr">
        <is>
          <t>À emporter</t>
        </is>
      </c>
      <c r="F8928" s="104" t="n">
        <v>31</v>
      </c>
      <c r="G8928" s="159" t="n">
        <v>5010</v>
      </c>
      <c r="H8928" s="159" t="n">
        <v>12767</v>
      </c>
      <c r="I8928" s="160" t="n">
        <v>61643.21</v>
      </c>
      <c r="J8928" s="160" t="n">
        <v>1897.23</v>
      </c>
      <c r="K8928" s="160" t="n">
        <v>59745.98</v>
      </c>
      <c r="L8928" s="160" t="n">
        <v>17907.24</v>
      </c>
    </row>
    <row r="8929">
      <c r="A8929" s="176" t="n">
        <v>46204</v>
      </c>
      <c r="B8929" s="104" t="inlineStr">
        <is>
          <t>2025/26</t>
        </is>
      </c>
      <c r="C8929" s="104" t="inlineStr">
        <is>
          <t>HC-066</t>
        </is>
      </c>
      <c r="D8929" s="104" t="inlineStr">
        <is>
          <t>Nord-Ouest</t>
        </is>
      </c>
      <c r="E8929" s="104" t="inlineStr">
        <is>
          <t>Livraison</t>
        </is>
      </c>
      <c r="F8929" s="104" t="n">
        <v>29</v>
      </c>
      <c r="G8929" s="159" t="n">
        <v>2548</v>
      </c>
      <c r="H8929" s="159" t="n">
        <v>6517</v>
      </c>
      <c r="I8929" s="160" t="n">
        <v>44461.39</v>
      </c>
      <c r="J8929" s="160" t="n">
        <v>2607.17</v>
      </c>
      <c r="K8929" s="160" t="n">
        <v>41854.22</v>
      </c>
      <c r="L8929" s="160" t="n">
        <v>15831.09</v>
      </c>
    </row>
    <row r="8930">
      <c r="A8930" s="176" t="n">
        <v>46204</v>
      </c>
      <c r="B8930" s="104" t="inlineStr">
        <is>
          <t>2025/26</t>
        </is>
      </c>
      <c r="C8930" s="104" t="inlineStr">
        <is>
          <t>HC-066</t>
        </is>
      </c>
      <c r="D8930" s="104" t="inlineStr">
        <is>
          <t>Nord-Ouest</t>
        </is>
      </c>
      <c r="E8930" s="104" t="inlineStr">
        <is>
          <t>Sur place</t>
        </is>
      </c>
      <c r="F8930" s="104" t="n">
        <v>31</v>
      </c>
      <c r="G8930" s="159" t="n">
        <v>5330</v>
      </c>
      <c r="H8930" s="159" t="n">
        <v>13596</v>
      </c>
      <c r="I8930" s="160" t="n">
        <v>71909.07000000001</v>
      </c>
      <c r="J8930" s="160" t="n">
        <v>1901.59</v>
      </c>
      <c r="K8930" s="160" t="n">
        <v>70007.48</v>
      </c>
      <c r="L8930" s="160" t="n">
        <v>25505.42</v>
      </c>
    </row>
    <row r="8931">
      <c r="A8931" s="176" t="n">
        <v>46204</v>
      </c>
      <c r="B8931" s="104" t="inlineStr">
        <is>
          <t>2025/26</t>
        </is>
      </c>
      <c r="C8931" s="104" t="inlineStr">
        <is>
          <t>HC-066</t>
        </is>
      </c>
      <c r="D8931" s="104" t="inlineStr">
        <is>
          <t>Nord-Ouest</t>
        </is>
      </c>
      <c r="E8931" s="104" t="inlineStr">
        <is>
          <t>À emporter</t>
        </is>
      </c>
      <c r="F8931" s="104" t="n">
        <v>31</v>
      </c>
      <c r="G8931" s="159" t="n">
        <v>4000</v>
      </c>
      <c r="H8931" s="159" t="n">
        <v>9976</v>
      </c>
      <c r="I8931" s="160" t="n">
        <v>49923.75</v>
      </c>
      <c r="J8931" s="160" t="n">
        <v>1518.4</v>
      </c>
      <c r="K8931" s="160" t="n">
        <v>48405.35</v>
      </c>
      <c r="L8931" s="160" t="n">
        <v>17659.56</v>
      </c>
    </row>
    <row r="8932">
      <c r="A8932" s="176" t="n">
        <v>46204</v>
      </c>
      <c r="B8932" s="104" t="inlineStr">
        <is>
          <t>2025/26</t>
        </is>
      </c>
      <c r="C8932" s="104" t="inlineStr">
        <is>
          <t>HC-067</t>
        </is>
      </c>
      <c r="D8932" s="104" t="inlineStr">
        <is>
          <t>Sud-Est</t>
        </is>
      </c>
      <c r="E8932" s="104" t="inlineStr">
        <is>
          <t>Livraison</t>
        </is>
      </c>
      <c r="F8932" s="104" t="n">
        <v>31</v>
      </c>
      <c r="G8932" s="159" t="n">
        <v>2588</v>
      </c>
      <c r="H8932" s="159" t="n">
        <v>6680</v>
      </c>
      <c r="I8932" s="160" t="n">
        <v>43903.13</v>
      </c>
      <c r="J8932" s="160" t="n">
        <v>2658.6</v>
      </c>
      <c r="K8932" s="160" t="n">
        <v>41244.53</v>
      </c>
      <c r="L8932" s="160" t="n">
        <v>12687.21</v>
      </c>
    </row>
    <row r="8933">
      <c r="A8933" s="176" t="n">
        <v>46204</v>
      </c>
      <c r="B8933" s="104" t="inlineStr">
        <is>
          <t>2025/26</t>
        </is>
      </c>
      <c r="C8933" s="104" t="inlineStr">
        <is>
          <t>HC-067</t>
        </is>
      </c>
      <c r="D8933" s="104" t="inlineStr">
        <is>
          <t>Sud-Est</t>
        </is>
      </c>
      <c r="E8933" s="104" t="inlineStr">
        <is>
          <t>Sur place</t>
        </is>
      </c>
      <c r="F8933" s="104" t="n">
        <v>30</v>
      </c>
      <c r="G8933" s="159" t="n">
        <v>4424</v>
      </c>
      <c r="H8933" s="159" t="n">
        <v>10703</v>
      </c>
      <c r="I8933" s="160" t="n">
        <v>59700.86</v>
      </c>
      <c r="J8933" s="160" t="n">
        <v>1793</v>
      </c>
      <c r="K8933" s="160" t="n">
        <v>57907.86</v>
      </c>
      <c r="L8933" s="160" t="n">
        <v>17220.44</v>
      </c>
    </row>
    <row r="8934">
      <c r="A8934" s="176" t="n">
        <v>46204</v>
      </c>
      <c r="B8934" s="104" t="inlineStr">
        <is>
          <t>2025/26</t>
        </is>
      </c>
      <c r="C8934" s="104" t="inlineStr">
        <is>
          <t>HC-067</t>
        </is>
      </c>
      <c r="D8934" s="104" t="inlineStr">
        <is>
          <t>Sud-Est</t>
        </is>
      </c>
      <c r="E8934" s="104" t="inlineStr">
        <is>
          <t>À emporter</t>
        </is>
      </c>
      <c r="F8934" s="104" t="n">
        <v>31</v>
      </c>
      <c r="G8934" s="159" t="n">
        <v>3528</v>
      </c>
      <c r="H8934" s="159" t="n">
        <v>9394</v>
      </c>
      <c r="I8934" s="160" t="n">
        <v>43792.49</v>
      </c>
      <c r="J8934" s="160" t="n">
        <v>1214.41</v>
      </c>
      <c r="K8934" s="160" t="n">
        <v>42578.08</v>
      </c>
      <c r="L8934" s="160" t="n">
        <v>12652.4</v>
      </c>
    </row>
    <row r="8935">
      <c r="A8935" s="176" t="n">
        <v>46204</v>
      </c>
      <c r="B8935" s="104" t="inlineStr">
        <is>
          <t>2025/26</t>
        </is>
      </c>
      <c r="C8935" s="104" t="inlineStr">
        <is>
          <t>HC-068</t>
        </is>
      </c>
      <c r="D8935" s="104" t="inlineStr">
        <is>
          <t>Sud-Ouest</t>
        </is>
      </c>
      <c r="E8935" s="104" t="inlineStr">
        <is>
          <t>Livraison</t>
        </is>
      </c>
      <c r="F8935" s="104" t="n">
        <v>31</v>
      </c>
      <c r="G8935" s="159" t="n">
        <v>1591</v>
      </c>
      <c r="H8935" s="159" t="n">
        <v>4081</v>
      </c>
      <c r="I8935" s="160" t="n">
        <v>27537.55</v>
      </c>
      <c r="J8935" s="160" t="n">
        <v>1614.3</v>
      </c>
      <c r="K8935" s="160" t="n">
        <v>25923.25</v>
      </c>
      <c r="L8935" s="160" t="n">
        <v>8004.85</v>
      </c>
    </row>
    <row r="8936">
      <c r="A8936" s="176" t="n">
        <v>46204</v>
      </c>
      <c r="B8936" s="104" t="inlineStr">
        <is>
          <t>2025/26</t>
        </is>
      </c>
      <c r="C8936" s="104" t="inlineStr">
        <is>
          <t>HC-068</t>
        </is>
      </c>
      <c r="D8936" s="104" t="inlineStr">
        <is>
          <t>Sud-Ouest</t>
        </is>
      </c>
      <c r="E8936" s="104" t="inlineStr">
        <is>
          <t>Sur place</t>
        </is>
      </c>
      <c r="F8936" s="104" t="n">
        <v>31</v>
      </c>
      <c r="G8936" s="159" t="n">
        <v>2959</v>
      </c>
      <c r="H8936" s="159" t="n">
        <v>7550</v>
      </c>
      <c r="I8936" s="160" t="n">
        <v>40530.44</v>
      </c>
      <c r="J8936" s="160" t="n">
        <v>1241.53</v>
      </c>
      <c r="K8936" s="160" t="n">
        <v>39288.91</v>
      </c>
      <c r="L8936" s="160" t="n">
        <v>11689.4</v>
      </c>
    </row>
    <row r="8937">
      <c r="A8937" s="176" t="n">
        <v>46204</v>
      </c>
      <c r="B8937" s="104" t="inlineStr">
        <is>
          <t>2025/26</t>
        </is>
      </c>
      <c r="C8937" s="104" t="inlineStr">
        <is>
          <t>HC-068</t>
        </is>
      </c>
      <c r="D8937" s="104" t="inlineStr">
        <is>
          <t>Sud-Ouest</t>
        </is>
      </c>
      <c r="E8937" s="104" t="inlineStr">
        <is>
          <t>À emporter</t>
        </is>
      </c>
      <c r="F8937" s="104" t="n">
        <v>31</v>
      </c>
      <c r="G8937" s="159" t="n">
        <v>2360</v>
      </c>
      <c r="H8937" s="159" t="n">
        <v>6001</v>
      </c>
      <c r="I8937" s="160" t="n">
        <v>29412.14</v>
      </c>
      <c r="J8937" s="160" t="n">
        <v>863.52</v>
      </c>
      <c r="K8937" s="160" t="n">
        <v>28548.62</v>
      </c>
      <c r="L8937" s="160" t="n">
        <v>8516.870000000001</v>
      </c>
    </row>
    <row r="8938">
      <c r="A8938" s="176" t="n">
        <v>46204</v>
      </c>
      <c r="B8938" s="104" t="inlineStr">
        <is>
          <t>2025/26</t>
        </is>
      </c>
      <c r="C8938" s="104" t="inlineStr">
        <is>
          <t>HC-069</t>
        </is>
      </c>
      <c r="D8938" s="104" t="inlineStr">
        <is>
          <t>Île-de-France</t>
        </is>
      </c>
      <c r="E8938" s="104" t="inlineStr">
        <is>
          <t>Drive</t>
        </is>
      </c>
      <c r="F8938" s="104" t="n">
        <v>31</v>
      </c>
      <c r="G8938" s="159" t="n">
        <v>1451</v>
      </c>
      <c r="H8938" s="159" t="n">
        <v>3685</v>
      </c>
      <c r="I8938" s="160" t="n">
        <v>20588.67</v>
      </c>
      <c r="J8938" s="160" t="n">
        <v>588.49</v>
      </c>
      <c r="K8938" s="160" t="n">
        <v>20000.18</v>
      </c>
      <c r="L8938" s="160" t="n">
        <v>5944.55</v>
      </c>
    </row>
    <row r="8939">
      <c r="A8939" s="176" t="n">
        <v>46204</v>
      </c>
      <c r="B8939" s="104" t="inlineStr">
        <is>
          <t>2025/26</t>
        </is>
      </c>
      <c r="C8939" s="104" t="inlineStr">
        <is>
          <t>HC-069</t>
        </is>
      </c>
      <c r="D8939" s="104" t="inlineStr">
        <is>
          <t>Île-de-France</t>
        </is>
      </c>
      <c r="E8939" s="104" t="inlineStr">
        <is>
          <t>Livraison</t>
        </is>
      </c>
      <c r="F8939" s="104" t="n">
        <v>31</v>
      </c>
      <c r="G8939" s="159" t="n">
        <v>1958</v>
      </c>
      <c r="H8939" s="159" t="n">
        <v>4878</v>
      </c>
      <c r="I8939" s="160" t="n">
        <v>33770.05</v>
      </c>
      <c r="J8939" s="160" t="n">
        <v>1968.08</v>
      </c>
      <c r="K8939" s="160" t="n">
        <v>31801.97</v>
      </c>
      <c r="L8939" s="160" t="n">
        <v>9920.299999999999</v>
      </c>
    </row>
    <row r="8940">
      <c r="A8940" s="176" t="n">
        <v>46204</v>
      </c>
      <c r="B8940" s="104" t="inlineStr">
        <is>
          <t>2025/26</t>
        </is>
      </c>
      <c r="C8940" s="104" t="inlineStr">
        <is>
          <t>HC-069</t>
        </is>
      </c>
      <c r="D8940" s="104" t="inlineStr">
        <is>
          <t>Île-de-France</t>
        </is>
      </c>
      <c r="E8940" s="104" t="inlineStr">
        <is>
          <t>Sur place</t>
        </is>
      </c>
      <c r="F8940" s="104" t="n">
        <v>30</v>
      </c>
      <c r="G8940" s="159" t="n">
        <v>3337</v>
      </c>
      <c r="H8940" s="159" t="n">
        <v>8622</v>
      </c>
      <c r="I8940" s="160" t="n">
        <v>44666.49</v>
      </c>
      <c r="J8940" s="160" t="n">
        <v>1458.43</v>
      </c>
      <c r="K8940" s="160" t="n">
        <v>43208.06</v>
      </c>
      <c r="L8940" s="160" t="n">
        <v>12866.93</v>
      </c>
    </row>
    <row r="8941">
      <c r="A8941" s="176" t="n">
        <v>46204</v>
      </c>
      <c r="B8941" s="104" t="inlineStr">
        <is>
          <t>2025/26</t>
        </is>
      </c>
      <c r="C8941" s="104" t="inlineStr">
        <is>
          <t>HC-069</t>
        </is>
      </c>
      <c r="D8941" s="104" t="inlineStr">
        <is>
          <t>Île-de-France</t>
        </is>
      </c>
      <c r="E8941" s="104" t="inlineStr">
        <is>
          <t>À emporter</t>
        </is>
      </c>
      <c r="F8941" s="104" t="n">
        <v>31</v>
      </c>
      <c r="G8941" s="159" t="n">
        <v>2629</v>
      </c>
      <c r="H8941" s="159" t="n">
        <v>6856</v>
      </c>
      <c r="I8941" s="160" t="n">
        <v>32359.89</v>
      </c>
      <c r="J8941" s="160" t="n">
        <v>989.8099999999999</v>
      </c>
      <c r="K8941" s="160" t="n">
        <v>31370.08</v>
      </c>
      <c r="L8941" s="160" t="n">
        <v>9389.290000000001</v>
      </c>
    </row>
    <row r="8942">
      <c r="A8942" s="176" t="n">
        <v>46204</v>
      </c>
      <c r="B8942" s="104" t="inlineStr">
        <is>
          <t>2025/26</t>
        </is>
      </c>
      <c r="C8942" s="104" t="inlineStr">
        <is>
          <t>HC-070</t>
        </is>
      </c>
      <c r="D8942" s="104" t="inlineStr">
        <is>
          <t>Nord-Ouest</t>
        </is>
      </c>
      <c r="E8942" s="104" t="inlineStr">
        <is>
          <t>Livraison</t>
        </is>
      </c>
      <c r="F8942" s="104" t="n">
        <v>31</v>
      </c>
      <c r="G8942" s="159" t="n">
        <v>1621</v>
      </c>
      <c r="H8942" s="159" t="n">
        <v>4075</v>
      </c>
      <c r="I8942" s="160" t="n">
        <v>27247.2</v>
      </c>
      <c r="J8942" s="160" t="n">
        <v>1412.72</v>
      </c>
      <c r="K8942" s="160" t="n">
        <v>25834.48</v>
      </c>
      <c r="L8942" s="160" t="n">
        <v>8002.87</v>
      </c>
    </row>
    <row r="8943">
      <c r="A8943" s="176" t="n">
        <v>46204</v>
      </c>
      <c r="B8943" s="104" t="inlineStr">
        <is>
          <t>2025/26</t>
        </is>
      </c>
      <c r="C8943" s="104" t="inlineStr">
        <is>
          <t>HC-070</t>
        </is>
      </c>
      <c r="D8943" s="104" t="inlineStr">
        <is>
          <t>Nord-Ouest</t>
        </is>
      </c>
      <c r="E8943" s="104" t="inlineStr">
        <is>
          <t>Sur place</t>
        </is>
      </c>
      <c r="F8943" s="104" t="n">
        <v>30</v>
      </c>
      <c r="G8943" s="159" t="n">
        <v>2747</v>
      </c>
      <c r="H8943" s="159" t="n">
        <v>6981</v>
      </c>
      <c r="I8943" s="160" t="n">
        <v>37027.68</v>
      </c>
      <c r="J8943" s="160" t="n">
        <v>1199.66</v>
      </c>
      <c r="K8943" s="160" t="n">
        <v>35828.02</v>
      </c>
      <c r="L8943" s="160" t="n">
        <v>10610.75</v>
      </c>
    </row>
    <row r="8944">
      <c r="A8944" s="176" t="n">
        <v>46204</v>
      </c>
      <c r="B8944" s="104" t="inlineStr">
        <is>
          <t>2025/26</t>
        </is>
      </c>
      <c r="C8944" s="104" t="inlineStr">
        <is>
          <t>HC-070</t>
        </is>
      </c>
      <c r="D8944" s="104" t="inlineStr">
        <is>
          <t>Nord-Ouest</t>
        </is>
      </c>
      <c r="E8944" s="104" t="inlineStr">
        <is>
          <t>À emporter</t>
        </is>
      </c>
      <c r="F8944" s="104" t="n">
        <v>30</v>
      </c>
      <c r="G8944" s="159" t="n">
        <v>2121</v>
      </c>
      <c r="H8944" s="159" t="n">
        <v>5386</v>
      </c>
      <c r="I8944" s="160" t="n">
        <v>26126.51</v>
      </c>
      <c r="J8944" s="160" t="n">
        <v>722.58</v>
      </c>
      <c r="K8944" s="160" t="n">
        <v>25403.93</v>
      </c>
      <c r="L8944" s="160" t="n">
        <v>7560.07</v>
      </c>
    </row>
    <row r="8945">
      <c r="A8945" s="176" t="n">
        <v>46204</v>
      </c>
      <c r="B8945" s="104" t="inlineStr">
        <is>
          <t>2025/26</t>
        </is>
      </c>
      <c r="C8945" s="104" t="inlineStr">
        <is>
          <t>HC-071</t>
        </is>
      </c>
      <c r="D8945" s="104" t="inlineStr">
        <is>
          <t>Sud-Est</t>
        </is>
      </c>
      <c r="E8945" s="104" t="inlineStr">
        <is>
          <t>Drive</t>
        </is>
      </c>
      <c r="F8945" s="104" t="n">
        <v>31</v>
      </c>
      <c r="G8945" s="159" t="n">
        <v>1264</v>
      </c>
      <c r="H8945" s="159" t="n">
        <v>3216</v>
      </c>
      <c r="I8945" s="160" t="n">
        <v>18161.33</v>
      </c>
      <c r="J8945" s="160" t="n">
        <v>511.77</v>
      </c>
      <c r="K8945" s="160" t="n">
        <v>17649.56</v>
      </c>
      <c r="L8945" s="160" t="n">
        <v>5257.7</v>
      </c>
    </row>
    <row r="8946">
      <c r="A8946" s="176" t="n">
        <v>46204</v>
      </c>
      <c r="B8946" s="104" t="inlineStr">
        <is>
          <t>2025/26</t>
        </is>
      </c>
      <c r="C8946" s="104" t="inlineStr">
        <is>
          <t>HC-071</t>
        </is>
      </c>
      <c r="D8946" s="104" t="inlineStr">
        <is>
          <t>Sud-Est</t>
        </is>
      </c>
      <c r="E8946" s="104" t="inlineStr">
        <is>
          <t>Livraison</t>
        </is>
      </c>
      <c r="F8946" s="104" t="n">
        <v>31</v>
      </c>
      <c r="G8946" s="159" t="n">
        <v>1577</v>
      </c>
      <c r="H8946" s="159" t="n">
        <v>4031</v>
      </c>
      <c r="I8946" s="160" t="n">
        <v>27242.83</v>
      </c>
      <c r="J8946" s="160" t="n">
        <v>1634.12</v>
      </c>
      <c r="K8946" s="160" t="n">
        <v>25608.71</v>
      </c>
      <c r="L8946" s="160" t="n">
        <v>7921.58</v>
      </c>
    </row>
    <row r="8947">
      <c r="A8947" s="176" t="n">
        <v>46204</v>
      </c>
      <c r="B8947" s="104" t="inlineStr">
        <is>
          <t>2025/26</t>
        </is>
      </c>
      <c r="C8947" s="104" t="inlineStr">
        <is>
          <t>HC-071</t>
        </is>
      </c>
      <c r="D8947" s="104" t="inlineStr">
        <is>
          <t>Sud-Est</t>
        </is>
      </c>
      <c r="E8947" s="104" t="inlineStr">
        <is>
          <t>Sur place</t>
        </is>
      </c>
      <c r="F8947" s="104" t="n">
        <v>30</v>
      </c>
      <c r="G8947" s="159" t="n">
        <v>2898</v>
      </c>
      <c r="H8947" s="159" t="n">
        <v>7558</v>
      </c>
      <c r="I8947" s="160" t="n">
        <v>39170.3</v>
      </c>
      <c r="J8947" s="160" t="n">
        <v>1081.27</v>
      </c>
      <c r="K8947" s="160" t="n">
        <v>38089.03</v>
      </c>
      <c r="L8947" s="160" t="n">
        <v>11322.13</v>
      </c>
    </row>
    <row r="8948">
      <c r="A8948" s="176" t="n">
        <v>46204</v>
      </c>
      <c r="B8948" s="104" t="inlineStr">
        <is>
          <t>2025/26</t>
        </is>
      </c>
      <c r="C8948" s="104" t="inlineStr">
        <is>
          <t>HC-071</t>
        </is>
      </c>
      <c r="D8948" s="104" t="inlineStr">
        <is>
          <t>Sud-Est</t>
        </is>
      </c>
      <c r="E8948" s="104" t="inlineStr">
        <is>
          <t>À emporter</t>
        </is>
      </c>
      <c r="F8948" s="104" t="n">
        <v>31</v>
      </c>
      <c r="G8948" s="159" t="n">
        <v>2374</v>
      </c>
      <c r="H8948" s="159" t="n">
        <v>6203</v>
      </c>
      <c r="I8948" s="160" t="n">
        <v>29496.05</v>
      </c>
      <c r="J8948" s="160" t="n">
        <v>842.5599999999999</v>
      </c>
      <c r="K8948" s="160" t="n">
        <v>28653.49</v>
      </c>
      <c r="L8948" s="160" t="n">
        <v>8536.27</v>
      </c>
    </row>
    <row r="8949">
      <c r="A8949" s="176" t="n">
        <v>46204</v>
      </c>
      <c r="B8949" s="104" t="inlineStr">
        <is>
          <t>2025/26</t>
        </is>
      </c>
      <c r="C8949" s="104" t="inlineStr">
        <is>
          <t>HC-072</t>
        </is>
      </c>
      <c r="D8949" s="104" t="inlineStr">
        <is>
          <t>Sud-Ouest</t>
        </is>
      </c>
      <c r="E8949" s="104" t="inlineStr">
        <is>
          <t>Drive</t>
        </is>
      </c>
      <c r="F8949" s="104" t="n">
        <v>31</v>
      </c>
      <c r="G8949" s="159" t="n">
        <v>923</v>
      </c>
      <c r="H8949" s="159" t="n">
        <v>2366</v>
      </c>
      <c r="I8949" s="160" t="n">
        <v>13193.42</v>
      </c>
      <c r="J8949" s="160" t="n">
        <v>353.28</v>
      </c>
      <c r="K8949" s="160" t="n">
        <v>12840.14</v>
      </c>
      <c r="L8949" s="160" t="n">
        <v>3832.18</v>
      </c>
    </row>
    <row r="8950">
      <c r="A8950" s="176" t="n">
        <v>46204</v>
      </c>
      <c r="B8950" s="104" t="inlineStr">
        <is>
          <t>2025/26</t>
        </is>
      </c>
      <c r="C8950" s="104" t="inlineStr">
        <is>
          <t>HC-072</t>
        </is>
      </c>
      <c r="D8950" s="104" t="inlineStr">
        <is>
          <t>Sud-Ouest</t>
        </is>
      </c>
      <c r="E8950" s="104" t="inlineStr">
        <is>
          <t>Livraison</t>
        </is>
      </c>
      <c r="F8950" s="104" t="n">
        <v>31</v>
      </c>
      <c r="G8950" s="159" t="n">
        <v>1226</v>
      </c>
      <c r="H8950" s="159" t="n">
        <v>3175</v>
      </c>
      <c r="I8950" s="160" t="n">
        <v>20979.78</v>
      </c>
      <c r="J8950" s="160" t="n">
        <v>1243.5</v>
      </c>
      <c r="K8950" s="160" t="n">
        <v>19736.28</v>
      </c>
      <c r="L8950" s="160" t="n">
        <v>6122.95</v>
      </c>
    </row>
    <row r="8951">
      <c r="A8951" s="176" t="n">
        <v>46204</v>
      </c>
      <c r="B8951" s="104" t="inlineStr">
        <is>
          <t>2025/26</t>
        </is>
      </c>
      <c r="C8951" s="104" t="inlineStr">
        <is>
          <t>HC-072</t>
        </is>
      </c>
      <c r="D8951" s="104" t="inlineStr">
        <is>
          <t>Sud-Ouest</t>
        </is>
      </c>
      <c r="E8951" s="104" t="inlineStr">
        <is>
          <t>Sur place</t>
        </is>
      </c>
      <c r="F8951" s="104" t="n">
        <v>30</v>
      </c>
      <c r="G8951" s="159" t="n">
        <v>2131</v>
      </c>
      <c r="H8951" s="159" t="n">
        <v>5386</v>
      </c>
      <c r="I8951" s="160" t="n">
        <v>28610.02</v>
      </c>
      <c r="J8951" s="160" t="n">
        <v>825.6</v>
      </c>
      <c r="K8951" s="160" t="n">
        <v>27784.42</v>
      </c>
      <c r="L8951" s="160" t="n">
        <v>8257.870000000001</v>
      </c>
    </row>
    <row r="8952">
      <c r="A8952" s="176" t="n">
        <v>46204</v>
      </c>
      <c r="B8952" s="104" t="inlineStr">
        <is>
          <t>2025/26</t>
        </is>
      </c>
      <c r="C8952" s="104" t="inlineStr">
        <is>
          <t>HC-072</t>
        </is>
      </c>
      <c r="D8952" s="104" t="inlineStr">
        <is>
          <t>Sud-Ouest</t>
        </is>
      </c>
      <c r="E8952" s="104" t="inlineStr">
        <is>
          <t>À emporter</t>
        </is>
      </c>
      <c r="F8952" s="104" t="n">
        <v>31</v>
      </c>
      <c r="G8952" s="159" t="n">
        <v>1667</v>
      </c>
      <c r="H8952" s="159" t="n">
        <v>4395</v>
      </c>
      <c r="I8952" s="160" t="n">
        <v>20768.56</v>
      </c>
      <c r="J8952" s="160" t="n">
        <v>615.47</v>
      </c>
      <c r="K8952" s="160" t="n">
        <v>20153.09</v>
      </c>
      <c r="L8952" s="160" t="n">
        <v>5998.86</v>
      </c>
    </row>
    <row r="8953">
      <c r="A8953" s="176" t="n">
        <v>46204</v>
      </c>
      <c r="B8953" s="104" t="inlineStr">
        <is>
          <t>2025/26</t>
        </is>
      </c>
      <c r="C8953" s="104" t="inlineStr">
        <is>
          <t>HC-073</t>
        </is>
      </c>
      <c r="D8953" s="104" t="inlineStr">
        <is>
          <t>Île-de-France</t>
        </is>
      </c>
      <c r="E8953" s="104" t="inlineStr">
        <is>
          <t>Livraison</t>
        </is>
      </c>
      <c r="F8953" s="104" t="n">
        <v>31</v>
      </c>
      <c r="G8953" s="159" t="n">
        <v>3723</v>
      </c>
      <c r="H8953" s="159" t="n">
        <v>9241</v>
      </c>
      <c r="I8953" s="160" t="n">
        <v>62990.44</v>
      </c>
      <c r="J8953" s="160" t="n">
        <v>3584.94</v>
      </c>
      <c r="K8953" s="160" t="n">
        <v>59405.5</v>
      </c>
      <c r="L8953" s="160" t="n">
        <v>18475.62</v>
      </c>
    </row>
    <row r="8954">
      <c r="A8954" s="176" t="n">
        <v>46204</v>
      </c>
      <c r="B8954" s="104" t="inlineStr">
        <is>
          <t>2025/26</t>
        </is>
      </c>
      <c r="C8954" s="104" t="inlineStr">
        <is>
          <t>HC-073</t>
        </is>
      </c>
      <c r="D8954" s="104" t="inlineStr">
        <is>
          <t>Île-de-France</t>
        </is>
      </c>
      <c r="E8954" s="104" t="inlineStr">
        <is>
          <t>Sur place</t>
        </is>
      </c>
      <c r="F8954" s="104" t="n">
        <v>30</v>
      </c>
      <c r="G8954" s="159" t="n">
        <v>6450</v>
      </c>
      <c r="H8954" s="159" t="n">
        <v>16495</v>
      </c>
      <c r="I8954" s="160" t="n">
        <v>86935.33</v>
      </c>
      <c r="J8954" s="160" t="n">
        <v>2494.4</v>
      </c>
      <c r="K8954" s="160" t="n">
        <v>84440.92999999999</v>
      </c>
      <c r="L8954" s="160" t="n">
        <v>25042.05</v>
      </c>
    </row>
    <row r="8955">
      <c r="A8955" s="176" t="n">
        <v>46204</v>
      </c>
      <c r="B8955" s="104" t="inlineStr">
        <is>
          <t>2025/26</t>
        </is>
      </c>
      <c r="C8955" s="104" t="inlineStr">
        <is>
          <t>HC-073</t>
        </is>
      </c>
      <c r="D8955" s="104" t="inlineStr">
        <is>
          <t>Île-de-France</t>
        </is>
      </c>
      <c r="E8955" s="104" t="inlineStr">
        <is>
          <t>À emporter</t>
        </is>
      </c>
      <c r="F8955" s="104" t="n">
        <v>31</v>
      </c>
      <c r="G8955" s="159" t="n">
        <v>5311</v>
      </c>
      <c r="H8955" s="159" t="n">
        <v>13664</v>
      </c>
      <c r="I8955" s="160" t="n">
        <v>66103.33</v>
      </c>
      <c r="J8955" s="160" t="n">
        <v>2178.01</v>
      </c>
      <c r="K8955" s="160" t="n">
        <v>63925.32</v>
      </c>
      <c r="L8955" s="160" t="n">
        <v>19000.97</v>
      </c>
    </row>
    <row r="8956">
      <c r="A8956" s="176" t="n">
        <v>46204</v>
      </c>
      <c r="B8956" s="104" t="inlineStr">
        <is>
          <t>2025/26</t>
        </is>
      </c>
      <c r="C8956" s="104" t="inlineStr">
        <is>
          <t>HC-074</t>
        </is>
      </c>
      <c r="D8956" s="104" t="inlineStr">
        <is>
          <t>Nord-Ouest</t>
        </is>
      </c>
      <c r="E8956" s="104" t="inlineStr">
        <is>
          <t>Livraison</t>
        </is>
      </c>
      <c r="F8956" s="104" t="n">
        <v>31</v>
      </c>
      <c r="G8956" s="159" t="n">
        <v>2201</v>
      </c>
      <c r="H8956" s="159" t="n">
        <v>5711</v>
      </c>
      <c r="I8956" s="160" t="n">
        <v>37731.46</v>
      </c>
      <c r="J8956" s="160" t="n">
        <v>2264.34</v>
      </c>
      <c r="K8956" s="160" t="n">
        <v>35467.12</v>
      </c>
      <c r="L8956" s="160" t="n">
        <v>10967.86</v>
      </c>
    </row>
    <row r="8957">
      <c r="A8957" s="176" t="n">
        <v>46204</v>
      </c>
      <c r="B8957" s="104" t="inlineStr">
        <is>
          <t>2025/26</t>
        </is>
      </c>
      <c r="C8957" s="104" t="inlineStr">
        <is>
          <t>HC-074</t>
        </is>
      </c>
      <c r="D8957" s="104" t="inlineStr">
        <is>
          <t>Nord-Ouest</t>
        </is>
      </c>
      <c r="E8957" s="104" t="inlineStr">
        <is>
          <t>Sur place</t>
        </is>
      </c>
      <c r="F8957" s="104" t="n">
        <v>31</v>
      </c>
      <c r="G8957" s="159" t="n">
        <v>4182</v>
      </c>
      <c r="H8957" s="159" t="n">
        <v>10725</v>
      </c>
      <c r="I8957" s="160" t="n">
        <v>56822.67</v>
      </c>
      <c r="J8957" s="160" t="n">
        <v>1724.83</v>
      </c>
      <c r="K8957" s="160" t="n">
        <v>55097.84</v>
      </c>
      <c r="L8957" s="160" t="n">
        <v>16380.93</v>
      </c>
    </row>
    <row r="8958">
      <c r="A8958" s="176" t="n">
        <v>46204</v>
      </c>
      <c r="B8958" s="104" t="inlineStr">
        <is>
          <t>2025/26</t>
        </is>
      </c>
      <c r="C8958" s="104" t="inlineStr">
        <is>
          <t>HC-074</t>
        </is>
      </c>
      <c r="D8958" s="104" t="inlineStr">
        <is>
          <t>Nord-Ouest</t>
        </is>
      </c>
      <c r="E8958" s="104" t="inlineStr">
        <is>
          <t>À emporter</t>
        </is>
      </c>
      <c r="F8958" s="104" t="n">
        <v>31</v>
      </c>
      <c r="G8958" s="159" t="n">
        <v>3144</v>
      </c>
      <c r="H8958" s="159" t="n">
        <v>7874</v>
      </c>
      <c r="I8958" s="160" t="n">
        <v>39055.55</v>
      </c>
      <c r="J8958" s="160" t="n">
        <v>1236.23</v>
      </c>
      <c r="K8958" s="160" t="n">
        <v>37819.32</v>
      </c>
      <c r="L8958" s="160" t="n">
        <v>11251.64</v>
      </c>
    </row>
    <row r="8959">
      <c r="A8959" s="176" t="n">
        <v>46204</v>
      </c>
      <c r="B8959" s="104" t="inlineStr">
        <is>
          <t>2025/26</t>
        </is>
      </c>
      <c r="C8959" s="104" t="inlineStr">
        <is>
          <t>HC-075</t>
        </is>
      </c>
      <c r="D8959" s="104" t="inlineStr">
        <is>
          <t>Sud-Est</t>
        </is>
      </c>
      <c r="E8959" s="104" t="inlineStr">
        <is>
          <t>Drive</t>
        </is>
      </c>
      <c r="F8959" s="104" t="n">
        <v>31</v>
      </c>
      <c r="G8959" s="159" t="n">
        <v>2417</v>
      </c>
      <c r="H8959" s="159" t="n">
        <v>6093</v>
      </c>
      <c r="I8959" s="160" t="n">
        <v>34714.94</v>
      </c>
      <c r="J8959" s="160" t="n">
        <v>994.25</v>
      </c>
      <c r="K8959" s="160" t="n">
        <v>33720.69</v>
      </c>
      <c r="L8959" s="160" t="n">
        <v>9996.74</v>
      </c>
    </row>
    <row r="8960">
      <c r="A8960" s="176" t="n">
        <v>46204</v>
      </c>
      <c r="B8960" s="104" t="inlineStr">
        <is>
          <t>2025/26</t>
        </is>
      </c>
      <c r="C8960" s="104" t="inlineStr">
        <is>
          <t>HC-075</t>
        </is>
      </c>
      <c r="D8960" s="104" t="inlineStr">
        <is>
          <t>Sud-Est</t>
        </is>
      </c>
      <c r="E8960" s="104" t="inlineStr">
        <is>
          <t>Livraison</t>
        </is>
      </c>
      <c r="F8960" s="104" t="n">
        <v>31</v>
      </c>
      <c r="G8960" s="159" t="n">
        <v>3067</v>
      </c>
      <c r="H8960" s="159" t="n">
        <v>7751</v>
      </c>
      <c r="I8960" s="160" t="n">
        <v>52959.84</v>
      </c>
      <c r="J8960" s="160" t="n">
        <v>3134.02</v>
      </c>
      <c r="K8960" s="160" t="n">
        <v>49825.82</v>
      </c>
      <c r="L8960" s="160" t="n">
        <v>15491.11</v>
      </c>
    </row>
    <row r="8961">
      <c r="A8961" s="176" t="n">
        <v>46204</v>
      </c>
      <c r="B8961" s="104" t="inlineStr">
        <is>
          <t>2025/26</t>
        </is>
      </c>
      <c r="C8961" s="104" t="inlineStr">
        <is>
          <t>HC-075</t>
        </is>
      </c>
      <c r="D8961" s="104" t="inlineStr">
        <is>
          <t>Sud-Est</t>
        </is>
      </c>
      <c r="E8961" s="104" t="inlineStr">
        <is>
          <t>Sur place</t>
        </is>
      </c>
      <c r="F8961" s="104" t="n">
        <v>31</v>
      </c>
      <c r="G8961" s="159" t="n">
        <v>5573</v>
      </c>
      <c r="H8961" s="159" t="n">
        <v>13883</v>
      </c>
      <c r="I8961" s="160" t="n">
        <v>75394.05</v>
      </c>
      <c r="J8961" s="160" t="n">
        <v>2652.68</v>
      </c>
      <c r="K8961" s="160" t="n">
        <v>72741.37</v>
      </c>
      <c r="L8961" s="160" t="n">
        <v>21657.93</v>
      </c>
    </row>
    <row r="8962">
      <c r="A8962" s="176" t="n">
        <v>46204</v>
      </c>
      <c r="B8962" s="104" t="inlineStr">
        <is>
          <t>2025/26</t>
        </is>
      </c>
      <c r="C8962" s="104" t="inlineStr">
        <is>
          <t>HC-075</t>
        </is>
      </c>
      <c r="D8962" s="104" t="inlineStr">
        <is>
          <t>Sud-Est</t>
        </is>
      </c>
      <c r="E8962" s="104" t="inlineStr">
        <is>
          <t>À emporter</t>
        </is>
      </c>
      <c r="F8962" s="104" t="n">
        <v>31</v>
      </c>
      <c r="G8962" s="159" t="n">
        <v>4467</v>
      </c>
      <c r="H8962" s="159" t="n">
        <v>10925</v>
      </c>
      <c r="I8962" s="160" t="n">
        <v>54907.33</v>
      </c>
      <c r="J8962" s="160" t="n">
        <v>1723.67</v>
      </c>
      <c r="K8962" s="160" t="n">
        <v>53183.66</v>
      </c>
      <c r="L8962" s="160" t="n">
        <v>15727.64</v>
      </c>
    </row>
    <row r="8963">
      <c r="A8963" s="176" t="n">
        <v>46204</v>
      </c>
      <c r="B8963" s="104" t="inlineStr">
        <is>
          <t>2025/26</t>
        </is>
      </c>
      <c r="C8963" s="104" t="inlineStr">
        <is>
          <t>HC-076</t>
        </is>
      </c>
      <c r="D8963" s="104" t="inlineStr">
        <is>
          <t>Sud-Ouest</t>
        </is>
      </c>
      <c r="E8963" s="104" t="inlineStr">
        <is>
          <t>Drive</t>
        </is>
      </c>
      <c r="F8963" s="104" t="n">
        <v>31</v>
      </c>
      <c r="G8963" s="159" t="n">
        <v>1516</v>
      </c>
      <c r="H8963" s="159" t="n">
        <v>3891</v>
      </c>
      <c r="I8963" s="160" t="n">
        <v>21863.06</v>
      </c>
      <c r="J8963" s="160" t="n">
        <v>671.73</v>
      </c>
      <c r="K8963" s="160" t="n">
        <v>21191.33</v>
      </c>
      <c r="L8963" s="160" t="n">
        <v>6310.87</v>
      </c>
    </row>
    <row r="8964">
      <c r="A8964" s="176" t="n">
        <v>46204</v>
      </c>
      <c r="B8964" s="104" t="inlineStr">
        <is>
          <t>2025/26</t>
        </is>
      </c>
      <c r="C8964" s="104" t="inlineStr">
        <is>
          <t>HC-076</t>
        </is>
      </c>
      <c r="D8964" s="104" t="inlineStr">
        <is>
          <t>Sud-Ouest</t>
        </is>
      </c>
      <c r="E8964" s="104" t="inlineStr">
        <is>
          <t>Livraison</t>
        </is>
      </c>
      <c r="F8964" s="104" t="n">
        <v>30</v>
      </c>
      <c r="G8964" s="159" t="n">
        <v>1981</v>
      </c>
      <c r="H8964" s="159" t="n">
        <v>5078</v>
      </c>
      <c r="I8964" s="160" t="n">
        <v>33773.82</v>
      </c>
      <c r="J8964" s="160" t="n">
        <v>2045.36</v>
      </c>
      <c r="K8964" s="160" t="n">
        <v>31728.46</v>
      </c>
      <c r="L8964" s="160" t="n">
        <v>9920.389999999999</v>
      </c>
    </row>
    <row r="8965">
      <c r="A8965" s="176" t="n">
        <v>46204</v>
      </c>
      <c r="B8965" s="104" t="inlineStr">
        <is>
          <t>2025/26</t>
        </is>
      </c>
      <c r="C8965" s="104" t="inlineStr">
        <is>
          <t>HC-076</t>
        </is>
      </c>
      <c r="D8965" s="104" t="inlineStr">
        <is>
          <t>Sud-Ouest</t>
        </is>
      </c>
      <c r="E8965" s="104" t="inlineStr">
        <is>
          <t>Sur place</t>
        </is>
      </c>
      <c r="F8965" s="104" t="n">
        <v>30</v>
      </c>
      <c r="G8965" s="159" t="n">
        <v>3487</v>
      </c>
      <c r="H8965" s="159" t="n">
        <v>8847</v>
      </c>
      <c r="I8965" s="160" t="n">
        <v>46731.74</v>
      </c>
      <c r="J8965" s="160" t="n">
        <v>1311.69</v>
      </c>
      <c r="K8965" s="160" t="n">
        <v>45420.05</v>
      </c>
      <c r="L8965" s="160" t="n">
        <v>13543.97</v>
      </c>
    </row>
    <row r="8966">
      <c r="A8966" s="176" t="n">
        <v>46204</v>
      </c>
      <c r="B8966" s="104" t="inlineStr">
        <is>
          <t>2025/26</t>
        </is>
      </c>
      <c r="C8966" s="104" t="inlineStr">
        <is>
          <t>HC-076</t>
        </is>
      </c>
      <c r="D8966" s="104" t="inlineStr">
        <is>
          <t>Sud-Ouest</t>
        </is>
      </c>
      <c r="E8966" s="104" t="inlineStr">
        <is>
          <t>À emporter</t>
        </is>
      </c>
      <c r="F8966" s="104" t="n">
        <v>31</v>
      </c>
      <c r="G8966" s="159" t="n">
        <v>2777</v>
      </c>
      <c r="H8966" s="159" t="n">
        <v>6956</v>
      </c>
      <c r="I8966" s="160" t="n">
        <v>34646.53</v>
      </c>
      <c r="J8966" s="160" t="n">
        <v>1088.03</v>
      </c>
      <c r="K8966" s="160" t="n">
        <v>33558.5</v>
      </c>
      <c r="L8966" s="160" t="n">
        <v>9958</v>
      </c>
    </row>
    <row r="8967">
      <c r="A8967" s="176" t="n">
        <v>46204</v>
      </c>
      <c r="B8967" s="104" t="inlineStr">
        <is>
          <t>2025/26</t>
        </is>
      </c>
      <c r="C8967" s="104" t="inlineStr">
        <is>
          <t>HC-077</t>
        </is>
      </c>
      <c r="D8967" s="104" t="inlineStr">
        <is>
          <t>Île-de-France</t>
        </is>
      </c>
      <c r="E8967" s="104" t="inlineStr">
        <is>
          <t>Drive</t>
        </is>
      </c>
      <c r="F8967" s="104" t="n">
        <v>31</v>
      </c>
      <c r="G8967" s="159" t="n">
        <v>1683</v>
      </c>
      <c r="H8967" s="159" t="n">
        <v>4342</v>
      </c>
      <c r="I8967" s="160" t="n">
        <v>24297.11</v>
      </c>
      <c r="J8967" s="160" t="n">
        <v>776.02</v>
      </c>
      <c r="K8967" s="160" t="n">
        <v>23521.09</v>
      </c>
      <c r="L8967" s="160" t="n">
        <v>7021.04</v>
      </c>
    </row>
    <row r="8968">
      <c r="A8968" s="176" t="n">
        <v>46204</v>
      </c>
      <c r="B8968" s="104" t="inlineStr">
        <is>
          <t>2025/26</t>
        </is>
      </c>
      <c r="C8968" s="104" t="inlineStr">
        <is>
          <t>HC-077</t>
        </is>
      </c>
      <c r="D8968" s="104" t="inlineStr">
        <is>
          <t>Île-de-France</t>
        </is>
      </c>
      <c r="E8968" s="104" t="inlineStr">
        <is>
          <t>Livraison</t>
        </is>
      </c>
      <c r="F8968" s="104" t="n">
        <v>31</v>
      </c>
      <c r="G8968" s="159" t="n">
        <v>2024</v>
      </c>
      <c r="H8968" s="159" t="n">
        <v>5045</v>
      </c>
      <c r="I8968" s="160" t="n">
        <v>35499</v>
      </c>
      <c r="J8968" s="160" t="n">
        <v>2057.45</v>
      </c>
      <c r="K8968" s="160" t="n">
        <v>33441.55</v>
      </c>
      <c r="L8968" s="160" t="n">
        <v>10351.68</v>
      </c>
    </row>
    <row r="8969">
      <c r="A8969" s="176" t="n">
        <v>46204</v>
      </c>
      <c r="B8969" s="104" t="inlineStr">
        <is>
          <t>2025/26</t>
        </is>
      </c>
      <c r="C8969" s="104" t="inlineStr">
        <is>
          <t>HC-077</t>
        </is>
      </c>
      <c r="D8969" s="104" t="inlineStr">
        <is>
          <t>Île-de-France</t>
        </is>
      </c>
      <c r="E8969" s="104" t="inlineStr">
        <is>
          <t>Sur place</t>
        </is>
      </c>
      <c r="F8969" s="104" t="n">
        <v>31</v>
      </c>
      <c r="G8969" s="159" t="n">
        <v>3873</v>
      </c>
      <c r="H8969" s="159" t="n">
        <v>9804</v>
      </c>
      <c r="I8969" s="160" t="n">
        <v>52073.75</v>
      </c>
      <c r="J8969" s="160" t="n">
        <v>1700.53</v>
      </c>
      <c r="K8969" s="160" t="n">
        <v>50373.22</v>
      </c>
      <c r="L8969" s="160" t="n">
        <v>15018.43</v>
      </c>
    </row>
    <row r="8970">
      <c r="A8970" s="176" t="n">
        <v>46204</v>
      </c>
      <c r="B8970" s="104" t="inlineStr">
        <is>
          <t>2025/26</t>
        </is>
      </c>
      <c r="C8970" s="104" t="inlineStr">
        <is>
          <t>HC-077</t>
        </is>
      </c>
      <c r="D8970" s="104" t="inlineStr">
        <is>
          <t>Île-de-France</t>
        </is>
      </c>
      <c r="E8970" s="104" t="inlineStr">
        <is>
          <t>À emporter</t>
        </is>
      </c>
      <c r="F8970" s="104" t="n">
        <v>31</v>
      </c>
      <c r="G8970" s="159" t="n">
        <v>2983</v>
      </c>
      <c r="H8970" s="159" t="n">
        <v>7421</v>
      </c>
      <c r="I8970" s="160" t="n">
        <v>37275.65</v>
      </c>
      <c r="J8970" s="160" t="n">
        <v>1127.59</v>
      </c>
      <c r="K8970" s="160" t="n">
        <v>36148.06</v>
      </c>
      <c r="L8970" s="160" t="n">
        <v>10768.72</v>
      </c>
    </row>
    <row r="8971">
      <c r="A8971" s="176" t="n">
        <v>46204</v>
      </c>
      <c r="B8971" s="104" t="inlineStr">
        <is>
          <t>2025/26</t>
        </is>
      </c>
      <c r="C8971" s="104" t="inlineStr">
        <is>
          <t>HC-078</t>
        </is>
      </c>
      <c r="D8971" s="104" t="inlineStr">
        <is>
          <t>Nord-Ouest</t>
        </is>
      </c>
      <c r="E8971" s="104" t="inlineStr">
        <is>
          <t>Livraison</t>
        </is>
      </c>
      <c r="F8971" s="104" t="n">
        <v>31</v>
      </c>
      <c r="G8971" s="159" t="n">
        <v>2277</v>
      </c>
      <c r="H8971" s="159" t="n">
        <v>5868</v>
      </c>
      <c r="I8971" s="160" t="n">
        <v>39368.18</v>
      </c>
      <c r="J8971" s="160" t="n">
        <v>2377.59</v>
      </c>
      <c r="K8971" s="160" t="n">
        <v>36990.59</v>
      </c>
      <c r="L8971" s="160" t="n">
        <v>11513.51</v>
      </c>
    </row>
    <row r="8972">
      <c r="A8972" s="176" t="n">
        <v>46204</v>
      </c>
      <c r="B8972" s="104" t="inlineStr">
        <is>
          <t>2025/26</t>
        </is>
      </c>
      <c r="C8972" s="104" t="inlineStr">
        <is>
          <t>HC-078</t>
        </is>
      </c>
      <c r="D8972" s="104" t="inlineStr">
        <is>
          <t>Nord-Ouest</t>
        </is>
      </c>
      <c r="E8972" s="104" t="inlineStr">
        <is>
          <t>Sur place</t>
        </is>
      </c>
      <c r="F8972" s="104" t="n">
        <v>31</v>
      </c>
      <c r="G8972" s="159" t="n">
        <v>4322</v>
      </c>
      <c r="H8972" s="159" t="n">
        <v>10653</v>
      </c>
      <c r="I8972" s="160" t="n">
        <v>57912.06</v>
      </c>
      <c r="J8972" s="160" t="n">
        <v>1797.2</v>
      </c>
      <c r="K8972" s="160" t="n">
        <v>56114.86</v>
      </c>
      <c r="L8972" s="160" t="n">
        <v>16659.23</v>
      </c>
    </row>
    <row r="8973">
      <c r="A8973" s="176" t="n">
        <v>46204</v>
      </c>
      <c r="B8973" s="104" t="inlineStr">
        <is>
          <t>2025/26</t>
        </is>
      </c>
      <c r="C8973" s="104" t="inlineStr">
        <is>
          <t>HC-078</t>
        </is>
      </c>
      <c r="D8973" s="104" t="inlineStr">
        <is>
          <t>Nord-Ouest</t>
        </is>
      </c>
      <c r="E8973" s="104" t="inlineStr">
        <is>
          <t>À emporter</t>
        </is>
      </c>
      <c r="F8973" s="104" t="n">
        <v>31</v>
      </c>
      <c r="G8973" s="159" t="n">
        <v>3289</v>
      </c>
      <c r="H8973" s="159" t="n">
        <v>8330</v>
      </c>
      <c r="I8973" s="160" t="n">
        <v>40411.99</v>
      </c>
      <c r="J8973" s="160" t="n">
        <v>1181.98</v>
      </c>
      <c r="K8973" s="160" t="n">
        <v>39230.01</v>
      </c>
      <c r="L8973" s="160" t="n">
        <v>11718.17</v>
      </c>
    </row>
    <row r="8974">
      <c r="A8974" s="176" t="n">
        <v>46204</v>
      </c>
      <c r="B8974" s="104" t="inlineStr">
        <is>
          <t>2025/26</t>
        </is>
      </c>
      <c r="C8974" s="104" t="inlineStr">
        <is>
          <t>HC-079</t>
        </is>
      </c>
      <c r="D8974" s="104" t="inlineStr">
        <is>
          <t>Sud-Est</t>
        </is>
      </c>
      <c r="E8974" s="104" t="inlineStr">
        <is>
          <t>Drive</t>
        </is>
      </c>
      <c r="F8974" s="104" t="n">
        <v>30</v>
      </c>
      <c r="G8974" s="159" t="n">
        <v>1578</v>
      </c>
      <c r="H8974" s="159" t="n">
        <v>4094</v>
      </c>
      <c r="I8974" s="160" t="n">
        <v>22723.42</v>
      </c>
      <c r="J8974" s="160" t="n">
        <v>744.9299999999999</v>
      </c>
      <c r="K8974" s="160" t="n">
        <v>21978.49</v>
      </c>
      <c r="L8974" s="160" t="n">
        <v>6568.22</v>
      </c>
    </row>
    <row r="8975">
      <c r="A8975" s="176" t="n">
        <v>46204</v>
      </c>
      <c r="B8975" s="104" t="inlineStr">
        <is>
          <t>2025/26</t>
        </is>
      </c>
      <c r="C8975" s="104" t="inlineStr">
        <is>
          <t>HC-079</t>
        </is>
      </c>
      <c r="D8975" s="104" t="inlineStr">
        <is>
          <t>Sud-Est</t>
        </is>
      </c>
      <c r="E8975" s="104" t="inlineStr">
        <is>
          <t>Livraison</t>
        </is>
      </c>
      <c r="F8975" s="104" t="n">
        <v>31</v>
      </c>
      <c r="G8975" s="159" t="n">
        <v>2112</v>
      </c>
      <c r="H8975" s="159" t="n">
        <v>5537</v>
      </c>
      <c r="I8975" s="160" t="n">
        <v>36545.3</v>
      </c>
      <c r="J8975" s="160" t="n">
        <v>2184.09</v>
      </c>
      <c r="K8975" s="160" t="n">
        <v>34361.21</v>
      </c>
      <c r="L8975" s="160" t="n">
        <v>10679.26</v>
      </c>
    </row>
    <row r="8976">
      <c r="A8976" s="176" t="n">
        <v>46204</v>
      </c>
      <c r="B8976" s="104" t="inlineStr">
        <is>
          <t>2025/26</t>
        </is>
      </c>
      <c r="C8976" s="104" t="inlineStr">
        <is>
          <t>HC-079</t>
        </is>
      </c>
      <c r="D8976" s="104" t="inlineStr">
        <is>
          <t>Sud-Est</t>
        </is>
      </c>
      <c r="E8976" s="104" t="inlineStr">
        <is>
          <t>Sur place</t>
        </is>
      </c>
      <c r="F8976" s="104" t="n">
        <v>31</v>
      </c>
      <c r="G8976" s="159" t="n">
        <v>3901</v>
      </c>
      <c r="H8976" s="159" t="n">
        <v>10045</v>
      </c>
      <c r="I8976" s="160" t="n">
        <v>52160.61</v>
      </c>
      <c r="J8976" s="160" t="n">
        <v>1518.84</v>
      </c>
      <c r="K8976" s="160" t="n">
        <v>50641.77</v>
      </c>
      <c r="L8976" s="160" t="n">
        <v>15201.53</v>
      </c>
    </row>
    <row r="8977">
      <c r="A8977" s="176" t="n">
        <v>46204</v>
      </c>
      <c r="B8977" s="104" t="inlineStr">
        <is>
          <t>2025/26</t>
        </is>
      </c>
      <c r="C8977" s="104" t="inlineStr">
        <is>
          <t>HC-079</t>
        </is>
      </c>
      <c r="D8977" s="104" t="inlineStr">
        <is>
          <t>Sud-Est</t>
        </is>
      </c>
      <c r="E8977" s="104" t="inlineStr">
        <is>
          <t>À emporter</t>
        </is>
      </c>
      <c r="F8977" s="104" t="n">
        <v>31</v>
      </c>
      <c r="G8977" s="159" t="n">
        <v>3058</v>
      </c>
      <c r="H8977" s="159" t="n">
        <v>7862</v>
      </c>
      <c r="I8977" s="160" t="n">
        <v>37706.28</v>
      </c>
      <c r="J8977" s="160" t="n">
        <v>1278.05</v>
      </c>
      <c r="K8977" s="160" t="n">
        <v>36428.23</v>
      </c>
      <c r="L8977" s="160" t="n">
        <v>10865.08</v>
      </c>
    </row>
    <row r="8978">
      <c r="A8978" s="176" t="n">
        <v>46204</v>
      </c>
      <c r="B8978" s="104" t="inlineStr">
        <is>
          <t>2025/26</t>
        </is>
      </c>
      <c r="C8978" s="104" t="inlineStr">
        <is>
          <t>HC-080</t>
        </is>
      </c>
      <c r="D8978" s="104" t="inlineStr">
        <is>
          <t>Sud-Ouest</t>
        </is>
      </c>
      <c r="E8978" s="104" t="inlineStr">
        <is>
          <t>Livraison</t>
        </is>
      </c>
      <c r="F8978" s="104" t="n">
        <v>31</v>
      </c>
      <c r="G8978" s="159" t="n">
        <v>1886</v>
      </c>
      <c r="H8978" s="159" t="n">
        <v>4775</v>
      </c>
      <c r="I8978" s="160" t="n">
        <v>32134.58</v>
      </c>
      <c r="J8978" s="160" t="n">
        <v>1996.13</v>
      </c>
      <c r="K8978" s="160" t="n">
        <v>30138.45</v>
      </c>
      <c r="L8978" s="160" t="n">
        <v>9326.1</v>
      </c>
    </row>
    <row r="8979">
      <c r="A8979" s="176" t="n">
        <v>46204</v>
      </c>
      <c r="B8979" s="104" t="inlineStr">
        <is>
          <t>2025/26</t>
        </is>
      </c>
      <c r="C8979" s="104" t="inlineStr">
        <is>
          <t>HC-080</t>
        </is>
      </c>
      <c r="D8979" s="104" t="inlineStr">
        <is>
          <t>Sud-Ouest</t>
        </is>
      </c>
      <c r="E8979" s="104" t="inlineStr">
        <is>
          <t>Sur place</t>
        </is>
      </c>
      <c r="F8979" s="104" t="n">
        <v>31</v>
      </c>
      <c r="G8979" s="159" t="n">
        <v>3359</v>
      </c>
      <c r="H8979" s="159" t="n">
        <v>8609</v>
      </c>
      <c r="I8979" s="160" t="n">
        <v>45419.23</v>
      </c>
      <c r="J8979" s="160" t="n">
        <v>1405.94</v>
      </c>
      <c r="K8979" s="160" t="n">
        <v>44013.29</v>
      </c>
      <c r="L8979" s="160" t="n">
        <v>12999.08</v>
      </c>
    </row>
    <row r="8980">
      <c r="A8980" s="176" t="n">
        <v>46204</v>
      </c>
      <c r="B8980" s="104" t="inlineStr">
        <is>
          <t>2025/26</t>
        </is>
      </c>
      <c r="C8980" s="104" t="inlineStr">
        <is>
          <t>HC-080</t>
        </is>
      </c>
      <c r="D8980" s="104" t="inlineStr">
        <is>
          <t>Sud-Ouest</t>
        </is>
      </c>
      <c r="E8980" s="104" t="inlineStr">
        <is>
          <t>À emporter</t>
        </is>
      </c>
      <c r="F8980" s="104" t="n">
        <v>30</v>
      </c>
      <c r="G8980" s="159" t="n">
        <v>2539</v>
      </c>
      <c r="H8980" s="159" t="n">
        <v>6350</v>
      </c>
      <c r="I8980" s="160" t="n">
        <v>31457.15</v>
      </c>
      <c r="J8980" s="160" t="n">
        <v>861.8</v>
      </c>
      <c r="K8980" s="160" t="n">
        <v>30595.35</v>
      </c>
      <c r="L8980" s="160" t="n">
        <v>9091.559999999999</v>
      </c>
    </row>
    <row r="8981">
      <c r="A8981" s="176" t="n">
        <v>46204</v>
      </c>
      <c r="B8981" s="104" t="inlineStr">
        <is>
          <t>2025/26</t>
        </is>
      </c>
      <c r="C8981" s="104" t="inlineStr">
        <is>
          <t>HC-081</t>
        </is>
      </c>
      <c r="D8981" s="104" t="inlineStr">
        <is>
          <t>Île-de-France</t>
        </is>
      </c>
      <c r="E8981" s="104" t="inlineStr">
        <is>
          <t>Livraison</t>
        </is>
      </c>
      <c r="F8981" s="104" t="n">
        <v>31</v>
      </c>
      <c r="G8981" s="159" t="n">
        <v>3014</v>
      </c>
      <c r="H8981" s="159" t="n">
        <v>7644</v>
      </c>
      <c r="I8981" s="160" t="n">
        <v>51972.63</v>
      </c>
      <c r="J8981" s="160" t="n">
        <v>3194.69</v>
      </c>
      <c r="K8981" s="160" t="n">
        <v>48777.94</v>
      </c>
      <c r="L8981" s="160" t="n">
        <v>18893.36</v>
      </c>
    </row>
    <row r="8982">
      <c r="A8982" s="176" t="n">
        <v>46204</v>
      </c>
      <c r="B8982" s="104" t="inlineStr">
        <is>
          <t>2025/26</t>
        </is>
      </c>
      <c r="C8982" s="104" t="inlineStr">
        <is>
          <t>HC-081</t>
        </is>
      </c>
      <c r="D8982" s="104" t="inlineStr">
        <is>
          <t>Île-de-France</t>
        </is>
      </c>
      <c r="E8982" s="104" t="inlineStr">
        <is>
          <t>Sur place</t>
        </is>
      </c>
      <c r="F8982" s="104" t="n">
        <v>31</v>
      </c>
      <c r="G8982" s="159" t="n">
        <v>5477</v>
      </c>
      <c r="H8982" s="159" t="n">
        <v>14158</v>
      </c>
      <c r="I8982" s="160" t="n">
        <v>74527.50999999999</v>
      </c>
      <c r="J8982" s="160" t="n">
        <v>2079.63</v>
      </c>
      <c r="K8982" s="160" t="n">
        <v>72447.88</v>
      </c>
      <c r="L8982" s="160" t="n">
        <v>27373.31</v>
      </c>
    </row>
    <row r="8983">
      <c r="A8983" s="176" t="n">
        <v>46204</v>
      </c>
      <c r="B8983" s="104" t="inlineStr">
        <is>
          <t>2025/26</t>
        </is>
      </c>
      <c r="C8983" s="104" t="inlineStr">
        <is>
          <t>HC-081</t>
        </is>
      </c>
      <c r="D8983" s="104" t="inlineStr">
        <is>
          <t>Île-de-France</t>
        </is>
      </c>
      <c r="E8983" s="104" t="inlineStr">
        <is>
          <t>À emporter</t>
        </is>
      </c>
      <c r="F8983" s="104" t="n">
        <v>30</v>
      </c>
      <c r="G8983" s="159" t="n">
        <v>3945</v>
      </c>
      <c r="H8983" s="159" t="n">
        <v>10278</v>
      </c>
      <c r="I8983" s="160" t="n">
        <v>48494.93</v>
      </c>
      <c r="J8983" s="160" t="n">
        <v>1296.64</v>
      </c>
      <c r="K8983" s="160" t="n">
        <v>47198.29</v>
      </c>
      <c r="L8983" s="160" t="n">
        <v>17826.14</v>
      </c>
    </row>
    <row r="8984">
      <c r="A8984" s="176" t="n">
        <v>46204</v>
      </c>
      <c r="B8984" s="104" t="inlineStr">
        <is>
          <t>2025/26</t>
        </is>
      </c>
      <c r="C8984" s="104" t="inlineStr">
        <is>
          <t>HC-082</t>
        </is>
      </c>
      <c r="D8984" s="104" t="inlineStr">
        <is>
          <t>Nord-Ouest</t>
        </is>
      </c>
      <c r="E8984" s="104" t="inlineStr">
        <is>
          <t>Livraison</t>
        </is>
      </c>
      <c r="F8984" s="104" t="n">
        <v>31</v>
      </c>
      <c r="G8984" s="159" t="n">
        <v>1839</v>
      </c>
      <c r="H8984" s="159" t="n">
        <v>4704</v>
      </c>
      <c r="I8984" s="160" t="n">
        <v>32085.32</v>
      </c>
      <c r="J8984" s="160" t="n">
        <v>1830.26</v>
      </c>
      <c r="K8984" s="160" t="n">
        <v>30255.06</v>
      </c>
      <c r="L8984" s="160" t="n">
        <v>9356.32</v>
      </c>
    </row>
    <row r="8985">
      <c r="A8985" s="176" t="n">
        <v>46204</v>
      </c>
      <c r="B8985" s="104" t="inlineStr">
        <is>
          <t>2025/26</t>
        </is>
      </c>
      <c r="C8985" s="104" t="inlineStr">
        <is>
          <t>HC-082</t>
        </is>
      </c>
      <c r="D8985" s="104" t="inlineStr">
        <is>
          <t>Nord-Ouest</t>
        </is>
      </c>
      <c r="E8985" s="104" t="inlineStr">
        <is>
          <t>Sur place</t>
        </is>
      </c>
      <c r="F8985" s="104" t="n">
        <v>31</v>
      </c>
      <c r="G8985" s="159" t="n">
        <v>3511</v>
      </c>
      <c r="H8985" s="159" t="n">
        <v>8828</v>
      </c>
      <c r="I8985" s="160" t="n">
        <v>47074.13</v>
      </c>
      <c r="J8985" s="160" t="n">
        <v>1410.8</v>
      </c>
      <c r="K8985" s="160" t="n">
        <v>45663.33</v>
      </c>
      <c r="L8985" s="160" t="n">
        <v>13570.08</v>
      </c>
    </row>
    <row r="8986">
      <c r="A8986" s="176" t="n">
        <v>46204</v>
      </c>
      <c r="B8986" s="104" t="inlineStr">
        <is>
          <t>2025/26</t>
        </is>
      </c>
      <c r="C8986" s="104" t="inlineStr">
        <is>
          <t>HC-082</t>
        </is>
      </c>
      <c r="D8986" s="104" t="inlineStr">
        <is>
          <t>Nord-Ouest</t>
        </is>
      </c>
      <c r="E8986" s="104" t="inlineStr">
        <is>
          <t>À emporter</t>
        </is>
      </c>
      <c r="F8986" s="104" t="n">
        <v>31</v>
      </c>
      <c r="G8986" s="159" t="n">
        <v>2683</v>
      </c>
      <c r="H8986" s="159" t="n">
        <v>6969</v>
      </c>
      <c r="I8986" s="160" t="n">
        <v>33056.71</v>
      </c>
      <c r="J8986" s="160" t="n">
        <v>972.88</v>
      </c>
      <c r="K8986" s="160" t="n">
        <v>32083.83</v>
      </c>
      <c r="L8986" s="160" t="n">
        <v>9570.389999999999</v>
      </c>
    </row>
    <row r="8987">
      <c r="A8987" s="176" t="n">
        <v>46204</v>
      </c>
      <c r="B8987" s="104" t="inlineStr">
        <is>
          <t>2025/26</t>
        </is>
      </c>
      <c r="C8987" s="104" t="inlineStr">
        <is>
          <t>HC-083</t>
        </is>
      </c>
      <c r="D8987" s="104" t="inlineStr">
        <is>
          <t>Sud-Est</t>
        </is>
      </c>
      <c r="E8987" s="104" t="inlineStr">
        <is>
          <t>Livraison</t>
        </is>
      </c>
      <c r="F8987" s="104" t="n">
        <v>31</v>
      </c>
      <c r="G8987" s="159" t="n">
        <v>1631</v>
      </c>
      <c r="H8987" s="159" t="n">
        <v>4257</v>
      </c>
      <c r="I8987" s="160" t="n">
        <v>28233.68</v>
      </c>
      <c r="J8987" s="160" t="n">
        <v>1635.67</v>
      </c>
      <c r="K8987" s="160" t="n">
        <v>26598.01</v>
      </c>
      <c r="L8987" s="160" t="n">
        <v>8190.56</v>
      </c>
    </row>
    <row r="8988">
      <c r="A8988" s="176" t="n">
        <v>46204</v>
      </c>
      <c r="B8988" s="104" t="inlineStr">
        <is>
          <t>2025/26</t>
        </is>
      </c>
      <c r="C8988" s="104" t="inlineStr">
        <is>
          <t>HC-083</t>
        </is>
      </c>
      <c r="D8988" s="104" t="inlineStr">
        <is>
          <t>Sud-Est</t>
        </is>
      </c>
      <c r="E8988" s="104" t="inlineStr">
        <is>
          <t>Sur place</t>
        </is>
      </c>
      <c r="F8988" s="104" t="n">
        <v>31</v>
      </c>
      <c r="G8988" s="159" t="n">
        <v>2962</v>
      </c>
      <c r="H8988" s="159" t="n">
        <v>7688</v>
      </c>
      <c r="I8988" s="160" t="n">
        <v>39445.69</v>
      </c>
      <c r="J8988" s="160" t="n">
        <v>1225.8</v>
      </c>
      <c r="K8988" s="160" t="n">
        <v>38219.89</v>
      </c>
      <c r="L8988" s="160" t="n">
        <v>11419.48</v>
      </c>
    </row>
    <row r="8989">
      <c r="A8989" s="176" t="n">
        <v>46204</v>
      </c>
      <c r="B8989" s="104" t="inlineStr">
        <is>
          <t>2025/26</t>
        </is>
      </c>
      <c r="C8989" s="104" t="inlineStr">
        <is>
          <t>HC-083</t>
        </is>
      </c>
      <c r="D8989" s="104" t="inlineStr">
        <is>
          <t>Sud-Est</t>
        </is>
      </c>
      <c r="E8989" s="104" t="inlineStr">
        <is>
          <t>À emporter</t>
        </is>
      </c>
      <c r="F8989" s="104" t="n">
        <v>31</v>
      </c>
      <c r="G8989" s="159" t="n">
        <v>2324</v>
      </c>
      <c r="H8989" s="159" t="n">
        <v>5991</v>
      </c>
      <c r="I8989" s="160" t="n">
        <v>28547.68</v>
      </c>
      <c r="J8989" s="160" t="n">
        <v>805.29</v>
      </c>
      <c r="K8989" s="160" t="n">
        <v>27742.39</v>
      </c>
      <c r="L8989" s="160" t="n">
        <v>8250.42</v>
      </c>
    </row>
    <row r="8990">
      <c r="A8990" s="176" t="n">
        <v>46204</v>
      </c>
      <c r="B8990" s="104" t="inlineStr">
        <is>
          <t>2025/26</t>
        </is>
      </c>
      <c r="C8990" s="104" t="inlineStr">
        <is>
          <t>HC-084</t>
        </is>
      </c>
      <c r="D8990" s="104" t="inlineStr">
        <is>
          <t>Sud-Ouest</t>
        </is>
      </c>
      <c r="E8990" s="104" t="inlineStr">
        <is>
          <t>Drive</t>
        </is>
      </c>
      <c r="F8990" s="104" t="n">
        <v>29</v>
      </c>
      <c r="G8990" s="159" t="n">
        <v>1393</v>
      </c>
      <c r="H8990" s="159" t="n">
        <v>3564</v>
      </c>
      <c r="I8990" s="160" t="n">
        <v>19728.94</v>
      </c>
      <c r="J8990" s="160" t="n">
        <v>489.82</v>
      </c>
      <c r="K8990" s="160" t="n">
        <v>19239.12</v>
      </c>
      <c r="L8990" s="160" t="n">
        <v>5722.66</v>
      </c>
    </row>
    <row r="8991">
      <c r="A8991" s="176" t="n">
        <v>46204</v>
      </c>
      <c r="B8991" s="104" t="inlineStr">
        <is>
          <t>2025/26</t>
        </is>
      </c>
      <c r="C8991" s="104" t="inlineStr">
        <is>
          <t>HC-084</t>
        </is>
      </c>
      <c r="D8991" s="104" t="inlineStr">
        <is>
          <t>Sud-Ouest</t>
        </is>
      </c>
      <c r="E8991" s="104" t="inlineStr">
        <is>
          <t>Livraison</t>
        </is>
      </c>
      <c r="F8991" s="104" t="n">
        <v>31</v>
      </c>
      <c r="G8991" s="159" t="n">
        <v>2057</v>
      </c>
      <c r="H8991" s="159" t="n">
        <v>5307</v>
      </c>
      <c r="I8991" s="160" t="n">
        <v>34930.65</v>
      </c>
      <c r="J8991" s="160" t="n">
        <v>2090.86</v>
      </c>
      <c r="K8991" s="160" t="n">
        <v>32839.79</v>
      </c>
      <c r="L8991" s="160" t="n">
        <v>10111.1</v>
      </c>
    </row>
    <row r="8992">
      <c r="A8992" s="176" t="n">
        <v>46204</v>
      </c>
      <c r="B8992" s="104" t="inlineStr">
        <is>
          <t>2025/26</t>
        </is>
      </c>
      <c r="C8992" s="104" t="inlineStr">
        <is>
          <t>HC-084</t>
        </is>
      </c>
      <c r="D8992" s="104" t="inlineStr">
        <is>
          <t>Sud-Ouest</t>
        </is>
      </c>
      <c r="E8992" s="104" t="inlineStr">
        <is>
          <t>Sur place</t>
        </is>
      </c>
      <c r="F8992" s="104" t="n">
        <v>29</v>
      </c>
      <c r="G8992" s="159" t="n">
        <v>3443</v>
      </c>
      <c r="H8992" s="159" t="n">
        <v>8592</v>
      </c>
      <c r="I8992" s="160" t="n">
        <v>46076.96</v>
      </c>
      <c r="J8992" s="160" t="n">
        <v>1527.33</v>
      </c>
      <c r="K8992" s="160" t="n">
        <v>44549.63</v>
      </c>
      <c r="L8992" s="160" t="n">
        <v>13175.57</v>
      </c>
    </row>
    <row r="8993">
      <c r="A8993" s="176" t="n">
        <v>46204</v>
      </c>
      <c r="B8993" s="104" t="inlineStr">
        <is>
          <t>2025/26</t>
        </is>
      </c>
      <c r="C8993" s="104" t="inlineStr">
        <is>
          <t>HC-084</t>
        </is>
      </c>
      <c r="D8993" s="104" t="inlineStr">
        <is>
          <t>Sud-Ouest</t>
        </is>
      </c>
      <c r="E8993" s="104" t="inlineStr">
        <is>
          <t>À emporter</t>
        </is>
      </c>
      <c r="F8993" s="104" t="n">
        <v>31</v>
      </c>
      <c r="G8993" s="159" t="n">
        <v>2799</v>
      </c>
      <c r="H8993" s="159" t="n">
        <v>7265</v>
      </c>
      <c r="I8993" s="160" t="n">
        <v>35097.4</v>
      </c>
      <c r="J8993" s="160" t="n">
        <v>944.16</v>
      </c>
      <c r="K8993" s="160" t="n">
        <v>34153.24</v>
      </c>
      <c r="L8993" s="160" t="n">
        <v>10269.65</v>
      </c>
    </row>
    <row r="8994">
      <c r="A8994" s="176" t="n">
        <v>46204</v>
      </c>
      <c r="B8994" s="104" t="inlineStr">
        <is>
          <t>2025/26</t>
        </is>
      </c>
      <c r="C8994" s="104" t="inlineStr">
        <is>
          <t>HC-085</t>
        </is>
      </c>
      <c r="D8994" s="104" t="inlineStr">
        <is>
          <t>Île-de-France</t>
        </is>
      </c>
      <c r="E8994" s="104" t="inlineStr">
        <is>
          <t>Livraison</t>
        </is>
      </c>
      <c r="F8994" s="104" t="n">
        <v>31</v>
      </c>
      <c r="G8994" s="159" t="n">
        <v>2486</v>
      </c>
      <c r="H8994" s="159" t="n">
        <v>6334</v>
      </c>
      <c r="I8994" s="160" t="n">
        <v>42963.9</v>
      </c>
      <c r="J8994" s="160" t="n">
        <v>2466.88</v>
      </c>
      <c r="K8994" s="160" t="n">
        <v>40497.02</v>
      </c>
      <c r="L8994" s="160" t="n">
        <v>12505.4</v>
      </c>
    </row>
    <row r="8995">
      <c r="A8995" s="176" t="n">
        <v>46204</v>
      </c>
      <c r="B8995" s="104" t="inlineStr">
        <is>
          <t>2025/26</t>
        </is>
      </c>
      <c r="C8995" s="104" t="inlineStr">
        <is>
          <t>HC-085</t>
        </is>
      </c>
      <c r="D8995" s="104" t="inlineStr">
        <is>
          <t>Île-de-France</t>
        </is>
      </c>
      <c r="E8995" s="104" t="inlineStr">
        <is>
          <t>Sur place</t>
        </is>
      </c>
      <c r="F8995" s="104" t="n">
        <v>31</v>
      </c>
      <c r="G8995" s="159" t="n">
        <v>4783</v>
      </c>
      <c r="H8995" s="159" t="n">
        <v>12231</v>
      </c>
      <c r="I8995" s="160" t="n">
        <v>64465.99</v>
      </c>
      <c r="J8995" s="160" t="n">
        <v>1950.73</v>
      </c>
      <c r="K8995" s="160" t="n">
        <v>62515.26</v>
      </c>
      <c r="L8995" s="160" t="n">
        <v>18620.74</v>
      </c>
    </row>
    <row r="8996">
      <c r="A8996" s="176" t="n">
        <v>46204</v>
      </c>
      <c r="B8996" s="104" t="inlineStr">
        <is>
          <t>2025/26</t>
        </is>
      </c>
      <c r="C8996" s="104" t="inlineStr">
        <is>
          <t>HC-085</t>
        </is>
      </c>
      <c r="D8996" s="104" t="inlineStr">
        <is>
          <t>Île-de-France</t>
        </is>
      </c>
      <c r="E8996" s="104" t="inlineStr">
        <is>
          <t>À emporter</t>
        </is>
      </c>
      <c r="F8996" s="104" t="n">
        <v>31</v>
      </c>
      <c r="G8996" s="159" t="n">
        <v>3780</v>
      </c>
      <c r="H8996" s="159" t="n">
        <v>9899</v>
      </c>
      <c r="I8996" s="160" t="n">
        <v>46767.15</v>
      </c>
      <c r="J8996" s="160" t="n">
        <v>1468.37</v>
      </c>
      <c r="K8996" s="160" t="n">
        <v>45298.78</v>
      </c>
      <c r="L8996" s="160" t="n">
        <v>13421.09</v>
      </c>
    </row>
    <row r="8997">
      <c r="A8997" s="176" t="n">
        <v>46204</v>
      </c>
      <c r="B8997" s="104" t="inlineStr">
        <is>
          <t>2025/26</t>
        </is>
      </c>
      <c r="C8997" s="104" t="inlineStr">
        <is>
          <t>HC-086</t>
        </is>
      </c>
      <c r="D8997" s="104" t="inlineStr">
        <is>
          <t>Nord-Ouest</t>
        </is>
      </c>
      <c r="E8997" s="104" t="inlineStr">
        <is>
          <t>Livraison</t>
        </is>
      </c>
      <c r="F8997" s="104" t="n">
        <v>31</v>
      </c>
      <c r="G8997" s="159" t="n">
        <v>2213</v>
      </c>
      <c r="H8997" s="159" t="n">
        <v>5735</v>
      </c>
      <c r="I8997" s="160" t="n">
        <v>37198.33</v>
      </c>
      <c r="J8997" s="160" t="n">
        <v>2113.02</v>
      </c>
      <c r="K8997" s="160" t="n">
        <v>35085.31</v>
      </c>
      <c r="L8997" s="160" t="n">
        <v>10866.08</v>
      </c>
    </row>
    <row r="8998">
      <c r="A8998" s="176" t="n">
        <v>46204</v>
      </c>
      <c r="B8998" s="104" t="inlineStr">
        <is>
          <t>2025/26</t>
        </is>
      </c>
      <c r="C8998" s="104" t="inlineStr">
        <is>
          <t>HC-086</t>
        </is>
      </c>
      <c r="D8998" s="104" t="inlineStr">
        <is>
          <t>Nord-Ouest</t>
        </is>
      </c>
      <c r="E8998" s="104" t="inlineStr">
        <is>
          <t>Sur place</t>
        </is>
      </c>
      <c r="F8998" s="104" t="n">
        <v>31</v>
      </c>
      <c r="G8998" s="159" t="n">
        <v>3962</v>
      </c>
      <c r="H8998" s="159" t="n">
        <v>10229</v>
      </c>
      <c r="I8998" s="160" t="n">
        <v>53714.53</v>
      </c>
      <c r="J8998" s="160" t="n">
        <v>1563.12</v>
      </c>
      <c r="K8998" s="160" t="n">
        <v>52151.41</v>
      </c>
      <c r="L8998" s="160" t="n">
        <v>15604.11</v>
      </c>
    </row>
    <row r="8999">
      <c r="A8999" s="176" t="n">
        <v>46204</v>
      </c>
      <c r="B8999" s="104" t="inlineStr">
        <is>
          <t>2025/26</t>
        </is>
      </c>
      <c r="C8999" s="104" t="inlineStr">
        <is>
          <t>HC-086</t>
        </is>
      </c>
      <c r="D8999" s="104" t="inlineStr">
        <is>
          <t>Nord-Ouest</t>
        </is>
      </c>
      <c r="E8999" s="104" t="inlineStr">
        <is>
          <t>À emporter</t>
        </is>
      </c>
      <c r="F8999" s="104" t="n">
        <v>29</v>
      </c>
      <c r="G8999" s="159" t="n">
        <v>2789</v>
      </c>
      <c r="H8999" s="159" t="n">
        <v>7035</v>
      </c>
      <c r="I8999" s="160" t="n">
        <v>34622.28</v>
      </c>
      <c r="J8999" s="160" t="n">
        <v>1083.45</v>
      </c>
      <c r="K8999" s="160" t="n">
        <v>33538.83</v>
      </c>
      <c r="L8999" s="160" t="n">
        <v>10019.05</v>
      </c>
    </row>
    <row r="9000">
      <c r="A9000" s="176" t="n">
        <v>46204</v>
      </c>
      <c r="B9000" s="104" t="inlineStr">
        <is>
          <t>2025/26</t>
        </is>
      </c>
      <c r="C9000" s="104" t="inlineStr">
        <is>
          <t>HC-087</t>
        </is>
      </c>
      <c r="D9000" s="104" t="inlineStr">
        <is>
          <t>Sud-Est</t>
        </is>
      </c>
      <c r="E9000" s="104" t="inlineStr">
        <is>
          <t>Drive</t>
        </is>
      </c>
      <c r="F9000" s="104" t="n">
        <v>31</v>
      </c>
      <c r="G9000" s="159" t="n">
        <v>1035</v>
      </c>
      <c r="H9000" s="159" t="n">
        <v>2665</v>
      </c>
      <c r="I9000" s="160" t="n">
        <v>14887.06</v>
      </c>
      <c r="J9000" s="160" t="n">
        <v>475.94</v>
      </c>
      <c r="K9000" s="160" t="n">
        <v>14411.12</v>
      </c>
      <c r="L9000" s="160" t="n">
        <v>4293.21</v>
      </c>
    </row>
    <row r="9001">
      <c r="A9001" s="176" t="n">
        <v>46204</v>
      </c>
      <c r="B9001" s="104" t="inlineStr">
        <is>
          <t>2025/26</t>
        </is>
      </c>
      <c r="C9001" s="104" t="inlineStr">
        <is>
          <t>HC-087</t>
        </is>
      </c>
      <c r="D9001" s="104" t="inlineStr">
        <is>
          <t>Sud-Est</t>
        </is>
      </c>
      <c r="E9001" s="104" t="inlineStr">
        <is>
          <t>Livraison</t>
        </is>
      </c>
      <c r="F9001" s="104" t="n">
        <v>31</v>
      </c>
      <c r="G9001" s="159" t="n">
        <v>1293</v>
      </c>
      <c r="H9001" s="159" t="n">
        <v>3307</v>
      </c>
      <c r="I9001" s="160" t="n">
        <v>22299.71</v>
      </c>
      <c r="J9001" s="160" t="n">
        <v>1318.92</v>
      </c>
      <c r="K9001" s="160" t="n">
        <v>20980.79</v>
      </c>
      <c r="L9001" s="160" t="n">
        <v>6521.63</v>
      </c>
    </row>
    <row r="9002">
      <c r="A9002" s="176" t="n">
        <v>46204</v>
      </c>
      <c r="B9002" s="104" t="inlineStr">
        <is>
          <t>2025/26</t>
        </is>
      </c>
      <c r="C9002" s="104" t="inlineStr">
        <is>
          <t>HC-087</t>
        </is>
      </c>
      <c r="D9002" s="104" t="inlineStr">
        <is>
          <t>Sud-Est</t>
        </is>
      </c>
      <c r="E9002" s="104" t="inlineStr">
        <is>
          <t>Sur place</t>
        </is>
      </c>
      <c r="F9002" s="104" t="n">
        <v>31</v>
      </c>
      <c r="G9002" s="159" t="n">
        <v>2454</v>
      </c>
      <c r="H9002" s="159" t="n">
        <v>6169</v>
      </c>
      <c r="I9002" s="160" t="n">
        <v>32764.79</v>
      </c>
      <c r="J9002" s="160" t="n">
        <v>982.67</v>
      </c>
      <c r="K9002" s="160" t="n">
        <v>31782.12</v>
      </c>
      <c r="L9002" s="160" t="n">
        <v>9525.719999999999</v>
      </c>
    </row>
    <row r="9003">
      <c r="A9003" s="176" t="n">
        <v>46204</v>
      </c>
      <c r="B9003" s="104" t="inlineStr">
        <is>
          <t>2025/26</t>
        </is>
      </c>
      <c r="C9003" s="104" t="inlineStr">
        <is>
          <t>HC-087</t>
        </is>
      </c>
      <c r="D9003" s="104" t="inlineStr">
        <is>
          <t>Sud-Est</t>
        </is>
      </c>
      <c r="E9003" s="104" t="inlineStr">
        <is>
          <t>À emporter</t>
        </is>
      </c>
      <c r="F9003" s="104" t="n">
        <v>31</v>
      </c>
      <c r="G9003" s="159" t="n">
        <v>1910</v>
      </c>
      <c r="H9003" s="159" t="n">
        <v>4759</v>
      </c>
      <c r="I9003" s="160" t="n">
        <v>23647.4</v>
      </c>
      <c r="J9003" s="160" t="n">
        <v>625.47</v>
      </c>
      <c r="K9003" s="160" t="n">
        <v>23021.93</v>
      </c>
      <c r="L9003" s="160" t="n">
        <v>6860.78</v>
      </c>
    </row>
    <row r="9004">
      <c r="A9004" s="176" t="n">
        <v>46204</v>
      </c>
      <c r="B9004" s="104" t="inlineStr">
        <is>
          <t>2025/26</t>
        </is>
      </c>
      <c r="C9004" s="104" t="inlineStr">
        <is>
          <t>HC-088</t>
        </is>
      </c>
      <c r="D9004" s="104" t="inlineStr">
        <is>
          <t>Sud-Ouest</t>
        </is>
      </c>
      <c r="E9004" s="104" t="inlineStr">
        <is>
          <t>Livraison</t>
        </is>
      </c>
      <c r="F9004" s="104" t="n">
        <v>31</v>
      </c>
      <c r="G9004" s="159" t="n">
        <v>2401</v>
      </c>
      <c r="H9004" s="159" t="n">
        <v>6354</v>
      </c>
      <c r="I9004" s="160" t="n">
        <v>41309.69</v>
      </c>
      <c r="J9004" s="160" t="n">
        <v>2513.22</v>
      </c>
      <c r="K9004" s="160" t="n">
        <v>38796.47</v>
      </c>
      <c r="L9004" s="160" t="n">
        <v>12102.4</v>
      </c>
    </row>
    <row r="9005">
      <c r="A9005" s="176" t="n">
        <v>46204</v>
      </c>
      <c r="B9005" s="104" t="inlineStr">
        <is>
          <t>2025/26</t>
        </is>
      </c>
      <c r="C9005" s="104" t="inlineStr">
        <is>
          <t>HC-088</t>
        </is>
      </c>
      <c r="D9005" s="104" t="inlineStr">
        <is>
          <t>Sud-Ouest</t>
        </is>
      </c>
      <c r="E9005" s="104" t="inlineStr">
        <is>
          <t>Sur place</t>
        </is>
      </c>
      <c r="F9005" s="104" t="n">
        <v>31</v>
      </c>
      <c r="G9005" s="159" t="n">
        <v>4440</v>
      </c>
      <c r="H9005" s="159" t="n">
        <v>11042</v>
      </c>
      <c r="I9005" s="160" t="n">
        <v>60056.91</v>
      </c>
      <c r="J9005" s="160" t="n">
        <v>1534.02</v>
      </c>
      <c r="K9005" s="160" t="n">
        <v>58522.89</v>
      </c>
      <c r="L9005" s="160" t="n">
        <v>17531.74</v>
      </c>
    </row>
    <row r="9006">
      <c r="A9006" s="176" t="n">
        <v>46204</v>
      </c>
      <c r="B9006" s="104" t="inlineStr">
        <is>
          <t>2025/26</t>
        </is>
      </c>
      <c r="C9006" s="104" t="inlineStr">
        <is>
          <t>HC-088</t>
        </is>
      </c>
      <c r="D9006" s="104" t="inlineStr">
        <is>
          <t>Sud-Ouest</t>
        </is>
      </c>
      <c r="E9006" s="104" t="inlineStr">
        <is>
          <t>À emporter</t>
        </is>
      </c>
      <c r="F9006" s="104" t="n">
        <v>31</v>
      </c>
      <c r="G9006" s="159" t="n">
        <v>3511</v>
      </c>
      <c r="H9006" s="159" t="n">
        <v>9084</v>
      </c>
      <c r="I9006" s="160" t="n">
        <v>43566.54</v>
      </c>
      <c r="J9006" s="160" t="n">
        <v>1348.1</v>
      </c>
      <c r="K9006" s="160" t="n">
        <v>42218.44</v>
      </c>
      <c r="L9006" s="160" t="n">
        <v>12675.86</v>
      </c>
    </row>
    <row r="9007">
      <c r="A9007" s="176" t="n">
        <v>46204</v>
      </c>
      <c r="B9007" s="104" t="inlineStr">
        <is>
          <t>2025/26</t>
        </is>
      </c>
      <c r="C9007" s="104" t="inlineStr">
        <is>
          <t>HC-089</t>
        </is>
      </c>
      <c r="D9007" s="104" t="inlineStr">
        <is>
          <t>Île-de-France</t>
        </is>
      </c>
      <c r="E9007" s="104" t="inlineStr">
        <is>
          <t>Livraison</t>
        </is>
      </c>
      <c r="F9007" s="104" t="n">
        <v>31</v>
      </c>
      <c r="G9007" s="159" t="n">
        <v>2481</v>
      </c>
      <c r="H9007" s="159" t="n">
        <v>6366</v>
      </c>
      <c r="I9007" s="160" t="n">
        <v>42737.91</v>
      </c>
      <c r="J9007" s="160" t="n">
        <v>2493.11</v>
      </c>
      <c r="K9007" s="160" t="n">
        <v>40244.8</v>
      </c>
      <c r="L9007" s="160" t="n">
        <v>12571.91</v>
      </c>
    </row>
    <row r="9008">
      <c r="A9008" s="176" t="n">
        <v>46204</v>
      </c>
      <c r="B9008" s="104" t="inlineStr">
        <is>
          <t>2025/26</t>
        </is>
      </c>
      <c r="C9008" s="104" t="inlineStr">
        <is>
          <t>HC-089</t>
        </is>
      </c>
      <c r="D9008" s="104" t="inlineStr">
        <is>
          <t>Île-de-France</t>
        </is>
      </c>
      <c r="E9008" s="104" t="inlineStr">
        <is>
          <t>Sur place</t>
        </is>
      </c>
      <c r="F9008" s="104" t="n">
        <v>31</v>
      </c>
      <c r="G9008" s="159" t="n">
        <v>4662</v>
      </c>
      <c r="H9008" s="159" t="n">
        <v>11689</v>
      </c>
      <c r="I9008" s="160" t="n">
        <v>62856.66</v>
      </c>
      <c r="J9008" s="160" t="n">
        <v>1754.7</v>
      </c>
      <c r="K9008" s="160" t="n">
        <v>61101.96</v>
      </c>
      <c r="L9008" s="160" t="n">
        <v>18264.09</v>
      </c>
    </row>
    <row r="9009">
      <c r="A9009" s="176" t="n">
        <v>46204</v>
      </c>
      <c r="B9009" s="104" t="inlineStr">
        <is>
          <t>2025/26</t>
        </is>
      </c>
      <c r="C9009" s="104" t="inlineStr">
        <is>
          <t>HC-089</t>
        </is>
      </c>
      <c r="D9009" s="104" t="inlineStr">
        <is>
          <t>Île-de-France</t>
        </is>
      </c>
      <c r="E9009" s="104" t="inlineStr">
        <is>
          <t>À emporter</t>
        </is>
      </c>
      <c r="F9009" s="104" t="n">
        <v>31</v>
      </c>
      <c r="G9009" s="159" t="n">
        <v>3615</v>
      </c>
      <c r="H9009" s="159" t="n">
        <v>9370</v>
      </c>
      <c r="I9009" s="160" t="n">
        <v>44545.66</v>
      </c>
      <c r="J9009" s="160" t="n">
        <v>1526.48</v>
      </c>
      <c r="K9009" s="160" t="n">
        <v>43019.18</v>
      </c>
      <c r="L9009" s="160" t="n">
        <v>12846.73</v>
      </c>
    </row>
    <row r="9010">
      <c r="A9010" s="176" t="n">
        <v>46204</v>
      </c>
      <c r="B9010" s="104" t="inlineStr">
        <is>
          <t>2025/26</t>
        </is>
      </c>
      <c r="C9010" s="104" t="inlineStr">
        <is>
          <t>HC-090</t>
        </is>
      </c>
      <c r="D9010" s="104" t="inlineStr">
        <is>
          <t>Nord-Ouest</t>
        </is>
      </c>
      <c r="E9010" s="104" t="inlineStr">
        <is>
          <t>Drive</t>
        </is>
      </c>
      <c r="F9010" s="104" t="n">
        <v>31</v>
      </c>
      <c r="G9010" s="159" t="n">
        <v>1366</v>
      </c>
      <c r="H9010" s="159" t="n">
        <v>3452</v>
      </c>
      <c r="I9010" s="160" t="n">
        <v>19624.58</v>
      </c>
      <c r="J9010" s="160" t="n">
        <v>563.52</v>
      </c>
      <c r="K9010" s="160" t="n">
        <v>19061.06</v>
      </c>
      <c r="L9010" s="160" t="n">
        <v>5666.29</v>
      </c>
    </row>
    <row r="9011">
      <c r="A9011" s="176" t="n">
        <v>46204</v>
      </c>
      <c r="B9011" s="104" t="inlineStr">
        <is>
          <t>2025/26</t>
        </is>
      </c>
      <c r="C9011" s="104" t="inlineStr">
        <is>
          <t>HC-090</t>
        </is>
      </c>
      <c r="D9011" s="104" t="inlineStr">
        <is>
          <t>Nord-Ouest</t>
        </is>
      </c>
      <c r="E9011" s="104" t="inlineStr">
        <is>
          <t>Livraison</t>
        </is>
      </c>
      <c r="F9011" s="104" t="n">
        <v>31</v>
      </c>
      <c r="G9011" s="159" t="n">
        <v>1804</v>
      </c>
      <c r="H9011" s="159" t="n">
        <v>4673</v>
      </c>
      <c r="I9011" s="160" t="n">
        <v>30969.5</v>
      </c>
      <c r="J9011" s="160" t="n">
        <v>1854.28</v>
      </c>
      <c r="K9011" s="160" t="n">
        <v>29115.22</v>
      </c>
      <c r="L9011" s="160" t="n">
        <v>8934.02</v>
      </c>
    </row>
    <row r="9012">
      <c r="A9012" s="176" t="n">
        <v>46204</v>
      </c>
      <c r="B9012" s="104" t="inlineStr">
        <is>
          <t>2025/26</t>
        </is>
      </c>
      <c r="C9012" s="104" t="inlineStr">
        <is>
          <t>HC-090</t>
        </is>
      </c>
      <c r="D9012" s="104" t="inlineStr">
        <is>
          <t>Nord-Ouest</t>
        </is>
      </c>
      <c r="E9012" s="104" t="inlineStr">
        <is>
          <t>Sur place</t>
        </is>
      </c>
      <c r="F9012" s="104" t="n">
        <v>31</v>
      </c>
      <c r="G9012" s="159" t="n">
        <v>3284</v>
      </c>
      <c r="H9012" s="159" t="n">
        <v>8373</v>
      </c>
      <c r="I9012" s="160" t="n">
        <v>44834.83</v>
      </c>
      <c r="J9012" s="160" t="n">
        <v>1262.46</v>
      </c>
      <c r="K9012" s="160" t="n">
        <v>43572.37</v>
      </c>
      <c r="L9012" s="160" t="n">
        <v>13085.5</v>
      </c>
    </row>
    <row r="9013">
      <c r="A9013" s="176" t="n">
        <v>46204</v>
      </c>
      <c r="B9013" s="104" t="inlineStr">
        <is>
          <t>2025/26</t>
        </is>
      </c>
      <c r="C9013" s="104" t="inlineStr">
        <is>
          <t>HC-090</t>
        </is>
      </c>
      <c r="D9013" s="104" t="inlineStr">
        <is>
          <t>Nord-Ouest</t>
        </is>
      </c>
      <c r="E9013" s="104" t="inlineStr">
        <is>
          <t>À emporter</t>
        </is>
      </c>
      <c r="F9013" s="104" t="n">
        <v>30</v>
      </c>
      <c r="G9013" s="159" t="n">
        <v>2463</v>
      </c>
      <c r="H9013" s="159" t="n">
        <v>6352</v>
      </c>
      <c r="I9013" s="160" t="n">
        <v>30284.95</v>
      </c>
      <c r="J9013" s="160" t="n">
        <v>807.8200000000001</v>
      </c>
      <c r="K9013" s="160" t="n">
        <v>29477.13</v>
      </c>
      <c r="L9013" s="160" t="n">
        <v>8812.76</v>
      </c>
    </row>
    <row r="9014">
      <c r="A9014" s="176" t="n">
        <v>46204</v>
      </c>
      <c r="B9014" s="104" t="inlineStr">
        <is>
          <t>2025/26</t>
        </is>
      </c>
      <c r="C9014" s="104" t="inlineStr">
        <is>
          <t>HC-091</t>
        </is>
      </c>
      <c r="D9014" s="104" t="inlineStr">
        <is>
          <t>Sud-Est</t>
        </is>
      </c>
      <c r="E9014" s="104" t="inlineStr">
        <is>
          <t>Livraison</t>
        </is>
      </c>
      <c r="F9014" s="104" t="n">
        <v>31</v>
      </c>
      <c r="G9014" s="159" t="n">
        <v>1883</v>
      </c>
      <c r="H9014" s="159" t="n">
        <v>4807</v>
      </c>
      <c r="I9014" s="160" t="n">
        <v>32294.69</v>
      </c>
      <c r="J9014" s="160" t="n">
        <v>1847.76</v>
      </c>
      <c r="K9014" s="160" t="n">
        <v>30446.93</v>
      </c>
      <c r="L9014" s="160" t="n">
        <v>9434.82</v>
      </c>
    </row>
    <row r="9015">
      <c r="A9015" s="176" t="n">
        <v>46204</v>
      </c>
      <c r="B9015" s="104" t="inlineStr">
        <is>
          <t>2025/26</t>
        </is>
      </c>
      <c r="C9015" s="104" t="inlineStr">
        <is>
          <t>HC-091</t>
        </is>
      </c>
      <c r="D9015" s="104" t="inlineStr">
        <is>
          <t>Sud-Est</t>
        </is>
      </c>
      <c r="E9015" s="104" t="inlineStr">
        <is>
          <t>Sur place</t>
        </is>
      </c>
      <c r="F9015" s="104" t="n">
        <v>31</v>
      </c>
      <c r="G9015" s="159" t="n">
        <v>3610</v>
      </c>
      <c r="H9015" s="159" t="n">
        <v>8987</v>
      </c>
      <c r="I9015" s="160" t="n">
        <v>48861.91</v>
      </c>
      <c r="J9015" s="160" t="n">
        <v>1543.47</v>
      </c>
      <c r="K9015" s="160" t="n">
        <v>47318.44</v>
      </c>
      <c r="L9015" s="160" t="n">
        <v>14027.54</v>
      </c>
    </row>
    <row r="9016">
      <c r="A9016" s="176" t="n">
        <v>46204</v>
      </c>
      <c r="B9016" s="104" t="inlineStr">
        <is>
          <t>2025/26</t>
        </is>
      </c>
      <c r="C9016" s="104" t="inlineStr">
        <is>
          <t>HC-091</t>
        </is>
      </c>
      <c r="D9016" s="104" t="inlineStr">
        <is>
          <t>Sud-Est</t>
        </is>
      </c>
      <c r="E9016" s="104" t="inlineStr">
        <is>
          <t>À emporter</t>
        </is>
      </c>
      <c r="F9016" s="104" t="n">
        <v>31</v>
      </c>
      <c r="G9016" s="159" t="n">
        <v>2769</v>
      </c>
      <c r="H9016" s="159" t="n">
        <v>7141</v>
      </c>
      <c r="I9016" s="160" t="n">
        <v>34259.4</v>
      </c>
      <c r="J9016" s="160" t="n">
        <v>1155.05</v>
      </c>
      <c r="K9016" s="160" t="n">
        <v>33104.35</v>
      </c>
      <c r="L9016" s="160" t="n">
        <v>9913.67</v>
      </c>
    </row>
    <row r="9017">
      <c r="A9017" s="176" t="n">
        <v>46204</v>
      </c>
      <c r="B9017" s="104" t="inlineStr">
        <is>
          <t>2025/26</t>
        </is>
      </c>
      <c r="C9017" s="104" t="inlineStr">
        <is>
          <t>HC-092</t>
        </is>
      </c>
      <c r="D9017" s="104" t="inlineStr">
        <is>
          <t>Sud-Ouest</t>
        </is>
      </c>
      <c r="E9017" s="104" t="inlineStr">
        <is>
          <t>Drive</t>
        </is>
      </c>
      <c r="F9017" s="104" t="n">
        <v>31</v>
      </c>
      <c r="G9017" s="159" t="n">
        <v>1279</v>
      </c>
      <c r="H9017" s="159" t="n">
        <v>3174</v>
      </c>
      <c r="I9017" s="160" t="n">
        <v>18372.28</v>
      </c>
      <c r="J9017" s="160" t="n">
        <v>550.6</v>
      </c>
      <c r="K9017" s="160" t="n">
        <v>17821.68</v>
      </c>
      <c r="L9017" s="160" t="n">
        <v>5345.04</v>
      </c>
    </row>
    <row r="9018">
      <c r="A9018" s="176" t="n">
        <v>46204</v>
      </c>
      <c r="B9018" s="104" t="inlineStr">
        <is>
          <t>2025/26</t>
        </is>
      </c>
      <c r="C9018" s="104" t="inlineStr">
        <is>
          <t>HC-092</t>
        </is>
      </c>
      <c r="D9018" s="104" t="inlineStr">
        <is>
          <t>Sud-Ouest</t>
        </is>
      </c>
      <c r="E9018" s="104" t="inlineStr">
        <is>
          <t>Livraison</t>
        </is>
      </c>
      <c r="F9018" s="104" t="n">
        <v>31</v>
      </c>
      <c r="G9018" s="159" t="n">
        <v>1556</v>
      </c>
      <c r="H9018" s="159" t="n">
        <v>3961</v>
      </c>
      <c r="I9018" s="160" t="n">
        <v>26654.49</v>
      </c>
      <c r="J9018" s="160" t="n">
        <v>1653.66</v>
      </c>
      <c r="K9018" s="160" t="n">
        <v>25000.83</v>
      </c>
      <c r="L9018" s="160" t="n">
        <v>7739.76</v>
      </c>
    </row>
    <row r="9019">
      <c r="A9019" s="176" t="n">
        <v>46204</v>
      </c>
      <c r="B9019" s="104" t="inlineStr">
        <is>
          <t>2025/26</t>
        </is>
      </c>
      <c r="C9019" s="104" t="inlineStr">
        <is>
          <t>HC-092</t>
        </is>
      </c>
      <c r="D9019" s="104" t="inlineStr">
        <is>
          <t>Sud-Ouest</t>
        </is>
      </c>
      <c r="E9019" s="104" t="inlineStr">
        <is>
          <t>Sur place</t>
        </is>
      </c>
      <c r="F9019" s="104" t="n">
        <v>31</v>
      </c>
      <c r="G9019" s="159" t="n">
        <v>2963</v>
      </c>
      <c r="H9019" s="159" t="n">
        <v>7680</v>
      </c>
      <c r="I9019" s="160" t="n">
        <v>40008.66</v>
      </c>
      <c r="J9019" s="160" t="n">
        <v>1188.85</v>
      </c>
      <c r="K9019" s="160" t="n">
        <v>38819.81</v>
      </c>
      <c r="L9019" s="160" t="n">
        <v>11624.27</v>
      </c>
    </row>
    <row r="9020">
      <c r="A9020" s="176" t="n">
        <v>46204</v>
      </c>
      <c r="B9020" s="104" t="inlineStr">
        <is>
          <t>2025/26</t>
        </is>
      </c>
      <c r="C9020" s="104" t="inlineStr">
        <is>
          <t>HC-092</t>
        </is>
      </c>
      <c r="D9020" s="104" t="inlineStr">
        <is>
          <t>Sud-Ouest</t>
        </is>
      </c>
      <c r="E9020" s="104" t="inlineStr">
        <is>
          <t>À emporter</t>
        </is>
      </c>
      <c r="F9020" s="104" t="n">
        <v>31</v>
      </c>
      <c r="G9020" s="159" t="n">
        <v>2378</v>
      </c>
      <c r="H9020" s="159" t="n">
        <v>6186</v>
      </c>
      <c r="I9020" s="160" t="n">
        <v>29368.59</v>
      </c>
      <c r="J9020" s="160" t="n">
        <v>794.41</v>
      </c>
      <c r="K9020" s="160" t="n">
        <v>28574.18</v>
      </c>
      <c r="L9020" s="160" t="n">
        <v>8504.6</v>
      </c>
    </row>
    <row r="9021">
      <c r="A9021" s="176" t="n">
        <v>46204</v>
      </c>
      <c r="B9021" s="104" t="inlineStr">
        <is>
          <t>2025/26</t>
        </is>
      </c>
      <c r="C9021" s="104" t="inlineStr">
        <is>
          <t>HC-093</t>
        </is>
      </c>
      <c r="D9021" s="104" t="inlineStr">
        <is>
          <t>Île-de-France</t>
        </is>
      </c>
      <c r="E9021" s="104" t="inlineStr">
        <is>
          <t>Drive</t>
        </is>
      </c>
      <c r="F9021" s="104" t="n">
        <v>30</v>
      </c>
      <c r="G9021" s="159" t="n">
        <v>2481</v>
      </c>
      <c r="H9021" s="159" t="n">
        <v>6397</v>
      </c>
      <c r="I9021" s="160" t="n">
        <v>35454.53</v>
      </c>
      <c r="J9021" s="160" t="n">
        <v>1041.78</v>
      </c>
      <c r="K9021" s="160" t="n">
        <v>34412.75</v>
      </c>
      <c r="L9021" s="160" t="n">
        <v>10223.88</v>
      </c>
    </row>
    <row r="9022">
      <c r="A9022" s="176" t="n">
        <v>46204</v>
      </c>
      <c r="B9022" s="104" t="inlineStr">
        <is>
          <t>2025/26</t>
        </is>
      </c>
      <c r="C9022" s="104" t="inlineStr">
        <is>
          <t>HC-093</t>
        </is>
      </c>
      <c r="D9022" s="104" t="inlineStr">
        <is>
          <t>Île-de-France</t>
        </is>
      </c>
      <c r="E9022" s="104" t="inlineStr">
        <is>
          <t>Livraison</t>
        </is>
      </c>
      <c r="F9022" s="104" t="n">
        <v>31</v>
      </c>
      <c r="G9022" s="159" t="n">
        <v>3252</v>
      </c>
      <c r="H9022" s="159" t="n">
        <v>8045</v>
      </c>
      <c r="I9022" s="160" t="n">
        <v>56617.67</v>
      </c>
      <c r="J9022" s="160" t="n">
        <v>3349.67</v>
      </c>
      <c r="K9022" s="160" t="n">
        <v>53268</v>
      </c>
      <c r="L9022" s="160" t="n">
        <v>16587.65</v>
      </c>
    </row>
    <row r="9023">
      <c r="A9023" s="176" t="n">
        <v>46204</v>
      </c>
      <c r="B9023" s="104" t="inlineStr">
        <is>
          <t>2025/26</t>
        </is>
      </c>
      <c r="C9023" s="104" t="inlineStr">
        <is>
          <t>HC-093</t>
        </is>
      </c>
      <c r="D9023" s="104" t="inlineStr">
        <is>
          <t>Île-de-France</t>
        </is>
      </c>
      <c r="E9023" s="104" t="inlineStr">
        <is>
          <t>Sur place</t>
        </is>
      </c>
      <c r="F9023" s="104" t="n">
        <v>31</v>
      </c>
      <c r="G9023" s="159" t="n">
        <v>6113</v>
      </c>
      <c r="H9023" s="159" t="n">
        <v>15660</v>
      </c>
      <c r="I9023" s="160" t="n">
        <v>81936.08</v>
      </c>
      <c r="J9023" s="160" t="n">
        <v>2348.7</v>
      </c>
      <c r="K9023" s="160" t="n">
        <v>79587.38</v>
      </c>
      <c r="L9023" s="160" t="n">
        <v>23805.33</v>
      </c>
    </row>
    <row r="9024">
      <c r="A9024" s="176" t="n">
        <v>46204</v>
      </c>
      <c r="B9024" s="104" t="inlineStr">
        <is>
          <t>2025/26</t>
        </is>
      </c>
      <c r="C9024" s="104" t="inlineStr">
        <is>
          <t>HC-093</t>
        </is>
      </c>
      <c r="D9024" s="104" t="inlineStr">
        <is>
          <t>Île-de-France</t>
        </is>
      </c>
      <c r="E9024" s="104" t="inlineStr">
        <is>
          <t>À emporter</t>
        </is>
      </c>
      <c r="F9024" s="104" t="n">
        <v>31</v>
      </c>
      <c r="G9024" s="159" t="n">
        <v>4726</v>
      </c>
      <c r="H9024" s="159" t="n">
        <v>11693</v>
      </c>
      <c r="I9024" s="160" t="n">
        <v>58387.17</v>
      </c>
      <c r="J9024" s="160" t="n">
        <v>1805.19</v>
      </c>
      <c r="K9024" s="160" t="n">
        <v>56581.98</v>
      </c>
      <c r="L9024" s="160" t="n">
        <v>16767.24</v>
      </c>
    </row>
    <row r="9025">
      <c r="A9025" s="176" t="n">
        <v>46204</v>
      </c>
      <c r="B9025" s="104" t="inlineStr">
        <is>
          <t>2025/26</t>
        </is>
      </c>
      <c r="C9025" s="104" t="inlineStr">
        <is>
          <t>HC-094</t>
        </is>
      </c>
      <c r="D9025" s="104" t="inlineStr">
        <is>
          <t>Nord-Ouest</t>
        </is>
      </c>
      <c r="E9025" s="104" t="inlineStr">
        <is>
          <t>Drive</t>
        </is>
      </c>
      <c r="F9025" s="104" t="n">
        <v>30</v>
      </c>
      <c r="G9025" s="159" t="n">
        <v>1086</v>
      </c>
      <c r="H9025" s="159" t="n">
        <v>2713</v>
      </c>
      <c r="I9025" s="160" t="n">
        <v>15612.39</v>
      </c>
      <c r="J9025" s="160" t="n">
        <v>479.61</v>
      </c>
      <c r="K9025" s="160" t="n">
        <v>15132.78</v>
      </c>
      <c r="L9025" s="160" t="n">
        <v>4502.54</v>
      </c>
    </row>
    <row r="9026">
      <c r="A9026" s="176" t="n">
        <v>46204</v>
      </c>
      <c r="B9026" s="104" t="inlineStr">
        <is>
          <t>2025/26</t>
        </is>
      </c>
      <c r="C9026" s="104" t="inlineStr">
        <is>
          <t>HC-094</t>
        </is>
      </c>
      <c r="D9026" s="104" t="inlineStr">
        <is>
          <t>Nord-Ouest</t>
        </is>
      </c>
      <c r="E9026" s="104" t="inlineStr">
        <is>
          <t>Livraison</t>
        </is>
      </c>
      <c r="F9026" s="104" t="n">
        <v>31</v>
      </c>
      <c r="G9026" s="159" t="n">
        <v>1440</v>
      </c>
      <c r="H9026" s="159" t="n">
        <v>3831</v>
      </c>
      <c r="I9026" s="160" t="n">
        <v>24961.3</v>
      </c>
      <c r="J9026" s="160" t="n">
        <v>1448.71</v>
      </c>
      <c r="K9026" s="160" t="n">
        <v>23512.59</v>
      </c>
      <c r="L9026" s="160" t="n">
        <v>7299.38</v>
      </c>
    </row>
    <row r="9027">
      <c r="A9027" s="176" t="n">
        <v>46204</v>
      </c>
      <c r="B9027" s="104" t="inlineStr">
        <is>
          <t>2025/26</t>
        </is>
      </c>
      <c r="C9027" s="104" t="inlineStr">
        <is>
          <t>HC-094</t>
        </is>
      </c>
      <c r="D9027" s="104" t="inlineStr">
        <is>
          <t>Nord-Ouest</t>
        </is>
      </c>
      <c r="E9027" s="104" t="inlineStr">
        <is>
          <t>Sur place</t>
        </is>
      </c>
      <c r="F9027" s="104" t="n">
        <v>31</v>
      </c>
      <c r="G9027" s="159" t="n">
        <v>2687</v>
      </c>
      <c r="H9027" s="159" t="n">
        <v>6779</v>
      </c>
      <c r="I9027" s="160" t="n">
        <v>36295.18</v>
      </c>
      <c r="J9027" s="160" t="n">
        <v>1096.86</v>
      </c>
      <c r="K9027" s="160" t="n">
        <v>35198.32</v>
      </c>
      <c r="L9027" s="160" t="n">
        <v>10453.47</v>
      </c>
    </row>
    <row r="9028">
      <c r="A9028" s="176" t="n">
        <v>46204</v>
      </c>
      <c r="B9028" s="104" t="inlineStr">
        <is>
          <t>2025/26</t>
        </is>
      </c>
      <c r="C9028" s="104" t="inlineStr">
        <is>
          <t>HC-094</t>
        </is>
      </c>
      <c r="D9028" s="104" t="inlineStr">
        <is>
          <t>Nord-Ouest</t>
        </is>
      </c>
      <c r="E9028" s="104" t="inlineStr">
        <is>
          <t>À emporter</t>
        </is>
      </c>
      <c r="F9028" s="104" t="n">
        <v>31</v>
      </c>
      <c r="G9028" s="159" t="n">
        <v>2066</v>
      </c>
      <c r="H9028" s="159" t="n">
        <v>5457</v>
      </c>
      <c r="I9028" s="160" t="n">
        <v>25381.59</v>
      </c>
      <c r="J9028" s="160" t="n">
        <v>828.6</v>
      </c>
      <c r="K9028" s="160" t="n">
        <v>24552.99</v>
      </c>
      <c r="L9028" s="160" t="n">
        <v>7339.08</v>
      </c>
    </row>
    <row r="9029">
      <c r="A9029" s="176" t="n">
        <v>46204</v>
      </c>
      <c r="B9029" s="104" t="inlineStr">
        <is>
          <t>2025/26</t>
        </is>
      </c>
      <c r="C9029" s="104" t="inlineStr">
        <is>
          <t>HC-095</t>
        </is>
      </c>
      <c r="D9029" s="104" t="inlineStr">
        <is>
          <t>Sud-Est</t>
        </is>
      </c>
      <c r="E9029" s="104" t="inlineStr">
        <is>
          <t>Drive</t>
        </is>
      </c>
      <c r="F9029" s="104" t="n">
        <v>31</v>
      </c>
      <c r="G9029" s="159" t="n">
        <v>2217</v>
      </c>
      <c r="H9029" s="159" t="n">
        <v>5529</v>
      </c>
      <c r="I9029" s="160" t="n">
        <v>31646.46</v>
      </c>
      <c r="J9029" s="160" t="n">
        <v>878.08</v>
      </c>
      <c r="K9029" s="160" t="n">
        <v>30768.38</v>
      </c>
      <c r="L9029" s="160" t="n">
        <v>9202.030000000001</v>
      </c>
    </row>
    <row r="9030">
      <c r="A9030" s="176" t="n">
        <v>46204</v>
      </c>
      <c r="B9030" s="104" t="inlineStr">
        <is>
          <t>2025/26</t>
        </is>
      </c>
      <c r="C9030" s="104" t="inlineStr">
        <is>
          <t>HC-095</t>
        </is>
      </c>
      <c r="D9030" s="104" t="inlineStr">
        <is>
          <t>Sud-Est</t>
        </is>
      </c>
      <c r="E9030" s="104" t="inlineStr">
        <is>
          <t>Livraison</t>
        </is>
      </c>
      <c r="F9030" s="104" t="n">
        <v>31</v>
      </c>
      <c r="G9030" s="159" t="n">
        <v>2963</v>
      </c>
      <c r="H9030" s="159" t="n">
        <v>7544</v>
      </c>
      <c r="I9030" s="160" t="n">
        <v>50891.69</v>
      </c>
      <c r="J9030" s="160" t="n">
        <v>2871.78</v>
      </c>
      <c r="K9030" s="160" t="n">
        <v>48019.91</v>
      </c>
      <c r="L9030" s="160" t="n">
        <v>14926.61</v>
      </c>
    </row>
    <row r="9031">
      <c r="A9031" s="176" t="n">
        <v>46204</v>
      </c>
      <c r="B9031" s="104" t="inlineStr">
        <is>
          <t>2025/26</t>
        </is>
      </c>
      <c r="C9031" s="104" t="inlineStr">
        <is>
          <t>HC-095</t>
        </is>
      </c>
      <c r="D9031" s="104" t="inlineStr">
        <is>
          <t>Sud-Est</t>
        </is>
      </c>
      <c r="E9031" s="104" t="inlineStr">
        <is>
          <t>Sur place</t>
        </is>
      </c>
      <c r="F9031" s="104" t="n">
        <v>30</v>
      </c>
      <c r="G9031" s="159" t="n">
        <v>5405</v>
      </c>
      <c r="H9031" s="159" t="n">
        <v>13733</v>
      </c>
      <c r="I9031" s="160" t="n">
        <v>72626</v>
      </c>
      <c r="J9031" s="160" t="n">
        <v>2034.57</v>
      </c>
      <c r="K9031" s="160" t="n">
        <v>70591.42999999999</v>
      </c>
      <c r="L9031" s="160" t="n">
        <v>21175.51</v>
      </c>
    </row>
    <row r="9032">
      <c r="A9032" s="176" t="n">
        <v>46204</v>
      </c>
      <c r="B9032" s="104" t="inlineStr">
        <is>
          <t>2025/26</t>
        </is>
      </c>
      <c r="C9032" s="104" t="inlineStr">
        <is>
          <t>HC-095</t>
        </is>
      </c>
      <c r="D9032" s="104" t="inlineStr">
        <is>
          <t>Sud-Est</t>
        </is>
      </c>
      <c r="E9032" s="104" t="inlineStr">
        <is>
          <t>À emporter</t>
        </is>
      </c>
      <c r="F9032" s="104" t="n">
        <v>31</v>
      </c>
      <c r="G9032" s="159" t="n">
        <v>4253</v>
      </c>
      <c r="H9032" s="159" t="n">
        <v>11113</v>
      </c>
      <c r="I9032" s="160" t="n">
        <v>52073.78</v>
      </c>
      <c r="J9032" s="160" t="n">
        <v>1655.32</v>
      </c>
      <c r="K9032" s="160" t="n">
        <v>50418.46</v>
      </c>
      <c r="L9032" s="160" t="n">
        <v>15101.05</v>
      </c>
    </row>
    <row r="9033">
      <c r="A9033" s="176" t="n">
        <v>46204</v>
      </c>
      <c r="B9033" s="104" t="inlineStr">
        <is>
          <t>2025/26</t>
        </is>
      </c>
      <c r="C9033" s="104" t="inlineStr">
        <is>
          <t>HC-096</t>
        </is>
      </c>
      <c r="D9033" s="104" t="inlineStr">
        <is>
          <t>Sud-Ouest</t>
        </is>
      </c>
      <c r="E9033" s="104" t="inlineStr">
        <is>
          <t>Drive</t>
        </is>
      </c>
      <c r="F9033" s="104" t="n">
        <v>30</v>
      </c>
      <c r="G9033" s="159" t="n">
        <v>1147</v>
      </c>
      <c r="H9033" s="159" t="n">
        <v>2970</v>
      </c>
      <c r="I9033" s="160" t="n">
        <v>16484.85</v>
      </c>
      <c r="J9033" s="160" t="n">
        <v>520.71</v>
      </c>
      <c r="K9033" s="160" t="n">
        <v>15964.14</v>
      </c>
      <c r="L9033" s="160" t="n">
        <v>4779.56</v>
      </c>
    </row>
    <row r="9034">
      <c r="A9034" s="176" t="n">
        <v>46204</v>
      </c>
      <c r="B9034" s="104" t="inlineStr">
        <is>
          <t>2025/26</t>
        </is>
      </c>
      <c r="C9034" s="104" t="inlineStr">
        <is>
          <t>HC-096</t>
        </is>
      </c>
      <c r="D9034" s="104" t="inlineStr">
        <is>
          <t>Sud-Ouest</t>
        </is>
      </c>
      <c r="E9034" s="104" t="inlineStr">
        <is>
          <t>Livraison</t>
        </is>
      </c>
      <c r="F9034" s="104" t="n">
        <v>31</v>
      </c>
      <c r="G9034" s="159" t="n">
        <v>1622</v>
      </c>
      <c r="H9034" s="159" t="n">
        <v>4089</v>
      </c>
      <c r="I9034" s="160" t="n">
        <v>27452.63</v>
      </c>
      <c r="J9034" s="160" t="n">
        <v>1607.61</v>
      </c>
      <c r="K9034" s="160" t="n">
        <v>25845.02</v>
      </c>
      <c r="L9034" s="160" t="n">
        <v>7939.3</v>
      </c>
    </row>
    <row r="9035">
      <c r="A9035" s="176" t="n">
        <v>46204</v>
      </c>
      <c r="B9035" s="104" t="inlineStr">
        <is>
          <t>2025/26</t>
        </is>
      </c>
      <c r="C9035" s="104" t="inlineStr">
        <is>
          <t>HC-096</t>
        </is>
      </c>
      <c r="D9035" s="104" t="inlineStr">
        <is>
          <t>Sud-Ouest</t>
        </is>
      </c>
      <c r="E9035" s="104" t="inlineStr">
        <is>
          <t>Sur place</t>
        </is>
      </c>
      <c r="F9035" s="104" t="n">
        <v>29</v>
      </c>
      <c r="G9035" s="159" t="n">
        <v>2678</v>
      </c>
      <c r="H9035" s="159" t="n">
        <v>7093</v>
      </c>
      <c r="I9035" s="160" t="n">
        <v>35979.48</v>
      </c>
      <c r="J9035" s="160" t="n">
        <v>1146.08</v>
      </c>
      <c r="K9035" s="160" t="n">
        <v>34833.4</v>
      </c>
      <c r="L9035" s="160" t="n">
        <v>10420.64</v>
      </c>
    </row>
    <row r="9036">
      <c r="A9036" s="176" t="n">
        <v>46204</v>
      </c>
      <c r="B9036" s="104" t="inlineStr">
        <is>
          <t>2025/26</t>
        </is>
      </c>
      <c r="C9036" s="104" t="inlineStr">
        <is>
          <t>HC-096</t>
        </is>
      </c>
      <c r="D9036" s="104" t="inlineStr">
        <is>
          <t>Sud-Ouest</t>
        </is>
      </c>
      <c r="E9036" s="104" t="inlineStr">
        <is>
          <t>À emporter</t>
        </is>
      </c>
      <c r="F9036" s="104" t="n">
        <v>31</v>
      </c>
      <c r="G9036" s="159" t="n">
        <v>2169</v>
      </c>
      <c r="H9036" s="159" t="n">
        <v>5660</v>
      </c>
      <c r="I9036" s="160" t="n">
        <v>26856.51</v>
      </c>
      <c r="J9036" s="160" t="n">
        <v>785.03</v>
      </c>
      <c r="K9036" s="160" t="n">
        <v>26071.48</v>
      </c>
      <c r="L9036" s="160" t="n">
        <v>7783.57</v>
      </c>
    </row>
    <row r="9037">
      <c r="A9037" s="176" t="n">
        <v>46204</v>
      </c>
      <c r="B9037" s="104" t="inlineStr">
        <is>
          <t>2025/26</t>
        </is>
      </c>
      <c r="C9037" s="104" t="inlineStr">
        <is>
          <t>HC-097</t>
        </is>
      </c>
      <c r="D9037" s="104" t="inlineStr">
        <is>
          <t>Île-de-France</t>
        </is>
      </c>
      <c r="E9037" s="104" t="inlineStr">
        <is>
          <t>Drive</t>
        </is>
      </c>
      <c r="F9037" s="104" t="n">
        <v>30</v>
      </c>
      <c r="G9037" s="159" t="n">
        <v>903</v>
      </c>
      <c r="H9037" s="159" t="n">
        <v>2354</v>
      </c>
      <c r="I9037" s="160" t="n">
        <v>12851.5</v>
      </c>
      <c r="J9037" s="160" t="n">
        <v>377.58</v>
      </c>
      <c r="K9037" s="160" t="n">
        <v>12473.92</v>
      </c>
      <c r="L9037" s="160" t="n">
        <v>3741.11</v>
      </c>
    </row>
    <row r="9038">
      <c r="A9038" s="176" t="n">
        <v>46204</v>
      </c>
      <c r="B9038" s="104" t="inlineStr">
        <is>
          <t>2025/26</t>
        </is>
      </c>
      <c r="C9038" s="104" t="inlineStr">
        <is>
          <t>HC-097</t>
        </is>
      </c>
      <c r="D9038" s="104" t="inlineStr">
        <is>
          <t>Île-de-France</t>
        </is>
      </c>
      <c r="E9038" s="104" t="inlineStr">
        <is>
          <t>Livraison</t>
        </is>
      </c>
      <c r="F9038" s="104" t="n">
        <v>31</v>
      </c>
      <c r="G9038" s="159" t="n">
        <v>1417</v>
      </c>
      <c r="H9038" s="159" t="n">
        <v>3565</v>
      </c>
      <c r="I9038" s="160" t="n">
        <v>23590.81</v>
      </c>
      <c r="J9038" s="160" t="n">
        <v>1335.56</v>
      </c>
      <c r="K9038" s="160" t="n">
        <v>22255.25</v>
      </c>
      <c r="L9038" s="160" t="n">
        <v>6890.61</v>
      </c>
    </row>
    <row r="9039">
      <c r="A9039" s="176" t="n">
        <v>46204</v>
      </c>
      <c r="B9039" s="104" t="inlineStr">
        <is>
          <t>2025/26</t>
        </is>
      </c>
      <c r="C9039" s="104" t="inlineStr">
        <is>
          <t>HC-097</t>
        </is>
      </c>
      <c r="D9039" s="104" t="inlineStr">
        <is>
          <t>Île-de-France</t>
        </is>
      </c>
      <c r="E9039" s="104" t="inlineStr">
        <is>
          <t>Sur place</t>
        </is>
      </c>
      <c r="F9039" s="104" t="n">
        <v>29</v>
      </c>
      <c r="G9039" s="159" t="n">
        <v>2170</v>
      </c>
      <c r="H9039" s="159" t="n">
        <v>5574</v>
      </c>
      <c r="I9039" s="160" t="n">
        <v>29330.2</v>
      </c>
      <c r="J9039" s="160" t="n">
        <v>966.11</v>
      </c>
      <c r="K9039" s="160" t="n">
        <v>28364.09</v>
      </c>
      <c r="L9039" s="160" t="n">
        <v>8404.799999999999</v>
      </c>
    </row>
    <row r="9040">
      <c r="A9040" s="176" t="n">
        <v>46204</v>
      </c>
      <c r="B9040" s="104" t="inlineStr">
        <is>
          <t>2025/26</t>
        </is>
      </c>
      <c r="C9040" s="104" t="inlineStr">
        <is>
          <t>HC-097</t>
        </is>
      </c>
      <c r="D9040" s="104" t="inlineStr">
        <is>
          <t>Île-de-France</t>
        </is>
      </c>
      <c r="E9040" s="104" t="inlineStr">
        <is>
          <t>À emporter</t>
        </is>
      </c>
      <c r="F9040" s="104" t="n">
        <v>31</v>
      </c>
      <c r="G9040" s="159" t="n">
        <v>1783</v>
      </c>
      <c r="H9040" s="159" t="n">
        <v>4563</v>
      </c>
      <c r="I9040" s="160" t="n">
        <v>21990.63</v>
      </c>
      <c r="J9040" s="160" t="n">
        <v>609.89</v>
      </c>
      <c r="K9040" s="160" t="n">
        <v>21380.74</v>
      </c>
      <c r="L9040" s="160" t="n">
        <v>6355.31</v>
      </c>
    </row>
    <row r="9041">
      <c r="A9041" s="176" t="n">
        <v>46204</v>
      </c>
      <c r="B9041" s="104" t="inlineStr">
        <is>
          <t>2025/26</t>
        </is>
      </c>
      <c r="C9041" s="104" t="inlineStr">
        <is>
          <t>HC-098</t>
        </is>
      </c>
      <c r="D9041" s="104" t="inlineStr">
        <is>
          <t>Nord-Ouest</t>
        </is>
      </c>
      <c r="E9041" s="104" t="inlineStr">
        <is>
          <t>Livraison</t>
        </is>
      </c>
      <c r="F9041" s="104" t="n">
        <v>31</v>
      </c>
      <c r="G9041" s="159" t="n">
        <v>2426</v>
      </c>
      <c r="H9041" s="159" t="n">
        <v>6201</v>
      </c>
      <c r="I9041" s="160" t="n">
        <v>40999.39</v>
      </c>
      <c r="J9041" s="160" t="n">
        <v>2238.41</v>
      </c>
      <c r="K9041" s="160" t="n">
        <v>38760.98</v>
      </c>
      <c r="L9041" s="160" t="n">
        <v>11923.98</v>
      </c>
    </row>
    <row r="9042">
      <c r="A9042" s="176" t="n">
        <v>46204</v>
      </c>
      <c r="B9042" s="104" t="inlineStr">
        <is>
          <t>2025/26</t>
        </is>
      </c>
      <c r="C9042" s="104" t="inlineStr">
        <is>
          <t>HC-098</t>
        </is>
      </c>
      <c r="D9042" s="104" t="inlineStr">
        <is>
          <t>Nord-Ouest</t>
        </is>
      </c>
      <c r="E9042" s="104" t="inlineStr">
        <is>
          <t>Sur place</t>
        </is>
      </c>
      <c r="F9042" s="104" t="n">
        <v>30</v>
      </c>
      <c r="G9042" s="159" t="n">
        <v>4100</v>
      </c>
      <c r="H9042" s="159" t="n">
        <v>10559</v>
      </c>
      <c r="I9042" s="160" t="n">
        <v>55567.72</v>
      </c>
      <c r="J9042" s="160" t="n">
        <v>1663.12</v>
      </c>
      <c r="K9042" s="160" t="n">
        <v>53904.6</v>
      </c>
      <c r="L9042" s="160" t="n">
        <v>16034.37</v>
      </c>
    </row>
    <row r="9043">
      <c r="A9043" s="176" t="n">
        <v>46204</v>
      </c>
      <c r="B9043" s="104" t="inlineStr">
        <is>
          <t>2025/26</t>
        </is>
      </c>
      <c r="C9043" s="104" t="inlineStr">
        <is>
          <t>HC-098</t>
        </is>
      </c>
      <c r="D9043" s="104" t="inlineStr">
        <is>
          <t>Nord-Ouest</t>
        </is>
      </c>
      <c r="E9043" s="104" t="inlineStr">
        <is>
          <t>À emporter</t>
        </is>
      </c>
      <c r="F9043" s="104" t="n">
        <v>30</v>
      </c>
      <c r="G9043" s="159" t="n">
        <v>3167</v>
      </c>
      <c r="H9043" s="159" t="n">
        <v>8058</v>
      </c>
      <c r="I9043" s="160" t="n">
        <v>39310.41</v>
      </c>
      <c r="J9043" s="160" t="n">
        <v>1099.63</v>
      </c>
      <c r="K9043" s="160" t="n">
        <v>38210.78</v>
      </c>
      <c r="L9043" s="160" t="n">
        <v>11437.19</v>
      </c>
    </row>
    <row r="9044">
      <c r="A9044" s="176" t="n">
        <v>46204</v>
      </c>
      <c r="B9044" s="104" t="inlineStr">
        <is>
          <t>2025/26</t>
        </is>
      </c>
      <c r="C9044" s="104" t="inlineStr">
        <is>
          <t>HC-099</t>
        </is>
      </c>
      <c r="D9044" s="104" t="inlineStr">
        <is>
          <t>Sud-Est</t>
        </is>
      </c>
      <c r="E9044" s="104" t="inlineStr">
        <is>
          <t>Livraison</t>
        </is>
      </c>
      <c r="F9044" s="104" t="n">
        <v>31</v>
      </c>
      <c r="G9044" s="159" t="n">
        <v>2786</v>
      </c>
      <c r="H9044" s="159" t="n">
        <v>7226</v>
      </c>
      <c r="I9044" s="160" t="n">
        <v>47372.11</v>
      </c>
      <c r="J9044" s="160" t="n">
        <v>2890.69</v>
      </c>
      <c r="K9044" s="160" t="n">
        <v>44481.42</v>
      </c>
      <c r="L9044" s="160" t="n">
        <v>17560.42</v>
      </c>
    </row>
    <row r="9045">
      <c r="A9045" s="176" t="n">
        <v>46204</v>
      </c>
      <c r="B9045" s="104" t="inlineStr">
        <is>
          <t>2025/26</t>
        </is>
      </c>
      <c r="C9045" s="104" t="inlineStr">
        <is>
          <t>HC-099</t>
        </is>
      </c>
      <c r="D9045" s="104" t="inlineStr">
        <is>
          <t>Sud-Est</t>
        </is>
      </c>
      <c r="E9045" s="104" t="inlineStr">
        <is>
          <t>Sur place</t>
        </is>
      </c>
      <c r="F9045" s="104" t="n">
        <v>30</v>
      </c>
      <c r="G9045" s="159" t="n">
        <v>4904</v>
      </c>
      <c r="H9045" s="159" t="n">
        <v>12759</v>
      </c>
      <c r="I9045" s="160" t="n">
        <v>66266.47</v>
      </c>
      <c r="J9045" s="160" t="n">
        <v>1938.9</v>
      </c>
      <c r="K9045" s="160" t="n">
        <v>64327.57</v>
      </c>
      <c r="L9045" s="160" t="n">
        <v>24907.1</v>
      </c>
    </row>
    <row r="9046">
      <c r="A9046" s="176" t="n">
        <v>46204</v>
      </c>
      <c r="B9046" s="104" t="inlineStr">
        <is>
          <t>2025/26</t>
        </is>
      </c>
      <c r="C9046" s="104" t="inlineStr">
        <is>
          <t>HC-099</t>
        </is>
      </c>
      <c r="D9046" s="104" t="inlineStr">
        <is>
          <t>Sud-Est</t>
        </is>
      </c>
      <c r="E9046" s="104" t="inlineStr">
        <is>
          <t>À emporter</t>
        </is>
      </c>
      <c r="F9046" s="104" t="n">
        <v>31</v>
      </c>
      <c r="G9046" s="159" t="n">
        <v>3771</v>
      </c>
      <c r="H9046" s="159" t="n">
        <v>9756</v>
      </c>
      <c r="I9046" s="160" t="n">
        <v>46917.85</v>
      </c>
      <c r="J9046" s="160" t="n">
        <v>1350.99</v>
      </c>
      <c r="K9046" s="160" t="n">
        <v>45566.86</v>
      </c>
      <c r="L9046" s="160" t="n">
        <v>17597.21</v>
      </c>
    </row>
    <row r="9047">
      <c r="A9047" s="176" t="n">
        <v>46204</v>
      </c>
      <c r="B9047" s="104" t="inlineStr">
        <is>
          <t>2025/26</t>
        </is>
      </c>
      <c r="C9047" s="104" t="inlineStr">
        <is>
          <t>HC-100</t>
        </is>
      </c>
      <c r="D9047" s="104" t="inlineStr">
        <is>
          <t>Sud-Ouest</t>
        </is>
      </c>
      <c r="E9047" s="104" t="inlineStr">
        <is>
          <t>Livraison</t>
        </is>
      </c>
      <c r="F9047" s="104" t="n">
        <v>31</v>
      </c>
      <c r="G9047" s="159" t="n">
        <v>1587</v>
      </c>
      <c r="H9047" s="159" t="n">
        <v>4044</v>
      </c>
      <c r="I9047" s="160" t="n">
        <v>27402.04</v>
      </c>
      <c r="J9047" s="160" t="n">
        <v>1642.98</v>
      </c>
      <c r="K9047" s="160" t="n">
        <v>25759.06</v>
      </c>
      <c r="L9047" s="160" t="n">
        <v>8083.55</v>
      </c>
    </row>
    <row r="9048">
      <c r="A9048" s="176" t="n">
        <v>46204</v>
      </c>
      <c r="B9048" s="104" t="inlineStr">
        <is>
          <t>2025/26</t>
        </is>
      </c>
      <c r="C9048" s="104" t="inlineStr">
        <is>
          <t>HC-100</t>
        </is>
      </c>
      <c r="D9048" s="104" t="inlineStr">
        <is>
          <t>Sud-Ouest</t>
        </is>
      </c>
      <c r="E9048" s="104" t="inlineStr">
        <is>
          <t>Sur place</t>
        </is>
      </c>
      <c r="F9048" s="104" t="n">
        <v>31</v>
      </c>
      <c r="G9048" s="159" t="n">
        <v>2932</v>
      </c>
      <c r="H9048" s="159" t="n">
        <v>7682</v>
      </c>
      <c r="I9048" s="160" t="n">
        <v>39620.9</v>
      </c>
      <c r="J9048" s="160" t="n">
        <v>1274.83</v>
      </c>
      <c r="K9048" s="160" t="n">
        <v>38346.07</v>
      </c>
      <c r="L9048" s="160" t="n">
        <v>11412.71</v>
      </c>
    </row>
    <row r="9049">
      <c r="A9049" s="176" t="n">
        <v>46204</v>
      </c>
      <c r="B9049" s="104" t="inlineStr">
        <is>
          <t>2025/26</t>
        </is>
      </c>
      <c r="C9049" s="104" t="inlineStr">
        <is>
          <t>HC-100</t>
        </is>
      </c>
      <c r="D9049" s="104" t="inlineStr">
        <is>
          <t>Sud-Ouest</t>
        </is>
      </c>
      <c r="E9049" s="104" t="inlineStr">
        <is>
          <t>À emporter</t>
        </is>
      </c>
      <c r="F9049" s="104" t="n">
        <v>31</v>
      </c>
      <c r="G9049" s="159" t="n">
        <v>2269</v>
      </c>
      <c r="H9049" s="159" t="n">
        <v>5732</v>
      </c>
      <c r="I9049" s="160" t="n">
        <v>28266.93</v>
      </c>
      <c r="J9049" s="160" t="n">
        <v>772.65</v>
      </c>
      <c r="K9049" s="160" t="n">
        <v>27494.28</v>
      </c>
      <c r="L9049" s="160" t="n">
        <v>8221.700000000001</v>
      </c>
    </row>
    <row r="9050">
      <c r="A9050" s="176" t="n">
        <v>46204</v>
      </c>
      <c r="B9050" s="104" t="inlineStr">
        <is>
          <t>2025/26</t>
        </is>
      </c>
      <c r="C9050" s="104" t="inlineStr">
        <is>
          <t>HC-101</t>
        </is>
      </c>
      <c r="D9050" s="104" t="inlineStr">
        <is>
          <t>Île-de-France</t>
        </is>
      </c>
      <c r="E9050" s="104" t="inlineStr">
        <is>
          <t>Drive</t>
        </is>
      </c>
      <c r="F9050" s="104" t="n">
        <v>31</v>
      </c>
      <c r="G9050" s="159" t="n">
        <v>1463</v>
      </c>
      <c r="H9050" s="159" t="n">
        <v>3842</v>
      </c>
      <c r="I9050" s="160" t="n">
        <v>20663.68</v>
      </c>
      <c r="J9050" s="160" t="n">
        <v>555.15</v>
      </c>
      <c r="K9050" s="160" t="n">
        <v>20108.53</v>
      </c>
      <c r="L9050" s="160" t="n">
        <v>6003.77</v>
      </c>
    </row>
    <row r="9051">
      <c r="A9051" s="176" t="n">
        <v>46204</v>
      </c>
      <c r="B9051" s="104" t="inlineStr">
        <is>
          <t>2025/26</t>
        </is>
      </c>
      <c r="C9051" s="104" t="inlineStr">
        <is>
          <t>HC-101</t>
        </is>
      </c>
      <c r="D9051" s="104" t="inlineStr">
        <is>
          <t>Île-de-France</t>
        </is>
      </c>
      <c r="E9051" s="104" t="inlineStr">
        <is>
          <t>Livraison</t>
        </is>
      </c>
      <c r="F9051" s="104" t="n">
        <v>31</v>
      </c>
      <c r="G9051" s="159" t="n">
        <v>2066</v>
      </c>
      <c r="H9051" s="159" t="n">
        <v>5101</v>
      </c>
      <c r="I9051" s="160" t="n">
        <v>34842.44</v>
      </c>
      <c r="J9051" s="160" t="n">
        <v>1923.81</v>
      </c>
      <c r="K9051" s="160" t="n">
        <v>32918.63</v>
      </c>
      <c r="L9051" s="160" t="n">
        <v>10219.96</v>
      </c>
    </row>
    <row r="9052">
      <c r="A9052" s="176" t="n">
        <v>46204</v>
      </c>
      <c r="B9052" s="104" t="inlineStr">
        <is>
          <t>2025/26</t>
        </is>
      </c>
      <c r="C9052" s="104" t="inlineStr">
        <is>
          <t>HC-101</t>
        </is>
      </c>
      <c r="D9052" s="104" t="inlineStr">
        <is>
          <t>Île-de-France</t>
        </is>
      </c>
      <c r="E9052" s="104" t="inlineStr">
        <is>
          <t>Sur place</t>
        </is>
      </c>
      <c r="F9052" s="104" t="n">
        <v>31</v>
      </c>
      <c r="G9052" s="159" t="n">
        <v>3552</v>
      </c>
      <c r="H9052" s="159" t="n">
        <v>9101</v>
      </c>
      <c r="I9052" s="160" t="n">
        <v>47876.48</v>
      </c>
      <c r="J9052" s="160" t="n">
        <v>1496.81</v>
      </c>
      <c r="K9052" s="160" t="n">
        <v>46379.67</v>
      </c>
      <c r="L9052" s="160" t="n">
        <v>13952.09</v>
      </c>
    </row>
    <row r="9053">
      <c r="A9053" s="176" t="n">
        <v>46204</v>
      </c>
      <c r="B9053" s="104" t="inlineStr">
        <is>
          <t>2025/26</t>
        </is>
      </c>
      <c r="C9053" s="104" t="inlineStr">
        <is>
          <t>HC-101</t>
        </is>
      </c>
      <c r="D9053" s="104" t="inlineStr">
        <is>
          <t>Île-de-France</t>
        </is>
      </c>
      <c r="E9053" s="104" t="inlineStr">
        <is>
          <t>À emporter</t>
        </is>
      </c>
      <c r="F9053" s="104" t="n">
        <v>29</v>
      </c>
      <c r="G9053" s="159" t="n">
        <v>2616</v>
      </c>
      <c r="H9053" s="159" t="n">
        <v>6617</v>
      </c>
      <c r="I9053" s="160" t="n">
        <v>32538.72</v>
      </c>
      <c r="J9053" s="160" t="n">
        <v>1016.76</v>
      </c>
      <c r="K9053" s="160" t="n">
        <v>31521.96</v>
      </c>
      <c r="L9053" s="160" t="n">
        <v>9438.200000000001</v>
      </c>
    </row>
    <row r="9054">
      <c r="A9054" s="176" t="n">
        <v>46204</v>
      </c>
      <c r="B9054" s="104" t="inlineStr">
        <is>
          <t>2025/26</t>
        </is>
      </c>
      <c r="C9054" s="104" t="inlineStr">
        <is>
          <t>HC-102</t>
        </is>
      </c>
      <c r="D9054" s="104" t="inlineStr">
        <is>
          <t>Nord-Ouest</t>
        </is>
      </c>
      <c r="E9054" s="104" t="inlineStr">
        <is>
          <t>Livraison</t>
        </is>
      </c>
      <c r="F9054" s="104" t="n">
        <v>31</v>
      </c>
      <c r="G9054" s="159" t="n">
        <v>2342</v>
      </c>
      <c r="H9054" s="159" t="n">
        <v>5878</v>
      </c>
      <c r="I9054" s="160" t="n">
        <v>39991.58</v>
      </c>
      <c r="J9054" s="160" t="n">
        <v>2378.04</v>
      </c>
      <c r="K9054" s="160" t="n">
        <v>37613.54</v>
      </c>
      <c r="L9054" s="160" t="n">
        <v>11643.39</v>
      </c>
    </row>
    <row r="9055">
      <c r="A9055" s="176" t="n">
        <v>46204</v>
      </c>
      <c r="B9055" s="104" t="inlineStr">
        <is>
          <t>2025/26</t>
        </is>
      </c>
      <c r="C9055" s="104" t="inlineStr">
        <is>
          <t>HC-102</t>
        </is>
      </c>
      <c r="D9055" s="104" t="inlineStr">
        <is>
          <t>Nord-Ouest</t>
        </is>
      </c>
      <c r="E9055" s="104" t="inlineStr">
        <is>
          <t>Sur place</t>
        </is>
      </c>
      <c r="F9055" s="104" t="n">
        <v>31</v>
      </c>
      <c r="G9055" s="159" t="n">
        <v>4520</v>
      </c>
      <c r="H9055" s="159" t="n">
        <v>11703</v>
      </c>
      <c r="I9055" s="160" t="n">
        <v>60808.49</v>
      </c>
      <c r="J9055" s="160" t="n">
        <v>1712.28</v>
      </c>
      <c r="K9055" s="160" t="n">
        <v>59096.21</v>
      </c>
      <c r="L9055" s="160" t="n">
        <v>17599.96</v>
      </c>
    </row>
    <row r="9056">
      <c r="A9056" s="176" t="n">
        <v>46204</v>
      </c>
      <c r="B9056" s="104" t="inlineStr">
        <is>
          <t>2025/26</t>
        </is>
      </c>
      <c r="C9056" s="104" t="inlineStr">
        <is>
          <t>HC-102</t>
        </is>
      </c>
      <c r="D9056" s="104" t="inlineStr">
        <is>
          <t>Nord-Ouest</t>
        </is>
      </c>
      <c r="E9056" s="104" t="inlineStr">
        <is>
          <t>À emporter</t>
        </is>
      </c>
      <c r="F9056" s="104" t="n">
        <v>29</v>
      </c>
      <c r="G9056" s="159" t="n">
        <v>3179</v>
      </c>
      <c r="H9056" s="159" t="n">
        <v>7851</v>
      </c>
      <c r="I9056" s="160" t="n">
        <v>39218.69</v>
      </c>
      <c r="J9056" s="160" t="n">
        <v>1054.24</v>
      </c>
      <c r="K9056" s="160" t="n">
        <v>38164.45</v>
      </c>
      <c r="L9056" s="160" t="n">
        <v>11418.05</v>
      </c>
    </row>
    <row r="9057">
      <c r="A9057" s="176" t="n">
        <v>46204</v>
      </c>
      <c r="B9057" s="104" t="inlineStr">
        <is>
          <t>2025/26</t>
        </is>
      </c>
      <c r="C9057" s="104" t="inlineStr">
        <is>
          <t>HC-103</t>
        </is>
      </c>
      <c r="D9057" s="104" t="inlineStr">
        <is>
          <t>Sud-Est</t>
        </is>
      </c>
      <c r="E9057" s="104" t="inlineStr">
        <is>
          <t>Livraison</t>
        </is>
      </c>
      <c r="F9057" s="104" t="n">
        <v>31</v>
      </c>
      <c r="G9057" s="159" t="n">
        <v>2382</v>
      </c>
      <c r="H9057" s="159" t="n">
        <v>6166</v>
      </c>
      <c r="I9057" s="160" t="n">
        <v>41435.13</v>
      </c>
      <c r="J9057" s="160" t="n">
        <v>2612.84</v>
      </c>
      <c r="K9057" s="160" t="n">
        <v>38822.29</v>
      </c>
      <c r="L9057" s="160" t="n">
        <v>12023.21</v>
      </c>
    </row>
    <row r="9058">
      <c r="A9058" s="176" t="n">
        <v>46204</v>
      </c>
      <c r="B9058" s="104" t="inlineStr">
        <is>
          <t>2025/26</t>
        </is>
      </c>
      <c r="C9058" s="104" t="inlineStr">
        <is>
          <t>HC-103</t>
        </is>
      </c>
      <c r="D9058" s="104" t="inlineStr">
        <is>
          <t>Sud-Est</t>
        </is>
      </c>
      <c r="E9058" s="104" t="inlineStr">
        <is>
          <t>Sur place</t>
        </is>
      </c>
      <c r="F9058" s="104" t="n">
        <v>31</v>
      </c>
      <c r="G9058" s="159" t="n">
        <v>4632</v>
      </c>
      <c r="H9058" s="159" t="n">
        <v>11707</v>
      </c>
      <c r="I9058" s="160" t="n">
        <v>62384.74</v>
      </c>
      <c r="J9058" s="160" t="n">
        <v>1878.25</v>
      </c>
      <c r="K9058" s="160" t="n">
        <v>60506.49</v>
      </c>
      <c r="L9058" s="160" t="n">
        <v>18015.11</v>
      </c>
    </row>
    <row r="9059">
      <c r="A9059" s="176" t="n">
        <v>46204</v>
      </c>
      <c r="B9059" s="104" t="inlineStr">
        <is>
          <t>2025/26</t>
        </is>
      </c>
      <c r="C9059" s="104" t="inlineStr">
        <is>
          <t>HC-103</t>
        </is>
      </c>
      <c r="D9059" s="104" t="inlineStr">
        <is>
          <t>Sud-Est</t>
        </is>
      </c>
      <c r="E9059" s="104" t="inlineStr">
        <is>
          <t>À emporter</t>
        </is>
      </c>
      <c r="F9059" s="104" t="n">
        <v>29</v>
      </c>
      <c r="G9059" s="159" t="n">
        <v>3228</v>
      </c>
      <c r="H9059" s="159" t="n">
        <v>8041</v>
      </c>
      <c r="I9059" s="160" t="n">
        <v>40162</v>
      </c>
      <c r="J9059" s="160" t="n">
        <v>1124.02</v>
      </c>
      <c r="K9059" s="160" t="n">
        <v>39037.98</v>
      </c>
      <c r="L9059" s="160" t="n">
        <v>11469.05</v>
      </c>
    </row>
    <row r="9060">
      <c r="A9060" s="176" t="n">
        <v>46204</v>
      </c>
      <c r="B9060" s="104" t="inlineStr">
        <is>
          <t>2025/26</t>
        </is>
      </c>
      <c r="C9060" s="104" t="inlineStr">
        <is>
          <t>HC-104</t>
        </is>
      </c>
      <c r="D9060" s="104" t="inlineStr">
        <is>
          <t>Sud-Ouest</t>
        </is>
      </c>
      <c r="E9060" s="104" t="inlineStr">
        <is>
          <t>Livraison</t>
        </is>
      </c>
      <c r="F9060" s="104" t="n">
        <v>30</v>
      </c>
      <c r="G9060" s="159" t="n">
        <v>2036</v>
      </c>
      <c r="H9060" s="159" t="n">
        <v>5289</v>
      </c>
      <c r="I9060" s="160" t="n">
        <v>34493.91</v>
      </c>
      <c r="J9060" s="160" t="n">
        <v>2012.76</v>
      </c>
      <c r="K9060" s="160" t="n">
        <v>32481.15</v>
      </c>
      <c r="L9060" s="160" t="n">
        <v>10088.54</v>
      </c>
    </row>
    <row r="9061">
      <c r="A9061" s="176" t="n">
        <v>46204</v>
      </c>
      <c r="B9061" s="104" t="inlineStr">
        <is>
          <t>2025/26</t>
        </is>
      </c>
      <c r="C9061" s="104" t="inlineStr">
        <is>
          <t>HC-104</t>
        </is>
      </c>
      <c r="D9061" s="104" t="inlineStr">
        <is>
          <t>Sud-Ouest</t>
        </is>
      </c>
      <c r="E9061" s="104" t="inlineStr">
        <is>
          <t>Sur place</t>
        </is>
      </c>
      <c r="F9061" s="104" t="n">
        <v>30</v>
      </c>
      <c r="G9061" s="159" t="n">
        <v>3626</v>
      </c>
      <c r="H9061" s="159" t="n">
        <v>9460</v>
      </c>
      <c r="I9061" s="160" t="n">
        <v>49442.33</v>
      </c>
      <c r="J9061" s="160" t="n">
        <v>1309.01</v>
      </c>
      <c r="K9061" s="160" t="n">
        <v>48133.32</v>
      </c>
      <c r="L9061" s="160" t="n">
        <v>14417.71</v>
      </c>
    </row>
    <row r="9062">
      <c r="A9062" s="176" t="n">
        <v>46204</v>
      </c>
      <c r="B9062" s="104" t="inlineStr">
        <is>
          <t>2025/26</t>
        </is>
      </c>
      <c r="C9062" s="104" t="inlineStr">
        <is>
          <t>HC-104</t>
        </is>
      </c>
      <c r="D9062" s="104" t="inlineStr">
        <is>
          <t>Sud-Ouest</t>
        </is>
      </c>
      <c r="E9062" s="104" t="inlineStr">
        <is>
          <t>À emporter</t>
        </is>
      </c>
      <c r="F9062" s="104" t="n">
        <v>31</v>
      </c>
      <c r="G9062" s="159" t="n">
        <v>2877</v>
      </c>
      <c r="H9062" s="159" t="n">
        <v>7301</v>
      </c>
      <c r="I9062" s="160" t="n">
        <v>35283.89</v>
      </c>
      <c r="J9062" s="160" t="n">
        <v>991.9</v>
      </c>
      <c r="K9062" s="160" t="n">
        <v>34291.99</v>
      </c>
      <c r="L9062" s="160" t="n">
        <v>10276.96</v>
      </c>
    </row>
    <row r="9063">
      <c r="A9063" s="176" t="n">
        <v>46204</v>
      </c>
      <c r="B9063" s="104" t="inlineStr">
        <is>
          <t>2025/26</t>
        </is>
      </c>
      <c r="C9063" s="104" t="inlineStr">
        <is>
          <t>HC-105</t>
        </is>
      </c>
      <c r="D9063" s="104" t="inlineStr">
        <is>
          <t>Île-de-France</t>
        </is>
      </c>
      <c r="E9063" s="104" t="inlineStr">
        <is>
          <t>Livraison</t>
        </is>
      </c>
      <c r="F9063" s="104" t="n">
        <v>31</v>
      </c>
      <c r="G9063" s="159" t="n">
        <v>4316</v>
      </c>
      <c r="H9063" s="159" t="n">
        <v>11366</v>
      </c>
      <c r="I9063" s="160" t="n">
        <v>72767.25</v>
      </c>
      <c r="J9063" s="160" t="n">
        <v>4201.37</v>
      </c>
      <c r="K9063" s="160" t="n">
        <v>68565.88</v>
      </c>
      <c r="L9063" s="160" t="n">
        <v>21121.57</v>
      </c>
    </row>
    <row r="9064">
      <c r="A9064" s="176" t="n">
        <v>46204</v>
      </c>
      <c r="B9064" s="104" t="inlineStr">
        <is>
          <t>2025/26</t>
        </is>
      </c>
      <c r="C9064" s="104" t="inlineStr">
        <is>
          <t>HC-105</t>
        </is>
      </c>
      <c r="D9064" s="104" t="inlineStr">
        <is>
          <t>Île-de-France</t>
        </is>
      </c>
      <c r="E9064" s="104" t="inlineStr">
        <is>
          <t>Sur place</t>
        </is>
      </c>
      <c r="F9064" s="104" t="n">
        <v>30</v>
      </c>
      <c r="G9064" s="159" t="n">
        <v>6735</v>
      </c>
      <c r="H9064" s="159" t="n">
        <v>17547</v>
      </c>
      <c r="I9064" s="160" t="n">
        <v>90456.81</v>
      </c>
      <c r="J9064" s="160" t="n">
        <v>2944.73</v>
      </c>
      <c r="K9064" s="160" t="n">
        <v>87512.08</v>
      </c>
      <c r="L9064" s="160" t="n">
        <v>26381.43</v>
      </c>
    </row>
    <row r="9065">
      <c r="A9065" s="176" t="n">
        <v>46204</v>
      </c>
      <c r="B9065" s="104" t="inlineStr">
        <is>
          <t>2025/26</t>
        </is>
      </c>
      <c r="C9065" s="104" t="inlineStr">
        <is>
          <t>HC-105</t>
        </is>
      </c>
      <c r="D9065" s="104" t="inlineStr">
        <is>
          <t>Île-de-France</t>
        </is>
      </c>
      <c r="E9065" s="104" t="inlineStr">
        <is>
          <t>À emporter</t>
        </is>
      </c>
      <c r="F9065" s="104" t="n">
        <v>29</v>
      </c>
      <c r="G9065" s="159" t="n">
        <v>4870</v>
      </c>
      <c r="H9065" s="159" t="n">
        <v>12597</v>
      </c>
      <c r="I9065" s="160" t="n">
        <v>59847.61</v>
      </c>
      <c r="J9065" s="160" t="n">
        <v>1964.02</v>
      </c>
      <c r="K9065" s="160" t="n">
        <v>57883.59</v>
      </c>
      <c r="L9065" s="160" t="n">
        <v>17331.3</v>
      </c>
    </row>
    <row r="9066">
      <c r="A9066" s="176" t="n">
        <v>46204</v>
      </c>
      <c r="B9066" s="104" t="inlineStr">
        <is>
          <t>2025/26</t>
        </is>
      </c>
      <c r="C9066" s="104" t="inlineStr">
        <is>
          <t>HC-106</t>
        </is>
      </c>
      <c r="D9066" s="104" t="inlineStr">
        <is>
          <t>Nord-Ouest</t>
        </is>
      </c>
      <c r="E9066" s="104" t="inlineStr">
        <is>
          <t>Livraison</t>
        </is>
      </c>
      <c r="F9066" s="104" t="n">
        <v>31</v>
      </c>
      <c r="G9066" s="159" t="n">
        <v>2100</v>
      </c>
      <c r="H9066" s="159" t="n">
        <v>5407</v>
      </c>
      <c r="I9066" s="160" t="n">
        <v>36408.21</v>
      </c>
      <c r="J9066" s="160" t="n">
        <v>2163.76</v>
      </c>
      <c r="K9066" s="160" t="n">
        <v>34244.45</v>
      </c>
      <c r="L9066" s="160" t="n">
        <v>10659.02</v>
      </c>
    </row>
    <row r="9067">
      <c r="A9067" s="176" t="n">
        <v>46204</v>
      </c>
      <c r="B9067" s="104" t="inlineStr">
        <is>
          <t>2025/26</t>
        </is>
      </c>
      <c r="C9067" s="104" t="inlineStr">
        <is>
          <t>HC-106</t>
        </is>
      </c>
      <c r="D9067" s="104" t="inlineStr">
        <is>
          <t>Nord-Ouest</t>
        </is>
      </c>
      <c r="E9067" s="104" t="inlineStr">
        <is>
          <t>Sur place</t>
        </is>
      </c>
      <c r="F9067" s="104" t="n">
        <v>31</v>
      </c>
      <c r="G9067" s="159" t="n">
        <v>4084</v>
      </c>
      <c r="H9067" s="159" t="n">
        <v>10352</v>
      </c>
      <c r="I9067" s="160" t="n">
        <v>55079.87</v>
      </c>
      <c r="J9067" s="160" t="n">
        <v>1496.33</v>
      </c>
      <c r="K9067" s="160" t="n">
        <v>53583.54</v>
      </c>
      <c r="L9067" s="160" t="n">
        <v>15946.12</v>
      </c>
    </row>
    <row r="9068">
      <c r="A9068" s="176" t="n">
        <v>46204</v>
      </c>
      <c r="B9068" s="104" t="inlineStr">
        <is>
          <t>2025/26</t>
        </is>
      </c>
      <c r="C9068" s="104" t="inlineStr">
        <is>
          <t>HC-106</t>
        </is>
      </c>
      <c r="D9068" s="104" t="inlineStr">
        <is>
          <t>Nord-Ouest</t>
        </is>
      </c>
      <c r="E9068" s="104" t="inlineStr">
        <is>
          <t>À emporter</t>
        </is>
      </c>
      <c r="F9068" s="104" t="n">
        <v>31</v>
      </c>
      <c r="G9068" s="159" t="n">
        <v>3216</v>
      </c>
      <c r="H9068" s="159" t="n">
        <v>8099</v>
      </c>
      <c r="I9068" s="160" t="n">
        <v>39726.22</v>
      </c>
      <c r="J9068" s="160" t="n">
        <v>1284.51</v>
      </c>
      <c r="K9068" s="160" t="n">
        <v>38441.71</v>
      </c>
      <c r="L9068" s="160" t="n">
        <v>11464.87</v>
      </c>
    </row>
    <row r="9069">
      <c r="A9069" s="176" t="n">
        <v>46204</v>
      </c>
      <c r="B9069" s="104" t="inlineStr">
        <is>
          <t>2025/26</t>
        </is>
      </c>
      <c r="C9069" s="104" t="inlineStr">
        <is>
          <t>HC-107</t>
        </is>
      </c>
      <c r="D9069" s="104" t="inlineStr">
        <is>
          <t>Sud-Est</t>
        </is>
      </c>
      <c r="E9069" s="104" t="inlineStr">
        <is>
          <t>Livraison</t>
        </is>
      </c>
      <c r="F9069" s="104" t="n">
        <v>30</v>
      </c>
      <c r="G9069" s="159" t="n">
        <v>2676</v>
      </c>
      <c r="H9069" s="159" t="n">
        <v>6727</v>
      </c>
      <c r="I9069" s="160" t="n">
        <v>45745.03</v>
      </c>
      <c r="J9069" s="160" t="n">
        <v>2600.32</v>
      </c>
      <c r="K9069" s="160" t="n">
        <v>43144.71</v>
      </c>
      <c r="L9069" s="160" t="n">
        <v>13330.96</v>
      </c>
    </row>
    <row r="9070">
      <c r="A9070" s="176" t="n">
        <v>46204</v>
      </c>
      <c r="B9070" s="104" t="inlineStr">
        <is>
          <t>2025/26</t>
        </is>
      </c>
      <c r="C9070" s="104" t="inlineStr">
        <is>
          <t>HC-107</t>
        </is>
      </c>
      <c r="D9070" s="104" t="inlineStr">
        <is>
          <t>Sud-Est</t>
        </is>
      </c>
      <c r="E9070" s="104" t="inlineStr">
        <is>
          <t>Sur place</t>
        </is>
      </c>
      <c r="F9070" s="104" t="n">
        <v>30</v>
      </c>
      <c r="G9070" s="159" t="n">
        <v>4914</v>
      </c>
      <c r="H9070" s="159" t="n">
        <v>12617</v>
      </c>
      <c r="I9070" s="160" t="n">
        <v>66781.25</v>
      </c>
      <c r="J9070" s="160" t="n">
        <v>2089.69</v>
      </c>
      <c r="K9070" s="160" t="n">
        <v>64691.56</v>
      </c>
      <c r="L9070" s="160" t="n">
        <v>19239.3</v>
      </c>
    </row>
    <row r="9071">
      <c r="A9071" s="176" t="n">
        <v>46204</v>
      </c>
      <c r="B9071" s="104" t="inlineStr">
        <is>
          <t>2025/26</t>
        </is>
      </c>
      <c r="C9071" s="104" t="inlineStr">
        <is>
          <t>HC-107</t>
        </is>
      </c>
      <c r="D9071" s="104" t="inlineStr">
        <is>
          <t>Sud-Est</t>
        </is>
      </c>
      <c r="E9071" s="104" t="inlineStr">
        <is>
          <t>À emporter</t>
        </is>
      </c>
      <c r="F9071" s="104" t="n">
        <v>31</v>
      </c>
      <c r="G9071" s="159" t="n">
        <v>3813</v>
      </c>
      <c r="H9071" s="159" t="n">
        <v>9558</v>
      </c>
      <c r="I9071" s="160" t="n">
        <v>46965.07</v>
      </c>
      <c r="J9071" s="160" t="n">
        <v>1499.48</v>
      </c>
      <c r="K9071" s="160" t="n">
        <v>45465.59</v>
      </c>
      <c r="L9071" s="160" t="n">
        <v>13646.52</v>
      </c>
    </row>
    <row r="9072">
      <c r="A9072" s="176" t="n">
        <v>46204</v>
      </c>
      <c r="B9072" s="104" t="inlineStr">
        <is>
          <t>2025/26</t>
        </is>
      </c>
      <c r="C9072" s="104" t="inlineStr">
        <is>
          <t>HC-108</t>
        </is>
      </c>
      <c r="D9072" s="104" t="inlineStr">
        <is>
          <t>Sud-Ouest</t>
        </is>
      </c>
      <c r="E9072" s="104" t="inlineStr">
        <is>
          <t>Livraison</t>
        </is>
      </c>
      <c r="F9072" s="104" t="n">
        <v>31</v>
      </c>
      <c r="G9072" s="159" t="n">
        <v>2075</v>
      </c>
      <c r="H9072" s="159" t="n">
        <v>5094</v>
      </c>
      <c r="I9072" s="160" t="n">
        <v>35401.87</v>
      </c>
      <c r="J9072" s="160" t="n">
        <v>2033.1</v>
      </c>
      <c r="K9072" s="160" t="n">
        <v>33368.77</v>
      </c>
      <c r="L9072" s="160" t="n">
        <v>10323.51</v>
      </c>
    </row>
    <row r="9073">
      <c r="A9073" s="176" t="n">
        <v>46204</v>
      </c>
      <c r="B9073" s="104" t="inlineStr">
        <is>
          <t>2025/26</t>
        </is>
      </c>
      <c r="C9073" s="104" t="inlineStr">
        <is>
          <t>HC-108</t>
        </is>
      </c>
      <c r="D9073" s="104" t="inlineStr">
        <is>
          <t>Sud-Ouest</t>
        </is>
      </c>
      <c r="E9073" s="104" t="inlineStr">
        <is>
          <t>Sur place</t>
        </is>
      </c>
      <c r="F9073" s="104" t="n">
        <v>31</v>
      </c>
      <c r="G9073" s="159" t="n">
        <v>3690</v>
      </c>
      <c r="H9073" s="159" t="n">
        <v>9537</v>
      </c>
      <c r="I9073" s="160" t="n">
        <v>50135.54</v>
      </c>
      <c r="J9073" s="160" t="n">
        <v>1402.05</v>
      </c>
      <c r="K9073" s="160" t="n">
        <v>48733.49</v>
      </c>
      <c r="L9073" s="160" t="n">
        <v>14439.07</v>
      </c>
    </row>
    <row r="9074">
      <c r="A9074" s="176" t="n">
        <v>46204</v>
      </c>
      <c r="B9074" s="104" t="inlineStr">
        <is>
          <t>2025/26</t>
        </is>
      </c>
      <c r="C9074" s="104" t="inlineStr">
        <is>
          <t>HC-108</t>
        </is>
      </c>
      <c r="D9074" s="104" t="inlineStr">
        <is>
          <t>Sud-Ouest</t>
        </is>
      </c>
      <c r="E9074" s="104" t="inlineStr">
        <is>
          <t>À emporter</t>
        </is>
      </c>
      <c r="F9074" s="104" t="n">
        <v>30</v>
      </c>
      <c r="G9074" s="159" t="n">
        <v>2827</v>
      </c>
      <c r="H9074" s="159" t="n">
        <v>7255</v>
      </c>
      <c r="I9074" s="160" t="n">
        <v>35222.84</v>
      </c>
      <c r="J9074" s="160" t="n">
        <v>1015.98</v>
      </c>
      <c r="K9074" s="160" t="n">
        <v>34206.86</v>
      </c>
      <c r="L9074" s="160" t="n">
        <v>10241.62</v>
      </c>
    </row>
    <row r="9075">
      <c r="A9075" s="176" t="n">
        <v>46204</v>
      </c>
      <c r="B9075" s="104" t="inlineStr">
        <is>
          <t>2025/26</t>
        </is>
      </c>
      <c r="C9075" s="104" t="inlineStr">
        <is>
          <t>HC-109</t>
        </is>
      </c>
      <c r="D9075" s="104" t="inlineStr">
        <is>
          <t>Île-de-France</t>
        </is>
      </c>
      <c r="E9075" s="104" t="inlineStr">
        <is>
          <t>Livraison</t>
        </is>
      </c>
      <c r="F9075" s="104" t="n">
        <v>31</v>
      </c>
      <c r="G9075" s="159" t="n">
        <v>2504</v>
      </c>
      <c r="H9075" s="159" t="n">
        <v>6360</v>
      </c>
      <c r="I9075" s="160" t="n">
        <v>42643.4</v>
      </c>
      <c r="J9075" s="160" t="n">
        <v>2458.26</v>
      </c>
      <c r="K9075" s="160" t="n">
        <v>40185.14</v>
      </c>
      <c r="L9075" s="160" t="n">
        <v>12405.64</v>
      </c>
    </row>
    <row r="9076">
      <c r="A9076" s="176" t="n">
        <v>46204</v>
      </c>
      <c r="B9076" s="104" t="inlineStr">
        <is>
          <t>2025/26</t>
        </is>
      </c>
      <c r="C9076" s="104" t="inlineStr">
        <is>
          <t>HC-109</t>
        </is>
      </c>
      <c r="D9076" s="104" t="inlineStr">
        <is>
          <t>Île-de-France</t>
        </is>
      </c>
      <c r="E9076" s="104" t="inlineStr">
        <is>
          <t>Sur place</t>
        </is>
      </c>
      <c r="F9076" s="104" t="n">
        <v>30</v>
      </c>
      <c r="G9076" s="159" t="n">
        <v>4605</v>
      </c>
      <c r="H9076" s="159" t="n">
        <v>11781</v>
      </c>
      <c r="I9076" s="160" t="n">
        <v>62356.96</v>
      </c>
      <c r="J9076" s="160" t="n">
        <v>1799.81</v>
      </c>
      <c r="K9076" s="160" t="n">
        <v>60557.15</v>
      </c>
      <c r="L9076" s="160" t="n">
        <v>18189.19</v>
      </c>
    </row>
    <row r="9077">
      <c r="A9077" s="176" t="n">
        <v>46204</v>
      </c>
      <c r="B9077" s="104" t="inlineStr">
        <is>
          <t>2025/26</t>
        </is>
      </c>
      <c r="C9077" s="104" t="inlineStr">
        <is>
          <t>HC-109</t>
        </is>
      </c>
      <c r="D9077" s="104" t="inlineStr">
        <is>
          <t>Île-de-France</t>
        </is>
      </c>
      <c r="E9077" s="104" t="inlineStr">
        <is>
          <t>À emporter</t>
        </is>
      </c>
      <c r="F9077" s="104" t="n">
        <v>30</v>
      </c>
      <c r="G9077" s="159" t="n">
        <v>3458</v>
      </c>
      <c r="H9077" s="159" t="n">
        <v>9046</v>
      </c>
      <c r="I9077" s="160" t="n">
        <v>43093.87</v>
      </c>
      <c r="J9077" s="160" t="n">
        <v>1319.17</v>
      </c>
      <c r="K9077" s="160" t="n">
        <v>41774.7</v>
      </c>
      <c r="L9077" s="160" t="n">
        <v>12431.21</v>
      </c>
    </row>
    <row r="9078">
      <c r="A9078" s="176" t="n">
        <v>46204</v>
      </c>
      <c r="B9078" s="104" t="inlineStr">
        <is>
          <t>2025/26</t>
        </is>
      </c>
      <c r="C9078" s="104" t="inlineStr">
        <is>
          <t>HC-110</t>
        </is>
      </c>
      <c r="D9078" s="104" t="inlineStr">
        <is>
          <t>Nord-Ouest</t>
        </is>
      </c>
      <c r="E9078" s="104" t="inlineStr">
        <is>
          <t>Livraison</t>
        </is>
      </c>
      <c r="F9078" s="104" t="n">
        <v>31</v>
      </c>
      <c r="G9078" s="159" t="n">
        <v>1456</v>
      </c>
      <c r="H9078" s="159" t="n">
        <v>3609</v>
      </c>
      <c r="I9078" s="160" t="n">
        <v>25090.55</v>
      </c>
      <c r="J9078" s="160" t="n">
        <v>1506.16</v>
      </c>
      <c r="K9078" s="160" t="n">
        <v>23584.39</v>
      </c>
      <c r="L9078" s="160" t="n">
        <v>7320.33</v>
      </c>
    </row>
    <row r="9079">
      <c r="A9079" s="176" t="n">
        <v>46204</v>
      </c>
      <c r="B9079" s="104" t="inlineStr">
        <is>
          <t>2025/26</t>
        </is>
      </c>
      <c r="C9079" s="104" t="inlineStr">
        <is>
          <t>HC-110</t>
        </is>
      </c>
      <c r="D9079" s="104" t="inlineStr">
        <is>
          <t>Nord-Ouest</t>
        </is>
      </c>
      <c r="E9079" s="104" t="inlineStr">
        <is>
          <t>Sur place</t>
        </is>
      </c>
      <c r="F9079" s="104" t="n">
        <v>31</v>
      </c>
      <c r="G9079" s="159" t="n">
        <v>2817</v>
      </c>
      <c r="H9079" s="159" t="n">
        <v>7260</v>
      </c>
      <c r="I9079" s="160" t="n">
        <v>38478.9</v>
      </c>
      <c r="J9079" s="160" t="n">
        <v>1031.88</v>
      </c>
      <c r="K9079" s="160" t="n">
        <v>37447.02</v>
      </c>
      <c r="L9079" s="160" t="n">
        <v>11161.34</v>
      </c>
    </row>
    <row r="9080">
      <c r="A9080" s="176" t="n">
        <v>46204</v>
      </c>
      <c r="B9080" s="104" t="inlineStr">
        <is>
          <t>2025/26</t>
        </is>
      </c>
      <c r="C9080" s="104" t="inlineStr">
        <is>
          <t>HC-110</t>
        </is>
      </c>
      <c r="D9080" s="104" t="inlineStr">
        <is>
          <t>Nord-Ouest</t>
        </is>
      </c>
      <c r="E9080" s="104" t="inlineStr">
        <is>
          <t>À emporter</t>
        </is>
      </c>
      <c r="F9080" s="104" t="n">
        <v>31</v>
      </c>
      <c r="G9080" s="159" t="n">
        <v>2216</v>
      </c>
      <c r="H9080" s="159" t="n">
        <v>5666</v>
      </c>
      <c r="I9080" s="160" t="n">
        <v>27722.31</v>
      </c>
      <c r="J9080" s="160" t="n">
        <v>832.62</v>
      </c>
      <c r="K9080" s="160" t="n">
        <v>26889.69</v>
      </c>
      <c r="L9080" s="160" t="n">
        <v>7999.04</v>
      </c>
    </row>
    <row r="9081">
      <c r="A9081" s="176" t="n">
        <v>46204</v>
      </c>
      <c r="B9081" s="104" t="inlineStr">
        <is>
          <t>2025/26</t>
        </is>
      </c>
      <c r="C9081" s="104" t="inlineStr">
        <is>
          <t>HC-111</t>
        </is>
      </c>
      <c r="D9081" s="104" t="inlineStr">
        <is>
          <t>Sud-Est</t>
        </is>
      </c>
      <c r="E9081" s="104" t="inlineStr">
        <is>
          <t>Livraison</t>
        </is>
      </c>
      <c r="F9081" s="104" t="n">
        <v>31</v>
      </c>
      <c r="G9081" s="159" t="n">
        <v>2426</v>
      </c>
      <c r="H9081" s="159" t="n">
        <v>6123</v>
      </c>
      <c r="I9081" s="160" t="n">
        <v>42034.7</v>
      </c>
      <c r="J9081" s="160" t="n">
        <v>2529.07</v>
      </c>
      <c r="K9081" s="160" t="n">
        <v>39505.63</v>
      </c>
      <c r="L9081" s="160" t="n">
        <v>12184.84</v>
      </c>
    </row>
    <row r="9082">
      <c r="A9082" s="176" t="n">
        <v>46204</v>
      </c>
      <c r="B9082" s="104" t="inlineStr">
        <is>
          <t>2025/26</t>
        </is>
      </c>
      <c r="C9082" s="104" t="inlineStr">
        <is>
          <t>HC-111</t>
        </is>
      </c>
      <c r="D9082" s="104" t="inlineStr">
        <is>
          <t>Sud-Est</t>
        </is>
      </c>
      <c r="E9082" s="104" t="inlineStr">
        <is>
          <t>Sur place</t>
        </is>
      </c>
      <c r="F9082" s="104" t="n">
        <v>31</v>
      </c>
      <c r="G9082" s="159" t="n">
        <v>4596</v>
      </c>
      <c r="H9082" s="159" t="n">
        <v>11997</v>
      </c>
      <c r="I9082" s="160" t="n">
        <v>61675.12</v>
      </c>
      <c r="J9082" s="160" t="n">
        <v>2031.69</v>
      </c>
      <c r="K9082" s="160" t="n">
        <v>59643.43</v>
      </c>
      <c r="L9082" s="160" t="n">
        <v>17993.61</v>
      </c>
    </row>
    <row r="9083">
      <c r="A9083" s="176" t="n">
        <v>46204</v>
      </c>
      <c r="B9083" s="104" t="inlineStr">
        <is>
          <t>2025/26</t>
        </is>
      </c>
      <c r="C9083" s="104" t="inlineStr">
        <is>
          <t>HC-111</t>
        </is>
      </c>
      <c r="D9083" s="104" t="inlineStr">
        <is>
          <t>Sud-Est</t>
        </is>
      </c>
      <c r="E9083" s="104" t="inlineStr">
        <is>
          <t>À emporter</t>
        </is>
      </c>
      <c r="F9083" s="104" t="n">
        <v>29</v>
      </c>
      <c r="G9083" s="159" t="n">
        <v>3448</v>
      </c>
      <c r="H9083" s="159" t="n">
        <v>8934</v>
      </c>
      <c r="I9083" s="160" t="n">
        <v>42605.37</v>
      </c>
      <c r="J9083" s="160" t="n">
        <v>1274.02</v>
      </c>
      <c r="K9083" s="160" t="n">
        <v>41331.35</v>
      </c>
      <c r="L9083" s="160" t="n">
        <v>12231.32</v>
      </c>
    </row>
    <row r="9084">
      <c r="A9084" s="176" t="n">
        <v>46204</v>
      </c>
      <c r="B9084" s="104" t="inlineStr">
        <is>
          <t>2025/26</t>
        </is>
      </c>
      <c r="C9084" s="104" t="inlineStr">
        <is>
          <t>HC-112</t>
        </is>
      </c>
      <c r="D9084" s="104" t="inlineStr">
        <is>
          <t>Sud-Ouest</t>
        </is>
      </c>
      <c r="E9084" s="104" t="inlineStr">
        <is>
          <t>Drive</t>
        </is>
      </c>
      <c r="F9084" s="104" t="n">
        <v>30</v>
      </c>
      <c r="G9084" s="159" t="n">
        <v>1028</v>
      </c>
      <c r="H9084" s="159" t="n">
        <v>2599</v>
      </c>
      <c r="I9084" s="160" t="n">
        <v>14740.88</v>
      </c>
      <c r="J9084" s="160" t="n">
        <v>440.39</v>
      </c>
      <c r="K9084" s="160" t="n">
        <v>14300.49</v>
      </c>
      <c r="L9084" s="160" t="n">
        <v>4223.38</v>
      </c>
    </row>
    <row r="9085">
      <c r="A9085" s="176" t="n">
        <v>46204</v>
      </c>
      <c r="B9085" s="104" t="inlineStr">
        <is>
          <t>2025/26</t>
        </is>
      </c>
      <c r="C9085" s="104" t="inlineStr">
        <is>
          <t>HC-112</t>
        </is>
      </c>
      <c r="D9085" s="104" t="inlineStr">
        <is>
          <t>Sud-Ouest</t>
        </is>
      </c>
      <c r="E9085" s="104" t="inlineStr">
        <is>
          <t>Livraison</t>
        </is>
      </c>
      <c r="F9085" s="104" t="n">
        <v>31</v>
      </c>
      <c r="G9085" s="159" t="n">
        <v>1318</v>
      </c>
      <c r="H9085" s="159" t="n">
        <v>3329</v>
      </c>
      <c r="I9085" s="160" t="n">
        <v>22501.17</v>
      </c>
      <c r="J9085" s="160" t="n">
        <v>1362.47</v>
      </c>
      <c r="K9085" s="160" t="n">
        <v>21138.7</v>
      </c>
      <c r="L9085" s="160" t="n">
        <v>6555.47</v>
      </c>
    </row>
    <row r="9086">
      <c r="A9086" s="176" t="n">
        <v>46204</v>
      </c>
      <c r="B9086" s="104" t="inlineStr">
        <is>
          <t>2025/26</t>
        </is>
      </c>
      <c r="C9086" s="104" t="inlineStr">
        <is>
          <t>HC-112</t>
        </is>
      </c>
      <c r="D9086" s="104" t="inlineStr">
        <is>
          <t>Sud-Ouest</t>
        </is>
      </c>
      <c r="E9086" s="104" t="inlineStr">
        <is>
          <t>Sur place</t>
        </is>
      </c>
      <c r="F9086" s="104" t="n">
        <v>31</v>
      </c>
      <c r="G9086" s="159" t="n">
        <v>2447</v>
      </c>
      <c r="H9086" s="159" t="n">
        <v>6132</v>
      </c>
      <c r="I9086" s="160" t="n">
        <v>33048.64</v>
      </c>
      <c r="J9086" s="160" t="n">
        <v>1023.64</v>
      </c>
      <c r="K9086" s="160" t="n">
        <v>32025</v>
      </c>
      <c r="L9086" s="160" t="n">
        <v>9565.9</v>
      </c>
    </row>
    <row r="9087">
      <c r="A9087" s="176" t="n">
        <v>46204</v>
      </c>
      <c r="B9087" s="104" t="inlineStr">
        <is>
          <t>2025/26</t>
        </is>
      </c>
      <c r="C9087" s="104" t="inlineStr">
        <is>
          <t>HC-112</t>
        </is>
      </c>
      <c r="D9087" s="104" t="inlineStr">
        <is>
          <t>Sud-Ouest</t>
        </is>
      </c>
      <c r="E9087" s="104" t="inlineStr">
        <is>
          <t>À emporter</t>
        </is>
      </c>
      <c r="F9087" s="104" t="n">
        <v>31</v>
      </c>
      <c r="G9087" s="159" t="n">
        <v>1868</v>
      </c>
      <c r="H9087" s="159" t="n">
        <v>4686</v>
      </c>
      <c r="I9087" s="160" t="n">
        <v>23171.73</v>
      </c>
      <c r="J9087" s="160" t="n">
        <v>715.8200000000001</v>
      </c>
      <c r="K9087" s="160" t="n">
        <v>22455.91</v>
      </c>
      <c r="L9087" s="160" t="n">
        <v>6754.56</v>
      </c>
    </row>
    <row r="9088">
      <c r="A9088" s="176" t="n">
        <v>46204</v>
      </c>
      <c r="B9088" s="104" t="inlineStr">
        <is>
          <t>2025/26</t>
        </is>
      </c>
      <c r="C9088" s="104" t="inlineStr">
        <is>
          <t>HC-113</t>
        </is>
      </c>
      <c r="D9088" s="104" t="inlineStr">
        <is>
          <t>Île-de-France</t>
        </is>
      </c>
      <c r="E9088" s="104" t="inlineStr">
        <is>
          <t>Drive</t>
        </is>
      </c>
      <c r="F9088" s="104" t="n">
        <v>31</v>
      </c>
      <c r="G9088" s="159" t="n">
        <v>1649</v>
      </c>
      <c r="H9088" s="159" t="n">
        <v>4193</v>
      </c>
      <c r="I9088" s="160" t="n">
        <v>23532.73</v>
      </c>
      <c r="J9088" s="160" t="n">
        <v>679.92</v>
      </c>
      <c r="K9088" s="160" t="n">
        <v>22852.81</v>
      </c>
      <c r="L9088" s="160" t="n">
        <v>6822.36</v>
      </c>
    </row>
    <row r="9089">
      <c r="A9089" s="176" t="n">
        <v>46204</v>
      </c>
      <c r="B9089" s="104" t="inlineStr">
        <is>
          <t>2025/26</t>
        </is>
      </c>
      <c r="C9089" s="104" t="inlineStr">
        <is>
          <t>HC-113</t>
        </is>
      </c>
      <c r="D9089" s="104" t="inlineStr">
        <is>
          <t>Île-de-France</t>
        </is>
      </c>
      <c r="E9089" s="104" t="inlineStr">
        <is>
          <t>Livraison</t>
        </is>
      </c>
      <c r="F9089" s="104" t="n">
        <v>31</v>
      </c>
      <c r="G9089" s="159" t="n">
        <v>2163</v>
      </c>
      <c r="H9089" s="159" t="n">
        <v>5703</v>
      </c>
      <c r="I9089" s="160" t="n">
        <v>36712.97</v>
      </c>
      <c r="J9089" s="160" t="n">
        <v>2184.16</v>
      </c>
      <c r="K9089" s="160" t="n">
        <v>34528.81</v>
      </c>
      <c r="L9089" s="160" t="n">
        <v>10698.28</v>
      </c>
    </row>
    <row r="9090">
      <c r="A9090" s="176" t="n">
        <v>46204</v>
      </c>
      <c r="B9090" s="104" t="inlineStr">
        <is>
          <t>2025/26</t>
        </is>
      </c>
      <c r="C9090" s="104" t="inlineStr">
        <is>
          <t>HC-113</t>
        </is>
      </c>
      <c r="D9090" s="104" t="inlineStr">
        <is>
          <t>Île-de-France</t>
        </is>
      </c>
      <c r="E9090" s="104" t="inlineStr">
        <is>
          <t>Sur place</t>
        </is>
      </c>
      <c r="F9090" s="104" t="n">
        <v>31</v>
      </c>
      <c r="G9090" s="159" t="n">
        <v>3834</v>
      </c>
      <c r="H9090" s="159" t="n">
        <v>9539</v>
      </c>
      <c r="I9090" s="160" t="n">
        <v>52169.64</v>
      </c>
      <c r="J9090" s="160" t="n">
        <v>1592.45</v>
      </c>
      <c r="K9090" s="160" t="n">
        <v>50577.19</v>
      </c>
      <c r="L9090" s="160" t="n">
        <v>14988.43</v>
      </c>
    </row>
    <row r="9091">
      <c r="A9091" s="176" t="n">
        <v>46204</v>
      </c>
      <c r="B9091" s="104" t="inlineStr">
        <is>
          <t>2025/26</t>
        </is>
      </c>
      <c r="C9091" s="104" t="inlineStr">
        <is>
          <t>HC-113</t>
        </is>
      </c>
      <c r="D9091" s="104" t="inlineStr">
        <is>
          <t>Île-de-France</t>
        </is>
      </c>
      <c r="E9091" s="104" t="inlineStr">
        <is>
          <t>À emporter</t>
        </is>
      </c>
      <c r="F9091" s="104" t="n">
        <v>30</v>
      </c>
      <c r="G9091" s="159" t="n">
        <v>2959</v>
      </c>
      <c r="H9091" s="159" t="n">
        <v>7630</v>
      </c>
      <c r="I9091" s="160" t="n">
        <v>37057.63</v>
      </c>
      <c r="J9091" s="160" t="n">
        <v>1163.92</v>
      </c>
      <c r="K9091" s="160" t="n">
        <v>35893.71</v>
      </c>
      <c r="L9091" s="160" t="n">
        <v>10643.76</v>
      </c>
    </row>
    <row r="9092">
      <c r="A9092" s="176" t="n">
        <v>46204</v>
      </c>
      <c r="B9092" s="104" t="inlineStr">
        <is>
          <t>2025/26</t>
        </is>
      </c>
      <c r="C9092" s="104" t="inlineStr">
        <is>
          <t>HC-114</t>
        </is>
      </c>
      <c r="D9092" s="104" t="inlineStr">
        <is>
          <t>Nord-Ouest</t>
        </is>
      </c>
      <c r="E9092" s="104" t="inlineStr">
        <is>
          <t>Drive</t>
        </is>
      </c>
      <c r="F9092" s="104" t="n">
        <v>31</v>
      </c>
      <c r="G9092" s="159" t="n">
        <v>911</v>
      </c>
      <c r="H9092" s="159" t="n">
        <v>2399</v>
      </c>
      <c r="I9092" s="160" t="n">
        <v>13149.77</v>
      </c>
      <c r="J9092" s="160" t="n">
        <v>355.22</v>
      </c>
      <c r="K9092" s="160" t="n">
        <v>12794.55</v>
      </c>
      <c r="L9092" s="160" t="n">
        <v>3809.43</v>
      </c>
    </row>
    <row r="9093">
      <c r="A9093" s="176" t="n">
        <v>46204</v>
      </c>
      <c r="B9093" s="104" t="inlineStr">
        <is>
          <t>2025/26</t>
        </is>
      </c>
      <c r="C9093" s="104" t="inlineStr">
        <is>
          <t>HC-114</t>
        </is>
      </c>
      <c r="D9093" s="104" t="inlineStr">
        <is>
          <t>Nord-Ouest</t>
        </is>
      </c>
      <c r="E9093" s="104" t="inlineStr">
        <is>
          <t>Livraison</t>
        </is>
      </c>
      <c r="F9093" s="104" t="n">
        <v>31</v>
      </c>
      <c r="G9093" s="159" t="n">
        <v>1242</v>
      </c>
      <c r="H9093" s="159" t="n">
        <v>3147</v>
      </c>
      <c r="I9093" s="160" t="n">
        <v>21038.45</v>
      </c>
      <c r="J9093" s="160" t="n">
        <v>1270.2</v>
      </c>
      <c r="K9093" s="160" t="n">
        <v>19768.25</v>
      </c>
      <c r="L9093" s="160" t="n">
        <v>6117.54</v>
      </c>
    </row>
    <row r="9094">
      <c r="A9094" s="176" t="n">
        <v>46204</v>
      </c>
      <c r="B9094" s="104" t="inlineStr">
        <is>
          <t>2025/26</t>
        </is>
      </c>
      <c r="C9094" s="104" t="inlineStr">
        <is>
          <t>HC-114</t>
        </is>
      </c>
      <c r="D9094" s="104" t="inlineStr">
        <is>
          <t>Nord-Ouest</t>
        </is>
      </c>
      <c r="E9094" s="104" t="inlineStr">
        <is>
          <t>Sur place</t>
        </is>
      </c>
      <c r="F9094" s="104" t="n">
        <v>31</v>
      </c>
      <c r="G9094" s="159" t="n">
        <v>2224</v>
      </c>
      <c r="H9094" s="159" t="n">
        <v>5528</v>
      </c>
      <c r="I9094" s="160" t="n">
        <v>30069.95</v>
      </c>
      <c r="J9094" s="160" t="n">
        <v>830.34</v>
      </c>
      <c r="K9094" s="160" t="n">
        <v>29239.61</v>
      </c>
      <c r="L9094" s="160" t="n">
        <v>8666.32</v>
      </c>
    </row>
    <row r="9095">
      <c r="A9095" s="176" t="n">
        <v>46204</v>
      </c>
      <c r="B9095" s="104" t="inlineStr">
        <is>
          <t>2025/26</t>
        </is>
      </c>
      <c r="C9095" s="104" t="inlineStr">
        <is>
          <t>HC-114</t>
        </is>
      </c>
      <c r="D9095" s="104" t="inlineStr">
        <is>
          <t>Nord-Ouest</t>
        </is>
      </c>
      <c r="E9095" s="104" t="inlineStr">
        <is>
          <t>À emporter</t>
        </is>
      </c>
      <c r="F9095" s="104" t="n">
        <v>30</v>
      </c>
      <c r="G9095" s="159" t="n">
        <v>1659</v>
      </c>
      <c r="H9095" s="159" t="n">
        <v>4210</v>
      </c>
      <c r="I9095" s="160" t="n">
        <v>20609.19</v>
      </c>
      <c r="J9095" s="160" t="n">
        <v>628.12</v>
      </c>
      <c r="K9095" s="160" t="n">
        <v>19981.07</v>
      </c>
      <c r="L9095" s="160" t="n">
        <v>6013.17</v>
      </c>
    </row>
    <row r="9096">
      <c r="A9096" s="176" t="n">
        <v>46204</v>
      </c>
      <c r="B9096" s="104" t="inlineStr">
        <is>
          <t>2025/26</t>
        </is>
      </c>
      <c r="C9096" s="104" t="inlineStr">
        <is>
          <t>HC-115</t>
        </is>
      </c>
      <c r="D9096" s="104" t="inlineStr">
        <is>
          <t>Sud-Est</t>
        </is>
      </c>
      <c r="E9096" s="104" t="inlineStr">
        <is>
          <t>Livraison</t>
        </is>
      </c>
      <c r="F9096" s="104" t="n">
        <v>31</v>
      </c>
      <c r="G9096" s="159" t="n">
        <v>2096</v>
      </c>
      <c r="H9096" s="159" t="n">
        <v>5447</v>
      </c>
      <c r="I9096" s="160" t="n">
        <v>36556.19</v>
      </c>
      <c r="J9096" s="160" t="n">
        <v>2266.55</v>
      </c>
      <c r="K9096" s="160" t="n">
        <v>34289.64</v>
      </c>
      <c r="L9096" s="160" t="n">
        <v>14263.57</v>
      </c>
    </row>
    <row r="9097">
      <c r="A9097" s="176" t="n">
        <v>46204</v>
      </c>
      <c r="B9097" s="104" t="inlineStr">
        <is>
          <t>2025/26</t>
        </is>
      </c>
      <c r="C9097" s="104" t="inlineStr">
        <is>
          <t>HC-115</t>
        </is>
      </c>
      <c r="D9097" s="104" t="inlineStr">
        <is>
          <t>Sud-Est</t>
        </is>
      </c>
      <c r="E9097" s="104" t="inlineStr">
        <is>
          <t>Sur place</t>
        </is>
      </c>
      <c r="F9097" s="104" t="n">
        <v>31</v>
      </c>
      <c r="G9097" s="159" t="n">
        <v>4100</v>
      </c>
      <c r="H9097" s="159" t="n">
        <v>10336</v>
      </c>
      <c r="I9097" s="160" t="n">
        <v>54781.7</v>
      </c>
      <c r="J9097" s="160" t="n">
        <v>1618.59</v>
      </c>
      <c r="K9097" s="160" t="n">
        <v>53163.11</v>
      </c>
      <c r="L9097" s="160" t="n">
        <v>21478.8</v>
      </c>
    </row>
    <row r="9098">
      <c r="A9098" s="176" t="n">
        <v>46204</v>
      </c>
      <c r="B9098" s="104" t="inlineStr">
        <is>
          <t>2025/26</t>
        </is>
      </c>
      <c r="C9098" s="104" t="inlineStr">
        <is>
          <t>HC-115</t>
        </is>
      </c>
      <c r="D9098" s="104" t="inlineStr">
        <is>
          <t>Sud-Est</t>
        </is>
      </c>
      <c r="E9098" s="104" t="inlineStr">
        <is>
          <t>À emporter</t>
        </is>
      </c>
      <c r="F9098" s="104" t="n">
        <v>31</v>
      </c>
      <c r="G9098" s="159" t="n">
        <v>3144</v>
      </c>
      <c r="H9098" s="159" t="n">
        <v>7824</v>
      </c>
      <c r="I9098" s="160" t="n">
        <v>39356.8</v>
      </c>
      <c r="J9098" s="160" t="n">
        <v>1122.67</v>
      </c>
      <c r="K9098" s="160" t="n">
        <v>38234.13</v>
      </c>
      <c r="L9098" s="160" t="n">
        <v>15408.65</v>
      </c>
    </row>
    <row r="9099">
      <c r="A9099" s="176" t="n">
        <v>46204</v>
      </c>
      <c r="B9099" s="104" t="inlineStr">
        <is>
          <t>2025/26</t>
        </is>
      </c>
      <c r="C9099" s="104" t="inlineStr">
        <is>
          <t>HC-116</t>
        </is>
      </c>
      <c r="D9099" s="104" t="inlineStr">
        <is>
          <t>Sud-Ouest</t>
        </is>
      </c>
      <c r="E9099" s="104" t="inlineStr">
        <is>
          <t>Livraison</t>
        </is>
      </c>
      <c r="F9099" s="104" t="n">
        <v>31</v>
      </c>
      <c r="G9099" s="159" t="n">
        <v>2315</v>
      </c>
      <c r="H9099" s="159" t="n">
        <v>6051</v>
      </c>
      <c r="I9099" s="160" t="n">
        <v>39992.45</v>
      </c>
      <c r="J9099" s="160" t="n">
        <v>2449.37</v>
      </c>
      <c r="K9099" s="160" t="n">
        <v>37543.08</v>
      </c>
      <c r="L9099" s="160" t="n">
        <v>11651.29</v>
      </c>
    </row>
    <row r="9100">
      <c r="A9100" s="176" t="n">
        <v>46204</v>
      </c>
      <c r="B9100" s="104" t="inlineStr">
        <is>
          <t>2025/26</t>
        </is>
      </c>
      <c r="C9100" s="104" t="inlineStr">
        <is>
          <t>HC-116</t>
        </is>
      </c>
      <c r="D9100" s="104" t="inlineStr">
        <is>
          <t>Sud-Ouest</t>
        </is>
      </c>
      <c r="E9100" s="104" t="inlineStr">
        <is>
          <t>Sur place</t>
        </is>
      </c>
      <c r="F9100" s="104" t="n">
        <v>31</v>
      </c>
      <c r="G9100" s="159" t="n">
        <v>4363</v>
      </c>
      <c r="H9100" s="159" t="n">
        <v>11252</v>
      </c>
      <c r="I9100" s="160" t="n">
        <v>58556.78</v>
      </c>
      <c r="J9100" s="160" t="n">
        <v>1573.61</v>
      </c>
      <c r="K9100" s="160" t="n">
        <v>56983.17</v>
      </c>
      <c r="L9100" s="160" t="n">
        <v>17038.03</v>
      </c>
    </row>
    <row r="9101">
      <c r="A9101" s="176" t="n">
        <v>46204</v>
      </c>
      <c r="B9101" s="104" t="inlineStr">
        <is>
          <t>2025/26</t>
        </is>
      </c>
      <c r="C9101" s="104" t="inlineStr">
        <is>
          <t>HC-116</t>
        </is>
      </c>
      <c r="D9101" s="104" t="inlineStr">
        <is>
          <t>Sud-Ouest</t>
        </is>
      </c>
      <c r="E9101" s="104" t="inlineStr">
        <is>
          <t>À emporter</t>
        </is>
      </c>
      <c r="F9101" s="104" t="n">
        <v>31</v>
      </c>
      <c r="G9101" s="159" t="n">
        <v>3451</v>
      </c>
      <c r="H9101" s="159" t="n">
        <v>9012</v>
      </c>
      <c r="I9101" s="160" t="n">
        <v>42796.86</v>
      </c>
      <c r="J9101" s="160" t="n">
        <v>1209.99</v>
      </c>
      <c r="K9101" s="160" t="n">
        <v>41586.87</v>
      </c>
      <c r="L9101" s="160" t="n">
        <v>12411.7</v>
      </c>
    </row>
    <row r="9102">
      <c r="A9102" s="176" t="n">
        <v>46204</v>
      </c>
      <c r="B9102" s="104" t="inlineStr">
        <is>
          <t>2025/26</t>
        </is>
      </c>
      <c r="C9102" s="104" t="inlineStr">
        <is>
          <t>HC-117</t>
        </is>
      </c>
      <c r="D9102" s="104" t="inlineStr">
        <is>
          <t>Île-de-France</t>
        </is>
      </c>
      <c r="E9102" s="104" t="inlineStr">
        <is>
          <t>Drive</t>
        </is>
      </c>
      <c r="F9102" s="104" t="n">
        <v>31</v>
      </c>
      <c r="G9102" s="159" t="n">
        <v>1454</v>
      </c>
      <c r="H9102" s="159" t="n">
        <v>3741</v>
      </c>
      <c r="I9102" s="160" t="n">
        <v>20732</v>
      </c>
      <c r="J9102" s="160" t="n">
        <v>614.17</v>
      </c>
      <c r="K9102" s="160" t="n">
        <v>20117.83</v>
      </c>
      <c r="L9102" s="160" t="n">
        <v>5976.27</v>
      </c>
    </row>
    <row r="9103">
      <c r="A9103" s="176" t="n">
        <v>46204</v>
      </c>
      <c r="B9103" s="104" t="inlineStr">
        <is>
          <t>2025/26</t>
        </is>
      </c>
      <c r="C9103" s="104" t="inlineStr">
        <is>
          <t>HC-117</t>
        </is>
      </c>
      <c r="D9103" s="104" t="inlineStr">
        <is>
          <t>Île-de-France</t>
        </is>
      </c>
      <c r="E9103" s="104" t="inlineStr">
        <is>
          <t>Livraison</t>
        </is>
      </c>
      <c r="F9103" s="104" t="n">
        <v>31</v>
      </c>
      <c r="G9103" s="159" t="n">
        <v>1754</v>
      </c>
      <c r="H9103" s="159" t="n">
        <v>4426</v>
      </c>
      <c r="I9103" s="160" t="n">
        <v>30365.64</v>
      </c>
      <c r="J9103" s="160" t="n">
        <v>1872.54</v>
      </c>
      <c r="K9103" s="160" t="n">
        <v>28493.1</v>
      </c>
      <c r="L9103" s="160" t="n">
        <v>8817.639999999999</v>
      </c>
    </row>
    <row r="9104">
      <c r="A9104" s="176" t="n">
        <v>46204</v>
      </c>
      <c r="B9104" s="104" t="inlineStr">
        <is>
          <t>2025/26</t>
        </is>
      </c>
      <c r="C9104" s="104" t="inlineStr">
        <is>
          <t>HC-117</t>
        </is>
      </c>
      <c r="D9104" s="104" t="inlineStr">
        <is>
          <t>Île-de-France</t>
        </is>
      </c>
      <c r="E9104" s="104" t="inlineStr">
        <is>
          <t>Sur place</t>
        </is>
      </c>
      <c r="F9104" s="104" t="n">
        <v>31</v>
      </c>
      <c r="G9104" s="159" t="n">
        <v>3443</v>
      </c>
      <c r="H9104" s="159" t="n">
        <v>8529</v>
      </c>
      <c r="I9104" s="160" t="n">
        <v>45964.04</v>
      </c>
      <c r="J9104" s="160" t="n">
        <v>1153.44</v>
      </c>
      <c r="K9104" s="160" t="n">
        <v>44810.6</v>
      </c>
      <c r="L9104" s="160" t="n">
        <v>13331.65</v>
      </c>
    </row>
    <row r="9105">
      <c r="A9105" s="176" t="n">
        <v>46204</v>
      </c>
      <c r="B9105" s="104" t="inlineStr">
        <is>
          <t>2025/26</t>
        </is>
      </c>
      <c r="C9105" s="104" t="inlineStr">
        <is>
          <t>HC-117</t>
        </is>
      </c>
      <c r="D9105" s="104" t="inlineStr">
        <is>
          <t>Île-de-France</t>
        </is>
      </c>
      <c r="E9105" s="104" t="inlineStr">
        <is>
          <t>À emporter</t>
        </is>
      </c>
      <c r="F9105" s="104" t="n">
        <v>31</v>
      </c>
      <c r="G9105" s="159" t="n">
        <v>2652</v>
      </c>
      <c r="H9105" s="159" t="n">
        <v>6888</v>
      </c>
      <c r="I9105" s="160" t="n">
        <v>32425.13</v>
      </c>
      <c r="J9105" s="160" t="n">
        <v>1014.76</v>
      </c>
      <c r="K9105" s="160" t="n">
        <v>31410.37</v>
      </c>
      <c r="L9105" s="160" t="n">
        <v>9322.17</v>
      </c>
    </row>
    <row r="9106">
      <c r="A9106" s="176" t="n">
        <v>46204</v>
      </c>
      <c r="B9106" s="104" t="inlineStr">
        <is>
          <t>2025/26</t>
        </is>
      </c>
      <c r="C9106" s="104" t="inlineStr">
        <is>
          <t>HC-118</t>
        </is>
      </c>
      <c r="D9106" s="104" t="inlineStr">
        <is>
          <t>Nord-Ouest</t>
        </is>
      </c>
      <c r="E9106" s="104" t="inlineStr">
        <is>
          <t>Livraison</t>
        </is>
      </c>
      <c r="F9106" s="104" t="n">
        <v>31</v>
      </c>
      <c r="G9106" s="159" t="n">
        <v>3200</v>
      </c>
      <c r="H9106" s="159" t="n">
        <v>8314</v>
      </c>
      <c r="I9106" s="160" t="n">
        <v>53951.93</v>
      </c>
      <c r="J9106" s="160" t="n">
        <v>3238.18</v>
      </c>
      <c r="K9106" s="160" t="n">
        <v>50713.75</v>
      </c>
      <c r="L9106" s="160" t="n">
        <v>15668.07</v>
      </c>
    </row>
    <row r="9107">
      <c r="A9107" s="176" t="n">
        <v>46204</v>
      </c>
      <c r="B9107" s="104" t="inlineStr">
        <is>
          <t>2025/26</t>
        </is>
      </c>
      <c r="C9107" s="104" t="inlineStr">
        <is>
          <t>HC-118</t>
        </is>
      </c>
      <c r="D9107" s="104" t="inlineStr">
        <is>
          <t>Nord-Ouest</t>
        </is>
      </c>
      <c r="E9107" s="104" t="inlineStr">
        <is>
          <t>Sur place</t>
        </is>
      </c>
      <c r="F9107" s="104" t="n">
        <v>30</v>
      </c>
      <c r="G9107" s="159" t="n">
        <v>5186</v>
      </c>
      <c r="H9107" s="159" t="n">
        <v>12891</v>
      </c>
      <c r="I9107" s="160" t="n">
        <v>69640.64</v>
      </c>
      <c r="J9107" s="160" t="n">
        <v>2206.16</v>
      </c>
      <c r="K9107" s="160" t="n">
        <v>67434.48</v>
      </c>
      <c r="L9107" s="160" t="n">
        <v>20102.04</v>
      </c>
    </row>
    <row r="9108">
      <c r="A9108" s="176" t="n">
        <v>46204</v>
      </c>
      <c r="B9108" s="104" t="inlineStr">
        <is>
          <t>2025/26</t>
        </is>
      </c>
      <c r="C9108" s="104" t="inlineStr">
        <is>
          <t>HC-118</t>
        </is>
      </c>
      <c r="D9108" s="104" t="inlineStr">
        <is>
          <t>Nord-Ouest</t>
        </is>
      </c>
      <c r="E9108" s="104" t="inlineStr">
        <is>
          <t>À emporter</t>
        </is>
      </c>
      <c r="F9108" s="104" t="n">
        <v>29</v>
      </c>
      <c r="G9108" s="159" t="n">
        <v>3932</v>
      </c>
      <c r="H9108" s="159" t="n">
        <v>10019</v>
      </c>
      <c r="I9108" s="160" t="n">
        <v>48921.64</v>
      </c>
      <c r="J9108" s="160" t="n">
        <v>1434.72</v>
      </c>
      <c r="K9108" s="160" t="n">
        <v>47486.92</v>
      </c>
      <c r="L9108" s="160" t="n">
        <v>14117.74</v>
      </c>
    </row>
    <row r="9109">
      <c r="A9109" s="176" t="n">
        <v>46204</v>
      </c>
      <c r="B9109" s="104" t="inlineStr">
        <is>
          <t>2025/26</t>
        </is>
      </c>
      <c r="C9109" s="104" t="inlineStr">
        <is>
          <t>HC-119</t>
        </is>
      </c>
      <c r="D9109" s="104" t="inlineStr">
        <is>
          <t>Sud-Est</t>
        </is>
      </c>
      <c r="E9109" s="104" t="inlineStr">
        <is>
          <t>Livraison</t>
        </is>
      </c>
      <c r="F9109" s="104" t="n">
        <v>31</v>
      </c>
      <c r="G9109" s="159" t="n">
        <v>1862</v>
      </c>
      <c r="H9109" s="159" t="n">
        <v>4755</v>
      </c>
      <c r="I9109" s="160" t="n">
        <v>31613.03</v>
      </c>
      <c r="J9109" s="160" t="n">
        <v>1874.22</v>
      </c>
      <c r="K9109" s="160" t="n">
        <v>29738.81</v>
      </c>
      <c r="L9109" s="160" t="n">
        <v>9216.040000000001</v>
      </c>
    </row>
    <row r="9110">
      <c r="A9110" s="176" t="n">
        <v>46204</v>
      </c>
      <c r="B9110" s="104" t="inlineStr">
        <is>
          <t>2025/26</t>
        </is>
      </c>
      <c r="C9110" s="104" t="inlineStr">
        <is>
          <t>HC-119</t>
        </is>
      </c>
      <c r="D9110" s="104" t="inlineStr">
        <is>
          <t>Sud-Est</t>
        </is>
      </c>
      <c r="E9110" s="104" t="inlineStr">
        <is>
          <t>Sur place</t>
        </is>
      </c>
      <c r="F9110" s="104" t="n">
        <v>31</v>
      </c>
      <c r="G9110" s="159" t="n">
        <v>3367</v>
      </c>
      <c r="H9110" s="159" t="n">
        <v>8476</v>
      </c>
      <c r="I9110" s="160" t="n">
        <v>45917.34</v>
      </c>
      <c r="J9110" s="160" t="n">
        <v>1471.73</v>
      </c>
      <c r="K9110" s="160" t="n">
        <v>44445.61</v>
      </c>
      <c r="L9110" s="160" t="n">
        <v>13246.92</v>
      </c>
    </row>
    <row r="9111">
      <c r="A9111" s="176" t="n">
        <v>46204</v>
      </c>
      <c r="B9111" s="104" t="inlineStr">
        <is>
          <t>2025/26</t>
        </is>
      </c>
      <c r="C9111" s="104" t="inlineStr">
        <is>
          <t>HC-119</t>
        </is>
      </c>
      <c r="D9111" s="104" t="inlineStr">
        <is>
          <t>Sud-Est</t>
        </is>
      </c>
      <c r="E9111" s="104" t="inlineStr">
        <is>
          <t>À emporter</t>
        </is>
      </c>
      <c r="F9111" s="104" t="n">
        <v>31</v>
      </c>
      <c r="G9111" s="159" t="n">
        <v>2629</v>
      </c>
      <c r="H9111" s="159" t="n">
        <v>6535</v>
      </c>
      <c r="I9111" s="160" t="n">
        <v>32676.45</v>
      </c>
      <c r="J9111" s="160" t="n">
        <v>1064</v>
      </c>
      <c r="K9111" s="160" t="n">
        <v>31612.45</v>
      </c>
      <c r="L9111" s="160" t="n">
        <v>9489.9</v>
      </c>
    </row>
    <row r="9112">
      <c r="A9112" s="176" t="n">
        <v>46204</v>
      </c>
      <c r="B9112" s="104" t="inlineStr">
        <is>
          <t>2025/26</t>
        </is>
      </c>
      <c r="C9112" s="104" t="inlineStr">
        <is>
          <t>HC-120</t>
        </is>
      </c>
      <c r="D9112" s="104" t="inlineStr">
        <is>
          <t>Sud-Ouest</t>
        </is>
      </c>
      <c r="E9112" s="104" t="inlineStr">
        <is>
          <t>Drive</t>
        </is>
      </c>
      <c r="F9112" s="104" t="n">
        <v>30</v>
      </c>
      <c r="G9112" s="159" t="n">
        <v>1100</v>
      </c>
      <c r="H9112" s="159" t="n">
        <v>2704</v>
      </c>
      <c r="I9112" s="160" t="n">
        <v>15791.45</v>
      </c>
      <c r="J9112" s="160" t="n">
        <v>519.78</v>
      </c>
      <c r="K9112" s="160" t="n">
        <v>15271.67</v>
      </c>
      <c r="L9112" s="160" t="n">
        <v>4560.04</v>
      </c>
    </row>
    <row r="9113">
      <c r="A9113" s="176" t="n">
        <v>46204</v>
      </c>
      <c r="B9113" s="104" t="inlineStr">
        <is>
          <t>2025/26</t>
        </is>
      </c>
      <c r="C9113" s="104" t="inlineStr">
        <is>
          <t>HC-120</t>
        </is>
      </c>
      <c r="D9113" s="104" t="inlineStr">
        <is>
          <t>Sud-Ouest</t>
        </is>
      </c>
      <c r="E9113" s="104" t="inlineStr">
        <is>
          <t>Livraison</t>
        </is>
      </c>
      <c r="F9113" s="104" t="n">
        <v>31</v>
      </c>
      <c r="G9113" s="159" t="n">
        <v>1473</v>
      </c>
      <c r="H9113" s="159" t="n">
        <v>3754</v>
      </c>
      <c r="I9113" s="160" t="n">
        <v>25313.52</v>
      </c>
      <c r="J9113" s="160" t="n">
        <v>1505.44</v>
      </c>
      <c r="K9113" s="160" t="n">
        <v>23808.08</v>
      </c>
      <c r="L9113" s="160" t="n">
        <v>7366.94</v>
      </c>
    </row>
    <row r="9114">
      <c r="A9114" s="176" t="n">
        <v>46204</v>
      </c>
      <c r="B9114" s="104" t="inlineStr">
        <is>
          <t>2025/26</t>
        </is>
      </c>
      <c r="C9114" s="104" t="inlineStr">
        <is>
          <t>HC-120</t>
        </is>
      </c>
      <c r="D9114" s="104" t="inlineStr">
        <is>
          <t>Sud-Ouest</t>
        </is>
      </c>
      <c r="E9114" s="104" t="inlineStr">
        <is>
          <t>Sur place</t>
        </is>
      </c>
      <c r="F9114" s="104" t="n">
        <v>31</v>
      </c>
      <c r="G9114" s="159" t="n">
        <v>2676</v>
      </c>
      <c r="H9114" s="159" t="n">
        <v>6751</v>
      </c>
      <c r="I9114" s="160" t="n">
        <v>36183.65</v>
      </c>
      <c r="J9114" s="160" t="n">
        <v>1027.17</v>
      </c>
      <c r="K9114" s="160" t="n">
        <v>35156.48</v>
      </c>
      <c r="L9114" s="160" t="n">
        <v>10552.88</v>
      </c>
    </row>
    <row r="9115">
      <c r="A9115" s="176" t="n">
        <v>46204</v>
      </c>
      <c r="B9115" s="104" t="inlineStr">
        <is>
          <t>2025/26</t>
        </is>
      </c>
      <c r="C9115" s="104" t="inlineStr">
        <is>
          <t>HC-120</t>
        </is>
      </c>
      <c r="D9115" s="104" t="inlineStr">
        <is>
          <t>Sud-Ouest</t>
        </is>
      </c>
      <c r="E9115" s="104" t="inlineStr">
        <is>
          <t>À emporter</t>
        </is>
      </c>
      <c r="F9115" s="104" t="n">
        <v>31</v>
      </c>
      <c r="G9115" s="159" t="n">
        <v>2113</v>
      </c>
      <c r="H9115" s="159" t="n">
        <v>5376</v>
      </c>
      <c r="I9115" s="160" t="n">
        <v>26252.34</v>
      </c>
      <c r="J9115" s="160" t="n">
        <v>726.3</v>
      </c>
      <c r="K9115" s="160" t="n">
        <v>25526.04</v>
      </c>
      <c r="L9115" s="160" t="n">
        <v>7517.4</v>
      </c>
    </row>
    <row r="9116">
      <c r="A9116" s="176" t="n">
        <v>46235</v>
      </c>
      <c r="B9116" s="104" t="inlineStr">
        <is>
          <t>2025/26</t>
        </is>
      </c>
      <c r="C9116" s="104" t="inlineStr">
        <is>
          <t>HC-001</t>
        </is>
      </c>
      <c r="D9116" s="104" t="inlineStr">
        <is>
          <t>Île-de-France</t>
        </is>
      </c>
      <c r="E9116" s="104" t="inlineStr">
        <is>
          <t>Livraison</t>
        </is>
      </c>
      <c r="F9116" s="104" t="n">
        <v>31</v>
      </c>
      <c r="G9116" s="159" t="n">
        <v>2460</v>
      </c>
      <c r="H9116" s="159" t="n">
        <v>6241</v>
      </c>
      <c r="I9116" s="160" t="n">
        <v>42411.29</v>
      </c>
      <c r="J9116" s="160" t="n">
        <v>2591.28</v>
      </c>
      <c r="K9116" s="160" t="n">
        <v>39820.01</v>
      </c>
      <c r="L9116" s="160" t="n">
        <v>12438.3</v>
      </c>
    </row>
    <row r="9117">
      <c r="A9117" s="176" t="n">
        <v>46235</v>
      </c>
      <c r="B9117" s="104" t="inlineStr">
        <is>
          <t>2025/26</t>
        </is>
      </c>
      <c r="C9117" s="104" t="inlineStr">
        <is>
          <t>HC-001</t>
        </is>
      </c>
      <c r="D9117" s="104" t="inlineStr">
        <is>
          <t>Île-de-France</t>
        </is>
      </c>
      <c r="E9117" s="104" t="inlineStr">
        <is>
          <t>Sur place</t>
        </is>
      </c>
      <c r="F9117" s="104" t="n">
        <v>31</v>
      </c>
      <c r="G9117" s="159" t="n">
        <v>4599</v>
      </c>
      <c r="H9117" s="159" t="n">
        <v>11711</v>
      </c>
      <c r="I9117" s="160" t="n">
        <v>62048.84</v>
      </c>
      <c r="J9117" s="160" t="n">
        <v>1809.76</v>
      </c>
      <c r="K9117" s="160" t="n">
        <v>60239.08</v>
      </c>
      <c r="L9117" s="160" t="n">
        <v>18001.98</v>
      </c>
    </row>
    <row r="9118">
      <c r="A9118" s="176" t="n">
        <v>46235</v>
      </c>
      <c r="B9118" s="104" t="inlineStr">
        <is>
          <t>2025/26</t>
        </is>
      </c>
      <c r="C9118" s="104" t="inlineStr">
        <is>
          <t>HC-001</t>
        </is>
      </c>
      <c r="D9118" s="104" t="inlineStr">
        <is>
          <t>Île-de-France</t>
        </is>
      </c>
      <c r="E9118" s="104" t="inlineStr">
        <is>
          <t>À emporter</t>
        </is>
      </c>
      <c r="F9118" s="104" t="n">
        <v>31</v>
      </c>
      <c r="G9118" s="159" t="n">
        <v>3499</v>
      </c>
      <c r="H9118" s="159" t="n">
        <v>8757</v>
      </c>
      <c r="I9118" s="160" t="n">
        <v>43242.26</v>
      </c>
      <c r="J9118" s="160" t="n">
        <v>1334.81</v>
      </c>
      <c r="K9118" s="160" t="n">
        <v>41907.45</v>
      </c>
      <c r="L9118" s="160" t="n">
        <v>12482.37</v>
      </c>
    </row>
    <row r="9119">
      <c r="A9119" s="176" t="n">
        <v>46235</v>
      </c>
      <c r="B9119" s="104" t="inlineStr">
        <is>
          <t>2025/26</t>
        </is>
      </c>
      <c r="C9119" s="104" t="inlineStr">
        <is>
          <t>HC-002</t>
        </is>
      </c>
      <c r="D9119" s="104" t="inlineStr">
        <is>
          <t>Nord-Ouest</t>
        </is>
      </c>
      <c r="E9119" s="104" t="inlineStr">
        <is>
          <t>Drive</t>
        </is>
      </c>
      <c r="F9119" s="104" t="n">
        <v>31</v>
      </c>
      <c r="G9119" s="159" t="n">
        <v>1038</v>
      </c>
      <c r="H9119" s="159" t="n">
        <v>2668</v>
      </c>
      <c r="I9119" s="160" t="n">
        <v>14853.35</v>
      </c>
      <c r="J9119" s="160" t="n">
        <v>503.24</v>
      </c>
      <c r="K9119" s="160" t="n">
        <v>14350.11</v>
      </c>
      <c r="L9119" s="160" t="n">
        <v>4244.7</v>
      </c>
    </row>
    <row r="9120">
      <c r="A9120" s="176" t="n">
        <v>46235</v>
      </c>
      <c r="B9120" s="104" t="inlineStr">
        <is>
          <t>2025/26</t>
        </is>
      </c>
      <c r="C9120" s="104" t="inlineStr">
        <is>
          <t>HC-002</t>
        </is>
      </c>
      <c r="D9120" s="104" t="inlineStr">
        <is>
          <t>Nord-Ouest</t>
        </is>
      </c>
      <c r="E9120" s="104" t="inlineStr">
        <is>
          <t>Livraison</t>
        </is>
      </c>
      <c r="F9120" s="104" t="n">
        <v>31</v>
      </c>
      <c r="G9120" s="159" t="n">
        <v>1379</v>
      </c>
      <c r="H9120" s="159" t="n">
        <v>3584</v>
      </c>
      <c r="I9120" s="160" t="n">
        <v>23241.93</v>
      </c>
      <c r="J9120" s="160" t="n">
        <v>1410.33</v>
      </c>
      <c r="K9120" s="160" t="n">
        <v>21831.6</v>
      </c>
      <c r="L9120" s="160" t="n">
        <v>6777.92</v>
      </c>
    </row>
    <row r="9121">
      <c r="A9121" s="176" t="n">
        <v>46235</v>
      </c>
      <c r="B9121" s="104" t="inlineStr">
        <is>
          <t>2025/26</t>
        </is>
      </c>
      <c r="C9121" s="104" t="inlineStr">
        <is>
          <t>HC-002</t>
        </is>
      </c>
      <c r="D9121" s="104" t="inlineStr">
        <is>
          <t>Nord-Ouest</t>
        </is>
      </c>
      <c r="E9121" s="104" t="inlineStr">
        <is>
          <t>Sur place</t>
        </is>
      </c>
      <c r="F9121" s="104" t="n">
        <v>31</v>
      </c>
      <c r="G9121" s="159" t="n">
        <v>2527</v>
      </c>
      <c r="H9121" s="159" t="n">
        <v>6526</v>
      </c>
      <c r="I9121" s="160" t="n">
        <v>33775</v>
      </c>
      <c r="J9121" s="160" t="n">
        <v>1075.42</v>
      </c>
      <c r="K9121" s="160" t="n">
        <v>32699.58</v>
      </c>
      <c r="L9121" s="160" t="n">
        <v>9685.02</v>
      </c>
    </row>
    <row r="9122">
      <c r="A9122" s="176" t="n">
        <v>46235</v>
      </c>
      <c r="B9122" s="104" t="inlineStr">
        <is>
          <t>2025/26</t>
        </is>
      </c>
      <c r="C9122" s="104" t="inlineStr">
        <is>
          <t>HC-002</t>
        </is>
      </c>
      <c r="D9122" s="104" t="inlineStr">
        <is>
          <t>Nord-Ouest</t>
        </is>
      </c>
      <c r="E9122" s="104" t="inlineStr">
        <is>
          <t>À emporter</t>
        </is>
      </c>
      <c r="F9122" s="104" t="n">
        <v>28</v>
      </c>
      <c r="G9122" s="159" t="n">
        <v>1738</v>
      </c>
      <c r="H9122" s="159" t="n">
        <v>4468</v>
      </c>
      <c r="I9122" s="160" t="n">
        <v>21222.39</v>
      </c>
      <c r="J9122" s="160" t="n">
        <v>629.0599999999999</v>
      </c>
      <c r="K9122" s="160" t="n">
        <v>20593.33</v>
      </c>
      <c r="L9122" s="160" t="n">
        <v>6159.86</v>
      </c>
    </row>
    <row r="9123">
      <c r="A9123" s="176" t="n">
        <v>46235</v>
      </c>
      <c r="B9123" s="104" t="inlineStr">
        <is>
          <t>2025/26</t>
        </is>
      </c>
      <c r="C9123" s="104" t="inlineStr">
        <is>
          <t>HC-003</t>
        </is>
      </c>
      <c r="D9123" s="104" t="inlineStr">
        <is>
          <t>Sud-Est</t>
        </is>
      </c>
      <c r="E9123" s="104" t="inlineStr">
        <is>
          <t>Drive</t>
        </is>
      </c>
      <c r="F9123" s="104" t="n">
        <v>31</v>
      </c>
      <c r="G9123" s="159" t="n">
        <v>1446</v>
      </c>
      <c r="H9123" s="159" t="n">
        <v>3851</v>
      </c>
      <c r="I9123" s="160" t="n">
        <v>20596.58</v>
      </c>
      <c r="J9123" s="160" t="n">
        <v>635.76</v>
      </c>
      <c r="K9123" s="160" t="n">
        <v>19960.82</v>
      </c>
      <c r="L9123" s="160" t="n">
        <v>5951.99</v>
      </c>
    </row>
    <row r="9124">
      <c r="A9124" s="176" t="n">
        <v>46235</v>
      </c>
      <c r="B9124" s="104" t="inlineStr">
        <is>
          <t>2025/26</t>
        </is>
      </c>
      <c r="C9124" s="104" t="inlineStr">
        <is>
          <t>HC-003</t>
        </is>
      </c>
      <c r="D9124" s="104" t="inlineStr">
        <is>
          <t>Sud-Est</t>
        </is>
      </c>
      <c r="E9124" s="104" t="inlineStr">
        <is>
          <t>Livraison</t>
        </is>
      </c>
      <c r="F9124" s="104" t="n">
        <v>31</v>
      </c>
      <c r="G9124" s="159" t="n">
        <v>1873</v>
      </c>
      <c r="H9124" s="159" t="n">
        <v>4752</v>
      </c>
      <c r="I9124" s="160" t="n">
        <v>31953.32</v>
      </c>
      <c r="J9124" s="160" t="n">
        <v>1946.02</v>
      </c>
      <c r="K9124" s="160" t="n">
        <v>30007.3</v>
      </c>
      <c r="L9124" s="160" t="n">
        <v>9262.790000000001</v>
      </c>
    </row>
    <row r="9125">
      <c r="A9125" s="176" t="n">
        <v>46235</v>
      </c>
      <c r="B9125" s="104" t="inlineStr">
        <is>
          <t>2025/26</t>
        </is>
      </c>
      <c r="C9125" s="104" t="inlineStr">
        <is>
          <t>HC-003</t>
        </is>
      </c>
      <c r="D9125" s="104" t="inlineStr">
        <is>
          <t>Sud-Est</t>
        </is>
      </c>
      <c r="E9125" s="104" t="inlineStr">
        <is>
          <t>Sur place</t>
        </is>
      </c>
      <c r="F9125" s="104" t="n">
        <v>31</v>
      </c>
      <c r="G9125" s="159" t="n">
        <v>3332</v>
      </c>
      <c r="H9125" s="159" t="n">
        <v>8444</v>
      </c>
      <c r="I9125" s="160" t="n">
        <v>45130.37</v>
      </c>
      <c r="J9125" s="160" t="n">
        <v>1308.43</v>
      </c>
      <c r="K9125" s="160" t="n">
        <v>43821.94</v>
      </c>
      <c r="L9125" s="160" t="n">
        <v>13147.37</v>
      </c>
    </row>
    <row r="9126">
      <c r="A9126" s="176" t="n">
        <v>46235</v>
      </c>
      <c r="B9126" s="104" t="inlineStr">
        <is>
          <t>2025/26</t>
        </is>
      </c>
      <c r="C9126" s="104" t="inlineStr">
        <is>
          <t>HC-003</t>
        </is>
      </c>
      <c r="D9126" s="104" t="inlineStr">
        <is>
          <t>Sud-Est</t>
        </is>
      </c>
      <c r="E9126" s="104" t="inlineStr">
        <is>
          <t>À emporter</t>
        </is>
      </c>
      <c r="F9126" s="104" t="n">
        <v>30</v>
      </c>
      <c r="G9126" s="159" t="n">
        <v>2535</v>
      </c>
      <c r="H9126" s="159" t="n">
        <v>6390</v>
      </c>
      <c r="I9126" s="160" t="n">
        <v>31402.28</v>
      </c>
      <c r="J9126" s="160" t="n">
        <v>887.73</v>
      </c>
      <c r="K9126" s="160" t="n">
        <v>30514.55</v>
      </c>
      <c r="L9126" s="160" t="n">
        <v>9076.719999999999</v>
      </c>
    </row>
    <row r="9127">
      <c r="A9127" s="176" t="n">
        <v>46235</v>
      </c>
      <c r="B9127" s="104" t="inlineStr">
        <is>
          <t>2025/26</t>
        </is>
      </c>
      <c r="C9127" s="104" t="inlineStr">
        <is>
          <t>HC-004</t>
        </is>
      </c>
      <c r="D9127" s="104" t="inlineStr">
        <is>
          <t>Sud-Ouest</t>
        </is>
      </c>
      <c r="E9127" s="104" t="inlineStr">
        <is>
          <t>Drive</t>
        </is>
      </c>
      <c r="F9127" s="104" t="n">
        <v>30</v>
      </c>
      <c r="G9127" s="159" t="n">
        <v>1404</v>
      </c>
      <c r="H9127" s="159" t="n">
        <v>3676</v>
      </c>
      <c r="I9127" s="160" t="n">
        <v>20008.62</v>
      </c>
      <c r="J9127" s="160" t="n">
        <v>621.54</v>
      </c>
      <c r="K9127" s="160" t="n">
        <v>19387.08</v>
      </c>
      <c r="L9127" s="160" t="n">
        <v>5766.5</v>
      </c>
    </row>
    <row r="9128">
      <c r="A9128" s="176" t="n">
        <v>46235</v>
      </c>
      <c r="B9128" s="104" t="inlineStr">
        <is>
          <t>2025/26</t>
        </is>
      </c>
      <c r="C9128" s="104" t="inlineStr">
        <is>
          <t>HC-004</t>
        </is>
      </c>
      <c r="D9128" s="104" t="inlineStr">
        <is>
          <t>Sud-Ouest</t>
        </is>
      </c>
      <c r="E9128" s="104" t="inlineStr">
        <is>
          <t>Livraison</t>
        </is>
      </c>
      <c r="F9128" s="104" t="n">
        <v>31</v>
      </c>
      <c r="G9128" s="159" t="n">
        <v>1858</v>
      </c>
      <c r="H9128" s="159" t="n">
        <v>4826</v>
      </c>
      <c r="I9128" s="160" t="n">
        <v>31730.26</v>
      </c>
      <c r="J9128" s="160" t="n">
        <v>2010.2</v>
      </c>
      <c r="K9128" s="160" t="n">
        <v>29720.06</v>
      </c>
      <c r="L9128" s="160" t="n">
        <v>9191.51</v>
      </c>
    </row>
    <row r="9129">
      <c r="A9129" s="176" t="n">
        <v>46235</v>
      </c>
      <c r="B9129" s="104" t="inlineStr">
        <is>
          <t>2025/26</t>
        </is>
      </c>
      <c r="C9129" s="104" t="inlineStr">
        <is>
          <t>HC-004</t>
        </is>
      </c>
      <c r="D9129" s="104" t="inlineStr">
        <is>
          <t>Sud-Ouest</t>
        </is>
      </c>
      <c r="E9129" s="104" t="inlineStr">
        <is>
          <t>Sur place</t>
        </is>
      </c>
      <c r="F9129" s="104" t="n">
        <v>31</v>
      </c>
      <c r="G9129" s="159" t="n">
        <v>3479</v>
      </c>
      <c r="H9129" s="159" t="n">
        <v>8846</v>
      </c>
      <c r="I9129" s="160" t="n">
        <v>47200.74</v>
      </c>
      <c r="J9129" s="160" t="n">
        <v>1495.2</v>
      </c>
      <c r="K9129" s="160" t="n">
        <v>45705.54</v>
      </c>
      <c r="L9129" s="160" t="n">
        <v>13562.64</v>
      </c>
    </row>
    <row r="9130">
      <c r="A9130" s="176" t="n">
        <v>46235</v>
      </c>
      <c r="B9130" s="104" t="inlineStr">
        <is>
          <t>2025/26</t>
        </is>
      </c>
      <c r="C9130" s="104" t="inlineStr">
        <is>
          <t>HC-004</t>
        </is>
      </c>
      <c r="D9130" s="104" t="inlineStr">
        <is>
          <t>Sud-Ouest</t>
        </is>
      </c>
      <c r="E9130" s="104" t="inlineStr">
        <is>
          <t>À emporter</t>
        </is>
      </c>
      <c r="F9130" s="104" t="n">
        <v>31</v>
      </c>
      <c r="G9130" s="159" t="n">
        <v>2663</v>
      </c>
      <c r="H9130" s="159" t="n">
        <v>6690</v>
      </c>
      <c r="I9130" s="160" t="n">
        <v>33273.95</v>
      </c>
      <c r="J9130" s="160" t="n">
        <v>1018.48</v>
      </c>
      <c r="K9130" s="160" t="n">
        <v>32255.47</v>
      </c>
      <c r="L9130" s="160" t="n">
        <v>9643.25</v>
      </c>
    </row>
    <row r="9131">
      <c r="A9131" s="176" t="n">
        <v>46235</v>
      </c>
      <c r="B9131" s="104" t="inlineStr">
        <is>
          <t>2025/26</t>
        </is>
      </c>
      <c r="C9131" s="104" t="inlineStr">
        <is>
          <t>HC-005</t>
        </is>
      </c>
      <c r="D9131" s="104" t="inlineStr">
        <is>
          <t>Île-de-France</t>
        </is>
      </c>
      <c r="E9131" s="104" t="inlineStr">
        <is>
          <t>Livraison</t>
        </is>
      </c>
      <c r="F9131" s="104" t="n">
        <v>30</v>
      </c>
      <c r="G9131" s="159" t="n">
        <v>2160</v>
      </c>
      <c r="H9131" s="159" t="n">
        <v>5654</v>
      </c>
      <c r="I9131" s="160" t="n">
        <v>36968.29</v>
      </c>
      <c r="J9131" s="160" t="n">
        <v>2128.34</v>
      </c>
      <c r="K9131" s="160" t="n">
        <v>34839.95</v>
      </c>
      <c r="L9131" s="160" t="n">
        <v>10733.52</v>
      </c>
    </row>
    <row r="9132">
      <c r="A9132" s="176" t="n">
        <v>46235</v>
      </c>
      <c r="B9132" s="104" t="inlineStr">
        <is>
          <t>2025/26</t>
        </is>
      </c>
      <c r="C9132" s="104" t="inlineStr">
        <is>
          <t>HC-005</t>
        </is>
      </c>
      <c r="D9132" s="104" t="inlineStr">
        <is>
          <t>Île-de-France</t>
        </is>
      </c>
      <c r="E9132" s="104" t="inlineStr">
        <is>
          <t>Sur place</t>
        </is>
      </c>
      <c r="F9132" s="104" t="n">
        <v>31</v>
      </c>
      <c r="G9132" s="159" t="n">
        <v>4168</v>
      </c>
      <c r="H9132" s="159" t="n">
        <v>10696</v>
      </c>
      <c r="I9132" s="160" t="n">
        <v>56094</v>
      </c>
      <c r="J9132" s="160" t="n">
        <v>1856.49</v>
      </c>
      <c r="K9132" s="160" t="n">
        <v>54237.51</v>
      </c>
      <c r="L9132" s="160" t="n">
        <v>16099.84</v>
      </c>
    </row>
    <row r="9133">
      <c r="A9133" s="176" t="n">
        <v>46235</v>
      </c>
      <c r="B9133" s="104" t="inlineStr">
        <is>
          <t>2025/26</t>
        </is>
      </c>
      <c r="C9133" s="104" t="inlineStr">
        <is>
          <t>HC-005</t>
        </is>
      </c>
      <c r="D9133" s="104" t="inlineStr">
        <is>
          <t>Île-de-France</t>
        </is>
      </c>
      <c r="E9133" s="104" t="inlineStr">
        <is>
          <t>À emporter</t>
        </is>
      </c>
      <c r="F9133" s="104" t="n">
        <v>31</v>
      </c>
      <c r="G9133" s="159" t="n">
        <v>3137</v>
      </c>
      <c r="H9133" s="159" t="n">
        <v>7892</v>
      </c>
      <c r="I9133" s="160" t="n">
        <v>39190.04</v>
      </c>
      <c r="J9133" s="160" t="n">
        <v>1146.24</v>
      </c>
      <c r="K9133" s="160" t="n">
        <v>38043.8</v>
      </c>
      <c r="L9133" s="160" t="n">
        <v>11346.17</v>
      </c>
    </row>
    <row r="9134">
      <c r="A9134" s="176" t="n">
        <v>46235</v>
      </c>
      <c r="B9134" s="104" t="inlineStr">
        <is>
          <t>2025/26</t>
        </is>
      </c>
      <c r="C9134" s="104" t="inlineStr">
        <is>
          <t>HC-006</t>
        </is>
      </c>
      <c r="D9134" s="104" t="inlineStr">
        <is>
          <t>Nord-Ouest</t>
        </is>
      </c>
      <c r="E9134" s="104" t="inlineStr">
        <is>
          <t>Livraison</t>
        </is>
      </c>
      <c r="F9134" s="104" t="n">
        <v>31</v>
      </c>
      <c r="G9134" s="159" t="n">
        <v>1547</v>
      </c>
      <c r="H9134" s="159" t="n">
        <v>3999</v>
      </c>
      <c r="I9134" s="160" t="n">
        <v>26654.09</v>
      </c>
      <c r="J9134" s="160" t="n">
        <v>1585.05</v>
      </c>
      <c r="K9134" s="160" t="n">
        <v>25069.04</v>
      </c>
      <c r="L9134" s="160" t="n">
        <v>7736.94</v>
      </c>
    </row>
    <row r="9135">
      <c r="A9135" s="176" t="n">
        <v>46235</v>
      </c>
      <c r="B9135" s="104" t="inlineStr">
        <is>
          <t>2025/26</t>
        </is>
      </c>
      <c r="C9135" s="104" t="inlineStr">
        <is>
          <t>HC-006</t>
        </is>
      </c>
      <c r="D9135" s="104" t="inlineStr">
        <is>
          <t>Nord-Ouest</t>
        </is>
      </c>
      <c r="E9135" s="104" t="inlineStr">
        <is>
          <t>Sur place</t>
        </is>
      </c>
      <c r="F9135" s="104" t="n">
        <v>31</v>
      </c>
      <c r="G9135" s="159" t="n">
        <v>2784</v>
      </c>
      <c r="H9135" s="159" t="n">
        <v>7151</v>
      </c>
      <c r="I9135" s="160" t="n">
        <v>37884.74</v>
      </c>
      <c r="J9135" s="160" t="n">
        <v>1154.86</v>
      </c>
      <c r="K9135" s="160" t="n">
        <v>36729.88</v>
      </c>
      <c r="L9135" s="160" t="n">
        <v>10942.09</v>
      </c>
    </row>
    <row r="9136">
      <c r="A9136" s="176" t="n">
        <v>46235</v>
      </c>
      <c r="B9136" s="104" t="inlineStr">
        <is>
          <t>2025/26</t>
        </is>
      </c>
      <c r="C9136" s="104" t="inlineStr">
        <is>
          <t>HC-006</t>
        </is>
      </c>
      <c r="D9136" s="104" t="inlineStr">
        <is>
          <t>Nord-Ouest</t>
        </is>
      </c>
      <c r="E9136" s="104" t="inlineStr">
        <is>
          <t>À emporter</t>
        </is>
      </c>
      <c r="F9136" s="104" t="n">
        <v>31</v>
      </c>
      <c r="G9136" s="159" t="n">
        <v>2214</v>
      </c>
      <c r="H9136" s="159" t="n">
        <v>5734</v>
      </c>
      <c r="I9136" s="160" t="n">
        <v>27470.15</v>
      </c>
      <c r="J9136" s="160" t="n">
        <v>696.88</v>
      </c>
      <c r="K9136" s="160" t="n">
        <v>26773.27</v>
      </c>
      <c r="L9136" s="160" t="n">
        <v>7988.29</v>
      </c>
    </row>
    <row r="9137">
      <c r="A9137" s="176" t="n">
        <v>46235</v>
      </c>
      <c r="B9137" s="104" t="inlineStr">
        <is>
          <t>2025/26</t>
        </is>
      </c>
      <c r="C9137" s="104" t="inlineStr">
        <is>
          <t>HC-007</t>
        </is>
      </c>
      <c r="D9137" s="104" t="inlineStr">
        <is>
          <t>Sud-Est</t>
        </is>
      </c>
      <c r="E9137" s="104" t="inlineStr">
        <is>
          <t>Livraison</t>
        </is>
      </c>
      <c r="F9137" s="104" t="n">
        <v>31</v>
      </c>
      <c r="G9137" s="159" t="n">
        <v>1614</v>
      </c>
      <c r="H9137" s="159" t="n">
        <v>4050</v>
      </c>
      <c r="I9137" s="160" t="n">
        <v>27982.91</v>
      </c>
      <c r="J9137" s="160" t="n">
        <v>1636.33</v>
      </c>
      <c r="K9137" s="160" t="n">
        <v>26346.58</v>
      </c>
      <c r="L9137" s="160" t="n">
        <v>8867.98</v>
      </c>
    </row>
    <row r="9138">
      <c r="A9138" s="176" t="n">
        <v>46235</v>
      </c>
      <c r="B9138" s="104" t="inlineStr">
        <is>
          <t>2025/26</t>
        </is>
      </c>
      <c r="C9138" s="104" t="inlineStr">
        <is>
          <t>HC-007</t>
        </is>
      </c>
      <c r="D9138" s="104" t="inlineStr">
        <is>
          <t>Sud-Est</t>
        </is>
      </c>
      <c r="E9138" s="104" t="inlineStr">
        <is>
          <t>Sur place</t>
        </is>
      </c>
      <c r="F9138" s="104" t="n">
        <v>31</v>
      </c>
      <c r="G9138" s="159" t="n">
        <v>2933</v>
      </c>
      <c r="H9138" s="159" t="n">
        <v>7563</v>
      </c>
      <c r="I9138" s="160" t="n">
        <v>39397.29</v>
      </c>
      <c r="J9138" s="160" t="n">
        <v>1099.37</v>
      </c>
      <c r="K9138" s="160" t="n">
        <v>38297.92</v>
      </c>
      <c r="L9138" s="160" t="n">
        <v>12380.5</v>
      </c>
    </row>
    <row r="9139">
      <c r="A9139" s="176" t="n">
        <v>46235</v>
      </c>
      <c r="B9139" s="104" t="inlineStr">
        <is>
          <t>2025/26</t>
        </is>
      </c>
      <c r="C9139" s="104" t="inlineStr">
        <is>
          <t>HC-007</t>
        </is>
      </c>
      <c r="D9139" s="104" t="inlineStr">
        <is>
          <t>Sud-Est</t>
        </is>
      </c>
      <c r="E9139" s="104" t="inlineStr">
        <is>
          <t>À emporter</t>
        </is>
      </c>
      <c r="F9139" s="104" t="n">
        <v>31</v>
      </c>
      <c r="G9139" s="159" t="n">
        <v>2333</v>
      </c>
      <c r="H9139" s="159" t="n">
        <v>6050</v>
      </c>
      <c r="I9139" s="160" t="n">
        <v>29147.79</v>
      </c>
      <c r="J9139" s="160" t="n">
        <v>863.26</v>
      </c>
      <c r="K9139" s="160" t="n">
        <v>28284.53</v>
      </c>
      <c r="L9139" s="160" t="n">
        <v>9263.120000000001</v>
      </c>
    </row>
    <row r="9140">
      <c r="A9140" s="176" t="n">
        <v>46235</v>
      </c>
      <c r="B9140" s="104" t="inlineStr">
        <is>
          <t>2025/26</t>
        </is>
      </c>
      <c r="C9140" s="104" t="inlineStr">
        <is>
          <t>HC-008</t>
        </is>
      </c>
      <c r="D9140" s="104" t="inlineStr">
        <is>
          <t>Sud-Ouest</t>
        </is>
      </c>
      <c r="E9140" s="104" t="inlineStr">
        <is>
          <t>Livraison</t>
        </is>
      </c>
      <c r="F9140" s="104" t="n">
        <v>31</v>
      </c>
      <c r="G9140" s="159" t="n">
        <v>2553</v>
      </c>
      <c r="H9140" s="159" t="n">
        <v>6631</v>
      </c>
      <c r="I9140" s="160" t="n">
        <v>44307.7</v>
      </c>
      <c r="J9140" s="160" t="n">
        <v>2678.57</v>
      </c>
      <c r="K9140" s="160" t="n">
        <v>41629.13</v>
      </c>
      <c r="L9140" s="160" t="n">
        <v>12950.9</v>
      </c>
    </row>
    <row r="9141">
      <c r="A9141" s="176" t="n">
        <v>46235</v>
      </c>
      <c r="B9141" s="104" t="inlineStr">
        <is>
          <t>2025/26</t>
        </is>
      </c>
      <c r="C9141" s="104" t="inlineStr">
        <is>
          <t>HC-008</t>
        </is>
      </c>
      <c r="D9141" s="104" t="inlineStr">
        <is>
          <t>Sud-Ouest</t>
        </is>
      </c>
      <c r="E9141" s="104" t="inlineStr">
        <is>
          <t>Sur place</t>
        </is>
      </c>
      <c r="F9141" s="104" t="n">
        <v>30</v>
      </c>
      <c r="G9141" s="159" t="n">
        <v>4524</v>
      </c>
      <c r="H9141" s="159" t="n">
        <v>11944</v>
      </c>
      <c r="I9141" s="160" t="n">
        <v>60741.63</v>
      </c>
      <c r="J9141" s="160" t="n">
        <v>1741.28</v>
      </c>
      <c r="K9141" s="160" t="n">
        <v>59000.35</v>
      </c>
      <c r="L9141" s="160" t="n">
        <v>17648.66</v>
      </c>
    </row>
    <row r="9142">
      <c r="A9142" s="176" t="n">
        <v>46235</v>
      </c>
      <c r="B9142" s="104" t="inlineStr">
        <is>
          <t>2025/26</t>
        </is>
      </c>
      <c r="C9142" s="104" t="inlineStr">
        <is>
          <t>HC-008</t>
        </is>
      </c>
      <c r="D9142" s="104" t="inlineStr">
        <is>
          <t>Sud-Ouest</t>
        </is>
      </c>
      <c r="E9142" s="104" t="inlineStr">
        <is>
          <t>À emporter</t>
        </is>
      </c>
      <c r="F9142" s="104" t="n">
        <v>31</v>
      </c>
      <c r="G9142" s="159" t="n">
        <v>3667</v>
      </c>
      <c r="H9142" s="159" t="n">
        <v>9251</v>
      </c>
      <c r="I9142" s="160" t="n">
        <v>45415.24</v>
      </c>
      <c r="J9142" s="160" t="n">
        <v>1348.57</v>
      </c>
      <c r="K9142" s="160" t="n">
        <v>44066.67</v>
      </c>
      <c r="L9142" s="160" t="n">
        <v>13130.35</v>
      </c>
    </row>
    <row r="9143">
      <c r="A9143" s="176" t="n">
        <v>46235</v>
      </c>
      <c r="B9143" s="104" t="inlineStr">
        <is>
          <t>2025/26</t>
        </is>
      </c>
      <c r="C9143" s="104" t="inlineStr">
        <is>
          <t>HC-009</t>
        </is>
      </c>
      <c r="D9143" s="104" t="inlineStr">
        <is>
          <t>Île-de-France</t>
        </is>
      </c>
      <c r="E9143" s="104" t="inlineStr">
        <is>
          <t>Livraison</t>
        </is>
      </c>
      <c r="F9143" s="104" t="n">
        <v>31</v>
      </c>
      <c r="G9143" s="159" t="n">
        <v>2650</v>
      </c>
      <c r="H9143" s="159" t="n">
        <v>6777</v>
      </c>
      <c r="I9143" s="160" t="n">
        <v>44385.34</v>
      </c>
      <c r="J9143" s="160" t="n">
        <v>2508.75</v>
      </c>
      <c r="K9143" s="160" t="n">
        <v>41876.59</v>
      </c>
      <c r="L9143" s="160" t="n">
        <v>13028.77</v>
      </c>
    </row>
    <row r="9144">
      <c r="A9144" s="176" t="n">
        <v>46235</v>
      </c>
      <c r="B9144" s="104" t="inlineStr">
        <is>
          <t>2025/26</t>
        </is>
      </c>
      <c r="C9144" s="104" t="inlineStr">
        <is>
          <t>HC-009</t>
        </is>
      </c>
      <c r="D9144" s="104" t="inlineStr">
        <is>
          <t>Île-de-France</t>
        </is>
      </c>
      <c r="E9144" s="104" t="inlineStr">
        <is>
          <t>Sur place</t>
        </is>
      </c>
      <c r="F9144" s="104" t="n">
        <v>31</v>
      </c>
      <c r="G9144" s="159" t="n">
        <v>4540</v>
      </c>
      <c r="H9144" s="159" t="n">
        <v>11421</v>
      </c>
      <c r="I9144" s="160" t="n">
        <v>61148.6</v>
      </c>
      <c r="J9144" s="160" t="n">
        <v>2014.1</v>
      </c>
      <c r="K9144" s="160" t="n">
        <v>59134.5</v>
      </c>
      <c r="L9144" s="160" t="n">
        <v>17678.23</v>
      </c>
    </row>
    <row r="9145">
      <c r="A9145" s="176" t="n">
        <v>46235</v>
      </c>
      <c r="B9145" s="104" t="inlineStr">
        <is>
          <t>2025/26</t>
        </is>
      </c>
      <c r="C9145" s="104" t="inlineStr">
        <is>
          <t>HC-009</t>
        </is>
      </c>
      <c r="D9145" s="104" t="inlineStr">
        <is>
          <t>Île-de-France</t>
        </is>
      </c>
      <c r="E9145" s="104" t="inlineStr">
        <is>
          <t>À emporter</t>
        </is>
      </c>
      <c r="F9145" s="104" t="n">
        <v>28</v>
      </c>
      <c r="G9145" s="159" t="n">
        <v>3023</v>
      </c>
      <c r="H9145" s="159" t="n">
        <v>7884</v>
      </c>
      <c r="I9145" s="160" t="n">
        <v>37871.88</v>
      </c>
      <c r="J9145" s="160" t="n">
        <v>1124.96</v>
      </c>
      <c r="K9145" s="160" t="n">
        <v>36746.92</v>
      </c>
      <c r="L9145" s="160" t="n">
        <v>10940.27</v>
      </c>
    </row>
    <row r="9146">
      <c r="A9146" s="176" t="n">
        <v>46235</v>
      </c>
      <c r="B9146" s="104" t="inlineStr">
        <is>
          <t>2025/26</t>
        </is>
      </c>
      <c r="C9146" s="104" t="inlineStr">
        <is>
          <t>HC-010</t>
        </is>
      </c>
      <c r="D9146" s="104" t="inlineStr">
        <is>
          <t>Nord-Ouest</t>
        </is>
      </c>
      <c r="E9146" s="104" t="inlineStr">
        <is>
          <t>Drive</t>
        </is>
      </c>
      <c r="F9146" s="104" t="n">
        <v>31</v>
      </c>
      <c r="G9146" s="159" t="n">
        <v>2159</v>
      </c>
      <c r="H9146" s="159" t="n">
        <v>5426</v>
      </c>
      <c r="I9146" s="160" t="n">
        <v>31099.42</v>
      </c>
      <c r="J9146" s="160" t="n">
        <v>1106.54</v>
      </c>
      <c r="K9146" s="160" t="n">
        <v>29992.88</v>
      </c>
      <c r="L9146" s="160" t="n">
        <v>8891.200000000001</v>
      </c>
    </row>
    <row r="9147">
      <c r="A9147" s="176" t="n">
        <v>46235</v>
      </c>
      <c r="B9147" s="104" t="inlineStr">
        <is>
          <t>2025/26</t>
        </is>
      </c>
      <c r="C9147" s="104" t="inlineStr">
        <is>
          <t>HC-010</t>
        </is>
      </c>
      <c r="D9147" s="104" t="inlineStr">
        <is>
          <t>Nord-Ouest</t>
        </is>
      </c>
      <c r="E9147" s="104" t="inlineStr">
        <is>
          <t>Livraison</t>
        </is>
      </c>
      <c r="F9147" s="104" t="n">
        <v>31</v>
      </c>
      <c r="G9147" s="159" t="n">
        <v>2963</v>
      </c>
      <c r="H9147" s="159" t="n">
        <v>7394</v>
      </c>
      <c r="I9147" s="160" t="n">
        <v>49923.46</v>
      </c>
      <c r="J9147" s="160" t="n">
        <v>2929.63</v>
      </c>
      <c r="K9147" s="160" t="n">
        <v>46993.83</v>
      </c>
      <c r="L9147" s="160" t="n">
        <v>14497.06</v>
      </c>
    </row>
    <row r="9148">
      <c r="A9148" s="176" t="n">
        <v>46235</v>
      </c>
      <c r="B9148" s="104" t="inlineStr">
        <is>
          <t>2025/26</t>
        </is>
      </c>
      <c r="C9148" s="104" t="inlineStr">
        <is>
          <t>HC-010</t>
        </is>
      </c>
      <c r="D9148" s="104" t="inlineStr">
        <is>
          <t>Nord-Ouest</t>
        </is>
      </c>
      <c r="E9148" s="104" t="inlineStr">
        <is>
          <t>Sur place</t>
        </is>
      </c>
      <c r="F9148" s="104" t="n">
        <v>30</v>
      </c>
      <c r="G9148" s="159" t="n">
        <v>4931</v>
      </c>
      <c r="H9148" s="159" t="n">
        <v>12529</v>
      </c>
      <c r="I9148" s="160" t="n">
        <v>66358.78</v>
      </c>
      <c r="J9148" s="160" t="n">
        <v>1730</v>
      </c>
      <c r="K9148" s="160" t="n">
        <v>64628.78</v>
      </c>
      <c r="L9148" s="160" t="n">
        <v>19317.89</v>
      </c>
    </row>
    <row r="9149">
      <c r="A9149" s="176" t="n">
        <v>46235</v>
      </c>
      <c r="B9149" s="104" t="inlineStr">
        <is>
          <t>2025/26</t>
        </is>
      </c>
      <c r="C9149" s="104" t="inlineStr">
        <is>
          <t>HC-010</t>
        </is>
      </c>
      <c r="D9149" s="104" t="inlineStr">
        <is>
          <t>Nord-Ouest</t>
        </is>
      </c>
      <c r="E9149" s="104" t="inlineStr">
        <is>
          <t>À emporter</t>
        </is>
      </c>
      <c r="F9149" s="104" t="n">
        <v>30</v>
      </c>
      <c r="G9149" s="159" t="n">
        <v>3984</v>
      </c>
      <c r="H9149" s="159" t="n">
        <v>10534</v>
      </c>
      <c r="I9149" s="160" t="n">
        <v>49775.54</v>
      </c>
      <c r="J9149" s="160" t="n">
        <v>1633.68</v>
      </c>
      <c r="K9149" s="160" t="n">
        <v>48141.86</v>
      </c>
      <c r="L9149" s="160" t="n">
        <v>14275.42</v>
      </c>
    </row>
    <row r="9150">
      <c r="A9150" s="176" t="n">
        <v>46235</v>
      </c>
      <c r="B9150" s="104" t="inlineStr">
        <is>
          <t>2025/26</t>
        </is>
      </c>
      <c r="C9150" s="104" t="inlineStr">
        <is>
          <t>HC-011</t>
        </is>
      </c>
      <c r="D9150" s="104" t="inlineStr">
        <is>
          <t>Sud-Est</t>
        </is>
      </c>
      <c r="E9150" s="104" t="inlineStr">
        <is>
          <t>Livraison</t>
        </is>
      </c>
      <c r="F9150" s="104" t="n">
        <v>31</v>
      </c>
      <c r="G9150" s="159" t="n">
        <v>2863</v>
      </c>
      <c r="H9150" s="159" t="n">
        <v>7359</v>
      </c>
      <c r="I9150" s="160" t="n">
        <v>48585.11</v>
      </c>
      <c r="J9150" s="160" t="n">
        <v>2980.86</v>
      </c>
      <c r="K9150" s="160" t="n">
        <v>45604.25</v>
      </c>
      <c r="L9150" s="160" t="n">
        <v>14015.92</v>
      </c>
    </row>
    <row r="9151">
      <c r="A9151" s="176" t="n">
        <v>46235</v>
      </c>
      <c r="B9151" s="104" t="inlineStr">
        <is>
          <t>2025/26</t>
        </is>
      </c>
      <c r="C9151" s="104" t="inlineStr">
        <is>
          <t>HC-011</t>
        </is>
      </c>
      <c r="D9151" s="104" t="inlineStr">
        <is>
          <t>Sud-Est</t>
        </is>
      </c>
      <c r="E9151" s="104" t="inlineStr">
        <is>
          <t>Sur place</t>
        </is>
      </c>
      <c r="F9151" s="104" t="n">
        <v>30</v>
      </c>
      <c r="G9151" s="159" t="n">
        <v>4955</v>
      </c>
      <c r="H9151" s="159" t="n">
        <v>12351</v>
      </c>
      <c r="I9151" s="160" t="n">
        <v>66622.45</v>
      </c>
      <c r="J9151" s="160" t="n">
        <v>1782.16</v>
      </c>
      <c r="K9151" s="160" t="n">
        <v>64840.29</v>
      </c>
      <c r="L9151" s="160" t="n">
        <v>19419.88</v>
      </c>
    </row>
    <row r="9152">
      <c r="A9152" s="176" t="n">
        <v>46235</v>
      </c>
      <c r="B9152" s="104" t="inlineStr">
        <is>
          <t>2025/26</t>
        </is>
      </c>
      <c r="C9152" s="104" t="inlineStr">
        <is>
          <t>HC-011</t>
        </is>
      </c>
      <c r="D9152" s="104" t="inlineStr">
        <is>
          <t>Sud-Est</t>
        </is>
      </c>
      <c r="E9152" s="104" t="inlineStr">
        <is>
          <t>À emporter</t>
        </is>
      </c>
      <c r="F9152" s="104" t="n">
        <v>31</v>
      </c>
      <c r="G9152" s="159" t="n">
        <v>3949</v>
      </c>
      <c r="H9152" s="159" t="n">
        <v>10262</v>
      </c>
      <c r="I9152" s="160" t="n">
        <v>48730.58</v>
      </c>
      <c r="J9152" s="160" t="n">
        <v>1384.46</v>
      </c>
      <c r="K9152" s="160" t="n">
        <v>47346.12</v>
      </c>
      <c r="L9152" s="160" t="n">
        <v>14161.27</v>
      </c>
    </row>
    <row r="9153">
      <c r="A9153" s="176" t="n">
        <v>46235</v>
      </c>
      <c r="B9153" s="104" t="inlineStr">
        <is>
          <t>2025/26</t>
        </is>
      </c>
      <c r="C9153" s="104" t="inlineStr">
        <is>
          <t>HC-012</t>
        </is>
      </c>
      <c r="D9153" s="104" t="inlineStr">
        <is>
          <t>Sud-Ouest</t>
        </is>
      </c>
      <c r="E9153" s="104" t="inlineStr">
        <is>
          <t>Drive</t>
        </is>
      </c>
      <c r="F9153" s="104" t="n">
        <v>31</v>
      </c>
      <c r="G9153" s="159" t="n">
        <v>847</v>
      </c>
      <c r="H9153" s="159" t="n">
        <v>2154</v>
      </c>
      <c r="I9153" s="160" t="n">
        <v>12076.48</v>
      </c>
      <c r="J9153" s="160" t="n">
        <v>349.4</v>
      </c>
      <c r="K9153" s="160" t="n">
        <v>11727.08</v>
      </c>
      <c r="L9153" s="160" t="n">
        <v>3492.25</v>
      </c>
    </row>
    <row r="9154">
      <c r="A9154" s="176" t="n">
        <v>46235</v>
      </c>
      <c r="B9154" s="104" t="inlineStr">
        <is>
          <t>2025/26</t>
        </is>
      </c>
      <c r="C9154" s="104" t="inlineStr">
        <is>
          <t>HC-012</t>
        </is>
      </c>
      <c r="D9154" s="104" t="inlineStr">
        <is>
          <t>Sud-Ouest</t>
        </is>
      </c>
      <c r="E9154" s="104" t="inlineStr">
        <is>
          <t>Livraison</t>
        </is>
      </c>
      <c r="F9154" s="104" t="n">
        <v>31</v>
      </c>
      <c r="G9154" s="159" t="n">
        <v>1084</v>
      </c>
      <c r="H9154" s="159" t="n">
        <v>2704</v>
      </c>
      <c r="I9154" s="160" t="n">
        <v>18406.78</v>
      </c>
      <c r="J9154" s="160" t="n">
        <v>1128.11</v>
      </c>
      <c r="K9154" s="160" t="n">
        <v>17278.67</v>
      </c>
      <c r="L9154" s="160" t="n">
        <v>5351.34</v>
      </c>
    </row>
    <row r="9155">
      <c r="A9155" s="176" t="n">
        <v>46235</v>
      </c>
      <c r="B9155" s="104" t="inlineStr">
        <is>
          <t>2025/26</t>
        </is>
      </c>
      <c r="C9155" s="104" t="inlineStr">
        <is>
          <t>HC-012</t>
        </is>
      </c>
      <c r="D9155" s="104" t="inlineStr">
        <is>
          <t>Sud-Ouest</t>
        </is>
      </c>
      <c r="E9155" s="104" t="inlineStr">
        <is>
          <t>Sur place</t>
        </is>
      </c>
      <c r="F9155" s="104" t="n">
        <v>31</v>
      </c>
      <c r="G9155" s="159" t="n">
        <v>1908</v>
      </c>
      <c r="H9155" s="159" t="n">
        <v>4876</v>
      </c>
      <c r="I9155" s="160" t="n">
        <v>25684.22</v>
      </c>
      <c r="J9155" s="160" t="n">
        <v>781.67</v>
      </c>
      <c r="K9155" s="160" t="n">
        <v>24902.55</v>
      </c>
      <c r="L9155" s="160" t="n">
        <v>7380.26</v>
      </c>
    </row>
    <row r="9156">
      <c r="A9156" s="176" t="n">
        <v>46235</v>
      </c>
      <c r="B9156" s="104" t="inlineStr">
        <is>
          <t>2025/26</t>
        </is>
      </c>
      <c r="C9156" s="104" t="inlineStr">
        <is>
          <t>HC-012</t>
        </is>
      </c>
      <c r="D9156" s="104" t="inlineStr">
        <is>
          <t>Sud-Ouest</t>
        </is>
      </c>
      <c r="E9156" s="104" t="inlineStr">
        <is>
          <t>À emporter</t>
        </is>
      </c>
      <c r="F9156" s="104" t="n">
        <v>30</v>
      </c>
      <c r="G9156" s="159" t="n">
        <v>1448</v>
      </c>
      <c r="H9156" s="159" t="n">
        <v>3679</v>
      </c>
      <c r="I9156" s="160" t="n">
        <v>17892.99</v>
      </c>
      <c r="J9156" s="160" t="n">
        <v>518.55</v>
      </c>
      <c r="K9156" s="160" t="n">
        <v>17374.44</v>
      </c>
      <c r="L9156" s="160" t="n">
        <v>5216.29</v>
      </c>
    </row>
    <row r="9157">
      <c r="A9157" s="176" t="n">
        <v>46235</v>
      </c>
      <c r="B9157" s="104" t="inlineStr">
        <is>
          <t>2025/26</t>
        </is>
      </c>
      <c r="C9157" s="104" t="inlineStr">
        <is>
          <t>HC-013</t>
        </is>
      </c>
      <c r="D9157" s="104" t="inlineStr">
        <is>
          <t>Île-de-France</t>
        </is>
      </c>
      <c r="E9157" s="104" t="inlineStr">
        <is>
          <t>Livraison</t>
        </is>
      </c>
      <c r="F9157" s="104" t="n">
        <v>31</v>
      </c>
      <c r="G9157" s="159" t="n">
        <v>1517</v>
      </c>
      <c r="H9157" s="159" t="n">
        <v>3927</v>
      </c>
      <c r="I9157" s="160" t="n">
        <v>26318</v>
      </c>
      <c r="J9157" s="160" t="n">
        <v>1545.76</v>
      </c>
      <c r="K9157" s="160" t="n">
        <v>24772.24</v>
      </c>
      <c r="L9157" s="160" t="n">
        <v>7736.89</v>
      </c>
    </row>
    <row r="9158">
      <c r="A9158" s="176" t="n">
        <v>46235</v>
      </c>
      <c r="B9158" s="104" t="inlineStr">
        <is>
          <t>2025/26</t>
        </is>
      </c>
      <c r="C9158" s="104" t="inlineStr">
        <is>
          <t>HC-013</t>
        </is>
      </c>
      <c r="D9158" s="104" t="inlineStr">
        <is>
          <t>Île-de-France</t>
        </is>
      </c>
      <c r="E9158" s="104" t="inlineStr">
        <is>
          <t>Sur place</t>
        </is>
      </c>
      <c r="F9158" s="104" t="n">
        <v>31</v>
      </c>
      <c r="G9158" s="159" t="n">
        <v>2780</v>
      </c>
      <c r="H9158" s="159" t="n">
        <v>7173</v>
      </c>
      <c r="I9158" s="160" t="n">
        <v>37418.29</v>
      </c>
      <c r="J9158" s="160" t="n">
        <v>1171.3</v>
      </c>
      <c r="K9158" s="160" t="n">
        <v>36246.99</v>
      </c>
      <c r="L9158" s="160" t="n">
        <v>10864.23</v>
      </c>
    </row>
    <row r="9159">
      <c r="A9159" s="176" t="n">
        <v>46235</v>
      </c>
      <c r="B9159" s="104" t="inlineStr">
        <is>
          <t>2025/26</t>
        </is>
      </c>
      <c r="C9159" s="104" t="inlineStr">
        <is>
          <t>HC-013</t>
        </is>
      </c>
      <c r="D9159" s="104" t="inlineStr">
        <is>
          <t>Île-de-France</t>
        </is>
      </c>
      <c r="E9159" s="104" t="inlineStr">
        <is>
          <t>À emporter</t>
        </is>
      </c>
      <c r="F9159" s="104" t="n">
        <v>31</v>
      </c>
      <c r="G9159" s="159" t="n">
        <v>2091</v>
      </c>
      <c r="H9159" s="159" t="n">
        <v>5414</v>
      </c>
      <c r="I9159" s="160" t="n">
        <v>25513.65</v>
      </c>
      <c r="J9159" s="160" t="n">
        <v>797.73</v>
      </c>
      <c r="K9159" s="160" t="n">
        <v>24715.92</v>
      </c>
      <c r="L9159" s="160" t="n">
        <v>7397.29</v>
      </c>
    </row>
    <row r="9160">
      <c r="A9160" s="176" t="n">
        <v>46235</v>
      </c>
      <c r="B9160" s="104" t="inlineStr">
        <is>
          <t>2025/26</t>
        </is>
      </c>
      <c r="C9160" s="104" t="inlineStr">
        <is>
          <t>HC-014</t>
        </is>
      </c>
      <c r="D9160" s="104" t="inlineStr">
        <is>
          <t>Nord-Ouest</t>
        </is>
      </c>
      <c r="E9160" s="104" t="inlineStr">
        <is>
          <t>Livraison</t>
        </is>
      </c>
      <c r="F9160" s="104" t="n">
        <v>30</v>
      </c>
      <c r="G9160" s="159" t="n">
        <v>1607</v>
      </c>
      <c r="H9160" s="159" t="n">
        <v>4039</v>
      </c>
      <c r="I9160" s="160" t="n">
        <v>27829.11</v>
      </c>
      <c r="J9160" s="160" t="n">
        <v>1678.23</v>
      </c>
      <c r="K9160" s="160" t="n">
        <v>26150.88</v>
      </c>
      <c r="L9160" s="160" t="n">
        <v>8132.11</v>
      </c>
    </row>
    <row r="9161">
      <c r="A9161" s="176" t="n">
        <v>46235</v>
      </c>
      <c r="B9161" s="104" t="inlineStr">
        <is>
          <t>2025/26</t>
        </is>
      </c>
      <c r="C9161" s="104" t="inlineStr">
        <is>
          <t>HC-014</t>
        </is>
      </c>
      <c r="D9161" s="104" t="inlineStr">
        <is>
          <t>Nord-Ouest</t>
        </is>
      </c>
      <c r="E9161" s="104" t="inlineStr">
        <is>
          <t>Sur place</t>
        </is>
      </c>
      <c r="F9161" s="104" t="n">
        <v>31</v>
      </c>
      <c r="G9161" s="159" t="n">
        <v>3124</v>
      </c>
      <c r="H9161" s="159" t="n">
        <v>8124</v>
      </c>
      <c r="I9161" s="160" t="n">
        <v>41948.62</v>
      </c>
      <c r="J9161" s="160" t="n">
        <v>1236.57</v>
      </c>
      <c r="K9161" s="160" t="n">
        <v>40712.05</v>
      </c>
      <c r="L9161" s="160" t="n">
        <v>12181.25</v>
      </c>
    </row>
    <row r="9162">
      <c r="A9162" s="176" t="n">
        <v>46235</v>
      </c>
      <c r="B9162" s="104" t="inlineStr">
        <is>
          <t>2025/26</t>
        </is>
      </c>
      <c r="C9162" s="104" t="inlineStr">
        <is>
          <t>HC-014</t>
        </is>
      </c>
      <c r="D9162" s="104" t="inlineStr">
        <is>
          <t>Nord-Ouest</t>
        </is>
      </c>
      <c r="E9162" s="104" t="inlineStr">
        <is>
          <t>À emporter</t>
        </is>
      </c>
      <c r="F9162" s="104" t="n">
        <v>31</v>
      </c>
      <c r="G9162" s="159" t="n">
        <v>2461</v>
      </c>
      <c r="H9162" s="159" t="n">
        <v>6286</v>
      </c>
      <c r="I9162" s="160" t="n">
        <v>30492.5</v>
      </c>
      <c r="J9162" s="160" t="n">
        <v>821.92</v>
      </c>
      <c r="K9162" s="160" t="n">
        <v>29670.58</v>
      </c>
      <c r="L9162" s="160" t="n">
        <v>8901.27</v>
      </c>
    </row>
    <row r="9163">
      <c r="A9163" s="176" t="n">
        <v>46235</v>
      </c>
      <c r="B9163" s="104" t="inlineStr">
        <is>
          <t>2025/26</t>
        </is>
      </c>
      <c r="C9163" s="104" t="inlineStr">
        <is>
          <t>HC-015</t>
        </is>
      </c>
      <c r="D9163" s="104" t="inlineStr">
        <is>
          <t>Sud-Est</t>
        </is>
      </c>
      <c r="E9163" s="104" t="inlineStr">
        <is>
          <t>Livraison</t>
        </is>
      </c>
      <c r="F9163" s="104" t="n">
        <v>31</v>
      </c>
      <c r="G9163" s="159" t="n">
        <v>1610</v>
      </c>
      <c r="H9163" s="159" t="n">
        <v>4122</v>
      </c>
      <c r="I9163" s="160" t="n">
        <v>27176.65</v>
      </c>
      <c r="J9163" s="160" t="n">
        <v>1549.69</v>
      </c>
      <c r="K9163" s="160" t="n">
        <v>25626.96</v>
      </c>
      <c r="L9163" s="160" t="n">
        <v>7901.5</v>
      </c>
    </row>
    <row r="9164">
      <c r="A9164" s="176" t="n">
        <v>46235</v>
      </c>
      <c r="B9164" s="104" t="inlineStr">
        <is>
          <t>2025/26</t>
        </is>
      </c>
      <c r="C9164" s="104" t="inlineStr">
        <is>
          <t>HC-015</t>
        </is>
      </c>
      <c r="D9164" s="104" t="inlineStr">
        <is>
          <t>Sud-Est</t>
        </is>
      </c>
      <c r="E9164" s="104" t="inlineStr">
        <is>
          <t>Sur place</t>
        </is>
      </c>
      <c r="F9164" s="104" t="n">
        <v>31</v>
      </c>
      <c r="G9164" s="159" t="n">
        <v>2997</v>
      </c>
      <c r="H9164" s="159" t="n">
        <v>7708</v>
      </c>
      <c r="I9164" s="160" t="n">
        <v>40683</v>
      </c>
      <c r="J9164" s="160" t="n">
        <v>1340.34</v>
      </c>
      <c r="K9164" s="160" t="n">
        <v>39342.66</v>
      </c>
      <c r="L9164" s="160" t="n">
        <v>11718.96</v>
      </c>
    </row>
    <row r="9165">
      <c r="A9165" s="176" t="n">
        <v>46235</v>
      </c>
      <c r="B9165" s="104" t="inlineStr">
        <is>
          <t>2025/26</t>
        </is>
      </c>
      <c r="C9165" s="104" t="inlineStr">
        <is>
          <t>HC-015</t>
        </is>
      </c>
      <c r="D9165" s="104" t="inlineStr">
        <is>
          <t>Sud-Est</t>
        </is>
      </c>
      <c r="E9165" s="104" t="inlineStr">
        <is>
          <t>À emporter</t>
        </is>
      </c>
      <c r="F9165" s="104" t="n">
        <v>29</v>
      </c>
      <c r="G9165" s="159" t="n">
        <v>2169</v>
      </c>
      <c r="H9165" s="159" t="n">
        <v>5504</v>
      </c>
      <c r="I9165" s="160" t="n">
        <v>27012.65</v>
      </c>
      <c r="J9165" s="160" t="n">
        <v>776.86</v>
      </c>
      <c r="K9165" s="160" t="n">
        <v>26235.79</v>
      </c>
      <c r="L9165" s="160" t="n">
        <v>7856.11</v>
      </c>
    </row>
    <row r="9166">
      <c r="A9166" s="176" t="n">
        <v>46235</v>
      </c>
      <c r="B9166" s="104" t="inlineStr">
        <is>
          <t>2025/26</t>
        </is>
      </c>
      <c r="C9166" s="104" t="inlineStr">
        <is>
          <t>HC-016</t>
        </is>
      </c>
      <c r="D9166" s="104" t="inlineStr">
        <is>
          <t>Sud-Ouest</t>
        </is>
      </c>
      <c r="E9166" s="104" t="inlineStr">
        <is>
          <t>Livraison</t>
        </is>
      </c>
      <c r="F9166" s="104" t="n">
        <v>30</v>
      </c>
      <c r="G9166" s="159" t="n">
        <v>2002</v>
      </c>
      <c r="H9166" s="159" t="n">
        <v>5026</v>
      </c>
      <c r="I9166" s="160" t="n">
        <v>34340.64</v>
      </c>
      <c r="J9166" s="160" t="n">
        <v>1975.44</v>
      </c>
      <c r="K9166" s="160" t="n">
        <v>32365.2</v>
      </c>
      <c r="L9166" s="160" t="n">
        <v>10050.52</v>
      </c>
    </row>
    <row r="9167">
      <c r="A9167" s="176" t="n">
        <v>46235</v>
      </c>
      <c r="B9167" s="104" t="inlineStr">
        <is>
          <t>2025/26</t>
        </is>
      </c>
      <c r="C9167" s="104" t="inlineStr">
        <is>
          <t>HC-016</t>
        </is>
      </c>
      <c r="D9167" s="104" t="inlineStr">
        <is>
          <t>Sud-Ouest</t>
        </is>
      </c>
      <c r="E9167" s="104" t="inlineStr">
        <is>
          <t>Sur place</t>
        </is>
      </c>
      <c r="F9167" s="104" t="n">
        <v>31</v>
      </c>
      <c r="G9167" s="159" t="n">
        <v>3990</v>
      </c>
      <c r="H9167" s="159" t="n">
        <v>10361</v>
      </c>
      <c r="I9167" s="160" t="n">
        <v>54092.46</v>
      </c>
      <c r="J9167" s="160" t="n">
        <v>1722.75</v>
      </c>
      <c r="K9167" s="160" t="n">
        <v>52369.71</v>
      </c>
      <c r="L9167" s="160" t="n">
        <v>15554.07</v>
      </c>
    </row>
    <row r="9168">
      <c r="A9168" s="176" t="n">
        <v>46235</v>
      </c>
      <c r="B9168" s="104" t="inlineStr">
        <is>
          <t>2025/26</t>
        </is>
      </c>
      <c r="C9168" s="104" t="inlineStr">
        <is>
          <t>HC-016</t>
        </is>
      </c>
      <c r="D9168" s="104" t="inlineStr">
        <is>
          <t>Sud-Ouest</t>
        </is>
      </c>
      <c r="E9168" s="104" t="inlineStr">
        <is>
          <t>À emporter</t>
        </is>
      </c>
      <c r="F9168" s="104" t="n">
        <v>31</v>
      </c>
      <c r="G9168" s="159" t="n">
        <v>3056</v>
      </c>
      <c r="H9168" s="159" t="n">
        <v>7762</v>
      </c>
      <c r="I9168" s="160" t="n">
        <v>37826.12</v>
      </c>
      <c r="J9168" s="160" t="n">
        <v>1127.5</v>
      </c>
      <c r="K9168" s="160" t="n">
        <v>36698.62</v>
      </c>
      <c r="L9168" s="160" t="n">
        <v>10985.24</v>
      </c>
    </row>
    <row r="9169">
      <c r="A9169" s="176" t="n">
        <v>46235</v>
      </c>
      <c r="B9169" s="104" t="inlineStr">
        <is>
          <t>2025/26</t>
        </is>
      </c>
      <c r="C9169" s="104" t="inlineStr">
        <is>
          <t>HC-017</t>
        </is>
      </c>
      <c r="D9169" s="104" t="inlineStr">
        <is>
          <t>Île-de-France</t>
        </is>
      </c>
      <c r="E9169" s="104" t="inlineStr">
        <is>
          <t>Drive</t>
        </is>
      </c>
      <c r="F9169" s="104" t="n">
        <v>31</v>
      </c>
      <c r="G9169" s="159" t="n">
        <v>1038</v>
      </c>
      <c r="H9169" s="159" t="n">
        <v>2674</v>
      </c>
      <c r="I9169" s="160" t="n">
        <v>14890.69</v>
      </c>
      <c r="J9169" s="160" t="n">
        <v>457.17</v>
      </c>
      <c r="K9169" s="160" t="n">
        <v>14433.52</v>
      </c>
      <c r="L9169" s="160" t="n">
        <v>4281.89</v>
      </c>
    </row>
    <row r="9170">
      <c r="A9170" s="176" t="n">
        <v>46235</v>
      </c>
      <c r="B9170" s="104" t="inlineStr">
        <is>
          <t>2025/26</t>
        </is>
      </c>
      <c r="C9170" s="104" t="inlineStr">
        <is>
          <t>HC-017</t>
        </is>
      </c>
      <c r="D9170" s="104" t="inlineStr">
        <is>
          <t>Île-de-France</t>
        </is>
      </c>
      <c r="E9170" s="104" t="inlineStr">
        <is>
          <t>Livraison</t>
        </is>
      </c>
      <c r="F9170" s="104" t="n">
        <v>31</v>
      </c>
      <c r="G9170" s="159" t="n">
        <v>1492</v>
      </c>
      <c r="H9170" s="159" t="n">
        <v>3758</v>
      </c>
      <c r="I9170" s="160" t="n">
        <v>24708.79</v>
      </c>
      <c r="J9170" s="160" t="n">
        <v>1464.6</v>
      </c>
      <c r="K9170" s="160" t="n">
        <v>23244.19</v>
      </c>
      <c r="L9170" s="160" t="n">
        <v>7216.09</v>
      </c>
    </row>
    <row r="9171">
      <c r="A9171" s="176" t="n">
        <v>46235</v>
      </c>
      <c r="B9171" s="104" t="inlineStr">
        <is>
          <t>2025/26</t>
        </is>
      </c>
      <c r="C9171" s="104" t="inlineStr">
        <is>
          <t>HC-017</t>
        </is>
      </c>
      <c r="D9171" s="104" t="inlineStr">
        <is>
          <t>Île-de-France</t>
        </is>
      </c>
      <c r="E9171" s="104" t="inlineStr">
        <is>
          <t>Sur place</t>
        </is>
      </c>
      <c r="F9171" s="104" t="n">
        <v>31</v>
      </c>
      <c r="G9171" s="159" t="n">
        <v>2495</v>
      </c>
      <c r="H9171" s="159" t="n">
        <v>6472</v>
      </c>
      <c r="I9171" s="160" t="n">
        <v>33959.32</v>
      </c>
      <c r="J9171" s="160" t="n">
        <v>986.62</v>
      </c>
      <c r="K9171" s="160" t="n">
        <v>32972.7</v>
      </c>
      <c r="L9171" s="160" t="n">
        <v>9791.190000000001</v>
      </c>
    </row>
    <row r="9172">
      <c r="A9172" s="176" t="n">
        <v>46235</v>
      </c>
      <c r="B9172" s="104" t="inlineStr">
        <is>
          <t>2025/26</t>
        </is>
      </c>
      <c r="C9172" s="104" t="inlineStr">
        <is>
          <t>HC-017</t>
        </is>
      </c>
      <c r="D9172" s="104" t="inlineStr">
        <is>
          <t>Île-de-France</t>
        </is>
      </c>
      <c r="E9172" s="104" t="inlineStr">
        <is>
          <t>À emporter</t>
        </is>
      </c>
      <c r="F9172" s="104" t="n">
        <v>29</v>
      </c>
      <c r="G9172" s="159" t="n">
        <v>1847</v>
      </c>
      <c r="H9172" s="159" t="n">
        <v>4644</v>
      </c>
      <c r="I9172" s="160" t="n">
        <v>22984.09</v>
      </c>
      <c r="J9172" s="160" t="n">
        <v>676.58</v>
      </c>
      <c r="K9172" s="160" t="n">
        <v>22307.51</v>
      </c>
      <c r="L9172" s="160" t="n">
        <v>6631.7</v>
      </c>
    </row>
    <row r="9173">
      <c r="A9173" s="176" t="n">
        <v>46235</v>
      </c>
      <c r="B9173" s="104" t="inlineStr">
        <is>
          <t>2025/26</t>
        </is>
      </c>
      <c r="C9173" s="104" t="inlineStr">
        <is>
          <t>HC-018</t>
        </is>
      </c>
      <c r="D9173" s="104" t="inlineStr">
        <is>
          <t>Nord-Ouest</t>
        </is>
      </c>
      <c r="E9173" s="104" t="inlineStr">
        <is>
          <t>Drive</t>
        </is>
      </c>
      <c r="F9173" s="104" t="n">
        <v>31</v>
      </c>
      <c r="G9173" s="159" t="n">
        <v>766</v>
      </c>
      <c r="H9173" s="159" t="n">
        <v>1932</v>
      </c>
      <c r="I9173" s="160" t="n">
        <v>11039.31</v>
      </c>
      <c r="J9173" s="160" t="n">
        <v>305.28</v>
      </c>
      <c r="K9173" s="160" t="n">
        <v>10734.03</v>
      </c>
      <c r="L9173" s="160" t="n">
        <v>3179.38</v>
      </c>
    </row>
    <row r="9174">
      <c r="A9174" s="176" t="n">
        <v>46235</v>
      </c>
      <c r="B9174" s="104" t="inlineStr">
        <is>
          <t>2025/26</t>
        </is>
      </c>
      <c r="C9174" s="104" t="inlineStr">
        <is>
          <t>HC-018</t>
        </is>
      </c>
      <c r="D9174" s="104" t="inlineStr">
        <is>
          <t>Nord-Ouest</t>
        </is>
      </c>
      <c r="E9174" s="104" t="inlineStr">
        <is>
          <t>Livraison</t>
        </is>
      </c>
      <c r="F9174" s="104" t="n">
        <v>31</v>
      </c>
      <c r="G9174" s="159" t="n">
        <v>1039</v>
      </c>
      <c r="H9174" s="159" t="n">
        <v>2611</v>
      </c>
      <c r="I9174" s="160" t="n">
        <v>17580.28</v>
      </c>
      <c r="J9174" s="160" t="n">
        <v>967.98</v>
      </c>
      <c r="K9174" s="160" t="n">
        <v>16612.3</v>
      </c>
      <c r="L9174" s="160" t="n">
        <v>5130.9</v>
      </c>
    </row>
    <row r="9175">
      <c r="A9175" s="176" t="n">
        <v>46235</v>
      </c>
      <c r="B9175" s="104" t="inlineStr">
        <is>
          <t>2025/26</t>
        </is>
      </c>
      <c r="C9175" s="104" t="inlineStr">
        <is>
          <t>HC-018</t>
        </is>
      </c>
      <c r="D9175" s="104" t="inlineStr">
        <is>
          <t>Nord-Ouest</t>
        </is>
      </c>
      <c r="E9175" s="104" t="inlineStr">
        <is>
          <t>Sur place</t>
        </is>
      </c>
      <c r="F9175" s="104" t="n">
        <v>30</v>
      </c>
      <c r="G9175" s="159" t="n">
        <v>1759</v>
      </c>
      <c r="H9175" s="159" t="n">
        <v>4453</v>
      </c>
      <c r="I9175" s="160" t="n">
        <v>23547.33</v>
      </c>
      <c r="J9175" s="160" t="n">
        <v>820.38</v>
      </c>
      <c r="K9175" s="160" t="n">
        <v>22726.95</v>
      </c>
      <c r="L9175" s="160" t="n">
        <v>6752.14</v>
      </c>
    </row>
    <row r="9176">
      <c r="A9176" s="176" t="n">
        <v>46235</v>
      </c>
      <c r="B9176" s="104" t="inlineStr">
        <is>
          <t>2025/26</t>
        </is>
      </c>
      <c r="C9176" s="104" t="inlineStr">
        <is>
          <t>HC-018</t>
        </is>
      </c>
      <c r="D9176" s="104" t="inlineStr">
        <is>
          <t>Nord-Ouest</t>
        </is>
      </c>
      <c r="E9176" s="104" t="inlineStr">
        <is>
          <t>À emporter</t>
        </is>
      </c>
      <c r="F9176" s="104" t="n">
        <v>31</v>
      </c>
      <c r="G9176" s="159" t="n">
        <v>1444</v>
      </c>
      <c r="H9176" s="159" t="n">
        <v>3547</v>
      </c>
      <c r="I9176" s="160" t="n">
        <v>17729.13</v>
      </c>
      <c r="J9176" s="160" t="n">
        <v>579.03</v>
      </c>
      <c r="K9176" s="160" t="n">
        <v>17150.1</v>
      </c>
      <c r="L9176" s="160" t="n">
        <v>5089.48</v>
      </c>
    </row>
    <row r="9177">
      <c r="A9177" s="176" t="n">
        <v>46235</v>
      </c>
      <c r="B9177" s="104" t="inlineStr">
        <is>
          <t>2025/26</t>
        </is>
      </c>
      <c r="C9177" s="104" t="inlineStr">
        <is>
          <t>HC-019</t>
        </is>
      </c>
      <c r="D9177" s="104" t="inlineStr">
        <is>
          <t>Sud-Est</t>
        </is>
      </c>
      <c r="E9177" s="104" t="inlineStr">
        <is>
          <t>Livraison</t>
        </is>
      </c>
      <c r="F9177" s="104" t="n">
        <v>31</v>
      </c>
      <c r="G9177" s="159" t="n">
        <v>1494</v>
      </c>
      <c r="H9177" s="159" t="n">
        <v>3863</v>
      </c>
      <c r="I9177" s="160" t="n">
        <v>26077.36</v>
      </c>
      <c r="J9177" s="160" t="n">
        <v>1486.51</v>
      </c>
      <c r="K9177" s="160" t="n">
        <v>24590.85</v>
      </c>
      <c r="L9177" s="160" t="n">
        <v>8629.389999999999</v>
      </c>
    </row>
    <row r="9178">
      <c r="A9178" s="176" t="n">
        <v>46235</v>
      </c>
      <c r="B9178" s="104" t="inlineStr">
        <is>
          <t>2025/26</t>
        </is>
      </c>
      <c r="C9178" s="104" t="inlineStr">
        <is>
          <t>HC-019</t>
        </is>
      </c>
      <c r="D9178" s="104" t="inlineStr">
        <is>
          <t>Sud-Est</t>
        </is>
      </c>
      <c r="E9178" s="104" t="inlineStr">
        <is>
          <t>Sur place</t>
        </is>
      </c>
      <c r="F9178" s="104" t="n">
        <v>31</v>
      </c>
      <c r="G9178" s="159" t="n">
        <v>2991</v>
      </c>
      <c r="H9178" s="159" t="n">
        <v>7463</v>
      </c>
      <c r="I9178" s="160" t="n">
        <v>39991.4</v>
      </c>
      <c r="J9178" s="160" t="n">
        <v>1075.26</v>
      </c>
      <c r="K9178" s="160" t="n">
        <v>38916.14</v>
      </c>
      <c r="L9178" s="160" t="n">
        <v>13152.49</v>
      </c>
    </row>
    <row r="9179">
      <c r="A9179" s="176" t="n">
        <v>46235</v>
      </c>
      <c r="B9179" s="104" t="inlineStr">
        <is>
          <t>2025/26</t>
        </is>
      </c>
      <c r="C9179" s="104" t="inlineStr">
        <is>
          <t>HC-019</t>
        </is>
      </c>
      <c r="D9179" s="104" t="inlineStr">
        <is>
          <t>Sud-Est</t>
        </is>
      </c>
      <c r="E9179" s="104" t="inlineStr">
        <is>
          <t>À emporter</t>
        </is>
      </c>
      <c r="F9179" s="104" t="n">
        <v>30</v>
      </c>
      <c r="G9179" s="159" t="n">
        <v>2132</v>
      </c>
      <c r="H9179" s="159" t="n">
        <v>5331</v>
      </c>
      <c r="I9179" s="160" t="n">
        <v>26497.13</v>
      </c>
      <c r="J9179" s="160" t="n">
        <v>777.83</v>
      </c>
      <c r="K9179" s="160" t="n">
        <v>25719.3</v>
      </c>
      <c r="L9179" s="160" t="n">
        <v>8749.02</v>
      </c>
    </row>
    <row r="9180">
      <c r="A9180" s="176" t="n">
        <v>46235</v>
      </c>
      <c r="B9180" s="104" t="inlineStr">
        <is>
          <t>2025/26</t>
        </is>
      </c>
      <c r="C9180" s="104" t="inlineStr">
        <is>
          <t>HC-020</t>
        </is>
      </c>
      <c r="D9180" s="104" t="inlineStr">
        <is>
          <t>Sud-Ouest</t>
        </is>
      </c>
      <c r="E9180" s="104" t="inlineStr">
        <is>
          <t>Livraison</t>
        </is>
      </c>
      <c r="F9180" s="104" t="n">
        <v>31</v>
      </c>
      <c r="G9180" s="159" t="n">
        <v>1708</v>
      </c>
      <c r="H9180" s="159" t="n">
        <v>4353</v>
      </c>
      <c r="I9180" s="160" t="n">
        <v>29853.5</v>
      </c>
      <c r="J9180" s="160" t="n">
        <v>1784.14</v>
      </c>
      <c r="K9180" s="160" t="n">
        <v>28069.36</v>
      </c>
      <c r="L9180" s="160" t="n">
        <v>8728.99</v>
      </c>
    </row>
    <row r="9181">
      <c r="A9181" s="176" t="n">
        <v>46235</v>
      </c>
      <c r="B9181" s="104" t="inlineStr">
        <is>
          <t>2025/26</t>
        </is>
      </c>
      <c r="C9181" s="104" t="inlineStr">
        <is>
          <t>HC-020</t>
        </is>
      </c>
      <c r="D9181" s="104" t="inlineStr">
        <is>
          <t>Sud-Ouest</t>
        </is>
      </c>
      <c r="E9181" s="104" t="inlineStr">
        <is>
          <t>Sur place</t>
        </is>
      </c>
      <c r="F9181" s="104" t="n">
        <v>31</v>
      </c>
      <c r="G9181" s="159" t="n">
        <v>3121</v>
      </c>
      <c r="H9181" s="159" t="n">
        <v>7805</v>
      </c>
      <c r="I9181" s="160" t="n">
        <v>41742.83</v>
      </c>
      <c r="J9181" s="160" t="n">
        <v>1204.1</v>
      </c>
      <c r="K9181" s="160" t="n">
        <v>40538.73</v>
      </c>
      <c r="L9181" s="160" t="n">
        <v>12162.4</v>
      </c>
    </row>
    <row r="9182">
      <c r="A9182" s="176" t="n">
        <v>46235</v>
      </c>
      <c r="B9182" s="104" t="inlineStr">
        <is>
          <t>2025/26</t>
        </is>
      </c>
      <c r="C9182" s="104" t="inlineStr">
        <is>
          <t>HC-020</t>
        </is>
      </c>
      <c r="D9182" s="104" t="inlineStr">
        <is>
          <t>Sud-Ouest</t>
        </is>
      </c>
      <c r="E9182" s="104" t="inlineStr">
        <is>
          <t>À emporter</t>
        </is>
      </c>
      <c r="F9182" s="104" t="n">
        <v>31</v>
      </c>
      <c r="G9182" s="159" t="n">
        <v>2514</v>
      </c>
      <c r="H9182" s="159" t="n">
        <v>6515</v>
      </c>
      <c r="I9182" s="160" t="n">
        <v>31195.73</v>
      </c>
      <c r="J9182" s="160" t="n">
        <v>887.86</v>
      </c>
      <c r="K9182" s="160" t="n">
        <v>30307.87</v>
      </c>
      <c r="L9182" s="160" t="n">
        <v>8986.9</v>
      </c>
    </row>
    <row r="9183">
      <c r="A9183" s="176" t="n">
        <v>46235</v>
      </c>
      <c r="B9183" s="104" t="inlineStr">
        <is>
          <t>2025/26</t>
        </is>
      </c>
      <c r="C9183" s="104" t="inlineStr">
        <is>
          <t>HC-021</t>
        </is>
      </c>
      <c r="D9183" s="104" t="inlineStr">
        <is>
          <t>Île-de-France</t>
        </is>
      </c>
      <c r="E9183" s="104" t="inlineStr">
        <is>
          <t>Drive</t>
        </is>
      </c>
      <c r="F9183" s="104" t="n">
        <v>31</v>
      </c>
      <c r="G9183" s="159" t="n">
        <v>829</v>
      </c>
      <c r="H9183" s="159" t="n">
        <v>2151</v>
      </c>
      <c r="I9183" s="160" t="n">
        <v>11956.86</v>
      </c>
      <c r="J9183" s="160" t="n">
        <v>400.28</v>
      </c>
      <c r="K9183" s="160" t="n">
        <v>11556.58</v>
      </c>
      <c r="L9183" s="160" t="n">
        <v>3449.87</v>
      </c>
    </row>
    <row r="9184">
      <c r="A9184" s="176" t="n">
        <v>46235</v>
      </c>
      <c r="B9184" s="104" t="inlineStr">
        <is>
          <t>2025/26</t>
        </is>
      </c>
      <c r="C9184" s="104" t="inlineStr">
        <is>
          <t>HC-021</t>
        </is>
      </c>
      <c r="D9184" s="104" t="inlineStr">
        <is>
          <t>Île-de-France</t>
        </is>
      </c>
      <c r="E9184" s="104" t="inlineStr">
        <is>
          <t>Livraison</t>
        </is>
      </c>
      <c r="F9184" s="104" t="n">
        <v>31</v>
      </c>
      <c r="G9184" s="159" t="n">
        <v>1295</v>
      </c>
      <c r="H9184" s="159" t="n">
        <v>3254</v>
      </c>
      <c r="I9184" s="160" t="n">
        <v>21392.69</v>
      </c>
      <c r="J9184" s="160" t="n">
        <v>1162.49</v>
      </c>
      <c r="K9184" s="160" t="n">
        <v>20230.2</v>
      </c>
      <c r="L9184" s="160" t="n">
        <v>6298.55</v>
      </c>
    </row>
    <row r="9185">
      <c r="A9185" s="176" t="n">
        <v>46235</v>
      </c>
      <c r="B9185" s="104" t="inlineStr">
        <is>
          <t>2025/26</t>
        </is>
      </c>
      <c r="C9185" s="104" t="inlineStr">
        <is>
          <t>HC-021</t>
        </is>
      </c>
      <c r="D9185" s="104" t="inlineStr">
        <is>
          <t>Île-de-France</t>
        </is>
      </c>
      <c r="E9185" s="104" t="inlineStr">
        <is>
          <t>Sur place</t>
        </is>
      </c>
      <c r="F9185" s="104" t="n">
        <v>30</v>
      </c>
      <c r="G9185" s="159" t="n">
        <v>1864</v>
      </c>
      <c r="H9185" s="159" t="n">
        <v>4745</v>
      </c>
      <c r="I9185" s="160" t="n">
        <v>25383.81</v>
      </c>
      <c r="J9185" s="160" t="n">
        <v>641.02</v>
      </c>
      <c r="K9185" s="160" t="n">
        <v>24742.79</v>
      </c>
      <c r="L9185" s="160" t="n">
        <v>7406.02</v>
      </c>
    </row>
    <row r="9186">
      <c r="A9186" s="176" t="n">
        <v>46235</v>
      </c>
      <c r="B9186" s="104" t="inlineStr">
        <is>
          <t>2025/26</t>
        </is>
      </c>
      <c r="C9186" s="104" t="inlineStr">
        <is>
          <t>HC-021</t>
        </is>
      </c>
      <c r="D9186" s="104" t="inlineStr">
        <is>
          <t>Île-de-France</t>
        </is>
      </c>
      <c r="E9186" s="104" t="inlineStr">
        <is>
          <t>À emporter</t>
        </is>
      </c>
      <c r="F9186" s="104" t="n">
        <v>29</v>
      </c>
      <c r="G9186" s="159" t="n">
        <v>1483</v>
      </c>
      <c r="H9186" s="159" t="n">
        <v>3699</v>
      </c>
      <c r="I9186" s="160" t="n">
        <v>18314.63</v>
      </c>
      <c r="J9186" s="160" t="n">
        <v>455.89</v>
      </c>
      <c r="K9186" s="160" t="n">
        <v>17858.74</v>
      </c>
      <c r="L9186" s="160" t="n">
        <v>5359.92</v>
      </c>
    </row>
    <row r="9187">
      <c r="A9187" s="176" t="n">
        <v>46235</v>
      </c>
      <c r="B9187" s="104" t="inlineStr">
        <is>
          <t>2025/26</t>
        </is>
      </c>
      <c r="C9187" s="104" t="inlineStr">
        <is>
          <t>HC-022</t>
        </is>
      </c>
      <c r="D9187" s="104" t="inlineStr">
        <is>
          <t>Nord-Ouest</t>
        </is>
      </c>
      <c r="E9187" s="104" t="inlineStr">
        <is>
          <t>Livraison</t>
        </is>
      </c>
      <c r="F9187" s="104" t="n">
        <v>31</v>
      </c>
      <c r="G9187" s="159" t="n">
        <v>1504</v>
      </c>
      <c r="H9187" s="159" t="n">
        <v>3651</v>
      </c>
      <c r="I9187" s="160" t="n">
        <v>26127.23</v>
      </c>
      <c r="J9187" s="160" t="n">
        <v>1541.86</v>
      </c>
      <c r="K9187" s="160" t="n">
        <v>24585.37</v>
      </c>
      <c r="L9187" s="160" t="n">
        <v>7587.04</v>
      </c>
    </row>
    <row r="9188">
      <c r="A9188" s="176" t="n">
        <v>46235</v>
      </c>
      <c r="B9188" s="104" t="inlineStr">
        <is>
          <t>2025/26</t>
        </is>
      </c>
      <c r="C9188" s="104" t="inlineStr">
        <is>
          <t>HC-022</t>
        </is>
      </c>
      <c r="D9188" s="104" t="inlineStr">
        <is>
          <t>Nord-Ouest</t>
        </is>
      </c>
      <c r="E9188" s="104" t="inlineStr">
        <is>
          <t>Sur place</t>
        </is>
      </c>
      <c r="F9188" s="104" t="n">
        <v>31</v>
      </c>
      <c r="G9188" s="159" t="n">
        <v>2796</v>
      </c>
      <c r="H9188" s="159" t="n">
        <v>6981</v>
      </c>
      <c r="I9188" s="160" t="n">
        <v>37462.77</v>
      </c>
      <c r="J9188" s="160" t="n">
        <v>1190.81</v>
      </c>
      <c r="K9188" s="160" t="n">
        <v>36271.96</v>
      </c>
      <c r="L9188" s="160" t="n">
        <v>10809.1</v>
      </c>
    </row>
    <row r="9189">
      <c r="A9189" s="176" t="n">
        <v>46235</v>
      </c>
      <c r="B9189" s="104" t="inlineStr">
        <is>
          <t>2025/26</t>
        </is>
      </c>
      <c r="C9189" s="104" t="inlineStr">
        <is>
          <t>HC-022</t>
        </is>
      </c>
      <c r="D9189" s="104" t="inlineStr">
        <is>
          <t>Nord-Ouest</t>
        </is>
      </c>
      <c r="E9189" s="104" t="inlineStr">
        <is>
          <t>À emporter</t>
        </is>
      </c>
      <c r="F9189" s="104" t="n">
        <v>31</v>
      </c>
      <c r="G9189" s="159" t="n">
        <v>2122</v>
      </c>
      <c r="H9189" s="159" t="n">
        <v>5486</v>
      </c>
      <c r="I9189" s="160" t="n">
        <v>26270.89</v>
      </c>
      <c r="J9189" s="160" t="n">
        <v>841.14</v>
      </c>
      <c r="K9189" s="160" t="n">
        <v>25429.75</v>
      </c>
      <c r="L9189" s="160" t="n">
        <v>7507.9</v>
      </c>
    </row>
    <row r="9190">
      <c r="A9190" s="176" t="n">
        <v>46235</v>
      </c>
      <c r="B9190" s="104" t="inlineStr">
        <is>
          <t>2025/26</t>
        </is>
      </c>
      <c r="C9190" s="104" t="inlineStr">
        <is>
          <t>HC-023</t>
        </is>
      </c>
      <c r="D9190" s="104" t="inlineStr">
        <is>
          <t>Sud-Est</t>
        </is>
      </c>
      <c r="E9190" s="104" t="inlineStr">
        <is>
          <t>Drive</t>
        </is>
      </c>
      <c r="F9190" s="104" t="n">
        <v>30</v>
      </c>
      <c r="G9190" s="159" t="n">
        <v>1261</v>
      </c>
      <c r="H9190" s="159" t="n">
        <v>3157</v>
      </c>
      <c r="I9190" s="160" t="n">
        <v>18047.12</v>
      </c>
      <c r="J9190" s="160" t="n">
        <v>545.96</v>
      </c>
      <c r="K9190" s="160" t="n">
        <v>17501.16</v>
      </c>
      <c r="L9190" s="160" t="n">
        <v>5230.16</v>
      </c>
    </row>
    <row r="9191">
      <c r="A9191" s="176" t="n">
        <v>46235</v>
      </c>
      <c r="B9191" s="104" t="inlineStr">
        <is>
          <t>2025/26</t>
        </is>
      </c>
      <c r="C9191" s="104" t="inlineStr">
        <is>
          <t>HC-023</t>
        </is>
      </c>
      <c r="D9191" s="104" t="inlineStr">
        <is>
          <t>Sud-Est</t>
        </is>
      </c>
      <c r="E9191" s="104" t="inlineStr">
        <is>
          <t>Livraison</t>
        </is>
      </c>
      <c r="F9191" s="104" t="n">
        <v>31</v>
      </c>
      <c r="G9191" s="159" t="n">
        <v>1752</v>
      </c>
      <c r="H9191" s="159" t="n">
        <v>4353</v>
      </c>
      <c r="I9191" s="160" t="n">
        <v>30120.16</v>
      </c>
      <c r="J9191" s="160" t="n">
        <v>1773.2</v>
      </c>
      <c r="K9191" s="160" t="n">
        <v>28346.96</v>
      </c>
      <c r="L9191" s="160" t="n">
        <v>8720.73</v>
      </c>
    </row>
    <row r="9192">
      <c r="A9192" s="176" t="n">
        <v>46235</v>
      </c>
      <c r="B9192" s="104" t="inlineStr">
        <is>
          <t>2025/26</t>
        </is>
      </c>
      <c r="C9192" s="104" t="inlineStr">
        <is>
          <t>HC-023</t>
        </is>
      </c>
      <c r="D9192" s="104" t="inlineStr">
        <is>
          <t>Sud-Est</t>
        </is>
      </c>
      <c r="E9192" s="104" t="inlineStr">
        <is>
          <t>Sur place</t>
        </is>
      </c>
      <c r="F9192" s="104" t="n">
        <v>31</v>
      </c>
      <c r="G9192" s="159" t="n">
        <v>3068</v>
      </c>
      <c r="H9192" s="159" t="n">
        <v>7932</v>
      </c>
      <c r="I9192" s="160" t="n">
        <v>41440.96</v>
      </c>
      <c r="J9192" s="160" t="n">
        <v>1251.41</v>
      </c>
      <c r="K9192" s="160" t="n">
        <v>40189.55</v>
      </c>
      <c r="L9192" s="160" t="n">
        <v>12042.14</v>
      </c>
    </row>
    <row r="9193">
      <c r="A9193" s="176" t="n">
        <v>46235</v>
      </c>
      <c r="B9193" s="104" t="inlineStr">
        <is>
          <t>2025/26</t>
        </is>
      </c>
      <c r="C9193" s="104" t="inlineStr">
        <is>
          <t>HC-023</t>
        </is>
      </c>
      <c r="D9193" s="104" t="inlineStr">
        <is>
          <t>Sud-Est</t>
        </is>
      </c>
      <c r="E9193" s="104" t="inlineStr">
        <is>
          <t>À emporter</t>
        </is>
      </c>
      <c r="F9193" s="104" t="n">
        <v>31</v>
      </c>
      <c r="G9193" s="159" t="n">
        <v>2365</v>
      </c>
      <c r="H9193" s="159" t="n">
        <v>6073</v>
      </c>
      <c r="I9193" s="160" t="n">
        <v>29220.64</v>
      </c>
      <c r="J9193" s="160" t="n">
        <v>991.12</v>
      </c>
      <c r="K9193" s="160" t="n">
        <v>28229.52</v>
      </c>
      <c r="L9193" s="160" t="n">
        <v>8346.41</v>
      </c>
    </row>
    <row r="9194">
      <c r="A9194" s="176" t="n">
        <v>46235</v>
      </c>
      <c r="B9194" s="104" t="inlineStr">
        <is>
          <t>2025/26</t>
        </is>
      </c>
      <c r="C9194" s="104" t="inlineStr">
        <is>
          <t>HC-024</t>
        </is>
      </c>
      <c r="D9194" s="104" t="inlineStr">
        <is>
          <t>Sud-Ouest</t>
        </is>
      </c>
      <c r="E9194" s="104" t="inlineStr">
        <is>
          <t>Livraison</t>
        </is>
      </c>
      <c r="F9194" s="104" t="n">
        <v>31</v>
      </c>
      <c r="G9194" s="159" t="n">
        <v>2365</v>
      </c>
      <c r="H9194" s="159" t="n">
        <v>6129</v>
      </c>
      <c r="I9194" s="160" t="n">
        <v>40541.51</v>
      </c>
      <c r="J9194" s="160" t="n">
        <v>2461.58</v>
      </c>
      <c r="K9194" s="160" t="n">
        <v>38079.93</v>
      </c>
      <c r="L9194" s="160" t="n">
        <v>11767.58</v>
      </c>
    </row>
    <row r="9195">
      <c r="A9195" s="176" t="n">
        <v>46235</v>
      </c>
      <c r="B9195" s="104" t="inlineStr">
        <is>
          <t>2025/26</t>
        </is>
      </c>
      <c r="C9195" s="104" t="inlineStr">
        <is>
          <t>HC-024</t>
        </is>
      </c>
      <c r="D9195" s="104" t="inlineStr">
        <is>
          <t>Sud-Ouest</t>
        </is>
      </c>
      <c r="E9195" s="104" t="inlineStr">
        <is>
          <t>Sur place</t>
        </is>
      </c>
      <c r="F9195" s="104" t="n">
        <v>31</v>
      </c>
      <c r="G9195" s="159" t="n">
        <v>4527</v>
      </c>
      <c r="H9195" s="159" t="n">
        <v>11471</v>
      </c>
      <c r="I9195" s="160" t="n">
        <v>61086.28</v>
      </c>
      <c r="J9195" s="160" t="n">
        <v>1915.88</v>
      </c>
      <c r="K9195" s="160" t="n">
        <v>59170.4</v>
      </c>
      <c r="L9195" s="160" t="n">
        <v>17596.99</v>
      </c>
    </row>
    <row r="9196">
      <c r="A9196" s="176" t="n">
        <v>46235</v>
      </c>
      <c r="B9196" s="104" t="inlineStr">
        <is>
          <t>2025/26</t>
        </is>
      </c>
      <c r="C9196" s="104" t="inlineStr">
        <is>
          <t>HC-024</t>
        </is>
      </c>
      <c r="D9196" s="104" t="inlineStr">
        <is>
          <t>Sud-Ouest</t>
        </is>
      </c>
      <c r="E9196" s="104" t="inlineStr">
        <is>
          <t>À emporter</t>
        </is>
      </c>
      <c r="F9196" s="104" t="n">
        <v>31</v>
      </c>
      <c r="G9196" s="159" t="n">
        <v>3538</v>
      </c>
      <c r="H9196" s="159" t="n">
        <v>9036</v>
      </c>
      <c r="I9196" s="160" t="n">
        <v>44123.78</v>
      </c>
      <c r="J9196" s="160" t="n">
        <v>1278.82</v>
      </c>
      <c r="K9196" s="160" t="n">
        <v>42844.96</v>
      </c>
      <c r="L9196" s="160" t="n">
        <v>12728.98</v>
      </c>
    </row>
    <row r="9197">
      <c r="A9197" s="176" t="n">
        <v>46235</v>
      </c>
      <c r="B9197" s="104" t="inlineStr">
        <is>
          <t>2025/26</t>
        </is>
      </c>
      <c r="C9197" s="104" t="inlineStr">
        <is>
          <t>HC-025</t>
        </is>
      </c>
      <c r="D9197" s="104" t="inlineStr">
        <is>
          <t>Île-de-France</t>
        </is>
      </c>
      <c r="E9197" s="104" t="inlineStr">
        <is>
          <t>Drive</t>
        </is>
      </c>
      <c r="F9197" s="104" t="n">
        <v>31</v>
      </c>
      <c r="G9197" s="159" t="n">
        <v>1416</v>
      </c>
      <c r="H9197" s="159" t="n">
        <v>3670</v>
      </c>
      <c r="I9197" s="160" t="n">
        <v>20129.18</v>
      </c>
      <c r="J9197" s="160" t="n">
        <v>616.3200000000001</v>
      </c>
      <c r="K9197" s="160" t="n">
        <v>19512.86</v>
      </c>
      <c r="L9197" s="160" t="n">
        <v>5841.83</v>
      </c>
    </row>
    <row r="9198">
      <c r="A9198" s="176" t="n">
        <v>46235</v>
      </c>
      <c r="B9198" s="104" t="inlineStr">
        <is>
          <t>2025/26</t>
        </is>
      </c>
      <c r="C9198" s="104" t="inlineStr">
        <is>
          <t>HC-025</t>
        </is>
      </c>
      <c r="D9198" s="104" t="inlineStr">
        <is>
          <t>Île-de-France</t>
        </is>
      </c>
      <c r="E9198" s="104" t="inlineStr">
        <is>
          <t>Livraison</t>
        </is>
      </c>
      <c r="F9198" s="104" t="n">
        <v>31</v>
      </c>
      <c r="G9198" s="159" t="n">
        <v>1900</v>
      </c>
      <c r="H9198" s="159" t="n">
        <v>4715</v>
      </c>
      <c r="I9198" s="160" t="n">
        <v>32377.75</v>
      </c>
      <c r="J9198" s="160" t="n">
        <v>1880.35</v>
      </c>
      <c r="K9198" s="160" t="n">
        <v>30497.4</v>
      </c>
      <c r="L9198" s="160" t="n">
        <v>9307.440000000001</v>
      </c>
    </row>
    <row r="9199">
      <c r="A9199" s="176" t="n">
        <v>46235</v>
      </c>
      <c r="B9199" s="104" t="inlineStr">
        <is>
          <t>2025/26</t>
        </is>
      </c>
      <c r="C9199" s="104" t="inlineStr">
        <is>
          <t>HC-025</t>
        </is>
      </c>
      <c r="D9199" s="104" t="inlineStr">
        <is>
          <t>Île-de-France</t>
        </is>
      </c>
      <c r="E9199" s="104" t="inlineStr">
        <is>
          <t>Sur place</t>
        </is>
      </c>
      <c r="F9199" s="104" t="n">
        <v>30</v>
      </c>
      <c r="G9199" s="159" t="n">
        <v>3251</v>
      </c>
      <c r="H9199" s="159" t="n">
        <v>8450</v>
      </c>
      <c r="I9199" s="160" t="n">
        <v>43856.46</v>
      </c>
      <c r="J9199" s="160" t="n">
        <v>1261.02</v>
      </c>
      <c r="K9199" s="160" t="n">
        <v>42595.44</v>
      </c>
      <c r="L9199" s="160" t="n">
        <v>12633.19</v>
      </c>
    </row>
    <row r="9200">
      <c r="A9200" s="176" t="n">
        <v>46235</v>
      </c>
      <c r="B9200" s="104" t="inlineStr">
        <is>
          <t>2025/26</t>
        </is>
      </c>
      <c r="C9200" s="104" t="inlineStr">
        <is>
          <t>HC-025</t>
        </is>
      </c>
      <c r="D9200" s="104" t="inlineStr">
        <is>
          <t>Île-de-France</t>
        </is>
      </c>
      <c r="E9200" s="104" t="inlineStr">
        <is>
          <t>À emporter</t>
        </is>
      </c>
      <c r="F9200" s="104" t="n">
        <v>31</v>
      </c>
      <c r="G9200" s="159" t="n">
        <v>2564</v>
      </c>
      <c r="H9200" s="159" t="n">
        <v>6622</v>
      </c>
      <c r="I9200" s="160" t="n">
        <v>32019.56</v>
      </c>
      <c r="J9200" s="160" t="n">
        <v>893.79</v>
      </c>
      <c r="K9200" s="160" t="n">
        <v>31125.77</v>
      </c>
      <c r="L9200" s="160" t="n">
        <v>9237.809999999999</v>
      </c>
    </row>
    <row r="9201">
      <c r="A9201" s="176" t="n">
        <v>46235</v>
      </c>
      <c r="B9201" s="104" t="inlineStr">
        <is>
          <t>2025/26</t>
        </is>
      </c>
      <c r="C9201" s="104" t="inlineStr">
        <is>
          <t>HC-026</t>
        </is>
      </c>
      <c r="D9201" s="104" t="inlineStr">
        <is>
          <t>Nord-Ouest</t>
        </is>
      </c>
      <c r="E9201" s="104" t="inlineStr">
        <is>
          <t>Drive</t>
        </is>
      </c>
      <c r="F9201" s="104" t="n">
        <v>31</v>
      </c>
      <c r="G9201" s="159" t="n">
        <v>1133</v>
      </c>
      <c r="H9201" s="159" t="n">
        <v>2820</v>
      </c>
      <c r="I9201" s="160" t="n">
        <v>15986.9</v>
      </c>
      <c r="J9201" s="160" t="n">
        <v>459.25</v>
      </c>
      <c r="K9201" s="160" t="n">
        <v>15527.65</v>
      </c>
      <c r="L9201" s="160" t="n">
        <v>4639.46</v>
      </c>
    </row>
    <row r="9202">
      <c r="A9202" s="176" t="n">
        <v>46235</v>
      </c>
      <c r="B9202" s="104" t="inlineStr">
        <is>
          <t>2025/26</t>
        </is>
      </c>
      <c r="C9202" s="104" t="inlineStr">
        <is>
          <t>HC-026</t>
        </is>
      </c>
      <c r="D9202" s="104" t="inlineStr">
        <is>
          <t>Nord-Ouest</t>
        </is>
      </c>
      <c r="E9202" s="104" t="inlineStr">
        <is>
          <t>Livraison</t>
        </is>
      </c>
      <c r="F9202" s="104" t="n">
        <v>31</v>
      </c>
      <c r="G9202" s="159" t="n">
        <v>1434</v>
      </c>
      <c r="H9202" s="159" t="n">
        <v>3755</v>
      </c>
      <c r="I9202" s="160" t="n">
        <v>24717.87</v>
      </c>
      <c r="J9202" s="160" t="n">
        <v>1520.77</v>
      </c>
      <c r="K9202" s="160" t="n">
        <v>23197.1</v>
      </c>
      <c r="L9202" s="160" t="n">
        <v>7214.15</v>
      </c>
    </row>
    <row r="9203">
      <c r="A9203" s="176" t="n">
        <v>46235</v>
      </c>
      <c r="B9203" s="104" t="inlineStr">
        <is>
          <t>2025/26</t>
        </is>
      </c>
      <c r="C9203" s="104" t="inlineStr">
        <is>
          <t>HC-026</t>
        </is>
      </c>
      <c r="D9203" s="104" t="inlineStr">
        <is>
          <t>Nord-Ouest</t>
        </is>
      </c>
      <c r="E9203" s="104" t="inlineStr">
        <is>
          <t>Sur place</t>
        </is>
      </c>
      <c r="F9203" s="104" t="n">
        <v>31</v>
      </c>
      <c r="G9203" s="159" t="n">
        <v>2582</v>
      </c>
      <c r="H9203" s="159" t="n">
        <v>6750</v>
      </c>
      <c r="I9203" s="160" t="n">
        <v>34775.64</v>
      </c>
      <c r="J9203" s="160" t="n">
        <v>899.4400000000001</v>
      </c>
      <c r="K9203" s="160" t="n">
        <v>33876.2</v>
      </c>
      <c r="L9203" s="160" t="n">
        <v>10079.29</v>
      </c>
    </row>
    <row r="9204">
      <c r="A9204" s="176" t="n">
        <v>46235</v>
      </c>
      <c r="B9204" s="104" t="inlineStr">
        <is>
          <t>2025/26</t>
        </is>
      </c>
      <c r="C9204" s="104" t="inlineStr">
        <is>
          <t>HC-026</t>
        </is>
      </c>
      <c r="D9204" s="104" t="inlineStr">
        <is>
          <t>Nord-Ouest</t>
        </is>
      </c>
      <c r="E9204" s="104" t="inlineStr">
        <is>
          <t>À emporter</t>
        </is>
      </c>
      <c r="F9204" s="104" t="n">
        <v>31</v>
      </c>
      <c r="G9204" s="159" t="n">
        <v>2074</v>
      </c>
      <c r="H9204" s="159" t="n">
        <v>5208</v>
      </c>
      <c r="I9204" s="160" t="n">
        <v>25650.62</v>
      </c>
      <c r="J9204" s="160" t="n">
        <v>770.13</v>
      </c>
      <c r="K9204" s="160" t="n">
        <v>24880.49</v>
      </c>
      <c r="L9204" s="160" t="n">
        <v>7461.95</v>
      </c>
    </row>
    <row r="9205">
      <c r="A9205" s="176" t="n">
        <v>46235</v>
      </c>
      <c r="B9205" s="104" t="inlineStr">
        <is>
          <t>2025/26</t>
        </is>
      </c>
      <c r="C9205" s="104" t="inlineStr">
        <is>
          <t>HC-027</t>
        </is>
      </c>
      <c r="D9205" s="104" t="inlineStr">
        <is>
          <t>Sud-Est</t>
        </is>
      </c>
      <c r="E9205" s="104" t="inlineStr">
        <is>
          <t>Livraison</t>
        </is>
      </c>
      <c r="F9205" s="104" t="n">
        <v>31</v>
      </c>
      <c r="G9205" s="159" t="n">
        <v>2660</v>
      </c>
      <c r="H9205" s="159" t="n">
        <v>6694</v>
      </c>
      <c r="I9205" s="160" t="n">
        <v>45773</v>
      </c>
      <c r="J9205" s="160" t="n">
        <v>2669.31</v>
      </c>
      <c r="K9205" s="160" t="n">
        <v>43103.69</v>
      </c>
      <c r="L9205" s="160" t="n">
        <v>13372.03</v>
      </c>
    </row>
    <row r="9206">
      <c r="A9206" s="176" t="n">
        <v>46235</v>
      </c>
      <c r="B9206" s="104" t="inlineStr">
        <is>
          <t>2025/26</t>
        </is>
      </c>
      <c r="C9206" s="104" t="inlineStr">
        <is>
          <t>HC-027</t>
        </is>
      </c>
      <c r="D9206" s="104" t="inlineStr">
        <is>
          <t>Sud-Est</t>
        </is>
      </c>
      <c r="E9206" s="104" t="inlineStr">
        <is>
          <t>Sur place</t>
        </is>
      </c>
      <c r="F9206" s="104" t="n">
        <v>31</v>
      </c>
      <c r="G9206" s="159" t="n">
        <v>4794</v>
      </c>
      <c r="H9206" s="159" t="n">
        <v>12053</v>
      </c>
      <c r="I9206" s="160" t="n">
        <v>64944</v>
      </c>
      <c r="J9206" s="160" t="n">
        <v>1736.63</v>
      </c>
      <c r="K9206" s="160" t="n">
        <v>63207.37</v>
      </c>
      <c r="L9206" s="160" t="n">
        <v>18791.97</v>
      </c>
    </row>
    <row r="9207">
      <c r="A9207" s="176" t="n">
        <v>46235</v>
      </c>
      <c r="B9207" s="104" t="inlineStr">
        <is>
          <t>2025/26</t>
        </is>
      </c>
      <c r="C9207" s="104" t="inlineStr">
        <is>
          <t>HC-027</t>
        </is>
      </c>
      <c r="D9207" s="104" t="inlineStr">
        <is>
          <t>Sud-Est</t>
        </is>
      </c>
      <c r="E9207" s="104" t="inlineStr">
        <is>
          <t>À emporter</t>
        </is>
      </c>
      <c r="F9207" s="104" t="n">
        <v>30</v>
      </c>
      <c r="G9207" s="159" t="n">
        <v>3659</v>
      </c>
      <c r="H9207" s="159" t="n">
        <v>9221</v>
      </c>
      <c r="I9207" s="160" t="n">
        <v>45244.22</v>
      </c>
      <c r="J9207" s="160" t="n">
        <v>1312.74</v>
      </c>
      <c r="K9207" s="160" t="n">
        <v>43931.48</v>
      </c>
      <c r="L9207" s="160" t="n">
        <v>13152.3</v>
      </c>
    </row>
    <row r="9208">
      <c r="A9208" s="176" t="n">
        <v>46235</v>
      </c>
      <c r="B9208" s="104" t="inlineStr">
        <is>
          <t>2025/26</t>
        </is>
      </c>
      <c r="C9208" s="104" t="inlineStr">
        <is>
          <t>HC-028</t>
        </is>
      </c>
      <c r="D9208" s="104" t="inlineStr">
        <is>
          <t>Sud-Ouest</t>
        </is>
      </c>
      <c r="E9208" s="104" t="inlineStr">
        <is>
          <t>Livraison</t>
        </is>
      </c>
      <c r="F9208" s="104" t="n">
        <v>31</v>
      </c>
      <c r="G9208" s="159" t="n">
        <v>1703</v>
      </c>
      <c r="H9208" s="159" t="n">
        <v>4355</v>
      </c>
      <c r="I9208" s="160" t="n">
        <v>29564.7</v>
      </c>
      <c r="J9208" s="160" t="n">
        <v>1757.97</v>
      </c>
      <c r="K9208" s="160" t="n">
        <v>27806.73</v>
      </c>
      <c r="L9208" s="160" t="n">
        <v>8599.870000000001</v>
      </c>
    </row>
    <row r="9209">
      <c r="A9209" s="176" t="n">
        <v>46235</v>
      </c>
      <c r="B9209" s="104" t="inlineStr">
        <is>
          <t>2025/26</t>
        </is>
      </c>
      <c r="C9209" s="104" t="inlineStr">
        <is>
          <t>HC-028</t>
        </is>
      </c>
      <c r="D9209" s="104" t="inlineStr">
        <is>
          <t>Sud-Ouest</t>
        </is>
      </c>
      <c r="E9209" s="104" t="inlineStr">
        <is>
          <t>Sur place</t>
        </is>
      </c>
      <c r="F9209" s="104" t="n">
        <v>31</v>
      </c>
      <c r="G9209" s="159" t="n">
        <v>3134</v>
      </c>
      <c r="H9209" s="159" t="n">
        <v>8025</v>
      </c>
      <c r="I9209" s="160" t="n">
        <v>42210.54</v>
      </c>
      <c r="J9209" s="160" t="n">
        <v>1208.53</v>
      </c>
      <c r="K9209" s="160" t="n">
        <v>41002.01</v>
      </c>
      <c r="L9209" s="160" t="n">
        <v>12212.57</v>
      </c>
    </row>
    <row r="9210">
      <c r="A9210" s="176" t="n">
        <v>46235</v>
      </c>
      <c r="B9210" s="104" t="inlineStr">
        <is>
          <t>2025/26</t>
        </is>
      </c>
      <c r="C9210" s="104" t="inlineStr">
        <is>
          <t>HC-028</t>
        </is>
      </c>
      <c r="D9210" s="104" t="inlineStr">
        <is>
          <t>Sud-Ouest</t>
        </is>
      </c>
      <c r="E9210" s="104" t="inlineStr">
        <is>
          <t>À emporter</t>
        </is>
      </c>
      <c r="F9210" s="104" t="n">
        <v>31</v>
      </c>
      <c r="G9210" s="159" t="n">
        <v>2444</v>
      </c>
      <c r="H9210" s="159" t="n">
        <v>6010</v>
      </c>
      <c r="I9210" s="160" t="n">
        <v>30233.54</v>
      </c>
      <c r="J9210" s="160" t="n">
        <v>879.16</v>
      </c>
      <c r="K9210" s="160" t="n">
        <v>29354.38</v>
      </c>
      <c r="L9210" s="160" t="n">
        <v>8702.120000000001</v>
      </c>
    </row>
    <row r="9211">
      <c r="A9211" s="176" t="n">
        <v>46235</v>
      </c>
      <c r="B9211" s="104" t="inlineStr">
        <is>
          <t>2025/26</t>
        </is>
      </c>
      <c r="C9211" s="104" t="inlineStr">
        <is>
          <t>HC-029</t>
        </is>
      </c>
      <c r="D9211" s="104" t="inlineStr">
        <is>
          <t>Île-de-France</t>
        </is>
      </c>
      <c r="E9211" s="104" t="inlineStr">
        <is>
          <t>Drive</t>
        </is>
      </c>
      <c r="F9211" s="104" t="n">
        <v>31</v>
      </c>
      <c r="G9211" s="159" t="n">
        <v>2120</v>
      </c>
      <c r="H9211" s="159" t="n">
        <v>5539</v>
      </c>
      <c r="I9211" s="160" t="n">
        <v>30111.9</v>
      </c>
      <c r="J9211" s="160" t="n">
        <v>948.58</v>
      </c>
      <c r="K9211" s="160" t="n">
        <v>29163.32</v>
      </c>
      <c r="L9211" s="160" t="n">
        <v>8679.129999999999</v>
      </c>
    </row>
    <row r="9212">
      <c r="A9212" s="176" t="n">
        <v>46235</v>
      </c>
      <c r="B9212" s="104" t="inlineStr">
        <is>
          <t>2025/26</t>
        </is>
      </c>
      <c r="C9212" s="104" t="inlineStr">
        <is>
          <t>HC-029</t>
        </is>
      </c>
      <c r="D9212" s="104" t="inlineStr">
        <is>
          <t>Île-de-France</t>
        </is>
      </c>
      <c r="E9212" s="104" t="inlineStr">
        <is>
          <t>Livraison</t>
        </is>
      </c>
      <c r="F9212" s="104" t="n">
        <v>30</v>
      </c>
      <c r="G9212" s="159" t="n">
        <v>2595</v>
      </c>
      <c r="H9212" s="159" t="n">
        <v>6602</v>
      </c>
      <c r="I9212" s="160" t="n">
        <v>44958.09</v>
      </c>
      <c r="J9212" s="160" t="n">
        <v>2664.07</v>
      </c>
      <c r="K9212" s="160" t="n">
        <v>42294.02</v>
      </c>
      <c r="L9212" s="160" t="n">
        <v>12992.4</v>
      </c>
    </row>
    <row r="9213">
      <c r="A9213" s="176" t="n">
        <v>46235</v>
      </c>
      <c r="B9213" s="104" t="inlineStr">
        <is>
          <t>2025/26</t>
        </is>
      </c>
      <c r="C9213" s="104" t="inlineStr">
        <is>
          <t>HC-029</t>
        </is>
      </c>
      <c r="D9213" s="104" t="inlineStr">
        <is>
          <t>Île-de-France</t>
        </is>
      </c>
      <c r="E9213" s="104" t="inlineStr">
        <is>
          <t>Sur place</t>
        </is>
      </c>
      <c r="F9213" s="104" t="n">
        <v>31</v>
      </c>
      <c r="G9213" s="159" t="n">
        <v>4906</v>
      </c>
      <c r="H9213" s="159" t="n">
        <v>13059</v>
      </c>
      <c r="I9213" s="160" t="n">
        <v>66775.35000000001</v>
      </c>
      <c r="J9213" s="160" t="n">
        <v>2109.01</v>
      </c>
      <c r="K9213" s="160" t="n">
        <v>64666.34</v>
      </c>
      <c r="L9213" s="160" t="n">
        <v>19239.96</v>
      </c>
    </row>
    <row r="9214">
      <c r="A9214" s="176" t="n">
        <v>46235</v>
      </c>
      <c r="B9214" s="104" t="inlineStr">
        <is>
          <t>2025/26</t>
        </is>
      </c>
      <c r="C9214" s="104" t="inlineStr">
        <is>
          <t>HC-029</t>
        </is>
      </c>
      <c r="D9214" s="104" t="inlineStr">
        <is>
          <t>Île-de-France</t>
        </is>
      </c>
      <c r="E9214" s="104" t="inlineStr">
        <is>
          <t>À emporter</t>
        </is>
      </c>
      <c r="F9214" s="104" t="n">
        <v>31</v>
      </c>
      <c r="G9214" s="159" t="n">
        <v>3811</v>
      </c>
      <c r="H9214" s="159" t="n">
        <v>9503</v>
      </c>
      <c r="I9214" s="160" t="n">
        <v>47349.84</v>
      </c>
      <c r="J9214" s="160" t="n">
        <v>1376.93</v>
      </c>
      <c r="K9214" s="160" t="n">
        <v>45972.91</v>
      </c>
      <c r="L9214" s="160" t="n">
        <v>13700.06</v>
      </c>
    </row>
    <row r="9215">
      <c r="A9215" s="176" t="n">
        <v>46235</v>
      </c>
      <c r="B9215" s="104" t="inlineStr">
        <is>
          <t>2025/26</t>
        </is>
      </c>
      <c r="C9215" s="104" t="inlineStr">
        <is>
          <t>HC-030</t>
        </is>
      </c>
      <c r="D9215" s="104" t="inlineStr">
        <is>
          <t>Nord-Ouest</t>
        </is>
      </c>
      <c r="E9215" s="104" t="inlineStr">
        <is>
          <t>Livraison</t>
        </is>
      </c>
      <c r="F9215" s="104" t="n">
        <v>31</v>
      </c>
      <c r="G9215" s="159" t="n">
        <v>1967</v>
      </c>
      <c r="H9215" s="159" t="n">
        <v>4934</v>
      </c>
      <c r="I9215" s="160" t="n">
        <v>33643.02</v>
      </c>
      <c r="J9215" s="160" t="n">
        <v>2071.04</v>
      </c>
      <c r="K9215" s="160" t="n">
        <v>31571.98</v>
      </c>
      <c r="L9215" s="160" t="n">
        <v>9726.190000000001</v>
      </c>
    </row>
    <row r="9216">
      <c r="A9216" s="176" t="n">
        <v>46235</v>
      </c>
      <c r="B9216" s="104" t="inlineStr">
        <is>
          <t>2025/26</t>
        </is>
      </c>
      <c r="C9216" s="104" t="inlineStr">
        <is>
          <t>HC-030</t>
        </is>
      </c>
      <c r="D9216" s="104" t="inlineStr">
        <is>
          <t>Nord-Ouest</t>
        </is>
      </c>
      <c r="E9216" s="104" t="inlineStr">
        <is>
          <t>Sur place</t>
        </is>
      </c>
      <c r="F9216" s="104" t="n">
        <v>31</v>
      </c>
      <c r="G9216" s="159" t="n">
        <v>3662</v>
      </c>
      <c r="H9216" s="159" t="n">
        <v>9475</v>
      </c>
      <c r="I9216" s="160" t="n">
        <v>49776.67</v>
      </c>
      <c r="J9216" s="160" t="n">
        <v>1468.54</v>
      </c>
      <c r="K9216" s="160" t="n">
        <v>48308.13</v>
      </c>
      <c r="L9216" s="160" t="n">
        <v>14433.3</v>
      </c>
    </row>
    <row r="9217">
      <c r="A9217" s="176" t="n">
        <v>46235</v>
      </c>
      <c r="B9217" s="104" t="inlineStr">
        <is>
          <t>2025/26</t>
        </is>
      </c>
      <c r="C9217" s="104" t="inlineStr">
        <is>
          <t>HC-030</t>
        </is>
      </c>
      <c r="D9217" s="104" t="inlineStr">
        <is>
          <t>Nord-Ouest</t>
        </is>
      </c>
      <c r="E9217" s="104" t="inlineStr">
        <is>
          <t>À emporter</t>
        </is>
      </c>
      <c r="F9217" s="104" t="n">
        <v>31</v>
      </c>
      <c r="G9217" s="159" t="n">
        <v>2805</v>
      </c>
      <c r="H9217" s="159" t="n">
        <v>7226</v>
      </c>
      <c r="I9217" s="160" t="n">
        <v>34689.89</v>
      </c>
      <c r="J9217" s="160" t="n">
        <v>1254.41</v>
      </c>
      <c r="K9217" s="160" t="n">
        <v>33435.48</v>
      </c>
      <c r="L9217" s="160" t="n">
        <v>9971.52</v>
      </c>
    </row>
    <row r="9218">
      <c r="A9218" s="176" t="n">
        <v>46235</v>
      </c>
      <c r="B9218" s="104" t="inlineStr">
        <is>
          <t>2025/26</t>
        </is>
      </c>
      <c r="C9218" s="104" t="inlineStr">
        <is>
          <t>HC-031</t>
        </is>
      </c>
      <c r="D9218" s="104" t="inlineStr">
        <is>
          <t>Sud-Est</t>
        </is>
      </c>
      <c r="E9218" s="104" t="inlineStr">
        <is>
          <t>Drive</t>
        </is>
      </c>
      <c r="F9218" s="104" t="n">
        <v>31</v>
      </c>
      <c r="G9218" s="159" t="n">
        <v>1311</v>
      </c>
      <c r="H9218" s="159" t="n">
        <v>3358</v>
      </c>
      <c r="I9218" s="160" t="n">
        <v>18798.49</v>
      </c>
      <c r="J9218" s="160" t="n">
        <v>544.54</v>
      </c>
      <c r="K9218" s="160" t="n">
        <v>18253.95</v>
      </c>
      <c r="L9218" s="160" t="n">
        <v>5465.31</v>
      </c>
    </row>
    <row r="9219">
      <c r="A9219" s="176" t="n">
        <v>46235</v>
      </c>
      <c r="B9219" s="104" t="inlineStr">
        <is>
          <t>2025/26</t>
        </is>
      </c>
      <c r="C9219" s="104" t="inlineStr">
        <is>
          <t>HC-031</t>
        </is>
      </c>
      <c r="D9219" s="104" t="inlineStr">
        <is>
          <t>Sud-Est</t>
        </is>
      </c>
      <c r="E9219" s="104" t="inlineStr">
        <is>
          <t>Livraison</t>
        </is>
      </c>
      <c r="F9219" s="104" t="n">
        <v>31</v>
      </c>
      <c r="G9219" s="159" t="n">
        <v>1605</v>
      </c>
      <c r="H9219" s="159" t="n">
        <v>4077</v>
      </c>
      <c r="I9219" s="160" t="n">
        <v>27678.69</v>
      </c>
      <c r="J9219" s="160" t="n">
        <v>1727.71</v>
      </c>
      <c r="K9219" s="160" t="n">
        <v>25950.98</v>
      </c>
      <c r="L9219" s="160" t="n">
        <v>8009.33</v>
      </c>
    </row>
    <row r="9220">
      <c r="A9220" s="176" t="n">
        <v>46235</v>
      </c>
      <c r="B9220" s="104" t="inlineStr">
        <is>
          <t>2025/26</t>
        </is>
      </c>
      <c r="C9220" s="104" t="inlineStr">
        <is>
          <t>HC-031</t>
        </is>
      </c>
      <c r="D9220" s="104" t="inlineStr">
        <is>
          <t>Sud-Est</t>
        </is>
      </c>
      <c r="E9220" s="104" t="inlineStr">
        <is>
          <t>Sur place</t>
        </is>
      </c>
      <c r="F9220" s="104" t="n">
        <v>31</v>
      </c>
      <c r="G9220" s="159" t="n">
        <v>3065</v>
      </c>
      <c r="H9220" s="159" t="n">
        <v>7637</v>
      </c>
      <c r="I9220" s="160" t="n">
        <v>41494.48</v>
      </c>
      <c r="J9220" s="160" t="n">
        <v>1298.78</v>
      </c>
      <c r="K9220" s="160" t="n">
        <v>40195.7</v>
      </c>
      <c r="L9220" s="160" t="n">
        <v>11887.65</v>
      </c>
    </row>
    <row r="9221">
      <c r="A9221" s="176" t="n">
        <v>46235</v>
      </c>
      <c r="B9221" s="104" t="inlineStr">
        <is>
          <t>2025/26</t>
        </is>
      </c>
      <c r="C9221" s="104" t="inlineStr">
        <is>
          <t>HC-031</t>
        </is>
      </c>
      <c r="D9221" s="104" t="inlineStr">
        <is>
          <t>Sud-Est</t>
        </is>
      </c>
      <c r="E9221" s="104" t="inlineStr">
        <is>
          <t>À emporter</t>
        </is>
      </c>
      <c r="F9221" s="104" t="n">
        <v>31</v>
      </c>
      <c r="G9221" s="159" t="n">
        <v>2266</v>
      </c>
      <c r="H9221" s="159" t="n">
        <v>5876</v>
      </c>
      <c r="I9221" s="160" t="n">
        <v>28381.27</v>
      </c>
      <c r="J9221" s="160" t="n">
        <v>842.11</v>
      </c>
      <c r="K9221" s="160" t="n">
        <v>27539.16</v>
      </c>
      <c r="L9221" s="160" t="n">
        <v>8153.91</v>
      </c>
    </row>
    <row r="9222">
      <c r="A9222" s="176" t="n">
        <v>46235</v>
      </c>
      <c r="B9222" s="104" t="inlineStr">
        <is>
          <t>2025/26</t>
        </is>
      </c>
      <c r="C9222" s="104" t="inlineStr">
        <is>
          <t>HC-032</t>
        </is>
      </c>
      <c r="D9222" s="104" t="inlineStr">
        <is>
          <t>Sud-Ouest</t>
        </is>
      </c>
      <c r="E9222" s="104" t="inlineStr">
        <is>
          <t>Livraison</t>
        </is>
      </c>
      <c r="F9222" s="104" t="n">
        <v>31</v>
      </c>
      <c r="G9222" s="159" t="n">
        <v>1677</v>
      </c>
      <c r="H9222" s="159" t="n">
        <v>4355</v>
      </c>
      <c r="I9222" s="160" t="n">
        <v>28815.72</v>
      </c>
      <c r="J9222" s="160" t="n">
        <v>1668.08</v>
      </c>
      <c r="K9222" s="160" t="n">
        <v>27147.64</v>
      </c>
      <c r="L9222" s="160" t="n">
        <v>8457.84</v>
      </c>
    </row>
    <row r="9223">
      <c r="A9223" s="176" t="n">
        <v>46235</v>
      </c>
      <c r="B9223" s="104" t="inlineStr">
        <is>
          <t>2025/26</t>
        </is>
      </c>
      <c r="C9223" s="104" t="inlineStr">
        <is>
          <t>HC-032</t>
        </is>
      </c>
      <c r="D9223" s="104" t="inlineStr">
        <is>
          <t>Sud-Ouest</t>
        </is>
      </c>
      <c r="E9223" s="104" t="inlineStr">
        <is>
          <t>Sur place</t>
        </is>
      </c>
      <c r="F9223" s="104" t="n">
        <v>31</v>
      </c>
      <c r="G9223" s="159" t="n">
        <v>3152</v>
      </c>
      <c r="H9223" s="159" t="n">
        <v>8231</v>
      </c>
      <c r="I9223" s="160" t="n">
        <v>42584.46</v>
      </c>
      <c r="J9223" s="160" t="n">
        <v>1267.46</v>
      </c>
      <c r="K9223" s="160" t="n">
        <v>41317</v>
      </c>
      <c r="L9223" s="160" t="n">
        <v>12298.58</v>
      </c>
    </row>
    <row r="9224">
      <c r="A9224" s="176" t="n">
        <v>46235</v>
      </c>
      <c r="B9224" s="104" t="inlineStr">
        <is>
          <t>2025/26</t>
        </is>
      </c>
      <c r="C9224" s="104" t="inlineStr">
        <is>
          <t>HC-032</t>
        </is>
      </c>
      <c r="D9224" s="104" t="inlineStr">
        <is>
          <t>Sud-Ouest</t>
        </is>
      </c>
      <c r="E9224" s="104" t="inlineStr">
        <is>
          <t>À emporter</t>
        </is>
      </c>
      <c r="F9224" s="104" t="n">
        <v>31</v>
      </c>
      <c r="G9224" s="159" t="n">
        <v>2480</v>
      </c>
      <c r="H9224" s="159" t="n">
        <v>6340</v>
      </c>
      <c r="I9224" s="160" t="n">
        <v>30658.49</v>
      </c>
      <c r="J9224" s="160" t="n">
        <v>967.11</v>
      </c>
      <c r="K9224" s="160" t="n">
        <v>29691.38</v>
      </c>
      <c r="L9224" s="160" t="n">
        <v>8819.76</v>
      </c>
    </row>
    <row r="9225">
      <c r="A9225" s="176" t="n">
        <v>46235</v>
      </c>
      <c r="B9225" s="104" t="inlineStr">
        <is>
          <t>2025/26</t>
        </is>
      </c>
      <c r="C9225" s="104" t="inlineStr">
        <is>
          <t>HC-033</t>
        </is>
      </c>
      <c r="D9225" s="104" t="inlineStr">
        <is>
          <t>Île-de-France</t>
        </is>
      </c>
      <c r="E9225" s="104" t="inlineStr">
        <is>
          <t>Livraison</t>
        </is>
      </c>
      <c r="F9225" s="104" t="n">
        <v>31</v>
      </c>
      <c r="G9225" s="159" t="n">
        <v>2737</v>
      </c>
      <c r="H9225" s="159" t="n">
        <v>6938</v>
      </c>
      <c r="I9225" s="160" t="n">
        <v>47320.27</v>
      </c>
      <c r="J9225" s="160" t="n">
        <v>2963.69</v>
      </c>
      <c r="K9225" s="160" t="n">
        <v>44356.58</v>
      </c>
      <c r="L9225" s="160" t="n">
        <v>13679.73</v>
      </c>
    </row>
    <row r="9226">
      <c r="A9226" s="176" t="n">
        <v>46235</v>
      </c>
      <c r="B9226" s="104" t="inlineStr">
        <is>
          <t>2025/26</t>
        </is>
      </c>
      <c r="C9226" s="104" t="inlineStr">
        <is>
          <t>HC-033</t>
        </is>
      </c>
      <c r="D9226" s="104" t="inlineStr">
        <is>
          <t>Île-de-France</t>
        </is>
      </c>
      <c r="E9226" s="104" t="inlineStr">
        <is>
          <t>Sur place</t>
        </is>
      </c>
      <c r="F9226" s="104" t="n">
        <v>31</v>
      </c>
      <c r="G9226" s="159" t="n">
        <v>5030</v>
      </c>
      <c r="H9226" s="159" t="n">
        <v>12838</v>
      </c>
      <c r="I9226" s="160" t="n">
        <v>67922.75999999999</v>
      </c>
      <c r="J9226" s="160" t="n">
        <v>2247.49</v>
      </c>
      <c r="K9226" s="160" t="n">
        <v>65675.27</v>
      </c>
      <c r="L9226" s="160" t="n">
        <v>19613.94</v>
      </c>
    </row>
    <row r="9227">
      <c r="A9227" s="176" t="n">
        <v>46235</v>
      </c>
      <c r="B9227" s="104" t="inlineStr">
        <is>
          <t>2025/26</t>
        </is>
      </c>
      <c r="C9227" s="104" t="inlineStr">
        <is>
          <t>HC-033</t>
        </is>
      </c>
      <c r="D9227" s="104" t="inlineStr">
        <is>
          <t>Île-de-France</t>
        </is>
      </c>
      <c r="E9227" s="104" t="inlineStr">
        <is>
          <t>À emporter</t>
        </is>
      </c>
      <c r="F9227" s="104" t="n">
        <v>31</v>
      </c>
      <c r="G9227" s="159" t="n">
        <v>3887</v>
      </c>
      <c r="H9227" s="159" t="n">
        <v>9732</v>
      </c>
      <c r="I9227" s="160" t="n">
        <v>48306.92</v>
      </c>
      <c r="J9227" s="160" t="n">
        <v>1505.19</v>
      </c>
      <c r="K9227" s="160" t="n">
        <v>46801.73</v>
      </c>
      <c r="L9227" s="160" t="n">
        <v>13943.64</v>
      </c>
    </row>
    <row r="9228">
      <c r="A9228" s="176" t="n">
        <v>46235</v>
      </c>
      <c r="B9228" s="104" t="inlineStr">
        <is>
          <t>2025/26</t>
        </is>
      </c>
      <c r="C9228" s="104" t="inlineStr">
        <is>
          <t>HC-034</t>
        </is>
      </c>
      <c r="D9228" s="104" t="inlineStr">
        <is>
          <t>Nord-Ouest</t>
        </is>
      </c>
      <c r="E9228" s="104" t="inlineStr">
        <is>
          <t>Livraison</t>
        </is>
      </c>
      <c r="F9228" s="104" t="n">
        <v>31</v>
      </c>
      <c r="G9228" s="159" t="n">
        <v>2599</v>
      </c>
      <c r="H9228" s="159" t="n">
        <v>6612</v>
      </c>
      <c r="I9228" s="160" t="n">
        <v>44199.9</v>
      </c>
      <c r="J9228" s="160" t="n">
        <v>2683.97</v>
      </c>
      <c r="K9228" s="160" t="n">
        <v>41515.93</v>
      </c>
      <c r="L9228" s="160" t="n">
        <v>14930.37</v>
      </c>
    </row>
    <row r="9229">
      <c r="A9229" s="176" t="n">
        <v>46235</v>
      </c>
      <c r="B9229" s="104" t="inlineStr">
        <is>
          <t>2025/26</t>
        </is>
      </c>
      <c r="C9229" s="104" t="inlineStr">
        <is>
          <t>HC-034</t>
        </is>
      </c>
      <c r="D9229" s="104" t="inlineStr">
        <is>
          <t>Nord-Ouest</t>
        </is>
      </c>
      <c r="E9229" s="104" t="inlineStr">
        <is>
          <t>Sur place</t>
        </is>
      </c>
      <c r="F9229" s="104" t="n">
        <v>31</v>
      </c>
      <c r="G9229" s="159" t="n">
        <v>4724</v>
      </c>
      <c r="H9229" s="159" t="n">
        <v>12534</v>
      </c>
      <c r="I9229" s="160" t="n">
        <v>63285.29</v>
      </c>
      <c r="J9229" s="160" t="n">
        <v>1974.2</v>
      </c>
      <c r="K9229" s="160" t="n">
        <v>61311.09</v>
      </c>
      <c r="L9229" s="160" t="n">
        <v>21293.92</v>
      </c>
    </row>
    <row r="9230">
      <c r="A9230" s="176" t="n">
        <v>46235</v>
      </c>
      <c r="B9230" s="104" t="inlineStr">
        <is>
          <t>2025/26</t>
        </is>
      </c>
      <c r="C9230" s="104" t="inlineStr">
        <is>
          <t>HC-034</t>
        </is>
      </c>
      <c r="D9230" s="104" t="inlineStr">
        <is>
          <t>Nord-Ouest</t>
        </is>
      </c>
      <c r="E9230" s="104" t="inlineStr">
        <is>
          <t>À emporter</t>
        </is>
      </c>
      <c r="F9230" s="104" t="n">
        <v>31</v>
      </c>
      <c r="G9230" s="159" t="n">
        <v>3717</v>
      </c>
      <c r="H9230" s="159" t="n">
        <v>9564</v>
      </c>
      <c r="I9230" s="160" t="n">
        <v>45814.98</v>
      </c>
      <c r="J9230" s="160" t="n">
        <v>1542.66</v>
      </c>
      <c r="K9230" s="160" t="n">
        <v>44272.32</v>
      </c>
      <c r="L9230" s="160" t="n">
        <v>15440.08</v>
      </c>
    </row>
    <row r="9231">
      <c r="A9231" s="176" t="n">
        <v>46235</v>
      </c>
      <c r="B9231" s="104" t="inlineStr">
        <is>
          <t>2025/26</t>
        </is>
      </c>
      <c r="C9231" s="104" t="inlineStr">
        <is>
          <t>HC-035</t>
        </is>
      </c>
      <c r="D9231" s="104" t="inlineStr">
        <is>
          <t>Sud-Est</t>
        </is>
      </c>
      <c r="E9231" s="104" t="inlineStr">
        <is>
          <t>Livraison</t>
        </is>
      </c>
      <c r="F9231" s="104" t="n">
        <v>31</v>
      </c>
      <c r="G9231" s="159" t="n">
        <v>2255</v>
      </c>
      <c r="H9231" s="159" t="n">
        <v>5823</v>
      </c>
      <c r="I9231" s="160" t="n">
        <v>39020.65</v>
      </c>
      <c r="J9231" s="160" t="n">
        <v>2393.75</v>
      </c>
      <c r="K9231" s="160" t="n">
        <v>36626.9</v>
      </c>
      <c r="L9231" s="160" t="n">
        <v>11303.82</v>
      </c>
    </row>
    <row r="9232">
      <c r="A9232" s="176" t="n">
        <v>46235</v>
      </c>
      <c r="B9232" s="104" t="inlineStr">
        <is>
          <t>2025/26</t>
        </is>
      </c>
      <c r="C9232" s="104" t="inlineStr">
        <is>
          <t>HC-035</t>
        </is>
      </c>
      <c r="D9232" s="104" t="inlineStr">
        <is>
          <t>Sud-Est</t>
        </is>
      </c>
      <c r="E9232" s="104" t="inlineStr">
        <is>
          <t>Sur place</t>
        </is>
      </c>
      <c r="F9232" s="104" t="n">
        <v>31</v>
      </c>
      <c r="G9232" s="159" t="n">
        <v>4229</v>
      </c>
      <c r="H9232" s="159" t="n">
        <v>10747</v>
      </c>
      <c r="I9232" s="160" t="n">
        <v>58004.84</v>
      </c>
      <c r="J9232" s="160" t="n">
        <v>1547.34</v>
      </c>
      <c r="K9232" s="160" t="n">
        <v>56457.5</v>
      </c>
      <c r="L9232" s="160" t="n">
        <v>16790.73</v>
      </c>
    </row>
    <row r="9233">
      <c r="A9233" s="176" t="n">
        <v>46235</v>
      </c>
      <c r="B9233" s="104" t="inlineStr">
        <is>
          <t>2025/26</t>
        </is>
      </c>
      <c r="C9233" s="104" t="inlineStr">
        <is>
          <t>HC-035</t>
        </is>
      </c>
      <c r="D9233" s="104" t="inlineStr">
        <is>
          <t>Sud-Est</t>
        </is>
      </c>
      <c r="E9233" s="104" t="inlineStr">
        <is>
          <t>À emporter</t>
        </is>
      </c>
      <c r="F9233" s="104" t="n">
        <v>31</v>
      </c>
      <c r="G9233" s="159" t="n">
        <v>3278</v>
      </c>
      <c r="H9233" s="159" t="n">
        <v>8422</v>
      </c>
      <c r="I9233" s="160" t="n">
        <v>40535.14</v>
      </c>
      <c r="J9233" s="160" t="n">
        <v>1177.7</v>
      </c>
      <c r="K9233" s="160" t="n">
        <v>39357.44</v>
      </c>
      <c r="L9233" s="160" t="n">
        <v>11681.04</v>
      </c>
    </row>
    <row r="9234">
      <c r="A9234" s="176" t="n">
        <v>46235</v>
      </c>
      <c r="B9234" s="104" t="inlineStr">
        <is>
          <t>2025/26</t>
        </is>
      </c>
      <c r="C9234" s="104" t="inlineStr">
        <is>
          <t>HC-036</t>
        </is>
      </c>
      <c r="D9234" s="104" t="inlineStr">
        <is>
          <t>Sud-Ouest</t>
        </is>
      </c>
      <c r="E9234" s="104" t="inlineStr">
        <is>
          <t>Drive</t>
        </is>
      </c>
      <c r="F9234" s="104" t="n">
        <v>31</v>
      </c>
      <c r="G9234" s="159" t="n">
        <v>1528</v>
      </c>
      <c r="H9234" s="159" t="n">
        <v>3888</v>
      </c>
      <c r="I9234" s="160" t="n">
        <v>21725.13</v>
      </c>
      <c r="J9234" s="160" t="n">
        <v>668.14</v>
      </c>
      <c r="K9234" s="160" t="n">
        <v>21056.99</v>
      </c>
      <c r="L9234" s="160" t="n">
        <v>6345.37</v>
      </c>
    </row>
    <row r="9235">
      <c r="A9235" s="176" t="n">
        <v>46235</v>
      </c>
      <c r="B9235" s="104" t="inlineStr">
        <is>
          <t>2025/26</t>
        </is>
      </c>
      <c r="C9235" s="104" t="inlineStr">
        <is>
          <t>HC-036</t>
        </is>
      </c>
      <c r="D9235" s="104" t="inlineStr">
        <is>
          <t>Sud-Ouest</t>
        </is>
      </c>
      <c r="E9235" s="104" t="inlineStr">
        <is>
          <t>Livraison</t>
        </is>
      </c>
      <c r="F9235" s="104" t="n">
        <v>30</v>
      </c>
      <c r="G9235" s="159" t="n">
        <v>1960</v>
      </c>
      <c r="H9235" s="159" t="n">
        <v>4932</v>
      </c>
      <c r="I9235" s="160" t="n">
        <v>33321.78</v>
      </c>
      <c r="J9235" s="160" t="n">
        <v>1887.73</v>
      </c>
      <c r="K9235" s="160" t="n">
        <v>31434.05</v>
      </c>
      <c r="L9235" s="160" t="n">
        <v>9780.58</v>
      </c>
    </row>
    <row r="9236">
      <c r="A9236" s="176" t="n">
        <v>46235</v>
      </c>
      <c r="B9236" s="104" t="inlineStr">
        <is>
          <t>2025/26</t>
        </is>
      </c>
      <c r="C9236" s="104" t="inlineStr">
        <is>
          <t>HC-036</t>
        </is>
      </c>
      <c r="D9236" s="104" t="inlineStr">
        <is>
          <t>Sud-Ouest</t>
        </is>
      </c>
      <c r="E9236" s="104" t="inlineStr">
        <is>
          <t>Sur place</t>
        </is>
      </c>
      <c r="F9236" s="104" t="n">
        <v>30</v>
      </c>
      <c r="G9236" s="159" t="n">
        <v>3426</v>
      </c>
      <c r="H9236" s="159" t="n">
        <v>8730</v>
      </c>
      <c r="I9236" s="160" t="n">
        <v>46801.66</v>
      </c>
      <c r="J9236" s="160" t="n">
        <v>1472.64</v>
      </c>
      <c r="K9236" s="160" t="n">
        <v>45329.02</v>
      </c>
      <c r="L9236" s="160" t="n">
        <v>13628.8</v>
      </c>
    </row>
    <row r="9237">
      <c r="A9237" s="176" t="n">
        <v>46235</v>
      </c>
      <c r="B9237" s="104" t="inlineStr">
        <is>
          <t>2025/26</t>
        </is>
      </c>
      <c r="C9237" s="104" t="inlineStr">
        <is>
          <t>HC-036</t>
        </is>
      </c>
      <c r="D9237" s="104" t="inlineStr">
        <is>
          <t>Sud-Ouest</t>
        </is>
      </c>
      <c r="E9237" s="104" t="inlineStr">
        <is>
          <t>À emporter</t>
        </is>
      </c>
      <c r="F9237" s="104" t="n">
        <v>31</v>
      </c>
      <c r="G9237" s="159" t="n">
        <v>2812</v>
      </c>
      <c r="H9237" s="159" t="n">
        <v>7216</v>
      </c>
      <c r="I9237" s="160" t="n">
        <v>34809.87</v>
      </c>
      <c r="J9237" s="160" t="n">
        <v>1011.77</v>
      </c>
      <c r="K9237" s="160" t="n">
        <v>33798.1</v>
      </c>
      <c r="L9237" s="160" t="n">
        <v>10063.83</v>
      </c>
    </row>
    <row r="9238">
      <c r="A9238" s="176" t="n">
        <v>46235</v>
      </c>
      <c r="B9238" s="104" t="inlineStr">
        <is>
          <t>2025/26</t>
        </is>
      </c>
      <c r="C9238" s="104" t="inlineStr">
        <is>
          <t>HC-037</t>
        </is>
      </c>
      <c r="D9238" s="104" t="inlineStr">
        <is>
          <t>Île-de-France</t>
        </is>
      </c>
      <c r="E9238" s="104" t="inlineStr">
        <is>
          <t>Drive</t>
        </is>
      </c>
      <c r="F9238" s="104" t="n">
        <v>31</v>
      </c>
      <c r="G9238" s="159" t="n">
        <v>1120</v>
      </c>
      <c r="H9238" s="159" t="n">
        <v>2853</v>
      </c>
      <c r="I9238" s="160" t="n">
        <v>15893.72</v>
      </c>
      <c r="J9238" s="160" t="n">
        <v>521.46</v>
      </c>
      <c r="K9238" s="160" t="n">
        <v>15372.26</v>
      </c>
      <c r="L9238" s="160" t="n">
        <v>4539.1</v>
      </c>
    </row>
    <row r="9239">
      <c r="A9239" s="176" t="n">
        <v>46235</v>
      </c>
      <c r="B9239" s="104" t="inlineStr">
        <is>
          <t>2025/26</t>
        </is>
      </c>
      <c r="C9239" s="104" t="inlineStr">
        <is>
          <t>HC-037</t>
        </is>
      </c>
      <c r="D9239" s="104" t="inlineStr">
        <is>
          <t>Île-de-France</t>
        </is>
      </c>
      <c r="E9239" s="104" t="inlineStr">
        <is>
          <t>Livraison</t>
        </is>
      </c>
      <c r="F9239" s="104" t="n">
        <v>31</v>
      </c>
      <c r="G9239" s="159" t="n">
        <v>1430</v>
      </c>
      <c r="H9239" s="159" t="n">
        <v>3746</v>
      </c>
      <c r="I9239" s="160" t="n">
        <v>24734.73</v>
      </c>
      <c r="J9239" s="160" t="n">
        <v>1473.82</v>
      </c>
      <c r="K9239" s="160" t="n">
        <v>23260.91</v>
      </c>
      <c r="L9239" s="160" t="n">
        <v>7218.39</v>
      </c>
    </row>
    <row r="9240">
      <c r="A9240" s="176" t="n">
        <v>46235</v>
      </c>
      <c r="B9240" s="104" t="inlineStr">
        <is>
          <t>2025/26</t>
        </is>
      </c>
      <c r="C9240" s="104" t="inlineStr">
        <is>
          <t>HC-037</t>
        </is>
      </c>
      <c r="D9240" s="104" t="inlineStr">
        <is>
          <t>Île-de-France</t>
        </is>
      </c>
      <c r="E9240" s="104" t="inlineStr">
        <is>
          <t>Sur place</t>
        </is>
      </c>
      <c r="F9240" s="104" t="n">
        <v>31</v>
      </c>
      <c r="G9240" s="159" t="n">
        <v>2619</v>
      </c>
      <c r="H9240" s="159" t="n">
        <v>6810</v>
      </c>
      <c r="I9240" s="160" t="n">
        <v>35179.96</v>
      </c>
      <c r="J9240" s="160" t="n">
        <v>1006.12</v>
      </c>
      <c r="K9240" s="160" t="n">
        <v>34173.84</v>
      </c>
      <c r="L9240" s="160" t="n">
        <v>10184.8</v>
      </c>
    </row>
    <row r="9241">
      <c r="A9241" s="176" t="n">
        <v>46235</v>
      </c>
      <c r="B9241" s="104" t="inlineStr">
        <is>
          <t>2025/26</t>
        </is>
      </c>
      <c r="C9241" s="104" t="inlineStr">
        <is>
          <t>HC-037</t>
        </is>
      </c>
      <c r="D9241" s="104" t="inlineStr">
        <is>
          <t>Île-de-France</t>
        </is>
      </c>
      <c r="E9241" s="104" t="inlineStr">
        <is>
          <t>À emporter</t>
        </is>
      </c>
      <c r="F9241" s="104" t="n">
        <v>31</v>
      </c>
      <c r="G9241" s="159" t="n">
        <v>2029</v>
      </c>
      <c r="H9241" s="159" t="n">
        <v>5308</v>
      </c>
      <c r="I9241" s="160" t="n">
        <v>25085.99</v>
      </c>
      <c r="J9241" s="160" t="n">
        <v>755.03</v>
      </c>
      <c r="K9241" s="160" t="n">
        <v>24330.96</v>
      </c>
      <c r="L9241" s="160" t="n">
        <v>7178.39</v>
      </c>
    </row>
    <row r="9242">
      <c r="A9242" s="176" t="n">
        <v>46235</v>
      </c>
      <c r="B9242" s="104" t="inlineStr">
        <is>
          <t>2025/26</t>
        </is>
      </c>
      <c r="C9242" s="104" t="inlineStr">
        <is>
          <t>HC-038</t>
        </is>
      </c>
      <c r="D9242" s="104" t="inlineStr">
        <is>
          <t>Nord-Ouest</t>
        </is>
      </c>
      <c r="E9242" s="104" t="inlineStr">
        <is>
          <t>Drive</t>
        </is>
      </c>
      <c r="F9242" s="104" t="n">
        <v>29</v>
      </c>
      <c r="G9242" s="159" t="n">
        <v>925</v>
      </c>
      <c r="H9242" s="159" t="n">
        <v>2259</v>
      </c>
      <c r="I9242" s="160" t="n">
        <v>13025.25</v>
      </c>
      <c r="J9242" s="160" t="n">
        <v>387.67</v>
      </c>
      <c r="K9242" s="160" t="n">
        <v>12637.58</v>
      </c>
      <c r="L9242" s="160" t="n">
        <v>3767.2</v>
      </c>
    </row>
    <row r="9243">
      <c r="A9243" s="176" t="n">
        <v>46235</v>
      </c>
      <c r="B9243" s="104" t="inlineStr">
        <is>
          <t>2025/26</t>
        </is>
      </c>
      <c r="C9243" s="104" t="inlineStr">
        <is>
          <t>HC-038</t>
        </is>
      </c>
      <c r="D9243" s="104" t="inlineStr">
        <is>
          <t>Nord-Ouest</t>
        </is>
      </c>
      <c r="E9243" s="104" t="inlineStr">
        <is>
          <t>Livraison</t>
        </is>
      </c>
      <c r="F9243" s="104" t="n">
        <v>31</v>
      </c>
      <c r="G9243" s="159" t="n">
        <v>1277</v>
      </c>
      <c r="H9243" s="159" t="n">
        <v>3331</v>
      </c>
      <c r="I9243" s="160" t="n">
        <v>21899.75</v>
      </c>
      <c r="J9243" s="160" t="n">
        <v>1342.95</v>
      </c>
      <c r="K9243" s="160" t="n">
        <v>20556.8</v>
      </c>
      <c r="L9243" s="160" t="n">
        <v>6376.03</v>
      </c>
    </row>
    <row r="9244">
      <c r="A9244" s="176" t="n">
        <v>46235</v>
      </c>
      <c r="B9244" s="104" t="inlineStr">
        <is>
          <t>2025/26</t>
        </is>
      </c>
      <c r="C9244" s="104" t="inlineStr">
        <is>
          <t>HC-038</t>
        </is>
      </c>
      <c r="D9244" s="104" t="inlineStr">
        <is>
          <t>Nord-Ouest</t>
        </is>
      </c>
      <c r="E9244" s="104" t="inlineStr">
        <is>
          <t>Sur place</t>
        </is>
      </c>
      <c r="F9244" s="104" t="n">
        <v>31</v>
      </c>
      <c r="G9244" s="159" t="n">
        <v>2309</v>
      </c>
      <c r="H9244" s="159" t="n">
        <v>5949</v>
      </c>
      <c r="I9244" s="160" t="n">
        <v>30939.08</v>
      </c>
      <c r="J9244" s="160" t="n">
        <v>930.2</v>
      </c>
      <c r="K9244" s="160" t="n">
        <v>30008.88</v>
      </c>
      <c r="L9244" s="160" t="n">
        <v>8890.540000000001</v>
      </c>
    </row>
    <row r="9245">
      <c r="A9245" s="176" t="n">
        <v>46235</v>
      </c>
      <c r="B9245" s="104" t="inlineStr">
        <is>
          <t>2025/26</t>
        </is>
      </c>
      <c r="C9245" s="104" t="inlineStr">
        <is>
          <t>HC-038</t>
        </is>
      </c>
      <c r="D9245" s="104" t="inlineStr">
        <is>
          <t>Nord-Ouest</t>
        </is>
      </c>
      <c r="E9245" s="104" t="inlineStr">
        <is>
          <t>À emporter</t>
        </is>
      </c>
      <c r="F9245" s="104" t="n">
        <v>31</v>
      </c>
      <c r="G9245" s="159" t="n">
        <v>1775</v>
      </c>
      <c r="H9245" s="159" t="n">
        <v>4490</v>
      </c>
      <c r="I9245" s="160" t="n">
        <v>21999.56</v>
      </c>
      <c r="J9245" s="160" t="n">
        <v>710.59</v>
      </c>
      <c r="K9245" s="160" t="n">
        <v>21288.97</v>
      </c>
      <c r="L9245" s="160" t="n">
        <v>6353.75</v>
      </c>
    </row>
    <row r="9246">
      <c r="A9246" s="176" t="n">
        <v>46235</v>
      </c>
      <c r="B9246" s="104" t="inlineStr">
        <is>
          <t>2025/26</t>
        </is>
      </c>
      <c r="C9246" s="104" t="inlineStr">
        <is>
          <t>HC-039</t>
        </is>
      </c>
      <c r="D9246" s="104" t="inlineStr">
        <is>
          <t>Sud-Est</t>
        </is>
      </c>
      <c r="E9246" s="104" t="inlineStr">
        <is>
          <t>Livraison</t>
        </is>
      </c>
      <c r="F9246" s="104" t="n">
        <v>31</v>
      </c>
      <c r="G9246" s="159" t="n">
        <v>2102</v>
      </c>
      <c r="H9246" s="159" t="n">
        <v>5214</v>
      </c>
      <c r="I9246" s="160" t="n">
        <v>36113.45</v>
      </c>
      <c r="J9246" s="160" t="n">
        <v>2209.21</v>
      </c>
      <c r="K9246" s="160" t="n">
        <v>33904.24</v>
      </c>
      <c r="L9246" s="160" t="n">
        <v>10431.55</v>
      </c>
    </row>
    <row r="9247">
      <c r="A9247" s="176" t="n">
        <v>46235</v>
      </c>
      <c r="B9247" s="104" t="inlineStr">
        <is>
          <t>2025/26</t>
        </is>
      </c>
      <c r="C9247" s="104" t="inlineStr">
        <is>
          <t>HC-039</t>
        </is>
      </c>
      <c r="D9247" s="104" t="inlineStr">
        <is>
          <t>Sud-Est</t>
        </is>
      </c>
      <c r="E9247" s="104" t="inlineStr">
        <is>
          <t>Sur place</t>
        </is>
      </c>
      <c r="F9247" s="104" t="n">
        <v>31</v>
      </c>
      <c r="G9247" s="159" t="n">
        <v>3814</v>
      </c>
      <c r="H9247" s="159" t="n">
        <v>9594</v>
      </c>
      <c r="I9247" s="160" t="n">
        <v>51306.4</v>
      </c>
      <c r="J9247" s="160" t="n">
        <v>1366.41</v>
      </c>
      <c r="K9247" s="160" t="n">
        <v>49939.99</v>
      </c>
      <c r="L9247" s="160" t="n">
        <v>14732.88</v>
      </c>
    </row>
    <row r="9248">
      <c r="A9248" s="176" t="n">
        <v>46235</v>
      </c>
      <c r="B9248" s="104" t="inlineStr">
        <is>
          <t>2025/26</t>
        </is>
      </c>
      <c r="C9248" s="104" t="inlineStr">
        <is>
          <t>HC-039</t>
        </is>
      </c>
      <c r="D9248" s="104" t="inlineStr">
        <is>
          <t>Sud-Est</t>
        </is>
      </c>
      <c r="E9248" s="104" t="inlineStr">
        <is>
          <t>À emporter</t>
        </is>
      </c>
      <c r="F9248" s="104" t="n">
        <v>31</v>
      </c>
      <c r="G9248" s="159" t="n">
        <v>3036</v>
      </c>
      <c r="H9248" s="159" t="n">
        <v>7664</v>
      </c>
      <c r="I9248" s="160" t="n">
        <v>37700.27</v>
      </c>
      <c r="J9248" s="160" t="n">
        <v>1008.34</v>
      </c>
      <c r="K9248" s="160" t="n">
        <v>36691.93</v>
      </c>
      <c r="L9248" s="160" t="n">
        <v>10993.67</v>
      </c>
    </row>
    <row r="9249">
      <c r="A9249" s="176" t="n">
        <v>46235</v>
      </c>
      <c r="B9249" s="104" t="inlineStr">
        <is>
          <t>2025/26</t>
        </is>
      </c>
      <c r="C9249" s="104" t="inlineStr">
        <is>
          <t>HC-040</t>
        </is>
      </c>
      <c r="D9249" s="104" t="inlineStr">
        <is>
          <t>Sud-Ouest</t>
        </is>
      </c>
      <c r="E9249" s="104" t="inlineStr">
        <is>
          <t>Livraison</t>
        </is>
      </c>
      <c r="F9249" s="104" t="n">
        <v>31</v>
      </c>
      <c r="G9249" s="159" t="n">
        <v>2101</v>
      </c>
      <c r="H9249" s="159" t="n">
        <v>5420</v>
      </c>
      <c r="I9249" s="160" t="n">
        <v>36478.28</v>
      </c>
      <c r="J9249" s="160" t="n">
        <v>2061.52</v>
      </c>
      <c r="K9249" s="160" t="n">
        <v>34416.76</v>
      </c>
      <c r="L9249" s="160" t="n">
        <v>10657.22</v>
      </c>
    </row>
    <row r="9250">
      <c r="A9250" s="176" t="n">
        <v>46235</v>
      </c>
      <c r="B9250" s="104" t="inlineStr">
        <is>
          <t>2025/26</t>
        </is>
      </c>
      <c r="C9250" s="104" t="inlineStr">
        <is>
          <t>HC-040</t>
        </is>
      </c>
      <c r="D9250" s="104" t="inlineStr">
        <is>
          <t>Sud-Ouest</t>
        </is>
      </c>
      <c r="E9250" s="104" t="inlineStr">
        <is>
          <t>Sur place</t>
        </is>
      </c>
      <c r="F9250" s="104" t="n">
        <v>31</v>
      </c>
      <c r="G9250" s="159" t="n">
        <v>3857</v>
      </c>
      <c r="H9250" s="159" t="n">
        <v>10001</v>
      </c>
      <c r="I9250" s="160" t="n">
        <v>51614.31</v>
      </c>
      <c r="J9250" s="160" t="n">
        <v>1515.58</v>
      </c>
      <c r="K9250" s="160" t="n">
        <v>50098.73</v>
      </c>
      <c r="L9250" s="160" t="n">
        <v>14972.69</v>
      </c>
    </row>
    <row r="9251">
      <c r="A9251" s="176" t="n">
        <v>46235</v>
      </c>
      <c r="B9251" s="104" t="inlineStr">
        <is>
          <t>2025/26</t>
        </is>
      </c>
      <c r="C9251" s="104" t="inlineStr">
        <is>
          <t>HC-040</t>
        </is>
      </c>
      <c r="D9251" s="104" t="inlineStr">
        <is>
          <t>Sud-Ouest</t>
        </is>
      </c>
      <c r="E9251" s="104" t="inlineStr">
        <is>
          <t>À emporter</t>
        </is>
      </c>
      <c r="F9251" s="104" t="n">
        <v>31</v>
      </c>
      <c r="G9251" s="159" t="n">
        <v>2982</v>
      </c>
      <c r="H9251" s="159" t="n">
        <v>7408</v>
      </c>
      <c r="I9251" s="160" t="n">
        <v>37002.79</v>
      </c>
      <c r="J9251" s="160" t="n">
        <v>1054.26</v>
      </c>
      <c r="K9251" s="160" t="n">
        <v>35948.53</v>
      </c>
      <c r="L9251" s="160" t="n">
        <v>10692.67</v>
      </c>
    </row>
    <row r="9252">
      <c r="A9252" s="176" t="n">
        <v>46235</v>
      </c>
      <c r="B9252" s="104" t="inlineStr">
        <is>
          <t>2025/26</t>
        </is>
      </c>
      <c r="C9252" s="104" t="inlineStr">
        <is>
          <t>HC-041</t>
        </is>
      </c>
      <c r="D9252" s="104" t="inlineStr">
        <is>
          <t>Île-de-France</t>
        </is>
      </c>
      <c r="E9252" s="104" t="inlineStr">
        <is>
          <t>Livraison</t>
        </is>
      </c>
      <c r="F9252" s="104" t="n">
        <v>31</v>
      </c>
      <c r="G9252" s="159" t="n">
        <v>3255</v>
      </c>
      <c r="H9252" s="159" t="n">
        <v>8264</v>
      </c>
      <c r="I9252" s="160" t="n">
        <v>55214.93</v>
      </c>
      <c r="J9252" s="160" t="n">
        <v>3184.98</v>
      </c>
      <c r="K9252" s="160" t="n">
        <v>52029.95</v>
      </c>
      <c r="L9252" s="160" t="n">
        <v>16138.13</v>
      </c>
    </row>
    <row r="9253">
      <c r="A9253" s="176" t="n">
        <v>46235</v>
      </c>
      <c r="B9253" s="104" t="inlineStr">
        <is>
          <t>2025/26</t>
        </is>
      </c>
      <c r="C9253" s="104" t="inlineStr">
        <is>
          <t>HC-041</t>
        </is>
      </c>
      <c r="D9253" s="104" t="inlineStr">
        <is>
          <t>Île-de-France</t>
        </is>
      </c>
      <c r="E9253" s="104" t="inlineStr">
        <is>
          <t>Sur place</t>
        </is>
      </c>
      <c r="F9253" s="104" t="n">
        <v>30</v>
      </c>
      <c r="G9253" s="159" t="n">
        <v>5324</v>
      </c>
      <c r="H9253" s="159" t="n">
        <v>13509</v>
      </c>
      <c r="I9253" s="160" t="n">
        <v>72046.52</v>
      </c>
      <c r="J9253" s="160" t="n">
        <v>1959.97</v>
      </c>
      <c r="K9253" s="160" t="n">
        <v>70086.55</v>
      </c>
      <c r="L9253" s="160" t="n">
        <v>20919.73</v>
      </c>
    </row>
    <row r="9254">
      <c r="A9254" s="176" t="n">
        <v>46235</v>
      </c>
      <c r="B9254" s="104" t="inlineStr">
        <is>
          <t>2025/26</t>
        </is>
      </c>
      <c r="C9254" s="104" t="inlineStr">
        <is>
          <t>HC-041</t>
        </is>
      </c>
      <c r="D9254" s="104" t="inlineStr">
        <is>
          <t>Île-de-France</t>
        </is>
      </c>
      <c r="E9254" s="104" t="inlineStr">
        <is>
          <t>À emporter</t>
        </is>
      </c>
      <c r="F9254" s="104" t="n">
        <v>31</v>
      </c>
      <c r="G9254" s="159" t="n">
        <v>4254</v>
      </c>
      <c r="H9254" s="159" t="n">
        <v>10988</v>
      </c>
      <c r="I9254" s="160" t="n">
        <v>52519.93</v>
      </c>
      <c r="J9254" s="160" t="n">
        <v>1738.88</v>
      </c>
      <c r="K9254" s="160" t="n">
        <v>50781.05</v>
      </c>
      <c r="L9254" s="160" t="n">
        <v>15128.37</v>
      </c>
    </row>
    <row r="9255">
      <c r="A9255" s="176" t="n">
        <v>46235</v>
      </c>
      <c r="B9255" s="104" t="inlineStr">
        <is>
          <t>2025/26</t>
        </is>
      </c>
      <c r="C9255" s="104" t="inlineStr">
        <is>
          <t>HC-042</t>
        </is>
      </c>
      <c r="D9255" s="104" t="inlineStr">
        <is>
          <t>Nord-Ouest</t>
        </is>
      </c>
      <c r="E9255" s="104" t="inlineStr">
        <is>
          <t>Drive</t>
        </is>
      </c>
      <c r="F9255" s="104" t="n">
        <v>31</v>
      </c>
      <c r="G9255" s="159" t="n">
        <v>1313</v>
      </c>
      <c r="H9255" s="159" t="n">
        <v>3570</v>
      </c>
      <c r="I9255" s="160" t="n">
        <v>18892.22</v>
      </c>
      <c r="J9255" s="160" t="n">
        <v>529.49</v>
      </c>
      <c r="K9255" s="160" t="n">
        <v>18362.73</v>
      </c>
      <c r="L9255" s="160" t="n">
        <v>5459.88</v>
      </c>
    </row>
    <row r="9256">
      <c r="A9256" s="176" t="n">
        <v>46235</v>
      </c>
      <c r="B9256" s="104" t="inlineStr">
        <is>
          <t>2025/26</t>
        </is>
      </c>
      <c r="C9256" s="104" t="inlineStr">
        <is>
          <t>HC-042</t>
        </is>
      </c>
      <c r="D9256" s="104" t="inlineStr">
        <is>
          <t>Nord-Ouest</t>
        </is>
      </c>
      <c r="E9256" s="104" t="inlineStr">
        <is>
          <t>Livraison</t>
        </is>
      </c>
      <c r="F9256" s="104" t="n">
        <v>31</v>
      </c>
      <c r="G9256" s="159" t="n">
        <v>1723</v>
      </c>
      <c r="H9256" s="159" t="n">
        <v>4482</v>
      </c>
      <c r="I9256" s="160" t="n">
        <v>29506.29</v>
      </c>
      <c r="J9256" s="160" t="n">
        <v>1811.64</v>
      </c>
      <c r="K9256" s="160" t="n">
        <v>27694.65</v>
      </c>
      <c r="L9256" s="160" t="n">
        <v>8530.290000000001</v>
      </c>
    </row>
    <row r="9257">
      <c r="A9257" s="176" t="n">
        <v>46235</v>
      </c>
      <c r="B9257" s="104" t="inlineStr">
        <is>
          <t>2025/26</t>
        </is>
      </c>
      <c r="C9257" s="104" t="inlineStr">
        <is>
          <t>HC-042</t>
        </is>
      </c>
      <c r="D9257" s="104" t="inlineStr">
        <is>
          <t>Nord-Ouest</t>
        </is>
      </c>
      <c r="E9257" s="104" t="inlineStr">
        <is>
          <t>Sur place</t>
        </is>
      </c>
      <c r="F9257" s="104" t="n">
        <v>31</v>
      </c>
      <c r="G9257" s="159" t="n">
        <v>3137</v>
      </c>
      <c r="H9257" s="159" t="n">
        <v>7799</v>
      </c>
      <c r="I9257" s="160" t="n">
        <v>42130.48</v>
      </c>
      <c r="J9257" s="160" t="n">
        <v>1103.14</v>
      </c>
      <c r="K9257" s="160" t="n">
        <v>41027.34</v>
      </c>
      <c r="L9257" s="160" t="n">
        <v>12237.35</v>
      </c>
    </row>
    <row r="9258">
      <c r="A9258" s="176" t="n">
        <v>46235</v>
      </c>
      <c r="B9258" s="104" t="inlineStr">
        <is>
          <t>2025/26</t>
        </is>
      </c>
      <c r="C9258" s="104" t="inlineStr">
        <is>
          <t>HC-042</t>
        </is>
      </c>
      <c r="D9258" s="104" t="inlineStr">
        <is>
          <t>Nord-Ouest</t>
        </is>
      </c>
      <c r="E9258" s="104" t="inlineStr">
        <is>
          <t>À emporter</t>
        </is>
      </c>
      <c r="F9258" s="104" t="n">
        <v>30</v>
      </c>
      <c r="G9258" s="159" t="n">
        <v>2375</v>
      </c>
      <c r="H9258" s="159" t="n">
        <v>6250</v>
      </c>
      <c r="I9258" s="160" t="n">
        <v>29379.7</v>
      </c>
      <c r="J9258" s="160" t="n">
        <v>869.33</v>
      </c>
      <c r="K9258" s="160" t="n">
        <v>28510.37</v>
      </c>
      <c r="L9258" s="160" t="n">
        <v>8530.33</v>
      </c>
    </row>
    <row r="9259">
      <c r="A9259" s="176" t="n">
        <v>46235</v>
      </c>
      <c r="B9259" s="104" t="inlineStr">
        <is>
          <t>2025/26</t>
        </is>
      </c>
      <c r="C9259" s="104" t="inlineStr">
        <is>
          <t>HC-043</t>
        </is>
      </c>
      <c r="D9259" s="104" t="inlineStr">
        <is>
          <t>Sud-Est</t>
        </is>
      </c>
      <c r="E9259" s="104" t="inlineStr">
        <is>
          <t>Livraison</t>
        </is>
      </c>
      <c r="F9259" s="104" t="n">
        <v>31</v>
      </c>
      <c r="G9259" s="159" t="n">
        <v>2363</v>
      </c>
      <c r="H9259" s="159" t="n">
        <v>5947</v>
      </c>
      <c r="I9259" s="160" t="n">
        <v>40612.13</v>
      </c>
      <c r="J9259" s="160" t="n">
        <v>2536.87</v>
      </c>
      <c r="K9259" s="160" t="n">
        <v>38075.26</v>
      </c>
      <c r="L9259" s="160" t="n">
        <v>11779.77</v>
      </c>
    </row>
    <row r="9260">
      <c r="A9260" s="176" t="n">
        <v>46235</v>
      </c>
      <c r="B9260" s="104" t="inlineStr">
        <is>
          <t>2025/26</t>
        </is>
      </c>
      <c r="C9260" s="104" t="inlineStr">
        <is>
          <t>HC-043</t>
        </is>
      </c>
      <c r="D9260" s="104" t="inlineStr">
        <is>
          <t>Sud-Est</t>
        </is>
      </c>
      <c r="E9260" s="104" t="inlineStr">
        <is>
          <t>Sur place</t>
        </is>
      </c>
      <c r="F9260" s="104" t="n">
        <v>31</v>
      </c>
      <c r="G9260" s="159" t="n">
        <v>4023</v>
      </c>
      <c r="H9260" s="159" t="n">
        <v>10148</v>
      </c>
      <c r="I9260" s="160" t="n">
        <v>54354.44</v>
      </c>
      <c r="J9260" s="160" t="n">
        <v>1666.98</v>
      </c>
      <c r="K9260" s="160" t="n">
        <v>52687.46</v>
      </c>
      <c r="L9260" s="160" t="n">
        <v>15776.96</v>
      </c>
    </row>
    <row r="9261">
      <c r="A9261" s="176" t="n">
        <v>46235</v>
      </c>
      <c r="B9261" s="104" t="inlineStr">
        <is>
          <t>2025/26</t>
        </is>
      </c>
      <c r="C9261" s="104" t="inlineStr">
        <is>
          <t>HC-043</t>
        </is>
      </c>
      <c r="D9261" s="104" t="inlineStr">
        <is>
          <t>Sud-Est</t>
        </is>
      </c>
      <c r="E9261" s="104" t="inlineStr">
        <is>
          <t>À emporter</t>
        </is>
      </c>
      <c r="F9261" s="104" t="n">
        <v>30</v>
      </c>
      <c r="G9261" s="159" t="n">
        <v>3209</v>
      </c>
      <c r="H9261" s="159" t="n">
        <v>8037</v>
      </c>
      <c r="I9261" s="160" t="n">
        <v>39867.49</v>
      </c>
      <c r="J9261" s="160" t="n">
        <v>1167.83</v>
      </c>
      <c r="K9261" s="160" t="n">
        <v>38699.66</v>
      </c>
      <c r="L9261" s="160" t="n">
        <v>11494.43</v>
      </c>
    </row>
    <row r="9262">
      <c r="A9262" s="176" t="n">
        <v>46235</v>
      </c>
      <c r="B9262" s="104" t="inlineStr">
        <is>
          <t>2025/26</t>
        </is>
      </c>
      <c r="C9262" s="104" t="inlineStr">
        <is>
          <t>HC-044</t>
        </is>
      </c>
      <c r="D9262" s="104" t="inlineStr">
        <is>
          <t>Sud-Ouest</t>
        </is>
      </c>
      <c r="E9262" s="104" t="inlineStr">
        <is>
          <t>Livraison</t>
        </is>
      </c>
      <c r="F9262" s="104" t="n">
        <v>31</v>
      </c>
      <c r="G9262" s="159" t="n">
        <v>1382</v>
      </c>
      <c r="H9262" s="159" t="n">
        <v>3625</v>
      </c>
      <c r="I9262" s="160" t="n">
        <v>23678.8</v>
      </c>
      <c r="J9262" s="160" t="n">
        <v>1409.39</v>
      </c>
      <c r="K9262" s="160" t="n">
        <v>22269.41</v>
      </c>
      <c r="L9262" s="160" t="n">
        <v>6865.43</v>
      </c>
    </row>
    <row r="9263">
      <c r="A9263" s="176" t="n">
        <v>46235</v>
      </c>
      <c r="B9263" s="104" t="inlineStr">
        <is>
          <t>2025/26</t>
        </is>
      </c>
      <c r="C9263" s="104" t="inlineStr">
        <is>
          <t>HC-044</t>
        </is>
      </c>
      <c r="D9263" s="104" t="inlineStr">
        <is>
          <t>Sud-Ouest</t>
        </is>
      </c>
      <c r="E9263" s="104" t="inlineStr">
        <is>
          <t>Sur place</t>
        </is>
      </c>
      <c r="F9263" s="104" t="n">
        <v>31</v>
      </c>
      <c r="G9263" s="159" t="n">
        <v>2595</v>
      </c>
      <c r="H9263" s="159" t="n">
        <v>6489</v>
      </c>
      <c r="I9263" s="160" t="n">
        <v>35163.69</v>
      </c>
      <c r="J9263" s="160" t="n">
        <v>1165.91</v>
      </c>
      <c r="K9263" s="160" t="n">
        <v>33997.78</v>
      </c>
      <c r="L9263" s="160" t="n">
        <v>10093.49</v>
      </c>
    </row>
    <row r="9264">
      <c r="A9264" s="176" t="n">
        <v>46235</v>
      </c>
      <c r="B9264" s="104" t="inlineStr">
        <is>
          <t>2025/26</t>
        </is>
      </c>
      <c r="C9264" s="104" t="inlineStr">
        <is>
          <t>HC-044</t>
        </is>
      </c>
      <c r="D9264" s="104" t="inlineStr">
        <is>
          <t>Sud-Ouest</t>
        </is>
      </c>
      <c r="E9264" s="104" t="inlineStr">
        <is>
          <t>À emporter</t>
        </is>
      </c>
      <c r="F9264" s="104" t="n">
        <v>31</v>
      </c>
      <c r="G9264" s="159" t="n">
        <v>2014</v>
      </c>
      <c r="H9264" s="159" t="n">
        <v>5034</v>
      </c>
      <c r="I9264" s="160" t="n">
        <v>25086.6</v>
      </c>
      <c r="J9264" s="160" t="n">
        <v>863.64</v>
      </c>
      <c r="K9264" s="160" t="n">
        <v>24222.96</v>
      </c>
      <c r="L9264" s="160" t="n">
        <v>7239.37</v>
      </c>
    </row>
    <row r="9265">
      <c r="A9265" s="176" t="n">
        <v>46235</v>
      </c>
      <c r="B9265" s="104" t="inlineStr">
        <is>
          <t>2025/26</t>
        </is>
      </c>
      <c r="C9265" s="104" t="inlineStr">
        <is>
          <t>HC-045</t>
        </is>
      </c>
      <c r="D9265" s="104" t="inlineStr">
        <is>
          <t>Île-de-France</t>
        </is>
      </c>
      <c r="E9265" s="104" t="inlineStr">
        <is>
          <t>Livraison</t>
        </is>
      </c>
      <c r="F9265" s="104" t="n">
        <v>31</v>
      </c>
      <c r="G9265" s="159" t="n">
        <v>2341</v>
      </c>
      <c r="H9265" s="159" t="n">
        <v>6009</v>
      </c>
      <c r="I9265" s="160" t="n">
        <v>40762.2</v>
      </c>
      <c r="J9265" s="160" t="n">
        <v>2330.56</v>
      </c>
      <c r="K9265" s="160" t="n">
        <v>38431.64</v>
      </c>
      <c r="L9265" s="160" t="n">
        <v>11893.63</v>
      </c>
    </row>
    <row r="9266">
      <c r="A9266" s="176" t="n">
        <v>46235</v>
      </c>
      <c r="B9266" s="104" t="inlineStr">
        <is>
          <t>2025/26</t>
        </is>
      </c>
      <c r="C9266" s="104" t="inlineStr">
        <is>
          <t>HC-045</t>
        </is>
      </c>
      <c r="D9266" s="104" t="inlineStr">
        <is>
          <t>Île-de-France</t>
        </is>
      </c>
      <c r="E9266" s="104" t="inlineStr">
        <is>
          <t>Sur place</t>
        </is>
      </c>
      <c r="F9266" s="104" t="n">
        <v>31</v>
      </c>
      <c r="G9266" s="159" t="n">
        <v>4326</v>
      </c>
      <c r="H9266" s="159" t="n">
        <v>11135</v>
      </c>
      <c r="I9266" s="160" t="n">
        <v>58626.24</v>
      </c>
      <c r="J9266" s="160" t="n">
        <v>1809.66</v>
      </c>
      <c r="K9266" s="160" t="n">
        <v>56816.58</v>
      </c>
      <c r="L9266" s="160" t="n">
        <v>16904.75</v>
      </c>
    </row>
    <row r="9267">
      <c r="A9267" s="176" t="n">
        <v>46235</v>
      </c>
      <c r="B9267" s="104" t="inlineStr">
        <is>
          <t>2025/26</t>
        </is>
      </c>
      <c r="C9267" s="104" t="inlineStr">
        <is>
          <t>HC-045</t>
        </is>
      </c>
      <c r="D9267" s="104" t="inlineStr">
        <is>
          <t>Île-de-France</t>
        </is>
      </c>
      <c r="E9267" s="104" t="inlineStr">
        <is>
          <t>À emporter</t>
        </is>
      </c>
      <c r="F9267" s="104" t="n">
        <v>31</v>
      </c>
      <c r="G9267" s="159" t="n">
        <v>3329</v>
      </c>
      <c r="H9267" s="159" t="n">
        <v>8388</v>
      </c>
      <c r="I9267" s="160" t="n">
        <v>41524.78</v>
      </c>
      <c r="J9267" s="160" t="n">
        <v>1230.62</v>
      </c>
      <c r="K9267" s="160" t="n">
        <v>40294.16</v>
      </c>
      <c r="L9267" s="160" t="n">
        <v>12054.22</v>
      </c>
    </row>
    <row r="9268">
      <c r="A9268" s="176" t="n">
        <v>46235</v>
      </c>
      <c r="B9268" s="104" t="inlineStr">
        <is>
          <t>2025/26</t>
        </is>
      </c>
      <c r="C9268" s="104" t="inlineStr">
        <is>
          <t>HC-046</t>
        </is>
      </c>
      <c r="D9268" s="104" t="inlineStr">
        <is>
          <t>Nord-Ouest</t>
        </is>
      </c>
      <c r="E9268" s="104" t="inlineStr">
        <is>
          <t>Livraison</t>
        </is>
      </c>
      <c r="F9268" s="104" t="n">
        <v>30</v>
      </c>
      <c r="G9268" s="159" t="n">
        <v>1354</v>
      </c>
      <c r="H9268" s="159" t="n">
        <v>3290</v>
      </c>
      <c r="I9268" s="160" t="n">
        <v>23004.69</v>
      </c>
      <c r="J9268" s="160" t="n">
        <v>1281.41</v>
      </c>
      <c r="K9268" s="160" t="n">
        <v>21723.28</v>
      </c>
      <c r="L9268" s="160" t="n">
        <v>6662.84</v>
      </c>
    </row>
    <row r="9269">
      <c r="A9269" s="176" t="n">
        <v>46235</v>
      </c>
      <c r="B9269" s="104" t="inlineStr">
        <is>
          <t>2025/26</t>
        </is>
      </c>
      <c r="C9269" s="104" t="inlineStr">
        <is>
          <t>HC-046</t>
        </is>
      </c>
      <c r="D9269" s="104" t="inlineStr">
        <is>
          <t>Nord-Ouest</t>
        </is>
      </c>
      <c r="E9269" s="104" t="inlineStr">
        <is>
          <t>Sur place</t>
        </is>
      </c>
      <c r="F9269" s="104" t="n">
        <v>30</v>
      </c>
      <c r="G9269" s="159" t="n">
        <v>2446</v>
      </c>
      <c r="H9269" s="159" t="n">
        <v>6557</v>
      </c>
      <c r="I9269" s="160" t="n">
        <v>32777.5</v>
      </c>
      <c r="J9269" s="160" t="n">
        <v>1187.5</v>
      </c>
      <c r="K9269" s="160" t="n">
        <v>31590</v>
      </c>
      <c r="L9269" s="160" t="n">
        <v>9418.559999999999</v>
      </c>
    </row>
    <row r="9270">
      <c r="A9270" s="176" t="n">
        <v>46235</v>
      </c>
      <c r="B9270" s="104" t="inlineStr">
        <is>
          <t>2025/26</t>
        </is>
      </c>
      <c r="C9270" s="104" t="inlineStr">
        <is>
          <t>HC-046</t>
        </is>
      </c>
      <c r="D9270" s="104" t="inlineStr">
        <is>
          <t>Nord-Ouest</t>
        </is>
      </c>
      <c r="E9270" s="104" t="inlineStr">
        <is>
          <t>À emporter</t>
        </is>
      </c>
      <c r="F9270" s="104" t="n">
        <v>30</v>
      </c>
      <c r="G9270" s="159" t="n">
        <v>1829</v>
      </c>
      <c r="H9270" s="159" t="n">
        <v>4475</v>
      </c>
      <c r="I9270" s="160" t="n">
        <v>22683.95</v>
      </c>
      <c r="J9270" s="160" t="n">
        <v>719.97</v>
      </c>
      <c r="K9270" s="160" t="n">
        <v>21963.98</v>
      </c>
      <c r="L9270" s="160" t="n">
        <v>6545.4</v>
      </c>
    </row>
    <row r="9271">
      <c r="A9271" s="176" t="n">
        <v>46235</v>
      </c>
      <c r="B9271" s="104" t="inlineStr">
        <is>
          <t>2025/26</t>
        </is>
      </c>
      <c r="C9271" s="104" t="inlineStr">
        <is>
          <t>HC-047</t>
        </is>
      </c>
      <c r="D9271" s="104" t="inlineStr">
        <is>
          <t>Sud-Est</t>
        </is>
      </c>
      <c r="E9271" s="104" t="inlineStr">
        <is>
          <t>Livraison</t>
        </is>
      </c>
      <c r="F9271" s="104" t="n">
        <v>31</v>
      </c>
      <c r="G9271" s="159" t="n">
        <v>2540</v>
      </c>
      <c r="H9271" s="159" t="n">
        <v>6606</v>
      </c>
      <c r="I9271" s="160" t="n">
        <v>43541.75</v>
      </c>
      <c r="J9271" s="160" t="n">
        <v>2585.08</v>
      </c>
      <c r="K9271" s="160" t="n">
        <v>40956.67</v>
      </c>
      <c r="L9271" s="160" t="n">
        <v>12678.58</v>
      </c>
    </row>
    <row r="9272">
      <c r="A9272" s="176" t="n">
        <v>46235</v>
      </c>
      <c r="B9272" s="104" t="inlineStr">
        <is>
          <t>2025/26</t>
        </is>
      </c>
      <c r="C9272" s="104" t="inlineStr">
        <is>
          <t>HC-047</t>
        </is>
      </c>
      <c r="D9272" s="104" t="inlineStr">
        <is>
          <t>Sud-Est</t>
        </is>
      </c>
      <c r="E9272" s="104" t="inlineStr">
        <is>
          <t>Sur place</t>
        </is>
      </c>
      <c r="F9272" s="104" t="n">
        <v>29</v>
      </c>
      <c r="G9272" s="159" t="n">
        <v>4199</v>
      </c>
      <c r="H9272" s="159" t="n">
        <v>10681</v>
      </c>
      <c r="I9272" s="160" t="n">
        <v>56309.59</v>
      </c>
      <c r="J9272" s="160" t="n">
        <v>1867.28</v>
      </c>
      <c r="K9272" s="160" t="n">
        <v>54442.31</v>
      </c>
      <c r="L9272" s="160" t="n">
        <v>16262.1</v>
      </c>
    </row>
    <row r="9273">
      <c r="A9273" s="176" t="n">
        <v>46235</v>
      </c>
      <c r="B9273" s="104" t="inlineStr">
        <is>
          <t>2025/26</t>
        </is>
      </c>
      <c r="C9273" s="104" t="inlineStr">
        <is>
          <t>HC-047</t>
        </is>
      </c>
      <c r="D9273" s="104" t="inlineStr">
        <is>
          <t>Sud-Est</t>
        </is>
      </c>
      <c r="E9273" s="104" t="inlineStr">
        <is>
          <t>À emporter</t>
        </is>
      </c>
      <c r="F9273" s="104" t="n">
        <v>31</v>
      </c>
      <c r="G9273" s="159" t="n">
        <v>3539</v>
      </c>
      <c r="H9273" s="159" t="n">
        <v>8947</v>
      </c>
      <c r="I9273" s="160" t="n">
        <v>44189.55</v>
      </c>
      <c r="J9273" s="160" t="n">
        <v>1525.25</v>
      </c>
      <c r="K9273" s="160" t="n">
        <v>42664.3</v>
      </c>
      <c r="L9273" s="160" t="n">
        <v>12664.3</v>
      </c>
    </row>
    <row r="9274">
      <c r="A9274" s="176" t="n">
        <v>46235</v>
      </c>
      <c r="B9274" s="104" t="inlineStr">
        <is>
          <t>2025/26</t>
        </is>
      </c>
      <c r="C9274" s="104" t="inlineStr">
        <is>
          <t>HC-048</t>
        </is>
      </c>
      <c r="D9274" s="104" t="inlineStr">
        <is>
          <t>Sud-Ouest</t>
        </is>
      </c>
      <c r="E9274" s="104" t="inlineStr">
        <is>
          <t>Livraison</t>
        </is>
      </c>
      <c r="F9274" s="104" t="n">
        <v>31</v>
      </c>
      <c r="G9274" s="159" t="n">
        <v>2559</v>
      </c>
      <c r="H9274" s="159" t="n">
        <v>6473</v>
      </c>
      <c r="I9274" s="160" t="n">
        <v>44121.44</v>
      </c>
      <c r="J9274" s="160" t="n">
        <v>2604.27</v>
      </c>
      <c r="K9274" s="160" t="n">
        <v>41517.17</v>
      </c>
      <c r="L9274" s="160" t="n">
        <v>12845.9</v>
      </c>
    </row>
    <row r="9275">
      <c r="A9275" s="176" t="n">
        <v>46235</v>
      </c>
      <c r="B9275" s="104" t="inlineStr">
        <is>
          <t>2025/26</t>
        </is>
      </c>
      <c r="C9275" s="104" t="inlineStr">
        <is>
          <t>HC-048</t>
        </is>
      </c>
      <c r="D9275" s="104" t="inlineStr">
        <is>
          <t>Sud-Ouest</t>
        </is>
      </c>
      <c r="E9275" s="104" t="inlineStr">
        <is>
          <t>Sur place</t>
        </is>
      </c>
      <c r="F9275" s="104" t="n">
        <v>31</v>
      </c>
      <c r="G9275" s="159" t="n">
        <v>4890</v>
      </c>
      <c r="H9275" s="159" t="n">
        <v>12445</v>
      </c>
      <c r="I9275" s="160" t="n">
        <v>66487.27</v>
      </c>
      <c r="J9275" s="160" t="n">
        <v>1827.47</v>
      </c>
      <c r="K9275" s="160" t="n">
        <v>64659.8</v>
      </c>
      <c r="L9275" s="160" t="n">
        <v>19056.32</v>
      </c>
    </row>
    <row r="9276">
      <c r="A9276" s="176" t="n">
        <v>46235</v>
      </c>
      <c r="B9276" s="104" t="inlineStr">
        <is>
          <t>2025/26</t>
        </is>
      </c>
      <c r="C9276" s="104" t="inlineStr">
        <is>
          <t>HC-048</t>
        </is>
      </c>
      <c r="D9276" s="104" t="inlineStr">
        <is>
          <t>Sud-Ouest</t>
        </is>
      </c>
      <c r="E9276" s="104" t="inlineStr">
        <is>
          <t>À emporter</t>
        </is>
      </c>
      <c r="F9276" s="104" t="n">
        <v>31</v>
      </c>
      <c r="G9276" s="159" t="n">
        <v>3746</v>
      </c>
      <c r="H9276" s="159" t="n">
        <v>9607</v>
      </c>
      <c r="I9276" s="160" t="n">
        <v>46383.34</v>
      </c>
      <c r="J9276" s="160" t="n">
        <v>1267.75</v>
      </c>
      <c r="K9276" s="160" t="n">
        <v>45115.59</v>
      </c>
      <c r="L9276" s="160" t="n">
        <v>13425.9</v>
      </c>
    </row>
    <row r="9277">
      <c r="A9277" s="176" t="n">
        <v>46235</v>
      </c>
      <c r="B9277" s="104" t="inlineStr">
        <is>
          <t>2025/26</t>
        </is>
      </c>
      <c r="C9277" s="104" t="inlineStr">
        <is>
          <t>HC-049</t>
        </is>
      </c>
      <c r="D9277" s="104" t="inlineStr">
        <is>
          <t>Île-de-France</t>
        </is>
      </c>
      <c r="E9277" s="104" t="inlineStr">
        <is>
          <t>Drive</t>
        </is>
      </c>
      <c r="F9277" s="104" t="n">
        <v>31</v>
      </c>
      <c r="G9277" s="159" t="n">
        <v>1019</v>
      </c>
      <c r="H9277" s="159" t="n">
        <v>2671</v>
      </c>
      <c r="I9277" s="160" t="n">
        <v>14662.4</v>
      </c>
      <c r="J9277" s="160" t="n">
        <v>407.55</v>
      </c>
      <c r="K9277" s="160" t="n">
        <v>14254.85</v>
      </c>
      <c r="L9277" s="160" t="n">
        <v>4262.62</v>
      </c>
    </row>
    <row r="9278">
      <c r="A9278" s="176" t="n">
        <v>46235</v>
      </c>
      <c r="B9278" s="104" t="inlineStr">
        <is>
          <t>2025/26</t>
        </is>
      </c>
      <c r="C9278" s="104" t="inlineStr">
        <is>
          <t>HC-049</t>
        </is>
      </c>
      <c r="D9278" s="104" t="inlineStr">
        <is>
          <t>Île-de-France</t>
        </is>
      </c>
      <c r="E9278" s="104" t="inlineStr">
        <is>
          <t>Livraison</t>
        </is>
      </c>
      <c r="F9278" s="104" t="n">
        <v>31</v>
      </c>
      <c r="G9278" s="159" t="n">
        <v>1306</v>
      </c>
      <c r="H9278" s="159" t="n">
        <v>3451</v>
      </c>
      <c r="I9278" s="160" t="n">
        <v>22568.34</v>
      </c>
      <c r="J9278" s="160" t="n">
        <v>1403.12</v>
      </c>
      <c r="K9278" s="160" t="n">
        <v>21165.22</v>
      </c>
      <c r="L9278" s="160" t="n">
        <v>6604.43</v>
      </c>
    </row>
    <row r="9279">
      <c r="A9279" s="176" t="n">
        <v>46235</v>
      </c>
      <c r="B9279" s="104" t="inlineStr">
        <is>
          <t>2025/26</t>
        </is>
      </c>
      <c r="C9279" s="104" t="inlineStr">
        <is>
          <t>HC-049</t>
        </is>
      </c>
      <c r="D9279" s="104" t="inlineStr">
        <is>
          <t>Île-de-France</t>
        </is>
      </c>
      <c r="E9279" s="104" t="inlineStr">
        <is>
          <t>Sur place</t>
        </is>
      </c>
      <c r="F9279" s="104" t="n">
        <v>31</v>
      </c>
      <c r="G9279" s="159" t="n">
        <v>2332</v>
      </c>
      <c r="H9279" s="159" t="n">
        <v>6034</v>
      </c>
      <c r="I9279" s="160" t="n">
        <v>31615.21</v>
      </c>
      <c r="J9279" s="160" t="n">
        <v>932.33</v>
      </c>
      <c r="K9279" s="160" t="n">
        <v>30682.88</v>
      </c>
      <c r="L9279" s="160" t="n">
        <v>9121.74</v>
      </c>
    </row>
    <row r="9280">
      <c r="A9280" s="176" t="n">
        <v>46235</v>
      </c>
      <c r="B9280" s="104" t="inlineStr">
        <is>
          <t>2025/26</t>
        </is>
      </c>
      <c r="C9280" s="104" t="inlineStr">
        <is>
          <t>HC-049</t>
        </is>
      </c>
      <c r="D9280" s="104" t="inlineStr">
        <is>
          <t>Île-de-France</t>
        </is>
      </c>
      <c r="E9280" s="104" t="inlineStr">
        <is>
          <t>À emporter</t>
        </is>
      </c>
      <c r="F9280" s="104" t="n">
        <v>31</v>
      </c>
      <c r="G9280" s="159" t="n">
        <v>1818</v>
      </c>
      <c r="H9280" s="159" t="n">
        <v>4634</v>
      </c>
      <c r="I9280" s="160" t="n">
        <v>22455.1</v>
      </c>
      <c r="J9280" s="160" t="n">
        <v>636.11</v>
      </c>
      <c r="K9280" s="160" t="n">
        <v>21818.99</v>
      </c>
      <c r="L9280" s="160" t="n">
        <v>6473.07</v>
      </c>
    </row>
    <row r="9281">
      <c r="A9281" s="176" t="n">
        <v>46235</v>
      </c>
      <c r="B9281" s="104" t="inlineStr">
        <is>
          <t>2025/26</t>
        </is>
      </c>
      <c r="C9281" s="104" t="inlineStr">
        <is>
          <t>HC-050</t>
        </is>
      </c>
      <c r="D9281" s="104" t="inlineStr">
        <is>
          <t>Nord-Ouest</t>
        </is>
      </c>
      <c r="E9281" s="104" t="inlineStr">
        <is>
          <t>Livraison</t>
        </is>
      </c>
      <c r="F9281" s="104" t="n">
        <v>31</v>
      </c>
      <c r="G9281" s="159" t="n">
        <v>2860</v>
      </c>
      <c r="H9281" s="159" t="n">
        <v>7396</v>
      </c>
      <c r="I9281" s="160" t="n">
        <v>48307.38</v>
      </c>
      <c r="J9281" s="160" t="n">
        <v>2858.29</v>
      </c>
      <c r="K9281" s="160" t="n">
        <v>45449.09</v>
      </c>
      <c r="L9281" s="160" t="n">
        <v>14045.59</v>
      </c>
    </row>
    <row r="9282">
      <c r="A9282" s="176" t="n">
        <v>46235</v>
      </c>
      <c r="B9282" s="104" t="inlineStr">
        <is>
          <t>2025/26</t>
        </is>
      </c>
      <c r="C9282" s="104" t="inlineStr">
        <is>
          <t>HC-050</t>
        </is>
      </c>
      <c r="D9282" s="104" t="inlineStr">
        <is>
          <t>Nord-Ouest</t>
        </is>
      </c>
      <c r="E9282" s="104" t="inlineStr">
        <is>
          <t>Sur place</t>
        </is>
      </c>
      <c r="F9282" s="104" t="n">
        <v>31</v>
      </c>
      <c r="G9282" s="159" t="n">
        <v>4862</v>
      </c>
      <c r="H9282" s="159" t="n">
        <v>12370</v>
      </c>
      <c r="I9282" s="160" t="n">
        <v>65600.48</v>
      </c>
      <c r="J9282" s="160" t="n">
        <v>2098.43</v>
      </c>
      <c r="K9282" s="160" t="n">
        <v>63502.05</v>
      </c>
      <c r="L9282" s="160" t="n">
        <v>18891.9</v>
      </c>
    </row>
    <row r="9283">
      <c r="A9283" s="176" t="n">
        <v>46235</v>
      </c>
      <c r="B9283" s="104" t="inlineStr">
        <is>
          <t>2025/26</t>
        </is>
      </c>
      <c r="C9283" s="104" t="inlineStr">
        <is>
          <t>HC-050</t>
        </is>
      </c>
      <c r="D9283" s="104" t="inlineStr">
        <is>
          <t>Nord-Ouest</t>
        </is>
      </c>
      <c r="E9283" s="104" t="inlineStr">
        <is>
          <t>À emporter</t>
        </is>
      </c>
      <c r="F9283" s="104" t="n">
        <v>30</v>
      </c>
      <c r="G9283" s="159" t="n">
        <v>3787</v>
      </c>
      <c r="H9283" s="159" t="n">
        <v>9510</v>
      </c>
      <c r="I9283" s="160" t="n">
        <v>46893.15</v>
      </c>
      <c r="J9283" s="160" t="n">
        <v>1445.95</v>
      </c>
      <c r="K9283" s="160" t="n">
        <v>45447.2</v>
      </c>
      <c r="L9283" s="160" t="n">
        <v>13453.27</v>
      </c>
    </row>
    <row r="9284">
      <c r="A9284" s="176" t="n">
        <v>46235</v>
      </c>
      <c r="B9284" s="104" t="inlineStr">
        <is>
          <t>2025/26</t>
        </is>
      </c>
      <c r="C9284" s="104" t="inlineStr">
        <is>
          <t>HC-051</t>
        </is>
      </c>
      <c r="D9284" s="104" t="inlineStr">
        <is>
          <t>Sud-Est</t>
        </is>
      </c>
      <c r="E9284" s="104" t="inlineStr">
        <is>
          <t>Drive</t>
        </is>
      </c>
      <c r="F9284" s="104" t="n">
        <v>31</v>
      </c>
      <c r="G9284" s="159" t="n">
        <v>1072</v>
      </c>
      <c r="H9284" s="159" t="n">
        <v>2653</v>
      </c>
      <c r="I9284" s="160" t="n">
        <v>15370.37</v>
      </c>
      <c r="J9284" s="160" t="n">
        <v>497.17</v>
      </c>
      <c r="K9284" s="160" t="n">
        <v>14873.2</v>
      </c>
      <c r="L9284" s="160" t="n">
        <v>4442.15</v>
      </c>
    </row>
    <row r="9285">
      <c r="A9285" s="176" t="n">
        <v>46235</v>
      </c>
      <c r="B9285" s="104" t="inlineStr">
        <is>
          <t>2025/26</t>
        </is>
      </c>
      <c r="C9285" s="104" t="inlineStr">
        <is>
          <t>HC-051</t>
        </is>
      </c>
      <c r="D9285" s="104" t="inlineStr">
        <is>
          <t>Sud-Est</t>
        </is>
      </c>
      <c r="E9285" s="104" t="inlineStr">
        <is>
          <t>Livraison</t>
        </is>
      </c>
      <c r="F9285" s="104" t="n">
        <v>31</v>
      </c>
      <c r="G9285" s="159" t="n">
        <v>1390</v>
      </c>
      <c r="H9285" s="159" t="n">
        <v>3568</v>
      </c>
      <c r="I9285" s="160" t="n">
        <v>23647.32</v>
      </c>
      <c r="J9285" s="160" t="n">
        <v>1412.29</v>
      </c>
      <c r="K9285" s="160" t="n">
        <v>22235.03</v>
      </c>
      <c r="L9285" s="160" t="n">
        <v>6878.61</v>
      </c>
    </row>
    <row r="9286">
      <c r="A9286" s="176" t="n">
        <v>46235</v>
      </c>
      <c r="B9286" s="104" t="inlineStr">
        <is>
          <t>2025/26</t>
        </is>
      </c>
      <c r="C9286" s="104" t="inlineStr">
        <is>
          <t>HC-051</t>
        </is>
      </c>
      <c r="D9286" s="104" t="inlineStr">
        <is>
          <t>Sud-Est</t>
        </is>
      </c>
      <c r="E9286" s="104" t="inlineStr">
        <is>
          <t>Sur place</t>
        </is>
      </c>
      <c r="F9286" s="104" t="n">
        <v>31</v>
      </c>
      <c r="G9286" s="159" t="n">
        <v>2457</v>
      </c>
      <c r="H9286" s="159" t="n">
        <v>6409</v>
      </c>
      <c r="I9286" s="160" t="n">
        <v>32855.35</v>
      </c>
      <c r="J9286" s="160" t="n">
        <v>1011.9</v>
      </c>
      <c r="K9286" s="160" t="n">
        <v>31843.45</v>
      </c>
      <c r="L9286" s="160" t="n">
        <v>9573.719999999999</v>
      </c>
    </row>
    <row r="9287">
      <c r="A9287" s="176" t="n">
        <v>46235</v>
      </c>
      <c r="B9287" s="104" t="inlineStr">
        <is>
          <t>2025/26</t>
        </is>
      </c>
      <c r="C9287" s="104" t="inlineStr">
        <is>
          <t>HC-051</t>
        </is>
      </c>
      <c r="D9287" s="104" t="inlineStr">
        <is>
          <t>Sud-Est</t>
        </is>
      </c>
      <c r="E9287" s="104" t="inlineStr">
        <is>
          <t>À emporter</t>
        </is>
      </c>
      <c r="F9287" s="104" t="n">
        <v>31</v>
      </c>
      <c r="G9287" s="159" t="n">
        <v>1950</v>
      </c>
      <c r="H9287" s="159" t="n">
        <v>5245</v>
      </c>
      <c r="I9287" s="160" t="n">
        <v>24326.74</v>
      </c>
      <c r="J9287" s="160" t="n">
        <v>691.02</v>
      </c>
      <c r="K9287" s="160" t="n">
        <v>23635.72</v>
      </c>
      <c r="L9287" s="160" t="n">
        <v>7044.48</v>
      </c>
    </row>
    <row r="9288">
      <c r="A9288" s="176" t="n">
        <v>46235</v>
      </c>
      <c r="B9288" s="104" t="inlineStr">
        <is>
          <t>2025/26</t>
        </is>
      </c>
      <c r="C9288" s="104" t="inlineStr">
        <is>
          <t>HC-052</t>
        </is>
      </c>
      <c r="D9288" s="104" t="inlineStr">
        <is>
          <t>Sud-Ouest</t>
        </is>
      </c>
      <c r="E9288" s="104" t="inlineStr">
        <is>
          <t>Livraison</t>
        </is>
      </c>
      <c r="F9288" s="104" t="n">
        <v>31</v>
      </c>
      <c r="G9288" s="159" t="n">
        <v>2272</v>
      </c>
      <c r="H9288" s="159" t="n">
        <v>5858</v>
      </c>
      <c r="I9288" s="160" t="n">
        <v>39382.62</v>
      </c>
      <c r="J9288" s="160" t="n">
        <v>2385.96</v>
      </c>
      <c r="K9288" s="160" t="n">
        <v>36996.66</v>
      </c>
      <c r="L9288" s="160" t="n">
        <v>13780.13</v>
      </c>
    </row>
    <row r="9289">
      <c r="A9289" s="176" t="n">
        <v>46235</v>
      </c>
      <c r="B9289" s="104" t="inlineStr">
        <is>
          <t>2025/26</t>
        </is>
      </c>
      <c r="C9289" s="104" t="inlineStr">
        <is>
          <t>HC-052</t>
        </is>
      </c>
      <c r="D9289" s="104" t="inlineStr">
        <is>
          <t>Sud-Ouest</t>
        </is>
      </c>
      <c r="E9289" s="104" t="inlineStr">
        <is>
          <t>Sur place</t>
        </is>
      </c>
      <c r="F9289" s="104" t="n">
        <v>31</v>
      </c>
      <c r="G9289" s="159" t="n">
        <v>4067</v>
      </c>
      <c r="H9289" s="159" t="n">
        <v>10252</v>
      </c>
      <c r="I9289" s="160" t="n">
        <v>54651.7</v>
      </c>
      <c r="J9289" s="160" t="n">
        <v>1743.25</v>
      </c>
      <c r="K9289" s="160" t="n">
        <v>52908.45</v>
      </c>
      <c r="L9289" s="160" t="n">
        <v>18989.62</v>
      </c>
    </row>
    <row r="9290">
      <c r="A9290" s="176" t="n">
        <v>46235</v>
      </c>
      <c r="B9290" s="104" t="inlineStr">
        <is>
          <t>2025/26</t>
        </is>
      </c>
      <c r="C9290" s="104" t="inlineStr">
        <is>
          <t>HC-052</t>
        </is>
      </c>
      <c r="D9290" s="104" t="inlineStr">
        <is>
          <t>Sud-Ouest</t>
        </is>
      </c>
      <c r="E9290" s="104" t="inlineStr">
        <is>
          <t>À emporter</t>
        </is>
      </c>
      <c r="F9290" s="104" t="n">
        <v>31</v>
      </c>
      <c r="G9290" s="159" t="n">
        <v>3212</v>
      </c>
      <c r="H9290" s="159" t="n">
        <v>8184</v>
      </c>
      <c r="I9290" s="160" t="n">
        <v>39548.03</v>
      </c>
      <c r="J9290" s="160" t="n">
        <v>1251.05</v>
      </c>
      <c r="K9290" s="160" t="n">
        <v>38296.98</v>
      </c>
      <c r="L9290" s="160" t="n">
        <v>13698.73</v>
      </c>
    </row>
    <row r="9291">
      <c r="A9291" s="176" t="n">
        <v>46235</v>
      </c>
      <c r="B9291" s="104" t="inlineStr">
        <is>
          <t>2025/26</t>
        </is>
      </c>
      <c r="C9291" s="104" t="inlineStr">
        <is>
          <t>HC-053</t>
        </is>
      </c>
      <c r="D9291" s="104" t="inlineStr">
        <is>
          <t>Île-de-France</t>
        </is>
      </c>
      <c r="E9291" s="104" t="inlineStr">
        <is>
          <t>Livraison</t>
        </is>
      </c>
      <c r="F9291" s="104" t="n">
        <v>31</v>
      </c>
      <c r="G9291" s="159" t="n">
        <v>1739</v>
      </c>
      <c r="H9291" s="159" t="n">
        <v>4510</v>
      </c>
      <c r="I9291" s="160" t="n">
        <v>30356.4</v>
      </c>
      <c r="J9291" s="160" t="n">
        <v>1768.92</v>
      </c>
      <c r="K9291" s="160" t="n">
        <v>28587.48</v>
      </c>
      <c r="L9291" s="160" t="n">
        <v>8896.67</v>
      </c>
    </row>
    <row r="9292">
      <c r="A9292" s="176" t="n">
        <v>46235</v>
      </c>
      <c r="B9292" s="104" t="inlineStr">
        <is>
          <t>2025/26</t>
        </is>
      </c>
      <c r="C9292" s="104" t="inlineStr">
        <is>
          <t>HC-053</t>
        </is>
      </c>
      <c r="D9292" s="104" t="inlineStr">
        <is>
          <t>Île-de-France</t>
        </is>
      </c>
      <c r="E9292" s="104" t="inlineStr">
        <is>
          <t>Sur place</t>
        </is>
      </c>
      <c r="F9292" s="104" t="n">
        <v>30</v>
      </c>
      <c r="G9292" s="159" t="n">
        <v>3149</v>
      </c>
      <c r="H9292" s="159" t="n">
        <v>8023</v>
      </c>
      <c r="I9292" s="160" t="n">
        <v>42639.93</v>
      </c>
      <c r="J9292" s="160" t="n">
        <v>1226.48</v>
      </c>
      <c r="K9292" s="160" t="n">
        <v>41413.45</v>
      </c>
      <c r="L9292" s="160" t="n">
        <v>12383.04</v>
      </c>
    </row>
    <row r="9293">
      <c r="A9293" s="176" t="n">
        <v>46235</v>
      </c>
      <c r="B9293" s="104" t="inlineStr">
        <is>
          <t>2025/26</t>
        </is>
      </c>
      <c r="C9293" s="104" t="inlineStr">
        <is>
          <t>HC-053</t>
        </is>
      </c>
      <c r="D9293" s="104" t="inlineStr">
        <is>
          <t>Île-de-France</t>
        </is>
      </c>
      <c r="E9293" s="104" t="inlineStr">
        <is>
          <t>À emporter</t>
        </is>
      </c>
      <c r="F9293" s="104" t="n">
        <v>31</v>
      </c>
      <c r="G9293" s="159" t="n">
        <v>2509</v>
      </c>
      <c r="H9293" s="159" t="n">
        <v>6443</v>
      </c>
      <c r="I9293" s="160" t="n">
        <v>30933.71</v>
      </c>
      <c r="J9293" s="160" t="n">
        <v>860.53</v>
      </c>
      <c r="K9293" s="160" t="n">
        <v>30073.18</v>
      </c>
      <c r="L9293" s="160" t="n">
        <v>9012.76</v>
      </c>
    </row>
    <row r="9294">
      <c r="A9294" s="176" t="n">
        <v>46235</v>
      </c>
      <c r="B9294" s="104" t="inlineStr">
        <is>
          <t>2025/26</t>
        </is>
      </c>
      <c r="C9294" s="104" t="inlineStr">
        <is>
          <t>HC-054</t>
        </is>
      </c>
      <c r="D9294" s="104" t="inlineStr">
        <is>
          <t>Nord-Ouest</t>
        </is>
      </c>
      <c r="E9294" s="104" t="inlineStr">
        <is>
          <t>Drive</t>
        </is>
      </c>
      <c r="F9294" s="104" t="n">
        <v>31</v>
      </c>
      <c r="G9294" s="159" t="n">
        <v>1275</v>
      </c>
      <c r="H9294" s="159" t="n">
        <v>3247</v>
      </c>
      <c r="I9294" s="160" t="n">
        <v>18231.08</v>
      </c>
      <c r="J9294" s="160" t="n">
        <v>523.79</v>
      </c>
      <c r="K9294" s="160" t="n">
        <v>17707.29</v>
      </c>
      <c r="L9294" s="160" t="n">
        <v>5285.63</v>
      </c>
    </row>
    <row r="9295">
      <c r="A9295" s="176" t="n">
        <v>46235</v>
      </c>
      <c r="B9295" s="104" t="inlineStr">
        <is>
          <t>2025/26</t>
        </is>
      </c>
      <c r="C9295" s="104" t="inlineStr">
        <is>
          <t>HC-054</t>
        </is>
      </c>
      <c r="D9295" s="104" t="inlineStr">
        <is>
          <t>Nord-Ouest</t>
        </is>
      </c>
      <c r="E9295" s="104" t="inlineStr">
        <is>
          <t>Livraison</t>
        </is>
      </c>
      <c r="F9295" s="104" t="n">
        <v>31</v>
      </c>
      <c r="G9295" s="159" t="n">
        <v>1744</v>
      </c>
      <c r="H9295" s="159" t="n">
        <v>4466</v>
      </c>
      <c r="I9295" s="160" t="n">
        <v>29657.38</v>
      </c>
      <c r="J9295" s="160" t="n">
        <v>1693.41</v>
      </c>
      <c r="K9295" s="160" t="n">
        <v>27963.97</v>
      </c>
      <c r="L9295" s="160" t="n">
        <v>8708.799999999999</v>
      </c>
    </row>
    <row r="9296">
      <c r="A9296" s="176" t="n">
        <v>46235</v>
      </c>
      <c r="B9296" s="104" t="inlineStr">
        <is>
          <t>2025/26</t>
        </is>
      </c>
      <c r="C9296" s="104" t="inlineStr">
        <is>
          <t>HC-054</t>
        </is>
      </c>
      <c r="D9296" s="104" t="inlineStr">
        <is>
          <t>Nord-Ouest</t>
        </is>
      </c>
      <c r="E9296" s="104" t="inlineStr">
        <is>
          <t>Sur place</t>
        </is>
      </c>
      <c r="F9296" s="104" t="n">
        <v>30</v>
      </c>
      <c r="G9296" s="159" t="n">
        <v>2921</v>
      </c>
      <c r="H9296" s="159" t="n">
        <v>7413</v>
      </c>
      <c r="I9296" s="160" t="n">
        <v>39574.75</v>
      </c>
      <c r="J9296" s="160" t="n">
        <v>1183.13</v>
      </c>
      <c r="K9296" s="160" t="n">
        <v>38391.62</v>
      </c>
      <c r="L9296" s="160" t="n">
        <v>11494.17</v>
      </c>
    </row>
    <row r="9297">
      <c r="A9297" s="176" t="n">
        <v>46235</v>
      </c>
      <c r="B9297" s="104" t="inlineStr">
        <is>
          <t>2025/26</t>
        </is>
      </c>
      <c r="C9297" s="104" t="inlineStr">
        <is>
          <t>HC-054</t>
        </is>
      </c>
      <c r="D9297" s="104" t="inlineStr">
        <is>
          <t>Nord-Ouest</t>
        </is>
      </c>
      <c r="E9297" s="104" t="inlineStr">
        <is>
          <t>À emporter</t>
        </is>
      </c>
      <c r="F9297" s="104" t="n">
        <v>31</v>
      </c>
      <c r="G9297" s="159" t="n">
        <v>2385</v>
      </c>
      <c r="H9297" s="159" t="n">
        <v>6089</v>
      </c>
      <c r="I9297" s="160" t="n">
        <v>29661.62</v>
      </c>
      <c r="J9297" s="160" t="n">
        <v>921.42</v>
      </c>
      <c r="K9297" s="160" t="n">
        <v>28740.2</v>
      </c>
      <c r="L9297" s="160" t="n">
        <v>8528.139999999999</v>
      </c>
    </row>
    <row r="9298">
      <c r="A9298" s="176" t="n">
        <v>46235</v>
      </c>
      <c r="B9298" s="104" t="inlineStr">
        <is>
          <t>2025/26</t>
        </is>
      </c>
      <c r="C9298" s="104" t="inlineStr">
        <is>
          <t>HC-055</t>
        </is>
      </c>
      <c r="D9298" s="104" t="inlineStr">
        <is>
          <t>Sud-Est</t>
        </is>
      </c>
      <c r="E9298" s="104" t="inlineStr">
        <is>
          <t>Livraison</t>
        </is>
      </c>
      <c r="F9298" s="104" t="n">
        <v>31</v>
      </c>
      <c r="G9298" s="159" t="n">
        <v>3458</v>
      </c>
      <c r="H9298" s="159" t="n">
        <v>8833</v>
      </c>
      <c r="I9298" s="160" t="n">
        <v>58933.01</v>
      </c>
      <c r="J9298" s="160" t="n">
        <v>3674.63</v>
      </c>
      <c r="K9298" s="160" t="n">
        <v>55258.38</v>
      </c>
      <c r="L9298" s="160" t="n">
        <v>17087.83</v>
      </c>
    </row>
    <row r="9299">
      <c r="A9299" s="176" t="n">
        <v>46235</v>
      </c>
      <c r="B9299" s="104" t="inlineStr">
        <is>
          <t>2025/26</t>
        </is>
      </c>
      <c r="C9299" s="104" t="inlineStr">
        <is>
          <t>HC-055</t>
        </is>
      </c>
      <c r="D9299" s="104" t="inlineStr">
        <is>
          <t>Sud-Est</t>
        </is>
      </c>
      <c r="E9299" s="104" t="inlineStr">
        <is>
          <t>Sur place</t>
        </is>
      </c>
      <c r="F9299" s="104" t="n">
        <v>31</v>
      </c>
      <c r="G9299" s="159" t="n">
        <v>6188</v>
      </c>
      <c r="H9299" s="159" t="n">
        <v>15817</v>
      </c>
      <c r="I9299" s="160" t="n">
        <v>83776.28999999999</v>
      </c>
      <c r="J9299" s="160" t="n">
        <v>2209.19</v>
      </c>
      <c r="K9299" s="160" t="n">
        <v>81567.10000000001</v>
      </c>
      <c r="L9299" s="160" t="n">
        <v>24179.65</v>
      </c>
    </row>
    <row r="9300">
      <c r="A9300" s="176" t="n">
        <v>46235</v>
      </c>
      <c r="B9300" s="104" t="inlineStr">
        <is>
          <t>2025/26</t>
        </is>
      </c>
      <c r="C9300" s="104" t="inlineStr">
        <is>
          <t>HC-055</t>
        </is>
      </c>
      <c r="D9300" s="104" t="inlineStr">
        <is>
          <t>Sud-Est</t>
        </is>
      </c>
      <c r="E9300" s="104" t="inlineStr">
        <is>
          <t>À emporter</t>
        </is>
      </c>
      <c r="F9300" s="104" t="n">
        <v>30</v>
      </c>
      <c r="G9300" s="159" t="n">
        <v>4755</v>
      </c>
      <c r="H9300" s="159" t="n">
        <v>11988</v>
      </c>
      <c r="I9300" s="160" t="n">
        <v>59083.25</v>
      </c>
      <c r="J9300" s="160" t="n">
        <v>2065.7</v>
      </c>
      <c r="K9300" s="160" t="n">
        <v>57017.55</v>
      </c>
      <c r="L9300" s="160" t="n">
        <v>16956.74</v>
      </c>
    </row>
    <row r="9301">
      <c r="A9301" s="176" t="n">
        <v>46235</v>
      </c>
      <c r="B9301" s="104" t="inlineStr">
        <is>
          <t>2025/26</t>
        </is>
      </c>
      <c r="C9301" s="104" t="inlineStr">
        <is>
          <t>HC-056</t>
        </is>
      </c>
      <c r="D9301" s="104" t="inlineStr">
        <is>
          <t>Sud-Ouest</t>
        </is>
      </c>
      <c r="E9301" s="104" t="inlineStr">
        <is>
          <t>Drive</t>
        </is>
      </c>
      <c r="F9301" s="104" t="n">
        <v>31</v>
      </c>
      <c r="G9301" s="159" t="n">
        <v>1677</v>
      </c>
      <c r="H9301" s="159" t="n">
        <v>4209</v>
      </c>
      <c r="I9301" s="160" t="n">
        <v>24035.86</v>
      </c>
      <c r="J9301" s="160" t="n">
        <v>631.02</v>
      </c>
      <c r="K9301" s="160" t="n">
        <v>23404.84</v>
      </c>
      <c r="L9301" s="160" t="n">
        <v>6950.79</v>
      </c>
    </row>
    <row r="9302">
      <c r="A9302" s="176" t="n">
        <v>46235</v>
      </c>
      <c r="B9302" s="104" t="inlineStr">
        <is>
          <t>2025/26</t>
        </is>
      </c>
      <c r="C9302" s="104" t="inlineStr">
        <is>
          <t>HC-056</t>
        </is>
      </c>
      <c r="D9302" s="104" t="inlineStr">
        <is>
          <t>Sud-Ouest</t>
        </is>
      </c>
      <c r="E9302" s="104" t="inlineStr">
        <is>
          <t>Livraison</t>
        </is>
      </c>
      <c r="F9302" s="104" t="n">
        <v>31</v>
      </c>
      <c r="G9302" s="159" t="n">
        <v>2108</v>
      </c>
      <c r="H9302" s="159" t="n">
        <v>5228</v>
      </c>
      <c r="I9302" s="160" t="n">
        <v>36352.84</v>
      </c>
      <c r="J9302" s="160" t="n">
        <v>2125.24</v>
      </c>
      <c r="K9302" s="160" t="n">
        <v>34227.6</v>
      </c>
      <c r="L9302" s="160" t="n">
        <v>10669.04</v>
      </c>
    </row>
    <row r="9303">
      <c r="A9303" s="176" t="n">
        <v>46235</v>
      </c>
      <c r="B9303" s="104" t="inlineStr">
        <is>
          <t>2025/26</t>
        </is>
      </c>
      <c r="C9303" s="104" t="inlineStr">
        <is>
          <t>HC-056</t>
        </is>
      </c>
      <c r="D9303" s="104" t="inlineStr">
        <is>
          <t>Sud-Ouest</t>
        </is>
      </c>
      <c r="E9303" s="104" t="inlineStr">
        <is>
          <t>Sur place</t>
        </is>
      </c>
      <c r="F9303" s="104" t="n">
        <v>31</v>
      </c>
      <c r="G9303" s="159" t="n">
        <v>3842</v>
      </c>
      <c r="H9303" s="159" t="n">
        <v>9784</v>
      </c>
      <c r="I9303" s="160" t="n">
        <v>51747.39</v>
      </c>
      <c r="J9303" s="160" t="n">
        <v>1472.62</v>
      </c>
      <c r="K9303" s="160" t="n">
        <v>50274.77</v>
      </c>
      <c r="L9303" s="160" t="n">
        <v>14970.44</v>
      </c>
    </row>
    <row r="9304">
      <c r="A9304" s="176" t="n">
        <v>46235</v>
      </c>
      <c r="B9304" s="104" t="inlineStr">
        <is>
          <t>2025/26</t>
        </is>
      </c>
      <c r="C9304" s="104" t="inlineStr">
        <is>
          <t>HC-056</t>
        </is>
      </c>
      <c r="D9304" s="104" t="inlineStr">
        <is>
          <t>Sud-Ouest</t>
        </is>
      </c>
      <c r="E9304" s="104" t="inlineStr">
        <is>
          <t>À emporter</t>
        </is>
      </c>
      <c r="F9304" s="104" t="n">
        <v>31</v>
      </c>
      <c r="G9304" s="159" t="n">
        <v>3006</v>
      </c>
      <c r="H9304" s="159" t="n">
        <v>7594</v>
      </c>
      <c r="I9304" s="160" t="n">
        <v>37109.24</v>
      </c>
      <c r="J9304" s="160" t="n">
        <v>1081.04</v>
      </c>
      <c r="K9304" s="160" t="n">
        <v>36028.2</v>
      </c>
      <c r="L9304" s="160" t="n">
        <v>10644.56</v>
      </c>
    </row>
    <row r="9305">
      <c r="A9305" s="176" t="n">
        <v>46235</v>
      </c>
      <c r="B9305" s="104" t="inlineStr">
        <is>
          <t>2025/26</t>
        </is>
      </c>
      <c r="C9305" s="104" t="inlineStr">
        <is>
          <t>HC-057</t>
        </is>
      </c>
      <c r="D9305" s="104" t="inlineStr">
        <is>
          <t>Île-de-France</t>
        </is>
      </c>
      <c r="E9305" s="104" t="inlineStr">
        <is>
          <t>Livraison</t>
        </is>
      </c>
      <c r="F9305" s="104" t="n">
        <v>31</v>
      </c>
      <c r="G9305" s="159" t="n">
        <v>2350</v>
      </c>
      <c r="H9305" s="159" t="n">
        <v>5813</v>
      </c>
      <c r="I9305" s="160" t="n">
        <v>40252.78</v>
      </c>
      <c r="J9305" s="160" t="n">
        <v>2448.28</v>
      </c>
      <c r="K9305" s="160" t="n">
        <v>37804.5</v>
      </c>
      <c r="L9305" s="160" t="n">
        <v>11713.23</v>
      </c>
    </row>
    <row r="9306">
      <c r="A9306" s="176" t="n">
        <v>46235</v>
      </c>
      <c r="B9306" s="104" t="inlineStr">
        <is>
          <t>2025/26</t>
        </is>
      </c>
      <c r="C9306" s="104" t="inlineStr">
        <is>
          <t>HC-057</t>
        </is>
      </c>
      <c r="D9306" s="104" t="inlineStr">
        <is>
          <t>Île-de-France</t>
        </is>
      </c>
      <c r="E9306" s="104" t="inlineStr">
        <is>
          <t>Sur place</t>
        </is>
      </c>
      <c r="F9306" s="104" t="n">
        <v>31</v>
      </c>
      <c r="G9306" s="159" t="n">
        <v>4293</v>
      </c>
      <c r="H9306" s="159" t="n">
        <v>11023</v>
      </c>
      <c r="I9306" s="160" t="n">
        <v>58068.18</v>
      </c>
      <c r="J9306" s="160" t="n">
        <v>1816.26</v>
      </c>
      <c r="K9306" s="160" t="n">
        <v>56251.92</v>
      </c>
      <c r="L9306" s="160" t="n">
        <v>16756.1</v>
      </c>
    </row>
    <row r="9307">
      <c r="A9307" s="176" t="n">
        <v>46235</v>
      </c>
      <c r="B9307" s="104" t="inlineStr">
        <is>
          <t>2025/26</t>
        </is>
      </c>
      <c r="C9307" s="104" t="inlineStr">
        <is>
          <t>HC-057</t>
        </is>
      </c>
      <c r="D9307" s="104" t="inlineStr">
        <is>
          <t>Île-de-France</t>
        </is>
      </c>
      <c r="E9307" s="104" t="inlineStr">
        <is>
          <t>À emporter</t>
        </is>
      </c>
      <c r="F9307" s="104" t="n">
        <v>31</v>
      </c>
      <c r="G9307" s="159" t="n">
        <v>3424</v>
      </c>
      <c r="H9307" s="159" t="n">
        <v>8782</v>
      </c>
      <c r="I9307" s="160" t="n">
        <v>42420.62</v>
      </c>
      <c r="J9307" s="160" t="n">
        <v>1302.01</v>
      </c>
      <c r="K9307" s="160" t="n">
        <v>41118.61</v>
      </c>
      <c r="L9307" s="160" t="n">
        <v>12176.68</v>
      </c>
    </row>
    <row r="9308">
      <c r="A9308" s="176" t="n">
        <v>46235</v>
      </c>
      <c r="B9308" s="104" t="inlineStr">
        <is>
          <t>2025/26</t>
        </is>
      </c>
      <c r="C9308" s="104" t="inlineStr">
        <is>
          <t>HC-058</t>
        </is>
      </c>
      <c r="D9308" s="104" t="inlineStr">
        <is>
          <t>Nord-Ouest</t>
        </is>
      </c>
      <c r="E9308" s="104" t="inlineStr">
        <is>
          <t>Livraison</t>
        </is>
      </c>
      <c r="F9308" s="104" t="n">
        <v>31</v>
      </c>
      <c r="G9308" s="159" t="n">
        <v>1496</v>
      </c>
      <c r="H9308" s="159" t="n">
        <v>3861</v>
      </c>
      <c r="I9308" s="160" t="n">
        <v>25473.57</v>
      </c>
      <c r="J9308" s="160" t="n">
        <v>1510.18</v>
      </c>
      <c r="K9308" s="160" t="n">
        <v>23963.39</v>
      </c>
      <c r="L9308" s="160" t="n">
        <v>7418.97</v>
      </c>
    </row>
    <row r="9309">
      <c r="A9309" s="176" t="n">
        <v>46235</v>
      </c>
      <c r="B9309" s="104" t="inlineStr">
        <is>
          <t>2025/26</t>
        </is>
      </c>
      <c r="C9309" s="104" t="inlineStr">
        <is>
          <t>HC-058</t>
        </is>
      </c>
      <c r="D9309" s="104" t="inlineStr">
        <is>
          <t>Nord-Ouest</t>
        </is>
      </c>
      <c r="E9309" s="104" t="inlineStr">
        <is>
          <t>Sur place</t>
        </is>
      </c>
      <c r="F9309" s="104" t="n">
        <v>31</v>
      </c>
      <c r="G9309" s="159" t="n">
        <v>2694</v>
      </c>
      <c r="H9309" s="159" t="n">
        <v>6866</v>
      </c>
      <c r="I9309" s="160" t="n">
        <v>36712.34</v>
      </c>
      <c r="J9309" s="160" t="n">
        <v>1088.62</v>
      </c>
      <c r="K9309" s="160" t="n">
        <v>35623.72</v>
      </c>
      <c r="L9309" s="160" t="n">
        <v>10621.82</v>
      </c>
    </row>
    <row r="9310">
      <c r="A9310" s="176" t="n">
        <v>46235</v>
      </c>
      <c r="B9310" s="104" t="inlineStr">
        <is>
          <t>2025/26</t>
        </is>
      </c>
      <c r="C9310" s="104" t="inlineStr">
        <is>
          <t>HC-058</t>
        </is>
      </c>
      <c r="D9310" s="104" t="inlineStr">
        <is>
          <t>Nord-Ouest</t>
        </is>
      </c>
      <c r="E9310" s="104" t="inlineStr">
        <is>
          <t>À emporter</t>
        </is>
      </c>
      <c r="F9310" s="104" t="n">
        <v>30</v>
      </c>
      <c r="G9310" s="159" t="n">
        <v>2007</v>
      </c>
      <c r="H9310" s="159" t="n">
        <v>5014</v>
      </c>
      <c r="I9310" s="160" t="n">
        <v>24704.25</v>
      </c>
      <c r="J9310" s="160" t="n">
        <v>832.95</v>
      </c>
      <c r="K9310" s="160" t="n">
        <v>23871.3</v>
      </c>
      <c r="L9310" s="160" t="n">
        <v>7155.08</v>
      </c>
    </row>
    <row r="9311">
      <c r="A9311" s="176" t="n">
        <v>46235</v>
      </c>
      <c r="B9311" s="104" t="inlineStr">
        <is>
          <t>2025/26</t>
        </is>
      </c>
      <c r="C9311" s="104" t="inlineStr">
        <is>
          <t>HC-059</t>
        </is>
      </c>
      <c r="D9311" s="104" t="inlineStr">
        <is>
          <t>Sud-Est</t>
        </is>
      </c>
      <c r="E9311" s="104" t="inlineStr">
        <is>
          <t>Livraison</t>
        </is>
      </c>
      <c r="F9311" s="104" t="n">
        <v>31</v>
      </c>
      <c r="G9311" s="159" t="n">
        <v>2842</v>
      </c>
      <c r="H9311" s="159" t="n">
        <v>7071</v>
      </c>
      <c r="I9311" s="160" t="n">
        <v>47409.3</v>
      </c>
      <c r="J9311" s="160" t="n">
        <v>2760.41</v>
      </c>
      <c r="K9311" s="160" t="n">
        <v>44648.89</v>
      </c>
      <c r="L9311" s="160" t="n">
        <v>13668.07</v>
      </c>
    </row>
    <row r="9312">
      <c r="A9312" s="176" t="n">
        <v>46235</v>
      </c>
      <c r="B9312" s="104" t="inlineStr">
        <is>
          <t>2025/26</t>
        </is>
      </c>
      <c r="C9312" s="104" t="inlineStr">
        <is>
          <t>HC-059</t>
        </is>
      </c>
      <c r="D9312" s="104" t="inlineStr">
        <is>
          <t>Sud-Est</t>
        </is>
      </c>
      <c r="E9312" s="104" t="inlineStr">
        <is>
          <t>Sur place</t>
        </is>
      </c>
      <c r="F9312" s="104" t="n">
        <v>29</v>
      </c>
      <c r="G9312" s="159" t="n">
        <v>4378</v>
      </c>
      <c r="H9312" s="159" t="n">
        <v>11441</v>
      </c>
      <c r="I9312" s="160" t="n">
        <v>59371.16</v>
      </c>
      <c r="J9312" s="160" t="n">
        <v>1760.91</v>
      </c>
      <c r="K9312" s="160" t="n">
        <v>57610.25</v>
      </c>
      <c r="L9312" s="160" t="n">
        <v>17245.47</v>
      </c>
    </row>
    <row r="9313">
      <c r="A9313" s="176" t="n">
        <v>46235</v>
      </c>
      <c r="B9313" s="104" t="inlineStr">
        <is>
          <t>2025/26</t>
        </is>
      </c>
      <c r="C9313" s="104" t="inlineStr">
        <is>
          <t>HC-059</t>
        </is>
      </c>
      <c r="D9313" s="104" t="inlineStr">
        <is>
          <t>Sud-Est</t>
        </is>
      </c>
      <c r="E9313" s="104" t="inlineStr">
        <is>
          <t>À emporter</t>
        </is>
      </c>
      <c r="F9313" s="104" t="n">
        <v>31</v>
      </c>
      <c r="G9313" s="159" t="n">
        <v>3693</v>
      </c>
      <c r="H9313" s="159" t="n">
        <v>9421</v>
      </c>
      <c r="I9313" s="160" t="n">
        <v>45917.69</v>
      </c>
      <c r="J9313" s="160" t="n">
        <v>1453.52</v>
      </c>
      <c r="K9313" s="160" t="n">
        <v>44464.17</v>
      </c>
      <c r="L9313" s="160" t="n">
        <v>13259.23</v>
      </c>
    </row>
    <row r="9314">
      <c r="A9314" s="176" t="n">
        <v>46235</v>
      </c>
      <c r="B9314" s="104" t="inlineStr">
        <is>
          <t>2025/26</t>
        </is>
      </c>
      <c r="C9314" s="104" t="inlineStr">
        <is>
          <t>HC-060</t>
        </is>
      </c>
      <c r="D9314" s="104" t="inlineStr">
        <is>
          <t>Sud-Ouest</t>
        </is>
      </c>
      <c r="E9314" s="104" t="inlineStr">
        <is>
          <t>Livraison</t>
        </is>
      </c>
      <c r="F9314" s="104" t="n">
        <v>31</v>
      </c>
      <c r="G9314" s="159" t="n">
        <v>1661</v>
      </c>
      <c r="H9314" s="159" t="n">
        <v>4132</v>
      </c>
      <c r="I9314" s="160" t="n">
        <v>28968.59</v>
      </c>
      <c r="J9314" s="160" t="n">
        <v>1774.5</v>
      </c>
      <c r="K9314" s="160" t="n">
        <v>27194.09</v>
      </c>
      <c r="L9314" s="160" t="n">
        <v>8426.77</v>
      </c>
    </row>
    <row r="9315">
      <c r="A9315" s="176" t="n">
        <v>46235</v>
      </c>
      <c r="B9315" s="104" t="inlineStr">
        <is>
          <t>2025/26</t>
        </is>
      </c>
      <c r="C9315" s="104" t="inlineStr">
        <is>
          <t>HC-060</t>
        </is>
      </c>
      <c r="D9315" s="104" t="inlineStr">
        <is>
          <t>Sud-Ouest</t>
        </is>
      </c>
      <c r="E9315" s="104" t="inlineStr">
        <is>
          <t>Sur place</t>
        </is>
      </c>
      <c r="F9315" s="104" t="n">
        <v>31</v>
      </c>
      <c r="G9315" s="159" t="n">
        <v>3105</v>
      </c>
      <c r="H9315" s="159" t="n">
        <v>7824</v>
      </c>
      <c r="I9315" s="160" t="n">
        <v>41612.51</v>
      </c>
      <c r="J9315" s="160" t="n">
        <v>1271.53</v>
      </c>
      <c r="K9315" s="160" t="n">
        <v>40340.98</v>
      </c>
      <c r="L9315" s="160" t="n">
        <v>11920.22</v>
      </c>
    </row>
    <row r="9316">
      <c r="A9316" s="176" t="n">
        <v>46235</v>
      </c>
      <c r="B9316" s="104" t="inlineStr">
        <is>
          <t>2025/26</t>
        </is>
      </c>
      <c r="C9316" s="104" t="inlineStr">
        <is>
          <t>HC-060</t>
        </is>
      </c>
      <c r="D9316" s="104" t="inlineStr">
        <is>
          <t>Sud-Ouest</t>
        </is>
      </c>
      <c r="E9316" s="104" t="inlineStr">
        <is>
          <t>À emporter</t>
        </is>
      </c>
      <c r="F9316" s="104" t="n">
        <v>31</v>
      </c>
      <c r="G9316" s="159" t="n">
        <v>2489</v>
      </c>
      <c r="H9316" s="159" t="n">
        <v>6300</v>
      </c>
      <c r="I9316" s="160" t="n">
        <v>30798</v>
      </c>
      <c r="J9316" s="160" t="n">
        <v>949.13</v>
      </c>
      <c r="K9316" s="160" t="n">
        <v>29848.87</v>
      </c>
      <c r="L9316" s="160" t="n">
        <v>8863.110000000001</v>
      </c>
    </row>
    <row r="9317">
      <c r="A9317" s="176" t="n">
        <v>46235</v>
      </c>
      <c r="B9317" s="104" t="inlineStr">
        <is>
          <t>2025/26</t>
        </is>
      </c>
      <c r="C9317" s="104" t="inlineStr">
        <is>
          <t>HC-061</t>
        </is>
      </c>
      <c r="D9317" s="104" t="inlineStr">
        <is>
          <t>Île-de-France</t>
        </is>
      </c>
      <c r="E9317" s="104" t="inlineStr">
        <is>
          <t>Livraison</t>
        </is>
      </c>
      <c r="F9317" s="104" t="n">
        <v>30</v>
      </c>
      <c r="G9317" s="159" t="n">
        <v>1668</v>
      </c>
      <c r="H9317" s="159" t="n">
        <v>4256</v>
      </c>
      <c r="I9317" s="160" t="n">
        <v>28255.12</v>
      </c>
      <c r="J9317" s="160" t="n">
        <v>1651.98</v>
      </c>
      <c r="K9317" s="160" t="n">
        <v>26603.14</v>
      </c>
      <c r="L9317" s="160" t="n">
        <v>8262.959999999999</v>
      </c>
    </row>
    <row r="9318">
      <c r="A9318" s="176" t="n">
        <v>46235</v>
      </c>
      <c r="B9318" s="104" t="inlineStr">
        <is>
          <t>2025/26</t>
        </is>
      </c>
      <c r="C9318" s="104" t="inlineStr">
        <is>
          <t>HC-061</t>
        </is>
      </c>
      <c r="D9318" s="104" t="inlineStr">
        <is>
          <t>Île-de-France</t>
        </is>
      </c>
      <c r="E9318" s="104" t="inlineStr">
        <is>
          <t>Sur place</t>
        </is>
      </c>
      <c r="F9318" s="104" t="n">
        <v>31</v>
      </c>
      <c r="G9318" s="159" t="n">
        <v>3177</v>
      </c>
      <c r="H9318" s="159" t="n">
        <v>8270</v>
      </c>
      <c r="I9318" s="160" t="n">
        <v>43073.54</v>
      </c>
      <c r="J9318" s="160" t="n">
        <v>1341.72</v>
      </c>
      <c r="K9318" s="160" t="n">
        <v>41731.82</v>
      </c>
      <c r="L9318" s="160" t="n">
        <v>12482.45</v>
      </c>
    </row>
    <row r="9319">
      <c r="A9319" s="176" t="n">
        <v>46235</v>
      </c>
      <c r="B9319" s="104" t="inlineStr">
        <is>
          <t>2025/26</t>
        </is>
      </c>
      <c r="C9319" s="104" t="inlineStr">
        <is>
          <t>HC-061</t>
        </is>
      </c>
      <c r="D9319" s="104" t="inlineStr">
        <is>
          <t>Île-de-France</t>
        </is>
      </c>
      <c r="E9319" s="104" t="inlineStr">
        <is>
          <t>À emporter</t>
        </is>
      </c>
      <c r="F9319" s="104" t="n">
        <v>29</v>
      </c>
      <c r="G9319" s="159" t="n">
        <v>2138</v>
      </c>
      <c r="H9319" s="159" t="n">
        <v>5439</v>
      </c>
      <c r="I9319" s="160" t="n">
        <v>26529.76</v>
      </c>
      <c r="J9319" s="160" t="n">
        <v>672.71</v>
      </c>
      <c r="K9319" s="160" t="n">
        <v>25857.05</v>
      </c>
      <c r="L9319" s="160" t="n">
        <v>7718</v>
      </c>
    </row>
    <row r="9320">
      <c r="A9320" s="176" t="n">
        <v>46235</v>
      </c>
      <c r="B9320" s="104" t="inlineStr">
        <is>
          <t>2025/26</t>
        </is>
      </c>
      <c r="C9320" s="104" t="inlineStr">
        <is>
          <t>HC-062</t>
        </is>
      </c>
      <c r="D9320" s="104" t="inlineStr">
        <is>
          <t>Nord-Ouest</t>
        </is>
      </c>
      <c r="E9320" s="104" t="inlineStr">
        <is>
          <t>Drive</t>
        </is>
      </c>
      <c r="F9320" s="104" t="n">
        <v>31</v>
      </c>
      <c r="G9320" s="159" t="n">
        <v>1156</v>
      </c>
      <c r="H9320" s="159" t="n">
        <v>2905</v>
      </c>
      <c r="I9320" s="160" t="n">
        <v>16501.85</v>
      </c>
      <c r="J9320" s="160" t="n">
        <v>431.06</v>
      </c>
      <c r="K9320" s="160" t="n">
        <v>16070.79</v>
      </c>
      <c r="L9320" s="160" t="n">
        <v>4800.7</v>
      </c>
    </row>
    <row r="9321">
      <c r="A9321" s="176" t="n">
        <v>46235</v>
      </c>
      <c r="B9321" s="104" t="inlineStr">
        <is>
          <t>2025/26</t>
        </is>
      </c>
      <c r="C9321" s="104" t="inlineStr">
        <is>
          <t>HC-062</t>
        </is>
      </c>
      <c r="D9321" s="104" t="inlineStr">
        <is>
          <t>Nord-Ouest</t>
        </is>
      </c>
      <c r="E9321" s="104" t="inlineStr">
        <is>
          <t>Livraison</t>
        </is>
      </c>
      <c r="F9321" s="104" t="n">
        <v>31</v>
      </c>
      <c r="G9321" s="159" t="n">
        <v>1519</v>
      </c>
      <c r="H9321" s="159" t="n">
        <v>3728</v>
      </c>
      <c r="I9321" s="160" t="n">
        <v>25741.95</v>
      </c>
      <c r="J9321" s="160" t="n">
        <v>1476.04</v>
      </c>
      <c r="K9321" s="160" t="n">
        <v>24265.91</v>
      </c>
      <c r="L9321" s="160" t="n">
        <v>7597.27</v>
      </c>
    </row>
    <row r="9322">
      <c r="A9322" s="176" t="n">
        <v>46235</v>
      </c>
      <c r="B9322" s="104" t="inlineStr">
        <is>
          <t>2025/26</t>
        </is>
      </c>
      <c r="C9322" s="104" t="inlineStr">
        <is>
          <t>HC-062</t>
        </is>
      </c>
      <c r="D9322" s="104" t="inlineStr">
        <is>
          <t>Nord-Ouest</t>
        </is>
      </c>
      <c r="E9322" s="104" t="inlineStr">
        <is>
          <t>Sur place</t>
        </is>
      </c>
      <c r="F9322" s="104" t="n">
        <v>30</v>
      </c>
      <c r="G9322" s="159" t="n">
        <v>2585</v>
      </c>
      <c r="H9322" s="159" t="n">
        <v>6584</v>
      </c>
      <c r="I9322" s="160" t="n">
        <v>34550.45</v>
      </c>
      <c r="J9322" s="160" t="n">
        <v>1062.55</v>
      </c>
      <c r="K9322" s="160" t="n">
        <v>33487.9</v>
      </c>
      <c r="L9322" s="160" t="n">
        <v>9960.42</v>
      </c>
    </row>
    <row r="9323">
      <c r="A9323" s="176" t="n">
        <v>46235</v>
      </c>
      <c r="B9323" s="104" t="inlineStr">
        <is>
          <t>2025/26</t>
        </is>
      </c>
      <c r="C9323" s="104" t="inlineStr">
        <is>
          <t>HC-062</t>
        </is>
      </c>
      <c r="D9323" s="104" t="inlineStr">
        <is>
          <t>Nord-Ouest</t>
        </is>
      </c>
      <c r="E9323" s="104" t="inlineStr">
        <is>
          <t>À emporter</t>
        </is>
      </c>
      <c r="F9323" s="104" t="n">
        <v>31</v>
      </c>
      <c r="G9323" s="159" t="n">
        <v>2119</v>
      </c>
      <c r="H9323" s="159" t="n">
        <v>5355</v>
      </c>
      <c r="I9323" s="160" t="n">
        <v>26210.5</v>
      </c>
      <c r="J9323" s="160" t="n">
        <v>848.2</v>
      </c>
      <c r="K9323" s="160" t="n">
        <v>25362.3</v>
      </c>
      <c r="L9323" s="160" t="n">
        <v>7612.4</v>
      </c>
    </row>
    <row r="9324">
      <c r="A9324" s="176" t="n">
        <v>46235</v>
      </c>
      <c r="B9324" s="104" t="inlineStr">
        <is>
          <t>2025/26</t>
        </is>
      </c>
      <c r="C9324" s="104" t="inlineStr">
        <is>
          <t>HC-064</t>
        </is>
      </c>
      <c r="D9324" s="104" t="inlineStr">
        <is>
          <t>Sud-Ouest</t>
        </is>
      </c>
      <c r="E9324" s="104" t="inlineStr">
        <is>
          <t>Livraison</t>
        </is>
      </c>
      <c r="F9324" s="104" t="n">
        <v>31</v>
      </c>
      <c r="G9324" s="159" t="n">
        <v>1563</v>
      </c>
      <c r="H9324" s="159" t="n">
        <v>4010</v>
      </c>
      <c r="I9324" s="160" t="n">
        <v>26774.44</v>
      </c>
      <c r="J9324" s="160" t="n">
        <v>1584.01</v>
      </c>
      <c r="K9324" s="160" t="n">
        <v>25190.43</v>
      </c>
      <c r="L9324" s="160" t="n">
        <v>7798.24</v>
      </c>
    </row>
    <row r="9325">
      <c r="A9325" s="176" t="n">
        <v>46235</v>
      </c>
      <c r="B9325" s="104" t="inlineStr">
        <is>
          <t>2025/26</t>
        </is>
      </c>
      <c r="C9325" s="104" t="inlineStr">
        <is>
          <t>HC-064</t>
        </is>
      </c>
      <c r="D9325" s="104" t="inlineStr">
        <is>
          <t>Sud-Ouest</t>
        </is>
      </c>
      <c r="E9325" s="104" t="inlineStr">
        <is>
          <t>Sur place</t>
        </is>
      </c>
      <c r="F9325" s="104" t="n">
        <v>31</v>
      </c>
      <c r="G9325" s="159" t="n">
        <v>2782</v>
      </c>
      <c r="H9325" s="159" t="n">
        <v>7164</v>
      </c>
      <c r="I9325" s="160" t="n">
        <v>37667.7</v>
      </c>
      <c r="J9325" s="160" t="n">
        <v>1098.68</v>
      </c>
      <c r="K9325" s="160" t="n">
        <v>36569.02</v>
      </c>
      <c r="L9325" s="160" t="n">
        <v>10875.34</v>
      </c>
    </row>
    <row r="9326">
      <c r="A9326" s="176" t="n">
        <v>46235</v>
      </c>
      <c r="B9326" s="104" t="inlineStr">
        <is>
          <t>2025/26</t>
        </is>
      </c>
      <c r="C9326" s="104" t="inlineStr">
        <is>
          <t>HC-064</t>
        </is>
      </c>
      <c r="D9326" s="104" t="inlineStr">
        <is>
          <t>Sud-Ouest</t>
        </is>
      </c>
      <c r="E9326" s="104" t="inlineStr">
        <is>
          <t>À emporter</t>
        </is>
      </c>
      <c r="F9326" s="104" t="n">
        <v>31</v>
      </c>
      <c r="G9326" s="159" t="n">
        <v>2179</v>
      </c>
      <c r="H9326" s="159" t="n">
        <v>5697</v>
      </c>
      <c r="I9326" s="160" t="n">
        <v>26954.14</v>
      </c>
      <c r="J9326" s="160" t="n">
        <v>747.24</v>
      </c>
      <c r="K9326" s="160" t="n">
        <v>26206.9</v>
      </c>
      <c r="L9326" s="160" t="n">
        <v>7887.61</v>
      </c>
    </row>
    <row r="9327">
      <c r="A9327" s="176" t="n">
        <v>46235</v>
      </c>
      <c r="B9327" s="104" t="inlineStr">
        <is>
          <t>2025/26</t>
        </is>
      </c>
      <c r="C9327" s="104" t="inlineStr">
        <is>
          <t>HC-065</t>
        </is>
      </c>
      <c r="D9327" s="104" t="inlineStr">
        <is>
          <t>Île-de-France</t>
        </is>
      </c>
      <c r="E9327" s="104" t="inlineStr">
        <is>
          <t>Livraison</t>
        </is>
      </c>
      <c r="F9327" s="104" t="n">
        <v>31</v>
      </c>
      <c r="G9327" s="159" t="n">
        <v>2547</v>
      </c>
      <c r="H9327" s="159" t="n">
        <v>6504</v>
      </c>
      <c r="I9327" s="160" t="n">
        <v>43927.23</v>
      </c>
      <c r="J9327" s="160" t="n">
        <v>2627.42</v>
      </c>
      <c r="K9327" s="160" t="n">
        <v>41299.81</v>
      </c>
      <c r="L9327" s="160" t="n">
        <v>12819.09</v>
      </c>
    </row>
    <row r="9328">
      <c r="A9328" s="176" t="n">
        <v>46235</v>
      </c>
      <c r="B9328" s="104" t="inlineStr">
        <is>
          <t>2025/26</t>
        </is>
      </c>
      <c r="C9328" s="104" t="inlineStr">
        <is>
          <t>HC-065</t>
        </is>
      </c>
      <c r="D9328" s="104" t="inlineStr">
        <is>
          <t>Île-de-France</t>
        </is>
      </c>
      <c r="E9328" s="104" t="inlineStr">
        <is>
          <t>Sur place</t>
        </is>
      </c>
      <c r="F9328" s="104" t="n">
        <v>30</v>
      </c>
      <c r="G9328" s="159" t="n">
        <v>4594</v>
      </c>
      <c r="H9328" s="159" t="n">
        <v>11748</v>
      </c>
      <c r="I9328" s="160" t="n">
        <v>61629.25</v>
      </c>
      <c r="J9328" s="160" t="n">
        <v>1855.94</v>
      </c>
      <c r="K9328" s="160" t="n">
        <v>59773.31</v>
      </c>
      <c r="L9328" s="160" t="n">
        <v>17746.27</v>
      </c>
    </row>
    <row r="9329">
      <c r="A9329" s="176" t="n">
        <v>46235</v>
      </c>
      <c r="B9329" s="104" t="inlineStr">
        <is>
          <t>2025/26</t>
        </is>
      </c>
      <c r="C9329" s="104" t="inlineStr">
        <is>
          <t>HC-065</t>
        </is>
      </c>
      <c r="D9329" s="104" t="inlineStr">
        <is>
          <t>Île-de-France</t>
        </is>
      </c>
      <c r="E9329" s="104" t="inlineStr">
        <is>
          <t>À emporter</t>
        </is>
      </c>
      <c r="F9329" s="104" t="n">
        <v>29</v>
      </c>
      <c r="G9329" s="159" t="n">
        <v>3312</v>
      </c>
      <c r="H9329" s="159" t="n">
        <v>8287</v>
      </c>
      <c r="I9329" s="160" t="n">
        <v>40789.65</v>
      </c>
      <c r="J9329" s="160" t="n">
        <v>1174.34</v>
      </c>
      <c r="K9329" s="160" t="n">
        <v>39615.31</v>
      </c>
      <c r="L9329" s="160" t="n">
        <v>11740.95</v>
      </c>
    </row>
    <row r="9330">
      <c r="A9330" s="176" t="n">
        <v>46235</v>
      </c>
      <c r="B9330" s="104" t="inlineStr">
        <is>
          <t>2025/26</t>
        </is>
      </c>
      <c r="C9330" s="104" t="inlineStr">
        <is>
          <t>HC-066</t>
        </is>
      </c>
      <c r="D9330" s="104" t="inlineStr">
        <is>
          <t>Nord-Ouest</t>
        </is>
      </c>
      <c r="E9330" s="104" t="inlineStr">
        <is>
          <t>Livraison</t>
        </is>
      </c>
      <c r="F9330" s="104" t="n">
        <v>30</v>
      </c>
      <c r="G9330" s="159" t="n">
        <v>2485</v>
      </c>
      <c r="H9330" s="159" t="n">
        <v>6474</v>
      </c>
      <c r="I9330" s="160" t="n">
        <v>42272.88</v>
      </c>
      <c r="J9330" s="160" t="n">
        <v>2531.47</v>
      </c>
      <c r="K9330" s="160" t="n">
        <v>39741.41</v>
      </c>
      <c r="L9330" s="160" t="n">
        <v>15012.46</v>
      </c>
    </row>
    <row r="9331">
      <c r="A9331" s="176" t="n">
        <v>46235</v>
      </c>
      <c r="B9331" s="104" t="inlineStr">
        <is>
          <t>2025/26</t>
        </is>
      </c>
      <c r="C9331" s="104" t="inlineStr">
        <is>
          <t>HC-066</t>
        </is>
      </c>
      <c r="D9331" s="104" t="inlineStr">
        <is>
          <t>Nord-Ouest</t>
        </is>
      </c>
      <c r="E9331" s="104" t="inlineStr">
        <is>
          <t>Sur place</t>
        </is>
      </c>
      <c r="F9331" s="104" t="n">
        <v>29</v>
      </c>
      <c r="G9331" s="159" t="n">
        <v>4321</v>
      </c>
      <c r="H9331" s="159" t="n">
        <v>11274</v>
      </c>
      <c r="I9331" s="160" t="n">
        <v>59324.99</v>
      </c>
      <c r="J9331" s="160" t="n">
        <v>1887</v>
      </c>
      <c r="K9331" s="160" t="n">
        <v>57437.99</v>
      </c>
      <c r="L9331" s="160" t="n">
        <v>21114.26</v>
      </c>
    </row>
    <row r="9332">
      <c r="A9332" s="176" t="n">
        <v>46235</v>
      </c>
      <c r="B9332" s="104" t="inlineStr">
        <is>
          <t>2025/26</t>
        </is>
      </c>
      <c r="C9332" s="104" t="inlineStr">
        <is>
          <t>HC-066</t>
        </is>
      </c>
      <c r="D9332" s="104" t="inlineStr">
        <is>
          <t>Nord-Ouest</t>
        </is>
      </c>
      <c r="E9332" s="104" t="inlineStr">
        <is>
          <t>À emporter</t>
        </is>
      </c>
      <c r="F9332" s="104" t="n">
        <v>31</v>
      </c>
      <c r="G9332" s="159" t="n">
        <v>3486</v>
      </c>
      <c r="H9332" s="159" t="n">
        <v>8471</v>
      </c>
      <c r="I9332" s="160" t="n">
        <v>43251.22</v>
      </c>
      <c r="J9332" s="160" t="n">
        <v>1156.37</v>
      </c>
      <c r="K9332" s="160" t="n">
        <v>42094.85</v>
      </c>
      <c r="L9332" s="160" t="n">
        <v>15378.84</v>
      </c>
    </row>
    <row r="9333">
      <c r="A9333" s="176" t="n">
        <v>46235</v>
      </c>
      <c r="B9333" s="104" t="inlineStr">
        <is>
          <t>2025/26</t>
        </is>
      </c>
      <c r="C9333" s="104" t="inlineStr">
        <is>
          <t>HC-067</t>
        </is>
      </c>
      <c r="D9333" s="104" t="inlineStr">
        <is>
          <t>Sud-Est</t>
        </is>
      </c>
      <c r="E9333" s="104" t="inlineStr">
        <is>
          <t>Livraison</t>
        </is>
      </c>
      <c r="F9333" s="104" t="n">
        <v>31</v>
      </c>
      <c r="G9333" s="159" t="n">
        <v>2179</v>
      </c>
      <c r="H9333" s="159" t="n">
        <v>5542</v>
      </c>
      <c r="I9333" s="160" t="n">
        <v>37543.73</v>
      </c>
      <c r="J9333" s="160" t="n">
        <v>2252.25</v>
      </c>
      <c r="K9333" s="160" t="n">
        <v>35291.48</v>
      </c>
      <c r="L9333" s="160" t="n">
        <v>10941.82</v>
      </c>
    </row>
    <row r="9334">
      <c r="A9334" s="176" t="n">
        <v>46235</v>
      </c>
      <c r="B9334" s="104" t="inlineStr">
        <is>
          <t>2025/26</t>
        </is>
      </c>
      <c r="C9334" s="104" t="inlineStr">
        <is>
          <t>HC-067</t>
        </is>
      </c>
      <c r="D9334" s="104" t="inlineStr">
        <is>
          <t>Sud-Est</t>
        </is>
      </c>
      <c r="E9334" s="104" t="inlineStr">
        <is>
          <t>Sur place</t>
        </is>
      </c>
      <c r="F9334" s="104" t="n">
        <v>31</v>
      </c>
      <c r="G9334" s="159" t="n">
        <v>4088</v>
      </c>
      <c r="H9334" s="159" t="n">
        <v>10551</v>
      </c>
      <c r="I9334" s="160" t="n">
        <v>54774.24</v>
      </c>
      <c r="J9334" s="160" t="n">
        <v>1635.69</v>
      </c>
      <c r="K9334" s="160" t="n">
        <v>53138.55</v>
      </c>
      <c r="L9334" s="160" t="n">
        <v>15848.19</v>
      </c>
    </row>
    <row r="9335">
      <c r="A9335" s="176" t="n">
        <v>46235</v>
      </c>
      <c r="B9335" s="104" t="inlineStr">
        <is>
          <t>2025/26</t>
        </is>
      </c>
      <c r="C9335" s="104" t="inlineStr">
        <is>
          <t>HC-067</t>
        </is>
      </c>
      <c r="D9335" s="104" t="inlineStr">
        <is>
          <t>Sud-Est</t>
        </is>
      </c>
      <c r="E9335" s="104" t="inlineStr">
        <is>
          <t>À emporter</t>
        </is>
      </c>
      <c r="F9335" s="104" t="n">
        <v>30</v>
      </c>
      <c r="G9335" s="159" t="n">
        <v>3077</v>
      </c>
      <c r="H9335" s="159" t="n">
        <v>8094</v>
      </c>
      <c r="I9335" s="160" t="n">
        <v>38555.9</v>
      </c>
      <c r="J9335" s="160" t="n">
        <v>1173.32</v>
      </c>
      <c r="K9335" s="160" t="n">
        <v>37382.58</v>
      </c>
      <c r="L9335" s="160" t="n">
        <v>11152.72</v>
      </c>
    </row>
    <row r="9336">
      <c r="A9336" s="176" t="n">
        <v>46235</v>
      </c>
      <c r="B9336" s="104" t="inlineStr">
        <is>
          <t>2025/26</t>
        </is>
      </c>
      <c r="C9336" s="104" t="inlineStr">
        <is>
          <t>HC-068</t>
        </is>
      </c>
      <c r="D9336" s="104" t="inlineStr">
        <is>
          <t>Sud-Ouest</t>
        </is>
      </c>
      <c r="E9336" s="104" t="inlineStr">
        <is>
          <t>Livraison</t>
        </is>
      </c>
      <c r="F9336" s="104" t="n">
        <v>31</v>
      </c>
      <c r="G9336" s="159" t="n">
        <v>1624</v>
      </c>
      <c r="H9336" s="159" t="n">
        <v>4107</v>
      </c>
      <c r="I9336" s="160" t="n">
        <v>27278.17</v>
      </c>
      <c r="J9336" s="160" t="n">
        <v>1535.49</v>
      </c>
      <c r="K9336" s="160" t="n">
        <v>25742.68</v>
      </c>
      <c r="L9336" s="160" t="n">
        <v>7953.75</v>
      </c>
    </row>
    <row r="9337">
      <c r="A9337" s="176" t="n">
        <v>46235</v>
      </c>
      <c r="B9337" s="104" t="inlineStr">
        <is>
          <t>2025/26</t>
        </is>
      </c>
      <c r="C9337" s="104" t="inlineStr">
        <is>
          <t>HC-068</t>
        </is>
      </c>
      <c r="D9337" s="104" t="inlineStr">
        <is>
          <t>Sud-Ouest</t>
        </is>
      </c>
      <c r="E9337" s="104" t="inlineStr">
        <is>
          <t>Sur place</t>
        </is>
      </c>
      <c r="F9337" s="104" t="n">
        <v>30</v>
      </c>
      <c r="G9337" s="159" t="n">
        <v>2594</v>
      </c>
      <c r="H9337" s="159" t="n">
        <v>6547</v>
      </c>
      <c r="I9337" s="160" t="n">
        <v>35138.05</v>
      </c>
      <c r="J9337" s="160" t="n">
        <v>1033.01</v>
      </c>
      <c r="K9337" s="160" t="n">
        <v>34105.04</v>
      </c>
      <c r="L9337" s="160" t="n">
        <v>10107.91</v>
      </c>
    </row>
    <row r="9338">
      <c r="A9338" s="176" t="n">
        <v>46235</v>
      </c>
      <c r="B9338" s="104" t="inlineStr">
        <is>
          <t>2025/26</t>
        </is>
      </c>
      <c r="C9338" s="104" t="inlineStr">
        <is>
          <t>HC-068</t>
        </is>
      </c>
      <c r="D9338" s="104" t="inlineStr">
        <is>
          <t>Sud-Ouest</t>
        </is>
      </c>
      <c r="E9338" s="104" t="inlineStr">
        <is>
          <t>À emporter</t>
        </is>
      </c>
      <c r="F9338" s="104" t="n">
        <v>30</v>
      </c>
      <c r="G9338" s="159" t="n">
        <v>2014</v>
      </c>
      <c r="H9338" s="159" t="n">
        <v>5206</v>
      </c>
      <c r="I9338" s="160" t="n">
        <v>25112.68</v>
      </c>
      <c r="J9338" s="160" t="n">
        <v>742.58</v>
      </c>
      <c r="K9338" s="160" t="n">
        <v>24370.1</v>
      </c>
      <c r="L9338" s="160" t="n">
        <v>7189.29</v>
      </c>
    </row>
    <row r="9339">
      <c r="A9339" s="176" t="n">
        <v>46235</v>
      </c>
      <c r="B9339" s="104" t="inlineStr">
        <is>
          <t>2025/26</t>
        </is>
      </c>
      <c r="C9339" s="104" t="inlineStr">
        <is>
          <t>HC-069</t>
        </is>
      </c>
      <c r="D9339" s="104" t="inlineStr">
        <is>
          <t>Île-de-France</t>
        </is>
      </c>
      <c r="E9339" s="104" t="inlineStr">
        <is>
          <t>Drive</t>
        </is>
      </c>
      <c r="F9339" s="104" t="n">
        <v>31</v>
      </c>
      <c r="G9339" s="159" t="n">
        <v>1046</v>
      </c>
      <c r="H9339" s="159" t="n">
        <v>2692</v>
      </c>
      <c r="I9339" s="160" t="n">
        <v>14767.81</v>
      </c>
      <c r="J9339" s="160" t="n">
        <v>488.57</v>
      </c>
      <c r="K9339" s="160" t="n">
        <v>14279.24</v>
      </c>
      <c r="L9339" s="160" t="n">
        <v>4234.7</v>
      </c>
    </row>
    <row r="9340">
      <c r="A9340" s="176" t="n">
        <v>46235</v>
      </c>
      <c r="B9340" s="104" t="inlineStr">
        <is>
          <t>2025/26</t>
        </is>
      </c>
      <c r="C9340" s="104" t="inlineStr">
        <is>
          <t>HC-069</t>
        </is>
      </c>
      <c r="D9340" s="104" t="inlineStr">
        <is>
          <t>Île-de-France</t>
        </is>
      </c>
      <c r="E9340" s="104" t="inlineStr">
        <is>
          <t>Livraison</t>
        </is>
      </c>
      <c r="F9340" s="104" t="n">
        <v>31</v>
      </c>
      <c r="G9340" s="159" t="n">
        <v>1349</v>
      </c>
      <c r="H9340" s="159" t="n">
        <v>3478</v>
      </c>
      <c r="I9340" s="160" t="n">
        <v>23109.6</v>
      </c>
      <c r="J9340" s="160" t="n">
        <v>1384.85</v>
      </c>
      <c r="K9340" s="160" t="n">
        <v>21724.75</v>
      </c>
      <c r="L9340" s="160" t="n">
        <v>6749.93</v>
      </c>
    </row>
    <row r="9341">
      <c r="A9341" s="176" t="n">
        <v>46235</v>
      </c>
      <c r="B9341" s="104" t="inlineStr">
        <is>
          <t>2025/26</t>
        </is>
      </c>
      <c r="C9341" s="104" t="inlineStr">
        <is>
          <t>HC-069</t>
        </is>
      </c>
      <c r="D9341" s="104" t="inlineStr">
        <is>
          <t>Île-de-France</t>
        </is>
      </c>
      <c r="E9341" s="104" t="inlineStr">
        <is>
          <t>Sur place</t>
        </is>
      </c>
      <c r="F9341" s="104" t="n">
        <v>31</v>
      </c>
      <c r="G9341" s="159" t="n">
        <v>2502</v>
      </c>
      <c r="H9341" s="159" t="n">
        <v>6413</v>
      </c>
      <c r="I9341" s="160" t="n">
        <v>33811.24</v>
      </c>
      <c r="J9341" s="160" t="n">
        <v>1082.39</v>
      </c>
      <c r="K9341" s="160" t="n">
        <v>32728.85</v>
      </c>
      <c r="L9341" s="160" t="n">
        <v>9765.25</v>
      </c>
    </row>
    <row r="9342">
      <c r="A9342" s="176" t="n">
        <v>46235</v>
      </c>
      <c r="B9342" s="104" t="inlineStr">
        <is>
          <t>2025/26</t>
        </is>
      </c>
      <c r="C9342" s="104" t="inlineStr">
        <is>
          <t>HC-069</t>
        </is>
      </c>
      <c r="D9342" s="104" t="inlineStr">
        <is>
          <t>Île-de-France</t>
        </is>
      </c>
      <c r="E9342" s="104" t="inlineStr">
        <is>
          <t>À emporter</t>
        </is>
      </c>
      <c r="F9342" s="104" t="n">
        <v>31</v>
      </c>
      <c r="G9342" s="159" t="n">
        <v>1971</v>
      </c>
      <c r="H9342" s="159" t="n">
        <v>4944</v>
      </c>
      <c r="I9342" s="160" t="n">
        <v>24152.62</v>
      </c>
      <c r="J9342" s="160" t="n">
        <v>643.42</v>
      </c>
      <c r="K9342" s="160" t="n">
        <v>23509.2</v>
      </c>
      <c r="L9342" s="160" t="n">
        <v>6983.78</v>
      </c>
    </row>
    <row r="9343">
      <c r="A9343" s="176" t="n">
        <v>46235</v>
      </c>
      <c r="B9343" s="104" t="inlineStr">
        <is>
          <t>2025/26</t>
        </is>
      </c>
      <c r="C9343" s="104" t="inlineStr">
        <is>
          <t>HC-070</t>
        </is>
      </c>
      <c r="D9343" s="104" t="inlineStr">
        <is>
          <t>Nord-Ouest</t>
        </is>
      </c>
      <c r="E9343" s="104" t="inlineStr">
        <is>
          <t>Livraison</t>
        </is>
      </c>
      <c r="F9343" s="104" t="n">
        <v>31</v>
      </c>
      <c r="G9343" s="159" t="n">
        <v>1326</v>
      </c>
      <c r="H9343" s="159" t="n">
        <v>3434</v>
      </c>
      <c r="I9343" s="160" t="n">
        <v>22939.48</v>
      </c>
      <c r="J9343" s="160" t="n">
        <v>1468.77</v>
      </c>
      <c r="K9343" s="160" t="n">
        <v>21470.71</v>
      </c>
      <c r="L9343" s="160" t="n">
        <v>6742.34</v>
      </c>
    </row>
    <row r="9344">
      <c r="A9344" s="176" t="n">
        <v>46235</v>
      </c>
      <c r="B9344" s="104" t="inlineStr">
        <is>
          <t>2025/26</t>
        </is>
      </c>
      <c r="C9344" s="104" t="inlineStr">
        <is>
          <t>HC-070</t>
        </is>
      </c>
      <c r="D9344" s="104" t="inlineStr">
        <is>
          <t>Nord-Ouest</t>
        </is>
      </c>
      <c r="E9344" s="104" t="inlineStr">
        <is>
          <t>Sur place</t>
        </is>
      </c>
      <c r="F9344" s="104" t="n">
        <v>31</v>
      </c>
      <c r="G9344" s="159" t="n">
        <v>2531</v>
      </c>
      <c r="H9344" s="159" t="n">
        <v>6483</v>
      </c>
      <c r="I9344" s="160" t="n">
        <v>33920.96</v>
      </c>
      <c r="J9344" s="160" t="n">
        <v>908.24</v>
      </c>
      <c r="K9344" s="160" t="n">
        <v>33012.72</v>
      </c>
      <c r="L9344" s="160" t="n">
        <v>9843.719999999999</v>
      </c>
    </row>
    <row r="9345">
      <c r="A9345" s="176" t="n">
        <v>46235</v>
      </c>
      <c r="B9345" s="104" t="inlineStr">
        <is>
          <t>2025/26</t>
        </is>
      </c>
      <c r="C9345" s="104" t="inlineStr">
        <is>
          <t>HC-070</t>
        </is>
      </c>
      <c r="D9345" s="104" t="inlineStr">
        <is>
          <t>Nord-Ouest</t>
        </is>
      </c>
      <c r="E9345" s="104" t="inlineStr">
        <is>
          <t>À emporter</t>
        </is>
      </c>
      <c r="F9345" s="104" t="n">
        <v>30</v>
      </c>
      <c r="G9345" s="159" t="n">
        <v>1788</v>
      </c>
      <c r="H9345" s="159" t="n">
        <v>4473</v>
      </c>
      <c r="I9345" s="160" t="n">
        <v>21916.78</v>
      </c>
      <c r="J9345" s="160" t="n">
        <v>676.45</v>
      </c>
      <c r="K9345" s="160" t="n">
        <v>21240.33</v>
      </c>
      <c r="L9345" s="160" t="n">
        <v>6298.29</v>
      </c>
    </row>
    <row r="9346">
      <c r="A9346" s="176" t="n">
        <v>46235</v>
      </c>
      <c r="B9346" s="104" t="inlineStr">
        <is>
          <t>2025/26</t>
        </is>
      </c>
      <c r="C9346" s="104" t="inlineStr">
        <is>
          <t>HC-071</t>
        </is>
      </c>
      <c r="D9346" s="104" t="inlineStr">
        <is>
          <t>Sud-Est</t>
        </is>
      </c>
      <c r="E9346" s="104" t="inlineStr">
        <is>
          <t>Drive</t>
        </is>
      </c>
      <c r="F9346" s="104" t="n">
        <v>31</v>
      </c>
      <c r="G9346" s="159" t="n">
        <v>1124</v>
      </c>
      <c r="H9346" s="159" t="n">
        <v>2851</v>
      </c>
      <c r="I9346" s="160" t="n">
        <v>16005.48</v>
      </c>
      <c r="J9346" s="160" t="n">
        <v>516.66</v>
      </c>
      <c r="K9346" s="160" t="n">
        <v>15488.82</v>
      </c>
      <c r="L9346" s="160" t="n">
        <v>4595.92</v>
      </c>
    </row>
    <row r="9347">
      <c r="A9347" s="176" t="n">
        <v>46235</v>
      </c>
      <c r="B9347" s="104" t="inlineStr">
        <is>
          <t>2025/26</t>
        </is>
      </c>
      <c r="C9347" s="104" t="inlineStr">
        <is>
          <t>HC-071</t>
        </is>
      </c>
      <c r="D9347" s="104" t="inlineStr">
        <is>
          <t>Sud-Est</t>
        </is>
      </c>
      <c r="E9347" s="104" t="inlineStr">
        <is>
          <t>Livraison</t>
        </is>
      </c>
      <c r="F9347" s="104" t="n">
        <v>31</v>
      </c>
      <c r="G9347" s="159" t="n">
        <v>1620</v>
      </c>
      <c r="H9347" s="159" t="n">
        <v>4012</v>
      </c>
      <c r="I9347" s="160" t="n">
        <v>27004.1</v>
      </c>
      <c r="J9347" s="160" t="n">
        <v>1506.15</v>
      </c>
      <c r="K9347" s="160" t="n">
        <v>25497.95</v>
      </c>
      <c r="L9347" s="160" t="n">
        <v>7889.59</v>
      </c>
    </row>
    <row r="9348">
      <c r="A9348" s="176" t="n">
        <v>46235</v>
      </c>
      <c r="B9348" s="104" t="inlineStr">
        <is>
          <t>2025/26</t>
        </is>
      </c>
      <c r="C9348" s="104" t="inlineStr">
        <is>
          <t>HC-071</t>
        </is>
      </c>
      <c r="D9348" s="104" t="inlineStr">
        <is>
          <t>Sud-Est</t>
        </is>
      </c>
      <c r="E9348" s="104" t="inlineStr">
        <is>
          <t>Sur place</t>
        </is>
      </c>
      <c r="F9348" s="104" t="n">
        <v>29</v>
      </c>
      <c r="G9348" s="159" t="n">
        <v>2506</v>
      </c>
      <c r="H9348" s="159" t="n">
        <v>6523</v>
      </c>
      <c r="I9348" s="160" t="n">
        <v>33968.18</v>
      </c>
      <c r="J9348" s="160" t="n">
        <v>1028.68</v>
      </c>
      <c r="K9348" s="160" t="n">
        <v>32939.5</v>
      </c>
      <c r="L9348" s="160" t="n">
        <v>9875.889999999999</v>
      </c>
    </row>
    <row r="9349">
      <c r="A9349" s="176" t="n">
        <v>46235</v>
      </c>
      <c r="B9349" s="104" t="inlineStr">
        <is>
          <t>2025/26</t>
        </is>
      </c>
      <c r="C9349" s="104" t="inlineStr">
        <is>
          <t>HC-071</t>
        </is>
      </c>
      <c r="D9349" s="104" t="inlineStr">
        <is>
          <t>Sud-Est</t>
        </is>
      </c>
      <c r="E9349" s="104" t="inlineStr">
        <is>
          <t>À emporter</t>
        </is>
      </c>
      <c r="F9349" s="104" t="n">
        <v>31</v>
      </c>
      <c r="G9349" s="159" t="n">
        <v>2027</v>
      </c>
      <c r="H9349" s="159" t="n">
        <v>5205</v>
      </c>
      <c r="I9349" s="160" t="n">
        <v>24991.67</v>
      </c>
      <c r="J9349" s="160" t="n">
        <v>756.55</v>
      </c>
      <c r="K9349" s="160" t="n">
        <v>24235.12</v>
      </c>
      <c r="L9349" s="160" t="n">
        <v>7265.69</v>
      </c>
    </row>
    <row r="9350">
      <c r="A9350" s="176" t="n">
        <v>46235</v>
      </c>
      <c r="B9350" s="104" t="inlineStr">
        <is>
          <t>2025/26</t>
        </is>
      </c>
      <c r="C9350" s="104" t="inlineStr">
        <is>
          <t>HC-072</t>
        </is>
      </c>
      <c r="D9350" s="104" t="inlineStr">
        <is>
          <t>Sud-Ouest</t>
        </is>
      </c>
      <c r="E9350" s="104" t="inlineStr">
        <is>
          <t>Drive</t>
        </is>
      </c>
      <c r="F9350" s="104" t="n">
        <v>31</v>
      </c>
      <c r="G9350" s="159" t="n">
        <v>831</v>
      </c>
      <c r="H9350" s="159" t="n">
        <v>2096</v>
      </c>
      <c r="I9350" s="160" t="n">
        <v>11855.74</v>
      </c>
      <c r="J9350" s="160" t="n">
        <v>353.08</v>
      </c>
      <c r="K9350" s="160" t="n">
        <v>11502.66</v>
      </c>
      <c r="L9350" s="160" t="n">
        <v>3398.37</v>
      </c>
    </row>
    <row r="9351">
      <c r="A9351" s="176" t="n">
        <v>46235</v>
      </c>
      <c r="B9351" s="104" t="inlineStr">
        <is>
          <t>2025/26</t>
        </is>
      </c>
      <c r="C9351" s="104" t="inlineStr">
        <is>
          <t>HC-072</t>
        </is>
      </c>
      <c r="D9351" s="104" t="inlineStr">
        <is>
          <t>Sud-Ouest</t>
        </is>
      </c>
      <c r="E9351" s="104" t="inlineStr">
        <is>
          <t>Livraison</t>
        </is>
      </c>
      <c r="F9351" s="104" t="n">
        <v>30</v>
      </c>
      <c r="G9351" s="159" t="n">
        <v>992</v>
      </c>
      <c r="H9351" s="159" t="n">
        <v>2494</v>
      </c>
      <c r="I9351" s="160" t="n">
        <v>17072.17</v>
      </c>
      <c r="J9351" s="160" t="n">
        <v>1000.3</v>
      </c>
      <c r="K9351" s="160" t="n">
        <v>16071.87</v>
      </c>
      <c r="L9351" s="160" t="n">
        <v>5003.69</v>
      </c>
    </row>
    <row r="9352">
      <c r="A9352" s="176" t="n">
        <v>46235</v>
      </c>
      <c r="B9352" s="104" t="inlineStr">
        <is>
          <t>2025/26</t>
        </is>
      </c>
      <c r="C9352" s="104" t="inlineStr">
        <is>
          <t>HC-072</t>
        </is>
      </c>
      <c r="D9352" s="104" t="inlineStr">
        <is>
          <t>Sud-Ouest</t>
        </is>
      </c>
      <c r="E9352" s="104" t="inlineStr">
        <is>
          <t>Sur place</t>
        </is>
      </c>
      <c r="F9352" s="104" t="n">
        <v>31</v>
      </c>
      <c r="G9352" s="159" t="n">
        <v>1923</v>
      </c>
      <c r="H9352" s="159" t="n">
        <v>5066</v>
      </c>
      <c r="I9352" s="160" t="n">
        <v>25859.91</v>
      </c>
      <c r="J9352" s="160" t="n">
        <v>711.8099999999999</v>
      </c>
      <c r="K9352" s="160" t="n">
        <v>25148.1</v>
      </c>
      <c r="L9352" s="160" t="n">
        <v>7520.12</v>
      </c>
    </row>
    <row r="9353">
      <c r="A9353" s="176" t="n">
        <v>46235</v>
      </c>
      <c r="B9353" s="104" t="inlineStr">
        <is>
          <t>2025/26</t>
        </is>
      </c>
      <c r="C9353" s="104" t="inlineStr">
        <is>
          <t>HC-072</t>
        </is>
      </c>
      <c r="D9353" s="104" t="inlineStr">
        <is>
          <t>Sud-Ouest</t>
        </is>
      </c>
      <c r="E9353" s="104" t="inlineStr">
        <is>
          <t>À emporter</t>
        </is>
      </c>
      <c r="F9353" s="104" t="n">
        <v>31</v>
      </c>
      <c r="G9353" s="159" t="n">
        <v>1506</v>
      </c>
      <c r="H9353" s="159" t="n">
        <v>3803</v>
      </c>
      <c r="I9353" s="160" t="n">
        <v>18664.82</v>
      </c>
      <c r="J9353" s="160" t="n">
        <v>517.14</v>
      </c>
      <c r="K9353" s="160" t="n">
        <v>18147.68</v>
      </c>
      <c r="L9353" s="160" t="n">
        <v>5416.89</v>
      </c>
    </row>
    <row r="9354">
      <c r="A9354" s="176" t="n">
        <v>46235</v>
      </c>
      <c r="B9354" s="104" t="inlineStr">
        <is>
          <t>2025/26</t>
        </is>
      </c>
      <c r="C9354" s="104" t="inlineStr">
        <is>
          <t>HC-073</t>
        </is>
      </c>
      <c r="D9354" s="104" t="inlineStr">
        <is>
          <t>Île-de-France</t>
        </is>
      </c>
      <c r="E9354" s="104" t="inlineStr">
        <is>
          <t>Livraison</t>
        </is>
      </c>
      <c r="F9354" s="104" t="n">
        <v>30</v>
      </c>
      <c r="G9354" s="159" t="n">
        <v>2600</v>
      </c>
      <c r="H9354" s="159" t="n">
        <v>6715</v>
      </c>
      <c r="I9354" s="160" t="n">
        <v>44879.63</v>
      </c>
      <c r="J9354" s="160" t="n">
        <v>2669.29</v>
      </c>
      <c r="K9354" s="160" t="n">
        <v>42210.34</v>
      </c>
      <c r="L9354" s="160" t="n">
        <v>13134.5</v>
      </c>
    </row>
    <row r="9355">
      <c r="A9355" s="176" t="n">
        <v>46235</v>
      </c>
      <c r="B9355" s="104" t="inlineStr">
        <is>
          <t>2025/26</t>
        </is>
      </c>
      <c r="C9355" s="104" t="inlineStr">
        <is>
          <t>HC-073</t>
        </is>
      </c>
      <c r="D9355" s="104" t="inlineStr">
        <is>
          <t>Île-de-France</t>
        </is>
      </c>
      <c r="E9355" s="104" t="inlineStr">
        <is>
          <t>Sur place</t>
        </is>
      </c>
      <c r="F9355" s="104" t="n">
        <v>31</v>
      </c>
      <c r="G9355" s="159" t="n">
        <v>5106</v>
      </c>
      <c r="H9355" s="159" t="n">
        <v>12827</v>
      </c>
      <c r="I9355" s="160" t="n">
        <v>68418.89999999999</v>
      </c>
      <c r="J9355" s="160" t="n">
        <v>2232.9</v>
      </c>
      <c r="K9355" s="160" t="n">
        <v>66186</v>
      </c>
      <c r="L9355" s="160" t="n">
        <v>19842.74</v>
      </c>
    </row>
    <row r="9356">
      <c r="A9356" s="176" t="n">
        <v>46235</v>
      </c>
      <c r="B9356" s="104" t="inlineStr">
        <is>
          <t>2025/26</t>
        </is>
      </c>
      <c r="C9356" s="104" t="inlineStr">
        <is>
          <t>HC-073</t>
        </is>
      </c>
      <c r="D9356" s="104" t="inlineStr">
        <is>
          <t>Île-de-France</t>
        </is>
      </c>
      <c r="E9356" s="104" t="inlineStr">
        <is>
          <t>À emporter</t>
        </is>
      </c>
      <c r="F9356" s="104" t="n">
        <v>31</v>
      </c>
      <c r="G9356" s="159" t="n">
        <v>3803</v>
      </c>
      <c r="H9356" s="159" t="n">
        <v>9676</v>
      </c>
      <c r="I9356" s="160" t="n">
        <v>47502.04</v>
      </c>
      <c r="J9356" s="160" t="n">
        <v>1514.43</v>
      </c>
      <c r="K9356" s="160" t="n">
        <v>45987.61</v>
      </c>
      <c r="L9356" s="160" t="n">
        <v>13760.35</v>
      </c>
    </row>
    <row r="9357">
      <c r="A9357" s="176" t="n">
        <v>46235</v>
      </c>
      <c r="B9357" s="104" t="inlineStr">
        <is>
          <t>2025/26</t>
        </is>
      </c>
      <c r="C9357" s="104" t="inlineStr">
        <is>
          <t>HC-074</t>
        </is>
      </c>
      <c r="D9357" s="104" t="inlineStr">
        <is>
          <t>Nord-Ouest</t>
        </is>
      </c>
      <c r="E9357" s="104" t="inlineStr">
        <is>
          <t>Livraison</t>
        </is>
      </c>
      <c r="F9357" s="104" t="n">
        <v>31</v>
      </c>
      <c r="G9357" s="159" t="n">
        <v>1995</v>
      </c>
      <c r="H9357" s="159" t="n">
        <v>4957</v>
      </c>
      <c r="I9357" s="160" t="n">
        <v>34371.38</v>
      </c>
      <c r="J9357" s="160" t="n">
        <v>2014.67</v>
      </c>
      <c r="K9357" s="160" t="n">
        <v>32356.71</v>
      </c>
      <c r="L9357" s="160" t="n">
        <v>10041.25</v>
      </c>
    </row>
    <row r="9358">
      <c r="A9358" s="176" t="n">
        <v>46235</v>
      </c>
      <c r="B9358" s="104" t="inlineStr">
        <is>
          <t>2025/26</t>
        </is>
      </c>
      <c r="C9358" s="104" t="inlineStr">
        <is>
          <t>HC-074</t>
        </is>
      </c>
      <c r="D9358" s="104" t="inlineStr">
        <is>
          <t>Nord-Ouest</t>
        </is>
      </c>
      <c r="E9358" s="104" t="inlineStr">
        <is>
          <t>Sur place</t>
        </is>
      </c>
      <c r="F9358" s="104" t="n">
        <v>31</v>
      </c>
      <c r="G9358" s="159" t="n">
        <v>3735</v>
      </c>
      <c r="H9358" s="159" t="n">
        <v>9765</v>
      </c>
      <c r="I9358" s="160" t="n">
        <v>50102.55</v>
      </c>
      <c r="J9358" s="160" t="n">
        <v>1349.9</v>
      </c>
      <c r="K9358" s="160" t="n">
        <v>48752.65</v>
      </c>
      <c r="L9358" s="160" t="n">
        <v>14372.57</v>
      </c>
    </row>
    <row r="9359">
      <c r="A9359" s="176" t="n">
        <v>46235</v>
      </c>
      <c r="B9359" s="104" t="inlineStr">
        <is>
          <t>2025/26</t>
        </is>
      </c>
      <c r="C9359" s="104" t="inlineStr">
        <is>
          <t>HC-074</t>
        </is>
      </c>
      <c r="D9359" s="104" t="inlineStr">
        <is>
          <t>Nord-Ouest</t>
        </is>
      </c>
      <c r="E9359" s="104" t="inlineStr">
        <is>
          <t>À emporter</t>
        </is>
      </c>
      <c r="F9359" s="104" t="n">
        <v>31</v>
      </c>
      <c r="G9359" s="159" t="n">
        <v>2927</v>
      </c>
      <c r="H9359" s="159" t="n">
        <v>7542</v>
      </c>
      <c r="I9359" s="160" t="n">
        <v>36480.14</v>
      </c>
      <c r="J9359" s="160" t="n">
        <v>1032.6</v>
      </c>
      <c r="K9359" s="160" t="n">
        <v>35447.54</v>
      </c>
      <c r="L9359" s="160" t="n">
        <v>10469.3</v>
      </c>
    </row>
    <row r="9360">
      <c r="A9360" s="176" t="n">
        <v>46235</v>
      </c>
      <c r="B9360" s="104" t="inlineStr">
        <is>
          <t>2025/26</t>
        </is>
      </c>
      <c r="C9360" s="104" t="inlineStr">
        <is>
          <t>HC-075</t>
        </is>
      </c>
      <c r="D9360" s="104" t="inlineStr">
        <is>
          <t>Sud-Est</t>
        </is>
      </c>
      <c r="E9360" s="104" t="inlineStr">
        <is>
          <t>Drive</t>
        </is>
      </c>
      <c r="F9360" s="104" t="n">
        <v>31</v>
      </c>
      <c r="G9360" s="159" t="n">
        <v>2117</v>
      </c>
      <c r="H9360" s="159" t="n">
        <v>5471</v>
      </c>
      <c r="I9360" s="160" t="n">
        <v>30141.14</v>
      </c>
      <c r="J9360" s="160" t="n">
        <v>898.05</v>
      </c>
      <c r="K9360" s="160" t="n">
        <v>29243.09</v>
      </c>
      <c r="L9360" s="160" t="n">
        <v>8706.290000000001</v>
      </c>
    </row>
    <row r="9361">
      <c r="A9361" s="176" t="n">
        <v>46235</v>
      </c>
      <c r="B9361" s="104" t="inlineStr">
        <is>
          <t>2025/26</t>
        </is>
      </c>
      <c r="C9361" s="104" t="inlineStr">
        <is>
          <t>HC-075</t>
        </is>
      </c>
      <c r="D9361" s="104" t="inlineStr">
        <is>
          <t>Sud-Est</t>
        </is>
      </c>
      <c r="E9361" s="104" t="inlineStr">
        <is>
          <t>Livraison</t>
        </is>
      </c>
      <c r="F9361" s="104" t="n">
        <v>31</v>
      </c>
      <c r="G9361" s="159" t="n">
        <v>2632</v>
      </c>
      <c r="H9361" s="159" t="n">
        <v>6639</v>
      </c>
      <c r="I9361" s="160" t="n">
        <v>45436.77</v>
      </c>
      <c r="J9361" s="160" t="n">
        <v>2811.39</v>
      </c>
      <c r="K9361" s="160" t="n">
        <v>42625.38</v>
      </c>
      <c r="L9361" s="160" t="n">
        <v>13280.37</v>
      </c>
    </row>
    <row r="9362">
      <c r="A9362" s="176" t="n">
        <v>46235</v>
      </c>
      <c r="B9362" s="104" t="inlineStr">
        <is>
          <t>2025/26</t>
        </is>
      </c>
      <c r="C9362" s="104" t="inlineStr">
        <is>
          <t>HC-075</t>
        </is>
      </c>
      <c r="D9362" s="104" t="inlineStr">
        <is>
          <t>Sud-Est</t>
        </is>
      </c>
      <c r="E9362" s="104" t="inlineStr">
        <is>
          <t>Sur place</t>
        </is>
      </c>
      <c r="F9362" s="104" t="n">
        <v>31</v>
      </c>
      <c r="G9362" s="159" t="n">
        <v>4953</v>
      </c>
      <c r="H9362" s="159" t="n">
        <v>12520</v>
      </c>
      <c r="I9362" s="160" t="n">
        <v>66879.09</v>
      </c>
      <c r="J9362" s="160" t="n">
        <v>1708.09</v>
      </c>
      <c r="K9362" s="160" t="n">
        <v>65171</v>
      </c>
      <c r="L9362" s="160" t="n">
        <v>19410.23</v>
      </c>
    </row>
    <row r="9363">
      <c r="A9363" s="176" t="n">
        <v>46235</v>
      </c>
      <c r="B9363" s="104" t="inlineStr">
        <is>
          <t>2025/26</t>
        </is>
      </c>
      <c r="C9363" s="104" t="inlineStr">
        <is>
          <t>HC-075</t>
        </is>
      </c>
      <c r="D9363" s="104" t="inlineStr">
        <is>
          <t>Sud-Est</t>
        </is>
      </c>
      <c r="E9363" s="104" t="inlineStr">
        <is>
          <t>À emporter</t>
        </is>
      </c>
      <c r="F9363" s="104" t="n">
        <v>31</v>
      </c>
      <c r="G9363" s="159" t="n">
        <v>3885</v>
      </c>
      <c r="H9363" s="159" t="n">
        <v>9637</v>
      </c>
      <c r="I9363" s="160" t="n">
        <v>47767.72</v>
      </c>
      <c r="J9363" s="160" t="n">
        <v>1388.71</v>
      </c>
      <c r="K9363" s="160" t="n">
        <v>46379.01</v>
      </c>
      <c r="L9363" s="160" t="n">
        <v>13775.22</v>
      </c>
    </row>
    <row r="9364">
      <c r="A9364" s="176" t="n">
        <v>46235</v>
      </c>
      <c r="B9364" s="104" t="inlineStr">
        <is>
          <t>2025/26</t>
        </is>
      </c>
      <c r="C9364" s="104" t="inlineStr">
        <is>
          <t>HC-076</t>
        </is>
      </c>
      <c r="D9364" s="104" t="inlineStr">
        <is>
          <t>Sud-Ouest</t>
        </is>
      </c>
      <c r="E9364" s="104" t="inlineStr">
        <is>
          <t>Drive</t>
        </is>
      </c>
      <c r="F9364" s="104" t="n">
        <v>31</v>
      </c>
      <c r="G9364" s="159" t="n">
        <v>1355</v>
      </c>
      <c r="H9364" s="159" t="n">
        <v>3500</v>
      </c>
      <c r="I9364" s="160" t="n">
        <v>19277.91</v>
      </c>
      <c r="J9364" s="160" t="n">
        <v>598.65</v>
      </c>
      <c r="K9364" s="160" t="n">
        <v>18679.26</v>
      </c>
      <c r="L9364" s="160" t="n">
        <v>5609.22</v>
      </c>
    </row>
    <row r="9365">
      <c r="A9365" s="176" t="n">
        <v>46235</v>
      </c>
      <c r="B9365" s="104" t="inlineStr">
        <is>
          <t>2025/26</t>
        </is>
      </c>
      <c r="C9365" s="104" t="inlineStr">
        <is>
          <t>HC-076</t>
        </is>
      </c>
      <c r="D9365" s="104" t="inlineStr">
        <is>
          <t>Sud-Ouest</t>
        </is>
      </c>
      <c r="E9365" s="104" t="inlineStr">
        <is>
          <t>Livraison</t>
        </is>
      </c>
      <c r="F9365" s="104" t="n">
        <v>31</v>
      </c>
      <c r="G9365" s="159" t="n">
        <v>1737</v>
      </c>
      <c r="H9365" s="159" t="n">
        <v>4302</v>
      </c>
      <c r="I9365" s="160" t="n">
        <v>30248.92</v>
      </c>
      <c r="J9365" s="160" t="n">
        <v>1867.08</v>
      </c>
      <c r="K9365" s="160" t="n">
        <v>28381.84</v>
      </c>
      <c r="L9365" s="160" t="n">
        <v>8797.709999999999</v>
      </c>
    </row>
    <row r="9366">
      <c r="A9366" s="176" t="n">
        <v>46235</v>
      </c>
      <c r="B9366" s="104" t="inlineStr">
        <is>
          <t>2025/26</t>
        </is>
      </c>
      <c r="C9366" s="104" t="inlineStr">
        <is>
          <t>HC-076</t>
        </is>
      </c>
      <c r="D9366" s="104" t="inlineStr">
        <is>
          <t>Sud-Ouest</t>
        </is>
      </c>
      <c r="E9366" s="104" t="inlineStr">
        <is>
          <t>Sur place</t>
        </is>
      </c>
      <c r="F9366" s="104" t="n">
        <v>31</v>
      </c>
      <c r="G9366" s="159" t="n">
        <v>3161</v>
      </c>
      <c r="H9366" s="159" t="n">
        <v>8186</v>
      </c>
      <c r="I9366" s="160" t="n">
        <v>43143.25</v>
      </c>
      <c r="J9366" s="160" t="n">
        <v>1367.87</v>
      </c>
      <c r="K9366" s="160" t="n">
        <v>41775.38</v>
      </c>
      <c r="L9366" s="160" t="n">
        <v>12409.34</v>
      </c>
    </row>
    <row r="9367">
      <c r="A9367" s="176" t="n">
        <v>46235</v>
      </c>
      <c r="B9367" s="104" t="inlineStr">
        <is>
          <t>2025/26</t>
        </is>
      </c>
      <c r="C9367" s="104" t="inlineStr">
        <is>
          <t>HC-076</t>
        </is>
      </c>
      <c r="D9367" s="104" t="inlineStr">
        <is>
          <t>Sud-Ouest</t>
        </is>
      </c>
      <c r="E9367" s="104" t="inlineStr">
        <is>
          <t>À emporter</t>
        </is>
      </c>
      <c r="F9367" s="104" t="n">
        <v>31</v>
      </c>
      <c r="G9367" s="159" t="n">
        <v>2527</v>
      </c>
      <c r="H9367" s="159" t="n">
        <v>6243</v>
      </c>
      <c r="I9367" s="160" t="n">
        <v>31480.7</v>
      </c>
      <c r="J9367" s="160" t="n">
        <v>862.38</v>
      </c>
      <c r="K9367" s="160" t="n">
        <v>30618.32</v>
      </c>
      <c r="L9367" s="160" t="n">
        <v>9108.639999999999</v>
      </c>
    </row>
    <row r="9368">
      <c r="A9368" s="176" t="n">
        <v>46235</v>
      </c>
      <c r="B9368" s="104" t="inlineStr">
        <is>
          <t>2025/26</t>
        </is>
      </c>
      <c r="C9368" s="104" t="inlineStr">
        <is>
          <t>HC-077</t>
        </is>
      </c>
      <c r="D9368" s="104" t="inlineStr">
        <is>
          <t>Île-de-France</t>
        </is>
      </c>
      <c r="E9368" s="104" t="inlineStr">
        <is>
          <t>Drive</t>
        </is>
      </c>
      <c r="F9368" s="104" t="n">
        <v>29</v>
      </c>
      <c r="G9368" s="159" t="n">
        <v>1061</v>
      </c>
      <c r="H9368" s="159" t="n">
        <v>2646</v>
      </c>
      <c r="I9368" s="160" t="n">
        <v>15119.69</v>
      </c>
      <c r="J9368" s="160" t="n">
        <v>420.3</v>
      </c>
      <c r="K9368" s="160" t="n">
        <v>14699.39</v>
      </c>
      <c r="L9368" s="160" t="n">
        <v>4356.33</v>
      </c>
    </row>
    <row r="9369">
      <c r="A9369" s="176" t="n">
        <v>46235</v>
      </c>
      <c r="B9369" s="104" t="inlineStr">
        <is>
          <t>2025/26</t>
        </is>
      </c>
      <c r="C9369" s="104" t="inlineStr">
        <is>
          <t>HC-077</t>
        </is>
      </c>
      <c r="D9369" s="104" t="inlineStr">
        <is>
          <t>Île-de-France</t>
        </is>
      </c>
      <c r="E9369" s="104" t="inlineStr">
        <is>
          <t>Livraison</t>
        </is>
      </c>
      <c r="F9369" s="104" t="n">
        <v>31</v>
      </c>
      <c r="G9369" s="159" t="n">
        <v>1603</v>
      </c>
      <c r="H9369" s="159" t="n">
        <v>4139</v>
      </c>
      <c r="I9369" s="160" t="n">
        <v>27292.61</v>
      </c>
      <c r="J9369" s="160" t="n">
        <v>1616.37</v>
      </c>
      <c r="K9369" s="160" t="n">
        <v>25676.24</v>
      </c>
      <c r="L9369" s="160" t="n">
        <v>7898.79</v>
      </c>
    </row>
    <row r="9370">
      <c r="A9370" s="176" t="n">
        <v>46235</v>
      </c>
      <c r="B9370" s="104" t="inlineStr">
        <is>
          <t>2025/26</t>
        </is>
      </c>
      <c r="C9370" s="104" t="inlineStr">
        <is>
          <t>HC-077</t>
        </is>
      </c>
      <c r="D9370" s="104" t="inlineStr">
        <is>
          <t>Île-de-France</t>
        </is>
      </c>
      <c r="E9370" s="104" t="inlineStr">
        <is>
          <t>Sur place</t>
        </is>
      </c>
      <c r="F9370" s="104" t="n">
        <v>31</v>
      </c>
      <c r="G9370" s="159" t="n">
        <v>2849</v>
      </c>
      <c r="H9370" s="159" t="n">
        <v>7194</v>
      </c>
      <c r="I9370" s="160" t="n">
        <v>38086.08</v>
      </c>
      <c r="J9370" s="160" t="n">
        <v>1213.47</v>
      </c>
      <c r="K9370" s="160" t="n">
        <v>36872.61</v>
      </c>
      <c r="L9370" s="160" t="n">
        <v>11025.5</v>
      </c>
    </row>
    <row r="9371">
      <c r="A9371" s="176" t="n">
        <v>46235</v>
      </c>
      <c r="B9371" s="104" t="inlineStr">
        <is>
          <t>2025/26</t>
        </is>
      </c>
      <c r="C9371" s="104" t="inlineStr">
        <is>
          <t>HC-077</t>
        </is>
      </c>
      <c r="D9371" s="104" t="inlineStr">
        <is>
          <t>Île-de-France</t>
        </is>
      </c>
      <c r="E9371" s="104" t="inlineStr">
        <is>
          <t>À emporter</t>
        </is>
      </c>
      <c r="F9371" s="104" t="n">
        <v>30</v>
      </c>
      <c r="G9371" s="159" t="n">
        <v>2126</v>
      </c>
      <c r="H9371" s="159" t="n">
        <v>5368</v>
      </c>
      <c r="I9371" s="160" t="n">
        <v>26274.41</v>
      </c>
      <c r="J9371" s="160" t="n">
        <v>692.29</v>
      </c>
      <c r="K9371" s="160" t="n">
        <v>25582.12</v>
      </c>
      <c r="L9371" s="160" t="n">
        <v>7641.32</v>
      </c>
    </row>
    <row r="9372">
      <c r="A9372" s="176" t="n">
        <v>46235</v>
      </c>
      <c r="B9372" s="104" t="inlineStr">
        <is>
          <t>2025/26</t>
        </is>
      </c>
      <c r="C9372" s="104" t="inlineStr">
        <is>
          <t>HC-078</t>
        </is>
      </c>
      <c r="D9372" s="104" t="inlineStr">
        <is>
          <t>Nord-Ouest</t>
        </is>
      </c>
      <c r="E9372" s="104" t="inlineStr">
        <is>
          <t>Livraison</t>
        </is>
      </c>
      <c r="F9372" s="104" t="n">
        <v>31</v>
      </c>
      <c r="G9372" s="159" t="n">
        <v>2287</v>
      </c>
      <c r="H9372" s="159" t="n">
        <v>5719</v>
      </c>
      <c r="I9372" s="160" t="n">
        <v>38594.61</v>
      </c>
      <c r="J9372" s="160" t="n">
        <v>2159.33</v>
      </c>
      <c r="K9372" s="160" t="n">
        <v>36435.28</v>
      </c>
      <c r="L9372" s="160" t="n">
        <v>11214.5</v>
      </c>
    </row>
    <row r="9373">
      <c r="A9373" s="176" t="n">
        <v>46235</v>
      </c>
      <c r="B9373" s="104" t="inlineStr">
        <is>
          <t>2025/26</t>
        </is>
      </c>
      <c r="C9373" s="104" t="inlineStr">
        <is>
          <t>HC-078</t>
        </is>
      </c>
      <c r="D9373" s="104" t="inlineStr">
        <is>
          <t>Nord-Ouest</t>
        </is>
      </c>
      <c r="E9373" s="104" t="inlineStr">
        <is>
          <t>Sur place</t>
        </is>
      </c>
      <c r="F9373" s="104" t="n">
        <v>29</v>
      </c>
      <c r="G9373" s="159" t="n">
        <v>3438</v>
      </c>
      <c r="H9373" s="159" t="n">
        <v>8630</v>
      </c>
      <c r="I9373" s="160" t="n">
        <v>46695.46</v>
      </c>
      <c r="J9373" s="160" t="n">
        <v>1278.45</v>
      </c>
      <c r="K9373" s="160" t="n">
        <v>45417.01</v>
      </c>
      <c r="L9373" s="160" t="n">
        <v>13502.93</v>
      </c>
    </row>
    <row r="9374">
      <c r="A9374" s="176" t="n">
        <v>46235</v>
      </c>
      <c r="B9374" s="104" t="inlineStr">
        <is>
          <t>2025/26</t>
        </is>
      </c>
      <c r="C9374" s="104" t="inlineStr">
        <is>
          <t>HC-078</t>
        </is>
      </c>
      <c r="D9374" s="104" t="inlineStr">
        <is>
          <t>Nord-Ouest</t>
        </is>
      </c>
      <c r="E9374" s="104" t="inlineStr">
        <is>
          <t>À emporter</t>
        </is>
      </c>
      <c r="F9374" s="104" t="n">
        <v>31</v>
      </c>
      <c r="G9374" s="159" t="n">
        <v>2920</v>
      </c>
      <c r="H9374" s="159" t="n">
        <v>7201</v>
      </c>
      <c r="I9374" s="160" t="n">
        <v>36572.68</v>
      </c>
      <c r="J9374" s="160" t="n">
        <v>1054.15</v>
      </c>
      <c r="K9374" s="160" t="n">
        <v>35518.53</v>
      </c>
      <c r="L9374" s="160" t="n">
        <v>10575.41</v>
      </c>
    </row>
    <row r="9375">
      <c r="A9375" s="176" t="n">
        <v>46235</v>
      </c>
      <c r="B9375" s="104" t="inlineStr">
        <is>
          <t>2025/26</t>
        </is>
      </c>
      <c r="C9375" s="104" t="inlineStr">
        <is>
          <t>HC-079</t>
        </is>
      </c>
      <c r="D9375" s="104" t="inlineStr">
        <is>
          <t>Sud-Est</t>
        </is>
      </c>
      <c r="E9375" s="104" t="inlineStr">
        <is>
          <t>Drive</t>
        </is>
      </c>
      <c r="F9375" s="104" t="n">
        <v>31</v>
      </c>
      <c r="G9375" s="159" t="n">
        <v>1461</v>
      </c>
      <c r="H9375" s="159" t="n">
        <v>3662</v>
      </c>
      <c r="I9375" s="160" t="n">
        <v>21017.02</v>
      </c>
      <c r="J9375" s="160" t="n">
        <v>523.4299999999999</v>
      </c>
      <c r="K9375" s="160" t="n">
        <v>20493.59</v>
      </c>
      <c r="L9375" s="160" t="n">
        <v>6112.13</v>
      </c>
    </row>
    <row r="9376">
      <c r="A9376" s="176" t="n">
        <v>46235</v>
      </c>
      <c r="B9376" s="104" t="inlineStr">
        <is>
          <t>2025/26</t>
        </is>
      </c>
      <c r="C9376" s="104" t="inlineStr">
        <is>
          <t>HC-079</t>
        </is>
      </c>
      <c r="D9376" s="104" t="inlineStr">
        <is>
          <t>Sud-Est</t>
        </is>
      </c>
      <c r="E9376" s="104" t="inlineStr">
        <is>
          <t>Livraison</t>
        </is>
      </c>
      <c r="F9376" s="104" t="n">
        <v>31</v>
      </c>
      <c r="G9376" s="159" t="n">
        <v>1840</v>
      </c>
      <c r="H9376" s="159" t="n">
        <v>4703</v>
      </c>
      <c r="I9376" s="160" t="n">
        <v>31536.69</v>
      </c>
      <c r="J9376" s="160" t="n">
        <v>1686.63</v>
      </c>
      <c r="K9376" s="160" t="n">
        <v>29850.06</v>
      </c>
      <c r="L9376" s="160" t="n">
        <v>9262.5</v>
      </c>
    </row>
    <row r="9377">
      <c r="A9377" s="176" t="n">
        <v>46235</v>
      </c>
      <c r="B9377" s="104" t="inlineStr">
        <is>
          <t>2025/26</t>
        </is>
      </c>
      <c r="C9377" s="104" t="inlineStr">
        <is>
          <t>HC-079</t>
        </is>
      </c>
      <c r="D9377" s="104" t="inlineStr">
        <is>
          <t>Sud-Est</t>
        </is>
      </c>
      <c r="E9377" s="104" t="inlineStr">
        <is>
          <t>Sur place</t>
        </is>
      </c>
      <c r="F9377" s="104" t="n">
        <v>31</v>
      </c>
      <c r="G9377" s="159" t="n">
        <v>3413</v>
      </c>
      <c r="H9377" s="159" t="n">
        <v>8669</v>
      </c>
      <c r="I9377" s="160" t="n">
        <v>46515.38</v>
      </c>
      <c r="J9377" s="160" t="n">
        <v>1292.43</v>
      </c>
      <c r="K9377" s="160" t="n">
        <v>45222.95</v>
      </c>
      <c r="L9377" s="160" t="n">
        <v>13469.57</v>
      </c>
    </row>
    <row r="9378">
      <c r="A9378" s="176" t="n">
        <v>46235</v>
      </c>
      <c r="B9378" s="104" t="inlineStr">
        <is>
          <t>2025/26</t>
        </is>
      </c>
      <c r="C9378" s="104" t="inlineStr">
        <is>
          <t>HC-079</t>
        </is>
      </c>
      <c r="D9378" s="104" t="inlineStr">
        <is>
          <t>Sud-Est</t>
        </is>
      </c>
      <c r="E9378" s="104" t="inlineStr">
        <is>
          <t>À emporter</t>
        </is>
      </c>
      <c r="F9378" s="104" t="n">
        <v>31</v>
      </c>
      <c r="G9378" s="159" t="n">
        <v>2723</v>
      </c>
      <c r="H9378" s="159" t="n">
        <v>6962</v>
      </c>
      <c r="I9378" s="160" t="n">
        <v>33752</v>
      </c>
      <c r="J9378" s="160" t="n">
        <v>986.85</v>
      </c>
      <c r="K9378" s="160" t="n">
        <v>32765.15</v>
      </c>
      <c r="L9378" s="160" t="n">
        <v>9793.35</v>
      </c>
    </row>
    <row r="9379">
      <c r="A9379" s="176" t="n">
        <v>46235</v>
      </c>
      <c r="B9379" s="104" t="inlineStr">
        <is>
          <t>2025/26</t>
        </is>
      </c>
      <c r="C9379" s="104" t="inlineStr">
        <is>
          <t>HC-080</t>
        </is>
      </c>
      <c r="D9379" s="104" t="inlineStr">
        <is>
          <t>Sud-Ouest</t>
        </is>
      </c>
      <c r="E9379" s="104" t="inlineStr">
        <is>
          <t>Livraison</t>
        </is>
      </c>
      <c r="F9379" s="104" t="n">
        <v>31</v>
      </c>
      <c r="G9379" s="159" t="n">
        <v>1744</v>
      </c>
      <c r="H9379" s="159" t="n">
        <v>4508</v>
      </c>
      <c r="I9379" s="160" t="n">
        <v>29742.76</v>
      </c>
      <c r="J9379" s="160" t="n">
        <v>1681.86</v>
      </c>
      <c r="K9379" s="160" t="n">
        <v>28060.9</v>
      </c>
      <c r="L9379" s="160" t="n">
        <v>8648.15</v>
      </c>
    </row>
    <row r="9380">
      <c r="A9380" s="176" t="n">
        <v>46235</v>
      </c>
      <c r="B9380" s="104" t="inlineStr">
        <is>
          <t>2025/26</t>
        </is>
      </c>
      <c r="C9380" s="104" t="inlineStr">
        <is>
          <t>HC-080</t>
        </is>
      </c>
      <c r="D9380" s="104" t="inlineStr">
        <is>
          <t>Sud-Ouest</t>
        </is>
      </c>
      <c r="E9380" s="104" t="inlineStr">
        <is>
          <t>Sur place</t>
        </is>
      </c>
      <c r="F9380" s="104" t="n">
        <v>31</v>
      </c>
      <c r="G9380" s="159" t="n">
        <v>2999</v>
      </c>
      <c r="H9380" s="159" t="n">
        <v>7954</v>
      </c>
      <c r="I9380" s="160" t="n">
        <v>40245.01</v>
      </c>
      <c r="J9380" s="160" t="n">
        <v>1123.27</v>
      </c>
      <c r="K9380" s="160" t="n">
        <v>39121.74</v>
      </c>
      <c r="L9380" s="160" t="n">
        <v>11586.52</v>
      </c>
    </row>
    <row r="9381">
      <c r="A9381" s="176" t="n">
        <v>46235</v>
      </c>
      <c r="B9381" s="104" t="inlineStr">
        <is>
          <t>2025/26</t>
        </is>
      </c>
      <c r="C9381" s="104" t="inlineStr">
        <is>
          <t>HC-080</t>
        </is>
      </c>
      <c r="D9381" s="104" t="inlineStr">
        <is>
          <t>Sud-Ouest</t>
        </is>
      </c>
      <c r="E9381" s="104" t="inlineStr">
        <is>
          <t>À emporter</t>
        </is>
      </c>
      <c r="F9381" s="104" t="n">
        <v>30</v>
      </c>
      <c r="G9381" s="159" t="n">
        <v>2225</v>
      </c>
      <c r="H9381" s="159" t="n">
        <v>5486</v>
      </c>
      <c r="I9381" s="160" t="n">
        <v>27876.22</v>
      </c>
      <c r="J9381" s="160" t="n">
        <v>758.42</v>
      </c>
      <c r="K9381" s="160" t="n">
        <v>27117.8</v>
      </c>
      <c r="L9381" s="160" t="n">
        <v>8005.08</v>
      </c>
    </row>
    <row r="9382">
      <c r="A9382" s="176" t="n">
        <v>46235</v>
      </c>
      <c r="B9382" s="104" t="inlineStr">
        <is>
          <t>2025/26</t>
        </is>
      </c>
      <c r="C9382" s="104" t="inlineStr">
        <is>
          <t>HC-081</t>
        </is>
      </c>
      <c r="D9382" s="104" t="inlineStr">
        <is>
          <t>Île-de-France</t>
        </is>
      </c>
      <c r="E9382" s="104" t="inlineStr">
        <is>
          <t>Livraison</t>
        </is>
      </c>
      <c r="F9382" s="104" t="n">
        <v>31</v>
      </c>
      <c r="G9382" s="159" t="n">
        <v>2126</v>
      </c>
      <c r="H9382" s="159" t="n">
        <v>5336</v>
      </c>
      <c r="I9382" s="160" t="n">
        <v>36456.3</v>
      </c>
      <c r="J9382" s="160" t="n">
        <v>2146.97</v>
      </c>
      <c r="K9382" s="160" t="n">
        <v>34309.33</v>
      </c>
      <c r="L9382" s="160" t="n">
        <v>13495.35</v>
      </c>
    </row>
    <row r="9383">
      <c r="A9383" s="176" t="n">
        <v>46235</v>
      </c>
      <c r="B9383" s="104" t="inlineStr">
        <is>
          <t>2025/26</t>
        </is>
      </c>
      <c r="C9383" s="104" t="inlineStr">
        <is>
          <t>HC-081</t>
        </is>
      </c>
      <c r="D9383" s="104" t="inlineStr">
        <is>
          <t>Île-de-France</t>
        </is>
      </c>
      <c r="E9383" s="104" t="inlineStr">
        <is>
          <t>Sur place</t>
        </is>
      </c>
      <c r="F9383" s="104" t="n">
        <v>31</v>
      </c>
      <c r="G9383" s="159" t="n">
        <v>3940</v>
      </c>
      <c r="H9383" s="159" t="n">
        <v>10317</v>
      </c>
      <c r="I9383" s="160" t="n">
        <v>53350.82</v>
      </c>
      <c r="J9383" s="160" t="n">
        <v>1525.4</v>
      </c>
      <c r="K9383" s="160" t="n">
        <v>51825.42</v>
      </c>
      <c r="L9383" s="160" t="n">
        <v>19606.09</v>
      </c>
    </row>
    <row r="9384">
      <c r="A9384" s="176" t="n">
        <v>46235</v>
      </c>
      <c r="B9384" s="104" t="inlineStr">
        <is>
          <t>2025/26</t>
        </is>
      </c>
      <c r="C9384" s="104" t="inlineStr">
        <is>
          <t>HC-081</t>
        </is>
      </c>
      <c r="D9384" s="104" t="inlineStr">
        <is>
          <t>Île-de-France</t>
        </is>
      </c>
      <c r="E9384" s="104" t="inlineStr">
        <is>
          <t>À emporter</t>
        </is>
      </c>
      <c r="F9384" s="104" t="n">
        <v>31</v>
      </c>
      <c r="G9384" s="159" t="n">
        <v>2992</v>
      </c>
      <c r="H9384" s="159" t="n">
        <v>7717</v>
      </c>
      <c r="I9384" s="160" t="n">
        <v>37153.44</v>
      </c>
      <c r="J9384" s="160" t="n">
        <v>926.1</v>
      </c>
      <c r="K9384" s="160" t="n">
        <v>36227.34</v>
      </c>
      <c r="L9384" s="160" t="n">
        <v>13655.17</v>
      </c>
    </row>
    <row r="9385">
      <c r="A9385" s="176" t="n">
        <v>46235</v>
      </c>
      <c r="B9385" s="104" t="inlineStr">
        <is>
          <t>2025/26</t>
        </is>
      </c>
      <c r="C9385" s="104" t="inlineStr">
        <is>
          <t>HC-082</t>
        </is>
      </c>
      <c r="D9385" s="104" t="inlineStr">
        <is>
          <t>Nord-Ouest</t>
        </is>
      </c>
      <c r="E9385" s="104" t="inlineStr">
        <is>
          <t>Livraison</t>
        </is>
      </c>
      <c r="F9385" s="104" t="n">
        <v>31</v>
      </c>
      <c r="G9385" s="159" t="n">
        <v>1724</v>
      </c>
      <c r="H9385" s="159" t="n">
        <v>4396</v>
      </c>
      <c r="I9385" s="160" t="n">
        <v>29781.69</v>
      </c>
      <c r="J9385" s="160" t="n">
        <v>1740.86</v>
      </c>
      <c r="K9385" s="160" t="n">
        <v>28040.83</v>
      </c>
      <c r="L9385" s="160" t="n">
        <v>8698.99</v>
      </c>
    </row>
    <row r="9386">
      <c r="A9386" s="176" t="n">
        <v>46235</v>
      </c>
      <c r="B9386" s="104" t="inlineStr">
        <is>
          <t>2025/26</t>
        </is>
      </c>
      <c r="C9386" s="104" t="inlineStr">
        <is>
          <t>HC-082</t>
        </is>
      </c>
      <c r="D9386" s="104" t="inlineStr">
        <is>
          <t>Nord-Ouest</t>
        </is>
      </c>
      <c r="E9386" s="104" t="inlineStr">
        <is>
          <t>Sur place</t>
        </is>
      </c>
      <c r="F9386" s="104" t="n">
        <v>31</v>
      </c>
      <c r="G9386" s="159" t="n">
        <v>3130</v>
      </c>
      <c r="H9386" s="159" t="n">
        <v>8093</v>
      </c>
      <c r="I9386" s="160" t="n">
        <v>41815.08</v>
      </c>
      <c r="J9386" s="160" t="n">
        <v>1372.92</v>
      </c>
      <c r="K9386" s="160" t="n">
        <v>40442.16</v>
      </c>
      <c r="L9386" s="160" t="n">
        <v>12017.89</v>
      </c>
    </row>
    <row r="9387">
      <c r="A9387" s="176" t="n">
        <v>46235</v>
      </c>
      <c r="B9387" s="104" t="inlineStr">
        <is>
          <t>2025/26</t>
        </is>
      </c>
      <c r="C9387" s="104" t="inlineStr">
        <is>
          <t>HC-082</t>
        </is>
      </c>
      <c r="D9387" s="104" t="inlineStr">
        <is>
          <t>Nord-Ouest</t>
        </is>
      </c>
      <c r="E9387" s="104" t="inlineStr">
        <is>
          <t>À emporter</t>
        </is>
      </c>
      <c r="F9387" s="104" t="n">
        <v>31</v>
      </c>
      <c r="G9387" s="159" t="n">
        <v>2403</v>
      </c>
      <c r="H9387" s="159" t="n">
        <v>6091</v>
      </c>
      <c r="I9387" s="160" t="n">
        <v>30063.42</v>
      </c>
      <c r="J9387" s="160" t="n">
        <v>1034.84</v>
      </c>
      <c r="K9387" s="160" t="n">
        <v>29028.58</v>
      </c>
      <c r="L9387" s="160" t="n">
        <v>8644.360000000001</v>
      </c>
    </row>
    <row r="9388">
      <c r="A9388" s="176" t="n">
        <v>46235</v>
      </c>
      <c r="B9388" s="104" t="inlineStr">
        <is>
          <t>2025/26</t>
        </is>
      </c>
      <c r="C9388" s="104" t="inlineStr">
        <is>
          <t>HC-083</t>
        </is>
      </c>
      <c r="D9388" s="104" t="inlineStr">
        <is>
          <t>Sud-Est</t>
        </is>
      </c>
      <c r="E9388" s="104" t="inlineStr">
        <is>
          <t>Livraison</t>
        </is>
      </c>
      <c r="F9388" s="104" t="n">
        <v>31</v>
      </c>
      <c r="G9388" s="159" t="n">
        <v>1434</v>
      </c>
      <c r="H9388" s="159" t="n">
        <v>3535</v>
      </c>
      <c r="I9388" s="160" t="n">
        <v>24409.13</v>
      </c>
      <c r="J9388" s="160" t="n">
        <v>1534.37</v>
      </c>
      <c r="K9388" s="160" t="n">
        <v>22874.76</v>
      </c>
      <c r="L9388" s="160" t="n">
        <v>7086.54</v>
      </c>
    </row>
    <row r="9389">
      <c r="A9389" s="176" t="n">
        <v>46235</v>
      </c>
      <c r="B9389" s="104" t="inlineStr">
        <is>
          <t>2025/26</t>
        </is>
      </c>
      <c r="C9389" s="104" t="inlineStr">
        <is>
          <t>HC-083</t>
        </is>
      </c>
      <c r="D9389" s="104" t="inlineStr">
        <is>
          <t>Sud-Est</t>
        </is>
      </c>
      <c r="E9389" s="104" t="inlineStr">
        <is>
          <t>Sur place</t>
        </is>
      </c>
      <c r="F9389" s="104" t="n">
        <v>31</v>
      </c>
      <c r="G9389" s="159" t="n">
        <v>2622</v>
      </c>
      <c r="H9389" s="159" t="n">
        <v>6738</v>
      </c>
      <c r="I9389" s="160" t="n">
        <v>35463.63</v>
      </c>
      <c r="J9389" s="160" t="n">
        <v>1055.15</v>
      </c>
      <c r="K9389" s="160" t="n">
        <v>34408.48</v>
      </c>
      <c r="L9389" s="160" t="n">
        <v>10193.34</v>
      </c>
    </row>
    <row r="9390">
      <c r="A9390" s="176" t="n">
        <v>46235</v>
      </c>
      <c r="B9390" s="104" t="inlineStr">
        <is>
          <t>2025/26</t>
        </is>
      </c>
      <c r="C9390" s="104" t="inlineStr">
        <is>
          <t>HC-083</t>
        </is>
      </c>
      <c r="D9390" s="104" t="inlineStr">
        <is>
          <t>Sud-Est</t>
        </is>
      </c>
      <c r="E9390" s="104" t="inlineStr">
        <is>
          <t>À emporter</t>
        </is>
      </c>
      <c r="F9390" s="104" t="n">
        <v>31</v>
      </c>
      <c r="G9390" s="159" t="n">
        <v>2046</v>
      </c>
      <c r="H9390" s="159" t="n">
        <v>5264</v>
      </c>
      <c r="I9390" s="160" t="n">
        <v>25363.92</v>
      </c>
      <c r="J9390" s="160" t="n">
        <v>689.42</v>
      </c>
      <c r="K9390" s="160" t="n">
        <v>24674.5</v>
      </c>
      <c r="L9390" s="160" t="n">
        <v>7385.18</v>
      </c>
    </row>
    <row r="9391">
      <c r="A9391" s="176" t="n">
        <v>46235</v>
      </c>
      <c r="B9391" s="104" t="inlineStr">
        <is>
          <t>2025/26</t>
        </is>
      </c>
      <c r="C9391" s="104" t="inlineStr">
        <is>
          <t>HC-084</t>
        </is>
      </c>
      <c r="D9391" s="104" t="inlineStr">
        <is>
          <t>Sud-Ouest</t>
        </is>
      </c>
      <c r="E9391" s="104" t="inlineStr">
        <is>
          <t>Drive</t>
        </is>
      </c>
      <c r="F9391" s="104" t="n">
        <v>31</v>
      </c>
      <c r="G9391" s="159" t="n">
        <v>1366</v>
      </c>
      <c r="H9391" s="159" t="n">
        <v>3505</v>
      </c>
      <c r="I9391" s="160" t="n">
        <v>19448.22</v>
      </c>
      <c r="J9391" s="160" t="n">
        <v>605.17</v>
      </c>
      <c r="K9391" s="160" t="n">
        <v>18843.05</v>
      </c>
      <c r="L9391" s="160" t="n">
        <v>5646.39</v>
      </c>
    </row>
    <row r="9392">
      <c r="A9392" s="176" t="n">
        <v>46235</v>
      </c>
      <c r="B9392" s="104" t="inlineStr">
        <is>
          <t>2025/26</t>
        </is>
      </c>
      <c r="C9392" s="104" t="inlineStr">
        <is>
          <t>HC-084</t>
        </is>
      </c>
      <c r="D9392" s="104" t="inlineStr">
        <is>
          <t>Sud-Ouest</t>
        </is>
      </c>
      <c r="E9392" s="104" t="inlineStr">
        <is>
          <t>Livraison</t>
        </is>
      </c>
      <c r="F9392" s="104" t="n">
        <v>31</v>
      </c>
      <c r="G9392" s="159" t="n">
        <v>1695</v>
      </c>
      <c r="H9392" s="159" t="n">
        <v>4272</v>
      </c>
      <c r="I9392" s="160" t="n">
        <v>29254.19</v>
      </c>
      <c r="J9392" s="160" t="n">
        <v>1759.57</v>
      </c>
      <c r="K9392" s="160" t="n">
        <v>27494.62</v>
      </c>
      <c r="L9392" s="160" t="n">
        <v>8536.24</v>
      </c>
    </row>
    <row r="9393">
      <c r="A9393" s="176" t="n">
        <v>46235</v>
      </c>
      <c r="B9393" s="104" t="inlineStr">
        <is>
          <t>2025/26</t>
        </is>
      </c>
      <c r="C9393" s="104" t="inlineStr">
        <is>
          <t>HC-084</t>
        </is>
      </c>
      <c r="D9393" s="104" t="inlineStr">
        <is>
          <t>Sud-Ouest</t>
        </is>
      </c>
      <c r="E9393" s="104" t="inlineStr">
        <is>
          <t>Sur place</t>
        </is>
      </c>
      <c r="F9393" s="104" t="n">
        <v>31</v>
      </c>
      <c r="G9393" s="159" t="n">
        <v>3268</v>
      </c>
      <c r="H9393" s="159" t="n">
        <v>8214</v>
      </c>
      <c r="I9393" s="160" t="n">
        <v>43598.42</v>
      </c>
      <c r="J9393" s="160" t="n">
        <v>1373.28</v>
      </c>
      <c r="K9393" s="160" t="n">
        <v>42225.14</v>
      </c>
      <c r="L9393" s="160" t="n">
        <v>12528.56</v>
      </c>
    </row>
    <row r="9394">
      <c r="A9394" s="176" t="n">
        <v>46235</v>
      </c>
      <c r="B9394" s="104" t="inlineStr">
        <is>
          <t>2025/26</t>
        </is>
      </c>
      <c r="C9394" s="104" t="inlineStr">
        <is>
          <t>HC-084</t>
        </is>
      </c>
      <c r="D9394" s="104" t="inlineStr">
        <is>
          <t>Sud-Ouest</t>
        </is>
      </c>
      <c r="E9394" s="104" t="inlineStr">
        <is>
          <t>À emporter</t>
        </is>
      </c>
      <c r="F9394" s="104" t="n">
        <v>31</v>
      </c>
      <c r="G9394" s="159" t="n">
        <v>2491</v>
      </c>
      <c r="H9394" s="159" t="n">
        <v>6308</v>
      </c>
      <c r="I9394" s="160" t="n">
        <v>30860.16</v>
      </c>
      <c r="J9394" s="160" t="n">
        <v>756.84</v>
      </c>
      <c r="K9394" s="160" t="n">
        <v>30103.32</v>
      </c>
      <c r="L9394" s="160" t="n">
        <v>9009.030000000001</v>
      </c>
    </row>
    <row r="9395">
      <c r="A9395" s="176" t="n">
        <v>46235</v>
      </c>
      <c r="B9395" s="104" t="inlineStr">
        <is>
          <t>2025/26</t>
        </is>
      </c>
      <c r="C9395" s="104" t="inlineStr">
        <is>
          <t>HC-085</t>
        </is>
      </c>
      <c r="D9395" s="104" t="inlineStr">
        <is>
          <t>Île-de-France</t>
        </is>
      </c>
      <c r="E9395" s="104" t="inlineStr">
        <is>
          <t>Livraison</t>
        </is>
      </c>
      <c r="F9395" s="104" t="n">
        <v>31</v>
      </c>
      <c r="G9395" s="159" t="n">
        <v>1941</v>
      </c>
      <c r="H9395" s="159" t="n">
        <v>4864</v>
      </c>
      <c r="I9395" s="160" t="n">
        <v>33420.35</v>
      </c>
      <c r="J9395" s="160" t="n">
        <v>2087.4</v>
      </c>
      <c r="K9395" s="160" t="n">
        <v>31332.95</v>
      </c>
      <c r="L9395" s="160" t="n">
        <v>9799.76</v>
      </c>
    </row>
    <row r="9396">
      <c r="A9396" s="176" t="n">
        <v>46235</v>
      </c>
      <c r="B9396" s="104" t="inlineStr">
        <is>
          <t>2025/26</t>
        </is>
      </c>
      <c r="C9396" s="104" t="inlineStr">
        <is>
          <t>HC-085</t>
        </is>
      </c>
      <c r="D9396" s="104" t="inlineStr">
        <is>
          <t>Île-de-France</t>
        </is>
      </c>
      <c r="E9396" s="104" t="inlineStr">
        <is>
          <t>Sur place</t>
        </is>
      </c>
      <c r="F9396" s="104" t="n">
        <v>31</v>
      </c>
      <c r="G9396" s="159" t="n">
        <v>3665</v>
      </c>
      <c r="H9396" s="159" t="n">
        <v>9302</v>
      </c>
      <c r="I9396" s="160" t="n">
        <v>49154.96</v>
      </c>
      <c r="J9396" s="160" t="n">
        <v>1308.03</v>
      </c>
      <c r="K9396" s="160" t="n">
        <v>47846.93</v>
      </c>
      <c r="L9396" s="160" t="n">
        <v>14297.34</v>
      </c>
    </row>
    <row r="9397">
      <c r="A9397" s="176" t="n">
        <v>46235</v>
      </c>
      <c r="B9397" s="104" t="inlineStr">
        <is>
          <t>2025/26</t>
        </is>
      </c>
      <c r="C9397" s="104" t="inlineStr">
        <is>
          <t>HC-085</t>
        </is>
      </c>
      <c r="D9397" s="104" t="inlineStr">
        <is>
          <t>Île-de-France</t>
        </is>
      </c>
      <c r="E9397" s="104" t="inlineStr">
        <is>
          <t>À emporter</t>
        </is>
      </c>
      <c r="F9397" s="104" t="n">
        <v>31</v>
      </c>
      <c r="G9397" s="159" t="n">
        <v>2814</v>
      </c>
      <c r="H9397" s="159" t="n">
        <v>7051</v>
      </c>
      <c r="I9397" s="160" t="n">
        <v>34605.14</v>
      </c>
      <c r="J9397" s="160" t="n">
        <v>1185.67</v>
      </c>
      <c r="K9397" s="160" t="n">
        <v>33419.47</v>
      </c>
      <c r="L9397" s="160" t="n">
        <v>10056.6</v>
      </c>
    </row>
    <row r="9398">
      <c r="A9398" s="176" t="n">
        <v>46235</v>
      </c>
      <c r="B9398" s="104" t="inlineStr">
        <is>
          <t>2025/26</t>
        </is>
      </c>
      <c r="C9398" s="104" t="inlineStr">
        <is>
          <t>HC-086</t>
        </is>
      </c>
      <c r="D9398" s="104" t="inlineStr">
        <is>
          <t>Nord-Ouest</t>
        </is>
      </c>
      <c r="E9398" s="104" t="inlineStr">
        <is>
          <t>Livraison</t>
        </is>
      </c>
      <c r="F9398" s="104" t="n">
        <v>31</v>
      </c>
      <c r="G9398" s="159" t="n">
        <v>1821</v>
      </c>
      <c r="H9398" s="159" t="n">
        <v>4565</v>
      </c>
      <c r="I9398" s="160" t="n">
        <v>31212.45</v>
      </c>
      <c r="J9398" s="160" t="n">
        <v>1878.78</v>
      </c>
      <c r="K9398" s="160" t="n">
        <v>29333.67</v>
      </c>
      <c r="L9398" s="160" t="n">
        <v>9159.85</v>
      </c>
    </row>
    <row r="9399">
      <c r="A9399" s="176" t="n">
        <v>46235</v>
      </c>
      <c r="B9399" s="104" t="inlineStr">
        <is>
          <t>2025/26</t>
        </is>
      </c>
      <c r="C9399" s="104" t="inlineStr">
        <is>
          <t>HC-086</t>
        </is>
      </c>
      <c r="D9399" s="104" t="inlineStr">
        <is>
          <t>Nord-Ouest</t>
        </is>
      </c>
      <c r="E9399" s="104" t="inlineStr">
        <is>
          <t>Sur place</t>
        </is>
      </c>
      <c r="F9399" s="104" t="n">
        <v>31</v>
      </c>
      <c r="G9399" s="159" t="n">
        <v>3343</v>
      </c>
      <c r="H9399" s="159" t="n">
        <v>8572</v>
      </c>
      <c r="I9399" s="160" t="n">
        <v>45262.73</v>
      </c>
      <c r="J9399" s="160" t="n">
        <v>1451.12</v>
      </c>
      <c r="K9399" s="160" t="n">
        <v>43811.61</v>
      </c>
      <c r="L9399" s="160" t="n">
        <v>12975.78</v>
      </c>
    </row>
    <row r="9400">
      <c r="A9400" s="176" t="n">
        <v>46235</v>
      </c>
      <c r="B9400" s="104" t="inlineStr">
        <is>
          <t>2025/26</t>
        </is>
      </c>
      <c r="C9400" s="104" t="inlineStr">
        <is>
          <t>HC-086</t>
        </is>
      </c>
      <c r="D9400" s="104" t="inlineStr">
        <is>
          <t>Nord-Ouest</t>
        </is>
      </c>
      <c r="E9400" s="104" t="inlineStr">
        <is>
          <t>À emporter</t>
        </is>
      </c>
      <c r="F9400" s="104" t="n">
        <v>31</v>
      </c>
      <c r="G9400" s="159" t="n">
        <v>2691</v>
      </c>
      <c r="H9400" s="159" t="n">
        <v>6879</v>
      </c>
      <c r="I9400" s="160" t="n">
        <v>33301.99</v>
      </c>
      <c r="J9400" s="160" t="n">
        <v>995.66</v>
      </c>
      <c r="K9400" s="160" t="n">
        <v>32306.33</v>
      </c>
      <c r="L9400" s="160" t="n">
        <v>9597.51</v>
      </c>
    </row>
    <row r="9401">
      <c r="A9401" s="176" t="n">
        <v>46235</v>
      </c>
      <c r="B9401" s="104" t="inlineStr">
        <is>
          <t>2025/26</t>
        </is>
      </c>
      <c r="C9401" s="104" t="inlineStr">
        <is>
          <t>HC-087</t>
        </is>
      </c>
      <c r="D9401" s="104" t="inlineStr">
        <is>
          <t>Sud-Est</t>
        </is>
      </c>
      <c r="E9401" s="104" t="inlineStr">
        <is>
          <t>Drive</t>
        </is>
      </c>
      <c r="F9401" s="104" t="n">
        <v>31</v>
      </c>
      <c r="G9401" s="159" t="n">
        <v>919</v>
      </c>
      <c r="H9401" s="159" t="n">
        <v>2361</v>
      </c>
      <c r="I9401" s="160" t="n">
        <v>13243.42</v>
      </c>
      <c r="J9401" s="160" t="n">
        <v>444.97</v>
      </c>
      <c r="K9401" s="160" t="n">
        <v>12798.45</v>
      </c>
      <c r="L9401" s="160" t="n">
        <v>3807.35</v>
      </c>
    </row>
    <row r="9402">
      <c r="A9402" s="176" t="n">
        <v>46235</v>
      </c>
      <c r="B9402" s="104" t="inlineStr">
        <is>
          <t>2025/26</t>
        </is>
      </c>
      <c r="C9402" s="104" t="inlineStr">
        <is>
          <t>HC-087</t>
        </is>
      </c>
      <c r="D9402" s="104" t="inlineStr">
        <is>
          <t>Sud-Est</t>
        </is>
      </c>
      <c r="E9402" s="104" t="inlineStr">
        <is>
          <t>Livraison</t>
        </is>
      </c>
      <c r="F9402" s="104" t="n">
        <v>31</v>
      </c>
      <c r="G9402" s="159" t="n">
        <v>1201</v>
      </c>
      <c r="H9402" s="159" t="n">
        <v>2947</v>
      </c>
      <c r="I9402" s="160" t="n">
        <v>20517.35</v>
      </c>
      <c r="J9402" s="160" t="n">
        <v>1210.23</v>
      </c>
      <c r="K9402" s="160" t="n">
        <v>19307.12</v>
      </c>
      <c r="L9402" s="160" t="n">
        <v>5989.18</v>
      </c>
    </row>
    <row r="9403">
      <c r="A9403" s="176" t="n">
        <v>46235</v>
      </c>
      <c r="B9403" s="104" t="inlineStr">
        <is>
          <t>2025/26</t>
        </is>
      </c>
      <c r="C9403" s="104" t="inlineStr">
        <is>
          <t>HC-087</t>
        </is>
      </c>
      <c r="D9403" s="104" t="inlineStr">
        <is>
          <t>Sud-Est</t>
        </is>
      </c>
      <c r="E9403" s="104" t="inlineStr">
        <is>
          <t>Sur place</t>
        </is>
      </c>
      <c r="F9403" s="104" t="n">
        <v>31</v>
      </c>
      <c r="G9403" s="159" t="n">
        <v>2167</v>
      </c>
      <c r="H9403" s="159" t="n">
        <v>5513</v>
      </c>
      <c r="I9403" s="160" t="n">
        <v>29338.06</v>
      </c>
      <c r="J9403" s="160" t="n">
        <v>910.62</v>
      </c>
      <c r="K9403" s="160" t="n">
        <v>28427.44</v>
      </c>
      <c r="L9403" s="160" t="n">
        <v>8416.76</v>
      </c>
    </row>
    <row r="9404">
      <c r="A9404" s="176" t="n">
        <v>46235</v>
      </c>
      <c r="B9404" s="104" t="inlineStr">
        <is>
          <t>2025/26</t>
        </is>
      </c>
      <c r="C9404" s="104" t="inlineStr">
        <is>
          <t>HC-087</t>
        </is>
      </c>
      <c r="D9404" s="104" t="inlineStr">
        <is>
          <t>Sud-Est</t>
        </is>
      </c>
      <c r="E9404" s="104" t="inlineStr">
        <is>
          <t>À emporter</t>
        </is>
      </c>
      <c r="F9404" s="104" t="n">
        <v>31</v>
      </c>
      <c r="G9404" s="159" t="n">
        <v>1696</v>
      </c>
      <c r="H9404" s="159" t="n">
        <v>4369</v>
      </c>
      <c r="I9404" s="160" t="n">
        <v>21215.25</v>
      </c>
      <c r="J9404" s="160" t="n">
        <v>674.5599999999999</v>
      </c>
      <c r="K9404" s="160" t="n">
        <v>20540.69</v>
      </c>
      <c r="L9404" s="160" t="n">
        <v>6122.61</v>
      </c>
    </row>
    <row r="9405">
      <c r="A9405" s="176" t="n">
        <v>46235</v>
      </c>
      <c r="B9405" s="104" t="inlineStr">
        <is>
          <t>2025/26</t>
        </is>
      </c>
      <c r="C9405" s="104" t="inlineStr">
        <is>
          <t>HC-088</t>
        </is>
      </c>
      <c r="D9405" s="104" t="inlineStr">
        <is>
          <t>Sud-Ouest</t>
        </is>
      </c>
      <c r="E9405" s="104" t="inlineStr">
        <is>
          <t>Livraison</t>
        </is>
      </c>
      <c r="F9405" s="104" t="n">
        <v>31</v>
      </c>
      <c r="G9405" s="159" t="n">
        <v>2174</v>
      </c>
      <c r="H9405" s="159" t="n">
        <v>5676</v>
      </c>
      <c r="I9405" s="160" t="n">
        <v>37092.59</v>
      </c>
      <c r="J9405" s="160" t="n">
        <v>2222.74</v>
      </c>
      <c r="K9405" s="160" t="n">
        <v>34869.85</v>
      </c>
      <c r="L9405" s="160" t="n">
        <v>10839.29</v>
      </c>
    </row>
    <row r="9406">
      <c r="A9406" s="176" t="n">
        <v>46235</v>
      </c>
      <c r="B9406" s="104" t="inlineStr">
        <is>
          <t>2025/26</t>
        </is>
      </c>
      <c r="C9406" s="104" t="inlineStr">
        <is>
          <t>HC-088</t>
        </is>
      </c>
      <c r="D9406" s="104" t="inlineStr">
        <is>
          <t>Sud-Ouest</t>
        </is>
      </c>
      <c r="E9406" s="104" t="inlineStr">
        <is>
          <t>Sur place</t>
        </is>
      </c>
      <c r="F9406" s="104" t="n">
        <v>31</v>
      </c>
      <c r="G9406" s="159" t="n">
        <v>4029</v>
      </c>
      <c r="H9406" s="159" t="n">
        <v>10203</v>
      </c>
      <c r="I9406" s="160" t="n">
        <v>54668.05</v>
      </c>
      <c r="J9406" s="160" t="n">
        <v>1579.81</v>
      </c>
      <c r="K9406" s="160" t="n">
        <v>53088.24</v>
      </c>
      <c r="L9406" s="160" t="n">
        <v>15833.51</v>
      </c>
    </row>
    <row r="9407">
      <c r="A9407" s="176" t="n">
        <v>46235</v>
      </c>
      <c r="B9407" s="104" t="inlineStr">
        <is>
          <t>2025/26</t>
        </is>
      </c>
      <c r="C9407" s="104" t="inlineStr">
        <is>
          <t>HC-088</t>
        </is>
      </c>
      <c r="D9407" s="104" t="inlineStr">
        <is>
          <t>Sud-Ouest</t>
        </is>
      </c>
      <c r="E9407" s="104" t="inlineStr">
        <is>
          <t>À emporter</t>
        </is>
      </c>
      <c r="F9407" s="104" t="n">
        <v>31</v>
      </c>
      <c r="G9407" s="159" t="n">
        <v>3054</v>
      </c>
      <c r="H9407" s="159" t="n">
        <v>7545</v>
      </c>
      <c r="I9407" s="160" t="n">
        <v>38363.73</v>
      </c>
      <c r="J9407" s="160" t="n">
        <v>1057.66</v>
      </c>
      <c r="K9407" s="160" t="n">
        <v>37306.07</v>
      </c>
      <c r="L9407" s="160" t="n">
        <v>11105.09</v>
      </c>
    </row>
    <row r="9408">
      <c r="A9408" s="176" t="n">
        <v>46235</v>
      </c>
      <c r="B9408" s="104" t="inlineStr">
        <is>
          <t>2025/26</t>
        </is>
      </c>
      <c r="C9408" s="104" t="inlineStr">
        <is>
          <t>HC-089</t>
        </is>
      </c>
      <c r="D9408" s="104" t="inlineStr">
        <is>
          <t>Île-de-France</t>
        </is>
      </c>
      <c r="E9408" s="104" t="inlineStr">
        <is>
          <t>Livraison</t>
        </is>
      </c>
      <c r="F9408" s="104" t="n">
        <v>31</v>
      </c>
      <c r="G9408" s="159" t="n">
        <v>1837</v>
      </c>
      <c r="H9408" s="159" t="n">
        <v>4587</v>
      </c>
      <c r="I9408" s="160" t="n">
        <v>31546.55</v>
      </c>
      <c r="J9408" s="160" t="n">
        <v>1920.95</v>
      </c>
      <c r="K9408" s="160" t="n">
        <v>29625.6</v>
      </c>
      <c r="L9408" s="160" t="n">
        <v>9146.75</v>
      </c>
    </row>
    <row r="9409">
      <c r="A9409" s="176" t="n">
        <v>46235</v>
      </c>
      <c r="B9409" s="104" t="inlineStr">
        <is>
          <t>2025/26</t>
        </is>
      </c>
      <c r="C9409" s="104" t="inlineStr">
        <is>
          <t>HC-089</t>
        </is>
      </c>
      <c r="D9409" s="104" t="inlineStr">
        <is>
          <t>Île-de-France</t>
        </is>
      </c>
      <c r="E9409" s="104" t="inlineStr">
        <is>
          <t>Sur place</t>
        </is>
      </c>
      <c r="F9409" s="104" t="n">
        <v>31</v>
      </c>
      <c r="G9409" s="159" t="n">
        <v>3413</v>
      </c>
      <c r="H9409" s="159" t="n">
        <v>8581</v>
      </c>
      <c r="I9409" s="160" t="n">
        <v>46309.95</v>
      </c>
      <c r="J9409" s="160" t="n">
        <v>1490.02</v>
      </c>
      <c r="K9409" s="160" t="n">
        <v>44819.93</v>
      </c>
      <c r="L9409" s="160" t="n">
        <v>13377.57</v>
      </c>
    </row>
    <row r="9410">
      <c r="A9410" s="176" t="n">
        <v>46235</v>
      </c>
      <c r="B9410" s="104" t="inlineStr">
        <is>
          <t>2025/26</t>
        </is>
      </c>
      <c r="C9410" s="104" t="inlineStr">
        <is>
          <t>HC-089</t>
        </is>
      </c>
      <c r="D9410" s="104" t="inlineStr">
        <is>
          <t>Île-de-France</t>
        </is>
      </c>
      <c r="E9410" s="104" t="inlineStr">
        <is>
          <t>À emporter</t>
        </is>
      </c>
      <c r="F9410" s="104" t="n">
        <v>31</v>
      </c>
      <c r="G9410" s="159" t="n">
        <v>2700</v>
      </c>
      <c r="H9410" s="159" t="n">
        <v>6791</v>
      </c>
      <c r="I9410" s="160" t="n">
        <v>33702.08</v>
      </c>
      <c r="J9410" s="160" t="n">
        <v>979.86</v>
      </c>
      <c r="K9410" s="160" t="n">
        <v>32722.22</v>
      </c>
      <c r="L9410" s="160" t="n">
        <v>9750.709999999999</v>
      </c>
    </row>
    <row r="9411">
      <c r="A9411" s="176" t="n">
        <v>46235</v>
      </c>
      <c r="B9411" s="104" t="inlineStr">
        <is>
          <t>2025/26</t>
        </is>
      </c>
      <c r="C9411" s="104" t="inlineStr">
        <is>
          <t>HC-090</t>
        </is>
      </c>
      <c r="D9411" s="104" t="inlineStr">
        <is>
          <t>Nord-Ouest</t>
        </is>
      </c>
      <c r="E9411" s="104" t="inlineStr">
        <is>
          <t>Drive</t>
        </is>
      </c>
      <c r="F9411" s="104" t="n">
        <v>30</v>
      </c>
      <c r="G9411" s="159" t="n">
        <v>1179</v>
      </c>
      <c r="H9411" s="159" t="n">
        <v>3038</v>
      </c>
      <c r="I9411" s="160" t="n">
        <v>16760.43</v>
      </c>
      <c r="J9411" s="160" t="n">
        <v>549.96</v>
      </c>
      <c r="K9411" s="160" t="n">
        <v>16210.47</v>
      </c>
      <c r="L9411" s="160" t="n">
        <v>4836.03</v>
      </c>
    </row>
    <row r="9412">
      <c r="A9412" s="176" t="n">
        <v>46235</v>
      </c>
      <c r="B9412" s="104" t="inlineStr">
        <is>
          <t>2025/26</t>
        </is>
      </c>
      <c r="C9412" s="104" t="inlineStr">
        <is>
          <t>HC-090</t>
        </is>
      </c>
      <c r="D9412" s="104" t="inlineStr">
        <is>
          <t>Nord-Ouest</t>
        </is>
      </c>
      <c r="E9412" s="104" t="inlineStr">
        <is>
          <t>Livraison</t>
        </is>
      </c>
      <c r="F9412" s="104" t="n">
        <v>31</v>
      </c>
      <c r="G9412" s="159" t="n">
        <v>1595</v>
      </c>
      <c r="H9412" s="159" t="n">
        <v>4094</v>
      </c>
      <c r="I9412" s="160" t="n">
        <v>27348.09</v>
      </c>
      <c r="J9412" s="160" t="n">
        <v>1660.5</v>
      </c>
      <c r="K9412" s="160" t="n">
        <v>25687.59</v>
      </c>
      <c r="L9412" s="160" t="n">
        <v>7923.25</v>
      </c>
    </row>
    <row r="9413">
      <c r="A9413" s="176" t="n">
        <v>46235</v>
      </c>
      <c r="B9413" s="104" t="inlineStr">
        <is>
          <t>2025/26</t>
        </is>
      </c>
      <c r="C9413" s="104" t="inlineStr">
        <is>
          <t>HC-090</t>
        </is>
      </c>
      <c r="D9413" s="104" t="inlineStr">
        <is>
          <t>Nord-Ouest</t>
        </is>
      </c>
      <c r="E9413" s="104" t="inlineStr">
        <is>
          <t>Sur place</t>
        </is>
      </c>
      <c r="F9413" s="104" t="n">
        <v>31</v>
      </c>
      <c r="G9413" s="159" t="n">
        <v>2892</v>
      </c>
      <c r="H9413" s="159" t="n">
        <v>7133</v>
      </c>
      <c r="I9413" s="160" t="n">
        <v>39472.94</v>
      </c>
      <c r="J9413" s="160" t="n">
        <v>1132.45</v>
      </c>
      <c r="K9413" s="160" t="n">
        <v>38340.49</v>
      </c>
      <c r="L9413" s="160" t="n">
        <v>11457.34</v>
      </c>
    </row>
    <row r="9414">
      <c r="A9414" s="176" t="n">
        <v>46235</v>
      </c>
      <c r="B9414" s="104" t="inlineStr">
        <is>
          <t>2025/26</t>
        </is>
      </c>
      <c r="C9414" s="104" t="inlineStr">
        <is>
          <t>HC-090</t>
        </is>
      </c>
      <c r="D9414" s="104" t="inlineStr">
        <is>
          <t>Nord-Ouest</t>
        </is>
      </c>
      <c r="E9414" s="104" t="inlineStr">
        <is>
          <t>À emporter</t>
        </is>
      </c>
      <c r="F9414" s="104" t="n">
        <v>30</v>
      </c>
      <c r="G9414" s="159" t="n">
        <v>2128</v>
      </c>
      <c r="H9414" s="159" t="n">
        <v>5466</v>
      </c>
      <c r="I9414" s="160" t="n">
        <v>26419.6</v>
      </c>
      <c r="J9414" s="160" t="n">
        <v>749.12</v>
      </c>
      <c r="K9414" s="160" t="n">
        <v>25670.48</v>
      </c>
      <c r="L9414" s="160" t="n">
        <v>7704.64</v>
      </c>
    </row>
    <row r="9415">
      <c r="A9415" s="176" t="n">
        <v>46235</v>
      </c>
      <c r="B9415" s="104" t="inlineStr">
        <is>
          <t>2025/26</t>
        </is>
      </c>
      <c r="C9415" s="104" t="inlineStr">
        <is>
          <t>HC-091</t>
        </is>
      </c>
      <c r="D9415" s="104" t="inlineStr">
        <is>
          <t>Sud-Est</t>
        </is>
      </c>
      <c r="E9415" s="104" t="inlineStr">
        <is>
          <t>Livraison</t>
        </is>
      </c>
      <c r="F9415" s="104" t="n">
        <v>31</v>
      </c>
      <c r="G9415" s="159" t="n">
        <v>1799</v>
      </c>
      <c r="H9415" s="159" t="n">
        <v>4670</v>
      </c>
      <c r="I9415" s="160" t="n">
        <v>30609.16</v>
      </c>
      <c r="J9415" s="160" t="n">
        <v>1833.55</v>
      </c>
      <c r="K9415" s="160" t="n">
        <v>28775.61</v>
      </c>
      <c r="L9415" s="160" t="n">
        <v>8934.26</v>
      </c>
    </row>
    <row r="9416">
      <c r="A9416" s="176" t="n">
        <v>46235</v>
      </c>
      <c r="B9416" s="104" t="inlineStr">
        <is>
          <t>2025/26</t>
        </is>
      </c>
      <c r="C9416" s="104" t="inlineStr">
        <is>
          <t>HC-091</t>
        </is>
      </c>
      <c r="D9416" s="104" t="inlineStr">
        <is>
          <t>Sud-Est</t>
        </is>
      </c>
      <c r="E9416" s="104" t="inlineStr">
        <is>
          <t>Sur place</t>
        </is>
      </c>
      <c r="F9416" s="104" t="n">
        <v>31</v>
      </c>
      <c r="G9416" s="159" t="n">
        <v>3159</v>
      </c>
      <c r="H9416" s="159" t="n">
        <v>8363</v>
      </c>
      <c r="I9416" s="160" t="n">
        <v>42765.27</v>
      </c>
      <c r="J9416" s="160" t="n">
        <v>1326.15</v>
      </c>
      <c r="K9416" s="160" t="n">
        <v>41439.12</v>
      </c>
      <c r="L9416" s="160" t="n">
        <v>12395.45</v>
      </c>
    </row>
    <row r="9417">
      <c r="A9417" s="176" t="n">
        <v>46235</v>
      </c>
      <c r="B9417" s="104" t="inlineStr">
        <is>
          <t>2025/26</t>
        </is>
      </c>
      <c r="C9417" s="104" t="inlineStr">
        <is>
          <t>HC-091</t>
        </is>
      </c>
      <c r="D9417" s="104" t="inlineStr">
        <is>
          <t>Sud-Est</t>
        </is>
      </c>
      <c r="E9417" s="104" t="inlineStr">
        <is>
          <t>À emporter</t>
        </is>
      </c>
      <c r="F9417" s="104" t="n">
        <v>30</v>
      </c>
      <c r="G9417" s="159" t="n">
        <v>2300</v>
      </c>
      <c r="H9417" s="159" t="n">
        <v>6014</v>
      </c>
      <c r="I9417" s="160" t="n">
        <v>28359.25</v>
      </c>
      <c r="J9417" s="160" t="n">
        <v>866.99</v>
      </c>
      <c r="K9417" s="160" t="n">
        <v>27492.26</v>
      </c>
      <c r="L9417" s="160" t="n">
        <v>8192.15</v>
      </c>
    </row>
    <row r="9418">
      <c r="A9418" s="176" t="n">
        <v>46235</v>
      </c>
      <c r="B9418" s="104" t="inlineStr">
        <is>
          <t>2025/26</t>
        </is>
      </c>
      <c r="C9418" s="104" t="inlineStr">
        <is>
          <t>HC-092</t>
        </is>
      </c>
      <c r="D9418" s="104" t="inlineStr">
        <is>
          <t>Sud-Ouest</t>
        </is>
      </c>
      <c r="E9418" s="104" t="inlineStr">
        <is>
          <t>Drive</t>
        </is>
      </c>
      <c r="F9418" s="104" t="n">
        <v>31</v>
      </c>
      <c r="G9418" s="159" t="n">
        <v>1146</v>
      </c>
      <c r="H9418" s="159" t="n">
        <v>2902</v>
      </c>
      <c r="I9418" s="160" t="n">
        <v>16515.69</v>
      </c>
      <c r="J9418" s="160" t="n">
        <v>542.7</v>
      </c>
      <c r="K9418" s="160" t="n">
        <v>15972.99</v>
      </c>
      <c r="L9418" s="160" t="n">
        <v>4758.21</v>
      </c>
    </row>
    <row r="9419">
      <c r="A9419" s="176" t="n">
        <v>46235</v>
      </c>
      <c r="B9419" s="104" t="inlineStr">
        <is>
          <t>2025/26</t>
        </is>
      </c>
      <c r="C9419" s="104" t="inlineStr">
        <is>
          <t>HC-092</t>
        </is>
      </c>
      <c r="D9419" s="104" t="inlineStr">
        <is>
          <t>Sud-Ouest</t>
        </is>
      </c>
      <c r="E9419" s="104" t="inlineStr">
        <is>
          <t>Livraison</t>
        </is>
      </c>
      <c r="F9419" s="104" t="n">
        <v>31</v>
      </c>
      <c r="G9419" s="159" t="n">
        <v>1501</v>
      </c>
      <c r="H9419" s="159" t="n">
        <v>3808</v>
      </c>
      <c r="I9419" s="160" t="n">
        <v>25555.23</v>
      </c>
      <c r="J9419" s="160" t="n">
        <v>1414.19</v>
      </c>
      <c r="K9419" s="160" t="n">
        <v>24141.04</v>
      </c>
      <c r="L9419" s="160" t="n">
        <v>7429.84</v>
      </c>
    </row>
    <row r="9420">
      <c r="A9420" s="176" t="n">
        <v>46235</v>
      </c>
      <c r="B9420" s="104" t="inlineStr">
        <is>
          <t>2025/26</t>
        </is>
      </c>
      <c r="C9420" s="104" t="inlineStr">
        <is>
          <t>HC-092</t>
        </is>
      </c>
      <c r="D9420" s="104" t="inlineStr">
        <is>
          <t>Sud-Ouest</t>
        </is>
      </c>
      <c r="E9420" s="104" t="inlineStr">
        <is>
          <t>Sur place</t>
        </is>
      </c>
      <c r="F9420" s="104" t="n">
        <v>30</v>
      </c>
      <c r="G9420" s="159" t="n">
        <v>2548</v>
      </c>
      <c r="H9420" s="159" t="n">
        <v>6585</v>
      </c>
      <c r="I9420" s="160" t="n">
        <v>34644.66</v>
      </c>
      <c r="J9420" s="160" t="n">
        <v>933.3200000000001</v>
      </c>
      <c r="K9420" s="160" t="n">
        <v>33711.34</v>
      </c>
      <c r="L9420" s="160" t="n">
        <v>10034.36</v>
      </c>
    </row>
    <row r="9421">
      <c r="A9421" s="176" t="n">
        <v>46235</v>
      </c>
      <c r="B9421" s="104" t="inlineStr">
        <is>
          <t>2025/26</t>
        </is>
      </c>
      <c r="C9421" s="104" t="inlineStr">
        <is>
          <t>HC-092</t>
        </is>
      </c>
      <c r="D9421" s="104" t="inlineStr">
        <is>
          <t>Sud-Ouest</t>
        </is>
      </c>
      <c r="E9421" s="104" t="inlineStr">
        <is>
          <t>À emporter</t>
        </is>
      </c>
      <c r="F9421" s="104" t="n">
        <v>31</v>
      </c>
      <c r="G9421" s="159" t="n">
        <v>1996</v>
      </c>
      <c r="H9421" s="159" t="n">
        <v>5138</v>
      </c>
      <c r="I9421" s="160" t="n">
        <v>25010.2</v>
      </c>
      <c r="J9421" s="160" t="n">
        <v>787.98</v>
      </c>
      <c r="K9421" s="160" t="n">
        <v>24222.22</v>
      </c>
      <c r="L9421" s="160" t="n">
        <v>7228.22</v>
      </c>
    </row>
    <row r="9422">
      <c r="A9422" s="176" t="n">
        <v>46235</v>
      </c>
      <c r="B9422" s="104" t="inlineStr">
        <is>
          <t>2025/26</t>
        </is>
      </c>
      <c r="C9422" s="104" t="inlineStr">
        <is>
          <t>HC-093</t>
        </is>
      </c>
      <c r="D9422" s="104" t="inlineStr">
        <is>
          <t>Île-de-France</t>
        </is>
      </c>
      <c r="E9422" s="104" t="inlineStr">
        <is>
          <t>Drive</t>
        </is>
      </c>
      <c r="F9422" s="104" t="n">
        <v>31</v>
      </c>
      <c r="G9422" s="159" t="n">
        <v>1874</v>
      </c>
      <c r="H9422" s="159" t="n">
        <v>4746</v>
      </c>
      <c r="I9422" s="160" t="n">
        <v>26895.46</v>
      </c>
      <c r="J9422" s="160" t="n">
        <v>826.25</v>
      </c>
      <c r="K9422" s="160" t="n">
        <v>26069.21</v>
      </c>
      <c r="L9422" s="160" t="n">
        <v>7817.68</v>
      </c>
    </row>
    <row r="9423">
      <c r="A9423" s="176" t="n">
        <v>46235</v>
      </c>
      <c r="B9423" s="104" t="inlineStr">
        <is>
          <t>2025/26</t>
        </is>
      </c>
      <c r="C9423" s="104" t="inlineStr">
        <is>
          <t>HC-093</t>
        </is>
      </c>
      <c r="D9423" s="104" t="inlineStr">
        <is>
          <t>Île-de-France</t>
        </is>
      </c>
      <c r="E9423" s="104" t="inlineStr">
        <is>
          <t>Livraison</t>
        </is>
      </c>
      <c r="F9423" s="104" t="n">
        <v>31</v>
      </c>
      <c r="G9423" s="159" t="n">
        <v>2432</v>
      </c>
      <c r="H9423" s="159" t="n">
        <v>6216</v>
      </c>
      <c r="I9423" s="160" t="n">
        <v>41547.56</v>
      </c>
      <c r="J9423" s="160" t="n">
        <v>2499.75</v>
      </c>
      <c r="K9423" s="160" t="n">
        <v>39047.81</v>
      </c>
      <c r="L9423" s="160" t="n">
        <v>12050.03</v>
      </c>
    </row>
    <row r="9424">
      <c r="A9424" s="176" t="n">
        <v>46235</v>
      </c>
      <c r="B9424" s="104" t="inlineStr">
        <is>
          <t>2025/26</t>
        </is>
      </c>
      <c r="C9424" s="104" t="inlineStr">
        <is>
          <t>HC-093</t>
        </is>
      </c>
      <c r="D9424" s="104" t="inlineStr">
        <is>
          <t>Île-de-France</t>
        </is>
      </c>
      <c r="E9424" s="104" t="inlineStr">
        <is>
          <t>Sur place</t>
        </is>
      </c>
      <c r="F9424" s="104" t="n">
        <v>31</v>
      </c>
      <c r="G9424" s="159" t="n">
        <v>4407</v>
      </c>
      <c r="H9424" s="159" t="n">
        <v>11429</v>
      </c>
      <c r="I9424" s="160" t="n">
        <v>59462.36</v>
      </c>
      <c r="J9424" s="160" t="n">
        <v>1632.27</v>
      </c>
      <c r="K9424" s="160" t="n">
        <v>57830.09</v>
      </c>
      <c r="L9424" s="160" t="n">
        <v>17159.69</v>
      </c>
    </row>
    <row r="9425">
      <c r="A9425" s="176" t="n">
        <v>46235</v>
      </c>
      <c r="B9425" s="104" t="inlineStr">
        <is>
          <t>2025/26</t>
        </is>
      </c>
      <c r="C9425" s="104" t="inlineStr">
        <is>
          <t>HC-093</t>
        </is>
      </c>
      <c r="D9425" s="104" t="inlineStr">
        <is>
          <t>Île-de-France</t>
        </is>
      </c>
      <c r="E9425" s="104" t="inlineStr">
        <is>
          <t>À emporter</t>
        </is>
      </c>
      <c r="F9425" s="104" t="n">
        <v>29</v>
      </c>
      <c r="G9425" s="159" t="n">
        <v>3190</v>
      </c>
      <c r="H9425" s="159" t="n">
        <v>8358</v>
      </c>
      <c r="I9425" s="160" t="n">
        <v>38986.7</v>
      </c>
      <c r="J9425" s="160" t="n">
        <v>994.61</v>
      </c>
      <c r="K9425" s="160" t="n">
        <v>37992.09</v>
      </c>
      <c r="L9425" s="160" t="n">
        <v>11399.04</v>
      </c>
    </row>
    <row r="9426">
      <c r="A9426" s="176" t="n">
        <v>46235</v>
      </c>
      <c r="B9426" s="104" t="inlineStr">
        <is>
          <t>2025/26</t>
        </is>
      </c>
      <c r="C9426" s="104" t="inlineStr">
        <is>
          <t>HC-094</t>
        </is>
      </c>
      <c r="D9426" s="104" t="inlineStr">
        <is>
          <t>Nord-Ouest</t>
        </is>
      </c>
      <c r="E9426" s="104" t="inlineStr">
        <is>
          <t>Drive</t>
        </is>
      </c>
      <c r="F9426" s="104" t="n">
        <v>29</v>
      </c>
      <c r="G9426" s="159" t="n">
        <v>970</v>
      </c>
      <c r="H9426" s="159" t="n">
        <v>2486</v>
      </c>
      <c r="I9426" s="160" t="n">
        <v>13981.48</v>
      </c>
      <c r="J9426" s="160" t="n">
        <v>441.45</v>
      </c>
      <c r="K9426" s="160" t="n">
        <v>13540.03</v>
      </c>
      <c r="L9426" s="160" t="n">
        <v>4044.87</v>
      </c>
    </row>
    <row r="9427">
      <c r="A9427" s="176" t="n">
        <v>46235</v>
      </c>
      <c r="B9427" s="104" t="inlineStr">
        <is>
          <t>2025/26</t>
        </is>
      </c>
      <c r="C9427" s="104" t="inlineStr">
        <is>
          <t>HC-094</t>
        </is>
      </c>
      <c r="D9427" s="104" t="inlineStr">
        <is>
          <t>Nord-Ouest</t>
        </is>
      </c>
      <c r="E9427" s="104" t="inlineStr">
        <is>
          <t>Livraison</t>
        </is>
      </c>
      <c r="F9427" s="104" t="n">
        <v>31</v>
      </c>
      <c r="G9427" s="159" t="n">
        <v>1477</v>
      </c>
      <c r="H9427" s="159" t="n">
        <v>3795</v>
      </c>
      <c r="I9427" s="160" t="n">
        <v>24868.52</v>
      </c>
      <c r="J9427" s="160" t="n">
        <v>1494.66</v>
      </c>
      <c r="K9427" s="160" t="n">
        <v>23373.86</v>
      </c>
      <c r="L9427" s="160" t="n">
        <v>7254.41</v>
      </c>
    </row>
    <row r="9428">
      <c r="A9428" s="176" t="n">
        <v>46235</v>
      </c>
      <c r="B9428" s="104" t="inlineStr">
        <is>
          <t>2025/26</t>
        </is>
      </c>
      <c r="C9428" s="104" t="inlineStr">
        <is>
          <t>HC-094</t>
        </is>
      </c>
      <c r="D9428" s="104" t="inlineStr">
        <is>
          <t>Nord-Ouest</t>
        </is>
      </c>
      <c r="E9428" s="104" t="inlineStr">
        <is>
          <t>Sur place</t>
        </is>
      </c>
      <c r="F9428" s="104" t="n">
        <v>30</v>
      </c>
      <c r="G9428" s="159" t="n">
        <v>2228</v>
      </c>
      <c r="H9428" s="159" t="n">
        <v>5887</v>
      </c>
      <c r="I9428" s="160" t="n">
        <v>30372.96</v>
      </c>
      <c r="J9428" s="160" t="n">
        <v>853.36</v>
      </c>
      <c r="K9428" s="160" t="n">
        <v>29519.6</v>
      </c>
      <c r="L9428" s="160" t="n">
        <v>8781.559999999999</v>
      </c>
    </row>
    <row r="9429">
      <c r="A9429" s="176" t="n">
        <v>46235</v>
      </c>
      <c r="B9429" s="104" t="inlineStr">
        <is>
          <t>2025/26</t>
        </is>
      </c>
      <c r="C9429" s="104" t="inlineStr">
        <is>
          <t>HC-094</t>
        </is>
      </c>
      <c r="D9429" s="104" t="inlineStr">
        <is>
          <t>Nord-Ouest</t>
        </is>
      </c>
      <c r="E9429" s="104" t="inlineStr">
        <is>
          <t>À emporter</t>
        </is>
      </c>
      <c r="F9429" s="104" t="n">
        <v>31</v>
      </c>
      <c r="G9429" s="159" t="n">
        <v>1901</v>
      </c>
      <c r="H9429" s="159" t="n">
        <v>5014</v>
      </c>
      <c r="I9429" s="160" t="n">
        <v>23781.71</v>
      </c>
      <c r="J9429" s="160" t="n">
        <v>615.91</v>
      </c>
      <c r="K9429" s="160" t="n">
        <v>23165.8</v>
      </c>
      <c r="L9429" s="160" t="n">
        <v>6848.65</v>
      </c>
    </row>
    <row r="9430">
      <c r="A9430" s="176" t="n">
        <v>46235</v>
      </c>
      <c r="B9430" s="104" t="inlineStr">
        <is>
          <t>2025/26</t>
        </is>
      </c>
      <c r="C9430" s="104" t="inlineStr">
        <is>
          <t>HC-095</t>
        </is>
      </c>
      <c r="D9430" s="104" t="inlineStr">
        <is>
          <t>Sud-Est</t>
        </is>
      </c>
      <c r="E9430" s="104" t="inlineStr">
        <is>
          <t>Drive</t>
        </is>
      </c>
      <c r="F9430" s="104" t="n">
        <v>30</v>
      </c>
      <c r="G9430" s="159" t="n">
        <v>1962</v>
      </c>
      <c r="H9430" s="159" t="n">
        <v>4926</v>
      </c>
      <c r="I9430" s="160" t="n">
        <v>28274.37</v>
      </c>
      <c r="J9430" s="160" t="n">
        <v>828.58</v>
      </c>
      <c r="K9430" s="160" t="n">
        <v>27445.79</v>
      </c>
      <c r="L9430" s="160" t="n">
        <v>8149.08</v>
      </c>
    </row>
    <row r="9431">
      <c r="A9431" s="176" t="n">
        <v>46235</v>
      </c>
      <c r="B9431" s="104" t="inlineStr">
        <is>
          <t>2025/26</t>
        </is>
      </c>
      <c r="C9431" s="104" t="inlineStr">
        <is>
          <t>HC-095</t>
        </is>
      </c>
      <c r="D9431" s="104" t="inlineStr">
        <is>
          <t>Sud-Est</t>
        </is>
      </c>
      <c r="E9431" s="104" t="inlineStr">
        <is>
          <t>Livraison</t>
        </is>
      </c>
      <c r="F9431" s="104" t="n">
        <v>31</v>
      </c>
      <c r="G9431" s="159" t="n">
        <v>2616</v>
      </c>
      <c r="H9431" s="159" t="n">
        <v>6626</v>
      </c>
      <c r="I9431" s="160" t="n">
        <v>45313.47</v>
      </c>
      <c r="J9431" s="160" t="n">
        <v>2787.11</v>
      </c>
      <c r="K9431" s="160" t="n">
        <v>42526.36</v>
      </c>
      <c r="L9431" s="160" t="n">
        <v>13208.01</v>
      </c>
    </row>
    <row r="9432">
      <c r="A9432" s="176" t="n">
        <v>46235</v>
      </c>
      <c r="B9432" s="104" t="inlineStr">
        <is>
          <t>2025/26</t>
        </is>
      </c>
      <c r="C9432" s="104" t="inlineStr">
        <is>
          <t>HC-095</t>
        </is>
      </c>
      <c r="D9432" s="104" t="inlineStr">
        <is>
          <t>Sud-Est</t>
        </is>
      </c>
      <c r="E9432" s="104" t="inlineStr">
        <is>
          <t>Sur place</t>
        </is>
      </c>
      <c r="F9432" s="104" t="n">
        <v>31</v>
      </c>
      <c r="G9432" s="159" t="n">
        <v>4830</v>
      </c>
      <c r="H9432" s="159" t="n">
        <v>12556</v>
      </c>
      <c r="I9432" s="160" t="n">
        <v>65476.79</v>
      </c>
      <c r="J9432" s="160" t="n">
        <v>1942.16</v>
      </c>
      <c r="K9432" s="160" t="n">
        <v>63534.63</v>
      </c>
      <c r="L9432" s="160" t="n">
        <v>18789.92</v>
      </c>
    </row>
    <row r="9433">
      <c r="A9433" s="176" t="n">
        <v>46235</v>
      </c>
      <c r="B9433" s="104" t="inlineStr">
        <is>
          <t>2025/26</t>
        </is>
      </c>
      <c r="C9433" s="104" t="inlineStr">
        <is>
          <t>HC-095</t>
        </is>
      </c>
      <c r="D9433" s="104" t="inlineStr">
        <is>
          <t>Sud-Est</t>
        </is>
      </c>
      <c r="E9433" s="104" t="inlineStr">
        <is>
          <t>À emporter</t>
        </is>
      </c>
      <c r="F9433" s="104" t="n">
        <v>31</v>
      </c>
      <c r="G9433" s="159" t="n">
        <v>3722</v>
      </c>
      <c r="H9433" s="159" t="n">
        <v>9621</v>
      </c>
      <c r="I9433" s="160" t="n">
        <v>46289.05</v>
      </c>
      <c r="J9433" s="160" t="n">
        <v>1389.54</v>
      </c>
      <c r="K9433" s="160" t="n">
        <v>44899.51</v>
      </c>
      <c r="L9433" s="160" t="n">
        <v>13364.61</v>
      </c>
    </row>
    <row r="9434">
      <c r="A9434" s="176" t="n">
        <v>46235</v>
      </c>
      <c r="B9434" s="104" t="inlineStr">
        <is>
          <t>2025/26</t>
        </is>
      </c>
      <c r="C9434" s="104" t="inlineStr">
        <is>
          <t>HC-096</t>
        </is>
      </c>
      <c r="D9434" s="104" t="inlineStr">
        <is>
          <t>Sud-Ouest</t>
        </is>
      </c>
      <c r="E9434" s="104" t="inlineStr">
        <is>
          <t>Drive</t>
        </is>
      </c>
      <c r="F9434" s="104" t="n">
        <v>30</v>
      </c>
      <c r="G9434" s="159" t="n">
        <v>1002</v>
      </c>
      <c r="H9434" s="159" t="n">
        <v>2565</v>
      </c>
      <c r="I9434" s="160" t="n">
        <v>14204.55</v>
      </c>
      <c r="J9434" s="160" t="n">
        <v>420.87</v>
      </c>
      <c r="K9434" s="160" t="n">
        <v>13783.68</v>
      </c>
      <c r="L9434" s="160" t="n">
        <v>4129.74</v>
      </c>
    </row>
    <row r="9435">
      <c r="A9435" s="176" t="n">
        <v>46235</v>
      </c>
      <c r="B9435" s="104" t="inlineStr">
        <is>
          <t>2025/26</t>
        </is>
      </c>
      <c r="C9435" s="104" t="inlineStr">
        <is>
          <t>HC-096</t>
        </is>
      </c>
      <c r="D9435" s="104" t="inlineStr">
        <is>
          <t>Sud-Ouest</t>
        </is>
      </c>
      <c r="E9435" s="104" t="inlineStr">
        <is>
          <t>Livraison</t>
        </is>
      </c>
      <c r="F9435" s="104" t="n">
        <v>30</v>
      </c>
      <c r="G9435" s="159" t="n">
        <v>1344</v>
      </c>
      <c r="H9435" s="159" t="n">
        <v>3353</v>
      </c>
      <c r="I9435" s="160" t="n">
        <v>23109.63</v>
      </c>
      <c r="J9435" s="160" t="n">
        <v>1440.05</v>
      </c>
      <c r="K9435" s="160" t="n">
        <v>21669.58</v>
      </c>
      <c r="L9435" s="160" t="n">
        <v>6726.12</v>
      </c>
    </row>
    <row r="9436">
      <c r="A9436" s="176" t="n">
        <v>46235</v>
      </c>
      <c r="B9436" s="104" t="inlineStr">
        <is>
          <t>2025/26</t>
        </is>
      </c>
      <c r="C9436" s="104" t="inlineStr">
        <is>
          <t>HC-096</t>
        </is>
      </c>
      <c r="D9436" s="104" t="inlineStr">
        <is>
          <t>Sud-Ouest</t>
        </is>
      </c>
      <c r="E9436" s="104" t="inlineStr">
        <is>
          <t>Sur place</t>
        </is>
      </c>
      <c r="F9436" s="104" t="n">
        <v>31</v>
      </c>
      <c r="G9436" s="159" t="n">
        <v>2547</v>
      </c>
      <c r="H9436" s="159" t="n">
        <v>6515</v>
      </c>
      <c r="I9436" s="160" t="n">
        <v>34369.82</v>
      </c>
      <c r="J9436" s="160" t="n">
        <v>1092.86</v>
      </c>
      <c r="K9436" s="160" t="n">
        <v>33276.96</v>
      </c>
      <c r="L9436" s="160" t="n">
        <v>9943.26</v>
      </c>
    </row>
    <row r="9437">
      <c r="A9437" s="176" t="n">
        <v>46235</v>
      </c>
      <c r="B9437" s="104" t="inlineStr">
        <is>
          <t>2025/26</t>
        </is>
      </c>
      <c r="C9437" s="104" t="inlineStr">
        <is>
          <t>HC-096</t>
        </is>
      </c>
      <c r="D9437" s="104" t="inlineStr">
        <is>
          <t>Sud-Ouest</t>
        </is>
      </c>
      <c r="E9437" s="104" t="inlineStr">
        <is>
          <t>À emporter</t>
        </is>
      </c>
      <c r="F9437" s="104" t="n">
        <v>31</v>
      </c>
      <c r="G9437" s="159" t="n">
        <v>1915</v>
      </c>
      <c r="H9437" s="159" t="n">
        <v>4930</v>
      </c>
      <c r="I9437" s="160" t="n">
        <v>23794.11</v>
      </c>
      <c r="J9437" s="160" t="n">
        <v>846.0700000000001</v>
      </c>
      <c r="K9437" s="160" t="n">
        <v>22948.04</v>
      </c>
      <c r="L9437" s="160" t="n">
        <v>6792.38</v>
      </c>
    </row>
    <row r="9438">
      <c r="A9438" s="176" t="n">
        <v>46235</v>
      </c>
      <c r="B9438" s="104" t="inlineStr">
        <is>
          <t>2025/26</t>
        </is>
      </c>
      <c r="C9438" s="104" t="inlineStr">
        <is>
          <t>HC-097</t>
        </is>
      </c>
      <c r="D9438" s="104" t="inlineStr">
        <is>
          <t>Île-de-France</t>
        </is>
      </c>
      <c r="E9438" s="104" t="inlineStr">
        <is>
          <t>Drive</t>
        </is>
      </c>
      <c r="F9438" s="104" t="n">
        <v>29</v>
      </c>
      <c r="G9438" s="159" t="n">
        <v>668</v>
      </c>
      <c r="H9438" s="159" t="n">
        <v>1693</v>
      </c>
      <c r="I9438" s="160" t="n">
        <v>9501.709999999999</v>
      </c>
      <c r="J9438" s="160" t="n">
        <v>256.96</v>
      </c>
      <c r="K9438" s="160" t="n">
        <v>9244.75</v>
      </c>
      <c r="L9438" s="160" t="n">
        <v>2743.29</v>
      </c>
    </row>
    <row r="9439">
      <c r="A9439" s="176" t="n">
        <v>46235</v>
      </c>
      <c r="B9439" s="104" t="inlineStr">
        <is>
          <t>2025/26</t>
        </is>
      </c>
      <c r="C9439" s="104" t="inlineStr">
        <is>
          <t>HC-097</t>
        </is>
      </c>
      <c r="D9439" s="104" t="inlineStr">
        <is>
          <t>Île-de-France</t>
        </is>
      </c>
      <c r="E9439" s="104" t="inlineStr">
        <is>
          <t>Livraison</t>
        </is>
      </c>
      <c r="F9439" s="104" t="n">
        <v>31</v>
      </c>
      <c r="G9439" s="159" t="n">
        <v>997</v>
      </c>
      <c r="H9439" s="159" t="n">
        <v>2602</v>
      </c>
      <c r="I9439" s="160" t="n">
        <v>16938.29</v>
      </c>
      <c r="J9439" s="160" t="n">
        <v>956.58</v>
      </c>
      <c r="K9439" s="160" t="n">
        <v>15981.71</v>
      </c>
      <c r="L9439" s="160" t="n">
        <v>4941.05</v>
      </c>
    </row>
    <row r="9440">
      <c r="A9440" s="176" t="n">
        <v>46235</v>
      </c>
      <c r="B9440" s="104" t="inlineStr">
        <is>
          <t>2025/26</t>
        </is>
      </c>
      <c r="C9440" s="104" t="inlineStr">
        <is>
          <t>HC-097</t>
        </is>
      </c>
      <c r="D9440" s="104" t="inlineStr">
        <is>
          <t>Île-de-France</t>
        </is>
      </c>
      <c r="E9440" s="104" t="inlineStr">
        <is>
          <t>Sur place</t>
        </is>
      </c>
      <c r="F9440" s="104" t="n">
        <v>30</v>
      </c>
      <c r="G9440" s="159" t="n">
        <v>1629</v>
      </c>
      <c r="H9440" s="159" t="n">
        <v>4100</v>
      </c>
      <c r="I9440" s="160" t="n">
        <v>22046.42</v>
      </c>
      <c r="J9440" s="160" t="n">
        <v>681.34</v>
      </c>
      <c r="K9440" s="160" t="n">
        <v>21365.08</v>
      </c>
      <c r="L9440" s="160" t="n">
        <v>6395.25</v>
      </c>
    </row>
    <row r="9441">
      <c r="A9441" s="176" t="n">
        <v>46235</v>
      </c>
      <c r="B9441" s="104" t="inlineStr">
        <is>
          <t>2025/26</t>
        </is>
      </c>
      <c r="C9441" s="104" t="inlineStr">
        <is>
          <t>HC-097</t>
        </is>
      </c>
      <c r="D9441" s="104" t="inlineStr">
        <is>
          <t>Île-de-France</t>
        </is>
      </c>
      <c r="E9441" s="104" t="inlineStr">
        <is>
          <t>À emporter</t>
        </is>
      </c>
      <c r="F9441" s="104" t="n">
        <v>31</v>
      </c>
      <c r="G9441" s="159" t="n">
        <v>1315</v>
      </c>
      <c r="H9441" s="159" t="n">
        <v>3352</v>
      </c>
      <c r="I9441" s="160" t="n">
        <v>16233.95</v>
      </c>
      <c r="J9441" s="160" t="n">
        <v>530.72</v>
      </c>
      <c r="K9441" s="160" t="n">
        <v>15703.23</v>
      </c>
      <c r="L9441" s="160" t="n">
        <v>4712.84</v>
      </c>
    </row>
    <row r="9442">
      <c r="A9442" s="176" t="n">
        <v>46235</v>
      </c>
      <c r="B9442" s="104" t="inlineStr">
        <is>
          <t>2025/26</t>
        </is>
      </c>
      <c r="C9442" s="104" t="inlineStr">
        <is>
          <t>HC-098</t>
        </is>
      </c>
      <c r="D9442" s="104" t="inlineStr">
        <is>
          <t>Nord-Ouest</t>
        </is>
      </c>
      <c r="E9442" s="104" t="inlineStr">
        <is>
          <t>Livraison</t>
        </is>
      </c>
      <c r="F9442" s="104" t="n">
        <v>31</v>
      </c>
      <c r="G9442" s="159" t="n">
        <v>2173</v>
      </c>
      <c r="H9442" s="159" t="n">
        <v>5551</v>
      </c>
      <c r="I9442" s="160" t="n">
        <v>36802.42</v>
      </c>
      <c r="J9442" s="160" t="n">
        <v>2209.48</v>
      </c>
      <c r="K9442" s="160" t="n">
        <v>34592.94</v>
      </c>
      <c r="L9442" s="160" t="n">
        <v>10674.28</v>
      </c>
    </row>
    <row r="9443">
      <c r="A9443" s="176" t="n">
        <v>46235</v>
      </c>
      <c r="B9443" s="104" t="inlineStr">
        <is>
          <t>2025/26</t>
        </is>
      </c>
      <c r="C9443" s="104" t="inlineStr">
        <is>
          <t>HC-098</t>
        </is>
      </c>
      <c r="D9443" s="104" t="inlineStr">
        <is>
          <t>Nord-Ouest</t>
        </is>
      </c>
      <c r="E9443" s="104" t="inlineStr">
        <is>
          <t>Sur place</t>
        </is>
      </c>
      <c r="F9443" s="104" t="n">
        <v>30</v>
      </c>
      <c r="G9443" s="159" t="n">
        <v>3712</v>
      </c>
      <c r="H9443" s="159" t="n">
        <v>9363</v>
      </c>
      <c r="I9443" s="160" t="n">
        <v>49999.35</v>
      </c>
      <c r="J9443" s="160" t="n">
        <v>1492.15</v>
      </c>
      <c r="K9443" s="160" t="n">
        <v>48507.2</v>
      </c>
      <c r="L9443" s="160" t="n">
        <v>14460.68</v>
      </c>
    </row>
    <row r="9444">
      <c r="A9444" s="176" t="n">
        <v>46235</v>
      </c>
      <c r="B9444" s="104" t="inlineStr">
        <is>
          <t>2025/26</t>
        </is>
      </c>
      <c r="C9444" s="104" t="inlineStr">
        <is>
          <t>HC-098</t>
        </is>
      </c>
      <c r="D9444" s="104" t="inlineStr">
        <is>
          <t>Nord-Ouest</t>
        </is>
      </c>
      <c r="E9444" s="104" t="inlineStr">
        <is>
          <t>À emporter</t>
        </is>
      </c>
      <c r="F9444" s="104" t="n">
        <v>31</v>
      </c>
      <c r="G9444" s="159" t="n">
        <v>2959</v>
      </c>
      <c r="H9444" s="159" t="n">
        <v>7640</v>
      </c>
      <c r="I9444" s="160" t="n">
        <v>36660.44</v>
      </c>
      <c r="J9444" s="160" t="n">
        <v>1020.83</v>
      </c>
      <c r="K9444" s="160" t="n">
        <v>35639.61</v>
      </c>
      <c r="L9444" s="160" t="n">
        <v>10571.05</v>
      </c>
    </row>
    <row r="9445">
      <c r="A9445" s="176" t="n">
        <v>46235</v>
      </c>
      <c r="B9445" s="104" t="inlineStr">
        <is>
          <t>2025/26</t>
        </is>
      </c>
      <c r="C9445" s="104" t="inlineStr">
        <is>
          <t>HC-099</t>
        </is>
      </c>
      <c r="D9445" s="104" t="inlineStr">
        <is>
          <t>Sud-Est</t>
        </is>
      </c>
      <c r="E9445" s="104" t="inlineStr">
        <is>
          <t>Livraison</t>
        </is>
      </c>
      <c r="F9445" s="104" t="n">
        <v>29</v>
      </c>
      <c r="G9445" s="159" t="n">
        <v>2435</v>
      </c>
      <c r="H9445" s="159" t="n">
        <v>6175</v>
      </c>
      <c r="I9445" s="160" t="n">
        <v>41597.59</v>
      </c>
      <c r="J9445" s="160" t="n">
        <v>2438.21</v>
      </c>
      <c r="K9445" s="160" t="n">
        <v>39159.38</v>
      </c>
      <c r="L9445" s="160" t="n">
        <v>15625.27</v>
      </c>
    </row>
    <row r="9446">
      <c r="A9446" s="176" t="n">
        <v>46235</v>
      </c>
      <c r="B9446" s="104" t="inlineStr">
        <is>
          <t>2025/26</t>
        </is>
      </c>
      <c r="C9446" s="104" t="inlineStr">
        <is>
          <t>HC-099</t>
        </is>
      </c>
      <c r="D9446" s="104" t="inlineStr">
        <is>
          <t>Sud-Est</t>
        </is>
      </c>
      <c r="E9446" s="104" t="inlineStr">
        <is>
          <t>Sur place</t>
        </is>
      </c>
      <c r="F9446" s="104" t="n">
        <v>30</v>
      </c>
      <c r="G9446" s="159" t="n">
        <v>4431</v>
      </c>
      <c r="H9446" s="159" t="n">
        <v>11428</v>
      </c>
      <c r="I9446" s="160" t="n">
        <v>60240.44</v>
      </c>
      <c r="J9446" s="160" t="n">
        <v>1882.95</v>
      </c>
      <c r="K9446" s="160" t="n">
        <v>58357.49</v>
      </c>
      <c r="L9446" s="160" t="n">
        <v>22878.44</v>
      </c>
    </row>
    <row r="9447">
      <c r="A9447" s="176" t="n">
        <v>46235</v>
      </c>
      <c r="B9447" s="104" t="inlineStr">
        <is>
          <t>2025/26</t>
        </is>
      </c>
      <c r="C9447" s="104" t="inlineStr">
        <is>
          <t>HC-099</t>
        </is>
      </c>
      <c r="D9447" s="104" t="inlineStr">
        <is>
          <t>Sud-Est</t>
        </is>
      </c>
      <c r="E9447" s="104" t="inlineStr">
        <is>
          <t>À emporter</t>
        </is>
      </c>
      <c r="F9447" s="104" t="n">
        <v>31</v>
      </c>
      <c r="G9447" s="159" t="n">
        <v>3431</v>
      </c>
      <c r="H9447" s="159" t="n">
        <v>8919</v>
      </c>
      <c r="I9447" s="160" t="n">
        <v>42907.03</v>
      </c>
      <c r="J9447" s="160" t="n">
        <v>1091.91</v>
      </c>
      <c r="K9447" s="160" t="n">
        <v>41815.12</v>
      </c>
      <c r="L9447" s="160" t="n">
        <v>16350.38</v>
      </c>
    </row>
    <row r="9448">
      <c r="A9448" s="176" t="n">
        <v>46235</v>
      </c>
      <c r="B9448" s="104" t="inlineStr">
        <is>
          <t>2025/26</t>
        </is>
      </c>
      <c r="C9448" s="104" t="inlineStr">
        <is>
          <t>HC-100</t>
        </is>
      </c>
      <c r="D9448" s="104" t="inlineStr">
        <is>
          <t>Sud-Ouest</t>
        </is>
      </c>
      <c r="E9448" s="104" t="inlineStr">
        <is>
          <t>Livraison</t>
        </is>
      </c>
      <c r="F9448" s="104" t="n">
        <v>31</v>
      </c>
      <c r="G9448" s="159" t="n">
        <v>1478</v>
      </c>
      <c r="H9448" s="159" t="n">
        <v>3844</v>
      </c>
      <c r="I9448" s="160" t="n">
        <v>25278.27</v>
      </c>
      <c r="J9448" s="160" t="n">
        <v>1491.93</v>
      </c>
      <c r="K9448" s="160" t="n">
        <v>23786.34</v>
      </c>
      <c r="L9448" s="160" t="n">
        <v>7353.04</v>
      </c>
    </row>
    <row r="9449">
      <c r="A9449" s="176" t="n">
        <v>46235</v>
      </c>
      <c r="B9449" s="104" t="inlineStr">
        <is>
          <t>2025/26</t>
        </is>
      </c>
      <c r="C9449" s="104" t="inlineStr">
        <is>
          <t>HC-100</t>
        </is>
      </c>
      <c r="D9449" s="104" t="inlineStr">
        <is>
          <t>Sud-Ouest</t>
        </is>
      </c>
      <c r="E9449" s="104" t="inlineStr">
        <is>
          <t>Sur place</t>
        </is>
      </c>
      <c r="F9449" s="104" t="n">
        <v>31</v>
      </c>
      <c r="G9449" s="159" t="n">
        <v>2580</v>
      </c>
      <c r="H9449" s="159" t="n">
        <v>6409</v>
      </c>
      <c r="I9449" s="160" t="n">
        <v>34790.66</v>
      </c>
      <c r="J9449" s="160" t="n">
        <v>1075.47</v>
      </c>
      <c r="K9449" s="160" t="n">
        <v>33715.19</v>
      </c>
      <c r="L9449" s="160" t="n">
        <v>10031.42</v>
      </c>
    </row>
    <row r="9450">
      <c r="A9450" s="176" t="n">
        <v>46235</v>
      </c>
      <c r="B9450" s="104" t="inlineStr">
        <is>
          <t>2025/26</t>
        </is>
      </c>
      <c r="C9450" s="104" t="inlineStr">
        <is>
          <t>HC-100</t>
        </is>
      </c>
      <c r="D9450" s="104" t="inlineStr">
        <is>
          <t>Sud-Ouest</t>
        </is>
      </c>
      <c r="E9450" s="104" t="inlineStr">
        <is>
          <t>À emporter</t>
        </is>
      </c>
      <c r="F9450" s="104" t="n">
        <v>30</v>
      </c>
      <c r="G9450" s="159" t="n">
        <v>1919</v>
      </c>
      <c r="H9450" s="159" t="n">
        <v>4823</v>
      </c>
      <c r="I9450" s="160" t="n">
        <v>23915.28</v>
      </c>
      <c r="J9450" s="160" t="n">
        <v>746.11</v>
      </c>
      <c r="K9450" s="160" t="n">
        <v>23169.17</v>
      </c>
      <c r="L9450" s="160" t="n">
        <v>6907.98</v>
      </c>
    </row>
    <row r="9451">
      <c r="A9451" s="176" t="n">
        <v>46235</v>
      </c>
      <c r="B9451" s="104" t="inlineStr">
        <is>
          <t>2025/26</t>
        </is>
      </c>
      <c r="C9451" s="104" t="inlineStr">
        <is>
          <t>HC-101</t>
        </is>
      </c>
      <c r="D9451" s="104" t="inlineStr">
        <is>
          <t>Île-de-France</t>
        </is>
      </c>
      <c r="E9451" s="104" t="inlineStr">
        <is>
          <t>Drive</t>
        </is>
      </c>
      <c r="F9451" s="104" t="n">
        <v>30</v>
      </c>
      <c r="G9451" s="159" t="n">
        <v>1061</v>
      </c>
      <c r="H9451" s="159" t="n">
        <v>2741</v>
      </c>
      <c r="I9451" s="160" t="n">
        <v>15201.79</v>
      </c>
      <c r="J9451" s="160" t="n">
        <v>463.97</v>
      </c>
      <c r="K9451" s="160" t="n">
        <v>14737.82</v>
      </c>
      <c r="L9451" s="160" t="n">
        <v>4368.91</v>
      </c>
    </row>
    <row r="9452">
      <c r="A9452" s="176" t="n">
        <v>46235</v>
      </c>
      <c r="B9452" s="104" t="inlineStr">
        <is>
          <t>2025/26</t>
        </is>
      </c>
      <c r="C9452" s="104" t="inlineStr">
        <is>
          <t>HC-101</t>
        </is>
      </c>
      <c r="D9452" s="104" t="inlineStr">
        <is>
          <t>Île-de-France</t>
        </is>
      </c>
      <c r="E9452" s="104" t="inlineStr">
        <is>
          <t>Livraison</t>
        </is>
      </c>
      <c r="F9452" s="104" t="n">
        <v>31</v>
      </c>
      <c r="G9452" s="159" t="n">
        <v>1501</v>
      </c>
      <c r="H9452" s="159" t="n">
        <v>3785</v>
      </c>
      <c r="I9452" s="160" t="n">
        <v>25399.49</v>
      </c>
      <c r="J9452" s="160" t="n">
        <v>1477.94</v>
      </c>
      <c r="K9452" s="160" t="n">
        <v>23921.55</v>
      </c>
      <c r="L9452" s="160" t="n">
        <v>7448.97</v>
      </c>
    </row>
    <row r="9453">
      <c r="A9453" s="176" t="n">
        <v>46235</v>
      </c>
      <c r="B9453" s="104" t="inlineStr">
        <is>
          <t>2025/26</t>
        </is>
      </c>
      <c r="C9453" s="104" t="inlineStr">
        <is>
          <t>HC-101</t>
        </is>
      </c>
      <c r="D9453" s="104" t="inlineStr">
        <is>
          <t>Île-de-France</t>
        </is>
      </c>
      <c r="E9453" s="104" t="inlineStr">
        <is>
          <t>Sur place</t>
        </is>
      </c>
      <c r="F9453" s="104" t="n">
        <v>30</v>
      </c>
      <c r="G9453" s="159" t="n">
        <v>2499</v>
      </c>
      <c r="H9453" s="159" t="n">
        <v>6327</v>
      </c>
      <c r="I9453" s="160" t="n">
        <v>33507.97</v>
      </c>
      <c r="J9453" s="160" t="n">
        <v>1111.04</v>
      </c>
      <c r="K9453" s="160" t="n">
        <v>32396.93</v>
      </c>
      <c r="L9453" s="160" t="n">
        <v>9608.290000000001</v>
      </c>
    </row>
    <row r="9454">
      <c r="A9454" s="176" t="n">
        <v>46235</v>
      </c>
      <c r="B9454" s="104" t="inlineStr">
        <is>
          <t>2025/26</t>
        </is>
      </c>
      <c r="C9454" s="104" t="inlineStr">
        <is>
          <t>HC-101</t>
        </is>
      </c>
      <c r="D9454" s="104" t="inlineStr">
        <is>
          <t>Île-de-France</t>
        </is>
      </c>
      <c r="E9454" s="104" t="inlineStr">
        <is>
          <t>À emporter</t>
        </is>
      </c>
      <c r="F9454" s="104" t="n">
        <v>31</v>
      </c>
      <c r="G9454" s="159" t="n">
        <v>2042</v>
      </c>
      <c r="H9454" s="159" t="n">
        <v>5105</v>
      </c>
      <c r="I9454" s="160" t="n">
        <v>25378.7</v>
      </c>
      <c r="J9454" s="160" t="n">
        <v>768.09</v>
      </c>
      <c r="K9454" s="160" t="n">
        <v>24610.61</v>
      </c>
      <c r="L9454" s="160" t="n">
        <v>7345.84</v>
      </c>
    </row>
    <row r="9455">
      <c r="A9455" s="176" t="n">
        <v>46235</v>
      </c>
      <c r="B9455" s="104" t="inlineStr">
        <is>
          <t>2025/26</t>
        </is>
      </c>
      <c r="C9455" s="104" t="inlineStr">
        <is>
          <t>HC-102</t>
        </is>
      </c>
      <c r="D9455" s="104" t="inlineStr">
        <is>
          <t>Nord-Ouest</t>
        </is>
      </c>
      <c r="E9455" s="104" t="inlineStr">
        <is>
          <t>Livraison</t>
        </is>
      </c>
      <c r="F9455" s="104" t="n">
        <v>31</v>
      </c>
      <c r="G9455" s="159" t="n">
        <v>2093</v>
      </c>
      <c r="H9455" s="159" t="n">
        <v>5434</v>
      </c>
      <c r="I9455" s="160" t="n">
        <v>35745.51</v>
      </c>
      <c r="J9455" s="160" t="n">
        <v>2084.97</v>
      </c>
      <c r="K9455" s="160" t="n">
        <v>33660.54</v>
      </c>
      <c r="L9455" s="160" t="n">
        <v>10523.43</v>
      </c>
    </row>
    <row r="9456">
      <c r="A9456" s="176" t="n">
        <v>46235</v>
      </c>
      <c r="B9456" s="104" t="inlineStr">
        <is>
          <t>2025/26</t>
        </is>
      </c>
      <c r="C9456" s="104" t="inlineStr">
        <is>
          <t>HC-102</t>
        </is>
      </c>
      <c r="D9456" s="104" t="inlineStr">
        <is>
          <t>Nord-Ouest</t>
        </is>
      </c>
      <c r="E9456" s="104" t="inlineStr">
        <is>
          <t>Sur place</t>
        </is>
      </c>
      <c r="F9456" s="104" t="n">
        <v>31</v>
      </c>
      <c r="G9456" s="159" t="n">
        <v>3745</v>
      </c>
      <c r="H9456" s="159" t="n">
        <v>9702</v>
      </c>
      <c r="I9456" s="160" t="n">
        <v>50388.83</v>
      </c>
      <c r="J9456" s="160" t="n">
        <v>1553.67</v>
      </c>
      <c r="K9456" s="160" t="n">
        <v>48835.16</v>
      </c>
      <c r="L9456" s="160" t="n">
        <v>14625.53</v>
      </c>
    </row>
    <row r="9457">
      <c r="A9457" s="176" t="n">
        <v>46235</v>
      </c>
      <c r="B9457" s="104" t="inlineStr">
        <is>
          <t>2025/26</t>
        </is>
      </c>
      <c r="C9457" s="104" t="inlineStr">
        <is>
          <t>HC-102</t>
        </is>
      </c>
      <c r="D9457" s="104" t="inlineStr">
        <is>
          <t>Nord-Ouest</t>
        </is>
      </c>
      <c r="E9457" s="104" t="inlineStr">
        <is>
          <t>À emporter</t>
        </is>
      </c>
      <c r="F9457" s="104" t="n">
        <v>30</v>
      </c>
      <c r="G9457" s="159" t="n">
        <v>2972</v>
      </c>
      <c r="H9457" s="159" t="n">
        <v>7505</v>
      </c>
      <c r="I9457" s="160" t="n">
        <v>36871.69</v>
      </c>
      <c r="J9457" s="160" t="n">
        <v>1127.08</v>
      </c>
      <c r="K9457" s="160" t="n">
        <v>35744.61</v>
      </c>
      <c r="L9457" s="160" t="n">
        <v>10718.28</v>
      </c>
    </row>
    <row r="9458">
      <c r="A9458" s="176" t="n">
        <v>46235</v>
      </c>
      <c r="B9458" s="104" t="inlineStr">
        <is>
          <t>2025/26</t>
        </is>
      </c>
      <c r="C9458" s="104" t="inlineStr">
        <is>
          <t>HC-103</t>
        </is>
      </c>
      <c r="D9458" s="104" t="inlineStr">
        <is>
          <t>Sud-Est</t>
        </is>
      </c>
      <c r="E9458" s="104" t="inlineStr">
        <is>
          <t>Livraison</t>
        </is>
      </c>
      <c r="F9458" s="104" t="n">
        <v>31</v>
      </c>
      <c r="G9458" s="159" t="n">
        <v>2399</v>
      </c>
      <c r="H9458" s="159" t="n">
        <v>6056</v>
      </c>
      <c r="I9458" s="160" t="n">
        <v>40601.65</v>
      </c>
      <c r="J9458" s="160" t="n">
        <v>2331.78</v>
      </c>
      <c r="K9458" s="160" t="n">
        <v>38269.87</v>
      </c>
      <c r="L9458" s="160" t="n">
        <v>11835.32</v>
      </c>
    </row>
    <row r="9459">
      <c r="A9459" s="176" t="n">
        <v>46235</v>
      </c>
      <c r="B9459" s="104" t="inlineStr">
        <is>
          <t>2025/26</t>
        </is>
      </c>
      <c r="C9459" s="104" t="inlineStr">
        <is>
          <t>HC-103</t>
        </is>
      </c>
      <c r="D9459" s="104" t="inlineStr">
        <is>
          <t>Sud-Est</t>
        </is>
      </c>
      <c r="E9459" s="104" t="inlineStr">
        <is>
          <t>Sur place</t>
        </is>
      </c>
      <c r="F9459" s="104" t="n">
        <v>29</v>
      </c>
      <c r="G9459" s="159" t="n">
        <v>3795</v>
      </c>
      <c r="H9459" s="159" t="n">
        <v>9732</v>
      </c>
      <c r="I9459" s="160" t="n">
        <v>51309.38</v>
      </c>
      <c r="J9459" s="160" t="n">
        <v>1437.6</v>
      </c>
      <c r="K9459" s="160" t="n">
        <v>49871.78</v>
      </c>
      <c r="L9459" s="160" t="n">
        <v>14780.6</v>
      </c>
    </row>
    <row r="9460">
      <c r="A9460" s="176" t="n">
        <v>46235</v>
      </c>
      <c r="B9460" s="104" t="inlineStr">
        <is>
          <t>2025/26</t>
        </is>
      </c>
      <c r="C9460" s="104" t="inlineStr">
        <is>
          <t>HC-103</t>
        </is>
      </c>
      <c r="D9460" s="104" t="inlineStr">
        <is>
          <t>Sud-Est</t>
        </is>
      </c>
      <c r="E9460" s="104" t="inlineStr">
        <is>
          <t>À emporter</t>
        </is>
      </c>
      <c r="F9460" s="104" t="n">
        <v>31</v>
      </c>
      <c r="G9460" s="159" t="n">
        <v>3027</v>
      </c>
      <c r="H9460" s="159" t="n">
        <v>7644</v>
      </c>
      <c r="I9460" s="160" t="n">
        <v>37686.95</v>
      </c>
      <c r="J9460" s="160" t="n">
        <v>1093.43</v>
      </c>
      <c r="K9460" s="160" t="n">
        <v>36593.52</v>
      </c>
      <c r="L9460" s="160" t="n">
        <v>10838.95</v>
      </c>
    </row>
    <row r="9461">
      <c r="A9461" s="176" t="n">
        <v>46235</v>
      </c>
      <c r="B9461" s="104" t="inlineStr">
        <is>
          <t>2025/26</t>
        </is>
      </c>
      <c r="C9461" s="104" t="inlineStr">
        <is>
          <t>HC-104</t>
        </is>
      </c>
      <c r="D9461" s="104" t="inlineStr">
        <is>
          <t>Sud-Ouest</t>
        </is>
      </c>
      <c r="E9461" s="104" t="inlineStr">
        <is>
          <t>Livraison</t>
        </is>
      </c>
      <c r="F9461" s="104" t="n">
        <v>31</v>
      </c>
      <c r="G9461" s="159" t="n">
        <v>1852</v>
      </c>
      <c r="H9461" s="159" t="n">
        <v>4772</v>
      </c>
      <c r="I9461" s="160" t="n">
        <v>31665.02</v>
      </c>
      <c r="J9461" s="160" t="n">
        <v>1728.96</v>
      </c>
      <c r="K9461" s="160" t="n">
        <v>29936.06</v>
      </c>
      <c r="L9461" s="160" t="n">
        <v>9316.700000000001</v>
      </c>
    </row>
    <row r="9462">
      <c r="A9462" s="176" t="n">
        <v>46235</v>
      </c>
      <c r="B9462" s="104" t="inlineStr">
        <is>
          <t>2025/26</t>
        </is>
      </c>
      <c r="C9462" s="104" t="inlineStr">
        <is>
          <t>HC-104</t>
        </is>
      </c>
      <c r="D9462" s="104" t="inlineStr">
        <is>
          <t>Sud-Ouest</t>
        </is>
      </c>
      <c r="E9462" s="104" t="inlineStr">
        <is>
          <t>Sur place</t>
        </is>
      </c>
      <c r="F9462" s="104" t="n">
        <v>29</v>
      </c>
      <c r="G9462" s="159" t="n">
        <v>3109</v>
      </c>
      <c r="H9462" s="159" t="n">
        <v>7970</v>
      </c>
      <c r="I9462" s="160" t="n">
        <v>42258.16</v>
      </c>
      <c r="J9462" s="160" t="n">
        <v>1236.78</v>
      </c>
      <c r="K9462" s="160" t="n">
        <v>41021.38</v>
      </c>
      <c r="L9462" s="160" t="n">
        <v>12174.97</v>
      </c>
    </row>
    <row r="9463">
      <c r="A9463" s="176" t="n">
        <v>46235</v>
      </c>
      <c r="B9463" s="104" t="inlineStr">
        <is>
          <t>2025/26</t>
        </is>
      </c>
      <c r="C9463" s="104" t="inlineStr">
        <is>
          <t>HC-104</t>
        </is>
      </c>
      <c r="D9463" s="104" t="inlineStr">
        <is>
          <t>Sud-Ouest</t>
        </is>
      </c>
      <c r="E9463" s="104" t="inlineStr">
        <is>
          <t>À emporter</t>
        </is>
      </c>
      <c r="F9463" s="104" t="n">
        <v>31</v>
      </c>
      <c r="G9463" s="159" t="n">
        <v>2511</v>
      </c>
      <c r="H9463" s="159" t="n">
        <v>6555</v>
      </c>
      <c r="I9463" s="160" t="n">
        <v>31260.8</v>
      </c>
      <c r="J9463" s="160" t="n">
        <v>919.4</v>
      </c>
      <c r="K9463" s="160" t="n">
        <v>30341.4</v>
      </c>
      <c r="L9463" s="160" t="n">
        <v>9053.4</v>
      </c>
    </row>
    <row r="9464">
      <c r="A9464" s="176" t="n">
        <v>46235</v>
      </c>
      <c r="B9464" s="104" t="inlineStr">
        <is>
          <t>2025/26</t>
        </is>
      </c>
      <c r="C9464" s="104" t="inlineStr">
        <is>
          <t>HC-105</t>
        </is>
      </c>
      <c r="D9464" s="104" t="inlineStr">
        <is>
          <t>Île-de-France</t>
        </is>
      </c>
      <c r="E9464" s="104" t="inlineStr">
        <is>
          <t>Livraison</t>
        </is>
      </c>
      <c r="F9464" s="104" t="n">
        <v>31</v>
      </c>
      <c r="G9464" s="159" t="n">
        <v>3102</v>
      </c>
      <c r="H9464" s="159" t="n">
        <v>7989</v>
      </c>
      <c r="I9464" s="160" t="n">
        <v>51796.61</v>
      </c>
      <c r="J9464" s="160" t="n">
        <v>3034.07</v>
      </c>
      <c r="K9464" s="160" t="n">
        <v>48762.54</v>
      </c>
      <c r="L9464" s="160" t="n">
        <v>15072.85</v>
      </c>
    </row>
    <row r="9465">
      <c r="A9465" s="176" t="n">
        <v>46235</v>
      </c>
      <c r="B9465" s="104" t="inlineStr">
        <is>
          <t>2025/26</t>
        </is>
      </c>
      <c r="C9465" s="104" t="inlineStr">
        <is>
          <t>HC-105</t>
        </is>
      </c>
      <c r="D9465" s="104" t="inlineStr">
        <is>
          <t>Île-de-France</t>
        </is>
      </c>
      <c r="E9465" s="104" t="inlineStr">
        <is>
          <t>Sur place</t>
        </is>
      </c>
      <c r="F9465" s="104" t="n">
        <v>29</v>
      </c>
      <c r="G9465" s="159" t="n">
        <v>4747</v>
      </c>
      <c r="H9465" s="159" t="n">
        <v>11910</v>
      </c>
      <c r="I9465" s="160" t="n">
        <v>63830.29</v>
      </c>
      <c r="J9465" s="160" t="n">
        <v>1879.04</v>
      </c>
      <c r="K9465" s="160" t="n">
        <v>61951.25</v>
      </c>
      <c r="L9465" s="160" t="n">
        <v>18467.92</v>
      </c>
    </row>
    <row r="9466">
      <c r="A9466" s="176" t="n">
        <v>46235</v>
      </c>
      <c r="B9466" s="104" t="inlineStr">
        <is>
          <t>2025/26</t>
        </is>
      </c>
      <c r="C9466" s="104" t="inlineStr">
        <is>
          <t>HC-105</t>
        </is>
      </c>
      <c r="D9466" s="104" t="inlineStr">
        <is>
          <t>Île-de-France</t>
        </is>
      </c>
      <c r="E9466" s="104" t="inlineStr">
        <is>
          <t>À emporter</t>
        </is>
      </c>
      <c r="F9466" s="104" t="n">
        <v>31</v>
      </c>
      <c r="G9466" s="159" t="n">
        <v>3914</v>
      </c>
      <c r="H9466" s="159" t="n">
        <v>9869</v>
      </c>
      <c r="I9466" s="160" t="n">
        <v>48070.69</v>
      </c>
      <c r="J9466" s="160" t="n">
        <v>1431.56</v>
      </c>
      <c r="K9466" s="160" t="n">
        <v>46639.13</v>
      </c>
      <c r="L9466" s="160" t="n">
        <v>13934.12</v>
      </c>
    </row>
    <row r="9467">
      <c r="A9467" s="176" t="n">
        <v>46235</v>
      </c>
      <c r="B9467" s="104" t="inlineStr">
        <is>
          <t>2025/26</t>
        </is>
      </c>
      <c r="C9467" s="104" t="inlineStr">
        <is>
          <t>HC-106</t>
        </is>
      </c>
      <c r="D9467" s="104" t="inlineStr">
        <is>
          <t>Nord-Ouest</t>
        </is>
      </c>
      <c r="E9467" s="104" t="inlineStr">
        <is>
          <t>Livraison</t>
        </is>
      </c>
      <c r="F9467" s="104" t="n">
        <v>30</v>
      </c>
      <c r="G9467" s="159" t="n">
        <v>1964</v>
      </c>
      <c r="H9467" s="159" t="n">
        <v>4965</v>
      </c>
      <c r="I9467" s="160" t="n">
        <v>33486.56</v>
      </c>
      <c r="J9467" s="160" t="n">
        <v>1952.39</v>
      </c>
      <c r="K9467" s="160" t="n">
        <v>31534.17</v>
      </c>
      <c r="L9467" s="160" t="n">
        <v>9818.15</v>
      </c>
    </row>
    <row r="9468">
      <c r="A9468" s="176" t="n">
        <v>46235</v>
      </c>
      <c r="B9468" s="104" t="inlineStr">
        <is>
          <t>2025/26</t>
        </is>
      </c>
      <c r="C9468" s="104" t="inlineStr">
        <is>
          <t>HC-106</t>
        </is>
      </c>
      <c r="D9468" s="104" t="inlineStr">
        <is>
          <t>Nord-Ouest</t>
        </is>
      </c>
      <c r="E9468" s="104" t="inlineStr">
        <is>
          <t>Sur place</t>
        </is>
      </c>
      <c r="F9468" s="104" t="n">
        <v>30</v>
      </c>
      <c r="G9468" s="159" t="n">
        <v>3490</v>
      </c>
      <c r="H9468" s="159" t="n">
        <v>9175</v>
      </c>
      <c r="I9468" s="160" t="n">
        <v>47171.48</v>
      </c>
      <c r="J9468" s="160" t="n">
        <v>1406.87</v>
      </c>
      <c r="K9468" s="160" t="n">
        <v>45764.61</v>
      </c>
      <c r="L9468" s="160" t="n">
        <v>13725.37</v>
      </c>
    </row>
    <row r="9469">
      <c r="A9469" s="176" t="n">
        <v>46235</v>
      </c>
      <c r="B9469" s="104" t="inlineStr">
        <is>
          <t>2025/26</t>
        </is>
      </c>
      <c r="C9469" s="104" t="inlineStr">
        <is>
          <t>HC-106</t>
        </is>
      </c>
      <c r="D9469" s="104" t="inlineStr">
        <is>
          <t>Nord-Ouest</t>
        </is>
      </c>
      <c r="E9469" s="104" t="inlineStr">
        <is>
          <t>À emporter</t>
        </is>
      </c>
      <c r="F9469" s="104" t="n">
        <v>31</v>
      </c>
      <c r="G9469" s="159" t="n">
        <v>2769</v>
      </c>
      <c r="H9469" s="159" t="n">
        <v>7086</v>
      </c>
      <c r="I9469" s="160" t="n">
        <v>34377.65</v>
      </c>
      <c r="J9469" s="160" t="n">
        <v>1099.01</v>
      </c>
      <c r="K9469" s="160" t="n">
        <v>33278.64</v>
      </c>
      <c r="L9469" s="160" t="n">
        <v>9949.370000000001</v>
      </c>
    </row>
    <row r="9470">
      <c r="A9470" s="176" t="n">
        <v>46235</v>
      </c>
      <c r="B9470" s="104" t="inlineStr">
        <is>
          <t>2025/26</t>
        </is>
      </c>
      <c r="C9470" s="104" t="inlineStr">
        <is>
          <t>HC-107</t>
        </is>
      </c>
      <c r="D9470" s="104" t="inlineStr">
        <is>
          <t>Sud-Est</t>
        </is>
      </c>
      <c r="E9470" s="104" t="inlineStr">
        <is>
          <t>Livraison</t>
        </is>
      </c>
      <c r="F9470" s="104" t="n">
        <v>30</v>
      </c>
      <c r="G9470" s="159" t="n">
        <v>2300</v>
      </c>
      <c r="H9470" s="159" t="n">
        <v>5817</v>
      </c>
      <c r="I9470" s="160" t="n">
        <v>39350.07</v>
      </c>
      <c r="J9470" s="160" t="n">
        <v>2445.79</v>
      </c>
      <c r="K9470" s="160" t="n">
        <v>36904.28</v>
      </c>
      <c r="L9470" s="160" t="n">
        <v>11481.36</v>
      </c>
    </row>
    <row r="9471">
      <c r="A9471" s="176" t="n">
        <v>46235</v>
      </c>
      <c r="B9471" s="104" t="inlineStr">
        <is>
          <t>2025/26</t>
        </is>
      </c>
      <c r="C9471" s="104" t="inlineStr">
        <is>
          <t>HC-107</t>
        </is>
      </c>
      <c r="D9471" s="104" t="inlineStr">
        <is>
          <t>Sud-Est</t>
        </is>
      </c>
      <c r="E9471" s="104" t="inlineStr">
        <is>
          <t>Sur place</t>
        </is>
      </c>
      <c r="F9471" s="104" t="n">
        <v>31</v>
      </c>
      <c r="G9471" s="159" t="n">
        <v>4373</v>
      </c>
      <c r="H9471" s="159" t="n">
        <v>11232</v>
      </c>
      <c r="I9471" s="160" t="n">
        <v>58857.39</v>
      </c>
      <c r="J9471" s="160" t="n">
        <v>1794.13</v>
      </c>
      <c r="K9471" s="160" t="n">
        <v>57063.26</v>
      </c>
      <c r="L9471" s="160" t="n">
        <v>16876.82</v>
      </c>
    </row>
    <row r="9472">
      <c r="A9472" s="176" t="n">
        <v>46235</v>
      </c>
      <c r="B9472" s="104" t="inlineStr">
        <is>
          <t>2025/26</t>
        </is>
      </c>
      <c r="C9472" s="104" t="inlineStr">
        <is>
          <t>HC-107</t>
        </is>
      </c>
      <c r="D9472" s="104" t="inlineStr">
        <is>
          <t>Sud-Est</t>
        </is>
      </c>
      <c r="E9472" s="104" t="inlineStr">
        <is>
          <t>À emporter</t>
        </is>
      </c>
      <c r="F9472" s="104" t="n">
        <v>31</v>
      </c>
      <c r="G9472" s="159" t="n">
        <v>3411</v>
      </c>
      <c r="H9472" s="159" t="n">
        <v>8757</v>
      </c>
      <c r="I9472" s="160" t="n">
        <v>42298.59</v>
      </c>
      <c r="J9472" s="160" t="n">
        <v>1147.35</v>
      </c>
      <c r="K9472" s="160" t="n">
        <v>41151.24</v>
      </c>
      <c r="L9472" s="160" t="n">
        <v>12251.38</v>
      </c>
    </row>
    <row r="9473">
      <c r="A9473" s="176" t="n">
        <v>46235</v>
      </c>
      <c r="B9473" s="104" t="inlineStr">
        <is>
          <t>2025/26</t>
        </is>
      </c>
      <c r="C9473" s="104" t="inlineStr">
        <is>
          <t>HC-108</t>
        </is>
      </c>
      <c r="D9473" s="104" t="inlineStr">
        <is>
          <t>Sud-Ouest</t>
        </is>
      </c>
      <c r="E9473" s="104" t="inlineStr">
        <is>
          <t>Livraison</t>
        </is>
      </c>
      <c r="F9473" s="104" t="n">
        <v>30</v>
      </c>
      <c r="G9473" s="159" t="n">
        <v>1711</v>
      </c>
      <c r="H9473" s="159" t="n">
        <v>4296</v>
      </c>
      <c r="I9473" s="160" t="n">
        <v>29688.5</v>
      </c>
      <c r="J9473" s="160" t="n">
        <v>1870.56</v>
      </c>
      <c r="K9473" s="160" t="n">
        <v>27817.94</v>
      </c>
      <c r="L9473" s="160" t="n">
        <v>8707.48</v>
      </c>
    </row>
    <row r="9474">
      <c r="A9474" s="176" t="n">
        <v>46235</v>
      </c>
      <c r="B9474" s="104" t="inlineStr">
        <is>
          <t>2025/26</t>
        </is>
      </c>
      <c r="C9474" s="104" t="inlineStr">
        <is>
          <t>HC-108</t>
        </is>
      </c>
      <c r="D9474" s="104" t="inlineStr">
        <is>
          <t>Sud-Ouest</t>
        </is>
      </c>
      <c r="E9474" s="104" t="inlineStr">
        <is>
          <t>Sur place</t>
        </is>
      </c>
      <c r="F9474" s="104" t="n">
        <v>31</v>
      </c>
      <c r="G9474" s="159" t="n">
        <v>3286</v>
      </c>
      <c r="H9474" s="159" t="n">
        <v>8331</v>
      </c>
      <c r="I9474" s="160" t="n">
        <v>44143.63</v>
      </c>
      <c r="J9474" s="160" t="n">
        <v>1355.51</v>
      </c>
      <c r="K9474" s="160" t="n">
        <v>42788.12</v>
      </c>
      <c r="L9474" s="160" t="n">
        <v>12739.34</v>
      </c>
    </row>
    <row r="9475">
      <c r="A9475" s="176" t="n">
        <v>46235</v>
      </c>
      <c r="B9475" s="104" t="inlineStr">
        <is>
          <t>2025/26</t>
        </is>
      </c>
      <c r="C9475" s="104" t="inlineStr">
        <is>
          <t>HC-108</t>
        </is>
      </c>
      <c r="D9475" s="104" t="inlineStr">
        <is>
          <t>Sud-Ouest</t>
        </is>
      </c>
      <c r="E9475" s="104" t="inlineStr">
        <is>
          <t>À emporter</t>
        </is>
      </c>
      <c r="F9475" s="104" t="n">
        <v>31</v>
      </c>
      <c r="G9475" s="159" t="n">
        <v>2556</v>
      </c>
      <c r="H9475" s="159" t="n">
        <v>6527</v>
      </c>
      <c r="I9475" s="160" t="n">
        <v>31529.86</v>
      </c>
      <c r="J9475" s="160" t="n">
        <v>911.9400000000001</v>
      </c>
      <c r="K9475" s="160" t="n">
        <v>30617.92</v>
      </c>
      <c r="L9475" s="160" t="n">
        <v>9157.82</v>
      </c>
    </row>
    <row r="9476">
      <c r="A9476" s="176" t="n">
        <v>46235</v>
      </c>
      <c r="B9476" s="104" t="inlineStr">
        <is>
          <t>2025/26</t>
        </is>
      </c>
      <c r="C9476" s="104" t="inlineStr">
        <is>
          <t>HC-109</t>
        </is>
      </c>
      <c r="D9476" s="104" t="inlineStr">
        <is>
          <t>Île-de-France</t>
        </is>
      </c>
      <c r="E9476" s="104" t="inlineStr">
        <is>
          <t>Livraison</t>
        </is>
      </c>
      <c r="F9476" s="104" t="n">
        <v>31</v>
      </c>
      <c r="G9476" s="159" t="n">
        <v>1821</v>
      </c>
      <c r="H9476" s="159" t="n">
        <v>4656</v>
      </c>
      <c r="I9476" s="160" t="n">
        <v>31428.31</v>
      </c>
      <c r="J9476" s="160" t="n">
        <v>1904.02</v>
      </c>
      <c r="K9476" s="160" t="n">
        <v>29524.29</v>
      </c>
      <c r="L9476" s="160" t="n">
        <v>9127.870000000001</v>
      </c>
    </row>
    <row r="9477">
      <c r="A9477" s="176" t="n">
        <v>46235</v>
      </c>
      <c r="B9477" s="104" t="inlineStr">
        <is>
          <t>2025/26</t>
        </is>
      </c>
      <c r="C9477" s="104" t="inlineStr">
        <is>
          <t>HC-109</t>
        </is>
      </c>
      <c r="D9477" s="104" t="inlineStr">
        <is>
          <t>Île-de-France</t>
        </is>
      </c>
      <c r="E9477" s="104" t="inlineStr">
        <is>
          <t>Sur place</t>
        </is>
      </c>
      <c r="F9477" s="104" t="n">
        <v>31</v>
      </c>
      <c r="G9477" s="159" t="n">
        <v>3360</v>
      </c>
      <c r="H9477" s="159" t="n">
        <v>8412</v>
      </c>
      <c r="I9477" s="160" t="n">
        <v>45331.89</v>
      </c>
      <c r="J9477" s="160" t="n">
        <v>1278.67</v>
      </c>
      <c r="K9477" s="160" t="n">
        <v>44053.22</v>
      </c>
      <c r="L9477" s="160" t="n">
        <v>13142.19</v>
      </c>
    </row>
    <row r="9478">
      <c r="A9478" s="176" t="n">
        <v>46235</v>
      </c>
      <c r="B9478" s="104" t="inlineStr">
        <is>
          <t>2025/26</t>
        </is>
      </c>
      <c r="C9478" s="104" t="inlineStr">
        <is>
          <t>HC-109</t>
        </is>
      </c>
      <c r="D9478" s="104" t="inlineStr">
        <is>
          <t>Île-de-France</t>
        </is>
      </c>
      <c r="E9478" s="104" t="inlineStr">
        <is>
          <t>À emporter</t>
        </is>
      </c>
      <c r="F9478" s="104" t="n">
        <v>31</v>
      </c>
      <c r="G9478" s="159" t="n">
        <v>2603</v>
      </c>
      <c r="H9478" s="159" t="n">
        <v>6556</v>
      </c>
      <c r="I9478" s="160" t="n">
        <v>32167.36</v>
      </c>
      <c r="J9478" s="160" t="n">
        <v>959.88</v>
      </c>
      <c r="K9478" s="160" t="n">
        <v>31207.48</v>
      </c>
      <c r="L9478" s="160" t="n">
        <v>9311.65</v>
      </c>
    </row>
    <row r="9479">
      <c r="A9479" s="176" t="n">
        <v>46235</v>
      </c>
      <c r="B9479" s="104" t="inlineStr">
        <is>
          <t>2025/26</t>
        </is>
      </c>
      <c r="C9479" s="104" t="inlineStr">
        <is>
          <t>HC-110</t>
        </is>
      </c>
      <c r="D9479" s="104" t="inlineStr">
        <is>
          <t>Nord-Ouest</t>
        </is>
      </c>
      <c r="E9479" s="104" t="inlineStr">
        <is>
          <t>Livraison</t>
        </is>
      </c>
      <c r="F9479" s="104" t="n">
        <v>31</v>
      </c>
      <c r="G9479" s="159" t="n">
        <v>1434</v>
      </c>
      <c r="H9479" s="159" t="n">
        <v>3601</v>
      </c>
      <c r="I9479" s="160" t="n">
        <v>24467.59</v>
      </c>
      <c r="J9479" s="160" t="n">
        <v>1455.4</v>
      </c>
      <c r="K9479" s="160" t="n">
        <v>23012.19</v>
      </c>
      <c r="L9479" s="160" t="n">
        <v>7117.09</v>
      </c>
    </row>
    <row r="9480">
      <c r="A9480" s="176" t="n">
        <v>46235</v>
      </c>
      <c r="B9480" s="104" t="inlineStr">
        <is>
          <t>2025/26</t>
        </is>
      </c>
      <c r="C9480" s="104" t="inlineStr">
        <is>
          <t>HC-110</t>
        </is>
      </c>
      <c r="D9480" s="104" t="inlineStr">
        <is>
          <t>Nord-Ouest</t>
        </is>
      </c>
      <c r="E9480" s="104" t="inlineStr">
        <is>
          <t>Sur place</t>
        </is>
      </c>
      <c r="F9480" s="104" t="n">
        <v>30</v>
      </c>
      <c r="G9480" s="159" t="n">
        <v>2415</v>
      </c>
      <c r="H9480" s="159" t="n">
        <v>6108</v>
      </c>
      <c r="I9480" s="160" t="n">
        <v>32361.63</v>
      </c>
      <c r="J9480" s="160" t="n">
        <v>909.5700000000001</v>
      </c>
      <c r="K9480" s="160" t="n">
        <v>31452.06</v>
      </c>
      <c r="L9480" s="160" t="n">
        <v>9389.129999999999</v>
      </c>
    </row>
    <row r="9481">
      <c r="A9481" s="176" t="n">
        <v>46235</v>
      </c>
      <c r="B9481" s="104" t="inlineStr">
        <is>
          <t>2025/26</t>
        </is>
      </c>
      <c r="C9481" s="104" t="inlineStr">
        <is>
          <t>HC-110</t>
        </is>
      </c>
      <c r="D9481" s="104" t="inlineStr">
        <is>
          <t>Nord-Ouest</t>
        </is>
      </c>
      <c r="E9481" s="104" t="inlineStr">
        <is>
          <t>À emporter</t>
        </is>
      </c>
      <c r="F9481" s="104" t="n">
        <v>31</v>
      </c>
      <c r="G9481" s="159" t="n">
        <v>1967</v>
      </c>
      <c r="H9481" s="159" t="n">
        <v>4933</v>
      </c>
      <c r="I9481" s="160" t="n">
        <v>24355.42</v>
      </c>
      <c r="J9481" s="160" t="n">
        <v>773.96</v>
      </c>
      <c r="K9481" s="160" t="n">
        <v>23581.46</v>
      </c>
      <c r="L9481" s="160" t="n">
        <v>7019.08</v>
      </c>
    </row>
    <row r="9482">
      <c r="A9482" s="176" t="n">
        <v>46235</v>
      </c>
      <c r="B9482" s="104" t="inlineStr">
        <is>
          <t>2025/26</t>
        </is>
      </c>
      <c r="C9482" s="104" t="inlineStr">
        <is>
          <t>HC-111</t>
        </is>
      </c>
      <c r="D9482" s="104" t="inlineStr">
        <is>
          <t>Sud-Est</t>
        </is>
      </c>
      <c r="E9482" s="104" t="inlineStr">
        <is>
          <t>Livraison</t>
        </is>
      </c>
      <c r="F9482" s="104" t="n">
        <v>31</v>
      </c>
      <c r="G9482" s="159" t="n">
        <v>2245</v>
      </c>
      <c r="H9482" s="159" t="n">
        <v>5780</v>
      </c>
      <c r="I9482" s="160" t="n">
        <v>38390.62</v>
      </c>
      <c r="J9482" s="160" t="n">
        <v>2222.09</v>
      </c>
      <c r="K9482" s="160" t="n">
        <v>36168.53</v>
      </c>
      <c r="L9482" s="160" t="n">
        <v>11190.85</v>
      </c>
    </row>
    <row r="9483">
      <c r="A9483" s="176" t="n">
        <v>46235</v>
      </c>
      <c r="B9483" s="104" t="inlineStr">
        <is>
          <t>2025/26</t>
        </is>
      </c>
      <c r="C9483" s="104" t="inlineStr">
        <is>
          <t>HC-111</t>
        </is>
      </c>
      <c r="D9483" s="104" t="inlineStr">
        <is>
          <t>Sud-Est</t>
        </is>
      </c>
      <c r="E9483" s="104" t="inlineStr">
        <is>
          <t>Sur place</t>
        </is>
      </c>
      <c r="F9483" s="104" t="n">
        <v>31</v>
      </c>
      <c r="G9483" s="159" t="n">
        <v>4136</v>
      </c>
      <c r="H9483" s="159" t="n">
        <v>10231</v>
      </c>
      <c r="I9483" s="160" t="n">
        <v>55611.45</v>
      </c>
      <c r="J9483" s="160" t="n">
        <v>1653.2</v>
      </c>
      <c r="K9483" s="160" t="n">
        <v>53958.25</v>
      </c>
      <c r="L9483" s="160" t="n">
        <v>16057.3</v>
      </c>
    </row>
    <row r="9484">
      <c r="A9484" s="176" t="n">
        <v>46235</v>
      </c>
      <c r="B9484" s="104" t="inlineStr">
        <is>
          <t>2025/26</t>
        </is>
      </c>
      <c r="C9484" s="104" t="inlineStr">
        <is>
          <t>HC-111</t>
        </is>
      </c>
      <c r="D9484" s="104" t="inlineStr">
        <is>
          <t>Sud-Est</t>
        </is>
      </c>
      <c r="E9484" s="104" t="inlineStr">
        <is>
          <t>À emporter</t>
        </is>
      </c>
      <c r="F9484" s="104" t="n">
        <v>30</v>
      </c>
      <c r="G9484" s="159" t="n">
        <v>3073</v>
      </c>
      <c r="H9484" s="159" t="n">
        <v>7753</v>
      </c>
      <c r="I9484" s="160" t="n">
        <v>38334.9</v>
      </c>
      <c r="J9484" s="160" t="n">
        <v>1023.72</v>
      </c>
      <c r="K9484" s="160" t="n">
        <v>37311.18</v>
      </c>
      <c r="L9484" s="160" t="n">
        <v>11111.82</v>
      </c>
    </row>
    <row r="9485">
      <c r="A9485" s="176" t="n">
        <v>46235</v>
      </c>
      <c r="B9485" s="104" t="inlineStr">
        <is>
          <t>2025/26</t>
        </is>
      </c>
      <c r="C9485" s="104" t="inlineStr">
        <is>
          <t>HC-112</t>
        </is>
      </c>
      <c r="D9485" s="104" t="inlineStr">
        <is>
          <t>Sud-Ouest</t>
        </is>
      </c>
      <c r="E9485" s="104" t="inlineStr">
        <is>
          <t>Drive</t>
        </is>
      </c>
      <c r="F9485" s="104" t="n">
        <v>29</v>
      </c>
      <c r="G9485" s="159" t="n">
        <v>895</v>
      </c>
      <c r="H9485" s="159" t="n">
        <v>2221</v>
      </c>
      <c r="I9485" s="160" t="n">
        <v>12746.29</v>
      </c>
      <c r="J9485" s="160" t="n">
        <v>460.88</v>
      </c>
      <c r="K9485" s="160" t="n">
        <v>12285.41</v>
      </c>
      <c r="L9485" s="160" t="n">
        <v>3657.99</v>
      </c>
    </row>
    <row r="9486">
      <c r="A9486" s="176" t="n">
        <v>46235</v>
      </c>
      <c r="B9486" s="104" t="inlineStr">
        <is>
          <t>2025/26</t>
        </is>
      </c>
      <c r="C9486" s="104" t="inlineStr">
        <is>
          <t>HC-112</t>
        </is>
      </c>
      <c r="D9486" s="104" t="inlineStr">
        <is>
          <t>Sud-Ouest</t>
        </is>
      </c>
      <c r="E9486" s="104" t="inlineStr">
        <is>
          <t>Livraison</t>
        </is>
      </c>
      <c r="F9486" s="104" t="n">
        <v>30</v>
      </c>
      <c r="G9486" s="159" t="n">
        <v>1288</v>
      </c>
      <c r="H9486" s="159" t="n">
        <v>3285</v>
      </c>
      <c r="I9486" s="160" t="n">
        <v>22062.27</v>
      </c>
      <c r="J9486" s="160" t="n">
        <v>1245.43</v>
      </c>
      <c r="K9486" s="160" t="n">
        <v>20816.84</v>
      </c>
      <c r="L9486" s="160" t="n">
        <v>6421.03</v>
      </c>
    </row>
    <row r="9487">
      <c r="A9487" s="176" t="n">
        <v>46235</v>
      </c>
      <c r="B9487" s="104" t="inlineStr">
        <is>
          <t>2025/26</t>
        </is>
      </c>
      <c r="C9487" s="104" t="inlineStr">
        <is>
          <t>HC-112</t>
        </is>
      </c>
      <c r="D9487" s="104" t="inlineStr">
        <is>
          <t>Sud-Ouest</t>
        </is>
      </c>
      <c r="E9487" s="104" t="inlineStr">
        <is>
          <t>Sur place</t>
        </is>
      </c>
      <c r="F9487" s="104" t="n">
        <v>30</v>
      </c>
      <c r="G9487" s="159" t="n">
        <v>2246</v>
      </c>
      <c r="H9487" s="159" t="n">
        <v>5591</v>
      </c>
      <c r="I9487" s="160" t="n">
        <v>30344.81</v>
      </c>
      <c r="J9487" s="160" t="n">
        <v>826.71</v>
      </c>
      <c r="K9487" s="160" t="n">
        <v>29518.1</v>
      </c>
      <c r="L9487" s="160" t="n">
        <v>8801.43</v>
      </c>
    </row>
    <row r="9488">
      <c r="A9488" s="176" t="n">
        <v>46235</v>
      </c>
      <c r="B9488" s="104" t="inlineStr">
        <is>
          <t>2025/26</t>
        </is>
      </c>
      <c r="C9488" s="104" t="inlineStr">
        <is>
          <t>HC-112</t>
        </is>
      </c>
      <c r="D9488" s="104" t="inlineStr">
        <is>
          <t>Sud-Ouest</t>
        </is>
      </c>
      <c r="E9488" s="104" t="inlineStr">
        <is>
          <t>À emporter</t>
        </is>
      </c>
      <c r="F9488" s="104" t="n">
        <v>31</v>
      </c>
      <c r="G9488" s="159" t="n">
        <v>1796</v>
      </c>
      <c r="H9488" s="159" t="n">
        <v>4539</v>
      </c>
      <c r="I9488" s="160" t="n">
        <v>22063.07</v>
      </c>
      <c r="J9488" s="160" t="n">
        <v>624.02</v>
      </c>
      <c r="K9488" s="160" t="n">
        <v>21439.05</v>
      </c>
      <c r="L9488" s="160" t="n">
        <v>6365</v>
      </c>
    </row>
    <row r="9489">
      <c r="A9489" s="176" t="n">
        <v>46235</v>
      </c>
      <c r="B9489" s="104" t="inlineStr">
        <is>
          <t>2025/26</t>
        </is>
      </c>
      <c r="C9489" s="104" t="inlineStr">
        <is>
          <t>HC-113</t>
        </is>
      </c>
      <c r="D9489" s="104" t="inlineStr">
        <is>
          <t>Île-de-France</t>
        </is>
      </c>
      <c r="E9489" s="104" t="inlineStr">
        <is>
          <t>Drive</t>
        </is>
      </c>
      <c r="F9489" s="104" t="n">
        <v>30</v>
      </c>
      <c r="G9489" s="159" t="n">
        <v>1162</v>
      </c>
      <c r="H9489" s="159" t="n">
        <v>2890</v>
      </c>
      <c r="I9489" s="160" t="n">
        <v>16433.3</v>
      </c>
      <c r="J9489" s="160" t="n">
        <v>482.68</v>
      </c>
      <c r="K9489" s="160" t="n">
        <v>15950.62</v>
      </c>
      <c r="L9489" s="160" t="n">
        <v>4768.79</v>
      </c>
    </row>
    <row r="9490">
      <c r="A9490" s="176" t="n">
        <v>46235</v>
      </c>
      <c r="B9490" s="104" t="inlineStr">
        <is>
          <t>2025/26</t>
        </is>
      </c>
      <c r="C9490" s="104" t="inlineStr">
        <is>
          <t>HC-113</t>
        </is>
      </c>
      <c r="D9490" s="104" t="inlineStr">
        <is>
          <t>Île-de-France</t>
        </is>
      </c>
      <c r="E9490" s="104" t="inlineStr">
        <is>
          <t>Livraison</t>
        </is>
      </c>
      <c r="F9490" s="104" t="n">
        <v>31</v>
      </c>
      <c r="G9490" s="159" t="n">
        <v>1722</v>
      </c>
      <c r="H9490" s="159" t="n">
        <v>4366</v>
      </c>
      <c r="I9490" s="160" t="n">
        <v>29116.03</v>
      </c>
      <c r="J9490" s="160" t="n">
        <v>1616.48</v>
      </c>
      <c r="K9490" s="160" t="n">
        <v>27499.55</v>
      </c>
      <c r="L9490" s="160" t="n">
        <v>8457.02</v>
      </c>
    </row>
    <row r="9491">
      <c r="A9491" s="176" t="n">
        <v>46235</v>
      </c>
      <c r="B9491" s="104" t="inlineStr">
        <is>
          <t>2025/26</t>
        </is>
      </c>
      <c r="C9491" s="104" t="inlineStr">
        <is>
          <t>HC-113</t>
        </is>
      </c>
      <c r="D9491" s="104" t="inlineStr">
        <is>
          <t>Île-de-France</t>
        </is>
      </c>
      <c r="E9491" s="104" t="inlineStr">
        <is>
          <t>Sur place</t>
        </is>
      </c>
      <c r="F9491" s="104" t="n">
        <v>30</v>
      </c>
      <c r="G9491" s="159" t="n">
        <v>2724</v>
      </c>
      <c r="H9491" s="159" t="n">
        <v>7022</v>
      </c>
      <c r="I9491" s="160" t="n">
        <v>36558.17</v>
      </c>
      <c r="J9491" s="160" t="n">
        <v>1195.72</v>
      </c>
      <c r="K9491" s="160" t="n">
        <v>35362.45</v>
      </c>
      <c r="L9491" s="160" t="n">
        <v>10537.79</v>
      </c>
    </row>
    <row r="9492">
      <c r="A9492" s="176" t="n">
        <v>46235</v>
      </c>
      <c r="B9492" s="104" t="inlineStr">
        <is>
          <t>2025/26</t>
        </is>
      </c>
      <c r="C9492" s="104" t="inlineStr">
        <is>
          <t>HC-113</t>
        </is>
      </c>
      <c r="D9492" s="104" t="inlineStr">
        <is>
          <t>Île-de-France</t>
        </is>
      </c>
      <c r="E9492" s="104" t="inlineStr">
        <is>
          <t>À emporter</t>
        </is>
      </c>
      <c r="F9492" s="104" t="n">
        <v>30</v>
      </c>
      <c r="G9492" s="159" t="n">
        <v>2149</v>
      </c>
      <c r="H9492" s="159" t="n">
        <v>5622</v>
      </c>
      <c r="I9492" s="160" t="n">
        <v>27117.67</v>
      </c>
      <c r="J9492" s="160" t="n">
        <v>868.96</v>
      </c>
      <c r="K9492" s="160" t="n">
        <v>26248.71</v>
      </c>
      <c r="L9492" s="160" t="n">
        <v>7882.28</v>
      </c>
    </row>
    <row r="9493">
      <c r="A9493" s="176" t="n">
        <v>46235</v>
      </c>
      <c r="B9493" s="104" t="inlineStr">
        <is>
          <t>2025/26</t>
        </is>
      </c>
      <c r="C9493" s="104" t="inlineStr">
        <is>
          <t>HC-114</t>
        </is>
      </c>
      <c r="D9493" s="104" t="inlineStr">
        <is>
          <t>Nord-Ouest</t>
        </is>
      </c>
      <c r="E9493" s="104" t="inlineStr">
        <is>
          <t>Drive</t>
        </is>
      </c>
      <c r="F9493" s="104" t="n">
        <v>31</v>
      </c>
      <c r="G9493" s="159" t="n">
        <v>832</v>
      </c>
      <c r="H9493" s="159" t="n">
        <v>2101</v>
      </c>
      <c r="I9493" s="160" t="n">
        <v>12028.08</v>
      </c>
      <c r="J9493" s="160" t="n">
        <v>361.21</v>
      </c>
      <c r="K9493" s="160" t="n">
        <v>11666.87</v>
      </c>
      <c r="L9493" s="160" t="n">
        <v>3477.2</v>
      </c>
    </row>
    <row r="9494">
      <c r="A9494" s="176" t="n">
        <v>46235</v>
      </c>
      <c r="B9494" s="104" t="inlineStr">
        <is>
          <t>2025/26</t>
        </is>
      </c>
      <c r="C9494" s="104" t="inlineStr">
        <is>
          <t>HC-114</t>
        </is>
      </c>
      <c r="D9494" s="104" t="inlineStr">
        <is>
          <t>Nord-Ouest</t>
        </is>
      </c>
      <c r="E9494" s="104" t="inlineStr">
        <is>
          <t>Livraison</t>
        </is>
      </c>
      <c r="F9494" s="104" t="n">
        <v>31</v>
      </c>
      <c r="G9494" s="159" t="n">
        <v>1087</v>
      </c>
      <c r="H9494" s="159" t="n">
        <v>2707</v>
      </c>
      <c r="I9494" s="160" t="n">
        <v>18709.57</v>
      </c>
      <c r="J9494" s="160" t="n">
        <v>1206.34</v>
      </c>
      <c r="K9494" s="160" t="n">
        <v>17503.23</v>
      </c>
      <c r="L9494" s="160" t="n">
        <v>5484.85</v>
      </c>
    </row>
    <row r="9495">
      <c r="A9495" s="176" t="n">
        <v>46235</v>
      </c>
      <c r="B9495" s="104" t="inlineStr">
        <is>
          <t>2025/26</t>
        </is>
      </c>
      <c r="C9495" s="104" t="inlineStr">
        <is>
          <t>HC-114</t>
        </is>
      </c>
      <c r="D9495" s="104" t="inlineStr">
        <is>
          <t>Nord-Ouest</t>
        </is>
      </c>
      <c r="E9495" s="104" t="inlineStr">
        <is>
          <t>Sur place</t>
        </is>
      </c>
      <c r="F9495" s="104" t="n">
        <v>31</v>
      </c>
      <c r="G9495" s="159" t="n">
        <v>1973</v>
      </c>
      <c r="H9495" s="159" t="n">
        <v>5152</v>
      </c>
      <c r="I9495" s="160" t="n">
        <v>26597.75</v>
      </c>
      <c r="J9495" s="160" t="n">
        <v>884.52</v>
      </c>
      <c r="K9495" s="160" t="n">
        <v>25713.23</v>
      </c>
      <c r="L9495" s="160" t="n">
        <v>7710.86</v>
      </c>
    </row>
    <row r="9496">
      <c r="A9496" s="176" t="n">
        <v>46235</v>
      </c>
      <c r="B9496" s="104" t="inlineStr">
        <is>
          <t>2025/26</t>
        </is>
      </c>
      <c r="C9496" s="104" t="inlineStr">
        <is>
          <t>HC-114</t>
        </is>
      </c>
      <c r="D9496" s="104" t="inlineStr">
        <is>
          <t>Nord-Ouest</t>
        </is>
      </c>
      <c r="E9496" s="104" t="inlineStr">
        <is>
          <t>À emporter</t>
        </is>
      </c>
      <c r="F9496" s="104" t="n">
        <v>31</v>
      </c>
      <c r="G9496" s="159" t="n">
        <v>1552</v>
      </c>
      <c r="H9496" s="159" t="n">
        <v>4015</v>
      </c>
      <c r="I9496" s="160" t="n">
        <v>19255.1</v>
      </c>
      <c r="J9496" s="160" t="n">
        <v>541.6900000000001</v>
      </c>
      <c r="K9496" s="160" t="n">
        <v>18713.41</v>
      </c>
      <c r="L9496" s="160" t="n">
        <v>5592.13</v>
      </c>
    </row>
    <row r="9497">
      <c r="A9497" s="176" t="n">
        <v>46235</v>
      </c>
      <c r="B9497" s="104" t="inlineStr">
        <is>
          <t>2025/26</t>
        </is>
      </c>
      <c r="C9497" s="104" t="inlineStr">
        <is>
          <t>HC-115</t>
        </is>
      </c>
      <c r="D9497" s="104" t="inlineStr">
        <is>
          <t>Sud-Est</t>
        </is>
      </c>
      <c r="E9497" s="104" t="inlineStr">
        <is>
          <t>Livraison</t>
        </is>
      </c>
      <c r="F9497" s="104" t="n">
        <v>30</v>
      </c>
      <c r="G9497" s="159" t="n">
        <v>1857</v>
      </c>
      <c r="H9497" s="159" t="n">
        <v>4762</v>
      </c>
      <c r="I9497" s="160" t="n">
        <v>32372.74</v>
      </c>
      <c r="J9497" s="160" t="n">
        <v>1939.73</v>
      </c>
      <c r="K9497" s="160" t="n">
        <v>30433.01</v>
      </c>
      <c r="L9497" s="160" t="n">
        <v>12809.39</v>
      </c>
    </row>
    <row r="9498">
      <c r="A9498" s="176" t="n">
        <v>46235</v>
      </c>
      <c r="B9498" s="104" t="inlineStr">
        <is>
          <t>2025/26</t>
        </is>
      </c>
      <c r="C9498" s="104" t="inlineStr">
        <is>
          <t>HC-115</t>
        </is>
      </c>
      <c r="D9498" s="104" t="inlineStr">
        <is>
          <t>Sud-Est</t>
        </is>
      </c>
      <c r="E9498" s="104" t="inlineStr">
        <is>
          <t>Sur place</t>
        </is>
      </c>
      <c r="F9498" s="104" t="n">
        <v>31</v>
      </c>
      <c r="G9498" s="159" t="n">
        <v>3540</v>
      </c>
      <c r="H9498" s="159" t="n">
        <v>8895</v>
      </c>
      <c r="I9498" s="160" t="n">
        <v>48060.59</v>
      </c>
      <c r="J9498" s="160" t="n">
        <v>1320.68</v>
      </c>
      <c r="K9498" s="160" t="n">
        <v>46739.91</v>
      </c>
      <c r="L9498" s="160" t="n">
        <v>19100.69</v>
      </c>
    </row>
    <row r="9499">
      <c r="A9499" s="176" t="n">
        <v>46235</v>
      </c>
      <c r="B9499" s="104" t="inlineStr">
        <is>
          <t>2025/26</t>
        </is>
      </c>
      <c r="C9499" s="104" t="inlineStr">
        <is>
          <t>HC-115</t>
        </is>
      </c>
      <c r="D9499" s="104" t="inlineStr">
        <is>
          <t>Sud-Est</t>
        </is>
      </c>
      <c r="E9499" s="104" t="inlineStr">
        <is>
          <t>À emporter</t>
        </is>
      </c>
      <c r="F9499" s="104" t="n">
        <v>31</v>
      </c>
      <c r="G9499" s="159" t="n">
        <v>2769</v>
      </c>
      <c r="H9499" s="159" t="n">
        <v>6932</v>
      </c>
      <c r="I9499" s="160" t="n">
        <v>34293.86</v>
      </c>
      <c r="J9499" s="160" t="n">
        <v>970.51</v>
      </c>
      <c r="K9499" s="160" t="n">
        <v>33323.35</v>
      </c>
      <c r="L9499" s="160" t="n">
        <v>13540.21</v>
      </c>
    </row>
    <row r="9500">
      <c r="A9500" s="176" t="n">
        <v>46235</v>
      </c>
      <c r="B9500" s="104" t="inlineStr">
        <is>
          <t>2025/26</t>
        </is>
      </c>
      <c r="C9500" s="104" t="inlineStr">
        <is>
          <t>HC-116</t>
        </is>
      </c>
      <c r="D9500" s="104" t="inlineStr">
        <is>
          <t>Sud-Ouest</t>
        </is>
      </c>
      <c r="E9500" s="104" t="inlineStr">
        <is>
          <t>Livraison</t>
        </is>
      </c>
      <c r="F9500" s="104" t="n">
        <v>31</v>
      </c>
      <c r="G9500" s="159" t="n">
        <v>2172</v>
      </c>
      <c r="H9500" s="159" t="n">
        <v>5566</v>
      </c>
      <c r="I9500" s="160" t="n">
        <v>36874.99</v>
      </c>
      <c r="J9500" s="160" t="n">
        <v>2137.11</v>
      </c>
      <c r="K9500" s="160" t="n">
        <v>34737.88</v>
      </c>
      <c r="L9500" s="160" t="n">
        <v>10722.31</v>
      </c>
    </row>
    <row r="9501">
      <c r="A9501" s="176" t="n">
        <v>46235</v>
      </c>
      <c r="B9501" s="104" t="inlineStr">
        <is>
          <t>2025/26</t>
        </is>
      </c>
      <c r="C9501" s="104" t="inlineStr">
        <is>
          <t>HC-116</t>
        </is>
      </c>
      <c r="D9501" s="104" t="inlineStr">
        <is>
          <t>Sud-Ouest</t>
        </is>
      </c>
      <c r="E9501" s="104" t="inlineStr">
        <is>
          <t>Sur place</t>
        </is>
      </c>
      <c r="F9501" s="104" t="n">
        <v>31</v>
      </c>
      <c r="G9501" s="159" t="n">
        <v>3894</v>
      </c>
      <c r="H9501" s="159" t="n">
        <v>9372</v>
      </c>
      <c r="I9501" s="160" t="n">
        <v>52712.2</v>
      </c>
      <c r="J9501" s="160" t="n">
        <v>1548.1</v>
      </c>
      <c r="K9501" s="160" t="n">
        <v>51164.1</v>
      </c>
      <c r="L9501" s="160" t="n">
        <v>15213.19</v>
      </c>
    </row>
    <row r="9502">
      <c r="A9502" s="176" t="n">
        <v>46235</v>
      </c>
      <c r="B9502" s="104" t="inlineStr">
        <is>
          <t>2025/26</t>
        </is>
      </c>
      <c r="C9502" s="104" t="inlineStr">
        <is>
          <t>HC-116</t>
        </is>
      </c>
      <c r="D9502" s="104" t="inlineStr">
        <is>
          <t>Sud-Ouest</t>
        </is>
      </c>
      <c r="E9502" s="104" t="inlineStr">
        <is>
          <t>À emporter</t>
        </is>
      </c>
      <c r="F9502" s="104" t="n">
        <v>30</v>
      </c>
      <c r="G9502" s="159" t="n">
        <v>2992</v>
      </c>
      <c r="H9502" s="159" t="n">
        <v>7671</v>
      </c>
      <c r="I9502" s="160" t="n">
        <v>36828.02</v>
      </c>
      <c r="J9502" s="160" t="n">
        <v>1152.92</v>
      </c>
      <c r="K9502" s="160" t="n">
        <v>35675.1</v>
      </c>
      <c r="L9502" s="160" t="n">
        <v>10595.92</v>
      </c>
    </row>
    <row r="9503">
      <c r="A9503" s="176" t="n">
        <v>46235</v>
      </c>
      <c r="B9503" s="104" t="inlineStr">
        <is>
          <t>2025/26</t>
        </is>
      </c>
      <c r="C9503" s="104" t="inlineStr">
        <is>
          <t>HC-117</t>
        </is>
      </c>
      <c r="D9503" s="104" t="inlineStr">
        <is>
          <t>Île-de-France</t>
        </is>
      </c>
      <c r="E9503" s="104" t="inlineStr">
        <is>
          <t>Drive</t>
        </is>
      </c>
      <c r="F9503" s="104" t="n">
        <v>31</v>
      </c>
      <c r="G9503" s="159" t="n">
        <v>1016</v>
      </c>
      <c r="H9503" s="159" t="n">
        <v>2562</v>
      </c>
      <c r="I9503" s="160" t="n">
        <v>14538.88</v>
      </c>
      <c r="J9503" s="160" t="n">
        <v>444.88</v>
      </c>
      <c r="K9503" s="160" t="n">
        <v>14094</v>
      </c>
      <c r="L9503" s="160" t="n">
        <v>4180.08</v>
      </c>
    </row>
    <row r="9504">
      <c r="A9504" s="176" t="n">
        <v>46235</v>
      </c>
      <c r="B9504" s="104" t="inlineStr">
        <is>
          <t>2025/26</t>
        </is>
      </c>
      <c r="C9504" s="104" t="inlineStr">
        <is>
          <t>HC-117</t>
        </is>
      </c>
      <c r="D9504" s="104" t="inlineStr">
        <is>
          <t>Île-de-France</t>
        </is>
      </c>
      <c r="E9504" s="104" t="inlineStr">
        <is>
          <t>Livraison</t>
        </is>
      </c>
      <c r="F9504" s="104" t="n">
        <v>31</v>
      </c>
      <c r="G9504" s="159" t="n">
        <v>1439</v>
      </c>
      <c r="H9504" s="159" t="n">
        <v>3765</v>
      </c>
      <c r="I9504" s="160" t="n">
        <v>24033.3</v>
      </c>
      <c r="J9504" s="160" t="n">
        <v>1311.12</v>
      </c>
      <c r="K9504" s="160" t="n">
        <v>22722.18</v>
      </c>
      <c r="L9504" s="160" t="n">
        <v>6946.17</v>
      </c>
    </row>
    <row r="9505">
      <c r="A9505" s="176" t="n">
        <v>46235</v>
      </c>
      <c r="B9505" s="104" t="inlineStr">
        <is>
          <t>2025/26</t>
        </is>
      </c>
      <c r="C9505" s="104" t="inlineStr">
        <is>
          <t>HC-117</t>
        </is>
      </c>
      <c r="D9505" s="104" t="inlineStr">
        <is>
          <t>Île-de-France</t>
        </is>
      </c>
      <c r="E9505" s="104" t="inlineStr">
        <is>
          <t>Sur place</t>
        </is>
      </c>
      <c r="F9505" s="104" t="n">
        <v>30</v>
      </c>
      <c r="G9505" s="159" t="n">
        <v>2347</v>
      </c>
      <c r="H9505" s="159" t="n">
        <v>6045</v>
      </c>
      <c r="I9505" s="160" t="n">
        <v>31545.31</v>
      </c>
      <c r="J9505" s="160" t="n">
        <v>1013.12</v>
      </c>
      <c r="K9505" s="160" t="n">
        <v>30532.19</v>
      </c>
      <c r="L9505" s="160" t="n">
        <v>9060.959999999999</v>
      </c>
    </row>
    <row r="9506">
      <c r="A9506" s="176" t="n">
        <v>46235</v>
      </c>
      <c r="B9506" s="104" t="inlineStr">
        <is>
          <t>2025/26</t>
        </is>
      </c>
      <c r="C9506" s="104" t="inlineStr">
        <is>
          <t>HC-117</t>
        </is>
      </c>
      <c r="D9506" s="104" t="inlineStr">
        <is>
          <t>Île-de-France</t>
        </is>
      </c>
      <c r="E9506" s="104" t="inlineStr">
        <is>
          <t>À emporter</t>
        </is>
      </c>
      <c r="F9506" s="104" t="n">
        <v>30</v>
      </c>
      <c r="G9506" s="159" t="n">
        <v>1864</v>
      </c>
      <c r="H9506" s="159" t="n">
        <v>4677</v>
      </c>
      <c r="I9506" s="160" t="n">
        <v>22900.56</v>
      </c>
      <c r="J9506" s="160" t="n">
        <v>599.45</v>
      </c>
      <c r="K9506" s="160" t="n">
        <v>22301.11</v>
      </c>
      <c r="L9506" s="160" t="n">
        <v>6651.08</v>
      </c>
    </row>
    <row r="9507">
      <c r="A9507" s="176" t="n">
        <v>46235</v>
      </c>
      <c r="B9507" s="104" t="inlineStr">
        <is>
          <t>2025/26</t>
        </is>
      </c>
      <c r="C9507" s="104" t="inlineStr">
        <is>
          <t>HC-118</t>
        </is>
      </c>
      <c r="D9507" s="104" t="inlineStr">
        <is>
          <t>Nord-Ouest</t>
        </is>
      </c>
      <c r="E9507" s="104" t="inlineStr">
        <is>
          <t>Livraison</t>
        </is>
      </c>
      <c r="F9507" s="104" t="n">
        <v>31</v>
      </c>
      <c r="G9507" s="159" t="n">
        <v>2551</v>
      </c>
      <c r="H9507" s="159" t="n">
        <v>6446</v>
      </c>
      <c r="I9507" s="160" t="n">
        <v>43730.13</v>
      </c>
      <c r="J9507" s="160" t="n">
        <v>2665.18</v>
      </c>
      <c r="K9507" s="160" t="n">
        <v>41064.95</v>
      </c>
      <c r="L9507" s="160" t="n">
        <v>12803.1</v>
      </c>
    </row>
    <row r="9508">
      <c r="A9508" s="176" t="n">
        <v>46235</v>
      </c>
      <c r="B9508" s="104" t="inlineStr">
        <is>
          <t>2025/26</t>
        </is>
      </c>
      <c r="C9508" s="104" t="inlineStr">
        <is>
          <t>HC-118</t>
        </is>
      </c>
      <c r="D9508" s="104" t="inlineStr">
        <is>
          <t>Nord-Ouest</t>
        </is>
      </c>
      <c r="E9508" s="104" t="inlineStr">
        <is>
          <t>Sur place</t>
        </is>
      </c>
      <c r="F9508" s="104" t="n">
        <v>30</v>
      </c>
      <c r="G9508" s="159" t="n">
        <v>4611</v>
      </c>
      <c r="H9508" s="159" t="n">
        <v>11721</v>
      </c>
      <c r="I9508" s="160" t="n">
        <v>62393.5</v>
      </c>
      <c r="J9508" s="160" t="n">
        <v>1950.19</v>
      </c>
      <c r="K9508" s="160" t="n">
        <v>60443.31</v>
      </c>
      <c r="L9508" s="160" t="n">
        <v>18077.46</v>
      </c>
    </row>
    <row r="9509">
      <c r="A9509" s="176" t="n">
        <v>46235</v>
      </c>
      <c r="B9509" s="104" t="inlineStr">
        <is>
          <t>2025/26</t>
        </is>
      </c>
      <c r="C9509" s="104" t="inlineStr">
        <is>
          <t>HC-118</t>
        </is>
      </c>
      <c r="D9509" s="104" t="inlineStr">
        <is>
          <t>Nord-Ouest</t>
        </is>
      </c>
      <c r="E9509" s="104" t="inlineStr">
        <is>
          <t>À emporter</t>
        </is>
      </c>
      <c r="F9509" s="104" t="n">
        <v>31</v>
      </c>
      <c r="G9509" s="159" t="n">
        <v>3722</v>
      </c>
      <c r="H9509" s="159" t="n">
        <v>9181</v>
      </c>
      <c r="I9509" s="160" t="n">
        <v>46375</v>
      </c>
      <c r="J9509" s="160" t="n">
        <v>1502.16</v>
      </c>
      <c r="K9509" s="160" t="n">
        <v>44872.84</v>
      </c>
      <c r="L9509" s="160" t="n">
        <v>13396.89</v>
      </c>
    </row>
    <row r="9510">
      <c r="A9510" s="176" t="n">
        <v>46235</v>
      </c>
      <c r="B9510" s="104" t="inlineStr">
        <is>
          <t>2025/26</t>
        </is>
      </c>
      <c r="C9510" s="104" t="inlineStr">
        <is>
          <t>HC-119</t>
        </is>
      </c>
      <c r="D9510" s="104" t="inlineStr">
        <is>
          <t>Sud-Est</t>
        </is>
      </c>
      <c r="E9510" s="104" t="inlineStr">
        <is>
          <t>Livraison</t>
        </is>
      </c>
      <c r="F9510" s="104" t="n">
        <v>30</v>
      </c>
      <c r="G9510" s="159" t="n">
        <v>1644</v>
      </c>
      <c r="H9510" s="159" t="n">
        <v>4204</v>
      </c>
      <c r="I9510" s="160" t="n">
        <v>27969.45</v>
      </c>
      <c r="J9510" s="160" t="n">
        <v>1682.82</v>
      </c>
      <c r="K9510" s="160" t="n">
        <v>26286.63</v>
      </c>
      <c r="L9510" s="160" t="n">
        <v>8125.91</v>
      </c>
    </row>
    <row r="9511">
      <c r="A9511" s="176" t="n">
        <v>46235</v>
      </c>
      <c r="B9511" s="104" t="inlineStr">
        <is>
          <t>2025/26</t>
        </is>
      </c>
      <c r="C9511" s="104" t="inlineStr">
        <is>
          <t>HC-119</t>
        </is>
      </c>
      <c r="D9511" s="104" t="inlineStr">
        <is>
          <t>Sud-Est</t>
        </is>
      </c>
      <c r="E9511" s="104" t="inlineStr">
        <is>
          <t>Sur place</t>
        </is>
      </c>
      <c r="F9511" s="104" t="n">
        <v>30</v>
      </c>
      <c r="G9511" s="159" t="n">
        <v>2902</v>
      </c>
      <c r="H9511" s="159" t="n">
        <v>7381</v>
      </c>
      <c r="I9511" s="160" t="n">
        <v>39057.86</v>
      </c>
      <c r="J9511" s="160" t="n">
        <v>1123.87</v>
      </c>
      <c r="K9511" s="160" t="n">
        <v>37933.99</v>
      </c>
      <c r="L9511" s="160" t="n">
        <v>11307.68</v>
      </c>
    </row>
    <row r="9512">
      <c r="A9512" s="176" t="n">
        <v>46235</v>
      </c>
      <c r="B9512" s="104" t="inlineStr">
        <is>
          <t>2025/26</t>
        </is>
      </c>
      <c r="C9512" s="104" t="inlineStr">
        <is>
          <t>HC-119</t>
        </is>
      </c>
      <c r="D9512" s="104" t="inlineStr">
        <is>
          <t>Sud-Est</t>
        </is>
      </c>
      <c r="E9512" s="104" t="inlineStr">
        <is>
          <t>À emporter</t>
        </is>
      </c>
      <c r="F9512" s="104" t="n">
        <v>31</v>
      </c>
      <c r="G9512" s="159" t="n">
        <v>2317</v>
      </c>
      <c r="H9512" s="159" t="n">
        <v>5988</v>
      </c>
      <c r="I9512" s="160" t="n">
        <v>28814.7</v>
      </c>
      <c r="J9512" s="160" t="n">
        <v>1013.6</v>
      </c>
      <c r="K9512" s="160" t="n">
        <v>27801.1</v>
      </c>
      <c r="L9512" s="160" t="n">
        <v>8256.09</v>
      </c>
    </row>
    <row r="9513">
      <c r="A9513" s="176" t="n">
        <v>46235</v>
      </c>
      <c r="B9513" s="104" t="inlineStr">
        <is>
          <t>2025/26</t>
        </is>
      </c>
      <c r="C9513" s="104" t="inlineStr">
        <is>
          <t>HC-120</t>
        </is>
      </c>
      <c r="D9513" s="104" t="inlineStr">
        <is>
          <t>Sud-Ouest</t>
        </is>
      </c>
      <c r="E9513" s="104" t="inlineStr">
        <is>
          <t>Drive</t>
        </is>
      </c>
      <c r="F9513" s="104" t="n">
        <v>30</v>
      </c>
      <c r="G9513" s="159" t="n">
        <v>941</v>
      </c>
      <c r="H9513" s="159" t="n">
        <v>2445</v>
      </c>
      <c r="I9513" s="160" t="n">
        <v>13485.18</v>
      </c>
      <c r="J9513" s="160" t="n">
        <v>386.46</v>
      </c>
      <c r="K9513" s="160" t="n">
        <v>13098.72</v>
      </c>
      <c r="L9513" s="160" t="n">
        <v>3922.4</v>
      </c>
    </row>
    <row r="9514">
      <c r="A9514" s="176" t="n">
        <v>46235</v>
      </c>
      <c r="B9514" s="104" t="inlineStr">
        <is>
          <t>2025/26</t>
        </is>
      </c>
      <c r="C9514" s="104" t="inlineStr">
        <is>
          <t>HC-120</t>
        </is>
      </c>
      <c r="D9514" s="104" t="inlineStr">
        <is>
          <t>Sud-Ouest</t>
        </is>
      </c>
      <c r="E9514" s="104" t="inlineStr">
        <is>
          <t>Livraison</t>
        </is>
      </c>
      <c r="F9514" s="104" t="n">
        <v>31</v>
      </c>
      <c r="G9514" s="159" t="n">
        <v>1297</v>
      </c>
      <c r="H9514" s="159" t="n">
        <v>3397</v>
      </c>
      <c r="I9514" s="160" t="n">
        <v>22359.87</v>
      </c>
      <c r="J9514" s="160" t="n">
        <v>1326.18</v>
      </c>
      <c r="K9514" s="160" t="n">
        <v>21033.69</v>
      </c>
      <c r="L9514" s="160" t="n">
        <v>6553.77</v>
      </c>
    </row>
    <row r="9515">
      <c r="A9515" s="176" t="n">
        <v>46235</v>
      </c>
      <c r="B9515" s="104" t="inlineStr">
        <is>
          <t>2025/26</t>
        </is>
      </c>
      <c r="C9515" s="104" t="inlineStr">
        <is>
          <t>HC-120</t>
        </is>
      </c>
      <c r="D9515" s="104" t="inlineStr">
        <is>
          <t>Sud-Ouest</t>
        </is>
      </c>
      <c r="E9515" s="104" t="inlineStr">
        <is>
          <t>Sur place</t>
        </is>
      </c>
      <c r="F9515" s="104" t="n">
        <v>31</v>
      </c>
      <c r="G9515" s="159" t="n">
        <v>2377</v>
      </c>
      <c r="H9515" s="159" t="n">
        <v>6114</v>
      </c>
      <c r="I9515" s="160" t="n">
        <v>32009.6</v>
      </c>
      <c r="J9515" s="160" t="n">
        <v>996</v>
      </c>
      <c r="K9515" s="160" t="n">
        <v>31013.6</v>
      </c>
      <c r="L9515" s="160" t="n">
        <v>9249.190000000001</v>
      </c>
    </row>
    <row r="9516">
      <c r="A9516" s="176" t="n">
        <v>46235</v>
      </c>
      <c r="B9516" s="104" t="inlineStr">
        <is>
          <t>2025/26</t>
        </is>
      </c>
      <c r="C9516" s="104" t="inlineStr">
        <is>
          <t>HC-120</t>
        </is>
      </c>
      <c r="D9516" s="104" t="inlineStr">
        <is>
          <t>Sud-Ouest</t>
        </is>
      </c>
      <c r="E9516" s="104" t="inlineStr">
        <is>
          <t>À emporter</t>
        </is>
      </c>
      <c r="F9516" s="104" t="n">
        <v>31</v>
      </c>
      <c r="G9516" s="159" t="n">
        <v>1803</v>
      </c>
      <c r="H9516" s="159" t="n">
        <v>4603</v>
      </c>
      <c r="I9516" s="160" t="n">
        <v>22237.09</v>
      </c>
      <c r="J9516" s="160" t="n">
        <v>684.42</v>
      </c>
      <c r="K9516" s="160" t="n">
        <v>21552.67</v>
      </c>
      <c r="L9516" s="160" t="n">
        <v>6432.78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D5D2CA"/>
    <outlinePr summaryBelow="1" summaryRight="1"/>
    <pageSetUpPr/>
  </sheetPr>
  <dimension ref="A1:E2881"/>
  <sheetViews>
    <sheetView showGridLines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5" customWidth="1" min="5" max="5"/>
  </cols>
  <sheetData>
    <row r="1">
      <c r="A1" s="175" t="inlineStr">
        <is>
          <t>Mois</t>
        </is>
      </c>
      <c r="B1" s="175" t="inlineStr">
        <is>
          <t>Exercice</t>
        </is>
      </c>
      <c r="C1" s="175" t="inlineStr">
        <is>
          <t>Code_Magasin</t>
        </is>
      </c>
      <c r="D1" s="175" t="inlineStr">
        <is>
          <t>Region</t>
        </is>
      </c>
      <c r="E1" s="175" t="inlineStr">
        <is>
          <t>Budget_CA_HT</t>
        </is>
      </c>
    </row>
    <row r="2">
      <c r="A2" s="176" t="n">
        <v>45658</v>
      </c>
      <c r="B2" s="104" t="inlineStr">
        <is>
          <t>2024/25</t>
        </is>
      </c>
      <c r="C2" s="104" t="inlineStr">
        <is>
          <t>HC-001</t>
        </is>
      </c>
      <c r="D2" s="104" t="inlineStr">
        <is>
          <t>Île-de-France</t>
        </is>
      </c>
      <c r="E2" s="156" t="n">
        <v>122948</v>
      </c>
    </row>
    <row r="3">
      <c r="A3" s="176" t="n">
        <v>45658</v>
      </c>
      <c r="B3" s="104" t="inlineStr">
        <is>
          <t>2024/25</t>
        </is>
      </c>
      <c r="C3" s="104" t="inlineStr">
        <is>
          <t>HC-002</t>
        </is>
      </c>
      <c r="D3" s="104" t="inlineStr">
        <is>
          <t>Nord-Ouest</t>
        </is>
      </c>
      <c r="E3" s="156" t="n">
        <v>81481</v>
      </c>
    </row>
    <row r="4">
      <c r="A4" s="176" t="n">
        <v>45658</v>
      </c>
      <c r="B4" s="104" t="inlineStr">
        <is>
          <t>2024/25</t>
        </is>
      </c>
      <c r="C4" s="104" t="inlineStr">
        <is>
          <t>HC-003</t>
        </is>
      </c>
      <c r="D4" s="104" t="inlineStr">
        <is>
          <t>Sud-Est</t>
        </is>
      </c>
      <c r="E4" s="156" t="n">
        <v>81846</v>
      </c>
    </row>
    <row r="5">
      <c r="A5" s="176" t="n">
        <v>45658</v>
      </c>
      <c r="B5" s="104" t="inlineStr">
        <is>
          <t>2024/25</t>
        </is>
      </c>
      <c r="C5" s="104" t="inlineStr">
        <is>
          <t>HC-004</t>
        </is>
      </c>
      <c r="D5" s="104" t="inlineStr">
        <is>
          <t>Sud-Ouest</t>
        </is>
      </c>
      <c r="E5" s="156" t="n">
        <v>87104</v>
      </c>
    </row>
    <row r="6">
      <c r="A6" s="176" t="n">
        <v>45658</v>
      </c>
      <c r="B6" s="104" t="inlineStr">
        <is>
          <t>2024/25</t>
        </is>
      </c>
      <c r="C6" s="104" t="inlineStr">
        <is>
          <t>HC-005</t>
        </is>
      </c>
      <c r="D6" s="104" t="inlineStr">
        <is>
          <t>Île-de-France</t>
        </is>
      </c>
      <c r="E6" s="156" t="n">
        <v>113950</v>
      </c>
    </row>
    <row r="7">
      <c r="A7" s="176" t="n">
        <v>45658</v>
      </c>
      <c r="B7" s="104" t="inlineStr">
        <is>
          <t>2024/25</t>
        </is>
      </c>
      <c r="C7" s="104" t="inlineStr">
        <is>
          <t>HC-006</t>
        </is>
      </c>
      <c r="D7" s="104" t="inlineStr">
        <is>
          <t>Nord-Ouest</t>
        </is>
      </c>
      <c r="E7" s="156" t="n">
        <v>71516</v>
      </c>
    </row>
    <row r="8">
      <c r="A8" s="176" t="n">
        <v>45658</v>
      </c>
      <c r="B8" s="104" t="inlineStr">
        <is>
          <t>2024/25</t>
        </is>
      </c>
      <c r="C8" s="104" t="inlineStr">
        <is>
          <t>HC-007</t>
        </is>
      </c>
      <c r="D8" s="104" t="inlineStr">
        <is>
          <t>Sud-Est</t>
        </is>
      </c>
      <c r="E8" s="156" t="n">
        <v>71248</v>
      </c>
    </row>
    <row r="9">
      <c r="A9" s="176" t="n">
        <v>45658</v>
      </c>
      <c r="B9" s="104" t="inlineStr">
        <is>
          <t>2024/25</t>
        </is>
      </c>
      <c r="C9" s="104" t="inlineStr">
        <is>
          <t>HC-008</t>
        </is>
      </c>
      <c r="D9" s="104" t="inlineStr">
        <is>
          <t>Sud-Ouest</t>
        </is>
      </c>
      <c r="E9" s="156" t="n">
        <v>95746</v>
      </c>
    </row>
    <row r="10">
      <c r="A10" s="176" t="n">
        <v>45658</v>
      </c>
      <c r="B10" s="104" t="inlineStr">
        <is>
          <t>2024/25</t>
        </is>
      </c>
      <c r="C10" s="104" t="inlineStr">
        <is>
          <t>HC-009</t>
        </is>
      </c>
      <c r="D10" s="104" t="inlineStr">
        <is>
          <t>Île-de-France</t>
        </is>
      </c>
      <c r="E10" s="156" t="n">
        <v>123497</v>
      </c>
    </row>
    <row r="11">
      <c r="A11" s="176" t="n">
        <v>45658</v>
      </c>
      <c r="B11" s="104" t="inlineStr">
        <is>
          <t>2024/25</t>
        </is>
      </c>
      <c r="C11" s="104" t="inlineStr">
        <is>
          <t>HC-010</t>
        </is>
      </c>
      <c r="D11" s="104" t="inlineStr">
        <is>
          <t>Nord-Ouest</t>
        </is>
      </c>
      <c r="E11" s="156" t="n">
        <v>138067</v>
      </c>
    </row>
    <row r="12">
      <c r="A12" s="176" t="n">
        <v>45658</v>
      </c>
      <c r="B12" s="104" t="inlineStr">
        <is>
          <t>2024/25</t>
        </is>
      </c>
      <c r="C12" s="104" t="inlineStr">
        <is>
          <t>HC-011</t>
        </is>
      </c>
      <c r="D12" s="104" t="inlineStr">
        <is>
          <t>Sud-Est</t>
        </is>
      </c>
      <c r="E12" s="156" t="n">
        <v>118882</v>
      </c>
    </row>
    <row r="13">
      <c r="A13" s="176" t="n">
        <v>45658</v>
      </c>
      <c r="B13" s="104" t="inlineStr">
        <is>
          <t>2024/25</t>
        </is>
      </c>
      <c r="C13" s="104" t="inlineStr">
        <is>
          <t>HC-012</t>
        </is>
      </c>
      <c r="D13" s="104" t="inlineStr">
        <is>
          <t>Sud-Ouest</t>
        </is>
      </c>
      <c r="E13" s="156" t="n">
        <v>64186</v>
      </c>
    </row>
    <row r="14">
      <c r="A14" s="176" t="n">
        <v>45658</v>
      </c>
      <c r="B14" s="104" t="inlineStr">
        <is>
          <t>2024/25</t>
        </is>
      </c>
      <c r="C14" s="104" t="inlineStr">
        <is>
          <t>HC-013</t>
        </is>
      </c>
      <c r="D14" s="104" t="inlineStr">
        <is>
          <t>Île-de-France</t>
        </is>
      </c>
      <c r="E14" s="156" t="n">
        <v>87440</v>
      </c>
    </row>
    <row r="15">
      <c r="A15" s="176" t="n">
        <v>45658</v>
      </c>
      <c r="B15" s="104" t="inlineStr">
        <is>
          <t>2024/25</t>
        </is>
      </c>
      <c r="C15" s="104" t="inlineStr">
        <is>
          <t>HC-014</t>
        </is>
      </c>
      <c r="D15" s="104" t="inlineStr">
        <is>
          <t>Nord-Ouest</t>
        </is>
      </c>
      <c r="E15" s="156" t="n">
        <v>85469</v>
      </c>
    </row>
    <row r="16">
      <c r="A16" s="176" t="n">
        <v>45658</v>
      </c>
      <c r="B16" s="104" t="inlineStr">
        <is>
          <t>2024/25</t>
        </is>
      </c>
      <c r="C16" s="104" t="inlineStr">
        <is>
          <t>HC-015</t>
        </is>
      </c>
      <c r="D16" s="104" t="inlineStr">
        <is>
          <t>Sud-Est</t>
        </is>
      </c>
      <c r="E16" s="156" t="n">
        <v>76584</v>
      </c>
    </row>
    <row r="17">
      <c r="A17" s="176" t="n">
        <v>45658</v>
      </c>
      <c r="B17" s="104" t="inlineStr">
        <is>
          <t>2024/25</t>
        </is>
      </c>
      <c r="C17" s="104" t="inlineStr">
        <is>
          <t>HC-016</t>
        </is>
      </c>
      <c r="D17" s="104" t="inlineStr">
        <is>
          <t>Sud-Ouest</t>
        </is>
      </c>
      <c r="E17" s="156" t="n">
        <v>98081</v>
      </c>
    </row>
    <row r="18">
      <c r="A18" s="176" t="n">
        <v>45658</v>
      </c>
      <c r="B18" s="104" t="inlineStr">
        <is>
          <t>2024/25</t>
        </is>
      </c>
      <c r="C18" s="104" t="inlineStr">
        <is>
          <t>HC-017</t>
        </is>
      </c>
      <c r="D18" s="104" t="inlineStr">
        <is>
          <t>Île-de-France</t>
        </is>
      </c>
      <c r="E18" s="156" t="n">
        <v>84535</v>
      </c>
    </row>
    <row r="19">
      <c r="A19" s="176" t="n">
        <v>45658</v>
      </c>
      <c r="B19" s="104" t="inlineStr">
        <is>
          <t>2024/25</t>
        </is>
      </c>
      <c r="C19" s="104" t="inlineStr">
        <is>
          <t>HC-018</t>
        </is>
      </c>
      <c r="D19" s="104" t="inlineStr">
        <is>
          <t>Nord-Ouest</t>
        </is>
      </c>
      <c r="E19" s="156" t="n">
        <v>58783</v>
      </c>
    </row>
    <row r="20">
      <c r="A20" s="176" t="n">
        <v>45658</v>
      </c>
      <c r="B20" s="104" t="inlineStr">
        <is>
          <t>2024/25</t>
        </is>
      </c>
      <c r="C20" s="104" t="inlineStr">
        <is>
          <t>HC-019</t>
        </is>
      </c>
      <c r="D20" s="104" t="inlineStr">
        <is>
          <t>Sud-Est</t>
        </is>
      </c>
      <c r="E20" s="156" t="n">
        <v>76170</v>
      </c>
    </row>
    <row r="21">
      <c r="A21" s="176" t="n">
        <v>45658</v>
      </c>
      <c r="B21" s="104" t="inlineStr">
        <is>
          <t>2024/25</t>
        </is>
      </c>
      <c r="C21" s="104" t="inlineStr">
        <is>
          <t>HC-020</t>
        </is>
      </c>
      <c r="D21" s="104" t="inlineStr">
        <is>
          <t>Sud-Ouest</t>
        </is>
      </c>
      <c r="E21" s="156" t="n">
        <v>78237</v>
      </c>
    </row>
    <row r="22">
      <c r="A22" s="176" t="n">
        <v>45658</v>
      </c>
      <c r="B22" s="104" t="inlineStr">
        <is>
          <t>2024/25</t>
        </is>
      </c>
      <c r="C22" s="104" t="inlineStr">
        <is>
          <t>HC-021</t>
        </is>
      </c>
      <c r="D22" s="104" t="inlineStr">
        <is>
          <t>Île-de-France</t>
        </is>
      </c>
      <c r="E22" s="156" t="n">
        <v>82713</v>
      </c>
    </row>
    <row r="23">
      <c r="A23" s="176" t="n">
        <v>45658</v>
      </c>
      <c r="B23" s="104" t="inlineStr">
        <is>
          <t>2024/25</t>
        </is>
      </c>
      <c r="C23" s="104" t="inlineStr">
        <is>
          <t>HC-022</t>
        </is>
      </c>
      <c r="D23" s="104" t="inlineStr">
        <is>
          <t>Nord-Ouest</t>
        </is>
      </c>
      <c r="E23" s="156" t="n">
        <v>79058</v>
      </c>
    </row>
    <row r="24">
      <c r="A24" s="176" t="n">
        <v>45658</v>
      </c>
      <c r="B24" s="104" t="inlineStr">
        <is>
          <t>2024/25</t>
        </is>
      </c>
      <c r="C24" s="104" t="inlineStr">
        <is>
          <t>HC-023</t>
        </is>
      </c>
      <c r="D24" s="104" t="inlineStr">
        <is>
          <t>Sud-Est</t>
        </is>
      </c>
      <c r="E24" s="156" t="n">
        <v>79834</v>
      </c>
    </row>
    <row r="25">
      <c r="A25" s="176" t="n">
        <v>45658</v>
      </c>
      <c r="B25" s="104" t="inlineStr">
        <is>
          <t>2024/25</t>
        </is>
      </c>
      <c r="C25" s="104" t="inlineStr">
        <is>
          <t>HC-024</t>
        </is>
      </c>
      <c r="D25" s="104" t="inlineStr">
        <is>
          <t>Sud-Ouest</t>
        </is>
      </c>
      <c r="E25" s="156" t="n">
        <v>107698</v>
      </c>
    </row>
    <row r="26">
      <c r="A26" s="176" t="n">
        <v>45658</v>
      </c>
      <c r="B26" s="104" t="inlineStr">
        <is>
          <t>2024/25</t>
        </is>
      </c>
      <c r="C26" s="104" t="inlineStr">
        <is>
          <t>HC-025</t>
        </is>
      </c>
      <c r="D26" s="104" t="inlineStr">
        <is>
          <t>Île-de-France</t>
        </is>
      </c>
      <c r="E26" s="156" t="n">
        <v>116402</v>
      </c>
    </row>
    <row r="27">
      <c r="A27" s="176" t="n">
        <v>45658</v>
      </c>
      <c r="B27" s="104" t="inlineStr">
        <is>
          <t>2024/25</t>
        </is>
      </c>
      <c r="C27" s="104" t="inlineStr">
        <is>
          <t>HC-026</t>
        </is>
      </c>
      <c r="D27" s="104" t="inlineStr">
        <is>
          <t>Nord-Ouest</t>
        </is>
      </c>
      <c r="E27" s="156" t="n">
        <v>79742</v>
      </c>
    </row>
    <row r="28">
      <c r="A28" s="176" t="n">
        <v>45658</v>
      </c>
      <c r="B28" s="104" t="inlineStr">
        <is>
          <t>2024/25</t>
        </is>
      </c>
      <c r="C28" s="104" t="inlineStr">
        <is>
          <t>HC-027</t>
        </is>
      </c>
      <c r="D28" s="104" t="inlineStr">
        <is>
          <t>Sud-Est</t>
        </is>
      </c>
      <c r="E28" s="156" t="n">
        <v>100447</v>
      </c>
    </row>
    <row r="29">
      <c r="A29" s="176" t="n">
        <v>45658</v>
      </c>
      <c r="B29" s="104" t="inlineStr">
        <is>
          <t>2024/25</t>
        </is>
      </c>
      <c r="C29" s="104" t="inlineStr">
        <is>
          <t>HC-028</t>
        </is>
      </c>
      <c r="D29" s="104" t="inlineStr">
        <is>
          <t>Sud-Ouest</t>
        </is>
      </c>
      <c r="E29" s="156" t="n">
        <v>70583</v>
      </c>
    </row>
    <row r="30">
      <c r="A30" s="176" t="n">
        <v>45658</v>
      </c>
      <c r="B30" s="104" t="inlineStr">
        <is>
          <t>2024/25</t>
        </is>
      </c>
      <c r="C30" s="104" t="inlineStr">
        <is>
          <t>HC-029</t>
        </is>
      </c>
      <c r="D30" s="104" t="inlineStr">
        <is>
          <t>Île-de-France</t>
        </is>
      </c>
      <c r="E30" s="156" t="n">
        <v>152106</v>
      </c>
    </row>
    <row r="31">
      <c r="A31" s="176" t="n">
        <v>45658</v>
      </c>
      <c r="B31" s="104" t="inlineStr">
        <is>
          <t>2024/25</t>
        </is>
      </c>
      <c r="C31" s="104" t="inlineStr">
        <is>
          <t>HC-030</t>
        </is>
      </c>
      <c r="D31" s="104" t="inlineStr">
        <is>
          <t>Nord-Ouest</t>
        </is>
      </c>
      <c r="E31" s="156" t="n">
        <v>86420</v>
      </c>
    </row>
    <row r="32">
      <c r="A32" s="176" t="n">
        <v>45658</v>
      </c>
      <c r="B32" s="104" t="inlineStr">
        <is>
          <t>2024/25</t>
        </is>
      </c>
      <c r="C32" s="104" t="inlineStr">
        <is>
          <t>HC-031</t>
        </is>
      </c>
      <c r="D32" s="104" t="inlineStr">
        <is>
          <t>Sud-Est</t>
        </is>
      </c>
      <c r="E32" s="156" t="n">
        <v>90101</v>
      </c>
    </row>
    <row r="33">
      <c r="A33" s="176" t="n">
        <v>45658</v>
      </c>
      <c r="B33" s="104" t="inlineStr">
        <is>
          <t>2024/25</t>
        </is>
      </c>
      <c r="C33" s="104" t="inlineStr">
        <is>
          <t>HC-032</t>
        </is>
      </c>
      <c r="D33" s="104" t="inlineStr">
        <is>
          <t>Sud-Ouest</t>
        </is>
      </c>
      <c r="E33" s="156" t="n">
        <v>89304</v>
      </c>
    </row>
    <row r="34">
      <c r="A34" s="176" t="n">
        <v>45658</v>
      </c>
      <c r="B34" s="104" t="inlineStr">
        <is>
          <t>2024/25</t>
        </is>
      </c>
      <c r="C34" s="104" t="inlineStr">
        <is>
          <t>HC-033</t>
        </is>
      </c>
      <c r="D34" s="104" t="inlineStr">
        <is>
          <t>Île-de-France</t>
        </is>
      </c>
      <c r="E34" s="156" t="n">
        <v>133962</v>
      </c>
    </row>
    <row r="35">
      <c r="A35" s="176" t="n">
        <v>45658</v>
      </c>
      <c r="B35" s="104" t="inlineStr">
        <is>
          <t>2024/25</t>
        </is>
      </c>
      <c r="C35" s="104" t="inlineStr">
        <is>
          <t>HC-034</t>
        </is>
      </c>
      <c r="D35" s="104" t="inlineStr">
        <is>
          <t>Nord-Ouest</t>
        </is>
      </c>
      <c r="E35" s="156" t="n">
        <v>111194</v>
      </c>
    </row>
    <row r="36">
      <c r="A36" s="176" t="n">
        <v>45658</v>
      </c>
      <c r="B36" s="104" t="inlineStr">
        <is>
          <t>2024/25</t>
        </is>
      </c>
      <c r="C36" s="104" t="inlineStr">
        <is>
          <t>HC-035</t>
        </is>
      </c>
      <c r="D36" s="104" t="inlineStr">
        <is>
          <t>Sud-Est</t>
        </is>
      </c>
      <c r="E36" s="156" t="n">
        <v>105323</v>
      </c>
    </row>
    <row r="37">
      <c r="A37" s="176" t="n">
        <v>45658</v>
      </c>
      <c r="B37" s="104" t="inlineStr">
        <is>
          <t>2024/25</t>
        </is>
      </c>
      <c r="C37" s="104" t="inlineStr">
        <is>
          <t>HC-036</t>
        </is>
      </c>
      <c r="D37" s="104" t="inlineStr">
        <is>
          <t>Sud-Ouest</t>
        </is>
      </c>
      <c r="E37" s="156" t="n">
        <v>104335</v>
      </c>
    </row>
    <row r="38">
      <c r="A38" s="176" t="n">
        <v>45658</v>
      </c>
      <c r="B38" s="104" t="inlineStr">
        <is>
          <t>2024/25</t>
        </is>
      </c>
      <c r="C38" s="104" t="inlineStr">
        <is>
          <t>HC-037</t>
        </is>
      </c>
      <c r="D38" s="104" t="inlineStr">
        <is>
          <t>Île-de-France</t>
        </is>
      </c>
      <c r="E38" s="156" t="n">
        <v>104882</v>
      </c>
    </row>
    <row r="39">
      <c r="A39" s="176" t="n">
        <v>45658</v>
      </c>
      <c r="B39" s="104" t="inlineStr">
        <is>
          <t>2024/25</t>
        </is>
      </c>
      <c r="C39" s="104" t="inlineStr">
        <is>
          <t>HC-038</t>
        </is>
      </c>
      <c r="D39" s="104" t="inlineStr">
        <is>
          <t>Nord-Ouest</t>
        </is>
      </c>
      <c r="E39" s="156" t="n">
        <v>84957</v>
      </c>
    </row>
    <row r="40">
      <c r="A40" s="176" t="n">
        <v>45658</v>
      </c>
      <c r="B40" s="104" t="inlineStr">
        <is>
          <t>2024/25</t>
        </is>
      </c>
      <c r="C40" s="104" t="inlineStr">
        <is>
          <t>HC-039</t>
        </is>
      </c>
      <c r="D40" s="104" t="inlineStr">
        <is>
          <t>Sud-Est</t>
        </is>
      </c>
      <c r="E40" s="156" t="n">
        <v>102001</v>
      </c>
    </row>
    <row r="41">
      <c r="A41" s="176" t="n">
        <v>45658</v>
      </c>
      <c r="B41" s="104" t="inlineStr">
        <is>
          <t>2024/25</t>
        </is>
      </c>
      <c r="C41" s="104" t="inlineStr">
        <is>
          <t>HC-040</t>
        </is>
      </c>
      <c r="D41" s="104" t="inlineStr">
        <is>
          <t>Sud-Ouest</t>
        </is>
      </c>
      <c r="E41" s="156" t="n">
        <v>90391</v>
      </c>
    </row>
    <row r="42">
      <c r="A42" s="176" t="n">
        <v>45658</v>
      </c>
      <c r="B42" s="104" t="inlineStr">
        <is>
          <t>2024/25</t>
        </is>
      </c>
      <c r="C42" s="104" t="inlineStr">
        <is>
          <t>HC-041</t>
        </is>
      </c>
      <c r="D42" s="104" t="inlineStr">
        <is>
          <t>Île-de-France</t>
        </is>
      </c>
      <c r="E42" s="156" t="n">
        <v>122522</v>
      </c>
    </row>
    <row r="43">
      <c r="A43" s="176" t="n">
        <v>45658</v>
      </c>
      <c r="B43" s="104" t="inlineStr">
        <is>
          <t>2024/25</t>
        </is>
      </c>
      <c r="C43" s="104" t="inlineStr">
        <is>
          <t>HC-042</t>
        </is>
      </c>
      <c r="D43" s="104" t="inlineStr">
        <is>
          <t>Nord-Ouest</t>
        </is>
      </c>
      <c r="E43" s="156" t="n">
        <v>85983</v>
      </c>
    </row>
    <row r="44">
      <c r="A44" s="176" t="n">
        <v>45658</v>
      </c>
      <c r="B44" s="104" t="inlineStr">
        <is>
          <t>2024/25</t>
        </is>
      </c>
      <c r="C44" s="104" t="inlineStr">
        <is>
          <t>HC-043</t>
        </is>
      </c>
      <c r="D44" s="104" t="inlineStr">
        <is>
          <t>Sud-Est</t>
        </is>
      </c>
      <c r="E44" s="156" t="n">
        <v>103455</v>
      </c>
    </row>
    <row r="45">
      <c r="A45" s="176" t="n">
        <v>45658</v>
      </c>
      <c r="B45" s="104" t="inlineStr">
        <is>
          <t>2024/25</t>
        </is>
      </c>
      <c r="C45" s="104" t="inlineStr">
        <is>
          <t>HC-044</t>
        </is>
      </c>
      <c r="D45" s="104" t="inlineStr">
        <is>
          <t>Sud-Ouest</t>
        </is>
      </c>
      <c r="E45" s="156" t="n">
        <v>72520</v>
      </c>
    </row>
    <row r="46">
      <c r="A46" s="176" t="n">
        <v>45658</v>
      </c>
      <c r="B46" s="104" t="inlineStr">
        <is>
          <t>2024/25</t>
        </is>
      </c>
      <c r="C46" s="104" t="inlineStr">
        <is>
          <t>HC-045</t>
        </is>
      </c>
      <c r="D46" s="104" t="inlineStr">
        <is>
          <t>Île-de-France</t>
        </is>
      </c>
      <c r="E46" s="156" t="n">
        <v>139962</v>
      </c>
    </row>
    <row r="47">
      <c r="A47" s="176" t="n">
        <v>45658</v>
      </c>
      <c r="B47" s="104" t="inlineStr">
        <is>
          <t>2024/25</t>
        </is>
      </c>
      <c r="C47" s="104" t="inlineStr">
        <is>
          <t>HC-046</t>
        </is>
      </c>
      <c r="D47" s="104" t="inlineStr">
        <is>
          <t>Nord-Ouest</t>
        </is>
      </c>
      <c r="E47" s="156" t="n">
        <v>58593</v>
      </c>
    </row>
    <row r="48">
      <c r="A48" s="176" t="n">
        <v>45658</v>
      </c>
      <c r="B48" s="104" t="inlineStr">
        <is>
          <t>2024/25</t>
        </is>
      </c>
      <c r="C48" s="104" t="inlineStr">
        <is>
          <t>HC-047</t>
        </is>
      </c>
      <c r="D48" s="104" t="inlineStr">
        <is>
          <t>Sud-Est</t>
        </is>
      </c>
      <c r="E48" s="156" t="n">
        <v>107775</v>
      </c>
    </row>
    <row r="49">
      <c r="A49" s="176" t="n">
        <v>45658</v>
      </c>
      <c r="B49" s="104" t="inlineStr">
        <is>
          <t>2024/25</t>
        </is>
      </c>
      <c r="C49" s="104" t="inlineStr">
        <is>
          <t>HC-048</t>
        </is>
      </c>
      <c r="D49" s="104" t="inlineStr">
        <is>
          <t>Sud-Ouest</t>
        </is>
      </c>
      <c r="E49" s="156" t="n">
        <v>119570</v>
      </c>
    </row>
    <row r="50">
      <c r="A50" s="176" t="n">
        <v>45658</v>
      </c>
      <c r="B50" s="104" t="inlineStr">
        <is>
          <t>2024/25</t>
        </is>
      </c>
      <c r="C50" s="104" t="inlineStr">
        <is>
          <t>HC-049</t>
        </is>
      </c>
      <c r="D50" s="104" t="inlineStr">
        <is>
          <t>Île-de-France</t>
        </is>
      </c>
      <c r="E50" s="156" t="n">
        <v>97437</v>
      </c>
    </row>
    <row r="51">
      <c r="A51" s="176" t="n">
        <v>45658</v>
      </c>
      <c r="B51" s="104" t="inlineStr">
        <is>
          <t>2024/25</t>
        </is>
      </c>
      <c r="C51" s="104" t="inlineStr">
        <is>
          <t>HC-050</t>
        </is>
      </c>
      <c r="D51" s="104" t="inlineStr">
        <is>
          <t>Nord-Ouest</t>
        </is>
      </c>
      <c r="E51" s="156" t="n">
        <v>103293</v>
      </c>
    </row>
    <row r="52">
      <c r="A52" s="176" t="n">
        <v>45658</v>
      </c>
      <c r="B52" s="104" t="inlineStr">
        <is>
          <t>2024/25</t>
        </is>
      </c>
      <c r="C52" s="104" t="inlineStr">
        <is>
          <t>HC-051</t>
        </is>
      </c>
      <c r="D52" s="104" t="inlineStr">
        <is>
          <t>Sud-Est</t>
        </is>
      </c>
      <c r="E52" s="156" t="n">
        <v>73478</v>
      </c>
    </row>
    <row r="53">
      <c r="A53" s="176" t="n">
        <v>45658</v>
      </c>
      <c r="B53" s="104" t="inlineStr">
        <is>
          <t>2024/25</t>
        </is>
      </c>
      <c r="C53" s="104" t="inlineStr">
        <is>
          <t>HC-052</t>
        </is>
      </c>
      <c r="D53" s="104" t="inlineStr">
        <is>
          <t>Sud-Ouest</t>
        </is>
      </c>
      <c r="E53" s="156" t="n">
        <v>92258</v>
      </c>
    </row>
    <row r="54">
      <c r="A54" s="176" t="n">
        <v>45658</v>
      </c>
      <c r="B54" s="104" t="inlineStr">
        <is>
          <t>2024/25</t>
        </is>
      </c>
      <c r="C54" s="104" t="inlineStr">
        <is>
          <t>HC-053</t>
        </is>
      </c>
      <c r="D54" s="104" t="inlineStr">
        <is>
          <t>Île-de-France</t>
        </is>
      </c>
      <c r="E54" s="156" t="n">
        <v>99003</v>
      </c>
    </row>
    <row r="55">
      <c r="A55" s="176" t="n">
        <v>45658</v>
      </c>
      <c r="B55" s="104" t="inlineStr">
        <is>
          <t>2024/25</t>
        </is>
      </c>
      <c r="C55" s="104" t="inlineStr">
        <is>
          <t>HC-054</t>
        </is>
      </c>
      <c r="D55" s="104" t="inlineStr">
        <is>
          <t>Nord-Ouest</t>
        </is>
      </c>
      <c r="E55" s="156" t="n">
        <v>86734</v>
      </c>
    </row>
    <row r="56">
      <c r="A56" s="176" t="n">
        <v>45658</v>
      </c>
      <c r="B56" s="104" t="inlineStr">
        <is>
          <t>2024/25</t>
        </is>
      </c>
      <c r="C56" s="104" t="inlineStr">
        <is>
          <t>HC-055</t>
        </is>
      </c>
      <c r="D56" s="104" t="inlineStr">
        <is>
          <t>Sud-Est</t>
        </is>
      </c>
      <c r="E56" s="156" t="n">
        <v>137080</v>
      </c>
    </row>
    <row r="57">
      <c r="A57" s="176" t="n">
        <v>45658</v>
      </c>
      <c r="B57" s="104" t="inlineStr">
        <is>
          <t>2024/25</t>
        </is>
      </c>
      <c r="C57" s="104" t="inlineStr">
        <is>
          <t>HC-056</t>
        </is>
      </c>
      <c r="D57" s="104" t="inlineStr">
        <is>
          <t>Sud-Ouest</t>
        </is>
      </c>
      <c r="E57" s="156" t="n">
        <v>113743</v>
      </c>
    </row>
    <row r="58">
      <c r="A58" s="176" t="n">
        <v>45658</v>
      </c>
      <c r="B58" s="104" t="inlineStr">
        <is>
          <t>2024/25</t>
        </is>
      </c>
      <c r="C58" s="104" t="inlineStr">
        <is>
          <t>HC-057</t>
        </is>
      </c>
      <c r="D58" s="104" t="inlineStr">
        <is>
          <t>Île-de-France</t>
        </is>
      </c>
      <c r="E58" s="156" t="n">
        <v>121674</v>
      </c>
    </row>
    <row r="59">
      <c r="A59" s="176" t="n">
        <v>45658</v>
      </c>
      <c r="B59" s="104" t="inlineStr">
        <is>
          <t>2024/25</t>
        </is>
      </c>
      <c r="C59" s="104" t="inlineStr">
        <is>
          <t>HC-058</t>
        </is>
      </c>
      <c r="D59" s="104" t="inlineStr">
        <is>
          <t>Nord-Ouest</t>
        </is>
      </c>
      <c r="E59" s="156" t="n">
        <v>65088</v>
      </c>
    </row>
    <row r="60">
      <c r="A60" s="176" t="n">
        <v>45658</v>
      </c>
      <c r="B60" s="104" t="inlineStr">
        <is>
          <t>2024/25</t>
        </is>
      </c>
      <c r="C60" s="104" t="inlineStr">
        <is>
          <t>HC-059</t>
        </is>
      </c>
      <c r="D60" s="104" t="inlineStr">
        <is>
          <t>Sud-Est</t>
        </is>
      </c>
      <c r="E60" s="156" t="n">
        <v>112688</v>
      </c>
    </row>
    <row r="61">
      <c r="A61" s="176" t="n">
        <v>45658</v>
      </c>
      <c r="B61" s="104" t="inlineStr">
        <is>
          <t>2024/25</t>
        </is>
      </c>
      <c r="C61" s="104" t="inlineStr">
        <is>
          <t>HC-060</t>
        </is>
      </c>
      <c r="D61" s="104" t="inlineStr">
        <is>
          <t>Sud-Ouest</t>
        </is>
      </c>
      <c r="E61" s="156" t="n">
        <v>79191</v>
      </c>
    </row>
    <row r="62">
      <c r="A62" s="176" t="n">
        <v>45658</v>
      </c>
      <c r="B62" s="104" t="inlineStr">
        <is>
          <t>2024/25</t>
        </is>
      </c>
      <c r="C62" s="104" t="inlineStr">
        <is>
          <t>HC-061</t>
        </is>
      </c>
      <c r="D62" s="104" t="inlineStr">
        <is>
          <t>Île-de-France</t>
        </is>
      </c>
      <c r="E62" s="156" t="n">
        <v>99647</v>
      </c>
    </row>
    <row r="63">
      <c r="A63" s="176" t="n">
        <v>45658</v>
      </c>
      <c r="B63" s="104" t="inlineStr">
        <is>
          <t>2024/25</t>
        </is>
      </c>
      <c r="C63" s="104" t="inlineStr">
        <is>
          <t>HC-062</t>
        </is>
      </c>
      <c r="D63" s="104" t="inlineStr">
        <is>
          <t>Nord-Ouest</t>
        </is>
      </c>
      <c r="E63" s="156" t="n">
        <v>66142</v>
      </c>
    </row>
    <row r="64">
      <c r="A64" s="176" t="n">
        <v>45658</v>
      </c>
      <c r="B64" s="104" t="inlineStr">
        <is>
          <t>2024/25</t>
        </is>
      </c>
      <c r="C64" s="104" t="inlineStr">
        <is>
          <t>HC-063</t>
        </is>
      </c>
      <c r="D64" s="104" t="inlineStr">
        <is>
          <t>Sud-Est</t>
        </is>
      </c>
      <c r="E64" s="156" t="n">
        <v>80158</v>
      </c>
    </row>
    <row r="65">
      <c r="A65" s="176" t="n">
        <v>45658</v>
      </c>
      <c r="B65" s="104" t="inlineStr">
        <is>
          <t>2024/25</t>
        </is>
      </c>
      <c r="C65" s="104" t="inlineStr">
        <is>
          <t>HC-064</t>
        </is>
      </c>
      <c r="D65" s="104" t="inlineStr">
        <is>
          <t>Sud-Ouest</t>
        </is>
      </c>
      <c r="E65" s="156" t="n">
        <v>62628</v>
      </c>
    </row>
    <row r="66">
      <c r="A66" s="176" t="n">
        <v>45658</v>
      </c>
      <c r="B66" s="104" t="inlineStr">
        <is>
          <t>2024/25</t>
        </is>
      </c>
      <c r="C66" s="104" t="inlineStr">
        <is>
          <t>HC-065</t>
        </is>
      </c>
      <c r="D66" s="104" t="inlineStr">
        <is>
          <t>Île-de-France</t>
        </is>
      </c>
      <c r="E66" s="156" t="n">
        <v>125775</v>
      </c>
    </row>
    <row r="67">
      <c r="A67" s="176" t="n">
        <v>45658</v>
      </c>
      <c r="B67" s="104" t="inlineStr">
        <is>
          <t>2024/25</t>
        </is>
      </c>
      <c r="C67" s="104" t="inlineStr">
        <is>
          <t>HC-066</t>
        </is>
      </c>
      <c r="D67" s="104" t="inlineStr">
        <is>
          <t>Nord-Ouest</t>
        </is>
      </c>
      <c r="E67" s="156" t="n">
        <v>102985</v>
      </c>
    </row>
    <row r="68">
      <c r="A68" s="176" t="n">
        <v>45658</v>
      </c>
      <c r="B68" s="104" t="inlineStr">
        <is>
          <t>2024/25</t>
        </is>
      </c>
      <c r="C68" s="104" t="inlineStr">
        <is>
          <t>HC-067</t>
        </is>
      </c>
      <c r="D68" s="104" t="inlineStr">
        <is>
          <t>Sud-Est</t>
        </is>
      </c>
      <c r="E68" s="156" t="n">
        <v>87871</v>
      </c>
    </row>
    <row r="69">
      <c r="A69" s="176" t="n">
        <v>45658</v>
      </c>
      <c r="B69" s="104" t="inlineStr">
        <is>
          <t>2024/25</t>
        </is>
      </c>
      <c r="C69" s="104" t="inlineStr">
        <is>
          <t>HC-068</t>
        </is>
      </c>
      <c r="D69" s="104" t="inlineStr">
        <is>
          <t>Sud-Ouest</t>
        </is>
      </c>
      <c r="E69" s="156" t="n">
        <v>67541</v>
      </c>
    </row>
    <row r="70">
      <c r="A70" s="176" t="n">
        <v>45658</v>
      </c>
      <c r="B70" s="104" t="inlineStr">
        <is>
          <t>2024/25</t>
        </is>
      </c>
      <c r="C70" s="104" t="inlineStr">
        <is>
          <t>HC-069</t>
        </is>
      </c>
      <c r="D70" s="104" t="inlineStr">
        <is>
          <t>Île-de-France</t>
        </is>
      </c>
      <c r="E70" s="156" t="n">
        <v>88466</v>
      </c>
    </row>
    <row r="71">
      <c r="A71" s="176" t="n">
        <v>45658</v>
      </c>
      <c r="B71" s="104" t="inlineStr">
        <is>
          <t>2024/25</t>
        </is>
      </c>
      <c r="C71" s="104" t="inlineStr">
        <is>
          <t>HC-070</t>
        </is>
      </c>
      <c r="D71" s="104" t="inlineStr">
        <is>
          <t>Nord-Ouest</t>
        </is>
      </c>
      <c r="E71" s="156" t="n">
        <v>59357</v>
      </c>
    </row>
    <row r="72">
      <c r="A72" s="176" t="n">
        <v>45658</v>
      </c>
      <c r="B72" s="104" t="inlineStr">
        <is>
          <t>2024/25</t>
        </is>
      </c>
      <c r="C72" s="104" t="inlineStr">
        <is>
          <t>HC-071</t>
        </is>
      </c>
      <c r="D72" s="104" t="inlineStr">
        <is>
          <t>Sud-Est</t>
        </is>
      </c>
      <c r="E72" s="156" t="n">
        <v>78422</v>
      </c>
    </row>
    <row r="73">
      <c r="A73" s="176" t="n">
        <v>45658</v>
      </c>
      <c r="B73" s="104" t="inlineStr">
        <is>
          <t>2024/25</t>
        </is>
      </c>
      <c r="C73" s="104" t="inlineStr">
        <is>
          <t>HC-072</t>
        </is>
      </c>
      <c r="D73" s="104" t="inlineStr">
        <is>
          <t>Sud-Ouest</t>
        </is>
      </c>
      <c r="E73" s="156" t="n">
        <v>65860</v>
      </c>
    </row>
    <row r="74">
      <c r="A74" s="176" t="n">
        <v>45658</v>
      </c>
      <c r="B74" s="104" t="inlineStr">
        <is>
          <t>2024/25</t>
        </is>
      </c>
      <c r="C74" s="104" t="inlineStr">
        <is>
          <t>HC-073</t>
        </is>
      </c>
      <c r="D74" s="104" t="inlineStr">
        <is>
          <t>Île-de-France</t>
        </is>
      </c>
      <c r="E74" s="156" t="n">
        <v>138058</v>
      </c>
    </row>
    <row r="75">
      <c r="A75" s="176" t="n">
        <v>45658</v>
      </c>
      <c r="B75" s="104" t="inlineStr">
        <is>
          <t>2024/25</t>
        </is>
      </c>
      <c r="C75" s="104" t="inlineStr">
        <is>
          <t>HC-074</t>
        </is>
      </c>
      <c r="D75" s="104" t="inlineStr">
        <is>
          <t>Nord-Ouest</t>
        </is>
      </c>
      <c r="E75" s="156" t="n">
        <v>82621</v>
      </c>
    </row>
    <row r="76">
      <c r="A76" s="176" t="n">
        <v>45658</v>
      </c>
      <c r="B76" s="104" t="inlineStr">
        <is>
          <t>2024/25</t>
        </is>
      </c>
      <c r="C76" s="104" t="inlineStr">
        <is>
          <t>HC-075</t>
        </is>
      </c>
      <c r="D76" s="104" t="inlineStr">
        <is>
          <t>Sud-Est</t>
        </is>
      </c>
      <c r="E76" s="156" t="n">
        <v>118974</v>
      </c>
    </row>
    <row r="77">
      <c r="A77" s="176" t="n">
        <v>45658</v>
      </c>
      <c r="B77" s="104" t="inlineStr">
        <is>
          <t>2024/25</t>
        </is>
      </c>
      <c r="C77" s="104" t="inlineStr">
        <is>
          <t>HC-076</t>
        </is>
      </c>
      <c r="D77" s="104" t="inlineStr">
        <is>
          <t>Sud-Ouest</t>
        </is>
      </c>
      <c r="E77" s="156" t="n">
        <v>87934</v>
      </c>
    </row>
    <row r="78">
      <c r="A78" s="176" t="n">
        <v>45658</v>
      </c>
      <c r="B78" s="104" t="inlineStr">
        <is>
          <t>2024/25</t>
        </is>
      </c>
      <c r="C78" s="104" t="inlineStr">
        <is>
          <t>HC-077</t>
        </is>
      </c>
      <c r="D78" s="104" t="inlineStr">
        <is>
          <t>Île-de-France</t>
        </is>
      </c>
      <c r="E78" s="156" t="n">
        <v>97649</v>
      </c>
    </row>
    <row r="79">
      <c r="A79" s="176" t="n">
        <v>45658</v>
      </c>
      <c r="B79" s="104" t="inlineStr">
        <is>
          <t>2024/25</t>
        </is>
      </c>
      <c r="C79" s="104" t="inlineStr">
        <is>
          <t>HC-078</t>
        </is>
      </c>
      <c r="D79" s="104" t="inlineStr">
        <is>
          <t>Nord-Ouest</t>
        </is>
      </c>
      <c r="E79" s="156" t="n">
        <v>77950</v>
      </c>
    </row>
    <row r="80">
      <c r="A80" s="176" t="n">
        <v>45658</v>
      </c>
      <c r="B80" s="104" t="inlineStr">
        <is>
          <t>2024/25</t>
        </is>
      </c>
      <c r="C80" s="104" t="inlineStr">
        <is>
          <t>HC-079</t>
        </is>
      </c>
      <c r="D80" s="104" t="inlineStr">
        <is>
          <t>Sud-Est</t>
        </is>
      </c>
      <c r="E80" s="156" t="n">
        <v>97722</v>
      </c>
    </row>
    <row r="81">
      <c r="A81" s="176" t="n">
        <v>45658</v>
      </c>
      <c r="B81" s="104" t="inlineStr">
        <is>
          <t>2024/25</t>
        </is>
      </c>
      <c r="C81" s="104" t="inlineStr">
        <is>
          <t>HC-080</t>
        </is>
      </c>
      <c r="D81" s="104" t="inlineStr">
        <is>
          <t>Sud-Ouest</t>
        </is>
      </c>
      <c r="E81" s="156" t="n">
        <v>63827</v>
      </c>
    </row>
    <row r="82">
      <c r="A82" s="176" t="n">
        <v>45658</v>
      </c>
      <c r="B82" s="104" t="inlineStr">
        <is>
          <t>2024/25</t>
        </is>
      </c>
      <c r="C82" s="104" t="inlineStr">
        <is>
          <t>HC-081</t>
        </is>
      </c>
      <c r="D82" s="104" t="inlineStr">
        <is>
          <t>Île-de-France</t>
        </is>
      </c>
      <c r="E82" s="156" t="n">
        <v>96502</v>
      </c>
    </row>
    <row r="83">
      <c r="A83" s="176" t="n">
        <v>45658</v>
      </c>
      <c r="B83" s="104" t="inlineStr">
        <is>
          <t>2024/25</t>
        </is>
      </c>
      <c r="C83" s="104" t="inlineStr">
        <is>
          <t>HC-082</t>
        </is>
      </c>
      <c r="D83" s="104" t="inlineStr">
        <is>
          <t>Nord-Ouest</t>
        </is>
      </c>
      <c r="E83" s="156" t="n">
        <v>74404</v>
      </c>
    </row>
    <row r="84">
      <c r="A84" s="176" t="n">
        <v>45658</v>
      </c>
      <c r="B84" s="104" t="inlineStr">
        <is>
          <t>2024/25</t>
        </is>
      </c>
      <c r="C84" s="104" t="inlineStr">
        <is>
          <t>HC-083</t>
        </is>
      </c>
      <c r="D84" s="104" t="inlineStr">
        <is>
          <t>Sud-Est</t>
        </is>
      </c>
      <c r="E84" s="156" t="n">
        <v>74200</v>
      </c>
    </row>
    <row r="85">
      <c r="A85" s="176" t="n">
        <v>45658</v>
      </c>
      <c r="B85" s="104" t="inlineStr">
        <is>
          <t>2024/25</t>
        </is>
      </c>
      <c r="C85" s="104" t="inlineStr">
        <is>
          <t>HC-084</t>
        </is>
      </c>
      <c r="D85" s="104" t="inlineStr">
        <is>
          <t>Sud-Ouest</t>
        </is>
      </c>
      <c r="E85" s="156" t="n">
        <v>80189</v>
      </c>
    </row>
    <row r="86">
      <c r="A86" s="176" t="n">
        <v>45658</v>
      </c>
      <c r="B86" s="104" t="inlineStr">
        <is>
          <t>2024/25</t>
        </is>
      </c>
      <c r="C86" s="104" t="inlineStr">
        <is>
          <t>HC-085</t>
        </is>
      </c>
      <c r="D86" s="104" t="inlineStr">
        <is>
          <t>Île-de-France</t>
        </is>
      </c>
      <c r="E86" s="156" t="n">
        <v>103440</v>
      </c>
    </row>
    <row r="87">
      <c r="A87" s="176" t="n">
        <v>45658</v>
      </c>
      <c r="B87" s="104" t="inlineStr">
        <is>
          <t>2024/25</t>
        </is>
      </c>
      <c r="C87" s="104" t="inlineStr">
        <is>
          <t>HC-086</t>
        </is>
      </c>
      <c r="D87" s="104" t="inlineStr">
        <is>
          <t>Nord-Ouest</t>
        </is>
      </c>
      <c r="E87" s="156" t="n">
        <v>76751</v>
      </c>
    </row>
    <row r="88">
      <c r="A88" s="176" t="n">
        <v>45658</v>
      </c>
      <c r="B88" s="104" t="inlineStr">
        <is>
          <t>2024/25</t>
        </is>
      </c>
      <c r="C88" s="104" t="inlineStr">
        <is>
          <t>HC-087</t>
        </is>
      </c>
      <c r="D88" s="104" t="inlineStr">
        <is>
          <t>Sud-Est</t>
        </is>
      </c>
      <c r="E88" s="156" t="n">
        <v>74108</v>
      </c>
    </row>
    <row r="89">
      <c r="A89" s="176" t="n">
        <v>45658</v>
      </c>
      <c r="B89" s="104" t="inlineStr">
        <is>
          <t>2024/25</t>
        </is>
      </c>
      <c r="C89" s="104" t="inlineStr">
        <is>
          <t>HC-088</t>
        </is>
      </c>
      <c r="D89" s="104" t="inlineStr">
        <is>
          <t>Sud-Ouest</t>
        </is>
      </c>
      <c r="E89" s="156" t="n">
        <v>87734</v>
      </c>
    </row>
    <row r="90">
      <c r="A90" s="176" t="n">
        <v>45658</v>
      </c>
      <c r="B90" s="104" t="inlineStr">
        <is>
          <t>2024/25</t>
        </is>
      </c>
      <c r="C90" s="104" t="inlineStr">
        <is>
          <t>HC-089</t>
        </is>
      </c>
      <c r="D90" s="104" t="inlineStr">
        <is>
          <t>Île-de-France</t>
        </is>
      </c>
      <c r="E90" s="156" t="n">
        <v>84998</v>
      </c>
    </row>
    <row r="91">
      <c r="A91" s="176" t="n">
        <v>45658</v>
      </c>
      <c r="B91" s="104" t="inlineStr">
        <is>
          <t>2024/25</t>
        </is>
      </c>
      <c r="C91" s="104" t="inlineStr">
        <is>
          <t>HC-090</t>
        </is>
      </c>
      <c r="D91" s="104" t="inlineStr">
        <is>
          <t>Nord-Ouest</t>
        </is>
      </c>
      <c r="E91" s="156" t="n">
        <v>87704</v>
      </c>
    </row>
    <row r="92">
      <c r="A92" s="176" t="n">
        <v>45658</v>
      </c>
      <c r="B92" s="104" t="inlineStr">
        <is>
          <t>2024/25</t>
        </is>
      </c>
      <c r="C92" s="104" t="inlineStr">
        <is>
          <t>HC-091</t>
        </is>
      </c>
      <c r="D92" s="104" t="inlineStr">
        <is>
          <t>Sud-Est</t>
        </is>
      </c>
      <c r="E92" s="156" t="n">
        <v>76487</v>
      </c>
    </row>
    <row r="93">
      <c r="A93" s="176" t="n">
        <v>45658</v>
      </c>
      <c r="B93" s="104" t="inlineStr">
        <is>
          <t>2024/25</t>
        </is>
      </c>
      <c r="C93" s="104" t="inlineStr">
        <is>
          <t>HC-092</t>
        </is>
      </c>
      <c r="D93" s="104" t="inlineStr">
        <is>
          <t>Sud-Ouest</t>
        </is>
      </c>
      <c r="E93" s="156" t="n">
        <v>77653</v>
      </c>
    </row>
    <row r="94">
      <c r="A94" s="176" t="n">
        <v>45658</v>
      </c>
      <c r="B94" s="104" t="inlineStr">
        <is>
          <t>2024/25</t>
        </is>
      </c>
      <c r="C94" s="104" t="inlineStr">
        <is>
          <t>HC-093</t>
        </is>
      </c>
      <c r="D94" s="104" t="inlineStr">
        <is>
          <t>Île-de-France</t>
        </is>
      </c>
      <c r="E94" s="156" t="n">
        <v>149185</v>
      </c>
    </row>
    <row r="95">
      <c r="A95" s="176" t="n">
        <v>45658</v>
      </c>
      <c r="B95" s="104" t="inlineStr">
        <is>
          <t>2024/25</t>
        </is>
      </c>
      <c r="C95" s="104" t="inlineStr">
        <is>
          <t>HC-094</t>
        </is>
      </c>
      <c r="D95" s="104" t="inlineStr">
        <is>
          <t>Nord-Ouest</t>
        </is>
      </c>
      <c r="E95" s="156" t="n">
        <v>69873</v>
      </c>
    </row>
    <row r="96">
      <c r="A96" s="176" t="n">
        <v>45658</v>
      </c>
      <c r="B96" s="104" t="inlineStr">
        <is>
          <t>2024/25</t>
        </is>
      </c>
      <c r="C96" s="104" t="inlineStr">
        <is>
          <t>HC-095</t>
        </is>
      </c>
      <c r="D96" s="104" t="inlineStr">
        <is>
          <t>Sud-Est</t>
        </is>
      </c>
      <c r="E96" s="156" t="n">
        <v>74224</v>
      </c>
    </row>
    <row r="97">
      <c r="A97" s="176" t="n">
        <v>45658</v>
      </c>
      <c r="B97" s="104" t="inlineStr">
        <is>
          <t>2024/25</t>
        </is>
      </c>
      <c r="C97" s="104" t="inlineStr">
        <is>
          <t>HC-096</t>
        </is>
      </c>
      <c r="D97" s="104" t="inlineStr">
        <is>
          <t>Sud-Ouest</t>
        </is>
      </c>
      <c r="E97" s="156" t="n">
        <v>77034</v>
      </c>
    </row>
    <row r="98">
      <c r="A98" s="176" t="n">
        <v>45658</v>
      </c>
      <c r="B98" s="104" t="inlineStr">
        <is>
          <t>2024/25</t>
        </is>
      </c>
      <c r="C98" s="104" t="inlineStr">
        <is>
          <t>HC-097</t>
        </is>
      </c>
      <c r="D98" s="104" t="inlineStr">
        <is>
          <t>Île-de-France</t>
        </is>
      </c>
      <c r="E98" s="156" t="n">
        <v>57575</v>
      </c>
    </row>
    <row r="99">
      <c r="A99" s="176" t="n">
        <v>45658</v>
      </c>
      <c r="B99" s="104" t="inlineStr">
        <is>
          <t>2024/25</t>
        </is>
      </c>
      <c r="C99" s="104" t="inlineStr">
        <is>
          <t>HC-098</t>
        </is>
      </c>
      <c r="D99" s="104" t="inlineStr">
        <is>
          <t>Nord-Ouest</t>
        </is>
      </c>
      <c r="E99" s="156" t="n">
        <v>80949</v>
      </c>
    </row>
    <row r="100">
      <c r="A100" s="176" t="n">
        <v>45658</v>
      </c>
      <c r="B100" s="104" t="inlineStr">
        <is>
          <t>2024/25</t>
        </is>
      </c>
      <c r="C100" s="104" t="inlineStr">
        <is>
          <t>HC-099</t>
        </is>
      </c>
      <c r="D100" s="104" t="inlineStr">
        <is>
          <t>Sud-Est</t>
        </is>
      </c>
      <c r="E100" s="156" t="n">
        <v>110729</v>
      </c>
    </row>
    <row r="101">
      <c r="A101" s="176" t="n">
        <v>45658</v>
      </c>
      <c r="B101" s="104" t="inlineStr">
        <is>
          <t>2024/25</t>
        </is>
      </c>
      <c r="C101" s="104" t="inlineStr">
        <is>
          <t>HC-100</t>
        </is>
      </c>
      <c r="D101" s="104" t="inlineStr">
        <is>
          <t>Sud-Ouest</t>
        </is>
      </c>
      <c r="E101" s="156" t="n">
        <v>66160</v>
      </c>
    </row>
    <row r="102">
      <c r="A102" s="176" t="n">
        <v>45658</v>
      </c>
      <c r="B102" s="104" t="inlineStr">
        <is>
          <t>2024/25</t>
        </is>
      </c>
      <c r="C102" s="104" t="inlineStr">
        <is>
          <t>HC-101</t>
        </is>
      </c>
      <c r="D102" s="104" t="inlineStr">
        <is>
          <t>Île-de-France</t>
        </is>
      </c>
      <c r="E102" s="156" t="n">
        <v>101571</v>
      </c>
    </row>
    <row r="103">
      <c r="A103" s="176" t="n">
        <v>45658</v>
      </c>
      <c r="B103" s="104" t="inlineStr">
        <is>
          <t>2024/25</t>
        </is>
      </c>
      <c r="C103" s="104" t="inlineStr">
        <is>
          <t>HC-102</t>
        </is>
      </c>
      <c r="D103" s="104" t="inlineStr">
        <is>
          <t>Nord-Ouest</t>
        </is>
      </c>
      <c r="E103" s="156" t="n">
        <v>96683</v>
      </c>
    </row>
    <row r="104">
      <c r="A104" s="176" t="n">
        <v>45658</v>
      </c>
      <c r="B104" s="104" t="inlineStr">
        <is>
          <t>2024/25</t>
        </is>
      </c>
      <c r="C104" s="104" t="inlineStr">
        <is>
          <t>HC-103</t>
        </is>
      </c>
      <c r="D104" s="104" t="inlineStr">
        <is>
          <t>Sud-Est</t>
        </is>
      </c>
      <c r="E104" s="156" t="n">
        <v>87703</v>
      </c>
    </row>
    <row r="105">
      <c r="A105" s="176" t="n">
        <v>45658</v>
      </c>
      <c r="B105" s="104" t="inlineStr">
        <is>
          <t>2024/25</t>
        </is>
      </c>
      <c r="C105" s="104" t="inlineStr">
        <is>
          <t>HC-104</t>
        </is>
      </c>
      <c r="D105" s="104" t="inlineStr">
        <is>
          <t>Sud-Ouest</t>
        </is>
      </c>
      <c r="E105" s="156" t="n">
        <v>77510</v>
      </c>
    </row>
    <row r="106">
      <c r="A106" s="176" t="n">
        <v>45658</v>
      </c>
      <c r="B106" s="104" t="inlineStr">
        <is>
          <t>2024/25</t>
        </is>
      </c>
      <c r="C106" s="104" t="inlineStr">
        <is>
          <t>HC-105</t>
        </is>
      </c>
      <c r="D106" s="104" t="inlineStr">
        <is>
          <t>Île-de-France</t>
        </is>
      </c>
      <c r="E106" s="156" t="n">
        <v>123185</v>
      </c>
    </row>
    <row r="107">
      <c r="A107" s="176" t="n">
        <v>45658</v>
      </c>
      <c r="B107" s="104" t="inlineStr">
        <is>
          <t>2024/25</t>
        </is>
      </c>
      <c r="C107" s="104" t="inlineStr">
        <is>
          <t>HC-106</t>
        </is>
      </c>
      <c r="D107" s="104" t="inlineStr">
        <is>
          <t>Nord-Ouest</t>
        </is>
      </c>
      <c r="E107" s="156" t="n">
        <v>92602</v>
      </c>
    </row>
    <row r="108">
      <c r="A108" s="176" t="n">
        <v>45658</v>
      </c>
      <c r="B108" s="104" t="inlineStr">
        <is>
          <t>2024/25</t>
        </is>
      </c>
      <c r="C108" s="104" t="inlineStr">
        <is>
          <t>HC-107</t>
        </is>
      </c>
      <c r="D108" s="104" t="inlineStr">
        <is>
          <t>Sud-Est</t>
        </is>
      </c>
      <c r="E108" s="156" t="n">
        <v>101405</v>
      </c>
    </row>
    <row r="109">
      <c r="A109" s="176" t="n">
        <v>45658</v>
      </c>
      <c r="B109" s="104" t="inlineStr">
        <is>
          <t>2024/25</t>
        </is>
      </c>
      <c r="C109" s="104" t="inlineStr">
        <is>
          <t>HC-108</t>
        </is>
      </c>
      <c r="D109" s="104" t="inlineStr">
        <is>
          <t>Sud-Ouest</t>
        </is>
      </c>
      <c r="E109" s="156" t="n">
        <v>87126</v>
      </c>
    </row>
    <row r="110">
      <c r="A110" s="176" t="n">
        <v>45658</v>
      </c>
      <c r="B110" s="104" t="inlineStr">
        <is>
          <t>2024/25</t>
        </is>
      </c>
      <c r="C110" s="104" t="inlineStr">
        <is>
          <t>HC-109</t>
        </is>
      </c>
      <c r="D110" s="104" t="inlineStr">
        <is>
          <t>Île-de-France</t>
        </is>
      </c>
      <c r="E110" s="156" t="n">
        <v>101010</v>
      </c>
    </row>
    <row r="111">
      <c r="A111" s="176" t="n">
        <v>45658</v>
      </c>
      <c r="B111" s="104" t="inlineStr">
        <is>
          <t>2024/25</t>
        </is>
      </c>
      <c r="C111" s="104" t="inlineStr">
        <is>
          <t>HC-110</t>
        </is>
      </c>
      <c r="D111" s="104" t="inlineStr">
        <is>
          <t>Nord-Ouest</t>
        </is>
      </c>
      <c r="E111" s="156" t="n">
        <v>53057</v>
      </c>
    </row>
    <row r="112">
      <c r="A112" s="176" t="n">
        <v>45658</v>
      </c>
      <c r="B112" s="104" t="inlineStr">
        <is>
          <t>2024/25</t>
        </is>
      </c>
      <c r="C112" s="104" t="inlineStr">
        <is>
          <t>HC-111</t>
        </is>
      </c>
      <c r="D112" s="104" t="inlineStr">
        <is>
          <t>Sud-Est</t>
        </is>
      </c>
      <c r="E112" s="156" t="n">
        <v>98205</v>
      </c>
    </row>
    <row r="113">
      <c r="A113" s="176" t="n">
        <v>45658</v>
      </c>
      <c r="B113" s="104" t="inlineStr">
        <is>
          <t>2024/25</t>
        </is>
      </c>
      <c r="C113" s="104" t="inlineStr">
        <is>
          <t>HC-112</t>
        </is>
      </c>
      <c r="D113" s="104" t="inlineStr">
        <is>
          <t>Sud-Ouest</t>
        </is>
      </c>
      <c r="E113" s="156" t="n">
        <v>65478</v>
      </c>
    </row>
    <row r="114">
      <c r="A114" s="176" t="n">
        <v>45658</v>
      </c>
      <c r="B114" s="104" t="inlineStr">
        <is>
          <t>2024/25</t>
        </is>
      </c>
      <c r="C114" s="104" t="inlineStr">
        <is>
          <t>HC-113</t>
        </is>
      </c>
      <c r="D114" s="104" t="inlineStr">
        <is>
          <t>Île-de-France</t>
        </is>
      </c>
      <c r="E114" s="156" t="n">
        <v>105271</v>
      </c>
    </row>
    <row r="115">
      <c r="A115" s="176" t="n">
        <v>45658</v>
      </c>
      <c r="B115" s="104" t="inlineStr">
        <is>
          <t>2024/25</t>
        </is>
      </c>
      <c r="C115" s="104" t="inlineStr">
        <is>
          <t>HC-114</t>
        </is>
      </c>
      <c r="D115" s="104" t="inlineStr">
        <is>
          <t>Nord-Ouest</t>
        </is>
      </c>
      <c r="E115" s="156" t="n">
        <v>62489</v>
      </c>
    </row>
    <row r="116">
      <c r="A116" s="176" t="n">
        <v>45658</v>
      </c>
      <c r="B116" s="104" t="inlineStr">
        <is>
          <t>2024/25</t>
        </is>
      </c>
      <c r="C116" s="104" t="inlineStr">
        <is>
          <t>HC-115</t>
        </is>
      </c>
      <c r="D116" s="104" t="inlineStr">
        <is>
          <t>Sud-Est</t>
        </is>
      </c>
      <c r="E116" s="156" t="n">
        <v>103044</v>
      </c>
    </row>
    <row r="117">
      <c r="A117" s="176" t="n">
        <v>45658</v>
      </c>
      <c r="B117" s="104" t="inlineStr">
        <is>
          <t>2024/25</t>
        </is>
      </c>
      <c r="C117" s="104" t="inlineStr">
        <is>
          <t>HC-116</t>
        </is>
      </c>
      <c r="D117" s="104" t="inlineStr">
        <is>
          <t>Sud-Ouest</t>
        </is>
      </c>
      <c r="E117" s="156" t="n">
        <v>81625</v>
      </c>
    </row>
    <row r="118">
      <c r="A118" s="176" t="n">
        <v>45658</v>
      </c>
      <c r="B118" s="104" t="inlineStr">
        <is>
          <t>2024/25</t>
        </is>
      </c>
      <c r="C118" s="104" t="inlineStr">
        <is>
          <t>HC-117</t>
        </is>
      </c>
      <c r="D118" s="104" t="inlineStr">
        <is>
          <t>Île-de-France</t>
        </is>
      </c>
      <c r="E118" s="156" t="n">
        <v>81979</v>
      </c>
    </row>
    <row r="119">
      <c r="A119" s="176" t="n">
        <v>45658</v>
      </c>
      <c r="B119" s="104" t="inlineStr">
        <is>
          <t>2024/25</t>
        </is>
      </c>
      <c r="C119" s="104" t="inlineStr">
        <is>
          <t>HC-118</t>
        </is>
      </c>
      <c r="D119" s="104" t="inlineStr">
        <is>
          <t>Nord-Ouest</t>
        </is>
      </c>
      <c r="E119" s="156" t="n">
        <v>91057</v>
      </c>
    </row>
    <row r="120">
      <c r="A120" s="176" t="n">
        <v>45658</v>
      </c>
      <c r="B120" s="104" t="inlineStr">
        <is>
          <t>2024/25</t>
        </is>
      </c>
      <c r="C120" s="104" t="inlineStr">
        <is>
          <t>HC-119</t>
        </is>
      </c>
      <c r="D120" s="104" t="inlineStr">
        <is>
          <t>Sud-Est</t>
        </is>
      </c>
      <c r="E120" s="156" t="n">
        <v>68750</v>
      </c>
    </row>
    <row r="121">
      <c r="A121" s="176" t="n">
        <v>45658</v>
      </c>
      <c r="B121" s="104" t="inlineStr">
        <is>
          <t>2024/25</t>
        </is>
      </c>
      <c r="C121" s="104" t="inlineStr">
        <is>
          <t>HC-120</t>
        </is>
      </c>
      <c r="D121" s="104" t="inlineStr">
        <is>
          <t>Sud-Ouest</t>
        </is>
      </c>
      <c r="E121" s="156" t="n">
        <v>74566</v>
      </c>
    </row>
    <row r="122">
      <c r="A122" s="176" t="n">
        <v>45689</v>
      </c>
      <c r="B122" s="104" t="inlineStr">
        <is>
          <t>2024/25</t>
        </is>
      </c>
      <c r="C122" s="104" t="inlineStr">
        <is>
          <t>HC-001</t>
        </is>
      </c>
      <c r="D122" s="104" t="inlineStr">
        <is>
          <t>Île-de-France</t>
        </is>
      </c>
      <c r="E122" s="156" t="n">
        <v>126890</v>
      </c>
    </row>
    <row r="123">
      <c r="A123" s="176" t="n">
        <v>45689</v>
      </c>
      <c r="B123" s="104" t="inlineStr">
        <is>
          <t>2024/25</t>
        </is>
      </c>
      <c r="C123" s="104" t="inlineStr">
        <is>
          <t>HC-002</t>
        </is>
      </c>
      <c r="D123" s="104" t="inlineStr">
        <is>
          <t>Nord-Ouest</t>
        </is>
      </c>
      <c r="E123" s="156" t="n">
        <v>82218</v>
      </c>
    </row>
    <row r="124">
      <c r="A124" s="176" t="n">
        <v>45689</v>
      </c>
      <c r="B124" s="104" t="inlineStr">
        <is>
          <t>2024/25</t>
        </is>
      </c>
      <c r="C124" s="104" t="inlineStr">
        <is>
          <t>HC-003</t>
        </is>
      </c>
      <c r="D124" s="104" t="inlineStr">
        <is>
          <t>Sud-Est</t>
        </is>
      </c>
      <c r="E124" s="156" t="n">
        <v>84043</v>
      </c>
    </row>
    <row r="125">
      <c r="A125" s="176" t="n">
        <v>45689</v>
      </c>
      <c r="B125" s="104" t="inlineStr">
        <is>
          <t>2024/25</t>
        </is>
      </c>
      <c r="C125" s="104" t="inlineStr">
        <is>
          <t>HC-004</t>
        </is>
      </c>
      <c r="D125" s="104" t="inlineStr">
        <is>
          <t>Sud-Ouest</t>
        </is>
      </c>
      <c r="E125" s="156" t="n">
        <v>86164</v>
      </c>
    </row>
    <row r="126">
      <c r="A126" s="176" t="n">
        <v>45689</v>
      </c>
      <c r="B126" s="104" t="inlineStr">
        <is>
          <t>2024/25</t>
        </is>
      </c>
      <c r="C126" s="104" t="inlineStr">
        <is>
          <t>HC-005</t>
        </is>
      </c>
      <c r="D126" s="104" t="inlineStr">
        <is>
          <t>Île-de-France</t>
        </is>
      </c>
      <c r="E126" s="156" t="n">
        <v>122920</v>
      </c>
    </row>
    <row r="127">
      <c r="A127" s="176" t="n">
        <v>45689</v>
      </c>
      <c r="B127" s="104" t="inlineStr">
        <is>
          <t>2024/25</t>
        </is>
      </c>
      <c r="C127" s="104" t="inlineStr">
        <is>
          <t>HC-006</t>
        </is>
      </c>
      <c r="D127" s="104" t="inlineStr">
        <is>
          <t>Nord-Ouest</t>
        </is>
      </c>
      <c r="E127" s="156" t="n">
        <v>73457</v>
      </c>
    </row>
    <row r="128">
      <c r="A128" s="176" t="n">
        <v>45689</v>
      </c>
      <c r="B128" s="104" t="inlineStr">
        <is>
          <t>2024/25</t>
        </is>
      </c>
      <c r="C128" s="104" t="inlineStr">
        <is>
          <t>HC-007</t>
        </is>
      </c>
      <c r="D128" s="104" t="inlineStr">
        <is>
          <t>Sud-Est</t>
        </is>
      </c>
      <c r="E128" s="156" t="n">
        <v>77228</v>
      </c>
    </row>
    <row r="129">
      <c r="A129" s="176" t="n">
        <v>45689</v>
      </c>
      <c r="B129" s="104" t="inlineStr">
        <is>
          <t>2024/25</t>
        </is>
      </c>
      <c r="C129" s="104" t="inlineStr">
        <is>
          <t>HC-008</t>
        </is>
      </c>
      <c r="D129" s="104" t="inlineStr">
        <is>
          <t>Sud-Ouest</t>
        </is>
      </c>
      <c r="E129" s="156" t="n">
        <v>101032</v>
      </c>
    </row>
    <row r="130">
      <c r="A130" s="176" t="n">
        <v>45689</v>
      </c>
      <c r="B130" s="104" t="inlineStr">
        <is>
          <t>2024/25</t>
        </is>
      </c>
      <c r="C130" s="104" t="inlineStr">
        <is>
          <t>HC-009</t>
        </is>
      </c>
      <c r="D130" s="104" t="inlineStr">
        <is>
          <t>Île-de-France</t>
        </is>
      </c>
      <c r="E130" s="156" t="n">
        <v>122892</v>
      </c>
    </row>
    <row r="131">
      <c r="A131" s="176" t="n">
        <v>45689</v>
      </c>
      <c r="B131" s="104" t="inlineStr">
        <is>
          <t>2024/25</t>
        </is>
      </c>
      <c r="C131" s="104" t="inlineStr">
        <is>
          <t>HC-010</t>
        </is>
      </c>
      <c r="D131" s="104" t="inlineStr">
        <is>
          <t>Nord-Ouest</t>
        </is>
      </c>
      <c r="E131" s="156" t="n">
        <v>142866</v>
      </c>
    </row>
    <row r="132">
      <c r="A132" s="176" t="n">
        <v>45689</v>
      </c>
      <c r="B132" s="104" t="inlineStr">
        <is>
          <t>2024/25</t>
        </is>
      </c>
      <c r="C132" s="104" t="inlineStr">
        <is>
          <t>HC-011</t>
        </is>
      </c>
      <c r="D132" s="104" t="inlineStr">
        <is>
          <t>Sud-Est</t>
        </is>
      </c>
      <c r="E132" s="156" t="n">
        <v>126091</v>
      </c>
    </row>
    <row r="133">
      <c r="A133" s="176" t="n">
        <v>45689</v>
      </c>
      <c r="B133" s="104" t="inlineStr">
        <is>
          <t>2024/25</t>
        </is>
      </c>
      <c r="C133" s="104" t="inlineStr">
        <is>
          <t>HC-012</t>
        </is>
      </c>
      <c r="D133" s="104" t="inlineStr">
        <is>
          <t>Sud-Ouest</t>
        </is>
      </c>
      <c r="E133" s="156" t="n">
        <v>67849</v>
      </c>
    </row>
    <row r="134">
      <c r="A134" s="176" t="n">
        <v>45689</v>
      </c>
      <c r="B134" s="104" t="inlineStr">
        <is>
          <t>2024/25</t>
        </is>
      </c>
      <c r="C134" s="104" t="inlineStr">
        <is>
          <t>HC-013</t>
        </is>
      </c>
      <c r="D134" s="104" t="inlineStr">
        <is>
          <t>Île-de-France</t>
        </is>
      </c>
      <c r="E134" s="156" t="n">
        <v>92743</v>
      </c>
    </row>
    <row r="135">
      <c r="A135" s="176" t="n">
        <v>45689</v>
      </c>
      <c r="B135" s="104" t="inlineStr">
        <is>
          <t>2024/25</t>
        </is>
      </c>
      <c r="C135" s="104" t="inlineStr">
        <is>
          <t>HC-014</t>
        </is>
      </c>
      <c r="D135" s="104" t="inlineStr">
        <is>
          <t>Nord-Ouest</t>
        </is>
      </c>
      <c r="E135" s="156" t="n">
        <v>88912</v>
      </c>
    </row>
    <row r="136">
      <c r="A136" s="176" t="n">
        <v>45689</v>
      </c>
      <c r="B136" s="104" t="inlineStr">
        <is>
          <t>2024/25</t>
        </is>
      </c>
      <c r="C136" s="104" t="inlineStr">
        <is>
          <t>HC-015</t>
        </is>
      </c>
      <c r="D136" s="104" t="inlineStr">
        <is>
          <t>Sud-Est</t>
        </is>
      </c>
      <c r="E136" s="156" t="n">
        <v>83612</v>
      </c>
    </row>
    <row r="137">
      <c r="A137" s="176" t="n">
        <v>45689</v>
      </c>
      <c r="B137" s="104" t="inlineStr">
        <is>
          <t>2024/25</t>
        </is>
      </c>
      <c r="C137" s="104" t="inlineStr">
        <is>
          <t>HC-016</t>
        </is>
      </c>
      <c r="D137" s="104" t="inlineStr">
        <is>
          <t>Sud-Ouest</t>
        </is>
      </c>
      <c r="E137" s="156" t="n">
        <v>101508</v>
      </c>
    </row>
    <row r="138">
      <c r="A138" s="176" t="n">
        <v>45689</v>
      </c>
      <c r="B138" s="104" t="inlineStr">
        <is>
          <t>2024/25</t>
        </is>
      </c>
      <c r="C138" s="104" t="inlineStr">
        <is>
          <t>HC-017</t>
        </is>
      </c>
      <c r="D138" s="104" t="inlineStr">
        <is>
          <t>Île-de-France</t>
        </is>
      </c>
      <c r="E138" s="156" t="n">
        <v>91680</v>
      </c>
    </row>
    <row r="139">
      <c r="A139" s="176" t="n">
        <v>45689</v>
      </c>
      <c r="B139" s="104" t="inlineStr">
        <is>
          <t>2024/25</t>
        </is>
      </c>
      <c r="C139" s="104" t="inlineStr">
        <is>
          <t>HC-018</t>
        </is>
      </c>
      <c r="D139" s="104" t="inlineStr">
        <is>
          <t>Nord-Ouest</t>
        </is>
      </c>
      <c r="E139" s="156" t="n">
        <v>63019</v>
      </c>
    </row>
    <row r="140">
      <c r="A140" s="176" t="n">
        <v>45689</v>
      </c>
      <c r="B140" s="104" t="inlineStr">
        <is>
          <t>2024/25</t>
        </is>
      </c>
      <c r="C140" s="104" t="inlineStr">
        <is>
          <t>HC-019</t>
        </is>
      </c>
      <c r="D140" s="104" t="inlineStr">
        <is>
          <t>Sud-Est</t>
        </is>
      </c>
      <c r="E140" s="156" t="n">
        <v>79849</v>
      </c>
    </row>
    <row r="141">
      <c r="A141" s="176" t="n">
        <v>45689</v>
      </c>
      <c r="B141" s="104" t="inlineStr">
        <is>
          <t>2024/25</t>
        </is>
      </c>
      <c r="C141" s="104" t="inlineStr">
        <is>
          <t>HC-020</t>
        </is>
      </c>
      <c r="D141" s="104" t="inlineStr">
        <is>
          <t>Sud-Ouest</t>
        </is>
      </c>
      <c r="E141" s="156" t="n">
        <v>81734</v>
      </c>
    </row>
    <row r="142">
      <c r="A142" s="176" t="n">
        <v>45689</v>
      </c>
      <c r="B142" s="104" t="inlineStr">
        <is>
          <t>2024/25</t>
        </is>
      </c>
      <c r="C142" s="104" t="inlineStr">
        <is>
          <t>HC-021</t>
        </is>
      </c>
      <c r="D142" s="104" t="inlineStr">
        <is>
          <t>Île-de-France</t>
        </is>
      </c>
      <c r="E142" s="156" t="n">
        <v>88106</v>
      </c>
    </row>
    <row r="143">
      <c r="A143" s="176" t="n">
        <v>45689</v>
      </c>
      <c r="B143" s="104" t="inlineStr">
        <is>
          <t>2024/25</t>
        </is>
      </c>
      <c r="C143" s="104" t="inlineStr">
        <is>
          <t>HC-022</t>
        </is>
      </c>
      <c r="D143" s="104" t="inlineStr">
        <is>
          <t>Nord-Ouest</t>
        </is>
      </c>
      <c r="E143" s="156" t="n">
        <v>79862</v>
      </c>
    </row>
    <row r="144">
      <c r="A144" s="176" t="n">
        <v>45689</v>
      </c>
      <c r="B144" s="104" t="inlineStr">
        <is>
          <t>2024/25</t>
        </is>
      </c>
      <c r="C144" s="104" t="inlineStr">
        <is>
          <t>HC-023</t>
        </is>
      </c>
      <c r="D144" s="104" t="inlineStr">
        <is>
          <t>Sud-Est</t>
        </is>
      </c>
      <c r="E144" s="156" t="n">
        <v>85921</v>
      </c>
    </row>
    <row r="145">
      <c r="A145" s="176" t="n">
        <v>45689</v>
      </c>
      <c r="B145" s="104" t="inlineStr">
        <is>
          <t>2024/25</t>
        </is>
      </c>
      <c r="C145" s="104" t="inlineStr">
        <is>
          <t>HC-024</t>
        </is>
      </c>
      <c r="D145" s="104" t="inlineStr">
        <is>
          <t>Sud-Ouest</t>
        </is>
      </c>
      <c r="E145" s="156" t="n">
        <v>113768</v>
      </c>
    </row>
    <row r="146">
      <c r="A146" s="176" t="n">
        <v>45689</v>
      </c>
      <c r="B146" s="104" t="inlineStr">
        <is>
          <t>2024/25</t>
        </is>
      </c>
      <c r="C146" s="104" t="inlineStr">
        <is>
          <t>HC-025</t>
        </is>
      </c>
      <c r="D146" s="104" t="inlineStr">
        <is>
          <t>Île-de-France</t>
        </is>
      </c>
      <c r="E146" s="156" t="n">
        <v>122852</v>
      </c>
    </row>
    <row r="147">
      <c r="A147" s="176" t="n">
        <v>45689</v>
      </c>
      <c r="B147" s="104" t="inlineStr">
        <is>
          <t>2024/25</t>
        </is>
      </c>
      <c r="C147" s="104" t="inlineStr">
        <is>
          <t>HC-026</t>
        </is>
      </c>
      <c r="D147" s="104" t="inlineStr">
        <is>
          <t>Nord-Ouest</t>
        </is>
      </c>
      <c r="E147" s="156" t="n">
        <v>86318</v>
      </c>
    </row>
    <row r="148">
      <c r="A148" s="176" t="n">
        <v>45689</v>
      </c>
      <c r="B148" s="104" t="inlineStr">
        <is>
          <t>2024/25</t>
        </is>
      </c>
      <c r="C148" s="104" t="inlineStr">
        <is>
          <t>HC-027</t>
        </is>
      </c>
      <c r="D148" s="104" t="inlineStr">
        <is>
          <t>Sud-Est</t>
        </is>
      </c>
      <c r="E148" s="156" t="n">
        <v>104563</v>
      </c>
    </row>
    <row r="149">
      <c r="A149" s="176" t="n">
        <v>45689</v>
      </c>
      <c r="B149" s="104" t="inlineStr">
        <is>
          <t>2024/25</t>
        </is>
      </c>
      <c r="C149" s="104" t="inlineStr">
        <is>
          <t>HC-028</t>
        </is>
      </c>
      <c r="D149" s="104" t="inlineStr">
        <is>
          <t>Sud-Ouest</t>
        </is>
      </c>
      <c r="E149" s="156" t="n">
        <v>73968</v>
      </c>
    </row>
    <row r="150">
      <c r="A150" s="176" t="n">
        <v>45689</v>
      </c>
      <c r="B150" s="104" t="inlineStr">
        <is>
          <t>2024/25</t>
        </is>
      </c>
      <c r="C150" s="104" t="inlineStr">
        <is>
          <t>HC-029</t>
        </is>
      </c>
      <c r="D150" s="104" t="inlineStr">
        <is>
          <t>Île-de-France</t>
        </is>
      </c>
      <c r="E150" s="156" t="n">
        <v>161452</v>
      </c>
    </row>
    <row r="151">
      <c r="A151" s="176" t="n">
        <v>45689</v>
      </c>
      <c r="B151" s="104" t="inlineStr">
        <is>
          <t>2024/25</t>
        </is>
      </c>
      <c r="C151" s="104" t="inlineStr">
        <is>
          <t>HC-030</t>
        </is>
      </c>
      <c r="D151" s="104" t="inlineStr">
        <is>
          <t>Nord-Ouest</t>
        </is>
      </c>
      <c r="E151" s="156" t="n">
        <v>92099</v>
      </c>
    </row>
    <row r="152">
      <c r="A152" s="176" t="n">
        <v>45689</v>
      </c>
      <c r="B152" s="104" t="inlineStr">
        <is>
          <t>2024/25</t>
        </is>
      </c>
      <c r="C152" s="104" t="inlineStr">
        <is>
          <t>HC-031</t>
        </is>
      </c>
      <c r="D152" s="104" t="inlineStr">
        <is>
          <t>Sud-Est</t>
        </is>
      </c>
      <c r="E152" s="156" t="n">
        <v>95585</v>
      </c>
    </row>
    <row r="153">
      <c r="A153" s="176" t="n">
        <v>45689</v>
      </c>
      <c r="B153" s="104" t="inlineStr">
        <is>
          <t>2024/25</t>
        </is>
      </c>
      <c r="C153" s="104" t="inlineStr">
        <is>
          <t>HC-032</t>
        </is>
      </c>
      <c r="D153" s="104" t="inlineStr">
        <is>
          <t>Sud-Ouest</t>
        </is>
      </c>
      <c r="E153" s="156" t="n">
        <v>95660</v>
      </c>
    </row>
    <row r="154">
      <c r="A154" s="176" t="n">
        <v>45689</v>
      </c>
      <c r="B154" s="104" t="inlineStr">
        <is>
          <t>2024/25</t>
        </is>
      </c>
      <c r="C154" s="104" t="inlineStr">
        <is>
          <t>HC-033</t>
        </is>
      </c>
      <c r="D154" s="104" t="inlineStr">
        <is>
          <t>Île-de-France</t>
        </is>
      </c>
      <c r="E154" s="156" t="n">
        <v>141208</v>
      </c>
    </row>
    <row r="155">
      <c r="A155" s="176" t="n">
        <v>45689</v>
      </c>
      <c r="B155" s="104" t="inlineStr">
        <is>
          <t>2024/25</t>
        </is>
      </c>
      <c r="C155" s="104" t="inlineStr">
        <is>
          <t>HC-034</t>
        </is>
      </c>
      <c r="D155" s="104" t="inlineStr">
        <is>
          <t>Nord-Ouest</t>
        </is>
      </c>
      <c r="E155" s="156" t="n">
        <v>115594</v>
      </c>
    </row>
    <row r="156">
      <c r="A156" s="176" t="n">
        <v>45689</v>
      </c>
      <c r="B156" s="104" t="inlineStr">
        <is>
          <t>2024/25</t>
        </is>
      </c>
      <c r="C156" s="104" t="inlineStr">
        <is>
          <t>HC-035</t>
        </is>
      </c>
      <c r="D156" s="104" t="inlineStr">
        <is>
          <t>Sud-Est</t>
        </is>
      </c>
      <c r="E156" s="156" t="n">
        <v>114770</v>
      </c>
    </row>
    <row r="157">
      <c r="A157" s="176" t="n">
        <v>45689</v>
      </c>
      <c r="B157" s="104" t="inlineStr">
        <is>
          <t>2024/25</t>
        </is>
      </c>
      <c r="C157" s="104" t="inlineStr">
        <is>
          <t>HC-036</t>
        </is>
      </c>
      <c r="D157" s="104" t="inlineStr">
        <is>
          <t>Sud-Ouest</t>
        </is>
      </c>
      <c r="E157" s="156" t="n">
        <v>106726</v>
      </c>
    </row>
    <row r="158">
      <c r="A158" s="176" t="n">
        <v>45689</v>
      </c>
      <c r="B158" s="104" t="inlineStr">
        <is>
          <t>2024/25</t>
        </is>
      </c>
      <c r="C158" s="104" t="inlineStr">
        <is>
          <t>HC-037</t>
        </is>
      </c>
      <c r="D158" s="104" t="inlineStr">
        <is>
          <t>Île-de-France</t>
        </is>
      </c>
      <c r="E158" s="156" t="n">
        <v>108743</v>
      </c>
    </row>
    <row r="159">
      <c r="A159" s="176" t="n">
        <v>45689</v>
      </c>
      <c r="B159" s="104" t="inlineStr">
        <is>
          <t>2024/25</t>
        </is>
      </c>
      <c r="C159" s="104" t="inlineStr">
        <is>
          <t>HC-038</t>
        </is>
      </c>
      <c r="D159" s="104" t="inlineStr">
        <is>
          <t>Nord-Ouest</t>
        </is>
      </c>
      <c r="E159" s="156" t="n">
        <v>85093</v>
      </c>
    </row>
    <row r="160">
      <c r="A160" s="176" t="n">
        <v>45689</v>
      </c>
      <c r="B160" s="104" t="inlineStr">
        <is>
          <t>2024/25</t>
        </is>
      </c>
      <c r="C160" s="104" t="inlineStr">
        <is>
          <t>HC-039</t>
        </is>
      </c>
      <c r="D160" s="104" t="inlineStr">
        <is>
          <t>Sud-Est</t>
        </is>
      </c>
      <c r="E160" s="156" t="n">
        <v>105810</v>
      </c>
    </row>
    <row r="161">
      <c r="A161" s="176" t="n">
        <v>45689</v>
      </c>
      <c r="B161" s="104" t="inlineStr">
        <is>
          <t>2024/25</t>
        </is>
      </c>
      <c r="C161" s="104" t="inlineStr">
        <is>
          <t>HC-040</t>
        </is>
      </c>
      <c r="D161" s="104" t="inlineStr">
        <is>
          <t>Sud-Ouest</t>
        </is>
      </c>
      <c r="E161" s="156" t="n">
        <v>97599</v>
      </c>
    </row>
    <row r="162">
      <c r="A162" s="176" t="n">
        <v>45689</v>
      </c>
      <c r="B162" s="104" t="inlineStr">
        <is>
          <t>2024/25</t>
        </is>
      </c>
      <c r="C162" s="104" t="inlineStr">
        <is>
          <t>HC-041</t>
        </is>
      </c>
      <c r="D162" s="104" t="inlineStr">
        <is>
          <t>Île-de-France</t>
        </is>
      </c>
      <c r="E162" s="156" t="n">
        <v>123269</v>
      </c>
    </row>
    <row r="163">
      <c r="A163" s="176" t="n">
        <v>45689</v>
      </c>
      <c r="B163" s="104" t="inlineStr">
        <is>
          <t>2024/25</t>
        </is>
      </c>
      <c r="C163" s="104" t="inlineStr">
        <is>
          <t>HC-042</t>
        </is>
      </c>
      <c r="D163" s="104" t="inlineStr">
        <is>
          <t>Nord-Ouest</t>
        </is>
      </c>
      <c r="E163" s="156" t="n">
        <v>89288</v>
      </c>
    </row>
    <row r="164">
      <c r="A164" s="176" t="n">
        <v>45689</v>
      </c>
      <c r="B164" s="104" t="inlineStr">
        <is>
          <t>2024/25</t>
        </is>
      </c>
      <c r="C164" s="104" t="inlineStr">
        <is>
          <t>HC-043</t>
        </is>
      </c>
      <c r="D164" s="104" t="inlineStr">
        <is>
          <t>Sud-Est</t>
        </is>
      </c>
      <c r="E164" s="156" t="n">
        <v>108491</v>
      </c>
    </row>
    <row r="165">
      <c r="A165" s="176" t="n">
        <v>45689</v>
      </c>
      <c r="B165" s="104" t="inlineStr">
        <is>
          <t>2024/25</t>
        </is>
      </c>
      <c r="C165" s="104" t="inlineStr">
        <is>
          <t>HC-044</t>
        </is>
      </c>
      <c r="D165" s="104" t="inlineStr">
        <is>
          <t>Sud-Ouest</t>
        </is>
      </c>
      <c r="E165" s="156" t="n">
        <v>75082</v>
      </c>
    </row>
    <row r="166">
      <c r="A166" s="176" t="n">
        <v>45689</v>
      </c>
      <c r="B166" s="104" t="inlineStr">
        <is>
          <t>2024/25</t>
        </is>
      </c>
      <c r="C166" s="104" t="inlineStr">
        <is>
          <t>HC-045</t>
        </is>
      </c>
      <c r="D166" s="104" t="inlineStr">
        <is>
          <t>Île-de-France</t>
        </is>
      </c>
      <c r="E166" s="156" t="n">
        <v>144677</v>
      </c>
    </row>
    <row r="167">
      <c r="A167" s="176" t="n">
        <v>45689</v>
      </c>
      <c r="B167" s="104" t="inlineStr">
        <is>
          <t>2024/25</t>
        </is>
      </c>
      <c r="C167" s="104" t="inlineStr">
        <is>
          <t>HC-046</t>
        </is>
      </c>
      <c r="D167" s="104" t="inlineStr">
        <is>
          <t>Nord-Ouest</t>
        </is>
      </c>
      <c r="E167" s="156" t="n">
        <v>57938</v>
      </c>
    </row>
    <row r="168">
      <c r="A168" s="176" t="n">
        <v>45689</v>
      </c>
      <c r="B168" s="104" t="inlineStr">
        <is>
          <t>2024/25</t>
        </is>
      </c>
      <c r="C168" s="104" t="inlineStr">
        <is>
          <t>HC-047</t>
        </is>
      </c>
      <c r="D168" s="104" t="inlineStr">
        <is>
          <t>Sud-Est</t>
        </is>
      </c>
      <c r="E168" s="156" t="n">
        <v>114689</v>
      </c>
    </row>
    <row r="169">
      <c r="A169" s="176" t="n">
        <v>45689</v>
      </c>
      <c r="B169" s="104" t="inlineStr">
        <is>
          <t>2024/25</t>
        </is>
      </c>
      <c r="C169" s="104" t="inlineStr">
        <is>
          <t>HC-048</t>
        </is>
      </c>
      <c r="D169" s="104" t="inlineStr">
        <is>
          <t>Sud-Ouest</t>
        </is>
      </c>
      <c r="E169" s="156" t="n">
        <v>121743</v>
      </c>
    </row>
    <row r="170">
      <c r="A170" s="176" t="n">
        <v>45689</v>
      </c>
      <c r="B170" s="104" t="inlineStr">
        <is>
          <t>2024/25</t>
        </is>
      </c>
      <c r="C170" s="104" t="inlineStr">
        <is>
          <t>HC-049</t>
        </is>
      </c>
      <c r="D170" s="104" t="inlineStr">
        <is>
          <t>Île-de-France</t>
        </is>
      </c>
      <c r="E170" s="156" t="n">
        <v>104313</v>
      </c>
    </row>
    <row r="171">
      <c r="A171" s="176" t="n">
        <v>45689</v>
      </c>
      <c r="B171" s="104" t="inlineStr">
        <is>
          <t>2024/25</t>
        </is>
      </c>
      <c r="C171" s="104" t="inlineStr">
        <is>
          <t>HC-050</t>
        </is>
      </c>
      <c r="D171" s="104" t="inlineStr">
        <is>
          <t>Nord-Ouest</t>
        </is>
      </c>
      <c r="E171" s="156" t="n">
        <v>107514</v>
      </c>
    </row>
    <row r="172">
      <c r="A172" s="176" t="n">
        <v>45689</v>
      </c>
      <c r="B172" s="104" t="inlineStr">
        <is>
          <t>2024/25</t>
        </is>
      </c>
      <c r="C172" s="104" t="inlineStr">
        <is>
          <t>HC-051</t>
        </is>
      </c>
      <c r="D172" s="104" t="inlineStr">
        <is>
          <t>Sud-Est</t>
        </is>
      </c>
      <c r="E172" s="156" t="n">
        <v>75184</v>
      </c>
    </row>
    <row r="173">
      <c r="A173" s="176" t="n">
        <v>45689</v>
      </c>
      <c r="B173" s="104" t="inlineStr">
        <is>
          <t>2024/25</t>
        </is>
      </c>
      <c r="C173" s="104" t="inlineStr">
        <is>
          <t>HC-052</t>
        </is>
      </c>
      <c r="D173" s="104" t="inlineStr">
        <is>
          <t>Sud-Ouest</t>
        </is>
      </c>
      <c r="E173" s="156" t="n">
        <v>95830</v>
      </c>
    </row>
    <row r="174">
      <c r="A174" s="176" t="n">
        <v>45689</v>
      </c>
      <c r="B174" s="104" t="inlineStr">
        <is>
          <t>2024/25</t>
        </is>
      </c>
      <c r="C174" s="104" t="inlineStr">
        <is>
          <t>HC-053</t>
        </is>
      </c>
      <c r="D174" s="104" t="inlineStr">
        <is>
          <t>Île-de-France</t>
        </is>
      </c>
      <c r="E174" s="156" t="n">
        <v>106080</v>
      </c>
    </row>
    <row r="175">
      <c r="A175" s="176" t="n">
        <v>45689</v>
      </c>
      <c r="B175" s="104" t="inlineStr">
        <is>
          <t>2024/25</t>
        </is>
      </c>
      <c r="C175" s="104" t="inlineStr">
        <is>
          <t>HC-054</t>
        </is>
      </c>
      <c r="D175" s="104" t="inlineStr">
        <is>
          <t>Nord-Ouest</t>
        </is>
      </c>
      <c r="E175" s="156" t="n">
        <v>93929</v>
      </c>
    </row>
    <row r="176">
      <c r="A176" s="176" t="n">
        <v>45689</v>
      </c>
      <c r="B176" s="104" t="inlineStr">
        <is>
          <t>2024/25</t>
        </is>
      </c>
      <c r="C176" s="104" t="inlineStr">
        <is>
          <t>HC-055</t>
        </is>
      </c>
      <c r="D176" s="104" t="inlineStr">
        <is>
          <t>Sud-Est</t>
        </is>
      </c>
      <c r="E176" s="156" t="n">
        <v>143808</v>
      </c>
    </row>
    <row r="177">
      <c r="A177" s="176" t="n">
        <v>45689</v>
      </c>
      <c r="B177" s="104" t="inlineStr">
        <is>
          <t>2024/25</t>
        </is>
      </c>
      <c r="C177" s="104" t="inlineStr">
        <is>
          <t>HC-056</t>
        </is>
      </c>
      <c r="D177" s="104" t="inlineStr">
        <is>
          <t>Sud-Ouest</t>
        </is>
      </c>
      <c r="E177" s="156" t="n">
        <v>118128</v>
      </c>
    </row>
    <row r="178">
      <c r="A178" s="176" t="n">
        <v>45689</v>
      </c>
      <c r="B178" s="104" t="inlineStr">
        <is>
          <t>2024/25</t>
        </is>
      </c>
      <c r="C178" s="104" t="inlineStr">
        <is>
          <t>HC-057</t>
        </is>
      </c>
      <c r="D178" s="104" t="inlineStr">
        <is>
          <t>Île-de-France</t>
        </is>
      </c>
      <c r="E178" s="156" t="n">
        <v>124084</v>
      </c>
    </row>
    <row r="179">
      <c r="A179" s="176" t="n">
        <v>45689</v>
      </c>
      <c r="B179" s="104" t="inlineStr">
        <is>
          <t>2024/25</t>
        </is>
      </c>
      <c r="C179" s="104" t="inlineStr">
        <is>
          <t>HC-058</t>
        </is>
      </c>
      <c r="D179" s="104" t="inlineStr">
        <is>
          <t>Nord-Ouest</t>
        </is>
      </c>
      <c r="E179" s="156" t="n">
        <v>69381</v>
      </c>
    </row>
    <row r="180">
      <c r="A180" s="176" t="n">
        <v>45689</v>
      </c>
      <c r="B180" s="104" t="inlineStr">
        <is>
          <t>2024/25</t>
        </is>
      </c>
      <c r="C180" s="104" t="inlineStr">
        <is>
          <t>HC-059</t>
        </is>
      </c>
      <c r="D180" s="104" t="inlineStr">
        <is>
          <t>Sud-Est</t>
        </is>
      </c>
      <c r="E180" s="156" t="n">
        <v>116656</v>
      </c>
    </row>
    <row r="181">
      <c r="A181" s="176" t="n">
        <v>45689</v>
      </c>
      <c r="B181" s="104" t="inlineStr">
        <is>
          <t>2024/25</t>
        </is>
      </c>
      <c r="C181" s="104" t="inlineStr">
        <is>
          <t>HC-060</t>
        </is>
      </c>
      <c r="D181" s="104" t="inlineStr">
        <is>
          <t>Sud-Ouest</t>
        </is>
      </c>
      <c r="E181" s="156" t="n">
        <v>82703</v>
      </c>
    </row>
    <row r="182">
      <c r="A182" s="176" t="n">
        <v>45689</v>
      </c>
      <c r="B182" s="104" t="inlineStr">
        <is>
          <t>2024/25</t>
        </is>
      </c>
      <c r="C182" s="104" t="inlineStr">
        <is>
          <t>HC-061</t>
        </is>
      </c>
      <c r="D182" s="104" t="inlineStr">
        <is>
          <t>Île-de-France</t>
        </is>
      </c>
      <c r="E182" s="156" t="n">
        <v>103414</v>
      </c>
    </row>
    <row r="183">
      <c r="A183" s="176" t="n">
        <v>45689</v>
      </c>
      <c r="B183" s="104" t="inlineStr">
        <is>
          <t>2024/25</t>
        </is>
      </c>
      <c r="C183" s="104" t="inlineStr">
        <is>
          <t>HC-062</t>
        </is>
      </c>
      <c r="D183" s="104" t="inlineStr">
        <is>
          <t>Nord-Ouest</t>
        </is>
      </c>
      <c r="E183" s="156" t="n">
        <v>69194</v>
      </c>
    </row>
    <row r="184">
      <c r="A184" s="176" t="n">
        <v>45689</v>
      </c>
      <c r="B184" s="104" t="inlineStr">
        <is>
          <t>2024/25</t>
        </is>
      </c>
      <c r="C184" s="104" t="inlineStr">
        <is>
          <t>HC-063</t>
        </is>
      </c>
      <c r="D184" s="104" t="inlineStr">
        <is>
          <t>Sud-Est</t>
        </is>
      </c>
      <c r="E184" s="156" t="n">
        <v>83162</v>
      </c>
    </row>
    <row r="185">
      <c r="A185" s="176" t="n">
        <v>45689</v>
      </c>
      <c r="B185" s="104" t="inlineStr">
        <is>
          <t>2024/25</t>
        </is>
      </c>
      <c r="C185" s="104" t="inlineStr">
        <is>
          <t>HC-064</t>
        </is>
      </c>
      <c r="D185" s="104" t="inlineStr">
        <is>
          <t>Sud-Ouest</t>
        </is>
      </c>
      <c r="E185" s="156" t="n">
        <v>66524</v>
      </c>
    </row>
    <row r="186">
      <c r="A186" s="176" t="n">
        <v>45689</v>
      </c>
      <c r="B186" s="104" t="inlineStr">
        <is>
          <t>2024/25</t>
        </is>
      </c>
      <c r="C186" s="104" t="inlineStr">
        <is>
          <t>HC-065</t>
        </is>
      </c>
      <c r="D186" s="104" t="inlineStr">
        <is>
          <t>Île-de-France</t>
        </is>
      </c>
      <c r="E186" s="156" t="n">
        <v>133129</v>
      </c>
    </row>
    <row r="187">
      <c r="A187" s="176" t="n">
        <v>45689</v>
      </c>
      <c r="B187" s="104" t="inlineStr">
        <is>
          <t>2024/25</t>
        </is>
      </c>
      <c r="C187" s="104" t="inlineStr">
        <is>
          <t>HC-066</t>
        </is>
      </c>
      <c r="D187" s="104" t="inlineStr">
        <is>
          <t>Nord-Ouest</t>
        </is>
      </c>
      <c r="E187" s="156" t="n">
        <v>105079</v>
      </c>
    </row>
    <row r="188">
      <c r="A188" s="176" t="n">
        <v>45689</v>
      </c>
      <c r="B188" s="104" t="inlineStr">
        <is>
          <t>2024/25</t>
        </is>
      </c>
      <c r="C188" s="104" t="inlineStr">
        <is>
          <t>HC-067</t>
        </is>
      </c>
      <c r="D188" s="104" t="inlineStr">
        <is>
          <t>Sud-Est</t>
        </is>
      </c>
      <c r="E188" s="156" t="n">
        <v>90033</v>
      </c>
    </row>
    <row r="189">
      <c r="A189" s="176" t="n">
        <v>45689</v>
      </c>
      <c r="B189" s="104" t="inlineStr">
        <is>
          <t>2024/25</t>
        </is>
      </c>
      <c r="C189" s="104" t="inlineStr">
        <is>
          <t>HC-068</t>
        </is>
      </c>
      <c r="D189" s="104" t="inlineStr">
        <is>
          <t>Sud-Ouest</t>
        </is>
      </c>
      <c r="E189" s="156" t="n">
        <v>68718</v>
      </c>
    </row>
    <row r="190">
      <c r="A190" s="176" t="n">
        <v>45689</v>
      </c>
      <c r="B190" s="104" t="inlineStr">
        <is>
          <t>2024/25</t>
        </is>
      </c>
      <c r="C190" s="104" t="inlineStr">
        <is>
          <t>HC-069</t>
        </is>
      </c>
      <c r="D190" s="104" t="inlineStr">
        <is>
          <t>Île-de-France</t>
        </is>
      </c>
      <c r="E190" s="156" t="n">
        <v>97834</v>
      </c>
    </row>
    <row r="191">
      <c r="A191" s="176" t="n">
        <v>45689</v>
      </c>
      <c r="B191" s="104" t="inlineStr">
        <is>
          <t>2024/25</t>
        </is>
      </c>
      <c r="C191" s="104" t="inlineStr">
        <is>
          <t>HC-070</t>
        </is>
      </c>
      <c r="D191" s="104" t="inlineStr">
        <is>
          <t>Nord-Ouest</t>
        </is>
      </c>
      <c r="E191" s="156" t="n">
        <v>60529</v>
      </c>
    </row>
    <row r="192">
      <c r="A192" s="176" t="n">
        <v>45689</v>
      </c>
      <c r="B192" s="104" t="inlineStr">
        <is>
          <t>2024/25</t>
        </is>
      </c>
      <c r="C192" s="104" t="inlineStr">
        <is>
          <t>HC-071</t>
        </is>
      </c>
      <c r="D192" s="104" t="inlineStr">
        <is>
          <t>Sud-Est</t>
        </is>
      </c>
      <c r="E192" s="156" t="n">
        <v>79017</v>
      </c>
    </row>
    <row r="193">
      <c r="A193" s="176" t="n">
        <v>45689</v>
      </c>
      <c r="B193" s="104" t="inlineStr">
        <is>
          <t>2024/25</t>
        </is>
      </c>
      <c r="C193" s="104" t="inlineStr">
        <is>
          <t>HC-072</t>
        </is>
      </c>
      <c r="D193" s="104" t="inlineStr">
        <is>
          <t>Sud-Ouest</t>
        </is>
      </c>
      <c r="E193" s="156" t="n">
        <v>67901</v>
      </c>
    </row>
    <row r="194">
      <c r="A194" s="176" t="n">
        <v>45689</v>
      </c>
      <c r="B194" s="104" t="inlineStr">
        <is>
          <t>2024/25</t>
        </is>
      </c>
      <c r="C194" s="104" t="inlineStr">
        <is>
          <t>HC-073</t>
        </is>
      </c>
      <c r="D194" s="104" t="inlineStr">
        <is>
          <t>Île-de-France</t>
        </is>
      </c>
      <c r="E194" s="156" t="n">
        <v>147988</v>
      </c>
    </row>
    <row r="195">
      <c r="A195" s="176" t="n">
        <v>45689</v>
      </c>
      <c r="B195" s="104" t="inlineStr">
        <is>
          <t>2024/25</t>
        </is>
      </c>
      <c r="C195" s="104" t="inlineStr">
        <is>
          <t>HC-074</t>
        </is>
      </c>
      <c r="D195" s="104" t="inlineStr">
        <is>
          <t>Nord-Ouest</t>
        </is>
      </c>
      <c r="E195" s="156" t="n">
        <v>83269</v>
      </c>
    </row>
    <row r="196">
      <c r="A196" s="176" t="n">
        <v>45689</v>
      </c>
      <c r="B196" s="104" t="inlineStr">
        <is>
          <t>2024/25</t>
        </is>
      </c>
      <c r="C196" s="104" t="inlineStr">
        <is>
          <t>HC-075</t>
        </is>
      </c>
      <c r="D196" s="104" t="inlineStr">
        <is>
          <t>Sud-Est</t>
        </is>
      </c>
      <c r="E196" s="156" t="n">
        <v>119949</v>
      </c>
    </row>
    <row r="197">
      <c r="A197" s="176" t="n">
        <v>45689</v>
      </c>
      <c r="B197" s="104" t="inlineStr">
        <is>
          <t>2024/25</t>
        </is>
      </c>
      <c r="C197" s="104" t="inlineStr">
        <is>
          <t>HC-076</t>
        </is>
      </c>
      <c r="D197" s="104" t="inlineStr">
        <is>
          <t>Sud-Ouest</t>
        </is>
      </c>
      <c r="E197" s="156" t="n">
        <v>91949</v>
      </c>
    </row>
    <row r="198">
      <c r="A198" s="176" t="n">
        <v>45689</v>
      </c>
      <c r="B198" s="104" t="inlineStr">
        <is>
          <t>2024/25</t>
        </is>
      </c>
      <c r="C198" s="104" t="inlineStr">
        <is>
          <t>HC-077</t>
        </is>
      </c>
      <c r="D198" s="104" t="inlineStr">
        <is>
          <t>Île-de-France</t>
        </is>
      </c>
      <c r="E198" s="156" t="n">
        <v>98983</v>
      </c>
    </row>
    <row r="199">
      <c r="A199" s="176" t="n">
        <v>45689</v>
      </c>
      <c r="B199" s="104" t="inlineStr">
        <is>
          <t>2024/25</t>
        </is>
      </c>
      <c r="C199" s="104" t="inlineStr">
        <is>
          <t>HC-078</t>
        </is>
      </c>
      <c r="D199" s="104" t="inlineStr">
        <is>
          <t>Nord-Ouest</t>
        </is>
      </c>
      <c r="E199" s="156" t="n">
        <v>78230</v>
      </c>
    </row>
    <row r="200">
      <c r="A200" s="176" t="n">
        <v>45689</v>
      </c>
      <c r="B200" s="104" t="inlineStr">
        <is>
          <t>2024/25</t>
        </is>
      </c>
      <c r="C200" s="104" t="inlineStr">
        <is>
          <t>HC-079</t>
        </is>
      </c>
      <c r="D200" s="104" t="inlineStr">
        <is>
          <t>Sud-Est</t>
        </is>
      </c>
      <c r="E200" s="156" t="n">
        <v>100169</v>
      </c>
    </row>
    <row r="201">
      <c r="A201" s="176" t="n">
        <v>45689</v>
      </c>
      <c r="B201" s="104" t="inlineStr">
        <is>
          <t>2024/25</t>
        </is>
      </c>
      <c r="C201" s="104" t="inlineStr">
        <is>
          <t>HC-080</t>
        </is>
      </c>
      <c r="D201" s="104" t="inlineStr">
        <is>
          <t>Sud-Ouest</t>
        </is>
      </c>
      <c r="E201" s="156" t="n">
        <v>69508</v>
      </c>
    </row>
    <row r="202">
      <c r="A202" s="176" t="n">
        <v>45689</v>
      </c>
      <c r="B202" s="104" t="inlineStr">
        <is>
          <t>2024/25</t>
        </is>
      </c>
      <c r="C202" s="104" t="inlineStr">
        <is>
          <t>HC-081</t>
        </is>
      </c>
      <c r="D202" s="104" t="inlineStr">
        <is>
          <t>Île-de-France</t>
        </is>
      </c>
      <c r="E202" s="156" t="n">
        <v>100662</v>
      </c>
    </row>
    <row r="203">
      <c r="A203" s="176" t="n">
        <v>45689</v>
      </c>
      <c r="B203" s="104" t="inlineStr">
        <is>
          <t>2024/25</t>
        </is>
      </c>
      <c r="C203" s="104" t="inlineStr">
        <is>
          <t>HC-082</t>
        </is>
      </c>
      <c r="D203" s="104" t="inlineStr">
        <is>
          <t>Nord-Ouest</t>
        </is>
      </c>
      <c r="E203" s="156" t="n">
        <v>77547</v>
      </c>
    </row>
    <row r="204">
      <c r="A204" s="176" t="n">
        <v>45689</v>
      </c>
      <c r="B204" s="104" t="inlineStr">
        <is>
          <t>2024/25</t>
        </is>
      </c>
      <c r="C204" s="104" t="inlineStr">
        <is>
          <t>HC-083</t>
        </is>
      </c>
      <c r="D204" s="104" t="inlineStr">
        <is>
          <t>Sud-Est</t>
        </is>
      </c>
      <c r="E204" s="156" t="n">
        <v>77417</v>
      </c>
    </row>
    <row r="205">
      <c r="A205" s="176" t="n">
        <v>45689</v>
      </c>
      <c r="B205" s="104" t="inlineStr">
        <is>
          <t>2024/25</t>
        </is>
      </c>
      <c r="C205" s="104" t="inlineStr">
        <is>
          <t>HC-084</t>
        </is>
      </c>
      <c r="D205" s="104" t="inlineStr">
        <is>
          <t>Sud-Ouest</t>
        </is>
      </c>
      <c r="E205" s="156" t="n">
        <v>82826</v>
      </c>
    </row>
    <row r="206">
      <c r="A206" s="176" t="n">
        <v>45689</v>
      </c>
      <c r="B206" s="104" t="inlineStr">
        <is>
          <t>2024/25</t>
        </is>
      </c>
      <c r="C206" s="104" t="inlineStr">
        <is>
          <t>HC-085</t>
        </is>
      </c>
      <c r="D206" s="104" t="inlineStr">
        <is>
          <t>Île-de-France</t>
        </is>
      </c>
      <c r="E206" s="156" t="n">
        <v>112967</v>
      </c>
    </row>
    <row r="207">
      <c r="A207" s="176" t="n">
        <v>45689</v>
      </c>
      <c r="B207" s="104" t="inlineStr">
        <is>
          <t>2024/25</t>
        </is>
      </c>
      <c r="C207" s="104" t="inlineStr">
        <is>
          <t>HC-086</t>
        </is>
      </c>
      <c r="D207" s="104" t="inlineStr">
        <is>
          <t>Nord-Ouest</t>
        </is>
      </c>
      <c r="E207" s="156" t="n">
        <v>81909</v>
      </c>
    </row>
    <row r="208">
      <c r="A208" s="176" t="n">
        <v>45689</v>
      </c>
      <c r="B208" s="104" t="inlineStr">
        <is>
          <t>2024/25</t>
        </is>
      </c>
      <c r="C208" s="104" t="inlineStr">
        <is>
          <t>HC-087</t>
        </is>
      </c>
      <c r="D208" s="104" t="inlineStr">
        <is>
          <t>Sud-Est</t>
        </is>
      </c>
      <c r="E208" s="156" t="n">
        <v>77087</v>
      </c>
    </row>
    <row r="209">
      <c r="A209" s="176" t="n">
        <v>45689</v>
      </c>
      <c r="B209" s="104" t="inlineStr">
        <is>
          <t>2024/25</t>
        </is>
      </c>
      <c r="C209" s="104" t="inlineStr">
        <is>
          <t>HC-088</t>
        </is>
      </c>
      <c r="D209" s="104" t="inlineStr">
        <is>
          <t>Sud-Ouest</t>
        </is>
      </c>
      <c r="E209" s="156" t="n">
        <v>92348</v>
      </c>
    </row>
    <row r="210">
      <c r="A210" s="176" t="n">
        <v>45689</v>
      </c>
      <c r="B210" s="104" t="inlineStr">
        <is>
          <t>2024/25</t>
        </is>
      </c>
      <c r="C210" s="104" t="inlineStr">
        <is>
          <t>HC-089</t>
        </is>
      </c>
      <c r="D210" s="104" t="inlineStr">
        <is>
          <t>Île-de-France</t>
        </is>
      </c>
      <c r="E210" s="156" t="n">
        <v>89460</v>
      </c>
    </row>
    <row r="211">
      <c r="A211" s="176" t="n">
        <v>45689</v>
      </c>
      <c r="B211" s="104" t="inlineStr">
        <is>
          <t>2024/25</t>
        </is>
      </c>
      <c r="C211" s="104" t="inlineStr">
        <is>
          <t>HC-090</t>
        </is>
      </c>
      <c r="D211" s="104" t="inlineStr">
        <is>
          <t>Nord-Ouest</t>
        </is>
      </c>
      <c r="E211" s="156" t="n">
        <v>94166</v>
      </c>
    </row>
    <row r="212">
      <c r="A212" s="176" t="n">
        <v>45689</v>
      </c>
      <c r="B212" s="104" t="inlineStr">
        <is>
          <t>2024/25</t>
        </is>
      </c>
      <c r="C212" s="104" t="inlineStr">
        <is>
          <t>HC-091</t>
        </is>
      </c>
      <c r="D212" s="104" t="inlineStr">
        <is>
          <t>Sud-Est</t>
        </is>
      </c>
      <c r="E212" s="156" t="n">
        <v>80946</v>
      </c>
    </row>
    <row r="213">
      <c r="A213" s="176" t="n">
        <v>45689</v>
      </c>
      <c r="B213" s="104" t="inlineStr">
        <is>
          <t>2024/25</t>
        </is>
      </c>
      <c r="C213" s="104" t="inlineStr">
        <is>
          <t>HC-092</t>
        </is>
      </c>
      <c r="D213" s="104" t="inlineStr">
        <is>
          <t>Sud-Ouest</t>
        </is>
      </c>
      <c r="E213" s="156" t="n">
        <v>83534</v>
      </c>
    </row>
    <row r="214">
      <c r="A214" s="176" t="n">
        <v>45689</v>
      </c>
      <c r="B214" s="104" t="inlineStr">
        <is>
          <t>2024/25</t>
        </is>
      </c>
      <c r="C214" s="104" t="inlineStr">
        <is>
          <t>HC-093</t>
        </is>
      </c>
      <c r="D214" s="104" t="inlineStr">
        <is>
          <t>Île-de-France</t>
        </is>
      </c>
      <c r="E214" s="156" t="n">
        <v>157692</v>
      </c>
    </row>
    <row r="215">
      <c r="A215" s="176" t="n">
        <v>45689</v>
      </c>
      <c r="B215" s="104" t="inlineStr">
        <is>
          <t>2024/25</t>
        </is>
      </c>
      <c r="C215" s="104" t="inlineStr">
        <is>
          <t>HC-094</t>
        </is>
      </c>
      <c r="D215" s="104" t="inlineStr">
        <is>
          <t>Nord-Ouest</t>
        </is>
      </c>
      <c r="E215" s="156" t="n">
        <v>74846</v>
      </c>
    </row>
    <row r="216">
      <c r="A216" s="176" t="n">
        <v>45689</v>
      </c>
      <c r="B216" s="104" t="inlineStr">
        <is>
          <t>2024/25</t>
        </is>
      </c>
      <c r="C216" s="104" t="inlineStr">
        <is>
          <t>HC-095</t>
        </is>
      </c>
      <c r="D216" s="104" t="inlineStr">
        <is>
          <t>Sud-Est</t>
        </is>
      </c>
      <c r="E216" s="156" t="n">
        <v>80087</v>
      </c>
    </row>
    <row r="217">
      <c r="A217" s="176" t="n">
        <v>45689</v>
      </c>
      <c r="B217" s="104" t="inlineStr">
        <is>
          <t>2024/25</t>
        </is>
      </c>
      <c r="C217" s="104" t="inlineStr">
        <is>
          <t>HC-096</t>
        </is>
      </c>
      <c r="D217" s="104" t="inlineStr">
        <is>
          <t>Sud-Ouest</t>
        </is>
      </c>
      <c r="E217" s="156" t="n">
        <v>80172</v>
      </c>
    </row>
    <row r="218">
      <c r="A218" s="176" t="n">
        <v>45689</v>
      </c>
      <c r="B218" s="104" t="inlineStr">
        <is>
          <t>2024/25</t>
        </is>
      </c>
      <c r="C218" s="104" t="inlineStr">
        <is>
          <t>HC-097</t>
        </is>
      </c>
      <c r="D218" s="104" t="inlineStr">
        <is>
          <t>Île-de-France</t>
        </is>
      </c>
      <c r="E218" s="156" t="n">
        <v>62717</v>
      </c>
    </row>
    <row r="219">
      <c r="A219" s="176" t="n">
        <v>45689</v>
      </c>
      <c r="B219" s="104" t="inlineStr">
        <is>
          <t>2024/25</t>
        </is>
      </c>
      <c r="C219" s="104" t="inlineStr">
        <is>
          <t>HC-098</t>
        </is>
      </c>
      <c r="D219" s="104" t="inlineStr">
        <is>
          <t>Nord-Ouest</t>
        </is>
      </c>
      <c r="E219" s="156" t="n">
        <v>84364</v>
      </c>
    </row>
    <row r="220">
      <c r="A220" s="176" t="n">
        <v>45689</v>
      </c>
      <c r="B220" s="104" t="inlineStr">
        <is>
          <t>2024/25</t>
        </is>
      </c>
      <c r="C220" s="104" t="inlineStr">
        <is>
          <t>HC-099</t>
        </is>
      </c>
      <c r="D220" s="104" t="inlineStr">
        <is>
          <t>Sud-Est</t>
        </is>
      </c>
      <c r="E220" s="156" t="n">
        <v>115793</v>
      </c>
    </row>
    <row r="221">
      <c r="A221" s="176" t="n">
        <v>45689</v>
      </c>
      <c r="B221" s="104" t="inlineStr">
        <is>
          <t>2024/25</t>
        </is>
      </c>
      <c r="C221" s="104" t="inlineStr">
        <is>
          <t>HC-100</t>
        </is>
      </c>
      <c r="D221" s="104" t="inlineStr">
        <is>
          <t>Sud-Ouest</t>
        </is>
      </c>
      <c r="E221" s="156" t="n">
        <v>71023</v>
      </c>
    </row>
    <row r="222">
      <c r="A222" s="176" t="n">
        <v>45689</v>
      </c>
      <c r="B222" s="104" t="inlineStr">
        <is>
          <t>2024/25</t>
        </is>
      </c>
      <c r="C222" s="104" t="inlineStr">
        <is>
          <t>HC-101</t>
        </is>
      </c>
      <c r="D222" s="104" t="inlineStr">
        <is>
          <t>Île-de-France</t>
        </is>
      </c>
      <c r="E222" s="156" t="n">
        <v>107578</v>
      </c>
    </row>
    <row r="223">
      <c r="A223" s="176" t="n">
        <v>45689</v>
      </c>
      <c r="B223" s="104" t="inlineStr">
        <is>
          <t>2024/25</t>
        </is>
      </c>
      <c r="C223" s="104" t="inlineStr">
        <is>
          <t>HC-102</t>
        </is>
      </c>
      <c r="D223" s="104" t="inlineStr">
        <is>
          <t>Nord-Ouest</t>
        </is>
      </c>
      <c r="E223" s="156" t="n">
        <v>104502</v>
      </c>
    </row>
    <row r="224">
      <c r="A224" s="176" t="n">
        <v>45689</v>
      </c>
      <c r="B224" s="104" t="inlineStr">
        <is>
          <t>2024/25</t>
        </is>
      </c>
      <c r="C224" s="104" t="inlineStr">
        <is>
          <t>HC-103</t>
        </is>
      </c>
      <c r="D224" s="104" t="inlineStr">
        <is>
          <t>Sud-Est</t>
        </is>
      </c>
      <c r="E224" s="156" t="n">
        <v>89340</v>
      </c>
    </row>
    <row r="225">
      <c r="A225" s="176" t="n">
        <v>45689</v>
      </c>
      <c r="B225" s="104" t="inlineStr">
        <is>
          <t>2024/25</t>
        </is>
      </c>
      <c r="C225" s="104" t="inlineStr">
        <is>
          <t>HC-104</t>
        </is>
      </c>
      <c r="D225" s="104" t="inlineStr">
        <is>
          <t>Sud-Ouest</t>
        </is>
      </c>
      <c r="E225" s="156" t="n">
        <v>82476</v>
      </c>
    </row>
    <row r="226">
      <c r="A226" s="176" t="n">
        <v>45689</v>
      </c>
      <c r="B226" s="104" t="inlineStr">
        <is>
          <t>2024/25</t>
        </is>
      </c>
      <c r="C226" s="104" t="inlineStr">
        <is>
          <t>HC-105</t>
        </is>
      </c>
      <c r="D226" s="104" t="inlineStr">
        <is>
          <t>Île-de-France</t>
        </is>
      </c>
      <c r="E226" s="156" t="n">
        <v>133192</v>
      </c>
    </row>
    <row r="227">
      <c r="A227" s="176" t="n">
        <v>45689</v>
      </c>
      <c r="B227" s="104" t="inlineStr">
        <is>
          <t>2024/25</t>
        </is>
      </c>
      <c r="C227" s="104" t="inlineStr">
        <is>
          <t>HC-106</t>
        </is>
      </c>
      <c r="D227" s="104" t="inlineStr">
        <is>
          <t>Nord-Ouest</t>
        </is>
      </c>
      <c r="E227" s="156" t="n">
        <v>99084</v>
      </c>
    </row>
    <row r="228">
      <c r="A228" s="176" t="n">
        <v>45689</v>
      </c>
      <c r="B228" s="104" t="inlineStr">
        <is>
          <t>2024/25</t>
        </is>
      </c>
      <c r="C228" s="104" t="inlineStr">
        <is>
          <t>HC-107</t>
        </is>
      </c>
      <c r="D228" s="104" t="inlineStr">
        <is>
          <t>Sud-Est</t>
        </is>
      </c>
      <c r="E228" s="156" t="n">
        <v>108881</v>
      </c>
    </row>
    <row r="229">
      <c r="A229" s="176" t="n">
        <v>45689</v>
      </c>
      <c r="B229" s="104" t="inlineStr">
        <is>
          <t>2024/25</t>
        </is>
      </c>
      <c r="C229" s="104" t="inlineStr">
        <is>
          <t>HC-108</t>
        </is>
      </c>
      <c r="D229" s="104" t="inlineStr">
        <is>
          <t>Sud-Ouest</t>
        </is>
      </c>
      <c r="E229" s="156" t="n">
        <v>90402</v>
      </c>
    </row>
    <row r="230">
      <c r="A230" s="176" t="n">
        <v>45689</v>
      </c>
      <c r="B230" s="104" t="inlineStr">
        <is>
          <t>2024/25</t>
        </is>
      </c>
      <c r="C230" s="104" t="inlineStr">
        <is>
          <t>HC-109</t>
        </is>
      </c>
      <c r="D230" s="104" t="inlineStr">
        <is>
          <t>Île-de-France</t>
        </is>
      </c>
      <c r="E230" s="156" t="n">
        <v>104808</v>
      </c>
    </row>
    <row r="231">
      <c r="A231" s="176" t="n">
        <v>45689</v>
      </c>
      <c r="B231" s="104" t="inlineStr">
        <is>
          <t>2024/25</t>
        </is>
      </c>
      <c r="C231" s="104" t="inlineStr">
        <is>
          <t>HC-110</t>
        </is>
      </c>
      <c r="D231" s="104" t="inlineStr">
        <is>
          <t>Nord-Ouest</t>
        </is>
      </c>
      <c r="E231" s="156" t="n">
        <v>56370</v>
      </c>
    </row>
    <row r="232">
      <c r="A232" s="176" t="n">
        <v>45689</v>
      </c>
      <c r="B232" s="104" t="inlineStr">
        <is>
          <t>2024/25</t>
        </is>
      </c>
      <c r="C232" s="104" t="inlineStr">
        <is>
          <t>HC-111</t>
        </is>
      </c>
      <c r="D232" s="104" t="inlineStr">
        <is>
          <t>Sud-Est</t>
        </is>
      </c>
      <c r="E232" s="156" t="n">
        <v>105263</v>
      </c>
    </row>
    <row r="233">
      <c r="A233" s="176" t="n">
        <v>45689</v>
      </c>
      <c r="B233" s="104" t="inlineStr">
        <is>
          <t>2024/25</t>
        </is>
      </c>
      <c r="C233" s="104" t="inlineStr">
        <is>
          <t>HC-112</t>
        </is>
      </c>
      <c r="D233" s="104" t="inlineStr">
        <is>
          <t>Sud-Ouest</t>
        </is>
      </c>
      <c r="E233" s="156" t="n">
        <v>66464</v>
      </c>
    </row>
    <row r="234">
      <c r="A234" s="176" t="n">
        <v>45689</v>
      </c>
      <c r="B234" s="104" t="inlineStr">
        <is>
          <t>2024/25</t>
        </is>
      </c>
      <c r="C234" s="104" t="inlineStr">
        <is>
          <t>HC-113</t>
        </is>
      </c>
      <c r="D234" s="104" t="inlineStr">
        <is>
          <t>Île-de-France</t>
        </is>
      </c>
      <c r="E234" s="156" t="n">
        <v>106396</v>
      </c>
    </row>
    <row r="235">
      <c r="A235" s="176" t="n">
        <v>45689</v>
      </c>
      <c r="B235" s="104" t="inlineStr">
        <is>
          <t>2024/25</t>
        </is>
      </c>
      <c r="C235" s="104" t="inlineStr">
        <is>
          <t>HC-114</t>
        </is>
      </c>
      <c r="D235" s="104" t="inlineStr">
        <is>
          <t>Nord-Ouest</t>
        </is>
      </c>
      <c r="E235" s="156" t="n">
        <v>66546</v>
      </c>
    </row>
    <row r="236">
      <c r="A236" s="176" t="n">
        <v>45689</v>
      </c>
      <c r="B236" s="104" t="inlineStr">
        <is>
          <t>2024/25</t>
        </is>
      </c>
      <c r="C236" s="104" t="inlineStr">
        <is>
          <t>HC-115</t>
        </is>
      </c>
      <c r="D236" s="104" t="inlineStr">
        <is>
          <t>Sud-Est</t>
        </is>
      </c>
      <c r="E236" s="156" t="n">
        <v>109773</v>
      </c>
    </row>
    <row r="237">
      <c r="A237" s="176" t="n">
        <v>45689</v>
      </c>
      <c r="B237" s="104" t="inlineStr">
        <is>
          <t>2024/25</t>
        </is>
      </c>
      <c r="C237" s="104" t="inlineStr">
        <is>
          <t>HC-116</t>
        </is>
      </c>
      <c r="D237" s="104" t="inlineStr">
        <is>
          <t>Sud-Ouest</t>
        </is>
      </c>
      <c r="E237" s="156" t="n">
        <v>83723</v>
      </c>
    </row>
    <row r="238">
      <c r="A238" s="176" t="n">
        <v>45689</v>
      </c>
      <c r="B238" s="104" t="inlineStr">
        <is>
          <t>2024/25</t>
        </is>
      </c>
      <c r="C238" s="104" t="inlineStr">
        <is>
          <t>HC-117</t>
        </is>
      </c>
      <c r="D238" s="104" t="inlineStr">
        <is>
          <t>Île-de-France</t>
        </is>
      </c>
      <c r="E238" s="156" t="n">
        <v>86560</v>
      </c>
    </row>
    <row r="239">
      <c r="A239" s="176" t="n">
        <v>45689</v>
      </c>
      <c r="B239" s="104" t="inlineStr">
        <is>
          <t>2024/25</t>
        </is>
      </c>
      <c r="C239" s="104" t="inlineStr">
        <is>
          <t>HC-118</t>
        </is>
      </c>
      <c r="D239" s="104" t="inlineStr">
        <is>
          <t>Nord-Ouest</t>
        </is>
      </c>
      <c r="E239" s="156" t="n">
        <v>98841</v>
      </c>
    </row>
    <row r="240">
      <c r="A240" s="176" t="n">
        <v>45689</v>
      </c>
      <c r="B240" s="104" t="inlineStr">
        <is>
          <t>2024/25</t>
        </is>
      </c>
      <c r="C240" s="104" t="inlineStr">
        <is>
          <t>HC-119</t>
        </is>
      </c>
      <c r="D240" s="104" t="inlineStr">
        <is>
          <t>Sud-Est</t>
        </is>
      </c>
      <c r="E240" s="156" t="n">
        <v>72257</v>
      </c>
    </row>
    <row r="241">
      <c r="A241" s="176" t="n">
        <v>45689</v>
      </c>
      <c r="B241" s="104" t="inlineStr">
        <is>
          <t>2024/25</t>
        </is>
      </c>
      <c r="C241" s="104" t="inlineStr">
        <is>
          <t>HC-120</t>
        </is>
      </c>
      <c r="D241" s="104" t="inlineStr">
        <is>
          <t>Sud-Ouest</t>
        </is>
      </c>
      <c r="E241" s="156" t="n">
        <v>77758</v>
      </c>
    </row>
    <row r="242">
      <c r="A242" s="176" t="n">
        <v>45717</v>
      </c>
      <c r="B242" s="104" t="inlineStr">
        <is>
          <t>2024/25</t>
        </is>
      </c>
      <c r="C242" s="104" t="inlineStr">
        <is>
          <t>HC-001</t>
        </is>
      </c>
      <c r="D242" s="104" t="inlineStr">
        <is>
          <t>Île-de-France</t>
        </is>
      </c>
      <c r="E242" s="156" t="n">
        <v>136608</v>
      </c>
    </row>
    <row r="243">
      <c r="A243" s="176" t="n">
        <v>45717</v>
      </c>
      <c r="B243" s="104" t="inlineStr">
        <is>
          <t>2024/25</t>
        </is>
      </c>
      <c r="C243" s="104" t="inlineStr">
        <is>
          <t>HC-002</t>
        </is>
      </c>
      <c r="D243" s="104" t="inlineStr">
        <is>
          <t>Nord-Ouest</t>
        </is>
      </c>
      <c r="E243" s="156" t="n">
        <v>90245</v>
      </c>
    </row>
    <row r="244">
      <c r="A244" s="176" t="n">
        <v>45717</v>
      </c>
      <c r="B244" s="104" t="inlineStr">
        <is>
          <t>2024/25</t>
        </is>
      </c>
      <c r="C244" s="104" t="inlineStr">
        <is>
          <t>HC-003</t>
        </is>
      </c>
      <c r="D244" s="104" t="inlineStr">
        <is>
          <t>Sud-Est</t>
        </is>
      </c>
      <c r="E244" s="156" t="n">
        <v>92015</v>
      </c>
    </row>
    <row r="245">
      <c r="A245" s="176" t="n">
        <v>45717</v>
      </c>
      <c r="B245" s="104" t="inlineStr">
        <is>
          <t>2024/25</t>
        </is>
      </c>
      <c r="C245" s="104" t="inlineStr">
        <is>
          <t>HC-004</t>
        </is>
      </c>
      <c r="D245" s="104" t="inlineStr">
        <is>
          <t>Sud-Ouest</t>
        </is>
      </c>
      <c r="E245" s="156" t="n">
        <v>96906</v>
      </c>
    </row>
    <row r="246">
      <c r="A246" s="176" t="n">
        <v>45717</v>
      </c>
      <c r="B246" s="104" t="inlineStr">
        <is>
          <t>2024/25</t>
        </is>
      </c>
      <c r="C246" s="104" t="inlineStr">
        <is>
          <t>HC-005</t>
        </is>
      </c>
      <c r="D246" s="104" t="inlineStr">
        <is>
          <t>Île-de-France</t>
        </is>
      </c>
      <c r="E246" s="156" t="n">
        <v>130093</v>
      </c>
    </row>
    <row r="247">
      <c r="A247" s="176" t="n">
        <v>45717</v>
      </c>
      <c r="B247" s="104" t="inlineStr">
        <is>
          <t>2024/25</t>
        </is>
      </c>
      <c r="C247" s="104" t="inlineStr">
        <is>
          <t>HC-006</t>
        </is>
      </c>
      <c r="D247" s="104" t="inlineStr">
        <is>
          <t>Nord-Ouest</t>
        </is>
      </c>
      <c r="E247" s="156" t="n">
        <v>80633</v>
      </c>
    </row>
    <row r="248">
      <c r="A248" s="176" t="n">
        <v>45717</v>
      </c>
      <c r="B248" s="104" t="inlineStr">
        <is>
          <t>2024/25</t>
        </is>
      </c>
      <c r="C248" s="104" t="inlineStr">
        <is>
          <t>HC-007</t>
        </is>
      </c>
      <c r="D248" s="104" t="inlineStr">
        <is>
          <t>Sud-Est</t>
        </is>
      </c>
      <c r="E248" s="156" t="n">
        <v>84117</v>
      </c>
    </row>
    <row r="249">
      <c r="A249" s="176" t="n">
        <v>45717</v>
      </c>
      <c r="B249" s="104" t="inlineStr">
        <is>
          <t>2024/25</t>
        </is>
      </c>
      <c r="C249" s="104" t="inlineStr">
        <is>
          <t>HC-008</t>
        </is>
      </c>
      <c r="D249" s="104" t="inlineStr">
        <is>
          <t>Sud-Ouest</t>
        </is>
      </c>
      <c r="E249" s="156" t="n">
        <v>110658</v>
      </c>
    </row>
    <row r="250">
      <c r="A250" s="176" t="n">
        <v>45717</v>
      </c>
      <c r="B250" s="104" t="inlineStr">
        <is>
          <t>2024/25</t>
        </is>
      </c>
      <c r="C250" s="104" t="inlineStr">
        <is>
          <t>HC-009</t>
        </is>
      </c>
      <c r="D250" s="104" t="inlineStr">
        <is>
          <t>Île-de-France</t>
        </is>
      </c>
      <c r="E250" s="156" t="n">
        <v>135689</v>
      </c>
    </row>
    <row r="251">
      <c r="A251" s="176" t="n">
        <v>45717</v>
      </c>
      <c r="B251" s="104" t="inlineStr">
        <is>
          <t>2024/25</t>
        </is>
      </c>
      <c r="C251" s="104" t="inlineStr">
        <is>
          <t>HC-010</t>
        </is>
      </c>
      <c r="D251" s="104" t="inlineStr">
        <is>
          <t>Nord-Ouest</t>
        </is>
      </c>
      <c r="E251" s="156" t="n">
        <v>159399</v>
      </c>
    </row>
    <row r="252">
      <c r="A252" s="176" t="n">
        <v>45717</v>
      </c>
      <c r="B252" s="104" t="inlineStr">
        <is>
          <t>2024/25</t>
        </is>
      </c>
      <c r="C252" s="104" t="inlineStr">
        <is>
          <t>HC-011</t>
        </is>
      </c>
      <c r="D252" s="104" t="inlineStr">
        <is>
          <t>Sud-Est</t>
        </is>
      </c>
      <c r="E252" s="156" t="n">
        <v>136790</v>
      </c>
    </row>
    <row r="253">
      <c r="A253" s="176" t="n">
        <v>45717</v>
      </c>
      <c r="B253" s="104" t="inlineStr">
        <is>
          <t>2024/25</t>
        </is>
      </c>
      <c r="C253" s="104" t="inlineStr">
        <is>
          <t>HC-012</t>
        </is>
      </c>
      <c r="D253" s="104" t="inlineStr">
        <is>
          <t>Sud-Ouest</t>
        </is>
      </c>
      <c r="E253" s="156" t="n">
        <v>73105</v>
      </c>
    </row>
    <row r="254">
      <c r="A254" s="176" t="n">
        <v>45717</v>
      </c>
      <c r="B254" s="104" t="inlineStr">
        <is>
          <t>2024/25</t>
        </is>
      </c>
      <c r="C254" s="104" t="inlineStr">
        <is>
          <t>HC-013</t>
        </is>
      </c>
      <c r="D254" s="104" t="inlineStr">
        <is>
          <t>Île-de-France</t>
        </is>
      </c>
      <c r="E254" s="156" t="n">
        <v>96772</v>
      </c>
    </row>
    <row r="255">
      <c r="A255" s="176" t="n">
        <v>45717</v>
      </c>
      <c r="B255" s="104" t="inlineStr">
        <is>
          <t>2024/25</t>
        </is>
      </c>
      <c r="C255" s="104" t="inlineStr">
        <is>
          <t>HC-014</t>
        </is>
      </c>
      <c r="D255" s="104" t="inlineStr">
        <is>
          <t>Nord-Ouest</t>
        </is>
      </c>
      <c r="E255" s="156" t="n">
        <v>99579</v>
      </c>
    </row>
    <row r="256">
      <c r="A256" s="176" t="n">
        <v>45717</v>
      </c>
      <c r="B256" s="104" t="inlineStr">
        <is>
          <t>2024/25</t>
        </is>
      </c>
      <c r="C256" s="104" t="inlineStr">
        <is>
          <t>HC-015</t>
        </is>
      </c>
      <c r="D256" s="104" t="inlineStr">
        <is>
          <t>Sud-Est</t>
        </is>
      </c>
      <c r="E256" s="156" t="n">
        <v>86126</v>
      </c>
    </row>
    <row r="257">
      <c r="A257" s="176" t="n">
        <v>45717</v>
      </c>
      <c r="B257" s="104" t="inlineStr">
        <is>
          <t>2024/25</t>
        </is>
      </c>
      <c r="C257" s="104" t="inlineStr">
        <is>
          <t>HC-016</t>
        </is>
      </c>
      <c r="D257" s="104" t="inlineStr">
        <is>
          <t>Sud-Ouest</t>
        </is>
      </c>
      <c r="E257" s="156" t="n">
        <v>112291</v>
      </c>
    </row>
    <row r="258">
      <c r="A258" s="176" t="n">
        <v>45717</v>
      </c>
      <c r="B258" s="104" t="inlineStr">
        <is>
          <t>2024/25</t>
        </is>
      </c>
      <c r="C258" s="104" t="inlineStr">
        <is>
          <t>HC-017</t>
        </is>
      </c>
      <c r="D258" s="104" t="inlineStr">
        <is>
          <t>Île-de-France</t>
        </is>
      </c>
      <c r="E258" s="156" t="n">
        <v>95868</v>
      </c>
    </row>
    <row r="259">
      <c r="A259" s="176" t="n">
        <v>45717</v>
      </c>
      <c r="B259" s="104" t="inlineStr">
        <is>
          <t>2024/25</t>
        </is>
      </c>
      <c r="C259" s="104" t="inlineStr">
        <is>
          <t>HC-018</t>
        </is>
      </c>
      <c r="D259" s="104" t="inlineStr">
        <is>
          <t>Nord-Ouest</t>
        </is>
      </c>
      <c r="E259" s="156" t="n">
        <v>66024</v>
      </c>
    </row>
    <row r="260">
      <c r="A260" s="176" t="n">
        <v>45717</v>
      </c>
      <c r="B260" s="104" t="inlineStr">
        <is>
          <t>2024/25</t>
        </is>
      </c>
      <c r="C260" s="104" t="inlineStr">
        <is>
          <t>HC-019</t>
        </is>
      </c>
      <c r="D260" s="104" t="inlineStr">
        <is>
          <t>Sud-Est</t>
        </is>
      </c>
      <c r="E260" s="156" t="n">
        <v>85266</v>
      </c>
    </row>
    <row r="261">
      <c r="A261" s="176" t="n">
        <v>45717</v>
      </c>
      <c r="B261" s="104" t="inlineStr">
        <is>
          <t>2024/25</t>
        </is>
      </c>
      <c r="C261" s="104" t="inlineStr">
        <is>
          <t>HC-020</t>
        </is>
      </c>
      <c r="D261" s="104" t="inlineStr">
        <is>
          <t>Sud-Ouest</t>
        </is>
      </c>
      <c r="E261" s="156" t="n">
        <v>87970</v>
      </c>
    </row>
    <row r="262">
      <c r="A262" s="176" t="n">
        <v>45717</v>
      </c>
      <c r="B262" s="104" t="inlineStr">
        <is>
          <t>2024/25</t>
        </is>
      </c>
      <c r="C262" s="104" t="inlineStr">
        <is>
          <t>HC-021</t>
        </is>
      </c>
      <c r="D262" s="104" t="inlineStr">
        <is>
          <t>Île-de-France</t>
        </is>
      </c>
      <c r="E262" s="156" t="n">
        <v>95080</v>
      </c>
    </row>
    <row r="263">
      <c r="A263" s="176" t="n">
        <v>45717</v>
      </c>
      <c r="B263" s="104" t="inlineStr">
        <is>
          <t>2024/25</t>
        </is>
      </c>
      <c r="C263" s="104" t="inlineStr">
        <is>
          <t>HC-022</t>
        </is>
      </c>
      <c r="D263" s="104" t="inlineStr">
        <is>
          <t>Nord-Ouest</t>
        </is>
      </c>
      <c r="E263" s="156" t="n">
        <v>88801</v>
      </c>
    </row>
    <row r="264">
      <c r="A264" s="176" t="n">
        <v>45717</v>
      </c>
      <c r="B264" s="104" t="inlineStr">
        <is>
          <t>2024/25</t>
        </is>
      </c>
      <c r="C264" s="104" t="inlineStr">
        <is>
          <t>HC-023</t>
        </is>
      </c>
      <c r="D264" s="104" t="inlineStr">
        <is>
          <t>Sud-Est</t>
        </is>
      </c>
      <c r="E264" s="156" t="n">
        <v>91035</v>
      </c>
    </row>
    <row r="265">
      <c r="A265" s="176" t="n">
        <v>45717</v>
      </c>
      <c r="B265" s="104" t="inlineStr">
        <is>
          <t>2024/25</t>
        </is>
      </c>
      <c r="C265" s="104" t="inlineStr">
        <is>
          <t>HC-024</t>
        </is>
      </c>
      <c r="D265" s="104" t="inlineStr">
        <is>
          <t>Sud-Ouest</t>
        </is>
      </c>
      <c r="E265" s="156" t="n">
        <v>118761</v>
      </c>
    </row>
    <row r="266">
      <c r="A266" s="176" t="n">
        <v>45717</v>
      </c>
      <c r="B266" s="104" t="inlineStr">
        <is>
          <t>2024/25</t>
        </is>
      </c>
      <c r="C266" s="104" t="inlineStr">
        <is>
          <t>HC-025</t>
        </is>
      </c>
      <c r="D266" s="104" t="inlineStr">
        <is>
          <t>Île-de-France</t>
        </is>
      </c>
      <c r="E266" s="156" t="n">
        <v>128365</v>
      </c>
    </row>
    <row r="267">
      <c r="A267" s="176" t="n">
        <v>45717</v>
      </c>
      <c r="B267" s="104" t="inlineStr">
        <is>
          <t>2024/25</t>
        </is>
      </c>
      <c r="C267" s="104" t="inlineStr">
        <is>
          <t>HC-026</t>
        </is>
      </c>
      <c r="D267" s="104" t="inlineStr">
        <is>
          <t>Nord-Ouest</t>
        </is>
      </c>
      <c r="E267" s="156" t="n">
        <v>94208</v>
      </c>
    </row>
    <row r="268">
      <c r="A268" s="176" t="n">
        <v>45717</v>
      </c>
      <c r="B268" s="104" t="inlineStr">
        <is>
          <t>2024/25</t>
        </is>
      </c>
      <c r="C268" s="104" t="inlineStr">
        <is>
          <t>HC-027</t>
        </is>
      </c>
      <c r="D268" s="104" t="inlineStr">
        <is>
          <t>Sud-Est</t>
        </is>
      </c>
      <c r="E268" s="156" t="n">
        <v>113474</v>
      </c>
    </row>
    <row r="269">
      <c r="A269" s="176" t="n">
        <v>45717</v>
      </c>
      <c r="B269" s="104" t="inlineStr">
        <is>
          <t>2024/25</t>
        </is>
      </c>
      <c r="C269" s="104" t="inlineStr">
        <is>
          <t>HC-028</t>
        </is>
      </c>
      <c r="D269" s="104" t="inlineStr">
        <is>
          <t>Sud-Ouest</t>
        </is>
      </c>
      <c r="E269" s="156" t="n">
        <v>78960</v>
      </c>
    </row>
    <row r="270">
      <c r="A270" s="176" t="n">
        <v>45717</v>
      </c>
      <c r="B270" s="104" t="inlineStr">
        <is>
          <t>2024/25</t>
        </is>
      </c>
      <c r="C270" s="104" t="inlineStr">
        <is>
          <t>HC-029</t>
        </is>
      </c>
      <c r="D270" s="104" t="inlineStr">
        <is>
          <t>Île-de-France</t>
        </is>
      </c>
      <c r="E270" s="156" t="n">
        <v>173762</v>
      </c>
    </row>
    <row r="271">
      <c r="A271" s="176" t="n">
        <v>45717</v>
      </c>
      <c r="B271" s="104" t="inlineStr">
        <is>
          <t>2024/25</t>
        </is>
      </c>
      <c r="C271" s="104" t="inlineStr">
        <is>
          <t>HC-030</t>
        </is>
      </c>
      <c r="D271" s="104" t="inlineStr">
        <is>
          <t>Nord-Ouest</t>
        </is>
      </c>
      <c r="E271" s="156" t="n">
        <v>100036</v>
      </c>
    </row>
    <row r="272">
      <c r="A272" s="176" t="n">
        <v>45717</v>
      </c>
      <c r="B272" s="104" t="inlineStr">
        <is>
          <t>2024/25</t>
        </is>
      </c>
      <c r="C272" s="104" t="inlineStr">
        <is>
          <t>HC-031</t>
        </is>
      </c>
      <c r="D272" s="104" t="inlineStr">
        <is>
          <t>Sud-Est</t>
        </is>
      </c>
      <c r="E272" s="156" t="n">
        <v>103317</v>
      </c>
    </row>
    <row r="273">
      <c r="A273" s="176" t="n">
        <v>45717</v>
      </c>
      <c r="B273" s="104" t="inlineStr">
        <is>
          <t>2024/25</t>
        </is>
      </c>
      <c r="C273" s="104" t="inlineStr">
        <is>
          <t>HC-032</t>
        </is>
      </c>
      <c r="D273" s="104" t="inlineStr">
        <is>
          <t>Sud-Ouest</t>
        </is>
      </c>
      <c r="E273" s="156" t="n">
        <v>104220</v>
      </c>
    </row>
    <row r="274">
      <c r="A274" s="176" t="n">
        <v>45717</v>
      </c>
      <c r="B274" s="104" t="inlineStr">
        <is>
          <t>2024/25</t>
        </is>
      </c>
      <c r="C274" s="104" t="inlineStr">
        <is>
          <t>HC-033</t>
        </is>
      </c>
      <c r="D274" s="104" t="inlineStr">
        <is>
          <t>Île-de-France</t>
        </is>
      </c>
      <c r="E274" s="156" t="n">
        <v>150935</v>
      </c>
    </row>
    <row r="275">
      <c r="A275" s="176" t="n">
        <v>45717</v>
      </c>
      <c r="B275" s="104" t="inlineStr">
        <is>
          <t>2024/25</t>
        </is>
      </c>
      <c r="C275" s="104" t="inlineStr">
        <is>
          <t>HC-034</t>
        </is>
      </c>
      <c r="D275" s="104" t="inlineStr">
        <is>
          <t>Nord-Ouest</t>
        </is>
      </c>
      <c r="E275" s="156" t="n">
        <v>128175</v>
      </c>
    </row>
    <row r="276">
      <c r="A276" s="176" t="n">
        <v>45717</v>
      </c>
      <c r="B276" s="104" t="inlineStr">
        <is>
          <t>2024/25</t>
        </is>
      </c>
      <c r="C276" s="104" t="inlineStr">
        <is>
          <t>HC-035</t>
        </is>
      </c>
      <c r="D276" s="104" t="inlineStr">
        <is>
          <t>Sud-Est</t>
        </is>
      </c>
      <c r="E276" s="156" t="n">
        <v>117876</v>
      </c>
    </row>
    <row r="277">
      <c r="A277" s="176" t="n">
        <v>45717</v>
      </c>
      <c r="B277" s="104" t="inlineStr">
        <is>
          <t>2024/25</t>
        </is>
      </c>
      <c r="C277" s="104" t="inlineStr">
        <is>
          <t>HC-036</t>
        </is>
      </c>
      <c r="D277" s="104" t="inlineStr">
        <is>
          <t>Sud-Ouest</t>
        </is>
      </c>
      <c r="E277" s="156" t="n">
        <v>115228</v>
      </c>
    </row>
    <row r="278">
      <c r="A278" s="176" t="n">
        <v>45717</v>
      </c>
      <c r="B278" s="104" t="inlineStr">
        <is>
          <t>2024/25</t>
        </is>
      </c>
      <c r="C278" s="104" t="inlineStr">
        <is>
          <t>HC-037</t>
        </is>
      </c>
      <c r="D278" s="104" t="inlineStr">
        <is>
          <t>Île-de-France</t>
        </is>
      </c>
      <c r="E278" s="156" t="n">
        <v>116912</v>
      </c>
    </row>
    <row r="279">
      <c r="A279" s="176" t="n">
        <v>45717</v>
      </c>
      <c r="B279" s="104" t="inlineStr">
        <is>
          <t>2024/25</t>
        </is>
      </c>
      <c r="C279" s="104" t="inlineStr">
        <is>
          <t>HC-038</t>
        </is>
      </c>
      <c r="D279" s="104" t="inlineStr">
        <is>
          <t>Nord-Ouest</t>
        </is>
      </c>
      <c r="E279" s="156" t="n">
        <v>94185</v>
      </c>
    </row>
    <row r="280">
      <c r="A280" s="176" t="n">
        <v>45717</v>
      </c>
      <c r="B280" s="104" t="inlineStr">
        <is>
          <t>2024/25</t>
        </is>
      </c>
      <c r="C280" s="104" t="inlineStr">
        <is>
          <t>HC-039</t>
        </is>
      </c>
      <c r="D280" s="104" t="inlineStr">
        <is>
          <t>Sud-Est</t>
        </is>
      </c>
      <c r="E280" s="156" t="n">
        <v>119707</v>
      </c>
    </row>
    <row r="281">
      <c r="A281" s="176" t="n">
        <v>45717</v>
      </c>
      <c r="B281" s="104" t="inlineStr">
        <is>
          <t>2024/25</t>
        </is>
      </c>
      <c r="C281" s="104" t="inlineStr">
        <is>
          <t>HC-040</t>
        </is>
      </c>
      <c r="D281" s="104" t="inlineStr">
        <is>
          <t>Sud-Ouest</t>
        </is>
      </c>
      <c r="E281" s="156" t="n">
        <v>101212</v>
      </c>
    </row>
    <row r="282">
      <c r="A282" s="176" t="n">
        <v>45717</v>
      </c>
      <c r="B282" s="104" t="inlineStr">
        <is>
          <t>2024/25</t>
        </is>
      </c>
      <c r="C282" s="104" t="inlineStr">
        <is>
          <t>HC-041</t>
        </is>
      </c>
      <c r="D282" s="104" t="inlineStr">
        <is>
          <t>Île-de-France</t>
        </is>
      </c>
      <c r="E282" s="156" t="n">
        <v>137854</v>
      </c>
    </row>
    <row r="283">
      <c r="A283" s="176" t="n">
        <v>45717</v>
      </c>
      <c r="B283" s="104" t="inlineStr">
        <is>
          <t>2024/25</t>
        </is>
      </c>
      <c r="C283" s="104" t="inlineStr">
        <is>
          <t>HC-042</t>
        </is>
      </c>
      <c r="D283" s="104" t="inlineStr">
        <is>
          <t>Nord-Ouest</t>
        </is>
      </c>
      <c r="E283" s="156" t="n">
        <v>96417</v>
      </c>
    </row>
    <row r="284">
      <c r="A284" s="176" t="n">
        <v>45717</v>
      </c>
      <c r="B284" s="104" t="inlineStr">
        <is>
          <t>2024/25</t>
        </is>
      </c>
      <c r="C284" s="104" t="inlineStr">
        <is>
          <t>HC-043</t>
        </is>
      </c>
      <c r="D284" s="104" t="inlineStr">
        <is>
          <t>Sud-Est</t>
        </is>
      </c>
      <c r="E284" s="156" t="n">
        <v>117775</v>
      </c>
    </row>
    <row r="285">
      <c r="A285" s="176" t="n">
        <v>45717</v>
      </c>
      <c r="B285" s="104" t="inlineStr">
        <is>
          <t>2024/25</t>
        </is>
      </c>
      <c r="C285" s="104" t="inlineStr">
        <is>
          <t>HC-044</t>
        </is>
      </c>
      <c r="D285" s="104" t="inlineStr">
        <is>
          <t>Sud-Ouest</t>
        </is>
      </c>
      <c r="E285" s="156" t="n">
        <v>84102</v>
      </c>
    </row>
    <row r="286">
      <c r="A286" s="176" t="n">
        <v>45717</v>
      </c>
      <c r="B286" s="104" t="inlineStr">
        <is>
          <t>2024/25</t>
        </is>
      </c>
      <c r="C286" s="104" t="inlineStr">
        <is>
          <t>HC-045</t>
        </is>
      </c>
      <c r="D286" s="104" t="inlineStr">
        <is>
          <t>Île-de-France</t>
        </is>
      </c>
      <c r="E286" s="156" t="n">
        <v>155609</v>
      </c>
    </row>
    <row r="287">
      <c r="A287" s="176" t="n">
        <v>45717</v>
      </c>
      <c r="B287" s="104" t="inlineStr">
        <is>
          <t>2024/25</t>
        </is>
      </c>
      <c r="C287" s="104" t="inlineStr">
        <is>
          <t>HC-046</t>
        </is>
      </c>
      <c r="D287" s="104" t="inlineStr">
        <is>
          <t>Nord-Ouest</t>
        </is>
      </c>
      <c r="E287" s="156" t="n">
        <v>65245</v>
      </c>
    </row>
    <row r="288">
      <c r="A288" s="176" t="n">
        <v>45717</v>
      </c>
      <c r="B288" s="104" t="inlineStr">
        <is>
          <t>2024/25</t>
        </is>
      </c>
      <c r="C288" s="104" t="inlineStr">
        <is>
          <t>HC-047</t>
        </is>
      </c>
      <c r="D288" s="104" t="inlineStr">
        <is>
          <t>Sud-Est</t>
        </is>
      </c>
      <c r="E288" s="156" t="n">
        <v>126427</v>
      </c>
    </row>
    <row r="289">
      <c r="A289" s="176" t="n">
        <v>45717</v>
      </c>
      <c r="B289" s="104" t="inlineStr">
        <is>
          <t>2024/25</t>
        </is>
      </c>
      <c r="C289" s="104" t="inlineStr">
        <is>
          <t>HC-048</t>
        </is>
      </c>
      <c r="D289" s="104" t="inlineStr">
        <is>
          <t>Sud-Ouest</t>
        </is>
      </c>
      <c r="E289" s="156" t="n">
        <v>130684</v>
      </c>
    </row>
    <row r="290">
      <c r="A290" s="176" t="n">
        <v>45717</v>
      </c>
      <c r="B290" s="104" t="inlineStr">
        <is>
          <t>2024/25</t>
        </is>
      </c>
      <c r="C290" s="104" t="inlineStr">
        <is>
          <t>HC-049</t>
        </is>
      </c>
      <c r="D290" s="104" t="inlineStr">
        <is>
          <t>Île-de-France</t>
        </is>
      </c>
      <c r="E290" s="156" t="n">
        <v>113196</v>
      </c>
    </row>
    <row r="291">
      <c r="A291" s="176" t="n">
        <v>45717</v>
      </c>
      <c r="B291" s="104" t="inlineStr">
        <is>
          <t>2024/25</t>
        </is>
      </c>
      <c r="C291" s="104" t="inlineStr">
        <is>
          <t>HC-050</t>
        </is>
      </c>
      <c r="D291" s="104" t="inlineStr">
        <is>
          <t>Nord-Ouest</t>
        </is>
      </c>
      <c r="E291" s="156" t="n">
        <v>117309</v>
      </c>
    </row>
    <row r="292">
      <c r="A292" s="176" t="n">
        <v>45717</v>
      </c>
      <c r="B292" s="104" t="inlineStr">
        <is>
          <t>2024/25</t>
        </is>
      </c>
      <c r="C292" s="104" t="inlineStr">
        <is>
          <t>HC-051</t>
        </is>
      </c>
      <c r="D292" s="104" t="inlineStr">
        <is>
          <t>Sud-Est</t>
        </is>
      </c>
      <c r="E292" s="156" t="n">
        <v>83577</v>
      </c>
    </row>
    <row r="293">
      <c r="A293" s="176" t="n">
        <v>45717</v>
      </c>
      <c r="B293" s="104" t="inlineStr">
        <is>
          <t>2024/25</t>
        </is>
      </c>
      <c r="C293" s="104" t="inlineStr">
        <is>
          <t>HC-052</t>
        </is>
      </c>
      <c r="D293" s="104" t="inlineStr">
        <is>
          <t>Sud-Ouest</t>
        </is>
      </c>
      <c r="E293" s="156" t="n">
        <v>100906</v>
      </c>
    </row>
    <row r="294">
      <c r="A294" s="176" t="n">
        <v>45717</v>
      </c>
      <c r="B294" s="104" t="inlineStr">
        <is>
          <t>2024/25</t>
        </is>
      </c>
      <c r="C294" s="104" t="inlineStr">
        <is>
          <t>HC-053</t>
        </is>
      </c>
      <c r="D294" s="104" t="inlineStr">
        <is>
          <t>Île-de-France</t>
        </is>
      </c>
      <c r="E294" s="156" t="n">
        <v>114594</v>
      </c>
    </row>
    <row r="295">
      <c r="A295" s="176" t="n">
        <v>45717</v>
      </c>
      <c r="B295" s="104" t="inlineStr">
        <is>
          <t>2024/25</t>
        </is>
      </c>
      <c r="C295" s="104" t="inlineStr">
        <is>
          <t>HC-054</t>
        </is>
      </c>
      <c r="D295" s="104" t="inlineStr">
        <is>
          <t>Nord-Ouest</t>
        </is>
      </c>
      <c r="E295" s="156" t="n">
        <v>99860</v>
      </c>
    </row>
    <row r="296">
      <c r="A296" s="176" t="n">
        <v>45717</v>
      </c>
      <c r="B296" s="104" t="inlineStr">
        <is>
          <t>2024/25</t>
        </is>
      </c>
      <c r="C296" s="104" t="inlineStr">
        <is>
          <t>HC-055</t>
        </is>
      </c>
      <c r="D296" s="104" t="inlineStr">
        <is>
          <t>Sud-Est</t>
        </is>
      </c>
      <c r="E296" s="156" t="n">
        <v>149644</v>
      </c>
    </row>
    <row r="297">
      <c r="A297" s="176" t="n">
        <v>45717</v>
      </c>
      <c r="B297" s="104" t="inlineStr">
        <is>
          <t>2024/25</t>
        </is>
      </c>
      <c r="C297" s="104" t="inlineStr">
        <is>
          <t>HC-056</t>
        </is>
      </c>
      <c r="D297" s="104" t="inlineStr">
        <is>
          <t>Sud-Ouest</t>
        </is>
      </c>
      <c r="E297" s="156" t="n">
        <v>133409</v>
      </c>
    </row>
    <row r="298">
      <c r="A298" s="176" t="n">
        <v>45717</v>
      </c>
      <c r="B298" s="104" t="inlineStr">
        <is>
          <t>2024/25</t>
        </is>
      </c>
      <c r="C298" s="104" t="inlineStr">
        <is>
          <t>HC-057</t>
        </is>
      </c>
      <c r="D298" s="104" t="inlineStr">
        <is>
          <t>Île-de-France</t>
        </is>
      </c>
      <c r="E298" s="156" t="n">
        <v>136458</v>
      </c>
    </row>
    <row r="299">
      <c r="A299" s="176" t="n">
        <v>45717</v>
      </c>
      <c r="B299" s="104" t="inlineStr">
        <is>
          <t>2024/25</t>
        </is>
      </c>
      <c r="C299" s="104" t="inlineStr">
        <is>
          <t>HC-058</t>
        </is>
      </c>
      <c r="D299" s="104" t="inlineStr">
        <is>
          <t>Nord-Ouest</t>
        </is>
      </c>
      <c r="E299" s="156" t="n">
        <v>74864</v>
      </c>
    </row>
    <row r="300">
      <c r="A300" s="176" t="n">
        <v>45717</v>
      </c>
      <c r="B300" s="104" t="inlineStr">
        <is>
          <t>2024/25</t>
        </is>
      </c>
      <c r="C300" s="104" t="inlineStr">
        <is>
          <t>HC-059</t>
        </is>
      </c>
      <c r="D300" s="104" t="inlineStr">
        <is>
          <t>Sud-Est</t>
        </is>
      </c>
      <c r="E300" s="156" t="n">
        <v>129099</v>
      </c>
    </row>
    <row r="301">
      <c r="A301" s="176" t="n">
        <v>45717</v>
      </c>
      <c r="B301" s="104" t="inlineStr">
        <is>
          <t>2024/25</t>
        </is>
      </c>
      <c r="C301" s="104" t="inlineStr">
        <is>
          <t>HC-060</t>
        </is>
      </c>
      <c r="D301" s="104" t="inlineStr">
        <is>
          <t>Sud-Ouest</t>
        </is>
      </c>
      <c r="E301" s="156" t="n">
        <v>90612</v>
      </c>
    </row>
    <row r="302">
      <c r="A302" s="176" t="n">
        <v>45717</v>
      </c>
      <c r="B302" s="104" t="inlineStr">
        <is>
          <t>2024/25</t>
        </is>
      </c>
      <c r="C302" s="104" t="inlineStr">
        <is>
          <t>HC-061</t>
        </is>
      </c>
      <c r="D302" s="104" t="inlineStr">
        <is>
          <t>Île-de-France</t>
        </is>
      </c>
      <c r="E302" s="156" t="n">
        <v>108099</v>
      </c>
    </row>
    <row r="303">
      <c r="A303" s="176" t="n">
        <v>45717</v>
      </c>
      <c r="B303" s="104" t="inlineStr">
        <is>
          <t>2024/25</t>
        </is>
      </c>
      <c r="C303" s="104" t="inlineStr">
        <is>
          <t>HC-062</t>
        </is>
      </c>
      <c r="D303" s="104" t="inlineStr">
        <is>
          <t>Nord-Ouest</t>
        </is>
      </c>
      <c r="E303" s="156" t="n">
        <v>74514</v>
      </c>
    </row>
    <row r="304">
      <c r="A304" s="176" t="n">
        <v>45717</v>
      </c>
      <c r="B304" s="104" t="inlineStr">
        <is>
          <t>2024/25</t>
        </is>
      </c>
      <c r="C304" s="104" t="inlineStr">
        <is>
          <t>HC-063</t>
        </is>
      </c>
      <c r="D304" s="104" t="inlineStr">
        <is>
          <t>Sud-Est</t>
        </is>
      </c>
      <c r="E304" s="156" t="n">
        <v>91627</v>
      </c>
    </row>
    <row r="305">
      <c r="A305" s="176" t="n">
        <v>45717</v>
      </c>
      <c r="B305" s="104" t="inlineStr">
        <is>
          <t>2024/25</t>
        </is>
      </c>
      <c r="C305" s="104" t="inlineStr">
        <is>
          <t>HC-064</t>
        </is>
      </c>
      <c r="D305" s="104" t="inlineStr">
        <is>
          <t>Sud-Ouest</t>
        </is>
      </c>
      <c r="E305" s="156" t="n">
        <v>70609</v>
      </c>
    </row>
    <row r="306">
      <c r="A306" s="176" t="n">
        <v>45717</v>
      </c>
      <c r="B306" s="104" t="inlineStr">
        <is>
          <t>2024/25</t>
        </is>
      </c>
      <c r="C306" s="104" t="inlineStr">
        <is>
          <t>HC-065</t>
        </is>
      </c>
      <c r="D306" s="104" t="inlineStr">
        <is>
          <t>Île-de-France</t>
        </is>
      </c>
      <c r="E306" s="156" t="n">
        <v>142612</v>
      </c>
    </row>
    <row r="307">
      <c r="A307" s="176" t="n">
        <v>45717</v>
      </c>
      <c r="B307" s="104" t="inlineStr">
        <is>
          <t>2024/25</t>
        </is>
      </c>
      <c r="C307" s="104" t="inlineStr">
        <is>
          <t>HC-066</t>
        </is>
      </c>
      <c r="D307" s="104" t="inlineStr">
        <is>
          <t>Nord-Ouest</t>
        </is>
      </c>
      <c r="E307" s="156" t="n">
        <v>114249</v>
      </c>
    </row>
    <row r="308">
      <c r="A308" s="176" t="n">
        <v>45717</v>
      </c>
      <c r="B308" s="104" t="inlineStr">
        <is>
          <t>2024/25</t>
        </is>
      </c>
      <c r="C308" s="104" t="inlineStr">
        <is>
          <t>HC-067</t>
        </is>
      </c>
      <c r="D308" s="104" t="inlineStr">
        <is>
          <t>Sud-Est</t>
        </is>
      </c>
      <c r="E308" s="156" t="n">
        <v>95371</v>
      </c>
    </row>
    <row r="309">
      <c r="A309" s="176" t="n">
        <v>45717</v>
      </c>
      <c r="B309" s="104" t="inlineStr">
        <is>
          <t>2024/25</t>
        </is>
      </c>
      <c r="C309" s="104" t="inlineStr">
        <is>
          <t>HC-068</t>
        </is>
      </c>
      <c r="D309" s="104" t="inlineStr">
        <is>
          <t>Sud-Ouest</t>
        </is>
      </c>
      <c r="E309" s="156" t="n">
        <v>77029</v>
      </c>
    </row>
    <row r="310">
      <c r="A310" s="176" t="n">
        <v>45717</v>
      </c>
      <c r="B310" s="104" t="inlineStr">
        <is>
          <t>2024/25</t>
        </is>
      </c>
      <c r="C310" s="104" t="inlineStr">
        <is>
          <t>HC-069</t>
        </is>
      </c>
      <c r="D310" s="104" t="inlineStr">
        <is>
          <t>Île-de-France</t>
        </is>
      </c>
      <c r="E310" s="156" t="n">
        <v>105408</v>
      </c>
    </row>
    <row r="311">
      <c r="A311" s="176" t="n">
        <v>45717</v>
      </c>
      <c r="B311" s="104" t="inlineStr">
        <is>
          <t>2024/25</t>
        </is>
      </c>
      <c r="C311" s="104" t="inlineStr">
        <is>
          <t>HC-070</t>
        </is>
      </c>
      <c r="D311" s="104" t="inlineStr">
        <is>
          <t>Nord-Ouest</t>
        </is>
      </c>
      <c r="E311" s="156" t="n">
        <v>64128</v>
      </c>
    </row>
    <row r="312">
      <c r="A312" s="176" t="n">
        <v>45717</v>
      </c>
      <c r="B312" s="104" t="inlineStr">
        <is>
          <t>2024/25</t>
        </is>
      </c>
      <c r="C312" s="104" t="inlineStr">
        <is>
          <t>HC-071</t>
        </is>
      </c>
      <c r="D312" s="104" t="inlineStr">
        <is>
          <t>Sud-Est</t>
        </is>
      </c>
      <c r="E312" s="156" t="n">
        <v>88907</v>
      </c>
    </row>
    <row r="313">
      <c r="A313" s="176" t="n">
        <v>45717</v>
      </c>
      <c r="B313" s="104" t="inlineStr">
        <is>
          <t>2024/25</t>
        </is>
      </c>
      <c r="C313" s="104" t="inlineStr">
        <is>
          <t>HC-072</t>
        </is>
      </c>
      <c r="D313" s="104" t="inlineStr">
        <is>
          <t>Sud-Ouest</t>
        </is>
      </c>
      <c r="E313" s="156" t="n">
        <v>72554</v>
      </c>
    </row>
    <row r="314">
      <c r="A314" s="176" t="n">
        <v>45717</v>
      </c>
      <c r="B314" s="104" t="inlineStr">
        <is>
          <t>2024/25</t>
        </is>
      </c>
      <c r="C314" s="104" t="inlineStr">
        <is>
          <t>HC-073</t>
        </is>
      </c>
      <c r="D314" s="104" t="inlineStr">
        <is>
          <t>Île-de-France</t>
        </is>
      </c>
      <c r="E314" s="156" t="n">
        <v>157500</v>
      </c>
    </row>
    <row r="315">
      <c r="A315" s="176" t="n">
        <v>45717</v>
      </c>
      <c r="B315" s="104" t="inlineStr">
        <is>
          <t>2024/25</t>
        </is>
      </c>
      <c r="C315" s="104" t="inlineStr">
        <is>
          <t>HC-074</t>
        </is>
      </c>
      <c r="D315" s="104" t="inlineStr">
        <is>
          <t>Nord-Ouest</t>
        </is>
      </c>
      <c r="E315" s="156" t="n">
        <v>93410</v>
      </c>
    </row>
    <row r="316">
      <c r="A316" s="176" t="n">
        <v>45717</v>
      </c>
      <c r="B316" s="104" t="inlineStr">
        <is>
          <t>2024/25</t>
        </is>
      </c>
      <c r="C316" s="104" t="inlineStr">
        <is>
          <t>HC-075</t>
        </is>
      </c>
      <c r="D316" s="104" t="inlineStr">
        <is>
          <t>Sud-Est</t>
        </is>
      </c>
      <c r="E316" s="156" t="n">
        <v>132224</v>
      </c>
    </row>
    <row r="317">
      <c r="A317" s="176" t="n">
        <v>45717</v>
      </c>
      <c r="B317" s="104" t="inlineStr">
        <is>
          <t>2024/25</t>
        </is>
      </c>
      <c r="C317" s="104" t="inlineStr">
        <is>
          <t>HC-076</t>
        </is>
      </c>
      <c r="D317" s="104" t="inlineStr">
        <is>
          <t>Sud-Ouest</t>
        </is>
      </c>
      <c r="E317" s="156" t="n">
        <v>101227</v>
      </c>
    </row>
    <row r="318">
      <c r="A318" s="176" t="n">
        <v>45717</v>
      </c>
      <c r="B318" s="104" t="inlineStr">
        <is>
          <t>2024/25</t>
        </is>
      </c>
      <c r="C318" s="104" t="inlineStr">
        <is>
          <t>HC-077</t>
        </is>
      </c>
      <c r="D318" s="104" t="inlineStr">
        <is>
          <t>Île-de-France</t>
        </is>
      </c>
      <c r="E318" s="156" t="n">
        <v>110929</v>
      </c>
    </row>
    <row r="319">
      <c r="A319" s="176" t="n">
        <v>45717</v>
      </c>
      <c r="B319" s="104" t="inlineStr">
        <is>
          <t>2024/25</t>
        </is>
      </c>
      <c r="C319" s="104" t="inlineStr">
        <is>
          <t>HC-078</t>
        </is>
      </c>
      <c r="D319" s="104" t="inlineStr">
        <is>
          <t>Nord-Ouest</t>
        </is>
      </c>
      <c r="E319" s="156" t="n">
        <v>88552</v>
      </c>
    </row>
    <row r="320">
      <c r="A320" s="176" t="n">
        <v>45717</v>
      </c>
      <c r="B320" s="104" t="inlineStr">
        <is>
          <t>2024/25</t>
        </is>
      </c>
      <c r="C320" s="104" t="inlineStr">
        <is>
          <t>HC-079</t>
        </is>
      </c>
      <c r="D320" s="104" t="inlineStr">
        <is>
          <t>Sud-Est</t>
        </is>
      </c>
      <c r="E320" s="156" t="n">
        <v>110036</v>
      </c>
    </row>
    <row r="321">
      <c r="A321" s="176" t="n">
        <v>45717</v>
      </c>
      <c r="B321" s="104" t="inlineStr">
        <is>
          <t>2024/25</t>
        </is>
      </c>
      <c r="C321" s="104" t="inlineStr">
        <is>
          <t>HC-080</t>
        </is>
      </c>
      <c r="D321" s="104" t="inlineStr">
        <is>
          <t>Sud-Ouest</t>
        </is>
      </c>
      <c r="E321" s="156" t="n">
        <v>74642</v>
      </c>
    </row>
    <row r="322">
      <c r="A322" s="176" t="n">
        <v>45717</v>
      </c>
      <c r="B322" s="104" t="inlineStr">
        <is>
          <t>2024/25</t>
        </is>
      </c>
      <c r="C322" s="104" t="inlineStr">
        <is>
          <t>HC-081</t>
        </is>
      </c>
      <c r="D322" s="104" t="inlineStr">
        <is>
          <t>Île-de-France</t>
        </is>
      </c>
      <c r="E322" s="156" t="n">
        <v>113927</v>
      </c>
    </row>
    <row r="323">
      <c r="A323" s="176" t="n">
        <v>45717</v>
      </c>
      <c r="B323" s="104" t="inlineStr">
        <is>
          <t>2024/25</t>
        </is>
      </c>
      <c r="C323" s="104" t="inlineStr">
        <is>
          <t>HC-082</t>
        </is>
      </c>
      <c r="D323" s="104" t="inlineStr">
        <is>
          <t>Nord-Ouest</t>
        </is>
      </c>
      <c r="E323" s="156" t="n">
        <v>83958</v>
      </c>
    </row>
    <row r="324">
      <c r="A324" s="176" t="n">
        <v>45717</v>
      </c>
      <c r="B324" s="104" t="inlineStr">
        <is>
          <t>2024/25</t>
        </is>
      </c>
      <c r="C324" s="104" t="inlineStr">
        <is>
          <t>HC-083</t>
        </is>
      </c>
      <c r="D324" s="104" t="inlineStr">
        <is>
          <t>Sud-Est</t>
        </is>
      </c>
      <c r="E324" s="156" t="n">
        <v>85759</v>
      </c>
    </row>
    <row r="325">
      <c r="A325" s="176" t="n">
        <v>45717</v>
      </c>
      <c r="B325" s="104" t="inlineStr">
        <is>
          <t>2024/25</t>
        </is>
      </c>
      <c r="C325" s="104" t="inlineStr">
        <is>
          <t>HC-084</t>
        </is>
      </c>
      <c r="D325" s="104" t="inlineStr">
        <is>
          <t>Sud-Ouest</t>
        </is>
      </c>
      <c r="E325" s="156" t="n">
        <v>88145</v>
      </c>
    </row>
    <row r="326">
      <c r="A326" s="176" t="n">
        <v>45717</v>
      </c>
      <c r="B326" s="104" t="inlineStr">
        <is>
          <t>2024/25</t>
        </is>
      </c>
      <c r="C326" s="104" t="inlineStr">
        <is>
          <t>HC-085</t>
        </is>
      </c>
      <c r="D326" s="104" t="inlineStr">
        <is>
          <t>Île-de-France</t>
        </is>
      </c>
      <c r="E326" s="156" t="n">
        <v>116395</v>
      </c>
    </row>
    <row r="327">
      <c r="A327" s="176" t="n">
        <v>45717</v>
      </c>
      <c r="B327" s="104" t="inlineStr">
        <is>
          <t>2024/25</t>
        </is>
      </c>
      <c r="C327" s="104" t="inlineStr">
        <is>
          <t>HC-086</t>
        </is>
      </c>
      <c r="D327" s="104" t="inlineStr">
        <is>
          <t>Nord-Ouest</t>
        </is>
      </c>
      <c r="E327" s="156" t="n">
        <v>86054</v>
      </c>
    </row>
    <row r="328">
      <c r="A328" s="176" t="n">
        <v>45717</v>
      </c>
      <c r="B328" s="104" t="inlineStr">
        <is>
          <t>2024/25</t>
        </is>
      </c>
      <c r="C328" s="104" t="inlineStr">
        <is>
          <t>HC-087</t>
        </is>
      </c>
      <c r="D328" s="104" t="inlineStr">
        <is>
          <t>Sud-Est</t>
        </is>
      </c>
      <c r="E328" s="156" t="n">
        <v>85187</v>
      </c>
    </row>
    <row r="329">
      <c r="A329" s="176" t="n">
        <v>45717</v>
      </c>
      <c r="B329" s="104" t="inlineStr">
        <is>
          <t>2024/25</t>
        </is>
      </c>
      <c r="C329" s="104" t="inlineStr">
        <is>
          <t>HC-088</t>
        </is>
      </c>
      <c r="D329" s="104" t="inlineStr">
        <is>
          <t>Sud-Ouest</t>
        </is>
      </c>
      <c r="E329" s="156" t="n">
        <v>102872</v>
      </c>
    </row>
    <row r="330">
      <c r="A330" s="176" t="n">
        <v>45717</v>
      </c>
      <c r="B330" s="104" t="inlineStr">
        <is>
          <t>2024/25</t>
        </is>
      </c>
      <c r="C330" s="104" t="inlineStr">
        <is>
          <t>HC-089</t>
        </is>
      </c>
      <c r="D330" s="104" t="inlineStr">
        <is>
          <t>Île-de-France</t>
        </is>
      </c>
      <c r="E330" s="156" t="n">
        <v>95470</v>
      </c>
    </row>
    <row r="331">
      <c r="A331" s="176" t="n">
        <v>45717</v>
      </c>
      <c r="B331" s="104" t="inlineStr">
        <is>
          <t>2024/25</t>
        </is>
      </c>
      <c r="C331" s="104" t="inlineStr">
        <is>
          <t>HC-090</t>
        </is>
      </c>
      <c r="D331" s="104" t="inlineStr">
        <is>
          <t>Nord-Ouest</t>
        </is>
      </c>
      <c r="E331" s="156" t="n">
        <v>98051</v>
      </c>
    </row>
    <row r="332">
      <c r="A332" s="176" t="n">
        <v>45717</v>
      </c>
      <c r="B332" s="104" t="inlineStr">
        <is>
          <t>2024/25</t>
        </is>
      </c>
      <c r="C332" s="104" t="inlineStr">
        <is>
          <t>HC-091</t>
        </is>
      </c>
      <c r="D332" s="104" t="inlineStr">
        <is>
          <t>Sud-Est</t>
        </is>
      </c>
      <c r="E332" s="156" t="n">
        <v>87953</v>
      </c>
    </row>
    <row r="333">
      <c r="A333" s="176" t="n">
        <v>45717</v>
      </c>
      <c r="B333" s="104" t="inlineStr">
        <is>
          <t>2024/25</t>
        </is>
      </c>
      <c r="C333" s="104" t="inlineStr">
        <is>
          <t>HC-092</t>
        </is>
      </c>
      <c r="D333" s="104" t="inlineStr">
        <is>
          <t>Sud-Ouest</t>
        </is>
      </c>
      <c r="E333" s="156" t="n">
        <v>90047</v>
      </c>
    </row>
    <row r="334">
      <c r="A334" s="176" t="n">
        <v>45717</v>
      </c>
      <c r="B334" s="104" t="inlineStr">
        <is>
          <t>2024/25</t>
        </is>
      </c>
      <c r="C334" s="104" t="inlineStr">
        <is>
          <t>HC-093</t>
        </is>
      </c>
      <c r="D334" s="104" t="inlineStr">
        <is>
          <t>Île-de-France</t>
        </is>
      </c>
      <c r="E334" s="156" t="n">
        <v>168724</v>
      </c>
    </row>
    <row r="335">
      <c r="A335" s="176" t="n">
        <v>45717</v>
      </c>
      <c r="B335" s="104" t="inlineStr">
        <is>
          <t>2024/25</t>
        </is>
      </c>
      <c r="C335" s="104" t="inlineStr">
        <is>
          <t>HC-094</t>
        </is>
      </c>
      <c r="D335" s="104" t="inlineStr">
        <is>
          <t>Nord-Ouest</t>
        </is>
      </c>
      <c r="E335" s="156" t="n">
        <v>78656</v>
      </c>
    </row>
    <row r="336">
      <c r="A336" s="176" t="n">
        <v>45717</v>
      </c>
      <c r="B336" s="104" t="inlineStr">
        <is>
          <t>2024/25</t>
        </is>
      </c>
      <c r="C336" s="104" t="inlineStr">
        <is>
          <t>HC-095</t>
        </is>
      </c>
      <c r="D336" s="104" t="inlineStr">
        <is>
          <t>Sud-Est</t>
        </is>
      </c>
      <c r="E336" s="156" t="n">
        <v>84079</v>
      </c>
    </row>
    <row r="337">
      <c r="A337" s="176" t="n">
        <v>45717</v>
      </c>
      <c r="B337" s="104" t="inlineStr">
        <is>
          <t>2024/25</t>
        </is>
      </c>
      <c r="C337" s="104" t="inlineStr">
        <is>
          <t>HC-096</t>
        </is>
      </c>
      <c r="D337" s="104" t="inlineStr">
        <is>
          <t>Sud-Ouest</t>
        </is>
      </c>
      <c r="E337" s="156" t="n">
        <v>85560</v>
      </c>
    </row>
    <row r="338">
      <c r="A338" s="176" t="n">
        <v>45717</v>
      </c>
      <c r="B338" s="104" t="inlineStr">
        <is>
          <t>2024/25</t>
        </is>
      </c>
      <c r="C338" s="104" t="inlineStr">
        <is>
          <t>HC-097</t>
        </is>
      </c>
      <c r="D338" s="104" t="inlineStr">
        <is>
          <t>Île-de-France</t>
        </is>
      </c>
      <c r="E338" s="156" t="n">
        <v>67663</v>
      </c>
    </row>
    <row r="339">
      <c r="A339" s="176" t="n">
        <v>45717</v>
      </c>
      <c r="B339" s="104" t="inlineStr">
        <is>
          <t>2024/25</t>
        </is>
      </c>
      <c r="C339" s="104" t="inlineStr">
        <is>
          <t>HC-098</t>
        </is>
      </c>
      <c r="D339" s="104" t="inlineStr">
        <is>
          <t>Nord-Ouest</t>
        </is>
      </c>
      <c r="E339" s="156" t="n">
        <v>89959</v>
      </c>
    </row>
    <row r="340">
      <c r="A340" s="176" t="n">
        <v>45717</v>
      </c>
      <c r="B340" s="104" t="inlineStr">
        <is>
          <t>2024/25</t>
        </is>
      </c>
      <c r="C340" s="104" t="inlineStr">
        <is>
          <t>HC-099</t>
        </is>
      </c>
      <c r="D340" s="104" t="inlineStr">
        <is>
          <t>Sud-Est</t>
        </is>
      </c>
      <c r="E340" s="156" t="n">
        <v>123191</v>
      </c>
    </row>
    <row r="341">
      <c r="A341" s="176" t="n">
        <v>45717</v>
      </c>
      <c r="B341" s="104" t="inlineStr">
        <is>
          <t>2024/25</t>
        </is>
      </c>
      <c r="C341" s="104" t="inlineStr">
        <is>
          <t>HC-100</t>
        </is>
      </c>
      <c r="D341" s="104" t="inlineStr">
        <is>
          <t>Sud-Ouest</t>
        </is>
      </c>
      <c r="E341" s="156" t="n">
        <v>73683</v>
      </c>
    </row>
    <row r="342">
      <c r="A342" s="176" t="n">
        <v>45717</v>
      </c>
      <c r="B342" s="104" t="inlineStr">
        <is>
          <t>2024/25</t>
        </is>
      </c>
      <c r="C342" s="104" t="inlineStr">
        <is>
          <t>HC-101</t>
        </is>
      </c>
      <c r="D342" s="104" t="inlineStr">
        <is>
          <t>Île-de-France</t>
        </is>
      </c>
      <c r="E342" s="156" t="n">
        <v>115682</v>
      </c>
    </row>
    <row r="343">
      <c r="A343" s="176" t="n">
        <v>45717</v>
      </c>
      <c r="B343" s="104" t="inlineStr">
        <is>
          <t>2024/25</t>
        </is>
      </c>
      <c r="C343" s="104" t="inlineStr">
        <is>
          <t>HC-102</t>
        </is>
      </c>
      <c r="D343" s="104" t="inlineStr">
        <is>
          <t>Nord-Ouest</t>
        </is>
      </c>
      <c r="E343" s="156" t="n">
        <v>110839</v>
      </c>
    </row>
    <row r="344">
      <c r="A344" s="176" t="n">
        <v>45717</v>
      </c>
      <c r="B344" s="104" t="inlineStr">
        <is>
          <t>2024/25</t>
        </is>
      </c>
      <c r="C344" s="104" t="inlineStr">
        <is>
          <t>HC-103</t>
        </is>
      </c>
      <c r="D344" s="104" t="inlineStr">
        <is>
          <t>Sud-Est</t>
        </is>
      </c>
      <c r="E344" s="156" t="n">
        <v>98962</v>
      </c>
    </row>
    <row r="345">
      <c r="A345" s="176" t="n">
        <v>45717</v>
      </c>
      <c r="B345" s="104" t="inlineStr">
        <is>
          <t>2024/25</t>
        </is>
      </c>
      <c r="C345" s="104" t="inlineStr">
        <is>
          <t>HC-104</t>
        </is>
      </c>
      <c r="D345" s="104" t="inlineStr">
        <is>
          <t>Sud-Ouest</t>
        </is>
      </c>
      <c r="E345" s="156" t="n">
        <v>88089</v>
      </c>
    </row>
    <row r="346">
      <c r="A346" s="176" t="n">
        <v>45717</v>
      </c>
      <c r="B346" s="104" t="inlineStr">
        <is>
          <t>2024/25</t>
        </is>
      </c>
      <c r="C346" s="104" t="inlineStr">
        <is>
          <t>HC-105</t>
        </is>
      </c>
      <c r="D346" s="104" t="inlineStr">
        <is>
          <t>Île-de-France</t>
        </is>
      </c>
      <c r="E346" s="156" t="n">
        <v>137866</v>
      </c>
    </row>
    <row r="347">
      <c r="A347" s="176" t="n">
        <v>45717</v>
      </c>
      <c r="B347" s="104" t="inlineStr">
        <is>
          <t>2024/25</t>
        </is>
      </c>
      <c r="C347" s="104" t="inlineStr">
        <is>
          <t>HC-106</t>
        </is>
      </c>
      <c r="D347" s="104" t="inlineStr">
        <is>
          <t>Nord-Ouest</t>
        </is>
      </c>
      <c r="E347" s="156" t="n">
        <v>104799</v>
      </c>
    </row>
    <row r="348">
      <c r="A348" s="176" t="n">
        <v>45717</v>
      </c>
      <c r="B348" s="104" t="inlineStr">
        <is>
          <t>2024/25</t>
        </is>
      </c>
      <c r="C348" s="104" t="inlineStr">
        <is>
          <t>HC-107</t>
        </is>
      </c>
      <c r="D348" s="104" t="inlineStr">
        <is>
          <t>Sud-Est</t>
        </is>
      </c>
      <c r="E348" s="156" t="n">
        <v>114514</v>
      </c>
    </row>
    <row r="349">
      <c r="A349" s="176" t="n">
        <v>45717</v>
      </c>
      <c r="B349" s="104" t="inlineStr">
        <is>
          <t>2024/25</t>
        </is>
      </c>
      <c r="C349" s="104" t="inlineStr">
        <is>
          <t>HC-108</t>
        </is>
      </c>
      <c r="D349" s="104" t="inlineStr">
        <is>
          <t>Sud-Ouest</t>
        </is>
      </c>
      <c r="E349" s="156" t="n">
        <v>101537</v>
      </c>
    </row>
    <row r="350">
      <c r="A350" s="176" t="n">
        <v>45717</v>
      </c>
      <c r="B350" s="104" t="inlineStr">
        <is>
          <t>2024/25</t>
        </is>
      </c>
      <c r="C350" s="104" t="inlineStr">
        <is>
          <t>HC-109</t>
        </is>
      </c>
      <c r="D350" s="104" t="inlineStr">
        <is>
          <t>Île-de-France</t>
        </is>
      </c>
      <c r="E350" s="156" t="n">
        <v>111099</v>
      </c>
    </row>
    <row r="351">
      <c r="A351" s="176" t="n">
        <v>45717</v>
      </c>
      <c r="B351" s="104" t="inlineStr">
        <is>
          <t>2024/25</t>
        </is>
      </c>
      <c r="C351" s="104" t="inlineStr">
        <is>
          <t>HC-110</t>
        </is>
      </c>
      <c r="D351" s="104" t="inlineStr">
        <is>
          <t>Nord-Ouest</t>
        </is>
      </c>
      <c r="E351" s="156" t="n">
        <v>60287</v>
      </c>
    </row>
    <row r="352">
      <c r="A352" s="176" t="n">
        <v>45717</v>
      </c>
      <c r="B352" s="104" t="inlineStr">
        <is>
          <t>2024/25</t>
        </is>
      </c>
      <c r="C352" s="104" t="inlineStr">
        <is>
          <t>HC-111</t>
        </is>
      </c>
      <c r="D352" s="104" t="inlineStr">
        <is>
          <t>Sud-Est</t>
        </is>
      </c>
      <c r="E352" s="156" t="n">
        <v>114215</v>
      </c>
    </row>
    <row r="353">
      <c r="A353" s="176" t="n">
        <v>45717</v>
      </c>
      <c r="B353" s="104" t="inlineStr">
        <is>
          <t>2024/25</t>
        </is>
      </c>
      <c r="C353" s="104" t="inlineStr">
        <is>
          <t>HC-112</t>
        </is>
      </c>
      <c r="D353" s="104" t="inlineStr">
        <is>
          <t>Sud-Ouest</t>
        </is>
      </c>
      <c r="E353" s="156" t="n">
        <v>70201</v>
      </c>
    </row>
    <row r="354">
      <c r="A354" s="176" t="n">
        <v>45717</v>
      </c>
      <c r="B354" s="104" t="inlineStr">
        <is>
          <t>2024/25</t>
        </is>
      </c>
      <c r="C354" s="104" t="inlineStr">
        <is>
          <t>HC-113</t>
        </is>
      </c>
      <c r="D354" s="104" t="inlineStr">
        <is>
          <t>Île-de-France</t>
        </is>
      </c>
      <c r="E354" s="156" t="n">
        <v>114883</v>
      </c>
    </row>
    <row r="355">
      <c r="A355" s="176" t="n">
        <v>45717</v>
      </c>
      <c r="B355" s="104" t="inlineStr">
        <is>
          <t>2024/25</t>
        </is>
      </c>
      <c r="C355" s="104" t="inlineStr">
        <is>
          <t>HC-114</t>
        </is>
      </c>
      <c r="D355" s="104" t="inlineStr">
        <is>
          <t>Nord-Ouest</t>
        </is>
      </c>
      <c r="E355" s="156" t="n">
        <v>72563</v>
      </c>
    </row>
    <row r="356">
      <c r="A356" s="176" t="n">
        <v>45717</v>
      </c>
      <c r="B356" s="104" t="inlineStr">
        <is>
          <t>2024/25</t>
        </is>
      </c>
      <c r="C356" s="104" t="inlineStr">
        <is>
          <t>HC-115</t>
        </is>
      </c>
      <c r="D356" s="104" t="inlineStr">
        <is>
          <t>Sud-Est</t>
        </is>
      </c>
      <c r="E356" s="156" t="n">
        <v>116700</v>
      </c>
    </row>
    <row r="357">
      <c r="A357" s="176" t="n">
        <v>45717</v>
      </c>
      <c r="B357" s="104" t="inlineStr">
        <is>
          <t>2024/25</t>
        </is>
      </c>
      <c r="C357" s="104" t="inlineStr">
        <is>
          <t>HC-116</t>
        </is>
      </c>
      <c r="D357" s="104" t="inlineStr">
        <is>
          <t>Sud-Ouest</t>
        </is>
      </c>
      <c r="E357" s="156" t="n">
        <v>90125</v>
      </c>
    </row>
    <row r="358">
      <c r="A358" s="176" t="n">
        <v>45717</v>
      </c>
      <c r="B358" s="104" t="inlineStr">
        <is>
          <t>2024/25</t>
        </is>
      </c>
      <c r="C358" s="104" t="inlineStr">
        <is>
          <t>HC-117</t>
        </is>
      </c>
      <c r="D358" s="104" t="inlineStr">
        <is>
          <t>Île-de-France</t>
        </is>
      </c>
      <c r="E358" s="156" t="n">
        <v>93601</v>
      </c>
    </row>
    <row r="359">
      <c r="A359" s="176" t="n">
        <v>45717</v>
      </c>
      <c r="B359" s="104" t="inlineStr">
        <is>
          <t>2024/25</t>
        </is>
      </c>
      <c r="C359" s="104" t="inlineStr">
        <is>
          <t>HC-118</t>
        </is>
      </c>
      <c r="D359" s="104" t="inlineStr">
        <is>
          <t>Nord-Ouest</t>
        </is>
      </c>
      <c r="E359" s="156" t="n">
        <v>107510</v>
      </c>
    </row>
    <row r="360">
      <c r="A360" s="176" t="n">
        <v>45717</v>
      </c>
      <c r="B360" s="104" t="inlineStr">
        <is>
          <t>2024/25</t>
        </is>
      </c>
      <c r="C360" s="104" t="inlineStr">
        <is>
          <t>HC-119</t>
        </is>
      </c>
      <c r="D360" s="104" t="inlineStr">
        <is>
          <t>Sud-Est</t>
        </is>
      </c>
      <c r="E360" s="156" t="n">
        <v>80958</v>
      </c>
    </row>
    <row r="361">
      <c r="A361" s="176" t="n">
        <v>45717</v>
      </c>
      <c r="B361" s="104" t="inlineStr">
        <is>
          <t>2024/25</t>
        </is>
      </c>
      <c r="C361" s="104" t="inlineStr">
        <is>
          <t>HC-120</t>
        </is>
      </c>
      <c r="D361" s="104" t="inlineStr">
        <is>
          <t>Sud-Ouest</t>
        </is>
      </c>
      <c r="E361" s="156" t="n">
        <v>82133</v>
      </c>
    </row>
    <row r="362">
      <c r="A362" s="176" t="n">
        <v>45748</v>
      </c>
      <c r="B362" s="104" t="inlineStr">
        <is>
          <t>2024/25</t>
        </is>
      </c>
      <c r="C362" s="104" t="inlineStr">
        <is>
          <t>HC-001</t>
        </is>
      </c>
      <c r="D362" s="104" t="inlineStr">
        <is>
          <t>Île-de-France</t>
        </is>
      </c>
      <c r="E362" s="156" t="n">
        <v>143639</v>
      </c>
    </row>
    <row r="363">
      <c r="A363" s="176" t="n">
        <v>45748</v>
      </c>
      <c r="B363" s="104" t="inlineStr">
        <is>
          <t>2024/25</t>
        </is>
      </c>
      <c r="C363" s="104" t="inlineStr">
        <is>
          <t>HC-002</t>
        </is>
      </c>
      <c r="D363" s="104" t="inlineStr">
        <is>
          <t>Nord-Ouest</t>
        </is>
      </c>
      <c r="E363" s="156" t="n">
        <v>92793</v>
      </c>
    </row>
    <row r="364">
      <c r="A364" s="176" t="n">
        <v>45748</v>
      </c>
      <c r="B364" s="104" t="inlineStr">
        <is>
          <t>2024/25</t>
        </is>
      </c>
      <c r="C364" s="104" t="inlineStr">
        <is>
          <t>HC-003</t>
        </is>
      </c>
      <c r="D364" s="104" t="inlineStr">
        <is>
          <t>Sud-Est</t>
        </is>
      </c>
      <c r="E364" s="156" t="n">
        <v>93350</v>
      </c>
    </row>
    <row r="365">
      <c r="A365" s="176" t="n">
        <v>45748</v>
      </c>
      <c r="B365" s="104" t="inlineStr">
        <is>
          <t>2024/25</t>
        </is>
      </c>
      <c r="C365" s="104" t="inlineStr">
        <is>
          <t>HC-004</t>
        </is>
      </c>
      <c r="D365" s="104" t="inlineStr">
        <is>
          <t>Sud-Ouest</t>
        </is>
      </c>
      <c r="E365" s="156" t="n">
        <v>98087</v>
      </c>
    </row>
    <row r="366">
      <c r="A366" s="176" t="n">
        <v>45748</v>
      </c>
      <c r="B366" s="104" t="inlineStr">
        <is>
          <t>2024/25</t>
        </is>
      </c>
      <c r="C366" s="104" t="inlineStr">
        <is>
          <t>HC-005</t>
        </is>
      </c>
      <c r="D366" s="104" t="inlineStr">
        <is>
          <t>Île-de-France</t>
        </is>
      </c>
      <c r="E366" s="156" t="n">
        <v>138291</v>
      </c>
    </row>
    <row r="367">
      <c r="A367" s="176" t="n">
        <v>45748</v>
      </c>
      <c r="B367" s="104" t="inlineStr">
        <is>
          <t>2024/25</t>
        </is>
      </c>
      <c r="C367" s="104" t="inlineStr">
        <is>
          <t>HC-006</t>
        </is>
      </c>
      <c r="D367" s="104" t="inlineStr">
        <is>
          <t>Nord-Ouest</t>
        </is>
      </c>
      <c r="E367" s="156" t="n">
        <v>84418</v>
      </c>
    </row>
    <row r="368">
      <c r="A368" s="176" t="n">
        <v>45748</v>
      </c>
      <c r="B368" s="104" t="inlineStr">
        <is>
          <t>2024/25</t>
        </is>
      </c>
      <c r="C368" s="104" t="inlineStr">
        <is>
          <t>HC-007</t>
        </is>
      </c>
      <c r="D368" s="104" t="inlineStr">
        <is>
          <t>Sud-Est</t>
        </is>
      </c>
      <c r="E368" s="156" t="n">
        <v>86660</v>
      </c>
    </row>
    <row r="369">
      <c r="A369" s="176" t="n">
        <v>45748</v>
      </c>
      <c r="B369" s="104" t="inlineStr">
        <is>
          <t>2024/25</t>
        </is>
      </c>
      <c r="C369" s="104" t="inlineStr">
        <is>
          <t>HC-008</t>
        </is>
      </c>
      <c r="D369" s="104" t="inlineStr">
        <is>
          <t>Sud-Ouest</t>
        </is>
      </c>
      <c r="E369" s="156" t="n">
        <v>113186</v>
      </c>
    </row>
    <row r="370">
      <c r="A370" s="176" t="n">
        <v>45748</v>
      </c>
      <c r="B370" s="104" t="inlineStr">
        <is>
          <t>2024/25</t>
        </is>
      </c>
      <c r="C370" s="104" t="inlineStr">
        <is>
          <t>HC-009</t>
        </is>
      </c>
      <c r="D370" s="104" t="inlineStr">
        <is>
          <t>Île-de-France</t>
        </is>
      </c>
      <c r="E370" s="156" t="n">
        <v>138899</v>
      </c>
    </row>
    <row r="371">
      <c r="A371" s="176" t="n">
        <v>45748</v>
      </c>
      <c r="B371" s="104" t="inlineStr">
        <is>
          <t>2024/25</t>
        </is>
      </c>
      <c r="C371" s="104" t="inlineStr">
        <is>
          <t>HC-010</t>
        </is>
      </c>
      <c r="D371" s="104" t="inlineStr">
        <is>
          <t>Nord-Ouest</t>
        </is>
      </c>
      <c r="E371" s="156" t="n">
        <v>160725</v>
      </c>
    </row>
    <row r="372">
      <c r="A372" s="176" t="n">
        <v>45748</v>
      </c>
      <c r="B372" s="104" t="inlineStr">
        <is>
          <t>2024/25</t>
        </is>
      </c>
      <c r="C372" s="104" t="inlineStr">
        <is>
          <t>HC-011</t>
        </is>
      </c>
      <c r="D372" s="104" t="inlineStr">
        <is>
          <t>Sud-Est</t>
        </is>
      </c>
      <c r="E372" s="156" t="n">
        <v>139434</v>
      </c>
    </row>
    <row r="373">
      <c r="A373" s="176" t="n">
        <v>45748</v>
      </c>
      <c r="B373" s="104" t="inlineStr">
        <is>
          <t>2024/25</t>
        </is>
      </c>
      <c r="C373" s="104" t="inlineStr">
        <is>
          <t>HC-012</t>
        </is>
      </c>
      <c r="D373" s="104" t="inlineStr">
        <is>
          <t>Sud-Ouest</t>
        </is>
      </c>
      <c r="E373" s="156" t="n">
        <v>73967</v>
      </c>
    </row>
    <row r="374">
      <c r="A374" s="176" t="n">
        <v>45748</v>
      </c>
      <c r="B374" s="104" t="inlineStr">
        <is>
          <t>2024/25</t>
        </is>
      </c>
      <c r="C374" s="104" t="inlineStr">
        <is>
          <t>HC-013</t>
        </is>
      </c>
      <c r="D374" s="104" t="inlineStr">
        <is>
          <t>Île-de-France</t>
        </is>
      </c>
      <c r="E374" s="156" t="n">
        <v>99433</v>
      </c>
    </row>
    <row r="375">
      <c r="A375" s="176" t="n">
        <v>45748</v>
      </c>
      <c r="B375" s="104" t="inlineStr">
        <is>
          <t>2024/25</t>
        </is>
      </c>
      <c r="C375" s="104" t="inlineStr">
        <is>
          <t>HC-014</t>
        </is>
      </c>
      <c r="D375" s="104" t="inlineStr">
        <is>
          <t>Nord-Ouest</t>
        </is>
      </c>
      <c r="E375" s="156" t="n">
        <v>99876</v>
      </c>
    </row>
    <row r="376">
      <c r="A376" s="176" t="n">
        <v>45748</v>
      </c>
      <c r="B376" s="104" t="inlineStr">
        <is>
          <t>2024/25</t>
        </is>
      </c>
      <c r="C376" s="104" t="inlineStr">
        <is>
          <t>HC-015</t>
        </is>
      </c>
      <c r="D376" s="104" t="inlineStr">
        <is>
          <t>Sud-Est</t>
        </is>
      </c>
      <c r="E376" s="156" t="n">
        <v>91009</v>
      </c>
    </row>
    <row r="377">
      <c r="A377" s="176" t="n">
        <v>45748</v>
      </c>
      <c r="B377" s="104" t="inlineStr">
        <is>
          <t>2024/25</t>
        </is>
      </c>
      <c r="C377" s="104" t="inlineStr">
        <is>
          <t>HC-016</t>
        </is>
      </c>
      <c r="D377" s="104" t="inlineStr">
        <is>
          <t>Sud-Ouest</t>
        </is>
      </c>
      <c r="E377" s="156" t="n">
        <v>115635</v>
      </c>
    </row>
    <row r="378">
      <c r="A378" s="176" t="n">
        <v>45748</v>
      </c>
      <c r="B378" s="104" t="inlineStr">
        <is>
          <t>2024/25</t>
        </is>
      </c>
      <c r="C378" s="104" t="inlineStr">
        <is>
          <t>HC-017</t>
        </is>
      </c>
      <c r="D378" s="104" t="inlineStr">
        <is>
          <t>Île-de-France</t>
        </is>
      </c>
      <c r="E378" s="156" t="n">
        <v>99716</v>
      </c>
    </row>
    <row r="379">
      <c r="A379" s="176" t="n">
        <v>45748</v>
      </c>
      <c r="B379" s="104" t="inlineStr">
        <is>
          <t>2024/25</t>
        </is>
      </c>
      <c r="C379" s="104" t="inlineStr">
        <is>
          <t>HC-018</t>
        </is>
      </c>
      <c r="D379" s="104" t="inlineStr">
        <is>
          <t>Nord-Ouest</t>
        </is>
      </c>
      <c r="E379" s="156" t="n">
        <v>69773</v>
      </c>
    </row>
    <row r="380">
      <c r="A380" s="176" t="n">
        <v>45748</v>
      </c>
      <c r="B380" s="104" t="inlineStr">
        <is>
          <t>2024/25</t>
        </is>
      </c>
      <c r="C380" s="104" t="inlineStr">
        <is>
          <t>HC-019</t>
        </is>
      </c>
      <c r="D380" s="104" t="inlineStr">
        <is>
          <t>Sud-Est</t>
        </is>
      </c>
      <c r="E380" s="156" t="n">
        <v>86031</v>
      </c>
    </row>
    <row r="381">
      <c r="A381" s="176" t="n">
        <v>45748</v>
      </c>
      <c r="B381" s="104" t="inlineStr">
        <is>
          <t>2024/25</t>
        </is>
      </c>
      <c r="C381" s="104" t="inlineStr">
        <is>
          <t>HC-020</t>
        </is>
      </c>
      <c r="D381" s="104" t="inlineStr">
        <is>
          <t>Sud-Ouest</t>
        </is>
      </c>
      <c r="E381" s="156" t="n">
        <v>87499</v>
      </c>
    </row>
    <row r="382">
      <c r="A382" s="176" t="n">
        <v>45748</v>
      </c>
      <c r="B382" s="104" t="inlineStr">
        <is>
          <t>2024/25</t>
        </is>
      </c>
      <c r="C382" s="104" t="inlineStr">
        <is>
          <t>HC-021</t>
        </is>
      </c>
      <c r="D382" s="104" t="inlineStr">
        <is>
          <t>Île-de-France</t>
        </is>
      </c>
      <c r="E382" s="156" t="n">
        <v>100810</v>
      </c>
    </row>
    <row r="383">
      <c r="A383" s="176" t="n">
        <v>45748</v>
      </c>
      <c r="B383" s="104" t="inlineStr">
        <is>
          <t>2024/25</t>
        </is>
      </c>
      <c r="C383" s="104" t="inlineStr">
        <is>
          <t>HC-022</t>
        </is>
      </c>
      <c r="D383" s="104" t="inlineStr">
        <is>
          <t>Nord-Ouest</t>
        </is>
      </c>
      <c r="E383" s="156" t="n">
        <v>92626</v>
      </c>
    </row>
    <row r="384">
      <c r="A384" s="176" t="n">
        <v>45748</v>
      </c>
      <c r="B384" s="104" t="inlineStr">
        <is>
          <t>2024/25</t>
        </is>
      </c>
      <c r="C384" s="104" t="inlineStr">
        <is>
          <t>HC-023</t>
        </is>
      </c>
      <c r="D384" s="104" t="inlineStr">
        <is>
          <t>Sud-Est</t>
        </is>
      </c>
      <c r="E384" s="156" t="n">
        <v>96556</v>
      </c>
    </row>
    <row r="385">
      <c r="A385" s="176" t="n">
        <v>45748</v>
      </c>
      <c r="B385" s="104" t="inlineStr">
        <is>
          <t>2024/25</t>
        </is>
      </c>
      <c r="C385" s="104" t="inlineStr">
        <is>
          <t>HC-024</t>
        </is>
      </c>
      <c r="D385" s="104" t="inlineStr">
        <is>
          <t>Sud-Ouest</t>
        </is>
      </c>
      <c r="E385" s="156" t="n">
        <v>125788</v>
      </c>
    </row>
    <row r="386">
      <c r="A386" s="176" t="n">
        <v>45748</v>
      </c>
      <c r="B386" s="104" t="inlineStr">
        <is>
          <t>2024/25</t>
        </is>
      </c>
      <c r="C386" s="104" t="inlineStr">
        <is>
          <t>HC-025</t>
        </is>
      </c>
      <c r="D386" s="104" t="inlineStr">
        <is>
          <t>Île-de-France</t>
        </is>
      </c>
      <c r="E386" s="156" t="n">
        <v>135849</v>
      </c>
    </row>
    <row r="387">
      <c r="A387" s="176" t="n">
        <v>45748</v>
      </c>
      <c r="B387" s="104" t="inlineStr">
        <is>
          <t>2024/25</t>
        </is>
      </c>
      <c r="C387" s="104" t="inlineStr">
        <is>
          <t>HC-026</t>
        </is>
      </c>
      <c r="D387" s="104" t="inlineStr">
        <is>
          <t>Nord-Ouest</t>
        </is>
      </c>
      <c r="E387" s="156" t="n">
        <v>97417</v>
      </c>
    </row>
    <row r="388">
      <c r="A388" s="176" t="n">
        <v>45748</v>
      </c>
      <c r="B388" s="104" t="inlineStr">
        <is>
          <t>2024/25</t>
        </is>
      </c>
      <c r="C388" s="104" t="inlineStr">
        <is>
          <t>HC-027</t>
        </is>
      </c>
      <c r="D388" s="104" t="inlineStr">
        <is>
          <t>Sud-Est</t>
        </is>
      </c>
      <c r="E388" s="156" t="n">
        <v>117123</v>
      </c>
    </row>
    <row r="389">
      <c r="A389" s="176" t="n">
        <v>45748</v>
      </c>
      <c r="B389" s="104" t="inlineStr">
        <is>
          <t>2024/25</t>
        </is>
      </c>
      <c r="C389" s="104" t="inlineStr">
        <is>
          <t>HC-028</t>
        </is>
      </c>
      <c r="D389" s="104" t="inlineStr">
        <is>
          <t>Sud-Ouest</t>
        </is>
      </c>
      <c r="E389" s="156" t="n">
        <v>83369</v>
      </c>
    </row>
    <row r="390">
      <c r="A390" s="176" t="n">
        <v>45748</v>
      </c>
      <c r="B390" s="104" t="inlineStr">
        <is>
          <t>2024/25</t>
        </is>
      </c>
      <c r="C390" s="104" t="inlineStr">
        <is>
          <t>HC-029</t>
        </is>
      </c>
      <c r="D390" s="104" t="inlineStr">
        <is>
          <t>Île-de-France</t>
        </is>
      </c>
      <c r="E390" s="156" t="n">
        <v>179457</v>
      </c>
    </row>
    <row r="391">
      <c r="A391" s="176" t="n">
        <v>45748</v>
      </c>
      <c r="B391" s="104" t="inlineStr">
        <is>
          <t>2024/25</t>
        </is>
      </c>
      <c r="C391" s="104" t="inlineStr">
        <is>
          <t>HC-030</t>
        </is>
      </c>
      <c r="D391" s="104" t="inlineStr">
        <is>
          <t>Nord-Ouest</t>
        </is>
      </c>
      <c r="E391" s="156" t="n">
        <v>105451</v>
      </c>
    </row>
    <row r="392">
      <c r="A392" s="176" t="n">
        <v>45748</v>
      </c>
      <c r="B392" s="104" t="inlineStr">
        <is>
          <t>2024/25</t>
        </is>
      </c>
      <c r="C392" s="104" t="inlineStr">
        <is>
          <t>HC-031</t>
        </is>
      </c>
      <c r="D392" s="104" t="inlineStr">
        <is>
          <t>Sud-Est</t>
        </is>
      </c>
      <c r="E392" s="156" t="n">
        <v>110418</v>
      </c>
    </row>
    <row r="393">
      <c r="A393" s="176" t="n">
        <v>45748</v>
      </c>
      <c r="B393" s="104" t="inlineStr">
        <is>
          <t>2024/25</t>
        </is>
      </c>
      <c r="C393" s="104" t="inlineStr">
        <is>
          <t>HC-032</t>
        </is>
      </c>
      <c r="D393" s="104" t="inlineStr">
        <is>
          <t>Sud-Ouest</t>
        </is>
      </c>
      <c r="E393" s="156" t="n">
        <v>106137</v>
      </c>
    </row>
    <row r="394">
      <c r="A394" s="176" t="n">
        <v>45748</v>
      </c>
      <c r="B394" s="104" t="inlineStr">
        <is>
          <t>2024/25</t>
        </is>
      </c>
      <c r="C394" s="104" t="inlineStr">
        <is>
          <t>HC-033</t>
        </is>
      </c>
      <c r="D394" s="104" t="inlineStr">
        <is>
          <t>Île-de-France</t>
        </is>
      </c>
      <c r="E394" s="156" t="n">
        <v>156867</v>
      </c>
    </row>
    <row r="395">
      <c r="A395" s="176" t="n">
        <v>45748</v>
      </c>
      <c r="B395" s="104" t="inlineStr">
        <is>
          <t>2024/25</t>
        </is>
      </c>
      <c r="C395" s="104" t="inlineStr">
        <is>
          <t>HC-034</t>
        </is>
      </c>
      <c r="D395" s="104" t="inlineStr">
        <is>
          <t>Nord-Ouest</t>
        </is>
      </c>
      <c r="E395" s="156" t="n">
        <v>130715</v>
      </c>
    </row>
    <row r="396">
      <c r="A396" s="176" t="n">
        <v>45748</v>
      </c>
      <c r="B396" s="104" t="inlineStr">
        <is>
          <t>2024/25</t>
        </is>
      </c>
      <c r="C396" s="104" t="inlineStr">
        <is>
          <t>HC-035</t>
        </is>
      </c>
      <c r="D396" s="104" t="inlineStr">
        <is>
          <t>Sud-Est</t>
        </is>
      </c>
      <c r="E396" s="156" t="n">
        <v>122045</v>
      </c>
    </row>
    <row r="397">
      <c r="A397" s="176" t="n">
        <v>45748</v>
      </c>
      <c r="B397" s="104" t="inlineStr">
        <is>
          <t>2024/25</t>
        </is>
      </c>
      <c r="C397" s="104" t="inlineStr">
        <is>
          <t>HC-036</t>
        </is>
      </c>
      <c r="D397" s="104" t="inlineStr">
        <is>
          <t>Sud-Ouest</t>
        </is>
      </c>
      <c r="E397" s="156" t="n">
        <v>125054</v>
      </c>
    </row>
    <row r="398">
      <c r="A398" s="176" t="n">
        <v>45748</v>
      </c>
      <c r="B398" s="104" t="inlineStr">
        <is>
          <t>2024/25</t>
        </is>
      </c>
      <c r="C398" s="104" t="inlineStr">
        <is>
          <t>HC-037</t>
        </is>
      </c>
      <c r="D398" s="104" t="inlineStr">
        <is>
          <t>Île-de-France</t>
        </is>
      </c>
      <c r="E398" s="156" t="n">
        <v>124736</v>
      </c>
    </row>
    <row r="399">
      <c r="A399" s="176" t="n">
        <v>45748</v>
      </c>
      <c r="B399" s="104" t="inlineStr">
        <is>
          <t>2024/25</t>
        </is>
      </c>
      <c r="C399" s="104" t="inlineStr">
        <is>
          <t>HC-038</t>
        </is>
      </c>
      <c r="D399" s="104" t="inlineStr">
        <is>
          <t>Nord-Ouest</t>
        </is>
      </c>
      <c r="E399" s="156" t="n">
        <v>96748</v>
      </c>
    </row>
    <row r="400">
      <c r="A400" s="176" t="n">
        <v>45748</v>
      </c>
      <c r="B400" s="104" t="inlineStr">
        <is>
          <t>2024/25</t>
        </is>
      </c>
      <c r="C400" s="104" t="inlineStr">
        <is>
          <t>HC-039</t>
        </is>
      </c>
      <c r="D400" s="104" t="inlineStr">
        <is>
          <t>Sud-Est</t>
        </is>
      </c>
      <c r="E400" s="156" t="n">
        <v>120410</v>
      </c>
    </row>
    <row r="401">
      <c r="A401" s="176" t="n">
        <v>45748</v>
      </c>
      <c r="B401" s="104" t="inlineStr">
        <is>
          <t>2024/25</t>
        </is>
      </c>
      <c r="C401" s="104" t="inlineStr">
        <is>
          <t>HC-040</t>
        </is>
      </c>
      <c r="D401" s="104" t="inlineStr">
        <is>
          <t>Sud-Ouest</t>
        </is>
      </c>
      <c r="E401" s="156" t="n">
        <v>110955</v>
      </c>
    </row>
    <row r="402">
      <c r="A402" s="176" t="n">
        <v>45748</v>
      </c>
      <c r="B402" s="104" t="inlineStr">
        <is>
          <t>2024/25</t>
        </is>
      </c>
      <c r="C402" s="104" t="inlineStr">
        <is>
          <t>HC-041</t>
        </is>
      </c>
      <c r="D402" s="104" t="inlineStr">
        <is>
          <t>Île-de-France</t>
        </is>
      </c>
      <c r="E402" s="156" t="n">
        <v>145794</v>
      </c>
    </row>
    <row r="403">
      <c r="A403" s="176" t="n">
        <v>45748</v>
      </c>
      <c r="B403" s="104" t="inlineStr">
        <is>
          <t>2024/25</t>
        </is>
      </c>
      <c r="C403" s="104" t="inlineStr">
        <is>
          <t>HC-042</t>
        </is>
      </c>
      <c r="D403" s="104" t="inlineStr">
        <is>
          <t>Nord-Ouest</t>
        </is>
      </c>
      <c r="E403" s="156" t="n">
        <v>100639</v>
      </c>
    </row>
    <row r="404">
      <c r="A404" s="176" t="n">
        <v>45748</v>
      </c>
      <c r="B404" s="104" t="inlineStr">
        <is>
          <t>2024/25</t>
        </is>
      </c>
      <c r="C404" s="104" t="inlineStr">
        <is>
          <t>HC-043</t>
        </is>
      </c>
      <c r="D404" s="104" t="inlineStr">
        <is>
          <t>Sud-Est</t>
        </is>
      </c>
      <c r="E404" s="156" t="n">
        <v>125810</v>
      </c>
    </row>
    <row r="405">
      <c r="A405" s="176" t="n">
        <v>45748</v>
      </c>
      <c r="B405" s="104" t="inlineStr">
        <is>
          <t>2024/25</t>
        </is>
      </c>
      <c r="C405" s="104" t="inlineStr">
        <is>
          <t>HC-044</t>
        </is>
      </c>
      <c r="D405" s="104" t="inlineStr">
        <is>
          <t>Sud-Ouest</t>
        </is>
      </c>
      <c r="E405" s="156" t="n">
        <v>88423</v>
      </c>
    </row>
    <row r="406">
      <c r="A406" s="176" t="n">
        <v>45748</v>
      </c>
      <c r="B406" s="104" t="inlineStr">
        <is>
          <t>2024/25</t>
        </is>
      </c>
      <c r="C406" s="104" t="inlineStr">
        <is>
          <t>HC-045</t>
        </is>
      </c>
      <c r="D406" s="104" t="inlineStr">
        <is>
          <t>Île-de-France</t>
        </is>
      </c>
      <c r="E406" s="156" t="n">
        <v>158296</v>
      </c>
    </row>
    <row r="407">
      <c r="A407" s="176" t="n">
        <v>45748</v>
      </c>
      <c r="B407" s="104" t="inlineStr">
        <is>
          <t>2024/25</t>
        </is>
      </c>
      <c r="C407" s="104" t="inlineStr">
        <is>
          <t>HC-046</t>
        </is>
      </c>
      <c r="D407" s="104" t="inlineStr">
        <is>
          <t>Nord-Ouest</t>
        </is>
      </c>
      <c r="E407" s="156" t="n">
        <v>66129</v>
      </c>
    </row>
    <row r="408">
      <c r="A408" s="176" t="n">
        <v>45748</v>
      </c>
      <c r="B408" s="104" t="inlineStr">
        <is>
          <t>2024/25</t>
        </is>
      </c>
      <c r="C408" s="104" t="inlineStr">
        <is>
          <t>HC-047</t>
        </is>
      </c>
      <c r="D408" s="104" t="inlineStr">
        <is>
          <t>Sud-Est</t>
        </is>
      </c>
      <c r="E408" s="156" t="n">
        <v>130702</v>
      </c>
    </row>
    <row r="409">
      <c r="A409" s="176" t="n">
        <v>45748</v>
      </c>
      <c r="B409" s="104" t="inlineStr">
        <is>
          <t>2024/25</t>
        </is>
      </c>
      <c r="C409" s="104" t="inlineStr">
        <is>
          <t>HC-048</t>
        </is>
      </c>
      <c r="D409" s="104" t="inlineStr">
        <is>
          <t>Sud-Ouest</t>
        </is>
      </c>
      <c r="E409" s="156" t="n">
        <v>136270</v>
      </c>
    </row>
    <row r="410">
      <c r="A410" s="176" t="n">
        <v>45748</v>
      </c>
      <c r="B410" s="104" t="inlineStr">
        <is>
          <t>2024/25</t>
        </is>
      </c>
      <c r="C410" s="104" t="inlineStr">
        <is>
          <t>HC-049</t>
        </is>
      </c>
      <c r="D410" s="104" t="inlineStr">
        <is>
          <t>Île-de-France</t>
        </is>
      </c>
      <c r="E410" s="156" t="n">
        <v>116669</v>
      </c>
    </row>
    <row r="411">
      <c r="A411" s="176" t="n">
        <v>45748</v>
      </c>
      <c r="B411" s="104" t="inlineStr">
        <is>
          <t>2024/25</t>
        </is>
      </c>
      <c r="C411" s="104" t="inlineStr">
        <is>
          <t>HC-050</t>
        </is>
      </c>
      <c r="D411" s="104" t="inlineStr">
        <is>
          <t>Nord-Ouest</t>
        </is>
      </c>
      <c r="E411" s="156" t="n">
        <v>120550</v>
      </c>
    </row>
    <row r="412">
      <c r="A412" s="176" t="n">
        <v>45748</v>
      </c>
      <c r="B412" s="104" t="inlineStr">
        <is>
          <t>2024/25</t>
        </is>
      </c>
      <c r="C412" s="104" t="inlineStr">
        <is>
          <t>HC-051</t>
        </is>
      </c>
      <c r="D412" s="104" t="inlineStr">
        <is>
          <t>Sud-Est</t>
        </is>
      </c>
      <c r="E412" s="156" t="n">
        <v>82825</v>
      </c>
    </row>
    <row r="413">
      <c r="A413" s="176" t="n">
        <v>45748</v>
      </c>
      <c r="B413" s="104" t="inlineStr">
        <is>
          <t>2024/25</t>
        </is>
      </c>
      <c r="C413" s="104" t="inlineStr">
        <is>
          <t>HC-052</t>
        </is>
      </c>
      <c r="D413" s="104" t="inlineStr">
        <is>
          <t>Sud-Ouest</t>
        </is>
      </c>
      <c r="E413" s="156" t="n">
        <v>107707</v>
      </c>
    </row>
    <row r="414">
      <c r="A414" s="176" t="n">
        <v>45748</v>
      </c>
      <c r="B414" s="104" t="inlineStr">
        <is>
          <t>2024/25</t>
        </is>
      </c>
      <c r="C414" s="104" t="inlineStr">
        <is>
          <t>HC-053</t>
        </is>
      </c>
      <c r="D414" s="104" t="inlineStr">
        <is>
          <t>Île-de-France</t>
        </is>
      </c>
      <c r="E414" s="156" t="n">
        <v>117109</v>
      </c>
    </row>
    <row r="415">
      <c r="A415" s="176" t="n">
        <v>45748</v>
      </c>
      <c r="B415" s="104" t="inlineStr">
        <is>
          <t>2024/25</t>
        </is>
      </c>
      <c r="C415" s="104" t="inlineStr">
        <is>
          <t>HC-054</t>
        </is>
      </c>
      <c r="D415" s="104" t="inlineStr">
        <is>
          <t>Nord-Ouest</t>
        </is>
      </c>
      <c r="E415" s="156" t="n">
        <v>105907</v>
      </c>
    </row>
    <row r="416">
      <c r="A416" s="176" t="n">
        <v>45748</v>
      </c>
      <c r="B416" s="104" t="inlineStr">
        <is>
          <t>2024/25</t>
        </is>
      </c>
      <c r="C416" s="104" t="inlineStr">
        <is>
          <t>HC-055</t>
        </is>
      </c>
      <c r="D416" s="104" t="inlineStr">
        <is>
          <t>Sud-Est</t>
        </is>
      </c>
      <c r="E416" s="156" t="n">
        <v>154713</v>
      </c>
    </row>
    <row r="417">
      <c r="A417" s="176" t="n">
        <v>45748</v>
      </c>
      <c r="B417" s="104" t="inlineStr">
        <is>
          <t>2024/25</t>
        </is>
      </c>
      <c r="C417" s="104" t="inlineStr">
        <is>
          <t>HC-056</t>
        </is>
      </c>
      <c r="D417" s="104" t="inlineStr">
        <is>
          <t>Sud-Ouest</t>
        </is>
      </c>
      <c r="E417" s="156" t="n">
        <v>133837</v>
      </c>
    </row>
    <row r="418">
      <c r="A418" s="176" t="n">
        <v>45748</v>
      </c>
      <c r="B418" s="104" t="inlineStr">
        <is>
          <t>2024/25</t>
        </is>
      </c>
      <c r="C418" s="104" t="inlineStr">
        <is>
          <t>HC-057</t>
        </is>
      </c>
      <c r="D418" s="104" t="inlineStr">
        <is>
          <t>Île-de-France</t>
        </is>
      </c>
      <c r="E418" s="156" t="n">
        <v>142741</v>
      </c>
    </row>
    <row r="419">
      <c r="A419" s="176" t="n">
        <v>45748</v>
      </c>
      <c r="B419" s="104" t="inlineStr">
        <is>
          <t>2024/25</t>
        </is>
      </c>
      <c r="C419" s="104" t="inlineStr">
        <is>
          <t>HC-058</t>
        </is>
      </c>
      <c r="D419" s="104" t="inlineStr">
        <is>
          <t>Nord-Ouest</t>
        </is>
      </c>
      <c r="E419" s="156" t="n">
        <v>78596</v>
      </c>
    </row>
    <row r="420">
      <c r="A420" s="176" t="n">
        <v>45748</v>
      </c>
      <c r="B420" s="104" t="inlineStr">
        <is>
          <t>2024/25</t>
        </is>
      </c>
      <c r="C420" s="104" t="inlineStr">
        <is>
          <t>HC-059</t>
        </is>
      </c>
      <c r="D420" s="104" t="inlineStr">
        <is>
          <t>Sud-Est</t>
        </is>
      </c>
      <c r="E420" s="156" t="n">
        <v>129983</v>
      </c>
    </row>
    <row r="421">
      <c r="A421" s="176" t="n">
        <v>45748</v>
      </c>
      <c r="B421" s="104" t="inlineStr">
        <is>
          <t>2024/25</t>
        </is>
      </c>
      <c r="C421" s="104" t="inlineStr">
        <is>
          <t>HC-060</t>
        </is>
      </c>
      <c r="D421" s="104" t="inlineStr">
        <is>
          <t>Sud-Ouest</t>
        </is>
      </c>
      <c r="E421" s="156" t="n">
        <v>94276</v>
      </c>
    </row>
    <row r="422">
      <c r="A422" s="176" t="n">
        <v>45748</v>
      </c>
      <c r="B422" s="104" t="inlineStr">
        <is>
          <t>2024/25</t>
        </is>
      </c>
      <c r="C422" s="104" t="inlineStr">
        <is>
          <t>HC-061</t>
        </is>
      </c>
      <c r="D422" s="104" t="inlineStr">
        <is>
          <t>Île-de-France</t>
        </is>
      </c>
      <c r="E422" s="156" t="n">
        <v>113807</v>
      </c>
    </row>
    <row r="423">
      <c r="A423" s="176" t="n">
        <v>45748</v>
      </c>
      <c r="B423" s="104" t="inlineStr">
        <is>
          <t>2024/25</t>
        </is>
      </c>
      <c r="C423" s="104" t="inlineStr">
        <is>
          <t>HC-062</t>
        </is>
      </c>
      <c r="D423" s="104" t="inlineStr">
        <is>
          <t>Nord-Ouest</t>
        </is>
      </c>
      <c r="E423" s="156" t="n">
        <v>79068</v>
      </c>
    </row>
    <row r="424">
      <c r="A424" s="176" t="n">
        <v>45748</v>
      </c>
      <c r="B424" s="104" t="inlineStr">
        <is>
          <t>2024/25</t>
        </is>
      </c>
      <c r="C424" s="104" t="inlineStr">
        <is>
          <t>HC-063</t>
        </is>
      </c>
      <c r="D424" s="104" t="inlineStr">
        <is>
          <t>Sud-Est</t>
        </is>
      </c>
      <c r="E424" s="156" t="n">
        <v>96767</v>
      </c>
    </row>
    <row r="425">
      <c r="A425" s="176" t="n">
        <v>45748</v>
      </c>
      <c r="B425" s="104" t="inlineStr">
        <is>
          <t>2024/25</t>
        </is>
      </c>
      <c r="C425" s="104" t="inlineStr">
        <is>
          <t>HC-064</t>
        </is>
      </c>
      <c r="D425" s="104" t="inlineStr">
        <is>
          <t>Sud-Ouest</t>
        </is>
      </c>
      <c r="E425" s="156" t="n">
        <v>75771</v>
      </c>
    </row>
    <row r="426">
      <c r="A426" s="176" t="n">
        <v>45748</v>
      </c>
      <c r="B426" s="104" t="inlineStr">
        <is>
          <t>2024/25</t>
        </is>
      </c>
      <c r="C426" s="104" t="inlineStr">
        <is>
          <t>HC-065</t>
        </is>
      </c>
      <c r="D426" s="104" t="inlineStr">
        <is>
          <t>Île-de-France</t>
        </is>
      </c>
      <c r="E426" s="156" t="n">
        <v>147784</v>
      </c>
    </row>
    <row r="427">
      <c r="A427" s="176" t="n">
        <v>45748</v>
      </c>
      <c r="B427" s="104" t="inlineStr">
        <is>
          <t>2024/25</t>
        </is>
      </c>
      <c r="C427" s="104" t="inlineStr">
        <is>
          <t>HC-066</t>
        </is>
      </c>
      <c r="D427" s="104" t="inlineStr">
        <is>
          <t>Nord-Ouest</t>
        </is>
      </c>
      <c r="E427" s="156" t="n">
        <v>120149</v>
      </c>
    </row>
    <row r="428">
      <c r="A428" s="176" t="n">
        <v>45748</v>
      </c>
      <c r="B428" s="104" t="inlineStr">
        <is>
          <t>2024/25</t>
        </is>
      </c>
      <c r="C428" s="104" t="inlineStr">
        <is>
          <t>HC-067</t>
        </is>
      </c>
      <c r="D428" s="104" t="inlineStr">
        <is>
          <t>Sud-Est</t>
        </is>
      </c>
      <c r="E428" s="156" t="n">
        <v>102559</v>
      </c>
    </row>
    <row r="429">
      <c r="A429" s="176" t="n">
        <v>45748</v>
      </c>
      <c r="B429" s="104" t="inlineStr">
        <is>
          <t>2024/25</t>
        </is>
      </c>
      <c r="C429" s="104" t="inlineStr">
        <is>
          <t>HC-068</t>
        </is>
      </c>
      <c r="D429" s="104" t="inlineStr">
        <is>
          <t>Sud-Ouest</t>
        </is>
      </c>
      <c r="E429" s="156" t="n">
        <v>81687</v>
      </c>
    </row>
    <row r="430">
      <c r="A430" s="176" t="n">
        <v>45748</v>
      </c>
      <c r="B430" s="104" t="inlineStr">
        <is>
          <t>2024/25</t>
        </is>
      </c>
      <c r="C430" s="104" t="inlineStr">
        <is>
          <t>HC-069</t>
        </is>
      </c>
      <c r="D430" s="104" t="inlineStr">
        <is>
          <t>Île-de-France</t>
        </is>
      </c>
      <c r="E430" s="156" t="n">
        <v>104646</v>
      </c>
    </row>
    <row r="431">
      <c r="A431" s="176" t="n">
        <v>45748</v>
      </c>
      <c r="B431" s="104" t="inlineStr">
        <is>
          <t>2024/25</t>
        </is>
      </c>
      <c r="C431" s="104" t="inlineStr">
        <is>
          <t>HC-070</t>
        </is>
      </c>
      <c r="D431" s="104" t="inlineStr">
        <is>
          <t>Nord-Ouest</t>
        </is>
      </c>
      <c r="E431" s="156" t="n">
        <v>70783</v>
      </c>
    </row>
    <row r="432">
      <c r="A432" s="176" t="n">
        <v>45748</v>
      </c>
      <c r="B432" s="104" t="inlineStr">
        <is>
          <t>2024/25</t>
        </is>
      </c>
      <c r="C432" s="104" t="inlineStr">
        <is>
          <t>HC-071</t>
        </is>
      </c>
      <c r="D432" s="104" t="inlineStr">
        <is>
          <t>Sud-Est</t>
        </is>
      </c>
      <c r="E432" s="156" t="n">
        <v>89661</v>
      </c>
    </row>
    <row r="433">
      <c r="A433" s="176" t="n">
        <v>45748</v>
      </c>
      <c r="B433" s="104" t="inlineStr">
        <is>
          <t>2024/25</t>
        </is>
      </c>
      <c r="C433" s="104" t="inlineStr">
        <is>
          <t>HC-072</t>
        </is>
      </c>
      <c r="D433" s="104" t="inlineStr">
        <is>
          <t>Sud-Ouest</t>
        </is>
      </c>
      <c r="E433" s="156" t="n">
        <v>75540</v>
      </c>
    </row>
    <row r="434">
      <c r="A434" s="176" t="n">
        <v>45748</v>
      </c>
      <c r="B434" s="104" t="inlineStr">
        <is>
          <t>2024/25</t>
        </is>
      </c>
      <c r="C434" s="104" t="inlineStr">
        <is>
          <t>HC-073</t>
        </is>
      </c>
      <c r="D434" s="104" t="inlineStr">
        <is>
          <t>Île-de-France</t>
        </is>
      </c>
      <c r="E434" s="156" t="n">
        <v>165514</v>
      </c>
    </row>
    <row r="435">
      <c r="A435" s="176" t="n">
        <v>45748</v>
      </c>
      <c r="B435" s="104" t="inlineStr">
        <is>
          <t>2024/25</t>
        </is>
      </c>
      <c r="C435" s="104" t="inlineStr">
        <is>
          <t>HC-074</t>
        </is>
      </c>
      <c r="D435" s="104" t="inlineStr">
        <is>
          <t>Nord-Ouest</t>
        </is>
      </c>
      <c r="E435" s="156" t="n">
        <v>93731</v>
      </c>
    </row>
    <row r="436">
      <c r="A436" s="176" t="n">
        <v>45748</v>
      </c>
      <c r="B436" s="104" t="inlineStr">
        <is>
          <t>2024/25</t>
        </is>
      </c>
      <c r="C436" s="104" t="inlineStr">
        <is>
          <t>HC-075</t>
        </is>
      </c>
      <c r="D436" s="104" t="inlineStr">
        <is>
          <t>Sud-Est</t>
        </is>
      </c>
      <c r="E436" s="156" t="n">
        <v>133385</v>
      </c>
    </row>
    <row r="437">
      <c r="A437" s="176" t="n">
        <v>45748</v>
      </c>
      <c r="B437" s="104" t="inlineStr">
        <is>
          <t>2024/25</t>
        </is>
      </c>
      <c r="C437" s="104" t="inlineStr">
        <is>
          <t>HC-076</t>
        </is>
      </c>
      <c r="D437" s="104" t="inlineStr">
        <is>
          <t>Sud-Ouest</t>
        </is>
      </c>
      <c r="E437" s="156" t="n">
        <v>106129</v>
      </c>
    </row>
    <row r="438">
      <c r="A438" s="176" t="n">
        <v>45748</v>
      </c>
      <c r="B438" s="104" t="inlineStr">
        <is>
          <t>2024/25</t>
        </is>
      </c>
      <c r="C438" s="104" t="inlineStr">
        <is>
          <t>HC-077</t>
        </is>
      </c>
      <c r="D438" s="104" t="inlineStr">
        <is>
          <t>Île-de-France</t>
        </is>
      </c>
      <c r="E438" s="156" t="n">
        <v>111692</v>
      </c>
    </row>
    <row r="439">
      <c r="A439" s="176" t="n">
        <v>45748</v>
      </c>
      <c r="B439" s="104" t="inlineStr">
        <is>
          <t>2024/25</t>
        </is>
      </c>
      <c r="C439" s="104" t="inlineStr">
        <is>
          <t>HC-078</t>
        </is>
      </c>
      <c r="D439" s="104" t="inlineStr">
        <is>
          <t>Nord-Ouest</t>
        </is>
      </c>
      <c r="E439" s="156" t="n">
        <v>89440</v>
      </c>
    </row>
    <row r="440">
      <c r="A440" s="176" t="n">
        <v>45748</v>
      </c>
      <c r="B440" s="104" t="inlineStr">
        <is>
          <t>2024/25</t>
        </is>
      </c>
      <c r="C440" s="104" t="inlineStr">
        <is>
          <t>HC-079</t>
        </is>
      </c>
      <c r="D440" s="104" t="inlineStr">
        <is>
          <t>Sud-Est</t>
        </is>
      </c>
      <c r="E440" s="156" t="n">
        <v>113659</v>
      </c>
    </row>
    <row r="441">
      <c r="A441" s="176" t="n">
        <v>45748</v>
      </c>
      <c r="B441" s="104" t="inlineStr">
        <is>
          <t>2024/25</t>
        </is>
      </c>
      <c r="C441" s="104" t="inlineStr">
        <is>
          <t>HC-080</t>
        </is>
      </c>
      <c r="D441" s="104" t="inlineStr">
        <is>
          <t>Sud-Ouest</t>
        </is>
      </c>
      <c r="E441" s="156" t="n">
        <v>78770</v>
      </c>
    </row>
    <row r="442">
      <c r="A442" s="176" t="n">
        <v>45748</v>
      </c>
      <c r="B442" s="104" t="inlineStr">
        <is>
          <t>2024/25</t>
        </is>
      </c>
      <c r="C442" s="104" t="inlineStr">
        <is>
          <t>HC-081</t>
        </is>
      </c>
      <c r="D442" s="104" t="inlineStr">
        <is>
          <t>Île-de-France</t>
        </is>
      </c>
      <c r="E442" s="156" t="n">
        <v>112840</v>
      </c>
    </row>
    <row r="443">
      <c r="A443" s="176" t="n">
        <v>45748</v>
      </c>
      <c r="B443" s="104" t="inlineStr">
        <is>
          <t>2024/25</t>
        </is>
      </c>
      <c r="C443" s="104" t="inlineStr">
        <is>
          <t>HC-082</t>
        </is>
      </c>
      <c r="D443" s="104" t="inlineStr">
        <is>
          <t>Nord-Ouest</t>
        </is>
      </c>
      <c r="E443" s="156" t="n">
        <v>88045</v>
      </c>
    </row>
    <row r="444">
      <c r="A444" s="176" t="n">
        <v>45748</v>
      </c>
      <c r="B444" s="104" t="inlineStr">
        <is>
          <t>2024/25</t>
        </is>
      </c>
      <c r="C444" s="104" t="inlineStr">
        <is>
          <t>HC-083</t>
        </is>
      </c>
      <c r="D444" s="104" t="inlineStr">
        <is>
          <t>Sud-Est</t>
        </is>
      </c>
      <c r="E444" s="156" t="n">
        <v>89303</v>
      </c>
    </row>
    <row r="445">
      <c r="A445" s="176" t="n">
        <v>45748</v>
      </c>
      <c r="B445" s="104" t="inlineStr">
        <is>
          <t>2024/25</t>
        </is>
      </c>
      <c r="C445" s="104" t="inlineStr">
        <is>
          <t>HC-084</t>
        </is>
      </c>
      <c r="D445" s="104" t="inlineStr">
        <is>
          <t>Sud-Ouest</t>
        </is>
      </c>
      <c r="E445" s="156" t="n">
        <v>90803</v>
      </c>
    </row>
    <row r="446">
      <c r="A446" s="176" t="n">
        <v>45748</v>
      </c>
      <c r="B446" s="104" t="inlineStr">
        <is>
          <t>2024/25</t>
        </is>
      </c>
      <c r="C446" s="104" t="inlineStr">
        <is>
          <t>HC-085</t>
        </is>
      </c>
      <c r="D446" s="104" t="inlineStr">
        <is>
          <t>Île-de-France</t>
        </is>
      </c>
      <c r="E446" s="156" t="n">
        <v>127457</v>
      </c>
    </row>
    <row r="447">
      <c r="A447" s="176" t="n">
        <v>45748</v>
      </c>
      <c r="B447" s="104" t="inlineStr">
        <is>
          <t>2024/25</t>
        </is>
      </c>
      <c r="C447" s="104" t="inlineStr">
        <is>
          <t>HC-086</t>
        </is>
      </c>
      <c r="D447" s="104" t="inlineStr">
        <is>
          <t>Nord-Ouest</t>
        </is>
      </c>
      <c r="E447" s="156" t="n">
        <v>89189</v>
      </c>
    </row>
    <row r="448">
      <c r="A448" s="176" t="n">
        <v>45748</v>
      </c>
      <c r="B448" s="104" t="inlineStr">
        <is>
          <t>2024/25</t>
        </is>
      </c>
      <c r="C448" s="104" t="inlineStr">
        <is>
          <t>HC-087</t>
        </is>
      </c>
      <c r="D448" s="104" t="inlineStr">
        <is>
          <t>Sud-Est</t>
        </is>
      </c>
      <c r="E448" s="156" t="n">
        <v>89974</v>
      </c>
    </row>
    <row r="449">
      <c r="A449" s="176" t="n">
        <v>45748</v>
      </c>
      <c r="B449" s="104" t="inlineStr">
        <is>
          <t>2024/25</t>
        </is>
      </c>
      <c r="C449" s="104" t="inlineStr">
        <is>
          <t>HC-088</t>
        </is>
      </c>
      <c r="D449" s="104" t="inlineStr">
        <is>
          <t>Sud-Ouest</t>
        </is>
      </c>
      <c r="E449" s="156" t="n">
        <v>107970</v>
      </c>
    </row>
    <row r="450">
      <c r="A450" s="176" t="n">
        <v>45748</v>
      </c>
      <c r="B450" s="104" t="inlineStr">
        <is>
          <t>2024/25</t>
        </is>
      </c>
      <c r="C450" s="104" t="inlineStr">
        <is>
          <t>HC-089</t>
        </is>
      </c>
      <c r="D450" s="104" t="inlineStr">
        <is>
          <t>Île-de-France</t>
        </is>
      </c>
      <c r="E450" s="156" t="n">
        <v>104629</v>
      </c>
    </row>
    <row r="451">
      <c r="A451" s="176" t="n">
        <v>45748</v>
      </c>
      <c r="B451" s="104" t="inlineStr">
        <is>
          <t>2024/25</t>
        </is>
      </c>
      <c r="C451" s="104" t="inlineStr">
        <is>
          <t>HC-090</t>
        </is>
      </c>
      <c r="D451" s="104" t="inlineStr">
        <is>
          <t>Nord-Ouest</t>
        </is>
      </c>
      <c r="E451" s="156" t="n">
        <v>102051</v>
      </c>
    </row>
    <row r="452">
      <c r="A452" s="176" t="n">
        <v>45748</v>
      </c>
      <c r="B452" s="104" t="inlineStr">
        <is>
          <t>2024/25</t>
        </is>
      </c>
      <c r="C452" s="104" t="inlineStr">
        <is>
          <t>HC-091</t>
        </is>
      </c>
      <c r="D452" s="104" t="inlineStr">
        <is>
          <t>Sud-Est</t>
        </is>
      </c>
      <c r="E452" s="156" t="n">
        <v>89526</v>
      </c>
    </row>
    <row r="453">
      <c r="A453" s="176" t="n">
        <v>45748</v>
      </c>
      <c r="B453" s="104" t="inlineStr">
        <is>
          <t>2024/25</t>
        </is>
      </c>
      <c r="C453" s="104" t="inlineStr">
        <is>
          <t>HC-092</t>
        </is>
      </c>
      <c r="D453" s="104" t="inlineStr">
        <is>
          <t>Sud-Ouest</t>
        </is>
      </c>
      <c r="E453" s="156" t="n">
        <v>94425</v>
      </c>
    </row>
    <row r="454">
      <c r="A454" s="176" t="n">
        <v>45748</v>
      </c>
      <c r="B454" s="104" t="inlineStr">
        <is>
          <t>2024/25</t>
        </is>
      </c>
      <c r="C454" s="104" t="inlineStr">
        <is>
          <t>HC-093</t>
        </is>
      </c>
      <c r="D454" s="104" t="inlineStr">
        <is>
          <t>Île-de-France</t>
        </is>
      </c>
      <c r="E454" s="156" t="n">
        <v>171779</v>
      </c>
    </row>
    <row r="455">
      <c r="A455" s="176" t="n">
        <v>45748</v>
      </c>
      <c r="B455" s="104" t="inlineStr">
        <is>
          <t>2024/25</t>
        </is>
      </c>
      <c r="C455" s="104" t="inlineStr">
        <is>
          <t>HC-094</t>
        </is>
      </c>
      <c r="D455" s="104" t="inlineStr">
        <is>
          <t>Nord-Ouest</t>
        </is>
      </c>
      <c r="E455" s="156" t="n">
        <v>83550</v>
      </c>
    </row>
    <row r="456">
      <c r="A456" s="176" t="n">
        <v>45748</v>
      </c>
      <c r="B456" s="104" t="inlineStr">
        <is>
          <t>2024/25</t>
        </is>
      </c>
      <c r="C456" s="104" t="inlineStr">
        <is>
          <t>HC-095</t>
        </is>
      </c>
      <c r="D456" s="104" t="inlineStr">
        <is>
          <t>Sud-Est</t>
        </is>
      </c>
      <c r="E456" s="156" t="n">
        <v>91090</v>
      </c>
    </row>
    <row r="457">
      <c r="A457" s="176" t="n">
        <v>45748</v>
      </c>
      <c r="B457" s="104" t="inlineStr">
        <is>
          <t>2024/25</t>
        </is>
      </c>
      <c r="C457" s="104" t="inlineStr">
        <is>
          <t>HC-096</t>
        </is>
      </c>
      <c r="D457" s="104" t="inlineStr">
        <is>
          <t>Sud-Ouest</t>
        </is>
      </c>
      <c r="E457" s="156" t="n">
        <v>91700</v>
      </c>
    </row>
    <row r="458">
      <c r="A458" s="176" t="n">
        <v>45748</v>
      </c>
      <c r="B458" s="104" t="inlineStr">
        <is>
          <t>2024/25</t>
        </is>
      </c>
      <c r="C458" s="104" t="inlineStr">
        <is>
          <t>HC-097</t>
        </is>
      </c>
      <c r="D458" s="104" t="inlineStr">
        <is>
          <t>Île-de-France</t>
        </is>
      </c>
      <c r="E458" s="156" t="n">
        <v>68849</v>
      </c>
    </row>
    <row r="459">
      <c r="A459" s="176" t="n">
        <v>45748</v>
      </c>
      <c r="B459" s="104" t="inlineStr">
        <is>
          <t>2024/25</t>
        </is>
      </c>
      <c r="C459" s="104" t="inlineStr">
        <is>
          <t>HC-098</t>
        </is>
      </c>
      <c r="D459" s="104" t="inlineStr">
        <is>
          <t>Nord-Ouest</t>
        </is>
      </c>
      <c r="E459" s="156" t="n">
        <v>97240</v>
      </c>
    </row>
    <row r="460">
      <c r="A460" s="176" t="n">
        <v>45748</v>
      </c>
      <c r="B460" s="104" t="inlineStr">
        <is>
          <t>2024/25</t>
        </is>
      </c>
      <c r="C460" s="104" t="inlineStr">
        <is>
          <t>HC-099</t>
        </is>
      </c>
      <c r="D460" s="104" t="inlineStr">
        <is>
          <t>Sud-Est</t>
        </is>
      </c>
      <c r="E460" s="156" t="n">
        <v>130606</v>
      </c>
    </row>
    <row r="461">
      <c r="A461" s="176" t="n">
        <v>45748</v>
      </c>
      <c r="B461" s="104" t="inlineStr">
        <is>
          <t>2024/25</t>
        </is>
      </c>
      <c r="C461" s="104" t="inlineStr">
        <is>
          <t>HC-100</t>
        </is>
      </c>
      <c r="D461" s="104" t="inlineStr">
        <is>
          <t>Sud-Ouest</t>
        </is>
      </c>
      <c r="E461" s="156" t="n">
        <v>77919</v>
      </c>
    </row>
    <row r="462">
      <c r="A462" s="176" t="n">
        <v>45748</v>
      </c>
      <c r="B462" s="104" t="inlineStr">
        <is>
          <t>2024/25</t>
        </is>
      </c>
      <c r="C462" s="104" t="inlineStr">
        <is>
          <t>HC-101</t>
        </is>
      </c>
      <c r="D462" s="104" t="inlineStr">
        <is>
          <t>Île-de-France</t>
        </is>
      </c>
      <c r="E462" s="156" t="n">
        <v>118815</v>
      </c>
    </row>
    <row r="463">
      <c r="A463" s="176" t="n">
        <v>45748</v>
      </c>
      <c r="B463" s="104" t="inlineStr">
        <is>
          <t>2024/25</t>
        </is>
      </c>
      <c r="C463" s="104" t="inlineStr">
        <is>
          <t>HC-102</t>
        </is>
      </c>
      <c r="D463" s="104" t="inlineStr">
        <is>
          <t>Nord-Ouest</t>
        </is>
      </c>
      <c r="E463" s="156" t="n">
        <v>114320</v>
      </c>
    </row>
    <row r="464">
      <c r="A464" s="176" t="n">
        <v>45748</v>
      </c>
      <c r="B464" s="104" t="inlineStr">
        <is>
          <t>2024/25</t>
        </is>
      </c>
      <c r="C464" s="104" t="inlineStr">
        <is>
          <t>HC-103</t>
        </is>
      </c>
      <c r="D464" s="104" t="inlineStr">
        <is>
          <t>Sud-Est</t>
        </is>
      </c>
      <c r="E464" s="156" t="n">
        <v>104375</v>
      </c>
    </row>
    <row r="465">
      <c r="A465" s="176" t="n">
        <v>45748</v>
      </c>
      <c r="B465" s="104" t="inlineStr">
        <is>
          <t>2024/25</t>
        </is>
      </c>
      <c r="C465" s="104" t="inlineStr">
        <is>
          <t>HC-104</t>
        </is>
      </c>
      <c r="D465" s="104" t="inlineStr">
        <is>
          <t>Sud-Ouest</t>
        </is>
      </c>
      <c r="E465" s="156" t="n">
        <v>91857</v>
      </c>
    </row>
    <row r="466">
      <c r="A466" s="176" t="n">
        <v>45748</v>
      </c>
      <c r="B466" s="104" t="inlineStr">
        <is>
          <t>2024/25</t>
        </is>
      </c>
      <c r="C466" s="104" t="inlineStr">
        <is>
          <t>HC-105</t>
        </is>
      </c>
      <c r="D466" s="104" t="inlineStr">
        <is>
          <t>Île-de-France</t>
        </is>
      </c>
      <c r="E466" s="156" t="n">
        <v>144301</v>
      </c>
    </row>
    <row r="467">
      <c r="A467" s="176" t="n">
        <v>45748</v>
      </c>
      <c r="B467" s="104" t="inlineStr">
        <is>
          <t>2024/25</t>
        </is>
      </c>
      <c r="C467" s="104" t="inlineStr">
        <is>
          <t>HC-106</t>
        </is>
      </c>
      <c r="D467" s="104" t="inlineStr">
        <is>
          <t>Nord-Ouest</t>
        </is>
      </c>
      <c r="E467" s="156" t="n">
        <v>112899</v>
      </c>
    </row>
    <row r="468">
      <c r="A468" s="176" t="n">
        <v>45748</v>
      </c>
      <c r="B468" s="104" t="inlineStr">
        <is>
          <t>2024/25</t>
        </is>
      </c>
      <c r="C468" s="104" t="inlineStr">
        <is>
          <t>HC-107</t>
        </is>
      </c>
      <c r="D468" s="104" t="inlineStr">
        <is>
          <t>Sud-Est</t>
        </is>
      </c>
      <c r="E468" s="156" t="n">
        <v>118765</v>
      </c>
    </row>
    <row r="469">
      <c r="A469" s="176" t="n">
        <v>45748</v>
      </c>
      <c r="B469" s="104" t="inlineStr">
        <is>
          <t>2024/25</t>
        </is>
      </c>
      <c r="C469" s="104" t="inlineStr">
        <is>
          <t>HC-108</t>
        </is>
      </c>
      <c r="D469" s="104" t="inlineStr">
        <is>
          <t>Sud-Ouest</t>
        </is>
      </c>
      <c r="E469" s="156" t="n">
        <v>101517</v>
      </c>
    </row>
    <row r="470">
      <c r="A470" s="176" t="n">
        <v>45748</v>
      </c>
      <c r="B470" s="104" t="inlineStr">
        <is>
          <t>2024/25</t>
        </is>
      </c>
      <c r="C470" s="104" t="inlineStr">
        <is>
          <t>HC-109</t>
        </is>
      </c>
      <c r="D470" s="104" t="inlineStr">
        <is>
          <t>Île-de-France</t>
        </is>
      </c>
      <c r="E470" s="156" t="n">
        <v>113614</v>
      </c>
    </row>
    <row r="471">
      <c r="A471" s="176" t="n">
        <v>45748</v>
      </c>
      <c r="B471" s="104" t="inlineStr">
        <is>
          <t>2024/25</t>
        </is>
      </c>
      <c r="C471" s="104" t="inlineStr">
        <is>
          <t>HC-110</t>
        </is>
      </c>
      <c r="D471" s="104" t="inlineStr">
        <is>
          <t>Nord-Ouest</t>
        </is>
      </c>
      <c r="E471" s="156" t="n">
        <v>62328</v>
      </c>
    </row>
    <row r="472">
      <c r="A472" s="176" t="n">
        <v>45748</v>
      </c>
      <c r="B472" s="104" t="inlineStr">
        <is>
          <t>2024/25</t>
        </is>
      </c>
      <c r="C472" s="104" t="inlineStr">
        <is>
          <t>HC-111</t>
        </is>
      </c>
      <c r="D472" s="104" t="inlineStr">
        <is>
          <t>Sud-Est</t>
        </is>
      </c>
      <c r="E472" s="156" t="n">
        <v>113893</v>
      </c>
    </row>
    <row r="473">
      <c r="A473" s="176" t="n">
        <v>45748</v>
      </c>
      <c r="B473" s="104" t="inlineStr">
        <is>
          <t>2024/25</t>
        </is>
      </c>
      <c r="C473" s="104" t="inlineStr">
        <is>
          <t>HC-112</t>
        </is>
      </c>
      <c r="D473" s="104" t="inlineStr">
        <is>
          <t>Sud-Ouest</t>
        </is>
      </c>
      <c r="E473" s="156" t="n">
        <v>75808</v>
      </c>
    </row>
    <row r="474">
      <c r="A474" s="176" t="n">
        <v>45748</v>
      </c>
      <c r="B474" s="104" t="inlineStr">
        <is>
          <t>2024/25</t>
        </is>
      </c>
      <c r="C474" s="104" t="inlineStr">
        <is>
          <t>HC-113</t>
        </is>
      </c>
      <c r="D474" s="104" t="inlineStr">
        <is>
          <t>Île-de-France</t>
        </is>
      </c>
      <c r="E474" s="156" t="n">
        <v>118724</v>
      </c>
    </row>
    <row r="475">
      <c r="A475" s="176" t="n">
        <v>45748</v>
      </c>
      <c r="B475" s="104" t="inlineStr">
        <is>
          <t>2024/25</t>
        </is>
      </c>
      <c r="C475" s="104" t="inlineStr">
        <is>
          <t>HC-114</t>
        </is>
      </c>
      <c r="D475" s="104" t="inlineStr">
        <is>
          <t>Nord-Ouest</t>
        </is>
      </c>
      <c r="E475" s="156" t="n">
        <v>75380</v>
      </c>
    </row>
    <row r="476">
      <c r="A476" s="176" t="n">
        <v>45748</v>
      </c>
      <c r="B476" s="104" t="inlineStr">
        <is>
          <t>2024/25</t>
        </is>
      </c>
      <c r="C476" s="104" t="inlineStr">
        <is>
          <t>HC-115</t>
        </is>
      </c>
      <c r="D476" s="104" t="inlineStr">
        <is>
          <t>Sud-Est</t>
        </is>
      </c>
      <c r="E476" s="156" t="n">
        <v>123503</v>
      </c>
    </row>
    <row r="477">
      <c r="A477" s="176" t="n">
        <v>45748</v>
      </c>
      <c r="B477" s="104" t="inlineStr">
        <is>
          <t>2024/25</t>
        </is>
      </c>
      <c r="C477" s="104" t="inlineStr">
        <is>
          <t>HC-116</t>
        </is>
      </c>
      <c r="D477" s="104" t="inlineStr">
        <is>
          <t>Sud-Ouest</t>
        </is>
      </c>
      <c r="E477" s="156" t="n">
        <v>94488</v>
      </c>
    </row>
    <row r="478">
      <c r="A478" s="176" t="n">
        <v>45748</v>
      </c>
      <c r="B478" s="104" t="inlineStr">
        <is>
          <t>2024/25</t>
        </is>
      </c>
      <c r="C478" s="104" t="inlineStr">
        <is>
          <t>HC-117</t>
        </is>
      </c>
      <c r="D478" s="104" t="inlineStr">
        <is>
          <t>Île-de-France</t>
        </is>
      </c>
      <c r="E478" s="156" t="n">
        <v>99227</v>
      </c>
    </row>
    <row r="479">
      <c r="A479" s="176" t="n">
        <v>45748</v>
      </c>
      <c r="B479" s="104" t="inlineStr">
        <is>
          <t>2024/25</t>
        </is>
      </c>
      <c r="C479" s="104" t="inlineStr">
        <is>
          <t>HC-118</t>
        </is>
      </c>
      <c r="D479" s="104" t="inlineStr">
        <is>
          <t>Nord-Ouest</t>
        </is>
      </c>
      <c r="E479" s="156" t="n">
        <v>106682</v>
      </c>
    </row>
    <row r="480">
      <c r="A480" s="176" t="n">
        <v>45748</v>
      </c>
      <c r="B480" s="104" t="inlineStr">
        <is>
          <t>2024/25</t>
        </is>
      </c>
      <c r="C480" s="104" t="inlineStr">
        <is>
          <t>HC-119</t>
        </is>
      </c>
      <c r="D480" s="104" t="inlineStr">
        <is>
          <t>Sud-Est</t>
        </is>
      </c>
      <c r="E480" s="156" t="n">
        <v>79778</v>
      </c>
    </row>
    <row r="481">
      <c r="A481" s="176" t="n">
        <v>45748</v>
      </c>
      <c r="B481" s="104" t="inlineStr">
        <is>
          <t>2024/25</t>
        </is>
      </c>
      <c r="C481" s="104" t="inlineStr">
        <is>
          <t>HC-120</t>
        </is>
      </c>
      <c r="D481" s="104" t="inlineStr">
        <is>
          <t>Sud-Ouest</t>
        </is>
      </c>
      <c r="E481" s="156" t="n">
        <v>89268</v>
      </c>
    </row>
    <row r="482">
      <c r="A482" s="176" t="n">
        <v>45778</v>
      </c>
      <c r="B482" s="104" t="inlineStr">
        <is>
          <t>2024/25</t>
        </is>
      </c>
      <c r="C482" s="104" t="inlineStr">
        <is>
          <t>HC-001</t>
        </is>
      </c>
      <c r="D482" s="104" t="inlineStr">
        <is>
          <t>Île-de-France</t>
        </is>
      </c>
      <c r="E482" s="156" t="n">
        <v>153468</v>
      </c>
    </row>
    <row r="483">
      <c r="A483" s="176" t="n">
        <v>45778</v>
      </c>
      <c r="B483" s="104" t="inlineStr">
        <is>
          <t>2024/25</t>
        </is>
      </c>
      <c r="C483" s="104" t="inlineStr">
        <is>
          <t>HC-002</t>
        </is>
      </c>
      <c r="D483" s="104" t="inlineStr">
        <is>
          <t>Nord-Ouest</t>
        </is>
      </c>
      <c r="E483" s="156" t="n">
        <v>95486</v>
      </c>
    </row>
    <row r="484">
      <c r="A484" s="176" t="n">
        <v>45778</v>
      </c>
      <c r="B484" s="104" t="inlineStr">
        <is>
          <t>2024/25</t>
        </is>
      </c>
      <c r="C484" s="104" t="inlineStr">
        <is>
          <t>HC-003</t>
        </is>
      </c>
      <c r="D484" s="104" t="inlineStr">
        <is>
          <t>Sud-Est</t>
        </is>
      </c>
      <c r="E484" s="156" t="n">
        <v>100153</v>
      </c>
    </row>
    <row r="485">
      <c r="A485" s="176" t="n">
        <v>45778</v>
      </c>
      <c r="B485" s="104" t="inlineStr">
        <is>
          <t>2024/25</t>
        </is>
      </c>
      <c r="C485" s="104" t="inlineStr">
        <is>
          <t>HC-004</t>
        </is>
      </c>
      <c r="D485" s="104" t="inlineStr">
        <is>
          <t>Sud-Ouest</t>
        </is>
      </c>
      <c r="E485" s="156" t="n">
        <v>105523</v>
      </c>
    </row>
    <row r="486">
      <c r="A486" s="176" t="n">
        <v>45778</v>
      </c>
      <c r="B486" s="104" t="inlineStr">
        <is>
          <t>2024/25</t>
        </is>
      </c>
      <c r="C486" s="104" t="inlineStr">
        <is>
          <t>HC-005</t>
        </is>
      </c>
      <c r="D486" s="104" t="inlineStr">
        <is>
          <t>Île-de-France</t>
        </is>
      </c>
      <c r="E486" s="156" t="n">
        <v>146281</v>
      </c>
    </row>
    <row r="487">
      <c r="A487" s="176" t="n">
        <v>45778</v>
      </c>
      <c r="B487" s="104" t="inlineStr">
        <is>
          <t>2024/25</t>
        </is>
      </c>
      <c r="C487" s="104" t="inlineStr">
        <is>
          <t>HC-006</t>
        </is>
      </c>
      <c r="D487" s="104" t="inlineStr">
        <is>
          <t>Nord-Ouest</t>
        </is>
      </c>
      <c r="E487" s="156" t="n">
        <v>88603</v>
      </c>
    </row>
    <row r="488">
      <c r="A488" s="176" t="n">
        <v>45778</v>
      </c>
      <c r="B488" s="104" t="inlineStr">
        <is>
          <t>2024/25</t>
        </is>
      </c>
      <c r="C488" s="104" t="inlineStr">
        <is>
          <t>HC-007</t>
        </is>
      </c>
      <c r="D488" s="104" t="inlineStr">
        <is>
          <t>Sud-Est</t>
        </is>
      </c>
      <c r="E488" s="156" t="n">
        <v>91628</v>
      </c>
    </row>
    <row r="489">
      <c r="A489" s="176" t="n">
        <v>45778</v>
      </c>
      <c r="B489" s="104" t="inlineStr">
        <is>
          <t>2024/25</t>
        </is>
      </c>
      <c r="C489" s="104" t="inlineStr">
        <is>
          <t>HC-008</t>
        </is>
      </c>
      <c r="D489" s="104" t="inlineStr">
        <is>
          <t>Sud-Ouest</t>
        </is>
      </c>
      <c r="E489" s="156" t="n">
        <v>123785</v>
      </c>
    </row>
    <row r="490">
      <c r="A490" s="176" t="n">
        <v>45778</v>
      </c>
      <c r="B490" s="104" t="inlineStr">
        <is>
          <t>2024/25</t>
        </is>
      </c>
      <c r="C490" s="104" t="inlineStr">
        <is>
          <t>HC-009</t>
        </is>
      </c>
      <c r="D490" s="104" t="inlineStr">
        <is>
          <t>Île-de-France</t>
        </is>
      </c>
      <c r="E490" s="156" t="n">
        <v>152188</v>
      </c>
    </row>
    <row r="491">
      <c r="A491" s="176" t="n">
        <v>45778</v>
      </c>
      <c r="B491" s="104" t="inlineStr">
        <is>
          <t>2024/25</t>
        </is>
      </c>
      <c r="C491" s="104" t="inlineStr">
        <is>
          <t>HC-010</t>
        </is>
      </c>
      <c r="D491" s="104" t="inlineStr">
        <is>
          <t>Nord-Ouest</t>
        </is>
      </c>
      <c r="E491" s="156" t="n">
        <v>175529</v>
      </c>
    </row>
    <row r="492">
      <c r="A492" s="176" t="n">
        <v>45778</v>
      </c>
      <c r="B492" s="104" t="inlineStr">
        <is>
          <t>2024/25</t>
        </is>
      </c>
      <c r="C492" s="104" t="inlineStr">
        <is>
          <t>HC-011</t>
        </is>
      </c>
      <c r="D492" s="104" t="inlineStr">
        <is>
          <t>Sud-Est</t>
        </is>
      </c>
      <c r="E492" s="156" t="n">
        <v>151410</v>
      </c>
    </row>
    <row r="493">
      <c r="A493" s="176" t="n">
        <v>45778</v>
      </c>
      <c r="B493" s="104" t="inlineStr">
        <is>
          <t>2024/25</t>
        </is>
      </c>
      <c r="C493" s="104" t="inlineStr">
        <is>
          <t>HC-012</t>
        </is>
      </c>
      <c r="D493" s="104" t="inlineStr">
        <is>
          <t>Sud-Ouest</t>
        </is>
      </c>
      <c r="E493" s="156" t="n">
        <v>78186</v>
      </c>
    </row>
    <row r="494">
      <c r="A494" s="176" t="n">
        <v>45778</v>
      </c>
      <c r="B494" s="104" t="inlineStr">
        <is>
          <t>2024/25</t>
        </is>
      </c>
      <c r="C494" s="104" t="inlineStr">
        <is>
          <t>HC-013</t>
        </is>
      </c>
      <c r="D494" s="104" t="inlineStr">
        <is>
          <t>Île-de-France</t>
        </is>
      </c>
      <c r="E494" s="156" t="n">
        <v>109312</v>
      </c>
    </row>
    <row r="495">
      <c r="A495" s="176" t="n">
        <v>45778</v>
      </c>
      <c r="B495" s="104" t="inlineStr">
        <is>
          <t>2024/25</t>
        </is>
      </c>
      <c r="C495" s="104" t="inlineStr">
        <is>
          <t>HC-014</t>
        </is>
      </c>
      <c r="D495" s="104" t="inlineStr">
        <is>
          <t>Nord-Ouest</t>
        </is>
      </c>
      <c r="E495" s="156" t="n">
        <v>106250</v>
      </c>
    </row>
    <row r="496">
      <c r="A496" s="176" t="n">
        <v>45778</v>
      </c>
      <c r="B496" s="104" t="inlineStr">
        <is>
          <t>2024/25</t>
        </is>
      </c>
      <c r="C496" s="104" t="inlineStr">
        <is>
          <t>HC-015</t>
        </is>
      </c>
      <c r="D496" s="104" t="inlineStr">
        <is>
          <t>Sud-Est</t>
        </is>
      </c>
      <c r="E496" s="156" t="n">
        <v>98241</v>
      </c>
    </row>
    <row r="497">
      <c r="A497" s="176" t="n">
        <v>45778</v>
      </c>
      <c r="B497" s="104" t="inlineStr">
        <is>
          <t>2024/25</t>
        </is>
      </c>
      <c r="C497" s="104" t="inlineStr">
        <is>
          <t>HC-016</t>
        </is>
      </c>
      <c r="D497" s="104" t="inlineStr">
        <is>
          <t>Sud-Ouest</t>
        </is>
      </c>
      <c r="E497" s="156" t="n">
        <v>122451</v>
      </c>
    </row>
    <row r="498">
      <c r="A498" s="176" t="n">
        <v>45778</v>
      </c>
      <c r="B498" s="104" t="inlineStr">
        <is>
          <t>2024/25</t>
        </is>
      </c>
      <c r="C498" s="104" t="inlineStr">
        <is>
          <t>HC-017</t>
        </is>
      </c>
      <c r="D498" s="104" t="inlineStr">
        <is>
          <t>Île-de-France</t>
        </is>
      </c>
      <c r="E498" s="156" t="n">
        <v>105965</v>
      </c>
    </row>
    <row r="499">
      <c r="A499" s="176" t="n">
        <v>45778</v>
      </c>
      <c r="B499" s="104" t="inlineStr">
        <is>
          <t>2024/25</t>
        </is>
      </c>
      <c r="C499" s="104" t="inlineStr">
        <is>
          <t>HC-018</t>
        </is>
      </c>
      <c r="D499" s="104" t="inlineStr">
        <is>
          <t>Nord-Ouest</t>
        </is>
      </c>
      <c r="E499" s="156" t="n">
        <v>71347</v>
      </c>
    </row>
    <row r="500">
      <c r="A500" s="176" t="n">
        <v>45778</v>
      </c>
      <c r="B500" s="104" t="inlineStr">
        <is>
          <t>2024/25</t>
        </is>
      </c>
      <c r="C500" s="104" t="inlineStr">
        <is>
          <t>HC-019</t>
        </is>
      </c>
      <c r="D500" s="104" t="inlineStr">
        <is>
          <t>Sud-Est</t>
        </is>
      </c>
      <c r="E500" s="156" t="n">
        <v>93472</v>
      </c>
    </row>
    <row r="501">
      <c r="A501" s="176" t="n">
        <v>45778</v>
      </c>
      <c r="B501" s="104" t="inlineStr">
        <is>
          <t>2024/25</t>
        </is>
      </c>
      <c r="C501" s="104" t="inlineStr">
        <is>
          <t>HC-020</t>
        </is>
      </c>
      <c r="D501" s="104" t="inlineStr">
        <is>
          <t>Sud-Ouest</t>
        </is>
      </c>
      <c r="E501" s="156" t="n">
        <v>91579</v>
      </c>
    </row>
    <row r="502">
      <c r="A502" s="176" t="n">
        <v>45778</v>
      </c>
      <c r="B502" s="104" t="inlineStr">
        <is>
          <t>2024/25</t>
        </is>
      </c>
      <c r="C502" s="104" t="inlineStr">
        <is>
          <t>HC-021</t>
        </is>
      </c>
      <c r="D502" s="104" t="inlineStr">
        <is>
          <t>Île-de-France</t>
        </is>
      </c>
      <c r="E502" s="156" t="n">
        <v>106527</v>
      </c>
    </row>
    <row r="503">
      <c r="A503" s="176" t="n">
        <v>45778</v>
      </c>
      <c r="B503" s="104" t="inlineStr">
        <is>
          <t>2024/25</t>
        </is>
      </c>
      <c r="C503" s="104" t="inlineStr">
        <is>
          <t>HC-022</t>
        </is>
      </c>
      <c r="D503" s="104" t="inlineStr">
        <is>
          <t>Nord-Ouest</t>
        </is>
      </c>
      <c r="E503" s="156" t="n">
        <v>93951</v>
      </c>
    </row>
    <row r="504">
      <c r="A504" s="176" t="n">
        <v>45778</v>
      </c>
      <c r="B504" s="104" t="inlineStr">
        <is>
          <t>2024/25</t>
        </is>
      </c>
      <c r="C504" s="104" t="inlineStr">
        <is>
          <t>HC-023</t>
        </is>
      </c>
      <c r="D504" s="104" t="inlineStr">
        <is>
          <t>Sud-Est</t>
        </is>
      </c>
      <c r="E504" s="156" t="n">
        <v>100560</v>
      </c>
    </row>
    <row r="505">
      <c r="A505" s="176" t="n">
        <v>45778</v>
      </c>
      <c r="B505" s="104" t="inlineStr">
        <is>
          <t>2024/25</t>
        </is>
      </c>
      <c r="C505" s="104" t="inlineStr">
        <is>
          <t>HC-024</t>
        </is>
      </c>
      <c r="D505" s="104" t="inlineStr">
        <is>
          <t>Sud-Ouest</t>
        </is>
      </c>
      <c r="E505" s="156" t="n">
        <v>135346</v>
      </c>
    </row>
    <row r="506">
      <c r="A506" s="176" t="n">
        <v>45778</v>
      </c>
      <c r="B506" s="104" t="inlineStr">
        <is>
          <t>2024/25</t>
        </is>
      </c>
      <c r="C506" s="104" t="inlineStr">
        <is>
          <t>HC-025</t>
        </is>
      </c>
      <c r="D506" s="104" t="inlineStr">
        <is>
          <t>Île-de-France</t>
        </is>
      </c>
      <c r="E506" s="156" t="n">
        <v>147181</v>
      </c>
    </row>
    <row r="507">
      <c r="A507" s="176" t="n">
        <v>45778</v>
      </c>
      <c r="B507" s="104" t="inlineStr">
        <is>
          <t>2024/25</t>
        </is>
      </c>
      <c r="C507" s="104" t="inlineStr">
        <is>
          <t>HC-026</t>
        </is>
      </c>
      <c r="D507" s="104" t="inlineStr">
        <is>
          <t>Nord-Ouest</t>
        </is>
      </c>
      <c r="E507" s="156" t="n">
        <v>98562</v>
      </c>
    </row>
    <row r="508">
      <c r="A508" s="176" t="n">
        <v>45778</v>
      </c>
      <c r="B508" s="104" t="inlineStr">
        <is>
          <t>2024/25</t>
        </is>
      </c>
      <c r="C508" s="104" t="inlineStr">
        <is>
          <t>HC-027</t>
        </is>
      </c>
      <c r="D508" s="104" t="inlineStr">
        <is>
          <t>Sud-Est</t>
        </is>
      </c>
      <c r="E508" s="156" t="n">
        <v>123594</v>
      </c>
    </row>
    <row r="509">
      <c r="A509" s="176" t="n">
        <v>45778</v>
      </c>
      <c r="B509" s="104" t="inlineStr">
        <is>
          <t>2024/25</t>
        </is>
      </c>
      <c r="C509" s="104" t="inlineStr">
        <is>
          <t>HC-028</t>
        </is>
      </c>
      <c r="D509" s="104" t="inlineStr">
        <is>
          <t>Sud-Ouest</t>
        </is>
      </c>
      <c r="E509" s="156" t="n">
        <v>86170</v>
      </c>
    </row>
    <row r="510">
      <c r="A510" s="176" t="n">
        <v>45778</v>
      </c>
      <c r="B510" s="104" t="inlineStr">
        <is>
          <t>2024/25</t>
        </is>
      </c>
      <c r="C510" s="104" t="inlineStr">
        <is>
          <t>HC-029</t>
        </is>
      </c>
      <c r="D510" s="104" t="inlineStr">
        <is>
          <t>Île-de-France</t>
        </is>
      </c>
      <c r="E510" s="156" t="n">
        <v>187630</v>
      </c>
    </row>
    <row r="511">
      <c r="A511" s="176" t="n">
        <v>45778</v>
      </c>
      <c r="B511" s="104" t="inlineStr">
        <is>
          <t>2024/25</t>
        </is>
      </c>
      <c r="C511" s="104" t="inlineStr">
        <is>
          <t>HC-030</t>
        </is>
      </c>
      <c r="D511" s="104" t="inlineStr">
        <is>
          <t>Nord-Ouest</t>
        </is>
      </c>
      <c r="E511" s="156" t="n">
        <v>107097</v>
      </c>
    </row>
    <row r="512">
      <c r="A512" s="176" t="n">
        <v>45778</v>
      </c>
      <c r="B512" s="104" t="inlineStr">
        <is>
          <t>2024/25</t>
        </is>
      </c>
      <c r="C512" s="104" t="inlineStr">
        <is>
          <t>HC-031</t>
        </is>
      </c>
      <c r="D512" s="104" t="inlineStr">
        <is>
          <t>Sud-Est</t>
        </is>
      </c>
      <c r="E512" s="156" t="n">
        <v>112437</v>
      </c>
    </row>
    <row r="513">
      <c r="A513" s="176" t="n">
        <v>45778</v>
      </c>
      <c r="B513" s="104" t="inlineStr">
        <is>
          <t>2024/25</t>
        </is>
      </c>
      <c r="C513" s="104" t="inlineStr">
        <is>
          <t>HC-032</t>
        </is>
      </c>
      <c r="D513" s="104" t="inlineStr">
        <is>
          <t>Sud-Ouest</t>
        </is>
      </c>
      <c r="E513" s="156" t="n">
        <v>114026</v>
      </c>
    </row>
    <row r="514">
      <c r="A514" s="176" t="n">
        <v>45778</v>
      </c>
      <c r="B514" s="104" t="inlineStr">
        <is>
          <t>2024/25</t>
        </is>
      </c>
      <c r="C514" s="104" t="inlineStr">
        <is>
          <t>HC-033</t>
        </is>
      </c>
      <c r="D514" s="104" t="inlineStr">
        <is>
          <t>Île-de-France</t>
        </is>
      </c>
      <c r="E514" s="156" t="n">
        <v>162335</v>
      </c>
    </row>
    <row r="515">
      <c r="A515" s="176" t="n">
        <v>45778</v>
      </c>
      <c r="B515" s="104" t="inlineStr">
        <is>
          <t>2024/25</t>
        </is>
      </c>
      <c r="C515" s="104" t="inlineStr">
        <is>
          <t>HC-034</t>
        </is>
      </c>
      <c r="D515" s="104" t="inlineStr">
        <is>
          <t>Nord-Ouest</t>
        </is>
      </c>
      <c r="E515" s="156" t="n">
        <v>139994</v>
      </c>
    </row>
    <row r="516">
      <c r="A516" s="176" t="n">
        <v>45778</v>
      </c>
      <c r="B516" s="104" t="inlineStr">
        <is>
          <t>2024/25</t>
        </is>
      </c>
      <c r="C516" s="104" t="inlineStr">
        <is>
          <t>HC-035</t>
        </is>
      </c>
      <c r="D516" s="104" t="inlineStr">
        <is>
          <t>Sud-Est</t>
        </is>
      </c>
      <c r="E516" s="156" t="n">
        <v>127846</v>
      </c>
    </row>
    <row r="517">
      <c r="A517" s="176" t="n">
        <v>45778</v>
      </c>
      <c r="B517" s="104" t="inlineStr">
        <is>
          <t>2024/25</t>
        </is>
      </c>
      <c r="C517" s="104" t="inlineStr">
        <is>
          <t>HC-036</t>
        </is>
      </c>
      <c r="D517" s="104" t="inlineStr">
        <is>
          <t>Sud-Ouest</t>
        </is>
      </c>
      <c r="E517" s="156" t="n">
        <v>129696</v>
      </c>
    </row>
    <row r="518">
      <c r="A518" s="176" t="n">
        <v>45778</v>
      </c>
      <c r="B518" s="104" t="inlineStr">
        <is>
          <t>2024/25</t>
        </is>
      </c>
      <c r="C518" s="104" t="inlineStr">
        <is>
          <t>HC-037</t>
        </is>
      </c>
      <c r="D518" s="104" t="inlineStr">
        <is>
          <t>Île-de-France</t>
        </is>
      </c>
      <c r="E518" s="156" t="n">
        <v>128547</v>
      </c>
    </row>
    <row r="519">
      <c r="A519" s="176" t="n">
        <v>45778</v>
      </c>
      <c r="B519" s="104" t="inlineStr">
        <is>
          <t>2024/25</t>
        </is>
      </c>
      <c r="C519" s="104" t="inlineStr">
        <is>
          <t>HC-038</t>
        </is>
      </c>
      <c r="D519" s="104" t="inlineStr">
        <is>
          <t>Nord-Ouest</t>
        </is>
      </c>
      <c r="E519" s="156" t="n">
        <v>104353</v>
      </c>
    </row>
    <row r="520">
      <c r="A520" s="176" t="n">
        <v>45778</v>
      </c>
      <c r="B520" s="104" t="inlineStr">
        <is>
          <t>2024/25</t>
        </is>
      </c>
      <c r="C520" s="104" t="inlineStr">
        <is>
          <t>HC-039</t>
        </is>
      </c>
      <c r="D520" s="104" t="inlineStr">
        <is>
          <t>Sud-Est</t>
        </is>
      </c>
      <c r="E520" s="156" t="n">
        <v>126218</v>
      </c>
    </row>
    <row r="521">
      <c r="A521" s="176" t="n">
        <v>45778</v>
      </c>
      <c r="B521" s="104" t="inlineStr">
        <is>
          <t>2024/25</t>
        </is>
      </c>
      <c r="C521" s="104" t="inlineStr">
        <is>
          <t>HC-040</t>
        </is>
      </c>
      <c r="D521" s="104" t="inlineStr">
        <is>
          <t>Sud-Ouest</t>
        </is>
      </c>
      <c r="E521" s="156" t="n">
        <v>114704</v>
      </c>
    </row>
    <row r="522">
      <c r="A522" s="176" t="n">
        <v>45778</v>
      </c>
      <c r="B522" s="104" t="inlineStr">
        <is>
          <t>2024/25</t>
        </is>
      </c>
      <c r="C522" s="104" t="inlineStr">
        <is>
          <t>HC-041</t>
        </is>
      </c>
      <c r="D522" s="104" t="inlineStr">
        <is>
          <t>Île-de-France</t>
        </is>
      </c>
      <c r="E522" s="156" t="n">
        <v>144740</v>
      </c>
    </row>
    <row r="523">
      <c r="A523" s="176" t="n">
        <v>45778</v>
      </c>
      <c r="B523" s="104" t="inlineStr">
        <is>
          <t>2024/25</t>
        </is>
      </c>
      <c r="C523" s="104" t="inlineStr">
        <is>
          <t>HC-042</t>
        </is>
      </c>
      <c r="D523" s="104" t="inlineStr">
        <is>
          <t>Nord-Ouest</t>
        </is>
      </c>
      <c r="E523" s="156" t="n">
        <v>109414</v>
      </c>
    </row>
    <row r="524">
      <c r="A524" s="176" t="n">
        <v>45778</v>
      </c>
      <c r="B524" s="104" t="inlineStr">
        <is>
          <t>2024/25</t>
        </is>
      </c>
      <c r="C524" s="104" t="inlineStr">
        <is>
          <t>HC-043</t>
        </is>
      </c>
      <c r="D524" s="104" t="inlineStr">
        <is>
          <t>Sud-Est</t>
        </is>
      </c>
      <c r="E524" s="156" t="n">
        <v>129678</v>
      </c>
    </row>
    <row r="525">
      <c r="A525" s="176" t="n">
        <v>45778</v>
      </c>
      <c r="B525" s="104" t="inlineStr">
        <is>
          <t>2024/25</t>
        </is>
      </c>
      <c r="C525" s="104" t="inlineStr">
        <is>
          <t>HC-044</t>
        </is>
      </c>
      <c r="D525" s="104" t="inlineStr">
        <is>
          <t>Sud-Ouest</t>
        </is>
      </c>
      <c r="E525" s="156" t="n">
        <v>88147</v>
      </c>
    </row>
    <row r="526">
      <c r="A526" s="176" t="n">
        <v>45778</v>
      </c>
      <c r="B526" s="104" t="inlineStr">
        <is>
          <t>2024/25</t>
        </is>
      </c>
      <c r="C526" s="104" t="inlineStr">
        <is>
          <t>HC-045</t>
        </is>
      </c>
      <c r="D526" s="104" t="inlineStr">
        <is>
          <t>Île-de-France</t>
        </is>
      </c>
      <c r="E526" s="156" t="n">
        <v>169913</v>
      </c>
    </row>
    <row r="527">
      <c r="A527" s="176" t="n">
        <v>45778</v>
      </c>
      <c r="B527" s="104" t="inlineStr">
        <is>
          <t>2024/25</t>
        </is>
      </c>
      <c r="C527" s="104" t="inlineStr">
        <is>
          <t>HC-046</t>
        </is>
      </c>
      <c r="D527" s="104" t="inlineStr">
        <is>
          <t>Nord-Ouest</t>
        </is>
      </c>
      <c r="E527" s="156" t="n">
        <v>71186</v>
      </c>
    </row>
    <row r="528">
      <c r="A528" s="176" t="n">
        <v>45778</v>
      </c>
      <c r="B528" s="104" t="inlineStr">
        <is>
          <t>2024/25</t>
        </is>
      </c>
      <c r="C528" s="104" t="inlineStr">
        <is>
          <t>HC-047</t>
        </is>
      </c>
      <c r="D528" s="104" t="inlineStr">
        <is>
          <t>Sud-Est</t>
        </is>
      </c>
      <c r="E528" s="156" t="n">
        <v>138680</v>
      </c>
    </row>
    <row r="529">
      <c r="A529" s="176" t="n">
        <v>45778</v>
      </c>
      <c r="B529" s="104" t="inlineStr">
        <is>
          <t>2024/25</t>
        </is>
      </c>
      <c r="C529" s="104" t="inlineStr">
        <is>
          <t>HC-048</t>
        </is>
      </c>
      <c r="D529" s="104" t="inlineStr">
        <is>
          <t>Sud-Ouest</t>
        </is>
      </c>
      <c r="E529" s="156" t="n">
        <v>145139</v>
      </c>
    </row>
    <row r="530">
      <c r="A530" s="176" t="n">
        <v>45778</v>
      </c>
      <c r="B530" s="104" t="inlineStr">
        <is>
          <t>2024/25</t>
        </is>
      </c>
      <c r="C530" s="104" t="inlineStr">
        <is>
          <t>HC-049</t>
        </is>
      </c>
      <c r="D530" s="104" t="inlineStr">
        <is>
          <t>Île-de-France</t>
        </is>
      </c>
      <c r="E530" s="156" t="n">
        <v>117283</v>
      </c>
    </row>
    <row r="531">
      <c r="A531" s="176" t="n">
        <v>45778</v>
      </c>
      <c r="B531" s="104" t="inlineStr">
        <is>
          <t>2024/25</t>
        </is>
      </c>
      <c r="C531" s="104" t="inlineStr">
        <is>
          <t>HC-050</t>
        </is>
      </c>
      <c r="D531" s="104" t="inlineStr">
        <is>
          <t>Nord-Ouest</t>
        </is>
      </c>
      <c r="E531" s="156" t="n">
        <v>126582</v>
      </c>
    </row>
    <row r="532">
      <c r="A532" s="176" t="n">
        <v>45778</v>
      </c>
      <c r="B532" s="104" t="inlineStr">
        <is>
          <t>2024/25</t>
        </is>
      </c>
      <c r="C532" s="104" t="inlineStr">
        <is>
          <t>HC-051</t>
        </is>
      </c>
      <c r="D532" s="104" t="inlineStr">
        <is>
          <t>Sud-Est</t>
        </is>
      </c>
      <c r="E532" s="156" t="n">
        <v>88032</v>
      </c>
    </row>
    <row r="533">
      <c r="A533" s="176" t="n">
        <v>45778</v>
      </c>
      <c r="B533" s="104" t="inlineStr">
        <is>
          <t>2024/25</t>
        </is>
      </c>
      <c r="C533" s="104" t="inlineStr">
        <is>
          <t>HC-052</t>
        </is>
      </c>
      <c r="D533" s="104" t="inlineStr">
        <is>
          <t>Sud-Ouest</t>
        </is>
      </c>
      <c r="E533" s="156" t="n">
        <v>110938</v>
      </c>
    </row>
    <row r="534">
      <c r="A534" s="176" t="n">
        <v>45778</v>
      </c>
      <c r="B534" s="104" t="inlineStr">
        <is>
          <t>2024/25</t>
        </is>
      </c>
      <c r="C534" s="104" t="inlineStr">
        <is>
          <t>HC-053</t>
        </is>
      </c>
      <c r="D534" s="104" t="inlineStr">
        <is>
          <t>Île-de-France</t>
        </is>
      </c>
      <c r="E534" s="156" t="n">
        <v>122277</v>
      </c>
    </row>
    <row r="535">
      <c r="A535" s="176" t="n">
        <v>45778</v>
      </c>
      <c r="B535" s="104" t="inlineStr">
        <is>
          <t>2024/25</t>
        </is>
      </c>
      <c r="C535" s="104" t="inlineStr">
        <is>
          <t>HC-054</t>
        </is>
      </c>
      <c r="D535" s="104" t="inlineStr">
        <is>
          <t>Nord-Ouest</t>
        </is>
      </c>
      <c r="E535" s="156" t="n">
        <v>112333</v>
      </c>
    </row>
    <row r="536">
      <c r="A536" s="176" t="n">
        <v>45778</v>
      </c>
      <c r="B536" s="104" t="inlineStr">
        <is>
          <t>2024/25</t>
        </is>
      </c>
      <c r="C536" s="104" t="inlineStr">
        <is>
          <t>HC-055</t>
        </is>
      </c>
      <c r="D536" s="104" t="inlineStr">
        <is>
          <t>Sud-Est</t>
        </is>
      </c>
      <c r="E536" s="156" t="n">
        <v>161278</v>
      </c>
    </row>
    <row r="537">
      <c r="A537" s="176" t="n">
        <v>45778</v>
      </c>
      <c r="B537" s="104" t="inlineStr">
        <is>
          <t>2024/25</t>
        </is>
      </c>
      <c r="C537" s="104" t="inlineStr">
        <is>
          <t>HC-056</t>
        </is>
      </c>
      <c r="D537" s="104" t="inlineStr">
        <is>
          <t>Sud-Ouest</t>
        </is>
      </c>
      <c r="E537" s="156" t="n">
        <v>141661</v>
      </c>
    </row>
    <row r="538">
      <c r="A538" s="176" t="n">
        <v>45778</v>
      </c>
      <c r="B538" s="104" t="inlineStr">
        <is>
          <t>2024/25</t>
        </is>
      </c>
      <c r="C538" s="104" t="inlineStr">
        <is>
          <t>HC-057</t>
        </is>
      </c>
      <c r="D538" s="104" t="inlineStr">
        <is>
          <t>Île-de-France</t>
        </is>
      </c>
      <c r="E538" s="156" t="n">
        <v>143535</v>
      </c>
    </row>
    <row r="539">
      <c r="A539" s="176" t="n">
        <v>45778</v>
      </c>
      <c r="B539" s="104" t="inlineStr">
        <is>
          <t>2024/25</t>
        </is>
      </c>
      <c r="C539" s="104" t="inlineStr">
        <is>
          <t>HC-058</t>
        </is>
      </c>
      <c r="D539" s="104" t="inlineStr">
        <is>
          <t>Nord-Ouest</t>
        </is>
      </c>
      <c r="E539" s="156" t="n">
        <v>82070</v>
      </c>
    </row>
    <row r="540">
      <c r="A540" s="176" t="n">
        <v>45778</v>
      </c>
      <c r="B540" s="104" t="inlineStr">
        <is>
          <t>2024/25</t>
        </is>
      </c>
      <c r="C540" s="104" t="inlineStr">
        <is>
          <t>HC-059</t>
        </is>
      </c>
      <c r="D540" s="104" t="inlineStr">
        <is>
          <t>Sud-Est</t>
        </is>
      </c>
      <c r="E540" s="156" t="n">
        <v>141316</v>
      </c>
    </row>
    <row r="541">
      <c r="A541" s="176" t="n">
        <v>45778</v>
      </c>
      <c r="B541" s="104" t="inlineStr">
        <is>
          <t>2024/25</t>
        </is>
      </c>
      <c r="C541" s="104" t="inlineStr">
        <is>
          <t>HC-060</t>
        </is>
      </c>
      <c r="D541" s="104" t="inlineStr">
        <is>
          <t>Sud-Ouest</t>
        </is>
      </c>
      <c r="E541" s="156" t="n">
        <v>96866</v>
      </c>
    </row>
    <row r="542">
      <c r="A542" s="176" t="n">
        <v>45778</v>
      </c>
      <c r="B542" s="104" t="inlineStr">
        <is>
          <t>2024/25</t>
        </is>
      </c>
      <c r="C542" s="104" t="inlineStr">
        <is>
          <t>HC-061</t>
        </is>
      </c>
      <c r="D542" s="104" t="inlineStr">
        <is>
          <t>Île-de-France</t>
        </is>
      </c>
      <c r="E542" s="156" t="n">
        <v>119221</v>
      </c>
    </row>
    <row r="543">
      <c r="A543" s="176" t="n">
        <v>45778</v>
      </c>
      <c r="B543" s="104" t="inlineStr">
        <is>
          <t>2024/25</t>
        </is>
      </c>
      <c r="C543" s="104" t="inlineStr">
        <is>
          <t>HC-062</t>
        </is>
      </c>
      <c r="D543" s="104" t="inlineStr">
        <is>
          <t>Nord-Ouest</t>
        </is>
      </c>
      <c r="E543" s="156" t="n">
        <v>82755</v>
      </c>
    </row>
    <row r="544">
      <c r="A544" s="176" t="n">
        <v>45778</v>
      </c>
      <c r="B544" s="104" t="inlineStr">
        <is>
          <t>2024/25</t>
        </is>
      </c>
      <c r="C544" s="104" t="inlineStr">
        <is>
          <t>HC-063</t>
        </is>
      </c>
      <c r="D544" s="104" t="inlineStr">
        <is>
          <t>Sud-Est</t>
        </is>
      </c>
      <c r="E544" s="156" t="n">
        <v>101485</v>
      </c>
    </row>
    <row r="545">
      <c r="A545" s="176" t="n">
        <v>45778</v>
      </c>
      <c r="B545" s="104" t="inlineStr">
        <is>
          <t>2024/25</t>
        </is>
      </c>
      <c r="C545" s="104" t="inlineStr">
        <is>
          <t>HC-064</t>
        </is>
      </c>
      <c r="D545" s="104" t="inlineStr">
        <is>
          <t>Sud-Ouest</t>
        </is>
      </c>
      <c r="E545" s="156" t="n">
        <v>79776</v>
      </c>
    </row>
    <row r="546">
      <c r="A546" s="176" t="n">
        <v>45778</v>
      </c>
      <c r="B546" s="104" t="inlineStr">
        <is>
          <t>2024/25</t>
        </is>
      </c>
      <c r="C546" s="104" t="inlineStr">
        <is>
          <t>HC-065</t>
        </is>
      </c>
      <c r="D546" s="104" t="inlineStr">
        <is>
          <t>Île-de-France</t>
        </is>
      </c>
      <c r="E546" s="156" t="n">
        <v>148605</v>
      </c>
    </row>
    <row r="547">
      <c r="A547" s="176" t="n">
        <v>45778</v>
      </c>
      <c r="B547" s="104" t="inlineStr">
        <is>
          <t>2024/25</t>
        </is>
      </c>
      <c r="C547" s="104" t="inlineStr">
        <is>
          <t>HC-066</t>
        </is>
      </c>
      <c r="D547" s="104" t="inlineStr">
        <is>
          <t>Nord-Ouest</t>
        </is>
      </c>
      <c r="E547" s="156" t="n">
        <v>130450</v>
      </c>
    </row>
    <row r="548">
      <c r="A548" s="176" t="n">
        <v>45778</v>
      </c>
      <c r="B548" s="104" t="inlineStr">
        <is>
          <t>2024/25</t>
        </is>
      </c>
      <c r="C548" s="104" t="inlineStr">
        <is>
          <t>HC-067</t>
        </is>
      </c>
      <c r="D548" s="104" t="inlineStr">
        <is>
          <t>Sud-Est</t>
        </is>
      </c>
      <c r="E548" s="156" t="n">
        <v>103040</v>
      </c>
    </row>
    <row r="549">
      <c r="A549" s="176" t="n">
        <v>45778</v>
      </c>
      <c r="B549" s="104" t="inlineStr">
        <is>
          <t>2024/25</t>
        </is>
      </c>
      <c r="C549" s="104" t="inlineStr">
        <is>
          <t>HC-068</t>
        </is>
      </c>
      <c r="D549" s="104" t="inlineStr">
        <is>
          <t>Sud-Ouest</t>
        </is>
      </c>
      <c r="E549" s="156" t="n">
        <v>80973</v>
      </c>
    </row>
    <row r="550">
      <c r="A550" s="176" t="n">
        <v>45778</v>
      </c>
      <c r="B550" s="104" t="inlineStr">
        <is>
          <t>2024/25</t>
        </is>
      </c>
      <c r="C550" s="104" t="inlineStr">
        <is>
          <t>HC-069</t>
        </is>
      </c>
      <c r="D550" s="104" t="inlineStr">
        <is>
          <t>Île-de-France</t>
        </is>
      </c>
      <c r="E550" s="156" t="n">
        <v>113192</v>
      </c>
    </row>
    <row r="551">
      <c r="A551" s="176" t="n">
        <v>45778</v>
      </c>
      <c r="B551" s="104" t="inlineStr">
        <is>
          <t>2024/25</t>
        </is>
      </c>
      <c r="C551" s="104" t="inlineStr">
        <is>
          <t>HC-070</t>
        </is>
      </c>
      <c r="D551" s="104" t="inlineStr">
        <is>
          <t>Nord-Ouest</t>
        </is>
      </c>
      <c r="E551" s="156" t="n">
        <v>73370</v>
      </c>
    </row>
    <row r="552">
      <c r="A552" s="176" t="n">
        <v>45778</v>
      </c>
      <c r="B552" s="104" t="inlineStr">
        <is>
          <t>2024/25</t>
        </is>
      </c>
      <c r="C552" s="104" t="inlineStr">
        <is>
          <t>HC-071</t>
        </is>
      </c>
      <c r="D552" s="104" t="inlineStr">
        <is>
          <t>Sud-Est</t>
        </is>
      </c>
      <c r="E552" s="156" t="n">
        <v>93851</v>
      </c>
    </row>
    <row r="553">
      <c r="A553" s="176" t="n">
        <v>45778</v>
      </c>
      <c r="B553" s="104" t="inlineStr">
        <is>
          <t>2024/25</t>
        </is>
      </c>
      <c r="C553" s="104" t="inlineStr">
        <is>
          <t>HC-072</t>
        </is>
      </c>
      <c r="D553" s="104" t="inlineStr">
        <is>
          <t>Sud-Ouest</t>
        </is>
      </c>
      <c r="E553" s="156" t="n">
        <v>79075</v>
      </c>
    </row>
    <row r="554">
      <c r="A554" s="176" t="n">
        <v>45778</v>
      </c>
      <c r="B554" s="104" t="inlineStr">
        <is>
          <t>2024/25</t>
        </is>
      </c>
      <c r="C554" s="104" t="inlineStr">
        <is>
          <t>HC-073</t>
        </is>
      </c>
      <c r="D554" s="104" t="inlineStr">
        <is>
          <t>Île-de-France</t>
        </is>
      </c>
      <c r="E554" s="156" t="n">
        <v>176144</v>
      </c>
    </row>
    <row r="555">
      <c r="A555" s="176" t="n">
        <v>45778</v>
      </c>
      <c r="B555" s="104" t="inlineStr">
        <is>
          <t>2024/25</t>
        </is>
      </c>
      <c r="C555" s="104" t="inlineStr">
        <is>
          <t>HC-074</t>
        </is>
      </c>
      <c r="D555" s="104" t="inlineStr">
        <is>
          <t>Nord-Ouest</t>
        </is>
      </c>
      <c r="E555" s="156" t="n">
        <v>101242</v>
      </c>
    </row>
    <row r="556">
      <c r="A556" s="176" t="n">
        <v>45778</v>
      </c>
      <c r="B556" s="104" t="inlineStr">
        <is>
          <t>2024/25</t>
        </is>
      </c>
      <c r="C556" s="104" t="inlineStr">
        <is>
          <t>HC-075</t>
        </is>
      </c>
      <c r="D556" s="104" t="inlineStr">
        <is>
          <t>Sud-Est</t>
        </is>
      </c>
      <c r="E556" s="156" t="n">
        <v>147691</v>
      </c>
    </row>
    <row r="557">
      <c r="A557" s="176" t="n">
        <v>45778</v>
      </c>
      <c r="B557" s="104" t="inlineStr">
        <is>
          <t>2024/25</t>
        </is>
      </c>
      <c r="C557" s="104" t="inlineStr">
        <is>
          <t>HC-076</t>
        </is>
      </c>
      <c r="D557" s="104" t="inlineStr">
        <is>
          <t>Sud-Ouest</t>
        </is>
      </c>
      <c r="E557" s="156" t="n">
        <v>114477</v>
      </c>
    </row>
    <row r="558">
      <c r="A558" s="176" t="n">
        <v>45778</v>
      </c>
      <c r="B558" s="104" t="inlineStr">
        <is>
          <t>2024/25</t>
        </is>
      </c>
      <c r="C558" s="104" t="inlineStr">
        <is>
          <t>HC-077</t>
        </is>
      </c>
      <c r="D558" s="104" t="inlineStr">
        <is>
          <t>Île-de-France</t>
        </is>
      </c>
      <c r="E558" s="156" t="n">
        <v>116692</v>
      </c>
    </row>
    <row r="559">
      <c r="A559" s="176" t="n">
        <v>45778</v>
      </c>
      <c r="B559" s="104" t="inlineStr">
        <is>
          <t>2024/25</t>
        </is>
      </c>
      <c r="C559" s="104" t="inlineStr">
        <is>
          <t>HC-078</t>
        </is>
      </c>
      <c r="D559" s="104" t="inlineStr">
        <is>
          <t>Nord-Ouest</t>
        </is>
      </c>
      <c r="E559" s="156" t="n">
        <v>96244</v>
      </c>
    </row>
    <row r="560">
      <c r="A560" s="176" t="n">
        <v>45778</v>
      </c>
      <c r="B560" s="104" t="inlineStr">
        <is>
          <t>2024/25</t>
        </is>
      </c>
      <c r="C560" s="104" t="inlineStr">
        <is>
          <t>HC-079</t>
        </is>
      </c>
      <c r="D560" s="104" t="inlineStr">
        <is>
          <t>Sud-Est</t>
        </is>
      </c>
      <c r="E560" s="156" t="n">
        <v>114566</v>
      </c>
    </row>
    <row r="561">
      <c r="A561" s="176" t="n">
        <v>45778</v>
      </c>
      <c r="B561" s="104" t="inlineStr">
        <is>
          <t>2024/25</t>
        </is>
      </c>
      <c r="C561" s="104" t="inlineStr">
        <is>
          <t>HC-080</t>
        </is>
      </c>
      <c r="D561" s="104" t="inlineStr">
        <is>
          <t>Sud-Ouest</t>
        </is>
      </c>
      <c r="E561" s="156" t="n">
        <v>81376</v>
      </c>
    </row>
    <row r="562">
      <c r="A562" s="176" t="n">
        <v>45778</v>
      </c>
      <c r="B562" s="104" t="inlineStr">
        <is>
          <t>2024/25</t>
        </is>
      </c>
      <c r="C562" s="104" t="inlineStr">
        <is>
          <t>HC-081</t>
        </is>
      </c>
      <c r="D562" s="104" t="inlineStr">
        <is>
          <t>Île-de-France</t>
        </is>
      </c>
      <c r="E562" s="156" t="n">
        <v>120859</v>
      </c>
    </row>
    <row r="563">
      <c r="A563" s="176" t="n">
        <v>45778</v>
      </c>
      <c r="B563" s="104" t="inlineStr">
        <is>
          <t>2024/25</t>
        </is>
      </c>
      <c r="C563" s="104" t="inlineStr">
        <is>
          <t>HC-082</t>
        </is>
      </c>
      <c r="D563" s="104" t="inlineStr">
        <is>
          <t>Nord-Ouest</t>
        </is>
      </c>
      <c r="E563" s="156" t="n">
        <v>94027</v>
      </c>
    </row>
    <row r="564">
      <c r="A564" s="176" t="n">
        <v>45778</v>
      </c>
      <c r="B564" s="104" t="inlineStr">
        <is>
          <t>2024/25</t>
        </is>
      </c>
      <c r="C564" s="104" t="inlineStr">
        <is>
          <t>HC-083</t>
        </is>
      </c>
      <c r="D564" s="104" t="inlineStr">
        <is>
          <t>Sud-Est</t>
        </is>
      </c>
      <c r="E564" s="156" t="n">
        <v>91696</v>
      </c>
    </row>
    <row r="565">
      <c r="A565" s="176" t="n">
        <v>45778</v>
      </c>
      <c r="B565" s="104" t="inlineStr">
        <is>
          <t>2024/25</t>
        </is>
      </c>
      <c r="C565" s="104" t="inlineStr">
        <is>
          <t>HC-084</t>
        </is>
      </c>
      <c r="D565" s="104" t="inlineStr">
        <is>
          <t>Sud-Ouest</t>
        </is>
      </c>
      <c r="E565" s="156" t="n">
        <v>98644</v>
      </c>
    </row>
    <row r="566">
      <c r="A566" s="176" t="n">
        <v>45778</v>
      </c>
      <c r="B566" s="104" t="inlineStr">
        <is>
          <t>2024/25</t>
        </is>
      </c>
      <c r="C566" s="104" t="inlineStr">
        <is>
          <t>HC-085</t>
        </is>
      </c>
      <c r="D566" s="104" t="inlineStr">
        <is>
          <t>Île-de-France</t>
        </is>
      </c>
      <c r="E566" s="156" t="n">
        <v>134410</v>
      </c>
    </row>
    <row r="567">
      <c r="A567" s="176" t="n">
        <v>45778</v>
      </c>
      <c r="B567" s="104" t="inlineStr">
        <is>
          <t>2024/25</t>
        </is>
      </c>
      <c r="C567" s="104" t="inlineStr">
        <is>
          <t>HC-086</t>
        </is>
      </c>
      <c r="D567" s="104" t="inlineStr">
        <is>
          <t>Nord-Ouest</t>
        </is>
      </c>
      <c r="E567" s="156" t="n">
        <v>96026</v>
      </c>
    </row>
    <row r="568">
      <c r="A568" s="176" t="n">
        <v>45778</v>
      </c>
      <c r="B568" s="104" t="inlineStr">
        <is>
          <t>2024/25</t>
        </is>
      </c>
      <c r="C568" s="104" t="inlineStr">
        <is>
          <t>HC-087</t>
        </is>
      </c>
      <c r="D568" s="104" t="inlineStr">
        <is>
          <t>Sud-Est</t>
        </is>
      </c>
      <c r="E568" s="156" t="n">
        <v>94766</v>
      </c>
    </row>
    <row r="569">
      <c r="A569" s="176" t="n">
        <v>45778</v>
      </c>
      <c r="B569" s="104" t="inlineStr">
        <is>
          <t>2024/25</t>
        </is>
      </c>
      <c r="C569" s="104" t="inlineStr">
        <is>
          <t>HC-088</t>
        </is>
      </c>
      <c r="D569" s="104" t="inlineStr">
        <is>
          <t>Sud-Ouest</t>
        </is>
      </c>
      <c r="E569" s="156" t="n">
        <v>109641</v>
      </c>
    </row>
    <row r="570">
      <c r="A570" s="176" t="n">
        <v>45778</v>
      </c>
      <c r="B570" s="104" t="inlineStr">
        <is>
          <t>2024/25</t>
        </is>
      </c>
      <c r="C570" s="104" t="inlineStr">
        <is>
          <t>HC-089</t>
        </is>
      </c>
      <c r="D570" s="104" t="inlineStr">
        <is>
          <t>Île-de-France</t>
        </is>
      </c>
      <c r="E570" s="156" t="n">
        <v>105258</v>
      </c>
    </row>
    <row r="571">
      <c r="A571" s="176" t="n">
        <v>45778</v>
      </c>
      <c r="B571" s="104" t="inlineStr">
        <is>
          <t>2024/25</t>
        </is>
      </c>
      <c r="C571" s="104" t="inlineStr">
        <is>
          <t>HC-090</t>
        </is>
      </c>
      <c r="D571" s="104" t="inlineStr">
        <is>
          <t>Nord-Ouest</t>
        </is>
      </c>
      <c r="E571" s="156" t="n">
        <v>111221</v>
      </c>
    </row>
    <row r="572">
      <c r="A572" s="176" t="n">
        <v>45778</v>
      </c>
      <c r="B572" s="104" t="inlineStr">
        <is>
          <t>2024/25</t>
        </is>
      </c>
      <c r="C572" s="104" t="inlineStr">
        <is>
          <t>HC-091</t>
        </is>
      </c>
      <c r="D572" s="104" t="inlineStr">
        <is>
          <t>Sud-Est</t>
        </is>
      </c>
      <c r="E572" s="156" t="n">
        <v>96165</v>
      </c>
    </row>
    <row r="573">
      <c r="A573" s="176" t="n">
        <v>45778</v>
      </c>
      <c r="B573" s="104" t="inlineStr">
        <is>
          <t>2024/25</t>
        </is>
      </c>
      <c r="C573" s="104" t="inlineStr">
        <is>
          <t>HC-092</t>
        </is>
      </c>
      <c r="D573" s="104" t="inlineStr">
        <is>
          <t>Sud-Ouest</t>
        </is>
      </c>
      <c r="E573" s="156" t="n">
        <v>99697</v>
      </c>
    </row>
    <row r="574">
      <c r="A574" s="176" t="n">
        <v>45778</v>
      </c>
      <c r="B574" s="104" t="inlineStr">
        <is>
          <t>2024/25</t>
        </is>
      </c>
      <c r="C574" s="104" t="inlineStr">
        <is>
          <t>HC-093</t>
        </is>
      </c>
      <c r="D574" s="104" t="inlineStr">
        <is>
          <t>Île-de-France</t>
        </is>
      </c>
      <c r="E574" s="156" t="n">
        <v>188276</v>
      </c>
    </row>
    <row r="575">
      <c r="A575" s="176" t="n">
        <v>45778</v>
      </c>
      <c r="B575" s="104" t="inlineStr">
        <is>
          <t>2024/25</t>
        </is>
      </c>
      <c r="C575" s="104" t="inlineStr">
        <is>
          <t>HC-094</t>
        </is>
      </c>
      <c r="D575" s="104" t="inlineStr">
        <is>
          <t>Nord-Ouest</t>
        </is>
      </c>
      <c r="E575" s="156" t="n">
        <v>89340</v>
      </c>
    </row>
    <row r="576">
      <c r="A576" s="176" t="n">
        <v>45778</v>
      </c>
      <c r="B576" s="104" t="inlineStr">
        <is>
          <t>2024/25</t>
        </is>
      </c>
      <c r="C576" s="104" t="inlineStr">
        <is>
          <t>HC-095</t>
        </is>
      </c>
      <c r="D576" s="104" t="inlineStr">
        <is>
          <t>Sud-Est</t>
        </is>
      </c>
      <c r="E576" s="156" t="n">
        <v>93968</v>
      </c>
    </row>
    <row r="577">
      <c r="A577" s="176" t="n">
        <v>45778</v>
      </c>
      <c r="B577" s="104" t="inlineStr">
        <is>
          <t>2024/25</t>
        </is>
      </c>
      <c r="C577" s="104" t="inlineStr">
        <is>
          <t>HC-096</t>
        </is>
      </c>
      <c r="D577" s="104" t="inlineStr">
        <is>
          <t>Sud-Ouest</t>
        </is>
      </c>
      <c r="E577" s="156" t="n">
        <v>92134</v>
      </c>
    </row>
    <row r="578">
      <c r="A578" s="176" t="n">
        <v>45778</v>
      </c>
      <c r="B578" s="104" t="inlineStr">
        <is>
          <t>2024/25</t>
        </is>
      </c>
      <c r="C578" s="104" t="inlineStr">
        <is>
          <t>HC-097</t>
        </is>
      </c>
      <c r="D578" s="104" t="inlineStr">
        <is>
          <t>Île-de-France</t>
        </is>
      </c>
      <c r="E578" s="156" t="n">
        <v>75109</v>
      </c>
    </row>
    <row r="579">
      <c r="A579" s="176" t="n">
        <v>45778</v>
      </c>
      <c r="B579" s="104" t="inlineStr">
        <is>
          <t>2024/25</t>
        </is>
      </c>
      <c r="C579" s="104" t="inlineStr">
        <is>
          <t>HC-098</t>
        </is>
      </c>
      <c r="D579" s="104" t="inlineStr">
        <is>
          <t>Nord-Ouest</t>
        </is>
      </c>
      <c r="E579" s="156" t="n">
        <v>96828</v>
      </c>
    </row>
    <row r="580">
      <c r="A580" s="176" t="n">
        <v>45778</v>
      </c>
      <c r="B580" s="104" t="inlineStr">
        <is>
          <t>2024/25</t>
        </is>
      </c>
      <c r="C580" s="104" t="inlineStr">
        <is>
          <t>HC-099</t>
        </is>
      </c>
      <c r="D580" s="104" t="inlineStr">
        <is>
          <t>Sud-Est</t>
        </is>
      </c>
      <c r="E580" s="156" t="n">
        <v>135423</v>
      </c>
    </row>
    <row r="581">
      <c r="A581" s="176" t="n">
        <v>45778</v>
      </c>
      <c r="B581" s="104" t="inlineStr">
        <is>
          <t>2024/25</t>
        </is>
      </c>
      <c r="C581" s="104" t="inlineStr">
        <is>
          <t>HC-100</t>
        </is>
      </c>
      <c r="D581" s="104" t="inlineStr">
        <is>
          <t>Sud-Ouest</t>
        </is>
      </c>
      <c r="E581" s="156" t="n">
        <v>83143</v>
      </c>
    </row>
    <row r="582">
      <c r="A582" s="176" t="n">
        <v>45778</v>
      </c>
      <c r="B582" s="104" t="inlineStr">
        <is>
          <t>2024/25</t>
        </is>
      </c>
      <c r="C582" s="104" t="inlineStr">
        <is>
          <t>HC-101</t>
        </is>
      </c>
      <c r="D582" s="104" t="inlineStr">
        <is>
          <t>Île-de-France</t>
        </is>
      </c>
      <c r="E582" s="156" t="n">
        <v>123445</v>
      </c>
    </row>
    <row r="583">
      <c r="A583" s="176" t="n">
        <v>45778</v>
      </c>
      <c r="B583" s="104" t="inlineStr">
        <is>
          <t>2024/25</t>
        </is>
      </c>
      <c r="C583" s="104" t="inlineStr">
        <is>
          <t>HC-102</t>
        </is>
      </c>
      <c r="D583" s="104" t="inlineStr">
        <is>
          <t>Nord-Ouest</t>
        </is>
      </c>
      <c r="E583" s="156" t="n">
        <v>122739</v>
      </c>
    </row>
    <row r="584">
      <c r="A584" s="176" t="n">
        <v>45778</v>
      </c>
      <c r="B584" s="104" t="inlineStr">
        <is>
          <t>2024/25</t>
        </is>
      </c>
      <c r="C584" s="104" t="inlineStr">
        <is>
          <t>HC-103</t>
        </is>
      </c>
      <c r="D584" s="104" t="inlineStr">
        <is>
          <t>Sud-Est</t>
        </is>
      </c>
      <c r="E584" s="156" t="n">
        <v>107067</v>
      </c>
    </row>
    <row r="585">
      <c r="A585" s="176" t="n">
        <v>45778</v>
      </c>
      <c r="B585" s="104" t="inlineStr">
        <is>
          <t>2024/25</t>
        </is>
      </c>
      <c r="C585" s="104" t="inlineStr">
        <is>
          <t>HC-104</t>
        </is>
      </c>
      <c r="D585" s="104" t="inlineStr">
        <is>
          <t>Sud-Ouest</t>
        </is>
      </c>
      <c r="E585" s="156" t="n">
        <v>94723</v>
      </c>
    </row>
    <row r="586">
      <c r="A586" s="176" t="n">
        <v>45778</v>
      </c>
      <c r="B586" s="104" t="inlineStr">
        <is>
          <t>2024/25</t>
        </is>
      </c>
      <c r="C586" s="104" t="inlineStr">
        <is>
          <t>HC-105</t>
        </is>
      </c>
      <c r="D586" s="104" t="inlineStr">
        <is>
          <t>Île-de-France</t>
        </is>
      </c>
      <c r="E586" s="156" t="n">
        <v>151975</v>
      </c>
    </row>
    <row r="587">
      <c r="A587" s="176" t="n">
        <v>45778</v>
      </c>
      <c r="B587" s="104" t="inlineStr">
        <is>
          <t>2024/25</t>
        </is>
      </c>
      <c r="C587" s="104" t="inlineStr">
        <is>
          <t>HC-106</t>
        </is>
      </c>
      <c r="D587" s="104" t="inlineStr">
        <is>
          <t>Nord-Ouest</t>
        </is>
      </c>
      <c r="E587" s="156" t="n">
        <v>115244</v>
      </c>
    </row>
    <row r="588">
      <c r="A588" s="176" t="n">
        <v>45778</v>
      </c>
      <c r="B588" s="104" t="inlineStr">
        <is>
          <t>2024/25</t>
        </is>
      </c>
      <c r="C588" s="104" t="inlineStr">
        <is>
          <t>HC-107</t>
        </is>
      </c>
      <c r="D588" s="104" t="inlineStr">
        <is>
          <t>Sud-Est</t>
        </is>
      </c>
      <c r="E588" s="156" t="n">
        <v>124804</v>
      </c>
    </row>
    <row r="589">
      <c r="A589" s="176" t="n">
        <v>45778</v>
      </c>
      <c r="B589" s="104" t="inlineStr">
        <is>
          <t>2024/25</t>
        </is>
      </c>
      <c r="C589" s="104" t="inlineStr">
        <is>
          <t>HC-108</t>
        </is>
      </c>
      <c r="D589" s="104" t="inlineStr">
        <is>
          <t>Sud-Ouest</t>
        </is>
      </c>
      <c r="E589" s="156" t="n">
        <v>107897</v>
      </c>
    </row>
    <row r="590">
      <c r="A590" s="176" t="n">
        <v>45778</v>
      </c>
      <c r="B590" s="104" t="inlineStr">
        <is>
          <t>2024/25</t>
        </is>
      </c>
      <c r="C590" s="104" t="inlineStr">
        <is>
          <t>HC-109</t>
        </is>
      </c>
      <c r="D590" s="104" t="inlineStr">
        <is>
          <t>Île-de-France</t>
        </is>
      </c>
      <c r="E590" s="156" t="n">
        <v>119517</v>
      </c>
    </row>
    <row r="591">
      <c r="A591" s="176" t="n">
        <v>45778</v>
      </c>
      <c r="B591" s="104" t="inlineStr">
        <is>
          <t>2024/25</t>
        </is>
      </c>
      <c r="C591" s="104" t="inlineStr">
        <is>
          <t>HC-110</t>
        </is>
      </c>
      <c r="D591" s="104" t="inlineStr">
        <is>
          <t>Nord-Ouest</t>
        </is>
      </c>
      <c r="E591" s="156" t="n">
        <v>66127</v>
      </c>
    </row>
    <row r="592">
      <c r="A592" s="176" t="n">
        <v>45778</v>
      </c>
      <c r="B592" s="104" t="inlineStr">
        <is>
          <t>2024/25</t>
        </is>
      </c>
      <c r="C592" s="104" t="inlineStr">
        <is>
          <t>HC-111</t>
        </is>
      </c>
      <c r="D592" s="104" t="inlineStr">
        <is>
          <t>Sud-Est</t>
        </is>
      </c>
      <c r="E592" s="156" t="n">
        <v>123298</v>
      </c>
    </row>
    <row r="593">
      <c r="A593" s="176" t="n">
        <v>45778</v>
      </c>
      <c r="B593" s="104" t="inlineStr">
        <is>
          <t>2024/25</t>
        </is>
      </c>
      <c r="C593" s="104" t="inlineStr">
        <is>
          <t>HC-112</t>
        </is>
      </c>
      <c r="D593" s="104" t="inlineStr">
        <is>
          <t>Sud-Ouest</t>
        </is>
      </c>
      <c r="E593" s="156" t="n">
        <v>76220</v>
      </c>
    </row>
    <row r="594">
      <c r="A594" s="176" t="n">
        <v>45778</v>
      </c>
      <c r="B594" s="104" t="inlineStr">
        <is>
          <t>2024/25</t>
        </is>
      </c>
      <c r="C594" s="104" t="inlineStr">
        <is>
          <t>HC-113</t>
        </is>
      </c>
      <c r="D594" s="104" t="inlineStr">
        <is>
          <t>Île-de-France</t>
        </is>
      </c>
      <c r="E594" s="156" t="n">
        <v>125070</v>
      </c>
    </row>
    <row r="595">
      <c r="A595" s="176" t="n">
        <v>45778</v>
      </c>
      <c r="B595" s="104" t="inlineStr">
        <is>
          <t>2024/25</t>
        </is>
      </c>
      <c r="C595" s="104" t="inlineStr">
        <is>
          <t>HC-114</t>
        </is>
      </c>
      <c r="D595" s="104" t="inlineStr">
        <is>
          <t>Nord-Ouest</t>
        </is>
      </c>
      <c r="E595" s="156" t="n">
        <v>79745</v>
      </c>
    </row>
    <row r="596">
      <c r="A596" s="176" t="n">
        <v>45778</v>
      </c>
      <c r="B596" s="104" t="inlineStr">
        <is>
          <t>2024/25</t>
        </is>
      </c>
      <c r="C596" s="104" t="inlineStr">
        <is>
          <t>HC-115</t>
        </is>
      </c>
      <c r="D596" s="104" t="inlineStr">
        <is>
          <t>Sud-Est</t>
        </is>
      </c>
      <c r="E596" s="156" t="n">
        <v>131227</v>
      </c>
    </row>
    <row r="597">
      <c r="A597" s="176" t="n">
        <v>45778</v>
      </c>
      <c r="B597" s="104" t="inlineStr">
        <is>
          <t>2024/25</t>
        </is>
      </c>
      <c r="C597" s="104" t="inlineStr">
        <is>
          <t>HC-116</t>
        </is>
      </c>
      <c r="D597" s="104" t="inlineStr">
        <is>
          <t>Sud-Ouest</t>
        </is>
      </c>
      <c r="E597" s="156" t="n">
        <v>98256</v>
      </c>
    </row>
    <row r="598">
      <c r="A598" s="176" t="n">
        <v>45778</v>
      </c>
      <c r="B598" s="104" t="inlineStr">
        <is>
          <t>2024/25</t>
        </is>
      </c>
      <c r="C598" s="104" t="inlineStr">
        <is>
          <t>HC-117</t>
        </is>
      </c>
      <c r="D598" s="104" t="inlineStr">
        <is>
          <t>Île-de-France</t>
        </is>
      </c>
      <c r="E598" s="156" t="n">
        <v>104251</v>
      </c>
    </row>
    <row r="599">
      <c r="A599" s="176" t="n">
        <v>45778</v>
      </c>
      <c r="B599" s="104" t="inlineStr">
        <is>
          <t>2024/25</t>
        </is>
      </c>
      <c r="C599" s="104" t="inlineStr">
        <is>
          <t>HC-118</t>
        </is>
      </c>
      <c r="D599" s="104" t="inlineStr">
        <is>
          <t>Nord-Ouest</t>
        </is>
      </c>
      <c r="E599" s="156" t="n">
        <v>116394</v>
      </c>
    </row>
    <row r="600">
      <c r="A600" s="176" t="n">
        <v>45778</v>
      </c>
      <c r="B600" s="104" t="inlineStr">
        <is>
          <t>2024/25</t>
        </is>
      </c>
      <c r="C600" s="104" t="inlineStr">
        <is>
          <t>HC-119</t>
        </is>
      </c>
      <c r="D600" s="104" t="inlineStr">
        <is>
          <t>Sud-Est</t>
        </is>
      </c>
      <c r="E600" s="156" t="n">
        <v>84060</v>
      </c>
    </row>
    <row r="601">
      <c r="A601" s="176" t="n">
        <v>45778</v>
      </c>
      <c r="B601" s="104" t="inlineStr">
        <is>
          <t>2024/25</t>
        </is>
      </c>
      <c r="C601" s="104" t="inlineStr">
        <is>
          <t>HC-120</t>
        </is>
      </c>
      <c r="D601" s="104" t="inlineStr">
        <is>
          <t>Sud-Ouest</t>
        </is>
      </c>
      <c r="E601" s="156" t="n">
        <v>90913</v>
      </c>
    </row>
    <row r="602">
      <c r="A602" s="176" t="n">
        <v>45809</v>
      </c>
      <c r="B602" s="104" t="inlineStr">
        <is>
          <t>2024/25</t>
        </is>
      </c>
      <c r="C602" s="104" t="inlineStr">
        <is>
          <t>HC-001</t>
        </is>
      </c>
      <c r="D602" s="104" t="inlineStr">
        <is>
          <t>Île-de-France</t>
        </is>
      </c>
      <c r="E602" s="156" t="n">
        <v>156443</v>
      </c>
    </row>
    <row r="603">
      <c r="A603" s="176" t="n">
        <v>45809</v>
      </c>
      <c r="B603" s="104" t="inlineStr">
        <is>
          <t>2024/25</t>
        </is>
      </c>
      <c r="C603" s="104" t="inlineStr">
        <is>
          <t>HC-002</t>
        </is>
      </c>
      <c r="D603" s="104" t="inlineStr">
        <is>
          <t>Nord-Ouest</t>
        </is>
      </c>
      <c r="E603" s="156" t="n">
        <v>102590</v>
      </c>
    </row>
    <row r="604">
      <c r="A604" s="176" t="n">
        <v>45809</v>
      </c>
      <c r="B604" s="104" t="inlineStr">
        <is>
          <t>2024/25</t>
        </is>
      </c>
      <c r="C604" s="104" t="inlineStr">
        <is>
          <t>HC-003</t>
        </is>
      </c>
      <c r="D604" s="104" t="inlineStr">
        <is>
          <t>Sud-Est</t>
        </is>
      </c>
      <c r="E604" s="156" t="n">
        <v>104456</v>
      </c>
    </row>
    <row r="605">
      <c r="A605" s="176" t="n">
        <v>45809</v>
      </c>
      <c r="B605" s="104" t="inlineStr">
        <is>
          <t>2024/25</t>
        </is>
      </c>
      <c r="C605" s="104" t="inlineStr">
        <is>
          <t>HC-004</t>
        </is>
      </c>
      <c r="D605" s="104" t="inlineStr">
        <is>
          <t>Sud-Ouest</t>
        </is>
      </c>
      <c r="E605" s="156" t="n">
        <v>110653</v>
      </c>
    </row>
    <row r="606">
      <c r="A606" s="176" t="n">
        <v>45809</v>
      </c>
      <c r="B606" s="104" t="inlineStr">
        <is>
          <t>2024/25</t>
        </is>
      </c>
      <c r="C606" s="104" t="inlineStr">
        <is>
          <t>HC-005</t>
        </is>
      </c>
      <c r="D606" s="104" t="inlineStr">
        <is>
          <t>Île-de-France</t>
        </is>
      </c>
      <c r="E606" s="156" t="n">
        <v>151797</v>
      </c>
    </row>
    <row r="607">
      <c r="A607" s="176" t="n">
        <v>45809</v>
      </c>
      <c r="B607" s="104" t="inlineStr">
        <is>
          <t>2024/25</t>
        </is>
      </c>
      <c r="C607" s="104" t="inlineStr">
        <is>
          <t>HC-006</t>
        </is>
      </c>
      <c r="D607" s="104" t="inlineStr">
        <is>
          <t>Nord-Ouest</t>
        </is>
      </c>
      <c r="E607" s="156" t="n">
        <v>90722</v>
      </c>
    </row>
    <row r="608">
      <c r="A608" s="176" t="n">
        <v>45809</v>
      </c>
      <c r="B608" s="104" t="inlineStr">
        <is>
          <t>2024/25</t>
        </is>
      </c>
      <c r="C608" s="104" t="inlineStr">
        <is>
          <t>HC-007</t>
        </is>
      </c>
      <c r="D608" s="104" t="inlineStr">
        <is>
          <t>Sud-Est</t>
        </is>
      </c>
      <c r="E608" s="156" t="n">
        <v>91606</v>
      </c>
    </row>
    <row r="609">
      <c r="A609" s="176" t="n">
        <v>45809</v>
      </c>
      <c r="B609" s="104" t="inlineStr">
        <is>
          <t>2024/25</t>
        </is>
      </c>
      <c r="C609" s="104" t="inlineStr">
        <is>
          <t>HC-008</t>
        </is>
      </c>
      <c r="D609" s="104" t="inlineStr">
        <is>
          <t>Sud-Ouest</t>
        </is>
      </c>
      <c r="E609" s="156" t="n">
        <v>127081</v>
      </c>
    </row>
    <row r="610">
      <c r="A610" s="176" t="n">
        <v>45809</v>
      </c>
      <c r="B610" s="104" t="inlineStr">
        <is>
          <t>2024/25</t>
        </is>
      </c>
      <c r="C610" s="104" t="inlineStr">
        <is>
          <t>HC-009</t>
        </is>
      </c>
      <c r="D610" s="104" t="inlineStr">
        <is>
          <t>Île-de-France</t>
        </is>
      </c>
      <c r="E610" s="156" t="n">
        <v>158150</v>
      </c>
    </row>
    <row r="611">
      <c r="A611" s="176" t="n">
        <v>45809</v>
      </c>
      <c r="B611" s="104" t="inlineStr">
        <is>
          <t>2024/25</t>
        </is>
      </c>
      <c r="C611" s="104" t="inlineStr">
        <is>
          <t>HC-010</t>
        </is>
      </c>
      <c r="D611" s="104" t="inlineStr">
        <is>
          <t>Nord-Ouest</t>
        </is>
      </c>
      <c r="E611" s="156" t="n">
        <v>183300</v>
      </c>
    </row>
    <row r="612">
      <c r="A612" s="176" t="n">
        <v>45809</v>
      </c>
      <c r="B612" s="104" t="inlineStr">
        <is>
          <t>2024/25</t>
        </is>
      </c>
      <c r="C612" s="104" t="inlineStr">
        <is>
          <t>HC-011</t>
        </is>
      </c>
      <c r="D612" s="104" t="inlineStr">
        <is>
          <t>Sud-Est</t>
        </is>
      </c>
      <c r="E612" s="156" t="n">
        <v>155175</v>
      </c>
    </row>
    <row r="613">
      <c r="A613" s="176" t="n">
        <v>45809</v>
      </c>
      <c r="B613" s="104" t="inlineStr">
        <is>
          <t>2024/25</t>
        </is>
      </c>
      <c r="C613" s="104" t="inlineStr">
        <is>
          <t>HC-012</t>
        </is>
      </c>
      <c r="D613" s="104" t="inlineStr">
        <is>
          <t>Sud-Ouest</t>
        </is>
      </c>
      <c r="E613" s="156" t="n">
        <v>82557</v>
      </c>
    </row>
    <row r="614">
      <c r="A614" s="176" t="n">
        <v>45809</v>
      </c>
      <c r="B614" s="104" t="inlineStr">
        <is>
          <t>2024/25</t>
        </is>
      </c>
      <c r="C614" s="104" t="inlineStr">
        <is>
          <t>HC-013</t>
        </is>
      </c>
      <c r="D614" s="104" t="inlineStr">
        <is>
          <t>Île-de-France</t>
        </is>
      </c>
      <c r="E614" s="156" t="n">
        <v>111973</v>
      </c>
    </row>
    <row r="615">
      <c r="A615" s="176" t="n">
        <v>45809</v>
      </c>
      <c r="B615" s="104" t="inlineStr">
        <is>
          <t>2024/25</t>
        </is>
      </c>
      <c r="C615" s="104" t="inlineStr">
        <is>
          <t>HC-014</t>
        </is>
      </c>
      <c r="D615" s="104" t="inlineStr">
        <is>
          <t>Nord-Ouest</t>
        </is>
      </c>
      <c r="E615" s="156" t="n">
        <v>109027</v>
      </c>
    </row>
    <row r="616">
      <c r="A616" s="176" t="n">
        <v>45809</v>
      </c>
      <c r="B616" s="104" t="inlineStr">
        <is>
          <t>2024/25</t>
        </is>
      </c>
      <c r="C616" s="104" t="inlineStr">
        <is>
          <t>HC-015</t>
        </is>
      </c>
      <c r="D616" s="104" t="inlineStr">
        <is>
          <t>Sud-Est</t>
        </is>
      </c>
      <c r="E616" s="156" t="n">
        <v>102548</v>
      </c>
    </row>
    <row r="617">
      <c r="A617" s="176" t="n">
        <v>45809</v>
      </c>
      <c r="B617" s="104" t="inlineStr">
        <is>
          <t>2024/25</t>
        </is>
      </c>
      <c r="C617" s="104" t="inlineStr">
        <is>
          <t>HC-016</t>
        </is>
      </c>
      <c r="D617" s="104" t="inlineStr">
        <is>
          <t>Sud-Ouest</t>
        </is>
      </c>
      <c r="E617" s="156" t="n">
        <v>121425</v>
      </c>
    </row>
    <row r="618">
      <c r="A618" s="176" t="n">
        <v>45809</v>
      </c>
      <c r="B618" s="104" t="inlineStr">
        <is>
          <t>2024/25</t>
        </is>
      </c>
      <c r="C618" s="104" t="inlineStr">
        <is>
          <t>HC-017</t>
        </is>
      </c>
      <c r="D618" s="104" t="inlineStr">
        <is>
          <t>Île-de-France</t>
        </is>
      </c>
      <c r="E618" s="156" t="n">
        <v>111470</v>
      </c>
    </row>
    <row r="619">
      <c r="A619" s="176" t="n">
        <v>45809</v>
      </c>
      <c r="B619" s="104" t="inlineStr">
        <is>
          <t>2024/25</t>
        </is>
      </c>
      <c r="C619" s="104" t="inlineStr">
        <is>
          <t>HC-018</t>
        </is>
      </c>
      <c r="D619" s="104" t="inlineStr">
        <is>
          <t>Nord-Ouest</t>
        </is>
      </c>
      <c r="E619" s="156" t="n">
        <v>76554</v>
      </c>
    </row>
    <row r="620">
      <c r="A620" s="176" t="n">
        <v>45809</v>
      </c>
      <c r="B620" s="104" t="inlineStr">
        <is>
          <t>2024/25</t>
        </is>
      </c>
      <c r="C620" s="104" t="inlineStr">
        <is>
          <t>HC-019</t>
        </is>
      </c>
      <c r="D620" s="104" t="inlineStr">
        <is>
          <t>Sud-Est</t>
        </is>
      </c>
      <c r="E620" s="156" t="n">
        <v>97677</v>
      </c>
    </row>
    <row r="621">
      <c r="A621" s="176" t="n">
        <v>45809</v>
      </c>
      <c r="B621" s="104" t="inlineStr">
        <is>
          <t>2024/25</t>
        </is>
      </c>
      <c r="C621" s="104" t="inlineStr">
        <is>
          <t>HC-020</t>
        </is>
      </c>
      <c r="D621" s="104" t="inlineStr">
        <is>
          <t>Sud-Ouest</t>
        </is>
      </c>
      <c r="E621" s="156" t="n">
        <v>97694</v>
      </c>
    </row>
    <row r="622">
      <c r="A622" s="176" t="n">
        <v>45809</v>
      </c>
      <c r="B622" s="104" t="inlineStr">
        <is>
          <t>2024/25</t>
        </is>
      </c>
      <c r="C622" s="104" t="inlineStr">
        <is>
          <t>HC-021</t>
        </is>
      </c>
      <c r="D622" s="104" t="inlineStr">
        <is>
          <t>Île-de-France</t>
        </is>
      </c>
      <c r="E622" s="156" t="n">
        <v>109121</v>
      </c>
    </row>
    <row r="623">
      <c r="A623" s="176" t="n">
        <v>45809</v>
      </c>
      <c r="B623" s="104" t="inlineStr">
        <is>
          <t>2024/25</t>
        </is>
      </c>
      <c r="C623" s="104" t="inlineStr">
        <is>
          <t>HC-022</t>
        </is>
      </c>
      <c r="D623" s="104" t="inlineStr">
        <is>
          <t>Nord-Ouest</t>
        </is>
      </c>
      <c r="E623" s="156" t="n">
        <v>96114</v>
      </c>
    </row>
    <row r="624">
      <c r="A624" s="176" t="n">
        <v>45809</v>
      </c>
      <c r="B624" s="104" t="inlineStr">
        <is>
          <t>2024/25</t>
        </is>
      </c>
      <c r="C624" s="104" t="inlineStr">
        <is>
          <t>HC-023</t>
        </is>
      </c>
      <c r="D624" s="104" t="inlineStr">
        <is>
          <t>Sud-Est</t>
        </is>
      </c>
      <c r="E624" s="156" t="n">
        <v>101178</v>
      </c>
    </row>
    <row r="625">
      <c r="A625" s="176" t="n">
        <v>45809</v>
      </c>
      <c r="B625" s="104" t="inlineStr">
        <is>
          <t>2024/25</t>
        </is>
      </c>
      <c r="C625" s="104" t="inlineStr">
        <is>
          <t>HC-024</t>
        </is>
      </c>
      <c r="D625" s="104" t="inlineStr">
        <is>
          <t>Sud-Ouest</t>
        </is>
      </c>
      <c r="E625" s="156" t="n">
        <v>141064</v>
      </c>
    </row>
    <row r="626">
      <c r="A626" s="176" t="n">
        <v>45809</v>
      </c>
      <c r="B626" s="104" t="inlineStr">
        <is>
          <t>2024/25</t>
        </is>
      </c>
      <c r="C626" s="104" t="inlineStr">
        <is>
          <t>HC-025</t>
        </is>
      </c>
      <c r="D626" s="104" t="inlineStr">
        <is>
          <t>Île-de-France</t>
        </is>
      </c>
      <c r="E626" s="156" t="n">
        <v>151700</v>
      </c>
    </row>
    <row r="627">
      <c r="A627" s="176" t="n">
        <v>45809</v>
      </c>
      <c r="B627" s="104" t="inlineStr">
        <is>
          <t>2024/25</t>
        </is>
      </c>
      <c r="C627" s="104" t="inlineStr">
        <is>
          <t>HC-026</t>
        </is>
      </c>
      <c r="D627" s="104" t="inlineStr">
        <is>
          <t>Nord-Ouest</t>
        </is>
      </c>
      <c r="E627" s="156" t="n">
        <v>107336</v>
      </c>
    </row>
    <row r="628">
      <c r="A628" s="176" t="n">
        <v>45809</v>
      </c>
      <c r="B628" s="104" t="inlineStr">
        <is>
          <t>2024/25</t>
        </is>
      </c>
      <c r="C628" s="104" t="inlineStr">
        <is>
          <t>HC-027</t>
        </is>
      </c>
      <c r="D628" s="104" t="inlineStr">
        <is>
          <t>Sud-Est</t>
        </is>
      </c>
      <c r="E628" s="156" t="n">
        <v>125627</v>
      </c>
    </row>
    <row r="629">
      <c r="A629" s="176" t="n">
        <v>45809</v>
      </c>
      <c r="B629" s="104" t="inlineStr">
        <is>
          <t>2024/25</t>
        </is>
      </c>
      <c r="C629" s="104" t="inlineStr">
        <is>
          <t>HC-028</t>
        </is>
      </c>
      <c r="D629" s="104" t="inlineStr">
        <is>
          <t>Sud-Ouest</t>
        </is>
      </c>
      <c r="E629" s="156" t="n">
        <v>90267</v>
      </c>
    </row>
    <row r="630">
      <c r="A630" s="176" t="n">
        <v>45809</v>
      </c>
      <c r="B630" s="104" t="inlineStr">
        <is>
          <t>2024/25</t>
        </is>
      </c>
      <c r="C630" s="104" t="inlineStr">
        <is>
          <t>HC-029</t>
        </is>
      </c>
      <c r="D630" s="104" t="inlineStr">
        <is>
          <t>Île-de-France</t>
        </is>
      </c>
      <c r="E630" s="156" t="n">
        <v>196926</v>
      </c>
    </row>
    <row r="631">
      <c r="A631" s="176" t="n">
        <v>45809</v>
      </c>
      <c r="B631" s="104" t="inlineStr">
        <is>
          <t>2024/25</t>
        </is>
      </c>
      <c r="C631" s="104" t="inlineStr">
        <is>
          <t>HC-030</t>
        </is>
      </c>
      <c r="D631" s="104" t="inlineStr">
        <is>
          <t>Nord-Ouest</t>
        </is>
      </c>
      <c r="E631" s="156" t="n">
        <v>113166</v>
      </c>
    </row>
    <row r="632">
      <c r="A632" s="176" t="n">
        <v>45809</v>
      </c>
      <c r="B632" s="104" t="inlineStr">
        <is>
          <t>2024/25</t>
        </is>
      </c>
      <c r="C632" s="104" t="inlineStr">
        <is>
          <t>HC-031</t>
        </is>
      </c>
      <c r="D632" s="104" t="inlineStr">
        <is>
          <t>Sud-Est</t>
        </is>
      </c>
      <c r="E632" s="156" t="n">
        <v>115342</v>
      </c>
    </row>
    <row r="633">
      <c r="A633" s="176" t="n">
        <v>45809</v>
      </c>
      <c r="B633" s="104" t="inlineStr">
        <is>
          <t>2024/25</t>
        </is>
      </c>
      <c r="C633" s="104" t="inlineStr">
        <is>
          <t>HC-032</t>
        </is>
      </c>
      <c r="D633" s="104" t="inlineStr">
        <is>
          <t>Sud-Ouest</t>
        </is>
      </c>
      <c r="E633" s="156" t="n">
        <v>115801</v>
      </c>
    </row>
    <row r="634">
      <c r="A634" s="176" t="n">
        <v>45809</v>
      </c>
      <c r="B634" s="104" t="inlineStr">
        <is>
          <t>2024/25</t>
        </is>
      </c>
      <c r="C634" s="104" t="inlineStr">
        <is>
          <t>HC-033</t>
        </is>
      </c>
      <c r="D634" s="104" t="inlineStr">
        <is>
          <t>Île-de-France</t>
        </is>
      </c>
      <c r="E634" s="156" t="n">
        <v>173912</v>
      </c>
    </row>
    <row r="635">
      <c r="A635" s="176" t="n">
        <v>45809</v>
      </c>
      <c r="B635" s="104" t="inlineStr">
        <is>
          <t>2024/25</t>
        </is>
      </c>
      <c r="C635" s="104" t="inlineStr">
        <is>
          <t>HC-034</t>
        </is>
      </c>
      <c r="D635" s="104" t="inlineStr">
        <is>
          <t>Nord-Ouest</t>
        </is>
      </c>
      <c r="E635" s="156" t="n">
        <v>141228</v>
      </c>
    </row>
    <row r="636">
      <c r="A636" s="176" t="n">
        <v>45809</v>
      </c>
      <c r="B636" s="104" t="inlineStr">
        <is>
          <t>2024/25</t>
        </is>
      </c>
      <c r="C636" s="104" t="inlineStr">
        <is>
          <t>HC-035</t>
        </is>
      </c>
      <c r="D636" s="104" t="inlineStr">
        <is>
          <t>Sud-Est</t>
        </is>
      </c>
      <c r="E636" s="156" t="n">
        <v>140449</v>
      </c>
    </row>
    <row r="637">
      <c r="A637" s="176" t="n">
        <v>45809</v>
      </c>
      <c r="B637" s="104" t="inlineStr">
        <is>
          <t>2024/25</t>
        </is>
      </c>
      <c r="C637" s="104" t="inlineStr">
        <is>
          <t>HC-036</t>
        </is>
      </c>
      <c r="D637" s="104" t="inlineStr">
        <is>
          <t>Sud-Ouest</t>
        </is>
      </c>
      <c r="E637" s="156" t="n">
        <v>130035</v>
      </c>
    </row>
    <row r="638">
      <c r="A638" s="176" t="n">
        <v>45809</v>
      </c>
      <c r="B638" s="104" t="inlineStr">
        <is>
          <t>2024/25</t>
        </is>
      </c>
      <c r="C638" s="104" t="inlineStr">
        <is>
          <t>HC-037</t>
        </is>
      </c>
      <c r="D638" s="104" t="inlineStr">
        <is>
          <t>Île-de-France</t>
        </is>
      </c>
      <c r="E638" s="156" t="n">
        <v>133993</v>
      </c>
    </row>
    <row r="639">
      <c r="A639" s="176" t="n">
        <v>45809</v>
      </c>
      <c r="B639" s="104" t="inlineStr">
        <is>
          <t>2024/25</t>
        </is>
      </c>
      <c r="C639" s="104" t="inlineStr">
        <is>
          <t>HC-038</t>
        </is>
      </c>
      <c r="D639" s="104" t="inlineStr">
        <is>
          <t>Nord-Ouest</t>
        </is>
      </c>
      <c r="E639" s="156" t="n">
        <v>102917</v>
      </c>
    </row>
    <row r="640">
      <c r="A640" s="176" t="n">
        <v>45809</v>
      </c>
      <c r="B640" s="104" t="inlineStr">
        <is>
          <t>2024/25</t>
        </is>
      </c>
      <c r="C640" s="104" t="inlineStr">
        <is>
          <t>HC-039</t>
        </is>
      </c>
      <c r="D640" s="104" t="inlineStr">
        <is>
          <t>Sud-Est</t>
        </is>
      </c>
      <c r="E640" s="156" t="n">
        <v>129991</v>
      </c>
    </row>
    <row r="641">
      <c r="A641" s="176" t="n">
        <v>45809</v>
      </c>
      <c r="B641" s="104" t="inlineStr">
        <is>
          <t>2024/25</t>
        </is>
      </c>
      <c r="C641" s="104" t="inlineStr">
        <is>
          <t>HC-040</t>
        </is>
      </c>
      <c r="D641" s="104" t="inlineStr">
        <is>
          <t>Sud-Ouest</t>
        </is>
      </c>
      <c r="E641" s="156" t="n">
        <v>118837</v>
      </c>
    </row>
    <row r="642">
      <c r="A642" s="176" t="n">
        <v>45809</v>
      </c>
      <c r="B642" s="104" t="inlineStr">
        <is>
          <t>2024/25</t>
        </is>
      </c>
      <c r="C642" s="104" t="inlineStr">
        <is>
          <t>HC-041</t>
        </is>
      </c>
      <c r="D642" s="104" t="inlineStr">
        <is>
          <t>Île-de-France</t>
        </is>
      </c>
      <c r="E642" s="156" t="n">
        <v>154110</v>
      </c>
    </row>
    <row r="643">
      <c r="A643" s="176" t="n">
        <v>45809</v>
      </c>
      <c r="B643" s="104" t="inlineStr">
        <is>
          <t>2024/25</t>
        </is>
      </c>
      <c r="C643" s="104" t="inlineStr">
        <is>
          <t>HC-042</t>
        </is>
      </c>
      <c r="D643" s="104" t="inlineStr">
        <is>
          <t>Nord-Ouest</t>
        </is>
      </c>
      <c r="E643" s="156" t="n">
        <v>110160</v>
      </c>
    </row>
    <row r="644">
      <c r="A644" s="176" t="n">
        <v>45809</v>
      </c>
      <c r="B644" s="104" t="inlineStr">
        <is>
          <t>2024/25</t>
        </is>
      </c>
      <c r="C644" s="104" t="inlineStr">
        <is>
          <t>HC-043</t>
        </is>
      </c>
      <c r="D644" s="104" t="inlineStr">
        <is>
          <t>Sud-Est</t>
        </is>
      </c>
      <c r="E644" s="156" t="n">
        <v>130424</v>
      </c>
    </row>
    <row r="645">
      <c r="A645" s="176" t="n">
        <v>45809</v>
      </c>
      <c r="B645" s="104" t="inlineStr">
        <is>
          <t>2024/25</t>
        </is>
      </c>
      <c r="C645" s="104" t="inlineStr">
        <is>
          <t>HC-044</t>
        </is>
      </c>
      <c r="D645" s="104" t="inlineStr">
        <is>
          <t>Sud-Ouest</t>
        </is>
      </c>
      <c r="E645" s="156" t="n">
        <v>93201</v>
      </c>
    </row>
    <row r="646">
      <c r="A646" s="176" t="n">
        <v>45809</v>
      </c>
      <c r="B646" s="104" t="inlineStr">
        <is>
          <t>2024/25</t>
        </is>
      </c>
      <c r="C646" s="104" t="inlineStr">
        <is>
          <t>HC-045</t>
        </is>
      </c>
      <c r="D646" s="104" t="inlineStr">
        <is>
          <t>Île-de-France</t>
        </is>
      </c>
      <c r="E646" s="156" t="n">
        <v>176694</v>
      </c>
    </row>
    <row r="647">
      <c r="A647" s="176" t="n">
        <v>45809</v>
      </c>
      <c r="B647" s="104" t="inlineStr">
        <is>
          <t>2024/25</t>
        </is>
      </c>
      <c r="C647" s="104" t="inlineStr">
        <is>
          <t>HC-046</t>
        </is>
      </c>
      <c r="D647" s="104" t="inlineStr">
        <is>
          <t>Nord-Ouest</t>
        </is>
      </c>
      <c r="E647" s="156" t="n">
        <v>74922</v>
      </c>
    </row>
    <row r="648">
      <c r="A648" s="176" t="n">
        <v>45809</v>
      </c>
      <c r="B648" s="104" t="inlineStr">
        <is>
          <t>2024/25</t>
        </is>
      </c>
      <c r="C648" s="104" t="inlineStr">
        <is>
          <t>HC-047</t>
        </is>
      </c>
      <c r="D648" s="104" t="inlineStr">
        <is>
          <t>Sud-Est</t>
        </is>
      </c>
      <c r="E648" s="156" t="n">
        <v>142396</v>
      </c>
    </row>
    <row r="649">
      <c r="A649" s="176" t="n">
        <v>45809</v>
      </c>
      <c r="B649" s="104" t="inlineStr">
        <is>
          <t>2024/25</t>
        </is>
      </c>
      <c r="C649" s="104" t="inlineStr">
        <is>
          <t>HC-048</t>
        </is>
      </c>
      <c r="D649" s="104" t="inlineStr">
        <is>
          <t>Sud-Ouest</t>
        </is>
      </c>
      <c r="E649" s="156" t="n">
        <v>152243</v>
      </c>
    </row>
    <row r="650">
      <c r="A650" s="176" t="n">
        <v>45809</v>
      </c>
      <c r="B650" s="104" t="inlineStr">
        <is>
          <t>2024/25</t>
        </is>
      </c>
      <c r="C650" s="104" t="inlineStr">
        <is>
          <t>HC-049</t>
        </is>
      </c>
      <c r="D650" s="104" t="inlineStr">
        <is>
          <t>Île-de-France</t>
        </is>
      </c>
      <c r="E650" s="156" t="n">
        <v>122277</v>
      </c>
    </row>
    <row r="651">
      <c r="A651" s="176" t="n">
        <v>45809</v>
      </c>
      <c r="B651" s="104" t="inlineStr">
        <is>
          <t>2024/25</t>
        </is>
      </c>
      <c r="C651" s="104" t="inlineStr">
        <is>
          <t>HC-050</t>
        </is>
      </c>
      <c r="D651" s="104" t="inlineStr">
        <is>
          <t>Nord-Ouest</t>
        </is>
      </c>
      <c r="E651" s="156" t="n">
        <v>129926</v>
      </c>
    </row>
    <row r="652">
      <c r="A652" s="176" t="n">
        <v>45809</v>
      </c>
      <c r="B652" s="104" t="inlineStr">
        <is>
          <t>2024/25</t>
        </is>
      </c>
      <c r="C652" s="104" t="inlineStr">
        <is>
          <t>HC-051</t>
        </is>
      </c>
      <c r="D652" s="104" t="inlineStr">
        <is>
          <t>Sud-Est</t>
        </is>
      </c>
      <c r="E652" s="156" t="n">
        <v>91892</v>
      </c>
    </row>
    <row r="653">
      <c r="A653" s="176" t="n">
        <v>45809</v>
      </c>
      <c r="B653" s="104" t="inlineStr">
        <is>
          <t>2024/25</t>
        </is>
      </c>
      <c r="C653" s="104" t="inlineStr">
        <is>
          <t>HC-052</t>
        </is>
      </c>
      <c r="D653" s="104" t="inlineStr">
        <is>
          <t>Sud-Ouest</t>
        </is>
      </c>
      <c r="E653" s="156" t="n">
        <v>116182</v>
      </c>
    </row>
    <row r="654">
      <c r="A654" s="176" t="n">
        <v>45809</v>
      </c>
      <c r="B654" s="104" t="inlineStr">
        <is>
          <t>2024/25</t>
        </is>
      </c>
      <c r="C654" s="104" t="inlineStr">
        <is>
          <t>HC-053</t>
        </is>
      </c>
      <c r="D654" s="104" t="inlineStr">
        <is>
          <t>Île-de-France</t>
        </is>
      </c>
      <c r="E654" s="156" t="n">
        <v>131209</v>
      </c>
    </row>
    <row r="655">
      <c r="A655" s="176" t="n">
        <v>45809</v>
      </c>
      <c r="B655" s="104" t="inlineStr">
        <is>
          <t>2024/25</t>
        </is>
      </c>
      <c r="C655" s="104" t="inlineStr">
        <is>
          <t>HC-054</t>
        </is>
      </c>
      <c r="D655" s="104" t="inlineStr">
        <is>
          <t>Nord-Ouest</t>
        </is>
      </c>
      <c r="E655" s="156" t="n">
        <v>115664</v>
      </c>
    </row>
    <row r="656">
      <c r="A656" s="176" t="n">
        <v>45809</v>
      </c>
      <c r="B656" s="104" t="inlineStr">
        <is>
          <t>2024/25</t>
        </is>
      </c>
      <c r="C656" s="104" t="inlineStr">
        <is>
          <t>HC-055</t>
        </is>
      </c>
      <c r="D656" s="104" t="inlineStr">
        <is>
          <t>Sud-Est</t>
        </is>
      </c>
      <c r="E656" s="156" t="n">
        <v>166703</v>
      </c>
    </row>
    <row r="657">
      <c r="A657" s="176" t="n">
        <v>45809</v>
      </c>
      <c r="B657" s="104" t="inlineStr">
        <is>
          <t>2024/25</t>
        </is>
      </c>
      <c r="C657" s="104" t="inlineStr">
        <is>
          <t>HC-056</t>
        </is>
      </c>
      <c r="D657" s="104" t="inlineStr">
        <is>
          <t>Sud-Ouest</t>
        </is>
      </c>
      <c r="E657" s="156" t="n">
        <v>149843</v>
      </c>
    </row>
    <row r="658">
      <c r="A658" s="176" t="n">
        <v>45809</v>
      </c>
      <c r="B658" s="104" t="inlineStr">
        <is>
          <t>2024/25</t>
        </is>
      </c>
      <c r="C658" s="104" t="inlineStr">
        <is>
          <t>HC-057</t>
        </is>
      </c>
      <c r="D658" s="104" t="inlineStr">
        <is>
          <t>Île-de-France</t>
        </is>
      </c>
      <c r="E658" s="156" t="n">
        <v>153688</v>
      </c>
    </row>
    <row r="659">
      <c r="A659" s="176" t="n">
        <v>45809</v>
      </c>
      <c r="B659" s="104" t="inlineStr">
        <is>
          <t>2024/25</t>
        </is>
      </c>
      <c r="C659" s="104" t="inlineStr">
        <is>
          <t>HC-058</t>
        </is>
      </c>
      <c r="D659" s="104" t="inlineStr">
        <is>
          <t>Nord-Ouest</t>
        </is>
      </c>
      <c r="E659" s="156" t="n">
        <v>84991</v>
      </c>
    </row>
    <row r="660">
      <c r="A660" s="176" t="n">
        <v>45809</v>
      </c>
      <c r="B660" s="104" t="inlineStr">
        <is>
          <t>2024/25</t>
        </is>
      </c>
      <c r="C660" s="104" t="inlineStr">
        <is>
          <t>HC-059</t>
        </is>
      </c>
      <c r="D660" s="104" t="inlineStr">
        <is>
          <t>Sud-Est</t>
        </is>
      </c>
      <c r="E660" s="156" t="n">
        <v>146344</v>
      </c>
    </row>
    <row r="661">
      <c r="A661" s="176" t="n">
        <v>45809</v>
      </c>
      <c r="B661" s="104" t="inlineStr">
        <is>
          <t>2024/25</t>
        </is>
      </c>
      <c r="C661" s="104" t="inlineStr">
        <is>
          <t>HC-060</t>
        </is>
      </c>
      <c r="D661" s="104" t="inlineStr">
        <is>
          <t>Sud-Ouest</t>
        </is>
      </c>
      <c r="E661" s="156" t="n">
        <v>101425</v>
      </c>
    </row>
    <row r="662">
      <c r="A662" s="176" t="n">
        <v>45809</v>
      </c>
      <c r="B662" s="104" t="inlineStr">
        <is>
          <t>2024/25</t>
        </is>
      </c>
      <c r="C662" s="104" t="inlineStr">
        <is>
          <t>HC-061</t>
        </is>
      </c>
      <c r="D662" s="104" t="inlineStr">
        <is>
          <t>Île-de-France</t>
        </is>
      </c>
      <c r="E662" s="156" t="n">
        <v>120612</v>
      </c>
    </row>
    <row r="663">
      <c r="A663" s="176" t="n">
        <v>45809</v>
      </c>
      <c r="B663" s="104" t="inlineStr">
        <is>
          <t>2024/25</t>
        </is>
      </c>
      <c r="C663" s="104" t="inlineStr">
        <is>
          <t>HC-062</t>
        </is>
      </c>
      <c r="D663" s="104" t="inlineStr">
        <is>
          <t>Nord-Ouest</t>
        </is>
      </c>
      <c r="E663" s="156" t="n">
        <v>84538</v>
      </c>
    </row>
    <row r="664">
      <c r="A664" s="176" t="n">
        <v>45809</v>
      </c>
      <c r="B664" s="104" t="inlineStr">
        <is>
          <t>2024/25</t>
        </is>
      </c>
      <c r="C664" s="104" t="inlineStr">
        <is>
          <t>HC-063</t>
        </is>
      </c>
      <c r="D664" s="104" t="inlineStr">
        <is>
          <t>Sud-Est</t>
        </is>
      </c>
      <c r="E664" s="156" t="n">
        <v>102569</v>
      </c>
    </row>
    <row r="665">
      <c r="A665" s="176" t="n">
        <v>45809</v>
      </c>
      <c r="B665" s="104" t="inlineStr">
        <is>
          <t>2024/25</t>
        </is>
      </c>
      <c r="C665" s="104" t="inlineStr">
        <is>
          <t>HC-064</t>
        </is>
      </c>
      <c r="D665" s="104" t="inlineStr">
        <is>
          <t>Sud-Ouest</t>
        </is>
      </c>
      <c r="E665" s="156" t="n">
        <v>82726</v>
      </c>
    </row>
    <row r="666">
      <c r="A666" s="176" t="n">
        <v>45809</v>
      </c>
      <c r="B666" s="104" t="inlineStr">
        <is>
          <t>2024/25</t>
        </is>
      </c>
      <c r="C666" s="104" t="inlineStr">
        <is>
          <t>HC-065</t>
        </is>
      </c>
      <c r="D666" s="104" t="inlineStr">
        <is>
          <t>Île-de-France</t>
        </is>
      </c>
      <c r="E666" s="156" t="n">
        <v>154578</v>
      </c>
    </row>
    <row r="667">
      <c r="A667" s="176" t="n">
        <v>45809</v>
      </c>
      <c r="B667" s="104" t="inlineStr">
        <is>
          <t>2024/25</t>
        </is>
      </c>
      <c r="C667" s="104" t="inlineStr">
        <is>
          <t>HC-066</t>
        </is>
      </c>
      <c r="D667" s="104" t="inlineStr">
        <is>
          <t>Nord-Ouest</t>
        </is>
      </c>
      <c r="E667" s="156" t="n">
        <v>129440</v>
      </c>
    </row>
    <row r="668">
      <c r="A668" s="176" t="n">
        <v>45809</v>
      </c>
      <c r="B668" s="104" t="inlineStr">
        <is>
          <t>2024/25</t>
        </is>
      </c>
      <c r="C668" s="104" t="inlineStr">
        <is>
          <t>HC-067</t>
        </is>
      </c>
      <c r="D668" s="104" t="inlineStr">
        <is>
          <t>Sud-Est</t>
        </is>
      </c>
      <c r="E668" s="156" t="n">
        <v>111300</v>
      </c>
    </row>
    <row r="669">
      <c r="A669" s="176" t="n">
        <v>45809</v>
      </c>
      <c r="B669" s="104" t="inlineStr">
        <is>
          <t>2024/25</t>
        </is>
      </c>
      <c r="C669" s="104" t="inlineStr">
        <is>
          <t>HC-068</t>
        </is>
      </c>
      <c r="D669" s="104" t="inlineStr">
        <is>
          <t>Sud-Ouest</t>
        </is>
      </c>
      <c r="E669" s="156" t="n">
        <v>85248</v>
      </c>
    </row>
    <row r="670">
      <c r="A670" s="176" t="n">
        <v>45809</v>
      </c>
      <c r="B670" s="104" t="inlineStr">
        <is>
          <t>2024/25</t>
        </is>
      </c>
      <c r="C670" s="104" t="inlineStr">
        <is>
          <t>HC-069</t>
        </is>
      </c>
      <c r="D670" s="104" t="inlineStr">
        <is>
          <t>Île-de-France</t>
        </is>
      </c>
      <c r="E670" s="156" t="n">
        <v>119233</v>
      </c>
    </row>
    <row r="671">
      <c r="A671" s="176" t="n">
        <v>45809</v>
      </c>
      <c r="B671" s="104" t="inlineStr">
        <is>
          <t>2024/25</t>
        </is>
      </c>
      <c r="C671" s="104" t="inlineStr">
        <is>
          <t>HC-070</t>
        </is>
      </c>
      <c r="D671" s="104" t="inlineStr">
        <is>
          <t>Nord-Ouest</t>
        </is>
      </c>
      <c r="E671" s="156" t="n">
        <v>74099</v>
      </c>
    </row>
    <row r="672">
      <c r="A672" s="176" t="n">
        <v>45809</v>
      </c>
      <c r="B672" s="104" t="inlineStr">
        <is>
          <t>2024/25</t>
        </is>
      </c>
      <c r="C672" s="104" t="inlineStr">
        <is>
          <t>HC-071</t>
        </is>
      </c>
      <c r="D672" s="104" t="inlineStr">
        <is>
          <t>Sud-Est</t>
        </is>
      </c>
      <c r="E672" s="156" t="n">
        <v>101079</v>
      </c>
    </row>
    <row r="673">
      <c r="A673" s="176" t="n">
        <v>45809</v>
      </c>
      <c r="B673" s="104" t="inlineStr">
        <is>
          <t>2024/25</t>
        </is>
      </c>
      <c r="C673" s="104" t="inlineStr">
        <is>
          <t>HC-072</t>
        </is>
      </c>
      <c r="D673" s="104" t="inlineStr">
        <is>
          <t>Sud-Ouest</t>
        </is>
      </c>
      <c r="E673" s="156" t="n">
        <v>82528</v>
      </c>
    </row>
    <row r="674">
      <c r="A674" s="176" t="n">
        <v>45809</v>
      </c>
      <c r="B674" s="104" t="inlineStr">
        <is>
          <t>2024/25</t>
        </is>
      </c>
      <c r="C674" s="104" t="inlineStr">
        <is>
          <t>HC-073</t>
        </is>
      </c>
      <c r="D674" s="104" t="inlineStr">
        <is>
          <t>Île-de-France</t>
        </is>
      </c>
      <c r="E674" s="156" t="n">
        <v>181447</v>
      </c>
    </row>
    <row r="675">
      <c r="A675" s="176" t="n">
        <v>45809</v>
      </c>
      <c r="B675" s="104" t="inlineStr">
        <is>
          <t>2024/25</t>
        </is>
      </c>
      <c r="C675" s="104" t="inlineStr">
        <is>
          <t>HC-074</t>
        </is>
      </c>
      <c r="D675" s="104" t="inlineStr">
        <is>
          <t>Nord-Ouest</t>
        </is>
      </c>
      <c r="E675" s="156" t="n">
        <v>106038</v>
      </c>
    </row>
    <row r="676">
      <c r="A676" s="176" t="n">
        <v>45809</v>
      </c>
      <c r="B676" s="104" t="inlineStr">
        <is>
          <t>2024/25</t>
        </is>
      </c>
      <c r="C676" s="104" t="inlineStr">
        <is>
          <t>HC-075</t>
        </is>
      </c>
      <c r="D676" s="104" t="inlineStr">
        <is>
          <t>Sud-Est</t>
        </is>
      </c>
      <c r="E676" s="156" t="n">
        <v>145349</v>
      </c>
    </row>
    <row r="677">
      <c r="A677" s="176" t="n">
        <v>45809</v>
      </c>
      <c r="B677" s="104" t="inlineStr">
        <is>
          <t>2024/25</t>
        </is>
      </c>
      <c r="C677" s="104" t="inlineStr">
        <is>
          <t>HC-076</t>
        </is>
      </c>
      <c r="D677" s="104" t="inlineStr">
        <is>
          <t>Sud-Ouest</t>
        </is>
      </c>
      <c r="E677" s="156" t="n">
        <v>117700</v>
      </c>
    </row>
    <row r="678">
      <c r="A678" s="176" t="n">
        <v>45809</v>
      </c>
      <c r="B678" s="104" t="inlineStr">
        <is>
          <t>2024/25</t>
        </is>
      </c>
      <c r="C678" s="104" t="inlineStr">
        <is>
          <t>HC-077</t>
        </is>
      </c>
      <c r="D678" s="104" t="inlineStr">
        <is>
          <t>Île-de-France</t>
        </is>
      </c>
      <c r="E678" s="156" t="n">
        <v>118770</v>
      </c>
    </row>
    <row r="679">
      <c r="A679" s="176" t="n">
        <v>45809</v>
      </c>
      <c r="B679" s="104" t="inlineStr">
        <is>
          <t>2024/25</t>
        </is>
      </c>
      <c r="C679" s="104" t="inlineStr">
        <is>
          <t>HC-078</t>
        </is>
      </c>
      <c r="D679" s="104" t="inlineStr">
        <is>
          <t>Nord-Ouest</t>
        </is>
      </c>
      <c r="E679" s="156" t="n">
        <v>97560</v>
      </c>
    </row>
    <row r="680">
      <c r="A680" s="176" t="n">
        <v>45809</v>
      </c>
      <c r="B680" s="104" t="inlineStr">
        <is>
          <t>2024/25</t>
        </is>
      </c>
      <c r="C680" s="104" t="inlineStr">
        <is>
          <t>HC-079</t>
        </is>
      </c>
      <c r="D680" s="104" t="inlineStr">
        <is>
          <t>Sud-Est</t>
        </is>
      </c>
      <c r="E680" s="156" t="n">
        <v>121892</v>
      </c>
    </row>
    <row r="681">
      <c r="A681" s="176" t="n">
        <v>45809</v>
      </c>
      <c r="B681" s="104" t="inlineStr">
        <is>
          <t>2024/25</t>
        </is>
      </c>
      <c r="C681" s="104" t="inlineStr">
        <is>
          <t>HC-080</t>
        </is>
      </c>
      <c r="D681" s="104" t="inlineStr">
        <is>
          <t>Sud-Ouest</t>
        </is>
      </c>
      <c r="E681" s="156" t="n">
        <v>83479</v>
      </c>
    </row>
    <row r="682">
      <c r="A682" s="176" t="n">
        <v>45809</v>
      </c>
      <c r="B682" s="104" t="inlineStr">
        <is>
          <t>2024/25</t>
        </is>
      </c>
      <c r="C682" s="104" t="inlineStr">
        <is>
          <t>HC-081</t>
        </is>
      </c>
      <c r="D682" s="104" t="inlineStr">
        <is>
          <t>Île-de-France</t>
        </is>
      </c>
      <c r="E682" s="156" t="n">
        <v>128682</v>
      </c>
    </row>
    <row r="683">
      <c r="A683" s="176" t="n">
        <v>45809</v>
      </c>
      <c r="B683" s="104" t="inlineStr">
        <is>
          <t>2024/25</t>
        </is>
      </c>
      <c r="C683" s="104" t="inlineStr">
        <is>
          <t>HC-082</t>
        </is>
      </c>
      <c r="D683" s="104" t="inlineStr">
        <is>
          <t>Nord-Ouest</t>
        </is>
      </c>
      <c r="E683" s="156" t="n">
        <v>94434</v>
      </c>
    </row>
    <row r="684">
      <c r="A684" s="176" t="n">
        <v>45809</v>
      </c>
      <c r="B684" s="104" t="inlineStr">
        <is>
          <t>2024/25</t>
        </is>
      </c>
      <c r="C684" s="104" t="inlineStr">
        <is>
          <t>HC-083</t>
        </is>
      </c>
      <c r="D684" s="104" t="inlineStr">
        <is>
          <t>Sud-Est</t>
        </is>
      </c>
      <c r="E684" s="156" t="n">
        <v>97843</v>
      </c>
    </row>
    <row r="685">
      <c r="A685" s="176" t="n">
        <v>45809</v>
      </c>
      <c r="B685" s="104" t="inlineStr">
        <is>
          <t>2024/25</t>
        </is>
      </c>
      <c r="C685" s="104" t="inlineStr">
        <is>
          <t>HC-084</t>
        </is>
      </c>
      <c r="D685" s="104" t="inlineStr">
        <is>
          <t>Sud-Ouest</t>
        </is>
      </c>
      <c r="E685" s="156" t="n">
        <v>99298</v>
      </c>
    </row>
    <row r="686">
      <c r="A686" s="176" t="n">
        <v>45809</v>
      </c>
      <c r="B686" s="104" t="inlineStr">
        <is>
          <t>2024/25</t>
        </is>
      </c>
      <c r="C686" s="104" t="inlineStr">
        <is>
          <t>HC-085</t>
        </is>
      </c>
      <c r="D686" s="104" t="inlineStr">
        <is>
          <t>Île-de-France</t>
        </is>
      </c>
      <c r="E686" s="156" t="n">
        <v>134184</v>
      </c>
    </row>
    <row r="687">
      <c r="A687" s="176" t="n">
        <v>45809</v>
      </c>
      <c r="B687" s="104" t="inlineStr">
        <is>
          <t>2024/25</t>
        </is>
      </c>
      <c r="C687" s="104" t="inlineStr">
        <is>
          <t>HC-086</t>
        </is>
      </c>
      <c r="D687" s="104" t="inlineStr">
        <is>
          <t>Nord-Ouest</t>
        </is>
      </c>
      <c r="E687" s="156" t="n">
        <v>96712</v>
      </c>
    </row>
    <row r="688">
      <c r="A688" s="176" t="n">
        <v>45809</v>
      </c>
      <c r="B688" s="104" t="inlineStr">
        <is>
          <t>2024/25</t>
        </is>
      </c>
      <c r="C688" s="104" t="inlineStr">
        <is>
          <t>HC-087</t>
        </is>
      </c>
      <c r="D688" s="104" t="inlineStr">
        <is>
          <t>Sud-Est</t>
        </is>
      </c>
      <c r="E688" s="156" t="n">
        <v>98226</v>
      </c>
    </row>
    <row r="689">
      <c r="A689" s="176" t="n">
        <v>45809</v>
      </c>
      <c r="B689" s="104" t="inlineStr">
        <is>
          <t>2024/25</t>
        </is>
      </c>
      <c r="C689" s="104" t="inlineStr">
        <is>
          <t>HC-088</t>
        </is>
      </c>
      <c r="D689" s="104" t="inlineStr">
        <is>
          <t>Sud-Ouest</t>
        </is>
      </c>
      <c r="E689" s="156" t="n">
        <v>112775</v>
      </c>
    </row>
    <row r="690">
      <c r="A690" s="176" t="n">
        <v>45809</v>
      </c>
      <c r="B690" s="104" t="inlineStr">
        <is>
          <t>2024/25</t>
        </is>
      </c>
      <c r="C690" s="104" t="inlineStr">
        <is>
          <t>HC-089</t>
        </is>
      </c>
      <c r="D690" s="104" t="inlineStr">
        <is>
          <t>Île-de-France</t>
        </is>
      </c>
      <c r="E690" s="156" t="n">
        <v>113866</v>
      </c>
    </row>
    <row r="691">
      <c r="A691" s="176" t="n">
        <v>45809</v>
      </c>
      <c r="B691" s="104" t="inlineStr">
        <is>
          <t>2024/25</t>
        </is>
      </c>
      <c r="C691" s="104" t="inlineStr">
        <is>
          <t>HC-090</t>
        </is>
      </c>
      <c r="D691" s="104" t="inlineStr">
        <is>
          <t>Nord-Ouest</t>
        </is>
      </c>
      <c r="E691" s="156" t="n">
        <v>111821</v>
      </c>
    </row>
    <row r="692">
      <c r="A692" s="176" t="n">
        <v>45809</v>
      </c>
      <c r="B692" s="104" t="inlineStr">
        <is>
          <t>2024/25</t>
        </is>
      </c>
      <c r="C692" s="104" t="inlineStr">
        <is>
          <t>HC-091</t>
        </is>
      </c>
      <c r="D692" s="104" t="inlineStr">
        <is>
          <t>Sud-Est</t>
        </is>
      </c>
      <c r="E692" s="156" t="n">
        <v>97356</v>
      </c>
    </row>
    <row r="693">
      <c r="A693" s="176" t="n">
        <v>45809</v>
      </c>
      <c r="B693" s="104" t="inlineStr">
        <is>
          <t>2024/25</t>
        </is>
      </c>
      <c r="C693" s="104" t="inlineStr">
        <is>
          <t>HC-092</t>
        </is>
      </c>
      <c r="D693" s="104" t="inlineStr">
        <is>
          <t>Sud-Ouest</t>
        </is>
      </c>
      <c r="E693" s="156" t="n">
        <v>102362</v>
      </c>
    </row>
    <row r="694">
      <c r="A694" s="176" t="n">
        <v>45809</v>
      </c>
      <c r="B694" s="104" t="inlineStr">
        <is>
          <t>2024/25</t>
        </is>
      </c>
      <c r="C694" s="104" t="inlineStr">
        <is>
          <t>HC-093</t>
        </is>
      </c>
      <c r="D694" s="104" t="inlineStr">
        <is>
          <t>Île-de-France</t>
        </is>
      </c>
      <c r="E694" s="156" t="n">
        <v>196894</v>
      </c>
    </row>
    <row r="695">
      <c r="A695" s="176" t="n">
        <v>45809</v>
      </c>
      <c r="B695" s="104" t="inlineStr">
        <is>
          <t>2024/25</t>
        </is>
      </c>
      <c r="C695" s="104" t="inlineStr">
        <is>
          <t>HC-094</t>
        </is>
      </c>
      <c r="D695" s="104" t="inlineStr">
        <is>
          <t>Nord-Ouest</t>
        </is>
      </c>
      <c r="E695" s="156" t="n">
        <v>90435</v>
      </c>
    </row>
    <row r="696">
      <c r="A696" s="176" t="n">
        <v>45809</v>
      </c>
      <c r="B696" s="104" t="inlineStr">
        <is>
          <t>2024/25</t>
        </is>
      </c>
      <c r="C696" s="104" t="inlineStr">
        <is>
          <t>HC-095</t>
        </is>
      </c>
      <c r="D696" s="104" t="inlineStr">
        <is>
          <t>Sud-Est</t>
        </is>
      </c>
      <c r="E696" s="156" t="n">
        <v>95545</v>
      </c>
    </row>
    <row r="697">
      <c r="A697" s="176" t="n">
        <v>45809</v>
      </c>
      <c r="B697" s="104" t="inlineStr">
        <is>
          <t>2024/25</t>
        </is>
      </c>
      <c r="C697" s="104" t="inlineStr">
        <is>
          <t>HC-096</t>
        </is>
      </c>
      <c r="D697" s="104" t="inlineStr">
        <is>
          <t>Sud-Ouest</t>
        </is>
      </c>
      <c r="E697" s="156" t="n">
        <v>97270</v>
      </c>
    </row>
    <row r="698">
      <c r="A698" s="176" t="n">
        <v>45809</v>
      </c>
      <c r="B698" s="104" t="inlineStr">
        <is>
          <t>2024/25</t>
        </is>
      </c>
      <c r="C698" s="104" t="inlineStr">
        <is>
          <t>HC-097</t>
        </is>
      </c>
      <c r="D698" s="104" t="inlineStr">
        <is>
          <t>Île-de-France</t>
        </is>
      </c>
      <c r="E698" s="156" t="n">
        <v>76246</v>
      </c>
    </row>
    <row r="699">
      <c r="A699" s="176" t="n">
        <v>45809</v>
      </c>
      <c r="B699" s="104" t="inlineStr">
        <is>
          <t>2024/25</t>
        </is>
      </c>
      <c r="C699" s="104" t="inlineStr">
        <is>
          <t>HC-098</t>
        </is>
      </c>
      <c r="D699" s="104" t="inlineStr">
        <is>
          <t>Nord-Ouest</t>
        </is>
      </c>
      <c r="E699" s="156" t="n">
        <v>105200</v>
      </c>
    </row>
    <row r="700">
      <c r="A700" s="176" t="n">
        <v>45809</v>
      </c>
      <c r="B700" s="104" t="inlineStr">
        <is>
          <t>2024/25</t>
        </is>
      </c>
      <c r="C700" s="104" t="inlineStr">
        <is>
          <t>HC-099</t>
        </is>
      </c>
      <c r="D700" s="104" t="inlineStr">
        <is>
          <t>Sud-Est</t>
        </is>
      </c>
      <c r="E700" s="156" t="n">
        <v>139907</v>
      </c>
    </row>
    <row r="701">
      <c r="A701" s="176" t="n">
        <v>45809</v>
      </c>
      <c r="B701" s="104" t="inlineStr">
        <is>
          <t>2024/25</t>
        </is>
      </c>
      <c r="C701" s="104" t="inlineStr">
        <is>
          <t>HC-100</t>
        </is>
      </c>
      <c r="D701" s="104" t="inlineStr">
        <is>
          <t>Sud-Ouest</t>
        </is>
      </c>
      <c r="E701" s="156" t="n">
        <v>87523</v>
      </c>
    </row>
    <row r="702">
      <c r="A702" s="176" t="n">
        <v>45809</v>
      </c>
      <c r="B702" s="104" t="inlineStr">
        <is>
          <t>2024/25</t>
        </is>
      </c>
      <c r="C702" s="104" t="inlineStr">
        <is>
          <t>HC-101</t>
        </is>
      </c>
      <c r="D702" s="104" t="inlineStr">
        <is>
          <t>Île-de-France</t>
        </is>
      </c>
      <c r="E702" s="156" t="n">
        <v>133215</v>
      </c>
    </row>
    <row r="703">
      <c r="A703" s="176" t="n">
        <v>45809</v>
      </c>
      <c r="B703" s="104" t="inlineStr">
        <is>
          <t>2024/25</t>
        </is>
      </c>
      <c r="C703" s="104" t="inlineStr">
        <is>
          <t>HC-102</t>
        </is>
      </c>
      <c r="D703" s="104" t="inlineStr">
        <is>
          <t>Nord-Ouest</t>
        </is>
      </c>
      <c r="E703" s="156" t="n">
        <v>129457</v>
      </c>
    </row>
    <row r="704">
      <c r="A704" s="176" t="n">
        <v>45809</v>
      </c>
      <c r="B704" s="104" t="inlineStr">
        <is>
          <t>2024/25</t>
        </is>
      </c>
      <c r="C704" s="104" t="inlineStr">
        <is>
          <t>HC-103</t>
        </is>
      </c>
      <c r="D704" s="104" t="inlineStr">
        <is>
          <t>Sud-Est</t>
        </is>
      </c>
      <c r="E704" s="156" t="n">
        <v>110286</v>
      </c>
    </row>
    <row r="705">
      <c r="A705" s="176" t="n">
        <v>45809</v>
      </c>
      <c r="B705" s="104" t="inlineStr">
        <is>
          <t>2024/25</t>
        </is>
      </c>
      <c r="C705" s="104" t="inlineStr">
        <is>
          <t>HC-104</t>
        </is>
      </c>
      <c r="D705" s="104" t="inlineStr">
        <is>
          <t>Sud-Ouest</t>
        </is>
      </c>
      <c r="E705" s="156" t="n">
        <v>98254</v>
      </c>
    </row>
    <row r="706">
      <c r="A706" s="176" t="n">
        <v>45809</v>
      </c>
      <c r="B706" s="104" t="inlineStr">
        <is>
          <t>2024/25</t>
        </is>
      </c>
      <c r="C706" s="104" t="inlineStr">
        <is>
          <t>HC-105</t>
        </is>
      </c>
      <c r="D706" s="104" t="inlineStr">
        <is>
          <t>Île-de-France</t>
        </is>
      </c>
      <c r="E706" s="156" t="n">
        <v>163974</v>
      </c>
    </row>
    <row r="707">
      <c r="A707" s="176" t="n">
        <v>45809</v>
      </c>
      <c r="B707" s="104" t="inlineStr">
        <is>
          <t>2024/25</t>
        </is>
      </c>
      <c r="C707" s="104" t="inlineStr">
        <is>
          <t>HC-106</t>
        </is>
      </c>
      <c r="D707" s="104" t="inlineStr">
        <is>
          <t>Nord-Ouest</t>
        </is>
      </c>
      <c r="E707" s="156" t="n">
        <v>123654</v>
      </c>
    </row>
    <row r="708">
      <c r="A708" s="176" t="n">
        <v>45809</v>
      </c>
      <c r="B708" s="104" t="inlineStr">
        <is>
          <t>2024/25</t>
        </is>
      </c>
      <c r="C708" s="104" t="inlineStr">
        <is>
          <t>HC-107</t>
        </is>
      </c>
      <c r="D708" s="104" t="inlineStr">
        <is>
          <t>Sud-Est</t>
        </is>
      </c>
      <c r="E708" s="156" t="n">
        <v>132439</v>
      </c>
    </row>
    <row r="709">
      <c r="A709" s="176" t="n">
        <v>45809</v>
      </c>
      <c r="B709" s="104" t="inlineStr">
        <is>
          <t>2024/25</t>
        </is>
      </c>
      <c r="C709" s="104" t="inlineStr">
        <is>
          <t>HC-108</t>
        </is>
      </c>
      <c r="D709" s="104" t="inlineStr">
        <is>
          <t>Sud-Ouest</t>
        </is>
      </c>
      <c r="E709" s="156" t="n">
        <v>111846</v>
      </c>
    </row>
    <row r="710">
      <c r="A710" s="176" t="n">
        <v>45809</v>
      </c>
      <c r="B710" s="104" t="inlineStr">
        <is>
          <t>2024/25</t>
        </is>
      </c>
      <c r="C710" s="104" t="inlineStr">
        <is>
          <t>HC-109</t>
        </is>
      </c>
      <c r="D710" s="104" t="inlineStr">
        <is>
          <t>Île-de-France</t>
        </is>
      </c>
      <c r="E710" s="156" t="n">
        <v>126973</v>
      </c>
    </row>
    <row r="711">
      <c r="A711" s="176" t="n">
        <v>45809</v>
      </c>
      <c r="B711" s="104" t="inlineStr">
        <is>
          <t>2024/25</t>
        </is>
      </c>
      <c r="C711" s="104" t="inlineStr">
        <is>
          <t>HC-110</t>
        </is>
      </c>
      <c r="D711" s="104" t="inlineStr">
        <is>
          <t>Nord-Ouest</t>
        </is>
      </c>
      <c r="E711" s="156" t="n">
        <v>69636</v>
      </c>
    </row>
    <row r="712">
      <c r="A712" s="176" t="n">
        <v>45809</v>
      </c>
      <c r="B712" s="104" t="inlineStr">
        <is>
          <t>2024/25</t>
        </is>
      </c>
      <c r="C712" s="104" t="inlineStr">
        <is>
          <t>HC-111</t>
        </is>
      </c>
      <c r="D712" s="104" t="inlineStr">
        <is>
          <t>Sud-Est</t>
        </is>
      </c>
      <c r="E712" s="156" t="n">
        <v>130810</v>
      </c>
    </row>
    <row r="713">
      <c r="A713" s="176" t="n">
        <v>45809</v>
      </c>
      <c r="B713" s="104" t="inlineStr">
        <is>
          <t>2024/25</t>
        </is>
      </c>
      <c r="C713" s="104" t="inlineStr">
        <is>
          <t>HC-112</t>
        </is>
      </c>
      <c r="D713" s="104" t="inlineStr">
        <is>
          <t>Sud-Ouest</t>
        </is>
      </c>
      <c r="E713" s="156" t="n">
        <v>81470</v>
      </c>
    </row>
    <row r="714">
      <c r="A714" s="176" t="n">
        <v>45809</v>
      </c>
      <c r="B714" s="104" t="inlineStr">
        <is>
          <t>2024/25</t>
        </is>
      </c>
      <c r="C714" s="104" t="inlineStr">
        <is>
          <t>HC-113</t>
        </is>
      </c>
      <c r="D714" s="104" t="inlineStr">
        <is>
          <t>Île-de-France</t>
        </is>
      </c>
      <c r="E714" s="156" t="n">
        <v>132582</v>
      </c>
    </row>
    <row r="715">
      <c r="A715" s="176" t="n">
        <v>45809</v>
      </c>
      <c r="B715" s="104" t="inlineStr">
        <is>
          <t>2024/25</t>
        </is>
      </c>
      <c r="C715" s="104" t="inlineStr">
        <is>
          <t>HC-114</t>
        </is>
      </c>
      <c r="D715" s="104" t="inlineStr">
        <is>
          <t>Nord-Ouest</t>
        </is>
      </c>
      <c r="E715" s="156" t="n">
        <v>82877</v>
      </c>
    </row>
    <row r="716">
      <c r="A716" s="176" t="n">
        <v>45809</v>
      </c>
      <c r="B716" s="104" t="inlineStr">
        <is>
          <t>2024/25</t>
        </is>
      </c>
      <c r="C716" s="104" t="inlineStr">
        <is>
          <t>HC-115</t>
        </is>
      </c>
      <c r="D716" s="104" t="inlineStr">
        <is>
          <t>Sud-Est</t>
        </is>
      </c>
      <c r="E716" s="156" t="n">
        <v>135541</v>
      </c>
    </row>
    <row r="717">
      <c r="A717" s="176" t="n">
        <v>45809</v>
      </c>
      <c r="B717" s="104" t="inlineStr">
        <is>
          <t>2024/25</t>
        </is>
      </c>
      <c r="C717" s="104" t="inlineStr">
        <is>
          <t>HC-116</t>
        </is>
      </c>
      <c r="D717" s="104" t="inlineStr">
        <is>
          <t>Sud-Ouest</t>
        </is>
      </c>
      <c r="E717" s="156" t="n">
        <v>101476</v>
      </c>
    </row>
    <row r="718">
      <c r="A718" s="176" t="n">
        <v>45809</v>
      </c>
      <c r="B718" s="104" t="inlineStr">
        <is>
          <t>2024/25</t>
        </is>
      </c>
      <c r="C718" s="104" t="inlineStr">
        <is>
          <t>HC-117</t>
        </is>
      </c>
      <c r="D718" s="104" t="inlineStr">
        <is>
          <t>Île-de-France</t>
        </is>
      </c>
      <c r="E718" s="156" t="n">
        <v>104501</v>
      </c>
    </row>
    <row r="719">
      <c r="A719" s="176" t="n">
        <v>45809</v>
      </c>
      <c r="B719" s="104" t="inlineStr">
        <is>
          <t>2024/25</t>
        </is>
      </c>
      <c r="C719" s="104" t="inlineStr">
        <is>
          <t>HC-118</t>
        </is>
      </c>
      <c r="D719" s="104" t="inlineStr">
        <is>
          <t>Nord-Ouest</t>
        </is>
      </c>
      <c r="E719" s="156" t="n">
        <v>119716</v>
      </c>
    </row>
    <row r="720">
      <c r="A720" s="176" t="n">
        <v>45809</v>
      </c>
      <c r="B720" s="104" t="inlineStr">
        <is>
          <t>2024/25</t>
        </is>
      </c>
      <c r="C720" s="104" t="inlineStr">
        <is>
          <t>HC-119</t>
        </is>
      </c>
      <c r="D720" s="104" t="inlineStr">
        <is>
          <t>Sud-Est</t>
        </is>
      </c>
      <c r="E720" s="156" t="n">
        <v>91802</v>
      </c>
    </row>
    <row r="721">
      <c r="A721" s="176" t="n">
        <v>45809</v>
      </c>
      <c r="B721" s="104" t="inlineStr">
        <is>
          <t>2024/25</t>
        </is>
      </c>
      <c r="C721" s="104" t="inlineStr">
        <is>
          <t>HC-120</t>
        </is>
      </c>
      <c r="D721" s="104" t="inlineStr">
        <is>
          <t>Sud-Ouest</t>
        </is>
      </c>
      <c r="E721" s="156" t="n">
        <v>97350</v>
      </c>
    </row>
    <row r="722">
      <c r="A722" s="176" t="n">
        <v>45839</v>
      </c>
      <c r="B722" s="104" t="inlineStr">
        <is>
          <t>2024/25</t>
        </is>
      </c>
      <c r="C722" s="104" t="inlineStr">
        <is>
          <t>HC-001</t>
        </is>
      </c>
      <c r="D722" s="104" t="inlineStr">
        <is>
          <t>Île-de-France</t>
        </is>
      </c>
      <c r="E722" s="156" t="n">
        <v>163212</v>
      </c>
    </row>
    <row r="723">
      <c r="A723" s="176" t="n">
        <v>45839</v>
      </c>
      <c r="B723" s="104" t="inlineStr">
        <is>
          <t>2024/25</t>
        </is>
      </c>
      <c r="C723" s="104" t="inlineStr">
        <is>
          <t>HC-002</t>
        </is>
      </c>
      <c r="D723" s="104" t="inlineStr">
        <is>
          <t>Nord-Ouest</t>
        </is>
      </c>
      <c r="E723" s="156" t="n">
        <v>105249</v>
      </c>
    </row>
    <row r="724">
      <c r="A724" s="176" t="n">
        <v>45839</v>
      </c>
      <c r="B724" s="104" t="inlineStr">
        <is>
          <t>2024/25</t>
        </is>
      </c>
      <c r="C724" s="104" t="inlineStr">
        <is>
          <t>HC-003</t>
        </is>
      </c>
      <c r="D724" s="104" t="inlineStr">
        <is>
          <t>Sud-Est</t>
        </is>
      </c>
      <c r="E724" s="156" t="n">
        <v>107648</v>
      </c>
    </row>
    <row r="725">
      <c r="A725" s="176" t="n">
        <v>45839</v>
      </c>
      <c r="B725" s="104" t="inlineStr">
        <is>
          <t>2024/25</t>
        </is>
      </c>
      <c r="C725" s="104" t="inlineStr">
        <is>
          <t>HC-004</t>
        </is>
      </c>
      <c r="D725" s="104" t="inlineStr">
        <is>
          <t>Sud-Ouest</t>
        </is>
      </c>
      <c r="E725" s="156" t="n">
        <v>107726</v>
      </c>
    </row>
    <row r="726">
      <c r="A726" s="176" t="n">
        <v>45839</v>
      </c>
      <c r="B726" s="104" t="inlineStr">
        <is>
          <t>2024/25</t>
        </is>
      </c>
      <c r="C726" s="104" t="inlineStr">
        <is>
          <t>HC-005</t>
        </is>
      </c>
      <c r="D726" s="104" t="inlineStr">
        <is>
          <t>Île-de-France</t>
        </is>
      </c>
      <c r="E726" s="156" t="n">
        <v>146888</v>
      </c>
    </row>
    <row r="727">
      <c r="A727" s="176" t="n">
        <v>45839</v>
      </c>
      <c r="B727" s="104" t="inlineStr">
        <is>
          <t>2024/25</t>
        </is>
      </c>
      <c r="C727" s="104" t="inlineStr">
        <is>
          <t>HC-006</t>
        </is>
      </c>
      <c r="D727" s="104" t="inlineStr">
        <is>
          <t>Nord-Ouest</t>
        </is>
      </c>
      <c r="E727" s="156" t="n">
        <v>93945</v>
      </c>
    </row>
    <row r="728">
      <c r="A728" s="176" t="n">
        <v>45839</v>
      </c>
      <c r="B728" s="104" t="inlineStr">
        <is>
          <t>2024/25</t>
        </is>
      </c>
      <c r="C728" s="104" t="inlineStr">
        <is>
          <t>HC-007</t>
        </is>
      </c>
      <c r="D728" s="104" t="inlineStr">
        <is>
          <t>Sud-Est</t>
        </is>
      </c>
      <c r="E728" s="156" t="n">
        <v>93272</v>
      </c>
    </row>
    <row r="729">
      <c r="A729" s="176" t="n">
        <v>45839</v>
      </c>
      <c r="B729" s="104" t="inlineStr">
        <is>
          <t>2024/25</t>
        </is>
      </c>
      <c r="C729" s="104" t="inlineStr">
        <is>
          <t>HC-008</t>
        </is>
      </c>
      <c r="D729" s="104" t="inlineStr">
        <is>
          <t>Sud-Ouest</t>
        </is>
      </c>
      <c r="E729" s="156" t="n">
        <v>125880</v>
      </c>
    </row>
    <row r="730">
      <c r="A730" s="176" t="n">
        <v>45839</v>
      </c>
      <c r="B730" s="104" t="inlineStr">
        <is>
          <t>2024/25</t>
        </is>
      </c>
      <c r="C730" s="104" t="inlineStr">
        <is>
          <t>HC-009</t>
        </is>
      </c>
      <c r="D730" s="104" t="inlineStr">
        <is>
          <t>Île-de-France</t>
        </is>
      </c>
      <c r="E730" s="156" t="n">
        <v>159998</v>
      </c>
    </row>
    <row r="731">
      <c r="A731" s="176" t="n">
        <v>45839</v>
      </c>
      <c r="B731" s="104" t="inlineStr">
        <is>
          <t>2024/25</t>
        </is>
      </c>
      <c r="C731" s="104" t="inlineStr">
        <is>
          <t>HC-010</t>
        </is>
      </c>
      <c r="D731" s="104" t="inlineStr">
        <is>
          <t>Nord-Ouest</t>
        </is>
      </c>
      <c r="E731" s="156" t="n">
        <v>178128</v>
      </c>
    </row>
    <row r="732">
      <c r="A732" s="176" t="n">
        <v>45839</v>
      </c>
      <c r="B732" s="104" t="inlineStr">
        <is>
          <t>2024/25</t>
        </is>
      </c>
      <c r="C732" s="104" t="inlineStr">
        <is>
          <t>HC-011</t>
        </is>
      </c>
      <c r="D732" s="104" t="inlineStr">
        <is>
          <t>Sud-Est</t>
        </is>
      </c>
      <c r="E732" s="156" t="n">
        <v>154336</v>
      </c>
    </row>
    <row r="733">
      <c r="A733" s="176" t="n">
        <v>45839</v>
      </c>
      <c r="B733" s="104" t="inlineStr">
        <is>
          <t>2024/25</t>
        </is>
      </c>
      <c r="C733" s="104" t="inlineStr">
        <is>
          <t>HC-012</t>
        </is>
      </c>
      <c r="D733" s="104" t="inlineStr">
        <is>
          <t>Sud-Ouest</t>
        </is>
      </c>
      <c r="E733" s="156" t="n">
        <v>83886</v>
      </c>
    </row>
    <row r="734">
      <c r="A734" s="176" t="n">
        <v>45839</v>
      </c>
      <c r="B734" s="104" t="inlineStr">
        <is>
          <t>2024/25</t>
        </is>
      </c>
      <c r="C734" s="104" t="inlineStr">
        <is>
          <t>HC-013</t>
        </is>
      </c>
      <c r="D734" s="104" t="inlineStr">
        <is>
          <t>Île-de-France</t>
        </is>
      </c>
      <c r="E734" s="156" t="n">
        <v>114018</v>
      </c>
    </row>
    <row r="735">
      <c r="A735" s="176" t="n">
        <v>45839</v>
      </c>
      <c r="B735" s="104" t="inlineStr">
        <is>
          <t>2024/25</t>
        </is>
      </c>
      <c r="C735" s="104" t="inlineStr">
        <is>
          <t>HC-014</t>
        </is>
      </c>
      <c r="D735" s="104" t="inlineStr">
        <is>
          <t>Nord-Ouest</t>
        </is>
      </c>
      <c r="E735" s="156" t="n">
        <v>113802</v>
      </c>
    </row>
    <row r="736">
      <c r="A736" s="176" t="n">
        <v>45839</v>
      </c>
      <c r="B736" s="104" t="inlineStr">
        <is>
          <t>2024/25</t>
        </is>
      </c>
      <c r="C736" s="104" t="inlineStr">
        <is>
          <t>HC-015</t>
        </is>
      </c>
      <c r="D736" s="104" t="inlineStr">
        <is>
          <t>Sud-Est</t>
        </is>
      </c>
      <c r="E736" s="156" t="n">
        <v>100245</v>
      </c>
    </row>
    <row r="737">
      <c r="A737" s="176" t="n">
        <v>45839</v>
      </c>
      <c r="B737" s="104" t="inlineStr">
        <is>
          <t>2024/25</t>
        </is>
      </c>
      <c r="C737" s="104" t="inlineStr">
        <is>
          <t>HC-016</t>
        </is>
      </c>
      <c r="D737" s="104" t="inlineStr">
        <is>
          <t>Sud-Ouest</t>
        </is>
      </c>
      <c r="E737" s="156" t="n">
        <v>126597</v>
      </c>
    </row>
    <row r="738">
      <c r="A738" s="176" t="n">
        <v>45839</v>
      </c>
      <c r="B738" s="104" t="inlineStr">
        <is>
          <t>2024/25</t>
        </is>
      </c>
      <c r="C738" s="104" t="inlineStr">
        <is>
          <t>HC-017</t>
        </is>
      </c>
      <c r="D738" s="104" t="inlineStr">
        <is>
          <t>Île-de-France</t>
        </is>
      </c>
      <c r="E738" s="156" t="n">
        <v>113520</v>
      </c>
    </row>
    <row r="739">
      <c r="A739" s="176" t="n">
        <v>45839</v>
      </c>
      <c r="B739" s="104" t="inlineStr">
        <is>
          <t>2024/25</t>
        </is>
      </c>
      <c r="C739" s="104" t="inlineStr">
        <is>
          <t>HC-018</t>
        </is>
      </c>
      <c r="D739" s="104" t="inlineStr">
        <is>
          <t>Nord-Ouest</t>
        </is>
      </c>
      <c r="E739" s="156" t="n">
        <v>79008</v>
      </c>
    </row>
    <row r="740">
      <c r="A740" s="176" t="n">
        <v>45839</v>
      </c>
      <c r="B740" s="104" t="inlineStr">
        <is>
          <t>2024/25</t>
        </is>
      </c>
      <c r="C740" s="104" t="inlineStr">
        <is>
          <t>HC-019</t>
        </is>
      </c>
      <c r="D740" s="104" t="inlineStr">
        <is>
          <t>Sud-Est</t>
        </is>
      </c>
      <c r="E740" s="156" t="n">
        <v>94392</v>
      </c>
    </row>
    <row r="741">
      <c r="A741" s="176" t="n">
        <v>45839</v>
      </c>
      <c r="B741" s="104" t="inlineStr">
        <is>
          <t>2024/25</t>
        </is>
      </c>
      <c r="C741" s="104" t="inlineStr">
        <is>
          <t>HC-020</t>
        </is>
      </c>
      <c r="D741" s="104" t="inlineStr">
        <is>
          <t>Sud-Ouest</t>
        </is>
      </c>
      <c r="E741" s="156" t="n">
        <v>97418</v>
      </c>
    </row>
    <row r="742">
      <c r="A742" s="176" t="n">
        <v>45839</v>
      </c>
      <c r="B742" s="104" t="inlineStr">
        <is>
          <t>2024/25</t>
        </is>
      </c>
      <c r="C742" s="104" t="inlineStr">
        <is>
          <t>HC-021</t>
        </is>
      </c>
      <c r="D742" s="104" t="inlineStr">
        <is>
          <t>Île-de-France</t>
        </is>
      </c>
      <c r="E742" s="156" t="n">
        <v>109265</v>
      </c>
    </row>
    <row r="743">
      <c r="A743" s="176" t="n">
        <v>45839</v>
      </c>
      <c r="B743" s="104" t="inlineStr">
        <is>
          <t>2024/25</t>
        </is>
      </c>
      <c r="C743" s="104" t="inlineStr">
        <is>
          <t>HC-022</t>
        </is>
      </c>
      <c r="D743" s="104" t="inlineStr">
        <is>
          <t>Nord-Ouest</t>
        </is>
      </c>
      <c r="E743" s="156" t="n">
        <v>98721</v>
      </c>
    </row>
    <row r="744">
      <c r="A744" s="176" t="n">
        <v>45839</v>
      </c>
      <c r="B744" s="104" t="inlineStr">
        <is>
          <t>2024/25</t>
        </is>
      </c>
      <c r="C744" s="104" t="inlineStr">
        <is>
          <t>HC-023</t>
        </is>
      </c>
      <c r="D744" s="104" t="inlineStr">
        <is>
          <t>Sud-Est</t>
        </is>
      </c>
      <c r="E744" s="156" t="n">
        <v>103122</v>
      </c>
    </row>
    <row r="745">
      <c r="A745" s="176" t="n">
        <v>45839</v>
      </c>
      <c r="B745" s="104" t="inlineStr">
        <is>
          <t>2024/25</t>
        </is>
      </c>
      <c r="C745" s="104" t="inlineStr">
        <is>
          <t>HC-024</t>
        </is>
      </c>
      <c r="D745" s="104" t="inlineStr">
        <is>
          <t>Sud-Ouest</t>
        </is>
      </c>
      <c r="E745" s="156" t="n">
        <v>141845</v>
      </c>
    </row>
    <row r="746">
      <c r="A746" s="176" t="n">
        <v>45839</v>
      </c>
      <c r="B746" s="104" t="inlineStr">
        <is>
          <t>2024/25</t>
        </is>
      </c>
      <c r="C746" s="104" t="inlineStr">
        <is>
          <t>HC-025</t>
        </is>
      </c>
      <c r="D746" s="104" t="inlineStr">
        <is>
          <t>Île-de-France</t>
        </is>
      </c>
      <c r="E746" s="156" t="n">
        <v>151656</v>
      </c>
    </row>
    <row r="747">
      <c r="A747" s="176" t="n">
        <v>45839</v>
      </c>
      <c r="B747" s="104" t="inlineStr">
        <is>
          <t>2024/25</t>
        </is>
      </c>
      <c r="C747" s="104" t="inlineStr">
        <is>
          <t>HC-026</t>
        </is>
      </c>
      <c r="D747" s="104" t="inlineStr">
        <is>
          <t>Nord-Ouest</t>
        </is>
      </c>
      <c r="E747" s="156" t="n">
        <v>107291</v>
      </c>
    </row>
    <row r="748">
      <c r="A748" s="176" t="n">
        <v>45839</v>
      </c>
      <c r="B748" s="104" t="inlineStr">
        <is>
          <t>2024/25</t>
        </is>
      </c>
      <c r="C748" s="104" t="inlineStr">
        <is>
          <t>HC-027</t>
        </is>
      </c>
      <c r="D748" s="104" t="inlineStr">
        <is>
          <t>Sud-Est</t>
        </is>
      </c>
      <c r="E748" s="156" t="n">
        <v>134031</v>
      </c>
    </row>
    <row r="749">
      <c r="A749" s="176" t="n">
        <v>45839</v>
      </c>
      <c r="B749" s="104" t="inlineStr">
        <is>
          <t>2024/25</t>
        </is>
      </c>
      <c r="C749" s="104" t="inlineStr">
        <is>
          <t>HC-028</t>
        </is>
      </c>
      <c r="D749" s="104" t="inlineStr">
        <is>
          <t>Sud-Ouest</t>
        </is>
      </c>
      <c r="E749" s="156" t="n">
        <v>91151</v>
      </c>
    </row>
    <row r="750">
      <c r="A750" s="176" t="n">
        <v>45839</v>
      </c>
      <c r="B750" s="104" t="inlineStr">
        <is>
          <t>2024/25</t>
        </is>
      </c>
      <c r="C750" s="104" t="inlineStr">
        <is>
          <t>HC-029</t>
        </is>
      </c>
      <c r="D750" s="104" t="inlineStr">
        <is>
          <t>Île-de-France</t>
        </is>
      </c>
      <c r="E750" s="156" t="n">
        <v>200809</v>
      </c>
    </row>
    <row r="751">
      <c r="A751" s="176" t="n">
        <v>45839</v>
      </c>
      <c r="B751" s="104" t="inlineStr">
        <is>
          <t>2024/25</t>
        </is>
      </c>
      <c r="C751" s="104" t="inlineStr">
        <is>
          <t>HC-030</t>
        </is>
      </c>
      <c r="D751" s="104" t="inlineStr">
        <is>
          <t>Nord-Ouest</t>
        </is>
      </c>
      <c r="E751" s="156" t="n">
        <v>117043</v>
      </c>
    </row>
    <row r="752">
      <c r="A752" s="176" t="n">
        <v>45839</v>
      </c>
      <c r="B752" s="104" t="inlineStr">
        <is>
          <t>2024/25</t>
        </is>
      </c>
      <c r="C752" s="104" t="inlineStr">
        <is>
          <t>HC-031</t>
        </is>
      </c>
      <c r="D752" s="104" t="inlineStr">
        <is>
          <t>Sud-Est</t>
        </is>
      </c>
      <c r="E752" s="156" t="n">
        <v>115798</v>
      </c>
    </row>
    <row r="753">
      <c r="A753" s="176" t="n">
        <v>45839</v>
      </c>
      <c r="B753" s="104" t="inlineStr">
        <is>
          <t>2024/25</t>
        </is>
      </c>
      <c r="C753" s="104" t="inlineStr">
        <is>
          <t>HC-032</t>
        </is>
      </c>
      <c r="D753" s="104" t="inlineStr">
        <is>
          <t>Sud-Ouest</t>
        </is>
      </c>
      <c r="E753" s="156" t="n">
        <v>117413</v>
      </c>
    </row>
    <row r="754">
      <c r="A754" s="176" t="n">
        <v>45839</v>
      </c>
      <c r="B754" s="104" t="inlineStr">
        <is>
          <t>2024/25</t>
        </is>
      </c>
      <c r="C754" s="104" t="inlineStr">
        <is>
          <t>HC-033</t>
        </is>
      </c>
      <c r="D754" s="104" t="inlineStr">
        <is>
          <t>Île-de-France</t>
        </is>
      </c>
      <c r="E754" s="156" t="n">
        <v>171077</v>
      </c>
    </row>
    <row r="755">
      <c r="A755" s="176" t="n">
        <v>45839</v>
      </c>
      <c r="B755" s="104" t="inlineStr">
        <is>
          <t>2024/25</t>
        </is>
      </c>
      <c r="C755" s="104" t="inlineStr">
        <is>
          <t>HC-034</t>
        </is>
      </c>
      <c r="D755" s="104" t="inlineStr">
        <is>
          <t>Nord-Ouest</t>
        </is>
      </c>
      <c r="E755" s="156" t="n">
        <v>149581</v>
      </c>
    </row>
    <row r="756">
      <c r="A756" s="176" t="n">
        <v>45839</v>
      </c>
      <c r="B756" s="104" t="inlineStr">
        <is>
          <t>2024/25</t>
        </is>
      </c>
      <c r="C756" s="104" t="inlineStr">
        <is>
          <t>HC-035</t>
        </is>
      </c>
      <c r="D756" s="104" t="inlineStr">
        <is>
          <t>Sud-Est</t>
        </is>
      </c>
      <c r="E756" s="156" t="n">
        <v>136158</v>
      </c>
    </row>
    <row r="757">
      <c r="A757" s="176" t="n">
        <v>45839</v>
      </c>
      <c r="B757" s="104" t="inlineStr">
        <is>
          <t>2024/25</t>
        </is>
      </c>
      <c r="C757" s="104" t="inlineStr">
        <is>
          <t>HC-036</t>
        </is>
      </c>
      <c r="D757" s="104" t="inlineStr">
        <is>
          <t>Sud-Ouest</t>
        </is>
      </c>
      <c r="E757" s="156" t="n">
        <v>139072</v>
      </c>
    </row>
    <row r="758">
      <c r="A758" s="176" t="n">
        <v>45839</v>
      </c>
      <c r="B758" s="104" t="inlineStr">
        <is>
          <t>2024/25</t>
        </is>
      </c>
      <c r="C758" s="104" t="inlineStr">
        <is>
          <t>HC-037</t>
        </is>
      </c>
      <c r="D758" s="104" t="inlineStr">
        <is>
          <t>Île-de-France</t>
        </is>
      </c>
      <c r="E758" s="156" t="n">
        <v>134531</v>
      </c>
    </row>
    <row r="759">
      <c r="A759" s="176" t="n">
        <v>45839</v>
      </c>
      <c r="B759" s="104" t="inlineStr">
        <is>
          <t>2024/25</t>
        </is>
      </c>
      <c r="C759" s="104" t="inlineStr">
        <is>
          <t>HC-038</t>
        </is>
      </c>
      <c r="D759" s="104" t="inlineStr">
        <is>
          <t>Nord-Ouest</t>
        </is>
      </c>
      <c r="E759" s="156" t="n">
        <v>108883</v>
      </c>
    </row>
    <row r="760">
      <c r="A760" s="176" t="n">
        <v>45839</v>
      </c>
      <c r="B760" s="104" t="inlineStr">
        <is>
          <t>2024/25</t>
        </is>
      </c>
      <c r="C760" s="104" t="inlineStr">
        <is>
          <t>HC-039</t>
        </is>
      </c>
      <c r="D760" s="104" t="inlineStr">
        <is>
          <t>Sud-Est</t>
        </is>
      </c>
      <c r="E760" s="156" t="n">
        <v>138868</v>
      </c>
    </row>
    <row r="761">
      <c r="A761" s="176" t="n">
        <v>45839</v>
      </c>
      <c r="B761" s="104" t="inlineStr">
        <is>
          <t>2024/25</t>
        </is>
      </c>
      <c r="C761" s="104" t="inlineStr">
        <is>
          <t>HC-040</t>
        </is>
      </c>
      <c r="D761" s="104" t="inlineStr">
        <is>
          <t>Sud-Ouest</t>
        </is>
      </c>
      <c r="E761" s="156" t="n">
        <v>121989</v>
      </c>
    </row>
    <row r="762">
      <c r="A762" s="176" t="n">
        <v>45839</v>
      </c>
      <c r="B762" s="104" t="inlineStr">
        <is>
          <t>2024/25</t>
        </is>
      </c>
      <c r="C762" s="104" t="inlineStr">
        <is>
          <t>HC-041</t>
        </is>
      </c>
      <c r="D762" s="104" t="inlineStr">
        <is>
          <t>Île-de-France</t>
        </is>
      </c>
      <c r="E762" s="156" t="n">
        <v>159588</v>
      </c>
    </row>
    <row r="763">
      <c r="A763" s="176" t="n">
        <v>45839</v>
      </c>
      <c r="B763" s="104" t="inlineStr">
        <is>
          <t>2024/25</t>
        </is>
      </c>
      <c r="C763" s="104" t="inlineStr">
        <is>
          <t>HC-042</t>
        </is>
      </c>
      <c r="D763" s="104" t="inlineStr">
        <is>
          <t>Nord-Ouest</t>
        </is>
      </c>
      <c r="E763" s="156" t="n">
        <v>113542</v>
      </c>
    </row>
    <row r="764">
      <c r="A764" s="176" t="n">
        <v>45839</v>
      </c>
      <c r="B764" s="104" t="inlineStr">
        <is>
          <t>2024/25</t>
        </is>
      </c>
      <c r="C764" s="104" t="inlineStr">
        <is>
          <t>HC-043</t>
        </is>
      </c>
      <c r="D764" s="104" t="inlineStr">
        <is>
          <t>Sud-Est</t>
        </is>
      </c>
      <c r="E764" s="156" t="n">
        <v>136936</v>
      </c>
    </row>
    <row r="765">
      <c r="A765" s="176" t="n">
        <v>45839</v>
      </c>
      <c r="B765" s="104" t="inlineStr">
        <is>
          <t>2024/25</t>
        </is>
      </c>
      <c r="C765" s="104" t="inlineStr">
        <is>
          <t>HC-044</t>
        </is>
      </c>
      <c r="D765" s="104" t="inlineStr">
        <is>
          <t>Sud-Ouest</t>
        </is>
      </c>
      <c r="E765" s="156" t="n">
        <v>93719</v>
      </c>
    </row>
    <row r="766">
      <c r="A766" s="176" t="n">
        <v>45839</v>
      </c>
      <c r="B766" s="104" t="inlineStr">
        <is>
          <t>2024/25</t>
        </is>
      </c>
      <c r="C766" s="104" t="inlineStr">
        <is>
          <t>HC-045</t>
        </is>
      </c>
      <c r="D766" s="104" t="inlineStr">
        <is>
          <t>Île-de-France</t>
        </is>
      </c>
      <c r="E766" s="156" t="n">
        <v>174931</v>
      </c>
    </row>
    <row r="767">
      <c r="A767" s="176" t="n">
        <v>45839</v>
      </c>
      <c r="B767" s="104" t="inlineStr">
        <is>
          <t>2024/25</t>
        </is>
      </c>
      <c r="C767" s="104" t="inlineStr">
        <is>
          <t>HC-046</t>
        </is>
      </c>
      <c r="D767" s="104" t="inlineStr">
        <is>
          <t>Nord-Ouest</t>
        </is>
      </c>
      <c r="E767" s="156" t="n">
        <v>74038</v>
      </c>
    </row>
    <row r="768">
      <c r="A768" s="176" t="n">
        <v>45839</v>
      </c>
      <c r="B768" s="104" t="inlineStr">
        <is>
          <t>2024/25</t>
        </is>
      </c>
      <c r="C768" s="104" t="inlineStr">
        <is>
          <t>HC-047</t>
        </is>
      </c>
      <c r="D768" s="104" t="inlineStr">
        <is>
          <t>Sud-Est</t>
        </is>
      </c>
      <c r="E768" s="156" t="n">
        <v>142034</v>
      </c>
    </row>
    <row r="769">
      <c r="A769" s="176" t="n">
        <v>45839</v>
      </c>
      <c r="B769" s="104" t="inlineStr">
        <is>
          <t>2024/25</t>
        </is>
      </c>
      <c r="C769" s="104" t="inlineStr">
        <is>
          <t>HC-048</t>
        </is>
      </c>
      <c r="D769" s="104" t="inlineStr">
        <is>
          <t>Sud-Ouest</t>
        </is>
      </c>
      <c r="E769" s="156" t="n">
        <v>149946</v>
      </c>
    </row>
    <row r="770">
      <c r="A770" s="176" t="n">
        <v>45839</v>
      </c>
      <c r="B770" s="104" t="inlineStr">
        <is>
          <t>2024/25</t>
        </is>
      </c>
      <c r="C770" s="104" t="inlineStr">
        <is>
          <t>HC-049</t>
        </is>
      </c>
      <c r="D770" s="104" t="inlineStr">
        <is>
          <t>Île-de-France</t>
        </is>
      </c>
      <c r="E770" s="156" t="n">
        <v>127867</v>
      </c>
    </row>
    <row r="771">
      <c r="A771" s="176" t="n">
        <v>45839</v>
      </c>
      <c r="B771" s="104" t="inlineStr">
        <is>
          <t>2024/25</t>
        </is>
      </c>
      <c r="C771" s="104" t="inlineStr">
        <is>
          <t>HC-050</t>
        </is>
      </c>
      <c r="D771" s="104" t="inlineStr">
        <is>
          <t>Nord-Ouest</t>
        </is>
      </c>
      <c r="E771" s="156" t="n">
        <v>130776</v>
      </c>
    </row>
    <row r="772">
      <c r="A772" s="176" t="n">
        <v>45839</v>
      </c>
      <c r="B772" s="104" t="inlineStr">
        <is>
          <t>2024/25</t>
        </is>
      </c>
      <c r="C772" s="104" t="inlineStr">
        <is>
          <t>HC-051</t>
        </is>
      </c>
      <c r="D772" s="104" t="inlineStr">
        <is>
          <t>Sud-Est</t>
        </is>
      </c>
      <c r="E772" s="156" t="n">
        <v>97206</v>
      </c>
    </row>
    <row r="773">
      <c r="A773" s="176" t="n">
        <v>45839</v>
      </c>
      <c r="B773" s="104" t="inlineStr">
        <is>
          <t>2024/25</t>
        </is>
      </c>
      <c r="C773" s="104" t="inlineStr">
        <is>
          <t>HC-052</t>
        </is>
      </c>
      <c r="D773" s="104" t="inlineStr">
        <is>
          <t>Sud-Ouest</t>
        </is>
      </c>
      <c r="E773" s="156" t="n">
        <v>119963</v>
      </c>
    </row>
    <row r="774">
      <c r="A774" s="176" t="n">
        <v>45839</v>
      </c>
      <c r="B774" s="104" t="inlineStr">
        <is>
          <t>2024/25</t>
        </is>
      </c>
      <c r="C774" s="104" t="inlineStr">
        <is>
          <t>HC-053</t>
        </is>
      </c>
      <c r="D774" s="104" t="inlineStr">
        <is>
          <t>Île-de-France</t>
        </is>
      </c>
      <c r="E774" s="156" t="n">
        <v>132217</v>
      </c>
    </row>
    <row r="775">
      <c r="A775" s="176" t="n">
        <v>45839</v>
      </c>
      <c r="B775" s="104" t="inlineStr">
        <is>
          <t>2024/25</t>
        </is>
      </c>
      <c r="C775" s="104" t="inlineStr">
        <is>
          <t>HC-054</t>
        </is>
      </c>
      <c r="D775" s="104" t="inlineStr">
        <is>
          <t>Nord-Ouest</t>
        </is>
      </c>
      <c r="E775" s="156" t="n">
        <v>119452</v>
      </c>
    </row>
    <row r="776">
      <c r="A776" s="176" t="n">
        <v>45839</v>
      </c>
      <c r="B776" s="104" t="inlineStr">
        <is>
          <t>2024/25</t>
        </is>
      </c>
      <c r="C776" s="104" t="inlineStr">
        <is>
          <t>HC-055</t>
        </is>
      </c>
      <c r="D776" s="104" t="inlineStr">
        <is>
          <t>Sud-Est</t>
        </is>
      </c>
      <c r="E776" s="156" t="n">
        <v>171172</v>
      </c>
    </row>
    <row r="777">
      <c r="A777" s="176" t="n">
        <v>45839</v>
      </c>
      <c r="B777" s="104" t="inlineStr">
        <is>
          <t>2024/25</t>
        </is>
      </c>
      <c r="C777" s="104" t="inlineStr">
        <is>
          <t>HC-056</t>
        </is>
      </c>
      <c r="D777" s="104" t="inlineStr">
        <is>
          <t>Sud-Ouest</t>
        </is>
      </c>
      <c r="E777" s="156" t="n">
        <v>146846</v>
      </c>
    </row>
    <row r="778">
      <c r="A778" s="176" t="n">
        <v>45839</v>
      </c>
      <c r="B778" s="104" t="inlineStr">
        <is>
          <t>2024/25</t>
        </is>
      </c>
      <c r="C778" s="104" t="inlineStr">
        <is>
          <t>HC-057</t>
        </is>
      </c>
      <c r="D778" s="104" t="inlineStr">
        <is>
          <t>Île-de-France</t>
        </is>
      </c>
      <c r="E778" s="156" t="n">
        <v>155316</v>
      </c>
    </row>
    <row r="779">
      <c r="A779" s="176" t="n">
        <v>45839</v>
      </c>
      <c r="B779" s="104" t="inlineStr">
        <is>
          <t>2024/25</t>
        </is>
      </c>
      <c r="C779" s="104" t="inlineStr">
        <is>
          <t>HC-058</t>
        </is>
      </c>
      <c r="D779" s="104" t="inlineStr">
        <is>
          <t>Nord-Ouest</t>
        </is>
      </c>
      <c r="E779" s="156" t="n">
        <v>85980</v>
      </c>
    </row>
    <row r="780">
      <c r="A780" s="176" t="n">
        <v>45839</v>
      </c>
      <c r="B780" s="104" t="inlineStr">
        <is>
          <t>2024/25</t>
        </is>
      </c>
      <c r="C780" s="104" t="inlineStr">
        <is>
          <t>HC-059</t>
        </is>
      </c>
      <c r="D780" s="104" t="inlineStr">
        <is>
          <t>Sud-Est</t>
        </is>
      </c>
      <c r="E780" s="156" t="n">
        <v>150974</v>
      </c>
    </row>
    <row r="781">
      <c r="A781" s="176" t="n">
        <v>45839</v>
      </c>
      <c r="B781" s="104" t="inlineStr">
        <is>
          <t>2024/25</t>
        </is>
      </c>
      <c r="C781" s="104" t="inlineStr">
        <is>
          <t>HC-060</t>
        </is>
      </c>
      <c r="D781" s="104" t="inlineStr">
        <is>
          <t>Sud-Ouest</t>
        </is>
      </c>
      <c r="E781" s="156" t="n">
        <v>102921</v>
      </c>
    </row>
    <row r="782">
      <c r="A782" s="176" t="n">
        <v>45839</v>
      </c>
      <c r="B782" s="104" t="inlineStr">
        <is>
          <t>2024/25</t>
        </is>
      </c>
      <c r="C782" s="104" t="inlineStr">
        <is>
          <t>HC-061</t>
        </is>
      </c>
      <c r="D782" s="104" t="inlineStr">
        <is>
          <t>Île-de-France</t>
        </is>
      </c>
      <c r="E782" s="156" t="n">
        <v>128738</v>
      </c>
    </row>
    <row r="783">
      <c r="A783" s="176" t="n">
        <v>45839</v>
      </c>
      <c r="B783" s="104" t="inlineStr">
        <is>
          <t>2024/25</t>
        </is>
      </c>
      <c r="C783" s="104" t="inlineStr">
        <is>
          <t>HC-062</t>
        </is>
      </c>
      <c r="D783" s="104" t="inlineStr">
        <is>
          <t>Nord-Ouest</t>
        </is>
      </c>
      <c r="E783" s="156" t="n">
        <v>85265</v>
      </c>
    </row>
    <row r="784">
      <c r="A784" s="176" t="n">
        <v>45839</v>
      </c>
      <c r="B784" s="104" t="inlineStr">
        <is>
          <t>2024/25</t>
        </is>
      </c>
      <c r="C784" s="104" t="inlineStr">
        <is>
          <t>HC-063</t>
        </is>
      </c>
      <c r="D784" s="104" t="inlineStr">
        <is>
          <t>Sud-Est</t>
        </is>
      </c>
      <c r="E784" s="156" t="n">
        <v>105873</v>
      </c>
    </row>
    <row r="785">
      <c r="A785" s="176" t="n">
        <v>45839</v>
      </c>
      <c r="B785" s="104" t="inlineStr">
        <is>
          <t>2024/25</t>
        </is>
      </c>
      <c r="C785" s="104" t="inlineStr">
        <is>
          <t>HC-064</t>
        </is>
      </c>
      <c r="D785" s="104" t="inlineStr">
        <is>
          <t>Sud-Ouest</t>
        </is>
      </c>
      <c r="E785" s="156" t="n">
        <v>83439</v>
      </c>
    </row>
    <row r="786">
      <c r="A786" s="176" t="n">
        <v>45839</v>
      </c>
      <c r="B786" s="104" t="inlineStr">
        <is>
          <t>2024/25</t>
        </is>
      </c>
      <c r="C786" s="104" t="inlineStr">
        <is>
          <t>HC-065</t>
        </is>
      </c>
      <c r="D786" s="104" t="inlineStr">
        <is>
          <t>Île-de-France</t>
        </is>
      </c>
      <c r="E786" s="156" t="n">
        <v>162943</v>
      </c>
    </row>
    <row r="787">
      <c r="A787" s="176" t="n">
        <v>45839</v>
      </c>
      <c r="B787" s="104" t="inlineStr">
        <is>
          <t>2024/25</t>
        </is>
      </c>
      <c r="C787" s="104" t="inlineStr">
        <is>
          <t>HC-066</t>
        </is>
      </c>
      <c r="D787" s="104" t="inlineStr">
        <is>
          <t>Nord-Ouest</t>
        </is>
      </c>
      <c r="E787" s="156" t="n">
        <v>131276</v>
      </c>
    </row>
    <row r="788">
      <c r="A788" s="176" t="n">
        <v>45839</v>
      </c>
      <c r="B788" s="104" t="inlineStr">
        <is>
          <t>2024/25</t>
        </is>
      </c>
      <c r="C788" s="104" t="inlineStr">
        <is>
          <t>HC-067</t>
        </is>
      </c>
      <c r="D788" s="104" t="inlineStr">
        <is>
          <t>Sud-Est</t>
        </is>
      </c>
      <c r="E788" s="156" t="n">
        <v>109135</v>
      </c>
    </row>
    <row r="789">
      <c r="A789" s="176" t="n">
        <v>45839</v>
      </c>
      <c r="B789" s="104" t="inlineStr">
        <is>
          <t>2024/25</t>
        </is>
      </c>
      <c r="C789" s="104" t="inlineStr">
        <is>
          <t>HC-068</t>
        </is>
      </c>
      <c r="D789" s="104" t="inlineStr">
        <is>
          <t>Sud-Ouest</t>
        </is>
      </c>
      <c r="E789" s="156" t="n">
        <v>88920</v>
      </c>
    </row>
    <row r="790">
      <c r="A790" s="176" t="n">
        <v>45839</v>
      </c>
      <c r="B790" s="104" t="inlineStr">
        <is>
          <t>2024/25</t>
        </is>
      </c>
      <c r="C790" s="104" t="inlineStr">
        <is>
          <t>HC-069</t>
        </is>
      </c>
      <c r="D790" s="104" t="inlineStr">
        <is>
          <t>Île-de-France</t>
        </is>
      </c>
      <c r="E790" s="156" t="n">
        <v>118579</v>
      </c>
    </row>
    <row r="791">
      <c r="A791" s="176" t="n">
        <v>45839</v>
      </c>
      <c r="B791" s="104" t="inlineStr">
        <is>
          <t>2024/25</t>
        </is>
      </c>
      <c r="C791" s="104" t="inlineStr">
        <is>
          <t>HC-070</t>
        </is>
      </c>
      <c r="D791" s="104" t="inlineStr">
        <is>
          <t>Nord-Ouest</t>
        </is>
      </c>
      <c r="E791" s="156" t="n">
        <v>76949</v>
      </c>
    </row>
    <row r="792">
      <c r="A792" s="176" t="n">
        <v>45839</v>
      </c>
      <c r="B792" s="104" t="inlineStr">
        <is>
          <t>2024/25</t>
        </is>
      </c>
      <c r="C792" s="104" t="inlineStr">
        <is>
          <t>HC-071</t>
        </is>
      </c>
      <c r="D792" s="104" t="inlineStr">
        <is>
          <t>Sud-Est</t>
        </is>
      </c>
      <c r="E792" s="156" t="n">
        <v>101374</v>
      </c>
    </row>
    <row r="793">
      <c r="A793" s="176" t="n">
        <v>45839</v>
      </c>
      <c r="B793" s="104" t="inlineStr">
        <is>
          <t>2024/25</t>
        </is>
      </c>
      <c r="C793" s="104" t="inlineStr">
        <is>
          <t>HC-072</t>
        </is>
      </c>
      <c r="D793" s="104" t="inlineStr">
        <is>
          <t>Sud-Ouest</t>
        </is>
      </c>
      <c r="E793" s="156" t="n">
        <v>85806</v>
      </c>
    </row>
    <row r="794">
      <c r="A794" s="176" t="n">
        <v>45839</v>
      </c>
      <c r="B794" s="104" t="inlineStr">
        <is>
          <t>2024/25</t>
        </is>
      </c>
      <c r="C794" s="104" t="inlineStr">
        <is>
          <t>HC-073</t>
        </is>
      </c>
      <c r="D794" s="104" t="inlineStr">
        <is>
          <t>Île-de-France</t>
        </is>
      </c>
      <c r="E794" s="156" t="n">
        <v>185900</v>
      </c>
    </row>
    <row r="795">
      <c r="A795" s="176" t="n">
        <v>45839</v>
      </c>
      <c r="B795" s="104" t="inlineStr">
        <is>
          <t>2024/25</t>
        </is>
      </c>
      <c r="C795" s="104" t="inlineStr">
        <is>
          <t>HC-074</t>
        </is>
      </c>
      <c r="D795" s="104" t="inlineStr">
        <is>
          <t>Nord-Ouest</t>
        </is>
      </c>
      <c r="E795" s="156" t="n">
        <v>105008</v>
      </c>
    </row>
    <row r="796">
      <c r="A796" s="176" t="n">
        <v>45839</v>
      </c>
      <c r="B796" s="104" t="inlineStr">
        <is>
          <t>2024/25</t>
        </is>
      </c>
      <c r="C796" s="104" t="inlineStr">
        <is>
          <t>HC-075</t>
        </is>
      </c>
      <c r="D796" s="104" t="inlineStr">
        <is>
          <t>Sud-Est</t>
        </is>
      </c>
      <c r="E796" s="156" t="n">
        <v>147390</v>
      </c>
    </row>
    <row r="797">
      <c r="A797" s="176" t="n">
        <v>45839</v>
      </c>
      <c r="B797" s="104" t="inlineStr">
        <is>
          <t>2024/25</t>
        </is>
      </c>
      <c r="C797" s="104" t="inlineStr">
        <is>
          <t>HC-076</t>
        </is>
      </c>
      <c r="D797" s="104" t="inlineStr">
        <is>
          <t>Sud-Ouest</t>
        </is>
      </c>
      <c r="E797" s="156" t="n">
        <v>115642</v>
      </c>
    </row>
    <row r="798">
      <c r="A798" s="176" t="n">
        <v>45839</v>
      </c>
      <c r="B798" s="104" t="inlineStr">
        <is>
          <t>2024/25</t>
        </is>
      </c>
      <c r="C798" s="104" t="inlineStr">
        <is>
          <t>HC-077</t>
        </is>
      </c>
      <c r="D798" s="104" t="inlineStr">
        <is>
          <t>Île-de-France</t>
        </is>
      </c>
      <c r="E798" s="156" t="n">
        <v>122658</v>
      </c>
    </row>
    <row r="799">
      <c r="A799" s="176" t="n">
        <v>45839</v>
      </c>
      <c r="B799" s="104" t="inlineStr">
        <is>
          <t>2024/25</t>
        </is>
      </c>
      <c r="C799" s="104" t="inlineStr">
        <is>
          <t>HC-078</t>
        </is>
      </c>
      <c r="D799" s="104" t="inlineStr">
        <is>
          <t>Nord-Ouest</t>
        </is>
      </c>
      <c r="E799" s="156" t="n">
        <v>97322</v>
      </c>
    </row>
    <row r="800">
      <c r="A800" s="176" t="n">
        <v>45839</v>
      </c>
      <c r="B800" s="104" t="inlineStr">
        <is>
          <t>2024/25</t>
        </is>
      </c>
      <c r="C800" s="104" t="inlineStr">
        <is>
          <t>HC-079</t>
        </is>
      </c>
      <c r="D800" s="104" t="inlineStr">
        <is>
          <t>Sud-Est</t>
        </is>
      </c>
      <c r="E800" s="156" t="n">
        <v>123837</v>
      </c>
    </row>
    <row r="801">
      <c r="A801" s="176" t="n">
        <v>45839</v>
      </c>
      <c r="B801" s="104" t="inlineStr">
        <is>
          <t>2024/25</t>
        </is>
      </c>
      <c r="C801" s="104" t="inlineStr">
        <is>
          <t>HC-080</t>
        </is>
      </c>
      <c r="D801" s="104" t="inlineStr">
        <is>
          <t>Sud-Ouest</t>
        </is>
      </c>
      <c r="E801" s="156" t="n">
        <v>86255</v>
      </c>
    </row>
    <row r="802">
      <c r="A802" s="176" t="n">
        <v>45839</v>
      </c>
      <c r="B802" s="104" t="inlineStr">
        <is>
          <t>2024/25</t>
        </is>
      </c>
      <c r="C802" s="104" t="inlineStr">
        <is>
          <t>HC-081</t>
        </is>
      </c>
      <c r="D802" s="104" t="inlineStr">
        <is>
          <t>Île-de-France</t>
        </is>
      </c>
      <c r="E802" s="156" t="n">
        <v>130551</v>
      </c>
    </row>
    <row r="803">
      <c r="A803" s="176" t="n">
        <v>45839</v>
      </c>
      <c r="B803" s="104" t="inlineStr">
        <is>
          <t>2024/25</t>
        </is>
      </c>
      <c r="C803" s="104" t="inlineStr">
        <is>
          <t>HC-082</t>
        </is>
      </c>
      <c r="D803" s="104" t="inlineStr">
        <is>
          <t>Nord-Ouest</t>
        </is>
      </c>
      <c r="E803" s="156" t="n">
        <v>94932</v>
      </c>
    </row>
    <row r="804">
      <c r="A804" s="176" t="n">
        <v>45839</v>
      </c>
      <c r="B804" s="104" t="inlineStr">
        <is>
          <t>2024/25</t>
        </is>
      </c>
      <c r="C804" s="104" t="inlineStr">
        <is>
          <t>HC-083</t>
        </is>
      </c>
      <c r="D804" s="104" t="inlineStr">
        <is>
          <t>Sud-Est</t>
        </is>
      </c>
      <c r="E804" s="156" t="n">
        <v>97072</v>
      </c>
    </row>
    <row r="805">
      <c r="A805" s="176" t="n">
        <v>45839</v>
      </c>
      <c r="B805" s="104" t="inlineStr">
        <is>
          <t>2024/25</t>
        </is>
      </c>
      <c r="C805" s="104" t="inlineStr">
        <is>
          <t>HC-084</t>
        </is>
      </c>
      <c r="D805" s="104" t="inlineStr">
        <is>
          <t>Sud-Ouest</t>
        </is>
      </c>
      <c r="E805" s="156" t="n">
        <v>101898</v>
      </c>
    </row>
    <row r="806">
      <c r="A806" s="176" t="n">
        <v>45839</v>
      </c>
      <c r="B806" s="104" t="inlineStr">
        <is>
          <t>2024/25</t>
        </is>
      </c>
      <c r="C806" s="104" t="inlineStr">
        <is>
          <t>HC-085</t>
        </is>
      </c>
      <c r="D806" s="104" t="inlineStr">
        <is>
          <t>Île-de-France</t>
        </is>
      </c>
      <c r="E806" s="156" t="n">
        <v>136005</v>
      </c>
    </row>
    <row r="807">
      <c r="A807" s="176" t="n">
        <v>45839</v>
      </c>
      <c r="B807" s="104" t="inlineStr">
        <is>
          <t>2024/25</t>
        </is>
      </c>
      <c r="C807" s="104" t="inlineStr">
        <is>
          <t>HC-086</t>
        </is>
      </c>
      <c r="D807" s="104" t="inlineStr">
        <is>
          <t>Nord-Ouest</t>
        </is>
      </c>
      <c r="E807" s="156" t="n">
        <v>99558</v>
      </c>
    </row>
    <row r="808">
      <c r="A808" s="176" t="n">
        <v>45839</v>
      </c>
      <c r="B808" s="104" t="inlineStr">
        <is>
          <t>2024/25</t>
        </is>
      </c>
      <c r="C808" s="104" t="inlineStr">
        <is>
          <t>HC-087</t>
        </is>
      </c>
      <c r="D808" s="104" t="inlineStr">
        <is>
          <t>Sud-Est</t>
        </is>
      </c>
      <c r="E808" s="156" t="n">
        <v>97388</v>
      </c>
    </row>
    <row r="809">
      <c r="A809" s="176" t="n">
        <v>45839</v>
      </c>
      <c r="B809" s="104" t="inlineStr">
        <is>
          <t>2024/25</t>
        </is>
      </c>
      <c r="C809" s="104" t="inlineStr">
        <is>
          <t>HC-088</t>
        </is>
      </c>
      <c r="D809" s="104" t="inlineStr">
        <is>
          <t>Sud-Ouest</t>
        </is>
      </c>
      <c r="E809" s="156" t="n">
        <v>117297</v>
      </c>
    </row>
    <row r="810">
      <c r="A810" s="176" t="n">
        <v>45839</v>
      </c>
      <c r="B810" s="104" t="inlineStr">
        <is>
          <t>2024/25</t>
        </is>
      </c>
      <c r="C810" s="104" t="inlineStr">
        <is>
          <t>HC-089</t>
        </is>
      </c>
      <c r="D810" s="104" t="inlineStr">
        <is>
          <t>Île-de-France</t>
        </is>
      </c>
      <c r="E810" s="156" t="n">
        <v>113512</v>
      </c>
    </row>
    <row r="811">
      <c r="A811" s="176" t="n">
        <v>45839</v>
      </c>
      <c r="B811" s="104" t="inlineStr">
        <is>
          <t>2024/25</t>
        </is>
      </c>
      <c r="C811" s="104" t="inlineStr">
        <is>
          <t>HC-090</t>
        </is>
      </c>
      <c r="D811" s="104" t="inlineStr">
        <is>
          <t>Nord-Ouest</t>
        </is>
      </c>
      <c r="E811" s="156" t="n">
        <v>115773</v>
      </c>
    </row>
    <row r="812">
      <c r="A812" s="176" t="n">
        <v>45839</v>
      </c>
      <c r="B812" s="104" t="inlineStr">
        <is>
          <t>2024/25</t>
        </is>
      </c>
      <c r="C812" s="104" t="inlineStr">
        <is>
          <t>HC-091</t>
        </is>
      </c>
      <c r="D812" s="104" t="inlineStr">
        <is>
          <t>Sud-Est</t>
        </is>
      </c>
      <c r="E812" s="156" t="n">
        <v>99976</v>
      </c>
    </row>
    <row r="813">
      <c r="A813" s="176" t="n">
        <v>45839</v>
      </c>
      <c r="B813" s="104" t="inlineStr">
        <is>
          <t>2024/25</t>
        </is>
      </c>
      <c r="C813" s="104" t="inlineStr">
        <is>
          <t>HC-092</t>
        </is>
      </c>
      <c r="D813" s="104" t="inlineStr">
        <is>
          <t>Sud-Ouest</t>
        </is>
      </c>
      <c r="E813" s="156" t="n">
        <v>103585</v>
      </c>
    </row>
    <row r="814">
      <c r="A814" s="176" t="n">
        <v>45839</v>
      </c>
      <c r="B814" s="104" t="inlineStr">
        <is>
          <t>2024/25</t>
        </is>
      </c>
      <c r="C814" s="104" t="inlineStr">
        <is>
          <t>HC-093</t>
        </is>
      </c>
      <c r="D814" s="104" t="inlineStr">
        <is>
          <t>Île-de-France</t>
        </is>
      </c>
      <c r="E814" s="156" t="n">
        <v>197106</v>
      </c>
    </row>
    <row r="815">
      <c r="A815" s="176" t="n">
        <v>45839</v>
      </c>
      <c r="B815" s="104" t="inlineStr">
        <is>
          <t>2024/25</t>
        </is>
      </c>
      <c r="C815" s="104" t="inlineStr">
        <is>
          <t>HC-094</t>
        </is>
      </c>
      <c r="D815" s="104" t="inlineStr">
        <is>
          <t>Nord-Ouest</t>
        </is>
      </c>
      <c r="E815" s="156" t="n">
        <v>94391</v>
      </c>
    </row>
    <row r="816">
      <c r="A816" s="176" t="n">
        <v>45839</v>
      </c>
      <c r="B816" s="104" t="inlineStr">
        <is>
          <t>2024/25</t>
        </is>
      </c>
      <c r="C816" s="104" t="inlineStr">
        <is>
          <t>HC-095</t>
        </is>
      </c>
      <c r="D816" s="104" t="inlineStr">
        <is>
          <t>Sud-Est</t>
        </is>
      </c>
      <c r="E816" s="156" t="n">
        <v>99753</v>
      </c>
    </row>
    <row r="817">
      <c r="A817" s="176" t="n">
        <v>45839</v>
      </c>
      <c r="B817" s="104" t="inlineStr">
        <is>
          <t>2024/25</t>
        </is>
      </c>
      <c r="C817" s="104" t="inlineStr">
        <is>
          <t>HC-096</t>
        </is>
      </c>
      <c r="D817" s="104" t="inlineStr">
        <is>
          <t>Sud-Ouest</t>
        </is>
      </c>
      <c r="E817" s="156" t="n">
        <v>101535</v>
      </c>
    </row>
    <row r="818">
      <c r="A818" s="176" t="n">
        <v>45839</v>
      </c>
      <c r="B818" s="104" t="inlineStr">
        <is>
          <t>2024/25</t>
        </is>
      </c>
      <c r="C818" s="104" t="inlineStr">
        <is>
          <t>HC-097</t>
        </is>
      </c>
      <c r="D818" s="104" t="inlineStr">
        <is>
          <t>Île-de-France</t>
        </is>
      </c>
      <c r="E818" s="156" t="n">
        <v>79331</v>
      </c>
    </row>
    <row r="819">
      <c r="A819" s="176" t="n">
        <v>45839</v>
      </c>
      <c r="B819" s="104" t="inlineStr">
        <is>
          <t>2024/25</t>
        </is>
      </c>
      <c r="C819" s="104" t="inlineStr">
        <is>
          <t>HC-098</t>
        </is>
      </c>
      <c r="D819" s="104" t="inlineStr">
        <is>
          <t>Nord-Ouest</t>
        </is>
      </c>
      <c r="E819" s="156" t="n">
        <v>102836</v>
      </c>
    </row>
    <row r="820">
      <c r="A820" s="176" t="n">
        <v>45839</v>
      </c>
      <c r="B820" s="104" t="inlineStr">
        <is>
          <t>2024/25</t>
        </is>
      </c>
      <c r="C820" s="104" t="inlineStr">
        <is>
          <t>HC-099</t>
        </is>
      </c>
      <c r="D820" s="104" t="inlineStr">
        <is>
          <t>Sud-Est</t>
        </is>
      </c>
      <c r="E820" s="156" t="n">
        <v>147774</v>
      </c>
    </row>
    <row r="821">
      <c r="A821" s="176" t="n">
        <v>45839</v>
      </c>
      <c r="B821" s="104" t="inlineStr">
        <is>
          <t>2024/25</t>
        </is>
      </c>
      <c r="C821" s="104" t="inlineStr">
        <is>
          <t>HC-100</t>
        </is>
      </c>
      <c r="D821" s="104" t="inlineStr">
        <is>
          <t>Sud-Ouest</t>
        </is>
      </c>
      <c r="E821" s="156" t="n">
        <v>86995</v>
      </c>
    </row>
    <row r="822">
      <c r="A822" s="176" t="n">
        <v>45839</v>
      </c>
      <c r="B822" s="104" t="inlineStr">
        <is>
          <t>2024/25</t>
        </is>
      </c>
      <c r="C822" s="104" t="inlineStr">
        <is>
          <t>HC-101</t>
        </is>
      </c>
      <c r="D822" s="104" t="inlineStr">
        <is>
          <t>Île-de-France</t>
        </is>
      </c>
      <c r="E822" s="156" t="n">
        <v>135286</v>
      </c>
    </row>
    <row r="823">
      <c r="A823" s="176" t="n">
        <v>45839</v>
      </c>
      <c r="B823" s="104" t="inlineStr">
        <is>
          <t>2024/25</t>
        </is>
      </c>
      <c r="C823" s="104" t="inlineStr">
        <is>
          <t>HC-102</t>
        </is>
      </c>
      <c r="D823" s="104" t="inlineStr">
        <is>
          <t>Nord-Ouest</t>
        </is>
      </c>
      <c r="E823" s="156" t="n">
        <v>132160</v>
      </c>
    </row>
    <row r="824">
      <c r="A824" s="176" t="n">
        <v>45839</v>
      </c>
      <c r="B824" s="104" t="inlineStr">
        <is>
          <t>2024/25</t>
        </is>
      </c>
      <c r="C824" s="104" t="inlineStr">
        <is>
          <t>HC-103</t>
        </is>
      </c>
      <c r="D824" s="104" t="inlineStr">
        <is>
          <t>Sud-Est</t>
        </is>
      </c>
      <c r="E824" s="156" t="n">
        <v>112179</v>
      </c>
    </row>
    <row r="825">
      <c r="A825" s="176" t="n">
        <v>45839</v>
      </c>
      <c r="B825" s="104" t="inlineStr">
        <is>
          <t>2024/25</t>
        </is>
      </c>
      <c r="C825" s="104" t="inlineStr">
        <is>
          <t>HC-104</t>
        </is>
      </c>
      <c r="D825" s="104" t="inlineStr">
        <is>
          <t>Sud-Ouest</t>
        </is>
      </c>
      <c r="E825" s="156" t="n">
        <v>102937</v>
      </c>
    </row>
    <row r="826">
      <c r="A826" s="176" t="n">
        <v>45839</v>
      </c>
      <c r="B826" s="104" t="inlineStr">
        <is>
          <t>2024/25</t>
        </is>
      </c>
      <c r="C826" s="104" t="inlineStr">
        <is>
          <t>HC-105</t>
        </is>
      </c>
      <c r="D826" s="104" t="inlineStr">
        <is>
          <t>Île-de-France</t>
        </is>
      </c>
      <c r="E826" s="156" t="n">
        <v>157821</v>
      </c>
    </row>
    <row r="827">
      <c r="A827" s="176" t="n">
        <v>45839</v>
      </c>
      <c r="B827" s="104" t="inlineStr">
        <is>
          <t>2024/25</t>
        </is>
      </c>
      <c r="C827" s="104" t="inlineStr">
        <is>
          <t>HC-106</t>
        </is>
      </c>
      <c r="D827" s="104" t="inlineStr">
        <is>
          <t>Nord-Ouest</t>
        </is>
      </c>
      <c r="E827" s="156" t="n">
        <v>123522</v>
      </c>
    </row>
    <row r="828">
      <c r="A828" s="176" t="n">
        <v>45839</v>
      </c>
      <c r="B828" s="104" t="inlineStr">
        <is>
          <t>2024/25</t>
        </is>
      </c>
      <c r="C828" s="104" t="inlineStr">
        <is>
          <t>HC-107</t>
        </is>
      </c>
      <c r="D828" s="104" t="inlineStr">
        <is>
          <t>Sud-Est</t>
        </is>
      </c>
      <c r="E828" s="156" t="n">
        <v>130869</v>
      </c>
    </row>
    <row r="829">
      <c r="A829" s="176" t="n">
        <v>45839</v>
      </c>
      <c r="B829" s="104" t="inlineStr">
        <is>
          <t>2024/25</t>
        </is>
      </c>
      <c r="C829" s="104" t="inlineStr">
        <is>
          <t>HC-108</t>
        </is>
      </c>
      <c r="D829" s="104" t="inlineStr">
        <is>
          <t>Sud-Ouest</t>
        </is>
      </c>
      <c r="E829" s="156" t="n">
        <v>118301</v>
      </c>
    </row>
    <row r="830">
      <c r="A830" s="176" t="n">
        <v>45839</v>
      </c>
      <c r="B830" s="104" t="inlineStr">
        <is>
          <t>2024/25</t>
        </is>
      </c>
      <c r="C830" s="104" t="inlineStr">
        <is>
          <t>HC-109</t>
        </is>
      </c>
      <c r="D830" s="104" t="inlineStr">
        <is>
          <t>Île-de-France</t>
        </is>
      </c>
      <c r="E830" s="156" t="n">
        <v>132078</v>
      </c>
    </row>
    <row r="831">
      <c r="A831" s="176" t="n">
        <v>45839</v>
      </c>
      <c r="B831" s="104" t="inlineStr">
        <is>
          <t>2024/25</t>
        </is>
      </c>
      <c r="C831" s="104" t="inlineStr">
        <is>
          <t>HC-110</t>
        </is>
      </c>
      <c r="D831" s="104" t="inlineStr">
        <is>
          <t>Nord-Ouest</t>
        </is>
      </c>
      <c r="E831" s="156" t="n">
        <v>70099</v>
      </c>
    </row>
    <row r="832">
      <c r="A832" s="176" t="n">
        <v>45839</v>
      </c>
      <c r="B832" s="104" t="inlineStr">
        <is>
          <t>2024/25</t>
        </is>
      </c>
      <c r="C832" s="104" t="inlineStr">
        <is>
          <t>HC-111</t>
        </is>
      </c>
      <c r="D832" s="104" t="inlineStr">
        <is>
          <t>Sud-Est</t>
        </is>
      </c>
      <c r="E832" s="156" t="n">
        <v>125748</v>
      </c>
    </row>
    <row r="833">
      <c r="A833" s="176" t="n">
        <v>45839</v>
      </c>
      <c r="B833" s="104" t="inlineStr">
        <is>
          <t>2024/25</t>
        </is>
      </c>
      <c r="C833" s="104" t="inlineStr">
        <is>
          <t>HC-112</t>
        </is>
      </c>
      <c r="D833" s="104" t="inlineStr">
        <is>
          <t>Sud-Ouest</t>
        </is>
      </c>
      <c r="E833" s="156" t="n">
        <v>84953</v>
      </c>
    </row>
    <row r="834">
      <c r="A834" s="176" t="n">
        <v>45839</v>
      </c>
      <c r="B834" s="104" t="inlineStr">
        <is>
          <t>2024/25</t>
        </is>
      </c>
      <c r="C834" s="104" t="inlineStr">
        <is>
          <t>HC-113</t>
        </is>
      </c>
      <c r="D834" s="104" t="inlineStr">
        <is>
          <t>Île-de-France</t>
        </is>
      </c>
      <c r="E834" s="156" t="n">
        <v>136443</v>
      </c>
    </row>
    <row r="835">
      <c r="A835" s="176" t="n">
        <v>45839</v>
      </c>
      <c r="B835" s="104" t="inlineStr">
        <is>
          <t>2024/25</t>
        </is>
      </c>
      <c r="C835" s="104" t="inlineStr">
        <is>
          <t>HC-114</t>
        </is>
      </c>
      <c r="D835" s="104" t="inlineStr">
        <is>
          <t>Nord-Ouest</t>
        </is>
      </c>
      <c r="E835" s="156" t="n">
        <v>84455</v>
      </c>
    </row>
    <row r="836">
      <c r="A836" s="176" t="n">
        <v>45839</v>
      </c>
      <c r="B836" s="104" t="inlineStr">
        <is>
          <t>2024/25</t>
        </is>
      </c>
      <c r="C836" s="104" t="inlineStr">
        <is>
          <t>HC-115</t>
        </is>
      </c>
      <c r="D836" s="104" t="inlineStr">
        <is>
          <t>Sud-Est</t>
        </is>
      </c>
      <c r="E836" s="156" t="n">
        <v>133112</v>
      </c>
    </row>
    <row r="837">
      <c r="A837" s="176" t="n">
        <v>45839</v>
      </c>
      <c r="B837" s="104" t="inlineStr">
        <is>
          <t>2024/25</t>
        </is>
      </c>
      <c r="C837" s="104" t="inlineStr">
        <is>
          <t>HC-116</t>
        </is>
      </c>
      <c r="D837" s="104" t="inlineStr">
        <is>
          <t>Sud-Ouest</t>
        </is>
      </c>
      <c r="E837" s="156" t="n">
        <v>105105</v>
      </c>
    </row>
    <row r="838">
      <c r="A838" s="176" t="n">
        <v>45839</v>
      </c>
      <c r="B838" s="104" t="inlineStr">
        <is>
          <t>2024/25</t>
        </is>
      </c>
      <c r="C838" s="104" t="inlineStr">
        <is>
          <t>HC-117</t>
        </is>
      </c>
      <c r="D838" s="104" t="inlineStr">
        <is>
          <t>Île-de-France</t>
        </is>
      </c>
      <c r="E838" s="156" t="n">
        <v>104900</v>
      </c>
    </row>
    <row r="839">
      <c r="A839" s="176" t="n">
        <v>45839</v>
      </c>
      <c r="B839" s="104" t="inlineStr">
        <is>
          <t>2024/25</t>
        </is>
      </c>
      <c r="C839" s="104" t="inlineStr">
        <is>
          <t>HC-118</t>
        </is>
      </c>
      <c r="D839" s="104" t="inlineStr">
        <is>
          <t>Nord-Ouest</t>
        </is>
      </c>
      <c r="E839" s="156" t="n">
        <v>121547</v>
      </c>
    </row>
    <row r="840">
      <c r="A840" s="176" t="n">
        <v>45839</v>
      </c>
      <c r="B840" s="104" t="inlineStr">
        <is>
          <t>2024/25</t>
        </is>
      </c>
      <c r="C840" s="104" t="inlineStr">
        <is>
          <t>HC-119</t>
        </is>
      </c>
      <c r="D840" s="104" t="inlineStr">
        <is>
          <t>Sud-Est</t>
        </is>
      </c>
      <c r="E840" s="156" t="n">
        <v>89478</v>
      </c>
    </row>
    <row r="841">
      <c r="A841" s="176" t="n">
        <v>45839</v>
      </c>
      <c r="B841" s="104" t="inlineStr">
        <is>
          <t>2024/25</t>
        </is>
      </c>
      <c r="C841" s="104" t="inlineStr">
        <is>
          <t>HC-120</t>
        </is>
      </c>
      <c r="D841" s="104" t="inlineStr">
        <is>
          <t>Sud-Ouest</t>
        </is>
      </c>
      <c r="E841" s="156" t="n">
        <v>96590</v>
      </c>
    </row>
    <row r="842">
      <c r="A842" s="176" t="n">
        <v>45870</v>
      </c>
      <c r="B842" s="104" t="inlineStr">
        <is>
          <t>2024/25</t>
        </is>
      </c>
      <c r="C842" s="104" t="inlineStr">
        <is>
          <t>HC-001</t>
        </is>
      </c>
      <c r="D842" s="104" t="inlineStr">
        <is>
          <t>Île-de-France</t>
        </is>
      </c>
      <c r="E842" s="156" t="n">
        <v>143631</v>
      </c>
    </row>
    <row r="843">
      <c r="A843" s="176" t="n">
        <v>45870</v>
      </c>
      <c r="B843" s="104" t="inlineStr">
        <is>
          <t>2024/25</t>
        </is>
      </c>
      <c r="C843" s="104" t="inlineStr">
        <is>
          <t>HC-002</t>
        </is>
      </c>
      <c r="D843" s="104" t="inlineStr">
        <is>
          <t>Nord-Ouest</t>
        </is>
      </c>
      <c r="E843" s="156" t="n">
        <v>89125</v>
      </c>
    </row>
    <row r="844">
      <c r="A844" s="176" t="n">
        <v>45870</v>
      </c>
      <c r="B844" s="104" t="inlineStr">
        <is>
          <t>2024/25</t>
        </is>
      </c>
      <c r="C844" s="104" t="inlineStr">
        <is>
          <t>HC-003</t>
        </is>
      </c>
      <c r="D844" s="104" t="inlineStr">
        <is>
          <t>Sud-Est</t>
        </is>
      </c>
      <c r="E844" s="156" t="n">
        <v>96047</v>
      </c>
    </row>
    <row r="845">
      <c r="A845" s="176" t="n">
        <v>45870</v>
      </c>
      <c r="B845" s="104" t="inlineStr">
        <is>
          <t>2024/25</t>
        </is>
      </c>
      <c r="C845" s="104" t="inlineStr">
        <is>
          <t>HC-004</t>
        </is>
      </c>
      <c r="D845" s="104" t="inlineStr">
        <is>
          <t>Sud-Ouest</t>
        </is>
      </c>
      <c r="E845" s="156" t="n">
        <v>96763</v>
      </c>
    </row>
    <row r="846">
      <c r="A846" s="176" t="n">
        <v>45870</v>
      </c>
      <c r="B846" s="104" t="inlineStr">
        <is>
          <t>2024/25</t>
        </is>
      </c>
      <c r="C846" s="104" t="inlineStr">
        <is>
          <t>HC-005</t>
        </is>
      </c>
      <c r="D846" s="104" t="inlineStr">
        <is>
          <t>Île-de-France</t>
        </is>
      </c>
      <c r="E846" s="156" t="n">
        <v>131009</v>
      </c>
    </row>
    <row r="847">
      <c r="A847" s="176" t="n">
        <v>45870</v>
      </c>
      <c r="B847" s="104" t="inlineStr">
        <is>
          <t>2024/25</t>
        </is>
      </c>
      <c r="C847" s="104" t="inlineStr">
        <is>
          <t>HC-006</t>
        </is>
      </c>
      <c r="D847" s="104" t="inlineStr">
        <is>
          <t>Nord-Ouest</t>
        </is>
      </c>
      <c r="E847" s="156" t="n">
        <v>83376</v>
      </c>
    </row>
    <row r="848">
      <c r="A848" s="176" t="n">
        <v>45870</v>
      </c>
      <c r="B848" s="104" t="inlineStr">
        <is>
          <t>2024/25</t>
        </is>
      </c>
      <c r="C848" s="104" t="inlineStr">
        <is>
          <t>HC-007</t>
        </is>
      </c>
      <c r="D848" s="104" t="inlineStr">
        <is>
          <t>Sud-Est</t>
        </is>
      </c>
      <c r="E848" s="156" t="n">
        <v>83913</v>
      </c>
    </row>
    <row r="849">
      <c r="A849" s="176" t="n">
        <v>45870</v>
      </c>
      <c r="B849" s="104" t="inlineStr">
        <is>
          <t>2024/25</t>
        </is>
      </c>
      <c r="C849" s="104" t="inlineStr">
        <is>
          <t>HC-008</t>
        </is>
      </c>
      <c r="D849" s="104" t="inlineStr">
        <is>
          <t>Sud-Ouest</t>
        </is>
      </c>
      <c r="E849" s="156" t="n">
        <v>116694</v>
      </c>
    </row>
    <row r="850">
      <c r="A850" s="176" t="n">
        <v>45870</v>
      </c>
      <c r="B850" s="104" t="inlineStr">
        <is>
          <t>2024/25</t>
        </is>
      </c>
      <c r="C850" s="104" t="inlineStr">
        <is>
          <t>HC-009</t>
        </is>
      </c>
      <c r="D850" s="104" t="inlineStr">
        <is>
          <t>Île-de-France</t>
        </is>
      </c>
      <c r="E850" s="156" t="n">
        <v>137367</v>
      </c>
    </row>
    <row r="851">
      <c r="A851" s="176" t="n">
        <v>45870</v>
      </c>
      <c r="B851" s="104" t="inlineStr">
        <is>
          <t>2024/25</t>
        </is>
      </c>
      <c r="C851" s="104" t="inlineStr">
        <is>
          <t>HC-010</t>
        </is>
      </c>
      <c r="D851" s="104" t="inlineStr">
        <is>
          <t>Nord-Ouest</t>
        </is>
      </c>
      <c r="E851" s="156" t="n">
        <v>156719</v>
      </c>
    </row>
    <row r="852">
      <c r="A852" s="176" t="n">
        <v>45870</v>
      </c>
      <c r="B852" s="104" t="inlineStr">
        <is>
          <t>2024/25</t>
        </is>
      </c>
      <c r="C852" s="104" t="inlineStr">
        <is>
          <t>HC-011</t>
        </is>
      </c>
      <c r="D852" s="104" t="inlineStr">
        <is>
          <t>Sud-Est</t>
        </is>
      </c>
      <c r="E852" s="156" t="n">
        <v>135954</v>
      </c>
    </row>
    <row r="853">
      <c r="A853" s="176" t="n">
        <v>45870</v>
      </c>
      <c r="B853" s="104" t="inlineStr">
        <is>
          <t>2024/25</t>
        </is>
      </c>
      <c r="C853" s="104" t="inlineStr">
        <is>
          <t>HC-012</t>
        </is>
      </c>
      <c r="D853" s="104" t="inlineStr">
        <is>
          <t>Sud-Ouest</t>
        </is>
      </c>
      <c r="E853" s="156" t="n">
        <v>73277</v>
      </c>
    </row>
    <row r="854">
      <c r="A854" s="176" t="n">
        <v>45870</v>
      </c>
      <c r="B854" s="104" t="inlineStr">
        <is>
          <t>2024/25</t>
        </is>
      </c>
      <c r="C854" s="104" t="inlineStr">
        <is>
          <t>HC-013</t>
        </is>
      </c>
      <c r="D854" s="104" t="inlineStr">
        <is>
          <t>Île-de-France</t>
        </is>
      </c>
      <c r="E854" s="156" t="n">
        <v>101048</v>
      </c>
    </row>
    <row r="855">
      <c r="A855" s="176" t="n">
        <v>45870</v>
      </c>
      <c r="B855" s="104" t="inlineStr">
        <is>
          <t>2024/25</t>
        </is>
      </c>
      <c r="C855" s="104" t="inlineStr">
        <is>
          <t>HC-014</t>
        </is>
      </c>
      <c r="D855" s="104" t="inlineStr">
        <is>
          <t>Nord-Ouest</t>
        </is>
      </c>
      <c r="E855" s="156" t="n">
        <v>97431</v>
      </c>
    </row>
    <row r="856">
      <c r="A856" s="176" t="n">
        <v>45870</v>
      </c>
      <c r="B856" s="104" t="inlineStr">
        <is>
          <t>2024/25</t>
        </is>
      </c>
      <c r="C856" s="104" t="inlineStr">
        <is>
          <t>HC-015</t>
        </is>
      </c>
      <c r="D856" s="104" t="inlineStr">
        <is>
          <t>Sud-Est</t>
        </is>
      </c>
      <c r="E856" s="156" t="n">
        <v>89165</v>
      </c>
    </row>
    <row r="857">
      <c r="A857" s="176" t="n">
        <v>45870</v>
      </c>
      <c r="B857" s="104" t="inlineStr">
        <is>
          <t>2024/25</t>
        </is>
      </c>
      <c r="C857" s="104" t="inlineStr">
        <is>
          <t>HC-016</t>
        </is>
      </c>
      <c r="D857" s="104" t="inlineStr">
        <is>
          <t>Sud-Ouest</t>
        </is>
      </c>
      <c r="E857" s="156" t="n">
        <v>108815</v>
      </c>
    </row>
    <row r="858">
      <c r="A858" s="176" t="n">
        <v>45870</v>
      </c>
      <c r="B858" s="104" t="inlineStr">
        <is>
          <t>2024/25</t>
        </is>
      </c>
      <c r="C858" s="104" t="inlineStr">
        <is>
          <t>HC-017</t>
        </is>
      </c>
      <c r="D858" s="104" t="inlineStr">
        <is>
          <t>Île-de-France</t>
        </is>
      </c>
      <c r="E858" s="156" t="n">
        <v>96403</v>
      </c>
    </row>
    <row r="859">
      <c r="A859" s="176" t="n">
        <v>45870</v>
      </c>
      <c r="B859" s="104" t="inlineStr">
        <is>
          <t>2024/25</t>
        </is>
      </c>
      <c r="C859" s="104" t="inlineStr">
        <is>
          <t>HC-018</t>
        </is>
      </c>
      <c r="D859" s="104" t="inlineStr">
        <is>
          <t>Nord-Ouest</t>
        </is>
      </c>
      <c r="E859" s="156" t="n">
        <v>66850</v>
      </c>
    </row>
    <row r="860">
      <c r="A860" s="176" t="n">
        <v>45870</v>
      </c>
      <c r="B860" s="104" t="inlineStr">
        <is>
          <t>2024/25</t>
        </is>
      </c>
      <c r="C860" s="104" t="inlineStr">
        <is>
          <t>HC-019</t>
        </is>
      </c>
      <c r="D860" s="104" t="inlineStr">
        <is>
          <t>Sud-Est</t>
        </is>
      </c>
      <c r="E860" s="156" t="n">
        <v>83388</v>
      </c>
    </row>
    <row r="861">
      <c r="A861" s="176" t="n">
        <v>45870</v>
      </c>
      <c r="B861" s="104" t="inlineStr">
        <is>
          <t>2024/25</t>
        </is>
      </c>
      <c r="C861" s="104" t="inlineStr">
        <is>
          <t>HC-020</t>
        </is>
      </c>
      <c r="D861" s="104" t="inlineStr">
        <is>
          <t>Sud-Ouest</t>
        </is>
      </c>
      <c r="E861" s="156" t="n">
        <v>87977</v>
      </c>
    </row>
    <row r="862">
      <c r="A862" s="176" t="n">
        <v>45870</v>
      </c>
      <c r="B862" s="104" t="inlineStr">
        <is>
          <t>2024/25</t>
        </is>
      </c>
      <c r="C862" s="104" t="inlineStr">
        <is>
          <t>HC-021</t>
        </is>
      </c>
      <c r="D862" s="104" t="inlineStr">
        <is>
          <t>Île-de-France</t>
        </is>
      </c>
      <c r="E862" s="156" t="n">
        <v>95538</v>
      </c>
    </row>
    <row r="863">
      <c r="A863" s="176" t="n">
        <v>45870</v>
      </c>
      <c r="B863" s="104" t="inlineStr">
        <is>
          <t>2024/25</t>
        </is>
      </c>
      <c r="C863" s="104" t="inlineStr">
        <is>
          <t>HC-022</t>
        </is>
      </c>
      <c r="D863" s="104" t="inlineStr">
        <is>
          <t>Nord-Ouest</t>
        </is>
      </c>
      <c r="E863" s="156" t="n">
        <v>91036</v>
      </c>
    </row>
    <row r="864">
      <c r="A864" s="176" t="n">
        <v>45870</v>
      </c>
      <c r="B864" s="104" t="inlineStr">
        <is>
          <t>2024/25</t>
        </is>
      </c>
      <c r="C864" s="104" t="inlineStr">
        <is>
          <t>HC-023</t>
        </is>
      </c>
      <c r="D864" s="104" t="inlineStr">
        <is>
          <t>Sud-Est</t>
        </is>
      </c>
      <c r="E864" s="156" t="n">
        <v>93289</v>
      </c>
    </row>
    <row r="865">
      <c r="A865" s="176" t="n">
        <v>45870</v>
      </c>
      <c r="B865" s="104" t="inlineStr">
        <is>
          <t>2024/25</t>
        </is>
      </c>
      <c r="C865" s="104" t="inlineStr">
        <is>
          <t>HC-024</t>
        </is>
      </c>
      <c r="D865" s="104" t="inlineStr">
        <is>
          <t>Sud-Ouest</t>
        </is>
      </c>
      <c r="E865" s="156" t="n">
        <v>121924</v>
      </c>
    </row>
    <row r="866">
      <c r="A866" s="176" t="n">
        <v>45870</v>
      </c>
      <c r="B866" s="104" t="inlineStr">
        <is>
          <t>2024/25</t>
        </is>
      </c>
      <c r="C866" s="104" t="inlineStr">
        <is>
          <t>HC-025</t>
        </is>
      </c>
      <c r="D866" s="104" t="inlineStr">
        <is>
          <t>Île-de-France</t>
        </is>
      </c>
      <c r="E866" s="156" t="n">
        <v>137154</v>
      </c>
    </row>
    <row r="867">
      <c r="A867" s="176" t="n">
        <v>45870</v>
      </c>
      <c r="B867" s="104" t="inlineStr">
        <is>
          <t>2024/25</t>
        </is>
      </c>
      <c r="C867" s="104" t="inlineStr">
        <is>
          <t>HC-026</t>
        </is>
      </c>
      <c r="D867" s="104" t="inlineStr">
        <is>
          <t>Nord-Ouest</t>
        </is>
      </c>
      <c r="E867" s="156" t="n">
        <v>91166</v>
      </c>
    </row>
    <row r="868">
      <c r="A868" s="176" t="n">
        <v>45870</v>
      </c>
      <c r="B868" s="104" t="inlineStr">
        <is>
          <t>2024/25</t>
        </is>
      </c>
      <c r="C868" s="104" t="inlineStr">
        <is>
          <t>HC-027</t>
        </is>
      </c>
      <c r="D868" s="104" t="inlineStr">
        <is>
          <t>Sud-Est</t>
        </is>
      </c>
      <c r="E868" s="156" t="n">
        <v>113197</v>
      </c>
    </row>
    <row r="869">
      <c r="A869" s="176" t="n">
        <v>45870</v>
      </c>
      <c r="B869" s="104" t="inlineStr">
        <is>
          <t>2024/25</t>
        </is>
      </c>
      <c r="C869" s="104" t="inlineStr">
        <is>
          <t>HC-028</t>
        </is>
      </c>
      <c r="D869" s="104" t="inlineStr">
        <is>
          <t>Sud-Ouest</t>
        </is>
      </c>
      <c r="E869" s="156" t="n">
        <v>79981</v>
      </c>
    </row>
    <row r="870">
      <c r="A870" s="176" t="n">
        <v>45870</v>
      </c>
      <c r="B870" s="104" t="inlineStr">
        <is>
          <t>2024/25</t>
        </is>
      </c>
      <c r="C870" s="104" t="inlineStr">
        <is>
          <t>HC-029</t>
        </is>
      </c>
      <c r="D870" s="104" t="inlineStr">
        <is>
          <t>Île-de-France</t>
        </is>
      </c>
      <c r="E870" s="156" t="n">
        <v>174751</v>
      </c>
    </row>
    <row r="871">
      <c r="A871" s="176" t="n">
        <v>45870</v>
      </c>
      <c r="B871" s="104" t="inlineStr">
        <is>
          <t>2024/25</t>
        </is>
      </c>
      <c r="C871" s="104" t="inlineStr">
        <is>
          <t>HC-030</t>
        </is>
      </c>
      <c r="D871" s="104" t="inlineStr">
        <is>
          <t>Nord-Ouest</t>
        </is>
      </c>
      <c r="E871" s="156" t="n">
        <v>105135</v>
      </c>
    </row>
    <row r="872">
      <c r="A872" s="176" t="n">
        <v>45870</v>
      </c>
      <c r="B872" s="104" t="inlineStr">
        <is>
          <t>2024/25</t>
        </is>
      </c>
      <c r="C872" s="104" t="inlineStr">
        <is>
          <t>HC-031</t>
        </is>
      </c>
      <c r="D872" s="104" t="inlineStr">
        <is>
          <t>Sud-Est</t>
        </is>
      </c>
      <c r="E872" s="156" t="n">
        <v>107426</v>
      </c>
    </row>
    <row r="873">
      <c r="A873" s="176" t="n">
        <v>45870</v>
      </c>
      <c r="B873" s="104" t="inlineStr">
        <is>
          <t>2024/25</t>
        </is>
      </c>
      <c r="C873" s="104" t="inlineStr">
        <is>
          <t>HC-032</t>
        </is>
      </c>
      <c r="D873" s="104" t="inlineStr">
        <is>
          <t>Sud-Ouest</t>
        </is>
      </c>
      <c r="E873" s="156" t="n">
        <v>105281</v>
      </c>
    </row>
    <row r="874">
      <c r="A874" s="176" t="n">
        <v>45870</v>
      </c>
      <c r="B874" s="104" t="inlineStr">
        <is>
          <t>2024/25</t>
        </is>
      </c>
      <c r="C874" s="104" t="inlineStr">
        <is>
          <t>HC-033</t>
        </is>
      </c>
      <c r="D874" s="104" t="inlineStr">
        <is>
          <t>Île-de-France</t>
        </is>
      </c>
      <c r="E874" s="156" t="n">
        <v>152701</v>
      </c>
    </row>
    <row r="875">
      <c r="A875" s="176" t="n">
        <v>45870</v>
      </c>
      <c r="B875" s="104" t="inlineStr">
        <is>
          <t>2024/25</t>
        </is>
      </c>
      <c r="C875" s="104" t="inlineStr">
        <is>
          <t>HC-034</t>
        </is>
      </c>
      <c r="D875" s="104" t="inlineStr">
        <is>
          <t>Nord-Ouest</t>
        </is>
      </c>
      <c r="E875" s="156" t="n">
        <v>125332</v>
      </c>
    </row>
    <row r="876">
      <c r="A876" s="176" t="n">
        <v>45870</v>
      </c>
      <c r="B876" s="104" t="inlineStr">
        <is>
          <t>2024/25</t>
        </is>
      </c>
      <c r="C876" s="104" t="inlineStr">
        <is>
          <t>HC-035</t>
        </is>
      </c>
      <c r="D876" s="104" t="inlineStr">
        <is>
          <t>Sud-Est</t>
        </is>
      </c>
      <c r="E876" s="156" t="n">
        <v>120229</v>
      </c>
    </row>
    <row r="877">
      <c r="A877" s="176" t="n">
        <v>45870</v>
      </c>
      <c r="B877" s="104" t="inlineStr">
        <is>
          <t>2024/25</t>
        </is>
      </c>
      <c r="C877" s="104" t="inlineStr">
        <is>
          <t>HC-036</t>
        </is>
      </c>
      <c r="D877" s="104" t="inlineStr">
        <is>
          <t>Sud-Ouest</t>
        </is>
      </c>
      <c r="E877" s="156" t="n">
        <v>117869</v>
      </c>
    </row>
    <row r="878">
      <c r="A878" s="176" t="n">
        <v>45870</v>
      </c>
      <c r="B878" s="104" t="inlineStr">
        <is>
          <t>2024/25</t>
        </is>
      </c>
      <c r="C878" s="104" t="inlineStr">
        <is>
          <t>HC-037</t>
        </is>
      </c>
      <c r="D878" s="104" t="inlineStr">
        <is>
          <t>Île-de-France</t>
        </is>
      </c>
      <c r="E878" s="156" t="n">
        <v>118264</v>
      </c>
    </row>
    <row r="879">
      <c r="A879" s="176" t="n">
        <v>45870</v>
      </c>
      <c r="B879" s="104" t="inlineStr">
        <is>
          <t>2024/25</t>
        </is>
      </c>
      <c r="C879" s="104" t="inlineStr">
        <is>
          <t>HC-038</t>
        </is>
      </c>
      <c r="D879" s="104" t="inlineStr">
        <is>
          <t>Nord-Ouest</t>
        </is>
      </c>
      <c r="E879" s="156" t="n">
        <v>94769</v>
      </c>
    </row>
    <row r="880">
      <c r="A880" s="176" t="n">
        <v>45870</v>
      </c>
      <c r="B880" s="104" t="inlineStr">
        <is>
          <t>2024/25</t>
        </is>
      </c>
      <c r="C880" s="104" t="inlineStr">
        <is>
          <t>HC-039</t>
        </is>
      </c>
      <c r="D880" s="104" t="inlineStr">
        <is>
          <t>Sud-Est</t>
        </is>
      </c>
      <c r="E880" s="156" t="n">
        <v>119858</v>
      </c>
    </row>
    <row r="881">
      <c r="A881" s="176" t="n">
        <v>45870</v>
      </c>
      <c r="B881" s="104" t="inlineStr">
        <is>
          <t>2024/25</t>
        </is>
      </c>
      <c r="C881" s="104" t="inlineStr">
        <is>
          <t>HC-040</t>
        </is>
      </c>
      <c r="D881" s="104" t="inlineStr">
        <is>
          <t>Sud-Ouest</t>
        </is>
      </c>
      <c r="E881" s="156" t="n">
        <v>104966</v>
      </c>
    </row>
    <row r="882">
      <c r="A882" s="176" t="n">
        <v>45870</v>
      </c>
      <c r="B882" s="104" t="inlineStr">
        <is>
          <t>2024/25</t>
        </is>
      </c>
      <c r="C882" s="104" t="inlineStr">
        <is>
          <t>HC-041</t>
        </is>
      </c>
      <c r="D882" s="104" t="inlineStr">
        <is>
          <t>Île-de-France</t>
        </is>
      </c>
      <c r="E882" s="156" t="n">
        <v>138168</v>
      </c>
    </row>
    <row r="883">
      <c r="A883" s="176" t="n">
        <v>45870</v>
      </c>
      <c r="B883" s="104" t="inlineStr">
        <is>
          <t>2024/25</t>
        </is>
      </c>
      <c r="C883" s="104" t="inlineStr">
        <is>
          <t>HC-042</t>
        </is>
      </c>
      <c r="D883" s="104" t="inlineStr">
        <is>
          <t>Nord-Ouest</t>
        </is>
      </c>
      <c r="E883" s="156" t="n">
        <v>97066</v>
      </c>
    </row>
    <row r="884">
      <c r="A884" s="176" t="n">
        <v>45870</v>
      </c>
      <c r="B884" s="104" t="inlineStr">
        <is>
          <t>2024/25</t>
        </is>
      </c>
      <c r="C884" s="104" t="inlineStr">
        <is>
          <t>HC-043</t>
        </is>
      </c>
      <c r="D884" s="104" t="inlineStr">
        <is>
          <t>Sud-Est</t>
        </is>
      </c>
      <c r="E884" s="156" t="n">
        <v>122589</v>
      </c>
    </row>
    <row r="885">
      <c r="A885" s="176" t="n">
        <v>45870</v>
      </c>
      <c r="B885" s="104" t="inlineStr">
        <is>
          <t>2024/25</t>
        </is>
      </c>
      <c r="C885" s="104" t="inlineStr">
        <is>
          <t>HC-044</t>
        </is>
      </c>
      <c r="D885" s="104" t="inlineStr">
        <is>
          <t>Sud-Ouest</t>
        </is>
      </c>
      <c r="E885" s="156" t="n">
        <v>86312</v>
      </c>
    </row>
    <row r="886">
      <c r="A886" s="176" t="n">
        <v>45870</v>
      </c>
      <c r="B886" s="104" t="inlineStr">
        <is>
          <t>2024/25</t>
        </is>
      </c>
      <c r="C886" s="104" t="inlineStr">
        <is>
          <t>HC-045</t>
        </is>
      </c>
      <c r="D886" s="104" t="inlineStr">
        <is>
          <t>Île-de-France</t>
        </is>
      </c>
      <c r="E886" s="156" t="n">
        <v>157683</v>
      </c>
    </row>
    <row r="887">
      <c r="A887" s="176" t="n">
        <v>45870</v>
      </c>
      <c r="B887" s="104" t="inlineStr">
        <is>
          <t>2024/25</t>
        </is>
      </c>
      <c r="C887" s="104" t="inlineStr">
        <is>
          <t>HC-046</t>
        </is>
      </c>
      <c r="D887" s="104" t="inlineStr">
        <is>
          <t>Nord-Ouest</t>
        </is>
      </c>
      <c r="E887" s="156" t="n">
        <v>67091</v>
      </c>
    </row>
    <row r="888">
      <c r="A888" s="176" t="n">
        <v>45870</v>
      </c>
      <c r="B888" s="104" t="inlineStr">
        <is>
          <t>2024/25</t>
        </is>
      </c>
      <c r="C888" s="104" t="inlineStr">
        <is>
          <t>HC-047</t>
        </is>
      </c>
      <c r="D888" s="104" t="inlineStr">
        <is>
          <t>Sud-Est</t>
        </is>
      </c>
      <c r="E888" s="156" t="n">
        <v>129243</v>
      </c>
    </row>
    <row r="889">
      <c r="A889" s="176" t="n">
        <v>45870</v>
      </c>
      <c r="B889" s="104" t="inlineStr">
        <is>
          <t>2024/25</t>
        </is>
      </c>
      <c r="C889" s="104" t="inlineStr">
        <is>
          <t>HC-048</t>
        </is>
      </c>
      <c r="D889" s="104" t="inlineStr">
        <is>
          <t>Sud-Ouest</t>
        </is>
      </c>
      <c r="E889" s="156" t="n">
        <v>131434</v>
      </c>
    </row>
    <row r="890">
      <c r="A890" s="176" t="n">
        <v>45870</v>
      </c>
      <c r="B890" s="104" t="inlineStr">
        <is>
          <t>2024/25</t>
        </is>
      </c>
      <c r="C890" s="104" t="inlineStr">
        <is>
          <t>HC-049</t>
        </is>
      </c>
      <c r="D890" s="104" t="inlineStr">
        <is>
          <t>Île-de-France</t>
        </is>
      </c>
      <c r="E890" s="156" t="n">
        <v>115100</v>
      </c>
    </row>
    <row r="891">
      <c r="A891" s="176" t="n">
        <v>45870</v>
      </c>
      <c r="B891" s="104" t="inlineStr">
        <is>
          <t>2024/25</t>
        </is>
      </c>
      <c r="C891" s="104" t="inlineStr">
        <is>
          <t>HC-050</t>
        </is>
      </c>
      <c r="D891" s="104" t="inlineStr">
        <is>
          <t>Nord-Ouest</t>
        </is>
      </c>
      <c r="E891" s="156" t="n">
        <v>117774</v>
      </c>
    </row>
    <row r="892">
      <c r="A892" s="176" t="n">
        <v>45870</v>
      </c>
      <c r="B892" s="104" t="inlineStr">
        <is>
          <t>2024/25</t>
        </is>
      </c>
      <c r="C892" s="104" t="inlineStr">
        <is>
          <t>HC-051</t>
        </is>
      </c>
      <c r="D892" s="104" t="inlineStr">
        <is>
          <t>Sud-Est</t>
        </is>
      </c>
      <c r="E892" s="156" t="n">
        <v>83631</v>
      </c>
    </row>
    <row r="893">
      <c r="A893" s="176" t="n">
        <v>45870</v>
      </c>
      <c r="B893" s="104" t="inlineStr">
        <is>
          <t>2024/25</t>
        </is>
      </c>
      <c r="C893" s="104" t="inlineStr">
        <is>
          <t>HC-052</t>
        </is>
      </c>
      <c r="D893" s="104" t="inlineStr">
        <is>
          <t>Sud-Ouest</t>
        </is>
      </c>
      <c r="E893" s="156" t="n">
        <v>100434</v>
      </c>
    </row>
    <row r="894">
      <c r="A894" s="176" t="n">
        <v>45870</v>
      </c>
      <c r="B894" s="104" t="inlineStr">
        <is>
          <t>2024/25</t>
        </is>
      </c>
      <c r="C894" s="104" t="inlineStr">
        <is>
          <t>HC-053</t>
        </is>
      </c>
      <c r="D894" s="104" t="inlineStr">
        <is>
          <t>Île-de-France</t>
        </is>
      </c>
      <c r="E894" s="156" t="n">
        <v>113594</v>
      </c>
    </row>
    <row r="895">
      <c r="A895" s="176" t="n">
        <v>45870</v>
      </c>
      <c r="B895" s="104" t="inlineStr">
        <is>
          <t>2024/25</t>
        </is>
      </c>
      <c r="C895" s="104" t="inlineStr">
        <is>
          <t>HC-054</t>
        </is>
      </c>
      <c r="D895" s="104" t="inlineStr">
        <is>
          <t>Nord-Ouest</t>
        </is>
      </c>
      <c r="E895" s="156" t="n">
        <v>100915</v>
      </c>
    </row>
    <row r="896">
      <c r="A896" s="176" t="n">
        <v>45870</v>
      </c>
      <c r="B896" s="104" t="inlineStr">
        <is>
          <t>2024/25</t>
        </is>
      </c>
      <c r="C896" s="104" t="inlineStr">
        <is>
          <t>HC-055</t>
        </is>
      </c>
      <c r="D896" s="104" t="inlineStr">
        <is>
          <t>Sud-Est</t>
        </is>
      </c>
      <c r="E896" s="156" t="n">
        <v>157355</v>
      </c>
    </row>
    <row r="897">
      <c r="A897" s="176" t="n">
        <v>45870</v>
      </c>
      <c r="B897" s="104" t="inlineStr">
        <is>
          <t>2024/25</t>
        </is>
      </c>
      <c r="C897" s="104" t="inlineStr">
        <is>
          <t>HC-056</t>
        </is>
      </c>
      <c r="D897" s="104" t="inlineStr">
        <is>
          <t>Sud-Ouest</t>
        </is>
      </c>
      <c r="E897" s="156" t="n">
        <v>136120</v>
      </c>
    </row>
    <row r="898">
      <c r="A898" s="176" t="n">
        <v>45870</v>
      </c>
      <c r="B898" s="104" t="inlineStr">
        <is>
          <t>2024/25</t>
        </is>
      </c>
      <c r="C898" s="104" t="inlineStr">
        <is>
          <t>HC-057</t>
        </is>
      </c>
      <c r="D898" s="104" t="inlineStr">
        <is>
          <t>Île-de-France</t>
        </is>
      </c>
      <c r="E898" s="156" t="n">
        <v>133319</v>
      </c>
    </row>
    <row r="899">
      <c r="A899" s="176" t="n">
        <v>45870</v>
      </c>
      <c r="B899" s="104" t="inlineStr">
        <is>
          <t>2024/25</t>
        </is>
      </c>
      <c r="C899" s="104" t="inlineStr">
        <is>
          <t>HC-058</t>
        </is>
      </c>
      <c r="D899" s="104" t="inlineStr">
        <is>
          <t>Nord-Ouest</t>
        </is>
      </c>
      <c r="E899" s="156" t="n">
        <v>77584</v>
      </c>
    </row>
    <row r="900">
      <c r="A900" s="176" t="n">
        <v>45870</v>
      </c>
      <c r="B900" s="104" t="inlineStr">
        <is>
          <t>2024/25</t>
        </is>
      </c>
      <c r="C900" s="104" t="inlineStr">
        <is>
          <t>HC-059</t>
        </is>
      </c>
      <c r="D900" s="104" t="inlineStr">
        <is>
          <t>Sud-Est</t>
        </is>
      </c>
      <c r="E900" s="156" t="n">
        <v>129926</v>
      </c>
    </row>
    <row r="901">
      <c r="A901" s="176" t="n">
        <v>45870</v>
      </c>
      <c r="B901" s="104" t="inlineStr">
        <is>
          <t>2024/25</t>
        </is>
      </c>
      <c r="C901" s="104" t="inlineStr">
        <is>
          <t>HC-060</t>
        </is>
      </c>
      <c r="D901" s="104" t="inlineStr">
        <is>
          <t>Sud-Ouest</t>
        </is>
      </c>
      <c r="E901" s="156" t="n">
        <v>94384</v>
      </c>
    </row>
    <row r="902">
      <c r="A902" s="176" t="n">
        <v>45870</v>
      </c>
      <c r="B902" s="104" t="inlineStr">
        <is>
          <t>2024/25</t>
        </is>
      </c>
      <c r="C902" s="104" t="inlineStr">
        <is>
          <t>HC-061</t>
        </is>
      </c>
      <c r="D902" s="104" t="inlineStr">
        <is>
          <t>Île-de-France</t>
        </is>
      </c>
      <c r="E902" s="156" t="n">
        <v>111261</v>
      </c>
    </row>
    <row r="903">
      <c r="A903" s="176" t="n">
        <v>45870</v>
      </c>
      <c r="B903" s="104" t="inlineStr">
        <is>
          <t>2024/25</t>
        </is>
      </c>
      <c r="C903" s="104" t="inlineStr">
        <is>
          <t>HC-062</t>
        </is>
      </c>
      <c r="D903" s="104" t="inlineStr">
        <is>
          <t>Nord-Ouest</t>
        </is>
      </c>
      <c r="E903" s="156" t="n">
        <v>77206</v>
      </c>
    </row>
    <row r="904">
      <c r="A904" s="176" t="n">
        <v>45870</v>
      </c>
      <c r="B904" s="104" t="inlineStr">
        <is>
          <t>2024/25</t>
        </is>
      </c>
      <c r="C904" s="104" t="inlineStr">
        <is>
          <t>HC-063</t>
        </is>
      </c>
      <c r="D904" s="104" t="inlineStr">
        <is>
          <t>Sud-Est</t>
        </is>
      </c>
      <c r="E904" s="156" t="n">
        <v>91584</v>
      </c>
    </row>
    <row r="905">
      <c r="A905" s="176" t="n">
        <v>45870</v>
      </c>
      <c r="B905" s="104" t="inlineStr">
        <is>
          <t>2024/25</t>
        </is>
      </c>
      <c r="C905" s="104" t="inlineStr">
        <is>
          <t>HC-064</t>
        </is>
      </c>
      <c r="D905" s="104" t="inlineStr">
        <is>
          <t>Sud-Ouest</t>
        </is>
      </c>
      <c r="E905" s="156" t="n">
        <v>73074</v>
      </c>
    </row>
    <row r="906">
      <c r="A906" s="176" t="n">
        <v>45870</v>
      </c>
      <c r="B906" s="104" t="inlineStr">
        <is>
          <t>2024/25</t>
        </is>
      </c>
      <c r="C906" s="104" t="inlineStr">
        <is>
          <t>HC-065</t>
        </is>
      </c>
      <c r="D906" s="104" t="inlineStr">
        <is>
          <t>Île-de-France</t>
        </is>
      </c>
      <c r="E906" s="156" t="n">
        <v>146372</v>
      </c>
    </row>
    <row r="907">
      <c r="A907" s="176" t="n">
        <v>45870</v>
      </c>
      <c r="B907" s="104" t="inlineStr">
        <is>
          <t>2024/25</t>
        </is>
      </c>
      <c r="C907" s="104" t="inlineStr">
        <is>
          <t>HC-066</t>
        </is>
      </c>
      <c r="D907" s="104" t="inlineStr">
        <is>
          <t>Nord-Ouest</t>
        </is>
      </c>
      <c r="E907" s="156" t="n">
        <v>119666</v>
      </c>
    </row>
    <row r="908">
      <c r="A908" s="176" t="n">
        <v>45870</v>
      </c>
      <c r="B908" s="104" t="inlineStr">
        <is>
          <t>2024/25</t>
        </is>
      </c>
      <c r="C908" s="104" t="inlineStr">
        <is>
          <t>HC-067</t>
        </is>
      </c>
      <c r="D908" s="104" t="inlineStr">
        <is>
          <t>Sud-Est</t>
        </is>
      </c>
      <c r="E908" s="156" t="n">
        <v>97027</v>
      </c>
    </row>
    <row r="909">
      <c r="A909" s="176" t="n">
        <v>45870</v>
      </c>
      <c r="B909" s="104" t="inlineStr">
        <is>
          <t>2024/25</t>
        </is>
      </c>
      <c r="C909" s="104" t="inlineStr">
        <is>
          <t>HC-068</t>
        </is>
      </c>
      <c r="D909" s="104" t="inlineStr">
        <is>
          <t>Sud-Ouest</t>
        </is>
      </c>
      <c r="E909" s="156" t="n">
        <v>79581</v>
      </c>
    </row>
    <row r="910">
      <c r="A910" s="176" t="n">
        <v>45870</v>
      </c>
      <c r="B910" s="104" t="inlineStr">
        <is>
          <t>2024/25</t>
        </is>
      </c>
      <c r="C910" s="104" t="inlineStr">
        <is>
          <t>HC-069</t>
        </is>
      </c>
      <c r="D910" s="104" t="inlineStr">
        <is>
          <t>Île-de-France</t>
        </is>
      </c>
      <c r="E910" s="156" t="n">
        <v>104145</v>
      </c>
    </row>
    <row r="911">
      <c r="A911" s="176" t="n">
        <v>45870</v>
      </c>
      <c r="B911" s="104" t="inlineStr">
        <is>
          <t>2024/25</t>
        </is>
      </c>
      <c r="C911" s="104" t="inlineStr">
        <is>
          <t>HC-070</t>
        </is>
      </c>
      <c r="D911" s="104" t="inlineStr">
        <is>
          <t>Nord-Ouest</t>
        </is>
      </c>
      <c r="E911" s="156" t="n">
        <v>67783</v>
      </c>
    </row>
    <row r="912">
      <c r="A912" s="176" t="n">
        <v>45870</v>
      </c>
      <c r="B912" s="104" t="inlineStr">
        <is>
          <t>2024/25</t>
        </is>
      </c>
      <c r="C912" s="104" t="inlineStr">
        <is>
          <t>HC-071</t>
        </is>
      </c>
      <c r="D912" s="104" t="inlineStr">
        <is>
          <t>Sud-Est</t>
        </is>
      </c>
      <c r="E912" s="156" t="n">
        <v>91171</v>
      </c>
    </row>
    <row r="913">
      <c r="A913" s="176" t="n">
        <v>45870</v>
      </c>
      <c r="B913" s="104" t="inlineStr">
        <is>
          <t>2024/25</t>
        </is>
      </c>
      <c r="C913" s="104" t="inlineStr">
        <is>
          <t>HC-072</t>
        </is>
      </c>
      <c r="D913" s="104" t="inlineStr">
        <is>
          <t>Sud-Ouest</t>
        </is>
      </c>
      <c r="E913" s="156" t="n">
        <v>71785</v>
      </c>
    </row>
    <row r="914">
      <c r="A914" s="176" t="n">
        <v>45870</v>
      </c>
      <c r="B914" s="104" t="inlineStr">
        <is>
          <t>2024/25</t>
        </is>
      </c>
      <c r="C914" s="104" t="inlineStr">
        <is>
          <t>HC-073</t>
        </is>
      </c>
      <c r="D914" s="104" t="inlineStr">
        <is>
          <t>Île-de-France</t>
        </is>
      </c>
      <c r="E914" s="156" t="n">
        <v>161482</v>
      </c>
    </row>
    <row r="915">
      <c r="A915" s="176" t="n">
        <v>45870</v>
      </c>
      <c r="B915" s="104" t="inlineStr">
        <is>
          <t>2024/25</t>
        </is>
      </c>
      <c r="C915" s="104" t="inlineStr">
        <is>
          <t>HC-074</t>
        </is>
      </c>
      <c r="D915" s="104" t="inlineStr">
        <is>
          <t>Nord-Ouest</t>
        </is>
      </c>
      <c r="E915" s="156" t="n">
        <v>94309</v>
      </c>
    </row>
    <row r="916">
      <c r="A916" s="176" t="n">
        <v>45870</v>
      </c>
      <c r="B916" s="104" t="inlineStr">
        <is>
          <t>2024/25</t>
        </is>
      </c>
      <c r="C916" s="104" t="inlineStr">
        <is>
          <t>HC-075</t>
        </is>
      </c>
      <c r="D916" s="104" t="inlineStr">
        <is>
          <t>Sud-Est</t>
        </is>
      </c>
      <c r="E916" s="156" t="n">
        <v>132479</v>
      </c>
    </row>
    <row r="917">
      <c r="A917" s="176" t="n">
        <v>45870</v>
      </c>
      <c r="B917" s="104" t="inlineStr">
        <is>
          <t>2024/25</t>
        </is>
      </c>
      <c r="C917" s="104" t="inlineStr">
        <is>
          <t>HC-076</t>
        </is>
      </c>
      <c r="D917" s="104" t="inlineStr">
        <is>
          <t>Sud-Ouest</t>
        </is>
      </c>
      <c r="E917" s="156" t="n">
        <v>105552</v>
      </c>
    </row>
    <row r="918">
      <c r="A918" s="176" t="n">
        <v>45870</v>
      </c>
      <c r="B918" s="104" t="inlineStr">
        <is>
          <t>2024/25</t>
        </is>
      </c>
      <c r="C918" s="104" t="inlineStr">
        <is>
          <t>HC-077</t>
        </is>
      </c>
      <c r="D918" s="104" t="inlineStr">
        <is>
          <t>Île-de-France</t>
        </is>
      </c>
      <c r="E918" s="156" t="n">
        <v>112747</v>
      </c>
    </row>
    <row r="919">
      <c r="A919" s="176" t="n">
        <v>45870</v>
      </c>
      <c r="B919" s="104" t="inlineStr">
        <is>
          <t>2024/25</t>
        </is>
      </c>
      <c r="C919" s="104" t="inlineStr">
        <is>
          <t>HC-078</t>
        </is>
      </c>
      <c r="D919" s="104" t="inlineStr">
        <is>
          <t>Nord-Ouest</t>
        </is>
      </c>
      <c r="E919" s="156" t="n">
        <v>88525</v>
      </c>
    </row>
    <row r="920">
      <c r="A920" s="176" t="n">
        <v>45870</v>
      </c>
      <c r="B920" s="104" t="inlineStr">
        <is>
          <t>2024/25</t>
        </is>
      </c>
      <c r="C920" s="104" t="inlineStr">
        <is>
          <t>HC-079</t>
        </is>
      </c>
      <c r="D920" s="104" t="inlineStr">
        <is>
          <t>Sud-Est</t>
        </is>
      </c>
      <c r="E920" s="156" t="n">
        <v>106506</v>
      </c>
    </row>
    <row r="921">
      <c r="A921" s="176" t="n">
        <v>45870</v>
      </c>
      <c r="B921" s="104" t="inlineStr">
        <is>
          <t>2024/25</t>
        </is>
      </c>
      <c r="C921" s="104" t="inlineStr">
        <is>
          <t>HC-080</t>
        </is>
      </c>
      <c r="D921" s="104" t="inlineStr">
        <is>
          <t>Sud-Ouest</t>
        </is>
      </c>
      <c r="E921" s="156" t="n">
        <v>76076</v>
      </c>
    </row>
    <row r="922">
      <c r="A922" s="176" t="n">
        <v>45870</v>
      </c>
      <c r="B922" s="104" t="inlineStr">
        <is>
          <t>2024/25</t>
        </is>
      </c>
      <c r="C922" s="104" t="inlineStr">
        <is>
          <t>HC-081</t>
        </is>
      </c>
      <c r="D922" s="104" t="inlineStr">
        <is>
          <t>Île-de-France</t>
        </is>
      </c>
      <c r="E922" s="156" t="n">
        <v>114340</v>
      </c>
    </row>
    <row r="923">
      <c r="A923" s="176" t="n">
        <v>45870</v>
      </c>
      <c r="B923" s="104" t="inlineStr">
        <is>
          <t>2024/25</t>
        </is>
      </c>
      <c r="C923" s="104" t="inlineStr">
        <is>
          <t>HC-082</t>
        </is>
      </c>
      <c r="D923" s="104" t="inlineStr">
        <is>
          <t>Nord-Ouest</t>
        </is>
      </c>
      <c r="E923" s="156" t="n">
        <v>86760</v>
      </c>
    </row>
    <row r="924">
      <c r="A924" s="176" t="n">
        <v>45870</v>
      </c>
      <c r="B924" s="104" t="inlineStr">
        <is>
          <t>2024/25</t>
        </is>
      </c>
      <c r="C924" s="104" t="inlineStr">
        <is>
          <t>HC-083</t>
        </is>
      </c>
      <c r="D924" s="104" t="inlineStr">
        <is>
          <t>Sud-Est</t>
        </is>
      </c>
      <c r="E924" s="156" t="n">
        <v>85903</v>
      </c>
    </row>
    <row r="925">
      <c r="A925" s="176" t="n">
        <v>45870</v>
      </c>
      <c r="B925" s="104" t="inlineStr">
        <is>
          <t>2024/25</t>
        </is>
      </c>
      <c r="C925" s="104" t="inlineStr">
        <is>
          <t>HC-084</t>
        </is>
      </c>
      <c r="D925" s="104" t="inlineStr">
        <is>
          <t>Sud-Ouest</t>
        </is>
      </c>
      <c r="E925" s="156" t="n">
        <v>88406</v>
      </c>
    </row>
    <row r="926">
      <c r="A926" s="176" t="n">
        <v>45870</v>
      </c>
      <c r="B926" s="104" t="inlineStr">
        <is>
          <t>2024/25</t>
        </is>
      </c>
      <c r="C926" s="104" t="inlineStr">
        <is>
          <t>HC-085</t>
        </is>
      </c>
      <c r="D926" s="104" t="inlineStr">
        <is>
          <t>Île-de-France</t>
        </is>
      </c>
      <c r="E926" s="156" t="n">
        <v>122250</v>
      </c>
    </row>
    <row r="927">
      <c r="A927" s="176" t="n">
        <v>45870</v>
      </c>
      <c r="B927" s="104" t="inlineStr">
        <is>
          <t>2024/25</t>
        </is>
      </c>
      <c r="C927" s="104" t="inlineStr">
        <is>
          <t>HC-086</t>
        </is>
      </c>
      <c r="D927" s="104" t="inlineStr">
        <is>
          <t>Nord-Ouest</t>
        </is>
      </c>
      <c r="E927" s="156" t="n">
        <v>87146</v>
      </c>
    </row>
    <row r="928">
      <c r="A928" s="176" t="n">
        <v>45870</v>
      </c>
      <c r="B928" s="104" t="inlineStr">
        <is>
          <t>2024/25</t>
        </is>
      </c>
      <c r="C928" s="104" t="inlineStr">
        <is>
          <t>HC-087</t>
        </is>
      </c>
      <c r="D928" s="104" t="inlineStr">
        <is>
          <t>Sud-Est</t>
        </is>
      </c>
      <c r="E928" s="156" t="n">
        <v>88318</v>
      </c>
    </row>
    <row r="929">
      <c r="A929" s="176" t="n">
        <v>45870</v>
      </c>
      <c r="B929" s="104" t="inlineStr">
        <is>
          <t>2024/25</t>
        </is>
      </c>
      <c r="C929" s="104" t="inlineStr">
        <is>
          <t>HC-088</t>
        </is>
      </c>
      <c r="D929" s="104" t="inlineStr">
        <is>
          <t>Sud-Ouest</t>
        </is>
      </c>
      <c r="E929" s="156" t="n">
        <v>101590</v>
      </c>
    </row>
    <row r="930">
      <c r="A930" s="176" t="n">
        <v>45870</v>
      </c>
      <c r="B930" s="104" t="inlineStr">
        <is>
          <t>2024/25</t>
        </is>
      </c>
      <c r="C930" s="104" t="inlineStr">
        <is>
          <t>HC-089</t>
        </is>
      </c>
      <c r="D930" s="104" t="inlineStr">
        <is>
          <t>Île-de-France</t>
        </is>
      </c>
      <c r="E930" s="156" t="n">
        <v>100572</v>
      </c>
    </row>
    <row r="931">
      <c r="A931" s="176" t="n">
        <v>45870</v>
      </c>
      <c r="B931" s="104" t="inlineStr">
        <is>
          <t>2024/25</t>
        </is>
      </c>
      <c r="C931" s="104" t="inlineStr">
        <is>
          <t>HC-090</t>
        </is>
      </c>
      <c r="D931" s="104" t="inlineStr">
        <is>
          <t>Nord-Ouest</t>
        </is>
      </c>
      <c r="E931" s="156" t="n">
        <v>103119</v>
      </c>
    </row>
    <row r="932">
      <c r="A932" s="176" t="n">
        <v>45870</v>
      </c>
      <c r="B932" s="104" t="inlineStr">
        <is>
          <t>2024/25</t>
        </is>
      </c>
      <c r="C932" s="104" t="inlineStr">
        <is>
          <t>HC-091</t>
        </is>
      </c>
      <c r="D932" s="104" t="inlineStr">
        <is>
          <t>Sud-Est</t>
        </is>
      </c>
      <c r="E932" s="156" t="n">
        <v>87095</v>
      </c>
    </row>
    <row r="933">
      <c r="A933" s="176" t="n">
        <v>45870</v>
      </c>
      <c r="B933" s="104" t="inlineStr">
        <is>
          <t>2024/25</t>
        </is>
      </c>
      <c r="C933" s="104" t="inlineStr">
        <is>
          <t>HC-092</t>
        </is>
      </c>
      <c r="D933" s="104" t="inlineStr">
        <is>
          <t>Sud-Ouest</t>
        </is>
      </c>
      <c r="E933" s="156" t="n">
        <v>93130</v>
      </c>
    </row>
    <row r="934">
      <c r="A934" s="176" t="n">
        <v>45870</v>
      </c>
      <c r="B934" s="104" t="inlineStr">
        <is>
          <t>2024/25</t>
        </is>
      </c>
      <c r="C934" s="104" t="inlineStr">
        <is>
          <t>HC-093</t>
        </is>
      </c>
      <c r="D934" s="104" t="inlineStr">
        <is>
          <t>Île-de-France</t>
        </is>
      </c>
      <c r="E934" s="156" t="n">
        <v>173116</v>
      </c>
    </row>
    <row r="935">
      <c r="A935" s="176" t="n">
        <v>45870</v>
      </c>
      <c r="B935" s="104" t="inlineStr">
        <is>
          <t>2024/25</t>
        </is>
      </c>
      <c r="C935" s="104" t="inlineStr">
        <is>
          <t>HC-094</t>
        </is>
      </c>
      <c r="D935" s="104" t="inlineStr">
        <is>
          <t>Nord-Ouest</t>
        </is>
      </c>
      <c r="E935" s="156" t="n">
        <v>80794</v>
      </c>
    </row>
    <row r="936">
      <c r="A936" s="176" t="n">
        <v>45870</v>
      </c>
      <c r="B936" s="104" t="inlineStr">
        <is>
          <t>2024/25</t>
        </is>
      </c>
      <c r="C936" s="104" t="inlineStr">
        <is>
          <t>HC-095</t>
        </is>
      </c>
      <c r="D936" s="104" t="inlineStr">
        <is>
          <t>Sud-Est</t>
        </is>
      </c>
      <c r="E936" s="156" t="n">
        <v>86165</v>
      </c>
    </row>
    <row r="937">
      <c r="A937" s="176" t="n">
        <v>45870</v>
      </c>
      <c r="B937" s="104" t="inlineStr">
        <is>
          <t>2024/25</t>
        </is>
      </c>
      <c r="C937" s="104" t="inlineStr">
        <is>
          <t>HC-096</t>
        </is>
      </c>
      <c r="D937" s="104" t="inlineStr">
        <is>
          <t>Sud-Ouest</t>
        </is>
      </c>
      <c r="E937" s="156" t="n">
        <v>86452</v>
      </c>
    </row>
    <row r="938">
      <c r="A938" s="176" t="n">
        <v>45870</v>
      </c>
      <c r="B938" s="104" t="inlineStr">
        <is>
          <t>2024/25</t>
        </is>
      </c>
      <c r="C938" s="104" t="inlineStr">
        <is>
          <t>HC-097</t>
        </is>
      </c>
      <c r="D938" s="104" t="inlineStr">
        <is>
          <t>Île-de-France</t>
        </is>
      </c>
      <c r="E938" s="156" t="n">
        <v>68808</v>
      </c>
    </row>
    <row r="939">
      <c r="A939" s="176" t="n">
        <v>45870</v>
      </c>
      <c r="B939" s="104" t="inlineStr">
        <is>
          <t>2024/25</t>
        </is>
      </c>
      <c r="C939" s="104" t="inlineStr">
        <is>
          <t>HC-098</t>
        </is>
      </c>
      <c r="D939" s="104" t="inlineStr">
        <is>
          <t>Nord-Ouest</t>
        </is>
      </c>
      <c r="E939" s="156" t="n">
        <v>90531</v>
      </c>
    </row>
    <row r="940">
      <c r="A940" s="176" t="n">
        <v>45870</v>
      </c>
      <c r="B940" s="104" t="inlineStr">
        <is>
          <t>2024/25</t>
        </is>
      </c>
      <c r="C940" s="104" t="inlineStr">
        <is>
          <t>HC-099</t>
        </is>
      </c>
      <c r="D940" s="104" t="inlineStr">
        <is>
          <t>Sud-Est</t>
        </is>
      </c>
      <c r="E940" s="156" t="n">
        <v>128984</v>
      </c>
    </row>
    <row r="941">
      <c r="A941" s="176" t="n">
        <v>45870</v>
      </c>
      <c r="B941" s="104" t="inlineStr">
        <is>
          <t>2024/25</t>
        </is>
      </c>
      <c r="C941" s="104" t="inlineStr">
        <is>
          <t>HC-100</t>
        </is>
      </c>
      <c r="D941" s="104" t="inlineStr">
        <is>
          <t>Sud-Ouest</t>
        </is>
      </c>
      <c r="E941" s="156" t="n">
        <v>78463</v>
      </c>
    </row>
    <row r="942">
      <c r="A942" s="176" t="n">
        <v>45870</v>
      </c>
      <c r="B942" s="104" t="inlineStr">
        <is>
          <t>2024/25</t>
        </is>
      </c>
      <c r="C942" s="104" t="inlineStr">
        <is>
          <t>HC-101</t>
        </is>
      </c>
      <c r="D942" s="104" t="inlineStr">
        <is>
          <t>Île-de-France</t>
        </is>
      </c>
      <c r="E942" s="156" t="n">
        <v>120115</v>
      </c>
    </row>
    <row r="943">
      <c r="A943" s="176" t="n">
        <v>45870</v>
      </c>
      <c r="B943" s="104" t="inlineStr">
        <is>
          <t>2024/25</t>
        </is>
      </c>
      <c r="C943" s="104" t="inlineStr">
        <is>
          <t>HC-102</t>
        </is>
      </c>
      <c r="D943" s="104" t="inlineStr">
        <is>
          <t>Nord-Ouest</t>
        </is>
      </c>
      <c r="E943" s="156" t="n">
        <v>113732</v>
      </c>
    </row>
    <row r="944">
      <c r="A944" s="176" t="n">
        <v>45870</v>
      </c>
      <c r="B944" s="104" t="inlineStr">
        <is>
          <t>2024/25</t>
        </is>
      </c>
      <c r="C944" s="104" t="inlineStr">
        <is>
          <t>HC-103</t>
        </is>
      </c>
      <c r="D944" s="104" t="inlineStr">
        <is>
          <t>Sud-Est</t>
        </is>
      </c>
      <c r="E944" s="156" t="n">
        <v>100543</v>
      </c>
    </row>
    <row r="945">
      <c r="A945" s="176" t="n">
        <v>45870</v>
      </c>
      <c r="B945" s="104" t="inlineStr">
        <is>
          <t>2024/25</t>
        </is>
      </c>
      <c r="C945" s="104" t="inlineStr">
        <is>
          <t>HC-104</t>
        </is>
      </c>
      <c r="D945" s="104" t="inlineStr">
        <is>
          <t>Sud-Ouest</t>
        </is>
      </c>
      <c r="E945" s="156" t="n">
        <v>89519</v>
      </c>
    </row>
    <row r="946">
      <c r="A946" s="176" t="n">
        <v>45870</v>
      </c>
      <c r="B946" s="104" t="inlineStr">
        <is>
          <t>2024/25</t>
        </is>
      </c>
      <c r="C946" s="104" t="inlineStr">
        <is>
          <t>HC-105</t>
        </is>
      </c>
      <c r="D946" s="104" t="inlineStr">
        <is>
          <t>Île-de-France</t>
        </is>
      </c>
      <c r="E946" s="156" t="n">
        <v>147956</v>
      </c>
    </row>
    <row r="947">
      <c r="A947" s="176" t="n">
        <v>45870</v>
      </c>
      <c r="B947" s="104" t="inlineStr">
        <is>
          <t>2024/25</t>
        </is>
      </c>
      <c r="C947" s="104" t="inlineStr">
        <is>
          <t>HC-106</t>
        </is>
      </c>
      <c r="D947" s="104" t="inlineStr">
        <is>
          <t>Nord-Ouest</t>
        </is>
      </c>
      <c r="E947" s="156" t="n">
        <v>110035</v>
      </c>
    </row>
    <row r="948">
      <c r="A948" s="176" t="n">
        <v>45870</v>
      </c>
      <c r="B948" s="104" t="inlineStr">
        <is>
          <t>2024/25</t>
        </is>
      </c>
      <c r="C948" s="104" t="inlineStr">
        <is>
          <t>HC-107</t>
        </is>
      </c>
      <c r="D948" s="104" t="inlineStr">
        <is>
          <t>Sud-Est</t>
        </is>
      </c>
      <c r="E948" s="156" t="n">
        <v>113352</v>
      </c>
    </row>
    <row r="949">
      <c r="A949" s="176" t="n">
        <v>45870</v>
      </c>
      <c r="B949" s="104" t="inlineStr">
        <is>
          <t>2024/25</t>
        </is>
      </c>
      <c r="C949" s="104" t="inlineStr">
        <is>
          <t>HC-108</t>
        </is>
      </c>
      <c r="D949" s="104" t="inlineStr">
        <is>
          <t>Sud-Ouest</t>
        </is>
      </c>
      <c r="E949" s="156" t="n">
        <v>104799</v>
      </c>
    </row>
    <row r="950">
      <c r="A950" s="176" t="n">
        <v>45870</v>
      </c>
      <c r="B950" s="104" t="inlineStr">
        <is>
          <t>2024/25</t>
        </is>
      </c>
      <c r="C950" s="104" t="inlineStr">
        <is>
          <t>HC-109</t>
        </is>
      </c>
      <c r="D950" s="104" t="inlineStr">
        <is>
          <t>Île-de-France</t>
        </is>
      </c>
      <c r="E950" s="156" t="n">
        <v>113770</v>
      </c>
    </row>
    <row r="951">
      <c r="A951" s="176" t="n">
        <v>45870</v>
      </c>
      <c r="B951" s="104" t="inlineStr">
        <is>
          <t>2024/25</t>
        </is>
      </c>
      <c r="C951" s="104" t="inlineStr">
        <is>
          <t>HC-110</t>
        </is>
      </c>
      <c r="D951" s="104" t="inlineStr">
        <is>
          <t>Nord-Ouest</t>
        </is>
      </c>
      <c r="E951" s="156" t="n">
        <v>63556</v>
      </c>
    </row>
    <row r="952">
      <c r="A952" s="176" t="n">
        <v>45870</v>
      </c>
      <c r="B952" s="104" t="inlineStr">
        <is>
          <t>2024/25</t>
        </is>
      </c>
      <c r="C952" s="104" t="inlineStr">
        <is>
          <t>HC-111</t>
        </is>
      </c>
      <c r="D952" s="104" t="inlineStr">
        <is>
          <t>Sud-Est</t>
        </is>
      </c>
      <c r="E952" s="156" t="n">
        <v>117169</v>
      </c>
    </row>
    <row r="953">
      <c r="A953" s="176" t="n">
        <v>45870</v>
      </c>
      <c r="B953" s="104" t="inlineStr">
        <is>
          <t>2024/25</t>
        </is>
      </c>
      <c r="C953" s="104" t="inlineStr">
        <is>
          <t>HC-112</t>
        </is>
      </c>
      <c r="D953" s="104" t="inlineStr">
        <is>
          <t>Sud-Ouest</t>
        </is>
      </c>
      <c r="E953" s="156" t="n">
        <v>73608</v>
      </c>
    </row>
    <row r="954">
      <c r="A954" s="176" t="n">
        <v>45870</v>
      </c>
      <c r="B954" s="104" t="inlineStr">
        <is>
          <t>2024/25</t>
        </is>
      </c>
      <c r="C954" s="104" t="inlineStr">
        <is>
          <t>HC-113</t>
        </is>
      </c>
      <c r="D954" s="104" t="inlineStr">
        <is>
          <t>Île-de-France</t>
        </is>
      </c>
      <c r="E954" s="156" t="n">
        <v>122669</v>
      </c>
    </row>
    <row r="955">
      <c r="A955" s="176" t="n">
        <v>45870</v>
      </c>
      <c r="B955" s="104" t="inlineStr">
        <is>
          <t>2024/25</t>
        </is>
      </c>
      <c r="C955" s="104" t="inlineStr">
        <is>
          <t>HC-114</t>
        </is>
      </c>
      <c r="D955" s="104" t="inlineStr">
        <is>
          <t>Nord-Ouest</t>
        </is>
      </c>
      <c r="E955" s="156" t="n">
        <v>75394</v>
      </c>
    </row>
    <row r="956">
      <c r="A956" s="176" t="n">
        <v>45870</v>
      </c>
      <c r="B956" s="104" t="inlineStr">
        <is>
          <t>2024/25</t>
        </is>
      </c>
      <c r="C956" s="104" t="inlineStr">
        <is>
          <t>HC-115</t>
        </is>
      </c>
      <c r="D956" s="104" t="inlineStr">
        <is>
          <t>Sud-Est</t>
        </is>
      </c>
      <c r="E956" s="156" t="n">
        <v>117603</v>
      </c>
    </row>
    <row r="957">
      <c r="A957" s="176" t="n">
        <v>45870</v>
      </c>
      <c r="B957" s="104" t="inlineStr">
        <is>
          <t>2024/25</t>
        </is>
      </c>
      <c r="C957" s="104" t="inlineStr">
        <is>
          <t>HC-116</t>
        </is>
      </c>
      <c r="D957" s="104" t="inlineStr">
        <is>
          <t>Sud-Ouest</t>
        </is>
      </c>
      <c r="E957" s="156" t="n">
        <v>94213</v>
      </c>
    </row>
    <row r="958">
      <c r="A958" s="176" t="n">
        <v>45870</v>
      </c>
      <c r="B958" s="104" t="inlineStr">
        <is>
          <t>2024/25</t>
        </is>
      </c>
      <c r="C958" s="104" t="inlineStr">
        <is>
          <t>HC-117</t>
        </is>
      </c>
      <c r="D958" s="104" t="inlineStr">
        <is>
          <t>Île-de-France</t>
        </is>
      </c>
      <c r="E958" s="156" t="n">
        <v>92585</v>
      </c>
    </row>
    <row r="959">
      <c r="A959" s="176" t="n">
        <v>45870</v>
      </c>
      <c r="B959" s="104" t="inlineStr">
        <is>
          <t>2024/25</t>
        </is>
      </c>
      <c r="C959" s="104" t="inlineStr">
        <is>
          <t>HC-118</t>
        </is>
      </c>
      <c r="D959" s="104" t="inlineStr">
        <is>
          <t>Nord-Ouest</t>
        </is>
      </c>
      <c r="E959" s="156" t="n">
        <v>106582</v>
      </c>
    </row>
    <row r="960">
      <c r="A960" s="176" t="n">
        <v>45870</v>
      </c>
      <c r="B960" s="104" t="inlineStr">
        <is>
          <t>2024/25</t>
        </is>
      </c>
      <c r="C960" s="104" t="inlineStr">
        <is>
          <t>HC-119</t>
        </is>
      </c>
      <c r="D960" s="104" t="inlineStr">
        <is>
          <t>Sud-Est</t>
        </is>
      </c>
      <c r="E960" s="156" t="n">
        <v>80806</v>
      </c>
    </row>
    <row r="961">
      <c r="A961" s="176" t="n">
        <v>45870</v>
      </c>
      <c r="B961" s="104" t="inlineStr">
        <is>
          <t>2024/25</t>
        </is>
      </c>
      <c r="C961" s="104" t="inlineStr">
        <is>
          <t>HC-120</t>
        </is>
      </c>
      <c r="D961" s="104" t="inlineStr">
        <is>
          <t>Sud-Ouest</t>
        </is>
      </c>
      <c r="E961" s="156" t="n">
        <v>85845</v>
      </c>
    </row>
    <row r="962">
      <c r="A962" s="176" t="n">
        <v>45901</v>
      </c>
      <c r="B962" s="104" t="inlineStr">
        <is>
          <t>2025/26</t>
        </is>
      </c>
      <c r="C962" s="104" t="inlineStr">
        <is>
          <t>HC-001</t>
        </is>
      </c>
      <c r="D962" s="104" t="inlineStr">
        <is>
          <t>Île-de-France</t>
        </is>
      </c>
      <c r="E962" s="156" t="n">
        <v>146858</v>
      </c>
    </row>
    <row r="963">
      <c r="A963" s="176" t="n">
        <v>45901</v>
      </c>
      <c r="B963" s="104" t="inlineStr">
        <is>
          <t>2025/26</t>
        </is>
      </c>
      <c r="C963" s="104" t="inlineStr">
        <is>
          <t>HC-002</t>
        </is>
      </c>
      <c r="D963" s="104" t="inlineStr">
        <is>
          <t>Nord-Ouest</t>
        </is>
      </c>
      <c r="E963" s="156" t="n">
        <v>97164</v>
      </c>
    </row>
    <row r="964">
      <c r="A964" s="176" t="n">
        <v>45901</v>
      </c>
      <c r="B964" s="104" t="inlineStr">
        <is>
          <t>2025/26</t>
        </is>
      </c>
      <c r="C964" s="104" t="inlineStr">
        <is>
          <t>HC-003</t>
        </is>
      </c>
      <c r="D964" s="104" t="inlineStr">
        <is>
          <t>Sud-Est</t>
        </is>
      </c>
      <c r="E964" s="156" t="n">
        <v>95544</v>
      </c>
    </row>
    <row r="965">
      <c r="A965" s="176" t="n">
        <v>45901</v>
      </c>
      <c r="B965" s="104" t="inlineStr">
        <is>
          <t>2025/26</t>
        </is>
      </c>
      <c r="C965" s="104" t="inlineStr">
        <is>
          <t>HC-004</t>
        </is>
      </c>
      <c r="D965" s="104" t="inlineStr">
        <is>
          <t>Sud-Ouest</t>
        </is>
      </c>
      <c r="E965" s="156" t="n">
        <v>103786</v>
      </c>
    </row>
    <row r="966">
      <c r="A966" s="176" t="n">
        <v>45901</v>
      </c>
      <c r="B966" s="104" t="inlineStr">
        <is>
          <t>2025/26</t>
        </is>
      </c>
      <c r="C966" s="104" t="inlineStr">
        <is>
          <t>HC-005</t>
        </is>
      </c>
      <c r="D966" s="104" t="inlineStr">
        <is>
          <t>Île-de-France</t>
        </is>
      </c>
      <c r="E966" s="156" t="n">
        <v>138754</v>
      </c>
    </row>
    <row r="967">
      <c r="A967" s="176" t="n">
        <v>45901</v>
      </c>
      <c r="B967" s="104" t="inlineStr">
        <is>
          <t>2025/26</t>
        </is>
      </c>
      <c r="C967" s="104" t="inlineStr">
        <is>
          <t>HC-006</t>
        </is>
      </c>
      <c r="D967" s="104" t="inlineStr">
        <is>
          <t>Nord-Ouest</t>
        </is>
      </c>
      <c r="E967" s="156" t="n">
        <v>85426</v>
      </c>
    </row>
    <row r="968">
      <c r="A968" s="176" t="n">
        <v>45901</v>
      </c>
      <c r="B968" s="104" t="inlineStr">
        <is>
          <t>2025/26</t>
        </is>
      </c>
      <c r="C968" s="104" t="inlineStr">
        <is>
          <t>HC-007</t>
        </is>
      </c>
      <c r="D968" s="104" t="inlineStr">
        <is>
          <t>Sud-Est</t>
        </is>
      </c>
      <c r="E968" s="156" t="n">
        <v>86008</v>
      </c>
    </row>
    <row r="969">
      <c r="A969" s="176" t="n">
        <v>45901</v>
      </c>
      <c r="B969" s="104" t="inlineStr">
        <is>
          <t>2025/26</t>
        </is>
      </c>
      <c r="C969" s="104" t="inlineStr">
        <is>
          <t>HC-008</t>
        </is>
      </c>
      <c r="D969" s="104" t="inlineStr">
        <is>
          <t>Sud-Ouest</t>
        </is>
      </c>
      <c r="E969" s="156" t="n">
        <v>116019</v>
      </c>
    </row>
    <row r="970">
      <c r="A970" s="176" t="n">
        <v>45901</v>
      </c>
      <c r="B970" s="104" t="inlineStr">
        <is>
          <t>2025/26</t>
        </is>
      </c>
      <c r="C970" s="104" t="inlineStr">
        <is>
          <t>HC-009</t>
        </is>
      </c>
      <c r="D970" s="104" t="inlineStr">
        <is>
          <t>Île-de-France</t>
        </is>
      </c>
      <c r="E970" s="156" t="n">
        <v>144943</v>
      </c>
    </row>
    <row r="971">
      <c r="A971" s="176" t="n">
        <v>45901</v>
      </c>
      <c r="B971" s="104" t="inlineStr">
        <is>
          <t>2025/26</t>
        </is>
      </c>
      <c r="C971" s="104" t="inlineStr">
        <is>
          <t>HC-010</t>
        </is>
      </c>
      <c r="D971" s="104" t="inlineStr">
        <is>
          <t>Nord-Ouest</t>
        </is>
      </c>
      <c r="E971" s="156" t="n">
        <v>165153</v>
      </c>
    </row>
    <row r="972">
      <c r="A972" s="176" t="n">
        <v>45901</v>
      </c>
      <c r="B972" s="104" t="inlineStr">
        <is>
          <t>2025/26</t>
        </is>
      </c>
      <c r="C972" s="104" t="inlineStr">
        <is>
          <t>HC-011</t>
        </is>
      </c>
      <c r="D972" s="104" t="inlineStr">
        <is>
          <t>Sud-Est</t>
        </is>
      </c>
      <c r="E972" s="156" t="n">
        <v>142155</v>
      </c>
    </row>
    <row r="973">
      <c r="A973" s="176" t="n">
        <v>45901</v>
      </c>
      <c r="B973" s="104" t="inlineStr">
        <is>
          <t>2025/26</t>
        </is>
      </c>
      <c r="C973" s="104" t="inlineStr">
        <is>
          <t>HC-012</t>
        </is>
      </c>
      <c r="D973" s="104" t="inlineStr">
        <is>
          <t>Sud-Ouest</t>
        </is>
      </c>
      <c r="E973" s="156" t="n">
        <v>77927</v>
      </c>
    </row>
    <row r="974">
      <c r="A974" s="176" t="n">
        <v>45901</v>
      </c>
      <c r="B974" s="104" t="inlineStr">
        <is>
          <t>2025/26</t>
        </is>
      </c>
      <c r="C974" s="104" t="inlineStr">
        <is>
          <t>HC-013</t>
        </is>
      </c>
      <c r="D974" s="104" t="inlineStr">
        <is>
          <t>Île-de-France</t>
        </is>
      </c>
      <c r="E974" s="156" t="n">
        <v>100284</v>
      </c>
    </row>
    <row r="975">
      <c r="A975" s="176" t="n">
        <v>45901</v>
      </c>
      <c r="B975" s="104" t="inlineStr">
        <is>
          <t>2025/26</t>
        </is>
      </c>
      <c r="C975" s="104" t="inlineStr">
        <is>
          <t>HC-014</t>
        </is>
      </c>
      <c r="D975" s="104" t="inlineStr">
        <is>
          <t>Nord-Ouest</t>
        </is>
      </c>
      <c r="E975" s="156" t="n">
        <v>100781</v>
      </c>
    </row>
    <row r="976">
      <c r="A976" s="176" t="n">
        <v>45901</v>
      </c>
      <c r="B976" s="104" t="inlineStr">
        <is>
          <t>2025/26</t>
        </is>
      </c>
      <c r="C976" s="104" t="inlineStr">
        <is>
          <t>HC-015</t>
        </is>
      </c>
      <c r="D976" s="104" t="inlineStr">
        <is>
          <t>Sud-Est</t>
        </is>
      </c>
      <c r="E976" s="156" t="n">
        <v>96262</v>
      </c>
    </row>
    <row r="977">
      <c r="A977" s="176" t="n">
        <v>45901</v>
      </c>
      <c r="B977" s="104" t="inlineStr">
        <is>
          <t>2025/26</t>
        </is>
      </c>
      <c r="C977" s="104" t="inlineStr">
        <is>
          <t>HC-016</t>
        </is>
      </c>
      <c r="D977" s="104" t="inlineStr">
        <is>
          <t>Sud-Ouest</t>
        </is>
      </c>
      <c r="E977" s="156" t="n">
        <v>118494</v>
      </c>
    </row>
    <row r="978">
      <c r="A978" s="176" t="n">
        <v>45901</v>
      </c>
      <c r="B978" s="104" t="inlineStr">
        <is>
          <t>2025/26</t>
        </is>
      </c>
      <c r="C978" s="104" t="inlineStr">
        <is>
          <t>HC-017</t>
        </is>
      </c>
      <c r="D978" s="104" t="inlineStr">
        <is>
          <t>Île-de-France</t>
        </is>
      </c>
      <c r="E978" s="156" t="n">
        <v>105561</v>
      </c>
    </row>
    <row r="979">
      <c r="A979" s="176" t="n">
        <v>45901</v>
      </c>
      <c r="B979" s="104" t="inlineStr">
        <is>
          <t>2025/26</t>
        </is>
      </c>
      <c r="C979" s="104" t="inlineStr">
        <is>
          <t>HC-018</t>
        </is>
      </c>
      <c r="D979" s="104" t="inlineStr">
        <is>
          <t>Nord-Ouest</t>
        </is>
      </c>
      <c r="E979" s="156" t="n">
        <v>71356</v>
      </c>
    </row>
    <row r="980">
      <c r="A980" s="176" t="n">
        <v>45901</v>
      </c>
      <c r="B980" s="104" t="inlineStr">
        <is>
          <t>2025/26</t>
        </is>
      </c>
      <c r="C980" s="104" t="inlineStr">
        <is>
          <t>HC-019</t>
        </is>
      </c>
      <c r="D980" s="104" t="inlineStr">
        <is>
          <t>Sud-Est</t>
        </is>
      </c>
      <c r="E980" s="156" t="n">
        <v>88684</v>
      </c>
    </row>
    <row r="981">
      <c r="A981" s="176" t="n">
        <v>45901</v>
      </c>
      <c r="B981" s="104" t="inlineStr">
        <is>
          <t>2025/26</t>
        </is>
      </c>
      <c r="C981" s="104" t="inlineStr">
        <is>
          <t>HC-020</t>
        </is>
      </c>
      <c r="D981" s="104" t="inlineStr">
        <is>
          <t>Sud-Ouest</t>
        </is>
      </c>
      <c r="E981" s="156" t="n">
        <v>92638</v>
      </c>
    </row>
    <row r="982">
      <c r="A982" s="176" t="n">
        <v>45901</v>
      </c>
      <c r="B982" s="104" t="inlineStr">
        <is>
          <t>2025/26</t>
        </is>
      </c>
      <c r="C982" s="104" t="inlineStr">
        <is>
          <t>HC-021</t>
        </is>
      </c>
      <c r="D982" s="104" t="inlineStr">
        <is>
          <t>Île-de-France</t>
        </is>
      </c>
      <c r="E982" s="156" t="n">
        <v>100133</v>
      </c>
    </row>
    <row r="983">
      <c r="A983" s="176" t="n">
        <v>45901</v>
      </c>
      <c r="B983" s="104" t="inlineStr">
        <is>
          <t>2025/26</t>
        </is>
      </c>
      <c r="C983" s="104" t="inlineStr">
        <is>
          <t>HC-022</t>
        </is>
      </c>
      <c r="D983" s="104" t="inlineStr">
        <is>
          <t>Nord-Ouest</t>
        </is>
      </c>
      <c r="E983" s="156" t="n">
        <v>93946</v>
      </c>
    </row>
    <row r="984">
      <c r="A984" s="176" t="n">
        <v>45901</v>
      </c>
      <c r="B984" s="104" t="inlineStr">
        <is>
          <t>2025/26</t>
        </is>
      </c>
      <c r="C984" s="104" t="inlineStr">
        <is>
          <t>HC-023</t>
        </is>
      </c>
      <c r="D984" s="104" t="inlineStr">
        <is>
          <t>Sud-Est</t>
        </is>
      </c>
      <c r="E984" s="156" t="n">
        <v>98513</v>
      </c>
    </row>
    <row r="985">
      <c r="A985" s="176" t="n">
        <v>45901</v>
      </c>
      <c r="B985" s="104" t="inlineStr">
        <is>
          <t>2025/26</t>
        </is>
      </c>
      <c r="C985" s="104" t="inlineStr">
        <is>
          <t>HC-024</t>
        </is>
      </c>
      <c r="D985" s="104" t="inlineStr">
        <is>
          <t>Sud-Ouest</t>
        </is>
      </c>
      <c r="E985" s="156" t="n">
        <v>125489</v>
      </c>
    </row>
    <row r="986">
      <c r="A986" s="176" t="n">
        <v>45901</v>
      </c>
      <c r="B986" s="104" t="inlineStr">
        <is>
          <t>2025/26</t>
        </is>
      </c>
      <c r="C986" s="104" t="inlineStr">
        <is>
          <t>HC-025</t>
        </is>
      </c>
      <c r="D986" s="104" t="inlineStr">
        <is>
          <t>Île-de-France</t>
        </is>
      </c>
      <c r="E986" s="156" t="n">
        <v>138660</v>
      </c>
    </row>
    <row r="987">
      <c r="A987" s="176" t="n">
        <v>45901</v>
      </c>
      <c r="B987" s="104" t="inlineStr">
        <is>
          <t>2025/26</t>
        </is>
      </c>
      <c r="C987" s="104" t="inlineStr">
        <is>
          <t>HC-026</t>
        </is>
      </c>
      <c r="D987" s="104" t="inlineStr">
        <is>
          <t>Nord-Ouest</t>
        </is>
      </c>
      <c r="E987" s="156" t="n">
        <v>99585</v>
      </c>
    </row>
    <row r="988">
      <c r="A988" s="176" t="n">
        <v>45901</v>
      </c>
      <c r="B988" s="104" t="inlineStr">
        <is>
          <t>2025/26</t>
        </is>
      </c>
      <c r="C988" s="104" t="inlineStr">
        <is>
          <t>HC-027</t>
        </is>
      </c>
      <c r="D988" s="104" t="inlineStr">
        <is>
          <t>Sud-Est</t>
        </is>
      </c>
      <c r="E988" s="156" t="n">
        <v>121892</v>
      </c>
    </row>
    <row r="989">
      <c r="A989" s="176" t="n">
        <v>45901</v>
      </c>
      <c r="B989" s="104" t="inlineStr">
        <is>
          <t>2025/26</t>
        </is>
      </c>
      <c r="C989" s="104" t="inlineStr">
        <is>
          <t>HC-028</t>
        </is>
      </c>
      <c r="D989" s="104" t="inlineStr">
        <is>
          <t>Sud-Ouest</t>
        </is>
      </c>
      <c r="E989" s="156" t="n">
        <v>81603</v>
      </c>
    </row>
    <row r="990">
      <c r="A990" s="176" t="n">
        <v>45901</v>
      </c>
      <c r="B990" s="104" t="inlineStr">
        <is>
          <t>2025/26</t>
        </is>
      </c>
      <c r="C990" s="104" t="inlineStr">
        <is>
          <t>HC-029</t>
        </is>
      </c>
      <c r="D990" s="104" t="inlineStr">
        <is>
          <t>Île-de-France</t>
        </is>
      </c>
      <c r="E990" s="156" t="n">
        <v>191036</v>
      </c>
    </row>
    <row r="991">
      <c r="A991" s="176" t="n">
        <v>45901</v>
      </c>
      <c r="B991" s="104" t="inlineStr">
        <is>
          <t>2025/26</t>
        </is>
      </c>
      <c r="C991" s="104" t="inlineStr">
        <is>
          <t>HC-030</t>
        </is>
      </c>
      <c r="D991" s="104" t="inlineStr">
        <is>
          <t>Nord-Ouest</t>
        </is>
      </c>
      <c r="E991" s="156" t="n">
        <v>109025</v>
      </c>
    </row>
    <row r="992">
      <c r="A992" s="176" t="n">
        <v>45901</v>
      </c>
      <c r="B992" s="104" t="inlineStr">
        <is>
          <t>2025/26</t>
        </is>
      </c>
      <c r="C992" s="104" t="inlineStr">
        <is>
          <t>HC-031</t>
        </is>
      </c>
      <c r="D992" s="104" t="inlineStr">
        <is>
          <t>Sud-Est</t>
        </is>
      </c>
      <c r="E992" s="156" t="n">
        <v>108203</v>
      </c>
    </row>
    <row r="993">
      <c r="A993" s="176" t="n">
        <v>45901</v>
      </c>
      <c r="B993" s="104" t="inlineStr">
        <is>
          <t>2025/26</t>
        </is>
      </c>
      <c r="C993" s="104" t="inlineStr">
        <is>
          <t>HC-032</t>
        </is>
      </c>
      <c r="D993" s="104" t="inlineStr">
        <is>
          <t>Sud-Ouest</t>
        </is>
      </c>
      <c r="E993" s="156" t="n">
        <v>105220</v>
      </c>
    </row>
    <row r="994">
      <c r="A994" s="176" t="n">
        <v>45901</v>
      </c>
      <c r="B994" s="104" t="inlineStr">
        <is>
          <t>2025/26</t>
        </is>
      </c>
      <c r="C994" s="104" t="inlineStr">
        <is>
          <t>HC-033</t>
        </is>
      </c>
      <c r="D994" s="104" t="inlineStr">
        <is>
          <t>Île-de-France</t>
        </is>
      </c>
      <c r="E994" s="156" t="n">
        <v>163991</v>
      </c>
    </row>
    <row r="995">
      <c r="A995" s="176" t="n">
        <v>45901</v>
      </c>
      <c r="B995" s="104" t="inlineStr">
        <is>
          <t>2025/26</t>
        </is>
      </c>
      <c r="C995" s="104" t="inlineStr">
        <is>
          <t>HC-034</t>
        </is>
      </c>
      <c r="D995" s="104" t="inlineStr">
        <is>
          <t>Nord-Ouest</t>
        </is>
      </c>
      <c r="E995" s="156" t="n">
        <v>132975</v>
      </c>
    </row>
    <row r="996">
      <c r="A996" s="176" t="n">
        <v>45901</v>
      </c>
      <c r="B996" s="104" t="inlineStr">
        <is>
          <t>2025/26</t>
        </is>
      </c>
      <c r="C996" s="104" t="inlineStr">
        <is>
          <t>HC-035</t>
        </is>
      </c>
      <c r="D996" s="104" t="inlineStr">
        <is>
          <t>Sud-Est</t>
        </is>
      </c>
      <c r="E996" s="156" t="n">
        <v>127305</v>
      </c>
    </row>
    <row r="997">
      <c r="A997" s="176" t="n">
        <v>45901</v>
      </c>
      <c r="B997" s="104" t="inlineStr">
        <is>
          <t>2025/26</t>
        </is>
      </c>
      <c r="C997" s="104" t="inlineStr">
        <is>
          <t>HC-036</t>
        </is>
      </c>
      <c r="D997" s="104" t="inlineStr">
        <is>
          <t>Sud-Ouest</t>
        </is>
      </c>
      <c r="E997" s="156" t="n">
        <v>123445</v>
      </c>
    </row>
    <row r="998">
      <c r="A998" s="176" t="n">
        <v>45901</v>
      </c>
      <c r="B998" s="104" t="inlineStr">
        <is>
          <t>2025/26</t>
        </is>
      </c>
      <c r="C998" s="104" t="inlineStr">
        <is>
          <t>HC-037</t>
        </is>
      </c>
      <c r="D998" s="104" t="inlineStr">
        <is>
          <t>Île-de-France</t>
        </is>
      </c>
      <c r="E998" s="156" t="n">
        <v>128591</v>
      </c>
    </row>
    <row r="999">
      <c r="A999" s="176" t="n">
        <v>45901</v>
      </c>
      <c r="B999" s="104" t="inlineStr">
        <is>
          <t>2025/26</t>
        </is>
      </c>
      <c r="C999" s="104" t="inlineStr">
        <is>
          <t>HC-038</t>
        </is>
      </c>
      <c r="D999" s="104" t="inlineStr">
        <is>
          <t>Nord-Ouest</t>
        </is>
      </c>
      <c r="E999" s="156" t="n">
        <v>97740</v>
      </c>
    </row>
    <row r="1000">
      <c r="A1000" s="176" t="n">
        <v>45901</v>
      </c>
      <c r="B1000" s="104" t="inlineStr">
        <is>
          <t>2025/26</t>
        </is>
      </c>
      <c r="C1000" s="104" t="inlineStr">
        <is>
          <t>HC-039</t>
        </is>
      </c>
      <c r="D1000" s="104" t="inlineStr">
        <is>
          <t>Sud-Est</t>
        </is>
      </c>
      <c r="E1000" s="156" t="n">
        <v>121507</v>
      </c>
    </row>
    <row r="1001">
      <c r="A1001" s="176" t="n">
        <v>45901</v>
      </c>
      <c r="B1001" s="104" t="inlineStr">
        <is>
          <t>2025/26</t>
        </is>
      </c>
      <c r="C1001" s="104" t="inlineStr">
        <is>
          <t>HC-040</t>
        </is>
      </c>
      <c r="D1001" s="104" t="inlineStr">
        <is>
          <t>Sud-Ouest</t>
        </is>
      </c>
      <c r="E1001" s="156" t="n">
        <v>111703</v>
      </c>
    </row>
    <row r="1002">
      <c r="A1002" s="176" t="n">
        <v>45901</v>
      </c>
      <c r="B1002" s="104" t="inlineStr">
        <is>
          <t>2025/26</t>
        </is>
      </c>
      <c r="C1002" s="104" t="inlineStr">
        <is>
          <t>HC-041</t>
        </is>
      </c>
      <c r="D1002" s="104" t="inlineStr">
        <is>
          <t>Île-de-France</t>
        </is>
      </c>
      <c r="E1002" s="156" t="n">
        <v>145342</v>
      </c>
    </row>
    <row r="1003">
      <c r="A1003" s="176" t="n">
        <v>45901</v>
      </c>
      <c r="B1003" s="104" t="inlineStr">
        <is>
          <t>2025/26</t>
        </is>
      </c>
      <c r="C1003" s="104" t="inlineStr">
        <is>
          <t>HC-042</t>
        </is>
      </c>
      <c r="D1003" s="104" t="inlineStr">
        <is>
          <t>Nord-Ouest</t>
        </is>
      </c>
      <c r="E1003" s="156" t="n">
        <v>101400</v>
      </c>
    </row>
    <row r="1004">
      <c r="A1004" s="176" t="n">
        <v>45901</v>
      </c>
      <c r="B1004" s="104" t="inlineStr">
        <is>
          <t>2025/26</t>
        </is>
      </c>
      <c r="C1004" s="104" t="inlineStr">
        <is>
          <t>HC-043</t>
        </is>
      </c>
      <c r="D1004" s="104" t="inlineStr">
        <is>
          <t>Sud-Est</t>
        </is>
      </c>
      <c r="E1004" s="156" t="n">
        <v>129147</v>
      </c>
    </row>
    <row r="1005">
      <c r="A1005" s="176" t="n">
        <v>45901</v>
      </c>
      <c r="B1005" s="104" t="inlineStr">
        <is>
          <t>2025/26</t>
        </is>
      </c>
      <c r="C1005" s="104" t="inlineStr">
        <is>
          <t>HC-044</t>
        </is>
      </c>
      <c r="D1005" s="104" t="inlineStr">
        <is>
          <t>Sud-Ouest</t>
        </is>
      </c>
      <c r="E1005" s="156" t="n">
        <v>85745</v>
      </c>
    </row>
    <row r="1006">
      <c r="A1006" s="176" t="n">
        <v>45901</v>
      </c>
      <c r="B1006" s="104" t="inlineStr">
        <is>
          <t>2025/26</t>
        </is>
      </c>
      <c r="C1006" s="104" t="inlineStr">
        <is>
          <t>HC-045</t>
        </is>
      </c>
      <c r="D1006" s="104" t="inlineStr">
        <is>
          <t>Île-de-France</t>
        </is>
      </c>
      <c r="E1006" s="156" t="n">
        <v>158802</v>
      </c>
    </row>
    <row r="1007">
      <c r="A1007" s="176" t="n">
        <v>45901</v>
      </c>
      <c r="B1007" s="104" t="inlineStr">
        <is>
          <t>2025/26</t>
        </is>
      </c>
      <c r="C1007" s="104" t="inlineStr">
        <is>
          <t>HC-046</t>
        </is>
      </c>
      <c r="D1007" s="104" t="inlineStr">
        <is>
          <t>Nord-Ouest</t>
        </is>
      </c>
      <c r="E1007" s="156" t="n">
        <v>68736</v>
      </c>
    </row>
    <row r="1008">
      <c r="A1008" s="176" t="n">
        <v>45901</v>
      </c>
      <c r="B1008" s="104" t="inlineStr">
        <is>
          <t>2025/26</t>
        </is>
      </c>
      <c r="C1008" s="104" t="inlineStr">
        <is>
          <t>HC-047</t>
        </is>
      </c>
      <c r="D1008" s="104" t="inlineStr">
        <is>
          <t>Sud-Est</t>
        </is>
      </c>
      <c r="E1008" s="156" t="n">
        <v>130082</v>
      </c>
    </row>
    <row r="1009">
      <c r="A1009" s="176" t="n">
        <v>45901</v>
      </c>
      <c r="B1009" s="104" t="inlineStr">
        <is>
          <t>2025/26</t>
        </is>
      </c>
      <c r="C1009" s="104" t="inlineStr">
        <is>
          <t>HC-048</t>
        </is>
      </c>
      <c r="D1009" s="104" t="inlineStr">
        <is>
          <t>Sud-Ouest</t>
        </is>
      </c>
      <c r="E1009" s="156" t="n">
        <v>141001</v>
      </c>
    </row>
    <row r="1010">
      <c r="A1010" s="176" t="n">
        <v>45901</v>
      </c>
      <c r="B1010" s="104" t="inlineStr">
        <is>
          <t>2025/26</t>
        </is>
      </c>
      <c r="C1010" s="104" t="inlineStr">
        <is>
          <t>HC-049</t>
        </is>
      </c>
      <c r="D1010" s="104" t="inlineStr">
        <is>
          <t>Île-de-France</t>
        </is>
      </c>
      <c r="E1010" s="156" t="n">
        <v>120102</v>
      </c>
    </row>
    <row r="1011">
      <c r="A1011" s="176" t="n">
        <v>45901</v>
      </c>
      <c r="B1011" s="104" t="inlineStr">
        <is>
          <t>2025/26</t>
        </is>
      </c>
      <c r="C1011" s="104" t="inlineStr">
        <is>
          <t>HC-050</t>
        </is>
      </c>
      <c r="D1011" s="104" t="inlineStr">
        <is>
          <t>Nord-Ouest</t>
        </is>
      </c>
      <c r="E1011" s="156" t="n">
        <v>126342</v>
      </c>
    </row>
    <row r="1012">
      <c r="A1012" s="176" t="n">
        <v>45901</v>
      </c>
      <c r="B1012" s="104" t="inlineStr">
        <is>
          <t>2025/26</t>
        </is>
      </c>
      <c r="C1012" s="104" t="inlineStr">
        <is>
          <t>HC-051</t>
        </is>
      </c>
      <c r="D1012" s="104" t="inlineStr">
        <is>
          <t>Sud-Est</t>
        </is>
      </c>
      <c r="E1012" s="156" t="n">
        <v>84722</v>
      </c>
    </row>
    <row r="1013">
      <c r="A1013" s="176" t="n">
        <v>45901</v>
      </c>
      <c r="B1013" s="104" t="inlineStr">
        <is>
          <t>2025/26</t>
        </is>
      </c>
      <c r="C1013" s="104" t="inlineStr">
        <is>
          <t>HC-052</t>
        </is>
      </c>
      <c r="D1013" s="104" t="inlineStr">
        <is>
          <t>Sud-Ouest</t>
        </is>
      </c>
      <c r="E1013" s="156" t="n">
        <v>108713</v>
      </c>
    </row>
    <row r="1014">
      <c r="A1014" s="176" t="n">
        <v>45901</v>
      </c>
      <c r="B1014" s="104" t="inlineStr">
        <is>
          <t>2025/26</t>
        </is>
      </c>
      <c r="C1014" s="104" t="inlineStr">
        <is>
          <t>HC-053</t>
        </is>
      </c>
      <c r="D1014" s="104" t="inlineStr">
        <is>
          <t>Île-de-France</t>
        </is>
      </c>
      <c r="E1014" s="156" t="n">
        <v>118721</v>
      </c>
    </row>
    <row r="1015">
      <c r="A1015" s="176" t="n">
        <v>45901</v>
      </c>
      <c r="B1015" s="104" t="inlineStr">
        <is>
          <t>2025/26</t>
        </is>
      </c>
      <c r="C1015" s="104" t="inlineStr">
        <is>
          <t>HC-054</t>
        </is>
      </c>
      <c r="D1015" s="104" t="inlineStr">
        <is>
          <t>Nord-Ouest</t>
        </is>
      </c>
      <c r="E1015" s="156" t="n">
        <v>107551</v>
      </c>
    </row>
    <row r="1016">
      <c r="A1016" s="176" t="n">
        <v>45901</v>
      </c>
      <c r="B1016" s="104" t="inlineStr">
        <is>
          <t>2025/26</t>
        </is>
      </c>
      <c r="C1016" s="104" t="inlineStr">
        <is>
          <t>HC-055</t>
        </is>
      </c>
      <c r="D1016" s="104" t="inlineStr">
        <is>
          <t>Sud-Est</t>
        </is>
      </c>
      <c r="E1016" s="156" t="n">
        <v>164549</v>
      </c>
    </row>
    <row r="1017">
      <c r="A1017" s="176" t="n">
        <v>45901</v>
      </c>
      <c r="B1017" s="104" t="inlineStr">
        <is>
          <t>2025/26</t>
        </is>
      </c>
      <c r="C1017" s="104" t="inlineStr">
        <is>
          <t>HC-056</t>
        </is>
      </c>
      <c r="D1017" s="104" t="inlineStr">
        <is>
          <t>Sud-Ouest</t>
        </is>
      </c>
      <c r="E1017" s="156" t="n">
        <v>139730</v>
      </c>
    </row>
    <row r="1018">
      <c r="A1018" s="176" t="n">
        <v>45901</v>
      </c>
      <c r="B1018" s="104" t="inlineStr">
        <is>
          <t>2025/26</t>
        </is>
      </c>
      <c r="C1018" s="104" t="inlineStr">
        <is>
          <t>HC-057</t>
        </is>
      </c>
      <c r="D1018" s="104" t="inlineStr">
        <is>
          <t>Île-de-France</t>
        </is>
      </c>
      <c r="E1018" s="156" t="n">
        <v>144253</v>
      </c>
    </row>
    <row r="1019">
      <c r="A1019" s="176" t="n">
        <v>45901</v>
      </c>
      <c r="B1019" s="104" t="inlineStr">
        <is>
          <t>2025/26</t>
        </is>
      </c>
      <c r="C1019" s="104" t="inlineStr">
        <is>
          <t>HC-058</t>
        </is>
      </c>
      <c r="D1019" s="104" t="inlineStr">
        <is>
          <t>Nord-Ouest</t>
        </is>
      </c>
      <c r="E1019" s="156" t="n">
        <v>78629</v>
      </c>
    </row>
    <row r="1020">
      <c r="A1020" s="176" t="n">
        <v>45901</v>
      </c>
      <c r="B1020" s="104" t="inlineStr">
        <is>
          <t>2025/26</t>
        </is>
      </c>
      <c r="C1020" s="104" t="inlineStr">
        <is>
          <t>HC-059</t>
        </is>
      </c>
      <c r="D1020" s="104" t="inlineStr">
        <is>
          <t>Sud-Est</t>
        </is>
      </c>
      <c r="E1020" s="156" t="n">
        <v>136487</v>
      </c>
    </row>
    <row r="1021">
      <c r="A1021" s="176" t="n">
        <v>45901</v>
      </c>
      <c r="B1021" s="104" t="inlineStr">
        <is>
          <t>2025/26</t>
        </is>
      </c>
      <c r="C1021" s="104" t="inlineStr">
        <is>
          <t>HC-060</t>
        </is>
      </c>
      <c r="D1021" s="104" t="inlineStr">
        <is>
          <t>Sud-Ouest</t>
        </is>
      </c>
      <c r="E1021" s="156" t="n">
        <v>95815</v>
      </c>
    </row>
    <row r="1022">
      <c r="A1022" s="176" t="n">
        <v>45901</v>
      </c>
      <c r="B1022" s="104" t="inlineStr">
        <is>
          <t>2025/26</t>
        </is>
      </c>
      <c r="C1022" s="104" t="inlineStr">
        <is>
          <t>HC-061</t>
        </is>
      </c>
      <c r="D1022" s="104" t="inlineStr">
        <is>
          <t>Île-de-France</t>
        </is>
      </c>
      <c r="E1022" s="156" t="n">
        <v>115674</v>
      </c>
    </row>
    <row r="1023">
      <c r="A1023" s="176" t="n">
        <v>45901</v>
      </c>
      <c r="B1023" s="104" t="inlineStr">
        <is>
          <t>2025/26</t>
        </is>
      </c>
      <c r="C1023" s="104" t="inlineStr">
        <is>
          <t>HC-062</t>
        </is>
      </c>
      <c r="D1023" s="104" t="inlineStr">
        <is>
          <t>Nord-Ouest</t>
        </is>
      </c>
      <c r="E1023" s="156" t="n">
        <v>79896</v>
      </c>
    </row>
    <row r="1024">
      <c r="A1024" s="176" t="n">
        <v>45901</v>
      </c>
      <c r="B1024" s="104" t="inlineStr">
        <is>
          <t>2025/26</t>
        </is>
      </c>
      <c r="C1024" s="104" t="inlineStr">
        <is>
          <t>HC-063</t>
        </is>
      </c>
      <c r="D1024" s="104" t="inlineStr">
        <is>
          <t>Sud-Est</t>
        </is>
      </c>
      <c r="E1024" s="156" t="n">
        <v>98219</v>
      </c>
    </row>
    <row r="1025">
      <c r="A1025" s="176" t="n">
        <v>45901</v>
      </c>
      <c r="B1025" s="104" t="inlineStr">
        <is>
          <t>2025/26</t>
        </is>
      </c>
      <c r="C1025" s="104" t="inlineStr">
        <is>
          <t>HC-064</t>
        </is>
      </c>
      <c r="D1025" s="104" t="inlineStr">
        <is>
          <t>Sud-Ouest</t>
        </is>
      </c>
      <c r="E1025" s="156" t="n">
        <v>76852</v>
      </c>
    </row>
    <row r="1026">
      <c r="A1026" s="176" t="n">
        <v>45901</v>
      </c>
      <c r="B1026" s="104" t="inlineStr">
        <is>
          <t>2025/26</t>
        </is>
      </c>
      <c r="C1026" s="104" t="inlineStr">
        <is>
          <t>HC-065</t>
        </is>
      </c>
      <c r="D1026" s="104" t="inlineStr">
        <is>
          <t>Île-de-France</t>
        </is>
      </c>
      <c r="E1026" s="156" t="n">
        <v>152453</v>
      </c>
    </row>
    <row r="1027">
      <c r="A1027" s="176" t="n">
        <v>45901</v>
      </c>
      <c r="B1027" s="104" t="inlineStr">
        <is>
          <t>2025/26</t>
        </is>
      </c>
      <c r="C1027" s="104" t="inlineStr">
        <is>
          <t>HC-066</t>
        </is>
      </c>
      <c r="D1027" s="104" t="inlineStr">
        <is>
          <t>Nord-Ouest</t>
        </is>
      </c>
      <c r="E1027" s="156" t="n">
        <v>122522</v>
      </c>
    </row>
    <row r="1028">
      <c r="A1028" s="176" t="n">
        <v>45901</v>
      </c>
      <c r="B1028" s="104" t="inlineStr">
        <is>
          <t>2025/26</t>
        </is>
      </c>
      <c r="C1028" s="104" t="inlineStr">
        <is>
          <t>HC-067</t>
        </is>
      </c>
      <c r="D1028" s="104" t="inlineStr">
        <is>
          <t>Sud-Est</t>
        </is>
      </c>
      <c r="E1028" s="156" t="n">
        <v>101009</v>
      </c>
    </row>
    <row r="1029">
      <c r="A1029" s="176" t="n">
        <v>45901</v>
      </c>
      <c r="B1029" s="104" t="inlineStr">
        <is>
          <t>2025/26</t>
        </is>
      </c>
      <c r="C1029" s="104" t="inlineStr">
        <is>
          <t>HC-068</t>
        </is>
      </c>
      <c r="D1029" s="104" t="inlineStr">
        <is>
          <t>Sud-Ouest</t>
        </is>
      </c>
      <c r="E1029" s="156" t="n">
        <v>81469</v>
      </c>
    </row>
    <row r="1030">
      <c r="A1030" s="176" t="n">
        <v>45901</v>
      </c>
      <c r="B1030" s="104" t="inlineStr">
        <is>
          <t>2025/26</t>
        </is>
      </c>
      <c r="C1030" s="104" t="inlineStr">
        <is>
          <t>HC-069</t>
        </is>
      </c>
      <c r="D1030" s="104" t="inlineStr">
        <is>
          <t>Île-de-France</t>
        </is>
      </c>
      <c r="E1030" s="156" t="n">
        <v>108789</v>
      </c>
    </row>
    <row r="1031">
      <c r="A1031" s="176" t="n">
        <v>45901</v>
      </c>
      <c r="B1031" s="104" t="inlineStr">
        <is>
          <t>2025/26</t>
        </is>
      </c>
      <c r="C1031" s="104" t="inlineStr">
        <is>
          <t>HC-070</t>
        </is>
      </c>
      <c r="D1031" s="104" t="inlineStr">
        <is>
          <t>Nord-Ouest</t>
        </is>
      </c>
      <c r="E1031" s="156" t="n">
        <v>69380</v>
      </c>
    </row>
    <row r="1032">
      <c r="A1032" s="176" t="n">
        <v>45901</v>
      </c>
      <c r="B1032" s="104" t="inlineStr">
        <is>
          <t>2025/26</t>
        </is>
      </c>
      <c r="C1032" s="104" t="inlineStr">
        <is>
          <t>HC-071</t>
        </is>
      </c>
      <c r="D1032" s="104" t="inlineStr">
        <is>
          <t>Sud-Est</t>
        </is>
      </c>
      <c r="E1032" s="156" t="n">
        <v>91481</v>
      </c>
    </row>
    <row r="1033">
      <c r="A1033" s="176" t="n">
        <v>45901</v>
      </c>
      <c r="B1033" s="104" t="inlineStr">
        <is>
          <t>2025/26</t>
        </is>
      </c>
      <c r="C1033" s="104" t="inlineStr">
        <is>
          <t>HC-072</t>
        </is>
      </c>
      <c r="D1033" s="104" t="inlineStr">
        <is>
          <t>Sud-Ouest</t>
        </is>
      </c>
      <c r="E1033" s="156" t="n">
        <v>76532</v>
      </c>
    </row>
    <row r="1034">
      <c r="A1034" s="176" t="n">
        <v>45901</v>
      </c>
      <c r="B1034" s="104" t="inlineStr">
        <is>
          <t>2025/26</t>
        </is>
      </c>
      <c r="C1034" s="104" t="inlineStr">
        <is>
          <t>HC-073</t>
        </is>
      </c>
      <c r="D1034" s="104" t="inlineStr">
        <is>
          <t>Île-de-France</t>
        </is>
      </c>
      <c r="E1034" s="156" t="n">
        <v>164716</v>
      </c>
    </row>
    <row r="1035">
      <c r="A1035" s="176" t="n">
        <v>45901</v>
      </c>
      <c r="B1035" s="104" t="inlineStr">
        <is>
          <t>2025/26</t>
        </is>
      </c>
      <c r="C1035" s="104" t="inlineStr">
        <is>
          <t>HC-074</t>
        </is>
      </c>
      <c r="D1035" s="104" t="inlineStr">
        <is>
          <t>Nord-Ouest</t>
        </is>
      </c>
      <c r="E1035" s="156" t="n">
        <v>100460</v>
      </c>
    </row>
    <row r="1036">
      <c r="A1036" s="176" t="n">
        <v>45901</v>
      </c>
      <c r="B1036" s="104" t="inlineStr">
        <is>
          <t>2025/26</t>
        </is>
      </c>
      <c r="C1036" s="104" t="inlineStr">
        <is>
          <t>HC-075</t>
        </is>
      </c>
      <c r="D1036" s="104" t="inlineStr">
        <is>
          <t>Sud-Est</t>
        </is>
      </c>
      <c r="E1036" s="156" t="n">
        <v>141997</v>
      </c>
    </row>
    <row r="1037">
      <c r="A1037" s="176" t="n">
        <v>45901</v>
      </c>
      <c r="B1037" s="104" t="inlineStr">
        <is>
          <t>2025/26</t>
        </is>
      </c>
      <c r="C1037" s="104" t="inlineStr">
        <is>
          <t>HC-076</t>
        </is>
      </c>
      <c r="D1037" s="104" t="inlineStr">
        <is>
          <t>Sud-Ouest</t>
        </is>
      </c>
      <c r="E1037" s="156" t="n">
        <v>110251</v>
      </c>
    </row>
    <row r="1038">
      <c r="A1038" s="176" t="n">
        <v>45901</v>
      </c>
      <c r="B1038" s="104" t="inlineStr">
        <is>
          <t>2025/26</t>
        </is>
      </c>
      <c r="C1038" s="104" t="inlineStr">
        <is>
          <t>HC-077</t>
        </is>
      </c>
      <c r="D1038" s="104" t="inlineStr">
        <is>
          <t>Île-de-France</t>
        </is>
      </c>
      <c r="E1038" s="156" t="n">
        <v>116163</v>
      </c>
    </row>
    <row r="1039">
      <c r="A1039" s="176" t="n">
        <v>45901</v>
      </c>
      <c r="B1039" s="104" t="inlineStr">
        <is>
          <t>2025/26</t>
        </is>
      </c>
      <c r="C1039" s="104" t="inlineStr">
        <is>
          <t>HC-078</t>
        </is>
      </c>
      <c r="D1039" s="104" t="inlineStr">
        <is>
          <t>Nord-Ouest</t>
        </is>
      </c>
      <c r="E1039" s="156" t="n">
        <v>91747</v>
      </c>
    </row>
    <row r="1040">
      <c r="A1040" s="176" t="n">
        <v>45901</v>
      </c>
      <c r="B1040" s="104" t="inlineStr">
        <is>
          <t>2025/26</t>
        </is>
      </c>
      <c r="C1040" s="104" t="inlineStr">
        <is>
          <t>HC-079</t>
        </is>
      </c>
      <c r="D1040" s="104" t="inlineStr">
        <is>
          <t>Sud-Est</t>
        </is>
      </c>
      <c r="E1040" s="156" t="n">
        <v>114481</v>
      </c>
    </row>
    <row r="1041">
      <c r="A1041" s="176" t="n">
        <v>45901</v>
      </c>
      <c r="B1041" s="104" t="inlineStr">
        <is>
          <t>2025/26</t>
        </is>
      </c>
      <c r="C1041" s="104" t="inlineStr">
        <is>
          <t>HC-080</t>
        </is>
      </c>
      <c r="D1041" s="104" t="inlineStr">
        <is>
          <t>Sud-Ouest</t>
        </is>
      </c>
      <c r="E1041" s="156" t="n">
        <v>78107</v>
      </c>
    </row>
    <row r="1042">
      <c r="A1042" s="176" t="n">
        <v>45901</v>
      </c>
      <c r="B1042" s="104" t="inlineStr">
        <is>
          <t>2025/26</t>
        </is>
      </c>
      <c r="C1042" s="104" t="inlineStr">
        <is>
          <t>HC-081</t>
        </is>
      </c>
      <c r="D1042" s="104" t="inlineStr">
        <is>
          <t>Île-de-France</t>
        </is>
      </c>
      <c r="E1042" s="156" t="n">
        <v>117657</v>
      </c>
    </row>
    <row r="1043">
      <c r="A1043" s="176" t="n">
        <v>45901</v>
      </c>
      <c r="B1043" s="104" t="inlineStr">
        <is>
          <t>2025/26</t>
        </is>
      </c>
      <c r="C1043" s="104" t="inlineStr">
        <is>
          <t>HC-082</t>
        </is>
      </c>
      <c r="D1043" s="104" t="inlineStr">
        <is>
          <t>Nord-Ouest</t>
        </is>
      </c>
      <c r="E1043" s="156" t="n">
        <v>89233</v>
      </c>
    </row>
    <row r="1044">
      <c r="A1044" s="176" t="n">
        <v>45901</v>
      </c>
      <c r="B1044" s="104" t="inlineStr">
        <is>
          <t>2025/26</t>
        </is>
      </c>
      <c r="C1044" s="104" t="inlineStr">
        <is>
          <t>HC-083</t>
        </is>
      </c>
      <c r="D1044" s="104" t="inlineStr">
        <is>
          <t>Sud-Est</t>
        </is>
      </c>
      <c r="E1044" s="156" t="n">
        <v>87149</v>
      </c>
    </row>
    <row r="1045">
      <c r="A1045" s="176" t="n">
        <v>45901</v>
      </c>
      <c r="B1045" s="104" t="inlineStr">
        <is>
          <t>2025/26</t>
        </is>
      </c>
      <c r="C1045" s="104" t="inlineStr">
        <is>
          <t>HC-084</t>
        </is>
      </c>
      <c r="D1045" s="104" t="inlineStr">
        <is>
          <t>Sud-Ouest</t>
        </is>
      </c>
      <c r="E1045" s="156" t="n">
        <v>93014</v>
      </c>
    </row>
    <row r="1046">
      <c r="A1046" s="176" t="n">
        <v>45901</v>
      </c>
      <c r="B1046" s="104" t="inlineStr">
        <is>
          <t>2025/26</t>
        </is>
      </c>
      <c r="C1046" s="104" t="inlineStr">
        <is>
          <t>HC-085</t>
        </is>
      </c>
      <c r="D1046" s="104" t="inlineStr">
        <is>
          <t>Île-de-France</t>
        </is>
      </c>
      <c r="E1046" s="156" t="n">
        <v>129797</v>
      </c>
    </row>
    <row r="1047">
      <c r="A1047" s="176" t="n">
        <v>45901</v>
      </c>
      <c r="B1047" s="104" t="inlineStr">
        <is>
          <t>2025/26</t>
        </is>
      </c>
      <c r="C1047" s="104" t="inlineStr">
        <is>
          <t>HC-086</t>
        </is>
      </c>
      <c r="D1047" s="104" t="inlineStr">
        <is>
          <t>Nord-Ouest</t>
        </is>
      </c>
      <c r="E1047" s="156" t="n">
        <v>91785</v>
      </c>
    </row>
    <row r="1048">
      <c r="A1048" s="176" t="n">
        <v>45901</v>
      </c>
      <c r="B1048" s="104" t="inlineStr">
        <is>
          <t>2025/26</t>
        </is>
      </c>
      <c r="C1048" s="104" t="inlineStr">
        <is>
          <t>HC-087</t>
        </is>
      </c>
      <c r="D1048" s="104" t="inlineStr">
        <is>
          <t>Sud-Est</t>
        </is>
      </c>
      <c r="E1048" s="156" t="n">
        <v>90063</v>
      </c>
    </row>
    <row r="1049">
      <c r="A1049" s="176" t="n">
        <v>45901</v>
      </c>
      <c r="B1049" s="104" t="inlineStr">
        <is>
          <t>2025/26</t>
        </is>
      </c>
      <c r="C1049" s="104" t="inlineStr">
        <is>
          <t>HC-088</t>
        </is>
      </c>
      <c r="D1049" s="104" t="inlineStr">
        <is>
          <t>Sud-Ouest</t>
        </is>
      </c>
      <c r="E1049" s="156" t="n">
        <v>105520</v>
      </c>
    </row>
    <row r="1050">
      <c r="A1050" s="176" t="n">
        <v>45901</v>
      </c>
      <c r="B1050" s="104" t="inlineStr">
        <is>
          <t>2025/26</t>
        </is>
      </c>
      <c r="C1050" s="104" t="inlineStr">
        <is>
          <t>HC-089</t>
        </is>
      </c>
      <c r="D1050" s="104" t="inlineStr">
        <is>
          <t>Île-de-France</t>
        </is>
      </c>
      <c r="E1050" s="156" t="n">
        <v>103117</v>
      </c>
    </row>
    <row r="1051">
      <c r="A1051" s="176" t="n">
        <v>45901</v>
      </c>
      <c r="B1051" s="104" t="inlineStr">
        <is>
          <t>2025/26</t>
        </is>
      </c>
      <c r="C1051" s="104" t="inlineStr">
        <is>
          <t>HC-090</t>
        </is>
      </c>
      <c r="D1051" s="104" t="inlineStr">
        <is>
          <t>Nord-Ouest</t>
        </is>
      </c>
      <c r="E1051" s="156" t="n">
        <v>107075</v>
      </c>
    </row>
    <row r="1052">
      <c r="A1052" s="176" t="n">
        <v>45901</v>
      </c>
      <c r="B1052" s="104" t="inlineStr">
        <is>
          <t>2025/26</t>
        </is>
      </c>
      <c r="C1052" s="104" t="inlineStr">
        <is>
          <t>HC-091</t>
        </is>
      </c>
      <c r="D1052" s="104" t="inlineStr">
        <is>
          <t>Sud-Est</t>
        </is>
      </c>
      <c r="E1052" s="156" t="n">
        <v>93677</v>
      </c>
    </row>
    <row r="1053">
      <c r="A1053" s="176" t="n">
        <v>45901</v>
      </c>
      <c r="B1053" s="104" t="inlineStr">
        <is>
          <t>2025/26</t>
        </is>
      </c>
      <c r="C1053" s="104" t="inlineStr">
        <is>
          <t>HC-092</t>
        </is>
      </c>
      <c r="D1053" s="104" t="inlineStr">
        <is>
          <t>Sud-Ouest</t>
        </is>
      </c>
      <c r="E1053" s="156" t="n">
        <v>93721</v>
      </c>
    </row>
    <row r="1054">
      <c r="A1054" s="176" t="n">
        <v>45901</v>
      </c>
      <c r="B1054" s="104" t="inlineStr">
        <is>
          <t>2025/26</t>
        </is>
      </c>
      <c r="C1054" s="104" t="inlineStr">
        <is>
          <t>HC-093</t>
        </is>
      </c>
      <c r="D1054" s="104" t="inlineStr">
        <is>
          <t>Île-de-France</t>
        </is>
      </c>
      <c r="E1054" s="156" t="n">
        <v>178925</v>
      </c>
    </row>
    <row r="1055">
      <c r="A1055" s="176" t="n">
        <v>45901</v>
      </c>
      <c r="B1055" s="104" t="inlineStr">
        <is>
          <t>2025/26</t>
        </is>
      </c>
      <c r="C1055" s="104" t="inlineStr">
        <is>
          <t>HC-094</t>
        </is>
      </c>
      <c r="D1055" s="104" t="inlineStr">
        <is>
          <t>Nord-Ouest</t>
        </is>
      </c>
      <c r="E1055" s="156" t="n">
        <v>83669</v>
      </c>
    </row>
    <row r="1056">
      <c r="A1056" s="176" t="n">
        <v>45901</v>
      </c>
      <c r="B1056" s="104" t="inlineStr">
        <is>
          <t>2025/26</t>
        </is>
      </c>
      <c r="C1056" s="104" t="inlineStr">
        <is>
          <t>HC-095</t>
        </is>
      </c>
      <c r="D1056" s="104" t="inlineStr">
        <is>
          <t>Sud-Est</t>
        </is>
      </c>
      <c r="E1056" s="156" t="n">
        <v>88376</v>
      </c>
    </row>
    <row r="1057">
      <c r="A1057" s="176" t="n">
        <v>45901</v>
      </c>
      <c r="B1057" s="104" t="inlineStr">
        <is>
          <t>2025/26</t>
        </is>
      </c>
      <c r="C1057" s="104" t="inlineStr">
        <is>
          <t>HC-096</t>
        </is>
      </c>
      <c r="D1057" s="104" t="inlineStr">
        <is>
          <t>Sud-Ouest</t>
        </is>
      </c>
      <c r="E1057" s="156" t="n">
        <v>91977</v>
      </c>
    </row>
    <row r="1058">
      <c r="A1058" s="176" t="n">
        <v>45901</v>
      </c>
      <c r="B1058" s="104" t="inlineStr">
        <is>
          <t>2025/26</t>
        </is>
      </c>
      <c r="C1058" s="104" t="inlineStr">
        <is>
          <t>HC-097</t>
        </is>
      </c>
      <c r="D1058" s="104" t="inlineStr">
        <is>
          <t>Île-de-France</t>
        </is>
      </c>
      <c r="E1058" s="156" t="n">
        <v>68949</v>
      </c>
    </row>
    <row r="1059">
      <c r="A1059" s="176" t="n">
        <v>45901</v>
      </c>
      <c r="B1059" s="104" t="inlineStr">
        <is>
          <t>2025/26</t>
        </is>
      </c>
      <c r="C1059" s="104" t="inlineStr">
        <is>
          <t>HC-098</t>
        </is>
      </c>
      <c r="D1059" s="104" t="inlineStr">
        <is>
          <t>Nord-Ouest</t>
        </is>
      </c>
      <c r="E1059" s="156" t="n">
        <v>98189</v>
      </c>
    </row>
    <row r="1060">
      <c r="A1060" s="176" t="n">
        <v>45901</v>
      </c>
      <c r="B1060" s="104" t="inlineStr">
        <is>
          <t>2025/26</t>
        </is>
      </c>
      <c r="C1060" s="104" t="inlineStr">
        <is>
          <t>HC-099</t>
        </is>
      </c>
      <c r="D1060" s="104" t="inlineStr">
        <is>
          <t>Sud-Est</t>
        </is>
      </c>
      <c r="E1060" s="156" t="n">
        <v>136343</v>
      </c>
    </row>
    <row r="1061">
      <c r="A1061" s="176" t="n">
        <v>45901</v>
      </c>
      <c r="B1061" s="104" t="inlineStr">
        <is>
          <t>2025/26</t>
        </is>
      </c>
      <c r="C1061" s="104" t="inlineStr">
        <is>
          <t>HC-100</t>
        </is>
      </c>
      <c r="D1061" s="104" t="inlineStr">
        <is>
          <t>Sud-Ouest</t>
        </is>
      </c>
      <c r="E1061" s="156" t="n">
        <v>78479</v>
      </c>
    </row>
    <row r="1062">
      <c r="A1062" s="176" t="n">
        <v>45901</v>
      </c>
      <c r="B1062" s="104" t="inlineStr">
        <is>
          <t>2025/26</t>
        </is>
      </c>
      <c r="C1062" s="104" t="inlineStr">
        <is>
          <t>HC-101</t>
        </is>
      </c>
      <c r="D1062" s="104" t="inlineStr">
        <is>
          <t>Île-de-France</t>
        </is>
      </c>
      <c r="E1062" s="156" t="n">
        <v>123219</v>
      </c>
    </row>
    <row r="1063">
      <c r="A1063" s="176" t="n">
        <v>45901</v>
      </c>
      <c r="B1063" s="104" t="inlineStr">
        <is>
          <t>2025/26</t>
        </is>
      </c>
      <c r="C1063" s="104" t="inlineStr">
        <is>
          <t>HC-102</t>
        </is>
      </c>
      <c r="D1063" s="104" t="inlineStr">
        <is>
          <t>Nord-Ouest</t>
        </is>
      </c>
      <c r="E1063" s="156" t="n">
        <v>120450</v>
      </c>
    </row>
    <row r="1064">
      <c r="A1064" s="176" t="n">
        <v>45901</v>
      </c>
      <c r="B1064" s="104" t="inlineStr">
        <is>
          <t>2025/26</t>
        </is>
      </c>
      <c r="C1064" s="104" t="inlineStr">
        <is>
          <t>HC-103</t>
        </is>
      </c>
      <c r="D1064" s="104" t="inlineStr">
        <is>
          <t>Sud-Est</t>
        </is>
      </c>
      <c r="E1064" s="156" t="n">
        <v>105344</v>
      </c>
    </row>
    <row r="1065">
      <c r="A1065" s="176" t="n">
        <v>45901</v>
      </c>
      <c r="B1065" s="104" t="inlineStr">
        <is>
          <t>2025/26</t>
        </is>
      </c>
      <c r="C1065" s="104" t="inlineStr">
        <is>
          <t>HC-104</t>
        </is>
      </c>
      <c r="D1065" s="104" t="inlineStr">
        <is>
          <t>Sud-Ouest</t>
        </is>
      </c>
      <c r="E1065" s="156" t="n">
        <v>92447</v>
      </c>
    </row>
    <row r="1066">
      <c r="A1066" s="176" t="n">
        <v>45901</v>
      </c>
      <c r="B1066" s="104" t="inlineStr">
        <is>
          <t>2025/26</t>
        </is>
      </c>
      <c r="C1066" s="104" t="inlineStr">
        <is>
          <t>HC-105</t>
        </is>
      </c>
      <c r="D1066" s="104" t="inlineStr">
        <is>
          <t>Île-de-France</t>
        </is>
      </c>
      <c r="E1066" s="156" t="n">
        <v>150161</v>
      </c>
    </row>
    <row r="1067">
      <c r="A1067" s="176" t="n">
        <v>45901</v>
      </c>
      <c r="B1067" s="104" t="inlineStr">
        <is>
          <t>2025/26</t>
        </is>
      </c>
      <c r="C1067" s="104" t="inlineStr">
        <is>
          <t>HC-106</t>
        </is>
      </c>
      <c r="D1067" s="104" t="inlineStr">
        <is>
          <t>Nord-Ouest</t>
        </is>
      </c>
      <c r="E1067" s="156" t="n">
        <v>112783</v>
      </c>
    </row>
    <row r="1068">
      <c r="A1068" s="176" t="n">
        <v>45901</v>
      </c>
      <c r="B1068" s="104" t="inlineStr">
        <is>
          <t>2025/26</t>
        </is>
      </c>
      <c r="C1068" s="104" t="inlineStr">
        <is>
          <t>HC-107</t>
        </is>
      </c>
      <c r="D1068" s="104" t="inlineStr">
        <is>
          <t>Sud-Est</t>
        </is>
      </c>
      <c r="E1068" s="156" t="n">
        <v>120780</v>
      </c>
    </row>
    <row r="1069">
      <c r="A1069" s="176" t="n">
        <v>45901</v>
      </c>
      <c r="B1069" s="104" t="inlineStr">
        <is>
          <t>2025/26</t>
        </is>
      </c>
      <c r="C1069" s="104" t="inlineStr">
        <is>
          <t>HC-108</t>
        </is>
      </c>
      <c r="D1069" s="104" t="inlineStr">
        <is>
          <t>Sud-Ouest</t>
        </is>
      </c>
      <c r="E1069" s="156" t="n">
        <v>104532</v>
      </c>
    </row>
    <row r="1070">
      <c r="A1070" s="176" t="n">
        <v>45901</v>
      </c>
      <c r="B1070" s="104" t="inlineStr">
        <is>
          <t>2025/26</t>
        </is>
      </c>
      <c r="C1070" s="104" t="inlineStr">
        <is>
          <t>HC-109</t>
        </is>
      </c>
      <c r="D1070" s="104" t="inlineStr">
        <is>
          <t>Île-de-France</t>
        </is>
      </c>
      <c r="E1070" s="156" t="n">
        <v>122016</v>
      </c>
    </row>
    <row r="1071">
      <c r="A1071" s="176" t="n">
        <v>45901</v>
      </c>
      <c r="B1071" s="104" t="inlineStr">
        <is>
          <t>2025/26</t>
        </is>
      </c>
      <c r="C1071" s="104" t="inlineStr">
        <is>
          <t>HC-110</t>
        </is>
      </c>
      <c r="D1071" s="104" t="inlineStr">
        <is>
          <t>Nord-Ouest</t>
        </is>
      </c>
      <c r="E1071" s="156" t="n">
        <v>65813</v>
      </c>
    </row>
    <row r="1072">
      <c r="A1072" s="176" t="n">
        <v>45901</v>
      </c>
      <c r="B1072" s="104" t="inlineStr">
        <is>
          <t>2025/26</t>
        </is>
      </c>
      <c r="C1072" s="104" t="inlineStr">
        <is>
          <t>HC-111</t>
        </is>
      </c>
      <c r="D1072" s="104" t="inlineStr">
        <is>
          <t>Sud-Est</t>
        </is>
      </c>
      <c r="E1072" s="156" t="n">
        <v>119413</v>
      </c>
    </row>
    <row r="1073">
      <c r="A1073" s="176" t="n">
        <v>45901</v>
      </c>
      <c r="B1073" s="104" t="inlineStr">
        <is>
          <t>2025/26</t>
        </is>
      </c>
      <c r="C1073" s="104" t="inlineStr">
        <is>
          <t>HC-112</t>
        </is>
      </c>
      <c r="D1073" s="104" t="inlineStr">
        <is>
          <t>Sud-Ouest</t>
        </is>
      </c>
      <c r="E1073" s="156" t="n">
        <v>75565</v>
      </c>
    </row>
    <row r="1074">
      <c r="A1074" s="176" t="n">
        <v>45901</v>
      </c>
      <c r="B1074" s="104" t="inlineStr">
        <is>
          <t>2025/26</t>
        </is>
      </c>
      <c r="C1074" s="104" t="inlineStr">
        <is>
          <t>HC-113</t>
        </is>
      </c>
      <c r="D1074" s="104" t="inlineStr">
        <is>
          <t>Île-de-France</t>
        </is>
      </c>
      <c r="E1074" s="156" t="n">
        <v>127167</v>
      </c>
    </row>
    <row r="1075">
      <c r="A1075" s="176" t="n">
        <v>45901</v>
      </c>
      <c r="B1075" s="104" t="inlineStr">
        <is>
          <t>2025/26</t>
        </is>
      </c>
      <c r="C1075" s="104" t="inlineStr">
        <is>
          <t>HC-114</t>
        </is>
      </c>
      <c r="D1075" s="104" t="inlineStr">
        <is>
          <t>Nord-Ouest</t>
        </is>
      </c>
      <c r="E1075" s="156" t="n">
        <v>75202</v>
      </c>
    </row>
    <row r="1076">
      <c r="A1076" s="176" t="n">
        <v>45901</v>
      </c>
      <c r="B1076" s="104" t="inlineStr">
        <is>
          <t>2025/26</t>
        </is>
      </c>
      <c r="C1076" s="104" t="inlineStr">
        <is>
          <t>HC-115</t>
        </is>
      </c>
      <c r="D1076" s="104" t="inlineStr">
        <is>
          <t>Sud-Est</t>
        </is>
      </c>
      <c r="E1076" s="156" t="n">
        <v>126758</v>
      </c>
    </row>
    <row r="1077">
      <c r="A1077" s="176" t="n">
        <v>45901</v>
      </c>
      <c r="B1077" s="104" t="inlineStr">
        <is>
          <t>2025/26</t>
        </is>
      </c>
      <c r="C1077" s="104" t="inlineStr">
        <is>
          <t>HC-116</t>
        </is>
      </c>
      <c r="D1077" s="104" t="inlineStr">
        <is>
          <t>Sud-Ouest</t>
        </is>
      </c>
      <c r="E1077" s="156" t="n">
        <v>95027</v>
      </c>
    </row>
    <row r="1078">
      <c r="A1078" s="176" t="n">
        <v>45901</v>
      </c>
      <c r="B1078" s="104" t="inlineStr">
        <is>
          <t>2025/26</t>
        </is>
      </c>
      <c r="C1078" s="104" t="inlineStr">
        <is>
          <t>HC-117</t>
        </is>
      </c>
      <c r="D1078" s="104" t="inlineStr">
        <is>
          <t>Île-de-France</t>
        </is>
      </c>
      <c r="E1078" s="156" t="n">
        <v>100880</v>
      </c>
    </row>
    <row r="1079">
      <c r="A1079" s="176" t="n">
        <v>45901</v>
      </c>
      <c r="B1079" s="104" t="inlineStr">
        <is>
          <t>2025/26</t>
        </is>
      </c>
      <c r="C1079" s="104" t="inlineStr">
        <is>
          <t>HC-118</t>
        </is>
      </c>
      <c r="D1079" s="104" t="inlineStr">
        <is>
          <t>Nord-Ouest</t>
        </is>
      </c>
      <c r="E1079" s="156" t="n">
        <v>111604</v>
      </c>
    </row>
    <row r="1080">
      <c r="A1080" s="176" t="n">
        <v>45901</v>
      </c>
      <c r="B1080" s="104" t="inlineStr">
        <is>
          <t>2025/26</t>
        </is>
      </c>
      <c r="C1080" s="104" t="inlineStr">
        <is>
          <t>HC-119</t>
        </is>
      </c>
      <c r="D1080" s="104" t="inlineStr">
        <is>
          <t>Sud-Est</t>
        </is>
      </c>
      <c r="E1080" s="156" t="n">
        <v>82099</v>
      </c>
    </row>
    <row r="1081">
      <c r="A1081" s="176" t="n">
        <v>45901</v>
      </c>
      <c r="B1081" s="104" t="inlineStr">
        <is>
          <t>2025/26</t>
        </is>
      </c>
      <c r="C1081" s="104" t="inlineStr">
        <is>
          <t>HC-120</t>
        </is>
      </c>
      <c r="D1081" s="104" t="inlineStr">
        <is>
          <t>Sud-Ouest</t>
        </is>
      </c>
      <c r="E1081" s="156" t="n">
        <v>87025</v>
      </c>
    </row>
    <row r="1082">
      <c r="A1082" s="176" t="n">
        <v>45931</v>
      </c>
      <c r="B1082" s="104" t="inlineStr">
        <is>
          <t>2025/26</t>
        </is>
      </c>
      <c r="C1082" s="104" t="inlineStr">
        <is>
          <t>HC-001</t>
        </is>
      </c>
      <c r="D1082" s="104" t="inlineStr">
        <is>
          <t>Île-de-France</t>
        </is>
      </c>
      <c r="E1082" s="156" t="n">
        <v>140617</v>
      </c>
    </row>
    <row r="1083">
      <c r="A1083" s="176" t="n">
        <v>45931</v>
      </c>
      <c r="B1083" s="104" t="inlineStr">
        <is>
          <t>2025/26</t>
        </is>
      </c>
      <c r="C1083" s="104" t="inlineStr">
        <is>
          <t>HC-002</t>
        </is>
      </c>
      <c r="D1083" s="104" t="inlineStr">
        <is>
          <t>Nord-Ouest</t>
        </is>
      </c>
      <c r="E1083" s="156" t="n">
        <v>93099</v>
      </c>
    </row>
    <row r="1084">
      <c r="A1084" s="176" t="n">
        <v>45931</v>
      </c>
      <c r="B1084" s="104" t="inlineStr">
        <is>
          <t>2025/26</t>
        </is>
      </c>
      <c r="C1084" s="104" t="inlineStr">
        <is>
          <t>HC-003</t>
        </is>
      </c>
      <c r="D1084" s="104" t="inlineStr">
        <is>
          <t>Sud-Est</t>
        </is>
      </c>
      <c r="E1084" s="156" t="n">
        <v>96470</v>
      </c>
    </row>
    <row r="1085">
      <c r="A1085" s="176" t="n">
        <v>45931</v>
      </c>
      <c r="B1085" s="104" t="inlineStr">
        <is>
          <t>2025/26</t>
        </is>
      </c>
      <c r="C1085" s="104" t="inlineStr">
        <is>
          <t>HC-004</t>
        </is>
      </c>
      <c r="D1085" s="104" t="inlineStr">
        <is>
          <t>Sud-Ouest</t>
        </is>
      </c>
      <c r="E1085" s="156" t="n">
        <v>101841</v>
      </c>
    </row>
    <row r="1086">
      <c r="A1086" s="176" t="n">
        <v>45931</v>
      </c>
      <c r="B1086" s="104" t="inlineStr">
        <is>
          <t>2025/26</t>
        </is>
      </c>
      <c r="C1086" s="104" t="inlineStr">
        <is>
          <t>HC-005</t>
        </is>
      </c>
      <c r="D1086" s="104" t="inlineStr">
        <is>
          <t>Île-de-France</t>
        </is>
      </c>
      <c r="E1086" s="156" t="n">
        <v>133799</v>
      </c>
    </row>
    <row r="1087">
      <c r="A1087" s="176" t="n">
        <v>45931</v>
      </c>
      <c r="B1087" s="104" t="inlineStr">
        <is>
          <t>2025/26</t>
        </is>
      </c>
      <c r="C1087" s="104" t="inlineStr">
        <is>
          <t>HC-006</t>
        </is>
      </c>
      <c r="D1087" s="104" t="inlineStr">
        <is>
          <t>Nord-Ouest</t>
        </is>
      </c>
      <c r="E1087" s="156" t="n">
        <v>86763</v>
      </c>
    </row>
    <row r="1088">
      <c r="A1088" s="176" t="n">
        <v>45931</v>
      </c>
      <c r="B1088" s="104" t="inlineStr">
        <is>
          <t>2025/26</t>
        </is>
      </c>
      <c r="C1088" s="104" t="inlineStr">
        <is>
          <t>HC-007</t>
        </is>
      </c>
      <c r="D1088" s="104" t="inlineStr">
        <is>
          <t>Sud-Est</t>
        </is>
      </c>
      <c r="E1088" s="156" t="n">
        <v>86163</v>
      </c>
    </row>
    <row r="1089">
      <c r="A1089" s="176" t="n">
        <v>45931</v>
      </c>
      <c r="B1089" s="104" t="inlineStr">
        <is>
          <t>2025/26</t>
        </is>
      </c>
      <c r="C1089" s="104" t="inlineStr">
        <is>
          <t>HC-008</t>
        </is>
      </c>
      <c r="D1089" s="104" t="inlineStr">
        <is>
          <t>Sud-Ouest</t>
        </is>
      </c>
      <c r="E1089" s="156" t="n">
        <v>115851</v>
      </c>
    </row>
    <row r="1090">
      <c r="A1090" s="176" t="n">
        <v>45931</v>
      </c>
      <c r="B1090" s="104" t="inlineStr">
        <is>
          <t>2025/26</t>
        </is>
      </c>
      <c r="C1090" s="104" t="inlineStr">
        <is>
          <t>HC-009</t>
        </is>
      </c>
      <c r="D1090" s="104" t="inlineStr">
        <is>
          <t>Île-de-France</t>
        </is>
      </c>
      <c r="E1090" s="156" t="n">
        <v>142755</v>
      </c>
    </row>
    <row r="1091">
      <c r="A1091" s="176" t="n">
        <v>45931</v>
      </c>
      <c r="B1091" s="104" t="inlineStr">
        <is>
          <t>2025/26</t>
        </is>
      </c>
      <c r="C1091" s="104" t="inlineStr">
        <is>
          <t>HC-010</t>
        </is>
      </c>
      <c r="D1091" s="104" t="inlineStr">
        <is>
          <t>Nord-Ouest</t>
        </is>
      </c>
      <c r="E1091" s="156" t="n">
        <v>164956</v>
      </c>
    </row>
    <row r="1092">
      <c r="A1092" s="176" t="n">
        <v>45931</v>
      </c>
      <c r="B1092" s="104" t="inlineStr">
        <is>
          <t>2025/26</t>
        </is>
      </c>
      <c r="C1092" s="104" t="inlineStr">
        <is>
          <t>HC-011</t>
        </is>
      </c>
      <c r="D1092" s="104" t="inlineStr">
        <is>
          <t>Sud-Est</t>
        </is>
      </c>
      <c r="E1092" s="156" t="n">
        <v>141358</v>
      </c>
    </row>
    <row r="1093">
      <c r="A1093" s="176" t="n">
        <v>45931</v>
      </c>
      <c r="B1093" s="104" t="inlineStr">
        <is>
          <t>2025/26</t>
        </is>
      </c>
      <c r="C1093" s="104" t="inlineStr">
        <is>
          <t>HC-012</t>
        </is>
      </c>
      <c r="D1093" s="104" t="inlineStr">
        <is>
          <t>Sud-Ouest</t>
        </is>
      </c>
      <c r="E1093" s="156" t="n">
        <v>74476</v>
      </c>
    </row>
    <row r="1094">
      <c r="A1094" s="176" t="n">
        <v>45931</v>
      </c>
      <c r="B1094" s="104" t="inlineStr">
        <is>
          <t>2025/26</t>
        </is>
      </c>
      <c r="C1094" s="104" t="inlineStr">
        <is>
          <t>HC-013</t>
        </is>
      </c>
      <c r="D1094" s="104" t="inlineStr">
        <is>
          <t>Île-de-France</t>
        </is>
      </c>
      <c r="E1094" s="156" t="n">
        <v>100468</v>
      </c>
    </row>
    <row r="1095">
      <c r="A1095" s="176" t="n">
        <v>45931</v>
      </c>
      <c r="B1095" s="104" t="inlineStr">
        <is>
          <t>2025/26</t>
        </is>
      </c>
      <c r="C1095" s="104" t="inlineStr">
        <is>
          <t>HC-014</t>
        </is>
      </c>
      <c r="D1095" s="104" t="inlineStr">
        <is>
          <t>Nord-Ouest</t>
        </is>
      </c>
      <c r="E1095" s="156" t="n">
        <v>103767</v>
      </c>
    </row>
    <row r="1096">
      <c r="A1096" s="176" t="n">
        <v>45931</v>
      </c>
      <c r="B1096" s="104" t="inlineStr">
        <is>
          <t>2025/26</t>
        </is>
      </c>
      <c r="C1096" s="104" t="inlineStr">
        <is>
          <t>HC-015</t>
        </is>
      </c>
      <c r="D1096" s="104" t="inlineStr">
        <is>
          <t>Sud-Est</t>
        </is>
      </c>
      <c r="E1096" s="156" t="n">
        <v>94972</v>
      </c>
    </row>
    <row r="1097">
      <c r="A1097" s="176" t="n">
        <v>45931</v>
      </c>
      <c r="B1097" s="104" t="inlineStr">
        <is>
          <t>2025/26</t>
        </is>
      </c>
      <c r="C1097" s="104" t="inlineStr">
        <is>
          <t>HC-016</t>
        </is>
      </c>
      <c r="D1097" s="104" t="inlineStr">
        <is>
          <t>Sud-Ouest</t>
        </is>
      </c>
      <c r="E1097" s="156" t="n">
        <v>117387</v>
      </c>
    </row>
    <row r="1098">
      <c r="A1098" s="176" t="n">
        <v>45931</v>
      </c>
      <c r="B1098" s="104" t="inlineStr">
        <is>
          <t>2025/26</t>
        </is>
      </c>
      <c r="C1098" s="104" t="inlineStr">
        <is>
          <t>HC-017</t>
        </is>
      </c>
      <c r="D1098" s="104" t="inlineStr">
        <is>
          <t>Île-de-France</t>
        </is>
      </c>
      <c r="E1098" s="156" t="n">
        <v>100062</v>
      </c>
    </row>
    <row r="1099">
      <c r="A1099" s="176" t="n">
        <v>45931</v>
      </c>
      <c r="B1099" s="104" t="inlineStr">
        <is>
          <t>2025/26</t>
        </is>
      </c>
      <c r="C1099" s="104" t="inlineStr">
        <is>
          <t>HC-018</t>
        </is>
      </c>
      <c r="D1099" s="104" t="inlineStr">
        <is>
          <t>Nord-Ouest</t>
        </is>
      </c>
      <c r="E1099" s="156" t="n">
        <v>72324</v>
      </c>
    </row>
    <row r="1100">
      <c r="A1100" s="176" t="n">
        <v>45931</v>
      </c>
      <c r="B1100" s="104" t="inlineStr">
        <is>
          <t>2025/26</t>
        </is>
      </c>
      <c r="C1100" s="104" t="inlineStr">
        <is>
          <t>HC-019</t>
        </is>
      </c>
      <c r="D1100" s="104" t="inlineStr">
        <is>
          <t>Sud-Est</t>
        </is>
      </c>
      <c r="E1100" s="156" t="n">
        <v>89752</v>
      </c>
    </row>
    <row r="1101">
      <c r="A1101" s="176" t="n">
        <v>45931</v>
      </c>
      <c r="B1101" s="104" t="inlineStr">
        <is>
          <t>2025/26</t>
        </is>
      </c>
      <c r="C1101" s="104" t="inlineStr">
        <is>
          <t>HC-020</t>
        </is>
      </c>
      <c r="D1101" s="104" t="inlineStr">
        <is>
          <t>Sud-Ouest</t>
        </is>
      </c>
      <c r="E1101" s="156" t="n">
        <v>88323</v>
      </c>
    </row>
    <row r="1102">
      <c r="A1102" s="176" t="n">
        <v>45931</v>
      </c>
      <c r="B1102" s="104" t="inlineStr">
        <is>
          <t>2025/26</t>
        </is>
      </c>
      <c r="C1102" s="104" t="inlineStr">
        <is>
          <t>HC-021</t>
        </is>
      </c>
      <c r="D1102" s="104" t="inlineStr">
        <is>
          <t>Île-de-France</t>
        </is>
      </c>
      <c r="E1102" s="156" t="n">
        <v>100048</v>
      </c>
    </row>
    <row r="1103">
      <c r="A1103" s="176" t="n">
        <v>45931</v>
      </c>
      <c r="B1103" s="104" t="inlineStr">
        <is>
          <t>2025/26</t>
        </is>
      </c>
      <c r="C1103" s="104" t="inlineStr">
        <is>
          <t>HC-022</t>
        </is>
      </c>
      <c r="D1103" s="104" t="inlineStr">
        <is>
          <t>Nord-Ouest</t>
        </is>
      </c>
      <c r="E1103" s="156" t="n">
        <v>91476</v>
      </c>
    </row>
    <row r="1104">
      <c r="A1104" s="176" t="n">
        <v>45931</v>
      </c>
      <c r="B1104" s="104" t="inlineStr">
        <is>
          <t>2025/26</t>
        </is>
      </c>
      <c r="C1104" s="104" t="inlineStr">
        <is>
          <t>HC-023</t>
        </is>
      </c>
      <c r="D1104" s="104" t="inlineStr">
        <is>
          <t>Sud-Est</t>
        </is>
      </c>
      <c r="E1104" s="156" t="n">
        <v>97293</v>
      </c>
    </row>
    <row r="1105">
      <c r="A1105" s="176" t="n">
        <v>45931</v>
      </c>
      <c r="B1105" s="104" t="inlineStr">
        <is>
          <t>2025/26</t>
        </is>
      </c>
      <c r="C1105" s="104" t="inlineStr">
        <is>
          <t>HC-024</t>
        </is>
      </c>
      <c r="D1105" s="104" t="inlineStr">
        <is>
          <t>Sud-Ouest</t>
        </is>
      </c>
      <c r="E1105" s="156" t="n">
        <v>123426</v>
      </c>
    </row>
    <row r="1106">
      <c r="A1106" s="176" t="n">
        <v>45931</v>
      </c>
      <c r="B1106" s="104" t="inlineStr">
        <is>
          <t>2025/26</t>
        </is>
      </c>
      <c r="C1106" s="104" t="inlineStr">
        <is>
          <t>HC-025</t>
        </is>
      </c>
      <c r="D1106" s="104" t="inlineStr">
        <is>
          <t>Île-de-France</t>
        </is>
      </c>
      <c r="E1106" s="156" t="n">
        <v>141010</v>
      </c>
    </row>
    <row r="1107">
      <c r="A1107" s="176" t="n">
        <v>45931</v>
      </c>
      <c r="B1107" s="104" t="inlineStr">
        <is>
          <t>2025/26</t>
        </is>
      </c>
      <c r="C1107" s="104" t="inlineStr">
        <is>
          <t>HC-026</t>
        </is>
      </c>
      <c r="D1107" s="104" t="inlineStr">
        <is>
          <t>Nord-Ouest</t>
        </is>
      </c>
      <c r="E1107" s="156" t="n">
        <v>93919</v>
      </c>
    </row>
    <row r="1108">
      <c r="A1108" s="176" t="n">
        <v>45931</v>
      </c>
      <c r="B1108" s="104" t="inlineStr">
        <is>
          <t>2025/26</t>
        </is>
      </c>
      <c r="C1108" s="104" t="inlineStr">
        <is>
          <t>HC-027</t>
        </is>
      </c>
      <c r="D1108" s="104" t="inlineStr">
        <is>
          <t>Sud-Est</t>
        </is>
      </c>
      <c r="E1108" s="156" t="n">
        <v>118312</v>
      </c>
    </row>
    <row r="1109">
      <c r="A1109" s="176" t="n">
        <v>45931</v>
      </c>
      <c r="B1109" s="104" t="inlineStr">
        <is>
          <t>2025/26</t>
        </is>
      </c>
      <c r="C1109" s="104" t="inlineStr">
        <is>
          <t>HC-028</t>
        </is>
      </c>
      <c r="D1109" s="104" t="inlineStr">
        <is>
          <t>Sud-Ouest</t>
        </is>
      </c>
      <c r="E1109" s="156" t="n">
        <v>80870</v>
      </c>
    </row>
    <row r="1110">
      <c r="A1110" s="176" t="n">
        <v>45931</v>
      </c>
      <c r="B1110" s="104" t="inlineStr">
        <is>
          <t>2025/26</t>
        </is>
      </c>
      <c r="C1110" s="104" t="inlineStr">
        <is>
          <t>HC-029</t>
        </is>
      </c>
      <c r="D1110" s="104" t="inlineStr">
        <is>
          <t>Île-de-France</t>
        </is>
      </c>
      <c r="E1110" s="156" t="n">
        <v>178983</v>
      </c>
    </row>
    <row r="1111">
      <c r="A1111" s="176" t="n">
        <v>45931</v>
      </c>
      <c r="B1111" s="104" t="inlineStr">
        <is>
          <t>2025/26</t>
        </is>
      </c>
      <c r="C1111" s="104" t="inlineStr">
        <is>
          <t>HC-030</t>
        </is>
      </c>
      <c r="D1111" s="104" t="inlineStr">
        <is>
          <t>Nord-Ouest</t>
        </is>
      </c>
      <c r="E1111" s="156" t="n">
        <v>107760</v>
      </c>
    </row>
    <row r="1112">
      <c r="A1112" s="176" t="n">
        <v>45931</v>
      </c>
      <c r="B1112" s="104" t="inlineStr">
        <is>
          <t>2025/26</t>
        </is>
      </c>
      <c r="C1112" s="104" t="inlineStr">
        <is>
          <t>HC-031</t>
        </is>
      </c>
      <c r="D1112" s="104" t="inlineStr">
        <is>
          <t>Sud-Est</t>
        </is>
      </c>
      <c r="E1112" s="156" t="n">
        <v>108798</v>
      </c>
    </row>
    <row r="1113">
      <c r="A1113" s="176" t="n">
        <v>45931</v>
      </c>
      <c r="B1113" s="104" t="inlineStr">
        <is>
          <t>2025/26</t>
        </is>
      </c>
      <c r="C1113" s="104" t="inlineStr">
        <is>
          <t>HC-032</t>
        </is>
      </c>
      <c r="D1113" s="104" t="inlineStr">
        <is>
          <t>Sud-Ouest</t>
        </is>
      </c>
      <c r="E1113" s="156" t="n">
        <v>106637</v>
      </c>
    </row>
    <row r="1114">
      <c r="A1114" s="176" t="n">
        <v>45931</v>
      </c>
      <c r="B1114" s="104" t="inlineStr">
        <is>
          <t>2025/26</t>
        </is>
      </c>
      <c r="C1114" s="104" t="inlineStr">
        <is>
          <t>HC-033</t>
        </is>
      </c>
      <c r="D1114" s="104" t="inlineStr">
        <is>
          <t>Île-de-France</t>
        </is>
      </c>
      <c r="E1114" s="156" t="n">
        <v>154955</v>
      </c>
    </row>
    <row r="1115">
      <c r="A1115" s="176" t="n">
        <v>45931</v>
      </c>
      <c r="B1115" s="104" t="inlineStr">
        <is>
          <t>2025/26</t>
        </is>
      </c>
      <c r="C1115" s="104" t="inlineStr">
        <is>
          <t>HC-034</t>
        </is>
      </c>
      <c r="D1115" s="104" t="inlineStr">
        <is>
          <t>Nord-Ouest</t>
        </is>
      </c>
      <c r="E1115" s="156" t="n">
        <v>133434</v>
      </c>
    </row>
    <row r="1116">
      <c r="A1116" s="176" t="n">
        <v>45931</v>
      </c>
      <c r="B1116" s="104" t="inlineStr">
        <is>
          <t>2025/26</t>
        </is>
      </c>
      <c r="C1116" s="104" t="inlineStr">
        <is>
          <t>HC-035</t>
        </is>
      </c>
      <c r="D1116" s="104" t="inlineStr">
        <is>
          <t>Sud-Est</t>
        </is>
      </c>
      <c r="E1116" s="156" t="n">
        <v>129818</v>
      </c>
    </row>
    <row r="1117">
      <c r="A1117" s="176" t="n">
        <v>45931</v>
      </c>
      <c r="B1117" s="104" t="inlineStr">
        <is>
          <t>2025/26</t>
        </is>
      </c>
      <c r="C1117" s="104" t="inlineStr">
        <is>
          <t>HC-036</t>
        </is>
      </c>
      <c r="D1117" s="104" t="inlineStr">
        <is>
          <t>Sud-Ouest</t>
        </is>
      </c>
      <c r="E1117" s="156" t="n">
        <v>126697</v>
      </c>
    </row>
    <row r="1118">
      <c r="A1118" s="176" t="n">
        <v>45931</v>
      </c>
      <c r="B1118" s="104" t="inlineStr">
        <is>
          <t>2025/26</t>
        </is>
      </c>
      <c r="C1118" s="104" t="inlineStr">
        <is>
          <t>HC-037</t>
        </is>
      </c>
      <c r="D1118" s="104" t="inlineStr">
        <is>
          <t>Île-de-France</t>
        </is>
      </c>
      <c r="E1118" s="156" t="n">
        <v>122247</v>
      </c>
    </row>
    <row r="1119">
      <c r="A1119" s="176" t="n">
        <v>45931</v>
      </c>
      <c r="B1119" s="104" t="inlineStr">
        <is>
          <t>2025/26</t>
        </is>
      </c>
      <c r="C1119" s="104" t="inlineStr">
        <is>
          <t>HC-038</t>
        </is>
      </c>
      <c r="D1119" s="104" t="inlineStr">
        <is>
          <t>Nord-Ouest</t>
        </is>
      </c>
      <c r="E1119" s="156" t="n">
        <v>98994</v>
      </c>
    </row>
    <row r="1120">
      <c r="A1120" s="176" t="n">
        <v>45931</v>
      </c>
      <c r="B1120" s="104" t="inlineStr">
        <is>
          <t>2025/26</t>
        </is>
      </c>
      <c r="C1120" s="104" t="inlineStr">
        <is>
          <t>HC-039</t>
        </is>
      </c>
      <c r="D1120" s="104" t="inlineStr">
        <is>
          <t>Sud-Est</t>
        </is>
      </c>
      <c r="E1120" s="156" t="n">
        <v>122962</v>
      </c>
    </row>
    <row r="1121">
      <c r="A1121" s="176" t="n">
        <v>45931</v>
      </c>
      <c r="B1121" s="104" t="inlineStr">
        <is>
          <t>2025/26</t>
        </is>
      </c>
      <c r="C1121" s="104" t="inlineStr">
        <is>
          <t>HC-040</t>
        </is>
      </c>
      <c r="D1121" s="104" t="inlineStr">
        <is>
          <t>Sud-Ouest</t>
        </is>
      </c>
      <c r="E1121" s="156" t="n">
        <v>106053</v>
      </c>
    </row>
    <row r="1122">
      <c r="A1122" s="176" t="n">
        <v>45931</v>
      </c>
      <c r="B1122" s="104" t="inlineStr">
        <is>
          <t>2025/26</t>
        </is>
      </c>
      <c r="C1122" s="104" t="inlineStr">
        <is>
          <t>HC-041</t>
        </is>
      </c>
      <c r="D1122" s="104" t="inlineStr">
        <is>
          <t>Île-de-France</t>
        </is>
      </c>
      <c r="E1122" s="156" t="n">
        <v>139963</v>
      </c>
    </row>
    <row r="1123">
      <c r="A1123" s="176" t="n">
        <v>45931</v>
      </c>
      <c r="B1123" s="104" t="inlineStr">
        <is>
          <t>2025/26</t>
        </is>
      </c>
      <c r="C1123" s="104" t="inlineStr">
        <is>
          <t>HC-042</t>
        </is>
      </c>
      <c r="D1123" s="104" t="inlineStr">
        <is>
          <t>Nord-Ouest</t>
        </is>
      </c>
      <c r="E1123" s="156" t="n">
        <v>100796</v>
      </c>
    </row>
    <row r="1124">
      <c r="A1124" s="176" t="n">
        <v>45931</v>
      </c>
      <c r="B1124" s="104" t="inlineStr">
        <is>
          <t>2025/26</t>
        </is>
      </c>
      <c r="C1124" s="104" t="inlineStr">
        <is>
          <t>HC-043</t>
        </is>
      </c>
      <c r="D1124" s="104" t="inlineStr">
        <is>
          <t>Sud-Est</t>
        </is>
      </c>
      <c r="E1124" s="156" t="n">
        <v>124638</v>
      </c>
    </row>
    <row r="1125">
      <c r="A1125" s="176" t="n">
        <v>45931</v>
      </c>
      <c r="B1125" s="104" t="inlineStr">
        <is>
          <t>2025/26</t>
        </is>
      </c>
      <c r="C1125" s="104" t="inlineStr">
        <is>
          <t>HC-044</t>
        </is>
      </c>
      <c r="D1125" s="104" t="inlineStr">
        <is>
          <t>Sud-Ouest</t>
        </is>
      </c>
      <c r="E1125" s="156" t="n">
        <v>86102</v>
      </c>
    </row>
    <row r="1126">
      <c r="A1126" s="176" t="n">
        <v>45931</v>
      </c>
      <c r="B1126" s="104" t="inlineStr">
        <is>
          <t>2025/26</t>
        </is>
      </c>
      <c r="C1126" s="104" t="inlineStr">
        <is>
          <t>HC-045</t>
        </is>
      </c>
      <c r="D1126" s="104" t="inlineStr">
        <is>
          <t>Île-de-France</t>
        </is>
      </c>
      <c r="E1126" s="156" t="n">
        <v>164051</v>
      </c>
    </row>
    <row r="1127">
      <c r="A1127" s="176" t="n">
        <v>45931</v>
      </c>
      <c r="B1127" s="104" t="inlineStr">
        <is>
          <t>2025/26</t>
        </is>
      </c>
      <c r="C1127" s="104" t="inlineStr">
        <is>
          <t>HC-046</t>
        </is>
      </c>
      <c r="D1127" s="104" t="inlineStr">
        <is>
          <t>Nord-Ouest</t>
        </is>
      </c>
      <c r="E1127" s="156" t="n">
        <v>69617</v>
      </c>
    </row>
    <row r="1128">
      <c r="A1128" s="176" t="n">
        <v>45931</v>
      </c>
      <c r="B1128" s="104" t="inlineStr">
        <is>
          <t>2025/26</t>
        </is>
      </c>
      <c r="C1128" s="104" t="inlineStr">
        <is>
          <t>HC-047</t>
        </is>
      </c>
      <c r="D1128" s="104" t="inlineStr">
        <is>
          <t>Sud-Est</t>
        </is>
      </c>
      <c r="E1128" s="156" t="n">
        <v>128242</v>
      </c>
    </row>
    <row r="1129">
      <c r="A1129" s="176" t="n">
        <v>45931</v>
      </c>
      <c r="B1129" s="104" t="inlineStr">
        <is>
          <t>2025/26</t>
        </is>
      </c>
      <c r="C1129" s="104" t="inlineStr">
        <is>
          <t>HC-048</t>
        </is>
      </c>
      <c r="D1129" s="104" t="inlineStr">
        <is>
          <t>Sud-Ouest</t>
        </is>
      </c>
      <c r="E1129" s="156" t="n">
        <v>141511</v>
      </c>
    </row>
    <row r="1130">
      <c r="A1130" s="176" t="n">
        <v>45931</v>
      </c>
      <c r="B1130" s="104" t="inlineStr">
        <is>
          <t>2025/26</t>
        </is>
      </c>
      <c r="C1130" s="104" t="inlineStr">
        <is>
          <t>HC-049</t>
        </is>
      </c>
      <c r="D1130" s="104" t="inlineStr">
        <is>
          <t>Île-de-France</t>
        </is>
      </c>
      <c r="E1130" s="156" t="n">
        <v>118846</v>
      </c>
    </row>
    <row r="1131">
      <c r="A1131" s="176" t="n">
        <v>45931</v>
      </c>
      <c r="B1131" s="104" t="inlineStr">
        <is>
          <t>2025/26</t>
        </is>
      </c>
      <c r="C1131" s="104" t="inlineStr">
        <is>
          <t>HC-050</t>
        </is>
      </c>
      <c r="D1131" s="104" t="inlineStr">
        <is>
          <t>Nord-Ouest</t>
        </is>
      </c>
      <c r="E1131" s="156" t="n">
        <v>119556</v>
      </c>
    </row>
    <row r="1132">
      <c r="A1132" s="176" t="n">
        <v>45931</v>
      </c>
      <c r="B1132" s="104" t="inlineStr">
        <is>
          <t>2025/26</t>
        </is>
      </c>
      <c r="C1132" s="104" t="inlineStr">
        <is>
          <t>HC-051</t>
        </is>
      </c>
      <c r="D1132" s="104" t="inlineStr">
        <is>
          <t>Sud-Est</t>
        </is>
      </c>
      <c r="E1132" s="156" t="n">
        <v>84667</v>
      </c>
    </row>
    <row r="1133">
      <c r="A1133" s="176" t="n">
        <v>45931</v>
      </c>
      <c r="B1133" s="104" t="inlineStr">
        <is>
          <t>2025/26</t>
        </is>
      </c>
      <c r="C1133" s="104" t="inlineStr">
        <is>
          <t>HC-052</t>
        </is>
      </c>
      <c r="D1133" s="104" t="inlineStr">
        <is>
          <t>Sud-Ouest</t>
        </is>
      </c>
      <c r="E1133" s="156" t="n">
        <v>105960</v>
      </c>
    </row>
    <row r="1134">
      <c r="A1134" s="176" t="n">
        <v>45931</v>
      </c>
      <c r="B1134" s="104" t="inlineStr">
        <is>
          <t>2025/26</t>
        </is>
      </c>
      <c r="C1134" s="104" t="inlineStr">
        <is>
          <t>HC-053</t>
        </is>
      </c>
      <c r="D1134" s="104" t="inlineStr">
        <is>
          <t>Île-de-France</t>
        </is>
      </c>
      <c r="E1134" s="156" t="n">
        <v>118205</v>
      </c>
    </row>
    <row r="1135">
      <c r="A1135" s="176" t="n">
        <v>45931</v>
      </c>
      <c r="B1135" s="104" t="inlineStr">
        <is>
          <t>2025/26</t>
        </is>
      </c>
      <c r="C1135" s="104" t="inlineStr">
        <is>
          <t>HC-054</t>
        </is>
      </c>
      <c r="D1135" s="104" t="inlineStr">
        <is>
          <t>Nord-Ouest</t>
        </is>
      </c>
      <c r="E1135" s="156" t="n">
        <v>103445</v>
      </c>
    </row>
    <row r="1136">
      <c r="A1136" s="176" t="n">
        <v>45931</v>
      </c>
      <c r="B1136" s="104" t="inlineStr">
        <is>
          <t>2025/26</t>
        </is>
      </c>
      <c r="C1136" s="104" t="inlineStr">
        <is>
          <t>HC-055</t>
        </is>
      </c>
      <c r="D1136" s="104" t="inlineStr">
        <is>
          <t>Sud-Est</t>
        </is>
      </c>
      <c r="E1136" s="156" t="n">
        <v>159172</v>
      </c>
    </row>
    <row r="1137">
      <c r="A1137" s="176" t="n">
        <v>45931</v>
      </c>
      <c r="B1137" s="104" t="inlineStr">
        <is>
          <t>2025/26</t>
        </is>
      </c>
      <c r="C1137" s="104" t="inlineStr">
        <is>
          <t>HC-056</t>
        </is>
      </c>
      <c r="D1137" s="104" t="inlineStr">
        <is>
          <t>Sud-Ouest</t>
        </is>
      </c>
      <c r="E1137" s="156" t="n">
        <v>140736</v>
      </c>
    </row>
    <row r="1138">
      <c r="A1138" s="176" t="n">
        <v>45931</v>
      </c>
      <c r="B1138" s="104" t="inlineStr">
        <is>
          <t>2025/26</t>
        </is>
      </c>
      <c r="C1138" s="104" t="inlineStr">
        <is>
          <t>HC-057</t>
        </is>
      </c>
      <c r="D1138" s="104" t="inlineStr">
        <is>
          <t>Île-de-France</t>
        </is>
      </c>
      <c r="E1138" s="156" t="n">
        <v>140439</v>
      </c>
    </row>
    <row r="1139">
      <c r="A1139" s="176" t="n">
        <v>45931</v>
      </c>
      <c r="B1139" s="104" t="inlineStr">
        <is>
          <t>2025/26</t>
        </is>
      </c>
      <c r="C1139" s="104" t="inlineStr">
        <is>
          <t>HC-058</t>
        </is>
      </c>
      <c r="D1139" s="104" t="inlineStr">
        <is>
          <t>Nord-Ouest</t>
        </is>
      </c>
      <c r="E1139" s="156" t="n">
        <v>80210</v>
      </c>
    </row>
    <row r="1140">
      <c r="A1140" s="176" t="n">
        <v>45931</v>
      </c>
      <c r="B1140" s="104" t="inlineStr">
        <is>
          <t>2025/26</t>
        </is>
      </c>
      <c r="C1140" s="104" t="inlineStr">
        <is>
          <t>HC-059</t>
        </is>
      </c>
      <c r="D1140" s="104" t="inlineStr">
        <is>
          <t>Sud-Est</t>
        </is>
      </c>
      <c r="E1140" s="156" t="n">
        <v>133510</v>
      </c>
    </row>
    <row r="1141">
      <c r="A1141" s="176" t="n">
        <v>45931</v>
      </c>
      <c r="B1141" s="104" t="inlineStr">
        <is>
          <t>2025/26</t>
        </is>
      </c>
      <c r="C1141" s="104" t="inlineStr">
        <is>
          <t>HC-060</t>
        </is>
      </c>
      <c r="D1141" s="104" t="inlineStr">
        <is>
          <t>Sud-Ouest</t>
        </is>
      </c>
      <c r="E1141" s="156" t="n">
        <v>93227</v>
      </c>
    </row>
    <row r="1142">
      <c r="A1142" s="176" t="n">
        <v>45931</v>
      </c>
      <c r="B1142" s="104" t="inlineStr">
        <is>
          <t>2025/26</t>
        </is>
      </c>
      <c r="C1142" s="104" t="inlineStr">
        <is>
          <t>HC-061</t>
        </is>
      </c>
      <c r="D1142" s="104" t="inlineStr">
        <is>
          <t>Île-de-France</t>
        </is>
      </c>
      <c r="E1142" s="156" t="n">
        <v>112639</v>
      </c>
    </row>
    <row r="1143">
      <c r="A1143" s="176" t="n">
        <v>45931</v>
      </c>
      <c r="B1143" s="104" t="inlineStr">
        <is>
          <t>2025/26</t>
        </is>
      </c>
      <c r="C1143" s="104" t="inlineStr">
        <is>
          <t>HC-062</t>
        </is>
      </c>
      <c r="D1143" s="104" t="inlineStr">
        <is>
          <t>Nord-Ouest</t>
        </is>
      </c>
      <c r="E1143" s="156" t="n">
        <v>80635</v>
      </c>
    </row>
    <row r="1144">
      <c r="A1144" s="176" t="n">
        <v>45931</v>
      </c>
      <c r="B1144" s="104" t="inlineStr">
        <is>
          <t>2025/26</t>
        </is>
      </c>
      <c r="C1144" s="104" t="inlineStr">
        <is>
          <t>HC-063</t>
        </is>
      </c>
      <c r="D1144" s="104" t="inlineStr">
        <is>
          <t>Sud-Est</t>
        </is>
      </c>
      <c r="E1144" s="156" t="n">
        <v>98226</v>
      </c>
    </row>
    <row r="1145">
      <c r="A1145" s="176" t="n">
        <v>45931</v>
      </c>
      <c r="B1145" s="104" t="inlineStr">
        <is>
          <t>2025/26</t>
        </is>
      </c>
      <c r="C1145" s="104" t="inlineStr">
        <is>
          <t>HC-064</t>
        </is>
      </c>
      <c r="D1145" s="104" t="inlineStr">
        <is>
          <t>Sud-Ouest</t>
        </is>
      </c>
      <c r="E1145" s="156" t="n">
        <v>75136</v>
      </c>
    </row>
    <row r="1146">
      <c r="A1146" s="176" t="n">
        <v>45931</v>
      </c>
      <c r="B1146" s="104" t="inlineStr">
        <is>
          <t>2025/26</t>
        </is>
      </c>
      <c r="C1146" s="104" t="inlineStr">
        <is>
          <t>HC-065</t>
        </is>
      </c>
      <c r="D1146" s="104" t="inlineStr">
        <is>
          <t>Île-de-France</t>
        </is>
      </c>
      <c r="E1146" s="156" t="n">
        <v>148598</v>
      </c>
    </row>
    <row r="1147">
      <c r="A1147" s="176" t="n">
        <v>45931</v>
      </c>
      <c r="B1147" s="104" t="inlineStr">
        <is>
          <t>2025/26</t>
        </is>
      </c>
      <c r="C1147" s="104" t="inlineStr">
        <is>
          <t>HC-066</t>
        </is>
      </c>
      <c r="D1147" s="104" t="inlineStr">
        <is>
          <t>Nord-Ouest</t>
        </is>
      </c>
      <c r="E1147" s="156" t="n">
        <v>125027</v>
      </c>
    </row>
    <row r="1148">
      <c r="A1148" s="176" t="n">
        <v>45931</v>
      </c>
      <c r="B1148" s="104" t="inlineStr">
        <is>
          <t>2025/26</t>
        </is>
      </c>
      <c r="C1148" s="104" t="inlineStr">
        <is>
          <t>HC-067</t>
        </is>
      </c>
      <c r="D1148" s="104" t="inlineStr">
        <is>
          <t>Sud-Est</t>
        </is>
      </c>
      <c r="E1148" s="156" t="n">
        <v>103202</v>
      </c>
    </row>
    <row r="1149">
      <c r="A1149" s="176" t="n">
        <v>45931</v>
      </c>
      <c r="B1149" s="104" t="inlineStr">
        <is>
          <t>2025/26</t>
        </is>
      </c>
      <c r="C1149" s="104" t="inlineStr">
        <is>
          <t>HC-068</t>
        </is>
      </c>
      <c r="D1149" s="104" t="inlineStr">
        <is>
          <t>Sud-Ouest</t>
        </is>
      </c>
      <c r="E1149" s="156" t="n">
        <v>78240</v>
      </c>
    </row>
    <row r="1150">
      <c r="A1150" s="176" t="n">
        <v>45931</v>
      </c>
      <c r="B1150" s="104" t="inlineStr">
        <is>
          <t>2025/26</t>
        </is>
      </c>
      <c r="C1150" s="104" t="inlineStr">
        <is>
          <t>HC-069</t>
        </is>
      </c>
      <c r="D1150" s="104" t="inlineStr">
        <is>
          <t>Île-de-France</t>
        </is>
      </c>
      <c r="E1150" s="156" t="n">
        <v>108882</v>
      </c>
    </row>
    <row r="1151">
      <c r="A1151" s="176" t="n">
        <v>45931</v>
      </c>
      <c r="B1151" s="104" t="inlineStr">
        <is>
          <t>2025/26</t>
        </is>
      </c>
      <c r="C1151" s="104" t="inlineStr">
        <is>
          <t>HC-070</t>
        </is>
      </c>
      <c r="D1151" s="104" t="inlineStr">
        <is>
          <t>Nord-Ouest</t>
        </is>
      </c>
      <c r="E1151" s="156" t="n">
        <v>69880</v>
      </c>
    </row>
    <row r="1152">
      <c r="A1152" s="176" t="n">
        <v>45931</v>
      </c>
      <c r="B1152" s="104" t="inlineStr">
        <is>
          <t>2025/26</t>
        </is>
      </c>
      <c r="C1152" s="104" t="inlineStr">
        <is>
          <t>HC-071</t>
        </is>
      </c>
      <c r="D1152" s="104" t="inlineStr">
        <is>
          <t>Sud-Est</t>
        </is>
      </c>
      <c r="E1152" s="156" t="n">
        <v>93063</v>
      </c>
    </row>
    <row r="1153">
      <c r="A1153" s="176" t="n">
        <v>45931</v>
      </c>
      <c r="B1153" s="104" t="inlineStr">
        <is>
          <t>2025/26</t>
        </is>
      </c>
      <c r="C1153" s="104" t="inlineStr">
        <is>
          <t>HC-072</t>
        </is>
      </c>
      <c r="D1153" s="104" t="inlineStr">
        <is>
          <t>Sud-Ouest</t>
        </is>
      </c>
      <c r="E1153" s="156" t="n">
        <v>76786</v>
      </c>
    </row>
    <row r="1154">
      <c r="A1154" s="176" t="n">
        <v>45931</v>
      </c>
      <c r="B1154" s="104" t="inlineStr">
        <is>
          <t>2025/26</t>
        </is>
      </c>
      <c r="C1154" s="104" t="inlineStr">
        <is>
          <t>HC-073</t>
        </is>
      </c>
      <c r="D1154" s="104" t="inlineStr">
        <is>
          <t>Île-de-France</t>
        </is>
      </c>
      <c r="E1154" s="156" t="n">
        <v>169275</v>
      </c>
    </row>
    <row r="1155">
      <c r="A1155" s="176" t="n">
        <v>45931</v>
      </c>
      <c r="B1155" s="104" t="inlineStr">
        <is>
          <t>2025/26</t>
        </is>
      </c>
      <c r="C1155" s="104" t="inlineStr">
        <is>
          <t>HC-074</t>
        </is>
      </c>
      <c r="D1155" s="104" t="inlineStr">
        <is>
          <t>Nord-Ouest</t>
        </is>
      </c>
      <c r="E1155" s="156" t="n">
        <v>98194</v>
      </c>
    </row>
    <row r="1156">
      <c r="A1156" s="176" t="n">
        <v>45931</v>
      </c>
      <c r="B1156" s="104" t="inlineStr">
        <is>
          <t>2025/26</t>
        </is>
      </c>
      <c r="C1156" s="104" t="inlineStr">
        <is>
          <t>HC-075</t>
        </is>
      </c>
      <c r="D1156" s="104" t="inlineStr">
        <is>
          <t>Sud-Est</t>
        </is>
      </c>
      <c r="E1156" s="156" t="n">
        <v>141587</v>
      </c>
    </row>
    <row r="1157">
      <c r="A1157" s="176" t="n">
        <v>45931</v>
      </c>
      <c r="B1157" s="104" t="inlineStr">
        <is>
          <t>2025/26</t>
        </is>
      </c>
      <c r="C1157" s="104" t="inlineStr">
        <is>
          <t>HC-076</t>
        </is>
      </c>
      <c r="D1157" s="104" t="inlineStr">
        <is>
          <t>Sud-Ouest</t>
        </is>
      </c>
      <c r="E1157" s="156" t="n">
        <v>104438</v>
      </c>
    </row>
    <row r="1158">
      <c r="A1158" s="176" t="n">
        <v>45931</v>
      </c>
      <c r="B1158" s="104" t="inlineStr">
        <is>
          <t>2025/26</t>
        </is>
      </c>
      <c r="C1158" s="104" t="inlineStr">
        <is>
          <t>HC-077</t>
        </is>
      </c>
      <c r="D1158" s="104" t="inlineStr">
        <is>
          <t>Île-de-France</t>
        </is>
      </c>
      <c r="E1158" s="156" t="n">
        <v>114198</v>
      </c>
    </row>
    <row r="1159">
      <c r="A1159" s="176" t="n">
        <v>45931</v>
      </c>
      <c r="B1159" s="104" t="inlineStr">
        <is>
          <t>2025/26</t>
        </is>
      </c>
      <c r="C1159" s="104" t="inlineStr">
        <is>
          <t>HC-078</t>
        </is>
      </c>
      <c r="D1159" s="104" t="inlineStr">
        <is>
          <t>Nord-Ouest</t>
        </is>
      </c>
      <c r="E1159" s="156" t="n">
        <v>89677</v>
      </c>
    </row>
    <row r="1160">
      <c r="A1160" s="176" t="n">
        <v>45931</v>
      </c>
      <c r="B1160" s="104" t="inlineStr">
        <is>
          <t>2025/26</t>
        </is>
      </c>
      <c r="C1160" s="104" t="inlineStr">
        <is>
          <t>HC-079</t>
        </is>
      </c>
      <c r="D1160" s="104" t="inlineStr">
        <is>
          <t>Sud-Est</t>
        </is>
      </c>
      <c r="E1160" s="156" t="n">
        <v>116401</v>
      </c>
    </row>
    <row r="1161">
      <c r="A1161" s="176" t="n">
        <v>45931</v>
      </c>
      <c r="B1161" s="104" t="inlineStr">
        <is>
          <t>2025/26</t>
        </is>
      </c>
      <c r="C1161" s="104" t="inlineStr">
        <is>
          <t>HC-080</t>
        </is>
      </c>
      <c r="D1161" s="104" t="inlineStr">
        <is>
          <t>Sud-Ouest</t>
        </is>
      </c>
      <c r="E1161" s="156" t="n">
        <v>79618</v>
      </c>
    </row>
    <row r="1162">
      <c r="A1162" s="176" t="n">
        <v>45931</v>
      </c>
      <c r="B1162" s="104" t="inlineStr">
        <is>
          <t>2025/26</t>
        </is>
      </c>
      <c r="C1162" s="104" t="inlineStr">
        <is>
          <t>HC-081</t>
        </is>
      </c>
      <c r="D1162" s="104" t="inlineStr">
        <is>
          <t>Île-de-France</t>
        </is>
      </c>
      <c r="E1162" s="156" t="n">
        <v>118761</v>
      </c>
    </row>
    <row r="1163">
      <c r="A1163" s="176" t="n">
        <v>45931</v>
      </c>
      <c r="B1163" s="104" t="inlineStr">
        <is>
          <t>2025/26</t>
        </is>
      </c>
      <c r="C1163" s="104" t="inlineStr">
        <is>
          <t>HC-082</t>
        </is>
      </c>
      <c r="D1163" s="104" t="inlineStr">
        <is>
          <t>Nord-Ouest</t>
        </is>
      </c>
      <c r="E1163" s="156" t="n">
        <v>90612</v>
      </c>
    </row>
    <row r="1164">
      <c r="A1164" s="176" t="n">
        <v>45931</v>
      </c>
      <c r="B1164" s="104" t="inlineStr">
        <is>
          <t>2025/26</t>
        </is>
      </c>
      <c r="C1164" s="104" t="inlineStr">
        <is>
          <t>HC-083</t>
        </is>
      </c>
      <c r="D1164" s="104" t="inlineStr">
        <is>
          <t>Sud-Est</t>
        </is>
      </c>
      <c r="E1164" s="156" t="n">
        <v>89366</v>
      </c>
    </row>
    <row r="1165">
      <c r="A1165" s="176" t="n">
        <v>45931</v>
      </c>
      <c r="B1165" s="104" t="inlineStr">
        <is>
          <t>2025/26</t>
        </is>
      </c>
      <c r="C1165" s="104" t="inlineStr">
        <is>
          <t>HC-084</t>
        </is>
      </c>
      <c r="D1165" s="104" t="inlineStr">
        <is>
          <t>Sud-Ouest</t>
        </is>
      </c>
      <c r="E1165" s="156" t="n">
        <v>95367</v>
      </c>
    </row>
    <row r="1166">
      <c r="A1166" s="176" t="n">
        <v>45931</v>
      </c>
      <c r="B1166" s="104" t="inlineStr">
        <is>
          <t>2025/26</t>
        </is>
      </c>
      <c r="C1166" s="104" t="inlineStr">
        <is>
          <t>HC-085</t>
        </is>
      </c>
      <c r="D1166" s="104" t="inlineStr">
        <is>
          <t>Île-de-France</t>
        </is>
      </c>
      <c r="E1166" s="156" t="n">
        <v>129275</v>
      </c>
    </row>
    <row r="1167">
      <c r="A1167" s="176" t="n">
        <v>45931</v>
      </c>
      <c r="B1167" s="104" t="inlineStr">
        <is>
          <t>2025/26</t>
        </is>
      </c>
      <c r="C1167" s="104" t="inlineStr">
        <is>
          <t>HC-086</t>
        </is>
      </c>
      <c r="D1167" s="104" t="inlineStr">
        <is>
          <t>Nord-Ouest</t>
        </is>
      </c>
      <c r="E1167" s="156" t="n">
        <v>90052</v>
      </c>
    </row>
    <row r="1168">
      <c r="A1168" s="176" t="n">
        <v>45931</v>
      </c>
      <c r="B1168" s="104" t="inlineStr">
        <is>
          <t>2025/26</t>
        </is>
      </c>
      <c r="C1168" s="104" t="inlineStr">
        <is>
          <t>HC-087</t>
        </is>
      </c>
      <c r="D1168" s="104" t="inlineStr">
        <is>
          <t>Sud-Est</t>
        </is>
      </c>
      <c r="E1168" s="156" t="n">
        <v>86983</v>
      </c>
    </row>
    <row r="1169">
      <c r="A1169" s="176" t="n">
        <v>45931</v>
      </c>
      <c r="B1169" s="104" t="inlineStr">
        <is>
          <t>2025/26</t>
        </is>
      </c>
      <c r="C1169" s="104" t="inlineStr">
        <is>
          <t>HC-088</t>
        </is>
      </c>
      <c r="D1169" s="104" t="inlineStr">
        <is>
          <t>Sud-Ouest</t>
        </is>
      </c>
      <c r="E1169" s="156" t="n">
        <v>109832</v>
      </c>
    </row>
    <row r="1170">
      <c r="A1170" s="176" t="n">
        <v>45931</v>
      </c>
      <c r="B1170" s="104" t="inlineStr">
        <is>
          <t>2025/26</t>
        </is>
      </c>
      <c r="C1170" s="104" t="inlineStr">
        <is>
          <t>HC-089</t>
        </is>
      </c>
      <c r="D1170" s="104" t="inlineStr">
        <is>
          <t>Île-de-France</t>
        </is>
      </c>
      <c r="E1170" s="156" t="n">
        <v>101677</v>
      </c>
    </row>
    <row r="1171">
      <c r="A1171" s="176" t="n">
        <v>45931</v>
      </c>
      <c r="B1171" s="104" t="inlineStr">
        <is>
          <t>2025/26</t>
        </is>
      </c>
      <c r="C1171" s="104" t="inlineStr">
        <is>
          <t>HC-090</t>
        </is>
      </c>
      <c r="D1171" s="104" t="inlineStr">
        <is>
          <t>Nord-Ouest</t>
        </is>
      </c>
      <c r="E1171" s="156" t="n">
        <v>106134</v>
      </c>
    </row>
    <row r="1172">
      <c r="A1172" s="176" t="n">
        <v>45931</v>
      </c>
      <c r="B1172" s="104" t="inlineStr">
        <is>
          <t>2025/26</t>
        </is>
      </c>
      <c r="C1172" s="104" t="inlineStr">
        <is>
          <t>HC-091</t>
        </is>
      </c>
      <c r="D1172" s="104" t="inlineStr">
        <is>
          <t>Sud-Est</t>
        </is>
      </c>
      <c r="E1172" s="156" t="n">
        <v>89483</v>
      </c>
    </row>
    <row r="1173">
      <c r="A1173" s="176" t="n">
        <v>45931</v>
      </c>
      <c r="B1173" s="104" t="inlineStr">
        <is>
          <t>2025/26</t>
        </is>
      </c>
      <c r="C1173" s="104" t="inlineStr">
        <is>
          <t>HC-092</t>
        </is>
      </c>
      <c r="D1173" s="104" t="inlineStr">
        <is>
          <t>Sud-Ouest</t>
        </is>
      </c>
      <c r="E1173" s="156" t="n">
        <v>92575</v>
      </c>
    </row>
    <row r="1174">
      <c r="A1174" s="176" t="n">
        <v>45931</v>
      </c>
      <c r="B1174" s="104" t="inlineStr">
        <is>
          <t>2025/26</t>
        </is>
      </c>
      <c r="C1174" s="104" t="inlineStr">
        <is>
          <t>HC-093</t>
        </is>
      </c>
      <c r="D1174" s="104" t="inlineStr">
        <is>
          <t>Île-de-France</t>
        </is>
      </c>
      <c r="E1174" s="156" t="n">
        <v>177707</v>
      </c>
    </row>
    <row r="1175">
      <c r="A1175" s="176" t="n">
        <v>45931</v>
      </c>
      <c r="B1175" s="104" t="inlineStr">
        <is>
          <t>2025/26</t>
        </is>
      </c>
      <c r="C1175" s="104" t="inlineStr">
        <is>
          <t>HC-094</t>
        </is>
      </c>
      <c r="D1175" s="104" t="inlineStr">
        <is>
          <t>Nord-Ouest</t>
        </is>
      </c>
      <c r="E1175" s="156" t="n">
        <v>83539</v>
      </c>
    </row>
    <row r="1176">
      <c r="A1176" s="176" t="n">
        <v>45931</v>
      </c>
      <c r="B1176" s="104" t="inlineStr">
        <is>
          <t>2025/26</t>
        </is>
      </c>
      <c r="C1176" s="104" t="inlineStr">
        <is>
          <t>HC-095</t>
        </is>
      </c>
      <c r="D1176" s="104" t="inlineStr">
        <is>
          <t>Sud-Est</t>
        </is>
      </c>
      <c r="E1176" s="156" t="n">
        <v>91018</v>
      </c>
    </row>
    <row r="1177">
      <c r="A1177" s="176" t="n">
        <v>45931</v>
      </c>
      <c r="B1177" s="104" t="inlineStr">
        <is>
          <t>2025/26</t>
        </is>
      </c>
      <c r="C1177" s="104" t="inlineStr">
        <is>
          <t>HC-096</t>
        </is>
      </c>
      <c r="D1177" s="104" t="inlineStr">
        <is>
          <t>Sud-Ouest</t>
        </is>
      </c>
      <c r="E1177" s="156" t="n">
        <v>91793</v>
      </c>
    </row>
    <row r="1178">
      <c r="A1178" s="176" t="n">
        <v>45931</v>
      </c>
      <c r="B1178" s="104" t="inlineStr">
        <is>
          <t>2025/26</t>
        </is>
      </c>
      <c r="C1178" s="104" t="inlineStr">
        <is>
          <t>HC-097</t>
        </is>
      </c>
      <c r="D1178" s="104" t="inlineStr">
        <is>
          <t>Île-de-France</t>
        </is>
      </c>
      <c r="E1178" s="156" t="n">
        <v>72262</v>
      </c>
    </row>
    <row r="1179">
      <c r="A1179" s="176" t="n">
        <v>45931</v>
      </c>
      <c r="B1179" s="104" t="inlineStr">
        <is>
          <t>2025/26</t>
        </is>
      </c>
      <c r="C1179" s="104" t="inlineStr">
        <is>
          <t>HC-098</t>
        </is>
      </c>
      <c r="D1179" s="104" t="inlineStr">
        <is>
          <t>Nord-Ouest</t>
        </is>
      </c>
      <c r="E1179" s="156" t="n">
        <v>95566</v>
      </c>
    </row>
    <row r="1180">
      <c r="A1180" s="176" t="n">
        <v>45931</v>
      </c>
      <c r="B1180" s="104" t="inlineStr">
        <is>
          <t>2025/26</t>
        </is>
      </c>
      <c r="C1180" s="104" t="inlineStr">
        <is>
          <t>HC-099</t>
        </is>
      </c>
      <c r="D1180" s="104" t="inlineStr">
        <is>
          <t>Sud-Est</t>
        </is>
      </c>
      <c r="E1180" s="156" t="n">
        <v>135753</v>
      </c>
    </row>
    <row r="1181">
      <c r="A1181" s="176" t="n">
        <v>45931</v>
      </c>
      <c r="B1181" s="104" t="inlineStr">
        <is>
          <t>2025/26</t>
        </is>
      </c>
      <c r="C1181" s="104" t="inlineStr">
        <is>
          <t>HC-100</t>
        </is>
      </c>
      <c r="D1181" s="104" t="inlineStr">
        <is>
          <t>Sud-Ouest</t>
        </is>
      </c>
      <c r="E1181" s="156" t="n">
        <v>78135</v>
      </c>
    </row>
    <row r="1182">
      <c r="A1182" s="176" t="n">
        <v>45931</v>
      </c>
      <c r="B1182" s="104" t="inlineStr">
        <is>
          <t>2025/26</t>
        </is>
      </c>
      <c r="C1182" s="104" t="inlineStr">
        <is>
          <t>HC-101</t>
        </is>
      </c>
      <c r="D1182" s="104" t="inlineStr">
        <is>
          <t>Île-de-France</t>
        </is>
      </c>
      <c r="E1182" s="156" t="n">
        <v>117491</v>
      </c>
    </row>
    <row r="1183">
      <c r="A1183" s="176" t="n">
        <v>45931</v>
      </c>
      <c r="B1183" s="104" t="inlineStr">
        <is>
          <t>2025/26</t>
        </is>
      </c>
      <c r="C1183" s="104" t="inlineStr">
        <is>
          <t>HC-102</t>
        </is>
      </c>
      <c r="D1183" s="104" t="inlineStr">
        <is>
          <t>Nord-Ouest</t>
        </is>
      </c>
      <c r="E1183" s="156" t="n">
        <v>119119</v>
      </c>
    </row>
    <row r="1184">
      <c r="A1184" s="176" t="n">
        <v>45931</v>
      </c>
      <c r="B1184" s="104" t="inlineStr">
        <is>
          <t>2025/26</t>
        </is>
      </c>
      <c r="C1184" s="104" t="inlineStr">
        <is>
          <t>HC-103</t>
        </is>
      </c>
      <c r="D1184" s="104" t="inlineStr">
        <is>
          <t>Sud-Est</t>
        </is>
      </c>
      <c r="E1184" s="156" t="n">
        <v>103088</v>
      </c>
    </row>
    <row r="1185">
      <c r="A1185" s="176" t="n">
        <v>45931</v>
      </c>
      <c r="B1185" s="104" t="inlineStr">
        <is>
          <t>2025/26</t>
        </is>
      </c>
      <c r="C1185" s="104" t="inlineStr">
        <is>
          <t>HC-104</t>
        </is>
      </c>
      <c r="D1185" s="104" t="inlineStr">
        <is>
          <t>Sud-Ouest</t>
        </is>
      </c>
      <c r="E1185" s="156" t="n">
        <v>93077</v>
      </c>
    </row>
    <row r="1186">
      <c r="A1186" s="176" t="n">
        <v>45931</v>
      </c>
      <c r="B1186" s="104" t="inlineStr">
        <is>
          <t>2025/26</t>
        </is>
      </c>
      <c r="C1186" s="104" t="inlineStr">
        <is>
          <t>HC-105</t>
        </is>
      </c>
      <c r="D1186" s="104" t="inlineStr">
        <is>
          <t>Île-de-France</t>
        </is>
      </c>
      <c r="E1186" s="156" t="n">
        <v>147457</v>
      </c>
    </row>
    <row r="1187">
      <c r="A1187" s="176" t="n">
        <v>45931</v>
      </c>
      <c r="B1187" s="104" t="inlineStr">
        <is>
          <t>2025/26</t>
        </is>
      </c>
      <c r="C1187" s="104" t="inlineStr">
        <is>
          <t>HC-106</t>
        </is>
      </c>
      <c r="D1187" s="104" t="inlineStr">
        <is>
          <t>Nord-Ouest</t>
        </is>
      </c>
      <c r="E1187" s="156" t="n">
        <v>111049</v>
      </c>
    </row>
    <row r="1188">
      <c r="A1188" s="176" t="n">
        <v>45931</v>
      </c>
      <c r="B1188" s="104" t="inlineStr">
        <is>
          <t>2025/26</t>
        </is>
      </c>
      <c r="C1188" s="104" t="inlineStr">
        <is>
          <t>HC-107</t>
        </is>
      </c>
      <c r="D1188" s="104" t="inlineStr">
        <is>
          <t>Sud-Est</t>
        </is>
      </c>
      <c r="E1188" s="156" t="n">
        <v>117099</v>
      </c>
    </row>
    <row r="1189">
      <c r="A1189" s="176" t="n">
        <v>45931</v>
      </c>
      <c r="B1189" s="104" t="inlineStr">
        <is>
          <t>2025/26</t>
        </is>
      </c>
      <c r="C1189" s="104" t="inlineStr">
        <is>
          <t>HC-108</t>
        </is>
      </c>
      <c r="D1189" s="104" t="inlineStr">
        <is>
          <t>Sud-Ouest</t>
        </is>
      </c>
      <c r="E1189" s="156" t="n">
        <v>107624</v>
      </c>
    </row>
    <row r="1190">
      <c r="A1190" s="176" t="n">
        <v>45931</v>
      </c>
      <c r="B1190" s="104" t="inlineStr">
        <is>
          <t>2025/26</t>
        </is>
      </c>
      <c r="C1190" s="104" t="inlineStr">
        <is>
          <t>HC-109</t>
        </is>
      </c>
      <c r="D1190" s="104" t="inlineStr">
        <is>
          <t>Île-de-France</t>
        </is>
      </c>
      <c r="E1190" s="156" t="n">
        <v>117261</v>
      </c>
    </row>
    <row r="1191">
      <c r="A1191" s="176" t="n">
        <v>45931</v>
      </c>
      <c r="B1191" s="104" t="inlineStr">
        <is>
          <t>2025/26</t>
        </is>
      </c>
      <c r="C1191" s="104" t="inlineStr">
        <is>
          <t>HC-110</t>
        </is>
      </c>
      <c r="D1191" s="104" t="inlineStr">
        <is>
          <t>Nord-Ouest</t>
        </is>
      </c>
      <c r="E1191" s="156" t="n">
        <v>62602</v>
      </c>
    </row>
    <row r="1192">
      <c r="A1192" s="176" t="n">
        <v>45931</v>
      </c>
      <c r="B1192" s="104" t="inlineStr">
        <is>
          <t>2025/26</t>
        </is>
      </c>
      <c r="C1192" s="104" t="inlineStr">
        <is>
          <t>HC-111</t>
        </is>
      </c>
      <c r="D1192" s="104" t="inlineStr">
        <is>
          <t>Sud-Est</t>
        </is>
      </c>
      <c r="E1192" s="156" t="n">
        <v>115096</v>
      </c>
    </row>
    <row r="1193">
      <c r="A1193" s="176" t="n">
        <v>45931</v>
      </c>
      <c r="B1193" s="104" t="inlineStr">
        <is>
          <t>2025/26</t>
        </is>
      </c>
      <c r="C1193" s="104" t="inlineStr">
        <is>
          <t>HC-112</t>
        </is>
      </c>
      <c r="D1193" s="104" t="inlineStr">
        <is>
          <t>Sud-Ouest</t>
        </is>
      </c>
      <c r="E1193" s="156" t="n">
        <v>77662</v>
      </c>
    </row>
    <row r="1194">
      <c r="A1194" s="176" t="n">
        <v>45931</v>
      </c>
      <c r="B1194" s="104" t="inlineStr">
        <is>
          <t>2025/26</t>
        </is>
      </c>
      <c r="C1194" s="104" t="inlineStr">
        <is>
          <t>HC-113</t>
        </is>
      </c>
      <c r="D1194" s="104" t="inlineStr">
        <is>
          <t>Île-de-France</t>
        </is>
      </c>
      <c r="E1194" s="156" t="n">
        <v>121953</v>
      </c>
    </row>
    <row r="1195">
      <c r="A1195" s="176" t="n">
        <v>45931</v>
      </c>
      <c r="B1195" s="104" t="inlineStr">
        <is>
          <t>2025/26</t>
        </is>
      </c>
      <c r="C1195" s="104" t="inlineStr">
        <is>
          <t>HC-114</t>
        </is>
      </c>
      <c r="D1195" s="104" t="inlineStr">
        <is>
          <t>Nord-Ouest</t>
        </is>
      </c>
      <c r="E1195" s="156" t="n">
        <v>74735</v>
      </c>
    </row>
    <row r="1196">
      <c r="A1196" s="176" t="n">
        <v>45931</v>
      </c>
      <c r="B1196" s="104" t="inlineStr">
        <is>
          <t>2025/26</t>
        </is>
      </c>
      <c r="C1196" s="104" t="inlineStr">
        <is>
          <t>HC-115</t>
        </is>
      </c>
      <c r="D1196" s="104" t="inlineStr">
        <is>
          <t>Sud-Est</t>
        </is>
      </c>
      <c r="E1196" s="156" t="n">
        <v>123243</v>
      </c>
    </row>
    <row r="1197">
      <c r="A1197" s="176" t="n">
        <v>45931</v>
      </c>
      <c r="B1197" s="104" t="inlineStr">
        <is>
          <t>2025/26</t>
        </is>
      </c>
      <c r="C1197" s="104" t="inlineStr">
        <is>
          <t>HC-116</t>
        </is>
      </c>
      <c r="D1197" s="104" t="inlineStr">
        <is>
          <t>Sud-Ouest</t>
        </is>
      </c>
      <c r="E1197" s="156" t="n">
        <v>96088</v>
      </c>
    </row>
    <row r="1198">
      <c r="A1198" s="176" t="n">
        <v>45931</v>
      </c>
      <c r="B1198" s="104" t="inlineStr">
        <is>
          <t>2025/26</t>
        </is>
      </c>
      <c r="C1198" s="104" t="inlineStr">
        <is>
          <t>HC-117</t>
        </is>
      </c>
      <c r="D1198" s="104" t="inlineStr">
        <is>
          <t>Île-de-France</t>
        </is>
      </c>
      <c r="E1198" s="156" t="n">
        <v>98608</v>
      </c>
    </row>
    <row r="1199">
      <c r="A1199" s="176" t="n">
        <v>45931</v>
      </c>
      <c r="B1199" s="104" t="inlineStr">
        <is>
          <t>2025/26</t>
        </is>
      </c>
      <c r="C1199" s="104" t="inlineStr">
        <is>
          <t>HC-118</t>
        </is>
      </c>
      <c r="D1199" s="104" t="inlineStr">
        <is>
          <t>Nord-Ouest</t>
        </is>
      </c>
      <c r="E1199" s="156" t="n">
        <v>111234</v>
      </c>
    </row>
    <row r="1200">
      <c r="A1200" s="176" t="n">
        <v>45931</v>
      </c>
      <c r="B1200" s="104" t="inlineStr">
        <is>
          <t>2025/26</t>
        </is>
      </c>
      <c r="C1200" s="104" t="inlineStr">
        <is>
          <t>HC-119</t>
        </is>
      </c>
      <c r="D1200" s="104" t="inlineStr">
        <is>
          <t>Sud-Est</t>
        </is>
      </c>
      <c r="E1200" s="156" t="n">
        <v>80741</v>
      </c>
    </row>
    <row r="1201">
      <c r="A1201" s="176" t="n">
        <v>45931</v>
      </c>
      <c r="B1201" s="104" t="inlineStr">
        <is>
          <t>2025/26</t>
        </is>
      </c>
      <c r="C1201" s="104" t="inlineStr">
        <is>
          <t>HC-120</t>
        </is>
      </c>
      <c r="D1201" s="104" t="inlineStr">
        <is>
          <t>Sud-Ouest</t>
        </is>
      </c>
      <c r="E1201" s="156" t="n">
        <v>89810</v>
      </c>
    </row>
    <row r="1202">
      <c r="A1202" s="176" t="n">
        <v>45962</v>
      </c>
      <c r="B1202" s="104" t="inlineStr">
        <is>
          <t>2025/26</t>
        </is>
      </c>
      <c r="C1202" s="104" t="inlineStr">
        <is>
          <t>HC-001</t>
        </is>
      </c>
      <c r="D1202" s="104" t="inlineStr">
        <is>
          <t>Île-de-France</t>
        </is>
      </c>
      <c r="E1202" s="156" t="n">
        <v>143080</v>
      </c>
    </row>
    <row r="1203">
      <c r="A1203" s="176" t="n">
        <v>45962</v>
      </c>
      <c r="B1203" s="104" t="inlineStr">
        <is>
          <t>2025/26</t>
        </is>
      </c>
      <c r="C1203" s="104" t="inlineStr">
        <is>
          <t>HC-002</t>
        </is>
      </c>
      <c r="D1203" s="104" t="inlineStr">
        <is>
          <t>Nord-Ouest</t>
        </is>
      </c>
      <c r="E1203" s="156" t="n">
        <v>92850</v>
      </c>
    </row>
    <row r="1204">
      <c r="A1204" s="176" t="n">
        <v>45962</v>
      </c>
      <c r="B1204" s="104" t="inlineStr">
        <is>
          <t>2025/26</t>
        </is>
      </c>
      <c r="C1204" s="104" t="inlineStr">
        <is>
          <t>HC-003</t>
        </is>
      </c>
      <c r="D1204" s="104" t="inlineStr">
        <is>
          <t>Sud-Est</t>
        </is>
      </c>
      <c r="E1204" s="156" t="n">
        <v>93290</v>
      </c>
    </row>
    <row r="1205">
      <c r="A1205" s="176" t="n">
        <v>45962</v>
      </c>
      <c r="B1205" s="104" t="inlineStr">
        <is>
          <t>2025/26</t>
        </is>
      </c>
      <c r="C1205" s="104" t="inlineStr">
        <is>
          <t>HC-004</t>
        </is>
      </c>
      <c r="D1205" s="104" t="inlineStr">
        <is>
          <t>Sud-Ouest</t>
        </is>
      </c>
      <c r="E1205" s="156" t="n">
        <v>99352</v>
      </c>
    </row>
    <row r="1206">
      <c r="A1206" s="176" t="n">
        <v>45962</v>
      </c>
      <c r="B1206" s="104" t="inlineStr">
        <is>
          <t>2025/26</t>
        </is>
      </c>
      <c r="C1206" s="104" t="inlineStr">
        <is>
          <t>HC-005</t>
        </is>
      </c>
      <c r="D1206" s="104" t="inlineStr">
        <is>
          <t>Île-de-France</t>
        </is>
      </c>
      <c r="E1206" s="156" t="n">
        <v>135678</v>
      </c>
    </row>
    <row r="1207">
      <c r="A1207" s="176" t="n">
        <v>45962</v>
      </c>
      <c r="B1207" s="104" t="inlineStr">
        <is>
          <t>2025/26</t>
        </is>
      </c>
      <c r="C1207" s="104" t="inlineStr">
        <is>
          <t>HC-006</t>
        </is>
      </c>
      <c r="D1207" s="104" t="inlineStr">
        <is>
          <t>Nord-Ouest</t>
        </is>
      </c>
      <c r="E1207" s="156" t="n">
        <v>79916</v>
      </c>
    </row>
    <row r="1208">
      <c r="A1208" s="176" t="n">
        <v>45962</v>
      </c>
      <c r="B1208" s="104" t="inlineStr">
        <is>
          <t>2025/26</t>
        </is>
      </c>
      <c r="C1208" s="104" t="inlineStr">
        <is>
          <t>HC-007</t>
        </is>
      </c>
      <c r="D1208" s="104" t="inlineStr">
        <is>
          <t>Sud-Est</t>
        </is>
      </c>
      <c r="E1208" s="156" t="n">
        <v>85519</v>
      </c>
    </row>
    <row r="1209">
      <c r="A1209" s="176" t="n">
        <v>45962</v>
      </c>
      <c r="B1209" s="104" t="inlineStr">
        <is>
          <t>2025/26</t>
        </is>
      </c>
      <c r="C1209" s="104" t="inlineStr">
        <is>
          <t>HC-008</t>
        </is>
      </c>
      <c r="D1209" s="104" t="inlineStr">
        <is>
          <t>Sud-Ouest</t>
        </is>
      </c>
      <c r="E1209" s="156" t="n">
        <v>114816</v>
      </c>
    </row>
    <row r="1210">
      <c r="A1210" s="176" t="n">
        <v>45962</v>
      </c>
      <c r="B1210" s="104" t="inlineStr">
        <is>
          <t>2025/26</t>
        </is>
      </c>
      <c r="C1210" s="104" t="inlineStr">
        <is>
          <t>HC-009</t>
        </is>
      </c>
      <c r="D1210" s="104" t="inlineStr">
        <is>
          <t>Île-de-France</t>
        </is>
      </c>
      <c r="E1210" s="156" t="n">
        <v>138708</v>
      </c>
    </row>
    <row r="1211">
      <c r="A1211" s="176" t="n">
        <v>45962</v>
      </c>
      <c r="B1211" s="104" t="inlineStr">
        <is>
          <t>2025/26</t>
        </is>
      </c>
      <c r="C1211" s="104" t="inlineStr">
        <is>
          <t>HC-010</t>
        </is>
      </c>
      <c r="D1211" s="104" t="inlineStr">
        <is>
          <t>Nord-Ouest</t>
        </is>
      </c>
      <c r="E1211" s="156" t="n">
        <v>163456</v>
      </c>
    </row>
    <row r="1212">
      <c r="A1212" s="176" t="n">
        <v>45962</v>
      </c>
      <c r="B1212" s="104" t="inlineStr">
        <is>
          <t>2025/26</t>
        </is>
      </c>
      <c r="C1212" s="104" t="inlineStr">
        <is>
          <t>HC-011</t>
        </is>
      </c>
      <c r="D1212" s="104" t="inlineStr">
        <is>
          <t>Sud-Est</t>
        </is>
      </c>
      <c r="E1212" s="156" t="n">
        <v>135291</v>
      </c>
    </row>
    <row r="1213">
      <c r="A1213" s="176" t="n">
        <v>45962</v>
      </c>
      <c r="B1213" s="104" t="inlineStr">
        <is>
          <t>2025/26</t>
        </is>
      </c>
      <c r="C1213" s="104" t="inlineStr">
        <is>
          <t>HC-012</t>
        </is>
      </c>
      <c r="D1213" s="104" t="inlineStr">
        <is>
          <t>Sud-Ouest</t>
        </is>
      </c>
      <c r="E1213" s="156" t="n">
        <v>72800</v>
      </c>
    </row>
    <row r="1214">
      <c r="A1214" s="176" t="n">
        <v>45962</v>
      </c>
      <c r="B1214" s="104" t="inlineStr">
        <is>
          <t>2025/26</t>
        </is>
      </c>
      <c r="C1214" s="104" t="inlineStr">
        <is>
          <t>HC-013</t>
        </is>
      </c>
      <c r="D1214" s="104" t="inlineStr">
        <is>
          <t>Île-de-France</t>
        </is>
      </c>
      <c r="E1214" s="156" t="n">
        <v>98085</v>
      </c>
    </row>
    <row r="1215">
      <c r="A1215" s="176" t="n">
        <v>45962</v>
      </c>
      <c r="B1215" s="104" t="inlineStr">
        <is>
          <t>2025/26</t>
        </is>
      </c>
      <c r="C1215" s="104" t="inlineStr">
        <is>
          <t>HC-014</t>
        </is>
      </c>
      <c r="D1215" s="104" t="inlineStr">
        <is>
          <t>Nord-Ouest</t>
        </is>
      </c>
      <c r="E1215" s="156" t="n">
        <v>98695</v>
      </c>
    </row>
    <row r="1216">
      <c r="A1216" s="176" t="n">
        <v>45962</v>
      </c>
      <c r="B1216" s="104" t="inlineStr">
        <is>
          <t>2025/26</t>
        </is>
      </c>
      <c r="C1216" s="104" t="inlineStr">
        <is>
          <t>HC-015</t>
        </is>
      </c>
      <c r="D1216" s="104" t="inlineStr">
        <is>
          <t>Sud-Est</t>
        </is>
      </c>
      <c r="E1216" s="156" t="n">
        <v>88713</v>
      </c>
    </row>
    <row r="1217">
      <c r="A1217" s="176" t="n">
        <v>45962</v>
      </c>
      <c r="B1217" s="104" t="inlineStr">
        <is>
          <t>2025/26</t>
        </is>
      </c>
      <c r="C1217" s="104" t="inlineStr">
        <is>
          <t>HC-016</t>
        </is>
      </c>
      <c r="D1217" s="104" t="inlineStr">
        <is>
          <t>Sud-Ouest</t>
        </is>
      </c>
      <c r="E1217" s="156" t="n">
        <v>108762</v>
      </c>
    </row>
    <row r="1218">
      <c r="A1218" s="176" t="n">
        <v>45962</v>
      </c>
      <c r="B1218" s="104" t="inlineStr">
        <is>
          <t>2025/26</t>
        </is>
      </c>
      <c r="C1218" s="104" t="inlineStr">
        <is>
          <t>HC-017</t>
        </is>
      </c>
      <c r="D1218" s="104" t="inlineStr">
        <is>
          <t>Île-de-France</t>
        </is>
      </c>
      <c r="E1218" s="156" t="n">
        <v>98186</v>
      </c>
    </row>
    <row r="1219">
      <c r="A1219" s="176" t="n">
        <v>45962</v>
      </c>
      <c r="B1219" s="104" t="inlineStr">
        <is>
          <t>2025/26</t>
        </is>
      </c>
      <c r="C1219" s="104" t="inlineStr">
        <is>
          <t>HC-018</t>
        </is>
      </c>
      <c r="D1219" s="104" t="inlineStr">
        <is>
          <t>Nord-Ouest</t>
        </is>
      </c>
      <c r="E1219" s="156" t="n">
        <v>68768</v>
      </c>
    </row>
    <row r="1220">
      <c r="A1220" s="176" t="n">
        <v>45962</v>
      </c>
      <c r="B1220" s="104" t="inlineStr">
        <is>
          <t>2025/26</t>
        </is>
      </c>
      <c r="C1220" s="104" t="inlineStr">
        <is>
          <t>HC-019</t>
        </is>
      </c>
      <c r="D1220" s="104" t="inlineStr">
        <is>
          <t>Sud-Est</t>
        </is>
      </c>
      <c r="E1220" s="156" t="n">
        <v>82345</v>
      </c>
    </row>
    <row r="1221">
      <c r="A1221" s="176" t="n">
        <v>45962</v>
      </c>
      <c r="B1221" s="104" t="inlineStr">
        <is>
          <t>2025/26</t>
        </is>
      </c>
      <c r="C1221" s="104" t="inlineStr">
        <is>
          <t>HC-020</t>
        </is>
      </c>
      <c r="D1221" s="104" t="inlineStr">
        <is>
          <t>Sud-Ouest</t>
        </is>
      </c>
      <c r="E1221" s="156" t="n">
        <v>87014</v>
      </c>
    </row>
    <row r="1222">
      <c r="A1222" s="176" t="n">
        <v>45962</v>
      </c>
      <c r="B1222" s="104" t="inlineStr">
        <is>
          <t>2025/26</t>
        </is>
      </c>
      <c r="C1222" s="104" t="inlineStr">
        <is>
          <t>HC-021</t>
        </is>
      </c>
      <c r="D1222" s="104" t="inlineStr">
        <is>
          <t>Île-de-France</t>
        </is>
      </c>
      <c r="E1222" s="156" t="n">
        <v>98255</v>
      </c>
    </row>
    <row r="1223">
      <c r="A1223" s="176" t="n">
        <v>45962</v>
      </c>
      <c r="B1223" s="104" t="inlineStr">
        <is>
          <t>2025/26</t>
        </is>
      </c>
      <c r="C1223" s="104" t="inlineStr">
        <is>
          <t>HC-022</t>
        </is>
      </c>
      <c r="D1223" s="104" t="inlineStr">
        <is>
          <t>Nord-Ouest</t>
        </is>
      </c>
      <c r="E1223" s="156" t="n">
        <v>86903</v>
      </c>
    </row>
    <row r="1224">
      <c r="A1224" s="176" t="n">
        <v>45962</v>
      </c>
      <c r="B1224" s="104" t="inlineStr">
        <is>
          <t>2025/26</t>
        </is>
      </c>
      <c r="C1224" s="104" t="inlineStr">
        <is>
          <t>HC-023</t>
        </is>
      </c>
      <c r="D1224" s="104" t="inlineStr">
        <is>
          <t>Sud-Est</t>
        </is>
      </c>
      <c r="E1224" s="156" t="n">
        <v>92398</v>
      </c>
    </row>
    <row r="1225">
      <c r="A1225" s="176" t="n">
        <v>45962</v>
      </c>
      <c r="B1225" s="104" t="inlineStr">
        <is>
          <t>2025/26</t>
        </is>
      </c>
      <c r="C1225" s="104" t="inlineStr">
        <is>
          <t>HC-024</t>
        </is>
      </c>
      <c r="D1225" s="104" t="inlineStr">
        <is>
          <t>Sud-Ouest</t>
        </is>
      </c>
      <c r="E1225" s="156" t="n">
        <v>122983</v>
      </c>
    </row>
    <row r="1226">
      <c r="A1226" s="176" t="n">
        <v>45962</v>
      </c>
      <c r="B1226" s="104" t="inlineStr">
        <is>
          <t>2025/26</t>
        </is>
      </c>
      <c r="C1226" s="104" t="inlineStr">
        <is>
          <t>HC-025</t>
        </is>
      </c>
      <c r="D1226" s="104" t="inlineStr">
        <is>
          <t>Île-de-France</t>
        </is>
      </c>
      <c r="E1226" s="156" t="n">
        <v>132004</v>
      </c>
    </row>
    <row r="1227">
      <c r="A1227" s="176" t="n">
        <v>45962</v>
      </c>
      <c r="B1227" s="104" t="inlineStr">
        <is>
          <t>2025/26</t>
        </is>
      </c>
      <c r="C1227" s="104" t="inlineStr">
        <is>
          <t>HC-026</t>
        </is>
      </c>
      <c r="D1227" s="104" t="inlineStr">
        <is>
          <t>Nord-Ouest</t>
        </is>
      </c>
      <c r="E1227" s="156" t="n">
        <v>90948</v>
      </c>
    </row>
    <row r="1228">
      <c r="A1228" s="176" t="n">
        <v>45962</v>
      </c>
      <c r="B1228" s="104" t="inlineStr">
        <is>
          <t>2025/26</t>
        </is>
      </c>
      <c r="C1228" s="104" t="inlineStr">
        <is>
          <t>HC-027</t>
        </is>
      </c>
      <c r="D1228" s="104" t="inlineStr">
        <is>
          <t>Sud-Est</t>
        </is>
      </c>
      <c r="E1228" s="156" t="n">
        <v>113207</v>
      </c>
    </row>
    <row r="1229">
      <c r="A1229" s="176" t="n">
        <v>45962</v>
      </c>
      <c r="B1229" s="104" t="inlineStr">
        <is>
          <t>2025/26</t>
        </is>
      </c>
      <c r="C1229" s="104" t="inlineStr">
        <is>
          <t>HC-028</t>
        </is>
      </c>
      <c r="D1229" s="104" t="inlineStr">
        <is>
          <t>Sud-Ouest</t>
        </is>
      </c>
      <c r="E1229" s="156" t="n">
        <v>79208</v>
      </c>
    </row>
    <row r="1230">
      <c r="A1230" s="176" t="n">
        <v>45962</v>
      </c>
      <c r="B1230" s="104" t="inlineStr">
        <is>
          <t>2025/26</t>
        </is>
      </c>
      <c r="C1230" s="104" t="inlineStr">
        <is>
          <t>HC-029</t>
        </is>
      </c>
      <c r="D1230" s="104" t="inlineStr">
        <is>
          <t>Île-de-France</t>
        </is>
      </c>
      <c r="E1230" s="156" t="n">
        <v>181199</v>
      </c>
    </row>
    <row r="1231">
      <c r="A1231" s="176" t="n">
        <v>45962</v>
      </c>
      <c r="B1231" s="104" t="inlineStr">
        <is>
          <t>2025/26</t>
        </is>
      </c>
      <c r="C1231" s="104" t="inlineStr">
        <is>
          <t>HC-030</t>
        </is>
      </c>
      <c r="D1231" s="104" t="inlineStr">
        <is>
          <t>Nord-Ouest</t>
        </is>
      </c>
      <c r="E1231" s="156" t="n">
        <v>101829</v>
      </c>
    </row>
    <row r="1232">
      <c r="A1232" s="176" t="n">
        <v>45962</v>
      </c>
      <c r="B1232" s="104" t="inlineStr">
        <is>
          <t>2025/26</t>
        </is>
      </c>
      <c r="C1232" s="104" t="inlineStr">
        <is>
          <t>HC-031</t>
        </is>
      </c>
      <c r="D1232" s="104" t="inlineStr">
        <is>
          <t>Sud-Est</t>
        </is>
      </c>
      <c r="E1232" s="156" t="n">
        <v>106858</v>
      </c>
    </row>
    <row r="1233">
      <c r="A1233" s="176" t="n">
        <v>45962</v>
      </c>
      <c r="B1233" s="104" t="inlineStr">
        <is>
          <t>2025/26</t>
        </is>
      </c>
      <c r="C1233" s="104" t="inlineStr">
        <is>
          <t>HC-032</t>
        </is>
      </c>
      <c r="D1233" s="104" t="inlineStr">
        <is>
          <t>Sud-Ouest</t>
        </is>
      </c>
      <c r="E1233" s="156" t="n">
        <v>101871</v>
      </c>
    </row>
    <row r="1234">
      <c r="A1234" s="176" t="n">
        <v>45962</v>
      </c>
      <c r="B1234" s="104" t="inlineStr">
        <is>
          <t>2025/26</t>
        </is>
      </c>
      <c r="C1234" s="104" t="inlineStr">
        <is>
          <t>HC-033</t>
        </is>
      </c>
      <c r="D1234" s="104" t="inlineStr">
        <is>
          <t>Île-de-France</t>
        </is>
      </c>
      <c r="E1234" s="156" t="n">
        <v>149187</v>
      </c>
    </row>
    <row r="1235">
      <c r="A1235" s="176" t="n">
        <v>45962</v>
      </c>
      <c r="B1235" s="104" t="inlineStr">
        <is>
          <t>2025/26</t>
        </is>
      </c>
      <c r="C1235" s="104" t="inlineStr">
        <is>
          <t>HC-034</t>
        </is>
      </c>
      <c r="D1235" s="104" t="inlineStr">
        <is>
          <t>Nord-Ouest</t>
        </is>
      </c>
      <c r="E1235" s="156" t="n">
        <v>129115</v>
      </c>
    </row>
    <row r="1236">
      <c r="A1236" s="176" t="n">
        <v>45962</v>
      </c>
      <c r="B1236" s="104" t="inlineStr">
        <is>
          <t>2025/26</t>
        </is>
      </c>
      <c r="C1236" s="104" t="inlineStr">
        <is>
          <t>HC-035</t>
        </is>
      </c>
      <c r="D1236" s="104" t="inlineStr">
        <is>
          <t>Sud-Est</t>
        </is>
      </c>
      <c r="E1236" s="156" t="n">
        <v>119568</v>
      </c>
    </row>
    <row r="1237">
      <c r="A1237" s="176" t="n">
        <v>45962</v>
      </c>
      <c r="B1237" s="104" t="inlineStr">
        <is>
          <t>2025/26</t>
        </is>
      </c>
      <c r="C1237" s="104" t="inlineStr">
        <is>
          <t>HC-036</t>
        </is>
      </c>
      <c r="D1237" s="104" t="inlineStr">
        <is>
          <t>Sud-Ouest</t>
        </is>
      </c>
      <c r="E1237" s="156" t="n">
        <v>116920</v>
      </c>
    </row>
    <row r="1238">
      <c r="A1238" s="176" t="n">
        <v>45962</v>
      </c>
      <c r="B1238" s="104" t="inlineStr">
        <is>
          <t>2025/26</t>
        </is>
      </c>
      <c r="C1238" s="104" t="inlineStr">
        <is>
          <t>HC-037</t>
        </is>
      </c>
      <c r="D1238" s="104" t="inlineStr">
        <is>
          <t>Île-de-France</t>
        </is>
      </c>
      <c r="E1238" s="156" t="n">
        <v>121298</v>
      </c>
    </row>
    <row r="1239">
      <c r="A1239" s="176" t="n">
        <v>45962</v>
      </c>
      <c r="B1239" s="104" t="inlineStr">
        <is>
          <t>2025/26</t>
        </is>
      </c>
      <c r="C1239" s="104" t="inlineStr">
        <is>
          <t>HC-038</t>
        </is>
      </c>
      <c r="D1239" s="104" t="inlineStr">
        <is>
          <t>Nord-Ouest</t>
        </is>
      </c>
      <c r="E1239" s="156" t="n">
        <v>96152</v>
      </c>
    </row>
    <row r="1240">
      <c r="A1240" s="176" t="n">
        <v>45962</v>
      </c>
      <c r="B1240" s="104" t="inlineStr">
        <is>
          <t>2025/26</t>
        </is>
      </c>
      <c r="C1240" s="104" t="inlineStr">
        <is>
          <t>HC-039</t>
        </is>
      </c>
      <c r="D1240" s="104" t="inlineStr">
        <is>
          <t>Sud-Est</t>
        </is>
      </c>
      <c r="E1240" s="156" t="n">
        <v>118205</v>
      </c>
    </row>
    <row r="1241">
      <c r="A1241" s="176" t="n">
        <v>45962</v>
      </c>
      <c r="B1241" s="104" t="inlineStr">
        <is>
          <t>2025/26</t>
        </is>
      </c>
      <c r="C1241" s="104" t="inlineStr">
        <is>
          <t>HC-040</t>
        </is>
      </c>
      <c r="D1241" s="104" t="inlineStr">
        <is>
          <t>Sud-Ouest</t>
        </is>
      </c>
      <c r="E1241" s="156" t="n">
        <v>107079</v>
      </c>
    </row>
    <row r="1242">
      <c r="A1242" s="176" t="n">
        <v>45962</v>
      </c>
      <c r="B1242" s="104" t="inlineStr">
        <is>
          <t>2025/26</t>
        </is>
      </c>
      <c r="C1242" s="104" t="inlineStr">
        <is>
          <t>HC-041</t>
        </is>
      </c>
      <c r="D1242" s="104" t="inlineStr">
        <is>
          <t>Île-de-France</t>
        </is>
      </c>
      <c r="E1242" s="156" t="n">
        <v>137008</v>
      </c>
    </row>
    <row r="1243">
      <c r="A1243" s="176" t="n">
        <v>45962</v>
      </c>
      <c r="B1243" s="104" t="inlineStr">
        <is>
          <t>2025/26</t>
        </is>
      </c>
      <c r="C1243" s="104" t="inlineStr">
        <is>
          <t>HC-042</t>
        </is>
      </c>
      <c r="D1243" s="104" t="inlineStr">
        <is>
          <t>Nord-Ouest</t>
        </is>
      </c>
      <c r="E1243" s="156" t="n">
        <v>99832</v>
      </c>
    </row>
    <row r="1244">
      <c r="A1244" s="176" t="n">
        <v>45962</v>
      </c>
      <c r="B1244" s="104" t="inlineStr">
        <is>
          <t>2025/26</t>
        </is>
      </c>
      <c r="C1244" s="104" t="inlineStr">
        <is>
          <t>HC-043</t>
        </is>
      </c>
      <c r="D1244" s="104" t="inlineStr">
        <is>
          <t>Sud-Est</t>
        </is>
      </c>
      <c r="E1244" s="156" t="n">
        <v>119454</v>
      </c>
    </row>
    <row r="1245">
      <c r="A1245" s="176" t="n">
        <v>45962</v>
      </c>
      <c r="B1245" s="104" t="inlineStr">
        <is>
          <t>2025/26</t>
        </is>
      </c>
      <c r="C1245" s="104" t="inlineStr">
        <is>
          <t>HC-044</t>
        </is>
      </c>
      <c r="D1245" s="104" t="inlineStr">
        <is>
          <t>Sud-Ouest</t>
        </is>
      </c>
      <c r="E1245" s="156" t="n">
        <v>83986</v>
      </c>
    </row>
    <row r="1246">
      <c r="A1246" s="176" t="n">
        <v>45962</v>
      </c>
      <c r="B1246" s="104" t="inlineStr">
        <is>
          <t>2025/26</t>
        </is>
      </c>
      <c r="C1246" s="104" t="inlineStr">
        <is>
          <t>HC-045</t>
        </is>
      </c>
      <c r="D1246" s="104" t="inlineStr">
        <is>
          <t>Île-de-France</t>
        </is>
      </c>
      <c r="E1246" s="156" t="n">
        <v>153558</v>
      </c>
    </row>
    <row r="1247">
      <c r="A1247" s="176" t="n">
        <v>45962</v>
      </c>
      <c r="B1247" s="104" t="inlineStr">
        <is>
          <t>2025/26</t>
        </is>
      </c>
      <c r="C1247" s="104" t="inlineStr">
        <is>
          <t>HC-046</t>
        </is>
      </c>
      <c r="D1247" s="104" t="inlineStr">
        <is>
          <t>Nord-Ouest</t>
        </is>
      </c>
      <c r="E1247" s="156" t="n">
        <v>65429</v>
      </c>
    </row>
    <row r="1248">
      <c r="A1248" s="176" t="n">
        <v>45962</v>
      </c>
      <c r="B1248" s="104" t="inlineStr">
        <is>
          <t>2025/26</t>
        </is>
      </c>
      <c r="C1248" s="104" t="inlineStr">
        <is>
          <t>HC-047</t>
        </is>
      </c>
      <c r="D1248" s="104" t="inlineStr">
        <is>
          <t>Sud-Est</t>
        </is>
      </c>
      <c r="E1248" s="156" t="n">
        <v>126998</v>
      </c>
    </row>
    <row r="1249">
      <c r="A1249" s="176" t="n">
        <v>45962</v>
      </c>
      <c r="B1249" s="104" t="inlineStr">
        <is>
          <t>2025/26</t>
        </is>
      </c>
      <c r="C1249" s="104" t="inlineStr">
        <is>
          <t>HC-048</t>
        </is>
      </c>
      <c r="D1249" s="104" t="inlineStr">
        <is>
          <t>Sud-Ouest</t>
        </is>
      </c>
      <c r="E1249" s="156" t="n">
        <v>130348</v>
      </c>
    </row>
    <row r="1250">
      <c r="A1250" s="176" t="n">
        <v>45962</v>
      </c>
      <c r="B1250" s="104" t="inlineStr">
        <is>
          <t>2025/26</t>
        </is>
      </c>
      <c r="C1250" s="104" t="inlineStr">
        <is>
          <t>HC-049</t>
        </is>
      </c>
      <c r="D1250" s="104" t="inlineStr">
        <is>
          <t>Île-de-France</t>
        </is>
      </c>
      <c r="E1250" s="156" t="n">
        <v>111788</v>
      </c>
    </row>
    <row r="1251">
      <c r="A1251" s="176" t="n">
        <v>45962</v>
      </c>
      <c r="B1251" s="104" t="inlineStr">
        <is>
          <t>2025/26</t>
        </is>
      </c>
      <c r="C1251" s="104" t="inlineStr">
        <is>
          <t>HC-050</t>
        </is>
      </c>
      <c r="D1251" s="104" t="inlineStr">
        <is>
          <t>Nord-Ouest</t>
        </is>
      </c>
      <c r="E1251" s="156" t="n">
        <v>116202</v>
      </c>
    </row>
    <row r="1252">
      <c r="A1252" s="176" t="n">
        <v>45962</v>
      </c>
      <c r="B1252" s="104" t="inlineStr">
        <is>
          <t>2025/26</t>
        </is>
      </c>
      <c r="C1252" s="104" t="inlineStr">
        <is>
          <t>HC-051</t>
        </is>
      </c>
      <c r="D1252" s="104" t="inlineStr">
        <is>
          <t>Sud-Est</t>
        </is>
      </c>
      <c r="E1252" s="156" t="n">
        <v>80283</v>
      </c>
    </row>
    <row r="1253">
      <c r="A1253" s="176" t="n">
        <v>45962</v>
      </c>
      <c r="B1253" s="104" t="inlineStr">
        <is>
          <t>2025/26</t>
        </is>
      </c>
      <c r="C1253" s="104" t="inlineStr">
        <is>
          <t>HC-052</t>
        </is>
      </c>
      <c r="D1253" s="104" t="inlineStr">
        <is>
          <t>Sud-Ouest</t>
        </is>
      </c>
      <c r="E1253" s="156" t="n">
        <v>103907</v>
      </c>
    </row>
    <row r="1254">
      <c r="A1254" s="176" t="n">
        <v>45962</v>
      </c>
      <c r="B1254" s="104" t="inlineStr">
        <is>
          <t>2025/26</t>
        </is>
      </c>
      <c r="C1254" s="104" t="inlineStr">
        <is>
          <t>HC-053</t>
        </is>
      </c>
      <c r="D1254" s="104" t="inlineStr">
        <is>
          <t>Île-de-France</t>
        </is>
      </c>
      <c r="E1254" s="156" t="n">
        <v>116768</v>
      </c>
    </row>
    <row r="1255">
      <c r="A1255" s="176" t="n">
        <v>45962</v>
      </c>
      <c r="B1255" s="104" t="inlineStr">
        <is>
          <t>2025/26</t>
        </is>
      </c>
      <c r="C1255" s="104" t="inlineStr">
        <is>
          <t>HC-054</t>
        </is>
      </c>
      <c r="D1255" s="104" t="inlineStr">
        <is>
          <t>Nord-Ouest</t>
        </is>
      </c>
      <c r="E1255" s="156" t="n">
        <v>104469</v>
      </c>
    </row>
    <row r="1256">
      <c r="A1256" s="176" t="n">
        <v>45962</v>
      </c>
      <c r="B1256" s="104" t="inlineStr">
        <is>
          <t>2025/26</t>
        </is>
      </c>
      <c r="C1256" s="104" t="inlineStr">
        <is>
          <t>HC-055</t>
        </is>
      </c>
      <c r="D1256" s="104" t="inlineStr">
        <is>
          <t>Sud-Est</t>
        </is>
      </c>
      <c r="E1256" s="156" t="n">
        <v>152800</v>
      </c>
    </row>
    <row r="1257">
      <c r="A1257" s="176" t="n">
        <v>45962</v>
      </c>
      <c r="B1257" s="104" t="inlineStr">
        <is>
          <t>2025/26</t>
        </is>
      </c>
      <c r="C1257" s="104" t="inlineStr">
        <is>
          <t>HC-056</t>
        </is>
      </c>
      <c r="D1257" s="104" t="inlineStr">
        <is>
          <t>Sud-Ouest</t>
        </is>
      </c>
      <c r="E1257" s="156" t="n">
        <v>132450</v>
      </c>
    </row>
    <row r="1258">
      <c r="A1258" s="176" t="n">
        <v>45962</v>
      </c>
      <c r="B1258" s="104" t="inlineStr">
        <is>
          <t>2025/26</t>
        </is>
      </c>
      <c r="C1258" s="104" t="inlineStr">
        <is>
          <t>HC-057</t>
        </is>
      </c>
      <c r="D1258" s="104" t="inlineStr">
        <is>
          <t>Île-de-France</t>
        </is>
      </c>
      <c r="E1258" s="156" t="n">
        <v>136457</v>
      </c>
    </row>
    <row r="1259">
      <c r="A1259" s="176" t="n">
        <v>45962</v>
      </c>
      <c r="B1259" s="104" t="inlineStr">
        <is>
          <t>2025/26</t>
        </is>
      </c>
      <c r="C1259" s="104" t="inlineStr">
        <is>
          <t>HC-058</t>
        </is>
      </c>
      <c r="D1259" s="104" t="inlineStr">
        <is>
          <t>Nord-Ouest</t>
        </is>
      </c>
      <c r="E1259" s="156" t="n">
        <v>76961</v>
      </c>
    </row>
    <row r="1260">
      <c r="A1260" s="176" t="n">
        <v>45962</v>
      </c>
      <c r="B1260" s="104" t="inlineStr">
        <is>
          <t>2025/26</t>
        </is>
      </c>
      <c r="C1260" s="104" t="inlineStr">
        <is>
          <t>HC-059</t>
        </is>
      </c>
      <c r="D1260" s="104" t="inlineStr">
        <is>
          <t>Sud-Est</t>
        </is>
      </c>
      <c r="E1260" s="156" t="n">
        <v>131140</v>
      </c>
    </row>
    <row r="1261">
      <c r="A1261" s="176" t="n">
        <v>45962</v>
      </c>
      <c r="B1261" s="104" t="inlineStr">
        <is>
          <t>2025/26</t>
        </is>
      </c>
      <c r="C1261" s="104" t="inlineStr">
        <is>
          <t>HC-060</t>
        </is>
      </c>
      <c r="D1261" s="104" t="inlineStr">
        <is>
          <t>Sud-Ouest</t>
        </is>
      </c>
      <c r="E1261" s="156" t="n">
        <v>88519</v>
      </c>
    </row>
    <row r="1262">
      <c r="A1262" s="176" t="n">
        <v>45962</v>
      </c>
      <c r="B1262" s="104" t="inlineStr">
        <is>
          <t>2025/26</t>
        </is>
      </c>
      <c r="C1262" s="104" t="inlineStr">
        <is>
          <t>HC-061</t>
        </is>
      </c>
      <c r="D1262" s="104" t="inlineStr">
        <is>
          <t>Île-de-France</t>
        </is>
      </c>
      <c r="E1262" s="156" t="n">
        <v>108554</v>
      </c>
    </row>
    <row r="1263">
      <c r="A1263" s="176" t="n">
        <v>45962</v>
      </c>
      <c r="B1263" s="104" t="inlineStr">
        <is>
          <t>2025/26</t>
        </is>
      </c>
      <c r="C1263" s="104" t="inlineStr">
        <is>
          <t>HC-062</t>
        </is>
      </c>
      <c r="D1263" s="104" t="inlineStr">
        <is>
          <t>Nord-Ouest</t>
        </is>
      </c>
      <c r="E1263" s="156" t="n">
        <v>76636</v>
      </c>
    </row>
    <row r="1264">
      <c r="A1264" s="176" t="n">
        <v>45962</v>
      </c>
      <c r="B1264" s="104" t="inlineStr">
        <is>
          <t>2025/26</t>
        </is>
      </c>
      <c r="C1264" s="104" t="inlineStr">
        <is>
          <t>HC-063</t>
        </is>
      </c>
      <c r="D1264" s="104" t="inlineStr">
        <is>
          <t>Sud-Est</t>
        </is>
      </c>
      <c r="E1264" s="156" t="n">
        <v>91560</v>
      </c>
    </row>
    <row r="1265">
      <c r="A1265" s="176" t="n">
        <v>45962</v>
      </c>
      <c r="B1265" s="104" t="inlineStr">
        <is>
          <t>2025/26</t>
        </is>
      </c>
      <c r="C1265" s="104" t="inlineStr">
        <is>
          <t>HC-064</t>
        </is>
      </c>
      <c r="D1265" s="104" t="inlineStr">
        <is>
          <t>Sud-Ouest</t>
        </is>
      </c>
      <c r="E1265" s="156" t="n">
        <v>74839</v>
      </c>
    </row>
    <row r="1266">
      <c r="A1266" s="176" t="n">
        <v>45962</v>
      </c>
      <c r="B1266" s="104" t="inlineStr">
        <is>
          <t>2025/26</t>
        </is>
      </c>
      <c r="C1266" s="104" t="inlineStr">
        <is>
          <t>HC-065</t>
        </is>
      </c>
      <c r="D1266" s="104" t="inlineStr">
        <is>
          <t>Île-de-France</t>
        </is>
      </c>
      <c r="E1266" s="156" t="n">
        <v>137813</v>
      </c>
    </row>
    <row r="1267">
      <c r="A1267" s="176" t="n">
        <v>45962</v>
      </c>
      <c r="B1267" s="104" t="inlineStr">
        <is>
          <t>2025/26</t>
        </is>
      </c>
      <c r="C1267" s="104" t="inlineStr">
        <is>
          <t>HC-066</t>
        </is>
      </c>
      <c r="D1267" s="104" t="inlineStr">
        <is>
          <t>Nord-Ouest</t>
        </is>
      </c>
      <c r="E1267" s="156" t="n">
        <v>116365</v>
      </c>
    </row>
    <row r="1268">
      <c r="A1268" s="176" t="n">
        <v>45962</v>
      </c>
      <c r="B1268" s="104" t="inlineStr">
        <is>
          <t>2025/26</t>
        </is>
      </c>
      <c r="C1268" s="104" t="inlineStr">
        <is>
          <t>HC-067</t>
        </is>
      </c>
      <c r="D1268" s="104" t="inlineStr">
        <is>
          <t>Sud-Est</t>
        </is>
      </c>
      <c r="E1268" s="156" t="n">
        <v>95064</v>
      </c>
    </row>
    <row r="1269">
      <c r="A1269" s="176" t="n">
        <v>45962</v>
      </c>
      <c r="B1269" s="104" t="inlineStr">
        <is>
          <t>2025/26</t>
        </is>
      </c>
      <c r="C1269" s="104" t="inlineStr">
        <is>
          <t>HC-068</t>
        </is>
      </c>
      <c r="D1269" s="104" t="inlineStr">
        <is>
          <t>Sud-Ouest</t>
        </is>
      </c>
      <c r="E1269" s="156" t="n">
        <v>74826</v>
      </c>
    </row>
    <row r="1270">
      <c r="A1270" s="176" t="n">
        <v>45962</v>
      </c>
      <c r="B1270" s="104" t="inlineStr">
        <is>
          <t>2025/26</t>
        </is>
      </c>
      <c r="C1270" s="104" t="inlineStr">
        <is>
          <t>HC-069</t>
        </is>
      </c>
      <c r="D1270" s="104" t="inlineStr">
        <is>
          <t>Île-de-France</t>
        </is>
      </c>
      <c r="E1270" s="156" t="n">
        <v>105463</v>
      </c>
    </row>
    <row r="1271">
      <c r="A1271" s="176" t="n">
        <v>45962</v>
      </c>
      <c r="B1271" s="104" t="inlineStr">
        <is>
          <t>2025/26</t>
        </is>
      </c>
      <c r="C1271" s="104" t="inlineStr">
        <is>
          <t>HC-070</t>
        </is>
      </c>
      <c r="D1271" s="104" t="inlineStr">
        <is>
          <t>Nord-Ouest</t>
        </is>
      </c>
      <c r="E1271" s="156" t="n">
        <v>66773</v>
      </c>
    </row>
    <row r="1272">
      <c r="A1272" s="176" t="n">
        <v>45962</v>
      </c>
      <c r="B1272" s="104" t="inlineStr">
        <is>
          <t>2025/26</t>
        </is>
      </c>
      <c r="C1272" s="104" t="inlineStr">
        <is>
          <t>HC-071</t>
        </is>
      </c>
      <c r="D1272" s="104" t="inlineStr">
        <is>
          <t>Sud-Est</t>
        </is>
      </c>
      <c r="E1272" s="156" t="n">
        <v>86841</v>
      </c>
    </row>
    <row r="1273">
      <c r="A1273" s="176" t="n">
        <v>45962</v>
      </c>
      <c r="B1273" s="104" t="inlineStr">
        <is>
          <t>2025/26</t>
        </is>
      </c>
      <c r="C1273" s="104" t="inlineStr">
        <is>
          <t>HC-072</t>
        </is>
      </c>
      <c r="D1273" s="104" t="inlineStr">
        <is>
          <t>Sud-Ouest</t>
        </is>
      </c>
      <c r="E1273" s="156" t="n">
        <v>71601</v>
      </c>
    </row>
    <row r="1274">
      <c r="A1274" s="176" t="n">
        <v>45962</v>
      </c>
      <c r="B1274" s="104" t="inlineStr">
        <is>
          <t>2025/26</t>
        </is>
      </c>
      <c r="C1274" s="104" t="inlineStr">
        <is>
          <t>HC-073</t>
        </is>
      </c>
      <c r="D1274" s="104" t="inlineStr">
        <is>
          <t>Île-de-France</t>
        </is>
      </c>
      <c r="E1274" s="156" t="n">
        <v>161994</v>
      </c>
    </row>
    <row r="1275">
      <c r="A1275" s="176" t="n">
        <v>45962</v>
      </c>
      <c r="B1275" s="104" t="inlineStr">
        <is>
          <t>2025/26</t>
        </is>
      </c>
      <c r="C1275" s="104" t="inlineStr">
        <is>
          <t>HC-074</t>
        </is>
      </c>
      <c r="D1275" s="104" t="inlineStr">
        <is>
          <t>Nord-Ouest</t>
        </is>
      </c>
      <c r="E1275" s="156" t="n">
        <v>92646</v>
      </c>
    </row>
    <row r="1276">
      <c r="A1276" s="176" t="n">
        <v>45962</v>
      </c>
      <c r="B1276" s="104" t="inlineStr">
        <is>
          <t>2025/26</t>
        </is>
      </c>
      <c r="C1276" s="104" t="inlineStr">
        <is>
          <t>HC-075</t>
        </is>
      </c>
      <c r="D1276" s="104" t="inlineStr">
        <is>
          <t>Sud-Est</t>
        </is>
      </c>
      <c r="E1276" s="156" t="n">
        <v>130699</v>
      </c>
    </row>
    <row r="1277">
      <c r="A1277" s="176" t="n">
        <v>45962</v>
      </c>
      <c r="B1277" s="104" t="inlineStr">
        <is>
          <t>2025/26</t>
        </is>
      </c>
      <c r="C1277" s="104" t="inlineStr">
        <is>
          <t>HC-076</t>
        </is>
      </c>
      <c r="D1277" s="104" t="inlineStr">
        <is>
          <t>Sud-Ouest</t>
        </is>
      </c>
      <c r="E1277" s="156" t="n">
        <v>104006</v>
      </c>
    </row>
    <row r="1278">
      <c r="A1278" s="176" t="n">
        <v>45962</v>
      </c>
      <c r="B1278" s="104" t="inlineStr">
        <is>
          <t>2025/26</t>
        </is>
      </c>
      <c r="C1278" s="104" t="inlineStr">
        <is>
          <t>HC-077</t>
        </is>
      </c>
      <c r="D1278" s="104" t="inlineStr">
        <is>
          <t>Île-de-France</t>
        </is>
      </c>
      <c r="E1278" s="156" t="n">
        <v>110427</v>
      </c>
    </row>
    <row r="1279">
      <c r="A1279" s="176" t="n">
        <v>45962</v>
      </c>
      <c r="B1279" s="104" t="inlineStr">
        <is>
          <t>2025/26</t>
        </is>
      </c>
      <c r="C1279" s="104" t="inlineStr">
        <is>
          <t>HC-078</t>
        </is>
      </c>
      <c r="D1279" s="104" t="inlineStr">
        <is>
          <t>Nord-Ouest</t>
        </is>
      </c>
      <c r="E1279" s="156" t="n">
        <v>89140</v>
      </c>
    </row>
    <row r="1280">
      <c r="A1280" s="176" t="n">
        <v>45962</v>
      </c>
      <c r="B1280" s="104" t="inlineStr">
        <is>
          <t>2025/26</t>
        </is>
      </c>
      <c r="C1280" s="104" t="inlineStr">
        <is>
          <t>HC-079</t>
        </is>
      </c>
      <c r="D1280" s="104" t="inlineStr">
        <is>
          <t>Sud-Est</t>
        </is>
      </c>
      <c r="E1280" s="156" t="n">
        <v>107429</v>
      </c>
    </row>
    <row r="1281">
      <c r="A1281" s="176" t="n">
        <v>45962</v>
      </c>
      <c r="B1281" s="104" t="inlineStr">
        <is>
          <t>2025/26</t>
        </is>
      </c>
      <c r="C1281" s="104" t="inlineStr">
        <is>
          <t>HC-080</t>
        </is>
      </c>
      <c r="D1281" s="104" t="inlineStr">
        <is>
          <t>Sud-Ouest</t>
        </is>
      </c>
      <c r="E1281" s="156" t="n">
        <v>76350</v>
      </c>
    </row>
    <row r="1282">
      <c r="A1282" s="176" t="n">
        <v>45962</v>
      </c>
      <c r="B1282" s="104" t="inlineStr">
        <is>
          <t>2025/26</t>
        </is>
      </c>
      <c r="C1282" s="104" t="inlineStr">
        <is>
          <t>HC-081</t>
        </is>
      </c>
      <c r="D1282" s="104" t="inlineStr">
        <is>
          <t>Île-de-France</t>
        </is>
      </c>
      <c r="E1282" s="156" t="n">
        <v>111519</v>
      </c>
    </row>
    <row r="1283">
      <c r="A1283" s="176" t="n">
        <v>45962</v>
      </c>
      <c r="B1283" s="104" t="inlineStr">
        <is>
          <t>2025/26</t>
        </is>
      </c>
      <c r="C1283" s="104" t="inlineStr">
        <is>
          <t>HC-082</t>
        </is>
      </c>
      <c r="D1283" s="104" t="inlineStr">
        <is>
          <t>Nord-Ouest</t>
        </is>
      </c>
      <c r="E1283" s="156" t="n">
        <v>87158</v>
      </c>
    </row>
    <row r="1284">
      <c r="A1284" s="176" t="n">
        <v>45962</v>
      </c>
      <c r="B1284" s="104" t="inlineStr">
        <is>
          <t>2025/26</t>
        </is>
      </c>
      <c r="C1284" s="104" t="inlineStr">
        <is>
          <t>HC-083</t>
        </is>
      </c>
      <c r="D1284" s="104" t="inlineStr">
        <is>
          <t>Sud-Est</t>
        </is>
      </c>
      <c r="E1284" s="156" t="n">
        <v>83093</v>
      </c>
    </row>
    <row r="1285">
      <c r="A1285" s="176" t="n">
        <v>45962</v>
      </c>
      <c r="B1285" s="104" t="inlineStr">
        <is>
          <t>2025/26</t>
        </is>
      </c>
      <c r="C1285" s="104" t="inlineStr">
        <is>
          <t>HC-084</t>
        </is>
      </c>
      <c r="D1285" s="104" t="inlineStr">
        <is>
          <t>Sud-Ouest</t>
        </is>
      </c>
      <c r="E1285" s="156" t="n">
        <v>88654</v>
      </c>
    </row>
    <row r="1286">
      <c r="A1286" s="176" t="n">
        <v>45962</v>
      </c>
      <c r="B1286" s="104" t="inlineStr">
        <is>
          <t>2025/26</t>
        </is>
      </c>
      <c r="C1286" s="104" t="inlineStr">
        <is>
          <t>HC-085</t>
        </is>
      </c>
      <c r="D1286" s="104" t="inlineStr">
        <is>
          <t>Île-de-France</t>
        </is>
      </c>
      <c r="E1286" s="156" t="n">
        <v>122817</v>
      </c>
    </row>
    <row r="1287">
      <c r="A1287" s="176" t="n">
        <v>45962</v>
      </c>
      <c r="B1287" s="104" t="inlineStr">
        <is>
          <t>2025/26</t>
        </is>
      </c>
      <c r="C1287" s="104" t="inlineStr">
        <is>
          <t>HC-086</t>
        </is>
      </c>
      <c r="D1287" s="104" t="inlineStr">
        <is>
          <t>Nord-Ouest</t>
        </is>
      </c>
      <c r="E1287" s="156" t="n">
        <v>87113</v>
      </c>
    </row>
    <row r="1288">
      <c r="A1288" s="176" t="n">
        <v>45962</v>
      </c>
      <c r="B1288" s="104" t="inlineStr">
        <is>
          <t>2025/26</t>
        </is>
      </c>
      <c r="C1288" s="104" t="inlineStr">
        <is>
          <t>HC-087</t>
        </is>
      </c>
      <c r="D1288" s="104" t="inlineStr">
        <is>
          <t>Sud-Est</t>
        </is>
      </c>
      <c r="E1288" s="156" t="n">
        <v>83655</v>
      </c>
    </row>
    <row r="1289">
      <c r="A1289" s="176" t="n">
        <v>45962</v>
      </c>
      <c r="B1289" s="104" t="inlineStr">
        <is>
          <t>2025/26</t>
        </is>
      </c>
      <c r="C1289" s="104" t="inlineStr">
        <is>
          <t>HC-088</t>
        </is>
      </c>
      <c r="D1289" s="104" t="inlineStr">
        <is>
          <t>Sud-Ouest</t>
        </is>
      </c>
      <c r="E1289" s="156" t="n">
        <v>104728</v>
      </c>
    </row>
    <row r="1290">
      <c r="A1290" s="176" t="n">
        <v>45962</v>
      </c>
      <c r="B1290" s="104" t="inlineStr">
        <is>
          <t>2025/26</t>
        </is>
      </c>
      <c r="C1290" s="104" t="inlineStr">
        <is>
          <t>HC-089</t>
        </is>
      </c>
      <c r="D1290" s="104" t="inlineStr">
        <is>
          <t>Île-de-France</t>
        </is>
      </c>
      <c r="E1290" s="156" t="n">
        <v>96264</v>
      </c>
    </row>
    <row r="1291">
      <c r="A1291" s="176" t="n">
        <v>45962</v>
      </c>
      <c r="B1291" s="104" t="inlineStr">
        <is>
          <t>2025/26</t>
        </is>
      </c>
      <c r="C1291" s="104" t="inlineStr">
        <is>
          <t>HC-090</t>
        </is>
      </c>
      <c r="D1291" s="104" t="inlineStr">
        <is>
          <t>Nord-Ouest</t>
        </is>
      </c>
      <c r="E1291" s="156" t="n">
        <v>102066</v>
      </c>
    </row>
    <row r="1292">
      <c r="A1292" s="176" t="n">
        <v>45962</v>
      </c>
      <c r="B1292" s="104" t="inlineStr">
        <is>
          <t>2025/26</t>
        </is>
      </c>
      <c r="C1292" s="104" t="inlineStr">
        <is>
          <t>HC-091</t>
        </is>
      </c>
      <c r="D1292" s="104" t="inlineStr">
        <is>
          <t>Sud-Est</t>
        </is>
      </c>
      <c r="E1292" s="156" t="n">
        <v>86054</v>
      </c>
    </row>
    <row r="1293">
      <c r="A1293" s="176" t="n">
        <v>45962</v>
      </c>
      <c r="B1293" s="104" t="inlineStr">
        <is>
          <t>2025/26</t>
        </is>
      </c>
      <c r="C1293" s="104" t="inlineStr">
        <is>
          <t>HC-092</t>
        </is>
      </c>
      <c r="D1293" s="104" t="inlineStr">
        <is>
          <t>Sud-Ouest</t>
        </is>
      </c>
      <c r="E1293" s="156" t="n">
        <v>89020</v>
      </c>
    </row>
    <row r="1294">
      <c r="A1294" s="176" t="n">
        <v>45962</v>
      </c>
      <c r="B1294" s="104" t="inlineStr">
        <is>
          <t>2025/26</t>
        </is>
      </c>
      <c r="C1294" s="104" t="inlineStr">
        <is>
          <t>HC-093</t>
        </is>
      </c>
      <c r="D1294" s="104" t="inlineStr">
        <is>
          <t>Île-de-France</t>
        </is>
      </c>
      <c r="E1294" s="156" t="n">
        <v>166978</v>
      </c>
    </row>
    <row r="1295">
      <c r="A1295" s="176" t="n">
        <v>45962</v>
      </c>
      <c r="B1295" s="104" t="inlineStr">
        <is>
          <t>2025/26</t>
        </is>
      </c>
      <c r="C1295" s="104" t="inlineStr">
        <is>
          <t>HC-094</t>
        </is>
      </c>
      <c r="D1295" s="104" t="inlineStr">
        <is>
          <t>Nord-Ouest</t>
        </is>
      </c>
      <c r="E1295" s="156" t="n">
        <v>81071</v>
      </c>
    </row>
    <row r="1296">
      <c r="A1296" s="176" t="n">
        <v>45962</v>
      </c>
      <c r="B1296" s="104" t="inlineStr">
        <is>
          <t>2025/26</t>
        </is>
      </c>
      <c r="C1296" s="104" t="inlineStr">
        <is>
          <t>HC-095</t>
        </is>
      </c>
      <c r="D1296" s="104" t="inlineStr">
        <is>
          <t>Sud-Est</t>
        </is>
      </c>
      <c r="E1296" s="156" t="n">
        <v>87648</v>
      </c>
    </row>
    <row r="1297">
      <c r="A1297" s="176" t="n">
        <v>45962</v>
      </c>
      <c r="B1297" s="104" t="inlineStr">
        <is>
          <t>2025/26</t>
        </is>
      </c>
      <c r="C1297" s="104" t="inlineStr">
        <is>
          <t>HC-096</t>
        </is>
      </c>
      <c r="D1297" s="104" t="inlineStr">
        <is>
          <t>Sud-Ouest</t>
        </is>
      </c>
      <c r="E1297" s="156" t="n">
        <v>87804</v>
      </c>
    </row>
    <row r="1298">
      <c r="A1298" s="176" t="n">
        <v>45962</v>
      </c>
      <c r="B1298" s="104" t="inlineStr">
        <is>
          <t>2025/26</t>
        </is>
      </c>
      <c r="C1298" s="104" t="inlineStr">
        <is>
          <t>HC-097</t>
        </is>
      </c>
      <c r="D1298" s="104" t="inlineStr">
        <is>
          <t>Île-de-France</t>
        </is>
      </c>
      <c r="E1298" s="156" t="n">
        <v>68276</v>
      </c>
    </row>
    <row r="1299">
      <c r="A1299" s="176" t="n">
        <v>45962</v>
      </c>
      <c r="B1299" s="104" t="inlineStr">
        <is>
          <t>2025/26</t>
        </is>
      </c>
      <c r="C1299" s="104" t="inlineStr">
        <is>
          <t>HC-098</t>
        </is>
      </c>
      <c r="D1299" s="104" t="inlineStr">
        <is>
          <t>Nord-Ouest</t>
        </is>
      </c>
      <c r="E1299" s="156" t="n">
        <v>93867</v>
      </c>
    </row>
    <row r="1300">
      <c r="A1300" s="176" t="n">
        <v>45962</v>
      </c>
      <c r="B1300" s="104" t="inlineStr">
        <is>
          <t>2025/26</t>
        </is>
      </c>
      <c r="C1300" s="104" t="inlineStr">
        <is>
          <t>HC-099</t>
        </is>
      </c>
      <c r="D1300" s="104" t="inlineStr">
        <is>
          <t>Sud-Est</t>
        </is>
      </c>
      <c r="E1300" s="156" t="n">
        <v>126945</v>
      </c>
    </row>
    <row r="1301">
      <c r="A1301" s="176" t="n">
        <v>45962</v>
      </c>
      <c r="B1301" s="104" t="inlineStr">
        <is>
          <t>2025/26</t>
        </is>
      </c>
      <c r="C1301" s="104" t="inlineStr">
        <is>
          <t>HC-100</t>
        </is>
      </c>
      <c r="D1301" s="104" t="inlineStr">
        <is>
          <t>Sud-Ouest</t>
        </is>
      </c>
      <c r="E1301" s="156" t="n">
        <v>75291</v>
      </c>
    </row>
    <row r="1302">
      <c r="A1302" s="176" t="n">
        <v>45962</v>
      </c>
      <c r="B1302" s="104" t="inlineStr">
        <is>
          <t>2025/26</t>
        </is>
      </c>
      <c r="C1302" s="104" t="inlineStr">
        <is>
          <t>HC-101</t>
        </is>
      </c>
      <c r="D1302" s="104" t="inlineStr">
        <is>
          <t>Île-de-France</t>
        </is>
      </c>
      <c r="E1302" s="156" t="n">
        <v>116633</v>
      </c>
    </row>
    <row r="1303">
      <c r="A1303" s="176" t="n">
        <v>45962</v>
      </c>
      <c r="B1303" s="104" t="inlineStr">
        <is>
          <t>2025/26</t>
        </is>
      </c>
      <c r="C1303" s="104" t="inlineStr">
        <is>
          <t>HC-102</t>
        </is>
      </c>
      <c r="D1303" s="104" t="inlineStr">
        <is>
          <t>Nord-Ouest</t>
        </is>
      </c>
      <c r="E1303" s="156" t="n">
        <v>115689</v>
      </c>
    </row>
    <row r="1304">
      <c r="A1304" s="176" t="n">
        <v>45962</v>
      </c>
      <c r="B1304" s="104" t="inlineStr">
        <is>
          <t>2025/26</t>
        </is>
      </c>
      <c r="C1304" s="104" t="inlineStr">
        <is>
          <t>HC-103</t>
        </is>
      </c>
      <c r="D1304" s="104" t="inlineStr">
        <is>
          <t>Sud-Est</t>
        </is>
      </c>
      <c r="E1304" s="156" t="n">
        <v>99373</v>
      </c>
    </row>
    <row r="1305">
      <c r="A1305" s="176" t="n">
        <v>45962</v>
      </c>
      <c r="B1305" s="104" t="inlineStr">
        <is>
          <t>2025/26</t>
        </is>
      </c>
      <c r="C1305" s="104" t="inlineStr">
        <is>
          <t>HC-104</t>
        </is>
      </c>
      <c r="D1305" s="104" t="inlineStr">
        <is>
          <t>Sud-Ouest</t>
        </is>
      </c>
      <c r="E1305" s="156" t="n">
        <v>87371</v>
      </c>
    </row>
    <row r="1306">
      <c r="A1306" s="176" t="n">
        <v>45962</v>
      </c>
      <c r="B1306" s="104" t="inlineStr">
        <is>
          <t>2025/26</t>
        </is>
      </c>
      <c r="C1306" s="104" t="inlineStr">
        <is>
          <t>HC-105</t>
        </is>
      </c>
      <c r="D1306" s="104" t="inlineStr">
        <is>
          <t>Île-de-France</t>
        </is>
      </c>
      <c r="E1306" s="156" t="n">
        <v>141116</v>
      </c>
    </row>
    <row r="1307">
      <c r="A1307" s="176" t="n">
        <v>45962</v>
      </c>
      <c r="B1307" s="104" t="inlineStr">
        <is>
          <t>2025/26</t>
        </is>
      </c>
      <c r="C1307" s="104" t="inlineStr">
        <is>
          <t>HC-106</t>
        </is>
      </c>
      <c r="D1307" s="104" t="inlineStr">
        <is>
          <t>Nord-Ouest</t>
        </is>
      </c>
      <c r="E1307" s="156" t="n">
        <v>104012</v>
      </c>
    </row>
    <row r="1308">
      <c r="A1308" s="176" t="n">
        <v>45962</v>
      </c>
      <c r="B1308" s="104" t="inlineStr">
        <is>
          <t>2025/26</t>
        </is>
      </c>
      <c r="C1308" s="104" t="inlineStr">
        <is>
          <t>HC-107</t>
        </is>
      </c>
      <c r="D1308" s="104" t="inlineStr">
        <is>
          <t>Sud-Est</t>
        </is>
      </c>
      <c r="E1308" s="156" t="n">
        <v>118502</v>
      </c>
    </row>
    <row r="1309">
      <c r="A1309" s="176" t="n">
        <v>45962</v>
      </c>
      <c r="B1309" s="104" t="inlineStr">
        <is>
          <t>2025/26</t>
        </is>
      </c>
      <c r="C1309" s="104" t="inlineStr">
        <is>
          <t>HC-108</t>
        </is>
      </c>
      <c r="D1309" s="104" t="inlineStr">
        <is>
          <t>Sud-Ouest</t>
        </is>
      </c>
      <c r="E1309" s="156" t="n">
        <v>98413</v>
      </c>
    </row>
    <row r="1310">
      <c r="A1310" s="176" t="n">
        <v>45962</v>
      </c>
      <c r="B1310" s="104" t="inlineStr">
        <is>
          <t>2025/26</t>
        </is>
      </c>
      <c r="C1310" s="104" t="inlineStr">
        <is>
          <t>HC-109</t>
        </is>
      </c>
      <c r="D1310" s="104" t="inlineStr">
        <is>
          <t>Île-de-France</t>
        </is>
      </c>
      <c r="E1310" s="156" t="n">
        <v>115339</v>
      </c>
    </row>
    <row r="1311">
      <c r="A1311" s="176" t="n">
        <v>45962</v>
      </c>
      <c r="B1311" s="104" t="inlineStr">
        <is>
          <t>2025/26</t>
        </is>
      </c>
      <c r="C1311" s="104" t="inlineStr">
        <is>
          <t>HC-110</t>
        </is>
      </c>
      <c r="D1311" s="104" t="inlineStr">
        <is>
          <t>Nord-Ouest</t>
        </is>
      </c>
      <c r="E1311" s="156" t="n">
        <v>61551</v>
      </c>
    </row>
    <row r="1312">
      <c r="A1312" s="176" t="n">
        <v>45962</v>
      </c>
      <c r="B1312" s="104" t="inlineStr">
        <is>
          <t>2025/26</t>
        </is>
      </c>
      <c r="C1312" s="104" t="inlineStr">
        <is>
          <t>HC-111</t>
        </is>
      </c>
      <c r="D1312" s="104" t="inlineStr">
        <is>
          <t>Sud-Est</t>
        </is>
      </c>
      <c r="E1312" s="156" t="n">
        <v>113994</v>
      </c>
    </row>
    <row r="1313">
      <c r="A1313" s="176" t="n">
        <v>45962</v>
      </c>
      <c r="B1313" s="104" t="inlineStr">
        <is>
          <t>2025/26</t>
        </is>
      </c>
      <c r="C1313" s="104" t="inlineStr">
        <is>
          <t>HC-112</t>
        </is>
      </c>
      <c r="D1313" s="104" t="inlineStr">
        <is>
          <t>Sud-Ouest</t>
        </is>
      </c>
      <c r="E1313" s="156" t="n">
        <v>72363</v>
      </c>
    </row>
    <row r="1314">
      <c r="A1314" s="176" t="n">
        <v>45962</v>
      </c>
      <c r="B1314" s="104" t="inlineStr">
        <is>
          <t>2025/26</t>
        </is>
      </c>
      <c r="C1314" s="104" t="inlineStr">
        <is>
          <t>HC-113</t>
        </is>
      </c>
      <c r="D1314" s="104" t="inlineStr">
        <is>
          <t>Île-de-France</t>
        </is>
      </c>
      <c r="E1314" s="156" t="n">
        <v>118436</v>
      </c>
    </row>
    <row r="1315">
      <c r="A1315" s="176" t="n">
        <v>45962</v>
      </c>
      <c r="B1315" s="104" t="inlineStr">
        <is>
          <t>2025/26</t>
        </is>
      </c>
      <c r="C1315" s="104" t="inlineStr">
        <is>
          <t>HC-114</t>
        </is>
      </c>
      <c r="D1315" s="104" t="inlineStr">
        <is>
          <t>Nord-Ouest</t>
        </is>
      </c>
      <c r="E1315" s="156" t="n">
        <v>72149</v>
      </c>
    </row>
    <row r="1316">
      <c r="A1316" s="176" t="n">
        <v>45962</v>
      </c>
      <c r="B1316" s="104" t="inlineStr">
        <is>
          <t>2025/26</t>
        </is>
      </c>
      <c r="C1316" s="104" t="inlineStr">
        <is>
          <t>HC-115</t>
        </is>
      </c>
      <c r="D1316" s="104" t="inlineStr">
        <is>
          <t>Sud-Est</t>
        </is>
      </c>
      <c r="E1316" s="156" t="n">
        <v>117355</v>
      </c>
    </row>
    <row r="1317">
      <c r="A1317" s="176" t="n">
        <v>45962</v>
      </c>
      <c r="B1317" s="104" t="inlineStr">
        <is>
          <t>2025/26</t>
        </is>
      </c>
      <c r="C1317" s="104" t="inlineStr">
        <is>
          <t>HC-116</t>
        </is>
      </c>
      <c r="D1317" s="104" t="inlineStr">
        <is>
          <t>Sud-Ouest</t>
        </is>
      </c>
      <c r="E1317" s="156" t="n">
        <v>90744</v>
      </c>
    </row>
    <row r="1318">
      <c r="A1318" s="176" t="n">
        <v>45962</v>
      </c>
      <c r="B1318" s="104" t="inlineStr">
        <is>
          <t>2025/26</t>
        </is>
      </c>
      <c r="C1318" s="104" t="inlineStr">
        <is>
          <t>HC-117</t>
        </is>
      </c>
      <c r="D1318" s="104" t="inlineStr">
        <is>
          <t>Île-de-France</t>
        </is>
      </c>
      <c r="E1318" s="156" t="n">
        <v>92195</v>
      </c>
    </row>
    <row r="1319">
      <c r="A1319" s="176" t="n">
        <v>45962</v>
      </c>
      <c r="B1319" s="104" t="inlineStr">
        <is>
          <t>2025/26</t>
        </is>
      </c>
      <c r="C1319" s="104" t="inlineStr">
        <is>
          <t>HC-118</t>
        </is>
      </c>
      <c r="D1319" s="104" t="inlineStr">
        <is>
          <t>Nord-Ouest</t>
        </is>
      </c>
      <c r="E1319" s="156" t="n">
        <v>108398</v>
      </c>
    </row>
    <row r="1320">
      <c r="A1320" s="176" t="n">
        <v>45962</v>
      </c>
      <c r="B1320" s="104" t="inlineStr">
        <is>
          <t>2025/26</t>
        </is>
      </c>
      <c r="C1320" s="104" t="inlineStr">
        <is>
          <t>HC-119</t>
        </is>
      </c>
      <c r="D1320" s="104" t="inlineStr">
        <is>
          <t>Sud-Est</t>
        </is>
      </c>
      <c r="E1320" s="156" t="n">
        <v>78792</v>
      </c>
    </row>
    <row r="1321">
      <c r="A1321" s="176" t="n">
        <v>45962</v>
      </c>
      <c r="B1321" s="104" t="inlineStr">
        <is>
          <t>2025/26</t>
        </is>
      </c>
      <c r="C1321" s="104" t="inlineStr">
        <is>
          <t>HC-120</t>
        </is>
      </c>
      <c r="D1321" s="104" t="inlineStr">
        <is>
          <t>Sud-Ouest</t>
        </is>
      </c>
      <c r="E1321" s="156" t="n">
        <v>87366</v>
      </c>
    </row>
    <row r="1322">
      <c r="A1322" s="176" t="n">
        <v>45992</v>
      </c>
      <c r="B1322" s="104" t="inlineStr">
        <is>
          <t>2025/26</t>
        </is>
      </c>
      <c r="C1322" s="104" t="inlineStr">
        <is>
          <t>HC-001</t>
        </is>
      </c>
      <c r="D1322" s="104" t="inlineStr">
        <is>
          <t>Île-de-France</t>
        </is>
      </c>
      <c r="E1322" s="156" t="n">
        <v>151923</v>
      </c>
    </row>
    <row r="1323">
      <c r="A1323" s="176" t="n">
        <v>45992</v>
      </c>
      <c r="B1323" s="104" t="inlineStr">
        <is>
          <t>2025/26</t>
        </is>
      </c>
      <c r="C1323" s="104" t="inlineStr">
        <is>
          <t>HC-002</t>
        </is>
      </c>
      <c r="D1323" s="104" t="inlineStr">
        <is>
          <t>Nord-Ouest</t>
        </is>
      </c>
      <c r="E1323" s="156" t="n">
        <v>101952</v>
      </c>
    </row>
    <row r="1324">
      <c r="A1324" s="176" t="n">
        <v>45992</v>
      </c>
      <c r="B1324" s="104" t="inlineStr">
        <is>
          <t>2025/26</t>
        </is>
      </c>
      <c r="C1324" s="104" t="inlineStr">
        <is>
          <t>HC-003</t>
        </is>
      </c>
      <c r="D1324" s="104" t="inlineStr">
        <is>
          <t>Sud-Est</t>
        </is>
      </c>
      <c r="E1324" s="156" t="n">
        <v>103273</v>
      </c>
    </row>
    <row r="1325">
      <c r="A1325" s="176" t="n">
        <v>45992</v>
      </c>
      <c r="B1325" s="104" t="inlineStr">
        <is>
          <t>2025/26</t>
        </is>
      </c>
      <c r="C1325" s="104" t="inlineStr">
        <is>
          <t>HC-004</t>
        </is>
      </c>
      <c r="D1325" s="104" t="inlineStr">
        <is>
          <t>Sud-Ouest</t>
        </is>
      </c>
      <c r="E1325" s="156" t="n">
        <v>105453</v>
      </c>
    </row>
    <row r="1326">
      <c r="A1326" s="176" t="n">
        <v>45992</v>
      </c>
      <c r="B1326" s="104" t="inlineStr">
        <is>
          <t>2025/26</t>
        </is>
      </c>
      <c r="C1326" s="104" t="inlineStr">
        <is>
          <t>HC-005</t>
        </is>
      </c>
      <c r="D1326" s="104" t="inlineStr">
        <is>
          <t>Île-de-France</t>
        </is>
      </c>
      <c r="E1326" s="156" t="n">
        <v>149035</v>
      </c>
    </row>
    <row r="1327">
      <c r="A1327" s="176" t="n">
        <v>45992</v>
      </c>
      <c r="B1327" s="104" t="inlineStr">
        <is>
          <t>2025/26</t>
        </is>
      </c>
      <c r="C1327" s="104" t="inlineStr">
        <is>
          <t>HC-006</t>
        </is>
      </c>
      <c r="D1327" s="104" t="inlineStr">
        <is>
          <t>Nord-Ouest</t>
        </is>
      </c>
      <c r="E1327" s="156" t="n">
        <v>88024</v>
      </c>
    </row>
    <row r="1328">
      <c r="A1328" s="176" t="n">
        <v>45992</v>
      </c>
      <c r="B1328" s="104" t="inlineStr">
        <is>
          <t>2025/26</t>
        </is>
      </c>
      <c r="C1328" s="104" t="inlineStr">
        <is>
          <t>HC-007</t>
        </is>
      </c>
      <c r="D1328" s="104" t="inlineStr">
        <is>
          <t>Sud-Est</t>
        </is>
      </c>
      <c r="E1328" s="156" t="n">
        <v>89582</v>
      </c>
    </row>
    <row r="1329">
      <c r="A1329" s="176" t="n">
        <v>45992</v>
      </c>
      <c r="B1329" s="104" t="inlineStr">
        <is>
          <t>2025/26</t>
        </is>
      </c>
      <c r="C1329" s="104" t="inlineStr">
        <is>
          <t>HC-008</t>
        </is>
      </c>
      <c r="D1329" s="104" t="inlineStr">
        <is>
          <t>Sud-Ouest</t>
        </is>
      </c>
      <c r="E1329" s="156" t="n">
        <v>125830</v>
      </c>
    </row>
    <row r="1330">
      <c r="A1330" s="176" t="n">
        <v>45992</v>
      </c>
      <c r="B1330" s="104" t="inlineStr">
        <is>
          <t>2025/26</t>
        </is>
      </c>
      <c r="C1330" s="104" t="inlineStr">
        <is>
          <t>HC-009</t>
        </is>
      </c>
      <c r="D1330" s="104" t="inlineStr">
        <is>
          <t>Île-de-France</t>
        </is>
      </c>
      <c r="E1330" s="156" t="n">
        <v>152306</v>
      </c>
    </row>
    <row r="1331">
      <c r="A1331" s="176" t="n">
        <v>45992</v>
      </c>
      <c r="B1331" s="104" t="inlineStr">
        <is>
          <t>2025/26</t>
        </is>
      </c>
      <c r="C1331" s="104" t="inlineStr">
        <is>
          <t>HC-010</t>
        </is>
      </c>
      <c r="D1331" s="104" t="inlineStr">
        <is>
          <t>Nord-Ouest</t>
        </is>
      </c>
      <c r="E1331" s="156" t="n">
        <v>176569</v>
      </c>
    </row>
    <row r="1332">
      <c r="A1332" s="176" t="n">
        <v>45992</v>
      </c>
      <c r="B1332" s="104" t="inlineStr">
        <is>
          <t>2025/26</t>
        </is>
      </c>
      <c r="C1332" s="104" t="inlineStr">
        <is>
          <t>HC-011</t>
        </is>
      </c>
      <c r="D1332" s="104" t="inlineStr">
        <is>
          <t>Sud-Est</t>
        </is>
      </c>
      <c r="E1332" s="156" t="n">
        <v>148570</v>
      </c>
    </row>
    <row r="1333">
      <c r="A1333" s="176" t="n">
        <v>45992</v>
      </c>
      <c r="B1333" s="104" t="inlineStr">
        <is>
          <t>2025/26</t>
        </is>
      </c>
      <c r="C1333" s="104" t="inlineStr">
        <is>
          <t>HC-012</t>
        </is>
      </c>
      <c r="D1333" s="104" t="inlineStr">
        <is>
          <t>Sud-Ouest</t>
        </is>
      </c>
      <c r="E1333" s="156" t="n">
        <v>82206</v>
      </c>
    </row>
    <row r="1334">
      <c r="A1334" s="176" t="n">
        <v>45992</v>
      </c>
      <c r="B1334" s="104" t="inlineStr">
        <is>
          <t>2025/26</t>
        </is>
      </c>
      <c r="C1334" s="104" t="inlineStr">
        <is>
          <t>HC-013</t>
        </is>
      </c>
      <c r="D1334" s="104" t="inlineStr">
        <is>
          <t>Île-de-France</t>
        </is>
      </c>
      <c r="E1334" s="156" t="n">
        <v>108916</v>
      </c>
    </row>
    <row r="1335">
      <c r="A1335" s="176" t="n">
        <v>45992</v>
      </c>
      <c r="B1335" s="104" t="inlineStr">
        <is>
          <t>2025/26</t>
        </is>
      </c>
      <c r="C1335" s="104" t="inlineStr">
        <is>
          <t>HC-014</t>
        </is>
      </c>
      <c r="D1335" s="104" t="inlineStr">
        <is>
          <t>Nord-Ouest</t>
        </is>
      </c>
      <c r="E1335" s="156" t="n">
        <v>108503</v>
      </c>
    </row>
    <row r="1336">
      <c r="A1336" s="176" t="n">
        <v>45992</v>
      </c>
      <c r="B1336" s="104" t="inlineStr">
        <is>
          <t>2025/26</t>
        </is>
      </c>
      <c r="C1336" s="104" t="inlineStr">
        <is>
          <t>HC-015</t>
        </is>
      </c>
      <c r="D1336" s="104" t="inlineStr">
        <is>
          <t>Sud-Est</t>
        </is>
      </c>
      <c r="E1336" s="156" t="n">
        <v>97109</v>
      </c>
    </row>
    <row r="1337">
      <c r="A1337" s="176" t="n">
        <v>45992</v>
      </c>
      <c r="B1337" s="104" t="inlineStr">
        <is>
          <t>2025/26</t>
        </is>
      </c>
      <c r="C1337" s="104" t="inlineStr">
        <is>
          <t>HC-016</t>
        </is>
      </c>
      <c r="D1337" s="104" t="inlineStr">
        <is>
          <t>Sud-Ouest</t>
        </is>
      </c>
      <c r="E1337" s="156" t="n">
        <v>122877</v>
      </c>
    </row>
    <row r="1338">
      <c r="A1338" s="176" t="n">
        <v>45992</v>
      </c>
      <c r="B1338" s="104" t="inlineStr">
        <is>
          <t>2025/26</t>
        </is>
      </c>
      <c r="C1338" s="104" t="inlineStr">
        <is>
          <t>HC-017</t>
        </is>
      </c>
      <c r="D1338" s="104" t="inlineStr">
        <is>
          <t>Île-de-France</t>
        </is>
      </c>
      <c r="E1338" s="156" t="n">
        <v>106783</v>
      </c>
    </row>
    <row r="1339">
      <c r="A1339" s="176" t="n">
        <v>45992</v>
      </c>
      <c r="B1339" s="104" t="inlineStr">
        <is>
          <t>2025/26</t>
        </is>
      </c>
      <c r="C1339" s="104" t="inlineStr">
        <is>
          <t>HC-018</t>
        </is>
      </c>
      <c r="D1339" s="104" t="inlineStr">
        <is>
          <t>Nord-Ouest</t>
        </is>
      </c>
      <c r="E1339" s="156" t="n">
        <v>73941</v>
      </c>
    </row>
    <row r="1340">
      <c r="A1340" s="176" t="n">
        <v>45992</v>
      </c>
      <c r="B1340" s="104" t="inlineStr">
        <is>
          <t>2025/26</t>
        </is>
      </c>
      <c r="C1340" s="104" t="inlineStr">
        <is>
          <t>HC-019</t>
        </is>
      </c>
      <c r="D1340" s="104" t="inlineStr">
        <is>
          <t>Sud-Est</t>
        </is>
      </c>
      <c r="E1340" s="156" t="n">
        <v>91374</v>
      </c>
    </row>
    <row r="1341">
      <c r="A1341" s="176" t="n">
        <v>45992</v>
      </c>
      <c r="B1341" s="104" t="inlineStr">
        <is>
          <t>2025/26</t>
        </is>
      </c>
      <c r="C1341" s="104" t="inlineStr">
        <is>
          <t>HC-020</t>
        </is>
      </c>
      <c r="D1341" s="104" t="inlineStr">
        <is>
          <t>Sud-Ouest</t>
        </is>
      </c>
      <c r="E1341" s="156" t="n">
        <v>93941</v>
      </c>
    </row>
    <row r="1342">
      <c r="A1342" s="176" t="n">
        <v>45992</v>
      </c>
      <c r="B1342" s="104" t="inlineStr">
        <is>
          <t>2025/26</t>
        </is>
      </c>
      <c r="C1342" s="104" t="inlineStr">
        <is>
          <t>HC-021</t>
        </is>
      </c>
      <c r="D1342" s="104" t="inlineStr">
        <is>
          <t>Île-de-France</t>
        </is>
      </c>
      <c r="E1342" s="156" t="n">
        <v>109412</v>
      </c>
    </row>
    <row r="1343">
      <c r="A1343" s="176" t="n">
        <v>45992</v>
      </c>
      <c r="B1343" s="104" t="inlineStr">
        <is>
          <t>2025/26</t>
        </is>
      </c>
      <c r="C1343" s="104" t="inlineStr">
        <is>
          <t>HC-022</t>
        </is>
      </c>
      <c r="D1343" s="104" t="inlineStr">
        <is>
          <t>Nord-Ouest</t>
        </is>
      </c>
      <c r="E1343" s="156" t="n">
        <v>98887</v>
      </c>
    </row>
    <row r="1344">
      <c r="A1344" s="176" t="n">
        <v>45992</v>
      </c>
      <c r="B1344" s="104" t="inlineStr">
        <is>
          <t>2025/26</t>
        </is>
      </c>
      <c r="C1344" s="104" t="inlineStr">
        <is>
          <t>HC-023</t>
        </is>
      </c>
      <c r="D1344" s="104" t="inlineStr">
        <is>
          <t>Sud-Est</t>
        </is>
      </c>
      <c r="E1344" s="156" t="n">
        <v>104066</v>
      </c>
    </row>
    <row r="1345">
      <c r="A1345" s="176" t="n">
        <v>45992</v>
      </c>
      <c r="B1345" s="104" t="inlineStr">
        <is>
          <t>2025/26</t>
        </is>
      </c>
      <c r="C1345" s="104" t="inlineStr">
        <is>
          <t>HC-024</t>
        </is>
      </c>
      <c r="D1345" s="104" t="inlineStr">
        <is>
          <t>Sud-Ouest</t>
        </is>
      </c>
      <c r="E1345" s="156" t="n">
        <v>136347</v>
      </c>
    </row>
    <row r="1346">
      <c r="A1346" s="176" t="n">
        <v>45992</v>
      </c>
      <c r="B1346" s="104" t="inlineStr">
        <is>
          <t>2025/26</t>
        </is>
      </c>
      <c r="C1346" s="104" t="inlineStr">
        <is>
          <t>HC-025</t>
        </is>
      </c>
      <c r="D1346" s="104" t="inlineStr">
        <is>
          <t>Île-de-France</t>
        </is>
      </c>
      <c r="E1346" s="156" t="n">
        <v>144315</v>
      </c>
    </row>
    <row r="1347">
      <c r="A1347" s="176" t="n">
        <v>45992</v>
      </c>
      <c r="B1347" s="104" t="inlineStr">
        <is>
          <t>2025/26</t>
        </is>
      </c>
      <c r="C1347" s="104" t="inlineStr">
        <is>
          <t>HC-026</t>
        </is>
      </c>
      <c r="D1347" s="104" t="inlineStr">
        <is>
          <t>Nord-Ouest</t>
        </is>
      </c>
      <c r="E1347" s="156" t="n">
        <v>104787</v>
      </c>
    </row>
    <row r="1348">
      <c r="A1348" s="176" t="n">
        <v>45992</v>
      </c>
      <c r="B1348" s="104" t="inlineStr">
        <is>
          <t>2025/26</t>
        </is>
      </c>
      <c r="C1348" s="104" t="inlineStr">
        <is>
          <t>HC-027</t>
        </is>
      </c>
      <c r="D1348" s="104" t="inlineStr">
        <is>
          <t>Sud-Est</t>
        </is>
      </c>
      <c r="E1348" s="156" t="n">
        <v>122920</v>
      </c>
    </row>
    <row r="1349">
      <c r="A1349" s="176" t="n">
        <v>45992</v>
      </c>
      <c r="B1349" s="104" t="inlineStr">
        <is>
          <t>2025/26</t>
        </is>
      </c>
      <c r="C1349" s="104" t="inlineStr">
        <is>
          <t>HC-028</t>
        </is>
      </c>
      <c r="D1349" s="104" t="inlineStr">
        <is>
          <t>Sud-Ouest</t>
        </is>
      </c>
      <c r="E1349" s="156" t="n">
        <v>87413</v>
      </c>
    </row>
    <row r="1350">
      <c r="A1350" s="176" t="n">
        <v>45992</v>
      </c>
      <c r="B1350" s="104" t="inlineStr">
        <is>
          <t>2025/26</t>
        </is>
      </c>
      <c r="C1350" s="104" t="inlineStr">
        <is>
          <t>HC-029</t>
        </is>
      </c>
      <c r="D1350" s="104" t="inlineStr">
        <is>
          <t>Île-de-France</t>
        </is>
      </c>
      <c r="E1350" s="156" t="n">
        <v>192599</v>
      </c>
    </row>
    <row r="1351">
      <c r="A1351" s="176" t="n">
        <v>45992</v>
      </c>
      <c r="B1351" s="104" t="inlineStr">
        <is>
          <t>2025/26</t>
        </is>
      </c>
      <c r="C1351" s="104" t="inlineStr">
        <is>
          <t>HC-030</t>
        </is>
      </c>
      <c r="D1351" s="104" t="inlineStr">
        <is>
          <t>Nord-Ouest</t>
        </is>
      </c>
      <c r="E1351" s="156" t="n">
        <v>112204</v>
      </c>
    </row>
    <row r="1352">
      <c r="A1352" s="176" t="n">
        <v>45992</v>
      </c>
      <c r="B1352" s="104" t="inlineStr">
        <is>
          <t>2025/26</t>
        </is>
      </c>
      <c r="C1352" s="104" t="inlineStr">
        <is>
          <t>HC-031</t>
        </is>
      </c>
      <c r="D1352" s="104" t="inlineStr">
        <is>
          <t>Sud-Est</t>
        </is>
      </c>
      <c r="E1352" s="156" t="n">
        <v>116816</v>
      </c>
    </row>
    <row r="1353">
      <c r="A1353" s="176" t="n">
        <v>45992</v>
      </c>
      <c r="B1353" s="104" t="inlineStr">
        <is>
          <t>2025/26</t>
        </is>
      </c>
      <c r="C1353" s="104" t="inlineStr">
        <is>
          <t>HC-032</t>
        </is>
      </c>
      <c r="D1353" s="104" t="inlineStr">
        <is>
          <t>Sud-Ouest</t>
        </is>
      </c>
      <c r="E1353" s="156" t="n">
        <v>115355</v>
      </c>
    </row>
    <row r="1354">
      <c r="A1354" s="176" t="n">
        <v>45992</v>
      </c>
      <c r="B1354" s="104" t="inlineStr">
        <is>
          <t>2025/26</t>
        </is>
      </c>
      <c r="C1354" s="104" t="inlineStr">
        <is>
          <t>HC-033</t>
        </is>
      </c>
      <c r="D1354" s="104" t="inlineStr">
        <is>
          <t>Île-de-France</t>
        </is>
      </c>
      <c r="E1354" s="156" t="n">
        <v>171729</v>
      </c>
    </row>
    <row r="1355">
      <c r="A1355" s="176" t="n">
        <v>45992</v>
      </c>
      <c r="B1355" s="104" t="inlineStr">
        <is>
          <t>2025/26</t>
        </is>
      </c>
      <c r="C1355" s="104" t="inlineStr">
        <is>
          <t>HC-034</t>
        </is>
      </c>
      <c r="D1355" s="104" t="inlineStr">
        <is>
          <t>Nord-Ouest</t>
        </is>
      </c>
      <c r="E1355" s="156" t="n">
        <v>143453</v>
      </c>
    </row>
    <row r="1356">
      <c r="A1356" s="176" t="n">
        <v>45992</v>
      </c>
      <c r="B1356" s="104" t="inlineStr">
        <is>
          <t>2025/26</t>
        </is>
      </c>
      <c r="C1356" s="104" t="inlineStr">
        <is>
          <t>HC-035</t>
        </is>
      </c>
      <c r="D1356" s="104" t="inlineStr">
        <is>
          <t>Sud-Est</t>
        </is>
      </c>
      <c r="E1356" s="156" t="n">
        <v>130809</v>
      </c>
    </row>
    <row r="1357">
      <c r="A1357" s="176" t="n">
        <v>45992</v>
      </c>
      <c r="B1357" s="104" t="inlineStr">
        <is>
          <t>2025/26</t>
        </is>
      </c>
      <c r="C1357" s="104" t="inlineStr">
        <is>
          <t>HC-036</t>
        </is>
      </c>
      <c r="D1357" s="104" t="inlineStr">
        <is>
          <t>Sud-Ouest</t>
        </is>
      </c>
      <c r="E1357" s="156" t="n">
        <v>130753</v>
      </c>
    </row>
    <row r="1358">
      <c r="A1358" s="176" t="n">
        <v>45992</v>
      </c>
      <c r="B1358" s="104" t="inlineStr">
        <is>
          <t>2025/26</t>
        </is>
      </c>
      <c r="C1358" s="104" t="inlineStr">
        <is>
          <t>HC-037</t>
        </is>
      </c>
      <c r="D1358" s="104" t="inlineStr">
        <is>
          <t>Île-de-France</t>
        </is>
      </c>
      <c r="E1358" s="156" t="n">
        <v>133249</v>
      </c>
    </row>
    <row r="1359">
      <c r="A1359" s="176" t="n">
        <v>45992</v>
      </c>
      <c r="B1359" s="104" t="inlineStr">
        <is>
          <t>2025/26</t>
        </is>
      </c>
      <c r="C1359" s="104" t="inlineStr">
        <is>
          <t>HC-038</t>
        </is>
      </c>
      <c r="D1359" s="104" t="inlineStr">
        <is>
          <t>Nord-Ouest</t>
        </is>
      </c>
      <c r="E1359" s="156" t="n">
        <v>103190</v>
      </c>
    </row>
    <row r="1360">
      <c r="A1360" s="176" t="n">
        <v>45992</v>
      </c>
      <c r="B1360" s="104" t="inlineStr">
        <is>
          <t>2025/26</t>
        </is>
      </c>
      <c r="C1360" s="104" t="inlineStr">
        <is>
          <t>HC-039</t>
        </is>
      </c>
      <c r="D1360" s="104" t="inlineStr">
        <is>
          <t>Sud-Est</t>
        </is>
      </c>
      <c r="E1360" s="156" t="n">
        <v>132887</v>
      </c>
    </row>
    <row r="1361">
      <c r="A1361" s="176" t="n">
        <v>45992</v>
      </c>
      <c r="B1361" s="104" t="inlineStr">
        <is>
          <t>2025/26</t>
        </is>
      </c>
      <c r="C1361" s="104" t="inlineStr">
        <is>
          <t>HC-040</t>
        </is>
      </c>
      <c r="D1361" s="104" t="inlineStr">
        <is>
          <t>Sud-Ouest</t>
        </is>
      </c>
      <c r="E1361" s="156" t="n">
        <v>116718</v>
      </c>
    </row>
    <row r="1362">
      <c r="A1362" s="176" t="n">
        <v>45992</v>
      </c>
      <c r="B1362" s="104" t="inlineStr">
        <is>
          <t>2025/26</t>
        </is>
      </c>
      <c r="C1362" s="104" t="inlineStr">
        <is>
          <t>HC-041</t>
        </is>
      </c>
      <c r="D1362" s="104" t="inlineStr">
        <is>
          <t>Île-de-France</t>
        </is>
      </c>
      <c r="E1362" s="156" t="n">
        <v>149057</v>
      </c>
    </row>
    <row r="1363">
      <c r="A1363" s="176" t="n">
        <v>45992</v>
      </c>
      <c r="B1363" s="104" t="inlineStr">
        <is>
          <t>2025/26</t>
        </is>
      </c>
      <c r="C1363" s="104" t="inlineStr">
        <is>
          <t>HC-042</t>
        </is>
      </c>
      <c r="D1363" s="104" t="inlineStr">
        <is>
          <t>Nord-Ouest</t>
        </is>
      </c>
      <c r="E1363" s="156" t="n">
        <v>110446</v>
      </c>
    </row>
    <row r="1364">
      <c r="A1364" s="176" t="n">
        <v>45992</v>
      </c>
      <c r="B1364" s="104" t="inlineStr">
        <is>
          <t>2025/26</t>
        </is>
      </c>
      <c r="C1364" s="104" t="inlineStr">
        <is>
          <t>HC-043</t>
        </is>
      </c>
      <c r="D1364" s="104" t="inlineStr">
        <is>
          <t>Sud-Est</t>
        </is>
      </c>
      <c r="E1364" s="156" t="n">
        <v>133983</v>
      </c>
    </row>
    <row r="1365">
      <c r="A1365" s="176" t="n">
        <v>45992</v>
      </c>
      <c r="B1365" s="104" t="inlineStr">
        <is>
          <t>2025/26</t>
        </is>
      </c>
      <c r="C1365" s="104" t="inlineStr">
        <is>
          <t>HC-044</t>
        </is>
      </c>
      <c r="D1365" s="104" t="inlineStr">
        <is>
          <t>Sud-Ouest</t>
        </is>
      </c>
      <c r="E1365" s="156" t="n">
        <v>91545</v>
      </c>
    </row>
    <row r="1366">
      <c r="A1366" s="176" t="n">
        <v>45992</v>
      </c>
      <c r="B1366" s="104" t="inlineStr">
        <is>
          <t>2025/26</t>
        </is>
      </c>
      <c r="C1366" s="104" t="inlineStr">
        <is>
          <t>HC-045</t>
        </is>
      </c>
      <c r="D1366" s="104" t="inlineStr">
        <is>
          <t>Île-de-France</t>
        </is>
      </c>
      <c r="E1366" s="156" t="n">
        <v>169132</v>
      </c>
    </row>
    <row r="1367">
      <c r="A1367" s="176" t="n">
        <v>45992</v>
      </c>
      <c r="B1367" s="104" t="inlineStr">
        <is>
          <t>2025/26</t>
        </is>
      </c>
      <c r="C1367" s="104" t="inlineStr">
        <is>
          <t>HC-046</t>
        </is>
      </c>
      <c r="D1367" s="104" t="inlineStr">
        <is>
          <t>Nord-Ouest</t>
        </is>
      </c>
      <c r="E1367" s="156" t="n">
        <v>72595</v>
      </c>
    </row>
    <row r="1368">
      <c r="A1368" s="176" t="n">
        <v>45992</v>
      </c>
      <c r="B1368" s="104" t="inlineStr">
        <is>
          <t>2025/26</t>
        </is>
      </c>
      <c r="C1368" s="104" t="inlineStr">
        <is>
          <t>HC-047</t>
        </is>
      </c>
      <c r="D1368" s="104" t="inlineStr">
        <is>
          <t>Sud-Est</t>
        </is>
      </c>
      <c r="E1368" s="156" t="n">
        <v>140031</v>
      </c>
    </row>
    <row r="1369">
      <c r="A1369" s="176" t="n">
        <v>45992</v>
      </c>
      <c r="B1369" s="104" t="inlineStr">
        <is>
          <t>2025/26</t>
        </is>
      </c>
      <c r="C1369" s="104" t="inlineStr">
        <is>
          <t>HC-048</t>
        </is>
      </c>
      <c r="D1369" s="104" t="inlineStr">
        <is>
          <t>Sud-Ouest</t>
        </is>
      </c>
      <c r="E1369" s="156" t="n">
        <v>145612</v>
      </c>
    </row>
    <row r="1370">
      <c r="A1370" s="176" t="n">
        <v>45992</v>
      </c>
      <c r="B1370" s="104" t="inlineStr">
        <is>
          <t>2025/26</t>
        </is>
      </c>
      <c r="C1370" s="104" t="inlineStr">
        <is>
          <t>HC-049</t>
        </is>
      </c>
      <c r="D1370" s="104" t="inlineStr">
        <is>
          <t>Île-de-France</t>
        </is>
      </c>
      <c r="E1370" s="156" t="n">
        <v>125017</v>
      </c>
    </row>
    <row r="1371">
      <c r="A1371" s="176" t="n">
        <v>45992</v>
      </c>
      <c r="B1371" s="104" t="inlineStr">
        <is>
          <t>2025/26</t>
        </is>
      </c>
      <c r="C1371" s="104" t="inlineStr">
        <is>
          <t>HC-050</t>
        </is>
      </c>
      <c r="D1371" s="104" t="inlineStr">
        <is>
          <t>Nord-Ouest</t>
        </is>
      </c>
      <c r="E1371" s="156" t="n">
        <v>132771</v>
      </c>
    </row>
    <row r="1372">
      <c r="A1372" s="176" t="n">
        <v>45992</v>
      </c>
      <c r="B1372" s="104" t="inlineStr">
        <is>
          <t>2025/26</t>
        </is>
      </c>
      <c r="C1372" s="104" t="inlineStr">
        <is>
          <t>HC-051</t>
        </is>
      </c>
      <c r="D1372" s="104" t="inlineStr">
        <is>
          <t>Sud-Est</t>
        </is>
      </c>
      <c r="E1372" s="156" t="n">
        <v>93716</v>
      </c>
    </row>
    <row r="1373">
      <c r="A1373" s="176" t="n">
        <v>45992</v>
      </c>
      <c r="B1373" s="104" t="inlineStr">
        <is>
          <t>2025/26</t>
        </is>
      </c>
      <c r="C1373" s="104" t="inlineStr">
        <is>
          <t>HC-052</t>
        </is>
      </c>
      <c r="D1373" s="104" t="inlineStr">
        <is>
          <t>Sud-Ouest</t>
        </is>
      </c>
      <c r="E1373" s="156" t="n">
        <v>111480</v>
      </c>
    </row>
    <row r="1374">
      <c r="A1374" s="176" t="n">
        <v>45992</v>
      </c>
      <c r="B1374" s="104" t="inlineStr">
        <is>
          <t>2025/26</t>
        </is>
      </c>
      <c r="C1374" s="104" t="inlineStr">
        <is>
          <t>HC-053</t>
        </is>
      </c>
      <c r="D1374" s="104" t="inlineStr">
        <is>
          <t>Île-de-France</t>
        </is>
      </c>
      <c r="E1374" s="156" t="n">
        <v>127942</v>
      </c>
    </row>
    <row r="1375">
      <c r="A1375" s="176" t="n">
        <v>45992</v>
      </c>
      <c r="B1375" s="104" t="inlineStr">
        <is>
          <t>2025/26</t>
        </is>
      </c>
      <c r="C1375" s="104" t="inlineStr">
        <is>
          <t>HC-054</t>
        </is>
      </c>
      <c r="D1375" s="104" t="inlineStr">
        <is>
          <t>Nord-Ouest</t>
        </is>
      </c>
      <c r="E1375" s="156" t="n">
        <v>112941</v>
      </c>
    </row>
    <row r="1376">
      <c r="A1376" s="176" t="n">
        <v>45992</v>
      </c>
      <c r="B1376" s="104" t="inlineStr">
        <is>
          <t>2025/26</t>
        </is>
      </c>
      <c r="C1376" s="104" t="inlineStr">
        <is>
          <t>HC-055</t>
        </is>
      </c>
      <c r="D1376" s="104" t="inlineStr">
        <is>
          <t>Sud-Est</t>
        </is>
      </c>
      <c r="E1376" s="156" t="n">
        <v>171714</v>
      </c>
    </row>
    <row r="1377">
      <c r="A1377" s="176" t="n">
        <v>45992</v>
      </c>
      <c r="B1377" s="104" t="inlineStr">
        <is>
          <t>2025/26</t>
        </is>
      </c>
      <c r="C1377" s="104" t="inlineStr">
        <is>
          <t>HC-056</t>
        </is>
      </c>
      <c r="D1377" s="104" t="inlineStr">
        <is>
          <t>Sud-Ouest</t>
        </is>
      </c>
      <c r="E1377" s="156" t="n">
        <v>145943</v>
      </c>
    </row>
    <row r="1378">
      <c r="A1378" s="176" t="n">
        <v>45992</v>
      </c>
      <c r="B1378" s="104" t="inlineStr">
        <is>
          <t>2025/26</t>
        </is>
      </c>
      <c r="C1378" s="104" t="inlineStr">
        <is>
          <t>HC-057</t>
        </is>
      </c>
      <c r="D1378" s="104" t="inlineStr">
        <is>
          <t>Île-de-France</t>
        </is>
      </c>
      <c r="E1378" s="156" t="n">
        <v>150556</v>
      </c>
    </row>
    <row r="1379">
      <c r="A1379" s="176" t="n">
        <v>45992</v>
      </c>
      <c r="B1379" s="104" t="inlineStr">
        <is>
          <t>2025/26</t>
        </is>
      </c>
      <c r="C1379" s="104" t="inlineStr">
        <is>
          <t>HC-058</t>
        </is>
      </c>
      <c r="D1379" s="104" t="inlineStr">
        <is>
          <t>Nord-Ouest</t>
        </is>
      </c>
      <c r="E1379" s="156" t="n">
        <v>84158</v>
      </c>
    </row>
    <row r="1380">
      <c r="A1380" s="176" t="n">
        <v>45992</v>
      </c>
      <c r="B1380" s="104" t="inlineStr">
        <is>
          <t>2025/26</t>
        </is>
      </c>
      <c r="C1380" s="104" t="inlineStr">
        <is>
          <t>HC-059</t>
        </is>
      </c>
      <c r="D1380" s="104" t="inlineStr">
        <is>
          <t>Sud-Est</t>
        </is>
      </c>
      <c r="E1380" s="156" t="n">
        <v>144751</v>
      </c>
    </row>
    <row r="1381">
      <c r="A1381" s="176" t="n">
        <v>45992</v>
      </c>
      <c r="B1381" s="104" t="inlineStr">
        <is>
          <t>2025/26</t>
        </is>
      </c>
      <c r="C1381" s="104" t="inlineStr">
        <is>
          <t>HC-060</t>
        </is>
      </c>
      <c r="D1381" s="104" t="inlineStr">
        <is>
          <t>Sud-Ouest</t>
        </is>
      </c>
      <c r="E1381" s="156" t="n">
        <v>99029</v>
      </c>
    </row>
    <row r="1382">
      <c r="A1382" s="176" t="n">
        <v>45992</v>
      </c>
      <c r="B1382" s="104" t="inlineStr">
        <is>
          <t>2025/26</t>
        </is>
      </c>
      <c r="C1382" s="104" t="inlineStr">
        <is>
          <t>HC-061</t>
        </is>
      </c>
      <c r="D1382" s="104" t="inlineStr">
        <is>
          <t>Île-de-France</t>
        </is>
      </c>
      <c r="E1382" s="156" t="n">
        <v>119901</v>
      </c>
    </row>
    <row r="1383">
      <c r="A1383" s="176" t="n">
        <v>45992</v>
      </c>
      <c r="B1383" s="104" t="inlineStr">
        <is>
          <t>2025/26</t>
        </is>
      </c>
      <c r="C1383" s="104" t="inlineStr">
        <is>
          <t>HC-062</t>
        </is>
      </c>
      <c r="D1383" s="104" t="inlineStr">
        <is>
          <t>Nord-Ouest</t>
        </is>
      </c>
      <c r="E1383" s="156" t="n">
        <v>83371</v>
      </c>
    </row>
    <row r="1384">
      <c r="A1384" s="176" t="n">
        <v>45992</v>
      </c>
      <c r="B1384" s="104" t="inlineStr">
        <is>
          <t>2025/26</t>
        </is>
      </c>
      <c r="C1384" s="104" t="inlineStr">
        <is>
          <t>HC-063</t>
        </is>
      </c>
      <c r="D1384" s="104" t="inlineStr">
        <is>
          <t>Sud-Est</t>
        </is>
      </c>
      <c r="E1384" s="156" t="n">
        <v>100074</v>
      </c>
    </row>
    <row r="1385">
      <c r="A1385" s="176" t="n">
        <v>45992</v>
      </c>
      <c r="B1385" s="104" t="inlineStr">
        <is>
          <t>2025/26</t>
        </is>
      </c>
      <c r="C1385" s="104" t="inlineStr">
        <is>
          <t>HC-064</t>
        </is>
      </c>
      <c r="D1385" s="104" t="inlineStr">
        <is>
          <t>Sud-Ouest</t>
        </is>
      </c>
      <c r="E1385" s="156" t="n">
        <v>83213</v>
      </c>
    </row>
    <row r="1386">
      <c r="A1386" s="176" t="n">
        <v>45992</v>
      </c>
      <c r="B1386" s="104" t="inlineStr">
        <is>
          <t>2025/26</t>
        </is>
      </c>
      <c r="C1386" s="104" t="inlineStr">
        <is>
          <t>HC-065</t>
        </is>
      </c>
      <c r="D1386" s="104" t="inlineStr">
        <is>
          <t>Île-de-France</t>
        </is>
      </c>
      <c r="E1386" s="156" t="n">
        <v>153706</v>
      </c>
    </row>
    <row r="1387">
      <c r="A1387" s="176" t="n">
        <v>45992</v>
      </c>
      <c r="B1387" s="104" t="inlineStr">
        <is>
          <t>2025/26</t>
        </is>
      </c>
      <c r="C1387" s="104" t="inlineStr">
        <is>
          <t>HC-066</t>
        </is>
      </c>
      <c r="D1387" s="104" t="inlineStr">
        <is>
          <t>Nord-Ouest</t>
        </is>
      </c>
      <c r="E1387" s="156" t="n">
        <v>127577</v>
      </c>
    </row>
    <row r="1388">
      <c r="A1388" s="176" t="n">
        <v>45992</v>
      </c>
      <c r="B1388" s="104" t="inlineStr">
        <is>
          <t>2025/26</t>
        </is>
      </c>
      <c r="C1388" s="104" t="inlineStr">
        <is>
          <t>HC-067</t>
        </is>
      </c>
      <c r="D1388" s="104" t="inlineStr">
        <is>
          <t>Sud-Est</t>
        </is>
      </c>
      <c r="E1388" s="156" t="n">
        <v>109125</v>
      </c>
    </row>
    <row r="1389">
      <c r="A1389" s="176" t="n">
        <v>45992</v>
      </c>
      <c r="B1389" s="104" t="inlineStr">
        <is>
          <t>2025/26</t>
        </is>
      </c>
      <c r="C1389" s="104" t="inlineStr">
        <is>
          <t>HC-068</t>
        </is>
      </c>
      <c r="D1389" s="104" t="inlineStr">
        <is>
          <t>Sud-Ouest</t>
        </is>
      </c>
      <c r="E1389" s="156" t="n">
        <v>86832</v>
      </c>
    </row>
    <row r="1390">
      <c r="A1390" s="176" t="n">
        <v>45992</v>
      </c>
      <c r="B1390" s="104" t="inlineStr">
        <is>
          <t>2025/26</t>
        </is>
      </c>
      <c r="C1390" s="104" t="inlineStr">
        <is>
          <t>HC-069</t>
        </is>
      </c>
      <c r="D1390" s="104" t="inlineStr">
        <is>
          <t>Île-de-France</t>
        </is>
      </c>
      <c r="E1390" s="156" t="n">
        <v>116980</v>
      </c>
    </row>
    <row r="1391">
      <c r="A1391" s="176" t="n">
        <v>45992</v>
      </c>
      <c r="B1391" s="104" t="inlineStr">
        <is>
          <t>2025/26</t>
        </is>
      </c>
      <c r="C1391" s="104" t="inlineStr">
        <is>
          <t>HC-070</t>
        </is>
      </c>
      <c r="D1391" s="104" t="inlineStr">
        <is>
          <t>Nord-Ouest</t>
        </is>
      </c>
      <c r="E1391" s="156" t="n">
        <v>72752</v>
      </c>
    </row>
    <row r="1392">
      <c r="A1392" s="176" t="n">
        <v>45992</v>
      </c>
      <c r="B1392" s="104" t="inlineStr">
        <is>
          <t>2025/26</t>
        </is>
      </c>
      <c r="C1392" s="104" t="inlineStr">
        <is>
          <t>HC-071</t>
        </is>
      </c>
      <c r="D1392" s="104" t="inlineStr">
        <is>
          <t>Sud-Est</t>
        </is>
      </c>
      <c r="E1392" s="156" t="n">
        <v>96692</v>
      </c>
    </row>
    <row r="1393">
      <c r="A1393" s="176" t="n">
        <v>45992</v>
      </c>
      <c r="B1393" s="104" t="inlineStr">
        <is>
          <t>2025/26</t>
        </is>
      </c>
      <c r="C1393" s="104" t="inlineStr">
        <is>
          <t>HC-072</t>
        </is>
      </c>
      <c r="D1393" s="104" t="inlineStr">
        <is>
          <t>Sud-Ouest</t>
        </is>
      </c>
      <c r="E1393" s="156" t="n">
        <v>80498</v>
      </c>
    </row>
    <row r="1394">
      <c r="A1394" s="176" t="n">
        <v>45992</v>
      </c>
      <c r="B1394" s="104" t="inlineStr">
        <is>
          <t>2025/26</t>
        </is>
      </c>
      <c r="C1394" s="104" t="inlineStr">
        <is>
          <t>HC-073</t>
        </is>
      </c>
      <c r="D1394" s="104" t="inlineStr">
        <is>
          <t>Île-de-France</t>
        </is>
      </c>
      <c r="E1394" s="156" t="n">
        <v>174221</v>
      </c>
    </row>
    <row r="1395">
      <c r="A1395" s="176" t="n">
        <v>45992</v>
      </c>
      <c r="B1395" s="104" t="inlineStr">
        <is>
          <t>2025/26</t>
        </is>
      </c>
      <c r="C1395" s="104" t="inlineStr">
        <is>
          <t>HC-074</t>
        </is>
      </c>
      <c r="D1395" s="104" t="inlineStr">
        <is>
          <t>Nord-Ouest</t>
        </is>
      </c>
      <c r="E1395" s="156" t="n">
        <v>101315</v>
      </c>
    </row>
    <row r="1396">
      <c r="A1396" s="176" t="n">
        <v>45992</v>
      </c>
      <c r="B1396" s="104" t="inlineStr">
        <is>
          <t>2025/26</t>
        </is>
      </c>
      <c r="C1396" s="104" t="inlineStr">
        <is>
          <t>HC-075</t>
        </is>
      </c>
      <c r="D1396" s="104" t="inlineStr">
        <is>
          <t>Sud-Est</t>
        </is>
      </c>
      <c r="E1396" s="156" t="n">
        <v>144346</v>
      </c>
    </row>
    <row r="1397">
      <c r="A1397" s="176" t="n">
        <v>45992</v>
      </c>
      <c r="B1397" s="104" t="inlineStr">
        <is>
          <t>2025/26</t>
        </is>
      </c>
      <c r="C1397" s="104" t="inlineStr">
        <is>
          <t>HC-076</t>
        </is>
      </c>
      <c r="D1397" s="104" t="inlineStr">
        <is>
          <t>Sud-Ouest</t>
        </is>
      </c>
      <c r="E1397" s="156" t="n">
        <v>113444</v>
      </c>
    </row>
    <row r="1398">
      <c r="A1398" s="176" t="n">
        <v>45992</v>
      </c>
      <c r="B1398" s="104" t="inlineStr">
        <is>
          <t>2025/26</t>
        </is>
      </c>
      <c r="C1398" s="104" t="inlineStr">
        <is>
          <t>HC-077</t>
        </is>
      </c>
      <c r="D1398" s="104" t="inlineStr">
        <is>
          <t>Île-de-France</t>
        </is>
      </c>
      <c r="E1398" s="156" t="n">
        <v>117047</v>
      </c>
    </row>
    <row r="1399">
      <c r="A1399" s="176" t="n">
        <v>45992</v>
      </c>
      <c r="B1399" s="104" t="inlineStr">
        <is>
          <t>2025/26</t>
        </is>
      </c>
      <c r="C1399" s="104" t="inlineStr">
        <is>
          <t>HC-078</t>
        </is>
      </c>
      <c r="D1399" s="104" t="inlineStr">
        <is>
          <t>Nord-Ouest</t>
        </is>
      </c>
      <c r="E1399" s="156" t="n">
        <v>97907</v>
      </c>
    </row>
    <row r="1400">
      <c r="A1400" s="176" t="n">
        <v>45992</v>
      </c>
      <c r="B1400" s="104" t="inlineStr">
        <is>
          <t>2025/26</t>
        </is>
      </c>
      <c r="C1400" s="104" t="inlineStr">
        <is>
          <t>HC-079</t>
        </is>
      </c>
      <c r="D1400" s="104" t="inlineStr">
        <is>
          <t>Sud-Est</t>
        </is>
      </c>
      <c r="E1400" s="156" t="n">
        <v>120177</v>
      </c>
    </row>
    <row r="1401">
      <c r="A1401" s="176" t="n">
        <v>45992</v>
      </c>
      <c r="B1401" s="104" t="inlineStr">
        <is>
          <t>2025/26</t>
        </is>
      </c>
      <c r="C1401" s="104" t="inlineStr">
        <is>
          <t>HC-080</t>
        </is>
      </c>
      <c r="D1401" s="104" t="inlineStr">
        <is>
          <t>Sud-Ouest</t>
        </is>
      </c>
      <c r="E1401" s="156" t="n">
        <v>83213</v>
      </c>
    </row>
    <row r="1402">
      <c r="A1402" s="176" t="n">
        <v>45992</v>
      </c>
      <c r="B1402" s="104" t="inlineStr">
        <is>
          <t>2025/26</t>
        </is>
      </c>
      <c r="C1402" s="104" t="inlineStr">
        <is>
          <t>HC-081</t>
        </is>
      </c>
      <c r="D1402" s="104" t="inlineStr">
        <is>
          <t>Île-de-France</t>
        </is>
      </c>
      <c r="E1402" s="156" t="n">
        <v>124634</v>
      </c>
    </row>
    <row r="1403">
      <c r="A1403" s="176" t="n">
        <v>45992</v>
      </c>
      <c r="B1403" s="104" t="inlineStr">
        <is>
          <t>2025/26</t>
        </is>
      </c>
      <c r="C1403" s="104" t="inlineStr">
        <is>
          <t>HC-082</t>
        </is>
      </c>
      <c r="D1403" s="104" t="inlineStr">
        <is>
          <t>Nord-Ouest</t>
        </is>
      </c>
      <c r="E1403" s="156" t="n">
        <v>93918</v>
      </c>
    </row>
    <row r="1404">
      <c r="A1404" s="176" t="n">
        <v>45992</v>
      </c>
      <c r="B1404" s="104" t="inlineStr">
        <is>
          <t>2025/26</t>
        </is>
      </c>
      <c r="C1404" s="104" t="inlineStr">
        <is>
          <t>HC-083</t>
        </is>
      </c>
      <c r="D1404" s="104" t="inlineStr">
        <is>
          <t>Sud-Est</t>
        </is>
      </c>
      <c r="E1404" s="156" t="n">
        <v>95594</v>
      </c>
    </row>
    <row r="1405">
      <c r="A1405" s="176" t="n">
        <v>45992</v>
      </c>
      <c r="B1405" s="104" t="inlineStr">
        <is>
          <t>2025/26</t>
        </is>
      </c>
      <c r="C1405" s="104" t="inlineStr">
        <is>
          <t>HC-084</t>
        </is>
      </c>
      <c r="D1405" s="104" t="inlineStr">
        <is>
          <t>Sud-Ouest</t>
        </is>
      </c>
      <c r="E1405" s="156" t="n">
        <v>101327</v>
      </c>
    </row>
    <row r="1406">
      <c r="A1406" s="176" t="n">
        <v>45992</v>
      </c>
      <c r="B1406" s="104" t="inlineStr">
        <is>
          <t>2025/26</t>
        </is>
      </c>
      <c r="C1406" s="104" t="inlineStr">
        <is>
          <t>HC-085</t>
        </is>
      </c>
      <c r="D1406" s="104" t="inlineStr">
        <is>
          <t>Île-de-France</t>
        </is>
      </c>
      <c r="E1406" s="156" t="n">
        <v>131852</v>
      </c>
    </row>
    <row r="1407">
      <c r="A1407" s="176" t="n">
        <v>45992</v>
      </c>
      <c r="B1407" s="104" t="inlineStr">
        <is>
          <t>2025/26</t>
        </is>
      </c>
      <c r="C1407" s="104" t="inlineStr">
        <is>
          <t>HC-086</t>
        </is>
      </c>
      <c r="D1407" s="104" t="inlineStr">
        <is>
          <t>Nord-Ouest</t>
        </is>
      </c>
      <c r="E1407" s="156" t="n">
        <v>96796</v>
      </c>
    </row>
    <row r="1408">
      <c r="A1408" s="176" t="n">
        <v>45992</v>
      </c>
      <c r="B1408" s="104" t="inlineStr">
        <is>
          <t>2025/26</t>
        </is>
      </c>
      <c r="C1408" s="104" t="inlineStr">
        <is>
          <t>HC-087</t>
        </is>
      </c>
      <c r="D1408" s="104" t="inlineStr">
        <is>
          <t>Sud-Est</t>
        </is>
      </c>
      <c r="E1408" s="156" t="n">
        <v>94799</v>
      </c>
    </row>
    <row r="1409">
      <c r="A1409" s="176" t="n">
        <v>45992</v>
      </c>
      <c r="B1409" s="104" t="inlineStr">
        <is>
          <t>2025/26</t>
        </is>
      </c>
      <c r="C1409" s="104" t="inlineStr">
        <is>
          <t>HC-088</t>
        </is>
      </c>
      <c r="D1409" s="104" t="inlineStr">
        <is>
          <t>Sud-Ouest</t>
        </is>
      </c>
      <c r="E1409" s="156" t="n">
        <v>113967</v>
      </c>
    </row>
    <row r="1410">
      <c r="A1410" s="176" t="n">
        <v>45992</v>
      </c>
      <c r="B1410" s="104" t="inlineStr">
        <is>
          <t>2025/26</t>
        </is>
      </c>
      <c r="C1410" s="104" t="inlineStr">
        <is>
          <t>HC-089</t>
        </is>
      </c>
      <c r="D1410" s="104" t="inlineStr">
        <is>
          <t>Île-de-France</t>
        </is>
      </c>
      <c r="E1410" s="156" t="n">
        <v>107635</v>
      </c>
    </row>
    <row r="1411">
      <c r="A1411" s="176" t="n">
        <v>45992</v>
      </c>
      <c r="B1411" s="104" t="inlineStr">
        <is>
          <t>2025/26</t>
        </is>
      </c>
      <c r="C1411" s="104" t="inlineStr">
        <is>
          <t>HC-090</t>
        </is>
      </c>
      <c r="D1411" s="104" t="inlineStr">
        <is>
          <t>Nord-Ouest</t>
        </is>
      </c>
      <c r="E1411" s="156" t="n">
        <v>108871</v>
      </c>
    </row>
    <row r="1412">
      <c r="A1412" s="176" t="n">
        <v>45992</v>
      </c>
      <c r="B1412" s="104" t="inlineStr">
        <is>
          <t>2025/26</t>
        </is>
      </c>
      <c r="C1412" s="104" t="inlineStr">
        <is>
          <t>HC-091</t>
        </is>
      </c>
      <c r="D1412" s="104" t="inlineStr">
        <is>
          <t>Sud-Est</t>
        </is>
      </c>
      <c r="E1412" s="156" t="n">
        <v>93688</v>
      </c>
    </row>
    <row r="1413">
      <c r="A1413" s="176" t="n">
        <v>45992</v>
      </c>
      <c r="B1413" s="104" t="inlineStr">
        <is>
          <t>2025/26</t>
        </is>
      </c>
      <c r="C1413" s="104" t="inlineStr">
        <is>
          <t>HC-092</t>
        </is>
      </c>
      <c r="D1413" s="104" t="inlineStr">
        <is>
          <t>Sud-Ouest</t>
        </is>
      </c>
      <c r="E1413" s="156" t="n">
        <v>98546</v>
      </c>
    </row>
    <row r="1414">
      <c r="A1414" s="176" t="n">
        <v>45992</v>
      </c>
      <c r="B1414" s="104" t="inlineStr">
        <is>
          <t>2025/26</t>
        </is>
      </c>
      <c r="C1414" s="104" t="inlineStr">
        <is>
          <t>HC-093</t>
        </is>
      </c>
      <c r="D1414" s="104" t="inlineStr">
        <is>
          <t>Île-de-France</t>
        </is>
      </c>
      <c r="E1414" s="156" t="n">
        <v>194047</v>
      </c>
    </row>
    <row r="1415">
      <c r="A1415" s="176" t="n">
        <v>45992</v>
      </c>
      <c r="B1415" s="104" t="inlineStr">
        <is>
          <t>2025/26</t>
        </is>
      </c>
      <c r="C1415" s="104" t="inlineStr">
        <is>
          <t>HC-094</t>
        </is>
      </c>
      <c r="D1415" s="104" t="inlineStr">
        <is>
          <t>Nord-Ouest</t>
        </is>
      </c>
      <c r="E1415" s="156" t="n">
        <v>88567</v>
      </c>
    </row>
    <row r="1416">
      <c r="A1416" s="176" t="n">
        <v>45992</v>
      </c>
      <c r="B1416" s="104" t="inlineStr">
        <is>
          <t>2025/26</t>
        </is>
      </c>
      <c r="C1416" s="104" t="inlineStr">
        <is>
          <t>HC-095</t>
        </is>
      </c>
      <c r="D1416" s="104" t="inlineStr">
        <is>
          <t>Sud-Est</t>
        </is>
      </c>
      <c r="E1416" s="156" t="n">
        <v>96626</v>
      </c>
    </row>
    <row r="1417">
      <c r="A1417" s="176" t="n">
        <v>45992</v>
      </c>
      <c r="B1417" s="104" t="inlineStr">
        <is>
          <t>2025/26</t>
        </is>
      </c>
      <c r="C1417" s="104" t="inlineStr">
        <is>
          <t>HC-096</t>
        </is>
      </c>
      <c r="D1417" s="104" t="inlineStr">
        <is>
          <t>Sud-Ouest</t>
        </is>
      </c>
      <c r="E1417" s="156" t="n">
        <v>98344</v>
      </c>
    </row>
    <row r="1418">
      <c r="A1418" s="176" t="n">
        <v>45992</v>
      </c>
      <c r="B1418" s="104" t="inlineStr">
        <is>
          <t>2025/26</t>
        </is>
      </c>
      <c r="C1418" s="104" t="inlineStr">
        <is>
          <t>HC-097</t>
        </is>
      </c>
      <c r="D1418" s="104" t="inlineStr">
        <is>
          <t>Île-de-France</t>
        </is>
      </c>
      <c r="E1418" s="156" t="n">
        <v>74215</v>
      </c>
    </row>
    <row r="1419">
      <c r="A1419" s="176" t="n">
        <v>45992</v>
      </c>
      <c r="B1419" s="104" t="inlineStr">
        <is>
          <t>2025/26</t>
        </is>
      </c>
      <c r="C1419" s="104" t="inlineStr">
        <is>
          <t>HC-098</t>
        </is>
      </c>
      <c r="D1419" s="104" t="inlineStr">
        <is>
          <t>Nord-Ouest</t>
        </is>
      </c>
      <c r="E1419" s="156" t="n">
        <v>103113</v>
      </c>
    </row>
    <row r="1420">
      <c r="A1420" s="176" t="n">
        <v>45992</v>
      </c>
      <c r="B1420" s="104" t="inlineStr">
        <is>
          <t>2025/26</t>
        </is>
      </c>
      <c r="C1420" s="104" t="inlineStr">
        <is>
          <t>HC-099</t>
        </is>
      </c>
      <c r="D1420" s="104" t="inlineStr">
        <is>
          <t>Sud-Est</t>
        </is>
      </c>
      <c r="E1420" s="156" t="n">
        <v>139590</v>
      </c>
    </row>
    <row r="1421">
      <c r="A1421" s="176" t="n">
        <v>45992</v>
      </c>
      <c r="B1421" s="104" t="inlineStr">
        <is>
          <t>2025/26</t>
        </is>
      </c>
      <c r="C1421" s="104" t="inlineStr">
        <is>
          <t>HC-100</t>
        </is>
      </c>
      <c r="D1421" s="104" t="inlineStr">
        <is>
          <t>Sud-Ouest</t>
        </is>
      </c>
      <c r="E1421" s="156" t="n">
        <v>82406</v>
      </c>
    </row>
    <row r="1422">
      <c r="A1422" s="176" t="n">
        <v>45992</v>
      </c>
      <c r="B1422" s="104" t="inlineStr">
        <is>
          <t>2025/26</t>
        </is>
      </c>
      <c r="C1422" s="104" t="inlineStr">
        <is>
          <t>HC-101</t>
        </is>
      </c>
      <c r="D1422" s="104" t="inlineStr">
        <is>
          <t>Île-de-France</t>
        </is>
      </c>
      <c r="E1422" s="156" t="n">
        <v>130835</v>
      </c>
    </row>
    <row r="1423">
      <c r="A1423" s="176" t="n">
        <v>45992</v>
      </c>
      <c r="B1423" s="104" t="inlineStr">
        <is>
          <t>2025/26</t>
        </is>
      </c>
      <c r="C1423" s="104" t="inlineStr">
        <is>
          <t>HC-102</t>
        </is>
      </c>
      <c r="D1423" s="104" t="inlineStr">
        <is>
          <t>Nord-Ouest</t>
        </is>
      </c>
      <c r="E1423" s="156" t="n">
        <v>121677</v>
      </c>
    </row>
    <row r="1424">
      <c r="A1424" s="176" t="n">
        <v>45992</v>
      </c>
      <c r="B1424" s="104" t="inlineStr">
        <is>
          <t>2025/26</t>
        </is>
      </c>
      <c r="C1424" s="104" t="inlineStr">
        <is>
          <t>HC-103</t>
        </is>
      </c>
      <c r="D1424" s="104" t="inlineStr">
        <is>
          <t>Sud-Est</t>
        </is>
      </c>
      <c r="E1424" s="156" t="n">
        <v>110986</v>
      </c>
    </row>
    <row r="1425">
      <c r="A1425" s="176" t="n">
        <v>45992</v>
      </c>
      <c r="B1425" s="104" t="inlineStr">
        <is>
          <t>2025/26</t>
        </is>
      </c>
      <c r="C1425" s="104" t="inlineStr">
        <is>
          <t>HC-104</t>
        </is>
      </c>
      <c r="D1425" s="104" t="inlineStr">
        <is>
          <t>Sud-Ouest</t>
        </is>
      </c>
      <c r="E1425" s="156" t="n">
        <v>99401</v>
      </c>
    </row>
    <row r="1426">
      <c r="A1426" s="176" t="n">
        <v>45992</v>
      </c>
      <c r="B1426" s="104" t="inlineStr">
        <is>
          <t>2025/26</t>
        </is>
      </c>
      <c r="C1426" s="104" t="inlineStr">
        <is>
          <t>HC-105</t>
        </is>
      </c>
      <c r="D1426" s="104" t="inlineStr">
        <is>
          <t>Île-de-France</t>
        </is>
      </c>
      <c r="E1426" s="156" t="n">
        <v>154015</v>
      </c>
    </row>
    <row r="1427">
      <c r="A1427" s="176" t="n">
        <v>45992</v>
      </c>
      <c r="B1427" s="104" t="inlineStr">
        <is>
          <t>2025/26</t>
        </is>
      </c>
      <c r="C1427" s="104" t="inlineStr">
        <is>
          <t>HC-106</t>
        </is>
      </c>
      <c r="D1427" s="104" t="inlineStr">
        <is>
          <t>Nord-Ouest</t>
        </is>
      </c>
      <c r="E1427" s="156" t="n">
        <v>120973</v>
      </c>
    </row>
    <row r="1428">
      <c r="A1428" s="176" t="n">
        <v>45992</v>
      </c>
      <c r="B1428" s="104" t="inlineStr">
        <is>
          <t>2025/26</t>
        </is>
      </c>
      <c r="C1428" s="104" t="inlineStr">
        <is>
          <t>HC-107</t>
        </is>
      </c>
      <c r="D1428" s="104" t="inlineStr">
        <is>
          <t>Sud-Est</t>
        </is>
      </c>
      <c r="E1428" s="156" t="n">
        <v>130096</v>
      </c>
    </row>
    <row r="1429">
      <c r="A1429" s="176" t="n">
        <v>45992</v>
      </c>
      <c r="B1429" s="104" t="inlineStr">
        <is>
          <t>2025/26</t>
        </is>
      </c>
      <c r="C1429" s="104" t="inlineStr">
        <is>
          <t>HC-108</t>
        </is>
      </c>
      <c r="D1429" s="104" t="inlineStr">
        <is>
          <t>Sud-Ouest</t>
        </is>
      </c>
      <c r="E1429" s="156" t="n">
        <v>109113</v>
      </c>
    </row>
    <row r="1430">
      <c r="A1430" s="176" t="n">
        <v>45992</v>
      </c>
      <c r="B1430" s="104" t="inlineStr">
        <is>
          <t>2025/26</t>
        </is>
      </c>
      <c r="C1430" s="104" t="inlineStr">
        <is>
          <t>HC-109</t>
        </is>
      </c>
      <c r="D1430" s="104" t="inlineStr">
        <is>
          <t>Île-de-France</t>
        </is>
      </c>
      <c r="E1430" s="156" t="n">
        <v>123529</v>
      </c>
    </row>
    <row r="1431">
      <c r="A1431" s="176" t="n">
        <v>45992</v>
      </c>
      <c r="B1431" s="104" t="inlineStr">
        <is>
          <t>2025/26</t>
        </is>
      </c>
      <c r="C1431" s="104" t="inlineStr">
        <is>
          <t>HC-110</t>
        </is>
      </c>
      <c r="D1431" s="104" t="inlineStr">
        <is>
          <t>Nord-Ouest</t>
        </is>
      </c>
      <c r="E1431" s="156" t="n">
        <v>68391</v>
      </c>
    </row>
    <row r="1432">
      <c r="A1432" s="176" t="n">
        <v>45992</v>
      </c>
      <c r="B1432" s="104" t="inlineStr">
        <is>
          <t>2025/26</t>
        </is>
      </c>
      <c r="C1432" s="104" t="inlineStr">
        <is>
          <t>HC-111</t>
        </is>
      </c>
      <c r="D1432" s="104" t="inlineStr">
        <is>
          <t>Sud-Est</t>
        </is>
      </c>
      <c r="E1432" s="156" t="n">
        <v>124931</v>
      </c>
    </row>
    <row r="1433">
      <c r="A1433" s="176" t="n">
        <v>45992</v>
      </c>
      <c r="B1433" s="104" t="inlineStr">
        <is>
          <t>2025/26</t>
        </is>
      </c>
      <c r="C1433" s="104" t="inlineStr">
        <is>
          <t>HC-112</t>
        </is>
      </c>
      <c r="D1433" s="104" t="inlineStr">
        <is>
          <t>Sud-Ouest</t>
        </is>
      </c>
      <c r="E1433" s="156" t="n">
        <v>79399</v>
      </c>
    </row>
    <row r="1434">
      <c r="A1434" s="176" t="n">
        <v>45992</v>
      </c>
      <c r="B1434" s="104" t="inlineStr">
        <is>
          <t>2025/26</t>
        </is>
      </c>
      <c r="C1434" s="104" t="inlineStr">
        <is>
          <t>HC-113</t>
        </is>
      </c>
      <c r="D1434" s="104" t="inlineStr">
        <is>
          <t>Île-de-France</t>
        </is>
      </c>
      <c r="E1434" s="156" t="n">
        <v>133059</v>
      </c>
    </row>
    <row r="1435">
      <c r="A1435" s="176" t="n">
        <v>45992</v>
      </c>
      <c r="B1435" s="104" t="inlineStr">
        <is>
          <t>2025/26</t>
        </is>
      </c>
      <c r="C1435" s="104" t="inlineStr">
        <is>
          <t>HC-114</t>
        </is>
      </c>
      <c r="D1435" s="104" t="inlineStr">
        <is>
          <t>Nord-Ouest</t>
        </is>
      </c>
      <c r="E1435" s="156" t="n">
        <v>78818</v>
      </c>
    </row>
    <row r="1436">
      <c r="A1436" s="176" t="n">
        <v>45992</v>
      </c>
      <c r="B1436" s="104" t="inlineStr">
        <is>
          <t>2025/26</t>
        </is>
      </c>
      <c r="C1436" s="104" t="inlineStr">
        <is>
          <t>HC-115</t>
        </is>
      </c>
      <c r="D1436" s="104" t="inlineStr">
        <is>
          <t>Sud-Est</t>
        </is>
      </c>
      <c r="E1436" s="156" t="n">
        <v>127464</v>
      </c>
    </row>
    <row r="1437">
      <c r="A1437" s="176" t="n">
        <v>45992</v>
      </c>
      <c r="B1437" s="104" t="inlineStr">
        <is>
          <t>2025/26</t>
        </is>
      </c>
      <c r="C1437" s="104" t="inlineStr">
        <is>
          <t>HC-116</t>
        </is>
      </c>
      <c r="D1437" s="104" t="inlineStr">
        <is>
          <t>Sud-Ouest</t>
        </is>
      </c>
      <c r="E1437" s="156" t="n">
        <v>99336</v>
      </c>
    </row>
    <row r="1438">
      <c r="A1438" s="176" t="n">
        <v>45992</v>
      </c>
      <c r="B1438" s="104" t="inlineStr">
        <is>
          <t>2025/26</t>
        </is>
      </c>
      <c r="C1438" s="104" t="inlineStr">
        <is>
          <t>HC-117</t>
        </is>
      </c>
      <c r="D1438" s="104" t="inlineStr">
        <is>
          <t>Île-de-France</t>
        </is>
      </c>
      <c r="E1438" s="156" t="n">
        <v>101161</v>
      </c>
    </row>
    <row r="1439">
      <c r="A1439" s="176" t="n">
        <v>45992</v>
      </c>
      <c r="B1439" s="104" t="inlineStr">
        <is>
          <t>2025/26</t>
        </is>
      </c>
      <c r="C1439" s="104" t="inlineStr">
        <is>
          <t>HC-118</t>
        </is>
      </c>
      <c r="D1439" s="104" t="inlineStr">
        <is>
          <t>Nord-Ouest</t>
        </is>
      </c>
      <c r="E1439" s="156" t="n">
        <v>113172</v>
      </c>
    </row>
    <row r="1440">
      <c r="A1440" s="176" t="n">
        <v>45992</v>
      </c>
      <c r="B1440" s="104" t="inlineStr">
        <is>
          <t>2025/26</t>
        </is>
      </c>
      <c r="C1440" s="104" t="inlineStr">
        <is>
          <t>HC-119</t>
        </is>
      </c>
      <c r="D1440" s="104" t="inlineStr">
        <is>
          <t>Sud-Est</t>
        </is>
      </c>
      <c r="E1440" s="156" t="n">
        <v>87812</v>
      </c>
    </row>
    <row r="1441">
      <c r="A1441" s="176" t="n">
        <v>45992</v>
      </c>
      <c r="B1441" s="104" t="inlineStr">
        <is>
          <t>2025/26</t>
        </is>
      </c>
      <c r="C1441" s="104" t="inlineStr">
        <is>
          <t>HC-120</t>
        </is>
      </c>
      <c r="D1441" s="104" t="inlineStr">
        <is>
          <t>Sud-Ouest</t>
        </is>
      </c>
      <c r="E1441" s="156" t="n">
        <v>92751</v>
      </c>
    </row>
    <row r="1442">
      <c r="A1442" s="176" t="n">
        <v>46023</v>
      </c>
      <c r="B1442" s="104" t="inlineStr">
        <is>
          <t>2025/26</t>
        </is>
      </c>
      <c r="C1442" s="104" t="inlineStr">
        <is>
          <t>HC-001</t>
        </is>
      </c>
      <c r="D1442" s="104" t="inlineStr">
        <is>
          <t>Île-de-France</t>
        </is>
      </c>
      <c r="E1442" s="156" t="n">
        <v>137682</v>
      </c>
    </row>
    <row r="1443">
      <c r="A1443" s="176" t="n">
        <v>46023</v>
      </c>
      <c r="B1443" s="104" t="inlineStr">
        <is>
          <t>2025/26</t>
        </is>
      </c>
      <c r="C1443" s="104" t="inlineStr">
        <is>
          <t>HC-002</t>
        </is>
      </c>
      <c r="D1443" s="104" t="inlineStr">
        <is>
          <t>Nord-Ouest</t>
        </is>
      </c>
      <c r="E1443" s="156" t="n">
        <v>84878</v>
      </c>
    </row>
    <row r="1444">
      <c r="A1444" s="176" t="n">
        <v>46023</v>
      </c>
      <c r="B1444" s="104" t="inlineStr">
        <is>
          <t>2025/26</t>
        </is>
      </c>
      <c r="C1444" s="104" t="inlineStr">
        <is>
          <t>HC-003</t>
        </is>
      </c>
      <c r="D1444" s="104" t="inlineStr">
        <is>
          <t>Sud-Est</t>
        </is>
      </c>
      <c r="E1444" s="156" t="n">
        <v>96777</v>
      </c>
    </row>
    <row r="1445">
      <c r="A1445" s="176" t="n">
        <v>46023</v>
      </c>
      <c r="B1445" s="104" t="inlineStr">
        <is>
          <t>2025/26</t>
        </is>
      </c>
      <c r="C1445" s="104" t="inlineStr">
        <is>
          <t>HC-004</t>
        </is>
      </c>
      <c r="D1445" s="104" t="inlineStr">
        <is>
          <t>Sud-Ouest</t>
        </is>
      </c>
      <c r="E1445" s="156" t="n">
        <v>89961</v>
      </c>
    </row>
    <row r="1446">
      <c r="A1446" s="176" t="n">
        <v>46023</v>
      </c>
      <c r="B1446" s="104" t="inlineStr">
        <is>
          <t>2025/26</t>
        </is>
      </c>
      <c r="C1446" s="104" t="inlineStr">
        <is>
          <t>HC-005</t>
        </is>
      </c>
      <c r="D1446" s="104" t="inlineStr">
        <is>
          <t>Île-de-France</t>
        </is>
      </c>
      <c r="E1446" s="156" t="n">
        <v>126658</v>
      </c>
    </row>
    <row r="1447">
      <c r="A1447" s="176" t="n">
        <v>46023</v>
      </c>
      <c r="B1447" s="104" t="inlineStr">
        <is>
          <t>2025/26</t>
        </is>
      </c>
      <c r="C1447" s="104" t="inlineStr">
        <is>
          <t>HC-006</t>
        </is>
      </c>
      <c r="D1447" s="104" t="inlineStr">
        <is>
          <t>Nord-Ouest</t>
        </is>
      </c>
      <c r="E1447" s="156" t="n">
        <v>78659</v>
      </c>
    </row>
    <row r="1448">
      <c r="A1448" s="176" t="n">
        <v>46023</v>
      </c>
      <c r="B1448" s="104" t="inlineStr">
        <is>
          <t>2025/26</t>
        </is>
      </c>
      <c r="C1448" s="104" t="inlineStr">
        <is>
          <t>HC-007</t>
        </is>
      </c>
      <c r="D1448" s="104" t="inlineStr">
        <is>
          <t>Sud-Est</t>
        </is>
      </c>
      <c r="E1448" s="156" t="n">
        <v>74896</v>
      </c>
    </row>
    <row r="1449">
      <c r="A1449" s="176" t="n">
        <v>46023</v>
      </c>
      <c r="B1449" s="104" t="inlineStr">
        <is>
          <t>2025/26</t>
        </is>
      </c>
      <c r="C1449" s="104" t="inlineStr">
        <is>
          <t>HC-008</t>
        </is>
      </c>
      <c r="D1449" s="104" t="inlineStr">
        <is>
          <t>Sud-Ouest</t>
        </is>
      </c>
      <c r="E1449" s="156" t="n">
        <v>113556</v>
      </c>
    </row>
    <row r="1450">
      <c r="A1450" s="176" t="n">
        <v>46023</v>
      </c>
      <c r="B1450" s="104" t="inlineStr">
        <is>
          <t>2025/26</t>
        </is>
      </c>
      <c r="C1450" s="104" t="inlineStr">
        <is>
          <t>HC-009</t>
        </is>
      </c>
      <c r="D1450" s="104" t="inlineStr">
        <is>
          <t>Île-de-France</t>
        </is>
      </c>
      <c r="E1450" s="156" t="n">
        <v>124626</v>
      </c>
    </row>
    <row r="1451">
      <c r="A1451" s="176" t="n">
        <v>46023</v>
      </c>
      <c r="B1451" s="104" t="inlineStr">
        <is>
          <t>2025/26</t>
        </is>
      </c>
      <c r="C1451" s="104" t="inlineStr">
        <is>
          <t>HC-010</t>
        </is>
      </c>
      <c r="D1451" s="104" t="inlineStr">
        <is>
          <t>Nord-Ouest</t>
        </is>
      </c>
      <c r="E1451" s="156" t="n">
        <v>155626</v>
      </c>
    </row>
    <row r="1452">
      <c r="A1452" s="176" t="n">
        <v>46023</v>
      </c>
      <c r="B1452" s="104" t="inlineStr">
        <is>
          <t>2025/26</t>
        </is>
      </c>
      <c r="C1452" s="104" t="inlineStr">
        <is>
          <t>HC-011</t>
        </is>
      </c>
      <c r="D1452" s="104" t="inlineStr">
        <is>
          <t>Sud-Est</t>
        </is>
      </c>
      <c r="E1452" s="156" t="n">
        <v>126975</v>
      </c>
    </row>
    <row r="1453">
      <c r="A1453" s="176" t="n">
        <v>46023</v>
      </c>
      <c r="B1453" s="104" t="inlineStr">
        <is>
          <t>2025/26</t>
        </is>
      </c>
      <c r="C1453" s="104" t="inlineStr">
        <is>
          <t>HC-012</t>
        </is>
      </c>
      <c r="D1453" s="104" t="inlineStr">
        <is>
          <t>Sud-Ouest</t>
        </is>
      </c>
      <c r="E1453" s="156" t="n">
        <v>66957</v>
      </c>
    </row>
    <row r="1454">
      <c r="A1454" s="176" t="n">
        <v>46023</v>
      </c>
      <c r="B1454" s="104" t="inlineStr">
        <is>
          <t>2025/26</t>
        </is>
      </c>
      <c r="C1454" s="104" t="inlineStr">
        <is>
          <t>HC-013</t>
        </is>
      </c>
      <c r="D1454" s="104" t="inlineStr">
        <is>
          <t>Île-de-France</t>
        </is>
      </c>
      <c r="E1454" s="156" t="n">
        <v>86980</v>
      </c>
    </row>
    <row r="1455">
      <c r="A1455" s="176" t="n">
        <v>46023</v>
      </c>
      <c r="B1455" s="104" t="inlineStr">
        <is>
          <t>2025/26</t>
        </is>
      </c>
      <c r="C1455" s="104" t="inlineStr">
        <is>
          <t>HC-014</t>
        </is>
      </c>
      <c r="D1455" s="104" t="inlineStr">
        <is>
          <t>Nord-Ouest</t>
        </is>
      </c>
      <c r="E1455" s="156" t="n">
        <v>87136</v>
      </c>
    </row>
    <row r="1456">
      <c r="A1456" s="176" t="n">
        <v>46023</v>
      </c>
      <c r="B1456" s="104" t="inlineStr">
        <is>
          <t>2025/26</t>
        </is>
      </c>
      <c r="C1456" s="104" t="inlineStr">
        <is>
          <t>HC-015</t>
        </is>
      </c>
      <c r="D1456" s="104" t="inlineStr">
        <is>
          <t>Sud-Est</t>
        </is>
      </c>
      <c r="E1456" s="156" t="n">
        <v>82440</v>
      </c>
    </row>
    <row r="1457">
      <c r="A1457" s="176" t="n">
        <v>46023</v>
      </c>
      <c r="B1457" s="104" t="inlineStr">
        <is>
          <t>2025/26</t>
        </is>
      </c>
      <c r="C1457" s="104" t="inlineStr">
        <is>
          <t>HC-016</t>
        </is>
      </c>
      <c r="D1457" s="104" t="inlineStr">
        <is>
          <t>Sud-Ouest</t>
        </is>
      </c>
      <c r="E1457" s="156" t="n">
        <v>103205</v>
      </c>
    </row>
    <row r="1458">
      <c r="A1458" s="176" t="n">
        <v>46023</v>
      </c>
      <c r="B1458" s="104" t="inlineStr">
        <is>
          <t>2025/26</t>
        </is>
      </c>
      <c r="C1458" s="104" t="inlineStr">
        <is>
          <t>HC-017</t>
        </is>
      </c>
      <c r="D1458" s="104" t="inlineStr">
        <is>
          <t>Île-de-France</t>
        </is>
      </c>
      <c r="E1458" s="156" t="n">
        <v>92128</v>
      </c>
    </row>
    <row r="1459">
      <c r="A1459" s="176" t="n">
        <v>46023</v>
      </c>
      <c r="B1459" s="104" t="inlineStr">
        <is>
          <t>2025/26</t>
        </is>
      </c>
      <c r="C1459" s="104" t="inlineStr">
        <is>
          <t>HC-018</t>
        </is>
      </c>
      <c r="D1459" s="104" t="inlineStr">
        <is>
          <t>Nord-Ouest</t>
        </is>
      </c>
      <c r="E1459" s="156" t="n">
        <v>61935</v>
      </c>
    </row>
    <row r="1460">
      <c r="A1460" s="176" t="n">
        <v>46023</v>
      </c>
      <c r="B1460" s="104" t="inlineStr">
        <is>
          <t>2025/26</t>
        </is>
      </c>
      <c r="C1460" s="104" t="inlineStr">
        <is>
          <t>HC-019</t>
        </is>
      </c>
      <c r="D1460" s="104" t="inlineStr">
        <is>
          <t>Sud-Est</t>
        </is>
      </c>
      <c r="E1460" s="156" t="n">
        <v>73684</v>
      </c>
    </row>
    <row r="1461">
      <c r="A1461" s="176" t="n">
        <v>46023</v>
      </c>
      <c r="B1461" s="104" t="inlineStr">
        <is>
          <t>2025/26</t>
        </is>
      </c>
      <c r="C1461" s="104" t="inlineStr">
        <is>
          <t>HC-020</t>
        </is>
      </c>
      <c r="D1461" s="104" t="inlineStr">
        <is>
          <t>Sud-Ouest</t>
        </is>
      </c>
      <c r="E1461" s="156" t="n">
        <v>76812</v>
      </c>
    </row>
    <row r="1462">
      <c r="A1462" s="176" t="n">
        <v>46023</v>
      </c>
      <c r="B1462" s="104" t="inlineStr">
        <is>
          <t>2025/26</t>
        </is>
      </c>
      <c r="C1462" s="104" t="inlineStr">
        <is>
          <t>HC-021</t>
        </is>
      </c>
      <c r="D1462" s="104" t="inlineStr">
        <is>
          <t>Île-de-France</t>
        </is>
      </c>
      <c r="E1462" s="156" t="n">
        <v>85869</v>
      </c>
    </row>
    <row r="1463">
      <c r="A1463" s="176" t="n">
        <v>46023</v>
      </c>
      <c r="B1463" s="104" t="inlineStr">
        <is>
          <t>2025/26</t>
        </is>
      </c>
      <c r="C1463" s="104" t="inlineStr">
        <is>
          <t>HC-022</t>
        </is>
      </c>
      <c r="D1463" s="104" t="inlineStr">
        <is>
          <t>Nord-Ouest</t>
        </is>
      </c>
      <c r="E1463" s="156" t="n">
        <v>79942</v>
      </c>
    </row>
    <row r="1464">
      <c r="A1464" s="176" t="n">
        <v>46023</v>
      </c>
      <c r="B1464" s="104" t="inlineStr">
        <is>
          <t>2025/26</t>
        </is>
      </c>
      <c r="C1464" s="104" t="inlineStr">
        <is>
          <t>HC-023</t>
        </is>
      </c>
      <c r="D1464" s="104" t="inlineStr">
        <is>
          <t>Sud-Est</t>
        </is>
      </c>
      <c r="E1464" s="156" t="n">
        <v>91717</v>
      </c>
    </row>
    <row r="1465">
      <c r="A1465" s="176" t="n">
        <v>46023</v>
      </c>
      <c r="B1465" s="104" t="inlineStr">
        <is>
          <t>2025/26</t>
        </is>
      </c>
      <c r="C1465" s="104" t="inlineStr">
        <is>
          <t>HC-024</t>
        </is>
      </c>
      <c r="D1465" s="104" t="inlineStr">
        <is>
          <t>Sud-Ouest</t>
        </is>
      </c>
      <c r="E1465" s="156" t="n">
        <v>101261</v>
      </c>
    </row>
    <row r="1466">
      <c r="A1466" s="176" t="n">
        <v>46023</v>
      </c>
      <c r="B1466" s="104" t="inlineStr">
        <is>
          <t>2025/26</t>
        </is>
      </c>
      <c r="C1466" s="104" t="inlineStr">
        <is>
          <t>HC-025</t>
        </is>
      </c>
      <c r="D1466" s="104" t="inlineStr">
        <is>
          <t>Île-de-France</t>
        </is>
      </c>
      <c r="E1466" s="156" t="n">
        <v>133503</v>
      </c>
    </row>
    <row r="1467">
      <c r="A1467" s="176" t="n">
        <v>46023</v>
      </c>
      <c r="B1467" s="104" t="inlineStr">
        <is>
          <t>2025/26</t>
        </is>
      </c>
      <c r="C1467" s="104" t="inlineStr">
        <is>
          <t>HC-026</t>
        </is>
      </c>
      <c r="D1467" s="104" t="inlineStr">
        <is>
          <t>Nord-Ouest</t>
        </is>
      </c>
      <c r="E1467" s="156" t="n">
        <v>89242</v>
      </c>
    </row>
    <row r="1468">
      <c r="A1468" s="176" t="n">
        <v>46023</v>
      </c>
      <c r="B1468" s="104" t="inlineStr">
        <is>
          <t>2025/26</t>
        </is>
      </c>
      <c r="C1468" s="104" t="inlineStr">
        <is>
          <t>HC-027</t>
        </is>
      </c>
      <c r="D1468" s="104" t="inlineStr">
        <is>
          <t>Sud-Est</t>
        </is>
      </c>
      <c r="E1468" s="156" t="n">
        <v>117169</v>
      </c>
    </row>
    <row r="1469">
      <c r="A1469" s="176" t="n">
        <v>46023</v>
      </c>
      <c r="B1469" s="104" t="inlineStr">
        <is>
          <t>2025/26</t>
        </is>
      </c>
      <c r="C1469" s="104" t="inlineStr">
        <is>
          <t>HC-028</t>
        </is>
      </c>
      <c r="D1469" s="104" t="inlineStr">
        <is>
          <t>Sud-Ouest</t>
        </is>
      </c>
      <c r="E1469" s="156" t="n">
        <v>79326</v>
      </c>
    </row>
    <row r="1470">
      <c r="A1470" s="176" t="n">
        <v>46023</v>
      </c>
      <c r="B1470" s="104" t="inlineStr">
        <is>
          <t>2025/26</t>
        </is>
      </c>
      <c r="C1470" s="104" t="inlineStr">
        <is>
          <t>HC-029</t>
        </is>
      </c>
      <c r="D1470" s="104" t="inlineStr">
        <is>
          <t>Île-de-France</t>
        </is>
      </c>
      <c r="E1470" s="156" t="n">
        <v>173874</v>
      </c>
    </row>
    <row r="1471">
      <c r="A1471" s="176" t="n">
        <v>46023</v>
      </c>
      <c r="B1471" s="104" t="inlineStr">
        <is>
          <t>2025/26</t>
        </is>
      </c>
      <c r="C1471" s="104" t="inlineStr">
        <is>
          <t>HC-030</t>
        </is>
      </c>
      <c r="D1471" s="104" t="inlineStr">
        <is>
          <t>Nord-Ouest</t>
        </is>
      </c>
      <c r="E1471" s="156" t="n">
        <v>103741</v>
      </c>
    </row>
    <row r="1472">
      <c r="A1472" s="176" t="n">
        <v>46023</v>
      </c>
      <c r="B1472" s="104" t="inlineStr">
        <is>
          <t>2025/26</t>
        </is>
      </c>
      <c r="C1472" s="104" t="inlineStr">
        <is>
          <t>HC-031</t>
        </is>
      </c>
      <c r="D1472" s="104" t="inlineStr">
        <is>
          <t>Sud-Est</t>
        </is>
      </c>
      <c r="E1472" s="156" t="n">
        <v>98860</v>
      </c>
    </row>
    <row r="1473">
      <c r="A1473" s="176" t="n">
        <v>46023</v>
      </c>
      <c r="B1473" s="104" t="inlineStr">
        <is>
          <t>2025/26</t>
        </is>
      </c>
      <c r="C1473" s="104" t="inlineStr">
        <is>
          <t>HC-032</t>
        </is>
      </c>
      <c r="D1473" s="104" t="inlineStr">
        <is>
          <t>Sud-Ouest</t>
        </is>
      </c>
      <c r="E1473" s="156" t="n">
        <v>91317</v>
      </c>
    </row>
    <row r="1474">
      <c r="A1474" s="176" t="n">
        <v>46023</v>
      </c>
      <c r="B1474" s="104" t="inlineStr">
        <is>
          <t>2025/26</t>
        </is>
      </c>
      <c r="C1474" s="104" t="inlineStr">
        <is>
          <t>HC-033</t>
        </is>
      </c>
      <c r="D1474" s="104" t="inlineStr">
        <is>
          <t>Île-de-France</t>
        </is>
      </c>
      <c r="E1474" s="156" t="n">
        <v>133181</v>
      </c>
    </row>
    <row r="1475">
      <c r="A1475" s="176" t="n">
        <v>46023</v>
      </c>
      <c r="B1475" s="104" t="inlineStr">
        <is>
          <t>2025/26</t>
        </is>
      </c>
      <c r="C1475" s="104" t="inlineStr">
        <is>
          <t>HC-034</t>
        </is>
      </c>
      <c r="D1475" s="104" t="inlineStr">
        <is>
          <t>Nord-Ouest</t>
        </is>
      </c>
      <c r="E1475" s="156" t="n">
        <v>115728</v>
      </c>
    </row>
    <row r="1476">
      <c r="A1476" s="176" t="n">
        <v>46023</v>
      </c>
      <c r="B1476" s="104" t="inlineStr">
        <is>
          <t>2025/26</t>
        </is>
      </c>
      <c r="C1476" s="104" t="inlineStr">
        <is>
          <t>HC-035</t>
        </is>
      </c>
      <c r="D1476" s="104" t="inlineStr">
        <is>
          <t>Sud-Est</t>
        </is>
      </c>
      <c r="E1476" s="156" t="n">
        <v>120483</v>
      </c>
    </row>
    <row r="1477">
      <c r="A1477" s="176" t="n">
        <v>46023</v>
      </c>
      <c r="B1477" s="104" t="inlineStr">
        <is>
          <t>2025/26</t>
        </is>
      </c>
      <c r="C1477" s="104" t="inlineStr">
        <is>
          <t>HC-036</t>
        </is>
      </c>
      <c r="D1477" s="104" t="inlineStr">
        <is>
          <t>Sud-Ouest</t>
        </is>
      </c>
      <c r="E1477" s="156" t="n">
        <v>118801</v>
      </c>
    </row>
    <row r="1478">
      <c r="A1478" s="176" t="n">
        <v>46023</v>
      </c>
      <c r="B1478" s="104" t="inlineStr">
        <is>
          <t>2025/26</t>
        </is>
      </c>
      <c r="C1478" s="104" t="inlineStr">
        <is>
          <t>HC-037</t>
        </is>
      </c>
      <c r="D1478" s="104" t="inlineStr">
        <is>
          <t>Île-de-France</t>
        </is>
      </c>
      <c r="E1478" s="156" t="n">
        <v>107396</v>
      </c>
    </row>
    <row r="1479">
      <c r="A1479" s="176" t="n">
        <v>46023</v>
      </c>
      <c r="B1479" s="104" t="inlineStr">
        <is>
          <t>2025/26</t>
        </is>
      </c>
      <c r="C1479" s="104" t="inlineStr">
        <is>
          <t>HC-038</t>
        </is>
      </c>
      <c r="D1479" s="104" t="inlineStr">
        <is>
          <t>Nord-Ouest</t>
        </is>
      </c>
      <c r="E1479" s="156" t="n">
        <v>80584</v>
      </c>
    </row>
    <row r="1480">
      <c r="A1480" s="176" t="n">
        <v>46023</v>
      </c>
      <c r="B1480" s="104" t="inlineStr">
        <is>
          <t>2025/26</t>
        </is>
      </c>
      <c r="C1480" s="104" t="inlineStr">
        <is>
          <t>HC-039</t>
        </is>
      </c>
      <c r="D1480" s="104" t="inlineStr">
        <is>
          <t>Sud-Est</t>
        </is>
      </c>
      <c r="E1480" s="156" t="n">
        <v>113535</v>
      </c>
    </row>
    <row r="1481">
      <c r="A1481" s="176" t="n">
        <v>46023</v>
      </c>
      <c r="B1481" s="104" t="inlineStr">
        <is>
          <t>2025/26</t>
        </is>
      </c>
      <c r="C1481" s="104" t="inlineStr">
        <is>
          <t>HC-040</t>
        </is>
      </c>
      <c r="D1481" s="104" t="inlineStr">
        <is>
          <t>Sud-Ouest</t>
        </is>
      </c>
      <c r="E1481" s="156" t="n">
        <v>102251</v>
      </c>
    </row>
    <row r="1482">
      <c r="A1482" s="176" t="n">
        <v>46023</v>
      </c>
      <c r="B1482" s="104" t="inlineStr">
        <is>
          <t>2025/26</t>
        </is>
      </c>
      <c r="C1482" s="104" t="inlineStr">
        <is>
          <t>HC-041</t>
        </is>
      </c>
      <c r="D1482" s="104" t="inlineStr">
        <is>
          <t>Île-de-France</t>
        </is>
      </c>
      <c r="E1482" s="156" t="n">
        <v>151800</v>
      </c>
    </row>
    <row r="1483">
      <c r="A1483" s="176" t="n">
        <v>46023</v>
      </c>
      <c r="B1483" s="104" t="inlineStr">
        <is>
          <t>2025/26</t>
        </is>
      </c>
      <c r="C1483" s="104" t="inlineStr">
        <is>
          <t>HC-042</t>
        </is>
      </c>
      <c r="D1483" s="104" t="inlineStr">
        <is>
          <t>Nord-Ouest</t>
        </is>
      </c>
      <c r="E1483" s="156" t="n">
        <v>94525</v>
      </c>
    </row>
    <row r="1484">
      <c r="A1484" s="176" t="n">
        <v>46023</v>
      </c>
      <c r="B1484" s="104" t="inlineStr">
        <is>
          <t>2025/26</t>
        </is>
      </c>
      <c r="C1484" s="104" t="inlineStr">
        <is>
          <t>HC-043</t>
        </is>
      </c>
      <c r="D1484" s="104" t="inlineStr">
        <is>
          <t>Sud-Est</t>
        </is>
      </c>
      <c r="E1484" s="156" t="n">
        <v>108871</v>
      </c>
    </row>
    <row r="1485">
      <c r="A1485" s="176" t="n">
        <v>46023</v>
      </c>
      <c r="B1485" s="104" t="inlineStr">
        <is>
          <t>2025/26</t>
        </is>
      </c>
      <c r="C1485" s="104" t="inlineStr">
        <is>
          <t>HC-044</t>
        </is>
      </c>
      <c r="D1485" s="104" t="inlineStr">
        <is>
          <t>Sud-Ouest</t>
        </is>
      </c>
      <c r="E1485" s="156" t="n">
        <v>76214</v>
      </c>
    </row>
    <row r="1486">
      <c r="A1486" s="176" t="n">
        <v>46023</v>
      </c>
      <c r="B1486" s="104" t="inlineStr">
        <is>
          <t>2025/26</t>
        </is>
      </c>
      <c r="C1486" s="104" t="inlineStr">
        <is>
          <t>HC-045</t>
        </is>
      </c>
      <c r="D1486" s="104" t="inlineStr">
        <is>
          <t>Île-de-France</t>
        </is>
      </c>
      <c r="E1486" s="156" t="n">
        <v>135202</v>
      </c>
    </row>
    <row r="1487">
      <c r="A1487" s="176" t="n">
        <v>46023</v>
      </c>
      <c r="B1487" s="104" t="inlineStr">
        <is>
          <t>2025/26</t>
        </is>
      </c>
      <c r="C1487" s="104" t="inlineStr">
        <is>
          <t>HC-046</t>
        </is>
      </c>
      <c r="D1487" s="104" t="inlineStr">
        <is>
          <t>Nord-Ouest</t>
        </is>
      </c>
      <c r="E1487" s="156" t="n">
        <v>60308</v>
      </c>
    </row>
    <row r="1488">
      <c r="A1488" s="176" t="n">
        <v>46023</v>
      </c>
      <c r="B1488" s="104" t="inlineStr">
        <is>
          <t>2025/26</t>
        </is>
      </c>
      <c r="C1488" s="104" t="inlineStr">
        <is>
          <t>HC-047</t>
        </is>
      </c>
      <c r="D1488" s="104" t="inlineStr">
        <is>
          <t>Sud-Est</t>
        </is>
      </c>
      <c r="E1488" s="156" t="n">
        <v>121553</v>
      </c>
    </row>
    <row r="1489">
      <c r="A1489" s="176" t="n">
        <v>46023</v>
      </c>
      <c r="B1489" s="104" t="inlineStr">
        <is>
          <t>2025/26</t>
        </is>
      </c>
      <c r="C1489" s="104" t="inlineStr">
        <is>
          <t>HC-048</t>
        </is>
      </c>
      <c r="D1489" s="104" t="inlineStr">
        <is>
          <t>Sud-Ouest</t>
        </is>
      </c>
      <c r="E1489" s="156" t="n">
        <v>122565</v>
      </c>
    </row>
    <row r="1490">
      <c r="A1490" s="176" t="n">
        <v>46023</v>
      </c>
      <c r="B1490" s="104" t="inlineStr">
        <is>
          <t>2025/26</t>
        </is>
      </c>
      <c r="C1490" s="104" t="inlineStr">
        <is>
          <t>HC-049</t>
        </is>
      </c>
      <c r="D1490" s="104" t="inlineStr">
        <is>
          <t>Île-de-France</t>
        </is>
      </c>
      <c r="E1490" s="156" t="n">
        <v>94469</v>
      </c>
    </row>
    <row r="1491">
      <c r="A1491" s="176" t="n">
        <v>46023</v>
      </c>
      <c r="B1491" s="104" t="inlineStr">
        <is>
          <t>2025/26</t>
        </is>
      </c>
      <c r="C1491" s="104" t="inlineStr">
        <is>
          <t>HC-050</t>
        </is>
      </c>
      <c r="D1491" s="104" t="inlineStr">
        <is>
          <t>Nord-Ouest</t>
        </is>
      </c>
      <c r="E1491" s="156" t="n">
        <v>109180</v>
      </c>
    </row>
    <row r="1492">
      <c r="A1492" s="176" t="n">
        <v>46023</v>
      </c>
      <c r="B1492" s="104" t="inlineStr">
        <is>
          <t>2025/26</t>
        </is>
      </c>
      <c r="C1492" s="104" t="inlineStr">
        <is>
          <t>HC-051</t>
        </is>
      </c>
      <c r="D1492" s="104" t="inlineStr">
        <is>
          <t>Sud-Est</t>
        </is>
      </c>
      <c r="E1492" s="156" t="n">
        <v>73818</v>
      </c>
    </row>
    <row r="1493">
      <c r="A1493" s="176" t="n">
        <v>46023</v>
      </c>
      <c r="B1493" s="104" t="inlineStr">
        <is>
          <t>2025/26</t>
        </is>
      </c>
      <c r="C1493" s="104" t="inlineStr">
        <is>
          <t>HC-052</t>
        </is>
      </c>
      <c r="D1493" s="104" t="inlineStr">
        <is>
          <t>Sud-Ouest</t>
        </is>
      </c>
      <c r="E1493" s="156" t="n">
        <v>92587</v>
      </c>
    </row>
    <row r="1494">
      <c r="A1494" s="176" t="n">
        <v>46023</v>
      </c>
      <c r="B1494" s="104" t="inlineStr">
        <is>
          <t>2025/26</t>
        </is>
      </c>
      <c r="C1494" s="104" t="inlineStr">
        <is>
          <t>HC-053</t>
        </is>
      </c>
      <c r="D1494" s="104" t="inlineStr">
        <is>
          <t>Île-de-France</t>
        </is>
      </c>
      <c r="E1494" s="156" t="n">
        <v>108411</v>
      </c>
    </row>
    <row r="1495">
      <c r="A1495" s="176" t="n">
        <v>46023</v>
      </c>
      <c r="B1495" s="104" t="inlineStr">
        <is>
          <t>2025/26</t>
        </is>
      </c>
      <c r="C1495" s="104" t="inlineStr">
        <is>
          <t>HC-054</t>
        </is>
      </c>
      <c r="D1495" s="104" t="inlineStr">
        <is>
          <t>Nord-Ouest</t>
        </is>
      </c>
      <c r="E1495" s="156" t="n">
        <v>98244</v>
      </c>
    </row>
    <row r="1496">
      <c r="A1496" s="176" t="n">
        <v>46023</v>
      </c>
      <c r="B1496" s="104" t="inlineStr">
        <is>
          <t>2025/26</t>
        </is>
      </c>
      <c r="C1496" s="104" t="inlineStr">
        <is>
          <t>HC-055</t>
        </is>
      </c>
      <c r="D1496" s="104" t="inlineStr">
        <is>
          <t>Sud-Est</t>
        </is>
      </c>
      <c r="E1496" s="156" t="n">
        <v>158492</v>
      </c>
    </row>
    <row r="1497">
      <c r="A1497" s="176" t="n">
        <v>46023</v>
      </c>
      <c r="B1497" s="104" t="inlineStr">
        <is>
          <t>2025/26</t>
        </is>
      </c>
      <c r="C1497" s="104" t="inlineStr">
        <is>
          <t>HC-056</t>
        </is>
      </c>
      <c r="D1497" s="104" t="inlineStr">
        <is>
          <t>Sud-Ouest</t>
        </is>
      </c>
      <c r="E1497" s="156" t="n">
        <v>115488</v>
      </c>
    </row>
    <row r="1498">
      <c r="A1498" s="176" t="n">
        <v>46023</v>
      </c>
      <c r="B1498" s="104" t="inlineStr">
        <is>
          <t>2025/26</t>
        </is>
      </c>
      <c r="C1498" s="104" t="inlineStr">
        <is>
          <t>HC-057</t>
        </is>
      </c>
      <c r="D1498" s="104" t="inlineStr">
        <is>
          <t>Île-de-France</t>
        </is>
      </c>
      <c r="E1498" s="156" t="n">
        <v>133599</v>
      </c>
    </row>
    <row r="1499">
      <c r="A1499" s="176" t="n">
        <v>46023</v>
      </c>
      <c r="B1499" s="104" t="inlineStr">
        <is>
          <t>2025/26</t>
        </is>
      </c>
      <c r="C1499" s="104" t="inlineStr">
        <is>
          <t>HC-058</t>
        </is>
      </c>
      <c r="D1499" s="104" t="inlineStr">
        <is>
          <t>Nord-Ouest</t>
        </is>
      </c>
      <c r="E1499" s="156" t="n">
        <v>68757</v>
      </c>
    </row>
    <row r="1500">
      <c r="A1500" s="176" t="n">
        <v>46023</v>
      </c>
      <c r="B1500" s="104" t="inlineStr">
        <is>
          <t>2025/26</t>
        </is>
      </c>
      <c r="C1500" s="104" t="inlineStr">
        <is>
          <t>HC-059</t>
        </is>
      </c>
      <c r="D1500" s="104" t="inlineStr">
        <is>
          <t>Sud-Est</t>
        </is>
      </c>
      <c r="E1500" s="156" t="n">
        <v>123645</v>
      </c>
    </row>
    <row r="1501">
      <c r="A1501" s="176" t="n">
        <v>46023</v>
      </c>
      <c r="B1501" s="104" t="inlineStr">
        <is>
          <t>2025/26</t>
        </is>
      </c>
      <c r="C1501" s="104" t="inlineStr">
        <is>
          <t>HC-060</t>
        </is>
      </c>
      <c r="D1501" s="104" t="inlineStr">
        <is>
          <t>Sud-Ouest</t>
        </is>
      </c>
      <c r="E1501" s="156" t="n">
        <v>87131</v>
      </c>
    </row>
    <row r="1502">
      <c r="A1502" s="176" t="n">
        <v>46023</v>
      </c>
      <c r="B1502" s="104" t="inlineStr">
        <is>
          <t>2025/26</t>
        </is>
      </c>
      <c r="C1502" s="104" t="inlineStr">
        <is>
          <t>HC-061</t>
        </is>
      </c>
      <c r="D1502" s="104" t="inlineStr">
        <is>
          <t>Île-de-France</t>
        </is>
      </c>
      <c r="E1502" s="156" t="n">
        <v>97372</v>
      </c>
    </row>
    <row r="1503">
      <c r="A1503" s="176" t="n">
        <v>46023</v>
      </c>
      <c r="B1503" s="104" t="inlineStr">
        <is>
          <t>2025/26</t>
        </is>
      </c>
      <c r="C1503" s="104" t="inlineStr">
        <is>
          <t>HC-062</t>
        </is>
      </c>
      <c r="D1503" s="104" t="inlineStr">
        <is>
          <t>Nord-Ouest</t>
        </is>
      </c>
      <c r="E1503" s="156" t="n">
        <v>76830</v>
      </c>
    </row>
    <row r="1504">
      <c r="A1504" s="176" t="n">
        <v>46023</v>
      </c>
      <c r="B1504" s="104" t="inlineStr">
        <is>
          <t>2025/26</t>
        </is>
      </c>
      <c r="C1504" s="104" t="inlineStr">
        <is>
          <t>HC-063</t>
        </is>
      </c>
      <c r="D1504" s="104" t="inlineStr">
        <is>
          <t>Sud-Est</t>
        </is>
      </c>
      <c r="E1504" s="156" t="n">
        <v>76583</v>
      </c>
    </row>
    <row r="1505">
      <c r="A1505" s="176" t="n">
        <v>46023</v>
      </c>
      <c r="B1505" s="104" t="inlineStr">
        <is>
          <t>2025/26</t>
        </is>
      </c>
      <c r="C1505" s="104" t="inlineStr">
        <is>
          <t>HC-064</t>
        </is>
      </c>
      <c r="D1505" s="104" t="inlineStr">
        <is>
          <t>Sud-Ouest</t>
        </is>
      </c>
      <c r="E1505" s="156" t="n">
        <v>70291</v>
      </c>
    </row>
    <row r="1506">
      <c r="A1506" s="176" t="n">
        <v>46023</v>
      </c>
      <c r="B1506" s="104" t="inlineStr">
        <is>
          <t>2025/26</t>
        </is>
      </c>
      <c r="C1506" s="104" t="inlineStr">
        <is>
          <t>HC-065</t>
        </is>
      </c>
      <c r="D1506" s="104" t="inlineStr">
        <is>
          <t>Île-de-France</t>
        </is>
      </c>
      <c r="E1506" s="156" t="n">
        <v>135451</v>
      </c>
    </row>
    <row r="1507">
      <c r="A1507" s="176" t="n">
        <v>46023</v>
      </c>
      <c r="B1507" s="104" t="inlineStr">
        <is>
          <t>2025/26</t>
        </is>
      </c>
      <c r="C1507" s="104" t="inlineStr">
        <is>
          <t>HC-066</t>
        </is>
      </c>
      <c r="D1507" s="104" t="inlineStr">
        <is>
          <t>Nord-Ouest</t>
        </is>
      </c>
      <c r="E1507" s="156" t="n">
        <v>104192</v>
      </c>
    </row>
    <row r="1508">
      <c r="A1508" s="176" t="n">
        <v>46023</v>
      </c>
      <c r="B1508" s="104" t="inlineStr">
        <is>
          <t>2025/26</t>
        </is>
      </c>
      <c r="C1508" s="104" t="inlineStr">
        <is>
          <t>HC-067</t>
        </is>
      </c>
      <c r="D1508" s="104" t="inlineStr">
        <is>
          <t>Sud-Est</t>
        </is>
      </c>
      <c r="E1508" s="156" t="n">
        <v>96914</v>
      </c>
    </row>
    <row r="1509">
      <c r="A1509" s="176" t="n">
        <v>46023</v>
      </c>
      <c r="B1509" s="104" t="inlineStr">
        <is>
          <t>2025/26</t>
        </is>
      </c>
      <c r="C1509" s="104" t="inlineStr">
        <is>
          <t>HC-068</t>
        </is>
      </c>
      <c r="D1509" s="104" t="inlineStr">
        <is>
          <t>Sud-Ouest</t>
        </is>
      </c>
      <c r="E1509" s="156" t="n">
        <v>69155</v>
      </c>
    </row>
    <row r="1510">
      <c r="A1510" s="176" t="n">
        <v>46023</v>
      </c>
      <c r="B1510" s="104" t="inlineStr">
        <is>
          <t>2025/26</t>
        </is>
      </c>
      <c r="C1510" s="104" t="inlineStr">
        <is>
          <t>HC-069</t>
        </is>
      </c>
      <c r="D1510" s="104" t="inlineStr">
        <is>
          <t>Île-de-France</t>
        </is>
      </c>
      <c r="E1510" s="156" t="n">
        <v>94401</v>
      </c>
    </row>
    <row r="1511">
      <c r="A1511" s="176" t="n">
        <v>46023</v>
      </c>
      <c r="B1511" s="104" t="inlineStr">
        <is>
          <t>2025/26</t>
        </is>
      </c>
      <c r="C1511" s="104" t="inlineStr">
        <is>
          <t>HC-070</t>
        </is>
      </c>
      <c r="D1511" s="104" t="inlineStr">
        <is>
          <t>Nord-Ouest</t>
        </is>
      </c>
      <c r="E1511" s="156" t="n">
        <v>64054</v>
      </c>
    </row>
    <row r="1512">
      <c r="A1512" s="176" t="n">
        <v>46023</v>
      </c>
      <c r="B1512" s="104" t="inlineStr">
        <is>
          <t>2025/26</t>
        </is>
      </c>
      <c r="C1512" s="104" t="inlineStr">
        <is>
          <t>HC-071</t>
        </is>
      </c>
      <c r="D1512" s="104" t="inlineStr">
        <is>
          <t>Sud-Est</t>
        </is>
      </c>
      <c r="E1512" s="156" t="n">
        <v>78981</v>
      </c>
    </row>
    <row r="1513">
      <c r="A1513" s="176" t="n">
        <v>46023</v>
      </c>
      <c r="B1513" s="104" t="inlineStr">
        <is>
          <t>2025/26</t>
        </is>
      </c>
      <c r="C1513" s="104" t="inlineStr">
        <is>
          <t>HC-072</t>
        </is>
      </c>
      <c r="D1513" s="104" t="inlineStr">
        <is>
          <t>Sud-Ouest</t>
        </is>
      </c>
      <c r="E1513" s="156" t="n">
        <v>65596</v>
      </c>
    </row>
    <row r="1514">
      <c r="A1514" s="176" t="n">
        <v>46023</v>
      </c>
      <c r="B1514" s="104" t="inlineStr">
        <is>
          <t>2025/26</t>
        </is>
      </c>
      <c r="C1514" s="104" t="inlineStr">
        <is>
          <t>HC-073</t>
        </is>
      </c>
      <c r="D1514" s="104" t="inlineStr">
        <is>
          <t>Île-de-France</t>
        </is>
      </c>
      <c r="E1514" s="156" t="n">
        <v>156937</v>
      </c>
    </row>
    <row r="1515">
      <c r="A1515" s="176" t="n">
        <v>46023</v>
      </c>
      <c r="B1515" s="104" t="inlineStr">
        <is>
          <t>2025/26</t>
        </is>
      </c>
      <c r="C1515" s="104" t="inlineStr">
        <is>
          <t>HC-074</t>
        </is>
      </c>
      <c r="D1515" s="104" t="inlineStr">
        <is>
          <t>Nord-Ouest</t>
        </is>
      </c>
      <c r="E1515" s="156" t="n">
        <v>90054</v>
      </c>
    </row>
    <row r="1516">
      <c r="A1516" s="176" t="n">
        <v>46023</v>
      </c>
      <c r="B1516" s="104" t="inlineStr">
        <is>
          <t>2025/26</t>
        </is>
      </c>
      <c r="C1516" s="104" t="inlineStr">
        <is>
          <t>HC-075</t>
        </is>
      </c>
      <c r="D1516" s="104" t="inlineStr">
        <is>
          <t>Sud-Est</t>
        </is>
      </c>
      <c r="E1516" s="156" t="n">
        <v>129730</v>
      </c>
    </row>
    <row r="1517">
      <c r="A1517" s="176" t="n">
        <v>46023</v>
      </c>
      <c r="B1517" s="104" t="inlineStr">
        <is>
          <t>2025/26</t>
        </is>
      </c>
      <c r="C1517" s="104" t="inlineStr">
        <is>
          <t>HC-076</t>
        </is>
      </c>
      <c r="D1517" s="104" t="inlineStr">
        <is>
          <t>Sud-Ouest</t>
        </is>
      </c>
      <c r="E1517" s="156" t="n">
        <v>97285</v>
      </c>
    </row>
    <row r="1518">
      <c r="A1518" s="176" t="n">
        <v>46023</v>
      </c>
      <c r="B1518" s="104" t="inlineStr">
        <is>
          <t>2025/26</t>
        </is>
      </c>
      <c r="C1518" s="104" t="inlineStr">
        <is>
          <t>HC-077</t>
        </is>
      </c>
      <c r="D1518" s="104" t="inlineStr">
        <is>
          <t>Île-de-France</t>
        </is>
      </c>
      <c r="E1518" s="156" t="n">
        <v>105076</v>
      </c>
    </row>
    <row r="1519">
      <c r="A1519" s="176" t="n">
        <v>46023</v>
      </c>
      <c r="B1519" s="104" t="inlineStr">
        <is>
          <t>2025/26</t>
        </is>
      </c>
      <c r="C1519" s="104" t="inlineStr">
        <is>
          <t>HC-078</t>
        </is>
      </c>
      <c r="D1519" s="104" t="inlineStr">
        <is>
          <t>Nord-Ouest</t>
        </is>
      </c>
      <c r="E1519" s="156" t="n">
        <v>101530</v>
      </c>
    </row>
    <row r="1520">
      <c r="A1520" s="176" t="n">
        <v>46023</v>
      </c>
      <c r="B1520" s="104" t="inlineStr">
        <is>
          <t>2025/26</t>
        </is>
      </c>
      <c r="C1520" s="104" t="inlineStr">
        <is>
          <t>HC-079</t>
        </is>
      </c>
      <c r="D1520" s="104" t="inlineStr">
        <is>
          <t>Sud-Est</t>
        </is>
      </c>
      <c r="E1520" s="156" t="n">
        <v>103014</v>
      </c>
    </row>
    <row r="1521">
      <c r="A1521" s="176" t="n">
        <v>46023</v>
      </c>
      <c r="B1521" s="104" t="inlineStr">
        <is>
          <t>2025/26</t>
        </is>
      </c>
      <c r="C1521" s="104" t="inlineStr">
        <is>
          <t>HC-080</t>
        </is>
      </c>
      <c r="D1521" s="104" t="inlineStr">
        <is>
          <t>Sud-Ouest</t>
        </is>
      </c>
      <c r="E1521" s="156" t="n">
        <v>74781</v>
      </c>
    </row>
    <row r="1522">
      <c r="A1522" s="176" t="n">
        <v>46023</v>
      </c>
      <c r="B1522" s="104" t="inlineStr">
        <is>
          <t>2025/26</t>
        </is>
      </c>
      <c r="C1522" s="104" t="inlineStr">
        <is>
          <t>HC-081</t>
        </is>
      </c>
      <c r="D1522" s="104" t="inlineStr">
        <is>
          <t>Île-de-France</t>
        </is>
      </c>
      <c r="E1522" s="156" t="n">
        <v>98751</v>
      </c>
    </row>
    <row r="1523">
      <c r="A1523" s="176" t="n">
        <v>46023</v>
      </c>
      <c r="B1523" s="104" t="inlineStr">
        <is>
          <t>2025/26</t>
        </is>
      </c>
      <c r="C1523" s="104" t="inlineStr">
        <is>
          <t>HC-082</t>
        </is>
      </c>
      <c r="D1523" s="104" t="inlineStr">
        <is>
          <t>Nord-Ouest</t>
        </is>
      </c>
      <c r="E1523" s="156" t="n">
        <v>77887</v>
      </c>
    </row>
    <row r="1524">
      <c r="A1524" s="176" t="n">
        <v>46023</v>
      </c>
      <c r="B1524" s="104" t="inlineStr">
        <is>
          <t>2025/26</t>
        </is>
      </c>
      <c r="C1524" s="104" t="inlineStr">
        <is>
          <t>HC-083</t>
        </is>
      </c>
      <c r="D1524" s="104" t="inlineStr">
        <is>
          <t>Sud-Est</t>
        </is>
      </c>
      <c r="E1524" s="156" t="n">
        <v>74237</v>
      </c>
    </row>
    <row r="1525">
      <c r="A1525" s="176" t="n">
        <v>46023</v>
      </c>
      <c r="B1525" s="104" t="inlineStr">
        <is>
          <t>2025/26</t>
        </is>
      </c>
      <c r="C1525" s="104" t="inlineStr">
        <is>
          <t>HC-084</t>
        </is>
      </c>
      <c r="D1525" s="104" t="inlineStr">
        <is>
          <t>Sud-Ouest</t>
        </is>
      </c>
      <c r="E1525" s="156" t="n">
        <v>93911</v>
      </c>
    </row>
    <row r="1526">
      <c r="A1526" s="176" t="n">
        <v>46023</v>
      </c>
      <c r="B1526" s="104" t="inlineStr">
        <is>
          <t>2025/26</t>
        </is>
      </c>
      <c r="C1526" s="104" t="inlineStr">
        <is>
          <t>HC-085</t>
        </is>
      </c>
      <c r="D1526" s="104" t="inlineStr">
        <is>
          <t>Île-de-France</t>
        </is>
      </c>
      <c r="E1526" s="156" t="n">
        <v>113535</v>
      </c>
    </row>
    <row r="1527">
      <c r="A1527" s="176" t="n">
        <v>46023</v>
      </c>
      <c r="B1527" s="104" t="inlineStr">
        <is>
          <t>2025/26</t>
        </is>
      </c>
      <c r="C1527" s="104" t="inlineStr">
        <is>
          <t>HC-086</t>
        </is>
      </c>
      <c r="D1527" s="104" t="inlineStr">
        <is>
          <t>Nord-Ouest</t>
        </is>
      </c>
      <c r="E1527" s="156" t="n">
        <v>85642</v>
      </c>
    </row>
    <row r="1528">
      <c r="A1528" s="176" t="n">
        <v>46023</v>
      </c>
      <c r="B1528" s="104" t="inlineStr">
        <is>
          <t>2025/26</t>
        </is>
      </c>
      <c r="C1528" s="104" t="inlineStr">
        <is>
          <t>HC-087</t>
        </is>
      </c>
      <c r="D1528" s="104" t="inlineStr">
        <is>
          <t>Sud-Est</t>
        </is>
      </c>
      <c r="E1528" s="156" t="n">
        <v>76639</v>
      </c>
    </row>
    <row r="1529">
      <c r="A1529" s="176" t="n">
        <v>46023</v>
      </c>
      <c r="B1529" s="104" t="inlineStr">
        <is>
          <t>2025/26</t>
        </is>
      </c>
      <c r="C1529" s="104" t="inlineStr">
        <is>
          <t>HC-088</t>
        </is>
      </c>
      <c r="D1529" s="104" t="inlineStr">
        <is>
          <t>Sud-Ouest</t>
        </is>
      </c>
      <c r="E1529" s="156" t="n">
        <v>98018</v>
      </c>
    </row>
    <row r="1530">
      <c r="A1530" s="176" t="n">
        <v>46023</v>
      </c>
      <c r="B1530" s="104" t="inlineStr">
        <is>
          <t>2025/26</t>
        </is>
      </c>
      <c r="C1530" s="104" t="inlineStr">
        <is>
          <t>HC-089</t>
        </is>
      </c>
      <c r="D1530" s="104" t="inlineStr">
        <is>
          <t>Île-de-France</t>
        </is>
      </c>
      <c r="E1530" s="156" t="n">
        <v>101035</v>
      </c>
    </row>
    <row r="1531">
      <c r="A1531" s="176" t="n">
        <v>46023</v>
      </c>
      <c r="B1531" s="104" t="inlineStr">
        <is>
          <t>2025/26</t>
        </is>
      </c>
      <c r="C1531" s="104" t="inlineStr">
        <is>
          <t>HC-090</t>
        </is>
      </c>
      <c r="D1531" s="104" t="inlineStr">
        <is>
          <t>Nord-Ouest</t>
        </is>
      </c>
      <c r="E1531" s="156" t="n">
        <v>97767</v>
      </c>
    </row>
    <row r="1532">
      <c r="A1532" s="176" t="n">
        <v>46023</v>
      </c>
      <c r="B1532" s="104" t="inlineStr">
        <is>
          <t>2025/26</t>
        </is>
      </c>
      <c r="C1532" s="104" t="inlineStr">
        <is>
          <t>HC-091</t>
        </is>
      </c>
      <c r="D1532" s="104" t="inlineStr">
        <is>
          <t>Sud-Est</t>
        </is>
      </c>
      <c r="E1532" s="156" t="n">
        <v>78914</v>
      </c>
    </row>
    <row r="1533">
      <c r="A1533" s="176" t="n">
        <v>46023</v>
      </c>
      <c r="B1533" s="104" t="inlineStr">
        <is>
          <t>2025/26</t>
        </is>
      </c>
      <c r="C1533" s="104" t="inlineStr">
        <is>
          <t>HC-092</t>
        </is>
      </c>
      <c r="D1533" s="104" t="inlineStr">
        <is>
          <t>Sud-Ouest</t>
        </is>
      </c>
      <c r="E1533" s="156" t="n">
        <v>83508</v>
      </c>
    </row>
    <row r="1534">
      <c r="A1534" s="176" t="n">
        <v>46023</v>
      </c>
      <c r="B1534" s="104" t="inlineStr">
        <is>
          <t>2025/26</t>
        </is>
      </c>
      <c r="C1534" s="104" t="inlineStr">
        <is>
          <t>HC-093</t>
        </is>
      </c>
      <c r="D1534" s="104" t="inlineStr">
        <is>
          <t>Île-de-France</t>
        </is>
      </c>
      <c r="E1534" s="156" t="n">
        <v>152440</v>
      </c>
    </row>
    <row r="1535">
      <c r="A1535" s="176" t="n">
        <v>46023</v>
      </c>
      <c r="B1535" s="104" t="inlineStr">
        <is>
          <t>2025/26</t>
        </is>
      </c>
      <c r="C1535" s="104" t="inlineStr">
        <is>
          <t>HC-094</t>
        </is>
      </c>
      <c r="D1535" s="104" t="inlineStr">
        <is>
          <t>Nord-Ouest</t>
        </is>
      </c>
      <c r="E1535" s="156" t="n">
        <v>78807</v>
      </c>
    </row>
    <row r="1536">
      <c r="A1536" s="176" t="n">
        <v>46023</v>
      </c>
      <c r="B1536" s="104" t="inlineStr">
        <is>
          <t>2025/26</t>
        </is>
      </c>
      <c r="C1536" s="104" t="inlineStr">
        <is>
          <t>HC-095</t>
        </is>
      </c>
      <c r="D1536" s="104" t="inlineStr">
        <is>
          <t>Sud-Est</t>
        </is>
      </c>
      <c r="E1536" s="156" t="n">
        <v>137113</v>
      </c>
    </row>
    <row r="1537">
      <c r="A1537" s="176" t="n">
        <v>46023</v>
      </c>
      <c r="B1537" s="104" t="inlineStr">
        <is>
          <t>2025/26</t>
        </is>
      </c>
      <c r="C1537" s="104" t="inlineStr">
        <is>
          <t>HC-096</t>
        </is>
      </c>
      <c r="D1537" s="104" t="inlineStr">
        <is>
          <t>Sud-Ouest</t>
        </is>
      </c>
      <c r="E1537" s="156" t="n">
        <v>82699</v>
      </c>
    </row>
    <row r="1538">
      <c r="A1538" s="176" t="n">
        <v>46023</v>
      </c>
      <c r="B1538" s="104" t="inlineStr">
        <is>
          <t>2025/26</t>
        </is>
      </c>
      <c r="C1538" s="104" t="inlineStr">
        <is>
          <t>HC-097</t>
        </is>
      </c>
      <c r="D1538" s="104" t="inlineStr">
        <is>
          <t>Île-de-France</t>
        </is>
      </c>
      <c r="E1538" s="156" t="n">
        <v>59656</v>
      </c>
    </row>
    <row r="1539">
      <c r="A1539" s="176" t="n">
        <v>46023</v>
      </c>
      <c r="B1539" s="104" t="inlineStr">
        <is>
          <t>2025/26</t>
        </is>
      </c>
      <c r="C1539" s="104" t="inlineStr">
        <is>
          <t>HC-098</t>
        </is>
      </c>
      <c r="D1539" s="104" t="inlineStr">
        <is>
          <t>Nord-Ouest</t>
        </is>
      </c>
      <c r="E1539" s="156" t="n">
        <v>87858</v>
      </c>
    </row>
    <row r="1540">
      <c r="A1540" s="176" t="n">
        <v>46023</v>
      </c>
      <c r="B1540" s="104" t="inlineStr">
        <is>
          <t>2025/26</t>
        </is>
      </c>
      <c r="C1540" s="104" t="inlineStr">
        <is>
          <t>HC-099</t>
        </is>
      </c>
      <c r="D1540" s="104" t="inlineStr">
        <is>
          <t>Sud-Est</t>
        </is>
      </c>
      <c r="E1540" s="156" t="n">
        <v>113574</v>
      </c>
    </row>
    <row r="1541">
      <c r="A1541" s="176" t="n">
        <v>46023</v>
      </c>
      <c r="B1541" s="104" t="inlineStr">
        <is>
          <t>2025/26</t>
        </is>
      </c>
      <c r="C1541" s="104" t="inlineStr">
        <is>
          <t>HC-100</t>
        </is>
      </c>
      <c r="D1541" s="104" t="inlineStr">
        <is>
          <t>Sud-Ouest</t>
        </is>
      </c>
      <c r="E1541" s="156" t="n">
        <v>70539</v>
      </c>
    </row>
    <row r="1542">
      <c r="A1542" s="176" t="n">
        <v>46023</v>
      </c>
      <c r="B1542" s="104" t="inlineStr">
        <is>
          <t>2025/26</t>
        </is>
      </c>
      <c r="C1542" s="104" t="inlineStr">
        <is>
          <t>HC-101</t>
        </is>
      </c>
      <c r="D1542" s="104" t="inlineStr">
        <is>
          <t>Île-de-France</t>
        </is>
      </c>
      <c r="E1542" s="156" t="n">
        <v>105369</v>
      </c>
    </row>
    <row r="1543">
      <c r="A1543" s="176" t="n">
        <v>46023</v>
      </c>
      <c r="B1543" s="104" t="inlineStr">
        <is>
          <t>2025/26</t>
        </is>
      </c>
      <c r="C1543" s="104" t="inlineStr">
        <is>
          <t>HC-102</t>
        </is>
      </c>
      <c r="D1543" s="104" t="inlineStr">
        <is>
          <t>Nord-Ouest</t>
        </is>
      </c>
      <c r="E1543" s="156" t="n">
        <v>107011</v>
      </c>
    </row>
    <row r="1544">
      <c r="A1544" s="176" t="n">
        <v>46023</v>
      </c>
      <c r="B1544" s="104" t="inlineStr">
        <is>
          <t>2025/26</t>
        </is>
      </c>
      <c r="C1544" s="104" t="inlineStr">
        <is>
          <t>HC-103</t>
        </is>
      </c>
      <c r="D1544" s="104" t="inlineStr">
        <is>
          <t>Sud-Est</t>
        </is>
      </c>
      <c r="E1544" s="156" t="n">
        <v>96243</v>
      </c>
    </row>
    <row r="1545">
      <c r="A1545" s="176" t="n">
        <v>46023</v>
      </c>
      <c r="B1545" s="104" t="inlineStr">
        <is>
          <t>2025/26</t>
        </is>
      </c>
      <c r="C1545" s="104" t="inlineStr">
        <is>
          <t>HC-104</t>
        </is>
      </c>
      <c r="D1545" s="104" t="inlineStr">
        <is>
          <t>Sud-Ouest</t>
        </is>
      </c>
      <c r="E1545" s="156" t="n">
        <v>82147</v>
      </c>
    </row>
    <row r="1546">
      <c r="A1546" s="176" t="n">
        <v>46023</v>
      </c>
      <c r="B1546" s="104" t="inlineStr">
        <is>
          <t>2025/26</t>
        </is>
      </c>
      <c r="C1546" s="104" t="inlineStr">
        <is>
          <t>HC-105</t>
        </is>
      </c>
      <c r="D1546" s="104" t="inlineStr">
        <is>
          <t>Île-de-France</t>
        </is>
      </c>
      <c r="E1546" s="156" t="n">
        <v>136024</v>
      </c>
    </row>
    <row r="1547">
      <c r="A1547" s="176" t="n">
        <v>46023</v>
      </c>
      <c r="B1547" s="104" t="inlineStr">
        <is>
          <t>2025/26</t>
        </is>
      </c>
      <c r="C1547" s="104" t="inlineStr">
        <is>
          <t>HC-106</t>
        </is>
      </c>
      <c r="D1547" s="104" t="inlineStr">
        <is>
          <t>Nord-Ouest</t>
        </is>
      </c>
      <c r="E1547" s="156" t="n">
        <v>99869</v>
      </c>
    </row>
    <row r="1548">
      <c r="A1548" s="176" t="n">
        <v>46023</v>
      </c>
      <c r="B1548" s="104" t="inlineStr">
        <is>
          <t>2025/26</t>
        </is>
      </c>
      <c r="C1548" s="104" t="inlineStr">
        <is>
          <t>HC-107</t>
        </is>
      </c>
      <c r="D1548" s="104" t="inlineStr">
        <is>
          <t>Sud-Est</t>
        </is>
      </c>
      <c r="E1548" s="156" t="n">
        <v>109652</v>
      </c>
    </row>
    <row r="1549">
      <c r="A1549" s="176" t="n">
        <v>46023</v>
      </c>
      <c r="B1549" s="104" t="inlineStr">
        <is>
          <t>2025/26</t>
        </is>
      </c>
      <c r="C1549" s="104" t="inlineStr">
        <is>
          <t>HC-108</t>
        </is>
      </c>
      <c r="D1549" s="104" t="inlineStr">
        <is>
          <t>Sud-Ouest</t>
        </is>
      </c>
      <c r="E1549" s="156" t="n">
        <v>95706</v>
      </c>
    </row>
    <row r="1550">
      <c r="A1550" s="176" t="n">
        <v>46023</v>
      </c>
      <c r="B1550" s="104" t="inlineStr">
        <is>
          <t>2025/26</t>
        </is>
      </c>
      <c r="C1550" s="104" t="inlineStr">
        <is>
          <t>HC-109</t>
        </is>
      </c>
      <c r="D1550" s="104" t="inlineStr">
        <is>
          <t>Île-de-France</t>
        </is>
      </c>
      <c r="E1550" s="156" t="n">
        <v>101435</v>
      </c>
    </row>
    <row r="1551">
      <c r="A1551" s="176" t="n">
        <v>46023</v>
      </c>
      <c r="B1551" s="104" t="inlineStr">
        <is>
          <t>2025/26</t>
        </is>
      </c>
      <c r="C1551" s="104" t="inlineStr">
        <is>
          <t>HC-110</t>
        </is>
      </c>
      <c r="D1551" s="104" t="inlineStr">
        <is>
          <t>Nord-Ouest</t>
        </is>
      </c>
      <c r="E1551" s="156" t="n">
        <v>60674</v>
      </c>
    </row>
    <row r="1552">
      <c r="A1552" s="176" t="n">
        <v>46023</v>
      </c>
      <c r="B1552" s="104" t="inlineStr">
        <is>
          <t>2025/26</t>
        </is>
      </c>
      <c r="C1552" s="104" t="inlineStr">
        <is>
          <t>HC-111</t>
        </is>
      </c>
      <c r="D1552" s="104" t="inlineStr">
        <is>
          <t>Sud-Est</t>
        </is>
      </c>
      <c r="E1552" s="156" t="n">
        <v>108258</v>
      </c>
    </row>
    <row r="1553">
      <c r="A1553" s="176" t="n">
        <v>46023</v>
      </c>
      <c r="B1553" s="104" t="inlineStr">
        <is>
          <t>2025/26</t>
        </is>
      </c>
      <c r="C1553" s="104" t="inlineStr">
        <is>
          <t>HC-112</t>
        </is>
      </c>
      <c r="D1553" s="104" t="inlineStr">
        <is>
          <t>Sud-Ouest</t>
        </is>
      </c>
      <c r="E1553" s="156" t="n">
        <v>53181</v>
      </c>
    </row>
    <row r="1554">
      <c r="A1554" s="176" t="n">
        <v>46023</v>
      </c>
      <c r="B1554" s="104" t="inlineStr">
        <is>
          <t>2025/26</t>
        </is>
      </c>
      <c r="C1554" s="104" t="inlineStr">
        <is>
          <t>HC-113</t>
        </is>
      </c>
      <c r="D1554" s="104" t="inlineStr">
        <is>
          <t>Île-de-France</t>
        </is>
      </c>
      <c r="E1554" s="156" t="n">
        <v>108272</v>
      </c>
    </row>
    <row r="1555">
      <c r="A1555" s="176" t="n">
        <v>46023</v>
      </c>
      <c r="B1555" s="104" t="inlineStr">
        <is>
          <t>2025/26</t>
        </is>
      </c>
      <c r="C1555" s="104" t="inlineStr">
        <is>
          <t>HC-114</t>
        </is>
      </c>
      <c r="D1555" s="104" t="inlineStr">
        <is>
          <t>Nord-Ouest</t>
        </is>
      </c>
      <c r="E1555" s="156" t="n">
        <v>68587</v>
      </c>
    </row>
    <row r="1556">
      <c r="A1556" s="176" t="n">
        <v>46023</v>
      </c>
      <c r="B1556" s="104" t="inlineStr">
        <is>
          <t>2025/26</t>
        </is>
      </c>
      <c r="C1556" s="104" t="inlineStr">
        <is>
          <t>HC-115</t>
        </is>
      </c>
      <c r="D1556" s="104" t="inlineStr">
        <is>
          <t>Sud-Est</t>
        </is>
      </c>
      <c r="E1556" s="156" t="n">
        <v>109213</v>
      </c>
    </row>
    <row r="1557">
      <c r="A1557" s="176" t="n">
        <v>46023</v>
      </c>
      <c r="B1557" s="104" t="inlineStr">
        <is>
          <t>2025/26</t>
        </is>
      </c>
      <c r="C1557" s="104" t="inlineStr">
        <is>
          <t>HC-116</t>
        </is>
      </c>
      <c r="D1557" s="104" t="inlineStr">
        <is>
          <t>Sud-Ouest</t>
        </is>
      </c>
      <c r="E1557" s="156" t="n">
        <v>83552</v>
      </c>
    </row>
    <row r="1558">
      <c r="A1558" s="176" t="n">
        <v>46023</v>
      </c>
      <c r="B1558" s="104" t="inlineStr">
        <is>
          <t>2025/26</t>
        </is>
      </c>
      <c r="C1558" s="104" t="inlineStr">
        <is>
          <t>HC-117</t>
        </is>
      </c>
      <c r="D1558" s="104" t="inlineStr">
        <is>
          <t>Île-de-France</t>
        </is>
      </c>
      <c r="E1558" s="156" t="n">
        <v>83034</v>
      </c>
    </row>
    <row r="1559">
      <c r="A1559" s="176" t="n">
        <v>46023</v>
      </c>
      <c r="B1559" s="104" t="inlineStr">
        <is>
          <t>2025/26</t>
        </is>
      </c>
      <c r="C1559" s="104" t="inlineStr">
        <is>
          <t>HC-118</t>
        </is>
      </c>
      <c r="D1559" s="104" t="inlineStr">
        <is>
          <t>Nord-Ouest</t>
        </is>
      </c>
      <c r="E1559" s="156" t="n">
        <v>108538</v>
      </c>
    </row>
    <row r="1560">
      <c r="A1560" s="176" t="n">
        <v>46023</v>
      </c>
      <c r="B1560" s="104" t="inlineStr">
        <is>
          <t>2025/26</t>
        </is>
      </c>
      <c r="C1560" s="104" t="inlineStr">
        <is>
          <t>HC-119</t>
        </is>
      </c>
      <c r="D1560" s="104" t="inlineStr">
        <is>
          <t>Sud-Est</t>
        </is>
      </c>
      <c r="E1560" s="156" t="n">
        <v>71656</v>
      </c>
    </row>
    <row r="1561">
      <c r="A1561" s="176" t="n">
        <v>46023</v>
      </c>
      <c r="B1561" s="104" t="inlineStr">
        <is>
          <t>2025/26</t>
        </is>
      </c>
      <c r="C1561" s="104" t="inlineStr">
        <is>
          <t>HC-120</t>
        </is>
      </c>
      <c r="D1561" s="104" t="inlineStr">
        <is>
          <t>Sud-Ouest</t>
        </is>
      </c>
      <c r="E1561" s="156" t="n">
        <v>80020</v>
      </c>
    </row>
    <row r="1562">
      <c r="A1562" s="176" t="n">
        <v>46054</v>
      </c>
      <c r="B1562" s="104" t="inlineStr">
        <is>
          <t>2025/26</t>
        </is>
      </c>
      <c r="C1562" s="104" t="inlineStr">
        <is>
          <t>HC-001</t>
        </is>
      </c>
      <c r="D1562" s="104" t="inlineStr">
        <is>
          <t>Île-de-France</t>
        </is>
      </c>
      <c r="E1562" s="156" t="n">
        <v>139999</v>
      </c>
    </row>
    <row r="1563">
      <c r="A1563" s="176" t="n">
        <v>46054</v>
      </c>
      <c r="B1563" s="104" t="inlineStr">
        <is>
          <t>2025/26</t>
        </is>
      </c>
      <c r="C1563" s="104" t="inlineStr">
        <is>
          <t>HC-002</t>
        </is>
      </c>
      <c r="D1563" s="104" t="inlineStr">
        <is>
          <t>Nord-Ouest</t>
        </is>
      </c>
      <c r="E1563" s="156" t="n">
        <v>86409</v>
      </c>
    </row>
    <row r="1564">
      <c r="A1564" s="176" t="n">
        <v>46054</v>
      </c>
      <c r="B1564" s="104" t="inlineStr">
        <is>
          <t>2025/26</t>
        </is>
      </c>
      <c r="C1564" s="104" t="inlineStr">
        <is>
          <t>HC-003</t>
        </is>
      </c>
      <c r="D1564" s="104" t="inlineStr">
        <is>
          <t>Sud-Est</t>
        </is>
      </c>
      <c r="E1564" s="156" t="n">
        <v>98556</v>
      </c>
    </row>
    <row r="1565">
      <c r="A1565" s="176" t="n">
        <v>46054</v>
      </c>
      <c r="B1565" s="104" t="inlineStr">
        <is>
          <t>2025/26</t>
        </is>
      </c>
      <c r="C1565" s="104" t="inlineStr">
        <is>
          <t>HC-004</t>
        </is>
      </c>
      <c r="D1565" s="104" t="inlineStr">
        <is>
          <t>Sud-Ouest</t>
        </is>
      </c>
      <c r="E1565" s="156" t="n">
        <v>95750</v>
      </c>
    </row>
    <row r="1566">
      <c r="A1566" s="176" t="n">
        <v>46054</v>
      </c>
      <c r="B1566" s="104" t="inlineStr">
        <is>
          <t>2025/26</t>
        </is>
      </c>
      <c r="C1566" s="104" t="inlineStr">
        <is>
          <t>HC-005</t>
        </is>
      </c>
      <c r="D1566" s="104" t="inlineStr">
        <is>
          <t>Île-de-France</t>
        </is>
      </c>
      <c r="E1566" s="156" t="n">
        <v>128332</v>
      </c>
    </row>
    <row r="1567">
      <c r="A1567" s="176" t="n">
        <v>46054</v>
      </c>
      <c r="B1567" s="104" t="inlineStr">
        <is>
          <t>2025/26</t>
        </is>
      </c>
      <c r="C1567" s="104" t="inlineStr">
        <is>
          <t>HC-006</t>
        </is>
      </c>
      <c r="D1567" s="104" t="inlineStr">
        <is>
          <t>Nord-Ouest</t>
        </is>
      </c>
      <c r="E1567" s="156" t="n">
        <v>83152</v>
      </c>
    </row>
    <row r="1568">
      <c r="A1568" s="176" t="n">
        <v>46054</v>
      </c>
      <c r="B1568" s="104" t="inlineStr">
        <is>
          <t>2025/26</t>
        </is>
      </c>
      <c r="C1568" s="104" t="inlineStr">
        <is>
          <t>HC-007</t>
        </is>
      </c>
      <c r="D1568" s="104" t="inlineStr">
        <is>
          <t>Sud-Est</t>
        </is>
      </c>
      <c r="E1568" s="156" t="n">
        <v>77700</v>
      </c>
    </row>
    <row r="1569">
      <c r="A1569" s="176" t="n">
        <v>46054</v>
      </c>
      <c r="B1569" s="104" t="inlineStr">
        <is>
          <t>2025/26</t>
        </is>
      </c>
      <c r="C1569" s="104" t="inlineStr">
        <is>
          <t>HC-008</t>
        </is>
      </c>
      <c r="D1569" s="104" t="inlineStr">
        <is>
          <t>Sud-Ouest</t>
        </is>
      </c>
      <c r="E1569" s="156" t="n">
        <v>117652</v>
      </c>
    </row>
    <row r="1570">
      <c r="A1570" s="176" t="n">
        <v>46054</v>
      </c>
      <c r="B1570" s="104" t="inlineStr">
        <is>
          <t>2025/26</t>
        </is>
      </c>
      <c r="C1570" s="104" t="inlineStr">
        <is>
          <t>HC-009</t>
        </is>
      </c>
      <c r="D1570" s="104" t="inlineStr">
        <is>
          <t>Île-de-France</t>
        </is>
      </c>
      <c r="E1570" s="156" t="n">
        <v>132021</v>
      </c>
    </row>
    <row r="1571">
      <c r="A1571" s="176" t="n">
        <v>46054</v>
      </c>
      <c r="B1571" s="104" t="inlineStr">
        <is>
          <t>2025/26</t>
        </is>
      </c>
      <c r="C1571" s="104" t="inlineStr">
        <is>
          <t>HC-010</t>
        </is>
      </c>
      <c r="D1571" s="104" t="inlineStr">
        <is>
          <t>Nord-Ouest</t>
        </is>
      </c>
      <c r="E1571" s="156" t="n">
        <v>159192</v>
      </c>
    </row>
    <row r="1572">
      <c r="A1572" s="176" t="n">
        <v>46054</v>
      </c>
      <c r="B1572" s="104" t="inlineStr">
        <is>
          <t>2025/26</t>
        </is>
      </c>
      <c r="C1572" s="104" t="inlineStr">
        <is>
          <t>HC-011</t>
        </is>
      </c>
      <c r="D1572" s="104" t="inlineStr">
        <is>
          <t>Sud-Est</t>
        </is>
      </c>
      <c r="E1572" s="156" t="n">
        <v>132532</v>
      </c>
    </row>
    <row r="1573">
      <c r="A1573" s="176" t="n">
        <v>46054</v>
      </c>
      <c r="B1573" s="104" t="inlineStr">
        <is>
          <t>2025/26</t>
        </is>
      </c>
      <c r="C1573" s="104" t="inlineStr">
        <is>
          <t>HC-012</t>
        </is>
      </c>
      <c r="D1573" s="104" t="inlineStr">
        <is>
          <t>Sud-Ouest</t>
        </is>
      </c>
      <c r="E1573" s="156" t="n">
        <v>72487</v>
      </c>
    </row>
    <row r="1574">
      <c r="A1574" s="176" t="n">
        <v>46054</v>
      </c>
      <c r="B1574" s="104" t="inlineStr">
        <is>
          <t>2025/26</t>
        </is>
      </c>
      <c r="C1574" s="104" t="inlineStr">
        <is>
          <t>HC-013</t>
        </is>
      </c>
      <c r="D1574" s="104" t="inlineStr">
        <is>
          <t>Île-de-France</t>
        </is>
      </c>
      <c r="E1574" s="156" t="n">
        <v>91957</v>
      </c>
    </row>
    <row r="1575">
      <c r="A1575" s="176" t="n">
        <v>46054</v>
      </c>
      <c r="B1575" s="104" t="inlineStr">
        <is>
          <t>2025/26</t>
        </is>
      </c>
      <c r="C1575" s="104" t="inlineStr">
        <is>
          <t>HC-014</t>
        </is>
      </c>
      <c r="D1575" s="104" t="inlineStr">
        <is>
          <t>Nord-Ouest</t>
        </is>
      </c>
      <c r="E1575" s="156" t="n">
        <v>92794</v>
      </c>
    </row>
    <row r="1576">
      <c r="A1576" s="176" t="n">
        <v>46054</v>
      </c>
      <c r="B1576" s="104" t="inlineStr">
        <is>
          <t>2025/26</t>
        </is>
      </c>
      <c r="C1576" s="104" t="inlineStr">
        <is>
          <t>HC-015</t>
        </is>
      </c>
      <c r="D1576" s="104" t="inlineStr">
        <is>
          <t>Sud-Est</t>
        </is>
      </c>
      <c r="E1576" s="156" t="n">
        <v>85879</v>
      </c>
    </row>
    <row r="1577">
      <c r="A1577" s="176" t="n">
        <v>46054</v>
      </c>
      <c r="B1577" s="104" t="inlineStr">
        <is>
          <t>2025/26</t>
        </is>
      </c>
      <c r="C1577" s="104" t="inlineStr">
        <is>
          <t>HC-016</t>
        </is>
      </c>
      <c r="D1577" s="104" t="inlineStr">
        <is>
          <t>Sud-Ouest</t>
        </is>
      </c>
      <c r="E1577" s="156" t="n">
        <v>110376</v>
      </c>
    </row>
    <row r="1578">
      <c r="A1578" s="176" t="n">
        <v>46054</v>
      </c>
      <c r="B1578" s="104" t="inlineStr">
        <is>
          <t>2025/26</t>
        </is>
      </c>
      <c r="C1578" s="104" t="inlineStr">
        <is>
          <t>HC-017</t>
        </is>
      </c>
      <c r="D1578" s="104" t="inlineStr">
        <is>
          <t>Île-de-France</t>
        </is>
      </c>
      <c r="E1578" s="156" t="n">
        <v>96692</v>
      </c>
    </row>
    <row r="1579">
      <c r="A1579" s="176" t="n">
        <v>46054</v>
      </c>
      <c r="B1579" s="104" t="inlineStr">
        <is>
          <t>2025/26</t>
        </is>
      </c>
      <c r="C1579" s="104" t="inlineStr">
        <is>
          <t>HC-018</t>
        </is>
      </c>
      <c r="D1579" s="104" t="inlineStr">
        <is>
          <t>Nord-Ouest</t>
        </is>
      </c>
      <c r="E1579" s="156" t="n">
        <v>62289</v>
      </c>
    </row>
    <row r="1580">
      <c r="A1580" s="176" t="n">
        <v>46054</v>
      </c>
      <c r="B1580" s="104" t="inlineStr">
        <is>
          <t>2025/26</t>
        </is>
      </c>
      <c r="C1580" s="104" t="inlineStr">
        <is>
          <t>HC-019</t>
        </is>
      </c>
      <c r="D1580" s="104" t="inlineStr">
        <is>
          <t>Sud-Est</t>
        </is>
      </c>
      <c r="E1580" s="156" t="n">
        <v>77352</v>
      </c>
    </row>
    <row r="1581">
      <c r="A1581" s="176" t="n">
        <v>46054</v>
      </c>
      <c r="B1581" s="104" t="inlineStr">
        <is>
          <t>2025/26</t>
        </is>
      </c>
      <c r="C1581" s="104" t="inlineStr">
        <is>
          <t>HC-020</t>
        </is>
      </c>
      <c r="D1581" s="104" t="inlineStr">
        <is>
          <t>Sud-Ouest</t>
        </is>
      </c>
      <c r="E1581" s="156" t="n">
        <v>83539</v>
      </c>
    </row>
    <row r="1582">
      <c r="A1582" s="176" t="n">
        <v>46054</v>
      </c>
      <c r="B1582" s="104" t="inlineStr">
        <is>
          <t>2025/26</t>
        </is>
      </c>
      <c r="C1582" s="104" t="inlineStr">
        <is>
          <t>HC-021</t>
        </is>
      </c>
      <c r="D1582" s="104" t="inlineStr">
        <is>
          <t>Île-de-France</t>
        </is>
      </c>
      <c r="E1582" s="156" t="n">
        <v>87629</v>
      </c>
    </row>
    <row r="1583">
      <c r="A1583" s="176" t="n">
        <v>46054</v>
      </c>
      <c r="B1583" s="104" t="inlineStr">
        <is>
          <t>2025/26</t>
        </is>
      </c>
      <c r="C1583" s="104" t="inlineStr">
        <is>
          <t>HC-022</t>
        </is>
      </c>
      <c r="D1583" s="104" t="inlineStr">
        <is>
          <t>Nord-Ouest</t>
        </is>
      </c>
      <c r="E1583" s="156" t="n">
        <v>85228</v>
      </c>
    </row>
    <row r="1584">
      <c r="A1584" s="176" t="n">
        <v>46054</v>
      </c>
      <c r="B1584" s="104" t="inlineStr">
        <is>
          <t>2025/26</t>
        </is>
      </c>
      <c r="C1584" s="104" t="inlineStr">
        <is>
          <t>HC-023</t>
        </is>
      </c>
      <c r="D1584" s="104" t="inlineStr">
        <is>
          <t>Sud-Est</t>
        </is>
      </c>
      <c r="E1584" s="156" t="n">
        <v>91264</v>
      </c>
    </row>
    <row r="1585">
      <c r="A1585" s="176" t="n">
        <v>46054</v>
      </c>
      <c r="B1585" s="104" t="inlineStr">
        <is>
          <t>2025/26</t>
        </is>
      </c>
      <c r="C1585" s="104" t="inlineStr">
        <is>
          <t>HC-024</t>
        </is>
      </c>
      <c r="D1585" s="104" t="inlineStr">
        <is>
          <t>Sud-Ouest</t>
        </is>
      </c>
      <c r="E1585" s="156" t="n">
        <v>109444</v>
      </c>
    </row>
    <row r="1586">
      <c r="A1586" s="176" t="n">
        <v>46054</v>
      </c>
      <c r="B1586" s="104" t="inlineStr">
        <is>
          <t>2025/26</t>
        </is>
      </c>
      <c r="C1586" s="104" t="inlineStr">
        <is>
          <t>HC-025</t>
        </is>
      </c>
      <c r="D1586" s="104" t="inlineStr">
        <is>
          <t>Île-de-France</t>
        </is>
      </c>
      <c r="E1586" s="156" t="n">
        <v>134405</v>
      </c>
    </row>
    <row r="1587">
      <c r="A1587" s="176" t="n">
        <v>46054</v>
      </c>
      <c r="B1587" s="104" t="inlineStr">
        <is>
          <t>2025/26</t>
        </is>
      </c>
      <c r="C1587" s="104" t="inlineStr">
        <is>
          <t>HC-026</t>
        </is>
      </c>
      <c r="D1587" s="104" t="inlineStr">
        <is>
          <t>Nord-Ouest</t>
        </is>
      </c>
      <c r="E1587" s="156" t="n">
        <v>88721</v>
      </c>
    </row>
    <row r="1588">
      <c r="A1588" s="176" t="n">
        <v>46054</v>
      </c>
      <c r="B1588" s="104" t="inlineStr">
        <is>
          <t>2025/26</t>
        </is>
      </c>
      <c r="C1588" s="104" t="inlineStr">
        <is>
          <t>HC-027</t>
        </is>
      </c>
      <c r="D1588" s="104" t="inlineStr">
        <is>
          <t>Sud-Est</t>
        </is>
      </c>
      <c r="E1588" s="156" t="n">
        <v>123792</v>
      </c>
    </row>
    <row r="1589">
      <c r="A1589" s="176" t="n">
        <v>46054</v>
      </c>
      <c r="B1589" s="104" t="inlineStr">
        <is>
          <t>2025/26</t>
        </is>
      </c>
      <c r="C1589" s="104" t="inlineStr">
        <is>
          <t>HC-028</t>
        </is>
      </c>
      <c r="D1589" s="104" t="inlineStr">
        <is>
          <t>Sud-Ouest</t>
        </is>
      </c>
      <c r="E1589" s="156" t="n">
        <v>84649</v>
      </c>
    </row>
    <row r="1590">
      <c r="A1590" s="176" t="n">
        <v>46054</v>
      </c>
      <c r="B1590" s="104" t="inlineStr">
        <is>
          <t>2025/26</t>
        </is>
      </c>
      <c r="C1590" s="104" t="inlineStr">
        <is>
          <t>HC-029</t>
        </is>
      </c>
      <c r="D1590" s="104" t="inlineStr">
        <is>
          <t>Île-de-France</t>
        </is>
      </c>
      <c r="E1590" s="156" t="n">
        <v>184979</v>
      </c>
    </row>
    <row r="1591">
      <c r="A1591" s="176" t="n">
        <v>46054</v>
      </c>
      <c r="B1591" s="104" t="inlineStr">
        <is>
          <t>2025/26</t>
        </is>
      </c>
      <c r="C1591" s="104" t="inlineStr">
        <is>
          <t>HC-030</t>
        </is>
      </c>
      <c r="D1591" s="104" t="inlineStr">
        <is>
          <t>Nord-Ouest</t>
        </is>
      </c>
      <c r="E1591" s="156" t="n">
        <v>103654</v>
      </c>
    </row>
    <row r="1592">
      <c r="A1592" s="176" t="n">
        <v>46054</v>
      </c>
      <c r="B1592" s="104" t="inlineStr">
        <is>
          <t>2025/26</t>
        </is>
      </c>
      <c r="C1592" s="104" t="inlineStr">
        <is>
          <t>HC-031</t>
        </is>
      </c>
      <c r="D1592" s="104" t="inlineStr">
        <is>
          <t>Sud-Est</t>
        </is>
      </c>
      <c r="E1592" s="156" t="n">
        <v>102127</v>
      </c>
    </row>
    <row r="1593">
      <c r="A1593" s="176" t="n">
        <v>46054</v>
      </c>
      <c r="B1593" s="104" t="inlineStr">
        <is>
          <t>2025/26</t>
        </is>
      </c>
      <c r="C1593" s="104" t="inlineStr">
        <is>
          <t>HC-032</t>
        </is>
      </c>
      <c r="D1593" s="104" t="inlineStr">
        <is>
          <t>Sud-Ouest</t>
        </is>
      </c>
      <c r="E1593" s="156" t="n">
        <v>98060</v>
      </c>
    </row>
    <row r="1594">
      <c r="A1594" s="176" t="n">
        <v>46054</v>
      </c>
      <c r="B1594" s="104" t="inlineStr">
        <is>
          <t>2025/26</t>
        </is>
      </c>
      <c r="C1594" s="104" t="inlineStr">
        <is>
          <t>HC-033</t>
        </is>
      </c>
      <c r="D1594" s="104" t="inlineStr">
        <is>
          <t>Île-de-France</t>
        </is>
      </c>
      <c r="E1594" s="156" t="n">
        <v>145633</v>
      </c>
    </row>
    <row r="1595">
      <c r="A1595" s="176" t="n">
        <v>46054</v>
      </c>
      <c r="B1595" s="104" t="inlineStr">
        <is>
          <t>2025/26</t>
        </is>
      </c>
      <c r="C1595" s="104" t="inlineStr">
        <is>
          <t>HC-034</t>
        </is>
      </c>
      <c r="D1595" s="104" t="inlineStr">
        <is>
          <t>Nord-Ouest</t>
        </is>
      </c>
      <c r="E1595" s="156" t="n">
        <v>125081</v>
      </c>
    </row>
    <row r="1596">
      <c r="A1596" s="176" t="n">
        <v>46054</v>
      </c>
      <c r="B1596" s="104" t="inlineStr">
        <is>
          <t>2025/26</t>
        </is>
      </c>
      <c r="C1596" s="104" t="inlineStr">
        <is>
          <t>HC-035</t>
        </is>
      </c>
      <c r="D1596" s="104" t="inlineStr">
        <is>
          <t>Sud-Est</t>
        </is>
      </c>
      <c r="E1596" s="156" t="n">
        <v>124955</v>
      </c>
    </row>
    <row r="1597">
      <c r="A1597" s="176" t="n">
        <v>46054</v>
      </c>
      <c r="B1597" s="104" t="inlineStr">
        <is>
          <t>2025/26</t>
        </is>
      </c>
      <c r="C1597" s="104" t="inlineStr">
        <is>
          <t>HC-036</t>
        </is>
      </c>
      <c r="D1597" s="104" t="inlineStr">
        <is>
          <t>Sud-Ouest</t>
        </is>
      </c>
      <c r="E1597" s="156" t="n">
        <v>121290</v>
      </c>
    </row>
    <row r="1598">
      <c r="A1598" s="176" t="n">
        <v>46054</v>
      </c>
      <c r="B1598" s="104" t="inlineStr">
        <is>
          <t>2025/26</t>
        </is>
      </c>
      <c r="C1598" s="104" t="inlineStr">
        <is>
          <t>HC-037</t>
        </is>
      </c>
      <c r="D1598" s="104" t="inlineStr">
        <is>
          <t>Île-de-France</t>
        </is>
      </c>
      <c r="E1598" s="156" t="n">
        <v>112868</v>
      </c>
    </row>
    <row r="1599">
      <c r="A1599" s="176" t="n">
        <v>46054</v>
      </c>
      <c r="B1599" s="104" t="inlineStr">
        <is>
          <t>2025/26</t>
        </is>
      </c>
      <c r="C1599" s="104" t="inlineStr">
        <is>
          <t>HC-038</t>
        </is>
      </c>
      <c r="D1599" s="104" t="inlineStr">
        <is>
          <t>Nord-Ouest</t>
        </is>
      </c>
      <c r="E1599" s="156" t="n">
        <v>88557</v>
      </c>
    </row>
    <row r="1600">
      <c r="A1600" s="176" t="n">
        <v>46054</v>
      </c>
      <c r="B1600" s="104" t="inlineStr">
        <is>
          <t>2025/26</t>
        </is>
      </c>
      <c r="C1600" s="104" t="inlineStr">
        <is>
          <t>HC-039</t>
        </is>
      </c>
      <c r="D1600" s="104" t="inlineStr">
        <is>
          <t>Sud-Est</t>
        </is>
      </c>
      <c r="E1600" s="156" t="n">
        <v>116089</v>
      </c>
    </row>
    <row r="1601">
      <c r="A1601" s="176" t="n">
        <v>46054</v>
      </c>
      <c r="B1601" s="104" t="inlineStr">
        <is>
          <t>2025/26</t>
        </is>
      </c>
      <c r="C1601" s="104" t="inlineStr">
        <is>
          <t>HC-040</t>
        </is>
      </c>
      <c r="D1601" s="104" t="inlineStr">
        <is>
          <t>Sud-Ouest</t>
        </is>
      </c>
      <c r="E1601" s="156" t="n">
        <v>104369</v>
      </c>
    </row>
    <row r="1602">
      <c r="A1602" s="176" t="n">
        <v>46054</v>
      </c>
      <c r="B1602" s="104" t="inlineStr">
        <is>
          <t>2025/26</t>
        </is>
      </c>
      <c r="C1602" s="104" t="inlineStr">
        <is>
          <t>HC-041</t>
        </is>
      </c>
      <c r="D1602" s="104" t="inlineStr">
        <is>
          <t>Île-de-France</t>
        </is>
      </c>
      <c r="E1602" s="156" t="n">
        <v>159360</v>
      </c>
    </row>
    <row r="1603">
      <c r="A1603" s="176" t="n">
        <v>46054</v>
      </c>
      <c r="B1603" s="104" t="inlineStr">
        <is>
          <t>2025/26</t>
        </is>
      </c>
      <c r="C1603" s="104" t="inlineStr">
        <is>
          <t>HC-042</t>
        </is>
      </c>
      <c r="D1603" s="104" t="inlineStr">
        <is>
          <t>Nord-Ouest</t>
        </is>
      </c>
      <c r="E1603" s="156" t="n">
        <v>96372</v>
      </c>
    </row>
    <row r="1604">
      <c r="A1604" s="176" t="n">
        <v>46054</v>
      </c>
      <c r="B1604" s="104" t="inlineStr">
        <is>
          <t>2025/26</t>
        </is>
      </c>
      <c r="C1604" s="104" t="inlineStr">
        <is>
          <t>HC-043</t>
        </is>
      </c>
      <c r="D1604" s="104" t="inlineStr">
        <is>
          <t>Sud-Est</t>
        </is>
      </c>
      <c r="E1604" s="156" t="n">
        <v>113456</v>
      </c>
    </row>
    <row r="1605">
      <c r="A1605" s="176" t="n">
        <v>46054</v>
      </c>
      <c r="B1605" s="104" t="inlineStr">
        <is>
          <t>2025/26</t>
        </is>
      </c>
      <c r="C1605" s="104" t="inlineStr">
        <is>
          <t>HC-044</t>
        </is>
      </c>
      <c r="D1605" s="104" t="inlineStr">
        <is>
          <t>Sud-Ouest</t>
        </is>
      </c>
      <c r="E1605" s="156" t="n">
        <v>78798</v>
      </c>
    </row>
    <row r="1606">
      <c r="A1606" s="176" t="n">
        <v>46054</v>
      </c>
      <c r="B1606" s="104" t="inlineStr">
        <is>
          <t>2025/26</t>
        </is>
      </c>
      <c r="C1606" s="104" t="inlineStr">
        <is>
          <t>HC-045</t>
        </is>
      </c>
      <c r="D1606" s="104" t="inlineStr">
        <is>
          <t>Île-de-France</t>
        </is>
      </c>
      <c r="E1606" s="156" t="n">
        <v>140820</v>
      </c>
    </row>
    <row r="1607">
      <c r="A1607" s="176" t="n">
        <v>46054</v>
      </c>
      <c r="B1607" s="104" t="inlineStr">
        <is>
          <t>2025/26</t>
        </is>
      </c>
      <c r="C1607" s="104" t="inlineStr">
        <is>
          <t>HC-046</t>
        </is>
      </c>
      <c r="D1607" s="104" t="inlineStr">
        <is>
          <t>Nord-Ouest</t>
        </is>
      </c>
      <c r="E1607" s="156" t="n">
        <v>59974</v>
      </c>
    </row>
    <row r="1608">
      <c r="A1608" s="176" t="n">
        <v>46054</v>
      </c>
      <c r="B1608" s="104" t="inlineStr">
        <is>
          <t>2025/26</t>
        </is>
      </c>
      <c r="C1608" s="104" t="inlineStr">
        <is>
          <t>HC-047</t>
        </is>
      </c>
      <c r="D1608" s="104" t="inlineStr">
        <is>
          <t>Sud-Est</t>
        </is>
      </c>
      <c r="E1608" s="156" t="n">
        <v>128254</v>
      </c>
    </row>
    <row r="1609">
      <c r="A1609" s="176" t="n">
        <v>46054</v>
      </c>
      <c r="B1609" s="104" t="inlineStr">
        <is>
          <t>2025/26</t>
        </is>
      </c>
      <c r="C1609" s="104" t="inlineStr">
        <is>
          <t>HC-048</t>
        </is>
      </c>
      <c r="D1609" s="104" t="inlineStr">
        <is>
          <t>Sud-Ouest</t>
        </is>
      </c>
      <c r="E1609" s="156" t="n">
        <v>130232</v>
      </c>
    </row>
    <row r="1610">
      <c r="A1610" s="176" t="n">
        <v>46054</v>
      </c>
      <c r="B1610" s="104" t="inlineStr">
        <is>
          <t>2025/26</t>
        </is>
      </c>
      <c r="C1610" s="104" t="inlineStr">
        <is>
          <t>HC-049</t>
        </is>
      </c>
      <c r="D1610" s="104" t="inlineStr">
        <is>
          <t>Île-de-France</t>
        </is>
      </c>
      <c r="E1610" s="156" t="n">
        <v>100367</v>
      </c>
    </row>
    <row r="1611">
      <c r="A1611" s="176" t="n">
        <v>46054</v>
      </c>
      <c r="B1611" s="104" t="inlineStr">
        <is>
          <t>2025/26</t>
        </is>
      </c>
      <c r="C1611" s="104" t="inlineStr">
        <is>
          <t>HC-050</t>
        </is>
      </c>
      <c r="D1611" s="104" t="inlineStr">
        <is>
          <t>Nord-Ouest</t>
        </is>
      </c>
      <c r="E1611" s="156" t="n">
        <v>115824</v>
      </c>
    </row>
    <row r="1612">
      <c r="A1612" s="176" t="n">
        <v>46054</v>
      </c>
      <c r="B1612" s="104" t="inlineStr">
        <is>
          <t>2025/26</t>
        </is>
      </c>
      <c r="C1612" s="104" t="inlineStr">
        <is>
          <t>HC-051</t>
        </is>
      </c>
      <c r="D1612" s="104" t="inlineStr">
        <is>
          <t>Sud-Est</t>
        </is>
      </c>
      <c r="E1612" s="156" t="n">
        <v>77383</v>
      </c>
    </row>
    <row r="1613">
      <c r="A1613" s="176" t="n">
        <v>46054</v>
      </c>
      <c r="B1613" s="104" t="inlineStr">
        <is>
          <t>2025/26</t>
        </is>
      </c>
      <c r="C1613" s="104" t="inlineStr">
        <is>
          <t>HC-052</t>
        </is>
      </c>
      <c r="D1613" s="104" t="inlineStr">
        <is>
          <t>Sud-Ouest</t>
        </is>
      </c>
      <c r="E1613" s="156" t="n">
        <v>100586</v>
      </c>
    </row>
    <row r="1614">
      <c r="A1614" s="176" t="n">
        <v>46054</v>
      </c>
      <c r="B1614" s="104" t="inlineStr">
        <is>
          <t>2025/26</t>
        </is>
      </c>
      <c r="C1614" s="104" t="inlineStr">
        <is>
          <t>HC-053</t>
        </is>
      </c>
      <c r="D1614" s="104" t="inlineStr">
        <is>
          <t>Île-de-France</t>
        </is>
      </c>
      <c r="E1614" s="156" t="n">
        <v>112338</v>
      </c>
    </row>
    <row r="1615">
      <c r="A1615" s="176" t="n">
        <v>46054</v>
      </c>
      <c r="B1615" s="104" t="inlineStr">
        <is>
          <t>2025/26</t>
        </is>
      </c>
      <c r="C1615" s="104" t="inlineStr">
        <is>
          <t>HC-054</t>
        </is>
      </c>
      <c r="D1615" s="104" t="inlineStr">
        <is>
          <t>Nord-Ouest</t>
        </is>
      </c>
      <c r="E1615" s="156" t="n">
        <v>102709</v>
      </c>
    </row>
    <row r="1616">
      <c r="A1616" s="176" t="n">
        <v>46054</v>
      </c>
      <c r="B1616" s="104" t="inlineStr">
        <is>
          <t>2025/26</t>
        </is>
      </c>
      <c r="C1616" s="104" t="inlineStr">
        <is>
          <t>HC-055</t>
        </is>
      </c>
      <c r="D1616" s="104" t="inlineStr">
        <is>
          <t>Sud-Est</t>
        </is>
      </c>
      <c r="E1616" s="156" t="n">
        <v>169020</v>
      </c>
    </row>
    <row r="1617">
      <c r="A1617" s="176" t="n">
        <v>46054</v>
      </c>
      <c r="B1617" s="104" t="inlineStr">
        <is>
          <t>2025/26</t>
        </is>
      </c>
      <c r="C1617" s="104" t="inlineStr">
        <is>
          <t>HC-056</t>
        </is>
      </c>
      <c r="D1617" s="104" t="inlineStr">
        <is>
          <t>Sud-Ouest</t>
        </is>
      </c>
      <c r="E1617" s="156" t="n">
        <v>121442</v>
      </c>
    </row>
    <row r="1618">
      <c r="A1618" s="176" t="n">
        <v>46054</v>
      </c>
      <c r="B1618" s="104" t="inlineStr">
        <is>
          <t>2025/26</t>
        </is>
      </c>
      <c r="C1618" s="104" t="inlineStr">
        <is>
          <t>HC-057</t>
        </is>
      </c>
      <c r="D1618" s="104" t="inlineStr">
        <is>
          <t>Île-de-France</t>
        </is>
      </c>
      <c r="E1618" s="156" t="n">
        <v>136891</v>
      </c>
    </row>
    <row r="1619">
      <c r="A1619" s="176" t="n">
        <v>46054</v>
      </c>
      <c r="B1619" s="104" t="inlineStr">
        <is>
          <t>2025/26</t>
        </is>
      </c>
      <c r="C1619" s="104" t="inlineStr">
        <is>
          <t>HC-058</t>
        </is>
      </c>
      <c r="D1619" s="104" t="inlineStr">
        <is>
          <t>Nord-Ouest</t>
        </is>
      </c>
      <c r="E1619" s="156" t="n">
        <v>72424</v>
      </c>
    </row>
    <row r="1620">
      <c r="A1620" s="176" t="n">
        <v>46054</v>
      </c>
      <c r="B1620" s="104" t="inlineStr">
        <is>
          <t>2025/26</t>
        </is>
      </c>
      <c r="C1620" s="104" t="inlineStr">
        <is>
          <t>HC-059</t>
        </is>
      </c>
      <c r="D1620" s="104" t="inlineStr">
        <is>
          <t>Sud-Est</t>
        </is>
      </c>
      <c r="E1620" s="156" t="n">
        <v>129880</v>
      </c>
    </row>
    <row r="1621">
      <c r="A1621" s="176" t="n">
        <v>46054</v>
      </c>
      <c r="B1621" s="104" t="inlineStr">
        <is>
          <t>2025/26</t>
        </is>
      </c>
      <c r="C1621" s="104" t="inlineStr">
        <is>
          <t>HC-060</t>
        </is>
      </c>
      <c r="D1621" s="104" t="inlineStr">
        <is>
          <t>Sud-Ouest</t>
        </is>
      </c>
      <c r="E1621" s="156" t="n">
        <v>93489</v>
      </c>
    </row>
    <row r="1622">
      <c r="A1622" s="176" t="n">
        <v>46054</v>
      </c>
      <c r="B1622" s="104" t="inlineStr">
        <is>
          <t>2025/26</t>
        </is>
      </c>
      <c r="C1622" s="104" t="inlineStr">
        <is>
          <t>HC-061</t>
        </is>
      </c>
      <c r="D1622" s="104" t="inlineStr">
        <is>
          <t>Île-de-France</t>
        </is>
      </c>
      <c r="E1622" s="156" t="n">
        <v>102525</v>
      </c>
    </row>
    <row r="1623">
      <c r="A1623" s="176" t="n">
        <v>46054</v>
      </c>
      <c r="B1623" s="104" t="inlineStr">
        <is>
          <t>2025/26</t>
        </is>
      </c>
      <c r="C1623" s="104" t="inlineStr">
        <is>
          <t>HC-062</t>
        </is>
      </c>
      <c r="D1623" s="104" t="inlineStr">
        <is>
          <t>Nord-Ouest</t>
        </is>
      </c>
      <c r="E1623" s="156" t="n">
        <v>79480</v>
      </c>
    </row>
    <row r="1624">
      <c r="A1624" s="176" t="n">
        <v>46054</v>
      </c>
      <c r="B1624" s="104" t="inlineStr">
        <is>
          <t>2025/26</t>
        </is>
      </c>
      <c r="C1624" s="104" t="inlineStr">
        <is>
          <t>HC-063</t>
        </is>
      </c>
      <c r="D1624" s="104" t="inlineStr">
        <is>
          <t>Sud-Est</t>
        </is>
      </c>
      <c r="E1624" s="156" t="n">
        <v>79744</v>
      </c>
    </row>
    <row r="1625">
      <c r="A1625" s="176" t="n">
        <v>46054</v>
      </c>
      <c r="B1625" s="104" t="inlineStr">
        <is>
          <t>2025/26</t>
        </is>
      </c>
      <c r="C1625" s="104" t="inlineStr">
        <is>
          <t>HC-064</t>
        </is>
      </c>
      <c r="D1625" s="104" t="inlineStr">
        <is>
          <t>Sud-Ouest</t>
        </is>
      </c>
      <c r="E1625" s="156" t="n">
        <v>71131</v>
      </c>
    </row>
    <row r="1626">
      <c r="A1626" s="176" t="n">
        <v>46054</v>
      </c>
      <c r="B1626" s="104" t="inlineStr">
        <is>
          <t>2025/26</t>
        </is>
      </c>
      <c r="C1626" s="104" t="inlineStr">
        <is>
          <t>HC-065</t>
        </is>
      </c>
      <c r="D1626" s="104" t="inlineStr">
        <is>
          <t>Île-de-France</t>
        </is>
      </c>
      <c r="E1626" s="156" t="n">
        <v>145460</v>
      </c>
    </row>
    <row r="1627">
      <c r="A1627" s="176" t="n">
        <v>46054</v>
      </c>
      <c r="B1627" s="104" t="inlineStr">
        <is>
          <t>2025/26</t>
        </is>
      </c>
      <c r="C1627" s="104" t="inlineStr">
        <is>
          <t>HC-066</t>
        </is>
      </c>
      <c r="D1627" s="104" t="inlineStr">
        <is>
          <t>Nord-Ouest</t>
        </is>
      </c>
      <c r="E1627" s="156" t="n">
        <v>112722</v>
      </c>
    </row>
    <row r="1628">
      <c r="A1628" s="176" t="n">
        <v>46054</v>
      </c>
      <c r="B1628" s="104" t="inlineStr">
        <is>
          <t>2025/26</t>
        </is>
      </c>
      <c r="C1628" s="104" t="inlineStr">
        <is>
          <t>HC-067</t>
        </is>
      </c>
      <c r="D1628" s="104" t="inlineStr">
        <is>
          <t>Sud-Est</t>
        </is>
      </c>
      <c r="E1628" s="156" t="n">
        <v>98331</v>
      </c>
    </row>
    <row r="1629">
      <c r="A1629" s="176" t="n">
        <v>46054</v>
      </c>
      <c r="B1629" s="104" t="inlineStr">
        <is>
          <t>2025/26</t>
        </is>
      </c>
      <c r="C1629" s="104" t="inlineStr">
        <is>
          <t>HC-068</t>
        </is>
      </c>
      <c r="D1629" s="104" t="inlineStr">
        <is>
          <t>Sud-Ouest</t>
        </is>
      </c>
      <c r="E1629" s="156" t="n">
        <v>73849</v>
      </c>
    </row>
    <row r="1630">
      <c r="A1630" s="176" t="n">
        <v>46054</v>
      </c>
      <c r="B1630" s="104" t="inlineStr">
        <is>
          <t>2025/26</t>
        </is>
      </c>
      <c r="C1630" s="104" t="inlineStr">
        <is>
          <t>HC-069</t>
        </is>
      </c>
      <c r="D1630" s="104" t="inlineStr">
        <is>
          <t>Île-de-France</t>
        </is>
      </c>
      <c r="E1630" s="156" t="n">
        <v>96713</v>
      </c>
    </row>
    <row r="1631">
      <c r="A1631" s="176" t="n">
        <v>46054</v>
      </c>
      <c r="B1631" s="104" t="inlineStr">
        <is>
          <t>2025/26</t>
        </is>
      </c>
      <c r="C1631" s="104" t="inlineStr">
        <is>
          <t>HC-070</t>
        </is>
      </c>
      <c r="D1631" s="104" t="inlineStr">
        <is>
          <t>Nord-Ouest</t>
        </is>
      </c>
      <c r="E1631" s="156" t="n">
        <v>66290</v>
      </c>
    </row>
    <row r="1632">
      <c r="A1632" s="176" t="n">
        <v>46054</v>
      </c>
      <c r="B1632" s="104" t="inlineStr">
        <is>
          <t>2025/26</t>
        </is>
      </c>
      <c r="C1632" s="104" t="inlineStr">
        <is>
          <t>HC-071</t>
        </is>
      </c>
      <c r="D1632" s="104" t="inlineStr">
        <is>
          <t>Sud-Est</t>
        </is>
      </c>
      <c r="E1632" s="156" t="n">
        <v>81174</v>
      </c>
    </row>
    <row r="1633">
      <c r="A1633" s="176" t="n">
        <v>46054</v>
      </c>
      <c r="B1633" s="104" t="inlineStr">
        <is>
          <t>2025/26</t>
        </is>
      </c>
      <c r="C1633" s="104" t="inlineStr">
        <is>
          <t>HC-072</t>
        </is>
      </c>
      <c r="D1633" s="104" t="inlineStr">
        <is>
          <t>Sud-Ouest</t>
        </is>
      </c>
      <c r="E1633" s="156" t="n">
        <v>68371</v>
      </c>
    </row>
    <row r="1634">
      <c r="A1634" s="176" t="n">
        <v>46054</v>
      </c>
      <c r="B1634" s="104" t="inlineStr">
        <is>
          <t>2025/26</t>
        </is>
      </c>
      <c r="C1634" s="104" t="inlineStr">
        <is>
          <t>HC-073</t>
        </is>
      </c>
      <c r="D1634" s="104" t="inlineStr">
        <is>
          <t>Île-de-France</t>
        </is>
      </c>
      <c r="E1634" s="156" t="n">
        <v>155759</v>
      </c>
    </row>
    <row r="1635">
      <c r="A1635" s="176" t="n">
        <v>46054</v>
      </c>
      <c r="B1635" s="104" t="inlineStr">
        <is>
          <t>2025/26</t>
        </is>
      </c>
      <c r="C1635" s="104" t="inlineStr">
        <is>
          <t>HC-074</t>
        </is>
      </c>
      <c r="D1635" s="104" t="inlineStr">
        <is>
          <t>Nord-Ouest</t>
        </is>
      </c>
      <c r="E1635" s="156" t="n">
        <v>90585</v>
      </c>
    </row>
    <row r="1636">
      <c r="A1636" s="176" t="n">
        <v>46054</v>
      </c>
      <c r="B1636" s="104" t="inlineStr">
        <is>
          <t>2025/26</t>
        </is>
      </c>
      <c r="C1636" s="104" t="inlineStr">
        <is>
          <t>HC-075</t>
        </is>
      </c>
      <c r="D1636" s="104" t="inlineStr">
        <is>
          <t>Sud-Est</t>
        </is>
      </c>
      <c r="E1636" s="156" t="n">
        <v>134130</v>
      </c>
    </row>
    <row r="1637">
      <c r="A1637" s="176" t="n">
        <v>46054</v>
      </c>
      <c r="B1637" s="104" t="inlineStr">
        <is>
          <t>2025/26</t>
        </is>
      </c>
      <c r="C1637" s="104" t="inlineStr">
        <is>
          <t>HC-076</t>
        </is>
      </c>
      <c r="D1637" s="104" t="inlineStr">
        <is>
          <t>Sud-Ouest</t>
        </is>
      </c>
      <c r="E1637" s="156" t="n">
        <v>101135</v>
      </c>
    </row>
    <row r="1638">
      <c r="A1638" s="176" t="n">
        <v>46054</v>
      </c>
      <c r="B1638" s="104" t="inlineStr">
        <is>
          <t>2025/26</t>
        </is>
      </c>
      <c r="C1638" s="104" t="inlineStr">
        <is>
          <t>HC-077</t>
        </is>
      </c>
      <c r="D1638" s="104" t="inlineStr">
        <is>
          <t>Île-de-France</t>
        </is>
      </c>
      <c r="E1638" s="156" t="n">
        <v>106320</v>
      </c>
    </row>
    <row r="1639">
      <c r="A1639" s="176" t="n">
        <v>46054</v>
      </c>
      <c r="B1639" s="104" t="inlineStr">
        <is>
          <t>2025/26</t>
        </is>
      </c>
      <c r="C1639" s="104" t="inlineStr">
        <is>
          <t>HC-078</t>
        </is>
      </c>
      <c r="D1639" s="104" t="inlineStr">
        <is>
          <t>Nord-Ouest</t>
        </is>
      </c>
      <c r="E1639" s="156" t="n">
        <v>107319</v>
      </c>
    </row>
    <row r="1640">
      <c r="A1640" s="176" t="n">
        <v>46054</v>
      </c>
      <c r="B1640" s="104" t="inlineStr">
        <is>
          <t>2025/26</t>
        </is>
      </c>
      <c r="C1640" s="104" t="inlineStr">
        <is>
          <t>HC-079</t>
        </is>
      </c>
      <c r="D1640" s="104" t="inlineStr">
        <is>
          <t>Sud-Est</t>
        </is>
      </c>
      <c r="E1640" s="156" t="n">
        <v>107311</v>
      </c>
    </row>
    <row r="1641">
      <c r="A1641" s="176" t="n">
        <v>46054</v>
      </c>
      <c r="B1641" s="104" t="inlineStr">
        <is>
          <t>2025/26</t>
        </is>
      </c>
      <c r="C1641" s="104" t="inlineStr">
        <is>
          <t>HC-080</t>
        </is>
      </c>
      <c r="D1641" s="104" t="inlineStr">
        <is>
          <t>Sud-Ouest</t>
        </is>
      </c>
      <c r="E1641" s="156" t="n">
        <v>76284</v>
      </c>
    </row>
    <row r="1642">
      <c r="A1642" s="176" t="n">
        <v>46054</v>
      </c>
      <c r="B1642" s="104" t="inlineStr">
        <is>
          <t>2025/26</t>
        </is>
      </c>
      <c r="C1642" s="104" t="inlineStr">
        <is>
          <t>HC-081</t>
        </is>
      </c>
      <c r="D1642" s="104" t="inlineStr">
        <is>
          <t>Île-de-France</t>
        </is>
      </c>
      <c r="E1642" s="156" t="n">
        <v>106310</v>
      </c>
    </row>
    <row r="1643">
      <c r="A1643" s="176" t="n">
        <v>46054</v>
      </c>
      <c r="B1643" s="104" t="inlineStr">
        <is>
          <t>2025/26</t>
        </is>
      </c>
      <c r="C1643" s="104" t="inlineStr">
        <is>
          <t>HC-082</t>
        </is>
      </c>
      <c r="D1643" s="104" t="inlineStr">
        <is>
          <t>Nord-Ouest</t>
        </is>
      </c>
      <c r="E1643" s="156" t="n">
        <v>83374</v>
      </c>
    </row>
    <row r="1644">
      <c r="A1644" s="176" t="n">
        <v>46054</v>
      </c>
      <c r="B1644" s="104" t="inlineStr">
        <is>
          <t>2025/26</t>
        </is>
      </c>
      <c r="C1644" s="104" t="inlineStr">
        <is>
          <t>HC-083</t>
        </is>
      </c>
      <c r="D1644" s="104" t="inlineStr">
        <is>
          <t>Sud-Est</t>
        </is>
      </c>
      <c r="E1644" s="156" t="n">
        <v>75541</v>
      </c>
    </row>
    <row r="1645">
      <c r="A1645" s="176" t="n">
        <v>46054</v>
      </c>
      <c r="B1645" s="104" t="inlineStr">
        <is>
          <t>2025/26</t>
        </is>
      </c>
      <c r="C1645" s="104" t="inlineStr">
        <is>
          <t>HC-084</t>
        </is>
      </c>
      <c r="D1645" s="104" t="inlineStr">
        <is>
          <t>Sud-Ouest</t>
        </is>
      </c>
      <c r="E1645" s="156" t="n">
        <v>97160</v>
      </c>
    </row>
    <row r="1646">
      <c r="A1646" s="176" t="n">
        <v>46054</v>
      </c>
      <c r="B1646" s="104" t="inlineStr">
        <is>
          <t>2025/26</t>
        </is>
      </c>
      <c r="C1646" s="104" t="inlineStr">
        <is>
          <t>HC-085</t>
        </is>
      </c>
      <c r="D1646" s="104" t="inlineStr">
        <is>
          <t>Île-de-France</t>
        </is>
      </c>
      <c r="E1646" s="156" t="n">
        <v>118755</v>
      </c>
    </row>
    <row r="1647">
      <c r="A1647" s="176" t="n">
        <v>46054</v>
      </c>
      <c r="B1647" s="104" t="inlineStr">
        <is>
          <t>2025/26</t>
        </is>
      </c>
      <c r="C1647" s="104" t="inlineStr">
        <is>
          <t>HC-086</t>
        </is>
      </c>
      <c r="D1647" s="104" t="inlineStr">
        <is>
          <t>Nord-Ouest</t>
        </is>
      </c>
      <c r="E1647" s="156" t="n">
        <v>88493</v>
      </c>
    </row>
    <row r="1648">
      <c r="A1648" s="176" t="n">
        <v>46054</v>
      </c>
      <c r="B1648" s="104" t="inlineStr">
        <is>
          <t>2025/26</t>
        </is>
      </c>
      <c r="C1648" s="104" t="inlineStr">
        <is>
          <t>HC-087</t>
        </is>
      </c>
      <c r="D1648" s="104" t="inlineStr">
        <is>
          <t>Sud-Est</t>
        </is>
      </c>
      <c r="E1648" s="156" t="n">
        <v>78931</v>
      </c>
    </row>
    <row r="1649">
      <c r="A1649" s="176" t="n">
        <v>46054</v>
      </c>
      <c r="B1649" s="104" t="inlineStr">
        <is>
          <t>2025/26</t>
        </is>
      </c>
      <c r="C1649" s="104" t="inlineStr">
        <is>
          <t>HC-088</t>
        </is>
      </c>
      <c r="D1649" s="104" t="inlineStr">
        <is>
          <t>Sud-Ouest</t>
        </is>
      </c>
      <c r="E1649" s="156" t="n">
        <v>104027</v>
      </c>
    </row>
    <row r="1650">
      <c r="A1650" s="176" t="n">
        <v>46054</v>
      </c>
      <c r="B1650" s="104" t="inlineStr">
        <is>
          <t>2025/26</t>
        </is>
      </c>
      <c r="C1650" s="104" t="inlineStr">
        <is>
          <t>HC-089</t>
        </is>
      </c>
      <c r="D1650" s="104" t="inlineStr">
        <is>
          <t>Île-de-France</t>
        </is>
      </c>
      <c r="E1650" s="156" t="n">
        <v>102268</v>
      </c>
    </row>
    <row r="1651">
      <c r="A1651" s="176" t="n">
        <v>46054</v>
      </c>
      <c r="B1651" s="104" t="inlineStr">
        <is>
          <t>2025/26</t>
        </is>
      </c>
      <c r="C1651" s="104" t="inlineStr">
        <is>
          <t>HC-090</t>
        </is>
      </c>
      <c r="D1651" s="104" t="inlineStr">
        <is>
          <t>Nord-Ouest</t>
        </is>
      </c>
      <c r="E1651" s="156" t="n">
        <v>100508</v>
      </c>
    </row>
    <row r="1652">
      <c r="A1652" s="176" t="n">
        <v>46054</v>
      </c>
      <c r="B1652" s="104" t="inlineStr">
        <is>
          <t>2025/26</t>
        </is>
      </c>
      <c r="C1652" s="104" t="inlineStr">
        <is>
          <t>HC-091</t>
        </is>
      </c>
      <c r="D1652" s="104" t="inlineStr">
        <is>
          <t>Sud-Est</t>
        </is>
      </c>
      <c r="E1652" s="156" t="n">
        <v>85101</v>
      </c>
    </row>
    <row r="1653">
      <c r="A1653" s="176" t="n">
        <v>46054</v>
      </c>
      <c r="B1653" s="104" t="inlineStr">
        <is>
          <t>2025/26</t>
        </is>
      </c>
      <c r="C1653" s="104" t="inlineStr">
        <is>
          <t>HC-092</t>
        </is>
      </c>
      <c r="D1653" s="104" t="inlineStr">
        <is>
          <t>Sud-Ouest</t>
        </is>
      </c>
      <c r="E1653" s="156" t="n">
        <v>90332</v>
      </c>
    </row>
    <row r="1654">
      <c r="A1654" s="176" t="n">
        <v>46054</v>
      </c>
      <c r="B1654" s="104" t="inlineStr">
        <is>
          <t>2025/26</t>
        </is>
      </c>
      <c r="C1654" s="104" t="inlineStr">
        <is>
          <t>HC-093</t>
        </is>
      </c>
      <c r="D1654" s="104" t="inlineStr">
        <is>
          <t>Île-de-France</t>
        </is>
      </c>
      <c r="E1654" s="156" t="n">
        <v>163372</v>
      </c>
    </row>
    <row r="1655">
      <c r="A1655" s="176" t="n">
        <v>46054</v>
      </c>
      <c r="B1655" s="104" t="inlineStr">
        <is>
          <t>2025/26</t>
        </is>
      </c>
      <c r="C1655" s="104" t="inlineStr">
        <is>
          <t>HC-094</t>
        </is>
      </c>
      <c r="D1655" s="104" t="inlineStr">
        <is>
          <t>Nord-Ouest</t>
        </is>
      </c>
      <c r="E1655" s="156" t="n">
        <v>82955</v>
      </c>
    </row>
    <row r="1656">
      <c r="A1656" s="176" t="n">
        <v>46054</v>
      </c>
      <c r="B1656" s="104" t="inlineStr">
        <is>
          <t>2025/26</t>
        </is>
      </c>
      <c r="C1656" s="104" t="inlineStr">
        <is>
          <t>HC-095</t>
        </is>
      </c>
      <c r="D1656" s="104" t="inlineStr">
        <is>
          <t>Sud-Est</t>
        </is>
      </c>
      <c r="E1656" s="156" t="n">
        <v>147144</v>
      </c>
    </row>
    <row r="1657">
      <c r="A1657" s="176" t="n">
        <v>46054</v>
      </c>
      <c r="B1657" s="104" t="inlineStr">
        <is>
          <t>2025/26</t>
        </is>
      </c>
      <c r="C1657" s="104" t="inlineStr">
        <is>
          <t>HC-096</t>
        </is>
      </c>
      <c r="D1657" s="104" t="inlineStr">
        <is>
          <t>Sud-Ouest</t>
        </is>
      </c>
      <c r="E1657" s="156" t="n">
        <v>84225</v>
      </c>
    </row>
    <row r="1658">
      <c r="A1658" s="176" t="n">
        <v>46054</v>
      </c>
      <c r="B1658" s="104" t="inlineStr">
        <is>
          <t>2025/26</t>
        </is>
      </c>
      <c r="C1658" s="104" t="inlineStr">
        <is>
          <t>HC-097</t>
        </is>
      </c>
      <c r="D1658" s="104" t="inlineStr">
        <is>
          <t>Île-de-France</t>
        </is>
      </c>
      <c r="E1658" s="156" t="n">
        <v>61367</v>
      </c>
    </row>
    <row r="1659">
      <c r="A1659" s="176" t="n">
        <v>46054</v>
      </c>
      <c r="B1659" s="104" t="inlineStr">
        <is>
          <t>2025/26</t>
        </is>
      </c>
      <c r="C1659" s="104" t="inlineStr">
        <is>
          <t>HC-098</t>
        </is>
      </c>
      <c r="D1659" s="104" t="inlineStr">
        <is>
          <t>Nord-Ouest</t>
        </is>
      </c>
      <c r="E1659" s="156" t="n">
        <v>92661</v>
      </c>
    </row>
    <row r="1660">
      <c r="A1660" s="176" t="n">
        <v>46054</v>
      </c>
      <c r="B1660" s="104" t="inlineStr">
        <is>
          <t>2025/26</t>
        </is>
      </c>
      <c r="C1660" s="104" t="inlineStr">
        <is>
          <t>HC-099</t>
        </is>
      </c>
      <c r="D1660" s="104" t="inlineStr">
        <is>
          <t>Sud-Est</t>
        </is>
      </c>
      <c r="E1660" s="156" t="n">
        <v>121225</v>
      </c>
    </row>
    <row r="1661">
      <c r="A1661" s="176" t="n">
        <v>46054</v>
      </c>
      <c r="B1661" s="104" t="inlineStr">
        <is>
          <t>2025/26</t>
        </is>
      </c>
      <c r="C1661" s="104" t="inlineStr">
        <is>
          <t>HC-100</t>
        </is>
      </c>
      <c r="D1661" s="104" t="inlineStr">
        <is>
          <t>Sud-Ouest</t>
        </is>
      </c>
      <c r="E1661" s="156" t="n">
        <v>71970</v>
      </c>
    </row>
    <row r="1662">
      <c r="A1662" s="176" t="n">
        <v>46054</v>
      </c>
      <c r="B1662" s="104" t="inlineStr">
        <is>
          <t>2025/26</t>
        </is>
      </c>
      <c r="C1662" s="104" t="inlineStr">
        <is>
          <t>HC-101</t>
        </is>
      </c>
      <c r="D1662" s="104" t="inlineStr">
        <is>
          <t>Île-de-France</t>
        </is>
      </c>
      <c r="E1662" s="156" t="n">
        <v>115734</v>
      </c>
    </row>
    <row r="1663">
      <c r="A1663" s="176" t="n">
        <v>46054</v>
      </c>
      <c r="B1663" s="104" t="inlineStr">
        <is>
          <t>2025/26</t>
        </is>
      </c>
      <c r="C1663" s="104" t="inlineStr">
        <is>
          <t>HC-102</t>
        </is>
      </c>
      <c r="D1663" s="104" t="inlineStr">
        <is>
          <t>Nord-Ouest</t>
        </is>
      </c>
      <c r="E1663" s="156" t="n">
        <v>117300</v>
      </c>
    </row>
    <row r="1664">
      <c r="A1664" s="176" t="n">
        <v>46054</v>
      </c>
      <c r="B1664" s="104" t="inlineStr">
        <is>
          <t>2025/26</t>
        </is>
      </c>
      <c r="C1664" s="104" t="inlineStr">
        <is>
          <t>HC-103</t>
        </is>
      </c>
      <c r="D1664" s="104" t="inlineStr">
        <is>
          <t>Sud-Est</t>
        </is>
      </c>
      <c r="E1664" s="156" t="n">
        <v>101790</v>
      </c>
    </row>
    <row r="1665">
      <c r="A1665" s="176" t="n">
        <v>46054</v>
      </c>
      <c r="B1665" s="104" t="inlineStr">
        <is>
          <t>2025/26</t>
        </is>
      </c>
      <c r="C1665" s="104" t="inlineStr">
        <is>
          <t>HC-104</t>
        </is>
      </c>
      <c r="D1665" s="104" t="inlineStr">
        <is>
          <t>Sud-Ouest</t>
        </is>
      </c>
      <c r="E1665" s="156" t="n">
        <v>83358</v>
      </c>
    </row>
    <row r="1666">
      <c r="A1666" s="176" t="n">
        <v>46054</v>
      </c>
      <c r="B1666" s="104" t="inlineStr">
        <is>
          <t>2025/26</t>
        </is>
      </c>
      <c r="C1666" s="104" t="inlineStr">
        <is>
          <t>HC-105</t>
        </is>
      </c>
      <c r="D1666" s="104" t="inlineStr">
        <is>
          <t>Île-de-France</t>
        </is>
      </c>
      <c r="E1666" s="156" t="n">
        <v>136284</v>
      </c>
    </row>
    <row r="1667">
      <c r="A1667" s="176" t="n">
        <v>46054</v>
      </c>
      <c r="B1667" s="104" t="inlineStr">
        <is>
          <t>2025/26</t>
        </is>
      </c>
      <c r="C1667" s="104" t="inlineStr">
        <is>
          <t>HC-106</t>
        </is>
      </c>
      <c r="D1667" s="104" t="inlineStr">
        <is>
          <t>Nord-Ouest</t>
        </is>
      </c>
      <c r="E1667" s="156" t="n">
        <v>105535</v>
      </c>
    </row>
    <row r="1668">
      <c r="A1668" s="176" t="n">
        <v>46054</v>
      </c>
      <c r="B1668" s="104" t="inlineStr">
        <is>
          <t>2025/26</t>
        </is>
      </c>
      <c r="C1668" s="104" t="inlineStr">
        <is>
          <t>HC-107</t>
        </is>
      </c>
      <c r="D1668" s="104" t="inlineStr">
        <is>
          <t>Sud-Est</t>
        </is>
      </c>
      <c r="E1668" s="156" t="n">
        <v>121124</v>
      </c>
    </row>
    <row r="1669">
      <c r="A1669" s="176" t="n">
        <v>46054</v>
      </c>
      <c r="B1669" s="104" t="inlineStr">
        <is>
          <t>2025/26</t>
        </is>
      </c>
      <c r="C1669" s="104" t="inlineStr">
        <is>
          <t>HC-108</t>
        </is>
      </c>
      <c r="D1669" s="104" t="inlineStr">
        <is>
          <t>Sud-Ouest</t>
        </is>
      </c>
      <c r="E1669" s="156" t="n">
        <v>100082</v>
      </c>
    </row>
    <row r="1670">
      <c r="A1670" s="176" t="n">
        <v>46054</v>
      </c>
      <c r="B1670" s="104" t="inlineStr">
        <is>
          <t>2025/26</t>
        </is>
      </c>
      <c r="C1670" s="104" t="inlineStr">
        <is>
          <t>HC-109</t>
        </is>
      </c>
      <c r="D1670" s="104" t="inlineStr">
        <is>
          <t>Île-de-France</t>
        </is>
      </c>
      <c r="E1670" s="156" t="n">
        <v>109435</v>
      </c>
    </row>
    <row r="1671">
      <c r="A1671" s="176" t="n">
        <v>46054</v>
      </c>
      <c r="B1671" s="104" t="inlineStr">
        <is>
          <t>2025/26</t>
        </is>
      </c>
      <c r="C1671" s="104" t="inlineStr">
        <is>
          <t>HC-110</t>
        </is>
      </c>
      <c r="D1671" s="104" t="inlineStr">
        <is>
          <t>Nord-Ouest</t>
        </is>
      </c>
      <c r="E1671" s="156" t="n">
        <v>60879</v>
      </c>
    </row>
    <row r="1672">
      <c r="A1672" s="176" t="n">
        <v>46054</v>
      </c>
      <c r="B1672" s="104" t="inlineStr">
        <is>
          <t>2025/26</t>
        </is>
      </c>
      <c r="C1672" s="104" t="inlineStr">
        <is>
          <t>HC-111</t>
        </is>
      </c>
      <c r="D1672" s="104" t="inlineStr">
        <is>
          <t>Sud-Est</t>
        </is>
      </c>
      <c r="E1672" s="156" t="n">
        <v>114491</v>
      </c>
    </row>
    <row r="1673">
      <c r="A1673" s="176" t="n">
        <v>46054</v>
      </c>
      <c r="B1673" s="104" t="inlineStr">
        <is>
          <t>2025/26</t>
        </is>
      </c>
      <c r="C1673" s="104" t="inlineStr">
        <is>
          <t>HC-112</t>
        </is>
      </c>
      <c r="D1673" s="104" t="inlineStr">
        <is>
          <t>Sud-Ouest</t>
        </is>
      </c>
      <c r="E1673" s="156" t="n">
        <v>55069</v>
      </c>
    </row>
    <row r="1674">
      <c r="A1674" s="176" t="n">
        <v>46054</v>
      </c>
      <c r="B1674" s="104" t="inlineStr">
        <is>
          <t>2025/26</t>
        </is>
      </c>
      <c r="C1674" s="104" t="inlineStr">
        <is>
          <t>HC-113</t>
        </is>
      </c>
      <c r="D1674" s="104" t="inlineStr">
        <is>
          <t>Île-de-France</t>
        </is>
      </c>
      <c r="E1674" s="156" t="n">
        <v>112165</v>
      </c>
    </row>
    <row r="1675">
      <c r="A1675" s="176" t="n">
        <v>46054</v>
      </c>
      <c r="B1675" s="104" t="inlineStr">
        <is>
          <t>2025/26</t>
        </is>
      </c>
      <c r="C1675" s="104" t="inlineStr">
        <is>
          <t>HC-114</t>
        </is>
      </c>
      <c r="D1675" s="104" t="inlineStr">
        <is>
          <t>Nord-Ouest</t>
        </is>
      </c>
      <c r="E1675" s="156" t="n">
        <v>72858</v>
      </c>
    </row>
    <row r="1676">
      <c r="A1676" s="176" t="n">
        <v>46054</v>
      </c>
      <c r="B1676" s="104" t="inlineStr">
        <is>
          <t>2025/26</t>
        </is>
      </c>
      <c r="C1676" s="104" t="inlineStr">
        <is>
          <t>HC-115</t>
        </is>
      </c>
      <c r="D1676" s="104" t="inlineStr">
        <is>
          <t>Sud-Est</t>
        </is>
      </c>
      <c r="E1676" s="156" t="n">
        <v>109481</v>
      </c>
    </row>
    <row r="1677">
      <c r="A1677" s="176" t="n">
        <v>46054</v>
      </c>
      <c r="B1677" s="104" t="inlineStr">
        <is>
          <t>2025/26</t>
        </is>
      </c>
      <c r="C1677" s="104" t="inlineStr">
        <is>
          <t>HC-116</t>
        </is>
      </c>
      <c r="D1677" s="104" t="inlineStr">
        <is>
          <t>Sud-Ouest</t>
        </is>
      </c>
      <c r="E1677" s="156" t="n">
        <v>89436</v>
      </c>
    </row>
    <row r="1678">
      <c r="A1678" s="176" t="n">
        <v>46054</v>
      </c>
      <c r="B1678" s="104" t="inlineStr">
        <is>
          <t>2025/26</t>
        </is>
      </c>
      <c r="C1678" s="104" t="inlineStr">
        <is>
          <t>HC-117</t>
        </is>
      </c>
      <c r="D1678" s="104" t="inlineStr">
        <is>
          <t>Île-de-France</t>
        </is>
      </c>
      <c r="E1678" s="156" t="n">
        <v>87684</v>
      </c>
    </row>
    <row r="1679">
      <c r="A1679" s="176" t="n">
        <v>46054</v>
      </c>
      <c r="B1679" s="104" t="inlineStr">
        <is>
          <t>2025/26</t>
        </is>
      </c>
      <c r="C1679" s="104" t="inlineStr">
        <is>
          <t>HC-118</t>
        </is>
      </c>
      <c r="D1679" s="104" t="inlineStr">
        <is>
          <t>Nord-Ouest</t>
        </is>
      </c>
      <c r="E1679" s="156" t="n">
        <v>117922</v>
      </c>
    </row>
    <row r="1680">
      <c r="A1680" s="176" t="n">
        <v>46054</v>
      </c>
      <c r="B1680" s="104" t="inlineStr">
        <is>
          <t>2025/26</t>
        </is>
      </c>
      <c r="C1680" s="104" t="inlineStr">
        <is>
          <t>HC-119</t>
        </is>
      </c>
      <c r="D1680" s="104" t="inlineStr">
        <is>
          <t>Sud-Est</t>
        </is>
      </c>
      <c r="E1680" s="156" t="n">
        <v>75978</v>
      </c>
    </row>
    <row r="1681">
      <c r="A1681" s="176" t="n">
        <v>46054</v>
      </c>
      <c r="B1681" s="104" t="inlineStr">
        <is>
          <t>2025/26</t>
        </is>
      </c>
      <c r="C1681" s="104" t="inlineStr">
        <is>
          <t>HC-120</t>
        </is>
      </c>
      <c r="D1681" s="104" t="inlineStr">
        <is>
          <t>Sud-Ouest</t>
        </is>
      </c>
      <c r="E1681" s="156" t="n">
        <v>81103</v>
      </c>
    </row>
    <row r="1682">
      <c r="A1682" s="176" t="n">
        <v>46082</v>
      </c>
      <c r="B1682" s="104" t="inlineStr">
        <is>
          <t>2025/26</t>
        </is>
      </c>
      <c r="C1682" s="104" t="inlineStr">
        <is>
          <t>HC-001</t>
        </is>
      </c>
      <c r="D1682" s="104" t="inlineStr">
        <is>
          <t>Île-de-France</t>
        </is>
      </c>
      <c r="E1682" s="156" t="n">
        <v>153105</v>
      </c>
    </row>
    <row r="1683">
      <c r="A1683" s="176" t="n">
        <v>46082</v>
      </c>
      <c r="B1683" s="104" t="inlineStr">
        <is>
          <t>2025/26</t>
        </is>
      </c>
      <c r="C1683" s="104" t="inlineStr">
        <is>
          <t>HC-002</t>
        </is>
      </c>
      <c r="D1683" s="104" t="inlineStr">
        <is>
          <t>Nord-Ouest</t>
        </is>
      </c>
      <c r="E1683" s="156" t="n">
        <v>93906</v>
      </c>
    </row>
    <row r="1684">
      <c r="A1684" s="176" t="n">
        <v>46082</v>
      </c>
      <c r="B1684" s="104" t="inlineStr">
        <is>
          <t>2025/26</t>
        </is>
      </c>
      <c r="C1684" s="104" t="inlineStr">
        <is>
          <t>HC-003</t>
        </is>
      </c>
      <c r="D1684" s="104" t="inlineStr">
        <is>
          <t>Sud-Est</t>
        </is>
      </c>
      <c r="E1684" s="156" t="n">
        <v>108078</v>
      </c>
    </row>
    <row r="1685">
      <c r="A1685" s="176" t="n">
        <v>46082</v>
      </c>
      <c r="B1685" s="104" t="inlineStr">
        <is>
          <t>2025/26</t>
        </is>
      </c>
      <c r="C1685" s="104" t="inlineStr">
        <is>
          <t>HC-004</t>
        </is>
      </c>
      <c r="D1685" s="104" t="inlineStr">
        <is>
          <t>Sud-Ouest</t>
        </is>
      </c>
      <c r="E1685" s="156" t="n">
        <v>104871</v>
      </c>
    </row>
    <row r="1686">
      <c r="A1686" s="176" t="n">
        <v>46082</v>
      </c>
      <c r="B1686" s="104" t="inlineStr">
        <is>
          <t>2025/26</t>
        </is>
      </c>
      <c r="C1686" s="104" t="inlineStr">
        <is>
          <t>HC-005</t>
        </is>
      </c>
      <c r="D1686" s="104" t="inlineStr">
        <is>
          <t>Île-de-France</t>
        </is>
      </c>
      <c r="E1686" s="156" t="n">
        <v>139685</v>
      </c>
    </row>
    <row r="1687">
      <c r="A1687" s="176" t="n">
        <v>46082</v>
      </c>
      <c r="B1687" s="104" t="inlineStr">
        <is>
          <t>2025/26</t>
        </is>
      </c>
      <c r="C1687" s="104" t="inlineStr">
        <is>
          <t>HC-006</t>
        </is>
      </c>
      <c r="D1687" s="104" t="inlineStr">
        <is>
          <t>Nord-Ouest</t>
        </is>
      </c>
      <c r="E1687" s="156" t="n">
        <v>86199</v>
      </c>
    </row>
    <row r="1688">
      <c r="A1688" s="176" t="n">
        <v>46082</v>
      </c>
      <c r="B1688" s="104" t="inlineStr">
        <is>
          <t>2025/26</t>
        </is>
      </c>
      <c r="C1688" s="104" t="inlineStr">
        <is>
          <t>HC-007</t>
        </is>
      </c>
      <c r="D1688" s="104" t="inlineStr">
        <is>
          <t>Sud-Est</t>
        </is>
      </c>
      <c r="E1688" s="156" t="n">
        <v>84511</v>
      </c>
    </row>
    <row r="1689">
      <c r="A1689" s="176" t="n">
        <v>46082</v>
      </c>
      <c r="B1689" s="104" t="inlineStr">
        <is>
          <t>2025/26</t>
        </is>
      </c>
      <c r="C1689" s="104" t="inlineStr">
        <is>
          <t>HC-008</t>
        </is>
      </c>
      <c r="D1689" s="104" t="inlineStr">
        <is>
          <t>Sud-Ouest</t>
        </is>
      </c>
      <c r="E1689" s="156" t="n">
        <v>130492</v>
      </c>
    </row>
    <row r="1690">
      <c r="A1690" s="176" t="n">
        <v>46082</v>
      </c>
      <c r="B1690" s="104" t="inlineStr">
        <is>
          <t>2025/26</t>
        </is>
      </c>
      <c r="C1690" s="104" t="inlineStr">
        <is>
          <t>HC-009</t>
        </is>
      </c>
      <c r="D1690" s="104" t="inlineStr">
        <is>
          <t>Île-de-France</t>
        </is>
      </c>
      <c r="E1690" s="156" t="n">
        <v>143644</v>
      </c>
    </row>
    <row r="1691">
      <c r="A1691" s="176" t="n">
        <v>46082</v>
      </c>
      <c r="B1691" s="104" t="inlineStr">
        <is>
          <t>2025/26</t>
        </is>
      </c>
      <c r="C1691" s="104" t="inlineStr">
        <is>
          <t>HC-010</t>
        </is>
      </c>
      <c r="D1691" s="104" t="inlineStr">
        <is>
          <t>Nord-Ouest</t>
        </is>
      </c>
      <c r="E1691" s="156" t="n">
        <v>170207</v>
      </c>
    </row>
    <row r="1692">
      <c r="A1692" s="176" t="n">
        <v>46082</v>
      </c>
      <c r="B1692" s="104" t="inlineStr">
        <is>
          <t>2025/26</t>
        </is>
      </c>
      <c r="C1692" s="104" t="inlineStr">
        <is>
          <t>HC-011</t>
        </is>
      </c>
      <c r="D1692" s="104" t="inlineStr">
        <is>
          <t>Sud-Est</t>
        </is>
      </c>
      <c r="E1692" s="156" t="n">
        <v>138844</v>
      </c>
    </row>
    <row r="1693">
      <c r="A1693" s="176" t="n">
        <v>46082</v>
      </c>
      <c r="B1693" s="104" t="inlineStr">
        <is>
          <t>2025/26</t>
        </is>
      </c>
      <c r="C1693" s="104" t="inlineStr">
        <is>
          <t>HC-012</t>
        </is>
      </c>
      <c r="D1693" s="104" t="inlineStr">
        <is>
          <t>Sud-Ouest</t>
        </is>
      </c>
      <c r="E1693" s="156" t="n">
        <v>75066</v>
      </c>
    </row>
    <row r="1694">
      <c r="A1694" s="176" t="n">
        <v>46082</v>
      </c>
      <c r="B1694" s="104" t="inlineStr">
        <is>
          <t>2025/26</t>
        </is>
      </c>
      <c r="C1694" s="104" t="inlineStr">
        <is>
          <t>HC-013</t>
        </is>
      </c>
      <c r="D1694" s="104" t="inlineStr">
        <is>
          <t>Île-de-France</t>
        </is>
      </c>
      <c r="E1694" s="156" t="n">
        <v>101051</v>
      </c>
    </row>
    <row r="1695">
      <c r="A1695" s="176" t="n">
        <v>46082</v>
      </c>
      <c r="B1695" s="104" t="inlineStr">
        <is>
          <t>2025/26</t>
        </is>
      </c>
      <c r="C1695" s="104" t="inlineStr">
        <is>
          <t>HC-014</t>
        </is>
      </c>
      <c r="D1695" s="104" t="inlineStr">
        <is>
          <t>Nord-Ouest</t>
        </is>
      </c>
      <c r="E1695" s="156" t="n">
        <v>97018</v>
      </c>
    </row>
    <row r="1696">
      <c r="A1696" s="176" t="n">
        <v>46082</v>
      </c>
      <c r="B1696" s="104" t="inlineStr">
        <is>
          <t>2025/26</t>
        </is>
      </c>
      <c r="C1696" s="104" t="inlineStr">
        <is>
          <t>HC-015</t>
        </is>
      </c>
      <c r="D1696" s="104" t="inlineStr">
        <is>
          <t>Sud-Est</t>
        </is>
      </c>
      <c r="E1696" s="156" t="n">
        <v>92286</v>
      </c>
    </row>
    <row r="1697">
      <c r="A1697" s="176" t="n">
        <v>46082</v>
      </c>
      <c r="B1697" s="104" t="inlineStr">
        <is>
          <t>2025/26</t>
        </is>
      </c>
      <c r="C1697" s="104" t="inlineStr">
        <is>
          <t>HC-016</t>
        </is>
      </c>
      <c r="D1697" s="104" t="inlineStr">
        <is>
          <t>Sud-Ouest</t>
        </is>
      </c>
      <c r="E1697" s="156" t="n">
        <v>121086</v>
      </c>
    </row>
    <row r="1698">
      <c r="A1698" s="176" t="n">
        <v>46082</v>
      </c>
      <c r="B1698" s="104" t="inlineStr">
        <is>
          <t>2025/26</t>
        </is>
      </c>
      <c r="C1698" s="104" t="inlineStr">
        <is>
          <t>HC-017</t>
        </is>
      </c>
      <c r="D1698" s="104" t="inlineStr">
        <is>
          <t>Île-de-France</t>
        </is>
      </c>
      <c r="E1698" s="156" t="n">
        <v>106435</v>
      </c>
    </row>
    <row r="1699">
      <c r="A1699" s="176" t="n">
        <v>46082</v>
      </c>
      <c r="B1699" s="104" t="inlineStr">
        <is>
          <t>2025/26</t>
        </is>
      </c>
      <c r="C1699" s="104" t="inlineStr">
        <is>
          <t>HC-018</t>
        </is>
      </c>
      <c r="D1699" s="104" t="inlineStr">
        <is>
          <t>Nord-Ouest</t>
        </is>
      </c>
      <c r="E1699" s="156" t="n">
        <v>67970</v>
      </c>
    </row>
    <row r="1700">
      <c r="A1700" s="176" t="n">
        <v>46082</v>
      </c>
      <c r="B1700" s="104" t="inlineStr">
        <is>
          <t>2025/26</t>
        </is>
      </c>
      <c r="C1700" s="104" t="inlineStr">
        <is>
          <t>HC-019</t>
        </is>
      </c>
      <c r="D1700" s="104" t="inlineStr">
        <is>
          <t>Sud-Est</t>
        </is>
      </c>
      <c r="E1700" s="156" t="n">
        <v>86771</v>
      </c>
    </row>
    <row r="1701">
      <c r="A1701" s="176" t="n">
        <v>46082</v>
      </c>
      <c r="B1701" s="104" t="inlineStr">
        <is>
          <t>2025/26</t>
        </is>
      </c>
      <c r="C1701" s="104" t="inlineStr">
        <is>
          <t>HC-020</t>
        </is>
      </c>
      <c r="D1701" s="104" t="inlineStr">
        <is>
          <t>Sud-Ouest</t>
        </is>
      </c>
      <c r="E1701" s="156" t="n">
        <v>89720</v>
      </c>
    </row>
    <row r="1702">
      <c r="A1702" s="176" t="n">
        <v>46082</v>
      </c>
      <c r="B1702" s="104" t="inlineStr">
        <is>
          <t>2025/26</t>
        </is>
      </c>
      <c r="C1702" s="104" t="inlineStr">
        <is>
          <t>HC-021</t>
        </is>
      </c>
      <c r="D1702" s="104" t="inlineStr">
        <is>
          <t>Île-de-France</t>
        </is>
      </c>
      <c r="E1702" s="156" t="n">
        <v>98450</v>
      </c>
    </row>
    <row r="1703">
      <c r="A1703" s="176" t="n">
        <v>46082</v>
      </c>
      <c r="B1703" s="104" t="inlineStr">
        <is>
          <t>2025/26</t>
        </is>
      </c>
      <c r="C1703" s="104" t="inlineStr">
        <is>
          <t>HC-022</t>
        </is>
      </c>
      <c r="D1703" s="104" t="inlineStr">
        <is>
          <t>Nord-Ouest</t>
        </is>
      </c>
      <c r="E1703" s="156" t="n">
        <v>93013</v>
      </c>
    </row>
    <row r="1704">
      <c r="A1704" s="176" t="n">
        <v>46082</v>
      </c>
      <c r="B1704" s="104" t="inlineStr">
        <is>
          <t>2025/26</t>
        </is>
      </c>
      <c r="C1704" s="104" t="inlineStr">
        <is>
          <t>HC-023</t>
        </is>
      </c>
      <c r="D1704" s="104" t="inlineStr">
        <is>
          <t>Sud-Est</t>
        </is>
      </c>
      <c r="E1704" s="156" t="n">
        <v>100130</v>
      </c>
    </row>
    <row r="1705">
      <c r="A1705" s="176" t="n">
        <v>46082</v>
      </c>
      <c r="B1705" s="104" t="inlineStr">
        <is>
          <t>2025/26</t>
        </is>
      </c>
      <c r="C1705" s="104" t="inlineStr">
        <is>
          <t>HC-024</t>
        </is>
      </c>
      <c r="D1705" s="104" t="inlineStr">
        <is>
          <t>Sud-Ouest</t>
        </is>
      </c>
      <c r="E1705" s="156" t="n">
        <v>120148</v>
      </c>
    </row>
    <row r="1706">
      <c r="A1706" s="176" t="n">
        <v>46082</v>
      </c>
      <c r="B1706" s="104" t="inlineStr">
        <is>
          <t>2025/26</t>
        </is>
      </c>
      <c r="C1706" s="104" t="inlineStr">
        <is>
          <t>HC-025</t>
        </is>
      </c>
      <c r="D1706" s="104" t="inlineStr">
        <is>
          <t>Île-de-France</t>
        </is>
      </c>
      <c r="E1706" s="156" t="n">
        <v>149067</v>
      </c>
    </row>
    <row r="1707">
      <c r="A1707" s="176" t="n">
        <v>46082</v>
      </c>
      <c r="B1707" s="104" t="inlineStr">
        <is>
          <t>2025/26</t>
        </is>
      </c>
      <c r="C1707" s="104" t="inlineStr">
        <is>
          <t>HC-026</t>
        </is>
      </c>
      <c r="D1707" s="104" t="inlineStr">
        <is>
          <t>Nord-Ouest</t>
        </is>
      </c>
      <c r="E1707" s="156" t="n">
        <v>100850</v>
      </c>
    </row>
    <row r="1708">
      <c r="A1708" s="176" t="n">
        <v>46082</v>
      </c>
      <c r="B1708" s="104" t="inlineStr">
        <is>
          <t>2025/26</t>
        </is>
      </c>
      <c r="C1708" s="104" t="inlineStr">
        <is>
          <t>HC-027</t>
        </is>
      </c>
      <c r="D1708" s="104" t="inlineStr">
        <is>
          <t>Sud-Est</t>
        </is>
      </c>
      <c r="E1708" s="156" t="n">
        <v>126978</v>
      </c>
    </row>
    <row r="1709">
      <c r="A1709" s="176" t="n">
        <v>46082</v>
      </c>
      <c r="B1709" s="104" t="inlineStr">
        <is>
          <t>2025/26</t>
        </is>
      </c>
      <c r="C1709" s="104" t="inlineStr">
        <is>
          <t>HC-028</t>
        </is>
      </c>
      <c r="D1709" s="104" t="inlineStr">
        <is>
          <t>Sud-Ouest</t>
        </is>
      </c>
      <c r="E1709" s="156" t="n">
        <v>89124</v>
      </c>
    </row>
    <row r="1710">
      <c r="A1710" s="176" t="n">
        <v>46082</v>
      </c>
      <c r="B1710" s="104" t="inlineStr">
        <is>
          <t>2025/26</t>
        </is>
      </c>
      <c r="C1710" s="104" t="inlineStr">
        <is>
          <t>HC-029</t>
        </is>
      </c>
      <c r="D1710" s="104" t="inlineStr">
        <is>
          <t>Île-de-France</t>
        </is>
      </c>
      <c r="E1710" s="156" t="n">
        <v>193095</v>
      </c>
    </row>
    <row r="1711">
      <c r="A1711" s="176" t="n">
        <v>46082</v>
      </c>
      <c r="B1711" s="104" t="inlineStr">
        <is>
          <t>2025/26</t>
        </is>
      </c>
      <c r="C1711" s="104" t="inlineStr">
        <is>
          <t>HC-030</t>
        </is>
      </c>
      <c r="D1711" s="104" t="inlineStr">
        <is>
          <t>Nord-Ouest</t>
        </is>
      </c>
      <c r="E1711" s="156" t="n">
        <v>114427</v>
      </c>
    </row>
    <row r="1712">
      <c r="A1712" s="176" t="n">
        <v>46082</v>
      </c>
      <c r="B1712" s="104" t="inlineStr">
        <is>
          <t>2025/26</t>
        </is>
      </c>
      <c r="C1712" s="104" t="inlineStr">
        <is>
          <t>HC-031</t>
        </is>
      </c>
      <c r="D1712" s="104" t="inlineStr">
        <is>
          <t>Sud-Est</t>
        </is>
      </c>
      <c r="E1712" s="156" t="n">
        <v>109957</v>
      </c>
    </row>
    <row r="1713">
      <c r="A1713" s="176" t="n">
        <v>46082</v>
      </c>
      <c r="B1713" s="104" t="inlineStr">
        <is>
          <t>2025/26</t>
        </is>
      </c>
      <c r="C1713" s="104" t="inlineStr">
        <is>
          <t>HC-032</t>
        </is>
      </c>
      <c r="D1713" s="104" t="inlineStr">
        <is>
          <t>Sud-Ouest</t>
        </is>
      </c>
      <c r="E1713" s="156" t="n">
        <v>103883</v>
      </c>
    </row>
    <row r="1714">
      <c r="A1714" s="176" t="n">
        <v>46082</v>
      </c>
      <c r="B1714" s="104" t="inlineStr">
        <is>
          <t>2025/26</t>
        </is>
      </c>
      <c r="C1714" s="104" t="inlineStr">
        <is>
          <t>HC-033</t>
        </is>
      </c>
      <c r="D1714" s="104" t="inlineStr">
        <is>
          <t>Île-de-France</t>
        </is>
      </c>
      <c r="E1714" s="156" t="n">
        <v>153541</v>
      </c>
    </row>
    <row r="1715">
      <c r="A1715" s="176" t="n">
        <v>46082</v>
      </c>
      <c r="B1715" s="104" t="inlineStr">
        <is>
          <t>2025/26</t>
        </is>
      </c>
      <c r="C1715" s="104" t="inlineStr">
        <is>
          <t>HC-034</t>
        </is>
      </c>
      <c r="D1715" s="104" t="inlineStr">
        <is>
          <t>Nord-Ouest</t>
        </is>
      </c>
      <c r="E1715" s="156" t="n">
        <v>136894</v>
      </c>
    </row>
    <row r="1716">
      <c r="A1716" s="176" t="n">
        <v>46082</v>
      </c>
      <c r="B1716" s="104" t="inlineStr">
        <is>
          <t>2025/26</t>
        </is>
      </c>
      <c r="C1716" s="104" t="inlineStr">
        <is>
          <t>HC-035</t>
        </is>
      </c>
      <c r="D1716" s="104" t="inlineStr">
        <is>
          <t>Sud-Est</t>
        </is>
      </c>
      <c r="E1716" s="156" t="n">
        <v>135451</v>
      </c>
    </row>
    <row r="1717">
      <c r="A1717" s="176" t="n">
        <v>46082</v>
      </c>
      <c r="B1717" s="104" t="inlineStr">
        <is>
          <t>2025/26</t>
        </is>
      </c>
      <c r="C1717" s="104" t="inlineStr">
        <is>
          <t>HC-036</t>
        </is>
      </c>
      <c r="D1717" s="104" t="inlineStr">
        <is>
          <t>Sud-Ouest</t>
        </is>
      </c>
      <c r="E1717" s="156" t="n">
        <v>137397</v>
      </c>
    </row>
    <row r="1718">
      <c r="A1718" s="176" t="n">
        <v>46082</v>
      </c>
      <c r="B1718" s="104" t="inlineStr">
        <is>
          <t>2025/26</t>
        </is>
      </c>
      <c r="C1718" s="104" t="inlineStr">
        <is>
          <t>HC-037</t>
        </is>
      </c>
      <c r="D1718" s="104" t="inlineStr">
        <is>
          <t>Île-de-France</t>
        </is>
      </c>
      <c r="E1718" s="156" t="n">
        <v>119922</v>
      </c>
    </row>
    <row r="1719">
      <c r="A1719" s="176" t="n">
        <v>46082</v>
      </c>
      <c r="B1719" s="104" t="inlineStr">
        <is>
          <t>2025/26</t>
        </is>
      </c>
      <c r="C1719" s="104" t="inlineStr">
        <is>
          <t>HC-038</t>
        </is>
      </c>
      <c r="D1719" s="104" t="inlineStr">
        <is>
          <t>Nord-Ouest</t>
        </is>
      </c>
      <c r="E1719" s="156" t="n">
        <v>90695</v>
      </c>
    </row>
    <row r="1720">
      <c r="A1720" s="176" t="n">
        <v>46082</v>
      </c>
      <c r="B1720" s="104" t="inlineStr">
        <is>
          <t>2025/26</t>
        </is>
      </c>
      <c r="C1720" s="104" t="inlineStr">
        <is>
          <t>HC-039</t>
        </is>
      </c>
      <c r="D1720" s="104" t="inlineStr">
        <is>
          <t>Sud-Est</t>
        </is>
      </c>
      <c r="E1720" s="156" t="n">
        <v>128124</v>
      </c>
    </row>
    <row r="1721">
      <c r="A1721" s="176" t="n">
        <v>46082</v>
      </c>
      <c r="B1721" s="104" t="inlineStr">
        <is>
          <t>2025/26</t>
        </is>
      </c>
      <c r="C1721" s="104" t="inlineStr">
        <is>
          <t>HC-040</t>
        </is>
      </c>
      <c r="D1721" s="104" t="inlineStr">
        <is>
          <t>Sud-Ouest</t>
        </is>
      </c>
      <c r="E1721" s="156" t="n">
        <v>110716</v>
      </c>
    </row>
    <row r="1722">
      <c r="A1722" s="176" t="n">
        <v>46082</v>
      </c>
      <c r="B1722" s="104" t="inlineStr">
        <is>
          <t>2025/26</t>
        </is>
      </c>
      <c r="C1722" s="104" t="inlineStr">
        <is>
          <t>HC-041</t>
        </is>
      </c>
      <c r="D1722" s="104" t="inlineStr">
        <is>
          <t>Île-de-France</t>
        </is>
      </c>
      <c r="E1722" s="156" t="n">
        <v>179243</v>
      </c>
    </row>
    <row r="1723">
      <c r="A1723" s="176" t="n">
        <v>46082</v>
      </c>
      <c r="B1723" s="104" t="inlineStr">
        <is>
          <t>2025/26</t>
        </is>
      </c>
      <c r="C1723" s="104" t="inlineStr">
        <is>
          <t>HC-042</t>
        </is>
      </c>
      <c r="D1723" s="104" t="inlineStr">
        <is>
          <t>Nord-Ouest</t>
        </is>
      </c>
      <c r="E1723" s="156" t="n">
        <v>104097</v>
      </c>
    </row>
    <row r="1724">
      <c r="A1724" s="176" t="n">
        <v>46082</v>
      </c>
      <c r="B1724" s="104" t="inlineStr">
        <is>
          <t>2025/26</t>
        </is>
      </c>
      <c r="C1724" s="104" t="inlineStr">
        <is>
          <t>HC-043</t>
        </is>
      </c>
      <c r="D1724" s="104" t="inlineStr">
        <is>
          <t>Sud-Est</t>
        </is>
      </c>
      <c r="E1724" s="156" t="n">
        <v>123956</v>
      </c>
    </row>
    <row r="1725">
      <c r="A1725" s="176" t="n">
        <v>46082</v>
      </c>
      <c r="B1725" s="104" t="inlineStr">
        <is>
          <t>2025/26</t>
        </is>
      </c>
      <c r="C1725" s="104" t="inlineStr">
        <is>
          <t>HC-044</t>
        </is>
      </c>
      <c r="D1725" s="104" t="inlineStr">
        <is>
          <t>Sud-Ouest</t>
        </is>
      </c>
      <c r="E1725" s="156" t="n">
        <v>87184</v>
      </c>
    </row>
    <row r="1726">
      <c r="A1726" s="176" t="n">
        <v>46082</v>
      </c>
      <c r="B1726" s="104" t="inlineStr">
        <is>
          <t>2025/26</t>
        </is>
      </c>
      <c r="C1726" s="104" t="inlineStr">
        <is>
          <t>HC-045</t>
        </is>
      </c>
      <c r="D1726" s="104" t="inlineStr">
        <is>
          <t>Île-de-France</t>
        </is>
      </c>
      <c r="E1726" s="156" t="n">
        <v>152507</v>
      </c>
    </row>
    <row r="1727">
      <c r="A1727" s="176" t="n">
        <v>46082</v>
      </c>
      <c r="B1727" s="104" t="inlineStr">
        <is>
          <t>2025/26</t>
        </is>
      </c>
      <c r="C1727" s="104" t="inlineStr">
        <is>
          <t>HC-046</t>
        </is>
      </c>
      <c r="D1727" s="104" t="inlineStr">
        <is>
          <t>Nord-Ouest</t>
        </is>
      </c>
      <c r="E1727" s="156" t="n">
        <v>67583</v>
      </c>
    </row>
    <row r="1728">
      <c r="A1728" s="176" t="n">
        <v>46082</v>
      </c>
      <c r="B1728" s="104" t="inlineStr">
        <is>
          <t>2025/26</t>
        </is>
      </c>
      <c r="C1728" s="104" t="inlineStr">
        <is>
          <t>HC-047</t>
        </is>
      </c>
      <c r="D1728" s="104" t="inlineStr">
        <is>
          <t>Sud-Est</t>
        </is>
      </c>
      <c r="E1728" s="156" t="n">
        <v>140970</v>
      </c>
    </row>
    <row r="1729">
      <c r="A1729" s="176" t="n">
        <v>46082</v>
      </c>
      <c r="B1729" s="104" t="inlineStr">
        <is>
          <t>2025/26</t>
        </is>
      </c>
      <c r="C1729" s="104" t="inlineStr">
        <is>
          <t>HC-048</t>
        </is>
      </c>
      <c r="D1729" s="104" t="inlineStr">
        <is>
          <t>Sud-Ouest</t>
        </is>
      </c>
      <c r="E1729" s="156" t="n">
        <v>137655</v>
      </c>
    </row>
    <row r="1730">
      <c r="A1730" s="176" t="n">
        <v>46082</v>
      </c>
      <c r="B1730" s="104" t="inlineStr">
        <is>
          <t>2025/26</t>
        </is>
      </c>
      <c r="C1730" s="104" t="inlineStr">
        <is>
          <t>HC-049</t>
        </is>
      </c>
      <c r="D1730" s="104" t="inlineStr">
        <is>
          <t>Île-de-France</t>
        </is>
      </c>
      <c r="E1730" s="156" t="n">
        <v>108089</v>
      </c>
    </row>
    <row r="1731">
      <c r="A1731" s="176" t="n">
        <v>46082</v>
      </c>
      <c r="B1731" s="104" t="inlineStr">
        <is>
          <t>2025/26</t>
        </is>
      </c>
      <c r="C1731" s="104" t="inlineStr">
        <is>
          <t>HC-050</t>
        </is>
      </c>
      <c r="D1731" s="104" t="inlineStr">
        <is>
          <t>Nord-Ouest</t>
        </is>
      </c>
      <c r="E1731" s="156" t="n">
        <v>123899</v>
      </c>
    </row>
    <row r="1732">
      <c r="A1732" s="176" t="n">
        <v>46082</v>
      </c>
      <c r="B1732" s="104" t="inlineStr">
        <is>
          <t>2025/26</t>
        </is>
      </c>
      <c r="C1732" s="104" t="inlineStr">
        <is>
          <t>HC-051</t>
        </is>
      </c>
      <c r="D1732" s="104" t="inlineStr">
        <is>
          <t>Sud-Est</t>
        </is>
      </c>
      <c r="E1732" s="156" t="n">
        <v>81347</v>
      </c>
    </row>
    <row r="1733">
      <c r="A1733" s="176" t="n">
        <v>46082</v>
      </c>
      <c r="B1733" s="104" t="inlineStr">
        <is>
          <t>2025/26</t>
        </is>
      </c>
      <c r="C1733" s="104" t="inlineStr">
        <is>
          <t>HC-052</t>
        </is>
      </c>
      <c r="D1733" s="104" t="inlineStr">
        <is>
          <t>Sud-Ouest</t>
        </is>
      </c>
      <c r="E1733" s="156" t="n">
        <v>108596</v>
      </c>
    </row>
    <row r="1734">
      <c r="A1734" s="176" t="n">
        <v>46082</v>
      </c>
      <c r="B1734" s="104" t="inlineStr">
        <is>
          <t>2025/26</t>
        </is>
      </c>
      <c r="C1734" s="104" t="inlineStr">
        <is>
          <t>HC-053</t>
        </is>
      </c>
      <c r="D1734" s="104" t="inlineStr">
        <is>
          <t>Île-de-France</t>
        </is>
      </c>
      <c r="E1734" s="156" t="n">
        <v>121828</v>
      </c>
    </row>
    <row r="1735">
      <c r="A1735" s="176" t="n">
        <v>46082</v>
      </c>
      <c r="B1735" s="104" t="inlineStr">
        <is>
          <t>2025/26</t>
        </is>
      </c>
      <c r="C1735" s="104" t="inlineStr">
        <is>
          <t>HC-054</t>
        </is>
      </c>
      <c r="D1735" s="104" t="inlineStr">
        <is>
          <t>Nord-Ouest</t>
        </is>
      </c>
      <c r="E1735" s="156" t="n">
        <v>108423</v>
      </c>
    </row>
    <row r="1736">
      <c r="A1736" s="176" t="n">
        <v>46082</v>
      </c>
      <c r="B1736" s="104" t="inlineStr">
        <is>
          <t>2025/26</t>
        </is>
      </c>
      <c r="C1736" s="104" t="inlineStr">
        <is>
          <t>HC-055</t>
        </is>
      </c>
      <c r="D1736" s="104" t="inlineStr">
        <is>
          <t>Sud-Est</t>
        </is>
      </c>
      <c r="E1736" s="156" t="n">
        <v>182828</v>
      </c>
    </row>
    <row r="1737">
      <c r="A1737" s="176" t="n">
        <v>46082</v>
      </c>
      <c r="B1737" s="104" t="inlineStr">
        <is>
          <t>2025/26</t>
        </is>
      </c>
      <c r="C1737" s="104" t="inlineStr">
        <is>
          <t>HC-056</t>
        </is>
      </c>
      <c r="D1737" s="104" t="inlineStr">
        <is>
          <t>Sud-Ouest</t>
        </is>
      </c>
      <c r="E1737" s="156" t="n">
        <v>128374</v>
      </c>
    </row>
    <row r="1738">
      <c r="A1738" s="176" t="n">
        <v>46082</v>
      </c>
      <c r="B1738" s="104" t="inlineStr">
        <is>
          <t>2025/26</t>
        </is>
      </c>
      <c r="C1738" s="104" t="inlineStr">
        <is>
          <t>HC-057</t>
        </is>
      </c>
      <c r="D1738" s="104" t="inlineStr">
        <is>
          <t>Île-de-France</t>
        </is>
      </c>
      <c r="E1738" s="156" t="n">
        <v>151022</v>
      </c>
    </row>
    <row r="1739">
      <c r="A1739" s="176" t="n">
        <v>46082</v>
      </c>
      <c r="B1739" s="104" t="inlineStr">
        <is>
          <t>2025/26</t>
        </is>
      </c>
      <c r="C1739" s="104" t="inlineStr">
        <is>
          <t>HC-058</t>
        </is>
      </c>
      <c r="D1739" s="104" t="inlineStr">
        <is>
          <t>Nord-Ouest</t>
        </is>
      </c>
      <c r="E1739" s="156" t="n">
        <v>80237</v>
      </c>
    </row>
    <row r="1740">
      <c r="A1740" s="176" t="n">
        <v>46082</v>
      </c>
      <c r="B1740" s="104" t="inlineStr">
        <is>
          <t>2025/26</t>
        </is>
      </c>
      <c r="C1740" s="104" t="inlineStr">
        <is>
          <t>HC-059</t>
        </is>
      </c>
      <c r="D1740" s="104" t="inlineStr">
        <is>
          <t>Sud-Est</t>
        </is>
      </c>
      <c r="E1740" s="156" t="n">
        <v>140859</v>
      </c>
    </row>
    <row r="1741">
      <c r="A1741" s="176" t="n">
        <v>46082</v>
      </c>
      <c r="B1741" s="104" t="inlineStr">
        <is>
          <t>2025/26</t>
        </is>
      </c>
      <c r="C1741" s="104" t="inlineStr">
        <is>
          <t>HC-060</t>
        </is>
      </c>
      <c r="D1741" s="104" t="inlineStr">
        <is>
          <t>Sud-Ouest</t>
        </is>
      </c>
      <c r="E1741" s="156" t="n">
        <v>99686</v>
      </c>
    </row>
    <row r="1742">
      <c r="A1742" s="176" t="n">
        <v>46082</v>
      </c>
      <c r="B1742" s="104" t="inlineStr">
        <is>
          <t>2025/26</t>
        </is>
      </c>
      <c r="C1742" s="104" t="inlineStr">
        <is>
          <t>HC-061</t>
        </is>
      </c>
      <c r="D1742" s="104" t="inlineStr">
        <is>
          <t>Île-de-France</t>
        </is>
      </c>
      <c r="E1742" s="156" t="n">
        <v>108417</v>
      </c>
    </row>
    <row r="1743">
      <c r="A1743" s="176" t="n">
        <v>46082</v>
      </c>
      <c r="B1743" s="104" t="inlineStr">
        <is>
          <t>2025/26</t>
        </is>
      </c>
      <c r="C1743" s="104" t="inlineStr">
        <is>
          <t>HC-062</t>
        </is>
      </c>
      <c r="D1743" s="104" t="inlineStr">
        <is>
          <t>Nord-Ouest</t>
        </is>
      </c>
      <c r="E1743" s="156" t="n">
        <v>86492</v>
      </c>
    </row>
    <row r="1744">
      <c r="A1744" s="176" t="n">
        <v>46082</v>
      </c>
      <c r="B1744" s="104" t="inlineStr">
        <is>
          <t>2025/26</t>
        </is>
      </c>
      <c r="C1744" s="104" t="inlineStr">
        <is>
          <t>HC-063</t>
        </is>
      </c>
      <c r="D1744" s="104" t="inlineStr">
        <is>
          <t>Sud-Est</t>
        </is>
      </c>
      <c r="E1744" s="156" t="n">
        <v>86936</v>
      </c>
    </row>
    <row r="1745">
      <c r="A1745" s="176" t="n">
        <v>46082</v>
      </c>
      <c r="B1745" s="104" t="inlineStr">
        <is>
          <t>2025/26</t>
        </is>
      </c>
      <c r="C1745" s="104" t="inlineStr">
        <is>
          <t>HC-064</t>
        </is>
      </c>
      <c r="D1745" s="104" t="inlineStr">
        <is>
          <t>Sud-Ouest</t>
        </is>
      </c>
      <c r="E1745" s="156" t="n">
        <v>77402</v>
      </c>
    </row>
    <row r="1746">
      <c r="A1746" s="176" t="n">
        <v>46082</v>
      </c>
      <c r="B1746" s="104" t="inlineStr">
        <is>
          <t>2025/26</t>
        </is>
      </c>
      <c r="C1746" s="104" t="inlineStr">
        <is>
          <t>HC-065</t>
        </is>
      </c>
      <c r="D1746" s="104" t="inlineStr">
        <is>
          <t>Île-de-France</t>
        </is>
      </c>
      <c r="E1746" s="156" t="n">
        <v>152201</v>
      </c>
    </row>
    <row r="1747">
      <c r="A1747" s="176" t="n">
        <v>46082</v>
      </c>
      <c r="B1747" s="104" t="inlineStr">
        <is>
          <t>2025/26</t>
        </is>
      </c>
      <c r="C1747" s="104" t="inlineStr">
        <is>
          <t>HC-066</t>
        </is>
      </c>
      <c r="D1747" s="104" t="inlineStr">
        <is>
          <t>Nord-Ouest</t>
        </is>
      </c>
      <c r="E1747" s="156" t="n">
        <v>118707</v>
      </c>
    </row>
    <row r="1748">
      <c r="A1748" s="176" t="n">
        <v>46082</v>
      </c>
      <c r="B1748" s="104" t="inlineStr">
        <is>
          <t>2025/26</t>
        </is>
      </c>
      <c r="C1748" s="104" t="inlineStr">
        <is>
          <t>HC-067</t>
        </is>
      </c>
      <c r="D1748" s="104" t="inlineStr">
        <is>
          <t>Sud-Est</t>
        </is>
      </c>
      <c r="E1748" s="156" t="n">
        <v>108854</v>
      </c>
    </row>
    <row r="1749">
      <c r="A1749" s="176" t="n">
        <v>46082</v>
      </c>
      <c r="B1749" s="104" t="inlineStr">
        <is>
          <t>2025/26</t>
        </is>
      </c>
      <c r="C1749" s="104" t="inlineStr">
        <is>
          <t>HC-068</t>
        </is>
      </c>
      <c r="D1749" s="104" t="inlineStr">
        <is>
          <t>Sud-Ouest</t>
        </is>
      </c>
      <c r="E1749" s="156" t="n">
        <v>78217</v>
      </c>
    </row>
    <row r="1750">
      <c r="A1750" s="176" t="n">
        <v>46082</v>
      </c>
      <c r="B1750" s="104" t="inlineStr">
        <is>
          <t>2025/26</t>
        </is>
      </c>
      <c r="C1750" s="104" t="inlineStr">
        <is>
          <t>HC-069</t>
        </is>
      </c>
      <c r="D1750" s="104" t="inlineStr">
        <is>
          <t>Île-de-France</t>
        </is>
      </c>
      <c r="E1750" s="156" t="n">
        <v>107651</v>
      </c>
    </row>
    <row r="1751">
      <c r="A1751" s="176" t="n">
        <v>46082</v>
      </c>
      <c r="B1751" s="104" t="inlineStr">
        <is>
          <t>2025/26</t>
        </is>
      </c>
      <c r="C1751" s="104" t="inlineStr">
        <is>
          <t>HC-070</t>
        </is>
      </c>
      <c r="D1751" s="104" t="inlineStr">
        <is>
          <t>Nord-Ouest</t>
        </is>
      </c>
      <c r="E1751" s="156" t="n">
        <v>72025</v>
      </c>
    </row>
    <row r="1752">
      <c r="A1752" s="176" t="n">
        <v>46082</v>
      </c>
      <c r="B1752" s="104" t="inlineStr">
        <is>
          <t>2025/26</t>
        </is>
      </c>
      <c r="C1752" s="104" t="inlineStr">
        <is>
          <t>HC-071</t>
        </is>
      </c>
      <c r="D1752" s="104" t="inlineStr">
        <is>
          <t>Sud-Est</t>
        </is>
      </c>
      <c r="E1752" s="156" t="n">
        <v>91901</v>
      </c>
    </row>
    <row r="1753">
      <c r="A1753" s="176" t="n">
        <v>46082</v>
      </c>
      <c r="B1753" s="104" t="inlineStr">
        <is>
          <t>2025/26</t>
        </is>
      </c>
      <c r="C1753" s="104" t="inlineStr">
        <is>
          <t>HC-072</t>
        </is>
      </c>
      <c r="D1753" s="104" t="inlineStr">
        <is>
          <t>Sud-Ouest</t>
        </is>
      </c>
      <c r="E1753" s="156" t="n">
        <v>74126</v>
      </c>
    </row>
    <row r="1754">
      <c r="A1754" s="176" t="n">
        <v>46082</v>
      </c>
      <c r="B1754" s="104" t="inlineStr">
        <is>
          <t>2025/26</t>
        </is>
      </c>
      <c r="C1754" s="104" t="inlineStr">
        <is>
          <t>HC-073</t>
        </is>
      </c>
      <c r="D1754" s="104" t="inlineStr">
        <is>
          <t>Île-de-France</t>
        </is>
      </c>
      <c r="E1754" s="156" t="n">
        <v>174946</v>
      </c>
    </row>
    <row r="1755">
      <c r="A1755" s="176" t="n">
        <v>46082</v>
      </c>
      <c r="B1755" s="104" t="inlineStr">
        <is>
          <t>2025/26</t>
        </is>
      </c>
      <c r="C1755" s="104" t="inlineStr">
        <is>
          <t>HC-074</t>
        </is>
      </c>
      <c r="D1755" s="104" t="inlineStr">
        <is>
          <t>Nord-Ouest</t>
        </is>
      </c>
      <c r="E1755" s="156" t="n">
        <v>98982</v>
      </c>
    </row>
    <row r="1756">
      <c r="A1756" s="176" t="n">
        <v>46082</v>
      </c>
      <c r="B1756" s="104" t="inlineStr">
        <is>
          <t>2025/26</t>
        </is>
      </c>
      <c r="C1756" s="104" t="inlineStr">
        <is>
          <t>HC-075</t>
        </is>
      </c>
      <c r="D1756" s="104" t="inlineStr">
        <is>
          <t>Sud-Est</t>
        </is>
      </c>
      <c r="E1756" s="156" t="n">
        <v>140041</v>
      </c>
    </row>
    <row r="1757">
      <c r="A1757" s="176" t="n">
        <v>46082</v>
      </c>
      <c r="B1757" s="104" t="inlineStr">
        <is>
          <t>2025/26</t>
        </is>
      </c>
      <c r="C1757" s="104" t="inlineStr">
        <is>
          <t>HC-076</t>
        </is>
      </c>
      <c r="D1757" s="104" t="inlineStr">
        <is>
          <t>Sud-Ouest</t>
        </is>
      </c>
      <c r="E1757" s="156" t="n">
        <v>113663</v>
      </c>
    </row>
    <row r="1758">
      <c r="A1758" s="176" t="n">
        <v>46082</v>
      </c>
      <c r="B1758" s="104" t="inlineStr">
        <is>
          <t>2025/26</t>
        </is>
      </c>
      <c r="C1758" s="104" t="inlineStr">
        <is>
          <t>HC-077</t>
        </is>
      </c>
      <c r="D1758" s="104" t="inlineStr">
        <is>
          <t>Île-de-France</t>
        </is>
      </c>
      <c r="E1758" s="156" t="n">
        <v>116304</v>
      </c>
    </row>
    <row r="1759">
      <c r="A1759" s="176" t="n">
        <v>46082</v>
      </c>
      <c r="B1759" s="104" t="inlineStr">
        <is>
          <t>2025/26</t>
        </is>
      </c>
      <c r="C1759" s="104" t="inlineStr">
        <is>
          <t>HC-078</t>
        </is>
      </c>
      <c r="D1759" s="104" t="inlineStr">
        <is>
          <t>Nord-Ouest</t>
        </is>
      </c>
      <c r="E1759" s="156" t="n">
        <v>111877</v>
      </c>
    </row>
    <row r="1760">
      <c r="A1760" s="176" t="n">
        <v>46082</v>
      </c>
      <c r="B1760" s="104" t="inlineStr">
        <is>
          <t>2025/26</t>
        </is>
      </c>
      <c r="C1760" s="104" t="inlineStr">
        <is>
          <t>HC-079</t>
        </is>
      </c>
      <c r="D1760" s="104" t="inlineStr">
        <is>
          <t>Sud-Est</t>
        </is>
      </c>
      <c r="E1760" s="156" t="n">
        <v>112582</v>
      </c>
    </row>
    <row r="1761">
      <c r="A1761" s="176" t="n">
        <v>46082</v>
      </c>
      <c r="B1761" s="104" t="inlineStr">
        <is>
          <t>2025/26</t>
        </is>
      </c>
      <c r="C1761" s="104" t="inlineStr">
        <is>
          <t>HC-080</t>
        </is>
      </c>
      <c r="D1761" s="104" t="inlineStr">
        <is>
          <t>Sud-Ouest</t>
        </is>
      </c>
      <c r="E1761" s="156" t="n">
        <v>82255</v>
      </c>
    </row>
    <row r="1762">
      <c r="A1762" s="176" t="n">
        <v>46082</v>
      </c>
      <c r="B1762" s="104" t="inlineStr">
        <is>
          <t>2025/26</t>
        </is>
      </c>
      <c r="C1762" s="104" t="inlineStr">
        <is>
          <t>HC-081</t>
        </is>
      </c>
      <c r="D1762" s="104" t="inlineStr">
        <is>
          <t>Île-de-France</t>
        </is>
      </c>
      <c r="E1762" s="156" t="n">
        <v>112164</v>
      </c>
    </row>
    <row r="1763">
      <c r="A1763" s="176" t="n">
        <v>46082</v>
      </c>
      <c r="B1763" s="104" t="inlineStr">
        <is>
          <t>2025/26</t>
        </is>
      </c>
      <c r="C1763" s="104" t="inlineStr">
        <is>
          <t>HC-082</t>
        </is>
      </c>
      <c r="D1763" s="104" t="inlineStr">
        <is>
          <t>Nord-Ouest</t>
        </is>
      </c>
      <c r="E1763" s="156" t="n">
        <v>87030</v>
      </c>
    </row>
    <row r="1764">
      <c r="A1764" s="176" t="n">
        <v>46082</v>
      </c>
      <c r="B1764" s="104" t="inlineStr">
        <is>
          <t>2025/26</t>
        </is>
      </c>
      <c r="C1764" s="104" t="inlineStr">
        <is>
          <t>HC-083</t>
        </is>
      </c>
      <c r="D1764" s="104" t="inlineStr">
        <is>
          <t>Sud-Est</t>
        </is>
      </c>
      <c r="E1764" s="156" t="n">
        <v>83139</v>
      </c>
    </row>
    <row r="1765">
      <c r="A1765" s="176" t="n">
        <v>46082</v>
      </c>
      <c r="B1765" s="104" t="inlineStr">
        <is>
          <t>2025/26</t>
        </is>
      </c>
      <c r="C1765" s="104" t="inlineStr">
        <is>
          <t>HC-084</t>
        </is>
      </c>
      <c r="D1765" s="104" t="inlineStr">
        <is>
          <t>Sud-Ouest</t>
        </is>
      </c>
      <c r="E1765" s="156" t="n">
        <v>104723</v>
      </c>
    </row>
    <row r="1766">
      <c r="A1766" s="176" t="n">
        <v>46082</v>
      </c>
      <c r="B1766" s="104" t="inlineStr">
        <is>
          <t>2025/26</t>
        </is>
      </c>
      <c r="C1766" s="104" t="inlineStr">
        <is>
          <t>HC-085</t>
        </is>
      </c>
      <c r="D1766" s="104" t="inlineStr">
        <is>
          <t>Île-de-France</t>
        </is>
      </c>
      <c r="E1766" s="156" t="n">
        <v>125330</v>
      </c>
    </row>
    <row r="1767">
      <c r="A1767" s="176" t="n">
        <v>46082</v>
      </c>
      <c r="B1767" s="104" t="inlineStr">
        <is>
          <t>2025/26</t>
        </is>
      </c>
      <c r="C1767" s="104" t="inlineStr">
        <is>
          <t>HC-086</t>
        </is>
      </c>
      <c r="D1767" s="104" t="inlineStr">
        <is>
          <t>Nord-Ouest</t>
        </is>
      </c>
      <c r="E1767" s="156" t="n">
        <v>95449</v>
      </c>
    </row>
    <row r="1768">
      <c r="A1768" s="176" t="n">
        <v>46082</v>
      </c>
      <c r="B1768" s="104" t="inlineStr">
        <is>
          <t>2025/26</t>
        </is>
      </c>
      <c r="C1768" s="104" t="inlineStr">
        <is>
          <t>HC-087</t>
        </is>
      </c>
      <c r="D1768" s="104" t="inlineStr">
        <is>
          <t>Sud-Est</t>
        </is>
      </c>
      <c r="E1768" s="156" t="n">
        <v>88898</v>
      </c>
    </row>
    <row r="1769">
      <c r="A1769" s="176" t="n">
        <v>46082</v>
      </c>
      <c r="B1769" s="104" t="inlineStr">
        <is>
          <t>2025/26</t>
        </is>
      </c>
      <c r="C1769" s="104" t="inlineStr">
        <is>
          <t>HC-088</t>
        </is>
      </c>
      <c r="D1769" s="104" t="inlineStr">
        <is>
          <t>Sud-Ouest</t>
        </is>
      </c>
      <c r="E1769" s="156" t="n">
        <v>113798</v>
      </c>
    </row>
    <row r="1770">
      <c r="A1770" s="176" t="n">
        <v>46082</v>
      </c>
      <c r="B1770" s="104" t="inlineStr">
        <is>
          <t>2025/26</t>
        </is>
      </c>
      <c r="C1770" s="104" t="inlineStr">
        <is>
          <t>HC-089</t>
        </is>
      </c>
      <c r="D1770" s="104" t="inlineStr">
        <is>
          <t>Île-de-France</t>
        </is>
      </c>
      <c r="E1770" s="156" t="n">
        <v>112607</v>
      </c>
    </row>
    <row r="1771">
      <c r="A1771" s="176" t="n">
        <v>46082</v>
      </c>
      <c r="B1771" s="104" t="inlineStr">
        <is>
          <t>2025/26</t>
        </is>
      </c>
      <c r="C1771" s="104" t="inlineStr">
        <is>
          <t>HC-090</t>
        </is>
      </c>
      <c r="D1771" s="104" t="inlineStr">
        <is>
          <t>Nord-Ouest</t>
        </is>
      </c>
      <c r="E1771" s="156" t="n">
        <v>108400</v>
      </c>
    </row>
    <row r="1772">
      <c r="A1772" s="176" t="n">
        <v>46082</v>
      </c>
      <c r="B1772" s="104" t="inlineStr">
        <is>
          <t>2025/26</t>
        </is>
      </c>
      <c r="C1772" s="104" t="inlineStr">
        <is>
          <t>HC-091</t>
        </is>
      </c>
      <c r="D1772" s="104" t="inlineStr">
        <is>
          <t>Sud-Est</t>
        </is>
      </c>
      <c r="E1772" s="156" t="n">
        <v>87422</v>
      </c>
    </row>
    <row r="1773">
      <c r="A1773" s="176" t="n">
        <v>46082</v>
      </c>
      <c r="B1773" s="104" t="inlineStr">
        <is>
          <t>2025/26</t>
        </is>
      </c>
      <c r="C1773" s="104" t="inlineStr">
        <is>
          <t>HC-092</t>
        </is>
      </c>
      <c r="D1773" s="104" t="inlineStr">
        <is>
          <t>Sud-Ouest</t>
        </is>
      </c>
      <c r="E1773" s="156" t="n">
        <v>95450</v>
      </c>
    </row>
    <row r="1774">
      <c r="A1774" s="176" t="n">
        <v>46082</v>
      </c>
      <c r="B1774" s="104" t="inlineStr">
        <is>
          <t>2025/26</t>
        </is>
      </c>
      <c r="C1774" s="104" t="inlineStr">
        <is>
          <t>HC-093</t>
        </is>
      </c>
      <c r="D1774" s="104" t="inlineStr">
        <is>
          <t>Île-de-France</t>
        </is>
      </c>
      <c r="E1774" s="156" t="n">
        <v>178820</v>
      </c>
    </row>
    <row r="1775">
      <c r="A1775" s="176" t="n">
        <v>46082</v>
      </c>
      <c r="B1775" s="104" t="inlineStr">
        <is>
          <t>2025/26</t>
        </is>
      </c>
      <c r="C1775" s="104" t="inlineStr">
        <is>
          <t>HC-094</t>
        </is>
      </c>
      <c r="D1775" s="104" t="inlineStr">
        <is>
          <t>Nord-Ouest</t>
        </is>
      </c>
      <c r="E1775" s="156" t="n">
        <v>90508</v>
      </c>
    </row>
    <row r="1776">
      <c r="A1776" s="176" t="n">
        <v>46082</v>
      </c>
      <c r="B1776" s="104" t="inlineStr">
        <is>
          <t>2025/26</t>
        </is>
      </c>
      <c r="C1776" s="104" t="inlineStr">
        <is>
          <t>HC-095</t>
        </is>
      </c>
      <c r="D1776" s="104" t="inlineStr">
        <is>
          <t>Sud-Est</t>
        </is>
      </c>
      <c r="E1776" s="156" t="n">
        <v>151275</v>
      </c>
    </row>
    <row r="1777">
      <c r="A1777" s="176" t="n">
        <v>46082</v>
      </c>
      <c r="B1777" s="104" t="inlineStr">
        <is>
          <t>2025/26</t>
        </is>
      </c>
      <c r="C1777" s="104" t="inlineStr">
        <is>
          <t>HC-096</t>
        </is>
      </c>
      <c r="D1777" s="104" t="inlineStr">
        <is>
          <t>Sud-Ouest</t>
        </is>
      </c>
      <c r="E1777" s="156" t="n">
        <v>92343</v>
      </c>
    </row>
    <row r="1778">
      <c r="A1778" s="176" t="n">
        <v>46082</v>
      </c>
      <c r="B1778" s="104" t="inlineStr">
        <is>
          <t>2025/26</t>
        </is>
      </c>
      <c r="C1778" s="104" t="inlineStr">
        <is>
          <t>HC-097</t>
        </is>
      </c>
      <c r="D1778" s="104" t="inlineStr">
        <is>
          <t>Île-de-France</t>
        </is>
      </c>
      <c r="E1778" s="156" t="n">
        <v>65443</v>
      </c>
    </row>
    <row r="1779">
      <c r="A1779" s="176" t="n">
        <v>46082</v>
      </c>
      <c r="B1779" s="104" t="inlineStr">
        <is>
          <t>2025/26</t>
        </is>
      </c>
      <c r="C1779" s="104" t="inlineStr">
        <is>
          <t>HC-098</t>
        </is>
      </c>
      <c r="D1779" s="104" t="inlineStr">
        <is>
          <t>Nord-Ouest</t>
        </is>
      </c>
      <c r="E1779" s="156" t="n">
        <v>100808</v>
      </c>
    </row>
    <row r="1780">
      <c r="A1780" s="176" t="n">
        <v>46082</v>
      </c>
      <c r="B1780" s="104" t="inlineStr">
        <is>
          <t>2025/26</t>
        </is>
      </c>
      <c r="C1780" s="104" t="inlineStr">
        <is>
          <t>HC-099</t>
        </is>
      </c>
      <c r="D1780" s="104" t="inlineStr">
        <is>
          <t>Sud-Est</t>
        </is>
      </c>
      <c r="E1780" s="156" t="n">
        <v>131580</v>
      </c>
    </row>
    <row r="1781">
      <c r="A1781" s="176" t="n">
        <v>46082</v>
      </c>
      <c r="B1781" s="104" t="inlineStr">
        <is>
          <t>2025/26</t>
        </is>
      </c>
      <c r="C1781" s="104" t="inlineStr">
        <is>
          <t>HC-100</t>
        </is>
      </c>
      <c r="D1781" s="104" t="inlineStr">
        <is>
          <t>Sud-Ouest</t>
        </is>
      </c>
      <c r="E1781" s="156" t="n">
        <v>80513</v>
      </c>
    </row>
    <row r="1782">
      <c r="A1782" s="176" t="n">
        <v>46082</v>
      </c>
      <c r="B1782" s="104" t="inlineStr">
        <is>
          <t>2025/26</t>
        </is>
      </c>
      <c r="C1782" s="104" t="inlineStr">
        <is>
          <t>HC-101</t>
        </is>
      </c>
      <c r="D1782" s="104" t="inlineStr">
        <is>
          <t>Île-de-France</t>
        </is>
      </c>
      <c r="E1782" s="156" t="n">
        <v>117965</v>
      </c>
    </row>
    <row r="1783">
      <c r="A1783" s="176" t="n">
        <v>46082</v>
      </c>
      <c r="B1783" s="104" t="inlineStr">
        <is>
          <t>2025/26</t>
        </is>
      </c>
      <c r="C1783" s="104" t="inlineStr">
        <is>
          <t>HC-102</t>
        </is>
      </c>
      <c r="D1783" s="104" t="inlineStr">
        <is>
          <t>Nord-Ouest</t>
        </is>
      </c>
      <c r="E1783" s="156" t="n">
        <v>125300</v>
      </c>
    </row>
    <row r="1784">
      <c r="A1784" s="176" t="n">
        <v>46082</v>
      </c>
      <c r="B1784" s="104" t="inlineStr">
        <is>
          <t>2025/26</t>
        </is>
      </c>
      <c r="C1784" s="104" t="inlineStr">
        <is>
          <t>HC-103</t>
        </is>
      </c>
      <c r="D1784" s="104" t="inlineStr">
        <is>
          <t>Sud-Est</t>
        </is>
      </c>
      <c r="E1784" s="156" t="n">
        <v>104144</v>
      </c>
    </row>
    <row r="1785">
      <c r="A1785" s="176" t="n">
        <v>46082</v>
      </c>
      <c r="B1785" s="104" t="inlineStr">
        <is>
          <t>2025/26</t>
        </is>
      </c>
      <c r="C1785" s="104" t="inlineStr">
        <is>
          <t>HC-104</t>
        </is>
      </c>
      <c r="D1785" s="104" t="inlineStr">
        <is>
          <t>Sud-Ouest</t>
        </is>
      </c>
      <c r="E1785" s="156" t="n">
        <v>93915</v>
      </c>
    </row>
    <row r="1786">
      <c r="A1786" s="176" t="n">
        <v>46082</v>
      </c>
      <c r="B1786" s="104" t="inlineStr">
        <is>
          <t>2025/26</t>
        </is>
      </c>
      <c r="C1786" s="104" t="inlineStr">
        <is>
          <t>HC-105</t>
        </is>
      </c>
      <c r="D1786" s="104" t="inlineStr">
        <is>
          <t>Île-de-France</t>
        </is>
      </c>
      <c r="E1786" s="156" t="n">
        <v>151177</v>
      </c>
    </row>
    <row r="1787">
      <c r="A1787" s="176" t="n">
        <v>46082</v>
      </c>
      <c r="B1787" s="104" t="inlineStr">
        <is>
          <t>2025/26</t>
        </is>
      </c>
      <c r="C1787" s="104" t="inlineStr">
        <is>
          <t>HC-106</t>
        </is>
      </c>
      <c r="D1787" s="104" t="inlineStr">
        <is>
          <t>Nord-Ouest</t>
        </is>
      </c>
      <c r="E1787" s="156" t="n">
        <v>114582</v>
      </c>
    </row>
    <row r="1788">
      <c r="A1788" s="176" t="n">
        <v>46082</v>
      </c>
      <c r="B1788" s="104" t="inlineStr">
        <is>
          <t>2025/26</t>
        </is>
      </c>
      <c r="C1788" s="104" t="inlineStr">
        <is>
          <t>HC-107</t>
        </is>
      </c>
      <c r="D1788" s="104" t="inlineStr">
        <is>
          <t>Sud-Est</t>
        </is>
      </c>
      <c r="E1788" s="156" t="n">
        <v>124772</v>
      </c>
    </row>
    <row r="1789">
      <c r="A1789" s="176" t="n">
        <v>46082</v>
      </c>
      <c r="B1789" s="104" t="inlineStr">
        <is>
          <t>2025/26</t>
        </is>
      </c>
      <c r="C1789" s="104" t="inlineStr">
        <is>
          <t>HC-108</t>
        </is>
      </c>
      <c r="D1789" s="104" t="inlineStr">
        <is>
          <t>Sud-Ouest</t>
        </is>
      </c>
      <c r="E1789" s="156" t="n">
        <v>105536</v>
      </c>
    </row>
    <row r="1790">
      <c r="A1790" s="176" t="n">
        <v>46082</v>
      </c>
      <c r="B1790" s="104" t="inlineStr">
        <is>
          <t>2025/26</t>
        </is>
      </c>
      <c r="C1790" s="104" t="inlineStr">
        <is>
          <t>HC-109</t>
        </is>
      </c>
      <c r="D1790" s="104" t="inlineStr">
        <is>
          <t>Île-de-France</t>
        </is>
      </c>
      <c r="E1790" s="156" t="n">
        <v>119289</v>
      </c>
    </row>
    <row r="1791">
      <c r="A1791" s="176" t="n">
        <v>46082</v>
      </c>
      <c r="B1791" s="104" t="inlineStr">
        <is>
          <t>2025/26</t>
        </is>
      </c>
      <c r="C1791" s="104" t="inlineStr">
        <is>
          <t>HC-110</t>
        </is>
      </c>
      <c r="D1791" s="104" t="inlineStr">
        <is>
          <t>Nord-Ouest</t>
        </is>
      </c>
      <c r="E1791" s="156" t="n">
        <v>66400</v>
      </c>
    </row>
    <row r="1792">
      <c r="A1792" s="176" t="n">
        <v>46082</v>
      </c>
      <c r="B1792" s="104" t="inlineStr">
        <is>
          <t>2025/26</t>
        </is>
      </c>
      <c r="C1792" s="104" t="inlineStr">
        <is>
          <t>HC-111</t>
        </is>
      </c>
      <c r="D1792" s="104" t="inlineStr">
        <is>
          <t>Sud-Est</t>
        </is>
      </c>
      <c r="E1792" s="156" t="n">
        <v>123710</v>
      </c>
    </row>
    <row r="1793">
      <c r="A1793" s="176" t="n">
        <v>46082</v>
      </c>
      <c r="B1793" s="104" t="inlineStr">
        <is>
          <t>2025/26</t>
        </is>
      </c>
      <c r="C1793" s="104" t="inlineStr">
        <is>
          <t>HC-112</t>
        </is>
      </c>
      <c r="D1793" s="104" t="inlineStr">
        <is>
          <t>Sud-Ouest</t>
        </is>
      </c>
      <c r="E1793" s="156" t="n">
        <v>56921</v>
      </c>
    </row>
    <row r="1794">
      <c r="A1794" s="176" t="n">
        <v>46082</v>
      </c>
      <c r="B1794" s="104" t="inlineStr">
        <is>
          <t>2025/26</t>
        </is>
      </c>
      <c r="C1794" s="104" t="inlineStr">
        <is>
          <t>HC-113</t>
        </is>
      </c>
      <c r="D1794" s="104" t="inlineStr">
        <is>
          <t>Île-de-France</t>
        </is>
      </c>
      <c r="E1794" s="156" t="n">
        <v>120776</v>
      </c>
    </row>
    <row r="1795">
      <c r="A1795" s="176" t="n">
        <v>46082</v>
      </c>
      <c r="B1795" s="104" t="inlineStr">
        <is>
          <t>2025/26</t>
        </is>
      </c>
      <c r="C1795" s="104" t="inlineStr">
        <is>
          <t>HC-114</t>
        </is>
      </c>
      <c r="D1795" s="104" t="inlineStr">
        <is>
          <t>Nord-Ouest</t>
        </is>
      </c>
      <c r="E1795" s="156" t="n">
        <v>77612</v>
      </c>
    </row>
    <row r="1796">
      <c r="A1796" s="176" t="n">
        <v>46082</v>
      </c>
      <c r="B1796" s="104" t="inlineStr">
        <is>
          <t>2025/26</t>
        </is>
      </c>
      <c r="C1796" s="104" t="inlineStr">
        <is>
          <t>HC-115</t>
        </is>
      </c>
      <c r="D1796" s="104" t="inlineStr">
        <is>
          <t>Sud-Est</t>
        </is>
      </c>
      <c r="E1796" s="156" t="n">
        <v>121524</v>
      </c>
    </row>
    <row r="1797">
      <c r="A1797" s="176" t="n">
        <v>46082</v>
      </c>
      <c r="B1797" s="104" t="inlineStr">
        <is>
          <t>2025/26</t>
        </is>
      </c>
      <c r="C1797" s="104" t="inlineStr">
        <is>
          <t>HC-116</t>
        </is>
      </c>
      <c r="D1797" s="104" t="inlineStr">
        <is>
          <t>Sud-Ouest</t>
        </is>
      </c>
      <c r="E1797" s="156" t="n">
        <v>96954</v>
      </c>
    </row>
    <row r="1798">
      <c r="A1798" s="176" t="n">
        <v>46082</v>
      </c>
      <c r="B1798" s="104" t="inlineStr">
        <is>
          <t>2025/26</t>
        </is>
      </c>
      <c r="C1798" s="104" t="inlineStr">
        <is>
          <t>HC-117</t>
        </is>
      </c>
      <c r="D1798" s="104" t="inlineStr">
        <is>
          <t>Île-de-France</t>
        </is>
      </c>
      <c r="E1798" s="156" t="n">
        <v>92672</v>
      </c>
    </row>
    <row r="1799">
      <c r="A1799" s="176" t="n">
        <v>46082</v>
      </c>
      <c r="B1799" s="104" t="inlineStr">
        <is>
          <t>2025/26</t>
        </is>
      </c>
      <c r="C1799" s="104" t="inlineStr">
        <is>
          <t>HC-118</t>
        </is>
      </c>
      <c r="D1799" s="104" t="inlineStr">
        <is>
          <t>Nord-Ouest</t>
        </is>
      </c>
      <c r="E1799" s="156" t="n">
        <v>125689</v>
      </c>
    </row>
    <row r="1800">
      <c r="A1800" s="176" t="n">
        <v>46082</v>
      </c>
      <c r="B1800" s="104" t="inlineStr">
        <is>
          <t>2025/26</t>
        </is>
      </c>
      <c r="C1800" s="104" t="inlineStr">
        <is>
          <t>HC-119</t>
        </is>
      </c>
      <c r="D1800" s="104" t="inlineStr">
        <is>
          <t>Sud-Est</t>
        </is>
      </c>
      <c r="E1800" s="156" t="n">
        <v>78835</v>
      </c>
    </row>
    <row r="1801">
      <c r="A1801" s="176" t="n">
        <v>46082</v>
      </c>
      <c r="B1801" s="104" t="inlineStr">
        <is>
          <t>2025/26</t>
        </is>
      </c>
      <c r="C1801" s="104" t="inlineStr">
        <is>
          <t>HC-120</t>
        </is>
      </c>
      <c r="D1801" s="104" t="inlineStr">
        <is>
          <t>Sud-Ouest</t>
        </is>
      </c>
      <c r="E1801" s="156" t="n">
        <v>89075</v>
      </c>
    </row>
    <row r="1802">
      <c r="A1802" s="176" t="n">
        <v>46113</v>
      </c>
      <c r="B1802" s="104" t="inlineStr">
        <is>
          <t>2025/26</t>
        </is>
      </c>
      <c r="C1802" s="104" t="inlineStr">
        <is>
          <t>HC-001</t>
        </is>
      </c>
      <c r="D1802" s="104" t="inlineStr">
        <is>
          <t>Île-de-France</t>
        </is>
      </c>
      <c r="E1802" s="156" t="n">
        <v>161216</v>
      </c>
    </row>
    <row r="1803">
      <c r="A1803" s="176" t="n">
        <v>46113</v>
      </c>
      <c r="B1803" s="104" t="inlineStr">
        <is>
          <t>2025/26</t>
        </is>
      </c>
      <c r="C1803" s="104" t="inlineStr">
        <is>
          <t>HC-002</t>
        </is>
      </c>
      <c r="D1803" s="104" t="inlineStr">
        <is>
          <t>Nord-Ouest</t>
        </is>
      </c>
      <c r="E1803" s="156" t="n">
        <v>101575</v>
      </c>
    </row>
    <row r="1804">
      <c r="A1804" s="176" t="n">
        <v>46113</v>
      </c>
      <c r="B1804" s="104" t="inlineStr">
        <is>
          <t>2025/26</t>
        </is>
      </c>
      <c r="C1804" s="104" t="inlineStr">
        <is>
          <t>HC-003</t>
        </is>
      </c>
      <c r="D1804" s="104" t="inlineStr">
        <is>
          <t>Sud-Est</t>
        </is>
      </c>
      <c r="E1804" s="156" t="n">
        <v>109684</v>
      </c>
    </row>
    <row r="1805">
      <c r="A1805" s="176" t="n">
        <v>46113</v>
      </c>
      <c r="B1805" s="104" t="inlineStr">
        <is>
          <t>2025/26</t>
        </is>
      </c>
      <c r="C1805" s="104" t="inlineStr">
        <is>
          <t>HC-004</t>
        </is>
      </c>
      <c r="D1805" s="104" t="inlineStr">
        <is>
          <t>Sud-Ouest</t>
        </is>
      </c>
      <c r="E1805" s="156" t="n">
        <v>108559</v>
      </c>
    </row>
    <row r="1806">
      <c r="A1806" s="176" t="n">
        <v>46113</v>
      </c>
      <c r="B1806" s="104" t="inlineStr">
        <is>
          <t>2025/26</t>
        </is>
      </c>
      <c r="C1806" s="104" t="inlineStr">
        <is>
          <t>HC-005</t>
        </is>
      </c>
      <c r="D1806" s="104" t="inlineStr">
        <is>
          <t>Île-de-France</t>
        </is>
      </c>
      <c r="E1806" s="156" t="n">
        <v>148548</v>
      </c>
    </row>
    <row r="1807">
      <c r="A1807" s="176" t="n">
        <v>46113</v>
      </c>
      <c r="B1807" s="104" t="inlineStr">
        <is>
          <t>2025/26</t>
        </is>
      </c>
      <c r="C1807" s="104" t="inlineStr">
        <is>
          <t>HC-006</t>
        </is>
      </c>
      <c r="D1807" s="104" t="inlineStr">
        <is>
          <t>Nord-Ouest</t>
        </is>
      </c>
      <c r="E1807" s="156" t="n">
        <v>89347</v>
      </c>
    </row>
    <row r="1808">
      <c r="A1808" s="176" t="n">
        <v>46113</v>
      </c>
      <c r="B1808" s="104" t="inlineStr">
        <is>
          <t>2025/26</t>
        </is>
      </c>
      <c r="C1808" s="104" t="inlineStr">
        <is>
          <t>HC-007</t>
        </is>
      </c>
      <c r="D1808" s="104" t="inlineStr">
        <is>
          <t>Sud-Est</t>
        </is>
      </c>
      <c r="E1808" s="156" t="n">
        <v>85285</v>
      </c>
    </row>
    <row r="1809">
      <c r="A1809" s="176" t="n">
        <v>46113</v>
      </c>
      <c r="B1809" s="104" t="inlineStr">
        <is>
          <t>2025/26</t>
        </is>
      </c>
      <c r="C1809" s="104" t="inlineStr">
        <is>
          <t>HC-008</t>
        </is>
      </c>
      <c r="D1809" s="104" t="inlineStr">
        <is>
          <t>Sud-Ouest</t>
        </is>
      </c>
      <c r="E1809" s="156" t="n">
        <v>131017</v>
      </c>
    </row>
    <row r="1810">
      <c r="A1810" s="176" t="n">
        <v>46113</v>
      </c>
      <c r="B1810" s="104" t="inlineStr">
        <is>
          <t>2025/26</t>
        </is>
      </c>
      <c r="C1810" s="104" t="inlineStr">
        <is>
          <t>HC-009</t>
        </is>
      </c>
      <c r="D1810" s="104" t="inlineStr">
        <is>
          <t>Île-de-France</t>
        </is>
      </c>
      <c r="E1810" s="156" t="n">
        <v>152879</v>
      </c>
    </row>
    <row r="1811">
      <c r="A1811" s="176" t="n">
        <v>46113</v>
      </c>
      <c r="B1811" s="104" t="inlineStr">
        <is>
          <t>2025/26</t>
        </is>
      </c>
      <c r="C1811" s="104" t="inlineStr">
        <is>
          <t>HC-010</t>
        </is>
      </c>
      <c r="D1811" s="104" t="inlineStr">
        <is>
          <t>Nord-Ouest</t>
        </is>
      </c>
      <c r="E1811" s="156" t="n">
        <v>181214</v>
      </c>
    </row>
    <row r="1812">
      <c r="A1812" s="176" t="n">
        <v>46113</v>
      </c>
      <c r="B1812" s="104" t="inlineStr">
        <is>
          <t>2025/26</t>
        </is>
      </c>
      <c r="C1812" s="104" t="inlineStr">
        <is>
          <t>HC-011</t>
        </is>
      </c>
      <c r="D1812" s="104" t="inlineStr">
        <is>
          <t>Sud-Est</t>
        </is>
      </c>
      <c r="E1812" s="156" t="n">
        <v>148061</v>
      </c>
    </row>
    <row r="1813">
      <c r="A1813" s="176" t="n">
        <v>46113</v>
      </c>
      <c r="B1813" s="104" t="inlineStr">
        <is>
          <t>2025/26</t>
        </is>
      </c>
      <c r="C1813" s="104" t="inlineStr">
        <is>
          <t>HC-012</t>
        </is>
      </c>
      <c r="D1813" s="104" t="inlineStr">
        <is>
          <t>Sud-Ouest</t>
        </is>
      </c>
      <c r="E1813" s="156" t="n">
        <v>82148</v>
      </c>
    </row>
    <row r="1814">
      <c r="A1814" s="176" t="n">
        <v>46113</v>
      </c>
      <c r="B1814" s="104" t="inlineStr">
        <is>
          <t>2025/26</t>
        </is>
      </c>
      <c r="C1814" s="104" t="inlineStr">
        <is>
          <t>HC-013</t>
        </is>
      </c>
      <c r="D1814" s="104" t="inlineStr">
        <is>
          <t>Île-de-France</t>
        </is>
      </c>
      <c r="E1814" s="156" t="n">
        <v>106175</v>
      </c>
    </row>
    <row r="1815">
      <c r="A1815" s="176" t="n">
        <v>46113</v>
      </c>
      <c r="B1815" s="104" t="inlineStr">
        <is>
          <t>2025/26</t>
        </is>
      </c>
      <c r="C1815" s="104" t="inlineStr">
        <is>
          <t>HC-014</t>
        </is>
      </c>
      <c r="D1815" s="104" t="inlineStr">
        <is>
          <t>Nord-Ouest</t>
        </is>
      </c>
      <c r="E1815" s="156" t="n">
        <v>102164</v>
      </c>
    </row>
    <row r="1816">
      <c r="A1816" s="176" t="n">
        <v>46113</v>
      </c>
      <c r="B1816" s="104" t="inlineStr">
        <is>
          <t>2025/26</t>
        </is>
      </c>
      <c r="C1816" s="104" t="inlineStr">
        <is>
          <t>HC-015</t>
        </is>
      </c>
      <c r="D1816" s="104" t="inlineStr">
        <is>
          <t>Sud-Est</t>
        </is>
      </c>
      <c r="E1816" s="156" t="n">
        <v>93690</v>
      </c>
    </row>
    <row r="1817">
      <c r="A1817" s="176" t="n">
        <v>46113</v>
      </c>
      <c r="B1817" s="104" t="inlineStr">
        <is>
          <t>2025/26</t>
        </is>
      </c>
      <c r="C1817" s="104" t="inlineStr">
        <is>
          <t>HC-016</t>
        </is>
      </c>
      <c r="D1817" s="104" t="inlineStr">
        <is>
          <t>Sud-Ouest</t>
        </is>
      </c>
      <c r="E1817" s="156" t="n">
        <v>121077</v>
      </c>
    </row>
    <row r="1818">
      <c r="A1818" s="176" t="n">
        <v>46113</v>
      </c>
      <c r="B1818" s="104" t="inlineStr">
        <is>
          <t>2025/26</t>
        </is>
      </c>
      <c r="C1818" s="104" t="inlineStr">
        <is>
          <t>HC-017</t>
        </is>
      </c>
      <c r="D1818" s="104" t="inlineStr">
        <is>
          <t>Île-de-France</t>
        </is>
      </c>
      <c r="E1818" s="156" t="n">
        <v>109180</v>
      </c>
    </row>
    <row r="1819">
      <c r="A1819" s="176" t="n">
        <v>46113</v>
      </c>
      <c r="B1819" s="104" t="inlineStr">
        <is>
          <t>2025/26</t>
        </is>
      </c>
      <c r="C1819" s="104" t="inlineStr">
        <is>
          <t>HC-018</t>
        </is>
      </c>
      <c r="D1819" s="104" t="inlineStr">
        <is>
          <t>Nord-Ouest</t>
        </is>
      </c>
      <c r="E1819" s="156" t="n">
        <v>72794</v>
      </c>
    </row>
    <row r="1820">
      <c r="A1820" s="176" t="n">
        <v>46113</v>
      </c>
      <c r="B1820" s="104" t="inlineStr">
        <is>
          <t>2025/26</t>
        </is>
      </c>
      <c r="C1820" s="104" t="inlineStr">
        <is>
          <t>HC-019</t>
        </is>
      </c>
      <c r="D1820" s="104" t="inlineStr">
        <is>
          <t>Sud-Est</t>
        </is>
      </c>
      <c r="E1820" s="156" t="n">
        <v>90768</v>
      </c>
    </row>
    <row r="1821">
      <c r="A1821" s="176" t="n">
        <v>46113</v>
      </c>
      <c r="B1821" s="104" t="inlineStr">
        <is>
          <t>2025/26</t>
        </is>
      </c>
      <c r="C1821" s="104" t="inlineStr">
        <is>
          <t>HC-020</t>
        </is>
      </c>
      <c r="D1821" s="104" t="inlineStr">
        <is>
          <t>Sud-Ouest</t>
        </is>
      </c>
      <c r="E1821" s="156" t="n">
        <v>92805</v>
      </c>
    </row>
    <row r="1822">
      <c r="A1822" s="176" t="n">
        <v>46113</v>
      </c>
      <c r="B1822" s="104" t="inlineStr">
        <is>
          <t>2025/26</t>
        </is>
      </c>
      <c r="C1822" s="104" t="inlineStr">
        <is>
          <t>HC-021</t>
        </is>
      </c>
      <c r="D1822" s="104" t="inlineStr">
        <is>
          <t>Île-de-France</t>
        </is>
      </c>
      <c r="E1822" s="156" t="n">
        <v>101652</v>
      </c>
    </row>
    <row r="1823">
      <c r="A1823" s="176" t="n">
        <v>46113</v>
      </c>
      <c r="B1823" s="104" t="inlineStr">
        <is>
          <t>2025/26</t>
        </is>
      </c>
      <c r="C1823" s="104" t="inlineStr">
        <is>
          <t>HC-022</t>
        </is>
      </c>
      <c r="D1823" s="104" t="inlineStr">
        <is>
          <t>Nord-Ouest</t>
        </is>
      </c>
      <c r="E1823" s="156" t="n">
        <v>92481</v>
      </c>
    </row>
    <row r="1824">
      <c r="A1824" s="176" t="n">
        <v>46113</v>
      </c>
      <c r="B1824" s="104" t="inlineStr">
        <is>
          <t>2025/26</t>
        </is>
      </c>
      <c r="C1824" s="104" t="inlineStr">
        <is>
          <t>HC-023</t>
        </is>
      </c>
      <c r="D1824" s="104" t="inlineStr">
        <is>
          <t>Sud-Est</t>
        </is>
      </c>
      <c r="E1824" s="156" t="n">
        <v>104479</v>
      </c>
    </row>
    <row r="1825">
      <c r="A1825" s="176" t="n">
        <v>46113</v>
      </c>
      <c r="B1825" s="104" t="inlineStr">
        <is>
          <t>2025/26</t>
        </is>
      </c>
      <c r="C1825" s="104" t="inlineStr">
        <is>
          <t>HC-024</t>
        </is>
      </c>
      <c r="D1825" s="104" t="inlineStr">
        <is>
          <t>Sud-Ouest</t>
        </is>
      </c>
      <c r="E1825" s="156" t="n">
        <v>119424</v>
      </c>
    </row>
    <row r="1826">
      <c r="A1826" s="176" t="n">
        <v>46113</v>
      </c>
      <c r="B1826" s="104" t="inlineStr">
        <is>
          <t>2025/26</t>
        </is>
      </c>
      <c r="C1826" s="104" t="inlineStr">
        <is>
          <t>HC-025</t>
        </is>
      </c>
      <c r="D1826" s="104" t="inlineStr">
        <is>
          <t>Île-de-France</t>
        </is>
      </c>
      <c r="E1826" s="156" t="n">
        <v>158386</v>
      </c>
    </row>
    <row r="1827">
      <c r="A1827" s="176" t="n">
        <v>46113</v>
      </c>
      <c r="B1827" s="104" t="inlineStr">
        <is>
          <t>2025/26</t>
        </is>
      </c>
      <c r="C1827" s="104" t="inlineStr">
        <is>
          <t>HC-026</t>
        </is>
      </c>
      <c r="D1827" s="104" t="inlineStr">
        <is>
          <t>Nord-Ouest</t>
        </is>
      </c>
      <c r="E1827" s="156" t="n">
        <v>100667</v>
      </c>
    </row>
    <row r="1828">
      <c r="A1828" s="176" t="n">
        <v>46113</v>
      </c>
      <c r="B1828" s="104" t="inlineStr">
        <is>
          <t>2025/26</t>
        </is>
      </c>
      <c r="C1828" s="104" t="inlineStr">
        <is>
          <t>HC-027</t>
        </is>
      </c>
      <c r="D1828" s="104" t="inlineStr">
        <is>
          <t>Sud-Est</t>
        </is>
      </c>
      <c r="E1828" s="156" t="n">
        <v>134130</v>
      </c>
    </row>
    <row r="1829">
      <c r="A1829" s="176" t="n">
        <v>46113</v>
      </c>
      <c r="B1829" s="104" t="inlineStr">
        <is>
          <t>2025/26</t>
        </is>
      </c>
      <c r="C1829" s="104" t="inlineStr">
        <is>
          <t>HC-028</t>
        </is>
      </c>
      <c r="D1829" s="104" t="inlineStr">
        <is>
          <t>Sud-Ouest</t>
        </is>
      </c>
      <c r="E1829" s="156" t="n">
        <v>94578</v>
      </c>
    </row>
    <row r="1830">
      <c r="A1830" s="176" t="n">
        <v>46113</v>
      </c>
      <c r="B1830" s="104" t="inlineStr">
        <is>
          <t>2025/26</t>
        </is>
      </c>
      <c r="C1830" s="104" t="inlineStr">
        <is>
          <t>HC-029</t>
        </is>
      </c>
      <c r="D1830" s="104" t="inlineStr">
        <is>
          <t>Île-de-France</t>
        </is>
      </c>
      <c r="E1830" s="156" t="n">
        <v>208272</v>
      </c>
    </row>
    <row r="1831">
      <c r="A1831" s="176" t="n">
        <v>46113</v>
      </c>
      <c r="B1831" s="104" t="inlineStr">
        <is>
          <t>2025/26</t>
        </is>
      </c>
      <c r="C1831" s="104" t="inlineStr">
        <is>
          <t>HC-030</t>
        </is>
      </c>
      <c r="D1831" s="104" t="inlineStr">
        <is>
          <t>Nord-Ouest</t>
        </is>
      </c>
      <c r="E1831" s="156" t="n">
        <v>116444</v>
      </c>
    </row>
    <row r="1832">
      <c r="A1832" s="176" t="n">
        <v>46113</v>
      </c>
      <c r="B1832" s="104" t="inlineStr">
        <is>
          <t>2025/26</t>
        </is>
      </c>
      <c r="C1832" s="104" t="inlineStr">
        <is>
          <t>HC-031</t>
        </is>
      </c>
      <c r="D1832" s="104" t="inlineStr">
        <is>
          <t>Sud-Est</t>
        </is>
      </c>
      <c r="E1832" s="156" t="n">
        <v>116516</v>
      </c>
    </row>
    <row r="1833">
      <c r="A1833" s="176" t="n">
        <v>46113</v>
      </c>
      <c r="B1833" s="104" t="inlineStr">
        <is>
          <t>2025/26</t>
        </is>
      </c>
      <c r="C1833" s="104" t="inlineStr">
        <is>
          <t>HC-032</t>
        </is>
      </c>
      <c r="D1833" s="104" t="inlineStr">
        <is>
          <t>Sud-Ouest</t>
        </is>
      </c>
      <c r="E1833" s="156" t="n">
        <v>108357</v>
      </c>
    </row>
    <row r="1834">
      <c r="A1834" s="176" t="n">
        <v>46113</v>
      </c>
      <c r="B1834" s="104" t="inlineStr">
        <is>
          <t>2025/26</t>
        </is>
      </c>
      <c r="C1834" s="104" t="inlineStr">
        <is>
          <t>HC-033</t>
        </is>
      </c>
      <c r="D1834" s="104" t="inlineStr">
        <is>
          <t>Île-de-France</t>
        </is>
      </c>
      <c r="E1834" s="156" t="n">
        <v>158580</v>
      </c>
    </row>
    <row r="1835">
      <c r="A1835" s="176" t="n">
        <v>46113</v>
      </c>
      <c r="B1835" s="104" t="inlineStr">
        <is>
          <t>2025/26</t>
        </is>
      </c>
      <c r="C1835" s="104" t="inlineStr">
        <is>
          <t>HC-034</t>
        </is>
      </c>
      <c r="D1835" s="104" t="inlineStr">
        <is>
          <t>Nord-Ouest</t>
        </is>
      </c>
      <c r="E1835" s="156" t="n">
        <v>143138</v>
      </c>
    </row>
    <row r="1836">
      <c r="A1836" s="176" t="n">
        <v>46113</v>
      </c>
      <c r="B1836" s="104" t="inlineStr">
        <is>
          <t>2025/26</t>
        </is>
      </c>
      <c r="C1836" s="104" t="inlineStr">
        <is>
          <t>HC-035</t>
        </is>
      </c>
      <c r="D1836" s="104" t="inlineStr">
        <is>
          <t>Sud-Est</t>
        </is>
      </c>
      <c r="E1836" s="156" t="n">
        <v>135196</v>
      </c>
    </row>
    <row r="1837">
      <c r="A1837" s="176" t="n">
        <v>46113</v>
      </c>
      <c r="B1837" s="104" t="inlineStr">
        <is>
          <t>2025/26</t>
        </is>
      </c>
      <c r="C1837" s="104" t="inlineStr">
        <is>
          <t>HC-036</t>
        </is>
      </c>
      <c r="D1837" s="104" t="inlineStr">
        <is>
          <t>Sud-Ouest</t>
        </is>
      </c>
      <c r="E1837" s="156" t="n">
        <v>137281</v>
      </c>
    </row>
    <row r="1838">
      <c r="A1838" s="176" t="n">
        <v>46113</v>
      </c>
      <c r="B1838" s="104" t="inlineStr">
        <is>
          <t>2025/26</t>
        </is>
      </c>
      <c r="C1838" s="104" t="inlineStr">
        <is>
          <t>HC-037</t>
        </is>
      </c>
      <c r="D1838" s="104" t="inlineStr">
        <is>
          <t>Île-de-France</t>
        </is>
      </c>
      <c r="E1838" s="156" t="n">
        <v>129217</v>
      </c>
    </row>
    <row r="1839">
      <c r="A1839" s="176" t="n">
        <v>46113</v>
      </c>
      <c r="B1839" s="104" t="inlineStr">
        <is>
          <t>2025/26</t>
        </is>
      </c>
      <c r="C1839" s="104" t="inlineStr">
        <is>
          <t>HC-038</t>
        </is>
      </c>
      <c r="D1839" s="104" t="inlineStr">
        <is>
          <t>Nord-Ouest</t>
        </is>
      </c>
      <c r="E1839" s="156" t="n">
        <v>96462</v>
      </c>
    </row>
    <row r="1840">
      <c r="A1840" s="176" t="n">
        <v>46113</v>
      </c>
      <c r="B1840" s="104" t="inlineStr">
        <is>
          <t>2025/26</t>
        </is>
      </c>
      <c r="C1840" s="104" t="inlineStr">
        <is>
          <t>HC-039</t>
        </is>
      </c>
      <c r="D1840" s="104" t="inlineStr">
        <is>
          <t>Sud-Est</t>
        </is>
      </c>
      <c r="E1840" s="156" t="n">
        <v>133601</v>
      </c>
    </row>
    <row r="1841">
      <c r="A1841" s="176" t="n">
        <v>46113</v>
      </c>
      <c r="B1841" s="104" t="inlineStr">
        <is>
          <t>2025/26</t>
        </is>
      </c>
      <c r="C1841" s="104" t="inlineStr">
        <is>
          <t>HC-040</t>
        </is>
      </c>
      <c r="D1841" s="104" t="inlineStr">
        <is>
          <t>Sud-Ouest</t>
        </is>
      </c>
      <c r="E1841" s="156" t="n">
        <v>117196</v>
      </c>
    </row>
    <row r="1842">
      <c r="A1842" s="176" t="n">
        <v>46113</v>
      </c>
      <c r="B1842" s="104" t="inlineStr">
        <is>
          <t>2025/26</t>
        </is>
      </c>
      <c r="C1842" s="104" t="inlineStr">
        <is>
          <t>HC-041</t>
        </is>
      </c>
      <c r="D1842" s="104" t="inlineStr">
        <is>
          <t>Île-de-France</t>
        </is>
      </c>
      <c r="E1842" s="156" t="n">
        <v>181106</v>
      </c>
    </row>
    <row r="1843">
      <c r="A1843" s="176" t="n">
        <v>46113</v>
      </c>
      <c r="B1843" s="104" t="inlineStr">
        <is>
          <t>2025/26</t>
        </is>
      </c>
      <c r="C1843" s="104" t="inlineStr">
        <is>
          <t>HC-042</t>
        </is>
      </c>
      <c r="D1843" s="104" t="inlineStr">
        <is>
          <t>Nord-Ouest</t>
        </is>
      </c>
      <c r="E1843" s="156" t="n">
        <v>111425</v>
      </c>
    </row>
    <row r="1844">
      <c r="A1844" s="176" t="n">
        <v>46113</v>
      </c>
      <c r="B1844" s="104" t="inlineStr">
        <is>
          <t>2025/26</t>
        </is>
      </c>
      <c r="C1844" s="104" t="inlineStr">
        <is>
          <t>HC-043</t>
        </is>
      </c>
      <c r="D1844" s="104" t="inlineStr">
        <is>
          <t>Sud-Est</t>
        </is>
      </c>
      <c r="E1844" s="156" t="n">
        <v>128679</v>
      </c>
    </row>
    <row r="1845">
      <c r="A1845" s="176" t="n">
        <v>46113</v>
      </c>
      <c r="B1845" s="104" t="inlineStr">
        <is>
          <t>2025/26</t>
        </is>
      </c>
      <c r="C1845" s="104" t="inlineStr">
        <is>
          <t>HC-044</t>
        </is>
      </c>
      <c r="D1845" s="104" t="inlineStr">
        <is>
          <t>Sud-Ouest</t>
        </is>
      </c>
      <c r="E1845" s="156" t="n">
        <v>90545</v>
      </c>
    </row>
    <row r="1846">
      <c r="A1846" s="176" t="n">
        <v>46113</v>
      </c>
      <c r="B1846" s="104" t="inlineStr">
        <is>
          <t>2025/26</t>
        </is>
      </c>
      <c r="C1846" s="104" t="inlineStr">
        <is>
          <t>HC-045</t>
        </is>
      </c>
      <c r="D1846" s="104" t="inlineStr">
        <is>
          <t>Île-de-France</t>
        </is>
      </c>
      <c r="E1846" s="156" t="n">
        <v>156504</v>
      </c>
    </row>
    <row r="1847">
      <c r="A1847" s="176" t="n">
        <v>46113</v>
      </c>
      <c r="B1847" s="104" t="inlineStr">
        <is>
          <t>2025/26</t>
        </is>
      </c>
      <c r="C1847" s="104" t="inlineStr">
        <is>
          <t>HC-046</t>
        </is>
      </c>
      <c r="D1847" s="104" t="inlineStr">
        <is>
          <t>Nord-Ouest</t>
        </is>
      </c>
      <c r="E1847" s="156" t="n">
        <v>67943</v>
      </c>
    </row>
    <row r="1848">
      <c r="A1848" s="176" t="n">
        <v>46113</v>
      </c>
      <c r="B1848" s="104" t="inlineStr">
        <is>
          <t>2025/26</t>
        </is>
      </c>
      <c r="C1848" s="104" t="inlineStr">
        <is>
          <t>HC-047</t>
        </is>
      </c>
      <c r="D1848" s="104" t="inlineStr">
        <is>
          <t>Sud-Est</t>
        </is>
      </c>
      <c r="E1848" s="156" t="n">
        <v>147630</v>
      </c>
    </row>
    <row r="1849">
      <c r="A1849" s="176" t="n">
        <v>46113</v>
      </c>
      <c r="B1849" s="104" t="inlineStr">
        <is>
          <t>2025/26</t>
        </is>
      </c>
      <c r="C1849" s="104" t="inlineStr">
        <is>
          <t>HC-048</t>
        </is>
      </c>
      <c r="D1849" s="104" t="inlineStr">
        <is>
          <t>Sud-Ouest</t>
        </is>
      </c>
      <c r="E1849" s="156" t="n">
        <v>148370</v>
      </c>
    </row>
    <row r="1850">
      <c r="A1850" s="176" t="n">
        <v>46113</v>
      </c>
      <c r="B1850" s="104" t="inlineStr">
        <is>
          <t>2025/26</t>
        </is>
      </c>
      <c r="C1850" s="104" t="inlineStr">
        <is>
          <t>HC-049</t>
        </is>
      </c>
      <c r="D1850" s="104" t="inlineStr">
        <is>
          <t>Île-de-France</t>
        </is>
      </c>
      <c r="E1850" s="156" t="n">
        <v>113089</v>
      </c>
    </row>
    <row r="1851">
      <c r="A1851" s="176" t="n">
        <v>46113</v>
      </c>
      <c r="B1851" s="104" t="inlineStr">
        <is>
          <t>2025/26</t>
        </is>
      </c>
      <c r="C1851" s="104" t="inlineStr">
        <is>
          <t>HC-050</t>
        </is>
      </c>
      <c r="D1851" s="104" t="inlineStr">
        <is>
          <t>Nord-Ouest</t>
        </is>
      </c>
      <c r="E1851" s="156" t="n">
        <v>131916</v>
      </c>
    </row>
    <row r="1852">
      <c r="A1852" s="176" t="n">
        <v>46113</v>
      </c>
      <c r="B1852" s="104" t="inlineStr">
        <is>
          <t>2025/26</t>
        </is>
      </c>
      <c r="C1852" s="104" t="inlineStr">
        <is>
          <t>HC-051</t>
        </is>
      </c>
      <c r="D1852" s="104" t="inlineStr">
        <is>
          <t>Sud-Est</t>
        </is>
      </c>
      <c r="E1852" s="156" t="n">
        <v>88765</v>
      </c>
    </row>
    <row r="1853">
      <c r="A1853" s="176" t="n">
        <v>46113</v>
      </c>
      <c r="B1853" s="104" t="inlineStr">
        <is>
          <t>2025/26</t>
        </is>
      </c>
      <c r="C1853" s="104" t="inlineStr">
        <is>
          <t>HC-052</t>
        </is>
      </c>
      <c r="D1853" s="104" t="inlineStr">
        <is>
          <t>Sud-Ouest</t>
        </is>
      </c>
      <c r="E1853" s="156" t="n">
        <v>113141</v>
      </c>
    </row>
    <row r="1854">
      <c r="A1854" s="176" t="n">
        <v>46113</v>
      </c>
      <c r="B1854" s="104" t="inlineStr">
        <is>
          <t>2025/26</t>
        </is>
      </c>
      <c r="C1854" s="104" t="inlineStr">
        <is>
          <t>HC-053</t>
        </is>
      </c>
      <c r="D1854" s="104" t="inlineStr">
        <is>
          <t>Île-de-France</t>
        </is>
      </c>
      <c r="E1854" s="156" t="n">
        <v>130576</v>
      </c>
    </row>
    <row r="1855">
      <c r="A1855" s="176" t="n">
        <v>46113</v>
      </c>
      <c r="B1855" s="104" t="inlineStr">
        <is>
          <t>2025/26</t>
        </is>
      </c>
      <c r="C1855" s="104" t="inlineStr">
        <is>
          <t>HC-054</t>
        </is>
      </c>
      <c r="D1855" s="104" t="inlineStr">
        <is>
          <t>Nord-Ouest</t>
        </is>
      </c>
      <c r="E1855" s="156" t="n">
        <v>115787</v>
      </c>
    </row>
    <row r="1856">
      <c r="A1856" s="176" t="n">
        <v>46113</v>
      </c>
      <c r="B1856" s="104" t="inlineStr">
        <is>
          <t>2025/26</t>
        </is>
      </c>
      <c r="C1856" s="104" t="inlineStr">
        <is>
          <t>HC-055</t>
        </is>
      </c>
      <c r="D1856" s="104" t="inlineStr">
        <is>
          <t>Sud-Est</t>
        </is>
      </c>
      <c r="E1856" s="156" t="n">
        <v>186001</v>
      </c>
    </row>
    <row r="1857">
      <c r="A1857" s="176" t="n">
        <v>46113</v>
      </c>
      <c r="B1857" s="104" t="inlineStr">
        <is>
          <t>2025/26</t>
        </is>
      </c>
      <c r="C1857" s="104" t="inlineStr">
        <is>
          <t>HC-056</t>
        </is>
      </c>
      <c r="D1857" s="104" t="inlineStr">
        <is>
          <t>Sud-Ouest</t>
        </is>
      </c>
      <c r="E1857" s="156" t="n">
        <v>140546</v>
      </c>
    </row>
    <row r="1858">
      <c r="A1858" s="176" t="n">
        <v>46113</v>
      </c>
      <c r="B1858" s="104" t="inlineStr">
        <is>
          <t>2025/26</t>
        </is>
      </c>
      <c r="C1858" s="104" t="inlineStr">
        <is>
          <t>HC-057</t>
        </is>
      </c>
      <c r="D1858" s="104" t="inlineStr">
        <is>
          <t>Île-de-France</t>
        </is>
      </c>
      <c r="E1858" s="156" t="n">
        <v>155140</v>
      </c>
    </row>
    <row r="1859">
      <c r="A1859" s="176" t="n">
        <v>46113</v>
      </c>
      <c r="B1859" s="104" t="inlineStr">
        <is>
          <t>2025/26</t>
        </is>
      </c>
      <c r="C1859" s="104" t="inlineStr">
        <is>
          <t>HC-058</t>
        </is>
      </c>
      <c r="D1859" s="104" t="inlineStr">
        <is>
          <t>Nord-Ouest</t>
        </is>
      </c>
      <c r="E1859" s="156" t="n">
        <v>80142</v>
      </c>
    </row>
    <row r="1860">
      <c r="A1860" s="176" t="n">
        <v>46113</v>
      </c>
      <c r="B1860" s="104" t="inlineStr">
        <is>
          <t>2025/26</t>
        </is>
      </c>
      <c r="C1860" s="104" t="inlineStr">
        <is>
          <t>HC-059</t>
        </is>
      </c>
      <c r="D1860" s="104" t="inlineStr">
        <is>
          <t>Sud-Est</t>
        </is>
      </c>
      <c r="E1860" s="156" t="n">
        <v>142450</v>
      </c>
    </row>
    <row r="1861">
      <c r="A1861" s="176" t="n">
        <v>46113</v>
      </c>
      <c r="B1861" s="104" t="inlineStr">
        <is>
          <t>2025/26</t>
        </is>
      </c>
      <c r="C1861" s="104" t="inlineStr">
        <is>
          <t>HC-060</t>
        </is>
      </c>
      <c r="D1861" s="104" t="inlineStr">
        <is>
          <t>Sud-Ouest</t>
        </is>
      </c>
      <c r="E1861" s="156" t="n">
        <v>102825</v>
      </c>
    </row>
    <row r="1862">
      <c r="A1862" s="176" t="n">
        <v>46113</v>
      </c>
      <c r="B1862" s="104" t="inlineStr">
        <is>
          <t>2025/26</t>
        </is>
      </c>
      <c r="C1862" s="104" t="inlineStr">
        <is>
          <t>HC-061</t>
        </is>
      </c>
      <c r="D1862" s="104" t="inlineStr">
        <is>
          <t>Île-de-France</t>
        </is>
      </c>
      <c r="E1862" s="156" t="n">
        <v>112471</v>
      </c>
    </row>
    <row r="1863">
      <c r="A1863" s="176" t="n">
        <v>46113</v>
      </c>
      <c r="B1863" s="104" t="inlineStr">
        <is>
          <t>2025/26</t>
        </is>
      </c>
      <c r="C1863" s="104" t="inlineStr">
        <is>
          <t>HC-062</t>
        </is>
      </c>
      <c r="D1863" s="104" t="inlineStr">
        <is>
          <t>Nord-Ouest</t>
        </is>
      </c>
      <c r="E1863" s="156" t="n">
        <v>90292</v>
      </c>
    </row>
    <row r="1864">
      <c r="A1864" s="176" t="n">
        <v>46113</v>
      </c>
      <c r="B1864" s="104" t="inlineStr">
        <is>
          <t>2025/26</t>
        </is>
      </c>
      <c r="C1864" s="104" t="inlineStr">
        <is>
          <t>HC-063</t>
        </is>
      </c>
      <c r="D1864" s="104" t="inlineStr">
        <is>
          <t>Sud-Est</t>
        </is>
      </c>
      <c r="E1864" s="156" t="n">
        <v>89290</v>
      </c>
    </row>
    <row r="1865">
      <c r="A1865" s="176" t="n">
        <v>46113</v>
      </c>
      <c r="B1865" s="104" t="inlineStr">
        <is>
          <t>2025/26</t>
        </is>
      </c>
      <c r="C1865" s="104" t="inlineStr">
        <is>
          <t>HC-064</t>
        </is>
      </c>
      <c r="D1865" s="104" t="inlineStr">
        <is>
          <t>Sud-Ouest</t>
        </is>
      </c>
      <c r="E1865" s="156" t="n">
        <v>78417</v>
      </c>
    </row>
    <row r="1866">
      <c r="A1866" s="176" t="n">
        <v>46113</v>
      </c>
      <c r="B1866" s="104" t="inlineStr">
        <is>
          <t>2025/26</t>
        </is>
      </c>
      <c r="C1866" s="104" t="inlineStr">
        <is>
          <t>HC-065</t>
        </is>
      </c>
      <c r="D1866" s="104" t="inlineStr">
        <is>
          <t>Île-de-France</t>
        </is>
      </c>
      <c r="E1866" s="156" t="n">
        <v>164228</v>
      </c>
    </row>
    <row r="1867">
      <c r="A1867" s="176" t="n">
        <v>46113</v>
      </c>
      <c r="B1867" s="104" t="inlineStr">
        <is>
          <t>2025/26</t>
        </is>
      </c>
      <c r="C1867" s="104" t="inlineStr">
        <is>
          <t>HC-066</t>
        </is>
      </c>
      <c r="D1867" s="104" t="inlineStr">
        <is>
          <t>Nord-Ouest</t>
        </is>
      </c>
      <c r="E1867" s="156" t="n">
        <v>125240</v>
      </c>
    </row>
    <row r="1868">
      <c r="A1868" s="176" t="n">
        <v>46113</v>
      </c>
      <c r="B1868" s="104" t="inlineStr">
        <is>
          <t>2025/26</t>
        </is>
      </c>
      <c r="C1868" s="104" t="inlineStr">
        <is>
          <t>HC-067</t>
        </is>
      </c>
      <c r="D1868" s="104" t="inlineStr">
        <is>
          <t>Sud-Est</t>
        </is>
      </c>
      <c r="E1868" s="156" t="n">
        <v>110260</v>
      </c>
    </row>
    <row r="1869">
      <c r="A1869" s="176" t="n">
        <v>46113</v>
      </c>
      <c r="B1869" s="104" t="inlineStr">
        <is>
          <t>2025/26</t>
        </is>
      </c>
      <c r="C1869" s="104" t="inlineStr">
        <is>
          <t>HC-068</t>
        </is>
      </c>
      <c r="D1869" s="104" t="inlineStr">
        <is>
          <t>Sud-Ouest</t>
        </is>
      </c>
      <c r="E1869" s="156" t="n">
        <v>78626</v>
      </c>
    </row>
    <row r="1870">
      <c r="A1870" s="176" t="n">
        <v>46113</v>
      </c>
      <c r="B1870" s="104" t="inlineStr">
        <is>
          <t>2025/26</t>
        </is>
      </c>
      <c r="C1870" s="104" t="inlineStr">
        <is>
          <t>HC-069</t>
        </is>
      </c>
      <c r="D1870" s="104" t="inlineStr">
        <is>
          <t>Île-de-France</t>
        </is>
      </c>
      <c r="E1870" s="156" t="n">
        <v>109902</v>
      </c>
    </row>
    <row r="1871">
      <c r="A1871" s="176" t="n">
        <v>46113</v>
      </c>
      <c r="B1871" s="104" t="inlineStr">
        <is>
          <t>2025/26</t>
        </is>
      </c>
      <c r="C1871" s="104" t="inlineStr">
        <is>
          <t>HC-070</t>
        </is>
      </c>
      <c r="D1871" s="104" t="inlineStr">
        <is>
          <t>Nord-Ouest</t>
        </is>
      </c>
      <c r="E1871" s="156" t="n">
        <v>73267</v>
      </c>
    </row>
    <row r="1872">
      <c r="A1872" s="176" t="n">
        <v>46113</v>
      </c>
      <c r="B1872" s="104" t="inlineStr">
        <is>
          <t>2025/26</t>
        </is>
      </c>
      <c r="C1872" s="104" t="inlineStr">
        <is>
          <t>HC-071</t>
        </is>
      </c>
      <c r="D1872" s="104" t="inlineStr">
        <is>
          <t>Sud-Est</t>
        </is>
      </c>
      <c r="E1872" s="156" t="n">
        <v>95126</v>
      </c>
    </row>
    <row r="1873">
      <c r="A1873" s="176" t="n">
        <v>46113</v>
      </c>
      <c r="B1873" s="104" t="inlineStr">
        <is>
          <t>2025/26</t>
        </is>
      </c>
      <c r="C1873" s="104" t="inlineStr">
        <is>
          <t>HC-072</t>
        </is>
      </c>
      <c r="D1873" s="104" t="inlineStr">
        <is>
          <t>Sud-Ouest</t>
        </is>
      </c>
      <c r="E1873" s="156" t="n">
        <v>78606</v>
      </c>
    </row>
    <row r="1874">
      <c r="A1874" s="176" t="n">
        <v>46113</v>
      </c>
      <c r="B1874" s="104" t="inlineStr">
        <is>
          <t>2025/26</t>
        </is>
      </c>
      <c r="C1874" s="104" t="inlineStr">
        <is>
          <t>HC-073</t>
        </is>
      </c>
      <c r="D1874" s="104" t="inlineStr">
        <is>
          <t>Île-de-France</t>
        </is>
      </c>
      <c r="E1874" s="156" t="n">
        <v>176338</v>
      </c>
    </row>
    <row r="1875">
      <c r="A1875" s="176" t="n">
        <v>46113</v>
      </c>
      <c r="B1875" s="104" t="inlineStr">
        <is>
          <t>2025/26</t>
        </is>
      </c>
      <c r="C1875" s="104" t="inlineStr">
        <is>
          <t>HC-074</t>
        </is>
      </c>
      <c r="D1875" s="104" t="inlineStr">
        <is>
          <t>Nord-Ouest</t>
        </is>
      </c>
      <c r="E1875" s="156" t="n">
        <v>103674</v>
      </c>
    </row>
    <row r="1876">
      <c r="A1876" s="176" t="n">
        <v>46113</v>
      </c>
      <c r="B1876" s="104" t="inlineStr">
        <is>
          <t>2025/26</t>
        </is>
      </c>
      <c r="C1876" s="104" t="inlineStr">
        <is>
          <t>HC-075</t>
        </is>
      </c>
      <c r="D1876" s="104" t="inlineStr">
        <is>
          <t>Sud-Est</t>
        </is>
      </c>
      <c r="E1876" s="156" t="n">
        <v>146362</v>
      </c>
    </row>
    <row r="1877">
      <c r="A1877" s="176" t="n">
        <v>46113</v>
      </c>
      <c r="B1877" s="104" t="inlineStr">
        <is>
          <t>2025/26</t>
        </is>
      </c>
      <c r="C1877" s="104" t="inlineStr">
        <is>
          <t>HC-076</t>
        </is>
      </c>
      <c r="D1877" s="104" t="inlineStr">
        <is>
          <t>Sud-Ouest</t>
        </is>
      </c>
      <c r="E1877" s="156" t="n">
        <v>114478</v>
      </c>
    </row>
    <row r="1878">
      <c r="A1878" s="176" t="n">
        <v>46113</v>
      </c>
      <c r="B1878" s="104" t="inlineStr">
        <is>
          <t>2025/26</t>
        </is>
      </c>
      <c r="C1878" s="104" t="inlineStr">
        <is>
          <t>HC-077</t>
        </is>
      </c>
      <c r="D1878" s="104" t="inlineStr">
        <is>
          <t>Île-de-France</t>
        </is>
      </c>
      <c r="E1878" s="156" t="n">
        <v>123873</v>
      </c>
    </row>
    <row r="1879">
      <c r="A1879" s="176" t="n">
        <v>46113</v>
      </c>
      <c r="B1879" s="104" t="inlineStr">
        <is>
          <t>2025/26</t>
        </is>
      </c>
      <c r="C1879" s="104" t="inlineStr">
        <is>
          <t>HC-078</t>
        </is>
      </c>
      <c r="D1879" s="104" t="inlineStr">
        <is>
          <t>Nord-Ouest</t>
        </is>
      </c>
      <c r="E1879" s="156" t="n">
        <v>118171</v>
      </c>
    </row>
    <row r="1880">
      <c r="A1880" s="176" t="n">
        <v>46113</v>
      </c>
      <c r="B1880" s="104" t="inlineStr">
        <is>
          <t>2025/26</t>
        </is>
      </c>
      <c r="C1880" s="104" t="inlineStr">
        <is>
          <t>HC-079</t>
        </is>
      </c>
      <c r="D1880" s="104" t="inlineStr">
        <is>
          <t>Sud-Est</t>
        </is>
      </c>
      <c r="E1880" s="156" t="n">
        <v>116999</v>
      </c>
    </row>
    <row r="1881">
      <c r="A1881" s="176" t="n">
        <v>46113</v>
      </c>
      <c r="B1881" s="104" t="inlineStr">
        <is>
          <t>2025/26</t>
        </is>
      </c>
      <c r="C1881" s="104" t="inlineStr">
        <is>
          <t>HC-080</t>
        </is>
      </c>
      <c r="D1881" s="104" t="inlineStr">
        <is>
          <t>Sud-Ouest</t>
        </is>
      </c>
      <c r="E1881" s="156" t="n">
        <v>85341</v>
      </c>
    </row>
    <row r="1882">
      <c r="A1882" s="176" t="n">
        <v>46113</v>
      </c>
      <c r="B1882" s="104" t="inlineStr">
        <is>
          <t>2025/26</t>
        </is>
      </c>
      <c r="C1882" s="104" t="inlineStr">
        <is>
          <t>HC-081</t>
        </is>
      </c>
      <c r="D1882" s="104" t="inlineStr">
        <is>
          <t>Île-de-France</t>
        </is>
      </c>
      <c r="E1882" s="156" t="n">
        <v>122423</v>
      </c>
    </row>
    <row r="1883">
      <c r="A1883" s="176" t="n">
        <v>46113</v>
      </c>
      <c r="B1883" s="104" t="inlineStr">
        <is>
          <t>2025/26</t>
        </is>
      </c>
      <c r="C1883" s="104" t="inlineStr">
        <is>
          <t>HC-082</t>
        </is>
      </c>
      <c r="D1883" s="104" t="inlineStr">
        <is>
          <t>Nord-Ouest</t>
        </is>
      </c>
      <c r="E1883" s="156" t="n">
        <v>92518</v>
      </c>
    </row>
    <row r="1884">
      <c r="A1884" s="176" t="n">
        <v>46113</v>
      </c>
      <c r="B1884" s="104" t="inlineStr">
        <is>
          <t>2025/26</t>
        </is>
      </c>
      <c r="C1884" s="104" t="inlineStr">
        <is>
          <t>HC-083</t>
        </is>
      </c>
      <c r="D1884" s="104" t="inlineStr">
        <is>
          <t>Sud-Est</t>
        </is>
      </c>
      <c r="E1884" s="156" t="n">
        <v>86260</v>
      </c>
    </row>
    <row r="1885">
      <c r="A1885" s="176" t="n">
        <v>46113</v>
      </c>
      <c r="B1885" s="104" t="inlineStr">
        <is>
          <t>2025/26</t>
        </is>
      </c>
      <c r="C1885" s="104" t="inlineStr">
        <is>
          <t>HC-084</t>
        </is>
      </c>
      <c r="D1885" s="104" t="inlineStr">
        <is>
          <t>Sud-Ouest</t>
        </is>
      </c>
      <c r="E1885" s="156" t="n">
        <v>111732</v>
      </c>
    </row>
    <row r="1886">
      <c r="A1886" s="176" t="n">
        <v>46113</v>
      </c>
      <c r="B1886" s="104" t="inlineStr">
        <is>
          <t>2025/26</t>
        </is>
      </c>
      <c r="C1886" s="104" t="inlineStr">
        <is>
          <t>HC-085</t>
        </is>
      </c>
      <c r="D1886" s="104" t="inlineStr">
        <is>
          <t>Île-de-France</t>
        </is>
      </c>
      <c r="E1886" s="156" t="n">
        <v>137877</v>
      </c>
    </row>
    <row r="1887">
      <c r="A1887" s="176" t="n">
        <v>46113</v>
      </c>
      <c r="B1887" s="104" t="inlineStr">
        <is>
          <t>2025/26</t>
        </is>
      </c>
      <c r="C1887" s="104" t="inlineStr">
        <is>
          <t>HC-086</t>
        </is>
      </c>
      <c r="D1887" s="104" t="inlineStr">
        <is>
          <t>Nord-Ouest</t>
        </is>
      </c>
      <c r="E1887" s="156" t="n">
        <v>97331</v>
      </c>
    </row>
    <row r="1888">
      <c r="A1888" s="176" t="n">
        <v>46113</v>
      </c>
      <c r="B1888" s="104" t="inlineStr">
        <is>
          <t>2025/26</t>
        </is>
      </c>
      <c r="C1888" s="104" t="inlineStr">
        <is>
          <t>HC-087</t>
        </is>
      </c>
      <c r="D1888" s="104" t="inlineStr">
        <is>
          <t>Sud-Est</t>
        </is>
      </c>
      <c r="E1888" s="156" t="n">
        <v>91800</v>
      </c>
    </row>
    <row r="1889">
      <c r="A1889" s="176" t="n">
        <v>46113</v>
      </c>
      <c r="B1889" s="104" t="inlineStr">
        <is>
          <t>2025/26</t>
        </is>
      </c>
      <c r="C1889" s="104" t="inlineStr">
        <is>
          <t>HC-088</t>
        </is>
      </c>
      <c r="D1889" s="104" t="inlineStr">
        <is>
          <t>Sud-Ouest</t>
        </is>
      </c>
      <c r="E1889" s="156" t="n">
        <v>116327</v>
      </c>
    </row>
    <row r="1890">
      <c r="A1890" s="176" t="n">
        <v>46113</v>
      </c>
      <c r="B1890" s="104" t="inlineStr">
        <is>
          <t>2025/26</t>
        </is>
      </c>
      <c r="C1890" s="104" t="inlineStr">
        <is>
          <t>HC-089</t>
        </is>
      </c>
      <c r="D1890" s="104" t="inlineStr">
        <is>
          <t>Île-de-France</t>
        </is>
      </c>
      <c r="E1890" s="156" t="n">
        <v>117127</v>
      </c>
    </row>
    <row r="1891">
      <c r="A1891" s="176" t="n">
        <v>46113</v>
      </c>
      <c r="B1891" s="104" t="inlineStr">
        <is>
          <t>2025/26</t>
        </is>
      </c>
      <c r="C1891" s="104" t="inlineStr">
        <is>
          <t>HC-090</t>
        </is>
      </c>
      <c r="D1891" s="104" t="inlineStr">
        <is>
          <t>Nord-Ouest</t>
        </is>
      </c>
      <c r="E1891" s="156" t="n">
        <v>112121</v>
      </c>
    </row>
    <row r="1892">
      <c r="A1892" s="176" t="n">
        <v>46113</v>
      </c>
      <c r="B1892" s="104" t="inlineStr">
        <is>
          <t>2025/26</t>
        </is>
      </c>
      <c r="C1892" s="104" t="inlineStr">
        <is>
          <t>HC-091</t>
        </is>
      </c>
      <c r="D1892" s="104" t="inlineStr">
        <is>
          <t>Sud-Est</t>
        </is>
      </c>
      <c r="E1892" s="156" t="n">
        <v>95097</v>
      </c>
    </row>
    <row r="1893">
      <c r="A1893" s="176" t="n">
        <v>46113</v>
      </c>
      <c r="B1893" s="104" t="inlineStr">
        <is>
          <t>2025/26</t>
        </is>
      </c>
      <c r="C1893" s="104" t="inlineStr">
        <is>
          <t>HC-092</t>
        </is>
      </c>
      <c r="D1893" s="104" t="inlineStr">
        <is>
          <t>Sud-Ouest</t>
        </is>
      </c>
      <c r="E1893" s="156" t="n">
        <v>99461</v>
      </c>
    </row>
    <row r="1894">
      <c r="A1894" s="176" t="n">
        <v>46113</v>
      </c>
      <c r="B1894" s="104" t="inlineStr">
        <is>
          <t>2025/26</t>
        </is>
      </c>
      <c r="C1894" s="104" t="inlineStr">
        <is>
          <t>HC-093</t>
        </is>
      </c>
      <c r="D1894" s="104" t="inlineStr">
        <is>
          <t>Île-de-France</t>
        </is>
      </c>
      <c r="E1894" s="156" t="n">
        <v>184261</v>
      </c>
    </row>
    <row r="1895">
      <c r="A1895" s="176" t="n">
        <v>46113</v>
      </c>
      <c r="B1895" s="104" t="inlineStr">
        <is>
          <t>2025/26</t>
        </is>
      </c>
      <c r="C1895" s="104" t="inlineStr">
        <is>
          <t>HC-094</t>
        </is>
      </c>
      <c r="D1895" s="104" t="inlineStr">
        <is>
          <t>Nord-Ouest</t>
        </is>
      </c>
      <c r="E1895" s="156" t="n">
        <v>91754</v>
      </c>
    </row>
    <row r="1896">
      <c r="A1896" s="176" t="n">
        <v>46113</v>
      </c>
      <c r="B1896" s="104" t="inlineStr">
        <is>
          <t>2025/26</t>
        </is>
      </c>
      <c r="C1896" s="104" t="inlineStr">
        <is>
          <t>HC-095</t>
        </is>
      </c>
      <c r="D1896" s="104" t="inlineStr">
        <is>
          <t>Sud-Est</t>
        </is>
      </c>
      <c r="E1896" s="156" t="n">
        <v>163933</v>
      </c>
    </row>
    <row r="1897">
      <c r="A1897" s="176" t="n">
        <v>46113</v>
      </c>
      <c r="B1897" s="104" t="inlineStr">
        <is>
          <t>2025/26</t>
        </is>
      </c>
      <c r="C1897" s="104" t="inlineStr">
        <is>
          <t>HC-096</t>
        </is>
      </c>
      <c r="D1897" s="104" t="inlineStr">
        <is>
          <t>Sud-Ouest</t>
        </is>
      </c>
      <c r="E1897" s="156" t="n">
        <v>97711</v>
      </c>
    </row>
    <row r="1898">
      <c r="A1898" s="176" t="n">
        <v>46113</v>
      </c>
      <c r="B1898" s="104" t="inlineStr">
        <is>
          <t>2025/26</t>
        </is>
      </c>
      <c r="C1898" s="104" t="inlineStr">
        <is>
          <t>HC-097</t>
        </is>
      </c>
      <c r="D1898" s="104" t="inlineStr">
        <is>
          <t>Île-de-France</t>
        </is>
      </c>
      <c r="E1898" s="156" t="n">
        <v>67883</v>
      </c>
    </row>
    <row r="1899">
      <c r="A1899" s="176" t="n">
        <v>46113</v>
      </c>
      <c r="B1899" s="104" t="inlineStr">
        <is>
          <t>2025/26</t>
        </is>
      </c>
      <c r="C1899" s="104" t="inlineStr">
        <is>
          <t>HC-098</t>
        </is>
      </c>
      <c r="D1899" s="104" t="inlineStr">
        <is>
          <t>Nord-Ouest</t>
        </is>
      </c>
      <c r="E1899" s="156" t="n">
        <v>105089</v>
      </c>
    </row>
    <row r="1900">
      <c r="A1900" s="176" t="n">
        <v>46113</v>
      </c>
      <c r="B1900" s="104" t="inlineStr">
        <is>
          <t>2025/26</t>
        </is>
      </c>
      <c r="C1900" s="104" t="inlineStr">
        <is>
          <t>HC-099</t>
        </is>
      </c>
      <c r="D1900" s="104" t="inlineStr">
        <is>
          <t>Sud-Est</t>
        </is>
      </c>
      <c r="E1900" s="156" t="n">
        <v>135624</v>
      </c>
    </row>
    <row r="1901">
      <c r="A1901" s="176" t="n">
        <v>46113</v>
      </c>
      <c r="B1901" s="104" t="inlineStr">
        <is>
          <t>2025/26</t>
        </is>
      </c>
      <c r="C1901" s="104" t="inlineStr">
        <is>
          <t>HC-100</t>
        </is>
      </c>
      <c r="D1901" s="104" t="inlineStr">
        <is>
          <t>Sud-Ouest</t>
        </is>
      </c>
      <c r="E1901" s="156" t="n">
        <v>83323</v>
      </c>
    </row>
    <row r="1902">
      <c r="A1902" s="176" t="n">
        <v>46113</v>
      </c>
      <c r="B1902" s="104" t="inlineStr">
        <is>
          <t>2025/26</t>
        </is>
      </c>
      <c r="C1902" s="104" t="inlineStr">
        <is>
          <t>HC-101</t>
        </is>
      </c>
      <c r="D1902" s="104" t="inlineStr">
        <is>
          <t>Île-de-France</t>
        </is>
      </c>
      <c r="E1902" s="156" t="n">
        <v>126013</v>
      </c>
    </row>
    <row r="1903">
      <c r="A1903" s="176" t="n">
        <v>46113</v>
      </c>
      <c r="B1903" s="104" t="inlineStr">
        <is>
          <t>2025/26</t>
        </is>
      </c>
      <c r="C1903" s="104" t="inlineStr">
        <is>
          <t>HC-102</t>
        </is>
      </c>
      <c r="D1903" s="104" t="inlineStr">
        <is>
          <t>Nord-Ouest</t>
        </is>
      </c>
      <c r="E1903" s="156" t="n">
        <v>127686</v>
      </c>
    </row>
    <row r="1904">
      <c r="A1904" s="176" t="n">
        <v>46113</v>
      </c>
      <c r="B1904" s="104" t="inlineStr">
        <is>
          <t>2025/26</t>
        </is>
      </c>
      <c r="C1904" s="104" t="inlineStr">
        <is>
          <t>HC-103</t>
        </is>
      </c>
      <c r="D1904" s="104" t="inlineStr">
        <is>
          <t>Sud-Est</t>
        </is>
      </c>
      <c r="E1904" s="156" t="n">
        <v>111170</v>
      </c>
    </row>
    <row r="1905">
      <c r="A1905" s="176" t="n">
        <v>46113</v>
      </c>
      <c r="B1905" s="104" t="inlineStr">
        <is>
          <t>2025/26</t>
        </is>
      </c>
      <c r="C1905" s="104" t="inlineStr">
        <is>
          <t>HC-104</t>
        </is>
      </c>
      <c r="D1905" s="104" t="inlineStr">
        <is>
          <t>Sud-Ouest</t>
        </is>
      </c>
      <c r="E1905" s="156" t="n">
        <v>93909</v>
      </c>
    </row>
    <row r="1906">
      <c r="A1906" s="176" t="n">
        <v>46113</v>
      </c>
      <c r="B1906" s="104" t="inlineStr">
        <is>
          <t>2025/26</t>
        </is>
      </c>
      <c r="C1906" s="104" t="inlineStr">
        <is>
          <t>HC-105</t>
        </is>
      </c>
      <c r="D1906" s="104" t="inlineStr">
        <is>
          <t>Île-de-France</t>
        </is>
      </c>
      <c r="E1906" s="156" t="n">
        <v>153593</v>
      </c>
    </row>
    <row r="1907">
      <c r="A1907" s="176" t="n">
        <v>46113</v>
      </c>
      <c r="B1907" s="104" t="inlineStr">
        <is>
          <t>2025/26</t>
        </is>
      </c>
      <c r="C1907" s="104" t="inlineStr">
        <is>
          <t>HC-106</t>
        </is>
      </c>
      <c r="D1907" s="104" t="inlineStr">
        <is>
          <t>Nord-Ouest</t>
        </is>
      </c>
      <c r="E1907" s="156" t="n">
        <v>120562</v>
      </c>
    </row>
    <row r="1908">
      <c r="A1908" s="176" t="n">
        <v>46113</v>
      </c>
      <c r="B1908" s="104" t="inlineStr">
        <is>
          <t>2025/26</t>
        </is>
      </c>
      <c r="C1908" s="104" t="inlineStr">
        <is>
          <t>HC-107</t>
        </is>
      </c>
      <c r="D1908" s="104" t="inlineStr">
        <is>
          <t>Sud-Est</t>
        </is>
      </c>
      <c r="E1908" s="156" t="n">
        <v>133436</v>
      </c>
    </row>
    <row r="1909">
      <c r="A1909" s="176" t="n">
        <v>46113</v>
      </c>
      <c r="B1909" s="104" t="inlineStr">
        <is>
          <t>2025/26</t>
        </is>
      </c>
      <c r="C1909" s="104" t="inlineStr">
        <is>
          <t>HC-108</t>
        </is>
      </c>
      <c r="D1909" s="104" t="inlineStr">
        <is>
          <t>Sud-Ouest</t>
        </is>
      </c>
      <c r="E1909" s="156" t="n">
        <v>114417</v>
      </c>
    </row>
    <row r="1910">
      <c r="A1910" s="176" t="n">
        <v>46113</v>
      </c>
      <c r="B1910" s="104" t="inlineStr">
        <is>
          <t>2025/26</t>
        </is>
      </c>
      <c r="C1910" s="104" t="inlineStr">
        <is>
          <t>HC-109</t>
        </is>
      </c>
      <c r="D1910" s="104" t="inlineStr">
        <is>
          <t>Île-de-France</t>
        </is>
      </c>
      <c r="E1910" s="156" t="n">
        <v>123408</v>
      </c>
    </row>
    <row r="1911">
      <c r="A1911" s="176" t="n">
        <v>46113</v>
      </c>
      <c r="B1911" s="104" t="inlineStr">
        <is>
          <t>2025/26</t>
        </is>
      </c>
      <c r="C1911" s="104" t="inlineStr">
        <is>
          <t>HC-110</t>
        </is>
      </c>
      <c r="D1911" s="104" t="inlineStr">
        <is>
          <t>Nord-Ouest</t>
        </is>
      </c>
      <c r="E1911" s="156" t="n">
        <v>67566</v>
      </c>
    </row>
    <row r="1912">
      <c r="A1912" s="176" t="n">
        <v>46113</v>
      </c>
      <c r="B1912" s="104" t="inlineStr">
        <is>
          <t>2025/26</t>
        </is>
      </c>
      <c r="C1912" s="104" t="inlineStr">
        <is>
          <t>HC-111</t>
        </is>
      </c>
      <c r="D1912" s="104" t="inlineStr">
        <is>
          <t>Sud-Est</t>
        </is>
      </c>
      <c r="E1912" s="156" t="n">
        <v>125946</v>
      </c>
    </row>
    <row r="1913">
      <c r="A1913" s="176" t="n">
        <v>46113</v>
      </c>
      <c r="B1913" s="104" t="inlineStr">
        <is>
          <t>2025/26</t>
        </is>
      </c>
      <c r="C1913" s="104" t="inlineStr">
        <is>
          <t>HC-112</t>
        </is>
      </c>
      <c r="D1913" s="104" t="inlineStr">
        <is>
          <t>Sud-Ouest</t>
        </is>
      </c>
      <c r="E1913" s="156" t="n">
        <v>59245</v>
      </c>
    </row>
    <row r="1914">
      <c r="A1914" s="176" t="n">
        <v>46113</v>
      </c>
      <c r="B1914" s="104" t="inlineStr">
        <is>
          <t>2025/26</t>
        </is>
      </c>
      <c r="C1914" s="104" t="inlineStr">
        <is>
          <t>HC-113</t>
        </is>
      </c>
      <c r="D1914" s="104" t="inlineStr">
        <is>
          <t>Île-de-France</t>
        </is>
      </c>
      <c r="E1914" s="156" t="n">
        <v>125727</v>
      </c>
    </row>
    <row r="1915">
      <c r="A1915" s="176" t="n">
        <v>46113</v>
      </c>
      <c r="B1915" s="104" t="inlineStr">
        <is>
          <t>2025/26</t>
        </is>
      </c>
      <c r="C1915" s="104" t="inlineStr">
        <is>
          <t>HC-114</t>
        </is>
      </c>
      <c r="D1915" s="104" t="inlineStr">
        <is>
          <t>Nord-Ouest</t>
        </is>
      </c>
      <c r="E1915" s="156" t="n">
        <v>83452</v>
      </c>
    </row>
    <row r="1916">
      <c r="A1916" s="176" t="n">
        <v>46113</v>
      </c>
      <c r="B1916" s="104" t="inlineStr">
        <is>
          <t>2025/26</t>
        </is>
      </c>
      <c r="C1916" s="104" t="inlineStr">
        <is>
          <t>HC-115</t>
        </is>
      </c>
      <c r="D1916" s="104" t="inlineStr">
        <is>
          <t>Sud-Est</t>
        </is>
      </c>
      <c r="E1916" s="156" t="n">
        <v>126321</v>
      </c>
    </row>
    <row r="1917">
      <c r="A1917" s="176" t="n">
        <v>46113</v>
      </c>
      <c r="B1917" s="104" t="inlineStr">
        <is>
          <t>2025/26</t>
        </is>
      </c>
      <c r="C1917" s="104" t="inlineStr">
        <is>
          <t>HC-116</t>
        </is>
      </c>
      <c r="D1917" s="104" t="inlineStr">
        <is>
          <t>Sud-Ouest</t>
        </is>
      </c>
      <c r="E1917" s="156" t="n">
        <v>98701</v>
      </c>
    </row>
    <row r="1918">
      <c r="A1918" s="176" t="n">
        <v>46113</v>
      </c>
      <c r="B1918" s="104" t="inlineStr">
        <is>
          <t>2025/26</t>
        </is>
      </c>
      <c r="C1918" s="104" t="inlineStr">
        <is>
          <t>HC-117</t>
        </is>
      </c>
      <c r="D1918" s="104" t="inlineStr">
        <is>
          <t>Île-de-France</t>
        </is>
      </c>
      <c r="E1918" s="156" t="n">
        <v>95855</v>
      </c>
    </row>
    <row r="1919">
      <c r="A1919" s="176" t="n">
        <v>46113</v>
      </c>
      <c r="B1919" s="104" t="inlineStr">
        <is>
          <t>2025/26</t>
        </is>
      </c>
      <c r="C1919" s="104" t="inlineStr">
        <is>
          <t>HC-118</t>
        </is>
      </c>
      <c r="D1919" s="104" t="inlineStr">
        <is>
          <t>Nord-Ouest</t>
        </is>
      </c>
      <c r="E1919" s="156" t="n">
        <v>129544</v>
      </c>
    </row>
    <row r="1920">
      <c r="A1920" s="176" t="n">
        <v>46113</v>
      </c>
      <c r="B1920" s="104" t="inlineStr">
        <is>
          <t>2025/26</t>
        </is>
      </c>
      <c r="C1920" s="104" t="inlineStr">
        <is>
          <t>HC-119</t>
        </is>
      </c>
      <c r="D1920" s="104" t="inlineStr">
        <is>
          <t>Sud-Est</t>
        </is>
      </c>
      <c r="E1920" s="156" t="n">
        <v>82371</v>
      </c>
    </row>
    <row r="1921">
      <c r="A1921" s="176" t="n">
        <v>46113</v>
      </c>
      <c r="B1921" s="104" t="inlineStr">
        <is>
          <t>2025/26</t>
        </is>
      </c>
      <c r="C1921" s="104" t="inlineStr">
        <is>
          <t>HC-120</t>
        </is>
      </c>
      <c r="D1921" s="104" t="inlineStr">
        <is>
          <t>Sud-Ouest</t>
        </is>
      </c>
      <c r="E1921" s="156" t="n">
        <v>93808</v>
      </c>
    </row>
    <row r="1922">
      <c r="A1922" s="176" t="n">
        <v>46143</v>
      </c>
      <c r="B1922" s="104" t="inlineStr">
        <is>
          <t>2025/26</t>
        </is>
      </c>
      <c r="C1922" s="104" t="inlineStr">
        <is>
          <t>HC-001</t>
        </is>
      </c>
      <c r="D1922" s="104" t="inlineStr">
        <is>
          <t>Île-de-France</t>
        </is>
      </c>
      <c r="E1922" s="156" t="n">
        <v>170248</v>
      </c>
    </row>
    <row r="1923">
      <c r="A1923" s="176" t="n">
        <v>46143</v>
      </c>
      <c r="B1923" s="104" t="inlineStr">
        <is>
          <t>2025/26</t>
        </is>
      </c>
      <c r="C1923" s="104" t="inlineStr">
        <is>
          <t>HC-002</t>
        </is>
      </c>
      <c r="D1923" s="104" t="inlineStr">
        <is>
          <t>Nord-Ouest</t>
        </is>
      </c>
      <c r="E1923" s="156" t="n">
        <v>102365</v>
      </c>
    </row>
    <row r="1924">
      <c r="A1924" s="176" t="n">
        <v>46143</v>
      </c>
      <c r="B1924" s="104" t="inlineStr">
        <is>
          <t>2025/26</t>
        </is>
      </c>
      <c r="C1924" s="104" t="inlineStr">
        <is>
          <t>HC-003</t>
        </is>
      </c>
      <c r="D1924" s="104" t="inlineStr">
        <is>
          <t>Sud-Est</t>
        </is>
      </c>
      <c r="E1924" s="156" t="n">
        <v>117771</v>
      </c>
    </row>
    <row r="1925">
      <c r="A1925" s="176" t="n">
        <v>46143</v>
      </c>
      <c r="B1925" s="104" t="inlineStr">
        <is>
          <t>2025/26</t>
        </is>
      </c>
      <c r="C1925" s="104" t="inlineStr">
        <is>
          <t>HC-004</t>
        </is>
      </c>
      <c r="D1925" s="104" t="inlineStr">
        <is>
          <t>Sud-Ouest</t>
        </is>
      </c>
      <c r="E1925" s="156" t="n">
        <v>109776</v>
      </c>
    </row>
    <row r="1926">
      <c r="A1926" s="176" t="n">
        <v>46143</v>
      </c>
      <c r="B1926" s="104" t="inlineStr">
        <is>
          <t>2025/26</t>
        </is>
      </c>
      <c r="C1926" s="104" t="inlineStr">
        <is>
          <t>HC-005</t>
        </is>
      </c>
      <c r="D1926" s="104" t="inlineStr">
        <is>
          <t>Île-de-France</t>
        </is>
      </c>
      <c r="E1926" s="156" t="n">
        <v>156958</v>
      </c>
    </row>
    <row r="1927">
      <c r="A1927" s="176" t="n">
        <v>46143</v>
      </c>
      <c r="B1927" s="104" t="inlineStr">
        <is>
          <t>2025/26</t>
        </is>
      </c>
      <c r="C1927" s="104" t="inlineStr">
        <is>
          <t>HC-006</t>
        </is>
      </c>
      <c r="D1927" s="104" t="inlineStr">
        <is>
          <t>Nord-Ouest</t>
        </is>
      </c>
      <c r="E1927" s="156" t="n">
        <v>95935</v>
      </c>
    </row>
    <row r="1928">
      <c r="A1928" s="176" t="n">
        <v>46143</v>
      </c>
      <c r="B1928" s="104" t="inlineStr">
        <is>
          <t>2025/26</t>
        </is>
      </c>
      <c r="C1928" s="104" t="inlineStr">
        <is>
          <t>HC-007</t>
        </is>
      </c>
      <c r="D1928" s="104" t="inlineStr">
        <is>
          <t>Sud-Est</t>
        </is>
      </c>
      <c r="E1928" s="156" t="n">
        <v>91611</v>
      </c>
    </row>
    <row r="1929">
      <c r="A1929" s="176" t="n">
        <v>46143</v>
      </c>
      <c r="B1929" s="104" t="inlineStr">
        <is>
          <t>2025/26</t>
        </is>
      </c>
      <c r="C1929" s="104" t="inlineStr">
        <is>
          <t>HC-008</t>
        </is>
      </c>
      <c r="D1929" s="104" t="inlineStr">
        <is>
          <t>Sud-Ouest</t>
        </is>
      </c>
      <c r="E1929" s="156" t="n">
        <v>141033</v>
      </c>
    </row>
    <row r="1930">
      <c r="A1930" s="176" t="n">
        <v>46143</v>
      </c>
      <c r="B1930" s="104" t="inlineStr">
        <is>
          <t>2025/26</t>
        </is>
      </c>
      <c r="C1930" s="104" t="inlineStr">
        <is>
          <t>HC-009</t>
        </is>
      </c>
      <c r="D1930" s="104" t="inlineStr">
        <is>
          <t>Île-de-France</t>
        </is>
      </c>
      <c r="E1930" s="156" t="n">
        <v>159910</v>
      </c>
    </row>
    <row r="1931">
      <c r="A1931" s="176" t="n">
        <v>46143</v>
      </c>
      <c r="B1931" s="104" t="inlineStr">
        <is>
          <t>2025/26</t>
        </is>
      </c>
      <c r="C1931" s="104" t="inlineStr">
        <is>
          <t>HC-010</t>
        </is>
      </c>
      <c r="D1931" s="104" t="inlineStr">
        <is>
          <t>Nord-Ouest</t>
        </is>
      </c>
      <c r="E1931" s="156" t="n">
        <v>182135</v>
      </c>
    </row>
    <row r="1932">
      <c r="A1932" s="176" t="n">
        <v>46143</v>
      </c>
      <c r="B1932" s="104" t="inlineStr">
        <is>
          <t>2025/26</t>
        </is>
      </c>
      <c r="C1932" s="104" t="inlineStr">
        <is>
          <t>HC-011</t>
        </is>
      </c>
      <c r="D1932" s="104" t="inlineStr">
        <is>
          <t>Sud-Est</t>
        </is>
      </c>
      <c r="E1932" s="156" t="n">
        <v>150828</v>
      </c>
    </row>
    <row r="1933">
      <c r="A1933" s="176" t="n">
        <v>46143</v>
      </c>
      <c r="B1933" s="104" t="inlineStr">
        <is>
          <t>2025/26</t>
        </is>
      </c>
      <c r="C1933" s="104" t="inlineStr">
        <is>
          <t>HC-012</t>
        </is>
      </c>
      <c r="D1933" s="104" t="inlineStr">
        <is>
          <t>Sud-Ouest</t>
        </is>
      </c>
      <c r="E1933" s="156" t="n">
        <v>84854</v>
      </c>
    </row>
    <row r="1934">
      <c r="A1934" s="176" t="n">
        <v>46143</v>
      </c>
      <c r="B1934" s="104" t="inlineStr">
        <is>
          <t>2025/26</t>
        </is>
      </c>
      <c r="C1934" s="104" t="inlineStr">
        <is>
          <t>HC-013</t>
        </is>
      </c>
      <c r="D1934" s="104" t="inlineStr">
        <is>
          <t>Île-de-France</t>
        </is>
      </c>
      <c r="E1934" s="156" t="n">
        <v>109644</v>
      </c>
    </row>
    <row r="1935">
      <c r="A1935" s="176" t="n">
        <v>46143</v>
      </c>
      <c r="B1935" s="104" t="inlineStr">
        <is>
          <t>2025/26</t>
        </is>
      </c>
      <c r="C1935" s="104" t="inlineStr">
        <is>
          <t>HC-014</t>
        </is>
      </c>
      <c r="D1935" s="104" t="inlineStr">
        <is>
          <t>Nord-Ouest</t>
        </is>
      </c>
      <c r="E1935" s="156" t="n">
        <v>110424</v>
      </c>
    </row>
    <row r="1936">
      <c r="A1936" s="176" t="n">
        <v>46143</v>
      </c>
      <c r="B1936" s="104" t="inlineStr">
        <is>
          <t>2025/26</t>
        </is>
      </c>
      <c r="C1936" s="104" t="inlineStr">
        <is>
          <t>HC-015</t>
        </is>
      </c>
      <c r="D1936" s="104" t="inlineStr">
        <is>
          <t>Sud-Est</t>
        </is>
      </c>
      <c r="E1936" s="156" t="n">
        <v>99140</v>
      </c>
    </row>
    <row r="1937">
      <c r="A1937" s="176" t="n">
        <v>46143</v>
      </c>
      <c r="B1937" s="104" t="inlineStr">
        <is>
          <t>2025/26</t>
        </is>
      </c>
      <c r="C1937" s="104" t="inlineStr">
        <is>
          <t>HC-016</t>
        </is>
      </c>
      <c r="D1937" s="104" t="inlineStr">
        <is>
          <t>Sud-Ouest</t>
        </is>
      </c>
      <c r="E1937" s="156" t="n">
        <v>127081</v>
      </c>
    </row>
    <row r="1938">
      <c r="A1938" s="176" t="n">
        <v>46143</v>
      </c>
      <c r="B1938" s="104" t="inlineStr">
        <is>
          <t>2025/26</t>
        </is>
      </c>
      <c r="C1938" s="104" t="inlineStr">
        <is>
          <t>HC-017</t>
        </is>
      </c>
      <c r="D1938" s="104" t="inlineStr">
        <is>
          <t>Île-de-France</t>
        </is>
      </c>
      <c r="E1938" s="156" t="n">
        <v>116689</v>
      </c>
    </row>
    <row r="1939">
      <c r="A1939" s="176" t="n">
        <v>46143</v>
      </c>
      <c r="B1939" s="104" t="inlineStr">
        <is>
          <t>2025/26</t>
        </is>
      </c>
      <c r="C1939" s="104" t="inlineStr">
        <is>
          <t>HC-018</t>
        </is>
      </c>
      <c r="D1939" s="104" t="inlineStr">
        <is>
          <t>Nord-Ouest</t>
        </is>
      </c>
      <c r="E1939" s="156" t="n">
        <v>74786</v>
      </c>
    </row>
    <row r="1940">
      <c r="A1940" s="176" t="n">
        <v>46143</v>
      </c>
      <c r="B1940" s="104" t="inlineStr">
        <is>
          <t>2025/26</t>
        </is>
      </c>
      <c r="C1940" s="104" t="inlineStr">
        <is>
          <t>HC-019</t>
        </is>
      </c>
      <c r="D1940" s="104" t="inlineStr">
        <is>
          <t>Sud-Est</t>
        </is>
      </c>
      <c r="E1940" s="156" t="n">
        <v>91914</v>
      </c>
    </row>
    <row r="1941">
      <c r="A1941" s="176" t="n">
        <v>46143</v>
      </c>
      <c r="B1941" s="104" t="inlineStr">
        <is>
          <t>2025/26</t>
        </is>
      </c>
      <c r="C1941" s="104" t="inlineStr">
        <is>
          <t>HC-020</t>
        </is>
      </c>
      <c r="D1941" s="104" t="inlineStr">
        <is>
          <t>Sud-Ouest</t>
        </is>
      </c>
      <c r="E1941" s="156" t="n">
        <v>96307</v>
      </c>
    </row>
    <row r="1942">
      <c r="A1942" s="176" t="n">
        <v>46143</v>
      </c>
      <c r="B1942" s="104" t="inlineStr">
        <is>
          <t>2025/26</t>
        </is>
      </c>
      <c r="C1942" s="104" t="inlineStr">
        <is>
          <t>HC-021</t>
        </is>
      </c>
      <c r="D1942" s="104" t="inlineStr">
        <is>
          <t>Île-de-France</t>
        </is>
      </c>
      <c r="E1942" s="156" t="n">
        <v>103510</v>
      </c>
    </row>
    <row r="1943">
      <c r="A1943" s="176" t="n">
        <v>46143</v>
      </c>
      <c r="B1943" s="104" t="inlineStr">
        <is>
          <t>2025/26</t>
        </is>
      </c>
      <c r="C1943" s="104" t="inlineStr">
        <is>
          <t>HC-022</t>
        </is>
      </c>
      <c r="D1943" s="104" t="inlineStr">
        <is>
          <t>Nord-Ouest</t>
        </is>
      </c>
      <c r="E1943" s="156" t="n">
        <v>102052</v>
      </c>
    </row>
    <row r="1944">
      <c r="A1944" s="176" t="n">
        <v>46143</v>
      </c>
      <c r="B1944" s="104" t="inlineStr">
        <is>
          <t>2025/26</t>
        </is>
      </c>
      <c r="C1944" s="104" t="inlineStr">
        <is>
          <t>HC-023</t>
        </is>
      </c>
      <c r="D1944" s="104" t="inlineStr">
        <is>
          <t>Sud-Est</t>
        </is>
      </c>
      <c r="E1944" s="156" t="n">
        <v>109161</v>
      </c>
    </row>
    <row r="1945">
      <c r="A1945" s="176" t="n">
        <v>46143</v>
      </c>
      <c r="B1945" s="104" t="inlineStr">
        <is>
          <t>2025/26</t>
        </is>
      </c>
      <c r="C1945" s="104" t="inlineStr">
        <is>
          <t>HC-024</t>
        </is>
      </c>
      <c r="D1945" s="104" t="inlineStr">
        <is>
          <t>Sud-Ouest</t>
        </is>
      </c>
      <c r="E1945" s="156" t="n">
        <v>130001</v>
      </c>
    </row>
    <row r="1946">
      <c r="A1946" s="176" t="n">
        <v>46143</v>
      </c>
      <c r="B1946" s="104" t="inlineStr">
        <is>
          <t>2025/26</t>
        </is>
      </c>
      <c r="C1946" s="104" t="inlineStr">
        <is>
          <t>HC-025</t>
        </is>
      </c>
      <c r="D1946" s="104" t="inlineStr">
        <is>
          <t>Île-de-France</t>
        </is>
      </c>
      <c r="E1946" s="156" t="n">
        <v>156919</v>
      </c>
    </row>
    <row r="1947">
      <c r="A1947" s="176" t="n">
        <v>46143</v>
      </c>
      <c r="B1947" s="104" t="inlineStr">
        <is>
          <t>2025/26</t>
        </is>
      </c>
      <c r="C1947" s="104" t="inlineStr">
        <is>
          <t>HC-026</t>
        </is>
      </c>
      <c r="D1947" s="104" t="inlineStr">
        <is>
          <t>Nord-Ouest</t>
        </is>
      </c>
      <c r="E1947" s="156" t="n">
        <v>108003</v>
      </c>
    </row>
    <row r="1948">
      <c r="A1948" s="176" t="n">
        <v>46143</v>
      </c>
      <c r="B1948" s="104" t="inlineStr">
        <is>
          <t>2025/26</t>
        </is>
      </c>
      <c r="C1948" s="104" t="inlineStr">
        <is>
          <t>HC-027</t>
        </is>
      </c>
      <c r="D1948" s="104" t="inlineStr">
        <is>
          <t>Sud-Est</t>
        </is>
      </c>
      <c r="E1948" s="156" t="n">
        <v>138461</v>
      </c>
    </row>
    <row r="1949">
      <c r="A1949" s="176" t="n">
        <v>46143</v>
      </c>
      <c r="B1949" s="104" t="inlineStr">
        <is>
          <t>2025/26</t>
        </is>
      </c>
      <c r="C1949" s="104" t="inlineStr">
        <is>
          <t>HC-028</t>
        </is>
      </c>
      <c r="D1949" s="104" t="inlineStr">
        <is>
          <t>Sud-Ouest</t>
        </is>
      </c>
      <c r="E1949" s="156" t="n">
        <v>98444</v>
      </c>
    </row>
    <row r="1950">
      <c r="A1950" s="176" t="n">
        <v>46143</v>
      </c>
      <c r="B1950" s="104" t="inlineStr">
        <is>
          <t>2025/26</t>
        </is>
      </c>
      <c r="C1950" s="104" t="inlineStr">
        <is>
          <t>HC-029</t>
        </is>
      </c>
      <c r="D1950" s="104" t="inlineStr">
        <is>
          <t>Île-de-France</t>
        </is>
      </c>
      <c r="E1950" s="156" t="n">
        <v>216423</v>
      </c>
    </row>
    <row r="1951">
      <c r="A1951" s="176" t="n">
        <v>46143</v>
      </c>
      <c r="B1951" s="104" t="inlineStr">
        <is>
          <t>2025/26</t>
        </is>
      </c>
      <c r="C1951" s="104" t="inlineStr">
        <is>
          <t>HC-030</t>
        </is>
      </c>
      <c r="D1951" s="104" t="inlineStr">
        <is>
          <t>Nord-Ouest</t>
        </is>
      </c>
      <c r="E1951" s="156" t="n">
        <v>125064</v>
      </c>
    </row>
    <row r="1952">
      <c r="A1952" s="176" t="n">
        <v>46143</v>
      </c>
      <c r="B1952" s="104" t="inlineStr">
        <is>
          <t>2025/26</t>
        </is>
      </c>
      <c r="C1952" s="104" t="inlineStr">
        <is>
          <t>HC-031</t>
        </is>
      </c>
      <c r="D1952" s="104" t="inlineStr">
        <is>
          <t>Sud-Est</t>
        </is>
      </c>
      <c r="E1952" s="156" t="n">
        <v>118859</v>
      </c>
    </row>
    <row r="1953">
      <c r="A1953" s="176" t="n">
        <v>46143</v>
      </c>
      <c r="B1953" s="104" t="inlineStr">
        <is>
          <t>2025/26</t>
        </is>
      </c>
      <c r="C1953" s="104" t="inlineStr">
        <is>
          <t>HC-032</t>
        </is>
      </c>
      <c r="D1953" s="104" t="inlineStr">
        <is>
          <t>Sud-Ouest</t>
        </is>
      </c>
      <c r="E1953" s="156" t="n">
        <v>114853</v>
      </c>
    </row>
    <row r="1954">
      <c r="A1954" s="176" t="n">
        <v>46143</v>
      </c>
      <c r="B1954" s="104" t="inlineStr">
        <is>
          <t>2025/26</t>
        </is>
      </c>
      <c r="C1954" s="104" t="inlineStr">
        <is>
          <t>HC-033</t>
        </is>
      </c>
      <c r="D1954" s="104" t="inlineStr">
        <is>
          <t>Île-de-France</t>
        </is>
      </c>
      <c r="E1954" s="156" t="n">
        <v>164250</v>
      </c>
    </row>
    <row r="1955">
      <c r="A1955" s="176" t="n">
        <v>46143</v>
      </c>
      <c r="B1955" s="104" t="inlineStr">
        <is>
          <t>2025/26</t>
        </is>
      </c>
      <c r="C1955" s="104" t="inlineStr">
        <is>
          <t>HC-034</t>
        </is>
      </c>
      <c r="D1955" s="104" t="inlineStr">
        <is>
          <t>Nord-Ouest</t>
        </is>
      </c>
      <c r="E1955" s="156" t="n">
        <v>145098</v>
      </c>
    </row>
    <row r="1956">
      <c r="A1956" s="176" t="n">
        <v>46143</v>
      </c>
      <c r="B1956" s="104" t="inlineStr">
        <is>
          <t>2025/26</t>
        </is>
      </c>
      <c r="C1956" s="104" t="inlineStr">
        <is>
          <t>HC-035</t>
        </is>
      </c>
      <c r="D1956" s="104" t="inlineStr">
        <is>
          <t>Sud-Est</t>
        </is>
      </c>
      <c r="E1956" s="156" t="n">
        <v>144669</v>
      </c>
    </row>
    <row r="1957">
      <c r="A1957" s="176" t="n">
        <v>46143</v>
      </c>
      <c r="B1957" s="104" t="inlineStr">
        <is>
          <t>2025/26</t>
        </is>
      </c>
      <c r="C1957" s="104" t="inlineStr">
        <is>
          <t>HC-036</t>
        </is>
      </c>
      <c r="D1957" s="104" t="inlineStr">
        <is>
          <t>Sud-Ouest</t>
        </is>
      </c>
      <c r="E1957" s="156" t="n">
        <v>147533</v>
      </c>
    </row>
    <row r="1958">
      <c r="A1958" s="176" t="n">
        <v>46143</v>
      </c>
      <c r="B1958" s="104" t="inlineStr">
        <is>
          <t>2025/26</t>
        </is>
      </c>
      <c r="C1958" s="104" t="inlineStr">
        <is>
          <t>HC-037</t>
        </is>
      </c>
      <c r="D1958" s="104" t="inlineStr">
        <is>
          <t>Île-de-France</t>
        </is>
      </c>
      <c r="E1958" s="156" t="n">
        <v>133241</v>
      </c>
    </row>
    <row r="1959">
      <c r="A1959" s="176" t="n">
        <v>46143</v>
      </c>
      <c r="B1959" s="104" t="inlineStr">
        <is>
          <t>2025/26</t>
        </is>
      </c>
      <c r="C1959" s="104" t="inlineStr">
        <is>
          <t>HC-038</t>
        </is>
      </c>
      <c r="D1959" s="104" t="inlineStr">
        <is>
          <t>Nord-Ouest</t>
        </is>
      </c>
      <c r="E1959" s="156" t="n">
        <v>99433</v>
      </c>
    </row>
    <row r="1960">
      <c r="A1960" s="176" t="n">
        <v>46143</v>
      </c>
      <c r="B1960" s="104" t="inlineStr">
        <is>
          <t>2025/26</t>
        </is>
      </c>
      <c r="C1960" s="104" t="inlineStr">
        <is>
          <t>HC-039</t>
        </is>
      </c>
      <c r="D1960" s="104" t="inlineStr">
        <is>
          <t>Sud-Est</t>
        </is>
      </c>
      <c r="E1960" s="156" t="n">
        <v>134507</v>
      </c>
    </row>
    <row r="1961">
      <c r="A1961" s="176" t="n">
        <v>46143</v>
      </c>
      <c r="B1961" s="104" t="inlineStr">
        <is>
          <t>2025/26</t>
        </is>
      </c>
      <c r="C1961" s="104" t="inlineStr">
        <is>
          <t>HC-040</t>
        </is>
      </c>
      <c r="D1961" s="104" t="inlineStr">
        <is>
          <t>Sud-Ouest</t>
        </is>
      </c>
      <c r="E1961" s="156" t="n">
        <v>119185</v>
      </c>
    </row>
    <row r="1962">
      <c r="A1962" s="176" t="n">
        <v>46143</v>
      </c>
      <c r="B1962" s="104" t="inlineStr">
        <is>
          <t>2025/26</t>
        </is>
      </c>
      <c r="C1962" s="104" t="inlineStr">
        <is>
          <t>HC-041</t>
        </is>
      </c>
      <c r="D1962" s="104" t="inlineStr">
        <is>
          <t>Île-de-France</t>
        </is>
      </c>
      <c r="E1962" s="156" t="n">
        <v>185269</v>
      </c>
    </row>
    <row r="1963">
      <c r="A1963" s="176" t="n">
        <v>46143</v>
      </c>
      <c r="B1963" s="104" t="inlineStr">
        <is>
          <t>2025/26</t>
        </is>
      </c>
      <c r="C1963" s="104" t="inlineStr">
        <is>
          <t>HC-042</t>
        </is>
      </c>
      <c r="D1963" s="104" t="inlineStr">
        <is>
          <t>Nord-Ouest</t>
        </is>
      </c>
      <c r="E1963" s="156" t="n">
        <v>111576</v>
      </c>
    </row>
    <row r="1964">
      <c r="A1964" s="176" t="n">
        <v>46143</v>
      </c>
      <c r="B1964" s="104" t="inlineStr">
        <is>
          <t>2025/26</t>
        </is>
      </c>
      <c r="C1964" s="104" t="inlineStr">
        <is>
          <t>HC-043</t>
        </is>
      </c>
      <c r="D1964" s="104" t="inlineStr">
        <is>
          <t>Sud-Est</t>
        </is>
      </c>
      <c r="E1964" s="156" t="n">
        <v>140542</v>
      </c>
    </row>
    <row r="1965">
      <c r="A1965" s="176" t="n">
        <v>46143</v>
      </c>
      <c r="B1965" s="104" t="inlineStr">
        <is>
          <t>2025/26</t>
        </is>
      </c>
      <c r="C1965" s="104" t="inlineStr">
        <is>
          <t>HC-044</t>
        </is>
      </c>
      <c r="D1965" s="104" t="inlineStr">
        <is>
          <t>Sud-Ouest</t>
        </is>
      </c>
      <c r="E1965" s="156" t="n">
        <v>96658</v>
      </c>
    </row>
    <row r="1966">
      <c r="A1966" s="176" t="n">
        <v>46143</v>
      </c>
      <c r="B1966" s="104" t="inlineStr">
        <is>
          <t>2025/26</t>
        </is>
      </c>
      <c r="C1966" s="104" t="inlineStr">
        <is>
          <t>HC-045</t>
        </is>
      </c>
      <c r="D1966" s="104" t="inlineStr">
        <is>
          <t>Île-de-France</t>
        </is>
      </c>
      <c r="E1966" s="156" t="n">
        <v>163837</v>
      </c>
    </row>
    <row r="1967">
      <c r="A1967" s="176" t="n">
        <v>46143</v>
      </c>
      <c r="B1967" s="104" t="inlineStr">
        <is>
          <t>2025/26</t>
        </is>
      </c>
      <c r="C1967" s="104" t="inlineStr">
        <is>
          <t>HC-046</t>
        </is>
      </c>
      <c r="D1967" s="104" t="inlineStr">
        <is>
          <t>Nord-Ouest</t>
        </is>
      </c>
      <c r="E1967" s="156" t="n">
        <v>73910</v>
      </c>
    </row>
    <row r="1968">
      <c r="A1968" s="176" t="n">
        <v>46143</v>
      </c>
      <c r="B1968" s="104" t="inlineStr">
        <is>
          <t>2025/26</t>
        </is>
      </c>
      <c r="C1968" s="104" t="inlineStr">
        <is>
          <t>HC-047</t>
        </is>
      </c>
      <c r="D1968" s="104" t="inlineStr">
        <is>
          <t>Sud-Est</t>
        </is>
      </c>
      <c r="E1968" s="156" t="n">
        <v>153849</v>
      </c>
    </row>
    <row r="1969">
      <c r="A1969" s="176" t="n">
        <v>46143</v>
      </c>
      <c r="B1969" s="104" t="inlineStr">
        <is>
          <t>2025/26</t>
        </is>
      </c>
      <c r="C1969" s="104" t="inlineStr">
        <is>
          <t>HC-048</t>
        </is>
      </c>
      <c r="D1969" s="104" t="inlineStr">
        <is>
          <t>Sud-Ouest</t>
        </is>
      </c>
      <c r="E1969" s="156" t="n">
        <v>153526</v>
      </c>
    </row>
    <row r="1970">
      <c r="A1970" s="176" t="n">
        <v>46143</v>
      </c>
      <c r="B1970" s="104" t="inlineStr">
        <is>
          <t>2025/26</t>
        </is>
      </c>
      <c r="C1970" s="104" t="inlineStr">
        <is>
          <t>HC-049</t>
        </is>
      </c>
      <c r="D1970" s="104" t="inlineStr">
        <is>
          <t>Île-de-France</t>
        </is>
      </c>
      <c r="E1970" s="156" t="n">
        <v>116913</v>
      </c>
    </row>
    <row r="1971">
      <c r="A1971" s="176" t="n">
        <v>46143</v>
      </c>
      <c r="B1971" s="104" t="inlineStr">
        <is>
          <t>2025/26</t>
        </is>
      </c>
      <c r="C1971" s="104" t="inlineStr">
        <is>
          <t>HC-050</t>
        </is>
      </c>
      <c r="D1971" s="104" t="inlineStr">
        <is>
          <t>Nord-Ouest</t>
        </is>
      </c>
      <c r="E1971" s="156" t="n">
        <v>139795</v>
      </c>
    </row>
    <row r="1972">
      <c r="A1972" s="176" t="n">
        <v>46143</v>
      </c>
      <c r="B1972" s="104" t="inlineStr">
        <is>
          <t>2025/26</t>
        </is>
      </c>
      <c r="C1972" s="104" t="inlineStr">
        <is>
          <t>HC-051</t>
        </is>
      </c>
      <c r="D1972" s="104" t="inlineStr">
        <is>
          <t>Sud-Est</t>
        </is>
      </c>
      <c r="E1972" s="156" t="n">
        <v>92818</v>
      </c>
    </row>
    <row r="1973">
      <c r="A1973" s="176" t="n">
        <v>46143</v>
      </c>
      <c r="B1973" s="104" t="inlineStr">
        <is>
          <t>2025/26</t>
        </is>
      </c>
      <c r="C1973" s="104" t="inlineStr">
        <is>
          <t>HC-052</t>
        </is>
      </c>
      <c r="D1973" s="104" t="inlineStr">
        <is>
          <t>Sud-Ouest</t>
        </is>
      </c>
      <c r="E1973" s="156" t="n">
        <v>117420</v>
      </c>
    </row>
    <row r="1974">
      <c r="A1974" s="176" t="n">
        <v>46143</v>
      </c>
      <c r="B1974" s="104" t="inlineStr">
        <is>
          <t>2025/26</t>
        </is>
      </c>
      <c r="C1974" s="104" t="inlineStr">
        <is>
          <t>HC-053</t>
        </is>
      </c>
      <c r="D1974" s="104" t="inlineStr">
        <is>
          <t>Île-de-France</t>
        </is>
      </c>
      <c r="E1974" s="156" t="n">
        <v>136418</v>
      </c>
    </row>
    <row r="1975">
      <c r="A1975" s="176" t="n">
        <v>46143</v>
      </c>
      <c r="B1975" s="104" t="inlineStr">
        <is>
          <t>2025/26</t>
        </is>
      </c>
      <c r="C1975" s="104" t="inlineStr">
        <is>
          <t>HC-054</t>
        </is>
      </c>
      <c r="D1975" s="104" t="inlineStr">
        <is>
          <t>Nord-Ouest</t>
        </is>
      </c>
      <c r="E1975" s="156" t="n">
        <v>115593</v>
      </c>
    </row>
    <row r="1976">
      <c r="A1976" s="176" t="n">
        <v>46143</v>
      </c>
      <c r="B1976" s="104" t="inlineStr">
        <is>
          <t>2025/26</t>
        </is>
      </c>
      <c r="C1976" s="104" t="inlineStr">
        <is>
          <t>HC-055</t>
        </is>
      </c>
      <c r="D1976" s="104" t="inlineStr">
        <is>
          <t>Sud-Est</t>
        </is>
      </c>
      <c r="E1976" s="156" t="n">
        <v>193968</v>
      </c>
    </row>
    <row r="1977">
      <c r="A1977" s="176" t="n">
        <v>46143</v>
      </c>
      <c r="B1977" s="104" t="inlineStr">
        <is>
          <t>2025/26</t>
        </is>
      </c>
      <c r="C1977" s="104" t="inlineStr">
        <is>
          <t>HC-056</t>
        </is>
      </c>
      <c r="D1977" s="104" t="inlineStr">
        <is>
          <t>Sud-Ouest</t>
        </is>
      </c>
      <c r="E1977" s="156" t="n">
        <v>144167</v>
      </c>
    </row>
    <row r="1978">
      <c r="A1978" s="176" t="n">
        <v>46143</v>
      </c>
      <c r="B1978" s="104" t="inlineStr">
        <is>
          <t>2025/26</t>
        </is>
      </c>
      <c r="C1978" s="104" t="inlineStr">
        <is>
          <t>HC-057</t>
        </is>
      </c>
      <c r="D1978" s="104" t="inlineStr">
        <is>
          <t>Île-de-France</t>
        </is>
      </c>
      <c r="E1978" s="156" t="n">
        <v>163192</v>
      </c>
    </row>
    <row r="1979">
      <c r="A1979" s="176" t="n">
        <v>46143</v>
      </c>
      <c r="B1979" s="104" t="inlineStr">
        <is>
          <t>2025/26</t>
        </is>
      </c>
      <c r="C1979" s="104" t="inlineStr">
        <is>
          <t>HC-058</t>
        </is>
      </c>
      <c r="D1979" s="104" t="inlineStr">
        <is>
          <t>Nord-Ouest</t>
        </is>
      </c>
      <c r="E1979" s="156" t="n">
        <v>85210</v>
      </c>
    </row>
    <row r="1980">
      <c r="A1980" s="176" t="n">
        <v>46143</v>
      </c>
      <c r="B1980" s="104" t="inlineStr">
        <is>
          <t>2025/26</t>
        </is>
      </c>
      <c r="C1980" s="104" t="inlineStr">
        <is>
          <t>HC-059</t>
        </is>
      </c>
      <c r="D1980" s="104" t="inlineStr">
        <is>
          <t>Sud-Est</t>
        </is>
      </c>
      <c r="E1980" s="156" t="n">
        <v>151189</v>
      </c>
    </row>
    <row r="1981">
      <c r="A1981" s="176" t="n">
        <v>46143</v>
      </c>
      <c r="B1981" s="104" t="inlineStr">
        <is>
          <t>2025/26</t>
        </is>
      </c>
      <c r="C1981" s="104" t="inlineStr">
        <is>
          <t>HC-060</t>
        </is>
      </c>
      <c r="D1981" s="104" t="inlineStr">
        <is>
          <t>Sud-Ouest</t>
        </is>
      </c>
      <c r="E1981" s="156" t="n">
        <v>109664</v>
      </c>
    </row>
    <row r="1982">
      <c r="A1982" s="176" t="n">
        <v>46143</v>
      </c>
      <c r="B1982" s="104" t="inlineStr">
        <is>
          <t>2025/26</t>
        </is>
      </c>
      <c r="C1982" s="104" t="inlineStr">
        <is>
          <t>HC-061</t>
        </is>
      </c>
      <c r="D1982" s="104" t="inlineStr">
        <is>
          <t>Île-de-France</t>
        </is>
      </c>
      <c r="E1982" s="156" t="n">
        <v>123967</v>
      </c>
    </row>
    <row r="1983">
      <c r="A1983" s="176" t="n">
        <v>46143</v>
      </c>
      <c r="B1983" s="104" t="inlineStr">
        <is>
          <t>2025/26</t>
        </is>
      </c>
      <c r="C1983" s="104" t="inlineStr">
        <is>
          <t>HC-062</t>
        </is>
      </c>
      <c r="D1983" s="104" t="inlineStr">
        <is>
          <t>Nord-Ouest</t>
        </is>
      </c>
      <c r="E1983" s="156" t="n">
        <v>95574</v>
      </c>
    </row>
    <row r="1984">
      <c r="A1984" s="176" t="n">
        <v>46143</v>
      </c>
      <c r="B1984" s="104" t="inlineStr">
        <is>
          <t>2025/26</t>
        </is>
      </c>
      <c r="C1984" s="104" t="inlineStr">
        <is>
          <t>HC-063</t>
        </is>
      </c>
      <c r="D1984" s="104" t="inlineStr">
        <is>
          <t>Sud-Est</t>
        </is>
      </c>
      <c r="E1984" s="156" t="n">
        <v>92527</v>
      </c>
    </row>
    <row r="1985">
      <c r="A1985" s="176" t="n">
        <v>46143</v>
      </c>
      <c r="B1985" s="104" t="inlineStr">
        <is>
          <t>2025/26</t>
        </is>
      </c>
      <c r="C1985" s="104" t="inlineStr">
        <is>
          <t>HC-064</t>
        </is>
      </c>
      <c r="D1985" s="104" t="inlineStr">
        <is>
          <t>Sud-Ouest</t>
        </is>
      </c>
      <c r="E1985" s="156" t="n">
        <v>86198</v>
      </c>
    </row>
    <row r="1986">
      <c r="A1986" s="176" t="n">
        <v>46143</v>
      </c>
      <c r="B1986" s="104" t="inlineStr">
        <is>
          <t>2025/26</t>
        </is>
      </c>
      <c r="C1986" s="104" t="inlineStr">
        <is>
          <t>HC-065</t>
        </is>
      </c>
      <c r="D1986" s="104" t="inlineStr">
        <is>
          <t>Île-de-France</t>
        </is>
      </c>
      <c r="E1986" s="156" t="n">
        <v>170065</v>
      </c>
    </row>
    <row r="1987">
      <c r="A1987" s="176" t="n">
        <v>46143</v>
      </c>
      <c r="B1987" s="104" t="inlineStr">
        <is>
          <t>2025/26</t>
        </is>
      </c>
      <c r="C1987" s="104" t="inlineStr">
        <is>
          <t>HC-066</t>
        </is>
      </c>
      <c r="D1987" s="104" t="inlineStr">
        <is>
          <t>Nord-Ouest</t>
        </is>
      </c>
      <c r="E1987" s="156" t="n">
        <v>129970</v>
      </c>
    </row>
    <row r="1988">
      <c r="A1988" s="176" t="n">
        <v>46143</v>
      </c>
      <c r="B1988" s="104" t="inlineStr">
        <is>
          <t>2025/26</t>
        </is>
      </c>
      <c r="C1988" s="104" t="inlineStr">
        <is>
          <t>HC-067</t>
        </is>
      </c>
      <c r="D1988" s="104" t="inlineStr">
        <is>
          <t>Sud-Est</t>
        </is>
      </c>
      <c r="E1988" s="156" t="n">
        <v>117906</v>
      </c>
    </row>
    <row r="1989">
      <c r="A1989" s="176" t="n">
        <v>46143</v>
      </c>
      <c r="B1989" s="104" t="inlineStr">
        <is>
          <t>2025/26</t>
        </is>
      </c>
      <c r="C1989" s="104" t="inlineStr">
        <is>
          <t>HC-068</t>
        </is>
      </c>
      <c r="D1989" s="104" t="inlineStr">
        <is>
          <t>Sud-Ouest</t>
        </is>
      </c>
      <c r="E1989" s="156" t="n">
        <v>86819</v>
      </c>
    </row>
    <row r="1990">
      <c r="A1990" s="176" t="n">
        <v>46143</v>
      </c>
      <c r="B1990" s="104" t="inlineStr">
        <is>
          <t>2025/26</t>
        </is>
      </c>
      <c r="C1990" s="104" t="inlineStr">
        <is>
          <t>HC-069</t>
        </is>
      </c>
      <c r="D1990" s="104" t="inlineStr">
        <is>
          <t>Île-de-France</t>
        </is>
      </c>
      <c r="E1990" s="156" t="n">
        <v>113363</v>
      </c>
    </row>
    <row r="1991">
      <c r="A1991" s="176" t="n">
        <v>46143</v>
      </c>
      <c r="B1991" s="104" t="inlineStr">
        <is>
          <t>2025/26</t>
        </is>
      </c>
      <c r="C1991" s="104" t="inlineStr">
        <is>
          <t>HC-070</t>
        </is>
      </c>
      <c r="D1991" s="104" t="inlineStr">
        <is>
          <t>Nord-Ouest</t>
        </is>
      </c>
      <c r="E1991" s="156" t="n">
        <v>78516</v>
      </c>
    </row>
    <row r="1992">
      <c r="A1992" s="176" t="n">
        <v>46143</v>
      </c>
      <c r="B1992" s="104" t="inlineStr">
        <is>
          <t>2025/26</t>
        </is>
      </c>
      <c r="C1992" s="104" t="inlineStr">
        <is>
          <t>HC-071</t>
        </is>
      </c>
      <c r="D1992" s="104" t="inlineStr">
        <is>
          <t>Sud-Est</t>
        </is>
      </c>
      <c r="E1992" s="156" t="n">
        <v>96893</v>
      </c>
    </row>
    <row r="1993">
      <c r="A1993" s="176" t="n">
        <v>46143</v>
      </c>
      <c r="B1993" s="104" t="inlineStr">
        <is>
          <t>2025/26</t>
        </is>
      </c>
      <c r="C1993" s="104" t="inlineStr">
        <is>
          <t>HC-072</t>
        </is>
      </c>
      <c r="D1993" s="104" t="inlineStr">
        <is>
          <t>Sud-Ouest</t>
        </is>
      </c>
      <c r="E1993" s="156" t="n">
        <v>83048</v>
      </c>
    </row>
    <row r="1994">
      <c r="A1994" s="176" t="n">
        <v>46143</v>
      </c>
      <c r="B1994" s="104" t="inlineStr">
        <is>
          <t>2025/26</t>
        </is>
      </c>
      <c r="C1994" s="104" t="inlineStr">
        <is>
          <t>HC-073</t>
        </is>
      </c>
      <c r="D1994" s="104" t="inlineStr">
        <is>
          <t>Île-de-France</t>
        </is>
      </c>
      <c r="E1994" s="156" t="n">
        <v>186738</v>
      </c>
    </row>
    <row r="1995">
      <c r="A1995" s="176" t="n">
        <v>46143</v>
      </c>
      <c r="B1995" s="104" t="inlineStr">
        <is>
          <t>2025/26</t>
        </is>
      </c>
      <c r="C1995" s="104" t="inlineStr">
        <is>
          <t>HC-074</t>
        </is>
      </c>
      <c r="D1995" s="104" t="inlineStr">
        <is>
          <t>Nord-Ouest</t>
        </is>
      </c>
      <c r="E1995" s="156" t="n">
        <v>106167</v>
      </c>
    </row>
    <row r="1996">
      <c r="A1996" s="176" t="n">
        <v>46143</v>
      </c>
      <c r="B1996" s="104" t="inlineStr">
        <is>
          <t>2025/26</t>
        </is>
      </c>
      <c r="C1996" s="104" t="inlineStr">
        <is>
          <t>HC-075</t>
        </is>
      </c>
      <c r="D1996" s="104" t="inlineStr">
        <is>
          <t>Sud-Est</t>
        </is>
      </c>
      <c r="E1996" s="156" t="n">
        <v>153764</v>
      </c>
    </row>
    <row r="1997">
      <c r="A1997" s="176" t="n">
        <v>46143</v>
      </c>
      <c r="B1997" s="104" t="inlineStr">
        <is>
          <t>2025/26</t>
        </is>
      </c>
      <c r="C1997" s="104" t="inlineStr">
        <is>
          <t>HC-076</t>
        </is>
      </c>
      <c r="D1997" s="104" t="inlineStr">
        <is>
          <t>Sud-Ouest</t>
        </is>
      </c>
      <c r="E1997" s="156" t="n">
        <v>120304</v>
      </c>
    </row>
    <row r="1998">
      <c r="A1998" s="176" t="n">
        <v>46143</v>
      </c>
      <c r="B1998" s="104" t="inlineStr">
        <is>
          <t>2025/26</t>
        </is>
      </c>
      <c r="C1998" s="104" t="inlineStr">
        <is>
          <t>HC-077</t>
        </is>
      </c>
      <c r="D1998" s="104" t="inlineStr">
        <is>
          <t>Île-de-France</t>
        </is>
      </c>
      <c r="E1998" s="156" t="n">
        <v>126509</v>
      </c>
    </row>
    <row r="1999">
      <c r="A1999" s="176" t="n">
        <v>46143</v>
      </c>
      <c r="B1999" s="104" t="inlineStr">
        <is>
          <t>2025/26</t>
        </is>
      </c>
      <c r="C1999" s="104" t="inlineStr">
        <is>
          <t>HC-078</t>
        </is>
      </c>
      <c r="D1999" s="104" t="inlineStr">
        <is>
          <t>Nord-Ouest</t>
        </is>
      </c>
      <c r="E1999" s="156" t="n">
        <v>126285</v>
      </c>
    </row>
    <row r="2000">
      <c r="A2000" s="176" t="n">
        <v>46143</v>
      </c>
      <c r="B2000" s="104" t="inlineStr">
        <is>
          <t>2025/26</t>
        </is>
      </c>
      <c r="C2000" s="104" t="inlineStr">
        <is>
          <t>HC-079</t>
        </is>
      </c>
      <c r="D2000" s="104" t="inlineStr">
        <is>
          <t>Sud-Est</t>
        </is>
      </c>
      <c r="E2000" s="156" t="n">
        <v>127191</v>
      </c>
    </row>
    <row r="2001">
      <c r="A2001" s="176" t="n">
        <v>46143</v>
      </c>
      <c r="B2001" s="104" t="inlineStr">
        <is>
          <t>2025/26</t>
        </is>
      </c>
      <c r="C2001" s="104" t="inlineStr">
        <is>
          <t>HC-080</t>
        </is>
      </c>
      <c r="D2001" s="104" t="inlineStr">
        <is>
          <t>Sud-Ouest</t>
        </is>
      </c>
      <c r="E2001" s="156" t="n">
        <v>88604</v>
      </c>
    </row>
    <row r="2002">
      <c r="A2002" s="176" t="n">
        <v>46143</v>
      </c>
      <c r="B2002" s="104" t="inlineStr">
        <is>
          <t>2025/26</t>
        </is>
      </c>
      <c r="C2002" s="104" t="inlineStr">
        <is>
          <t>HC-081</t>
        </is>
      </c>
      <c r="D2002" s="104" t="inlineStr">
        <is>
          <t>Île-de-France</t>
        </is>
      </c>
      <c r="E2002" s="156" t="n">
        <v>127901</v>
      </c>
    </row>
    <row r="2003">
      <c r="A2003" s="176" t="n">
        <v>46143</v>
      </c>
      <c r="B2003" s="104" t="inlineStr">
        <is>
          <t>2025/26</t>
        </is>
      </c>
      <c r="C2003" s="104" t="inlineStr">
        <is>
          <t>HC-082</t>
        </is>
      </c>
      <c r="D2003" s="104" t="inlineStr">
        <is>
          <t>Nord-Ouest</t>
        </is>
      </c>
      <c r="E2003" s="156" t="n">
        <v>95265</v>
      </c>
    </row>
    <row r="2004">
      <c r="A2004" s="176" t="n">
        <v>46143</v>
      </c>
      <c r="B2004" s="104" t="inlineStr">
        <is>
          <t>2025/26</t>
        </is>
      </c>
      <c r="C2004" s="104" t="inlineStr">
        <is>
          <t>HC-083</t>
        </is>
      </c>
      <c r="D2004" s="104" t="inlineStr">
        <is>
          <t>Sud-Est</t>
        </is>
      </c>
      <c r="E2004" s="156" t="n">
        <v>89198</v>
      </c>
    </row>
    <row r="2005">
      <c r="A2005" s="176" t="n">
        <v>46143</v>
      </c>
      <c r="B2005" s="104" t="inlineStr">
        <is>
          <t>2025/26</t>
        </is>
      </c>
      <c r="C2005" s="104" t="inlineStr">
        <is>
          <t>HC-084</t>
        </is>
      </c>
      <c r="D2005" s="104" t="inlineStr">
        <is>
          <t>Sud-Ouest</t>
        </is>
      </c>
      <c r="E2005" s="156" t="n">
        <v>116398</v>
      </c>
    </row>
    <row r="2006">
      <c r="A2006" s="176" t="n">
        <v>46143</v>
      </c>
      <c r="B2006" s="104" t="inlineStr">
        <is>
          <t>2025/26</t>
        </is>
      </c>
      <c r="C2006" s="104" t="inlineStr">
        <is>
          <t>HC-085</t>
        </is>
      </c>
      <c r="D2006" s="104" t="inlineStr">
        <is>
          <t>Île-de-France</t>
        </is>
      </c>
      <c r="E2006" s="156" t="n">
        <v>143507</v>
      </c>
    </row>
    <row r="2007">
      <c r="A2007" s="176" t="n">
        <v>46143</v>
      </c>
      <c r="B2007" s="104" t="inlineStr">
        <is>
          <t>2025/26</t>
        </is>
      </c>
      <c r="C2007" s="104" t="inlineStr">
        <is>
          <t>HC-086</t>
        </is>
      </c>
      <c r="D2007" s="104" t="inlineStr">
        <is>
          <t>Nord-Ouest</t>
        </is>
      </c>
      <c r="E2007" s="156" t="n">
        <v>106642</v>
      </c>
    </row>
    <row r="2008">
      <c r="A2008" s="176" t="n">
        <v>46143</v>
      </c>
      <c r="B2008" s="104" t="inlineStr">
        <is>
          <t>2025/26</t>
        </is>
      </c>
      <c r="C2008" s="104" t="inlineStr">
        <is>
          <t>HC-087</t>
        </is>
      </c>
      <c r="D2008" s="104" t="inlineStr">
        <is>
          <t>Sud-Est</t>
        </is>
      </c>
      <c r="E2008" s="156" t="n">
        <v>94790</v>
      </c>
    </row>
    <row r="2009">
      <c r="A2009" s="176" t="n">
        <v>46143</v>
      </c>
      <c r="B2009" s="104" t="inlineStr">
        <is>
          <t>2025/26</t>
        </is>
      </c>
      <c r="C2009" s="104" t="inlineStr">
        <is>
          <t>HC-088</t>
        </is>
      </c>
      <c r="D2009" s="104" t="inlineStr">
        <is>
          <t>Sud-Ouest</t>
        </is>
      </c>
      <c r="E2009" s="156" t="n">
        <v>121093</v>
      </c>
    </row>
    <row r="2010">
      <c r="A2010" s="176" t="n">
        <v>46143</v>
      </c>
      <c r="B2010" s="104" t="inlineStr">
        <is>
          <t>2025/26</t>
        </is>
      </c>
      <c r="C2010" s="104" t="inlineStr">
        <is>
          <t>HC-089</t>
        </is>
      </c>
      <c r="D2010" s="104" t="inlineStr">
        <is>
          <t>Île-de-France</t>
        </is>
      </c>
      <c r="E2010" s="156" t="n">
        <v>121901</v>
      </c>
    </row>
    <row r="2011">
      <c r="A2011" s="176" t="n">
        <v>46143</v>
      </c>
      <c r="B2011" s="104" t="inlineStr">
        <is>
          <t>2025/26</t>
        </is>
      </c>
      <c r="C2011" s="104" t="inlineStr">
        <is>
          <t>HC-090</t>
        </is>
      </c>
      <c r="D2011" s="104" t="inlineStr">
        <is>
          <t>Nord-Ouest</t>
        </is>
      </c>
      <c r="E2011" s="156" t="n">
        <v>117961</v>
      </c>
    </row>
    <row r="2012">
      <c r="A2012" s="176" t="n">
        <v>46143</v>
      </c>
      <c r="B2012" s="104" t="inlineStr">
        <is>
          <t>2025/26</t>
        </is>
      </c>
      <c r="C2012" s="104" t="inlineStr">
        <is>
          <t>HC-091</t>
        </is>
      </c>
      <c r="D2012" s="104" t="inlineStr">
        <is>
          <t>Sud-Est</t>
        </is>
      </c>
      <c r="E2012" s="156" t="n">
        <v>97142</v>
      </c>
    </row>
    <row r="2013">
      <c r="A2013" s="176" t="n">
        <v>46143</v>
      </c>
      <c r="B2013" s="104" t="inlineStr">
        <is>
          <t>2025/26</t>
        </is>
      </c>
      <c r="C2013" s="104" t="inlineStr">
        <is>
          <t>HC-092</t>
        </is>
      </c>
      <c r="D2013" s="104" t="inlineStr">
        <is>
          <t>Sud-Ouest</t>
        </is>
      </c>
      <c r="E2013" s="156" t="n">
        <v>104086</v>
      </c>
    </row>
    <row r="2014">
      <c r="A2014" s="176" t="n">
        <v>46143</v>
      </c>
      <c r="B2014" s="104" t="inlineStr">
        <is>
          <t>2025/26</t>
        </is>
      </c>
      <c r="C2014" s="104" t="inlineStr">
        <is>
          <t>HC-093</t>
        </is>
      </c>
      <c r="D2014" s="104" t="inlineStr">
        <is>
          <t>Île-de-France</t>
        </is>
      </c>
      <c r="E2014" s="156" t="n">
        <v>192596</v>
      </c>
    </row>
    <row r="2015">
      <c r="A2015" s="176" t="n">
        <v>46143</v>
      </c>
      <c r="B2015" s="104" t="inlineStr">
        <is>
          <t>2025/26</t>
        </is>
      </c>
      <c r="C2015" s="104" t="inlineStr">
        <is>
          <t>HC-094</t>
        </is>
      </c>
      <c r="D2015" s="104" t="inlineStr">
        <is>
          <t>Nord-Ouest</t>
        </is>
      </c>
      <c r="E2015" s="156" t="n">
        <v>97082</v>
      </c>
    </row>
    <row r="2016">
      <c r="A2016" s="176" t="n">
        <v>46143</v>
      </c>
      <c r="B2016" s="104" t="inlineStr">
        <is>
          <t>2025/26</t>
        </is>
      </c>
      <c r="C2016" s="104" t="inlineStr">
        <is>
          <t>HC-095</t>
        </is>
      </c>
      <c r="D2016" s="104" t="inlineStr">
        <is>
          <t>Sud-Est</t>
        </is>
      </c>
      <c r="E2016" s="156" t="n">
        <v>164946</v>
      </c>
    </row>
    <row r="2017">
      <c r="A2017" s="176" t="n">
        <v>46143</v>
      </c>
      <c r="B2017" s="104" t="inlineStr">
        <is>
          <t>2025/26</t>
        </is>
      </c>
      <c r="C2017" s="104" t="inlineStr">
        <is>
          <t>HC-096</t>
        </is>
      </c>
      <c r="D2017" s="104" t="inlineStr">
        <is>
          <t>Sud-Ouest</t>
        </is>
      </c>
      <c r="E2017" s="156" t="n">
        <v>101104</v>
      </c>
    </row>
    <row r="2018">
      <c r="A2018" s="176" t="n">
        <v>46143</v>
      </c>
      <c r="B2018" s="104" t="inlineStr">
        <is>
          <t>2025/26</t>
        </is>
      </c>
      <c r="C2018" s="104" t="inlineStr">
        <is>
          <t>HC-097</t>
        </is>
      </c>
      <c r="D2018" s="104" t="inlineStr">
        <is>
          <t>Île-de-France</t>
        </is>
      </c>
      <c r="E2018" s="156" t="n">
        <v>72782</v>
      </c>
    </row>
    <row r="2019">
      <c r="A2019" s="176" t="n">
        <v>46143</v>
      </c>
      <c r="B2019" s="104" t="inlineStr">
        <is>
          <t>2025/26</t>
        </is>
      </c>
      <c r="C2019" s="104" t="inlineStr">
        <is>
          <t>HC-098</t>
        </is>
      </c>
      <c r="D2019" s="104" t="inlineStr">
        <is>
          <t>Nord-Ouest</t>
        </is>
      </c>
      <c r="E2019" s="156" t="n">
        <v>111102</v>
      </c>
    </row>
    <row r="2020">
      <c r="A2020" s="176" t="n">
        <v>46143</v>
      </c>
      <c r="B2020" s="104" t="inlineStr">
        <is>
          <t>2025/26</t>
        </is>
      </c>
      <c r="C2020" s="104" t="inlineStr">
        <is>
          <t>HC-099</t>
        </is>
      </c>
      <c r="D2020" s="104" t="inlineStr">
        <is>
          <t>Sud-Est</t>
        </is>
      </c>
      <c r="E2020" s="156" t="n">
        <v>139579</v>
      </c>
    </row>
    <row r="2021">
      <c r="A2021" s="176" t="n">
        <v>46143</v>
      </c>
      <c r="B2021" s="104" t="inlineStr">
        <is>
          <t>2025/26</t>
        </is>
      </c>
      <c r="C2021" s="104" t="inlineStr">
        <is>
          <t>HC-100</t>
        </is>
      </c>
      <c r="D2021" s="104" t="inlineStr">
        <is>
          <t>Sud-Ouest</t>
        </is>
      </c>
      <c r="E2021" s="156" t="n">
        <v>84496</v>
      </c>
    </row>
    <row r="2022">
      <c r="A2022" s="176" t="n">
        <v>46143</v>
      </c>
      <c r="B2022" s="104" t="inlineStr">
        <is>
          <t>2025/26</t>
        </is>
      </c>
      <c r="C2022" s="104" t="inlineStr">
        <is>
          <t>HC-101</t>
        </is>
      </c>
      <c r="D2022" s="104" t="inlineStr">
        <is>
          <t>Île-de-France</t>
        </is>
      </c>
      <c r="E2022" s="156" t="n">
        <v>135936</v>
      </c>
    </row>
    <row r="2023">
      <c r="A2023" s="176" t="n">
        <v>46143</v>
      </c>
      <c r="B2023" s="104" t="inlineStr">
        <is>
          <t>2025/26</t>
        </is>
      </c>
      <c r="C2023" s="104" t="inlineStr">
        <is>
          <t>HC-102</t>
        </is>
      </c>
      <c r="D2023" s="104" t="inlineStr">
        <is>
          <t>Nord-Ouest</t>
        </is>
      </c>
      <c r="E2023" s="156" t="n">
        <v>133799</v>
      </c>
    </row>
    <row r="2024">
      <c r="A2024" s="176" t="n">
        <v>46143</v>
      </c>
      <c r="B2024" s="104" t="inlineStr">
        <is>
          <t>2025/26</t>
        </is>
      </c>
      <c r="C2024" s="104" t="inlineStr">
        <is>
          <t>HC-103</t>
        </is>
      </c>
      <c r="D2024" s="104" t="inlineStr">
        <is>
          <t>Sud-Est</t>
        </is>
      </c>
      <c r="E2024" s="156" t="n">
        <v>116781</v>
      </c>
    </row>
    <row r="2025">
      <c r="A2025" s="176" t="n">
        <v>46143</v>
      </c>
      <c r="B2025" s="104" t="inlineStr">
        <is>
          <t>2025/26</t>
        </is>
      </c>
      <c r="C2025" s="104" t="inlineStr">
        <is>
          <t>HC-104</t>
        </is>
      </c>
      <c r="D2025" s="104" t="inlineStr">
        <is>
          <t>Sud-Ouest</t>
        </is>
      </c>
      <c r="E2025" s="156" t="n">
        <v>100441</v>
      </c>
    </row>
    <row r="2026">
      <c r="A2026" s="176" t="n">
        <v>46143</v>
      </c>
      <c r="B2026" s="104" t="inlineStr">
        <is>
          <t>2025/26</t>
        </is>
      </c>
      <c r="C2026" s="104" t="inlineStr">
        <is>
          <t>HC-105</t>
        </is>
      </c>
      <c r="D2026" s="104" t="inlineStr">
        <is>
          <t>Île-de-France</t>
        </is>
      </c>
      <c r="E2026" s="156" t="n">
        <v>160965</v>
      </c>
    </row>
    <row r="2027">
      <c r="A2027" s="176" t="n">
        <v>46143</v>
      </c>
      <c r="B2027" s="104" t="inlineStr">
        <is>
          <t>2025/26</t>
        </is>
      </c>
      <c r="C2027" s="104" t="inlineStr">
        <is>
          <t>HC-106</t>
        </is>
      </c>
      <c r="D2027" s="104" t="inlineStr">
        <is>
          <t>Nord-Ouest</t>
        </is>
      </c>
      <c r="E2027" s="156" t="n">
        <v>128047</v>
      </c>
    </row>
    <row r="2028">
      <c r="A2028" s="176" t="n">
        <v>46143</v>
      </c>
      <c r="B2028" s="104" t="inlineStr">
        <is>
          <t>2025/26</t>
        </is>
      </c>
      <c r="C2028" s="104" t="inlineStr">
        <is>
          <t>HC-107</t>
        </is>
      </c>
      <c r="D2028" s="104" t="inlineStr">
        <is>
          <t>Sud-Est</t>
        </is>
      </c>
      <c r="E2028" s="156" t="n">
        <v>138759</v>
      </c>
    </row>
    <row r="2029">
      <c r="A2029" s="176" t="n">
        <v>46143</v>
      </c>
      <c r="B2029" s="104" t="inlineStr">
        <is>
          <t>2025/26</t>
        </is>
      </c>
      <c r="C2029" s="104" t="inlineStr">
        <is>
          <t>HC-108</t>
        </is>
      </c>
      <c r="D2029" s="104" t="inlineStr">
        <is>
          <t>Sud-Ouest</t>
        </is>
      </c>
      <c r="E2029" s="156" t="n">
        <v>119728</v>
      </c>
    </row>
    <row r="2030">
      <c r="A2030" s="176" t="n">
        <v>46143</v>
      </c>
      <c r="B2030" s="104" t="inlineStr">
        <is>
          <t>2025/26</t>
        </is>
      </c>
      <c r="C2030" s="104" t="inlineStr">
        <is>
          <t>HC-109</t>
        </is>
      </c>
      <c r="D2030" s="104" t="inlineStr">
        <is>
          <t>Île-de-France</t>
        </is>
      </c>
      <c r="E2030" s="156" t="n">
        <v>128886</v>
      </c>
    </row>
    <row r="2031">
      <c r="A2031" s="176" t="n">
        <v>46143</v>
      </c>
      <c r="B2031" s="104" t="inlineStr">
        <is>
          <t>2025/26</t>
        </is>
      </c>
      <c r="C2031" s="104" t="inlineStr">
        <is>
          <t>HC-110</t>
        </is>
      </c>
      <c r="D2031" s="104" t="inlineStr">
        <is>
          <t>Nord-Ouest</t>
        </is>
      </c>
      <c r="E2031" s="156" t="n">
        <v>72500</v>
      </c>
    </row>
    <row r="2032">
      <c r="A2032" s="176" t="n">
        <v>46143</v>
      </c>
      <c r="B2032" s="104" t="inlineStr">
        <is>
          <t>2025/26</t>
        </is>
      </c>
      <c r="C2032" s="104" t="inlineStr">
        <is>
          <t>HC-111</t>
        </is>
      </c>
      <c r="D2032" s="104" t="inlineStr">
        <is>
          <t>Sud-Est</t>
        </is>
      </c>
      <c r="E2032" s="156" t="n">
        <v>133691</v>
      </c>
    </row>
    <row r="2033">
      <c r="A2033" s="176" t="n">
        <v>46143</v>
      </c>
      <c r="B2033" s="104" t="inlineStr">
        <is>
          <t>2025/26</t>
        </is>
      </c>
      <c r="C2033" s="104" t="inlineStr">
        <is>
          <t>HC-112</t>
        </is>
      </c>
      <c r="D2033" s="104" t="inlineStr">
        <is>
          <t>Sud-Ouest</t>
        </is>
      </c>
      <c r="E2033" s="156" t="n">
        <v>65234</v>
      </c>
    </row>
    <row r="2034">
      <c r="A2034" s="176" t="n">
        <v>46143</v>
      </c>
      <c r="B2034" s="104" t="inlineStr">
        <is>
          <t>2025/26</t>
        </is>
      </c>
      <c r="C2034" s="104" t="inlineStr">
        <is>
          <t>HC-113</t>
        </is>
      </c>
      <c r="D2034" s="104" t="inlineStr">
        <is>
          <t>Île-de-France</t>
        </is>
      </c>
      <c r="E2034" s="156" t="n">
        <v>138701</v>
      </c>
    </row>
    <row r="2035">
      <c r="A2035" s="176" t="n">
        <v>46143</v>
      </c>
      <c r="B2035" s="104" t="inlineStr">
        <is>
          <t>2025/26</t>
        </is>
      </c>
      <c r="C2035" s="104" t="inlineStr">
        <is>
          <t>HC-114</t>
        </is>
      </c>
      <c r="D2035" s="104" t="inlineStr">
        <is>
          <t>Nord-Ouest</t>
        </is>
      </c>
      <c r="E2035" s="156" t="n">
        <v>84235</v>
      </c>
    </row>
    <row r="2036">
      <c r="A2036" s="176" t="n">
        <v>46143</v>
      </c>
      <c r="B2036" s="104" t="inlineStr">
        <is>
          <t>2025/26</t>
        </is>
      </c>
      <c r="C2036" s="104" t="inlineStr">
        <is>
          <t>HC-115</t>
        </is>
      </c>
      <c r="D2036" s="104" t="inlineStr">
        <is>
          <t>Sud-Est</t>
        </is>
      </c>
      <c r="E2036" s="156" t="n">
        <v>129147</v>
      </c>
    </row>
    <row r="2037">
      <c r="A2037" s="176" t="n">
        <v>46143</v>
      </c>
      <c r="B2037" s="104" t="inlineStr">
        <is>
          <t>2025/26</t>
        </is>
      </c>
      <c r="C2037" s="104" t="inlineStr">
        <is>
          <t>HC-116</t>
        </is>
      </c>
      <c r="D2037" s="104" t="inlineStr">
        <is>
          <t>Sud-Ouest</t>
        </is>
      </c>
      <c r="E2037" s="156" t="n">
        <v>105744</v>
      </c>
    </row>
    <row r="2038">
      <c r="A2038" s="176" t="n">
        <v>46143</v>
      </c>
      <c r="B2038" s="104" t="inlineStr">
        <is>
          <t>2025/26</t>
        </is>
      </c>
      <c r="C2038" s="104" t="inlineStr">
        <is>
          <t>HC-117</t>
        </is>
      </c>
      <c r="D2038" s="104" t="inlineStr">
        <is>
          <t>Île-de-France</t>
        </is>
      </c>
      <c r="E2038" s="156" t="n">
        <v>102062</v>
      </c>
    </row>
    <row r="2039">
      <c r="A2039" s="176" t="n">
        <v>46143</v>
      </c>
      <c r="B2039" s="104" t="inlineStr">
        <is>
          <t>2025/26</t>
        </is>
      </c>
      <c r="C2039" s="104" t="inlineStr">
        <is>
          <t>HC-118</t>
        </is>
      </c>
      <c r="D2039" s="104" t="inlineStr">
        <is>
          <t>Nord-Ouest</t>
        </is>
      </c>
      <c r="E2039" s="156" t="n">
        <v>141529</v>
      </c>
    </row>
    <row r="2040">
      <c r="A2040" s="176" t="n">
        <v>46143</v>
      </c>
      <c r="B2040" s="104" t="inlineStr">
        <is>
          <t>2025/26</t>
        </is>
      </c>
      <c r="C2040" s="104" t="inlineStr">
        <is>
          <t>HC-119</t>
        </is>
      </c>
      <c r="D2040" s="104" t="inlineStr">
        <is>
          <t>Sud-Est</t>
        </is>
      </c>
      <c r="E2040" s="156" t="n">
        <v>90208</v>
      </c>
    </row>
    <row r="2041">
      <c r="A2041" s="176" t="n">
        <v>46143</v>
      </c>
      <c r="B2041" s="104" t="inlineStr">
        <is>
          <t>2025/26</t>
        </is>
      </c>
      <c r="C2041" s="104" t="inlineStr">
        <is>
          <t>HC-120</t>
        </is>
      </c>
      <c r="D2041" s="104" t="inlineStr">
        <is>
          <t>Sud-Ouest</t>
        </is>
      </c>
      <c r="E2041" s="156" t="n">
        <v>98363</v>
      </c>
    </row>
    <row r="2042">
      <c r="A2042" s="176" t="n">
        <v>46174</v>
      </c>
      <c r="B2042" s="104" t="inlineStr">
        <is>
          <t>2025/26</t>
        </is>
      </c>
      <c r="C2042" s="104" t="inlineStr">
        <is>
          <t>HC-001</t>
        </is>
      </c>
      <c r="D2042" s="104" t="inlineStr">
        <is>
          <t>Île-de-France</t>
        </is>
      </c>
      <c r="E2042" s="156" t="n">
        <v>175894</v>
      </c>
    </row>
    <row r="2043">
      <c r="A2043" s="176" t="n">
        <v>46174</v>
      </c>
      <c r="B2043" s="104" t="inlineStr">
        <is>
          <t>2025/26</t>
        </is>
      </c>
      <c r="C2043" s="104" t="inlineStr">
        <is>
          <t>HC-002</t>
        </is>
      </c>
      <c r="D2043" s="104" t="inlineStr">
        <is>
          <t>Nord-Ouest</t>
        </is>
      </c>
      <c r="E2043" s="156" t="n">
        <v>111746</v>
      </c>
    </row>
    <row r="2044">
      <c r="A2044" s="176" t="n">
        <v>46174</v>
      </c>
      <c r="B2044" s="104" t="inlineStr">
        <is>
          <t>2025/26</t>
        </is>
      </c>
      <c r="C2044" s="104" t="inlineStr">
        <is>
          <t>HC-003</t>
        </is>
      </c>
      <c r="D2044" s="104" t="inlineStr">
        <is>
          <t>Sud-Est</t>
        </is>
      </c>
      <c r="E2044" s="156" t="n">
        <v>120849</v>
      </c>
    </row>
    <row r="2045">
      <c r="A2045" s="176" t="n">
        <v>46174</v>
      </c>
      <c r="B2045" s="104" t="inlineStr">
        <is>
          <t>2025/26</t>
        </is>
      </c>
      <c r="C2045" s="104" t="inlineStr">
        <is>
          <t>HC-004</t>
        </is>
      </c>
      <c r="D2045" s="104" t="inlineStr">
        <is>
          <t>Sud-Ouest</t>
        </is>
      </c>
      <c r="E2045" s="156" t="n">
        <v>112769</v>
      </c>
    </row>
    <row r="2046">
      <c r="A2046" s="176" t="n">
        <v>46174</v>
      </c>
      <c r="B2046" s="104" t="inlineStr">
        <is>
          <t>2025/26</t>
        </is>
      </c>
      <c r="C2046" s="104" t="inlineStr">
        <is>
          <t>HC-005</t>
        </is>
      </c>
      <c r="D2046" s="104" t="inlineStr">
        <is>
          <t>Île-de-France</t>
        </is>
      </c>
      <c r="E2046" s="156" t="n">
        <v>157468</v>
      </c>
    </row>
    <row r="2047">
      <c r="A2047" s="176" t="n">
        <v>46174</v>
      </c>
      <c r="B2047" s="104" t="inlineStr">
        <is>
          <t>2025/26</t>
        </is>
      </c>
      <c r="C2047" s="104" t="inlineStr">
        <is>
          <t>HC-006</t>
        </is>
      </c>
      <c r="D2047" s="104" t="inlineStr">
        <is>
          <t>Nord-Ouest</t>
        </is>
      </c>
      <c r="E2047" s="156" t="n">
        <v>96499</v>
      </c>
    </row>
    <row r="2048">
      <c r="A2048" s="176" t="n">
        <v>46174</v>
      </c>
      <c r="B2048" s="104" t="inlineStr">
        <is>
          <t>2025/26</t>
        </is>
      </c>
      <c r="C2048" s="104" t="inlineStr">
        <is>
          <t>HC-007</t>
        </is>
      </c>
      <c r="D2048" s="104" t="inlineStr">
        <is>
          <t>Sud-Est</t>
        </is>
      </c>
      <c r="E2048" s="156" t="n">
        <v>93094</v>
      </c>
    </row>
    <row r="2049">
      <c r="A2049" s="176" t="n">
        <v>46174</v>
      </c>
      <c r="B2049" s="104" t="inlineStr">
        <is>
          <t>2025/26</t>
        </is>
      </c>
      <c r="C2049" s="104" t="inlineStr">
        <is>
          <t>HC-008</t>
        </is>
      </c>
      <c r="D2049" s="104" t="inlineStr">
        <is>
          <t>Sud-Ouest</t>
        </is>
      </c>
      <c r="E2049" s="156" t="n">
        <v>146318</v>
      </c>
    </row>
    <row r="2050">
      <c r="A2050" s="176" t="n">
        <v>46174</v>
      </c>
      <c r="B2050" s="104" t="inlineStr">
        <is>
          <t>2025/26</t>
        </is>
      </c>
      <c r="C2050" s="104" t="inlineStr">
        <is>
          <t>HC-009</t>
        </is>
      </c>
      <c r="D2050" s="104" t="inlineStr">
        <is>
          <t>Île-de-France</t>
        </is>
      </c>
      <c r="E2050" s="156" t="n">
        <v>166882</v>
      </c>
    </row>
    <row r="2051">
      <c r="A2051" s="176" t="n">
        <v>46174</v>
      </c>
      <c r="B2051" s="104" t="inlineStr">
        <is>
          <t>2025/26</t>
        </is>
      </c>
      <c r="C2051" s="104" t="inlineStr">
        <is>
          <t>HC-010</t>
        </is>
      </c>
      <c r="D2051" s="104" t="inlineStr">
        <is>
          <t>Nord-Ouest</t>
        </is>
      </c>
      <c r="E2051" s="156" t="n">
        <v>198373</v>
      </c>
    </row>
    <row r="2052">
      <c r="A2052" s="176" t="n">
        <v>46174</v>
      </c>
      <c r="B2052" s="104" t="inlineStr">
        <is>
          <t>2025/26</t>
        </is>
      </c>
      <c r="C2052" s="104" t="inlineStr">
        <is>
          <t>HC-011</t>
        </is>
      </c>
      <c r="D2052" s="104" t="inlineStr">
        <is>
          <t>Sud-Est</t>
        </is>
      </c>
      <c r="E2052" s="156" t="n">
        <v>154425</v>
      </c>
    </row>
    <row r="2053">
      <c r="A2053" s="176" t="n">
        <v>46174</v>
      </c>
      <c r="B2053" s="104" t="inlineStr">
        <is>
          <t>2025/26</t>
        </is>
      </c>
      <c r="C2053" s="104" t="inlineStr">
        <is>
          <t>HC-012</t>
        </is>
      </c>
      <c r="D2053" s="104" t="inlineStr">
        <is>
          <t>Sud-Ouest</t>
        </is>
      </c>
      <c r="E2053" s="156" t="n">
        <v>89422</v>
      </c>
    </row>
    <row r="2054">
      <c r="A2054" s="176" t="n">
        <v>46174</v>
      </c>
      <c r="B2054" s="104" t="inlineStr">
        <is>
          <t>2025/26</t>
        </is>
      </c>
      <c r="C2054" s="104" t="inlineStr">
        <is>
          <t>HC-013</t>
        </is>
      </c>
      <c r="D2054" s="104" t="inlineStr">
        <is>
          <t>Île-de-France</t>
        </is>
      </c>
      <c r="E2054" s="156" t="n">
        <v>113411</v>
      </c>
    </row>
    <row r="2055">
      <c r="A2055" s="176" t="n">
        <v>46174</v>
      </c>
      <c r="B2055" s="104" t="inlineStr">
        <is>
          <t>2025/26</t>
        </is>
      </c>
      <c r="C2055" s="104" t="inlineStr">
        <is>
          <t>HC-014</t>
        </is>
      </c>
      <c r="D2055" s="104" t="inlineStr">
        <is>
          <t>Nord-Ouest</t>
        </is>
      </c>
      <c r="E2055" s="156" t="n">
        <v>114790</v>
      </c>
    </row>
    <row r="2056">
      <c r="A2056" s="176" t="n">
        <v>46174</v>
      </c>
      <c r="B2056" s="104" t="inlineStr">
        <is>
          <t>2025/26</t>
        </is>
      </c>
      <c r="C2056" s="104" t="inlineStr">
        <is>
          <t>HC-015</t>
        </is>
      </c>
      <c r="D2056" s="104" t="inlineStr">
        <is>
          <t>Sud-Est</t>
        </is>
      </c>
      <c r="E2056" s="156" t="n">
        <v>103281</v>
      </c>
    </row>
    <row r="2057">
      <c r="A2057" s="176" t="n">
        <v>46174</v>
      </c>
      <c r="B2057" s="104" t="inlineStr">
        <is>
          <t>2025/26</t>
        </is>
      </c>
      <c r="C2057" s="104" t="inlineStr">
        <is>
          <t>HC-016</t>
        </is>
      </c>
      <c r="D2057" s="104" t="inlineStr">
        <is>
          <t>Sud-Ouest</t>
        </is>
      </c>
      <c r="E2057" s="156" t="n">
        <v>136983</v>
      </c>
    </row>
    <row r="2058">
      <c r="A2058" s="176" t="n">
        <v>46174</v>
      </c>
      <c r="B2058" s="104" t="inlineStr">
        <is>
          <t>2025/26</t>
        </is>
      </c>
      <c r="C2058" s="104" t="inlineStr">
        <is>
          <t>HC-017</t>
        </is>
      </c>
      <c r="D2058" s="104" t="inlineStr">
        <is>
          <t>Île-de-France</t>
        </is>
      </c>
      <c r="E2058" s="156" t="n">
        <v>120501</v>
      </c>
    </row>
    <row r="2059">
      <c r="A2059" s="176" t="n">
        <v>46174</v>
      </c>
      <c r="B2059" s="104" t="inlineStr">
        <is>
          <t>2025/26</t>
        </is>
      </c>
      <c r="C2059" s="104" t="inlineStr">
        <is>
          <t>HC-018</t>
        </is>
      </c>
      <c r="D2059" s="104" t="inlineStr">
        <is>
          <t>Nord-Ouest</t>
        </is>
      </c>
      <c r="E2059" s="156" t="n">
        <v>77367</v>
      </c>
    </row>
    <row r="2060">
      <c r="A2060" s="176" t="n">
        <v>46174</v>
      </c>
      <c r="B2060" s="104" t="inlineStr">
        <is>
          <t>2025/26</t>
        </is>
      </c>
      <c r="C2060" s="104" t="inlineStr">
        <is>
          <t>HC-019</t>
        </is>
      </c>
      <c r="D2060" s="104" t="inlineStr">
        <is>
          <t>Sud-Est</t>
        </is>
      </c>
      <c r="E2060" s="156" t="n">
        <v>94232</v>
      </c>
    </row>
    <row r="2061">
      <c r="A2061" s="176" t="n">
        <v>46174</v>
      </c>
      <c r="B2061" s="104" t="inlineStr">
        <is>
          <t>2025/26</t>
        </is>
      </c>
      <c r="C2061" s="104" t="inlineStr">
        <is>
          <t>HC-020</t>
        </is>
      </c>
      <c r="D2061" s="104" t="inlineStr">
        <is>
          <t>Sud-Ouest</t>
        </is>
      </c>
      <c r="E2061" s="156" t="n">
        <v>97969</v>
      </c>
    </row>
    <row r="2062">
      <c r="A2062" s="176" t="n">
        <v>46174</v>
      </c>
      <c r="B2062" s="104" t="inlineStr">
        <is>
          <t>2025/26</t>
        </is>
      </c>
      <c r="C2062" s="104" t="inlineStr">
        <is>
          <t>HC-021</t>
        </is>
      </c>
      <c r="D2062" s="104" t="inlineStr">
        <is>
          <t>Île-de-France</t>
        </is>
      </c>
      <c r="E2062" s="156" t="n">
        <v>111736</v>
      </c>
    </row>
    <row r="2063">
      <c r="A2063" s="176" t="n">
        <v>46174</v>
      </c>
      <c r="B2063" s="104" t="inlineStr">
        <is>
          <t>2025/26</t>
        </is>
      </c>
      <c r="C2063" s="104" t="inlineStr">
        <is>
          <t>HC-022</t>
        </is>
      </c>
      <c r="D2063" s="104" t="inlineStr">
        <is>
          <t>Nord-Ouest</t>
        </is>
      </c>
      <c r="E2063" s="156" t="n">
        <v>104941</v>
      </c>
    </row>
    <row r="2064">
      <c r="A2064" s="176" t="n">
        <v>46174</v>
      </c>
      <c r="B2064" s="104" t="inlineStr">
        <is>
          <t>2025/26</t>
        </is>
      </c>
      <c r="C2064" s="104" t="inlineStr">
        <is>
          <t>HC-023</t>
        </is>
      </c>
      <c r="D2064" s="104" t="inlineStr">
        <is>
          <t>Sud-Est</t>
        </is>
      </c>
      <c r="E2064" s="156" t="n">
        <v>115357</v>
      </c>
    </row>
    <row r="2065">
      <c r="A2065" s="176" t="n">
        <v>46174</v>
      </c>
      <c r="B2065" s="104" t="inlineStr">
        <is>
          <t>2025/26</t>
        </is>
      </c>
      <c r="C2065" s="104" t="inlineStr">
        <is>
          <t>HC-024</t>
        </is>
      </c>
      <c r="D2065" s="104" t="inlineStr">
        <is>
          <t>Sud-Ouest</t>
        </is>
      </c>
      <c r="E2065" s="156" t="n">
        <v>134754</v>
      </c>
    </row>
    <row r="2066">
      <c r="A2066" s="176" t="n">
        <v>46174</v>
      </c>
      <c r="B2066" s="104" t="inlineStr">
        <is>
          <t>2025/26</t>
        </is>
      </c>
      <c r="C2066" s="104" t="inlineStr">
        <is>
          <t>HC-025</t>
        </is>
      </c>
      <c r="D2066" s="104" t="inlineStr">
        <is>
          <t>Île-de-France</t>
        </is>
      </c>
      <c r="E2066" s="156" t="n">
        <v>167435</v>
      </c>
    </row>
    <row r="2067">
      <c r="A2067" s="176" t="n">
        <v>46174</v>
      </c>
      <c r="B2067" s="104" t="inlineStr">
        <is>
          <t>2025/26</t>
        </is>
      </c>
      <c r="C2067" s="104" t="inlineStr">
        <is>
          <t>HC-026</t>
        </is>
      </c>
      <c r="D2067" s="104" t="inlineStr">
        <is>
          <t>Nord-Ouest</t>
        </is>
      </c>
      <c r="E2067" s="156" t="n">
        <v>108068</v>
      </c>
    </row>
    <row r="2068">
      <c r="A2068" s="176" t="n">
        <v>46174</v>
      </c>
      <c r="B2068" s="104" t="inlineStr">
        <is>
          <t>2025/26</t>
        </is>
      </c>
      <c r="C2068" s="104" t="inlineStr">
        <is>
          <t>HC-027</t>
        </is>
      </c>
      <c r="D2068" s="104" t="inlineStr">
        <is>
          <t>Sud-Est</t>
        </is>
      </c>
      <c r="E2068" s="156" t="n">
        <v>144286</v>
      </c>
    </row>
    <row r="2069">
      <c r="A2069" s="176" t="n">
        <v>46174</v>
      </c>
      <c r="B2069" s="104" t="inlineStr">
        <is>
          <t>2025/26</t>
        </is>
      </c>
      <c r="C2069" s="104" t="inlineStr">
        <is>
          <t>HC-028</t>
        </is>
      </c>
      <c r="D2069" s="104" t="inlineStr">
        <is>
          <t>Sud-Ouest</t>
        </is>
      </c>
      <c r="E2069" s="156" t="n">
        <v>105726</v>
      </c>
    </row>
    <row r="2070">
      <c r="A2070" s="176" t="n">
        <v>46174</v>
      </c>
      <c r="B2070" s="104" t="inlineStr">
        <is>
          <t>2025/26</t>
        </is>
      </c>
      <c r="C2070" s="104" t="inlineStr">
        <is>
          <t>HC-029</t>
        </is>
      </c>
      <c r="D2070" s="104" t="inlineStr">
        <is>
          <t>Île-de-France</t>
        </is>
      </c>
      <c r="E2070" s="156" t="n">
        <v>217500</v>
      </c>
    </row>
    <row r="2071">
      <c r="A2071" s="176" t="n">
        <v>46174</v>
      </c>
      <c r="B2071" s="104" t="inlineStr">
        <is>
          <t>2025/26</t>
        </is>
      </c>
      <c r="C2071" s="104" t="inlineStr">
        <is>
          <t>HC-030</t>
        </is>
      </c>
      <c r="D2071" s="104" t="inlineStr">
        <is>
          <t>Nord-Ouest</t>
        </is>
      </c>
      <c r="E2071" s="156" t="n">
        <v>131715</v>
      </c>
    </row>
    <row r="2072">
      <c r="A2072" s="176" t="n">
        <v>46174</v>
      </c>
      <c r="B2072" s="104" t="inlineStr">
        <is>
          <t>2025/26</t>
        </is>
      </c>
      <c r="C2072" s="104" t="inlineStr">
        <is>
          <t>HC-031</t>
        </is>
      </c>
      <c r="D2072" s="104" t="inlineStr">
        <is>
          <t>Sud-Est</t>
        </is>
      </c>
      <c r="E2072" s="156" t="n">
        <v>122860</v>
      </c>
    </row>
    <row r="2073">
      <c r="A2073" s="176" t="n">
        <v>46174</v>
      </c>
      <c r="B2073" s="104" t="inlineStr">
        <is>
          <t>2025/26</t>
        </is>
      </c>
      <c r="C2073" s="104" t="inlineStr">
        <is>
          <t>HC-032</t>
        </is>
      </c>
      <c r="D2073" s="104" t="inlineStr">
        <is>
          <t>Sud-Ouest</t>
        </is>
      </c>
      <c r="E2073" s="156" t="n">
        <v>122300</v>
      </c>
    </row>
    <row r="2074">
      <c r="A2074" s="176" t="n">
        <v>46174</v>
      </c>
      <c r="B2074" s="104" t="inlineStr">
        <is>
          <t>2025/26</t>
        </is>
      </c>
      <c r="C2074" s="104" t="inlineStr">
        <is>
          <t>HC-033</t>
        </is>
      </c>
      <c r="D2074" s="104" t="inlineStr">
        <is>
          <t>Île-de-France</t>
        </is>
      </c>
      <c r="E2074" s="156" t="n">
        <v>176554</v>
      </c>
    </row>
    <row r="2075">
      <c r="A2075" s="176" t="n">
        <v>46174</v>
      </c>
      <c r="B2075" s="104" t="inlineStr">
        <is>
          <t>2025/26</t>
        </is>
      </c>
      <c r="C2075" s="104" t="inlineStr">
        <is>
          <t>HC-034</t>
        </is>
      </c>
      <c r="D2075" s="104" t="inlineStr">
        <is>
          <t>Nord-Ouest</t>
        </is>
      </c>
      <c r="E2075" s="156" t="n">
        <v>148059</v>
      </c>
    </row>
    <row r="2076">
      <c r="A2076" s="176" t="n">
        <v>46174</v>
      </c>
      <c r="B2076" s="104" t="inlineStr">
        <is>
          <t>2025/26</t>
        </is>
      </c>
      <c r="C2076" s="104" t="inlineStr">
        <is>
          <t>HC-035</t>
        </is>
      </c>
      <c r="D2076" s="104" t="inlineStr">
        <is>
          <t>Sud-Est</t>
        </is>
      </c>
      <c r="E2076" s="156" t="n">
        <v>146307</v>
      </c>
    </row>
    <row r="2077">
      <c r="A2077" s="176" t="n">
        <v>46174</v>
      </c>
      <c r="B2077" s="104" t="inlineStr">
        <is>
          <t>2025/26</t>
        </is>
      </c>
      <c r="C2077" s="104" t="inlineStr">
        <is>
          <t>HC-036</t>
        </is>
      </c>
      <c r="D2077" s="104" t="inlineStr">
        <is>
          <t>Sud-Ouest</t>
        </is>
      </c>
      <c r="E2077" s="156" t="n">
        <v>154518</v>
      </c>
    </row>
    <row r="2078">
      <c r="A2078" s="176" t="n">
        <v>46174</v>
      </c>
      <c r="B2078" s="104" t="inlineStr">
        <is>
          <t>2025/26</t>
        </is>
      </c>
      <c r="C2078" s="104" t="inlineStr">
        <is>
          <t>HC-037</t>
        </is>
      </c>
      <c r="D2078" s="104" t="inlineStr">
        <is>
          <t>Île-de-France</t>
        </is>
      </c>
      <c r="E2078" s="156" t="n">
        <v>140614</v>
      </c>
    </row>
    <row r="2079">
      <c r="A2079" s="176" t="n">
        <v>46174</v>
      </c>
      <c r="B2079" s="104" t="inlineStr">
        <is>
          <t>2025/26</t>
        </is>
      </c>
      <c r="C2079" s="104" t="inlineStr">
        <is>
          <t>HC-038</t>
        </is>
      </c>
      <c r="D2079" s="104" t="inlineStr">
        <is>
          <t>Nord-Ouest</t>
        </is>
      </c>
      <c r="E2079" s="156" t="n">
        <v>107513</v>
      </c>
    </row>
    <row r="2080">
      <c r="A2080" s="176" t="n">
        <v>46174</v>
      </c>
      <c r="B2080" s="104" t="inlineStr">
        <is>
          <t>2025/26</t>
        </is>
      </c>
      <c r="C2080" s="104" t="inlineStr">
        <is>
          <t>HC-039</t>
        </is>
      </c>
      <c r="D2080" s="104" t="inlineStr">
        <is>
          <t>Sud-Est</t>
        </is>
      </c>
      <c r="E2080" s="156" t="n">
        <v>141945</v>
      </c>
    </row>
    <row r="2081">
      <c r="A2081" s="176" t="n">
        <v>46174</v>
      </c>
      <c r="B2081" s="104" t="inlineStr">
        <is>
          <t>2025/26</t>
        </is>
      </c>
      <c r="C2081" s="104" t="inlineStr">
        <is>
          <t>HC-040</t>
        </is>
      </c>
      <c r="D2081" s="104" t="inlineStr">
        <is>
          <t>Sud-Ouest</t>
        </is>
      </c>
      <c r="E2081" s="156" t="n">
        <v>126773</v>
      </c>
    </row>
    <row r="2082">
      <c r="A2082" s="176" t="n">
        <v>46174</v>
      </c>
      <c r="B2082" s="104" t="inlineStr">
        <is>
          <t>2025/26</t>
        </is>
      </c>
      <c r="C2082" s="104" t="inlineStr">
        <is>
          <t>HC-041</t>
        </is>
      </c>
      <c r="D2082" s="104" t="inlineStr">
        <is>
          <t>Île-de-France</t>
        </is>
      </c>
      <c r="E2082" s="156" t="n">
        <v>192192</v>
      </c>
    </row>
    <row r="2083">
      <c r="A2083" s="176" t="n">
        <v>46174</v>
      </c>
      <c r="B2083" s="104" t="inlineStr">
        <is>
          <t>2025/26</t>
        </is>
      </c>
      <c r="C2083" s="104" t="inlineStr">
        <is>
          <t>HC-042</t>
        </is>
      </c>
      <c r="D2083" s="104" t="inlineStr">
        <is>
          <t>Nord-Ouest</t>
        </is>
      </c>
      <c r="E2083" s="156" t="n">
        <v>118691</v>
      </c>
    </row>
    <row r="2084">
      <c r="A2084" s="176" t="n">
        <v>46174</v>
      </c>
      <c r="B2084" s="104" t="inlineStr">
        <is>
          <t>2025/26</t>
        </is>
      </c>
      <c r="C2084" s="104" t="inlineStr">
        <is>
          <t>HC-043</t>
        </is>
      </c>
      <c r="D2084" s="104" t="inlineStr">
        <is>
          <t>Sud-Est</t>
        </is>
      </c>
      <c r="E2084" s="156" t="n">
        <v>143956</v>
      </c>
    </row>
    <row r="2085">
      <c r="A2085" s="176" t="n">
        <v>46174</v>
      </c>
      <c r="B2085" s="104" t="inlineStr">
        <is>
          <t>2025/26</t>
        </is>
      </c>
      <c r="C2085" s="104" t="inlineStr">
        <is>
          <t>HC-044</t>
        </is>
      </c>
      <c r="D2085" s="104" t="inlineStr">
        <is>
          <t>Sud-Ouest</t>
        </is>
      </c>
      <c r="E2085" s="156" t="n">
        <v>95805</v>
      </c>
    </row>
    <row r="2086">
      <c r="A2086" s="176" t="n">
        <v>46174</v>
      </c>
      <c r="B2086" s="104" t="inlineStr">
        <is>
          <t>2025/26</t>
        </is>
      </c>
      <c r="C2086" s="104" t="inlineStr">
        <is>
          <t>HC-045</t>
        </is>
      </c>
      <c r="D2086" s="104" t="inlineStr">
        <is>
          <t>Île-de-France</t>
        </is>
      </c>
      <c r="E2086" s="156" t="n">
        <v>166326</v>
      </c>
    </row>
    <row r="2087">
      <c r="A2087" s="176" t="n">
        <v>46174</v>
      </c>
      <c r="B2087" s="104" t="inlineStr">
        <is>
          <t>2025/26</t>
        </is>
      </c>
      <c r="C2087" s="104" t="inlineStr">
        <is>
          <t>HC-046</t>
        </is>
      </c>
      <c r="D2087" s="104" t="inlineStr">
        <is>
          <t>Nord-Ouest</t>
        </is>
      </c>
      <c r="E2087" s="156" t="n">
        <v>74870</v>
      </c>
    </row>
    <row r="2088">
      <c r="A2088" s="176" t="n">
        <v>46174</v>
      </c>
      <c r="B2088" s="104" t="inlineStr">
        <is>
          <t>2025/26</t>
        </is>
      </c>
      <c r="C2088" s="104" t="inlineStr">
        <is>
          <t>HC-047</t>
        </is>
      </c>
      <c r="D2088" s="104" t="inlineStr">
        <is>
          <t>Sud-Est</t>
        </is>
      </c>
      <c r="E2088" s="156" t="n">
        <v>159612</v>
      </c>
    </row>
    <row r="2089">
      <c r="A2089" s="176" t="n">
        <v>46174</v>
      </c>
      <c r="B2089" s="104" t="inlineStr">
        <is>
          <t>2025/26</t>
        </is>
      </c>
      <c r="C2089" s="104" t="inlineStr">
        <is>
          <t>HC-048</t>
        </is>
      </c>
      <c r="D2089" s="104" t="inlineStr">
        <is>
          <t>Sud-Ouest</t>
        </is>
      </c>
      <c r="E2089" s="156" t="n">
        <v>155817</v>
      </c>
    </row>
    <row r="2090">
      <c r="A2090" s="176" t="n">
        <v>46174</v>
      </c>
      <c r="B2090" s="104" t="inlineStr">
        <is>
          <t>2025/26</t>
        </is>
      </c>
      <c r="C2090" s="104" t="inlineStr">
        <is>
          <t>HC-049</t>
        </is>
      </c>
      <c r="D2090" s="104" t="inlineStr">
        <is>
          <t>Île-de-France</t>
        </is>
      </c>
      <c r="E2090" s="156" t="n">
        <v>120002</v>
      </c>
    </row>
    <row r="2091">
      <c r="A2091" s="176" t="n">
        <v>46174</v>
      </c>
      <c r="B2091" s="104" t="inlineStr">
        <is>
          <t>2025/26</t>
        </is>
      </c>
      <c r="C2091" s="104" t="inlineStr">
        <is>
          <t>HC-050</t>
        </is>
      </c>
      <c r="D2091" s="104" t="inlineStr">
        <is>
          <t>Nord-Ouest</t>
        </is>
      </c>
      <c r="E2091" s="156" t="n">
        <v>144156</v>
      </c>
    </row>
    <row r="2092">
      <c r="A2092" s="176" t="n">
        <v>46174</v>
      </c>
      <c r="B2092" s="104" t="inlineStr">
        <is>
          <t>2025/26</t>
        </is>
      </c>
      <c r="C2092" s="104" t="inlineStr">
        <is>
          <t>HC-051</t>
        </is>
      </c>
      <c r="D2092" s="104" t="inlineStr">
        <is>
          <t>Sud-Est</t>
        </is>
      </c>
      <c r="E2092" s="156" t="n">
        <v>96531</v>
      </c>
    </row>
    <row r="2093">
      <c r="A2093" s="176" t="n">
        <v>46174</v>
      </c>
      <c r="B2093" s="104" t="inlineStr">
        <is>
          <t>2025/26</t>
        </is>
      </c>
      <c r="C2093" s="104" t="inlineStr">
        <is>
          <t>HC-052</t>
        </is>
      </c>
      <c r="D2093" s="104" t="inlineStr">
        <is>
          <t>Sud-Ouest</t>
        </is>
      </c>
      <c r="E2093" s="156" t="n">
        <v>118400</v>
      </c>
    </row>
    <row r="2094">
      <c r="A2094" s="176" t="n">
        <v>46174</v>
      </c>
      <c r="B2094" s="104" t="inlineStr">
        <is>
          <t>2025/26</t>
        </is>
      </c>
      <c r="C2094" s="104" t="inlineStr">
        <is>
          <t>HC-053</t>
        </is>
      </c>
      <c r="D2094" s="104" t="inlineStr">
        <is>
          <t>Île-de-France</t>
        </is>
      </c>
      <c r="E2094" s="156" t="n">
        <v>136875</v>
      </c>
    </row>
    <row r="2095">
      <c r="A2095" s="176" t="n">
        <v>46174</v>
      </c>
      <c r="B2095" s="104" t="inlineStr">
        <is>
          <t>2025/26</t>
        </is>
      </c>
      <c r="C2095" s="104" t="inlineStr">
        <is>
          <t>HC-054</t>
        </is>
      </c>
      <c r="D2095" s="104" t="inlineStr">
        <is>
          <t>Nord-Ouest</t>
        </is>
      </c>
      <c r="E2095" s="156" t="n">
        <v>121043</v>
      </c>
    </row>
    <row r="2096">
      <c r="A2096" s="176" t="n">
        <v>46174</v>
      </c>
      <c r="B2096" s="104" t="inlineStr">
        <is>
          <t>2025/26</t>
        </is>
      </c>
      <c r="C2096" s="104" t="inlineStr">
        <is>
          <t>HC-055</t>
        </is>
      </c>
      <c r="D2096" s="104" t="inlineStr">
        <is>
          <t>Sud-Est</t>
        </is>
      </c>
      <c r="E2096" s="156" t="n">
        <v>198472</v>
      </c>
    </row>
    <row r="2097">
      <c r="A2097" s="176" t="n">
        <v>46174</v>
      </c>
      <c r="B2097" s="104" t="inlineStr">
        <is>
          <t>2025/26</t>
        </is>
      </c>
      <c r="C2097" s="104" t="inlineStr">
        <is>
          <t>HC-056</t>
        </is>
      </c>
      <c r="D2097" s="104" t="inlineStr">
        <is>
          <t>Sud-Ouest</t>
        </is>
      </c>
      <c r="E2097" s="156" t="n">
        <v>153279</v>
      </c>
    </row>
    <row r="2098">
      <c r="A2098" s="176" t="n">
        <v>46174</v>
      </c>
      <c r="B2098" s="104" t="inlineStr">
        <is>
          <t>2025/26</t>
        </is>
      </c>
      <c r="C2098" s="104" t="inlineStr">
        <is>
          <t>HC-057</t>
        </is>
      </c>
      <c r="D2098" s="104" t="inlineStr">
        <is>
          <t>Île-de-France</t>
        </is>
      </c>
      <c r="E2098" s="156" t="n">
        <v>169078</v>
      </c>
    </row>
    <row r="2099">
      <c r="A2099" s="176" t="n">
        <v>46174</v>
      </c>
      <c r="B2099" s="104" t="inlineStr">
        <is>
          <t>2025/26</t>
        </is>
      </c>
      <c r="C2099" s="104" t="inlineStr">
        <is>
          <t>HC-058</t>
        </is>
      </c>
      <c r="D2099" s="104" t="inlineStr">
        <is>
          <t>Nord-Ouest</t>
        </is>
      </c>
      <c r="E2099" s="156" t="n">
        <v>89121</v>
      </c>
    </row>
    <row r="2100">
      <c r="A2100" s="176" t="n">
        <v>46174</v>
      </c>
      <c r="B2100" s="104" t="inlineStr">
        <is>
          <t>2025/26</t>
        </is>
      </c>
      <c r="C2100" s="104" t="inlineStr">
        <is>
          <t>HC-059</t>
        </is>
      </c>
      <c r="D2100" s="104" t="inlineStr">
        <is>
          <t>Sud-Est</t>
        </is>
      </c>
      <c r="E2100" s="156" t="n">
        <v>154197</v>
      </c>
    </row>
    <row r="2101">
      <c r="A2101" s="176" t="n">
        <v>46174</v>
      </c>
      <c r="B2101" s="104" t="inlineStr">
        <is>
          <t>2025/26</t>
        </is>
      </c>
      <c r="C2101" s="104" t="inlineStr">
        <is>
          <t>HC-060</t>
        </is>
      </c>
      <c r="D2101" s="104" t="inlineStr">
        <is>
          <t>Sud-Ouest</t>
        </is>
      </c>
      <c r="E2101" s="156" t="n">
        <v>109517</v>
      </c>
    </row>
    <row r="2102">
      <c r="A2102" s="176" t="n">
        <v>46174</v>
      </c>
      <c r="B2102" s="104" t="inlineStr">
        <is>
          <t>2025/26</t>
        </is>
      </c>
      <c r="C2102" s="104" t="inlineStr">
        <is>
          <t>HC-061</t>
        </is>
      </c>
      <c r="D2102" s="104" t="inlineStr">
        <is>
          <t>Île-de-France</t>
        </is>
      </c>
      <c r="E2102" s="156" t="n">
        <v>128188</v>
      </c>
    </row>
    <row r="2103">
      <c r="A2103" s="176" t="n">
        <v>46174</v>
      </c>
      <c r="B2103" s="104" t="inlineStr">
        <is>
          <t>2025/26</t>
        </is>
      </c>
      <c r="C2103" s="104" t="inlineStr">
        <is>
          <t>HC-062</t>
        </is>
      </c>
      <c r="D2103" s="104" t="inlineStr">
        <is>
          <t>Nord-Ouest</t>
        </is>
      </c>
      <c r="E2103" s="156" t="n">
        <v>98669</v>
      </c>
    </row>
    <row r="2104">
      <c r="A2104" s="176" t="n">
        <v>46174</v>
      </c>
      <c r="B2104" s="104" t="inlineStr">
        <is>
          <t>2025/26</t>
        </is>
      </c>
      <c r="C2104" s="104" t="inlineStr">
        <is>
          <t>HC-063</t>
        </is>
      </c>
      <c r="D2104" s="104" t="inlineStr">
        <is>
          <t>Sud-Est</t>
        </is>
      </c>
      <c r="E2104" s="156" t="n">
        <v>97070</v>
      </c>
    </row>
    <row r="2105">
      <c r="A2105" s="176" t="n">
        <v>46174</v>
      </c>
      <c r="B2105" s="104" t="inlineStr">
        <is>
          <t>2025/26</t>
        </is>
      </c>
      <c r="C2105" s="104" t="inlineStr">
        <is>
          <t>HC-064</t>
        </is>
      </c>
      <c r="D2105" s="104" t="inlineStr">
        <is>
          <t>Sud-Ouest</t>
        </is>
      </c>
      <c r="E2105" s="156" t="n">
        <v>88780</v>
      </c>
    </row>
    <row r="2106">
      <c r="A2106" s="176" t="n">
        <v>46174</v>
      </c>
      <c r="B2106" s="104" t="inlineStr">
        <is>
          <t>2025/26</t>
        </is>
      </c>
      <c r="C2106" s="104" t="inlineStr">
        <is>
          <t>HC-065</t>
        </is>
      </c>
      <c r="D2106" s="104" t="inlineStr">
        <is>
          <t>Île-de-France</t>
        </is>
      </c>
      <c r="E2106" s="156" t="n">
        <v>179426</v>
      </c>
    </row>
    <row r="2107">
      <c r="A2107" s="176" t="n">
        <v>46174</v>
      </c>
      <c r="B2107" s="104" t="inlineStr">
        <is>
          <t>2025/26</t>
        </is>
      </c>
      <c r="C2107" s="104" t="inlineStr">
        <is>
          <t>HC-066</t>
        </is>
      </c>
      <c r="D2107" s="104" t="inlineStr">
        <is>
          <t>Nord-Ouest</t>
        </is>
      </c>
      <c r="E2107" s="156" t="n">
        <v>134120</v>
      </c>
    </row>
    <row r="2108">
      <c r="A2108" s="176" t="n">
        <v>46174</v>
      </c>
      <c r="B2108" s="104" t="inlineStr">
        <is>
          <t>2025/26</t>
        </is>
      </c>
      <c r="C2108" s="104" t="inlineStr">
        <is>
          <t>HC-067</t>
        </is>
      </c>
      <c r="D2108" s="104" t="inlineStr">
        <is>
          <t>Sud-Est</t>
        </is>
      </c>
      <c r="E2108" s="156" t="n">
        <v>118487</v>
      </c>
    </row>
    <row r="2109">
      <c r="A2109" s="176" t="n">
        <v>46174</v>
      </c>
      <c r="B2109" s="104" t="inlineStr">
        <is>
          <t>2025/26</t>
        </is>
      </c>
      <c r="C2109" s="104" t="inlineStr">
        <is>
          <t>HC-068</t>
        </is>
      </c>
      <c r="D2109" s="104" t="inlineStr">
        <is>
          <t>Sud-Ouest</t>
        </is>
      </c>
      <c r="E2109" s="156" t="n">
        <v>88310</v>
      </c>
    </row>
    <row r="2110">
      <c r="A2110" s="176" t="n">
        <v>46174</v>
      </c>
      <c r="B2110" s="104" t="inlineStr">
        <is>
          <t>2025/26</t>
        </is>
      </c>
      <c r="C2110" s="104" t="inlineStr">
        <is>
          <t>HC-069</t>
        </is>
      </c>
      <c r="D2110" s="104" t="inlineStr">
        <is>
          <t>Île-de-France</t>
        </is>
      </c>
      <c r="E2110" s="156" t="n">
        <v>120594</v>
      </c>
    </row>
    <row r="2111">
      <c r="A2111" s="176" t="n">
        <v>46174</v>
      </c>
      <c r="B2111" s="104" t="inlineStr">
        <is>
          <t>2025/26</t>
        </is>
      </c>
      <c r="C2111" s="104" t="inlineStr">
        <is>
          <t>HC-070</t>
        </is>
      </c>
      <c r="D2111" s="104" t="inlineStr">
        <is>
          <t>Nord-Ouest</t>
        </is>
      </c>
      <c r="E2111" s="156" t="n">
        <v>82479</v>
      </c>
    </row>
    <row r="2112">
      <c r="A2112" s="176" t="n">
        <v>46174</v>
      </c>
      <c r="B2112" s="104" t="inlineStr">
        <is>
          <t>2025/26</t>
        </is>
      </c>
      <c r="C2112" s="104" t="inlineStr">
        <is>
          <t>HC-071</t>
        </is>
      </c>
      <c r="D2112" s="104" t="inlineStr">
        <is>
          <t>Sud-Est</t>
        </is>
      </c>
      <c r="E2112" s="156" t="n">
        <v>101968</v>
      </c>
    </row>
    <row r="2113">
      <c r="A2113" s="176" t="n">
        <v>46174</v>
      </c>
      <c r="B2113" s="104" t="inlineStr">
        <is>
          <t>2025/26</t>
        </is>
      </c>
      <c r="C2113" s="104" t="inlineStr">
        <is>
          <t>HC-072</t>
        </is>
      </c>
      <c r="D2113" s="104" t="inlineStr">
        <is>
          <t>Sud-Ouest</t>
        </is>
      </c>
      <c r="E2113" s="156" t="n">
        <v>88064</v>
      </c>
    </row>
    <row r="2114">
      <c r="A2114" s="176" t="n">
        <v>46174</v>
      </c>
      <c r="B2114" s="104" t="inlineStr">
        <is>
          <t>2025/26</t>
        </is>
      </c>
      <c r="C2114" s="104" t="inlineStr">
        <is>
          <t>HC-073</t>
        </is>
      </c>
      <c r="D2114" s="104" t="inlineStr">
        <is>
          <t>Île-de-France</t>
        </is>
      </c>
      <c r="E2114" s="156" t="n">
        <v>194233</v>
      </c>
    </row>
    <row r="2115">
      <c r="A2115" s="176" t="n">
        <v>46174</v>
      </c>
      <c r="B2115" s="104" t="inlineStr">
        <is>
          <t>2025/26</t>
        </is>
      </c>
      <c r="C2115" s="104" t="inlineStr">
        <is>
          <t>HC-074</t>
        </is>
      </c>
      <c r="D2115" s="104" t="inlineStr">
        <is>
          <t>Nord-Ouest</t>
        </is>
      </c>
      <c r="E2115" s="156" t="n">
        <v>112222</v>
      </c>
    </row>
    <row r="2116">
      <c r="A2116" s="176" t="n">
        <v>46174</v>
      </c>
      <c r="B2116" s="104" t="inlineStr">
        <is>
          <t>2025/26</t>
        </is>
      </c>
      <c r="C2116" s="104" t="inlineStr">
        <is>
          <t>HC-075</t>
        </is>
      </c>
      <c r="D2116" s="104" t="inlineStr">
        <is>
          <t>Sud-Est</t>
        </is>
      </c>
      <c r="E2116" s="156" t="n">
        <v>160345</v>
      </c>
    </row>
    <row r="2117">
      <c r="A2117" s="176" t="n">
        <v>46174</v>
      </c>
      <c r="B2117" s="104" t="inlineStr">
        <is>
          <t>2025/26</t>
        </is>
      </c>
      <c r="C2117" s="104" t="inlineStr">
        <is>
          <t>HC-076</t>
        </is>
      </c>
      <c r="D2117" s="104" t="inlineStr">
        <is>
          <t>Sud-Ouest</t>
        </is>
      </c>
      <c r="E2117" s="156" t="n">
        <v>122726</v>
      </c>
    </row>
    <row r="2118">
      <c r="A2118" s="176" t="n">
        <v>46174</v>
      </c>
      <c r="B2118" s="104" t="inlineStr">
        <is>
          <t>2025/26</t>
        </is>
      </c>
      <c r="C2118" s="104" t="inlineStr">
        <is>
          <t>HC-077</t>
        </is>
      </c>
      <c r="D2118" s="104" t="inlineStr">
        <is>
          <t>Île-de-France</t>
        </is>
      </c>
      <c r="E2118" s="156" t="n">
        <v>133034</v>
      </c>
    </row>
    <row r="2119">
      <c r="A2119" s="176" t="n">
        <v>46174</v>
      </c>
      <c r="B2119" s="104" t="inlineStr">
        <is>
          <t>2025/26</t>
        </is>
      </c>
      <c r="C2119" s="104" t="inlineStr">
        <is>
          <t>HC-078</t>
        </is>
      </c>
      <c r="D2119" s="104" t="inlineStr">
        <is>
          <t>Nord-Ouest</t>
        </is>
      </c>
      <c r="E2119" s="156" t="n">
        <v>132162</v>
      </c>
    </row>
    <row r="2120">
      <c r="A2120" s="176" t="n">
        <v>46174</v>
      </c>
      <c r="B2120" s="104" t="inlineStr">
        <is>
          <t>2025/26</t>
        </is>
      </c>
      <c r="C2120" s="104" t="inlineStr">
        <is>
          <t>HC-079</t>
        </is>
      </c>
      <c r="D2120" s="104" t="inlineStr">
        <is>
          <t>Sud-Est</t>
        </is>
      </c>
      <c r="E2120" s="156" t="n">
        <v>127509</v>
      </c>
    </row>
    <row r="2121">
      <c r="A2121" s="176" t="n">
        <v>46174</v>
      </c>
      <c r="B2121" s="104" t="inlineStr">
        <is>
          <t>2025/26</t>
        </is>
      </c>
      <c r="C2121" s="104" t="inlineStr">
        <is>
          <t>HC-080</t>
        </is>
      </c>
      <c r="D2121" s="104" t="inlineStr">
        <is>
          <t>Sud-Ouest</t>
        </is>
      </c>
      <c r="E2121" s="156" t="n">
        <v>95364</v>
      </c>
    </row>
    <row r="2122">
      <c r="A2122" s="176" t="n">
        <v>46174</v>
      </c>
      <c r="B2122" s="104" t="inlineStr">
        <is>
          <t>2025/26</t>
        </is>
      </c>
      <c r="C2122" s="104" t="inlineStr">
        <is>
          <t>HC-081</t>
        </is>
      </c>
      <c r="D2122" s="104" t="inlineStr">
        <is>
          <t>Île-de-France</t>
        </is>
      </c>
      <c r="E2122" s="156" t="n">
        <v>133667</v>
      </c>
    </row>
    <row r="2123">
      <c r="A2123" s="176" t="n">
        <v>46174</v>
      </c>
      <c r="B2123" s="104" t="inlineStr">
        <is>
          <t>2025/26</t>
        </is>
      </c>
      <c r="C2123" s="104" t="inlineStr">
        <is>
          <t>HC-082</t>
        </is>
      </c>
      <c r="D2123" s="104" t="inlineStr">
        <is>
          <t>Nord-Ouest</t>
        </is>
      </c>
      <c r="E2123" s="156" t="n">
        <v>101416</v>
      </c>
    </row>
    <row r="2124">
      <c r="A2124" s="176" t="n">
        <v>46174</v>
      </c>
      <c r="B2124" s="104" t="inlineStr">
        <is>
          <t>2025/26</t>
        </is>
      </c>
      <c r="C2124" s="104" t="inlineStr">
        <is>
          <t>HC-083</t>
        </is>
      </c>
      <c r="D2124" s="104" t="inlineStr">
        <is>
          <t>Sud-Est</t>
        </is>
      </c>
      <c r="E2124" s="156" t="n">
        <v>94240</v>
      </c>
    </row>
    <row r="2125">
      <c r="A2125" s="176" t="n">
        <v>46174</v>
      </c>
      <c r="B2125" s="104" t="inlineStr">
        <is>
          <t>2025/26</t>
        </is>
      </c>
      <c r="C2125" s="104" t="inlineStr">
        <is>
          <t>HC-084</t>
        </is>
      </c>
      <c r="D2125" s="104" t="inlineStr">
        <is>
          <t>Sud-Ouest</t>
        </is>
      </c>
      <c r="E2125" s="156" t="n">
        <v>121947</v>
      </c>
    </row>
    <row r="2126">
      <c r="A2126" s="176" t="n">
        <v>46174</v>
      </c>
      <c r="B2126" s="104" t="inlineStr">
        <is>
          <t>2025/26</t>
        </is>
      </c>
      <c r="C2126" s="104" t="inlineStr">
        <is>
          <t>HC-085</t>
        </is>
      </c>
      <c r="D2126" s="104" t="inlineStr">
        <is>
          <t>Île-de-France</t>
        </is>
      </c>
      <c r="E2126" s="156" t="n">
        <v>143321</v>
      </c>
    </row>
    <row r="2127">
      <c r="A2127" s="176" t="n">
        <v>46174</v>
      </c>
      <c r="B2127" s="104" t="inlineStr">
        <is>
          <t>2025/26</t>
        </is>
      </c>
      <c r="C2127" s="104" t="inlineStr">
        <is>
          <t>HC-086</t>
        </is>
      </c>
      <c r="D2127" s="104" t="inlineStr">
        <is>
          <t>Nord-Ouest</t>
        </is>
      </c>
      <c r="E2127" s="156" t="n">
        <v>106436</v>
      </c>
    </row>
    <row r="2128">
      <c r="A2128" s="176" t="n">
        <v>46174</v>
      </c>
      <c r="B2128" s="104" t="inlineStr">
        <is>
          <t>2025/26</t>
        </is>
      </c>
      <c r="C2128" s="104" t="inlineStr">
        <is>
          <t>HC-087</t>
        </is>
      </c>
      <c r="D2128" s="104" t="inlineStr">
        <is>
          <t>Sud-Est</t>
        </is>
      </c>
      <c r="E2128" s="156" t="n">
        <v>98940</v>
      </c>
    </row>
    <row r="2129">
      <c r="A2129" s="176" t="n">
        <v>46174</v>
      </c>
      <c r="B2129" s="104" t="inlineStr">
        <is>
          <t>2025/26</t>
        </is>
      </c>
      <c r="C2129" s="104" t="inlineStr">
        <is>
          <t>HC-088</t>
        </is>
      </c>
      <c r="D2129" s="104" t="inlineStr">
        <is>
          <t>Sud-Ouest</t>
        </is>
      </c>
      <c r="E2129" s="156" t="n">
        <v>124815</v>
      </c>
    </row>
    <row r="2130">
      <c r="A2130" s="176" t="n">
        <v>46174</v>
      </c>
      <c r="B2130" s="104" t="inlineStr">
        <is>
          <t>2025/26</t>
        </is>
      </c>
      <c r="C2130" s="104" t="inlineStr">
        <is>
          <t>HC-089</t>
        </is>
      </c>
      <c r="D2130" s="104" t="inlineStr">
        <is>
          <t>Île-de-France</t>
        </is>
      </c>
      <c r="E2130" s="156" t="n">
        <v>123624</v>
      </c>
    </row>
    <row r="2131">
      <c r="A2131" s="176" t="n">
        <v>46174</v>
      </c>
      <c r="B2131" s="104" t="inlineStr">
        <is>
          <t>2025/26</t>
        </is>
      </c>
      <c r="C2131" s="104" t="inlineStr">
        <is>
          <t>HC-090</t>
        </is>
      </c>
      <c r="D2131" s="104" t="inlineStr">
        <is>
          <t>Nord-Ouest</t>
        </is>
      </c>
      <c r="E2131" s="156" t="n">
        <v>123767</v>
      </c>
    </row>
    <row r="2132">
      <c r="A2132" s="176" t="n">
        <v>46174</v>
      </c>
      <c r="B2132" s="104" t="inlineStr">
        <is>
          <t>2025/26</t>
        </is>
      </c>
      <c r="C2132" s="104" t="inlineStr">
        <is>
          <t>HC-091</t>
        </is>
      </c>
      <c r="D2132" s="104" t="inlineStr">
        <is>
          <t>Sud-Est</t>
        </is>
      </c>
      <c r="E2132" s="156" t="n">
        <v>101063</v>
      </c>
    </row>
    <row r="2133">
      <c r="A2133" s="176" t="n">
        <v>46174</v>
      </c>
      <c r="B2133" s="104" t="inlineStr">
        <is>
          <t>2025/26</t>
        </is>
      </c>
      <c r="C2133" s="104" t="inlineStr">
        <is>
          <t>HC-092</t>
        </is>
      </c>
      <c r="D2133" s="104" t="inlineStr">
        <is>
          <t>Sud-Ouest</t>
        </is>
      </c>
      <c r="E2133" s="156" t="n">
        <v>107885</v>
      </c>
    </row>
    <row r="2134">
      <c r="A2134" s="176" t="n">
        <v>46174</v>
      </c>
      <c r="B2134" s="104" t="inlineStr">
        <is>
          <t>2025/26</t>
        </is>
      </c>
      <c r="C2134" s="104" t="inlineStr">
        <is>
          <t>HC-093</t>
        </is>
      </c>
      <c r="D2134" s="104" t="inlineStr">
        <is>
          <t>Île-de-France</t>
        </is>
      </c>
      <c r="E2134" s="156" t="n">
        <v>192887</v>
      </c>
    </row>
    <row r="2135">
      <c r="A2135" s="176" t="n">
        <v>46174</v>
      </c>
      <c r="B2135" s="104" t="inlineStr">
        <is>
          <t>2025/26</t>
        </is>
      </c>
      <c r="C2135" s="104" t="inlineStr">
        <is>
          <t>HC-094</t>
        </is>
      </c>
      <c r="D2135" s="104" t="inlineStr">
        <is>
          <t>Nord-Ouest</t>
        </is>
      </c>
      <c r="E2135" s="156" t="n">
        <v>100418</v>
      </c>
    </row>
    <row r="2136">
      <c r="A2136" s="176" t="n">
        <v>46174</v>
      </c>
      <c r="B2136" s="104" t="inlineStr">
        <is>
          <t>2025/26</t>
        </is>
      </c>
      <c r="C2136" s="104" t="inlineStr">
        <is>
          <t>HC-095</t>
        </is>
      </c>
      <c r="D2136" s="104" t="inlineStr">
        <is>
          <t>Sud-Est</t>
        </is>
      </c>
      <c r="E2136" s="156" t="n">
        <v>171888</v>
      </c>
    </row>
    <row r="2137">
      <c r="A2137" s="176" t="n">
        <v>46174</v>
      </c>
      <c r="B2137" s="104" t="inlineStr">
        <is>
          <t>2025/26</t>
        </is>
      </c>
      <c r="C2137" s="104" t="inlineStr">
        <is>
          <t>HC-096</t>
        </is>
      </c>
      <c r="D2137" s="104" t="inlineStr">
        <is>
          <t>Sud-Ouest</t>
        </is>
      </c>
      <c r="E2137" s="156" t="n">
        <v>102573</v>
      </c>
    </row>
    <row r="2138">
      <c r="A2138" s="176" t="n">
        <v>46174</v>
      </c>
      <c r="B2138" s="104" t="inlineStr">
        <is>
          <t>2025/26</t>
        </is>
      </c>
      <c r="C2138" s="104" t="inlineStr">
        <is>
          <t>HC-097</t>
        </is>
      </c>
      <c r="D2138" s="104" t="inlineStr">
        <is>
          <t>Île-de-France</t>
        </is>
      </c>
      <c r="E2138" s="156" t="n">
        <v>74373</v>
      </c>
    </row>
    <row r="2139">
      <c r="A2139" s="176" t="n">
        <v>46174</v>
      </c>
      <c r="B2139" s="104" t="inlineStr">
        <is>
          <t>2025/26</t>
        </is>
      </c>
      <c r="C2139" s="104" t="inlineStr">
        <is>
          <t>HC-098</t>
        </is>
      </c>
      <c r="D2139" s="104" t="inlineStr">
        <is>
          <t>Nord-Ouest</t>
        </is>
      </c>
      <c r="E2139" s="156" t="n">
        <v>112773</v>
      </c>
    </row>
    <row r="2140">
      <c r="A2140" s="176" t="n">
        <v>46174</v>
      </c>
      <c r="B2140" s="104" t="inlineStr">
        <is>
          <t>2025/26</t>
        </is>
      </c>
      <c r="C2140" s="104" t="inlineStr">
        <is>
          <t>HC-099</t>
        </is>
      </c>
      <c r="D2140" s="104" t="inlineStr">
        <is>
          <t>Sud-Est</t>
        </is>
      </c>
      <c r="E2140" s="156" t="n">
        <v>145854</v>
      </c>
    </row>
    <row r="2141">
      <c r="A2141" s="176" t="n">
        <v>46174</v>
      </c>
      <c r="B2141" s="104" t="inlineStr">
        <is>
          <t>2025/26</t>
        </is>
      </c>
      <c r="C2141" s="104" t="inlineStr">
        <is>
          <t>HC-100</t>
        </is>
      </c>
      <c r="D2141" s="104" t="inlineStr">
        <is>
          <t>Sud-Ouest</t>
        </is>
      </c>
      <c r="E2141" s="156" t="n">
        <v>86419</v>
      </c>
    </row>
    <row r="2142">
      <c r="A2142" s="176" t="n">
        <v>46174</v>
      </c>
      <c r="B2142" s="104" t="inlineStr">
        <is>
          <t>2025/26</t>
        </is>
      </c>
      <c r="C2142" s="104" t="inlineStr">
        <is>
          <t>HC-101</t>
        </is>
      </c>
      <c r="D2142" s="104" t="inlineStr">
        <is>
          <t>Île-de-France</t>
        </is>
      </c>
      <c r="E2142" s="156" t="n">
        <v>137172</v>
      </c>
    </row>
    <row r="2143">
      <c r="A2143" s="176" t="n">
        <v>46174</v>
      </c>
      <c r="B2143" s="104" t="inlineStr">
        <is>
          <t>2025/26</t>
        </is>
      </c>
      <c r="C2143" s="104" t="inlineStr">
        <is>
          <t>HC-102</t>
        </is>
      </c>
      <c r="D2143" s="104" t="inlineStr">
        <is>
          <t>Nord-Ouest</t>
        </is>
      </c>
      <c r="E2143" s="156" t="n">
        <v>140983</v>
      </c>
    </row>
    <row r="2144">
      <c r="A2144" s="176" t="n">
        <v>46174</v>
      </c>
      <c r="B2144" s="104" t="inlineStr">
        <is>
          <t>2025/26</t>
        </is>
      </c>
      <c r="C2144" s="104" t="inlineStr">
        <is>
          <t>HC-103</t>
        </is>
      </c>
      <c r="D2144" s="104" t="inlineStr">
        <is>
          <t>Sud-Est</t>
        </is>
      </c>
      <c r="E2144" s="156" t="n">
        <v>123170</v>
      </c>
    </row>
    <row r="2145">
      <c r="A2145" s="176" t="n">
        <v>46174</v>
      </c>
      <c r="B2145" s="104" t="inlineStr">
        <is>
          <t>2025/26</t>
        </is>
      </c>
      <c r="C2145" s="104" t="inlineStr">
        <is>
          <t>HC-104</t>
        </is>
      </c>
      <c r="D2145" s="104" t="inlineStr">
        <is>
          <t>Sud-Ouest</t>
        </is>
      </c>
      <c r="E2145" s="156" t="n">
        <v>101224</v>
      </c>
    </row>
    <row r="2146">
      <c r="A2146" s="176" t="n">
        <v>46174</v>
      </c>
      <c r="B2146" s="104" t="inlineStr">
        <is>
          <t>2025/26</t>
        </is>
      </c>
      <c r="C2146" s="104" t="inlineStr">
        <is>
          <t>HC-105</t>
        </is>
      </c>
      <c r="D2146" s="104" t="inlineStr">
        <is>
          <t>Île-de-France</t>
        </is>
      </c>
      <c r="E2146" s="156" t="n">
        <v>168936</v>
      </c>
    </row>
    <row r="2147">
      <c r="A2147" s="176" t="n">
        <v>46174</v>
      </c>
      <c r="B2147" s="104" t="inlineStr">
        <is>
          <t>2025/26</t>
        </is>
      </c>
      <c r="C2147" s="104" t="inlineStr">
        <is>
          <t>HC-106</t>
        </is>
      </c>
      <c r="D2147" s="104" t="inlineStr">
        <is>
          <t>Nord-Ouest</t>
        </is>
      </c>
      <c r="E2147" s="156" t="n">
        <v>129486</v>
      </c>
    </row>
    <row r="2148">
      <c r="A2148" s="176" t="n">
        <v>46174</v>
      </c>
      <c r="B2148" s="104" t="inlineStr">
        <is>
          <t>2025/26</t>
        </is>
      </c>
      <c r="C2148" s="104" t="inlineStr">
        <is>
          <t>HC-107</t>
        </is>
      </c>
      <c r="D2148" s="104" t="inlineStr">
        <is>
          <t>Sud-Est</t>
        </is>
      </c>
      <c r="E2148" s="156" t="n">
        <v>146605</v>
      </c>
    </row>
    <row r="2149">
      <c r="A2149" s="176" t="n">
        <v>46174</v>
      </c>
      <c r="B2149" s="104" t="inlineStr">
        <is>
          <t>2025/26</t>
        </is>
      </c>
      <c r="C2149" s="104" t="inlineStr">
        <is>
          <t>HC-108</t>
        </is>
      </c>
      <c r="D2149" s="104" t="inlineStr">
        <is>
          <t>Sud-Ouest</t>
        </is>
      </c>
      <c r="E2149" s="156" t="n">
        <v>120425</v>
      </c>
    </row>
    <row r="2150">
      <c r="A2150" s="176" t="n">
        <v>46174</v>
      </c>
      <c r="B2150" s="104" t="inlineStr">
        <is>
          <t>2025/26</t>
        </is>
      </c>
      <c r="C2150" s="104" t="inlineStr">
        <is>
          <t>HC-109</t>
        </is>
      </c>
      <c r="D2150" s="104" t="inlineStr">
        <is>
          <t>Île-de-France</t>
        </is>
      </c>
      <c r="E2150" s="156" t="n">
        <v>128904</v>
      </c>
    </row>
    <row r="2151">
      <c r="A2151" s="176" t="n">
        <v>46174</v>
      </c>
      <c r="B2151" s="104" t="inlineStr">
        <is>
          <t>2025/26</t>
        </is>
      </c>
      <c r="C2151" s="104" t="inlineStr">
        <is>
          <t>HC-110</t>
        </is>
      </c>
      <c r="D2151" s="104" t="inlineStr">
        <is>
          <t>Nord-Ouest</t>
        </is>
      </c>
      <c r="E2151" s="156" t="n">
        <v>77231</v>
      </c>
    </row>
    <row r="2152">
      <c r="A2152" s="176" t="n">
        <v>46174</v>
      </c>
      <c r="B2152" s="104" t="inlineStr">
        <is>
          <t>2025/26</t>
        </is>
      </c>
      <c r="C2152" s="104" t="inlineStr">
        <is>
          <t>HC-111</t>
        </is>
      </c>
      <c r="D2152" s="104" t="inlineStr">
        <is>
          <t>Sud-Est</t>
        </is>
      </c>
      <c r="E2152" s="156" t="n">
        <v>135992</v>
      </c>
    </row>
    <row r="2153">
      <c r="A2153" s="176" t="n">
        <v>46174</v>
      </c>
      <c r="B2153" s="104" t="inlineStr">
        <is>
          <t>2025/26</t>
        </is>
      </c>
      <c r="C2153" s="104" t="inlineStr">
        <is>
          <t>HC-112</t>
        </is>
      </c>
      <c r="D2153" s="104" t="inlineStr">
        <is>
          <t>Sud-Ouest</t>
        </is>
      </c>
      <c r="E2153" s="156" t="n">
        <v>64515</v>
      </c>
    </row>
    <row r="2154">
      <c r="A2154" s="176" t="n">
        <v>46174</v>
      </c>
      <c r="B2154" s="104" t="inlineStr">
        <is>
          <t>2025/26</t>
        </is>
      </c>
      <c r="C2154" s="104" t="inlineStr">
        <is>
          <t>HC-113</t>
        </is>
      </c>
      <c r="D2154" s="104" t="inlineStr">
        <is>
          <t>Île-de-France</t>
        </is>
      </c>
      <c r="E2154" s="156" t="n">
        <v>138245</v>
      </c>
    </row>
    <row r="2155">
      <c r="A2155" s="176" t="n">
        <v>46174</v>
      </c>
      <c r="B2155" s="104" t="inlineStr">
        <is>
          <t>2025/26</t>
        </is>
      </c>
      <c r="C2155" s="104" t="inlineStr">
        <is>
          <t>HC-114</t>
        </is>
      </c>
      <c r="D2155" s="104" t="inlineStr">
        <is>
          <t>Nord-Ouest</t>
        </is>
      </c>
      <c r="E2155" s="156" t="n">
        <v>90682</v>
      </c>
    </row>
    <row r="2156">
      <c r="A2156" s="176" t="n">
        <v>46174</v>
      </c>
      <c r="B2156" s="104" t="inlineStr">
        <is>
          <t>2025/26</t>
        </is>
      </c>
      <c r="C2156" s="104" t="inlineStr">
        <is>
          <t>HC-115</t>
        </is>
      </c>
      <c r="D2156" s="104" t="inlineStr">
        <is>
          <t>Sud-Est</t>
        </is>
      </c>
      <c r="E2156" s="156" t="n">
        <v>132828</v>
      </c>
    </row>
    <row r="2157">
      <c r="A2157" s="176" t="n">
        <v>46174</v>
      </c>
      <c r="B2157" s="104" t="inlineStr">
        <is>
          <t>2025/26</t>
        </is>
      </c>
      <c r="C2157" s="104" t="inlineStr">
        <is>
          <t>HC-116</t>
        </is>
      </c>
      <c r="D2157" s="104" t="inlineStr">
        <is>
          <t>Sud-Ouest</t>
        </is>
      </c>
      <c r="E2157" s="156" t="n">
        <v>110046</v>
      </c>
    </row>
    <row r="2158">
      <c r="A2158" s="176" t="n">
        <v>46174</v>
      </c>
      <c r="B2158" s="104" t="inlineStr">
        <is>
          <t>2025/26</t>
        </is>
      </c>
      <c r="C2158" s="104" t="inlineStr">
        <is>
          <t>HC-117</t>
        </is>
      </c>
      <c r="D2158" s="104" t="inlineStr">
        <is>
          <t>Île-de-France</t>
        </is>
      </c>
      <c r="E2158" s="156" t="n">
        <v>108855</v>
      </c>
    </row>
    <row r="2159">
      <c r="A2159" s="176" t="n">
        <v>46174</v>
      </c>
      <c r="B2159" s="104" t="inlineStr">
        <is>
          <t>2025/26</t>
        </is>
      </c>
      <c r="C2159" s="104" t="inlineStr">
        <is>
          <t>HC-118</t>
        </is>
      </c>
      <c r="D2159" s="104" t="inlineStr">
        <is>
          <t>Nord-Ouest</t>
        </is>
      </c>
      <c r="E2159" s="156" t="n">
        <v>143125</v>
      </c>
    </row>
    <row r="2160">
      <c r="A2160" s="176" t="n">
        <v>46174</v>
      </c>
      <c r="B2160" s="104" t="inlineStr">
        <is>
          <t>2025/26</t>
        </is>
      </c>
      <c r="C2160" s="104" t="inlineStr">
        <is>
          <t>HC-119</t>
        </is>
      </c>
      <c r="D2160" s="104" t="inlineStr">
        <is>
          <t>Sud-Est</t>
        </is>
      </c>
      <c r="E2160" s="156" t="n">
        <v>89001</v>
      </c>
    </row>
    <row r="2161">
      <c r="A2161" s="176" t="n">
        <v>46174</v>
      </c>
      <c r="B2161" s="104" t="inlineStr">
        <is>
          <t>2025/26</t>
        </is>
      </c>
      <c r="C2161" s="104" t="inlineStr">
        <is>
          <t>HC-120</t>
        </is>
      </c>
      <c r="D2161" s="104" t="inlineStr">
        <is>
          <t>Sud-Ouest</t>
        </is>
      </c>
      <c r="E2161" s="156" t="n">
        <v>98094</v>
      </c>
    </row>
    <row r="2162">
      <c r="A2162" s="176" t="n">
        <v>46204</v>
      </c>
      <c r="B2162" s="104" t="inlineStr">
        <is>
          <t>2025/26</t>
        </is>
      </c>
      <c r="C2162" s="104" t="inlineStr">
        <is>
          <t>HC-001</t>
        </is>
      </c>
      <c r="D2162" s="104" t="inlineStr">
        <is>
          <t>Île-de-France</t>
        </is>
      </c>
      <c r="E2162" s="156" t="n">
        <v>172497</v>
      </c>
    </row>
    <row r="2163">
      <c r="A2163" s="176" t="n">
        <v>46204</v>
      </c>
      <c r="B2163" s="104" t="inlineStr">
        <is>
          <t>2025/26</t>
        </is>
      </c>
      <c r="C2163" s="104" t="inlineStr">
        <is>
          <t>HC-002</t>
        </is>
      </c>
      <c r="D2163" s="104" t="inlineStr">
        <is>
          <t>Nord-Ouest</t>
        </is>
      </c>
      <c r="E2163" s="156" t="n">
        <v>113092</v>
      </c>
    </row>
    <row r="2164">
      <c r="A2164" s="176" t="n">
        <v>46204</v>
      </c>
      <c r="B2164" s="104" t="inlineStr">
        <is>
          <t>2025/26</t>
        </is>
      </c>
      <c r="C2164" s="104" t="inlineStr">
        <is>
          <t>HC-003</t>
        </is>
      </c>
      <c r="D2164" s="104" t="inlineStr">
        <is>
          <t>Sud-Est</t>
        </is>
      </c>
      <c r="E2164" s="156" t="n">
        <v>125807</v>
      </c>
    </row>
    <row r="2165">
      <c r="A2165" s="176" t="n">
        <v>46204</v>
      </c>
      <c r="B2165" s="104" t="inlineStr">
        <is>
          <t>2025/26</t>
        </is>
      </c>
      <c r="C2165" s="104" t="inlineStr">
        <is>
          <t>HC-004</t>
        </is>
      </c>
      <c r="D2165" s="104" t="inlineStr">
        <is>
          <t>Sud-Ouest</t>
        </is>
      </c>
      <c r="E2165" s="156" t="n">
        <v>119986</v>
      </c>
    </row>
    <row r="2166">
      <c r="A2166" s="176" t="n">
        <v>46204</v>
      </c>
      <c r="B2166" s="104" t="inlineStr">
        <is>
          <t>2025/26</t>
        </is>
      </c>
      <c r="C2166" s="104" t="inlineStr">
        <is>
          <t>HC-005</t>
        </is>
      </c>
      <c r="D2166" s="104" t="inlineStr">
        <is>
          <t>Île-de-France</t>
        </is>
      </c>
      <c r="E2166" s="156" t="n">
        <v>165714</v>
      </c>
    </row>
    <row r="2167">
      <c r="A2167" s="176" t="n">
        <v>46204</v>
      </c>
      <c r="B2167" s="104" t="inlineStr">
        <is>
          <t>2025/26</t>
        </is>
      </c>
      <c r="C2167" s="104" t="inlineStr">
        <is>
          <t>HC-006</t>
        </is>
      </c>
      <c r="D2167" s="104" t="inlineStr">
        <is>
          <t>Nord-Ouest</t>
        </is>
      </c>
      <c r="E2167" s="156" t="n">
        <v>100902</v>
      </c>
    </row>
    <row r="2168">
      <c r="A2168" s="176" t="n">
        <v>46204</v>
      </c>
      <c r="B2168" s="104" t="inlineStr">
        <is>
          <t>2025/26</t>
        </is>
      </c>
      <c r="C2168" s="104" t="inlineStr">
        <is>
          <t>HC-007</t>
        </is>
      </c>
      <c r="D2168" s="104" t="inlineStr">
        <is>
          <t>Sud-Est</t>
        </is>
      </c>
      <c r="E2168" s="156" t="n">
        <v>97385</v>
      </c>
    </row>
    <row r="2169">
      <c r="A2169" s="176" t="n">
        <v>46204</v>
      </c>
      <c r="B2169" s="104" t="inlineStr">
        <is>
          <t>2025/26</t>
        </is>
      </c>
      <c r="C2169" s="104" t="inlineStr">
        <is>
          <t>HC-008</t>
        </is>
      </c>
      <c r="D2169" s="104" t="inlineStr">
        <is>
          <t>Sud-Ouest</t>
        </is>
      </c>
      <c r="E2169" s="156" t="n">
        <v>147053</v>
      </c>
    </row>
    <row r="2170">
      <c r="A2170" s="176" t="n">
        <v>46204</v>
      </c>
      <c r="B2170" s="104" t="inlineStr">
        <is>
          <t>2025/26</t>
        </is>
      </c>
      <c r="C2170" s="104" t="inlineStr">
        <is>
          <t>HC-009</t>
        </is>
      </c>
      <c r="D2170" s="104" t="inlineStr">
        <is>
          <t>Île-de-France</t>
        </is>
      </c>
      <c r="E2170" s="156" t="n">
        <v>162224</v>
      </c>
    </row>
    <row r="2171">
      <c r="A2171" s="176" t="n">
        <v>46204</v>
      </c>
      <c r="B2171" s="104" t="inlineStr">
        <is>
          <t>2025/26</t>
        </is>
      </c>
      <c r="C2171" s="104" t="inlineStr">
        <is>
          <t>HC-010</t>
        </is>
      </c>
      <c r="D2171" s="104" t="inlineStr">
        <is>
          <t>Nord-Ouest</t>
        </is>
      </c>
      <c r="E2171" s="156" t="n">
        <v>199006</v>
      </c>
    </row>
    <row r="2172">
      <c r="A2172" s="176" t="n">
        <v>46204</v>
      </c>
      <c r="B2172" s="104" t="inlineStr">
        <is>
          <t>2025/26</t>
        </is>
      </c>
      <c r="C2172" s="104" t="inlineStr">
        <is>
          <t>HC-011</t>
        </is>
      </c>
      <c r="D2172" s="104" t="inlineStr">
        <is>
          <t>Sud-Est</t>
        </is>
      </c>
      <c r="E2172" s="156" t="n">
        <v>165095</v>
      </c>
    </row>
    <row r="2173">
      <c r="A2173" s="176" t="n">
        <v>46204</v>
      </c>
      <c r="B2173" s="104" t="inlineStr">
        <is>
          <t>2025/26</t>
        </is>
      </c>
      <c r="C2173" s="104" t="inlineStr">
        <is>
          <t>HC-012</t>
        </is>
      </c>
      <c r="D2173" s="104" t="inlineStr">
        <is>
          <t>Sud-Ouest</t>
        </is>
      </c>
      <c r="E2173" s="156" t="n">
        <v>87357</v>
      </c>
    </row>
    <row r="2174">
      <c r="A2174" s="176" t="n">
        <v>46204</v>
      </c>
      <c r="B2174" s="104" t="inlineStr">
        <is>
          <t>2025/26</t>
        </is>
      </c>
      <c r="C2174" s="104" t="inlineStr">
        <is>
          <t>HC-013</t>
        </is>
      </c>
      <c r="D2174" s="104" t="inlineStr">
        <is>
          <t>Île-de-France</t>
        </is>
      </c>
      <c r="E2174" s="156" t="n">
        <v>112633</v>
      </c>
    </row>
    <row r="2175">
      <c r="A2175" s="176" t="n">
        <v>46204</v>
      </c>
      <c r="B2175" s="104" t="inlineStr">
        <is>
          <t>2025/26</t>
        </is>
      </c>
      <c r="C2175" s="104" t="inlineStr">
        <is>
          <t>HC-014</t>
        </is>
      </c>
      <c r="D2175" s="104" t="inlineStr">
        <is>
          <t>Nord-Ouest</t>
        </is>
      </c>
      <c r="E2175" s="156" t="n">
        <v>112510</v>
      </c>
    </row>
    <row r="2176">
      <c r="A2176" s="176" t="n">
        <v>46204</v>
      </c>
      <c r="B2176" s="104" t="inlineStr">
        <is>
          <t>2025/26</t>
        </is>
      </c>
      <c r="C2176" s="104" t="inlineStr">
        <is>
          <t>HC-015</t>
        </is>
      </c>
      <c r="D2176" s="104" t="inlineStr">
        <is>
          <t>Sud-Est</t>
        </is>
      </c>
      <c r="E2176" s="156" t="n">
        <v>106199</v>
      </c>
    </row>
    <row r="2177">
      <c r="A2177" s="176" t="n">
        <v>46204</v>
      </c>
      <c r="B2177" s="104" t="inlineStr">
        <is>
          <t>2025/26</t>
        </is>
      </c>
      <c r="C2177" s="104" t="inlineStr">
        <is>
          <t>HC-016</t>
        </is>
      </c>
      <c r="D2177" s="104" t="inlineStr">
        <is>
          <t>Sud-Ouest</t>
        </is>
      </c>
      <c r="E2177" s="156" t="n">
        <v>138132</v>
      </c>
    </row>
    <row r="2178">
      <c r="A2178" s="176" t="n">
        <v>46204</v>
      </c>
      <c r="B2178" s="104" t="inlineStr">
        <is>
          <t>2025/26</t>
        </is>
      </c>
      <c r="C2178" s="104" t="inlineStr">
        <is>
          <t>HC-017</t>
        </is>
      </c>
      <c r="D2178" s="104" t="inlineStr">
        <is>
          <t>Île-de-France</t>
        </is>
      </c>
      <c r="E2178" s="156" t="n">
        <v>124339</v>
      </c>
    </row>
    <row r="2179">
      <c r="A2179" s="176" t="n">
        <v>46204</v>
      </c>
      <c r="B2179" s="104" t="inlineStr">
        <is>
          <t>2025/26</t>
        </is>
      </c>
      <c r="C2179" s="104" t="inlineStr">
        <is>
          <t>HC-018</t>
        </is>
      </c>
      <c r="D2179" s="104" t="inlineStr">
        <is>
          <t>Nord-Ouest</t>
        </is>
      </c>
      <c r="E2179" s="156" t="n">
        <v>80202</v>
      </c>
    </row>
    <row r="2180">
      <c r="A2180" s="176" t="n">
        <v>46204</v>
      </c>
      <c r="B2180" s="104" t="inlineStr">
        <is>
          <t>2025/26</t>
        </is>
      </c>
      <c r="C2180" s="104" t="inlineStr">
        <is>
          <t>HC-019</t>
        </is>
      </c>
      <c r="D2180" s="104" t="inlineStr">
        <is>
          <t>Sud-Est</t>
        </is>
      </c>
      <c r="E2180" s="156" t="n">
        <v>100934</v>
      </c>
    </row>
    <row r="2181">
      <c r="A2181" s="176" t="n">
        <v>46204</v>
      </c>
      <c r="B2181" s="104" t="inlineStr">
        <is>
          <t>2025/26</t>
        </is>
      </c>
      <c r="C2181" s="104" t="inlineStr">
        <is>
          <t>HC-020</t>
        </is>
      </c>
      <c r="D2181" s="104" t="inlineStr">
        <is>
          <t>Sud-Ouest</t>
        </is>
      </c>
      <c r="E2181" s="156" t="n">
        <v>100289</v>
      </c>
    </row>
    <row r="2182">
      <c r="A2182" s="176" t="n">
        <v>46204</v>
      </c>
      <c r="B2182" s="104" t="inlineStr">
        <is>
          <t>2025/26</t>
        </is>
      </c>
      <c r="C2182" s="104" t="inlineStr">
        <is>
          <t>HC-021</t>
        </is>
      </c>
      <c r="D2182" s="104" t="inlineStr">
        <is>
          <t>Île-de-France</t>
        </is>
      </c>
      <c r="E2182" s="156" t="n">
        <v>112458</v>
      </c>
    </row>
    <row r="2183">
      <c r="A2183" s="176" t="n">
        <v>46204</v>
      </c>
      <c r="B2183" s="104" t="inlineStr">
        <is>
          <t>2025/26</t>
        </is>
      </c>
      <c r="C2183" s="104" t="inlineStr">
        <is>
          <t>HC-022</t>
        </is>
      </c>
      <c r="D2183" s="104" t="inlineStr">
        <is>
          <t>Nord-Ouest</t>
        </is>
      </c>
      <c r="E2183" s="156" t="n">
        <v>103265</v>
      </c>
    </row>
    <row r="2184">
      <c r="A2184" s="176" t="n">
        <v>46204</v>
      </c>
      <c r="B2184" s="104" t="inlineStr">
        <is>
          <t>2025/26</t>
        </is>
      </c>
      <c r="C2184" s="104" t="inlineStr">
        <is>
          <t>HC-023</t>
        </is>
      </c>
      <c r="D2184" s="104" t="inlineStr">
        <is>
          <t>Sud-Est</t>
        </is>
      </c>
      <c r="E2184" s="156" t="n">
        <v>114740</v>
      </c>
    </row>
    <row r="2185">
      <c r="A2185" s="176" t="n">
        <v>46204</v>
      </c>
      <c r="B2185" s="104" t="inlineStr">
        <is>
          <t>2025/26</t>
        </is>
      </c>
      <c r="C2185" s="104" t="inlineStr">
        <is>
          <t>HC-024</t>
        </is>
      </c>
      <c r="D2185" s="104" t="inlineStr">
        <is>
          <t>Sud-Ouest</t>
        </is>
      </c>
      <c r="E2185" s="156" t="n">
        <v>132315</v>
      </c>
    </row>
    <row r="2186">
      <c r="A2186" s="176" t="n">
        <v>46204</v>
      </c>
      <c r="B2186" s="104" t="inlineStr">
        <is>
          <t>2025/26</t>
        </is>
      </c>
      <c r="C2186" s="104" t="inlineStr">
        <is>
          <t>HC-025</t>
        </is>
      </c>
      <c r="D2186" s="104" t="inlineStr">
        <is>
          <t>Île-de-France</t>
        </is>
      </c>
      <c r="E2186" s="156" t="n">
        <v>173039</v>
      </c>
    </row>
    <row r="2187">
      <c r="A2187" s="176" t="n">
        <v>46204</v>
      </c>
      <c r="B2187" s="104" t="inlineStr">
        <is>
          <t>2025/26</t>
        </is>
      </c>
      <c r="C2187" s="104" t="inlineStr">
        <is>
          <t>HC-026</t>
        </is>
      </c>
      <c r="D2187" s="104" t="inlineStr">
        <is>
          <t>Nord-Ouest</t>
        </is>
      </c>
      <c r="E2187" s="156" t="n">
        <v>110535</v>
      </c>
    </row>
    <row r="2188">
      <c r="A2188" s="176" t="n">
        <v>46204</v>
      </c>
      <c r="B2188" s="104" t="inlineStr">
        <is>
          <t>2025/26</t>
        </is>
      </c>
      <c r="C2188" s="104" t="inlineStr">
        <is>
          <t>HC-027</t>
        </is>
      </c>
      <c r="D2188" s="104" t="inlineStr">
        <is>
          <t>Sud-Est</t>
        </is>
      </c>
      <c r="E2188" s="156" t="n">
        <v>147705</v>
      </c>
    </row>
    <row r="2189">
      <c r="A2189" s="176" t="n">
        <v>46204</v>
      </c>
      <c r="B2189" s="104" t="inlineStr">
        <is>
          <t>2025/26</t>
        </is>
      </c>
      <c r="C2189" s="104" t="inlineStr">
        <is>
          <t>HC-028</t>
        </is>
      </c>
      <c r="D2189" s="104" t="inlineStr">
        <is>
          <t>Sud-Ouest</t>
        </is>
      </c>
      <c r="E2189" s="156" t="n">
        <v>101499</v>
      </c>
    </row>
    <row r="2190">
      <c r="A2190" s="176" t="n">
        <v>46204</v>
      </c>
      <c r="B2190" s="104" t="inlineStr">
        <is>
          <t>2025/26</t>
        </is>
      </c>
      <c r="C2190" s="104" t="inlineStr">
        <is>
          <t>HC-029</t>
        </is>
      </c>
      <c r="D2190" s="104" t="inlineStr">
        <is>
          <t>Île-de-France</t>
        </is>
      </c>
      <c r="E2190" s="156" t="n">
        <v>227428</v>
      </c>
    </row>
    <row r="2191">
      <c r="A2191" s="176" t="n">
        <v>46204</v>
      </c>
      <c r="B2191" s="104" t="inlineStr">
        <is>
          <t>2025/26</t>
        </is>
      </c>
      <c r="C2191" s="104" t="inlineStr">
        <is>
          <t>HC-030</t>
        </is>
      </c>
      <c r="D2191" s="104" t="inlineStr">
        <is>
          <t>Nord-Ouest</t>
        </is>
      </c>
      <c r="E2191" s="156" t="n">
        <v>128890</v>
      </c>
    </row>
    <row r="2192">
      <c r="A2192" s="176" t="n">
        <v>46204</v>
      </c>
      <c r="B2192" s="104" t="inlineStr">
        <is>
          <t>2025/26</t>
        </is>
      </c>
      <c r="C2192" s="104" t="inlineStr">
        <is>
          <t>HC-031</t>
        </is>
      </c>
      <c r="D2192" s="104" t="inlineStr">
        <is>
          <t>Sud-Est</t>
        </is>
      </c>
      <c r="E2192" s="156" t="n">
        <v>129294</v>
      </c>
    </row>
    <row r="2193">
      <c r="A2193" s="176" t="n">
        <v>46204</v>
      </c>
      <c r="B2193" s="104" t="inlineStr">
        <is>
          <t>2025/26</t>
        </is>
      </c>
      <c r="C2193" s="104" t="inlineStr">
        <is>
          <t>HC-032</t>
        </is>
      </c>
      <c r="D2193" s="104" t="inlineStr">
        <is>
          <t>Sud-Ouest</t>
        </is>
      </c>
      <c r="E2193" s="156" t="n">
        <v>118798</v>
      </c>
    </row>
    <row r="2194">
      <c r="A2194" s="176" t="n">
        <v>46204</v>
      </c>
      <c r="B2194" s="104" t="inlineStr">
        <is>
          <t>2025/26</t>
        </is>
      </c>
      <c r="C2194" s="104" t="inlineStr">
        <is>
          <t>HC-033</t>
        </is>
      </c>
      <c r="D2194" s="104" t="inlineStr">
        <is>
          <t>Île-de-France</t>
        </is>
      </c>
      <c r="E2194" s="156" t="n">
        <v>177080</v>
      </c>
    </row>
    <row r="2195">
      <c r="A2195" s="176" t="n">
        <v>46204</v>
      </c>
      <c r="B2195" s="104" t="inlineStr">
        <is>
          <t>2025/26</t>
        </is>
      </c>
      <c r="C2195" s="104" t="inlineStr">
        <is>
          <t>HC-034</t>
        </is>
      </c>
      <c r="D2195" s="104" t="inlineStr">
        <is>
          <t>Nord-Ouest</t>
        </is>
      </c>
      <c r="E2195" s="156" t="n">
        <v>158150</v>
      </c>
    </row>
    <row r="2196">
      <c r="A2196" s="176" t="n">
        <v>46204</v>
      </c>
      <c r="B2196" s="104" t="inlineStr">
        <is>
          <t>2025/26</t>
        </is>
      </c>
      <c r="C2196" s="104" t="inlineStr">
        <is>
          <t>HC-035</t>
        </is>
      </c>
      <c r="D2196" s="104" t="inlineStr">
        <is>
          <t>Sud-Est</t>
        </is>
      </c>
      <c r="E2196" s="156" t="n">
        <v>153734</v>
      </c>
    </row>
    <row r="2197">
      <c r="A2197" s="176" t="n">
        <v>46204</v>
      </c>
      <c r="B2197" s="104" t="inlineStr">
        <is>
          <t>2025/26</t>
        </is>
      </c>
      <c r="C2197" s="104" t="inlineStr">
        <is>
          <t>HC-036</t>
        </is>
      </c>
      <c r="D2197" s="104" t="inlineStr">
        <is>
          <t>Sud-Ouest</t>
        </is>
      </c>
      <c r="E2197" s="156" t="n">
        <v>158767</v>
      </c>
    </row>
    <row r="2198">
      <c r="A2198" s="176" t="n">
        <v>46204</v>
      </c>
      <c r="B2198" s="104" t="inlineStr">
        <is>
          <t>2025/26</t>
        </is>
      </c>
      <c r="C2198" s="104" t="inlineStr">
        <is>
          <t>HC-037</t>
        </is>
      </c>
      <c r="D2198" s="104" t="inlineStr">
        <is>
          <t>Île-de-France</t>
        </is>
      </c>
      <c r="E2198" s="156" t="n">
        <v>139876</v>
      </c>
    </row>
    <row r="2199">
      <c r="A2199" s="176" t="n">
        <v>46204</v>
      </c>
      <c r="B2199" s="104" t="inlineStr">
        <is>
          <t>2025/26</t>
        </is>
      </c>
      <c r="C2199" s="104" t="inlineStr">
        <is>
          <t>HC-038</t>
        </is>
      </c>
      <c r="D2199" s="104" t="inlineStr">
        <is>
          <t>Nord-Ouest</t>
        </is>
      </c>
      <c r="E2199" s="156" t="n">
        <v>110073</v>
      </c>
    </row>
    <row r="2200">
      <c r="A2200" s="176" t="n">
        <v>46204</v>
      </c>
      <c r="B2200" s="104" t="inlineStr">
        <is>
          <t>2025/26</t>
        </is>
      </c>
      <c r="C2200" s="104" t="inlineStr">
        <is>
          <t>HC-039</t>
        </is>
      </c>
      <c r="D2200" s="104" t="inlineStr">
        <is>
          <t>Sud-Est</t>
        </is>
      </c>
      <c r="E2200" s="156" t="n">
        <v>144032</v>
      </c>
    </row>
    <row r="2201">
      <c r="A2201" s="176" t="n">
        <v>46204</v>
      </c>
      <c r="B2201" s="104" t="inlineStr">
        <is>
          <t>2025/26</t>
        </is>
      </c>
      <c r="C2201" s="104" t="inlineStr">
        <is>
          <t>HC-040</t>
        </is>
      </c>
      <c r="D2201" s="104" t="inlineStr">
        <is>
          <t>Sud-Ouest</t>
        </is>
      </c>
      <c r="E2201" s="156" t="n">
        <v>129228</v>
      </c>
    </row>
    <row r="2202">
      <c r="A2202" s="176" t="n">
        <v>46204</v>
      </c>
      <c r="B2202" s="104" t="inlineStr">
        <is>
          <t>2025/26</t>
        </is>
      </c>
      <c r="C2202" s="104" t="inlineStr">
        <is>
          <t>HC-041</t>
        </is>
      </c>
      <c r="D2202" s="104" t="inlineStr">
        <is>
          <t>Île-de-France</t>
        </is>
      </c>
      <c r="E2202" s="156" t="n">
        <v>203112</v>
      </c>
    </row>
    <row r="2203">
      <c r="A2203" s="176" t="n">
        <v>46204</v>
      </c>
      <c r="B2203" s="104" t="inlineStr">
        <is>
          <t>2025/26</t>
        </is>
      </c>
      <c r="C2203" s="104" t="inlineStr">
        <is>
          <t>HC-042</t>
        </is>
      </c>
      <c r="D2203" s="104" t="inlineStr">
        <is>
          <t>Nord-Ouest</t>
        </is>
      </c>
      <c r="E2203" s="156" t="n">
        <v>121088</v>
      </c>
    </row>
    <row r="2204">
      <c r="A2204" s="176" t="n">
        <v>46204</v>
      </c>
      <c r="B2204" s="104" t="inlineStr">
        <is>
          <t>2025/26</t>
        </is>
      </c>
      <c r="C2204" s="104" t="inlineStr">
        <is>
          <t>HC-043</t>
        </is>
      </c>
      <c r="D2204" s="104" t="inlineStr">
        <is>
          <t>Sud-Est</t>
        </is>
      </c>
      <c r="E2204" s="156" t="n">
        <v>143651</v>
      </c>
    </row>
    <row r="2205">
      <c r="A2205" s="176" t="n">
        <v>46204</v>
      </c>
      <c r="B2205" s="104" t="inlineStr">
        <is>
          <t>2025/26</t>
        </is>
      </c>
      <c r="C2205" s="104" t="inlineStr">
        <is>
          <t>HC-044</t>
        </is>
      </c>
      <c r="D2205" s="104" t="inlineStr">
        <is>
          <t>Sud-Ouest</t>
        </is>
      </c>
      <c r="E2205" s="156" t="n">
        <v>101300</v>
      </c>
    </row>
    <row r="2206">
      <c r="A2206" s="176" t="n">
        <v>46204</v>
      </c>
      <c r="B2206" s="104" t="inlineStr">
        <is>
          <t>2025/26</t>
        </is>
      </c>
      <c r="C2206" s="104" t="inlineStr">
        <is>
          <t>HC-045</t>
        </is>
      </c>
      <c r="D2206" s="104" t="inlineStr">
        <is>
          <t>Île-de-France</t>
        </is>
      </c>
      <c r="E2206" s="156" t="n">
        <v>171613</v>
      </c>
    </row>
    <row r="2207">
      <c r="A2207" s="176" t="n">
        <v>46204</v>
      </c>
      <c r="B2207" s="104" t="inlineStr">
        <is>
          <t>2025/26</t>
        </is>
      </c>
      <c r="C2207" s="104" t="inlineStr">
        <is>
          <t>HC-046</t>
        </is>
      </c>
      <c r="D2207" s="104" t="inlineStr">
        <is>
          <t>Nord-Ouest</t>
        </is>
      </c>
      <c r="E2207" s="156" t="n">
        <v>77035</v>
      </c>
    </row>
    <row r="2208">
      <c r="A2208" s="176" t="n">
        <v>46204</v>
      </c>
      <c r="B2208" s="104" t="inlineStr">
        <is>
          <t>2025/26</t>
        </is>
      </c>
      <c r="C2208" s="104" t="inlineStr">
        <is>
          <t>HC-047</t>
        </is>
      </c>
      <c r="D2208" s="104" t="inlineStr">
        <is>
          <t>Sud-Est</t>
        </is>
      </c>
      <c r="E2208" s="156" t="n">
        <v>159669</v>
      </c>
    </row>
    <row r="2209">
      <c r="A2209" s="176" t="n">
        <v>46204</v>
      </c>
      <c r="B2209" s="104" t="inlineStr">
        <is>
          <t>2025/26</t>
        </is>
      </c>
      <c r="C2209" s="104" t="inlineStr">
        <is>
          <t>HC-048</t>
        </is>
      </c>
      <c r="D2209" s="104" t="inlineStr">
        <is>
          <t>Sud-Ouest</t>
        </is>
      </c>
      <c r="E2209" s="156" t="n">
        <v>167171</v>
      </c>
    </row>
    <row r="2210">
      <c r="A2210" s="176" t="n">
        <v>46204</v>
      </c>
      <c r="B2210" s="104" t="inlineStr">
        <is>
          <t>2025/26</t>
        </is>
      </c>
      <c r="C2210" s="104" t="inlineStr">
        <is>
          <t>HC-049</t>
        </is>
      </c>
      <c r="D2210" s="104" t="inlineStr">
        <is>
          <t>Île-de-France</t>
        </is>
      </c>
      <c r="E2210" s="156" t="n">
        <v>124363</v>
      </c>
    </row>
    <row r="2211">
      <c r="A2211" s="176" t="n">
        <v>46204</v>
      </c>
      <c r="B2211" s="104" t="inlineStr">
        <is>
          <t>2025/26</t>
        </is>
      </c>
      <c r="C2211" s="104" t="inlineStr">
        <is>
          <t>HC-050</t>
        </is>
      </c>
      <c r="D2211" s="104" t="inlineStr">
        <is>
          <t>Nord-Ouest</t>
        </is>
      </c>
      <c r="E2211" s="156" t="n">
        <v>146417</v>
      </c>
    </row>
    <row r="2212">
      <c r="A2212" s="176" t="n">
        <v>46204</v>
      </c>
      <c r="B2212" s="104" t="inlineStr">
        <is>
          <t>2025/26</t>
        </is>
      </c>
      <c r="C2212" s="104" t="inlineStr">
        <is>
          <t>HC-051</t>
        </is>
      </c>
      <c r="D2212" s="104" t="inlineStr">
        <is>
          <t>Sud-Est</t>
        </is>
      </c>
      <c r="E2212" s="156" t="n">
        <v>99147</v>
      </c>
    </row>
    <row r="2213">
      <c r="A2213" s="176" t="n">
        <v>46204</v>
      </c>
      <c r="B2213" s="104" t="inlineStr">
        <is>
          <t>2025/26</t>
        </is>
      </c>
      <c r="C2213" s="104" t="inlineStr">
        <is>
          <t>HC-052</t>
        </is>
      </c>
      <c r="D2213" s="104" t="inlineStr">
        <is>
          <t>Sud-Ouest</t>
        </is>
      </c>
      <c r="E2213" s="156" t="n">
        <v>122508</v>
      </c>
    </row>
    <row r="2214">
      <c r="A2214" s="176" t="n">
        <v>46204</v>
      </c>
      <c r="B2214" s="104" t="inlineStr">
        <is>
          <t>2025/26</t>
        </is>
      </c>
      <c r="C2214" s="104" t="inlineStr">
        <is>
          <t>HC-053</t>
        </is>
      </c>
      <c r="D2214" s="104" t="inlineStr">
        <is>
          <t>Île-de-France</t>
        </is>
      </c>
      <c r="E2214" s="156" t="n">
        <v>138085</v>
      </c>
    </row>
    <row r="2215">
      <c r="A2215" s="176" t="n">
        <v>46204</v>
      </c>
      <c r="B2215" s="104" t="inlineStr">
        <is>
          <t>2025/26</t>
        </is>
      </c>
      <c r="C2215" s="104" t="inlineStr">
        <is>
          <t>HC-054</t>
        </is>
      </c>
      <c r="D2215" s="104" t="inlineStr">
        <is>
          <t>Nord-Ouest</t>
        </is>
      </c>
      <c r="E2215" s="156" t="n">
        <v>128317</v>
      </c>
    </row>
    <row r="2216">
      <c r="A2216" s="176" t="n">
        <v>46204</v>
      </c>
      <c r="B2216" s="104" t="inlineStr">
        <is>
          <t>2025/26</t>
        </is>
      </c>
      <c r="C2216" s="104" t="inlineStr">
        <is>
          <t>HC-055</t>
        </is>
      </c>
      <c r="D2216" s="104" t="inlineStr">
        <is>
          <t>Sud-Est</t>
        </is>
      </c>
      <c r="E2216" s="156" t="n">
        <v>206460</v>
      </c>
    </row>
    <row r="2217">
      <c r="A2217" s="176" t="n">
        <v>46204</v>
      </c>
      <c r="B2217" s="104" t="inlineStr">
        <is>
          <t>2025/26</t>
        </is>
      </c>
      <c r="C2217" s="104" t="inlineStr">
        <is>
          <t>HC-056</t>
        </is>
      </c>
      <c r="D2217" s="104" t="inlineStr">
        <is>
          <t>Sud-Ouest</t>
        </is>
      </c>
      <c r="E2217" s="156" t="n">
        <v>151029</v>
      </c>
    </row>
    <row r="2218">
      <c r="A2218" s="176" t="n">
        <v>46204</v>
      </c>
      <c r="B2218" s="104" t="inlineStr">
        <is>
          <t>2025/26</t>
        </is>
      </c>
      <c r="C2218" s="104" t="inlineStr">
        <is>
          <t>HC-057</t>
        </is>
      </c>
      <c r="D2218" s="104" t="inlineStr">
        <is>
          <t>Île-de-France</t>
        </is>
      </c>
      <c r="E2218" s="156" t="n">
        <v>176045</v>
      </c>
    </row>
    <row r="2219">
      <c r="A2219" s="176" t="n">
        <v>46204</v>
      </c>
      <c r="B2219" s="104" t="inlineStr">
        <is>
          <t>2025/26</t>
        </is>
      </c>
      <c r="C2219" s="104" t="inlineStr">
        <is>
          <t>HC-058</t>
        </is>
      </c>
      <c r="D2219" s="104" t="inlineStr">
        <is>
          <t>Nord-Ouest</t>
        </is>
      </c>
      <c r="E2219" s="156" t="n">
        <v>88360</v>
      </c>
    </row>
    <row r="2220">
      <c r="A2220" s="176" t="n">
        <v>46204</v>
      </c>
      <c r="B2220" s="104" t="inlineStr">
        <is>
          <t>2025/26</t>
        </is>
      </c>
      <c r="C2220" s="104" t="inlineStr">
        <is>
          <t>HC-059</t>
        </is>
      </c>
      <c r="D2220" s="104" t="inlineStr">
        <is>
          <t>Sud-Est</t>
        </is>
      </c>
      <c r="E2220" s="156" t="n">
        <v>162453</v>
      </c>
    </row>
    <row r="2221">
      <c r="A2221" s="176" t="n">
        <v>46204</v>
      </c>
      <c r="B2221" s="104" t="inlineStr">
        <is>
          <t>2025/26</t>
        </is>
      </c>
      <c r="C2221" s="104" t="inlineStr">
        <is>
          <t>HC-060</t>
        </is>
      </c>
      <c r="D2221" s="104" t="inlineStr">
        <is>
          <t>Sud-Ouest</t>
        </is>
      </c>
      <c r="E2221" s="156" t="n">
        <v>113567</v>
      </c>
    </row>
    <row r="2222">
      <c r="A2222" s="176" t="n">
        <v>46204</v>
      </c>
      <c r="B2222" s="104" t="inlineStr">
        <is>
          <t>2025/26</t>
        </is>
      </c>
      <c r="C2222" s="104" t="inlineStr">
        <is>
          <t>HC-061</t>
        </is>
      </c>
      <c r="D2222" s="104" t="inlineStr">
        <is>
          <t>Île-de-France</t>
        </is>
      </c>
      <c r="E2222" s="156" t="n">
        <v>124160</v>
      </c>
    </row>
    <row r="2223">
      <c r="A2223" s="176" t="n">
        <v>46204</v>
      </c>
      <c r="B2223" s="104" t="inlineStr">
        <is>
          <t>2025/26</t>
        </is>
      </c>
      <c r="C2223" s="104" t="inlineStr">
        <is>
          <t>HC-062</t>
        </is>
      </c>
      <c r="D2223" s="104" t="inlineStr">
        <is>
          <t>Nord-Ouest</t>
        </is>
      </c>
      <c r="E2223" s="156" t="n">
        <v>98691</v>
      </c>
    </row>
    <row r="2224">
      <c r="A2224" s="176" t="n">
        <v>46204</v>
      </c>
      <c r="B2224" s="104" t="inlineStr">
        <is>
          <t>2025/26</t>
        </is>
      </c>
      <c r="C2224" s="104" t="inlineStr">
        <is>
          <t>HC-063</t>
        </is>
      </c>
      <c r="D2224" s="104" t="inlineStr">
        <is>
          <t>Sud-Est</t>
        </is>
      </c>
      <c r="E2224" s="156" t="n">
        <v>96452</v>
      </c>
    </row>
    <row r="2225">
      <c r="A2225" s="176" t="n">
        <v>46204</v>
      </c>
      <c r="B2225" s="104" t="inlineStr">
        <is>
          <t>2025/26</t>
        </is>
      </c>
      <c r="C2225" s="104" t="inlineStr">
        <is>
          <t>HC-064</t>
        </is>
      </c>
      <c r="D2225" s="104" t="inlineStr">
        <is>
          <t>Sud-Ouest</t>
        </is>
      </c>
      <c r="E2225" s="156" t="n">
        <v>88870</v>
      </c>
    </row>
    <row r="2226">
      <c r="A2226" s="176" t="n">
        <v>46204</v>
      </c>
      <c r="B2226" s="104" t="inlineStr">
        <is>
          <t>2025/26</t>
        </is>
      </c>
      <c r="C2226" s="104" t="inlineStr">
        <is>
          <t>HC-065</t>
        </is>
      </c>
      <c r="D2226" s="104" t="inlineStr">
        <is>
          <t>Île-de-France</t>
        </is>
      </c>
      <c r="E2226" s="156" t="n">
        <v>174571</v>
      </c>
    </row>
    <row r="2227">
      <c r="A2227" s="176" t="n">
        <v>46204</v>
      </c>
      <c r="B2227" s="104" t="inlineStr">
        <is>
          <t>2025/26</t>
        </is>
      </c>
      <c r="C2227" s="104" t="inlineStr">
        <is>
          <t>HC-066</t>
        </is>
      </c>
      <c r="D2227" s="104" t="inlineStr">
        <is>
          <t>Nord-Ouest</t>
        </is>
      </c>
      <c r="E2227" s="156" t="n">
        <v>134886</v>
      </c>
    </row>
    <row r="2228">
      <c r="A2228" s="176" t="n">
        <v>46204</v>
      </c>
      <c r="B2228" s="104" t="inlineStr">
        <is>
          <t>2025/26</t>
        </is>
      </c>
      <c r="C2228" s="104" t="inlineStr">
        <is>
          <t>HC-067</t>
        </is>
      </c>
      <c r="D2228" s="104" t="inlineStr">
        <is>
          <t>Sud-Est</t>
        </is>
      </c>
      <c r="E2228" s="156" t="n">
        <v>119286</v>
      </c>
    </row>
    <row r="2229">
      <c r="A2229" s="176" t="n">
        <v>46204</v>
      </c>
      <c r="B2229" s="104" t="inlineStr">
        <is>
          <t>2025/26</t>
        </is>
      </c>
      <c r="C2229" s="104" t="inlineStr">
        <is>
          <t>HC-068</t>
        </is>
      </c>
      <c r="D2229" s="104" t="inlineStr">
        <is>
          <t>Sud-Ouest</t>
        </is>
      </c>
      <c r="E2229" s="156" t="n">
        <v>91961</v>
      </c>
    </row>
    <row r="2230">
      <c r="A2230" s="176" t="n">
        <v>46204</v>
      </c>
      <c r="B2230" s="104" t="inlineStr">
        <is>
          <t>2025/26</t>
        </is>
      </c>
      <c r="C2230" s="104" t="inlineStr">
        <is>
          <t>HC-069</t>
        </is>
      </c>
      <c r="D2230" s="104" t="inlineStr">
        <is>
          <t>Île-de-France</t>
        </is>
      </c>
      <c r="E2230" s="156" t="n">
        <v>119208</v>
      </c>
    </row>
    <row r="2231">
      <c r="A2231" s="176" t="n">
        <v>46204</v>
      </c>
      <c r="B2231" s="104" t="inlineStr">
        <is>
          <t>2025/26</t>
        </is>
      </c>
      <c r="C2231" s="104" t="inlineStr">
        <is>
          <t>HC-070</t>
        </is>
      </c>
      <c r="D2231" s="104" t="inlineStr">
        <is>
          <t>Nord-Ouest</t>
        </is>
      </c>
      <c r="E2231" s="156" t="n">
        <v>81620</v>
      </c>
    </row>
    <row r="2232">
      <c r="A2232" s="176" t="n">
        <v>46204</v>
      </c>
      <c r="B2232" s="104" t="inlineStr">
        <is>
          <t>2025/26</t>
        </is>
      </c>
      <c r="C2232" s="104" t="inlineStr">
        <is>
          <t>HC-071</t>
        </is>
      </c>
      <c r="D2232" s="104" t="inlineStr">
        <is>
          <t>Sud-Est</t>
        </is>
      </c>
      <c r="E2232" s="156" t="n">
        <v>102259</v>
      </c>
    </row>
    <row r="2233">
      <c r="A2233" s="176" t="n">
        <v>46204</v>
      </c>
      <c r="B2233" s="104" t="inlineStr">
        <is>
          <t>2025/26</t>
        </is>
      </c>
      <c r="C2233" s="104" t="inlineStr">
        <is>
          <t>HC-072</t>
        </is>
      </c>
      <c r="D2233" s="104" t="inlineStr">
        <is>
          <t>Sud-Ouest</t>
        </is>
      </c>
      <c r="E2233" s="156" t="n">
        <v>89287</v>
      </c>
    </row>
    <row r="2234">
      <c r="A2234" s="176" t="n">
        <v>46204</v>
      </c>
      <c r="B2234" s="104" t="inlineStr">
        <is>
          <t>2025/26</t>
        </is>
      </c>
      <c r="C2234" s="104" t="inlineStr">
        <is>
          <t>HC-073</t>
        </is>
      </c>
      <c r="D2234" s="104" t="inlineStr">
        <is>
          <t>Île-de-France</t>
        </is>
      </c>
      <c r="E2234" s="156" t="n">
        <v>192666</v>
      </c>
    </row>
    <row r="2235">
      <c r="A2235" s="176" t="n">
        <v>46204</v>
      </c>
      <c r="B2235" s="104" t="inlineStr">
        <is>
          <t>2025/26</t>
        </is>
      </c>
      <c r="C2235" s="104" t="inlineStr">
        <is>
          <t>HC-074</t>
        </is>
      </c>
      <c r="D2235" s="104" t="inlineStr">
        <is>
          <t>Nord-Ouest</t>
        </is>
      </c>
      <c r="E2235" s="156" t="n">
        <v>115048</v>
      </c>
    </row>
    <row r="2236">
      <c r="A2236" s="176" t="n">
        <v>46204</v>
      </c>
      <c r="B2236" s="104" t="inlineStr">
        <is>
          <t>2025/26</t>
        </is>
      </c>
      <c r="C2236" s="104" t="inlineStr">
        <is>
          <t>HC-075</t>
        </is>
      </c>
      <c r="D2236" s="104" t="inlineStr">
        <is>
          <t>Sud-Est</t>
        </is>
      </c>
      <c r="E2236" s="156" t="n">
        <v>168232</v>
      </c>
    </row>
    <row r="2237">
      <c r="A2237" s="176" t="n">
        <v>46204</v>
      </c>
      <c r="B2237" s="104" t="inlineStr">
        <is>
          <t>2025/26</t>
        </is>
      </c>
      <c r="C2237" s="104" t="inlineStr">
        <is>
          <t>HC-076</t>
        </is>
      </c>
      <c r="D2237" s="104" t="inlineStr">
        <is>
          <t>Sud-Ouest</t>
        </is>
      </c>
      <c r="E2237" s="156" t="n">
        <v>125547</v>
      </c>
    </row>
    <row r="2238">
      <c r="A2238" s="176" t="n">
        <v>46204</v>
      </c>
      <c r="B2238" s="104" t="inlineStr">
        <is>
          <t>2025/26</t>
        </is>
      </c>
      <c r="C2238" s="104" t="inlineStr">
        <is>
          <t>HC-077</t>
        </is>
      </c>
      <c r="D2238" s="104" t="inlineStr">
        <is>
          <t>Île-de-France</t>
        </is>
      </c>
      <c r="E2238" s="156" t="n">
        <v>136998</v>
      </c>
    </row>
    <row r="2239">
      <c r="A2239" s="176" t="n">
        <v>46204</v>
      </c>
      <c r="B2239" s="104" t="inlineStr">
        <is>
          <t>2025/26</t>
        </is>
      </c>
      <c r="C2239" s="104" t="inlineStr">
        <is>
          <t>HC-078</t>
        </is>
      </c>
      <c r="D2239" s="104" t="inlineStr">
        <is>
          <t>Nord-Ouest</t>
        </is>
      </c>
      <c r="E2239" s="156" t="n">
        <v>134385</v>
      </c>
    </row>
    <row r="2240">
      <c r="A2240" s="176" t="n">
        <v>46204</v>
      </c>
      <c r="B2240" s="104" t="inlineStr">
        <is>
          <t>2025/26</t>
        </is>
      </c>
      <c r="C2240" s="104" t="inlineStr">
        <is>
          <t>HC-079</t>
        </is>
      </c>
      <c r="D2240" s="104" t="inlineStr">
        <is>
          <t>Sud-Est</t>
        </is>
      </c>
      <c r="E2240" s="156" t="n">
        <v>130398</v>
      </c>
    </row>
    <row r="2241">
      <c r="A2241" s="176" t="n">
        <v>46204</v>
      </c>
      <c r="B2241" s="104" t="inlineStr">
        <is>
          <t>2025/26</t>
        </is>
      </c>
      <c r="C2241" s="104" t="inlineStr">
        <is>
          <t>HC-080</t>
        </is>
      </c>
      <c r="D2241" s="104" t="inlineStr">
        <is>
          <t>Sud-Ouest</t>
        </is>
      </c>
      <c r="E2241" s="156" t="n">
        <v>94112</v>
      </c>
    </row>
    <row r="2242">
      <c r="A2242" s="176" t="n">
        <v>46204</v>
      </c>
      <c r="B2242" s="104" t="inlineStr">
        <is>
          <t>2025/26</t>
        </is>
      </c>
      <c r="C2242" s="104" t="inlineStr">
        <is>
          <t>HC-081</t>
        </is>
      </c>
      <c r="D2242" s="104" t="inlineStr">
        <is>
          <t>Île-de-France</t>
        </is>
      </c>
      <c r="E2242" s="156" t="n">
        <v>135628</v>
      </c>
    </row>
    <row r="2243">
      <c r="A2243" s="176" t="n">
        <v>46204</v>
      </c>
      <c r="B2243" s="104" t="inlineStr">
        <is>
          <t>2025/26</t>
        </is>
      </c>
      <c r="C2243" s="104" t="inlineStr">
        <is>
          <t>HC-082</t>
        </is>
      </c>
      <c r="D2243" s="104" t="inlineStr">
        <is>
          <t>Nord-Ouest</t>
        </is>
      </c>
      <c r="E2243" s="156" t="n">
        <v>100944</v>
      </c>
    </row>
    <row r="2244">
      <c r="A2244" s="176" t="n">
        <v>46204</v>
      </c>
      <c r="B2244" s="104" t="inlineStr">
        <is>
          <t>2025/26</t>
        </is>
      </c>
      <c r="C2244" s="104" t="inlineStr">
        <is>
          <t>HC-083</t>
        </is>
      </c>
      <c r="D2244" s="104" t="inlineStr">
        <is>
          <t>Sud-Est</t>
        </is>
      </c>
      <c r="E2244" s="156" t="n">
        <v>97892</v>
      </c>
    </row>
    <row r="2245">
      <c r="A2245" s="176" t="n">
        <v>46204</v>
      </c>
      <c r="B2245" s="104" t="inlineStr">
        <is>
          <t>2025/26</t>
        </is>
      </c>
      <c r="C2245" s="104" t="inlineStr">
        <is>
          <t>HC-084</t>
        </is>
      </c>
      <c r="D2245" s="104" t="inlineStr">
        <is>
          <t>Sud-Ouest</t>
        </is>
      </c>
      <c r="E2245" s="156" t="n">
        <v>124855</v>
      </c>
    </row>
    <row r="2246">
      <c r="A2246" s="176" t="n">
        <v>46204</v>
      </c>
      <c r="B2246" s="104" t="inlineStr">
        <is>
          <t>2025/26</t>
        </is>
      </c>
      <c r="C2246" s="104" t="inlineStr">
        <is>
          <t>HC-085</t>
        </is>
      </c>
      <c r="D2246" s="104" t="inlineStr">
        <is>
          <t>Île-de-France</t>
        </is>
      </c>
      <c r="E2246" s="156" t="n">
        <v>147756</v>
      </c>
    </row>
    <row r="2247">
      <c r="A2247" s="176" t="n">
        <v>46204</v>
      </c>
      <c r="B2247" s="104" t="inlineStr">
        <is>
          <t>2025/26</t>
        </is>
      </c>
      <c r="C2247" s="104" t="inlineStr">
        <is>
          <t>HC-086</t>
        </is>
      </c>
      <c r="D2247" s="104" t="inlineStr">
        <is>
          <t>Nord-Ouest</t>
        </is>
      </c>
      <c r="E2247" s="156" t="n">
        <v>109050</v>
      </c>
    </row>
    <row r="2248">
      <c r="A2248" s="176" t="n">
        <v>46204</v>
      </c>
      <c r="B2248" s="104" t="inlineStr">
        <is>
          <t>2025/26</t>
        </is>
      </c>
      <c r="C2248" s="104" t="inlineStr">
        <is>
          <t>HC-087</t>
        </is>
      </c>
      <c r="D2248" s="104" t="inlineStr">
        <is>
          <t>Sud-Est</t>
        </is>
      </c>
      <c r="E2248" s="156" t="n">
        <v>100008</v>
      </c>
    </row>
    <row r="2249">
      <c r="A2249" s="176" t="n">
        <v>46204</v>
      </c>
      <c r="B2249" s="104" t="inlineStr">
        <is>
          <t>2025/26</t>
        </is>
      </c>
      <c r="C2249" s="104" t="inlineStr">
        <is>
          <t>HC-088</t>
        </is>
      </c>
      <c r="D2249" s="104" t="inlineStr">
        <is>
          <t>Sud-Ouest</t>
        </is>
      </c>
      <c r="E2249" s="156" t="n">
        <v>131141</v>
      </c>
    </row>
    <row r="2250">
      <c r="A2250" s="176" t="n">
        <v>46204</v>
      </c>
      <c r="B2250" s="104" t="inlineStr">
        <is>
          <t>2025/26</t>
        </is>
      </c>
      <c r="C2250" s="104" t="inlineStr">
        <is>
          <t>HC-089</t>
        </is>
      </c>
      <c r="D2250" s="104" t="inlineStr">
        <is>
          <t>Île-de-France</t>
        </is>
      </c>
      <c r="E2250" s="156" t="n">
        <v>131382</v>
      </c>
    </row>
    <row r="2251">
      <c r="A2251" s="176" t="n">
        <v>46204</v>
      </c>
      <c r="B2251" s="104" t="inlineStr">
        <is>
          <t>2025/26</t>
        </is>
      </c>
      <c r="C2251" s="104" t="inlineStr">
        <is>
          <t>HC-090</t>
        </is>
      </c>
      <c r="D2251" s="104" t="inlineStr">
        <is>
          <t>Nord-Ouest</t>
        </is>
      </c>
      <c r="E2251" s="156" t="n">
        <v>125777</v>
      </c>
    </row>
    <row r="2252">
      <c r="A2252" s="176" t="n">
        <v>46204</v>
      </c>
      <c r="B2252" s="104" t="inlineStr">
        <is>
          <t>2025/26</t>
        </is>
      </c>
      <c r="C2252" s="104" t="inlineStr">
        <is>
          <t>HC-091</t>
        </is>
      </c>
      <c r="D2252" s="104" t="inlineStr">
        <is>
          <t>Sud-Est</t>
        </is>
      </c>
      <c r="E2252" s="156" t="n">
        <v>102451</v>
      </c>
    </row>
    <row r="2253">
      <c r="A2253" s="176" t="n">
        <v>46204</v>
      </c>
      <c r="B2253" s="104" t="inlineStr">
        <is>
          <t>2025/26</t>
        </is>
      </c>
      <c r="C2253" s="104" t="inlineStr">
        <is>
          <t>HC-092</t>
        </is>
      </c>
      <c r="D2253" s="104" t="inlineStr">
        <is>
          <t>Sud-Ouest</t>
        </is>
      </c>
      <c r="E2253" s="156" t="n">
        <v>107191</v>
      </c>
    </row>
    <row r="2254">
      <c r="A2254" s="176" t="n">
        <v>46204</v>
      </c>
      <c r="B2254" s="104" t="inlineStr">
        <is>
          <t>2025/26</t>
        </is>
      </c>
      <c r="C2254" s="104" t="inlineStr">
        <is>
          <t>HC-093</t>
        </is>
      </c>
      <c r="D2254" s="104" t="inlineStr">
        <is>
          <t>Île-de-France</t>
        </is>
      </c>
      <c r="E2254" s="156" t="n">
        <v>199868</v>
      </c>
    </row>
    <row r="2255">
      <c r="A2255" s="176" t="n">
        <v>46204</v>
      </c>
      <c r="B2255" s="104" t="inlineStr">
        <is>
          <t>2025/26</t>
        </is>
      </c>
      <c r="C2255" s="104" t="inlineStr">
        <is>
          <t>HC-094</t>
        </is>
      </c>
      <c r="D2255" s="104" t="inlineStr">
        <is>
          <t>Nord-Ouest</t>
        </is>
      </c>
      <c r="E2255" s="156" t="n">
        <v>100583</v>
      </c>
    </row>
    <row r="2256">
      <c r="A2256" s="176" t="n">
        <v>46204</v>
      </c>
      <c r="B2256" s="104" t="inlineStr">
        <is>
          <t>2025/26</t>
        </is>
      </c>
      <c r="C2256" s="104" t="inlineStr">
        <is>
          <t>HC-095</t>
        </is>
      </c>
      <c r="D2256" s="104" t="inlineStr">
        <is>
          <t>Sud-Est</t>
        </is>
      </c>
      <c r="E2256" s="156" t="n">
        <v>179263</v>
      </c>
    </row>
    <row r="2257">
      <c r="A2257" s="176" t="n">
        <v>46204</v>
      </c>
      <c r="B2257" s="104" t="inlineStr">
        <is>
          <t>2025/26</t>
        </is>
      </c>
      <c r="C2257" s="104" t="inlineStr">
        <is>
          <t>HC-096</t>
        </is>
      </c>
      <c r="D2257" s="104" t="inlineStr">
        <is>
          <t>Sud-Ouest</t>
        </is>
      </c>
      <c r="E2257" s="156" t="n">
        <v>105168</v>
      </c>
    </row>
    <row r="2258">
      <c r="A2258" s="176" t="n">
        <v>46204</v>
      </c>
      <c r="B2258" s="104" t="inlineStr">
        <is>
          <t>2025/26</t>
        </is>
      </c>
      <c r="C2258" s="104" t="inlineStr">
        <is>
          <t>HC-097</t>
        </is>
      </c>
      <c r="D2258" s="104" t="inlineStr">
        <is>
          <t>Île-de-France</t>
        </is>
      </c>
      <c r="E2258" s="156" t="n">
        <v>78193</v>
      </c>
    </row>
    <row r="2259">
      <c r="A2259" s="176" t="n">
        <v>46204</v>
      </c>
      <c r="B2259" s="104" t="inlineStr">
        <is>
          <t>2025/26</t>
        </is>
      </c>
      <c r="C2259" s="104" t="inlineStr">
        <is>
          <t>HC-098</t>
        </is>
      </c>
      <c r="D2259" s="104" t="inlineStr">
        <is>
          <t>Nord-Ouest</t>
        </is>
      </c>
      <c r="E2259" s="156" t="n">
        <v>111645</v>
      </c>
    </row>
    <row r="2260">
      <c r="A2260" s="176" t="n">
        <v>46204</v>
      </c>
      <c r="B2260" s="104" t="inlineStr">
        <is>
          <t>2025/26</t>
        </is>
      </c>
      <c r="C2260" s="104" t="inlineStr">
        <is>
          <t>HC-099</t>
        </is>
      </c>
      <c r="D2260" s="104" t="inlineStr">
        <is>
          <t>Sud-Est</t>
        </is>
      </c>
      <c r="E2260" s="156" t="n">
        <v>152619</v>
      </c>
    </row>
    <row r="2261">
      <c r="A2261" s="176" t="n">
        <v>46204</v>
      </c>
      <c r="B2261" s="104" t="inlineStr">
        <is>
          <t>2025/26</t>
        </is>
      </c>
      <c r="C2261" s="104" t="inlineStr">
        <is>
          <t>HC-100</t>
        </is>
      </c>
      <c r="D2261" s="104" t="inlineStr">
        <is>
          <t>Sud-Ouest</t>
        </is>
      </c>
      <c r="E2261" s="156" t="n">
        <v>90258</v>
      </c>
    </row>
    <row r="2262">
      <c r="A2262" s="176" t="n">
        <v>46204</v>
      </c>
      <c r="B2262" s="104" t="inlineStr">
        <is>
          <t>2025/26</t>
        </is>
      </c>
      <c r="C2262" s="104" t="inlineStr">
        <is>
          <t>HC-101</t>
        </is>
      </c>
      <c r="D2262" s="104" t="inlineStr">
        <is>
          <t>Île-de-France</t>
        </is>
      </c>
      <c r="E2262" s="156" t="n">
        <v>141409</v>
      </c>
    </row>
    <row r="2263">
      <c r="A2263" s="176" t="n">
        <v>46204</v>
      </c>
      <c r="B2263" s="104" t="inlineStr">
        <is>
          <t>2025/26</t>
        </is>
      </c>
      <c r="C2263" s="104" t="inlineStr">
        <is>
          <t>HC-102</t>
        </is>
      </c>
      <c r="D2263" s="104" t="inlineStr">
        <is>
          <t>Nord-Ouest</t>
        </is>
      </c>
      <c r="E2263" s="156" t="n">
        <v>144988</v>
      </c>
    </row>
    <row r="2264">
      <c r="A2264" s="176" t="n">
        <v>46204</v>
      </c>
      <c r="B2264" s="104" t="inlineStr">
        <is>
          <t>2025/26</t>
        </is>
      </c>
      <c r="C2264" s="104" t="inlineStr">
        <is>
          <t>HC-103</t>
        </is>
      </c>
      <c r="D2264" s="104" t="inlineStr">
        <is>
          <t>Sud-Est</t>
        </is>
      </c>
      <c r="E2264" s="156" t="n">
        <v>120768</v>
      </c>
    </row>
    <row r="2265">
      <c r="A2265" s="176" t="n">
        <v>46204</v>
      </c>
      <c r="B2265" s="104" t="inlineStr">
        <is>
          <t>2025/26</t>
        </is>
      </c>
      <c r="C2265" s="104" t="inlineStr">
        <is>
          <t>HC-104</t>
        </is>
      </c>
      <c r="D2265" s="104" t="inlineStr">
        <is>
          <t>Sud-Ouest</t>
        </is>
      </c>
      <c r="E2265" s="156" t="n">
        <v>105307</v>
      </c>
    </row>
    <row r="2266">
      <c r="A2266" s="176" t="n">
        <v>46204</v>
      </c>
      <c r="B2266" s="104" t="inlineStr">
        <is>
          <t>2025/26</t>
        </is>
      </c>
      <c r="C2266" s="104" t="inlineStr">
        <is>
          <t>HC-105</t>
        </is>
      </c>
      <c r="D2266" s="104" t="inlineStr">
        <is>
          <t>Île-de-France</t>
        </is>
      </c>
      <c r="E2266" s="156" t="n">
        <v>173413</v>
      </c>
    </row>
    <row r="2267">
      <c r="A2267" s="176" t="n">
        <v>46204</v>
      </c>
      <c r="B2267" s="104" t="inlineStr">
        <is>
          <t>2025/26</t>
        </is>
      </c>
      <c r="C2267" s="104" t="inlineStr">
        <is>
          <t>HC-106</t>
        </is>
      </c>
      <c r="D2267" s="104" t="inlineStr">
        <is>
          <t>Nord-Ouest</t>
        </is>
      </c>
      <c r="E2267" s="156" t="n">
        <v>134208</v>
      </c>
    </row>
    <row r="2268">
      <c r="A2268" s="176" t="n">
        <v>46204</v>
      </c>
      <c r="B2268" s="104" t="inlineStr">
        <is>
          <t>2025/26</t>
        </is>
      </c>
      <c r="C2268" s="104" t="inlineStr">
        <is>
          <t>HC-107</t>
        </is>
      </c>
      <c r="D2268" s="104" t="inlineStr">
        <is>
          <t>Sud-Est</t>
        </is>
      </c>
      <c r="E2268" s="156" t="n">
        <v>146329</v>
      </c>
    </row>
    <row r="2269">
      <c r="A2269" s="176" t="n">
        <v>46204</v>
      </c>
      <c r="B2269" s="104" t="inlineStr">
        <is>
          <t>2025/26</t>
        </is>
      </c>
      <c r="C2269" s="104" t="inlineStr">
        <is>
          <t>HC-108</t>
        </is>
      </c>
      <c r="D2269" s="104" t="inlineStr">
        <is>
          <t>Sud-Ouest</t>
        </is>
      </c>
      <c r="E2269" s="156" t="n">
        <v>123183</v>
      </c>
    </row>
    <row r="2270">
      <c r="A2270" s="176" t="n">
        <v>46204</v>
      </c>
      <c r="B2270" s="104" t="inlineStr">
        <is>
          <t>2025/26</t>
        </is>
      </c>
      <c r="C2270" s="104" t="inlineStr">
        <is>
          <t>HC-109</t>
        </is>
      </c>
      <c r="D2270" s="104" t="inlineStr">
        <is>
          <t>Île-de-France</t>
        </is>
      </c>
      <c r="E2270" s="156" t="n">
        <v>137602</v>
      </c>
    </row>
    <row r="2271">
      <c r="A2271" s="176" t="n">
        <v>46204</v>
      </c>
      <c r="B2271" s="104" t="inlineStr">
        <is>
          <t>2025/26</t>
        </is>
      </c>
      <c r="C2271" s="104" t="inlineStr">
        <is>
          <t>HC-110</t>
        </is>
      </c>
      <c r="D2271" s="104" t="inlineStr">
        <is>
          <t>Nord-Ouest</t>
        </is>
      </c>
      <c r="E2271" s="156" t="n">
        <v>77477</v>
      </c>
    </row>
    <row r="2272">
      <c r="A2272" s="176" t="n">
        <v>46204</v>
      </c>
      <c r="B2272" s="104" t="inlineStr">
        <is>
          <t>2025/26</t>
        </is>
      </c>
      <c r="C2272" s="104" t="inlineStr">
        <is>
          <t>HC-111</t>
        </is>
      </c>
      <c r="D2272" s="104" t="inlineStr">
        <is>
          <t>Sud-Est</t>
        </is>
      </c>
      <c r="E2272" s="156" t="n">
        <v>142081</v>
      </c>
    </row>
    <row r="2273">
      <c r="A2273" s="176" t="n">
        <v>46204</v>
      </c>
      <c r="B2273" s="104" t="inlineStr">
        <is>
          <t>2025/26</t>
        </is>
      </c>
      <c r="C2273" s="104" t="inlineStr">
        <is>
          <t>HC-112</t>
        </is>
      </c>
      <c r="D2273" s="104" t="inlineStr">
        <is>
          <t>Sud-Ouest</t>
        </is>
      </c>
      <c r="E2273" s="156" t="n">
        <v>66868</v>
      </c>
    </row>
    <row r="2274">
      <c r="A2274" s="176" t="n">
        <v>46204</v>
      </c>
      <c r="B2274" s="104" t="inlineStr">
        <is>
          <t>2025/26</t>
        </is>
      </c>
      <c r="C2274" s="104" t="inlineStr">
        <is>
          <t>HC-113</t>
        </is>
      </c>
      <c r="D2274" s="104" t="inlineStr">
        <is>
          <t>Île-de-France</t>
        </is>
      </c>
      <c r="E2274" s="156" t="n">
        <v>139755</v>
      </c>
    </row>
    <row r="2275">
      <c r="A2275" s="176" t="n">
        <v>46204</v>
      </c>
      <c r="B2275" s="104" t="inlineStr">
        <is>
          <t>2025/26</t>
        </is>
      </c>
      <c r="C2275" s="104" t="inlineStr">
        <is>
          <t>HC-114</t>
        </is>
      </c>
      <c r="D2275" s="104" t="inlineStr">
        <is>
          <t>Nord-Ouest</t>
        </is>
      </c>
      <c r="E2275" s="156" t="n">
        <v>90693</v>
      </c>
    </row>
    <row r="2276">
      <c r="A2276" s="176" t="n">
        <v>46204</v>
      </c>
      <c r="B2276" s="104" t="inlineStr">
        <is>
          <t>2025/26</t>
        </is>
      </c>
      <c r="C2276" s="104" t="inlineStr">
        <is>
          <t>HC-115</t>
        </is>
      </c>
      <c r="D2276" s="104" t="inlineStr">
        <is>
          <t>Sud-Est</t>
        </is>
      </c>
      <c r="E2276" s="156" t="n">
        <v>134480</v>
      </c>
    </row>
    <row r="2277">
      <c r="A2277" s="176" t="n">
        <v>46204</v>
      </c>
      <c r="B2277" s="104" t="inlineStr">
        <is>
          <t>2025/26</t>
        </is>
      </c>
      <c r="C2277" s="104" t="inlineStr">
        <is>
          <t>HC-116</t>
        </is>
      </c>
      <c r="D2277" s="104" t="inlineStr">
        <is>
          <t>Sud-Ouest</t>
        </is>
      </c>
      <c r="E2277" s="156" t="n">
        <v>114413</v>
      </c>
    </row>
    <row r="2278">
      <c r="A2278" s="176" t="n">
        <v>46204</v>
      </c>
      <c r="B2278" s="104" t="inlineStr">
        <is>
          <t>2025/26</t>
        </is>
      </c>
      <c r="C2278" s="104" t="inlineStr">
        <is>
          <t>HC-117</t>
        </is>
      </c>
      <c r="D2278" s="104" t="inlineStr">
        <is>
          <t>Île-de-France</t>
        </is>
      </c>
      <c r="E2278" s="156" t="n">
        <v>106057</v>
      </c>
    </row>
    <row r="2279">
      <c r="A2279" s="176" t="n">
        <v>46204</v>
      </c>
      <c r="B2279" s="104" t="inlineStr">
        <is>
          <t>2025/26</t>
        </is>
      </c>
      <c r="C2279" s="104" t="inlineStr">
        <is>
          <t>HC-118</t>
        </is>
      </c>
      <c r="D2279" s="104" t="inlineStr">
        <is>
          <t>Nord-Ouest</t>
        </is>
      </c>
      <c r="E2279" s="156" t="n">
        <v>146463</v>
      </c>
    </row>
    <row r="2280">
      <c r="A2280" s="176" t="n">
        <v>46204</v>
      </c>
      <c r="B2280" s="104" t="inlineStr">
        <is>
          <t>2025/26</t>
        </is>
      </c>
      <c r="C2280" s="104" t="inlineStr">
        <is>
          <t>HC-119</t>
        </is>
      </c>
      <c r="D2280" s="104" t="inlineStr">
        <is>
          <t>Sud-Est</t>
        </is>
      </c>
      <c r="E2280" s="156" t="n">
        <v>94314</v>
      </c>
    </row>
    <row r="2281">
      <c r="A2281" s="176" t="n">
        <v>46204</v>
      </c>
      <c r="B2281" s="104" t="inlineStr">
        <is>
          <t>2025/26</t>
        </is>
      </c>
      <c r="C2281" s="104" t="inlineStr">
        <is>
          <t>HC-120</t>
        </is>
      </c>
      <c r="D2281" s="104" t="inlineStr">
        <is>
          <t>Sud-Ouest</t>
        </is>
      </c>
      <c r="E2281" s="156" t="n">
        <v>99790</v>
      </c>
    </row>
    <row r="2282">
      <c r="A2282" s="176" t="n">
        <v>46235</v>
      </c>
      <c r="B2282" s="104" t="inlineStr">
        <is>
          <t>2025/26</t>
        </is>
      </c>
      <c r="C2282" s="104" t="inlineStr">
        <is>
          <t>HC-001</t>
        </is>
      </c>
      <c r="D2282" s="104" t="inlineStr">
        <is>
          <t>Île-de-France</t>
        </is>
      </c>
      <c r="E2282" s="156" t="n">
        <v>159270</v>
      </c>
    </row>
    <row r="2283">
      <c r="A2283" s="176" t="n">
        <v>46235</v>
      </c>
      <c r="B2283" s="104" t="inlineStr">
        <is>
          <t>2025/26</t>
        </is>
      </c>
      <c r="C2283" s="104" t="inlineStr">
        <is>
          <t>HC-002</t>
        </is>
      </c>
      <c r="D2283" s="104" t="inlineStr">
        <is>
          <t>Nord-Ouest</t>
        </is>
      </c>
      <c r="E2283" s="156" t="n">
        <v>98030</v>
      </c>
    </row>
    <row r="2284">
      <c r="A2284" s="176" t="n">
        <v>46235</v>
      </c>
      <c r="B2284" s="104" t="inlineStr">
        <is>
          <t>2025/26</t>
        </is>
      </c>
      <c r="C2284" s="104" t="inlineStr">
        <is>
          <t>HC-003</t>
        </is>
      </c>
      <c r="D2284" s="104" t="inlineStr">
        <is>
          <t>Sud-Est</t>
        </is>
      </c>
      <c r="E2284" s="156" t="n">
        <v>110429</v>
      </c>
    </row>
    <row r="2285">
      <c r="A2285" s="176" t="n">
        <v>46235</v>
      </c>
      <c r="B2285" s="104" t="inlineStr">
        <is>
          <t>2025/26</t>
        </is>
      </c>
      <c r="C2285" s="104" t="inlineStr">
        <is>
          <t>HC-004</t>
        </is>
      </c>
      <c r="D2285" s="104" t="inlineStr">
        <is>
          <t>Sud-Ouest</t>
        </is>
      </c>
      <c r="E2285" s="156" t="n">
        <v>105105</v>
      </c>
    </row>
    <row r="2286">
      <c r="A2286" s="176" t="n">
        <v>46235</v>
      </c>
      <c r="B2286" s="104" t="inlineStr">
        <is>
          <t>2025/26</t>
        </is>
      </c>
      <c r="C2286" s="104" t="inlineStr">
        <is>
          <t>HC-005</t>
        </is>
      </c>
      <c r="D2286" s="104" t="inlineStr">
        <is>
          <t>Île-de-France</t>
        </is>
      </c>
      <c r="E2286" s="156" t="n">
        <v>143584</v>
      </c>
    </row>
    <row r="2287">
      <c r="A2287" s="176" t="n">
        <v>46235</v>
      </c>
      <c r="B2287" s="104" t="inlineStr">
        <is>
          <t>2025/26</t>
        </is>
      </c>
      <c r="C2287" s="104" t="inlineStr">
        <is>
          <t>HC-006</t>
        </is>
      </c>
      <c r="D2287" s="104" t="inlineStr">
        <is>
          <t>Nord-Ouest</t>
        </is>
      </c>
      <c r="E2287" s="156" t="n">
        <v>86643</v>
      </c>
    </row>
    <row r="2288">
      <c r="A2288" s="176" t="n">
        <v>46235</v>
      </c>
      <c r="B2288" s="104" t="inlineStr">
        <is>
          <t>2025/26</t>
        </is>
      </c>
      <c r="C2288" s="104" t="inlineStr">
        <is>
          <t>HC-007</t>
        </is>
      </c>
      <c r="D2288" s="104" t="inlineStr">
        <is>
          <t>Sud-Est</t>
        </is>
      </c>
      <c r="E2288" s="156" t="n">
        <v>85790</v>
      </c>
    </row>
    <row r="2289">
      <c r="A2289" s="176" t="n">
        <v>46235</v>
      </c>
      <c r="B2289" s="104" t="inlineStr">
        <is>
          <t>2025/26</t>
        </is>
      </c>
      <c r="C2289" s="104" t="inlineStr">
        <is>
          <t>HC-008</t>
        </is>
      </c>
      <c r="D2289" s="104" t="inlineStr">
        <is>
          <t>Sud-Ouest</t>
        </is>
      </c>
      <c r="E2289" s="156" t="n">
        <v>130196</v>
      </c>
    </row>
    <row r="2290">
      <c r="A2290" s="176" t="n">
        <v>46235</v>
      </c>
      <c r="B2290" s="104" t="inlineStr">
        <is>
          <t>2025/26</t>
        </is>
      </c>
      <c r="C2290" s="104" t="inlineStr">
        <is>
          <t>HC-009</t>
        </is>
      </c>
      <c r="D2290" s="104" t="inlineStr">
        <is>
          <t>Île-de-France</t>
        </is>
      </c>
      <c r="E2290" s="156" t="n">
        <v>148308</v>
      </c>
    </row>
    <row r="2291">
      <c r="A2291" s="176" t="n">
        <v>46235</v>
      </c>
      <c r="B2291" s="104" t="inlineStr">
        <is>
          <t>2025/26</t>
        </is>
      </c>
      <c r="C2291" s="104" t="inlineStr">
        <is>
          <t>HC-010</t>
        </is>
      </c>
      <c r="D2291" s="104" t="inlineStr">
        <is>
          <t>Nord-Ouest</t>
        </is>
      </c>
      <c r="E2291" s="156" t="n">
        <v>175384</v>
      </c>
    </row>
    <row r="2292">
      <c r="A2292" s="176" t="n">
        <v>46235</v>
      </c>
      <c r="B2292" s="104" t="inlineStr">
        <is>
          <t>2025/26</t>
        </is>
      </c>
      <c r="C2292" s="104" t="inlineStr">
        <is>
          <t>HC-011</t>
        </is>
      </c>
      <c r="D2292" s="104" t="inlineStr">
        <is>
          <t>Sud-Est</t>
        </is>
      </c>
      <c r="E2292" s="156" t="n">
        <v>142328</v>
      </c>
    </row>
    <row r="2293">
      <c r="A2293" s="176" t="n">
        <v>46235</v>
      </c>
      <c r="B2293" s="104" t="inlineStr">
        <is>
          <t>2025/26</t>
        </is>
      </c>
      <c r="C2293" s="104" t="inlineStr">
        <is>
          <t>HC-012</t>
        </is>
      </c>
      <c r="D2293" s="104" t="inlineStr">
        <is>
          <t>Sud-Ouest</t>
        </is>
      </c>
      <c r="E2293" s="156" t="n">
        <v>76946</v>
      </c>
    </row>
    <row r="2294">
      <c r="A2294" s="176" t="n">
        <v>46235</v>
      </c>
      <c r="B2294" s="104" t="inlineStr">
        <is>
          <t>2025/26</t>
        </is>
      </c>
      <c r="C2294" s="104" t="inlineStr">
        <is>
          <t>HC-013</t>
        </is>
      </c>
      <c r="D2294" s="104" t="inlineStr">
        <is>
          <t>Île-de-France</t>
        </is>
      </c>
      <c r="E2294" s="156" t="n">
        <v>101024</v>
      </c>
    </row>
    <row r="2295">
      <c r="A2295" s="176" t="n">
        <v>46235</v>
      </c>
      <c r="B2295" s="104" t="inlineStr">
        <is>
          <t>2025/26</t>
        </is>
      </c>
      <c r="C2295" s="104" t="inlineStr">
        <is>
          <t>HC-014</t>
        </is>
      </c>
      <c r="D2295" s="104" t="inlineStr">
        <is>
          <t>Nord-Ouest</t>
        </is>
      </c>
      <c r="E2295" s="156" t="n">
        <v>98846</v>
      </c>
    </row>
    <row r="2296">
      <c r="A2296" s="176" t="n">
        <v>46235</v>
      </c>
      <c r="B2296" s="104" t="inlineStr">
        <is>
          <t>2025/26</t>
        </is>
      </c>
      <c r="C2296" s="104" t="inlineStr">
        <is>
          <t>HC-015</t>
        </is>
      </c>
      <c r="D2296" s="104" t="inlineStr">
        <is>
          <t>Sud-Est</t>
        </is>
      </c>
      <c r="E2296" s="156" t="n">
        <v>93486</v>
      </c>
    </row>
    <row r="2297">
      <c r="A2297" s="176" t="n">
        <v>46235</v>
      </c>
      <c r="B2297" s="104" t="inlineStr">
        <is>
          <t>2025/26</t>
        </is>
      </c>
      <c r="C2297" s="104" t="inlineStr">
        <is>
          <t>HC-016</t>
        </is>
      </c>
      <c r="D2297" s="104" t="inlineStr">
        <is>
          <t>Sud-Ouest</t>
        </is>
      </c>
      <c r="E2297" s="156" t="n">
        <v>121003</v>
      </c>
    </row>
    <row r="2298">
      <c r="A2298" s="176" t="n">
        <v>46235</v>
      </c>
      <c r="B2298" s="104" t="inlineStr">
        <is>
          <t>2025/26</t>
        </is>
      </c>
      <c r="C2298" s="104" t="inlineStr">
        <is>
          <t>HC-017</t>
        </is>
      </c>
      <c r="D2298" s="104" t="inlineStr">
        <is>
          <t>Île-de-France</t>
        </is>
      </c>
      <c r="E2298" s="156" t="n">
        <v>108155</v>
      </c>
    </row>
    <row r="2299">
      <c r="A2299" s="176" t="n">
        <v>46235</v>
      </c>
      <c r="B2299" s="104" t="inlineStr">
        <is>
          <t>2025/26</t>
        </is>
      </c>
      <c r="C2299" s="104" t="inlineStr">
        <is>
          <t>HC-018</t>
        </is>
      </c>
      <c r="D2299" s="104" t="inlineStr">
        <is>
          <t>Nord-Ouest</t>
        </is>
      </c>
      <c r="E2299" s="156" t="n">
        <v>69049</v>
      </c>
    </row>
    <row r="2300">
      <c r="A2300" s="176" t="n">
        <v>46235</v>
      </c>
      <c r="B2300" s="104" t="inlineStr">
        <is>
          <t>2025/26</t>
        </is>
      </c>
      <c r="C2300" s="104" t="inlineStr">
        <is>
          <t>HC-019</t>
        </is>
      </c>
      <c r="D2300" s="104" t="inlineStr">
        <is>
          <t>Sud-Est</t>
        </is>
      </c>
      <c r="E2300" s="156" t="n">
        <v>86077</v>
      </c>
    </row>
    <row r="2301">
      <c r="A2301" s="176" t="n">
        <v>46235</v>
      </c>
      <c r="B2301" s="104" t="inlineStr">
        <is>
          <t>2025/26</t>
        </is>
      </c>
      <c r="C2301" s="104" t="inlineStr">
        <is>
          <t>HC-020</t>
        </is>
      </c>
      <c r="D2301" s="104" t="inlineStr">
        <is>
          <t>Sud-Ouest</t>
        </is>
      </c>
      <c r="E2301" s="156" t="n">
        <v>89364</v>
      </c>
    </row>
    <row r="2302">
      <c r="A2302" s="176" t="n">
        <v>46235</v>
      </c>
      <c r="B2302" s="104" t="inlineStr">
        <is>
          <t>2025/26</t>
        </is>
      </c>
      <c r="C2302" s="104" t="inlineStr">
        <is>
          <t>HC-021</t>
        </is>
      </c>
      <c r="D2302" s="104" t="inlineStr">
        <is>
          <t>Île-de-France</t>
        </is>
      </c>
      <c r="E2302" s="156" t="n">
        <v>97576</v>
      </c>
    </row>
    <row r="2303">
      <c r="A2303" s="176" t="n">
        <v>46235</v>
      </c>
      <c r="B2303" s="104" t="inlineStr">
        <is>
          <t>2025/26</t>
        </is>
      </c>
      <c r="C2303" s="104" t="inlineStr">
        <is>
          <t>HC-022</t>
        </is>
      </c>
      <c r="D2303" s="104" t="inlineStr">
        <is>
          <t>Nord-Ouest</t>
        </is>
      </c>
      <c r="E2303" s="156" t="n">
        <v>93063</v>
      </c>
    </row>
    <row r="2304">
      <c r="A2304" s="176" t="n">
        <v>46235</v>
      </c>
      <c r="B2304" s="104" t="inlineStr">
        <is>
          <t>2025/26</t>
        </is>
      </c>
      <c r="C2304" s="104" t="inlineStr">
        <is>
          <t>HC-023</t>
        </is>
      </c>
      <c r="D2304" s="104" t="inlineStr">
        <is>
          <t>Sud-Est</t>
        </is>
      </c>
      <c r="E2304" s="156" t="n">
        <v>101645</v>
      </c>
    </row>
    <row r="2305">
      <c r="A2305" s="176" t="n">
        <v>46235</v>
      </c>
      <c r="B2305" s="104" t="inlineStr">
        <is>
          <t>2025/26</t>
        </is>
      </c>
      <c r="C2305" s="104" t="inlineStr">
        <is>
          <t>HC-024</t>
        </is>
      </c>
      <c r="D2305" s="104" t="inlineStr">
        <is>
          <t>Sud-Ouest</t>
        </is>
      </c>
      <c r="E2305" s="156" t="n">
        <v>116369</v>
      </c>
    </row>
    <row r="2306">
      <c r="A2306" s="176" t="n">
        <v>46235</v>
      </c>
      <c r="B2306" s="104" t="inlineStr">
        <is>
          <t>2025/26</t>
        </is>
      </c>
      <c r="C2306" s="104" t="inlineStr">
        <is>
          <t>HC-025</t>
        </is>
      </c>
      <c r="D2306" s="104" t="inlineStr">
        <is>
          <t>Île-de-France</t>
        </is>
      </c>
      <c r="E2306" s="156" t="n">
        <v>146860</v>
      </c>
    </row>
    <row r="2307">
      <c r="A2307" s="176" t="n">
        <v>46235</v>
      </c>
      <c r="B2307" s="104" t="inlineStr">
        <is>
          <t>2025/26</t>
        </is>
      </c>
      <c r="C2307" s="104" t="inlineStr">
        <is>
          <t>HC-026</t>
        </is>
      </c>
      <c r="D2307" s="104" t="inlineStr">
        <is>
          <t>Nord-Ouest</t>
        </is>
      </c>
      <c r="E2307" s="156" t="n">
        <v>102849</v>
      </c>
    </row>
    <row r="2308">
      <c r="A2308" s="176" t="n">
        <v>46235</v>
      </c>
      <c r="B2308" s="104" t="inlineStr">
        <is>
          <t>2025/26</t>
        </is>
      </c>
      <c r="C2308" s="104" t="inlineStr">
        <is>
          <t>HC-027</t>
        </is>
      </c>
      <c r="D2308" s="104" t="inlineStr">
        <is>
          <t>Sud-Est</t>
        </is>
      </c>
      <c r="E2308" s="156" t="n">
        <v>133320</v>
      </c>
    </row>
    <row r="2309">
      <c r="A2309" s="176" t="n">
        <v>46235</v>
      </c>
      <c r="B2309" s="104" t="inlineStr">
        <is>
          <t>2025/26</t>
        </is>
      </c>
      <c r="C2309" s="104" t="inlineStr">
        <is>
          <t>HC-028</t>
        </is>
      </c>
      <c r="D2309" s="104" t="inlineStr">
        <is>
          <t>Sud-Ouest</t>
        </is>
      </c>
      <c r="E2309" s="156" t="n">
        <v>90188</v>
      </c>
    </row>
    <row r="2310">
      <c r="A2310" s="176" t="n">
        <v>46235</v>
      </c>
      <c r="B2310" s="104" t="inlineStr">
        <is>
          <t>2025/26</t>
        </is>
      </c>
      <c r="C2310" s="104" t="inlineStr">
        <is>
          <t>HC-029</t>
        </is>
      </c>
      <c r="D2310" s="104" t="inlineStr">
        <is>
          <t>Île-de-France</t>
        </is>
      </c>
      <c r="E2310" s="156" t="n">
        <v>203642</v>
      </c>
    </row>
    <row r="2311">
      <c r="A2311" s="176" t="n">
        <v>46235</v>
      </c>
      <c r="B2311" s="104" t="inlineStr">
        <is>
          <t>2025/26</t>
        </is>
      </c>
      <c r="C2311" s="104" t="inlineStr">
        <is>
          <t>HC-030</t>
        </is>
      </c>
      <c r="D2311" s="104" t="inlineStr">
        <is>
          <t>Nord-Ouest</t>
        </is>
      </c>
      <c r="E2311" s="156" t="n">
        <v>115524</v>
      </c>
    </row>
    <row r="2312">
      <c r="A2312" s="176" t="n">
        <v>46235</v>
      </c>
      <c r="B2312" s="104" t="inlineStr">
        <is>
          <t>2025/26</t>
        </is>
      </c>
      <c r="C2312" s="104" t="inlineStr">
        <is>
          <t>HC-031</t>
        </is>
      </c>
      <c r="D2312" s="104" t="inlineStr">
        <is>
          <t>Sud-Est</t>
        </is>
      </c>
      <c r="E2312" s="156" t="n">
        <v>109673</v>
      </c>
    </row>
    <row r="2313">
      <c r="A2313" s="176" t="n">
        <v>46235</v>
      </c>
      <c r="B2313" s="104" t="inlineStr">
        <is>
          <t>2025/26</t>
        </is>
      </c>
      <c r="C2313" s="104" t="inlineStr">
        <is>
          <t>HC-032</t>
        </is>
      </c>
      <c r="D2313" s="104" t="inlineStr">
        <is>
          <t>Sud-Ouest</t>
        </is>
      </c>
      <c r="E2313" s="156" t="n">
        <v>105430</v>
      </c>
    </row>
    <row r="2314">
      <c r="A2314" s="176" t="n">
        <v>46235</v>
      </c>
      <c r="B2314" s="104" t="inlineStr">
        <is>
          <t>2025/26</t>
        </is>
      </c>
      <c r="C2314" s="104" t="inlineStr">
        <is>
          <t>HC-033</t>
        </is>
      </c>
      <c r="D2314" s="104" t="inlineStr">
        <is>
          <t>Île-de-France</t>
        </is>
      </c>
      <c r="E2314" s="156" t="n">
        <v>157317</v>
      </c>
    </row>
    <row r="2315">
      <c r="A2315" s="176" t="n">
        <v>46235</v>
      </c>
      <c r="B2315" s="104" t="inlineStr">
        <is>
          <t>2025/26</t>
        </is>
      </c>
      <c r="C2315" s="104" t="inlineStr">
        <is>
          <t>HC-034</t>
        </is>
      </c>
      <c r="D2315" s="104" t="inlineStr">
        <is>
          <t>Nord-Ouest</t>
        </is>
      </c>
      <c r="E2315" s="156" t="n">
        <v>137580</v>
      </c>
    </row>
    <row r="2316">
      <c r="A2316" s="176" t="n">
        <v>46235</v>
      </c>
      <c r="B2316" s="104" t="inlineStr">
        <is>
          <t>2025/26</t>
        </is>
      </c>
      <c r="C2316" s="104" t="inlineStr">
        <is>
          <t>HC-035</t>
        </is>
      </c>
      <c r="D2316" s="104" t="inlineStr">
        <is>
          <t>Sud-Est</t>
        </is>
      </c>
      <c r="E2316" s="156" t="n">
        <v>132651</v>
      </c>
    </row>
    <row r="2317">
      <c r="A2317" s="176" t="n">
        <v>46235</v>
      </c>
      <c r="B2317" s="104" t="inlineStr">
        <is>
          <t>2025/26</t>
        </is>
      </c>
      <c r="C2317" s="104" t="inlineStr">
        <is>
          <t>HC-036</t>
        </is>
      </c>
      <c r="D2317" s="104" t="inlineStr">
        <is>
          <t>Sud-Ouest</t>
        </is>
      </c>
      <c r="E2317" s="156" t="n">
        <v>139540</v>
      </c>
    </row>
    <row r="2318">
      <c r="A2318" s="176" t="n">
        <v>46235</v>
      </c>
      <c r="B2318" s="104" t="inlineStr">
        <is>
          <t>2025/26</t>
        </is>
      </c>
      <c r="C2318" s="104" t="inlineStr">
        <is>
          <t>HC-037</t>
        </is>
      </c>
      <c r="D2318" s="104" t="inlineStr">
        <is>
          <t>Île-de-France</t>
        </is>
      </c>
      <c r="E2318" s="156" t="n">
        <v>124304</v>
      </c>
    </row>
    <row r="2319">
      <c r="A2319" s="176" t="n">
        <v>46235</v>
      </c>
      <c r="B2319" s="104" t="inlineStr">
        <is>
          <t>2025/26</t>
        </is>
      </c>
      <c r="C2319" s="104" t="inlineStr">
        <is>
          <t>HC-038</t>
        </is>
      </c>
      <c r="D2319" s="104" t="inlineStr">
        <is>
          <t>Nord-Ouest</t>
        </is>
      </c>
      <c r="E2319" s="156" t="n">
        <v>96034</v>
      </c>
    </row>
    <row r="2320">
      <c r="A2320" s="176" t="n">
        <v>46235</v>
      </c>
      <c r="B2320" s="104" t="inlineStr">
        <is>
          <t>2025/26</t>
        </is>
      </c>
      <c r="C2320" s="104" t="inlineStr">
        <is>
          <t>HC-039</t>
        </is>
      </c>
      <c r="D2320" s="104" t="inlineStr">
        <is>
          <t>Sud-Est</t>
        </is>
      </c>
      <c r="E2320" s="156" t="n">
        <v>124657</v>
      </c>
    </row>
    <row r="2321">
      <c r="A2321" s="176" t="n">
        <v>46235</v>
      </c>
      <c r="B2321" s="104" t="inlineStr">
        <is>
          <t>2025/26</t>
        </is>
      </c>
      <c r="C2321" s="104" t="inlineStr">
        <is>
          <t>HC-040</t>
        </is>
      </c>
      <c r="D2321" s="104" t="inlineStr">
        <is>
          <t>Sud-Ouest</t>
        </is>
      </c>
      <c r="E2321" s="156" t="n">
        <v>117493</v>
      </c>
    </row>
    <row r="2322">
      <c r="A2322" s="176" t="n">
        <v>46235</v>
      </c>
      <c r="B2322" s="104" t="inlineStr">
        <is>
          <t>2025/26</t>
        </is>
      </c>
      <c r="C2322" s="104" t="inlineStr">
        <is>
          <t>HC-041</t>
        </is>
      </c>
      <c r="D2322" s="104" t="inlineStr">
        <is>
          <t>Île-de-France</t>
        </is>
      </c>
      <c r="E2322" s="156" t="n">
        <v>177144</v>
      </c>
    </row>
    <row r="2323">
      <c r="A2323" s="176" t="n">
        <v>46235</v>
      </c>
      <c r="B2323" s="104" t="inlineStr">
        <is>
          <t>2025/26</t>
        </is>
      </c>
      <c r="C2323" s="104" t="inlineStr">
        <is>
          <t>HC-042</t>
        </is>
      </c>
      <c r="D2323" s="104" t="inlineStr">
        <is>
          <t>Nord-Ouest</t>
        </is>
      </c>
      <c r="E2323" s="156" t="n">
        <v>108058</v>
      </c>
    </row>
    <row r="2324">
      <c r="A2324" s="176" t="n">
        <v>46235</v>
      </c>
      <c r="B2324" s="104" t="inlineStr">
        <is>
          <t>2025/26</t>
        </is>
      </c>
      <c r="C2324" s="104" t="inlineStr">
        <is>
          <t>HC-043</t>
        </is>
      </c>
      <c r="D2324" s="104" t="inlineStr">
        <is>
          <t>Sud-Est</t>
        </is>
      </c>
      <c r="E2324" s="156" t="n">
        <v>124033</v>
      </c>
    </row>
    <row r="2325">
      <c r="A2325" s="176" t="n">
        <v>46235</v>
      </c>
      <c r="B2325" s="104" t="inlineStr">
        <is>
          <t>2025/26</t>
        </is>
      </c>
      <c r="C2325" s="104" t="inlineStr">
        <is>
          <t>HC-044</t>
        </is>
      </c>
      <c r="D2325" s="104" t="inlineStr">
        <is>
          <t>Sud-Ouest</t>
        </is>
      </c>
      <c r="E2325" s="156" t="n">
        <v>91407</v>
      </c>
    </row>
    <row r="2326">
      <c r="A2326" s="176" t="n">
        <v>46235</v>
      </c>
      <c r="B2326" s="104" t="inlineStr">
        <is>
          <t>2025/26</t>
        </is>
      </c>
      <c r="C2326" s="104" t="inlineStr">
        <is>
          <t>HC-045</t>
        </is>
      </c>
      <c r="D2326" s="104" t="inlineStr">
        <is>
          <t>Île-de-France</t>
        </is>
      </c>
      <c r="E2326" s="156" t="n">
        <v>151728</v>
      </c>
    </row>
    <row r="2327">
      <c r="A2327" s="176" t="n">
        <v>46235</v>
      </c>
      <c r="B2327" s="104" t="inlineStr">
        <is>
          <t>2025/26</t>
        </is>
      </c>
      <c r="C2327" s="104" t="inlineStr">
        <is>
          <t>HC-046</t>
        </is>
      </c>
      <c r="D2327" s="104" t="inlineStr">
        <is>
          <t>Nord-Ouest</t>
        </is>
      </c>
      <c r="E2327" s="156" t="n">
        <v>67076</v>
      </c>
    </row>
    <row r="2328">
      <c r="A2328" s="176" t="n">
        <v>46235</v>
      </c>
      <c r="B2328" s="104" t="inlineStr">
        <is>
          <t>2025/26</t>
        </is>
      </c>
      <c r="C2328" s="104" t="inlineStr">
        <is>
          <t>HC-047</t>
        </is>
      </c>
      <c r="D2328" s="104" t="inlineStr">
        <is>
          <t>Sud-Est</t>
        </is>
      </c>
      <c r="E2328" s="156" t="n">
        <v>143738</v>
      </c>
    </row>
    <row r="2329">
      <c r="A2329" s="176" t="n">
        <v>46235</v>
      </c>
      <c r="B2329" s="104" t="inlineStr">
        <is>
          <t>2025/26</t>
        </is>
      </c>
      <c r="C2329" s="104" t="inlineStr">
        <is>
          <t>HC-048</t>
        </is>
      </c>
      <c r="D2329" s="104" t="inlineStr">
        <is>
          <t>Sud-Ouest</t>
        </is>
      </c>
      <c r="E2329" s="156" t="n">
        <v>147081</v>
      </c>
    </row>
    <row r="2330">
      <c r="A2330" s="176" t="n">
        <v>46235</v>
      </c>
      <c r="B2330" s="104" t="inlineStr">
        <is>
          <t>2025/26</t>
        </is>
      </c>
      <c r="C2330" s="104" t="inlineStr">
        <is>
          <t>HC-049</t>
        </is>
      </c>
      <c r="D2330" s="104" t="inlineStr">
        <is>
          <t>Île-de-France</t>
        </is>
      </c>
      <c r="E2330" s="156" t="n">
        <v>111487</v>
      </c>
    </row>
    <row r="2331">
      <c r="A2331" s="176" t="n">
        <v>46235</v>
      </c>
      <c r="B2331" s="104" t="inlineStr">
        <is>
          <t>2025/26</t>
        </is>
      </c>
      <c r="C2331" s="104" t="inlineStr">
        <is>
          <t>HC-050</t>
        </is>
      </c>
      <c r="D2331" s="104" t="inlineStr">
        <is>
          <t>Nord-Ouest</t>
        </is>
      </c>
      <c r="E2331" s="156" t="n">
        <v>128580</v>
      </c>
    </row>
    <row r="2332">
      <c r="A2332" s="176" t="n">
        <v>46235</v>
      </c>
      <c r="B2332" s="104" t="inlineStr">
        <is>
          <t>2025/26</t>
        </is>
      </c>
      <c r="C2332" s="104" t="inlineStr">
        <is>
          <t>HC-051</t>
        </is>
      </c>
      <c r="D2332" s="104" t="inlineStr">
        <is>
          <t>Sud-Est</t>
        </is>
      </c>
      <c r="E2332" s="156" t="n">
        <v>85310</v>
      </c>
    </row>
    <row r="2333">
      <c r="A2333" s="176" t="n">
        <v>46235</v>
      </c>
      <c r="B2333" s="104" t="inlineStr">
        <is>
          <t>2025/26</t>
        </is>
      </c>
      <c r="C2333" s="104" t="inlineStr">
        <is>
          <t>HC-052</t>
        </is>
      </c>
      <c r="D2333" s="104" t="inlineStr">
        <is>
          <t>Sud-Ouest</t>
        </is>
      </c>
      <c r="E2333" s="156" t="n">
        <v>109936</v>
      </c>
    </row>
    <row r="2334">
      <c r="A2334" s="176" t="n">
        <v>46235</v>
      </c>
      <c r="B2334" s="104" t="inlineStr">
        <is>
          <t>2025/26</t>
        </is>
      </c>
      <c r="C2334" s="104" t="inlineStr">
        <is>
          <t>HC-053</t>
        </is>
      </c>
      <c r="D2334" s="104" t="inlineStr">
        <is>
          <t>Île-de-France</t>
        </is>
      </c>
      <c r="E2334" s="156" t="n">
        <v>123461</v>
      </c>
    </row>
    <row r="2335">
      <c r="A2335" s="176" t="n">
        <v>46235</v>
      </c>
      <c r="B2335" s="104" t="inlineStr">
        <is>
          <t>2025/26</t>
        </is>
      </c>
      <c r="C2335" s="104" t="inlineStr">
        <is>
          <t>HC-054</t>
        </is>
      </c>
      <c r="D2335" s="104" t="inlineStr">
        <is>
          <t>Nord-Ouest</t>
        </is>
      </c>
      <c r="E2335" s="156" t="n">
        <v>107360</v>
      </c>
    </row>
    <row r="2336">
      <c r="A2336" s="176" t="n">
        <v>46235</v>
      </c>
      <c r="B2336" s="104" t="inlineStr">
        <is>
          <t>2025/26</t>
        </is>
      </c>
      <c r="C2336" s="104" t="inlineStr">
        <is>
          <t>HC-055</t>
        </is>
      </c>
      <c r="D2336" s="104" t="inlineStr">
        <is>
          <t>Sud-Est</t>
        </is>
      </c>
      <c r="E2336" s="156" t="n">
        <v>184044</v>
      </c>
    </row>
    <row r="2337">
      <c r="A2337" s="176" t="n">
        <v>46235</v>
      </c>
      <c r="B2337" s="104" t="inlineStr">
        <is>
          <t>2025/26</t>
        </is>
      </c>
      <c r="C2337" s="104" t="inlineStr">
        <is>
          <t>HC-056</t>
        </is>
      </c>
      <c r="D2337" s="104" t="inlineStr">
        <is>
          <t>Sud-Ouest</t>
        </is>
      </c>
      <c r="E2337" s="156" t="n">
        <v>133504</v>
      </c>
    </row>
    <row r="2338">
      <c r="A2338" s="176" t="n">
        <v>46235</v>
      </c>
      <c r="B2338" s="104" t="inlineStr">
        <is>
          <t>2025/26</t>
        </is>
      </c>
      <c r="C2338" s="104" t="inlineStr">
        <is>
          <t>HC-057</t>
        </is>
      </c>
      <c r="D2338" s="104" t="inlineStr">
        <is>
          <t>Île-de-France</t>
        </is>
      </c>
      <c r="E2338" s="156" t="n">
        <v>148420</v>
      </c>
    </row>
    <row r="2339">
      <c r="A2339" s="176" t="n">
        <v>46235</v>
      </c>
      <c r="B2339" s="104" t="inlineStr">
        <is>
          <t>2025/26</t>
        </is>
      </c>
      <c r="C2339" s="104" t="inlineStr">
        <is>
          <t>HC-058</t>
        </is>
      </c>
      <c r="D2339" s="104" t="inlineStr">
        <is>
          <t>Nord-Ouest</t>
        </is>
      </c>
      <c r="E2339" s="156" t="n">
        <v>81430</v>
      </c>
    </row>
    <row r="2340">
      <c r="A2340" s="176" t="n">
        <v>46235</v>
      </c>
      <c r="B2340" s="104" t="inlineStr">
        <is>
          <t>2025/26</t>
        </is>
      </c>
      <c r="C2340" s="104" t="inlineStr">
        <is>
          <t>HC-059</t>
        </is>
      </c>
      <c r="D2340" s="104" t="inlineStr">
        <is>
          <t>Sud-Est</t>
        </is>
      </c>
      <c r="E2340" s="156" t="n">
        <v>140411</v>
      </c>
    </row>
    <row r="2341">
      <c r="A2341" s="176" t="n">
        <v>46235</v>
      </c>
      <c r="B2341" s="104" t="inlineStr">
        <is>
          <t>2025/26</t>
        </is>
      </c>
      <c r="C2341" s="104" t="inlineStr">
        <is>
          <t>HC-060</t>
        </is>
      </c>
      <c r="D2341" s="104" t="inlineStr">
        <is>
          <t>Sud-Ouest</t>
        </is>
      </c>
      <c r="E2341" s="156" t="n">
        <v>99323</v>
      </c>
    </row>
    <row r="2342">
      <c r="A2342" s="176" t="n">
        <v>46235</v>
      </c>
      <c r="B2342" s="104" t="inlineStr">
        <is>
          <t>2025/26</t>
        </is>
      </c>
      <c r="C2342" s="104" t="inlineStr">
        <is>
          <t>HC-061</t>
        </is>
      </c>
      <c r="D2342" s="104" t="inlineStr">
        <is>
          <t>Île-de-France</t>
        </is>
      </c>
      <c r="E2342" s="156" t="n">
        <v>111300</v>
      </c>
    </row>
    <row r="2343">
      <c r="A2343" s="176" t="n">
        <v>46235</v>
      </c>
      <c r="B2343" s="104" t="inlineStr">
        <is>
          <t>2025/26</t>
        </is>
      </c>
      <c r="C2343" s="104" t="inlineStr">
        <is>
          <t>HC-062</t>
        </is>
      </c>
      <c r="D2343" s="104" t="inlineStr">
        <is>
          <t>Nord-Ouest</t>
        </is>
      </c>
      <c r="E2343" s="156" t="n">
        <v>88417</v>
      </c>
    </row>
    <row r="2344">
      <c r="A2344" s="176" t="n">
        <v>46235</v>
      </c>
      <c r="B2344" s="104" t="inlineStr">
        <is>
          <t>2025/26</t>
        </is>
      </c>
      <c r="C2344" s="104" t="inlineStr">
        <is>
          <t>HC-063</t>
        </is>
      </c>
      <c r="D2344" s="104" t="inlineStr">
        <is>
          <t>Sud-Est</t>
        </is>
      </c>
      <c r="E2344" s="156" t="n">
        <v>88475</v>
      </c>
    </row>
    <row r="2345">
      <c r="A2345" s="176" t="n">
        <v>46235</v>
      </c>
      <c r="B2345" s="104" t="inlineStr">
        <is>
          <t>2025/26</t>
        </is>
      </c>
      <c r="C2345" s="104" t="inlineStr">
        <is>
          <t>HC-064</t>
        </is>
      </c>
      <c r="D2345" s="104" t="inlineStr">
        <is>
          <t>Sud-Ouest</t>
        </is>
      </c>
      <c r="E2345" s="156" t="n">
        <v>79522</v>
      </c>
    </row>
    <row r="2346">
      <c r="A2346" s="176" t="n">
        <v>46235</v>
      </c>
      <c r="B2346" s="104" t="inlineStr">
        <is>
          <t>2025/26</t>
        </is>
      </c>
      <c r="C2346" s="104" t="inlineStr">
        <is>
          <t>HC-065</t>
        </is>
      </c>
      <c r="D2346" s="104" t="inlineStr">
        <is>
          <t>Île-de-France</t>
        </is>
      </c>
      <c r="E2346" s="156" t="n">
        <v>154471</v>
      </c>
    </row>
    <row r="2347">
      <c r="A2347" s="176" t="n">
        <v>46235</v>
      </c>
      <c r="B2347" s="104" t="inlineStr">
        <is>
          <t>2025/26</t>
        </is>
      </c>
      <c r="C2347" s="104" t="inlineStr">
        <is>
          <t>HC-066</t>
        </is>
      </c>
      <c r="D2347" s="104" t="inlineStr">
        <is>
          <t>Nord-Ouest</t>
        </is>
      </c>
      <c r="E2347" s="156" t="n">
        <v>118291</v>
      </c>
    </row>
    <row r="2348">
      <c r="A2348" s="176" t="n">
        <v>46235</v>
      </c>
      <c r="B2348" s="104" t="inlineStr">
        <is>
          <t>2025/26</t>
        </is>
      </c>
      <c r="C2348" s="104" t="inlineStr">
        <is>
          <t>HC-067</t>
        </is>
      </c>
      <c r="D2348" s="104" t="inlineStr">
        <is>
          <t>Sud-Est</t>
        </is>
      </c>
      <c r="E2348" s="156" t="n">
        <v>108082</v>
      </c>
    </row>
    <row r="2349">
      <c r="A2349" s="176" t="n">
        <v>46235</v>
      </c>
      <c r="B2349" s="104" t="inlineStr">
        <is>
          <t>2025/26</t>
        </is>
      </c>
      <c r="C2349" s="104" t="inlineStr">
        <is>
          <t>HC-068</t>
        </is>
      </c>
      <c r="D2349" s="104" t="inlineStr">
        <is>
          <t>Sud-Ouest</t>
        </is>
      </c>
      <c r="E2349" s="156" t="n">
        <v>81674</v>
      </c>
    </row>
    <row r="2350">
      <c r="A2350" s="176" t="n">
        <v>46235</v>
      </c>
      <c r="B2350" s="104" t="inlineStr">
        <is>
          <t>2025/26</t>
        </is>
      </c>
      <c r="C2350" s="104" t="inlineStr">
        <is>
          <t>HC-069</t>
        </is>
      </c>
      <c r="D2350" s="104" t="inlineStr">
        <is>
          <t>Île-de-France</t>
        </is>
      </c>
      <c r="E2350" s="156" t="n">
        <v>107427</v>
      </c>
    </row>
    <row r="2351">
      <c r="A2351" s="176" t="n">
        <v>46235</v>
      </c>
      <c r="B2351" s="104" t="inlineStr">
        <is>
          <t>2025/26</t>
        </is>
      </c>
      <c r="C2351" s="104" t="inlineStr">
        <is>
          <t>HC-070</t>
        </is>
      </c>
      <c r="D2351" s="104" t="inlineStr">
        <is>
          <t>Nord-Ouest</t>
        </is>
      </c>
      <c r="E2351" s="156" t="n">
        <v>71635</v>
      </c>
    </row>
    <row r="2352">
      <c r="A2352" s="176" t="n">
        <v>46235</v>
      </c>
      <c r="B2352" s="104" t="inlineStr">
        <is>
          <t>2025/26</t>
        </is>
      </c>
      <c r="C2352" s="104" t="inlineStr">
        <is>
          <t>HC-071</t>
        </is>
      </c>
      <c r="D2352" s="104" t="inlineStr">
        <is>
          <t>Sud-Est</t>
        </is>
      </c>
      <c r="E2352" s="156" t="n">
        <v>93147</v>
      </c>
    </row>
    <row r="2353">
      <c r="A2353" s="176" t="n">
        <v>46235</v>
      </c>
      <c r="B2353" s="104" t="inlineStr">
        <is>
          <t>2025/26</t>
        </is>
      </c>
      <c r="C2353" s="104" t="inlineStr">
        <is>
          <t>HC-072</t>
        </is>
      </c>
      <c r="D2353" s="104" t="inlineStr">
        <is>
          <t>Sud-Ouest</t>
        </is>
      </c>
      <c r="E2353" s="156" t="n">
        <v>78980</v>
      </c>
    </row>
    <row r="2354">
      <c r="A2354" s="176" t="n">
        <v>46235</v>
      </c>
      <c r="B2354" s="104" t="inlineStr">
        <is>
          <t>2025/26</t>
        </is>
      </c>
      <c r="C2354" s="104" t="inlineStr">
        <is>
          <t>HC-073</t>
        </is>
      </c>
      <c r="D2354" s="104" t="inlineStr">
        <is>
          <t>Île-de-France</t>
        </is>
      </c>
      <c r="E2354" s="156" t="n">
        <v>177961</v>
      </c>
    </row>
    <row r="2355">
      <c r="A2355" s="176" t="n">
        <v>46235</v>
      </c>
      <c r="B2355" s="104" t="inlineStr">
        <is>
          <t>2025/26</t>
        </is>
      </c>
      <c r="C2355" s="104" t="inlineStr">
        <is>
          <t>HC-074</t>
        </is>
      </c>
      <c r="D2355" s="104" t="inlineStr">
        <is>
          <t>Nord-Ouest</t>
        </is>
      </c>
      <c r="E2355" s="156" t="n">
        <v>100330</v>
      </c>
    </row>
    <row r="2356">
      <c r="A2356" s="176" t="n">
        <v>46235</v>
      </c>
      <c r="B2356" s="104" t="inlineStr">
        <is>
          <t>2025/26</t>
        </is>
      </c>
      <c r="C2356" s="104" t="inlineStr">
        <is>
          <t>HC-075</t>
        </is>
      </c>
      <c r="D2356" s="104" t="inlineStr">
        <is>
          <t>Sud-Est</t>
        </is>
      </c>
      <c r="E2356" s="156" t="n">
        <v>148357</v>
      </c>
    </row>
    <row r="2357">
      <c r="A2357" s="176" t="n">
        <v>46235</v>
      </c>
      <c r="B2357" s="104" t="inlineStr">
        <is>
          <t>2025/26</t>
        </is>
      </c>
      <c r="C2357" s="104" t="inlineStr">
        <is>
          <t>HC-076</t>
        </is>
      </c>
      <c r="D2357" s="104" t="inlineStr">
        <is>
          <t>Sud-Ouest</t>
        </is>
      </c>
      <c r="E2357" s="156" t="n">
        <v>116111</v>
      </c>
    </row>
    <row r="2358">
      <c r="A2358" s="176" t="n">
        <v>46235</v>
      </c>
      <c r="B2358" s="104" t="inlineStr">
        <is>
          <t>2025/26</t>
        </is>
      </c>
      <c r="C2358" s="104" t="inlineStr">
        <is>
          <t>HC-077</t>
        </is>
      </c>
      <c r="D2358" s="104" t="inlineStr">
        <is>
          <t>Île-de-France</t>
        </is>
      </c>
      <c r="E2358" s="156" t="n">
        <v>120377</v>
      </c>
    </row>
    <row r="2359">
      <c r="A2359" s="176" t="n">
        <v>46235</v>
      </c>
      <c r="B2359" s="104" t="inlineStr">
        <is>
          <t>2025/26</t>
        </is>
      </c>
      <c r="C2359" s="104" t="inlineStr">
        <is>
          <t>HC-078</t>
        </is>
      </c>
      <c r="D2359" s="104" t="inlineStr">
        <is>
          <t>Nord-Ouest</t>
        </is>
      </c>
      <c r="E2359" s="156" t="n">
        <v>118057</v>
      </c>
    </row>
    <row r="2360">
      <c r="A2360" s="176" t="n">
        <v>46235</v>
      </c>
      <c r="B2360" s="104" t="inlineStr">
        <is>
          <t>2025/26</t>
        </is>
      </c>
      <c r="C2360" s="104" t="inlineStr">
        <is>
          <t>HC-079</t>
        </is>
      </c>
      <c r="D2360" s="104" t="inlineStr">
        <is>
          <t>Sud-Est</t>
        </is>
      </c>
      <c r="E2360" s="156" t="n">
        <v>120215</v>
      </c>
    </row>
    <row r="2361">
      <c r="A2361" s="176" t="n">
        <v>46235</v>
      </c>
      <c r="B2361" s="104" t="inlineStr">
        <is>
          <t>2025/26</t>
        </is>
      </c>
      <c r="C2361" s="104" t="inlineStr">
        <is>
          <t>HC-080</t>
        </is>
      </c>
      <c r="D2361" s="104" t="inlineStr">
        <is>
          <t>Sud-Ouest</t>
        </is>
      </c>
      <c r="E2361" s="156" t="n">
        <v>86257</v>
      </c>
    </row>
    <row r="2362">
      <c r="A2362" s="176" t="n">
        <v>46235</v>
      </c>
      <c r="B2362" s="104" t="inlineStr">
        <is>
          <t>2025/26</t>
        </is>
      </c>
      <c r="C2362" s="104" t="inlineStr">
        <is>
          <t>HC-081</t>
        </is>
      </c>
      <c r="D2362" s="104" t="inlineStr">
        <is>
          <t>Île-de-France</t>
        </is>
      </c>
      <c r="E2362" s="156" t="n">
        <v>115546</v>
      </c>
    </row>
    <row r="2363">
      <c r="A2363" s="176" t="n">
        <v>46235</v>
      </c>
      <c r="B2363" s="104" t="inlineStr">
        <is>
          <t>2025/26</t>
        </is>
      </c>
      <c r="C2363" s="104" t="inlineStr">
        <is>
          <t>HC-082</t>
        </is>
      </c>
      <c r="D2363" s="104" t="inlineStr">
        <is>
          <t>Nord-Ouest</t>
        </is>
      </c>
      <c r="E2363" s="156" t="n">
        <v>88203</v>
      </c>
    </row>
    <row r="2364">
      <c r="A2364" s="176" t="n">
        <v>46235</v>
      </c>
      <c r="B2364" s="104" t="inlineStr">
        <is>
          <t>2025/26</t>
        </is>
      </c>
      <c r="C2364" s="104" t="inlineStr">
        <is>
          <t>HC-083</t>
        </is>
      </c>
      <c r="D2364" s="104" t="inlineStr">
        <is>
          <t>Sud-Est</t>
        </is>
      </c>
      <c r="E2364" s="156" t="n">
        <v>84099</v>
      </c>
    </row>
    <row r="2365">
      <c r="A2365" s="176" t="n">
        <v>46235</v>
      </c>
      <c r="B2365" s="104" t="inlineStr">
        <is>
          <t>2025/26</t>
        </is>
      </c>
      <c r="C2365" s="104" t="inlineStr">
        <is>
          <t>HC-084</t>
        </is>
      </c>
      <c r="D2365" s="104" t="inlineStr">
        <is>
          <t>Sud-Ouest</t>
        </is>
      </c>
      <c r="E2365" s="156" t="n">
        <v>112117</v>
      </c>
    </row>
    <row r="2366">
      <c r="A2366" s="176" t="n">
        <v>46235</v>
      </c>
      <c r="B2366" s="104" t="inlineStr">
        <is>
          <t>2025/26</t>
        </is>
      </c>
      <c r="C2366" s="104" t="inlineStr">
        <is>
          <t>HC-085</t>
        </is>
      </c>
      <c r="D2366" s="104" t="inlineStr">
        <is>
          <t>Île-de-France</t>
        </is>
      </c>
      <c r="E2366" s="156" t="n">
        <v>129013</v>
      </c>
    </row>
    <row r="2367">
      <c r="A2367" s="176" t="n">
        <v>46235</v>
      </c>
      <c r="B2367" s="104" t="inlineStr">
        <is>
          <t>2025/26</t>
        </is>
      </c>
      <c r="C2367" s="104" t="inlineStr">
        <is>
          <t>HC-086</t>
        </is>
      </c>
      <c r="D2367" s="104" t="inlineStr">
        <is>
          <t>Nord-Ouest</t>
        </is>
      </c>
      <c r="E2367" s="156" t="n">
        <v>94228</v>
      </c>
    </row>
    <row r="2368">
      <c r="A2368" s="176" t="n">
        <v>46235</v>
      </c>
      <c r="B2368" s="104" t="inlineStr">
        <is>
          <t>2025/26</t>
        </is>
      </c>
      <c r="C2368" s="104" t="inlineStr">
        <is>
          <t>HC-087</t>
        </is>
      </c>
      <c r="D2368" s="104" t="inlineStr">
        <is>
          <t>Sud-Est</t>
        </is>
      </c>
      <c r="E2368" s="156" t="n">
        <v>91533</v>
      </c>
    </row>
    <row r="2369">
      <c r="A2369" s="176" t="n">
        <v>46235</v>
      </c>
      <c r="B2369" s="104" t="inlineStr">
        <is>
          <t>2025/26</t>
        </is>
      </c>
      <c r="C2369" s="104" t="inlineStr">
        <is>
          <t>HC-088</t>
        </is>
      </c>
      <c r="D2369" s="104" t="inlineStr">
        <is>
          <t>Sud-Ouest</t>
        </is>
      </c>
      <c r="E2369" s="156" t="n">
        <v>111877</v>
      </c>
    </row>
    <row r="2370">
      <c r="A2370" s="176" t="n">
        <v>46235</v>
      </c>
      <c r="B2370" s="104" t="inlineStr">
        <is>
          <t>2025/26</t>
        </is>
      </c>
      <c r="C2370" s="104" t="inlineStr">
        <is>
          <t>HC-089</t>
        </is>
      </c>
      <c r="D2370" s="104" t="inlineStr">
        <is>
          <t>Île-de-France</t>
        </is>
      </c>
      <c r="E2370" s="156" t="n">
        <v>114526</v>
      </c>
    </row>
    <row r="2371">
      <c r="A2371" s="176" t="n">
        <v>46235</v>
      </c>
      <c r="B2371" s="104" t="inlineStr">
        <is>
          <t>2025/26</t>
        </is>
      </c>
      <c r="C2371" s="104" t="inlineStr">
        <is>
          <t>HC-090</t>
        </is>
      </c>
      <c r="D2371" s="104" t="inlineStr">
        <is>
          <t>Nord-Ouest</t>
        </is>
      </c>
      <c r="E2371" s="156" t="n">
        <v>112899</v>
      </c>
    </row>
    <row r="2372">
      <c r="A2372" s="176" t="n">
        <v>46235</v>
      </c>
      <c r="B2372" s="104" t="inlineStr">
        <is>
          <t>2025/26</t>
        </is>
      </c>
      <c r="C2372" s="104" t="inlineStr">
        <is>
          <t>HC-091</t>
        </is>
      </c>
      <c r="D2372" s="104" t="inlineStr">
        <is>
          <t>Sud-Est</t>
        </is>
      </c>
      <c r="E2372" s="156" t="n">
        <v>91314</v>
      </c>
    </row>
    <row r="2373">
      <c r="A2373" s="176" t="n">
        <v>46235</v>
      </c>
      <c r="B2373" s="104" t="inlineStr">
        <is>
          <t>2025/26</t>
        </is>
      </c>
      <c r="C2373" s="104" t="inlineStr">
        <is>
          <t>HC-092</t>
        </is>
      </c>
      <c r="D2373" s="104" t="inlineStr">
        <is>
          <t>Sud-Ouest</t>
        </is>
      </c>
      <c r="E2373" s="156" t="n">
        <v>97629</v>
      </c>
    </row>
    <row r="2374">
      <c r="A2374" s="176" t="n">
        <v>46235</v>
      </c>
      <c r="B2374" s="104" t="inlineStr">
        <is>
          <t>2025/26</t>
        </is>
      </c>
      <c r="C2374" s="104" t="inlineStr">
        <is>
          <t>HC-093</t>
        </is>
      </c>
      <c r="D2374" s="104" t="inlineStr">
        <is>
          <t>Île-de-France</t>
        </is>
      </c>
      <c r="E2374" s="156" t="n">
        <v>177674</v>
      </c>
    </row>
    <row r="2375">
      <c r="A2375" s="176" t="n">
        <v>46235</v>
      </c>
      <c r="B2375" s="104" t="inlineStr">
        <is>
          <t>2025/26</t>
        </is>
      </c>
      <c r="C2375" s="104" t="inlineStr">
        <is>
          <t>HC-094</t>
        </is>
      </c>
      <c r="D2375" s="104" t="inlineStr">
        <is>
          <t>Nord-Ouest</t>
        </is>
      </c>
      <c r="E2375" s="156" t="n">
        <v>91428</v>
      </c>
    </row>
    <row r="2376">
      <c r="A2376" s="176" t="n">
        <v>46235</v>
      </c>
      <c r="B2376" s="104" t="inlineStr">
        <is>
          <t>2025/26</t>
        </is>
      </c>
      <c r="C2376" s="104" t="inlineStr">
        <is>
          <t>HC-095</t>
        </is>
      </c>
      <c r="D2376" s="104" t="inlineStr">
        <is>
          <t>Sud-Est</t>
        </is>
      </c>
      <c r="E2376" s="156" t="n">
        <v>158427</v>
      </c>
    </row>
    <row r="2377">
      <c r="A2377" s="176" t="n">
        <v>46235</v>
      </c>
      <c r="B2377" s="104" t="inlineStr">
        <is>
          <t>2025/26</t>
        </is>
      </c>
      <c r="C2377" s="104" t="inlineStr">
        <is>
          <t>HC-096</t>
        </is>
      </c>
      <c r="D2377" s="104" t="inlineStr">
        <is>
          <t>Sud-Ouest</t>
        </is>
      </c>
      <c r="E2377" s="156" t="n">
        <v>90678</v>
      </c>
    </row>
    <row r="2378">
      <c r="A2378" s="176" t="n">
        <v>46235</v>
      </c>
      <c r="B2378" s="104" t="inlineStr">
        <is>
          <t>2025/26</t>
        </is>
      </c>
      <c r="C2378" s="104" t="inlineStr">
        <is>
          <t>HC-097</t>
        </is>
      </c>
      <c r="D2378" s="104" t="inlineStr">
        <is>
          <t>Île-de-France</t>
        </is>
      </c>
      <c r="E2378" s="156" t="n">
        <v>69235</v>
      </c>
    </row>
    <row r="2379">
      <c r="A2379" s="176" t="n">
        <v>46235</v>
      </c>
      <c r="B2379" s="104" t="inlineStr">
        <is>
          <t>2025/26</t>
        </is>
      </c>
      <c r="C2379" s="104" t="inlineStr">
        <is>
          <t>HC-098</t>
        </is>
      </c>
      <c r="D2379" s="104" t="inlineStr">
        <is>
          <t>Nord-Ouest</t>
        </is>
      </c>
      <c r="E2379" s="156" t="n">
        <v>101114</v>
      </c>
    </row>
    <row r="2380">
      <c r="A2380" s="176" t="n">
        <v>46235</v>
      </c>
      <c r="B2380" s="104" t="inlineStr">
        <is>
          <t>2025/26</t>
        </is>
      </c>
      <c r="C2380" s="104" t="inlineStr">
        <is>
          <t>HC-099</t>
        </is>
      </c>
      <c r="D2380" s="104" t="inlineStr">
        <is>
          <t>Sud-Est</t>
        </is>
      </c>
      <c r="E2380" s="156" t="n">
        <v>130670</v>
      </c>
    </row>
    <row r="2381">
      <c r="A2381" s="176" t="n">
        <v>46235</v>
      </c>
      <c r="B2381" s="104" t="inlineStr">
        <is>
          <t>2025/26</t>
        </is>
      </c>
      <c r="C2381" s="104" t="inlineStr">
        <is>
          <t>HC-100</t>
        </is>
      </c>
      <c r="D2381" s="104" t="inlineStr">
        <is>
          <t>Sud-Ouest</t>
        </is>
      </c>
      <c r="E2381" s="156" t="n">
        <v>78790</v>
      </c>
    </row>
    <row r="2382">
      <c r="A2382" s="176" t="n">
        <v>46235</v>
      </c>
      <c r="B2382" s="104" t="inlineStr">
        <is>
          <t>2025/26</t>
        </is>
      </c>
      <c r="C2382" s="104" t="inlineStr">
        <is>
          <t>HC-101</t>
        </is>
      </c>
      <c r="D2382" s="104" t="inlineStr">
        <is>
          <t>Île-de-France</t>
        </is>
      </c>
      <c r="E2382" s="156" t="n">
        <v>120875</v>
      </c>
    </row>
    <row r="2383">
      <c r="A2383" s="176" t="n">
        <v>46235</v>
      </c>
      <c r="B2383" s="104" t="inlineStr">
        <is>
          <t>2025/26</t>
        </is>
      </c>
      <c r="C2383" s="104" t="inlineStr">
        <is>
          <t>HC-102</t>
        </is>
      </c>
      <c r="D2383" s="104" t="inlineStr">
        <is>
          <t>Nord-Ouest</t>
        </is>
      </c>
      <c r="E2383" s="156" t="n">
        <v>128188</v>
      </c>
    </row>
    <row r="2384">
      <c r="A2384" s="176" t="n">
        <v>46235</v>
      </c>
      <c r="B2384" s="104" t="inlineStr">
        <is>
          <t>2025/26</t>
        </is>
      </c>
      <c r="C2384" s="104" t="inlineStr">
        <is>
          <t>HC-103</t>
        </is>
      </c>
      <c r="D2384" s="104" t="inlineStr">
        <is>
          <t>Sud-Est</t>
        </is>
      </c>
      <c r="E2384" s="156" t="n">
        <v>106144</v>
      </c>
    </row>
    <row r="2385">
      <c r="A2385" s="176" t="n">
        <v>46235</v>
      </c>
      <c r="B2385" s="104" t="inlineStr">
        <is>
          <t>2025/26</t>
        </is>
      </c>
      <c r="C2385" s="104" t="inlineStr">
        <is>
          <t>HC-104</t>
        </is>
      </c>
      <c r="D2385" s="104" t="inlineStr">
        <is>
          <t>Sud-Ouest</t>
        </is>
      </c>
      <c r="E2385" s="156" t="n">
        <v>92831</v>
      </c>
    </row>
    <row r="2386">
      <c r="A2386" s="176" t="n">
        <v>46235</v>
      </c>
      <c r="B2386" s="104" t="inlineStr">
        <is>
          <t>2025/26</t>
        </is>
      </c>
      <c r="C2386" s="104" t="inlineStr">
        <is>
          <t>HC-105</t>
        </is>
      </c>
      <c r="D2386" s="104" t="inlineStr">
        <is>
          <t>Île-de-France</t>
        </is>
      </c>
      <c r="E2386" s="156" t="n">
        <v>151184</v>
      </c>
    </row>
    <row r="2387">
      <c r="A2387" s="176" t="n">
        <v>46235</v>
      </c>
      <c r="B2387" s="104" t="inlineStr">
        <is>
          <t>2025/26</t>
        </is>
      </c>
      <c r="C2387" s="104" t="inlineStr">
        <is>
          <t>HC-106</t>
        </is>
      </c>
      <c r="D2387" s="104" t="inlineStr">
        <is>
          <t>Nord-Ouest</t>
        </is>
      </c>
      <c r="E2387" s="156" t="n">
        <v>117232</v>
      </c>
    </row>
    <row r="2388">
      <c r="A2388" s="176" t="n">
        <v>46235</v>
      </c>
      <c r="B2388" s="104" t="inlineStr">
        <is>
          <t>2025/26</t>
        </is>
      </c>
      <c r="C2388" s="104" t="inlineStr">
        <is>
          <t>HC-107</t>
        </is>
      </c>
      <c r="D2388" s="104" t="inlineStr">
        <is>
          <t>Sud-Est</t>
        </is>
      </c>
      <c r="E2388" s="156" t="n">
        <v>130731</v>
      </c>
    </row>
    <row r="2389">
      <c r="A2389" s="176" t="n">
        <v>46235</v>
      </c>
      <c r="B2389" s="104" t="inlineStr">
        <is>
          <t>2025/26</t>
        </is>
      </c>
      <c r="C2389" s="104" t="inlineStr">
        <is>
          <t>HC-108</t>
        </is>
      </c>
      <c r="D2389" s="104" t="inlineStr">
        <is>
          <t>Sud-Ouest</t>
        </is>
      </c>
      <c r="E2389" s="156" t="n">
        <v>112364</v>
      </c>
    </row>
    <row r="2390">
      <c r="A2390" s="176" t="n">
        <v>46235</v>
      </c>
      <c r="B2390" s="104" t="inlineStr">
        <is>
          <t>2025/26</t>
        </is>
      </c>
      <c r="C2390" s="104" t="inlineStr">
        <is>
          <t>HC-109</t>
        </is>
      </c>
      <c r="D2390" s="104" t="inlineStr">
        <is>
          <t>Île-de-France</t>
        </is>
      </c>
      <c r="E2390" s="156" t="n">
        <v>115982</v>
      </c>
    </row>
    <row r="2391">
      <c r="A2391" s="176" t="n">
        <v>46235</v>
      </c>
      <c r="B2391" s="104" t="inlineStr">
        <is>
          <t>2025/26</t>
        </is>
      </c>
      <c r="C2391" s="104" t="inlineStr">
        <is>
          <t>HC-110</t>
        </is>
      </c>
      <c r="D2391" s="104" t="inlineStr">
        <is>
          <t>Nord-Ouest</t>
        </is>
      </c>
      <c r="E2391" s="156" t="n">
        <v>68689</v>
      </c>
    </row>
    <row r="2392">
      <c r="A2392" s="176" t="n">
        <v>46235</v>
      </c>
      <c r="B2392" s="104" t="inlineStr">
        <is>
          <t>2025/26</t>
        </is>
      </c>
      <c r="C2392" s="104" t="inlineStr">
        <is>
          <t>HC-111</t>
        </is>
      </c>
      <c r="D2392" s="104" t="inlineStr">
        <is>
          <t>Sud-Est</t>
        </is>
      </c>
      <c r="E2392" s="156" t="n">
        <v>123599</v>
      </c>
    </row>
    <row r="2393">
      <c r="A2393" s="176" t="n">
        <v>46235</v>
      </c>
      <c r="B2393" s="104" t="inlineStr">
        <is>
          <t>2025/26</t>
        </is>
      </c>
      <c r="C2393" s="104" t="inlineStr">
        <is>
          <t>HC-112</t>
        </is>
      </c>
      <c r="D2393" s="104" t="inlineStr">
        <is>
          <t>Sud-Ouest</t>
        </is>
      </c>
      <c r="E2393" s="156" t="n">
        <v>60952</v>
      </c>
    </row>
    <row r="2394">
      <c r="A2394" s="176" t="n">
        <v>46235</v>
      </c>
      <c r="B2394" s="104" t="inlineStr">
        <is>
          <t>2025/26</t>
        </is>
      </c>
      <c r="C2394" s="104" t="inlineStr">
        <is>
          <t>HC-113</t>
        </is>
      </c>
      <c r="D2394" s="104" t="inlineStr">
        <is>
          <t>Île-de-France</t>
        </is>
      </c>
      <c r="E2394" s="156" t="n">
        <v>128942</v>
      </c>
    </row>
    <row r="2395">
      <c r="A2395" s="176" t="n">
        <v>46235</v>
      </c>
      <c r="B2395" s="104" t="inlineStr">
        <is>
          <t>2025/26</t>
        </is>
      </c>
      <c r="C2395" s="104" t="inlineStr">
        <is>
          <t>HC-114</t>
        </is>
      </c>
      <c r="D2395" s="104" t="inlineStr">
        <is>
          <t>Nord-Ouest</t>
        </is>
      </c>
      <c r="E2395" s="156" t="n">
        <v>79727</v>
      </c>
    </row>
    <row r="2396">
      <c r="A2396" s="176" t="n">
        <v>46235</v>
      </c>
      <c r="B2396" s="104" t="inlineStr">
        <is>
          <t>2025/26</t>
        </is>
      </c>
      <c r="C2396" s="104" t="inlineStr">
        <is>
          <t>HC-115</t>
        </is>
      </c>
      <c r="D2396" s="104" t="inlineStr">
        <is>
          <t>Sud-Est</t>
        </is>
      </c>
      <c r="E2396" s="156" t="n">
        <v>119325</v>
      </c>
    </row>
    <row r="2397">
      <c r="A2397" s="176" t="n">
        <v>46235</v>
      </c>
      <c r="B2397" s="104" t="inlineStr">
        <is>
          <t>2025/26</t>
        </is>
      </c>
      <c r="C2397" s="104" t="inlineStr">
        <is>
          <t>HC-116</t>
        </is>
      </c>
      <c r="D2397" s="104" t="inlineStr">
        <is>
          <t>Sud-Ouest</t>
        </is>
      </c>
      <c r="E2397" s="156" t="n">
        <v>95802</v>
      </c>
    </row>
    <row r="2398">
      <c r="A2398" s="176" t="n">
        <v>46235</v>
      </c>
      <c r="B2398" s="104" t="inlineStr">
        <is>
          <t>2025/26</t>
        </is>
      </c>
      <c r="C2398" s="104" t="inlineStr">
        <is>
          <t>HC-117</t>
        </is>
      </c>
      <c r="D2398" s="104" t="inlineStr">
        <is>
          <t>Île-de-France</t>
        </is>
      </c>
      <c r="E2398" s="156" t="n">
        <v>95102</v>
      </c>
    </row>
    <row r="2399">
      <c r="A2399" s="176" t="n">
        <v>46235</v>
      </c>
      <c r="B2399" s="104" t="inlineStr">
        <is>
          <t>2025/26</t>
        </is>
      </c>
      <c r="C2399" s="104" t="inlineStr">
        <is>
          <t>HC-118</t>
        </is>
      </c>
      <c r="D2399" s="104" t="inlineStr">
        <is>
          <t>Nord-Ouest</t>
        </is>
      </c>
      <c r="E2399" s="156" t="n">
        <v>125885</v>
      </c>
    </row>
    <row r="2400">
      <c r="A2400" s="176" t="n">
        <v>46235</v>
      </c>
      <c r="B2400" s="104" t="inlineStr">
        <is>
          <t>2025/26</t>
        </is>
      </c>
      <c r="C2400" s="104" t="inlineStr">
        <is>
          <t>HC-119</t>
        </is>
      </c>
      <c r="D2400" s="104" t="inlineStr">
        <is>
          <t>Sud-Est</t>
        </is>
      </c>
      <c r="E2400" s="156" t="n">
        <v>82466</v>
      </c>
    </row>
    <row r="2401">
      <c r="A2401" s="176" t="n">
        <v>46235</v>
      </c>
      <c r="B2401" s="104" t="inlineStr">
        <is>
          <t>2025/26</t>
        </is>
      </c>
      <c r="C2401" s="104" t="inlineStr">
        <is>
          <t>HC-120</t>
        </is>
      </c>
      <c r="D2401" s="104" t="inlineStr">
        <is>
          <t>Sud-Ouest</t>
        </is>
      </c>
      <c r="E2401" s="156" t="n">
        <v>90290</v>
      </c>
    </row>
    <row r="2402">
      <c r="A2402" s="176" t="n">
        <v>46266</v>
      </c>
      <c r="B2402" s="104" t="inlineStr">
        <is>
          <t>2026/27</t>
        </is>
      </c>
      <c r="C2402" s="104" t="inlineStr">
        <is>
          <t>HC-001</t>
        </is>
      </c>
      <c r="D2402" s="104" t="inlineStr">
        <is>
          <t>Île-de-France</t>
        </is>
      </c>
      <c r="E2402" s="156" t="n">
        <v>160172</v>
      </c>
    </row>
    <row r="2403">
      <c r="A2403" s="176" t="n">
        <v>46266</v>
      </c>
      <c r="B2403" s="104" t="inlineStr">
        <is>
          <t>2026/27</t>
        </is>
      </c>
      <c r="C2403" s="104" t="inlineStr">
        <is>
          <t>HC-002</t>
        </is>
      </c>
      <c r="D2403" s="104" t="inlineStr">
        <is>
          <t>Nord-Ouest</t>
        </is>
      </c>
      <c r="E2403" s="156" t="n">
        <v>101416</v>
      </c>
    </row>
    <row r="2404">
      <c r="A2404" s="176" t="n">
        <v>46266</v>
      </c>
      <c r="B2404" s="104" t="inlineStr">
        <is>
          <t>2026/27</t>
        </is>
      </c>
      <c r="C2404" s="104" t="inlineStr">
        <is>
          <t>HC-003</t>
        </is>
      </c>
      <c r="D2404" s="104" t="inlineStr">
        <is>
          <t>Sud-Est</t>
        </is>
      </c>
      <c r="E2404" s="156" t="n">
        <v>112833</v>
      </c>
    </row>
    <row r="2405">
      <c r="A2405" s="176" t="n">
        <v>46266</v>
      </c>
      <c r="B2405" s="104" t="inlineStr">
        <is>
          <t>2026/27</t>
        </is>
      </c>
      <c r="C2405" s="104" t="inlineStr">
        <is>
          <t>HC-004</t>
        </is>
      </c>
      <c r="D2405" s="104" t="inlineStr">
        <is>
          <t>Sud-Ouest</t>
        </is>
      </c>
      <c r="E2405" s="156" t="n">
        <v>105619</v>
      </c>
    </row>
    <row r="2406">
      <c r="A2406" s="176" t="n">
        <v>46266</v>
      </c>
      <c r="B2406" s="104" t="inlineStr">
        <is>
          <t>2026/27</t>
        </is>
      </c>
      <c r="C2406" s="104" t="inlineStr">
        <is>
          <t>HC-005</t>
        </is>
      </c>
      <c r="D2406" s="104" t="inlineStr">
        <is>
          <t>Île-de-France</t>
        </is>
      </c>
      <c r="E2406" s="156" t="n">
        <v>146892</v>
      </c>
    </row>
    <row r="2407">
      <c r="A2407" s="176" t="n">
        <v>46266</v>
      </c>
      <c r="B2407" s="104" t="inlineStr">
        <is>
          <t>2026/27</t>
        </is>
      </c>
      <c r="C2407" s="104" t="inlineStr">
        <is>
          <t>HC-006</t>
        </is>
      </c>
      <c r="D2407" s="104" t="inlineStr">
        <is>
          <t>Nord-Ouest</t>
        </is>
      </c>
      <c r="E2407" s="156" t="n">
        <v>93286</v>
      </c>
    </row>
    <row r="2408">
      <c r="A2408" s="176" t="n">
        <v>46266</v>
      </c>
      <c r="B2408" s="104" t="inlineStr">
        <is>
          <t>2026/27</t>
        </is>
      </c>
      <c r="C2408" s="104" t="inlineStr">
        <is>
          <t>HC-007</t>
        </is>
      </c>
      <c r="D2408" s="104" t="inlineStr">
        <is>
          <t>Sud-Est</t>
        </is>
      </c>
      <c r="E2408" s="156" t="n">
        <v>90137</v>
      </c>
    </row>
    <row r="2409">
      <c r="A2409" s="176" t="n">
        <v>46266</v>
      </c>
      <c r="B2409" s="104" t="inlineStr">
        <is>
          <t>2026/27</t>
        </is>
      </c>
      <c r="C2409" s="104" t="inlineStr">
        <is>
          <t>HC-008</t>
        </is>
      </c>
      <c r="D2409" s="104" t="inlineStr">
        <is>
          <t>Sud-Ouest</t>
        </is>
      </c>
      <c r="E2409" s="156" t="n">
        <v>134193</v>
      </c>
    </row>
    <row r="2410">
      <c r="A2410" s="176" t="n">
        <v>46266</v>
      </c>
      <c r="B2410" s="104" t="inlineStr">
        <is>
          <t>2026/27</t>
        </is>
      </c>
      <c r="C2410" s="104" t="inlineStr">
        <is>
          <t>HC-009</t>
        </is>
      </c>
      <c r="D2410" s="104" t="inlineStr">
        <is>
          <t>Île-de-France</t>
        </is>
      </c>
      <c r="E2410" s="156" t="n">
        <v>155250</v>
      </c>
    </row>
    <row r="2411">
      <c r="A2411" s="176" t="n">
        <v>46266</v>
      </c>
      <c r="B2411" s="104" t="inlineStr">
        <is>
          <t>2026/27</t>
        </is>
      </c>
      <c r="C2411" s="104" t="inlineStr">
        <is>
          <t>HC-010</t>
        </is>
      </c>
      <c r="D2411" s="104" t="inlineStr">
        <is>
          <t>Nord-Ouest</t>
        </is>
      </c>
      <c r="E2411" s="156" t="n">
        <v>181936</v>
      </c>
    </row>
    <row r="2412">
      <c r="A2412" s="176" t="n">
        <v>46266</v>
      </c>
      <c r="B2412" s="104" t="inlineStr">
        <is>
          <t>2026/27</t>
        </is>
      </c>
      <c r="C2412" s="104" t="inlineStr">
        <is>
          <t>HC-011</t>
        </is>
      </c>
      <c r="D2412" s="104" t="inlineStr">
        <is>
          <t>Sud-Est</t>
        </is>
      </c>
      <c r="E2412" s="156" t="n">
        <v>152678</v>
      </c>
    </row>
    <row r="2413">
      <c r="A2413" s="176" t="n">
        <v>46266</v>
      </c>
      <c r="B2413" s="104" t="inlineStr">
        <is>
          <t>2026/27</t>
        </is>
      </c>
      <c r="C2413" s="104" t="inlineStr">
        <is>
          <t>HC-012</t>
        </is>
      </c>
      <c r="D2413" s="104" t="inlineStr">
        <is>
          <t>Sud-Ouest</t>
        </is>
      </c>
      <c r="E2413" s="156" t="n">
        <v>79504</v>
      </c>
    </row>
    <row r="2414">
      <c r="A2414" s="176" t="n">
        <v>46266</v>
      </c>
      <c r="B2414" s="104" t="inlineStr">
        <is>
          <t>2026/27</t>
        </is>
      </c>
      <c r="C2414" s="104" t="inlineStr">
        <is>
          <t>HC-013</t>
        </is>
      </c>
      <c r="D2414" s="104" t="inlineStr">
        <is>
          <t>Île-de-France</t>
        </is>
      </c>
      <c r="E2414" s="156" t="n">
        <v>108842</v>
      </c>
    </row>
    <row r="2415">
      <c r="A2415" s="176" t="n">
        <v>46266</v>
      </c>
      <c r="B2415" s="104" t="inlineStr">
        <is>
          <t>2026/27</t>
        </is>
      </c>
      <c r="C2415" s="104" t="inlineStr">
        <is>
          <t>HC-014</t>
        </is>
      </c>
      <c r="D2415" s="104" t="inlineStr">
        <is>
          <t>Nord-Ouest</t>
        </is>
      </c>
      <c r="E2415" s="156" t="n">
        <v>102423</v>
      </c>
    </row>
    <row r="2416">
      <c r="A2416" s="176" t="n">
        <v>46266</v>
      </c>
      <c r="B2416" s="104" t="inlineStr">
        <is>
          <t>2026/27</t>
        </is>
      </c>
      <c r="C2416" s="104" t="inlineStr">
        <is>
          <t>HC-015</t>
        </is>
      </c>
      <c r="D2416" s="104" t="inlineStr">
        <is>
          <t>Sud-Est</t>
        </is>
      </c>
      <c r="E2416" s="156" t="n">
        <v>98661</v>
      </c>
    </row>
    <row r="2417">
      <c r="A2417" s="176" t="n">
        <v>46266</v>
      </c>
      <c r="B2417" s="104" t="inlineStr">
        <is>
          <t>2026/27</t>
        </is>
      </c>
      <c r="C2417" s="104" t="inlineStr">
        <is>
          <t>HC-016</t>
        </is>
      </c>
      <c r="D2417" s="104" t="inlineStr">
        <is>
          <t>Sud-Ouest</t>
        </is>
      </c>
      <c r="E2417" s="156" t="n">
        <v>129925</v>
      </c>
    </row>
    <row r="2418">
      <c r="A2418" s="176" t="n">
        <v>46266</v>
      </c>
      <c r="B2418" s="104" t="inlineStr">
        <is>
          <t>2026/27</t>
        </is>
      </c>
      <c r="C2418" s="104" t="inlineStr">
        <is>
          <t>HC-017</t>
        </is>
      </c>
      <c r="D2418" s="104" t="inlineStr">
        <is>
          <t>Île-de-France</t>
        </is>
      </c>
      <c r="E2418" s="156" t="n">
        <v>114900</v>
      </c>
    </row>
    <row r="2419">
      <c r="A2419" s="176" t="n">
        <v>46266</v>
      </c>
      <c r="B2419" s="104" t="inlineStr">
        <is>
          <t>2026/27</t>
        </is>
      </c>
      <c r="C2419" s="104" t="inlineStr">
        <is>
          <t>HC-018</t>
        </is>
      </c>
      <c r="D2419" s="104" t="inlineStr">
        <is>
          <t>Nord-Ouest</t>
        </is>
      </c>
      <c r="E2419" s="156" t="n">
        <v>74695</v>
      </c>
    </row>
    <row r="2420">
      <c r="A2420" s="176" t="n">
        <v>46266</v>
      </c>
      <c r="B2420" s="104" t="inlineStr">
        <is>
          <t>2026/27</t>
        </is>
      </c>
      <c r="C2420" s="104" t="inlineStr">
        <is>
          <t>HC-019</t>
        </is>
      </c>
      <c r="D2420" s="104" t="inlineStr">
        <is>
          <t>Sud-Est</t>
        </is>
      </c>
      <c r="E2420" s="156" t="n">
        <v>89126</v>
      </c>
    </row>
    <row r="2421">
      <c r="A2421" s="176" t="n">
        <v>46266</v>
      </c>
      <c r="B2421" s="104" t="inlineStr">
        <is>
          <t>2026/27</t>
        </is>
      </c>
      <c r="C2421" s="104" t="inlineStr">
        <is>
          <t>HC-020</t>
        </is>
      </c>
      <c r="D2421" s="104" t="inlineStr">
        <is>
          <t>Sud-Ouest</t>
        </is>
      </c>
      <c r="E2421" s="156" t="n">
        <v>91607</v>
      </c>
    </row>
    <row r="2422">
      <c r="A2422" s="176" t="n">
        <v>46266</v>
      </c>
      <c r="B2422" s="104" t="inlineStr">
        <is>
          <t>2026/27</t>
        </is>
      </c>
      <c r="C2422" s="104" t="inlineStr">
        <is>
          <t>HC-021</t>
        </is>
      </c>
      <c r="D2422" s="104" t="inlineStr">
        <is>
          <t>Île-de-France</t>
        </is>
      </c>
      <c r="E2422" s="156" t="n">
        <v>103837</v>
      </c>
    </row>
    <row r="2423">
      <c r="A2423" s="176" t="n">
        <v>46266</v>
      </c>
      <c r="B2423" s="104" t="inlineStr">
        <is>
          <t>2026/27</t>
        </is>
      </c>
      <c r="C2423" s="104" t="inlineStr">
        <is>
          <t>HC-022</t>
        </is>
      </c>
      <c r="D2423" s="104" t="inlineStr">
        <is>
          <t>Nord-Ouest</t>
        </is>
      </c>
      <c r="E2423" s="156" t="n">
        <v>95250</v>
      </c>
    </row>
    <row r="2424">
      <c r="A2424" s="176" t="n">
        <v>46266</v>
      </c>
      <c r="B2424" s="104" t="inlineStr">
        <is>
          <t>2026/27</t>
        </is>
      </c>
      <c r="C2424" s="104" t="inlineStr">
        <is>
          <t>HC-023</t>
        </is>
      </c>
      <c r="D2424" s="104" t="inlineStr">
        <is>
          <t>Sud-Est</t>
        </is>
      </c>
      <c r="E2424" s="156" t="n">
        <v>105268</v>
      </c>
    </row>
    <row r="2425">
      <c r="A2425" s="176" t="n">
        <v>46266</v>
      </c>
      <c r="B2425" s="104" t="inlineStr">
        <is>
          <t>2026/27</t>
        </is>
      </c>
      <c r="C2425" s="104" t="inlineStr">
        <is>
          <t>HC-024</t>
        </is>
      </c>
      <c r="D2425" s="104" t="inlineStr">
        <is>
          <t>Sud-Ouest</t>
        </is>
      </c>
      <c r="E2425" s="156" t="n">
        <v>126999</v>
      </c>
    </row>
    <row r="2426">
      <c r="A2426" s="176" t="n">
        <v>46266</v>
      </c>
      <c r="B2426" s="104" t="inlineStr">
        <is>
          <t>2026/27</t>
        </is>
      </c>
      <c r="C2426" s="104" t="inlineStr">
        <is>
          <t>HC-025</t>
        </is>
      </c>
      <c r="D2426" s="104" t="inlineStr">
        <is>
          <t>Île-de-France</t>
        </is>
      </c>
      <c r="E2426" s="156" t="n">
        <v>157956</v>
      </c>
    </row>
    <row r="2427">
      <c r="A2427" s="176" t="n">
        <v>46266</v>
      </c>
      <c r="B2427" s="104" t="inlineStr">
        <is>
          <t>2026/27</t>
        </is>
      </c>
      <c r="C2427" s="104" t="inlineStr">
        <is>
          <t>HC-026</t>
        </is>
      </c>
      <c r="D2427" s="104" t="inlineStr">
        <is>
          <t>Nord-Ouest</t>
        </is>
      </c>
      <c r="E2427" s="156" t="n">
        <v>103647</v>
      </c>
    </row>
    <row r="2428">
      <c r="A2428" s="176" t="n">
        <v>46266</v>
      </c>
      <c r="B2428" s="104" t="inlineStr">
        <is>
          <t>2026/27</t>
        </is>
      </c>
      <c r="C2428" s="104" t="inlineStr">
        <is>
          <t>HC-027</t>
        </is>
      </c>
      <c r="D2428" s="104" t="inlineStr">
        <is>
          <t>Sud-Est</t>
        </is>
      </c>
      <c r="E2428" s="156" t="n">
        <v>140735</v>
      </c>
    </row>
    <row r="2429">
      <c r="A2429" s="176" t="n">
        <v>46266</v>
      </c>
      <c r="B2429" s="104" t="inlineStr">
        <is>
          <t>2026/27</t>
        </is>
      </c>
      <c r="C2429" s="104" t="inlineStr">
        <is>
          <t>HC-028</t>
        </is>
      </c>
      <c r="D2429" s="104" t="inlineStr">
        <is>
          <t>Sud-Ouest</t>
        </is>
      </c>
      <c r="E2429" s="156" t="n">
        <v>97529</v>
      </c>
    </row>
    <row r="2430">
      <c r="A2430" s="176" t="n">
        <v>46266</v>
      </c>
      <c r="B2430" s="104" t="inlineStr">
        <is>
          <t>2026/27</t>
        </is>
      </c>
      <c r="C2430" s="104" t="inlineStr">
        <is>
          <t>HC-029</t>
        </is>
      </c>
      <c r="D2430" s="104" t="inlineStr">
        <is>
          <t>Île-de-France</t>
        </is>
      </c>
      <c r="E2430" s="156" t="n">
        <v>211996</v>
      </c>
    </row>
    <row r="2431">
      <c r="A2431" s="176" t="n">
        <v>46266</v>
      </c>
      <c r="B2431" s="104" t="inlineStr">
        <is>
          <t>2026/27</t>
        </is>
      </c>
      <c r="C2431" s="104" t="inlineStr">
        <is>
          <t>HC-030</t>
        </is>
      </c>
      <c r="D2431" s="104" t="inlineStr">
        <is>
          <t>Nord-Ouest</t>
        </is>
      </c>
      <c r="E2431" s="156" t="n">
        <v>117299</v>
      </c>
    </row>
    <row r="2432">
      <c r="A2432" s="176" t="n">
        <v>46266</v>
      </c>
      <c r="B2432" s="104" t="inlineStr">
        <is>
          <t>2026/27</t>
        </is>
      </c>
      <c r="C2432" s="104" t="inlineStr">
        <is>
          <t>HC-031</t>
        </is>
      </c>
      <c r="D2432" s="104" t="inlineStr">
        <is>
          <t>Sud-Est</t>
        </is>
      </c>
      <c r="E2432" s="156" t="n">
        <v>115360</v>
      </c>
    </row>
    <row r="2433">
      <c r="A2433" s="176" t="n">
        <v>46266</v>
      </c>
      <c r="B2433" s="104" t="inlineStr">
        <is>
          <t>2026/27</t>
        </is>
      </c>
      <c r="C2433" s="104" t="inlineStr">
        <is>
          <t>HC-032</t>
        </is>
      </c>
      <c r="D2433" s="104" t="inlineStr">
        <is>
          <t>Sud-Ouest</t>
        </is>
      </c>
      <c r="E2433" s="156" t="n">
        <v>108803</v>
      </c>
    </row>
    <row r="2434">
      <c r="A2434" s="176" t="n">
        <v>46266</v>
      </c>
      <c r="B2434" s="104" t="inlineStr">
        <is>
          <t>2026/27</t>
        </is>
      </c>
      <c r="C2434" s="104" t="inlineStr">
        <is>
          <t>HC-033</t>
        </is>
      </c>
      <c r="D2434" s="104" t="inlineStr">
        <is>
          <t>Île-de-France</t>
        </is>
      </c>
      <c r="E2434" s="156" t="n">
        <v>157912</v>
      </c>
    </row>
    <row r="2435">
      <c r="A2435" s="176" t="n">
        <v>46266</v>
      </c>
      <c r="B2435" s="104" t="inlineStr">
        <is>
          <t>2026/27</t>
        </is>
      </c>
      <c r="C2435" s="104" t="inlineStr">
        <is>
          <t>HC-034</t>
        </is>
      </c>
      <c r="D2435" s="104" t="inlineStr">
        <is>
          <t>Nord-Ouest</t>
        </is>
      </c>
      <c r="E2435" s="156" t="n">
        <v>144828</v>
      </c>
    </row>
    <row r="2436">
      <c r="A2436" s="176" t="n">
        <v>46266</v>
      </c>
      <c r="B2436" s="104" t="inlineStr">
        <is>
          <t>2026/27</t>
        </is>
      </c>
      <c r="C2436" s="104" t="inlineStr">
        <is>
          <t>HC-035</t>
        </is>
      </c>
      <c r="D2436" s="104" t="inlineStr">
        <is>
          <t>Sud-Est</t>
        </is>
      </c>
      <c r="E2436" s="156" t="n">
        <v>138817</v>
      </c>
    </row>
    <row r="2437">
      <c r="A2437" s="176" t="n">
        <v>46266</v>
      </c>
      <c r="B2437" s="104" t="inlineStr">
        <is>
          <t>2026/27</t>
        </is>
      </c>
      <c r="C2437" s="104" t="inlineStr">
        <is>
          <t>HC-036</t>
        </is>
      </c>
      <c r="D2437" s="104" t="inlineStr">
        <is>
          <t>Sud-Ouest</t>
        </is>
      </c>
      <c r="E2437" s="156" t="n">
        <v>142586</v>
      </c>
    </row>
    <row r="2438">
      <c r="A2438" s="176" t="n">
        <v>46266</v>
      </c>
      <c r="B2438" s="104" t="inlineStr">
        <is>
          <t>2026/27</t>
        </is>
      </c>
      <c r="C2438" s="104" t="inlineStr">
        <is>
          <t>HC-037</t>
        </is>
      </c>
      <c r="D2438" s="104" t="inlineStr">
        <is>
          <t>Île-de-France</t>
        </is>
      </c>
      <c r="E2438" s="156" t="n">
        <v>134028</v>
      </c>
    </row>
    <row r="2439">
      <c r="A2439" s="176" t="n">
        <v>46266</v>
      </c>
      <c r="B2439" s="104" t="inlineStr">
        <is>
          <t>2026/27</t>
        </is>
      </c>
      <c r="C2439" s="104" t="inlineStr">
        <is>
          <t>HC-038</t>
        </is>
      </c>
      <c r="D2439" s="104" t="inlineStr">
        <is>
          <t>Nord-Ouest</t>
        </is>
      </c>
      <c r="E2439" s="156" t="n">
        <v>97683</v>
      </c>
    </row>
    <row r="2440">
      <c r="A2440" s="176" t="n">
        <v>46266</v>
      </c>
      <c r="B2440" s="104" t="inlineStr">
        <is>
          <t>2026/27</t>
        </is>
      </c>
      <c r="C2440" s="104" t="inlineStr">
        <is>
          <t>HC-039</t>
        </is>
      </c>
      <c r="D2440" s="104" t="inlineStr">
        <is>
          <t>Sud-Est</t>
        </is>
      </c>
      <c r="E2440" s="156" t="n">
        <v>134397</v>
      </c>
    </row>
    <row r="2441">
      <c r="A2441" s="176" t="n">
        <v>46266</v>
      </c>
      <c r="B2441" s="104" t="inlineStr">
        <is>
          <t>2026/27</t>
        </is>
      </c>
      <c r="C2441" s="104" t="inlineStr">
        <is>
          <t>HC-040</t>
        </is>
      </c>
      <c r="D2441" s="104" t="inlineStr">
        <is>
          <t>Sud-Ouest</t>
        </is>
      </c>
      <c r="E2441" s="156" t="n">
        <v>118098</v>
      </c>
    </row>
    <row r="2442">
      <c r="A2442" s="176" t="n">
        <v>46266</v>
      </c>
      <c r="B2442" s="104" t="inlineStr">
        <is>
          <t>2026/27</t>
        </is>
      </c>
      <c r="C2442" s="104" t="inlineStr">
        <is>
          <t>HC-041</t>
        </is>
      </c>
      <c r="D2442" s="104" t="inlineStr">
        <is>
          <t>Île-de-France</t>
        </is>
      </c>
      <c r="E2442" s="156" t="n">
        <v>187490</v>
      </c>
    </row>
    <row r="2443">
      <c r="A2443" s="176" t="n">
        <v>46266</v>
      </c>
      <c r="B2443" s="104" t="inlineStr">
        <is>
          <t>2026/27</t>
        </is>
      </c>
      <c r="C2443" s="104" t="inlineStr">
        <is>
          <t>HC-042</t>
        </is>
      </c>
      <c r="D2443" s="104" t="inlineStr">
        <is>
          <t>Nord-Ouest</t>
        </is>
      </c>
      <c r="E2443" s="156" t="n">
        <v>113666</v>
      </c>
    </row>
    <row r="2444">
      <c r="A2444" s="176" t="n">
        <v>46266</v>
      </c>
      <c r="B2444" s="104" t="inlineStr">
        <is>
          <t>2026/27</t>
        </is>
      </c>
      <c r="C2444" s="104" t="inlineStr">
        <is>
          <t>HC-043</t>
        </is>
      </c>
      <c r="D2444" s="104" t="inlineStr">
        <is>
          <t>Sud-Est</t>
        </is>
      </c>
      <c r="E2444" s="156" t="n">
        <v>133975</v>
      </c>
    </row>
    <row r="2445">
      <c r="A2445" s="176" t="n">
        <v>46266</v>
      </c>
      <c r="B2445" s="104" t="inlineStr">
        <is>
          <t>2026/27</t>
        </is>
      </c>
      <c r="C2445" s="104" t="inlineStr">
        <is>
          <t>HC-044</t>
        </is>
      </c>
      <c r="D2445" s="104" t="inlineStr">
        <is>
          <t>Sud-Ouest</t>
        </is>
      </c>
      <c r="E2445" s="156" t="n">
        <v>90527</v>
      </c>
    </row>
    <row r="2446">
      <c r="A2446" s="176" t="n">
        <v>46266</v>
      </c>
      <c r="B2446" s="104" t="inlineStr">
        <is>
          <t>2026/27</t>
        </is>
      </c>
      <c r="C2446" s="104" t="inlineStr">
        <is>
          <t>HC-045</t>
        </is>
      </c>
      <c r="D2446" s="104" t="inlineStr">
        <is>
          <t>Île-de-France</t>
        </is>
      </c>
      <c r="E2446" s="156" t="n">
        <v>162325</v>
      </c>
    </row>
    <row r="2447">
      <c r="A2447" s="176" t="n">
        <v>46266</v>
      </c>
      <c r="B2447" s="104" t="inlineStr">
        <is>
          <t>2026/27</t>
        </is>
      </c>
      <c r="C2447" s="104" t="inlineStr">
        <is>
          <t>HC-046</t>
        </is>
      </c>
      <c r="D2447" s="104" t="inlineStr">
        <is>
          <t>Nord-Ouest</t>
        </is>
      </c>
      <c r="E2447" s="156" t="n">
        <v>70490</v>
      </c>
    </row>
    <row r="2448">
      <c r="A2448" s="176" t="n">
        <v>46266</v>
      </c>
      <c r="B2448" s="104" t="inlineStr">
        <is>
          <t>2026/27</t>
        </is>
      </c>
      <c r="C2448" s="104" t="inlineStr">
        <is>
          <t>HC-047</t>
        </is>
      </c>
      <c r="D2448" s="104" t="inlineStr">
        <is>
          <t>Sud-Est</t>
        </is>
      </c>
      <c r="E2448" s="156" t="n">
        <v>147438</v>
      </c>
    </row>
    <row r="2449">
      <c r="A2449" s="176" t="n">
        <v>46266</v>
      </c>
      <c r="B2449" s="104" t="inlineStr">
        <is>
          <t>2026/27</t>
        </is>
      </c>
      <c r="C2449" s="104" t="inlineStr">
        <is>
          <t>HC-048</t>
        </is>
      </c>
      <c r="D2449" s="104" t="inlineStr">
        <is>
          <t>Sud-Ouest</t>
        </is>
      </c>
      <c r="E2449" s="156" t="n">
        <v>149682</v>
      </c>
    </row>
    <row r="2450">
      <c r="A2450" s="176" t="n">
        <v>46266</v>
      </c>
      <c r="B2450" s="104" t="inlineStr">
        <is>
          <t>2026/27</t>
        </is>
      </c>
      <c r="C2450" s="104" t="inlineStr">
        <is>
          <t>HC-049</t>
        </is>
      </c>
      <c r="D2450" s="104" t="inlineStr">
        <is>
          <t>Île-de-France</t>
        </is>
      </c>
      <c r="E2450" s="156" t="n">
        <v>117117</v>
      </c>
    </row>
    <row r="2451">
      <c r="A2451" s="176" t="n">
        <v>46266</v>
      </c>
      <c r="B2451" s="104" t="inlineStr">
        <is>
          <t>2026/27</t>
        </is>
      </c>
      <c r="C2451" s="104" t="inlineStr">
        <is>
          <t>HC-050</t>
        </is>
      </c>
      <c r="D2451" s="104" t="inlineStr">
        <is>
          <t>Nord-Ouest</t>
        </is>
      </c>
      <c r="E2451" s="156" t="n">
        <v>134741</v>
      </c>
    </row>
    <row r="2452">
      <c r="A2452" s="176" t="n">
        <v>46266</v>
      </c>
      <c r="B2452" s="104" t="inlineStr">
        <is>
          <t>2026/27</t>
        </is>
      </c>
      <c r="C2452" s="104" t="inlineStr">
        <is>
          <t>HC-051</t>
        </is>
      </c>
      <c r="D2452" s="104" t="inlineStr">
        <is>
          <t>Sud-Est</t>
        </is>
      </c>
      <c r="E2452" s="156" t="n">
        <v>87936</v>
      </c>
    </row>
    <row r="2453">
      <c r="A2453" s="176" t="n">
        <v>46266</v>
      </c>
      <c r="B2453" s="104" t="inlineStr">
        <is>
          <t>2026/27</t>
        </is>
      </c>
      <c r="C2453" s="104" t="inlineStr">
        <is>
          <t>HC-052</t>
        </is>
      </c>
      <c r="D2453" s="104" t="inlineStr">
        <is>
          <t>Sud-Ouest</t>
        </is>
      </c>
      <c r="E2453" s="156" t="n">
        <v>111727</v>
      </c>
    </row>
    <row r="2454">
      <c r="A2454" s="176" t="n">
        <v>46266</v>
      </c>
      <c r="B2454" s="104" t="inlineStr">
        <is>
          <t>2026/27</t>
        </is>
      </c>
      <c r="C2454" s="104" t="inlineStr">
        <is>
          <t>HC-053</t>
        </is>
      </c>
      <c r="D2454" s="104" t="inlineStr">
        <is>
          <t>Île-de-France</t>
        </is>
      </c>
      <c r="E2454" s="156" t="n">
        <v>127397</v>
      </c>
    </row>
    <row r="2455">
      <c r="A2455" s="176" t="n">
        <v>46266</v>
      </c>
      <c r="B2455" s="104" t="inlineStr">
        <is>
          <t>2026/27</t>
        </is>
      </c>
      <c r="C2455" s="104" t="inlineStr">
        <is>
          <t>HC-054</t>
        </is>
      </c>
      <c r="D2455" s="104" t="inlineStr">
        <is>
          <t>Nord-Ouest</t>
        </is>
      </c>
      <c r="E2455" s="156" t="n">
        <v>118033</v>
      </c>
    </row>
    <row r="2456">
      <c r="A2456" s="176" t="n">
        <v>46266</v>
      </c>
      <c r="B2456" s="104" t="inlineStr">
        <is>
          <t>2026/27</t>
        </is>
      </c>
      <c r="C2456" s="104" t="inlineStr">
        <is>
          <t>HC-055</t>
        </is>
      </c>
      <c r="D2456" s="104" t="inlineStr">
        <is>
          <t>Sud-Est</t>
        </is>
      </c>
      <c r="E2456" s="156" t="n">
        <v>185841</v>
      </c>
    </row>
    <row r="2457">
      <c r="A2457" s="176" t="n">
        <v>46266</v>
      </c>
      <c r="B2457" s="104" t="inlineStr">
        <is>
          <t>2026/27</t>
        </is>
      </c>
      <c r="C2457" s="104" t="inlineStr">
        <is>
          <t>HC-056</t>
        </is>
      </c>
      <c r="D2457" s="104" t="inlineStr">
        <is>
          <t>Sud-Ouest</t>
        </is>
      </c>
      <c r="E2457" s="156" t="n">
        <v>137463</v>
      </c>
    </row>
    <row r="2458">
      <c r="A2458" s="176" t="n">
        <v>46266</v>
      </c>
      <c r="B2458" s="104" t="inlineStr">
        <is>
          <t>2026/27</t>
        </is>
      </c>
      <c r="C2458" s="104" t="inlineStr">
        <is>
          <t>HC-057</t>
        </is>
      </c>
      <c r="D2458" s="104" t="inlineStr">
        <is>
          <t>Île-de-France</t>
        </is>
      </c>
      <c r="E2458" s="156" t="n">
        <v>157941</v>
      </c>
    </row>
    <row r="2459">
      <c r="A2459" s="176" t="n">
        <v>46266</v>
      </c>
      <c r="B2459" s="104" t="inlineStr">
        <is>
          <t>2026/27</t>
        </is>
      </c>
      <c r="C2459" s="104" t="inlineStr">
        <is>
          <t>HC-058</t>
        </is>
      </c>
      <c r="D2459" s="104" t="inlineStr">
        <is>
          <t>Nord-Ouest</t>
        </is>
      </c>
      <c r="E2459" s="156" t="n">
        <v>81025</v>
      </c>
    </row>
    <row r="2460">
      <c r="A2460" s="176" t="n">
        <v>46266</v>
      </c>
      <c r="B2460" s="104" t="inlineStr">
        <is>
          <t>2026/27</t>
        </is>
      </c>
      <c r="C2460" s="104" t="inlineStr">
        <is>
          <t>HC-059</t>
        </is>
      </c>
      <c r="D2460" s="104" t="inlineStr">
        <is>
          <t>Sud-Est</t>
        </is>
      </c>
      <c r="E2460" s="156" t="n">
        <v>147201</v>
      </c>
    </row>
    <row r="2461">
      <c r="A2461" s="176" t="n">
        <v>46266</v>
      </c>
      <c r="B2461" s="104" t="inlineStr">
        <is>
          <t>2026/27</t>
        </is>
      </c>
      <c r="C2461" s="104" t="inlineStr">
        <is>
          <t>HC-060</t>
        </is>
      </c>
      <c r="D2461" s="104" t="inlineStr">
        <is>
          <t>Sud-Ouest</t>
        </is>
      </c>
      <c r="E2461" s="156" t="n">
        <v>107050</v>
      </c>
    </row>
    <row r="2462">
      <c r="A2462" s="176" t="n">
        <v>46266</v>
      </c>
      <c r="B2462" s="104" t="inlineStr">
        <is>
          <t>2026/27</t>
        </is>
      </c>
      <c r="C2462" s="104" t="inlineStr">
        <is>
          <t>HC-061</t>
        </is>
      </c>
      <c r="D2462" s="104" t="inlineStr">
        <is>
          <t>Île-de-France</t>
        </is>
      </c>
      <c r="E2462" s="156" t="n">
        <v>116009</v>
      </c>
    </row>
    <row r="2463">
      <c r="A2463" s="176" t="n">
        <v>46266</v>
      </c>
      <c r="B2463" s="104" t="inlineStr">
        <is>
          <t>2026/27</t>
        </is>
      </c>
      <c r="C2463" s="104" t="inlineStr">
        <is>
          <t>HC-062</t>
        </is>
      </c>
      <c r="D2463" s="104" t="inlineStr">
        <is>
          <t>Nord-Ouest</t>
        </is>
      </c>
      <c r="E2463" s="156" t="n">
        <v>92010</v>
      </c>
    </row>
    <row r="2464">
      <c r="A2464" s="176" t="n">
        <v>46266</v>
      </c>
      <c r="B2464" s="104" t="inlineStr">
        <is>
          <t>2026/27</t>
        </is>
      </c>
      <c r="C2464" s="104" t="inlineStr">
        <is>
          <t>HC-063</t>
        </is>
      </c>
      <c r="D2464" s="104" t="inlineStr">
        <is>
          <t>Sud-Est</t>
        </is>
      </c>
      <c r="E2464" s="156" t="n">
        <v>87594</v>
      </c>
    </row>
    <row r="2465">
      <c r="A2465" s="176" t="n">
        <v>46266</v>
      </c>
      <c r="B2465" s="104" t="inlineStr">
        <is>
          <t>2026/27</t>
        </is>
      </c>
      <c r="C2465" s="104" t="inlineStr">
        <is>
          <t>HC-064</t>
        </is>
      </c>
      <c r="D2465" s="104" t="inlineStr">
        <is>
          <t>Sud-Ouest</t>
        </is>
      </c>
      <c r="E2465" s="156" t="n">
        <v>82138</v>
      </c>
    </row>
    <row r="2466">
      <c r="A2466" s="176" t="n">
        <v>46266</v>
      </c>
      <c r="B2466" s="104" t="inlineStr">
        <is>
          <t>2026/27</t>
        </is>
      </c>
      <c r="C2466" s="104" t="inlineStr">
        <is>
          <t>HC-065</t>
        </is>
      </c>
      <c r="D2466" s="104" t="inlineStr">
        <is>
          <t>Île-de-France</t>
        </is>
      </c>
      <c r="E2466" s="156" t="n">
        <v>159899</v>
      </c>
    </row>
    <row r="2467">
      <c r="A2467" s="176" t="n">
        <v>46266</v>
      </c>
      <c r="B2467" s="104" t="inlineStr">
        <is>
          <t>2026/27</t>
        </is>
      </c>
      <c r="C2467" s="104" t="inlineStr">
        <is>
          <t>HC-066</t>
        </is>
      </c>
      <c r="D2467" s="104" t="inlineStr">
        <is>
          <t>Nord-Ouest</t>
        </is>
      </c>
      <c r="E2467" s="156" t="n">
        <v>123520</v>
      </c>
    </row>
    <row r="2468">
      <c r="A2468" s="176" t="n">
        <v>46266</v>
      </c>
      <c r="B2468" s="104" t="inlineStr">
        <is>
          <t>2026/27</t>
        </is>
      </c>
      <c r="C2468" s="104" t="inlineStr">
        <is>
          <t>HC-067</t>
        </is>
      </c>
      <c r="D2468" s="104" t="inlineStr">
        <is>
          <t>Sud-Est</t>
        </is>
      </c>
      <c r="E2468" s="156" t="n">
        <v>112089</v>
      </c>
    </row>
    <row r="2469">
      <c r="A2469" s="176" t="n">
        <v>46266</v>
      </c>
      <c r="B2469" s="104" t="inlineStr">
        <is>
          <t>2026/27</t>
        </is>
      </c>
      <c r="C2469" s="104" t="inlineStr">
        <is>
          <t>HC-068</t>
        </is>
      </c>
      <c r="D2469" s="104" t="inlineStr">
        <is>
          <t>Sud-Ouest</t>
        </is>
      </c>
      <c r="E2469" s="156" t="n">
        <v>84188</v>
      </c>
    </row>
    <row r="2470">
      <c r="A2470" s="176" t="n">
        <v>46266</v>
      </c>
      <c r="B2470" s="104" t="inlineStr">
        <is>
          <t>2026/27</t>
        </is>
      </c>
      <c r="C2470" s="104" t="inlineStr">
        <is>
          <t>HC-069</t>
        </is>
      </c>
      <c r="D2470" s="104" t="inlineStr">
        <is>
          <t>Île-de-France</t>
        </is>
      </c>
      <c r="E2470" s="156" t="n">
        <v>110067</v>
      </c>
    </row>
    <row r="2471">
      <c r="A2471" s="176" t="n">
        <v>46266</v>
      </c>
      <c r="B2471" s="104" t="inlineStr">
        <is>
          <t>2026/27</t>
        </is>
      </c>
      <c r="C2471" s="104" t="inlineStr">
        <is>
          <t>HC-070</t>
        </is>
      </c>
      <c r="D2471" s="104" t="inlineStr">
        <is>
          <t>Nord-Ouest</t>
        </is>
      </c>
      <c r="E2471" s="156" t="n">
        <v>74567</v>
      </c>
    </row>
    <row r="2472">
      <c r="A2472" s="176" t="n">
        <v>46266</v>
      </c>
      <c r="B2472" s="104" t="inlineStr">
        <is>
          <t>2026/27</t>
        </is>
      </c>
      <c r="C2472" s="104" t="inlineStr">
        <is>
          <t>HC-071</t>
        </is>
      </c>
      <c r="D2472" s="104" t="inlineStr">
        <is>
          <t>Sud-Est</t>
        </is>
      </c>
      <c r="E2472" s="156" t="n">
        <v>96658</v>
      </c>
    </row>
    <row r="2473">
      <c r="A2473" s="176" t="n">
        <v>46266</v>
      </c>
      <c r="B2473" s="104" t="inlineStr">
        <is>
          <t>2026/27</t>
        </is>
      </c>
      <c r="C2473" s="104" t="inlineStr">
        <is>
          <t>HC-072</t>
        </is>
      </c>
      <c r="D2473" s="104" t="inlineStr">
        <is>
          <t>Sud-Ouest</t>
        </is>
      </c>
      <c r="E2473" s="156" t="n">
        <v>81721</v>
      </c>
    </row>
    <row r="2474">
      <c r="A2474" s="176" t="n">
        <v>46266</v>
      </c>
      <c r="B2474" s="104" t="inlineStr">
        <is>
          <t>2026/27</t>
        </is>
      </c>
      <c r="C2474" s="104" t="inlineStr">
        <is>
          <t>HC-073</t>
        </is>
      </c>
      <c r="D2474" s="104" t="inlineStr">
        <is>
          <t>Île-de-France</t>
        </is>
      </c>
      <c r="E2474" s="156" t="n">
        <v>178146</v>
      </c>
    </row>
    <row r="2475">
      <c r="A2475" s="176" t="n">
        <v>46266</v>
      </c>
      <c r="B2475" s="104" t="inlineStr">
        <is>
          <t>2026/27</t>
        </is>
      </c>
      <c r="C2475" s="104" t="inlineStr">
        <is>
          <t>HC-074</t>
        </is>
      </c>
      <c r="D2475" s="104" t="inlineStr">
        <is>
          <t>Nord-Ouest</t>
        </is>
      </c>
      <c r="E2475" s="156" t="n">
        <v>103000</v>
      </c>
    </row>
    <row r="2476">
      <c r="A2476" s="176" t="n">
        <v>46266</v>
      </c>
      <c r="B2476" s="104" t="inlineStr">
        <is>
          <t>2026/27</t>
        </is>
      </c>
      <c r="C2476" s="104" t="inlineStr">
        <is>
          <t>HC-075</t>
        </is>
      </c>
      <c r="D2476" s="104" t="inlineStr">
        <is>
          <t>Sud-Est</t>
        </is>
      </c>
      <c r="E2476" s="156" t="n">
        <v>153246</v>
      </c>
    </row>
    <row r="2477">
      <c r="A2477" s="176" t="n">
        <v>46266</v>
      </c>
      <c r="B2477" s="104" t="inlineStr">
        <is>
          <t>2026/27</t>
        </is>
      </c>
      <c r="C2477" s="104" t="inlineStr">
        <is>
          <t>HC-076</t>
        </is>
      </c>
      <c r="D2477" s="104" t="inlineStr">
        <is>
          <t>Sud-Ouest</t>
        </is>
      </c>
      <c r="E2477" s="156" t="n">
        <v>120277</v>
      </c>
    </row>
    <row r="2478">
      <c r="A2478" s="176" t="n">
        <v>46266</v>
      </c>
      <c r="B2478" s="104" t="inlineStr">
        <is>
          <t>2026/27</t>
        </is>
      </c>
      <c r="C2478" s="104" t="inlineStr">
        <is>
          <t>HC-077</t>
        </is>
      </c>
      <c r="D2478" s="104" t="inlineStr">
        <is>
          <t>Île-de-France</t>
        </is>
      </c>
      <c r="E2478" s="156" t="n">
        <v>121327</v>
      </c>
    </row>
    <row r="2479">
      <c r="A2479" s="176" t="n">
        <v>46266</v>
      </c>
      <c r="B2479" s="104" t="inlineStr">
        <is>
          <t>2026/27</t>
        </is>
      </c>
      <c r="C2479" s="104" t="inlineStr">
        <is>
          <t>HC-078</t>
        </is>
      </c>
      <c r="D2479" s="104" t="inlineStr">
        <is>
          <t>Nord-Ouest</t>
        </is>
      </c>
      <c r="E2479" s="156" t="n">
        <v>121243</v>
      </c>
    </row>
    <row r="2480">
      <c r="A2480" s="176" t="n">
        <v>46266</v>
      </c>
      <c r="B2480" s="104" t="inlineStr">
        <is>
          <t>2026/27</t>
        </is>
      </c>
      <c r="C2480" s="104" t="inlineStr">
        <is>
          <t>HC-079</t>
        </is>
      </c>
      <c r="D2480" s="104" t="inlineStr">
        <is>
          <t>Sud-Est</t>
        </is>
      </c>
      <c r="E2480" s="156" t="n">
        <v>125784</v>
      </c>
    </row>
    <row r="2481">
      <c r="A2481" s="176" t="n">
        <v>46266</v>
      </c>
      <c r="B2481" s="104" t="inlineStr">
        <is>
          <t>2026/27</t>
        </is>
      </c>
      <c r="C2481" s="104" t="inlineStr">
        <is>
          <t>HC-080</t>
        </is>
      </c>
      <c r="D2481" s="104" t="inlineStr">
        <is>
          <t>Sud-Ouest</t>
        </is>
      </c>
      <c r="E2481" s="156" t="n">
        <v>86787</v>
      </c>
    </row>
    <row r="2482">
      <c r="A2482" s="176" t="n">
        <v>46266</v>
      </c>
      <c r="B2482" s="104" t="inlineStr">
        <is>
          <t>2026/27</t>
        </is>
      </c>
      <c r="C2482" s="104" t="inlineStr">
        <is>
          <t>HC-081</t>
        </is>
      </c>
      <c r="D2482" s="104" t="inlineStr">
        <is>
          <t>Île-de-France</t>
        </is>
      </c>
      <c r="E2482" s="156" t="n">
        <v>118723</v>
      </c>
    </row>
    <row r="2483">
      <c r="A2483" s="176" t="n">
        <v>46266</v>
      </c>
      <c r="B2483" s="104" t="inlineStr">
        <is>
          <t>2026/27</t>
        </is>
      </c>
      <c r="C2483" s="104" t="inlineStr">
        <is>
          <t>HC-082</t>
        </is>
      </c>
      <c r="D2483" s="104" t="inlineStr">
        <is>
          <t>Nord-Ouest</t>
        </is>
      </c>
      <c r="E2483" s="156" t="n">
        <v>93541</v>
      </c>
    </row>
    <row r="2484">
      <c r="A2484" s="176" t="n">
        <v>46266</v>
      </c>
      <c r="B2484" s="104" t="inlineStr">
        <is>
          <t>2026/27</t>
        </is>
      </c>
      <c r="C2484" s="104" t="inlineStr">
        <is>
          <t>HC-083</t>
        </is>
      </c>
      <c r="D2484" s="104" t="inlineStr">
        <is>
          <t>Sud-Est</t>
        </is>
      </c>
      <c r="E2484" s="156" t="n">
        <v>90922</v>
      </c>
    </row>
    <row r="2485">
      <c r="A2485" s="176" t="n">
        <v>46266</v>
      </c>
      <c r="B2485" s="104" t="inlineStr">
        <is>
          <t>2026/27</t>
        </is>
      </c>
      <c r="C2485" s="104" t="inlineStr">
        <is>
          <t>HC-084</t>
        </is>
      </c>
      <c r="D2485" s="104" t="inlineStr">
        <is>
          <t>Sud-Ouest</t>
        </is>
      </c>
      <c r="E2485" s="156" t="n">
        <v>115464</v>
      </c>
    </row>
    <row r="2486">
      <c r="A2486" s="176" t="n">
        <v>46266</v>
      </c>
      <c r="B2486" s="104" t="inlineStr">
        <is>
          <t>2026/27</t>
        </is>
      </c>
      <c r="C2486" s="104" t="inlineStr">
        <is>
          <t>HC-085</t>
        </is>
      </c>
      <c r="D2486" s="104" t="inlineStr">
        <is>
          <t>Île-de-France</t>
        </is>
      </c>
      <c r="E2486" s="156" t="n">
        <v>137726</v>
      </c>
    </row>
    <row r="2487">
      <c r="A2487" s="176" t="n">
        <v>46266</v>
      </c>
      <c r="B2487" s="104" t="inlineStr">
        <is>
          <t>2026/27</t>
        </is>
      </c>
      <c r="C2487" s="104" t="inlineStr">
        <is>
          <t>HC-086</t>
        </is>
      </c>
      <c r="D2487" s="104" t="inlineStr">
        <is>
          <t>Nord-Ouest</t>
        </is>
      </c>
      <c r="E2487" s="156" t="n">
        <v>103360</v>
      </c>
    </row>
    <row r="2488">
      <c r="A2488" s="176" t="n">
        <v>46266</v>
      </c>
      <c r="B2488" s="104" t="inlineStr">
        <is>
          <t>2026/27</t>
        </is>
      </c>
      <c r="C2488" s="104" t="inlineStr">
        <is>
          <t>HC-087</t>
        </is>
      </c>
      <c r="D2488" s="104" t="inlineStr">
        <is>
          <t>Sud-Est</t>
        </is>
      </c>
      <c r="E2488" s="156" t="n">
        <v>91180</v>
      </c>
    </row>
    <row r="2489">
      <c r="A2489" s="176" t="n">
        <v>46266</v>
      </c>
      <c r="B2489" s="104" t="inlineStr">
        <is>
          <t>2026/27</t>
        </is>
      </c>
      <c r="C2489" s="104" t="inlineStr">
        <is>
          <t>HC-088</t>
        </is>
      </c>
      <c r="D2489" s="104" t="inlineStr">
        <is>
          <t>Sud-Ouest</t>
        </is>
      </c>
      <c r="E2489" s="156" t="n">
        <v>121270</v>
      </c>
    </row>
    <row r="2490">
      <c r="A2490" s="176" t="n">
        <v>46266</v>
      </c>
      <c r="B2490" s="104" t="inlineStr">
        <is>
          <t>2026/27</t>
        </is>
      </c>
      <c r="C2490" s="104" t="inlineStr">
        <is>
          <t>HC-089</t>
        </is>
      </c>
      <c r="D2490" s="104" t="inlineStr">
        <is>
          <t>Île-de-France</t>
        </is>
      </c>
      <c r="E2490" s="156" t="n">
        <v>117577</v>
      </c>
    </row>
    <row r="2491">
      <c r="A2491" s="176" t="n">
        <v>46266</v>
      </c>
      <c r="B2491" s="104" t="inlineStr">
        <is>
          <t>2026/27</t>
        </is>
      </c>
      <c r="C2491" s="104" t="inlineStr">
        <is>
          <t>HC-090</t>
        </is>
      </c>
      <c r="D2491" s="104" t="inlineStr">
        <is>
          <t>Nord-Ouest</t>
        </is>
      </c>
      <c r="E2491" s="156" t="n">
        <v>115694</v>
      </c>
    </row>
    <row r="2492">
      <c r="A2492" s="176" t="n">
        <v>46266</v>
      </c>
      <c r="B2492" s="104" t="inlineStr">
        <is>
          <t>2026/27</t>
        </is>
      </c>
      <c r="C2492" s="104" t="inlineStr">
        <is>
          <t>HC-091</t>
        </is>
      </c>
      <c r="D2492" s="104" t="inlineStr">
        <is>
          <t>Sud-Est</t>
        </is>
      </c>
      <c r="E2492" s="156" t="n">
        <v>94876</v>
      </c>
    </row>
    <row r="2493">
      <c r="A2493" s="176" t="n">
        <v>46266</v>
      </c>
      <c r="B2493" s="104" t="inlineStr">
        <is>
          <t>2026/27</t>
        </is>
      </c>
      <c r="C2493" s="104" t="inlineStr">
        <is>
          <t>HC-092</t>
        </is>
      </c>
      <c r="D2493" s="104" t="inlineStr">
        <is>
          <t>Sud-Ouest</t>
        </is>
      </c>
      <c r="E2493" s="156" t="n">
        <v>99885</v>
      </c>
    </row>
    <row r="2494">
      <c r="A2494" s="176" t="n">
        <v>46266</v>
      </c>
      <c r="B2494" s="104" t="inlineStr">
        <is>
          <t>2026/27</t>
        </is>
      </c>
      <c r="C2494" s="104" t="inlineStr">
        <is>
          <t>HC-093</t>
        </is>
      </c>
      <c r="D2494" s="104" t="inlineStr">
        <is>
          <t>Île-de-France</t>
        </is>
      </c>
      <c r="E2494" s="156" t="n">
        <v>188590</v>
      </c>
    </row>
    <row r="2495">
      <c r="A2495" s="176" t="n">
        <v>46266</v>
      </c>
      <c r="B2495" s="104" t="inlineStr">
        <is>
          <t>2026/27</t>
        </is>
      </c>
      <c r="C2495" s="104" t="inlineStr">
        <is>
          <t>HC-094</t>
        </is>
      </c>
      <c r="D2495" s="104" t="inlineStr">
        <is>
          <t>Nord-Ouest</t>
        </is>
      </c>
      <c r="E2495" s="156" t="n">
        <v>94526</v>
      </c>
    </row>
    <row r="2496">
      <c r="A2496" s="176" t="n">
        <v>46266</v>
      </c>
      <c r="B2496" s="104" t="inlineStr">
        <is>
          <t>2026/27</t>
        </is>
      </c>
      <c r="C2496" s="104" t="inlineStr">
        <is>
          <t>HC-095</t>
        </is>
      </c>
      <c r="D2496" s="104" t="inlineStr">
        <is>
          <t>Sud-Est</t>
        </is>
      </c>
      <c r="E2496" s="156" t="n">
        <v>166043</v>
      </c>
    </row>
    <row r="2497">
      <c r="A2497" s="176" t="n">
        <v>46266</v>
      </c>
      <c r="B2497" s="104" t="inlineStr">
        <is>
          <t>2026/27</t>
        </is>
      </c>
      <c r="C2497" s="104" t="inlineStr">
        <is>
          <t>HC-096</t>
        </is>
      </c>
      <c r="D2497" s="104" t="inlineStr">
        <is>
          <t>Sud-Ouest</t>
        </is>
      </c>
      <c r="E2497" s="156" t="n">
        <v>98433</v>
      </c>
    </row>
    <row r="2498">
      <c r="A2498" s="176" t="n">
        <v>46266</v>
      </c>
      <c r="B2498" s="104" t="inlineStr">
        <is>
          <t>2026/27</t>
        </is>
      </c>
      <c r="C2498" s="104" t="inlineStr">
        <is>
          <t>HC-097</t>
        </is>
      </c>
      <c r="D2498" s="104" t="inlineStr">
        <is>
          <t>Île-de-France</t>
        </is>
      </c>
      <c r="E2498" s="156" t="n">
        <v>72511</v>
      </c>
    </row>
    <row r="2499">
      <c r="A2499" s="176" t="n">
        <v>46266</v>
      </c>
      <c r="B2499" s="104" t="inlineStr">
        <is>
          <t>2026/27</t>
        </is>
      </c>
      <c r="C2499" s="104" t="inlineStr">
        <is>
          <t>HC-098</t>
        </is>
      </c>
      <c r="D2499" s="104" t="inlineStr">
        <is>
          <t>Nord-Ouest</t>
        </is>
      </c>
      <c r="E2499" s="156" t="n">
        <v>105403</v>
      </c>
    </row>
    <row r="2500">
      <c r="A2500" s="176" t="n">
        <v>46266</v>
      </c>
      <c r="B2500" s="104" t="inlineStr">
        <is>
          <t>2026/27</t>
        </is>
      </c>
      <c r="C2500" s="104" t="inlineStr">
        <is>
          <t>HC-099</t>
        </is>
      </c>
      <c r="D2500" s="104" t="inlineStr">
        <is>
          <t>Sud-Est</t>
        </is>
      </c>
      <c r="E2500" s="156" t="n">
        <v>136198</v>
      </c>
    </row>
    <row r="2501">
      <c r="A2501" s="176" t="n">
        <v>46266</v>
      </c>
      <c r="B2501" s="104" t="inlineStr">
        <is>
          <t>2026/27</t>
        </is>
      </c>
      <c r="C2501" s="104" t="inlineStr">
        <is>
          <t>HC-100</t>
        </is>
      </c>
      <c r="D2501" s="104" t="inlineStr">
        <is>
          <t>Sud-Ouest</t>
        </is>
      </c>
      <c r="E2501" s="156" t="n">
        <v>82906</v>
      </c>
    </row>
    <row r="2502">
      <c r="A2502" s="176" t="n">
        <v>46266</v>
      </c>
      <c r="B2502" s="104" t="inlineStr">
        <is>
          <t>2026/27</t>
        </is>
      </c>
      <c r="C2502" s="104" t="inlineStr">
        <is>
          <t>HC-101</t>
        </is>
      </c>
      <c r="D2502" s="104" t="inlineStr">
        <is>
          <t>Île-de-France</t>
        </is>
      </c>
      <c r="E2502" s="156" t="n">
        <v>129806</v>
      </c>
    </row>
    <row r="2503">
      <c r="A2503" s="176" t="n">
        <v>46266</v>
      </c>
      <c r="B2503" s="104" t="inlineStr">
        <is>
          <t>2026/27</t>
        </is>
      </c>
      <c r="C2503" s="104" t="inlineStr">
        <is>
          <t>HC-102</t>
        </is>
      </c>
      <c r="D2503" s="104" t="inlineStr">
        <is>
          <t>Nord-Ouest</t>
        </is>
      </c>
      <c r="E2503" s="156" t="n">
        <v>127782</v>
      </c>
    </row>
    <row r="2504">
      <c r="A2504" s="176" t="n">
        <v>46266</v>
      </c>
      <c r="B2504" s="104" t="inlineStr">
        <is>
          <t>2026/27</t>
        </is>
      </c>
      <c r="C2504" s="104" t="inlineStr">
        <is>
          <t>HC-103</t>
        </is>
      </c>
      <c r="D2504" s="104" t="inlineStr">
        <is>
          <t>Sud-Est</t>
        </is>
      </c>
      <c r="E2504" s="156" t="n">
        <v>111105</v>
      </c>
    </row>
    <row r="2505">
      <c r="A2505" s="176" t="n">
        <v>46266</v>
      </c>
      <c r="B2505" s="104" t="inlineStr">
        <is>
          <t>2026/27</t>
        </is>
      </c>
      <c r="C2505" s="104" t="inlineStr">
        <is>
          <t>HC-104</t>
        </is>
      </c>
      <c r="D2505" s="104" t="inlineStr">
        <is>
          <t>Sud-Ouest</t>
        </is>
      </c>
      <c r="E2505" s="156" t="n">
        <v>95353</v>
      </c>
    </row>
    <row r="2506">
      <c r="A2506" s="176" t="n">
        <v>46266</v>
      </c>
      <c r="B2506" s="104" t="inlineStr">
        <is>
          <t>2026/27</t>
        </is>
      </c>
      <c r="C2506" s="104" t="inlineStr">
        <is>
          <t>HC-105</t>
        </is>
      </c>
      <c r="D2506" s="104" t="inlineStr">
        <is>
          <t>Île-de-France</t>
        </is>
      </c>
      <c r="E2506" s="156" t="n">
        <v>161777</v>
      </c>
    </row>
    <row r="2507">
      <c r="A2507" s="176" t="n">
        <v>46266</v>
      </c>
      <c r="B2507" s="104" t="inlineStr">
        <is>
          <t>2026/27</t>
        </is>
      </c>
      <c r="C2507" s="104" t="inlineStr">
        <is>
          <t>HC-106</t>
        </is>
      </c>
      <c r="D2507" s="104" t="inlineStr">
        <is>
          <t>Nord-Ouest</t>
        </is>
      </c>
      <c r="E2507" s="156" t="n">
        <v>118171</v>
      </c>
    </row>
    <row r="2508">
      <c r="A2508" s="176" t="n">
        <v>46266</v>
      </c>
      <c r="B2508" s="104" t="inlineStr">
        <is>
          <t>2026/27</t>
        </is>
      </c>
      <c r="C2508" s="104" t="inlineStr">
        <is>
          <t>HC-107</t>
        </is>
      </c>
      <c r="D2508" s="104" t="inlineStr">
        <is>
          <t>Sud-Est</t>
        </is>
      </c>
      <c r="E2508" s="156" t="n">
        <v>133851</v>
      </c>
    </row>
    <row r="2509">
      <c r="A2509" s="176" t="n">
        <v>46266</v>
      </c>
      <c r="B2509" s="104" t="inlineStr">
        <is>
          <t>2026/27</t>
        </is>
      </c>
      <c r="C2509" s="104" t="inlineStr">
        <is>
          <t>HC-108</t>
        </is>
      </c>
      <c r="D2509" s="104" t="inlineStr">
        <is>
          <t>Sud-Ouest</t>
        </is>
      </c>
      <c r="E2509" s="156" t="n">
        <v>114580</v>
      </c>
    </row>
    <row r="2510">
      <c r="A2510" s="176" t="n">
        <v>46266</v>
      </c>
      <c r="B2510" s="104" t="inlineStr">
        <is>
          <t>2026/27</t>
        </is>
      </c>
      <c r="C2510" s="104" t="inlineStr">
        <is>
          <t>HC-109</t>
        </is>
      </c>
      <c r="D2510" s="104" t="inlineStr">
        <is>
          <t>Île-de-France</t>
        </is>
      </c>
      <c r="E2510" s="156" t="n">
        <v>121920</v>
      </c>
    </row>
    <row r="2511">
      <c r="A2511" s="176" t="n">
        <v>46266</v>
      </c>
      <c r="B2511" s="104" t="inlineStr">
        <is>
          <t>2026/27</t>
        </is>
      </c>
      <c r="C2511" s="104" t="inlineStr">
        <is>
          <t>HC-110</t>
        </is>
      </c>
      <c r="D2511" s="104" t="inlineStr">
        <is>
          <t>Nord-Ouest</t>
        </is>
      </c>
      <c r="E2511" s="156" t="n">
        <v>69863</v>
      </c>
    </row>
    <row r="2512">
      <c r="A2512" s="176" t="n">
        <v>46266</v>
      </c>
      <c r="B2512" s="104" t="inlineStr">
        <is>
          <t>2026/27</t>
        </is>
      </c>
      <c r="C2512" s="104" t="inlineStr">
        <is>
          <t>HC-111</t>
        </is>
      </c>
      <c r="D2512" s="104" t="inlineStr">
        <is>
          <t>Sud-Est</t>
        </is>
      </c>
      <c r="E2512" s="156" t="n">
        <v>126568</v>
      </c>
    </row>
    <row r="2513">
      <c r="A2513" s="176" t="n">
        <v>46266</v>
      </c>
      <c r="B2513" s="104" t="inlineStr">
        <is>
          <t>2026/27</t>
        </is>
      </c>
      <c r="C2513" s="104" t="inlineStr">
        <is>
          <t>HC-112</t>
        </is>
      </c>
      <c r="D2513" s="104" t="inlineStr">
        <is>
          <t>Sud-Ouest</t>
        </is>
      </c>
      <c r="E2513" s="156" t="n">
        <v>63174</v>
      </c>
    </row>
    <row r="2514">
      <c r="A2514" s="176" t="n">
        <v>46266</v>
      </c>
      <c r="B2514" s="104" t="inlineStr">
        <is>
          <t>2026/27</t>
        </is>
      </c>
      <c r="C2514" s="104" t="inlineStr">
        <is>
          <t>HC-113</t>
        </is>
      </c>
      <c r="D2514" s="104" t="inlineStr">
        <is>
          <t>Île-de-France</t>
        </is>
      </c>
      <c r="E2514" s="156" t="n">
        <v>130680</v>
      </c>
    </row>
    <row r="2515">
      <c r="A2515" s="176" t="n">
        <v>46266</v>
      </c>
      <c r="B2515" s="104" t="inlineStr">
        <is>
          <t>2026/27</t>
        </is>
      </c>
      <c r="C2515" s="104" t="inlineStr">
        <is>
          <t>HC-114</t>
        </is>
      </c>
      <c r="D2515" s="104" t="inlineStr">
        <is>
          <t>Nord-Ouest</t>
        </is>
      </c>
      <c r="E2515" s="156" t="n">
        <v>84105</v>
      </c>
    </row>
    <row r="2516">
      <c r="A2516" s="176" t="n">
        <v>46266</v>
      </c>
      <c r="B2516" s="104" t="inlineStr">
        <is>
          <t>2026/27</t>
        </is>
      </c>
      <c r="C2516" s="104" t="inlineStr">
        <is>
          <t>HC-115</t>
        </is>
      </c>
      <c r="D2516" s="104" t="inlineStr">
        <is>
          <t>Sud-Est</t>
        </is>
      </c>
      <c r="E2516" s="156" t="n">
        <v>129993</v>
      </c>
    </row>
    <row r="2517">
      <c r="A2517" s="176" t="n">
        <v>46266</v>
      </c>
      <c r="B2517" s="104" t="inlineStr">
        <is>
          <t>2026/27</t>
        </is>
      </c>
      <c r="C2517" s="104" t="inlineStr">
        <is>
          <t>HC-116</t>
        </is>
      </c>
      <c r="D2517" s="104" t="inlineStr">
        <is>
          <t>Sud-Ouest</t>
        </is>
      </c>
      <c r="E2517" s="156" t="n">
        <v>101112</v>
      </c>
    </row>
    <row r="2518">
      <c r="A2518" s="176" t="n">
        <v>46266</v>
      </c>
      <c r="B2518" s="104" t="inlineStr">
        <is>
          <t>2026/27</t>
        </is>
      </c>
      <c r="C2518" s="104" t="inlineStr">
        <is>
          <t>HC-117</t>
        </is>
      </c>
      <c r="D2518" s="104" t="inlineStr">
        <is>
          <t>Île-de-France</t>
        </is>
      </c>
      <c r="E2518" s="156" t="n">
        <v>99321</v>
      </c>
    </row>
    <row r="2519">
      <c r="A2519" s="176" t="n">
        <v>46266</v>
      </c>
      <c r="B2519" s="104" t="inlineStr">
        <is>
          <t>2026/27</t>
        </is>
      </c>
      <c r="C2519" s="104" t="inlineStr">
        <is>
          <t>HC-118</t>
        </is>
      </c>
      <c r="D2519" s="104" t="inlineStr">
        <is>
          <t>Nord-Ouest</t>
        </is>
      </c>
      <c r="E2519" s="156" t="n">
        <v>132600</v>
      </c>
    </row>
    <row r="2520">
      <c r="A2520" s="176" t="n">
        <v>46266</v>
      </c>
      <c r="B2520" s="104" t="inlineStr">
        <is>
          <t>2026/27</t>
        </is>
      </c>
      <c r="C2520" s="104" t="inlineStr">
        <is>
          <t>HC-119</t>
        </is>
      </c>
      <c r="D2520" s="104" t="inlineStr">
        <is>
          <t>Sud-Est</t>
        </is>
      </c>
      <c r="E2520" s="156" t="n">
        <v>87859</v>
      </c>
    </row>
    <row r="2521">
      <c r="A2521" s="176" t="n">
        <v>46266</v>
      </c>
      <c r="B2521" s="104" t="inlineStr">
        <is>
          <t>2026/27</t>
        </is>
      </c>
      <c r="C2521" s="104" t="inlineStr">
        <is>
          <t>HC-120</t>
        </is>
      </c>
      <c r="D2521" s="104" t="inlineStr">
        <is>
          <t>Sud-Ouest</t>
        </is>
      </c>
      <c r="E2521" s="156" t="n">
        <v>91702</v>
      </c>
    </row>
    <row r="2522">
      <c r="A2522" s="176" t="n">
        <v>46296</v>
      </c>
      <c r="B2522" s="104" t="inlineStr">
        <is>
          <t>2026/27</t>
        </is>
      </c>
      <c r="C2522" s="104" t="inlineStr">
        <is>
          <t>HC-001</t>
        </is>
      </c>
      <c r="D2522" s="104" t="inlineStr">
        <is>
          <t>Île-de-France</t>
        </is>
      </c>
      <c r="E2522" s="156" t="n">
        <v>158644</v>
      </c>
    </row>
    <row r="2523">
      <c r="A2523" s="176" t="n">
        <v>46296</v>
      </c>
      <c r="B2523" s="104" t="inlineStr">
        <is>
          <t>2026/27</t>
        </is>
      </c>
      <c r="C2523" s="104" t="inlineStr">
        <is>
          <t>HC-002</t>
        </is>
      </c>
      <c r="D2523" s="104" t="inlineStr">
        <is>
          <t>Nord-Ouest</t>
        </is>
      </c>
      <c r="E2523" s="156" t="n">
        <v>99935</v>
      </c>
    </row>
    <row r="2524">
      <c r="A2524" s="176" t="n">
        <v>46296</v>
      </c>
      <c r="B2524" s="104" t="inlineStr">
        <is>
          <t>2026/27</t>
        </is>
      </c>
      <c r="C2524" s="104" t="inlineStr">
        <is>
          <t>HC-003</t>
        </is>
      </c>
      <c r="D2524" s="104" t="inlineStr">
        <is>
          <t>Sud-Est</t>
        </is>
      </c>
      <c r="E2524" s="156" t="n">
        <v>114938</v>
      </c>
    </row>
    <row r="2525">
      <c r="A2525" s="176" t="n">
        <v>46296</v>
      </c>
      <c r="B2525" s="104" t="inlineStr">
        <is>
          <t>2026/27</t>
        </is>
      </c>
      <c r="C2525" s="104" t="inlineStr">
        <is>
          <t>HC-004</t>
        </is>
      </c>
      <c r="D2525" s="104" t="inlineStr">
        <is>
          <t>Sud-Ouest</t>
        </is>
      </c>
      <c r="E2525" s="156" t="n">
        <v>109033</v>
      </c>
    </row>
    <row r="2526">
      <c r="A2526" s="176" t="n">
        <v>46296</v>
      </c>
      <c r="B2526" s="104" t="inlineStr">
        <is>
          <t>2026/27</t>
        </is>
      </c>
      <c r="C2526" s="104" t="inlineStr">
        <is>
          <t>HC-005</t>
        </is>
      </c>
      <c r="D2526" s="104" t="inlineStr">
        <is>
          <t>Île-de-France</t>
        </is>
      </c>
      <c r="E2526" s="156" t="n">
        <v>150969</v>
      </c>
    </row>
    <row r="2527">
      <c r="A2527" s="176" t="n">
        <v>46296</v>
      </c>
      <c r="B2527" s="104" t="inlineStr">
        <is>
          <t>2026/27</t>
        </is>
      </c>
      <c r="C2527" s="104" t="inlineStr">
        <is>
          <t>HC-006</t>
        </is>
      </c>
      <c r="D2527" s="104" t="inlineStr">
        <is>
          <t>Nord-Ouest</t>
        </is>
      </c>
      <c r="E2527" s="156" t="n">
        <v>89447</v>
      </c>
    </row>
    <row r="2528">
      <c r="A2528" s="176" t="n">
        <v>46296</v>
      </c>
      <c r="B2528" s="104" t="inlineStr">
        <is>
          <t>2026/27</t>
        </is>
      </c>
      <c r="C2528" s="104" t="inlineStr">
        <is>
          <t>HC-007</t>
        </is>
      </c>
      <c r="D2528" s="104" t="inlineStr">
        <is>
          <t>Sud-Est</t>
        </is>
      </c>
      <c r="E2528" s="156" t="n">
        <v>87869</v>
      </c>
    </row>
    <row r="2529">
      <c r="A2529" s="176" t="n">
        <v>46296</v>
      </c>
      <c r="B2529" s="104" t="inlineStr">
        <is>
          <t>2026/27</t>
        </is>
      </c>
      <c r="C2529" s="104" t="inlineStr">
        <is>
          <t>HC-008</t>
        </is>
      </c>
      <c r="D2529" s="104" t="inlineStr">
        <is>
          <t>Sud-Ouest</t>
        </is>
      </c>
      <c r="E2529" s="156" t="n">
        <v>133970</v>
      </c>
    </row>
    <row r="2530">
      <c r="A2530" s="176" t="n">
        <v>46296</v>
      </c>
      <c r="B2530" s="104" t="inlineStr">
        <is>
          <t>2026/27</t>
        </is>
      </c>
      <c r="C2530" s="104" t="inlineStr">
        <is>
          <t>HC-009</t>
        </is>
      </c>
      <c r="D2530" s="104" t="inlineStr">
        <is>
          <t>Île-de-France</t>
        </is>
      </c>
      <c r="E2530" s="156" t="n">
        <v>155211</v>
      </c>
    </row>
    <row r="2531">
      <c r="A2531" s="176" t="n">
        <v>46296</v>
      </c>
      <c r="B2531" s="104" t="inlineStr">
        <is>
          <t>2026/27</t>
        </is>
      </c>
      <c r="C2531" s="104" t="inlineStr">
        <is>
          <t>HC-010</t>
        </is>
      </c>
      <c r="D2531" s="104" t="inlineStr">
        <is>
          <t>Nord-Ouest</t>
        </is>
      </c>
      <c r="E2531" s="156" t="n">
        <v>184736</v>
      </c>
    </row>
    <row r="2532">
      <c r="A2532" s="176" t="n">
        <v>46296</v>
      </c>
      <c r="B2532" s="104" t="inlineStr">
        <is>
          <t>2026/27</t>
        </is>
      </c>
      <c r="C2532" s="104" t="inlineStr">
        <is>
          <t>HC-011</t>
        </is>
      </c>
      <c r="D2532" s="104" t="inlineStr">
        <is>
          <t>Sud-Est</t>
        </is>
      </c>
      <c r="E2532" s="156" t="n">
        <v>146761</v>
      </c>
    </row>
    <row r="2533">
      <c r="A2533" s="176" t="n">
        <v>46296</v>
      </c>
      <c r="B2533" s="104" t="inlineStr">
        <is>
          <t>2026/27</t>
        </is>
      </c>
      <c r="C2533" s="104" t="inlineStr">
        <is>
          <t>HC-012</t>
        </is>
      </c>
      <c r="D2533" s="104" t="inlineStr">
        <is>
          <t>Sud-Ouest</t>
        </is>
      </c>
      <c r="E2533" s="156" t="n">
        <v>81262</v>
      </c>
    </row>
    <row r="2534">
      <c r="A2534" s="176" t="n">
        <v>46296</v>
      </c>
      <c r="B2534" s="104" t="inlineStr">
        <is>
          <t>2026/27</t>
        </is>
      </c>
      <c r="C2534" s="104" t="inlineStr">
        <is>
          <t>HC-013</t>
        </is>
      </c>
      <c r="D2534" s="104" t="inlineStr">
        <is>
          <t>Île-de-France</t>
        </is>
      </c>
      <c r="E2534" s="156" t="n">
        <v>106402</v>
      </c>
    </row>
    <row r="2535">
      <c r="A2535" s="176" t="n">
        <v>46296</v>
      </c>
      <c r="B2535" s="104" t="inlineStr">
        <is>
          <t>2026/27</t>
        </is>
      </c>
      <c r="C2535" s="104" t="inlineStr">
        <is>
          <t>HC-014</t>
        </is>
      </c>
      <c r="D2535" s="104" t="inlineStr">
        <is>
          <t>Nord-Ouest</t>
        </is>
      </c>
      <c r="E2535" s="156" t="n">
        <v>101859</v>
      </c>
    </row>
    <row r="2536">
      <c r="A2536" s="176" t="n">
        <v>46296</v>
      </c>
      <c r="B2536" s="104" t="inlineStr">
        <is>
          <t>2026/27</t>
        </is>
      </c>
      <c r="C2536" s="104" t="inlineStr">
        <is>
          <t>HC-015</t>
        </is>
      </c>
      <c r="D2536" s="104" t="inlineStr">
        <is>
          <t>Sud-Est</t>
        </is>
      </c>
      <c r="E2536" s="156" t="n">
        <v>92967</v>
      </c>
    </row>
    <row r="2537">
      <c r="A2537" s="176" t="n">
        <v>46296</v>
      </c>
      <c r="B2537" s="104" t="inlineStr">
        <is>
          <t>2026/27</t>
        </is>
      </c>
      <c r="C2537" s="104" t="inlineStr">
        <is>
          <t>HC-016</t>
        </is>
      </c>
      <c r="D2537" s="104" t="inlineStr">
        <is>
          <t>Sud-Ouest</t>
        </is>
      </c>
      <c r="E2537" s="156" t="n">
        <v>127307</v>
      </c>
    </row>
    <row r="2538">
      <c r="A2538" s="176" t="n">
        <v>46296</v>
      </c>
      <c r="B2538" s="104" t="inlineStr">
        <is>
          <t>2026/27</t>
        </is>
      </c>
      <c r="C2538" s="104" t="inlineStr">
        <is>
          <t>HC-017</t>
        </is>
      </c>
      <c r="D2538" s="104" t="inlineStr">
        <is>
          <t>Île-de-France</t>
        </is>
      </c>
      <c r="E2538" s="156" t="n">
        <v>113202</v>
      </c>
    </row>
    <row r="2539">
      <c r="A2539" s="176" t="n">
        <v>46296</v>
      </c>
      <c r="B2539" s="104" t="inlineStr">
        <is>
          <t>2026/27</t>
        </is>
      </c>
      <c r="C2539" s="104" t="inlineStr">
        <is>
          <t>HC-018</t>
        </is>
      </c>
      <c r="D2539" s="104" t="inlineStr">
        <is>
          <t>Nord-Ouest</t>
        </is>
      </c>
      <c r="E2539" s="156" t="n">
        <v>71989</v>
      </c>
    </row>
    <row r="2540">
      <c r="A2540" s="176" t="n">
        <v>46296</v>
      </c>
      <c r="B2540" s="104" t="inlineStr">
        <is>
          <t>2026/27</t>
        </is>
      </c>
      <c r="C2540" s="104" t="inlineStr">
        <is>
          <t>HC-019</t>
        </is>
      </c>
      <c r="D2540" s="104" t="inlineStr">
        <is>
          <t>Sud-Est</t>
        </is>
      </c>
      <c r="E2540" s="156" t="n">
        <v>88184</v>
      </c>
    </row>
    <row r="2541">
      <c r="A2541" s="176" t="n">
        <v>46296</v>
      </c>
      <c r="B2541" s="104" t="inlineStr">
        <is>
          <t>2026/27</t>
        </is>
      </c>
      <c r="C2541" s="104" t="inlineStr">
        <is>
          <t>HC-020</t>
        </is>
      </c>
      <c r="D2541" s="104" t="inlineStr">
        <is>
          <t>Sud-Ouest</t>
        </is>
      </c>
      <c r="E2541" s="156" t="n">
        <v>95004</v>
      </c>
    </row>
    <row r="2542">
      <c r="A2542" s="176" t="n">
        <v>46296</v>
      </c>
      <c r="B2542" s="104" t="inlineStr">
        <is>
          <t>2026/27</t>
        </is>
      </c>
      <c r="C2542" s="104" t="inlineStr">
        <is>
          <t>HC-021</t>
        </is>
      </c>
      <c r="D2542" s="104" t="inlineStr">
        <is>
          <t>Île-de-France</t>
        </is>
      </c>
      <c r="E2542" s="156" t="n">
        <v>103821</v>
      </c>
    </row>
    <row r="2543">
      <c r="A2543" s="176" t="n">
        <v>46296</v>
      </c>
      <c r="B2543" s="104" t="inlineStr">
        <is>
          <t>2026/27</t>
        </is>
      </c>
      <c r="C2543" s="104" t="inlineStr">
        <is>
          <t>HC-022</t>
        </is>
      </c>
      <c r="D2543" s="104" t="inlineStr">
        <is>
          <t>Nord-Ouest</t>
        </is>
      </c>
      <c r="E2543" s="156" t="n">
        <v>98391</v>
      </c>
    </row>
    <row r="2544">
      <c r="A2544" s="176" t="n">
        <v>46296</v>
      </c>
      <c r="B2544" s="104" t="inlineStr">
        <is>
          <t>2026/27</t>
        </is>
      </c>
      <c r="C2544" s="104" t="inlineStr">
        <is>
          <t>HC-023</t>
        </is>
      </c>
      <c r="D2544" s="104" t="inlineStr">
        <is>
          <t>Sud-Est</t>
        </is>
      </c>
      <c r="E2544" s="156" t="n">
        <v>103900</v>
      </c>
    </row>
    <row r="2545">
      <c r="A2545" s="176" t="n">
        <v>46296</v>
      </c>
      <c r="B2545" s="104" t="inlineStr">
        <is>
          <t>2026/27</t>
        </is>
      </c>
      <c r="C2545" s="104" t="inlineStr">
        <is>
          <t>HC-024</t>
        </is>
      </c>
      <c r="D2545" s="104" t="inlineStr">
        <is>
          <t>Sud-Ouest</t>
        </is>
      </c>
      <c r="E2545" s="156" t="n">
        <v>125312</v>
      </c>
    </row>
    <row r="2546">
      <c r="A2546" s="176" t="n">
        <v>46296</v>
      </c>
      <c r="B2546" s="104" t="inlineStr">
        <is>
          <t>2026/27</t>
        </is>
      </c>
      <c r="C2546" s="104" t="inlineStr">
        <is>
          <t>HC-025</t>
        </is>
      </c>
      <c r="D2546" s="104" t="inlineStr">
        <is>
          <t>Île-de-France</t>
        </is>
      </c>
      <c r="E2546" s="156" t="n">
        <v>158808</v>
      </c>
    </row>
    <row r="2547">
      <c r="A2547" s="176" t="n">
        <v>46296</v>
      </c>
      <c r="B2547" s="104" t="inlineStr">
        <is>
          <t>2026/27</t>
        </is>
      </c>
      <c r="C2547" s="104" t="inlineStr">
        <is>
          <t>HC-026</t>
        </is>
      </c>
      <c r="D2547" s="104" t="inlineStr">
        <is>
          <t>Nord-Ouest</t>
        </is>
      </c>
      <c r="E2547" s="156" t="n">
        <v>101930</v>
      </c>
    </row>
    <row r="2548">
      <c r="A2548" s="176" t="n">
        <v>46296</v>
      </c>
      <c r="B2548" s="104" t="inlineStr">
        <is>
          <t>2026/27</t>
        </is>
      </c>
      <c r="C2548" s="104" t="inlineStr">
        <is>
          <t>HC-027</t>
        </is>
      </c>
      <c r="D2548" s="104" t="inlineStr">
        <is>
          <t>Sud-Est</t>
        </is>
      </c>
      <c r="E2548" s="156" t="n">
        <v>138238</v>
      </c>
    </row>
    <row r="2549">
      <c r="A2549" s="176" t="n">
        <v>46296</v>
      </c>
      <c r="B2549" s="104" t="inlineStr">
        <is>
          <t>2026/27</t>
        </is>
      </c>
      <c r="C2549" s="104" t="inlineStr">
        <is>
          <t>HC-028</t>
        </is>
      </c>
      <c r="D2549" s="104" t="inlineStr">
        <is>
          <t>Sud-Ouest</t>
        </is>
      </c>
      <c r="E2549" s="156" t="n">
        <v>92913</v>
      </c>
    </row>
    <row r="2550">
      <c r="A2550" s="176" t="n">
        <v>46296</v>
      </c>
      <c r="B2550" s="104" t="inlineStr">
        <is>
          <t>2026/27</t>
        </is>
      </c>
      <c r="C2550" s="104" t="inlineStr">
        <is>
          <t>HC-029</t>
        </is>
      </c>
      <c r="D2550" s="104" t="inlineStr">
        <is>
          <t>Île-de-France</t>
        </is>
      </c>
      <c r="E2550" s="156" t="n">
        <v>208233</v>
      </c>
    </row>
    <row r="2551">
      <c r="A2551" s="176" t="n">
        <v>46296</v>
      </c>
      <c r="B2551" s="104" t="inlineStr">
        <is>
          <t>2026/27</t>
        </is>
      </c>
      <c r="C2551" s="104" t="inlineStr">
        <is>
          <t>HC-030</t>
        </is>
      </c>
      <c r="D2551" s="104" t="inlineStr">
        <is>
          <t>Nord-Ouest</t>
        </is>
      </c>
      <c r="E2551" s="156" t="n">
        <v>116245</v>
      </c>
    </row>
    <row r="2552">
      <c r="A2552" s="176" t="n">
        <v>46296</v>
      </c>
      <c r="B2552" s="104" t="inlineStr">
        <is>
          <t>2026/27</t>
        </is>
      </c>
      <c r="C2552" s="104" t="inlineStr">
        <is>
          <t>HC-031</t>
        </is>
      </c>
      <c r="D2552" s="104" t="inlineStr">
        <is>
          <t>Sud-Est</t>
        </is>
      </c>
      <c r="E2552" s="156" t="n">
        <v>118155</v>
      </c>
    </row>
    <row r="2553">
      <c r="A2553" s="176" t="n">
        <v>46296</v>
      </c>
      <c r="B2553" s="104" t="inlineStr">
        <is>
          <t>2026/27</t>
        </is>
      </c>
      <c r="C2553" s="104" t="inlineStr">
        <is>
          <t>HC-032</t>
        </is>
      </c>
      <c r="D2553" s="104" t="inlineStr">
        <is>
          <t>Sud-Ouest</t>
        </is>
      </c>
      <c r="E2553" s="156" t="n">
        <v>108741</v>
      </c>
    </row>
    <row r="2554">
      <c r="A2554" s="176" t="n">
        <v>46296</v>
      </c>
      <c r="B2554" s="104" t="inlineStr">
        <is>
          <t>2026/27</t>
        </is>
      </c>
      <c r="C2554" s="104" t="inlineStr">
        <is>
          <t>HC-033</t>
        </is>
      </c>
      <c r="D2554" s="104" t="inlineStr">
        <is>
          <t>Île-de-France</t>
        </is>
      </c>
      <c r="E2554" s="156" t="n">
        <v>156056</v>
      </c>
    </row>
    <row r="2555">
      <c r="A2555" s="176" t="n">
        <v>46296</v>
      </c>
      <c r="B2555" s="104" t="inlineStr">
        <is>
          <t>2026/27</t>
        </is>
      </c>
      <c r="C2555" s="104" t="inlineStr">
        <is>
          <t>HC-034</t>
        </is>
      </c>
      <c r="D2555" s="104" t="inlineStr">
        <is>
          <t>Nord-Ouest</t>
        </is>
      </c>
      <c r="E2555" s="156" t="n">
        <v>136699</v>
      </c>
    </row>
    <row r="2556">
      <c r="A2556" s="176" t="n">
        <v>46296</v>
      </c>
      <c r="B2556" s="104" t="inlineStr">
        <is>
          <t>2026/27</t>
        </is>
      </c>
      <c r="C2556" s="104" t="inlineStr">
        <is>
          <t>HC-035</t>
        </is>
      </c>
      <c r="D2556" s="104" t="inlineStr">
        <is>
          <t>Sud-Est</t>
        </is>
      </c>
      <c r="E2556" s="156" t="n">
        <v>140755</v>
      </c>
    </row>
    <row r="2557">
      <c r="A2557" s="176" t="n">
        <v>46296</v>
      </c>
      <c r="B2557" s="104" t="inlineStr">
        <is>
          <t>2026/27</t>
        </is>
      </c>
      <c r="C2557" s="104" t="inlineStr">
        <is>
          <t>HC-036</t>
        </is>
      </c>
      <c r="D2557" s="104" t="inlineStr">
        <is>
          <t>Sud-Ouest</t>
        </is>
      </c>
      <c r="E2557" s="156" t="n">
        <v>138075</v>
      </c>
    </row>
    <row r="2558">
      <c r="A2558" s="176" t="n">
        <v>46296</v>
      </c>
      <c r="B2558" s="104" t="inlineStr">
        <is>
          <t>2026/27</t>
        </is>
      </c>
      <c r="C2558" s="104" t="inlineStr">
        <is>
          <t>HC-037</t>
        </is>
      </c>
      <c r="D2558" s="104" t="inlineStr">
        <is>
          <t>Île-de-France</t>
        </is>
      </c>
      <c r="E2558" s="156" t="n">
        <v>128532</v>
      </c>
    </row>
    <row r="2559">
      <c r="A2559" s="176" t="n">
        <v>46296</v>
      </c>
      <c r="B2559" s="104" t="inlineStr">
        <is>
          <t>2026/27</t>
        </is>
      </c>
      <c r="C2559" s="104" t="inlineStr">
        <is>
          <t>HC-038</t>
        </is>
      </c>
      <c r="D2559" s="104" t="inlineStr">
        <is>
          <t>Nord-Ouest</t>
        </is>
      </c>
      <c r="E2559" s="156" t="n">
        <v>97165</v>
      </c>
    </row>
    <row r="2560">
      <c r="A2560" s="176" t="n">
        <v>46296</v>
      </c>
      <c r="B2560" s="104" t="inlineStr">
        <is>
          <t>2026/27</t>
        </is>
      </c>
      <c r="C2560" s="104" t="inlineStr">
        <is>
          <t>HC-039</t>
        </is>
      </c>
      <c r="D2560" s="104" t="inlineStr">
        <is>
          <t>Sud-Est</t>
        </is>
      </c>
      <c r="E2560" s="156" t="n">
        <v>132388</v>
      </c>
    </row>
    <row r="2561">
      <c r="A2561" s="176" t="n">
        <v>46296</v>
      </c>
      <c r="B2561" s="104" t="inlineStr">
        <is>
          <t>2026/27</t>
        </is>
      </c>
      <c r="C2561" s="104" t="inlineStr">
        <is>
          <t>HC-040</t>
        </is>
      </c>
      <c r="D2561" s="104" t="inlineStr">
        <is>
          <t>Sud-Ouest</t>
        </is>
      </c>
      <c r="E2561" s="156" t="n">
        <v>121357</v>
      </c>
    </row>
    <row r="2562">
      <c r="A2562" s="176" t="n">
        <v>46296</v>
      </c>
      <c r="B2562" s="104" t="inlineStr">
        <is>
          <t>2026/27</t>
        </is>
      </c>
      <c r="C2562" s="104" t="inlineStr">
        <is>
          <t>HC-041</t>
        </is>
      </c>
      <c r="D2562" s="104" t="inlineStr">
        <is>
          <t>Île-de-France</t>
        </is>
      </c>
      <c r="E2562" s="156" t="n">
        <v>183149</v>
      </c>
    </row>
    <row r="2563">
      <c r="A2563" s="176" t="n">
        <v>46296</v>
      </c>
      <c r="B2563" s="104" t="inlineStr">
        <is>
          <t>2026/27</t>
        </is>
      </c>
      <c r="C2563" s="104" t="inlineStr">
        <is>
          <t>HC-042</t>
        </is>
      </c>
      <c r="D2563" s="104" t="inlineStr">
        <is>
          <t>Nord-Ouest</t>
        </is>
      </c>
      <c r="E2563" s="156" t="n">
        <v>107674</v>
      </c>
    </row>
    <row r="2564">
      <c r="A2564" s="176" t="n">
        <v>46296</v>
      </c>
      <c r="B2564" s="104" t="inlineStr">
        <is>
          <t>2026/27</t>
        </is>
      </c>
      <c r="C2564" s="104" t="inlineStr">
        <is>
          <t>HC-043</t>
        </is>
      </c>
      <c r="D2564" s="104" t="inlineStr">
        <is>
          <t>Sud-Est</t>
        </is>
      </c>
      <c r="E2564" s="156" t="n">
        <v>134485</v>
      </c>
    </row>
    <row r="2565">
      <c r="A2565" s="176" t="n">
        <v>46296</v>
      </c>
      <c r="B2565" s="104" t="inlineStr">
        <is>
          <t>2026/27</t>
        </is>
      </c>
      <c r="C2565" s="104" t="inlineStr">
        <is>
          <t>HC-044</t>
        </is>
      </c>
      <c r="D2565" s="104" t="inlineStr">
        <is>
          <t>Sud-Ouest</t>
        </is>
      </c>
      <c r="E2565" s="156" t="n">
        <v>92792</v>
      </c>
    </row>
    <row r="2566">
      <c r="A2566" s="176" t="n">
        <v>46296</v>
      </c>
      <c r="B2566" s="104" t="inlineStr">
        <is>
          <t>2026/27</t>
        </is>
      </c>
      <c r="C2566" s="104" t="inlineStr">
        <is>
          <t>HC-045</t>
        </is>
      </c>
      <c r="D2566" s="104" t="inlineStr">
        <is>
          <t>Île-de-France</t>
        </is>
      </c>
      <c r="E2566" s="156" t="n">
        <v>160329</v>
      </c>
    </row>
    <row r="2567">
      <c r="A2567" s="176" t="n">
        <v>46296</v>
      </c>
      <c r="B2567" s="104" t="inlineStr">
        <is>
          <t>2026/27</t>
        </is>
      </c>
      <c r="C2567" s="104" t="inlineStr">
        <is>
          <t>HC-046</t>
        </is>
      </c>
      <c r="D2567" s="104" t="inlineStr">
        <is>
          <t>Nord-Ouest</t>
        </is>
      </c>
      <c r="E2567" s="156" t="n">
        <v>68905</v>
      </c>
    </row>
    <row r="2568">
      <c r="A2568" s="176" t="n">
        <v>46296</v>
      </c>
      <c r="B2568" s="104" t="inlineStr">
        <is>
          <t>2026/27</t>
        </is>
      </c>
      <c r="C2568" s="104" t="inlineStr">
        <is>
          <t>HC-047</t>
        </is>
      </c>
      <c r="D2568" s="104" t="inlineStr">
        <is>
          <t>Sud-Est</t>
        </is>
      </c>
      <c r="E2568" s="156" t="n">
        <v>150378</v>
      </c>
    </row>
    <row r="2569">
      <c r="A2569" s="176" t="n">
        <v>46296</v>
      </c>
      <c r="B2569" s="104" t="inlineStr">
        <is>
          <t>2026/27</t>
        </is>
      </c>
      <c r="C2569" s="104" t="inlineStr">
        <is>
          <t>HC-048</t>
        </is>
      </c>
      <c r="D2569" s="104" t="inlineStr">
        <is>
          <t>Sud-Ouest</t>
        </is>
      </c>
      <c r="E2569" s="156" t="n">
        <v>150072</v>
      </c>
    </row>
    <row r="2570">
      <c r="A2570" s="176" t="n">
        <v>46296</v>
      </c>
      <c r="B2570" s="104" t="inlineStr">
        <is>
          <t>2026/27</t>
        </is>
      </c>
      <c r="C2570" s="104" t="inlineStr">
        <is>
          <t>HC-049</t>
        </is>
      </c>
      <c r="D2570" s="104" t="inlineStr">
        <is>
          <t>Île-de-France</t>
        </is>
      </c>
      <c r="E2570" s="156" t="n">
        <v>116472</v>
      </c>
    </row>
    <row r="2571">
      <c r="A2571" s="176" t="n">
        <v>46296</v>
      </c>
      <c r="B2571" s="104" t="inlineStr">
        <is>
          <t>2026/27</t>
        </is>
      </c>
      <c r="C2571" s="104" t="inlineStr">
        <is>
          <t>HC-050</t>
        </is>
      </c>
      <c r="D2571" s="104" t="inlineStr">
        <is>
          <t>Nord-Ouest</t>
        </is>
      </c>
      <c r="E2571" s="156" t="n">
        <v>132698</v>
      </c>
    </row>
    <row r="2572">
      <c r="A2572" s="176" t="n">
        <v>46296</v>
      </c>
      <c r="B2572" s="104" t="inlineStr">
        <is>
          <t>2026/27</t>
        </is>
      </c>
      <c r="C2572" s="104" t="inlineStr">
        <is>
          <t>HC-051</t>
        </is>
      </c>
      <c r="D2572" s="104" t="inlineStr">
        <is>
          <t>Sud-Est</t>
        </is>
      </c>
      <c r="E2572" s="156" t="n">
        <v>86385</v>
      </c>
    </row>
    <row r="2573">
      <c r="A2573" s="176" t="n">
        <v>46296</v>
      </c>
      <c r="B2573" s="104" t="inlineStr">
        <is>
          <t>2026/27</t>
        </is>
      </c>
      <c r="C2573" s="104" t="inlineStr">
        <is>
          <t>HC-052</t>
        </is>
      </c>
      <c r="D2573" s="104" t="inlineStr">
        <is>
          <t>Sud-Ouest</t>
        </is>
      </c>
      <c r="E2573" s="156" t="n">
        <v>113288</v>
      </c>
    </row>
    <row r="2574">
      <c r="A2574" s="176" t="n">
        <v>46296</v>
      </c>
      <c r="B2574" s="104" t="inlineStr">
        <is>
          <t>2026/27</t>
        </is>
      </c>
      <c r="C2574" s="104" t="inlineStr">
        <is>
          <t>HC-053</t>
        </is>
      </c>
      <c r="D2574" s="104" t="inlineStr">
        <is>
          <t>Île-de-France</t>
        </is>
      </c>
      <c r="E2574" s="156" t="n">
        <v>130759</v>
      </c>
    </row>
    <row r="2575">
      <c r="A2575" s="176" t="n">
        <v>46296</v>
      </c>
      <c r="B2575" s="104" t="inlineStr">
        <is>
          <t>2026/27</t>
        </is>
      </c>
      <c r="C2575" s="104" t="inlineStr">
        <is>
          <t>HC-054</t>
        </is>
      </c>
      <c r="D2575" s="104" t="inlineStr">
        <is>
          <t>Nord-Ouest</t>
        </is>
      </c>
      <c r="E2575" s="156" t="n">
        <v>114620</v>
      </c>
    </row>
    <row r="2576">
      <c r="A2576" s="176" t="n">
        <v>46296</v>
      </c>
      <c r="B2576" s="104" t="inlineStr">
        <is>
          <t>2026/27</t>
        </is>
      </c>
      <c r="C2576" s="104" t="inlineStr">
        <is>
          <t>HC-055</t>
        </is>
      </c>
      <c r="D2576" s="104" t="inlineStr">
        <is>
          <t>Sud-Est</t>
        </is>
      </c>
      <c r="E2576" s="156" t="n">
        <v>184430</v>
      </c>
    </row>
    <row r="2577">
      <c r="A2577" s="176" t="n">
        <v>46296</v>
      </c>
      <c r="B2577" s="104" t="inlineStr">
        <is>
          <t>2026/27</t>
        </is>
      </c>
      <c r="C2577" s="104" t="inlineStr">
        <is>
          <t>HC-056</t>
        </is>
      </c>
      <c r="D2577" s="104" t="inlineStr">
        <is>
          <t>Sud-Ouest</t>
        </is>
      </c>
      <c r="E2577" s="156" t="n">
        <v>137035</v>
      </c>
    </row>
    <row r="2578">
      <c r="A2578" s="176" t="n">
        <v>46296</v>
      </c>
      <c r="B2578" s="104" t="inlineStr">
        <is>
          <t>2026/27</t>
        </is>
      </c>
      <c r="C2578" s="104" t="inlineStr">
        <is>
          <t>HC-057</t>
        </is>
      </c>
      <c r="D2578" s="104" t="inlineStr">
        <is>
          <t>Île-de-France</t>
        </is>
      </c>
      <c r="E2578" s="156" t="n">
        <v>156644</v>
      </c>
    </row>
    <row r="2579">
      <c r="A2579" s="176" t="n">
        <v>46296</v>
      </c>
      <c r="B2579" s="104" t="inlineStr">
        <is>
          <t>2026/27</t>
        </is>
      </c>
      <c r="C2579" s="104" t="inlineStr">
        <is>
          <t>HC-058</t>
        </is>
      </c>
      <c r="D2579" s="104" t="inlineStr">
        <is>
          <t>Nord-Ouest</t>
        </is>
      </c>
      <c r="E2579" s="156" t="n">
        <v>83626</v>
      </c>
    </row>
    <row r="2580">
      <c r="A2580" s="176" t="n">
        <v>46296</v>
      </c>
      <c r="B2580" s="104" t="inlineStr">
        <is>
          <t>2026/27</t>
        </is>
      </c>
      <c r="C2580" s="104" t="inlineStr">
        <is>
          <t>HC-059</t>
        </is>
      </c>
      <c r="D2580" s="104" t="inlineStr">
        <is>
          <t>Sud-Est</t>
        </is>
      </c>
      <c r="E2580" s="156" t="n">
        <v>147676</v>
      </c>
    </row>
    <row r="2581">
      <c r="A2581" s="176" t="n">
        <v>46296</v>
      </c>
      <c r="B2581" s="104" t="inlineStr">
        <is>
          <t>2026/27</t>
        </is>
      </c>
      <c r="C2581" s="104" t="inlineStr">
        <is>
          <t>HC-060</t>
        </is>
      </c>
      <c r="D2581" s="104" t="inlineStr">
        <is>
          <t>Sud-Ouest</t>
        </is>
      </c>
      <c r="E2581" s="156" t="n">
        <v>103061</v>
      </c>
    </row>
    <row r="2582">
      <c r="A2582" s="176" t="n">
        <v>46296</v>
      </c>
      <c r="B2582" s="104" t="inlineStr">
        <is>
          <t>2026/27</t>
        </is>
      </c>
      <c r="C2582" s="104" t="inlineStr">
        <is>
          <t>HC-061</t>
        </is>
      </c>
      <c r="D2582" s="104" t="inlineStr">
        <is>
          <t>Île-de-France</t>
        </is>
      </c>
      <c r="E2582" s="156" t="n">
        <v>114773</v>
      </c>
    </row>
    <row r="2583">
      <c r="A2583" s="176" t="n">
        <v>46296</v>
      </c>
      <c r="B2583" s="104" t="inlineStr">
        <is>
          <t>2026/27</t>
        </is>
      </c>
      <c r="C2583" s="104" t="inlineStr">
        <is>
          <t>HC-062</t>
        </is>
      </c>
      <c r="D2583" s="104" t="inlineStr">
        <is>
          <t>Nord-Ouest</t>
        </is>
      </c>
      <c r="E2583" s="156" t="n">
        <v>89889</v>
      </c>
    </row>
    <row r="2584">
      <c r="A2584" s="176" t="n">
        <v>46296</v>
      </c>
      <c r="B2584" s="104" t="inlineStr">
        <is>
          <t>2026/27</t>
        </is>
      </c>
      <c r="C2584" s="104" t="inlineStr">
        <is>
          <t>HC-063</t>
        </is>
      </c>
      <c r="D2584" s="104" t="inlineStr">
        <is>
          <t>Sud-Est</t>
        </is>
      </c>
      <c r="E2584" s="156" t="n">
        <v>91520</v>
      </c>
    </row>
    <row r="2585">
      <c r="A2585" s="176" t="n">
        <v>46296</v>
      </c>
      <c r="B2585" s="104" t="inlineStr">
        <is>
          <t>2026/27</t>
        </is>
      </c>
      <c r="C2585" s="104" t="inlineStr">
        <is>
          <t>HC-064</t>
        </is>
      </c>
      <c r="D2585" s="104" t="inlineStr">
        <is>
          <t>Sud-Ouest</t>
        </is>
      </c>
      <c r="E2585" s="156" t="n">
        <v>79260</v>
      </c>
    </row>
    <row r="2586">
      <c r="A2586" s="176" t="n">
        <v>46296</v>
      </c>
      <c r="B2586" s="104" t="inlineStr">
        <is>
          <t>2026/27</t>
        </is>
      </c>
      <c r="C2586" s="104" t="inlineStr">
        <is>
          <t>HC-065</t>
        </is>
      </c>
      <c r="D2586" s="104" t="inlineStr">
        <is>
          <t>Île-de-France</t>
        </is>
      </c>
      <c r="E2586" s="156" t="n">
        <v>162810</v>
      </c>
    </row>
    <row r="2587">
      <c r="A2587" s="176" t="n">
        <v>46296</v>
      </c>
      <c r="B2587" s="104" t="inlineStr">
        <is>
          <t>2026/27</t>
        </is>
      </c>
      <c r="C2587" s="104" t="inlineStr">
        <is>
          <t>HC-066</t>
        </is>
      </c>
      <c r="D2587" s="104" t="inlineStr">
        <is>
          <t>Nord-Ouest</t>
        </is>
      </c>
      <c r="E2587" s="156" t="n">
        <v>125670</v>
      </c>
    </row>
    <row r="2588">
      <c r="A2588" s="176" t="n">
        <v>46296</v>
      </c>
      <c r="B2588" s="104" t="inlineStr">
        <is>
          <t>2026/27</t>
        </is>
      </c>
      <c r="C2588" s="104" t="inlineStr">
        <is>
          <t>HC-067</t>
        </is>
      </c>
      <c r="D2588" s="104" t="inlineStr">
        <is>
          <t>Sud-Est</t>
        </is>
      </c>
      <c r="E2588" s="156" t="n">
        <v>114859</v>
      </c>
    </row>
    <row r="2589">
      <c r="A2589" s="176" t="n">
        <v>46296</v>
      </c>
      <c r="B2589" s="104" t="inlineStr">
        <is>
          <t>2026/27</t>
        </is>
      </c>
      <c r="C2589" s="104" t="inlineStr">
        <is>
          <t>HC-068</t>
        </is>
      </c>
      <c r="D2589" s="104" t="inlineStr">
        <is>
          <t>Sud-Ouest</t>
        </is>
      </c>
      <c r="E2589" s="156" t="n">
        <v>81297</v>
      </c>
    </row>
    <row r="2590">
      <c r="A2590" s="176" t="n">
        <v>46296</v>
      </c>
      <c r="B2590" s="104" t="inlineStr">
        <is>
          <t>2026/27</t>
        </is>
      </c>
      <c r="C2590" s="104" t="inlineStr">
        <is>
          <t>HC-069</t>
        </is>
      </c>
      <c r="D2590" s="104" t="inlineStr">
        <is>
          <t>Île-de-France</t>
        </is>
      </c>
      <c r="E2590" s="156" t="n">
        <v>107894</v>
      </c>
    </row>
    <row r="2591">
      <c r="A2591" s="176" t="n">
        <v>46296</v>
      </c>
      <c r="B2591" s="104" t="inlineStr">
        <is>
          <t>2026/27</t>
        </is>
      </c>
      <c r="C2591" s="104" t="inlineStr">
        <is>
          <t>HC-070</t>
        </is>
      </c>
      <c r="D2591" s="104" t="inlineStr">
        <is>
          <t>Nord-Ouest</t>
        </is>
      </c>
      <c r="E2591" s="156" t="n">
        <v>75811</v>
      </c>
    </row>
    <row r="2592">
      <c r="A2592" s="176" t="n">
        <v>46296</v>
      </c>
      <c r="B2592" s="104" t="inlineStr">
        <is>
          <t>2026/27</t>
        </is>
      </c>
      <c r="C2592" s="104" t="inlineStr">
        <is>
          <t>HC-071</t>
        </is>
      </c>
      <c r="D2592" s="104" t="inlineStr">
        <is>
          <t>Sud-Est</t>
        </is>
      </c>
      <c r="E2592" s="156" t="n">
        <v>95034</v>
      </c>
    </row>
    <row r="2593">
      <c r="A2593" s="176" t="n">
        <v>46296</v>
      </c>
      <c r="B2593" s="104" t="inlineStr">
        <is>
          <t>2026/27</t>
        </is>
      </c>
      <c r="C2593" s="104" t="inlineStr">
        <is>
          <t>HC-072</t>
        </is>
      </c>
      <c r="D2593" s="104" t="inlineStr">
        <is>
          <t>Sud-Ouest</t>
        </is>
      </c>
      <c r="E2593" s="156" t="n">
        <v>79578</v>
      </c>
    </row>
    <row r="2594">
      <c r="A2594" s="176" t="n">
        <v>46296</v>
      </c>
      <c r="B2594" s="104" t="inlineStr">
        <is>
          <t>2026/27</t>
        </is>
      </c>
      <c r="C2594" s="104" t="inlineStr">
        <is>
          <t>HC-073</t>
        </is>
      </c>
      <c r="D2594" s="104" t="inlineStr">
        <is>
          <t>Île-de-France</t>
        </is>
      </c>
      <c r="E2594" s="156" t="n">
        <v>184539</v>
      </c>
    </row>
    <row r="2595">
      <c r="A2595" s="176" t="n">
        <v>46296</v>
      </c>
      <c r="B2595" s="104" t="inlineStr">
        <is>
          <t>2026/27</t>
        </is>
      </c>
      <c r="C2595" s="104" t="inlineStr">
        <is>
          <t>HC-074</t>
        </is>
      </c>
      <c r="D2595" s="104" t="inlineStr">
        <is>
          <t>Nord-Ouest</t>
        </is>
      </c>
      <c r="E2595" s="156" t="n">
        <v>106783</v>
      </c>
    </row>
    <row r="2596">
      <c r="A2596" s="176" t="n">
        <v>46296</v>
      </c>
      <c r="B2596" s="104" t="inlineStr">
        <is>
          <t>2026/27</t>
        </is>
      </c>
      <c r="C2596" s="104" t="inlineStr">
        <is>
          <t>HC-075</t>
        </is>
      </c>
      <c r="D2596" s="104" t="inlineStr">
        <is>
          <t>Sud-Est</t>
        </is>
      </c>
      <c r="E2596" s="156" t="n">
        <v>150363</v>
      </c>
    </row>
    <row r="2597">
      <c r="A2597" s="176" t="n">
        <v>46296</v>
      </c>
      <c r="B2597" s="104" t="inlineStr">
        <is>
          <t>2026/27</t>
        </is>
      </c>
      <c r="C2597" s="104" t="inlineStr">
        <is>
          <t>HC-076</t>
        </is>
      </c>
      <c r="D2597" s="104" t="inlineStr">
        <is>
          <t>Sud-Ouest</t>
        </is>
      </c>
      <c r="E2597" s="156" t="n">
        <v>113248</v>
      </c>
    </row>
    <row r="2598">
      <c r="A2598" s="176" t="n">
        <v>46296</v>
      </c>
      <c r="B2598" s="104" t="inlineStr">
        <is>
          <t>2026/27</t>
        </is>
      </c>
      <c r="C2598" s="104" t="inlineStr">
        <is>
          <t>HC-077</t>
        </is>
      </c>
      <c r="D2598" s="104" t="inlineStr">
        <is>
          <t>Île-de-France</t>
        </is>
      </c>
      <c r="E2598" s="156" t="n">
        <v>119981</v>
      </c>
    </row>
    <row r="2599">
      <c r="A2599" s="176" t="n">
        <v>46296</v>
      </c>
      <c r="B2599" s="104" t="inlineStr">
        <is>
          <t>2026/27</t>
        </is>
      </c>
      <c r="C2599" s="104" t="inlineStr">
        <is>
          <t>HC-078</t>
        </is>
      </c>
      <c r="D2599" s="104" t="inlineStr">
        <is>
          <t>Nord-Ouest</t>
        </is>
      </c>
      <c r="E2599" s="156" t="n">
        <v>119686</v>
      </c>
    </row>
    <row r="2600">
      <c r="A2600" s="176" t="n">
        <v>46296</v>
      </c>
      <c r="B2600" s="104" t="inlineStr">
        <is>
          <t>2026/27</t>
        </is>
      </c>
      <c r="C2600" s="104" t="inlineStr">
        <is>
          <t>HC-079</t>
        </is>
      </c>
      <c r="D2600" s="104" t="inlineStr">
        <is>
          <t>Sud-Est</t>
        </is>
      </c>
      <c r="E2600" s="156" t="n">
        <v>122934</v>
      </c>
    </row>
    <row r="2601">
      <c r="A2601" s="176" t="n">
        <v>46296</v>
      </c>
      <c r="B2601" s="104" t="inlineStr">
        <is>
          <t>2026/27</t>
        </is>
      </c>
      <c r="C2601" s="104" t="inlineStr">
        <is>
          <t>HC-080</t>
        </is>
      </c>
      <c r="D2601" s="104" t="inlineStr">
        <is>
          <t>Sud-Ouest</t>
        </is>
      </c>
      <c r="E2601" s="156" t="n">
        <v>86636</v>
      </c>
    </row>
    <row r="2602">
      <c r="A2602" s="176" t="n">
        <v>46296</v>
      </c>
      <c r="B2602" s="104" t="inlineStr">
        <is>
          <t>2026/27</t>
        </is>
      </c>
      <c r="C2602" s="104" t="inlineStr">
        <is>
          <t>HC-081</t>
        </is>
      </c>
      <c r="D2602" s="104" t="inlineStr">
        <is>
          <t>Île-de-France</t>
        </is>
      </c>
      <c r="E2602" s="156" t="n">
        <v>123320</v>
      </c>
    </row>
    <row r="2603">
      <c r="A2603" s="176" t="n">
        <v>46296</v>
      </c>
      <c r="B2603" s="104" t="inlineStr">
        <is>
          <t>2026/27</t>
        </is>
      </c>
      <c r="C2603" s="104" t="inlineStr">
        <is>
          <t>HC-082</t>
        </is>
      </c>
      <c r="D2603" s="104" t="inlineStr">
        <is>
          <t>Nord-Ouest</t>
        </is>
      </c>
      <c r="E2603" s="156" t="n">
        <v>93326</v>
      </c>
    </row>
    <row r="2604">
      <c r="A2604" s="176" t="n">
        <v>46296</v>
      </c>
      <c r="B2604" s="104" t="inlineStr">
        <is>
          <t>2026/27</t>
        </is>
      </c>
      <c r="C2604" s="104" t="inlineStr">
        <is>
          <t>HC-083</t>
        </is>
      </c>
      <c r="D2604" s="104" t="inlineStr">
        <is>
          <t>Sud-Est</t>
        </is>
      </c>
      <c r="E2604" s="156" t="n">
        <v>88697</v>
      </c>
    </row>
    <row r="2605">
      <c r="A2605" s="176" t="n">
        <v>46296</v>
      </c>
      <c r="B2605" s="104" t="inlineStr">
        <is>
          <t>2026/27</t>
        </is>
      </c>
      <c r="C2605" s="104" t="inlineStr">
        <is>
          <t>HC-084</t>
        </is>
      </c>
      <c r="D2605" s="104" t="inlineStr">
        <is>
          <t>Sud-Ouest</t>
        </is>
      </c>
      <c r="E2605" s="156" t="n">
        <v>111473</v>
      </c>
    </row>
    <row r="2606">
      <c r="A2606" s="176" t="n">
        <v>46296</v>
      </c>
      <c r="B2606" s="104" t="inlineStr">
        <is>
          <t>2026/27</t>
        </is>
      </c>
      <c r="C2606" s="104" t="inlineStr">
        <is>
          <t>HC-085</t>
        </is>
      </c>
      <c r="D2606" s="104" t="inlineStr">
        <is>
          <t>Île-de-France</t>
        </is>
      </c>
      <c r="E2606" s="156" t="n">
        <v>134281</v>
      </c>
    </row>
    <row r="2607">
      <c r="A2607" s="176" t="n">
        <v>46296</v>
      </c>
      <c r="B2607" s="104" t="inlineStr">
        <is>
          <t>2026/27</t>
        </is>
      </c>
      <c r="C2607" s="104" t="inlineStr">
        <is>
          <t>HC-086</t>
        </is>
      </c>
      <c r="D2607" s="104" t="inlineStr">
        <is>
          <t>Nord-Ouest</t>
        </is>
      </c>
      <c r="E2607" s="156" t="n">
        <v>99966</v>
      </c>
    </row>
    <row r="2608">
      <c r="A2608" s="176" t="n">
        <v>46296</v>
      </c>
      <c r="B2608" s="104" t="inlineStr">
        <is>
          <t>2026/27</t>
        </is>
      </c>
      <c r="C2608" s="104" t="inlineStr">
        <is>
          <t>HC-087</t>
        </is>
      </c>
      <c r="D2608" s="104" t="inlineStr">
        <is>
          <t>Sud-Est</t>
        </is>
      </c>
      <c r="E2608" s="156" t="n">
        <v>91625</v>
      </c>
    </row>
    <row r="2609">
      <c r="A2609" s="176" t="n">
        <v>46296</v>
      </c>
      <c r="B2609" s="104" t="inlineStr">
        <is>
          <t>2026/27</t>
        </is>
      </c>
      <c r="C2609" s="104" t="inlineStr">
        <is>
          <t>HC-088</t>
        </is>
      </c>
      <c r="D2609" s="104" t="inlineStr">
        <is>
          <t>Sud-Ouest</t>
        </is>
      </c>
      <c r="E2609" s="156" t="n">
        <v>114021</v>
      </c>
    </row>
    <row r="2610">
      <c r="A2610" s="176" t="n">
        <v>46296</v>
      </c>
      <c r="B2610" s="104" t="inlineStr">
        <is>
          <t>2026/27</t>
        </is>
      </c>
      <c r="C2610" s="104" t="inlineStr">
        <is>
          <t>HC-089</t>
        </is>
      </c>
      <c r="D2610" s="104" t="inlineStr">
        <is>
          <t>Île-de-France</t>
        </is>
      </c>
      <c r="E2610" s="156" t="n">
        <v>115310</v>
      </c>
    </row>
    <row r="2611">
      <c r="A2611" s="176" t="n">
        <v>46296</v>
      </c>
      <c r="B2611" s="104" t="inlineStr">
        <is>
          <t>2026/27</t>
        </is>
      </c>
      <c r="C2611" s="104" t="inlineStr">
        <is>
          <t>HC-090</t>
        </is>
      </c>
      <c r="D2611" s="104" t="inlineStr">
        <is>
          <t>Nord-Ouest</t>
        </is>
      </c>
      <c r="E2611" s="156" t="n">
        <v>110452</v>
      </c>
    </row>
    <row r="2612">
      <c r="A2612" s="176" t="n">
        <v>46296</v>
      </c>
      <c r="B2612" s="104" t="inlineStr">
        <is>
          <t>2026/27</t>
        </is>
      </c>
      <c r="C2612" s="104" t="inlineStr">
        <is>
          <t>HC-091</t>
        </is>
      </c>
      <c r="D2612" s="104" t="inlineStr">
        <is>
          <t>Sud-Est</t>
        </is>
      </c>
      <c r="E2612" s="156" t="n">
        <v>92604</v>
      </c>
    </row>
    <row r="2613">
      <c r="A2613" s="176" t="n">
        <v>46296</v>
      </c>
      <c r="B2613" s="104" t="inlineStr">
        <is>
          <t>2026/27</t>
        </is>
      </c>
      <c r="C2613" s="104" t="inlineStr">
        <is>
          <t>HC-092</t>
        </is>
      </c>
      <c r="D2613" s="104" t="inlineStr">
        <is>
          <t>Sud-Ouest</t>
        </is>
      </c>
      <c r="E2613" s="156" t="n">
        <v>101388</v>
      </c>
    </row>
    <row r="2614">
      <c r="A2614" s="176" t="n">
        <v>46296</v>
      </c>
      <c r="B2614" s="104" t="inlineStr">
        <is>
          <t>2026/27</t>
        </is>
      </c>
      <c r="C2614" s="104" t="inlineStr">
        <is>
          <t>HC-093</t>
        </is>
      </c>
      <c r="D2614" s="104" t="inlineStr">
        <is>
          <t>Île-de-France</t>
        </is>
      </c>
      <c r="E2614" s="156" t="n">
        <v>182703</v>
      </c>
    </row>
    <row r="2615">
      <c r="A2615" s="176" t="n">
        <v>46296</v>
      </c>
      <c r="B2615" s="104" t="inlineStr">
        <is>
          <t>2026/27</t>
        </is>
      </c>
      <c r="C2615" s="104" t="inlineStr">
        <is>
          <t>HC-094</t>
        </is>
      </c>
      <c r="D2615" s="104" t="inlineStr">
        <is>
          <t>Nord-Ouest</t>
        </is>
      </c>
      <c r="E2615" s="156" t="n">
        <v>93546</v>
      </c>
    </row>
    <row r="2616">
      <c r="A2616" s="176" t="n">
        <v>46296</v>
      </c>
      <c r="B2616" s="104" t="inlineStr">
        <is>
          <t>2026/27</t>
        </is>
      </c>
      <c r="C2616" s="104" t="inlineStr">
        <is>
          <t>HC-095</t>
        </is>
      </c>
      <c r="D2616" s="104" t="inlineStr">
        <is>
          <t>Sud-Est</t>
        </is>
      </c>
      <c r="E2616" s="156" t="n">
        <v>166703</v>
      </c>
    </row>
    <row r="2617">
      <c r="A2617" s="176" t="n">
        <v>46296</v>
      </c>
      <c r="B2617" s="104" t="inlineStr">
        <is>
          <t>2026/27</t>
        </is>
      </c>
      <c r="C2617" s="104" t="inlineStr">
        <is>
          <t>HC-096</t>
        </is>
      </c>
      <c r="D2617" s="104" t="inlineStr">
        <is>
          <t>Sud-Ouest</t>
        </is>
      </c>
      <c r="E2617" s="156" t="n">
        <v>93007</v>
      </c>
    </row>
    <row r="2618">
      <c r="A2618" s="176" t="n">
        <v>46296</v>
      </c>
      <c r="B2618" s="104" t="inlineStr">
        <is>
          <t>2026/27</t>
        </is>
      </c>
      <c r="C2618" s="104" t="inlineStr">
        <is>
          <t>HC-097</t>
        </is>
      </c>
      <c r="D2618" s="104" t="inlineStr">
        <is>
          <t>Île-de-France</t>
        </is>
      </c>
      <c r="E2618" s="156" t="n">
        <v>71652</v>
      </c>
    </row>
    <row r="2619">
      <c r="A2619" s="176" t="n">
        <v>46296</v>
      </c>
      <c r="B2619" s="104" t="inlineStr">
        <is>
          <t>2026/27</t>
        </is>
      </c>
      <c r="C2619" s="104" t="inlineStr">
        <is>
          <t>HC-098</t>
        </is>
      </c>
      <c r="D2619" s="104" t="inlineStr">
        <is>
          <t>Nord-Ouest</t>
        </is>
      </c>
      <c r="E2619" s="156" t="n">
        <v>107639</v>
      </c>
    </row>
    <row r="2620">
      <c r="A2620" s="176" t="n">
        <v>46296</v>
      </c>
      <c r="B2620" s="104" t="inlineStr">
        <is>
          <t>2026/27</t>
        </is>
      </c>
      <c r="C2620" s="104" t="inlineStr">
        <is>
          <t>HC-099</t>
        </is>
      </c>
      <c r="D2620" s="104" t="inlineStr">
        <is>
          <t>Sud-Est</t>
        </is>
      </c>
      <c r="E2620" s="156" t="n">
        <v>139019</v>
      </c>
    </row>
    <row r="2621">
      <c r="A2621" s="176" t="n">
        <v>46296</v>
      </c>
      <c r="B2621" s="104" t="inlineStr">
        <is>
          <t>2026/27</t>
        </is>
      </c>
      <c r="C2621" s="104" t="inlineStr">
        <is>
          <t>HC-100</t>
        </is>
      </c>
      <c r="D2621" s="104" t="inlineStr">
        <is>
          <t>Sud-Ouest</t>
        </is>
      </c>
      <c r="E2621" s="156" t="n">
        <v>80933</v>
      </c>
    </row>
    <row r="2622">
      <c r="A2622" s="176" t="n">
        <v>46296</v>
      </c>
      <c r="B2622" s="104" t="inlineStr">
        <is>
          <t>2026/27</t>
        </is>
      </c>
      <c r="C2622" s="104" t="inlineStr">
        <is>
          <t>HC-101</t>
        </is>
      </c>
      <c r="D2622" s="104" t="inlineStr">
        <is>
          <t>Île-de-France</t>
        </is>
      </c>
      <c r="E2622" s="156" t="n">
        <v>128242</v>
      </c>
    </row>
    <row r="2623">
      <c r="A2623" s="176" t="n">
        <v>46296</v>
      </c>
      <c r="B2623" s="104" t="inlineStr">
        <is>
          <t>2026/27</t>
        </is>
      </c>
      <c r="C2623" s="104" t="inlineStr">
        <is>
          <t>HC-102</t>
        </is>
      </c>
      <c r="D2623" s="104" t="inlineStr">
        <is>
          <t>Nord-Ouest</t>
        </is>
      </c>
      <c r="E2623" s="156" t="n">
        <v>128613</v>
      </c>
    </row>
    <row r="2624">
      <c r="A2624" s="176" t="n">
        <v>46296</v>
      </c>
      <c r="B2624" s="104" t="inlineStr">
        <is>
          <t>2026/27</t>
        </is>
      </c>
      <c r="C2624" s="104" t="inlineStr">
        <is>
          <t>HC-103</t>
        </is>
      </c>
      <c r="D2624" s="104" t="inlineStr">
        <is>
          <t>Sud-Est</t>
        </is>
      </c>
      <c r="E2624" s="156" t="n">
        <v>109784</v>
      </c>
    </row>
    <row r="2625">
      <c r="A2625" s="176" t="n">
        <v>46296</v>
      </c>
      <c r="B2625" s="104" t="inlineStr">
        <is>
          <t>2026/27</t>
        </is>
      </c>
      <c r="C2625" s="104" t="inlineStr">
        <is>
          <t>HC-104</t>
        </is>
      </c>
      <c r="D2625" s="104" t="inlineStr">
        <is>
          <t>Sud-Ouest</t>
        </is>
      </c>
      <c r="E2625" s="156" t="n">
        <v>98934</v>
      </c>
    </row>
    <row r="2626">
      <c r="A2626" s="176" t="n">
        <v>46296</v>
      </c>
      <c r="B2626" s="104" t="inlineStr">
        <is>
          <t>2026/27</t>
        </is>
      </c>
      <c r="C2626" s="104" t="inlineStr">
        <is>
          <t>HC-105</t>
        </is>
      </c>
      <c r="D2626" s="104" t="inlineStr">
        <is>
          <t>Île-de-France</t>
        </is>
      </c>
      <c r="E2626" s="156" t="n">
        <v>157898</v>
      </c>
    </row>
    <row r="2627">
      <c r="A2627" s="176" t="n">
        <v>46296</v>
      </c>
      <c r="B2627" s="104" t="inlineStr">
        <is>
          <t>2026/27</t>
        </is>
      </c>
      <c r="C2627" s="104" t="inlineStr">
        <is>
          <t>HC-106</t>
        </is>
      </c>
      <c r="D2627" s="104" t="inlineStr">
        <is>
          <t>Nord-Ouest</t>
        </is>
      </c>
      <c r="E2627" s="156" t="n">
        <v>119697</v>
      </c>
    </row>
    <row r="2628">
      <c r="A2628" s="176" t="n">
        <v>46296</v>
      </c>
      <c r="B2628" s="104" t="inlineStr">
        <is>
          <t>2026/27</t>
        </is>
      </c>
      <c r="C2628" s="104" t="inlineStr">
        <is>
          <t>HC-107</t>
        </is>
      </c>
      <c r="D2628" s="104" t="inlineStr">
        <is>
          <t>Sud-Est</t>
        </is>
      </c>
      <c r="E2628" s="156" t="n">
        <v>130939</v>
      </c>
    </row>
    <row r="2629">
      <c r="A2629" s="176" t="n">
        <v>46296</v>
      </c>
      <c r="B2629" s="104" t="inlineStr">
        <is>
          <t>2026/27</t>
        </is>
      </c>
      <c r="C2629" s="104" t="inlineStr">
        <is>
          <t>HC-108</t>
        </is>
      </c>
      <c r="D2629" s="104" t="inlineStr">
        <is>
          <t>Sud-Ouest</t>
        </is>
      </c>
      <c r="E2629" s="156" t="n">
        <v>112317</v>
      </c>
    </row>
    <row r="2630">
      <c r="A2630" s="176" t="n">
        <v>46296</v>
      </c>
      <c r="B2630" s="104" t="inlineStr">
        <is>
          <t>2026/27</t>
        </is>
      </c>
      <c r="C2630" s="104" t="inlineStr">
        <is>
          <t>HC-109</t>
        </is>
      </c>
      <c r="D2630" s="104" t="inlineStr">
        <is>
          <t>Île-de-France</t>
        </is>
      </c>
      <c r="E2630" s="156" t="n">
        <v>123416</v>
      </c>
    </row>
    <row r="2631">
      <c r="A2631" s="176" t="n">
        <v>46296</v>
      </c>
      <c r="B2631" s="104" t="inlineStr">
        <is>
          <t>2026/27</t>
        </is>
      </c>
      <c r="C2631" s="104" t="inlineStr">
        <is>
          <t>HC-110</t>
        </is>
      </c>
      <c r="D2631" s="104" t="inlineStr">
        <is>
          <t>Nord-Ouest</t>
        </is>
      </c>
      <c r="E2631" s="156" t="n">
        <v>71411</v>
      </c>
    </row>
    <row r="2632">
      <c r="A2632" s="176" t="n">
        <v>46296</v>
      </c>
      <c r="B2632" s="104" t="inlineStr">
        <is>
          <t>2026/27</t>
        </is>
      </c>
      <c r="C2632" s="104" t="inlineStr">
        <is>
          <t>HC-111</t>
        </is>
      </c>
      <c r="D2632" s="104" t="inlineStr">
        <is>
          <t>Sud-Est</t>
        </is>
      </c>
      <c r="E2632" s="156" t="n">
        <v>125807</v>
      </c>
    </row>
    <row r="2633">
      <c r="A2633" s="176" t="n">
        <v>46296</v>
      </c>
      <c r="B2633" s="104" t="inlineStr">
        <is>
          <t>2026/27</t>
        </is>
      </c>
      <c r="C2633" s="104" t="inlineStr">
        <is>
          <t>HC-112</t>
        </is>
      </c>
      <c r="D2633" s="104" t="inlineStr">
        <is>
          <t>Sud-Ouest</t>
        </is>
      </c>
      <c r="E2633" s="156" t="n">
        <v>60181</v>
      </c>
    </row>
    <row r="2634">
      <c r="A2634" s="176" t="n">
        <v>46296</v>
      </c>
      <c r="B2634" s="104" t="inlineStr">
        <is>
          <t>2026/27</t>
        </is>
      </c>
      <c r="C2634" s="104" t="inlineStr">
        <is>
          <t>HC-113</t>
        </is>
      </c>
      <c r="D2634" s="104" t="inlineStr">
        <is>
          <t>Île-de-France</t>
        </is>
      </c>
      <c r="E2634" s="156" t="n">
        <v>133816</v>
      </c>
    </row>
    <row r="2635">
      <c r="A2635" s="176" t="n">
        <v>46296</v>
      </c>
      <c r="B2635" s="104" t="inlineStr">
        <is>
          <t>2026/27</t>
        </is>
      </c>
      <c r="C2635" s="104" t="inlineStr">
        <is>
          <t>HC-114</t>
        </is>
      </c>
      <c r="D2635" s="104" t="inlineStr">
        <is>
          <t>Nord-Ouest</t>
        </is>
      </c>
      <c r="E2635" s="156" t="n">
        <v>83508</v>
      </c>
    </row>
    <row r="2636">
      <c r="A2636" s="176" t="n">
        <v>46296</v>
      </c>
      <c r="B2636" s="104" t="inlineStr">
        <is>
          <t>2026/27</t>
        </is>
      </c>
      <c r="C2636" s="104" t="inlineStr">
        <is>
          <t>HC-115</t>
        </is>
      </c>
      <c r="D2636" s="104" t="inlineStr">
        <is>
          <t>Sud-Est</t>
        </is>
      </c>
      <c r="E2636" s="156" t="n">
        <v>122814</v>
      </c>
    </row>
    <row r="2637">
      <c r="A2637" s="176" t="n">
        <v>46296</v>
      </c>
      <c r="B2637" s="104" t="inlineStr">
        <is>
          <t>2026/27</t>
        </is>
      </c>
      <c r="C2637" s="104" t="inlineStr">
        <is>
          <t>HC-116</t>
        </is>
      </c>
      <c r="D2637" s="104" t="inlineStr">
        <is>
          <t>Sud-Ouest</t>
        </is>
      </c>
      <c r="E2637" s="156" t="n">
        <v>102296</v>
      </c>
    </row>
    <row r="2638">
      <c r="A2638" s="176" t="n">
        <v>46296</v>
      </c>
      <c r="B2638" s="104" t="inlineStr">
        <is>
          <t>2026/27</t>
        </is>
      </c>
      <c r="C2638" s="104" t="inlineStr">
        <is>
          <t>HC-117</t>
        </is>
      </c>
      <c r="D2638" s="104" t="inlineStr">
        <is>
          <t>Île-de-France</t>
        </is>
      </c>
      <c r="E2638" s="156" t="n">
        <v>96945</v>
      </c>
    </row>
    <row r="2639">
      <c r="A2639" s="176" t="n">
        <v>46296</v>
      </c>
      <c r="B2639" s="104" t="inlineStr">
        <is>
          <t>2026/27</t>
        </is>
      </c>
      <c r="C2639" s="104" t="inlineStr">
        <is>
          <t>HC-118</t>
        </is>
      </c>
      <c r="D2639" s="104" t="inlineStr">
        <is>
          <t>Nord-Ouest</t>
        </is>
      </c>
      <c r="E2639" s="156" t="n">
        <v>135424</v>
      </c>
    </row>
    <row r="2640">
      <c r="A2640" s="176" t="n">
        <v>46296</v>
      </c>
      <c r="B2640" s="104" t="inlineStr">
        <is>
          <t>2026/27</t>
        </is>
      </c>
      <c r="C2640" s="104" t="inlineStr">
        <is>
          <t>HC-119</t>
        </is>
      </c>
      <c r="D2640" s="104" t="inlineStr">
        <is>
          <t>Sud-Est</t>
        </is>
      </c>
      <c r="E2640" s="156" t="n">
        <v>84347</v>
      </c>
    </row>
    <row r="2641">
      <c r="A2641" s="176" t="n">
        <v>46296</v>
      </c>
      <c r="B2641" s="104" t="inlineStr">
        <is>
          <t>2026/27</t>
        </is>
      </c>
      <c r="C2641" s="104" t="inlineStr">
        <is>
          <t>HC-120</t>
        </is>
      </c>
      <c r="D2641" s="104" t="inlineStr">
        <is>
          <t>Sud-Ouest</t>
        </is>
      </c>
      <c r="E2641" s="156" t="n">
        <v>90861</v>
      </c>
    </row>
    <row r="2642">
      <c r="A2642" s="176" t="n">
        <v>46327</v>
      </c>
      <c r="B2642" s="104" t="inlineStr">
        <is>
          <t>2026/27</t>
        </is>
      </c>
      <c r="C2642" s="104" t="inlineStr">
        <is>
          <t>HC-001</t>
        </is>
      </c>
      <c r="D2642" s="104" t="inlineStr">
        <is>
          <t>Île-de-France</t>
        </is>
      </c>
      <c r="E2642" s="156" t="n">
        <v>149031</v>
      </c>
    </row>
    <row r="2643">
      <c r="A2643" s="176" t="n">
        <v>46327</v>
      </c>
      <c r="B2643" s="104" t="inlineStr">
        <is>
          <t>2026/27</t>
        </is>
      </c>
      <c r="C2643" s="104" t="inlineStr">
        <is>
          <t>HC-002</t>
        </is>
      </c>
      <c r="D2643" s="104" t="inlineStr">
        <is>
          <t>Nord-Ouest</t>
        </is>
      </c>
      <c r="E2643" s="156" t="n">
        <v>96894</v>
      </c>
    </row>
    <row r="2644">
      <c r="A2644" s="176" t="n">
        <v>46327</v>
      </c>
      <c r="B2644" s="104" t="inlineStr">
        <is>
          <t>2026/27</t>
        </is>
      </c>
      <c r="C2644" s="104" t="inlineStr">
        <is>
          <t>HC-003</t>
        </is>
      </c>
      <c r="D2644" s="104" t="inlineStr">
        <is>
          <t>Sud-Est</t>
        </is>
      </c>
      <c r="E2644" s="156" t="n">
        <v>108100</v>
      </c>
    </row>
    <row r="2645">
      <c r="A2645" s="176" t="n">
        <v>46327</v>
      </c>
      <c r="B2645" s="104" t="inlineStr">
        <is>
          <t>2026/27</t>
        </is>
      </c>
      <c r="C2645" s="104" t="inlineStr">
        <is>
          <t>HC-004</t>
        </is>
      </c>
      <c r="D2645" s="104" t="inlineStr">
        <is>
          <t>Sud-Ouest</t>
        </is>
      </c>
      <c r="E2645" s="156" t="n">
        <v>104931</v>
      </c>
    </row>
    <row r="2646">
      <c r="A2646" s="176" t="n">
        <v>46327</v>
      </c>
      <c r="B2646" s="104" t="inlineStr">
        <is>
          <t>2026/27</t>
        </is>
      </c>
      <c r="C2646" s="104" t="inlineStr">
        <is>
          <t>HC-005</t>
        </is>
      </c>
      <c r="D2646" s="104" t="inlineStr">
        <is>
          <t>Île-de-France</t>
        </is>
      </c>
      <c r="E2646" s="156" t="n">
        <v>143602</v>
      </c>
    </row>
    <row r="2647">
      <c r="A2647" s="176" t="n">
        <v>46327</v>
      </c>
      <c r="B2647" s="104" t="inlineStr">
        <is>
          <t>2026/27</t>
        </is>
      </c>
      <c r="C2647" s="104" t="inlineStr">
        <is>
          <t>HC-006</t>
        </is>
      </c>
      <c r="D2647" s="104" t="inlineStr">
        <is>
          <t>Nord-Ouest</t>
        </is>
      </c>
      <c r="E2647" s="156" t="n">
        <v>85608</v>
      </c>
    </row>
    <row r="2648">
      <c r="A2648" s="176" t="n">
        <v>46327</v>
      </c>
      <c r="B2648" s="104" t="inlineStr">
        <is>
          <t>2026/27</t>
        </is>
      </c>
      <c r="C2648" s="104" t="inlineStr">
        <is>
          <t>HC-007</t>
        </is>
      </c>
      <c r="D2648" s="104" t="inlineStr">
        <is>
          <t>Sud-Est</t>
        </is>
      </c>
      <c r="E2648" s="156" t="n">
        <v>85096</v>
      </c>
    </row>
    <row r="2649">
      <c r="A2649" s="176" t="n">
        <v>46327</v>
      </c>
      <c r="B2649" s="104" t="inlineStr">
        <is>
          <t>2026/27</t>
        </is>
      </c>
      <c r="C2649" s="104" t="inlineStr">
        <is>
          <t>HC-008</t>
        </is>
      </c>
      <c r="D2649" s="104" t="inlineStr">
        <is>
          <t>Sud-Ouest</t>
        </is>
      </c>
      <c r="E2649" s="156" t="n">
        <v>126817</v>
      </c>
    </row>
    <row r="2650">
      <c r="A2650" s="176" t="n">
        <v>46327</v>
      </c>
      <c r="B2650" s="104" t="inlineStr">
        <is>
          <t>2026/27</t>
        </is>
      </c>
      <c r="C2650" s="104" t="inlineStr">
        <is>
          <t>HC-009</t>
        </is>
      </c>
      <c r="D2650" s="104" t="inlineStr">
        <is>
          <t>Île-de-France</t>
        </is>
      </c>
      <c r="E2650" s="156" t="n">
        <v>145816</v>
      </c>
    </row>
    <row r="2651">
      <c r="A2651" s="176" t="n">
        <v>46327</v>
      </c>
      <c r="B2651" s="104" t="inlineStr">
        <is>
          <t>2026/27</t>
        </is>
      </c>
      <c r="C2651" s="104" t="inlineStr">
        <is>
          <t>HC-010</t>
        </is>
      </c>
      <c r="D2651" s="104" t="inlineStr">
        <is>
          <t>Nord-Ouest</t>
        </is>
      </c>
      <c r="E2651" s="156" t="n">
        <v>168698</v>
      </c>
    </row>
    <row r="2652">
      <c r="A2652" s="176" t="n">
        <v>46327</v>
      </c>
      <c r="B2652" s="104" t="inlineStr">
        <is>
          <t>2026/27</t>
        </is>
      </c>
      <c r="C2652" s="104" t="inlineStr">
        <is>
          <t>HC-011</t>
        </is>
      </c>
      <c r="D2652" s="104" t="inlineStr">
        <is>
          <t>Sud-Est</t>
        </is>
      </c>
      <c r="E2652" s="156" t="n">
        <v>140249</v>
      </c>
    </row>
    <row r="2653">
      <c r="A2653" s="176" t="n">
        <v>46327</v>
      </c>
      <c r="B2653" s="104" t="inlineStr">
        <is>
          <t>2026/27</t>
        </is>
      </c>
      <c r="C2653" s="104" t="inlineStr">
        <is>
          <t>HC-012</t>
        </is>
      </c>
      <c r="D2653" s="104" t="inlineStr">
        <is>
          <t>Sud-Ouest</t>
        </is>
      </c>
      <c r="E2653" s="156" t="n">
        <v>77255</v>
      </c>
    </row>
    <row r="2654">
      <c r="A2654" s="176" t="n">
        <v>46327</v>
      </c>
      <c r="B2654" s="104" t="inlineStr">
        <is>
          <t>2026/27</t>
        </is>
      </c>
      <c r="C2654" s="104" t="inlineStr">
        <is>
          <t>HC-013</t>
        </is>
      </c>
      <c r="D2654" s="104" t="inlineStr">
        <is>
          <t>Île-de-France</t>
        </is>
      </c>
      <c r="E2654" s="156" t="n">
        <v>102588</v>
      </c>
    </row>
    <row r="2655">
      <c r="A2655" s="176" t="n">
        <v>46327</v>
      </c>
      <c r="B2655" s="104" t="inlineStr">
        <is>
          <t>2026/27</t>
        </is>
      </c>
      <c r="C2655" s="104" t="inlineStr">
        <is>
          <t>HC-014</t>
        </is>
      </c>
      <c r="D2655" s="104" t="inlineStr">
        <is>
          <t>Nord-Ouest</t>
        </is>
      </c>
      <c r="E2655" s="156" t="n">
        <v>102223</v>
      </c>
    </row>
    <row r="2656">
      <c r="A2656" s="176" t="n">
        <v>46327</v>
      </c>
      <c r="B2656" s="104" t="inlineStr">
        <is>
          <t>2026/27</t>
        </is>
      </c>
      <c r="C2656" s="104" t="inlineStr">
        <is>
          <t>HC-015</t>
        </is>
      </c>
      <c r="D2656" s="104" t="inlineStr">
        <is>
          <t>Sud-Est</t>
        </is>
      </c>
      <c r="E2656" s="156" t="n">
        <v>93933</v>
      </c>
    </row>
    <row r="2657">
      <c r="A2657" s="176" t="n">
        <v>46327</v>
      </c>
      <c r="B2657" s="104" t="inlineStr">
        <is>
          <t>2026/27</t>
        </is>
      </c>
      <c r="C2657" s="104" t="inlineStr">
        <is>
          <t>HC-016</t>
        </is>
      </c>
      <c r="D2657" s="104" t="inlineStr">
        <is>
          <t>Sud-Ouest</t>
        </is>
      </c>
      <c r="E2657" s="156" t="n">
        <v>121945</v>
      </c>
    </row>
    <row r="2658">
      <c r="A2658" s="176" t="n">
        <v>46327</v>
      </c>
      <c r="B2658" s="104" t="inlineStr">
        <is>
          <t>2026/27</t>
        </is>
      </c>
      <c r="C2658" s="104" t="inlineStr">
        <is>
          <t>HC-017</t>
        </is>
      </c>
      <c r="D2658" s="104" t="inlineStr">
        <is>
          <t>Île-de-France</t>
        </is>
      </c>
      <c r="E2658" s="156" t="n">
        <v>103543</v>
      </c>
    </row>
    <row r="2659">
      <c r="A2659" s="176" t="n">
        <v>46327</v>
      </c>
      <c r="B2659" s="104" t="inlineStr">
        <is>
          <t>2026/27</t>
        </is>
      </c>
      <c r="C2659" s="104" t="inlineStr">
        <is>
          <t>HC-018</t>
        </is>
      </c>
      <c r="D2659" s="104" t="inlineStr">
        <is>
          <t>Nord-Ouest</t>
        </is>
      </c>
      <c r="E2659" s="156" t="n">
        <v>67319</v>
      </c>
    </row>
    <row r="2660">
      <c r="A2660" s="176" t="n">
        <v>46327</v>
      </c>
      <c r="B2660" s="104" t="inlineStr">
        <is>
          <t>2026/27</t>
        </is>
      </c>
      <c r="C2660" s="104" t="inlineStr">
        <is>
          <t>HC-019</t>
        </is>
      </c>
      <c r="D2660" s="104" t="inlineStr">
        <is>
          <t>Sud-Est</t>
        </is>
      </c>
      <c r="E2660" s="156" t="n">
        <v>88351</v>
      </c>
    </row>
    <row r="2661">
      <c r="A2661" s="176" t="n">
        <v>46327</v>
      </c>
      <c r="B2661" s="104" t="inlineStr">
        <is>
          <t>2026/27</t>
        </is>
      </c>
      <c r="C2661" s="104" t="inlineStr">
        <is>
          <t>HC-020</t>
        </is>
      </c>
      <c r="D2661" s="104" t="inlineStr">
        <is>
          <t>Sud-Ouest</t>
        </is>
      </c>
      <c r="E2661" s="156" t="n">
        <v>88095</v>
      </c>
    </row>
    <row r="2662">
      <c r="A2662" s="176" t="n">
        <v>46327</v>
      </c>
      <c r="B2662" s="104" t="inlineStr">
        <is>
          <t>2026/27</t>
        </is>
      </c>
      <c r="C2662" s="104" t="inlineStr">
        <is>
          <t>HC-021</t>
        </is>
      </c>
      <c r="D2662" s="104" t="inlineStr">
        <is>
          <t>Île-de-France</t>
        </is>
      </c>
      <c r="E2662" s="156" t="n">
        <v>96647</v>
      </c>
    </row>
    <row r="2663">
      <c r="A2663" s="176" t="n">
        <v>46327</v>
      </c>
      <c r="B2663" s="104" t="inlineStr">
        <is>
          <t>2026/27</t>
        </is>
      </c>
      <c r="C2663" s="104" t="inlineStr">
        <is>
          <t>HC-022</t>
        </is>
      </c>
      <c r="D2663" s="104" t="inlineStr">
        <is>
          <t>Nord-Ouest</t>
        </is>
      </c>
      <c r="E2663" s="156" t="n">
        <v>92217</v>
      </c>
    </row>
    <row r="2664">
      <c r="A2664" s="176" t="n">
        <v>46327</v>
      </c>
      <c r="B2664" s="104" t="inlineStr">
        <is>
          <t>2026/27</t>
        </is>
      </c>
      <c r="C2664" s="104" t="inlineStr">
        <is>
          <t>HC-023</t>
        </is>
      </c>
      <c r="D2664" s="104" t="inlineStr">
        <is>
          <t>Sud-Est</t>
        </is>
      </c>
      <c r="E2664" s="156" t="n">
        <v>102252</v>
      </c>
    </row>
    <row r="2665">
      <c r="A2665" s="176" t="n">
        <v>46327</v>
      </c>
      <c r="B2665" s="104" t="inlineStr">
        <is>
          <t>2026/27</t>
        </is>
      </c>
      <c r="C2665" s="104" t="inlineStr">
        <is>
          <t>HC-024</t>
        </is>
      </c>
      <c r="D2665" s="104" t="inlineStr">
        <is>
          <t>Sud-Ouest</t>
        </is>
      </c>
      <c r="E2665" s="156" t="n">
        <v>116670</v>
      </c>
    </row>
    <row r="2666">
      <c r="A2666" s="176" t="n">
        <v>46327</v>
      </c>
      <c r="B2666" s="104" t="inlineStr">
        <is>
          <t>2026/27</t>
        </is>
      </c>
      <c r="C2666" s="104" t="inlineStr">
        <is>
          <t>HC-025</t>
        </is>
      </c>
      <c r="D2666" s="104" t="inlineStr">
        <is>
          <t>Île-de-France</t>
        </is>
      </c>
      <c r="E2666" s="156" t="n">
        <v>151830</v>
      </c>
    </row>
    <row r="2667">
      <c r="A2667" s="176" t="n">
        <v>46327</v>
      </c>
      <c r="B2667" s="104" t="inlineStr">
        <is>
          <t>2026/27</t>
        </is>
      </c>
      <c r="C2667" s="104" t="inlineStr">
        <is>
          <t>HC-026</t>
        </is>
      </c>
      <c r="D2667" s="104" t="inlineStr">
        <is>
          <t>Nord-Ouest</t>
        </is>
      </c>
      <c r="E2667" s="156" t="n">
        <v>97056</v>
      </c>
    </row>
    <row r="2668">
      <c r="A2668" s="176" t="n">
        <v>46327</v>
      </c>
      <c r="B2668" s="104" t="inlineStr">
        <is>
          <t>2026/27</t>
        </is>
      </c>
      <c r="C2668" s="104" t="inlineStr">
        <is>
          <t>HC-027</t>
        </is>
      </c>
      <c r="D2668" s="104" t="inlineStr">
        <is>
          <t>Sud-Est</t>
        </is>
      </c>
      <c r="E2668" s="156" t="n">
        <v>132375</v>
      </c>
    </row>
    <row r="2669">
      <c r="A2669" s="176" t="n">
        <v>46327</v>
      </c>
      <c r="B2669" s="104" t="inlineStr">
        <is>
          <t>2026/27</t>
        </is>
      </c>
      <c r="C2669" s="104" t="inlineStr">
        <is>
          <t>HC-028</t>
        </is>
      </c>
      <c r="D2669" s="104" t="inlineStr">
        <is>
          <t>Sud-Ouest</t>
        </is>
      </c>
      <c r="E2669" s="156" t="n">
        <v>93803</v>
      </c>
    </row>
    <row r="2670">
      <c r="A2670" s="176" t="n">
        <v>46327</v>
      </c>
      <c r="B2670" s="104" t="inlineStr">
        <is>
          <t>2026/27</t>
        </is>
      </c>
      <c r="C2670" s="104" t="inlineStr">
        <is>
          <t>HC-029</t>
        </is>
      </c>
      <c r="D2670" s="104" t="inlineStr">
        <is>
          <t>Île-de-France</t>
        </is>
      </c>
      <c r="E2670" s="156" t="n">
        <v>200417</v>
      </c>
    </row>
    <row r="2671">
      <c r="A2671" s="176" t="n">
        <v>46327</v>
      </c>
      <c r="B2671" s="104" t="inlineStr">
        <is>
          <t>2026/27</t>
        </is>
      </c>
      <c r="C2671" s="104" t="inlineStr">
        <is>
          <t>HC-030</t>
        </is>
      </c>
      <c r="D2671" s="104" t="inlineStr">
        <is>
          <t>Nord-Ouest</t>
        </is>
      </c>
      <c r="E2671" s="156" t="n">
        <v>116035</v>
      </c>
    </row>
    <row r="2672">
      <c r="A2672" s="176" t="n">
        <v>46327</v>
      </c>
      <c r="B2672" s="104" t="inlineStr">
        <is>
          <t>2026/27</t>
        </is>
      </c>
      <c r="C2672" s="104" t="inlineStr">
        <is>
          <t>HC-031</t>
        </is>
      </c>
      <c r="D2672" s="104" t="inlineStr">
        <is>
          <t>Sud-Est</t>
        </is>
      </c>
      <c r="E2672" s="156" t="n">
        <v>110885</v>
      </c>
    </row>
    <row r="2673">
      <c r="A2673" s="176" t="n">
        <v>46327</v>
      </c>
      <c r="B2673" s="104" t="inlineStr">
        <is>
          <t>2026/27</t>
        </is>
      </c>
      <c r="C2673" s="104" t="inlineStr">
        <is>
          <t>HC-032</t>
        </is>
      </c>
      <c r="D2673" s="104" t="inlineStr">
        <is>
          <t>Sud-Ouest</t>
        </is>
      </c>
      <c r="E2673" s="156" t="n">
        <v>105347</v>
      </c>
    </row>
    <row r="2674">
      <c r="A2674" s="176" t="n">
        <v>46327</v>
      </c>
      <c r="B2674" s="104" t="inlineStr">
        <is>
          <t>2026/27</t>
        </is>
      </c>
      <c r="C2674" s="104" t="inlineStr">
        <is>
          <t>HC-033</t>
        </is>
      </c>
      <c r="D2674" s="104" t="inlineStr">
        <is>
          <t>Île-de-France</t>
        </is>
      </c>
      <c r="E2674" s="156" t="n">
        <v>158914</v>
      </c>
    </row>
    <row r="2675">
      <c r="A2675" s="176" t="n">
        <v>46327</v>
      </c>
      <c r="B2675" s="104" t="inlineStr">
        <is>
          <t>2026/27</t>
        </is>
      </c>
      <c r="C2675" s="104" t="inlineStr">
        <is>
          <t>HC-034</t>
        </is>
      </c>
      <c r="D2675" s="104" t="inlineStr">
        <is>
          <t>Nord-Ouest</t>
        </is>
      </c>
      <c r="E2675" s="156" t="n">
        <v>135566</v>
      </c>
    </row>
    <row r="2676">
      <c r="A2676" s="176" t="n">
        <v>46327</v>
      </c>
      <c r="B2676" s="104" t="inlineStr">
        <is>
          <t>2026/27</t>
        </is>
      </c>
      <c r="C2676" s="104" t="inlineStr">
        <is>
          <t>HC-035</t>
        </is>
      </c>
      <c r="D2676" s="104" t="inlineStr">
        <is>
          <t>Sud-Est</t>
        </is>
      </c>
      <c r="E2676" s="156" t="n">
        <v>132886</v>
      </c>
    </row>
    <row r="2677">
      <c r="A2677" s="176" t="n">
        <v>46327</v>
      </c>
      <c r="B2677" s="104" t="inlineStr">
        <is>
          <t>2026/27</t>
        </is>
      </c>
      <c r="C2677" s="104" t="inlineStr">
        <is>
          <t>HC-036</t>
        </is>
      </c>
      <c r="D2677" s="104" t="inlineStr">
        <is>
          <t>Sud-Ouest</t>
        </is>
      </c>
      <c r="E2677" s="156" t="n">
        <v>132839</v>
      </c>
    </row>
    <row r="2678">
      <c r="A2678" s="176" t="n">
        <v>46327</v>
      </c>
      <c r="B2678" s="104" t="inlineStr">
        <is>
          <t>2026/27</t>
        </is>
      </c>
      <c r="C2678" s="104" t="inlineStr">
        <is>
          <t>HC-037</t>
        </is>
      </c>
      <c r="D2678" s="104" t="inlineStr">
        <is>
          <t>Île-de-France</t>
        </is>
      </c>
      <c r="E2678" s="156" t="n">
        <v>127688</v>
      </c>
    </row>
    <row r="2679">
      <c r="A2679" s="176" t="n">
        <v>46327</v>
      </c>
      <c r="B2679" s="104" t="inlineStr">
        <is>
          <t>2026/27</t>
        </is>
      </c>
      <c r="C2679" s="104" t="inlineStr">
        <is>
          <t>HC-038</t>
        </is>
      </c>
      <c r="D2679" s="104" t="inlineStr">
        <is>
          <t>Nord-Ouest</t>
        </is>
      </c>
      <c r="E2679" s="156" t="n">
        <v>93104</v>
      </c>
    </row>
    <row r="2680">
      <c r="A2680" s="176" t="n">
        <v>46327</v>
      </c>
      <c r="B2680" s="104" t="inlineStr">
        <is>
          <t>2026/27</t>
        </is>
      </c>
      <c r="C2680" s="104" t="inlineStr">
        <is>
          <t>HC-039</t>
        </is>
      </c>
      <c r="D2680" s="104" t="inlineStr">
        <is>
          <t>Sud-Est</t>
        </is>
      </c>
      <c r="E2680" s="156" t="n">
        <v>130772</v>
      </c>
    </row>
    <row r="2681">
      <c r="A2681" s="176" t="n">
        <v>46327</v>
      </c>
      <c r="B2681" s="104" t="inlineStr">
        <is>
          <t>2026/27</t>
        </is>
      </c>
      <c r="C2681" s="104" t="inlineStr">
        <is>
          <t>HC-040</t>
        </is>
      </c>
      <c r="D2681" s="104" t="inlineStr">
        <is>
          <t>Sud-Ouest</t>
        </is>
      </c>
      <c r="E2681" s="156" t="n">
        <v>112184</v>
      </c>
    </row>
    <row r="2682">
      <c r="A2682" s="176" t="n">
        <v>46327</v>
      </c>
      <c r="B2682" s="104" t="inlineStr">
        <is>
          <t>2026/27</t>
        </is>
      </c>
      <c r="C2682" s="104" t="inlineStr">
        <is>
          <t>HC-041</t>
        </is>
      </c>
      <c r="D2682" s="104" t="inlineStr">
        <is>
          <t>Île-de-France</t>
        </is>
      </c>
      <c r="E2682" s="156" t="n">
        <v>174295</v>
      </c>
    </row>
    <row r="2683">
      <c r="A2683" s="176" t="n">
        <v>46327</v>
      </c>
      <c r="B2683" s="104" t="inlineStr">
        <is>
          <t>2026/27</t>
        </is>
      </c>
      <c r="C2683" s="104" t="inlineStr">
        <is>
          <t>HC-042</t>
        </is>
      </c>
      <c r="D2683" s="104" t="inlineStr">
        <is>
          <t>Nord-Ouest</t>
        </is>
      </c>
      <c r="E2683" s="156" t="n">
        <v>106190</v>
      </c>
    </row>
    <row r="2684">
      <c r="A2684" s="176" t="n">
        <v>46327</v>
      </c>
      <c r="B2684" s="104" t="inlineStr">
        <is>
          <t>2026/27</t>
        </is>
      </c>
      <c r="C2684" s="104" t="inlineStr">
        <is>
          <t>HC-043</t>
        </is>
      </c>
      <c r="D2684" s="104" t="inlineStr">
        <is>
          <t>Sud-Est</t>
        </is>
      </c>
      <c r="E2684" s="156" t="n">
        <v>123912</v>
      </c>
    </row>
    <row r="2685">
      <c r="A2685" s="176" t="n">
        <v>46327</v>
      </c>
      <c r="B2685" s="104" t="inlineStr">
        <is>
          <t>2026/27</t>
        </is>
      </c>
      <c r="C2685" s="104" t="inlineStr">
        <is>
          <t>HC-044</t>
        </is>
      </c>
      <c r="D2685" s="104" t="inlineStr">
        <is>
          <t>Sud-Ouest</t>
        </is>
      </c>
      <c r="E2685" s="156" t="n">
        <v>86503</v>
      </c>
    </row>
    <row r="2686">
      <c r="A2686" s="176" t="n">
        <v>46327</v>
      </c>
      <c r="B2686" s="104" t="inlineStr">
        <is>
          <t>2026/27</t>
        </is>
      </c>
      <c r="C2686" s="104" t="inlineStr">
        <is>
          <t>HC-045</t>
        </is>
      </c>
      <c r="D2686" s="104" t="inlineStr">
        <is>
          <t>Île-de-France</t>
        </is>
      </c>
      <c r="E2686" s="156" t="n">
        <v>156005</v>
      </c>
    </row>
    <row r="2687">
      <c r="A2687" s="176" t="n">
        <v>46327</v>
      </c>
      <c r="B2687" s="104" t="inlineStr">
        <is>
          <t>2026/27</t>
        </is>
      </c>
      <c r="C2687" s="104" t="inlineStr">
        <is>
          <t>HC-046</t>
        </is>
      </c>
      <c r="D2687" s="104" t="inlineStr">
        <is>
          <t>Nord-Ouest</t>
        </is>
      </c>
      <c r="E2687" s="156" t="n">
        <v>65217</v>
      </c>
    </row>
    <row r="2688">
      <c r="A2688" s="176" t="n">
        <v>46327</v>
      </c>
      <c r="B2688" s="104" t="inlineStr">
        <is>
          <t>2026/27</t>
        </is>
      </c>
      <c r="C2688" s="104" t="inlineStr">
        <is>
          <t>HC-047</t>
        </is>
      </c>
      <c r="D2688" s="104" t="inlineStr">
        <is>
          <t>Sud-Est</t>
        </is>
      </c>
      <c r="E2688" s="156" t="n">
        <v>140540</v>
      </c>
    </row>
    <row r="2689">
      <c r="A2689" s="176" t="n">
        <v>46327</v>
      </c>
      <c r="B2689" s="104" t="inlineStr">
        <is>
          <t>2026/27</t>
        </is>
      </c>
      <c r="C2689" s="104" t="inlineStr">
        <is>
          <t>HC-048</t>
        </is>
      </c>
      <c r="D2689" s="104" t="inlineStr">
        <is>
          <t>Sud-Ouest</t>
        </is>
      </c>
      <c r="E2689" s="156" t="n">
        <v>142516</v>
      </c>
    </row>
    <row r="2690">
      <c r="A2690" s="176" t="n">
        <v>46327</v>
      </c>
      <c r="B2690" s="104" t="inlineStr">
        <is>
          <t>2026/27</t>
        </is>
      </c>
      <c r="C2690" s="104" t="inlineStr">
        <is>
          <t>HC-049</t>
        </is>
      </c>
      <c r="D2690" s="104" t="inlineStr">
        <is>
          <t>Île-de-France</t>
        </is>
      </c>
      <c r="E2690" s="156" t="n">
        <v>109790</v>
      </c>
    </row>
    <row r="2691">
      <c r="A2691" s="176" t="n">
        <v>46327</v>
      </c>
      <c r="B2691" s="104" t="inlineStr">
        <is>
          <t>2026/27</t>
        </is>
      </c>
      <c r="C2691" s="104" t="inlineStr">
        <is>
          <t>HC-050</t>
        </is>
      </c>
      <c r="D2691" s="104" t="inlineStr">
        <is>
          <t>Nord-Ouest</t>
        </is>
      </c>
      <c r="E2691" s="156" t="n">
        <v>128558</v>
      </c>
    </row>
    <row r="2692">
      <c r="A2692" s="176" t="n">
        <v>46327</v>
      </c>
      <c r="B2692" s="104" t="inlineStr">
        <is>
          <t>2026/27</t>
        </is>
      </c>
      <c r="C2692" s="104" t="inlineStr">
        <is>
          <t>HC-051</t>
        </is>
      </c>
      <c r="D2692" s="104" t="inlineStr">
        <is>
          <t>Sud-Est</t>
        </is>
      </c>
      <c r="E2692" s="156" t="n">
        <v>86931</v>
      </c>
    </row>
    <row r="2693">
      <c r="A2693" s="176" t="n">
        <v>46327</v>
      </c>
      <c r="B2693" s="104" t="inlineStr">
        <is>
          <t>2026/27</t>
        </is>
      </c>
      <c r="C2693" s="104" t="inlineStr">
        <is>
          <t>HC-052</t>
        </is>
      </c>
      <c r="D2693" s="104" t="inlineStr">
        <is>
          <t>Sud-Ouest</t>
        </is>
      </c>
      <c r="E2693" s="156" t="n">
        <v>109153</v>
      </c>
    </row>
    <row r="2694">
      <c r="A2694" s="176" t="n">
        <v>46327</v>
      </c>
      <c r="B2694" s="104" t="inlineStr">
        <is>
          <t>2026/27</t>
        </is>
      </c>
      <c r="C2694" s="104" t="inlineStr">
        <is>
          <t>HC-053</t>
        </is>
      </c>
      <c r="D2694" s="104" t="inlineStr">
        <is>
          <t>Île-de-France</t>
        </is>
      </c>
      <c r="E2694" s="156" t="n">
        <v>124200</v>
      </c>
    </row>
    <row r="2695">
      <c r="A2695" s="176" t="n">
        <v>46327</v>
      </c>
      <c r="B2695" s="104" t="inlineStr">
        <is>
          <t>2026/27</t>
        </is>
      </c>
      <c r="C2695" s="104" t="inlineStr">
        <is>
          <t>HC-054</t>
        </is>
      </c>
      <c r="D2695" s="104" t="inlineStr">
        <is>
          <t>Nord-Ouest</t>
        </is>
      </c>
      <c r="E2695" s="156" t="n">
        <v>111528</v>
      </c>
    </row>
    <row r="2696">
      <c r="A2696" s="176" t="n">
        <v>46327</v>
      </c>
      <c r="B2696" s="104" t="inlineStr">
        <is>
          <t>2026/27</t>
        </is>
      </c>
      <c r="C2696" s="104" t="inlineStr">
        <is>
          <t>HC-055</t>
        </is>
      </c>
      <c r="D2696" s="104" t="inlineStr">
        <is>
          <t>Sud-Est</t>
        </is>
      </c>
      <c r="E2696" s="156" t="n">
        <v>185695</v>
      </c>
    </row>
    <row r="2697">
      <c r="A2697" s="176" t="n">
        <v>46327</v>
      </c>
      <c r="B2697" s="104" t="inlineStr">
        <is>
          <t>2026/27</t>
        </is>
      </c>
      <c r="C2697" s="104" t="inlineStr">
        <is>
          <t>HC-056</t>
        </is>
      </c>
      <c r="D2697" s="104" t="inlineStr">
        <is>
          <t>Sud-Ouest</t>
        </is>
      </c>
      <c r="E2697" s="156" t="n">
        <v>129743</v>
      </c>
    </row>
    <row r="2698">
      <c r="A2698" s="176" t="n">
        <v>46327</v>
      </c>
      <c r="B2698" s="104" t="inlineStr">
        <is>
          <t>2026/27</t>
        </is>
      </c>
      <c r="C2698" s="104" t="inlineStr">
        <is>
          <t>HC-057</t>
        </is>
      </c>
      <c r="D2698" s="104" t="inlineStr">
        <is>
          <t>Île-de-France</t>
        </is>
      </c>
      <c r="E2698" s="156" t="n">
        <v>153927</v>
      </c>
    </row>
    <row r="2699">
      <c r="A2699" s="176" t="n">
        <v>46327</v>
      </c>
      <c r="B2699" s="104" t="inlineStr">
        <is>
          <t>2026/27</t>
        </is>
      </c>
      <c r="C2699" s="104" t="inlineStr">
        <is>
          <t>HC-058</t>
        </is>
      </c>
      <c r="D2699" s="104" t="inlineStr">
        <is>
          <t>Nord-Ouest</t>
        </is>
      </c>
      <c r="E2699" s="156" t="n">
        <v>81217</v>
      </c>
    </row>
    <row r="2700">
      <c r="A2700" s="176" t="n">
        <v>46327</v>
      </c>
      <c r="B2700" s="104" t="inlineStr">
        <is>
          <t>2026/27</t>
        </is>
      </c>
      <c r="C2700" s="104" t="inlineStr">
        <is>
          <t>HC-059</t>
        </is>
      </c>
      <c r="D2700" s="104" t="inlineStr">
        <is>
          <t>Sud-Est</t>
        </is>
      </c>
      <c r="E2700" s="156" t="n">
        <v>143517</v>
      </c>
    </row>
    <row r="2701">
      <c r="A2701" s="176" t="n">
        <v>46327</v>
      </c>
      <c r="B2701" s="104" t="inlineStr">
        <is>
          <t>2026/27</t>
        </is>
      </c>
      <c r="C2701" s="104" t="inlineStr">
        <is>
          <t>HC-060</t>
        </is>
      </c>
      <c r="D2701" s="104" t="inlineStr">
        <is>
          <t>Sud-Ouest</t>
        </is>
      </c>
      <c r="E2701" s="156" t="n">
        <v>101112</v>
      </c>
    </row>
    <row r="2702">
      <c r="A2702" s="176" t="n">
        <v>46327</v>
      </c>
      <c r="B2702" s="104" t="inlineStr">
        <is>
          <t>2026/27</t>
        </is>
      </c>
      <c r="C2702" s="104" t="inlineStr">
        <is>
          <t>HC-061</t>
        </is>
      </c>
      <c r="D2702" s="104" t="inlineStr">
        <is>
          <t>Île-de-France</t>
        </is>
      </c>
      <c r="E2702" s="156" t="n">
        <v>113991</v>
      </c>
    </row>
    <row r="2703">
      <c r="A2703" s="176" t="n">
        <v>46327</v>
      </c>
      <c r="B2703" s="104" t="inlineStr">
        <is>
          <t>2026/27</t>
        </is>
      </c>
      <c r="C2703" s="104" t="inlineStr">
        <is>
          <t>HC-062</t>
        </is>
      </c>
      <c r="D2703" s="104" t="inlineStr">
        <is>
          <t>Nord-Ouest</t>
        </is>
      </c>
      <c r="E2703" s="156" t="n">
        <v>86807</v>
      </c>
    </row>
    <row r="2704">
      <c r="A2704" s="176" t="n">
        <v>46327</v>
      </c>
      <c r="B2704" s="104" t="inlineStr">
        <is>
          <t>2026/27</t>
        </is>
      </c>
      <c r="C2704" s="104" t="inlineStr">
        <is>
          <t>HC-063</t>
        </is>
      </c>
      <c r="D2704" s="104" t="inlineStr">
        <is>
          <t>Sud-Est</t>
        </is>
      </c>
      <c r="E2704" s="156" t="n">
        <v>85574</v>
      </c>
    </row>
    <row r="2705">
      <c r="A2705" s="176" t="n">
        <v>46327</v>
      </c>
      <c r="B2705" s="104" t="inlineStr">
        <is>
          <t>2026/27</t>
        </is>
      </c>
      <c r="C2705" s="104" t="inlineStr">
        <is>
          <t>HC-064</t>
        </is>
      </c>
      <c r="D2705" s="104" t="inlineStr">
        <is>
          <t>Sud-Ouest</t>
        </is>
      </c>
      <c r="E2705" s="156" t="n">
        <v>79599</v>
      </c>
    </row>
    <row r="2706">
      <c r="A2706" s="176" t="n">
        <v>46327</v>
      </c>
      <c r="B2706" s="104" t="inlineStr">
        <is>
          <t>2026/27</t>
        </is>
      </c>
      <c r="C2706" s="104" t="inlineStr">
        <is>
          <t>HC-065</t>
        </is>
      </c>
      <c r="D2706" s="104" t="inlineStr">
        <is>
          <t>Île-de-France</t>
        </is>
      </c>
      <c r="E2706" s="156" t="n">
        <v>150949</v>
      </c>
    </row>
    <row r="2707">
      <c r="A2707" s="176" t="n">
        <v>46327</v>
      </c>
      <c r="B2707" s="104" t="inlineStr">
        <is>
          <t>2026/27</t>
        </is>
      </c>
      <c r="C2707" s="104" t="inlineStr">
        <is>
          <t>HC-066</t>
        </is>
      </c>
      <c r="D2707" s="104" t="inlineStr">
        <is>
          <t>Nord-Ouest</t>
        </is>
      </c>
      <c r="E2707" s="156" t="n">
        <v>121294</v>
      </c>
    </row>
    <row r="2708">
      <c r="A2708" s="176" t="n">
        <v>46327</v>
      </c>
      <c r="B2708" s="104" t="inlineStr">
        <is>
          <t>2026/27</t>
        </is>
      </c>
      <c r="C2708" s="104" t="inlineStr">
        <is>
          <t>HC-067</t>
        </is>
      </c>
      <c r="D2708" s="104" t="inlineStr">
        <is>
          <t>Sud-Est</t>
        </is>
      </c>
      <c r="E2708" s="156" t="n">
        <v>106815</v>
      </c>
    </row>
    <row r="2709">
      <c r="A2709" s="176" t="n">
        <v>46327</v>
      </c>
      <c r="B2709" s="104" t="inlineStr">
        <is>
          <t>2026/27</t>
        </is>
      </c>
      <c r="C2709" s="104" t="inlineStr">
        <is>
          <t>HC-068</t>
        </is>
      </c>
      <c r="D2709" s="104" t="inlineStr">
        <is>
          <t>Sud-Ouest</t>
        </is>
      </c>
      <c r="E2709" s="156" t="n">
        <v>79883</v>
      </c>
    </row>
    <row r="2710">
      <c r="A2710" s="176" t="n">
        <v>46327</v>
      </c>
      <c r="B2710" s="104" t="inlineStr">
        <is>
          <t>2026/27</t>
        </is>
      </c>
      <c r="C2710" s="104" t="inlineStr">
        <is>
          <t>HC-069</t>
        </is>
      </c>
      <c r="D2710" s="104" t="inlineStr">
        <is>
          <t>Île-de-France</t>
        </is>
      </c>
      <c r="E2710" s="156" t="n">
        <v>106849</v>
      </c>
    </row>
    <row r="2711">
      <c r="A2711" s="176" t="n">
        <v>46327</v>
      </c>
      <c r="B2711" s="104" t="inlineStr">
        <is>
          <t>2026/27</t>
        </is>
      </c>
      <c r="C2711" s="104" t="inlineStr">
        <is>
          <t>HC-070</t>
        </is>
      </c>
      <c r="D2711" s="104" t="inlineStr">
        <is>
          <t>Nord-Ouest</t>
        </is>
      </c>
      <c r="E2711" s="156" t="n">
        <v>73381</v>
      </c>
    </row>
    <row r="2712">
      <c r="A2712" s="176" t="n">
        <v>46327</v>
      </c>
      <c r="B2712" s="104" t="inlineStr">
        <is>
          <t>2026/27</t>
        </is>
      </c>
      <c r="C2712" s="104" t="inlineStr">
        <is>
          <t>HC-071</t>
        </is>
      </c>
      <c r="D2712" s="104" t="inlineStr">
        <is>
          <t>Sud-Est</t>
        </is>
      </c>
      <c r="E2712" s="156" t="n">
        <v>92058</v>
      </c>
    </row>
    <row r="2713">
      <c r="A2713" s="176" t="n">
        <v>46327</v>
      </c>
      <c r="B2713" s="104" t="inlineStr">
        <is>
          <t>2026/27</t>
        </is>
      </c>
      <c r="C2713" s="104" t="inlineStr">
        <is>
          <t>HC-072</t>
        </is>
      </c>
      <c r="D2713" s="104" t="inlineStr">
        <is>
          <t>Sud-Ouest</t>
        </is>
      </c>
      <c r="E2713" s="156" t="n">
        <v>77828</v>
      </c>
    </row>
    <row r="2714">
      <c r="A2714" s="176" t="n">
        <v>46327</v>
      </c>
      <c r="B2714" s="104" t="inlineStr">
        <is>
          <t>2026/27</t>
        </is>
      </c>
      <c r="C2714" s="104" t="inlineStr">
        <is>
          <t>HC-073</t>
        </is>
      </c>
      <c r="D2714" s="104" t="inlineStr">
        <is>
          <t>Île-de-France</t>
        </is>
      </c>
      <c r="E2714" s="156" t="n">
        <v>172774</v>
      </c>
    </row>
    <row r="2715">
      <c r="A2715" s="176" t="n">
        <v>46327</v>
      </c>
      <c r="B2715" s="104" t="inlineStr">
        <is>
          <t>2026/27</t>
        </is>
      </c>
      <c r="C2715" s="104" t="inlineStr">
        <is>
          <t>HC-074</t>
        </is>
      </c>
      <c r="D2715" s="104" t="inlineStr">
        <is>
          <t>Nord-Ouest</t>
        </is>
      </c>
      <c r="E2715" s="156" t="n">
        <v>98218</v>
      </c>
    </row>
    <row r="2716">
      <c r="A2716" s="176" t="n">
        <v>46327</v>
      </c>
      <c r="B2716" s="104" t="inlineStr">
        <is>
          <t>2026/27</t>
        </is>
      </c>
      <c r="C2716" s="104" t="inlineStr">
        <is>
          <t>HC-075</t>
        </is>
      </c>
      <c r="D2716" s="104" t="inlineStr">
        <is>
          <t>Sud-Est</t>
        </is>
      </c>
      <c r="E2716" s="156" t="n">
        <v>145085</v>
      </c>
    </row>
    <row r="2717">
      <c r="A2717" s="176" t="n">
        <v>46327</v>
      </c>
      <c r="B2717" s="104" t="inlineStr">
        <is>
          <t>2026/27</t>
        </is>
      </c>
      <c r="C2717" s="104" t="inlineStr">
        <is>
          <t>HC-076</t>
        </is>
      </c>
      <c r="D2717" s="104" t="inlineStr">
        <is>
          <t>Sud-Ouest</t>
        </is>
      </c>
      <c r="E2717" s="156" t="n">
        <v>114412</v>
      </c>
    </row>
    <row r="2718">
      <c r="A2718" s="176" t="n">
        <v>46327</v>
      </c>
      <c r="B2718" s="104" t="inlineStr">
        <is>
          <t>2026/27</t>
        </is>
      </c>
      <c r="C2718" s="104" t="inlineStr">
        <is>
          <t>HC-077</t>
        </is>
      </c>
      <c r="D2718" s="104" t="inlineStr">
        <is>
          <t>Île-de-France</t>
        </is>
      </c>
      <c r="E2718" s="156" t="n">
        <v>117580</v>
      </c>
    </row>
    <row r="2719">
      <c r="A2719" s="176" t="n">
        <v>46327</v>
      </c>
      <c r="B2719" s="104" t="inlineStr">
        <is>
          <t>2026/27</t>
        </is>
      </c>
      <c r="C2719" s="104" t="inlineStr">
        <is>
          <t>HC-078</t>
        </is>
      </c>
      <c r="D2719" s="104" t="inlineStr">
        <is>
          <t>Nord-Ouest</t>
        </is>
      </c>
      <c r="E2719" s="156" t="n">
        <v>118906</v>
      </c>
    </row>
    <row r="2720">
      <c r="A2720" s="176" t="n">
        <v>46327</v>
      </c>
      <c r="B2720" s="104" t="inlineStr">
        <is>
          <t>2026/27</t>
        </is>
      </c>
      <c r="C2720" s="104" t="inlineStr">
        <is>
          <t>HC-079</t>
        </is>
      </c>
      <c r="D2720" s="104" t="inlineStr">
        <is>
          <t>Sud-Est</t>
        </is>
      </c>
      <c r="E2720" s="156" t="n">
        <v>114648</v>
      </c>
    </row>
    <row r="2721">
      <c r="A2721" s="176" t="n">
        <v>46327</v>
      </c>
      <c r="B2721" s="104" t="inlineStr">
        <is>
          <t>2026/27</t>
        </is>
      </c>
      <c r="C2721" s="104" t="inlineStr">
        <is>
          <t>HC-080</t>
        </is>
      </c>
      <c r="D2721" s="104" t="inlineStr">
        <is>
          <t>Sud-Ouest</t>
        </is>
      </c>
      <c r="E2721" s="156" t="n">
        <v>80787</v>
      </c>
    </row>
    <row r="2722">
      <c r="A2722" s="176" t="n">
        <v>46327</v>
      </c>
      <c r="B2722" s="104" t="inlineStr">
        <is>
          <t>2026/27</t>
        </is>
      </c>
      <c r="C2722" s="104" t="inlineStr">
        <is>
          <t>HC-081</t>
        </is>
      </c>
      <c r="D2722" s="104" t="inlineStr">
        <is>
          <t>Île-de-France</t>
        </is>
      </c>
      <c r="E2722" s="156" t="n">
        <v>117707</v>
      </c>
    </row>
    <row r="2723">
      <c r="A2723" s="176" t="n">
        <v>46327</v>
      </c>
      <c r="B2723" s="104" t="inlineStr">
        <is>
          <t>2026/27</t>
        </is>
      </c>
      <c r="C2723" s="104" t="inlineStr">
        <is>
          <t>HC-082</t>
        </is>
      </c>
      <c r="D2723" s="104" t="inlineStr">
        <is>
          <t>Nord-Ouest</t>
        </is>
      </c>
      <c r="E2723" s="156" t="n">
        <v>86175</v>
      </c>
    </row>
    <row r="2724">
      <c r="A2724" s="176" t="n">
        <v>46327</v>
      </c>
      <c r="B2724" s="104" t="inlineStr">
        <is>
          <t>2026/27</t>
        </is>
      </c>
      <c r="C2724" s="104" t="inlineStr">
        <is>
          <t>HC-083</t>
        </is>
      </c>
      <c r="D2724" s="104" t="inlineStr">
        <is>
          <t>Sud-Est</t>
        </is>
      </c>
      <c r="E2724" s="156" t="n">
        <v>85390</v>
      </c>
    </row>
    <row r="2725">
      <c r="A2725" s="176" t="n">
        <v>46327</v>
      </c>
      <c r="B2725" s="104" t="inlineStr">
        <is>
          <t>2026/27</t>
        </is>
      </c>
      <c r="C2725" s="104" t="inlineStr">
        <is>
          <t>HC-084</t>
        </is>
      </c>
      <c r="D2725" s="104" t="inlineStr">
        <is>
          <t>Sud-Ouest</t>
        </is>
      </c>
      <c r="E2725" s="156" t="n">
        <v>107269</v>
      </c>
    </row>
    <row r="2726">
      <c r="A2726" s="176" t="n">
        <v>46327</v>
      </c>
      <c r="B2726" s="104" t="inlineStr">
        <is>
          <t>2026/27</t>
        </is>
      </c>
      <c r="C2726" s="104" t="inlineStr">
        <is>
          <t>HC-085</t>
        </is>
      </c>
      <c r="D2726" s="104" t="inlineStr">
        <is>
          <t>Île-de-France</t>
        </is>
      </c>
      <c r="E2726" s="156" t="n">
        <v>128184</v>
      </c>
    </row>
    <row r="2727">
      <c r="A2727" s="176" t="n">
        <v>46327</v>
      </c>
      <c r="B2727" s="104" t="inlineStr">
        <is>
          <t>2026/27</t>
        </is>
      </c>
      <c r="C2727" s="104" t="inlineStr">
        <is>
          <t>HC-086</t>
        </is>
      </c>
      <c r="D2727" s="104" t="inlineStr">
        <is>
          <t>Nord-Ouest</t>
        </is>
      </c>
      <c r="E2727" s="156" t="n">
        <v>94373</v>
      </c>
    </row>
    <row r="2728">
      <c r="A2728" s="176" t="n">
        <v>46327</v>
      </c>
      <c r="B2728" s="104" t="inlineStr">
        <is>
          <t>2026/27</t>
        </is>
      </c>
      <c r="C2728" s="104" t="inlineStr">
        <is>
          <t>HC-087</t>
        </is>
      </c>
      <c r="D2728" s="104" t="inlineStr">
        <is>
          <t>Sud-Est</t>
        </is>
      </c>
      <c r="E2728" s="156" t="n">
        <v>90105</v>
      </c>
    </row>
    <row r="2729">
      <c r="A2729" s="176" t="n">
        <v>46327</v>
      </c>
      <c r="B2729" s="104" t="inlineStr">
        <is>
          <t>2026/27</t>
        </is>
      </c>
      <c r="C2729" s="104" t="inlineStr">
        <is>
          <t>HC-088</t>
        </is>
      </c>
      <c r="D2729" s="104" t="inlineStr">
        <is>
          <t>Sud-Ouest</t>
        </is>
      </c>
      <c r="E2729" s="156" t="n">
        <v>111148</v>
      </c>
    </row>
    <row r="2730">
      <c r="A2730" s="176" t="n">
        <v>46327</v>
      </c>
      <c r="B2730" s="104" t="inlineStr">
        <is>
          <t>2026/27</t>
        </is>
      </c>
      <c r="C2730" s="104" t="inlineStr">
        <is>
          <t>HC-089</t>
        </is>
      </c>
      <c r="D2730" s="104" t="inlineStr">
        <is>
          <t>Île-de-France</t>
        </is>
      </c>
      <c r="E2730" s="156" t="n">
        <v>114792</v>
      </c>
    </row>
    <row r="2731">
      <c r="A2731" s="176" t="n">
        <v>46327</v>
      </c>
      <c r="B2731" s="104" t="inlineStr">
        <is>
          <t>2026/27</t>
        </is>
      </c>
      <c r="C2731" s="104" t="inlineStr">
        <is>
          <t>HC-090</t>
        </is>
      </c>
      <c r="D2731" s="104" t="inlineStr">
        <is>
          <t>Nord-Ouest</t>
        </is>
      </c>
      <c r="E2731" s="156" t="n">
        <v>108387</v>
      </c>
    </row>
    <row r="2732">
      <c r="A2732" s="176" t="n">
        <v>46327</v>
      </c>
      <c r="B2732" s="104" t="inlineStr">
        <is>
          <t>2026/27</t>
        </is>
      </c>
      <c r="C2732" s="104" t="inlineStr">
        <is>
          <t>HC-091</t>
        </is>
      </c>
      <c r="D2732" s="104" t="inlineStr">
        <is>
          <t>Sud-Est</t>
        </is>
      </c>
      <c r="E2732" s="156" t="n">
        <v>89472</v>
      </c>
    </row>
    <row r="2733">
      <c r="A2733" s="176" t="n">
        <v>46327</v>
      </c>
      <c r="B2733" s="104" t="inlineStr">
        <is>
          <t>2026/27</t>
        </is>
      </c>
      <c r="C2733" s="104" t="inlineStr">
        <is>
          <t>HC-092</t>
        </is>
      </c>
      <c r="D2733" s="104" t="inlineStr">
        <is>
          <t>Sud-Ouest</t>
        </is>
      </c>
      <c r="E2733" s="156" t="n">
        <v>96742</v>
      </c>
    </row>
    <row r="2734">
      <c r="A2734" s="176" t="n">
        <v>46327</v>
      </c>
      <c r="B2734" s="104" t="inlineStr">
        <is>
          <t>2026/27</t>
        </is>
      </c>
      <c r="C2734" s="104" t="inlineStr">
        <is>
          <t>HC-093</t>
        </is>
      </c>
      <c r="D2734" s="104" t="inlineStr">
        <is>
          <t>Île-de-France</t>
        </is>
      </c>
      <c r="E2734" s="156" t="n">
        <v>170650</v>
      </c>
    </row>
    <row r="2735">
      <c r="A2735" s="176" t="n">
        <v>46327</v>
      </c>
      <c r="B2735" s="104" t="inlineStr">
        <is>
          <t>2026/27</t>
        </is>
      </c>
      <c r="C2735" s="104" t="inlineStr">
        <is>
          <t>HC-094</t>
        </is>
      </c>
      <c r="D2735" s="104" t="inlineStr">
        <is>
          <t>Nord-Ouest</t>
        </is>
      </c>
      <c r="E2735" s="156" t="n">
        <v>88778</v>
      </c>
    </row>
    <row r="2736">
      <c r="A2736" s="176" t="n">
        <v>46327</v>
      </c>
      <c r="B2736" s="104" t="inlineStr">
        <is>
          <t>2026/27</t>
        </is>
      </c>
      <c r="C2736" s="104" t="inlineStr">
        <is>
          <t>HC-095</t>
        </is>
      </c>
      <c r="D2736" s="104" t="inlineStr">
        <is>
          <t>Sud-Est</t>
        </is>
      </c>
      <c r="E2736" s="156" t="n">
        <v>156240</v>
      </c>
    </row>
    <row r="2737">
      <c r="A2737" s="176" t="n">
        <v>46327</v>
      </c>
      <c r="B2737" s="104" t="inlineStr">
        <is>
          <t>2026/27</t>
        </is>
      </c>
      <c r="C2737" s="104" t="inlineStr">
        <is>
          <t>HC-096</t>
        </is>
      </c>
      <c r="D2737" s="104" t="inlineStr">
        <is>
          <t>Sud-Ouest</t>
        </is>
      </c>
      <c r="E2737" s="156" t="n">
        <v>94284</v>
      </c>
    </row>
    <row r="2738">
      <c r="A2738" s="176" t="n">
        <v>46327</v>
      </c>
      <c r="B2738" s="104" t="inlineStr">
        <is>
          <t>2026/27</t>
        </is>
      </c>
      <c r="C2738" s="104" t="inlineStr">
        <is>
          <t>HC-097</t>
        </is>
      </c>
      <c r="D2738" s="104" t="inlineStr">
        <is>
          <t>Île-de-France</t>
        </is>
      </c>
      <c r="E2738" s="156" t="n">
        <v>69513</v>
      </c>
    </row>
    <row r="2739">
      <c r="A2739" s="176" t="n">
        <v>46327</v>
      </c>
      <c r="B2739" s="104" t="inlineStr">
        <is>
          <t>2026/27</t>
        </is>
      </c>
      <c r="C2739" s="104" t="inlineStr">
        <is>
          <t>HC-098</t>
        </is>
      </c>
      <c r="D2739" s="104" t="inlineStr">
        <is>
          <t>Nord-Ouest</t>
        </is>
      </c>
      <c r="E2739" s="156" t="n">
        <v>100428</v>
      </c>
    </row>
    <row r="2740">
      <c r="A2740" s="176" t="n">
        <v>46327</v>
      </c>
      <c r="B2740" s="104" t="inlineStr">
        <is>
          <t>2026/27</t>
        </is>
      </c>
      <c r="C2740" s="104" t="inlineStr">
        <is>
          <t>HC-099</t>
        </is>
      </c>
      <c r="D2740" s="104" t="inlineStr">
        <is>
          <t>Sud-Est</t>
        </is>
      </c>
      <c r="E2740" s="156" t="n">
        <v>130324</v>
      </c>
    </row>
    <row r="2741">
      <c r="A2741" s="176" t="n">
        <v>46327</v>
      </c>
      <c r="B2741" s="104" t="inlineStr">
        <is>
          <t>2026/27</t>
        </is>
      </c>
      <c r="C2741" s="104" t="inlineStr">
        <is>
          <t>HC-100</t>
        </is>
      </c>
      <c r="D2741" s="104" t="inlineStr">
        <is>
          <t>Sud-Ouest</t>
        </is>
      </c>
      <c r="E2741" s="156" t="n">
        <v>80352</v>
      </c>
    </row>
    <row r="2742">
      <c r="A2742" s="176" t="n">
        <v>46327</v>
      </c>
      <c r="B2742" s="104" t="inlineStr">
        <is>
          <t>2026/27</t>
        </is>
      </c>
      <c r="C2742" s="104" t="inlineStr">
        <is>
          <t>HC-101</t>
        </is>
      </c>
      <c r="D2742" s="104" t="inlineStr">
        <is>
          <t>Île-de-France</t>
        </is>
      </c>
      <c r="E2742" s="156" t="n">
        <v>124080</v>
      </c>
    </row>
    <row r="2743">
      <c r="A2743" s="176" t="n">
        <v>46327</v>
      </c>
      <c r="B2743" s="104" t="inlineStr">
        <is>
          <t>2026/27</t>
        </is>
      </c>
      <c r="C2743" s="104" t="inlineStr">
        <is>
          <t>HC-102</t>
        </is>
      </c>
      <c r="D2743" s="104" t="inlineStr">
        <is>
          <t>Nord-Ouest</t>
        </is>
      </c>
      <c r="E2743" s="156" t="n">
        <v>123582</v>
      </c>
    </row>
    <row r="2744">
      <c r="A2744" s="176" t="n">
        <v>46327</v>
      </c>
      <c r="B2744" s="104" t="inlineStr">
        <is>
          <t>2026/27</t>
        </is>
      </c>
      <c r="C2744" s="104" t="inlineStr">
        <is>
          <t>HC-103</t>
        </is>
      </c>
      <c r="D2744" s="104" t="inlineStr">
        <is>
          <t>Sud-Est</t>
        </is>
      </c>
      <c r="E2744" s="156" t="n">
        <v>110639</v>
      </c>
    </row>
    <row r="2745">
      <c r="A2745" s="176" t="n">
        <v>46327</v>
      </c>
      <c r="B2745" s="104" t="inlineStr">
        <is>
          <t>2026/27</t>
        </is>
      </c>
      <c r="C2745" s="104" t="inlineStr">
        <is>
          <t>HC-104</t>
        </is>
      </c>
      <c r="D2745" s="104" t="inlineStr">
        <is>
          <t>Sud-Ouest</t>
        </is>
      </c>
      <c r="E2745" s="156" t="n">
        <v>90626</v>
      </c>
    </row>
    <row r="2746">
      <c r="A2746" s="176" t="n">
        <v>46327</v>
      </c>
      <c r="B2746" s="104" t="inlineStr">
        <is>
          <t>2026/27</t>
        </is>
      </c>
      <c r="C2746" s="104" t="inlineStr">
        <is>
          <t>HC-105</t>
        </is>
      </c>
      <c r="D2746" s="104" t="inlineStr">
        <is>
          <t>Île-de-France</t>
        </is>
      </c>
      <c r="E2746" s="156" t="n">
        <v>149189</v>
      </c>
    </row>
    <row r="2747">
      <c r="A2747" s="176" t="n">
        <v>46327</v>
      </c>
      <c r="B2747" s="104" t="inlineStr">
        <is>
          <t>2026/27</t>
        </is>
      </c>
      <c r="C2747" s="104" t="inlineStr">
        <is>
          <t>HC-106</t>
        </is>
      </c>
      <c r="D2747" s="104" t="inlineStr">
        <is>
          <t>Nord-Ouest</t>
        </is>
      </c>
      <c r="E2747" s="156" t="n">
        <v>114326</v>
      </c>
    </row>
    <row r="2748">
      <c r="A2748" s="176" t="n">
        <v>46327</v>
      </c>
      <c r="B2748" s="104" t="inlineStr">
        <is>
          <t>2026/27</t>
        </is>
      </c>
      <c r="C2748" s="104" t="inlineStr">
        <is>
          <t>HC-107</t>
        </is>
      </c>
      <c r="D2748" s="104" t="inlineStr">
        <is>
          <t>Sud-Est</t>
        </is>
      </c>
      <c r="E2748" s="156" t="n">
        <v>124915</v>
      </c>
    </row>
    <row r="2749">
      <c r="A2749" s="176" t="n">
        <v>46327</v>
      </c>
      <c r="B2749" s="104" t="inlineStr">
        <is>
          <t>2026/27</t>
        </is>
      </c>
      <c r="C2749" s="104" t="inlineStr">
        <is>
          <t>HC-108</t>
        </is>
      </c>
      <c r="D2749" s="104" t="inlineStr">
        <is>
          <t>Sud-Ouest</t>
        </is>
      </c>
      <c r="E2749" s="156" t="n">
        <v>106734</v>
      </c>
    </row>
    <row r="2750">
      <c r="A2750" s="176" t="n">
        <v>46327</v>
      </c>
      <c r="B2750" s="104" t="inlineStr">
        <is>
          <t>2026/27</t>
        </is>
      </c>
      <c r="C2750" s="104" t="inlineStr">
        <is>
          <t>HC-109</t>
        </is>
      </c>
      <c r="D2750" s="104" t="inlineStr">
        <is>
          <t>Île-de-France</t>
        </is>
      </c>
      <c r="E2750" s="156" t="n">
        <v>115170</v>
      </c>
    </row>
    <row r="2751">
      <c r="A2751" s="176" t="n">
        <v>46327</v>
      </c>
      <c r="B2751" s="104" t="inlineStr">
        <is>
          <t>2026/27</t>
        </is>
      </c>
      <c r="C2751" s="104" t="inlineStr">
        <is>
          <t>HC-110</t>
        </is>
      </c>
      <c r="D2751" s="104" t="inlineStr">
        <is>
          <t>Nord-Ouest</t>
        </is>
      </c>
      <c r="E2751" s="156" t="n">
        <v>66416</v>
      </c>
    </row>
    <row r="2752">
      <c r="A2752" s="176" t="n">
        <v>46327</v>
      </c>
      <c r="B2752" s="104" t="inlineStr">
        <is>
          <t>2026/27</t>
        </is>
      </c>
      <c r="C2752" s="104" t="inlineStr">
        <is>
          <t>HC-111</t>
        </is>
      </c>
      <c r="D2752" s="104" t="inlineStr">
        <is>
          <t>Sud-Est</t>
        </is>
      </c>
      <c r="E2752" s="156" t="n">
        <v>124558</v>
      </c>
    </row>
    <row r="2753">
      <c r="A2753" s="176" t="n">
        <v>46327</v>
      </c>
      <c r="B2753" s="104" t="inlineStr">
        <is>
          <t>2026/27</t>
        </is>
      </c>
      <c r="C2753" s="104" t="inlineStr">
        <is>
          <t>HC-112</t>
        </is>
      </c>
      <c r="D2753" s="104" t="inlineStr">
        <is>
          <t>Sud-Ouest</t>
        </is>
      </c>
      <c r="E2753" s="156" t="n">
        <v>58905</v>
      </c>
    </row>
    <row r="2754">
      <c r="A2754" s="176" t="n">
        <v>46327</v>
      </c>
      <c r="B2754" s="104" t="inlineStr">
        <is>
          <t>2026/27</t>
        </is>
      </c>
      <c r="C2754" s="104" t="inlineStr">
        <is>
          <t>HC-113</t>
        </is>
      </c>
      <c r="D2754" s="104" t="inlineStr">
        <is>
          <t>Île-de-France</t>
        </is>
      </c>
      <c r="E2754" s="156" t="n">
        <v>123367</v>
      </c>
    </row>
    <row r="2755">
      <c r="A2755" s="176" t="n">
        <v>46327</v>
      </c>
      <c r="B2755" s="104" t="inlineStr">
        <is>
          <t>2026/27</t>
        </is>
      </c>
      <c r="C2755" s="104" t="inlineStr">
        <is>
          <t>HC-114</t>
        </is>
      </c>
      <c r="D2755" s="104" t="inlineStr">
        <is>
          <t>Nord-Ouest</t>
        </is>
      </c>
      <c r="E2755" s="156" t="n">
        <v>77726</v>
      </c>
    </row>
    <row r="2756">
      <c r="A2756" s="176" t="n">
        <v>46327</v>
      </c>
      <c r="B2756" s="104" t="inlineStr">
        <is>
          <t>2026/27</t>
        </is>
      </c>
      <c r="C2756" s="104" t="inlineStr">
        <is>
          <t>HC-115</t>
        </is>
      </c>
      <c r="D2756" s="104" t="inlineStr">
        <is>
          <t>Sud-Est</t>
        </is>
      </c>
      <c r="E2756" s="156" t="n">
        <v>123066</v>
      </c>
    </row>
    <row r="2757">
      <c r="A2757" s="176" t="n">
        <v>46327</v>
      </c>
      <c r="B2757" s="104" t="inlineStr">
        <is>
          <t>2026/27</t>
        </is>
      </c>
      <c r="C2757" s="104" t="inlineStr">
        <is>
          <t>HC-116</t>
        </is>
      </c>
      <c r="D2757" s="104" t="inlineStr">
        <is>
          <t>Sud-Ouest</t>
        </is>
      </c>
      <c r="E2757" s="156" t="n">
        <v>97087</v>
      </c>
    </row>
    <row r="2758">
      <c r="A2758" s="176" t="n">
        <v>46327</v>
      </c>
      <c r="B2758" s="104" t="inlineStr">
        <is>
          <t>2026/27</t>
        </is>
      </c>
      <c r="C2758" s="104" t="inlineStr">
        <is>
          <t>HC-117</t>
        </is>
      </c>
      <c r="D2758" s="104" t="inlineStr">
        <is>
          <t>Île-de-France</t>
        </is>
      </c>
      <c r="E2758" s="156" t="n">
        <v>96359</v>
      </c>
    </row>
    <row r="2759">
      <c r="A2759" s="176" t="n">
        <v>46327</v>
      </c>
      <c r="B2759" s="104" t="inlineStr">
        <is>
          <t>2026/27</t>
        </is>
      </c>
      <c r="C2759" s="104" t="inlineStr">
        <is>
          <t>HC-118</t>
        </is>
      </c>
      <c r="D2759" s="104" t="inlineStr">
        <is>
          <t>Nord-Ouest</t>
        </is>
      </c>
      <c r="E2759" s="156" t="n">
        <v>127330</v>
      </c>
    </row>
    <row r="2760">
      <c r="A2760" s="176" t="n">
        <v>46327</v>
      </c>
      <c r="B2760" s="104" t="inlineStr">
        <is>
          <t>2026/27</t>
        </is>
      </c>
      <c r="C2760" s="104" t="inlineStr">
        <is>
          <t>HC-119</t>
        </is>
      </c>
      <c r="D2760" s="104" t="inlineStr">
        <is>
          <t>Sud-Est</t>
        </is>
      </c>
      <c r="E2760" s="156" t="n">
        <v>80528</v>
      </c>
    </row>
    <row r="2761">
      <c r="A2761" s="176" t="n">
        <v>46327</v>
      </c>
      <c r="B2761" s="104" t="inlineStr">
        <is>
          <t>2026/27</t>
        </is>
      </c>
      <c r="C2761" s="104" t="inlineStr">
        <is>
          <t>HC-120</t>
        </is>
      </c>
      <c r="D2761" s="104" t="inlineStr">
        <is>
          <t>Sud-Ouest</t>
        </is>
      </c>
      <c r="E2761" s="156" t="n">
        <v>90643</v>
      </c>
    </row>
    <row r="2762">
      <c r="A2762" s="176" t="n">
        <v>46357</v>
      </c>
      <c r="B2762" s="104" t="inlineStr">
        <is>
          <t>2026/27</t>
        </is>
      </c>
      <c r="C2762" s="104" t="inlineStr">
        <is>
          <t>HC-001</t>
        </is>
      </c>
      <c r="D2762" s="104" t="inlineStr">
        <is>
          <t>Île-de-France</t>
        </is>
      </c>
      <c r="E2762" s="156" t="n">
        <v>174199</v>
      </c>
    </row>
    <row r="2763">
      <c r="A2763" s="176" t="n">
        <v>46357</v>
      </c>
      <c r="B2763" s="104" t="inlineStr">
        <is>
          <t>2026/27</t>
        </is>
      </c>
      <c r="C2763" s="104" t="inlineStr">
        <is>
          <t>HC-002</t>
        </is>
      </c>
      <c r="D2763" s="104" t="inlineStr">
        <is>
          <t>Nord-Ouest</t>
        </is>
      </c>
      <c r="E2763" s="156" t="n">
        <v>107036</v>
      </c>
    </row>
    <row r="2764">
      <c r="A2764" s="176" t="n">
        <v>46357</v>
      </c>
      <c r="B2764" s="104" t="inlineStr">
        <is>
          <t>2026/27</t>
        </is>
      </c>
      <c r="C2764" s="104" t="inlineStr">
        <is>
          <t>HC-003</t>
        </is>
      </c>
      <c r="D2764" s="104" t="inlineStr">
        <is>
          <t>Sud-Est</t>
        </is>
      </c>
      <c r="E2764" s="156" t="n">
        <v>115197</v>
      </c>
    </row>
    <row r="2765">
      <c r="A2765" s="176" t="n">
        <v>46357</v>
      </c>
      <c r="B2765" s="104" t="inlineStr">
        <is>
          <t>2026/27</t>
        </is>
      </c>
      <c r="C2765" s="104" t="inlineStr">
        <is>
          <t>HC-004</t>
        </is>
      </c>
      <c r="D2765" s="104" t="inlineStr">
        <is>
          <t>Sud-Ouest</t>
        </is>
      </c>
      <c r="E2765" s="156" t="n">
        <v>116322</v>
      </c>
    </row>
    <row r="2766">
      <c r="A2766" s="176" t="n">
        <v>46357</v>
      </c>
      <c r="B2766" s="104" t="inlineStr">
        <is>
          <t>2026/27</t>
        </is>
      </c>
      <c r="C2766" s="104" t="inlineStr">
        <is>
          <t>HC-005</t>
        </is>
      </c>
      <c r="D2766" s="104" t="inlineStr">
        <is>
          <t>Île-de-France</t>
        </is>
      </c>
      <c r="E2766" s="156" t="n">
        <v>160673</v>
      </c>
    </row>
    <row r="2767">
      <c r="A2767" s="176" t="n">
        <v>46357</v>
      </c>
      <c r="B2767" s="104" t="inlineStr">
        <is>
          <t>2026/27</t>
        </is>
      </c>
      <c r="C2767" s="104" t="inlineStr">
        <is>
          <t>HC-006</t>
        </is>
      </c>
      <c r="D2767" s="104" t="inlineStr">
        <is>
          <t>Nord-Ouest</t>
        </is>
      </c>
      <c r="E2767" s="156" t="n">
        <v>98558</v>
      </c>
    </row>
    <row r="2768">
      <c r="A2768" s="176" t="n">
        <v>46357</v>
      </c>
      <c r="B2768" s="104" t="inlineStr">
        <is>
          <t>2026/27</t>
        </is>
      </c>
      <c r="C2768" s="104" t="inlineStr">
        <is>
          <t>HC-007</t>
        </is>
      </c>
      <c r="D2768" s="104" t="inlineStr">
        <is>
          <t>Sud-Est</t>
        </is>
      </c>
      <c r="E2768" s="156" t="n">
        <v>89885</v>
      </c>
    </row>
    <row r="2769">
      <c r="A2769" s="176" t="n">
        <v>46357</v>
      </c>
      <c r="B2769" s="104" t="inlineStr">
        <is>
          <t>2026/27</t>
        </is>
      </c>
      <c r="C2769" s="104" t="inlineStr">
        <is>
          <t>HC-008</t>
        </is>
      </c>
      <c r="D2769" s="104" t="inlineStr">
        <is>
          <t>Sud-Ouest</t>
        </is>
      </c>
      <c r="E2769" s="156" t="n">
        <v>140752</v>
      </c>
    </row>
    <row r="2770">
      <c r="A2770" s="176" t="n">
        <v>46357</v>
      </c>
      <c r="B2770" s="104" t="inlineStr">
        <is>
          <t>2026/27</t>
        </is>
      </c>
      <c r="C2770" s="104" t="inlineStr">
        <is>
          <t>HC-009</t>
        </is>
      </c>
      <c r="D2770" s="104" t="inlineStr">
        <is>
          <t>Île-de-France</t>
        </is>
      </c>
      <c r="E2770" s="156" t="n">
        <v>156929</v>
      </c>
    </row>
    <row r="2771">
      <c r="A2771" s="176" t="n">
        <v>46357</v>
      </c>
      <c r="B2771" s="104" t="inlineStr">
        <is>
          <t>2026/27</t>
        </is>
      </c>
      <c r="C2771" s="104" t="inlineStr">
        <is>
          <t>HC-010</t>
        </is>
      </c>
      <c r="D2771" s="104" t="inlineStr">
        <is>
          <t>Nord-Ouest</t>
        </is>
      </c>
      <c r="E2771" s="156" t="n">
        <v>188770</v>
      </c>
    </row>
    <row r="2772">
      <c r="A2772" s="176" t="n">
        <v>46357</v>
      </c>
      <c r="B2772" s="104" t="inlineStr">
        <is>
          <t>2026/27</t>
        </is>
      </c>
      <c r="C2772" s="104" t="inlineStr">
        <is>
          <t>HC-011</t>
        </is>
      </c>
      <c r="D2772" s="104" t="inlineStr">
        <is>
          <t>Sud-Est</t>
        </is>
      </c>
      <c r="E2772" s="156" t="n">
        <v>156151</v>
      </c>
    </row>
    <row r="2773">
      <c r="A2773" s="176" t="n">
        <v>46357</v>
      </c>
      <c r="B2773" s="104" t="inlineStr">
        <is>
          <t>2026/27</t>
        </is>
      </c>
      <c r="C2773" s="104" t="inlineStr">
        <is>
          <t>HC-012</t>
        </is>
      </c>
      <c r="D2773" s="104" t="inlineStr">
        <is>
          <t>Sud-Ouest</t>
        </is>
      </c>
      <c r="E2773" s="156" t="n">
        <v>84266</v>
      </c>
    </row>
    <row r="2774">
      <c r="A2774" s="176" t="n">
        <v>46357</v>
      </c>
      <c r="B2774" s="104" t="inlineStr">
        <is>
          <t>2026/27</t>
        </is>
      </c>
      <c r="C2774" s="104" t="inlineStr">
        <is>
          <t>HC-013</t>
        </is>
      </c>
      <c r="D2774" s="104" t="inlineStr">
        <is>
          <t>Île-de-France</t>
        </is>
      </c>
      <c r="E2774" s="156" t="n">
        <v>113329</v>
      </c>
    </row>
    <row r="2775">
      <c r="A2775" s="176" t="n">
        <v>46357</v>
      </c>
      <c r="B2775" s="104" t="inlineStr">
        <is>
          <t>2026/27</t>
        </is>
      </c>
      <c r="C2775" s="104" t="inlineStr">
        <is>
          <t>HC-014</t>
        </is>
      </c>
      <c r="D2775" s="104" t="inlineStr">
        <is>
          <t>Nord-Ouest</t>
        </is>
      </c>
      <c r="E2775" s="156" t="n">
        <v>107667</v>
      </c>
    </row>
    <row r="2776">
      <c r="A2776" s="176" t="n">
        <v>46357</v>
      </c>
      <c r="B2776" s="104" t="inlineStr">
        <is>
          <t>2026/27</t>
        </is>
      </c>
      <c r="C2776" s="104" t="inlineStr">
        <is>
          <t>HC-015</t>
        </is>
      </c>
      <c r="D2776" s="104" t="inlineStr">
        <is>
          <t>Sud-Est</t>
        </is>
      </c>
      <c r="E2776" s="156" t="n">
        <v>102546</v>
      </c>
    </row>
    <row r="2777">
      <c r="A2777" s="176" t="n">
        <v>46357</v>
      </c>
      <c r="B2777" s="104" t="inlineStr">
        <is>
          <t>2026/27</t>
        </is>
      </c>
      <c r="C2777" s="104" t="inlineStr">
        <is>
          <t>HC-016</t>
        </is>
      </c>
      <c r="D2777" s="104" t="inlineStr">
        <is>
          <t>Sud-Ouest</t>
        </is>
      </c>
      <c r="E2777" s="156" t="n">
        <v>133589</v>
      </c>
    </row>
    <row r="2778">
      <c r="A2778" s="176" t="n">
        <v>46357</v>
      </c>
      <c r="B2778" s="104" t="inlineStr">
        <is>
          <t>2026/27</t>
        </is>
      </c>
      <c r="C2778" s="104" t="inlineStr">
        <is>
          <t>HC-017</t>
        </is>
      </c>
      <c r="D2778" s="104" t="inlineStr">
        <is>
          <t>Île-de-France</t>
        </is>
      </c>
      <c r="E2778" s="156" t="n">
        <v>117512</v>
      </c>
    </row>
    <row r="2779">
      <c r="A2779" s="176" t="n">
        <v>46357</v>
      </c>
      <c r="B2779" s="104" t="inlineStr">
        <is>
          <t>2026/27</t>
        </is>
      </c>
      <c r="C2779" s="104" t="inlineStr">
        <is>
          <t>HC-018</t>
        </is>
      </c>
      <c r="D2779" s="104" t="inlineStr">
        <is>
          <t>Nord-Ouest</t>
        </is>
      </c>
      <c r="E2779" s="156" t="n">
        <v>75123</v>
      </c>
    </row>
    <row r="2780">
      <c r="A2780" s="176" t="n">
        <v>46357</v>
      </c>
      <c r="B2780" s="104" t="inlineStr">
        <is>
          <t>2026/27</t>
        </is>
      </c>
      <c r="C2780" s="104" t="inlineStr">
        <is>
          <t>HC-019</t>
        </is>
      </c>
      <c r="D2780" s="104" t="inlineStr">
        <is>
          <t>Sud-Est</t>
        </is>
      </c>
      <c r="E2780" s="156" t="n">
        <v>95728</v>
      </c>
    </row>
    <row r="2781">
      <c r="A2781" s="176" t="n">
        <v>46357</v>
      </c>
      <c r="B2781" s="104" t="inlineStr">
        <is>
          <t>2026/27</t>
        </is>
      </c>
      <c r="C2781" s="104" t="inlineStr">
        <is>
          <t>HC-020</t>
        </is>
      </c>
      <c r="D2781" s="104" t="inlineStr">
        <is>
          <t>Sud-Ouest</t>
        </is>
      </c>
      <c r="E2781" s="156" t="n">
        <v>99336</v>
      </c>
    </row>
    <row r="2782">
      <c r="A2782" s="176" t="n">
        <v>46357</v>
      </c>
      <c r="B2782" s="104" t="inlineStr">
        <is>
          <t>2026/27</t>
        </is>
      </c>
      <c r="C2782" s="104" t="inlineStr">
        <is>
          <t>HC-021</t>
        </is>
      </c>
      <c r="D2782" s="104" t="inlineStr">
        <is>
          <t>Île-de-France</t>
        </is>
      </c>
      <c r="E2782" s="156" t="n">
        <v>109170</v>
      </c>
    </row>
    <row r="2783">
      <c r="A2783" s="176" t="n">
        <v>46357</v>
      </c>
      <c r="B2783" s="104" t="inlineStr">
        <is>
          <t>2026/27</t>
        </is>
      </c>
      <c r="C2783" s="104" t="inlineStr">
        <is>
          <t>HC-022</t>
        </is>
      </c>
      <c r="D2783" s="104" t="inlineStr">
        <is>
          <t>Nord-Ouest</t>
        </is>
      </c>
      <c r="E2783" s="156" t="n">
        <v>103291</v>
      </c>
    </row>
    <row r="2784">
      <c r="A2784" s="176" t="n">
        <v>46357</v>
      </c>
      <c r="B2784" s="104" t="inlineStr">
        <is>
          <t>2026/27</t>
        </is>
      </c>
      <c r="C2784" s="104" t="inlineStr">
        <is>
          <t>HC-023</t>
        </is>
      </c>
      <c r="D2784" s="104" t="inlineStr">
        <is>
          <t>Sud-Est</t>
        </is>
      </c>
      <c r="E2784" s="156" t="n">
        <v>112705</v>
      </c>
    </row>
    <row r="2785">
      <c r="A2785" s="176" t="n">
        <v>46357</v>
      </c>
      <c r="B2785" s="104" t="inlineStr">
        <is>
          <t>2026/27</t>
        </is>
      </c>
      <c r="C2785" s="104" t="inlineStr">
        <is>
          <t>HC-024</t>
        </is>
      </c>
      <c r="D2785" s="104" t="inlineStr">
        <is>
          <t>Sud-Ouest</t>
        </is>
      </c>
      <c r="E2785" s="156" t="n">
        <v>133800</v>
      </c>
    </row>
    <row r="2786">
      <c r="A2786" s="176" t="n">
        <v>46357</v>
      </c>
      <c r="B2786" s="104" t="inlineStr">
        <is>
          <t>2026/27</t>
        </is>
      </c>
      <c r="C2786" s="104" t="inlineStr">
        <is>
          <t>HC-025</t>
        </is>
      </c>
      <c r="D2786" s="104" t="inlineStr">
        <is>
          <t>Île-de-France</t>
        </is>
      </c>
      <c r="E2786" s="156" t="n">
        <v>168114</v>
      </c>
    </row>
    <row r="2787">
      <c r="A2787" s="176" t="n">
        <v>46357</v>
      </c>
      <c r="B2787" s="104" t="inlineStr">
        <is>
          <t>2026/27</t>
        </is>
      </c>
      <c r="C2787" s="104" t="inlineStr">
        <is>
          <t>HC-026</t>
        </is>
      </c>
      <c r="D2787" s="104" t="inlineStr">
        <is>
          <t>Nord-Ouest</t>
        </is>
      </c>
      <c r="E2787" s="156" t="n">
        <v>111633</v>
      </c>
    </row>
    <row r="2788">
      <c r="A2788" s="176" t="n">
        <v>46357</v>
      </c>
      <c r="B2788" s="104" t="inlineStr">
        <is>
          <t>2026/27</t>
        </is>
      </c>
      <c r="C2788" s="104" t="inlineStr">
        <is>
          <t>HC-027</t>
        </is>
      </c>
      <c r="D2788" s="104" t="inlineStr">
        <is>
          <t>Sud-Est</t>
        </is>
      </c>
      <c r="E2788" s="156" t="n">
        <v>143591</v>
      </c>
    </row>
    <row r="2789">
      <c r="A2789" s="176" t="n">
        <v>46357</v>
      </c>
      <c r="B2789" s="104" t="inlineStr">
        <is>
          <t>2026/27</t>
        </is>
      </c>
      <c r="C2789" s="104" t="inlineStr">
        <is>
          <t>HC-028</t>
        </is>
      </c>
      <c r="D2789" s="104" t="inlineStr">
        <is>
          <t>Sud-Ouest</t>
        </is>
      </c>
      <c r="E2789" s="156" t="n">
        <v>98180</v>
      </c>
    </row>
    <row r="2790">
      <c r="A2790" s="176" t="n">
        <v>46357</v>
      </c>
      <c r="B2790" s="104" t="inlineStr">
        <is>
          <t>2026/27</t>
        </is>
      </c>
      <c r="C2790" s="104" t="inlineStr">
        <is>
          <t>HC-029</t>
        </is>
      </c>
      <c r="D2790" s="104" t="inlineStr">
        <is>
          <t>Île-de-France</t>
        </is>
      </c>
      <c r="E2790" s="156" t="n">
        <v>221114</v>
      </c>
    </row>
    <row r="2791">
      <c r="A2791" s="176" t="n">
        <v>46357</v>
      </c>
      <c r="B2791" s="104" t="inlineStr">
        <is>
          <t>2026/27</t>
        </is>
      </c>
      <c r="C2791" s="104" t="inlineStr">
        <is>
          <t>HC-030</t>
        </is>
      </c>
      <c r="D2791" s="104" t="inlineStr">
        <is>
          <t>Nord-Ouest</t>
        </is>
      </c>
      <c r="E2791" s="156" t="n">
        <v>126439</v>
      </c>
    </row>
    <row r="2792">
      <c r="A2792" s="176" t="n">
        <v>46357</v>
      </c>
      <c r="B2792" s="104" t="inlineStr">
        <is>
          <t>2026/27</t>
        </is>
      </c>
      <c r="C2792" s="104" t="inlineStr">
        <is>
          <t>HC-031</t>
        </is>
      </c>
      <c r="D2792" s="104" t="inlineStr">
        <is>
          <t>Sud-Est</t>
        </is>
      </c>
      <c r="E2792" s="156" t="n">
        <v>121456</v>
      </c>
    </row>
    <row r="2793">
      <c r="A2793" s="176" t="n">
        <v>46357</v>
      </c>
      <c r="B2793" s="104" t="inlineStr">
        <is>
          <t>2026/27</t>
        </is>
      </c>
      <c r="C2793" s="104" t="inlineStr">
        <is>
          <t>HC-032</t>
        </is>
      </c>
      <c r="D2793" s="104" t="inlineStr">
        <is>
          <t>Sud-Ouest</t>
        </is>
      </c>
      <c r="E2793" s="156" t="n">
        <v>117989</v>
      </c>
    </row>
    <row r="2794">
      <c r="A2794" s="176" t="n">
        <v>46357</v>
      </c>
      <c r="B2794" s="104" t="inlineStr">
        <is>
          <t>2026/27</t>
        </is>
      </c>
      <c r="C2794" s="104" t="inlineStr">
        <is>
          <t>HC-033</t>
        </is>
      </c>
      <c r="D2794" s="104" t="inlineStr">
        <is>
          <t>Île-de-France</t>
        </is>
      </c>
      <c r="E2794" s="156" t="n">
        <v>169799</v>
      </c>
    </row>
    <row r="2795">
      <c r="A2795" s="176" t="n">
        <v>46357</v>
      </c>
      <c r="B2795" s="104" t="inlineStr">
        <is>
          <t>2026/27</t>
        </is>
      </c>
      <c r="C2795" s="104" t="inlineStr">
        <is>
          <t>HC-034</t>
        </is>
      </c>
      <c r="D2795" s="104" t="inlineStr">
        <is>
          <t>Nord-Ouest</t>
        </is>
      </c>
      <c r="E2795" s="156" t="n">
        <v>153401</v>
      </c>
    </row>
    <row r="2796">
      <c r="A2796" s="176" t="n">
        <v>46357</v>
      </c>
      <c r="B2796" s="104" t="inlineStr">
        <is>
          <t>2026/27</t>
        </is>
      </c>
      <c r="C2796" s="104" t="inlineStr">
        <is>
          <t>HC-035</t>
        </is>
      </c>
      <c r="D2796" s="104" t="inlineStr">
        <is>
          <t>Sud-Est</t>
        </is>
      </c>
      <c r="E2796" s="156" t="n">
        <v>145345</v>
      </c>
    </row>
    <row r="2797">
      <c r="A2797" s="176" t="n">
        <v>46357</v>
      </c>
      <c r="B2797" s="104" t="inlineStr">
        <is>
          <t>2026/27</t>
        </is>
      </c>
      <c r="C2797" s="104" t="inlineStr">
        <is>
          <t>HC-036</t>
        </is>
      </c>
      <c r="D2797" s="104" t="inlineStr">
        <is>
          <t>Sud-Ouest</t>
        </is>
      </c>
      <c r="E2797" s="156" t="n">
        <v>145734</v>
      </c>
    </row>
    <row r="2798">
      <c r="A2798" s="176" t="n">
        <v>46357</v>
      </c>
      <c r="B2798" s="104" t="inlineStr">
        <is>
          <t>2026/27</t>
        </is>
      </c>
      <c r="C2798" s="104" t="inlineStr">
        <is>
          <t>HC-037</t>
        </is>
      </c>
      <c r="D2798" s="104" t="inlineStr">
        <is>
          <t>Île-de-France</t>
        </is>
      </c>
      <c r="E2798" s="156" t="n">
        <v>137599</v>
      </c>
    </row>
    <row r="2799">
      <c r="A2799" s="176" t="n">
        <v>46357</v>
      </c>
      <c r="B2799" s="104" t="inlineStr">
        <is>
          <t>2026/27</t>
        </is>
      </c>
      <c r="C2799" s="104" t="inlineStr">
        <is>
          <t>HC-038</t>
        </is>
      </c>
      <c r="D2799" s="104" t="inlineStr">
        <is>
          <t>Nord-Ouest</t>
        </is>
      </c>
      <c r="E2799" s="156" t="n">
        <v>103735</v>
      </c>
    </row>
    <row r="2800">
      <c r="A2800" s="176" t="n">
        <v>46357</v>
      </c>
      <c r="B2800" s="104" t="inlineStr">
        <is>
          <t>2026/27</t>
        </is>
      </c>
      <c r="C2800" s="104" t="inlineStr">
        <is>
          <t>HC-039</t>
        </is>
      </c>
      <c r="D2800" s="104" t="inlineStr">
        <is>
          <t>Sud-Est</t>
        </is>
      </c>
      <c r="E2800" s="156" t="n">
        <v>140397</v>
      </c>
    </row>
    <row r="2801">
      <c r="A2801" s="176" t="n">
        <v>46357</v>
      </c>
      <c r="B2801" s="104" t="inlineStr">
        <is>
          <t>2026/27</t>
        </is>
      </c>
      <c r="C2801" s="104" t="inlineStr">
        <is>
          <t>HC-040</t>
        </is>
      </c>
      <c r="D2801" s="104" t="inlineStr">
        <is>
          <t>Sud-Ouest</t>
        </is>
      </c>
      <c r="E2801" s="156" t="n">
        <v>124744</v>
      </c>
    </row>
    <row r="2802">
      <c r="A2802" s="176" t="n">
        <v>46357</v>
      </c>
      <c r="B2802" s="104" t="inlineStr">
        <is>
          <t>2026/27</t>
        </is>
      </c>
      <c r="C2802" s="104" t="inlineStr">
        <is>
          <t>HC-041</t>
        </is>
      </c>
      <c r="D2802" s="104" t="inlineStr">
        <is>
          <t>Île-de-France</t>
        </is>
      </c>
      <c r="E2802" s="156" t="n">
        <v>193440</v>
      </c>
    </row>
    <row r="2803">
      <c r="A2803" s="176" t="n">
        <v>46357</v>
      </c>
      <c r="B2803" s="104" t="inlineStr">
        <is>
          <t>2026/27</t>
        </is>
      </c>
      <c r="C2803" s="104" t="inlineStr">
        <is>
          <t>HC-042</t>
        </is>
      </c>
      <c r="D2803" s="104" t="inlineStr">
        <is>
          <t>Nord-Ouest</t>
        </is>
      </c>
      <c r="E2803" s="156" t="n">
        <v>118583</v>
      </c>
    </row>
    <row r="2804">
      <c r="A2804" s="176" t="n">
        <v>46357</v>
      </c>
      <c r="B2804" s="104" t="inlineStr">
        <is>
          <t>2026/27</t>
        </is>
      </c>
      <c r="C2804" s="104" t="inlineStr">
        <is>
          <t>HC-043</t>
        </is>
      </c>
      <c r="D2804" s="104" t="inlineStr">
        <is>
          <t>Sud-Est</t>
        </is>
      </c>
      <c r="E2804" s="156" t="n">
        <v>135785</v>
      </c>
    </row>
    <row r="2805">
      <c r="A2805" s="176" t="n">
        <v>46357</v>
      </c>
      <c r="B2805" s="104" t="inlineStr">
        <is>
          <t>2026/27</t>
        </is>
      </c>
      <c r="C2805" s="104" t="inlineStr">
        <is>
          <t>HC-044</t>
        </is>
      </c>
      <c r="D2805" s="104" t="inlineStr">
        <is>
          <t>Sud-Ouest</t>
        </is>
      </c>
      <c r="E2805" s="156" t="n">
        <v>96645</v>
      </c>
    </row>
    <row r="2806">
      <c r="A2806" s="176" t="n">
        <v>46357</v>
      </c>
      <c r="B2806" s="104" t="inlineStr">
        <is>
          <t>2026/27</t>
        </is>
      </c>
      <c r="C2806" s="104" t="inlineStr">
        <is>
          <t>HC-045</t>
        </is>
      </c>
      <c r="D2806" s="104" t="inlineStr">
        <is>
          <t>Île-de-France</t>
        </is>
      </c>
      <c r="E2806" s="156" t="n">
        <v>172598</v>
      </c>
    </row>
    <row r="2807">
      <c r="A2807" s="176" t="n">
        <v>46357</v>
      </c>
      <c r="B2807" s="104" t="inlineStr">
        <is>
          <t>2026/27</t>
        </is>
      </c>
      <c r="C2807" s="104" t="inlineStr">
        <is>
          <t>HC-046</t>
        </is>
      </c>
      <c r="D2807" s="104" t="inlineStr">
        <is>
          <t>Nord-Ouest</t>
        </is>
      </c>
      <c r="E2807" s="156" t="n">
        <v>75930</v>
      </c>
    </row>
    <row r="2808">
      <c r="A2808" s="176" t="n">
        <v>46357</v>
      </c>
      <c r="B2808" s="104" t="inlineStr">
        <is>
          <t>2026/27</t>
        </is>
      </c>
      <c r="C2808" s="104" t="inlineStr">
        <is>
          <t>HC-047</t>
        </is>
      </c>
      <c r="D2808" s="104" t="inlineStr">
        <is>
          <t>Sud-Est</t>
        </is>
      </c>
      <c r="E2808" s="156" t="n">
        <v>154234</v>
      </c>
    </row>
    <row r="2809">
      <c r="A2809" s="176" t="n">
        <v>46357</v>
      </c>
      <c r="B2809" s="104" t="inlineStr">
        <is>
          <t>2026/27</t>
        </is>
      </c>
      <c r="C2809" s="104" t="inlineStr">
        <is>
          <t>HC-048</t>
        </is>
      </c>
      <c r="D2809" s="104" t="inlineStr">
        <is>
          <t>Sud-Ouest</t>
        </is>
      </c>
      <c r="E2809" s="156" t="n">
        <v>154183</v>
      </c>
    </row>
    <row r="2810">
      <c r="A2810" s="176" t="n">
        <v>46357</v>
      </c>
      <c r="B2810" s="104" t="inlineStr">
        <is>
          <t>2026/27</t>
        </is>
      </c>
      <c r="C2810" s="104" t="inlineStr">
        <is>
          <t>HC-049</t>
        </is>
      </c>
      <c r="D2810" s="104" t="inlineStr">
        <is>
          <t>Île-de-France</t>
        </is>
      </c>
      <c r="E2810" s="156" t="n">
        <v>119179</v>
      </c>
    </row>
    <row r="2811">
      <c r="A2811" s="176" t="n">
        <v>46357</v>
      </c>
      <c r="B2811" s="104" t="inlineStr">
        <is>
          <t>2026/27</t>
        </is>
      </c>
      <c r="C2811" s="104" t="inlineStr">
        <is>
          <t>HC-050</t>
        </is>
      </c>
      <c r="D2811" s="104" t="inlineStr">
        <is>
          <t>Nord-Ouest</t>
        </is>
      </c>
      <c r="E2811" s="156" t="n">
        <v>138010</v>
      </c>
    </row>
    <row r="2812">
      <c r="A2812" s="176" t="n">
        <v>46357</v>
      </c>
      <c r="B2812" s="104" t="inlineStr">
        <is>
          <t>2026/27</t>
        </is>
      </c>
      <c r="C2812" s="104" t="inlineStr">
        <is>
          <t>HC-051</t>
        </is>
      </c>
      <c r="D2812" s="104" t="inlineStr">
        <is>
          <t>Sud-Est</t>
        </is>
      </c>
      <c r="E2812" s="156" t="n">
        <v>94112</v>
      </c>
    </row>
    <row r="2813">
      <c r="A2813" s="176" t="n">
        <v>46357</v>
      </c>
      <c r="B2813" s="104" t="inlineStr">
        <is>
          <t>2026/27</t>
        </is>
      </c>
      <c r="C2813" s="104" t="inlineStr">
        <is>
          <t>HC-052</t>
        </is>
      </c>
      <c r="D2813" s="104" t="inlineStr">
        <is>
          <t>Sud-Ouest</t>
        </is>
      </c>
      <c r="E2813" s="156" t="n">
        <v>120143</v>
      </c>
    </row>
    <row r="2814">
      <c r="A2814" s="176" t="n">
        <v>46357</v>
      </c>
      <c r="B2814" s="104" t="inlineStr">
        <is>
          <t>2026/27</t>
        </is>
      </c>
      <c r="C2814" s="104" t="inlineStr">
        <is>
          <t>HC-053</t>
        </is>
      </c>
      <c r="D2814" s="104" t="inlineStr">
        <is>
          <t>Île-de-France</t>
        </is>
      </c>
      <c r="E2814" s="156" t="n">
        <v>132993</v>
      </c>
    </row>
    <row r="2815">
      <c r="A2815" s="176" t="n">
        <v>46357</v>
      </c>
      <c r="B2815" s="104" t="inlineStr">
        <is>
          <t>2026/27</t>
        </is>
      </c>
      <c r="C2815" s="104" t="inlineStr">
        <is>
          <t>HC-054</t>
        </is>
      </c>
      <c r="D2815" s="104" t="inlineStr">
        <is>
          <t>Nord-Ouest</t>
        </is>
      </c>
      <c r="E2815" s="156" t="n">
        <v>124270</v>
      </c>
    </row>
    <row r="2816">
      <c r="A2816" s="176" t="n">
        <v>46357</v>
      </c>
      <c r="B2816" s="104" t="inlineStr">
        <is>
          <t>2026/27</t>
        </is>
      </c>
      <c r="C2816" s="104" t="inlineStr">
        <is>
          <t>HC-055</t>
        </is>
      </c>
      <c r="D2816" s="104" t="inlineStr">
        <is>
          <t>Sud-Est</t>
        </is>
      </c>
      <c r="E2816" s="156" t="n">
        <v>197408</v>
      </c>
    </row>
    <row r="2817">
      <c r="A2817" s="176" t="n">
        <v>46357</v>
      </c>
      <c r="B2817" s="104" t="inlineStr">
        <is>
          <t>2026/27</t>
        </is>
      </c>
      <c r="C2817" s="104" t="inlineStr">
        <is>
          <t>HC-056</t>
        </is>
      </c>
      <c r="D2817" s="104" t="inlineStr">
        <is>
          <t>Sud-Ouest</t>
        </is>
      </c>
      <c r="E2817" s="156" t="n">
        <v>145347</v>
      </c>
    </row>
    <row r="2818">
      <c r="A2818" s="176" t="n">
        <v>46357</v>
      </c>
      <c r="B2818" s="104" t="inlineStr">
        <is>
          <t>2026/27</t>
        </is>
      </c>
      <c r="C2818" s="104" t="inlineStr">
        <is>
          <t>HC-057</t>
        </is>
      </c>
      <c r="D2818" s="104" t="inlineStr">
        <is>
          <t>Île-de-France</t>
        </is>
      </c>
      <c r="E2818" s="156" t="n">
        <v>169739</v>
      </c>
    </row>
    <row r="2819">
      <c r="A2819" s="176" t="n">
        <v>46357</v>
      </c>
      <c r="B2819" s="104" t="inlineStr">
        <is>
          <t>2026/27</t>
        </is>
      </c>
      <c r="C2819" s="104" t="inlineStr">
        <is>
          <t>HC-058</t>
        </is>
      </c>
      <c r="D2819" s="104" t="inlineStr">
        <is>
          <t>Nord-Ouest</t>
        </is>
      </c>
      <c r="E2819" s="156" t="n">
        <v>88808</v>
      </c>
    </row>
    <row r="2820">
      <c r="A2820" s="176" t="n">
        <v>46357</v>
      </c>
      <c r="B2820" s="104" t="inlineStr">
        <is>
          <t>2026/27</t>
        </is>
      </c>
      <c r="C2820" s="104" t="inlineStr">
        <is>
          <t>HC-059</t>
        </is>
      </c>
      <c r="D2820" s="104" t="inlineStr">
        <is>
          <t>Sud-Est</t>
        </is>
      </c>
      <c r="E2820" s="156" t="n">
        <v>153911</v>
      </c>
    </row>
    <row r="2821">
      <c r="A2821" s="176" t="n">
        <v>46357</v>
      </c>
      <c r="B2821" s="104" t="inlineStr">
        <is>
          <t>2026/27</t>
        </is>
      </c>
      <c r="C2821" s="104" t="inlineStr">
        <is>
          <t>HC-060</t>
        </is>
      </c>
      <c r="D2821" s="104" t="inlineStr">
        <is>
          <t>Sud-Ouest</t>
        </is>
      </c>
      <c r="E2821" s="156" t="n">
        <v>110309</v>
      </c>
    </row>
    <row r="2822">
      <c r="A2822" s="176" t="n">
        <v>46357</v>
      </c>
      <c r="B2822" s="104" t="inlineStr">
        <is>
          <t>2026/27</t>
        </is>
      </c>
      <c r="C2822" s="104" t="inlineStr">
        <is>
          <t>HC-061</t>
        </is>
      </c>
      <c r="D2822" s="104" t="inlineStr">
        <is>
          <t>Île-de-France</t>
        </is>
      </c>
      <c r="E2822" s="156" t="n">
        <v>125157</v>
      </c>
    </row>
    <row r="2823">
      <c r="A2823" s="176" t="n">
        <v>46357</v>
      </c>
      <c r="B2823" s="104" t="inlineStr">
        <is>
          <t>2026/27</t>
        </is>
      </c>
      <c r="C2823" s="104" t="inlineStr">
        <is>
          <t>HC-062</t>
        </is>
      </c>
      <c r="D2823" s="104" t="inlineStr">
        <is>
          <t>Nord-Ouest</t>
        </is>
      </c>
      <c r="E2823" s="156" t="n">
        <v>98772</v>
      </c>
    </row>
    <row r="2824">
      <c r="A2824" s="176" t="n">
        <v>46357</v>
      </c>
      <c r="B2824" s="104" t="inlineStr">
        <is>
          <t>2026/27</t>
        </is>
      </c>
      <c r="C2824" s="104" t="inlineStr">
        <is>
          <t>HC-063</t>
        </is>
      </c>
      <c r="D2824" s="104" t="inlineStr">
        <is>
          <t>Sud-Est</t>
        </is>
      </c>
      <c r="E2824" s="156" t="n">
        <v>94324</v>
      </c>
    </row>
    <row r="2825">
      <c r="A2825" s="176" t="n">
        <v>46357</v>
      </c>
      <c r="B2825" s="104" t="inlineStr">
        <is>
          <t>2026/27</t>
        </is>
      </c>
      <c r="C2825" s="104" t="inlineStr">
        <is>
          <t>HC-064</t>
        </is>
      </c>
      <c r="D2825" s="104" t="inlineStr">
        <is>
          <t>Sud-Ouest</t>
        </is>
      </c>
      <c r="E2825" s="156" t="n">
        <v>85828</v>
      </c>
    </row>
    <row r="2826">
      <c r="A2826" s="176" t="n">
        <v>46357</v>
      </c>
      <c r="B2826" s="104" t="inlineStr">
        <is>
          <t>2026/27</t>
        </is>
      </c>
      <c r="C2826" s="104" t="inlineStr">
        <is>
          <t>HC-065</t>
        </is>
      </c>
      <c r="D2826" s="104" t="inlineStr">
        <is>
          <t>Île-de-France</t>
        </is>
      </c>
      <c r="E2826" s="156" t="n">
        <v>170551</v>
      </c>
    </row>
    <row r="2827">
      <c r="A2827" s="176" t="n">
        <v>46357</v>
      </c>
      <c r="B2827" s="104" t="inlineStr">
        <is>
          <t>2026/27</t>
        </is>
      </c>
      <c r="C2827" s="104" t="inlineStr">
        <is>
          <t>HC-066</t>
        </is>
      </c>
      <c r="D2827" s="104" t="inlineStr">
        <is>
          <t>Nord-Ouest</t>
        </is>
      </c>
      <c r="E2827" s="156" t="n">
        <v>130950</v>
      </c>
    </row>
    <row r="2828">
      <c r="A2828" s="176" t="n">
        <v>46357</v>
      </c>
      <c r="B2828" s="104" t="inlineStr">
        <is>
          <t>2026/27</t>
        </is>
      </c>
      <c r="C2828" s="104" t="inlineStr">
        <is>
          <t>HC-067</t>
        </is>
      </c>
      <c r="D2828" s="104" t="inlineStr">
        <is>
          <t>Sud-Est</t>
        </is>
      </c>
      <c r="E2828" s="156" t="n">
        <v>117878</v>
      </c>
    </row>
    <row r="2829">
      <c r="A2829" s="176" t="n">
        <v>46357</v>
      </c>
      <c r="B2829" s="104" t="inlineStr">
        <is>
          <t>2026/27</t>
        </is>
      </c>
      <c r="C2829" s="104" t="inlineStr">
        <is>
          <t>HC-068</t>
        </is>
      </c>
      <c r="D2829" s="104" t="inlineStr">
        <is>
          <t>Sud-Ouest</t>
        </is>
      </c>
      <c r="E2829" s="156" t="n">
        <v>86977</v>
      </c>
    </row>
    <row r="2830">
      <c r="A2830" s="176" t="n">
        <v>46357</v>
      </c>
      <c r="B2830" s="104" t="inlineStr">
        <is>
          <t>2026/27</t>
        </is>
      </c>
      <c r="C2830" s="104" t="inlineStr">
        <is>
          <t>HC-069</t>
        </is>
      </c>
      <c r="D2830" s="104" t="inlineStr">
        <is>
          <t>Île-de-France</t>
        </is>
      </c>
      <c r="E2830" s="156" t="n">
        <v>116245</v>
      </c>
    </row>
    <row r="2831">
      <c r="A2831" s="176" t="n">
        <v>46357</v>
      </c>
      <c r="B2831" s="104" t="inlineStr">
        <is>
          <t>2026/27</t>
        </is>
      </c>
      <c r="C2831" s="104" t="inlineStr">
        <is>
          <t>HC-070</t>
        </is>
      </c>
      <c r="D2831" s="104" t="inlineStr">
        <is>
          <t>Nord-Ouest</t>
        </is>
      </c>
      <c r="E2831" s="156" t="n">
        <v>78237</v>
      </c>
    </row>
    <row r="2832">
      <c r="A2832" s="176" t="n">
        <v>46357</v>
      </c>
      <c r="B2832" s="104" t="inlineStr">
        <is>
          <t>2026/27</t>
        </is>
      </c>
      <c r="C2832" s="104" t="inlineStr">
        <is>
          <t>HC-071</t>
        </is>
      </c>
      <c r="D2832" s="104" t="inlineStr">
        <is>
          <t>Sud-Est</t>
        </is>
      </c>
      <c r="E2832" s="156" t="n">
        <v>101795</v>
      </c>
    </row>
    <row r="2833">
      <c r="A2833" s="176" t="n">
        <v>46357</v>
      </c>
      <c r="B2833" s="104" t="inlineStr">
        <is>
          <t>2026/27</t>
        </is>
      </c>
      <c r="C2833" s="104" t="inlineStr">
        <is>
          <t>HC-072</t>
        </is>
      </c>
      <c r="D2833" s="104" t="inlineStr">
        <is>
          <t>Sud-Ouest</t>
        </is>
      </c>
      <c r="E2833" s="156" t="n">
        <v>86821</v>
      </c>
    </row>
    <row r="2834">
      <c r="A2834" s="176" t="n">
        <v>46357</v>
      </c>
      <c r="B2834" s="104" t="inlineStr">
        <is>
          <t>2026/27</t>
        </is>
      </c>
      <c r="C2834" s="104" t="inlineStr">
        <is>
          <t>HC-073</t>
        </is>
      </c>
      <c r="D2834" s="104" t="inlineStr">
        <is>
          <t>Île-de-France</t>
        </is>
      </c>
      <c r="E2834" s="156" t="n">
        <v>191805</v>
      </c>
    </row>
    <row r="2835">
      <c r="A2835" s="176" t="n">
        <v>46357</v>
      </c>
      <c r="B2835" s="104" t="inlineStr">
        <is>
          <t>2026/27</t>
        </is>
      </c>
      <c r="C2835" s="104" t="inlineStr">
        <is>
          <t>HC-074</t>
        </is>
      </c>
      <c r="D2835" s="104" t="inlineStr">
        <is>
          <t>Nord-Ouest</t>
        </is>
      </c>
      <c r="E2835" s="156" t="n">
        <v>109434</v>
      </c>
    </row>
    <row r="2836">
      <c r="A2836" s="176" t="n">
        <v>46357</v>
      </c>
      <c r="B2836" s="104" t="inlineStr">
        <is>
          <t>2026/27</t>
        </is>
      </c>
      <c r="C2836" s="104" t="inlineStr">
        <is>
          <t>HC-075</t>
        </is>
      </c>
      <c r="D2836" s="104" t="inlineStr">
        <is>
          <t>Sud-Est</t>
        </is>
      </c>
      <c r="E2836" s="156" t="n">
        <v>160109</v>
      </c>
    </row>
    <row r="2837">
      <c r="A2837" s="176" t="n">
        <v>46357</v>
      </c>
      <c r="B2837" s="104" t="inlineStr">
        <is>
          <t>2026/27</t>
        </is>
      </c>
      <c r="C2837" s="104" t="inlineStr">
        <is>
          <t>HC-076</t>
        </is>
      </c>
      <c r="D2837" s="104" t="inlineStr">
        <is>
          <t>Sud-Ouest</t>
        </is>
      </c>
      <c r="E2837" s="156" t="n">
        <v>121280</v>
      </c>
    </row>
    <row r="2838">
      <c r="A2838" s="176" t="n">
        <v>46357</v>
      </c>
      <c r="B2838" s="104" t="inlineStr">
        <is>
          <t>2026/27</t>
        </is>
      </c>
      <c r="C2838" s="104" t="inlineStr">
        <is>
          <t>HC-077</t>
        </is>
      </c>
      <c r="D2838" s="104" t="inlineStr">
        <is>
          <t>Île-de-France</t>
        </is>
      </c>
      <c r="E2838" s="156" t="n">
        <v>129733</v>
      </c>
    </row>
    <row r="2839">
      <c r="A2839" s="176" t="n">
        <v>46357</v>
      </c>
      <c r="B2839" s="104" t="inlineStr">
        <is>
          <t>2026/27</t>
        </is>
      </c>
      <c r="C2839" s="104" t="inlineStr">
        <is>
          <t>HC-078</t>
        </is>
      </c>
      <c r="D2839" s="104" t="inlineStr">
        <is>
          <t>Nord-Ouest</t>
        </is>
      </c>
      <c r="E2839" s="156" t="n">
        <v>125861</v>
      </c>
    </row>
    <row r="2840">
      <c r="A2840" s="176" t="n">
        <v>46357</v>
      </c>
      <c r="B2840" s="104" t="inlineStr">
        <is>
          <t>2026/27</t>
        </is>
      </c>
      <c r="C2840" s="104" t="inlineStr">
        <is>
          <t>HC-079</t>
        </is>
      </c>
      <c r="D2840" s="104" t="inlineStr">
        <is>
          <t>Sud-Est</t>
        </is>
      </c>
      <c r="E2840" s="156" t="n">
        <v>128116</v>
      </c>
    </row>
    <row r="2841">
      <c r="A2841" s="176" t="n">
        <v>46357</v>
      </c>
      <c r="B2841" s="104" t="inlineStr">
        <is>
          <t>2026/27</t>
        </is>
      </c>
      <c r="C2841" s="104" t="inlineStr">
        <is>
          <t>HC-080</t>
        </is>
      </c>
      <c r="D2841" s="104" t="inlineStr">
        <is>
          <t>Sud-Ouest</t>
        </is>
      </c>
      <c r="E2841" s="156" t="n">
        <v>89373</v>
      </c>
    </row>
    <row r="2842">
      <c r="A2842" s="176" t="n">
        <v>46357</v>
      </c>
      <c r="B2842" s="104" t="inlineStr">
        <is>
          <t>2026/27</t>
        </is>
      </c>
      <c r="C2842" s="104" t="inlineStr">
        <is>
          <t>HC-081</t>
        </is>
      </c>
      <c r="D2842" s="104" t="inlineStr">
        <is>
          <t>Île-de-France</t>
        </is>
      </c>
      <c r="E2842" s="156" t="n">
        <v>125182</v>
      </c>
    </row>
    <row r="2843">
      <c r="A2843" s="176" t="n">
        <v>46357</v>
      </c>
      <c r="B2843" s="104" t="inlineStr">
        <is>
          <t>2026/27</t>
        </is>
      </c>
      <c r="C2843" s="104" t="inlineStr">
        <is>
          <t>HC-082</t>
        </is>
      </c>
      <c r="D2843" s="104" t="inlineStr">
        <is>
          <t>Nord-Ouest</t>
        </is>
      </c>
      <c r="E2843" s="156" t="n">
        <v>95110</v>
      </c>
    </row>
    <row r="2844">
      <c r="A2844" s="176" t="n">
        <v>46357</v>
      </c>
      <c r="B2844" s="104" t="inlineStr">
        <is>
          <t>2026/27</t>
        </is>
      </c>
      <c r="C2844" s="104" t="inlineStr">
        <is>
          <t>HC-083</t>
        </is>
      </c>
      <c r="D2844" s="104" t="inlineStr">
        <is>
          <t>Sud-Est</t>
        </is>
      </c>
      <c r="E2844" s="156" t="n">
        <v>91292</v>
      </c>
    </row>
    <row r="2845">
      <c r="A2845" s="176" t="n">
        <v>46357</v>
      </c>
      <c r="B2845" s="104" t="inlineStr">
        <is>
          <t>2026/27</t>
        </is>
      </c>
      <c r="C2845" s="104" t="inlineStr">
        <is>
          <t>HC-084</t>
        </is>
      </c>
      <c r="D2845" s="104" t="inlineStr">
        <is>
          <t>Sud-Ouest</t>
        </is>
      </c>
      <c r="E2845" s="156" t="n">
        <v>117300</v>
      </c>
    </row>
    <row r="2846">
      <c r="A2846" s="176" t="n">
        <v>46357</v>
      </c>
      <c r="B2846" s="104" t="inlineStr">
        <is>
          <t>2026/27</t>
        </is>
      </c>
      <c r="C2846" s="104" t="inlineStr">
        <is>
          <t>HC-085</t>
        </is>
      </c>
      <c r="D2846" s="104" t="inlineStr">
        <is>
          <t>Île-de-France</t>
        </is>
      </c>
      <c r="E2846" s="156" t="n">
        <v>144608</v>
      </c>
    </row>
    <row r="2847">
      <c r="A2847" s="176" t="n">
        <v>46357</v>
      </c>
      <c r="B2847" s="104" t="inlineStr">
        <is>
          <t>2026/27</t>
        </is>
      </c>
      <c r="C2847" s="104" t="inlineStr">
        <is>
          <t>HC-086</t>
        </is>
      </c>
      <c r="D2847" s="104" t="inlineStr">
        <is>
          <t>Nord-Ouest</t>
        </is>
      </c>
      <c r="E2847" s="156" t="n">
        <v>103430</v>
      </c>
    </row>
    <row r="2848">
      <c r="A2848" s="176" t="n">
        <v>46357</v>
      </c>
      <c r="B2848" s="104" t="inlineStr">
        <is>
          <t>2026/27</t>
        </is>
      </c>
      <c r="C2848" s="104" t="inlineStr">
        <is>
          <t>HC-087</t>
        </is>
      </c>
      <c r="D2848" s="104" t="inlineStr">
        <is>
          <t>Sud-Est</t>
        </is>
      </c>
      <c r="E2848" s="156" t="n">
        <v>94492</v>
      </c>
    </row>
    <row r="2849">
      <c r="A2849" s="176" t="n">
        <v>46357</v>
      </c>
      <c r="B2849" s="104" t="inlineStr">
        <is>
          <t>2026/27</t>
        </is>
      </c>
      <c r="C2849" s="104" t="inlineStr">
        <is>
          <t>HC-088</t>
        </is>
      </c>
      <c r="D2849" s="104" t="inlineStr">
        <is>
          <t>Sud-Ouest</t>
        </is>
      </c>
      <c r="E2849" s="156" t="n">
        <v>121418</v>
      </c>
    </row>
    <row r="2850">
      <c r="A2850" s="176" t="n">
        <v>46357</v>
      </c>
      <c r="B2850" s="104" t="inlineStr">
        <is>
          <t>2026/27</t>
        </is>
      </c>
      <c r="C2850" s="104" t="inlineStr">
        <is>
          <t>HC-089</t>
        </is>
      </c>
      <c r="D2850" s="104" t="inlineStr">
        <is>
          <t>Île-de-France</t>
        </is>
      </c>
      <c r="E2850" s="156" t="n">
        <v>120305</v>
      </c>
    </row>
    <row r="2851">
      <c r="A2851" s="176" t="n">
        <v>46357</v>
      </c>
      <c r="B2851" s="104" t="inlineStr">
        <is>
          <t>2026/27</t>
        </is>
      </c>
      <c r="C2851" s="104" t="inlineStr">
        <is>
          <t>HC-090</t>
        </is>
      </c>
      <c r="D2851" s="104" t="inlineStr">
        <is>
          <t>Nord-Ouest</t>
        </is>
      </c>
      <c r="E2851" s="156" t="n">
        <v>118267</v>
      </c>
    </row>
    <row r="2852">
      <c r="A2852" s="176" t="n">
        <v>46357</v>
      </c>
      <c r="B2852" s="104" t="inlineStr">
        <is>
          <t>2026/27</t>
        </is>
      </c>
      <c r="C2852" s="104" t="inlineStr">
        <is>
          <t>HC-091</t>
        </is>
      </c>
      <c r="D2852" s="104" t="inlineStr">
        <is>
          <t>Sud-Est</t>
        </is>
      </c>
      <c r="E2852" s="156" t="n">
        <v>100971</v>
      </c>
    </row>
    <row r="2853">
      <c r="A2853" s="176" t="n">
        <v>46357</v>
      </c>
      <c r="B2853" s="104" t="inlineStr">
        <is>
          <t>2026/27</t>
        </is>
      </c>
      <c r="C2853" s="104" t="inlineStr">
        <is>
          <t>HC-092</t>
        </is>
      </c>
      <c r="D2853" s="104" t="inlineStr">
        <is>
          <t>Sud-Ouest</t>
        </is>
      </c>
      <c r="E2853" s="156" t="n">
        <v>107174</v>
      </c>
    </row>
    <row r="2854">
      <c r="A2854" s="176" t="n">
        <v>46357</v>
      </c>
      <c r="B2854" s="104" t="inlineStr">
        <is>
          <t>2026/27</t>
        </is>
      </c>
      <c r="C2854" s="104" t="inlineStr">
        <is>
          <t>HC-093</t>
        </is>
      </c>
      <c r="D2854" s="104" t="inlineStr">
        <is>
          <t>Île-de-France</t>
        </is>
      </c>
      <c r="E2854" s="156" t="n">
        <v>192167</v>
      </c>
    </row>
    <row r="2855">
      <c r="A2855" s="176" t="n">
        <v>46357</v>
      </c>
      <c r="B2855" s="104" t="inlineStr">
        <is>
          <t>2026/27</t>
        </is>
      </c>
      <c r="C2855" s="104" t="inlineStr">
        <is>
          <t>HC-094</t>
        </is>
      </c>
      <c r="D2855" s="104" t="inlineStr">
        <is>
          <t>Nord-Ouest</t>
        </is>
      </c>
      <c r="E2855" s="156" t="n">
        <v>100302</v>
      </c>
    </row>
    <row r="2856">
      <c r="A2856" s="176" t="n">
        <v>46357</v>
      </c>
      <c r="B2856" s="104" t="inlineStr">
        <is>
          <t>2026/27</t>
        </is>
      </c>
      <c r="C2856" s="104" t="inlineStr">
        <is>
          <t>HC-095</t>
        </is>
      </c>
      <c r="D2856" s="104" t="inlineStr">
        <is>
          <t>Sud-Est</t>
        </is>
      </c>
      <c r="E2856" s="156" t="n">
        <v>176091</v>
      </c>
    </row>
    <row r="2857">
      <c r="A2857" s="176" t="n">
        <v>46357</v>
      </c>
      <c r="B2857" s="104" t="inlineStr">
        <is>
          <t>2026/27</t>
        </is>
      </c>
      <c r="C2857" s="104" t="inlineStr">
        <is>
          <t>HC-096</t>
        </is>
      </c>
      <c r="D2857" s="104" t="inlineStr">
        <is>
          <t>Sud-Ouest</t>
        </is>
      </c>
      <c r="E2857" s="156" t="n">
        <v>102027</v>
      </c>
    </row>
    <row r="2858">
      <c r="A2858" s="176" t="n">
        <v>46357</v>
      </c>
      <c r="B2858" s="104" t="inlineStr">
        <is>
          <t>2026/27</t>
        </is>
      </c>
      <c r="C2858" s="104" t="inlineStr">
        <is>
          <t>HC-097</t>
        </is>
      </c>
      <c r="D2858" s="104" t="inlineStr">
        <is>
          <t>Île-de-France</t>
        </is>
      </c>
      <c r="E2858" s="156" t="n">
        <v>76214</v>
      </c>
    </row>
    <row r="2859">
      <c r="A2859" s="176" t="n">
        <v>46357</v>
      </c>
      <c r="B2859" s="104" t="inlineStr">
        <is>
          <t>2026/27</t>
        </is>
      </c>
      <c r="C2859" s="104" t="inlineStr">
        <is>
          <t>HC-098</t>
        </is>
      </c>
      <c r="D2859" s="104" t="inlineStr">
        <is>
          <t>Nord-Ouest</t>
        </is>
      </c>
      <c r="E2859" s="156" t="n">
        <v>110214</v>
      </c>
    </row>
    <row r="2860">
      <c r="A2860" s="176" t="n">
        <v>46357</v>
      </c>
      <c r="B2860" s="104" t="inlineStr">
        <is>
          <t>2026/27</t>
        </is>
      </c>
      <c r="C2860" s="104" t="inlineStr">
        <is>
          <t>HC-099</t>
        </is>
      </c>
      <c r="D2860" s="104" t="inlineStr">
        <is>
          <t>Sud-Est</t>
        </is>
      </c>
      <c r="E2860" s="156" t="n">
        <v>141747</v>
      </c>
    </row>
    <row r="2861">
      <c r="A2861" s="176" t="n">
        <v>46357</v>
      </c>
      <c r="B2861" s="104" t="inlineStr">
        <is>
          <t>2026/27</t>
        </is>
      </c>
      <c r="C2861" s="104" t="inlineStr">
        <is>
          <t>HC-100</t>
        </is>
      </c>
      <c r="D2861" s="104" t="inlineStr">
        <is>
          <t>Sud-Ouest</t>
        </is>
      </c>
      <c r="E2861" s="156" t="n">
        <v>89515</v>
      </c>
    </row>
    <row r="2862">
      <c r="A2862" s="176" t="n">
        <v>46357</v>
      </c>
      <c r="B2862" s="104" t="inlineStr">
        <is>
          <t>2026/27</t>
        </is>
      </c>
      <c r="C2862" s="104" t="inlineStr">
        <is>
          <t>HC-101</t>
        </is>
      </c>
      <c r="D2862" s="104" t="inlineStr">
        <is>
          <t>Île-de-France</t>
        </is>
      </c>
      <c r="E2862" s="156" t="n">
        <v>134681</v>
      </c>
    </row>
    <row r="2863">
      <c r="A2863" s="176" t="n">
        <v>46357</v>
      </c>
      <c r="B2863" s="104" t="inlineStr">
        <is>
          <t>2026/27</t>
        </is>
      </c>
      <c r="C2863" s="104" t="inlineStr">
        <is>
          <t>HC-102</t>
        </is>
      </c>
      <c r="D2863" s="104" t="inlineStr">
        <is>
          <t>Nord-Ouest</t>
        </is>
      </c>
      <c r="E2863" s="156" t="n">
        <v>138930</v>
      </c>
    </row>
    <row r="2864">
      <c r="A2864" s="176" t="n">
        <v>46357</v>
      </c>
      <c r="B2864" s="104" t="inlineStr">
        <is>
          <t>2026/27</t>
        </is>
      </c>
      <c r="C2864" s="104" t="inlineStr">
        <is>
          <t>HC-103</t>
        </is>
      </c>
      <c r="D2864" s="104" t="inlineStr">
        <is>
          <t>Sud-Est</t>
        </is>
      </c>
      <c r="E2864" s="156" t="n">
        <v>120145</v>
      </c>
    </row>
    <row r="2865">
      <c r="A2865" s="176" t="n">
        <v>46357</v>
      </c>
      <c r="B2865" s="104" t="inlineStr">
        <is>
          <t>2026/27</t>
        </is>
      </c>
      <c r="C2865" s="104" t="inlineStr">
        <is>
          <t>HC-104</t>
        </is>
      </c>
      <c r="D2865" s="104" t="inlineStr">
        <is>
          <t>Sud-Ouest</t>
        </is>
      </c>
      <c r="E2865" s="156" t="n">
        <v>103406</v>
      </c>
    </row>
    <row r="2866">
      <c r="A2866" s="176" t="n">
        <v>46357</v>
      </c>
      <c r="B2866" s="104" t="inlineStr">
        <is>
          <t>2026/27</t>
        </is>
      </c>
      <c r="C2866" s="104" t="inlineStr">
        <is>
          <t>HC-105</t>
        </is>
      </c>
      <c r="D2866" s="104" t="inlineStr">
        <is>
          <t>Île-de-France</t>
        </is>
      </c>
      <c r="E2866" s="156" t="n">
        <v>166027</v>
      </c>
    </row>
    <row r="2867">
      <c r="A2867" s="176" t="n">
        <v>46357</v>
      </c>
      <c r="B2867" s="104" t="inlineStr">
        <is>
          <t>2026/27</t>
        </is>
      </c>
      <c r="C2867" s="104" t="inlineStr">
        <is>
          <t>HC-106</t>
        </is>
      </c>
      <c r="D2867" s="104" t="inlineStr">
        <is>
          <t>Nord-Ouest</t>
        </is>
      </c>
      <c r="E2867" s="156" t="n">
        <v>130249</v>
      </c>
    </row>
    <row r="2868">
      <c r="A2868" s="176" t="n">
        <v>46357</v>
      </c>
      <c r="B2868" s="104" t="inlineStr">
        <is>
          <t>2026/27</t>
        </is>
      </c>
      <c r="C2868" s="104" t="inlineStr">
        <is>
          <t>HC-107</t>
        </is>
      </c>
      <c r="D2868" s="104" t="inlineStr">
        <is>
          <t>Sud-Est</t>
        </is>
      </c>
      <c r="E2868" s="156" t="n">
        <v>143325</v>
      </c>
    </row>
    <row r="2869">
      <c r="A2869" s="176" t="n">
        <v>46357</v>
      </c>
      <c r="B2869" s="104" t="inlineStr">
        <is>
          <t>2026/27</t>
        </is>
      </c>
      <c r="C2869" s="104" t="inlineStr">
        <is>
          <t>HC-108</t>
        </is>
      </c>
      <c r="D2869" s="104" t="inlineStr">
        <is>
          <t>Sud-Ouest</t>
        </is>
      </c>
      <c r="E2869" s="156" t="n">
        <v>117203</v>
      </c>
    </row>
    <row r="2870">
      <c r="A2870" s="176" t="n">
        <v>46357</v>
      </c>
      <c r="B2870" s="104" t="inlineStr">
        <is>
          <t>2026/27</t>
        </is>
      </c>
      <c r="C2870" s="104" t="inlineStr">
        <is>
          <t>HC-109</t>
        </is>
      </c>
      <c r="D2870" s="104" t="inlineStr">
        <is>
          <t>Île-de-France</t>
        </is>
      </c>
      <c r="E2870" s="156" t="n">
        <v>133500</v>
      </c>
    </row>
    <row r="2871">
      <c r="A2871" s="176" t="n">
        <v>46357</v>
      </c>
      <c r="B2871" s="104" t="inlineStr">
        <is>
          <t>2026/27</t>
        </is>
      </c>
      <c r="C2871" s="104" t="inlineStr">
        <is>
          <t>HC-110</t>
        </is>
      </c>
      <c r="D2871" s="104" t="inlineStr">
        <is>
          <t>Nord-Ouest</t>
        </is>
      </c>
      <c r="E2871" s="156" t="n">
        <v>72513</v>
      </c>
    </row>
    <row r="2872">
      <c r="A2872" s="176" t="n">
        <v>46357</v>
      </c>
      <c r="B2872" s="104" t="inlineStr">
        <is>
          <t>2026/27</t>
        </is>
      </c>
      <c r="C2872" s="104" t="inlineStr">
        <is>
          <t>HC-111</t>
        </is>
      </c>
      <c r="D2872" s="104" t="inlineStr">
        <is>
          <t>Sud-Est</t>
        </is>
      </c>
      <c r="E2872" s="156" t="n">
        <v>132928</v>
      </c>
    </row>
    <row r="2873">
      <c r="A2873" s="176" t="n">
        <v>46357</v>
      </c>
      <c r="B2873" s="104" t="inlineStr">
        <is>
          <t>2026/27</t>
        </is>
      </c>
      <c r="C2873" s="104" t="inlineStr">
        <is>
          <t>HC-112</t>
        </is>
      </c>
      <c r="D2873" s="104" t="inlineStr">
        <is>
          <t>Sud-Ouest</t>
        </is>
      </c>
      <c r="E2873" s="156" t="n">
        <v>65340</v>
      </c>
    </row>
    <row r="2874">
      <c r="A2874" s="176" t="n">
        <v>46357</v>
      </c>
      <c r="B2874" s="104" t="inlineStr">
        <is>
          <t>2026/27</t>
        </is>
      </c>
      <c r="C2874" s="104" t="inlineStr">
        <is>
          <t>HC-113</t>
        </is>
      </c>
      <c r="D2874" s="104" t="inlineStr">
        <is>
          <t>Île-de-France</t>
        </is>
      </c>
      <c r="E2874" s="156" t="n">
        <v>134780</v>
      </c>
    </row>
    <row r="2875">
      <c r="A2875" s="176" t="n">
        <v>46357</v>
      </c>
      <c r="B2875" s="104" t="inlineStr">
        <is>
          <t>2026/27</t>
        </is>
      </c>
      <c r="C2875" s="104" t="inlineStr">
        <is>
          <t>HC-114</t>
        </is>
      </c>
      <c r="D2875" s="104" t="inlineStr">
        <is>
          <t>Nord-Ouest</t>
        </is>
      </c>
      <c r="E2875" s="156" t="n">
        <v>88335</v>
      </c>
    </row>
    <row r="2876">
      <c r="A2876" s="176" t="n">
        <v>46357</v>
      </c>
      <c r="B2876" s="104" t="inlineStr">
        <is>
          <t>2026/27</t>
        </is>
      </c>
      <c r="C2876" s="104" t="inlineStr">
        <is>
          <t>HC-115</t>
        </is>
      </c>
      <c r="D2876" s="104" t="inlineStr">
        <is>
          <t>Sud-Est</t>
        </is>
      </c>
      <c r="E2876" s="156" t="n">
        <v>136520</v>
      </c>
    </row>
    <row r="2877">
      <c r="A2877" s="176" t="n">
        <v>46357</v>
      </c>
      <c r="B2877" s="104" t="inlineStr">
        <is>
          <t>2026/27</t>
        </is>
      </c>
      <c r="C2877" s="104" t="inlineStr">
        <is>
          <t>HC-116</t>
        </is>
      </c>
      <c r="D2877" s="104" t="inlineStr">
        <is>
          <t>Sud-Ouest</t>
        </is>
      </c>
      <c r="E2877" s="156" t="n">
        <v>104662</v>
      </c>
    </row>
    <row r="2878">
      <c r="A2878" s="176" t="n">
        <v>46357</v>
      </c>
      <c r="B2878" s="104" t="inlineStr">
        <is>
          <t>2026/27</t>
        </is>
      </c>
      <c r="C2878" s="104" t="inlineStr">
        <is>
          <t>HC-117</t>
        </is>
      </c>
      <c r="D2878" s="104" t="inlineStr">
        <is>
          <t>Île-de-France</t>
        </is>
      </c>
      <c r="E2878" s="156" t="n">
        <v>107007</v>
      </c>
    </row>
    <row r="2879">
      <c r="A2879" s="176" t="n">
        <v>46357</v>
      </c>
      <c r="B2879" s="104" t="inlineStr">
        <is>
          <t>2026/27</t>
        </is>
      </c>
      <c r="C2879" s="104" t="inlineStr">
        <is>
          <t>HC-118</t>
        </is>
      </c>
      <c r="D2879" s="104" t="inlineStr">
        <is>
          <t>Nord-Ouest</t>
        </is>
      </c>
      <c r="E2879" s="156" t="n">
        <v>143885</v>
      </c>
    </row>
    <row r="2880">
      <c r="A2880" s="176" t="n">
        <v>46357</v>
      </c>
      <c r="B2880" s="104" t="inlineStr">
        <is>
          <t>2026/27</t>
        </is>
      </c>
      <c r="C2880" s="104" t="inlineStr">
        <is>
          <t>HC-119</t>
        </is>
      </c>
      <c r="D2880" s="104" t="inlineStr">
        <is>
          <t>Sud-Est</t>
        </is>
      </c>
      <c r="E2880" s="156" t="n">
        <v>88606</v>
      </c>
    </row>
    <row r="2881">
      <c r="A2881" s="176" t="n">
        <v>46357</v>
      </c>
      <c r="B2881" s="104" t="inlineStr">
        <is>
          <t>2026/27</t>
        </is>
      </c>
      <c r="C2881" s="104" t="inlineStr">
        <is>
          <t>HC-120</t>
        </is>
      </c>
      <c r="D2881" s="104" t="inlineStr">
        <is>
          <t>Sud-Ouest</t>
        </is>
      </c>
      <c r="E2881" s="156" t="n">
        <v>97503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D5D2CA"/>
    <outlinePr summaryBelow="1" summaryRight="1"/>
    <pageSetUpPr/>
  </sheetPr>
  <dimension ref="A1:E2831"/>
  <sheetViews>
    <sheetView showGridLines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</cols>
  <sheetData>
    <row r="1">
      <c r="A1" s="175" t="inlineStr">
        <is>
          <t>Mois</t>
        </is>
      </c>
      <c r="B1" s="175" t="inlineStr">
        <is>
          <t>Exercice</t>
        </is>
      </c>
      <c r="C1" s="175" t="inlineStr">
        <is>
          <t>Code_Magasin</t>
        </is>
      </c>
      <c r="D1" s="175" t="inlineStr">
        <is>
          <t>Sorties</t>
        </is>
      </c>
      <c r="E1" s="175" t="inlineStr">
        <is>
          <t>Pertes</t>
        </is>
      </c>
    </row>
    <row r="2">
      <c r="A2" s="176" t="n">
        <v>45536</v>
      </c>
      <c r="B2" s="104" t="inlineStr">
        <is>
          <t>2024/25</t>
        </is>
      </c>
      <c r="C2" s="104" t="inlineStr">
        <is>
          <t>HC-001</t>
        </is>
      </c>
      <c r="D2" s="159" t="n">
        <v>28807</v>
      </c>
      <c r="E2" s="159" t="n">
        <v>463</v>
      </c>
    </row>
    <row r="3">
      <c r="A3" s="176" t="n">
        <v>45536</v>
      </c>
      <c r="B3" s="104" t="inlineStr">
        <is>
          <t>2024/25</t>
        </is>
      </c>
      <c r="C3" s="104" t="inlineStr">
        <is>
          <t>HC-002</t>
        </is>
      </c>
      <c r="D3" s="159" t="n">
        <v>17124</v>
      </c>
      <c r="E3" s="159" t="n">
        <v>292</v>
      </c>
    </row>
    <row r="4">
      <c r="A4" s="176" t="n">
        <v>45536</v>
      </c>
      <c r="B4" s="104" t="inlineStr">
        <is>
          <t>2024/25</t>
        </is>
      </c>
      <c r="C4" s="104" t="inlineStr">
        <is>
          <t>HC-003</t>
        </is>
      </c>
      <c r="D4" s="159" t="n">
        <v>19259</v>
      </c>
      <c r="E4" s="159" t="n">
        <v>305</v>
      </c>
    </row>
    <row r="5">
      <c r="A5" s="176" t="n">
        <v>45536</v>
      </c>
      <c r="B5" s="104" t="inlineStr">
        <is>
          <t>2024/25</t>
        </is>
      </c>
      <c r="C5" s="104" t="inlineStr">
        <is>
          <t>HC-004</t>
        </is>
      </c>
      <c r="D5" s="159" t="n">
        <v>21145</v>
      </c>
      <c r="E5" s="159" t="n">
        <v>301</v>
      </c>
    </row>
    <row r="6">
      <c r="A6" s="176" t="n">
        <v>45536</v>
      </c>
      <c r="B6" s="104" t="inlineStr">
        <is>
          <t>2024/25</t>
        </is>
      </c>
      <c r="C6" s="104" t="inlineStr">
        <is>
          <t>HC-005</t>
        </is>
      </c>
      <c r="D6" s="159" t="n">
        <v>26071</v>
      </c>
      <c r="E6" s="159" t="n">
        <v>409</v>
      </c>
    </row>
    <row r="7">
      <c r="A7" s="176" t="n">
        <v>45536</v>
      </c>
      <c r="B7" s="104" t="inlineStr">
        <is>
          <t>2024/25</t>
        </is>
      </c>
      <c r="C7" s="104" t="inlineStr">
        <is>
          <t>HC-006</t>
        </is>
      </c>
      <c r="D7" s="159" t="n">
        <v>16260</v>
      </c>
      <c r="E7" s="159" t="n">
        <v>280</v>
      </c>
    </row>
    <row r="8">
      <c r="A8" s="176" t="n">
        <v>45536</v>
      </c>
      <c r="B8" s="104" t="inlineStr">
        <is>
          <t>2024/25</t>
        </is>
      </c>
      <c r="C8" s="104" t="inlineStr">
        <is>
          <t>HC-007</t>
        </is>
      </c>
      <c r="D8" s="159" t="n">
        <v>20467</v>
      </c>
      <c r="E8" s="159" t="n">
        <v>350</v>
      </c>
    </row>
    <row r="9">
      <c r="A9" s="176" t="n">
        <v>45536</v>
      </c>
      <c r="B9" s="104" t="inlineStr">
        <is>
          <t>2024/25</t>
        </is>
      </c>
      <c r="C9" s="104" t="inlineStr">
        <is>
          <t>HC-008</t>
        </is>
      </c>
      <c r="D9" s="159" t="n">
        <v>21026</v>
      </c>
      <c r="E9" s="159" t="n">
        <v>345</v>
      </c>
    </row>
    <row r="10">
      <c r="A10" s="176" t="n">
        <v>45536</v>
      </c>
      <c r="B10" s="104" t="inlineStr">
        <is>
          <t>2024/25</t>
        </is>
      </c>
      <c r="C10" s="104" t="inlineStr">
        <is>
          <t>HC-009</t>
        </is>
      </c>
      <c r="D10" s="159" t="n">
        <v>27699</v>
      </c>
      <c r="E10" s="159" t="n">
        <v>461</v>
      </c>
    </row>
    <row r="11">
      <c r="A11" s="176" t="n">
        <v>45536</v>
      </c>
      <c r="B11" s="104" t="inlineStr">
        <is>
          <t>2024/25</t>
        </is>
      </c>
      <c r="C11" s="104" t="inlineStr">
        <is>
          <t>HC-010</t>
        </is>
      </c>
      <c r="D11" s="159" t="n">
        <v>31092</v>
      </c>
      <c r="E11" s="159" t="n">
        <v>503</v>
      </c>
    </row>
    <row r="12">
      <c r="A12" s="176" t="n">
        <v>45536</v>
      </c>
      <c r="B12" s="104" t="inlineStr">
        <is>
          <t>2024/25</t>
        </is>
      </c>
      <c r="C12" s="104" t="inlineStr">
        <is>
          <t>HC-011</t>
        </is>
      </c>
      <c r="D12" s="159" t="n">
        <v>28213</v>
      </c>
      <c r="E12" s="159" t="n">
        <v>493</v>
      </c>
    </row>
    <row r="13">
      <c r="A13" s="176" t="n">
        <v>45536</v>
      </c>
      <c r="B13" s="104" t="inlineStr">
        <is>
          <t>2024/25</t>
        </is>
      </c>
      <c r="C13" s="104" t="inlineStr">
        <is>
          <t>HC-012</t>
        </is>
      </c>
      <c r="D13" s="159" t="n">
        <v>13948</v>
      </c>
      <c r="E13" s="159" t="n">
        <v>475</v>
      </c>
    </row>
    <row r="14">
      <c r="A14" s="176" t="n">
        <v>45536</v>
      </c>
      <c r="B14" s="104" t="inlineStr">
        <is>
          <t>2024/25</t>
        </is>
      </c>
      <c r="C14" s="104" t="inlineStr">
        <is>
          <t>HC-013</t>
        </is>
      </c>
      <c r="D14" s="159" t="n">
        <v>21775</v>
      </c>
      <c r="E14" s="159" t="n">
        <v>395</v>
      </c>
    </row>
    <row r="15">
      <c r="A15" s="176" t="n">
        <v>45536</v>
      </c>
      <c r="B15" s="104" t="inlineStr">
        <is>
          <t>2024/25</t>
        </is>
      </c>
      <c r="C15" s="104" t="inlineStr">
        <is>
          <t>HC-014</t>
        </is>
      </c>
      <c r="D15" s="159" t="n">
        <v>19825</v>
      </c>
      <c r="E15" s="159" t="n">
        <v>322</v>
      </c>
    </row>
    <row r="16">
      <c r="A16" s="176" t="n">
        <v>45536</v>
      </c>
      <c r="B16" s="104" t="inlineStr">
        <is>
          <t>2024/25</t>
        </is>
      </c>
      <c r="C16" s="104" t="inlineStr">
        <is>
          <t>HC-015</t>
        </is>
      </c>
      <c r="D16" s="159" t="n">
        <v>18663</v>
      </c>
      <c r="E16" s="159" t="n">
        <v>305</v>
      </c>
    </row>
    <row r="17">
      <c r="A17" s="176" t="n">
        <v>45536</v>
      </c>
      <c r="B17" s="104" t="inlineStr">
        <is>
          <t>2024/25</t>
        </is>
      </c>
      <c r="C17" s="104" t="inlineStr">
        <is>
          <t>HC-016</t>
        </is>
      </c>
      <c r="D17" s="159" t="n">
        <v>22566</v>
      </c>
      <c r="E17" s="159" t="n">
        <v>390</v>
      </c>
    </row>
    <row r="18">
      <c r="A18" s="176" t="n">
        <v>45536</v>
      </c>
      <c r="B18" s="104" t="inlineStr">
        <is>
          <t>2024/25</t>
        </is>
      </c>
      <c r="C18" s="104" t="inlineStr">
        <is>
          <t>HC-017</t>
        </is>
      </c>
      <c r="D18" s="159" t="n">
        <v>19731</v>
      </c>
      <c r="E18" s="159" t="n">
        <v>348</v>
      </c>
    </row>
    <row r="19">
      <c r="A19" s="176" t="n">
        <v>45536</v>
      </c>
      <c r="B19" s="104" t="inlineStr">
        <is>
          <t>2024/25</t>
        </is>
      </c>
      <c r="C19" s="104" t="inlineStr">
        <is>
          <t>HC-018</t>
        </is>
      </c>
      <c r="D19" s="159" t="n">
        <v>14084</v>
      </c>
      <c r="E19" s="159" t="n">
        <v>223</v>
      </c>
    </row>
    <row r="20">
      <c r="A20" s="176" t="n">
        <v>45536</v>
      </c>
      <c r="B20" s="104" t="inlineStr">
        <is>
          <t>2024/25</t>
        </is>
      </c>
      <c r="C20" s="104" t="inlineStr">
        <is>
          <t>HC-019</t>
        </is>
      </c>
      <c r="D20" s="159" t="n">
        <v>18708</v>
      </c>
      <c r="E20" s="159" t="n">
        <v>337</v>
      </c>
    </row>
    <row r="21">
      <c r="A21" s="176" t="n">
        <v>45536</v>
      </c>
      <c r="B21" s="104" t="inlineStr">
        <is>
          <t>2024/25</t>
        </is>
      </c>
      <c r="C21" s="104" t="inlineStr">
        <is>
          <t>HC-020</t>
        </is>
      </c>
      <c r="D21" s="159" t="n">
        <v>20777</v>
      </c>
      <c r="E21" s="159" t="n">
        <v>337</v>
      </c>
    </row>
    <row r="22">
      <c r="A22" s="176" t="n">
        <v>45536</v>
      </c>
      <c r="B22" s="104" t="inlineStr">
        <is>
          <t>2024/25</t>
        </is>
      </c>
      <c r="C22" s="104" t="inlineStr">
        <is>
          <t>HC-021</t>
        </is>
      </c>
      <c r="D22" s="159" t="n">
        <v>19293</v>
      </c>
      <c r="E22" s="159" t="n">
        <v>316</v>
      </c>
    </row>
    <row r="23">
      <c r="A23" s="176" t="n">
        <v>45536</v>
      </c>
      <c r="B23" s="104" t="inlineStr">
        <is>
          <t>2024/25</t>
        </is>
      </c>
      <c r="C23" s="104" t="inlineStr">
        <is>
          <t>HC-022</t>
        </is>
      </c>
      <c r="D23" s="159" t="n">
        <v>16847</v>
      </c>
      <c r="E23" s="159" t="n">
        <v>263</v>
      </c>
    </row>
    <row r="24">
      <c r="A24" s="176" t="n">
        <v>45536</v>
      </c>
      <c r="B24" s="104" t="inlineStr">
        <is>
          <t>2024/25</t>
        </is>
      </c>
      <c r="C24" s="104" t="inlineStr">
        <is>
          <t>HC-023</t>
        </is>
      </c>
      <c r="D24" s="159" t="n">
        <v>19930</v>
      </c>
      <c r="E24" s="159" t="n">
        <v>330</v>
      </c>
    </row>
    <row r="25">
      <c r="A25" s="176" t="n">
        <v>45536</v>
      </c>
      <c r="B25" s="104" t="inlineStr">
        <is>
          <t>2024/25</t>
        </is>
      </c>
      <c r="C25" s="104" t="inlineStr">
        <is>
          <t>HC-024</t>
        </is>
      </c>
      <c r="D25" s="159" t="n">
        <v>28052</v>
      </c>
      <c r="E25" s="159" t="n">
        <v>482</v>
      </c>
    </row>
    <row r="26">
      <c r="A26" s="176" t="n">
        <v>45536</v>
      </c>
      <c r="B26" s="104" t="inlineStr">
        <is>
          <t>2024/25</t>
        </is>
      </c>
      <c r="C26" s="104" t="inlineStr">
        <is>
          <t>HC-025</t>
        </is>
      </c>
      <c r="D26" s="159" t="n">
        <v>24602</v>
      </c>
      <c r="E26" s="159" t="n">
        <v>403</v>
      </c>
    </row>
    <row r="27">
      <c r="A27" s="176" t="n">
        <v>45536</v>
      </c>
      <c r="B27" s="104" t="inlineStr">
        <is>
          <t>2024/25</t>
        </is>
      </c>
      <c r="C27" s="104" t="inlineStr">
        <is>
          <t>HC-026</t>
        </is>
      </c>
      <c r="D27" s="159" t="n">
        <v>18935</v>
      </c>
      <c r="E27" s="159" t="n">
        <v>315</v>
      </c>
    </row>
    <row r="28">
      <c r="A28" s="176" t="n">
        <v>45536</v>
      </c>
      <c r="B28" s="104" t="inlineStr">
        <is>
          <t>2024/25</t>
        </is>
      </c>
      <c r="C28" s="104" t="inlineStr">
        <is>
          <t>HC-027</t>
        </is>
      </c>
      <c r="D28" s="159" t="n">
        <v>20467</v>
      </c>
      <c r="E28" s="159" t="n">
        <v>362</v>
      </c>
    </row>
    <row r="29">
      <c r="A29" s="176" t="n">
        <v>45536</v>
      </c>
      <c r="B29" s="104" t="inlineStr">
        <is>
          <t>2024/25</t>
        </is>
      </c>
      <c r="C29" s="104" t="inlineStr">
        <is>
          <t>HC-028</t>
        </is>
      </c>
      <c r="D29" s="159" t="n">
        <v>15541</v>
      </c>
      <c r="E29" s="159" t="n">
        <v>262</v>
      </c>
    </row>
    <row r="30">
      <c r="A30" s="176" t="n">
        <v>45536</v>
      </c>
      <c r="B30" s="104" t="inlineStr">
        <is>
          <t>2024/25</t>
        </is>
      </c>
      <c r="C30" s="104" t="inlineStr">
        <is>
          <t>HC-029</t>
        </is>
      </c>
      <c r="D30" s="159" t="n">
        <v>33980</v>
      </c>
      <c r="E30" s="159" t="n">
        <v>1486</v>
      </c>
    </row>
    <row r="31">
      <c r="A31" s="176" t="n">
        <v>45536</v>
      </c>
      <c r="B31" s="104" t="inlineStr">
        <is>
          <t>2024/25</t>
        </is>
      </c>
      <c r="C31" s="104" t="inlineStr">
        <is>
          <t>HC-030</t>
        </is>
      </c>
      <c r="D31" s="159" t="n">
        <v>17641</v>
      </c>
      <c r="E31" s="159" t="n">
        <v>267</v>
      </c>
    </row>
    <row r="32">
      <c r="A32" s="176" t="n">
        <v>45536</v>
      </c>
      <c r="B32" s="104" t="inlineStr">
        <is>
          <t>2024/25</t>
        </is>
      </c>
      <c r="C32" s="104" t="inlineStr">
        <is>
          <t>HC-031</t>
        </is>
      </c>
      <c r="D32" s="159" t="n">
        <v>21351</v>
      </c>
      <c r="E32" s="159" t="n">
        <v>340</v>
      </c>
    </row>
    <row r="33">
      <c r="A33" s="176" t="n">
        <v>45536</v>
      </c>
      <c r="B33" s="104" t="inlineStr">
        <is>
          <t>2024/25</t>
        </is>
      </c>
      <c r="C33" s="104" t="inlineStr">
        <is>
          <t>HC-032</t>
        </is>
      </c>
      <c r="D33" s="159" t="n">
        <v>20098</v>
      </c>
      <c r="E33" s="159" t="n">
        <v>352</v>
      </c>
    </row>
    <row r="34">
      <c r="A34" s="176" t="n">
        <v>45536</v>
      </c>
      <c r="B34" s="104" t="inlineStr">
        <is>
          <t>2024/25</t>
        </is>
      </c>
      <c r="C34" s="104" t="inlineStr">
        <is>
          <t>HC-033</t>
        </is>
      </c>
      <c r="D34" s="159" t="n">
        <v>34808</v>
      </c>
      <c r="E34" s="159" t="n">
        <v>507</v>
      </c>
    </row>
    <row r="35">
      <c r="A35" s="176" t="n">
        <v>45536</v>
      </c>
      <c r="B35" s="104" t="inlineStr">
        <is>
          <t>2024/25</t>
        </is>
      </c>
      <c r="C35" s="104" t="inlineStr">
        <is>
          <t>HC-034</t>
        </is>
      </c>
      <c r="D35" s="159" t="n">
        <v>25444</v>
      </c>
      <c r="E35" s="159" t="n">
        <v>464</v>
      </c>
    </row>
    <row r="36">
      <c r="A36" s="176" t="n">
        <v>45536</v>
      </c>
      <c r="B36" s="104" t="inlineStr">
        <is>
          <t>2024/25</t>
        </is>
      </c>
      <c r="C36" s="104" t="inlineStr">
        <is>
          <t>HC-035</t>
        </is>
      </c>
      <c r="D36" s="159" t="n">
        <v>23895</v>
      </c>
      <c r="E36" s="159" t="n">
        <v>393</v>
      </c>
    </row>
    <row r="37">
      <c r="A37" s="176" t="n">
        <v>45536</v>
      </c>
      <c r="B37" s="104" t="inlineStr">
        <is>
          <t>2024/25</t>
        </is>
      </c>
      <c r="C37" s="104" t="inlineStr">
        <is>
          <t>HC-036</t>
        </is>
      </c>
      <c r="D37" s="159" t="n">
        <v>20920</v>
      </c>
      <c r="E37" s="159" t="n">
        <v>327</v>
      </c>
    </row>
    <row r="38">
      <c r="A38" s="176" t="n">
        <v>45536</v>
      </c>
      <c r="B38" s="104" t="inlineStr">
        <is>
          <t>2024/25</t>
        </is>
      </c>
      <c r="C38" s="104" t="inlineStr">
        <is>
          <t>HC-037</t>
        </is>
      </c>
      <c r="D38" s="159" t="n">
        <v>23088</v>
      </c>
      <c r="E38" s="159" t="n">
        <v>363</v>
      </c>
    </row>
    <row r="39">
      <c r="A39" s="176" t="n">
        <v>45536</v>
      </c>
      <c r="B39" s="104" t="inlineStr">
        <is>
          <t>2024/25</t>
        </is>
      </c>
      <c r="C39" s="104" t="inlineStr">
        <is>
          <t>HC-038</t>
        </is>
      </c>
      <c r="D39" s="159" t="n">
        <v>18471</v>
      </c>
      <c r="E39" s="159" t="n">
        <v>329</v>
      </c>
    </row>
    <row r="40">
      <c r="A40" s="176" t="n">
        <v>45536</v>
      </c>
      <c r="B40" s="104" t="inlineStr">
        <is>
          <t>2024/25</t>
        </is>
      </c>
      <c r="C40" s="104" t="inlineStr">
        <is>
          <t>HC-039</t>
        </is>
      </c>
      <c r="D40" s="159" t="n">
        <v>22072</v>
      </c>
      <c r="E40" s="159" t="n">
        <v>313</v>
      </c>
    </row>
    <row r="41">
      <c r="A41" s="176" t="n">
        <v>45536</v>
      </c>
      <c r="B41" s="104" t="inlineStr">
        <is>
          <t>2024/25</t>
        </is>
      </c>
      <c r="C41" s="104" t="inlineStr">
        <is>
          <t>HC-040</t>
        </is>
      </c>
      <c r="D41" s="159" t="n">
        <v>21844</v>
      </c>
      <c r="E41" s="159" t="n">
        <v>354</v>
      </c>
    </row>
    <row r="42">
      <c r="A42" s="176" t="n">
        <v>45536</v>
      </c>
      <c r="B42" s="104" t="inlineStr">
        <is>
          <t>2024/25</t>
        </is>
      </c>
      <c r="C42" s="104" t="inlineStr">
        <is>
          <t>HC-042</t>
        </is>
      </c>
      <c r="D42" s="159" t="n">
        <v>22219</v>
      </c>
      <c r="E42" s="159" t="n">
        <v>361</v>
      </c>
    </row>
    <row r="43">
      <c r="A43" s="176" t="n">
        <v>45536</v>
      </c>
      <c r="B43" s="104" t="inlineStr">
        <is>
          <t>2024/25</t>
        </is>
      </c>
      <c r="C43" s="104" t="inlineStr">
        <is>
          <t>HC-043</t>
        </is>
      </c>
      <c r="D43" s="159" t="n">
        <v>25814</v>
      </c>
      <c r="E43" s="159" t="n">
        <v>451</v>
      </c>
    </row>
    <row r="44">
      <c r="A44" s="176" t="n">
        <v>45536</v>
      </c>
      <c r="B44" s="104" t="inlineStr">
        <is>
          <t>2024/25</t>
        </is>
      </c>
      <c r="C44" s="104" t="inlineStr">
        <is>
          <t>HC-044</t>
        </is>
      </c>
      <c r="D44" s="159" t="n">
        <v>15542</v>
      </c>
      <c r="E44" s="159" t="n">
        <v>256</v>
      </c>
    </row>
    <row r="45">
      <c r="A45" s="176" t="n">
        <v>45536</v>
      </c>
      <c r="B45" s="104" t="inlineStr">
        <is>
          <t>2024/25</t>
        </is>
      </c>
      <c r="C45" s="104" t="inlineStr">
        <is>
          <t>HC-045</t>
        </is>
      </c>
      <c r="D45" s="159" t="n">
        <v>31707</v>
      </c>
      <c r="E45" s="159" t="n">
        <v>497</v>
      </c>
    </row>
    <row r="46">
      <c r="A46" s="176" t="n">
        <v>45536</v>
      </c>
      <c r="B46" s="104" t="inlineStr">
        <is>
          <t>2024/25</t>
        </is>
      </c>
      <c r="C46" s="104" t="inlineStr">
        <is>
          <t>HC-046</t>
        </is>
      </c>
      <c r="D46" s="159" t="n">
        <v>15563</v>
      </c>
      <c r="E46" s="159" t="n">
        <v>242</v>
      </c>
    </row>
    <row r="47">
      <c r="A47" s="176" t="n">
        <v>45536</v>
      </c>
      <c r="B47" s="104" t="inlineStr">
        <is>
          <t>2024/25</t>
        </is>
      </c>
      <c r="C47" s="104" t="inlineStr">
        <is>
          <t>HC-047</t>
        </is>
      </c>
      <c r="D47" s="159" t="n">
        <v>23577</v>
      </c>
      <c r="E47" s="159" t="n">
        <v>408</v>
      </c>
    </row>
    <row r="48">
      <c r="A48" s="176" t="n">
        <v>45536</v>
      </c>
      <c r="B48" s="104" t="inlineStr">
        <is>
          <t>2024/25</t>
        </is>
      </c>
      <c r="C48" s="104" t="inlineStr">
        <is>
          <t>HC-048</t>
        </is>
      </c>
      <c r="D48" s="159" t="n">
        <v>24712</v>
      </c>
      <c r="E48" s="159" t="n">
        <v>399</v>
      </c>
    </row>
    <row r="49">
      <c r="A49" s="176" t="n">
        <v>45536</v>
      </c>
      <c r="B49" s="104" t="inlineStr">
        <is>
          <t>2024/25</t>
        </is>
      </c>
      <c r="C49" s="104" t="inlineStr">
        <is>
          <t>HC-049</t>
        </is>
      </c>
      <c r="D49" s="159" t="n">
        <v>24181</v>
      </c>
      <c r="E49" s="159" t="n">
        <v>395</v>
      </c>
    </row>
    <row r="50">
      <c r="A50" s="176" t="n">
        <v>45536</v>
      </c>
      <c r="B50" s="104" t="inlineStr">
        <is>
          <t>2024/25</t>
        </is>
      </c>
      <c r="C50" s="104" t="inlineStr">
        <is>
          <t>HC-050</t>
        </is>
      </c>
      <c r="D50" s="159" t="n">
        <v>25339</v>
      </c>
      <c r="E50" s="159" t="n">
        <v>437</v>
      </c>
    </row>
    <row r="51">
      <c r="A51" s="176" t="n">
        <v>45536</v>
      </c>
      <c r="B51" s="104" t="inlineStr">
        <is>
          <t>2024/25</t>
        </is>
      </c>
      <c r="C51" s="104" t="inlineStr">
        <is>
          <t>HC-051</t>
        </is>
      </c>
      <c r="D51" s="159" t="n">
        <v>19550</v>
      </c>
      <c r="E51" s="159" t="n">
        <v>335</v>
      </c>
    </row>
    <row r="52">
      <c r="A52" s="176" t="n">
        <v>45536</v>
      </c>
      <c r="B52" s="104" t="inlineStr">
        <is>
          <t>2024/25</t>
        </is>
      </c>
      <c r="C52" s="104" t="inlineStr">
        <is>
          <t>HC-052</t>
        </is>
      </c>
      <c r="D52" s="159" t="n">
        <v>22462</v>
      </c>
      <c r="E52" s="159" t="n">
        <v>378</v>
      </c>
    </row>
    <row r="53">
      <c r="A53" s="176" t="n">
        <v>45536</v>
      </c>
      <c r="B53" s="104" t="inlineStr">
        <is>
          <t>2024/25</t>
        </is>
      </c>
      <c r="C53" s="104" t="inlineStr">
        <is>
          <t>HC-053</t>
        </is>
      </c>
      <c r="D53" s="159" t="n">
        <v>22059</v>
      </c>
      <c r="E53" s="159" t="n">
        <v>365</v>
      </c>
    </row>
    <row r="54">
      <c r="A54" s="176" t="n">
        <v>45536</v>
      </c>
      <c r="B54" s="104" t="inlineStr">
        <is>
          <t>2024/25</t>
        </is>
      </c>
      <c r="C54" s="104" t="inlineStr">
        <is>
          <t>HC-054</t>
        </is>
      </c>
      <c r="D54" s="159" t="n">
        <v>21280</v>
      </c>
      <c r="E54" s="159" t="n">
        <v>347</v>
      </c>
    </row>
    <row r="55">
      <c r="A55" s="176" t="n">
        <v>45536</v>
      </c>
      <c r="B55" s="104" t="inlineStr">
        <is>
          <t>2024/25</t>
        </is>
      </c>
      <c r="C55" s="104" t="inlineStr">
        <is>
          <t>HC-055</t>
        </is>
      </c>
      <c r="D55" s="159" t="n">
        <v>28682</v>
      </c>
      <c r="E55" s="159" t="n">
        <v>467</v>
      </c>
    </row>
    <row r="56">
      <c r="A56" s="176" t="n">
        <v>45536</v>
      </c>
      <c r="B56" s="104" t="inlineStr">
        <is>
          <t>2024/25</t>
        </is>
      </c>
      <c r="C56" s="104" t="inlineStr">
        <is>
          <t>HC-056</t>
        </is>
      </c>
      <c r="D56" s="159" t="n">
        <v>26019</v>
      </c>
      <c r="E56" s="159" t="n">
        <v>441</v>
      </c>
    </row>
    <row r="57">
      <c r="A57" s="176" t="n">
        <v>45536</v>
      </c>
      <c r="B57" s="104" t="inlineStr">
        <is>
          <t>2024/25</t>
        </is>
      </c>
      <c r="C57" s="104" t="inlineStr">
        <is>
          <t>HC-057</t>
        </is>
      </c>
      <c r="D57" s="159" t="n">
        <v>23982</v>
      </c>
      <c r="E57" s="159" t="n">
        <v>402</v>
      </c>
    </row>
    <row r="58">
      <c r="A58" s="176" t="n">
        <v>45536</v>
      </c>
      <c r="B58" s="104" t="inlineStr">
        <is>
          <t>2024/25</t>
        </is>
      </c>
      <c r="C58" s="104" t="inlineStr">
        <is>
          <t>HC-058</t>
        </is>
      </c>
      <c r="D58" s="159" t="n">
        <v>16690</v>
      </c>
      <c r="E58" s="159" t="n">
        <v>923</v>
      </c>
    </row>
    <row r="59">
      <c r="A59" s="176" t="n">
        <v>45536</v>
      </c>
      <c r="B59" s="104" t="inlineStr">
        <is>
          <t>2024/25</t>
        </is>
      </c>
      <c r="C59" s="104" t="inlineStr">
        <is>
          <t>HC-059</t>
        </is>
      </c>
      <c r="D59" s="159" t="n">
        <v>23463</v>
      </c>
      <c r="E59" s="159" t="n">
        <v>367</v>
      </c>
    </row>
    <row r="60">
      <c r="A60" s="176" t="n">
        <v>45536</v>
      </c>
      <c r="B60" s="104" t="inlineStr">
        <is>
          <t>2024/25</t>
        </is>
      </c>
      <c r="C60" s="104" t="inlineStr">
        <is>
          <t>HC-060</t>
        </is>
      </c>
      <c r="D60" s="159" t="n">
        <v>17124</v>
      </c>
      <c r="E60" s="159" t="n">
        <v>278</v>
      </c>
    </row>
    <row r="61">
      <c r="A61" s="176" t="n">
        <v>45536</v>
      </c>
      <c r="B61" s="104" t="inlineStr">
        <is>
          <t>2024/25</t>
        </is>
      </c>
      <c r="C61" s="104" t="inlineStr">
        <is>
          <t>HC-061</t>
        </is>
      </c>
      <c r="D61" s="159" t="n">
        <v>23885</v>
      </c>
      <c r="E61" s="159" t="n">
        <v>419</v>
      </c>
    </row>
    <row r="62">
      <c r="A62" s="176" t="n">
        <v>45536</v>
      </c>
      <c r="B62" s="104" t="inlineStr">
        <is>
          <t>2024/25</t>
        </is>
      </c>
      <c r="C62" s="104" t="inlineStr">
        <is>
          <t>HC-062</t>
        </is>
      </c>
      <c r="D62" s="159" t="n">
        <v>15156</v>
      </c>
      <c r="E62" s="159" t="n">
        <v>257</v>
      </c>
    </row>
    <row r="63">
      <c r="A63" s="176" t="n">
        <v>45536</v>
      </c>
      <c r="B63" s="104" t="inlineStr">
        <is>
          <t>2024/25</t>
        </is>
      </c>
      <c r="C63" s="104" t="inlineStr">
        <is>
          <t>HC-063</t>
        </is>
      </c>
      <c r="D63" s="159" t="n">
        <v>19988</v>
      </c>
      <c r="E63" s="159" t="n">
        <v>340</v>
      </c>
    </row>
    <row r="64">
      <c r="A64" s="176" t="n">
        <v>45536</v>
      </c>
      <c r="B64" s="104" t="inlineStr">
        <is>
          <t>2024/25</t>
        </is>
      </c>
      <c r="C64" s="104" t="inlineStr">
        <is>
          <t>HC-064</t>
        </is>
      </c>
      <c r="D64" s="159" t="n">
        <v>16840</v>
      </c>
      <c r="E64" s="159" t="n">
        <v>259</v>
      </c>
    </row>
    <row r="65">
      <c r="A65" s="176" t="n">
        <v>45536</v>
      </c>
      <c r="B65" s="104" t="inlineStr">
        <is>
          <t>2024/25</t>
        </is>
      </c>
      <c r="C65" s="104" t="inlineStr">
        <is>
          <t>HC-065</t>
        </is>
      </c>
      <c r="D65" s="159" t="n">
        <v>30684</v>
      </c>
      <c r="E65" s="159" t="n">
        <v>521</v>
      </c>
    </row>
    <row r="66">
      <c r="A66" s="176" t="n">
        <v>45536</v>
      </c>
      <c r="B66" s="104" t="inlineStr">
        <is>
          <t>2024/25</t>
        </is>
      </c>
      <c r="C66" s="104" t="inlineStr">
        <is>
          <t>HC-066</t>
        </is>
      </c>
      <c r="D66" s="159" t="n">
        <v>26963</v>
      </c>
      <c r="E66" s="159" t="n">
        <v>444</v>
      </c>
    </row>
    <row r="67">
      <c r="A67" s="176" t="n">
        <v>45536</v>
      </c>
      <c r="B67" s="104" t="inlineStr">
        <is>
          <t>2024/25</t>
        </is>
      </c>
      <c r="C67" s="104" t="inlineStr">
        <is>
          <t>HC-067</t>
        </is>
      </c>
      <c r="D67" s="159" t="n">
        <v>21828</v>
      </c>
      <c r="E67" s="159" t="n">
        <v>357</v>
      </c>
    </row>
    <row r="68">
      <c r="A68" s="176" t="n">
        <v>45536</v>
      </c>
      <c r="B68" s="104" t="inlineStr">
        <is>
          <t>2024/25</t>
        </is>
      </c>
      <c r="C68" s="104" t="inlineStr">
        <is>
          <t>HC-068</t>
        </is>
      </c>
      <c r="D68" s="159" t="n">
        <v>17246</v>
      </c>
      <c r="E68" s="159" t="n">
        <v>313</v>
      </c>
    </row>
    <row r="69">
      <c r="A69" s="176" t="n">
        <v>45536</v>
      </c>
      <c r="B69" s="104" t="inlineStr">
        <is>
          <t>2024/25</t>
        </is>
      </c>
      <c r="C69" s="104" t="inlineStr">
        <is>
          <t>HC-069</t>
        </is>
      </c>
      <c r="D69" s="159" t="n">
        <v>22789</v>
      </c>
      <c r="E69" s="159" t="n">
        <v>403</v>
      </c>
    </row>
    <row r="70">
      <c r="A70" s="176" t="n">
        <v>45536</v>
      </c>
      <c r="B70" s="104" t="inlineStr">
        <is>
          <t>2024/25</t>
        </is>
      </c>
      <c r="C70" s="104" t="inlineStr">
        <is>
          <t>HC-070</t>
        </is>
      </c>
      <c r="D70" s="159" t="n">
        <v>14216</v>
      </c>
      <c r="E70" s="159" t="n">
        <v>241</v>
      </c>
    </row>
    <row r="71">
      <c r="A71" s="176" t="n">
        <v>45536</v>
      </c>
      <c r="B71" s="104" t="inlineStr">
        <is>
          <t>2024/25</t>
        </is>
      </c>
      <c r="C71" s="104" t="inlineStr">
        <is>
          <t>HC-071</t>
        </is>
      </c>
      <c r="D71" s="159" t="n">
        <v>20393</v>
      </c>
      <c r="E71" s="159" t="n">
        <v>345</v>
      </c>
    </row>
    <row r="72">
      <c r="A72" s="176" t="n">
        <v>45536</v>
      </c>
      <c r="B72" s="104" t="inlineStr">
        <is>
          <t>2024/25</t>
        </is>
      </c>
      <c r="C72" s="104" t="inlineStr">
        <is>
          <t>HC-072</t>
        </is>
      </c>
      <c r="D72" s="159" t="n">
        <v>13800</v>
      </c>
      <c r="E72" s="159" t="n">
        <v>217</v>
      </c>
    </row>
    <row r="73">
      <c r="A73" s="176" t="n">
        <v>45536</v>
      </c>
      <c r="B73" s="104" t="inlineStr">
        <is>
          <t>2024/25</t>
        </is>
      </c>
      <c r="C73" s="104" t="inlineStr">
        <is>
          <t>HC-073</t>
        </is>
      </c>
      <c r="D73" s="159" t="n">
        <v>33600</v>
      </c>
      <c r="E73" s="159" t="n">
        <v>2342</v>
      </c>
    </row>
    <row r="74">
      <c r="A74" s="176" t="n">
        <v>45536</v>
      </c>
      <c r="B74" s="104" t="inlineStr">
        <is>
          <t>2024/25</t>
        </is>
      </c>
      <c r="C74" s="104" t="inlineStr">
        <is>
          <t>HC-074</t>
        </is>
      </c>
      <c r="D74" s="159" t="n">
        <v>21586</v>
      </c>
      <c r="E74" s="159" t="n">
        <v>344</v>
      </c>
    </row>
    <row r="75">
      <c r="A75" s="176" t="n">
        <v>45536</v>
      </c>
      <c r="B75" s="104" t="inlineStr">
        <is>
          <t>2024/25</t>
        </is>
      </c>
      <c r="C75" s="104" t="inlineStr">
        <is>
          <t>HC-075</t>
        </is>
      </c>
      <c r="D75" s="159" t="n">
        <v>29090</v>
      </c>
      <c r="E75" s="159" t="n">
        <v>459</v>
      </c>
    </row>
    <row r="76">
      <c r="A76" s="176" t="n">
        <v>45536</v>
      </c>
      <c r="B76" s="104" t="inlineStr">
        <is>
          <t>2024/25</t>
        </is>
      </c>
      <c r="C76" s="104" t="inlineStr">
        <is>
          <t>HC-076</t>
        </is>
      </c>
      <c r="D76" s="159" t="n">
        <v>21255</v>
      </c>
      <c r="E76" s="159" t="n">
        <v>397</v>
      </c>
    </row>
    <row r="77">
      <c r="A77" s="176" t="n">
        <v>45536</v>
      </c>
      <c r="B77" s="104" t="inlineStr">
        <is>
          <t>2024/25</t>
        </is>
      </c>
      <c r="C77" s="104" t="inlineStr">
        <is>
          <t>HC-077</t>
        </is>
      </c>
      <c r="D77" s="159" t="n">
        <v>22761</v>
      </c>
      <c r="E77" s="159" t="n">
        <v>395</v>
      </c>
    </row>
    <row r="78">
      <c r="A78" s="176" t="n">
        <v>45536</v>
      </c>
      <c r="B78" s="104" t="inlineStr">
        <is>
          <t>2024/25</t>
        </is>
      </c>
      <c r="C78" s="104" t="inlineStr">
        <is>
          <t>HC-079</t>
        </is>
      </c>
      <c r="D78" s="159" t="n">
        <v>23897</v>
      </c>
      <c r="E78" s="159" t="n">
        <v>406</v>
      </c>
    </row>
    <row r="79">
      <c r="A79" s="176" t="n">
        <v>45536</v>
      </c>
      <c r="B79" s="104" t="inlineStr">
        <is>
          <t>2024/25</t>
        </is>
      </c>
      <c r="C79" s="104" t="inlineStr">
        <is>
          <t>HC-080</t>
        </is>
      </c>
      <c r="D79" s="159" t="n">
        <v>15777</v>
      </c>
      <c r="E79" s="159" t="n">
        <v>268</v>
      </c>
    </row>
    <row r="80">
      <c r="A80" s="176" t="n">
        <v>45536</v>
      </c>
      <c r="B80" s="104" t="inlineStr">
        <is>
          <t>2024/25</t>
        </is>
      </c>
      <c r="C80" s="104" t="inlineStr">
        <is>
          <t>HC-081</t>
        </is>
      </c>
      <c r="D80" s="159" t="n">
        <v>26229</v>
      </c>
      <c r="E80" s="159" t="n">
        <v>436</v>
      </c>
    </row>
    <row r="81">
      <c r="A81" s="176" t="n">
        <v>45536</v>
      </c>
      <c r="B81" s="104" t="inlineStr">
        <is>
          <t>2024/25</t>
        </is>
      </c>
      <c r="C81" s="104" t="inlineStr">
        <is>
          <t>HC-082</t>
        </is>
      </c>
      <c r="D81" s="159" t="n">
        <v>19659</v>
      </c>
      <c r="E81" s="159" t="n">
        <v>306</v>
      </c>
    </row>
    <row r="82">
      <c r="A82" s="176" t="n">
        <v>45536</v>
      </c>
      <c r="B82" s="104" t="inlineStr">
        <is>
          <t>2024/25</t>
        </is>
      </c>
      <c r="C82" s="104" t="inlineStr">
        <is>
          <t>HC-083</t>
        </is>
      </c>
      <c r="D82" s="159" t="n">
        <v>18467</v>
      </c>
      <c r="E82" s="159" t="n">
        <v>297</v>
      </c>
    </row>
    <row r="83">
      <c r="A83" s="176" t="n">
        <v>45536</v>
      </c>
      <c r="B83" s="104" t="inlineStr">
        <is>
          <t>2024/25</t>
        </is>
      </c>
      <c r="C83" s="104" t="inlineStr">
        <is>
          <t>HC-084</t>
        </is>
      </c>
      <c r="D83" s="159" t="n">
        <v>16633</v>
      </c>
      <c r="E83" s="159" t="n">
        <v>249</v>
      </c>
    </row>
    <row r="84">
      <c r="A84" s="176" t="n">
        <v>45536</v>
      </c>
      <c r="B84" s="104" t="inlineStr">
        <is>
          <t>2024/25</t>
        </is>
      </c>
      <c r="C84" s="104" t="inlineStr">
        <is>
          <t>HC-085</t>
        </is>
      </c>
      <c r="D84" s="159" t="n">
        <v>24248</v>
      </c>
      <c r="E84" s="159" t="n">
        <v>433</v>
      </c>
    </row>
    <row r="85">
      <c r="A85" s="176" t="n">
        <v>45536</v>
      </c>
      <c r="B85" s="104" t="inlineStr">
        <is>
          <t>2024/25</t>
        </is>
      </c>
      <c r="C85" s="104" t="inlineStr">
        <is>
          <t>HC-086</t>
        </is>
      </c>
      <c r="D85" s="159" t="n">
        <v>18392</v>
      </c>
      <c r="E85" s="159" t="n">
        <v>296</v>
      </c>
    </row>
    <row r="86">
      <c r="A86" s="176" t="n">
        <v>45536</v>
      </c>
      <c r="B86" s="104" t="inlineStr">
        <is>
          <t>2024/25</t>
        </is>
      </c>
      <c r="C86" s="104" t="inlineStr">
        <is>
          <t>HC-087</t>
        </is>
      </c>
      <c r="D86" s="159" t="n">
        <v>16712</v>
      </c>
      <c r="E86" s="159" t="n">
        <v>275</v>
      </c>
    </row>
    <row r="87">
      <c r="A87" s="176" t="n">
        <v>45536</v>
      </c>
      <c r="B87" s="104" t="inlineStr">
        <is>
          <t>2024/25</t>
        </is>
      </c>
      <c r="C87" s="104" t="inlineStr">
        <is>
          <t>HC-088</t>
        </is>
      </c>
      <c r="D87" s="159" t="n">
        <v>19457</v>
      </c>
      <c r="E87" s="159" t="n">
        <v>321</v>
      </c>
    </row>
    <row r="88">
      <c r="A88" s="176" t="n">
        <v>45536</v>
      </c>
      <c r="B88" s="104" t="inlineStr">
        <is>
          <t>2024/25</t>
        </is>
      </c>
      <c r="C88" s="104" t="inlineStr">
        <is>
          <t>HC-089</t>
        </is>
      </c>
      <c r="D88" s="159" t="n">
        <v>21288</v>
      </c>
      <c r="E88" s="159" t="n">
        <v>336</v>
      </c>
    </row>
    <row r="89">
      <c r="A89" s="176" t="n">
        <v>45536</v>
      </c>
      <c r="B89" s="104" t="inlineStr">
        <is>
          <t>2024/25</t>
        </is>
      </c>
      <c r="C89" s="104" t="inlineStr">
        <is>
          <t>HC-090</t>
        </is>
      </c>
      <c r="D89" s="159" t="n">
        <v>18999</v>
      </c>
      <c r="E89" s="159" t="n">
        <v>319</v>
      </c>
    </row>
    <row r="90">
      <c r="A90" s="176" t="n">
        <v>45536</v>
      </c>
      <c r="B90" s="104" t="inlineStr">
        <is>
          <t>2024/25</t>
        </is>
      </c>
      <c r="C90" s="104" t="inlineStr">
        <is>
          <t>HC-091</t>
        </is>
      </c>
      <c r="D90" s="159" t="n">
        <v>18982</v>
      </c>
      <c r="E90" s="159" t="n">
        <v>1610</v>
      </c>
    </row>
    <row r="91">
      <c r="A91" s="176" t="n">
        <v>45536</v>
      </c>
      <c r="B91" s="104" t="inlineStr">
        <is>
          <t>2024/25</t>
        </is>
      </c>
      <c r="C91" s="104" t="inlineStr">
        <is>
          <t>HC-092</t>
        </is>
      </c>
      <c r="D91" s="159" t="n">
        <v>18735</v>
      </c>
      <c r="E91" s="159" t="n">
        <v>322</v>
      </c>
    </row>
    <row r="92">
      <c r="A92" s="176" t="n">
        <v>45536</v>
      </c>
      <c r="B92" s="104" t="inlineStr">
        <is>
          <t>2024/25</t>
        </is>
      </c>
      <c r="C92" s="104" t="inlineStr">
        <is>
          <t>HC-093</t>
        </is>
      </c>
      <c r="D92" s="159" t="n">
        <v>35357</v>
      </c>
      <c r="E92" s="159" t="n">
        <v>640</v>
      </c>
    </row>
    <row r="93">
      <c r="A93" s="176" t="n">
        <v>45536</v>
      </c>
      <c r="B93" s="104" t="inlineStr">
        <is>
          <t>2024/25</t>
        </is>
      </c>
      <c r="C93" s="104" t="inlineStr">
        <is>
          <t>HC-094</t>
        </is>
      </c>
      <c r="D93" s="159" t="n">
        <v>15245</v>
      </c>
      <c r="E93" s="159" t="n">
        <v>266</v>
      </c>
    </row>
    <row r="94">
      <c r="A94" s="176" t="n">
        <v>45536</v>
      </c>
      <c r="B94" s="104" t="inlineStr">
        <is>
          <t>2024/25</t>
        </is>
      </c>
      <c r="C94" s="104" t="inlineStr">
        <is>
          <t>HC-096</t>
        </is>
      </c>
      <c r="D94" s="159" t="n">
        <v>17803</v>
      </c>
      <c r="E94" s="159" t="n">
        <v>281</v>
      </c>
    </row>
    <row r="95">
      <c r="A95" s="176" t="n">
        <v>45536</v>
      </c>
      <c r="B95" s="104" t="inlineStr">
        <is>
          <t>2024/25</t>
        </is>
      </c>
      <c r="C95" s="104" t="inlineStr">
        <is>
          <t>HC-097</t>
        </is>
      </c>
      <c r="D95" s="159" t="n">
        <v>16132</v>
      </c>
      <c r="E95" s="159" t="n">
        <v>275</v>
      </c>
    </row>
    <row r="96">
      <c r="A96" s="176" t="n">
        <v>45536</v>
      </c>
      <c r="B96" s="104" t="inlineStr">
        <is>
          <t>2024/25</t>
        </is>
      </c>
      <c r="C96" s="104" t="inlineStr">
        <is>
          <t>HC-098</t>
        </is>
      </c>
      <c r="D96" s="159" t="n">
        <v>20861</v>
      </c>
      <c r="E96" s="159" t="n">
        <v>365</v>
      </c>
    </row>
    <row r="97">
      <c r="A97" s="176" t="n">
        <v>45536</v>
      </c>
      <c r="B97" s="104" t="inlineStr">
        <is>
          <t>2024/25</t>
        </is>
      </c>
      <c r="C97" s="104" t="inlineStr">
        <is>
          <t>HC-099</t>
        </is>
      </c>
      <c r="D97" s="159" t="n">
        <v>25044</v>
      </c>
      <c r="E97" s="159" t="n">
        <v>389</v>
      </c>
    </row>
    <row r="98">
      <c r="A98" s="176" t="n">
        <v>45536</v>
      </c>
      <c r="B98" s="104" t="inlineStr">
        <is>
          <t>2024/25</t>
        </is>
      </c>
      <c r="C98" s="104" t="inlineStr">
        <is>
          <t>HC-100</t>
        </is>
      </c>
      <c r="D98" s="159" t="n">
        <v>16460</v>
      </c>
      <c r="E98" s="159" t="n">
        <v>257</v>
      </c>
    </row>
    <row r="99">
      <c r="A99" s="176" t="n">
        <v>45536</v>
      </c>
      <c r="B99" s="104" t="inlineStr">
        <is>
          <t>2024/25</t>
        </is>
      </c>
      <c r="C99" s="104" t="inlineStr">
        <is>
          <t>HC-101</t>
        </is>
      </c>
      <c r="D99" s="159" t="n">
        <v>21792</v>
      </c>
      <c r="E99" s="159" t="n">
        <v>330</v>
      </c>
    </row>
    <row r="100">
      <c r="A100" s="176" t="n">
        <v>45536</v>
      </c>
      <c r="B100" s="104" t="inlineStr">
        <is>
          <t>2024/25</t>
        </is>
      </c>
      <c r="C100" s="104" t="inlineStr">
        <is>
          <t>HC-102</t>
        </is>
      </c>
      <c r="D100" s="159" t="n">
        <v>20635</v>
      </c>
      <c r="E100" s="159" t="n">
        <v>360</v>
      </c>
    </row>
    <row r="101">
      <c r="A101" s="176" t="n">
        <v>45536</v>
      </c>
      <c r="B101" s="104" t="inlineStr">
        <is>
          <t>2024/25</t>
        </is>
      </c>
      <c r="C101" s="104" t="inlineStr">
        <is>
          <t>HC-103</t>
        </is>
      </c>
      <c r="D101" s="159" t="n">
        <v>23346</v>
      </c>
      <c r="E101" s="159" t="n">
        <v>370</v>
      </c>
    </row>
    <row r="102">
      <c r="A102" s="176" t="n">
        <v>45536</v>
      </c>
      <c r="B102" s="104" t="inlineStr">
        <is>
          <t>2024/25</t>
        </is>
      </c>
      <c r="C102" s="104" t="inlineStr">
        <is>
          <t>HC-104</t>
        </is>
      </c>
      <c r="D102" s="159" t="n">
        <v>20703</v>
      </c>
      <c r="E102" s="159" t="n">
        <v>286</v>
      </c>
    </row>
    <row r="103">
      <c r="A103" s="176" t="n">
        <v>45536</v>
      </c>
      <c r="B103" s="104" t="inlineStr">
        <is>
          <t>2024/25</t>
        </is>
      </c>
      <c r="C103" s="104" t="inlineStr">
        <is>
          <t>HC-105</t>
        </is>
      </c>
      <c r="D103" s="159" t="n">
        <v>31681</v>
      </c>
      <c r="E103" s="159" t="n">
        <v>550</v>
      </c>
    </row>
    <row r="104">
      <c r="A104" s="176" t="n">
        <v>45536</v>
      </c>
      <c r="B104" s="104" t="inlineStr">
        <is>
          <t>2024/25</t>
        </is>
      </c>
      <c r="C104" s="104" t="inlineStr">
        <is>
          <t>HC-106</t>
        </is>
      </c>
      <c r="D104" s="159" t="n">
        <v>20734</v>
      </c>
      <c r="E104" s="159" t="n">
        <v>322</v>
      </c>
    </row>
    <row r="105">
      <c r="A105" s="176" t="n">
        <v>45536</v>
      </c>
      <c r="B105" s="104" t="inlineStr">
        <is>
          <t>2024/25</t>
        </is>
      </c>
      <c r="C105" s="104" t="inlineStr">
        <is>
          <t>HC-107</t>
        </is>
      </c>
      <c r="D105" s="159" t="n">
        <v>23354</v>
      </c>
      <c r="E105" s="159" t="n">
        <v>400</v>
      </c>
    </row>
    <row r="106">
      <c r="A106" s="176" t="n">
        <v>45536</v>
      </c>
      <c r="B106" s="104" t="inlineStr">
        <is>
          <t>2024/25</t>
        </is>
      </c>
      <c r="C106" s="104" t="inlineStr">
        <is>
          <t>HC-108</t>
        </is>
      </c>
      <c r="D106" s="159" t="n">
        <v>19157</v>
      </c>
      <c r="E106" s="159" t="n">
        <v>1936</v>
      </c>
    </row>
    <row r="107">
      <c r="A107" s="176" t="n">
        <v>45536</v>
      </c>
      <c r="B107" s="104" t="inlineStr">
        <is>
          <t>2024/25</t>
        </is>
      </c>
      <c r="C107" s="104" t="inlineStr">
        <is>
          <t>HC-109</t>
        </is>
      </c>
      <c r="D107" s="159" t="n">
        <v>22274</v>
      </c>
      <c r="E107" s="159" t="n">
        <v>354</v>
      </c>
    </row>
    <row r="108">
      <c r="A108" s="176" t="n">
        <v>45536</v>
      </c>
      <c r="B108" s="104" t="inlineStr">
        <is>
          <t>2024/25</t>
        </is>
      </c>
      <c r="C108" s="104" t="inlineStr">
        <is>
          <t>HC-110</t>
        </is>
      </c>
      <c r="D108" s="159" t="n">
        <v>13193</v>
      </c>
      <c r="E108" s="159" t="n">
        <v>222</v>
      </c>
    </row>
    <row r="109">
      <c r="A109" s="176" t="n">
        <v>45536</v>
      </c>
      <c r="B109" s="104" t="inlineStr">
        <is>
          <t>2024/25</t>
        </is>
      </c>
      <c r="C109" s="104" t="inlineStr">
        <is>
          <t>HC-111</t>
        </is>
      </c>
      <c r="D109" s="159" t="n">
        <v>22759</v>
      </c>
      <c r="E109" s="159" t="n">
        <v>358</v>
      </c>
    </row>
    <row r="110">
      <c r="A110" s="176" t="n">
        <v>45536</v>
      </c>
      <c r="B110" s="104" t="inlineStr">
        <is>
          <t>2024/25</t>
        </is>
      </c>
      <c r="C110" s="104" t="inlineStr">
        <is>
          <t>HC-113</t>
        </is>
      </c>
      <c r="D110" s="159" t="n">
        <v>24032</v>
      </c>
      <c r="E110" s="159" t="n">
        <v>393</v>
      </c>
    </row>
    <row r="111">
      <c r="A111" s="176" t="n">
        <v>45536</v>
      </c>
      <c r="B111" s="104" t="inlineStr">
        <is>
          <t>2024/25</t>
        </is>
      </c>
      <c r="C111" s="104" t="inlineStr">
        <is>
          <t>HC-114</t>
        </is>
      </c>
      <c r="D111" s="159" t="n">
        <v>13466</v>
      </c>
      <c r="E111" s="159" t="n">
        <v>226</v>
      </c>
    </row>
    <row r="112">
      <c r="A112" s="176" t="n">
        <v>45536</v>
      </c>
      <c r="B112" s="104" t="inlineStr">
        <is>
          <t>2024/25</t>
        </is>
      </c>
      <c r="C112" s="104" t="inlineStr">
        <is>
          <t>HC-115</t>
        </is>
      </c>
      <c r="D112" s="159" t="n">
        <v>22541</v>
      </c>
      <c r="E112" s="159" t="n">
        <v>378</v>
      </c>
    </row>
    <row r="113">
      <c r="A113" s="176" t="n">
        <v>45536</v>
      </c>
      <c r="B113" s="104" t="inlineStr">
        <is>
          <t>2024/25</t>
        </is>
      </c>
      <c r="C113" s="104" t="inlineStr">
        <is>
          <t>HC-116</t>
        </is>
      </c>
      <c r="D113" s="159" t="n">
        <v>19667</v>
      </c>
      <c r="E113" s="159" t="n">
        <v>309</v>
      </c>
    </row>
    <row r="114">
      <c r="A114" s="176" t="n">
        <v>45536</v>
      </c>
      <c r="B114" s="104" t="inlineStr">
        <is>
          <t>2024/25</t>
        </is>
      </c>
      <c r="C114" s="104" t="inlineStr">
        <is>
          <t>HC-117</t>
        </is>
      </c>
      <c r="D114" s="159" t="n">
        <v>22885</v>
      </c>
      <c r="E114" s="159" t="n">
        <v>358</v>
      </c>
    </row>
    <row r="115">
      <c r="A115" s="176" t="n">
        <v>45536</v>
      </c>
      <c r="B115" s="104" t="inlineStr">
        <is>
          <t>2024/25</t>
        </is>
      </c>
      <c r="C115" s="104" t="inlineStr">
        <is>
          <t>HC-118</t>
        </is>
      </c>
      <c r="D115" s="159" t="n">
        <v>21309</v>
      </c>
      <c r="E115" s="159" t="n">
        <v>357</v>
      </c>
    </row>
    <row r="116">
      <c r="A116" s="176" t="n">
        <v>45536</v>
      </c>
      <c r="B116" s="104" t="inlineStr">
        <is>
          <t>2024/25</t>
        </is>
      </c>
      <c r="C116" s="104" t="inlineStr">
        <is>
          <t>HC-119</t>
        </is>
      </c>
      <c r="D116" s="159" t="n">
        <v>19632</v>
      </c>
      <c r="E116" s="159" t="n">
        <v>327</v>
      </c>
    </row>
    <row r="117">
      <c r="A117" s="176" t="n">
        <v>45536</v>
      </c>
      <c r="B117" s="104" t="inlineStr">
        <is>
          <t>2024/25</t>
        </is>
      </c>
      <c r="C117" s="104" t="inlineStr">
        <is>
          <t>HC-120</t>
        </is>
      </c>
      <c r="D117" s="159" t="n">
        <v>16921</v>
      </c>
      <c r="E117" s="159" t="n">
        <v>310</v>
      </c>
    </row>
    <row r="118">
      <c r="A118" s="176" t="n">
        <v>45566</v>
      </c>
      <c r="B118" s="104" t="inlineStr">
        <is>
          <t>2024/25</t>
        </is>
      </c>
      <c r="C118" s="104" t="inlineStr">
        <is>
          <t>HC-001</t>
        </is>
      </c>
      <c r="D118" s="159" t="n">
        <v>30529</v>
      </c>
      <c r="E118" s="159" t="n">
        <v>548</v>
      </c>
    </row>
    <row r="119">
      <c r="A119" s="176" t="n">
        <v>45566</v>
      </c>
      <c r="B119" s="104" t="inlineStr">
        <is>
          <t>2024/25</t>
        </is>
      </c>
      <c r="C119" s="104" t="inlineStr">
        <is>
          <t>HC-002</t>
        </is>
      </c>
      <c r="D119" s="159" t="n">
        <v>18009</v>
      </c>
      <c r="E119" s="159" t="n">
        <v>285</v>
      </c>
    </row>
    <row r="120">
      <c r="A120" s="176" t="n">
        <v>45566</v>
      </c>
      <c r="B120" s="104" t="inlineStr">
        <is>
          <t>2024/25</t>
        </is>
      </c>
      <c r="C120" s="104" t="inlineStr">
        <is>
          <t>HC-003</t>
        </is>
      </c>
      <c r="D120" s="159" t="n">
        <v>19651</v>
      </c>
      <c r="E120" s="159" t="n">
        <v>326</v>
      </c>
    </row>
    <row r="121">
      <c r="A121" s="176" t="n">
        <v>45566</v>
      </c>
      <c r="B121" s="104" t="inlineStr">
        <is>
          <t>2024/25</t>
        </is>
      </c>
      <c r="C121" s="104" t="inlineStr">
        <is>
          <t>HC-004</t>
        </is>
      </c>
      <c r="D121" s="159" t="n">
        <v>21561</v>
      </c>
      <c r="E121" s="159" t="n">
        <v>354</v>
      </c>
    </row>
    <row r="122">
      <c r="A122" s="176" t="n">
        <v>45566</v>
      </c>
      <c r="B122" s="104" t="inlineStr">
        <is>
          <t>2024/25</t>
        </is>
      </c>
      <c r="C122" s="104" t="inlineStr">
        <is>
          <t>HC-005</t>
        </is>
      </c>
      <c r="D122" s="159" t="n">
        <v>25985</v>
      </c>
      <c r="E122" s="159" t="n">
        <v>451</v>
      </c>
    </row>
    <row r="123">
      <c r="A123" s="176" t="n">
        <v>45566</v>
      </c>
      <c r="B123" s="104" t="inlineStr">
        <is>
          <t>2024/25</t>
        </is>
      </c>
      <c r="C123" s="104" t="inlineStr">
        <is>
          <t>HC-006</t>
        </is>
      </c>
      <c r="D123" s="159" t="n">
        <v>17020</v>
      </c>
      <c r="E123" s="159" t="n">
        <v>278</v>
      </c>
    </row>
    <row r="124">
      <c r="A124" s="176" t="n">
        <v>45566</v>
      </c>
      <c r="B124" s="104" t="inlineStr">
        <is>
          <t>2024/25</t>
        </is>
      </c>
      <c r="C124" s="104" t="inlineStr">
        <is>
          <t>HC-007</t>
        </is>
      </c>
      <c r="D124" s="159" t="n">
        <v>20698</v>
      </c>
      <c r="E124" s="159" t="n">
        <v>353</v>
      </c>
    </row>
    <row r="125">
      <c r="A125" s="176" t="n">
        <v>45566</v>
      </c>
      <c r="B125" s="104" t="inlineStr">
        <is>
          <t>2024/25</t>
        </is>
      </c>
      <c r="C125" s="104" t="inlineStr">
        <is>
          <t>HC-008</t>
        </is>
      </c>
      <c r="D125" s="159" t="n">
        <v>21084</v>
      </c>
      <c r="E125" s="159" t="n">
        <v>345</v>
      </c>
    </row>
    <row r="126">
      <c r="A126" s="176" t="n">
        <v>45566</v>
      </c>
      <c r="B126" s="104" t="inlineStr">
        <is>
          <t>2024/25</t>
        </is>
      </c>
      <c r="C126" s="104" t="inlineStr">
        <is>
          <t>HC-009</t>
        </is>
      </c>
      <c r="D126" s="159" t="n">
        <v>28623</v>
      </c>
      <c r="E126" s="159" t="n">
        <v>442</v>
      </c>
    </row>
    <row r="127">
      <c r="A127" s="176" t="n">
        <v>45566</v>
      </c>
      <c r="B127" s="104" t="inlineStr">
        <is>
          <t>2024/25</t>
        </is>
      </c>
      <c r="C127" s="104" t="inlineStr">
        <is>
          <t>HC-010</t>
        </is>
      </c>
      <c r="D127" s="159" t="n">
        <v>31614</v>
      </c>
      <c r="E127" s="159" t="n">
        <v>503</v>
      </c>
    </row>
    <row r="128">
      <c r="A128" s="176" t="n">
        <v>45566</v>
      </c>
      <c r="B128" s="104" t="inlineStr">
        <is>
          <t>2024/25</t>
        </is>
      </c>
      <c r="C128" s="104" t="inlineStr">
        <is>
          <t>HC-011</t>
        </is>
      </c>
      <c r="D128" s="159" t="n">
        <v>28655</v>
      </c>
      <c r="E128" s="159" t="n">
        <v>484</v>
      </c>
    </row>
    <row r="129">
      <c r="A129" s="176" t="n">
        <v>45566</v>
      </c>
      <c r="B129" s="104" t="inlineStr">
        <is>
          <t>2024/25</t>
        </is>
      </c>
      <c r="C129" s="104" t="inlineStr">
        <is>
          <t>HC-012</t>
        </is>
      </c>
      <c r="D129" s="159" t="n">
        <v>14305</v>
      </c>
      <c r="E129" s="159" t="n">
        <v>513</v>
      </c>
    </row>
    <row r="130">
      <c r="A130" s="176" t="n">
        <v>45566</v>
      </c>
      <c r="B130" s="104" t="inlineStr">
        <is>
          <t>2024/25</t>
        </is>
      </c>
      <c r="C130" s="104" t="inlineStr">
        <is>
          <t>HC-013</t>
        </is>
      </c>
      <c r="D130" s="159" t="n">
        <v>21988</v>
      </c>
      <c r="E130" s="159" t="n">
        <v>375</v>
      </c>
    </row>
    <row r="131">
      <c r="A131" s="176" t="n">
        <v>45566</v>
      </c>
      <c r="B131" s="104" t="inlineStr">
        <is>
          <t>2024/25</t>
        </is>
      </c>
      <c r="C131" s="104" t="inlineStr">
        <is>
          <t>HC-014</t>
        </is>
      </c>
      <c r="D131" s="159" t="n">
        <v>20336</v>
      </c>
      <c r="E131" s="159" t="n">
        <v>314</v>
      </c>
    </row>
    <row r="132">
      <c r="A132" s="176" t="n">
        <v>45566</v>
      </c>
      <c r="B132" s="104" t="inlineStr">
        <is>
          <t>2024/25</t>
        </is>
      </c>
      <c r="C132" s="104" t="inlineStr">
        <is>
          <t>HC-015</t>
        </is>
      </c>
      <c r="D132" s="159" t="n">
        <v>18750</v>
      </c>
      <c r="E132" s="159" t="n">
        <v>295</v>
      </c>
    </row>
    <row r="133">
      <c r="A133" s="176" t="n">
        <v>45566</v>
      </c>
      <c r="B133" s="104" t="inlineStr">
        <is>
          <t>2024/25</t>
        </is>
      </c>
      <c r="C133" s="104" t="inlineStr">
        <is>
          <t>HC-016</t>
        </is>
      </c>
      <c r="D133" s="159" t="n">
        <v>23082</v>
      </c>
      <c r="E133" s="159" t="n">
        <v>390</v>
      </c>
    </row>
    <row r="134">
      <c r="A134" s="176" t="n">
        <v>45566</v>
      </c>
      <c r="B134" s="104" t="inlineStr">
        <is>
          <t>2024/25</t>
        </is>
      </c>
      <c r="C134" s="104" t="inlineStr">
        <is>
          <t>HC-017</t>
        </is>
      </c>
      <c r="D134" s="159" t="n">
        <v>20447</v>
      </c>
      <c r="E134" s="159" t="n">
        <v>335</v>
      </c>
    </row>
    <row r="135">
      <c r="A135" s="176" t="n">
        <v>45566</v>
      </c>
      <c r="B135" s="104" t="inlineStr">
        <is>
          <t>2024/25</t>
        </is>
      </c>
      <c r="C135" s="104" t="inlineStr">
        <is>
          <t>HC-018</t>
        </is>
      </c>
      <c r="D135" s="159" t="n">
        <v>14572</v>
      </c>
      <c r="E135" s="159" t="n">
        <v>237</v>
      </c>
    </row>
    <row r="136">
      <c r="A136" s="176" t="n">
        <v>45566</v>
      </c>
      <c r="B136" s="104" t="inlineStr">
        <is>
          <t>2024/25</t>
        </is>
      </c>
      <c r="C136" s="104" t="inlineStr">
        <is>
          <t>HC-019</t>
        </is>
      </c>
      <c r="D136" s="159" t="n">
        <v>19016</v>
      </c>
      <c r="E136" s="159" t="n">
        <v>308</v>
      </c>
    </row>
    <row r="137">
      <c r="A137" s="176" t="n">
        <v>45566</v>
      </c>
      <c r="B137" s="104" t="inlineStr">
        <is>
          <t>2024/25</t>
        </is>
      </c>
      <c r="C137" s="104" t="inlineStr">
        <is>
          <t>HC-020</t>
        </is>
      </c>
      <c r="D137" s="159" t="n">
        <v>21091</v>
      </c>
      <c r="E137" s="159" t="n">
        <v>341</v>
      </c>
    </row>
    <row r="138">
      <c r="A138" s="176" t="n">
        <v>45566</v>
      </c>
      <c r="B138" s="104" t="inlineStr">
        <is>
          <t>2024/25</t>
        </is>
      </c>
      <c r="C138" s="104" t="inlineStr">
        <is>
          <t>HC-021</t>
        </is>
      </c>
      <c r="D138" s="159" t="n">
        <v>19240</v>
      </c>
      <c r="E138" s="159" t="n">
        <v>326</v>
      </c>
    </row>
    <row r="139">
      <c r="A139" s="176" t="n">
        <v>45566</v>
      </c>
      <c r="B139" s="104" t="inlineStr">
        <is>
          <t>2024/25</t>
        </is>
      </c>
      <c r="C139" s="104" t="inlineStr">
        <is>
          <t>HC-022</t>
        </is>
      </c>
      <c r="D139" s="159" t="n">
        <v>16999</v>
      </c>
      <c r="E139" s="159" t="n">
        <v>272</v>
      </c>
    </row>
    <row r="140">
      <c r="A140" s="176" t="n">
        <v>45566</v>
      </c>
      <c r="B140" s="104" t="inlineStr">
        <is>
          <t>2024/25</t>
        </is>
      </c>
      <c r="C140" s="104" t="inlineStr">
        <is>
          <t>HC-023</t>
        </is>
      </c>
      <c r="D140" s="159" t="n">
        <v>20753</v>
      </c>
      <c r="E140" s="159" t="n">
        <v>334</v>
      </c>
    </row>
    <row r="141">
      <c r="A141" s="176" t="n">
        <v>45566</v>
      </c>
      <c r="B141" s="104" t="inlineStr">
        <is>
          <t>2024/25</t>
        </is>
      </c>
      <c r="C141" s="104" t="inlineStr">
        <is>
          <t>HC-024</t>
        </is>
      </c>
      <c r="D141" s="159" t="n">
        <v>28344</v>
      </c>
      <c r="E141" s="159" t="n">
        <v>456</v>
      </c>
    </row>
    <row r="142">
      <c r="A142" s="176" t="n">
        <v>45566</v>
      </c>
      <c r="B142" s="104" t="inlineStr">
        <is>
          <t>2024/25</t>
        </is>
      </c>
      <c r="C142" s="104" t="inlineStr">
        <is>
          <t>HC-025</t>
        </is>
      </c>
      <c r="D142" s="159" t="n">
        <v>25667</v>
      </c>
      <c r="E142" s="159" t="n">
        <v>484</v>
      </c>
    </row>
    <row r="143">
      <c r="A143" s="176" t="n">
        <v>45566</v>
      </c>
      <c r="B143" s="104" t="inlineStr">
        <is>
          <t>2024/25</t>
        </is>
      </c>
      <c r="C143" s="104" t="inlineStr">
        <is>
          <t>HC-026</t>
        </is>
      </c>
      <c r="D143" s="159" t="n">
        <v>19458</v>
      </c>
      <c r="E143" s="159" t="n">
        <v>320</v>
      </c>
    </row>
    <row r="144">
      <c r="A144" s="176" t="n">
        <v>45566</v>
      </c>
      <c r="B144" s="104" t="inlineStr">
        <is>
          <t>2024/25</t>
        </is>
      </c>
      <c r="C144" s="104" t="inlineStr">
        <is>
          <t>HC-027</t>
        </is>
      </c>
      <c r="D144" s="159" t="n">
        <v>21097</v>
      </c>
      <c r="E144" s="159" t="n">
        <v>347</v>
      </c>
    </row>
    <row r="145">
      <c r="A145" s="176" t="n">
        <v>45566</v>
      </c>
      <c r="B145" s="104" t="inlineStr">
        <is>
          <t>2024/25</t>
        </is>
      </c>
      <c r="C145" s="104" t="inlineStr">
        <is>
          <t>HC-028</t>
        </is>
      </c>
      <c r="D145" s="159" t="n">
        <v>15716</v>
      </c>
      <c r="E145" s="159" t="n">
        <v>241</v>
      </c>
    </row>
    <row r="146">
      <c r="A146" s="176" t="n">
        <v>45566</v>
      </c>
      <c r="B146" s="104" t="inlineStr">
        <is>
          <t>2024/25</t>
        </is>
      </c>
      <c r="C146" s="104" t="inlineStr">
        <is>
          <t>HC-029</t>
        </is>
      </c>
      <c r="D146" s="159" t="n">
        <v>34136</v>
      </c>
      <c r="E146" s="159" t="n">
        <v>1501</v>
      </c>
    </row>
    <row r="147">
      <c r="A147" s="176" t="n">
        <v>45566</v>
      </c>
      <c r="B147" s="104" t="inlineStr">
        <is>
          <t>2024/25</t>
        </is>
      </c>
      <c r="C147" s="104" t="inlineStr">
        <is>
          <t>HC-030</t>
        </is>
      </c>
      <c r="D147" s="159" t="n">
        <v>18282</v>
      </c>
      <c r="E147" s="159" t="n">
        <v>303</v>
      </c>
    </row>
    <row r="148">
      <c r="A148" s="176" t="n">
        <v>45566</v>
      </c>
      <c r="B148" s="104" t="inlineStr">
        <is>
          <t>2024/25</t>
        </is>
      </c>
      <c r="C148" s="104" t="inlineStr">
        <is>
          <t>HC-031</t>
        </is>
      </c>
      <c r="D148" s="159" t="n">
        <v>21650</v>
      </c>
      <c r="E148" s="159" t="n">
        <v>349</v>
      </c>
    </row>
    <row r="149">
      <c r="A149" s="176" t="n">
        <v>45566</v>
      </c>
      <c r="B149" s="104" t="inlineStr">
        <is>
          <t>2024/25</t>
        </is>
      </c>
      <c r="C149" s="104" t="inlineStr">
        <is>
          <t>HC-032</t>
        </is>
      </c>
      <c r="D149" s="159" t="n">
        <v>20780</v>
      </c>
      <c r="E149" s="159" t="n">
        <v>335</v>
      </c>
    </row>
    <row r="150">
      <c r="A150" s="176" t="n">
        <v>45566</v>
      </c>
      <c r="B150" s="104" t="inlineStr">
        <is>
          <t>2024/25</t>
        </is>
      </c>
      <c r="C150" s="104" t="inlineStr">
        <is>
          <t>HC-033</t>
        </is>
      </c>
      <c r="D150" s="159" t="n">
        <v>34930</v>
      </c>
      <c r="E150" s="159" t="n">
        <v>595</v>
      </c>
    </row>
    <row r="151">
      <c r="A151" s="176" t="n">
        <v>45566</v>
      </c>
      <c r="B151" s="104" t="inlineStr">
        <is>
          <t>2024/25</t>
        </is>
      </c>
      <c r="C151" s="104" t="inlineStr">
        <is>
          <t>HC-034</t>
        </is>
      </c>
      <c r="D151" s="159" t="n">
        <v>24848</v>
      </c>
      <c r="E151" s="159" t="n">
        <v>413</v>
      </c>
    </row>
    <row r="152">
      <c r="A152" s="176" t="n">
        <v>45566</v>
      </c>
      <c r="B152" s="104" t="inlineStr">
        <is>
          <t>2024/25</t>
        </is>
      </c>
      <c r="C152" s="104" t="inlineStr">
        <is>
          <t>HC-035</t>
        </is>
      </c>
      <c r="D152" s="159" t="n">
        <v>24038</v>
      </c>
      <c r="E152" s="159" t="n">
        <v>396</v>
      </c>
    </row>
    <row r="153">
      <c r="A153" s="176" t="n">
        <v>45566</v>
      </c>
      <c r="B153" s="104" t="inlineStr">
        <is>
          <t>2024/25</t>
        </is>
      </c>
      <c r="C153" s="104" t="inlineStr">
        <is>
          <t>HC-036</t>
        </is>
      </c>
      <c r="D153" s="159" t="n">
        <v>22383</v>
      </c>
      <c r="E153" s="159" t="n">
        <v>370</v>
      </c>
    </row>
    <row r="154">
      <c r="A154" s="176" t="n">
        <v>45566</v>
      </c>
      <c r="B154" s="104" t="inlineStr">
        <is>
          <t>2024/25</t>
        </is>
      </c>
      <c r="C154" s="104" t="inlineStr">
        <is>
          <t>HC-037</t>
        </is>
      </c>
      <c r="D154" s="159" t="n">
        <v>23708</v>
      </c>
      <c r="E154" s="159" t="n">
        <v>407</v>
      </c>
    </row>
    <row r="155">
      <c r="A155" s="176" t="n">
        <v>45566</v>
      </c>
      <c r="B155" s="104" t="inlineStr">
        <is>
          <t>2024/25</t>
        </is>
      </c>
      <c r="C155" s="104" t="inlineStr">
        <is>
          <t>HC-038</t>
        </is>
      </c>
      <c r="D155" s="159" t="n">
        <v>18976</v>
      </c>
      <c r="E155" s="159" t="n">
        <v>316</v>
      </c>
    </row>
    <row r="156">
      <c r="A156" s="176" t="n">
        <v>45566</v>
      </c>
      <c r="B156" s="104" t="inlineStr">
        <is>
          <t>2024/25</t>
        </is>
      </c>
      <c r="C156" s="104" t="inlineStr">
        <is>
          <t>HC-039</t>
        </is>
      </c>
      <c r="D156" s="159" t="n">
        <v>22403</v>
      </c>
      <c r="E156" s="159" t="n">
        <v>349</v>
      </c>
    </row>
    <row r="157">
      <c r="A157" s="176" t="n">
        <v>45566</v>
      </c>
      <c r="B157" s="104" t="inlineStr">
        <is>
          <t>2024/25</t>
        </is>
      </c>
      <c r="C157" s="104" t="inlineStr">
        <is>
          <t>HC-040</t>
        </is>
      </c>
      <c r="D157" s="159" t="n">
        <v>22146</v>
      </c>
      <c r="E157" s="159" t="n">
        <v>365</v>
      </c>
    </row>
    <row r="158">
      <c r="A158" s="176" t="n">
        <v>45566</v>
      </c>
      <c r="B158" s="104" t="inlineStr">
        <is>
          <t>2024/25</t>
        </is>
      </c>
      <c r="C158" s="104" t="inlineStr">
        <is>
          <t>HC-042</t>
        </is>
      </c>
      <c r="D158" s="159" t="n">
        <v>22883</v>
      </c>
      <c r="E158" s="159" t="n">
        <v>387</v>
      </c>
    </row>
    <row r="159">
      <c r="A159" s="176" t="n">
        <v>45566</v>
      </c>
      <c r="B159" s="104" t="inlineStr">
        <is>
          <t>2024/25</t>
        </is>
      </c>
      <c r="C159" s="104" t="inlineStr">
        <is>
          <t>HC-043</t>
        </is>
      </c>
      <c r="D159" s="159" t="n">
        <v>26719</v>
      </c>
      <c r="E159" s="159" t="n">
        <v>467</v>
      </c>
    </row>
    <row r="160">
      <c r="A160" s="176" t="n">
        <v>45566</v>
      </c>
      <c r="B160" s="104" t="inlineStr">
        <is>
          <t>2024/25</t>
        </is>
      </c>
      <c r="C160" s="104" t="inlineStr">
        <is>
          <t>HC-044</t>
        </is>
      </c>
      <c r="D160" s="159" t="n">
        <v>15669</v>
      </c>
      <c r="E160" s="159" t="n">
        <v>247</v>
      </c>
    </row>
    <row r="161">
      <c r="A161" s="176" t="n">
        <v>45566</v>
      </c>
      <c r="B161" s="104" t="inlineStr">
        <is>
          <t>2024/25</t>
        </is>
      </c>
      <c r="C161" s="104" t="inlineStr">
        <is>
          <t>HC-045</t>
        </is>
      </c>
      <c r="D161" s="159" t="n">
        <v>31933</v>
      </c>
      <c r="E161" s="159" t="n">
        <v>523</v>
      </c>
    </row>
    <row r="162">
      <c r="A162" s="176" t="n">
        <v>45566</v>
      </c>
      <c r="B162" s="104" t="inlineStr">
        <is>
          <t>2024/25</t>
        </is>
      </c>
      <c r="C162" s="104" t="inlineStr">
        <is>
          <t>HC-046</t>
        </is>
      </c>
      <c r="D162" s="159" t="n">
        <v>15737</v>
      </c>
      <c r="E162" s="159" t="n">
        <v>231</v>
      </c>
    </row>
    <row r="163">
      <c r="A163" s="176" t="n">
        <v>45566</v>
      </c>
      <c r="B163" s="104" t="inlineStr">
        <is>
          <t>2024/25</t>
        </is>
      </c>
      <c r="C163" s="104" t="inlineStr">
        <is>
          <t>HC-047</t>
        </is>
      </c>
      <c r="D163" s="159" t="n">
        <v>24028</v>
      </c>
      <c r="E163" s="159" t="n">
        <v>403</v>
      </c>
    </row>
    <row r="164">
      <c r="A164" s="176" t="n">
        <v>45566</v>
      </c>
      <c r="B164" s="104" t="inlineStr">
        <is>
          <t>2024/25</t>
        </is>
      </c>
      <c r="C164" s="104" t="inlineStr">
        <is>
          <t>HC-048</t>
        </is>
      </c>
      <c r="D164" s="159" t="n">
        <v>24863</v>
      </c>
      <c r="E164" s="159" t="n">
        <v>428</v>
      </c>
    </row>
    <row r="165">
      <c r="A165" s="176" t="n">
        <v>45566</v>
      </c>
      <c r="B165" s="104" t="inlineStr">
        <is>
          <t>2024/25</t>
        </is>
      </c>
      <c r="C165" s="104" t="inlineStr">
        <is>
          <t>HC-049</t>
        </is>
      </c>
      <c r="D165" s="159" t="n">
        <v>24525</v>
      </c>
      <c r="E165" s="159" t="n">
        <v>375</v>
      </c>
    </row>
    <row r="166">
      <c r="A166" s="176" t="n">
        <v>45566</v>
      </c>
      <c r="B166" s="104" t="inlineStr">
        <is>
          <t>2024/25</t>
        </is>
      </c>
      <c r="C166" s="104" t="inlineStr">
        <is>
          <t>HC-050</t>
        </is>
      </c>
      <c r="D166" s="159" t="n">
        <v>25926</v>
      </c>
      <c r="E166" s="159" t="n">
        <v>460</v>
      </c>
    </row>
    <row r="167">
      <c r="A167" s="176" t="n">
        <v>45566</v>
      </c>
      <c r="B167" s="104" t="inlineStr">
        <is>
          <t>2024/25</t>
        </is>
      </c>
      <c r="C167" s="104" t="inlineStr">
        <is>
          <t>HC-051</t>
        </is>
      </c>
      <c r="D167" s="159" t="n">
        <v>19388</v>
      </c>
      <c r="E167" s="159" t="n">
        <v>335</v>
      </c>
    </row>
    <row r="168">
      <c r="A168" s="176" t="n">
        <v>45566</v>
      </c>
      <c r="B168" s="104" t="inlineStr">
        <is>
          <t>2024/25</t>
        </is>
      </c>
      <c r="C168" s="104" t="inlineStr">
        <is>
          <t>HC-052</t>
        </is>
      </c>
      <c r="D168" s="159" t="n">
        <v>22436</v>
      </c>
      <c r="E168" s="159" t="n">
        <v>369</v>
      </c>
    </row>
    <row r="169">
      <c r="A169" s="176" t="n">
        <v>45566</v>
      </c>
      <c r="B169" s="104" t="inlineStr">
        <is>
          <t>2024/25</t>
        </is>
      </c>
      <c r="C169" s="104" t="inlineStr">
        <is>
          <t>HC-053</t>
        </is>
      </c>
      <c r="D169" s="159" t="n">
        <v>22523</v>
      </c>
      <c r="E169" s="159" t="n">
        <v>346</v>
      </c>
    </row>
    <row r="170">
      <c r="A170" s="176" t="n">
        <v>45566</v>
      </c>
      <c r="B170" s="104" t="inlineStr">
        <is>
          <t>2024/25</t>
        </is>
      </c>
      <c r="C170" s="104" t="inlineStr">
        <is>
          <t>HC-054</t>
        </is>
      </c>
      <c r="D170" s="159" t="n">
        <v>21326</v>
      </c>
      <c r="E170" s="159" t="n">
        <v>354</v>
      </c>
    </row>
    <row r="171">
      <c r="A171" s="176" t="n">
        <v>45566</v>
      </c>
      <c r="B171" s="104" t="inlineStr">
        <is>
          <t>2024/25</t>
        </is>
      </c>
      <c r="C171" s="104" t="inlineStr">
        <is>
          <t>HC-055</t>
        </is>
      </c>
      <c r="D171" s="159" t="n">
        <v>29171</v>
      </c>
      <c r="E171" s="159" t="n">
        <v>470</v>
      </c>
    </row>
    <row r="172">
      <c r="A172" s="176" t="n">
        <v>45566</v>
      </c>
      <c r="B172" s="104" t="inlineStr">
        <is>
          <t>2024/25</t>
        </is>
      </c>
      <c r="C172" s="104" t="inlineStr">
        <is>
          <t>HC-056</t>
        </is>
      </c>
      <c r="D172" s="159" t="n">
        <v>26725</v>
      </c>
      <c r="E172" s="159" t="n">
        <v>415</v>
      </c>
    </row>
    <row r="173">
      <c r="A173" s="176" t="n">
        <v>45566</v>
      </c>
      <c r="B173" s="104" t="inlineStr">
        <is>
          <t>2024/25</t>
        </is>
      </c>
      <c r="C173" s="104" t="inlineStr">
        <is>
          <t>HC-057</t>
        </is>
      </c>
      <c r="D173" s="159" t="n">
        <v>24932</v>
      </c>
      <c r="E173" s="159" t="n">
        <v>410</v>
      </c>
    </row>
    <row r="174">
      <c r="A174" s="176" t="n">
        <v>45566</v>
      </c>
      <c r="B174" s="104" t="inlineStr">
        <is>
          <t>2024/25</t>
        </is>
      </c>
      <c r="C174" s="104" t="inlineStr">
        <is>
          <t>HC-058</t>
        </is>
      </c>
      <c r="D174" s="159" t="n">
        <v>16628</v>
      </c>
      <c r="E174" s="159" t="n">
        <v>976</v>
      </c>
    </row>
    <row r="175">
      <c r="A175" s="176" t="n">
        <v>45566</v>
      </c>
      <c r="B175" s="104" t="inlineStr">
        <is>
          <t>2024/25</t>
        </is>
      </c>
      <c r="C175" s="104" t="inlineStr">
        <is>
          <t>HC-059</t>
        </is>
      </c>
      <c r="D175" s="159" t="n">
        <v>23968</v>
      </c>
      <c r="E175" s="159" t="n">
        <v>366</v>
      </c>
    </row>
    <row r="176">
      <c r="A176" s="176" t="n">
        <v>45566</v>
      </c>
      <c r="B176" s="104" t="inlineStr">
        <is>
          <t>2024/25</t>
        </is>
      </c>
      <c r="C176" s="104" t="inlineStr">
        <is>
          <t>HC-060</t>
        </is>
      </c>
      <c r="D176" s="159" t="n">
        <v>17132</v>
      </c>
      <c r="E176" s="159" t="n">
        <v>272</v>
      </c>
    </row>
    <row r="177">
      <c r="A177" s="176" t="n">
        <v>45566</v>
      </c>
      <c r="B177" s="104" t="inlineStr">
        <is>
          <t>2024/25</t>
        </is>
      </c>
      <c r="C177" s="104" t="inlineStr">
        <is>
          <t>HC-061</t>
        </is>
      </c>
      <c r="D177" s="159" t="n">
        <v>24047</v>
      </c>
      <c r="E177" s="159" t="n">
        <v>352</v>
      </c>
    </row>
    <row r="178">
      <c r="A178" s="176" t="n">
        <v>45566</v>
      </c>
      <c r="B178" s="104" t="inlineStr">
        <is>
          <t>2024/25</t>
        </is>
      </c>
      <c r="C178" s="104" t="inlineStr">
        <is>
          <t>HC-062</t>
        </is>
      </c>
      <c r="D178" s="159" t="n">
        <v>15892</v>
      </c>
      <c r="E178" s="159" t="n">
        <v>267</v>
      </c>
    </row>
    <row r="179">
      <c r="A179" s="176" t="n">
        <v>45566</v>
      </c>
      <c r="B179" s="104" t="inlineStr">
        <is>
          <t>2024/25</t>
        </is>
      </c>
      <c r="C179" s="104" t="inlineStr">
        <is>
          <t>HC-063</t>
        </is>
      </c>
      <c r="D179" s="159" t="n">
        <v>20788</v>
      </c>
      <c r="E179" s="159" t="n">
        <v>337</v>
      </c>
    </row>
    <row r="180">
      <c r="A180" s="176" t="n">
        <v>45566</v>
      </c>
      <c r="B180" s="104" t="inlineStr">
        <is>
          <t>2024/25</t>
        </is>
      </c>
      <c r="C180" s="104" t="inlineStr">
        <is>
          <t>HC-064</t>
        </is>
      </c>
      <c r="D180" s="159" t="n">
        <v>17169</v>
      </c>
      <c r="E180" s="159" t="n">
        <v>289</v>
      </c>
    </row>
    <row r="181">
      <c r="A181" s="176" t="n">
        <v>45566</v>
      </c>
      <c r="B181" s="104" t="inlineStr">
        <is>
          <t>2024/25</t>
        </is>
      </c>
      <c r="C181" s="104" t="inlineStr">
        <is>
          <t>HC-065</t>
        </is>
      </c>
      <c r="D181" s="159" t="n">
        <v>31196</v>
      </c>
      <c r="E181" s="159" t="n">
        <v>505</v>
      </c>
    </row>
    <row r="182">
      <c r="A182" s="176" t="n">
        <v>45566</v>
      </c>
      <c r="B182" s="104" t="inlineStr">
        <is>
          <t>2024/25</t>
        </is>
      </c>
      <c r="C182" s="104" t="inlineStr">
        <is>
          <t>HC-066</t>
        </is>
      </c>
      <c r="D182" s="159" t="n">
        <v>27573</v>
      </c>
      <c r="E182" s="159" t="n">
        <v>466</v>
      </c>
    </row>
    <row r="183">
      <c r="A183" s="176" t="n">
        <v>45566</v>
      </c>
      <c r="B183" s="104" t="inlineStr">
        <is>
          <t>2024/25</t>
        </is>
      </c>
      <c r="C183" s="104" t="inlineStr">
        <is>
          <t>HC-067</t>
        </is>
      </c>
      <c r="D183" s="159" t="n">
        <v>22980</v>
      </c>
      <c r="E183" s="159" t="n">
        <v>400</v>
      </c>
    </row>
    <row r="184">
      <c r="A184" s="176" t="n">
        <v>45566</v>
      </c>
      <c r="B184" s="104" t="inlineStr">
        <is>
          <t>2024/25</t>
        </is>
      </c>
      <c r="C184" s="104" t="inlineStr">
        <is>
          <t>HC-068</t>
        </is>
      </c>
      <c r="D184" s="159" t="n">
        <v>17976</v>
      </c>
      <c r="E184" s="159" t="n">
        <v>288</v>
      </c>
    </row>
    <row r="185">
      <c r="A185" s="176" t="n">
        <v>45566</v>
      </c>
      <c r="B185" s="104" t="inlineStr">
        <is>
          <t>2024/25</t>
        </is>
      </c>
      <c r="C185" s="104" t="inlineStr">
        <is>
          <t>HC-069</t>
        </is>
      </c>
      <c r="D185" s="159" t="n">
        <v>23036</v>
      </c>
      <c r="E185" s="159" t="n">
        <v>364</v>
      </c>
    </row>
    <row r="186">
      <c r="A186" s="176" t="n">
        <v>45566</v>
      </c>
      <c r="B186" s="104" t="inlineStr">
        <is>
          <t>2024/25</t>
        </is>
      </c>
      <c r="C186" s="104" t="inlineStr">
        <is>
          <t>HC-070</t>
        </is>
      </c>
      <c r="D186" s="159" t="n">
        <v>14693</v>
      </c>
      <c r="E186" s="159" t="n">
        <v>240</v>
      </c>
    </row>
    <row r="187">
      <c r="A187" s="176" t="n">
        <v>45566</v>
      </c>
      <c r="B187" s="104" t="inlineStr">
        <is>
          <t>2024/25</t>
        </is>
      </c>
      <c r="C187" s="104" t="inlineStr">
        <is>
          <t>HC-071</t>
        </is>
      </c>
      <c r="D187" s="159" t="n">
        <v>20865</v>
      </c>
      <c r="E187" s="159" t="n">
        <v>323</v>
      </c>
    </row>
    <row r="188">
      <c r="A188" s="176" t="n">
        <v>45566</v>
      </c>
      <c r="B188" s="104" t="inlineStr">
        <is>
          <t>2024/25</t>
        </is>
      </c>
      <c r="C188" s="104" t="inlineStr">
        <is>
          <t>HC-072</t>
        </is>
      </c>
      <c r="D188" s="159" t="n">
        <v>14245</v>
      </c>
      <c r="E188" s="159" t="n">
        <v>216</v>
      </c>
    </row>
    <row r="189">
      <c r="A189" s="176" t="n">
        <v>45566</v>
      </c>
      <c r="B189" s="104" t="inlineStr">
        <is>
          <t>2024/25</t>
        </is>
      </c>
      <c r="C189" s="104" t="inlineStr">
        <is>
          <t>HC-073</t>
        </is>
      </c>
      <c r="D189" s="159" t="n">
        <v>33919</v>
      </c>
      <c r="E189" s="159" t="n">
        <v>2322</v>
      </c>
    </row>
    <row r="190">
      <c r="A190" s="176" t="n">
        <v>45566</v>
      </c>
      <c r="B190" s="104" t="inlineStr">
        <is>
          <t>2024/25</t>
        </is>
      </c>
      <c r="C190" s="104" t="inlineStr">
        <is>
          <t>HC-074</t>
        </is>
      </c>
      <c r="D190" s="159" t="n">
        <v>22643</v>
      </c>
      <c r="E190" s="159" t="n">
        <v>357</v>
      </c>
    </row>
    <row r="191">
      <c r="A191" s="176" t="n">
        <v>45566</v>
      </c>
      <c r="B191" s="104" t="inlineStr">
        <is>
          <t>2024/25</t>
        </is>
      </c>
      <c r="C191" s="104" t="inlineStr">
        <is>
          <t>HC-075</t>
        </is>
      </c>
      <c r="D191" s="159" t="n">
        <v>30464</v>
      </c>
      <c r="E191" s="159" t="n">
        <v>530</v>
      </c>
    </row>
    <row r="192">
      <c r="A192" s="176" t="n">
        <v>45566</v>
      </c>
      <c r="B192" s="104" t="inlineStr">
        <is>
          <t>2024/25</t>
        </is>
      </c>
      <c r="C192" s="104" t="inlineStr">
        <is>
          <t>HC-076</t>
        </is>
      </c>
      <c r="D192" s="159" t="n">
        <v>22200</v>
      </c>
      <c r="E192" s="159" t="n">
        <v>334</v>
      </c>
    </row>
    <row r="193">
      <c r="A193" s="176" t="n">
        <v>45566</v>
      </c>
      <c r="B193" s="104" t="inlineStr">
        <is>
          <t>2024/25</t>
        </is>
      </c>
      <c r="C193" s="104" t="inlineStr">
        <is>
          <t>HC-077</t>
        </is>
      </c>
      <c r="D193" s="159" t="n">
        <v>23548</v>
      </c>
      <c r="E193" s="159" t="n">
        <v>407</v>
      </c>
    </row>
    <row r="194">
      <c r="A194" s="176" t="n">
        <v>45566</v>
      </c>
      <c r="B194" s="104" t="inlineStr">
        <is>
          <t>2024/25</t>
        </is>
      </c>
      <c r="C194" s="104" t="inlineStr">
        <is>
          <t>HC-079</t>
        </is>
      </c>
      <c r="D194" s="159" t="n">
        <v>24188</v>
      </c>
      <c r="E194" s="159" t="n">
        <v>429</v>
      </c>
    </row>
    <row r="195">
      <c r="A195" s="176" t="n">
        <v>45566</v>
      </c>
      <c r="B195" s="104" t="inlineStr">
        <is>
          <t>2024/25</t>
        </is>
      </c>
      <c r="C195" s="104" t="inlineStr">
        <is>
          <t>HC-080</t>
        </is>
      </c>
      <c r="D195" s="159" t="n">
        <v>16351</v>
      </c>
      <c r="E195" s="159" t="n">
        <v>281</v>
      </c>
    </row>
    <row r="196">
      <c r="A196" s="176" t="n">
        <v>45566</v>
      </c>
      <c r="B196" s="104" t="inlineStr">
        <is>
          <t>2024/25</t>
        </is>
      </c>
      <c r="C196" s="104" t="inlineStr">
        <is>
          <t>HC-081</t>
        </is>
      </c>
      <c r="D196" s="159" t="n">
        <v>26577</v>
      </c>
      <c r="E196" s="159" t="n">
        <v>449</v>
      </c>
    </row>
    <row r="197">
      <c r="A197" s="176" t="n">
        <v>45566</v>
      </c>
      <c r="B197" s="104" t="inlineStr">
        <is>
          <t>2024/25</t>
        </is>
      </c>
      <c r="C197" s="104" t="inlineStr">
        <is>
          <t>HC-082</t>
        </is>
      </c>
      <c r="D197" s="159" t="n">
        <v>19897</v>
      </c>
      <c r="E197" s="159" t="n">
        <v>334</v>
      </c>
    </row>
    <row r="198">
      <c r="A198" s="176" t="n">
        <v>45566</v>
      </c>
      <c r="B198" s="104" t="inlineStr">
        <is>
          <t>2024/25</t>
        </is>
      </c>
      <c r="C198" s="104" t="inlineStr">
        <is>
          <t>HC-083</t>
        </is>
      </c>
      <c r="D198" s="159" t="n">
        <v>18736</v>
      </c>
      <c r="E198" s="159" t="n">
        <v>309</v>
      </c>
    </row>
    <row r="199">
      <c r="A199" s="176" t="n">
        <v>45566</v>
      </c>
      <c r="B199" s="104" t="inlineStr">
        <is>
          <t>2024/25</t>
        </is>
      </c>
      <c r="C199" s="104" t="inlineStr">
        <is>
          <t>HC-084</t>
        </is>
      </c>
      <c r="D199" s="159" t="n">
        <v>17274</v>
      </c>
      <c r="E199" s="159" t="n">
        <v>277</v>
      </c>
    </row>
    <row r="200">
      <c r="A200" s="176" t="n">
        <v>45566</v>
      </c>
      <c r="B200" s="104" t="inlineStr">
        <is>
          <t>2024/25</t>
        </is>
      </c>
      <c r="C200" s="104" t="inlineStr">
        <is>
          <t>HC-085</t>
        </is>
      </c>
      <c r="D200" s="159" t="n">
        <v>25212</v>
      </c>
      <c r="E200" s="159" t="n">
        <v>450</v>
      </c>
    </row>
    <row r="201">
      <c r="A201" s="176" t="n">
        <v>45566</v>
      </c>
      <c r="B201" s="104" t="inlineStr">
        <is>
          <t>2024/25</t>
        </is>
      </c>
      <c r="C201" s="104" t="inlineStr">
        <is>
          <t>HC-086</t>
        </is>
      </c>
      <c r="D201" s="159" t="n">
        <v>19367</v>
      </c>
      <c r="E201" s="159" t="n">
        <v>335</v>
      </c>
    </row>
    <row r="202">
      <c r="A202" s="176" t="n">
        <v>45566</v>
      </c>
      <c r="B202" s="104" t="inlineStr">
        <is>
          <t>2024/25</t>
        </is>
      </c>
      <c r="C202" s="104" t="inlineStr">
        <is>
          <t>HC-087</t>
        </is>
      </c>
      <c r="D202" s="159" t="n">
        <v>17027</v>
      </c>
      <c r="E202" s="159" t="n">
        <v>291</v>
      </c>
    </row>
    <row r="203">
      <c r="A203" s="176" t="n">
        <v>45566</v>
      </c>
      <c r="B203" s="104" t="inlineStr">
        <is>
          <t>2024/25</t>
        </is>
      </c>
      <c r="C203" s="104" t="inlineStr">
        <is>
          <t>HC-088</t>
        </is>
      </c>
      <c r="D203" s="159" t="n">
        <v>20510</v>
      </c>
      <c r="E203" s="159" t="n">
        <v>327</v>
      </c>
    </row>
    <row r="204">
      <c r="A204" s="176" t="n">
        <v>45566</v>
      </c>
      <c r="B204" s="104" t="inlineStr">
        <is>
          <t>2024/25</t>
        </is>
      </c>
      <c r="C204" s="104" t="inlineStr">
        <is>
          <t>HC-089</t>
        </is>
      </c>
      <c r="D204" s="159" t="n">
        <v>21388</v>
      </c>
      <c r="E204" s="159" t="n">
        <v>350</v>
      </c>
    </row>
    <row r="205">
      <c r="A205" s="176" t="n">
        <v>45566</v>
      </c>
      <c r="B205" s="104" t="inlineStr">
        <is>
          <t>2024/25</t>
        </is>
      </c>
      <c r="C205" s="104" t="inlineStr">
        <is>
          <t>HC-090</t>
        </is>
      </c>
      <c r="D205" s="159" t="n">
        <v>19357</v>
      </c>
      <c r="E205" s="159" t="n">
        <v>309</v>
      </c>
    </row>
    <row r="206">
      <c r="A206" s="176" t="n">
        <v>45566</v>
      </c>
      <c r="B206" s="104" t="inlineStr">
        <is>
          <t>2024/25</t>
        </is>
      </c>
      <c r="C206" s="104" t="inlineStr">
        <is>
          <t>HC-091</t>
        </is>
      </c>
      <c r="D206" s="159" t="n">
        <v>19927</v>
      </c>
      <c r="E206" s="159" t="n">
        <v>1712</v>
      </c>
    </row>
    <row r="207">
      <c r="A207" s="176" t="n">
        <v>45566</v>
      </c>
      <c r="B207" s="104" t="inlineStr">
        <is>
          <t>2024/25</t>
        </is>
      </c>
      <c r="C207" s="104" t="inlineStr">
        <is>
          <t>HC-092</t>
        </is>
      </c>
      <c r="D207" s="159" t="n">
        <v>19091</v>
      </c>
      <c r="E207" s="159" t="n">
        <v>325</v>
      </c>
    </row>
    <row r="208">
      <c r="A208" s="176" t="n">
        <v>45566</v>
      </c>
      <c r="B208" s="104" t="inlineStr">
        <is>
          <t>2024/25</t>
        </is>
      </c>
      <c r="C208" s="104" t="inlineStr">
        <is>
          <t>HC-093</t>
        </is>
      </c>
      <c r="D208" s="159" t="n">
        <v>36402</v>
      </c>
      <c r="E208" s="159" t="n">
        <v>626</v>
      </c>
    </row>
    <row r="209">
      <c r="A209" s="176" t="n">
        <v>45566</v>
      </c>
      <c r="B209" s="104" t="inlineStr">
        <is>
          <t>2024/25</t>
        </is>
      </c>
      <c r="C209" s="104" t="inlineStr">
        <is>
          <t>HC-094</t>
        </is>
      </c>
      <c r="D209" s="159" t="n">
        <v>15545</v>
      </c>
      <c r="E209" s="159" t="n">
        <v>277</v>
      </c>
    </row>
    <row r="210">
      <c r="A210" s="176" t="n">
        <v>45566</v>
      </c>
      <c r="B210" s="104" t="inlineStr">
        <is>
          <t>2024/25</t>
        </is>
      </c>
      <c r="C210" s="104" t="inlineStr">
        <is>
          <t>HC-096</t>
        </is>
      </c>
      <c r="D210" s="159" t="n">
        <v>18194</v>
      </c>
      <c r="E210" s="159" t="n">
        <v>301</v>
      </c>
    </row>
    <row r="211">
      <c r="A211" s="176" t="n">
        <v>45566</v>
      </c>
      <c r="B211" s="104" t="inlineStr">
        <is>
          <t>2024/25</t>
        </is>
      </c>
      <c r="C211" s="104" t="inlineStr">
        <is>
          <t>HC-097</t>
        </is>
      </c>
      <c r="D211" s="159" t="n">
        <v>16428</v>
      </c>
      <c r="E211" s="159" t="n">
        <v>264</v>
      </c>
    </row>
    <row r="212">
      <c r="A212" s="176" t="n">
        <v>45566</v>
      </c>
      <c r="B212" s="104" t="inlineStr">
        <is>
          <t>2024/25</t>
        </is>
      </c>
      <c r="C212" s="104" t="inlineStr">
        <is>
          <t>HC-098</t>
        </is>
      </c>
      <c r="D212" s="159" t="n">
        <v>21707</v>
      </c>
      <c r="E212" s="159" t="n">
        <v>338</v>
      </c>
    </row>
    <row r="213">
      <c r="A213" s="176" t="n">
        <v>45566</v>
      </c>
      <c r="B213" s="104" t="inlineStr">
        <is>
          <t>2024/25</t>
        </is>
      </c>
      <c r="C213" s="104" t="inlineStr">
        <is>
          <t>HC-099</t>
        </is>
      </c>
      <c r="D213" s="159" t="n">
        <v>25646</v>
      </c>
      <c r="E213" s="159" t="n">
        <v>385</v>
      </c>
    </row>
    <row r="214">
      <c r="A214" s="176" t="n">
        <v>45566</v>
      </c>
      <c r="B214" s="104" t="inlineStr">
        <is>
          <t>2024/25</t>
        </is>
      </c>
      <c r="C214" s="104" t="inlineStr">
        <is>
          <t>HC-100</t>
        </is>
      </c>
      <c r="D214" s="159" t="n">
        <v>16401</v>
      </c>
      <c r="E214" s="159" t="n">
        <v>290</v>
      </c>
    </row>
    <row r="215">
      <c r="A215" s="176" t="n">
        <v>45566</v>
      </c>
      <c r="B215" s="104" t="inlineStr">
        <is>
          <t>2024/25</t>
        </is>
      </c>
      <c r="C215" s="104" t="inlineStr">
        <is>
          <t>HC-101</t>
        </is>
      </c>
      <c r="D215" s="159" t="n">
        <v>22599</v>
      </c>
      <c r="E215" s="159" t="n">
        <v>378</v>
      </c>
    </row>
    <row r="216">
      <c r="A216" s="176" t="n">
        <v>45566</v>
      </c>
      <c r="B216" s="104" t="inlineStr">
        <is>
          <t>2024/25</t>
        </is>
      </c>
      <c r="C216" s="104" t="inlineStr">
        <is>
          <t>HC-102</t>
        </is>
      </c>
      <c r="D216" s="159" t="n">
        <v>21940</v>
      </c>
      <c r="E216" s="159" t="n">
        <v>354</v>
      </c>
    </row>
    <row r="217">
      <c r="A217" s="176" t="n">
        <v>45566</v>
      </c>
      <c r="B217" s="104" t="inlineStr">
        <is>
          <t>2024/25</t>
        </is>
      </c>
      <c r="C217" s="104" t="inlineStr">
        <is>
          <t>HC-103</t>
        </is>
      </c>
      <c r="D217" s="159" t="n">
        <v>24374</v>
      </c>
      <c r="E217" s="159" t="n">
        <v>416</v>
      </c>
    </row>
    <row r="218">
      <c r="A218" s="176" t="n">
        <v>45566</v>
      </c>
      <c r="B218" s="104" t="inlineStr">
        <is>
          <t>2024/25</t>
        </is>
      </c>
      <c r="C218" s="104" t="inlineStr">
        <is>
          <t>HC-104</t>
        </is>
      </c>
      <c r="D218" s="159" t="n">
        <v>20814</v>
      </c>
      <c r="E218" s="159" t="n">
        <v>346</v>
      </c>
    </row>
    <row r="219">
      <c r="A219" s="176" t="n">
        <v>45566</v>
      </c>
      <c r="B219" s="104" t="inlineStr">
        <is>
          <t>2024/25</t>
        </is>
      </c>
      <c r="C219" s="104" t="inlineStr">
        <is>
          <t>HC-105</t>
        </is>
      </c>
      <c r="D219" s="159" t="n">
        <v>31876</v>
      </c>
      <c r="E219" s="159" t="n">
        <v>568</v>
      </c>
    </row>
    <row r="220">
      <c r="A220" s="176" t="n">
        <v>45566</v>
      </c>
      <c r="B220" s="104" t="inlineStr">
        <is>
          <t>2024/25</t>
        </is>
      </c>
      <c r="C220" s="104" t="inlineStr">
        <is>
          <t>HC-106</t>
        </is>
      </c>
      <c r="D220" s="159" t="n">
        <v>21524</v>
      </c>
      <c r="E220" s="159" t="n">
        <v>349</v>
      </c>
    </row>
    <row r="221">
      <c r="A221" s="176" t="n">
        <v>45566</v>
      </c>
      <c r="B221" s="104" t="inlineStr">
        <is>
          <t>2024/25</t>
        </is>
      </c>
      <c r="C221" s="104" t="inlineStr">
        <is>
          <t>HC-107</t>
        </is>
      </c>
      <c r="D221" s="159" t="n">
        <v>24125</v>
      </c>
      <c r="E221" s="159" t="n">
        <v>383</v>
      </c>
    </row>
    <row r="222">
      <c r="A222" s="176" t="n">
        <v>45566</v>
      </c>
      <c r="B222" s="104" t="inlineStr">
        <is>
          <t>2024/25</t>
        </is>
      </c>
      <c r="C222" s="104" t="inlineStr">
        <is>
          <t>HC-108</t>
        </is>
      </c>
      <c r="D222" s="159" t="n">
        <v>19590</v>
      </c>
      <c r="E222" s="159" t="n">
        <v>1943</v>
      </c>
    </row>
    <row r="223">
      <c r="A223" s="176" t="n">
        <v>45566</v>
      </c>
      <c r="B223" s="104" t="inlineStr">
        <is>
          <t>2024/25</t>
        </is>
      </c>
      <c r="C223" s="104" t="inlineStr">
        <is>
          <t>HC-109</t>
        </is>
      </c>
      <c r="D223" s="159" t="n">
        <v>22464</v>
      </c>
      <c r="E223" s="159" t="n">
        <v>359</v>
      </c>
    </row>
    <row r="224">
      <c r="A224" s="176" t="n">
        <v>45566</v>
      </c>
      <c r="B224" s="104" t="inlineStr">
        <is>
          <t>2024/25</t>
        </is>
      </c>
      <c r="C224" s="104" t="inlineStr">
        <is>
          <t>HC-110</t>
        </is>
      </c>
      <c r="D224" s="159" t="n">
        <v>13969</v>
      </c>
      <c r="E224" s="159" t="n">
        <v>232</v>
      </c>
    </row>
    <row r="225">
      <c r="A225" s="176" t="n">
        <v>45566</v>
      </c>
      <c r="B225" s="104" t="inlineStr">
        <is>
          <t>2024/25</t>
        </is>
      </c>
      <c r="C225" s="104" t="inlineStr">
        <is>
          <t>HC-111</t>
        </is>
      </c>
      <c r="D225" s="159" t="n">
        <v>23732</v>
      </c>
      <c r="E225" s="159" t="n">
        <v>374</v>
      </c>
    </row>
    <row r="226">
      <c r="A226" s="176" t="n">
        <v>45566</v>
      </c>
      <c r="B226" s="104" t="inlineStr">
        <is>
          <t>2024/25</t>
        </is>
      </c>
      <c r="C226" s="104" t="inlineStr">
        <is>
          <t>HC-113</t>
        </is>
      </c>
      <c r="D226" s="159" t="n">
        <v>25079</v>
      </c>
      <c r="E226" s="159" t="n">
        <v>426</v>
      </c>
    </row>
    <row r="227">
      <c r="A227" s="176" t="n">
        <v>45566</v>
      </c>
      <c r="B227" s="104" t="inlineStr">
        <is>
          <t>2024/25</t>
        </is>
      </c>
      <c r="C227" s="104" t="inlineStr">
        <is>
          <t>HC-114</t>
        </is>
      </c>
      <c r="D227" s="159" t="n">
        <v>13870</v>
      </c>
      <c r="E227" s="159" t="n">
        <v>239</v>
      </c>
    </row>
    <row r="228">
      <c r="A228" s="176" t="n">
        <v>45566</v>
      </c>
      <c r="B228" s="104" t="inlineStr">
        <is>
          <t>2024/25</t>
        </is>
      </c>
      <c r="C228" s="104" t="inlineStr">
        <is>
          <t>HC-115</t>
        </is>
      </c>
      <c r="D228" s="159" t="n">
        <v>22935</v>
      </c>
      <c r="E228" s="159" t="n">
        <v>372</v>
      </c>
    </row>
    <row r="229">
      <c r="A229" s="176" t="n">
        <v>45566</v>
      </c>
      <c r="B229" s="104" t="inlineStr">
        <is>
          <t>2024/25</t>
        </is>
      </c>
      <c r="C229" s="104" t="inlineStr">
        <is>
          <t>HC-116</t>
        </is>
      </c>
      <c r="D229" s="159" t="n">
        <v>19926</v>
      </c>
      <c r="E229" s="159" t="n">
        <v>321</v>
      </c>
    </row>
    <row r="230">
      <c r="A230" s="176" t="n">
        <v>45566</v>
      </c>
      <c r="B230" s="104" t="inlineStr">
        <is>
          <t>2024/25</t>
        </is>
      </c>
      <c r="C230" s="104" t="inlineStr">
        <is>
          <t>HC-117</t>
        </is>
      </c>
      <c r="D230" s="159" t="n">
        <v>23399</v>
      </c>
      <c r="E230" s="159" t="n">
        <v>396</v>
      </c>
    </row>
    <row r="231">
      <c r="A231" s="176" t="n">
        <v>45566</v>
      </c>
      <c r="B231" s="104" t="inlineStr">
        <is>
          <t>2024/25</t>
        </is>
      </c>
      <c r="C231" s="104" t="inlineStr">
        <is>
          <t>HC-118</t>
        </is>
      </c>
      <c r="D231" s="159" t="n">
        <v>22427</v>
      </c>
      <c r="E231" s="159" t="n">
        <v>395</v>
      </c>
    </row>
    <row r="232">
      <c r="A232" s="176" t="n">
        <v>45566</v>
      </c>
      <c r="B232" s="104" t="inlineStr">
        <is>
          <t>2024/25</t>
        </is>
      </c>
      <c r="C232" s="104" t="inlineStr">
        <is>
          <t>HC-119</t>
        </is>
      </c>
      <c r="D232" s="159" t="n">
        <v>19972</v>
      </c>
      <c r="E232" s="159" t="n">
        <v>321</v>
      </c>
    </row>
    <row r="233">
      <c r="A233" s="176" t="n">
        <v>45566</v>
      </c>
      <c r="B233" s="104" t="inlineStr">
        <is>
          <t>2024/25</t>
        </is>
      </c>
      <c r="C233" s="104" t="inlineStr">
        <is>
          <t>HC-120</t>
        </is>
      </c>
      <c r="D233" s="159" t="n">
        <v>17456</v>
      </c>
      <c r="E233" s="159" t="n">
        <v>270</v>
      </c>
    </row>
    <row r="234">
      <c r="A234" s="176" t="n">
        <v>45597</v>
      </c>
      <c r="B234" s="104" t="inlineStr">
        <is>
          <t>2024/25</t>
        </is>
      </c>
      <c r="C234" s="104" t="inlineStr">
        <is>
          <t>HC-001</t>
        </is>
      </c>
      <c r="D234" s="159" t="n">
        <v>28779</v>
      </c>
      <c r="E234" s="159" t="n">
        <v>442</v>
      </c>
    </row>
    <row r="235">
      <c r="A235" s="176" t="n">
        <v>45597</v>
      </c>
      <c r="B235" s="104" t="inlineStr">
        <is>
          <t>2024/25</t>
        </is>
      </c>
      <c r="C235" s="104" t="inlineStr">
        <is>
          <t>HC-002</t>
        </is>
      </c>
      <c r="D235" s="159" t="n">
        <v>16706</v>
      </c>
      <c r="E235" s="159" t="n">
        <v>280</v>
      </c>
    </row>
    <row r="236">
      <c r="A236" s="176" t="n">
        <v>45597</v>
      </c>
      <c r="B236" s="104" t="inlineStr">
        <is>
          <t>2024/25</t>
        </is>
      </c>
      <c r="C236" s="104" t="inlineStr">
        <is>
          <t>HC-003</t>
        </is>
      </c>
      <c r="D236" s="159" t="n">
        <v>19130</v>
      </c>
      <c r="E236" s="159" t="n">
        <v>324</v>
      </c>
    </row>
    <row r="237">
      <c r="A237" s="176" t="n">
        <v>45597</v>
      </c>
      <c r="B237" s="104" t="inlineStr">
        <is>
          <t>2024/25</t>
        </is>
      </c>
      <c r="C237" s="104" t="inlineStr">
        <is>
          <t>HC-004</t>
        </is>
      </c>
      <c r="D237" s="159" t="n">
        <v>20751</v>
      </c>
      <c r="E237" s="159" t="n">
        <v>375</v>
      </c>
    </row>
    <row r="238">
      <c r="A238" s="176" t="n">
        <v>45597</v>
      </c>
      <c r="B238" s="104" t="inlineStr">
        <is>
          <t>2024/25</t>
        </is>
      </c>
      <c r="C238" s="104" t="inlineStr">
        <is>
          <t>HC-005</t>
        </is>
      </c>
      <c r="D238" s="159" t="n">
        <v>24640</v>
      </c>
      <c r="E238" s="159" t="n">
        <v>416</v>
      </c>
    </row>
    <row r="239">
      <c r="A239" s="176" t="n">
        <v>45597</v>
      </c>
      <c r="B239" s="104" t="inlineStr">
        <is>
          <t>2024/25</t>
        </is>
      </c>
      <c r="C239" s="104" t="inlineStr">
        <is>
          <t>HC-006</t>
        </is>
      </c>
      <c r="D239" s="159" t="n">
        <v>16187</v>
      </c>
      <c r="E239" s="159" t="n">
        <v>276</v>
      </c>
    </row>
    <row r="240">
      <c r="A240" s="176" t="n">
        <v>45597</v>
      </c>
      <c r="B240" s="104" t="inlineStr">
        <is>
          <t>2024/25</t>
        </is>
      </c>
      <c r="C240" s="104" t="inlineStr">
        <is>
          <t>HC-007</t>
        </is>
      </c>
      <c r="D240" s="159" t="n">
        <v>19909</v>
      </c>
      <c r="E240" s="159" t="n">
        <v>354</v>
      </c>
    </row>
    <row r="241">
      <c r="A241" s="176" t="n">
        <v>45597</v>
      </c>
      <c r="B241" s="104" t="inlineStr">
        <is>
          <t>2024/25</t>
        </is>
      </c>
      <c r="C241" s="104" t="inlineStr">
        <is>
          <t>HC-008</t>
        </is>
      </c>
      <c r="D241" s="159" t="n">
        <v>21025</v>
      </c>
      <c r="E241" s="159" t="n">
        <v>339</v>
      </c>
    </row>
    <row r="242">
      <c r="A242" s="176" t="n">
        <v>45597</v>
      </c>
      <c r="B242" s="104" t="inlineStr">
        <is>
          <t>2024/25</t>
        </is>
      </c>
      <c r="C242" s="104" t="inlineStr">
        <is>
          <t>HC-009</t>
        </is>
      </c>
      <c r="D242" s="159" t="n">
        <v>27172</v>
      </c>
      <c r="E242" s="159" t="n">
        <v>417</v>
      </c>
    </row>
    <row r="243">
      <c r="A243" s="176" t="n">
        <v>45597</v>
      </c>
      <c r="B243" s="104" t="inlineStr">
        <is>
          <t>2024/25</t>
        </is>
      </c>
      <c r="C243" s="104" t="inlineStr">
        <is>
          <t>HC-010</t>
        </is>
      </c>
      <c r="D243" s="159" t="n">
        <v>30322</v>
      </c>
      <c r="E243" s="159" t="n">
        <v>557</v>
      </c>
    </row>
    <row r="244">
      <c r="A244" s="176" t="n">
        <v>45597</v>
      </c>
      <c r="B244" s="104" t="inlineStr">
        <is>
          <t>2024/25</t>
        </is>
      </c>
      <c r="C244" s="104" t="inlineStr">
        <is>
          <t>HC-011</t>
        </is>
      </c>
      <c r="D244" s="159" t="n">
        <v>27203</v>
      </c>
      <c r="E244" s="159" t="n">
        <v>440</v>
      </c>
    </row>
    <row r="245">
      <c r="A245" s="176" t="n">
        <v>45597</v>
      </c>
      <c r="B245" s="104" t="inlineStr">
        <is>
          <t>2024/25</t>
        </is>
      </c>
      <c r="C245" s="104" t="inlineStr">
        <is>
          <t>HC-012</t>
        </is>
      </c>
      <c r="D245" s="159" t="n">
        <v>13245</v>
      </c>
      <c r="E245" s="159" t="n">
        <v>436</v>
      </c>
    </row>
    <row r="246">
      <c r="A246" s="176" t="n">
        <v>45597</v>
      </c>
      <c r="B246" s="104" t="inlineStr">
        <is>
          <t>2024/25</t>
        </is>
      </c>
      <c r="C246" s="104" t="inlineStr">
        <is>
          <t>HC-013</t>
        </is>
      </c>
      <c r="D246" s="159" t="n">
        <v>20357</v>
      </c>
      <c r="E246" s="159" t="n">
        <v>354</v>
      </c>
    </row>
    <row r="247">
      <c r="A247" s="176" t="n">
        <v>45597</v>
      </c>
      <c r="B247" s="104" t="inlineStr">
        <is>
          <t>2024/25</t>
        </is>
      </c>
      <c r="C247" s="104" t="inlineStr">
        <is>
          <t>HC-014</t>
        </is>
      </c>
      <c r="D247" s="159" t="n">
        <v>19465</v>
      </c>
      <c r="E247" s="159" t="n">
        <v>336</v>
      </c>
    </row>
    <row r="248">
      <c r="A248" s="176" t="n">
        <v>45597</v>
      </c>
      <c r="B248" s="104" t="inlineStr">
        <is>
          <t>2024/25</t>
        </is>
      </c>
      <c r="C248" s="104" t="inlineStr">
        <is>
          <t>HC-015</t>
        </is>
      </c>
      <c r="D248" s="159" t="n">
        <v>18353</v>
      </c>
      <c r="E248" s="159" t="n">
        <v>293</v>
      </c>
    </row>
    <row r="249">
      <c r="A249" s="176" t="n">
        <v>45597</v>
      </c>
      <c r="B249" s="104" t="inlineStr">
        <is>
          <t>2024/25</t>
        </is>
      </c>
      <c r="C249" s="104" t="inlineStr">
        <is>
          <t>HC-016</t>
        </is>
      </c>
      <c r="D249" s="159" t="n">
        <v>21959</v>
      </c>
      <c r="E249" s="159" t="n">
        <v>367</v>
      </c>
    </row>
    <row r="250">
      <c r="A250" s="176" t="n">
        <v>45597</v>
      </c>
      <c r="B250" s="104" t="inlineStr">
        <is>
          <t>2024/25</t>
        </is>
      </c>
      <c r="C250" s="104" t="inlineStr">
        <is>
          <t>HC-017</t>
        </is>
      </c>
      <c r="D250" s="159" t="n">
        <v>19722</v>
      </c>
      <c r="E250" s="159" t="n">
        <v>310</v>
      </c>
    </row>
    <row r="251">
      <c r="A251" s="176" t="n">
        <v>45597</v>
      </c>
      <c r="B251" s="104" t="inlineStr">
        <is>
          <t>2024/25</t>
        </is>
      </c>
      <c r="C251" s="104" t="inlineStr">
        <is>
          <t>HC-018</t>
        </is>
      </c>
      <c r="D251" s="159" t="n">
        <v>13573</v>
      </c>
      <c r="E251" s="159" t="n">
        <v>244</v>
      </c>
    </row>
    <row r="252">
      <c r="A252" s="176" t="n">
        <v>45597</v>
      </c>
      <c r="B252" s="104" t="inlineStr">
        <is>
          <t>2024/25</t>
        </is>
      </c>
      <c r="C252" s="104" t="inlineStr">
        <is>
          <t>HC-019</t>
        </is>
      </c>
      <c r="D252" s="159" t="n">
        <v>17718</v>
      </c>
      <c r="E252" s="159" t="n">
        <v>296</v>
      </c>
    </row>
    <row r="253">
      <c r="A253" s="176" t="n">
        <v>45597</v>
      </c>
      <c r="B253" s="104" t="inlineStr">
        <is>
          <t>2024/25</t>
        </is>
      </c>
      <c r="C253" s="104" t="inlineStr">
        <is>
          <t>HC-020</t>
        </is>
      </c>
      <c r="D253" s="159" t="n">
        <v>19740</v>
      </c>
      <c r="E253" s="159" t="n">
        <v>337</v>
      </c>
    </row>
    <row r="254">
      <c r="A254" s="176" t="n">
        <v>45597</v>
      </c>
      <c r="B254" s="104" t="inlineStr">
        <is>
          <t>2024/25</t>
        </is>
      </c>
      <c r="C254" s="104" t="inlineStr">
        <is>
          <t>HC-021</t>
        </is>
      </c>
      <c r="D254" s="159" t="n">
        <v>18301</v>
      </c>
      <c r="E254" s="159" t="n">
        <v>330</v>
      </c>
    </row>
    <row r="255">
      <c r="A255" s="176" t="n">
        <v>45597</v>
      </c>
      <c r="B255" s="104" t="inlineStr">
        <is>
          <t>2024/25</t>
        </is>
      </c>
      <c r="C255" s="104" t="inlineStr">
        <is>
          <t>HC-022</t>
        </is>
      </c>
      <c r="D255" s="159" t="n">
        <v>16519</v>
      </c>
      <c r="E255" s="159" t="n">
        <v>288</v>
      </c>
    </row>
    <row r="256">
      <c r="A256" s="176" t="n">
        <v>45597</v>
      </c>
      <c r="B256" s="104" t="inlineStr">
        <is>
          <t>2024/25</t>
        </is>
      </c>
      <c r="C256" s="104" t="inlineStr">
        <is>
          <t>HC-023</t>
        </is>
      </c>
      <c r="D256" s="159" t="n">
        <v>19705</v>
      </c>
      <c r="E256" s="159" t="n">
        <v>341</v>
      </c>
    </row>
    <row r="257">
      <c r="A257" s="176" t="n">
        <v>45597</v>
      </c>
      <c r="B257" s="104" t="inlineStr">
        <is>
          <t>2024/25</t>
        </is>
      </c>
      <c r="C257" s="104" t="inlineStr">
        <is>
          <t>HC-024</t>
        </is>
      </c>
      <c r="D257" s="159" t="n">
        <v>27032</v>
      </c>
      <c r="E257" s="159" t="n">
        <v>409</v>
      </c>
    </row>
    <row r="258">
      <c r="A258" s="176" t="n">
        <v>45597</v>
      </c>
      <c r="B258" s="104" t="inlineStr">
        <is>
          <t>2024/25</t>
        </is>
      </c>
      <c r="C258" s="104" t="inlineStr">
        <is>
          <t>HC-025</t>
        </is>
      </c>
      <c r="D258" s="159" t="n">
        <v>24428</v>
      </c>
      <c r="E258" s="159" t="n">
        <v>420</v>
      </c>
    </row>
    <row r="259">
      <c r="A259" s="176" t="n">
        <v>45597</v>
      </c>
      <c r="B259" s="104" t="inlineStr">
        <is>
          <t>2024/25</t>
        </is>
      </c>
      <c r="C259" s="104" t="inlineStr">
        <is>
          <t>HC-026</t>
        </is>
      </c>
      <c r="D259" s="159" t="n">
        <v>18304</v>
      </c>
      <c r="E259" s="159" t="n">
        <v>307</v>
      </c>
    </row>
    <row r="260">
      <c r="A260" s="176" t="n">
        <v>45597</v>
      </c>
      <c r="B260" s="104" t="inlineStr">
        <is>
          <t>2024/25</t>
        </is>
      </c>
      <c r="C260" s="104" t="inlineStr">
        <is>
          <t>HC-027</t>
        </is>
      </c>
      <c r="D260" s="159" t="n">
        <v>19832</v>
      </c>
      <c r="E260" s="159" t="n">
        <v>335</v>
      </c>
    </row>
    <row r="261">
      <c r="A261" s="176" t="n">
        <v>45597</v>
      </c>
      <c r="B261" s="104" t="inlineStr">
        <is>
          <t>2024/25</t>
        </is>
      </c>
      <c r="C261" s="104" t="inlineStr">
        <is>
          <t>HC-028</t>
        </is>
      </c>
      <c r="D261" s="159" t="n">
        <v>15726</v>
      </c>
      <c r="E261" s="159" t="n">
        <v>293</v>
      </c>
    </row>
    <row r="262">
      <c r="A262" s="176" t="n">
        <v>45597</v>
      </c>
      <c r="B262" s="104" t="inlineStr">
        <is>
          <t>2024/25</t>
        </is>
      </c>
      <c r="C262" s="104" t="inlineStr">
        <is>
          <t>HC-029</t>
        </is>
      </c>
      <c r="D262" s="159" t="n">
        <v>33181</v>
      </c>
      <c r="E262" s="159" t="n">
        <v>1470</v>
      </c>
    </row>
    <row r="263">
      <c r="A263" s="176" t="n">
        <v>45597</v>
      </c>
      <c r="B263" s="104" t="inlineStr">
        <is>
          <t>2024/25</t>
        </is>
      </c>
      <c r="C263" s="104" t="inlineStr">
        <is>
          <t>HC-030</t>
        </is>
      </c>
      <c r="D263" s="159" t="n">
        <v>17888</v>
      </c>
      <c r="E263" s="159" t="n">
        <v>284</v>
      </c>
    </row>
    <row r="264">
      <c r="A264" s="176" t="n">
        <v>45597</v>
      </c>
      <c r="B264" s="104" t="inlineStr">
        <is>
          <t>2024/25</t>
        </is>
      </c>
      <c r="C264" s="104" t="inlineStr">
        <is>
          <t>HC-031</t>
        </is>
      </c>
      <c r="D264" s="159" t="n">
        <v>20416</v>
      </c>
      <c r="E264" s="159" t="n">
        <v>338</v>
      </c>
    </row>
    <row r="265">
      <c r="A265" s="176" t="n">
        <v>45597</v>
      </c>
      <c r="B265" s="104" t="inlineStr">
        <is>
          <t>2024/25</t>
        </is>
      </c>
      <c r="C265" s="104" t="inlineStr">
        <is>
          <t>HC-032</t>
        </is>
      </c>
      <c r="D265" s="159" t="n">
        <v>19508</v>
      </c>
      <c r="E265" s="159" t="n">
        <v>315</v>
      </c>
    </row>
    <row r="266">
      <c r="A266" s="176" t="n">
        <v>45597</v>
      </c>
      <c r="B266" s="104" t="inlineStr">
        <is>
          <t>2024/25</t>
        </is>
      </c>
      <c r="C266" s="104" t="inlineStr">
        <is>
          <t>HC-033</t>
        </is>
      </c>
      <c r="D266" s="159" t="n">
        <v>33201</v>
      </c>
      <c r="E266" s="159" t="n">
        <v>546</v>
      </c>
    </row>
    <row r="267">
      <c r="A267" s="176" t="n">
        <v>45597</v>
      </c>
      <c r="B267" s="104" t="inlineStr">
        <is>
          <t>2024/25</t>
        </is>
      </c>
      <c r="C267" s="104" t="inlineStr">
        <is>
          <t>HC-034</t>
        </is>
      </c>
      <c r="D267" s="159" t="n">
        <v>24778</v>
      </c>
      <c r="E267" s="159" t="n">
        <v>417</v>
      </c>
    </row>
    <row r="268">
      <c r="A268" s="176" t="n">
        <v>45597</v>
      </c>
      <c r="B268" s="104" t="inlineStr">
        <is>
          <t>2024/25</t>
        </is>
      </c>
      <c r="C268" s="104" t="inlineStr">
        <is>
          <t>HC-035</t>
        </is>
      </c>
      <c r="D268" s="159" t="n">
        <v>23411</v>
      </c>
      <c r="E268" s="159" t="n">
        <v>375</v>
      </c>
    </row>
    <row r="269">
      <c r="A269" s="176" t="n">
        <v>45597</v>
      </c>
      <c r="B269" s="104" t="inlineStr">
        <is>
          <t>2024/25</t>
        </is>
      </c>
      <c r="C269" s="104" t="inlineStr">
        <is>
          <t>HC-036</t>
        </is>
      </c>
      <c r="D269" s="159" t="n">
        <v>20735</v>
      </c>
      <c r="E269" s="159" t="n">
        <v>364</v>
      </c>
    </row>
    <row r="270">
      <c r="A270" s="176" t="n">
        <v>45597</v>
      </c>
      <c r="B270" s="104" t="inlineStr">
        <is>
          <t>2024/25</t>
        </is>
      </c>
      <c r="C270" s="104" t="inlineStr">
        <is>
          <t>HC-037</t>
        </is>
      </c>
      <c r="D270" s="159" t="n">
        <v>22994</v>
      </c>
      <c r="E270" s="159" t="n">
        <v>394</v>
      </c>
    </row>
    <row r="271">
      <c r="A271" s="176" t="n">
        <v>45597</v>
      </c>
      <c r="B271" s="104" t="inlineStr">
        <is>
          <t>2024/25</t>
        </is>
      </c>
      <c r="C271" s="104" t="inlineStr">
        <is>
          <t>HC-038</t>
        </is>
      </c>
      <c r="D271" s="159" t="n">
        <v>18439</v>
      </c>
      <c r="E271" s="159" t="n">
        <v>318</v>
      </c>
    </row>
    <row r="272">
      <c r="A272" s="176" t="n">
        <v>45597</v>
      </c>
      <c r="B272" s="104" t="inlineStr">
        <is>
          <t>2024/25</t>
        </is>
      </c>
      <c r="C272" s="104" t="inlineStr">
        <is>
          <t>HC-039</t>
        </is>
      </c>
      <c r="D272" s="159" t="n">
        <v>21248</v>
      </c>
      <c r="E272" s="159" t="n">
        <v>349</v>
      </c>
    </row>
    <row r="273">
      <c r="A273" s="176" t="n">
        <v>45597</v>
      </c>
      <c r="B273" s="104" t="inlineStr">
        <is>
          <t>2024/25</t>
        </is>
      </c>
      <c r="C273" s="104" t="inlineStr">
        <is>
          <t>HC-040</t>
        </is>
      </c>
      <c r="D273" s="159" t="n">
        <v>21445</v>
      </c>
      <c r="E273" s="159" t="n">
        <v>355</v>
      </c>
    </row>
    <row r="274">
      <c r="A274" s="176" t="n">
        <v>45597</v>
      </c>
      <c r="B274" s="104" t="inlineStr">
        <is>
          <t>2024/25</t>
        </is>
      </c>
      <c r="C274" s="104" t="inlineStr">
        <is>
          <t>HC-042</t>
        </is>
      </c>
      <c r="D274" s="159" t="n">
        <v>21778</v>
      </c>
      <c r="E274" s="159" t="n">
        <v>366</v>
      </c>
    </row>
    <row r="275">
      <c r="A275" s="176" t="n">
        <v>45597</v>
      </c>
      <c r="B275" s="104" t="inlineStr">
        <is>
          <t>2024/25</t>
        </is>
      </c>
      <c r="C275" s="104" t="inlineStr">
        <is>
          <t>HC-043</t>
        </is>
      </c>
      <c r="D275" s="159" t="n">
        <v>25297</v>
      </c>
      <c r="E275" s="159" t="n">
        <v>396</v>
      </c>
    </row>
    <row r="276">
      <c r="A276" s="176" t="n">
        <v>45597</v>
      </c>
      <c r="B276" s="104" t="inlineStr">
        <is>
          <t>2024/25</t>
        </is>
      </c>
      <c r="C276" s="104" t="inlineStr">
        <is>
          <t>HC-044</t>
        </is>
      </c>
      <c r="D276" s="159" t="n">
        <v>15364</v>
      </c>
      <c r="E276" s="159" t="n">
        <v>267</v>
      </c>
    </row>
    <row r="277">
      <c r="A277" s="176" t="n">
        <v>45597</v>
      </c>
      <c r="B277" s="104" t="inlineStr">
        <is>
          <t>2024/25</t>
        </is>
      </c>
      <c r="C277" s="104" t="inlineStr">
        <is>
          <t>HC-045</t>
        </is>
      </c>
      <c r="D277" s="159" t="n">
        <v>30355</v>
      </c>
      <c r="E277" s="159" t="n">
        <v>548</v>
      </c>
    </row>
    <row r="278">
      <c r="A278" s="176" t="n">
        <v>45597</v>
      </c>
      <c r="B278" s="104" t="inlineStr">
        <is>
          <t>2024/25</t>
        </is>
      </c>
      <c r="C278" s="104" t="inlineStr">
        <is>
          <t>HC-046</t>
        </is>
      </c>
      <c r="D278" s="159" t="n">
        <v>14932</v>
      </c>
      <c r="E278" s="159" t="n">
        <v>248</v>
      </c>
    </row>
    <row r="279">
      <c r="A279" s="176" t="n">
        <v>45597</v>
      </c>
      <c r="B279" s="104" t="inlineStr">
        <is>
          <t>2024/25</t>
        </is>
      </c>
      <c r="C279" s="104" t="inlineStr">
        <is>
          <t>HC-047</t>
        </is>
      </c>
      <c r="D279" s="159" t="n">
        <v>23245</v>
      </c>
      <c r="E279" s="159" t="n">
        <v>341</v>
      </c>
    </row>
    <row r="280">
      <c r="A280" s="176" t="n">
        <v>45597</v>
      </c>
      <c r="B280" s="104" t="inlineStr">
        <is>
          <t>2024/25</t>
        </is>
      </c>
      <c r="C280" s="104" t="inlineStr">
        <is>
          <t>HC-048</t>
        </is>
      </c>
      <c r="D280" s="159" t="n">
        <v>23745</v>
      </c>
      <c r="E280" s="159" t="n">
        <v>341</v>
      </c>
    </row>
    <row r="281">
      <c r="A281" s="176" t="n">
        <v>45597</v>
      </c>
      <c r="B281" s="104" t="inlineStr">
        <is>
          <t>2024/25</t>
        </is>
      </c>
      <c r="C281" s="104" t="inlineStr">
        <is>
          <t>HC-049</t>
        </is>
      </c>
      <c r="D281" s="159" t="n">
        <v>23188</v>
      </c>
      <c r="E281" s="159" t="n">
        <v>371</v>
      </c>
    </row>
    <row r="282">
      <c r="A282" s="176" t="n">
        <v>45597</v>
      </c>
      <c r="B282" s="104" t="inlineStr">
        <is>
          <t>2024/25</t>
        </is>
      </c>
      <c r="C282" s="104" t="inlineStr">
        <is>
          <t>HC-050</t>
        </is>
      </c>
      <c r="D282" s="159" t="n">
        <v>25194</v>
      </c>
      <c r="E282" s="159" t="n">
        <v>399</v>
      </c>
    </row>
    <row r="283">
      <c r="A283" s="176" t="n">
        <v>45597</v>
      </c>
      <c r="B283" s="104" t="inlineStr">
        <is>
          <t>2024/25</t>
        </is>
      </c>
      <c r="C283" s="104" t="inlineStr">
        <is>
          <t>HC-051</t>
        </is>
      </c>
      <c r="D283" s="159" t="n">
        <v>18231</v>
      </c>
      <c r="E283" s="159" t="n">
        <v>286</v>
      </c>
    </row>
    <row r="284">
      <c r="A284" s="176" t="n">
        <v>45597</v>
      </c>
      <c r="B284" s="104" t="inlineStr">
        <is>
          <t>2024/25</t>
        </is>
      </c>
      <c r="C284" s="104" t="inlineStr">
        <is>
          <t>HC-052</t>
        </is>
      </c>
      <c r="D284" s="159" t="n">
        <v>21591</v>
      </c>
      <c r="E284" s="159" t="n">
        <v>359</v>
      </c>
    </row>
    <row r="285">
      <c r="A285" s="176" t="n">
        <v>45597</v>
      </c>
      <c r="B285" s="104" t="inlineStr">
        <is>
          <t>2024/25</t>
        </is>
      </c>
      <c r="C285" s="104" t="inlineStr">
        <is>
          <t>HC-053</t>
        </is>
      </c>
      <c r="D285" s="159" t="n">
        <v>21068</v>
      </c>
      <c r="E285" s="159" t="n">
        <v>360</v>
      </c>
    </row>
    <row r="286">
      <c r="A286" s="176" t="n">
        <v>45597</v>
      </c>
      <c r="B286" s="104" t="inlineStr">
        <is>
          <t>2024/25</t>
        </is>
      </c>
      <c r="C286" s="104" t="inlineStr">
        <is>
          <t>HC-054</t>
        </is>
      </c>
      <c r="D286" s="159" t="n">
        <v>20662</v>
      </c>
      <c r="E286" s="159" t="n">
        <v>324</v>
      </c>
    </row>
    <row r="287">
      <c r="A287" s="176" t="n">
        <v>45597</v>
      </c>
      <c r="B287" s="104" t="inlineStr">
        <is>
          <t>2024/25</t>
        </is>
      </c>
      <c r="C287" s="104" t="inlineStr">
        <is>
          <t>HC-055</t>
        </is>
      </c>
      <c r="D287" s="159" t="n">
        <v>28670</v>
      </c>
      <c r="E287" s="159" t="n">
        <v>479</v>
      </c>
    </row>
    <row r="288">
      <c r="A288" s="176" t="n">
        <v>45597</v>
      </c>
      <c r="B288" s="104" t="inlineStr">
        <is>
          <t>2024/25</t>
        </is>
      </c>
      <c r="C288" s="104" t="inlineStr">
        <is>
          <t>HC-056</t>
        </is>
      </c>
      <c r="D288" s="159" t="n">
        <v>25823</v>
      </c>
      <c r="E288" s="159" t="n">
        <v>433</v>
      </c>
    </row>
    <row r="289">
      <c r="A289" s="176" t="n">
        <v>45597</v>
      </c>
      <c r="B289" s="104" t="inlineStr">
        <is>
          <t>2024/25</t>
        </is>
      </c>
      <c r="C289" s="104" t="inlineStr">
        <is>
          <t>HC-057</t>
        </is>
      </c>
      <c r="D289" s="159" t="n">
        <v>24162</v>
      </c>
      <c r="E289" s="159" t="n">
        <v>428</v>
      </c>
    </row>
    <row r="290">
      <c r="A290" s="176" t="n">
        <v>45597</v>
      </c>
      <c r="B290" s="104" t="inlineStr">
        <is>
          <t>2024/25</t>
        </is>
      </c>
      <c r="C290" s="104" t="inlineStr">
        <is>
          <t>HC-058</t>
        </is>
      </c>
      <c r="D290" s="159" t="n">
        <v>15898</v>
      </c>
      <c r="E290" s="159" t="n">
        <v>846</v>
      </c>
    </row>
    <row r="291">
      <c r="A291" s="176" t="n">
        <v>45597</v>
      </c>
      <c r="B291" s="104" t="inlineStr">
        <is>
          <t>2024/25</t>
        </is>
      </c>
      <c r="C291" s="104" t="inlineStr">
        <is>
          <t>HC-059</t>
        </is>
      </c>
      <c r="D291" s="159" t="n">
        <v>22976</v>
      </c>
      <c r="E291" s="159" t="n">
        <v>366</v>
      </c>
    </row>
    <row r="292">
      <c r="A292" s="176" t="n">
        <v>45597</v>
      </c>
      <c r="B292" s="104" t="inlineStr">
        <is>
          <t>2024/25</t>
        </is>
      </c>
      <c r="C292" s="104" t="inlineStr">
        <is>
          <t>HC-060</t>
        </is>
      </c>
      <c r="D292" s="159" t="n">
        <v>16934</v>
      </c>
      <c r="E292" s="159" t="n">
        <v>284</v>
      </c>
    </row>
    <row r="293">
      <c r="A293" s="176" t="n">
        <v>45597</v>
      </c>
      <c r="B293" s="104" t="inlineStr">
        <is>
          <t>2024/25</t>
        </is>
      </c>
      <c r="C293" s="104" t="inlineStr">
        <is>
          <t>HC-061</t>
        </is>
      </c>
      <c r="D293" s="159" t="n">
        <v>23537</v>
      </c>
      <c r="E293" s="159" t="n">
        <v>366</v>
      </c>
    </row>
    <row r="294">
      <c r="A294" s="176" t="n">
        <v>45597</v>
      </c>
      <c r="B294" s="104" t="inlineStr">
        <is>
          <t>2024/25</t>
        </is>
      </c>
      <c r="C294" s="104" t="inlineStr">
        <is>
          <t>HC-062</t>
        </is>
      </c>
      <c r="D294" s="159" t="n">
        <v>15213</v>
      </c>
      <c r="E294" s="159" t="n">
        <v>231</v>
      </c>
    </row>
    <row r="295">
      <c r="A295" s="176" t="n">
        <v>45597</v>
      </c>
      <c r="B295" s="104" t="inlineStr">
        <is>
          <t>2024/25</t>
        </is>
      </c>
      <c r="C295" s="104" t="inlineStr">
        <is>
          <t>HC-063</t>
        </is>
      </c>
      <c r="D295" s="159" t="n">
        <v>19613</v>
      </c>
      <c r="E295" s="159" t="n">
        <v>334</v>
      </c>
    </row>
    <row r="296">
      <c r="A296" s="176" t="n">
        <v>45597</v>
      </c>
      <c r="B296" s="104" t="inlineStr">
        <is>
          <t>2024/25</t>
        </is>
      </c>
      <c r="C296" s="104" t="inlineStr">
        <is>
          <t>HC-064</t>
        </is>
      </c>
      <c r="D296" s="159" t="n">
        <v>16392</v>
      </c>
      <c r="E296" s="159" t="n">
        <v>265</v>
      </c>
    </row>
    <row r="297">
      <c r="A297" s="176" t="n">
        <v>45597</v>
      </c>
      <c r="B297" s="104" t="inlineStr">
        <is>
          <t>2024/25</t>
        </is>
      </c>
      <c r="C297" s="104" t="inlineStr">
        <is>
          <t>HC-065</t>
        </is>
      </c>
      <c r="D297" s="159" t="n">
        <v>29566</v>
      </c>
      <c r="E297" s="159" t="n">
        <v>505</v>
      </c>
    </row>
    <row r="298">
      <c r="A298" s="176" t="n">
        <v>45597</v>
      </c>
      <c r="B298" s="104" t="inlineStr">
        <is>
          <t>2024/25</t>
        </is>
      </c>
      <c r="C298" s="104" t="inlineStr">
        <is>
          <t>HC-066</t>
        </is>
      </c>
      <c r="D298" s="159" t="n">
        <v>26078</v>
      </c>
      <c r="E298" s="159" t="n">
        <v>429</v>
      </c>
    </row>
    <row r="299">
      <c r="A299" s="176" t="n">
        <v>45597</v>
      </c>
      <c r="B299" s="104" t="inlineStr">
        <is>
          <t>2024/25</t>
        </is>
      </c>
      <c r="C299" s="104" t="inlineStr">
        <is>
          <t>HC-067</t>
        </is>
      </c>
      <c r="D299" s="159" t="n">
        <v>21946</v>
      </c>
      <c r="E299" s="159" t="n">
        <v>340</v>
      </c>
    </row>
    <row r="300">
      <c r="A300" s="176" t="n">
        <v>45597</v>
      </c>
      <c r="B300" s="104" t="inlineStr">
        <is>
          <t>2024/25</t>
        </is>
      </c>
      <c r="C300" s="104" t="inlineStr">
        <is>
          <t>HC-068</t>
        </is>
      </c>
      <c r="D300" s="159" t="n">
        <v>17096</v>
      </c>
      <c r="E300" s="159" t="n">
        <v>286</v>
      </c>
    </row>
    <row r="301">
      <c r="A301" s="176" t="n">
        <v>45597</v>
      </c>
      <c r="B301" s="104" t="inlineStr">
        <is>
          <t>2024/25</t>
        </is>
      </c>
      <c r="C301" s="104" t="inlineStr">
        <is>
          <t>HC-069</t>
        </is>
      </c>
      <c r="D301" s="159" t="n">
        <v>21872</v>
      </c>
      <c r="E301" s="159" t="n">
        <v>375</v>
      </c>
    </row>
    <row r="302">
      <c r="A302" s="176" t="n">
        <v>45597</v>
      </c>
      <c r="B302" s="104" t="inlineStr">
        <is>
          <t>2024/25</t>
        </is>
      </c>
      <c r="C302" s="104" t="inlineStr">
        <is>
          <t>HC-070</t>
        </is>
      </c>
      <c r="D302" s="159" t="n">
        <v>14420</v>
      </c>
      <c r="E302" s="159" t="n">
        <v>241</v>
      </c>
    </row>
    <row r="303">
      <c r="A303" s="176" t="n">
        <v>45597</v>
      </c>
      <c r="B303" s="104" t="inlineStr">
        <is>
          <t>2024/25</t>
        </is>
      </c>
      <c r="C303" s="104" t="inlineStr">
        <is>
          <t>HC-071</t>
        </is>
      </c>
      <c r="D303" s="159" t="n">
        <v>20236</v>
      </c>
      <c r="E303" s="159" t="n">
        <v>336</v>
      </c>
    </row>
    <row r="304">
      <c r="A304" s="176" t="n">
        <v>45597</v>
      </c>
      <c r="B304" s="104" t="inlineStr">
        <is>
          <t>2024/25</t>
        </is>
      </c>
      <c r="C304" s="104" t="inlineStr">
        <is>
          <t>HC-072</t>
        </is>
      </c>
      <c r="D304" s="159" t="n">
        <v>13804</v>
      </c>
      <c r="E304" s="159" t="n">
        <v>238</v>
      </c>
    </row>
    <row r="305">
      <c r="A305" s="176" t="n">
        <v>45597</v>
      </c>
      <c r="B305" s="104" t="inlineStr">
        <is>
          <t>2024/25</t>
        </is>
      </c>
      <c r="C305" s="104" t="inlineStr">
        <is>
          <t>HC-073</t>
        </is>
      </c>
      <c r="D305" s="159" t="n">
        <v>32363</v>
      </c>
      <c r="E305" s="159" t="n">
        <v>2212</v>
      </c>
    </row>
    <row r="306">
      <c r="A306" s="176" t="n">
        <v>45597</v>
      </c>
      <c r="B306" s="104" t="inlineStr">
        <is>
          <t>2024/25</t>
        </is>
      </c>
      <c r="C306" s="104" t="inlineStr">
        <is>
          <t>HC-074</t>
        </is>
      </c>
      <c r="D306" s="159" t="n">
        <v>21656</v>
      </c>
      <c r="E306" s="159" t="n">
        <v>340</v>
      </c>
    </row>
    <row r="307">
      <c r="A307" s="176" t="n">
        <v>45597</v>
      </c>
      <c r="B307" s="104" t="inlineStr">
        <is>
          <t>2024/25</t>
        </is>
      </c>
      <c r="C307" s="104" t="inlineStr">
        <is>
          <t>HC-075</t>
        </is>
      </c>
      <c r="D307" s="159" t="n">
        <v>28391</v>
      </c>
      <c r="E307" s="159" t="n">
        <v>489</v>
      </c>
    </row>
    <row r="308">
      <c r="A308" s="176" t="n">
        <v>45597</v>
      </c>
      <c r="B308" s="104" t="inlineStr">
        <is>
          <t>2024/25</t>
        </is>
      </c>
      <c r="C308" s="104" t="inlineStr">
        <is>
          <t>HC-076</t>
        </is>
      </c>
      <c r="D308" s="159" t="n">
        <v>21255</v>
      </c>
      <c r="E308" s="159" t="n">
        <v>342</v>
      </c>
    </row>
    <row r="309">
      <c r="A309" s="176" t="n">
        <v>45597</v>
      </c>
      <c r="B309" s="104" t="inlineStr">
        <is>
          <t>2024/25</t>
        </is>
      </c>
      <c r="C309" s="104" t="inlineStr">
        <is>
          <t>HC-077</t>
        </is>
      </c>
      <c r="D309" s="159" t="n">
        <v>22024</v>
      </c>
      <c r="E309" s="159" t="n">
        <v>388</v>
      </c>
    </row>
    <row r="310">
      <c r="A310" s="176" t="n">
        <v>45597</v>
      </c>
      <c r="B310" s="104" t="inlineStr">
        <is>
          <t>2024/25</t>
        </is>
      </c>
      <c r="C310" s="104" t="inlineStr">
        <is>
          <t>HC-079</t>
        </is>
      </c>
      <c r="D310" s="159" t="n">
        <v>22925</v>
      </c>
      <c r="E310" s="159" t="n">
        <v>404</v>
      </c>
    </row>
    <row r="311">
      <c r="A311" s="176" t="n">
        <v>45597</v>
      </c>
      <c r="B311" s="104" t="inlineStr">
        <is>
          <t>2024/25</t>
        </is>
      </c>
      <c r="C311" s="104" t="inlineStr">
        <is>
          <t>HC-080</t>
        </is>
      </c>
      <c r="D311" s="159" t="n">
        <v>16008</v>
      </c>
      <c r="E311" s="159" t="n">
        <v>270</v>
      </c>
    </row>
    <row r="312">
      <c r="A312" s="176" t="n">
        <v>45597</v>
      </c>
      <c r="B312" s="104" t="inlineStr">
        <is>
          <t>2024/25</t>
        </is>
      </c>
      <c r="C312" s="104" t="inlineStr">
        <is>
          <t>HC-081</t>
        </is>
      </c>
      <c r="D312" s="159" t="n">
        <v>24775</v>
      </c>
      <c r="E312" s="159" t="n">
        <v>442</v>
      </c>
    </row>
    <row r="313">
      <c r="A313" s="176" t="n">
        <v>45597</v>
      </c>
      <c r="B313" s="104" t="inlineStr">
        <is>
          <t>2024/25</t>
        </is>
      </c>
      <c r="C313" s="104" t="inlineStr">
        <is>
          <t>HC-082</t>
        </is>
      </c>
      <c r="D313" s="159" t="n">
        <v>19145</v>
      </c>
      <c r="E313" s="159" t="n">
        <v>325</v>
      </c>
    </row>
    <row r="314">
      <c r="A314" s="176" t="n">
        <v>45597</v>
      </c>
      <c r="B314" s="104" t="inlineStr">
        <is>
          <t>2024/25</t>
        </is>
      </c>
      <c r="C314" s="104" t="inlineStr">
        <is>
          <t>HC-083</t>
        </is>
      </c>
      <c r="D314" s="159" t="n">
        <v>18038</v>
      </c>
      <c r="E314" s="159" t="n">
        <v>306</v>
      </c>
    </row>
    <row r="315">
      <c r="A315" s="176" t="n">
        <v>45597</v>
      </c>
      <c r="B315" s="104" t="inlineStr">
        <is>
          <t>2024/25</t>
        </is>
      </c>
      <c r="C315" s="104" t="inlineStr">
        <is>
          <t>HC-084</t>
        </is>
      </c>
      <c r="D315" s="159" t="n">
        <v>16766</v>
      </c>
      <c r="E315" s="159" t="n">
        <v>268</v>
      </c>
    </row>
    <row r="316">
      <c r="A316" s="176" t="n">
        <v>45597</v>
      </c>
      <c r="B316" s="104" t="inlineStr">
        <is>
          <t>2024/25</t>
        </is>
      </c>
      <c r="C316" s="104" t="inlineStr">
        <is>
          <t>HC-085</t>
        </is>
      </c>
      <c r="D316" s="159" t="n">
        <v>24797</v>
      </c>
      <c r="E316" s="159" t="n">
        <v>403</v>
      </c>
    </row>
    <row r="317">
      <c r="A317" s="176" t="n">
        <v>45597</v>
      </c>
      <c r="B317" s="104" t="inlineStr">
        <is>
          <t>2024/25</t>
        </is>
      </c>
      <c r="C317" s="104" t="inlineStr">
        <is>
          <t>HC-086</t>
        </is>
      </c>
      <c r="D317" s="159" t="n">
        <v>18936</v>
      </c>
      <c r="E317" s="159" t="n">
        <v>317</v>
      </c>
    </row>
    <row r="318">
      <c r="A318" s="176" t="n">
        <v>45597</v>
      </c>
      <c r="B318" s="104" t="inlineStr">
        <is>
          <t>2024/25</t>
        </is>
      </c>
      <c r="C318" s="104" t="inlineStr">
        <is>
          <t>HC-087</t>
        </is>
      </c>
      <c r="D318" s="159" t="n">
        <v>16329</v>
      </c>
      <c r="E318" s="159" t="n">
        <v>278</v>
      </c>
    </row>
    <row r="319">
      <c r="A319" s="176" t="n">
        <v>45597</v>
      </c>
      <c r="B319" s="104" t="inlineStr">
        <is>
          <t>2024/25</t>
        </is>
      </c>
      <c r="C319" s="104" t="inlineStr">
        <is>
          <t>HC-088</t>
        </is>
      </c>
      <c r="D319" s="159" t="n">
        <v>18869</v>
      </c>
      <c r="E319" s="159" t="n">
        <v>326</v>
      </c>
    </row>
    <row r="320">
      <c r="A320" s="176" t="n">
        <v>45597</v>
      </c>
      <c r="B320" s="104" t="inlineStr">
        <is>
          <t>2024/25</t>
        </is>
      </c>
      <c r="C320" s="104" t="inlineStr">
        <is>
          <t>HC-089</t>
        </is>
      </c>
      <c r="D320" s="159" t="n">
        <v>21101</v>
      </c>
      <c r="E320" s="159" t="n">
        <v>337</v>
      </c>
    </row>
    <row r="321">
      <c r="A321" s="176" t="n">
        <v>45597</v>
      </c>
      <c r="B321" s="104" t="inlineStr">
        <is>
          <t>2024/25</t>
        </is>
      </c>
      <c r="C321" s="104" t="inlineStr">
        <is>
          <t>HC-090</t>
        </is>
      </c>
      <c r="D321" s="159" t="n">
        <v>18834</v>
      </c>
      <c r="E321" s="159" t="n">
        <v>311</v>
      </c>
    </row>
    <row r="322">
      <c r="A322" s="176" t="n">
        <v>45597</v>
      </c>
      <c r="B322" s="104" t="inlineStr">
        <is>
          <t>2024/25</t>
        </is>
      </c>
      <c r="C322" s="104" t="inlineStr">
        <is>
          <t>HC-091</t>
        </is>
      </c>
      <c r="D322" s="159" t="n">
        <v>18848</v>
      </c>
      <c r="E322" s="159" t="n">
        <v>1580</v>
      </c>
    </row>
    <row r="323">
      <c r="A323" s="176" t="n">
        <v>45597</v>
      </c>
      <c r="B323" s="104" t="inlineStr">
        <is>
          <t>2024/25</t>
        </is>
      </c>
      <c r="C323" s="104" t="inlineStr">
        <is>
          <t>HC-092</t>
        </is>
      </c>
      <c r="D323" s="159" t="n">
        <v>17887</v>
      </c>
      <c r="E323" s="159" t="n">
        <v>301</v>
      </c>
    </row>
    <row r="324">
      <c r="A324" s="176" t="n">
        <v>45597</v>
      </c>
      <c r="B324" s="104" t="inlineStr">
        <is>
          <t>2024/25</t>
        </is>
      </c>
      <c r="C324" s="104" t="inlineStr">
        <is>
          <t>HC-093</t>
        </is>
      </c>
      <c r="D324" s="159" t="n">
        <v>33876</v>
      </c>
      <c r="E324" s="159" t="n">
        <v>571</v>
      </c>
    </row>
    <row r="325">
      <c r="A325" s="176" t="n">
        <v>45597</v>
      </c>
      <c r="B325" s="104" t="inlineStr">
        <is>
          <t>2024/25</t>
        </is>
      </c>
      <c r="C325" s="104" t="inlineStr">
        <is>
          <t>HC-094</t>
        </is>
      </c>
      <c r="D325" s="159" t="n">
        <v>15076</v>
      </c>
      <c r="E325" s="159" t="n">
        <v>240</v>
      </c>
    </row>
    <row r="326">
      <c r="A326" s="176" t="n">
        <v>45597</v>
      </c>
      <c r="B326" s="104" t="inlineStr">
        <is>
          <t>2024/25</t>
        </is>
      </c>
      <c r="C326" s="104" t="inlineStr">
        <is>
          <t>HC-096</t>
        </is>
      </c>
      <c r="D326" s="159" t="n">
        <v>17202</v>
      </c>
      <c r="E326" s="159" t="n">
        <v>306</v>
      </c>
    </row>
    <row r="327">
      <c r="A327" s="176" t="n">
        <v>45597</v>
      </c>
      <c r="B327" s="104" t="inlineStr">
        <is>
          <t>2024/25</t>
        </is>
      </c>
      <c r="C327" s="104" t="inlineStr">
        <is>
          <t>HC-097</t>
        </is>
      </c>
      <c r="D327" s="159" t="n">
        <v>15619</v>
      </c>
      <c r="E327" s="159" t="n">
        <v>259</v>
      </c>
    </row>
    <row r="328">
      <c r="A328" s="176" t="n">
        <v>45597</v>
      </c>
      <c r="B328" s="104" t="inlineStr">
        <is>
          <t>2024/25</t>
        </is>
      </c>
      <c r="C328" s="104" t="inlineStr">
        <is>
          <t>HC-098</t>
        </is>
      </c>
      <c r="D328" s="159" t="n">
        <v>21527</v>
      </c>
      <c r="E328" s="159" t="n">
        <v>323</v>
      </c>
    </row>
    <row r="329">
      <c r="A329" s="176" t="n">
        <v>45597</v>
      </c>
      <c r="B329" s="104" t="inlineStr">
        <is>
          <t>2024/25</t>
        </is>
      </c>
      <c r="C329" s="104" t="inlineStr">
        <is>
          <t>HC-099</t>
        </is>
      </c>
      <c r="D329" s="159" t="n">
        <v>24297</v>
      </c>
      <c r="E329" s="159" t="n">
        <v>383</v>
      </c>
    </row>
    <row r="330">
      <c r="A330" s="176" t="n">
        <v>45597</v>
      </c>
      <c r="B330" s="104" t="inlineStr">
        <is>
          <t>2024/25</t>
        </is>
      </c>
      <c r="C330" s="104" t="inlineStr">
        <is>
          <t>HC-100</t>
        </is>
      </c>
      <c r="D330" s="159" t="n">
        <v>15956</v>
      </c>
      <c r="E330" s="159" t="n">
        <v>265</v>
      </c>
    </row>
    <row r="331">
      <c r="A331" s="176" t="n">
        <v>45597</v>
      </c>
      <c r="B331" s="104" t="inlineStr">
        <is>
          <t>2024/25</t>
        </is>
      </c>
      <c r="C331" s="104" t="inlineStr">
        <is>
          <t>HC-101</t>
        </is>
      </c>
      <c r="D331" s="159" t="n">
        <v>21926</v>
      </c>
      <c r="E331" s="159" t="n">
        <v>346</v>
      </c>
    </row>
    <row r="332">
      <c r="A332" s="176" t="n">
        <v>45597</v>
      </c>
      <c r="B332" s="104" t="inlineStr">
        <is>
          <t>2024/25</t>
        </is>
      </c>
      <c r="C332" s="104" t="inlineStr">
        <is>
          <t>HC-102</t>
        </is>
      </c>
      <c r="D332" s="159" t="n">
        <v>21303</v>
      </c>
      <c r="E332" s="159" t="n">
        <v>332</v>
      </c>
    </row>
    <row r="333">
      <c r="A333" s="176" t="n">
        <v>45597</v>
      </c>
      <c r="B333" s="104" t="inlineStr">
        <is>
          <t>2024/25</t>
        </is>
      </c>
      <c r="C333" s="104" t="inlineStr">
        <is>
          <t>HC-103</t>
        </is>
      </c>
      <c r="D333" s="159" t="n">
        <v>22435</v>
      </c>
      <c r="E333" s="159" t="n">
        <v>344</v>
      </c>
    </row>
    <row r="334">
      <c r="A334" s="176" t="n">
        <v>45597</v>
      </c>
      <c r="B334" s="104" t="inlineStr">
        <is>
          <t>2024/25</t>
        </is>
      </c>
      <c r="C334" s="104" t="inlineStr">
        <is>
          <t>HC-104</t>
        </is>
      </c>
      <c r="D334" s="159" t="n">
        <v>20068</v>
      </c>
      <c r="E334" s="159" t="n">
        <v>330</v>
      </c>
    </row>
    <row r="335">
      <c r="A335" s="176" t="n">
        <v>45597</v>
      </c>
      <c r="B335" s="104" t="inlineStr">
        <is>
          <t>2024/25</t>
        </is>
      </c>
      <c r="C335" s="104" t="inlineStr">
        <is>
          <t>HC-105</t>
        </is>
      </c>
      <c r="D335" s="159" t="n">
        <v>30809</v>
      </c>
      <c r="E335" s="159" t="n">
        <v>512</v>
      </c>
    </row>
    <row r="336">
      <c r="A336" s="176" t="n">
        <v>45597</v>
      </c>
      <c r="B336" s="104" t="inlineStr">
        <is>
          <t>2024/25</t>
        </is>
      </c>
      <c r="C336" s="104" t="inlineStr">
        <is>
          <t>HC-106</t>
        </is>
      </c>
      <c r="D336" s="159" t="n">
        <v>19981</v>
      </c>
      <c r="E336" s="159" t="n">
        <v>352</v>
      </c>
    </row>
    <row r="337">
      <c r="A337" s="176" t="n">
        <v>45597</v>
      </c>
      <c r="B337" s="104" t="inlineStr">
        <is>
          <t>2024/25</t>
        </is>
      </c>
      <c r="C337" s="104" t="inlineStr">
        <is>
          <t>HC-107</t>
        </is>
      </c>
      <c r="D337" s="159" t="n">
        <v>22470</v>
      </c>
      <c r="E337" s="159" t="n">
        <v>356</v>
      </c>
    </row>
    <row r="338">
      <c r="A338" s="176" t="n">
        <v>45597</v>
      </c>
      <c r="B338" s="104" t="inlineStr">
        <is>
          <t>2024/25</t>
        </is>
      </c>
      <c r="C338" s="104" t="inlineStr">
        <is>
          <t>HC-108</t>
        </is>
      </c>
      <c r="D338" s="159" t="n">
        <v>18259</v>
      </c>
      <c r="E338" s="159" t="n">
        <v>1872</v>
      </c>
    </row>
    <row r="339">
      <c r="A339" s="176" t="n">
        <v>45597</v>
      </c>
      <c r="B339" s="104" t="inlineStr">
        <is>
          <t>2024/25</t>
        </is>
      </c>
      <c r="C339" s="104" t="inlineStr">
        <is>
          <t>HC-109</t>
        </is>
      </c>
      <c r="D339" s="159" t="n">
        <v>21169</v>
      </c>
      <c r="E339" s="159" t="n">
        <v>315</v>
      </c>
    </row>
    <row r="340">
      <c r="A340" s="176" t="n">
        <v>45597</v>
      </c>
      <c r="B340" s="104" t="inlineStr">
        <is>
          <t>2024/25</t>
        </is>
      </c>
      <c r="C340" s="104" t="inlineStr">
        <is>
          <t>HC-110</t>
        </is>
      </c>
      <c r="D340" s="159" t="n">
        <v>13546</v>
      </c>
      <c r="E340" s="159" t="n">
        <v>239</v>
      </c>
    </row>
    <row r="341">
      <c r="A341" s="176" t="n">
        <v>45597</v>
      </c>
      <c r="B341" s="104" t="inlineStr">
        <is>
          <t>2024/25</t>
        </is>
      </c>
      <c r="C341" s="104" t="inlineStr">
        <is>
          <t>HC-111</t>
        </is>
      </c>
      <c r="D341" s="159" t="n">
        <v>23133</v>
      </c>
      <c r="E341" s="159" t="n">
        <v>388</v>
      </c>
    </row>
    <row r="342">
      <c r="A342" s="176" t="n">
        <v>45597</v>
      </c>
      <c r="B342" s="104" t="inlineStr">
        <is>
          <t>2024/25</t>
        </is>
      </c>
      <c r="C342" s="104" t="inlineStr">
        <is>
          <t>HC-113</t>
        </is>
      </c>
      <c r="D342" s="159" t="n">
        <v>23542</v>
      </c>
      <c r="E342" s="159" t="n">
        <v>382</v>
      </c>
    </row>
    <row r="343">
      <c r="A343" s="176" t="n">
        <v>45597</v>
      </c>
      <c r="B343" s="104" t="inlineStr">
        <is>
          <t>2024/25</t>
        </is>
      </c>
      <c r="C343" s="104" t="inlineStr">
        <is>
          <t>HC-114</t>
        </is>
      </c>
      <c r="D343" s="159" t="n">
        <v>12952</v>
      </c>
      <c r="E343" s="159" t="n">
        <v>229</v>
      </c>
    </row>
    <row r="344">
      <c r="A344" s="176" t="n">
        <v>45597</v>
      </c>
      <c r="B344" s="104" t="inlineStr">
        <is>
          <t>2024/25</t>
        </is>
      </c>
      <c r="C344" s="104" t="inlineStr">
        <is>
          <t>HC-115</t>
        </is>
      </c>
      <c r="D344" s="159" t="n">
        <v>22206</v>
      </c>
      <c r="E344" s="159" t="n">
        <v>365</v>
      </c>
    </row>
    <row r="345">
      <c r="A345" s="176" t="n">
        <v>45597</v>
      </c>
      <c r="B345" s="104" t="inlineStr">
        <is>
          <t>2024/25</t>
        </is>
      </c>
      <c r="C345" s="104" t="inlineStr">
        <is>
          <t>HC-116</t>
        </is>
      </c>
      <c r="D345" s="159" t="n">
        <v>19401</v>
      </c>
      <c r="E345" s="159" t="n">
        <v>303</v>
      </c>
    </row>
    <row r="346">
      <c r="A346" s="176" t="n">
        <v>45597</v>
      </c>
      <c r="B346" s="104" t="inlineStr">
        <is>
          <t>2024/25</t>
        </is>
      </c>
      <c r="C346" s="104" t="inlineStr">
        <is>
          <t>HC-117</t>
        </is>
      </c>
      <c r="D346" s="159" t="n">
        <v>22072</v>
      </c>
      <c r="E346" s="159" t="n">
        <v>347</v>
      </c>
    </row>
    <row r="347">
      <c r="A347" s="176" t="n">
        <v>45597</v>
      </c>
      <c r="B347" s="104" t="inlineStr">
        <is>
          <t>2024/25</t>
        </is>
      </c>
      <c r="C347" s="104" t="inlineStr">
        <is>
          <t>HC-118</t>
        </is>
      </c>
      <c r="D347" s="159" t="n">
        <v>21163</v>
      </c>
      <c r="E347" s="159" t="n">
        <v>350</v>
      </c>
    </row>
    <row r="348">
      <c r="A348" s="176" t="n">
        <v>45597</v>
      </c>
      <c r="B348" s="104" t="inlineStr">
        <is>
          <t>2024/25</t>
        </is>
      </c>
      <c r="C348" s="104" t="inlineStr">
        <is>
          <t>HC-119</t>
        </is>
      </c>
      <c r="D348" s="159" t="n">
        <v>19188</v>
      </c>
      <c r="E348" s="159" t="n">
        <v>330</v>
      </c>
    </row>
    <row r="349">
      <c r="A349" s="176" t="n">
        <v>45597</v>
      </c>
      <c r="B349" s="104" t="inlineStr">
        <is>
          <t>2024/25</t>
        </is>
      </c>
      <c r="C349" s="104" t="inlineStr">
        <is>
          <t>HC-120</t>
        </is>
      </c>
      <c r="D349" s="159" t="n">
        <v>16751</v>
      </c>
      <c r="E349" s="159" t="n">
        <v>280</v>
      </c>
    </row>
    <row r="350">
      <c r="A350" s="176" t="n">
        <v>45627</v>
      </c>
      <c r="B350" s="104" t="inlineStr">
        <is>
          <t>2024/25</t>
        </is>
      </c>
      <c r="C350" s="104" t="inlineStr">
        <is>
          <t>HC-001</t>
        </is>
      </c>
      <c r="D350" s="159" t="n">
        <v>32714</v>
      </c>
      <c r="E350" s="159" t="n">
        <v>548</v>
      </c>
    </row>
    <row r="351">
      <c r="A351" s="176" t="n">
        <v>45627</v>
      </c>
      <c r="B351" s="104" t="inlineStr">
        <is>
          <t>2024/25</t>
        </is>
      </c>
      <c r="C351" s="104" t="inlineStr">
        <is>
          <t>HC-002</t>
        </is>
      </c>
      <c r="D351" s="159" t="n">
        <v>18734</v>
      </c>
      <c r="E351" s="159" t="n">
        <v>290</v>
      </c>
    </row>
    <row r="352">
      <c r="A352" s="176" t="n">
        <v>45627</v>
      </c>
      <c r="B352" s="104" t="inlineStr">
        <is>
          <t>2024/25</t>
        </is>
      </c>
      <c r="C352" s="104" t="inlineStr">
        <is>
          <t>HC-003</t>
        </is>
      </c>
      <c r="D352" s="159" t="n">
        <v>22004</v>
      </c>
      <c r="E352" s="159" t="n">
        <v>321</v>
      </c>
    </row>
    <row r="353">
      <c r="A353" s="176" t="n">
        <v>45627</v>
      </c>
      <c r="B353" s="104" t="inlineStr">
        <is>
          <t>2024/25</t>
        </is>
      </c>
      <c r="C353" s="104" t="inlineStr">
        <is>
          <t>HC-004</t>
        </is>
      </c>
      <c r="D353" s="159" t="n">
        <v>23393</v>
      </c>
      <c r="E353" s="159" t="n">
        <v>342</v>
      </c>
    </row>
    <row r="354">
      <c r="A354" s="176" t="n">
        <v>45627</v>
      </c>
      <c r="B354" s="104" t="inlineStr">
        <is>
          <t>2024/25</t>
        </is>
      </c>
      <c r="C354" s="104" t="inlineStr">
        <is>
          <t>HC-005</t>
        </is>
      </c>
      <c r="D354" s="159" t="n">
        <v>28014</v>
      </c>
      <c r="E354" s="159" t="n">
        <v>443</v>
      </c>
    </row>
    <row r="355">
      <c r="A355" s="176" t="n">
        <v>45627</v>
      </c>
      <c r="B355" s="104" t="inlineStr">
        <is>
          <t>2024/25</t>
        </is>
      </c>
      <c r="C355" s="104" t="inlineStr">
        <is>
          <t>HC-006</t>
        </is>
      </c>
      <c r="D355" s="159" t="n">
        <v>18388</v>
      </c>
      <c r="E355" s="159" t="n">
        <v>282</v>
      </c>
    </row>
    <row r="356">
      <c r="A356" s="176" t="n">
        <v>45627</v>
      </c>
      <c r="B356" s="104" t="inlineStr">
        <is>
          <t>2024/25</t>
        </is>
      </c>
      <c r="C356" s="104" t="inlineStr">
        <is>
          <t>HC-007</t>
        </is>
      </c>
      <c r="D356" s="159" t="n">
        <v>21622</v>
      </c>
      <c r="E356" s="159" t="n">
        <v>349</v>
      </c>
    </row>
    <row r="357">
      <c r="A357" s="176" t="n">
        <v>45627</v>
      </c>
      <c r="B357" s="104" t="inlineStr">
        <is>
          <t>2024/25</t>
        </is>
      </c>
      <c r="C357" s="104" t="inlineStr">
        <is>
          <t>HC-008</t>
        </is>
      </c>
      <c r="D357" s="159" t="n">
        <v>22955</v>
      </c>
      <c r="E357" s="159" t="n">
        <v>315</v>
      </c>
    </row>
    <row r="358">
      <c r="A358" s="176" t="n">
        <v>45627</v>
      </c>
      <c r="B358" s="104" t="inlineStr">
        <is>
          <t>2024/25</t>
        </is>
      </c>
      <c r="C358" s="104" t="inlineStr">
        <is>
          <t>HC-009</t>
        </is>
      </c>
      <c r="D358" s="159" t="n">
        <v>30554</v>
      </c>
      <c r="E358" s="159" t="n">
        <v>519</v>
      </c>
    </row>
    <row r="359">
      <c r="A359" s="176" t="n">
        <v>45627</v>
      </c>
      <c r="B359" s="104" t="inlineStr">
        <is>
          <t>2024/25</t>
        </is>
      </c>
      <c r="C359" s="104" t="inlineStr">
        <is>
          <t>HC-010</t>
        </is>
      </c>
      <c r="D359" s="159" t="n">
        <v>33863</v>
      </c>
      <c r="E359" s="159" t="n">
        <v>534</v>
      </c>
    </row>
    <row r="360">
      <c r="A360" s="176" t="n">
        <v>45627</v>
      </c>
      <c r="B360" s="104" t="inlineStr">
        <is>
          <t>2024/25</t>
        </is>
      </c>
      <c r="C360" s="104" t="inlineStr">
        <is>
          <t>HC-011</t>
        </is>
      </c>
      <c r="D360" s="159" t="n">
        <v>30305</v>
      </c>
      <c r="E360" s="159" t="n">
        <v>496</v>
      </c>
    </row>
    <row r="361">
      <c r="A361" s="176" t="n">
        <v>45627</v>
      </c>
      <c r="B361" s="104" t="inlineStr">
        <is>
          <t>2024/25</t>
        </is>
      </c>
      <c r="C361" s="104" t="inlineStr">
        <is>
          <t>HC-012</t>
        </is>
      </c>
      <c r="D361" s="159" t="n">
        <v>15320</v>
      </c>
      <c r="E361" s="159" t="n">
        <v>541</v>
      </c>
    </row>
    <row r="362">
      <c r="A362" s="176" t="n">
        <v>45627</v>
      </c>
      <c r="B362" s="104" t="inlineStr">
        <is>
          <t>2024/25</t>
        </is>
      </c>
      <c r="C362" s="104" t="inlineStr">
        <is>
          <t>HC-013</t>
        </is>
      </c>
      <c r="D362" s="159" t="n">
        <v>22907</v>
      </c>
      <c r="E362" s="159" t="n">
        <v>364</v>
      </c>
    </row>
    <row r="363">
      <c r="A363" s="176" t="n">
        <v>45627</v>
      </c>
      <c r="B363" s="104" t="inlineStr">
        <is>
          <t>2024/25</t>
        </is>
      </c>
      <c r="C363" s="104" t="inlineStr">
        <is>
          <t>HC-014</t>
        </is>
      </c>
      <c r="D363" s="159" t="n">
        <v>21225</v>
      </c>
      <c r="E363" s="159" t="n">
        <v>328</v>
      </c>
    </row>
    <row r="364">
      <c r="A364" s="176" t="n">
        <v>45627</v>
      </c>
      <c r="B364" s="104" t="inlineStr">
        <is>
          <t>2024/25</t>
        </is>
      </c>
      <c r="C364" s="104" t="inlineStr">
        <is>
          <t>HC-015</t>
        </is>
      </c>
      <c r="D364" s="159" t="n">
        <v>20419</v>
      </c>
      <c r="E364" s="159" t="n">
        <v>312</v>
      </c>
    </row>
    <row r="365">
      <c r="A365" s="176" t="n">
        <v>45627</v>
      </c>
      <c r="B365" s="104" t="inlineStr">
        <is>
          <t>2024/25</t>
        </is>
      </c>
      <c r="C365" s="104" t="inlineStr">
        <is>
          <t>HC-016</t>
        </is>
      </c>
      <c r="D365" s="159" t="n">
        <v>24466</v>
      </c>
      <c r="E365" s="159" t="n">
        <v>407</v>
      </c>
    </row>
    <row r="366">
      <c r="A366" s="176" t="n">
        <v>45627</v>
      </c>
      <c r="B366" s="104" t="inlineStr">
        <is>
          <t>2024/25</t>
        </is>
      </c>
      <c r="C366" s="104" t="inlineStr">
        <is>
          <t>HC-017</t>
        </is>
      </c>
      <c r="D366" s="159" t="n">
        <v>21886</v>
      </c>
      <c r="E366" s="159" t="n">
        <v>370</v>
      </c>
    </row>
    <row r="367">
      <c r="A367" s="176" t="n">
        <v>45627</v>
      </c>
      <c r="B367" s="104" t="inlineStr">
        <is>
          <t>2024/25</t>
        </is>
      </c>
      <c r="C367" s="104" t="inlineStr">
        <is>
          <t>HC-018</t>
        </is>
      </c>
      <c r="D367" s="159" t="n">
        <v>15372</v>
      </c>
      <c r="E367" s="159" t="n">
        <v>261</v>
      </c>
    </row>
    <row r="368">
      <c r="A368" s="176" t="n">
        <v>45627</v>
      </c>
      <c r="B368" s="104" t="inlineStr">
        <is>
          <t>2024/25</t>
        </is>
      </c>
      <c r="C368" s="104" t="inlineStr">
        <is>
          <t>HC-019</t>
        </is>
      </c>
      <c r="D368" s="159" t="n">
        <v>20150</v>
      </c>
      <c r="E368" s="159" t="n">
        <v>322</v>
      </c>
    </row>
    <row r="369">
      <c r="A369" s="176" t="n">
        <v>45627</v>
      </c>
      <c r="B369" s="104" t="inlineStr">
        <is>
          <t>2024/25</t>
        </is>
      </c>
      <c r="C369" s="104" t="inlineStr">
        <is>
          <t>HC-020</t>
        </is>
      </c>
      <c r="D369" s="159" t="n">
        <v>22198</v>
      </c>
      <c r="E369" s="159" t="n">
        <v>371</v>
      </c>
    </row>
    <row r="370">
      <c r="A370" s="176" t="n">
        <v>45627</v>
      </c>
      <c r="B370" s="104" t="inlineStr">
        <is>
          <t>2024/25</t>
        </is>
      </c>
      <c r="C370" s="104" t="inlineStr">
        <is>
          <t>HC-021</t>
        </is>
      </c>
      <c r="D370" s="159" t="n">
        <v>20503</v>
      </c>
      <c r="E370" s="159" t="n">
        <v>312</v>
      </c>
    </row>
    <row r="371">
      <c r="A371" s="176" t="n">
        <v>45627</v>
      </c>
      <c r="B371" s="104" t="inlineStr">
        <is>
          <t>2024/25</t>
        </is>
      </c>
      <c r="C371" s="104" t="inlineStr">
        <is>
          <t>HC-022</t>
        </is>
      </c>
      <c r="D371" s="159" t="n">
        <v>18689</v>
      </c>
      <c r="E371" s="159" t="n">
        <v>338</v>
      </c>
    </row>
    <row r="372">
      <c r="A372" s="176" t="n">
        <v>45627</v>
      </c>
      <c r="B372" s="104" t="inlineStr">
        <is>
          <t>2024/25</t>
        </is>
      </c>
      <c r="C372" s="104" t="inlineStr">
        <is>
          <t>HC-023</t>
        </is>
      </c>
      <c r="D372" s="159" t="n">
        <v>21759</v>
      </c>
      <c r="E372" s="159" t="n">
        <v>354</v>
      </c>
    </row>
    <row r="373">
      <c r="A373" s="176" t="n">
        <v>45627</v>
      </c>
      <c r="B373" s="104" t="inlineStr">
        <is>
          <t>2024/25</t>
        </is>
      </c>
      <c r="C373" s="104" t="inlineStr">
        <is>
          <t>HC-024</t>
        </is>
      </c>
      <c r="D373" s="159" t="n">
        <v>29224</v>
      </c>
      <c r="E373" s="159" t="n">
        <v>503</v>
      </c>
    </row>
    <row r="374">
      <c r="A374" s="176" t="n">
        <v>45627</v>
      </c>
      <c r="B374" s="104" t="inlineStr">
        <is>
          <t>2024/25</t>
        </is>
      </c>
      <c r="C374" s="104" t="inlineStr">
        <is>
          <t>HC-025</t>
        </is>
      </c>
      <c r="D374" s="159" t="n">
        <v>26877</v>
      </c>
      <c r="E374" s="159" t="n">
        <v>435</v>
      </c>
    </row>
    <row r="375">
      <c r="A375" s="176" t="n">
        <v>45627</v>
      </c>
      <c r="B375" s="104" t="inlineStr">
        <is>
          <t>2024/25</t>
        </is>
      </c>
      <c r="C375" s="104" t="inlineStr">
        <is>
          <t>HC-026</t>
        </is>
      </c>
      <c r="D375" s="159" t="n">
        <v>19821</v>
      </c>
      <c r="E375" s="159" t="n">
        <v>336</v>
      </c>
    </row>
    <row r="376">
      <c r="A376" s="176" t="n">
        <v>45627</v>
      </c>
      <c r="B376" s="104" t="inlineStr">
        <is>
          <t>2024/25</t>
        </is>
      </c>
      <c r="C376" s="104" t="inlineStr">
        <is>
          <t>HC-027</t>
        </is>
      </c>
      <c r="D376" s="159" t="n">
        <v>23316</v>
      </c>
      <c r="E376" s="159" t="n">
        <v>399</v>
      </c>
    </row>
    <row r="377">
      <c r="A377" s="176" t="n">
        <v>45627</v>
      </c>
      <c r="B377" s="104" t="inlineStr">
        <is>
          <t>2024/25</t>
        </is>
      </c>
      <c r="C377" s="104" t="inlineStr">
        <is>
          <t>HC-028</t>
        </is>
      </c>
      <c r="D377" s="159" t="n">
        <v>17446</v>
      </c>
      <c r="E377" s="159" t="n">
        <v>287</v>
      </c>
    </row>
    <row r="378">
      <c r="A378" s="176" t="n">
        <v>45627</v>
      </c>
      <c r="B378" s="104" t="inlineStr">
        <is>
          <t>2024/25</t>
        </is>
      </c>
      <c r="C378" s="104" t="inlineStr">
        <is>
          <t>HC-029</t>
        </is>
      </c>
      <c r="D378" s="159" t="n">
        <v>36386</v>
      </c>
      <c r="E378" s="159" t="n">
        <v>1608</v>
      </c>
    </row>
    <row r="379">
      <c r="A379" s="176" t="n">
        <v>45627</v>
      </c>
      <c r="B379" s="104" t="inlineStr">
        <is>
          <t>2024/25</t>
        </is>
      </c>
      <c r="C379" s="104" t="inlineStr">
        <is>
          <t>HC-030</t>
        </is>
      </c>
      <c r="D379" s="159" t="n">
        <v>20431</v>
      </c>
      <c r="E379" s="159" t="n">
        <v>352</v>
      </c>
    </row>
    <row r="380">
      <c r="A380" s="176" t="n">
        <v>45627</v>
      </c>
      <c r="B380" s="104" t="inlineStr">
        <is>
          <t>2024/25</t>
        </is>
      </c>
      <c r="C380" s="104" t="inlineStr">
        <is>
          <t>HC-031</t>
        </is>
      </c>
      <c r="D380" s="159" t="n">
        <v>23723</v>
      </c>
      <c r="E380" s="159" t="n">
        <v>364</v>
      </c>
    </row>
    <row r="381">
      <c r="A381" s="176" t="n">
        <v>45627</v>
      </c>
      <c r="B381" s="104" t="inlineStr">
        <is>
          <t>2024/25</t>
        </is>
      </c>
      <c r="C381" s="104" t="inlineStr">
        <is>
          <t>HC-032</t>
        </is>
      </c>
      <c r="D381" s="159" t="n">
        <v>22258</v>
      </c>
      <c r="E381" s="159" t="n">
        <v>364</v>
      </c>
    </row>
    <row r="382">
      <c r="A382" s="176" t="n">
        <v>45627</v>
      </c>
      <c r="B382" s="104" t="inlineStr">
        <is>
          <t>2024/25</t>
        </is>
      </c>
      <c r="C382" s="104" t="inlineStr">
        <is>
          <t>HC-033</t>
        </is>
      </c>
      <c r="D382" s="159" t="n">
        <v>36970</v>
      </c>
      <c r="E382" s="159" t="n">
        <v>620</v>
      </c>
    </row>
    <row r="383">
      <c r="A383" s="176" t="n">
        <v>45627</v>
      </c>
      <c r="B383" s="104" t="inlineStr">
        <is>
          <t>2024/25</t>
        </is>
      </c>
      <c r="C383" s="104" t="inlineStr">
        <is>
          <t>HC-034</t>
        </is>
      </c>
      <c r="D383" s="159" t="n">
        <v>27366</v>
      </c>
      <c r="E383" s="159" t="n">
        <v>487</v>
      </c>
    </row>
    <row r="384">
      <c r="A384" s="176" t="n">
        <v>45627</v>
      </c>
      <c r="B384" s="104" t="inlineStr">
        <is>
          <t>2024/25</t>
        </is>
      </c>
      <c r="C384" s="104" t="inlineStr">
        <is>
          <t>HC-035</t>
        </is>
      </c>
      <c r="D384" s="159" t="n">
        <v>26024</v>
      </c>
      <c r="E384" s="159" t="n">
        <v>424</v>
      </c>
    </row>
    <row r="385">
      <c r="A385" s="176" t="n">
        <v>45627</v>
      </c>
      <c r="B385" s="104" t="inlineStr">
        <is>
          <t>2024/25</t>
        </is>
      </c>
      <c r="C385" s="104" t="inlineStr">
        <is>
          <t>HC-036</t>
        </is>
      </c>
      <c r="D385" s="159" t="n">
        <v>23791</v>
      </c>
      <c r="E385" s="159" t="n">
        <v>445</v>
      </c>
    </row>
    <row r="386">
      <c r="A386" s="176" t="n">
        <v>45627</v>
      </c>
      <c r="B386" s="104" t="inlineStr">
        <is>
          <t>2024/25</t>
        </is>
      </c>
      <c r="C386" s="104" t="inlineStr">
        <is>
          <t>HC-037</t>
        </is>
      </c>
      <c r="D386" s="159" t="n">
        <v>25339</v>
      </c>
      <c r="E386" s="159" t="n">
        <v>432</v>
      </c>
    </row>
    <row r="387">
      <c r="A387" s="176" t="n">
        <v>45627</v>
      </c>
      <c r="B387" s="104" t="inlineStr">
        <is>
          <t>2024/25</t>
        </is>
      </c>
      <c r="C387" s="104" t="inlineStr">
        <is>
          <t>HC-038</t>
        </is>
      </c>
      <c r="D387" s="159" t="n">
        <v>20250</v>
      </c>
      <c r="E387" s="159" t="n">
        <v>329</v>
      </c>
    </row>
    <row r="388">
      <c r="A388" s="176" t="n">
        <v>45627</v>
      </c>
      <c r="B388" s="104" t="inlineStr">
        <is>
          <t>2024/25</t>
        </is>
      </c>
      <c r="C388" s="104" t="inlineStr">
        <is>
          <t>HC-039</t>
        </is>
      </c>
      <c r="D388" s="159" t="n">
        <v>24334</v>
      </c>
      <c r="E388" s="159" t="n">
        <v>435</v>
      </c>
    </row>
    <row r="389">
      <c r="A389" s="176" t="n">
        <v>45627</v>
      </c>
      <c r="B389" s="104" t="inlineStr">
        <is>
          <t>2024/25</t>
        </is>
      </c>
      <c r="C389" s="104" t="inlineStr">
        <is>
          <t>HC-040</t>
        </is>
      </c>
      <c r="D389" s="159" t="n">
        <v>23399</v>
      </c>
      <c r="E389" s="159" t="n">
        <v>375</v>
      </c>
    </row>
    <row r="390">
      <c r="A390" s="176" t="n">
        <v>45627</v>
      </c>
      <c r="B390" s="104" t="inlineStr">
        <is>
          <t>2024/25</t>
        </is>
      </c>
      <c r="C390" s="104" t="inlineStr">
        <is>
          <t>HC-042</t>
        </is>
      </c>
      <c r="D390" s="159" t="n">
        <v>24085</v>
      </c>
      <c r="E390" s="159" t="n">
        <v>401</v>
      </c>
    </row>
    <row r="391">
      <c r="A391" s="176" t="n">
        <v>45627</v>
      </c>
      <c r="B391" s="104" t="inlineStr">
        <is>
          <t>2024/25</t>
        </is>
      </c>
      <c r="C391" s="104" t="inlineStr">
        <is>
          <t>HC-043</t>
        </is>
      </c>
      <c r="D391" s="159" t="n">
        <v>27813</v>
      </c>
      <c r="E391" s="159" t="n">
        <v>467</v>
      </c>
    </row>
    <row r="392">
      <c r="A392" s="176" t="n">
        <v>45627</v>
      </c>
      <c r="B392" s="104" t="inlineStr">
        <is>
          <t>2024/25</t>
        </is>
      </c>
      <c r="C392" s="104" t="inlineStr">
        <is>
          <t>HC-044</t>
        </is>
      </c>
      <c r="D392" s="159" t="n">
        <v>17191</v>
      </c>
      <c r="E392" s="159" t="n">
        <v>270</v>
      </c>
    </row>
    <row r="393">
      <c r="A393" s="176" t="n">
        <v>45627</v>
      </c>
      <c r="B393" s="104" t="inlineStr">
        <is>
          <t>2024/25</t>
        </is>
      </c>
      <c r="C393" s="104" t="inlineStr">
        <is>
          <t>HC-045</t>
        </is>
      </c>
      <c r="D393" s="159" t="n">
        <v>34018</v>
      </c>
      <c r="E393" s="159" t="n">
        <v>532</v>
      </c>
    </row>
    <row r="394">
      <c r="A394" s="176" t="n">
        <v>45627</v>
      </c>
      <c r="B394" s="104" t="inlineStr">
        <is>
          <t>2024/25</t>
        </is>
      </c>
      <c r="C394" s="104" t="inlineStr">
        <is>
          <t>HC-046</t>
        </is>
      </c>
      <c r="D394" s="159" t="n">
        <v>16569</v>
      </c>
      <c r="E394" s="159" t="n">
        <v>267</v>
      </c>
    </row>
    <row r="395">
      <c r="A395" s="176" t="n">
        <v>45627</v>
      </c>
      <c r="B395" s="104" t="inlineStr">
        <is>
          <t>2024/25</t>
        </is>
      </c>
      <c r="C395" s="104" t="inlineStr">
        <is>
          <t>HC-047</t>
        </is>
      </c>
      <c r="D395" s="159" t="n">
        <v>26349</v>
      </c>
      <c r="E395" s="159" t="n">
        <v>460</v>
      </c>
    </row>
    <row r="396">
      <c r="A396" s="176" t="n">
        <v>45627</v>
      </c>
      <c r="B396" s="104" t="inlineStr">
        <is>
          <t>2024/25</t>
        </is>
      </c>
      <c r="C396" s="104" t="inlineStr">
        <is>
          <t>HC-048</t>
        </is>
      </c>
      <c r="D396" s="159" t="n">
        <v>26397</v>
      </c>
      <c r="E396" s="159" t="n">
        <v>464</v>
      </c>
    </row>
    <row r="397">
      <c r="A397" s="176" t="n">
        <v>45627</v>
      </c>
      <c r="B397" s="104" t="inlineStr">
        <is>
          <t>2024/25</t>
        </is>
      </c>
      <c r="C397" s="104" t="inlineStr">
        <is>
          <t>HC-049</t>
        </is>
      </c>
      <c r="D397" s="159" t="n">
        <v>25288</v>
      </c>
      <c r="E397" s="159" t="n">
        <v>420</v>
      </c>
    </row>
    <row r="398">
      <c r="A398" s="176" t="n">
        <v>45627</v>
      </c>
      <c r="B398" s="104" t="inlineStr">
        <is>
          <t>2024/25</t>
        </is>
      </c>
      <c r="C398" s="104" t="inlineStr">
        <is>
          <t>HC-050</t>
        </is>
      </c>
      <c r="D398" s="159" t="n">
        <v>26827</v>
      </c>
      <c r="E398" s="159" t="n">
        <v>416</v>
      </c>
    </row>
    <row r="399">
      <c r="A399" s="176" t="n">
        <v>45627</v>
      </c>
      <c r="B399" s="104" t="inlineStr">
        <is>
          <t>2024/25</t>
        </is>
      </c>
      <c r="C399" s="104" t="inlineStr">
        <is>
          <t>HC-051</t>
        </is>
      </c>
      <c r="D399" s="159" t="n">
        <v>20227</v>
      </c>
      <c r="E399" s="159" t="n">
        <v>315</v>
      </c>
    </row>
    <row r="400">
      <c r="A400" s="176" t="n">
        <v>45627</v>
      </c>
      <c r="B400" s="104" t="inlineStr">
        <is>
          <t>2024/25</t>
        </is>
      </c>
      <c r="C400" s="104" t="inlineStr">
        <is>
          <t>HC-052</t>
        </is>
      </c>
      <c r="D400" s="159" t="n">
        <v>23886</v>
      </c>
      <c r="E400" s="159" t="n">
        <v>403</v>
      </c>
    </row>
    <row r="401">
      <c r="A401" s="176" t="n">
        <v>45627</v>
      </c>
      <c r="B401" s="104" t="inlineStr">
        <is>
          <t>2024/25</t>
        </is>
      </c>
      <c r="C401" s="104" t="inlineStr">
        <is>
          <t>HC-053</t>
        </is>
      </c>
      <c r="D401" s="159" t="n">
        <v>24104</v>
      </c>
      <c r="E401" s="159" t="n">
        <v>424</v>
      </c>
    </row>
    <row r="402">
      <c r="A402" s="176" t="n">
        <v>45627</v>
      </c>
      <c r="B402" s="104" t="inlineStr">
        <is>
          <t>2024/25</t>
        </is>
      </c>
      <c r="C402" s="104" t="inlineStr">
        <is>
          <t>HC-054</t>
        </is>
      </c>
      <c r="D402" s="159" t="n">
        <v>22888</v>
      </c>
      <c r="E402" s="159" t="n">
        <v>384</v>
      </c>
    </row>
    <row r="403">
      <c r="A403" s="176" t="n">
        <v>45627</v>
      </c>
      <c r="B403" s="104" t="inlineStr">
        <is>
          <t>2024/25</t>
        </is>
      </c>
      <c r="C403" s="104" t="inlineStr">
        <is>
          <t>HC-055</t>
        </is>
      </c>
      <c r="D403" s="159" t="n">
        <v>32763</v>
      </c>
      <c r="E403" s="159" t="n">
        <v>552</v>
      </c>
    </row>
    <row r="404">
      <c r="A404" s="176" t="n">
        <v>45627</v>
      </c>
      <c r="B404" s="104" t="inlineStr">
        <is>
          <t>2024/25</t>
        </is>
      </c>
      <c r="C404" s="104" t="inlineStr">
        <is>
          <t>HC-056</t>
        </is>
      </c>
      <c r="D404" s="159" t="n">
        <v>28269</v>
      </c>
      <c r="E404" s="159" t="n">
        <v>479</v>
      </c>
    </row>
    <row r="405">
      <c r="A405" s="176" t="n">
        <v>45627</v>
      </c>
      <c r="B405" s="104" t="inlineStr">
        <is>
          <t>2024/25</t>
        </is>
      </c>
      <c r="C405" s="104" t="inlineStr">
        <is>
          <t>HC-057</t>
        </is>
      </c>
      <c r="D405" s="159" t="n">
        <v>27107</v>
      </c>
      <c r="E405" s="159" t="n">
        <v>459</v>
      </c>
    </row>
    <row r="406">
      <c r="A406" s="176" t="n">
        <v>45627</v>
      </c>
      <c r="B406" s="104" t="inlineStr">
        <is>
          <t>2024/25</t>
        </is>
      </c>
      <c r="C406" s="104" t="inlineStr">
        <is>
          <t>HC-058</t>
        </is>
      </c>
      <c r="D406" s="159" t="n">
        <v>17955</v>
      </c>
      <c r="E406" s="159" t="n">
        <v>980</v>
      </c>
    </row>
    <row r="407">
      <c r="A407" s="176" t="n">
        <v>45627</v>
      </c>
      <c r="B407" s="104" t="inlineStr">
        <is>
          <t>2024/25</t>
        </is>
      </c>
      <c r="C407" s="104" t="inlineStr">
        <is>
          <t>HC-059</t>
        </is>
      </c>
      <c r="D407" s="159" t="n">
        <v>25822</v>
      </c>
      <c r="E407" s="159" t="n">
        <v>398</v>
      </c>
    </row>
    <row r="408">
      <c r="A408" s="176" t="n">
        <v>45627</v>
      </c>
      <c r="B408" s="104" t="inlineStr">
        <is>
          <t>2024/25</t>
        </is>
      </c>
      <c r="C408" s="104" t="inlineStr">
        <is>
          <t>HC-060</t>
        </is>
      </c>
      <c r="D408" s="159" t="n">
        <v>18917</v>
      </c>
      <c r="E408" s="159" t="n">
        <v>327</v>
      </c>
    </row>
    <row r="409">
      <c r="A409" s="176" t="n">
        <v>45627</v>
      </c>
      <c r="B409" s="104" t="inlineStr">
        <is>
          <t>2024/25</t>
        </is>
      </c>
      <c r="C409" s="104" t="inlineStr">
        <is>
          <t>HC-061</t>
        </is>
      </c>
      <c r="D409" s="159" t="n">
        <v>26185</v>
      </c>
      <c r="E409" s="159" t="n">
        <v>463</v>
      </c>
    </row>
    <row r="410">
      <c r="A410" s="176" t="n">
        <v>45627</v>
      </c>
      <c r="B410" s="104" t="inlineStr">
        <is>
          <t>2024/25</t>
        </is>
      </c>
      <c r="C410" s="104" t="inlineStr">
        <is>
          <t>HC-062</t>
        </is>
      </c>
      <c r="D410" s="159" t="n">
        <v>17312</v>
      </c>
      <c r="E410" s="159" t="n">
        <v>270</v>
      </c>
    </row>
    <row r="411">
      <c r="A411" s="176" t="n">
        <v>45627</v>
      </c>
      <c r="B411" s="104" t="inlineStr">
        <is>
          <t>2024/25</t>
        </is>
      </c>
      <c r="C411" s="104" t="inlineStr">
        <is>
          <t>HC-063</t>
        </is>
      </c>
      <c r="D411" s="159" t="n">
        <v>21638</v>
      </c>
      <c r="E411" s="159" t="n">
        <v>386</v>
      </c>
    </row>
    <row r="412">
      <c r="A412" s="176" t="n">
        <v>45627</v>
      </c>
      <c r="B412" s="104" t="inlineStr">
        <is>
          <t>2024/25</t>
        </is>
      </c>
      <c r="C412" s="104" t="inlineStr">
        <is>
          <t>HC-064</t>
        </is>
      </c>
      <c r="D412" s="159" t="n">
        <v>18464</v>
      </c>
      <c r="E412" s="159" t="n">
        <v>298</v>
      </c>
    </row>
    <row r="413">
      <c r="A413" s="176" t="n">
        <v>45627</v>
      </c>
      <c r="B413" s="104" t="inlineStr">
        <is>
          <t>2024/25</t>
        </is>
      </c>
      <c r="C413" s="104" t="inlineStr">
        <is>
          <t>HC-065</t>
        </is>
      </c>
      <c r="D413" s="159" t="n">
        <v>34353</v>
      </c>
      <c r="E413" s="159" t="n">
        <v>592</v>
      </c>
    </row>
    <row r="414">
      <c r="A414" s="176" t="n">
        <v>45627</v>
      </c>
      <c r="B414" s="104" t="inlineStr">
        <is>
          <t>2024/25</t>
        </is>
      </c>
      <c r="C414" s="104" t="inlineStr">
        <is>
          <t>HC-066</t>
        </is>
      </c>
      <c r="D414" s="159" t="n">
        <v>28526</v>
      </c>
      <c r="E414" s="159" t="n">
        <v>450</v>
      </c>
    </row>
    <row r="415">
      <c r="A415" s="176" t="n">
        <v>45627</v>
      </c>
      <c r="B415" s="104" t="inlineStr">
        <is>
          <t>2024/25</t>
        </is>
      </c>
      <c r="C415" s="104" t="inlineStr">
        <is>
          <t>HC-067</t>
        </is>
      </c>
      <c r="D415" s="159" t="n">
        <v>24318</v>
      </c>
      <c r="E415" s="159" t="n">
        <v>390</v>
      </c>
    </row>
    <row r="416">
      <c r="A416" s="176" t="n">
        <v>45627</v>
      </c>
      <c r="B416" s="104" t="inlineStr">
        <is>
          <t>2024/25</t>
        </is>
      </c>
      <c r="C416" s="104" t="inlineStr">
        <is>
          <t>HC-068</t>
        </is>
      </c>
      <c r="D416" s="159" t="n">
        <v>19243</v>
      </c>
      <c r="E416" s="159" t="n">
        <v>311</v>
      </c>
    </row>
    <row r="417">
      <c r="A417" s="176" t="n">
        <v>45627</v>
      </c>
      <c r="B417" s="104" t="inlineStr">
        <is>
          <t>2024/25</t>
        </is>
      </c>
      <c r="C417" s="104" t="inlineStr">
        <is>
          <t>HC-069</t>
        </is>
      </c>
      <c r="D417" s="159" t="n">
        <v>24615</v>
      </c>
      <c r="E417" s="159" t="n">
        <v>404</v>
      </c>
    </row>
    <row r="418">
      <c r="A418" s="176" t="n">
        <v>45627</v>
      </c>
      <c r="B418" s="104" t="inlineStr">
        <is>
          <t>2024/25</t>
        </is>
      </c>
      <c r="C418" s="104" t="inlineStr">
        <is>
          <t>HC-070</t>
        </is>
      </c>
      <c r="D418" s="159" t="n">
        <v>15444</v>
      </c>
      <c r="E418" s="159" t="n">
        <v>255</v>
      </c>
    </row>
    <row r="419">
      <c r="A419" s="176" t="n">
        <v>45627</v>
      </c>
      <c r="B419" s="104" t="inlineStr">
        <is>
          <t>2024/25</t>
        </is>
      </c>
      <c r="C419" s="104" t="inlineStr">
        <is>
          <t>HC-071</t>
        </is>
      </c>
      <c r="D419" s="159" t="n">
        <v>22219</v>
      </c>
      <c r="E419" s="159" t="n">
        <v>345</v>
      </c>
    </row>
    <row r="420">
      <c r="A420" s="176" t="n">
        <v>45627</v>
      </c>
      <c r="B420" s="104" t="inlineStr">
        <is>
          <t>2024/25</t>
        </is>
      </c>
      <c r="C420" s="104" t="inlineStr">
        <is>
          <t>HC-072</t>
        </is>
      </c>
      <c r="D420" s="159" t="n">
        <v>15426</v>
      </c>
      <c r="E420" s="159" t="n">
        <v>274</v>
      </c>
    </row>
    <row r="421">
      <c r="A421" s="176" t="n">
        <v>45627</v>
      </c>
      <c r="B421" s="104" t="inlineStr">
        <is>
          <t>2024/25</t>
        </is>
      </c>
      <c r="C421" s="104" t="inlineStr">
        <is>
          <t>HC-073</t>
        </is>
      </c>
      <c r="D421" s="159" t="n">
        <v>36435</v>
      </c>
      <c r="E421" s="159" t="n">
        <v>2426</v>
      </c>
    </row>
    <row r="422">
      <c r="A422" s="176" t="n">
        <v>45627</v>
      </c>
      <c r="B422" s="104" t="inlineStr">
        <is>
          <t>2024/25</t>
        </is>
      </c>
      <c r="C422" s="104" t="inlineStr">
        <is>
          <t>HC-074</t>
        </is>
      </c>
      <c r="D422" s="159" t="n">
        <v>23457</v>
      </c>
      <c r="E422" s="159" t="n">
        <v>352</v>
      </c>
    </row>
    <row r="423">
      <c r="A423" s="176" t="n">
        <v>45627</v>
      </c>
      <c r="B423" s="104" t="inlineStr">
        <is>
          <t>2024/25</t>
        </is>
      </c>
      <c r="C423" s="104" t="inlineStr">
        <is>
          <t>HC-075</t>
        </is>
      </c>
      <c r="D423" s="159" t="n">
        <v>31949</v>
      </c>
      <c r="E423" s="159" t="n">
        <v>539</v>
      </c>
    </row>
    <row r="424">
      <c r="A424" s="176" t="n">
        <v>45627</v>
      </c>
      <c r="B424" s="104" t="inlineStr">
        <is>
          <t>2024/25</t>
        </is>
      </c>
      <c r="C424" s="104" t="inlineStr">
        <is>
          <t>HC-076</t>
        </is>
      </c>
      <c r="D424" s="159" t="n">
        <v>23464</v>
      </c>
      <c r="E424" s="159" t="n">
        <v>398</v>
      </c>
    </row>
    <row r="425">
      <c r="A425" s="176" t="n">
        <v>45627</v>
      </c>
      <c r="B425" s="104" t="inlineStr">
        <is>
          <t>2024/25</t>
        </is>
      </c>
      <c r="C425" s="104" t="inlineStr">
        <is>
          <t>HC-077</t>
        </is>
      </c>
      <c r="D425" s="159" t="n">
        <v>24966</v>
      </c>
      <c r="E425" s="159" t="n">
        <v>420</v>
      </c>
    </row>
    <row r="426">
      <c r="A426" s="176" t="n">
        <v>45627</v>
      </c>
      <c r="B426" s="104" t="inlineStr">
        <is>
          <t>2024/25</t>
        </is>
      </c>
      <c r="C426" s="104" t="inlineStr">
        <is>
          <t>HC-079</t>
        </is>
      </c>
      <c r="D426" s="159" t="n">
        <v>26052</v>
      </c>
      <c r="E426" s="159" t="n">
        <v>441</v>
      </c>
    </row>
    <row r="427">
      <c r="A427" s="176" t="n">
        <v>45627</v>
      </c>
      <c r="B427" s="104" t="inlineStr">
        <is>
          <t>2024/25</t>
        </is>
      </c>
      <c r="C427" s="104" t="inlineStr">
        <is>
          <t>HC-080</t>
        </is>
      </c>
      <c r="D427" s="159" t="n">
        <v>17765</v>
      </c>
      <c r="E427" s="159" t="n">
        <v>286</v>
      </c>
    </row>
    <row r="428">
      <c r="A428" s="176" t="n">
        <v>45627</v>
      </c>
      <c r="B428" s="104" t="inlineStr">
        <is>
          <t>2024/25</t>
        </is>
      </c>
      <c r="C428" s="104" t="inlineStr">
        <is>
          <t>HC-081</t>
        </is>
      </c>
      <c r="D428" s="159" t="n">
        <v>28378</v>
      </c>
      <c r="E428" s="159" t="n">
        <v>467</v>
      </c>
    </row>
    <row r="429">
      <c r="A429" s="176" t="n">
        <v>45627</v>
      </c>
      <c r="B429" s="104" t="inlineStr">
        <is>
          <t>2024/25</t>
        </is>
      </c>
      <c r="C429" s="104" t="inlineStr">
        <is>
          <t>HC-082</t>
        </is>
      </c>
      <c r="D429" s="159" t="n">
        <v>20854</v>
      </c>
      <c r="E429" s="159" t="n">
        <v>338</v>
      </c>
    </row>
    <row r="430">
      <c r="A430" s="176" t="n">
        <v>45627</v>
      </c>
      <c r="B430" s="104" t="inlineStr">
        <is>
          <t>2024/25</t>
        </is>
      </c>
      <c r="C430" s="104" t="inlineStr">
        <is>
          <t>HC-083</t>
        </is>
      </c>
      <c r="D430" s="159" t="n">
        <v>19966</v>
      </c>
      <c r="E430" s="159" t="n">
        <v>317</v>
      </c>
    </row>
    <row r="431">
      <c r="A431" s="176" t="n">
        <v>45627</v>
      </c>
      <c r="B431" s="104" t="inlineStr">
        <is>
          <t>2024/25</t>
        </is>
      </c>
      <c r="C431" s="104" t="inlineStr">
        <is>
          <t>HC-084</t>
        </is>
      </c>
      <c r="D431" s="159" t="n">
        <v>18976</v>
      </c>
      <c r="E431" s="159" t="n">
        <v>323</v>
      </c>
    </row>
    <row r="432">
      <c r="A432" s="176" t="n">
        <v>45627</v>
      </c>
      <c r="B432" s="104" t="inlineStr">
        <is>
          <t>2024/25</t>
        </is>
      </c>
      <c r="C432" s="104" t="inlineStr">
        <is>
          <t>HC-085</t>
        </is>
      </c>
      <c r="D432" s="159" t="n">
        <v>26445</v>
      </c>
      <c r="E432" s="159" t="n">
        <v>440</v>
      </c>
    </row>
    <row r="433">
      <c r="A433" s="176" t="n">
        <v>45627</v>
      </c>
      <c r="B433" s="104" t="inlineStr">
        <is>
          <t>2024/25</t>
        </is>
      </c>
      <c r="C433" s="104" t="inlineStr">
        <is>
          <t>HC-086</t>
        </is>
      </c>
      <c r="D433" s="159" t="n">
        <v>20843</v>
      </c>
      <c r="E433" s="159" t="n">
        <v>360</v>
      </c>
    </row>
    <row r="434">
      <c r="A434" s="176" t="n">
        <v>45627</v>
      </c>
      <c r="B434" s="104" t="inlineStr">
        <is>
          <t>2024/25</t>
        </is>
      </c>
      <c r="C434" s="104" t="inlineStr">
        <is>
          <t>HC-087</t>
        </is>
      </c>
      <c r="D434" s="159" t="n">
        <v>17565</v>
      </c>
      <c r="E434" s="159" t="n">
        <v>309</v>
      </c>
    </row>
    <row r="435">
      <c r="A435" s="176" t="n">
        <v>45627</v>
      </c>
      <c r="B435" s="104" t="inlineStr">
        <is>
          <t>2024/25</t>
        </is>
      </c>
      <c r="C435" s="104" t="inlineStr">
        <is>
          <t>HC-088</t>
        </is>
      </c>
      <c r="D435" s="159" t="n">
        <v>21221</v>
      </c>
      <c r="E435" s="159" t="n">
        <v>336</v>
      </c>
    </row>
    <row r="436">
      <c r="A436" s="176" t="n">
        <v>45627</v>
      </c>
      <c r="B436" s="104" t="inlineStr">
        <is>
          <t>2024/25</t>
        </is>
      </c>
      <c r="C436" s="104" t="inlineStr">
        <is>
          <t>HC-089</t>
        </is>
      </c>
      <c r="D436" s="159" t="n">
        <v>23335</v>
      </c>
      <c r="E436" s="159" t="n">
        <v>383</v>
      </c>
    </row>
    <row r="437">
      <c r="A437" s="176" t="n">
        <v>45627</v>
      </c>
      <c r="B437" s="104" t="inlineStr">
        <is>
          <t>2024/25</t>
        </is>
      </c>
      <c r="C437" s="104" t="inlineStr">
        <is>
          <t>HC-090</t>
        </is>
      </c>
      <c r="D437" s="159" t="n">
        <v>20694</v>
      </c>
      <c r="E437" s="159" t="n">
        <v>349</v>
      </c>
    </row>
    <row r="438">
      <c r="A438" s="176" t="n">
        <v>45627</v>
      </c>
      <c r="B438" s="104" t="inlineStr">
        <is>
          <t>2024/25</t>
        </is>
      </c>
      <c r="C438" s="104" t="inlineStr">
        <is>
          <t>HC-091</t>
        </is>
      </c>
      <c r="D438" s="159" t="n">
        <v>20996</v>
      </c>
      <c r="E438" s="159" t="n">
        <v>1763</v>
      </c>
    </row>
    <row r="439">
      <c r="A439" s="176" t="n">
        <v>45627</v>
      </c>
      <c r="B439" s="104" t="inlineStr">
        <is>
          <t>2024/25</t>
        </is>
      </c>
      <c r="C439" s="104" t="inlineStr">
        <is>
          <t>HC-092</t>
        </is>
      </c>
      <c r="D439" s="159" t="n">
        <v>20470</v>
      </c>
      <c r="E439" s="159" t="n">
        <v>330</v>
      </c>
    </row>
    <row r="440">
      <c r="A440" s="176" t="n">
        <v>45627</v>
      </c>
      <c r="B440" s="104" t="inlineStr">
        <is>
          <t>2024/25</t>
        </is>
      </c>
      <c r="C440" s="104" t="inlineStr">
        <is>
          <t>HC-093</t>
        </is>
      </c>
      <c r="D440" s="159" t="n">
        <v>37836</v>
      </c>
      <c r="E440" s="159" t="n">
        <v>639</v>
      </c>
    </row>
    <row r="441">
      <c r="A441" s="176" t="n">
        <v>45627</v>
      </c>
      <c r="B441" s="104" t="inlineStr">
        <is>
          <t>2024/25</t>
        </is>
      </c>
      <c r="C441" s="104" t="inlineStr">
        <is>
          <t>HC-094</t>
        </is>
      </c>
      <c r="D441" s="159" t="n">
        <v>16940</v>
      </c>
      <c r="E441" s="159" t="n">
        <v>299</v>
      </c>
    </row>
    <row r="442">
      <c r="A442" s="176" t="n">
        <v>45627</v>
      </c>
      <c r="B442" s="104" t="inlineStr">
        <is>
          <t>2024/25</t>
        </is>
      </c>
      <c r="C442" s="104" t="inlineStr">
        <is>
          <t>HC-096</t>
        </is>
      </c>
      <c r="D442" s="159" t="n">
        <v>19503</v>
      </c>
      <c r="E442" s="159" t="n">
        <v>335</v>
      </c>
    </row>
    <row r="443">
      <c r="A443" s="176" t="n">
        <v>45627</v>
      </c>
      <c r="B443" s="104" t="inlineStr">
        <is>
          <t>2024/25</t>
        </is>
      </c>
      <c r="C443" s="104" t="inlineStr">
        <is>
          <t>HC-097</t>
        </is>
      </c>
      <c r="D443" s="159" t="n">
        <v>17144</v>
      </c>
      <c r="E443" s="159" t="n">
        <v>277</v>
      </c>
    </row>
    <row r="444">
      <c r="A444" s="176" t="n">
        <v>45627</v>
      </c>
      <c r="B444" s="104" t="inlineStr">
        <is>
          <t>2024/25</t>
        </is>
      </c>
      <c r="C444" s="104" t="inlineStr">
        <is>
          <t>HC-098</t>
        </is>
      </c>
      <c r="D444" s="159" t="n">
        <v>23098</v>
      </c>
      <c r="E444" s="159" t="n">
        <v>373</v>
      </c>
    </row>
    <row r="445">
      <c r="A445" s="176" t="n">
        <v>45627</v>
      </c>
      <c r="B445" s="104" t="inlineStr">
        <is>
          <t>2024/25</t>
        </is>
      </c>
      <c r="C445" s="104" t="inlineStr">
        <is>
          <t>HC-099</t>
        </is>
      </c>
      <c r="D445" s="159" t="n">
        <v>26645</v>
      </c>
      <c r="E445" s="159" t="n">
        <v>426</v>
      </c>
    </row>
    <row r="446">
      <c r="A446" s="176" t="n">
        <v>45627</v>
      </c>
      <c r="B446" s="104" t="inlineStr">
        <is>
          <t>2024/25</t>
        </is>
      </c>
      <c r="C446" s="104" t="inlineStr">
        <is>
          <t>HC-100</t>
        </is>
      </c>
      <c r="D446" s="159" t="n">
        <v>17839</v>
      </c>
      <c r="E446" s="159" t="n">
        <v>277</v>
      </c>
    </row>
    <row r="447">
      <c r="A447" s="176" t="n">
        <v>45627</v>
      </c>
      <c r="B447" s="104" t="inlineStr">
        <is>
          <t>2024/25</t>
        </is>
      </c>
      <c r="C447" s="104" t="inlineStr">
        <is>
          <t>HC-101</t>
        </is>
      </c>
      <c r="D447" s="159" t="n">
        <v>24287</v>
      </c>
      <c r="E447" s="159" t="n">
        <v>407</v>
      </c>
    </row>
    <row r="448">
      <c r="A448" s="176" t="n">
        <v>45627</v>
      </c>
      <c r="B448" s="104" t="inlineStr">
        <is>
          <t>2024/25</t>
        </is>
      </c>
      <c r="C448" s="104" t="inlineStr">
        <is>
          <t>HC-102</t>
        </is>
      </c>
      <c r="D448" s="159" t="n">
        <v>23560</v>
      </c>
      <c r="E448" s="159" t="n">
        <v>362</v>
      </c>
    </row>
    <row r="449">
      <c r="A449" s="176" t="n">
        <v>45627</v>
      </c>
      <c r="B449" s="104" t="inlineStr">
        <is>
          <t>2024/25</t>
        </is>
      </c>
      <c r="C449" s="104" t="inlineStr">
        <is>
          <t>HC-103</t>
        </is>
      </c>
      <c r="D449" s="159" t="n">
        <v>25235</v>
      </c>
      <c r="E449" s="159" t="n">
        <v>439</v>
      </c>
    </row>
    <row r="450">
      <c r="A450" s="176" t="n">
        <v>45627</v>
      </c>
      <c r="B450" s="104" t="inlineStr">
        <is>
          <t>2024/25</t>
        </is>
      </c>
      <c r="C450" s="104" t="inlineStr">
        <is>
          <t>HC-104</t>
        </is>
      </c>
      <c r="D450" s="159" t="n">
        <v>21601</v>
      </c>
      <c r="E450" s="159" t="n">
        <v>343</v>
      </c>
    </row>
    <row r="451">
      <c r="A451" s="176" t="n">
        <v>45627</v>
      </c>
      <c r="B451" s="104" t="inlineStr">
        <is>
          <t>2024/25</t>
        </is>
      </c>
      <c r="C451" s="104" t="inlineStr">
        <is>
          <t>HC-105</t>
        </is>
      </c>
      <c r="D451" s="159" t="n">
        <v>33652</v>
      </c>
      <c r="E451" s="159" t="n">
        <v>560</v>
      </c>
    </row>
    <row r="452">
      <c r="A452" s="176" t="n">
        <v>45627</v>
      </c>
      <c r="B452" s="104" t="inlineStr">
        <is>
          <t>2024/25</t>
        </is>
      </c>
      <c r="C452" s="104" t="inlineStr">
        <is>
          <t>HC-106</t>
        </is>
      </c>
      <c r="D452" s="159" t="n">
        <v>22891</v>
      </c>
      <c r="E452" s="159" t="n">
        <v>388</v>
      </c>
    </row>
    <row r="453">
      <c r="A453" s="176" t="n">
        <v>45627</v>
      </c>
      <c r="B453" s="104" t="inlineStr">
        <is>
          <t>2024/25</t>
        </is>
      </c>
      <c r="C453" s="104" t="inlineStr">
        <is>
          <t>HC-107</t>
        </is>
      </c>
      <c r="D453" s="159" t="n">
        <v>25369</v>
      </c>
      <c r="E453" s="159" t="n">
        <v>387</v>
      </c>
    </row>
    <row r="454">
      <c r="A454" s="176" t="n">
        <v>45627</v>
      </c>
      <c r="B454" s="104" t="inlineStr">
        <is>
          <t>2024/25</t>
        </is>
      </c>
      <c r="C454" s="104" t="inlineStr">
        <is>
          <t>HC-108</t>
        </is>
      </c>
      <c r="D454" s="159" t="n">
        <v>21240</v>
      </c>
      <c r="E454" s="159" t="n">
        <v>2109</v>
      </c>
    </row>
    <row r="455">
      <c r="A455" s="176" t="n">
        <v>45627</v>
      </c>
      <c r="B455" s="104" t="inlineStr">
        <is>
          <t>2024/25</t>
        </is>
      </c>
      <c r="C455" s="104" t="inlineStr">
        <is>
          <t>HC-109</t>
        </is>
      </c>
      <c r="D455" s="159" t="n">
        <v>23104</v>
      </c>
      <c r="E455" s="159" t="n">
        <v>385</v>
      </c>
    </row>
    <row r="456">
      <c r="A456" s="176" t="n">
        <v>45627</v>
      </c>
      <c r="B456" s="104" t="inlineStr">
        <is>
          <t>2024/25</t>
        </is>
      </c>
      <c r="C456" s="104" t="inlineStr">
        <is>
          <t>HC-110</t>
        </is>
      </c>
      <c r="D456" s="159" t="n">
        <v>14661</v>
      </c>
      <c r="E456" s="159" t="n">
        <v>245</v>
      </c>
    </row>
    <row r="457">
      <c r="A457" s="176" t="n">
        <v>45627</v>
      </c>
      <c r="B457" s="104" t="inlineStr">
        <is>
          <t>2024/25</t>
        </is>
      </c>
      <c r="C457" s="104" t="inlineStr">
        <is>
          <t>HC-111</t>
        </is>
      </c>
      <c r="D457" s="159" t="n">
        <v>24816</v>
      </c>
      <c r="E457" s="159" t="n">
        <v>422</v>
      </c>
    </row>
    <row r="458">
      <c r="A458" s="176" t="n">
        <v>45627</v>
      </c>
      <c r="B458" s="104" t="inlineStr">
        <is>
          <t>2024/25</t>
        </is>
      </c>
      <c r="C458" s="104" t="inlineStr">
        <is>
          <t>HC-113</t>
        </is>
      </c>
      <c r="D458" s="159" t="n">
        <v>26797</v>
      </c>
      <c r="E458" s="159" t="n">
        <v>447</v>
      </c>
    </row>
    <row r="459">
      <c r="A459" s="176" t="n">
        <v>45627</v>
      </c>
      <c r="B459" s="104" t="inlineStr">
        <is>
          <t>2024/25</t>
        </is>
      </c>
      <c r="C459" s="104" t="inlineStr">
        <is>
          <t>HC-114</t>
        </is>
      </c>
      <c r="D459" s="159" t="n">
        <v>15073</v>
      </c>
      <c r="E459" s="159" t="n">
        <v>234</v>
      </c>
    </row>
    <row r="460">
      <c r="A460" s="176" t="n">
        <v>45627</v>
      </c>
      <c r="B460" s="104" t="inlineStr">
        <is>
          <t>2024/25</t>
        </is>
      </c>
      <c r="C460" s="104" t="inlineStr">
        <is>
          <t>HC-115</t>
        </is>
      </c>
      <c r="D460" s="159" t="n">
        <v>24483</v>
      </c>
      <c r="E460" s="159" t="n">
        <v>416</v>
      </c>
    </row>
    <row r="461">
      <c r="A461" s="176" t="n">
        <v>45627</v>
      </c>
      <c r="B461" s="104" t="inlineStr">
        <is>
          <t>2024/25</t>
        </is>
      </c>
      <c r="C461" s="104" t="inlineStr">
        <is>
          <t>HC-116</t>
        </is>
      </c>
      <c r="D461" s="159" t="n">
        <v>21899</v>
      </c>
      <c r="E461" s="159" t="n">
        <v>369</v>
      </c>
    </row>
    <row r="462">
      <c r="A462" s="176" t="n">
        <v>45627</v>
      </c>
      <c r="B462" s="104" t="inlineStr">
        <is>
          <t>2024/25</t>
        </is>
      </c>
      <c r="C462" s="104" t="inlineStr">
        <is>
          <t>HC-117</t>
        </is>
      </c>
      <c r="D462" s="159" t="n">
        <v>25224</v>
      </c>
      <c r="E462" s="159" t="n">
        <v>420</v>
      </c>
    </row>
    <row r="463">
      <c r="A463" s="176" t="n">
        <v>45627</v>
      </c>
      <c r="B463" s="104" t="inlineStr">
        <is>
          <t>2024/25</t>
        </is>
      </c>
      <c r="C463" s="104" t="inlineStr">
        <is>
          <t>HC-118</t>
        </is>
      </c>
      <c r="D463" s="159" t="n">
        <v>23973</v>
      </c>
      <c r="E463" s="159" t="n">
        <v>353</v>
      </c>
    </row>
    <row r="464">
      <c r="A464" s="176" t="n">
        <v>45627</v>
      </c>
      <c r="B464" s="104" t="inlineStr">
        <is>
          <t>2024/25</t>
        </is>
      </c>
      <c r="C464" s="104" t="inlineStr">
        <is>
          <t>HC-119</t>
        </is>
      </c>
      <c r="D464" s="159" t="n">
        <v>20802</v>
      </c>
      <c r="E464" s="159" t="n">
        <v>337</v>
      </c>
    </row>
    <row r="465">
      <c r="A465" s="176" t="n">
        <v>45627</v>
      </c>
      <c r="B465" s="104" t="inlineStr">
        <is>
          <t>2024/25</t>
        </is>
      </c>
      <c r="C465" s="104" t="inlineStr">
        <is>
          <t>HC-120</t>
        </is>
      </c>
      <c r="D465" s="159" t="n">
        <v>18585</v>
      </c>
      <c r="E465" s="159" t="n">
        <v>303</v>
      </c>
    </row>
    <row r="466">
      <c r="A466" s="176" t="n">
        <v>45658</v>
      </c>
      <c r="B466" s="104" t="inlineStr">
        <is>
          <t>2024/25</t>
        </is>
      </c>
      <c r="C466" s="104" t="inlineStr">
        <is>
          <t>HC-001</t>
        </is>
      </c>
      <c r="D466" s="159" t="n">
        <v>25869</v>
      </c>
      <c r="E466" s="159" t="n">
        <v>449</v>
      </c>
    </row>
    <row r="467">
      <c r="A467" s="176" t="n">
        <v>45658</v>
      </c>
      <c r="B467" s="104" t="inlineStr">
        <is>
          <t>2024/25</t>
        </is>
      </c>
      <c r="C467" s="104" t="inlineStr">
        <is>
          <t>HC-002</t>
        </is>
      </c>
      <c r="D467" s="159" t="n">
        <v>15192</v>
      </c>
      <c r="E467" s="159" t="n">
        <v>230</v>
      </c>
    </row>
    <row r="468">
      <c r="A468" s="176" t="n">
        <v>45658</v>
      </c>
      <c r="B468" s="104" t="inlineStr">
        <is>
          <t>2024/25</t>
        </is>
      </c>
      <c r="C468" s="104" t="inlineStr">
        <is>
          <t>HC-003</t>
        </is>
      </c>
      <c r="D468" s="159" t="n">
        <v>17466</v>
      </c>
      <c r="E468" s="159" t="n">
        <v>283</v>
      </c>
    </row>
    <row r="469">
      <c r="A469" s="176" t="n">
        <v>45658</v>
      </c>
      <c r="B469" s="104" t="inlineStr">
        <is>
          <t>2024/25</t>
        </is>
      </c>
      <c r="C469" s="104" t="inlineStr">
        <is>
          <t>HC-004</t>
        </is>
      </c>
      <c r="D469" s="159" t="n">
        <v>18801</v>
      </c>
      <c r="E469" s="159" t="n">
        <v>323</v>
      </c>
    </row>
    <row r="470">
      <c r="A470" s="176" t="n">
        <v>45658</v>
      </c>
      <c r="B470" s="104" t="inlineStr">
        <is>
          <t>2024/25</t>
        </is>
      </c>
      <c r="C470" s="104" t="inlineStr">
        <is>
          <t>HC-005</t>
        </is>
      </c>
      <c r="D470" s="159" t="n">
        <v>23018</v>
      </c>
      <c r="E470" s="159" t="n">
        <v>346</v>
      </c>
    </row>
    <row r="471">
      <c r="A471" s="176" t="n">
        <v>45658</v>
      </c>
      <c r="B471" s="104" t="inlineStr">
        <is>
          <t>2024/25</t>
        </is>
      </c>
      <c r="C471" s="104" t="inlineStr">
        <is>
          <t>HC-006</t>
        </is>
      </c>
      <c r="D471" s="159" t="n">
        <v>14610</v>
      </c>
      <c r="E471" s="159" t="n">
        <v>237</v>
      </c>
    </row>
    <row r="472">
      <c r="A472" s="176" t="n">
        <v>45658</v>
      </c>
      <c r="B472" s="104" t="inlineStr">
        <is>
          <t>2024/25</t>
        </is>
      </c>
      <c r="C472" s="104" t="inlineStr">
        <is>
          <t>HC-007</t>
        </is>
      </c>
      <c r="D472" s="159" t="n">
        <v>18011</v>
      </c>
      <c r="E472" s="159" t="n">
        <v>307</v>
      </c>
    </row>
    <row r="473">
      <c r="A473" s="176" t="n">
        <v>45658</v>
      </c>
      <c r="B473" s="104" t="inlineStr">
        <is>
          <t>2024/25</t>
        </is>
      </c>
      <c r="C473" s="104" t="inlineStr">
        <is>
          <t>HC-008</t>
        </is>
      </c>
      <c r="D473" s="159" t="n">
        <v>18684</v>
      </c>
      <c r="E473" s="159" t="n">
        <v>311</v>
      </c>
    </row>
    <row r="474">
      <c r="A474" s="176" t="n">
        <v>45658</v>
      </c>
      <c r="B474" s="104" t="inlineStr">
        <is>
          <t>2024/25</t>
        </is>
      </c>
      <c r="C474" s="104" t="inlineStr">
        <is>
          <t>HC-009</t>
        </is>
      </c>
      <c r="D474" s="159" t="n">
        <v>24788</v>
      </c>
      <c r="E474" s="159" t="n">
        <v>397</v>
      </c>
    </row>
    <row r="475">
      <c r="A475" s="176" t="n">
        <v>45658</v>
      </c>
      <c r="B475" s="104" t="inlineStr">
        <is>
          <t>2024/25</t>
        </is>
      </c>
      <c r="C475" s="104" t="inlineStr">
        <is>
          <t>HC-010</t>
        </is>
      </c>
      <c r="D475" s="159" t="n">
        <v>26872</v>
      </c>
      <c r="E475" s="159" t="n">
        <v>455</v>
      </c>
    </row>
    <row r="476">
      <c r="A476" s="176" t="n">
        <v>45658</v>
      </c>
      <c r="B476" s="104" t="inlineStr">
        <is>
          <t>2024/25</t>
        </is>
      </c>
      <c r="C476" s="104" t="inlineStr">
        <is>
          <t>HC-011</t>
        </is>
      </c>
      <c r="D476" s="159" t="n">
        <v>24800</v>
      </c>
      <c r="E476" s="159" t="n">
        <v>379</v>
      </c>
    </row>
    <row r="477">
      <c r="A477" s="176" t="n">
        <v>45658</v>
      </c>
      <c r="B477" s="104" t="inlineStr">
        <is>
          <t>2024/25</t>
        </is>
      </c>
      <c r="C477" s="104" t="inlineStr">
        <is>
          <t>HC-012</t>
        </is>
      </c>
      <c r="D477" s="159" t="n">
        <v>12256</v>
      </c>
      <c r="E477" s="159" t="n">
        <v>408</v>
      </c>
    </row>
    <row r="478">
      <c r="A478" s="176" t="n">
        <v>45658</v>
      </c>
      <c r="B478" s="104" t="inlineStr">
        <is>
          <t>2024/25</t>
        </is>
      </c>
      <c r="C478" s="104" t="inlineStr">
        <is>
          <t>HC-013</t>
        </is>
      </c>
      <c r="D478" s="159" t="n">
        <v>18266</v>
      </c>
      <c r="E478" s="159" t="n">
        <v>277</v>
      </c>
    </row>
    <row r="479">
      <c r="A479" s="176" t="n">
        <v>45658</v>
      </c>
      <c r="B479" s="104" t="inlineStr">
        <is>
          <t>2024/25</t>
        </is>
      </c>
      <c r="C479" s="104" t="inlineStr">
        <is>
          <t>HC-014</t>
        </is>
      </c>
      <c r="D479" s="159" t="n">
        <v>17583</v>
      </c>
      <c r="E479" s="159" t="n">
        <v>279</v>
      </c>
    </row>
    <row r="480">
      <c r="A480" s="176" t="n">
        <v>45658</v>
      </c>
      <c r="B480" s="104" t="inlineStr">
        <is>
          <t>2024/25</t>
        </is>
      </c>
      <c r="C480" s="104" t="inlineStr">
        <is>
          <t>HC-015</t>
        </is>
      </c>
      <c r="D480" s="159" t="n">
        <v>16301</v>
      </c>
      <c r="E480" s="159" t="n">
        <v>290</v>
      </c>
    </row>
    <row r="481">
      <c r="A481" s="176" t="n">
        <v>45658</v>
      </c>
      <c r="B481" s="104" t="inlineStr">
        <is>
          <t>2024/25</t>
        </is>
      </c>
      <c r="C481" s="104" t="inlineStr">
        <is>
          <t>HC-016</t>
        </is>
      </c>
      <c r="D481" s="159" t="n">
        <v>19564</v>
      </c>
      <c r="E481" s="159" t="n">
        <v>300</v>
      </c>
    </row>
    <row r="482">
      <c r="A482" s="176" t="n">
        <v>45658</v>
      </c>
      <c r="B482" s="104" t="inlineStr">
        <is>
          <t>2024/25</t>
        </is>
      </c>
      <c r="C482" s="104" t="inlineStr">
        <is>
          <t>HC-017</t>
        </is>
      </c>
      <c r="D482" s="159" t="n">
        <v>17572</v>
      </c>
      <c r="E482" s="159" t="n">
        <v>288</v>
      </c>
    </row>
    <row r="483">
      <c r="A483" s="176" t="n">
        <v>45658</v>
      </c>
      <c r="B483" s="104" t="inlineStr">
        <is>
          <t>2024/25</t>
        </is>
      </c>
      <c r="C483" s="104" t="inlineStr">
        <is>
          <t>HC-018</t>
        </is>
      </c>
      <c r="D483" s="159" t="n">
        <v>11926</v>
      </c>
      <c r="E483" s="159" t="n">
        <v>199</v>
      </c>
    </row>
    <row r="484">
      <c r="A484" s="176" t="n">
        <v>45658</v>
      </c>
      <c r="B484" s="104" t="inlineStr">
        <is>
          <t>2024/25</t>
        </is>
      </c>
      <c r="C484" s="104" t="inlineStr">
        <is>
          <t>HC-019</t>
        </is>
      </c>
      <c r="D484" s="159" t="n">
        <v>16507</v>
      </c>
      <c r="E484" s="159" t="n">
        <v>295</v>
      </c>
    </row>
    <row r="485">
      <c r="A485" s="176" t="n">
        <v>45658</v>
      </c>
      <c r="B485" s="104" t="inlineStr">
        <is>
          <t>2024/25</t>
        </is>
      </c>
      <c r="C485" s="104" t="inlineStr">
        <is>
          <t>HC-020</t>
        </is>
      </c>
      <c r="D485" s="159" t="n">
        <v>17839</v>
      </c>
      <c r="E485" s="159" t="n">
        <v>310</v>
      </c>
    </row>
    <row r="486">
      <c r="A486" s="176" t="n">
        <v>45658</v>
      </c>
      <c r="B486" s="104" t="inlineStr">
        <is>
          <t>2024/25</t>
        </is>
      </c>
      <c r="C486" s="104" t="inlineStr">
        <is>
          <t>HC-021</t>
        </is>
      </c>
      <c r="D486" s="159" t="n">
        <v>16661</v>
      </c>
      <c r="E486" s="159" t="n">
        <v>285</v>
      </c>
    </row>
    <row r="487">
      <c r="A487" s="176" t="n">
        <v>45658</v>
      </c>
      <c r="B487" s="104" t="inlineStr">
        <is>
          <t>2024/25</t>
        </is>
      </c>
      <c r="C487" s="104" t="inlineStr">
        <is>
          <t>HC-022</t>
        </is>
      </c>
      <c r="D487" s="159" t="n">
        <v>14659</v>
      </c>
      <c r="E487" s="159" t="n">
        <v>234</v>
      </c>
    </row>
    <row r="488">
      <c r="A488" s="176" t="n">
        <v>45658</v>
      </c>
      <c r="B488" s="104" t="inlineStr">
        <is>
          <t>2024/25</t>
        </is>
      </c>
      <c r="C488" s="104" t="inlineStr">
        <is>
          <t>HC-023</t>
        </is>
      </c>
      <c r="D488" s="159" t="n">
        <v>18102</v>
      </c>
      <c r="E488" s="159" t="n">
        <v>297</v>
      </c>
    </row>
    <row r="489">
      <c r="A489" s="176" t="n">
        <v>45658</v>
      </c>
      <c r="B489" s="104" t="inlineStr">
        <is>
          <t>2024/25</t>
        </is>
      </c>
      <c r="C489" s="104" t="inlineStr">
        <is>
          <t>HC-024</t>
        </is>
      </c>
      <c r="D489" s="159" t="n">
        <v>23668</v>
      </c>
      <c r="E489" s="159" t="n">
        <v>393</v>
      </c>
    </row>
    <row r="490">
      <c r="A490" s="176" t="n">
        <v>45658</v>
      </c>
      <c r="B490" s="104" t="inlineStr">
        <is>
          <t>2024/25</t>
        </is>
      </c>
      <c r="C490" s="104" t="inlineStr">
        <is>
          <t>HC-025</t>
        </is>
      </c>
      <c r="D490" s="159" t="n">
        <v>22731</v>
      </c>
      <c r="E490" s="159" t="n">
        <v>362</v>
      </c>
    </row>
    <row r="491">
      <c r="A491" s="176" t="n">
        <v>45658</v>
      </c>
      <c r="B491" s="104" t="inlineStr">
        <is>
          <t>2024/25</t>
        </is>
      </c>
      <c r="C491" s="104" t="inlineStr">
        <is>
          <t>HC-026</t>
        </is>
      </c>
      <c r="D491" s="159" t="n">
        <v>16333</v>
      </c>
      <c r="E491" s="159" t="n">
        <v>256</v>
      </c>
    </row>
    <row r="492">
      <c r="A492" s="176" t="n">
        <v>45658</v>
      </c>
      <c r="B492" s="104" t="inlineStr">
        <is>
          <t>2024/25</t>
        </is>
      </c>
      <c r="C492" s="104" t="inlineStr">
        <is>
          <t>HC-027</t>
        </is>
      </c>
      <c r="D492" s="159" t="n">
        <v>18899</v>
      </c>
      <c r="E492" s="159" t="n">
        <v>306</v>
      </c>
    </row>
    <row r="493">
      <c r="A493" s="176" t="n">
        <v>45658</v>
      </c>
      <c r="B493" s="104" t="inlineStr">
        <is>
          <t>2024/25</t>
        </is>
      </c>
      <c r="C493" s="104" t="inlineStr">
        <is>
          <t>HC-028</t>
        </is>
      </c>
      <c r="D493" s="159" t="n">
        <v>14166</v>
      </c>
      <c r="E493" s="159" t="n">
        <v>235</v>
      </c>
    </row>
    <row r="494">
      <c r="A494" s="176" t="n">
        <v>45658</v>
      </c>
      <c r="B494" s="104" t="inlineStr">
        <is>
          <t>2024/25</t>
        </is>
      </c>
      <c r="C494" s="104" t="inlineStr">
        <is>
          <t>HC-029</t>
        </is>
      </c>
      <c r="D494" s="159" t="n">
        <v>29427</v>
      </c>
      <c r="E494" s="159" t="n">
        <v>1282</v>
      </c>
    </row>
    <row r="495">
      <c r="A495" s="176" t="n">
        <v>45658</v>
      </c>
      <c r="B495" s="104" t="inlineStr">
        <is>
          <t>2024/25</t>
        </is>
      </c>
      <c r="C495" s="104" t="inlineStr">
        <is>
          <t>HC-030</t>
        </is>
      </c>
      <c r="D495" s="159" t="n">
        <v>15948</v>
      </c>
      <c r="E495" s="159" t="n">
        <v>250</v>
      </c>
    </row>
    <row r="496">
      <c r="A496" s="176" t="n">
        <v>45658</v>
      </c>
      <c r="B496" s="104" t="inlineStr">
        <is>
          <t>2024/25</t>
        </is>
      </c>
      <c r="C496" s="104" t="inlineStr">
        <is>
          <t>HC-031</t>
        </is>
      </c>
      <c r="D496" s="159" t="n">
        <v>18769</v>
      </c>
      <c r="E496" s="159" t="n">
        <v>321</v>
      </c>
    </row>
    <row r="497">
      <c r="A497" s="176" t="n">
        <v>45658</v>
      </c>
      <c r="B497" s="104" t="inlineStr">
        <is>
          <t>2024/25</t>
        </is>
      </c>
      <c r="C497" s="104" t="inlineStr">
        <is>
          <t>HC-032</t>
        </is>
      </c>
      <c r="D497" s="159" t="n">
        <v>17644</v>
      </c>
      <c r="E497" s="159" t="n">
        <v>276</v>
      </c>
    </row>
    <row r="498">
      <c r="A498" s="176" t="n">
        <v>45658</v>
      </c>
      <c r="B498" s="104" t="inlineStr">
        <is>
          <t>2024/25</t>
        </is>
      </c>
      <c r="C498" s="104" t="inlineStr">
        <is>
          <t>HC-033</t>
        </is>
      </c>
      <c r="D498" s="159" t="n">
        <v>30292</v>
      </c>
      <c r="E498" s="159" t="n">
        <v>494</v>
      </c>
    </row>
    <row r="499">
      <c r="A499" s="176" t="n">
        <v>45658</v>
      </c>
      <c r="B499" s="104" t="inlineStr">
        <is>
          <t>2024/25</t>
        </is>
      </c>
      <c r="C499" s="104" t="inlineStr">
        <is>
          <t>HC-034</t>
        </is>
      </c>
      <c r="D499" s="159" t="n">
        <v>22064</v>
      </c>
      <c r="E499" s="159" t="n">
        <v>351</v>
      </c>
    </row>
    <row r="500">
      <c r="A500" s="176" t="n">
        <v>45658</v>
      </c>
      <c r="B500" s="104" t="inlineStr">
        <is>
          <t>2024/25</t>
        </is>
      </c>
      <c r="C500" s="104" t="inlineStr">
        <is>
          <t>HC-035</t>
        </is>
      </c>
      <c r="D500" s="159" t="n">
        <v>21049</v>
      </c>
      <c r="E500" s="159" t="n">
        <v>338</v>
      </c>
    </row>
    <row r="501">
      <c r="A501" s="176" t="n">
        <v>45658</v>
      </c>
      <c r="B501" s="104" t="inlineStr">
        <is>
          <t>2024/25</t>
        </is>
      </c>
      <c r="C501" s="104" t="inlineStr">
        <is>
          <t>HC-036</t>
        </is>
      </c>
      <c r="D501" s="159" t="n">
        <v>19440</v>
      </c>
      <c r="E501" s="159" t="n">
        <v>318</v>
      </c>
    </row>
    <row r="502">
      <c r="A502" s="176" t="n">
        <v>45658</v>
      </c>
      <c r="B502" s="104" t="inlineStr">
        <is>
          <t>2024/25</t>
        </is>
      </c>
      <c r="C502" s="104" t="inlineStr">
        <is>
          <t>HC-037</t>
        </is>
      </c>
      <c r="D502" s="159" t="n">
        <v>20341</v>
      </c>
      <c r="E502" s="159" t="n">
        <v>311</v>
      </c>
    </row>
    <row r="503">
      <c r="A503" s="176" t="n">
        <v>45658</v>
      </c>
      <c r="B503" s="104" t="inlineStr">
        <is>
          <t>2024/25</t>
        </is>
      </c>
      <c r="C503" s="104" t="inlineStr">
        <is>
          <t>HC-038</t>
        </is>
      </c>
      <c r="D503" s="159" t="n">
        <v>16438</v>
      </c>
      <c r="E503" s="159" t="n">
        <v>280</v>
      </c>
    </row>
    <row r="504">
      <c r="A504" s="176" t="n">
        <v>45658</v>
      </c>
      <c r="B504" s="104" t="inlineStr">
        <is>
          <t>2024/25</t>
        </is>
      </c>
      <c r="C504" s="104" t="inlineStr">
        <is>
          <t>HC-039</t>
        </is>
      </c>
      <c r="D504" s="159" t="n">
        <v>19839</v>
      </c>
      <c r="E504" s="159" t="n">
        <v>313</v>
      </c>
    </row>
    <row r="505">
      <c r="A505" s="176" t="n">
        <v>45658</v>
      </c>
      <c r="B505" s="104" t="inlineStr">
        <is>
          <t>2024/25</t>
        </is>
      </c>
      <c r="C505" s="104" t="inlineStr">
        <is>
          <t>HC-040</t>
        </is>
      </c>
      <c r="D505" s="159" t="n">
        <v>19243</v>
      </c>
      <c r="E505" s="159" t="n">
        <v>310</v>
      </c>
    </row>
    <row r="506">
      <c r="A506" s="176" t="n">
        <v>45658</v>
      </c>
      <c r="B506" s="104" t="inlineStr">
        <is>
          <t>2024/25</t>
        </is>
      </c>
      <c r="C506" s="104" t="inlineStr">
        <is>
          <t>HC-042</t>
        </is>
      </c>
      <c r="D506" s="159" t="n">
        <v>19886</v>
      </c>
      <c r="E506" s="159" t="n">
        <v>330</v>
      </c>
    </row>
    <row r="507">
      <c r="A507" s="176" t="n">
        <v>45658</v>
      </c>
      <c r="B507" s="104" t="inlineStr">
        <is>
          <t>2024/25</t>
        </is>
      </c>
      <c r="C507" s="104" t="inlineStr">
        <is>
          <t>HC-043</t>
        </is>
      </c>
      <c r="D507" s="159" t="n">
        <v>22429</v>
      </c>
      <c r="E507" s="159" t="n">
        <v>380</v>
      </c>
    </row>
    <row r="508">
      <c r="A508" s="176" t="n">
        <v>45658</v>
      </c>
      <c r="B508" s="104" t="inlineStr">
        <is>
          <t>2024/25</t>
        </is>
      </c>
      <c r="C508" s="104" t="inlineStr">
        <is>
          <t>HC-044</t>
        </is>
      </c>
      <c r="D508" s="159" t="n">
        <v>13901</v>
      </c>
      <c r="E508" s="159" t="n">
        <v>227</v>
      </c>
    </row>
    <row r="509">
      <c r="A509" s="176" t="n">
        <v>45658</v>
      </c>
      <c r="B509" s="104" t="inlineStr">
        <is>
          <t>2024/25</t>
        </is>
      </c>
      <c r="C509" s="104" t="inlineStr">
        <is>
          <t>HC-045</t>
        </is>
      </c>
      <c r="D509" s="159" t="n">
        <v>27977</v>
      </c>
      <c r="E509" s="159" t="n">
        <v>484</v>
      </c>
    </row>
    <row r="510">
      <c r="A510" s="176" t="n">
        <v>45658</v>
      </c>
      <c r="B510" s="104" t="inlineStr">
        <is>
          <t>2024/25</t>
        </is>
      </c>
      <c r="C510" s="104" t="inlineStr">
        <is>
          <t>HC-046</t>
        </is>
      </c>
      <c r="D510" s="159" t="n">
        <v>13417</v>
      </c>
      <c r="E510" s="159" t="n">
        <v>247</v>
      </c>
    </row>
    <row r="511">
      <c r="A511" s="176" t="n">
        <v>45658</v>
      </c>
      <c r="B511" s="104" t="inlineStr">
        <is>
          <t>2024/25</t>
        </is>
      </c>
      <c r="C511" s="104" t="inlineStr">
        <is>
          <t>HC-047</t>
        </is>
      </c>
      <c r="D511" s="159" t="n">
        <v>21250</v>
      </c>
      <c r="E511" s="159" t="n">
        <v>336</v>
      </c>
    </row>
    <row r="512">
      <c r="A512" s="176" t="n">
        <v>45658</v>
      </c>
      <c r="B512" s="104" t="inlineStr">
        <is>
          <t>2024/25</t>
        </is>
      </c>
      <c r="C512" s="104" t="inlineStr">
        <is>
          <t>HC-048</t>
        </is>
      </c>
      <c r="D512" s="159" t="n">
        <v>21899</v>
      </c>
      <c r="E512" s="159" t="n">
        <v>372</v>
      </c>
    </row>
    <row r="513">
      <c r="A513" s="176" t="n">
        <v>45658</v>
      </c>
      <c r="B513" s="104" t="inlineStr">
        <is>
          <t>2024/25</t>
        </is>
      </c>
      <c r="C513" s="104" t="inlineStr">
        <is>
          <t>HC-049</t>
        </is>
      </c>
      <c r="D513" s="159" t="n">
        <v>20525</v>
      </c>
      <c r="E513" s="159" t="n">
        <v>316</v>
      </c>
    </row>
    <row r="514">
      <c r="A514" s="176" t="n">
        <v>45658</v>
      </c>
      <c r="B514" s="104" t="inlineStr">
        <is>
          <t>2024/25</t>
        </is>
      </c>
      <c r="C514" s="104" t="inlineStr">
        <is>
          <t>HC-050</t>
        </is>
      </c>
      <c r="D514" s="159" t="n">
        <v>22159</v>
      </c>
      <c r="E514" s="159" t="n">
        <v>387</v>
      </c>
    </row>
    <row r="515">
      <c r="A515" s="176" t="n">
        <v>45658</v>
      </c>
      <c r="B515" s="104" t="inlineStr">
        <is>
          <t>2024/25</t>
        </is>
      </c>
      <c r="C515" s="104" t="inlineStr">
        <is>
          <t>HC-051</t>
        </is>
      </c>
      <c r="D515" s="159" t="n">
        <v>16439</v>
      </c>
      <c r="E515" s="159" t="n">
        <v>264</v>
      </c>
    </row>
    <row r="516">
      <c r="A516" s="176" t="n">
        <v>45658</v>
      </c>
      <c r="B516" s="104" t="inlineStr">
        <is>
          <t>2024/25</t>
        </is>
      </c>
      <c r="C516" s="104" t="inlineStr">
        <is>
          <t>HC-052</t>
        </is>
      </c>
      <c r="D516" s="159" t="n">
        <v>19202</v>
      </c>
      <c r="E516" s="159" t="n">
        <v>306</v>
      </c>
    </row>
    <row r="517">
      <c r="A517" s="176" t="n">
        <v>45658</v>
      </c>
      <c r="B517" s="104" t="inlineStr">
        <is>
          <t>2024/25</t>
        </is>
      </c>
      <c r="C517" s="104" t="inlineStr">
        <is>
          <t>HC-053</t>
        </is>
      </c>
      <c r="D517" s="159" t="n">
        <v>19358</v>
      </c>
      <c r="E517" s="159" t="n">
        <v>317</v>
      </c>
    </row>
    <row r="518">
      <c r="A518" s="176" t="n">
        <v>45658</v>
      </c>
      <c r="B518" s="104" t="inlineStr">
        <is>
          <t>2024/25</t>
        </is>
      </c>
      <c r="C518" s="104" t="inlineStr">
        <is>
          <t>HC-054</t>
        </is>
      </c>
      <c r="D518" s="159" t="n">
        <v>18396</v>
      </c>
      <c r="E518" s="159" t="n">
        <v>283</v>
      </c>
    </row>
    <row r="519">
      <c r="A519" s="176" t="n">
        <v>45658</v>
      </c>
      <c r="B519" s="104" t="inlineStr">
        <is>
          <t>2024/25</t>
        </is>
      </c>
      <c r="C519" s="104" t="inlineStr">
        <is>
          <t>HC-055</t>
        </is>
      </c>
      <c r="D519" s="159" t="n">
        <v>26455</v>
      </c>
      <c r="E519" s="159" t="n">
        <v>414</v>
      </c>
    </row>
    <row r="520">
      <c r="A520" s="176" t="n">
        <v>45658</v>
      </c>
      <c r="B520" s="104" t="inlineStr">
        <is>
          <t>2024/25</t>
        </is>
      </c>
      <c r="C520" s="104" t="inlineStr">
        <is>
          <t>HC-056</t>
        </is>
      </c>
      <c r="D520" s="159" t="n">
        <v>22884</v>
      </c>
      <c r="E520" s="159" t="n">
        <v>389</v>
      </c>
    </row>
    <row r="521">
      <c r="A521" s="176" t="n">
        <v>45658</v>
      </c>
      <c r="B521" s="104" t="inlineStr">
        <is>
          <t>2024/25</t>
        </is>
      </c>
      <c r="C521" s="104" t="inlineStr">
        <is>
          <t>HC-057</t>
        </is>
      </c>
      <c r="D521" s="159" t="n">
        <v>21240</v>
      </c>
      <c r="E521" s="159" t="n">
        <v>328</v>
      </c>
    </row>
    <row r="522">
      <c r="A522" s="176" t="n">
        <v>45658</v>
      </c>
      <c r="B522" s="104" t="inlineStr">
        <is>
          <t>2024/25</t>
        </is>
      </c>
      <c r="C522" s="104" t="inlineStr">
        <is>
          <t>HC-058</t>
        </is>
      </c>
      <c r="D522" s="159" t="n">
        <v>14188</v>
      </c>
      <c r="E522" s="159" t="n">
        <v>787</v>
      </c>
    </row>
    <row r="523">
      <c r="A523" s="176" t="n">
        <v>45658</v>
      </c>
      <c r="B523" s="104" t="inlineStr">
        <is>
          <t>2024/25</t>
        </is>
      </c>
      <c r="C523" s="104" t="inlineStr">
        <is>
          <t>HC-059</t>
        </is>
      </c>
      <c r="D523" s="159" t="n">
        <v>20376</v>
      </c>
      <c r="E523" s="159" t="n">
        <v>325</v>
      </c>
    </row>
    <row r="524">
      <c r="A524" s="176" t="n">
        <v>45658</v>
      </c>
      <c r="B524" s="104" t="inlineStr">
        <is>
          <t>2024/25</t>
        </is>
      </c>
      <c r="C524" s="104" t="inlineStr">
        <is>
          <t>HC-060</t>
        </is>
      </c>
      <c r="D524" s="159" t="n">
        <v>15470</v>
      </c>
      <c r="E524" s="159" t="n">
        <v>264</v>
      </c>
    </row>
    <row r="525">
      <c r="A525" s="176" t="n">
        <v>45658</v>
      </c>
      <c r="B525" s="104" t="inlineStr">
        <is>
          <t>2024/25</t>
        </is>
      </c>
      <c r="C525" s="104" t="inlineStr">
        <is>
          <t>HC-061</t>
        </is>
      </c>
      <c r="D525" s="159" t="n">
        <v>21081</v>
      </c>
      <c r="E525" s="159" t="n">
        <v>359</v>
      </c>
    </row>
    <row r="526">
      <c r="A526" s="176" t="n">
        <v>45658</v>
      </c>
      <c r="B526" s="104" t="inlineStr">
        <is>
          <t>2024/25</t>
        </is>
      </c>
      <c r="C526" s="104" t="inlineStr">
        <is>
          <t>HC-062</t>
        </is>
      </c>
      <c r="D526" s="159" t="n">
        <v>13882</v>
      </c>
      <c r="E526" s="159" t="n">
        <v>216</v>
      </c>
    </row>
    <row r="527">
      <c r="A527" s="176" t="n">
        <v>45658</v>
      </c>
      <c r="B527" s="104" t="inlineStr">
        <is>
          <t>2024/25</t>
        </is>
      </c>
      <c r="C527" s="104" t="inlineStr">
        <is>
          <t>HC-063</t>
        </is>
      </c>
      <c r="D527" s="159" t="n">
        <v>17021</v>
      </c>
      <c r="E527" s="159" t="n">
        <v>290</v>
      </c>
    </row>
    <row r="528">
      <c r="A528" s="176" t="n">
        <v>45658</v>
      </c>
      <c r="B528" s="104" t="inlineStr">
        <is>
          <t>2024/25</t>
        </is>
      </c>
      <c r="C528" s="104" t="inlineStr">
        <is>
          <t>HC-064</t>
        </is>
      </c>
      <c r="D528" s="159" t="n">
        <v>14866</v>
      </c>
      <c r="E528" s="159" t="n">
        <v>260</v>
      </c>
    </row>
    <row r="529">
      <c r="A529" s="176" t="n">
        <v>45658</v>
      </c>
      <c r="B529" s="104" t="inlineStr">
        <is>
          <t>2024/25</t>
        </is>
      </c>
      <c r="C529" s="104" t="inlineStr">
        <is>
          <t>HC-065</t>
        </is>
      </c>
      <c r="D529" s="159" t="n">
        <v>27210</v>
      </c>
      <c r="E529" s="159" t="n">
        <v>422</v>
      </c>
    </row>
    <row r="530">
      <c r="A530" s="176" t="n">
        <v>45658</v>
      </c>
      <c r="B530" s="104" t="inlineStr">
        <is>
          <t>2024/25</t>
        </is>
      </c>
      <c r="C530" s="104" t="inlineStr">
        <is>
          <t>HC-066</t>
        </is>
      </c>
      <c r="D530" s="159" t="n">
        <v>23209</v>
      </c>
      <c r="E530" s="159" t="n">
        <v>353</v>
      </c>
    </row>
    <row r="531">
      <c r="A531" s="176" t="n">
        <v>45658</v>
      </c>
      <c r="B531" s="104" t="inlineStr">
        <is>
          <t>2024/25</t>
        </is>
      </c>
      <c r="C531" s="104" t="inlineStr">
        <is>
          <t>HC-067</t>
        </is>
      </c>
      <c r="D531" s="159" t="n">
        <v>19989</v>
      </c>
      <c r="E531" s="159" t="n">
        <v>330</v>
      </c>
    </row>
    <row r="532">
      <c r="A532" s="176" t="n">
        <v>45658</v>
      </c>
      <c r="B532" s="104" t="inlineStr">
        <is>
          <t>2024/25</t>
        </is>
      </c>
      <c r="C532" s="104" t="inlineStr">
        <is>
          <t>HC-068</t>
        </is>
      </c>
      <c r="D532" s="159" t="n">
        <v>15291</v>
      </c>
      <c r="E532" s="159" t="n">
        <v>270</v>
      </c>
    </row>
    <row r="533">
      <c r="A533" s="176" t="n">
        <v>45658</v>
      </c>
      <c r="B533" s="104" t="inlineStr">
        <is>
          <t>2024/25</t>
        </is>
      </c>
      <c r="C533" s="104" t="inlineStr">
        <is>
          <t>HC-069</t>
        </is>
      </c>
      <c r="D533" s="159" t="n">
        <v>19915</v>
      </c>
      <c r="E533" s="159" t="n">
        <v>356</v>
      </c>
    </row>
    <row r="534">
      <c r="A534" s="176" t="n">
        <v>45658</v>
      </c>
      <c r="B534" s="104" t="inlineStr">
        <is>
          <t>2024/25</t>
        </is>
      </c>
      <c r="C534" s="104" t="inlineStr">
        <is>
          <t>HC-070</t>
        </is>
      </c>
      <c r="D534" s="159" t="n">
        <v>12691</v>
      </c>
      <c r="E534" s="159" t="n">
        <v>213</v>
      </c>
    </row>
    <row r="535">
      <c r="A535" s="176" t="n">
        <v>45658</v>
      </c>
      <c r="B535" s="104" t="inlineStr">
        <is>
          <t>2024/25</t>
        </is>
      </c>
      <c r="C535" s="104" t="inlineStr">
        <is>
          <t>HC-071</t>
        </is>
      </c>
      <c r="D535" s="159" t="n">
        <v>17633</v>
      </c>
      <c r="E535" s="159" t="n">
        <v>313</v>
      </c>
    </row>
    <row r="536">
      <c r="A536" s="176" t="n">
        <v>45658</v>
      </c>
      <c r="B536" s="104" t="inlineStr">
        <is>
          <t>2024/25</t>
        </is>
      </c>
      <c r="C536" s="104" t="inlineStr">
        <is>
          <t>HC-072</t>
        </is>
      </c>
      <c r="D536" s="159" t="n">
        <v>12286</v>
      </c>
      <c r="E536" s="159" t="n">
        <v>224</v>
      </c>
    </row>
    <row r="537">
      <c r="A537" s="176" t="n">
        <v>45658</v>
      </c>
      <c r="B537" s="104" t="inlineStr">
        <is>
          <t>2024/25</t>
        </is>
      </c>
      <c r="C537" s="104" t="inlineStr">
        <is>
          <t>HC-073</t>
        </is>
      </c>
      <c r="D537" s="159" t="n">
        <v>29551</v>
      </c>
      <c r="E537" s="159" t="n">
        <v>1973</v>
      </c>
    </row>
    <row r="538">
      <c r="A538" s="176" t="n">
        <v>45658</v>
      </c>
      <c r="B538" s="104" t="inlineStr">
        <is>
          <t>2024/25</t>
        </is>
      </c>
      <c r="C538" s="104" t="inlineStr">
        <is>
          <t>HC-074</t>
        </is>
      </c>
      <c r="D538" s="159" t="n">
        <v>19820</v>
      </c>
      <c r="E538" s="159" t="n">
        <v>360</v>
      </c>
    </row>
    <row r="539">
      <c r="A539" s="176" t="n">
        <v>45658</v>
      </c>
      <c r="B539" s="104" t="inlineStr">
        <is>
          <t>2024/25</t>
        </is>
      </c>
      <c r="C539" s="104" t="inlineStr">
        <is>
          <t>HC-075</t>
        </is>
      </c>
      <c r="D539" s="159" t="n">
        <v>25472</v>
      </c>
      <c r="E539" s="159" t="n">
        <v>402</v>
      </c>
    </row>
    <row r="540">
      <c r="A540" s="176" t="n">
        <v>45658</v>
      </c>
      <c r="B540" s="104" t="inlineStr">
        <is>
          <t>2024/25</t>
        </is>
      </c>
      <c r="C540" s="104" t="inlineStr">
        <is>
          <t>HC-076</t>
        </is>
      </c>
      <c r="D540" s="159" t="n">
        <v>18850</v>
      </c>
      <c r="E540" s="159" t="n">
        <v>325</v>
      </c>
    </row>
    <row r="541">
      <c r="A541" s="176" t="n">
        <v>45658</v>
      </c>
      <c r="B541" s="104" t="inlineStr">
        <is>
          <t>2024/25</t>
        </is>
      </c>
      <c r="C541" s="104" t="inlineStr">
        <is>
          <t>HC-077</t>
        </is>
      </c>
      <c r="D541" s="159" t="n">
        <v>20134</v>
      </c>
      <c r="E541" s="159" t="n">
        <v>339</v>
      </c>
    </row>
    <row r="542">
      <c r="A542" s="176" t="n">
        <v>45658</v>
      </c>
      <c r="B542" s="104" t="inlineStr">
        <is>
          <t>2024/25</t>
        </is>
      </c>
      <c r="C542" s="104" t="inlineStr">
        <is>
          <t>HC-079</t>
        </is>
      </c>
      <c r="D542" s="159" t="n">
        <v>20997</v>
      </c>
      <c r="E542" s="159" t="n">
        <v>353</v>
      </c>
    </row>
    <row r="543">
      <c r="A543" s="176" t="n">
        <v>45658</v>
      </c>
      <c r="B543" s="104" t="inlineStr">
        <is>
          <t>2024/25</t>
        </is>
      </c>
      <c r="C543" s="104" t="inlineStr">
        <is>
          <t>HC-080</t>
        </is>
      </c>
      <c r="D543" s="159" t="n">
        <v>14544</v>
      </c>
      <c r="E543" s="159" t="n">
        <v>249</v>
      </c>
    </row>
    <row r="544">
      <c r="A544" s="176" t="n">
        <v>45658</v>
      </c>
      <c r="B544" s="104" t="inlineStr">
        <is>
          <t>2024/25</t>
        </is>
      </c>
      <c r="C544" s="104" t="inlineStr">
        <is>
          <t>HC-081</t>
        </is>
      </c>
      <c r="D544" s="159" t="n">
        <v>22703</v>
      </c>
      <c r="E544" s="159" t="n">
        <v>414</v>
      </c>
    </row>
    <row r="545">
      <c r="A545" s="176" t="n">
        <v>45658</v>
      </c>
      <c r="B545" s="104" t="inlineStr">
        <is>
          <t>2024/25</t>
        </is>
      </c>
      <c r="C545" s="104" t="inlineStr">
        <is>
          <t>HC-082</t>
        </is>
      </c>
      <c r="D545" s="159" t="n">
        <v>17048</v>
      </c>
      <c r="E545" s="159" t="n">
        <v>321</v>
      </c>
    </row>
    <row r="546">
      <c r="A546" s="176" t="n">
        <v>45658</v>
      </c>
      <c r="B546" s="104" t="inlineStr">
        <is>
          <t>2024/25</t>
        </is>
      </c>
      <c r="C546" s="104" t="inlineStr">
        <is>
          <t>HC-083</t>
        </is>
      </c>
      <c r="D546" s="159" t="n">
        <v>16033</v>
      </c>
      <c r="E546" s="159" t="n">
        <v>236</v>
      </c>
    </row>
    <row r="547">
      <c r="A547" s="176" t="n">
        <v>45658</v>
      </c>
      <c r="B547" s="104" t="inlineStr">
        <is>
          <t>2024/25</t>
        </is>
      </c>
      <c r="C547" s="104" t="inlineStr">
        <is>
          <t>HC-084</t>
        </is>
      </c>
      <c r="D547" s="159" t="n">
        <v>15624</v>
      </c>
      <c r="E547" s="159" t="n">
        <v>275</v>
      </c>
    </row>
    <row r="548">
      <c r="A548" s="176" t="n">
        <v>45658</v>
      </c>
      <c r="B548" s="104" t="inlineStr">
        <is>
          <t>2024/25</t>
        </is>
      </c>
      <c r="C548" s="104" t="inlineStr">
        <is>
          <t>HC-085</t>
        </is>
      </c>
      <c r="D548" s="159" t="n">
        <v>21978</v>
      </c>
      <c r="E548" s="159" t="n">
        <v>396</v>
      </c>
    </row>
    <row r="549">
      <c r="A549" s="176" t="n">
        <v>45658</v>
      </c>
      <c r="B549" s="104" t="inlineStr">
        <is>
          <t>2024/25</t>
        </is>
      </c>
      <c r="C549" s="104" t="inlineStr">
        <is>
          <t>HC-086</t>
        </is>
      </c>
      <c r="D549" s="159" t="n">
        <v>16658</v>
      </c>
      <c r="E549" s="159" t="n">
        <v>284</v>
      </c>
    </row>
    <row r="550">
      <c r="A550" s="176" t="n">
        <v>45658</v>
      </c>
      <c r="B550" s="104" t="inlineStr">
        <is>
          <t>2024/25</t>
        </is>
      </c>
      <c r="C550" s="104" t="inlineStr">
        <is>
          <t>HC-087</t>
        </is>
      </c>
      <c r="D550" s="159" t="n">
        <v>14422</v>
      </c>
      <c r="E550" s="159" t="n">
        <v>219</v>
      </c>
    </row>
    <row r="551">
      <c r="A551" s="176" t="n">
        <v>45658</v>
      </c>
      <c r="B551" s="104" t="inlineStr">
        <is>
          <t>2024/25</t>
        </is>
      </c>
      <c r="C551" s="104" t="inlineStr">
        <is>
          <t>HC-088</t>
        </is>
      </c>
      <c r="D551" s="159" t="n">
        <v>17308</v>
      </c>
      <c r="E551" s="159" t="n">
        <v>276</v>
      </c>
    </row>
    <row r="552">
      <c r="A552" s="176" t="n">
        <v>45658</v>
      </c>
      <c r="B552" s="104" t="inlineStr">
        <is>
          <t>2024/25</t>
        </is>
      </c>
      <c r="C552" s="104" t="inlineStr">
        <is>
          <t>HC-089</t>
        </is>
      </c>
      <c r="D552" s="159" t="n">
        <v>19125</v>
      </c>
      <c r="E552" s="159" t="n">
        <v>308</v>
      </c>
    </row>
    <row r="553">
      <c r="A553" s="176" t="n">
        <v>45658</v>
      </c>
      <c r="B553" s="104" t="inlineStr">
        <is>
          <t>2024/25</t>
        </is>
      </c>
      <c r="C553" s="104" t="inlineStr">
        <is>
          <t>HC-090</t>
        </is>
      </c>
      <c r="D553" s="159" t="n">
        <v>17179</v>
      </c>
      <c r="E553" s="159" t="n">
        <v>296</v>
      </c>
    </row>
    <row r="554">
      <c r="A554" s="176" t="n">
        <v>45658</v>
      </c>
      <c r="B554" s="104" t="inlineStr">
        <is>
          <t>2024/25</t>
        </is>
      </c>
      <c r="C554" s="104" t="inlineStr">
        <is>
          <t>HC-091</t>
        </is>
      </c>
      <c r="D554" s="159" t="n">
        <v>16515</v>
      </c>
      <c r="E554" s="159" t="n">
        <v>1345</v>
      </c>
    </row>
    <row r="555">
      <c r="A555" s="176" t="n">
        <v>45658</v>
      </c>
      <c r="B555" s="104" t="inlineStr">
        <is>
          <t>2024/25</t>
        </is>
      </c>
      <c r="C555" s="104" t="inlineStr">
        <is>
          <t>HC-092</t>
        </is>
      </c>
      <c r="D555" s="159" t="n">
        <v>16225</v>
      </c>
      <c r="E555" s="159" t="n">
        <v>271</v>
      </c>
    </row>
    <row r="556">
      <c r="A556" s="176" t="n">
        <v>45658</v>
      </c>
      <c r="B556" s="104" t="inlineStr">
        <is>
          <t>2024/25</t>
        </is>
      </c>
      <c r="C556" s="104" t="inlineStr">
        <is>
          <t>HC-093</t>
        </is>
      </c>
      <c r="D556" s="159" t="n">
        <v>30956</v>
      </c>
      <c r="E556" s="159" t="n">
        <v>541</v>
      </c>
    </row>
    <row r="557">
      <c r="A557" s="176" t="n">
        <v>45658</v>
      </c>
      <c r="B557" s="104" t="inlineStr">
        <is>
          <t>2024/25</t>
        </is>
      </c>
      <c r="C557" s="104" t="inlineStr">
        <is>
          <t>HC-094</t>
        </is>
      </c>
      <c r="D557" s="159" t="n">
        <v>13893</v>
      </c>
      <c r="E557" s="159" t="n">
        <v>222</v>
      </c>
    </row>
    <row r="558">
      <c r="A558" s="176" t="n">
        <v>45658</v>
      </c>
      <c r="B558" s="104" t="inlineStr">
        <is>
          <t>2024/25</t>
        </is>
      </c>
      <c r="C558" s="104" t="inlineStr">
        <is>
          <t>HC-096</t>
        </is>
      </c>
      <c r="D558" s="159" t="n">
        <v>15831</v>
      </c>
      <c r="E558" s="159" t="n">
        <v>254</v>
      </c>
    </row>
    <row r="559">
      <c r="A559" s="176" t="n">
        <v>45658</v>
      </c>
      <c r="B559" s="104" t="inlineStr">
        <is>
          <t>2024/25</t>
        </is>
      </c>
      <c r="C559" s="104" t="inlineStr">
        <is>
          <t>HC-097</t>
        </is>
      </c>
      <c r="D559" s="159" t="n">
        <v>14079</v>
      </c>
      <c r="E559" s="159" t="n">
        <v>241</v>
      </c>
    </row>
    <row r="560">
      <c r="A560" s="176" t="n">
        <v>45658</v>
      </c>
      <c r="B560" s="104" t="inlineStr">
        <is>
          <t>2024/25</t>
        </is>
      </c>
      <c r="C560" s="104" t="inlineStr">
        <is>
          <t>HC-098</t>
        </is>
      </c>
      <c r="D560" s="159" t="n">
        <v>18617</v>
      </c>
      <c r="E560" s="159" t="n">
        <v>294</v>
      </c>
    </row>
    <row r="561">
      <c r="A561" s="176" t="n">
        <v>45658</v>
      </c>
      <c r="B561" s="104" t="inlineStr">
        <is>
          <t>2024/25</t>
        </is>
      </c>
      <c r="C561" s="104" t="inlineStr">
        <is>
          <t>HC-099</t>
        </is>
      </c>
      <c r="D561" s="159" t="n">
        <v>21665</v>
      </c>
      <c r="E561" s="159" t="n">
        <v>346</v>
      </c>
    </row>
    <row r="562">
      <c r="A562" s="176" t="n">
        <v>45658</v>
      </c>
      <c r="B562" s="104" t="inlineStr">
        <is>
          <t>2024/25</t>
        </is>
      </c>
      <c r="C562" s="104" t="inlineStr">
        <is>
          <t>HC-100</t>
        </is>
      </c>
      <c r="D562" s="159" t="n">
        <v>14245</v>
      </c>
      <c r="E562" s="159" t="n">
        <v>242</v>
      </c>
    </row>
    <row r="563">
      <c r="A563" s="176" t="n">
        <v>45658</v>
      </c>
      <c r="B563" s="104" t="inlineStr">
        <is>
          <t>2024/25</t>
        </is>
      </c>
      <c r="C563" s="104" t="inlineStr">
        <is>
          <t>HC-101</t>
        </is>
      </c>
      <c r="D563" s="159" t="n">
        <v>19629</v>
      </c>
      <c r="E563" s="159" t="n">
        <v>320</v>
      </c>
    </row>
    <row r="564">
      <c r="A564" s="176" t="n">
        <v>45658</v>
      </c>
      <c r="B564" s="104" t="inlineStr">
        <is>
          <t>2024/25</t>
        </is>
      </c>
      <c r="C564" s="104" t="inlineStr">
        <is>
          <t>HC-102</t>
        </is>
      </c>
      <c r="D564" s="159" t="n">
        <v>18241</v>
      </c>
      <c r="E564" s="159" t="n">
        <v>308</v>
      </c>
    </row>
    <row r="565">
      <c r="A565" s="176" t="n">
        <v>45658</v>
      </c>
      <c r="B565" s="104" t="inlineStr">
        <is>
          <t>2024/25</t>
        </is>
      </c>
      <c r="C565" s="104" t="inlineStr">
        <is>
          <t>HC-103</t>
        </is>
      </c>
      <c r="D565" s="159" t="n">
        <v>20606</v>
      </c>
      <c r="E565" s="159" t="n">
        <v>359</v>
      </c>
    </row>
    <row r="566">
      <c r="A566" s="176" t="n">
        <v>45658</v>
      </c>
      <c r="B566" s="104" t="inlineStr">
        <is>
          <t>2024/25</t>
        </is>
      </c>
      <c r="C566" s="104" t="inlineStr">
        <is>
          <t>HC-104</t>
        </is>
      </c>
      <c r="D566" s="159" t="n">
        <v>17849</v>
      </c>
      <c r="E566" s="159" t="n">
        <v>291</v>
      </c>
    </row>
    <row r="567">
      <c r="A567" s="176" t="n">
        <v>45658</v>
      </c>
      <c r="B567" s="104" t="inlineStr">
        <is>
          <t>2024/25</t>
        </is>
      </c>
      <c r="C567" s="104" t="inlineStr">
        <is>
          <t>HC-105</t>
        </is>
      </c>
      <c r="D567" s="159" t="n">
        <v>26984</v>
      </c>
      <c r="E567" s="159" t="n">
        <v>464</v>
      </c>
    </row>
    <row r="568">
      <c r="A568" s="176" t="n">
        <v>45658</v>
      </c>
      <c r="B568" s="104" t="inlineStr">
        <is>
          <t>2024/25</t>
        </is>
      </c>
      <c r="C568" s="104" t="inlineStr">
        <is>
          <t>HC-106</t>
        </is>
      </c>
      <c r="D568" s="159" t="n">
        <v>18348</v>
      </c>
      <c r="E568" s="159" t="n">
        <v>334</v>
      </c>
    </row>
    <row r="569">
      <c r="A569" s="176" t="n">
        <v>45658</v>
      </c>
      <c r="B569" s="104" t="inlineStr">
        <is>
          <t>2024/25</t>
        </is>
      </c>
      <c r="C569" s="104" t="inlineStr">
        <is>
          <t>HC-107</t>
        </is>
      </c>
      <c r="D569" s="159" t="n">
        <v>20868</v>
      </c>
      <c r="E569" s="159" t="n">
        <v>343</v>
      </c>
    </row>
    <row r="570">
      <c r="A570" s="176" t="n">
        <v>45658</v>
      </c>
      <c r="B570" s="104" t="inlineStr">
        <is>
          <t>2024/25</t>
        </is>
      </c>
      <c r="C570" s="104" t="inlineStr">
        <is>
          <t>HC-108</t>
        </is>
      </c>
      <c r="D570" s="159" t="n">
        <v>16824</v>
      </c>
      <c r="E570" s="159" t="n">
        <v>1691</v>
      </c>
    </row>
    <row r="571">
      <c r="A571" s="176" t="n">
        <v>45658</v>
      </c>
      <c r="B571" s="104" t="inlineStr">
        <is>
          <t>2024/25</t>
        </is>
      </c>
      <c r="C571" s="104" t="inlineStr">
        <is>
          <t>HC-109</t>
        </is>
      </c>
      <c r="D571" s="159" t="n">
        <v>18965</v>
      </c>
      <c r="E571" s="159" t="n">
        <v>290</v>
      </c>
    </row>
    <row r="572">
      <c r="A572" s="176" t="n">
        <v>45658</v>
      </c>
      <c r="B572" s="104" t="inlineStr">
        <is>
          <t>2024/25</t>
        </is>
      </c>
      <c r="C572" s="104" t="inlineStr">
        <is>
          <t>HC-110</t>
        </is>
      </c>
      <c r="D572" s="159" t="n">
        <v>12290</v>
      </c>
      <c r="E572" s="159" t="n">
        <v>203</v>
      </c>
    </row>
    <row r="573">
      <c r="A573" s="176" t="n">
        <v>45658</v>
      </c>
      <c r="B573" s="104" t="inlineStr">
        <is>
          <t>2024/25</t>
        </is>
      </c>
      <c r="C573" s="104" t="inlineStr">
        <is>
          <t>HC-111</t>
        </is>
      </c>
      <c r="D573" s="159" t="n">
        <v>20239</v>
      </c>
      <c r="E573" s="159" t="n">
        <v>335</v>
      </c>
    </row>
    <row r="574">
      <c r="A574" s="176" t="n">
        <v>45658</v>
      </c>
      <c r="B574" s="104" t="inlineStr">
        <is>
          <t>2024/25</t>
        </is>
      </c>
      <c r="C574" s="104" t="inlineStr">
        <is>
          <t>HC-113</t>
        </is>
      </c>
      <c r="D574" s="159" t="n">
        <v>20798</v>
      </c>
      <c r="E574" s="159" t="n">
        <v>359</v>
      </c>
    </row>
    <row r="575">
      <c r="A575" s="176" t="n">
        <v>45658</v>
      </c>
      <c r="B575" s="104" t="inlineStr">
        <is>
          <t>2024/25</t>
        </is>
      </c>
      <c r="C575" s="104" t="inlineStr">
        <is>
          <t>HC-114</t>
        </is>
      </c>
      <c r="D575" s="159" t="n">
        <v>11924</v>
      </c>
      <c r="E575" s="159" t="n">
        <v>206</v>
      </c>
    </row>
    <row r="576">
      <c r="A576" s="176" t="n">
        <v>45658</v>
      </c>
      <c r="B576" s="104" t="inlineStr">
        <is>
          <t>2024/25</t>
        </is>
      </c>
      <c r="C576" s="104" t="inlineStr">
        <is>
          <t>HC-115</t>
        </is>
      </c>
      <c r="D576" s="159" t="n">
        <v>19813</v>
      </c>
      <c r="E576" s="159" t="n">
        <v>317</v>
      </c>
    </row>
    <row r="577">
      <c r="A577" s="176" t="n">
        <v>45658</v>
      </c>
      <c r="B577" s="104" t="inlineStr">
        <is>
          <t>2024/25</t>
        </is>
      </c>
      <c r="C577" s="104" t="inlineStr">
        <is>
          <t>HC-116</t>
        </is>
      </c>
      <c r="D577" s="159" t="n">
        <v>17487</v>
      </c>
      <c r="E577" s="159" t="n">
        <v>303</v>
      </c>
    </row>
    <row r="578">
      <c r="A578" s="176" t="n">
        <v>45658</v>
      </c>
      <c r="B578" s="104" t="inlineStr">
        <is>
          <t>2024/25</t>
        </is>
      </c>
      <c r="C578" s="104" t="inlineStr">
        <is>
          <t>HC-117</t>
        </is>
      </c>
      <c r="D578" s="159" t="n">
        <v>19782</v>
      </c>
      <c r="E578" s="159" t="n">
        <v>341</v>
      </c>
    </row>
    <row r="579">
      <c r="A579" s="176" t="n">
        <v>45658</v>
      </c>
      <c r="B579" s="104" t="inlineStr">
        <is>
          <t>2024/25</t>
        </is>
      </c>
      <c r="C579" s="104" t="inlineStr">
        <is>
          <t>HC-118</t>
        </is>
      </c>
      <c r="D579" s="159" t="n">
        <v>19394</v>
      </c>
      <c r="E579" s="159" t="n">
        <v>333</v>
      </c>
    </row>
    <row r="580">
      <c r="A580" s="176" t="n">
        <v>45658</v>
      </c>
      <c r="B580" s="104" t="inlineStr">
        <is>
          <t>2024/25</t>
        </is>
      </c>
      <c r="C580" s="104" t="inlineStr">
        <is>
          <t>HC-119</t>
        </is>
      </c>
      <c r="D580" s="159" t="n">
        <v>16645</v>
      </c>
      <c r="E580" s="159" t="n">
        <v>267</v>
      </c>
    </row>
    <row r="581">
      <c r="A581" s="176" t="n">
        <v>45658</v>
      </c>
      <c r="B581" s="104" t="inlineStr">
        <is>
          <t>2024/25</t>
        </is>
      </c>
      <c r="C581" s="104" t="inlineStr">
        <is>
          <t>HC-120</t>
        </is>
      </c>
      <c r="D581" s="159" t="n">
        <v>15174</v>
      </c>
      <c r="E581" s="159" t="n">
        <v>246</v>
      </c>
    </row>
    <row r="582">
      <c r="A582" s="176" t="n">
        <v>45689</v>
      </c>
      <c r="B582" s="104" t="inlineStr">
        <is>
          <t>2024/25</t>
        </is>
      </c>
      <c r="C582" s="104" t="inlineStr">
        <is>
          <t>HC-001</t>
        </is>
      </c>
      <c r="D582" s="159" t="n">
        <v>25557</v>
      </c>
      <c r="E582" s="159" t="n">
        <v>426</v>
      </c>
    </row>
    <row r="583">
      <c r="A583" s="176" t="n">
        <v>45689</v>
      </c>
      <c r="B583" s="104" t="inlineStr">
        <is>
          <t>2024/25</t>
        </is>
      </c>
      <c r="C583" s="104" t="inlineStr">
        <is>
          <t>HC-002</t>
        </is>
      </c>
      <c r="D583" s="159" t="n">
        <v>14409</v>
      </c>
      <c r="E583" s="159" t="n">
        <v>230</v>
      </c>
    </row>
    <row r="584">
      <c r="A584" s="176" t="n">
        <v>45689</v>
      </c>
      <c r="B584" s="104" t="inlineStr">
        <is>
          <t>2024/25</t>
        </is>
      </c>
      <c r="C584" s="104" t="inlineStr">
        <is>
          <t>HC-003</t>
        </is>
      </c>
      <c r="D584" s="159" t="n">
        <v>16806</v>
      </c>
      <c r="E584" s="159" t="n">
        <v>271</v>
      </c>
    </row>
    <row r="585">
      <c r="A585" s="176" t="n">
        <v>45689</v>
      </c>
      <c r="B585" s="104" t="inlineStr">
        <is>
          <t>2024/25</t>
        </is>
      </c>
      <c r="C585" s="104" t="inlineStr">
        <is>
          <t>HC-004</t>
        </is>
      </c>
      <c r="D585" s="159" t="n">
        <v>17690</v>
      </c>
      <c r="E585" s="159" t="n">
        <v>277</v>
      </c>
    </row>
    <row r="586">
      <c r="A586" s="176" t="n">
        <v>45689</v>
      </c>
      <c r="B586" s="104" t="inlineStr">
        <is>
          <t>2024/25</t>
        </is>
      </c>
      <c r="C586" s="104" t="inlineStr">
        <is>
          <t>HC-005</t>
        </is>
      </c>
      <c r="D586" s="159" t="n">
        <v>21088</v>
      </c>
      <c r="E586" s="159" t="n">
        <v>326</v>
      </c>
    </row>
    <row r="587">
      <c r="A587" s="176" t="n">
        <v>45689</v>
      </c>
      <c r="B587" s="104" t="inlineStr">
        <is>
          <t>2024/25</t>
        </is>
      </c>
      <c r="C587" s="104" t="inlineStr">
        <is>
          <t>HC-006</t>
        </is>
      </c>
      <c r="D587" s="159" t="n">
        <v>13634</v>
      </c>
      <c r="E587" s="159" t="n">
        <v>249</v>
      </c>
    </row>
    <row r="588">
      <c r="A588" s="176" t="n">
        <v>45689</v>
      </c>
      <c r="B588" s="104" t="inlineStr">
        <is>
          <t>2024/25</t>
        </is>
      </c>
      <c r="C588" s="104" t="inlineStr">
        <is>
          <t>HC-007</t>
        </is>
      </c>
      <c r="D588" s="159" t="n">
        <v>16436</v>
      </c>
      <c r="E588" s="159" t="n">
        <v>270</v>
      </c>
    </row>
    <row r="589">
      <c r="A589" s="176" t="n">
        <v>45689</v>
      </c>
      <c r="B589" s="104" t="inlineStr">
        <is>
          <t>2024/25</t>
        </is>
      </c>
      <c r="C589" s="104" t="inlineStr">
        <is>
          <t>HC-008</t>
        </is>
      </c>
      <c r="D589" s="159" t="n">
        <v>17819</v>
      </c>
      <c r="E589" s="159" t="n">
        <v>297</v>
      </c>
    </row>
    <row r="590">
      <c r="A590" s="176" t="n">
        <v>45689</v>
      </c>
      <c r="B590" s="104" t="inlineStr">
        <is>
          <t>2024/25</t>
        </is>
      </c>
      <c r="C590" s="104" t="inlineStr">
        <is>
          <t>HC-009</t>
        </is>
      </c>
      <c r="D590" s="159" t="n">
        <v>23195</v>
      </c>
      <c r="E590" s="159" t="n">
        <v>399</v>
      </c>
    </row>
    <row r="591">
      <c r="A591" s="176" t="n">
        <v>45689</v>
      </c>
      <c r="B591" s="104" t="inlineStr">
        <is>
          <t>2024/25</t>
        </is>
      </c>
      <c r="C591" s="104" t="inlineStr">
        <is>
          <t>HC-010</t>
        </is>
      </c>
      <c r="D591" s="159" t="n">
        <v>25839</v>
      </c>
      <c r="E591" s="159" t="n">
        <v>467</v>
      </c>
    </row>
    <row r="592">
      <c r="A592" s="176" t="n">
        <v>45689</v>
      </c>
      <c r="B592" s="104" t="inlineStr">
        <is>
          <t>2024/25</t>
        </is>
      </c>
      <c r="C592" s="104" t="inlineStr">
        <is>
          <t>HC-011</t>
        </is>
      </c>
      <c r="D592" s="159" t="n">
        <v>23216</v>
      </c>
      <c r="E592" s="159" t="n">
        <v>379</v>
      </c>
    </row>
    <row r="593">
      <c r="A593" s="176" t="n">
        <v>45689</v>
      </c>
      <c r="B593" s="104" t="inlineStr">
        <is>
          <t>2024/25</t>
        </is>
      </c>
      <c r="C593" s="104" t="inlineStr">
        <is>
          <t>HC-012</t>
        </is>
      </c>
      <c r="D593" s="159" t="n">
        <v>11498</v>
      </c>
      <c r="E593" s="159" t="n">
        <v>385</v>
      </c>
    </row>
    <row r="594">
      <c r="A594" s="176" t="n">
        <v>45689</v>
      </c>
      <c r="B594" s="104" t="inlineStr">
        <is>
          <t>2024/25</t>
        </is>
      </c>
      <c r="C594" s="104" t="inlineStr">
        <is>
          <t>HC-013</t>
        </is>
      </c>
      <c r="D594" s="159" t="n">
        <v>17803</v>
      </c>
      <c r="E594" s="159" t="n">
        <v>298</v>
      </c>
    </row>
    <row r="595">
      <c r="A595" s="176" t="n">
        <v>45689</v>
      </c>
      <c r="B595" s="104" t="inlineStr">
        <is>
          <t>2024/25</t>
        </is>
      </c>
      <c r="C595" s="104" t="inlineStr">
        <is>
          <t>HC-014</t>
        </is>
      </c>
      <c r="D595" s="159" t="n">
        <v>16254</v>
      </c>
      <c r="E595" s="159" t="n">
        <v>284</v>
      </c>
    </row>
    <row r="596">
      <c r="A596" s="176" t="n">
        <v>45689</v>
      </c>
      <c r="B596" s="104" t="inlineStr">
        <is>
          <t>2024/25</t>
        </is>
      </c>
      <c r="C596" s="104" t="inlineStr">
        <is>
          <t>HC-015</t>
        </is>
      </c>
      <c r="D596" s="159" t="n">
        <v>15231</v>
      </c>
      <c r="E596" s="159" t="n">
        <v>262</v>
      </c>
    </row>
    <row r="597">
      <c r="A597" s="176" t="n">
        <v>45689</v>
      </c>
      <c r="B597" s="104" t="inlineStr">
        <is>
          <t>2024/25</t>
        </is>
      </c>
      <c r="C597" s="104" t="inlineStr">
        <is>
          <t>HC-016</t>
        </is>
      </c>
      <c r="D597" s="159" t="n">
        <v>19070</v>
      </c>
      <c r="E597" s="159" t="n">
        <v>323</v>
      </c>
    </row>
    <row r="598">
      <c r="A598" s="176" t="n">
        <v>45689</v>
      </c>
      <c r="B598" s="104" t="inlineStr">
        <is>
          <t>2024/25</t>
        </is>
      </c>
      <c r="C598" s="104" t="inlineStr">
        <is>
          <t>HC-017</t>
        </is>
      </c>
      <c r="D598" s="159" t="n">
        <v>16820</v>
      </c>
      <c r="E598" s="159" t="n">
        <v>263</v>
      </c>
    </row>
    <row r="599">
      <c r="A599" s="176" t="n">
        <v>45689</v>
      </c>
      <c r="B599" s="104" t="inlineStr">
        <is>
          <t>2024/25</t>
        </is>
      </c>
      <c r="C599" s="104" t="inlineStr">
        <is>
          <t>HC-018</t>
        </is>
      </c>
      <c r="D599" s="159" t="n">
        <v>11487</v>
      </c>
      <c r="E599" s="159" t="n">
        <v>201</v>
      </c>
    </row>
    <row r="600">
      <c r="A600" s="176" t="n">
        <v>45689</v>
      </c>
      <c r="B600" s="104" t="inlineStr">
        <is>
          <t>2024/25</t>
        </is>
      </c>
      <c r="C600" s="104" t="inlineStr">
        <is>
          <t>HC-019</t>
        </is>
      </c>
      <c r="D600" s="159" t="n">
        <v>15257</v>
      </c>
      <c r="E600" s="159" t="n">
        <v>236</v>
      </c>
    </row>
    <row r="601">
      <c r="A601" s="176" t="n">
        <v>45689</v>
      </c>
      <c r="B601" s="104" t="inlineStr">
        <is>
          <t>2024/25</t>
        </is>
      </c>
      <c r="C601" s="104" t="inlineStr">
        <is>
          <t>HC-020</t>
        </is>
      </c>
      <c r="D601" s="159" t="n">
        <v>17305</v>
      </c>
      <c r="E601" s="159" t="n">
        <v>294</v>
      </c>
    </row>
    <row r="602">
      <c r="A602" s="176" t="n">
        <v>45689</v>
      </c>
      <c r="B602" s="104" t="inlineStr">
        <is>
          <t>2024/25</t>
        </is>
      </c>
      <c r="C602" s="104" t="inlineStr">
        <is>
          <t>HC-021</t>
        </is>
      </c>
      <c r="D602" s="159" t="n">
        <v>15715</v>
      </c>
      <c r="E602" s="159" t="n">
        <v>258</v>
      </c>
    </row>
    <row r="603">
      <c r="A603" s="176" t="n">
        <v>45689</v>
      </c>
      <c r="B603" s="104" t="inlineStr">
        <is>
          <t>2024/25</t>
        </is>
      </c>
      <c r="C603" s="104" t="inlineStr">
        <is>
          <t>HC-022</t>
        </is>
      </c>
      <c r="D603" s="159" t="n">
        <v>14361</v>
      </c>
      <c r="E603" s="159" t="n">
        <v>231</v>
      </c>
    </row>
    <row r="604">
      <c r="A604" s="176" t="n">
        <v>45689</v>
      </c>
      <c r="B604" s="104" t="inlineStr">
        <is>
          <t>2024/25</t>
        </is>
      </c>
      <c r="C604" s="104" t="inlineStr">
        <is>
          <t>HC-023</t>
        </is>
      </c>
      <c r="D604" s="159" t="n">
        <v>17283</v>
      </c>
      <c r="E604" s="159" t="n">
        <v>294</v>
      </c>
    </row>
    <row r="605">
      <c r="A605" s="176" t="n">
        <v>45689</v>
      </c>
      <c r="B605" s="104" t="inlineStr">
        <is>
          <t>2024/25</t>
        </is>
      </c>
      <c r="C605" s="104" t="inlineStr">
        <is>
          <t>HC-024</t>
        </is>
      </c>
      <c r="D605" s="159" t="n">
        <v>22541</v>
      </c>
      <c r="E605" s="159" t="n">
        <v>367</v>
      </c>
    </row>
    <row r="606">
      <c r="A606" s="176" t="n">
        <v>45689</v>
      </c>
      <c r="B606" s="104" t="inlineStr">
        <is>
          <t>2024/25</t>
        </is>
      </c>
      <c r="C606" s="104" t="inlineStr">
        <is>
          <t>HC-025</t>
        </is>
      </c>
      <c r="D606" s="159" t="n">
        <v>21433</v>
      </c>
      <c r="E606" s="159" t="n">
        <v>345</v>
      </c>
    </row>
    <row r="607">
      <c r="A607" s="176" t="n">
        <v>45689</v>
      </c>
      <c r="B607" s="104" t="inlineStr">
        <is>
          <t>2024/25</t>
        </is>
      </c>
      <c r="C607" s="104" t="inlineStr">
        <is>
          <t>HC-026</t>
        </is>
      </c>
      <c r="D607" s="159" t="n">
        <v>15468</v>
      </c>
      <c r="E607" s="159" t="n">
        <v>271</v>
      </c>
    </row>
    <row r="608">
      <c r="A608" s="176" t="n">
        <v>45689</v>
      </c>
      <c r="B608" s="104" t="inlineStr">
        <is>
          <t>2024/25</t>
        </is>
      </c>
      <c r="C608" s="104" t="inlineStr">
        <is>
          <t>HC-027</t>
        </is>
      </c>
      <c r="D608" s="159" t="n">
        <v>18194</v>
      </c>
      <c r="E608" s="159" t="n">
        <v>321</v>
      </c>
    </row>
    <row r="609">
      <c r="A609" s="176" t="n">
        <v>45689</v>
      </c>
      <c r="B609" s="104" t="inlineStr">
        <is>
          <t>2024/25</t>
        </is>
      </c>
      <c r="C609" s="104" t="inlineStr">
        <is>
          <t>HC-028</t>
        </is>
      </c>
      <c r="D609" s="159" t="n">
        <v>13404</v>
      </c>
      <c r="E609" s="159" t="n">
        <v>213</v>
      </c>
    </row>
    <row r="610">
      <c r="A610" s="176" t="n">
        <v>45689</v>
      </c>
      <c r="B610" s="104" t="inlineStr">
        <is>
          <t>2024/25</t>
        </is>
      </c>
      <c r="C610" s="104" t="inlineStr">
        <is>
          <t>HC-029</t>
        </is>
      </c>
      <c r="D610" s="159" t="n">
        <v>28615</v>
      </c>
      <c r="E610" s="159" t="n">
        <v>1242</v>
      </c>
    </row>
    <row r="611">
      <c r="A611" s="176" t="n">
        <v>45689</v>
      </c>
      <c r="B611" s="104" t="inlineStr">
        <is>
          <t>2024/25</t>
        </is>
      </c>
      <c r="C611" s="104" t="inlineStr">
        <is>
          <t>HC-030</t>
        </is>
      </c>
      <c r="D611" s="159" t="n">
        <v>15616</v>
      </c>
      <c r="E611" s="159" t="n">
        <v>242</v>
      </c>
    </row>
    <row r="612">
      <c r="A612" s="176" t="n">
        <v>45689</v>
      </c>
      <c r="B612" s="104" t="inlineStr">
        <is>
          <t>2024/25</t>
        </is>
      </c>
      <c r="C612" s="104" t="inlineStr">
        <is>
          <t>HC-031</t>
        </is>
      </c>
      <c r="D612" s="159" t="n">
        <v>17592</v>
      </c>
      <c r="E612" s="159" t="n">
        <v>288</v>
      </c>
    </row>
    <row r="613">
      <c r="A613" s="176" t="n">
        <v>45689</v>
      </c>
      <c r="B613" s="104" t="inlineStr">
        <is>
          <t>2024/25</t>
        </is>
      </c>
      <c r="C613" s="104" t="inlineStr">
        <is>
          <t>HC-032</t>
        </is>
      </c>
      <c r="D613" s="159" t="n">
        <v>16829</v>
      </c>
      <c r="E613" s="159" t="n">
        <v>290</v>
      </c>
    </row>
    <row r="614">
      <c r="A614" s="176" t="n">
        <v>45689</v>
      </c>
      <c r="B614" s="104" t="inlineStr">
        <is>
          <t>2024/25</t>
        </is>
      </c>
      <c r="C614" s="104" t="inlineStr">
        <is>
          <t>HC-033</t>
        </is>
      </c>
      <c r="D614" s="159" t="n">
        <v>28163</v>
      </c>
      <c r="E614" s="159" t="n">
        <v>455</v>
      </c>
    </row>
    <row r="615">
      <c r="A615" s="176" t="n">
        <v>45689</v>
      </c>
      <c r="B615" s="104" t="inlineStr">
        <is>
          <t>2024/25</t>
        </is>
      </c>
      <c r="C615" s="104" t="inlineStr">
        <is>
          <t>HC-034</t>
        </is>
      </c>
      <c r="D615" s="159" t="n">
        <v>20611</v>
      </c>
      <c r="E615" s="159" t="n">
        <v>316</v>
      </c>
    </row>
    <row r="616">
      <c r="A616" s="176" t="n">
        <v>45689</v>
      </c>
      <c r="B616" s="104" t="inlineStr">
        <is>
          <t>2024/25</t>
        </is>
      </c>
      <c r="C616" s="104" t="inlineStr">
        <is>
          <t>HC-035</t>
        </is>
      </c>
      <c r="D616" s="159" t="n">
        <v>19883</v>
      </c>
      <c r="E616" s="159" t="n">
        <v>329</v>
      </c>
    </row>
    <row r="617">
      <c r="A617" s="176" t="n">
        <v>45689</v>
      </c>
      <c r="B617" s="104" t="inlineStr">
        <is>
          <t>2024/25</t>
        </is>
      </c>
      <c r="C617" s="104" t="inlineStr">
        <is>
          <t>HC-036</t>
        </is>
      </c>
      <c r="D617" s="159" t="n">
        <v>18199</v>
      </c>
      <c r="E617" s="159" t="n">
        <v>300</v>
      </c>
    </row>
    <row r="618">
      <c r="A618" s="176" t="n">
        <v>45689</v>
      </c>
      <c r="B618" s="104" t="inlineStr">
        <is>
          <t>2024/25</t>
        </is>
      </c>
      <c r="C618" s="104" t="inlineStr">
        <is>
          <t>HC-037</t>
        </is>
      </c>
      <c r="D618" s="159" t="n">
        <v>19544</v>
      </c>
      <c r="E618" s="159" t="n">
        <v>334</v>
      </c>
    </row>
    <row r="619">
      <c r="A619" s="176" t="n">
        <v>45689</v>
      </c>
      <c r="B619" s="104" t="inlineStr">
        <is>
          <t>2024/25</t>
        </is>
      </c>
      <c r="C619" s="104" t="inlineStr">
        <is>
          <t>HC-038</t>
        </is>
      </c>
      <c r="D619" s="159" t="n">
        <v>15189</v>
      </c>
      <c r="E619" s="159" t="n">
        <v>269</v>
      </c>
    </row>
    <row r="620">
      <c r="A620" s="176" t="n">
        <v>45689</v>
      </c>
      <c r="B620" s="104" t="inlineStr">
        <is>
          <t>2024/25</t>
        </is>
      </c>
      <c r="C620" s="104" t="inlineStr">
        <is>
          <t>HC-039</t>
        </is>
      </c>
      <c r="D620" s="159" t="n">
        <v>18985</v>
      </c>
      <c r="E620" s="159" t="n">
        <v>305</v>
      </c>
    </row>
    <row r="621">
      <c r="A621" s="176" t="n">
        <v>45689</v>
      </c>
      <c r="B621" s="104" t="inlineStr">
        <is>
          <t>2024/25</t>
        </is>
      </c>
      <c r="C621" s="104" t="inlineStr">
        <is>
          <t>HC-040</t>
        </is>
      </c>
      <c r="D621" s="159" t="n">
        <v>18724</v>
      </c>
      <c r="E621" s="159" t="n">
        <v>322</v>
      </c>
    </row>
    <row r="622">
      <c r="A622" s="176" t="n">
        <v>45689</v>
      </c>
      <c r="B622" s="104" t="inlineStr">
        <is>
          <t>2024/25</t>
        </is>
      </c>
      <c r="C622" s="104" t="inlineStr">
        <is>
          <t>HC-042</t>
        </is>
      </c>
      <c r="D622" s="159" t="n">
        <v>18587</v>
      </c>
      <c r="E622" s="159" t="n">
        <v>293</v>
      </c>
    </row>
    <row r="623">
      <c r="A623" s="176" t="n">
        <v>45689</v>
      </c>
      <c r="B623" s="104" t="inlineStr">
        <is>
          <t>2024/25</t>
        </is>
      </c>
      <c r="C623" s="104" t="inlineStr">
        <is>
          <t>HC-043</t>
        </is>
      </c>
      <c r="D623" s="159" t="n">
        <v>21560</v>
      </c>
      <c r="E623" s="159" t="n">
        <v>367</v>
      </c>
    </row>
    <row r="624">
      <c r="A624" s="176" t="n">
        <v>45689</v>
      </c>
      <c r="B624" s="104" t="inlineStr">
        <is>
          <t>2024/25</t>
        </is>
      </c>
      <c r="C624" s="104" t="inlineStr">
        <is>
          <t>HC-044</t>
        </is>
      </c>
      <c r="D624" s="159" t="n">
        <v>13073</v>
      </c>
      <c r="E624" s="159" t="n">
        <v>216</v>
      </c>
    </row>
    <row r="625">
      <c r="A625" s="176" t="n">
        <v>45689</v>
      </c>
      <c r="B625" s="104" t="inlineStr">
        <is>
          <t>2024/25</t>
        </is>
      </c>
      <c r="C625" s="104" t="inlineStr">
        <is>
          <t>HC-045</t>
        </is>
      </c>
      <c r="D625" s="159" t="n">
        <v>25832</v>
      </c>
      <c r="E625" s="159" t="n">
        <v>429</v>
      </c>
    </row>
    <row r="626">
      <c r="A626" s="176" t="n">
        <v>45689</v>
      </c>
      <c r="B626" s="104" t="inlineStr">
        <is>
          <t>2024/25</t>
        </is>
      </c>
      <c r="C626" s="104" t="inlineStr">
        <is>
          <t>HC-046</t>
        </is>
      </c>
      <c r="D626" s="159" t="n">
        <v>12765</v>
      </c>
      <c r="E626" s="159" t="n">
        <v>211</v>
      </c>
    </row>
    <row r="627">
      <c r="A627" s="176" t="n">
        <v>45689</v>
      </c>
      <c r="B627" s="104" t="inlineStr">
        <is>
          <t>2024/25</t>
        </is>
      </c>
      <c r="C627" s="104" t="inlineStr">
        <is>
          <t>HC-047</t>
        </is>
      </c>
      <c r="D627" s="159" t="n">
        <v>20506</v>
      </c>
      <c r="E627" s="159" t="n">
        <v>346</v>
      </c>
    </row>
    <row r="628">
      <c r="A628" s="176" t="n">
        <v>45689</v>
      </c>
      <c r="B628" s="104" t="inlineStr">
        <is>
          <t>2024/25</t>
        </is>
      </c>
      <c r="C628" s="104" t="inlineStr">
        <is>
          <t>HC-048</t>
        </is>
      </c>
      <c r="D628" s="159" t="n">
        <v>20627</v>
      </c>
      <c r="E628" s="159" t="n">
        <v>389</v>
      </c>
    </row>
    <row r="629">
      <c r="A629" s="176" t="n">
        <v>45689</v>
      </c>
      <c r="B629" s="104" t="inlineStr">
        <is>
          <t>2024/25</t>
        </is>
      </c>
      <c r="C629" s="104" t="inlineStr">
        <is>
          <t>HC-049</t>
        </is>
      </c>
      <c r="D629" s="159" t="n">
        <v>19266</v>
      </c>
      <c r="E629" s="159" t="n">
        <v>301</v>
      </c>
    </row>
    <row r="630">
      <c r="A630" s="176" t="n">
        <v>45689</v>
      </c>
      <c r="B630" s="104" t="inlineStr">
        <is>
          <t>2024/25</t>
        </is>
      </c>
      <c r="C630" s="104" t="inlineStr">
        <is>
          <t>HC-050</t>
        </is>
      </c>
      <c r="D630" s="159" t="n">
        <v>21264</v>
      </c>
      <c r="E630" s="159" t="n">
        <v>381</v>
      </c>
    </row>
    <row r="631">
      <c r="A631" s="176" t="n">
        <v>45689</v>
      </c>
      <c r="B631" s="104" t="inlineStr">
        <is>
          <t>2024/25</t>
        </is>
      </c>
      <c r="C631" s="104" t="inlineStr">
        <is>
          <t>HC-051</t>
        </is>
      </c>
      <c r="D631" s="159" t="n">
        <v>16098</v>
      </c>
      <c r="E631" s="159" t="n">
        <v>273</v>
      </c>
    </row>
    <row r="632">
      <c r="A632" s="176" t="n">
        <v>45689</v>
      </c>
      <c r="B632" s="104" t="inlineStr">
        <is>
          <t>2024/25</t>
        </is>
      </c>
      <c r="C632" s="104" t="inlineStr">
        <is>
          <t>HC-052</t>
        </is>
      </c>
      <c r="D632" s="159" t="n">
        <v>18164</v>
      </c>
      <c r="E632" s="159" t="n">
        <v>286</v>
      </c>
    </row>
    <row r="633">
      <c r="A633" s="176" t="n">
        <v>45689</v>
      </c>
      <c r="B633" s="104" t="inlineStr">
        <is>
          <t>2024/25</t>
        </is>
      </c>
      <c r="C633" s="104" t="inlineStr">
        <is>
          <t>HC-053</t>
        </is>
      </c>
      <c r="D633" s="159" t="n">
        <v>18638</v>
      </c>
      <c r="E633" s="159" t="n">
        <v>324</v>
      </c>
    </row>
    <row r="634">
      <c r="A634" s="176" t="n">
        <v>45689</v>
      </c>
      <c r="B634" s="104" t="inlineStr">
        <is>
          <t>2024/25</t>
        </is>
      </c>
      <c r="C634" s="104" t="inlineStr">
        <is>
          <t>HC-054</t>
        </is>
      </c>
      <c r="D634" s="159" t="n">
        <v>17513</v>
      </c>
      <c r="E634" s="159" t="n">
        <v>266</v>
      </c>
    </row>
    <row r="635">
      <c r="A635" s="176" t="n">
        <v>45689</v>
      </c>
      <c r="B635" s="104" t="inlineStr">
        <is>
          <t>2024/25</t>
        </is>
      </c>
      <c r="C635" s="104" t="inlineStr">
        <is>
          <t>HC-055</t>
        </is>
      </c>
      <c r="D635" s="159" t="n">
        <v>25161</v>
      </c>
      <c r="E635" s="159" t="n">
        <v>406</v>
      </c>
    </row>
    <row r="636">
      <c r="A636" s="176" t="n">
        <v>45689</v>
      </c>
      <c r="B636" s="104" t="inlineStr">
        <is>
          <t>2024/25</t>
        </is>
      </c>
      <c r="C636" s="104" t="inlineStr">
        <is>
          <t>HC-056</t>
        </is>
      </c>
      <c r="D636" s="159" t="n">
        <v>21529</v>
      </c>
      <c r="E636" s="159" t="n">
        <v>338</v>
      </c>
    </row>
    <row r="637">
      <c r="A637" s="176" t="n">
        <v>45689</v>
      </c>
      <c r="B637" s="104" t="inlineStr">
        <is>
          <t>2024/25</t>
        </is>
      </c>
      <c r="C637" s="104" t="inlineStr">
        <is>
          <t>HC-057</t>
        </is>
      </c>
      <c r="D637" s="159" t="n">
        <v>20507</v>
      </c>
      <c r="E637" s="159" t="n">
        <v>304</v>
      </c>
    </row>
    <row r="638">
      <c r="A638" s="176" t="n">
        <v>45689</v>
      </c>
      <c r="B638" s="104" t="inlineStr">
        <is>
          <t>2024/25</t>
        </is>
      </c>
      <c r="C638" s="104" t="inlineStr">
        <is>
          <t>HC-058</t>
        </is>
      </c>
      <c r="D638" s="159" t="n">
        <v>13837</v>
      </c>
      <c r="E638" s="159" t="n">
        <v>772</v>
      </c>
    </row>
    <row r="639">
      <c r="A639" s="176" t="n">
        <v>45689</v>
      </c>
      <c r="B639" s="104" t="inlineStr">
        <is>
          <t>2024/25</t>
        </is>
      </c>
      <c r="C639" s="104" t="inlineStr">
        <is>
          <t>HC-059</t>
        </is>
      </c>
      <c r="D639" s="159" t="n">
        <v>19653</v>
      </c>
      <c r="E639" s="159" t="n">
        <v>293</v>
      </c>
    </row>
    <row r="640">
      <c r="A640" s="176" t="n">
        <v>45689</v>
      </c>
      <c r="B640" s="104" t="inlineStr">
        <is>
          <t>2024/25</t>
        </is>
      </c>
      <c r="C640" s="104" t="inlineStr">
        <is>
          <t>HC-060</t>
        </is>
      </c>
      <c r="D640" s="159" t="n">
        <v>14460</v>
      </c>
      <c r="E640" s="159" t="n">
        <v>246</v>
      </c>
    </row>
    <row r="641">
      <c r="A641" s="176" t="n">
        <v>45689</v>
      </c>
      <c r="B641" s="104" t="inlineStr">
        <is>
          <t>2024/25</t>
        </is>
      </c>
      <c r="C641" s="104" t="inlineStr">
        <is>
          <t>HC-061</t>
        </is>
      </c>
      <c r="D641" s="159" t="n">
        <v>20016</v>
      </c>
      <c r="E641" s="159" t="n">
        <v>307</v>
      </c>
    </row>
    <row r="642">
      <c r="A642" s="176" t="n">
        <v>45689</v>
      </c>
      <c r="B642" s="104" t="inlineStr">
        <is>
          <t>2024/25</t>
        </is>
      </c>
      <c r="C642" s="104" t="inlineStr">
        <is>
          <t>HC-062</t>
        </is>
      </c>
      <c r="D642" s="159" t="n">
        <v>13260</v>
      </c>
      <c r="E642" s="159" t="n">
        <v>227</v>
      </c>
    </row>
    <row r="643">
      <c r="A643" s="176" t="n">
        <v>45689</v>
      </c>
      <c r="B643" s="104" t="inlineStr">
        <is>
          <t>2024/25</t>
        </is>
      </c>
      <c r="C643" s="104" t="inlineStr">
        <is>
          <t>HC-063</t>
        </is>
      </c>
      <c r="D643" s="159" t="n">
        <v>16561</v>
      </c>
      <c r="E643" s="159" t="n">
        <v>291</v>
      </c>
    </row>
    <row r="644">
      <c r="A644" s="176" t="n">
        <v>45689</v>
      </c>
      <c r="B644" s="104" t="inlineStr">
        <is>
          <t>2024/25</t>
        </is>
      </c>
      <c r="C644" s="104" t="inlineStr">
        <is>
          <t>HC-064</t>
        </is>
      </c>
      <c r="D644" s="159" t="n">
        <v>14140</v>
      </c>
      <c r="E644" s="159" t="n">
        <v>223</v>
      </c>
    </row>
    <row r="645">
      <c r="A645" s="176" t="n">
        <v>45689</v>
      </c>
      <c r="B645" s="104" t="inlineStr">
        <is>
          <t>2024/25</t>
        </is>
      </c>
      <c r="C645" s="104" t="inlineStr">
        <is>
          <t>HC-065</t>
        </is>
      </c>
      <c r="D645" s="159" t="n">
        <v>25752</v>
      </c>
      <c r="E645" s="159" t="n">
        <v>451</v>
      </c>
    </row>
    <row r="646">
      <c r="A646" s="176" t="n">
        <v>45689</v>
      </c>
      <c r="B646" s="104" t="inlineStr">
        <is>
          <t>2024/25</t>
        </is>
      </c>
      <c r="C646" s="104" t="inlineStr">
        <is>
          <t>HC-066</t>
        </is>
      </c>
      <c r="D646" s="159" t="n">
        <v>21796</v>
      </c>
      <c r="E646" s="159" t="n">
        <v>345</v>
      </c>
    </row>
    <row r="647">
      <c r="A647" s="176" t="n">
        <v>45689</v>
      </c>
      <c r="B647" s="104" t="inlineStr">
        <is>
          <t>2024/25</t>
        </is>
      </c>
      <c r="C647" s="104" t="inlineStr">
        <is>
          <t>HC-067</t>
        </is>
      </c>
      <c r="D647" s="159" t="n">
        <v>19296</v>
      </c>
      <c r="E647" s="159" t="n">
        <v>318</v>
      </c>
    </row>
    <row r="648">
      <c r="A648" s="176" t="n">
        <v>45689</v>
      </c>
      <c r="B648" s="104" t="inlineStr">
        <is>
          <t>2024/25</t>
        </is>
      </c>
      <c r="C648" s="104" t="inlineStr">
        <is>
          <t>HC-068</t>
        </is>
      </c>
      <c r="D648" s="159" t="n">
        <v>14252</v>
      </c>
      <c r="E648" s="159" t="n">
        <v>238</v>
      </c>
    </row>
    <row r="649">
      <c r="A649" s="176" t="n">
        <v>45689</v>
      </c>
      <c r="B649" s="104" t="inlineStr">
        <is>
          <t>2024/25</t>
        </is>
      </c>
      <c r="C649" s="104" t="inlineStr">
        <is>
          <t>HC-069</t>
        </is>
      </c>
      <c r="D649" s="159" t="n">
        <v>18900</v>
      </c>
      <c r="E649" s="159" t="n">
        <v>335</v>
      </c>
    </row>
    <row r="650">
      <c r="A650" s="176" t="n">
        <v>45689</v>
      </c>
      <c r="B650" s="104" t="inlineStr">
        <is>
          <t>2024/25</t>
        </is>
      </c>
      <c r="C650" s="104" t="inlineStr">
        <is>
          <t>HC-070</t>
        </is>
      </c>
      <c r="D650" s="159" t="n">
        <v>11968</v>
      </c>
      <c r="E650" s="159" t="n">
        <v>201</v>
      </c>
    </row>
    <row r="651">
      <c r="A651" s="176" t="n">
        <v>45689</v>
      </c>
      <c r="B651" s="104" t="inlineStr">
        <is>
          <t>2024/25</t>
        </is>
      </c>
      <c r="C651" s="104" t="inlineStr">
        <is>
          <t>HC-071</t>
        </is>
      </c>
      <c r="D651" s="159" t="n">
        <v>16079</v>
      </c>
      <c r="E651" s="159" t="n">
        <v>266</v>
      </c>
    </row>
    <row r="652">
      <c r="A652" s="176" t="n">
        <v>45689</v>
      </c>
      <c r="B652" s="104" t="inlineStr">
        <is>
          <t>2024/25</t>
        </is>
      </c>
      <c r="C652" s="104" t="inlineStr">
        <is>
          <t>HC-072</t>
        </is>
      </c>
      <c r="D652" s="159" t="n">
        <v>11655</v>
      </c>
      <c r="E652" s="159" t="n">
        <v>195</v>
      </c>
    </row>
    <row r="653">
      <c r="A653" s="176" t="n">
        <v>45689</v>
      </c>
      <c r="B653" s="104" t="inlineStr">
        <is>
          <t>2024/25</t>
        </is>
      </c>
      <c r="C653" s="104" t="inlineStr">
        <is>
          <t>HC-073</t>
        </is>
      </c>
      <c r="D653" s="159" t="n">
        <v>27976</v>
      </c>
      <c r="E653" s="159" t="n">
        <v>1864</v>
      </c>
    </row>
    <row r="654">
      <c r="A654" s="176" t="n">
        <v>45689</v>
      </c>
      <c r="B654" s="104" t="inlineStr">
        <is>
          <t>2024/25</t>
        </is>
      </c>
      <c r="C654" s="104" t="inlineStr">
        <is>
          <t>HC-074</t>
        </is>
      </c>
      <c r="D654" s="159" t="n">
        <v>18243</v>
      </c>
      <c r="E654" s="159" t="n">
        <v>321</v>
      </c>
    </row>
    <row r="655">
      <c r="A655" s="176" t="n">
        <v>45689</v>
      </c>
      <c r="B655" s="104" t="inlineStr">
        <is>
          <t>2024/25</t>
        </is>
      </c>
      <c r="C655" s="104" t="inlineStr">
        <is>
          <t>HC-075</t>
        </is>
      </c>
      <c r="D655" s="159" t="n">
        <v>25337</v>
      </c>
      <c r="E655" s="159" t="n">
        <v>414</v>
      </c>
    </row>
    <row r="656">
      <c r="A656" s="176" t="n">
        <v>45689</v>
      </c>
      <c r="B656" s="104" t="inlineStr">
        <is>
          <t>2024/25</t>
        </is>
      </c>
      <c r="C656" s="104" t="inlineStr">
        <is>
          <t>HC-076</t>
        </is>
      </c>
      <c r="D656" s="159" t="n">
        <v>18038</v>
      </c>
      <c r="E656" s="159" t="n">
        <v>319</v>
      </c>
    </row>
    <row r="657">
      <c r="A657" s="176" t="n">
        <v>45689</v>
      </c>
      <c r="B657" s="104" t="inlineStr">
        <is>
          <t>2024/25</t>
        </is>
      </c>
      <c r="C657" s="104" t="inlineStr">
        <is>
          <t>HC-077</t>
        </is>
      </c>
      <c r="D657" s="159" t="n">
        <v>19529</v>
      </c>
      <c r="E657" s="159" t="n">
        <v>301</v>
      </c>
    </row>
    <row r="658">
      <c r="A658" s="176" t="n">
        <v>45689</v>
      </c>
      <c r="B658" s="104" t="inlineStr">
        <is>
          <t>2024/25</t>
        </is>
      </c>
      <c r="C658" s="104" t="inlineStr">
        <is>
          <t>HC-079</t>
        </is>
      </c>
      <c r="D658" s="159" t="n">
        <v>20019</v>
      </c>
      <c r="E658" s="159" t="n">
        <v>324</v>
      </c>
    </row>
    <row r="659">
      <c r="A659" s="176" t="n">
        <v>45689</v>
      </c>
      <c r="B659" s="104" t="inlineStr">
        <is>
          <t>2024/25</t>
        </is>
      </c>
      <c r="C659" s="104" t="inlineStr">
        <is>
          <t>HC-080</t>
        </is>
      </c>
      <c r="D659" s="159" t="n">
        <v>13736</v>
      </c>
      <c r="E659" s="159" t="n">
        <v>229</v>
      </c>
    </row>
    <row r="660">
      <c r="A660" s="176" t="n">
        <v>45689</v>
      </c>
      <c r="B660" s="104" t="inlineStr">
        <is>
          <t>2024/25</t>
        </is>
      </c>
      <c r="C660" s="104" t="inlineStr">
        <is>
          <t>HC-081</t>
        </is>
      </c>
      <c r="D660" s="159" t="n">
        <v>21402</v>
      </c>
      <c r="E660" s="159" t="n">
        <v>337</v>
      </c>
    </row>
    <row r="661">
      <c r="A661" s="176" t="n">
        <v>45689</v>
      </c>
      <c r="B661" s="104" t="inlineStr">
        <is>
          <t>2024/25</t>
        </is>
      </c>
      <c r="C661" s="104" t="inlineStr">
        <is>
          <t>HC-082</t>
        </is>
      </c>
      <c r="D661" s="159" t="n">
        <v>16063</v>
      </c>
      <c r="E661" s="159" t="n">
        <v>292</v>
      </c>
    </row>
    <row r="662">
      <c r="A662" s="176" t="n">
        <v>45689</v>
      </c>
      <c r="B662" s="104" t="inlineStr">
        <is>
          <t>2024/25</t>
        </is>
      </c>
      <c r="C662" s="104" t="inlineStr">
        <is>
          <t>HC-083</t>
        </is>
      </c>
      <c r="D662" s="159" t="n">
        <v>14845</v>
      </c>
      <c r="E662" s="159" t="n">
        <v>241</v>
      </c>
    </row>
    <row r="663">
      <c r="A663" s="176" t="n">
        <v>45689</v>
      </c>
      <c r="B663" s="104" t="inlineStr">
        <is>
          <t>2024/25</t>
        </is>
      </c>
      <c r="C663" s="104" t="inlineStr">
        <is>
          <t>HC-084</t>
        </is>
      </c>
      <c r="D663" s="159" t="n">
        <v>14886</v>
      </c>
      <c r="E663" s="159" t="n">
        <v>236</v>
      </c>
    </row>
    <row r="664">
      <c r="A664" s="176" t="n">
        <v>45689</v>
      </c>
      <c r="B664" s="104" t="inlineStr">
        <is>
          <t>2024/25</t>
        </is>
      </c>
      <c r="C664" s="104" t="inlineStr">
        <is>
          <t>HC-085</t>
        </is>
      </c>
      <c r="D664" s="159" t="n">
        <v>20535</v>
      </c>
      <c r="E664" s="159" t="n">
        <v>328</v>
      </c>
    </row>
    <row r="665">
      <c r="A665" s="176" t="n">
        <v>45689</v>
      </c>
      <c r="B665" s="104" t="inlineStr">
        <is>
          <t>2024/25</t>
        </is>
      </c>
      <c r="C665" s="104" t="inlineStr">
        <is>
          <t>HC-086</t>
        </is>
      </c>
      <c r="D665" s="159" t="n">
        <v>15847</v>
      </c>
      <c r="E665" s="159" t="n">
        <v>270</v>
      </c>
    </row>
    <row r="666">
      <c r="A666" s="176" t="n">
        <v>45689</v>
      </c>
      <c r="B666" s="104" t="inlineStr">
        <is>
          <t>2024/25</t>
        </is>
      </c>
      <c r="C666" s="104" t="inlineStr">
        <is>
          <t>HC-087</t>
        </is>
      </c>
      <c r="D666" s="159" t="n">
        <v>13555</v>
      </c>
      <c r="E666" s="159" t="n">
        <v>221</v>
      </c>
    </row>
    <row r="667">
      <c r="A667" s="176" t="n">
        <v>45689</v>
      </c>
      <c r="B667" s="104" t="inlineStr">
        <is>
          <t>2024/25</t>
        </is>
      </c>
      <c r="C667" s="104" t="inlineStr">
        <is>
          <t>HC-088</t>
        </is>
      </c>
      <c r="D667" s="159" t="n">
        <v>16208</v>
      </c>
      <c r="E667" s="159" t="n">
        <v>238</v>
      </c>
    </row>
    <row r="668">
      <c r="A668" s="176" t="n">
        <v>45689</v>
      </c>
      <c r="B668" s="104" t="inlineStr">
        <is>
          <t>2024/25</t>
        </is>
      </c>
      <c r="C668" s="104" t="inlineStr">
        <is>
          <t>HC-089</t>
        </is>
      </c>
      <c r="D668" s="159" t="n">
        <v>18065</v>
      </c>
      <c r="E668" s="159" t="n">
        <v>291</v>
      </c>
    </row>
    <row r="669">
      <c r="A669" s="176" t="n">
        <v>45689</v>
      </c>
      <c r="B669" s="104" t="inlineStr">
        <is>
          <t>2024/25</t>
        </is>
      </c>
      <c r="C669" s="104" t="inlineStr">
        <is>
          <t>HC-090</t>
        </is>
      </c>
      <c r="D669" s="159" t="n">
        <v>16496</v>
      </c>
      <c r="E669" s="159" t="n">
        <v>269</v>
      </c>
    </row>
    <row r="670">
      <c r="A670" s="176" t="n">
        <v>45689</v>
      </c>
      <c r="B670" s="104" t="inlineStr">
        <is>
          <t>2024/25</t>
        </is>
      </c>
      <c r="C670" s="104" t="inlineStr">
        <is>
          <t>HC-091</t>
        </is>
      </c>
      <c r="D670" s="159" t="n">
        <v>16122</v>
      </c>
      <c r="E670" s="159" t="n">
        <v>1375</v>
      </c>
    </row>
    <row r="671">
      <c r="A671" s="176" t="n">
        <v>45689</v>
      </c>
      <c r="B671" s="104" t="inlineStr">
        <is>
          <t>2024/25</t>
        </is>
      </c>
      <c r="C671" s="104" t="inlineStr">
        <is>
          <t>HC-092</t>
        </is>
      </c>
      <c r="D671" s="159" t="n">
        <v>15355</v>
      </c>
      <c r="E671" s="159" t="n">
        <v>243</v>
      </c>
    </row>
    <row r="672">
      <c r="A672" s="176" t="n">
        <v>45689</v>
      </c>
      <c r="B672" s="104" t="inlineStr">
        <is>
          <t>2024/25</t>
        </is>
      </c>
      <c r="C672" s="104" t="inlineStr">
        <is>
          <t>HC-093</t>
        </is>
      </c>
      <c r="D672" s="159" t="n">
        <v>28991</v>
      </c>
      <c r="E672" s="159" t="n">
        <v>464</v>
      </c>
    </row>
    <row r="673">
      <c r="A673" s="176" t="n">
        <v>45689</v>
      </c>
      <c r="B673" s="104" t="inlineStr">
        <is>
          <t>2024/25</t>
        </is>
      </c>
      <c r="C673" s="104" t="inlineStr">
        <is>
          <t>HC-094</t>
        </is>
      </c>
      <c r="D673" s="159" t="n">
        <v>13009</v>
      </c>
      <c r="E673" s="159" t="n">
        <v>213</v>
      </c>
    </row>
    <row r="674">
      <c r="A674" s="176" t="n">
        <v>45689</v>
      </c>
      <c r="B674" s="104" t="inlineStr">
        <is>
          <t>2024/25</t>
        </is>
      </c>
      <c r="C674" s="104" t="inlineStr">
        <is>
          <t>HC-096</t>
        </is>
      </c>
      <c r="D674" s="159" t="n">
        <v>14916</v>
      </c>
      <c r="E674" s="159" t="n">
        <v>248</v>
      </c>
    </row>
    <row r="675">
      <c r="A675" s="176" t="n">
        <v>45689</v>
      </c>
      <c r="B675" s="104" t="inlineStr">
        <is>
          <t>2024/25</t>
        </is>
      </c>
      <c r="C675" s="104" t="inlineStr">
        <is>
          <t>HC-097</t>
        </is>
      </c>
      <c r="D675" s="159" t="n">
        <v>13345</v>
      </c>
      <c r="E675" s="159" t="n">
        <v>205</v>
      </c>
    </row>
    <row r="676">
      <c r="A676" s="176" t="n">
        <v>45689</v>
      </c>
      <c r="B676" s="104" t="inlineStr">
        <is>
          <t>2024/25</t>
        </is>
      </c>
      <c r="C676" s="104" t="inlineStr">
        <is>
          <t>HC-098</t>
        </is>
      </c>
      <c r="D676" s="159" t="n">
        <v>17778</v>
      </c>
      <c r="E676" s="159" t="n">
        <v>300</v>
      </c>
    </row>
    <row r="677">
      <c r="A677" s="176" t="n">
        <v>45689</v>
      </c>
      <c r="B677" s="104" t="inlineStr">
        <is>
          <t>2024/25</t>
        </is>
      </c>
      <c r="C677" s="104" t="inlineStr">
        <is>
          <t>HC-099</t>
        </is>
      </c>
      <c r="D677" s="159" t="n">
        <v>20600</v>
      </c>
      <c r="E677" s="159" t="n">
        <v>342</v>
      </c>
    </row>
    <row r="678">
      <c r="A678" s="176" t="n">
        <v>45689</v>
      </c>
      <c r="B678" s="104" t="inlineStr">
        <is>
          <t>2024/25</t>
        </is>
      </c>
      <c r="C678" s="104" t="inlineStr">
        <is>
          <t>HC-100</t>
        </is>
      </c>
      <c r="D678" s="159" t="n">
        <v>13665</v>
      </c>
      <c r="E678" s="159" t="n">
        <v>245</v>
      </c>
    </row>
    <row r="679">
      <c r="A679" s="176" t="n">
        <v>45689</v>
      </c>
      <c r="B679" s="104" t="inlineStr">
        <is>
          <t>2024/25</t>
        </is>
      </c>
      <c r="C679" s="104" t="inlineStr">
        <is>
          <t>HC-101</t>
        </is>
      </c>
      <c r="D679" s="159" t="n">
        <v>18348</v>
      </c>
      <c r="E679" s="159" t="n">
        <v>293</v>
      </c>
    </row>
    <row r="680">
      <c r="A680" s="176" t="n">
        <v>45689</v>
      </c>
      <c r="B680" s="104" t="inlineStr">
        <is>
          <t>2024/25</t>
        </is>
      </c>
      <c r="C680" s="104" t="inlineStr">
        <is>
          <t>HC-102</t>
        </is>
      </c>
      <c r="D680" s="159" t="n">
        <v>17662</v>
      </c>
      <c r="E680" s="159" t="n">
        <v>273</v>
      </c>
    </row>
    <row r="681">
      <c r="A681" s="176" t="n">
        <v>45689</v>
      </c>
      <c r="B681" s="104" t="inlineStr">
        <is>
          <t>2024/25</t>
        </is>
      </c>
      <c r="C681" s="104" t="inlineStr">
        <is>
          <t>HC-103</t>
        </is>
      </c>
      <c r="D681" s="159" t="n">
        <v>19375</v>
      </c>
      <c r="E681" s="159" t="n">
        <v>328</v>
      </c>
    </row>
    <row r="682">
      <c r="A682" s="176" t="n">
        <v>45689</v>
      </c>
      <c r="B682" s="104" t="inlineStr">
        <is>
          <t>2024/25</t>
        </is>
      </c>
      <c r="C682" s="104" t="inlineStr">
        <is>
          <t>HC-104</t>
        </is>
      </c>
      <c r="D682" s="159" t="n">
        <v>16649</v>
      </c>
      <c r="E682" s="159" t="n">
        <v>323</v>
      </c>
    </row>
    <row r="683">
      <c r="A683" s="176" t="n">
        <v>45689</v>
      </c>
      <c r="B683" s="104" t="inlineStr">
        <is>
          <t>2024/25</t>
        </is>
      </c>
      <c r="C683" s="104" t="inlineStr">
        <is>
          <t>HC-105</t>
        </is>
      </c>
      <c r="D683" s="159" t="n">
        <v>25781</v>
      </c>
      <c r="E683" s="159" t="n">
        <v>424</v>
      </c>
    </row>
    <row r="684">
      <c r="A684" s="176" t="n">
        <v>45689</v>
      </c>
      <c r="B684" s="104" t="inlineStr">
        <is>
          <t>2024/25</t>
        </is>
      </c>
      <c r="C684" s="104" t="inlineStr">
        <is>
          <t>HC-106</t>
        </is>
      </c>
      <c r="D684" s="159" t="n">
        <v>17442</v>
      </c>
      <c r="E684" s="159" t="n">
        <v>304</v>
      </c>
    </row>
    <row r="685">
      <c r="A685" s="176" t="n">
        <v>45689</v>
      </c>
      <c r="B685" s="104" t="inlineStr">
        <is>
          <t>2024/25</t>
        </is>
      </c>
      <c r="C685" s="104" t="inlineStr">
        <is>
          <t>HC-107</t>
        </is>
      </c>
      <c r="D685" s="159" t="n">
        <v>19293</v>
      </c>
      <c r="E685" s="159" t="n">
        <v>328</v>
      </c>
    </row>
    <row r="686">
      <c r="A686" s="176" t="n">
        <v>45689</v>
      </c>
      <c r="B686" s="104" t="inlineStr">
        <is>
          <t>2024/25</t>
        </is>
      </c>
      <c r="C686" s="104" t="inlineStr">
        <is>
          <t>HC-108</t>
        </is>
      </c>
      <c r="D686" s="159" t="n">
        <v>16011</v>
      </c>
      <c r="E686" s="159" t="n">
        <v>1590</v>
      </c>
    </row>
    <row r="687">
      <c r="A687" s="176" t="n">
        <v>45689</v>
      </c>
      <c r="B687" s="104" t="inlineStr">
        <is>
          <t>2024/25</t>
        </is>
      </c>
      <c r="C687" s="104" t="inlineStr">
        <is>
          <t>HC-109</t>
        </is>
      </c>
      <c r="D687" s="159" t="n">
        <v>18041</v>
      </c>
      <c r="E687" s="159" t="n">
        <v>308</v>
      </c>
    </row>
    <row r="688">
      <c r="A688" s="176" t="n">
        <v>45689</v>
      </c>
      <c r="B688" s="104" t="inlineStr">
        <is>
          <t>2024/25</t>
        </is>
      </c>
      <c r="C688" s="104" t="inlineStr">
        <is>
          <t>HC-110</t>
        </is>
      </c>
      <c r="D688" s="159" t="n">
        <v>11607</v>
      </c>
      <c r="E688" s="159" t="n">
        <v>188</v>
      </c>
    </row>
    <row r="689">
      <c r="A689" s="176" t="n">
        <v>45689</v>
      </c>
      <c r="B689" s="104" t="inlineStr">
        <is>
          <t>2024/25</t>
        </is>
      </c>
      <c r="C689" s="104" t="inlineStr">
        <is>
          <t>HC-111</t>
        </is>
      </c>
      <c r="D689" s="159" t="n">
        <v>19528</v>
      </c>
      <c r="E689" s="159" t="n">
        <v>315</v>
      </c>
    </row>
    <row r="690">
      <c r="A690" s="176" t="n">
        <v>45689</v>
      </c>
      <c r="B690" s="104" t="inlineStr">
        <is>
          <t>2024/25</t>
        </is>
      </c>
      <c r="C690" s="104" t="inlineStr">
        <is>
          <t>HC-113</t>
        </is>
      </c>
      <c r="D690" s="159" t="n">
        <v>20464</v>
      </c>
      <c r="E690" s="159" t="n">
        <v>328</v>
      </c>
    </row>
    <row r="691">
      <c r="A691" s="176" t="n">
        <v>45689</v>
      </c>
      <c r="B691" s="104" t="inlineStr">
        <is>
          <t>2024/25</t>
        </is>
      </c>
      <c r="C691" s="104" t="inlineStr">
        <is>
          <t>HC-114</t>
        </is>
      </c>
      <c r="D691" s="159" t="n">
        <v>11261</v>
      </c>
      <c r="E691" s="159" t="n">
        <v>186</v>
      </c>
    </row>
    <row r="692">
      <c r="A692" s="176" t="n">
        <v>45689</v>
      </c>
      <c r="B692" s="104" t="inlineStr">
        <is>
          <t>2024/25</t>
        </is>
      </c>
      <c r="C692" s="104" t="inlineStr">
        <is>
          <t>HC-115</t>
        </is>
      </c>
      <c r="D692" s="159" t="n">
        <v>18526</v>
      </c>
      <c r="E692" s="159" t="n">
        <v>311</v>
      </c>
    </row>
    <row r="693">
      <c r="A693" s="176" t="n">
        <v>45689</v>
      </c>
      <c r="B693" s="104" t="inlineStr">
        <is>
          <t>2024/25</t>
        </is>
      </c>
      <c r="C693" s="104" t="inlineStr">
        <is>
          <t>HC-116</t>
        </is>
      </c>
      <c r="D693" s="159" t="n">
        <v>16548</v>
      </c>
      <c r="E693" s="159" t="n">
        <v>289</v>
      </c>
    </row>
    <row r="694">
      <c r="A694" s="176" t="n">
        <v>45689</v>
      </c>
      <c r="B694" s="104" t="inlineStr">
        <is>
          <t>2024/25</t>
        </is>
      </c>
      <c r="C694" s="104" t="inlineStr">
        <is>
          <t>HC-117</t>
        </is>
      </c>
      <c r="D694" s="159" t="n">
        <v>18593</v>
      </c>
      <c r="E694" s="159" t="n">
        <v>304</v>
      </c>
    </row>
    <row r="695">
      <c r="A695" s="176" t="n">
        <v>45689</v>
      </c>
      <c r="B695" s="104" t="inlineStr">
        <is>
          <t>2024/25</t>
        </is>
      </c>
      <c r="C695" s="104" t="inlineStr">
        <is>
          <t>HC-118</t>
        </is>
      </c>
      <c r="D695" s="159" t="n">
        <v>18470</v>
      </c>
      <c r="E695" s="159" t="n">
        <v>301</v>
      </c>
    </row>
    <row r="696">
      <c r="A696" s="176" t="n">
        <v>45689</v>
      </c>
      <c r="B696" s="104" t="inlineStr">
        <is>
          <t>2024/25</t>
        </is>
      </c>
      <c r="C696" s="104" t="inlineStr">
        <is>
          <t>HC-119</t>
        </is>
      </c>
      <c r="D696" s="159" t="n">
        <v>15755</v>
      </c>
      <c r="E696" s="159" t="n">
        <v>238</v>
      </c>
    </row>
    <row r="697">
      <c r="A697" s="176" t="n">
        <v>45689</v>
      </c>
      <c r="B697" s="104" t="inlineStr">
        <is>
          <t>2024/25</t>
        </is>
      </c>
      <c r="C697" s="104" t="inlineStr">
        <is>
          <t>HC-120</t>
        </is>
      </c>
      <c r="D697" s="159" t="n">
        <v>14519</v>
      </c>
      <c r="E697" s="159" t="n">
        <v>239</v>
      </c>
    </row>
    <row r="698">
      <c r="A698" s="176" t="n">
        <v>45717</v>
      </c>
      <c r="B698" s="104" t="inlineStr">
        <is>
          <t>2024/25</t>
        </is>
      </c>
      <c r="C698" s="104" t="inlineStr">
        <is>
          <t>HC-001</t>
        </is>
      </c>
      <c r="D698" s="159" t="n">
        <v>30208</v>
      </c>
      <c r="E698" s="159" t="n">
        <v>525</v>
      </c>
    </row>
    <row r="699">
      <c r="A699" s="176" t="n">
        <v>45717</v>
      </c>
      <c r="B699" s="104" t="inlineStr">
        <is>
          <t>2024/25</t>
        </is>
      </c>
      <c r="C699" s="104" t="inlineStr">
        <is>
          <t>HC-002</t>
        </is>
      </c>
      <c r="D699" s="159" t="n">
        <v>17216</v>
      </c>
      <c r="E699" s="159" t="n">
        <v>293</v>
      </c>
    </row>
    <row r="700">
      <c r="A700" s="176" t="n">
        <v>45717</v>
      </c>
      <c r="B700" s="104" t="inlineStr">
        <is>
          <t>2024/25</t>
        </is>
      </c>
      <c r="C700" s="104" t="inlineStr">
        <is>
          <t>HC-003</t>
        </is>
      </c>
      <c r="D700" s="159" t="n">
        <v>20704</v>
      </c>
      <c r="E700" s="159" t="n">
        <v>338</v>
      </c>
    </row>
    <row r="701">
      <c r="A701" s="176" t="n">
        <v>45717</v>
      </c>
      <c r="B701" s="104" t="inlineStr">
        <is>
          <t>2024/25</t>
        </is>
      </c>
      <c r="C701" s="104" t="inlineStr">
        <is>
          <t>HC-004</t>
        </is>
      </c>
      <c r="D701" s="159" t="n">
        <v>21084</v>
      </c>
      <c r="E701" s="159" t="n">
        <v>323</v>
      </c>
    </row>
    <row r="702">
      <c r="A702" s="176" t="n">
        <v>45717</v>
      </c>
      <c r="B702" s="104" t="inlineStr">
        <is>
          <t>2024/25</t>
        </is>
      </c>
      <c r="C702" s="104" t="inlineStr">
        <is>
          <t>HC-005</t>
        </is>
      </c>
      <c r="D702" s="159" t="n">
        <v>25364</v>
      </c>
      <c r="E702" s="159" t="n">
        <v>382</v>
      </c>
    </row>
    <row r="703">
      <c r="A703" s="176" t="n">
        <v>45717</v>
      </c>
      <c r="B703" s="104" t="inlineStr">
        <is>
          <t>2024/25</t>
        </is>
      </c>
      <c r="C703" s="104" t="inlineStr">
        <is>
          <t>HC-006</t>
        </is>
      </c>
      <c r="D703" s="159" t="n">
        <v>16898</v>
      </c>
      <c r="E703" s="159" t="n">
        <v>295</v>
      </c>
    </row>
    <row r="704">
      <c r="A704" s="176" t="n">
        <v>45717</v>
      </c>
      <c r="B704" s="104" t="inlineStr">
        <is>
          <t>2024/25</t>
        </is>
      </c>
      <c r="C704" s="104" t="inlineStr">
        <is>
          <t>HC-007</t>
        </is>
      </c>
      <c r="D704" s="159" t="n">
        <v>19919</v>
      </c>
      <c r="E704" s="159" t="n">
        <v>325</v>
      </c>
    </row>
    <row r="705">
      <c r="A705" s="176" t="n">
        <v>45717</v>
      </c>
      <c r="B705" s="104" t="inlineStr">
        <is>
          <t>2024/25</t>
        </is>
      </c>
      <c r="C705" s="104" t="inlineStr">
        <is>
          <t>HC-008</t>
        </is>
      </c>
      <c r="D705" s="159" t="n">
        <v>21806</v>
      </c>
      <c r="E705" s="159" t="n">
        <v>342</v>
      </c>
    </row>
    <row r="706">
      <c r="A706" s="176" t="n">
        <v>45717</v>
      </c>
      <c r="B706" s="104" t="inlineStr">
        <is>
          <t>2024/25</t>
        </is>
      </c>
      <c r="C706" s="104" t="inlineStr">
        <is>
          <t>HC-009</t>
        </is>
      </c>
      <c r="D706" s="159" t="n">
        <v>28188</v>
      </c>
      <c r="E706" s="159" t="n">
        <v>491</v>
      </c>
    </row>
    <row r="707">
      <c r="A707" s="176" t="n">
        <v>45717</v>
      </c>
      <c r="B707" s="104" t="inlineStr">
        <is>
          <t>2024/25</t>
        </is>
      </c>
      <c r="C707" s="104" t="inlineStr">
        <is>
          <t>HC-010</t>
        </is>
      </c>
      <c r="D707" s="159" t="n">
        <v>30505</v>
      </c>
      <c r="E707" s="159" t="n">
        <v>564</v>
      </c>
    </row>
    <row r="708">
      <c r="A708" s="176" t="n">
        <v>45717</v>
      </c>
      <c r="B708" s="104" t="inlineStr">
        <is>
          <t>2024/25</t>
        </is>
      </c>
      <c r="C708" s="104" t="inlineStr">
        <is>
          <t>HC-011</t>
        </is>
      </c>
      <c r="D708" s="159" t="n">
        <v>27261</v>
      </c>
      <c r="E708" s="159" t="n">
        <v>461</v>
      </c>
    </row>
    <row r="709">
      <c r="A709" s="176" t="n">
        <v>45717</v>
      </c>
      <c r="B709" s="104" t="inlineStr">
        <is>
          <t>2024/25</t>
        </is>
      </c>
      <c r="C709" s="104" t="inlineStr">
        <is>
          <t>HC-012</t>
        </is>
      </c>
      <c r="D709" s="159" t="n">
        <v>13654</v>
      </c>
      <c r="E709" s="159" t="n">
        <v>488</v>
      </c>
    </row>
    <row r="710">
      <c r="A710" s="176" t="n">
        <v>45717</v>
      </c>
      <c r="B710" s="104" t="inlineStr">
        <is>
          <t>2024/25</t>
        </is>
      </c>
      <c r="C710" s="104" t="inlineStr">
        <is>
          <t>HC-013</t>
        </is>
      </c>
      <c r="D710" s="159" t="n">
        <v>21082</v>
      </c>
      <c r="E710" s="159" t="n">
        <v>353</v>
      </c>
    </row>
    <row r="711">
      <c r="A711" s="176" t="n">
        <v>45717</v>
      </c>
      <c r="B711" s="104" t="inlineStr">
        <is>
          <t>2024/25</t>
        </is>
      </c>
      <c r="C711" s="104" t="inlineStr">
        <is>
          <t>HC-014</t>
        </is>
      </c>
      <c r="D711" s="159" t="n">
        <v>19472</v>
      </c>
      <c r="E711" s="159" t="n">
        <v>307</v>
      </c>
    </row>
    <row r="712">
      <c r="A712" s="176" t="n">
        <v>45717</v>
      </c>
      <c r="B712" s="104" t="inlineStr">
        <is>
          <t>2024/25</t>
        </is>
      </c>
      <c r="C712" s="104" t="inlineStr">
        <is>
          <t>HC-015</t>
        </is>
      </c>
      <c r="D712" s="159" t="n">
        <v>18110</v>
      </c>
      <c r="E712" s="159" t="n">
        <v>300</v>
      </c>
    </row>
    <row r="713">
      <c r="A713" s="176" t="n">
        <v>45717</v>
      </c>
      <c r="B713" s="104" t="inlineStr">
        <is>
          <t>2024/25</t>
        </is>
      </c>
      <c r="C713" s="104" t="inlineStr">
        <is>
          <t>HC-016</t>
        </is>
      </c>
      <c r="D713" s="159" t="n">
        <v>22812</v>
      </c>
      <c r="E713" s="159" t="n">
        <v>368</v>
      </c>
    </row>
    <row r="714">
      <c r="A714" s="176" t="n">
        <v>45717</v>
      </c>
      <c r="B714" s="104" t="inlineStr">
        <is>
          <t>2024/25</t>
        </is>
      </c>
      <c r="C714" s="104" t="inlineStr">
        <is>
          <t>HC-017</t>
        </is>
      </c>
      <c r="D714" s="159" t="n">
        <v>20954</v>
      </c>
      <c r="E714" s="159" t="n">
        <v>338</v>
      </c>
    </row>
    <row r="715">
      <c r="A715" s="176" t="n">
        <v>45717</v>
      </c>
      <c r="B715" s="104" t="inlineStr">
        <is>
          <t>2024/25</t>
        </is>
      </c>
      <c r="C715" s="104" t="inlineStr">
        <is>
          <t>HC-018</t>
        </is>
      </c>
      <c r="D715" s="159" t="n">
        <v>13957</v>
      </c>
      <c r="E715" s="159" t="n">
        <v>230</v>
      </c>
    </row>
    <row r="716">
      <c r="A716" s="176" t="n">
        <v>45717</v>
      </c>
      <c r="B716" s="104" t="inlineStr">
        <is>
          <t>2024/25</t>
        </is>
      </c>
      <c r="C716" s="104" t="inlineStr">
        <is>
          <t>HC-019</t>
        </is>
      </c>
      <c r="D716" s="159" t="n">
        <v>18141</v>
      </c>
      <c r="E716" s="159" t="n">
        <v>280</v>
      </c>
    </row>
    <row r="717">
      <c r="A717" s="176" t="n">
        <v>45717</v>
      </c>
      <c r="B717" s="104" t="inlineStr">
        <is>
          <t>2024/25</t>
        </is>
      </c>
      <c r="C717" s="104" t="inlineStr">
        <is>
          <t>HC-020</t>
        </is>
      </c>
      <c r="D717" s="159" t="n">
        <v>21051</v>
      </c>
      <c r="E717" s="159" t="n">
        <v>356</v>
      </c>
    </row>
    <row r="718">
      <c r="A718" s="176" t="n">
        <v>45717</v>
      </c>
      <c r="B718" s="104" t="inlineStr">
        <is>
          <t>2024/25</t>
        </is>
      </c>
      <c r="C718" s="104" t="inlineStr">
        <is>
          <t>HC-021</t>
        </is>
      </c>
      <c r="D718" s="159" t="n">
        <v>18882</v>
      </c>
      <c r="E718" s="159" t="n">
        <v>306</v>
      </c>
    </row>
    <row r="719">
      <c r="A719" s="176" t="n">
        <v>45717</v>
      </c>
      <c r="B719" s="104" t="inlineStr">
        <is>
          <t>2024/25</t>
        </is>
      </c>
      <c r="C719" s="104" t="inlineStr">
        <is>
          <t>HC-022</t>
        </is>
      </c>
      <c r="D719" s="159" t="n">
        <v>16794</v>
      </c>
      <c r="E719" s="159" t="n">
        <v>291</v>
      </c>
    </row>
    <row r="720">
      <c r="A720" s="176" t="n">
        <v>45717</v>
      </c>
      <c r="B720" s="104" t="inlineStr">
        <is>
          <t>2024/25</t>
        </is>
      </c>
      <c r="C720" s="104" t="inlineStr">
        <is>
          <t>HC-023</t>
        </is>
      </c>
      <c r="D720" s="159" t="n">
        <v>20469</v>
      </c>
      <c r="E720" s="159" t="n">
        <v>317</v>
      </c>
    </row>
    <row r="721">
      <c r="A721" s="176" t="n">
        <v>45717</v>
      </c>
      <c r="B721" s="104" t="inlineStr">
        <is>
          <t>2024/25</t>
        </is>
      </c>
      <c r="C721" s="104" t="inlineStr">
        <is>
          <t>HC-024</t>
        </is>
      </c>
      <c r="D721" s="159" t="n">
        <v>26942</v>
      </c>
      <c r="E721" s="159" t="n">
        <v>447</v>
      </c>
    </row>
    <row r="722">
      <c r="A722" s="176" t="n">
        <v>45717</v>
      </c>
      <c r="B722" s="104" t="inlineStr">
        <is>
          <t>2024/25</t>
        </is>
      </c>
      <c r="C722" s="104" t="inlineStr">
        <is>
          <t>HC-025</t>
        </is>
      </c>
      <c r="D722" s="159" t="n">
        <v>25582</v>
      </c>
      <c r="E722" s="159" t="n">
        <v>434</v>
      </c>
    </row>
    <row r="723">
      <c r="A723" s="176" t="n">
        <v>45717</v>
      </c>
      <c r="B723" s="104" t="inlineStr">
        <is>
          <t>2024/25</t>
        </is>
      </c>
      <c r="C723" s="104" t="inlineStr">
        <is>
          <t>HC-026</t>
        </is>
      </c>
      <c r="D723" s="159" t="n">
        <v>18782</v>
      </c>
      <c r="E723" s="159" t="n">
        <v>308</v>
      </c>
    </row>
    <row r="724">
      <c r="A724" s="176" t="n">
        <v>45717</v>
      </c>
      <c r="B724" s="104" t="inlineStr">
        <is>
          <t>2024/25</t>
        </is>
      </c>
      <c r="C724" s="104" t="inlineStr">
        <is>
          <t>HC-027</t>
        </is>
      </c>
      <c r="D724" s="159" t="n">
        <v>21488</v>
      </c>
      <c r="E724" s="159" t="n">
        <v>331</v>
      </c>
    </row>
    <row r="725">
      <c r="A725" s="176" t="n">
        <v>45717</v>
      </c>
      <c r="B725" s="104" t="inlineStr">
        <is>
          <t>2024/25</t>
        </is>
      </c>
      <c r="C725" s="104" t="inlineStr">
        <is>
          <t>HC-028</t>
        </is>
      </c>
      <c r="D725" s="159" t="n">
        <v>16779</v>
      </c>
      <c r="E725" s="159" t="n">
        <v>298</v>
      </c>
    </row>
    <row r="726">
      <c r="A726" s="176" t="n">
        <v>45717</v>
      </c>
      <c r="B726" s="104" t="inlineStr">
        <is>
          <t>2024/25</t>
        </is>
      </c>
      <c r="C726" s="104" t="inlineStr">
        <is>
          <t>HC-029</t>
        </is>
      </c>
      <c r="D726" s="159" t="n">
        <v>34301</v>
      </c>
      <c r="E726" s="159" t="n">
        <v>1526</v>
      </c>
    </row>
    <row r="727">
      <c r="A727" s="176" t="n">
        <v>45717</v>
      </c>
      <c r="B727" s="104" t="inlineStr">
        <is>
          <t>2024/25</t>
        </is>
      </c>
      <c r="C727" s="104" t="inlineStr">
        <is>
          <t>HC-030</t>
        </is>
      </c>
      <c r="D727" s="159" t="n">
        <v>19351</v>
      </c>
      <c r="E727" s="159" t="n">
        <v>317</v>
      </c>
    </row>
    <row r="728">
      <c r="A728" s="176" t="n">
        <v>45717</v>
      </c>
      <c r="B728" s="104" t="inlineStr">
        <is>
          <t>2024/25</t>
        </is>
      </c>
      <c r="C728" s="104" t="inlineStr">
        <is>
          <t>HC-031</t>
        </is>
      </c>
      <c r="D728" s="159" t="n">
        <v>20892</v>
      </c>
      <c r="E728" s="159" t="n">
        <v>325</v>
      </c>
    </row>
    <row r="729">
      <c r="A729" s="176" t="n">
        <v>45717</v>
      </c>
      <c r="B729" s="104" t="inlineStr">
        <is>
          <t>2024/25</t>
        </is>
      </c>
      <c r="C729" s="104" t="inlineStr">
        <is>
          <t>HC-032</t>
        </is>
      </c>
      <c r="D729" s="159" t="n">
        <v>19713</v>
      </c>
      <c r="E729" s="159" t="n">
        <v>330</v>
      </c>
    </row>
    <row r="730">
      <c r="A730" s="176" t="n">
        <v>45717</v>
      </c>
      <c r="B730" s="104" t="inlineStr">
        <is>
          <t>2024/25</t>
        </is>
      </c>
      <c r="C730" s="104" t="inlineStr">
        <is>
          <t>HC-033</t>
        </is>
      </c>
      <c r="D730" s="159" t="n">
        <v>33846</v>
      </c>
      <c r="E730" s="159" t="n">
        <v>535</v>
      </c>
    </row>
    <row r="731">
      <c r="A731" s="176" t="n">
        <v>45717</v>
      </c>
      <c r="B731" s="104" t="inlineStr">
        <is>
          <t>2024/25</t>
        </is>
      </c>
      <c r="C731" s="104" t="inlineStr">
        <is>
          <t>HC-034</t>
        </is>
      </c>
      <c r="D731" s="159" t="n">
        <v>25475</v>
      </c>
      <c r="E731" s="159" t="n">
        <v>418</v>
      </c>
    </row>
    <row r="732">
      <c r="A732" s="176" t="n">
        <v>45717</v>
      </c>
      <c r="B732" s="104" t="inlineStr">
        <is>
          <t>2024/25</t>
        </is>
      </c>
      <c r="C732" s="104" t="inlineStr">
        <is>
          <t>HC-035</t>
        </is>
      </c>
      <c r="D732" s="159" t="n">
        <v>24196</v>
      </c>
      <c r="E732" s="159" t="n">
        <v>435</v>
      </c>
    </row>
    <row r="733">
      <c r="A733" s="176" t="n">
        <v>45717</v>
      </c>
      <c r="B733" s="104" t="inlineStr">
        <is>
          <t>2024/25</t>
        </is>
      </c>
      <c r="C733" s="104" t="inlineStr">
        <is>
          <t>HC-036</t>
        </is>
      </c>
      <c r="D733" s="159" t="n">
        <v>21839</v>
      </c>
      <c r="E733" s="159" t="n">
        <v>350</v>
      </c>
    </row>
    <row r="734">
      <c r="A734" s="176" t="n">
        <v>45717</v>
      </c>
      <c r="B734" s="104" t="inlineStr">
        <is>
          <t>2024/25</t>
        </is>
      </c>
      <c r="C734" s="104" t="inlineStr">
        <is>
          <t>HC-037</t>
        </is>
      </c>
      <c r="D734" s="159" t="n">
        <v>22747</v>
      </c>
      <c r="E734" s="159" t="n">
        <v>385</v>
      </c>
    </row>
    <row r="735">
      <c r="A735" s="176" t="n">
        <v>45717</v>
      </c>
      <c r="B735" s="104" t="inlineStr">
        <is>
          <t>2024/25</t>
        </is>
      </c>
      <c r="C735" s="104" t="inlineStr">
        <is>
          <t>HC-038</t>
        </is>
      </c>
      <c r="D735" s="159" t="n">
        <v>18360</v>
      </c>
      <c r="E735" s="159" t="n">
        <v>302</v>
      </c>
    </row>
    <row r="736">
      <c r="A736" s="176" t="n">
        <v>45717</v>
      </c>
      <c r="B736" s="104" t="inlineStr">
        <is>
          <t>2024/25</t>
        </is>
      </c>
      <c r="C736" s="104" t="inlineStr">
        <is>
          <t>HC-039</t>
        </is>
      </c>
      <c r="D736" s="159" t="n">
        <v>23390</v>
      </c>
      <c r="E736" s="159" t="n">
        <v>351</v>
      </c>
    </row>
    <row r="737">
      <c r="A737" s="176" t="n">
        <v>45717</v>
      </c>
      <c r="B737" s="104" t="inlineStr">
        <is>
          <t>2024/25</t>
        </is>
      </c>
      <c r="C737" s="104" t="inlineStr">
        <is>
          <t>HC-040</t>
        </is>
      </c>
      <c r="D737" s="159" t="n">
        <v>22741</v>
      </c>
      <c r="E737" s="159" t="n">
        <v>381</v>
      </c>
    </row>
    <row r="738">
      <c r="A738" s="176" t="n">
        <v>45717</v>
      </c>
      <c r="B738" s="104" t="inlineStr">
        <is>
          <t>2024/25</t>
        </is>
      </c>
      <c r="C738" s="104" t="inlineStr">
        <is>
          <t>HC-041</t>
        </is>
      </c>
      <c r="D738" s="159" t="n">
        <v>8909</v>
      </c>
      <c r="E738" s="159" t="n">
        <v>161</v>
      </c>
    </row>
    <row r="739">
      <c r="A739" s="176" t="n">
        <v>45717</v>
      </c>
      <c r="B739" s="104" t="inlineStr">
        <is>
          <t>2024/25</t>
        </is>
      </c>
      <c r="C739" s="104" t="inlineStr">
        <is>
          <t>HC-042</t>
        </is>
      </c>
      <c r="D739" s="159" t="n">
        <v>22415</v>
      </c>
      <c r="E739" s="159" t="n">
        <v>350</v>
      </c>
    </row>
    <row r="740">
      <c r="A740" s="176" t="n">
        <v>45717</v>
      </c>
      <c r="B740" s="104" t="inlineStr">
        <is>
          <t>2024/25</t>
        </is>
      </c>
      <c r="C740" s="104" t="inlineStr">
        <is>
          <t>HC-043</t>
        </is>
      </c>
      <c r="D740" s="159" t="n">
        <v>25292</v>
      </c>
      <c r="E740" s="159" t="n">
        <v>396</v>
      </c>
    </row>
    <row r="741">
      <c r="A741" s="176" t="n">
        <v>45717</v>
      </c>
      <c r="B741" s="104" t="inlineStr">
        <is>
          <t>2024/25</t>
        </is>
      </c>
      <c r="C741" s="104" t="inlineStr">
        <is>
          <t>HC-044</t>
        </is>
      </c>
      <c r="D741" s="159" t="n">
        <v>15853</v>
      </c>
      <c r="E741" s="159" t="n">
        <v>266</v>
      </c>
    </row>
    <row r="742">
      <c r="A742" s="176" t="n">
        <v>45717</v>
      </c>
      <c r="B742" s="104" t="inlineStr">
        <is>
          <t>2024/25</t>
        </is>
      </c>
      <c r="C742" s="104" t="inlineStr">
        <is>
          <t>HC-045</t>
        </is>
      </c>
      <c r="D742" s="159" t="n">
        <v>30881</v>
      </c>
      <c r="E742" s="159" t="n">
        <v>506</v>
      </c>
    </row>
    <row r="743">
      <c r="A743" s="176" t="n">
        <v>45717</v>
      </c>
      <c r="B743" s="104" t="inlineStr">
        <is>
          <t>2024/25</t>
        </is>
      </c>
      <c r="C743" s="104" t="inlineStr">
        <is>
          <t>HC-046</t>
        </is>
      </c>
      <c r="D743" s="159" t="n">
        <v>15015</v>
      </c>
      <c r="E743" s="159" t="n">
        <v>265</v>
      </c>
    </row>
    <row r="744">
      <c r="A744" s="176" t="n">
        <v>45717</v>
      </c>
      <c r="B744" s="104" t="inlineStr">
        <is>
          <t>2024/25</t>
        </is>
      </c>
      <c r="C744" s="104" t="inlineStr">
        <is>
          <t>HC-047</t>
        </is>
      </c>
      <c r="D744" s="159" t="n">
        <v>24319</v>
      </c>
      <c r="E744" s="159" t="n">
        <v>361</v>
      </c>
    </row>
    <row r="745">
      <c r="A745" s="176" t="n">
        <v>45717</v>
      </c>
      <c r="B745" s="104" t="inlineStr">
        <is>
          <t>2024/25</t>
        </is>
      </c>
      <c r="C745" s="104" t="inlineStr">
        <is>
          <t>HC-048</t>
        </is>
      </c>
      <c r="D745" s="159" t="n">
        <v>24811</v>
      </c>
      <c r="E745" s="159" t="n">
        <v>407</v>
      </c>
    </row>
    <row r="746">
      <c r="A746" s="176" t="n">
        <v>45717</v>
      </c>
      <c r="B746" s="104" t="inlineStr">
        <is>
          <t>2024/25</t>
        </is>
      </c>
      <c r="C746" s="104" t="inlineStr">
        <is>
          <t>HC-049</t>
        </is>
      </c>
      <c r="D746" s="159" t="n">
        <v>23204</v>
      </c>
      <c r="E746" s="159" t="n">
        <v>373</v>
      </c>
    </row>
    <row r="747">
      <c r="A747" s="176" t="n">
        <v>45717</v>
      </c>
      <c r="B747" s="104" t="inlineStr">
        <is>
          <t>2024/25</t>
        </is>
      </c>
      <c r="C747" s="104" t="inlineStr">
        <is>
          <t>HC-050</t>
        </is>
      </c>
      <c r="D747" s="159" t="n">
        <v>25077</v>
      </c>
      <c r="E747" s="159" t="n">
        <v>411</v>
      </c>
    </row>
    <row r="748">
      <c r="A748" s="176" t="n">
        <v>45717</v>
      </c>
      <c r="B748" s="104" t="inlineStr">
        <is>
          <t>2024/25</t>
        </is>
      </c>
      <c r="C748" s="104" t="inlineStr">
        <is>
          <t>HC-051</t>
        </is>
      </c>
      <c r="D748" s="159" t="n">
        <v>18909</v>
      </c>
      <c r="E748" s="159" t="n">
        <v>304</v>
      </c>
    </row>
    <row r="749">
      <c r="A749" s="176" t="n">
        <v>45717</v>
      </c>
      <c r="B749" s="104" t="inlineStr">
        <is>
          <t>2024/25</t>
        </is>
      </c>
      <c r="C749" s="104" t="inlineStr">
        <is>
          <t>HC-052</t>
        </is>
      </c>
      <c r="D749" s="159" t="n">
        <v>21809</v>
      </c>
      <c r="E749" s="159" t="n">
        <v>370</v>
      </c>
    </row>
    <row r="750">
      <c r="A750" s="176" t="n">
        <v>45717</v>
      </c>
      <c r="B750" s="104" t="inlineStr">
        <is>
          <t>2024/25</t>
        </is>
      </c>
      <c r="C750" s="104" t="inlineStr">
        <is>
          <t>HC-053</t>
        </is>
      </c>
      <c r="D750" s="159" t="n">
        <v>22460</v>
      </c>
      <c r="E750" s="159" t="n">
        <v>385</v>
      </c>
    </row>
    <row r="751">
      <c r="A751" s="176" t="n">
        <v>45717</v>
      </c>
      <c r="B751" s="104" t="inlineStr">
        <is>
          <t>2024/25</t>
        </is>
      </c>
      <c r="C751" s="104" t="inlineStr">
        <is>
          <t>HC-054</t>
        </is>
      </c>
      <c r="D751" s="159" t="n">
        <v>21633</v>
      </c>
      <c r="E751" s="159" t="n">
        <v>336</v>
      </c>
    </row>
    <row r="752">
      <c r="A752" s="176" t="n">
        <v>45717</v>
      </c>
      <c r="B752" s="104" t="inlineStr">
        <is>
          <t>2024/25</t>
        </is>
      </c>
      <c r="C752" s="104" t="inlineStr">
        <is>
          <t>HC-055</t>
        </is>
      </c>
      <c r="D752" s="159" t="n">
        <v>30693</v>
      </c>
      <c r="E752" s="159" t="n">
        <v>551</v>
      </c>
    </row>
    <row r="753">
      <c r="A753" s="176" t="n">
        <v>45717</v>
      </c>
      <c r="B753" s="104" t="inlineStr">
        <is>
          <t>2024/25</t>
        </is>
      </c>
      <c r="C753" s="104" t="inlineStr">
        <is>
          <t>HC-056</t>
        </is>
      </c>
      <c r="D753" s="159" t="n">
        <v>25127</v>
      </c>
      <c r="E753" s="159" t="n">
        <v>398</v>
      </c>
    </row>
    <row r="754">
      <c r="A754" s="176" t="n">
        <v>45717</v>
      </c>
      <c r="B754" s="104" t="inlineStr">
        <is>
          <t>2024/25</t>
        </is>
      </c>
      <c r="C754" s="104" t="inlineStr">
        <is>
          <t>HC-057</t>
        </is>
      </c>
      <c r="D754" s="159" t="n">
        <v>25241</v>
      </c>
      <c r="E754" s="159" t="n">
        <v>426</v>
      </c>
    </row>
    <row r="755">
      <c r="A755" s="176" t="n">
        <v>45717</v>
      </c>
      <c r="B755" s="104" t="inlineStr">
        <is>
          <t>2024/25</t>
        </is>
      </c>
      <c r="C755" s="104" t="inlineStr">
        <is>
          <t>HC-058</t>
        </is>
      </c>
      <c r="D755" s="159" t="n">
        <v>16230</v>
      </c>
      <c r="E755" s="159" t="n">
        <v>909</v>
      </c>
    </row>
    <row r="756">
      <c r="A756" s="176" t="n">
        <v>45717</v>
      </c>
      <c r="B756" s="104" t="inlineStr">
        <is>
          <t>2024/25</t>
        </is>
      </c>
      <c r="C756" s="104" t="inlineStr">
        <is>
          <t>HC-059</t>
        </is>
      </c>
      <c r="D756" s="159" t="n">
        <v>23340</v>
      </c>
      <c r="E756" s="159" t="n">
        <v>412</v>
      </c>
    </row>
    <row r="757">
      <c r="A757" s="176" t="n">
        <v>45717</v>
      </c>
      <c r="B757" s="104" t="inlineStr">
        <is>
          <t>2024/25</t>
        </is>
      </c>
      <c r="C757" s="104" t="inlineStr">
        <is>
          <t>HC-060</t>
        </is>
      </c>
      <c r="D757" s="159" t="n">
        <v>17646</v>
      </c>
      <c r="E757" s="159" t="n">
        <v>293</v>
      </c>
    </row>
    <row r="758">
      <c r="A758" s="176" t="n">
        <v>45717</v>
      </c>
      <c r="B758" s="104" t="inlineStr">
        <is>
          <t>2024/25</t>
        </is>
      </c>
      <c r="C758" s="104" t="inlineStr">
        <is>
          <t>HC-061</t>
        </is>
      </c>
      <c r="D758" s="159" t="n">
        <v>23565</v>
      </c>
      <c r="E758" s="159" t="n">
        <v>398</v>
      </c>
    </row>
    <row r="759">
      <c r="A759" s="176" t="n">
        <v>45717</v>
      </c>
      <c r="B759" s="104" t="inlineStr">
        <is>
          <t>2024/25</t>
        </is>
      </c>
      <c r="C759" s="104" t="inlineStr">
        <is>
          <t>HC-062</t>
        </is>
      </c>
      <c r="D759" s="159" t="n">
        <v>16701</v>
      </c>
      <c r="E759" s="159" t="n">
        <v>265</v>
      </c>
    </row>
    <row r="760">
      <c r="A760" s="176" t="n">
        <v>45717</v>
      </c>
      <c r="B760" s="104" t="inlineStr">
        <is>
          <t>2024/25</t>
        </is>
      </c>
      <c r="C760" s="104" t="inlineStr">
        <is>
          <t>HC-063</t>
        </is>
      </c>
      <c r="D760" s="159" t="n">
        <v>20087</v>
      </c>
      <c r="E760" s="159" t="n">
        <v>350</v>
      </c>
    </row>
    <row r="761">
      <c r="A761" s="176" t="n">
        <v>45717</v>
      </c>
      <c r="B761" s="104" t="inlineStr">
        <is>
          <t>2024/25</t>
        </is>
      </c>
      <c r="C761" s="104" t="inlineStr">
        <is>
          <t>HC-064</t>
        </is>
      </c>
      <c r="D761" s="159" t="n">
        <v>16773</v>
      </c>
      <c r="E761" s="159" t="n">
        <v>285</v>
      </c>
    </row>
    <row r="762">
      <c r="A762" s="176" t="n">
        <v>45717</v>
      </c>
      <c r="B762" s="104" t="inlineStr">
        <is>
          <t>2024/25</t>
        </is>
      </c>
      <c r="C762" s="104" t="inlineStr">
        <is>
          <t>HC-065</t>
        </is>
      </c>
      <c r="D762" s="159" t="n">
        <v>30500</v>
      </c>
      <c r="E762" s="159" t="n">
        <v>468</v>
      </c>
    </row>
    <row r="763">
      <c r="A763" s="176" t="n">
        <v>45717</v>
      </c>
      <c r="B763" s="104" t="inlineStr">
        <is>
          <t>2024/25</t>
        </is>
      </c>
      <c r="C763" s="104" t="inlineStr">
        <is>
          <t>HC-066</t>
        </is>
      </c>
      <c r="D763" s="159" t="n">
        <v>25938</v>
      </c>
      <c r="E763" s="159" t="n">
        <v>446</v>
      </c>
    </row>
    <row r="764">
      <c r="A764" s="176" t="n">
        <v>45717</v>
      </c>
      <c r="B764" s="104" t="inlineStr">
        <is>
          <t>2024/25</t>
        </is>
      </c>
      <c r="C764" s="104" t="inlineStr">
        <is>
          <t>HC-067</t>
        </is>
      </c>
      <c r="D764" s="159" t="n">
        <v>22949</v>
      </c>
      <c r="E764" s="159" t="n">
        <v>378</v>
      </c>
    </row>
    <row r="765">
      <c r="A765" s="176" t="n">
        <v>45717</v>
      </c>
      <c r="B765" s="104" t="inlineStr">
        <is>
          <t>2024/25</t>
        </is>
      </c>
      <c r="C765" s="104" t="inlineStr">
        <is>
          <t>HC-068</t>
        </is>
      </c>
      <c r="D765" s="159" t="n">
        <v>17475</v>
      </c>
      <c r="E765" s="159" t="n">
        <v>327</v>
      </c>
    </row>
    <row r="766">
      <c r="A766" s="176" t="n">
        <v>45717</v>
      </c>
      <c r="B766" s="104" t="inlineStr">
        <is>
          <t>2024/25</t>
        </is>
      </c>
      <c r="C766" s="104" t="inlineStr">
        <is>
          <t>HC-069</t>
        </is>
      </c>
      <c r="D766" s="159" t="n">
        <v>22677</v>
      </c>
      <c r="E766" s="159" t="n">
        <v>382</v>
      </c>
    </row>
    <row r="767">
      <c r="A767" s="176" t="n">
        <v>45717</v>
      </c>
      <c r="B767" s="104" t="inlineStr">
        <is>
          <t>2024/25</t>
        </is>
      </c>
      <c r="C767" s="104" t="inlineStr">
        <is>
          <t>HC-070</t>
        </is>
      </c>
      <c r="D767" s="159" t="n">
        <v>14424</v>
      </c>
      <c r="E767" s="159" t="n">
        <v>250</v>
      </c>
    </row>
    <row r="768">
      <c r="A768" s="176" t="n">
        <v>45717</v>
      </c>
      <c r="B768" s="104" t="inlineStr">
        <is>
          <t>2024/25</t>
        </is>
      </c>
      <c r="C768" s="104" t="inlineStr">
        <is>
          <t>HC-071</t>
        </is>
      </c>
      <c r="D768" s="159" t="n">
        <v>20499</v>
      </c>
      <c r="E768" s="159" t="n">
        <v>328</v>
      </c>
    </row>
    <row r="769">
      <c r="A769" s="176" t="n">
        <v>45717</v>
      </c>
      <c r="B769" s="104" t="inlineStr">
        <is>
          <t>2024/25</t>
        </is>
      </c>
      <c r="C769" s="104" t="inlineStr">
        <is>
          <t>HC-072</t>
        </is>
      </c>
      <c r="D769" s="159" t="n">
        <v>14041</v>
      </c>
      <c r="E769" s="159" t="n">
        <v>241</v>
      </c>
    </row>
    <row r="770">
      <c r="A770" s="176" t="n">
        <v>45717</v>
      </c>
      <c r="B770" s="104" t="inlineStr">
        <is>
          <t>2024/25</t>
        </is>
      </c>
      <c r="C770" s="104" t="inlineStr">
        <is>
          <t>HC-073</t>
        </is>
      </c>
      <c r="D770" s="159" t="n">
        <v>33687</v>
      </c>
      <c r="E770" s="159" t="n">
        <v>2315</v>
      </c>
    </row>
    <row r="771">
      <c r="A771" s="176" t="n">
        <v>45717</v>
      </c>
      <c r="B771" s="104" t="inlineStr">
        <is>
          <t>2024/25</t>
        </is>
      </c>
      <c r="C771" s="104" t="inlineStr">
        <is>
          <t>HC-074</t>
        </is>
      </c>
      <c r="D771" s="159" t="n">
        <v>22507</v>
      </c>
      <c r="E771" s="159" t="n">
        <v>335</v>
      </c>
    </row>
    <row r="772">
      <c r="A772" s="176" t="n">
        <v>45717</v>
      </c>
      <c r="B772" s="104" t="inlineStr">
        <is>
          <t>2024/25</t>
        </is>
      </c>
      <c r="C772" s="104" t="inlineStr">
        <is>
          <t>HC-075</t>
        </is>
      </c>
      <c r="D772" s="159" t="n">
        <v>28704</v>
      </c>
      <c r="E772" s="159" t="n">
        <v>437</v>
      </c>
    </row>
    <row r="773">
      <c r="A773" s="176" t="n">
        <v>45717</v>
      </c>
      <c r="B773" s="104" t="inlineStr">
        <is>
          <t>2024/25</t>
        </is>
      </c>
      <c r="C773" s="104" t="inlineStr">
        <is>
          <t>HC-076</t>
        </is>
      </c>
      <c r="D773" s="159" t="n">
        <v>22094</v>
      </c>
      <c r="E773" s="159" t="n">
        <v>367</v>
      </c>
    </row>
    <row r="774">
      <c r="A774" s="176" t="n">
        <v>45717</v>
      </c>
      <c r="B774" s="104" t="inlineStr">
        <is>
          <t>2024/25</t>
        </is>
      </c>
      <c r="C774" s="104" t="inlineStr">
        <is>
          <t>HC-077</t>
        </is>
      </c>
      <c r="D774" s="159" t="n">
        <v>23510</v>
      </c>
      <c r="E774" s="159" t="n">
        <v>416</v>
      </c>
    </row>
    <row r="775">
      <c r="A775" s="176" t="n">
        <v>45717</v>
      </c>
      <c r="B775" s="104" t="inlineStr">
        <is>
          <t>2024/25</t>
        </is>
      </c>
      <c r="C775" s="104" t="inlineStr">
        <is>
          <t>HC-079</t>
        </is>
      </c>
      <c r="D775" s="159" t="n">
        <v>23718</v>
      </c>
      <c r="E775" s="159" t="n">
        <v>380</v>
      </c>
    </row>
    <row r="776">
      <c r="A776" s="176" t="n">
        <v>45717</v>
      </c>
      <c r="B776" s="104" t="inlineStr">
        <is>
          <t>2024/25</t>
        </is>
      </c>
      <c r="C776" s="104" t="inlineStr">
        <is>
          <t>HC-080</t>
        </is>
      </c>
      <c r="D776" s="159" t="n">
        <v>16511</v>
      </c>
      <c r="E776" s="159" t="n">
        <v>286</v>
      </c>
    </row>
    <row r="777">
      <c r="A777" s="176" t="n">
        <v>45717</v>
      </c>
      <c r="B777" s="104" t="inlineStr">
        <is>
          <t>2024/25</t>
        </is>
      </c>
      <c r="C777" s="104" t="inlineStr">
        <is>
          <t>HC-081</t>
        </is>
      </c>
      <c r="D777" s="159" t="n">
        <v>25702</v>
      </c>
      <c r="E777" s="159" t="n">
        <v>439</v>
      </c>
    </row>
    <row r="778">
      <c r="A778" s="176" t="n">
        <v>45717</v>
      </c>
      <c r="B778" s="104" t="inlineStr">
        <is>
          <t>2024/25</t>
        </is>
      </c>
      <c r="C778" s="104" t="inlineStr">
        <is>
          <t>HC-082</t>
        </is>
      </c>
      <c r="D778" s="159" t="n">
        <v>19045</v>
      </c>
      <c r="E778" s="159" t="n">
        <v>306</v>
      </c>
    </row>
    <row r="779">
      <c r="A779" s="176" t="n">
        <v>45717</v>
      </c>
      <c r="B779" s="104" t="inlineStr">
        <is>
          <t>2024/25</t>
        </is>
      </c>
      <c r="C779" s="104" t="inlineStr">
        <is>
          <t>HC-083</t>
        </is>
      </c>
      <c r="D779" s="159" t="n">
        <v>18402</v>
      </c>
      <c r="E779" s="159" t="n">
        <v>306</v>
      </c>
    </row>
    <row r="780">
      <c r="A780" s="176" t="n">
        <v>45717</v>
      </c>
      <c r="B780" s="104" t="inlineStr">
        <is>
          <t>2024/25</t>
        </is>
      </c>
      <c r="C780" s="104" t="inlineStr">
        <is>
          <t>HC-084</t>
        </is>
      </c>
      <c r="D780" s="159" t="n">
        <v>18048</v>
      </c>
      <c r="E780" s="159" t="n">
        <v>295</v>
      </c>
    </row>
    <row r="781">
      <c r="A781" s="176" t="n">
        <v>45717</v>
      </c>
      <c r="B781" s="104" t="inlineStr">
        <is>
          <t>2024/25</t>
        </is>
      </c>
      <c r="C781" s="104" t="inlineStr">
        <is>
          <t>HC-085</t>
        </is>
      </c>
      <c r="D781" s="159" t="n">
        <v>24709</v>
      </c>
      <c r="E781" s="159" t="n">
        <v>398</v>
      </c>
    </row>
    <row r="782">
      <c r="A782" s="176" t="n">
        <v>45717</v>
      </c>
      <c r="B782" s="104" t="inlineStr">
        <is>
          <t>2024/25</t>
        </is>
      </c>
      <c r="C782" s="104" t="inlineStr">
        <is>
          <t>HC-086</t>
        </is>
      </c>
      <c r="D782" s="159" t="n">
        <v>19231</v>
      </c>
      <c r="E782" s="159" t="n">
        <v>300</v>
      </c>
    </row>
    <row r="783">
      <c r="A783" s="176" t="n">
        <v>45717</v>
      </c>
      <c r="B783" s="104" t="inlineStr">
        <is>
          <t>2024/25</t>
        </is>
      </c>
      <c r="C783" s="104" t="inlineStr">
        <is>
          <t>HC-087</t>
        </is>
      </c>
      <c r="D783" s="159" t="n">
        <v>16390</v>
      </c>
      <c r="E783" s="159" t="n">
        <v>275</v>
      </c>
    </row>
    <row r="784">
      <c r="A784" s="176" t="n">
        <v>45717</v>
      </c>
      <c r="B784" s="104" t="inlineStr">
        <is>
          <t>2024/25</t>
        </is>
      </c>
      <c r="C784" s="104" t="inlineStr">
        <is>
          <t>HC-088</t>
        </is>
      </c>
      <c r="D784" s="159" t="n">
        <v>19872</v>
      </c>
      <c r="E784" s="159" t="n">
        <v>323</v>
      </c>
    </row>
    <row r="785">
      <c r="A785" s="176" t="n">
        <v>45717</v>
      </c>
      <c r="B785" s="104" t="inlineStr">
        <is>
          <t>2024/25</t>
        </is>
      </c>
      <c r="C785" s="104" t="inlineStr">
        <is>
          <t>HC-089</t>
        </is>
      </c>
      <c r="D785" s="159" t="n">
        <v>22255</v>
      </c>
      <c r="E785" s="159" t="n">
        <v>344</v>
      </c>
    </row>
    <row r="786">
      <c r="A786" s="176" t="n">
        <v>45717</v>
      </c>
      <c r="B786" s="104" t="inlineStr">
        <is>
          <t>2024/25</t>
        </is>
      </c>
      <c r="C786" s="104" t="inlineStr">
        <is>
          <t>HC-090</t>
        </is>
      </c>
      <c r="D786" s="159" t="n">
        <v>19738</v>
      </c>
      <c r="E786" s="159" t="n">
        <v>289</v>
      </c>
    </row>
    <row r="787">
      <c r="A787" s="176" t="n">
        <v>45717</v>
      </c>
      <c r="B787" s="104" t="inlineStr">
        <is>
          <t>2024/25</t>
        </is>
      </c>
      <c r="C787" s="104" t="inlineStr">
        <is>
          <t>HC-091</t>
        </is>
      </c>
      <c r="D787" s="159" t="n">
        <v>19099</v>
      </c>
      <c r="E787" s="159" t="n">
        <v>1631</v>
      </c>
    </row>
    <row r="788">
      <c r="A788" s="176" t="n">
        <v>45717</v>
      </c>
      <c r="B788" s="104" t="inlineStr">
        <is>
          <t>2024/25</t>
        </is>
      </c>
      <c r="C788" s="104" t="inlineStr">
        <is>
          <t>HC-092</t>
        </is>
      </c>
      <c r="D788" s="159" t="n">
        <v>18522</v>
      </c>
      <c r="E788" s="159" t="n">
        <v>300</v>
      </c>
    </row>
    <row r="789">
      <c r="A789" s="176" t="n">
        <v>45717</v>
      </c>
      <c r="B789" s="104" t="inlineStr">
        <is>
          <t>2024/25</t>
        </is>
      </c>
      <c r="C789" s="104" t="inlineStr">
        <is>
          <t>HC-093</t>
        </is>
      </c>
      <c r="D789" s="159" t="n">
        <v>34820</v>
      </c>
      <c r="E789" s="159" t="n">
        <v>537</v>
      </c>
    </row>
    <row r="790">
      <c r="A790" s="176" t="n">
        <v>45717</v>
      </c>
      <c r="B790" s="104" t="inlineStr">
        <is>
          <t>2024/25</t>
        </is>
      </c>
      <c r="C790" s="104" t="inlineStr">
        <is>
          <t>HC-094</t>
        </is>
      </c>
      <c r="D790" s="159" t="n">
        <v>15930</v>
      </c>
      <c r="E790" s="159" t="n">
        <v>268</v>
      </c>
    </row>
    <row r="791">
      <c r="A791" s="176" t="n">
        <v>45717</v>
      </c>
      <c r="B791" s="104" t="inlineStr">
        <is>
          <t>2024/25</t>
        </is>
      </c>
      <c r="C791" s="104" t="inlineStr">
        <is>
          <t>HC-096</t>
        </is>
      </c>
      <c r="D791" s="159" t="n">
        <v>17800</v>
      </c>
      <c r="E791" s="159" t="n">
        <v>278</v>
      </c>
    </row>
    <row r="792">
      <c r="A792" s="176" t="n">
        <v>45717</v>
      </c>
      <c r="B792" s="104" t="inlineStr">
        <is>
          <t>2024/25</t>
        </is>
      </c>
      <c r="C792" s="104" t="inlineStr">
        <is>
          <t>HC-097</t>
        </is>
      </c>
      <c r="D792" s="159" t="n">
        <v>15642</v>
      </c>
      <c r="E792" s="159" t="n">
        <v>268</v>
      </c>
    </row>
    <row r="793">
      <c r="A793" s="176" t="n">
        <v>45717</v>
      </c>
      <c r="B793" s="104" t="inlineStr">
        <is>
          <t>2024/25</t>
        </is>
      </c>
      <c r="C793" s="104" t="inlineStr">
        <is>
          <t>HC-098</t>
        </is>
      </c>
      <c r="D793" s="159" t="n">
        <v>21330</v>
      </c>
      <c r="E793" s="159" t="n">
        <v>319</v>
      </c>
    </row>
    <row r="794">
      <c r="A794" s="176" t="n">
        <v>45717</v>
      </c>
      <c r="B794" s="104" t="inlineStr">
        <is>
          <t>2024/25</t>
        </is>
      </c>
      <c r="C794" s="104" t="inlineStr">
        <is>
          <t>HC-099</t>
        </is>
      </c>
      <c r="D794" s="159" t="n">
        <v>24608</v>
      </c>
      <c r="E794" s="159" t="n">
        <v>391</v>
      </c>
    </row>
    <row r="795">
      <c r="A795" s="176" t="n">
        <v>45717</v>
      </c>
      <c r="B795" s="104" t="inlineStr">
        <is>
          <t>2024/25</t>
        </is>
      </c>
      <c r="C795" s="104" t="inlineStr">
        <is>
          <t>HC-100</t>
        </is>
      </c>
      <c r="D795" s="159" t="n">
        <v>16061</v>
      </c>
      <c r="E795" s="159" t="n">
        <v>292</v>
      </c>
    </row>
    <row r="796">
      <c r="A796" s="176" t="n">
        <v>45717</v>
      </c>
      <c r="B796" s="104" t="inlineStr">
        <is>
          <t>2024/25</t>
        </is>
      </c>
      <c r="C796" s="104" t="inlineStr">
        <is>
          <t>HC-101</t>
        </is>
      </c>
      <c r="D796" s="159" t="n">
        <v>22082</v>
      </c>
      <c r="E796" s="159" t="n">
        <v>334</v>
      </c>
    </row>
    <row r="797">
      <c r="A797" s="176" t="n">
        <v>45717</v>
      </c>
      <c r="B797" s="104" t="inlineStr">
        <is>
          <t>2024/25</t>
        </is>
      </c>
      <c r="C797" s="104" t="inlineStr">
        <is>
          <t>HC-102</t>
        </is>
      </c>
      <c r="D797" s="159" t="n">
        <v>21751</v>
      </c>
      <c r="E797" s="159" t="n">
        <v>343</v>
      </c>
    </row>
    <row r="798">
      <c r="A798" s="176" t="n">
        <v>45717</v>
      </c>
      <c r="B798" s="104" t="inlineStr">
        <is>
          <t>2024/25</t>
        </is>
      </c>
      <c r="C798" s="104" t="inlineStr">
        <is>
          <t>HC-103</t>
        </is>
      </c>
      <c r="D798" s="159" t="n">
        <v>22999</v>
      </c>
      <c r="E798" s="159" t="n">
        <v>365</v>
      </c>
    </row>
    <row r="799">
      <c r="A799" s="176" t="n">
        <v>45717</v>
      </c>
      <c r="B799" s="104" t="inlineStr">
        <is>
          <t>2024/25</t>
        </is>
      </c>
      <c r="C799" s="104" t="inlineStr">
        <is>
          <t>HC-104</t>
        </is>
      </c>
      <c r="D799" s="159" t="n">
        <v>19899</v>
      </c>
      <c r="E799" s="159" t="n">
        <v>342</v>
      </c>
    </row>
    <row r="800">
      <c r="A800" s="176" t="n">
        <v>45717</v>
      </c>
      <c r="B800" s="104" t="inlineStr">
        <is>
          <t>2024/25</t>
        </is>
      </c>
      <c r="C800" s="104" t="inlineStr">
        <is>
          <t>HC-105</t>
        </is>
      </c>
      <c r="D800" s="159" t="n">
        <v>31015</v>
      </c>
      <c r="E800" s="159" t="n">
        <v>507</v>
      </c>
    </row>
    <row r="801">
      <c r="A801" s="176" t="n">
        <v>45717</v>
      </c>
      <c r="B801" s="104" t="inlineStr">
        <is>
          <t>2024/25</t>
        </is>
      </c>
      <c r="C801" s="104" t="inlineStr">
        <is>
          <t>HC-106</t>
        </is>
      </c>
      <c r="D801" s="159" t="n">
        <v>21018</v>
      </c>
      <c r="E801" s="159" t="n">
        <v>358</v>
      </c>
    </row>
    <row r="802">
      <c r="A802" s="176" t="n">
        <v>45717</v>
      </c>
      <c r="B802" s="104" t="inlineStr">
        <is>
          <t>2024/25</t>
        </is>
      </c>
      <c r="C802" s="104" t="inlineStr">
        <is>
          <t>HC-107</t>
        </is>
      </c>
      <c r="D802" s="159" t="n">
        <v>24387</v>
      </c>
      <c r="E802" s="159" t="n">
        <v>402</v>
      </c>
    </row>
    <row r="803">
      <c r="A803" s="176" t="n">
        <v>45717</v>
      </c>
      <c r="B803" s="104" t="inlineStr">
        <is>
          <t>2024/25</t>
        </is>
      </c>
      <c r="C803" s="104" t="inlineStr">
        <is>
          <t>HC-108</t>
        </is>
      </c>
      <c r="D803" s="159" t="n">
        <v>19197</v>
      </c>
      <c r="E803" s="159" t="n">
        <v>1952</v>
      </c>
    </row>
    <row r="804">
      <c r="A804" s="176" t="n">
        <v>45717</v>
      </c>
      <c r="B804" s="104" t="inlineStr">
        <is>
          <t>2024/25</t>
        </is>
      </c>
      <c r="C804" s="104" t="inlineStr">
        <is>
          <t>HC-109</t>
        </is>
      </c>
      <c r="D804" s="159" t="n">
        <v>21488</v>
      </c>
      <c r="E804" s="159" t="n">
        <v>366</v>
      </c>
    </row>
    <row r="805">
      <c r="A805" s="176" t="n">
        <v>45717</v>
      </c>
      <c r="B805" s="104" t="inlineStr">
        <is>
          <t>2024/25</t>
        </is>
      </c>
      <c r="C805" s="104" t="inlineStr">
        <is>
          <t>HC-110</t>
        </is>
      </c>
      <c r="D805" s="159" t="n">
        <v>13943</v>
      </c>
      <c r="E805" s="159" t="n">
        <v>226</v>
      </c>
    </row>
    <row r="806">
      <c r="A806" s="176" t="n">
        <v>45717</v>
      </c>
      <c r="B806" s="104" t="inlineStr">
        <is>
          <t>2024/25</t>
        </is>
      </c>
      <c r="C806" s="104" t="inlineStr">
        <is>
          <t>HC-111</t>
        </is>
      </c>
      <c r="D806" s="159" t="n">
        <v>23952</v>
      </c>
      <c r="E806" s="159" t="n">
        <v>398</v>
      </c>
    </row>
    <row r="807">
      <c r="A807" s="176" t="n">
        <v>45717</v>
      </c>
      <c r="B807" s="104" t="inlineStr">
        <is>
          <t>2024/25</t>
        </is>
      </c>
      <c r="C807" s="104" t="inlineStr">
        <is>
          <t>HC-113</t>
        </is>
      </c>
      <c r="D807" s="159" t="n">
        <v>24750</v>
      </c>
      <c r="E807" s="159" t="n">
        <v>413</v>
      </c>
    </row>
    <row r="808">
      <c r="A808" s="176" t="n">
        <v>45717</v>
      </c>
      <c r="B808" s="104" t="inlineStr">
        <is>
          <t>2024/25</t>
        </is>
      </c>
      <c r="C808" s="104" t="inlineStr">
        <is>
          <t>HC-114</t>
        </is>
      </c>
      <c r="D808" s="159" t="n">
        <v>13470</v>
      </c>
      <c r="E808" s="159" t="n">
        <v>215</v>
      </c>
    </row>
    <row r="809">
      <c r="A809" s="176" t="n">
        <v>45717</v>
      </c>
      <c r="B809" s="104" t="inlineStr">
        <is>
          <t>2024/25</t>
        </is>
      </c>
      <c r="C809" s="104" t="inlineStr">
        <is>
          <t>HC-115</t>
        </is>
      </c>
      <c r="D809" s="159" t="n">
        <v>22966</v>
      </c>
      <c r="E809" s="159" t="n">
        <v>386</v>
      </c>
    </row>
    <row r="810">
      <c r="A810" s="176" t="n">
        <v>45717</v>
      </c>
      <c r="B810" s="104" t="inlineStr">
        <is>
          <t>2024/25</t>
        </is>
      </c>
      <c r="C810" s="104" t="inlineStr">
        <is>
          <t>HC-116</t>
        </is>
      </c>
      <c r="D810" s="159" t="n">
        <v>19776</v>
      </c>
      <c r="E810" s="159" t="n">
        <v>319</v>
      </c>
    </row>
    <row r="811">
      <c r="A811" s="176" t="n">
        <v>45717</v>
      </c>
      <c r="B811" s="104" t="inlineStr">
        <is>
          <t>2024/25</t>
        </is>
      </c>
      <c r="C811" s="104" t="inlineStr">
        <is>
          <t>HC-117</t>
        </is>
      </c>
      <c r="D811" s="159" t="n">
        <v>22851</v>
      </c>
      <c r="E811" s="159" t="n">
        <v>393</v>
      </c>
    </row>
    <row r="812">
      <c r="A812" s="176" t="n">
        <v>45717</v>
      </c>
      <c r="B812" s="104" t="inlineStr">
        <is>
          <t>2024/25</t>
        </is>
      </c>
      <c r="C812" s="104" t="inlineStr">
        <is>
          <t>HC-118</t>
        </is>
      </c>
      <c r="D812" s="159" t="n">
        <v>22985</v>
      </c>
      <c r="E812" s="159" t="n">
        <v>370</v>
      </c>
    </row>
    <row r="813">
      <c r="A813" s="176" t="n">
        <v>45717</v>
      </c>
      <c r="B813" s="104" t="inlineStr">
        <is>
          <t>2024/25</t>
        </is>
      </c>
      <c r="C813" s="104" t="inlineStr">
        <is>
          <t>HC-119</t>
        </is>
      </c>
      <c r="D813" s="159" t="n">
        <v>19052</v>
      </c>
      <c r="E813" s="159" t="n">
        <v>304</v>
      </c>
    </row>
    <row r="814">
      <c r="A814" s="176" t="n">
        <v>45717</v>
      </c>
      <c r="B814" s="104" t="inlineStr">
        <is>
          <t>2024/25</t>
        </is>
      </c>
      <c r="C814" s="104" t="inlineStr">
        <is>
          <t>HC-120</t>
        </is>
      </c>
      <c r="D814" s="159" t="n">
        <v>17179</v>
      </c>
      <c r="E814" s="159" t="n">
        <v>270</v>
      </c>
    </row>
    <row r="815">
      <c r="A815" s="176" t="n">
        <v>45748</v>
      </c>
      <c r="B815" s="104" t="inlineStr">
        <is>
          <t>2024/25</t>
        </is>
      </c>
      <c r="C815" s="104" t="inlineStr">
        <is>
          <t>HC-001</t>
        </is>
      </c>
      <c r="D815" s="159" t="n">
        <v>29943</v>
      </c>
      <c r="E815" s="159" t="n">
        <v>514</v>
      </c>
    </row>
    <row r="816">
      <c r="A816" s="176" t="n">
        <v>45748</v>
      </c>
      <c r="B816" s="104" t="inlineStr">
        <is>
          <t>2024/25</t>
        </is>
      </c>
      <c r="C816" s="104" t="inlineStr">
        <is>
          <t>HC-002</t>
        </is>
      </c>
      <c r="D816" s="159" t="n">
        <v>17627</v>
      </c>
      <c r="E816" s="159" t="n">
        <v>274</v>
      </c>
    </row>
    <row r="817">
      <c r="A817" s="176" t="n">
        <v>45748</v>
      </c>
      <c r="B817" s="104" t="inlineStr">
        <is>
          <t>2024/25</t>
        </is>
      </c>
      <c r="C817" s="104" t="inlineStr">
        <is>
          <t>HC-003</t>
        </is>
      </c>
      <c r="D817" s="159" t="n">
        <v>20707</v>
      </c>
      <c r="E817" s="159" t="n">
        <v>326</v>
      </c>
    </row>
    <row r="818">
      <c r="A818" s="176" t="n">
        <v>45748</v>
      </c>
      <c r="B818" s="104" t="inlineStr">
        <is>
          <t>2024/25</t>
        </is>
      </c>
      <c r="C818" s="104" t="inlineStr">
        <is>
          <t>HC-004</t>
        </is>
      </c>
      <c r="D818" s="159" t="n">
        <v>20812</v>
      </c>
      <c r="E818" s="159" t="n">
        <v>350</v>
      </c>
    </row>
    <row r="819">
      <c r="A819" s="176" t="n">
        <v>45748</v>
      </c>
      <c r="B819" s="104" t="inlineStr">
        <is>
          <t>2024/25</t>
        </is>
      </c>
      <c r="C819" s="104" t="inlineStr">
        <is>
          <t>HC-005</t>
        </is>
      </c>
      <c r="D819" s="159" t="n">
        <v>25724</v>
      </c>
      <c r="E819" s="159" t="n">
        <v>441</v>
      </c>
    </row>
    <row r="820">
      <c r="A820" s="176" t="n">
        <v>45748</v>
      </c>
      <c r="B820" s="104" t="inlineStr">
        <is>
          <t>2024/25</t>
        </is>
      </c>
      <c r="C820" s="104" t="inlineStr">
        <is>
          <t>HC-006</t>
        </is>
      </c>
      <c r="D820" s="159" t="n">
        <v>16949</v>
      </c>
      <c r="E820" s="159" t="n">
        <v>263</v>
      </c>
    </row>
    <row r="821">
      <c r="A821" s="176" t="n">
        <v>45748</v>
      </c>
      <c r="B821" s="104" t="inlineStr">
        <is>
          <t>2024/25</t>
        </is>
      </c>
      <c r="C821" s="104" t="inlineStr">
        <is>
          <t>HC-007</t>
        </is>
      </c>
      <c r="D821" s="159" t="n">
        <v>19359</v>
      </c>
      <c r="E821" s="159" t="n">
        <v>352</v>
      </c>
    </row>
    <row r="822">
      <c r="A822" s="176" t="n">
        <v>45748</v>
      </c>
      <c r="B822" s="104" t="inlineStr">
        <is>
          <t>2024/25</t>
        </is>
      </c>
      <c r="C822" s="104" t="inlineStr">
        <is>
          <t>HC-008</t>
        </is>
      </c>
      <c r="D822" s="159" t="n">
        <v>22141</v>
      </c>
      <c r="E822" s="159" t="n">
        <v>349</v>
      </c>
    </row>
    <row r="823">
      <c r="A823" s="176" t="n">
        <v>45748</v>
      </c>
      <c r="B823" s="104" t="inlineStr">
        <is>
          <t>2024/25</t>
        </is>
      </c>
      <c r="C823" s="104" t="inlineStr">
        <is>
          <t>HC-009</t>
        </is>
      </c>
      <c r="D823" s="159" t="n">
        <v>28857</v>
      </c>
      <c r="E823" s="159" t="n">
        <v>472</v>
      </c>
    </row>
    <row r="824">
      <c r="A824" s="176" t="n">
        <v>45748</v>
      </c>
      <c r="B824" s="104" t="inlineStr">
        <is>
          <t>2024/25</t>
        </is>
      </c>
      <c r="C824" s="104" t="inlineStr">
        <is>
          <t>HC-010</t>
        </is>
      </c>
      <c r="D824" s="159" t="n">
        <v>31083</v>
      </c>
      <c r="E824" s="159" t="n">
        <v>492</v>
      </c>
    </row>
    <row r="825">
      <c r="A825" s="176" t="n">
        <v>45748</v>
      </c>
      <c r="B825" s="104" t="inlineStr">
        <is>
          <t>2024/25</t>
        </is>
      </c>
      <c r="C825" s="104" t="inlineStr">
        <is>
          <t>HC-011</t>
        </is>
      </c>
      <c r="D825" s="159" t="n">
        <v>27290</v>
      </c>
      <c r="E825" s="159" t="n">
        <v>451</v>
      </c>
    </row>
    <row r="826">
      <c r="A826" s="176" t="n">
        <v>45748</v>
      </c>
      <c r="B826" s="104" t="inlineStr">
        <is>
          <t>2024/25</t>
        </is>
      </c>
      <c r="C826" s="104" t="inlineStr">
        <is>
          <t>HC-012</t>
        </is>
      </c>
      <c r="D826" s="159" t="n">
        <v>14181</v>
      </c>
      <c r="E826" s="159" t="n">
        <v>488</v>
      </c>
    </row>
    <row r="827">
      <c r="A827" s="176" t="n">
        <v>45748</v>
      </c>
      <c r="B827" s="104" t="inlineStr">
        <is>
          <t>2024/25</t>
        </is>
      </c>
      <c r="C827" s="104" t="inlineStr">
        <is>
          <t>HC-013</t>
        </is>
      </c>
      <c r="D827" s="159" t="n">
        <v>21014</v>
      </c>
      <c r="E827" s="159" t="n">
        <v>331</v>
      </c>
    </row>
    <row r="828">
      <c r="A828" s="176" t="n">
        <v>45748</v>
      </c>
      <c r="B828" s="104" t="inlineStr">
        <is>
          <t>2024/25</t>
        </is>
      </c>
      <c r="C828" s="104" t="inlineStr">
        <is>
          <t>HC-014</t>
        </is>
      </c>
      <c r="D828" s="159" t="n">
        <v>19461</v>
      </c>
      <c r="E828" s="159" t="n">
        <v>317</v>
      </c>
    </row>
    <row r="829">
      <c r="A829" s="176" t="n">
        <v>45748</v>
      </c>
      <c r="B829" s="104" t="inlineStr">
        <is>
          <t>2024/25</t>
        </is>
      </c>
      <c r="C829" s="104" t="inlineStr">
        <is>
          <t>HC-015</t>
        </is>
      </c>
      <c r="D829" s="159" t="n">
        <v>18737</v>
      </c>
      <c r="E829" s="159" t="n">
        <v>326</v>
      </c>
    </row>
    <row r="830">
      <c r="A830" s="176" t="n">
        <v>45748</v>
      </c>
      <c r="B830" s="104" t="inlineStr">
        <is>
          <t>2024/25</t>
        </is>
      </c>
      <c r="C830" s="104" t="inlineStr">
        <is>
          <t>HC-016</t>
        </is>
      </c>
      <c r="D830" s="159" t="n">
        <v>23889</v>
      </c>
      <c r="E830" s="159" t="n">
        <v>386</v>
      </c>
    </row>
    <row r="831">
      <c r="A831" s="176" t="n">
        <v>45748</v>
      </c>
      <c r="B831" s="104" t="inlineStr">
        <is>
          <t>2024/25</t>
        </is>
      </c>
      <c r="C831" s="104" t="inlineStr">
        <is>
          <t>HC-017</t>
        </is>
      </c>
      <c r="D831" s="159" t="n">
        <v>20355</v>
      </c>
      <c r="E831" s="159" t="n">
        <v>338</v>
      </c>
    </row>
    <row r="832">
      <c r="A832" s="176" t="n">
        <v>45748</v>
      </c>
      <c r="B832" s="104" t="inlineStr">
        <is>
          <t>2024/25</t>
        </is>
      </c>
      <c r="C832" s="104" t="inlineStr">
        <is>
          <t>HC-018</t>
        </is>
      </c>
      <c r="D832" s="159" t="n">
        <v>13844</v>
      </c>
      <c r="E832" s="159" t="n">
        <v>251</v>
      </c>
    </row>
    <row r="833">
      <c r="A833" s="176" t="n">
        <v>45748</v>
      </c>
      <c r="B833" s="104" t="inlineStr">
        <is>
          <t>2024/25</t>
        </is>
      </c>
      <c r="C833" s="104" t="inlineStr">
        <is>
          <t>HC-019</t>
        </is>
      </c>
      <c r="D833" s="159" t="n">
        <v>18424</v>
      </c>
      <c r="E833" s="159" t="n">
        <v>330</v>
      </c>
    </row>
    <row r="834">
      <c r="A834" s="176" t="n">
        <v>45748</v>
      </c>
      <c r="B834" s="104" t="inlineStr">
        <is>
          <t>2024/25</t>
        </is>
      </c>
      <c r="C834" s="104" t="inlineStr">
        <is>
          <t>HC-020</t>
        </is>
      </c>
      <c r="D834" s="159" t="n">
        <v>20342</v>
      </c>
      <c r="E834" s="159" t="n">
        <v>359</v>
      </c>
    </row>
    <row r="835">
      <c r="A835" s="176" t="n">
        <v>45748</v>
      </c>
      <c r="B835" s="104" t="inlineStr">
        <is>
          <t>2024/25</t>
        </is>
      </c>
      <c r="C835" s="104" t="inlineStr">
        <is>
          <t>HC-021</t>
        </is>
      </c>
      <c r="D835" s="159" t="n">
        <v>18958</v>
      </c>
      <c r="E835" s="159" t="n">
        <v>328</v>
      </c>
    </row>
    <row r="836">
      <c r="A836" s="176" t="n">
        <v>45748</v>
      </c>
      <c r="B836" s="104" t="inlineStr">
        <is>
          <t>2024/25</t>
        </is>
      </c>
      <c r="C836" s="104" t="inlineStr">
        <is>
          <t>HC-022</t>
        </is>
      </c>
      <c r="D836" s="159" t="n">
        <v>16896</v>
      </c>
      <c r="E836" s="159" t="n">
        <v>277</v>
      </c>
    </row>
    <row r="837">
      <c r="A837" s="176" t="n">
        <v>45748</v>
      </c>
      <c r="B837" s="104" t="inlineStr">
        <is>
          <t>2024/25</t>
        </is>
      </c>
      <c r="C837" s="104" t="inlineStr">
        <is>
          <t>HC-023</t>
        </is>
      </c>
      <c r="D837" s="159" t="n">
        <v>20461</v>
      </c>
      <c r="E837" s="159" t="n">
        <v>337</v>
      </c>
    </row>
    <row r="838">
      <c r="A838" s="176" t="n">
        <v>45748</v>
      </c>
      <c r="B838" s="104" t="inlineStr">
        <is>
          <t>2024/25</t>
        </is>
      </c>
      <c r="C838" s="104" t="inlineStr">
        <is>
          <t>HC-024</t>
        </is>
      </c>
      <c r="D838" s="159" t="n">
        <v>26591</v>
      </c>
      <c r="E838" s="159" t="n">
        <v>462</v>
      </c>
    </row>
    <row r="839">
      <c r="A839" s="176" t="n">
        <v>45748</v>
      </c>
      <c r="B839" s="104" t="inlineStr">
        <is>
          <t>2024/25</t>
        </is>
      </c>
      <c r="C839" s="104" t="inlineStr">
        <is>
          <t>HC-025</t>
        </is>
      </c>
      <c r="D839" s="159" t="n">
        <v>25986</v>
      </c>
      <c r="E839" s="159" t="n">
        <v>458</v>
      </c>
    </row>
    <row r="840">
      <c r="A840" s="176" t="n">
        <v>45748</v>
      </c>
      <c r="B840" s="104" t="inlineStr">
        <is>
          <t>2024/25</t>
        </is>
      </c>
      <c r="C840" s="104" t="inlineStr">
        <is>
          <t>HC-026</t>
        </is>
      </c>
      <c r="D840" s="159" t="n">
        <v>19012</v>
      </c>
      <c r="E840" s="159" t="n">
        <v>325</v>
      </c>
    </row>
    <row r="841">
      <c r="A841" s="176" t="n">
        <v>45748</v>
      </c>
      <c r="B841" s="104" t="inlineStr">
        <is>
          <t>2024/25</t>
        </is>
      </c>
      <c r="C841" s="104" t="inlineStr">
        <is>
          <t>HC-027</t>
        </is>
      </c>
      <c r="D841" s="159" t="n">
        <v>22008</v>
      </c>
      <c r="E841" s="159" t="n">
        <v>373</v>
      </c>
    </row>
    <row r="842">
      <c r="A842" s="176" t="n">
        <v>45748</v>
      </c>
      <c r="B842" s="104" t="inlineStr">
        <is>
          <t>2024/25</t>
        </is>
      </c>
      <c r="C842" s="104" t="inlineStr">
        <is>
          <t>HC-028</t>
        </is>
      </c>
      <c r="D842" s="159" t="n">
        <v>16830</v>
      </c>
      <c r="E842" s="159" t="n">
        <v>281</v>
      </c>
    </row>
    <row r="843">
      <c r="A843" s="176" t="n">
        <v>45748</v>
      </c>
      <c r="B843" s="104" t="inlineStr">
        <is>
          <t>2024/25</t>
        </is>
      </c>
      <c r="C843" s="104" t="inlineStr">
        <is>
          <t>HC-029</t>
        </is>
      </c>
      <c r="D843" s="159" t="n">
        <v>34262</v>
      </c>
      <c r="E843" s="159" t="n">
        <v>1507</v>
      </c>
    </row>
    <row r="844">
      <c r="A844" s="176" t="n">
        <v>45748</v>
      </c>
      <c r="B844" s="104" t="inlineStr">
        <is>
          <t>2024/25</t>
        </is>
      </c>
      <c r="C844" s="104" t="inlineStr">
        <is>
          <t>HC-030</t>
        </is>
      </c>
      <c r="D844" s="159" t="n">
        <v>19073</v>
      </c>
      <c r="E844" s="159" t="n">
        <v>301</v>
      </c>
    </row>
    <row r="845">
      <c r="A845" s="176" t="n">
        <v>45748</v>
      </c>
      <c r="B845" s="104" t="inlineStr">
        <is>
          <t>2024/25</t>
        </is>
      </c>
      <c r="C845" s="104" t="inlineStr">
        <is>
          <t>HC-031</t>
        </is>
      </c>
      <c r="D845" s="159" t="n">
        <v>21633</v>
      </c>
      <c r="E845" s="159" t="n">
        <v>393</v>
      </c>
    </row>
    <row r="846">
      <c r="A846" s="176" t="n">
        <v>45748</v>
      </c>
      <c r="B846" s="104" t="inlineStr">
        <is>
          <t>2024/25</t>
        </is>
      </c>
      <c r="C846" s="104" t="inlineStr">
        <is>
          <t>HC-032</t>
        </is>
      </c>
      <c r="D846" s="159" t="n">
        <v>19873</v>
      </c>
      <c r="E846" s="159" t="n">
        <v>323</v>
      </c>
    </row>
    <row r="847">
      <c r="A847" s="176" t="n">
        <v>45748</v>
      </c>
      <c r="B847" s="104" t="inlineStr">
        <is>
          <t>2024/25</t>
        </is>
      </c>
      <c r="C847" s="104" t="inlineStr">
        <is>
          <t>HC-033</t>
        </is>
      </c>
      <c r="D847" s="159" t="n">
        <v>33280</v>
      </c>
      <c r="E847" s="159" t="n">
        <v>553</v>
      </c>
    </row>
    <row r="848">
      <c r="A848" s="176" t="n">
        <v>45748</v>
      </c>
      <c r="B848" s="104" t="inlineStr">
        <is>
          <t>2024/25</t>
        </is>
      </c>
      <c r="C848" s="104" t="inlineStr">
        <is>
          <t>HC-034</t>
        </is>
      </c>
      <c r="D848" s="159" t="n">
        <v>25155</v>
      </c>
      <c r="E848" s="159" t="n">
        <v>441</v>
      </c>
    </row>
    <row r="849">
      <c r="A849" s="176" t="n">
        <v>45748</v>
      </c>
      <c r="B849" s="104" t="inlineStr">
        <is>
          <t>2024/25</t>
        </is>
      </c>
      <c r="C849" s="104" t="inlineStr">
        <is>
          <t>HC-035</t>
        </is>
      </c>
      <c r="D849" s="159" t="n">
        <v>23590</v>
      </c>
      <c r="E849" s="159" t="n">
        <v>400</v>
      </c>
    </row>
    <row r="850">
      <c r="A850" s="176" t="n">
        <v>45748</v>
      </c>
      <c r="B850" s="104" t="inlineStr">
        <is>
          <t>2024/25</t>
        </is>
      </c>
      <c r="C850" s="104" t="inlineStr">
        <is>
          <t>HC-036</t>
        </is>
      </c>
      <c r="D850" s="159" t="n">
        <v>22129</v>
      </c>
      <c r="E850" s="159" t="n">
        <v>357</v>
      </c>
    </row>
    <row r="851">
      <c r="A851" s="176" t="n">
        <v>45748</v>
      </c>
      <c r="B851" s="104" t="inlineStr">
        <is>
          <t>2024/25</t>
        </is>
      </c>
      <c r="C851" s="104" t="inlineStr">
        <is>
          <t>HC-037</t>
        </is>
      </c>
      <c r="D851" s="159" t="n">
        <v>23328</v>
      </c>
      <c r="E851" s="159" t="n">
        <v>425</v>
      </c>
    </row>
    <row r="852">
      <c r="A852" s="176" t="n">
        <v>45748</v>
      </c>
      <c r="B852" s="104" t="inlineStr">
        <is>
          <t>2024/25</t>
        </is>
      </c>
      <c r="C852" s="104" t="inlineStr">
        <is>
          <t>HC-038</t>
        </is>
      </c>
      <c r="D852" s="159" t="n">
        <v>18000</v>
      </c>
      <c r="E852" s="159" t="n">
        <v>292</v>
      </c>
    </row>
    <row r="853">
      <c r="A853" s="176" t="n">
        <v>45748</v>
      </c>
      <c r="B853" s="104" t="inlineStr">
        <is>
          <t>2024/25</t>
        </is>
      </c>
      <c r="C853" s="104" t="inlineStr">
        <is>
          <t>HC-039</t>
        </is>
      </c>
      <c r="D853" s="159" t="n">
        <v>23221</v>
      </c>
      <c r="E853" s="159" t="n">
        <v>344</v>
      </c>
    </row>
    <row r="854">
      <c r="A854" s="176" t="n">
        <v>45748</v>
      </c>
      <c r="B854" s="104" t="inlineStr">
        <is>
          <t>2024/25</t>
        </is>
      </c>
      <c r="C854" s="104" t="inlineStr">
        <is>
          <t>HC-040</t>
        </is>
      </c>
      <c r="D854" s="159" t="n">
        <v>22248</v>
      </c>
      <c r="E854" s="159" t="n">
        <v>373</v>
      </c>
    </row>
    <row r="855">
      <c r="A855" s="176" t="n">
        <v>45748</v>
      </c>
      <c r="B855" s="104" t="inlineStr">
        <is>
          <t>2024/25</t>
        </is>
      </c>
      <c r="C855" s="104" t="inlineStr">
        <is>
          <t>HC-041</t>
        </is>
      </c>
      <c r="D855" s="159" t="n">
        <v>20992</v>
      </c>
      <c r="E855" s="159" t="n">
        <v>345</v>
      </c>
    </row>
    <row r="856">
      <c r="A856" s="176" t="n">
        <v>45748</v>
      </c>
      <c r="B856" s="104" t="inlineStr">
        <is>
          <t>2024/25</t>
        </is>
      </c>
      <c r="C856" s="104" t="inlineStr">
        <is>
          <t>HC-042</t>
        </is>
      </c>
      <c r="D856" s="159" t="n">
        <v>22652</v>
      </c>
      <c r="E856" s="159" t="n">
        <v>385</v>
      </c>
    </row>
    <row r="857">
      <c r="A857" s="176" t="n">
        <v>45748</v>
      </c>
      <c r="B857" s="104" t="inlineStr">
        <is>
          <t>2024/25</t>
        </is>
      </c>
      <c r="C857" s="104" t="inlineStr">
        <is>
          <t>HC-043</t>
        </is>
      </c>
      <c r="D857" s="159" t="n">
        <v>25823</v>
      </c>
      <c r="E857" s="159" t="n">
        <v>429</v>
      </c>
    </row>
    <row r="858">
      <c r="A858" s="176" t="n">
        <v>45748</v>
      </c>
      <c r="B858" s="104" t="inlineStr">
        <is>
          <t>2024/25</t>
        </is>
      </c>
      <c r="C858" s="104" t="inlineStr">
        <is>
          <t>HC-044</t>
        </is>
      </c>
      <c r="D858" s="159" t="n">
        <v>15823</v>
      </c>
      <c r="E858" s="159" t="n">
        <v>257</v>
      </c>
    </row>
    <row r="859">
      <c r="A859" s="176" t="n">
        <v>45748</v>
      </c>
      <c r="B859" s="104" t="inlineStr">
        <is>
          <t>2024/25</t>
        </is>
      </c>
      <c r="C859" s="104" t="inlineStr">
        <is>
          <t>HC-045</t>
        </is>
      </c>
      <c r="D859" s="159" t="n">
        <v>30912</v>
      </c>
      <c r="E859" s="159" t="n">
        <v>544</v>
      </c>
    </row>
    <row r="860">
      <c r="A860" s="176" t="n">
        <v>45748</v>
      </c>
      <c r="B860" s="104" t="inlineStr">
        <is>
          <t>2024/25</t>
        </is>
      </c>
      <c r="C860" s="104" t="inlineStr">
        <is>
          <t>HC-046</t>
        </is>
      </c>
      <c r="D860" s="159" t="n">
        <v>15162</v>
      </c>
      <c r="E860" s="159" t="n">
        <v>244</v>
      </c>
    </row>
    <row r="861">
      <c r="A861" s="176" t="n">
        <v>45748</v>
      </c>
      <c r="B861" s="104" t="inlineStr">
        <is>
          <t>2024/25</t>
        </is>
      </c>
      <c r="C861" s="104" t="inlineStr">
        <is>
          <t>HC-047</t>
        </is>
      </c>
      <c r="D861" s="159" t="n">
        <v>24310</v>
      </c>
      <c r="E861" s="159" t="n">
        <v>452</v>
      </c>
    </row>
    <row r="862">
      <c r="A862" s="176" t="n">
        <v>45748</v>
      </c>
      <c r="B862" s="104" t="inlineStr">
        <is>
          <t>2024/25</t>
        </is>
      </c>
      <c r="C862" s="104" t="inlineStr">
        <is>
          <t>HC-048</t>
        </is>
      </c>
      <c r="D862" s="159" t="n">
        <v>24900</v>
      </c>
      <c r="E862" s="159" t="n">
        <v>463</v>
      </c>
    </row>
    <row r="863">
      <c r="A863" s="176" t="n">
        <v>45748</v>
      </c>
      <c r="B863" s="104" t="inlineStr">
        <is>
          <t>2024/25</t>
        </is>
      </c>
      <c r="C863" s="104" t="inlineStr">
        <is>
          <t>HC-049</t>
        </is>
      </c>
      <c r="D863" s="159" t="n">
        <v>23144</v>
      </c>
      <c r="E863" s="159" t="n">
        <v>419</v>
      </c>
    </row>
    <row r="864">
      <c r="A864" s="176" t="n">
        <v>45748</v>
      </c>
      <c r="B864" s="104" t="inlineStr">
        <is>
          <t>2024/25</t>
        </is>
      </c>
      <c r="C864" s="104" t="inlineStr">
        <is>
          <t>HC-050</t>
        </is>
      </c>
      <c r="D864" s="159" t="n">
        <v>25256</v>
      </c>
      <c r="E864" s="159" t="n">
        <v>434</v>
      </c>
    </row>
    <row r="865">
      <c r="A865" s="176" t="n">
        <v>45748</v>
      </c>
      <c r="B865" s="104" t="inlineStr">
        <is>
          <t>2024/25</t>
        </is>
      </c>
      <c r="C865" s="104" t="inlineStr">
        <is>
          <t>HC-051</t>
        </is>
      </c>
      <c r="D865" s="159" t="n">
        <v>18556</v>
      </c>
      <c r="E865" s="159" t="n">
        <v>295</v>
      </c>
    </row>
    <row r="866">
      <c r="A866" s="176" t="n">
        <v>45748</v>
      </c>
      <c r="B866" s="104" t="inlineStr">
        <is>
          <t>2024/25</t>
        </is>
      </c>
      <c r="C866" s="104" t="inlineStr">
        <is>
          <t>HC-052</t>
        </is>
      </c>
      <c r="D866" s="159" t="n">
        <v>21842</v>
      </c>
      <c r="E866" s="159" t="n">
        <v>378</v>
      </c>
    </row>
    <row r="867">
      <c r="A867" s="176" t="n">
        <v>45748</v>
      </c>
      <c r="B867" s="104" t="inlineStr">
        <is>
          <t>2024/25</t>
        </is>
      </c>
      <c r="C867" s="104" t="inlineStr">
        <is>
          <t>HC-053</t>
        </is>
      </c>
      <c r="D867" s="159" t="n">
        <v>22483</v>
      </c>
      <c r="E867" s="159" t="n">
        <v>373</v>
      </c>
    </row>
    <row r="868">
      <c r="A868" s="176" t="n">
        <v>45748</v>
      </c>
      <c r="B868" s="104" t="inlineStr">
        <is>
          <t>2024/25</t>
        </is>
      </c>
      <c r="C868" s="104" t="inlineStr">
        <is>
          <t>HC-054</t>
        </is>
      </c>
      <c r="D868" s="159" t="n">
        <v>21834</v>
      </c>
      <c r="E868" s="159" t="n">
        <v>359</v>
      </c>
    </row>
    <row r="869">
      <c r="A869" s="176" t="n">
        <v>45748</v>
      </c>
      <c r="B869" s="104" t="inlineStr">
        <is>
          <t>2024/25</t>
        </is>
      </c>
      <c r="C869" s="104" t="inlineStr">
        <is>
          <t>HC-055</t>
        </is>
      </c>
      <c r="D869" s="159" t="n">
        <v>30914</v>
      </c>
      <c r="E869" s="159" t="n">
        <v>521</v>
      </c>
    </row>
    <row r="870">
      <c r="A870" s="176" t="n">
        <v>45748</v>
      </c>
      <c r="B870" s="104" t="inlineStr">
        <is>
          <t>2024/25</t>
        </is>
      </c>
      <c r="C870" s="104" t="inlineStr">
        <is>
          <t>HC-056</t>
        </is>
      </c>
      <c r="D870" s="159" t="n">
        <v>25508</v>
      </c>
      <c r="E870" s="159" t="n">
        <v>434</v>
      </c>
    </row>
    <row r="871">
      <c r="A871" s="176" t="n">
        <v>45748</v>
      </c>
      <c r="B871" s="104" t="inlineStr">
        <is>
          <t>2024/25</t>
        </is>
      </c>
      <c r="C871" s="104" t="inlineStr">
        <is>
          <t>HC-057</t>
        </is>
      </c>
      <c r="D871" s="159" t="n">
        <v>25079</v>
      </c>
      <c r="E871" s="159" t="n">
        <v>392</v>
      </c>
    </row>
    <row r="872">
      <c r="A872" s="176" t="n">
        <v>45748</v>
      </c>
      <c r="B872" s="104" t="inlineStr">
        <is>
          <t>2024/25</t>
        </is>
      </c>
      <c r="C872" s="104" t="inlineStr">
        <is>
          <t>HC-058</t>
        </is>
      </c>
      <c r="D872" s="159" t="n">
        <v>16632</v>
      </c>
      <c r="E872" s="159" t="n">
        <v>955</v>
      </c>
    </row>
    <row r="873">
      <c r="A873" s="176" t="n">
        <v>45748</v>
      </c>
      <c r="B873" s="104" t="inlineStr">
        <is>
          <t>2024/25</t>
        </is>
      </c>
      <c r="C873" s="104" t="inlineStr">
        <is>
          <t>HC-059</t>
        </is>
      </c>
      <c r="D873" s="159" t="n">
        <v>23369</v>
      </c>
      <c r="E873" s="159" t="n">
        <v>367</v>
      </c>
    </row>
    <row r="874">
      <c r="A874" s="176" t="n">
        <v>45748</v>
      </c>
      <c r="B874" s="104" t="inlineStr">
        <is>
          <t>2024/25</t>
        </is>
      </c>
      <c r="C874" s="104" t="inlineStr">
        <is>
          <t>HC-060</t>
        </is>
      </c>
      <c r="D874" s="159" t="n">
        <v>17966</v>
      </c>
      <c r="E874" s="159" t="n">
        <v>296</v>
      </c>
    </row>
    <row r="875">
      <c r="A875" s="176" t="n">
        <v>45748</v>
      </c>
      <c r="B875" s="104" t="inlineStr">
        <is>
          <t>2024/25</t>
        </is>
      </c>
      <c r="C875" s="104" t="inlineStr">
        <is>
          <t>HC-061</t>
        </is>
      </c>
      <c r="D875" s="159" t="n">
        <v>23846</v>
      </c>
      <c r="E875" s="159" t="n">
        <v>370</v>
      </c>
    </row>
    <row r="876">
      <c r="A876" s="176" t="n">
        <v>45748</v>
      </c>
      <c r="B876" s="104" t="inlineStr">
        <is>
          <t>2024/25</t>
        </is>
      </c>
      <c r="C876" s="104" t="inlineStr">
        <is>
          <t>HC-062</t>
        </is>
      </c>
      <c r="D876" s="159" t="n">
        <v>16182</v>
      </c>
      <c r="E876" s="159" t="n">
        <v>263</v>
      </c>
    </row>
    <row r="877">
      <c r="A877" s="176" t="n">
        <v>45748</v>
      </c>
      <c r="B877" s="104" t="inlineStr">
        <is>
          <t>2024/25</t>
        </is>
      </c>
      <c r="C877" s="104" t="inlineStr">
        <is>
          <t>HC-063</t>
        </is>
      </c>
      <c r="D877" s="159" t="n">
        <v>19685</v>
      </c>
      <c r="E877" s="159" t="n">
        <v>308</v>
      </c>
    </row>
    <row r="878">
      <c r="A878" s="176" t="n">
        <v>45748</v>
      </c>
      <c r="B878" s="104" t="inlineStr">
        <is>
          <t>2024/25</t>
        </is>
      </c>
      <c r="C878" s="104" t="inlineStr">
        <is>
          <t>HC-064</t>
        </is>
      </c>
      <c r="D878" s="159" t="n">
        <v>17067</v>
      </c>
      <c r="E878" s="159" t="n">
        <v>277</v>
      </c>
    </row>
    <row r="879">
      <c r="A879" s="176" t="n">
        <v>45748</v>
      </c>
      <c r="B879" s="104" t="inlineStr">
        <is>
          <t>2024/25</t>
        </is>
      </c>
      <c r="C879" s="104" t="inlineStr">
        <is>
          <t>HC-065</t>
        </is>
      </c>
      <c r="D879" s="159" t="n">
        <v>31702</v>
      </c>
      <c r="E879" s="159" t="n">
        <v>525</v>
      </c>
    </row>
    <row r="880">
      <c r="A880" s="176" t="n">
        <v>45748</v>
      </c>
      <c r="B880" s="104" t="inlineStr">
        <is>
          <t>2024/25</t>
        </is>
      </c>
      <c r="C880" s="104" t="inlineStr">
        <is>
          <t>HC-066</t>
        </is>
      </c>
      <c r="D880" s="159" t="n">
        <v>25546</v>
      </c>
      <c r="E880" s="159" t="n">
        <v>429</v>
      </c>
    </row>
    <row r="881">
      <c r="A881" s="176" t="n">
        <v>45748</v>
      </c>
      <c r="B881" s="104" t="inlineStr">
        <is>
          <t>2024/25</t>
        </is>
      </c>
      <c r="C881" s="104" t="inlineStr">
        <is>
          <t>HC-067</t>
        </is>
      </c>
      <c r="D881" s="159" t="n">
        <v>23529</v>
      </c>
      <c r="E881" s="159" t="n">
        <v>401</v>
      </c>
    </row>
    <row r="882">
      <c r="A882" s="176" t="n">
        <v>45748</v>
      </c>
      <c r="B882" s="104" t="inlineStr">
        <is>
          <t>2024/25</t>
        </is>
      </c>
      <c r="C882" s="104" t="inlineStr">
        <is>
          <t>HC-068</t>
        </is>
      </c>
      <c r="D882" s="159" t="n">
        <v>17461</v>
      </c>
      <c r="E882" s="159" t="n">
        <v>294</v>
      </c>
    </row>
    <row r="883">
      <c r="A883" s="176" t="n">
        <v>45748</v>
      </c>
      <c r="B883" s="104" t="inlineStr">
        <is>
          <t>2024/25</t>
        </is>
      </c>
      <c r="C883" s="104" t="inlineStr">
        <is>
          <t>HC-069</t>
        </is>
      </c>
      <c r="D883" s="159" t="n">
        <v>22749</v>
      </c>
      <c r="E883" s="159" t="n">
        <v>390</v>
      </c>
    </row>
    <row r="884">
      <c r="A884" s="176" t="n">
        <v>45748</v>
      </c>
      <c r="B884" s="104" t="inlineStr">
        <is>
          <t>2024/25</t>
        </is>
      </c>
      <c r="C884" s="104" t="inlineStr">
        <is>
          <t>HC-070</t>
        </is>
      </c>
      <c r="D884" s="159" t="n">
        <v>14799</v>
      </c>
      <c r="E884" s="159" t="n">
        <v>255</v>
      </c>
    </row>
    <row r="885">
      <c r="A885" s="176" t="n">
        <v>45748</v>
      </c>
      <c r="B885" s="104" t="inlineStr">
        <is>
          <t>2024/25</t>
        </is>
      </c>
      <c r="C885" s="104" t="inlineStr">
        <is>
          <t>HC-071</t>
        </is>
      </c>
      <c r="D885" s="159" t="n">
        <v>19634</v>
      </c>
      <c r="E885" s="159" t="n">
        <v>323</v>
      </c>
    </row>
    <row r="886">
      <c r="A886" s="176" t="n">
        <v>45748</v>
      </c>
      <c r="B886" s="104" t="inlineStr">
        <is>
          <t>2024/25</t>
        </is>
      </c>
      <c r="C886" s="104" t="inlineStr">
        <is>
          <t>HC-072</t>
        </is>
      </c>
      <c r="D886" s="159" t="n">
        <v>13904</v>
      </c>
      <c r="E886" s="159" t="n">
        <v>236</v>
      </c>
    </row>
    <row r="887">
      <c r="A887" s="176" t="n">
        <v>45748</v>
      </c>
      <c r="B887" s="104" t="inlineStr">
        <is>
          <t>2024/25</t>
        </is>
      </c>
      <c r="C887" s="104" t="inlineStr">
        <is>
          <t>HC-073</t>
        </is>
      </c>
      <c r="D887" s="159" t="n">
        <v>34607</v>
      </c>
      <c r="E887" s="159" t="n">
        <v>2350</v>
      </c>
    </row>
    <row r="888">
      <c r="A888" s="176" t="n">
        <v>45748</v>
      </c>
      <c r="B888" s="104" t="inlineStr">
        <is>
          <t>2024/25</t>
        </is>
      </c>
      <c r="C888" s="104" t="inlineStr">
        <is>
          <t>HC-074</t>
        </is>
      </c>
      <c r="D888" s="159" t="n">
        <v>22554</v>
      </c>
      <c r="E888" s="159" t="n">
        <v>345</v>
      </c>
    </row>
    <row r="889">
      <c r="A889" s="176" t="n">
        <v>45748</v>
      </c>
      <c r="B889" s="104" t="inlineStr">
        <is>
          <t>2024/25</t>
        </is>
      </c>
      <c r="C889" s="104" t="inlineStr">
        <is>
          <t>HC-075</t>
        </is>
      </c>
      <c r="D889" s="159" t="n">
        <v>30147</v>
      </c>
      <c r="E889" s="159" t="n">
        <v>549</v>
      </c>
    </row>
    <row r="890">
      <c r="A890" s="176" t="n">
        <v>45748</v>
      </c>
      <c r="B890" s="104" t="inlineStr">
        <is>
          <t>2024/25</t>
        </is>
      </c>
      <c r="C890" s="104" t="inlineStr">
        <is>
          <t>HC-076</t>
        </is>
      </c>
      <c r="D890" s="159" t="n">
        <v>22112</v>
      </c>
      <c r="E890" s="159" t="n">
        <v>363</v>
      </c>
    </row>
    <row r="891">
      <c r="A891" s="176" t="n">
        <v>45748</v>
      </c>
      <c r="B891" s="104" t="inlineStr">
        <is>
          <t>2024/25</t>
        </is>
      </c>
      <c r="C891" s="104" t="inlineStr">
        <is>
          <t>HC-077</t>
        </is>
      </c>
      <c r="D891" s="159" t="n">
        <v>23185</v>
      </c>
      <c r="E891" s="159" t="n">
        <v>385</v>
      </c>
    </row>
    <row r="892">
      <c r="A892" s="176" t="n">
        <v>45748</v>
      </c>
      <c r="B892" s="104" t="inlineStr">
        <is>
          <t>2024/25</t>
        </is>
      </c>
      <c r="C892" s="104" t="inlineStr">
        <is>
          <t>HC-079</t>
        </is>
      </c>
      <c r="D892" s="159" t="n">
        <v>24095</v>
      </c>
      <c r="E892" s="159" t="n">
        <v>408</v>
      </c>
    </row>
    <row r="893">
      <c r="A893" s="176" t="n">
        <v>45748</v>
      </c>
      <c r="B893" s="104" t="inlineStr">
        <is>
          <t>2024/25</t>
        </is>
      </c>
      <c r="C893" s="104" t="inlineStr">
        <is>
          <t>HC-080</t>
        </is>
      </c>
      <c r="D893" s="159" t="n">
        <v>16717</v>
      </c>
      <c r="E893" s="159" t="n">
        <v>287</v>
      </c>
    </row>
    <row r="894">
      <c r="A894" s="176" t="n">
        <v>45748</v>
      </c>
      <c r="B894" s="104" t="inlineStr">
        <is>
          <t>2024/25</t>
        </is>
      </c>
      <c r="C894" s="104" t="inlineStr">
        <is>
          <t>HC-081</t>
        </is>
      </c>
      <c r="D894" s="159" t="n">
        <v>25693</v>
      </c>
      <c r="E894" s="159" t="n">
        <v>442</v>
      </c>
    </row>
    <row r="895">
      <c r="A895" s="176" t="n">
        <v>45748</v>
      </c>
      <c r="B895" s="104" t="inlineStr">
        <is>
          <t>2024/25</t>
        </is>
      </c>
      <c r="C895" s="104" t="inlineStr">
        <is>
          <t>HC-082</t>
        </is>
      </c>
      <c r="D895" s="159" t="n">
        <v>19138</v>
      </c>
      <c r="E895" s="159" t="n">
        <v>291</v>
      </c>
    </row>
    <row r="896">
      <c r="A896" s="176" t="n">
        <v>45748</v>
      </c>
      <c r="B896" s="104" t="inlineStr">
        <is>
          <t>2024/25</t>
        </is>
      </c>
      <c r="C896" s="104" t="inlineStr">
        <is>
          <t>HC-083</t>
        </is>
      </c>
      <c r="D896" s="159" t="n">
        <v>17453</v>
      </c>
      <c r="E896" s="159" t="n">
        <v>266</v>
      </c>
    </row>
    <row r="897">
      <c r="A897" s="176" t="n">
        <v>45748</v>
      </c>
      <c r="B897" s="104" t="inlineStr">
        <is>
          <t>2024/25</t>
        </is>
      </c>
      <c r="C897" s="104" t="inlineStr">
        <is>
          <t>HC-084</t>
        </is>
      </c>
      <c r="D897" s="159" t="n">
        <v>18550</v>
      </c>
      <c r="E897" s="159" t="n">
        <v>315</v>
      </c>
    </row>
    <row r="898">
      <c r="A898" s="176" t="n">
        <v>45748</v>
      </c>
      <c r="B898" s="104" t="inlineStr">
        <is>
          <t>2024/25</t>
        </is>
      </c>
      <c r="C898" s="104" t="inlineStr">
        <is>
          <t>HC-085</t>
        </is>
      </c>
      <c r="D898" s="159" t="n">
        <v>25452</v>
      </c>
      <c r="E898" s="159" t="n">
        <v>388</v>
      </c>
    </row>
    <row r="899">
      <c r="A899" s="176" t="n">
        <v>45748</v>
      </c>
      <c r="B899" s="104" t="inlineStr">
        <is>
          <t>2024/25</t>
        </is>
      </c>
      <c r="C899" s="104" t="inlineStr">
        <is>
          <t>HC-086</t>
        </is>
      </c>
      <c r="D899" s="159" t="n">
        <v>19463</v>
      </c>
      <c r="E899" s="159" t="n">
        <v>345</v>
      </c>
    </row>
    <row r="900">
      <c r="A900" s="176" t="n">
        <v>45748</v>
      </c>
      <c r="B900" s="104" t="inlineStr">
        <is>
          <t>2024/25</t>
        </is>
      </c>
      <c r="C900" s="104" t="inlineStr">
        <is>
          <t>HC-087</t>
        </is>
      </c>
      <c r="D900" s="159" t="n">
        <v>16214</v>
      </c>
      <c r="E900" s="159" t="n">
        <v>305</v>
      </c>
    </row>
    <row r="901">
      <c r="A901" s="176" t="n">
        <v>45748</v>
      </c>
      <c r="B901" s="104" t="inlineStr">
        <is>
          <t>2024/25</t>
        </is>
      </c>
      <c r="C901" s="104" t="inlineStr">
        <is>
          <t>HC-088</t>
        </is>
      </c>
      <c r="D901" s="159" t="n">
        <v>19820</v>
      </c>
      <c r="E901" s="159" t="n">
        <v>318</v>
      </c>
    </row>
    <row r="902">
      <c r="A902" s="176" t="n">
        <v>45748</v>
      </c>
      <c r="B902" s="104" t="inlineStr">
        <is>
          <t>2024/25</t>
        </is>
      </c>
      <c r="C902" s="104" t="inlineStr">
        <is>
          <t>HC-089</t>
        </is>
      </c>
      <c r="D902" s="159" t="n">
        <v>22980</v>
      </c>
      <c r="E902" s="159" t="n">
        <v>383</v>
      </c>
    </row>
    <row r="903">
      <c r="A903" s="176" t="n">
        <v>45748</v>
      </c>
      <c r="B903" s="104" t="inlineStr">
        <is>
          <t>2024/25</t>
        </is>
      </c>
      <c r="C903" s="104" t="inlineStr">
        <is>
          <t>HC-090</t>
        </is>
      </c>
      <c r="D903" s="159" t="n">
        <v>19298</v>
      </c>
      <c r="E903" s="159" t="n">
        <v>304</v>
      </c>
    </row>
    <row r="904">
      <c r="A904" s="176" t="n">
        <v>45748</v>
      </c>
      <c r="B904" s="104" t="inlineStr">
        <is>
          <t>2024/25</t>
        </is>
      </c>
      <c r="C904" s="104" t="inlineStr">
        <is>
          <t>HC-091</t>
        </is>
      </c>
      <c r="D904" s="159" t="n">
        <v>19270</v>
      </c>
      <c r="E904" s="159" t="n">
        <v>1618</v>
      </c>
    </row>
    <row r="905">
      <c r="A905" s="176" t="n">
        <v>45748</v>
      </c>
      <c r="B905" s="104" t="inlineStr">
        <is>
          <t>2024/25</t>
        </is>
      </c>
      <c r="C905" s="104" t="inlineStr">
        <is>
          <t>HC-092</t>
        </is>
      </c>
      <c r="D905" s="159" t="n">
        <v>19051</v>
      </c>
      <c r="E905" s="159" t="n">
        <v>319</v>
      </c>
    </row>
    <row r="906">
      <c r="A906" s="176" t="n">
        <v>45748</v>
      </c>
      <c r="B906" s="104" t="inlineStr">
        <is>
          <t>2024/25</t>
        </is>
      </c>
      <c r="C906" s="104" t="inlineStr">
        <is>
          <t>HC-093</t>
        </is>
      </c>
      <c r="D906" s="159" t="n">
        <v>34160</v>
      </c>
      <c r="E906" s="159" t="n">
        <v>596</v>
      </c>
    </row>
    <row r="907">
      <c r="A907" s="176" t="n">
        <v>45748</v>
      </c>
      <c r="B907" s="104" t="inlineStr">
        <is>
          <t>2024/25</t>
        </is>
      </c>
      <c r="C907" s="104" t="inlineStr">
        <is>
          <t>HC-094</t>
        </is>
      </c>
      <c r="D907" s="159" t="n">
        <v>15761</v>
      </c>
      <c r="E907" s="159" t="n">
        <v>271</v>
      </c>
    </row>
    <row r="908">
      <c r="A908" s="176" t="n">
        <v>45748</v>
      </c>
      <c r="B908" s="104" t="inlineStr">
        <is>
          <t>2024/25</t>
        </is>
      </c>
      <c r="C908" s="104" t="inlineStr">
        <is>
          <t>HC-096</t>
        </is>
      </c>
      <c r="D908" s="159" t="n">
        <v>17771</v>
      </c>
      <c r="E908" s="159" t="n">
        <v>308</v>
      </c>
    </row>
    <row r="909">
      <c r="A909" s="176" t="n">
        <v>45748</v>
      </c>
      <c r="B909" s="104" t="inlineStr">
        <is>
          <t>2024/25</t>
        </is>
      </c>
      <c r="C909" s="104" t="inlineStr">
        <is>
          <t>HC-097</t>
        </is>
      </c>
      <c r="D909" s="159" t="n">
        <v>15849</v>
      </c>
      <c r="E909" s="159" t="n">
        <v>282</v>
      </c>
    </row>
    <row r="910">
      <c r="A910" s="176" t="n">
        <v>45748</v>
      </c>
      <c r="B910" s="104" t="inlineStr">
        <is>
          <t>2024/25</t>
        </is>
      </c>
      <c r="C910" s="104" t="inlineStr">
        <is>
          <t>HC-098</t>
        </is>
      </c>
      <c r="D910" s="159" t="n">
        <v>22095</v>
      </c>
      <c r="E910" s="159" t="n">
        <v>372</v>
      </c>
    </row>
    <row r="911">
      <c r="A911" s="176" t="n">
        <v>45748</v>
      </c>
      <c r="B911" s="104" t="inlineStr">
        <is>
          <t>2024/25</t>
        </is>
      </c>
      <c r="C911" s="104" t="inlineStr">
        <is>
          <t>HC-099</t>
        </is>
      </c>
      <c r="D911" s="159" t="n">
        <v>24391</v>
      </c>
      <c r="E911" s="159" t="n">
        <v>401</v>
      </c>
    </row>
    <row r="912">
      <c r="A912" s="176" t="n">
        <v>45748</v>
      </c>
      <c r="B912" s="104" t="inlineStr">
        <is>
          <t>2024/25</t>
        </is>
      </c>
      <c r="C912" s="104" t="inlineStr">
        <is>
          <t>HC-100</t>
        </is>
      </c>
      <c r="D912" s="159" t="n">
        <v>15949</v>
      </c>
      <c r="E912" s="159" t="n">
        <v>268</v>
      </c>
    </row>
    <row r="913">
      <c r="A913" s="176" t="n">
        <v>45748</v>
      </c>
      <c r="B913" s="104" t="inlineStr">
        <is>
          <t>2024/25</t>
        </is>
      </c>
      <c r="C913" s="104" t="inlineStr">
        <is>
          <t>HC-101</t>
        </is>
      </c>
      <c r="D913" s="159" t="n">
        <v>21823</v>
      </c>
      <c r="E913" s="159" t="n">
        <v>349</v>
      </c>
    </row>
    <row r="914">
      <c r="A914" s="176" t="n">
        <v>45748</v>
      </c>
      <c r="B914" s="104" t="inlineStr">
        <is>
          <t>2024/25</t>
        </is>
      </c>
      <c r="C914" s="104" t="inlineStr">
        <is>
          <t>HC-102</t>
        </is>
      </c>
      <c r="D914" s="159" t="n">
        <v>21471</v>
      </c>
      <c r="E914" s="159" t="n">
        <v>351</v>
      </c>
    </row>
    <row r="915">
      <c r="A915" s="176" t="n">
        <v>45748</v>
      </c>
      <c r="B915" s="104" t="inlineStr">
        <is>
          <t>2024/25</t>
        </is>
      </c>
      <c r="C915" s="104" t="inlineStr">
        <is>
          <t>HC-103</t>
        </is>
      </c>
      <c r="D915" s="159" t="n">
        <v>23339</v>
      </c>
      <c r="E915" s="159" t="n">
        <v>402</v>
      </c>
    </row>
    <row r="916">
      <c r="A916" s="176" t="n">
        <v>45748</v>
      </c>
      <c r="B916" s="104" t="inlineStr">
        <is>
          <t>2024/25</t>
        </is>
      </c>
      <c r="C916" s="104" t="inlineStr">
        <is>
          <t>HC-104</t>
        </is>
      </c>
      <c r="D916" s="159" t="n">
        <v>20115</v>
      </c>
      <c r="E916" s="159" t="n">
        <v>317</v>
      </c>
    </row>
    <row r="917">
      <c r="A917" s="176" t="n">
        <v>45748</v>
      </c>
      <c r="B917" s="104" t="inlineStr">
        <is>
          <t>2024/25</t>
        </is>
      </c>
      <c r="C917" s="104" t="inlineStr">
        <is>
          <t>HC-105</t>
        </is>
      </c>
      <c r="D917" s="159" t="n">
        <v>31349</v>
      </c>
      <c r="E917" s="159" t="n">
        <v>529</v>
      </c>
    </row>
    <row r="918">
      <c r="A918" s="176" t="n">
        <v>45748</v>
      </c>
      <c r="B918" s="104" t="inlineStr">
        <is>
          <t>2024/25</t>
        </is>
      </c>
      <c r="C918" s="104" t="inlineStr">
        <is>
          <t>HC-106</t>
        </is>
      </c>
      <c r="D918" s="159" t="n">
        <v>21029</v>
      </c>
      <c r="E918" s="159" t="n">
        <v>370</v>
      </c>
    </row>
    <row r="919">
      <c r="A919" s="176" t="n">
        <v>45748</v>
      </c>
      <c r="B919" s="104" t="inlineStr">
        <is>
          <t>2024/25</t>
        </is>
      </c>
      <c r="C919" s="104" t="inlineStr">
        <is>
          <t>HC-107</t>
        </is>
      </c>
      <c r="D919" s="159" t="n">
        <v>23920</v>
      </c>
      <c r="E919" s="159" t="n">
        <v>400</v>
      </c>
    </row>
    <row r="920">
      <c r="A920" s="176" t="n">
        <v>45748</v>
      </c>
      <c r="B920" s="104" t="inlineStr">
        <is>
          <t>2024/25</t>
        </is>
      </c>
      <c r="C920" s="104" t="inlineStr">
        <is>
          <t>HC-108</t>
        </is>
      </c>
      <c r="D920" s="159" t="n">
        <v>19468</v>
      </c>
      <c r="E920" s="159" t="n">
        <v>1930</v>
      </c>
    </row>
    <row r="921">
      <c r="A921" s="176" t="n">
        <v>45748</v>
      </c>
      <c r="B921" s="104" t="inlineStr">
        <is>
          <t>2024/25</t>
        </is>
      </c>
      <c r="C921" s="104" t="inlineStr">
        <is>
          <t>HC-109</t>
        </is>
      </c>
      <c r="D921" s="159" t="n">
        <v>22157</v>
      </c>
      <c r="E921" s="159" t="n">
        <v>388</v>
      </c>
    </row>
    <row r="922">
      <c r="A922" s="176" t="n">
        <v>45748</v>
      </c>
      <c r="B922" s="104" t="inlineStr">
        <is>
          <t>2024/25</t>
        </is>
      </c>
      <c r="C922" s="104" t="inlineStr">
        <is>
          <t>HC-110</t>
        </is>
      </c>
      <c r="D922" s="159" t="n">
        <v>14349</v>
      </c>
      <c r="E922" s="159" t="n">
        <v>247</v>
      </c>
    </row>
    <row r="923">
      <c r="A923" s="176" t="n">
        <v>45748</v>
      </c>
      <c r="B923" s="104" t="inlineStr">
        <is>
          <t>2024/25</t>
        </is>
      </c>
      <c r="C923" s="104" t="inlineStr">
        <is>
          <t>HC-111</t>
        </is>
      </c>
      <c r="D923" s="159" t="n">
        <v>23194</v>
      </c>
      <c r="E923" s="159" t="n">
        <v>412</v>
      </c>
    </row>
    <row r="924">
      <c r="A924" s="176" t="n">
        <v>45748</v>
      </c>
      <c r="B924" s="104" t="inlineStr">
        <is>
          <t>2024/25</t>
        </is>
      </c>
      <c r="C924" s="104" t="inlineStr">
        <is>
          <t>HC-113</t>
        </is>
      </c>
      <c r="D924" s="159" t="n">
        <v>24532</v>
      </c>
      <c r="E924" s="159" t="n">
        <v>416</v>
      </c>
    </row>
    <row r="925">
      <c r="A925" s="176" t="n">
        <v>45748</v>
      </c>
      <c r="B925" s="104" t="inlineStr">
        <is>
          <t>2024/25</t>
        </is>
      </c>
      <c r="C925" s="104" t="inlineStr">
        <is>
          <t>HC-114</t>
        </is>
      </c>
      <c r="D925" s="159" t="n">
        <v>13794</v>
      </c>
      <c r="E925" s="159" t="n">
        <v>226</v>
      </c>
    </row>
    <row r="926">
      <c r="A926" s="176" t="n">
        <v>45748</v>
      </c>
      <c r="B926" s="104" t="inlineStr">
        <is>
          <t>2024/25</t>
        </is>
      </c>
      <c r="C926" s="104" t="inlineStr">
        <is>
          <t>HC-115</t>
        </is>
      </c>
      <c r="D926" s="159" t="n">
        <v>22408</v>
      </c>
      <c r="E926" s="159" t="n">
        <v>352</v>
      </c>
    </row>
    <row r="927">
      <c r="A927" s="176" t="n">
        <v>45748</v>
      </c>
      <c r="B927" s="104" t="inlineStr">
        <is>
          <t>2024/25</t>
        </is>
      </c>
      <c r="C927" s="104" t="inlineStr">
        <is>
          <t>HC-116</t>
        </is>
      </c>
      <c r="D927" s="159" t="n">
        <v>19912</v>
      </c>
      <c r="E927" s="159" t="n">
        <v>359</v>
      </c>
    </row>
    <row r="928">
      <c r="A928" s="176" t="n">
        <v>45748</v>
      </c>
      <c r="B928" s="104" t="inlineStr">
        <is>
          <t>2024/25</t>
        </is>
      </c>
      <c r="C928" s="104" t="inlineStr">
        <is>
          <t>HC-117</t>
        </is>
      </c>
      <c r="D928" s="159" t="n">
        <v>22327</v>
      </c>
      <c r="E928" s="159" t="n">
        <v>350</v>
      </c>
    </row>
    <row r="929">
      <c r="A929" s="176" t="n">
        <v>45748</v>
      </c>
      <c r="B929" s="104" t="inlineStr">
        <is>
          <t>2024/25</t>
        </is>
      </c>
      <c r="C929" s="104" t="inlineStr">
        <is>
          <t>HC-118</t>
        </is>
      </c>
      <c r="D929" s="159" t="n">
        <v>23498</v>
      </c>
      <c r="E929" s="159" t="n">
        <v>421</v>
      </c>
    </row>
    <row r="930">
      <c r="A930" s="176" t="n">
        <v>45748</v>
      </c>
      <c r="B930" s="104" t="inlineStr">
        <is>
          <t>2024/25</t>
        </is>
      </c>
      <c r="C930" s="104" t="inlineStr">
        <is>
          <t>HC-119</t>
        </is>
      </c>
      <c r="D930" s="159" t="n">
        <v>18885</v>
      </c>
      <c r="E930" s="159" t="n">
        <v>354</v>
      </c>
    </row>
    <row r="931">
      <c r="A931" s="176" t="n">
        <v>45748</v>
      </c>
      <c r="B931" s="104" t="inlineStr">
        <is>
          <t>2024/25</t>
        </is>
      </c>
      <c r="C931" s="104" t="inlineStr">
        <is>
          <t>HC-120</t>
        </is>
      </c>
      <c r="D931" s="159" t="n">
        <v>17688</v>
      </c>
      <c r="E931" s="159" t="n">
        <v>297</v>
      </c>
    </row>
    <row r="932">
      <c r="A932" s="176" t="n">
        <v>45778</v>
      </c>
      <c r="B932" s="104" t="inlineStr">
        <is>
          <t>2024/25</t>
        </is>
      </c>
      <c r="C932" s="104" t="inlineStr">
        <is>
          <t>HC-001</t>
        </is>
      </c>
      <c r="D932" s="159" t="n">
        <v>33637</v>
      </c>
      <c r="E932" s="159" t="n">
        <v>557</v>
      </c>
    </row>
    <row r="933">
      <c r="A933" s="176" t="n">
        <v>45778</v>
      </c>
      <c r="B933" s="104" t="inlineStr">
        <is>
          <t>2024/25</t>
        </is>
      </c>
      <c r="C933" s="104" t="inlineStr">
        <is>
          <t>HC-002</t>
        </is>
      </c>
      <c r="D933" s="159" t="n">
        <v>19366</v>
      </c>
      <c r="E933" s="159" t="n">
        <v>296</v>
      </c>
    </row>
    <row r="934">
      <c r="A934" s="176" t="n">
        <v>45778</v>
      </c>
      <c r="B934" s="104" t="inlineStr">
        <is>
          <t>2024/25</t>
        </is>
      </c>
      <c r="C934" s="104" t="inlineStr">
        <is>
          <t>HC-003</t>
        </is>
      </c>
      <c r="D934" s="159" t="n">
        <v>23430</v>
      </c>
      <c r="E934" s="159" t="n">
        <v>402</v>
      </c>
    </row>
    <row r="935">
      <c r="A935" s="176" t="n">
        <v>45778</v>
      </c>
      <c r="B935" s="104" t="inlineStr">
        <is>
          <t>2024/25</t>
        </is>
      </c>
      <c r="C935" s="104" t="inlineStr">
        <is>
          <t>HC-004</t>
        </is>
      </c>
      <c r="D935" s="159" t="n">
        <v>23455</v>
      </c>
      <c r="E935" s="159" t="n">
        <v>391</v>
      </c>
    </row>
    <row r="936">
      <c r="A936" s="176" t="n">
        <v>45778</v>
      </c>
      <c r="B936" s="104" t="inlineStr">
        <is>
          <t>2024/25</t>
        </is>
      </c>
      <c r="C936" s="104" t="inlineStr">
        <is>
          <t>HC-005</t>
        </is>
      </c>
      <c r="D936" s="159" t="n">
        <v>28754</v>
      </c>
      <c r="E936" s="159" t="n">
        <v>412</v>
      </c>
    </row>
    <row r="937">
      <c r="A937" s="176" t="n">
        <v>45778</v>
      </c>
      <c r="B937" s="104" t="inlineStr">
        <is>
          <t>2024/25</t>
        </is>
      </c>
      <c r="C937" s="104" t="inlineStr">
        <is>
          <t>HC-006</t>
        </is>
      </c>
      <c r="D937" s="159" t="n">
        <v>18015</v>
      </c>
      <c r="E937" s="159" t="n">
        <v>274</v>
      </c>
    </row>
    <row r="938">
      <c r="A938" s="176" t="n">
        <v>45778</v>
      </c>
      <c r="B938" s="104" t="inlineStr">
        <is>
          <t>2024/25</t>
        </is>
      </c>
      <c r="C938" s="104" t="inlineStr">
        <is>
          <t>HC-007</t>
        </is>
      </c>
      <c r="D938" s="159" t="n">
        <v>22067</v>
      </c>
      <c r="E938" s="159" t="n">
        <v>327</v>
      </c>
    </row>
    <row r="939">
      <c r="A939" s="176" t="n">
        <v>45778</v>
      </c>
      <c r="B939" s="104" t="inlineStr">
        <is>
          <t>2024/25</t>
        </is>
      </c>
      <c r="C939" s="104" t="inlineStr">
        <is>
          <t>HC-008</t>
        </is>
      </c>
      <c r="D939" s="159" t="n">
        <v>24258</v>
      </c>
      <c r="E939" s="159" t="n">
        <v>421</v>
      </c>
    </row>
    <row r="940">
      <c r="A940" s="176" t="n">
        <v>45778</v>
      </c>
      <c r="B940" s="104" t="inlineStr">
        <is>
          <t>2024/25</t>
        </is>
      </c>
      <c r="C940" s="104" t="inlineStr">
        <is>
          <t>HC-009</t>
        </is>
      </c>
      <c r="D940" s="159" t="n">
        <v>31469</v>
      </c>
      <c r="E940" s="159" t="n">
        <v>575</v>
      </c>
    </row>
    <row r="941">
      <c r="A941" s="176" t="n">
        <v>45778</v>
      </c>
      <c r="B941" s="104" t="inlineStr">
        <is>
          <t>2024/25</t>
        </is>
      </c>
      <c r="C941" s="104" t="inlineStr">
        <is>
          <t>HC-010</t>
        </is>
      </c>
      <c r="D941" s="159" t="n">
        <v>34513</v>
      </c>
      <c r="E941" s="159" t="n">
        <v>576</v>
      </c>
    </row>
    <row r="942">
      <c r="A942" s="176" t="n">
        <v>45778</v>
      </c>
      <c r="B942" s="104" t="inlineStr">
        <is>
          <t>2024/25</t>
        </is>
      </c>
      <c r="C942" s="104" t="inlineStr">
        <is>
          <t>HC-011</t>
        </is>
      </c>
      <c r="D942" s="159" t="n">
        <v>30089</v>
      </c>
      <c r="E942" s="159" t="n">
        <v>548</v>
      </c>
    </row>
    <row r="943">
      <c r="A943" s="176" t="n">
        <v>45778</v>
      </c>
      <c r="B943" s="104" t="inlineStr">
        <is>
          <t>2024/25</t>
        </is>
      </c>
      <c r="C943" s="104" t="inlineStr">
        <is>
          <t>HC-012</t>
        </is>
      </c>
      <c r="D943" s="159" t="n">
        <v>15515</v>
      </c>
      <c r="E943" s="159" t="n">
        <v>528</v>
      </c>
    </row>
    <row r="944">
      <c r="A944" s="176" t="n">
        <v>45778</v>
      </c>
      <c r="B944" s="104" t="inlineStr">
        <is>
          <t>2024/25</t>
        </is>
      </c>
      <c r="C944" s="104" t="inlineStr">
        <is>
          <t>HC-013</t>
        </is>
      </c>
      <c r="D944" s="159" t="n">
        <v>23309</v>
      </c>
      <c r="E944" s="159" t="n">
        <v>409</v>
      </c>
    </row>
    <row r="945">
      <c r="A945" s="176" t="n">
        <v>45778</v>
      </c>
      <c r="B945" s="104" t="inlineStr">
        <is>
          <t>2024/25</t>
        </is>
      </c>
      <c r="C945" s="104" t="inlineStr">
        <is>
          <t>HC-014</t>
        </is>
      </c>
      <c r="D945" s="159" t="n">
        <v>21855</v>
      </c>
      <c r="E945" s="159" t="n">
        <v>347</v>
      </c>
    </row>
    <row r="946">
      <c r="A946" s="176" t="n">
        <v>45778</v>
      </c>
      <c r="B946" s="104" t="inlineStr">
        <is>
          <t>2024/25</t>
        </is>
      </c>
      <c r="C946" s="104" t="inlineStr">
        <is>
          <t>HC-015</t>
        </is>
      </c>
      <c r="D946" s="159" t="n">
        <v>19975</v>
      </c>
      <c r="E946" s="159" t="n">
        <v>317</v>
      </c>
    </row>
    <row r="947">
      <c r="A947" s="176" t="n">
        <v>45778</v>
      </c>
      <c r="B947" s="104" t="inlineStr">
        <is>
          <t>2024/25</t>
        </is>
      </c>
      <c r="C947" s="104" t="inlineStr">
        <is>
          <t>HC-016</t>
        </is>
      </c>
      <c r="D947" s="159" t="n">
        <v>25662</v>
      </c>
      <c r="E947" s="159" t="n">
        <v>471</v>
      </c>
    </row>
    <row r="948">
      <c r="A948" s="176" t="n">
        <v>45778</v>
      </c>
      <c r="B948" s="104" t="inlineStr">
        <is>
          <t>2024/25</t>
        </is>
      </c>
      <c r="C948" s="104" t="inlineStr">
        <is>
          <t>HC-017</t>
        </is>
      </c>
      <c r="D948" s="159" t="n">
        <v>22755</v>
      </c>
      <c r="E948" s="159" t="n">
        <v>337</v>
      </c>
    </row>
    <row r="949">
      <c r="A949" s="176" t="n">
        <v>45778</v>
      </c>
      <c r="B949" s="104" t="inlineStr">
        <is>
          <t>2024/25</t>
        </is>
      </c>
      <c r="C949" s="104" t="inlineStr">
        <is>
          <t>HC-018</t>
        </is>
      </c>
      <c r="D949" s="159" t="n">
        <v>15317</v>
      </c>
      <c r="E949" s="159" t="n">
        <v>262</v>
      </c>
    </row>
    <row r="950">
      <c r="A950" s="176" t="n">
        <v>45778</v>
      </c>
      <c r="B950" s="104" t="inlineStr">
        <is>
          <t>2024/25</t>
        </is>
      </c>
      <c r="C950" s="104" t="inlineStr">
        <is>
          <t>HC-019</t>
        </is>
      </c>
      <c r="D950" s="159" t="n">
        <v>20014</v>
      </c>
      <c r="E950" s="159" t="n">
        <v>316</v>
      </c>
    </row>
    <row r="951">
      <c r="A951" s="176" t="n">
        <v>45778</v>
      </c>
      <c r="B951" s="104" t="inlineStr">
        <is>
          <t>2024/25</t>
        </is>
      </c>
      <c r="C951" s="104" t="inlineStr">
        <is>
          <t>HC-020</t>
        </is>
      </c>
      <c r="D951" s="159" t="n">
        <v>22143</v>
      </c>
      <c r="E951" s="159" t="n">
        <v>366</v>
      </c>
    </row>
    <row r="952">
      <c r="A952" s="176" t="n">
        <v>45778</v>
      </c>
      <c r="B952" s="104" t="inlineStr">
        <is>
          <t>2024/25</t>
        </is>
      </c>
      <c r="C952" s="104" t="inlineStr">
        <is>
          <t>HC-021</t>
        </is>
      </c>
      <c r="D952" s="159" t="n">
        <v>20564</v>
      </c>
      <c r="E952" s="159" t="n">
        <v>333</v>
      </c>
    </row>
    <row r="953">
      <c r="A953" s="176" t="n">
        <v>45778</v>
      </c>
      <c r="B953" s="104" t="inlineStr">
        <is>
          <t>2024/25</t>
        </is>
      </c>
      <c r="C953" s="104" t="inlineStr">
        <is>
          <t>HC-022</t>
        </is>
      </c>
      <c r="D953" s="159" t="n">
        <v>18697</v>
      </c>
      <c r="E953" s="159" t="n">
        <v>330</v>
      </c>
    </row>
    <row r="954">
      <c r="A954" s="176" t="n">
        <v>45778</v>
      </c>
      <c r="B954" s="104" t="inlineStr">
        <is>
          <t>2024/25</t>
        </is>
      </c>
      <c r="C954" s="104" t="inlineStr">
        <is>
          <t>HC-023</t>
        </is>
      </c>
      <c r="D954" s="159" t="n">
        <v>22231</v>
      </c>
      <c r="E954" s="159" t="n">
        <v>364</v>
      </c>
    </row>
    <row r="955">
      <c r="A955" s="176" t="n">
        <v>45778</v>
      </c>
      <c r="B955" s="104" t="inlineStr">
        <is>
          <t>2024/25</t>
        </is>
      </c>
      <c r="C955" s="104" t="inlineStr">
        <is>
          <t>HC-024</t>
        </is>
      </c>
      <c r="D955" s="159" t="n">
        <v>28625</v>
      </c>
      <c r="E955" s="159" t="n">
        <v>519</v>
      </c>
    </row>
    <row r="956">
      <c r="A956" s="176" t="n">
        <v>45778</v>
      </c>
      <c r="B956" s="104" t="inlineStr">
        <is>
          <t>2024/25</t>
        </is>
      </c>
      <c r="C956" s="104" t="inlineStr">
        <is>
          <t>HC-025</t>
        </is>
      </c>
      <c r="D956" s="159" t="n">
        <v>29846</v>
      </c>
      <c r="E956" s="159" t="n">
        <v>521</v>
      </c>
    </row>
    <row r="957">
      <c r="A957" s="176" t="n">
        <v>45778</v>
      </c>
      <c r="B957" s="104" t="inlineStr">
        <is>
          <t>2024/25</t>
        </is>
      </c>
      <c r="C957" s="104" t="inlineStr">
        <is>
          <t>HC-026</t>
        </is>
      </c>
      <c r="D957" s="159" t="n">
        <v>21172</v>
      </c>
      <c r="E957" s="159" t="n">
        <v>320</v>
      </c>
    </row>
    <row r="958">
      <c r="A958" s="176" t="n">
        <v>45778</v>
      </c>
      <c r="B958" s="104" t="inlineStr">
        <is>
          <t>2024/25</t>
        </is>
      </c>
      <c r="C958" s="104" t="inlineStr">
        <is>
          <t>HC-027</t>
        </is>
      </c>
      <c r="D958" s="159" t="n">
        <v>24623</v>
      </c>
      <c r="E958" s="159" t="n">
        <v>405</v>
      </c>
    </row>
    <row r="959">
      <c r="A959" s="176" t="n">
        <v>45778</v>
      </c>
      <c r="B959" s="104" t="inlineStr">
        <is>
          <t>2024/25</t>
        </is>
      </c>
      <c r="C959" s="104" t="inlineStr">
        <is>
          <t>HC-028</t>
        </is>
      </c>
      <c r="D959" s="159" t="n">
        <v>18629</v>
      </c>
      <c r="E959" s="159" t="n">
        <v>311</v>
      </c>
    </row>
    <row r="960">
      <c r="A960" s="176" t="n">
        <v>45778</v>
      </c>
      <c r="B960" s="104" t="inlineStr">
        <is>
          <t>2024/25</t>
        </is>
      </c>
      <c r="C960" s="104" t="inlineStr">
        <is>
          <t>HC-029</t>
        </is>
      </c>
      <c r="D960" s="159" t="n">
        <v>37936</v>
      </c>
      <c r="E960" s="159" t="n">
        <v>1637</v>
      </c>
    </row>
    <row r="961">
      <c r="A961" s="176" t="n">
        <v>45778</v>
      </c>
      <c r="B961" s="104" t="inlineStr">
        <is>
          <t>2024/25</t>
        </is>
      </c>
      <c r="C961" s="104" t="inlineStr">
        <is>
          <t>HC-030</t>
        </is>
      </c>
      <c r="D961" s="159" t="n">
        <v>21112</v>
      </c>
      <c r="E961" s="159" t="n">
        <v>388</v>
      </c>
    </row>
    <row r="962">
      <c r="A962" s="176" t="n">
        <v>45778</v>
      </c>
      <c r="B962" s="104" t="inlineStr">
        <is>
          <t>2024/25</t>
        </is>
      </c>
      <c r="C962" s="104" t="inlineStr">
        <is>
          <t>HC-031</t>
        </is>
      </c>
      <c r="D962" s="159" t="n">
        <v>23616</v>
      </c>
      <c r="E962" s="159" t="n">
        <v>412</v>
      </c>
    </row>
    <row r="963">
      <c r="A963" s="176" t="n">
        <v>45778</v>
      </c>
      <c r="B963" s="104" t="inlineStr">
        <is>
          <t>2024/25</t>
        </is>
      </c>
      <c r="C963" s="104" t="inlineStr">
        <is>
          <t>HC-032</t>
        </is>
      </c>
      <c r="D963" s="159" t="n">
        <v>22212</v>
      </c>
      <c r="E963" s="159" t="n">
        <v>386</v>
      </c>
    </row>
    <row r="964">
      <c r="A964" s="176" t="n">
        <v>45778</v>
      </c>
      <c r="B964" s="104" t="inlineStr">
        <is>
          <t>2024/25</t>
        </is>
      </c>
      <c r="C964" s="104" t="inlineStr">
        <is>
          <t>HC-033</t>
        </is>
      </c>
      <c r="D964" s="159" t="n">
        <v>36378</v>
      </c>
      <c r="E964" s="159" t="n">
        <v>661</v>
      </c>
    </row>
    <row r="965">
      <c r="A965" s="176" t="n">
        <v>45778</v>
      </c>
      <c r="B965" s="104" t="inlineStr">
        <is>
          <t>2024/25</t>
        </is>
      </c>
      <c r="C965" s="104" t="inlineStr">
        <is>
          <t>HC-034</t>
        </is>
      </c>
      <c r="D965" s="159" t="n">
        <v>28038</v>
      </c>
      <c r="E965" s="159" t="n">
        <v>466</v>
      </c>
    </row>
    <row r="966">
      <c r="A966" s="176" t="n">
        <v>45778</v>
      </c>
      <c r="B966" s="104" t="inlineStr">
        <is>
          <t>2024/25</t>
        </is>
      </c>
      <c r="C966" s="104" t="inlineStr">
        <is>
          <t>HC-035</t>
        </is>
      </c>
      <c r="D966" s="159" t="n">
        <v>27801</v>
      </c>
      <c r="E966" s="159" t="n">
        <v>481</v>
      </c>
    </row>
    <row r="967">
      <c r="A967" s="176" t="n">
        <v>45778</v>
      </c>
      <c r="B967" s="104" t="inlineStr">
        <is>
          <t>2024/25</t>
        </is>
      </c>
      <c r="C967" s="104" t="inlineStr">
        <is>
          <t>HC-036</t>
        </is>
      </c>
      <c r="D967" s="159" t="n">
        <v>24710</v>
      </c>
      <c r="E967" s="159" t="n">
        <v>402</v>
      </c>
    </row>
    <row r="968">
      <c r="A968" s="176" t="n">
        <v>45778</v>
      </c>
      <c r="B968" s="104" t="inlineStr">
        <is>
          <t>2024/25</t>
        </is>
      </c>
      <c r="C968" s="104" t="inlineStr">
        <is>
          <t>HC-037</t>
        </is>
      </c>
      <c r="D968" s="159" t="n">
        <v>25773</v>
      </c>
      <c r="E968" s="159" t="n">
        <v>432</v>
      </c>
    </row>
    <row r="969">
      <c r="A969" s="176" t="n">
        <v>45778</v>
      </c>
      <c r="B969" s="104" t="inlineStr">
        <is>
          <t>2024/25</t>
        </is>
      </c>
      <c r="C969" s="104" t="inlineStr">
        <is>
          <t>HC-038</t>
        </is>
      </c>
      <c r="D969" s="159" t="n">
        <v>19880</v>
      </c>
      <c r="E969" s="159" t="n">
        <v>312</v>
      </c>
    </row>
    <row r="970">
      <c r="A970" s="176" t="n">
        <v>45778</v>
      </c>
      <c r="B970" s="104" t="inlineStr">
        <is>
          <t>2024/25</t>
        </is>
      </c>
      <c r="C970" s="104" t="inlineStr">
        <is>
          <t>HC-039</t>
        </is>
      </c>
      <c r="D970" s="159" t="n">
        <v>25239</v>
      </c>
      <c r="E970" s="159" t="n">
        <v>389</v>
      </c>
    </row>
    <row r="971">
      <c r="A971" s="176" t="n">
        <v>45778</v>
      </c>
      <c r="B971" s="104" t="inlineStr">
        <is>
          <t>2024/25</t>
        </is>
      </c>
      <c r="C971" s="104" t="inlineStr">
        <is>
          <t>HC-040</t>
        </is>
      </c>
      <c r="D971" s="159" t="n">
        <v>24620</v>
      </c>
      <c r="E971" s="159" t="n">
        <v>397</v>
      </c>
    </row>
    <row r="972">
      <c r="A972" s="176" t="n">
        <v>45778</v>
      </c>
      <c r="B972" s="104" t="inlineStr">
        <is>
          <t>2024/25</t>
        </is>
      </c>
      <c r="C972" s="104" t="inlineStr">
        <is>
          <t>HC-041</t>
        </is>
      </c>
      <c r="D972" s="159" t="n">
        <v>24941</v>
      </c>
      <c r="E972" s="159" t="n">
        <v>404</v>
      </c>
    </row>
    <row r="973">
      <c r="A973" s="176" t="n">
        <v>45778</v>
      </c>
      <c r="B973" s="104" t="inlineStr">
        <is>
          <t>2024/25</t>
        </is>
      </c>
      <c r="C973" s="104" t="inlineStr">
        <is>
          <t>HC-042</t>
        </is>
      </c>
      <c r="D973" s="159" t="n">
        <v>24864</v>
      </c>
      <c r="E973" s="159" t="n">
        <v>411</v>
      </c>
    </row>
    <row r="974">
      <c r="A974" s="176" t="n">
        <v>45778</v>
      </c>
      <c r="B974" s="104" t="inlineStr">
        <is>
          <t>2024/25</t>
        </is>
      </c>
      <c r="C974" s="104" t="inlineStr">
        <is>
          <t>HC-043</t>
        </is>
      </c>
      <c r="D974" s="159" t="n">
        <v>28078</v>
      </c>
      <c r="E974" s="159" t="n">
        <v>454</v>
      </c>
    </row>
    <row r="975">
      <c r="A975" s="176" t="n">
        <v>45778</v>
      </c>
      <c r="B975" s="104" t="inlineStr">
        <is>
          <t>2024/25</t>
        </is>
      </c>
      <c r="C975" s="104" t="inlineStr">
        <is>
          <t>HC-044</t>
        </is>
      </c>
      <c r="D975" s="159" t="n">
        <v>17573</v>
      </c>
      <c r="E975" s="159" t="n">
        <v>283</v>
      </c>
    </row>
    <row r="976">
      <c r="A976" s="176" t="n">
        <v>45778</v>
      </c>
      <c r="B976" s="104" t="inlineStr">
        <is>
          <t>2024/25</t>
        </is>
      </c>
      <c r="C976" s="104" t="inlineStr">
        <is>
          <t>HC-045</t>
        </is>
      </c>
      <c r="D976" s="159" t="n">
        <v>33611</v>
      </c>
      <c r="E976" s="159" t="n">
        <v>600</v>
      </c>
    </row>
    <row r="977">
      <c r="A977" s="176" t="n">
        <v>45778</v>
      </c>
      <c r="B977" s="104" t="inlineStr">
        <is>
          <t>2024/25</t>
        </is>
      </c>
      <c r="C977" s="104" t="inlineStr">
        <is>
          <t>HC-046</t>
        </is>
      </c>
      <c r="D977" s="159" t="n">
        <v>16711</v>
      </c>
      <c r="E977" s="159" t="n">
        <v>282</v>
      </c>
    </row>
    <row r="978">
      <c r="A978" s="176" t="n">
        <v>45778</v>
      </c>
      <c r="B978" s="104" t="inlineStr">
        <is>
          <t>2024/25</t>
        </is>
      </c>
      <c r="C978" s="104" t="inlineStr">
        <is>
          <t>HC-047</t>
        </is>
      </c>
      <c r="D978" s="159" t="n">
        <v>27947</v>
      </c>
      <c r="E978" s="159" t="n">
        <v>441</v>
      </c>
    </row>
    <row r="979">
      <c r="A979" s="176" t="n">
        <v>45778</v>
      </c>
      <c r="B979" s="104" t="inlineStr">
        <is>
          <t>2024/25</t>
        </is>
      </c>
      <c r="C979" s="104" t="inlineStr">
        <is>
          <t>HC-048</t>
        </is>
      </c>
      <c r="D979" s="159" t="n">
        <v>27530</v>
      </c>
      <c r="E979" s="159" t="n">
        <v>462</v>
      </c>
    </row>
    <row r="980">
      <c r="A980" s="176" t="n">
        <v>45778</v>
      </c>
      <c r="B980" s="104" t="inlineStr">
        <is>
          <t>2024/25</t>
        </is>
      </c>
      <c r="C980" s="104" t="inlineStr">
        <is>
          <t>HC-049</t>
        </is>
      </c>
      <c r="D980" s="159" t="n">
        <v>25243</v>
      </c>
      <c r="E980" s="159" t="n">
        <v>415</v>
      </c>
    </row>
    <row r="981">
      <c r="A981" s="176" t="n">
        <v>45778</v>
      </c>
      <c r="B981" s="104" t="inlineStr">
        <is>
          <t>2024/25</t>
        </is>
      </c>
      <c r="C981" s="104" t="inlineStr">
        <is>
          <t>HC-050</t>
        </is>
      </c>
      <c r="D981" s="159" t="n">
        <v>27485</v>
      </c>
      <c r="E981" s="159" t="n">
        <v>445</v>
      </c>
    </row>
    <row r="982">
      <c r="A982" s="176" t="n">
        <v>45778</v>
      </c>
      <c r="B982" s="104" t="inlineStr">
        <is>
          <t>2024/25</t>
        </is>
      </c>
      <c r="C982" s="104" t="inlineStr">
        <is>
          <t>HC-051</t>
        </is>
      </c>
      <c r="D982" s="159" t="n">
        <v>20732</v>
      </c>
      <c r="E982" s="159" t="n">
        <v>335</v>
      </c>
    </row>
    <row r="983">
      <c r="A983" s="176" t="n">
        <v>45778</v>
      </c>
      <c r="B983" s="104" t="inlineStr">
        <is>
          <t>2024/25</t>
        </is>
      </c>
      <c r="C983" s="104" t="inlineStr">
        <is>
          <t>HC-052</t>
        </is>
      </c>
      <c r="D983" s="159" t="n">
        <v>23925</v>
      </c>
      <c r="E983" s="159" t="n">
        <v>422</v>
      </c>
    </row>
    <row r="984">
      <c r="A984" s="176" t="n">
        <v>45778</v>
      </c>
      <c r="B984" s="104" t="inlineStr">
        <is>
          <t>2024/25</t>
        </is>
      </c>
      <c r="C984" s="104" t="inlineStr">
        <is>
          <t>HC-053</t>
        </is>
      </c>
      <c r="D984" s="159" t="n">
        <v>24970</v>
      </c>
      <c r="E984" s="159" t="n">
        <v>402</v>
      </c>
    </row>
    <row r="985">
      <c r="A985" s="176" t="n">
        <v>45778</v>
      </c>
      <c r="B985" s="104" t="inlineStr">
        <is>
          <t>2024/25</t>
        </is>
      </c>
      <c r="C985" s="104" t="inlineStr">
        <is>
          <t>HC-054</t>
        </is>
      </c>
      <c r="D985" s="159" t="n">
        <v>23867</v>
      </c>
      <c r="E985" s="159" t="n">
        <v>391</v>
      </c>
    </row>
    <row r="986">
      <c r="A986" s="176" t="n">
        <v>45778</v>
      </c>
      <c r="B986" s="104" t="inlineStr">
        <is>
          <t>2024/25</t>
        </is>
      </c>
      <c r="C986" s="104" t="inlineStr">
        <is>
          <t>HC-055</t>
        </is>
      </c>
      <c r="D986" s="159" t="n">
        <v>34384</v>
      </c>
      <c r="E986" s="159" t="n">
        <v>599</v>
      </c>
    </row>
    <row r="987">
      <c r="A987" s="176" t="n">
        <v>45778</v>
      </c>
      <c r="B987" s="104" t="inlineStr">
        <is>
          <t>2024/25</t>
        </is>
      </c>
      <c r="C987" s="104" t="inlineStr">
        <is>
          <t>HC-056</t>
        </is>
      </c>
      <c r="D987" s="159" t="n">
        <v>27710</v>
      </c>
      <c r="E987" s="159" t="n">
        <v>457</v>
      </c>
    </row>
    <row r="988">
      <c r="A988" s="176" t="n">
        <v>45778</v>
      </c>
      <c r="B988" s="104" t="inlineStr">
        <is>
          <t>2024/25</t>
        </is>
      </c>
      <c r="C988" s="104" t="inlineStr">
        <is>
          <t>HC-057</t>
        </is>
      </c>
      <c r="D988" s="159" t="n">
        <v>28149</v>
      </c>
      <c r="E988" s="159" t="n">
        <v>451</v>
      </c>
    </row>
    <row r="989">
      <c r="A989" s="176" t="n">
        <v>45778</v>
      </c>
      <c r="B989" s="104" t="inlineStr">
        <is>
          <t>2024/25</t>
        </is>
      </c>
      <c r="C989" s="104" t="inlineStr">
        <is>
          <t>HC-058</t>
        </is>
      </c>
      <c r="D989" s="159" t="n">
        <v>18064</v>
      </c>
      <c r="E989" s="159" t="n">
        <v>1028</v>
      </c>
    </row>
    <row r="990">
      <c r="A990" s="176" t="n">
        <v>45778</v>
      </c>
      <c r="B990" s="104" t="inlineStr">
        <is>
          <t>2024/25</t>
        </is>
      </c>
      <c r="C990" s="104" t="inlineStr">
        <is>
          <t>HC-059</t>
        </is>
      </c>
      <c r="D990" s="159" t="n">
        <v>25910</v>
      </c>
      <c r="E990" s="159" t="n">
        <v>442</v>
      </c>
    </row>
    <row r="991">
      <c r="A991" s="176" t="n">
        <v>45778</v>
      </c>
      <c r="B991" s="104" t="inlineStr">
        <is>
          <t>2024/25</t>
        </is>
      </c>
      <c r="C991" s="104" t="inlineStr">
        <is>
          <t>HC-060</t>
        </is>
      </c>
      <c r="D991" s="159" t="n">
        <v>19294</v>
      </c>
      <c r="E991" s="159" t="n">
        <v>319</v>
      </c>
    </row>
    <row r="992">
      <c r="A992" s="176" t="n">
        <v>45778</v>
      </c>
      <c r="B992" s="104" t="inlineStr">
        <is>
          <t>2024/25</t>
        </is>
      </c>
      <c r="C992" s="104" t="inlineStr">
        <is>
          <t>HC-061</t>
        </is>
      </c>
      <c r="D992" s="159" t="n">
        <v>26347</v>
      </c>
      <c r="E992" s="159" t="n">
        <v>443</v>
      </c>
    </row>
    <row r="993">
      <c r="A993" s="176" t="n">
        <v>45778</v>
      </c>
      <c r="B993" s="104" t="inlineStr">
        <is>
          <t>2024/25</t>
        </is>
      </c>
      <c r="C993" s="104" t="inlineStr">
        <is>
          <t>HC-062</t>
        </is>
      </c>
      <c r="D993" s="159" t="n">
        <v>18480</v>
      </c>
      <c r="E993" s="159" t="n">
        <v>293</v>
      </c>
    </row>
    <row r="994">
      <c r="A994" s="176" t="n">
        <v>45778</v>
      </c>
      <c r="B994" s="104" t="inlineStr">
        <is>
          <t>2024/25</t>
        </is>
      </c>
      <c r="C994" s="104" t="inlineStr">
        <is>
          <t>HC-063</t>
        </is>
      </c>
      <c r="D994" s="159" t="n">
        <v>22266</v>
      </c>
      <c r="E994" s="159" t="n">
        <v>343</v>
      </c>
    </row>
    <row r="995">
      <c r="A995" s="176" t="n">
        <v>45778</v>
      </c>
      <c r="B995" s="104" t="inlineStr">
        <is>
          <t>2024/25</t>
        </is>
      </c>
      <c r="C995" s="104" t="inlineStr">
        <is>
          <t>HC-064</t>
        </is>
      </c>
      <c r="D995" s="159" t="n">
        <v>18821</v>
      </c>
      <c r="E995" s="159" t="n">
        <v>315</v>
      </c>
    </row>
    <row r="996">
      <c r="A996" s="176" t="n">
        <v>45778</v>
      </c>
      <c r="B996" s="104" t="inlineStr">
        <is>
          <t>2024/25</t>
        </is>
      </c>
      <c r="C996" s="104" t="inlineStr">
        <is>
          <t>HC-065</t>
        </is>
      </c>
      <c r="D996" s="159" t="n">
        <v>34959</v>
      </c>
      <c r="E996" s="159" t="n">
        <v>593</v>
      </c>
    </row>
    <row r="997">
      <c r="A997" s="176" t="n">
        <v>45778</v>
      </c>
      <c r="B997" s="104" t="inlineStr">
        <is>
          <t>2024/25</t>
        </is>
      </c>
      <c r="C997" s="104" t="inlineStr">
        <is>
          <t>HC-066</t>
        </is>
      </c>
      <c r="D997" s="159" t="n">
        <v>28732</v>
      </c>
      <c r="E997" s="159" t="n">
        <v>477</v>
      </c>
    </row>
    <row r="998">
      <c r="A998" s="176" t="n">
        <v>45778</v>
      </c>
      <c r="B998" s="104" t="inlineStr">
        <is>
          <t>2024/25</t>
        </is>
      </c>
      <c r="C998" s="104" t="inlineStr">
        <is>
          <t>HC-067</t>
        </is>
      </c>
      <c r="D998" s="159" t="n">
        <v>24979</v>
      </c>
      <c r="E998" s="159" t="n">
        <v>405</v>
      </c>
    </row>
    <row r="999">
      <c r="A999" s="176" t="n">
        <v>45778</v>
      </c>
      <c r="B999" s="104" t="inlineStr">
        <is>
          <t>2024/25</t>
        </is>
      </c>
      <c r="C999" s="104" t="inlineStr">
        <is>
          <t>HC-068</t>
        </is>
      </c>
      <c r="D999" s="159" t="n">
        <v>18643</v>
      </c>
      <c r="E999" s="159" t="n">
        <v>309</v>
      </c>
    </row>
    <row r="1000">
      <c r="A1000" s="176" t="n">
        <v>45778</v>
      </c>
      <c r="B1000" s="104" t="inlineStr">
        <is>
          <t>2024/25</t>
        </is>
      </c>
      <c r="C1000" s="104" t="inlineStr">
        <is>
          <t>HC-069</t>
        </is>
      </c>
      <c r="D1000" s="159" t="n">
        <v>24432</v>
      </c>
      <c r="E1000" s="159" t="n">
        <v>428</v>
      </c>
    </row>
    <row r="1001">
      <c r="A1001" s="176" t="n">
        <v>45778</v>
      </c>
      <c r="B1001" s="104" t="inlineStr">
        <is>
          <t>2024/25</t>
        </is>
      </c>
      <c r="C1001" s="104" t="inlineStr">
        <is>
          <t>HC-070</t>
        </is>
      </c>
      <c r="D1001" s="159" t="n">
        <v>16267</v>
      </c>
      <c r="E1001" s="159" t="n">
        <v>250</v>
      </c>
    </row>
    <row r="1002">
      <c r="A1002" s="176" t="n">
        <v>45778</v>
      </c>
      <c r="B1002" s="104" t="inlineStr">
        <is>
          <t>2024/25</t>
        </is>
      </c>
      <c r="C1002" s="104" t="inlineStr">
        <is>
          <t>HC-071</t>
        </is>
      </c>
      <c r="D1002" s="159" t="n">
        <v>22167</v>
      </c>
      <c r="E1002" s="159" t="n">
        <v>403</v>
      </c>
    </row>
    <row r="1003">
      <c r="A1003" s="176" t="n">
        <v>45778</v>
      </c>
      <c r="B1003" s="104" t="inlineStr">
        <is>
          <t>2024/25</t>
        </is>
      </c>
      <c r="C1003" s="104" t="inlineStr">
        <is>
          <t>HC-072</t>
        </is>
      </c>
      <c r="D1003" s="159" t="n">
        <v>15489</v>
      </c>
      <c r="E1003" s="159" t="n">
        <v>262</v>
      </c>
    </row>
    <row r="1004">
      <c r="A1004" s="176" t="n">
        <v>45778</v>
      </c>
      <c r="B1004" s="104" t="inlineStr">
        <is>
          <t>2024/25</t>
        </is>
      </c>
      <c r="C1004" s="104" t="inlineStr">
        <is>
          <t>HC-073</t>
        </is>
      </c>
      <c r="D1004" s="159" t="n">
        <v>38655</v>
      </c>
      <c r="E1004" s="159" t="n">
        <v>2650</v>
      </c>
    </row>
    <row r="1005">
      <c r="A1005" s="176" t="n">
        <v>45778</v>
      </c>
      <c r="B1005" s="104" t="inlineStr">
        <is>
          <t>2024/25</t>
        </is>
      </c>
      <c r="C1005" s="104" t="inlineStr">
        <is>
          <t>HC-074</t>
        </is>
      </c>
      <c r="D1005" s="159" t="n">
        <v>24238</v>
      </c>
      <c r="E1005" s="159" t="n">
        <v>427</v>
      </c>
    </row>
    <row r="1006">
      <c r="A1006" s="176" t="n">
        <v>45778</v>
      </c>
      <c r="B1006" s="104" t="inlineStr">
        <is>
          <t>2024/25</t>
        </is>
      </c>
      <c r="C1006" s="104" t="inlineStr">
        <is>
          <t>HC-075</t>
        </is>
      </c>
      <c r="D1006" s="159" t="n">
        <v>32667</v>
      </c>
      <c r="E1006" s="159" t="n">
        <v>615</v>
      </c>
    </row>
    <row r="1007">
      <c r="A1007" s="176" t="n">
        <v>45778</v>
      </c>
      <c r="B1007" s="104" t="inlineStr">
        <is>
          <t>2024/25</t>
        </is>
      </c>
      <c r="C1007" s="104" t="inlineStr">
        <is>
          <t>HC-076</t>
        </is>
      </c>
      <c r="D1007" s="159" t="n">
        <v>24889</v>
      </c>
      <c r="E1007" s="159" t="n">
        <v>401</v>
      </c>
    </row>
    <row r="1008">
      <c r="A1008" s="176" t="n">
        <v>45778</v>
      </c>
      <c r="B1008" s="104" t="inlineStr">
        <is>
          <t>2024/25</t>
        </is>
      </c>
      <c r="C1008" s="104" t="inlineStr">
        <is>
          <t>HC-077</t>
        </is>
      </c>
      <c r="D1008" s="159" t="n">
        <v>26425</v>
      </c>
      <c r="E1008" s="159" t="n">
        <v>480</v>
      </c>
    </row>
    <row r="1009">
      <c r="A1009" s="176" t="n">
        <v>45778</v>
      </c>
      <c r="B1009" s="104" t="inlineStr">
        <is>
          <t>2024/25</t>
        </is>
      </c>
      <c r="C1009" s="104" t="inlineStr">
        <is>
          <t>HC-079</t>
        </is>
      </c>
      <c r="D1009" s="159" t="n">
        <v>26361</v>
      </c>
      <c r="E1009" s="159" t="n">
        <v>432</v>
      </c>
    </row>
    <row r="1010">
      <c r="A1010" s="176" t="n">
        <v>45778</v>
      </c>
      <c r="B1010" s="104" t="inlineStr">
        <is>
          <t>2024/25</t>
        </is>
      </c>
      <c r="C1010" s="104" t="inlineStr">
        <is>
          <t>HC-080</t>
        </is>
      </c>
      <c r="D1010" s="159" t="n">
        <v>18767</v>
      </c>
      <c r="E1010" s="159" t="n">
        <v>303</v>
      </c>
    </row>
    <row r="1011">
      <c r="A1011" s="176" t="n">
        <v>45778</v>
      </c>
      <c r="B1011" s="104" t="inlineStr">
        <is>
          <t>2024/25</t>
        </is>
      </c>
      <c r="C1011" s="104" t="inlineStr">
        <is>
          <t>HC-081</t>
        </is>
      </c>
      <c r="D1011" s="159" t="n">
        <v>28811</v>
      </c>
      <c r="E1011" s="159" t="n">
        <v>517</v>
      </c>
    </row>
    <row r="1012">
      <c r="A1012" s="176" t="n">
        <v>45778</v>
      </c>
      <c r="B1012" s="104" t="inlineStr">
        <is>
          <t>2024/25</t>
        </is>
      </c>
      <c r="C1012" s="104" t="inlineStr">
        <is>
          <t>HC-082</t>
        </is>
      </c>
      <c r="D1012" s="159" t="n">
        <v>21468</v>
      </c>
      <c r="E1012" s="159" t="n">
        <v>356</v>
      </c>
    </row>
    <row r="1013">
      <c r="A1013" s="176" t="n">
        <v>45778</v>
      </c>
      <c r="B1013" s="104" t="inlineStr">
        <is>
          <t>2024/25</t>
        </is>
      </c>
      <c r="C1013" s="104" t="inlineStr">
        <is>
          <t>HC-083</t>
        </is>
      </c>
      <c r="D1013" s="159" t="n">
        <v>19827</v>
      </c>
      <c r="E1013" s="159" t="n">
        <v>337</v>
      </c>
    </row>
    <row r="1014">
      <c r="A1014" s="176" t="n">
        <v>45778</v>
      </c>
      <c r="B1014" s="104" t="inlineStr">
        <is>
          <t>2024/25</t>
        </is>
      </c>
      <c r="C1014" s="104" t="inlineStr">
        <is>
          <t>HC-084</t>
        </is>
      </c>
      <c r="D1014" s="159" t="n">
        <v>21410</v>
      </c>
      <c r="E1014" s="159" t="n">
        <v>354</v>
      </c>
    </row>
    <row r="1015">
      <c r="A1015" s="176" t="n">
        <v>45778</v>
      </c>
      <c r="B1015" s="104" t="inlineStr">
        <is>
          <t>2024/25</t>
        </is>
      </c>
      <c r="C1015" s="104" t="inlineStr">
        <is>
          <t>HC-085</t>
        </is>
      </c>
      <c r="D1015" s="159" t="n">
        <v>28295</v>
      </c>
      <c r="E1015" s="159" t="n">
        <v>477</v>
      </c>
    </row>
    <row r="1016">
      <c r="A1016" s="176" t="n">
        <v>45778</v>
      </c>
      <c r="B1016" s="104" t="inlineStr">
        <is>
          <t>2024/25</t>
        </is>
      </c>
      <c r="C1016" s="104" t="inlineStr">
        <is>
          <t>HC-086</t>
        </is>
      </c>
      <c r="D1016" s="159" t="n">
        <v>21681</v>
      </c>
      <c r="E1016" s="159" t="n">
        <v>357</v>
      </c>
    </row>
    <row r="1017">
      <c r="A1017" s="176" t="n">
        <v>45778</v>
      </c>
      <c r="B1017" s="104" t="inlineStr">
        <is>
          <t>2024/25</t>
        </is>
      </c>
      <c r="C1017" s="104" t="inlineStr">
        <is>
          <t>HC-087</t>
        </is>
      </c>
      <c r="D1017" s="159" t="n">
        <v>17885</v>
      </c>
      <c r="E1017" s="159" t="n">
        <v>305</v>
      </c>
    </row>
    <row r="1018">
      <c r="A1018" s="176" t="n">
        <v>45778</v>
      </c>
      <c r="B1018" s="104" t="inlineStr">
        <is>
          <t>2024/25</t>
        </is>
      </c>
      <c r="C1018" s="104" t="inlineStr">
        <is>
          <t>HC-088</t>
        </is>
      </c>
      <c r="D1018" s="159" t="n">
        <v>21577</v>
      </c>
      <c r="E1018" s="159" t="n">
        <v>350</v>
      </c>
    </row>
    <row r="1019">
      <c r="A1019" s="176" t="n">
        <v>45778</v>
      </c>
      <c r="B1019" s="104" t="inlineStr">
        <is>
          <t>2024/25</t>
        </is>
      </c>
      <c r="C1019" s="104" t="inlineStr">
        <is>
          <t>HC-089</t>
        </is>
      </c>
      <c r="D1019" s="159" t="n">
        <v>24632</v>
      </c>
      <c r="E1019" s="159" t="n">
        <v>404</v>
      </c>
    </row>
    <row r="1020">
      <c r="A1020" s="176" t="n">
        <v>45778</v>
      </c>
      <c r="B1020" s="104" t="inlineStr">
        <is>
          <t>2024/25</t>
        </is>
      </c>
      <c r="C1020" s="104" t="inlineStr">
        <is>
          <t>HC-090</t>
        </is>
      </c>
      <c r="D1020" s="159" t="n">
        <v>22325</v>
      </c>
      <c r="E1020" s="159" t="n">
        <v>357</v>
      </c>
    </row>
    <row r="1021">
      <c r="A1021" s="176" t="n">
        <v>45778</v>
      </c>
      <c r="B1021" s="104" t="inlineStr">
        <is>
          <t>2024/25</t>
        </is>
      </c>
      <c r="C1021" s="104" t="inlineStr">
        <is>
          <t>HC-091</t>
        </is>
      </c>
      <c r="D1021" s="159" t="n">
        <v>21391</v>
      </c>
      <c r="E1021" s="159" t="n">
        <v>1819</v>
      </c>
    </row>
    <row r="1022">
      <c r="A1022" s="176" t="n">
        <v>45778</v>
      </c>
      <c r="B1022" s="104" t="inlineStr">
        <is>
          <t>2024/25</t>
        </is>
      </c>
      <c r="C1022" s="104" t="inlineStr">
        <is>
          <t>HC-092</t>
        </is>
      </c>
      <c r="D1022" s="159" t="n">
        <v>20425</v>
      </c>
      <c r="E1022" s="159" t="n">
        <v>356</v>
      </c>
    </row>
    <row r="1023">
      <c r="A1023" s="176" t="n">
        <v>45778</v>
      </c>
      <c r="B1023" s="104" t="inlineStr">
        <is>
          <t>2024/25</t>
        </is>
      </c>
      <c r="C1023" s="104" t="inlineStr">
        <is>
          <t>HC-093</t>
        </is>
      </c>
      <c r="D1023" s="159" t="n">
        <v>37601</v>
      </c>
      <c r="E1023" s="159" t="n">
        <v>640</v>
      </c>
    </row>
    <row r="1024">
      <c r="A1024" s="176" t="n">
        <v>45778</v>
      </c>
      <c r="B1024" s="104" t="inlineStr">
        <is>
          <t>2024/25</t>
        </is>
      </c>
      <c r="C1024" s="104" t="inlineStr">
        <is>
          <t>HC-094</t>
        </is>
      </c>
      <c r="D1024" s="159" t="n">
        <v>17493</v>
      </c>
      <c r="E1024" s="159" t="n">
        <v>296</v>
      </c>
    </row>
    <row r="1025">
      <c r="A1025" s="176" t="n">
        <v>45778</v>
      </c>
      <c r="B1025" s="104" t="inlineStr">
        <is>
          <t>2024/25</t>
        </is>
      </c>
      <c r="C1025" s="104" t="inlineStr">
        <is>
          <t>HC-096</t>
        </is>
      </c>
      <c r="D1025" s="159" t="n">
        <v>19410</v>
      </c>
      <c r="E1025" s="159" t="n">
        <v>341</v>
      </c>
    </row>
    <row r="1026">
      <c r="A1026" s="176" t="n">
        <v>45778</v>
      </c>
      <c r="B1026" s="104" t="inlineStr">
        <is>
          <t>2024/25</t>
        </is>
      </c>
      <c r="C1026" s="104" t="inlineStr">
        <is>
          <t>HC-097</t>
        </is>
      </c>
      <c r="D1026" s="159" t="n">
        <v>17130</v>
      </c>
      <c r="E1026" s="159" t="n">
        <v>289</v>
      </c>
    </row>
    <row r="1027">
      <c r="A1027" s="176" t="n">
        <v>45778</v>
      </c>
      <c r="B1027" s="104" t="inlineStr">
        <is>
          <t>2024/25</t>
        </is>
      </c>
      <c r="C1027" s="104" t="inlineStr">
        <is>
          <t>HC-098</t>
        </is>
      </c>
      <c r="D1027" s="159" t="n">
        <v>24330</v>
      </c>
      <c r="E1027" s="159" t="n">
        <v>402</v>
      </c>
    </row>
    <row r="1028">
      <c r="A1028" s="176" t="n">
        <v>45778</v>
      </c>
      <c r="B1028" s="104" t="inlineStr">
        <is>
          <t>2024/25</t>
        </is>
      </c>
      <c r="C1028" s="104" t="inlineStr">
        <is>
          <t>HC-099</t>
        </is>
      </c>
      <c r="D1028" s="159" t="n">
        <v>27206</v>
      </c>
      <c r="E1028" s="159" t="n">
        <v>402</v>
      </c>
    </row>
    <row r="1029">
      <c r="A1029" s="176" t="n">
        <v>45778</v>
      </c>
      <c r="B1029" s="104" t="inlineStr">
        <is>
          <t>2024/25</t>
        </is>
      </c>
      <c r="C1029" s="104" t="inlineStr">
        <is>
          <t>HC-100</t>
        </is>
      </c>
      <c r="D1029" s="159" t="n">
        <v>17299</v>
      </c>
      <c r="E1029" s="159" t="n">
        <v>278</v>
      </c>
    </row>
    <row r="1030">
      <c r="A1030" s="176" t="n">
        <v>45778</v>
      </c>
      <c r="B1030" s="104" t="inlineStr">
        <is>
          <t>2024/25</t>
        </is>
      </c>
      <c r="C1030" s="104" t="inlineStr">
        <is>
          <t>HC-101</t>
        </is>
      </c>
      <c r="D1030" s="159" t="n">
        <v>25049</v>
      </c>
      <c r="E1030" s="159" t="n">
        <v>390</v>
      </c>
    </row>
    <row r="1031">
      <c r="A1031" s="176" t="n">
        <v>45778</v>
      </c>
      <c r="B1031" s="104" t="inlineStr">
        <is>
          <t>2024/25</t>
        </is>
      </c>
      <c r="C1031" s="104" t="inlineStr">
        <is>
          <t>HC-102</t>
        </is>
      </c>
      <c r="D1031" s="159" t="n">
        <v>23517</v>
      </c>
      <c r="E1031" s="159" t="n">
        <v>411</v>
      </c>
    </row>
    <row r="1032">
      <c r="A1032" s="176" t="n">
        <v>45778</v>
      </c>
      <c r="B1032" s="104" t="inlineStr">
        <is>
          <t>2024/25</t>
        </is>
      </c>
      <c r="C1032" s="104" t="inlineStr">
        <is>
          <t>HC-103</t>
        </is>
      </c>
      <c r="D1032" s="159" t="n">
        <v>26190</v>
      </c>
      <c r="E1032" s="159" t="n">
        <v>438</v>
      </c>
    </row>
    <row r="1033">
      <c r="A1033" s="176" t="n">
        <v>45778</v>
      </c>
      <c r="B1033" s="104" t="inlineStr">
        <is>
          <t>2024/25</t>
        </is>
      </c>
      <c r="C1033" s="104" t="inlineStr">
        <is>
          <t>HC-104</t>
        </is>
      </c>
      <c r="D1033" s="159" t="n">
        <v>22789</v>
      </c>
      <c r="E1033" s="159" t="n">
        <v>381</v>
      </c>
    </row>
    <row r="1034">
      <c r="A1034" s="176" t="n">
        <v>45778</v>
      </c>
      <c r="B1034" s="104" t="inlineStr">
        <is>
          <t>2024/25</t>
        </is>
      </c>
      <c r="C1034" s="104" t="inlineStr">
        <is>
          <t>HC-105</t>
        </is>
      </c>
      <c r="D1034" s="159" t="n">
        <v>34518</v>
      </c>
      <c r="E1034" s="159" t="n">
        <v>560</v>
      </c>
    </row>
    <row r="1035">
      <c r="A1035" s="176" t="n">
        <v>45778</v>
      </c>
      <c r="B1035" s="104" t="inlineStr">
        <is>
          <t>2024/25</t>
        </is>
      </c>
      <c r="C1035" s="104" t="inlineStr">
        <is>
          <t>HC-106</t>
        </is>
      </c>
      <c r="D1035" s="159" t="n">
        <v>23461</v>
      </c>
      <c r="E1035" s="159" t="n">
        <v>399</v>
      </c>
    </row>
    <row r="1036">
      <c r="A1036" s="176" t="n">
        <v>45778</v>
      </c>
      <c r="B1036" s="104" t="inlineStr">
        <is>
          <t>2024/25</t>
        </is>
      </c>
      <c r="C1036" s="104" t="inlineStr">
        <is>
          <t>HC-107</t>
        </is>
      </c>
      <c r="D1036" s="159" t="n">
        <v>27301</v>
      </c>
      <c r="E1036" s="159" t="n">
        <v>447</v>
      </c>
    </row>
    <row r="1037">
      <c r="A1037" s="176" t="n">
        <v>45778</v>
      </c>
      <c r="B1037" s="104" t="inlineStr">
        <is>
          <t>2024/25</t>
        </is>
      </c>
      <c r="C1037" s="104" t="inlineStr">
        <is>
          <t>HC-108</t>
        </is>
      </c>
      <c r="D1037" s="159" t="n">
        <v>21549</v>
      </c>
      <c r="E1037" s="159" t="n">
        <v>2112</v>
      </c>
    </row>
    <row r="1038">
      <c r="A1038" s="176" t="n">
        <v>45778</v>
      </c>
      <c r="B1038" s="104" t="inlineStr">
        <is>
          <t>2024/25</t>
        </is>
      </c>
      <c r="C1038" s="104" t="inlineStr">
        <is>
          <t>HC-109</t>
        </is>
      </c>
      <c r="D1038" s="159" t="n">
        <v>23342</v>
      </c>
      <c r="E1038" s="159" t="n">
        <v>354</v>
      </c>
    </row>
    <row r="1039">
      <c r="A1039" s="176" t="n">
        <v>45778</v>
      </c>
      <c r="B1039" s="104" t="inlineStr">
        <is>
          <t>2024/25</t>
        </is>
      </c>
      <c r="C1039" s="104" t="inlineStr">
        <is>
          <t>HC-110</t>
        </is>
      </c>
      <c r="D1039" s="159" t="n">
        <v>15924</v>
      </c>
      <c r="E1039" s="159" t="n">
        <v>272</v>
      </c>
    </row>
    <row r="1040">
      <c r="A1040" s="176" t="n">
        <v>45778</v>
      </c>
      <c r="B1040" s="104" t="inlineStr">
        <is>
          <t>2024/25</t>
        </is>
      </c>
      <c r="C1040" s="104" t="inlineStr">
        <is>
          <t>HC-111</t>
        </is>
      </c>
      <c r="D1040" s="159" t="n">
        <v>26070</v>
      </c>
      <c r="E1040" s="159" t="n">
        <v>461</v>
      </c>
    </row>
    <row r="1041">
      <c r="A1041" s="176" t="n">
        <v>45778</v>
      </c>
      <c r="B1041" s="104" t="inlineStr">
        <is>
          <t>2024/25</t>
        </is>
      </c>
      <c r="C1041" s="104" t="inlineStr">
        <is>
          <t>HC-113</t>
        </is>
      </c>
      <c r="D1041" s="159" t="n">
        <v>27048</v>
      </c>
      <c r="E1041" s="159" t="n">
        <v>444</v>
      </c>
    </row>
    <row r="1042">
      <c r="A1042" s="176" t="n">
        <v>45778</v>
      </c>
      <c r="B1042" s="104" t="inlineStr">
        <is>
          <t>2024/25</t>
        </is>
      </c>
      <c r="C1042" s="104" t="inlineStr">
        <is>
          <t>HC-114</t>
        </is>
      </c>
      <c r="D1042" s="159" t="n">
        <v>15423</v>
      </c>
      <c r="E1042" s="159" t="n">
        <v>270</v>
      </c>
    </row>
    <row r="1043">
      <c r="A1043" s="176" t="n">
        <v>45778</v>
      </c>
      <c r="B1043" s="104" t="inlineStr">
        <is>
          <t>2024/25</t>
        </is>
      </c>
      <c r="C1043" s="104" t="inlineStr">
        <is>
          <t>HC-115</t>
        </is>
      </c>
      <c r="D1043" s="159" t="n">
        <v>24440</v>
      </c>
      <c r="E1043" s="159" t="n">
        <v>413</v>
      </c>
    </row>
    <row r="1044">
      <c r="A1044" s="176" t="n">
        <v>45778</v>
      </c>
      <c r="B1044" s="104" t="inlineStr">
        <is>
          <t>2024/25</t>
        </is>
      </c>
      <c r="C1044" s="104" t="inlineStr">
        <is>
          <t>HC-116</t>
        </is>
      </c>
      <c r="D1044" s="159" t="n">
        <v>22117</v>
      </c>
      <c r="E1044" s="159" t="n">
        <v>352</v>
      </c>
    </row>
    <row r="1045">
      <c r="A1045" s="176" t="n">
        <v>45778</v>
      </c>
      <c r="B1045" s="104" t="inlineStr">
        <is>
          <t>2024/25</t>
        </is>
      </c>
      <c r="C1045" s="104" t="inlineStr">
        <is>
          <t>HC-117</t>
        </is>
      </c>
      <c r="D1045" s="159" t="n">
        <v>24619</v>
      </c>
      <c r="E1045" s="159" t="n">
        <v>401</v>
      </c>
    </row>
    <row r="1046">
      <c r="A1046" s="176" t="n">
        <v>45778</v>
      </c>
      <c r="B1046" s="104" t="inlineStr">
        <is>
          <t>2024/25</t>
        </is>
      </c>
      <c r="C1046" s="104" t="inlineStr">
        <is>
          <t>HC-118</t>
        </is>
      </c>
      <c r="D1046" s="159" t="n">
        <v>26690</v>
      </c>
      <c r="E1046" s="159" t="n">
        <v>410</v>
      </c>
    </row>
    <row r="1047">
      <c r="A1047" s="176" t="n">
        <v>45778</v>
      </c>
      <c r="B1047" s="104" t="inlineStr">
        <is>
          <t>2024/25</t>
        </is>
      </c>
      <c r="C1047" s="104" t="inlineStr">
        <is>
          <t>HC-119</t>
        </is>
      </c>
      <c r="D1047" s="159" t="n">
        <v>21043</v>
      </c>
      <c r="E1047" s="159" t="n">
        <v>336</v>
      </c>
    </row>
    <row r="1048">
      <c r="A1048" s="176" t="n">
        <v>45778</v>
      </c>
      <c r="B1048" s="104" t="inlineStr">
        <is>
          <t>2024/25</t>
        </is>
      </c>
      <c r="C1048" s="104" t="inlineStr">
        <is>
          <t>HC-120</t>
        </is>
      </c>
      <c r="D1048" s="159" t="n">
        <v>18988</v>
      </c>
      <c r="E1048" s="159" t="n">
        <v>308</v>
      </c>
    </row>
    <row r="1049">
      <c r="A1049" s="176" t="n">
        <v>45809</v>
      </c>
      <c r="B1049" s="104" t="inlineStr">
        <is>
          <t>2024/25</t>
        </is>
      </c>
      <c r="C1049" s="104" t="inlineStr">
        <is>
          <t>HC-001</t>
        </is>
      </c>
      <c r="D1049" s="159" t="n">
        <v>33183</v>
      </c>
      <c r="E1049" s="159" t="n">
        <v>496</v>
      </c>
    </row>
    <row r="1050">
      <c r="A1050" s="176" t="n">
        <v>45809</v>
      </c>
      <c r="B1050" s="104" t="inlineStr">
        <is>
          <t>2024/25</t>
        </is>
      </c>
      <c r="C1050" s="104" t="inlineStr">
        <is>
          <t>HC-002</t>
        </is>
      </c>
      <c r="D1050" s="159" t="n">
        <v>18857</v>
      </c>
      <c r="E1050" s="159" t="n">
        <v>354</v>
      </c>
    </row>
    <row r="1051">
      <c r="A1051" s="176" t="n">
        <v>45809</v>
      </c>
      <c r="B1051" s="104" t="inlineStr">
        <is>
          <t>2024/25</t>
        </is>
      </c>
      <c r="C1051" s="104" t="inlineStr">
        <is>
          <t>HC-003</t>
        </is>
      </c>
      <c r="D1051" s="159" t="n">
        <v>22975</v>
      </c>
      <c r="E1051" s="159" t="n">
        <v>379</v>
      </c>
    </row>
    <row r="1052">
      <c r="A1052" s="176" t="n">
        <v>45809</v>
      </c>
      <c r="B1052" s="104" t="inlineStr">
        <is>
          <t>2024/25</t>
        </is>
      </c>
      <c r="C1052" s="104" t="inlineStr">
        <is>
          <t>HC-004</t>
        </is>
      </c>
      <c r="D1052" s="159" t="n">
        <v>23415</v>
      </c>
      <c r="E1052" s="159" t="n">
        <v>401</v>
      </c>
    </row>
    <row r="1053">
      <c r="A1053" s="176" t="n">
        <v>45809</v>
      </c>
      <c r="B1053" s="104" t="inlineStr">
        <is>
          <t>2024/25</t>
        </is>
      </c>
      <c r="C1053" s="104" t="inlineStr">
        <is>
          <t>HC-005</t>
        </is>
      </c>
      <c r="D1053" s="159" t="n">
        <v>28048</v>
      </c>
      <c r="E1053" s="159" t="n">
        <v>499</v>
      </c>
    </row>
    <row r="1054">
      <c r="A1054" s="176" t="n">
        <v>45809</v>
      </c>
      <c r="B1054" s="104" t="inlineStr">
        <is>
          <t>2024/25</t>
        </is>
      </c>
      <c r="C1054" s="104" t="inlineStr">
        <is>
          <t>HC-006</t>
        </is>
      </c>
      <c r="D1054" s="159" t="n">
        <v>18304</v>
      </c>
      <c r="E1054" s="159" t="n">
        <v>286</v>
      </c>
    </row>
    <row r="1055">
      <c r="A1055" s="176" t="n">
        <v>45809</v>
      </c>
      <c r="B1055" s="104" t="inlineStr">
        <is>
          <t>2024/25</t>
        </is>
      </c>
      <c r="C1055" s="104" t="inlineStr">
        <is>
          <t>HC-007</t>
        </is>
      </c>
      <c r="D1055" s="159" t="n">
        <v>21215</v>
      </c>
      <c r="E1055" s="159" t="n">
        <v>368</v>
      </c>
    </row>
    <row r="1056">
      <c r="A1056" s="176" t="n">
        <v>45809</v>
      </c>
      <c r="B1056" s="104" t="inlineStr">
        <is>
          <t>2024/25</t>
        </is>
      </c>
      <c r="C1056" s="104" t="inlineStr">
        <is>
          <t>HC-008</t>
        </is>
      </c>
      <c r="D1056" s="159" t="n">
        <v>24218</v>
      </c>
      <c r="E1056" s="159" t="n">
        <v>421</v>
      </c>
    </row>
    <row r="1057">
      <c r="A1057" s="176" t="n">
        <v>45809</v>
      </c>
      <c r="B1057" s="104" t="inlineStr">
        <is>
          <t>2024/25</t>
        </is>
      </c>
      <c r="C1057" s="104" t="inlineStr">
        <is>
          <t>HC-009</t>
        </is>
      </c>
      <c r="D1057" s="159" t="n">
        <v>30926</v>
      </c>
      <c r="E1057" s="159" t="n">
        <v>478</v>
      </c>
    </row>
    <row r="1058">
      <c r="A1058" s="176" t="n">
        <v>45809</v>
      </c>
      <c r="B1058" s="104" t="inlineStr">
        <is>
          <t>2024/25</t>
        </is>
      </c>
      <c r="C1058" s="104" t="inlineStr">
        <is>
          <t>HC-010</t>
        </is>
      </c>
      <c r="D1058" s="159" t="n">
        <v>33660</v>
      </c>
      <c r="E1058" s="159" t="n">
        <v>516</v>
      </c>
    </row>
    <row r="1059">
      <c r="A1059" s="176" t="n">
        <v>45809</v>
      </c>
      <c r="B1059" s="104" t="inlineStr">
        <is>
          <t>2024/25</t>
        </is>
      </c>
      <c r="C1059" s="104" t="inlineStr">
        <is>
          <t>HC-011</t>
        </is>
      </c>
      <c r="D1059" s="159" t="n">
        <v>29231</v>
      </c>
      <c r="E1059" s="159" t="n">
        <v>447</v>
      </c>
    </row>
    <row r="1060">
      <c r="A1060" s="176" t="n">
        <v>45809</v>
      </c>
      <c r="B1060" s="104" t="inlineStr">
        <is>
          <t>2024/25</t>
        </is>
      </c>
      <c r="C1060" s="104" t="inlineStr">
        <is>
          <t>HC-012</t>
        </is>
      </c>
      <c r="D1060" s="159" t="n">
        <v>15049</v>
      </c>
      <c r="E1060" s="159" t="n">
        <v>520</v>
      </c>
    </row>
    <row r="1061">
      <c r="A1061" s="176" t="n">
        <v>45809</v>
      </c>
      <c r="B1061" s="104" t="inlineStr">
        <is>
          <t>2024/25</t>
        </is>
      </c>
      <c r="C1061" s="104" t="inlineStr">
        <is>
          <t>HC-013</t>
        </is>
      </c>
      <c r="D1061" s="159" t="n">
        <v>23013</v>
      </c>
      <c r="E1061" s="159" t="n">
        <v>365</v>
      </c>
    </row>
    <row r="1062">
      <c r="A1062" s="176" t="n">
        <v>45809</v>
      </c>
      <c r="B1062" s="104" t="inlineStr">
        <is>
          <t>2024/25</t>
        </is>
      </c>
      <c r="C1062" s="104" t="inlineStr">
        <is>
          <t>HC-014</t>
        </is>
      </c>
      <c r="D1062" s="159" t="n">
        <v>20850</v>
      </c>
      <c r="E1062" s="159" t="n">
        <v>350</v>
      </c>
    </row>
    <row r="1063">
      <c r="A1063" s="176" t="n">
        <v>45809</v>
      </c>
      <c r="B1063" s="104" t="inlineStr">
        <is>
          <t>2024/25</t>
        </is>
      </c>
      <c r="C1063" s="104" t="inlineStr">
        <is>
          <t>HC-015</t>
        </is>
      </c>
      <c r="D1063" s="159" t="n">
        <v>19821</v>
      </c>
      <c r="E1063" s="159" t="n">
        <v>313</v>
      </c>
    </row>
    <row r="1064">
      <c r="A1064" s="176" t="n">
        <v>45809</v>
      </c>
      <c r="B1064" s="104" t="inlineStr">
        <is>
          <t>2024/25</t>
        </is>
      </c>
      <c r="C1064" s="104" t="inlineStr">
        <is>
          <t>HC-016</t>
        </is>
      </c>
      <c r="D1064" s="159" t="n">
        <v>25096</v>
      </c>
      <c r="E1064" s="159" t="n">
        <v>408</v>
      </c>
    </row>
    <row r="1065">
      <c r="A1065" s="176" t="n">
        <v>45809</v>
      </c>
      <c r="B1065" s="104" t="inlineStr">
        <is>
          <t>2024/25</t>
        </is>
      </c>
      <c r="C1065" s="104" t="inlineStr">
        <is>
          <t>HC-017</t>
        </is>
      </c>
      <c r="D1065" s="159" t="n">
        <v>22778</v>
      </c>
      <c r="E1065" s="159" t="n">
        <v>348</v>
      </c>
    </row>
    <row r="1066">
      <c r="A1066" s="176" t="n">
        <v>45809</v>
      </c>
      <c r="B1066" s="104" t="inlineStr">
        <is>
          <t>2024/25</t>
        </is>
      </c>
      <c r="C1066" s="104" t="inlineStr">
        <is>
          <t>HC-018</t>
        </is>
      </c>
      <c r="D1066" s="159" t="n">
        <v>14726</v>
      </c>
      <c r="E1066" s="159" t="n">
        <v>223</v>
      </c>
    </row>
    <row r="1067">
      <c r="A1067" s="176" t="n">
        <v>45809</v>
      </c>
      <c r="B1067" s="104" t="inlineStr">
        <is>
          <t>2024/25</t>
        </is>
      </c>
      <c r="C1067" s="104" t="inlineStr">
        <is>
          <t>HC-019</t>
        </is>
      </c>
      <c r="D1067" s="159" t="n">
        <v>20013</v>
      </c>
      <c r="E1067" s="159" t="n">
        <v>360</v>
      </c>
    </row>
    <row r="1068">
      <c r="A1068" s="176" t="n">
        <v>45809</v>
      </c>
      <c r="B1068" s="104" t="inlineStr">
        <is>
          <t>2024/25</t>
        </is>
      </c>
      <c r="C1068" s="104" t="inlineStr">
        <is>
          <t>HC-020</t>
        </is>
      </c>
      <c r="D1068" s="159" t="n">
        <v>22108</v>
      </c>
      <c r="E1068" s="159" t="n">
        <v>384</v>
      </c>
    </row>
    <row r="1069">
      <c r="A1069" s="176" t="n">
        <v>45809</v>
      </c>
      <c r="B1069" s="104" t="inlineStr">
        <is>
          <t>2024/25</t>
        </is>
      </c>
      <c r="C1069" s="104" t="inlineStr">
        <is>
          <t>HC-021</t>
        </is>
      </c>
      <c r="D1069" s="159" t="n">
        <v>20351</v>
      </c>
      <c r="E1069" s="159" t="n">
        <v>302</v>
      </c>
    </row>
    <row r="1070">
      <c r="A1070" s="176" t="n">
        <v>45809</v>
      </c>
      <c r="B1070" s="104" t="inlineStr">
        <is>
          <t>2024/25</t>
        </is>
      </c>
      <c r="C1070" s="104" t="inlineStr">
        <is>
          <t>HC-022</t>
        </is>
      </c>
      <c r="D1070" s="159" t="n">
        <v>18872</v>
      </c>
      <c r="E1070" s="159" t="n">
        <v>330</v>
      </c>
    </row>
    <row r="1071">
      <c r="A1071" s="176" t="n">
        <v>45809</v>
      </c>
      <c r="B1071" s="104" t="inlineStr">
        <is>
          <t>2024/25</t>
        </is>
      </c>
      <c r="C1071" s="104" t="inlineStr">
        <is>
          <t>HC-023</t>
        </is>
      </c>
      <c r="D1071" s="159" t="n">
        <v>23000</v>
      </c>
      <c r="E1071" s="159" t="n">
        <v>386</v>
      </c>
    </row>
    <row r="1072">
      <c r="A1072" s="176" t="n">
        <v>45809</v>
      </c>
      <c r="B1072" s="104" t="inlineStr">
        <is>
          <t>2024/25</t>
        </is>
      </c>
      <c r="C1072" s="104" t="inlineStr">
        <is>
          <t>HC-024</t>
        </is>
      </c>
      <c r="D1072" s="159" t="n">
        <v>28267</v>
      </c>
      <c r="E1072" s="159" t="n">
        <v>458</v>
      </c>
    </row>
    <row r="1073">
      <c r="A1073" s="176" t="n">
        <v>45809</v>
      </c>
      <c r="B1073" s="104" t="inlineStr">
        <is>
          <t>2024/25</t>
        </is>
      </c>
      <c r="C1073" s="104" t="inlineStr">
        <is>
          <t>HC-025</t>
        </is>
      </c>
      <c r="D1073" s="159" t="n">
        <v>29381</v>
      </c>
      <c r="E1073" s="159" t="n">
        <v>515</v>
      </c>
    </row>
    <row r="1074">
      <c r="A1074" s="176" t="n">
        <v>45809</v>
      </c>
      <c r="B1074" s="104" t="inlineStr">
        <is>
          <t>2024/25</t>
        </is>
      </c>
      <c r="C1074" s="104" t="inlineStr">
        <is>
          <t>HC-026</t>
        </is>
      </c>
      <c r="D1074" s="159" t="n">
        <v>20630</v>
      </c>
      <c r="E1074" s="159" t="n">
        <v>339</v>
      </c>
    </row>
    <row r="1075">
      <c r="A1075" s="176" t="n">
        <v>45809</v>
      </c>
      <c r="B1075" s="104" t="inlineStr">
        <is>
          <t>2024/25</t>
        </is>
      </c>
      <c r="C1075" s="104" t="inlineStr">
        <is>
          <t>HC-027</t>
        </is>
      </c>
      <c r="D1075" s="159" t="n">
        <v>24500</v>
      </c>
      <c r="E1075" s="159" t="n">
        <v>396</v>
      </c>
    </row>
    <row r="1076">
      <c r="A1076" s="176" t="n">
        <v>45809</v>
      </c>
      <c r="B1076" s="104" t="inlineStr">
        <is>
          <t>2024/25</t>
        </is>
      </c>
      <c r="C1076" s="104" t="inlineStr">
        <is>
          <t>HC-028</t>
        </is>
      </c>
      <c r="D1076" s="159" t="n">
        <v>18721</v>
      </c>
      <c r="E1076" s="159" t="n">
        <v>268</v>
      </c>
    </row>
    <row r="1077">
      <c r="A1077" s="176" t="n">
        <v>45809</v>
      </c>
      <c r="B1077" s="104" t="inlineStr">
        <is>
          <t>2024/25</t>
        </is>
      </c>
      <c r="C1077" s="104" t="inlineStr">
        <is>
          <t>HC-029</t>
        </is>
      </c>
      <c r="D1077" s="159" t="n">
        <v>38654</v>
      </c>
      <c r="E1077" s="159" t="n">
        <v>1657</v>
      </c>
    </row>
    <row r="1078">
      <c r="A1078" s="176" t="n">
        <v>45809</v>
      </c>
      <c r="B1078" s="104" t="inlineStr">
        <is>
          <t>2024/25</t>
        </is>
      </c>
      <c r="C1078" s="104" t="inlineStr">
        <is>
          <t>HC-030</t>
        </is>
      </c>
      <c r="D1078" s="159" t="n">
        <v>21623</v>
      </c>
      <c r="E1078" s="159" t="n">
        <v>360</v>
      </c>
    </row>
    <row r="1079">
      <c r="A1079" s="176" t="n">
        <v>45809</v>
      </c>
      <c r="B1079" s="104" t="inlineStr">
        <is>
          <t>2024/25</t>
        </is>
      </c>
      <c r="C1079" s="104" t="inlineStr">
        <is>
          <t>HC-031</t>
        </is>
      </c>
      <c r="D1079" s="159" t="n">
        <v>23141</v>
      </c>
      <c r="E1079" s="159" t="n">
        <v>406</v>
      </c>
    </row>
    <row r="1080">
      <c r="A1080" s="176" t="n">
        <v>45809</v>
      </c>
      <c r="B1080" s="104" t="inlineStr">
        <is>
          <t>2024/25</t>
        </is>
      </c>
      <c r="C1080" s="104" t="inlineStr">
        <is>
          <t>HC-032</t>
        </is>
      </c>
      <c r="D1080" s="159" t="n">
        <v>21833</v>
      </c>
      <c r="E1080" s="159" t="n">
        <v>380</v>
      </c>
    </row>
    <row r="1081">
      <c r="A1081" s="176" t="n">
        <v>45809</v>
      </c>
      <c r="B1081" s="104" t="inlineStr">
        <is>
          <t>2024/25</t>
        </is>
      </c>
      <c r="C1081" s="104" t="inlineStr">
        <is>
          <t>HC-033</t>
        </is>
      </c>
      <c r="D1081" s="159" t="n">
        <v>37610</v>
      </c>
      <c r="E1081" s="159" t="n">
        <v>613</v>
      </c>
    </row>
    <row r="1082">
      <c r="A1082" s="176" t="n">
        <v>45809</v>
      </c>
      <c r="B1082" s="104" t="inlineStr">
        <is>
          <t>2024/25</t>
        </is>
      </c>
      <c r="C1082" s="104" t="inlineStr">
        <is>
          <t>HC-034</t>
        </is>
      </c>
      <c r="D1082" s="159" t="n">
        <v>27557</v>
      </c>
      <c r="E1082" s="159" t="n">
        <v>479</v>
      </c>
    </row>
    <row r="1083">
      <c r="A1083" s="176" t="n">
        <v>45809</v>
      </c>
      <c r="B1083" s="104" t="inlineStr">
        <is>
          <t>2024/25</t>
        </is>
      </c>
      <c r="C1083" s="104" t="inlineStr">
        <is>
          <t>HC-035</t>
        </is>
      </c>
      <c r="D1083" s="159" t="n">
        <v>26522</v>
      </c>
      <c r="E1083" s="159" t="n">
        <v>505</v>
      </c>
    </row>
    <row r="1084">
      <c r="A1084" s="176" t="n">
        <v>45809</v>
      </c>
      <c r="B1084" s="104" t="inlineStr">
        <is>
          <t>2024/25</t>
        </is>
      </c>
      <c r="C1084" s="104" t="inlineStr">
        <is>
          <t>HC-036</t>
        </is>
      </c>
      <c r="D1084" s="159" t="n">
        <v>25384</v>
      </c>
      <c r="E1084" s="159" t="n">
        <v>412</v>
      </c>
    </row>
    <row r="1085">
      <c r="A1085" s="176" t="n">
        <v>45809</v>
      </c>
      <c r="B1085" s="104" t="inlineStr">
        <is>
          <t>2024/25</t>
        </is>
      </c>
      <c r="C1085" s="104" t="inlineStr">
        <is>
          <t>HC-037</t>
        </is>
      </c>
      <c r="D1085" s="159" t="n">
        <v>25514</v>
      </c>
      <c r="E1085" s="159" t="n">
        <v>410</v>
      </c>
    </row>
    <row r="1086">
      <c r="A1086" s="176" t="n">
        <v>45809</v>
      </c>
      <c r="B1086" s="104" t="inlineStr">
        <is>
          <t>2024/25</t>
        </is>
      </c>
      <c r="C1086" s="104" t="inlineStr">
        <is>
          <t>HC-038</t>
        </is>
      </c>
      <c r="D1086" s="159" t="n">
        <v>19831</v>
      </c>
      <c r="E1086" s="159" t="n">
        <v>327</v>
      </c>
    </row>
    <row r="1087">
      <c r="A1087" s="176" t="n">
        <v>45809</v>
      </c>
      <c r="B1087" s="104" t="inlineStr">
        <is>
          <t>2024/25</t>
        </is>
      </c>
      <c r="C1087" s="104" t="inlineStr">
        <is>
          <t>HC-039</t>
        </is>
      </c>
      <c r="D1087" s="159" t="n">
        <v>25750</v>
      </c>
      <c r="E1087" s="159" t="n">
        <v>425</v>
      </c>
    </row>
    <row r="1088">
      <c r="A1088" s="176" t="n">
        <v>45809</v>
      </c>
      <c r="B1088" s="104" t="inlineStr">
        <is>
          <t>2024/25</t>
        </is>
      </c>
      <c r="C1088" s="104" t="inlineStr">
        <is>
          <t>HC-040</t>
        </is>
      </c>
      <c r="D1088" s="159" t="n">
        <v>24752</v>
      </c>
      <c r="E1088" s="159" t="n">
        <v>415</v>
      </c>
    </row>
    <row r="1089">
      <c r="A1089" s="176" t="n">
        <v>45809</v>
      </c>
      <c r="B1089" s="104" t="inlineStr">
        <is>
          <t>2024/25</t>
        </is>
      </c>
      <c r="C1089" s="104" t="inlineStr">
        <is>
          <t>HC-041</t>
        </is>
      </c>
      <c r="D1089" s="159" t="n">
        <v>27973</v>
      </c>
      <c r="E1089" s="159" t="n">
        <v>451</v>
      </c>
    </row>
    <row r="1090">
      <c r="A1090" s="176" t="n">
        <v>45809</v>
      </c>
      <c r="B1090" s="104" t="inlineStr">
        <is>
          <t>2024/25</t>
        </is>
      </c>
      <c r="C1090" s="104" t="inlineStr">
        <is>
          <t>HC-042</t>
        </is>
      </c>
      <c r="D1090" s="159" t="n">
        <v>24528</v>
      </c>
      <c r="E1090" s="159" t="n">
        <v>430</v>
      </c>
    </row>
    <row r="1091">
      <c r="A1091" s="176" t="n">
        <v>45809</v>
      </c>
      <c r="B1091" s="104" t="inlineStr">
        <is>
          <t>2024/25</t>
        </is>
      </c>
      <c r="C1091" s="104" t="inlineStr">
        <is>
          <t>HC-043</t>
        </is>
      </c>
      <c r="D1091" s="159" t="n">
        <v>28614</v>
      </c>
      <c r="E1091" s="159" t="n">
        <v>512</v>
      </c>
    </row>
    <row r="1092">
      <c r="A1092" s="176" t="n">
        <v>45809</v>
      </c>
      <c r="B1092" s="104" t="inlineStr">
        <is>
          <t>2024/25</t>
        </is>
      </c>
      <c r="C1092" s="104" t="inlineStr">
        <is>
          <t>HC-044</t>
        </is>
      </c>
      <c r="D1092" s="159" t="n">
        <v>17731</v>
      </c>
      <c r="E1092" s="159" t="n">
        <v>289</v>
      </c>
    </row>
    <row r="1093">
      <c r="A1093" s="176" t="n">
        <v>45809</v>
      </c>
      <c r="B1093" s="104" t="inlineStr">
        <is>
          <t>2024/25</t>
        </is>
      </c>
      <c r="C1093" s="104" t="inlineStr">
        <is>
          <t>HC-045</t>
        </is>
      </c>
      <c r="D1093" s="159" t="n">
        <v>32653</v>
      </c>
      <c r="E1093" s="159" t="n">
        <v>516</v>
      </c>
    </row>
    <row r="1094">
      <c r="A1094" s="176" t="n">
        <v>45809</v>
      </c>
      <c r="B1094" s="104" t="inlineStr">
        <is>
          <t>2024/25</t>
        </is>
      </c>
      <c r="C1094" s="104" t="inlineStr">
        <is>
          <t>HC-046</t>
        </is>
      </c>
      <c r="D1094" s="159" t="n">
        <v>17020</v>
      </c>
      <c r="E1094" s="159" t="n">
        <v>291</v>
      </c>
    </row>
    <row r="1095">
      <c r="A1095" s="176" t="n">
        <v>45809</v>
      </c>
      <c r="B1095" s="104" t="inlineStr">
        <is>
          <t>2024/25</t>
        </is>
      </c>
      <c r="C1095" s="104" t="inlineStr">
        <is>
          <t>HC-047</t>
        </is>
      </c>
      <c r="D1095" s="159" t="n">
        <v>27480</v>
      </c>
      <c r="E1095" s="159" t="n">
        <v>461</v>
      </c>
    </row>
    <row r="1096">
      <c r="A1096" s="176" t="n">
        <v>45809</v>
      </c>
      <c r="B1096" s="104" t="inlineStr">
        <is>
          <t>2024/25</t>
        </is>
      </c>
      <c r="C1096" s="104" t="inlineStr">
        <is>
          <t>HC-048</t>
        </is>
      </c>
      <c r="D1096" s="159" t="n">
        <v>26668</v>
      </c>
      <c r="E1096" s="159" t="n">
        <v>442</v>
      </c>
    </row>
    <row r="1097">
      <c r="A1097" s="176" t="n">
        <v>45809</v>
      </c>
      <c r="B1097" s="104" t="inlineStr">
        <is>
          <t>2024/25</t>
        </is>
      </c>
      <c r="C1097" s="104" t="inlineStr">
        <is>
          <t>HC-049</t>
        </is>
      </c>
      <c r="D1097" s="159" t="n">
        <v>25046</v>
      </c>
      <c r="E1097" s="159" t="n">
        <v>399</v>
      </c>
    </row>
    <row r="1098">
      <c r="A1098" s="176" t="n">
        <v>45809</v>
      </c>
      <c r="B1098" s="104" t="inlineStr">
        <is>
          <t>2024/25</t>
        </is>
      </c>
      <c r="C1098" s="104" t="inlineStr">
        <is>
          <t>HC-050</t>
        </is>
      </c>
      <c r="D1098" s="159" t="n">
        <v>28041</v>
      </c>
      <c r="E1098" s="159" t="n">
        <v>490</v>
      </c>
    </row>
    <row r="1099">
      <c r="A1099" s="176" t="n">
        <v>45809</v>
      </c>
      <c r="B1099" s="104" t="inlineStr">
        <is>
          <t>2024/25</t>
        </is>
      </c>
      <c r="C1099" s="104" t="inlineStr">
        <is>
          <t>HC-051</t>
        </is>
      </c>
      <c r="D1099" s="159" t="n">
        <v>20431</v>
      </c>
      <c r="E1099" s="159" t="n">
        <v>319</v>
      </c>
    </row>
    <row r="1100">
      <c r="A1100" s="176" t="n">
        <v>45809</v>
      </c>
      <c r="B1100" s="104" t="inlineStr">
        <is>
          <t>2024/25</t>
        </is>
      </c>
      <c r="C1100" s="104" t="inlineStr">
        <is>
          <t>HC-052</t>
        </is>
      </c>
      <c r="D1100" s="159" t="n">
        <v>23803</v>
      </c>
      <c r="E1100" s="159" t="n">
        <v>385</v>
      </c>
    </row>
    <row r="1101">
      <c r="A1101" s="176" t="n">
        <v>45809</v>
      </c>
      <c r="B1101" s="104" t="inlineStr">
        <is>
          <t>2024/25</t>
        </is>
      </c>
      <c r="C1101" s="104" t="inlineStr">
        <is>
          <t>HC-053</t>
        </is>
      </c>
      <c r="D1101" s="159" t="n">
        <v>24547</v>
      </c>
      <c r="E1101" s="159" t="n">
        <v>432</v>
      </c>
    </row>
    <row r="1102">
      <c r="A1102" s="176" t="n">
        <v>45809</v>
      </c>
      <c r="B1102" s="104" t="inlineStr">
        <is>
          <t>2024/25</t>
        </is>
      </c>
      <c r="C1102" s="104" t="inlineStr">
        <is>
          <t>HC-054</t>
        </is>
      </c>
      <c r="D1102" s="159" t="n">
        <v>23729</v>
      </c>
      <c r="E1102" s="159" t="n">
        <v>381</v>
      </c>
    </row>
    <row r="1103">
      <c r="A1103" s="176" t="n">
        <v>45809</v>
      </c>
      <c r="B1103" s="104" t="inlineStr">
        <is>
          <t>2024/25</t>
        </is>
      </c>
      <c r="C1103" s="104" t="inlineStr">
        <is>
          <t>HC-055</t>
        </is>
      </c>
      <c r="D1103" s="159" t="n">
        <v>34249</v>
      </c>
      <c r="E1103" s="159" t="n">
        <v>556</v>
      </c>
    </row>
    <row r="1104">
      <c r="A1104" s="176" t="n">
        <v>45809</v>
      </c>
      <c r="B1104" s="104" t="inlineStr">
        <is>
          <t>2024/25</t>
        </is>
      </c>
      <c r="C1104" s="104" t="inlineStr">
        <is>
          <t>HC-056</t>
        </is>
      </c>
      <c r="D1104" s="159" t="n">
        <v>28388</v>
      </c>
      <c r="E1104" s="159" t="n">
        <v>501</v>
      </c>
    </row>
    <row r="1105">
      <c r="A1105" s="176" t="n">
        <v>45809</v>
      </c>
      <c r="B1105" s="104" t="inlineStr">
        <is>
          <t>2024/25</t>
        </is>
      </c>
      <c r="C1105" s="104" t="inlineStr">
        <is>
          <t>HC-057</t>
        </is>
      </c>
      <c r="D1105" s="159" t="n">
        <v>28407</v>
      </c>
      <c r="E1105" s="159" t="n">
        <v>472</v>
      </c>
    </row>
    <row r="1106">
      <c r="A1106" s="176" t="n">
        <v>45809</v>
      </c>
      <c r="B1106" s="104" t="inlineStr">
        <is>
          <t>2024/25</t>
        </is>
      </c>
      <c r="C1106" s="104" t="inlineStr">
        <is>
          <t>HC-058</t>
        </is>
      </c>
      <c r="D1106" s="159" t="n">
        <v>18238</v>
      </c>
      <c r="E1106" s="159" t="n">
        <v>1016</v>
      </c>
    </row>
    <row r="1107">
      <c r="A1107" s="176" t="n">
        <v>45809</v>
      </c>
      <c r="B1107" s="104" t="inlineStr">
        <is>
          <t>2024/25</t>
        </is>
      </c>
      <c r="C1107" s="104" t="inlineStr">
        <is>
          <t>HC-059</t>
        </is>
      </c>
      <c r="D1107" s="159" t="n">
        <v>26129</v>
      </c>
      <c r="E1107" s="159" t="n">
        <v>408</v>
      </c>
    </row>
    <row r="1108">
      <c r="A1108" s="176" t="n">
        <v>45809</v>
      </c>
      <c r="B1108" s="104" t="inlineStr">
        <is>
          <t>2024/25</t>
        </is>
      </c>
      <c r="C1108" s="104" t="inlineStr">
        <is>
          <t>HC-060</t>
        </is>
      </c>
      <c r="D1108" s="159" t="n">
        <v>19388</v>
      </c>
      <c r="E1108" s="159" t="n">
        <v>328</v>
      </c>
    </row>
    <row r="1109">
      <c r="A1109" s="176" t="n">
        <v>45809</v>
      </c>
      <c r="B1109" s="104" t="inlineStr">
        <is>
          <t>2024/25</t>
        </is>
      </c>
      <c r="C1109" s="104" t="inlineStr">
        <is>
          <t>HC-061</t>
        </is>
      </c>
      <c r="D1109" s="159" t="n">
        <v>25469</v>
      </c>
      <c r="E1109" s="159" t="n">
        <v>394</v>
      </c>
    </row>
    <row r="1110">
      <c r="A1110" s="176" t="n">
        <v>45809</v>
      </c>
      <c r="B1110" s="104" t="inlineStr">
        <is>
          <t>2024/25</t>
        </is>
      </c>
      <c r="C1110" s="104" t="inlineStr">
        <is>
          <t>HC-062</t>
        </is>
      </c>
      <c r="D1110" s="159" t="n">
        <v>18556</v>
      </c>
      <c r="E1110" s="159" t="n">
        <v>322</v>
      </c>
    </row>
    <row r="1111">
      <c r="A1111" s="176" t="n">
        <v>45809</v>
      </c>
      <c r="B1111" s="104" t="inlineStr">
        <is>
          <t>2024/25</t>
        </is>
      </c>
      <c r="C1111" s="104" t="inlineStr">
        <is>
          <t>HC-063</t>
        </is>
      </c>
      <c r="D1111" s="159" t="n">
        <v>21732</v>
      </c>
      <c r="E1111" s="159" t="n">
        <v>369</v>
      </c>
    </row>
    <row r="1112">
      <c r="A1112" s="176" t="n">
        <v>45809</v>
      </c>
      <c r="B1112" s="104" t="inlineStr">
        <is>
          <t>2024/25</t>
        </is>
      </c>
      <c r="C1112" s="104" t="inlineStr">
        <is>
          <t>HC-064</t>
        </is>
      </c>
      <c r="D1112" s="159" t="n">
        <v>18850</v>
      </c>
      <c r="E1112" s="159" t="n">
        <v>301</v>
      </c>
    </row>
    <row r="1113">
      <c r="A1113" s="176" t="n">
        <v>45809</v>
      </c>
      <c r="B1113" s="104" t="inlineStr">
        <is>
          <t>2024/25</t>
        </is>
      </c>
      <c r="C1113" s="104" t="inlineStr">
        <is>
          <t>HC-065</t>
        </is>
      </c>
      <c r="D1113" s="159" t="n">
        <v>35159</v>
      </c>
      <c r="E1113" s="159" t="n">
        <v>542</v>
      </c>
    </row>
    <row r="1114">
      <c r="A1114" s="176" t="n">
        <v>45809</v>
      </c>
      <c r="B1114" s="104" t="inlineStr">
        <is>
          <t>2024/25</t>
        </is>
      </c>
      <c r="C1114" s="104" t="inlineStr">
        <is>
          <t>HC-066</t>
        </is>
      </c>
      <c r="D1114" s="159" t="n">
        <v>28382</v>
      </c>
      <c r="E1114" s="159" t="n">
        <v>481</v>
      </c>
    </row>
    <row r="1115">
      <c r="A1115" s="176" t="n">
        <v>45809</v>
      </c>
      <c r="B1115" s="104" t="inlineStr">
        <is>
          <t>2024/25</t>
        </is>
      </c>
      <c r="C1115" s="104" t="inlineStr">
        <is>
          <t>HC-067</t>
        </is>
      </c>
      <c r="D1115" s="159" t="n">
        <v>25057</v>
      </c>
      <c r="E1115" s="159" t="n">
        <v>443</v>
      </c>
    </row>
    <row r="1116">
      <c r="A1116" s="176" t="n">
        <v>45809</v>
      </c>
      <c r="B1116" s="104" t="inlineStr">
        <is>
          <t>2024/25</t>
        </is>
      </c>
      <c r="C1116" s="104" t="inlineStr">
        <is>
          <t>HC-068</t>
        </is>
      </c>
      <c r="D1116" s="159" t="n">
        <v>18627</v>
      </c>
      <c r="E1116" s="159" t="n">
        <v>303</v>
      </c>
    </row>
    <row r="1117">
      <c r="A1117" s="176" t="n">
        <v>45809</v>
      </c>
      <c r="B1117" s="104" t="inlineStr">
        <is>
          <t>2024/25</t>
        </is>
      </c>
      <c r="C1117" s="104" t="inlineStr">
        <is>
          <t>HC-069</t>
        </is>
      </c>
      <c r="D1117" s="159" t="n">
        <v>24610</v>
      </c>
      <c r="E1117" s="159" t="n">
        <v>427</v>
      </c>
    </row>
    <row r="1118">
      <c r="A1118" s="176" t="n">
        <v>45809</v>
      </c>
      <c r="B1118" s="104" t="inlineStr">
        <is>
          <t>2024/25</t>
        </is>
      </c>
      <c r="C1118" s="104" t="inlineStr">
        <is>
          <t>HC-070</t>
        </is>
      </c>
      <c r="D1118" s="159" t="n">
        <v>16212</v>
      </c>
      <c r="E1118" s="159" t="n">
        <v>263</v>
      </c>
    </row>
    <row r="1119">
      <c r="A1119" s="176" t="n">
        <v>45809</v>
      </c>
      <c r="B1119" s="104" t="inlineStr">
        <is>
          <t>2024/25</t>
        </is>
      </c>
      <c r="C1119" s="104" t="inlineStr">
        <is>
          <t>HC-071</t>
        </is>
      </c>
      <c r="D1119" s="159" t="n">
        <v>22039</v>
      </c>
      <c r="E1119" s="159" t="n">
        <v>381</v>
      </c>
    </row>
    <row r="1120">
      <c r="A1120" s="176" t="n">
        <v>45809</v>
      </c>
      <c r="B1120" s="104" t="inlineStr">
        <is>
          <t>2024/25</t>
        </is>
      </c>
      <c r="C1120" s="104" t="inlineStr">
        <is>
          <t>HC-072</t>
        </is>
      </c>
      <c r="D1120" s="159" t="n">
        <v>15539</v>
      </c>
      <c r="E1120" s="159" t="n">
        <v>264</v>
      </c>
    </row>
    <row r="1121">
      <c r="A1121" s="176" t="n">
        <v>45809</v>
      </c>
      <c r="B1121" s="104" t="inlineStr">
        <is>
          <t>2024/25</t>
        </is>
      </c>
      <c r="C1121" s="104" t="inlineStr">
        <is>
          <t>HC-073</t>
        </is>
      </c>
      <c r="D1121" s="159" t="n">
        <v>37256</v>
      </c>
      <c r="E1121" s="159" t="n">
        <v>2659</v>
      </c>
    </row>
    <row r="1122">
      <c r="A1122" s="176" t="n">
        <v>45809</v>
      </c>
      <c r="B1122" s="104" t="inlineStr">
        <is>
          <t>2024/25</t>
        </is>
      </c>
      <c r="C1122" s="104" t="inlineStr">
        <is>
          <t>HC-074</t>
        </is>
      </c>
      <c r="D1122" s="159" t="n">
        <v>24656</v>
      </c>
      <c r="E1122" s="159" t="n">
        <v>433</v>
      </c>
    </row>
    <row r="1123">
      <c r="A1123" s="176" t="n">
        <v>45809</v>
      </c>
      <c r="B1123" s="104" t="inlineStr">
        <is>
          <t>2024/25</t>
        </is>
      </c>
      <c r="C1123" s="104" t="inlineStr">
        <is>
          <t>HC-075</t>
        </is>
      </c>
      <c r="D1123" s="159" t="n">
        <v>33518</v>
      </c>
      <c r="E1123" s="159" t="n">
        <v>502</v>
      </c>
    </row>
    <row r="1124">
      <c r="A1124" s="176" t="n">
        <v>45809</v>
      </c>
      <c r="B1124" s="104" t="inlineStr">
        <is>
          <t>2024/25</t>
        </is>
      </c>
      <c r="C1124" s="104" t="inlineStr">
        <is>
          <t>HC-076</t>
        </is>
      </c>
      <c r="D1124" s="159" t="n">
        <v>24492</v>
      </c>
      <c r="E1124" s="159" t="n">
        <v>357</v>
      </c>
    </row>
    <row r="1125">
      <c r="A1125" s="176" t="n">
        <v>45809</v>
      </c>
      <c r="B1125" s="104" t="inlineStr">
        <is>
          <t>2024/25</t>
        </is>
      </c>
      <c r="C1125" s="104" t="inlineStr">
        <is>
          <t>HC-077</t>
        </is>
      </c>
      <c r="D1125" s="159" t="n">
        <v>25476</v>
      </c>
      <c r="E1125" s="159" t="n">
        <v>444</v>
      </c>
    </row>
    <row r="1126">
      <c r="A1126" s="176" t="n">
        <v>45809</v>
      </c>
      <c r="B1126" s="104" t="inlineStr">
        <is>
          <t>2024/25</t>
        </is>
      </c>
      <c r="C1126" s="104" t="inlineStr">
        <is>
          <t>HC-078</t>
        </is>
      </c>
      <c r="D1126" s="159" t="n">
        <v>13278</v>
      </c>
      <c r="E1126" s="159" t="n">
        <v>219</v>
      </c>
    </row>
    <row r="1127">
      <c r="A1127" s="176" t="n">
        <v>45809</v>
      </c>
      <c r="B1127" s="104" t="inlineStr">
        <is>
          <t>2024/25</t>
        </is>
      </c>
      <c r="C1127" s="104" t="inlineStr">
        <is>
          <t>HC-079</t>
        </is>
      </c>
      <c r="D1127" s="159" t="n">
        <v>26428</v>
      </c>
      <c r="E1127" s="159" t="n">
        <v>456</v>
      </c>
    </row>
    <row r="1128">
      <c r="A1128" s="176" t="n">
        <v>45809</v>
      </c>
      <c r="B1128" s="104" t="inlineStr">
        <is>
          <t>2024/25</t>
        </is>
      </c>
      <c r="C1128" s="104" t="inlineStr">
        <is>
          <t>HC-080</t>
        </is>
      </c>
      <c r="D1128" s="159" t="n">
        <v>18286</v>
      </c>
      <c r="E1128" s="159" t="n">
        <v>306</v>
      </c>
    </row>
    <row r="1129">
      <c r="A1129" s="176" t="n">
        <v>45809</v>
      </c>
      <c r="B1129" s="104" t="inlineStr">
        <is>
          <t>2024/25</t>
        </is>
      </c>
      <c r="C1129" s="104" t="inlineStr">
        <is>
          <t>HC-081</t>
        </is>
      </c>
      <c r="D1129" s="159" t="n">
        <v>27720</v>
      </c>
      <c r="E1129" s="159" t="n">
        <v>398</v>
      </c>
    </row>
    <row r="1130">
      <c r="A1130" s="176" t="n">
        <v>45809</v>
      </c>
      <c r="B1130" s="104" t="inlineStr">
        <is>
          <t>2024/25</t>
        </is>
      </c>
      <c r="C1130" s="104" t="inlineStr">
        <is>
          <t>HC-082</t>
        </is>
      </c>
      <c r="D1130" s="159" t="n">
        <v>21715</v>
      </c>
      <c r="E1130" s="159" t="n">
        <v>368</v>
      </c>
    </row>
    <row r="1131">
      <c r="A1131" s="176" t="n">
        <v>45809</v>
      </c>
      <c r="B1131" s="104" t="inlineStr">
        <is>
          <t>2024/25</t>
        </is>
      </c>
      <c r="C1131" s="104" t="inlineStr">
        <is>
          <t>HC-083</t>
        </is>
      </c>
      <c r="D1131" s="159" t="n">
        <v>19259</v>
      </c>
      <c r="E1131" s="159" t="n">
        <v>289</v>
      </c>
    </row>
    <row r="1132">
      <c r="A1132" s="176" t="n">
        <v>45809</v>
      </c>
      <c r="B1132" s="104" t="inlineStr">
        <is>
          <t>2024/25</t>
        </is>
      </c>
      <c r="C1132" s="104" t="inlineStr">
        <is>
          <t>HC-084</t>
        </is>
      </c>
      <c r="D1132" s="159" t="n">
        <v>20790</v>
      </c>
      <c r="E1132" s="159" t="n">
        <v>339</v>
      </c>
    </row>
    <row r="1133">
      <c r="A1133" s="176" t="n">
        <v>45809</v>
      </c>
      <c r="B1133" s="104" t="inlineStr">
        <is>
          <t>2024/25</t>
        </is>
      </c>
      <c r="C1133" s="104" t="inlineStr">
        <is>
          <t>HC-085</t>
        </is>
      </c>
      <c r="D1133" s="159" t="n">
        <v>27261</v>
      </c>
      <c r="E1133" s="159" t="n">
        <v>436</v>
      </c>
    </row>
    <row r="1134">
      <c r="A1134" s="176" t="n">
        <v>45809</v>
      </c>
      <c r="B1134" s="104" t="inlineStr">
        <is>
          <t>2024/25</t>
        </is>
      </c>
      <c r="C1134" s="104" t="inlineStr">
        <is>
          <t>HC-086</t>
        </is>
      </c>
      <c r="D1134" s="159" t="n">
        <v>21774</v>
      </c>
      <c r="E1134" s="159" t="n">
        <v>374</v>
      </c>
    </row>
    <row r="1135">
      <c r="A1135" s="176" t="n">
        <v>45809</v>
      </c>
      <c r="B1135" s="104" t="inlineStr">
        <is>
          <t>2024/25</t>
        </is>
      </c>
      <c r="C1135" s="104" t="inlineStr">
        <is>
          <t>HC-087</t>
        </is>
      </c>
      <c r="D1135" s="159" t="n">
        <v>17956</v>
      </c>
      <c r="E1135" s="159" t="n">
        <v>304</v>
      </c>
    </row>
    <row r="1136">
      <c r="A1136" s="176" t="n">
        <v>45809</v>
      </c>
      <c r="B1136" s="104" t="inlineStr">
        <is>
          <t>2024/25</t>
        </is>
      </c>
      <c r="C1136" s="104" t="inlineStr">
        <is>
          <t>HC-088</t>
        </is>
      </c>
      <c r="D1136" s="159" t="n">
        <v>21584</v>
      </c>
      <c r="E1136" s="159" t="n">
        <v>325</v>
      </c>
    </row>
    <row r="1137">
      <c r="A1137" s="176" t="n">
        <v>45809</v>
      </c>
      <c r="B1137" s="104" t="inlineStr">
        <is>
          <t>2024/25</t>
        </is>
      </c>
      <c r="C1137" s="104" t="inlineStr">
        <is>
          <t>HC-089</t>
        </is>
      </c>
      <c r="D1137" s="159" t="n">
        <v>24731</v>
      </c>
      <c r="E1137" s="159" t="n">
        <v>384</v>
      </c>
    </row>
    <row r="1138">
      <c r="A1138" s="176" t="n">
        <v>45809</v>
      </c>
      <c r="B1138" s="104" t="inlineStr">
        <is>
          <t>2024/25</t>
        </is>
      </c>
      <c r="C1138" s="104" t="inlineStr">
        <is>
          <t>HC-090</t>
        </is>
      </c>
      <c r="D1138" s="159" t="n">
        <v>21933</v>
      </c>
      <c r="E1138" s="159" t="n">
        <v>393</v>
      </c>
    </row>
    <row r="1139">
      <c r="A1139" s="176" t="n">
        <v>45809</v>
      </c>
      <c r="B1139" s="104" t="inlineStr">
        <is>
          <t>2024/25</t>
        </is>
      </c>
      <c r="C1139" s="104" t="inlineStr">
        <is>
          <t>HC-091</t>
        </is>
      </c>
      <c r="D1139" s="159" t="n">
        <v>20927</v>
      </c>
      <c r="E1139" s="159" t="n">
        <v>1790</v>
      </c>
    </row>
    <row r="1140">
      <c r="A1140" s="176" t="n">
        <v>45809</v>
      </c>
      <c r="B1140" s="104" t="inlineStr">
        <is>
          <t>2024/25</t>
        </is>
      </c>
      <c r="C1140" s="104" t="inlineStr">
        <is>
          <t>HC-092</t>
        </is>
      </c>
      <c r="D1140" s="159" t="n">
        <v>20976</v>
      </c>
      <c r="E1140" s="159" t="n">
        <v>325</v>
      </c>
    </row>
    <row r="1141">
      <c r="A1141" s="176" t="n">
        <v>45809</v>
      </c>
      <c r="B1141" s="104" t="inlineStr">
        <is>
          <t>2024/25</t>
        </is>
      </c>
      <c r="C1141" s="104" t="inlineStr">
        <is>
          <t>HC-093</t>
        </is>
      </c>
      <c r="D1141" s="159" t="n">
        <v>38070</v>
      </c>
      <c r="E1141" s="159" t="n">
        <v>557</v>
      </c>
    </row>
    <row r="1142">
      <c r="A1142" s="176" t="n">
        <v>45809</v>
      </c>
      <c r="B1142" s="104" t="inlineStr">
        <is>
          <t>2024/25</t>
        </is>
      </c>
      <c r="C1142" s="104" t="inlineStr">
        <is>
          <t>HC-094</t>
        </is>
      </c>
      <c r="D1142" s="159" t="n">
        <v>17495</v>
      </c>
      <c r="E1142" s="159" t="n">
        <v>284</v>
      </c>
    </row>
    <row r="1143">
      <c r="A1143" s="176" t="n">
        <v>45809</v>
      </c>
      <c r="B1143" s="104" t="inlineStr">
        <is>
          <t>2024/25</t>
        </is>
      </c>
      <c r="C1143" s="104" t="inlineStr">
        <is>
          <t>HC-096</t>
        </is>
      </c>
      <c r="D1143" s="159" t="n">
        <v>19453</v>
      </c>
      <c r="E1143" s="159" t="n">
        <v>311</v>
      </c>
    </row>
    <row r="1144">
      <c r="A1144" s="176" t="n">
        <v>45809</v>
      </c>
      <c r="B1144" s="104" t="inlineStr">
        <is>
          <t>2024/25</t>
        </is>
      </c>
      <c r="C1144" s="104" t="inlineStr">
        <is>
          <t>HC-097</t>
        </is>
      </c>
      <c r="D1144" s="159" t="n">
        <v>16940</v>
      </c>
      <c r="E1144" s="159" t="n">
        <v>264</v>
      </c>
    </row>
    <row r="1145">
      <c r="A1145" s="176" t="n">
        <v>45809</v>
      </c>
      <c r="B1145" s="104" t="inlineStr">
        <is>
          <t>2024/25</t>
        </is>
      </c>
      <c r="C1145" s="104" t="inlineStr">
        <is>
          <t>HC-098</t>
        </is>
      </c>
      <c r="D1145" s="159" t="n">
        <v>24122</v>
      </c>
      <c r="E1145" s="159" t="n">
        <v>397</v>
      </c>
    </row>
    <row r="1146">
      <c r="A1146" s="176" t="n">
        <v>45809</v>
      </c>
      <c r="B1146" s="104" t="inlineStr">
        <is>
          <t>2024/25</t>
        </is>
      </c>
      <c r="C1146" s="104" t="inlineStr">
        <is>
          <t>HC-099</t>
        </is>
      </c>
      <c r="D1146" s="159" t="n">
        <v>26510</v>
      </c>
      <c r="E1146" s="159" t="n">
        <v>440</v>
      </c>
    </row>
    <row r="1147">
      <c r="A1147" s="176" t="n">
        <v>45809</v>
      </c>
      <c r="B1147" s="104" t="inlineStr">
        <is>
          <t>2024/25</t>
        </is>
      </c>
      <c r="C1147" s="104" t="inlineStr">
        <is>
          <t>HC-100</t>
        </is>
      </c>
      <c r="D1147" s="159" t="n">
        <v>17721</v>
      </c>
      <c r="E1147" s="159" t="n">
        <v>277</v>
      </c>
    </row>
    <row r="1148">
      <c r="A1148" s="176" t="n">
        <v>45809</v>
      </c>
      <c r="B1148" s="104" t="inlineStr">
        <is>
          <t>2024/25</t>
        </is>
      </c>
      <c r="C1148" s="104" t="inlineStr">
        <is>
          <t>HC-101</t>
        </is>
      </c>
      <c r="D1148" s="159" t="n">
        <v>24883</v>
      </c>
      <c r="E1148" s="159" t="n">
        <v>402</v>
      </c>
    </row>
    <row r="1149">
      <c r="A1149" s="176" t="n">
        <v>45809</v>
      </c>
      <c r="B1149" s="104" t="inlineStr">
        <is>
          <t>2024/25</t>
        </is>
      </c>
      <c r="C1149" s="104" t="inlineStr">
        <is>
          <t>HC-102</t>
        </is>
      </c>
      <c r="D1149" s="159" t="n">
        <v>23690</v>
      </c>
      <c r="E1149" s="159" t="n">
        <v>376</v>
      </c>
    </row>
    <row r="1150">
      <c r="A1150" s="176" t="n">
        <v>45809</v>
      </c>
      <c r="B1150" s="104" t="inlineStr">
        <is>
          <t>2024/25</t>
        </is>
      </c>
      <c r="C1150" s="104" t="inlineStr">
        <is>
          <t>HC-103</t>
        </is>
      </c>
      <c r="D1150" s="159" t="n">
        <v>25404</v>
      </c>
      <c r="E1150" s="159" t="n">
        <v>411</v>
      </c>
    </row>
    <row r="1151">
      <c r="A1151" s="176" t="n">
        <v>45809</v>
      </c>
      <c r="B1151" s="104" t="inlineStr">
        <is>
          <t>2024/25</t>
        </is>
      </c>
      <c r="C1151" s="104" t="inlineStr">
        <is>
          <t>HC-104</t>
        </is>
      </c>
      <c r="D1151" s="159" t="n">
        <v>21748</v>
      </c>
      <c r="E1151" s="159" t="n">
        <v>341</v>
      </c>
    </row>
    <row r="1152">
      <c r="A1152" s="176" t="n">
        <v>45809</v>
      </c>
      <c r="B1152" s="104" t="inlineStr">
        <is>
          <t>2024/25</t>
        </is>
      </c>
      <c r="C1152" s="104" t="inlineStr">
        <is>
          <t>HC-105</t>
        </is>
      </c>
      <c r="D1152" s="159" t="n">
        <v>35042</v>
      </c>
      <c r="E1152" s="159" t="n">
        <v>599</v>
      </c>
    </row>
    <row r="1153">
      <c r="A1153" s="176" t="n">
        <v>45809</v>
      </c>
      <c r="B1153" s="104" t="inlineStr">
        <is>
          <t>2024/25</t>
        </is>
      </c>
      <c r="C1153" s="104" t="inlineStr">
        <is>
          <t>HC-106</t>
        </is>
      </c>
      <c r="D1153" s="159" t="n">
        <v>22627</v>
      </c>
      <c r="E1153" s="159" t="n">
        <v>400</v>
      </c>
    </row>
    <row r="1154">
      <c r="A1154" s="176" t="n">
        <v>45809</v>
      </c>
      <c r="B1154" s="104" t="inlineStr">
        <is>
          <t>2024/25</t>
        </is>
      </c>
      <c r="C1154" s="104" t="inlineStr">
        <is>
          <t>HC-107</t>
        </is>
      </c>
      <c r="D1154" s="159" t="n">
        <v>26867</v>
      </c>
      <c r="E1154" s="159" t="n">
        <v>456</v>
      </c>
    </row>
    <row r="1155">
      <c r="A1155" s="176" t="n">
        <v>45809</v>
      </c>
      <c r="B1155" s="104" t="inlineStr">
        <is>
          <t>2024/25</t>
        </is>
      </c>
      <c r="C1155" s="104" t="inlineStr">
        <is>
          <t>HC-108</t>
        </is>
      </c>
      <c r="D1155" s="159" t="n">
        <v>20861</v>
      </c>
      <c r="E1155" s="159" t="n">
        <v>2040</v>
      </c>
    </row>
    <row r="1156">
      <c r="A1156" s="176" t="n">
        <v>45809</v>
      </c>
      <c r="B1156" s="104" t="inlineStr">
        <is>
          <t>2024/25</t>
        </is>
      </c>
      <c r="C1156" s="104" t="inlineStr">
        <is>
          <t>HC-109</t>
        </is>
      </c>
      <c r="D1156" s="159" t="n">
        <v>24127</v>
      </c>
      <c r="E1156" s="159" t="n">
        <v>395</v>
      </c>
    </row>
    <row r="1157">
      <c r="A1157" s="176" t="n">
        <v>45809</v>
      </c>
      <c r="B1157" s="104" t="inlineStr">
        <is>
          <t>2024/25</t>
        </is>
      </c>
      <c r="C1157" s="104" t="inlineStr">
        <is>
          <t>HC-110</t>
        </is>
      </c>
      <c r="D1157" s="159" t="n">
        <v>15370</v>
      </c>
      <c r="E1157" s="159" t="n">
        <v>240</v>
      </c>
    </row>
    <row r="1158">
      <c r="A1158" s="176" t="n">
        <v>45809</v>
      </c>
      <c r="B1158" s="104" t="inlineStr">
        <is>
          <t>2024/25</t>
        </is>
      </c>
      <c r="C1158" s="104" t="inlineStr">
        <is>
          <t>HC-111</t>
        </is>
      </c>
      <c r="D1158" s="159" t="n">
        <v>25837</v>
      </c>
      <c r="E1158" s="159" t="n">
        <v>423</v>
      </c>
    </row>
    <row r="1159">
      <c r="A1159" s="176" t="n">
        <v>45809</v>
      </c>
      <c r="B1159" s="104" t="inlineStr">
        <is>
          <t>2024/25</t>
        </is>
      </c>
      <c r="C1159" s="104" t="inlineStr">
        <is>
          <t>HC-113</t>
        </is>
      </c>
      <c r="D1159" s="159" t="n">
        <v>27147</v>
      </c>
      <c r="E1159" s="159" t="n">
        <v>444</v>
      </c>
    </row>
    <row r="1160">
      <c r="A1160" s="176" t="n">
        <v>45809</v>
      </c>
      <c r="B1160" s="104" t="inlineStr">
        <is>
          <t>2024/25</t>
        </is>
      </c>
      <c r="C1160" s="104" t="inlineStr">
        <is>
          <t>HC-114</t>
        </is>
      </c>
      <c r="D1160" s="159" t="n">
        <v>15217</v>
      </c>
      <c r="E1160" s="159" t="n">
        <v>235</v>
      </c>
    </row>
    <row r="1161">
      <c r="A1161" s="176" t="n">
        <v>45809</v>
      </c>
      <c r="B1161" s="104" t="inlineStr">
        <is>
          <t>2024/25</t>
        </is>
      </c>
      <c r="C1161" s="104" t="inlineStr">
        <is>
          <t>HC-115</t>
        </is>
      </c>
      <c r="D1161" s="159" t="n">
        <v>24587</v>
      </c>
      <c r="E1161" s="159" t="n">
        <v>368</v>
      </c>
    </row>
    <row r="1162">
      <c r="A1162" s="176" t="n">
        <v>45809</v>
      </c>
      <c r="B1162" s="104" t="inlineStr">
        <is>
          <t>2024/25</t>
        </is>
      </c>
      <c r="C1162" s="104" t="inlineStr">
        <is>
          <t>HC-116</t>
        </is>
      </c>
      <c r="D1162" s="159" t="n">
        <v>21989</v>
      </c>
      <c r="E1162" s="159" t="n">
        <v>376</v>
      </c>
    </row>
    <row r="1163">
      <c r="A1163" s="176" t="n">
        <v>45809</v>
      </c>
      <c r="B1163" s="104" t="inlineStr">
        <is>
          <t>2024/25</t>
        </is>
      </c>
      <c r="C1163" s="104" t="inlineStr">
        <is>
          <t>HC-117</t>
        </is>
      </c>
      <c r="D1163" s="159" t="n">
        <v>24384</v>
      </c>
      <c r="E1163" s="159" t="n">
        <v>409</v>
      </c>
    </row>
    <row r="1164">
      <c r="A1164" s="176" t="n">
        <v>45809</v>
      </c>
      <c r="B1164" s="104" t="inlineStr">
        <is>
          <t>2024/25</t>
        </is>
      </c>
      <c r="C1164" s="104" t="inlineStr">
        <is>
          <t>HC-118</t>
        </is>
      </c>
      <c r="D1164" s="159" t="n">
        <v>26430</v>
      </c>
      <c r="E1164" s="159" t="n">
        <v>431</v>
      </c>
    </row>
    <row r="1165">
      <c r="A1165" s="176" t="n">
        <v>45809</v>
      </c>
      <c r="B1165" s="104" t="inlineStr">
        <is>
          <t>2024/25</t>
        </is>
      </c>
      <c r="C1165" s="104" t="inlineStr">
        <is>
          <t>HC-119</t>
        </is>
      </c>
      <c r="D1165" s="159" t="n">
        <v>20674</v>
      </c>
      <c r="E1165" s="159" t="n">
        <v>318</v>
      </c>
    </row>
    <row r="1166">
      <c r="A1166" s="176" t="n">
        <v>45809</v>
      </c>
      <c r="B1166" s="104" t="inlineStr">
        <is>
          <t>2024/25</t>
        </is>
      </c>
      <c r="C1166" s="104" t="inlineStr">
        <is>
          <t>HC-120</t>
        </is>
      </c>
      <c r="D1166" s="159" t="n">
        <v>18507</v>
      </c>
      <c r="E1166" s="159" t="n">
        <v>324</v>
      </c>
    </row>
    <row r="1167">
      <c r="A1167" s="176" t="n">
        <v>45839</v>
      </c>
      <c r="B1167" s="104" t="inlineStr">
        <is>
          <t>2024/25</t>
        </is>
      </c>
      <c r="C1167" s="104" t="inlineStr">
        <is>
          <t>HC-001</t>
        </is>
      </c>
      <c r="D1167" s="159" t="n">
        <v>35101</v>
      </c>
      <c r="E1167" s="159" t="n">
        <v>590</v>
      </c>
    </row>
    <row r="1168">
      <c r="A1168" s="176" t="n">
        <v>45839</v>
      </c>
      <c r="B1168" s="104" t="inlineStr">
        <is>
          <t>2024/25</t>
        </is>
      </c>
      <c r="C1168" s="104" t="inlineStr">
        <is>
          <t>HC-002</t>
        </is>
      </c>
      <c r="D1168" s="159" t="n">
        <v>20560</v>
      </c>
      <c r="E1168" s="159" t="n">
        <v>362</v>
      </c>
    </row>
    <row r="1169">
      <c r="A1169" s="176" t="n">
        <v>45839</v>
      </c>
      <c r="B1169" s="104" t="inlineStr">
        <is>
          <t>2024/25</t>
        </is>
      </c>
      <c r="C1169" s="104" t="inlineStr">
        <is>
          <t>HC-003</t>
        </is>
      </c>
      <c r="D1169" s="159" t="n">
        <v>24151</v>
      </c>
      <c r="E1169" s="159" t="n">
        <v>350</v>
      </c>
    </row>
    <row r="1170">
      <c r="A1170" s="176" t="n">
        <v>45839</v>
      </c>
      <c r="B1170" s="104" t="inlineStr">
        <is>
          <t>2024/25</t>
        </is>
      </c>
      <c r="C1170" s="104" t="inlineStr">
        <is>
          <t>HC-004</t>
        </is>
      </c>
      <c r="D1170" s="159" t="n">
        <v>28554</v>
      </c>
      <c r="E1170" s="159" t="n">
        <v>458</v>
      </c>
    </row>
    <row r="1171">
      <c r="A1171" s="176" t="n">
        <v>45839</v>
      </c>
      <c r="B1171" s="104" t="inlineStr">
        <is>
          <t>2024/25</t>
        </is>
      </c>
      <c r="C1171" s="104" t="inlineStr">
        <is>
          <t>HC-005</t>
        </is>
      </c>
      <c r="D1171" s="159" t="n">
        <v>34459</v>
      </c>
      <c r="E1171" s="159" t="n">
        <v>552</v>
      </c>
    </row>
    <row r="1172">
      <c r="A1172" s="176" t="n">
        <v>45839</v>
      </c>
      <c r="B1172" s="104" t="inlineStr">
        <is>
          <t>2024/25</t>
        </is>
      </c>
      <c r="C1172" s="104" t="inlineStr">
        <is>
          <t>HC-006</t>
        </is>
      </c>
      <c r="D1172" s="159" t="n">
        <v>19212</v>
      </c>
      <c r="E1172" s="159" t="n">
        <v>312</v>
      </c>
    </row>
    <row r="1173">
      <c r="A1173" s="176" t="n">
        <v>45839</v>
      </c>
      <c r="B1173" s="104" t="inlineStr">
        <is>
          <t>2024/25</t>
        </is>
      </c>
      <c r="C1173" s="104" t="inlineStr">
        <is>
          <t>HC-007</t>
        </is>
      </c>
      <c r="D1173" s="159" t="n">
        <v>22460</v>
      </c>
      <c r="E1173" s="159" t="n">
        <v>373</v>
      </c>
    </row>
    <row r="1174">
      <c r="A1174" s="176" t="n">
        <v>45839</v>
      </c>
      <c r="B1174" s="104" t="inlineStr">
        <is>
          <t>2024/25</t>
        </is>
      </c>
      <c r="C1174" s="104" t="inlineStr">
        <is>
          <t>HC-008</t>
        </is>
      </c>
      <c r="D1174" s="159" t="n">
        <v>30860</v>
      </c>
      <c r="E1174" s="159" t="n">
        <v>480</v>
      </c>
    </row>
    <row r="1175">
      <c r="A1175" s="176" t="n">
        <v>45839</v>
      </c>
      <c r="B1175" s="104" t="inlineStr">
        <is>
          <t>2024/25</t>
        </is>
      </c>
      <c r="C1175" s="104" t="inlineStr">
        <is>
          <t>HC-009</t>
        </is>
      </c>
      <c r="D1175" s="159" t="n">
        <v>37572</v>
      </c>
      <c r="E1175" s="159" t="n">
        <v>594</v>
      </c>
    </row>
    <row r="1176">
      <c r="A1176" s="176" t="n">
        <v>45839</v>
      </c>
      <c r="B1176" s="104" t="inlineStr">
        <is>
          <t>2024/25</t>
        </is>
      </c>
      <c r="C1176" s="104" t="inlineStr">
        <is>
          <t>HC-010</t>
        </is>
      </c>
      <c r="D1176" s="159" t="n">
        <v>41734</v>
      </c>
      <c r="E1176" s="159" t="n">
        <v>676</v>
      </c>
    </row>
    <row r="1177">
      <c r="A1177" s="176" t="n">
        <v>45839</v>
      </c>
      <c r="B1177" s="104" t="inlineStr">
        <is>
          <t>2024/25</t>
        </is>
      </c>
      <c r="C1177" s="104" t="inlineStr">
        <is>
          <t>HC-011</t>
        </is>
      </c>
      <c r="D1177" s="159" t="n">
        <v>36744</v>
      </c>
      <c r="E1177" s="159" t="n">
        <v>580</v>
      </c>
    </row>
    <row r="1178">
      <c r="A1178" s="176" t="n">
        <v>45839</v>
      </c>
      <c r="B1178" s="104" t="inlineStr">
        <is>
          <t>2024/25</t>
        </is>
      </c>
      <c r="C1178" s="104" t="inlineStr">
        <is>
          <t>HC-012</t>
        </is>
      </c>
      <c r="D1178" s="159" t="n">
        <v>16311</v>
      </c>
      <c r="E1178" s="159" t="n">
        <v>553</v>
      </c>
    </row>
    <row r="1179">
      <c r="A1179" s="176" t="n">
        <v>45839</v>
      </c>
      <c r="B1179" s="104" t="inlineStr">
        <is>
          <t>2024/25</t>
        </is>
      </c>
      <c r="C1179" s="104" t="inlineStr">
        <is>
          <t>HC-013</t>
        </is>
      </c>
      <c r="D1179" s="159" t="n">
        <v>24154</v>
      </c>
      <c r="E1179" s="159" t="n">
        <v>359</v>
      </c>
    </row>
    <row r="1180">
      <c r="A1180" s="176" t="n">
        <v>45839</v>
      </c>
      <c r="B1180" s="104" t="inlineStr">
        <is>
          <t>2024/25</t>
        </is>
      </c>
      <c r="C1180" s="104" t="inlineStr">
        <is>
          <t>HC-014</t>
        </is>
      </c>
      <c r="D1180" s="159" t="n">
        <v>22079</v>
      </c>
      <c r="E1180" s="159" t="n">
        <v>364</v>
      </c>
    </row>
    <row r="1181">
      <c r="A1181" s="176" t="n">
        <v>45839</v>
      </c>
      <c r="B1181" s="104" t="inlineStr">
        <is>
          <t>2024/25</t>
        </is>
      </c>
      <c r="C1181" s="104" t="inlineStr">
        <is>
          <t>HC-015</t>
        </is>
      </c>
      <c r="D1181" s="159" t="n">
        <v>20911</v>
      </c>
      <c r="E1181" s="159" t="n">
        <v>315</v>
      </c>
    </row>
    <row r="1182">
      <c r="A1182" s="176" t="n">
        <v>45839</v>
      </c>
      <c r="B1182" s="104" t="inlineStr">
        <is>
          <t>2024/25</t>
        </is>
      </c>
      <c r="C1182" s="104" t="inlineStr">
        <is>
          <t>HC-016</t>
        </is>
      </c>
      <c r="D1182" s="159" t="n">
        <v>26771</v>
      </c>
      <c r="E1182" s="159" t="n">
        <v>456</v>
      </c>
    </row>
    <row r="1183">
      <c r="A1183" s="176" t="n">
        <v>45839</v>
      </c>
      <c r="B1183" s="104" t="inlineStr">
        <is>
          <t>2024/25</t>
        </is>
      </c>
      <c r="C1183" s="104" t="inlineStr">
        <is>
          <t>HC-017</t>
        </is>
      </c>
      <c r="D1183" s="159" t="n">
        <v>23294</v>
      </c>
      <c r="E1183" s="159" t="n">
        <v>407</v>
      </c>
    </row>
    <row r="1184">
      <c r="A1184" s="176" t="n">
        <v>45839</v>
      </c>
      <c r="B1184" s="104" t="inlineStr">
        <is>
          <t>2024/25</t>
        </is>
      </c>
      <c r="C1184" s="104" t="inlineStr">
        <is>
          <t>HC-018</t>
        </is>
      </c>
      <c r="D1184" s="159" t="n">
        <v>15715</v>
      </c>
      <c r="E1184" s="159" t="n">
        <v>255</v>
      </c>
    </row>
    <row r="1185">
      <c r="A1185" s="176" t="n">
        <v>45839</v>
      </c>
      <c r="B1185" s="104" t="inlineStr">
        <is>
          <t>2024/25</t>
        </is>
      </c>
      <c r="C1185" s="104" t="inlineStr">
        <is>
          <t>HC-019</t>
        </is>
      </c>
      <c r="D1185" s="159" t="n">
        <v>20856</v>
      </c>
      <c r="E1185" s="159" t="n">
        <v>338</v>
      </c>
    </row>
    <row r="1186">
      <c r="A1186" s="176" t="n">
        <v>45839</v>
      </c>
      <c r="B1186" s="104" t="inlineStr">
        <is>
          <t>2024/25</t>
        </is>
      </c>
      <c r="C1186" s="104" t="inlineStr">
        <is>
          <t>HC-020</t>
        </is>
      </c>
      <c r="D1186" s="159" t="n">
        <v>23328</v>
      </c>
      <c r="E1186" s="159" t="n">
        <v>352</v>
      </c>
    </row>
    <row r="1187">
      <c r="A1187" s="176" t="n">
        <v>45839</v>
      </c>
      <c r="B1187" s="104" t="inlineStr">
        <is>
          <t>2024/25</t>
        </is>
      </c>
      <c r="C1187" s="104" t="inlineStr">
        <is>
          <t>HC-021</t>
        </is>
      </c>
      <c r="D1187" s="159" t="n">
        <v>21145</v>
      </c>
      <c r="E1187" s="159" t="n">
        <v>326</v>
      </c>
    </row>
    <row r="1188">
      <c r="A1188" s="176" t="n">
        <v>45839</v>
      </c>
      <c r="B1188" s="104" t="inlineStr">
        <is>
          <t>2024/25</t>
        </is>
      </c>
      <c r="C1188" s="104" t="inlineStr">
        <is>
          <t>HC-022</t>
        </is>
      </c>
      <c r="D1188" s="159" t="n">
        <v>19720</v>
      </c>
      <c r="E1188" s="159" t="n">
        <v>320</v>
      </c>
    </row>
    <row r="1189">
      <c r="A1189" s="176" t="n">
        <v>45839</v>
      </c>
      <c r="B1189" s="104" t="inlineStr">
        <is>
          <t>2024/25</t>
        </is>
      </c>
      <c r="C1189" s="104" t="inlineStr">
        <is>
          <t>HC-023</t>
        </is>
      </c>
      <c r="D1189" s="159" t="n">
        <v>23864</v>
      </c>
      <c r="E1189" s="159" t="n">
        <v>367</v>
      </c>
    </row>
    <row r="1190">
      <c r="A1190" s="176" t="n">
        <v>45839</v>
      </c>
      <c r="B1190" s="104" t="inlineStr">
        <is>
          <t>2024/25</t>
        </is>
      </c>
      <c r="C1190" s="104" t="inlineStr">
        <is>
          <t>HC-024</t>
        </is>
      </c>
      <c r="D1190" s="159" t="n">
        <v>34755</v>
      </c>
      <c r="E1190" s="159" t="n">
        <v>579</v>
      </c>
    </row>
    <row r="1191">
      <c r="A1191" s="176" t="n">
        <v>45839</v>
      </c>
      <c r="B1191" s="104" t="inlineStr">
        <is>
          <t>2024/25</t>
        </is>
      </c>
      <c r="C1191" s="104" t="inlineStr">
        <is>
          <t>HC-025</t>
        </is>
      </c>
      <c r="D1191" s="159" t="n">
        <v>30882</v>
      </c>
      <c r="E1191" s="159" t="n">
        <v>486</v>
      </c>
    </row>
    <row r="1192">
      <c r="A1192" s="176" t="n">
        <v>45839</v>
      </c>
      <c r="B1192" s="104" t="inlineStr">
        <is>
          <t>2024/25</t>
        </is>
      </c>
      <c r="C1192" s="104" t="inlineStr">
        <is>
          <t>HC-026</t>
        </is>
      </c>
      <c r="D1192" s="159" t="n">
        <v>21722</v>
      </c>
      <c r="E1192" s="159" t="n">
        <v>363</v>
      </c>
    </row>
    <row r="1193">
      <c r="A1193" s="176" t="n">
        <v>45839</v>
      </c>
      <c r="B1193" s="104" t="inlineStr">
        <is>
          <t>2024/25</t>
        </is>
      </c>
      <c r="C1193" s="104" t="inlineStr">
        <is>
          <t>HC-027</t>
        </is>
      </c>
      <c r="D1193" s="159" t="n">
        <v>30742</v>
      </c>
      <c r="E1193" s="159" t="n">
        <v>493</v>
      </c>
    </row>
    <row r="1194">
      <c r="A1194" s="176" t="n">
        <v>45839</v>
      </c>
      <c r="B1194" s="104" t="inlineStr">
        <is>
          <t>2024/25</t>
        </is>
      </c>
      <c r="C1194" s="104" t="inlineStr">
        <is>
          <t>HC-028</t>
        </is>
      </c>
      <c r="D1194" s="159" t="n">
        <v>19917</v>
      </c>
      <c r="E1194" s="159" t="n">
        <v>328</v>
      </c>
    </row>
    <row r="1195">
      <c r="A1195" s="176" t="n">
        <v>45839</v>
      </c>
      <c r="B1195" s="104" t="inlineStr">
        <is>
          <t>2024/25</t>
        </is>
      </c>
      <c r="C1195" s="104" t="inlineStr">
        <is>
          <t>HC-029</t>
        </is>
      </c>
      <c r="D1195" s="159" t="n">
        <v>48369</v>
      </c>
      <c r="E1195" s="159" t="n">
        <v>2201</v>
      </c>
    </row>
    <row r="1196">
      <c r="A1196" s="176" t="n">
        <v>45839</v>
      </c>
      <c r="B1196" s="104" t="inlineStr">
        <is>
          <t>2024/25</t>
        </is>
      </c>
      <c r="C1196" s="104" t="inlineStr">
        <is>
          <t>HC-030</t>
        </is>
      </c>
      <c r="D1196" s="159" t="n">
        <v>22252</v>
      </c>
      <c r="E1196" s="159" t="n">
        <v>340</v>
      </c>
    </row>
    <row r="1197">
      <c r="A1197" s="176" t="n">
        <v>45839</v>
      </c>
      <c r="B1197" s="104" t="inlineStr">
        <is>
          <t>2024/25</t>
        </is>
      </c>
      <c r="C1197" s="104" t="inlineStr">
        <is>
          <t>HC-031</t>
        </is>
      </c>
      <c r="D1197" s="159" t="n">
        <v>24553</v>
      </c>
      <c r="E1197" s="159" t="n">
        <v>420</v>
      </c>
    </row>
    <row r="1198">
      <c r="A1198" s="176" t="n">
        <v>45839</v>
      </c>
      <c r="B1198" s="104" t="inlineStr">
        <is>
          <t>2024/25</t>
        </is>
      </c>
      <c r="C1198" s="104" t="inlineStr">
        <is>
          <t>HC-032</t>
        </is>
      </c>
      <c r="D1198" s="159" t="n">
        <v>23003</v>
      </c>
      <c r="E1198" s="159" t="n">
        <v>349</v>
      </c>
    </row>
    <row r="1199">
      <c r="A1199" s="176" t="n">
        <v>45839</v>
      </c>
      <c r="B1199" s="104" t="inlineStr">
        <is>
          <t>2024/25</t>
        </is>
      </c>
      <c r="C1199" s="104" t="inlineStr">
        <is>
          <t>HC-033</t>
        </is>
      </c>
      <c r="D1199" s="159" t="n">
        <v>45936</v>
      </c>
      <c r="E1199" s="159" t="n">
        <v>761</v>
      </c>
    </row>
    <row r="1200">
      <c r="A1200" s="176" t="n">
        <v>45839</v>
      </c>
      <c r="B1200" s="104" t="inlineStr">
        <is>
          <t>2024/25</t>
        </is>
      </c>
      <c r="C1200" s="104" t="inlineStr">
        <is>
          <t>HC-034</t>
        </is>
      </c>
      <c r="D1200" s="159" t="n">
        <v>33467</v>
      </c>
      <c r="E1200" s="159" t="n">
        <v>557</v>
      </c>
    </row>
    <row r="1201">
      <c r="A1201" s="176" t="n">
        <v>45839</v>
      </c>
      <c r="B1201" s="104" t="inlineStr">
        <is>
          <t>2024/25</t>
        </is>
      </c>
      <c r="C1201" s="104" t="inlineStr">
        <is>
          <t>HC-035</t>
        </is>
      </c>
      <c r="D1201" s="159" t="n">
        <v>28488</v>
      </c>
      <c r="E1201" s="159" t="n">
        <v>499</v>
      </c>
    </row>
    <row r="1202">
      <c r="A1202" s="176" t="n">
        <v>45839</v>
      </c>
      <c r="B1202" s="104" t="inlineStr">
        <is>
          <t>2024/25</t>
        </is>
      </c>
      <c r="C1202" s="104" t="inlineStr">
        <is>
          <t>HC-036</t>
        </is>
      </c>
      <c r="D1202" s="159" t="n">
        <v>27099</v>
      </c>
      <c r="E1202" s="159" t="n">
        <v>417</v>
      </c>
    </row>
    <row r="1203">
      <c r="A1203" s="176" t="n">
        <v>45839</v>
      </c>
      <c r="B1203" s="104" t="inlineStr">
        <is>
          <t>2024/25</t>
        </is>
      </c>
      <c r="C1203" s="104" t="inlineStr">
        <is>
          <t>HC-037</t>
        </is>
      </c>
      <c r="D1203" s="159" t="n">
        <v>26641</v>
      </c>
      <c r="E1203" s="159" t="n">
        <v>439</v>
      </c>
    </row>
    <row r="1204">
      <c r="A1204" s="176" t="n">
        <v>45839</v>
      </c>
      <c r="B1204" s="104" t="inlineStr">
        <is>
          <t>2024/25</t>
        </is>
      </c>
      <c r="C1204" s="104" t="inlineStr">
        <is>
          <t>HC-038</t>
        </is>
      </c>
      <c r="D1204" s="159" t="n">
        <v>20917</v>
      </c>
      <c r="E1204" s="159" t="n">
        <v>351</v>
      </c>
    </row>
    <row r="1205">
      <c r="A1205" s="176" t="n">
        <v>45839</v>
      </c>
      <c r="B1205" s="104" t="inlineStr">
        <is>
          <t>2024/25</t>
        </is>
      </c>
      <c r="C1205" s="104" t="inlineStr">
        <is>
          <t>HC-039</t>
        </is>
      </c>
      <c r="D1205" s="159" t="n">
        <v>26968</v>
      </c>
      <c r="E1205" s="159" t="n">
        <v>459</v>
      </c>
    </row>
    <row r="1206">
      <c r="A1206" s="176" t="n">
        <v>45839</v>
      </c>
      <c r="B1206" s="104" t="inlineStr">
        <is>
          <t>2024/25</t>
        </is>
      </c>
      <c r="C1206" s="104" t="inlineStr">
        <is>
          <t>HC-040</t>
        </is>
      </c>
      <c r="D1206" s="159" t="n">
        <v>25804</v>
      </c>
      <c r="E1206" s="159" t="n">
        <v>439</v>
      </c>
    </row>
    <row r="1207">
      <c r="A1207" s="176" t="n">
        <v>45839</v>
      </c>
      <c r="B1207" s="104" t="inlineStr">
        <is>
          <t>2024/25</t>
        </is>
      </c>
      <c r="C1207" s="104" t="inlineStr">
        <is>
          <t>HC-041</t>
        </is>
      </c>
      <c r="D1207" s="159" t="n">
        <v>37469</v>
      </c>
      <c r="E1207" s="159" t="n">
        <v>585</v>
      </c>
    </row>
    <row r="1208">
      <c r="A1208" s="176" t="n">
        <v>45839</v>
      </c>
      <c r="B1208" s="104" t="inlineStr">
        <is>
          <t>2024/25</t>
        </is>
      </c>
      <c r="C1208" s="104" t="inlineStr">
        <is>
          <t>HC-042</t>
        </is>
      </c>
      <c r="D1208" s="159" t="n">
        <v>26073</v>
      </c>
      <c r="E1208" s="159" t="n">
        <v>411</v>
      </c>
    </row>
    <row r="1209">
      <c r="A1209" s="176" t="n">
        <v>45839</v>
      </c>
      <c r="B1209" s="104" t="inlineStr">
        <is>
          <t>2024/25</t>
        </is>
      </c>
      <c r="C1209" s="104" t="inlineStr">
        <is>
          <t>HC-043</t>
        </is>
      </c>
      <c r="D1209" s="159" t="n">
        <v>29246</v>
      </c>
      <c r="E1209" s="159" t="n">
        <v>444</v>
      </c>
    </row>
    <row r="1210">
      <c r="A1210" s="176" t="n">
        <v>45839</v>
      </c>
      <c r="B1210" s="104" t="inlineStr">
        <is>
          <t>2024/25</t>
        </is>
      </c>
      <c r="C1210" s="104" t="inlineStr">
        <is>
          <t>HC-044</t>
        </is>
      </c>
      <c r="D1210" s="159" t="n">
        <v>18533</v>
      </c>
      <c r="E1210" s="159" t="n">
        <v>321</v>
      </c>
    </row>
    <row r="1211">
      <c r="A1211" s="176" t="n">
        <v>45839</v>
      </c>
      <c r="B1211" s="104" t="inlineStr">
        <is>
          <t>2024/25</t>
        </is>
      </c>
      <c r="C1211" s="104" t="inlineStr">
        <is>
          <t>HC-045</t>
        </is>
      </c>
      <c r="D1211" s="159" t="n">
        <v>40350</v>
      </c>
      <c r="E1211" s="159" t="n">
        <v>686</v>
      </c>
    </row>
    <row r="1212">
      <c r="A1212" s="176" t="n">
        <v>45839</v>
      </c>
      <c r="B1212" s="104" t="inlineStr">
        <is>
          <t>2024/25</t>
        </is>
      </c>
      <c r="C1212" s="104" t="inlineStr">
        <is>
          <t>HC-046</t>
        </is>
      </c>
      <c r="D1212" s="159" t="n">
        <v>17825</v>
      </c>
      <c r="E1212" s="159" t="n">
        <v>277</v>
      </c>
    </row>
    <row r="1213">
      <c r="A1213" s="176" t="n">
        <v>45839</v>
      </c>
      <c r="B1213" s="104" t="inlineStr">
        <is>
          <t>2024/25</t>
        </is>
      </c>
      <c r="C1213" s="104" t="inlineStr">
        <is>
          <t>HC-047</t>
        </is>
      </c>
      <c r="D1213" s="159" t="n">
        <v>29139</v>
      </c>
      <c r="E1213" s="159" t="n">
        <v>441</v>
      </c>
    </row>
    <row r="1214">
      <c r="A1214" s="176" t="n">
        <v>45839</v>
      </c>
      <c r="B1214" s="104" t="inlineStr">
        <is>
          <t>2024/25</t>
        </is>
      </c>
      <c r="C1214" s="104" t="inlineStr">
        <is>
          <t>HC-048</t>
        </is>
      </c>
      <c r="D1214" s="159" t="n">
        <v>32857</v>
      </c>
      <c r="E1214" s="159" t="n">
        <v>541</v>
      </c>
    </row>
    <row r="1215">
      <c r="A1215" s="176" t="n">
        <v>45839</v>
      </c>
      <c r="B1215" s="104" t="inlineStr">
        <is>
          <t>2024/25</t>
        </is>
      </c>
      <c r="C1215" s="104" t="inlineStr">
        <is>
          <t>HC-049</t>
        </is>
      </c>
      <c r="D1215" s="159" t="n">
        <v>25873</v>
      </c>
      <c r="E1215" s="159" t="n">
        <v>403</v>
      </c>
    </row>
    <row r="1216">
      <c r="A1216" s="176" t="n">
        <v>45839</v>
      </c>
      <c r="B1216" s="104" t="inlineStr">
        <is>
          <t>2024/25</t>
        </is>
      </c>
      <c r="C1216" s="104" t="inlineStr">
        <is>
          <t>HC-050</t>
        </is>
      </c>
      <c r="D1216" s="159" t="n">
        <v>34309</v>
      </c>
      <c r="E1216" s="159" t="n">
        <v>602</v>
      </c>
    </row>
    <row r="1217">
      <c r="A1217" s="176" t="n">
        <v>45839</v>
      </c>
      <c r="B1217" s="104" t="inlineStr">
        <is>
          <t>2024/25</t>
        </is>
      </c>
      <c r="C1217" s="104" t="inlineStr">
        <is>
          <t>HC-051</t>
        </is>
      </c>
      <c r="D1217" s="159" t="n">
        <v>21650</v>
      </c>
      <c r="E1217" s="159" t="n">
        <v>362</v>
      </c>
    </row>
    <row r="1218">
      <c r="A1218" s="176" t="n">
        <v>45839</v>
      </c>
      <c r="B1218" s="104" t="inlineStr">
        <is>
          <t>2024/25</t>
        </is>
      </c>
      <c r="C1218" s="104" t="inlineStr">
        <is>
          <t>HC-052</t>
        </is>
      </c>
      <c r="D1218" s="159" t="n">
        <v>29847</v>
      </c>
      <c r="E1218" s="159" t="n">
        <v>503</v>
      </c>
    </row>
    <row r="1219">
      <c r="A1219" s="176" t="n">
        <v>45839</v>
      </c>
      <c r="B1219" s="104" t="inlineStr">
        <is>
          <t>2024/25</t>
        </is>
      </c>
      <c r="C1219" s="104" t="inlineStr">
        <is>
          <t>HC-053</t>
        </is>
      </c>
      <c r="D1219" s="159" t="n">
        <v>26529</v>
      </c>
      <c r="E1219" s="159" t="n">
        <v>401</v>
      </c>
    </row>
    <row r="1220">
      <c r="A1220" s="176" t="n">
        <v>45839</v>
      </c>
      <c r="B1220" s="104" t="inlineStr">
        <is>
          <t>2024/25</t>
        </is>
      </c>
      <c r="C1220" s="104" t="inlineStr">
        <is>
          <t>HC-054</t>
        </is>
      </c>
      <c r="D1220" s="159" t="n">
        <v>25069</v>
      </c>
      <c r="E1220" s="159" t="n">
        <v>403</v>
      </c>
    </row>
    <row r="1221">
      <c r="A1221" s="176" t="n">
        <v>45839</v>
      </c>
      <c r="B1221" s="104" t="inlineStr">
        <is>
          <t>2024/25</t>
        </is>
      </c>
      <c r="C1221" s="104" t="inlineStr">
        <is>
          <t>HC-055</t>
        </is>
      </c>
      <c r="D1221" s="159" t="n">
        <v>37794</v>
      </c>
      <c r="E1221" s="159" t="n">
        <v>641</v>
      </c>
    </row>
    <row r="1222">
      <c r="A1222" s="176" t="n">
        <v>45839</v>
      </c>
      <c r="B1222" s="104" t="inlineStr">
        <is>
          <t>2024/25</t>
        </is>
      </c>
      <c r="C1222" s="104" t="inlineStr">
        <is>
          <t>HC-056</t>
        </is>
      </c>
      <c r="D1222" s="159" t="n">
        <v>34566</v>
      </c>
      <c r="E1222" s="159" t="n">
        <v>591</v>
      </c>
    </row>
    <row r="1223">
      <c r="A1223" s="176" t="n">
        <v>45839</v>
      </c>
      <c r="B1223" s="104" t="inlineStr">
        <is>
          <t>2024/25</t>
        </is>
      </c>
      <c r="C1223" s="104" t="inlineStr">
        <is>
          <t>HC-057</t>
        </is>
      </c>
      <c r="D1223" s="159" t="n">
        <v>34841</v>
      </c>
      <c r="E1223" s="159" t="n">
        <v>551</v>
      </c>
    </row>
    <row r="1224">
      <c r="A1224" s="176" t="n">
        <v>45839</v>
      </c>
      <c r="B1224" s="104" t="inlineStr">
        <is>
          <t>2024/25</t>
        </is>
      </c>
      <c r="C1224" s="104" t="inlineStr">
        <is>
          <t>HC-058</t>
        </is>
      </c>
      <c r="D1224" s="159" t="n">
        <v>18654</v>
      </c>
      <c r="E1224" s="159" t="n">
        <v>993</v>
      </c>
    </row>
    <row r="1225">
      <c r="A1225" s="176" t="n">
        <v>45839</v>
      </c>
      <c r="B1225" s="104" t="inlineStr">
        <is>
          <t>2024/25</t>
        </is>
      </c>
      <c r="C1225" s="104" t="inlineStr">
        <is>
          <t>HC-059</t>
        </is>
      </c>
      <c r="D1225" s="159" t="n">
        <v>32728</v>
      </c>
      <c r="E1225" s="159" t="n">
        <v>508</v>
      </c>
    </row>
    <row r="1226">
      <c r="A1226" s="176" t="n">
        <v>45839</v>
      </c>
      <c r="B1226" s="104" t="inlineStr">
        <is>
          <t>2024/25</t>
        </is>
      </c>
      <c r="C1226" s="104" t="inlineStr">
        <is>
          <t>HC-060</t>
        </is>
      </c>
      <c r="D1226" s="159" t="n">
        <v>20822</v>
      </c>
      <c r="E1226" s="159" t="n">
        <v>327</v>
      </c>
    </row>
    <row r="1227">
      <c r="A1227" s="176" t="n">
        <v>45839</v>
      </c>
      <c r="B1227" s="104" t="inlineStr">
        <is>
          <t>2024/25</t>
        </is>
      </c>
      <c r="C1227" s="104" t="inlineStr">
        <is>
          <t>HC-061</t>
        </is>
      </c>
      <c r="D1227" s="159" t="n">
        <v>26635</v>
      </c>
      <c r="E1227" s="159" t="n">
        <v>462</v>
      </c>
    </row>
    <row r="1228">
      <c r="A1228" s="176" t="n">
        <v>45839</v>
      </c>
      <c r="B1228" s="104" t="inlineStr">
        <is>
          <t>2024/25</t>
        </is>
      </c>
      <c r="C1228" s="104" t="inlineStr">
        <is>
          <t>HC-062</t>
        </is>
      </c>
      <c r="D1228" s="159" t="n">
        <v>19462</v>
      </c>
      <c r="E1228" s="159" t="n">
        <v>307</v>
      </c>
    </row>
    <row r="1229">
      <c r="A1229" s="176" t="n">
        <v>45839</v>
      </c>
      <c r="B1229" s="104" t="inlineStr">
        <is>
          <t>2024/25</t>
        </is>
      </c>
      <c r="C1229" s="104" t="inlineStr">
        <is>
          <t>HC-063</t>
        </is>
      </c>
      <c r="D1229" s="159" t="n">
        <v>26593</v>
      </c>
      <c r="E1229" s="159" t="n">
        <v>418</v>
      </c>
    </row>
    <row r="1230">
      <c r="A1230" s="176" t="n">
        <v>45839</v>
      </c>
      <c r="B1230" s="104" t="inlineStr">
        <is>
          <t>2024/25</t>
        </is>
      </c>
      <c r="C1230" s="104" t="inlineStr">
        <is>
          <t>HC-064</t>
        </is>
      </c>
      <c r="D1230" s="159" t="n">
        <v>19500</v>
      </c>
      <c r="E1230" s="159" t="n">
        <v>315</v>
      </c>
    </row>
    <row r="1231">
      <c r="A1231" s="176" t="n">
        <v>45839</v>
      </c>
      <c r="B1231" s="104" t="inlineStr">
        <is>
          <t>2024/25</t>
        </is>
      </c>
      <c r="C1231" s="104" t="inlineStr">
        <is>
          <t>HC-065</t>
        </is>
      </c>
      <c r="D1231" s="159" t="n">
        <v>36952</v>
      </c>
      <c r="E1231" s="159" t="n">
        <v>528</v>
      </c>
    </row>
    <row r="1232">
      <c r="A1232" s="176" t="n">
        <v>45839</v>
      </c>
      <c r="B1232" s="104" t="inlineStr">
        <is>
          <t>2024/25</t>
        </is>
      </c>
      <c r="C1232" s="104" t="inlineStr">
        <is>
          <t>HC-066</t>
        </is>
      </c>
      <c r="D1232" s="159" t="n">
        <v>34366</v>
      </c>
      <c r="E1232" s="159" t="n">
        <v>588</v>
      </c>
    </row>
    <row r="1233">
      <c r="A1233" s="176" t="n">
        <v>45839</v>
      </c>
      <c r="B1233" s="104" t="inlineStr">
        <is>
          <t>2024/25</t>
        </is>
      </c>
      <c r="C1233" s="104" t="inlineStr">
        <is>
          <t>HC-067</t>
        </is>
      </c>
      <c r="D1233" s="159" t="n">
        <v>26607</v>
      </c>
      <c r="E1233" s="159" t="n">
        <v>439</v>
      </c>
    </row>
    <row r="1234">
      <c r="A1234" s="176" t="n">
        <v>45839</v>
      </c>
      <c r="B1234" s="104" t="inlineStr">
        <is>
          <t>2024/25</t>
        </is>
      </c>
      <c r="C1234" s="104" t="inlineStr">
        <is>
          <t>HC-068</t>
        </is>
      </c>
      <c r="D1234" s="159" t="n">
        <v>19212</v>
      </c>
      <c r="E1234" s="159" t="n">
        <v>338</v>
      </c>
    </row>
    <row r="1235">
      <c r="A1235" s="176" t="n">
        <v>45839</v>
      </c>
      <c r="B1235" s="104" t="inlineStr">
        <is>
          <t>2024/25</t>
        </is>
      </c>
      <c r="C1235" s="104" t="inlineStr">
        <is>
          <t>HC-069</t>
        </is>
      </c>
      <c r="D1235" s="159" t="n">
        <v>26237</v>
      </c>
      <c r="E1235" s="159" t="n">
        <v>444</v>
      </c>
    </row>
    <row r="1236">
      <c r="A1236" s="176" t="n">
        <v>45839</v>
      </c>
      <c r="B1236" s="104" t="inlineStr">
        <is>
          <t>2024/25</t>
        </is>
      </c>
      <c r="C1236" s="104" t="inlineStr">
        <is>
          <t>HC-070</t>
        </is>
      </c>
      <c r="D1236" s="159" t="n">
        <v>16955</v>
      </c>
      <c r="E1236" s="159" t="n">
        <v>279</v>
      </c>
    </row>
    <row r="1237">
      <c r="A1237" s="176" t="n">
        <v>45839</v>
      </c>
      <c r="B1237" s="104" t="inlineStr">
        <is>
          <t>2024/25</t>
        </is>
      </c>
      <c r="C1237" s="104" t="inlineStr">
        <is>
          <t>HC-071</t>
        </is>
      </c>
      <c r="D1237" s="159" t="n">
        <v>22894</v>
      </c>
      <c r="E1237" s="159" t="n">
        <v>362</v>
      </c>
    </row>
    <row r="1238">
      <c r="A1238" s="176" t="n">
        <v>45839</v>
      </c>
      <c r="B1238" s="104" t="inlineStr">
        <is>
          <t>2024/25</t>
        </is>
      </c>
      <c r="C1238" s="104" t="inlineStr">
        <is>
          <t>HC-072</t>
        </is>
      </c>
      <c r="D1238" s="159" t="n">
        <v>16098</v>
      </c>
      <c r="E1238" s="159" t="n">
        <v>274</v>
      </c>
    </row>
    <row r="1239">
      <c r="A1239" s="176" t="n">
        <v>45839</v>
      </c>
      <c r="B1239" s="104" t="inlineStr">
        <is>
          <t>2024/25</t>
        </is>
      </c>
      <c r="C1239" s="104" t="inlineStr">
        <is>
          <t>HC-073</t>
        </is>
      </c>
      <c r="D1239" s="159" t="n">
        <v>39086</v>
      </c>
      <c r="E1239" s="159" t="n">
        <v>2636</v>
      </c>
    </row>
    <row r="1240">
      <c r="A1240" s="176" t="n">
        <v>45839</v>
      </c>
      <c r="B1240" s="104" t="inlineStr">
        <is>
          <t>2024/25</t>
        </is>
      </c>
      <c r="C1240" s="104" t="inlineStr">
        <is>
          <t>HC-074</t>
        </is>
      </c>
      <c r="D1240" s="159" t="n">
        <v>25560</v>
      </c>
      <c r="E1240" s="159" t="n">
        <v>438</v>
      </c>
    </row>
    <row r="1241">
      <c r="A1241" s="176" t="n">
        <v>45839</v>
      </c>
      <c r="B1241" s="104" t="inlineStr">
        <is>
          <t>2024/25</t>
        </is>
      </c>
      <c r="C1241" s="104" t="inlineStr">
        <is>
          <t>HC-075</t>
        </is>
      </c>
      <c r="D1241" s="159" t="n">
        <v>40982</v>
      </c>
      <c r="E1241" s="159" t="n">
        <v>727</v>
      </c>
    </row>
    <row r="1242">
      <c r="A1242" s="176" t="n">
        <v>45839</v>
      </c>
      <c r="B1242" s="104" t="inlineStr">
        <is>
          <t>2024/25</t>
        </is>
      </c>
      <c r="C1242" s="104" t="inlineStr">
        <is>
          <t>HC-076</t>
        </is>
      </c>
      <c r="D1242" s="159" t="n">
        <v>25839</v>
      </c>
      <c r="E1242" s="159" t="n">
        <v>441</v>
      </c>
    </row>
    <row r="1243">
      <c r="A1243" s="176" t="n">
        <v>45839</v>
      </c>
      <c r="B1243" s="104" t="inlineStr">
        <is>
          <t>2024/25</t>
        </is>
      </c>
      <c r="C1243" s="104" t="inlineStr">
        <is>
          <t>HC-077</t>
        </is>
      </c>
      <c r="D1243" s="159" t="n">
        <v>27147</v>
      </c>
      <c r="E1243" s="159" t="n">
        <v>417</v>
      </c>
    </row>
    <row r="1244">
      <c r="A1244" s="176" t="n">
        <v>45839</v>
      </c>
      <c r="B1244" s="104" t="inlineStr">
        <is>
          <t>2024/25</t>
        </is>
      </c>
      <c r="C1244" s="104" t="inlineStr">
        <is>
          <t>HC-078</t>
        </is>
      </c>
      <c r="D1244" s="159" t="n">
        <v>15899</v>
      </c>
      <c r="E1244" s="159" t="n">
        <v>248</v>
      </c>
    </row>
    <row r="1245">
      <c r="A1245" s="176" t="n">
        <v>45839</v>
      </c>
      <c r="B1245" s="104" t="inlineStr">
        <is>
          <t>2024/25</t>
        </is>
      </c>
      <c r="C1245" s="104" t="inlineStr">
        <is>
          <t>HC-079</t>
        </is>
      </c>
      <c r="D1245" s="159" t="n">
        <v>27667</v>
      </c>
      <c r="E1245" s="159" t="n">
        <v>497</v>
      </c>
    </row>
    <row r="1246">
      <c r="A1246" s="176" t="n">
        <v>45839</v>
      </c>
      <c r="B1246" s="104" t="inlineStr">
        <is>
          <t>2024/25</t>
        </is>
      </c>
      <c r="C1246" s="104" t="inlineStr">
        <is>
          <t>HC-080</t>
        </is>
      </c>
      <c r="D1246" s="159" t="n">
        <v>19739</v>
      </c>
      <c r="E1246" s="159" t="n">
        <v>318</v>
      </c>
    </row>
    <row r="1247">
      <c r="A1247" s="176" t="n">
        <v>45839</v>
      </c>
      <c r="B1247" s="104" t="inlineStr">
        <is>
          <t>2024/25</t>
        </is>
      </c>
      <c r="C1247" s="104" t="inlineStr">
        <is>
          <t>HC-081</t>
        </is>
      </c>
      <c r="D1247" s="159" t="n">
        <v>35553</v>
      </c>
      <c r="E1247" s="159" t="n">
        <v>569</v>
      </c>
    </row>
    <row r="1248">
      <c r="A1248" s="176" t="n">
        <v>45839</v>
      </c>
      <c r="B1248" s="104" t="inlineStr">
        <is>
          <t>2024/25</t>
        </is>
      </c>
      <c r="C1248" s="104" t="inlineStr">
        <is>
          <t>HC-082</t>
        </is>
      </c>
      <c r="D1248" s="159" t="n">
        <v>22281</v>
      </c>
      <c r="E1248" s="159" t="n">
        <v>351</v>
      </c>
    </row>
    <row r="1249">
      <c r="A1249" s="176" t="n">
        <v>45839</v>
      </c>
      <c r="B1249" s="104" t="inlineStr">
        <is>
          <t>2024/25</t>
        </is>
      </c>
      <c r="C1249" s="104" t="inlineStr">
        <is>
          <t>HC-083</t>
        </is>
      </c>
      <c r="D1249" s="159" t="n">
        <v>19943</v>
      </c>
      <c r="E1249" s="159" t="n">
        <v>325</v>
      </c>
    </row>
    <row r="1250">
      <c r="A1250" s="176" t="n">
        <v>45839</v>
      </c>
      <c r="B1250" s="104" t="inlineStr">
        <is>
          <t>2024/25</t>
        </is>
      </c>
      <c r="C1250" s="104" t="inlineStr">
        <is>
          <t>HC-084</t>
        </is>
      </c>
      <c r="D1250" s="159" t="n">
        <v>22414</v>
      </c>
      <c r="E1250" s="159" t="n">
        <v>358</v>
      </c>
    </row>
    <row r="1251">
      <c r="A1251" s="176" t="n">
        <v>45839</v>
      </c>
      <c r="B1251" s="104" t="inlineStr">
        <is>
          <t>2024/25</t>
        </is>
      </c>
      <c r="C1251" s="104" t="inlineStr">
        <is>
          <t>HC-085</t>
        </is>
      </c>
      <c r="D1251" s="159" t="n">
        <v>29927</v>
      </c>
      <c r="E1251" s="159" t="n">
        <v>465</v>
      </c>
    </row>
    <row r="1252">
      <c r="A1252" s="176" t="n">
        <v>45839</v>
      </c>
      <c r="B1252" s="104" t="inlineStr">
        <is>
          <t>2024/25</t>
        </is>
      </c>
      <c r="C1252" s="104" t="inlineStr">
        <is>
          <t>HC-086</t>
        </is>
      </c>
      <c r="D1252" s="159" t="n">
        <v>22298</v>
      </c>
      <c r="E1252" s="159" t="n">
        <v>372</v>
      </c>
    </row>
    <row r="1253">
      <c r="A1253" s="176" t="n">
        <v>45839</v>
      </c>
      <c r="B1253" s="104" t="inlineStr">
        <is>
          <t>2024/25</t>
        </is>
      </c>
      <c r="C1253" s="104" t="inlineStr">
        <is>
          <t>HC-087</t>
        </is>
      </c>
      <c r="D1253" s="159" t="n">
        <v>18637</v>
      </c>
      <c r="E1253" s="159" t="n">
        <v>322</v>
      </c>
    </row>
    <row r="1254">
      <c r="A1254" s="176" t="n">
        <v>45839</v>
      </c>
      <c r="B1254" s="104" t="inlineStr">
        <is>
          <t>2024/25</t>
        </is>
      </c>
      <c r="C1254" s="104" t="inlineStr">
        <is>
          <t>HC-088</t>
        </is>
      </c>
      <c r="D1254" s="159" t="n">
        <v>27536</v>
      </c>
      <c r="E1254" s="159" t="n">
        <v>467</v>
      </c>
    </row>
    <row r="1255">
      <c r="A1255" s="176" t="n">
        <v>45839</v>
      </c>
      <c r="B1255" s="104" t="inlineStr">
        <is>
          <t>2024/25</t>
        </is>
      </c>
      <c r="C1255" s="104" t="inlineStr">
        <is>
          <t>HC-089</t>
        </is>
      </c>
      <c r="D1255" s="159" t="n">
        <v>26512</v>
      </c>
      <c r="E1255" s="159" t="n">
        <v>440</v>
      </c>
    </row>
    <row r="1256">
      <c r="A1256" s="176" t="n">
        <v>45839</v>
      </c>
      <c r="B1256" s="104" t="inlineStr">
        <is>
          <t>2024/25</t>
        </is>
      </c>
      <c r="C1256" s="104" t="inlineStr">
        <is>
          <t>HC-090</t>
        </is>
      </c>
      <c r="D1256" s="159" t="n">
        <v>23039</v>
      </c>
      <c r="E1256" s="159" t="n">
        <v>415</v>
      </c>
    </row>
    <row r="1257">
      <c r="A1257" s="176" t="n">
        <v>45839</v>
      </c>
      <c r="B1257" s="104" t="inlineStr">
        <is>
          <t>2024/25</t>
        </is>
      </c>
      <c r="C1257" s="104" t="inlineStr">
        <is>
          <t>HC-091</t>
        </is>
      </c>
      <c r="D1257" s="159" t="n">
        <v>22489</v>
      </c>
      <c r="E1257" s="159" t="n">
        <v>1940</v>
      </c>
    </row>
    <row r="1258">
      <c r="A1258" s="176" t="n">
        <v>45839</v>
      </c>
      <c r="B1258" s="104" t="inlineStr">
        <is>
          <t>2024/25</t>
        </is>
      </c>
      <c r="C1258" s="104" t="inlineStr">
        <is>
          <t>HC-092</t>
        </is>
      </c>
      <c r="D1258" s="159" t="n">
        <v>21810</v>
      </c>
      <c r="E1258" s="159" t="n">
        <v>371</v>
      </c>
    </row>
    <row r="1259">
      <c r="A1259" s="176" t="n">
        <v>45839</v>
      </c>
      <c r="B1259" s="104" t="inlineStr">
        <is>
          <t>2024/25</t>
        </is>
      </c>
      <c r="C1259" s="104" t="inlineStr">
        <is>
          <t>HC-093</t>
        </is>
      </c>
      <c r="D1259" s="159" t="n">
        <v>45989</v>
      </c>
      <c r="E1259" s="159" t="n">
        <v>705</v>
      </c>
    </row>
    <row r="1260">
      <c r="A1260" s="176" t="n">
        <v>45839</v>
      </c>
      <c r="B1260" s="104" t="inlineStr">
        <is>
          <t>2024/25</t>
        </is>
      </c>
      <c r="C1260" s="104" t="inlineStr">
        <is>
          <t>HC-094</t>
        </is>
      </c>
      <c r="D1260" s="159" t="n">
        <v>18625</v>
      </c>
      <c r="E1260" s="159" t="n">
        <v>291</v>
      </c>
    </row>
    <row r="1261">
      <c r="A1261" s="176" t="n">
        <v>45839</v>
      </c>
      <c r="B1261" s="104" t="inlineStr">
        <is>
          <t>2024/25</t>
        </is>
      </c>
      <c r="C1261" s="104" t="inlineStr">
        <is>
          <t>HC-096</t>
        </is>
      </c>
      <c r="D1261" s="159" t="n">
        <v>20827</v>
      </c>
      <c r="E1261" s="159" t="n">
        <v>363</v>
      </c>
    </row>
    <row r="1262">
      <c r="A1262" s="176" t="n">
        <v>45839</v>
      </c>
      <c r="B1262" s="104" t="inlineStr">
        <is>
          <t>2024/25</t>
        </is>
      </c>
      <c r="C1262" s="104" t="inlineStr">
        <is>
          <t>HC-097</t>
        </is>
      </c>
      <c r="D1262" s="159" t="n">
        <v>17579</v>
      </c>
      <c r="E1262" s="159" t="n">
        <v>290</v>
      </c>
    </row>
    <row r="1263">
      <c r="A1263" s="176" t="n">
        <v>45839</v>
      </c>
      <c r="B1263" s="104" t="inlineStr">
        <is>
          <t>2024/25</t>
        </is>
      </c>
      <c r="C1263" s="104" t="inlineStr">
        <is>
          <t>HC-098</t>
        </is>
      </c>
      <c r="D1263" s="159" t="n">
        <v>25131</v>
      </c>
      <c r="E1263" s="159" t="n">
        <v>432</v>
      </c>
    </row>
    <row r="1264">
      <c r="A1264" s="176" t="n">
        <v>45839</v>
      </c>
      <c r="B1264" s="104" t="inlineStr">
        <is>
          <t>2024/25</t>
        </is>
      </c>
      <c r="C1264" s="104" t="inlineStr">
        <is>
          <t>HC-099</t>
        </is>
      </c>
      <c r="D1264" s="159" t="n">
        <v>32219</v>
      </c>
      <c r="E1264" s="159" t="n">
        <v>517</v>
      </c>
    </row>
    <row r="1265">
      <c r="A1265" s="176" t="n">
        <v>45839</v>
      </c>
      <c r="B1265" s="104" t="inlineStr">
        <is>
          <t>2024/25</t>
        </is>
      </c>
      <c r="C1265" s="104" t="inlineStr">
        <is>
          <t>HC-100</t>
        </is>
      </c>
      <c r="D1265" s="159" t="n">
        <v>18204</v>
      </c>
      <c r="E1265" s="159" t="n">
        <v>299</v>
      </c>
    </row>
    <row r="1266">
      <c r="A1266" s="176" t="n">
        <v>45839</v>
      </c>
      <c r="B1266" s="104" t="inlineStr">
        <is>
          <t>2024/25</t>
        </is>
      </c>
      <c r="C1266" s="104" t="inlineStr">
        <is>
          <t>HC-101</t>
        </is>
      </c>
      <c r="D1266" s="159" t="n">
        <v>26327</v>
      </c>
      <c r="E1266" s="159" t="n">
        <v>427</v>
      </c>
    </row>
    <row r="1267">
      <c r="A1267" s="176" t="n">
        <v>45839</v>
      </c>
      <c r="B1267" s="104" t="inlineStr">
        <is>
          <t>2024/25</t>
        </is>
      </c>
      <c r="C1267" s="104" t="inlineStr">
        <is>
          <t>HC-102</t>
        </is>
      </c>
      <c r="D1267" s="159" t="n">
        <v>25491</v>
      </c>
      <c r="E1267" s="159" t="n">
        <v>436</v>
      </c>
    </row>
    <row r="1268">
      <c r="A1268" s="176" t="n">
        <v>45839</v>
      </c>
      <c r="B1268" s="104" t="inlineStr">
        <is>
          <t>2024/25</t>
        </is>
      </c>
      <c r="C1268" s="104" t="inlineStr">
        <is>
          <t>HC-103</t>
        </is>
      </c>
      <c r="D1268" s="159" t="n">
        <v>26834</v>
      </c>
      <c r="E1268" s="159" t="n">
        <v>437</v>
      </c>
    </row>
    <row r="1269">
      <c r="A1269" s="176" t="n">
        <v>45839</v>
      </c>
      <c r="B1269" s="104" t="inlineStr">
        <is>
          <t>2024/25</t>
        </is>
      </c>
      <c r="C1269" s="104" t="inlineStr">
        <is>
          <t>HC-104</t>
        </is>
      </c>
      <c r="D1269" s="159" t="n">
        <v>22664</v>
      </c>
      <c r="E1269" s="159" t="n">
        <v>380</v>
      </c>
    </row>
    <row r="1270">
      <c r="A1270" s="176" t="n">
        <v>45839</v>
      </c>
      <c r="B1270" s="104" t="inlineStr">
        <is>
          <t>2024/25</t>
        </is>
      </c>
      <c r="C1270" s="104" t="inlineStr">
        <is>
          <t>HC-105</t>
        </is>
      </c>
      <c r="D1270" s="159" t="n">
        <v>43871</v>
      </c>
      <c r="E1270" s="159" t="n">
        <v>757</v>
      </c>
    </row>
    <row r="1271">
      <c r="A1271" s="176" t="n">
        <v>45839</v>
      </c>
      <c r="B1271" s="104" t="inlineStr">
        <is>
          <t>2024/25</t>
        </is>
      </c>
      <c r="C1271" s="104" t="inlineStr">
        <is>
          <t>HC-106</t>
        </is>
      </c>
      <c r="D1271" s="159" t="n">
        <v>24470</v>
      </c>
      <c r="E1271" s="159" t="n">
        <v>442</v>
      </c>
    </row>
    <row r="1272">
      <c r="A1272" s="176" t="n">
        <v>45839</v>
      </c>
      <c r="B1272" s="104" t="inlineStr">
        <is>
          <t>2024/25</t>
        </is>
      </c>
      <c r="C1272" s="104" t="inlineStr">
        <is>
          <t>HC-107</t>
        </is>
      </c>
      <c r="D1272" s="159" t="n">
        <v>28722</v>
      </c>
      <c r="E1272" s="159" t="n">
        <v>464</v>
      </c>
    </row>
    <row r="1273">
      <c r="A1273" s="176" t="n">
        <v>45839</v>
      </c>
      <c r="B1273" s="104" t="inlineStr">
        <is>
          <t>2024/25</t>
        </is>
      </c>
      <c r="C1273" s="104" t="inlineStr">
        <is>
          <t>HC-108</t>
        </is>
      </c>
      <c r="D1273" s="159" t="n">
        <v>22641</v>
      </c>
      <c r="E1273" s="159" t="n">
        <v>2293</v>
      </c>
    </row>
    <row r="1274">
      <c r="A1274" s="176" t="n">
        <v>45839</v>
      </c>
      <c r="B1274" s="104" t="inlineStr">
        <is>
          <t>2024/25</t>
        </is>
      </c>
      <c r="C1274" s="104" t="inlineStr">
        <is>
          <t>HC-109</t>
        </is>
      </c>
      <c r="D1274" s="159" t="n">
        <v>28952</v>
      </c>
      <c r="E1274" s="159" t="n">
        <v>490</v>
      </c>
    </row>
    <row r="1275">
      <c r="A1275" s="176" t="n">
        <v>45839</v>
      </c>
      <c r="B1275" s="104" t="inlineStr">
        <is>
          <t>2024/25</t>
        </is>
      </c>
      <c r="C1275" s="104" t="inlineStr">
        <is>
          <t>HC-110</t>
        </is>
      </c>
      <c r="D1275" s="159" t="n">
        <v>16531</v>
      </c>
      <c r="E1275" s="159" t="n">
        <v>294</v>
      </c>
    </row>
    <row r="1276">
      <c r="A1276" s="176" t="n">
        <v>45839</v>
      </c>
      <c r="B1276" s="104" t="inlineStr">
        <is>
          <t>2024/25</t>
        </is>
      </c>
      <c r="C1276" s="104" t="inlineStr">
        <is>
          <t>HC-111</t>
        </is>
      </c>
      <c r="D1276" s="159" t="n">
        <v>27025</v>
      </c>
      <c r="E1276" s="159" t="n">
        <v>454</v>
      </c>
    </row>
    <row r="1277">
      <c r="A1277" s="176" t="n">
        <v>45839</v>
      </c>
      <c r="B1277" s="104" t="inlineStr">
        <is>
          <t>2024/25</t>
        </is>
      </c>
      <c r="C1277" s="104" t="inlineStr">
        <is>
          <t>HC-113</t>
        </is>
      </c>
      <c r="D1277" s="159" t="n">
        <v>28381</v>
      </c>
      <c r="E1277" s="159" t="n">
        <v>463</v>
      </c>
    </row>
    <row r="1278">
      <c r="A1278" s="176" t="n">
        <v>45839</v>
      </c>
      <c r="B1278" s="104" t="inlineStr">
        <is>
          <t>2024/25</t>
        </is>
      </c>
      <c r="C1278" s="104" t="inlineStr">
        <is>
          <t>HC-114</t>
        </is>
      </c>
      <c r="D1278" s="159" t="n">
        <v>16122</v>
      </c>
      <c r="E1278" s="159" t="n">
        <v>273</v>
      </c>
    </row>
    <row r="1279">
      <c r="A1279" s="176" t="n">
        <v>45839</v>
      </c>
      <c r="B1279" s="104" t="inlineStr">
        <is>
          <t>2024/25</t>
        </is>
      </c>
      <c r="C1279" s="104" t="inlineStr">
        <is>
          <t>HC-115</t>
        </is>
      </c>
      <c r="D1279" s="159" t="n">
        <v>25444</v>
      </c>
      <c r="E1279" s="159" t="n">
        <v>436</v>
      </c>
    </row>
    <row r="1280">
      <c r="A1280" s="176" t="n">
        <v>45839</v>
      </c>
      <c r="B1280" s="104" t="inlineStr">
        <is>
          <t>2024/25</t>
        </is>
      </c>
      <c r="C1280" s="104" t="inlineStr">
        <is>
          <t>HC-116</t>
        </is>
      </c>
      <c r="D1280" s="159" t="n">
        <v>27218</v>
      </c>
      <c r="E1280" s="159" t="n">
        <v>475</v>
      </c>
    </row>
    <row r="1281">
      <c r="A1281" s="176" t="n">
        <v>45839</v>
      </c>
      <c r="B1281" s="104" t="inlineStr">
        <is>
          <t>2024/25</t>
        </is>
      </c>
      <c r="C1281" s="104" t="inlineStr">
        <is>
          <t>HC-117</t>
        </is>
      </c>
      <c r="D1281" s="159" t="n">
        <v>25374</v>
      </c>
      <c r="E1281" s="159" t="n">
        <v>402</v>
      </c>
    </row>
    <row r="1282">
      <c r="A1282" s="176" t="n">
        <v>45839</v>
      </c>
      <c r="B1282" s="104" t="inlineStr">
        <is>
          <t>2024/25</t>
        </is>
      </c>
      <c r="C1282" s="104" t="inlineStr">
        <is>
          <t>HC-118</t>
        </is>
      </c>
      <c r="D1282" s="159" t="n">
        <v>28155</v>
      </c>
      <c r="E1282" s="159" t="n">
        <v>470</v>
      </c>
    </row>
    <row r="1283">
      <c r="A1283" s="176" t="n">
        <v>45839</v>
      </c>
      <c r="B1283" s="104" t="inlineStr">
        <is>
          <t>2024/25</t>
        </is>
      </c>
      <c r="C1283" s="104" t="inlineStr">
        <is>
          <t>HC-119</t>
        </is>
      </c>
      <c r="D1283" s="159" t="n">
        <v>21707</v>
      </c>
      <c r="E1283" s="159" t="n">
        <v>341</v>
      </c>
    </row>
    <row r="1284">
      <c r="A1284" s="176" t="n">
        <v>45839</v>
      </c>
      <c r="B1284" s="104" t="inlineStr">
        <is>
          <t>2024/25</t>
        </is>
      </c>
      <c r="C1284" s="104" t="inlineStr">
        <is>
          <t>HC-120</t>
        </is>
      </c>
      <c r="D1284" s="159" t="n">
        <v>19733</v>
      </c>
      <c r="E1284" s="159" t="n">
        <v>307</v>
      </c>
    </row>
    <row r="1285">
      <c r="A1285" s="176" t="n">
        <v>45870</v>
      </c>
      <c r="B1285" s="104" t="inlineStr">
        <is>
          <t>2024/25</t>
        </is>
      </c>
      <c r="C1285" s="104" t="inlineStr">
        <is>
          <t>HC-001</t>
        </is>
      </c>
      <c r="D1285" s="159" t="n">
        <v>26490</v>
      </c>
      <c r="E1285" s="159" t="n">
        <v>475</v>
      </c>
    </row>
    <row r="1286">
      <c r="A1286" s="176" t="n">
        <v>45870</v>
      </c>
      <c r="B1286" s="104" t="inlineStr">
        <is>
          <t>2024/25</t>
        </is>
      </c>
      <c r="C1286" s="104" t="inlineStr">
        <is>
          <t>HC-002</t>
        </is>
      </c>
      <c r="D1286" s="159" t="n">
        <v>18400</v>
      </c>
      <c r="E1286" s="159" t="n">
        <v>326</v>
      </c>
    </row>
    <row r="1287">
      <c r="A1287" s="176" t="n">
        <v>45870</v>
      </c>
      <c r="B1287" s="104" t="inlineStr">
        <is>
          <t>2024/25</t>
        </is>
      </c>
      <c r="C1287" s="104" t="inlineStr">
        <is>
          <t>HC-003</t>
        </is>
      </c>
      <c r="D1287" s="159" t="n">
        <v>22686</v>
      </c>
      <c r="E1287" s="159" t="n">
        <v>360</v>
      </c>
    </row>
    <row r="1288">
      <c r="A1288" s="176" t="n">
        <v>45870</v>
      </c>
      <c r="B1288" s="104" t="inlineStr">
        <is>
          <t>2024/25</t>
        </is>
      </c>
      <c r="C1288" s="104" t="inlineStr">
        <is>
          <t>HC-004</t>
        </is>
      </c>
      <c r="D1288" s="159" t="n">
        <v>26274</v>
      </c>
      <c r="E1288" s="159" t="n">
        <v>409</v>
      </c>
    </row>
    <row r="1289">
      <c r="A1289" s="176" t="n">
        <v>45870</v>
      </c>
      <c r="B1289" s="104" t="inlineStr">
        <is>
          <t>2024/25</t>
        </is>
      </c>
      <c r="C1289" s="104" t="inlineStr">
        <is>
          <t>HC-005</t>
        </is>
      </c>
      <c r="D1289" s="159" t="n">
        <v>26007</v>
      </c>
      <c r="E1289" s="159" t="n">
        <v>437</v>
      </c>
    </row>
    <row r="1290">
      <c r="A1290" s="176" t="n">
        <v>45870</v>
      </c>
      <c r="B1290" s="104" t="inlineStr">
        <is>
          <t>2024/25</t>
        </is>
      </c>
      <c r="C1290" s="104" t="inlineStr">
        <is>
          <t>HC-006</t>
        </is>
      </c>
      <c r="D1290" s="159" t="n">
        <v>17610</v>
      </c>
      <c r="E1290" s="159" t="n">
        <v>324</v>
      </c>
    </row>
    <row r="1291">
      <c r="A1291" s="176" t="n">
        <v>45870</v>
      </c>
      <c r="B1291" s="104" t="inlineStr">
        <is>
          <t>2024/25</t>
        </is>
      </c>
      <c r="C1291" s="104" t="inlineStr">
        <is>
          <t>HC-007</t>
        </is>
      </c>
      <c r="D1291" s="159" t="n">
        <v>19884</v>
      </c>
      <c r="E1291" s="159" t="n">
        <v>355</v>
      </c>
    </row>
    <row r="1292">
      <c r="A1292" s="176" t="n">
        <v>45870</v>
      </c>
      <c r="B1292" s="104" t="inlineStr">
        <is>
          <t>2024/25</t>
        </is>
      </c>
      <c r="C1292" s="104" t="inlineStr">
        <is>
          <t>HC-008</t>
        </is>
      </c>
      <c r="D1292" s="159" t="n">
        <v>28067</v>
      </c>
      <c r="E1292" s="159" t="n">
        <v>477</v>
      </c>
    </row>
    <row r="1293">
      <c r="A1293" s="176" t="n">
        <v>45870</v>
      </c>
      <c r="B1293" s="104" t="inlineStr">
        <is>
          <t>2024/25</t>
        </is>
      </c>
      <c r="C1293" s="104" t="inlineStr">
        <is>
          <t>HC-009</t>
        </is>
      </c>
      <c r="D1293" s="159" t="n">
        <v>27947</v>
      </c>
      <c r="E1293" s="159" t="n">
        <v>460</v>
      </c>
    </row>
    <row r="1294">
      <c r="A1294" s="176" t="n">
        <v>45870</v>
      </c>
      <c r="B1294" s="104" t="inlineStr">
        <is>
          <t>2024/25</t>
        </is>
      </c>
      <c r="C1294" s="104" t="inlineStr">
        <is>
          <t>HC-010</t>
        </is>
      </c>
      <c r="D1294" s="159" t="n">
        <v>38988</v>
      </c>
      <c r="E1294" s="159" t="n">
        <v>668</v>
      </c>
    </row>
    <row r="1295">
      <c r="A1295" s="176" t="n">
        <v>45870</v>
      </c>
      <c r="B1295" s="104" t="inlineStr">
        <is>
          <t>2024/25</t>
        </is>
      </c>
      <c r="C1295" s="104" t="inlineStr">
        <is>
          <t>HC-011</t>
        </is>
      </c>
      <c r="D1295" s="159" t="n">
        <v>33575</v>
      </c>
      <c r="E1295" s="159" t="n">
        <v>537</v>
      </c>
    </row>
    <row r="1296">
      <c r="A1296" s="176" t="n">
        <v>45870</v>
      </c>
      <c r="B1296" s="104" t="inlineStr">
        <is>
          <t>2024/25</t>
        </is>
      </c>
      <c r="C1296" s="104" t="inlineStr">
        <is>
          <t>HC-012</t>
        </is>
      </c>
      <c r="D1296" s="159" t="n">
        <v>14570</v>
      </c>
      <c r="E1296" s="159" t="n">
        <v>516</v>
      </c>
    </row>
    <row r="1297">
      <c r="A1297" s="176" t="n">
        <v>45870</v>
      </c>
      <c r="B1297" s="104" t="inlineStr">
        <is>
          <t>2024/25</t>
        </is>
      </c>
      <c r="C1297" s="104" t="inlineStr">
        <is>
          <t>HC-013</t>
        </is>
      </c>
      <c r="D1297" s="159" t="n">
        <v>17900</v>
      </c>
      <c r="E1297" s="159" t="n">
        <v>323</v>
      </c>
    </row>
    <row r="1298">
      <c r="A1298" s="176" t="n">
        <v>45870</v>
      </c>
      <c r="B1298" s="104" t="inlineStr">
        <is>
          <t>2024/25</t>
        </is>
      </c>
      <c r="C1298" s="104" t="inlineStr">
        <is>
          <t>HC-014</t>
        </is>
      </c>
      <c r="D1298" s="159" t="n">
        <v>20843</v>
      </c>
      <c r="E1298" s="159" t="n">
        <v>343</v>
      </c>
    </row>
    <row r="1299">
      <c r="A1299" s="176" t="n">
        <v>45870</v>
      </c>
      <c r="B1299" s="104" t="inlineStr">
        <is>
          <t>2024/25</t>
        </is>
      </c>
      <c r="C1299" s="104" t="inlineStr">
        <is>
          <t>HC-015</t>
        </is>
      </c>
      <c r="D1299" s="159" t="n">
        <v>19021</v>
      </c>
      <c r="E1299" s="159" t="n">
        <v>328</v>
      </c>
    </row>
    <row r="1300">
      <c r="A1300" s="176" t="n">
        <v>45870</v>
      </c>
      <c r="B1300" s="104" t="inlineStr">
        <is>
          <t>2024/25</t>
        </is>
      </c>
      <c r="C1300" s="104" t="inlineStr">
        <is>
          <t>HC-016</t>
        </is>
      </c>
      <c r="D1300" s="159" t="n">
        <v>24285</v>
      </c>
      <c r="E1300" s="159" t="n">
        <v>392</v>
      </c>
    </row>
    <row r="1301">
      <c r="A1301" s="176" t="n">
        <v>45870</v>
      </c>
      <c r="B1301" s="104" t="inlineStr">
        <is>
          <t>2024/25</t>
        </is>
      </c>
      <c r="C1301" s="104" t="inlineStr">
        <is>
          <t>HC-017</t>
        </is>
      </c>
      <c r="D1301" s="159" t="n">
        <v>18015</v>
      </c>
      <c r="E1301" s="159" t="n">
        <v>321</v>
      </c>
    </row>
    <row r="1302">
      <c r="A1302" s="176" t="n">
        <v>45870</v>
      </c>
      <c r="B1302" s="104" t="inlineStr">
        <is>
          <t>2024/25</t>
        </is>
      </c>
      <c r="C1302" s="104" t="inlineStr">
        <is>
          <t>HC-018</t>
        </is>
      </c>
      <c r="D1302" s="159" t="n">
        <v>13945</v>
      </c>
      <c r="E1302" s="159" t="n">
        <v>220</v>
      </c>
    </row>
    <row r="1303">
      <c r="A1303" s="176" t="n">
        <v>45870</v>
      </c>
      <c r="B1303" s="104" t="inlineStr">
        <is>
          <t>2024/25</t>
        </is>
      </c>
      <c r="C1303" s="104" t="inlineStr">
        <is>
          <t>HC-019</t>
        </is>
      </c>
      <c r="D1303" s="159" t="n">
        <v>18699</v>
      </c>
      <c r="E1303" s="159" t="n">
        <v>323</v>
      </c>
    </row>
    <row r="1304">
      <c r="A1304" s="176" t="n">
        <v>45870</v>
      </c>
      <c r="B1304" s="104" t="inlineStr">
        <is>
          <t>2024/25</t>
        </is>
      </c>
      <c r="C1304" s="104" t="inlineStr">
        <is>
          <t>HC-020</t>
        </is>
      </c>
      <c r="D1304" s="159" t="n">
        <v>20759</v>
      </c>
      <c r="E1304" s="159" t="n">
        <v>313</v>
      </c>
    </row>
    <row r="1305">
      <c r="A1305" s="176" t="n">
        <v>45870</v>
      </c>
      <c r="B1305" s="104" t="inlineStr">
        <is>
          <t>2024/25</t>
        </is>
      </c>
      <c r="C1305" s="104" t="inlineStr">
        <is>
          <t>HC-021</t>
        </is>
      </c>
      <c r="D1305" s="159" t="n">
        <v>15739</v>
      </c>
      <c r="E1305" s="159" t="n">
        <v>256</v>
      </c>
    </row>
    <row r="1306">
      <c r="A1306" s="176" t="n">
        <v>45870</v>
      </c>
      <c r="B1306" s="104" t="inlineStr">
        <is>
          <t>2024/25</t>
        </is>
      </c>
      <c r="C1306" s="104" t="inlineStr">
        <is>
          <t>HC-022</t>
        </is>
      </c>
      <c r="D1306" s="159" t="n">
        <v>17451</v>
      </c>
      <c r="E1306" s="159" t="n">
        <v>308</v>
      </c>
    </row>
    <row r="1307">
      <c r="A1307" s="176" t="n">
        <v>45870</v>
      </c>
      <c r="B1307" s="104" t="inlineStr">
        <is>
          <t>2024/25</t>
        </is>
      </c>
      <c r="C1307" s="104" t="inlineStr">
        <is>
          <t>HC-023</t>
        </is>
      </c>
      <c r="D1307" s="159" t="n">
        <v>21663</v>
      </c>
      <c r="E1307" s="159" t="n">
        <v>366</v>
      </c>
    </row>
    <row r="1308">
      <c r="A1308" s="176" t="n">
        <v>45870</v>
      </c>
      <c r="B1308" s="104" t="inlineStr">
        <is>
          <t>2024/25</t>
        </is>
      </c>
      <c r="C1308" s="104" t="inlineStr">
        <is>
          <t>HC-024</t>
        </is>
      </c>
      <c r="D1308" s="159" t="n">
        <v>31701</v>
      </c>
      <c r="E1308" s="159" t="n">
        <v>489</v>
      </c>
    </row>
    <row r="1309">
      <c r="A1309" s="176" t="n">
        <v>45870</v>
      </c>
      <c r="B1309" s="104" t="inlineStr">
        <is>
          <t>2024/25</t>
        </is>
      </c>
      <c r="C1309" s="104" t="inlineStr">
        <is>
          <t>HC-025</t>
        </is>
      </c>
      <c r="D1309" s="159" t="n">
        <v>22986</v>
      </c>
      <c r="E1309" s="159" t="n">
        <v>372</v>
      </c>
    </row>
    <row r="1310">
      <c r="A1310" s="176" t="n">
        <v>45870</v>
      </c>
      <c r="B1310" s="104" t="inlineStr">
        <is>
          <t>2024/25</t>
        </is>
      </c>
      <c r="C1310" s="104" t="inlineStr">
        <is>
          <t>HC-026</t>
        </is>
      </c>
      <c r="D1310" s="159" t="n">
        <v>19601</v>
      </c>
      <c r="E1310" s="159" t="n">
        <v>291</v>
      </c>
    </row>
    <row r="1311">
      <c r="A1311" s="176" t="n">
        <v>45870</v>
      </c>
      <c r="B1311" s="104" t="inlineStr">
        <is>
          <t>2024/25</t>
        </is>
      </c>
      <c r="C1311" s="104" t="inlineStr">
        <is>
          <t>HC-027</t>
        </is>
      </c>
      <c r="D1311" s="159" t="n">
        <v>27900</v>
      </c>
      <c r="E1311" s="159" t="n">
        <v>488</v>
      </c>
    </row>
    <row r="1312">
      <c r="A1312" s="176" t="n">
        <v>45870</v>
      </c>
      <c r="B1312" s="104" t="inlineStr">
        <is>
          <t>2024/25</t>
        </is>
      </c>
      <c r="C1312" s="104" t="inlineStr">
        <is>
          <t>HC-028</t>
        </is>
      </c>
      <c r="D1312" s="159" t="n">
        <v>18009</v>
      </c>
      <c r="E1312" s="159" t="n">
        <v>343</v>
      </c>
    </row>
    <row r="1313">
      <c r="A1313" s="176" t="n">
        <v>45870</v>
      </c>
      <c r="B1313" s="104" t="inlineStr">
        <is>
          <t>2024/25</t>
        </is>
      </c>
      <c r="C1313" s="104" t="inlineStr">
        <is>
          <t>HC-029</t>
        </is>
      </c>
      <c r="D1313" s="159" t="n">
        <v>36431</v>
      </c>
      <c r="E1313" s="159" t="n">
        <v>1541</v>
      </c>
    </row>
    <row r="1314">
      <c r="A1314" s="176" t="n">
        <v>45870</v>
      </c>
      <c r="B1314" s="104" t="inlineStr">
        <is>
          <t>2024/25</t>
        </is>
      </c>
      <c r="C1314" s="104" t="inlineStr">
        <is>
          <t>HC-030</t>
        </is>
      </c>
      <c r="D1314" s="159" t="n">
        <v>20873</v>
      </c>
      <c r="E1314" s="159" t="n">
        <v>367</v>
      </c>
    </row>
    <row r="1315">
      <c r="A1315" s="176" t="n">
        <v>45870</v>
      </c>
      <c r="B1315" s="104" t="inlineStr">
        <is>
          <t>2024/25</t>
        </is>
      </c>
      <c r="C1315" s="104" t="inlineStr">
        <is>
          <t>HC-031</t>
        </is>
      </c>
      <c r="D1315" s="159" t="n">
        <v>22233</v>
      </c>
      <c r="E1315" s="159" t="n">
        <v>397</v>
      </c>
    </row>
    <row r="1316">
      <c r="A1316" s="176" t="n">
        <v>45870</v>
      </c>
      <c r="B1316" s="104" t="inlineStr">
        <is>
          <t>2024/25</t>
        </is>
      </c>
      <c r="C1316" s="104" t="inlineStr">
        <is>
          <t>HC-032</t>
        </is>
      </c>
      <c r="D1316" s="159" t="n">
        <v>20766</v>
      </c>
      <c r="E1316" s="159" t="n">
        <v>305</v>
      </c>
    </row>
    <row r="1317">
      <c r="A1317" s="176" t="n">
        <v>45870</v>
      </c>
      <c r="B1317" s="104" t="inlineStr">
        <is>
          <t>2024/25</t>
        </is>
      </c>
      <c r="C1317" s="104" t="inlineStr">
        <is>
          <t>HC-033</t>
        </is>
      </c>
      <c r="D1317" s="159" t="n">
        <v>33480</v>
      </c>
      <c r="E1317" s="159" t="n">
        <v>582</v>
      </c>
    </row>
    <row r="1318">
      <c r="A1318" s="176" t="n">
        <v>45870</v>
      </c>
      <c r="B1318" s="104" t="inlineStr">
        <is>
          <t>2024/25</t>
        </is>
      </c>
      <c r="C1318" s="104" t="inlineStr">
        <is>
          <t>HC-034</t>
        </is>
      </c>
      <c r="D1318" s="159" t="n">
        <v>30548</v>
      </c>
      <c r="E1318" s="159" t="n">
        <v>473</v>
      </c>
    </row>
    <row r="1319">
      <c r="A1319" s="176" t="n">
        <v>45870</v>
      </c>
      <c r="B1319" s="104" t="inlineStr">
        <is>
          <t>2024/25</t>
        </is>
      </c>
      <c r="C1319" s="104" t="inlineStr">
        <is>
          <t>HC-035</t>
        </is>
      </c>
      <c r="D1319" s="159" t="n">
        <v>25951</v>
      </c>
      <c r="E1319" s="159" t="n">
        <v>401</v>
      </c>
    </row>
    <row r="1320">
      <c r="A1320" s="176" t="n">
        <v>45870</v>
      </c>
      <c r="B1320" s="104" t="inlineStr">
        <is>
          <t>2024/25</t>
        </is>
      </c>
      <c r="C1320" s="104" t="inlineStr">
        <is>
          <t>HC-036</t>
        </is>
      </c>
      <c r="D1320" s="159" t="n">
        <v>24701</v>
      </c>
      <c r="E1320" s="159" t="n">
        <v>383</v>
      </c>
    </row>
    <row r="1321">
      <c r="A1321" s="176" t="n">
        <v>45870</v>
      </c>
      <c r="B1321" s="104" t="inlineStr">
        <is>
          <t>2024/25</t>
        </is>
      </c>
      <c r="C1321" s="104" t="inlineStr">
        <is>
          <t>HC-037</t>
        </is>
      </c>
      <c r="D1321" s="159" t="n">
        <v>20275</v>
      </c>
      <c r="E1321" s="159" t="n">
        <v>317</v>
      </c>
    </row>
    <row r="1322">
      <c r="A1322" s="176" t="n">
        <v>45870</v>
      </c>
      <c r="B1322" s="104" t="inlineStr">
        <is>
          <t>2024/25</t>
        </is>
      </c>
      <c r="C1322" s="104" t="inlineStr">
        <is>
          <t>HC-038</t>
        </is>
      </c>
      <c r="D1322" s="159" t="n">
        <v>18586</v>
      </c>
      <c r="E1322" s="159" t="n">
        <v>311</v>
      </c>
    </row>
    <row r="1323">
      <c r="A1323" s="176" t="n">
        <v>45870</v>
      </c>
      <c r="B1323" s="104" t="inlineStr">
        <is>
          <t>2024/25</t>
        </is>
      </c>
      <c r="C1323" s="104" t="inlineStr">
        <is>
          <t>HC-039</t>
        </is>
      </c>
      <c r="D1323" s="159" t="n">
        <v>24207</v>
      </c>
      <c r="E1323" s="159" t="n">
        <v>412</v>
      </c>
    </row>
    <row r="1324">
      <c r="A1324" s="176" t="n">
        <v>45870</v>
      </c>
      <c r="B1324" s="104" t="inlineStr">
        <is>
          <t>2024/25</t>
        </is>
      </c>
      <c r="C1324" s="104" t="inlineStr">
        <is>
          <t>HC-040</t>
        </is>
      </c>
      <c r="D1324" s="159" t="n">
        <v>23597</v>
      </c>
      <c r="E1324" s="159" t="n">
        <v>408</v>
      </c>
    </row>
    <row r="1325">
      <c r="A1325" s="176" t="n">
        <v>45870</v>
      </c>
      <c r="B1325" s="104" t="inlineStr">
        <is>
          <t>2024/25</t>
        </is>
      </c>
      <c r="C1325" s="104" t="inlineStr">
        <is>
          <t>HC-041</t>
        </is>
      </c>
      <c r="D1325" s="159" t="n">
        <v>30393</v>
      </c>
      <c r="E1325" s="159" t="n">
        <v>506</v>
      </c>
    </row>
    <row r="1326">
      <c r="A1326" s="176" t="n">
        <v>45870</v>
      </c>
      <c r="B1326" s="104" t="inlineStr">
        <is>
          <t>2024/25</t>
        </is>
      </c>
      <c r="C1326" s="104" t="inlineStr">
        <is>
          <t>HC-042</t>
        </is>
      </c>
      <c r="D1326" s="159" t="n">
        <v>23114</v>
      </c>
      <c r="E1326" s="159" t="n">
        <v>387</v>
      </c>
    </row>
    <row r="1327">
      <c r="A1327" s="176" t="n">
        <v>45870</v>
      </c>
      <c r="B1327" s="104" t="inlineStr">
        <is>
          <t>2024/25</t>
        </is>
      </c>
      <c r="C1327" s="104" t="inlineStr">
        <is>
          <t>HC-043</t>
        </is>
      </c>
      <c r="D1327" s="159" t="n">
        <v>26471</v>
      </c>
      <c r="E1327" s="159" t="n">
        <v>451</v>
      </c>
    </row>
    <row r="1328">
      <c r="A1328" s="176" t="n">
        <v>45870</v>
      </c>
      <c r="B1328" s="104" t="inlineStr">
        <is>
          <t>2024/25</t>
        </is>
      </c>
      <c r="C1328" s="104" t="inlineStr">
        <is>
          <t>HC-044</t>
        </is>
      </c>
      <c r="D1328" s="159" t="n">
        <v>16331</v>
      </c>
      <c r="E1328" s="159" t="n">
        <v>248</v>
      </c>
    </row>
    <row r="1329">
      <c r="A1329" s="176" t="n">
        <v>45870</v>
      </c>
      <c r="B1329" s="104" t="inlineStr">
        <is>
          <t>2024/25</t>
        </is>
      </c>
      <c r="C1329" s="104" t="inlineStr">
        <is>
          <t>HC-045</t>
        </is>
      </c>
      <c r="D1329" s="159" t="n">
        <v>30424</v>
      </c>
      <c r="E1329" s="159" t="n">
        <v>512</v>
      </c>
    </row>
    <row r="1330">
      <c r="A1330" s="176" t="n">
        <v>45870</v>
      </c>
      <c r="B1330" s="104" t="inlineStr">
        <is>
          <t>2024/25</t>
        </is>
      </c>
      <c r="C1330" s="104" t="inlineStr">
        <is>
          <t>HC-046</t>
        </is>
      </c>
      <c r="D1330" s="159" t="n">
        <v>15856</v>
      </c>
      <c r="E1330" s="159" t="n">
        <v>259</v>
      </c>
    </row>
    <row r="1331">
      <c r="A1331" s="176" t="n">
        <v>45870</v>
      </c>
      <c r="B1331" s="104" t="inlineStr">
        <is>
          <t>2024/25</t>
        </is>
      </c>
      <c r="C1331" s="104" t="inlineStr">
        <is>
          <t>HC-047</t>
        </is>
      </c>
      <c r="D1331" s="159" t="n">
        <v>25720</v>
      </c>
      <c r="E1331" s="159" t="n">
        <v>381</v>
      </c>
    </row>
    <row r="1332">
      <c r="A1332" s="176" t="n">
        <v>45870</v>
      </c>
      <c r="B1332" s="104" t="inlineStr">
        <is>
          <t>2024/25</t>
        </is>
      </c>
      <c r="C1332" s="104" t="inlineStr">
        <is>
          <t>HC-048</t>
        </is>
      </c>
      <c r="D1332" s="159" t="n">
        <v>30149</v>
      </c>
      <c r="E1332" s="159" t="n">
        <v>494</v>
      </c>
    </row>
    <row r="1333">
      <c r="A1333" s="176" t="n">
        <v>45870</v>
      </c>
      <c r="B1333" s="104" t="inlineStr">
        <is>
          <t>2024/25</t>
        </is>
      </c>
      <c r="C1333" s="104" t="inlineStr">
        <is>
          <t>HC-049</t>
        </is>
      </c>
      <c r="D1333" s="159" t="n">
        <v>19104</v>
      </c>
      <c r="E1333" s="159" t="n">
        <v>317</v>
      </c>
    </row>
    <row r="1334">
      <c r="A1334" s="176" t="n">
        <v>45870</v>
      </c>
      <c r="B1334" s="104" t="inlineStr">
        <is>
          <t>2024/25</t>
        </is>
      </c>
      <c r="C1334" s="104" t="inlineStr">
        <is>
          <t>HC-050</t>
        </is>
      </c>
      <c r="D1334" s="159" t="n">
        <v>31906</v>
      </c>
      <c r="E1334" s="159" t="n">
        <v>512</v>
      </c>
    </row>
    <row r="1335">
      <c r="A1335" s="176" t="n">
        <v>45870</v>
      </c>
      <c r="B1335" s="104" t="inlineStr">
        <is>
          <t>2024/25</t>
        </is>
      </c>
      <c r="C1335" s="104" t="inlineStr">
        <is>
          <t>HC-051</t>
        </is>
      </c>
      <c r="D1335" s="159" t="n">
        <v>19298</v>
      </c>
      <c r="E1335" s="159" t="n">
        <v>324</v>
      </c>
    </row>
    <row r="1336">
      <c r="A1336" s="176" t="n">
        <v>45870</v>
      </c>
      <c r="B1336" s="104" t="inlineStr">
        <is>
          <t>2024/25</t>
        </is>
      </c>
      <c r="C1336" s="104" t="inlineStr">
        <is>
          <t>HC-052</t>
        </is>
      </c>
      <c r="D1336" s="159" t="n">
        <v>26959</v>
      </c>
      <c r="E1336" s="159" t="n">
        <v>454</v>
      </c>
    </row>
    <row r="1337">
      <c r="A1337" s="176" t="n">
        <v>45870</v>
      </c>
      <c r="B1337" s="104" t="inlineStr">
        <is>
          <t>2024/25</t>
        </is>
      </c>
      <c r="C1337" s="104" t="inlineStr">
        <is>
          <t>HC-053</t>
        </is>
      </c>
      <c r="D1337" s="159" t="n">
        <v>19687</v>
      </c>
      <c r="E1337" s="159" t="n">
        <v>290</v>
      </c>
    </row>
    <row r="1338">
      <c r="A1338" s="176" t="n">
        <v>45870</v>
      </c>
      <c r="B1338" s="104" t="inlineStr">
        <is>
          <t>2024/25</t>
        </is>
      </c>
      <c r="C1338" s="104" t="inlineStr">
        <is>
          <t>HC-054</t>
        </is>
      </c>
      <c r="D1338" s="159" t="n">
        <v>22601</v>
      </c>
      <c r="E1338" s="159" t="n">
        <v>385</v>
      </c>
    </row>
    <row r="1339">
      <c r="A1339" s="176" t="n">
        <v>45870</v>
      </c>
      <c r="B1339" s="104" t="inlineStr">
        <is>
          <t>2024/25</t>
        </is>
      </c>
      <c r="C1339" s="104" t="inlineStr">
        <is>
          <t>HC-055</t>
        </is>
      </c>
      <c r="D1339" s="159" t="n">
        <v>34342</v>
      </c>
      <c r="E1339" s="159" t="n">
        <v>626</v>
      </c>
    </row>
    <row r="1340">
      <c r="A1340" s="176" t="n">
        <v>45870</v>
      </c>
      <c r="B1340" s="104" t="inlineStr">
        <is>
          <t>2024/25</t>
        </is>
      </c>
      <c r="C1340" s="104" t="inlineStr">
        <is>
          <t>HC-056</t>
        </is>
      </c>
      <c r="D1340" s="159" t="n">
        <v>30591</v>
      </c>
      <c r="E1340" s="159" t="n">
        <v>512</v>
      </c>
    </row>
    <row r="1341">
      <c r="A1341" s="176" t="n">
        <v>45870</v>
      </c>
      <c r="B1341" s="104" t="inlineStr">
        <is>
          <t>2024/25</t>
        </is>
      </c>
      <c r="C1341" s="104" t="inlineStr">
        <is>
          <t>HC-057</t>
        </is>
      </c>
      <c r="D1341" s="159" t="n">
        <v>25834</v>
      </c>
      <c r="E1341" s="159" t="n">
        <v>481</v>
      </c>
    </row>
    <row r="1342">
      <c r="A1342" s="176" t="n">
        <v>45870</v>
      </c>
      <c r="B1342" s="104" t="inlineStr">
        <is>
          <t>2024/25</t>
        </is>
      </c>
      <c r="C1342" s="104" t="inlineStr">
        <is>
          <t>HC-058</t>
        </is>
      </c>
      <c r="D1342" s="159" t="n">
        <v>17279</v>
      </c>
      <c r="E1342" s="159" t="n">
        <v>995</v>
      </c>
    </row>
    <row r="1343">
      <c r="A1343" s="176" t="n">
        <v>45870</v>
      </c>
      <c r="B1343" s="104" t="inlineStr">
        <is>
          <t>2024/25</t>
        </is>
      </c>
      <c r="C1343" s="104" t="inlineStr">
        <is>
          <t>HC-059</t>
        </is>
      </c>
      <c r="D1343" s="159" t="n">
        <v>28941</v>
      </c>
      <c r="E1343" s="159" t="n">
        <v>486</v>
      </c>
    </row>
    <row r="1344">
      <c r="A1344" s="176" t="n">
        <v>45870</v>
      </c>
      <c r="B1344" s="104" t="inlineStr">
        <is>
          <t>2024/25</t>
        </is>
      </c>
      <c r="C1344" s="104" t="inlineStr">
        <is>
          <t>HC-060</t>
        </is>
      </c>
      <c r="D1344" s="159" t="n">
        <v>18919</v>
      </c>
      <c r="E1344" s="159" t="n">
        <v>315</v>
      </c>
    </row>
    <row r="1345">
      <c r="A1345" s="176" t="n">
        <v>45870</v>
      </c>
      <c r="B1345" s="104" t="inlineStr">
        <is>
          <t>2024/25</t>
        </is>
      </c>
      <c r="C1345" s="104" t="inlineStr">
        <is>
          <t>HC-061</t>
        </is>
      </c>
      <c r="D1345" s="159" t="n">
        <v>20129</v>
      </c>
      <c r="E1345" s="159" t="n">
        <v>336</v>
      </c>
    </row>
    <row r="1346">
      <c r="A1346" s="176" t="n">
        <v>45870</v>
      </c>
      <c r="B1346" s="104" t="inlineStr">
        <is>
          <t>2024/25</t>
        </is>
      </c>
      <c r="C1346" s="104" t="inlineStr">
        <is>
          <t>HC-062</t>
        </is>
      </c>
      <c r="D1346" s="159" t="n">
        <v>17875</v>
      </c>
      <c r="E1346" s="159" t="n">
        <v>255</v>
      </c>
    </row>
    <row r="1347">
      <c r="A1347" s="176" t="n">
        <v>45870</v>
      </c>
      <c r="B1347" s="104" t="inlineStr">
        <is>
          <t>2024/25</t>
        </is>
      </c>
      <c r="C1347" s="104" t="inlineStr">
        <is>
          <t>HC-063</t>
        </is>
      </c>
      <c r="D1347" s="159" t="n">
        <v>24521</v>
      </c>
      <c r="E1347" s="159" t="n">
        <v>404</v>
      </c>
    </row>
    <row r="1348">
      <c r="A1348" s="176" t="n">
        <v>45870</v>
      </c>
      <c r="B1348" s="104" t="inlineStr">
        <is>
          <t>2024/25</t>
        </is>
      </c>
      <c r="C1348" s="104" t="inlineStr">
        <is>
          <t>HC-064</t>
        </is>
      </c>
      <c r="D1348" s="159" t="n">
        <v>18213</v>
      </c>
      <c r="E1348" s="159" t="n">
        <v>300</v>
      </c>
    </row>
    <row r="1349">
      <c r="A1349" s="176" t="n">
        <v>45870</v>
      </c>
      <c r="B1349" s="104" t="inlineStr">
        <is>
          <t>2024/25</t>
        </is>
      </c>
      <c r="C1349" s="104" t="inlineStr">
        <is>
          <t>HC-065</t>
        </is>
      </c>
      <c r="D1349" s="159" t="n">
        <v>27197</v>
      </c>
      <c r="E1349" s="159" t="n">
        <v>468</v>
      </c>
    </row>
    <row r="1350">
      <c r="A1350" s="176" t="n">
        <v>45870</v>
      </c>
      <c r="B1350" s="104" t="inlineStr">
        <is>
          <t>2024/25</t>
        </is>
      </c>
      <c r="C1350" s="104" t="inlineStr">
        <is>
          <t>HC-066</t>
        </is>
      </c>
      <c r="D1350" s="159" t="n">
        <v>31605</v>
      </c>
      <c r="E1350" s="159" t="n">
        <v>500</v>
      </c>
    </row>
    <row r="1351">
      <c r="A1351" s="176" t="n">
        <v>45870</v>
      </c>
      <c r="B1351" s="104" t="inlineStr">
        <is>
          <t>2024/25</t>
        </is>
      </c>
      <c r="C1351" s="104" t="inlineStr">
        <is>
          <t>HC-067</t>
        </is>
      </c>
      <c r="D1351" s="159" t="n">
        <v>24546</v>
      </c>
      <c r="E1351" s="159" t="n">
        <v>430</v>
      </c>
    </row>
    <row r="1352">
      <c r="A1352" s="176" t="n">
        <v>45870</v>
      </c>
      <c r="B1352" s="104" t="inlineStr">
        <is>
          <t>2024/25</t>
        </is>
      </c>
      <c r="C1352" s="104" t="inlineStr">
        <is>
          <t>HC-068</t>
        </is>
      </c>
      <c r="D1352" s="159" t="n">
        <v>18197</v>
      </c>
      <c r="E1352" s="159" t="n">
        <v>289</v>
      </c>
    </row>
    <row r="1353">
      <c r="A1353" s="176" t="n">
        <v>45870</v>
      </c>
      <c r="B1353" s="104" t="inlineStr">
        <is>
          <t>2024/25</t>
        </is>
      </c>
      <c r="C1353" s="104" t="inlineStr">
        <is>
          <t>HC-069</t>
        </is>
      </c>
      <c r="D1353" s="159" t="n">
        <v>19228</v>
      </c>
      <c r="E1353" s="159" t="n">
        <v>334</v>
      </c>
    </row>
    <row r="1354">
      <c r="A1354" s="176" t="n">
        <v>45870</v>
      </c>
      <c r="B1354" s="104" t="inlineStr">
        <is>
          <t>2024/25</t>
        </is>
      </c>
      <c r="C1354" s="104" t="inlineStr">
        <is>
          <t>HC-070</t>
        </is>
      </c>
      <c r="D1354" s="159" t="n">
        <v>15626</v>
      </c>
      <c r="E1354" s="159" t="n">
        <v>254</v>
      </c>
    </row>
    <row r="1355">
      <c r="A1355" s="176" t="n">
        <v>45870</v>
      </c>
      <c r="B1355" s="104" t="inlineStr">
        <is>
          <t>2024/25</t>
        </is>
      </c>
      <c r="C1355" s="104" t="inlineStr">
        <is>
          <t>HC-071</t>
        </is>
      </c>
      <c r="D1355" s="159" t="n">
        <v>20474</v>
      </c>
      <c r="E1355" s="159" t="n">
        <v>333</v>
      </c>
    </row>
    <row r="1356">
      <c r="A1356" s="176" t="n">
        <v>45870</v>
      </c>
      <c r="B1356" s="104" t="inlineStr">
        <is>
          <t>2024/25</t>
        </is>
      </c>
      <c r="C1356" s="104" t="inlineStr">
        <is>
          <t>HC-072</t>
        </is>
      </c>
      <c r="D1356" s="159" t="n">
        <v>14494</v>
      </c>
      <c r="E1356" s="159" t="n">
        <v>228</v>
      </c>
    </row>
    <row r="1357">
      <c r="A1357" s="176" t="n">
        <v>45870</v>
      </c>
      <c r="B1357" s="104" t="inlineStr">
        <is>
          <t>2024/25</t>
        </is>
      </c>
      <c r="C1357" s="104" t="inlineStr">
        <is>
          <t>HC-073</t>
        </is>
      </c>
      <c r="D1357" s="159" t="n">
        <v>29186</v>
      </c>
      <c r="E1357" s="159" t="n">
        <v>1956</v>
      </c>
    </row>
    <row r="1358">
      <c r="A1358" s="176" t="n">
        <v>45870</v>
      </c>
      <c r="B1358" s="104" t="inlineStr">
        <is>
          <t>2024/25</t>
        </is>
      </c>
      <c r="C1358" s="104" t="inlineStr">
        <is>
          <t>HC-074</t>
        </is>
      </c>
      <c r="D1358" s="159" t="n">
        <v>22933</v>
      </c>
      <c r="E1358" s="159" t="n">
        <v>379</v>
      </c>
    </row>
    <row r="1359">
      <c r="A1359" s="176" t="n">
        <v>45870</v>
      </c>
      <c r="B1359" s="104" t="inlineStr">
        <is>
          <t>2024/25</t>
        </is>
      </c>
      <c r="C1359" s="104" t="inlineStr">
        <is>
          <t>HC-075</t>
        </is>
      </c>
      <c r="D1359" s="159" t="n">
        <v>38058</v>
      </c>
      <c r="E1359" s="159" t="n">
        <v>666</v>
      </c>
    </row>
    <row r="1360">
      <c r="A1360" s="176" t="n">
        <v>45870</v>
      </c>
      <c r="B1360" s="104" t="inlineStr">
        <is>
          <t>2024/25</t>
        </is>
      </c>
      <c r="C1360" s="104" t="inlineStr">
        <is>
          <t>HC-076</t>
        </is>
      </c>
      <c r="D1360" s="159" t="n">
        <v>22945</v>
      </c>
      <c r="E1360" s="159" t="n">
        <v>370</v>
      </c>
    </row>
    <row r="1361">
      <c r="A1361" s="176" t="n">
        <v>45870</v>
      </c>
      <c r="B1361" s="104" t="inlineStr">
        <is>
          <t>2024/25</t>
        </is>
      </c>
      <c r="C1361" s="104" t="inlineStr">
        <is>
          <t>HC-077</t>
        </is>
      </c>
      <c r="D1361" s="159" t="n">
        <v>20275</v>
      </c>
      <c r="E1361" s="159" t="n">
        <v>356</v>
      </c>
    </row>
    <row r="1362">
      <c r="A1362" s="176" t="n">
        <v>45870</v>
      </c>
      <c r="B1362" s="104" t="inlineStr">
        <is>
          <t>2024/25</t>
        </is>
      </c>
      <c r="C1362" s="104" t="inlineStr">
        <is>
          <t>HC-078</t>
        </is>
      </c>
      <c r="D1362" s="159" t="n">
        <v>15897</v>
      </c>
      <c r="E1362" s="159" t="n">
        <v>277</v>
      </c>
    </row>
    <row r="1363">
      <c r="A1363" s="176" t="n">
        <v>45870</v>
      </c>
      <c r="B1363" s="104" t="inlineStr">
        <is>
          <t>2024/25</t>
        </is>
      </c>
      <c r="C1363" s="104" t="inlineStr">
        <is>
          <t>HC-079</t>
        </is>
      </c>
      <c r="D1363" s="159" t="n">
        <v>25353</v>
      </c>
      <c r="E1363" s="159" t="n">
        <v>429</v>
      </c>
    </row>
    <row r="1364">
      <c r="A1364" s="176" t="n">
        <v>45870</v>
      </c>
      <c r="B1364" s="104" t="inlineStr">
        <is>
          <t>2024/25</t>
        </is>
      </c>
      <c r="C1364" s="104" t="inlineStr">
        <is>
          <t>HC-080</t>
        </is>
      </c>
      <c r="D1364" s="159" t="n">
        <v>17615</v>
      </c>
      <c r="E1364" s="159" t="n">
        <v>298</v>
      </c>
    </row>
    <row r="1365">
      <c r="A1365" s="176" t="n">
        <v>45870</v>
      </c>
      <c r="B1365" s="104" t="inlineStr">
        <is>
          <t>2024/25</t>
        </is>
      </c>
      <c r="C1365" s="104" t="inlineStr">
        <is>
          <t>HC-081</t>
        </is>
      </c>
      <c r="D1365" s="159" t="n">
        <v>26390</v>
      </c>
      <c r="E1365" s="159" t="n">
        <v>446</v>
      </c>
    </row>
    <row r="1366">
      <c r="A1366" s="176" t="n">
        <v>45870</v>
      </c>
      <c r="B1366" s="104" t="inlineStr">
        <is>
          <t>2024/25</t>
        </is>
      </c>
      <c r="C1366" s="104" t="inlineStr">
        <is>
          <t>HC-082</t>
        </is>
      </c>
      <c r="D1366" s="159" t="n">
        <v>19760</v>
      </c>
      <c r="E1366" s="159" t="n">
        <v>333</v>
      </c>
    </row>
    <row r="1367">
      <c r="A1367" s="176" t="n">
        <v>45870</v>
      </c>
      <c r="B1367" s="104" t="inlineStr">
        <is>
          <t>2024/25</t>
        </is>
      </c>
      <c r="C1367" s="104" t="inlineStr">
        <is>
          <t>HC-083</t>
        </is>
      </c>
      <c r="D1367" s="159" t="n">
        <v>17899</v>
      </c>
      <c r="E1367" s="159" t="n">
        <v>279</v>
      </c>
    </row>
    <row r="1368">
      <c r="A1368" s="176" t="n">
        <v>45870</v>
      </c>
      <c r="B1368" s="104" t="inlineStr">
        <is>
          <t>2024/25</t>
        </is>
      </c>
      <c r="C1368" s="104" t="inlineStr">
        <is>
          <t>HC-084</t>
        </is>
      </c>
      <c r="D1368" s="159" t="n">
        <v>20918</v>
      </c>
      <c r="E1368" s="159" t="n">
        <v>370</v>
      </c>
    </row>
    <row r="1369">
      <c r="A1369" s="176" t="n">
        <v>45870</v>
      </c>
      <c r="B1369" s="104" t="inlineStr">
        <is>
          <t>2024/25</t>
        </is>
      </c>
      <c r="C1369" s="104" t="inlineStr">
        <is>
          <t>HC-085</t>
        </is>
      </c>
      <c r="D1369" s="159" t="n">
        <v>21640</v>
      </c>
      <c r="E1369" s="159" t="n">
        <v>381</v>
      </c>
    </row>
    <row r="1370">
      <c r="A1370" s="176" t="n">
        <v>45870</v>
      </c>
      <c r="B1370" s="104" t="inlineStr">
        <is>
          <t>2024/25</t>
        </is>
      </c>
      <c r="C1370" s="104" t="inlineStr">
        <is>
          <t>HC-086</t>
        </is>
      </c>
      <c r="D1370" s="159" t="n">
        <v>20553</v>
      </c>
      <c r="E1370" s="159" t="n">
        <v>359</v>
      </c>
    </row>
    <row r="1371">
      <c r="A1371" s="176" t="n">
        <v>45870</v>
      </c>
      <c r="B1371" s="104" t="inlineStr">
        <is>
          <t>2024/25</t>
        </is>
      </c>
      <c r="C1371" s="104" t="inlineStr">
        <is>
          <t>HC-087</t>
        </is>
      </c>
      <c r="D1371" s="159" t="n">
        <v>17193</v>
      </c>
      <c r="E1371" s="159" t="n">
        <v>287</v>
      </c>
    </row>
    <row r="1372">
      <c r="A1372" s="176" t="n">
        <v>45870</v>
      </c>
      <c r="B1372" s="104" t="inlineStr">
        <is>
          <t>2024/25</t>
        </is>
      </c>
      <c r="C1372" s="104" t="inlineStr">
        <is>
          <t>HC-088</t>
        </is>
      </c>
      <c r="D1372" s="159" t="n">
        <v>24507</v>
      </c>
      <c r="E1372" s="159" t="n">
        <v>410</v>
      </c>
    </row>
    <row r="1373">
      <c r="A1373" s="176" t="n">
        <v>45870</v>
      </c>
      <c r="B1373" s="104" t="inlineStr">
        <is>
          <t>2024/25</t>
        </is>
      </c>
      <c r="C1373" s="104" t="inlineStr">
        <is>
          <t>HC-089</t>
        </is>
      </c>
      <c r="D1373" s="159" t="n">
        <v>19450</v>
      </c>
      <c r="E1373" s="159" t="n">
        <v>299</v>
      </c>
    </row>
    <row r="1374">
      <c r="A1374" s="176" t="n">
        <v>45870</v>
      </c>
      <c r="B1374" s="104" t="inlineStr">
        <is>
          <t>2024/25</t>
        </is>
      </c>
      <c r="C1374" s="104" t="inlineStr">
        <is>
          <t>HC-090</t>
        </is>
      </c>
      <c r="D1374" s="159" t="n">
        <v>21199</v>
      </c>
      <c r="E1374" s="159" t="n">
        <v>328</v>
      </c>
    </row>
    <row r="1375">
      <c r="A1375" s="176" t="n">
        <v>45870</v>
      </c>
      <c r="B1375" s="104" t="inlineStr">
        <is>
          <t>2024/25</t>
        </is>
      </c>
      <c r="C1375" s="104" t="inlineStr">
        <is>
          <t>HC-091</t>
        </is>
      </c>
      <c r="D1375" s="159" t="n">
        <v>20877</v>
      </c>
      <c r="E1375" s="159" t="n">
        <v>1757</v>
      </c>
    </row>
    <row r="1376">
      <c r="A1376" s="176" t="n">
        <v>45870</v>
      </c>
      <c r="B1376" s="104" t="inlineStr">
        <is>
          <t>2024/25</t>
        </is>
      </c>
      <c r="C1376" s="104" t="inlineStr">
        <is>
          <t>HC-092</t>
        </is>
      </c>
      <c r="D1376" s="159" t="n">
        <v>19858</v>
      </c>
      <c r="E1376" s="159" t="n">
        <v>357</v>
      </c>
    </row>
    <row r="1377">
      <c r="A1377" s="176" t="n">
        <v>45870</v>
      </c>
      <c r="B1377" s="104" t="inlineStr">
        <is>
          <t>2024/25</t>
        </is>
      </c>
      <c r="C1377" s="104" t="inlineStr">
        <is>
          <t>HC-093</t>
        </is>
      </c>
      <c r="D1377" s="159" t="n">
        <v>34700</v>
      </c>
      <c r="E1377" s="159" t="n">
        <v>606</v>
      </c>
    </row>
    <row r="1378">
      <c r="A1378" s="176" t="n">
        <v>45870</v>
      </c>
      <c r="B1378" s="104" t="inlineStr">
        <is>
          <t>2024/25</t>
        </is>
      </c>
      <c r="C1378" s="104" t="inlineStr">
        <is>
          <t>HC-094</t>
        </is>
      </c>
      <c r="D1378" s="159" t="n">
        <v>17273</v>
      </c>
      <c r="E1378" s="159" t="n">
        <v>284</v>
      </c>
    </row>
    <row r="1379">
      <c r="A1379" s="176" t="n">
        <v>45870</v>
      </c>
      <c r="B1379" s="104" t="inlineStr">
        <is>
          <t>2024/25</t>
        </is>
      </c>
      <c r="C1379" s="104" t="inlineStr">
        <is>
          <t>HC-096</t>
        </is>
      </c>
      <c r="D1379" s="159" t="n">
        <v>18835</v>
      </c>
      <c r="E1379" s="159" t="n">
        <v>305</v>
      </c>
    </row>
    <row r="1380">
      <c r="A1380" s="176" t="n">
        <v>45870</v>
      </c>
      <c r="B1380" s="104" t="inlineStr">
        <is>
          <t>2024/25</t>
        </is>
      </c>
      <c r="C1380" s="104" t="inlineStr">
        <is>
          <t>HC-097</t>
        </is>
      </c>
      <c r="D1380" s="159" t="n">
        <v>13073</v>
      </c>
      <c r="E1380" s="159" t="n">
        <v>235</v>
      </c>
    </row>
    <row r="1381">
      <c r="A1381" s="176" t="n">
        <v>45870</v>
      </c>
      <c r="B1381" s="104" t="inlineStr">
        <is>
          <t>2024/25</t>
        </is>
      </c>
      <c r="C1381" s="104" t="inlineStr">
        <is>
          <t>HC-098</t>
        </is>
      </c>
      <c r="D1381" s="159" t="n">
        <v>22770</v>
      </c>
      <c r="E1381" s="159" t="n">
        <v>376</v>
      </c>
    </row>
    <row r="1382">
      <c r="A1382" s="176" t="n">
        <v>45870</v>
      </c>
      <c r="B1382" s="104" t="inlineStr">
        <is>
          <t>2024/25</t>
        </is>
      </c>
      <c r="C1382" s="104" t="inlineStr">
        <is>
          <t>HC-099</t>
        </is>
      </c>
      <c r="D1382" s="159" t="n">
        <v>29804</v>
      </c>
      <c r="E1382" s="159" t="n">
        <v>496</v>
      </c>
    </row>
    <row r="1383">
      <c r="A1383" s="176" t="n">
        <v>45870</v>
      </c>
      <c r="B1383" s="104" t="inlineStr">
        <is>
          <t>2024/25</t>
        </is>
      </c>
      <c r="C1383" s="104" t="inlineStr">
        <is>
          <t>HC-100</t>
        </is>
      </c>
      <c r="D1383" s="159" t="n">
        <v>16657</v>
      </c>
      <c r="E1383" s="159" t="n">
        <v>256</v>
      </c>
    </row>
    <row r="1384">
      <c r="A1384" s="176" t="n">
        <v>45870</v>
      </c>
      <c r="B1384" s="104" t="inlineStr">
        <is>
          <t>2024/25</t>
        </is>
      </c>
      <c r="C1384" s="104" t="inlineStr">
        <is>
          <t>HC-101</t>
        </is>
      </c>
      <c r="D1384" s="159" t="n">
        <v>19196</v>
      </c>
      <c r="E1384" s="159" t="n">
        <v>315</v>
      </c>
    </row>
    <row r="1385">
      <c r="A1385" s="176" t="n">
        <v>45870</v>
      </c>
      <c r="B1385" s="104" t="inlineStr">
        <is>
          <t>2024/25</t>
        </is>
      </c>
      <c r="C1385" s="104" t="inlineStr">
        <is>
          <t>HC-102</t>
        </is>
      </c>
      <c r="D1385" s="159" t="n">
        <v>22810</v>
      </c>
      <c r="E1385" s="159" t="n">
        <v>345</v>
      </c>
    </row>
    <row r="1386">
      <c r="A1386" s="176" t="n">
        <v>45870</v>
      </c>
      <c r="B1386" s="104" t="inlineStr">
        <is>
          <t>2024/25</t>
        </is>
      </c>
      <c r="C1386" s="104" t="inlineStr">
        <is>
          <t>HC-103</t>
        </is>
      </c>
      <c r="D1386" s="159" t="n">
        <v>24957</v>
      </c>
      <c r="E1386" s="159" t="n">
        <v>426</v>
      </c>
    </row>
    <row r="1387">
      <c r="A1387" s="176" t="n">
        <v>45870</v>
      </c>
      <c r="B1387" s="104" t="inlineStr">
        <is>
          <t>2024/25</t>
        </is>
      </c>
      <c r="C1387" s="104" t="inlineStr">
        <is>
          <t>HC-104</t>
        </is>
      </c>
      <c r="D1387" s="159" t="n">
        <v>21104</v>
      </c>
      <c r="E1387" s="159" t="n">
        <v>343</v>
      </c>
    </row>
    <row r="1388">
      <c r="A1388" s="176" t="n">
        <v>45870</v>
      </c>
      <c r="B1388" s="104" t="inlineStr">
        <is>
          <t>2024/25</t>
        </is>
      </c>
      <c r="C1388" s="104" t="inlineStr">
        <is>
          <t>HC-105</t>
        </is>
      </c>
      <c r="D1388" s="159" t="n">
        <v>31897</v>
      </c>
      <c r="E1388" s="159" t="n">
        <v>518</v>
      </c>
    </row>
    <row r="1389">
      <c r="A1389" s="176" t="n">
        <v>45870</v>
      </c>
      <c r="B1389" s="104" t="inlineStr">
        <is>
          <t>2024/25</t>
        </is>
      </c>
      <c r="C1389" s="104" t="inlineStr">
        <is>
          <t>HC-106</t>
        </is>
      </c>
      <c r="D1389" s="159" t="n">
        <v>22059</v>
      </c>
      <c r="E1389" s="159" t="n">
        <v>368</v>
      </c>
    </row>
    <row r="1390">
      <c r="A1390" s="176" t="n">
        <v>45870</v>
      </c>
      <c r="B1390" s="104" t="inlineStr">
        <is>
          <t>2024/25</t>
        </is>
      </c>
      <c r="C1390" s="104" t="inlineStr">
        <is>
          <t>HC-107</t>
        </is>
      </c>
      <c r="D1390" s="159" t="n">
        <v>25416</v>
      </c>
      <c r="E1390" s="159" t="n">
        <v>407</v>
      </c>
    </row>
    <row r="1391">
      <c r="A1391" s="176" t="n">
        <v>45870</v>
      </c>
      <c r="B1391" s="104" t="inlineStr">
        <is>
          <t>2024/25</t>
        </is>
      </c>
      <c r="C1391" s="104" t="inlineStr">
        <is>
          <t>HC-108</t>
        </is>
      </c>
      <c r="D1391" s="159" t="n">
        <v>20431</v>
      </c>
      <c r="E1391" s="159" t="n">
        <v>2041</v>
      </c>
    </row>
    <row r="1392">
      <c r="A1392" s="176" t="n">
        <v>45870</v>
      </c>
      <c r="B1392" s="104" t="inlineStr">
        <is>
          <t>2024/25</t>
        </is>
      </c>
      <c r="C1392" s="104" t="inlineStr">
        <is>
          <t>HC-109</t>
        </is>
      </c>
      <c r="D1392" s="159" t="n">
        <v>21658</v>
      </c>
      <c r="E1392" s="159" t="n">
        <v>349</v>
      </c>
    </row>
    <row r="1393">
      <c r="A1393" s="176" t="n">
        <v>45870</v>
      </c>
      <c r="B1393" s="104" t="inlineStr">
        <is>
          <t>2024/25</t>
        </is>
      </c>
      <c r="C1393" s="104" t="inlineStr">
        <is>
          <t>HC-110</t>
        </is>
      </c>
      <c r="D1393" s="159" t="n">
        <v>14970</v>
      </c>
      <c r="E1393" s="159" t="n">
        <v>241</v>
      </c>
    </row>
    <row r="1394">
      <c r="A1394" s="176" t="n">
        <v>45870</v>
      </c>
      <c r="B1394" s="104" t="inlineStr">
        <is>
          <t>2024/25</t>
        </is>
      </c>
      <c r="C1394" s="104" t="inlineStr">
        <is>
          <t>HC-111</t>
        </is>
      </c>
      <c r="D1394" s="159" t="n">
        <v>25203</v>
      </c>
      <c r="E1394" s="159" t="n">
        <v>439</v>
      </c>
    </row>
    <row r="1395">
      <c r="A1395" s="176" t="n">
        <v>45870</v>
      </c>
      <c r="B1395" s="104" t="inlineStr">
        <is>
          <t>2024/25</t>
        </is>
      </c>
      <c r="C1395" s="104" t="inlineStr">
        <is>
          <t>HC-113</t>
        </is>
      </c>
      <c r="D1395" s="159" t="n">
        <v>21154</v>
      </c>
      <c r="E1395" s="159" t="n">
        <v>358</v>
      </c>
    </row>
    <row r="1396">
      <c r="A1396" s="176" t="n">
        <v>45870</v>
      </c>
      <c r="B1396" s="104" t="inlineStr">
        <is>
          <t>2024/25</t>
        </is>
      </c>
      <c r="C1396" s="104" t="inlineStr">
        <is>
          <t>HC-114</t>
        </is>
      </c>
      <c r="D1396" s="159" t="n">
        <v>14607</v>
      </c>
      <c r="E1396" s="159" t="n">
        <v>246</v>
      </c>
    </row>
    <row r="1397">
      <c r="A1397" s="176" t="n">
        <v>45870</v>
      </c>
      <c r="B1397" s="104" t="inlineStr">
        <is>
          <t>2024/25</t>
        </is>
      </c>
      <c r="C1397" s="104" t="inlineStr">
        <is>
          <t>HC-115</t>
        </is>
      </c>
      <c r="D1397" s="159" t="n">
        <v>22823</v>
      </c>
      <c r="E1397" s="159" t="n">
        <v>372</v>
      </c>
    </row>
    <row r="1398">
      <c r="A1398" s="176" t="n">
        <v>45870</v>
      </c>
      <c r="B1398" s="104" t="inlineStr">
        <is>
          <t>2024/25</t>
        </is>
      </c>
      <c r="C1398" s="104" t="inlineStr">
        <is>
          <t>HC-116</t>
        </is>
      </c>
      <c r="D1398" s="159" t="n">
        <v>23774</v>
      </c>
      <c r="E1398" s="159" t="n">
        <v>395</v>
      </c>
    </row>
    <row r="1399">
      <c r="A1399" s="176" t="n">
        <v>45870</v>
      </c>
      <c r="B1399" s="104" t="inlineStr">
        <is>
          <t>2024/25</t>
        </is>
      </c>
      <c r="C1399" s="104" t="inlineStr">
        <is>
          <t>HC-117</t>
        </is>
      </c>
      <c r="D1399" s="159" t="n">
        <v>18712</v>
      </c>
      <c r="E1399" s="159" t="n">
        <v>318</v>
      </c>
    </row>
    <row r="1400">
      <c r="A1400" s="176" t="n">
        <v>45870</v>
      </c>
      <c r="B1400" s="104" t="inlineStr">
        <is>
          <t>2024/25</t>
        </is>
      </c>
      <c r="C1400" s="104" t="inlineStr">
        <is>
          <t>HC-118</t>
        </is>
      </c>
      <c r="D1400" s="159" t="n">
        <v>25913</v>
      </c>
      <c r="E1400" s="159" t="n">
        <v>447</v>
      </c>
    </row>
    <row r="1401">
      <c r="A1401" s="176" t="n">
        <v>45870</v>
      </c>
      <c r="B1401" s="104" t="inlineStr">
        <is>
          <t>2024/25</t>
        </is>
      </c>
      <c r="C1401" s="104" t="inlineStr">
        <is>
          <t>HC-119</t>
        </is>
      </c>
      <c r="D1401" s="159" t="n">
        <v>19544</v>
      </c>
      <c r="E1401" s="159" t="n">
        <v>341</v>
      </c>
    </row>
    <row r="1402">
      <c r="A1402" s="176" t="n">
        <v>45870</v>
      </c>
      <c r="B1402" s="104" t="inlineStr">
        <is>
          <t>2024/25</t>
        </is>
      </c>
      <c r="C1402" s="104" t="inlineStr">
        <is>
          <t>HC-120</t>
        </is>
      </c>
      <c r="D1402" s="159" t="n">
        <v>18073</v>
      </c>
      <c r="E1402" s="159" t="n">
        <v>276</v>
      </c>
    </row>
    <row r="1403">
      <c r="A1403" s="176" t="n">
        <v>45901</v>
      </c>
      <c r="B1403" s="104" t="inlineStr">
        <is>
          <t>2025/26</t>
        </is>
      </c>
      <c r="C1403" s="104" t="inlineStr">
        <is>
          <t>HC-001</t>
        </is>
      </c>
      <c r="D1403" s="159" t="n">
        <v>32535</v>
      </c>
      <c r="E1403" s="159" t="n">
        <v>521</v>
      </c>
    </row>
    <row r="1404">
      <c r="A1404" s="176" t="n">
        <v>45901</v>
      </c>
      <c r="B1404" s="104" t="inlineStr">
        <is>
          <t>2025/26</t>
        </is>
      </c>
      <c r="C1404" s="104" t="inlineStr">
        <is>
          <t>HC-002</t>
        </is>
      </c>
      <c r="D1404" s="159" t="n">
        <v>18084</v>
      </c>
      <c r="E1404" s="159" t="n">
        <v>290</v>
      </c>
    </row>
    <row r="1405">
      <c r="A1405" s="176" t="n">
        <v>45901</v>
      </c>
      <c r="B1405" s="104" t="inlineStr">
        <is>
          <t>2025/26</t>
        </is>
      </c>
      <c r="C1405" s="104" t="inlineStr">
        <is>
          <t>HC-003</t>
        </is>
      </c>
      <c r="D1405" s="159" t="n">
        <v>22354</v>
      </c>
      <c r="E1405" s="159" t="n">
        <v>346</v>
      </c>
    </row>
    <row r="1406">
      <c r="A1406" s="176" t="n">
        <v>45901</v>
      </c>
      <c r="B1406" s="104" t="inlineStr">
        <is>
          <t>2025/26</t>
        </is>
      </c>
      <c r="C1406" s="104" t="inlineStr">
        <is>
          <t>HC-004</t>
        </is>
      </c>
      <c r="D1406" s="159" t="n">
        <v>21867</v>
      </c>
      <c r="E1406" s="159" t="n">
        <v>361</v>
      </c>
    </row>
    <row r="1407">
      <c r="A1407" s="176" t="n">
        <v>45901</v>
      </c>
      <c r="B1407" s="104" t="inlineStr">
        <is>
          <t>2025/26</t>
        </is>
      </c>
      <c r="C1407" s="104" t="inlineStr">
        <is>
          <t>HC-005</t>
        </is>
      </c>
      <c r="D1407" s="159" t="n">
        <v>26446</v>
      </c>
      <c r="E1407" s="159" t="n">
        <v>428</v>
      </c>
    </row>
    <row r="1408">
      <c r="A1408" s="176" t="n">
        <v>45901</v>
      </c>
      <c r="B1408" s="104" t="inlineStr">
        <is>
          <t>2025/26</t>
        </is>
      </c>
      <c r="C1408" s="104" t="inlineStr">
        <is>
          <t>HC-006</t>
        </is>
      </c>
      <c r="D1408" s="159" t="n">
        <v>17577</v>
      </c>
      <c r="E1408" s="159" t="n">
        <v>293</v>
      </c>
    </row>
    <row r="1409">
      <c r="A1409" s="176" t="n">
        <v>45901</v>
      </c>
      <c r="B1409" s="104" t="inlineStr">
        <is>
          <t>2025/26</t>
        </is>
      </c>
      <c r="C1409" s="104" t="inlineStr">
        <is>
          <t>HC-007</t>
        </is>
      </c>
      <c r="D1409" s="159" t="n">
        <v>19718</v>
      </c>
      <c r="E1409" s="159" t="n">
        <v>359</v>
      </c>
    </row>
    <row r="1410">
      <c r="A1410" s="176" t="n">
        <v>45901</v>
      </c>
      <c r="B1410" s="104" t="inlineStr">
        <is>
          <t>2025/26</t>
        </is>
      </c>
      <c r="C1410" s="104" t="inlineStr">
        <is>
          <t>HC-008</t>
        </is>
      </c>
      <c r="D1410" s="159" t="n">
        <v>23088</v>
      </c>
      <c r="E1410" s="159" t="n">
        <v>381</v>
      </c>
    </row>
    <row r="1411">
      <c r="A1411" s="176" t="n">
        <v>45901</v>
      </c>
      <c r="B1411" s="104" t="inlineStr">
        <is>
          <t>2025/26</t>
        </is>
      </c>
      <c r="C1411" s="104" t="inlineStr">
        <is>
          <t>HC-009</t>
        </is>
      </c>
      <c r="D1411" s="159" t="n">
        <v>27982</v>
      </c>
      <c r="E1411" s="159" t="n">
        <v>490</v>
      </c>
    </row>
    <row r="1412">
      <c r="A1412" s="176" t="n">
        <v>45901</v>
      </c>
      <c r="B1412" s="104" t="inlineStr">
        <is>
          <t>2025/26</t>
        </is>
      </c>
      <c r="C1412" s="104" t="inlineStr">
        <is>
          <t>HC-010</t>
        </is>
      </c>
      <c r="D1412" s="159" t="n">
        <v>31959</v>
      </c>
      <c r="E1412" s="159" t="n">
        <v>498</v>
      </c>
    </row>
    <row r="1413">
      <c r="A1413" s="176" t="n">
        <v>45901</v>
      </c>
      <c r="B1413" s="104" t="inlineStr">
        <is>
          <t>2025/26</t>
        </is>
      </c>
      <c r="C1413" s="104" t="inlineStr">
        <is>
          <t>HC-011</t>
        </is>
      </c>
      <c r="D1413" s="159" t="n">
        <v>28314</v>
      </c>
      <c r="E1413" s="159" t="n">
        <v>477</v>
      </c>
    </row>
    <row r="1414">
      <c r="A1414" s="176" t="n">
        <v>45901</v>
      </c>
      <c r="B1414" s="104" t="inlineStr">
        <is>
          <t>2025/26</t>
        </is>
      </c>
      <c r="C1414" s="104" t="inlineStr">
        <is>
          <t>HC-012</t>
        </is>
      </c>
      <c r="D1414" s="159" t="n">
        <v>14778</v>
      </c>
      <c r="E1414" s="159" t="n">
        <v>501</v>
      </c>
    </row>
    <row r="1415">
      <c r="A1415" s="176" t="n">
        <v>45901</v>
      </c>
      <c r="B1415" s="104" t="inlineStr">
        <is>
          <t>2025/26</t>
        </is>
      </c>
      <c r="C1415" s="104" t="inlineStr">
        <is>
          <t>HC-013</t>
        </is>
      </c>
      <c r="D1415" s="159" t="n">
        <v>21040</v>
      </c>
      <c r="E1415" s="159" t="n">
        <v>354</v>
      </c>
    </row>
    <row r="1416">
      <c r="A1416" s="176" t="n">
        <v>45901</v>
      </c>
      <c r="B1416" s="104" t="inlineStr">
        <is>
          <t>2025/26</t>
        </is>
      </c>
      <c r="C1416" s="104" t="inlineStr">
        <is>
          <t>HC-014</t>
        </is>
      </c>
      <c r="D1416" s="159" t="n">
        <v>19824</v>
      </c>
      <c r="E1416" s="159" t="n">
        <v>340</v>
      </c>
    </row>
    <row r="1417">
      <c r="A1417" s="176" t="n">
        <v>45901</v>
      </c>
      <c r="B1417" s="104" t="inlineStr">
        <is>
          <t>2025/26</t>
        </is>
      </c>
      <c r="C1417" s="104" t="inlineStr">
        <is>
          <t>HC-015</t>
        </is>
      </c>
      <c r="D1417" s="159" t="n">
        <v>18857</v>
      </c>
      <c r="E1417" s="159" t="n">
        <v>312</v>
      </c>
    </row>
    <row r="1418">
      <c r="A1418" s="176" t="n">
        <v>45901</v>
      </c>
      <c r="B1418" s="104" t="inlineStr">
        <is>
          <t>2025/26</t>
        </is>
      </c>
      <c r="C1418" s="104" t="inlineStr">
        <is>
          <t>HC-016</t>
        </is>
      </c>
      <c r="D1418" s="159" t="n">
        <v>23738</v>
      </c>
      <c r="E1418" s="159" t="n">
        <v>372</v>
      </c>
    </row>
    <row r="1419">
      <c r="A1419" s="176" t="n">
        <v>45901</v>
      </c>
      <c r="B1419" s="104" t="inlineStr">
        <is>
          <t>2025/26</t>
        </is>
      </c>
      <c r="C1419" s="104" t="inlineStr">
        <is>
          <t>HC-017</t>
        </is>
      </c>
      <c r="D1419" s="159" t="n">
        <v>20885</v>
      </c>
      <c r="E1419" s="159" t="n">
        <v>363</v>
      </c>
    </row>
    <row r="1420">
      <c r="A1420" s="176" t="n">
        <v>45901</v>
      </c>
      <c r="B1420" s="104" t="inlineStr">
        <is>
          <t>2025/26</t>
        </is>
      </c>
      <c r="C1420" s="104" t="inlineStr">
        <is>
          <t>HC-018</t>
        </is>
      </c>
      <c r="D1420" s="159" t="n">
        <v>13759</v>
      </c>
      <c r="E1420" s="159" t="n">
        <v>193</v>
      </c>
    </row>
    <row r="1421">
      <c r="A1421" s="176" t="n">
        <v>45901</v>
      </c>
      <c r="B1421" s="104" t="inlineStr">
        <is>
          <t>2025/26</t>
        </is>
      </c>
      <c r="C1421" s="104" t="inlineStr">
        <is>
          <t>HC-019</t>
        </is>
      </c>
      <c r="D1421" s="159" t="n">
        <v>18257</v>
      </c>
      <c r="E1421" s="159" t="n">
        <v>284</v>
      </c>
    </row>
    <row r="1422">
      <c r="A1422" s="176" t="n">
        <v>45901</v>
      </c>
      <c r="B1422" s="104" t="inlineStr">
        <is>
          <t>2025/26</t>
        </is>
      </c>
      <c r="C1422" s="104" t="inlineStr">
        <is>
          <t>HC-020</t>
        </is>
      </c>
      <c r="D1422" s="159" t="n">
        <v>20565</v>
      </c>
      <c r="E1422" s="159" t="n">
        <v>347</v>
      </c>
    </row>
    <row r="1423">
      <c r="A1423" s="176" t="n">
        <v>45901</v>
      </c>
      <c r="B1423" s="104" t="inlineStr">
        <is>
          <t>2025/26</t>
        </is>
      </c>
      <c r="C1423" s="104" t="inlineStr">
        <is>
          <t>HC-021</t>
        </is>
      </c>
      <c r="D1423" s="159" t="n">
        <v>18856</v>
      </c>
      <c r="E1423" s="159" t="n">
        <v>286</v>
      </c>
    </row>
    <row r="1424">
      <c r="A1424" s="176" t="n">
        <v>45901</v>
      </c>
      <c r="B1424" s="104" t="inlineStr">
        <is>
          <t>2025/26</t>
        </is>
      </c>
      <c r="C1424" s="104" t="inlineStr">
        <is>
          <t>HC-022</t>
        </is>
      </c>
      <c r="D1424" s="159" t="n">
        <v>17449</v>
      </c>
      <c r="E1424" s="159" t="n">
        <v>308</v>
      </c>
    </row>
    <row r="1425">
      <c r="A1425" s="176" t="n">
        <v>45901</v>
      </c>
      <c r="B1425" s="104" t="inlineStr">
        <is>
          <t>2025/26</t>
        </is>
      </c>
      <c r="C1425" s="104" t="inlineStr">
        <is>
          <t>HC-023</t>
        </is>
      </c>
      <c r="D1425" s="159" t="n">
        <v>21374</v>
      </c>
      <c r="E1425" s="159" t="n">
        <v>332</v>
      </c>
    </row>
    <row r="1426">
      <c r="A1426" s="176" t="n">
        <v>45901</v>
      </c>
      <c r="B1426" s="104" t="inlineStr">
        <is>
          <t>2025/26</t>
        </is>
      </c>
      <c r="C1426" s="104" t="inlineStr">
        <is>
          <t>HC-024</t>
        </is>
      </c>
      <c r="D1426" s="159" t="n">
        <v>25494</v>
      </c>
      <c r="E1426" s="159" t="n">
        <v>462</v>
      </c>
    </row>
    <row r="1427">
      <c r="A1427" s="176" t="n">
        <v>45901</v>
      </c>
      <c r="B1427" s="104" t="inlineStr">
        <is>
          <t>2025/26</t>
        </is>
      </c>
      <c r="C1427" s="104" t="inlineStr">
        <is>
          <t>HC-025</t>
        </is>
      </c>
      <c r="D1427" s="159" t="n">
        <v>27742</v>
      </c>
      <c r="E1427" s="159" t="n">
        <v>477</v>
      </c>
    </row>
    <row r="1428">
      <c r="A1428" s="176" t="n">
        <v>45901</v>
      </c>
      <c r="B1428" s="104" t="inlineStr">
        <is>
          <t>2025/26</t>
        </is>
      </c>
      <c r="C1428" s="104" t="inlineStr">
        <is>
          <t>HC-026</t>
        </is>
      </c>
      <c r="D1428" s="159" t="n">
        <v>19252</v>
      </c>
      <c r="E1428" s="159" t="n">
        <v>319</v>
      </c>
    </row>
    <row r="1429">
      <c r="A1429" s="176" t="n">
        <v>45901</v>
      </c>
      <c r="B1429" s="104" t="inlineStr">
        <is>
          <t>2025/26</t>
        </is>
      </c>
      <c r="C1429" s="104" t="inlineStr">
        <is>
          <t>HC-027</t>
        </is>
      </c>
      <c r="D1429" s="159" t="n">
        <v>23525</v>
      </c>
      <c r="E1429" s="159" t="n">
        <v>405</v>
      </c>
    </row>
    <row r="1430">
      <c r="A1430" s="176" t="n">
        <v>45901</v>
      </c>
      <c r="B1430" s="104" t="inlineStr">
        <is>
          <t>2025/26</t>
        </is>
      </c>
      <c r="C1430" s="104" t="inlineStr">
        <is>
          <t>HC-028</t>
        </is>
      </c>
      <c r="D1430" s="159" t="n">
        <v>18026</v>
      </c>
      <c r="E1430" s="159" t="n">
        <v>286</v>
      </c>
    </row>
    <row r="1431">
      <c r="A1431" s="176" t="n">
        <v>45901</v>
      </c>
      <c r="B1431" s="104" t="inlineStr">
        <is>
          <t>2025/26</t>
        </is>
      </c>
      <c r="C1431" s="104" t="inlineStr">
        <is>
          <t>HC-029</t>
        </is>
      </c>
      <c r="D1431" s="159" t="n">
        <v>35510</v>
      </c>
      <c r="E1431" s="159" t="n">
        <v>1566</v>
      </c>
    </row>
    <row r="1432">
      <c r="A1432" s="176" t="n">
        <v>45901</v>
      </c>
      <c r="B1432" s="104" t="inlineStr">
        <is>
          <t>2025/26</t>
        </is>
      </c>
      <c r="C1432" s="104" t="inlineStr">
        <is>
          <t>HC-030</t>
        </is>
      </c>
      <c r="D1432" s="159" t="n">
        <v>20563</v>
      </c>
      <c r="E1432" s="159" t="n">
        <v>333</v>
      </c>
    </row>
    <row r="1433">
      <c r="A1433" s="176" t="n">
        <v>45901</v>
      </c>
      <c r="B1433" s="104" t="inlineStr">
        <is>
          <t>2025/26</t>
        </is>
      </c>
      <c r="C1433" s="104" t="inlineStr">
        <is>
          <t>HC-031</t>
        </is>
      </c>
      <c r="D1433" s="159" t="n">
        <v>21618</v>
      </c>
      <c r="E1433" s="159" t="n">
        <v>350</v>
      </c>
    </row>
    <row r="1434">
      <c r="A1434" s="176" t="n">
        <v>45901</v>
      </c>
      <c r="B1434" s="104" t="inlineStr">
        <is>
          <t>2025/26</t>
        </is>
      </c>
      <c r="C1434" s="104" t="inlineStr">
        <is>
          <t>HC-032</t>
        </is>
      </c>
      <c r="D1434" s="159" t="n">
        <v>20637</v>
      </c>
      <c r="E1434" s="159" t="n">
        <v>352</v>
      </c>
    </row>
    <row r="1435">
      <c r="A1435" s="176" t="n">
        <v>45901</v>
      </c>
      <c r="B1435" s="104" t="inlineStr">
        <is>
          <t>2025/26</t>
        </is>
      </c>
      <c r="C1435" s="104" t="inlineStr">
        <is>
          <t>HC-033</t>
        </is>
      </c>
      <c r="D1435" s="159" t="n">
        <v>35093</v>
      </c>
      <c r="E1435" s="159" t="n">
        <v>597</v>
      </c>
    </row>
    <row r="1436">
      <c r="A1436" s="176" t="n">
        <v>45901</v>
      </c>
      <c r="B1436" s="104" t="inlineStr">
        <is>
          <t>2025/26</t>
        </is>
      </c>
      <c r="C1436" s="104" t="inlineStr">
        <is>
          <t>HC-034</t>
        </is>
      </c>
      <c r="D1436" s="159" t="n">
        <v>25165</v>
      </c>
      <c r="E1436" s="159" t="n">
        <v>443</v>
      </c>
    </row>
    <row r="1437">
      <c r="A1437" s="176" t="n">
        <v>45901</v>
      </c>
      <c r="B1437" s="104" t="inlineStr">
        <is>
          <t>2025/26</t>
        </is>
      </c>
      <c r="C1437" s="104" t="inlineStr">
        <is>
          <t>HC-035</t>
        </is>
      </c>
      <c r="D1437" s="159" t="n">
        <v>25778</v>
      </c>
      <c r="E1437" s="159" t="n">
        <v>389</v>
      </c>
    </row>
    <row r="1438">
      <c r="A1438" s="176" t="n">
        <v>45901</v>
      </c>
      <c r="B1438" s="104" t="inlineStr">
        <is>
          <t>2025/26</t>
        </is>
      </c>
      <c r="C1438" s="104" t="inlineStr">
        <is>
          <t>HC-036</t>
        </is>
      </c>
      <c r="D1438" s="159" t="n">
        <v>24636</v>
      </c>
      <c r="E1438" s="159" t="n">
        <v>386</v>
      </c>
    </row>
    <row r="1439">
      <c r="A1439" s="176" t="n">
        <v>45901</v>
      </c>
      <c r="B1439" s="104" t="inlineStr">
        <is>
          <t>2025/26</t>
        </is>
      </c>
      <c r="C1439" s="104" t="inlineStr">
        <is>
          <t>HC-037</t>
        </is>
      </c>
      <c r="D1439" s="159" t="n">
        <v>23902</v>
      </c>
      <c r="E1439" s="159" t="n">
        <v>439</v>
      </c>
    </row>
    <row r="1440">
      <c r="A1440" s="176" t="n">
        <v>45901</v>
      </c>
      <c r="B1440" s="104" t="inlineStr">
        <is>
          <t>2025/26</t>
        </is>
      </c>
      <c r="C1440" s="104" t="inlineStr">
        <is>
          <t>HC-038</t>
        </is>
      </c>
      <c r="D1440" s="159" t="n">
        <v>18280</v>
      </c>
      <c r="E1440" s="159" t="n">
        <v>276</v>
      </c>
    </row>
    <row r="1441">
      <c r="A1441" s="176" t="n">
        <v>45901</v>
      </c>
      <c r="B1441" s="104" t="inlineStr">
        <is>
          <t>2025/26</t>
        </is>
      </c>
      <c r="C1441" s="104" t="inlineStr">
        <is>
          <t>HC-039</t>
        </is>
      </c>
      <c r="D1441" s="159" t="n">
        <v>23517</v>
      </c>
      <c r="E1441" s="159" t="n">
        <v>429</v>
      </c>
    </row>
    <row r="1442">
      <c r="A1442" s="176" t="n">
        <v>45901</v>
      </c>
      <c r="B1442" s="104" t="inlineStr">
        <is>
          <t>2025/26</t>
        </is>
      </c>
      <c r="C1442" s="104" t="inlineStr">
        <is>
          <t>HC-040</t>
        </is>
      </c>
      <c r="D1442" s="159" t="n">
        <v>23620</v>
      </c>
      <c r="E1442" s="159" t="n">
        <v>387</v>
      </c>
    </row>
    <row r="1443">
      <c r="A1443" s="176" t="n">
        <v>45901</v>
      </c>
      <c r="B1443" s="104" t="inlineStr">
        <is>
          <t>2025/26</t>
        </is>
      </c>
      <c r="C1443" s="104" t="inlineStr">
        <is>
          <t>HC-041</t>
        </is>
      </c>
      <c r="D1443" s="159" t="n">
        <v>33543</v>
      </c>
      <c r="E1443" s="159" t="n">
        <v>543</v>
      </c>
    </row>
    <row r="1444">
      <c r="A1444" s="176" t="n">
        <v>45901</v>
      </c>
      <c r="B1444" s="104" t="inlineStr">
        <is>
          <t>2025/26</t>
        </is>
      </c>
      <c r="C1444" s="104" t="inlineStr">
        <is>
          <t>HC-042</t>
        </is>
      </c>
      <c r="D1444" s="159" t="n">
        <v>22798</v>
      </c>
      <c r="E1444" s="159" t="n">
        <v>373</v>
      </c>
    </row>
    <row r="1445">
      <c r="A1445" s="176" t="n">
        <v>45901</v>
      </c>
      <c r="B1445" s="104" t="inlineStr">
        <is>
          <t>2025/26</t>
        </is>
      </c>
      <c r="C1445" s="104" t="inlineStr">
        <is>
          <t>HC-043</t>
        </is>
      </c>
      <c r="D1445" s="159" t="n">
        <v>26776</v>
      </c>
      <c r="E1445" s="159" t="n">
        <v>455</v>
      </c>
    </row>
    <row r="1446">
      <c r="A1446" s="176" t="n">
        <v>45901</v>
      </c>
      <c r="B1446" s="104" t="inlineStr">
        <is>
          <t>2025/26</t>
        </is>
      </c>
      <c r="C1446" s="104" t="inlineStr">
        <is>
          <t>HC-044</t>
        </is>
      </c>
      <c r="D1446" s="159" t="n">
        <v>16139</v>
      </c>
      <c r="E1446" s="159" t="n">
        <v>245</v>
      </c>
    </row>
    <row r="1447">
      <c r="A1447" s="176" t="n">
        <v>45901</v>
      </c>
      <c r="B1447" s="104" t="inlineStr">
        <is>
          <t>2025/26</t>
        </is>
      </c>
      <c r="C1447" s="104" t="inlineStr">
        <is>
          <t>HC-045</t>
        </is>
      </c>
      <c r="D1447" s="159" t="n">
        <v>30046</v>
      </c>
      <c r="E1447" s="159" t="n">
        <v>518</v>
      </c>
    </row>
    <row r="1448">
      <c r="A1448" s="176" t="n">
        <v>45901</v>
      </c>
      <c r="B1448" s="104" t="inlineStr">
        <is>
          <t>2025/26</t>
        </is>
      </c>
      <c r="C1448" s="104" t="inlineStr">
        <is>
          <t>HC-046</t>
        </is>
      </c>
      <c r="D1448" s="159" t="n">
        <v>15638</v>
      </c>
      <c r="E1448" s="159" t="n">
        <v>285</v>
      </c>
    </row>
    <row r="1449">
      <c r="A1449" s="176" t="n">
        <v>45901</v>
      </c>
      <c r="B1449" s="104" t="inlineStr">
        <is>
          <t>2025/26</t>
        </is>
      </c>
      <c r="C1449" s="104" t="inlineStr">
        <is>
          <t>HC-047</t>
        </is>
      </c>
      <c r="D1449" s="159" t="n">
        <v>25961</v>
      </c>
      <c r="E1449" s="159" t="n">
        <v>408</v>
      </c>
    </row>
    <row r="1450">
      <c r="A1450" s="176" t="n">
        <v>45901</v>
      </c>
      <c r="B1450" s="104" t="inlineStr">
        <is>
          <t>2025/26</t>
        </is>
      </c>
      <c r="C1450" s="104" t="inlineStr">
        <is>
          <t>HC-048</t>
        </is>
      </c>
      <c r="D1450" s="159" t="n">
        <v>25904</v>
      </c>
      <c r="E1450" s="159" t="n">
        <v>496</v>
      </c>
    </row>
    <row r="1451">
      <c r="A1451" s="176" t="n">
        <v>45901</v>
      </c>
      <c r="B1451" s="104" t="inlineStr">
        <is>
          <t>2025/26</t>
        </is>
      </c>
      <c r="C1451" s="104" t="inlineStr">
        <is>
          <t>HC-049</t>
        </is>
      </c>
      <c r="D1451" s="159" t="n">
        <v>22952</v>
      </c>
      <c r="E1451" s="159" t="n">
        <v>383</v>
      </c>
    </row>
    <row r="1452">
      <c r="A1452" s="176" t="n">
        <v>45901</v>
      </c>
      <c r="B1452" s="104" t="inlineStr">
        <is>
          <t>2025/26</t>
        </is>
      </c>
      <c r="C1452" s="104" t="inlineStr">
        <is>
          <t>HC-050</t>
        </is>
      </c>
      <c r="D1452" s="159" t="n">
        <v>26083</v>
      </c>
      <c r="E1452" s="159" t="n">
        <v>426</v>
      </c>
    </row>
    <row r="1453">
      <c r="A1453" s="176" t="n">
        <v>45901</v>
      </c>
      <c r="B1453" s="104" t="inlineStr">
        <is>
          <t>2025/26</t>
        </is>
      </c>
      <c r="C1453" s="104" t="inlineStr">
        <is>
          <t>HC-051</t>
        </is>
      </c>
      <c r="D1453" s="159" t="n">
        <v>19244</v>
      </c>
      <c r="E1453" s="159" t="n">
        <v>321</v>
      </c>
    </row>
    <row r="1454">
      <c r="A1454" s="176" t="n">
        <v>45901</v>
      </c>
      <c r="B1454" s="104" t="inlineStr">
        <is>
          <t>2025/26</t>
        </is>
      </c>
      <c r="C1454" s="104" t="inlineStr">
        <is>
          <t>HC-052</t>
        </is>
      </c>
      <c r="D1454" s="159" t="n">
        <v>22755</v>
      </c>
      <c r="E1454" s="159" t="n">
        <v>378</v>
      </c>
    </row>
    <row r="1455">
      <c r="A1455" s="176" t="n">
        <v>45901</v>
      </c>
      <c r="B1455" s="104" t="inlineStr">
        <is>
          <t>2025/26</t>
        </is>
      </c>
      <c r="C1455" s="104" t="inlineStr">
        <is>
          <t>HC-053</t>
        </is>
      </c>
      <c r="D1455" s="159" t="n">
        <v>24158</v>
      </c>
      <c r="E1455" s="159" t="n">
        <v>411</v>
      </c>
    </row>
    <row r="1456">
      <c r="A1456" s="176" t="n">
        <v>45901</v>
      </c>
      <c r="B1456" s="104" t="inlineStr">
        <is>
          <t>2025/26</t>
        </is>
      </c>
      <c r="C1456" s="104" t="inlineStr">
        <is>
          <t>HC-054</t>
        </is>
      </c>
      <c r="D1456" s="159" t="n">
        <v>22579</v>
      </c>
      <c r="E1456" s="159" t="n">
        <v>399</v>
      </c>
    </row>
    <row r="1457">
      <c r="A1457" s="176" t="n">
        <v>45901</v>
      </c>
      <c r="B1457" s="104" t="inlineStr">
        <is>
          <t>2025/26</t>
        </is>
      </c>
      <c r="C1457" s="104" t="inlineStr">
        <is>
          <t>HC-055</t>
        </is>
      </c>
      <c r="D1457" s="159" t="n">
        <v>33430</v>
      </c>
      <c r="E1457" s="159" t="n">
        <v>565</v>
      </c>
    </row>
    <row r="1458">
      <c r="A1458" s="176" t="n">
        <v>45901</v>
      </c>
      <c r="B1458" s="104" t="inlineStr">
        <is>
          <t>2025/26</t>
        </is>
      </c>
      <c r="C1458" s="104" t="inlineStr">
        <is>
          <t>HC-056</t>
        </is>
      </c>
      <c r="D1458" s="159" t="n">
        <v>26172</v>
      </c>
      <c r="E1458" s="159" t="n">
        <v>402</v>
      </c>
    </row>
    <row r="1459">
      <c r="A1459" s="176" t="n">
        <v>45901</v>
      </c>
      <c r="B1459" s="104" t="inlineStr">
        <is>
          <t>2025/26</t>
        </is>
      </c>
      <c r="C1459" s="104" t="inlineStr">
        <is>
          <t>HC-057</t>
        </is>
      </c>
      <c r="D1459" s="159" t="n">
        <v>26990</v>
      </c>
      <c r="E1459" s="159" t="n">
        <v>443</v>
      </c>
    </row>
    <row r="1460">
      <c r="A1460" s="176" t="n">
        <v>45901</v>
      </c>
      <c r="B1460" s="104" t="inlineStr">
        <is>
          <t>2025/26</t>
        </is>
      </c>
      <c r="C1460" s="104" t="inlineStr">
        <is>
          <t>HC-058</t>
        </is>
      </c>
      <c r="D1460" s="159" t="n">
        <v>17095</v>
      </c>
      <c r="E1460" s="159" t="n">
        <v>917</v>
      </c>
    </row>
    <row r="1461">
      <c r="A1461" s="176" t="n">
        <v>45901</v>
      </c>
      <c r="B1461" s="104" t="inlineStr">
        <is>
          <t>2025/26</t>
        </is>
      </c>
      <c r="C1461" s="104" t="inlineStr">
        <is>
          <t>HC-059</t>
        </is>
      </c>
      <c r="D1461" s="159" t="n">
        <v>24400</v>
      </c>
      <c r="E1461" s="159" t="n">
        <v>401</v>
      </c>
    </row>
    <row r="1462">
      <c r="A1462" s="176" t="n">
        <v>45901</v>
      </c>
      <c r="B1462" s="104" t="inlineStr">
        <is>
          <t>2025/26</t>
        </is>
      </c>
      <c r="C1462" s="104" t="inlineStr">
        <is>
          <t>HC-060</t>
        </is>
      </c>
      <c r="D1462" s="159" t="n">
        <v>18463</v>
      </c>
      <c r="E1462" s="159" t="n">
        <v>342</v>
      </c>
    </row>
    <row r="1463">
      <c r="A1463" s="176" t="n">
        <v>45901</v>
      </c>
      <c r="B1463" s="104" t="inlineStr">
        <is>
          <t>2025/26</t>
        </is>
      </c>
      <c r="C1463" s="104" t="inlineStr">
        <is>
          <t>HC-061</t>
        </is>
      </c>
      <c r="D1463" s="159" t="n">
        <v>23961</v>
      </c>
      <c r="E1463" s="159" t="n">
        <v>386</v>
      </c>
    </row>
    <row r="1464">
      <c r="A1464" s="176" t="n">
        <v>45901</v>
      </c>
      <c r="B1464" s="104" t="inlineStr">
        <is>
          <t>2025/26</t>
        </is>
      </c>
      <c r="C1464" s="104" t="inlineStr">
        <is>
          <t>HC-062</t>
        </is>
      </c>
      <c r="D1464" s="159" t="n">
        <v>17841</v>
      </c>
      <c r="E1464" s="159" t="n">
        <v>331</v>
      </c>
    </row>
    <row r="1465">
      <c r="A1465" s="176" t="n">
        <v>45901</v>
      </c>
      <c r="B1465" s="104" t="inlineStr">
        <is>
          <t>2025/26</t>
        </is>
      </c>
      <c r="C1465" s="104" t="inlineStr">
        <is>
          <t>HC-063</t>
        </is>
      </c>
      <c r="D1465" s="159" t="n">
        <v>20263</v>
      </c>
      <c r="E1465" s="159" t="n">
        <v>392</v>
      </c>
    </row>
    <row r="1466">
      <c r="A1466" s="176" t="n">
        <v>45901</v>
      </c>
      <c r="B1466" s="104" t="inlineStr">
        <is>
          <t>2025/26</t>
        </is>
      </c>
      <c r="C1466" s="104" t="inlineStr">
        <is>
          <t>HC-064</t>
        </is>
      </c>
      <c r="D1466" s="159" t="n">
        <v>17334</v>
      </c>
      <c r="E1466" s="159" t="n">
        <v>280</v>
      </c>
    </row>
    <row r="1467">
      <c r="A1467" s="176" t="n">
        <v>45901</v>
      </c>
      <c r="B1467" s="104" t="inlineStr">
        <is>
          <t>2025/26</t>
        </is>
      </c>
      <c r="C1467" s="104" t="inlineStr">
        <is>
          <t>HC-065</t>
        </is>
      </c>
      <c r="D1467" s="159" t="n">
        <v>34039</v>
      </c>
      <c r="E1467" s="159" t="n">
        <v>540</v>
      </c>
    </row>
    <row r="1468">
      <c r="A1468" s="176" t="n">
        <v>45901</v>
      </c>
      <c r="B1468" s="104" t="inlineStr">
        <is>
          <t>2025/26</t>
        </is>
      </c>
      <c r="C1468" s="104" t="inlineStr">
        <is>
          <t>HC-066</t>
        </is>
      </c>
      <c r="D1468" s="159" t="n">
        <v>26027</v>
      </c>
      <c r="E1468" s="159" t="n">
        <v>433</v>
      </c>
    </row>
    <row r="1469">
      <c r="A1469" s="176" t="n">
        <v>45901</v>
      </c>
      <c r="B1469" s="104" t="inlineStr">
        <is>
          <t>2025/26</t>
        </is>
      </c>
      <c r="C1469" s="104" t="inlineStr">
        <is>
          <t>HC-067</t>
        </is>
      </c>
      <c r="D1469" s="159" t="n">
        <v>24722</v>
      </c>
      <c r="E1469" s="159" t="n">
        <v>400</v>
      </c>
    </row>
    <row r="1470">
      <c r="A1470" s="176" t="n">
        <v>45901</v>
      </c>
      <c r="B1470" s="104" t="inlineStr">
        <is>
          <t>2025/26</t>
        </is>
      </c>
      <c r="C1470" s="104" t="inlineStr">
        <is>
          <t>HC-068</t>
        </is>
      </c>
      <c r="D1470" s="159" t="n">
        <v>17418</v>
      </c>
      <c r="E1470" s="159" t="n">
        <v>286</v>
      </c>
    </row>
    <row r="1471">
      <c r="A1471" s="176" t="n">
        <v>45901</v>
      </c>
      <c r="B1471" s="104" t="inlineStr">
        <is>
          <t>2025/26</t>
        </is>
      </c>
      <c r="C1471" s="104" t="inlineStr">
        <is>
          <t>HC-069</t>
        </is>
      </c>
      <c r="D1471" s="159" t="n">
        <v>23112</v>
      </c>
      <c r="E1471" s="159" t="n">
        <v>390</v>
      </c>
    </row>
    <row r="1472">
      <c r="A1472" s="176" t="n">
        <v>45901</v>
      </c>
      <c r="B1472" s="104" t="inlineStr">
        <is>
          <t>2025/26</t>
        </is>
      </c>
      <c r="C1472" s="104" t="inlineStr">
        <is>
          <t>HC-070</t>
        </is>
      </c>
      <c r="D1472" s="159" t="n">
        <v>15329</v>
      </c>
      <c r="E1472" s="159" t="n">
        <v>233</v>
      </c>
    </row>
    <row r="1473">
      <c r="A1473" s="176" t="n">
        <v>45901</v>
      </c>
      <c r="B1473" s="104" t="inlineStr">
        <is>
          <t>2025/26</t>
        </is>
      </c>
      <c r="C1473" s="104" t="inlineStr">
        <is>
          <t>HC-071</t>
        </is>
      </c>
      <c r="D1473" s="159" t="n">
        <v>20594</v>
      </c>
      <c r="E1473" s="159" t="n">
        <v>379</v>
      </c>
    </row>
    <row r="1474">
      <c r="A1474" s="176" t="n">
        <v>45901</v>
      </c>
      <c r="B1474" s="104" t="inlineStr">
        <is>
          <t>2025/26</t>
        </is>
      </c>
      <c r="C1474" s="104" t="inlineStr">
        <is>
          <t>HC-072</t>
        </is>
      </c>
      <c r="D1474" s="159" t="n">
        <v>14477</v>
      </c>
      <c r="E1474" s="159" t="n">
        <v>231</v>
      </c>
    </row>
    <row r="1475">
      <c r="A1475" s="176" t="n">
        <v>45901</v>
      </c>
      <c r="B1475" s="104" t="inlineStr">
        <is>
          <t>2025/26</t>
        </is>
      </c>
      <c r="C1475" s="104" t="inlineStr">
        <is>
          <t>HC-073</t>
        </is>
      </c>
      <c r="D1475" s="159" t="n">
        <v>35079</v>
      </c>
      <c r="E1475" s="159" t="n">
        <v>2472</v>
      </c>
    </row>
    <row r="1476">
      <c r="A1476" s="176" t="n">
        <v>45901</v>
      </c>
      <c r="B1476" s="104" t="inlineStr">
        <is>
          <t>2025/26</t>
        </is>
      </c>
      <c r="C1476" s="104" t="inlineStr">
        <is>
          <t>HC-074</t>
        </is>
      </c>
      <c r="D1476" s="159" t="n">
        <v>22718</v>
      </c>
      <c r="E1476" s="159" t="n">
        <v>412</v>
      </c>
    </row>
    <row r="1477">
      <c r="A1477" s="176" t="n">
        <v>45901</v>
      </c>
      <c r="B1477" s="104" t="inlineStr">
        <is>
          <t>2025/26</t>
        </is>
      </c>
      <c r="C1477" s="104" t="inlineStr">
        <is>
          <t>HC-075</t>
        </is>
      </c>
      <c r="D1477" s="159" t="n">
        <v>31308</v>
      </c>
      <c r="E1477" s="159" t="n">
        <v>511</v>
      </c>
    </row>
    <row r="1478">
      <c r="A1478" s="176" t="n">
        <v>45901</v>
      </c>
      <c r="B1478" s="104" t="inlineStr">
        <is>
          <t>2025/26</t>
        </is>
      </c>
      <c r="C1478" s="104" t="inlineStr">
        <is>
          <t>HC-076</t>
        </is>
      </c>
      <c r="D1478" s="159" t="n">
        <v>22895</v>
      </c>
      <c r="E1478" s="159" t="n">
        <v>376</v>
      </c>
    </row>
    <row r="1479">
      <c r="A1479" s="176" t="n">
        <v>45901</v>
      </c>
      <c r="B1479" s="104" t="inlineStr">
        <is>
          <t>2025/26</t>
        </is>
      </c>
      <c r="C1479" s="104" t="inlineStr">
        <is>
          <t>HC-077</t>
        </is>
      </c>
      <c r="D1479" s="159" t="n">
        <v>24560</v>
      </c>
      <c r="E1479" s="159" t="n">
        <v>408</v>
      </c>
    </row>
    <row r="1480">
      <c r="A1480" s="176" t="n">
        <v>45901</v>
      </c>
      <c r="B1480" s="104" t="inlineStr">
        <is>
          <t>2025/26</t>
        </is>
      </c>
      <c r="C1480" s="104" t="inlineStr">
        <is>
          <t>HC-078</t>
        </is>
      </c>
      <c r="D1480" s="159" t="n">
        <v>17598</v>
      </c>
      <c r="E1480" s="159" t="n">
        <v>309</v>
      </c>
    </row>
    <row r="1481">
      <c r="A1481" s="176" t="n">
        <v>45901</v>
      </c>
      <c r="B1481" s="104" t="inlineStr">
        <is>
          <t>2025/26</t>
        </is>
      </c>
      <c r="C1481" s="104" t="inlineStr">
        <is>
          <t>HC-079</t>
        </is>
      </c>
      <c r="D1481" s="159" t="n">
        <v>24767</v>
      </c>
      <c r="E1481" s="159" t="n">
        <v>433</v>
      </c>
    </row>
    <row r="1482">
      <c r="A1482" s="176" t="n">
        <v>45901</v>
      </c>
      <c r="B1482" s="104" t="inlineStr">
        <is>
          <t>2025/26</t>
        </is>
      </c>
      <c r="C1482" s="104" t="inlineStr">
        <is>
          <t>HC-080</t>
        </is>
      </c>
      <c r="D1482" s="159" t="n">
        <v>17509</v>
      </c>
      <c r="E1482" s="159" t="n">
        <v>276</v>
      </c>
    </row>
    <row r="1483">
      <c r="A1483" s="176" t="n">
        <v>45901</v>
      </c>
      <c r="B1483" s="104" t="inlineStr">
        <is>
          <t>2025/26</t>
        </is>
      </c>
      <c r="C1483" s="104" t="inlineStr">
        <is>
          <t>HC-081</t>
        </is>
      </c>
      <c r="D1483" s="159" t="n">
        <v>25975</v>
      </c>
      <c r="E1483" s="159" t="n">
        <v>430</v>
      </c>
    </row>
    <row r="1484">
      <c r="A1484" s="176" t="n">
        <v>45901</v>
      </c>
      <c r="B1484" s="104" t="inlineStr">
        <is>
          <t>2025/26</t>
        </is>
      </c>
      <c r="C1484" s="104" t="inlineStr">
        <is>
          <t>HC-082</t>
        </is>
      </c>
      <c r="D1484" s="159" t="n">
        <v>19919</v>
      </c>
      <c r="E1484" s="159" t="n">
        <v>342</v>
      </c>
    </row>
    <row r="1485">
      <c r="A1485" s="176" t="n">
        <v>45901</v>
      </c>
      <c r="B1485" s="104" t="inlineStr">
        <is>
          <t>2025/26</t>
        </is>
      </c>
      <c r="C1485" s="104" t="inlineStr">
        <is>
          <t>HC-083</t>
        </is>
      </c>
      <c r="D1485" s="159" t="n">
        <v>17740</v>
      </c>
      <c r="E1485" s="159" t="n">
        <v>305</v>
      </c>
    </row>
    <row r="1486">
      <c r="A1486" s="176" t="n">
        <v>45901</v>
      </c>
      <c r="B1486" s="104" t="inlineStr">
        <is>
          <t>2025/26</t>
        </is>
      </c>
      <c r="C1486" s="104" t="inlineStr">
        <is>
          <t>HC-084</t>
        </is>
      </c>
      <c r="D1486" s="159" t="n">
        <v>20675</v>
      </c>
      <c r="E1486" s="159" t="n">
        <v>344</v>
      </c>
    </row>
    <row r="1487">
      <c r="A1487" s="176" t="n">
        <v>45901</v>
      </c>
      <c r="B1487" s="104" t="inlineStr">
        <is>
          <t>2025/26</t>
        </is>
      </c>
      <c r="C1487" s="104" t="inlineStr">
        <is>
          <t>HC-085</t>
        </is>
      </c>
      <c r="D1487" s="159" t="n">
        <v>25854</v>
      </c>
      <c r="E1487" s="159" t="n">
        <v>444</v>
      </c>
    </row>
    <row r="1488">
      <c r="A1488" s="176" t="n">
        <v>45901</v>
      </c>
      <c r="B1488" s="104" t="inlineStr">
        <is>
          <t>2025/26</t>
        </is>
      </c>
      <c r="C1488" s="104" t="inlineStr">
        <is>
          <t>HC-086</t>
        </is>
      </c>
      <c r="D1488" s="159" t="n">
        <v>20543</v>
      </c>
      <c r="E1488" s="159" t="n">
        <v>334</v>
      </c>
    </row>
    <row r="1489">
      <c r="A1489" s="176" t="n">
        <v>45901</v>
      </c>
      <c r="B1489" s="104" t="inlineStr">
        <is>
          <t>2025/26</t>
        </is>
      </c>
      <c r="C1489" s="104" t="inlineStr">
        <is>
          <t>HC-087</t>
        </is>
      </c>
      <c r="D1489" s="159" t="n">
        <v>16374</v>
      </c>
      <c r="E1489" s="159" t="n">
        <v>274</v>
      </c>
    </row>
    <row r="1490">
      <c r="A1490" s="176" t="n">
        <v>45901</v>
      </c>
      <c r="B1490" s="104" t="inlineStr">
        <is>
          <t>2025/26</t>
        </is>
      </c>
      <c r="C1490" s="104" t="inlineStr">
        <is>
          <t>HC-088</t>
        </is>
      </c>
      <c r="D1490" s="159" t="n">
        <v>20249</v>
      </c>
      <c r="E1490" s="159" t="n">
        <v>332</v>
      </c>
    </row>
    <row r="1491">
      <c r="A1491" s="176" t="n">
        <v>45901</v>
      </c>
      <c r="B1491" s="104" t="inlineStr">
        <is>
          <t>2025/26</t>
        </is>
      </c>
      <c r="C1491" s="104" t="inlineStr">
        <is>
          <t>HC-089</t>
        </is>
      </c>
      <c r="D1491" s="159" t="n">
        <v>23955</v>
      </c>
      <c r="E1491" s="159" t="n">
        <v>371</v>
      </c>
    </row>
    <row r="1492">
      <c r="A1492" s="176" t="n">
        <v>45901</v>
      </c>
      <c r="B1492" s="104" t="inlineStr">
        <is>
          <t>2025/26</t>
        </is>
      </c>
      <c r="C1492" s="104" t="inlineStr">
        <is>
          <t>HC-090</t>
        </is>
      </c>
      <c r="D1492" s="159" t="n">
        <v>20815</v>
      </c>
      <c r="E1492" s="159" t="n">
        <v>345</v>
      </c>
    </row>
    <row r="1493">
      <c r="A1493" s="176" t="n">
        <v>45901</v>
      </c>
      <c r="B1493" s="104" t="inlineStr">
        <is>
          <t>2025/26</t>
        </is>
      </c>
      <c r="C1493" s="104" t="inlineStr">
        <is>
          <t>HC-091</t>
        </is>
      </c>
      <c r="D1493" s="159" t="n">
        <v>19994</v>
      </c>
      <c r="E1493" s="159" t="n">
        <v>1674</v>
      </c>
    </row>
    <row r="1494">
      <c r="A1494" s="176" t="n">
        <v>45901</v>
      </c>
      <c r="B1494" s="104" t="inlineStr">
        <is>
          <t>2025/26</t>
        </is>
      </c>
      <c r="C1494" s="104" t="inlineStr">
        <is>
          <t>HC-092</t>
        </is>
      </c>
      <c r="D1494" s="159" t="n">
        <v>19115</v>
      </c>
      <c r="E1494" s="159" t="n">
        <v>306</v>
      </c>
    </row>
    <row r="1495">
      <c r="A1495" s="176" t="n">
        <v>45901</v>
      </c>
      <c r="B1495" s="104" t="inlineStr">
        <is>
          <t>2025/26</t>
        </is>
      </c>
      <c r="C1495" s="104" t="inlineStr">
        <is>
          <t>HC-093</t>
        </is>
      </c>
      <c r="D1495" s="159" t="n">
        <v>35613</v>
      </c>
      <c r="E1495" s="159" t="n">
        <v>601</v>
      </c>
    </row>
    <row r="1496">
      <c r="A1496" s="176" t="n">
        <v>45901</v>
      </c>
      <c r="B1496" s="104" t="inlineStr">
        <is>
          <t>2025/26</t>
        </is>
      </c>
      <c r="C1496" s="104" t="inlineStr">
        <is>
          <t>HC-094</t>
        </is>
      </c>
      <c r="D1496" s="159" t="n">
        <v>16936</v>
      </c>
      <c r="E1496" s="159" t="n">
        <v>270</v>
      </c>
    </row>
    <row r="1497">
      <c r="A1497" s="176" t="n">
        <v>45901</v>
      </c>
      <c r="B1497" s="104" t="inlineStr">
        <is>
          <t>2025/26</t>
        </is>
      </c>
      <c r="C1497" s="104" t="inlineStr">
        <is>
          <t>HC-096</t>
        </is>
      </c>
      <c r="D1497" s="159" t="n">
        <v>18412</v>
      </c>
      <c r="E1497" s="159" t="n">
        <v>332</v>
      </c>
    </row>
    <row r="1498">
      <c r="A1498" s="176" t="n">
        <v>45901</v>
      </c>
      <c r="B1498" s="104" t="inlineStr">
        <is>
          <t>2025/26</t>
        </is>
      </c>
      <c r="C1498" s="104" t="inlineStr">
        <is>
          <t>HC-097</t>
        </is>
      </c>
      <c r="D1498" s="159" t="n">
        <v>15994</v>
      </c>
      <c r="E1498" s="159" t="n">
        <v>251</v>
      </c>
    </row>
    <row r="1499">
      <c r="A1499" s="176" t="n">
        <v>45901</v>
      </c>
      <c r="B1499" s="104" t="inlineStr">
        <is>
          <t>2025/26</t>
        </is>
      </c>
      <c r="C1499" s="104" t="inlineStr">
        <is>
          <t>HC-098</t>
        </is>
      </c>
      <c r="D1499" s="159" t="n">
        <v>22712</v>
      </c>
      <c r="E1499" s="159" t="n">
        <v>363</v>
      </c>
    </row>
    <row r="1500">
      <c r="A1500" s="176" t="n">
        <v>45901</v>
      </c>
      <c r="B1500" s="104" t="inlineStr">
        <is>
          <t>2025/26</t>
        </is>
      </c>
      <c r="C1500" s="104" t="inlineStr">
        <is>
          <t>HC-099</t>
        </is>
      </c>
      <c r="D1500" s="159" t="n">
        <v>24175</v>
      </c>
      <c r="E1500" s="159" t="n">
        <v>408</v>
      </c>
    </row>
    <row r="1501">
      <c r="A1501" s="176" t="n">
        <v>45901</v>
      </c>
      <c r="B1501" s="104" t="inlineStr">
        <is>
          <t>2025/26</t>
        </is>
      </c>
      <c r="C1501" s="104" t="inlineStr">
        <is>
          <t>HC-100</t>
        </is>
      </c>
      <c r="D1501" s="159" t="n">
        <v>16122</v>
      </c>
      <c r="E1501" s="159" t="n">
        <v>263</v>
      </c>
    </row>
    <row r="1502">
      <c r="A1502" s="176" t="n">
        <v>45901</v>
      </c>
      <c r="B1502" s="104" t="inlineStr">
        <is>
          <t>2025/26</t>
        </is>
      </c>
      <c r="C1502" s="104" t="inlineStr">
        <is>
          <t>HC-101</t>
        </is>
      </c>
      <c r="D1502" s="159" t="n">
        <v>23102</v>
      </c>
      <c r="E1502" s="159" t="n">
        <v>373</v>
      </c>
    </row>
    <row r="1503">
      <c r="A1503" s="176" t="n">
        <v>45901</v>
      </c>
      <c r="B1503" s="104" t="inlineStr">
        <is>
          <t>2025/26</t>
        </is>
      </c>
      <c r="C1503" s="104" t="inlineStr">
        <is>
          <t>HC-102</t>
        </is>
      </c>
      <c r="D1503" s="159" t="n">
        <v>22494</v>
      </c>
      <c r="E1503" s="159" t="n">
        <v>379</v>
      </c>
    </row>
    <row r="1504">
      <c r="A1504" s="176" t="n">
        <v>45901</v>
      </c>
      <c r="B1504" s="104" t="inlineStr">
        <is>
          <t>2025/26</t>
        </is>
      </c>
      <c r="C1504" s="104" t="inlineStr">
        <is>
          <t>HC-103</t>
        </is>
      </c>
      <c r="D1504" s="159" t="n">
        <v>24541</v>
      </c>
      <c r="E1504" s="159" t="n">
        <v>441</v>
      </c>
    </row>
    <row r="1505">
      <c r="A1505" s="176" t="n">
        <v>45901</v>
      </c>
      <c r="B1505" s="104" t="inlineStr">
        <is>
          <t>2025/26</t>
        </is>
      </c>
      <c r="C1505" s="104" t="inlineStr">
        <is>
          <t>HC-104</t>
        </is>
      </c>
      <c r="D1505" s="159" t="n">
        <v>20510</v>
      </c>
      <c r="E1505" s="159" t="n">
        <v>346</v>
      </c>
    </row>
    <row r="1506">
      <c r="A1506" s="176" t="n">
        <v>45901</v>
      </c>
      <c r="B1506" s="104" t="inlineStr">
        <is>
          <t>2025/26</t>
        </is>
      </c>
      <c r="C1506" s="104" t="inlineStr">
        <is>
          <t>HC-105</t>
        </is>
      </c>
      <c r="D1506" s="159" t="n">
        <v>32704</v>
      </c>
      <c r="E1506" s="159" t="n">
        <v>547</v>
      </c>
    </row>
    <row r="1507">
      <c r="A1507" s="176" t="n">
        <v>45901</v>
      </c>
      <c r="B1507" s="104" t="inlineStr">
        <is>
          <t>2025/26</t>
        </is>
      </c>
      <c r="C1507" s="104" t="inlineStr">
        <is>
          <t>HC-106</t>
        </is>
      </c>
      <c r="D1507" s="159" t="n">
        <v>21994</v>
      </c>
      <c r="E1507" s="159" t="n">
        <v>367</v>
      </c>
    </row>
    <row r="1508">
      <c r="A1508" s="176" t="n">
        <v>45901</v>
      </c>
      <c r="B1508" s="104" t="inlineStr">
        <is>
          <t>2025/26</t>
        </is>
      </c>
      <c r="C1508" s="104" t="inlineStr">
        <is>
          <t>HC-107</t>
        </is>
      </c>
      <c r="D1508" s="159" t="n">
        <v>25258</v>
      </c>
      <c r="E1508" s="159" t="n">
        <v>411</v>
      </c>
    </row>
    <row r="1509">
      <c r="A1509" s="176" t="n">
        <v>45901</v>
      </c>
      <c r="B1509" s="104" t="inlineStr">
        <is>
          <t>2025/26</t>
        </is>
      </c>
      <c r="C1509" s="104" t="inlineStr">
        <is>
          <t>HC-108</t>
        </is>
      </c>
      <c r="D1509" s="159" t="n">
        <v>20191</v>
      </c>
      <c r="E1509" s="159" t="n">
        <v>1996</v>
      </c>
    </row>
    <row r="1510">
      <c r="A1510" s="176" t="n">
        <v>45901</v>
      </c>
      <c r="B1510" s="104" t="inlineStr">
        <is>
          <t>2025/26</t>
        </is>
      </c>
      <c r="C1510" s="104" t="inlineStr">
        <is>
          <t>HC-109</t>
        </is>
      </c>
      <c r="D1510" s="159" t="n">
        <v>22302</v>
      </c>
      <c r="E1510" s="159" t="n">
        <v>347</v>
      </c>
    </row>
    <row r="1511">
      <c r="A1511" s="176" t="n">
        <v>45901</v>
      </c>
      <c r="B1511" s="104" t="inlineStr">
        <is>
          <t>2025/26</t>
        </is>
      </c>
      <c r="C1511" s="104" t="inlineStr">
        <is>
          <t>HC-110</t>
        </is>
      </c>
      <c r="D1511" s="159" t="n">
        <v>14720</v>
      </c>
      <c r="E1511" s="159" t="n">
        <v>262</v>
      </c>
    </row>
    <row r="1512">
      <c r="A1512" s="176" t="n">
        <v>45901</v>
      </c>
      <c r="B1512" s="104" t="inlineStr">
        <is>
          <t>2025/26</t>
        </is>
      </c>
      <c r="C1512" s="104" t="inlineStr">
        <is>
          <t>HC-111</t>
        </is>
      </c>
      <c r="D1512" s="159" t="n">
        <v>24342</v>
      </c>
      <c r="E1512" s="159" t="n">
        <v>405</v>
      </c>
    </row>
    <row r="1513">
      <c r="A1513" s="176" t="n">
        <v>45901</v>
      </c>
      <c r="B1513" s="104" t="inlineStr">
        <is>
          <t>2025/26</t>
        </is>
      </c>
      <c r="C1513" s="104" t="inlineStr">
        <is>
          <t>HC-113</t>
        </is>
      </c>
      <c r="D1513" s="159" t="n">
        <v>25277</v>
      </c>
      <c r="E1513" s="159" t="n">
        <v>421</v>
      </c>
    </row>
    <row r="1514">
      <c r="A1514" s="176" t="n">
        <v>45901</v>
      </c>
      <c r="B1514" s="104" t="inlineStr">
        <is>
          <t>2025/26</t>
        </is>
      </c>
      <c r="C1514" s="104" t="inlineStr">
        <is>
          <t>HC-114</t>
        </is>
      </c>
      <c r="D1514" s="159" t="n">
        <v>14455</v>
      </c>
      <c r="E1514" s="159" t="n">
        <v>236</v>
      </c>
    </row>
    <row r="1515">
      <c r="A1515" s="176" t="n">
        <v>45901</v>
      </c>
      <c r="B1515" s="104" t="inlineStr">
        <is>
          <t>2025/26</t>
        </is>
      </c>
      <c r="C1515" s="104" t="inlineStr">
        <is>
          <t>HC-115</t>
        </is>
      </c>
      <c r="D1515" s="159" t="n">
        <v>23211</v>
      </c>
      <c r="E1515" s="159" t="n">
        <v>413</v>
      </c>
    </row>
    <row r="1516">
      <c r="A1516" s="176" t="n">
        <v>45901</v>
      </c>
      <c r="B1516" s="104" t="inlineStr">
        <is>
          <t>2025/26</t>
        </is>
      </c>
      <c r="C1516" s="104" t="inlineStr">
        <is>
          <t>HC-116</t>
        </is>
      </c>
      <c r="D1516" s="159" t="n">
        <v>20095</v>
      </c>
      <c r="E1516" s="159" t="n">
        <v>352</v>
      </c>
    </row>
    <row r="1517">
      <c r="A1517" s="176" t="n">
        <v>45901</v>
      </c>
      <c r="B1517" s="104" t="inlineStr">
        <is>
          <t>2025/26</t>
        </is>
      </c>
      <c r="C1517" s="104" t="inlineStr">
        <is>
          <t>HC-117</t>
        </is>
      </c>
      <c r="D1517" s="159" t="n">
        <v>22497</v>
      </c>
      <c r="E1517" s="159" t="n">
        <v>412</v>
      </c>
    </row>
    <row r="1518">
      <c r="A1518" s="176" t="n">
        <v>45901</v>
      </c>
      <c r="B1518" s="104" t="inlineStr">
        <is>
          <t>2025/26</t>
        </is>
      </c>
      <c r="C1518" s="104" t="inlineStr">
        <is>
          <t>HC-118</t>
        </is>
      </c>
      <c r="D1518" s="159" t="n">
        <v>25876</v>
      </c>
      <c r="E1518" s="159" t="n">
        <v>426</v>
      </c>
    </row>
    <row r="1519">
      <c r="A1519" s="176" t="n">
        <v>45901</v>
      </c>
      <c r="B1519" s="104" t="inlineStr">
        <is>
          <t>2025/26</t>
        </is>
      </c>
      <c r="C1519" s="104" t="inlineStr">
        <is>
          <t>HC-119</t>
        </is>
      </c>
      <c r="D1519" s="159" t="n">
        <v>19572</v>
      </c>
      <c r="E1519" s="159" t="n">
        <v>323</v>
      </c>
    </row>
    <row r="1520">
      <c r="A1520" s="176" t="n">
        <v>45901</v>
      </c>
      <c r="B1520" s="104" t="inlineStr">
        <is>
          <t>2025/26</t>
        </is>
      </c>
      <c r="C1520" s="104" t="inlineStr">
        <is>
          <t>HC-120</t>
        </is>
      </c>
      <c r="D1520" s="159" t="n">
        <v>17519</v>
      </c>
      <c r="E1520" s="159" t="n">
        <v>309</v>
      </c>
    </row>
    <row r="1521">
      <c r="A1521" s="176" t="n">
        <v>45931</v>
      </c>
      <c r="B1521" s="104" t="inlineStr">
        <is>
          <t>2025/26</t>
        </is>
      </c>
      <c r="C1521" s="104" t="inlineStr">
        <is>
          <t>HC-001</t>
        </is>
      </c>
      <c r="D1521" s="159" t="n">
        <v>34363</v>
      </c>
      <c r="E1521" s="159" t="n">
        <v>545</v>
      </c>
    </row>
    <row r="1522">
      <c r="A1522" s="176" t="n">
        <v>45931</v>
      </c>
      <c r="B1522" s="104" t="inlineStr">
        <is>
          <t>2025/26</t>
        </is>
      </c>
      <c r="C1522" s="104" t="inlineStr">
        <is>
          <t>HC-002</t>
        </is>
      </c>
      <c r="D1522" s="159" t="n">
        <v>19344</v>
      </c>
      <c r="E1522" s="159" t="n">
        <v>324</v>
      </c>
    </row>
    <row r="1523">
      <c r="A1523" s="176" t="n">
        <v>45931</v>
      </c>
      <c r="B1523" s="104" t="inlineStr">
        <is>
          <t>2025/26</t>
        </is>
      </c>
      <c r="C1523" s="104" t="inlineStr">
        <is>
          <t>HC-003</t>
        </is>
      </c>
      <c r="D1523" s="159" t="n">
        <v>24593</v>
      </c>
      <c r="E1523" s="159" t="n">
        <v>369</v>
      </c>
    </row>
    <row r="1524">
      <c r="A1524" s="176" t="n">
        <v>45931</v>
      </c>
      <c r="B1524" s="104" t="inlineStr">
        <is>
          <t>2025/26</t>
        </is>
      </c>
      <c r="C1524" s="104" t="inlineStr">
        <is>
          <t>HC-004</t>
        </is>
      </c>
      <c r="D1524" s="159" t="n">
        <v>23177</v>
      </c>
      <c r="E1524" s="159" t="n">
        <v>415</v>
      </c>
    </row>
    <row r="1525">
      <c r="A1525" s="176" t="n">
        <v>45931</v>
      </c>
      <c r="B1525" s="104" t="inlineStr">
        <is>
          <t>2025/26</t>
        </is>
      </c>
      <c r="C1525" s="104" t="inlineStr">
        <is>
          <t>HC-005</t>
        </is>
      </c>
      <c r="D1525" s="159" t="n">
        <v>28267</v>
      </c>
      <c r="E1525" s="159" t="n">
        <v>451</v>
      </c>
    </row>
    <row r="1526">
      <c r="A1526" s="176" t="n">
        <v>45931</v>
      </c>
      <c r="B1526" s="104" t="inlineStr">
        <is>
          <t>2025/26</t>
        </is>
      </c>
      <c r="C1526" s="104" t="inlineStr">
        <is>
          <t>HC-006</t>
        </is>
      </c>
      <c r="D1526" s="159" t="n">
        <v>18441</v>
      </c>
      <c r="E1526" s="159" t="n">
        <v>303</v>
      </c>
    </row>
    <row r="1527">
      <c r="A1527" s="176" t="n">
        <v>45931</v>
      </c>
      <c r="B1527" s="104" t="inlineStr">
        <is>
          <t>2025/26</t>
        </is>
      </c>
      <c r="C1527" s="104" t="inlineStr">
        <is>
          <t>HC-007</t>
        </is>
      </c>
      <c r="D1527" s="159" t="n">
        <v>20601</v>
      </c>
      <c r="E1527" s="159" t="n">
        <v>331</v>
      </c>
    </row>
    <row r="1528">
      <c r="A1528" s="176" t="n">
        <v>45931</v>
      </c>
      <c r="B1528" s="104" t="inlineStr">
        <is>
          <t>2025/26</t>
        </is>
      </c>
      <c r="C1528" s="104" t="inlineStr">
        <is>
          <t>HC-008</t>
        </is>
      </c>
      <c r="D1528" s="159" t="n">
        <v>25207</v>
      </c>
      <c r="E1528" s="159" t="n">
        <v>423</v>
      </c>
    </row>
    <row r="1529">
      <c r="A1529" s="176" t="n">
        <v>45931</v>
      </c>
      <c r="B1529" s="104" t="inlineStr">
        <is>
          <t>2025/26</t>
        </is>
      </c>
      <c r="C1529" s="104" t="inlineStr">
        <is>
          <t>HC-009</t>
        </is>
      </c>
      <c r="D1529" s="159" t="n">
        <v>31157</v>
      </c>
      <c r="E1529" s="159" t="n">
        <v>521</v>
      </c>
    </row>
    <row r="1530">
      <c r="A1530" s="176" t="n">
        <v>45931</v>
      </c>
      <c r="B1530" s="104" t="inlineStr">
        <is>
          <t>2025/26</t>
        </is>
      </c>
      <c r="C1530" s="104" t="inlineStr">
        <is>
          <t>HC-010</t>
        </is>
      </c>
      <c r="D1530" s="159" t="n">
        <v>34541</v>
      </c>
      <c r="E1530" s="159" t="n">
        <v>610</v>
      </c>
    </row>
    <row r="1531">
      <c r="A1531" s="176" t="n">
        <v>45931</v>
      </c>
      <c r="B1531" s="104" t="inlineStr">
        <is>
          <t>2025/26</t>
        </is>
      </c>
      <c r="C1531" s="104" t="inlineStr">
        <is>
          <t>HC-011</t>
        </is>
      </c>
      <c r="D1531" s="159" t="n">
        <v>29434</v>
      </c>
      <c r="E1531" s="159" t="n">
        <v>461</v>
      </c>
    </row>
    <row r="1532">
      <c r="A1532" s="176" t="n">
        <v>45931</v>
      </c>
      <c r="B1532" s="104" t="inlineStr">
        <is>
          <t>2025/26</t>
        </is>
      </c>
      <c r="C1532" s="104" t="inlineStr">
        <is>
          <t>HC-012</t>
        </is>
      </c>
      <c r="D1532" s="159" t="n">
        <v>15576</v>
      </c>
      <c r="E1532" s="159" t="n">
        <v>545</v>
      </c>
    </row>
    <row r="1533">
      <c r="A1533" s="176" t="n">
        <v>45931</v>
      </c>
      <c r="B1533" s="104" t="inlineStr">
        <is>
          <t>2025/26</t>
        </is>
      </c>
      <c r="C1533" s="104" t="inlineStr">
        <is>
          <t>HC-013</t>
        </is>
      </c>
      <c r="D1533" s="159" t="n">
        <v>22393</v>
      </c>
      <c r="E1533" s="159" t="n">
        <v>374</v>
      </c>
    </row>
    <row r="1534">
      <c r="A1534" s="176" t="n">
        <v>45931</v>
      </c>
      <c r="B1534" s="104" t="inlineStr">
        <is>
          <t>2025/26</t>
        </is>
      </c>
      <c r="C1534" s="104" t="inlineStr">
        <is>
          <t>HC-014</t>
        </is>
      </c>
      <c r="D1534" s="159" t="n">
        <v>21151</v>
      </c>
      <c r="E1534" s="159" t="n">
        <v>363</v>
      </c>
    </row>
    <row r="1535">
      <c r="A1535" s="176" t="n">
        <v>45931</v>
      </c>
      <c r="B1535" s="104" t="inlineStr">
        <is>
          <t>2025/26</t>
        </is>
      </c>
      <c r="C1535" s="104" t="inlineStr">
        <is>
          <t>HC-015</t>
        </is>
      </c>
      <c r="D1535" s="159" t="n">
        <v>19961</v>
      </c>
      <c r="E1535" s="159" t="n">
        <v>314</v>
      </c>
    </row>
    <row r="1536">
      <c r="A1536" s="176" t="n">
        <v>45931</v>
      </c>
      <c r="B1536" s="104" t="inlineStr">
        <is>
          <t>2025/26</t>
        </is>
      </c>
      <c r="C1536" s="104" t="inlineStr">
        <is>
          <t>HC-016</t>
        </is>
      </c>
      <c r="D1536" s="159" t="n">
        <v>25287</v>
      </c>
      <c r="E1536" s="159" t="n">
        <v>438</v>
      </c>
    </row>
    <row r="1537">
      <c r="A1537" s="176" t="n">
        <v>45931</v>
      </c>
      <c r="B1537" s="104" t="inlineStr">
        <is>
          <t>2025/26</t>
        </is>
      </c>
      <c r="C1537" s="104" t="inlineStr">
        <is>
          <t>HC-017</t>
        </is>
      </c>
      <c r="D1537" s="159" t="n">
        <v>23357</v>
      </c>
      <c r="E1537" s="159" t="n">
        <v>355</v>
      </c>
    </row>
    <row r="1538">
      <c r="A1538" s="176" t="n">
        <v>45931</v>
      </c>
      <c r="B1538" s="104" t="inlineStr">
        <is>
          <t>2025/26</t>
        </is>
      </c>
      <c r="C1538" s="104" t="inlineStr">
        <is>
          <t>HC-018</t>
        </is>
      </c>
      <c r="D1538" s="159" t="n">
        <v>14708</v>
      </c>
      <c r="E1538" s="159" t="n">
        <v>250</v>
      </c>
    </row>
    <row r="1539">
      <c r="A1539" s="176" t="n">
        <v>45931</v>
      </c>
      <c r="B1539" s="104" t="inlineStr">
        <is>
          <t>2025/26</t>
        </is>
      </c>
      <c r="C1539" s="104" t="inlineStr">
        <is>
          <t>HC-019</t>
        </is>
      </c>
      <c r="D1539" s="159" t="n">
        <v>19555</v>
      </c>
      <c r="E1539" s="159" t="n">
        <v>308</v>
      </c>
    </row>
    <row r="1540">
      <c r="A1540" s="176" t="n">
        <v>45931</v>
      </c>
      <c r="B1540" s="104" t="inlineStr">
        <is>
          <t>2025/26</t>
        </is>
      </c>
      <c r="C1540" s="104" t="inlineStr">
        <is>
          <t>HC-020</t>
        </is>
      </c>
      <c r="D1540" s="159" t="n">
        <v>22032</v>
      </c>
      <c r="E1540" s="159" t="n">
        <v>340</v>
      </c>
    </row>
    <row r="1541">
      <c r="A1541" s="176" t="n">
        <v>45931</v>
      </c>
      <c r="B1541" s="104" t="inlineStr">
        <is>
          <t>2025/26</t>
        </is>
      </c>
      <c r="C1541" s="104" t="inlineStr">
        <is>
          <t>HC-021</t>
        </is>
      </c>
      <c r="D1541" s="159" t="n">
        <v>20399</v>
      </c>
      <c r="E1541" s="159" t="n">
        <v>335</v>
      </c>
    </row>
    <row r="1542">
      <c r="A1542" s="176" t="n">
        <v>45931</v>
      </c>
      <c r="B1542" s="104" t="inlineStr">
        <is>
          <t>2025/26</t>
        </is>
      </c>
      <c r="C1542" s="104" t="inlineStr">
        <is>
          <t>HC-022</t>
        </is>
      </c>
      <c r="D1542" s="159" t="n">
        <v>18837</v>
      </c>
      <c r="E1542" s="159" t="n">
        <v>320</v>
      </c>
    </row>
    <row r="1543">
      <c r="A1543" s="176" t="n">
        <v>45931</v>
      </c>
      <c r="B1543" s="104" t="inlineStr">
        <is>
          <t>2025/26</t>
        </is>
      </c>
      <c r="C1543" s="104" t="inlineStr">
        <is>
          <t>HC-023</t>
        </is>
      </c>
      <c r="D1543" s="159" t="n">
        <v>23291</v>
      </c>
      <c r="E1543" s="159" t="n">
        <v>395</v>
      </c>
    </row>
    <row r="1544">
      <c r="A1544" s="176" t="n">
        <v>45931</v>
      </c>
      <c r="B1544" s="104" t="inlineStr">
        <is>
          <t>2025/26</t>
        </is>
      </c>
      <c r="C1544" s="104" t="inlineStr">
        <is>
          <t>HC-024</t>
        </is>
      </c>
      <c r="D1544" s="159" t="n">
        <v>27623</v>
      </c>
      <c r="E1544" s="159" t="n">
        <v>448</v>
      </c>
    </row>
    <row r="1545">
      <c r="A1545" s="176" t="n">
        <v>45931</v>
      </c>
      <c r="B1545" s="104" t="inlineStr">
        <is>
          <t>2025/26</t>
        </is>
      </c>
      <c r="C1545" s="104" t="inlineStr">
        <is>
          <t>HC-025</t>
        </is>
      </c>
      <c r="D1545" s="159" t="n">
        <v>29725</v>
      </c>
      <c r="E1545" s="159" t="n">
        <v>511</v>
      </c>
    </row>
    <row r="1546">
      <c r="A1546" s="176" t="n">
        <v>45931</v>
      </c>
      <c r="B1546" s="104" t="inlineStr">
        <is>
          <t>2025/26</t>
        </is>
      </c>
      <c r="C1546" s="104" t="inlineStr">
        <is>
          <t>HC-026</t>
        </is>
      </c>
      <c r="D1546" s="159" t="n">
        <v>20772</v>
      </c>
      <c r="E1546" s="159" t="n">
        <v>328</v>
      </c>
    </row>
    <row r="1547">
      <c r="A1547" s="176" t="n">
        <v>45931</v>
      </c>
      <c r="B1547" s="104" t="inlineStr">
        <is>
          <t>2025/26</t>
        </is>
      </c>
      <c r="C1547" s="104" t="inlineStr">
        <is>
          <t>HC-027</t>
        </is>
      </c>
      <c r="D1547" s="159" t="n">
        <v>25310</v>
      </c>
      <c r="E1547" s="159" t="n">
        <v>410</v>
      </c>
    </row>
    <row r="1548">
      <c r="A1548" s="176" t="n">
        <v>45931</v>
      </c>
      <c r="B1548" s="104" t="inlineStr">
        <is>
          <t>2025/26</t>
        </is>
      </c>
      <c r="C1548" s="104" t="inlineStr">
        <is>
          <t>HC-028</t>
        </is>
      </c>
      <c r="D1548" s="159" t="n">
        <v>19174</v>
      </c>
      <c r="E1548" s="159" t="n">
        <v>314</v>
      </c>
    </row>
    <row r="1549">
      <c r="A1549" s="176" t="n">
        <v>45931</v>
      </c>
      <c r="B1549" s="104" t="inlineStr">
        <is>
          <t>2025/26</t>
        </is>
      </c>
      <c r="C1549" s="104" t="inlineStr">
        <is>
          <t>HC-029</t>
        </is>
      </c>
      <c r="D1549" s="159" t="n">
        <v>38599</v>
      </c>
      <c r="E1549" s="159" t="n">
        <v>1741</v>
      </c>
    </row>
    <row r="1550">
      <c r="A1550" s="176" t="n">
        <v>45931</v>
      </c>
      <c r="B1550" s="104" t="inlineStr">
        <is>
          <t>2025/26</t>
        </is>
      </c>
      <c r="C1550" s="104" t="inlineStr">
        <is>
          <t>HC-030</t>
        </is>
      </c>
      <c r="D1550" s="159" t="n">
        <v>22490</v>
      </c>
      <c r="E1550" s="159" t="n">
        <v>358</v>
      </c>
    </row>
    <row r="1551">
      <c r="A1551" s="176" t="n">
        <v>45931</v>
      </c>
      <c r="B1551" s="104" t="inlineStr">
        <is>
          <t>2025/26</t>
        </is>
      </c>
      <c r="C1551" s="104" t="inlineStr">
        <is>
          <t>HC-031</t>
        </is>
      </c>
      <c r="D1551" s="159" t="n">
        <v>23752</v>
      </c>
      <c r="E1551" s="159" t="n">
        <v>390</v>
      </c>
    </row>
    <row r="1552">
      <c r="A1552" s="176" t="n">
        <v>45931</v>
      </c>
      <c r="B1552" s="104" t="inlineStr">
        <is>
          <t>2025/26</t>
        </is>
      </c>
      <c r="C1552" s="104" t="inlineStr">
        <is>
          <t>HC-032</t>
        </is>
      </c>
      <c r="D1552" s="159" t="n">
        <v>21616</v>
      </c>
      <c r="E1552" s="159" t="n">
        <v>332</v>
      </c>
    </row>
    <row r="1553">
      <c r="A1553" s="176" t="n">
        <v>45931</v>
      </c>
      <c r="B1553" s="104" t="inlineStr">
        <is>
          <t>2025/26</t>
        </is>
      </c>
      <c r="C1553" s="104" t="inlineStr">
        <is>
          <t>HC-033</t>
        </is>
      </c>
      <c r="D1553" s="159" t="n">
        <v>36435</v>
      </c>
      <c r="E1553" s="159" t="n">
        <v>595</v>
      </c>
    </row>
    <row r="1554">
      <c r="A1554" s="176" t="n">
        <v>45931</v>
      </c>
      <c r="B1554" s="104" t="inlineStr">
        <is>
          <t>2025/26</t>
        </is>
      </c>
      <c r="C1554" s="104" t="inlineStr">
        <is>
          <t>HC-034</t>
        </is>
      </c>
      <c r="D1554" s="159" t="n">
        <v>27628</v>
      </c>
      <c r="E1554" s="159" t="n">
        <v>474</v>
      </c>
    </row>
    <row r="1555">
      <c r="A1555" s="176" t="n">
        <v>45931</v>
      </c>
      <c r="B1555" s="104" t="inlineStr">
        <is>
          <t>2025/26</t>
        </is>
      </c>
      <c r="C1555" s="104" t="inlineStr">
        <is>
          <t>HC-035</t>
        </is>
      </c>
      <c r="D1555" s="159" t="n">
        <v>27150</v>
      </c>
      <c r="E1555" s="159" t="n">
        <v>457</v>
      </c>
    </row>
    <row r="1556">
      <c r="A1556" s="176" t="n">
        <v>45931</v>
      </c>
      <c r="B1556" s="104" t="inlineStr">
        <is>
          <t>2025/26</t>
        </is>
      </c>
      <c r="C1556" s="104" t="inlineStr">
        <is>
          <t>HC-036</t>
        </is>
      </c>
      <c r="D1556" s="159" t="n">
        <v>26066</v>
      </c>
      <c r="E1556" s="159" t="n">
        <v>459</v>
      </c>
    </row>
    <row r="1557">
      <c r="A1557" s="176" t="n">
        <v>45931</v>
      </c>
      <c r="B1557" s="104" t="inlineStr">
        <is>
          <t>2025/26</t>
        </is>
      </c>
      <c r="C1557" s="104" t="inlineStr">
        <is>
          <t>HC-037</t>
        </is>
      </c>
      <c r="D1557" s="159" t="n">
        <v>25297</v>
      </c>
      <c r="E1557" s="159" t="n">
        <v>433</v>
      </c>
    </row>
    <row r="1558">
      <c r="A1558" s="176" t="n">
        <v>45931</v>
      </c>
      <c r="B1558" s="104" t="inlineStr">
        <is>
          <t>2025/26</t>
        </is>
      </c>
      <c r="C1558" s="104" t="inlineStr">
        <is>
          <t>HC-038</t>
        </is>
      </c>
      <c r="D1558" s="159" t="n">
        <v>19786</v>
      </c>
      <c r="E1558" s="159" t="n">
        <v>322</v>
      </c>
    </row>
    <row r="1559">
      <c r="A1559" s="176" t="n">
        <v>45931</v>
      </c>
      <c r="B1559" s="104" t="inlineStr">
        <is>
          <t>2025/26</t>
        </is>
      </c>
      <c r="C1559" s="104" t="inlineStr">
        <is>
          <t>HC-039</t>
        </is>
      </c>
      <c r="D1559" s="159" t="n">
        <v>25904</v>
      </c>
      <c r="E1559" s="159" t="n">
        <v>411</v>
      </c>
    </row>
    <row r="1560">
      <c r="A1560" s="176" t="n">
        <v>45931</v>
      </c>
      <c r="B1560" s="104" t="inlineStr">
        <is>
          <t>2025/26</t>
        </is>
      </c>
      <c r="C1560" s="104" t="inlineStr">
        <is>
          <t>HC-040</t>
        </is>
      </c>
      <c r="D1560" s="159" t="n">
        <v>24748</v>
      </c>
      <c r="E1560" s="159" t="n">
        <v>402</v>
      </c>
    </row>
    <row r="1561">
      <c r="A1561" s="176" t="n">
        <v>45931</v>
      </c>
      <c r="B1561" s="104" t="inlineStr">
        <is>
          <t>2025/26</t>
        </is>
      </c>
      <c r="C1561" s="104" t="inlineStr">
        <is>
          <t>HC-041</t>
        </is>
      </c>
      <c r="D1561" s="159" t="n">
        <v>37347</v>
      </c>
      <c r="E1561" s="159" t="n">
        <v>609</v>
      </c>
    </row>
    <row r="1562">
      <c r="A1562" s="176" t="n">
        <v>45931</v>
      </c>
      <c r="B1562" s="104" t="inlineStr">
        <is>
          <t>2025/26</t>
        </is>
      </c>
      <c r="C1562" s="104" t="inlineStr">
        <is>
          <t>HC-042</t>
        </is>
      </c>
      <c r="D1562" s="159" t="n">
        <v>24843</v>
      </c>
      <c r="E1562" s="159" t="n">
        <v>432</v>
      </c>
    </row>
    <row r="1563">
      <c r="A1563" s="176" t="n">
        <v>45931</v>
      </c>
      <c r="B1563" s="104" t="inlineStr">
        <is>
          <t>2025/26</t>
        </is>
      </c>
      <c r="C1563" s="104" t="inlineStr">
        <is>
          <t>HC-043</t>
        </is>
      </c>
      <c r="D1563" s="159" t="n">
        <v>27613</v>
      </c>
      <c r="E1563" s="159" t="n">
        <v>402</v>
      </c>
    </row>
    <row r="1564">
      <c r="A1564" s="176" t="n">
        <v>45931</v>
      </c>
      <c r="B1564" s="104" t="inlineStr">
        <is>
          <t>2025/26</t>
        </is>
      </c>
      <c r="C1564" s="104" t="inlineStr">
        <is>
          <t>HC-044</t>
        </is>
      </c>
      <c r="D1564" s="159" t="n">
        <v>17324</v>
      </c>
      <c r="E1564" s="159" t="n">
        <v>281</v>
      </c>
    </row>
    <row r="1565">
      <c r="A1565" s="176" t="n">
        <v>45931</v>
      </c>
      <c r="B1565" s="104" t="inlineStr">
        <is>
          <t>2025/26</t>
        </is>
      </c>
      <c r="C1565" s="104" t="inlineStr">
        <is>
          <t>HC-045</t>
        </is>
      </c>
      <c r="D1565" s="159" t="n">
        <v>32543</v>
      </c>
      <c r="E1565" s="159" t="n">
        <v>518</v>
      </c>
    </row>
    <row r="1566">
      <c r="A1566" s="176" t="n">
        <v>45931</v>
      </c>
      <c r="B1566" s="104" t="inlineStr">
        <is>
          <t>2025/26</t>
        </is>
      </c>
      <c r="C1566" s="104" t="inlineStr">
        <is>
          <t>HC-046</t>
        </is>
      </c>
      <c r="D1566" s="159" t="n">
        <v>16660</v>
      </c>
      <c r="E1566" s="159" t="n">
        <v>267</v>
      </c>
    </row>
    <row r="1567">
      <c r="A1567" s="176" t="n">
        <v>45931</v>
      </c>
      <c r="B1567" s="104" t="inlineStr">
        <is>
          <t>2025/26</t>
        </is>
      </c>
      <c r="C1567" s="104" t="inlineStr">
        <is>
          <t>HC-047</t>
        </is>
      </c>
      <c r="D1567" s="159" t="n">
        <v>28292</v>
      </c>
      <c r="E1567" s="159" t="n">
        <v>495</v>
      </c>
    </row>
    <row r="1568">
      <c r="A1568" s="176" t="n">
        <v>45931</v>
      </c>
      <c r="B1568" s="104" t="inlineStr">
        <is>
          <t>2025/26</t>
        </is>
      </c>
      <c r="C1568" s="104" t="inlineStr">
        <is>
          <t>HC-048</t>
        </is>
      </c>
      <c r="D1568" s="159" t="n">
        <v>26902</v>
      </c>
      <c r="E1568" s="159" t="n">
        <v>467</v>
      </c>
    </row>
    <row r="1569">
      <c r="A1569" s="176" t="n">
        <v>45931</v>
      </c>
      <c r="B1569" s="104" t="inlineStr">
        <is>
          <t>2025/26</t>
        </is>
      </c>
      <c r="C1569" s="104" t="inlineStr">
        <is>
          <t>HC-049</t>
        </is>
      </c>
      <c r="D1569" s="159" t="n">
        <v>24670</v>
      </c>
      <c r="E1569" s="159" t="n">
        <v>420</v>
      </c>
    </row>
    <row r="1570">
      <c r="A1570" s="176" t="n">
        <v>45931</v>
      </c>
      <c r="B1570" s="104" t="inlineStr">
        <is>
          <t>2025/26</t>
        </is>
      </c>
      <c r="C1570" s="104" t="inlineStr">
        <is>
          <t>HC-050</t>
        </is>
      </c>
      <c r="D1570" s="159" t="n">
        <v>28058</v>
      </c>
      <c r="E1570" s="159" t="n">
        <v>461</v>
      </c>
    </row>
    <row r="1571">
      <c r="A1571" s="176" t="n">
        <v>45931</v>
      </c>
      <c r="B1571" s="104" t="inlineStr">
        <is>
          <t>2025/26</t>
        </is>
      </c>
      <c r="C1571" s="104" t="inlineStr">
        <is>
          <t>HC-051</t>
        </is>
      </c>
      <c r="D1571" s="159" t="n">
        <v>19972</v>
      </c>
      <c r="E1571" s="159" t="n">
        <v>343</v>
      </c>
    </row>
    <row r="1572">
      <c r="A1572" s="176" t="n">
        <v>45931</v>
      </c>
      <c r="B1572" s="104" t="inlineStr">
        <is>
          <t>2025/26</t>
        </is>
      </c>
      <c r="C1572" s="104" t="inlineStr">
        <is>
          <t>HC-052</t>
        </is>
      </c>
      <c r="D1572" s="159" t="n">
        <v>23576</v>
      </c>
      <c r="E1572" s="159" t="n">
        <v>410</v>
      </c>
    </row>
    <row r="1573">
      <c r="A1573" s="176" t="n">
        <v>45931</v>
      </c>
      <c r="B1573" s="104" t="inlineStr">
        <is>
          <t>2025/26</t>
        </is>
      </c>
      <c r="C1573" s="104" t="inlineStr">
        <is>
          <t>HC-053</t>
        </is>
      </c>
      <c r="D1573" s="159" t="n">
        <v>25469</v>
      </c>
      <c r="E1573" s="159" t="n">
        <v>409</v>
      </c>
    </row>
    <row r="1574">
      <c r="A1574" s="176" t="n">
        <v>45931</v>
      </c>
      <c r="B1574" s="104" t="inlineStr">
        <is>
          <t>2025/26</t>
        </is>
      </c>
      <c r="C1574" s="104" t="inlineStr">
        <is>
          <t>HC-054</t>
        </is>
      </c>
      <c r="D1574" s="159" t="n">
        <v>23736</v>
      </c>
      <c r="E1574" s="159" t="n">
        <v>403</v>
      </c>
    </row>
    <row r="1575">
      <c r="A1575" s="176" t="n">
        <v>45931</v>
      </c>
      <c r="B1575" s="104" t="inlineStr">
        <is>
          <t>2025/26</t>
        </is>
      </c>
      <c r="C1575" s="104" t="inlineStr">
        <is>
          <t>HC-055</t>
        </is>
      </c>
      <c r="D1575" s="159" t="n">
        <v>37022</v>
      </c>
      <c r="E1575" s="159" t="n">
        <v>635</v>
      </c>
    </row>
    <row r="1576">
      <c r="A1576" s="176" t="n">
        <v>45931</v>
      </c>
      <c r="B1576" s="104" t="inlineStr">
        <is>
          <t>2025/26</t>
        </is>
      </c>
      <c r="C1576" s="104" t="inlineStr">
        <is>
          <t>HC-056</t>
        </is>
      </c>
      <c r="D1576" s="159" t="n">
        <v>27513</v>
      </c>
      <c r="E1576" s="159" t="n">
        <v>464</v>
      </c>
    </row>
    <row r="1577">
      <c r="A1577" s="176" t="n">
        <v>45931</v>
      </c>
      <c r="B1577" s="104" t="inlineStr">
        <is>
          <t>2025/26</t>
        </is>
      </c>
      <c r="C1577" s="104" t="inlineStr">
        <is>
          <t>HC-057</t>
        </is>
      </c>
      <c r="D1577" s="159" t="n">
        <v>28113</v>
      </c>
      <c r="E1577" s="159" t="n">
        <v>483</v>
      </c>
    </row>
    <row r="1578">
      <c r="A1578" s="176" t="n">
        <v>45931</v>
      </c>
      <c r="B1578" s="104" t="inlineStr">
        <is>
          <t>2025/26</t>
        </is>
      </c>
      <c r="C1578" s="104" t="inlineStr">
        <is>
          <t>HC-058</t>
        </is>
      </c>
      <c r="D1578" s="159" t="n">
        <v>18004</v>
      </c>
      <c r="E1578" s="159" t="n">
        <v>1013</v>
      </c>
    </row>
    <row r="1579">
      <c r="A1579" s="176" t="n">
        <v>45931</v>
      </c>
      <c r="B1579" s="104" t="inlineStr">
        <is>
          <t>2025/26</t>
        </is>
      </c>
      <c r="C1579" s="104" t="inlineStr">
        <is>
          <t>HC-059</t>
        </is>
      </c>
      <c r="D1579" s="159" t="n">
        <v>26347</v>
      </c>
      <c r="E1579" s="159" t="n">
        <v>426</v>
      </c>
    </row>
    <row r="1580">
      <c r="A1580" s="176" t="n">
        <v>45931</v>
      </c>
      <c r="B1580" s="104" t="inlineStr">
        <is>
          <t>2025/26</t>
        </is>
      </c>
      <c r="C1580" s="104" t="inlineStr">
        <is>
          <t>HC-060</t>
        </is>
      </c>
      <c r="D1580" s="159" t="n">
        <v>19527</v>
      </c>
      <c r="E1580" s="159" t="n">
        <v>326</v>
      </c>
    </row>
    <row r="1581">
      <c r="A1581" s="176" t="n">
        <v>45931</v>
      </c>
      <c r="B1581" s="104" t="inlineStr">
        <is>
          <t>2025/26</t>
        </is>
      </c>
      <c r="C1581" s="104" t="inlineStr">
        <is>
          <t>HC-061</t>
        </is>
      </c>
      <c r="D1581" s="159" t="n">
        <v>25700</v>
      </c>
      <c r="E1581" s="159" t="n">
        <v>467</v>
      </c>
    </row>
    <row r="1582">
      <c r="A1582" s="176" t="n">
        <v>45931</v>
      </c>
      <c r="B1582" s="104" t="inlineStr">
        <is>
          <t>2025/26</t>
        </is>
      </c>
      <c r="C1582" s="104" t="inlineStr">
        <is>
          <t>HC-062</t>
        </is>
      </c>
      <c r="D1582" s="159" t="n">
        <v>19059</v>
      </c>
      <c r="E1582" s="159" t="n">
        <v>306</v>
      </c>
    </row>
    <row r="1583">
      <c r="A1583" s="176" t="n">
        <v>45931</v>
      </c>
      <c r="B1583" s="104" t="inlineStr">
        <is>
          <t>2025/26</t>
        </is>
      </c>
      <c r="C1583" s="104" t="inlineStr">
        <is>
          <t>HC-063</t>
        </is>
      </c>
      <c r="D1583" s="159" t="n">
        <v>21396</v>
      </c>
      <c r="E1583" s="159" t="n">
        <v>373</v>
      </c>
    </row>
    <row r="1584">
      <c r="A1584" s="176" t="n">
        <v>45931</v>
      </c>
      <c r="B1584" s="104" t="inlineStr">
        <is>
          <t>2025/26</t>
        </is>
      </c>
      <c r="C1584" s="104" t="inlineStr">
        <is>
          <t>HC-064</t>
        </is>
      </c>
      <c r="D1584" s="159" t="n">
        <v>18102</v>
      </c>
      <c r="E1584" s="159" t="n">
        <v>262</v>
      </c>
    </row>
    <row r="1585">
      <c r="A1585" s="176" t="n">
        <v>45931</v>
      </c>
      <c r="B1585" s="104" t="inlineStr">
        <is>
          <t>2025/26</t>
        </is>
      </c>
      <c r="C1585" s="104" t="inlineStr">
        <is>
          <t>HC-065</t>
        </is>
      </c>
      <c r="D1585" s="159" t="n">
        <v>34804</v>
      </c>
      <c r="E1585" s="159" t="n">
        <v>590</v>
      </c>
    </row>
    <row r="1586">
      <c r="A1586" s="176" t="n">
        <v>45931</v>
      </c>
      <c r="B1586" s="104" t="inlineStr">
        <is>
          <t>2025/26</t>
        </is>
      </c>
      <c r="C1586" s="104" t="inlineStr">
        <is>
          <t>HC-066</t>
        </is>
      </c>
      <c r="D1586" s="159" t="n">
        <v>26941</v>
      </c>
      <c r="E1586" s="159" t="n">
        <v>440</v>
      </c>
    </row>
    <row r="1587">
      <c r="A1587" s="176" t="n">
        <v>45931</v>
      </c>
      <c r="B1587" s="104" t="inlineStr">
        <is>
          <t>2025/26</t>
        </is>
      </c>
      <c r="C1587" s="104" t="inlineStr">
        <is>
          <t>HC-067</t>
        </is>
      </c>
      <c r="D1587" s="159" t="n">
        <v>25778</v>
      </c>
      <c r="E1587" s="159" t="n">
        <v>420</v>
      </c>
    </row>
    <row r="1588">
      <c r="A1588" s="176" t="n">
        <v>45931</v>
      </c>
      <c r="B1588" s="104" t="inlineStr">
        <is>
          <t>2025/26</t>
        </is>
      </c>
      <c r="C1588" s="104" t="inlineStr">
        <is>
          <t>HC-068</t>
        </is>
      </c>
      <c r="D1588" s="159" t="n">
        <v>18463</v>
      </c>
      <c r="E1588" s="159" t="n">
        <v>289</v>
      </c>
    </row>
    <row r="1589">
      <c r="A1589" s="176" t="n">
        <v>45931</v>
      </c>
      <c r="B1589" s="104" t="inlineStr">
        <is>
          <t>2025/26</t>
        </is>
      </c>
      <c r="C1589" s="104" t="inlineStr">
        <is>
          <t>HC-069</t>
        </is>
      </c>
      <c r="D1589" s="159" t="n">
        <v>24220</v>
      </c>
      <c r="E1589" s="159" t="n">
        <v>403</v>
      </c>
    </row>
    <row r="1590">
      <c r="A1590" s="176" t="n">
        <v>45931</v>
      </c>
      <c r="B1590" s="104" t="inlineStr">
        <is>
          <t>2025/26</t>
        </is>
      </c>
      <c r="C1590" s="104" t="inlineStr">
        <is>
          <t>HC-070</t>
        </is>
      </c>
      <c r="D1590" s="159" t="n">
        <v>16381</v>
      </c>
      <c r="E1590" s="159" t="n">
        <v>263</v>
      </c>
    </row>
    <row r="1591">
      <c r="A1591" s="176" t="n">
        <v>45931</v>
      </c>
      <c r="B1591" s="104" t="inlineStr">
        <is>
          <t>2025/26</t>
        </is>
      </c>
      <c r="C1591" s="104" t="inlineStr">
        <is>
          <t>HC-071</t>
        </is>
      </c>
      <c r="D1591" s="159" t="n">
        <v>21784</v>
      </c>
      <c r="E1591" s="159" t="n">
        <v>370</v>
      </c>
    </row>
    <row r="1592">
      <c r="A1592" s="176" t="n">
        <v>45931</v>
      </c>
      <c r="B1592" s="104" t="inlineStr">
        <is>
          <t>2025/26</t>
        </is>
      </c>
      <c r="C1592" s="104" t="inlineStr">
        <is>
          <t>HC-072</t>
        </is>
      </c>
      <c r="D1592" s="159" t="n">
        <v>15232</v>
      </c>
      <c r="E1592" s="159" t="n">
        <v>245</v>
      </c>
    </row>
    <row r="1593">
      <c r="A1593" s="176" t="n">
        <v>45931</v>
      </c>
      <c r="B1593" s="104" t="inlineStr">
        <is>
          <t>2025/26</t>
        </is>
      </c>
      <c r="C1593" s="104" t="inlineStr">
        <is>
          <t>HC-073</t>
        </is>
      </c>
      <c r="D1593" s="159" t="n">
        <v>40182</v>
      </c>
      <c r="E1593" s="159" t="n">
        <v>2649</v>
      </c>
    </row>
    <row r="1594">
      <c r="A1594" s="176" t="n">
        <v>45931</v>
      </c>
      <c r="B1594" s="104" t="inlineStr">
        <is>
          <t>2025/26</t>
        </is>
      </c>
      <c r="C1594" s="104" t="inlineStr">
        <is>
          <t>HC-074</t>
        </is>
      </c>
      <c r="D1594" s="159" t="n">
        <v>23641</v>
      </c>
      <c r="E1594" s="159" t="n">
        <v>407</v>
      </c>
    </row>
    <row r="1595">
      <c r="A1595" s="176" t="n">
        <v>45931</v>
      </c>
      <c r="B1595" s="104" t="inlineStr">
        <is>
          <t>2025/26</t>
        </is>
      </c>
      <c r="C1595" s="104" t="inlineStr">
        <is>
          <t>HC-075</t>
        </is>
      </c>
      <c r="D1595" s="159" t="n">
        <v>32931</v>
      </c>
      <c r="E1595" s="159" t="n">
        <v>572</v>
      </c>
    </row>
    <row r="1596">
      <c r="A1596" s="176" t="n">
        <v>45931</v>
      </c>
      <c r="B1596" s="104" t="inlineStr">
        <is>
          <t>2025/26</t>
        </is>
      </c>
      <c r="C1596" s="104" t="inlineStr">
        <is>
          <t>HC-076</t>
        </is>
      </c>
      <c r="D1596" s="159" t="n">
        <v>24904</v>
      </c>
      <c r="E1596" s="159" t="n">
        <v>413</v>
      </c>
    </row>
    <row r="1597">
      <c r="A1597" s="176" t="n">
        <v>45931</v>
      </c>
      <c r="B1597" s="104" t="inlineStr">
        <is>
          <t>2025/26</t>
        </is>
      </c>
      <c r="C1597" s="104" t="inlineStr">
        <is>
          <t>HC-077</t>
        </is>
      </c>
      <c r="D1597" s="159" t="n">
        <v>27034</v>
      </c>
      <c r="E1597" s="159" t="n">
        <v>442</v>
      </c>
    </row>
    <row r="1598">
      <c r="A1598" s="176" t="n">
        <v>45931</v>
      </c>
      <c r="B1598" s="104" t="inlineStr">
        <is>
          <t>2025/26</t>
        </is>
      </c>
      <c r="C1598" s="104" t="inlineStr">
        <is>
          <t>HC-078</t>
        </is>
      </c>
      <c r="D1598" s="159" t="n">
        <v>20292</v>
      </c>
      <c r="E1598" s="159" t="n">
        <v>325</v>
      </c>
    </row>
    <row r="1599">
      <c r="A1599" s="176" t="n">
        <v>45931</v>
      </c>
      <c r="B1599" s="104" t="inlineStr">
        <is>
          <t>2025/26</t>
        </is>
      </c>
      <c r="C1599" s="104" t="inlineStr">
        <is>
          <t>HC-079</t>
        </is>
      </c>
      <c r="D1599" s="159" t="n">
        <v>26954</v>
      </c>
      <c r="E1599" s="159" t="n">
        <v>392</v>
      </c>
    </row>
    <row r="1600">
      <c r="A1600" s="176" t="n">
        <v>45931</v>
      </c>
      <c r="B1600" s="104" t="inlineStr">
        <is>
          <t>2025/26</t>
        </is>
      </c>
      <c r="C1600" s="104" t="inlineStr">
        <is>
          <t>HC-080</t>
        </is>
      </c>
      <c r="D1600" s="159" t="n">
        <v>18966</v>
      </c>
      <c r="E1600" s="159" t="n">
        <v>330</v>
      </c>
    </row>
    <row r="1601">
      <c r="A1601" s="176" t="n">
        <v>45931</v>
      </c>
      <c r="B1601" s="104" t="inlineStr">
        <is>
          <t>2025/26</t>
        </is>
      </c>
      <c r="C1601" s="104" t="inlineStr">
        <is>
          <t>HC-081</t>
        </is>
      </c>
      <c r="D1601" s="159" t="n">
        <v>27732</v>
      </c>
      <c r="E1601" s="159" t="n">
        <v>464</v>
      </c>
    </row>
    <row r="1602">
      <c r="A1602" s="176" t="n">
        <v>45931</v>
      </c>
      <c r="B1602" s="104" t="inlineStr">
        <is>
          <t>2025/26</t>
        </is>
      </c>
      <c r="C1602" s="104" t="inlineStr">
        <is>
          <t>HC-082</t>
        </is>
      </c>
      <c r="D1602" s="159" t="n">
        <v>21014</v>
      </c>
      <c r="E1602" s="159" t="n">
        <v>403</v>
      </c>
    </row>
    <row r="1603">
      <c r="A1603" s="176" t="n">
        <v>45931</v>
      </c>
      <c r="B1603" s="104" t="inlineStr">
        <is>
          <t>2025/26</t>
        </is>
      </c>
      <c r="C1603" s="104" t="inlineStr">
        <is>
          <t>HC-083</t>
        </is>
      </c>
      <c r="D1603" s="159" t="n">
        <v>19174</v>
      </c>
      <c r="E1603" s="159" t="n">
        <v>299</v>
      </c>
    </row>
    <row r="1604">
      <c r="A1604" s="176" t="n">
        <v>45931</v>
      </c>
      <c r="B1604" s="104" t="inlineStr">
        <is>
          <t>2025/26</t>
        </is>
      </c>
      <c r="C1604" s="104" t="inlineStr">
        <is>
          <t>HC-084</t>
        </is>
      </c>
      <c r="D1604" s="159" t="n">
        <v>22258</v>
      </c>
      <c r="E1604" s="159" t="n">
        <v>361</v>
      </c>
    </row>
    <row r="1605">
      <c r="A1605" s="176" t="n">
        <v>45931</v>
      </c>
      <c r="B1605" s="104" t="inlineStr">
        <is>
          <t>2025/26</t>
        </is>
      </c>
      <c r="C1605" s="104" t="inlineStr">
        <is>
          <t>HC-085</t>
        </is>
      </c>
      <c r="D1605" s="159" t="n">
        <v>28652</v>
      </c>
      <c r="E1605" s="159" t="n">
        <v>489</v>
      </c>
    </row>
    <row r="1606">
      <c r="A1606" s="176" t="n">
        <v>45931</v>
      </c>
      <c r="B1606" s="104" t="inlineStr">
        <is>
          <t>2025/26</t>
        </is>
      </c>
      <c r="C1606" s="104" t="inlineStr">
        <is>
          <t>HC-086</t>
        </is>
      </c>
      <c r="D1606" s="159" t="n">
        <v>22233</v>
      </c>
      <c r="E1606" s="159" t="n">
        <v>354</v>
      </c>
    </row>
    <row r="1607">
      <c r="A1607" s="176" t="n">
        <v>45931</v>
      </c>
      <c r="B1607" s="104" t="inlineStr">
        <is>
          <t>2025/26</t>
        </is>
      </c>
      <c r="C1607" s="104" t="inlineStr">
        <is>
          <t>HC-087</t>
        </is>
      </c>
      <c r="D1607" s="159" t="n">
        <v>17671</v>
      </c>
      <c r="E1607" s="159" t="n">
        <v>288</v>
      </c>
    </row>
    <row r="1608">
      <c r="A1608" s="176" t="n">
        <v>45931</v>
      </c>
      <c r="B1608" s="104" t="inlineStr">
        <is>
          <t>2025/26</t>
        </is>
      </c>
      <c r="C1608" s="104" t="inlineStr">
        <is>
          <t>HC-088</t>
        </is>
      </c>
      <c r="D1608" s="159" t="n">
        <v>22099</v>
      </c>
      <c r="E1608" s="159" t="n">
        <v>337</v>
      </c>
    </row>
    <row r="1609">
      <c r="A1609" s="176" t="n">
        <v>45931</v>
      </c>
      <c r="B1609" s="104" t="inlineStr">
        <is>
          <t>2025/26</t>
        </is>
      </c>
      <c r="C1609" s="104" t="inlineStr">
        <is>
          <t>HC-089</t>
        </is>
      </c>
      <c r="D1609" s="159" t="n">
        <v>26036</v>
      </c>
      <c r="E1609" s="159" t="n">
        <v>420</v>
      </c>
    </row>
    <row r="1610">
      <c r="A1610" s="176" t="n">
        <v>45931</v>
      </c>
      <c r="B1610" s="104" t="inlineStr">
        <is>
          <t>2025/26</t>
        </is>
      </c>
      <c r="C1610" s="104" t="inlineStr">
        <is>
          <t>HC-090</t>
        </is>
      </c>
      <c r="D1610" s="159" t="n">
        <v>21836</v>
      </c>
      <c r="E1610" s="159" t="n">
        <v>369</v>
      </c>
    </row>
    <row r="1611">
      <c r="A1611" s="176" t="n">
        <v>45931</v>
      </c>
      <c r="B1611" s="104" t="inlineStr">
        <is>
          <t>2025/26</t>
        </is>
      </c>
      <c r="C1611" s="104" t="inlineStr">
        <is>
          <t>HC-091</t>
        </is>
      </c>
      <c r="D1611" s="159" t="n">
        <v>21004</v>
      </c>
      <c r="E1611" s="159" t="n">
        <v>1808</v>
      </c>
    </row>
    <row r="1612">
      <c r="A1612" s="176" t="n">
        <v>45931</v>
      </c>
      <c r="B1612" s="104" t="inlineStr">
        <is>
          <t>2025/26</t>
        </is>
      </c>
      <c r="C1612" s="104" t="inlineStr">
        <is>
          <t>HC-092</t>
        </is>
      </c>
      <c r="D1612" s="159" t="n">
        <v>20834</v>
      </c>
      <c r="E1612" s="159" t="n">
        <v>343</v>
      </c>
    </row>
    <row r="1613">
      <c r="A1613" s="176" t="n">
        <v>45931</v>
      </c>
      <c r="B1613" s="104" t="inlineStr">
        <is>
          <t>2025/26</t>
        </is>
      </c>
      <c r="C1613" s="104" t="inlineStr">
        <is>
          <t>HC-093</t>
        </is>
      </c>
      <c r="D1613" s="159" t="n">
        <v>36873</v>
      </c>
      <c r="E1613" s="159" t="n">
        <v>601</v>
      </c>
    </row>
    <row r="1614">
      <c r="A1614" s="176" t="n">
        <v>45931</v>
      </c>
      <c r="B1614" s="104" t="inlineStr">
        <is>
          <t>2025/26</t>
        </is>
      </c>
      <c r="C1614" s="104" t="inlineStr">
        <is>
          <t>HC-094</t>
        </is>
      </c>
      <c r="D1614" s="159" t="n">
        <v>17753</v>
      </c>
      <c r="E1614" s="159" t="n">
        <v>326</v>
      </c>
    </row>
    <row r="1615">
      <c r="A1615" s="176" t="n">
        <v>45931</v>
      </c>
      <c r="B1615" s="104" t="inlineStr">
        <is>
          <t>2025/26</t>
        </is>
      </c>
      <c r="C1615" s="104" t="inlineStr">
        <is>
          <t>HC-096</t>
        </is>
      </c>
      <c r="D1615" s="159" t="n">
        <v>19960</v>
      </c>
      <c r="E1615" s="159" t="n">
        <v>352</v>
      </c>
    </row>
    <row r="1616">
      <c r="A1616" s="176" t="n">
        <v>45931</v>
      </c>
      <c r="B1616" s="104" t="inlineStr">
        <is>
          <t>2025/26</t>
        </is>
      </c>
      <c r="C1616" s="104" t="inlineStr">
        <is>
          <t>HC-097</t>
        </is>
      </c>
      <c r="D1616" s="159" t="n">
        <v>16622</v>
      </c>
      <c r="E1616" s="159" t="n">
        <v>263</v>
      </c>
    </row>
    <row r="1617">
      <c r="A1617" s="176" t="n">
        <v>45931</v>
      </c>
      <c r="B1617" s="104" t="inlineStr">
        <is>
          <t>2025/26</t>
        </is>
      </c>
      <c r="C1617" s="104" t="inlineStr">
        <is>
          <t>HC-098</t>
        </is>
      </c>
      <c r="D1617" s="159" t="n">
        <v>24350</v>
      </c>
      <c r="E1617" s="159" t="n">
        <v>433</v>
      </c>
    </row>
    <row r="1618">
      <c r="A1618" s="176" t="n">
        <v>45931</v>
      </c>
      <c r="B1618" s="104" t="inlineStr">
        <is>
          <t>2025/26</t>
        </is>
      </c>
      <c r="C1618" s="104" t="inlineStr">
        <is>
          <t>HC-099</t>
        </is>
      </c>
      <c r="D1618" s="159" t="n">
        <v>26189</v>
      </c>
      <c r="E1618" s="159" t="n">
        <v>402</v>
      </c>
    </row>
    <row r="1619">
      <c r="A1619" s="176" t="n">
        <v>45931</v>
      </c>
      <c r="B1619" s="104" t="inlineStr">
        <is>
          <t>2025/26</t>
        </is>
      </c>
      <c r="C1619" s="104" t="inlineStr">
        <is>
          <t>HC-100</t>
        </is>
      </c>
      <c r="D1619" s="159" t="n">
        <v>17682</v>
      </c>
      <c r="E1619" s="159" t="n">
        <v>304</v>
      </c>
    </row>
    <row r="1620">
      <c r="A1620" s="176" t="n">
        <v>45931</v>
      </c>
      <c r="B1620" s="104" t="inlineStr">
        <is>
          <t>2025/26</t>
        </is>
      </c>
      <c r="C1620" s="104" t="inlineStr">
        <is>
          <t>HC-101</t>
        </is>
      </c>
      <c r="D1620" s="159" t="n">
        <v>25234</v>
      </c>
      <c r="E1620" s="159" t="n">
        <v>446</v>
      </c>
    </row>
    <row r="1621">
      <c r="A1621" s="176" t="n">
        <v>45931</v>
      </c>
      <c r="B1621" s="104" t="inlineStr">
        <is>
          <t>2025/26</t>
        </is>
      </c>
      <c r="C1621" s="104" t="inlineStr">
        <is>
          <t>HC-102</t>
        </is>
      </c>
      <c r="D1621" s="159" t="n">
        <v>23883</v>
      </c>
      <c r="E1621" s="159" t="n">
        <v>388</v>
      </c>
    </row>
    <row r="1622">
      <c r="A1622" s="176" t="n">
        <v>45931</v>
      </c>
      <c r="B1622" s="104" t="inlineStr">
        <is>
          <t>2025/26</t>
        </is>
      </c>
      <c r="C1622" s="104" t="inlineStr">
        <is>
          <t>HC-103</t>
        </is>
      </c>
      <c r="D1622" s="159" t="n">
        <v>26202</v>
      </c>
      <c r="E1622" s="159" t="n">
        <v>421</v>
      </c>
    </row>
    <row r="1623">
      <c r="A1623" s="176" t="n">
        <v>45931</v>
      </c>
      <c r="B1623" s="104" t="inlineStr">
        <is>
          <t>2025/26</t>
        </is>
      </c>
      <c r="C1623" s="104" t="inlineStr">
        <is>
          <t>HC-104</t>
        </is>
      </c>
      <c r="D1623" s="159" t="n">
        <v>22035</v>
      </c>
      <c r="E1623" s="159" t="n">
        <v>389</v>
      </c>
    </row>
    <row r="1624">
      <c r="A1624" s="176" t="n">
        <v>45931</v>
      </c>
      <c r="B1624" s="104" t="inlineStr">
        <is>
          <t>2025/26</t>
        </is>
      </c>
      <c r="C1624" s="104" t="inlineStr">
        <is>
          <t>HC-105</t>
        </is>
      </c>
      <c r="D1624" s="159" t="n">
        <v>35292</v>
      </c>
      <c r="E1624" s="159" t="n">
        <v>618</v>
      </c>
    </row>
    <row r="1625">
      <c r="A1625" s="176" t="n">
        <v>45931</v>
      </c>
      <c r="B1625" s="104" t="inlineStr">
        <is>
          <t>2025/26</t>
        </is>
      </c>
      <c r="C1625" s="104" t="inlineStr">
        <is>
          <t>HC-106</t>
        </is>
      </c>
      <c r="D1625" s="159" t="n">
        <v>23277</v>
      </c>
      <c r="E1625" s="159" t="n">
        <v>350</v>
      </c>
    </row>
    <row r="1626">
      <c r="A1626" s="176" t="n">
        <v>45931</v>
      </c>
      <c r="B1626" s="104" t="inlineStr">
        <is>
          <t>2025/26</t>
        </is>
      </c>
      <c r="C1626" s="104" t="inlineStr">
        <is>
          <t>HC-107</t>
        </is>
      </c>
      <c r="D1626" s="159" t="n">
        <v>27322</v>
      </c>
      <c r="E1626" s="159" t="n">
        <v>427</v>
      </c>
    </row>
    <row r="1627">
      <c r="A1627" s="176" t="n">
        <v>45931</v>
      </c>
      <c r="B1627" s="104" t="inlineStr">
        <is>
          <t>2025/26</t>
        </is>
      </c>
      <c r="C1627" s="104" t="inlineStr">
        <is>
          <t>HC-108</t>
        </is>
      </c>
      <c r="D1627" s="159" t="n">
        <v>21996</v>
      </c>
      <c r="E1627" s="159" t="n">
        <v>2150</v>
      </c>
    </row>
    <row r="1628">
      <c r="A1628" s="176" t="n">
        <v>45931</v>
      </c>
      <c r="B1628" s="104" t="inlineStr">
        <is>
          <t>2025/26</t>
        </is>
      </c>
      <c r="C1628" s="104" t="inlineStr">
        <is>
          <t>HC-109</t>
        </is>
      </c>
      <c r="D1628" s="159" t="n">
        <v>23300</v>
      </c>
      <c r="E1628" s="159" t="n">
        <v>400</v>
      </c>
    </row>
    <row r="1629">
      <c r="A1629" s="176" t="n">
        <v>45931</v>
      </c>
      <c r="B1629" s="104" t="inlineStr">
        <is>
          <t>2025/26</t>
        </is>
      </c>
      <c r="C1629" s="104" t="inlineStr">
        <is>
          <t>HC-110</t>
        </is>
      </c>
      <c r="D1629" s="159" t="n">
        <v>15968</v>
      </c>
      <c r="E1629" s="159" t="n">
        <v>268</v>
      </c>
    </row>
    <row r="1630">
      <c r="A1630" s="176" t="n">
        <v>45931</v>
      </c>
      <c r="B1630" s="104" t="inlineStr">
        <is>
          <t>2025/26</t>
        </is>
      </c>
      <c r="C1630" s="104" t="inlineStr">
        <is>
          <t>HC-111</t>
        </is>
      </c>
      <c r="D1630" s="159" t="n">
        <v>26304</v>
      </c>
      <c r="E1630" s="159" t="n">
        <v>407</v>
      </c>
    </row>
    <row r="1631">
      <c r="A1631" s="176" t="n">
        <v>45931</v>
      </c>
      <c r="B1631" s="104" t="inlineStr">
        <is>
          <t>2025/26</t>
        </is>
      </c>
      <c r="C1631" s="104" t="inlineStr">
        <is>
          <t>HC-113</t>
        </is>
      </c>
      <c r="D1631" s="159" t="n">
        <v>27127</v>
      </c>
      <c r="E1631" s="159" t="n">
        <v>425</v>
      </c>
    </row>
    <row r="1632">
      <c r="A1632" s="176" t="n">
        <v>45931</v>
      </c>
      <c r="B1632" s="104" t="inlineStr">
        <is>
          <t>2025/26</t>
        </is>
      </c>
      <c r="C1632" s="104" t="inlineStr">
        <is>
          <t>HC-114</t>
        </is>
      </c>
      <c r="D1632" s="159" t="n">
        <v>15409</v>
      </c>
      <c r="E1632" s="159" t="n">
        <v>254</v>
      </c>
    </row>
    <row r="1633">
      <c r="A1633" s="176" t="n">
        <v>45931</v>
      </c>
      <c r="B1633" s="104" t="inlineStr">
        <is>
          <t>2025/26</t>
        </is>
      </c>
      <c r="C1633" s="104" t="inlineStr">
        <is>
          <t>HC-115</t>
        </is>
      </c>
      <c r="D1633" s="159" t="n">
        <v>24130</v>
      </c>
      <c r="E1633" s="159" t="n">
        <v>376</v>
      </c>
    </row>
    <row r="1634">
      <c r="A1634" s="176" t="n">
        <v>45931</v>
      </c>
      <c r="B1634" s="104" t="inlineStr">
        <is>
          <t>2025/26</t>
        </is>
      </c>
      <c r="C1634" s="104" t="inlineStr">
        <is>
          <t>HC-116</t>
        </is>
      </c>
      <c r="D1634" s="159" t="n">
        <v>22142</v>
      </c>
      <c r="E1634" s="159" t="n">
        <v>406</v>
      </c>
    </row>
    <row r="1635">
      <c r="A1635" s="176" t="n">
        <v>45931</v>
      </c>
      <c r="B1635" s="104" t="inlineStr">
        <is>
          <t>2025/26</t>
        </is>
      </c>
      <c r="C1635" s="104" t="inlineStr">
        <is>
          <t>HC-117</t>
        </is>
      </c>
      <c r="D1635" s="159" t="n">
        <v>24081</v>
      </c>
      <c r="E1635" s="159" t="n">
        <v>409</v>
      </c>
    </row>
    <row r="1636">
      <c r="A1636" s="176" t="n">
        <v>45931</v>
      </c>
      <c r="B1636" s="104" t="inlineStr">
        <is>
          <t>2025/26</t>
        </is>
      </c>
      <c r="C1636" s="104" t="inlineStr">
        <is>
          <t>HC-118</t>
        </is>
      </c>
      <c r="D1636" s="159" t="n">
        <v>27872</v>
      </c>
      <c r="E1636" s="159" t="n">
        <v>496</v>
      </c>
    </row>
    <row r="1637">
      <c r="A1637" s="176" t="n">
        <v>45931</v>
      </c>
      <c r="B1637" s="104" t="inlineStr">
        <is>
          <t>2025/26</t>
        </is>
      </c>
      <c r="C1637" s="104" t="inlineStr">
        <is>
          <t>HC-119</t>
        </is>
      </c>
      <c r="D1637" s="159" t="n">
        <v>20470</v>
      </c>
      <c r="E1637" s="159" t="n">
        <v>337</v>
      </c>
    </row>
    <row r="1638">
      <c r="A1638" s="176" t="n">
        <v>45931</v>
      </c>
      <c r="B1638" s="104" t="inlineStr">
        <is>
          <t>2025/26</t>
        </is>
      </c>
      <c r="C1638" s="104" t="inlineStr">
        <is>
          <t>HC-120</t>
        </is>
      </c>
      <c r="D1638" s="159" t="n">
        <v>18893</v>
      </c>
      <c r="E1638" s="159" t="n">
        <v>310</v>
      </c>
    </row>
    <row r="1639">
      <c r="A1639" s="176" t="n">
        <v>45962</v>
      </c>
      <c r="B1639" s="104" t="inlineStr">
        <is>
          <t>2025/26</t>
        </is>
      </c>
      <c r="C1639" s="104" t="inlineStr">
        <is>
          <t>HC-001</t>
        </is>
      </c>
      <c r="D1639" s="159" t="n">
        <v>33089</v>
      </c>
      <c r="E1639" s="159" t="n">
        <v>521</v>
      </c>
    </row>
    <row r="1640">
      <c r="A1640" s="176" t="n">
        <v>45962</v>
      </c>
      <c r="B1640" s="104" t="inlineStr">
        <is>
          <t>2025/26</t>
        </is>
      </c>
      <c r="C1640" s="104" t="inlineStr">
        <is>
          <t>HC-002</t>
        </is>
      </c>
      <c r="D1640" s="159" t="n">
        <v>18250</v>
      </c>
      <c r="E1640" s="159" t="n">
        <v>299</v>
      </c>
    </row>
    <row r="1641">
      <c r="A1641" s="176" t="n">
        <v>45962</v>
      </c>
      <c r="B1641" s="104" t="inlineStr">
        <is>
          <t>2025/26</t>
        </is>
      </c>
      <c r="C1641" s="104" t="inlineStr">
        <is>
          <t>HC-003</t>
        </is>
      </c>
      <c r="D1641" s="159" t="n">
        <v>22626</v>
      </c>
      <c r="E1641" s="159" t="n">
        <v>361</v>
      </c>
    </row>
    <row r="1642">
      <c r="A1642" s="176" t="n">
        <v>45962</v>
      </c>
      <c r="B1642" s="104" t="inlineStr">
        <is>
          <t>2025/26</t>
        </is>
      </c>
      <c r="C1642" s="104" t="inlineStr">
        <is>
          <t>HC-004</t>
        </is>
      </c>
      <c r="D1642" s="159" t="n">
        <v>21706</v>
      </c>
      <c r="E1642" s="159" t="n">
        <v>359</v>
      </c>
    </row>
    <row r="1643">
      <c r="A1643" s="176" t="n">
        <v>45962</v>
      </c>
      <c r="B1643" s="104" t="inlineStr">
        <is>
          <t>2025/26</t>
        </is>
      </c>
      <c r="C1643" s="104" t="inlineStr">
        <is>
          <t>HC-005</t>
        </is>
      </c>
      <c r="D1643" s="159" t="n">
        <v>26836</v>
      </c>
      <c r="E1643" s="159" t="n">
        <v>413</v>
      </c>
    </row>
    <row r="1644">
      <c r="A1644" s="176" t="n">
        <v>45962</v>
      </c>
      <c r="B1644" s="104" t="inlineStr">
        <is>
          <t>2025/26</t>
        </is>
      </c>
      <c r="C1644" s="104" t="inlineStr">
        <is>
          <t>HC-006</t>
        </is>
      </c>
      <c r="D1644" s="159" t="n">
        <v>17294</v>
      </c>
      <c r="E1644" s="159" t="n">
        <v>289</v>
      </c>
    </row>
    <row r="1645">
      <c r="A1645" s="176" t="n">
        <v>45962</v>
      </c>
      <c r="B1645" s="104" t="inlineStr">
        <is>
          <t>2025/26</t>
        </is>
      </c>
      <c r="C1645" s="104" t="inlineStr">
        <is>
          <t>HC-007</t>
        </is>
      </c>
      <c r="D1645" s="159" t="n">
        <v>19910</v>
      </c>
      <c r="E1645" s="159" t="n">
        <v>319</v>
      </c>
    </row>
    <row r="1646">
      <c r="A1646" s="176" t="n">
        <v>45962</v>
      </c>
      <c r="B1646" s="104" t="inlineStr">
        <is>
          <t>2025/26</t>
        </is>
      </c>
      <c r="C1646" s="104" t="inlineStr">
        <is>
          <t>HC-008</t>
        </is>
      </c>
      <c r="D1646" s="159" t="n">
        <v>23630</v>
      </c>
      <c r="E1646" s="159" t="n">
        <v>353</v>
      </c>
    </row>
    <row r="1647">
      <c r="A1647" s="176" t="n">
        <v>45962</v>
      </c>
      <c r="B1647" s="104" t="inlineStr">
        <is>
          <t>2025/26</t>
        </is>
      </c>
      <c r="C1647" s="104" t="inlineStr">
        <is>
          <t>HC-009</t>
        </is>
      </c>
      <c r="D1647" s="159" t="n">
        <v>28725</v>
      </c>
      <c r="E1647" s="159" t="n">
        <v>421</v>
      </c>
    </row>
    <row r="1648">
      <c r="A1648" s="176" t="n">
        <v>45962</v>
      </c>
      <c r="B1648" s="104" t="inlineStr">
        <is>
          <t>2025/26</t>
        </is>
      </c>
      <c r="C1648" s="104" t="inlineStr">
        <is>
          <t>HC-010</t>
        </is>
      </c>
      <c r="D1648" s="159" t="n">
        <v>31634</v>
      </c>
      <c r="E1648" s="159" t="n">
        <v>565</v>
      </c>
    </row>
    <row r="1649">
      <c r="A1649" s="176" t="n">
        <v>45962</v>
      </c>
      <c r="B1649" s="104" t="inlineStr">
        <is>
          <t>2025/26</t>
        </is>
      </c>
      <c r="C1649" s="104" t="inlineStr">
        <is>
          <t>HC-011</t>
        </is>
      </c>
      <c r="D1649" s="159" t="n">
        <v>27451</v>
      </c>
      <c r="E1649" s="159" t="n">
        <v>440</v>
      </c>
    </row>
    <row r="1650">
      <c r="A1650" s="176" t="n">
        <v>45962</v>
      </c>
      <c r="B1650" s="104" t="inlineStr">
        <is>
          <t>2025/26</t>
        </is>
      </c>
      <c r="C1650" s="104" t="inlineStr">
        <is>
          <t>HC-012</t>
        </is>
      </c>
      <c r="D1650" s="159" t="n">
        <v>14693</v>
      </c>
      <c r="E1650" s="159" t="n">
        <v>504</v>
      </c>
    </row>
    <row r="1651">
      <c r="A1651" s="176" t="n">
        <v>45962</v>
      </c>
      <c r="B1651" s="104" t="inlineStr">
        <is>
          <t>2025/26</t>
        </is>
      </c>
      <c r="C1651" s="104" t="inlineStr">
        <is>
          <t>HC-013</t>
        </is>
      </c>
      <c r="D1651" s="159" t="n">
        <v>21192</v>
      </c>
      <c r="E1651" s="159" t="n">
        <v>365</v>
      </c>
    </row>
    <row r="1652">
      <c r="A1652" s="176" t="n">
        <v>45962</v>
      </c>
      <c r="B1652" s="104" t="inlineStr">
        <is>
          <t>2025/26</t>
        </is>
      </c>
      <c r="C1652" s="104" t="inlineStr">
        <is>
          <t>HC-014</t>
        </is>
      </c>
      <c r="D1652" s="159" t="n">
        <v>19990</v>
      </c>
      <c r="E1652" s="159" t="n">
        <v>342</v>
      </c>
    </row>
    <row r="1653">
      <c r="A1653" s="176" t="n">
        <v>45962</v>
      </c>
      <c r="B1653" s="104" t="inlineStr">
        <is>
          <t>2025/26</t>
        </is>
      </c>
      <c r="C1653" s="104" t="inlineStr">
        <is>
          <t>HC-015</t>
        </is>
      </c>
      <c r="D1653" s="159" t="n">
        <v>18498</v>
      </c>
      <c r="E1653" s="159" t="n">
        <v>325</v>
      </c>
    </row>
    <row r="1654">
      <c r="A1654" s="176" t="n">
        <v>45962</v>
      </c>
      <c r="B1654" s="104" t="inlineStr">
        <is>
          <t>2025/26</t>
        </is>
      </c>
      <c r="C1654" s="104" t="inlineStr">
        <is>
          <t>HC-016</t>
        </is>
      </c>
      <c r="D1654" s="159" t="n">
        <v>24284</v>
      </c>
      <c r="E1654" s="159" t="n">
        <v>417</v>
      </c>
    </row>
    <row r="1655">
      <c r="A1655" s="176" t="n">
        <v>45962</v>
      </c>
      <c r="B1655" s="104" t="inlineStr">
        <is>
          <t>2025/26</t>
        </is>
      </c>
      <c r="C1655" s="104" t="inlineStr">
        <is>
          <t>HC-017</t>
        </is>
      </c>
      <c r="D1655" s="159" t="n">
        <v>22356</v>
      </c>
      <c r="E1655" s="159" t="n">
        <v>390</v>
      </c>
    </row>
    <row r="1656">
      <c r="A1656" s="176" t="n">
        <v>45962</v>
      </c>
      <c r="B1656" s="104" t="inlineStr">
        <is>
          <t>2025/26</t>
        </is>
      </c>
      <c r="C1656" s="104" t="inlineStr">
        <is>
          <t>HC-018</t>
        </is>
      </c>
      <c r="D1656" s="159" t="n">
        <v>13951</v>
      </c>
      <c r="E1656" s="159" t="n">
        <v>224</v>
      </c>
    </row>
    <row r="1657">
      <c r="A1657" s="176" t="n">
        <v>45962</v>
      </c>
      <c r="B1657" s="104" t="inlineStr">
        <is>
          <t>2025/26</t>
        </is>
      </c>
      <c r="C1657" s="104" t="inlineStr">
        <is>
          <t>HC-019</t>
        </is>
      </c>
      <c r="D1657" s="159" t="n">
        <v>17799</v>
      </c>
      <c r="E1657" s="159" t="n">
        <v>301</v>
      </c>
    </row>
    <row r="1658">
      <c r="A1658" s="176" t="n">
        <v>45962</v>
      </c>
      <c r="B1658" s="104" t="inlineStr">
        <is>
          <t>2025/26</t>
        </is>
      </c>
      <c r="C1658" s="104" t="inlineStr">
        <is>
          <t>HC-020</t>
        </is>
      </c>
      <c r="D1658" s="159" t="n">
        <v>20155</v>
      </c>
      <c r="E1658" s="159" t="n">
        <v>316</v>
      </c>
    </row>
    <row r="1659">
      <c r="A1659" s="176" t="n">
        <v>45962</v>
      </c>
      <c r="B1659" s="104" t="inlineStr">
        <is>
          <t>2025/26</t>
        </is>
      </c>
      <c r="C1659" s="104" t="inlineStr">
        <is>
          <t>HC-021</t>
        </is>
      </c>
      <c r="D1659" s="159" t="n">
        <v>18189</v>
      </c>
      <c r="E1659" s="159" t="n">
        <v>307</v>
      </c>
    </row>
    <row r="1660">
      <c r="A1660" s="176" t="n">
        <v>45962</v>
      </c>
      <c r="B1660" s="104" t="inlineStr">
        <is>
          <t>2025/26</t>
        </is>
      </c>
      <c r="C1660" s="104" t="inlineStr">
        <is>
          <t>HC-022</t>
        </is>
      </c>
      <c r="D1660" s="159" t="n">
        <v>17712</v>
      </c>
      <c r="E1660" s="159" t="n">
        <v>302</v>
      </c>
    </row>
    <row r="1661">
      <c r="A1661" s="176" t="n">
        <v>45962</v>
      </c>
      <c r="B1661" s="104" t="inlineStr">
        <is>
          <t>2025/26</t>
        </is>
      </c>
      <c r="C1661" s="104" t="inlineStr">
        <is>
          <t>HC-023</t>
        </is>
      </c>
      <c r="D1661" s="159" t="n">
        <v>22070</v>
      </c>
      <c r="E1661" s="159" t="n">
        <v>369</v>
      </c>
    </row>
    <row r="1662">
      <c r="A1662" s="176" t="n">
        <v>45962</v>
      </c>
      <c r="B1662" s="104" t="inlineStr">
        <is>
          <t>2025/26</t>
        </is>
      </c>
      <c r="C1662" s="104" t="inlineStr">
        <is>
          <t>HC-024</t>
        </is>
      </c>
      <c r="D1662" s="159" t="n">
        <v>25008</v>
      </c>
      <c r="E1662" s="159" t="n">
        <v>404</v>
      </c>
    </row>
    <row r="1663">
      <c r="A1663" s="176" t="n">
        <v>45962</v>
      </c>
      <c r="B1663" s="104" t="inlineStr">
        <is>
          <t>2025/26</t>
        </is>
      </c>
      <c r="C1663" s="104" t="inlineStr">
        <is>
          <t>HC-025</t>
        </is>
      </c>
      <c r="D1663" s="159" t="n">
        <v>28571</v>
      </c>
      <c r="E1663" s="159" t="n">
        <v>484</v>
      </c>
    </row>
    <row r="1664">
      <c r="A1664" s="176" t="n">
        <v>45962</v>
      </c>
      <c r="B1664" s="104" t="inlineStr">
        <is>
          <t>2025/26</t>
        </is>
      </c>
      <c r="C1664" s="104" t="inlineStr">
        <is>
          <t>HC-026</t>
        </is>
      </c>
      <c r="D1664" s="159" t="n">
        <v>19752</v>
      </c>
      <c r="E1664" s="159" t="n">
        <v>303</v>
      </c>
    </row>
    <row r="1665">
      <c r="A1665" s="176" t="n">
        <v>45962</v>
      </c>
      <c r="B1665" s="104" t="inlineStr">
        <is>
          <t>2025/26</t>
        </is>
      </c>
      <c r="C1665" s="104" t="inlineStr">
        <is>
          <t>HC-027</t>
        </is>
      </c>
      <c r="D1665" s="159" t="n">
        <v>23524</v>
      </c>
      <c r="E1665" s="159" t="n">
        <v>404</v>
      </c>
    </row>
    <row r="1666">
      <c r="A1666" s="176" t="n">
        <v>45962</v>
      </c>
      <c r="B1666" s="104" t="inlineStr">
        <is>
          <t>2025/26</t>
        </is>
      </c>
      <c r="C1666" s="104" t="inlineStr">
        <is>
          <t>HC-028</t>
        </is>
      </c>
      <c r="D1666" s="159" t="n">
        <v>18065</v>
      </c>
      <c r="E1666" s="159" t="n">
        <v>299</v>
      </c>
    </row>
    <row r="1667">
      <c r="A1667" s="176" t="n">
        <v>45962</v>
      </c>
      <c r="B1667" s="104" t="inlineStr">
        <is>
          <t>2025/26</t>
        </is>
      </c>
      <c r="C1667" s="104" t="inlineStr">
        <is>
          <t>HC-029</t>
        </is>
      </c>
      <c r="D1667" s="159" t="n">
        <v>37260</v>
      </c>
      <c r="E1667" s="159" t="n">
        <v>1580</v>
      </c>
    </row>
    <row r="1668">
      <c r="A1668" s="176" t="n">
        <v>45962</v>
      </c>
      <c r="B1668" s="104" t="inlineStr">
        <is>
          <t>2025/26</t>
        </is>
      </c>
      <c r="C1668" s="104" t="inlineStr">
        <is>
          <t>HC-030</t>
        </is>
      </c>
      <c r="D1668" s="159" t="n">
        <v>21012</v>
      </c>
      <c r="E1668" s="159" t="n">
        <v>321</v>
      </c>
    </row>
    <row r="1669">
      <c r="A1669" s="176" t="n">
        <v>45962</v>
      </c>
      <c r="B1669" s="104" t="inlineStr">
        <is>
          <t>2025/26</t>
        </is>
      </c>
      <c r="C1669" s="104" t="inlineStr">
        <is>
          <t>HC-031</t>
        </is>
      </c>
      <c r="D1669" s="159" t="n">
        <v>22486</v>
      </c>
      <c r="E1669" s="159" t="n">
        <v>372</v>
      </c>
    </row>
    <row r="1670">
      <c r="A1670" s="176" t="n">
        <v>45962</v>
      </c>
      <c r="B1670" s="104" t="inlineStr">
        <is>
          <t>2025/26</t>
        </is>
      </c>
      <c r="C1670" s="104" t="inlineStr">
        <is>
          <t>HC-032</t>
        </is>
      </c>
      <c r="D1670" s="159" t="n">
        <v>20820</v>
      </c>
      <c r="E1670" s="159" t="n">
        <v>362</v>
      </c>
    </row>
    <row r="1671">
      <c r="A1671" s="176" t="n">
        <v>45962</v>
      </c>
      <c r="B1671" s="104" t="inlineStr">
        <is>
          <t>2025/26</t>
        </is>
      </c>
      <c r="C1671" s="104" t="inlineStr">
        <is>
          <t>HC-033</t>
        </is>
      </c>
      <c r="D1671" s="159" t="n">
        <v>33385</v>
      </c>
      <c r="E1671" s="159" t="n">
        <v>514</v>
      </c>
    </row>
    <row r="1672">
      <c r="A1672" s="176" t="n">
        <v>45962</v>
      </c>
      <c r="B1672" s="104" t="inlineStr">
        <is>
          <t>2025/26</t>
        </is>
      </c>
      <c r="C1672" s="104" t="inlineStr">
        <is>
          <t>HC-034</t>
        </is>
      </c>
      <c r="D1672" s="159" t="n">
        <v>25176</v>
      </c>
      <c r="E1672" s="159" t="n">
        <v>370</v>
      </c>
    </row>
    <row r="1673">
      <c r="A1673" s="176" t="n">
        <v>45962</v>
      </c>
      <c r="B1673" s="104" t="inlineStr">
        <is>
          <t>2025/26</t>
        </is>
      </c>
      <c r="C1673" s="104" t="inlineStr">
        <is>
          <t>HC-035</t>
        </is>
      </c>
      <c r="D1673" s="159" t="n">
        <v>25641</v>
      </c>
      <c r="E1673" s="159" t="n">
        <v>440</v>
      </c>
    </row>
    <row r="1674">
      <c r="A1674" s="176" t="n">
        <v>45962</v>
      </c>
      <c r="B1674" s="104" t="inlineStr">
        <is>
          <t>2025/26</t>
        </is>
      </c>
      <c r="C1674" s="104" t="inlineStr">
        <is>
          <t>HC-036</t>
        </is>
      </c>
      <c r="D1674" s="159" t="n">
        <v>24789</v>
      </c>
      <c r="E1674" s="159" t="n">
        <v>420</v>
      </c>
    </row>
    <row r="1675">
      <c r="A1675" s="176" t="n">
        <v>45962</v>
      </c>
      <c r="B1675" s="104" t="inlineStr">
        <is>
          <t>2025/26</t>
        </is>
      </c>
      <c r="C1675" s="104" t="inlineStr">
        <is>
          <t>HC-037</t>
        </is>
      </c>
      <c r="D1675" s="159" t="n">
        <v>23995</v>
      </c>
      <c r="E1675" s="159" t="n">
        <v>403</v>
      </c>
    </row>
    <row r="1676">
      <c r="A1676" s="176" t="n">
        <v>45962</v>
      </c>
      <c r="B1676" s="104" t="inlineStr">
        <is>
          <t>2025/26</t>
        </is>
      </c>
      <c r="C1676" s="104" t="inlineStr">
        <is>
          <t>HC-038</t>
        </is>
      </c>
      <c r="D1676" s="159" t="n">
        <v>18066</v>
      </c>
      <c r="E1676" s="159" t="n">
        <v>294</v>
      </c>
    </row>
    <row r="1677">
      <c r="A1677" s="176" t="n">
        <v>45962</v>
      </c>
      <c r="B1677" s="104" t="inlineStr">
        <is>
          <t>2025/26</t>
        </is>
      </c>
      <c r="C1677" s="104" t="inlineStr">
        <is>
          <t>HC-039</t>
        </is>
      </c>
      <c r="D1677" s="159" t="n">
        <v>24633</v>
      </c>
      <c r="E1677" s="159" t="n">
        <v>387</v>
      </c>
    </row>
    <row r="1678">
      <c r="A1678" s="176" t="n">
        <v>45962</v>
      </c>
      <c r="B1678" s="104" t="inlineStr">
        <is>
          <t>2025/26</t>
        </is>
      </c>
      <c r="C1678" s="104" t="inlineStr">
        <is>
          <t>HC-040</t>
        </is>
      </c>
      <c r="D1678" s="159" t="n">
        <v>23665</v>
      </c>
      <c r="E1678" s="159" t="n">
        <v>388</v>
      </c>
    </row>
    <row r="1679">
      <c r="A1679" s="176" t="n">
        <v>45962</v>
      </c>
      <c r="B1679" s="104" t="inlineStr">
        <is>
          <t>2025/26</t>
        </is>
      </c>
      <c r="C1679" s="104" t="inlineStr">
        <is>
          <t>HC-041</t>
        </is>
      </c>
      <c r="D1679" s="159" t="n">
        <v>35212</v>
      </c>
      <c r="E1679" s="159" t="n">
        <v>618</v>
      </c>
    </row>
    <row r="1680">
      <c r="A1680" s="176" t="n">
        <v>45962</v>
      </c>
      <c r="B1680" s="104" t="inlineStr">
        <is>
          <t>2025/26</t>
        </is>
      </c>
      <c r="C1680" s="104" t="inlineStr">
        <is>
          <t>HC-042</t>
        </is>
      </c>
      <c r="D1680" s="159" t="n">
        <v>23471</v>
      </c>
      <c r="E1680" s="159" t="n">
        <v>368</v>
      </c>
    </row>
    <row r="1681">
      <c r="A1681" s="176" t="n">
        <v>45962</v>
      </c>
      <c r="B1681" s="104" t="inlineStr">
        <is>
          <t>2025/26</t>
        </is>
      </c>
      <c r="C1681" s="104" t="inlineStr">
        <is>
          <t>HC-043</t>
        </is>
      </c>
      <c r="D1681" s="159" t="n">
        <v>26301</v>
      </c>
      <c r="E1681" s="159" t="n">
        <v>442</v>
      </c>
    </row>
    <row r="1682">
      <c r="A1682" s="176" t="n">
        <v>45962</v>
      </c>
      <c r="B1682" s="104" t="inlineStr">
        <is>
          <t>2025/26</t>
        </is>
      </c>
      <c r="C1682" s="104" t="inlineStr">
        <is>
          <t>HC-044</t>
        </is>
      </c>
      <c r="D1682" s="159" t="n">
        <v>16466</v>
      </c>
      <c r="E1682" s="159" t="n">
        <v>304</v>
      </c>
    </row>
    <row r="1683">
      <c r="A1683" s="176" t="n">
        <v>45962</v>
      </c>
      <c r="B1683" s="104" t="inlineStr">
        <is>
          <t>2025/26</t>
        </is>
      </c>
      <c r="C1683" s="104" t="inlineStr">
        <is>
          <t>HC-045</t>
        </is>
      </c>
      <c r="D1683" s="159" t="n">
        <v>30050</v>
      </c>
      <c r="E1683" s="159" t="n">
        <v>546</v>
      </c>
    </row>
    <row r="1684">
      <c r="A1684" s="176" t="n">
        <v>45962</v>
      </c>
      <c r="B1684" s="104" t="inlineStr">
        <is>
          <t>2025/26</t>
        </is>
      </c>
      <c r="C1684" s="104" t="inlineStr">
        <is>
          <t>HC-046</t>
        </is>
      </c>
      <c r="D1684" s="159" t="n">
        <v>15365</v>
      </c>
      <c r="E1684" s="159" t="n">
        <v>247</v>
      </c>
    </row>
    <row r="1685">
      <c r="A1685" s="176" t="n">
        <v>45962</v>
      </c>
      <c r="B1685" s="104" t="inlineStr">
        <is>
          <t>2025/26</t>
        </is>
      </c>
      <c r="C1685" s="104" t="inlineStr">
        <is>
          <t>HC-047</t>
        </is>
      </c>
      <c r="D1685" s="159" t="n">
        <v>27012</v>
      </c>
      <c r="E1685" s="159" t="n">
        <v>453</v>
      </c>
    </row>
    <row r="1686">
      <c r="A1686" s="176" t="n">
        <v>45962</v>
      </c>
      <c r="B1686" s="104" t="inlineStr">
        <is>
          <t>2025/26</t>
        </is>
      </c>
      <c r="C1686" s="104" t="inlineStr">
        <is>
          <t>HC-048</t>
        </is>
      </c>
      <c r="D1686" s="159" t="n">
        <v>25742</v>
      </c>
      <c r="E1686" s="159" t="n">
        <v>410</v>
      </c>
    </row>
    <row r="1687">
      <c r="A1687" s="176" t="n">
        <v>45962</v>
      </c>
      <c r="B1687" s="104" t="inlineStr">
        <is>
          <t>2025/26</t>
        </is>
      </c>
      <c r="C1687" s="104" t="inlineStr">
        <is>
          <t>HC-049</t>
        </is>
      </c>
      <c r="D1687" s="159" t="n">
        <v>22385</v>
      </c>
      <c r="E1687" s="159" t="n">
        <v>354</v>
      </c>
    </row>
    <row r="1688">
      <c r="A1688" s="176" t="n">
        <v>45962</v>
      </c>
      <c r="B1688" s="104" t="inlineStr">
        <is>
          <t>2025/26</t>
        </is>
      </c>
      <c r="C1688" s="104" t="inlineStr">
        <is>
          <t>HC-050</t>
        </is>
      </c>
      <c r="D1688" s="159" t="n">
        <v>26805</v>
      </c>
      <c r="E1688" s="159" t="n">
        <v>451</v>
      </c>
    </row>
    <row r="1689">
      <c r="A1689" s="176" t="n">
        <v>45962</v>
      </c>
      <c r="B1689" s="104" t="inlineStr">
        <is>
          <t>2025/26</t>
        </is>
      </c>
      <c r="C1689" s="104" t="inlineStr">
        <is>
          <t>HC-051</t>
        </is>
      </c>
      <c r="D1689" s="159" t="n">
        <v>18824</v>
      </c>
      <c r="E1689" s="159" t="n">
        <v>297</v>
      </c>
    </row>
    <row r="1690">
      <c r="A1690" s="176" t="n">
        <v>45962</v>
      </c>
      <c r="B1690" s="104" t="inlineStr">
        <is>
          <t>2025/26</t>
        </is>
      </c>
      <c r="C1690" s="104" t="inlineStr">
        <is>
          <t>HC-052</t>
        </is>
      </c>
      <c r="D1690" s="159" t="n">
        <v>21907</v>
      </c>
      <c r="E1690" s="159" t="n">
        <v>362</v>
      </c>
    </row>
    <row r="1691">
      <c r="A1691" s="176" t="n">
        <v>45962</v>
      </c>
      <c r="B1691" s="104" t="inlineStr">
        <is>
          <t>2025/26</t>
        </is>
      </c>
      <c r="C1691" s="104" t="inlineStr">
        <is>
          <t>HC-053</t>
        </is>
      </c>
      <c r="D1691" s="159" t="n">
        <v>23916</v>
      </c>
      <c r="E1691" s="159" t="n">
        <v>392</v>
      </c>
    </row>
    <row r="1692">
      <c r="A1692" s="176" t="n">
        <v>45962</v>
      </c>
      <c r="B1692" s="104" t="inlineStr">
        <is>
          <t>2025/26</t>
        </is>
      </c>
      <c r="C1692" s="104" t="inlineStr">
        <is>
          <t>HC-054</t>
        </is>
      </c>
      <c r="D1692" s="159" t="n">
        <v>22428</v>
      </c>
      <c r="E1692" s="159" t="n">
        <v>351</v>
      </c>
    </row>
    <row r="1693">
      <c r="A1693" s="176" t="n">
        <v>45962</v>
      </c>
      <c r="B1693" s="104" t="inlineStr">
        <is>
          <t>2025/26</t>
        </is>
      </c>
      <c r="C1693" s="104" t="inlineStr">
        <is>
          <t>HC-055</t>
        </is>
      </c>
      <c r="D1693" s="159" t="n">
        <v>35013</v>
      </c>
      <c r="E1693" s="159" t="n">
        <v>608</v>
      </c>
    </row>
    <row r="1694">
      <c r="A1694" s="176" t="n">
        <v>45962</v>
      </c>
      <c r="B1694" s="104" t="inlineStr">
        <is>
          <t>2025/26</t>
        </is>
      </c>
      <c r="C1694" s="104" t="inlineStr">
        <is>
          <t>HC-056</t>
        </is>
      </c>
      <c r="D1694" s="159" t="n">
        <v>25619</v>
      </c>
      <c r="E1694" s="159" t="n">
        <v>406</v>
      </c>
    </row>
    <row r="1695">
      <c r="A1695" s="176" t="n">
        <v>45962</v>
      </c>
      <c r="B1695" s="104" t="inlineStr">
        <is>
          <t>2025/26</t>
        </is>
      </c>
      <c r="C1695" s="104" t="inlineStr">
        <is>
          <t>HC-057</t>
        </is>
      </c>
      <c r="D1695" s="159" t="n">
        <v>26505</v>
      </c>
      <c r="E1695" s="159" t="n">
        <v>419</v>
      </c>
    </row>
    <row r="1696">
      <c r="A1696" s="176" t="n">
        <v>45962</v>
      </c>
      <c r="B1696" s="104" t="inlineStr">
        <is>
          <t>2025/26</t>
        </is>
      </c>
      <c r="C1696" s="104" t="inlineStr">
        <is>
          <t>HC-058</t>
        </is>
      </c>
      <c r="D1696" s="159" t="n">
        <v>16616</v>
      </c>
      <c r="E1696" s="159" t="n">
        <v>930</v>
      </c>
    </row>
    <row r="1697">
      <c r="A1697" s="176" t="n">
        <v>45962</v>
      </c>
      <c r="B1697" s="104" t="inlineStr">
        <is>
          <t>2025/26</t>
        </is>
      </c>
      <c r="C1697" s="104" t="inlineStr">
        <is>
          <t>HC-059</t>
        </is>
      </c>
      <c r="D1697" s="159" t="n">
        <v>24946</v>
      </c>
      <c r="E1697" s="159" t="n">
        <v>417</v>
      </c>
    </row>
    <row r="1698">
      <c r="A1698" s="176" t="n">
        <v>45962</v>
      </c>
      <c r="B1698" s="104" t="inlineStr">
        <is>
          <t>2025/26</t>
        </is>
      </c>
      <c r="C1698" s="104" t="inlineStr">
        <is>
          <t>HC-060</t>
        </is>
      </c>
      <c r="D1698" s="159" t="n">
        <v>18684</v>
      </c>
      <c r="E1698" s="159" t="n">
        <v>317</v>
      </c>
    </row>
    <row r="1699">
      <c r="A1699" s="176" t="n">
        <v>45962</v>
      </c>
      <c r="B1699" s="104" t="inlineStr">
        <is>
          <t>2025/26</t>
        </is>
      </c>
      <c r="C1699" s="104" t="inlineStr">
        <is>
          <t>HC-061</t>
        </is>
      </c>
      <c r="D1699" s="159" t="n">
        <v>24138</v>
      </c>
      <c r="E1699" s="159" t="n">
        <v>401</v>
      </c>
    </row>
    <row r="1700">
      <c r="A1700" s="176" t="n">
        <v>45962</v>
      </c>
      <c r="B1700" s="104" t="inlineStr">
        <is>
          <t>2025/26</t>
        </is>
      </c>
      <c r="C1700" s="104" t="inlineStr">
        <is>
          <t>HC-062</t>
        </is>
      </c>
      <c r="D1700" s="159" t="n">
        <v>18331</v>
      </c>
      <c r="E1700" s="159" t="n">
        <v>297</v>
      </c>
    </row>
    <row r="1701">
      <c r="A1701" s="176" t="n">
        <v>45962</v>
      </c>
      <c r="B1701" s="104" t="inlineStr">
        <is>
          <t>2025/26</t>
        </is>
      </c>
      <c r="C1701" s="104" t="inlineStr">
        <is>
          <t>HC-063</t>
        </is>
      </c>
      <c r="D1701" s="159" t="n">
        <v>20387</v>
      </c>
      <c r="E1701" s="159" t="n">
        <v>354</v>
      </c>
    </row>
    <row r="1702">
      <c r="A1702" s="176" t="n">
        <v>45962</v>
      </c>
      <c r="B1702" s="104" t="inlineStr">
        <is>
          <t>2025/26</t>
        </is>
      </c>
      <c r="C1702" s="104" t="inlineStr">
        <is>
          <t>HC-064</t>
        </is>
      </c>
      <c r="D1702" s="159" t="n">
        <v>17629</v>
      </c>
      <c r="E1702" s="159" t="n">
        <v>293</v>
      </c>
    </row>
    <row r="1703">
      <c r="A1703" s="176" t="n">
        <v>45962</v>
      </c>
      <c r="B1703" s="104" t="inlineStr">
        <is>
          <t>2025/26</t>
        </is>
      </c>
      <c r="C1703" s="104" t="inlineStr">
        <is>
          <t>HC-065</t>
        </is>
      </c>
      <c r="D1703" s="159" t="n">
        <v>32904</v>
      </c>
      <c r="E1703" s="159" t="n">
        <v>557</v>
      </c>
    </row>
    <row r="1704">
      <c r="A1704" s="176" t="n">
        <v>45962</v>
      </c>
      <c r="B1704" s="104" t="inlineStr">
        <is>
          <t>2025/26</t>
        </is>
      </c>
      <c r="C1704" s="104" t="inlineStr">
        <is>
          <t>HC-066</t>
        </is>
      </c>
      <c r="D1704" s="159" t="n">
        <v>26257</v>
      </c>
      <c r="E1704" s="159" t="n">
        <v>421</v>
      </c>
    </row>
    <row r="1705">
      <c r="A1705" s="176" t="n">
        <v>45962</v>
      </c>
      <c r="B1705" s="104" t="inlineStr">
        <is>
          <t>2025/26</t>
        </is>
      </c>
      <c r="C1705" s="104" t="inlineStr">
        <is>
          <t>HC-067</t>
        </is>
      </c>
      <c r="D1705" s="159" t="n">
        <v>24795</v>
      </c>
      <c r="E1705" s="159" t="n">
        <v>422</v>
      </c>
    </row>
    <row r="1706">
      <c r="A1706" s="176" t="n">
        <v>45962</v>
      </c>
      <c r="B1706" s="104" t="inlineStr">
        <is>
          <t>2025/26</t>
        </is>
      </c>
      <c r="C1706" s="104" t="inlineStr">
        <is>
          <t>HC-068</t>
        </is>
      </c>
      <c r="D1706" s="159" t="n">
        <v>17090</v>
      </c>
      <c r="E1706" s="159" t="n">
        <v>295</v>
      </c>
    </row>
    <row r="1707">
      <c r="A1707" s="176" t="n">
        <v>45962</v>
      </c>
      <c r="B1707" s="104" t="inlineStr">
        <is>
          <t>2025/26</t>
        </is>
      </c>
      <c r="C1707" s="104" t="inlineStr">
        <is>
          <t>HC-069</t>
        </is>
      </c>
      <c r="D1707" s="159" t="n">
        <v>22974</v>
      </c>
      <c r="E1707" s="159" t="n">
        <v>362</v>
      </c>
    </row>
    <row r="1708">
      <c r="A1708" s="176" t="n">
        <v>45962</v>
      </c>
      <c r="B1708" s="104" t="inlineStr">
        <is>
          <t>2025/26</t>
        </is>
      </c>
      <c r="C1708" s="104" t="inlineStr">
        <is>
          <t>HC-070</t>
        </is>
      </c>
      <c r="D1708" s="159" t="n">
        <v>14722</v>
      </c>
      <c r="E1708" s="159" t="n">
        <v>240</v>
      </c>
    </row>
    <row r="1709">
      <c r="A1709" s="176" t="n">
        <v>45962</v>
      </c>
      <c r="B1709" s="104" t="inlineStr">
        <is>
          <t>2025/26</t>
        </is>
      </c>
      <c r="C1709" s="104" t="inlineStr">
        <is>
          <t>HC-071</t>
        </is>
      </c>
      <c r="D1709" s="159" t="n">
        <v>20822</v>
      </c>
      <c r="E1709" s="159" t="n">
        <v>324</v>
      </c>
    </row>
    <row r="1710">
      <c r="A1710" s="176" t="n">
        <v>45962</v>
      </c>
      <c r="B1710" s="104" t="inlineStr">
        <is>
          <t>2025/26</t>
        </is>
      </c>
      <c r="C1710" s="104" t="inlineStr">
        <is>
          <t>HC-072</t>
        </is>
      </c>
      <c r="D1710" s="159" t="n">
        <v>14509</v>
      </c>
      <c r="E1710" s="159" t="n">
        <v>240</v>
      </c>
    </row>
    <row r="1711">
      <c r="A1711" s="176" t="n">
        <v>45962</v>
      </c>
      <c r="B1711" s="104" t="inlineStr">
        <is>
          <t>2025/26</t>
        </is>
      </c>
      <c r="C1711" s="104" t="inlineStr">
        <is>
          <t>HC-073</t>
        </is>
      </c>
      <c r="D1711" s="159" t="n">
        <v>36995</v>
      </c>
      <c r="E1711" s="159" t="n">
        <v>2482</v>
      </c>
    </row>
    <row r="1712">
      <c r="A1712" s="176" t="n">
        <v>45962</v>
      </c>
      <c r="B1712" s="104" t="inlineStr">
        <is>
          <t>2025/26</t>
        </is>
      </c>
      <c r="C1712" s="104" t="inlineStr">
        <is>
          <t>HC-074</t>
        </is>
      </c>
      <c r="D1712" s="159" t="n">
        <v>22814</v>
      </c>
      <c r="E1712" s="159" t="n">
        <v>373</v>
      </c>
    </row>
    <row r="1713">
      <c r="A1713" s="176" t="n">
        <v>45962</v>
      </c>
      <c r="B1713" s="104" t="inlineStr">
        <is>
          <t>2025/26</t>
        </is>
      </c>
      <c r="C1713" s="104" t="inlineStr">
        <is>
          <t>HC-075</t>
        </is>
      </c>
      <c r="D1713" s="159" t="n">
        <v>31029</v>
      </c>
      <c r="E1713" s="159" t="n">
        <v>489</v>
      </c>
    </row>
    <row r="1714">
      <c r="A1714" s="176" t="n">
        <v>45962</v>
      </c>
      <c r="B1714" s="104" t="inlineStr">
        <is>
          <t>2025/26</t>
        </is>
      </c>
      <c r="C1714" s="104" t="inlineStr">
        <is>
          <t>HC-076</t>
        </is>
      </c>
      <c r="D1714" s="159" t="n">
        <v>23451</v>
      </c>
      <c r="E1714" s="159" t="n">
        <v>388</v>
      </c>
    </row>
    <row r="1715">
      <c r="A1715" s="176" t="n">
        <v>45962</v>
      </c>
      <c r="B1715" s="104" t="inlineStr">
        <is>
          <t>2025/26</t>
        </is>
      </c>
      <c r="C1715" s="104" t="inlineStr">
        <is>
          <t>HC-077</t>
        </is>
      </c>
      <c r="D1715" s="159" t="n">
        <v>25265</v>
      </c>
      <c r="E1715" s="159" t="n">
        <v>423</v>
      </c>
    </row>
    <row r="1716">
      <c r="A1716" s="176" t="n">
        <v>45962</v>
      </c>
      <c r="B1716" s="104" t="inlineStr">
        <is>
          <t>2025/26</t>
        </is>
      </c>
      <c r="C1716" s="104" t="inlineStr">
        <is>
          <t>HC-078</t>
        </is>
      </c>
      <c r="D1716" s="159" t="n">
        <v>20540</v>
      </c>
      <c r="E1716" s="159" t="n">
        <v>346</v>
      </c>
    </row>
    <row r="1717">
      <c r="A1717" s="176" t="n">
        <v>45962</v>
      </c>
      <c r="B1717" s="104" t="inlineStr">
        <is>
          <t>2025/26</t>
        </is>
      </c>
      <c r="C1717" s="104" t="inlineStr">
        <is>
          <t>HC-079</t>
        </is>
      </c>
      <c r="D1717" s="159" t="n">
        <v>26211</v>
      </c>
      <c r="E1717" s="159" t="n">
        <v>439</v>
      </c>
    </row>
    <row r="1718">
      <c r="A1718" s="176" t="n">
        <v>45962</v>
      </c>
      <c r="B1718" s="104" t="inlineStr">
        <is>
          <t>2025/26</t>
        </is>
      </c>
      <c r="C1718" s="104" t="inlineStr">
        <is>
          <t>HC-080</t>
        </is>
      </c>
      <c r="D1718" s="159" t="n">
        <v>17496</v>
      </c>
      <c r="E1718" s="159" t="n">
        <v>279</v>
      </c>
    </row>
    <row r="1719">
      <c r="A1719" s="176" t="n">
        <v>45962</v>
      </c>
      <c r="B1719" s="104" t="inlineStr">
        <is>
          <t>2025/26</t>
        </is>
      </c>
      <c r="C1719" s="104" t="inlineStr">
        <is>
          <t>HC-081</t>
        </is>
      </c>
      <c r="D1719" s="159" t="n">
        <v>25759</v>
      </c>
      <c r="E1719" s="159" t="n">
        <v>434</v>
      </c>
    </row>
    <row r="1720">
      <c r="A1720" s="176" t="n">
        <v>45962</v>
      </c>
      <c r="B1720" s="104" t="inlineStr">
        <is>
          <t>2025/26</t>
        </is>
      </c>
      <c r="C1720" s="104" t="inlineStr">
        <is>
          <t>HC-082</t>
        </is>
      </c>
      <c r="D1720" s="159" t="n">
        <v>20172</v>
      </c>
      <c r="E1720" s="159" t="n">
        <v>337</v>
      </c>
    </row>
    <row r="1721">
      <c r="A1721" s="176" t="n">
        <v>45962</v>
      </c>
      <c r="B1721" s="104" t="inlineStr">
        <is>
          <t>2025/26</t>
        </is>
      </c>
      <c r="C1721" s="104" t="inlineStr">
        <is>
          <t>HC-083</t>
        </is>
      </c>
      <c r="D1721" s="159" t="n">
        <v>17594</v>
      </c>
      <c r="E1721" s="159" t="n">
        <v>269</v>
      </c>
    </row>
    <row r="1722">
      <c r="A1722" s="176" t="n">
        <v>45962</v>
      </c>
      <c r="B1722" s="104" t="inlineStr">
        <is>
          <t>2025/26</t>
        </is>
      </c>
      <c r="C1722" s="104" t="inlineStr">
        <is>
          <t>HC-084</t>
        </is>
      </c>
      <c r="D1722" s="159" t="n">
        <v>21744</v>
      </c>
      <c r="E1722" s="159" t="n">
        <v>375</v>
      </c>
    </row>
    <row r="1723">
      <c r="A1723" s="176" t="n">
        <v>45962</v>
      </c>
      <c r="B1723" s="104" t="inlineStr">
        <is>
          <t>2025/26</t>
        </is>
      </c>
      <c r="C1723" s="104" t="inlineStr">
        <is>
          <t>HC-085</t>
        </is>
      </c>
      <c r="D1723" s="159" t="n">
        <v>26564</v>
      </c>
      <c r="E1723" s="159" t="n">
        <v>456</v>
      </c>
    </row>
    <row r="1724">
      <c r="A1724" s="176" t="n">
        <v>45962</v>
      </c>
      <c r="B1724" s="104" t="inlineStr">
        <is>
          <t>2025/26</t>
        </is>
      </c>
      <c r="C1724" s="104" t="inlineStr">
        <is>
          <t>HC-086</t>
        </is>
      </c>
      <c r="D1724" s="159" t="n">
        <v>20534</v>
      </c>
      <c r="E1724" s="159" t="n">
        <v>351</v>
      </c>
    </row>
    <row r="1725">
      <c r="A1725" s="176" t="n">
        <v>45962</v>
      </c>
      <c r="B1725" s="104" t="inlineStr">
        <is>
          <t>2025/26</t>
        </is>
      </c>
      <c r="C1725" s="104" t="inlineStr">
        <is>
          <t>HC-087</t>
        </is>
      </c>
      <c r="D1725" s="159" t="n">
        <v>16221</v>
      </c>
      <c r="E1725" s="159" t="n">
        <v>289</v>
      </c>
    </row>
    <row r="1726">
      <c r="A1726" s="176" t="n">
        <v>45962</v>
      </c>
      <c r="B1726" s="104" t="inlineStr">
        <is>
          <t>2025/26</t>
        </is>
      </c>
      <c r="C1726" s="104" t="inlineStr">
        <is>
          <t>HC-088</t>
        </is>
      </c>
      <c r="D1726" s="159" t="n">
        <v>20727</v>
      </c>
      <c r="E1726" s="159" t="n">
        <v>351</v>
      </c>
    </row>
    <row r="1727">
      <c r="A1727" s="176" t="n">
        <v>45962</v>
      </c>
      <c r="B1727" s="104" t="inlineStr">
        <is>
          <t>2025/26</t>
        </is>
      </c>
      <c r="C1727" s="104" t="inlineStr">
        <is>
          <t>HC-089</t>
        </is>
      </c>
      <c r="D1727" s="159" t="n">
        <v>24395</v>
      </c>
      <c r="E1727" s="159" t="n">
        <v>412</v>
      </c>
    </row>
    <row r="1728">
      <c r="A1728" s="176" t="n">
        <v>45962</v>
      </c>
      <c r="B1728" s="104" t="inlineStr">
        <is>
          <t>2025/26</t>
        </is>
      </c>
      <c r="C1728" s="104" t="inlineStr">
        <is>
          <t>HC-090</t>
        </is>
      </c>
      <c r="D1728" s="159" t="n">
        <v>20929</v>
      </c>
      <c r="E1728" s="159" t="n">
        <v>375</v>
      </c>
    </row>
    <row r="1729">
      <c r="A1729" s="176" t="n">
        <v>45962</v>
      </c>
      <c r="B1729" s="104" t="inlineStr">
        <is>
          <t>2025/26</t>
        </is>
      </c>
      <c r="C1729" s="104" t="inlineStr">
        <is>
          <t>HC-091</t>
        </is>
      </c>
      <c r="D1729" s="159" t="n">
        <v>20127</v>
      </c>
      <c r="E1729" s="159" t="n">
        <v>1714</v>
      </c>
    </row>
    <row r="1730">
      <c r="A1730" s="176" t="n">
        <v>45962</v>
      </c>
      <c r="B1730" s="104" t="inlineStr">
        <is>
          <t>2025/26</t>
        </is>
      </c>
      <c r="C1730" s="104" t="inlineStr">
        <is>
          <t>HC-092</t>
        </is>
      </c>
      <c r="D1730" s="159" t="n">
        <v>19582</v>
      </c>
      <c r="E1730" s="159" t="n">
        <v>328</v>
      </c>
    </row>
    <row r="1731">
      <c r="A1731" s="176" t="n">
        <v>45962</v>
      </c>
      <c r="B1731" s="104" t="inlineStr">
        <is>
          <t>2025/26</t>
        </is>
      </c>
      <c r="C1731" s="104" t="inlineStr">
        <is>
          <t>HC-093</t>
        </is>
      </c>
      <c r="D1731" s="159" t="n">
        <v>35239</v>
      </c>
      <c r="E1731" s="159" t="n">
        <v>609</v>
      </c>
    </row>
    <row r="1732">
      <c r="A1732" s="176" t="n">
        <v>45962</v>
      </c>
      <c r="B1732" s="104" t="inlineStr">
        <is>
          <t>2025/26</t>
        </is>
      </c>
      <c r="C1732" s="104" t="inlineStr">
        <is>
          <t>HC-094</t>
        </is>
      </c>
      <c r="D1732" s="159" t="n">
        <v>17207</v>
      </c>
      <c r="E1732" s="159" t="n">
        <v>279</v>
      </c>
    </row>
    <row r="1733">
      <c r="A1733" s="176" t="n">
        <v>45962</v>
      </c>
      <c r="B1733" s="104" t="inlineStr">
        <is>
          <t>2025/26</t>
        </is>
      </c>
      <c r="C1733" s="104" t="inlineStr">
        <is>
          <t>HC-095</t>
        </is>
      </c>
      <c r="D1733" s="159" t="n">
        <v>11943</v>
      </c>
      <c r="E1733" s="159" t="n">
        <v>180</v>
      </c>
    </row>
    <row r="1734">
      <c r="A1734" s="176" t="n">
        <v>45962</v>
      </c>
      <c r="B1734" s="104" t="inlineStr">
        <is>
          <t>2025/26</t>
        </is>
      </c>
      <c r="C1734" s="104" t="inlineStr">
        <is>
          <t>HC-096</t>
        </is>
      </c>
      <c r="D1734" s="159" t="n">
        <v>18283</v>
      </c>
      <c r="E1734" s="159" t="n">
        <v>296</v>
      </c>
    </row>
    <row r="1735">
      <c r="A1735" s="176" t="n">
        <v>45962</v>
      </c>
      <c r="B1735" s="104" t="inlineStr">
        <is>
          <t>2025/26</t>
        </is>
      </c>
      <c r="C1735" s="104" t="inlineStr">
        <is>
          <t>HC-097</t>
        </is>
      </c>
      <c r="D1735" s="159" t="n">
        <v>15579</v>
      </c>
      <c r="E1735" s="159" t="n">
        <v>273</v>
      </c>
    </row>
    <row r="1736">
      <c r="A1736" s="176" t="n">
        <v>45962</v>
      </c>
      <c r="B1736" s="104" t="inlineStr">
        <is>
          <t>2025/26</t>
        </is>
      </c>
      <c r="C1736" s="104" t="inlineStr">
        <is>
          <t>HC-098</t>
        </is>
      </c>
      <c r="D1736" s="159" t="n">
        <v>23557</v>
      </c>
      <c r="E1736" s="159" t="n">
        <v>417</v>
      </c>
    </row>
    <row r="1737">
      <c r="A1737" s="176" t="n">
        <v>45962</v>
      </c>
      <c r="B1737" s="104" t="inlineStr">
        <is>
          <t>2025/26</t>
        </is>
      </c>
      <c r="C1737" s="104" t="inlineStr">
        <is>
          <t>HC-099</t>
        </is>
      </c>
      <c r="D1737" s="159" t="n">
        <v>23958</v>
      </c>
      <c r="E1737" s="159" t="n">
        <v>377</v>
      </c>
    </row>
    <row r="1738">
      <c r="A1738" s="176" t="n">
        <v>45962</v>
      </c>
      <c r="B1738" s="104" t="inlineStr">
        <is>
          <t>2025/26</t>
        </is>
      </c>
      <c r="C1738" s="104" t="inlineStr">
        <is>
          <t>HC-100</t>
        </is>
      </c>
      <c r="D1738" s="159" t="n">
        <v>16480</v>
      </c>
      <c r="E1738" s="159" t="n">
        <v>262</v>
      </c>
    </row>
    <row r="1739">
      <c r="A1739" s="176" t="n">
        <v>45962</v>
      </c>
      <c r="B1739" s="104" t="inlineStr">
        <is>
          <t>2025/26</t>
        </is>
      </c>
      <c r="C1739" s="104" t="inlineStr">
        <is>
          <t>HC-101</t>
        </is>
      </c>
      <c r="D1739" s="159" t="n">
        <v>23381</v>
      </c>
      <c r="E1739" s="159" t="n">
        <v>371</v>
      </c>
    </row>
    <row r="1740">
      <c r="A1740" s="176" t="n">
        <v>45962</v>
      </c>
      <c r="B1740" s="104" t="inlineStr">
        <is>
          <t>2025/26</t>
        </is>
      </c>
      <c r="C1740" s="104" t="inlineStr">
        <is>
          <t>HC-102</t>
        </is>
      </c>
      <c r="D1740" s="159" t="n">
        <v>22673</v>
      </c>
      <c r="E1740" s="159" t="n">
        <v>405</v>
      </c>
    </row>
    <row r="1741">
      <c r="A1741" s="176" t="n">
        <v>45962</v>
      </c>
      <c r="B1741" s="104" t="inlineStr">
        <is>
          <t>2025/26</t>
        </is>
      </c>
      <c r="C1741" s="104" t="inlineStr">
        <is>
          <t>HC-103</t>
        </is>
      </c>
      <c r="D1741" s="159" t="n">
        <v>24409</v>
      </c>
      <c r="E1741" s="159" t="n">
        <v>414</v>
      </c>
    </row>
    <row r="1742">
      <c r="A1742" s="176" t="n">
        <v>45962</v>
      </c>
      <c r="B1742" s="104" t="inlineStr">
        <is>
          <t>2025/26</t>
        </is>
      </c>
      <c r="C1742" s="104" t="inlineStr">
        <is>
          <t>HC-104</t>
        </is>
      </c>
      <c r="D1742" s="159" t="n">
        <v>20742</v>
      </c>
      <c r="E1742" s="159" t="n">
        <v>348</v>
      </c>
    </row>
    <row r="1743">
      <c r="A1743" s="176" t="n">
        <v>45962</v>
      </c>
      <c r="B1743" s="104" t="inlineStr">
        <is>
          <t>2025/26</t>
        </is>
      </c>
      <c r="C1743" s="104" t="inlineStr">
        <is>
          <t>HC-105</t>
        </is>
      </c>
      <c r="D1743" s="159" t="n">
        <v>33536</v>
      </c>
      <c r="E1743" s="159" t="n">
        <v>534</v>
      </c>
    </row>
    <row r="1744">
      <c r="A1744" s="176" t="n">
        <v>45962</v>
      </c>
      <c r="B1744" s="104" t="inlineStr">
        <is>
          <t>2025/26</t>
        </is>
      </c>
      <c r="C1744" s="104" t="inlineStr">
        <is>
          <t>HC-106</t>
        </is>
      </c>
      <c r="D1744" s="159" t="n">
        <v>22034</v>
      </c>
      <c r="E1744" s="159" t="n">
        <v>355</v>
      </c>
    </row>
    <row r="1745">
      <c r="A1745" s="176" t="n">
        <v>45962</v>
      </c>
      <c r="B1745" s="104" t="inlineStr">
        <is>
          <t>2025/26</t>
        </is>
      </c>
      <c r="C1745" s="104" t="inlineStr">
        <is>
          <t>HC-107</t>
        </is>
      </c>
      <c r="D1745" s="159" t="n">
        <v>26186</v>
      </c>
      <c r="E1745" s="159" t="n">
        <v>449</v>
      </c>
    </row>
    <row r="1746">
      <c r="A1746" s="176" t="n">
        <v>45962</v>
      </c>
      <c r="B1746" s="104" t="inlineStr">
        <is>
          <t>2025/26</t>
        </is>
      </c>
      <c r="C1746" s="104" t="inlineStr">
        <is>
          <t>HC-108</t>
        </is>
      </c>
      <c r="D1746" s="159" t="n">
        <v>19848</v>
      </c>
      <c r="E1746" s="159" t="n">
        <v>1949</v>
      </c>
    </row>
    <row r="1747">
      <c r="A1747" s="176" t="n">
        <v>45962</v>
      </c>
      <c r="B1747" s="104" t="inlineStr">
        <is>
          <t>2025/26</t>
        </is>
      </c>
      <c r="C1747" s="104" t="inlineStr">
        <is>
          <t>HC-109</t>
        </is>
      </c>
      <c r="D1747" s="159" t="n">
        <v>22157</v>
      </c>
      <c r="E1747" s="159" t="n">
        <v>345</v>
      </c>
    </row>
    <row r="1748">
      <c r="A1748" s="176" t="n">
        <v>45962</v>
      </c>
      <c r="B1748" s="104" t="inlineStr">
        <is>
          <t>2025/26</t>
        </is>
      </c>
      <c r="C1748" s="104" t="inlineStr">
        <is>
          <t>HC-110</t>
        </is>
      </c>
      <c r="D1748" s="159" t="n">
        <v>15115</v>
      </c>
      <c r="E1748" s="159" t="n">
        <v>245</v>
      </c>
    </row>
    <row r="1749">
      <c r="A1749" s="176" t="n">
        <v>45962</v>
      </c>
      <c r="B1749" s="104" t="inlineStr">
        <is>
          <t>2025/26</t>
        </is>
      </c>
      <c r="C1749" s="104" t="inlineStr">
        <is>
          <t>HC-111</t>
        </is>
      </c>
      <c r="D1749" s="159" t="n">
        <v>24967</v>
      </c>
      <c r="E1749" s="159" t="n">
        <v>430</v>
      </c>
    </row>
    <row r="1750">
      <c r="A1750" s="176" t="n">
        <v>45962</v>
      </c>
      <c r="B1750" s="104" t="inlineStr">
        <is>
          <t>2025/26</t>
        </is>
      </c>
      <c r="C1750" s="104" t="inlineStr">
        <is>
          <t>HC-113</t>
        </is>
      </c>
      <c r="D1750" s="159" t="n">
        <v>25139</v>
      </c>
      <c r="E1750" s="159" t="n">
        <v>427</v>
      </c>
    </row>
    <row r="1751">
      <c r="A1751" s="176" t="n">
        <v>45962</v>
      </c>
      <c r="B1751" s="104" t="inlineStr">
        <is>
          <t>2025/26</t>
        </is>
      </c>
      <c r="C1751" s="104" t="inlineStr">
        <is>
          <t>HC-114</t>
        </is>
      </c>
      <c r="D1751" s="159" t="n">
        <v>14528</v>
      </c>
      <c r="E1751" s="159" t="n">
        <v>234</v>
      </c>
    </row>
    <row r="1752">
      <c r="A1752" s="176" t="n">
        <v>45962</v>
      </c>
      <c r="B1752" s="104" t="inlineStr">
        <is>
          <t>2025/26</t>
        </is>
      </c>
      <c r="C1752" s="104" t="inlineStr">
        <is>
          <t>HC-115</t>
        </is>
      </c>
      <c r="D1752" s="159" t="n">
        <v>22911</v>
      </c>
      <c r="E1752" s="159" t="n">
        <v>366</v>
      </c>
    </row>
    <row r="1753">
      <c r="A1753" s="176" t="n">
        <v>45962</v>
      </c>
      <c r="B1753" s="104" t="inlineStr">
        <is>
          <t>2025/26</t>
        </is>
      </c>
      <c r="C1753" s="104" t="inlineStr">
        <is>
          <t>HC-116</t>
        </is>
      </c>
      <c r="D1753" s="159" t="n">
        <v>20238</v>
      </c>
      <c r="E1753" s="159" t="n">
        <v>315</v>
      </c>
    </row>
    <row r="1754">
      <c r="A1754" s="176" t="n">
        <v>45962</v>
      </c>
      <c r="B1754" s="104" t="inlineStr">
        <is>
          <t>2025/26</t>
        </is>
      </c>
      <c r="C1754" s="104" t="inlineStr">
        <is>
          <t>HC-117</t>
        </is>
      </c>
      <c r="D1754" s="159" t="n">
        <v>22847</v>
      </c>
      <c r="E1754" s="159" t="n">
        <v>353</v>
      </c>
    </row>
    <row r="1755">
      <c r="A1755" s="176" t="n">
        <v>45962</v>
      </c>
      <c r="B1755" s="104" t="inlineStr">
        <is>
          <t>2025/26</t>
        </is>
      </c>
      <c r="C1755" s="104" t="inlineStr">
        <is>
          <t>HC-118</t>
        </is>
      </c>
      <c r="D1755" s="159" t="n">
        <v>26670</v>
      </c>
      <c r="E1755" s="159" t="n">
        <v>411</v>
      </c>
    </row>
    <row r="1756">
      <c r="A1756" s="176" t="n">
        <v>45962</v>
      </c>
      <c r="B1756" s="104" t="inlineStr">
        <is>
          <t>2025/26</t>
        </is>
      </c>
      <c r="C1756" s="104" t="inlineStr">
        <is>
          <t>HC-119</t>
        </is>
      </c>
      <c r="D1756" s="159" t="n">
        <v>19284</v>
      </c>
      <c r="E1756" s="159" t="n">
        <v>307</v>
      </c>
    </row>
    <row r="1757">
      <c r="A1757" s="176" t="n">
        <v>45962</v>
      </c>
      <c r="B1757" s="104" t="inlineStr">
        <is>
          <t>2025/26</t>
        </is>
      </c>
      <c r="C1757" s="104" t="inlineStr">
        <is>
          <t>HC-120</t>
        </is>
      </c>
      <c r="D1757" s="159" t="n">
        <v>17531</v>
      </c>
      <c r="E1757" s="159" t="n">
        <v>268</v>
      </c>
    </row>
    <row r="1758">
      <c r="A1758" s="176" t="n">
        <v>45992</v>
      </c>
      <c r="B1758" s="104" t="inlineStr">
        <is>
          <t>2025/26</t>
        </is>
      </c>
      <c r="C1758" s="104" t="inlineStr">
        <is>
          <t>HC-001</t>
        </is>
      </c>
      <c r="D1758" s="159" t="n">
        <v>36101</v>
      </c>
      <c r="E1758" s="159" t="n">
        <v>575</v>
      </c>
    </row>
    <row r="1759">
      <c r="A1759" s="176" t="n">
        <v>45992</v>
      </c>
      <c r="B1759" s="104" t="inlineStr">
        <is>
          <t>2025/26</t>
        </is>
      </c>
      <c r="C1759" s="104" t="inlineStr">
        <is>
          <t>HC-002</t>
        </is>
      </c>
      <c r="D1759" s="159" t="n">
        <v>20037</v>
      </c>
      <c r="E1759" s="159" t="n">
        <v>354</v>
      </c>
    </row>
    <row r="1760">
      <c r="A1760" s="176" t="n">
        <v>45992</v>
      </c>
      <c r="B1760" s="104" t="inlineStr">
        <is>
          <t>2025/26</t>
        </is>
      </c>
      <c r="C1760" s="104" t="inlineStr">
        <is>
          <t>HC-003</t>
        </is>
      </c>
      <c r="D1760" s="159" t="n">
        <v>25405</v>
      </c>
      <c r="E1760" s="159" t="n">
        <v>424</v>
      </c>
    </row>
    <row r="1761">
      <c r="A1761" s="176" t="n">
        <v>45992</v>
      </c>
      <c r="B1761" s="104" t="inlineStr">
        <is>
          <t>2025/26</t>
        </is>
      </c>
      <c r="C1761" s="104" t="inlineStr">
        <is>
          <t>HC-004</t>
        </is>
      </c>
      <c r="D1761" s="159" t="n">
        <v>23936</v>
      </c>
      <c r="E1761" s="159" t="n">
        <v>373</v>
      </c>
    </row>
    <row r="1762">
      <c r="A1762" s="176" t="n">
        <v>45992</v>
      </c>
      <c r="B1762" s="104" t="inlineStr">
        <is>
          <t>2025/26</t>
        </is>
      </c>
      <c r="C1762" s="104" t="inlineStr">
        <is>
          <t>HC-005</t>
        </is>
      </c>
      <c r="D1762" s="159" t="n">
        <v>29681</v>
      </c>
      <c r="E1762" s="159" t="n">
        <v>523</v>
      </c>
    </row>
    <row r="1763">
      <c r="A1763" s="176" t="n">
        <v>45992</v>
      </c>
      <c r="B1763" s="104" t="inlineStr">
        <is>
          <t>2025/26</t>
        </is>
      </c>
      <c r="C1763" s="104" t="inlineStr">
        <is>
          <t>HC-006</t>
        </is>
      </c>
      <c r="D1763" s="159" t="n">
        <v>19126</v>
      </c>
      <c r="E1763" s="159" t="n">
        <v>331</v>
      </c>
    </row>
    <row r="1764">
      <c r="A1764" s="176" t="n">
        <v>45992</v>
      </c>
      <c r="B1764" s="104" t="inlineStr">
        <is>
          <t>2025/26</t>
        </is>
      </c>
      <c r="C1764" s="104" t="inlineStr">
        <is>
          <t>HC-007</t>
        </is>
      </c>
      <c r="D1764" s="159" t="n">
        <v>21932</v>
      </c>
      <c r="E1764" s="159" t="n">
        <v>357</v>
      </c>
    </row>
    <row r="1765">
      <c r="A1765" s="176" t="n">
        <v>45992</v>
      </c>
      <c r="B1765" s="104" t="inlineStr">
        <is>
          <t>2025/26</t>
        </is>
      </c>
      <c r="C1765" s="104" t="inlineStr">
        <is>
          <t>HC-008</t>
        </is>
      </c>
      <c r="D1765" s="159" t="n">
        <v>26179</v>
      </c>
      <c r="E1765" s="159" t="n">
        <v>405</v>
      </c>
    </row>
    <row r="1766">
      <c r="A1766" s="176" t="n">
        <v>45992</v>
      </c>
      <c r="B1766" s="104" t="inlineStr">
        <is>
          <t>2025/26</t>
        </is>
      </c>
      <c r="C1766" s="104" t="inlineStr">
        <is>
          <t>HC-009</t>
        </is>
      </c>
      <c r="D1766" s="159" t="n">
        <v>32038</v>
      </c>
      <c r="E1766" s="159" t="n">
        <v>490</v>
      </c>
    </row>
    <row r="1767">
      <c r="A1767" s="176" t="n">
        <v>45992</v>
      </c>
      <c r="B1767" s="104" t="inlineStr">
        <is>
          <t>2025/26</t>
        </is>
      </c>
      <c r="C1767" s="104" t="inlineStr">
        <is>
          <t>HC-010</t>
        </is>
      </c>
      <c r="D1767" s="159" t="n">
        <v>35805</v>
      </c>
      <c r="E1767" s="159" t="n">
        <v>557</v>
      </c>
    </row>
    <row r="1768">
      <c r="A1768" s="176" t="n">
        <v>45992</v>
      </c>
      <c r="B1768" s="104" t="inlineStr">
        <is>
          <t>2025/26</t>
        </is>
      </c>
      <c r="C1768" s="104" t="inlineStr">
        <is>
          <t>HC-011</t>
        </is>
      </c>
      <c r="D1768" s="159" t="n">
        <v>30689</v>
      </c>
      <c r="E1768" s="159" t="n">
        <v>471</v>
      </c>
    </row>
    <row r="1769">
      <c r="A1769" s="176" t="n">
        <v>45992</v>
      </c>
      <c r="B1769" s="104" t="inlineStr">
        <is>
          <t>2025/26</t>
        </is>
      </c>
      <c r="C1769" s="104" t="inlineStr">
        <is>
          <t>HC-012</t>
        </is>
      </c>
      <c r="D1769" s="159" t="n">
        <v>16231</v>
      </c>
      <c r="E1769" s="159" t="n">
        <v>564</v>
      </c>
    </row>
    <row r="1770">
      <c r="A1770" s="176" t="n">
        <v>45992</v>
      </c>
      <c r="B1770" s="104" t="inlineStr">
        <is>
          <t>2025/26</t>
        </is>
      </c>
      <c r="C1770" s="104" t="inlineStr">
        <is>
          <t>HC-013</t>
        </is>
      </c>
      <c r="D1770" s="159" t="n">
        <v>23603</v>
      </c>
      <c r="E1770" s="159" t="n">
        <v>368</v>
      </c>
    </row>
    <row r="1771">
      <c r="A1771" s="176" t="n">
        <v>45992</v>
      </c>
      <c r="B1771" s="104" t="inlineStr">
        <is>
          <t>2025/26</t>
        </is>
      </c>
      <c r="C1771" s="104" t="inlineStr">
        <is>
          <t>HC-014</t>
        </is>
      </c>
      <c r="D1771" s="159" t="n">
        <v>21993</v>
      </c>
      <c r="E1771" s="159" t="n">
        <v>385</v>
      </c>
    </row>
    <row r="1772">
      <c r="A1772" s="176" t="n">
        <v>45992</v>
      </c>
      <c r="B1772" s="104" t="inlineStr">
        <is>
          <t>2025/26</t>
        </is>
      </c>
      <c r="C1772" s="104" t="inlineStr">
        <is>
          <t>HC-015</t>
        </is>
      </c>
      <c r="D1772" s="159" t="n">
        <v>20333</v>
      </c>
      <c r="E1772" s="159" t="n">
        <v>335</v>
      </c>
    </row>
    <row r="1773">
      <c r="A1773" s="176" t="n">
        <v>45992</v>
      </c>
      <c r="B1773" s="104" t="inlineStr">
        <is>
          <t>2025/26</t>
        </is>
      </c>
      <c r="C1773" s="104" t="inlineStr">
        <is>
          <t>HC-016</t>
        </is>
      </c>
      <c r="D1773" s="159" t="n">
        <v>26897</v>
      </c>
      <c r="E1773" s="159" t="n">
        <v>444</v>
      </c>
    </row>
    <row r="1774">
      <c r="A1774" s="176" t="n">
        <v>45992</v>
      </c>
      <c r="B1774" s="104" t="inlineStr">
        <is>
          <t>2025/26</t>
        </is>
      </c>
      <c r="C1774" s="104" t="inlineStr">
        <is>
          <t>HC-017</t>
        </is>
      </c>
      <c r="D1774" s="159" t="n">
        <v>24686</v>
      </c>
      <c r="E1774" s="159" t="n">
        <v>424</v>
      </c>
    </row>
    <row r="1775">
      <c r="A1775" s="176" t="n">
        <v>45992</v>
      </c>
      <c r="B1775" s="104" t="inlineStr">
        <is>
          <t>2025/26</t>
        </is>
      </c>
      <c r="C1775" s="104" t="inlineStr">
        <is>
          <t>HC-018</t>
        </is>
      </c>
      <c r="D1775" s="159" t="n">
        <v>15605</v>
      </c>
      <c r="E1775" s="159" t="n">
        <v>247</v>
      </c>
    </row>
    <row r="1776">
      <c r="A1776" s="176" t="n">
        <v>45992</v>
      </c>
      <c r="B1776" s="104" t="inlineStr">
        <is>
          <t>2025/26</t>
        </is>
      </c>
      <c r="C1776" s="104" t="inlineStr">
        <is>
          <t>HC-019</t>
        </is>
      </c>
      <c r="D1776" s="159" t="n">
        <v>19843</v>
      </c>
      <c r="E1776" s="159" t="n">
        <v>309</v>
      </c>
    </row>
    <row r="1777">
      <c r="A1777" s="176" t="n">
        <v>45992</v>
      </c>
      <c r="B1777" s="104" t="inlineStr">
        <is>
          <t>2025/26</t>
        </is>
      </c>
      <c r="C1777" s="104" t="inlineStr">
        <is>
          <t>HC-020</t>
        </is>
      </c>
      <c r="D1777" s="159" t="n">
        <v>23207</v>
      </c>
      <c r="E1777" s="159" t="n">
        <v>407</v>
      </c>
    </row>
    <row r="1778">
      <c r="A1778" s="176" t="n">
        <v>45992</v>
      </c>
      <c r="B1778" s="104" t="inlineStr">
        <is>
          <t>2025/26</t>
        </is>
      </c>
      <c r="C1778" s="104" t="inlineStr">
        <is>
          <t>HC-021</t>
        </is>
      </c>
      <c r="D1778" s="159" t="n">
        <v>20777</v>
      </c>
      <c r="E1778" s="159" t="n">
        <v>327</v>
      </c>
    </row>
    <row r="1779">
      <c r="A1779" s="176" t="n">
        <v>45992</v>
      </c>
      <c r="B1779" s="104" t="inlineStr">
        <is>
          <t>2025/26</t>
        </is>
      </c>
      <c r="C1779" s="104" t="inlineStr">
        <is>
          <t>HC-022</t>
        </is>
      </c>
      <c r="D1779" s="159" t="n">
        <v>19323</v>
      </c>
      <c r="E1779" s="159" t="n">
        <v>303</v>
      </c>
    </row>
    <row r="1780">
      <c r="A1780" s="176" t="n">
        <v>45992</v>
      </c>
      <c r="B1780" s="104" t="inlineStr">
        <is>
          <t>2025/26</t>
        </is>
      </c>
      <c r="C1780" s="104" t="inlineStr">
        <is>
          <t>HC-023</t>
        </is>
      </c>
      <c r="D1780" s="159" t="n">
        <v>24179</v>
      </c>
      <c r="E1780" s="159" t="n">
        <v>381</v>
      </c>
    </row>
    <row r="1781">
      <c r="A1781" s="176" t="n">
        <v>45992</v>
      </c>
      <c r="B1781" s="104" t="inlineStr">
        <is>
          <t>2025/26</t>
        </is>
      </c>
      <c r="C1781" s="104" t="inlineStr">
        <is>
          <t>HC-024</t>
        </is>
      </c>
      <c r="D1781" s="159" t="n">
        <v>28490</v>
      </c>
      <c r="E1781" s="159" t="n">
        <v>463</v>
      </c>
    </row>
    <row r="1782">
      <c r="A1782" s="176" t="n">
        <v>45992</v>
      </c>
      <c r="B1782" s="104" t="inlineStr">
        <is>
          <t>2025/26</t>
        </is>
      </c>
      <c r="C1782" s="104" t="inlineStr">
        <is>
          <t>HC-025</t>
        </is>
      </c>
      <c r="D1782" s="159" t="n">
        <v>32469</v>
      </c>
      <c r="E1782" s="159" t="n">
        <v>481</v>
      </c>
    </row>
    <row r="1783">
      <c r="A1783" s="176" t="n">
        <v>45992</v>
      </c>
      <c r="B1783" s="104" t="inlineStr">
        <is>
          <t>2025/26</t>
        </is>
      </c>
      <c r="C1783" s="104" t="inlineStr">
        <is>
          <t>HC-026</t>
        </is>
      </c>
      <c r="D1783" s="159" t="n">
        <v>21904</v>
      </c>
      <c r="E1783" s="159" t="n">
        <v>376</v>
      </c>
    </row>
    <row r="1784">
      <c r="A1784" s="176" t="n">
        <v>45992</v>
      </c>
      <c r="B1784" s="104" t="inlineStr">
        <is>
          <t>2025/26</t>
        </is>
      </c>
      <c r="C1784" s="104" t="inlineStr">
        <is>
          <t>HC-027</t>
        </is>
      </c>
      <c r="D1784" s="159" t="n">
        <v>26934</v>
      </c>
      <c r="E1784" s="159" t="n">
        <v>438</v>
      </c>
    </row>
    <row r="1785">
      <c r="A1785" s="176" t="n">
        <v>45992</v>
      </c>
      <c r="B1785" s="104" t="inlineStr">
        <is>
          <t>2025/26</t>
        </is>
      </c>
      <c r="C1785" s="104" t="inlineStr">
        <is>
          <t>HC-028</t>
        </is>
      </c>
      <c r="D1785" s="159" t="n">
        <v>20624</v>
      </c>
      <c r="E1785" s="159" t="n">
        <v>298</v>
      </c>
    </row>
    <row r="1786">
      <c r="A1786" s="176" t="n">
        <v>45992</v>
      </c>
      <c r="B1786" s="104" t="inlineStr">
        <is>
          <t>2025/26</t>
        </is>
      </c>
      <c r="C1786" s="104" t="inlineStr">
        <is>
          <t>HC-029</t>
        </is>
      </c>
      <c r="D1786" s="159" t="n">
        <v>41378</v>
      </c>
      <c r="E1786" s="159" t="n">
        <v>1793</v>
      </c>
    </row>
    <row r="1787">
      <c r="A1787" s="176" t="n">
        <v>45992</v>
      </c>
      <c r="B1787" s="104" t="inlineStr">
        <is>
          <t>2025/26</t>
        </is>
      </c>
      <c r="C1787" s="104" t="inlineStr">
        <is>
          <t>HC-030</t>
        </is>
      </c>
      <c r="D1787" s="159" t="n">
        <v>23557</v>
      </c>
      <c r="E1787" s="159" t="n">
        <v>414</v>
      </c>
    </row>
    <row r="1788">
      <c r="A1788" s="176" t="n">
        <v>45992</v>
      </c>
      <c r="B1788" s="104" t="inlineStr">
        <is>
          <t>2025/26</t>
        </is>
      </c>
      <c r="C1788" s="104" t="inlineStr">
        <is>
          <t>HC-031</t>
        </is>
      </c>
      <c r="D1788" s="159" t="n">
        <v>24665</v>
      </c>
      <c r="E1788" s="159" t="n">
        <v>393</v>
      </c>
    </row>
    <row r="1789">
      <c r="A1789" s="176" t="n">
        <v>45992</v>
      </c>
      <c r="B1789" s="104" t="inlineStr">
        <is>
          <t>2025/26</t>
        </is>
      </c>
      <c r="C1789" s="104" t="inlineStr">
        <is>
          <t>HC-032</t>
        </is>
      </c>
      <c r="D1789" s="159" t="n">
        <v>22532</v>
      </c>
      <c r="E1789" s="159" t="n">
        <v>392</v>
      </c>
    </row>
    <row r="1790">
      <c r="A1790" s="176" t="n">
        <v>45992</v>
      </c>
      <c r="B1790" s="104" t="inlineStr">
        <is>
          <t>2025/26</t>
        </is>
      </c>
      <c r="C1790" s="104" t="inlineStr">
        <is>
          <t>HC-033</t>
        </is>
      </c>
      <c r="D1790" s="159" t="n">
        <v>37833</v>
      </c>
      <c r="E1790" s="159" t="n">
        <v>575</v>
      </c>
    </row>
    <row r="1791">
      <c r="A1791" s="176" t="n">
        <v>45992</v>
      </c>
      <c r="B1791" s="104" t="inlineStr">
        <is>
          <t>2025/26</t>
        </is>
      </c>
      <c r="C1791" s="104" t="inlineStr">
        <is>
          <t>HC-034</t>
        </is>
      </c>
      <c r="D1791" s="159" t="n">
        <v>28116</v>
      </c>
      <c r="E1791" s="159" t="n">
        <v>426</v>
      </c>
    </row>
    <row r="1792">
      <c r="A1792" s="176" t="n">
        <v>45992</v>
      </c>
      <c r="B1792" s="104" t="inlineStr">
        <is>
          <t>2025/26</t>
        </is>
      </c>
      <c r="C1792" s="104" t="inlineStr">
        <is>
          <t>HC-035</t>
        </is>
      </c>
      <c r="D1792" s="159" t="n">
        <v>28997</v>
      </c>
      <c r="E1792" s="159" t="n">
        <v>444</v>
      </c>
    </row>
    <row r="1793">
      <c r="A1793" s="176" t="n">
        <v>45992</v>
      </c>
      <c r="B1793" s="104" t="inlineStr">
        <is>
          <t>2025/26</t>
        </is>
      </c>
      <c r="C1793" s="104" t="inlineStr">
        <is>
          <t>HC-036</t>
        </is>
      </c>
      <c r="D1793" s="159" t="n">
        <v>27484</v>
      </c>
      <c r="E1793" s="159" t="n">
        <v>463</v>
      </c>
    </row>
    <row r="1794">
      <c r="A1794" s="176" t="n">
        <v>45992</v>
      </c>
      <c r="B1794" s="104" t="inlineStr">
        <is>
          <t>2025/26</t>
        </is>
      </c>
      <c r="C1794" s="104" t="inlineStr">
        <is>
          <t>HC-037</t>
        </is>
      </c>
      <c r="D1794" s="159" t="n">
        <v>27336</v>
      </c>
      <c r="E1794" s="159" t="n">
        <v>424</v>
      </c>
    </row>
    <row r="1795">
      <c r="A1795" s="176" t="n">
        <v>45992</v>
      </c>
      <c r="B1795" s="104" t="inlineStr">
        <is>
          <t>2025/26</t>
        </is>
      </c>
      <c r="C1795" s="104" t="inlineStr">
        <is>
          <t>HC-038</t>
        </is>
      </c>
      <c r="D1795" s="159" t="n">
        <v>20201</v>
      </c>
      <c r="E1795" s="159" t="n">
        <v>324</v>
      </c>
    </row>
    <row r="1796">
      <c r="A1796" s="176" t="n">
        <v>45992</v>
      </c>
      <c r="B1796" s="104" t="inlineStr">
        <is>
          <t>2025/26</t>
        </is>
      </c>
      <c r="C1796" s="104" t="inlineStr">
        <is>
          <t>HC-039</t>
        </is>
      </c>
      <c r="D1796" s="159" t="n">
        <v>27658</v>
      </c>
      <c r="E1796" s="159" t="n">
        <v>471</v>
      </c>
    </row>
    <row r="1797">
      <c r="A1797" s="176" t="n">
        <v>45992</v>
      </c>
      <c r="B1797" s="104" t="inlineStr">
        <is>
          <t>2025/26</t>
        </is>
      </c>
      <c r="C1797" s="104" t="inlineStr">
        <is>
          <t>HC-040</t>
        </is>
      </c>
      <c r="D1797" s="159" t="n">
        <v>26474</v>
      </c>
      <c r="E1797" s="159" t="n">
        <v>414</v>
      </c>
    </row>
    <row r="1798">
      <c r="A1798" s="176" t="n">
        <v>45992</v>
      </c>
      <c r="B1798" s="104" t="inlineStr">
        <is>
          <t>2025/26</t>
        </is>
      </c>
      <c r="C1798" s="104" t="inlineStr">
        <is>
          <t>HC-041</t>
        </is>
      </c>
      <c r="D1798" s="159" t="n">
        <v>39085</v>
      </c>
      <c r="E1798" s="159" t="n">
        <v>615</v>
      </c>
    </row>
    <row r="1799">
      <c r="A1799" s="176" t="n">
        <v>45992</v>
      </c>
      <c r="B1799" s="104" t="inlineStr">
        <is>
          <t>2025/26</t>
        </is>
      </c>
      <c r="C1799" s="104" t="inlineStr">
        <is>
          <t>HC-042</t>
        </is>
      </c>
      <c r="D1799" s="159" t="n">
        <v>25764</v>
      </c>
      <c r="E1799" s="159" t="n">
        <v>404</v>
      </c>
    </row>
    <row r="1800">
      <c r="A1800" s="176" t="n">
        <v>45992</v>
      </c>
      <c r="B1800" s="104" t="inlineStr">
        <is>
          <t>2025/26</t>
        </is>
      </c>
      <c r="C1800" s="104" t="inlineStr">
        <is>
          <t>HC-043</t>
        </is>
      </c>
      <c r="D1800" s="159" t="n">
        <v>29470</v>
      </c>
      <c r="E1800" s="159" t="n">
        <v>463</v>
      </c>
    </row>
    <row r="1801">
      <c r="A1801" s="176" t="n">
        <v>45992</v>
      </c>
      <c r="B1801" s="104" t="inlineStr">
        <is>
          <t>2025/26</t>
        </is>
      </c>
      <c r="C1801" s="104" t="inlineStr">
        <is>
          <t>HC-044</t>
        </is>
      </c>
      <c r="D1801" s="159" t="n">
        <v>18072</v>
      </c>
      <c r="E1801" s="159" t="n">
        <v>286</v>
      </c>
    </row>
    <row r="1802">
      <c r="A1802" s="176" t="n">
        <v>45992</v>
      </c>
      <c r="B1802" s="104" t="inlineStr">
        <is>
          <t>2025/26</t>
        </is>
      </c>
      <c r="C1802" s="104" t="inlineStr">
        <is>
          <t>HC-045</t>
        </is>
      </c>
      <c r="D1802" s="159" t="n">
        <v>33319</v>
      </c>
      <c r="E1802" s="159" t="n">
        <v>544</v>
      </c>
    </row>
    <row r="1803">
      <c r="A1803" s="176" t="n">
        <v>45992</v>
      </c>
      <c r="B1803" s="104" t="inlineStr">
        <is>
          <t>2025/26</t>
        </is>
      </c>
      <c r="C1803" s="104" t="inlineStr">
        <is>
          <t>HC-046</t>
        </is>
      </c>
      <c r="D1803" s="159" t="n">
        <v>17183</v>
      </c>
      <c r="E1803" s="159" t="n">
        <v>304</v>
      </c>
    </row>
    <row r="1804">
      <c r="A1804" s="176" t="n">
        <v>45992</v>
      </c>
      <c r="B1804" s="104" t="inlineStr">
        <is>
          <t>2025/26</t>
        </is>
      </c>
      <c r="C1804" s="104" t="inlineStr">
        <is>
          <t>HC-047</t>
        </is>
      </c>
      <c r="D1804" s="159" t="n">
        <v>29609</v>
      </c>
      <c r="E1804" s="159" t="n">
        <v>491</v>
      </c>
    </row>
    <row r="1805">
      <c r="A1805" s="176" t="n">
        <v>45992</v>
      </c>
      <c r="B1805" s="104" t="inlineStr">
        <is>
          <t>2025/26</t>
        </is>
      </c>
      <c r="C1805" s="104" t="inlineStr">
        <is>
          <t>HC-048</t>
        </is>
      </c>
      <c r="D1805" s="159" t="n">
        <v>28792</v>
      </c>
      <c r="E1805" s="159" t="n">
        <v>490</v>
      </c>
    </row>
    <row r="1806">
      <c r="A1806" s="176" t="n">
        <v>45992</v>
      </c>
      <c r="B1806" s="104" t="inlineStr">
        <is>
          <t>2025/26</t>
        </is>
      </c>
      <c r="C1806" s="104" t="inlineStr">
        <is>
          <t>HC-049</t>
        </is>
      </c>
      <c r="D1806" s="159" t="n">
        <v>25963</v>
      </c>
      <c r="E1806" s="159" t="n">
        <v>418</v>
      </c>
    </row>
    <row r="1807">
      <c r="A1807" s="176" t="n">
        <v>45992</v>
      </c>
      <c r="B1807" s="104" t="inlineStr">
        <is>
          <t>2025/26</t>
        </is>
      </c>
      <c r="C1807" s="104" t="inlineStr">
        <is>
          <t>HC-050</t>
        </is>
      </c>
      <c r="D1807" s="159" t="n">
        <v>30028</v>
      </c>
      <c r="E1807" s="159" t="n">
        <v>505</v>
      </c>
    </row>
    <row r="1808">
      <c r="A1808" s="176" t="n">
        <v>45992</v>
      </c>
      <c r="B1808" s="104" t="inlineStr">
        <is>
          <t>2025/26</t>
        </is>
      </c>
      <c r="C1808" s="104" t="inlineStr">
        <is>
          <t>HC-051</t>
        </is>
      </c>
      <c r="D1808" s="159" t="n">
        <v>21117</v>
      </c>
      <c r="E1808" s="159" t="n">
        <v>405</v>
      </c>
    </row>
    <row r="1809">
      <c r="A1809" s="176" t="n">
        <v>45992</v>
      </c>
      <c r="B1809" s="104" t="inlineStr">
        <is>
          <t>2025/26</t>
        </is>
      </c>
      <c r="C1809" s="104" t="inlineStr">
        <is>
          <t>HC-052</t>
        </is>
      </c>
      <c r="D1809" s="159" t="n">
        <v>25138</v>
      </c>
      <c r="E1809" s="159" t="n">
        <v>418</v>
      </c>
    </row>
    <row r="1810">
      <c r="A1810" s="176" t="n">
        <v>45992</v>
      </c>
      <c r="B1810" s="104" t="inlineStr">
        <is>
          <t>2025/26</t>
        </is>
      </c>
      <c r="C1810" s="104" t="inlineStr">
        <is>
          <t>HC-053</t>
        </is>
      </c>
      <c r="D1810" s="159" t="n">
        <v>27245</v>
      </c>
      <c r="E1810" s="159" t="n">
        <v>449</v>
      </c>
    </row>
    <row r="1811">
      <c r="A1811" s="176" t="n">
        <v>45992</v>
      </c>
      <c r="B1811" s="104" t="inlineStr">
        <is>
          <t>2025/26</t>
        </is>
      </c>
      <c r="C1811" s="104" t="inlineStr">
        <is>
          <t>HC-054</t>
        </is>
      </c>
      <c r="D1811" s="159" t="n">
        <v>25353</v>
      </c>
      <c r="E1811" s="159" t="n">
        <v>438</v>
      </c>
    </row>
    <row r="1812">
      <c r="A1812" s="176" t="n">
        <v>45992</v>
      </c>
      <c r="B1812" s="104" t="inlineStr">
        <is>
          <t>2025/26</t>
        </is>
      </c>
      <c r="C1812" s="104" t="inlineStr">
        <is>
          <t>HC-055</t>
        </is>
      </c>
      <c r="D1812" s="159" t="n">
        <v>39984</v>
      </c>
      <c r="E1812" s="159" t="n">
        <v>707</v>
      </c>
    </row>
    <row r="1813">
      <c r="A1813" s="176" t="n">
        <v>45992</v>
      </c>
      <c r="B1813" s="104" t="inlineStr">
        <is>
          <t>2025/26</t>
        </is>
      </c>
      <c r="C1813" s="104" t="inlineStr">
        <is>
          <t>HC-056</t>
        </is>
      </c>
      <c r="D1813" s="159" t="n">
        <v>28604</v>
      </c>
      <c r="E1813" s="159" t="n">
        <v>433</v>
      </c>
    </row>
    <row r="1814">
      <c r="A1814" s="176" t="n">
        <v>45992</v>
      </c>
      <c r="B1814" s="104" t="inlineStr">
        <is>
          <t>2025/26</t>
        </is>
      </c>
      <c r="C1814" s="104" t="inlineStr">
        <is>
          <t>HC-057</t>
        </is>
      </c>
      <c r="D1814" s="159" t="n">
        <v>30463</v>
      </c>
      <c r="E1814" s="159" t="n">
        <v>512</v>
      </c>
    </row>
    <row r="1815">
      <c r="A1815" s="176" t="n">
        <v>45992</v>
      </c>
      <c r="B1815" s="104" t="inlineStr">
        <is>
          <t>2025/26</t>
        </is>
      </c>
      <c r="C1815" s="104" t="inlineStr">
        <is>
          <t>HC-058</t>
        </is>
      </c>
      <c r="D1815" s="159" t="n">
        <v>18870</v>
      </c>
      <c r="E1815" s="159" t="n">
        <v>1061</v>
      </c>
    </row>
    <row r="1816">
      <c r="A1816" s="176" t="n">
        <v>45992</v>
      </c>
      <c r="B1816" s="104" t="inlineStr">
        <is>
          <t>2025/26</t>
        </is>
      </c>
      <c r="C1816" s="104" t="inlineStr">
        <is>
          <t>HC-059</t>
        </is>
      </c>
      <c r="D1816" s="159" t="n">
        <v>27801</v>
      </c>
      <c r="E1816" s="159" t="n">
        <v>463</v>
      </c>
    </row>
    <row r="1817">
      <c r="A1817" s="176" t="n">
        <v>45992</v>
      </c>
      <c r="B1817" s="104" t="inlineStr">
        <is>
          <t>2025/26</t>
        </is>
      </c>
      <c r="C1817" s="104" t="inlineStr">
        <is>
          <t>HC-060</t>
        </is>
      </c>
      <c r="D1817" s="159" t="n">
        <v>20999</v>
      </c>
      <c r="E1817" s="159" t="n">
        <v>382</v>
      </c>
    </row>
    <row r="1818">
      <c r="A1818" s="176" t="n">
        <v>45992</v>
      </c>
      <c r="B1818" s="104" t="inlineStr">
        <is>
          <t>2025/26</t>
        </is>
      </c>
      <c r="C1818" s="104" t="inlineStr">
        <is>
          <t>HC-061</t>
        </is>
      </c>
      <c r="D1818" s="159" t="n">
        <v>26114</v>
      </c>
      <c r="E1818" s="159" t="n">
        <v>433</v>
      </c>
    </row>
    <row r="1819">
      <c r="A1819" s="176" t="n">
        <v>45992</v>
      </c>
      <c r="B1819" s="104" t="inlineStr">
        <is>
          <t>2025/26</t>
        </is>
      </c>
      <c r="C1819" s="104" t="inlineStr">
        <is>
          <t>HC-062</t>
        </is>
      </c>
      <c r="D1819" s="159" t="n">
        <v>20208</v>
      </c>
      <c r="E1819" s="159" t="n">
        <v>338</v>
      </c>
    </row>
    <row r="1820">
      <c r="A1820" s="176" t="n">
        <v>45992</v>
      </c>
      <c r="B1820" s="104" t="inlineStr">
        <is>
          <t>2025/26</t>
        </is>
      </c>
      <c r="C1820" s="104" t="inlineStr">
        <is>
          <t>HC-063</t>
        </is>
      </c>
      <c r="D1820" s="159" t="n">
        <v>22396</v>
      </c>
      <c r="E1820" s="159" t="n">
        <v>358</v>
      </c>
    </row>
    <row r="1821">
      <c r="A1821" s="176" t="n">
        <v>45992</v>
      </c>
      <c r="B1821" s="104" t="inlineStr">
        <is>
          <t>2025/26</t>
        </is>
      </c>
      <c r="C1821" s="104" t="inlineStr">
        <is>
          <t>HC-064</t>
        </is>
      </c>
      <c r="D1821" s="159" t="n">
        <v>19357</v>
      </c>
      <c r="E1821" s="159" t="n">
        <v>339</v>
      </c>
    </row>
    <row r="1822">
      <c r="A1822" s="176" t="n">
        <v>45992</v>
      </c>
      <c r="B1822" s="104" t="inlineStr">
        <is>
          <t>2025/26</t>
        </is>
      </c>
      <c r="C1822" s="104" t="inlineStr">
        <is>
          <t>HC-065</t>
        </is>
      </c>
      <c r="D1822" s="159" t="n">
        <v>36911</v>
      </c>
      <c r="E1822" s="159" t="n">
        <v>532</v>
      </c>
    </row>
    <row r="1823">
      <c r="A1823" s="176" t="n">
        <v>45992</v>
      </c>
      <c r="B1823" s="104" t="inlineStr">
        <is>
          <t>2025/26</t>
        </is>
      </c>
      <c r="C1823" s="104" t="inlineStr">
        <is>
          <t>HC-066</t>
        </is>
      </c>
      <c r="D1823" s="159" t="n">
        <v>28349</v>
      </c>
      <c r="E1823" s="159" t="n">
        <v>450</v>
      </c>
    </row>
    <row r="1824">
      <c r="A1824" s="176" t="n">
        <v>45992</v>
      </c>
      <c r="B1824" s="104" t="inlineStr">
        <is>
          <t>2025/26</t>
        </is>
      </c>
      <c r="C1824" s="104" t="inlineStr">
        <is>
          <t>HC-067</t>
        </is>
      </c>
      <c r="D1824" s="159" t="n">
        <v>27805</v>
      </c>
      <c r="E1824" s="159" t="n">
        <v>428</v>
      </c>
    </row>
    <row r="1825">
      <c r="A1825" s="176" t="n">
        <v>45992</v>
      </c>
      <c r="B1825" s="104" t="inlineStr">
        <is>
          <t>2025/26</t>
        </is>
      </c>
      <c r="C1825" s="104" t="inlineStr">
        <is>
          <t>HC-068</t>
        </is>
      </c>
      <c r="D1825" s="159" t="n">
        <v>19175</v>
      </c>
      <c r="E1825" s="159" t="n">
        <v>317</v>
      </c>
    </row>
    <row r="1826">
      <c r="A1826" s="176" t="n">
        <v>45992</v>
      </c>
      <c r="B1826" s="104" t="inlineStr">
        <is>
          <t>2025/26</t>
        </is>
      </c>
      <c r="C1826" s="104" t="inlineStr">
        <is>
          <t>HC-069</t>
        </is>
      </c>
      <c r="D1826" s="159" t="n">
        <v>25725</v>
      </c>
      <c r="E1826" s="159" t="n">
        <v>360</v>
      </c>
    </row>
    <row r="1827">
      <c r="A1827" s="176" t="n">
        <v>45992</v>
      </c>
      <c r="B1827" s="104" t="inlineStr">
        <is>
          <t>2025/26</t>
        </is>
      </c>
      <c r="C1827" s="104" t="inlineStr">
        <is>
          <t>HC-070</t>
        </is>
      </c>
      <c r="D1827" s="159" t="n">
        <v>16947</v>
      </c>
      <c r="E1827" s="159" t="n">
        <v>284</v>
      </c>
    </row>
    <row r="1828">
      <c r="A1828" s="176" t="n">
        <v>45992</v>
      </c>
      <c r="B1828" s="104" t="inlineStr">
        <is>
          <t>2025/26</t>
        </is>
      </c>
      <c r="C1828" s="104" t="inlineStr">
        <is>
          <t>HC-071</t>
        </is>
      </c>
      <c r="D1828" s="159" t="n">
        <v>22716</v>
      </c>
      <c r="E1828" s="159" t="n">
        <v>356</v>
      </c>
    </row>
    <row r="1829">
      <c r="A1829" s="176" t="n">
        <v>45992</v>
      </c>
      <c r="B1829" s="104" t="inlineStr">
        <is>
          <t>2025/26</t>
        </is>
      </c>
      <c r="C1829" s="104" t="inlineStr">
        <is>
          <t>HC-072</t>
        </is>
      </c>
      <c r="D1829" s="159" t="n">
        <v>16053</v>
      </c>
      <c r="E1829" s="159" t="n">
        <v>271</v>
      </c>
    </row>
    <row r="1830">
      <c r="A1830" s="176" t="n">
        <v>45992</v>
      </c>
      <c r="B1830" s="104" t="inlineStr">
        <is>
          <t>2025/26</t>
        </is>
      </c>
      <c r="C1830" s="104" t="inlineStr">
        <is>
          <t>HC-073</t>
        </is>
      </c>
      <c r="D1830" s="159" t="n">
        <v>40768</v>
      </c>
      <c r="E1830" s="159" t="n">
        <v>2785</v>
      </c>
    </row>
    <row r="1831">
      <c r="A1831" s="176" t="n">
        <v>45992</v>
      </c>
      <c r="B1831" s="104" t="inlineStr">
        <is>
          <t>2025/26</t>
        </is>
      </c>
      <c r="C1831" s="104" t="inlineStr">
        <is>
          <t>HC-074</t>
        </is>
      </c>
      <c r="D1831" s="159" t="n">
        <v>25255</v>
      </c>
      <c r="E1831" s="159" t="n">
        <v>390</v>
      </c>
    </row>
    <row r="1832">
      <c r="A1832" s="176" t="n">
        <v>45992</v>
      </c>
      <c r="B1832" s="104" t="inlineStr">
        <is>
          <t>2025/26</t>
        </is>
      </c>
      <c r="C1832" s="104" t="inlineStr">
        <is>
          <t>HC-075</t>
        </is>
      </c>
      <c r="D1832" s="159" t="n">
        <v>34646</v>
      </c>
      <c r="E1832" s="159" t="n">
        <v>656</v>
      </c>
    </row>
    <row r="1833">
      <c r="A1833" s="176" t="n">
        <v>45992</v>
      </c>
      <c r="B1833" s="104" t="inlineStr">
        <is>
          <t>2025/26</t>
        </is>
      </c>
      <c r="C1833" s="104" t="inlineStr">
        <is>
          <t>HC-076</t>
        </is>
      </c>
      <c r="D1833" s="159" t="n">
        <v>25952</v>
      </c>
      <c r="E1833" s="159" t="n">
        <v>416</v>
      </c>
    </row>
    <row r="1834">
      <c r="A1834" s="176" t="n">
        <v>45992</v>
      </c>
      <c r="B1834" s="104" t="inlineStr">
        <is>
          <t>2025/26</t>
        </is>
      </c>
      <c r="C1834" s="104" t="inlineStr">
        <is>
          <t>HC-077</t>
        </is>
      </c>
      <c r="D1834" s="159" t="n">
        <v>27688</v>
      </c>
      <c r="E1834" s="159" t="n">
        <v>447</v>
      </c>
    </row>
    <row r="1835">
      <c r="A1835" s="176" t="n">
        <v>45992</v>
      </c>
      <c r="B1835" s="104" t="inlineStr">
        <is>
          <t>2025/26</t>
        </is>
      </c>
      <c r="C1835" s="104" t="inlineStr">
        <is>
          <t>HC-078</t>
        </is>
      </c>
      <c r="D1835" s="159" t="n">
        <v>25141</v>
      </c>
      <c r="E1835" s="159" t="n">
        <v>426</v>
      </c>
    </row>
    <row r="1836">
      <c r="A1836" s="176" t="n">
        <v>45992</v>
      </c>
      <c r="B1836" s="104" t="inlineStr">
        <is>
          <t>2025/26</t>
        </is>
      </c>
      <c r="C1836" s="104" t="inlineStr">
        <is>
          <t>HC-079</t>
        </is>
      </c>
      <c r="D1836" s="159" t="n">
        <v>28214</v>
      </c>
      <c r="E1836" s="159" t="n">
        <v>493</v>
      </c>
    </row>
    <row r="1837">
      <c r="A1837" s="176" t="n">
        <v>45992</v>
      </c>
      <c r="B1837" s="104" t="inlineStr">
        <is>
          <t>2025/26</t>
        </is>
      </c>
      <c r="C1837" s="104" t="inlineStr">
        <is>
          <t>HC-080</t>
        </is>
      </c>
      <c r="D1837" s="159" t="n">
        <v>19991</v>
      </c>
      <c r="E1837" s="159" t="n">
        <v>332</v>
      </c>
    </row>
    <row r="1838">
      <c r="A1838" s="176" t="n">
        <v>45992</v>
      </c>
      <c r="B1838" s="104" t="inlineStr">
        <is>
          <t>2025/26</t>
        </is>
      </c>
      <c r="C1838" s="104" t="inlineStr">
        <is>
          <t>HC-081</t>
        </is>
      </c>
      <c r="D1838" s="159" t="n">
        <v>29199</v>
      </c>
      <c r="E1838" s="159" t="n">
        <v>454</v>
      </c>
    </row>
    <row r="1839">
      <c r="A1839" s="176" t="n">
        <v>45992</v>
      </c>
      <c r="B1839" s="104" t="inlineStr">
        <is>
          <t>2025/26</t>
        </is>
      </c>
      <c r="C1839" s="104" t="inlineStr">
        <is>
          <t>HC-082</t>
        </is>
      </c>
      <c r="D1839" s="159" t="n">
        <v>21938</v>
      </c>
      <c r="E1839" s="159" t="n">
        <v>361</v>
      </c>
    </row>
    <row r="1840">
      <c r="A1840" s="176" t="n">
        <v>45992</v>
      </c>
      <c r="B1840" s="104" t="inlineStr">
        <is>
          <t>2025/26</t>
        </is>
      </c>
      <c r="C1840" s="104" t="inlineStr">
        <is>
          <t>HC-083</t>
        </is>
      </c>
      <c r="D1840" s="159" t="n">
        <v>19601</v>
      </c>
      <c r="E1840" s="159" t="n">
        <v>324</v>
      </c>
    </row>
    <row r="1841">
      <c r="A1841" s="176" t="n">
        <v>45992</v>
      </c>
      <c r="B1841" s="104" t="inlineStr">
        <is>
          <t>2025/26</t>
        </is>
      </c>
      <c r="C1841" s="104" t="inlineStr">
        <is>
          <t>HC-084</t>
        </is>
      </c>
      <c r="D1841" s="159" t="n">
        <v>23854</v>
      </c>
      <c r="E1841" s="159" t="n">
        <v>400</v>
      </c>
    </row>
    <row r="1842">
      <c r="A1842" s="176" t="n">
        <v>45992</v>
      </c>
      <c r="B1842" s="104" t="inlineStr">
        <is>
          <t>2025/26</t>
        </is>
      </c>
      <c r="C1842" s="104" t="inlineStr">
        <is>
          <t>HC-085</t>
        </is>
      </c>
      <c r="D1842" s="159" t="n">
        <v>29683</v>
      </c>
      <c r="E1842" s="159" t="n">
        <v>518</v>
      </c>
    </row>
    <row r="1843">
      <c r="A1843" s="176" t="n">
        <v>45992</v>
      </c>
      <c r="B1843" s="104" t="inlineStr">
        <is>
          <t>2025/26</t>
        </is>
      </c>
      <c r="C1843" s="104" t="inlineStr">
        <is>
          <t>HC-086</t>
        </is>
      </c>
      <c r="D1843" s="159" t="n">
        <v>23527</v>
      </c>
      <c r="E1843" s="159" t="n">
        <v>390</v>
      </c>
    </row>
    <row r="1844">
      <c r="A1844" s="176" t="n">
        <v>45992</v>
      </c>
      <c r="B1844" s="104" t="inlineStr">
        <is>
          <t>2025/26</t>
        </is>
      </c>
      <c r="C1844" s="104" t="inlineStr">
        <is>
          <t>HC-087</t>
        </is>
      </c>
      <c r="D1844" s="159" t="n">
        <v>18743</v>
      </c>
      <c r="E1844" s="159" t="n">
        <v>309</v>
      </c>
    </row>
    <row r="1845">
      <c r="A1845" s="176" t="n">
        <v>45992</v>
      </c>
      <c r="B1845" s="104" t="inlineStr">
        <is>
          <t>2025/26</t>
        </is>
      </c>
      <c r="C1845" s="104" t="inlineStr">
        <is>
          <t>HC-088</t>
        </is>
      </c>
      <c r="D1845" s="159" t="n">
        <v>23864</v>
      </c>
      <c r="E1845" s="159" t="n">
        <v>375</v>
      </c>
    </row>
    <row r="1846">
      <c r="A1846" s="176" t="n">
        <v>45992</v>
      </c>
      <c r="B1846" s="104" t="inlineStr">
        <is>
          <t>2025/26</t>
        </is>
      </c>
      <c r="C1846" s="104" t="inlineStr">
        <is>
          <t>HC-089</t>
        </is>
      </c>
      <c r="D1846" s="159" t="n">
        <v>27436</v>
      </c>
      <c r="E1846" s="159" t="n">
        <v>399</v>
      </c>
    </row>
    <row r="1847">
      <c r="A1847" s="176" t="n">
        <v>45992</v>
      </c>
      <c r="B1847" s="104" t="inlineStr">
        <is>
          <t>2025/26</t>
        </is>
      </c>
      <c r="C1847" s="104" t="inlineStr">
        <is>
          <t>HC-090</t>
        </is>
      </c>
      <c r="D1847" s="159" t="n">
        <v>23027</v>
      </c>
      <c r="E1847" s="159" t="n">
        <v>375</v>
      </c>
    </row>
    <row r="1848">
      <c r="A1848" s="176" t="n">
        <v>45992</v>
      </c>
      <c r="B1848" s="104" t="inlineStr">
        <is>
          <t>2025/26</t>
        </is>
      </c>
      <c r="C1848" s="104" t="inlineStr">
        <is>
          <t>HC-091</t>
        </is>
      </c>
      <c r="D1848" s="159" t="n">
        <v>22277</v>
      </c>
      <c r="E1848" s="159" t="n">
        <v>1893</v>
      </c>
    </row>
    <row r="1849">
      <c r="A1849" s="176" t="n">
        <v>45992</v>
      </c>
      <c r="B1849" s="104" t="inlineStr">
        <is>
          <t>2025/26</t>
        </is>
      </c>
      <c r="C1849" s="104" t="inlineStr">
        <is>
          <t>HC-092</t>
        </is>
      </c>
      <c r="D1849" s="159" t="n">
        <v>21277</v>
      </c>
      <c r="E1849" s="159" t="n">
        <v>366</v>
      </c>
    </row>
    <row r="1850">
      <c r="A1850" s="176" t="n">
        <v>45992</v>
      </c>
      <c r="B1850" s="104" t="inlineStr">
        <is>
          <t>2025/26</t>
        </is>
      </c>
      <c r="C1850" s="104" t="inlineStr">
        <is>
          <t>HC-093</t>
        </is>
      </c>
      <c r="D1850" s="159" t="n">
        <v>38767</v>
      </c>
      <c r="E1850" s="159" t="n">
        <v>627</v>
      </c>
    </row>
    <row r="1851">
      <c r="A1851" s="176" t="n">
        <v>45992</v>
      </c>
      <c r="B1851" s="104" t="inlineStr">
        <is>
          <t>2025/26</t>
        </is>
      </c>
      <c r="C1851" s="104" t="inlineStr">
        <is>
          <t>HC-094</t>
        </is>
      </c>
      <c r="D1851" s="159" t="n">
        <v>19135</v>
      </c>
      <c r="E1851" s="159" t="n">
        <v>310</v>
      </c>
    </row>
    <row r="1852">
      <c r="A1852" s="176" t="n">
        <v>45992</v>
      </c>
      <c r="B1852" s="104" t="inlineStr">
        <is>
          <t>2025/26</t>
        </is>
      </c>
      <c r="C1852" s="104" t="inlineStr">
        <is>
          <t>HC-095</t>
        </is>
      </c>
      <c r="D1852" s="159" t="n">
        <v>21295</v>
      </c>
      <c r="E1852" s="159" t="n">
        <v>335</v>
      </c>
    </row>
    <row r="1853">
      <c r="A1853" s="176" t="n">
        <v>45992</v>
      </c>
      <c r="B1853" s="104" t="inlineStr">
        <is>
          <t>2025/26</t>
        </is>
      </c>
      <c r="C1853" s="104" t="inlineStr">
        <is>
          <t>HC-096</t>
        </is>
      </c>
      <c r="D1853" s="159" t="n">
        <v>20374</v>
      </c>
      <c r="E1853" s="159" t="n">
        <v>316</v>
      </c>
    </row>
    <row r="1854">
      <c r="A1854" s="176" t="n">
        <v>45992</v>
      </c>
      <c r="B1854" s="104" t="inlineStr">
        <is>
          <t>2025/26</t>
        </is>
      </c>
      <c r="C1854" s="104" t="inlineStr">
        <is>
          <t>HC-097</t>
        </is>
      </c>
      <c r="D1854" s="159" t="n">
        <v>17378</v>
      </c>
      <c r="E1854" s="159" t="n">
        <v>295</v>
      </c>
    </row>
    <row r="1855">
      <c r="A1855" s="176" t="n">
        <v>45992</v>
      </c>
      <c r="B1855" s="104" t="inlineStr">
        <is>
          <t>2025/26</t>
        </is>
      </c>
      <c r="C1855" s="104" t="inlineStr">
        <is>
          <t>HC-098</t>
        </is>
      </c>
      <c r="D1855" s="159" t="n">
        <v>26041</v>
      </c>
      <c r="E1855" s="159" t="n">
        <v>453</v>
      </c>
    </row>
    <row r="1856">
      <c r="A1856" s="176" t="n">
        <v>45992</v>
      </c>
      <c r="B1856" s="104" t="inlineStr">
        <is>
          <t>2025/26</t>
        </is>
      </c>
      <c r="C1856" s="104" t="inlineStr">
        <is>
          <t>HC-099</t>
        </is>
      </c>
      <c r="D1856" s="159" t="n">
        <v>27435</v>
      </c>
      <c r="E1856" s="159" t="n">
        <v>422</v>
      </c>
    </row>
    <row r="1857">
      <c r="A1857" s="176" t="n">
        <v>45992</v>
      </c>
      <c r="B1857" s="104" t="inlineStr">
        <is>
          <t>2025/26</t>
        </is>
      </c>
      <c r="C1857" s="104" t="inlineStr">
        <is>
          <t>HC-100</t>
        </is>
      </c>
      <c r="D1857" s="159" t="n">
        <v>17552</v>
      </c>
      <c r="E1857" s="159" t="n">
        <v>291</v>
      </c>
    </row>
    <row r="1858">
      <c r="A1858" s="176" t="n">
        <v>45992</v>
      </c>
      <c r="B1858" s="104" t="inlineStr">
        <is>
          <t>2025/26</t>
        </is>
      </c>
      <c r="C1858" s="104" t="inlineStr">
        <is>
          <t>HC-101</t>
        </is>
      </c>
      <c r="D1858" s="159" t="n">
        <v>25534</v>
      </c>
      <c r="E1858" s="159" t="n">
        <v>457</v>
      </c>
    </row>
    <row r="1859">
      <c r="A1859" s="176" t="n">
        <v>45992</v>
      </c>
      <c r="B1859" s="104" t="inlineStr">
        <is>
          <t>2025/26</t>
        </is>
      </c>
      <c r="C1859" s="104" t="inlineStr">
        <is>
          <t>HC-102</t>
        </is>
      </c>
      <c r="D1859" s="159" t="n">
        <v>25179</v>
      </c>
      <c r="E1859" s="159" t="n">
        <v>450</v>
      </c>
    </row>
    <row r="1860">
      <c r="A1860" s="176" t="n">
        <v>45992</v>
      </c>
      <c r="B1860" s="104" t="inlineStr">
        <is>
          <t>2025/26</t>
        </is>
      </c>
      <c r="C1860" s="104" t="inlineStr">
        <is>
          <t>HC-103</t>
        </is>
      </c>
      <c r="D1860" s="159" t="n">
        <v>27716</v>
      </c>
      <c r="E1860" s="159" t="n">
        <v>485</v>
      </c>
    </row>
    <row r="1861">
      <c r="A1861" s="176" t="n">
        <v>45992</v>
      </c>
      <c r="B1861" s="104" t="inlineStr">
        <is>
          <t>2025/26</t>
        </is>
      </c>
      <c r="C1861" s="104" t="inlineStr">
        <is>
          <t>HC-104</t>
        </is>
      </c>
      <c r="D1861" s="159" t="n">
        <v>23026</v>
      </c>
      <c r="E1861" s="159" t="n">
        <v>424</v>
      </c>
    </row>
    <row r="1862">
      <c r="A1862" s="176" t="n">
        <v>45992</v>
      </c>
      <c r="B1862" s="104" t="inlineStr">
        <is>
          <t>2025/26</t>
        </is>
      </c>
      <c r="C1862" s="104" t="inlineStr">
        <is>
          <t>HC-105</t>
        </is>
      </c>
      <c r="D1862" s="159" t="n">
        <v>36963</v>
      </c>
      <c r="E1862" s="159" t="n">
        <v>572</v>
      </c>
    </row>
    <row r="1863">
      <c r="A1863" s="176" t="n">
        <v>45992</v>
      </c>
      <c r="B1863" s="104" t="inlineStr">
        <is>
          <t>2025/26</t>
        </is>
      </c>
      <c r="C1863" s="104" t="inlineStr">
        <is>
          <t>HC-106</t>
        </is>
      </c>
      <c r="D1863" s="159" t="n">
        <v>24425</v>
      </c>
      <c r="E1863" s="159" t="n">
        <v>417</v>
      </c>
    </row>
    <row r="1864">
      <c r="A1864" s="176" t="n">
        <v>45992</v>
      </c>
      <c r="B1864" s="104" t="inlineStr">
        <is>
          <t>2025/26</t>
        </is>
      </c>
      <c r="C1864" s="104" t="inlineStr">
        <is>
          <t>HC-107</t>
        </is>
      </c>
      <c r="D1864" s="159" t="n">
        <v>29103</v>
      </c>
      <c r="E1864" s="159" t="n">
        <v>499</v>
      </c>
    </row>
    <row r="1865">
      <c r="A1865" s="176" t="n">
        <v>45992</v>
      </c>
      <c r="B1865" s="104" t="inlineStr">
        <is>
          <t>2025/26</t>
        </is>
      </c>
      <c r="C1865" s="104" t="inlineStr">
        <is>
          <t>HC-108</t>
        </is>
      </c>
      <c r="D1865" s="159" t="n">
        <v>22567</v>
      </c>
      <c r="E1865" s="159" t="n">
        <v>2233</v>
      </c>
    </row>
    <row r="1866">
      <c r="A1866" s="176" t="n">
        <v>45992</v>
      </c>
      <c r="B1866" s="104" t="inlineStr">
        <is>
          <t>2025/26</t>
        </is>
      </c>
      <c r="C1866" s="104" t="inlineStr">
        <is>
          <t>HC-109</t>
        </is>
      </c>
      <c r="D1866" s="159" t="n">
        <v>24566</v>
      </c>
      <c r="E1866" s="159" t="n">
        <v>414</v>
      </c>
    </row>
    <row r="1867">
      <c r="A1867" s="176" t="n">
        <v>45992</v>
      </c>
      <c r="B1867" s="104" t="inlineStr">
        <is>
          <t>2025/26</t>
        </is>
      </c>
      <c r="C1867" s="104" t="inlineStr">
        <is>
          <t>HC-110</t>
        </is>
      </c>
      <c r="D1867" s="159" t="n">
        <v>17116</v>
      </c>
      <c r="E1867" s="159" t="n">
        <v>291</v>
      </c>
    </row>
    <row r="1868">
      <c r="A1868" s="176" t="n">
        <v>45992</v>
      </c>
      <c r="B1868" s="104" t="inlineStr">
        <is>
          <t>2025/26</t>
        </is>
      </c>
      <c r="C1868" s="104" t="inlineStr">
        <is>
          <t>HC-111</t>
        </is>
      </c>
      <c r="D1868" s="159" t="n">
        <v>27490</v>
      </c>
      <c r="E1868" s="159" t="n">
        <v>445</v>
      </c>
    </row>
    <row r="1869">
      <c r="A1869" s="176" t="n">
        <v>45992</v>
      </c>
      <c r="B1869" s="104" t="inlineStr">
        <is>
          <t>2025/26</t>
        </is>
      </c>
      <c r="C1869" s="104" t="inlineStr">
        <is>
          <t>HC-113</t>
        </is>
      </c>
      <c r="D1869" s="159" t="n">
        <v>28357</v>
      </c>
      <c r="E1869" s="159" t="n">
        <v>497</v>
      </c>
    </row>
    <row r="1870">
      <c r="A1870" s="176" t="n">
        <v>45992</v>
      </c>
      <c r="B1870" s="104" t="inlineStr">
        <is>
          <t>2025/26</t>
        </is>
      </c>
      <c r="C1870" s="104" t="inlineStr">
        <is>
          <t>HC-114</t>
        </is>
      </c>
      <c r="D1870" s="159" t="n">
        <v>16181</v>
      </c>
      <c r="E1870" s="159" t="n">
        <v>288</v>
      </c>
    </row>
    <row r="1871">
      <c r="A1871" s="176" t="n">
        <v>45992</v>
      </c>
      <c r="B1871" s="104" t="inlineStr">
        <is>
          <t>2025/26</t>
        </is>
      </c>
      <c r="C1871" s="104" t="inlineStr">
        <is>
          <t>HC-115</t>
        </is>
      </c>
      <c r="D1871" s="159" t="n">
        <v>25126</v>
      </c>
      <c r="E1871" s="159" t="n">
        <v>400</v>
      </c>
    </row>
    <row r="1872">
      <c r="A1872" s="176" t="n">
        <v>45992</v>
      </c>
      <c r="B1872" s="104" t="inlineStr">
        <is>
          <t>2025/26</t>
        </is>
      </c>
      <c r="C1872" s="104" t="inlineStr">
        <is>
          <t>HC-116</t>
        </is>
      </c>
      <c r="D1872" s="159" t="n">
        <v>22928</v>
      </c>
      <c r="E1872" s="159" t="n">
        <v>362</v>
      </c>
    </row>
    <row r="1873">
      <c r="A1873" s="176" t="n">
        <v>45992</v>
      </c>
      <c r="B1873" s="104" t="inlineStr">
        <is>
          <t>2025/26</t>
        </is>
      </c>
      <c r="C1873" s="104" t="inlineStr">
        <is>
          <t>HC-117</t>
        </is>
      </c>
      <c r="D1873" s="159" t="n">
        <v>24867</v>
      </c>
      <c r="E1873" s="159" t="n">
        <v>423</v>
      </c>
    </row>
    <row r="1874">
      <c r="A1874" s="176" t="n">
        <v>45992</v>
      </c>
      <c r="B1874" s="104" t="inlineStr">
        <is>
          <t>2025/26</t>
        </is>
      </c>
      <c r="C1874" s="104" t="inlineStr">
        <is>
          <t>HC-118</t>
        </is>
      </c>
      <c r="D1874" s="159" t="n">
        <v>29809</v>
      </c>
      <c r="E1874" s="159" t="n">
        <v>511</v>
      </c>
    </row>
    <row r="1875">
      <c r="A1875" s="176" t="n">
        <v>45992</v>
      </c>
      <c r="B1875" s="104" t="inlineStr">
        <is>
          <t>2025/26</t>
        </is>
      </c>
      <c r="C1875" s="104" t="inlineStr">
        <is>
          <t>HC-119</t>
        </is>
      </c>
      <c r="D1875" s="159" t="n">
        <v>21205</v>
      </c>
      <c r="E1875" s="159" t="n">
        <v>357</v>
      </c>
    </row>
    <row r="1876">
      <c r="A1876" s="176" t="n">
        <v>45992</v>
      </c>
      <c r="B1876" s="104" t="inlineStr">
        <is>
          <t>2025/26</t>
        </is>
      </c>
      <c r="C1876" s="104" t="inlineStr">
        <is>
          <t>HC-120</t>
        </is>
      </c>
      <c r="D1876" s="159" t="n">
        <v>19211</v>
      </c>
      <c r="E1876" s="159" t="n">
        <v>314</v>
      </c>
    </row>
    <row r="1877">
      <c r="A1877" s="176" t="n">
        <v>46023</v>
      </c>
      <c r="B1877" s="104" t="inlineStr">
        <is>
          <t>2025/26</t>
        </is>
      </c>
      <c r="C1877" s="104" t="inlineStr">
        <is>
          <t>HC-001</t>
        </is>
      </c>
      <c r="D1877" s="159" t="n">
        <v>29763</v>
      </c>
      <c r="E1877" s="159" t="n">
        <v>478</v>
      </c>
    </row>
    <row r="1878">
      <c r="A1878" s="176" t="n">
        <v>46023</v>
      </c>
      <c r="B1878" s="104" t="inlineStr">
        <is>
          <t>2025/26</t>
        </is>
      </c>
      <c r="C1878" s="104" t="inlineStr">
        <is>
          <t>HC-002</t>
        </is>
      </c>
      <c r="D1878" s="159" t="n">
        <v>16462</v>
      </c>
      <c r="E1878" s="159" t="n">
        <v>259</v>
      </c>
    </row>
    <row r="1879">
      <c r="A1879" s="176" t="n">
        <v>46023</v>
      </c>
      <c r="B1879" s="104" t="inlineStr">
        <is>
          <t>2025/26</t>
        </is>
      </c>
      <c r="C1879" s="104" t="inlineStr">
        <is>
          <t>HC-003</t>
        </is>
      </c>
      <c r="D1879" s="159" t="n">
        <v>21274</v>
      </c>
      <c r="E1879" s="159" t="n">
        <v>331</v>
      </c>
    </row>
    <row r="1880">
      <c r="A1880" s="176" t="n">
        <v>46023</v>
      </c>
      <c r="B1880" s="104" t="inlineStr">
        <is>
          <t>2025/26</t>
        </is>
      </c>
      <c r="C1880" s="104" t="inlineStr">
        <is>
          <t>HC-004</t>
        </is>
      </c>
      <c r="D1880" s="159" t="n">
        <v>20243</v>
      </c>
      <c r="E1880" s="159" t="n">
        <v>335</v>
      </c>
    </row>
    <row r="1881">
      <c r="A1881" s="176" t="n">
        <v>46023</v>
      </c>
      <c r="B1881" s="104" t="inlineStr">
        <is>
          <t>2025/26</t>
        </is>
      </c>
      <c r="C1881" s="104" t="inlineStr">
        <is>
          <t>HC-005</t>
        </is>
      </c>
      <c r="D1881" s="159" t="n">
        <v>24447</v>
      </c>
      <c r="E1881" s="159" t="n">
        <v>422</v>
      </c>
    </row>
    <row r="1882">
      <c r="A1882" s="176" t="n">
        <v>46023</v>
      </c>
      <c r="B1882" s="104" t="inlineStr">
        <is>
          <t>2025/26</t>
        </is>
      </c>
      <c r="C1882" s="104" t="inlineStr">
        <is>
          <t>HC-006</t>
        </is>
      </c>
      <c r="D1882" s="159" t="n">
        <v>15839</v>
      </c>
      <c r="E1882" s="159" t="n">
        <v>260</v>
      </c>
    </row>
    <row r="1883">
      <c r="A1883" s="176" t="n">
        <v>46023</v>
      </c>
      <c r="B1883" s="104" t="inlineStr">
        <is>
          <t>2025/26</t>
        </is>
      </c>
      <c r="C1883" s="104" t="inlineStr">
        <is>
          <t>HC-007</t>
        </is>
      </c>
      <c r="D1883" s="159" t="n">
        <v>18163</v>
      </c>
      <c r="E1883" s="159" t="n">
        <v>297</v>
      </c>
    </row>
    <row r="1884">
      <c r="A1884" s="176" t="n">
        <v>46023</v>
      </c>
      <c r="B1884" s="104" t="inlineStr">
        <is>
          <t>2025/26</t>
        </is>
      </c>
      <c r="C1884" s="104" t="inlineStr">
        <is>
          <t>HC-008</t>
        </is>
      </c>
      <c r="D1884" s="159" t="n">
        <v>22351</v>
      </c>
      <c r="E1884" s="159" t="n">
        <v>390</v>
      </c>
    </row>
    <row r="1885">
      <c r="A1885" s="176" t="n">
        <v>46023</v>
      </c>
      <c r="B1885" s="104" t="inlineStr">
        <is>
          <t>2025/26</t>
        </is>
      </c>
      <c r="C1885" s="104" t="inlineStr">
        <is>
          <t>HC-009</t>
        </is>
      </c>
      <c r="D1885" s="159" t="n">
        <v>25766</v>
      </c>
      <c r="E1885" s="159" t="n">
        <v>404</v>
      </c>
    </row>
    <row r="1886">
      <c r="A1886" s="176" t="n">
        <v>46023</v>
      </c>
      <c r="B1886" s="104" t="inlineStr">
        <is>
          <t>2025/26</t>
        </is>
      </c>
      <c r="C1886" s="104" t="inlineStr">
        <is>
          <t>HC-010</t>
        </is>
      </c>
      <c r="D1886" s="159" t="n">
        <v>29735</v>
      </c>
      <c r="E1886" s="159" t="n">
        <v>515</v>
      </c>
    </row>
    <row r="1887">
      <c r="A1887" s="176" t="n">
        <v>46023</v>
      </c>
      <c r="B1887" s="104" t="inlineStr">
        <is>
          <t>2025/26</t>
        </is>
      </c>
      <c r="C1887" s="104" t="inlineStr">
        <is>
          <t>HC-011</t>
        </is>
      </c>
      <c r="D1887" s="159" t="n">
        <v>24199</v>
      </c>
      <c r="E1887" s="159" t="n">
        <v>390</v>
      </c>
    </row>
    <row r="1888">
      <c r="A1888" s="176" t="n">
        <v>46023</v>
      </c>
      <c r="B1888" s="104" t="inlineStr">
        <is>
          <t>2025/26</t>
        </is>
      </c>
      <c r="C1888" s="104" t="inlineStr">
        <is>
          <t>HC-012</t>
        </is>
      </c>
      <c r="D1888" s="159" t="n">
        <v>13319</v>
      </c>
      <c r="E1888" s="159" t="n">
        <v>455</v>
      </c>
    </row>
    <row r="1889">
      <c r="A1889" s="176" t="n">
        <v>46023</v>
      </c>
      <c r="B1889" s="104" t="inlineStr">
        <is>
          <t>2025/26</t>
        </is>
      </c>
      <c r="C1889" s="104" t="inlineStr">
        <is>
          <t>HC-013</t>
        </is>
      </c>
      <c r="D1889" s="159" t="n">
        <v>19120</v>
      </c>
      <c r="E1889" s="159" t="n">
        <v>315</v>
      </c>
    </row>
    <row r="1890">
      <c r="A1890" s="176" t="n">
        <v>46023</v>
      </c>
      <c r="B1890" s="104" t="inlineStr">
        <is>
          <t>2025/26</t>
        </is>
      </c>
      <c r="C1890" s="104" t="inlineStr">
        <is>
          <t>HC-014</t>
        </is>
      </c>
      <c r="D1890" s="159" t="n">
        <v>18051</v>
      </c>
      <c r="E1890" s="159" t="n">
        <v>303</v>
      </c>
    </row>
    <row r="1891">
      <c r="A1891" s="176" t="n">
        <v>46023</v>
      </c>
      <c r="B1891" s="104" t="inlineStr">
        <is>
          <t>2025/26</t>
        </is>
      </c>
      <c r="C1891" s="104" t="inlineStr">
        <is>
          <t>HC-015</t>
        </is>
      </c>
      <c r="D1891" s="159" t="n">
        <v>17051</v>
      </c>
      <c r="E1891" s="159" t="n">
        <v>294</v>
      </c>
    </row>
    <row r="1892">
      <c r="A1892" s="176" t="n">
        <v>46023</v>
      </c>
      <c r="B1892" s="104" t="inlineStr">
        <is>
          <t>2025/26</t>
        </is>
      </c>
      <c r="C1892" s="104" t="inlineStr">
        <is>
          <t>HC-016</t>
        </is>
      </c>
      <c r="D1892" s="159" t="n">
        <v>22601</v>
      </c>
      <c r="E1892" s="159" t="n">
        <v>367</v>
      </c>
    </row>
    <row r="1893">
      <c r="A1893" s="176" t="n">
        <v>46023</v>
      </c>
      <c r="B1893" s="104" t="inlineStr">
        <is>
          <t>2025/26</t>
        </is>
      </c>
      <c r="C1893" s="104" t="inlineStr">
        <is>
          <t>HC-017</t>
        </is>
      </c>
      <c r="D1893" s="159" t="n">
        <v>20172</v>
      </c>
      <c r="E1893" s="159" t="n">
        <v>354</v>
      </c>
    </row>
    <row r="1894">
      <c r="A1894" s="176" t="n">
        <v>46023</v>
      </c>
      <c r="B1894" s="104" t="inlineStr">
        <is>
          <t>2025/26</t>
        </is>
      </c>
      <c r="C1894" s="104" t="inlineStr">
        <is>
          <t>HC-018</t>
        </is>
      </c>
      <c r="D1894" s="159" t="n">
        <v>12529</v>
      </c>
      <c r="E1894" s="159" t="n">
        <v>209</v>
      </c>
    </row>
    <row r="1895">
      <c r="A1895" s="176" t="n">
        <v>46023</v>
      </c>
      <c r="B1895" s="104" t="inlineStr">
        <is>
          <t>2025/26</t>
        </is>
      </c>
      <c r="C1895" s="104" t="inlineStr">
        <is>
          <t>HC-019</t>
        </is>
      </c>
      <c r="D1895" s="159" t="n">
        <v>17054</v>
      </c>
      <c r="E1895" s="159" t="n">
        <v>300</v>
      </c>
    </row>
    <row r="1896">
      <c r="A1896" s="176" t="n">
        <v>46023</v>
      </c>
      <c r="B1896" s="104" t="inlineStr">
        <is>
          <t>2025/26</t>
        </is>
      </c>
      <c r="C1896" s="104" t="inlineStr">
        <is>
          <t>HC-020</t>
        </is>
      </c>
      <c r="D1896" s="159" t="n">
        <v>18843</v>
      </c>
      <c r="E1896" s="159" t="n">
        <v>310</v>
      </c>
    </row>
    <row r="1897">
      <c r="A1897" s="176" t="n">
        <v>46023</v>
      </c>
      <c r="B1897" s="104" t="inlineStr">
        <is>
          <t>2025/26</t>
        </is>
      </c>
      <c r="C1897" s="104" t="inlineStr">
        <is>
          <t>HC-021</t>
        </is>
      </c>
      <c r="D1897" s="159" t="n">
        <v>16955</v>
      </c>
      <c r="E1897" s="159" t="n">
        <v>259</v>
      </c>
    </row>
    <row r="1898">
      <c r="A1898" s="176" t="n">
        <v>46023</v>
      </c>
      <c r="B1898" s="104" t="inlineStr">
        <is>
          <t>2025/26</t>
        </is>
      </c>
      <c r="C1898" s="104" t="inlineStr">
        <is>
          <t>HC-022</t>
        </is>
      </c>
      <c r="D1898" s="159" t="n">
        <v>16184</v>
      </c>
      <c r="E1898" s="159" t="n">
        <v>280</v>
      </c>
    </row>
    <row r="1899">
      <c r="A1899" s="176" t="n">
        <v>46023</v>
      </c>
      <c r="B1899" s="104" t="inlineStr">
        <is>
          <t>2025/26</t>
        </is>
      </c>
      <c r="C1899" s="104" t="inlineStr">
        <is>
          <t>HC-023</t>
        </is>
      </c>
      <c r="D1899" s="159" t="n">
        <v>20230</v>
      </c>
      <c r="E1899" s="159" t="n">
        <v>339</v>
      </c>
    </row>
    <row r="1900">
      <c r="A1900" s="176" t="n">
        <v>46023</v>
      </c>
      <c r="B1900" s="104" t="inlineStr">
        <is>
          <t>2025/26</t>
        </is>
      </c>
      <c r="C1900" s="104" t="inlineStr">
        <is>
          <t>HC-024</t>
        </is>
      </c>
      <c r="D1900" s="159" t="n">
        <v>22821</v>
      </c>
      <c r="E1900" s="159" t="n">
        <v>390</v>
      </c>
    </row>
    <row r="1901">
      <c r="A1901" s="176" t="n">
        <v>46023</v>
      </c>
      <c r="B1901" s="104" t="inlineStr">
        <is>
          <t>2025/26</t>
        </is>
      </c>
      <c r="C1901" s="104" t="inlineStr">
        <is>
          <t>HC-025</t>
        </is>
      </c>
      <c r="D1901" s="159" t="n">
        <v>26304</v>
      </c>
      <c r="E1901" s="159" t="n">
        <v>412</v>
      </c>
    </row>
    <row r="1902">
      <c r="A1902" s="176" t="n">
        <v>46023</v>
      </c>
      <c r="B1902" s="104" t="inlineStr">
        <is>
          <t>2025/26</t>
        </is>
      </c>
      <c r="C1902" s="104" t="inlineStr">
        <is>
          <t>HC-026</t>
        </is>
      </c>
      <c r="D1902" s="159" t="n">
        <v>18018</v>
      </c>
      <c r="E1902" s="159" t="n">
        <v>322</v>
      </c>
    </row>
    <row r="1903">
      <c r="A1903" s="176" t="n">
        <v>46023</v>
      </c>
      <c r="B1903" s="104" t="inlineStr">
        <is>
          <t>2025/26</t>
        </is>
      </c>
      <c r="C1903" s="104" t="inlineStr">
        <is>
          <t>HC-027</t>
        </is>
      </c>
      <c r="D1903" s="159" t="n">
        <v>21946</v>
      </c>
      <c r="E1903" s="159" t="n">
        <v>341</v>
      </c>
    </row>
    <row r="1904">
      <c r="A1904" s="176" t="n">
        <v>46023</v>
      </c>
      <c r="B1904" s="104" t="inlineStr">
        <is>
          <t>2025/26</t>
        </is>
      </c>
      <c r="C1904" s="104" t="inlineStr">
        <is>
          <t>HC-028</t>
        </is>
      </c>
      <c r="D1904" s="159" t="n">
        <v>17321</v>
      </c>
      <c r="E1904" s="159" t="n">
        <v>284</v>
      </c>
    </row>
    <row r="1905">
      <c r="A1905" s="176" t="n">
        <v>46023</v>
      </c>
      <c r="B1905" s="104" t="inlineStr">
        <is>
          <t>2025/26</t>
        </is>
      </c>
      <c r="C1905" s="104" t="inlineStr">
        <is>
          <t>HC-029</t>
        </is>
      </c>
      <c r="D1905" s="159" t="n">
        <v>34360</v>
      </c>
      <c r="E1905" s="159" t="n">
        <v>1514</v>
      </c>
    </row>
    <row r="1906">
      <c r="A1906" s="176" t="n">
        <v>46023</v>
      </c>
      <c r="B1906" s="104" t="inlineStr">
        <is>
          <t>2025/26</t>
        </is>
      </c>
      <c r="C1906" s="104" t="inlineStr">
        <is>
          <t>HC-030</t>
        </is>
      </c>
      <c r="D1906" s="159" t="n">
        <v>19635</v>
      </c>
      <c r="E1906" s="159" t="n">
        <v>332</v>
      </c>
    </row>
    <row r="1907">
      <c r="A1907" s="176" t="n">
        <v>46023</v>
      </c>
      <c r="B1907" s="104" t="inlineStr">
        <is>
          <t>2025/26</t>
        </is>
      </c>
      <c r="C1907" s="104" t="inlineStr">
        <is>
          <t>HC-031</t>
        </is>
      </c>
      <c r="D1907" s="159" t="n">
        <v>20265</v>
      </c>
      <c r="E1907" s="159" t="n">
        <v>350</v>
      </c>
    </row>
    <row r="1908">
      <c r="A1908" s="176" t="n">
        <v>46023</v>
      </c>
      <c r="B1908" s="104" t="inlineStr">
        <is>
          <t>2025/26</t>
        </is>
      </c>
      <c r="C1908" s="104" t="inlineStr">
        <is>
          <t>HC-032</t>
        </is>
      </c>
      <c r="D1908" s="159" t="n">
        <v>18387</v>
      </c>
      <c r="E1908" s="159" t="n">
        <v>318</v>
      </c>
    </row>
    <row r="1909">
      <c r="A1909" s="176" t="n">
        <v>46023</v>
      </c>
      <c r="B1909" s="104" t="inlineStr">
        <is>
          <t>2025/26</t>
        </is>
      </c>
      <c r="C1909" s="104" t="inlineStr">
        <is>
          <t>HC-033</t>
        </is>
      </c>
      <c r="D1909" s="159" t="n">
        <v>30421</v>
      </c>
      <c r="E1909" s="159" t="n">
        <v>531</v>
      </c>
    </row>
    <row r="1910">
      <c r="A1910" s="176" t="n">
        <v>46023</v>
      </c>
      <c r="B1910" s="104" t="inlineStr">
        <is>
          <t>2025/26</t>
        </is>
      </c>
      <c r="C1910" s="104" t="inlineStr">
        <is>
          <t>HC-034</t>
        </is>
      </c>
      <c r="D1910" s="159" t="n">
        <v>23716</v>
      </c>
      <c r="E1910" s="159" t="n">
        <v>376</v>
      </c>
    </row>
    <row r="1911">
      <c r="A1911" s="176" t="n">
        <v>46023</v>
      </c>
      <c r="B1911" s="104" t="inlineStr">
        <is>
          <t>2025/26</t>
        </is>
      </c>
      <c r="C1911" s="104" t="inlineStr">
        <is>
          <t>HC-035</t>
        </is>
      </c>
      <c r="D1911" s="159" t="n">
        <v>23557</v>
      </c>
      <c r="E1911" s="159" t="n">
        <v>376</v>
      </c>
    </row>
    <row r="1912">
      <c r="A1912" s="176" t="n">
        <v>46023</v>
      </c>
      <c r="B1912" s="104" t="inlineStr">
        <is>
          <t>2025/26</t>
        </is>
      </c>
      <c r="C1912" s="104" t="inlineStr">
        <is>
          <t>HC-036</t>
        </is>
      </c>
      <c r="D1912" s="159" t="n">
        <v>22612</v>
      </c>
      <c r="E1912" s="159" t="n">
        <v>362</v>
      </c>
    </row>
    <row r="1913">
      <c r="A1913" s="176" t="n">
        <v>46023</v>
      </c>
      <c r="B1913" s="104" t="inlineStr">
        <is>
          <t>2025/26</t>
        </is>
      </c>
      <c r="C1913" s="104" t="inlineStr">
        <is>
          <t>HC-037</t>
        </is>
      </c>
      <c r="D1913" s="159" t="n">
        <v>22121</v>
      </c>
      <c r="E1913" s="159" t="n">
        <v>383</v>
      </c>
    </row>
    <row r="1914">
      <c r="A1914" s="176" t="n">
        <v>46023</v>
      </c>
      <c r="B1914" s="104" t="inlineStr">
        <is>
          <t>2025/26</t>
        </is>
      </c>
      <c r="C1914" s="104" t="inlineStr">
        <is>
          <t>HC-038</t>
        </is>
      </c>
      <c r="D1914" s="159" t="n">
        <v>16354</v>
      </c>
      <c r="E1914" s="159" t="n">
        <v>268</v>
      </c>
    </row>
    <row r="1915">
      <c r="A1915" s="176" t="n">
        <v>46023</v>
      </c>
      <c r="B1915" s="104" t="inlineStr">
        <is>
          <t>2025/26</t>
        </is>
      </c>
      <c r="C1915" s="104" t="inlineStr">
        <is>
          <t>HC-039</t>
        </is>
      </c>
      <c r="D1915" s="159" t="n">
        <v>21994</v>
      </c>
      <c r="E1915" s="159" t="n">
        <v>347</v>
      </c>
    </row>
    <row r="1916">
      <c r="A1916" s="176" t="n">
        <v>46023</v>
      </c>
      <c r="B1916" s="104" t="inlineStr">
        <is>
          <t>2025/26</t>
        </is>
      </c>
      <c r="C1916" s="104" t="inlineStr">
        <is>
          <t>HC-040</t>
        </is>
      </c>
      <c r="D1916" s="159" t="n">
        <v>21490</v>
      </c>
      <c r="E1916" s="159" t="n">
        <v>361</v>
      </c>
    </row>
    <row r="1917">
      <c r="A1917" s="176" t="n">
        <v>46023</v>
      </c>
      <c r="B1917" s="104" t="inlineStr">
        <is>
          <t>2025/26</t>
        </is>
      </c>
      <c r="C1917" s="104" t="inlineStr">
        <is>
          <t>HC-041</t>
        </is>
      </c>
      <c r="D1917" s="159" t="n">
        <v>32430</v>
      </c>
      <c r="E1917" s="159" t="n">
        <v>563</v>
      </c>
    </row>
    <row r="1918">
      <c r="A1918" s="176" t="n">
        <v>46023</v>
      </c>
      <c r="B1918" s="104" t="inlineStr">
        <is>
          <t>2025/26</t>
        </is>
      </c>
      <c r="C1918" s="104" t="inlineStr">
        <is>
          <t>HC-042</t>
        </is>
      </c>
      <c r="D1918" s="159" t="n">
        <v>21166</v>
      </c>
      <c r="E1918" s="159" t="n">
        <v>354</v>
      </c>
    </row>
    <row r="1919">
      <c r="A1919" s="176" t="n">
        <v>46023</v>
      </c>
      <c r="B1919" s="104" t="inlineStr">
        <is>
          <t>2025/26</t>
        </is>
      </c>
      <c r="C1919" s="104" t="inlineStr">
        <is>
          <t>HC-043</t>
        </is>
      </c>
      <c r="D1919" s="159" t="n">
        <v>23868</v>
      </c>
      <c r="E1919" s="159" t="n">
        <v>401</v>
      </c>
    </row>
    <row r="1920">
      <c r="A1920" s="176" t="n">
        <v>46023</v>
      </c>
      <c r="B1920" s="104" t="inlineStr">
        <is>
          <t>2025/26</t>
        </is>
      </c>
      <c r="C1920" s="104" t="inlineStr">
        <is>
          <t>HC-044</t>
        </is>
      </c>
      <c r="D1920" s="159" t="n">
        <v>14510</v>
      </c>
      <c r="E1920" s="159" t="n">
        <v>232</v>
      </c>
    </row>
    <row r="1921">
      <c r="A1921" s="176" t="n">
        <v>46023</v>
      </c>
      <c r="B1921" s="104" t="inlineStr">
        <is>
          <t>2025/26</t>
        </is>
      </c>
      <c r="C1921" s="104" t="inlineStr">
        <is>
          <t>HC-045</t>
        </is>
      </c>
      <c r="D1921" s="159" t="n">
        <v>26985</v>
      </c>
      <c r="E1921" s="159" t="n">
        <v>427</v>
      </c>
    </row>
    <row r="1922">
      <c r="A1922" s="176" t="n">
        <v>46023</v>
      </c>
      <c r="B1922" s="104" t="inlineStr">
        <is>
          <t>2025/26</t>
        </is>
      </c>
      <c r="C1922" s="104" t="inlineStr">
        <is>
          <t>HC-046</t>
        </is>
      </c>
      <c r="D1922" s="159" t="n">
        <v>13878</v>
      </c>
      <c r="E1922" s="159" t="n">
        <v>220</v>
      </c>
    </row>
    <row r="1923">
      <c r="A1923" s="176" t="n">
        <v>46023</v>
      </c>
      <c r="B1923" s="104" t="inlineStr">
        <is>
          <t>2025/26</t>
        </is>
      </c>
      <c r="C1923" s="104" t="inlineStr">
        <is>
          <t>HC-047</t>
        </is>
      </c>
      <c r="D1923" s="159" t="n">
        <v>25077</v>
      </c>
      <c r="E1923" s="159" t="n">
        <v>412</v>
      </c>
    </row>
    <row r="1924">
      <c r="A1924" s="176" t="n">
        <v>46023</v>
      </c>
      <c r="B1924" s="104" t="inlineStr">
        <is>
          <t>2025/26</t>
        </is>
      </c>
      <c r="C1924" s="104" t="inlineStr">
        <is>
          <t>HC-048</t>
        </is>
      </c>
      <c r="D1924" s="159" t="n">
        <v>23363</v>
      </c>
      <c r="E1924" s="159" t="n">
        <v>403</v>
      </c>
    </row>
    <row r="1925">
      <c r="A1925" s="176" t="n">
        <v>46023</v>
      </c>
      <c r="B1925" s="104" t="inlineStr">
        <is>
          <t>2025/26</t>
        </is>
      </c>
      <c r="C1925" s="104" t="inlineStr">
        <is>
          <t>HC-049</t>
        </is>
      </c>
      <c r="D1925" s="159" t="n">
        <v>20753</v>
      </c>
      <c r="E1925" s="159" t="n">
        <v>325</v>
      </c>
    </row>
    <row r="1926">
      <c r="A1926" s="176" t="n">
        <v>46023</v>
      </c>
      <c r="B1926" s="104" t="inlineStr">
        <is>
          <t>2025/26</t>
        </is>
      </c>
      <c r="C1926" s="104" t="inlineStr">
        <is>
          <t>HC-050</t>
        </is>
      </c>
      <c r="D1926" s="159" t="n">
        <v>24422</v>
      </c>
      <c r="E1926" s="159" t="n">
        <v>391</v>
      </c>
    </row>
    <row r="1927">
      <c r="A1927" s="176" t="n">
        <v>46023</v>
      </c>
      <c r="B1927" s="104" t="inlineStr">
        <is>
          <t>2025/26</t>
        </is>
      </c>
      <c r="C1927" s="104" t="inlineStr">
        <is>
          <t>HC-051</t>
        </is>
      </c>
      <c r="D1927" s="159" t="n">
        <v>17158</v>
      </c>
      <c r="E1927" s="159" t="n">
        <v>291</v>
      </c>
    </row>
    <row r="1928">
      <c r="A1928" s="176" t="n">
        <v>46023</v>
      </c>
      <c r="B1928" s="104" t="inlineStr">
        <is>
          <t>2025/26</t>
        </is>
      </c>
      <c r="C1928" s="104" t="inlineStr">
        <is>
          <t>HC-052</t>
        </is>
      </c>
      <c r="D1928" s="159" t="n">
        <v>20121</v>
      </c>
      <c r="E1928" s="159" t="n">
        <v>336</v>
      </c>
    </row>
    <row r="1929">
      <c r="A1929" s="176" t="n">
        <v>46023</v>
      </c>
      <c r="B1929" s="104" t="inlineStr">
        <is>
          <t>2025/26</t>
        </is>
      </c>
      <c r="C1929" s="104" t="inlineStr">
        <is>
          <t>HC-053</t>
        </is>
      </c>
      <c r="D1929" s="159" t="n">
        <v>22654</v>
      </c>
      <c r="E1929" s="159" t="n">
        <v>360</v>
      </c>
    </row>
    <row r="1930">
      <c r="A1930" s="176" t="n">
        <v>46023</v>
      </c>
      <c r="B1930" s="104" t="inlineStr">
        <is>
          <t>2025/26</t>
        </is>
      </c>
      <c r="C1930" s="104" t="inlineStr">
        <is>
          <t>HC-054</t>
        </is>
      </c>
      <c r="D1930" s="159" t="n">
        <v>20629</v>
      </c>
      <c r="E1930" s="159" t="n">
        <v>369</v>
      </c>
    </row>
    <row r="1931">
      <c r="A1931" s="176" t="n">
        <v>46023</v>
      </c>
      <c r="B1931" s="104" t="inlineStr">
        <is>
          <t>2025/26</t>
        </is>
      </c>
      <c r="C1931" s="104" t="inlineStr">
        <is>
          <t>HC-055</t>
        </is>
      </c>
      <c r="D1931" s="159" t="n">
        <v>32390</v>
      </c>
      <c r="E1931" s="159" t="n">
        <v>587</v>
      </c>
    </row>
    <row r="1932">
      <c r="A1932" s="176" t="n">
        <v>46023</v>
      </c>
      <c r="B1932" s="104" t="inlineStr">
        <is>
          <t>2025/26</t>
        </is>
      </c>
      <c r="C1932" s="104" t="inlineStr">
        <is>
          <t>HC-056</t>
        </is>
      </c>
      <c r="D1932" s="159" t="n">
        <v>23264</v>
      </c>
      <c r="E1932" s="159" t="n">
        <v>348</v>
      </c>
    </row>
    <row r="1933">
      <c r="A1933" s="176" t="n">
        <v>46023</v>
      </c>
      <c r="B1933" s="104" t="inlineStr">
        <is>
          <t>2025/26</t>
        </is>
      </c>
      <c r="C1933" s="104" t="inlineStr">
        <is>
          <t>HC-057</t>
        </is>
      </c>
      <c r="D1933" s="159" t="n">
        <v>24861</v>
      </c>
      <c r="E1933" s="159" t="n">
        <v>416</v>
      </c>
    </row>
    <row r="1934">
      <c r="A1934" s="176" t="n">
        <v>46023</v>
      </c>
      <c r="B1934" s="104" t="inlineStr">
        <is>
          <t>2025/26</t>
        </is>
      </c>
      <c r="C1934" s="104" t="inlineStr">
        <is>
          <t>HC-058</t>
        </is>
      </c>
      <c r="D1934" s="159" t="n">
        <v>15385</v>
      </c>
      <c r="E1934" s="159" t="n">
        <v>843</v>
      </c>
    </row>
    <row r="1935">
      <c r="A1935" s="176" t="n">
        <v>46023</v>
      </c>
      <c r="B1935" s="104" t="inlineStr">
        <is>
          <t>2025/26</t>
        </is>
      </c>
      <c r="C1935" s="104" t="inlineStr">
        <is>
          <t>HC-059</t>
        </is>
      </c>
      <c r="D1935" s="159" t="n">
        <v>22550</v>
      </c>
      <c r="E1935" s="159" t="n">
        <v>385</v>
      </c>
    </row>
    <row r="1936">
      <c r="A1936" s="176" t="n">
        <v>46023</v>
      </c>
      <c r="B1936" s="104" t="inlineStr">
        <is>
          <t>2025/26</t>
        </is>
      </c>
      <c r="C1936" s="104" t="inlineStr">
        <is>
          <t>HC-060</t>
        </is>
      </c>
      <c r="D1936" s="159" t="n">
        <v>17323</v>
      </c>
      <c r="E1936" s="159" t="n">
        <v>308</v>
      </c>
    </row>
    <row r="1937">
      <c r="A1937" s="176" t="n">
        <v>46023</v>
      </c>
      <c r="B1937" s="104" t="inlineStr">
        <is>
          <t>2025/26</t>
        </is>
      </c>
      <c r="C1937" s="104" t="inlineStr">
        <is>
          <t>HC-061</t>
        </is>
      </c>
      <c r="D1937" s="159" t="n">
        <v>21067</v>
      </c>
      <c r="E1937" s="159" t="n">
        <v>344</v>
      </c>
    </row>
    <row r="1938">
      <c r="A1938" s="176" t="n">
        <v>46023</v>
      </c>
      <c r="B1938" s="104" t="inlineStr">
        <is>
          <t>2025/26</t>
        </is>
      </c>
      <c r="C1938" s="104" t="inlineStr">
        <is>
          <t>HC-062</t>
        </is>
      </c>
      <c r="D1938" s="159" t="n">
        <v>17042</v>
      </c>
      <c r="E1938" s="159" t="n">
        <v>264</v>
      </c>
    </row>
    <row r="1939">
      <c r="A1939" s="176" t="n">
        <v>46023</v>
      </c>
      <c r="B1939" s="104" t="inlineStr">
        <is>
          <t>2025/26</t>
        </is>
      </c>
      <c r="C1939" s="104" t="inlineStr">
        <is>
          <t>HC-063</t>
        </is>
      </c>
      <c r="D1939" s="159" t="n">
        <v>18261</v>
      </c>
      <c r="E1939" s="159" t="n">
        <v>318</v>
      </c>
    </row>
    <row r="1940">
      <c r="A1940" s="176" t="n">
        <v>46023</v>
      </c>
      <c r="B1940" s="104" t="inlineStr">
        <is>
          <t>2025/26</t>
        </is>
      </c>
      <c r="C1940" s="104" t="inlineStr">
        <is>
          <t>HC-064</t>
        </is>
      </c>
      <c r="D1940" s="159" t="n">
        <v>16029</v>
      </c>
      <c r="E1940" s="159" t="n">
        <v>265</v>
      </c>
    </row>
    <row r="1941">
      <c r="A1941" s="176" t="n">
        <v>46023</v>
      </c>
      <c r="B1941" s="104" t="inlineStr">
        <is>
          <t>2025/26</t>
        </is>
      </c>
      <c r="C1941" s="104" t="inlineStr">
        <is>
          <t>HC-065</t>
        </is>
      </c>
      <c r="D1941" s="159" t="n">
        <v>31049</v>
      </c>
      <c r="E1941" s="159" t="n">
        <v>485</v>
      </c>
    </row>
    <row r="1942">
      <c r="A1942" s="176" t="n">
        <v>46023</v>
      </c>
      <c r="B1942" s="104" t="inlineStr">
        <is>
          <t>2025/26</t>
        </is>
      </c>
      <c r="C1942" s="104" t="inlineStr">
        <is>
          <t>HC-066</t>
        </is>
      </c>
      <c r="D1942" s="159" t="n">
        <v>22997</v>
      </c>
      <c r="E1942" s="159" t="n">
        <v>411</v>
      </c>
    </row>
    <row r="1943">
      <c r="A1943" s="176" t="n">
        <v>46023</v>
      </c>
      <c r="B1943" s="104" t="inlineStr">
        <is>
          <t>2025/26</t>
        </is>
      </c>
      <c r="C1943" s="104" t="inlineStr">
        <is>
          <t>HC-067</t>
        </is>
      </c>
      <c r="D1943" s="159" t="n">
        <v>22136</v>
      </c>
      <c r="E1943" s="159" t="n">
        <v>371</v>
      </c>
    </row>
    <row r="1944">
      <c r="A1944" s="176" t="n">
        <v>46023</v>
      </c>
      <c r="B1944" s="104" t="inlineStr">
        <is>
          <t>2025/26</t>
        </is>
      </c>
      <c r="C1944" s="104" t="inlineStr">
        <is>
          <t>HC-068</t>
        </is>
      </c>
      <c r="D1944" s="159" t="n">
        <v>15580</v>
      </c>
      <c r="E1944" s="159" t="n">
        <v>271</v>
      </c>
    </row>
    <row r="1945">
      <c r="A1945" s="176" t="n">
        <v>46023</v>
      </c>
      <c r="B1945" s="104" t="inlineStr">
        <is>
          <t>2025/26</t>
        </is>
      </c>
      <c r="C1945" s="104" t="inlineStr">
        <is>
          <t>HC-069</t>
        </is>
      </c>
      <c r="D1945" s="159" t="n">
        <v>20938</v>
      </c>
      <c r="E1945" s="159" t="n">
        <v>340</v>
      </c>
    </row>
    <row r="1946">
      <c r="A1946" s="176" t="n">
        <v>46023</v>
      </c>
      <c r="B1946" s="104" t="inlineStr">
        <is>
          <t>2025/26</t>
        </is>
      </c>
      <c r="C1946" s="104" t="inlineStr">
        <is>
          <t>HC-070</t>
        </is>
      </c>
      <c r="D1946" s="159" t="n">
        <v>14431</v>
      </c>
      <c r="E1946" s="159" t="n">
        <v>236</v>
      </c>
    </row>
    <row r="1947">
      <c r="A1947" s="176" t="n">
        <v>46023</v>
      </c>
      <c r="B1947" s="104" t="inlineStr">
        <is>
          <t>2025/26</t>
        </is>
      </c>
      <c r="C1947" s="104" t="inlineStr">
        <is>
          <t>HC-071</t>
        </is>
      </c>
      <c r="D1947" s="159" t="n">
        <v>18341</v>
      </c>
      <c r="E1947" s="159" t="n">
        <v>300</v>
      </c>
    </row>
    <row r="1948">
      <c r="A1948" s="176" t="n">
        <v>46023</v>
      </c>
      <c r="B1948" s="104" t="inlineStr">
        <is>
          <t>2025/26</t>
        </is>
      </c>
      <c r="C1948" s="104" t="inlineStr">
        <is>
          <t>HC-072</t>
        </is>
      </c>
      <c r="D1948" s="159" t="n">
        <v>13032</v>
      </c>
      <c r="E1948" s="159" t="n">
        <v>217</v>
      </c>
    </row>
    <row r="1949">
      <c r="A1949" s="176" t="n">
        <v>46023</v>
      </c>
      <c r="B1949" s="104" t="inlineStr">
        <is>
          <t>2025/26</t>
        </is>
      </c>
      <c r="C1949" s="104" t="inlineStr">
        <is>
          <t>HC-073</t>
        </is>
      </c>
      <c r="D1949" s="159" t="n">
        <v>32728</v>
      </c>
      <c r="E1949" s="159" t="n">
        <v>2180</v>
      </c>
    </row>
    <row r="1950">
      <c r="A1950" s="176" t="n">
        <v>46023</v>
      </c>
      <c r="B1950" s="104" t="inlineStr">
        <is>
          <t>2025/26</t>
        </is>
      </c>
      <c r="C1950" s="104" t="inlineStr">
        <is>
          <t>HC-074</t>
        </is>
      </c>
      <c r="D1950" s="159" t="n">
        <v>21048</v>
      </c>
      <c r="E1950" s="159" t="n">
        <v>355</v>
      </c>
    </row>
    <row r="1951">
      <c r="A1951" s="176" t="n">
        <v>46023</v>
      </c>
      <c r="B1951" s="104" t="inlineStr">
        <is>
          <t>2025/26</t>
        </is>
      </c>
      <c r="C1951" s="104" t="inlineStr">
        <is>
          <t>HC-075</t>
        </is>
      </c>
      <c r="D1951" s="159" t="n">
        <v>28569</v>
      </c>
      <c r="E1951" s="159" t="n">
        <v>494</v>
      </c>
    </row>
    <row r="1952">
      <c r="A1952" s="176" t="n">
        <v>46023</v>
      </c>
      <c r="B1952" s="104" t="inlineStr">
        <is>
          <t>2025/26</t>
        </is>
      </c>
      <c r="C1952" s="104" t="inlineStr">
        <is>
          <t>HC-076</t>
        </is>
      </c>
      <c r="D1952" s="159" t="n">
        <v>21516</v>
      </c>
      <c r="E1952" s="159" t="n">
        <v>337</v>
      </c>
    </row>
    <row r="1953">
      <c r="A1953" s="176" t="n">
        <v>46023</v>
      </c>
      <c r="B1953" s="104" t="inlineStr">
        <is>
          <t>2025/26</t>
        </is>
      </c>
      <c r="C1953" s="104" t="inlineStr">
        <is>
          <t>HC-077</t>
        </is>
      </c>
      <c r="D1953" s="159" t="n">
        <v>23307</v>
      </c>
      <c r="E1953" s="159" t="n">
        <v>358</v>
      </c>
    </row>
    <row r="1954">
      <c r="A1954" s="176" t="n">
        <v>46023</v>
      </c>
      <c r="B1954" s="104" t="inlineStr">
        <is>
          <t>2025/26</t>
        </is>
      </c>
      <c r="C1954" s="104" t="inlineStr">
        <is>
          <t>HC-078</t>
        </is>
      </c>
      <c r="D1954" s="159" t="n">
        <v>20790</v>
      </c>
      <c r="E1954" s="159" t="n">
        <v>356</v>
      </c>
    </row>
    <row r="1955">
      <c r="A1955" s="176" t="n">
        <v>46023</v>
      </c>
      <c r="B1955" s="104" t="inlineStr">
        <is>
          <t>2025/26</t>
        </is>
      </c>
      <c r="C1955" s="104" t="inlineStr">
        <is>
          <t>HC-079</t>
        </is>
      </c>
      <c r="D1955" s="159" t="n">
        <v>22915</v>
      </c>
      <c r="E1955" s="159" t="n">
        <v>326</v>
      </c>
    </row>
    <row r="1956">
      <c r="A1956" s="176" t="n">
        <v>46023</v>
      </c>
      <c r="B1956" s="104" t="inlineStr">
        <is>
          <t>2025/26</t>
        </is>
      </c>
      <c r="C1956" s="104" t="inlineStr">
        <is>
          <t>HC-080</t>
        </is>
      </c>
      <c r="D1956" s="159" t="n">
        <v>16436</v>
      </c>
      <c r="E1956" s="159" t="n">
        <v>262</v>
      </c>
    </row>
    <row r="1957">
      <c r="A1957" s="176" t="n">
        <v>46023</v>
      </c>
      <c r="B1957" s="104" t="inlineStr">
        <is>
          <t>2025/26</t>
        </is>
      </c>
      <c r="C1957" s="104" t="inlineStr">
        <is>
          <t>HC-081</t>
        </is>
      </c>
      <c r="D1957" s="159" t="n">
        <v>23376</v>
      </c>
      <c r="E1957" s="159" t="n">
        <v>360</v>
      </c>
    </row>
    <row r="1958">
      <c r="A1958" s="176" t="n">
        <v>46023</v>
      </c>
      <c r="B1958" s="104" t="inlineStr">
        <is>
          <t>2025/26</t>
        </is>
      </c>
      <c r="C1958" s="104" t="inlineStr">
        <is>
          <t>HC-082</t>
        </is>
      </c>
      <c r="D1958" s="159" t="n">
        <v>18293</v>
      </c>
      <c r="E1958" s="159" t="n">
        <v>329</v>
      </c>
    </row>
    <row r="1959">
      <c r="A1959" s="176" t="n">
        <v>46023</v>
      </c>
      <c r="B1959" s="104" t="inlineStr">
        <is>
          <t>2025/26</t>
        </is>
      </c>
      <c r="C1959" s="104" t="inlineStr">
        <is>
          <t>HC-083</t>
        </is>
      </c>
      <c r="D1959" s="159" t="n">
        <v>16041</v>
      </c>
      <c r="E1959" s="159" t="n">
        <v>294</v>
      </c>
    </row>
    <row r="1960">
      <c r="A1960" s="176" t="n">
        <v>46023</v>
      </c>
      <c r="B1960" s="104" t="inlineStr">
        <is>
          <t>2025/26</t>
        </is>
      </c>
      <c r="C1960" s="104" t="inlineStr">
        <is>
          <t>HC-084</t>
        </is>
      </c>
      <c r="D1960" s="159" t="n">
        <v>19840</v>
      </c>
      <c r="E1960" s="159" t="n">
        <v>326</v>
      </c>
    </row>
    <row r="1961">
      <c r="A1961" s="176" t="n">
        <v>46023</v>
      </c>
      <c r="B1961" s="104" t="inlineStr">
        <is>
          <t>2025/26</t>
        </is>
      </c>
      <c r="C1961" s="104" t="inlineStr">
        <is>
          <t>HC-085</t>
        </is>
      </c>
      <c r="D1961" s="159" t="n">
        <v>24383</v>
      </c>
      <c r="E1961" s="159" t="n">
        <v>424</v>
      </c>
    </row>
    <row r="1962">
      <c r="A1962" s="176" t="n">
        <v>46023</v>
      </c>
      <c r="B1962" s="104" t="inlineStr">
        <is>
          <t>2025/26</t>
        </is>
      </c>
      <c r="C1962" s="104" t="inlineStr">
        <is>
          <t>HC-086</t>
        </is>
      </c>
      <c r="D1962" s="159" t="n">
        <v>18826</v>
      </c>
      <c r="E1962" s="159" t="n">
        <v>335</v>
      </c>
    </row>
    <row r="1963">
      <c r="A1963" s="176" t="n">
        <v>46023</v>
      </c>
      <c r="B1963" s="104" t="inlineStr">
        <is>
          <t>2025/26</t>
        </is>
      </c>
      <c r="C1963" s="104" t="inlineStr">
        <is>
          <t>HC-087</t>
        </is>
      </c>
      <c r="D1963" s="159" t="n">
        <v>14947</v>
      </c>
      <c r="E1963" s="159" t="n">
        <v>243</v>
      </c>
    </row>
    <row r="1964">
      <c r="A1964" s="176" t="n">
        <v>46023</v>
      </c>
      <c r="B1964" s="104" t="inlineStr">
        <is>
          <t>2025/26</t>
        </is>
      </c>
      <c r="C1964" s="104" t="inlineStr">
        <is>
          <t>HC-088</t>
        </is>
      </c>
      <c r="D1964" s="159" t="n">
        <v>18636</v>
      </c>
      <c r="E1964" s="159" t="n">
        <v>289</v>
      </c>
    </row>
    <row r="1965">
      <c r="A1965" s="176" t="n">
        <v>46023</v>
      </c>
      <c r="B1965" s="104" t="inlineStr">
        <is>
          <t>2025/26</t>
        </is>
      </c>
      <c r="C1965" s="104" t="inlineStr">
        <is>
          <t>HC-089</t>
        </is>
      </c>
      <c r="D1965" s="159" t="n">
        <v>22977</v>
      </c>
      <c r="E1965" s="159" t="n">
        <v>354</v>
      </c>
    </row>
    <row r="1966">
      <c r="A1966" s="176" t="n">
        <v>46023</v>
      </c>
      <c r="B1966" s="104" t="inlineStr">
        <is>
          <t>2025/26</t>
        </is>
      </c>
      <c r="C1966" s="104" t="inlineStr">
        <is>
          <t>HC-090</t>
        </is>
      </c>
      <c r="D1966" s="159" t="n">
        <v>19261</v>
      </c>
      <c r="E1966" s="159" t="n">
        <v>309</v>
      </c>
    </row>
    <row r="1967">
      <c r="A1967" s="176" t="n">
        <v>46023</v>
      </c>
      <c r="B1967" s="104" t="inlineStr">
        <is>
          <t>2025/26</t>
        </is>
      </c>
      <c r="C1967" s="104" t="inlineStr">
        <is>
          <t>HC-091</t>
        </is>
      </c>
      <c r="D1967" s="159" t="n">
        <v>17987</v>
      </c>
      <c r="E1967" s="159" t="n">
        <v>1501</v>
      </c>
    </row>
    <row r="1968">
      <c r="A1968" s="176" t="n">
        <v>46023</v>
      </c>
      <c r="B1968" s="104" t="inlineStr">
        <is>
          <t>2025/26</t>
        </is>
      </c>
      <c r="C1968" s="104" t="inlineStr">
        <is>
          <t>HC-092</t>
        </is>
      </c>
      <c r="D1968" s="159" t="n">
        <v>17799</v>
      </c>
      <c r="E1968" s="159" t="n">
        <v>288</v>
      </c>
    </row>
    <row r="1969">
      <c r="A1969" s="176" t="n">
        <v>46023</v>
      </c>
      <c r="B1969" s="104" t="inlineStr">
        <is>
          <t>2025/26</t>
        </is>
      </c>
      <c r="C1969" s="104" t="inlineStr">
        <is>
          <t>HC-093</t>
        </is>
      </c>
      <c r="D1969" s="159" t="n">
        <v>31452</v>
      </c>
      <c r="E1969" s="159" t="n">
        <v>494</v>
      </c>
    </row>
    <row r="1970">
      <c r="A1970" s="176" t="n">
        <v>46023</v>
      </c>
      <c r="B1970" s="104" t="inlineStr">
        <is>
          <t>2025/26</t>
        </is>
      </c>
      <c r="C1970" s="104" t="inlineStr">
        <is>
          <t>HC-094</t>
        </is>
      </c>
      <c r="D1970" s="159" t="n">
        <v>15546</v>
      </c>
      <c r="E1970" s="159" t="n">
        <v>270</v>
      </c>
    </row>
    <row r="1971">
      <c r="A1971" s="176" t="n">
        <v>46023</v>
      </c>
      <c r="B1971" s="104" t="inlineStr">
        <is>
          <t>2025/26</t>
        </is>
      </c>
      <c r="C1971" s="104" t="inlineStr">
        <is>
          <t>HC-095</t>
        </is>
      </c>
      <c r="D1971" s="159" t="n">
        <v>19465</v>
      </c>
      <c r="E1971" s="159" t="n">
        <v>317</v>
      </c>
    </row>
    <row r="1972">
      <c r="A1972" s="176" t="n">
        <v>46023</v>
      </c>
      <c r="B1972" s="104" t="inlineStr">
        <is>
          <t>2025/26</t>
        </is>
      </c>
      <c r="C1972" s="104" t="inlineStr">
        <is>
          <t>HC-096</t>
        </is>
      </c>
      <c r="D1972" s="159" t="n">
        <v>16678</v>
      </c>
      <c r="E1972" s="159" t="n">
        <v>281</v>
      </c>
    </row>
    <row r="1973">
      <c r="A1973" s="176" t="n">
        <v>46023</v>
      </c>
      <c r="B1973" s="104" t="inlineStr">
        <is>
          <t>2025/26</t>
        </is>
      </c>
      <c r="C1973" s="104" t="inlineStr">
        <is>
          <t>HC-097</t>
        </is>
      </c>
      <c r="D1973" s="159" t="n">
        <v>14366</v>
      </c>
      <c r="E1973" s="159" t="n">
        <v>246</v>
      </c>
    </row>
    <row r="1974">
      <c r="A1974" s="176" t="n">
        <v>46023</v>
      </c>
      <c r="B1974" s="104" t="inlineStr">
        <is>
          <t>2025/26</t>
        </is>
      </c>
      <c r="C1974" s="104" t="inlineStr">
        <is>
          <t>HC-098</t>
        </is>
      </c>
      <c r="D1974" s="159" t="n">
        <v>21276</v>
      </c>
      <c r="E1974" s="159" t="n">
        <v>369</v>
      </c>
    </row>
    <row r="1975">
      <c r="A1975" s="176" t="n">
        <v>46023</v>
      </c>
      <c r="B1975" s="104" t="inlineStr">
        <is>
          <t>2025/26</t>
        </is>
      </c>
      <c r="C1975" s="104" t="inlineStr">
        <is>
          <t>HC-099</t>
        </is>
      </c>
      <c r="D1975" s="159" t="n">
        <v>21888</v>
      </c>
      <c r="E1975" s="159" t="n">
        <v>386</v>
      </c>
    </row>
    <row r="1976">
      <c r="A1976" s="176" t="n">
        <v>46023</v>
      </c>
      <c r="B1976" s="104" t="inlineStr">
        <is>
          <t>2025/26</t>
        </is>
      </c>
      <c r="C1976" s="104" t="inlineStr">
        <is>
          <t>HC-100</t>
        </is>
      </c>
      <c r="D1976" s="159" t="n">
        <v>14708</v>
      </c>
      <c r="E1976" s="159" t="n">
        <v>243</v>
      </c>
    </row>
    <row r="1977">
      <c r="A1977" s="176" t="n">
        <v>46023</v>
      </c>
      <c r="B1977" s="104" t="inlineStr">
        <is>
          <t>2025/26</t>
        </is>
      </c>
      <c r="C1977" s="104" t="inlineStr">
        <is>
          <t>HC-101</t>
        </is>
      </c>
      <c r="D1977" s="159" t="n">
        <v>21419</v>
      </c>
      <c r="E1977" s="159" t="n">
        <v>325</v>
      </c>
    </row>
    <row r="1978">
      <c r="A1978" s="176" t="n">
        <v>46023</v>
      </c>
      <c r="B1978" s="104" t="inlineStr">
        <is>
          <t>2025/26</t>
        </is>
      </c>
      <c r="C1978" s="104" t="inlineStr">
        <is>
          <t>HC-102</t>
        </is>
      </c>
      <c r="D1978" s="159" t="n">
        <v>21500</v>
      </c>
      <c r="E1978" s="159" t="n">
        <v>339</v>
      </c>
    </row>
    <row r="1979">
      <c r="A1979" s="176" t="n">
        <v>46023</v>
      </c>
      <c r="B1979" s="104" t="inlineStr">
        <is>
          <t>2025/26</t>
        </is>
      </c>
      <c r="C1979" s="104" t="inlineStr">
        <is>
          <t>HC-103</t>
        </is>
      </c>
      <c r="D1979" s="159" t="n">
        <v>22694</v>
      </c>
      <c r="E1979" s="159" t="n">
        <v>373</v>
      </c>
    </row>
    <row r="1980">
      <c r="A1980" s="176" t="n">
        <v>46023</v>
      </c>
      <c r="B1980" s="104" t="inlineStr">
        <is>
          <t>2025/26</t>
        </is>
      </c>
      <c r="C1980" s="104" t="inlineStr">
        <is>
          <t>HC-104</t>
        </is>
      </c>
      <c r="D1980" s="159" t="n">
        <v>18760</v>
      </c>
      <c r="E1980" s="159" t="n">
        <v>300</v>
      </c>
    </row>
    <row r="1981">
      <c r="A1981" s="176" t="n">
        <v>46023</v>
      </c>
      <c r="B1981" s="104" t="inlineStr">
        <is>
          <t>2025/26</t>
        </is>
      </c>
      <c r="C1981" s="104" t="inlineStr">
        <is>
          <t>HC-105</t>
        </is>
      </c>
      <c r="D1981" s="159" t="n">
        <v>29394</v>
      </c>
      <c r="E1981" s="159" t="n">
        <v>551</v>
      </c>
    </row>
    <row r="1982">
      <c r="A1982" s="176" t="n">
        <v>46023</v>
      </c>
      <c r="B1982" s="104" t="inlineStr">
        <is>
          <t>2025/26</t>
        </is>
      </c>
      <c r="C1982" s="104" t="inlineStr">
        <is>
          <t>HC-106</t>
        </is>
      </c>
      <c r="D1982" s="159" t="n">
        <v>20268</v>
      </c>
      <c r="E1982" s="159" t="n">
        <v>351</v>
      </c>
    </row>
    <row r="1983">
      <c r="A1983" s="176" t="n">
        <v>46023</v>
      </c>
      <c r="B1983" s="104" t="inlineStr">
        <is>
          <t>2025/26</t>
        </is>
      </c>
      <c r="C1983" s="104" t="inlineStr">
        <is>
          <t>HC-107</t>
        </is>
      </c>
      <c r="D1983" s="159" t="n">
        <v>23377</v>
      </c>
      <c r="E1983" s="159" t="n">
        <v>381</v>
      </c>
    </row>
    <row r="1984">
      <c r="A1984" s="176" t="n">
        <v>46023</v>
      </c>
      <c r="B1984" s="104" t="inlineStr">
        <is>
          <t>2025/26</t>
        </is>
      </c>
      <c r="C1984" s="104" t="inlineStr">
        <is>
          <t>HC-108</t>
        </is>
      </c>
      <c r="D1984" s="159" t="n">
        <v>18466</v>
      </c>
      <c r="E1984" s="159" t="n">
        <v>1825</v>
      </c>
    </row>
    <row r="1985">
      <c r="A1985" s="176" t="n">
        <v>46023</v>
      </c>
      <c r="B1985" s="104" t="inlineStr">
        <is>
          <t>2025/26</t>
        </is>
      </c>
      <c r="C1985" s="104" t="inlineStr">
        <is>
          <t>HC-109</t>
        </is>
      </c>
      <c r="D1985" s="159" t="n">
        <v>20193</v>
      </c>
      <c r="E1985" s="159" t="n">
        <v>332</v>
      </c>
    </row>
    <row r="1986">
      <c r="A1986" s="176" t="n">
        <v>46023</v>
      </c>
      <c r="B1986" s="104" t="inlineStr">
        <is>
          <t>2025/26</t>
        </is>
      </c>
      <c r="C1986" s="104" t="inlineStr">
        <is>
          <t>HC-110</t>
        </is>
      </c>
      <c r="D1986" s="159" t="n">
        <v>13830</v>
      </c>
      <c r="E1986" s="159" t="n">
        <v>237</v>
      </c>
    </row>
    <row r="1987">
      <c r="A1987" s="176" t="n">
        <v>46023</v>
      </c>
      <c r="B1987" s="104" t="inlineStr">
        <is>
          <t>2025/26</t>
        </is>
      </c>
      <c r="C1987" s="104" t="inlineStr">
        <is>
          <t>HC-111</t>
        </is>
      </c>
      <c r="D1987" s="159" t="n">
        <v>22275</v>
      </c>
      <c r="E1987" s="159" t="n">
        <v>402</v>
      </c>
    </row>
    <row r="1988">
      <c r="A1988" s="176" t="n">
        <v>46023</v>
      </c>
      <c r="B1988" s="104" t="inlineStr">
        <is>
          <t>2025/26</t>
        </is>
      </c>
      <c r="C1988" s="104" t="inlineStr">
        <is>
          <t>HC-113</t>
        </is>
      </c>
      <c r="D1988" s="159" t="n">
        <v>23871</v>
      </c>
      <c r="E1988" s="159" t="n">
        <v>409</v>
      </c>
    </row>
    <row r="1989">
      <c r="A1989" s="176" t="n">
        <v>46023</v>
      </c>
      <c r="B1989" s="104" t="inlineStr">
        <is>
          <t>2025/26</t>
        </is>
      </c>
      <c r="C1989" s="104" t="inlineStr">
        <is>
          <t>HC-114</t>
        </is>
      </c>
      <c r="D1989" s="159" t="n">
        <v>13290</v>
      </c>
      <c r="E1989" s="159" t="n">
        <v>215</v>
      </c>
    </row>
    <row r="1990">
      <c r="A1990" s="176" t="n">
        <v>46023</v>
      </c>
      <c r="B1990" s="104" t="inlineStr">
        <is>
          <t>2025/26</t>
        </is>
      </c>
      <c r="C1990" s="104" t="inlineStr">
        <is>
          <t>HC-115</t>
        </is>
      </c>
      <c r="D1990" s="159" t="n">
        <v>20301</v>
      </c>
      <c r="E1990" s="159" t="n">
        <v>303</v>
      </c>
    </row>
    <row r="1991">
      <c r="A1991" s="176" t="n">
        <v>46023</v>
      </c>
      <c r="B1991" s="104" t="inlineStr">
        <is>
          <t>2025/26</t>
        </is>
      </c>
      <c r="C1991" s="104" t="inlineStr">
        <is>
          <t>HC-116</t>
        </is>
      </c>
      <c r="D1991" s="159" t="n">
        <v>18864</v>
      </c>
      <c r="E1991" s="159" t="n">
        <v>328</v>
      </c>
    </row>
    <row r="1992">
      <c r="A1992" s="176" t="n">
        <v>46023</v>
      </c>
      <c r="B1992" s="104" t="inlineStr">
        <is>
          <t>2025/26</t>
        </is>
      </c>
      <c r="C1992" s="104" t="inlineStr">
        <is>
          <t>HC-117</t>
        </is>
      </c>
      <c r="D1992" s="159" t="n">
        <v>20628</v>
      </c>
      <c r="E1992" s="159" t="n">
        <v>288</v>
      </c>
    </row>
    <row r="1993">
      <c r="A1993" s="176" t="n">
        <v>46023</v>
      </c>
      <c r="B1993" s="104" t="inlineStr">
        <is>
          <t>2025/26</t>
        </is>
      </c>
      <c r="C1993" s="104" t="inlineStr">
        <is>
          <t>HC-118</t>
        </is>
      </c>
      <c r="D1993" s="159" t="n">
        <v>24862</v>
      </c>
      <c r="E1993" s="159" t="n">
        <v>383</v>
      </c>
    </row>
    <row r="1994">
      <c r="A1994" s="176" t="n">
        <v>46023</v>
      </c>
      <c r="B1994" s="104" t="inlineStr">
        <is>
          <t>2025/26</t>
        </is>
      </c>
      <c r="C1994" s="104" t="inlineStr">
        <is>
          <t>HC-119</t>
        </is>
      </c>
      <c r="D1994" s="159" t="n">
        <v>17298</v>
      </c>
      <c r="E1994" s="159" t="n">
        <v>272</v>
      </c>
    </row>
    <row r="1995">
      <c r="A1995" s="176" t="n">
        <v>46023</v>
      </c>
      <c r="B1995" s="104" t="inlineStr">
        <is>
          <t>2025/26</t>
        </is>
      </c>
      <c r="C1995" s="104" t="inlineStr">
        <is>
          <t>HC-120</t>
        </is>
      </c>
      <c r="D1995" s="159" t="n">
        <v>16284</v>
      </c>
      <c r="E1995" s="159" t="n">
        <v>259</v>
      </c>
    </row>
    <row r="1996">
      <c r="A1996" s="176" t="n">
        <v>46054</v>
      </c>
      <c r="B1996" s="104" t="inlineStr">
        <is>
          <t>2025/26</t>
        </is>
      </c>
      <c r="C1996" s="104" t="inlineStr">
        <is>
          <t>HC-001</t>
        </is>
      </c>
      <c r="D1996" s="159" t="n">
        <v>27776</v>
      </c>
      <c r="E1996" s="159" t="n">
        <v>477</v>
      </c>
    </row>
    <row r="1997">
      <c r="A1997" s="176" t="n">
        <v>46054</v>
      </c>
      <c r="B1997" s="104" t="inlineStr">
        <is>
          <t>2025/26</t>
        </is>
      </c>
      <c r="C1997" s="104" t="inlineStr">
        <is>
          <t>HC-002</t>
        </is>
      </c>
      <c r="D1997" s="159" t="n">
        <v>15558</v>
      </c>
      <c r="E1997" s="159" t="n">
        <v>249</v>
      </c>
    </row>
    <row r="1998">
      <c r="A1998" s="176" t="n">
        <v>46054</v>
      </c>
      <c r="B1998" s="104" t="inlineStr">
        <is>
          <t>2025/26</t>
        </is>
      </c>
      <c r="C1998" s="104" t="inlineStr">
        <is>
          <t>HC-003</t>
        </is>
      </c>
      <c r="D1998" s="159" t="n">
        <v>20063</v>
      </c>
      <c r="E1998" s="159" t="n">
        <v>297</v>
      </c>
    </row>
    <row r="1999">
      <c r="A1999" s="176" t="n">
        <v>46054</v>
      </c>
      <c r="B1999" s="104" t="inlineStr">
        <is>
          <t>2025/26</t>
        </is>
      </c>
      <c r="C1999" s="104" t="inlineStr">
        <is>
          <t>HC-004</t>
        </is>
      </c>
      <c r="D1999" s="159" t="n">
        <v>18287</v>
      </c>
      <c r="E1999" s="159" t="n">
        <v>286</v>
      </c>
    </row>
    <row r="2000">
      <c r="A2000" s="176" t="n">
        <v>46054</v>
      </c>
      <c r="B2000" s="104" t="inlineStr">
        <is>
          <t>2025/26</t>
        </is>
      </c>
      <c r="C2000" s="104" t="inlineStr">
        <is>
          <t>HC-005</t>
        </is>
      </c>
      <c r="D2000" s="159" t="n">
        <v>22961</v>
      </c>
      <c r="E2000" s="159" t="n">
        <v>400</v>
      </c>
    </row>
    <row r="2001">
      <c r="A2001" s="176" t="n">
        <v>46054</v>
      </c>
      <c r="B2001" s="104" t="inlineStr">
        <is>
          <t>2025/26</t>
        </is>
      </c>
      <c r="C2001" s="104" t="inlineStr">
        <is>
          <t>HC-006</t>
        </is>
      </c>
      <c r="D2001" s="159" t="n">
        <v>15064</v>
      </c>
      <c r="E2001" s="159" t="n">
        <v>266</v>
      </c>
    </row>
    <row r="2002">
      <c r="A2002" s="176" t="n">
        <v>46054</v>
      </c>
      <c r="B2002" s="104" t="inlineStr">
        <is>
          <t>2025/26</t>
        </is>
      </c>
      <c r="C2002" s="104" t="inlineStr">
        <is>
          <t>HC-007</t>
        </is>
      </c>
      <c r="D2002" s="159" t="n">
        <v>17117</v>
      </c>
      <c r="E2002" s="159" t="n">
        <v>271</v>
      </c>
    </row>
    <row r="2003">
      <c r="A2003" s="176" t="n">
        <v>46054</v>
      </c>
      <c r="B2003" s="104" t="inlineStr">
        <is>
          <t>2025/26</t>
        </is>
      </c>
      <c r="C2003" s="104" t="inlineStr">
        <is>
          <t>HC-008</t>
        </is>
      </c>
      <c r="D2003" s="159" t="n">
        <v>21082</v>
      </c>
      <c r="E2003" s="159" t="n">
        <v>337</v>
      </c>
    </row>
    <row r="2004">
      <c r="A2004" s="176" t="n">
        <v>46054</v>
      </c>
      <c r="B2004" s="104" t="inlineStr">
        <is>
          <t>2025/26</t>
        </is>
      </c>
      <c r="C2004" s="104" t="inlineStr">
        <is>
          <t>HC-009</t>
        </is>
      </c>
      <c r="D2004" s="159" t="n">
        <v>24276</v>
      </c>
      <c r="E2004" s="159" t="n">
        <v>386</v>
      </c>
    </row>
    <row r="2005">
      <c r="A2005" s="176" t="n">
        <v>46054</v>
      </c>
      <c r="B2005" s="104" t="inlineStr">
        <is>
          <t>2025/26</t>
        </is>
      </c>
      <c r="C2005" s="104" t="inlineStr">
        <is>
          <t>HC-010</t>
        </is>
      </c>
      <c r="D2005" s="159" t="n">
        <v>27926</v>
      </c>
      <c r="E2005" s="159" t="n">
        <v>431</v>
      </c>
    </row>
    <row r="2006">
      <c r="A2006" s="176" t="n">
        <v>46054</v>
      </c>
      <c r="B2006" s="104" t="inlineStr">
        <is>
          <t>2025/26</t>
        </is>
      </c>
      <c r="C2006" s="104" t="inlineStr">
        <is>
          <t>HC-011</t>
        </is>
      </c>
      <c r="D2006" s="159" t="n">
        <v>23863</v>
      </c>
      <c r="E2006" s="159" t="n">
        <v>377</v>
      </c>
    </row>
    <row r="2007">
      <c r="A2007" s="176" t="n">
        <v>46054</v>
      </c>
      <c r="B2007" s="104" t="inlineStr">
        <is>
          <t>2025/26</t>
        </is>
      </c>
      <c r="C2007" s="104" t="inlineStr">
        <is>
          <t>HC-012</t>
        </is>
      </c>
      <c r="D2007" s="159" t="n">
        <v>12479</v>
      </c>
      <c r="E2007" s="159" t="n">
        <v>409</v>
      </c>
    </row>
    <row r="2008">
      <c r="A2008" s="176" t="n">
        <v>46054</v>
      </c>
      <c r="B2008" s="104" t="inlineStr">
        <is>
          <t>2025/26</t>
        </is>
      </c>
      <c r="C2008" s="104" t="inlineStr">
        <is>
          <t>HC-013</t>
        </is>
      </c>
      <c r="D2008" s="159" t="n">
        <v>18310</v>
      </c>
      <c r="E2008" s="159" t="n">
        <v>297</v>
      </c>
    </row>
    <row r="2009">
      <c r="A2009" s="176" t="n">
        <v>46054</v>
      </c>
      <c r="B2009" s="104" t="inlineStr">
        <is>
          <t>2025/26</t>
        </is>
      </c>
      <c r="C2009" s="104" t="inlineStr">
        <is>
          <t>HC-014</t>
        </is>
      </c>
      <c r="D2009" s="159" t="n">
        <v>17073</v>
      </c>
      <c r="E2009" s="159" t="n">
        <v>310</v>
      </c>
    </row>
    <row r="2010">
      <c r="A2010" s="176" t="n">
        <v>46054</v>
      </c>
      <c r="B2010" s="104" t="inlineStr">
        <is>
          <t>2025/26</t>
        </is>
      </c>
      <c r="C2010" s="104" t="inlineStr">
        <is>
          <t>HC-015</t>
        </is>
      </c>
      <c r="D2010" s="159" t="n">
        <v>15765</v>
      </c>
      <c r="E2010" s="159" t="n">
        <v>257</v>
      </c>
    </row>
    <row r="2011">
      <c r="A2011" s="176" t="n">
        <v>46054</v>
      </c>
      <c r="B2011" s="104" t="inlineStr">
        <is>
          <t>2025/26</t>
        </is>
      </c>
      <c r="C2011" s="104" t="inlineStr">
        <is>
          <t>HC-016</t>
        </is>
      </c>
      <c r="D2011" s="159" t="n">
        <v>21108</v>
      </c>
      <c r="E2011" s="159" t="n">
        <v>350</v>
      </c>
    </row>
    <row r="2012">
      <c r="A2012" s="176" t="n">
        <v>46054</v>
      </c>
      <c r="B2012" s="104" t="inlineStr">
        <is>
          <t>2025/26</t>
        </is>
      </c>
      <c r="C2012" s="104" t="inlineStr">
        <is>
          <t>HC-017</t>
        </is>
      </c>
      <c r="D2012" s="159" t="n">
        <v>18885</v>
      </c>
      <c r="E2012" s="159" t="n">
        <v>308</v>
      </c>
    </row>
    <row r="2013">
      <c r="A2013" s="176" t="n">
        <v>46054</v>
      </c>
      <c r="B2013" s="104" t="inlineStr">
        <is>
          <t>2025/26</t>
        </is>
      </c>
      <c r="C2013" s="104" t="inlineStr">
        <is>
          <t>HC-018</t>
        </is>
      </c>
      <c r="D2013" s="159" t="n">
        <v>11837</v>
      </c>
      <c r="E2013" s="159" t="n">
        <v>197</v>
      </c>
    </row>
    <row r="2014">
      <c r="A2014" s="176" t="n">
        <v>46054</v>
      </c>
      <c r="B2014" s="104" t="inlineStr">
        <is>
          <t>2025/26</t>
        </is>
      </c>
      <c r="C2014" s="104" t="inlineStr">
        <is>
          <t>HC-019</t>
        </is>
      </c>
      <c r="D2014" s="159" t="n">
        <v>15402</v>
      </c>
      <c r="E2014" s="159" t="n">
        <v>245</v>
      </c>
    </row>
    <row r="2015">
      <c r="A2015" s="176" t="n">
        <v>46054</v>
      </c>
      <c r="B2015" s="104" t="inlineStr">
        <is>
          <t>2025/26</t>
        </is>
      </c>
      <c r="C2015" s="104" t="inlineStr">
        <is>
          <t>HC-020</t>
        </is>
      </c>
      <c r="D2015" s="159" t="n">
        <v>17441</v>
      </c>
      <c r="E2015" s="159" t="n">
        <v>303</v>
      </c>
    </row>
    <row r="2016">
      <c r="A2016" s="176" t="n">
        <v>46054</v>
      </c>
      <c r="B2016" s="104" t="inlineStr">
        <is>
          <t>2025/26</t>
        </is>
      </c>
      <c r="C2016" s="104" t="inlineStr">
        <is>
          <t>HC-021</t>
        </is>
      </c>
      <c r="D2016" s="159" t="n">
        <v>15797</v>
      </c>
      <c r="E2016" s="159" t="n">
        <v>256</v>
      </c>
    </row>
    <row r="2017">
      <c r="A2017" s="176" t="n">
        <v>46054</v>
      </c>
      <c r="B2017" s="104" t="inlineStr">
        <is>
          <t>2025/26</t>
        </is>
      </c>
      <c r="C2017" s="104" t="inlineStr">
        <is>
          <t>HC-022</t>
        </is>
      </c>
      <c r="D2017" s="159" t="n">
        <v>14872</v>
      </c>
      <c r="E2017" s="159" t="n">
        <v>218</v>
      </c>
    </row>
    <row r="2018">
      <c r="A2018" s="176" t="n">
        <v>46054</v>
      </c>
      <c r="B2018" s="104" t="inlineStr">
        <is>
          <t>2025/26</t>
        </is>
      </c>
      <c r="C2018" s="104" t="inlineStr">
        <is>
          <t>HC-023</t>
        </is>
      </c>
      <c r="D2018" s="159" t="n">
        <v>19227</v>
      </c>
      <c r="E2018" s="159" t="n">
        <v>326</v>
      </c>
    </row>
    <row r="2019">
      <c r="A2019" s="176" t="n">
        <v>46054</v>
      </c>
      <c r="B2019" s="104" t="inlineStr">
        <is>
          <t>2025/26</t>
        </is>
      </c>
      <c r="C2019" s="104" t="inlineStr">
        <is>
          <t>HC-024</t>
        </is>
      </c>
      <c r="D2019" s="159" t="n">
        <v>21173</v>
      </c>
      <c r="E2019" s="159" t="n">
        <v>342</v>
      </c>
    </row>
    <row r="2020">
      <c r="A2020" s="176" t="n">
        <v>46054</v>
      </c>
      <c r="B2020" s="104" t="inlineStr">
        <is>
          <t>2025/26</t>
        </is>
      </c>
      <c r="C2020" s="104" t="inlineStr">
        <is>
          <t>HC-025</t>
        </is>
      </c>
      <c r="D2020" s="159" t="n">
        <v>24676</v>
      </c>
      <c r="E2020" s="159" t="n">
        <v>371</v>
      </c>
    </row>
    <row r="2021">
      <c r="A2021" s="176" t="n">
        <v>46054</v>
      </c>
      <c r="B2021" s="104" t="inlineStr">
        <is>
          <t>2025/26</t>
        </is>
      </c>
      <c r="C2021" s="104" t="inlineStr">
        <is>
          <t>HC-026</t>
        </is>
      </c>
      <c r="D2021" s="159" t="n">
        <v>16989</v>
      </c>
      <c r="E2021" s="159" t="n">
        <v>267</v>
      </c>
    </row>
    <row r="2022">
      <c r="A2022" s="176" t="n">
        <v>46054</v>
      </c>
      <c r="B2022" s="104" t="inlineStr">
        <is>
          <t>2025/26</t>
        </is>
      </c>
      <c r="C2022" s="104" t="inlineStr">
        <is>
          <t>HC-027</t>
        </is>
      </c>
      <c r="D2022" s="159" t="n">
        <v>20883</v>
      </c>
      <c r="E2022" s="159" t="n">
        <v>361</v>
      </c>
    </row>
    <row r="2023">
      <c r="A2023" s="176" t="n">
        <v>46054</v>
      </c>
      <c r="B2023" s="104" t="inlineStr">
        <is>
          <t>2025/26</t>
        </is>
      </c>
      <c r="C2023" s="104" t="inlineStr">
        <is>
          <t>HC-028</t>
        </is>
      </c>
      <c r="D2023" s="159" t="n">
        <v>15818</v>
      </c>
      <c r="E2023" s="159" t="n">
        <v>276</v>
      </c>
    </row>
    <row r="2024">
      <c r="A2024" s="176" t="n">
        <v>46054</v>
      </c>
      <c r="B2024" s="104" t="inlineStr">
        <is>
          <t>2025/26</t>
        </is>
      </c>
      <c r="C2024" s="104" t="inlineStr">
        <is>
          <t>HC-029</t>
        </is>
      </c>
      <c r="D2024" s="159" t="n">
        <v>33013</v>
      </c>
      <c r="E2024" s="159" t="n">
        <v>1431</v>
      </c>
    </row>
    <row r="2025">
      <c r="A2025" s="176" t="n">
        <v>46054</v>
      </c>
      <c r="B2025" s="104" t="inlineStr">
        <is>
          <t>2025/26</t>
        </is>
      </c>
      <c r="C2025" s="104" t="inlineStr">
        <is>
          <t>HC-030</t>
        </is>
      </c>
      <c r="D2025" s="159" t="n">
        <v>18024</v>
      </c>
      <c r="E2025" s="159" t="n">
        <v>308</v>
      </c>
    </row>
    <row r="2026">
      <c r="A2026" s="176" t="n">
        <v>46054</v>
      </c>
      <c r="B2026" s="104" t="inlineStr">
        <is>
          <t>2025/26</t>
        </is>
      </c>
      <c r="C2026" s="104" t="inlineStr">
        <is>
          <t>HC-031</t>
        </is>
      </c>
      <c r="D2026" s="159" t="n">
        <v>18868</v>
      </c>
      <c r="E2026" s="159" t="n">
        <v>329</v>
      </c>
    </row>
    <row r="2027">
      <c r="A2027" s="176" t="n">
        <v>46054</v>
      </c>
      <c r="B2027" s="104" t="inlineStr">
        <is>
          <t>2025/26</t>
        </is>
      </c>
      <c r="C2027" s="104" t="inlineStr">
        <is>
          <t>HC-032</t>
        </is>
      </c>
      <c r="D2027" s="159" t="n">
        <v>16983</v>
      </c>
      <c r="E2027" s="159" t="n">
        <v>263</v>
      </c>
    </row>
    <row r="2028">
      <c r="A2028" s="176" t="n">
        <v>46054</v>
      </c>
      <c r="B2028" s="104" t="inlineStr">
        <is>
          <t>2025/26</t>
        </is>
      </c>
      <c r="C2028" s="104" t="inlineStr">
        <is>
          <t>HC-033</t>
        </is>
      </c>
      <c r="D2028" s="159" t="n">
        <v>28780</v>
      </c>
      <c r="E2028" s="159" t="n">
        <v>455</v>
      </c>
    </row>
    <row r="2029">
      <c r="A2029" s="176" t="n">
        <v>46054</v>
      </c>
      <c r="B2029" s="104" t="inlineStr">
        <is>
          <t>2025/26</t>
        </is>
      </c>
      <c r="C2029" s="104" t="inlineStr">
        <is>
          <t>HC-034</t>
        </is>
      </c>
      <c r="D2029" s="159" t="n">
        <v>21971</v>
      </c>
      <c r="E2029" s="159" t="n">
        <v>375</v>
      </c>
    </row>
    <row r="2030">
      <c r="A2030" s="176" t="n">
        <v>46054</v>
      </c>
      <c r="B2030" s="104" t="inlineStr">
        <is>
          <t>2025/26</t>
        </is>
      </c>
      <c r="C2030" s="104" t="inlineStr">
        <is>
          <t>HC-035</t>
        </is>
      </c>
      <c r="D2030" s="159" t="n">
        <v>21856</v>
      </c>
      <c r="E2030" s="159" t="n">
        <v>353</v>
      </c>
    </row>
    <row r="2031">
      <c r="A2031" s="176" t="n">
        <v>46054</v>
      </c>
      <c r="B2031" s="104" t="inlineStr">
        <is>
          <t>2025/26</t>
        </is>
      </c>
      <c r="C2031" s="104" t="inlineStr">
        <is>
          <t>HC-036</t>
        </is>
      </c>
      <c r="D2031" s="159" t="n">
        <v>21563</v>
      </c>
      <c r="E2031" s="159" t="n">
        <v>347</v>
      </c>
    </row>
    <row r="2032">
      <c r="A2032" s="176" t="n">
        <v>46054</v>
      </c>
      <c r="B2032" s="104" t="inlineStr">
        <is>
          <t>2025/26</t>
        </is>
      </c>
      <c r="C2032" s="104" t="inlineStr">
        <is>
          <t>HC-037</t>
        </is>
      </c>
      <c r="D2032" s="159" t="n">
        <v>20616</v>
      </c>
      <c r="E2032" s="159" t="n">
        <v>342</v>
      </c>
    </row>
    <row r="2033">
      <c r="A2033" s="176" t="n">
        <v>46054</v>
      </c>
      <c r="B2033" s="104" t="inlineStr">
        <is>
          <t>2025/26</t>
        </is>
      </c>
      <c r="C2033" s="104" t="inlineStr">
        <is>
          <t>HC-038</t>
        </is>
      </c>
      <c r="D2033" s="159" t="n">
        <v>15308</v>
      </c>
      <c r="E2033" s="159" t="n">
        <v>265</v>
      </c>
    </row>
    <row r="2034">
      <c r="A2034" s="176" t="n">
        <v>46054</v>
      </c>
      <c r="B2034" s="104" t="inlineStr">
        <is>
          <t>2025/26</t>
        </is>
      </c>
      <c r="C2034" s="104" t="inlineStr">
        <is>
          <t>HC-039</t>
        </is>
      </c>
      <c r="D2034" s="159" t="n">
        <v>21429</v>
      </c>
      <c r="E2034" s="159" t="n">
        <v>354</v>
      </c>
    </row>
    <row r="2035">
      <c r="A2035" s="176" t="n">
        <v>46054</v>
      </c>
      <c r="B2035" s="104" t="inlineStr">
        <is>
          <t>2025/26</t>
        </is>
      </c>
      <c r="C2035" s="104" t="inlineStr">
        <is>
          <t>HC-040</t>
        </is>
      </c>
      <c r="D2035" s="159" t="n">
        <v>20116</v>
      </c>
      <c r="E2035" s="159" t="n">
        <v>283</v>
      </c>
    </row>
    <row r="2036">
      <c r="A2036" s="176" t="n">
        <v>46054</v>
      </c>
      <c r="B2036" s="104" t="inlineStr">
        <is>
          <t>2025/26</t>
        </is>
      </c>
      <c r="C2036" s="104" t="inlineStr">
        <is>
          <t>HC-041</t>
        </is>
      </c>
      <c r="D2036" s="159" t="n">
        <v>30275</v>
      </c>
      <c r="E2036" s="159" t="n">
        <v>526</v>
      </c>
    </row>
    <row r="2037">
      <c r="A2037" s="176" t="n">
        <v>46054</v>
      </c>
      <c r="B2037" s="104" t="inlineStr">
        <is>
          <t>2025/26</t>
        </is>
      </c>
      <c r="C2037" s="104" t="inlineStr">
        <is>
          <t>HC-042</t>
        </is>
      </c>
      <c r="D2037" s="159" t="n">
        <v>19572</v>
      </c>
      <c r="E2037" s="159" t="n">
        <v>321</v>
      </c>
    </row>
    <row r="2038">
      <c r="A2038" s="176" t="n">
        <v>46054</v>
      </c>
      <c r="B2038" s="104" t="inlineStr">
        <is>
          <t>2025/26</t>
        </is>
      </c>
      <c r="C2038" s="104" t="inlineStr">
        <is>
          <t>HC-043</t>
        </is>
      </c>
      <c r="D2038" s="159" t="n">
        <v>22967</v>
      </c>
      <c r="E2038" s="159" t="n">
        <v>371</v>
      </c>
    </row>
    <row r="2039">
      <c r="A2039" s="176" t="n">
        <v>46054</v>
      </c>
      <c r="B2039" s="104" t="inlineStr">
        <is>
          <t>2025/26</t>
        </is>
      </c>
      <c r="C2039" s="104" t="inlineStr">
        <is>
          <t>HC-044</t>
        </is>
      </c>
      <c r="D2039" s="159" t="n">
        <v>14394</v>
      </c>
      <c r="E2039" s="159" t="n">
        <v>222</v>
      </c>
    </row>
    <row r="2040">
      <c r="A2040" s="176" t="n">
        <v>46054</v>
      </c>
      <c r="B2040" s="104" t="inlineStr">
        <is>
          <t>2025/26</t>
        </is>
      </c>
      <c r="C2040" s="104" t="inlineStr">
        <is>
          <t>HC-045</t>
        </is>
      </c>
      <c r="D2040" s="159" t="n">
        <v>24993</v>
      </c>
      <c r="E2040" s="159" t="n">
        <v>420</v>
      </c>
    </row>
    <row r="2041">
      <c r="A2041" s="176" t="n">
        <v>46054</v>
      </c>
      <c r="B2041" s="104" t="inlineStr">
        <is>
          <t>2025/26</t>
        </is>
      </c>
      <c r="C2041" s="104" t="inlineStr">
        <is>
          <t>HC-046</t>
        </is>
      </c>
      <c r="D2041" s="159" t="n">
        <v>13387</v>
      </c>
      <c r="E2041" s="159" t="n">
        <v>215</v>
      </c>
    </row>
    <row r="2042">
      <c r="A2042" s="176" t="n">
        <v>46054</v>
      </c>
      <c r="B2042" s="104" t="inlineStr">
        <is>
          <t>2025/26</t>
        </is>
      </c>
      <c r="C2042" s="104" t="inlineStr">
        <is>
          <t>HC-047</t>
        </is>
      </c>
      <c r="D2042" s="159" t="n">
        <v>22610</v>
      </c>
      <c r="E2042" s="159" t="n">
        <v>367</v>
      </c>
    </row>
    <row r="2043">
      <c r="A2043" s="176" t="n">
        <v>46054</v>
      </c>
      <c r="B2043" s="104" t="inlineStr">
        <is>
          <t>2025/26</t>
        </is>
      </c>
      <c r="C2043" s="104" t="inlineStr">
        <is>
          <t>HC-048</t>
        </is>
      </c>
      <c r="D2043" s="159" t="n">
        <v>21811</v>
      </c>
      <c r="E2043" s="159" t="n">
        <v>335</v>
      </c>
    </row>
    <row r="2044">
      <c r="A2044" s="176" t="n">
        <v>46054</v>
      </c>
      <c r="B2044" s="104" t="inlineStr">
        <is>
          <t>2025/26</t>
        </is>
      </c>
      <c r="C2044" s="104" t="inlineStr">
        <is>
          <t>HC-049</t>
        </is>
      </c>
      <c r="D2044" s="159" t="n">
        <v>19155</v>
      </c>
      <c r="E2044" s="159" t="n">
        <v>320</v>
      </c>
    </row>
    <row r="2045">
      <c r="A2045" s="176" t="n">
        <v>46054</v>
      </c>
      <c r="B2045" s="104" t="inlineStr">
        <is>
          <t>2025/26</t>
        </is>
      </c>
      <c r="C2045" s="104" t="inlineStr">
        <is>
          <t>HC-050</t>
        </is>
      </c>
      <c r="D2045" s="159" t="n">
        <v>22682</v>
      </c>
      <c r="E2045" s="159" t="n">
        <v>387</v>
      </c>
    </row>
    <row r="2046">
      <c r="A2046" s="176" t="n">
        <v>46054</v>
      </c>
      <c r="B2046" s="104" t="inlineStr">
        <is>
          <t>2025/26</t>
        </is>
      </c>
      <c r="C2046" s="104" t="inlineStr">
        <is>
          <t>HC-051</t>
        </is>
      </c>
      <c r="D2046" s="159" t="n">
        <v>15897</v>
      </c>
      <c r="E2046" s="159" t="n">
        <v>282</v>
      </c>
    </row>
    <row r="2047">
      <c r="A2047" s="176" t="n">
        <v>46054</v>
      </c>
      <c r="B2047" s="104" t="inlineStr">
        <is>
          <t>2025/26</t>
        </is>
      </c>
      <c r="C2047" s="104" t="inlineStr">
        <is>
          <t>HC-052</t>
        </is>
      </c>
      <c r="D2047" s="159" t="n">
        <v>18798</v>
      </c>
      <c r="E2047" s="159" t="n">
        <v>293</v>
      </c>
    </row>
    <row r="2048">
      <c r="A2048" s="176" t="n">
        <v>46054</v>
      </c>
      <c r="B2048" s="104" t="inlineStr">
        <is>
          <t>2025/26</t>
        </is>
      </c>
      <c r="C2048" s="104" t="inlineStr">
        <is>
          <t>HC-053</t>
        </is>
      </c>
      <c r="D2048" s="159" t="n">
        <v>20981</v>
      </c>
      <c r="E2048" s="159" t="n">
        <v>321</v>
      </c>
    </row>
    <row r="2049">
      <c r="A2049" s="176" t="n">
        <v>46054</v>
      </c>
      <c r="B2049" s="104" t="inlineStr">
        <is>
          <t>2025/26</t>
        </is>
      </c>
      <c r="C2049" s="104" t="inlineStr">
        <is>
          <t>HC-054</t>
        </is>
      </c>
      <c r="D2049" s="159" t="n">
        <v>19664</v>
      </c>
      <c r="E2049" s="159" t="n">
        <v>298</v>
      </c>
    </row>
    <row r="2050">
      <c r="A2050" s="176" t="n">
        <v>46054</v>
      </c>
      <c r="B2050" s="104" t="inlineStr">
        <is>
          <t>2025/26</t>
        </is>
      </c>
      <c r="C2050" s="104" t="inlineStr">
        <is>
          <t>HC-055</t>
        </is>
      </c>
      <c r="D2050" s="159" t="n">
        <v>30778</v>
      </c>
      <c r="E2050" s="159" t="n">
        <v>476</v>
      </c>
    </row>
    <row r="2051">
      <c r="A2051" s="176" t="n">
        <v>46054</v>
      </c>
      <c r="B2051" s="104" t="inlineStr">
        <is>
          <t>2025/26</t>
        </is>
      </c>
      <c r="C2051" s="104" t="inlineStr">
        <is>
          <t>HC-056</t>
        </is>
      </c>
      <c r="D2051" s="159" t="n">
        <v>21499</v>
      </c>
      <c r="E2051" s="159" t="n">
        <v>349</v>
      </c>
    </row>
    <row r="2052">
      <c r="A2052" s="176" t="n">
        <v>46054</v>
      </c>
      <c r="B2052" s="104" t="inlineStr">
        <is>
          <t>2025/26</t>
        </is>
      </c>
      <c r="C2052" s="104" t="inlineStr">
        <is>
          <t>HC-057</t>
        </is>
      </c>
      <c r="D2052" s="159" t="n">
        <v>23528</v>
      </c>
      <c r="E2052" s="159" t="n">
        <v>409</v>
      </c>
    </row>
    <row r="2053">
      <c r="A2053" s="176" t="n">
        <v>46054</v>
      </c>
      <c r="B2053" s="104" t="inlineStr">
        <is>
          <t>2025/26</t>
        </is>
      </c>
      <c r="C2053" s="104" t="inlineStr">
        <is>
          <t>HC-058</t>
        </is>
      </c>
      <c r="D2053" s="159" t="n">
        <v>14601</v>
      </c>
      <c r="E2053" s="159" t="n">
        <v>786</v>
      </c>
    </row>
    <row r="2054">
      <c r="A2054" s="176" t="n">
        <v>46054</v>
      </c>
      <c r="B2054" s="104" t="inlineStr">
        <is>
          <t>2025/26</t>
        </is>
      </c>
      <c r="C2054" s="104" t="inlineStr">
        <is>
          <t>HC-059</t>
        </is>
      </c>
      <c r="D2054" s="159" t="n">
        <v>21056</v>
      </c>
      <c r="E2054" s="159" t="n">
        <v>360</v>
      </c>
    </row>
    <row r="2055">
      <c r="A2055" s="176" t="n">
        <v>46054</v>
      </c>
      <c r="B2055" s="104" t="inlineStr">
        <is>
          <t>2025/26</t>
        </is>
      </c>
      <c r="C2055" s="104" t="inlineStr">
        <is>
          <t>HC-060</t>
        </is>
      </c>
      <c r="D2055" s="159" t="n">
        <v>16168</v>
      </c>
      <c r="E2055" s="159" t="n">
        <v>265</v>
      </c>
    </row>
    <row r="2056">
      <c r="A2056" s="176" t="n">
        <v>46054</v>
      </c>
      <c r="B2056" s="104" t="inlineStr">
        <is>
          <t>2025/26</t>
        </is>
      </c>
      <c r="C2056" s="104" t="inlineStr">
        <is>
          <t>HC-061</t>
        </is>
      </c>
      <c r="D2056" s="159" t="n">
        <v>20204</v>
      </c>
      <c r="E2056" s="159" t="n">
        <v>322</v>
      </c>
    </row>
    <row r="2057">
      <c r="A2057" s="176" t="n">
        <v>46054</v>
      </c>
      <c r="B2057" s="104" t="inlineStr">
        <is>
          <t>2025/26</t>
        </is>
      </c>
      <c r="C2057" s="104" t="inlineStr">
        <is>
          <t>HC-062</t>
        </is>
      </c>
      <c r="D2057" s="159" t="n">
        <v>16142</v>
      </c>
      <c r="E2057" s="159" t="n">
        <v>294</v>
      </c>
    </row>
    <row r="2058">
      <c r="A2058" s="176" t="n">
        <v>46054</v>
      </c>
      <c r="B2058" s="104" t="inlineStr">
        <is>
          <t>2025/26</t>
        </is>
      </c>
      <c r="C2058" s="104" t="inlineStr">
        <is>
          <t>HC-063</t>
        </is>
      </c>
      <c r="D2058" s="159" t="n">
        <v>17296</v>
      </c>
      <c r="E2058" s="159" t="n">
        <v>281</v>
      </c>
    </row>
    <row r="2059">
      <c r="A2059" s="176" t="n">
        <v>46054</v>
      </c>
      <c r="B2059" s="104" t="inlineStr">
        <is>
          <t>2025/26</t>
        </is>
      </c>
      <c r="C2059" s="104" t="inlineStr">
        <is>
          <t>HC-064</t>
        </is>
      </c>
      <c r="D2059" s="159" t="n">
        <v>15264</v>
      </c>
      <c r="E2059" s="159" t="n">
        <v>257</v>
      </c>
    </row>
    <row r="2060">
      <c r="A2060" s="176" t="n">
        <v>46054</v>
      </c>
      <c r="B2060" s="104" t="inlineStr">
        <is>
          <t>2025/26</t>
        </is>
      </c>
      <c r="C2060" s="104" t="inlineStr">
        <is>
          <t>HC-065</t>
        </is>
      </c>
      <c r="D2060" s="159" t="n">
        <v>28365</v>
      </c>
      <c r="E2060" s="159" t="n">
        <v>474</v>
      </c>
    </row>
    <row r="2061">
      <c r="A2061" s="176" t="n">
        <v>46054</v>
      </c>
      <c r="B2061" s="104" t="inlineStr">
        <is>
          <t>2025/26</t>
        </is>
      </c>
      <c r="C2061" s="104" t="inlineStr">
        <is>
          <t>HC-066</t>
        </is>
      </c>
      <c r="D2061" s="159" t="n">
        <v>21915</v>
      </c>
      <c r="E2061" s="159" t="n">
        <v>371</v>
      </c>
    </row>
    <row r="2062">
      <c r="A2062" s="176" t="n">
        <v>46054</v>
      </c>
      <c r="B2062" s="104" t="inlineStr">
        <is>
          <t>2025/26</t>
        </is>
      </c>
      <c r="C2062" s="104" t="inlineStr">
        <is>
          <t>HC-067</t>
        </is>
      </c>
      <c r="D2062" s="159" t="n">
        <v>21385</v>
      </c>
      <c r="E2062" s="159" t="n">
        <v>326</v>
      </c>
    </row>
    <row r="2063">
      <c r="A2063" s="176" t="n">
        <v>46054</v>
      </c>
      <c r="B2063" s="104" t="inlineStr">
        <is>
          <t>2025/26</t>
        </is>
      </c>
      <c r="C2063" s="104" t="inlineStr">
        <is>
          <t>HC-068</t>
        </is>
      </c>
      <c r="D2063" s="159" t="n">
        <v>14833</v>
      </c>
      <c r="E2063" s="159" t="n">
        <v>250</v>
      </c>
    </row>
    <row r="2064">
      <c r="A2064" s="176" t="n">
        <v>46054</v>
      </c>
      <c r="B2064" s="104" t="inlineStr">
        <is>
          <t>2025/26</t>
        </is>
      </c>
      <c r="C2064" s="104" t="inlineStr">
        <is>
          <t>HC-069</t>
        </is>
      </c>
      <c r="D2064" s="159" t="n">
        <v>19365</v>
      </c>
      <c r="E2064" s="159" t="n">
        <v>329</v>
      </c>
    </row>
    <row r="2065">
      <c r="A2065" s="176" t="n">
        <v>46054</v>
      </c>
      <c r="B2065" s="104" t="inlineStr">
        <is>
          <t>2025/26</t>
        </is>
      </c>
      <c r="C2065" s="104" t="inlineStr">
        <is>
          <t>HC-070</t>
        </is>
      </c>
      <c r="D2065" s="159" t="n">
        <v>12907</v>
      </c>
      <c r="E2065" s="159" t="n">
        <v>210</v>
      </c>
    </row>
    <row r="2066">
      <c r="A2066" s="176" t="n">
        <v>46054</v>
      </c>
      <c r="B2066" s="104" t="inlineStr">
        <is>
          <t>2025/26</t>
        </is>
      </c>
      <c r="C2066" s="104" t="inlineStr">
        <is>
          <t>HC-071</t>
        </is>
      </c>
      <c r="D2066" s="159" t="n">
        <v>17393</v>
      </c>
      <c r="E2066" s="159" t="n">
        <v>290</v>
      </c>
    </row>
    <row r="2067">
      <c r="A2067" s="176" t="n">
        <v>46054</v>
      </c>
      <c r="B2067" s="104" t="inlineStr">
        <is>
          <t>2025/26</t>
        </is>
      </c>
      <c r="C2067" s="104" t="inlineStr">
        <is>
          <t>HC-072</t>
        </is>
      </c>
      <c r="D2067" s="159" t="n">
        <v>12182</v>
      </c>
      <c r="E2067" s="159" t="n">
        <v>206</v>
      </c>
    </row>
    <row r="2068">
      <c r="A2068" s="176" t="n">
        <v>46054</v>
      </c>
      <c r="B2068" s="104" t="inlineStr">
        <is>
          <t>2025/26</t>
        </is>
      </c>
      <c r="C2068" s="104" t="inlineStr">
        <is>
          <t>HC-073</t>
        </is>
      </c>
      <c r="D2068" s="159" t="n">
        <v>30928</v>
      </c>
      <c r="E2068" s="159" t="n">
        <v>2076</v>
      </c>
    </row>
    <row r="2069">
      <c r="A2069" s="176" t="n">
        <v>46054</v>
      </c>
      <c r="B2069" s="104" t="inlineStr">
        <is>
          <t>2025/26</t>
        </is>
      </c>
      <c r="C2069" s="104" t="inlineStr">
        <is>
          <t>HC-074</t>
        </is>
      </c>
      <c r="D2069" s="159" t="n">
        <v>20145</v>
      </c>
      <c r="E2069" s="159" t="n">
        <v>332</v>
      </c>
    </row>
    <row r="2070">
      <c r="A2070" s="176" t="n">
        <v>46054</v>
      </c>
      <c r="B2070" s="104" t="inlineStr">
        <is>
          <t>2025/26</t>
        </is>
      </c>
      <c r="C2070" s="104" t="inlineStr">
        <is>
          <t>HC-075</t>
        </is>
      </c>
      <c r="D2070" s="159" t="n">
        <v>26631</v>
      </c>
      <c r="E2070" s="159" t="n">
        <v>469</v>
      </c>
    </row>
    <row r="2071">
      <c r="A2071" s="176" t="n">
        <v>46054</v>
      </c>
      <c r="B2071" s="104" t="inlineStr">
        <is>
          <t>2025/26</t>
        </is>
      </c>
      <c r="C2071" s="104" t="inlineStr">
        <is>
          <t>HC-076</t>
        </is>
      </c>
      <c r="D2071" s="159" t="n">
        <v>20130</v>
      </c>
      <c r="E2071" s="159" t="n">
        <v>321</v>
      </c>
    </row>
    <row r="2072">
      <c r="A2072" s="176" t="n">
        <v>46054</v>
      </c>
      <c r="B2072" s="104" t="inlineStr">
        <is>
          <t>2025/26</t>
        </is>
      </c>
      <c r="C2072" s="104" t="inlineStr">
        <is>
          <t>HC-077</t>
        </is>
      </c>
      <c r="D2072" s="159" t="n">
        <v>21655</v>
      </c>
      <c r="E2072" s="159" t="n">
        <v>342</v>
      </c>
    </row>
    <row r="2073">
      <c r="A2073" s="176" t="n">
        <v>46054</v>
      </c>
      <c r="B2073" s="104" t="inlineStr">
        <is>
          <t>2025/26</t>
        </is>
      </c>
      <c r="C2073" s="104" t="inlineStr">
        <is>
          <t>HC-078</t>
        </is>
      </c>
      <c r="D2073" s="159" t="n">
        <v>19818</v>
      </c>
      <c r="E2073" s="159" t="n">
        <v>340</v>
      </c>
    </row>
    <row r="2074">
      <c r="A2074" s="176" t="n">
        <v>46054</v>
      </c>
      <c r="B2074" s="104" t="inlineStr">
        <is>
          <t>2025/26</t>
        </is>
      </c>
      <c r="C2074" s="104" t="inlineStr">
        <is>
          <t>HC-079</t>
        </is>
      </c>
      <c r="D2074" s="159" t="n">
        <v>21724</v>
      </c>
      <c r="E2074" s="159" t="n">
        <v>361</v>
      </c>
    </row>
    <row r="2075">
      <c r="A2075" s="176" t="n">
        <v>46054</v>
      </c>
      <c r="B2075" s="104" t="inlineStr">
        <is>
          <t>2025/26</t>
        </is>
      </c>
      <c r="C2075" s="104" t="inlineStr">
        <is>
          <t>HC-080</t>
        </is>
      </c>
      <c r="D2075" s="159" t="n">
        <v>15422</v>
      </c>
      <c r="E2075" s="159" t="n">
        <v>245</v>
      </c>
    </row>
    <row r="2076">
      <c r="A2076" s="176" t="n">
        <v>46054</v>
      </c>
      <c r="B2076" s="104" t="inlineStr">
        <is>
          <t>2025/26</t>
        </is>
      </c>
      <c r="C2076" s="104" t="inlineStr">
        <is>
          <t>HC-081</t>
        </is>
      </c>
      <c r="D2076" s="159" t="n">
        <v>21877</v>
      </c>
      <c r="E2076" s="159" t="n">
        <v>386</v>
      </c>
    </row>
    <row r="2077">
      <c r="A2077" s="176" t="n">
        <v>46054</v>
      </c>
      <c r="B2077" s="104" t="inlineStr">
        <is>
          <t>2025/26</t>
        </is>
      </c>
      <c r="C2077" s="104" t="inlineStr">
        <is>
          <t>HC-082</t>
        </is>
      </c>
      <c r="D2077" s="159" t="n">
        <v>16711</v>
      </c>
      <c r="E2077" s="159" t="n">
        <v>260</v>
      </c>
    </row>
    <row r="2078">
      <c r="A2078" s="176" t="n">
        <v>46054</v>
      </c>
      <c r="B2078" s="104" t="inlineStr">
        <is>
          <t>2025/26</t>
        </is>
      </c>
      <c r="C2078" s="104" t="inlineStr">
        <is>
          <t>HC-083</t>
        </is>
      </c>
      <c r="D2078" s="159" t="n">
        <v>14977</v>
      </c>
      <c r="E2078" s="159" t="n">
        <v>220</v>
      </c>
    </row>
    <row r="2079">
      <c r="A2079" s="176" t="n">
        <v>46054</v>
      </c>
      <c r="B2079" s="104" t="inlineStr">
        <is>
          <t>2025/26</t>
        </is>
      </c>
      <c r="C2079" s="104" t="inlineStr">
        <is>
          <t>HC-084</t>
        </is>
      </c>
      <c r="D2079" s="159" t="n">
        <v>19033</v>
      </c>
      <c r="E2079" s="159" t="n">
        <v>317</v>
      </c>
    </row>
    <row r="2080">
      <c r="A2080" s="176" t="n">
        <v>46054</v>
      </c>
      <c r="B2080" s="104" t="inlineStr">
        <is>
          <t>2025/26</t>
        </is>
      </c>
      <c r="C2080" s="104" t="inlineStr">
        <is>
          <t>HC-085</t>
        </is>
      </c>
      <c r="D2080" s="159" t="n">
        <v>23278</v>
      </c>
      <c r="E2080" s="159" t="n">
        <v>375</v>
      </c>
    </row>
    <row r="2081">
      <c r="A2081" s="176" t="n">
        <v>46054</v>
      </c>
      <c r="B2081" s="104" t="inlineStr">
        <is>
          <t>2025/26</t>
        </is>
      </c>
      <c r="C2081" s="104" t="inlineStr">
        <is>
          <t>HC-086</t>
        </is>
      </c>
      <c r="D2081" s="159" t="n">
        <v>18326</v>
      </c>
      <c r="E2081" s="159" t="n">
        <v>291</v>
      </c>
    </row>
    <row r="2082">
      <c r="A2082" s="176" t="n">
        <v>46054</v>
      </c>
      <c r="B2082" s="104" t="inlineStr">
        <is>
          <t>2025/26</t>
        </is>
      </c>
      <c r="C2082" s="104" t="inlineStr">
        <is>
          <t>HC-087</t>
        </is>
      </c>
      <c r="D2082" s="159" t="n">
        <v>14226</v>
      </c>
      <c r="E2082" s="159" t="n">
        <v>235</v>
      </c>
    </row>
    <row r="2083">
      <c r="A2083" s="176" t="n">
        <v>46054</v>
      </c>
      <c r="B2083" s="104" t="inlineStr">
        <is>
          <t>2025/26</t>
        </is>
      </c>
      <c r="C2083" s="104" t="inlineStr">
        <is>
          <t>HC-088</t>
        </is>
      </c>
      <c r="D2083" s="159" t="n">
        <v>17978</v>
      </c>
      <c r="E2083" s="159" t="n">
        <v>262</v>
      </c>
    </row>
    <row r="2084">
      <c r="A2084" s="176" t="n">
        <v>46054</v>
      </c>
      <c r="B2084" s="104" t="inlineStr">
        <is>
          <t>2025/26</t>
        </is>
      </c>
      <c r="C2084" s="104" t="inlineStr">
        <is>
          <t>HC-089</t>
        </is>
      </c>
      <c r="D2084" s="159" t="n">
        <v>21541</v>
      </c>
      <c r="E2084" s="159" t="n">
        <v>370</v>
      </c>
    </row>
    <row r="2085">
      <c r="A2085" s="176" t="n">
        <v>46054</v>
      </c>
      <c r="B2085" s="104" t="inlineStr">
        <is>
          <t>2025/26</t>
        </is>
      </c>
      <c r="C2085" s="104" t="inlineStr">
        <is>
          <t>HC-090</t>
        </is>
      </c>
      <c r="D2085" s="159" t="n">
        <v>18229</v>
      </c>
      <c r="E2085" s="159" t="n">
        <v>303</v>
      </c>
    </row>
    <row r="2086">
      <c r="A2086" s="176" t="n">
        <v>46054</v>
      </c>
      <c r="B2086" s="104" t="inlineStr">
        <is>
          <t>2025/26</t>
        </is>
      </c>
      <c r="C2086" s="104" t="inlineStr">
        <is>
          <t>HC-091</t>
        </is>
      </c>
      <c r="D2086" s="159" t="n">
        <v>16895</v>
      </c>
      <c r="E2086" s="159" t="n">
        <v>1426</v>
      </c>
    </row>
    <row r="2087">
      <c r="A2087" s="176" t="n">
        <v>46054</v>
      </c>
      <c r="B2087" s="104" t="inlineStr">
        <is>
          <t>2025/26</t>
        </is>
      </c>
      <c r="C2087" s="104" t="inlineStr">
        <is>
          <t>HC-092</t>
        </is>
      </c>
      <c r="D2087" s="159" t="n">
        <v>16895</v>
      </c>
      <c r="E2087" s="159" t="n">
        <v>273</v>
      </c>
    </row>
    <row r="2088">
      <c r="A2088" s="176" t="n">
        <v>46054</v>
      </c>
      <c r="B2088" s="104" t="inlineStr">
        <is>
          <t>2025/26</t>
        </is>
      </c>
      <c r="C2088" s="104" t="inlineStr">
        <is>
          <t>HC-093</t>
        </is>
      </c>
      <c r="D2088" s="159" t="n">
        <v>29360</v>
      </c>
      <c r="E2088" s="159" t="n">
        <v>463</v>
      </c>
    </row>
    <row r="2089">
      <c r="A2089" s="176" t="n">
        <v>46054</v>
      </c>
      <c r="B2089" s="104" t="inlineStr">
        <is>
          <t>2025/26</t>
        </is>
      </c>
      <c r="C2089" s="104" t="inlineStr">
        <is>
          <t>HC-094</t>
        </is>
      </c>
      <c r="D2089" s="159" t="n">
        <v>15023</v>
      </c>
      <c r="E2089" s="159" t="n">
        <v>244</v>
      </c>
    </row>
    <row r="2090">
      <c r="A2090" s="176" t="n">
        <v>46054</v>
      </c>
      <c r="B2090" s="104" t="inlineStr">
        <is>
          <t>2025/26</t>
        </is>
      </c>
      <c r="C2090" s="104" t="inlineStr">
        <is>
          <t>HC-095</t>
        </is>
      </c>
      <c r="D2090" s="159" t="n">
        <v>19937</v>
      </c>
      <c r="E2090" s="159" t="n">
        <v>298</v>
      </c>
    </row>
    <row r="2091">
      <c r="A2091" s="176" t="n">
        <v>46054</v>
      </c>
      <c r="B2091" s="104" t="inlineStr">
        <is>
          <t>2025/26</t>
        </is>
      </c>
      <c r="C2091" s="104" t="inlineStr">
        <is>
          <t>HC-096</t>
        </is>
      </c>
      <c r="D2091" s="159" t="n">
        <v>15689</v>
      </c>
      <c r="E2091" s="159" t="n">
        <v>276</v>
      </c>
    </row>
    <row r="2092">
      <c r="A2092" s="176" t="n">
        <v>46054</v>
      </c>
      <c r="B2092" s="104" t="inlineStr">
        <is>
          <t>2025/26</t>
        </is>
      </c>
      <c r="C2092" s="104" t="inlineStr">
        <is>
          <t>HC-097</t>
        </is>
      </c>
      <c r="D2092" s="159" t="n">
        <v>13294</v>
      </c>
      <c r="E2092" s="159" t="n">
        <v>206</v>
      </c>
    </row>
    <row r="2093">
      <c r="A2093" s="176" t="n">
        <v>46054</v>
      </c>
      <c r="B2093" s="104" t="inlineStr">
        <is>
          <t>2025/26</t>
        </is>
      </c>
      <c r="C2093" s="104" t="inlineStr">
        <is>
          <t>HC-098</t>
        </is>
      </c>
      <c r="D2093" s="159" t="n">
        <v>19994</v>
      </c>
      <c r="E2093" s="159" t="n">
        <v>331</v>
      </c>
    </row>
    <row r="2094">
      <c r="A2094" s="176" t="n">
        <v>46054</v>
      </c>
      <c r="B2094" s="104" t="inlineStr">
        <is>
          <t>2025/26</t>
        </is>
      </c>
      <c r="C2094" s="104" t="inlineStr">
        <is>
          <t>HC-099</t>
        </is>
      </c>
      <c r="D2094" s="159" t="n">
        <v>20452</v>
      </c>
      <c r="E2094" s="159" t="n">
        <v>356</v>
      </c>
    </row>
    <row r="2095">
      <c r="A2095" s="176" t="n">
        <v>46054</v>
      </c>
      <c r="B2095" s="104" t="inlineStr">
        <is>
          <t>2025/26</t>
        </is>
      </c>
      <c r="C2095" s="104" t="inlineStr">
        <is>
          <t>HC-100</t>
        </is>
      </c>
      <c r="D2095" s="159" t="n">
        <v>13728</v>
      </c>
      <c r="E2095" s="159" t="n">
        <v>242</v>
      </c>
    </row>
    <row r="2096">
      <c r="A2096" s="176" t="n">
        <v>46054</v>
      </c>
      <c r="B2096" s="104" t="inlineStr">
        <is>
          <t>2025/26</t>
        </is>
      </c>
      <c r="C2096" s="104" t="inlineStr">
        <is>
          <t>HC-101</t>
        </is>
      </c>
      <c r="D2096" s="159" t="n">
        <v>20198</v>
      </c>
      <c r="E2096" s="159" t="n">
        <v>343</v>
      </c>
    </row>
    <row r="2097">
      <c r="A2097" s="176" t="n">
        <v>46054</v>
      </c>
      <c r="B2097" s="104" t="inlineStr">
        <is>
          <t>2025/26</t>
        </is>
      </c>
      <c r="C2097" s="104" t="inlineStr">
        <is>
          <t>HC-102</t>
        </is>
      </c>
      <c r="D2097" s="159" t="n">
        <v>20157</v>
      </c>
      <c r="E2097" s="159" t="n">
        <v>345</v>
      </c>
    </row>
    <row r="2098">
      <c r="A2098" s="176" t="n">
        <v>46054</v>
      </c>
      <c r="B2098" s="104" t="inlineStr">
        <is>
          <t>2025/26</t>
        </is>
      </c>
      <c r="C2098" s="104" t="inlineStr">
        <is>
          <t>HC-103</t>
        </is>
      </c>
      <c r="D2098" s="159" t="n">
        <v>21013</v>
      </c>
      <c r="E2098" s="159" t="n">
        <v>336</v>
      </c>
    </row>
    <row r="2099">
      <c r="A2099" s="176" t="n">
        <v>46054</v>
      </c>
      <c r="B2099" s="104" t="inlineStr">
        <is>
          <t>2025/26</t>
        </is>
      </c>
      <c r="C2099" s="104" t="inlineStr">
        <is>
          <t>HC-104</t>
        </is>
      </c>
      <c r="D2099" s="159" t="n">
        <v>17467</v>
      </c>
      <c r="E2099" s="159" t="n">
        <v>291</v>
      </c>
    </row>
    <row r="2100">
      <c r="A2100" s="176" t="n">
        <v>46054</v>
      </c>
      <c r="B2100" s="104" t="inlineStr">
        <is>
          <t>2025/26</t>
        </is>
      </c>
      <c r="C2100" s="104" t="inlineStr">
        <is>
          <t>HC-105</t>
        </is>
      </c>
      <c r="D2100" s="159" t="n">
        <v>27654</v>
      </c>
      <c r="E2100" s="159" t="n">
        <v>431</v>
      </c>
    </row>
    <row r="2101">
      <c r="A2101" s="176" t="n">
        <v>46054</v>
      </c>
      <c r="B2101" s="104" t="inlineStr">
        <is>
          <t>2025/26</t>
        </is>
      </c>
      <c r="C2101" s="104" t="inlineStr">
        <is>
          <t>HC-106</t>
        </is>
      </c>
      <c r="D2101" s="159" t="n">
        <v>19037</v>
      </c>
      <c r="E2101" s="159" t="n">
        <v>327</v>
      </c>
    </row>
    <row r="2102">
      <c r="A2102" s="176" t="n">
        <v>46054</v>
      </c>
      <c r="B2102" s="104" t="inlineStr">
        <is>
          <t>2025/26</t>
        </is>
      </c>
      <c r="C2102" s="104" t="inlineStr">
        <is>
          <t>HC-107</t>
        </is>
      </c>
      <c r="D2102" s="159" t="n">
        <v>21832</v>
      </c>
      <c r="E2102" s="159" t="n">
        <v>379</v>
      </c>
    </row>
    <row r="2103">
      <c r="A2103" s="176" t="n">
        <v>46054</v>
      </c>
      <c r="B2103" s="104" t="inlineStr">
        <is>
          <t>2025/26</t>
        </is>
      </c>
      <c r="C2103" s="104" t="inlineStr">
        <is>
          <t>HC-108</t>
        </is>
      </c>
      <c r="D2103" s="159" t="n">
        <v>17142</v>
      </c>
      <c r="E2103" s="159" t="n">
        <v>1722</v>
      </c>
    </row>
    <row r="2104">
      <c r="A2104" s="176" t="n">
        <v>46054</v>
      </c>
      <c r="B2104" s="104" t="inlineStr">
        <is>
          <t>2025/26</t>
        </is>
      </c>
      <c r="C2104" s="104" t="inlineStr">
        <is>
          <t>HC-109</t>
        </is>
      </c>
      <c r="D2104" s="159" t="n">
        <v>18860</v>
      </c>
      <c r="E2104" s="159" t="n">
        <v>305</v>
      </c>
    </row>
    <row r="2105">
      <c r="A2105" s="176" t="n">
        <v>46054</v>
      </c>
      <c r="B2105" s="104" t="inlineStr">
        <is>
          <t>2025/26</t>
        </is>
      </c>
      <c r="C2105" s="104" t="inlineStr">
        <is>
          <t>HC-110</t>
        </is>
      </c>
      <c r="D2105" s="159" t="n">
        <v>13070</v>
      </c>
      <c r="E2105" s="159" t="n">
        <v>231</v>
      </c>
    </row>
    <row r="2106">
      <c r="A2106" s="176" t="n">
        <v>46054</v>
      </c>
      <c r="B2106" s="104" t="inlineStr">
        <is>
          <t>2025/26</t>
        </is>
      </c>
      <c r="C2106" s="104" t="inlineStr">
        <is>
          <t>HC-111</t>
        </is>
      </c>
      <c r="D2106" s="159" t="n">
        <v>21113</v>
      </c>
      <c r="E2106" s="159" t="n">
        <v>356</v>
      </c>
    </row>
    <row r="2107">
      <c r="A2107" s="176" t="n">
        <v>46054</v>
      </c>
      <c r="B2107" s="104" t="inlineStr">
        <is>
          <t>2025/26</t>
        </is>
      </c>
      <c r="C2107" s="104" t="inlineStr">
        <is>
          <t>HC-112</t>
        </is>
      </c>
      <c r="D2107" s="159" t="n">
        <v>4215</v>
      </c>
      <c r="E2107" s="159" t="n">
        <v>65</v>
      </c>
    </row>
    <row r="2108">
      <c r="A2108" s="176" t="n">
        <v>46054</v>
      </c>
      <c r="B2108" s="104" t="inlineStr">
        <is>
          <t>2025/26</t>
        </is>
      </c>
      <c r="C2108" s="104" t="inlineStr">
        <is>
          <t>HC-113</t>
        </is>
      </c>
      <c r="D2108" s="159" t="n">
        <v>21813</v>
      </c>
      <c r="E2108" s="159" t="n">
        <v>351</v>
      </c>
    </row>
    <row r="2109">
      <c r="A2109" s="176" t="n">
        <v>46054</v>
      </c>
      <c r="B2109" s="104" t="inlineStr">
        <is>
          <t>2025/26</t>
        </is>
      </c>
      <c r="C2109" s="104" t="inlineStr">
        <is>
          <t>HC-114</t>
        </is>
      </c>
      <c r="D2109" s="159" t="n">
        <v>12590</v>
      </c>
      <c r="E2109" s="159" t="n">
        <v>215</v>
      </c>
    </row>
    <row r="2110">
      <c r="A2110" s="176" t="n">
        <v>46054</v>
      </c>
      <c r="B2110" s="104" t="inlineStr">
        <is>
          <t>2025/26</t>
        </is>
      </c>
      <c r="C2110" s="104" t="inlineStr">
        <is>
          <t>HC-115</t>
        </is>
      </c>
      <c r="D2110" s="159" t="n">
        <v>19300</v>
      </c>
      <c r="E2110" s="159" t="n">
        <v>319</v>
      </c>
    </row>
    <row r="2111">
      <c r="A2111" s="176" t="n">
        <v>46054</v>
      </c>
      <c r="B2111" s="104" t="inlineStr">
        <is>
          <t>2025/26</t>
        </is>
      </c>
      <c r="C2111" s="104" t="inlineStr">
        <is>
          <t>HC-116</t>
        </is>
      </c>
      <c r="D2111" s="159" t="n">
        <v>17413</v>
      </c>
      <c r="E2111" s="159" t="n">
        <v>300</v>
      </c>
    </row>
    <row r="2112">
      <c r="A2112" s="176" t="n">
        <v>46054</v>
      </c>
      <c r="B2112" s="104" t="inlineStr">
        <is>
          <t>2025/26</t>
        </is>
      </c>
      <c r="C2112" s="104" t="inlineStr">
        <is>
          <t>HC-117</t>
        </is>
      </c>
      <c r="D2112" s="159" t="n">
        <v>19374</v>
      </c>
      <c r="E2112" s="159" t="n">
        <v>326</v>
      </c>
    </row>
    <row r="2113">
      <c r="A2113" s="176" t="n">
        <v>46054</v>
      </c>
      <c r="B2113" s="104" t="inlineStr">
        <is>
          <t>2025/26</t>
        </is>
      </c>
      <c r="C2113" s="104" t="inlineStr">
        <is>
          <t>HC-118</t>
        </is>
      </c>
      <c r="D2113" s="159" t="n">
        <v>23410</v>
      </c>
      <c r="E2113" s="159" t="n">
        <v>399</v>
      </c>
    </row>
    <row r="2114">
      <c r="A2114" s="176" t="n">
        <v>46054</v>
      </c>
      <c r="B2114" s="104" t="inlineStr">
        <is>
          <t>2025/26</t>
        </is>
      </c>
      <c r="C2114" s="104" t="inlineStr">
        <is>
          <t>HC-119</t>
        </is>
      </c>
      <c r="D2114" s="159" t="n">
        <v>16091</v>
      </c>
      <c r="E2114" s="159" t="n">
        <v>272</v>
      </c>
    </row>
    <row r="2115">
      <c r="A2115" s="176" t="n">
        <v>46054</v>
      </c>
      <c r="B2115" s="104" t="inlineStr">
        <is>
          <t>2025/26</t>
        </is>
      </c>
      <c r="C2115" s="104" t="inlineStr">
        <is>
          <t>HC-120</t>
        </is>
      </c>
      <c r="D2115" s="159" t="n">
        <v>14902</v>
      </c>
      <c r="E2115" s="159" t="n">
        <v>263</v>
      </c>
    </row>
    <row r="2116">
      <c r="A2116" s="176" t="n">
        <v>46082</v>
      </c>
      <c r="B2116" s="104" t="inlineStr">
        <is>
          <t>2025/26</t>
        </is>
      </c>
      <c r="C2116" s="104" t="inlineStr">
        <is>
          <t>HC-001</t>
        </is>
      </c>
      <c r="D2116" s="159" t="n">
        <v>34613</v>
      </c>
      <c r="E2116" s="159" t="n">
        <v>591</v>
      </c>
    </row>
    <row r="2117">
      <c r="A2117" s="176" t="n">
        <v>46082</v>
      </c>
      <c r="B2117" s="104" t="inlineStr">
        <is>
          <t>2025/26</t>
        </is>
      </c>
      <c r="C2117" s="104" t="inlineStr">
        <is>
          <t>HC-002</t>
        </is>
      </c>
      <c r="D2117" s="159" t="n">
        <v>18379</v>
      </c>
      <c r="E2117" s="159" t="n">
        <v>321</v>
      </c>
    </row>
    <row r="2118">
      <c r="A2118" s="176" t="n">
        <v>46082</v>
      </c>
      <c r="B2118" s="104" t="inlineStr">
        <is>
          <t>2025/26</t>
        </is>
      </c>
      <c r="C2118" s="104" t="inlineStr">
        <is>
          <t>HC-003</t>
        </is>
      </c>
      <c r="D2118" s="159" t="n">
        <v>24094</v>
      </c>
      <c r="E2118" s="159" t="n">
        <v>413</v>
      </c>
    </row>
    <row r="2119">
      <c r="A2119" s="176" t="n">
        <v>46082</v>
      </c>
      <c r="B2119" s="104" t="inlineStr">
        <is>
          <t>2025/26</t>
        </is>
      </c>
      <c r="C2119" s="104" t="inlineStr">
        <is>
          <t>HC-004</t>
        </is>
      </c>
      <c r="D2119" s="159" t="n">
        <v>21961</v>
      </c>
      <c r="E2119" s="159" t="n">
        <v>354</v>
      </c>
    </row>
    <row r="2120">
      <c r="A2120" s="176" t="n">
        <v>46082</v>
      </c>
      <c r="B2120" s="104" t="inlineStr">
        <is>
          <t>2025/26</t>
        </is>
      </c>
      <c r="C2120" s="104" t="inlineStr">
        <is>
          <t>HC-005</t>
        </is>
      </c>
      <c r="D2120" s="159" t="n">
        <v>27742</v>
      </c>
      <c r="E2120" s="159" t="n">
        <v>455</v>
      </c>
    </row>
    <row r="2121">
      <c r="A2121" s="176" t="n">
        <v>46082</v>
      </c>
      <c r="B2121" s="104" t="inlineStr">
        <is>
          <t>2025/26</t>
        </is>
      </c>
      <c r="C2121" s="104" t="inlineStr">
        <is>
          <t>HC-006</t>
        </is>
      </c>
      <c r="D2121" s="159" t="n">
        <v>17177</v>
      </c>
      <c r="E2121" s="159" t="n">
        <v>290</v>
      </c>
    </row>
    <row r="2122">
      <c r="A2122" s="176" t="n">
        <v>46082</v>
      </c>
      <c r="B2122" s="104" t="inlineStr">
        <is>
          <t>2025/26</t>
        </is>
      </c>
      <c r="C2122" s="104" t="inlineStr">
        <is>
          <t>HC-007</t>
        </is>
      </c>
      <c r="D2122" s="159" t="n">
        <v>19198</v>
      </c>
      <c r="E2122" s="159" t="n">
        <v>311</v>
      </c>
    </row>
    <row r="2123">
      <c r="A2123" s="176" t="n">
        <v>46082</v>
      </c>
      <c r="B2123" s="104" t="inlineStr">
        <is>
          <t>2025/26</t>
        </is>
      </c>
      <c r="C2123" s="104" t="inlineStr">
        <is>
          <t>HC-008</t>
        </is>
      </c>
      <c r="D2123" s="159" t="n">
        <v>25189</v>
      </c>
      <c r="E2123" s="159" t="n">
        <v>428</v>
      </c>
    </row>
    <row r="2124">
      <c r="A2124" s="176" t="n">
        <v>46082</v>
      </c>
      <c r="B2124" s="104" t="inlineStr">
        <is>
          <t>2025/26</t>
        </is>
      </c>
      <c r="C2124" s="104" t="inlineStr">
        <is>
          <t>HC-009</t>
        </is>
      </c>
      <c r="D2124" s="159" t="n">
        <v>29359</v>
      </c>
      <c r="E2124" s="159" t="n">
        <v>441</v>
      </c>
    </row>
    <row r="2125">
      <c r="A2125" s="176" t="n">
        <v>46082</v>
      </c>
      <c r="B2125" s="104" t="inlineStr">
        <is>
          <t>2025/26</t>
        </is>
      </c>
      <c r="C2125" s="104" t="inlineStr">
        <is>
          <t>HC-010</t>
        </is>
      </c>
      <c r="D2125" s="159" t="n">
        <v>32638</v>
      </c>
      <c r="E2125" s="159" t="n">
        <v>540</v>
      </c>
    </row>
    <row r="2126">
      <c r="A2126" s="176" t="n">
        <v>46082</v>
      </c>
      <c r="B2126" s="104" t="inlineStr">
        <is>
          <t>2025/26</t>
        </is>
      </c>
      <c r="C2126" s="104" t="inlineStr">
        <is>
          <t>HC-011</t>
        </is>
      </c>
      <c r="D2126" s="159" t="n">
        <v>27016</v>
      </c>
      <c r="E2126" s="159" t="n">
        <v>452</v>
      </c>
    </row>
    <row r="2127">
      <c r="A2127" s="176" t="n">
        <v>46082</v>
      </c>
      <c r="B2127" s="104" t="inlineStr">
        <is>
          <t>2025/26</t>
        </is>
      </c>
      <c r="C2127" s="104" t="inlineStr">
        <is>
          <t>HC-012</t>
        </is>
      </c>
      <c r="D2127" s="159" t="n">
        <v>14705</v>
      </c>
      <c r="E2127" s="159" t="n">
        <v>505</v>
      </c>
    </row>
    <row r="2128">
      <c r="A2128" s="176" t="n">
        <v>46082</v>
      </c>
      <c r="B2128" s="104" t="inlineStr">
        <is>
          <t>2025/26</t>
        </is>
      </c>
      <c r="C2128" s="104" t="inlineStr">
        <is>
          <t>HC-013</t>
        </is>
      </c>
      <c r="D2128" s="159" t="n">
        <v>21506</v>
      </c>
      <c r="E2128" s="159" t="n">
        <v>351</v>
      </c>
    </row>
    <row r="2129">
      <c r="A2129" s="176" t="n">
        <v>46082</v>
      </c>
      <c r="B2129" s="104" t="inlineStr">
        <is>
          <t>2025/26</t>
        </is>
      </c>
      <c r="C2129" s="104" t="inlineStr">
        <is>
          <t>HC-014</t>
        </is>
      </c>
      <c r="D2129" s="159" t="n">
        <v>20096</v>
      </c>
      <c r="E2129" s="159" t="n">
        <v>371</v>
      </c>
    </row>
    <row r="2130">
      <c r="A2130" s="176" t="n">
        <v>46082</v>
      </c>
      <c r="B2130" s="104" t="inlineStr">
        <is>
          <t>2025/26</t>
        </is>
      </c>
      <c r="C2130" s="104" t="inlineStr">
        <is>
          <t>HC-015</t>
        </is>
      </c>
      <c r="D2130" s="159" t="n">
        <v>19302</v>
      </c>
      <c r="E2130" s="159" t="n">
        <v>357</v>
      </c>
    </row>
    <row r="2131">
      <c r="A2131" s="176" t="n">
        <v>46082</v>
      </c>
      <c r="B2131" s="104" t="inlineStr">
        <is>
          <t>2025/26</t>
        </is>
      </c>
      <c r="C2131" s="104" t="inlineStr">
        <is>
          <t>HC-016</t>
        </is>
      </c>
      <c r="D2131" s="159" t="n">
        <v>25372</v>
      </c>
      <c r="E2131" s="159" t="n">
        <v>436</v>
      </c>
    </row>
    <row r="2132">
      <c r="A2132" s="176" t="n">
        <v>46082</v>
      </c>
      <c r="B2132" s="104" t="inlineStr">
        <is>
          <t>2025/26</t>
        </is>
      </c>
      <c r="C2132" s="104" t="inlineStr">
        <is>
          <t>HC-017</t>
        </is>
      </c>
      <c r="D2132" s="159" t="n">
        <v>22777</v>
      </c>
      <c r="E2132" s="159" t="n">
        <v>381</v>
      </c>
    </row>
    <row r="2133">
      <c r="A2133" s="176" t="n">
        <v>46082</v>
      </c>
      <c r="B2133" s="104" t="inlineStr">
        <is>
          <t>2025/26</t>
        </is>
      </c>
      <c r="C2133" s="104" t="inlineStr">
        <is>
          <t>HC-018</t>
        </is>
      </c>
      <c r="D2133" s="159" t="n">
        <v>14058</v>
      </c>
      <c r="E2133" s="159" t="n">
        <v>223</v>
      </c>
    </row>
    <row r="2134">
      <c r="A2134" s="176" t="n">
        <v>46082</v>
      </c>
      <c r="B2134" s="104" t="inlineStr">
        <is>
          <t>2025/26</t>
        </is>
      </c>
      <c r="C2134" s="104" t="inlineStr">
        <is>
          <t>HC-019</t>
        </is>
      </c>
      <c r="D2134" s="159" t="n">
        <v>18121</v>
      </c>
      <c r="E2134" s="159" t="n">
        <v>270</v>
      </c>
    </row>
    <row r="2135">
      <c r="A2135" s="176" t="n">
        <v>46082</v>
      </c>
      <c r="B2135" s="104" t="inlineStr">
        <is>
          <t>2025/26</t>
        </is>
      </c>
      <c r="C2135" s="104" t="inlineStr">
        <is>
          <t>HC-020</t>
        </is>
      </c>
      <c r="D2135" s="159" t="n">
        <v>20572</v>
      </c>
      <c r="E2135" s="159" t="n">
        <v>332</v>
      </c>
    </row>
    <row r="2136">
      <c r="A2136" s="176" t="n">
        <v>46082</v>
      </c>
      <c r="B2136" s="104" t="inlineStr">
        <is>
          <t>2025/26</t>
        </is>
      </c>
      <c r="C2136" s="104" t="inlineStr">
        <is>
          <t>HC-021</t>
        </is>
      </c>
      <c r="D2136" s="159" t="n">
        <v>18765</v>
      </c>
      <c r="E2136" s="159" t="n">
        <v>309</v>
      </c>
    </row>
    <row r="2137">
      <c r="A2137" s="176" t="n">
        <v>46082</v>
      </c>
      <c r="B2137" s="104" t="inlineStr">
        <is>
          <t>2025/26</t>
        </is>
      </c>
      <c r="C2137" s="104" t="inlineStr">
        <is>
          <t>HC-022</t>
        </is>
      </c>
      <c r="D2137" s="159" t="n">
        <v>17591</v>
      </c>
      <c r="E2137" s="159" t="n">
        <v>307</v>
      </c>
    </row>
    <row r="2138">
      <c r="A2138" s="176" t="n">
        <v>46082</v>
      </c>
      <c r="B2138" s="104" t="inlineStr">
        <is>
          <t>2025/26</t>
        </is>
      </c>
      <c r="C2138" s="104" t="inlineStr">
        <is>
          <t>HC-023</t>
        </is>
      </c>
      <c r="D2138" s="159" t="n">
        <v>23037</v>
      </c>
      <c r="E2138" s="159" t="n">
        <v>383</v>
      </c>
    </row>
    <row r="2139">
      <c r="A2139" s="176" t="n">
        <v>46082</v>
      </c>
      <c r="B2139" s="104" t="inlineStr">
        <is>
          <t>2025/26</t>
        </is>
      </c>
      <c r="C2139" s="104" t="inlineStr">
        <is>
          <t>HC-024</t>
        </is>
      </c>
      <c r="D2139" s="159" t="n">
        <v>25132</v>
      </c>
      <c r="E2139" s="159" t="n">
        <v>444</v>
      </c>
    </row>
    <row r="2140">
      <c r="A2140" s="176" t="n">
        <v>46082</v>
      </c>
      <c r="B2140" s="104" t="inlineStr">
        <is>
          <t>2025/26</t>
        </is>
      </c>
      <c r="C2140" s="104" t="inlineStr">
        <is>
          <t>HC-025</t>
        </is>
      </c>
      <c r="D2140" s="159" t="n">
        <v>29873</v>
      </c>
      <c r="E2140" s="159" t="n">
        <v>509</v>
      </c>
    </row>
    <row r="2141">
      <c r="A2141" s="176" t="n">
        <v>46082</v>
      </c>
      <c r="B2141" s="104" t="inlineStr">
        <is>
          <t>2025/26</t>
        </is>
      </c>
      <c r="C2141" s="104" t="inlineStr">
        <is>
          <t>HC-026</t>
        </is>
      </c>
      <c r="D2141" s="159" t="n">
        <v>19977</v>
      </c>
      <c r="E2141" s="159" t="n">
        <v>312</v>
      </c>
    </row>
    <row r="2142">
      <c r="A2142" s="176" t="n">
        <v>46082</v>
      </c>
      <c r="B2142" s="104" t="inlineStr">
        <is>
          <t>2025/26</t>
        </is>
      </c>
      <c r="C2142" s="104" t="inlineStr">
        <is>
          <t>HC-027</t>
        </is>
      </c>
      <c r="D2142" s="159" t="n">
        <v>24681</v>
      </c>
      <c r="E2142" s="159" t="n">
        <v>404</v>
      </c>
    </row>
    <row r="2143">
      <c r="A2143" s="176" t="n">
        <v>46082</v>
      </c>
      <c r="B2143" s="104" t="inlineStr">
        <is>
          <t>2025/26</t>
        </is>
      </c>
      <c r="C2143" s="104" t="inlineStr">
        <is>
          <t>HC-028</t>
        </is>
      </c>
      <c r="D2143" s="159" t="n">
        <v>19598</v>
      </c>
      <c r="E2143" s="159" t="n">
        <v>375</v>
      </c>
    </row>
    <row r="2144">
      <c r="A2144" s="176" t="n">
        <v>46082</v>
      </c>
      <c r="B2144" s="104" t="inlineStr">
        <is>
          <t>2025/26</t>
        </is>
      </c>
      <c r="C2144" s="104" t="inlineStr">
        <is>
          <t>HC-029</t>
        </is>
      </c>
      <c r="D2144" s="159" t="n">
        <v>38995</v>
      </c>
      <c r="E2144" s="159" t="n">
        <v>1763</v>
      </c>
    </row>
    <row r="2145">
      <c r="A2145" s="176" t="n">
        <v>46082</v>
      </c>
      <c r="B2145" s="104" t="inlineStr">
        <is>
          <t>2025/26</t>
        </is>
      </c>
      <c r="C2145" s="104" t="inlineStr">
        <is>
          <t>HC-030</t>
        </is>
      </c>
      <c r="D2145" s="159" t="n">
        <v>21496</v>
      </c>
      <c r="E2145" s="159" t="n">
        <v>308</v>
      </c>
    </row>
    <row r="2146">
      <c r="A2146" s="176" t="n">
        <v>46082</v>
      </c>
      <c r="B2146" s="104" t="inlineStr">
        <is>
          <t>2025/26</t>
        </is>
      </c>
      <c r="C2146" s="104" t="inlineStr">
        <is>
          <t>HC-031</t>
        </is>
      </c>
      <c r="D2146" s="159" t="n">
        <v>22594</v>
      </c>
      <c r="E2146" s="159" t="n">
        <v>360</v>
      </c>
    </row>
    <row r="2147">
      <c r="A2147" s="176" t="n">
        <v>46082</v>
      </c>
      <c r="B2147" s="104" t="inlineStr">
        <is>
          <t>2025/26</t>
        </is>
      </c>
      <c r="C2147" s="104" t="inlineStr">
        <is>
          <t>HC-032</t>
        </is>
      </c>
      <c r="D2147" s="159" t="n">
        <v>20672</v>
      </c>
      <c r="E2147" s="159" t="n">
        <v>369</v>
      </c>
    </row>
    <row r="2148">
      <c r="A2148" s="176" t="n">
        <v>46082</v>
      </c>
      <c r="B2148" s="104" t="inlineStr">
        <is>
          <t>2025/26</t>
        </is>
      </c>
      <c r="C2148" s="104" t="inlineStr">
        <is>
          <t>HC-033</t>
        </is>
      </c>
      <c r="D2148" s="159" t="n">
        <v>33552</v>
      </c>
      <c r="E2148" s="159" t="n">
        <v>583</v>
      </c>
    </row>
    <row r="2149">
      <c r="A2149" s="176" t="n">
        <v>46082</v>
      </c>
      <c r="B2149" s="104" t="inlineStr">
        <is>
          <t>2025/26</t>
        </is>
      </c>
      <c r="C2149" s="104" t="inlineStr">
        <is>
          <t>HC-034</t>
        </is>
      </c>
      <c r="D2149" s="159" t="n">
        <v>25684</v>
      </c>
      <c r="E2149" s="159" t="n">
        <v>408</v>
      </c>
    </row>
    <row r="2150">
      <c r="A2150" s="176" t="n">
        <v>46082</v>
      </c>
      <c r="B2150" s="104" t="inlineStr">
        <is>
          <t>2025/26</t>
        </is>
      </c>
      <c r="C2150" s="104" t="inlineStr">
        <is>
          <t>HC-035</t>
        </is>
      </c>
      <c r="D2150" s="159" t="n">
        <v>26467</v>
      </c>
      <c r="E2150" s="159" t="n">
        <v>415</v>
      </c>
    </row>
    <row r="2151">
      <c r="A2151" s="176" t="n">
        <v>46082</v>
      </c>
      <c r="B2151" s="104" t="inlineStr">
        <is>
          <t>2025/26</t>
        </is>
      </c>
      <c r="C2151" s="104" t="inlineStr">
        <is>
          <t>HC-036</t>
        </is>
      </c>
      <c r="D2151" s="159" t="n">
        <v>25626</v>
      </c>
      <c r="E2151" s="159" t="n">
        <v>418</v>
      </c>
    </row>
    <row r="2152">
      <c r="A2152" s="176" t="n">
        <v>46082</v>
      </c>
      <c r="B2152" s="104" t="inlineStr">
        <is>
          <t>2025/26</t>
        </is>
      </c>
      <c r="C2152" s="104" t="inlineStr">
        <is>
          <t>HC-037</t>
        </is>
      </c>
      <c r="D2152" s="159" t="n">
        <v>24113</v>
      </c>
      <c r="E2152" s="159" t="n">
        <v>418</v>
      </c>
    </row>
    <row r="2153">
      <c r="A2153" s="176" t="n">
        <v>46082</v>
      </c>
      <c r="B2153" s="104" t="inlineStr">
        <is>
          <t>2025/26</t>
        </is>
      </c>
      <c r="C2153" s="104" t="inlineStr">
        <is>
          <t>HC-038</t>
        </is>
      </c>
      <c r="D2153" s="159" t="n">
        <v>18348</v>
      </c>
      <c r="E2153" s="159" t="n">
        <v>288</v>
      </c>
    </row>
    <row r="2154">
      <c r="A2154" s="176" t="n">
        <v>46082</v>
      </c>
      <c r="B2154" s="104" t="inlineStr">
        <is>
          <t>2025/26</t>
        </is>
      </c>
      <c r="C2154" s="104" t="inlineStr">
        <is>
          <t>HC-039</t>
        </is>
      </c>
      <c r="D2154" s="159" t="n">
        <v>24805</v>
      </c>
      <c r="E2154" s="159" t="n">
        <v>395</v>
      </c>
    </row>
    <row r="2155">
      <c r="A2155" s="176" t="n">
        <v>46082</v>
      </c>
      <c r="B2155" s="104" t="inlineStr">
        <is>
          <t>2025/26</t>
        </is>
      </c>
      <c r="C2155" s="104" t="inlineStr">
        <is>
          <t>HC-040</t>
        </is>
      </c>
      <c r="D2155" s="159" t="n">
        <v>23961</v>
      </c>
      <c r="E2155" s="159" t="n">
        <v>421</v>
      </c>
    </row>
    <row r="2156">
      <c r="A2156" s="176" t="n">
        <v>46082</v>
      </c>
      <c r="B2156" s="104" t="inlineStr">
        <is>
          <t>2025/26</t>
        </is>
      </c>
      <c r="C2156" s="104" t="inlineStr">
        <is>
          <t>HC-041</t>
        </is>
      </c>
      <c r="D2156" s="159" t="n">
        <v>35449</v>
      </c>
      <c r="E2156" s="159" t="n">
        <v>582</v>
      </c>
    </row>
    <row r="2157">
      <c r="A2157" s="176" t="n">
        <v>46082</v>
      </c>
      <c r="B2157" s="104" t="inlineStr">
        <is>
          <t>2025/26</t>
        </is>
      </c>
      <c r="C2157" s="104" t="inlineStr">
        <is>
          <t>HC-042</t>
        </is>
      </c>
      <c r="D2157" s="159" t="n">
        <v>24165</v>
      </c>
      <c r="E2157" s="159" t="n">
        <v>397</v>
      </c>
    </row>
    <row r="2158">
      <c r="A2158" s="176" t="n">
        <v>46082</v>
      </c>
      <c r="B2158" s="104" t="inlineStr">
        <is>
          <t>2025/26</t>
        </is>
      </c>
      <c r="C2158" s="104" t="inlineStr">
        <is>
          <t>HC-043</t>
        </is>
      </c>
      <c r="D2158" s="159" t="n">
        <v>26741</v>
      </c>
      <c r="E2158" s="159" t="n">
        <v>456</v>
      </c>
    </row>
    <row r="2159">
      <c r="A2159" s="176" t="n">
        <v>46082</v>
      </c>
      <c r="B2159" s="104" t="inlineStr">
        <is>
          <t>2025/26</t>
        </is>
      </c>
      <c r="C2159" s="104" t="inlineStr">
        <is>
          <t>HC-044</t>
        </is>
      </c>
      <c r="D2159" s="159" t="n">
        <v>16525</v>
      </c>
      <c r="E2159" s="159" t="n">
        <v>278</v>
      </c>
    </row>
    <row r="2160">
      <c r="A2160" s="176" t="n">
        <v>46082</v>
      </c>
      <c r="B2160" s="104" t="inlineStr">
        <is>
          <t>2025/26</t>
        </is>
      </c>
      <c r="C2160" s="104" t="inlineStr">
        <is>
          <t>HC-045</t>
        </is>
      </c>
      <c r="D2160" s="159" t="n">
        <v>29124</v>
      </c>
      <c r="E2160" s="159" t="n">
        <v>478</v>
      </c>
    </row>
    <row r="2161">
      <c r="A2161" s="176" t="n">
        <v>46082</v>
      </c>
      <c r="B2161" s="104" t="inlineStr">
        <is>
          <t>2025/26</t>
        </is>
      </c>
      <c r="C2161" s="104" t="inlineStr">
        <is>
          <t>HC-046</t>
        </is>
      </c>
      <c r="D2161" s="159" t="n">
        <v>15842</v>
      </c>
      <c r="E2161" s="159" t="n">
        <v>239</v>
      </c>
    </row>
    <row r="2162">
      <c r="A2162" s="176" t="n">
        <v>46082</v>
      </c>
      <c r="B2162" s="104" t="inlineStr">
        <is>
          <t>2025/26</t>
        </is>
      </c>
      <c r="C2162" s="104" t="inlineStr">
        <is>
          <t>HC-047</t>
        </is>
      </c>
      <c r="D2162" s="159" t="n">
        <v>27854</v>
      </c>
      <c r="E2162" s="159" t="n">
        <v>495</v>
      </c>
    </row>
    <row r="2163">
      <c r="A2163" s="176" t="n">
        <v>46082</v>
      </c>
      <c r="B2163" s="104" t="inlineStr">
        <is>
          <t>2025/26</t>
        </is>
      </c>
      <c r="C2163" s="104" t="inlineStr">
        <is>
          <t>HC-048</t>
        </is>
      </c>
      <c r="D2163" s="159" t="n">
        <v>25942</v>
      </c>
      <c r="E2163" s="159" t="n">
        <v>416</v>
      </c>
    </row>
    <row r="2164">
      <c r="A2164" s="176" t="n">
        <v>46082</v>
      </c>
      <c r="B2164" s="104" t="inlineStr">
        <is>
          <t>2025/26</t>
        </is>
      </c>
      <c r="C2164" s="104" t="inlineStr">
        <is>
          <t>HC-049</t>
        </is>
      </c>
      <c r="D2164" s="159" t="n">
        <v>22271</v>
      </c>
      <c r="E2164" s="159" t="n">
        <v>348</v>
      </c>
    </row>
    <row r="2165">
      <c r="A2165" s="176" t="n">
        <v>46082</v>
      </c>
      <c r="B2165" s="104" t="inlineStr">
        <is>
          <t>2025/26</t>
        </is>
      </c>
      <c r="C2165" s="104" t="inlineStr">
        <is>
          <t>HC-050</t>
        </is>
      </c>
      <c r="D2165" s="159" t="n">
        <v>27196</v>
      </c>
      <c r="E2165" s="159" t="n">
        <v>483</v>
      </c>
    </row>
    <row r="2166">
      <c r="A2166" s="176" t="n">
        <v>46082</v>
      </c>
      <c r="B2166" s="104" t="inlineStr">
        <is>
          <t>2025/26</t>
        </is>
      </c>
      <c r="C2166" s="104" t="inlineStr">
        <is>
          <t>HC-051</t>
        </is>
      </c>
      <c r="D2166" s="159" t="n">
        <v>19096</v>
      </c>
      <c r="E2166" s="159" t="n">
        <v>307</v>
      </c>
    </row>
    <row r="2167">
      <c r="A2167" s="176" t="n">
        <v>46082</v>
      </c>
      <c r="B2167" s="104" t="inlineStr">
        <is>
          <t>2025/26</t>
        </is>
      </c>
      <c r="C2167" s="104" t="inlineStr">
        <is>
          <t>HC-052</t>
        </is>
      </c>
      <c r="D2167" s="159" t="n">
        <v>22374</v>
      </c>
      <c r="E2167" s="159" t="n">
        <v>390</v>
      </c>
    </row>
    <row r="2168">
      <c r="A2168" s="176" t="n">
        <v>46082</v>
      </c>
      <c r="B2168" s="104" t="inlineStr">
        <is>
          <t>2025/26</t>
        </is>
      </c>
      <c r="C2168" s="104" t="inlineStr">
        <is>
          <t>HC-053</t>
        </is>
      </c>
      <c r="D2168" s="159" t="n">
        <v>24950</v>
      </c>
      <c r="E2168" s="159" t="n">
        <v>390</v>
      </c>
    </row>
    <row r="2169">
      <c r="A2169" s="176" t="n">
        <v>46082</v>
      </c>
      <c r="B2169" s="104" t="inlineStr">
        <is>
          <t>2025/26</t>
        </is>
      </c>
      <c r="C2169" s="104" t="inlineStr">
        <is>
          <t>HC-054</t>
        </is>
      </c>
      <c r="D2169" s="159" t="n">
        <v>23083</v>
      </c>
      <c r="E2169" s="159" t="n">
        <v>384</v>
      </c>
    </row>
    <row r="2170">
      <c r="A2170" s="176" t="n">
        <v>46082</v>
      </c>
      <c r="B2170" s="104" t="inlineStr">
        <is>
          <t>2025/26</t>
        </is>
      </c>
      <c r="C2170" s="104" t="inlineStr">
        <is>
          <t>HC-055</t>
        </is>
      </c>
      <c r="D2170" s="159" t="n">
        <v>36568</v>
      </c>
      <c r="E2170" s="159" t="n">
        <v>625</v>
      </c>
    </row>
    <row r="2171">
      <c r="A2171" s="176" t="n">
        <v>46082</v>
      </c>
      <c r="B2171" s="104" t="inlineStr">
        <is>
          <t>2025/26</t>
        </is>
      </c>
      <c r="C2171" s="104" t="inlineStr">
        <is>
          <t>HC-056</t>
        </is>
      </c>
      <c r="D2171" s="159" t="n">
        <v>25877</v>
      </c>
      <c r="E2171" s="159" t="n">
        <v>448</v>
      </c>
    </row>
    <row r="2172">
      <c r="A2172" s="176" t="n">
        <v>46082</v>
      </c>
      <c r="B2172" s="104" t="inlineStr">
        <is>
          <t>2025/26</t>
        </is>
      </c>
      <c r="C2172" s="104" t="inlineStr">
        <is>
          <t>HC-057</t>
        </is>
      </c>
      <c r="D2172" s="159" t="n">
        <v>27968</v>
      </c>
      <c r="E2172" s="159" t="n">
        <v>455</v>
      </c>
    </row>
    <row r="2173">
      <c r="A2173" s="176" t="n">
        <v>46082</v>
      </c>
      <c r="B2173" s="104" t="inlineStr">
        <is>
          <t>2025/26</t>
        </is>
      </c>
      <c r="C2173" s="104" t="inlineStr">
        <is>
          <t>HC-058</t>
        </is>
      </c>
      <c r="D2173" s="159" t="n">
        <v>16963</v>
      </c>
      <c r="E2173" s="159" t="n">
        <v>926</v>
      </c>
    </row>
    <row r="2174">
      <c r="A2174" s="176" t="n">
        <v>46082</v>
      </c>
      <c r="B2174" s="104" t="inlineStr">
        <is>
          <t>2025/26</t>
        </is>
      </c>
      <c r="C2174" s="104" t="inlineStr">
        <is>
          <t>HC-059</t>
        </is>
      </c>
      <c r="D2174" s="159" t="n">
        <v>25708</v>
      </c>
      <c r="E2174" s="159" t="n">
        <v>408</v>
      </c>
    </row>
    <row r="2175">
      <c r="A2175" s="176" t="n">
        <v>46082</v>
      </c>
      <c r="B2175" s="104" t="inlineStr">
        <is>
          <t>2025/26</t>
        </is>
      </c>
      <c r="C2175" s="104" t="inlineStr">
        <is>
          <t>HC-060</t>
        </is>
      </c>
      <c r="D2175" s="159" t="n">
        <v>19276</v>
      </c>
      <c r="E2175" s="159" t="n">
        <v>318</v>
      </c>
    </row>
    <row r="2176">
      <c r="A2176" s="176" t="n">
        <v>46082</v>
      </c>
      <c r="B2176" s="104" t="inlineStr">
        <is>
          <t>2025/26</t>
        </is>
      </c>
      <c r="C2176" s="104" t="inlineStr">
        <is>
          <t>HC-061</t>
        </is>
      </c>
      <c r="D2176" s="159" t="n">
        <v>23293</v>
      </c>
      <c r="E2176" s="159" t="n">
        <v>375</v>
      </c>
    </row>
    <row r="2177">
      <c r="A2177" s="176" t="n">
        <v>46082</v>
      </c>
      <c r="B2177" s="104" t="inlineStr">
        <is>
          <t>2025/26</t>
        </is>
      </c>
      <c r="C2177" s="104" t="inlineStr">
        <is>
          <t>HC-062</t>
        </is>
      </c>
      <c r="D2177" s="159" t="n">
        <v>19250</v>
      </c>
      <c r="E2177" s="159" t="n">
        <v>315</v>
      </c>
    </row>
    <row r="2178">
      <c r="A2178" s="176" t="n">
        <v>46082</v>
      </c>
      <c r="B2178" s="104" t="inlineStr">
        <is>
          <t>2025/26</t>
        </is>
      </c>
      <c r="C2178" s="104" t="inlineStr">
        <is>
          <t>HC-063</t>
        </is>
      </c>
      <c r="D2178" s="159" t="n">
        <v>20468</v>
      </c>
      <c r="E2178" s="159" t="n">
        <v>348</v>
      </c>
    </row>
    <row r="2179">
      <c r="A2179" s="176" t="n">
        <v>46082</v>
      </c>
      <c r="B2179" s="104" t="inlineStr">
        <is>
          <t>2025/26</t>
        </is>
      </c>
      <c r="C2179" s="104" t="inlineStr">
        <is>
          <t>HC-064</t>
        </is>
      </c>
      <c r="D2179" s="159" t="n">
        <v>17695</v>
      </c>
      <c r="E2179" s="159" t="n">
        <v>295</v>
      </c>
    </row>
    <row r="2180">
      <c r="A2180" s="176" t="n">
        <v>46082</v>
      </c>
      <c r="B2180" s="104" t="inlineStr">
        <is>
          <t>2025/26</t>
        </is>
      </c>
      <c r="C2180" s="104" t="inlineStr">
        <is>
          <t>HC-065</t>
        </is>
      </c>
      <c r="D2180" s="159" t="n">
        <v>34605</v>
      </c>
      <c r="E2180" s="159" t="n">
        <v>542</v>
      </c>
    </row>
    <row r="2181">
      <c r="A2181" s="176" t="n">
        <v>46082</v>
      </c>
      <c r="B2181" s="104" t="inlineStr">
        <is>
          <t>2025/26</t>
        </is>
      </c>
      <c r="C2181" s="104" t="inlineStr">
        <is>
          <t>HC-066</t>
        </is>
      </c>
      <c r="D2181" s="159" t="n">
        <v>25275</v>
      </c>
      <c r="E2181" s="159" t="n">
        <v>376</v>
      </c>
    </row>
    <row r="2182">
      <c r="A2182" s="176" t="n">
        <v>46082</v>
      </c>
      <c r="B2182" s="104" t="inlineStr">
        <is>
          <t>2025/26</t>
        </is>
      </c>
      <c r="C2182" s="104" t="inlineStr">
        <is>
          <t>HC-067</t>
        </is>
      </c>
      <c r="D2182" s="159" t="n">
        <v>25092</v>
      </c>
      <c r="E2182" s="159" t="n">
        <v>414</v>
      </c>
    </row>
    <row r="2183">
      <c r="A2183" s="176" t="n">
        <v>46082</v>
      </c>
      <c r="B2183" s="104" t="inlineStr">
        <is>
          <t>2025/26</t>
        </is>
      </c>
      <c r="C2183" s="104" t="inlineStr">
        <is>
          <t>HC-068</t>
        </is>
      </c>
      <c r="D2183" s="159" t="n">
        <v>17430</v>
      </c>
      <c r="E2183" s="159" t="n">
        <v>265</v>
      </c>
    </row>
    <row r="2184">
      <c r="A2184" s="176" t="n">
        <v>46082</v>
      </c>
      <c r="B2184" s="104" t="inlineStr">
        <is>
          <t>2025/26</t>
        </is>
      </c>
      <c r="C2184" s="104" t="inlineStr">
        <is>
          <t>HC-069</t>
        </is>
      </c>
      <c r="D2184" s="159" t="n">
        <v>23080</v>
      </c>
      <c r="E2184" s="159" t="n">
        <v>395</v>
      </c>
    </row>
    <row r="2185">
      <c r="A2185" s="176" t="n">
        <v>46082</v>
      </c>
      <c r="B2185" s="104" t="inlineStr">
        <is>
          <t>2025/26</t>
        </is>
      </c>
      <c r="C2185" s="104" t="inlineStr">
        <is>
          <t>HC-070</t>
        </is>
      </c>
      <c r="D2185" s="159" t="n">
        <v>15469</v>
      </c>
      <c r="E2185" s="159" t="n">
        <v>240</v>
      </c>
    </row>
    <row r="2186">
      <c r="A2186" s="176" t="n">
        <v>46082</v>
      </c>
      <c r="B2186" s="104" t="inlineStr">
        <is>
          <t>2025/26</t>
        </is>
      </c>
      <c r="C2186" s="104" t="inlineStr">
        <is>
          <t>HC-071</t>
        </is>
      </c>
      <c r="D2186" s="159" t="n">
        <v>20235</v>
      </c>
      <c r="E2186" s="159" t="n">
        <v>346</v>
      </c>
    </row>
    <row r="2187">
      <c r="A2187" s="176" t="n">
        <v>46082</v>
      </c>
      <c r="B2187" s="104" t="inlineStr">
        <is>
          <t>2025/26</t>
        </is>
      </c>
      <c r="C2187" s="104" t="inlineStr">
        <is>
          <t>HC-072</t>
        </is>
      </c>
      <c r="D2187" s="159" t="n">
        <v>14591</v>
      </c>
      <c r="E2187" s="159" t="n">
        <v>222</v>
      </c>
    </row>
    <row r="2188">
      <c r="A2188" s="176" t="n">
        <v>46082</v>
      </c>
      <c r="B2188" s="104" t="inlineStr">
        <is>
          <t>2025/26</t>
        </is>
      </c>
      <c r="C2188" s="104" t="inlineStr">
        <is>
          <t>HC-073</t>
        </is>
      </c>
      <c r="D2188" s="159" t="n">
        <v>37386</v>
      </c>
      <c r="E2188" s="159" t="n">
        <v>2608</v>
      </c>
    </row>
    <row r="2189">
      <c r="A2189" s="176" t="n">
        <v>46082</v>
      </c>
      <c r="B2189" s="104" t="inlineStr">
        <is>
          <t>2025/26</t>
        </is>
      </c>
      <c r="C2189" s="104" t="inlineStr">
        <is>
          <t>HC-074</t>
        </is>
      </c>
      <c r="D2189" s="159" t="n">
        <v>23513</v>
      </c>
      <c r="E2189" s="159" t="n">
        <v>383</v>
      </c>
    </row>
    <row r="2190">
      <c r="A2190" s="176" t="n">
        <v>46082</v>
      </c>
      <c r="B2190" s="104" t="inlineStr">
        <is>
          <t>2025/26</t>
        </is>
      </c>
      <c r="C2190" s="104" t="inlineStr">
        <is>
          <t>HC-075</t>
        </is>
      </c>
      <c r="D2190" s="159" t="n">
        <v>31872</v>
      </c>
      <c r="E2190" s="159" t="n">
        <v>514</v>
      </c>
    </row>
    <row r="2191">
      <c r="A2191" s="176" t="n">
        <v>46082</v>
      </c>
      <c r="B2191" s="104" t="inlineStr">
        <is>
          <t>2025/26</t>
        </is>
      </c>
      <c r="C2191" s="104" t="inlineStr">
        <is>
          <t>HC-076</t>
        </is>
      </c>
      <c r="D2191" s="159" t="n">
        <v>23623</v>
      </c>
      <c r="E2191" s="159" t="n">
        <v>388</v>
      </c>
    </row>
    <row r="2192">
      <c r="A2192" s="176" t="n">
        <v>46082</v>
      </c>
      <c r="B2192" s="104" t="inlineStr">
        <is>
          <t>2025/26</t>
        </is>
      </c>
      <c r="C2192" s="104" t="inlineStr">
        <is>
          <t>HC-077</t>
        </is>
      </c>
      <c r="D2192" s="159" t="n">
        <v>26006</v>
      </c>
      <c r="E2192" s="159" t="n">
        <v>430</v>
      </c>
    </row>
    <row r="2193">
      <c r="A2193" s="176" t="n">
        <v>46082</v>
      </c>
      <c r="B2193" s="104" t="inlineStr">
        <is>
          <t>2025/26</t>
        </is>
      </c>
      <c r="C2193" s="104" t="inlineStr">
        <is>
          <t>HC-078</t>
        </is>
      </c>
      <c r="D2193" s="159" t="n">
        <v>23317</v>
      </c>
      <c r="E2193" s="159" t="n">
        <v>410</v>
      </c>
    </row>
    <row r="2194">
      <c r="A2194" s="176" t="n">
        <v>46082</v>
      </c>
      <c r="B2194" s="104" t="inlineStr">
        <is>
          <t>2025/26</t>
        </is>
      </c>
      <c r="C2194" s="104" t="inlineStr">
        <is>
          <t>HC-079</t>
        </is>
      </c>
      <c r="D2194" s="159" t="n">
        <v>25513</v>
      </c>
      <c r="E2194" s="159" t="n">
        <v>392</v>
      </c>
    </row>
    <row r="2195">
      <c r="A2195" s="176" t="n">
        <v>46082</v>
      </c>
      <c r="B2195" s="104" t="inlineStr">
        <is>
          <t>2025/26</t>
        </is>
      </c>
      <c r="C2195" s="104" t="inlineStr">
        <is>
          <t>HC-080</t>
        </is>
      </c>
      <c r="D2195" s="159" t="n">
        <v>18491</v>
      </c>
      <c r="E2195" s="159" t="n">
        <v>321</v>
      </c>
    </row>
    <row r="2196">
      <c r="A2196" s="176" t="n">
        <v>46082</v>
      </c>
      <c r="B2196" s="104" t="inlineStr">
        <is>
          <t>2025/26</t>
        </is>
      </c>
      <c r="C2196" s="104" t="inlineStr">
        <is>
          <t>HC-081</t>
        </is>
      </c>
      <c r="D2196" s="159" t="n">
        <v>26171</v>
      </c>
      <c r="E2196" s="159" t="n">
        <v>415</v>
      </c>
    </row>
    <row r="2197">
      <c r="A2197" s="176" t="n">
        <v>46082</v>
      </c>
      <c r="B2197" s="104" t="inlineStr">
        <is>
          <t>2025/26</t>
        </is>
      </c>
      <c r="C2197" s="104" t="inlineStr">
        <is>
          <t>HC-082</t>
        </is>
      </c>
      <c r="D2197" s="159" t="n">
        <v>19596</v>
      </c>
      <c r="E2197" s="159" t="n">
        <v>315</v>
      </c>
    </row>
    <row r="2198">
      <c r="A2198" s="176" t="n">
        <v>46082</v>
      </c>
      <c r="B2198" s="104" t="inlineStr">
        <is>
          <t>2025/26</t>
        </is>
      </c>
      <c r="C2198" s="104" t="inlineStr">
        <is>
          <t>HC-083</t>
        </is>
      </c>
      <c r="D2198" s="159" t="n">
        <v>17642</v>
      </c>
      <c r="E2198" s="159" t="n">
        <v>305</v>
      </c>
    </row>
    <row r="2199">
      <c r="A2199" s="176" t="n">
        <v>46082</v>
      </c>
      <c r="B2199" s="104" t="inlineStr">
        <is>
          <t>2025/26</t>
        </is>
      </c>
      <c r="C2199" s="104" t="inlineStr">
        <is>
          <t>HC-084</t>
        </is>
      </c>
      <c r="D2199" s="159" t="n">
        <v>22413</v>
      </c>
      <c r="E2199" s="159" t="n">
        <v>340</v>
      </c>
    </row>
    <row r="2200">
      <c r="A2200" s="176" t="n">
        <v>46082</v>
      </c>
      <c r="B2200" s="104" t="inlineStr">
        <is>
          <t>2025/26</t>
        </is>
      </c>
      <c r="C2200" s="104" t="inlineStr">
        <is>
          <t>HC-085</t>
        </is>
      </c>
      <c r="D2200" s="159" t="n">
        <v>27363</v>
      </c>
      <c r="E2200" s="159" t="n">
        <v>424</v>
      </c>
    </row>
    <row r="2201">
      <c r="A2201" s="176" t="n">
        <v>46082</v>
      </c>
      <c r="B2201" s="104" t="inlineStr">
        <is>
          <t>2025/26</t>
        </is>
      </c>
      <c r="C2201" s="104" t="inlineStr">
        <is>
          <t>HC-086</t>
        </is>
      </c>
      <c r="D2201" s="159" t="n">
        <v>21309</v>
      </c>
      <c r="E2201" s="159" t="n">
        <v>361</v>
      </c>
    </row>
    <row r="2202">
      <c r="A2202" s="176" t="n">
        <v>46082</v>
      </c>
      <c r="B2202" s="104" t="inlineStr">
        <is>
          <t>2025/26</t>
        </is>
      </c>
      <c r="C2202" s="104" t="inlineStr">
        <is>
          <t>HC-087</t>
        </is>
      </c>
      <c r="D2202" s="159" t="n">
        <v>16643</v>
      </c>
      <c r="E2202" s="159" t="n">
        <v>285</v>
      </c>
    </row>
    <row r="2203">
      <c r="A2203" s="176" t="n">
        <v>46082</v>
      </c>
      <c r="B2203" s="104" t="inlineStr">
        <is>
          <t>2025/26</t>
        </is>
      </c>
      <c r="C2203" s="104" t="inlineStr">
        <is>
          <t>HC-088</t>
        </is>
      </c>
      <c r="D2203" s="159" t="n">
        <v>21548</v>
      </c>
      <c r="E2203" s="159" t="n">
        <v>374</v>
      </c>
    </row>
    <row r="2204">
      <c r="A2204" s="176" t="n">
        <v>46082</v>
      </c>
      <c r="B2204" s="104" t="inlineStr">
        <is>
          <t>2025/26</t>
        </is>
      </c>
      <c r="C2204" s="104" t="inlineStr">
        <is>
          <t>HC-089</t>
        </is>
      </c>
      <c r="D2204" s="159" t="n">
        <v>25640</v>
      </c>
      <c r="E2204" s="159" t="n">
        <v>409</v>
      </c>
    </row>
    <row r="2205">
      <c r="A2205" s="176" t="n">
        <v>46082</v>
      </c>
      <c r="B2205" s="104" t="inlineStr">
        <is>
          <t>2025/26</t>
        </is>
      </c>
      <c r="C2205" s="104" t="inlineStr">
        <is>
          <t>HC-090</t>
        </is>
      </c>
      <c r="D2205" s="159" t="n">
        <v>21228</v>
      </c>
      <c r="E2205" s="159" t="n">
        <v>344</v>
      </c>
    </row>
    <row r="2206">
      <c r="A2206" s="176" t="n">
        <v>46082</v>
      </c>
      <c r="B2206" s="104" t="inlineStr">
        <is>
          <t>2025/26</t>
        </is>
      </c>
      <c r="C2206" s="104" t="inlineStr">
        <is>
          <t>HC-091</t>
        </is>
      </c>
      <c r="D2206" s="159" t="n">
        <v>20174</v>
      </c>
      <c r="E2206" s="159" t="n">
        <v>1693</v>
      </c>
    </row>
    <row r="2207">
      <c r="A2207" s="176" t="n">
        <v>46082</v>
      </c>
      <c r="B2207" s="104" t="inlineStr">
        <is>
          <t>2025/26</t>
        </is>
      </c>
      <c r="C2207" s="104" t="inlineStr">
        <is>
          <t>HC-092</t>
        </is>
      </c>
      <c r="D2207" s="159" t="n">
        <v>19782</v>
      </c>
      <c r="E2207" s="159" t="n">
        <v>320</v>
      </c>
    </row>
    <row r="2208">
      <c r="A2208" s="176" t="n">
        <v>46082</v>
      </c>
      <c r="B2208" s="104" t="inlineStr">
        <is>
          <t>2025/26</t>
        </is>
      </c>
      <c r="C2208" s="104" t="inlineStr">
        <is>
          <t>HC-093</t>
        </is>
      </c>
      <c r="D2208" s="159" t="n">
        <v>35030</v>
      </c>
      <c r="E2208" s="159" t="n">
        <v>601</v>
      </c>
    </row>
    <row r="2209">
      <c r="A2209" s="176" t="n">
        <v>46082</v>
      </c>
      <c r="B2209" s="104" t="inlineStr">
        <is>
          <t>2025/26</t>
        </is>
      </c>
      <c r="C2209" s="104" t="inlineStr">
        <is>
          <t>HC-094</t>
        </is>
      </c>
      <c r="D2209" s="159" t="n">
        <v>17612</v>
      </c>
      <c r="E2209" s="159" t="n">
        <v>303</v>
      </c>
    </row>
    <row r="2210">
      <c r="A2210" s="176" t="n">
        <v>46082</v>
      </c>
      <c r="B2210" s="104" t="inlineStr">
        <is>
          <t>2025/26</t>
        </is>
      </c>
      <c r="C2210" s="104" t="inlineStr">
        <is>
          <t>HC-095</t>
        </is>
      </c>
      <c r="D2210" s="159" t="n">
        <v>25263</v>
      </c>
      <c r="E2210" s="159" t="n">
        <v>404</v>
      </c>
    </row>
    <row r="2211">
      <c r="A2211" s="176" t="n">
        <v>46082</v>
      </c>
      <c r="B2211" s="104" t="inlineStr">
        <is>
          <t>2025/26</t>
        </is>
      </c>
      <c r="C2211" s="104" t="inlineStr">
        <is>
          <t>HC-096</t>
        </is>
      </c>
      <c r="D2211" s="159" t="n">
        <v>18669</v>
      </c>
      <c r="E2211" s="159" t="n">
        <v>313</v>
      </c>
    </row>
    <row r="2212">
      <c r="A2212" s="176" t="n">
        <v>46082</v>
      </c>
      <c r="B2212" s="104" t="inlineStr">
        <is>
          <t>2025/26</t>
        </is>
      </c>
      <c r="C2212" s="104" t="inlineStr">
        <is>
          <t>HC-097</t>
        </is>
      </c>
      <c r="D2212" s="159" t="n">
        <v>15878</v>
      </c>
      <c r="E2212" s="159" t="n">
        <v>293</v>
      </c>
    </row>
    <row r="2213">
      <c r="A2213" s="176" t="n">
        <v>46082</v>
      </c>
      <c r="B2213" s="104" t="inlineStr">
        <is>
          <t>2025/26</t>
        </is>
      </c>
      <c r="C2213" s="104" t="inlineStr">
        <is>
          <t>HC-098</t>
        </is>
      </c>
      <c r="D2213" s="159" t="n">
        <v>23731</v>
      </c>
      <c r="E2213" s="159" t="n">
        <v>391</v>
      </c>
    </row>
    <row r="2214">
      <c r="A2214" s="176" t="n">
        <v>46082</v>
      </c>
      <c r="B2214" s="104" t="inlineStr">
        <is>
          <t>2025/26</t>
        </is>
      </c>
      <c r="C2214" s="104" t="inlineStr">
        <is>
          <t>HC-099</t>
        </is>
      </c>
      <c r="D2214" s="159" t="n">
        <v>24157</v>
      </c>
      <c r="E2214" s="159" t="n">
        <v>408</v>
      </c>
    </row>
    <row r="2215">
      <c r="A2215" s="176" t="n">
        <v>46082</v>
      </c>
      <c r="B2215" s="104" t="inlineStr">
        <is>
          <t>2025/26</t>
        </is>
      </c>
      <c r="C2215" s="104" t="inlineStr">
        <is>
          <t>HC-100</t>
        </is>
      </c>
      <c r="D2215" s="159" t="n">
        <v>16511</v>
      </c>
      <c r="E2215" s="159" t="n">
        <v>266</v>
      </c>
    </row>
    <row r="2216">
      <c r="A2216" s="176" t="n">
        <v>46082</v>
      </c>
      <c r="B2216" s="104" t="inlineStr">
        <is>
          <t>2025/26</t>
        </is>
      </c>
      <c r="C2216" s="104" t="inlineStr">
        <is>
          <t>HC-101</t>
        </is>
      </c>
      <c r="D2216" s="159" t="n">
        <v>23423</v>
      </c>
      <c r="E2216" s="159" t="n">
        <v>407</v>
      </c>
    </row>
    <row r="2217">
      <c r="A2217" s="176" t="n">
        <v>46082</v>
      </c>
      <c r="B2217" s="104" t="inlineStr">
        <is>
          <t>2025/26</t>
        </is>
      </c>
      <c r="C2217" s="104" t="inlineStr">
        <is>
          <t>HC-102</t>
        </is>
      </c>
      <c r="D2217" s="159" t="n">
        <v>23105</v>
      </c>
      <c r="E2217" s="159" t="n">
        <v>368</v>
      </c>
    </row>
    <row r="2218">
      <c r="A2218" s="176" t="n">
        <v>46082</v>
      </c>
      <c r="B2218" s="104" t="inlineStr">
        <is>
          <t>2025/26</t>
        </is>
      </c>
      <c r="C2218" s="104" t="inlineStr">
        <is>
          <t>HC-103</t>
        </is>
      </c>
      <c r="D2218" s="159" t="n">
        <v>25410</v>
      </c>
      <c r="E2218" s="159" t="n">
        <v>410</v>
      </c>
    </row>
    <row r="2219">
      <c r="A2219" s="176" t="n">
        <v>46082</v>
      </c>
      <c r="B2219" s="104" t="inlineStr">
        <is>
          <t>2025/26</t>
        </is>
      </c>
      <c r="C2219" s="104" t="inlineStr">
        <is>
          <t>HC-104</t>
        </is>
      </c>
      <c r="D2219" s="159" t="n">
        <v>20595</v>
      </c>
      <c r="E2219" s="159" t="n">
        <v>322</v>
      </c>
    </row>
    <row r="2220">
      <c r="A2220" s="176" t="n">
        <v>46082</v>
      </c>
      <c r="B2220" s="104" t="inlineStr">
        <is>
          <t>2025/26</t>
        </is>
      </c>
      <c r="C2220" s="104" t="inlineStr">
        <is>
          <t>HC-105</t>
        </is>
      </c>
      <c r="D2220" s="159" t="n">
        <v>32686</v>
      </c>
      <c r="E2220" s="159" t="n">
        <v>548</v>
      </c>
    </row>
    <row r="2221">
      <c r="A2221" s="176" t="n">
        <v>46082</v>
      </c>
      <c r="B2221" s="104" t="inlineStr">
        <is>
          <t>2025/26</t>
        </is>
      </c>
      <c r="C2221" s="104" t="inlineStr">
        <is>
          <t>HC-106</t>
        </is>
      </c>
      <c r="D2221" s="159" t="n">
        <v>22466</v>
      </c>
      <c r="E2221" s="159" t="n">
        <v>382</v>
      </c>
    </row>
    <row r="2222">
      <c r="A2222" s="176" t="n">
        <v>46082</v>
      </c>
      <c r="B2222" s="104" t="inlineStr">
        <is>
          <t>2025/26</t>
        </is>
      </c>
      <c r="C2222" s="104" t="inlineStr">
        <is>
          <t>HC-107</t>
        </is>
      </c>
      <c r="D2222" s="159" t="n">
        <v>27179</v>
      </c>
      <c r="E2222" s="159" t="n">
        <v>448</v>
      </c>
    </row>
    <row r="2223">
      <c r="A2223" s="176" t="n">
        <v>46082</v>
      </c>
      <c r="B2223" s="104" t="inlineStr">
        <is>
          <t>2025/26</t>
        </is>
      </c>
      <c r="C2223" s="104" t="inlineStr">
        <is>
          <t>HC-108</t>
        </is>
      </c>
      <c r="D2223" s="159" t="n">
        <v>20714</v>
      </c>
      <c r="E2223" s="159" t="n">
        <v>2085</v>
      </c>
    </row>
    <row r="2224">
      <c r="A2224" s="176" t="n">
        <v>46082</v>
      </c>
      <c r="B2224" s="104" t="inlineStr">
        <is>
          <t>2025/26</t>
        </is>
      </c>
      <c r="C2224" s="104" t="inlineStr">
        <is>
          <t>HC-109</t>
        </is>
      </c>
      <c r="D2224" s="159" t="n">
        <v>21669</v>
      </c>
      <c r="E2224" s="159" t="n">
        <v>350</v>
      </c>
    </row>
    <row r="2225">
      <c r="A2225" s="176" t="n">
        <v>46082</v>
      </c>
      <c r="B2225" s="104" t="inlineStr">
        <is>
          <t>2025/26</t>
        </is>
      </c>
      <c r="C2225" s="104" t="inlineStr">
        <is>
          <t>HC-110</t>
        </is>
      </c>
      <c r="D2225" s="159" t="n">
        <v>15550</v>
      </c>
      <c r="E2225" s="159" t="n">
        <v>261</v>
      </c>
    </row>
    <row r="2226">
      <c r="A2226" s="176" t="n">
        <v>46082</v>
      </c>
      <c r="B2226" s="104" t="inlineStr">
        <is>
          <t>2025/26</t>
        </is>
      </c>
      <c r="C2226" s="104" t="inlineStr">
        <is>
          <t>HC-111</t>
        </is>
      </c>
      <c r="D2226" s="159" t="n">
        <v>26021</v>
      </c>
      <c r="E2226" s="159" t="n">
        <v>421</v>
      </c>
    </row>
    <row r="2227">
      <c r="A2227" s="176" t="n">
        <v>46082</v>
      </c>
      <c r="B2227" s="104" t="inlineStr">
        <is>
          <t>2025/26</t>
        </is>
      </c>
      <c r="C2227" s="104" t="inlineStr">
        <is>
          <t>HC-112</t>
        </is>
      </c>
      <c r="D2227" s="159" t="n">
        <v>11514</v>
      </c>
      <c r="E2227" s="159" t="n">
        <v>202</v>
      </c>
    </row>
    <row r="2228">
      <c r="A2228" s="176" t="n">
        <v>46082</v>
      </c>
      <c r="B2228" s="104" t="inlineStr">
        <is>
          <t>2025/26</t>
        </is>
      </c>
      <c r="C2228" s="104" t="inlineStr">
        <is>
          <t>HC-113</t>
        </is>
      </c>
      <c r="D2228" s="159" t="n">
        <v>26103</v>
      </c>
      <c r="E2228" s="159" t="n">
        <v>431</v>
      </c>
    </row>
    <row r="2229">
      <c r="A2229" s="176" t="n">
        <v>46082</v>
      </c>
      <c r="B2229" s="104" t="inlineStr">
        <is>
          <t>2025/26</t>
        </is>
      </c>
      <c r="C2229" s="104" t="inlineStr">
        <is>
          <t>HC-114</t>
        </is>
      </c>
      <c r="D2229" s="159" t="n">
        <v>14827</v>
      </c>
      <c r="E2229" s="159" t="n">
        <v>242</v>
      </c>
    </row>
    <row r="2230">
      <c r="A2230" s="176" t="n">
        <v>46082</v>
      </c>
      <c r="B2230" s="104" t="inlineStr">
        <is>
          <t>2025/26</t>
        </is>
      </c>
      <c r="C2230" s="104" t="inlineStr">
        <is>
          <t>HC-115</t>
        </is>
      </c>
      <c r="D2230" s="159" t="n">
        <v>22626</v>
      </c>
      <c r="E2230" s="159" t="n">
        <v>394</v>
      </c>
    </row>
    <row r="2231">
      <c r="A2231" s="176" t="n">
        <v>46082</v>
      </c>
      <c r="B2231" s="104" t="inlineStr">
        <is>
          <t>2025/26</t>
        </is>
      </c>
      <c r="C2231" s="104" t="inlineStr">
        <is>
          <t>HC-116</t>
        </is>
      </c>
      <c r="D2231" s="159" t="n">
        <v>20720</v>
      </c>
      <c r="E2231" s="159" t="n">
        <v>351</v>
      </c>
    </row>
    <row r="2232">
      <c r="A2232" s="176" t="n">
        <v>46082</v>
      </c>
      <c r="B2232" s="104" t="inlineStr">
        <is>
          <t>2025/26</t>
        </is>
      </c>
      <c r="C2232" s="104" t="inlineStr">
        <is>
          <t>HC-117</t>
        </is>
      </c>
      <c r="D2232" s="159" t="n">
        <v>22707</v>
      </c>
      <c r="E2232" s="159" t="n">
        <v>350</v>
      </c>
    </row>
    <row r="2233">
      <c r="A2233" s="176" t="n">
        <v>46082</v>
      </c>
      <c r="B2233" s="104" t="inlineStr">
        <is>
          <t>2025/26</t>
        </is>
      </c>
      <c r="C2233" s="104" t="inlineStr">
        <is>
          <t>HC-118</t>
        </is>
      </c>
      <c r="D2233" s="159" t="n">
        <v>28779</v>
      </c>
      <c r="E2233" s="159" t="n">
        <v>481</v>
      </c>
    </row>
    <row r="2234">
      <c r="A2234" s="176" t="n">
        <v>46082</v>
      </c>
      <c r="B2234" s="104" t="inlineStr">
        <is>
          <t>2025/26</t>
        </is>
      </c>
      <c r="C2234" s="104" t="inlineStr">
        <is>
          <t>HC-119</t>
        </is>
      </c>
      <c r="D2234" s="159" t="n">
        <v>19224</v>
      </c>
      <c r="E2234" s="159" t="n">
        <v>303</v>
      </c>
    </row>
    <row r="2235">
      <c r="A2235" s="176" t="n">
        <v>46082</v>
      </c>
      <c r="B2235" s="104" t="inlineStr">
        <is>
          <t>2025/26</t>
        </is>
      </c>
      <c r="C2235" s="104" t="inlineStr">
        <is>
          <t>HC-120</t>
        </is>
      </c>
      <c r="D2235" s="159" t="n">
        <v>17759</v>
      </c>
      <c r="E2235" s="159" t="n">
        <v>271</v>
      </c>
    </row>
    <row r="2236">
      <c r="A2236" s="176" t="n">
        <v>46113</v>
      </c>
      <c r="B2236" s="104" t="inlineStr">
        <is>
          <t>2025/26</t>
        </is>
      </c>
      <c r="C2236" s="104" t="inlineStr">
        <is>
          <t>HC-001</t>
        </is>
      </c>
      <c r="D2236" s="159" t="n">
        <v>34862</v>
      </c>
      <c r="E2236" s="159" t="n">
        <v>591</v>
      </c>
    </row>
    <row r="2237">
      <c r="A2237" s="176" t="n">
        <v>46113</v>
      </c>
      <c r="B2237" s="104" t="inlineStr">
        <is>
          <t>2025/26</t>
        </is>
      </c>
      <c r="C2237" s="104" t="inlineStr">
        <is>
          <t>HC-002</t>
        </is>
      </c>
      <c r="D2237" s="159" t="n">
        <v>18916</v>
      </c>
      <c r="E2237" s="159" t="n">
        <v>294</v>
      </c>
    </row>
    <row r="2238">
      <c r="A2238" s="176" t="n">
        <v>46113</v>
      </c>
      <c r="B2238" s="104" t="inlineStr">
        <is>
          <t>2025/26</t>
        </is>
      </c>
      <c r="C2238" s="104" t="inlineStr">
        <is>
          <t>HC-003</t>
        </is>
      </c>
      <c r="D2238" s="159" t="n">
        <v>25035</v>
      </c>
      <c r="E2238" s="159" t="n">
        <v>388</v>
      </c>
    </row>
    <row r="2239">
      <c r="A2239" s="176" t="n">
        <v>46113</v>
      </c>
      <c r="B2239" s="104" t="inlineStr">
        <is>
          <t>2025/26</t>
        </is>
      </c>
      <c r="C2239" s="104" t="inlineStr">
        <is>
          <t>HC-004</t>
        </is>
      </c>
      <c r="D2239" s="159" t="n">
        <v>22603</v>
      </c>
      <c r="E2239" s="159" t="n">
        <v>377</v>
      </c>
    </row>
    <row r="2240">
      <c r="A2240" s="176" t="n">
        <v>46113</v>
      </c>
      <c r="B2240" s="104" t="inlineStr">
        <is>
          <t>2025/26</t>
        </is>
      </c>
      <c r="C2240" s="104" t="inlineStr">
        <is>
          <t>HC-005</t>
        </is>
      </c>
      <c r="D2240" s="159" t="n">
        <v>27151</v>
      </c>
      <c r="E2240" s="159" t="n">
        <v>473</v>
      </c>
    </row>
    <row r="2241">
      <c r="A2241" s="176" t="n">
        <v>46113</v>
      </c>
      <c r="B2241" s="104" t="inlineStr">
        <is>
          <t>2025/26</t>
        </is>
      </c>
      <c r="C2241" s="104" t="inlineStr">
        <is>
          <t>HC-006</t>
        </is>
      </c>
      <c r="D2241" s="159" t="n">
        <v>18041</v>
      </c>
      <c r="E2241" s="159" t="n">
        <v>287</v>
      </c>
    </row>
    <row r="2242">
      <c r="A2242" s="176" t="n">
        <v>46113</v>
      </c>
      <c r="B2242" s="104" t="inlineStr">
        <is>
          <t>2025/26</t>
        </is>
      </c>
      <c r="C2242" s="104" t="inlineStr">
        <is>
          <t>HC-007</t>
        </is>
      </c>
      <c r="D2242" s="159" t="n">
        <v>19516</v>
      </c>
      <c r="E2242" s="159" t="n">
        <v>297</v>
      </c>
    </row>
    <row r="2243">
      <c r="A2243" s="176" t="n">
        <v>46113</v>
      </c>
      <c r="B2243" s="104" t="inlineStr">
        <is>
          <t>2025/26</t>
        </is>
      </c>
      <c r="C2243" s="104" t="inlineStr">
        <is>
          <t>HC-008</t>
        </is>
      </c>
      <c r="D2243" s="159" t="n">
        <v>25967</v>
      </c>
      <c r="E2243" s="159" t="n">
        <v>477</v>
      </c>
    </row>
    <row r="2244">
      <c r="A2244" s="176" t="n">
        <v>46113</v>
      </c>
      <c r="B2244" s="104" t="inlineStr">
        <is>
          <t>2025/26</t>
        </is>
      </c>
      <c r="C2244" s="104" t="inlineStr">
        <is>
          <t>HC-009</t>
        </is>
      </c>
      <c r="D2244" s="159" t="n">
        <v>29736</v>
      </c>
      <c r="E2244" s="159" t="n">
        <v>461</v>
      </c>
    </row>
    <row r="2245">
      <c r="A2245" s="176" t="n">
        <v>46113</v>
      </c>
      <c r="B2245" s="104" t="inlineStr">
        <is>
          <t>2025/26</t>
        </is>
      </c>
      <c r="C2245" s="104" t="inlineStr">
        <is>
          <t>HC-010</t>
        </is>
      </c>
      <c r="D2245" s="159" t="n">
        <v>34186</v>
      </c>
      <c r="E2245" s="159" t="n">
        <v>568</v>
      </c>
    </row>
    <row r="2246">
      <c r="A2246" s="176" t="n">
        <v>46113</v>
      </c>
      <c r="B2246" s="104" t="inlineStr">
        <is>
          <t>2025/26</t>
        </is>
      </c>
      <c r="C2246" s="104" t="inlineStr">
        <is>
          <t>HC-011</t>
        </is>
      </c>
      <c r="D2246" s="159" t="n">
        <v>27767</v>
      </c>
      <c r="E2246" s="159" t="n">
        <v>426</v>
      </c>
    </row>
    <row r="2247">
      <c r="A2247" s="176" t="n">
        <v>46113</v>
      </c>
      <c r="B2247" s="104" t="inlineStr">
        <is>
          <t>2025/26</t>
        </is>
      </c>
      <c r="C2247" s="104" t="inlineStr">
        <is>
          <t>HC-012</t>
        </is>
      </c>
      <c r="D2247" s="159" t="n">
        <v>14994</v>
      </c>
      <c r="E2247" s="159" t="n">
        <v>509</v>
      </c>
    </row>
    <row r="2248">
      <c r="A2248" s="176" t="n">
        <v>46113</v>
      </c>
      <c r="B2248" s="104" t="inlineStr">
        <is>
          <t>2025/26</t>
        </is>
      </c>
      <c r="C2248" s="104" t="inlineStr">
        <is>
          <t>HC-013</t>
        </is>
      </c>
      <c r="D2248" s="159" t="n">
        <v>22042</v>
      </c>
      <c r="E2248" s="159" t="n">
        <v>350</v>
      </c>
    </row>
    <row r="2249">
      <c r="A2249" s="176" t="n">
        <v>46113</v>
      </c>
      <c r="B2249" s="104" t="inlineStr">
        <is>
          <t>2025/26</t>
        </is>
      </c>
      <c r="C2249" s="104" t="inlineStr">
        <is>
          <t>HC-014</t>
        </is>
      </c>
      <c r="D2249" s="159" t="n">
        <v>20355</v>
      </c>
      <c r="E2249" s="159" t="n">
        <v>341</v>
      </c>
    </row>
    <row r="2250">
      <c r="A2250" s="176" t="n">
        <v>46113</v>
      </c>
      <c r="B2250" s="104" t="inlineStr">
        <is>
          <t>2025/26</t>
        </is>
      </c>
      <c r="C2250" s="104" t="inlineStr">
        <is>
          <t>HC-015</t>
        </is>
      </c>
      <c r="D2250" s="159" t="n">
        <v>18830</v>
      </c>
      <c r="E2250" s="159" t="n">
        <v>308</v>
      </c>
    </row>
    <row r="2251">
      <c r="A2251" s="176" t="n">
        <v>46113</v>
      </c>
      <c r="B2251" s="104" t="inlineStr">
        <is>
          <t>2025/26</t>
        </is>
      </c>
      <c r="C2251" s="104" t="inlineStr">
        <is>
          <t>HC-016</t>
        </is>
      </c>
      <c r="D2251" s="159" t="n">
        <v>25080</v>
      </c>
      <c r="E2251" s="159" t="n">
        <v>428</v>
      </c>
    </row>
    <row r="2252">
      <c r="A2252" s="176" t="n">
        <v>46113</v>
      </c>
      <c r="B2252" s="104" t="inlineStr">
        <is>
          <t>2025/26</t>
        </is>
      </c>
      <c r="C2252" s="104" t="inlineStr">
        <is>
          <t>HC-017</t>
        </is>
      </c>
      <c r="D2252" s="159" t="n">
        <v>22828</v>
      </c>
      <c r="E2252" s="159" t="n">
        <v>387</v>
      </c>
    </row>
    <row r="2253">
      <c r="A2253" s="176" t="n">
        <v>46113</v>
      </c>
      <c r="B2253" s="104" t="inlineStr">
        <is>
          <t>2025/26</t>
        </is>
      </c>
      <c r="C2253" s="104" t="inlineStr">
        <is>
          <t>HC-018</t>
        </is>
      </c>
      <c r="D2253" s="159" t="n">
        <v>14218</v>
      </c>
      <c r="E2253" s="159" t="n">
        <v>264</v>
      </c>
    </row>
    <row r="2254">
      <c r="A2254" s="176" t="n">
        <v>46113</v>
      </c>
      <c r="B2254" s="104" t="inlineStr">
        <is>
          <t>2025/26</t>
        </is>
      </c>
      <c r="C2254" s="104" t="inlineStr">
        <is>
          <t>HC-019</t>
        </is>
      </c>
      <c r="D2254" s="159" t="n">
        <v>18765</v>
      </c>
      <c r="E2254" s="159" t="n">
        <v>287</v>
      </c>
    </row>
    <row r="2255">
      <c r="A2255" s="176" t="n">
        <v>46113</v>
      </c>
      <c r="B2255" s="104" t="inlineStr">
        <is>
          <t>2025/26</t>
        </is>
      </c>
      <c r="C2255" s="104" t="inlineStr">
        <is>
          <t>HC-020</t>
        </is>
      </c>
      <c r="D2255" s="159" t="n">
        <v>20959</v>
      </c>
      <c r="E2255" s="159" t="n">
        <v>318</v>
      </c>
    </row>
    <row r="2256">
      <c r="A2256" s="176" t="n">
        <v>46113</v>
      </c>
      <c r="B2256" s="104" t="inlineStr">
        <is>
          <t>2025/26</t>
        </is>
      </c>
      <c r="C2256" s="104" t="inlineStr">
        <is>
          <t>HC-021</t>
        </is>
      </c>
      <c r="D2256" s="159" t="n">
        <v>19069</v>
      </c>
      <c r="E2256" s="159" t="n">
        <v>327</v>
      </c>
    </row>
    <row r="2257">
      <c r="A2257" s="176" t="n">
        <v>46113</v>
      </c>
      <c r="B2257" s="104" t="inlineStr">
        <is>
          <t>2025/26</t>
        </is>
      </c>
      <c r="C2257" s="104" t="inlineStr">
        <is>
          <t>HC-022</t>
        </is>
      </c>
      <c r="D2257" s="159" t="n">
        <v>17724</v>
      </c>
      <c r="E2257" s="159" t="n">
        <v>297</v>
      </c>
    </row>
    <row r="2258">
      <c r="A2258" s="176" t="n">
        <v>46113</v>
      </c>
      <c r="B2258" s="104" t="inlineStr">
        <is>
          <t>2025/26</t>
        </is>
      </c>
      <c r="C2258" s="104" t="inlineStr">
        <is>
          <t>HC-023</t>
        </is>
      </c>
      <c r="D2258" s="159" t="n">
        <v>23437</v>
      </c>
      <c r="E2258" s="159" t="n">
        <v>370</v>
      </c>
    </row>
    <row r="2259">
      <c r="A2259" s="176" t="n">
        <v>46113</v>
      </c>
      <c r="B2259" s="104" t="inlineStr">
        <is>
          <t>2025/26</t>
        </is>
      </c>
      <c r="C2259" s="104" t="inlineStr">
        <is>
          <t>HC-024</t>
        </is>
      </c>
      <c r="D2259" s="159" t="n">
        <v>24813</v>
      </c>
      <c r="E2259" s="159" t="n">
        <v>382</v>
      </c>
    </row>
    <row r="2260">
      <c r="A2260" s="176" t="n">
        <v>46113</v>
      </c>
      <c r="B2260" s="104" t="inlineStr">
        <is>
          <t>2025/26</t>
        </is>
      </c>
      <c r="C2260" s="104" t="inlineStr">
        <is>
          <t>HC-025</t>
        </is>
      </c>
      <c r="D2260" s="159" t="n">
        <v>30968</v>
      </c>
      <c r="E2260" s="159" t="n">
        <v>528</v>
      </c>
    </row>
    <row r="2261">
      <c r="A2261" s="176" t="n">
        <v>46113</v>
      </c>
      <c r="B2261" s="104" t="inlineStr">
        <is>
          <t>2025/26</t>
        </is>
      </c>
      <c r="C2261" s="104" t="inlineStr">
        <is>
          <t>HC-026</t>
        </is>
      </c>
      <c r="D2261" s="159" t="n">
        <v>20208</v>
      </c>
      <c r="E2261" s="159" t="n">
        <v>335</v>
      </c>
    </row>
    <row r="2262">
      <c r="A2262" s="176" t="n">
        <v>46113</v>
      </c>
      <c r="B2262" s="104" t="inlineStr">
        <is>
          <t>2025/26</t>
        </is>
      </c>
      <c r="C2262" s="104" t="inlineStr">
        <is>
          <t>HC-027</t>
        </is>
      </c>
      <c r="D2262" s="159" t="n">
        <v>25423</v>
      </c>
      <c r="E2262" s="159" t="n">
        <v>405</v>
      </c>
    </row>
    <row r="2263">
      <c r="A2263" s="176" t="n">
        <v>46113</v>
      </c>
      <c r="B2263" s="104" t="inlineStr">
        <is>
          <t>2025/26</t>
        </is>
      </c>
      <c r="C2263" s="104" t="inlineStr">
        <is>
          <t>HC-028</t>
        </is>
      </c>
      <c r="D2263" s="159" t="n">
        <v>19578</v>
      </c>
      <c r="E2263" s="159" t="n">
        <v>289</v>
      </c>
    </row>
    <row r="2264">
      <c r="A2264" s="176" t="n">
        <v>46113</v>
      </c>
      <c r="B2264" s="104" t="inlineStr">
        <is>
          <t>2025/26</t>
        </is>
      </c>
      <c r="C2264" s="104" t="inlineStr">
        <is>
          <t>HC-029</t>
        </is>
      </c>
      <c r="D2264" s="159" t="n">
        <v>39712</v>
      </c>
      <c r="E2264" s="159" t="n">
        <v>1723</v>
      </c>
    </row>
    <row r="2265">
      <c r="A2265" s="176" t="n">
        <v>46113</v>
      </c>
      <c r="B2265" s="104" t="inlineStr">
        <is>
          <t>2025/26</t>
        </is>
      </c>
      <c r="C2265" s="104" t="inlineStr">
        <is>
          <t>HC-030</t>
        </is>
      </c>
      <c r="D2265" s="159" t="n">
        <v>22255</v>
      </c>
      <c r="E2265" s="159" t="n">
        <v>387</v>
      </c>
    </row>
    <row r="2266">
      <c r="A2266" s="176" t="n">
        <v>46113</v>
      </c>
      <c r="B2266" s="104" t="inlineStr">
        <is>
          <t>2025/26</t>
        </is>
      </c>
      <c r="C2266" s="104" t="inlineStr">
        <is>
          <t>HC-031</t>
        </is>
      </c>
      <c r="D2266" s="159" t="n">
        <v>22951</v>
      </c>
      <c r="E2266" s="159" t="n">
        <v>357</v>
      </c>
    </row>
    <row r="2267">
      <c r="A2267" s="176" t="n">
        <v>46113</v>
      </c>
      <c r="B2267" s="104" t="inlineStr">
        <is>
          <t>2025/26</t>
        </is>
      </c>
      <c r="C2267" s="104" t="inlineStr">
        <is>
          <t>HC-032</t>
        </is>
      </c>
      <c r="D2267" s="159" t="n">
        <v>20368</v>
      </c>
      <c r="E2267" s="159" t="n">
        <v>324</v>
      </c>
    </row>
    <row r="2268">
      <c r="A2268" s="176" t="n">
        <v>46113</v>
      </c>
      <c r="B2268" s="104" t="inlineStr">
        <is>
          <t>2025/26</t>
        </is>
      </c>
      <c r="C2268" s="104" t="inlineStr">
        <is>
          <t>HC-033</t>
        </is>
      </c>
      <c r="D2268" s="159" t="n">
        <v>34452</v>
      </c>
      <c r="E2268" s="159" t="n">
        <v>579</v>
      </c>
    </row>
    <row r="2269">
      <c r="A2269" s="176" t="n">
        <v>46113</v>
      </c>
      <c r="B2269" s="104" t="inlineStr">
        <is>
          <t>2025/26</t>
        </is>
      </c>
      <c r="C2269" s="104" t="inlineStr">
        <is>
          <t>HC-034</t>
        </is>
      </c>
      <c r="D2269" s="159" t="n">
        <v>26729</v>
      </c>
      <c r="E2269" s="159" t="n">
        <v>458</v>
      </c>
    </row>
    <row r="2270">
      <c r="A2270" s="176" t="n">
        <v>46113</v>
      </c>
      <c r="B2270" s="104" t="inlineStr">
        <is>
          <t>2025/26</t>
        </is>
      </c>
      <c r="C2270" s="104" t="inlineStr">
        <is>
          <t>HC-035</t>
        </is>
      </c>
      <c r="D2270" s="159" t="n">
        <v>27593</v>
      </c>
      <c r="E2270" s="159" t="n">
        <v>462</v>
      </c>
    </row>
    <row r="2271">
      <c r="A2271" s="176" t="n">
        <v>46113</v>
      </c>
      <c r="B2271" s="104" t="inlineStr">
        <is>
          <t>2025/26</t>
        </is>
      </c>
      <c r="C2271" s="104" t="inlineStr">
        <is>
          <t>HC-036</t>
        </is>
      </c>
      <c r="D2271" s="159" t="n">
        <v>26581</v>
      </c>
      <c r="E2271" s="159" t="n">
        <v>419</v>
      </c>
    </row>
    <row r="2272">
      <c r="A2272" s="176" t="n">
        <v>46113</v>
      </c>
      <c r="B2272" s="104" t="inlineStr">
        <is>
          <t>2025/26</t>
        </is>
      </c>
      <c r="C2272" s="104" t="inlineStr">
        <is>
          <t>HC-037</t>
        </is>
      </c>
      <c r="D2272" s="159" t="n">
        <v>24255</v>
      </c>
      <c r="E2272" s="159" t="n">
        <v>381</v>
      </c>
    </row>
    <row r="2273">
      <c r="A2273" s="176" t="n">
        <v>46113</v>
      </c>
      <c r="B2273" s="104" t="inlineStr">
        <is>
          <t>2025/26</t>
        </is>
      </c>
      <c r="C2273" s="104" t="inlineStr">
        <is>
          <t>HC-038</t>
        </is>
      </c>
      <c r="D2273" s="159" t="n">
        <v>18272</v>
      </c>
      <c r="E2273" s="159" t="n">
        <v>295</v>
      </c>
    </row>
    <row r="2274">
      <c r="A2274" s="176" t="n">
        <v>46113</v>
      </c>
      <c r="B2274" s="104" t="inlineStr">
        <is>
          <t>2025/26</t>
        </is>
      </c>
      <c r="C2274" s="104" t="inlineStr">
        <is>
          <t>HC-039</t>
        </is>
      </c>
      <c r="D2274" s="159" t="n">
        <v>24801</v>
      </c>
      <c r="E2274" s="159" t="n">
        <v>437</v>
      </c>
    </row>
    <row r="2275">
      <c r="A2275" s="176" t="n">
        <v>46113</v>
      </c>
      <c r="B2275" s="104" t="inlineStr">
        <is>
          <t>2025/26</t>
        </is>
      </c>
      <c r="C2275" s="104" t="inlineStr">
        <is>
          <t>HC-040</t>
        </is>
      </c>
      <c r="D2275" s="159" t="n">
        <v>24796</v>
      </c>
      <c r="E2275" s="159" t="n">
        <v>365</v>
      </c>
    </row>
    <row r="2276">
      <c r="A2276" s="176" t="n">
        <v>46113</v>
      </c>
      <c r="B2276" s="104" t="inlineStr">
        <is>
          <t>2025/26</t>
        </is>
      </c>
      <c r="C2276" s="104" t="inlineStr">
        <is>
          <t>HC-041</t>
        </is>
      </c>
      <c r="D2276" s="159" t="n">
        <v>36261</v>
      </c>
      <c r="E2276" s="159" t="n">
        <v>587</v>
      </c>
    </row>
    <row r="2277">
      <c r="A2277" s="176" t="n">
        <v>46113</v>
      </c>
      <c r="B2277" s="104" t="inlineStr">
        <is>
          <t>2025/26</t>
        </is>
      </c>
      <c r="C2277" s="104" t="inlineStr">
        <is>
          <t>HC-042</t>
        </is>
      </c>
      <c r="D2277" s="159" t="n">
        <v>24121</v>
      </c>
      <c r="E2277" s="159" t="n">
        <v>391</v>
      </c>
    </row>
    <row r="2278">
      <c r="A2278" s="176" t="n">
        <v>46113</v>
      </c>
      <c r="B2278" s="104" t="inlineStr">
        <is>
          <t>2025/26</t>
        </is>
      </c>
      <c r="C2278" s="104" t="inlineStr">
        <is>
          <t>HC-043</t>
        </is>
      </c>
      <c r="D2278" s="159" t="n">
        <v>26909</v>
      </c>
      <c r="E2278" s="159" t="n">
        <v>457</v>
      </c>
    </row>
    <row r="2279">
      <c r="A2279" s="176" t="n">
        <v>46113</v>
      </c>
      <c r="B2279" s="104" t="inlineStr">
        <is>
          <t>2025/26</t>
        </is>
      </c>
      <c r="C2279" s="104" t="inlineStr">
        <is>
          <t>HC-044</t>
        </is>
      </c>
      <c r="D2279" s="159" t="n">
        <v>16804</v>
      </c>
      <c r="E2279" s="159" t="n">
        <v>267</v>
      </c>
    </row>
    <row r="2280">
      <c r="A2280" s="176" t="n">
        <v>46113</v>
      </c>
      <c r="B2280" s="104" t="inlineStr">
        <is>
          <t>2025/26</t>
        </is>
      </c>
      <c r="C2280" s="104" t="inlineStr">
        <is>
          <t>HC-045</t>
        </is>
      </c>
      <c r="D2280" s="159" t="n">
        <v>30114</v>
      </c>
      <c r="E2280" s="159" t="n">
        <v>532</v>
      </c>
    </row>
    <row r="2281">
      <c r="A2281" s="176" t="n">
        <v>46113</v>
      </c>
      <c r="B2281" s="104" t="inlineStr">
        <is>
          <t>2025/26</t>
        </is>
      </c>
      <c r="C2281" s="104" t="inlineStr">
        <is>
          <t>HC-046</t>
        </is>
      </c>
      <c r="D2281" s="159" t="n">
        <v>16042</v>
      </c>
      <c r="E2281" s="159" t="n">
        <v>268</v>
      </c>
    </row>
    <row r="2282">
      <c r="A2282" s="176" t="n">
        <v>46113</v>
      </c>
      <c r="B2282" s="104" t="inlineStr">
        <is>
          <t>2025/26</t>
        </is>
      </c>
      <c r="C2282" s="104" t="inlineStr">
        <is>
          <t>HC-047</t>
        </is>
      </c>
      <c r="D2282" s="159" t="n">
        <v>28594</v>
      </c>
      <c r="E2282" s="159" t="n">
        <v>452</v>
      </c>
    </row>
    <row r="2283">
      <c r="A2283" s="176" t="n">
        <v>46113</v>
      </c>
      <c r="B2283" s="104" t="inlineStr">
        <is>
          <t>2025/26</t>
        </is>
      </c>
      <c r="C2283" s="104" t="inlineStr">
        <is>
          <t>HC-048</t>
        </is>
      </c>
      <c r="D2283" s="159" t="n">
        <v>27041</v>
      </c>
      <c r="E2283" s="159" t="n">
        <v>453</v>
      </c>
    </row>
    <row r="2284">
      <c r="A2284" s="176" t="n">
        <v>46113</v>
      </c>
      <c r="B2284" s="104" t="inlineStr">
        <is>
          <t>2025/26</t>
        </is>
      </c>
      <c r="C2284" s="104" t="inlineStr">
        <is>
          <t>HC-049</t>
        </is>
      </c>
      <c r="D2284" s="159" t="n">
        <v>22788</v>
      </c>
      <c r="E2284" s="159" t="n">
        <v>376</v>
      </c>
    </row>
    <row r="2285">
      <c r="A2285" s="176" t="n">
        <v>46113</v>
      </c>
      <c r="B2285" s="104" t="inlineStr">
        <is>
          <t>2025/26</t>
        </is>
      </c>
      <c r="C2285" s="104" t="inlineStr">
        <is>
          <t>HC-050</t>
        </is>
      </c>
      <c r="D2285" s="159" t="n">
        <v>26692</v>
      </c>
      <c r="E2285" s="159" t="n">
        <v>433</v>
      </c>
    </row>
    <row r="2286">
      <c r="A2286" s="176" t="n">
        <v>46113</v>
      </c>
      <c r="B2286" s="104" t="inlineStr">
        <is>
          <t>2025/26</t>
        </is>
      </c>
      <c r="C2286" s="104" t="inlineStr">
        <is>
          <t>HC-051</t>
        </is>
      </c>
      <c r="D2286" s="159" t="n">
        <v>19368</v>
      </c>
      <c r="E2286" s="159" t="n">
        <v>347</v>
      </c>
    </row>
    <row r="2287">
      <c r="A2287" s="176" t="n">
        <v>46113</v>
      </c>
      <c r="B2287" s="104" t="inlineStr">
        <is>
          <t>2025/26</t>
        </is>
      </c>
      <c r="C2287" s="104" t="inlineStr">
        <is>
          <t>HC-052</t>
        </is>
      </c>
      <c r="D2287" s="159" t="n">
        <v>22584</v>
      </c>
      <c r="E2287" s="159" t="n">
        <v>343</v>
      </c>
    </row>
    <row r="2288">
      <c r="A2288" s="176" t="n">
        <v>46113</v>
      </c>
      <c r="B2288" s="104" t="inlineStr">
        <is>
          <t>2025/26</t>
        </is>
      </c>
      <c r="C2288" s="104" t="inlineStr">
        <is>
          <t>HC-053</t>
        </is>
      </c>
      <c r="D2288" s="159" t="n">
        <v>25242</v>
      </c>
      <c r="E2288" s="159" t="n">
        <v>402</v>
      </c>
    </row>
    <row r="2289">
      <c r="A2289" s="176" t="n">
        <v>46113</v>
      </c>
      <c r="B2289" s="104" t="inlineStr">
        <is>
          <t>2025/26</t>
        </is>
      </c>
      <c r="C2289" s="104" t="inlineStr">
        <is>
          <t>HC-054</t>
        </is>
      </c>
      <c r="D2289" s="159" t="n">
        <v>23587</v>
      </c>
      <c r="E2289" s="159" t="n">
        <v>360</v>
      </c>
    </row>
    <row r="2290">
      <c r="A2290" s="176" t="n">
        <v>46113</v>
      </c>
      <c r="B2290" s="104" t="inlineStr">
        <is>
          <t>2025/26</t>
        </is>
      </c>
      <c r="C2290" s="104" t="inlineStr">
        <is>
          <t>HC-055</t>
        </is>
      </c>
      <c r="D2290" s="159" t="n">
        <v>38572</v>
      </c>
      <c r="E2290" s="159" t="n">
        <v>668</v>
      </c>
    </row>
    <row r="2291">
      <c r="A2291" s="176" t="n">
        <v>46113</v>
      </c>
      <c r="B2291" s="104" t="inlineStr">
        <is>
          <t>2025/26</t>
        </is>
      </c>
      <c r="C2291" s="104" t="inlineStr">
        <is>
          <t>HC-056</t>
        </is>
      </c>
      <c r="D2291" s="159" t="n">
        <v>25799</v>
      </c>
      <c r="E2291" s="159" t="n">
        <v>447</v>
      </c>
    </row>
    <row r="2292">
      <c r="A2292" s="176" t="n">
        <v>46113</v>
      </c>
      <c r="B2292" s="104" t="inlineStr">
        <is>
          <t>2025/26</t>
        </is>
      </c>
      <c r="C2292" s="104" t="inlineStr">
        <is>
          <t>HC-057</t>
        </is>
      </c>
      <c r="D2292" s="159" t="n">
        <v>27811</v>
      </c>
      <c r="E2292" s="159" t="n">
        <v>456</v>
      </c>
    </row>
    <row r="2293">
      <c r="A2293" s="176" t="n">
        <v>46113</v>
      </c>
      <c r="B2293" s="104" t="inlineStr">
        <is>
          <t>2025/26</t>
        </is>
      </c>
      <c r="C2293" s="104" t="inlineStr">
        <is>
          <t>HC-058</t>
        </is>
      </c>
      <c r="D2293" s="159" t="n">
        <v>17870</v>
      </c>
      <c r="E2293" s="159" t="n">
        <v>971</v>
      </c>
    </row>
    <row r="2294">
      <c r="A2294" s="176" t="n">
        <v>46113</v>
      </c>
      <c r="B2294" s="104" t="inlineStr">
        <is>
          <t>2025/26</t>
        </is>
      </c>
      <c r="C2294" s="104" t="inlineStr">
        <is>
          <t>HC-059</t>
        </is>
      </c>
      <c r="D2294" s="159" t="n">
        <v>25832</v>
      </c>
      <c r="E2294" s="159" t="n">
        <v>435</v>
      </c>
    </row>
    <row r="2295">
      <c r="A2295" s="176" t="n">
        <v>46113</v>
      </c>
      <c r="B2295" s="104" t="inlineStr">
        <is>
          <t>2025/26</t>
        </is>
      </c>
      <c r="C2295" s="104" t="inlineStr">
        <is>
          <t>HC-060</t>
        </is>
      </c>
      <c r="D2295" s="159" t="n">
        <v>20327</v>
      </c>
      <c r="E2295" s="159" t="n">
        <v>310</v>
      </c>
    </row>
    <row r="2296">
      <c r="A2296" s="176" t="n">
        <v>46113</v>
      </c>
      <c r="B2296" s="104" t="inlineStr">
        <is>
          <t>2025/26</t>
        </is>
      </c>
      <c r="C2296" s="104" t="inlineStr">
        <is>
          <t>HC-061</t>
        </is>
      </c>
      <c r="D2296" s="159" t="n">
        <v>24166</v>
      </c>
      <c r="E2296" s="159" t="n">
        <v>409</v>
      </c>
    </row>
    <row r="2297">
      <c r="A2297" s="176" t="n">
        <v>46113</v>
      </c>
      <c r="B2297" s="104" t="inlineStr">
        <is>
          <t>2025/26</t>
        </is>
      </c>
      <c r="C2297" s="104" t="inlineStr">
        <is>
          <t>HC-062</t>
        </is>
      </c>
      <c r="D2297" s="159" t="n">
        <v>19613</v>
      </c>
      <c r="E2297" s="159" t="n">
        <v>368</v>
      </c>
    </row>
    <row r="2298">
      <c r="A2298" s="176" t="n">
        <v>46113</v>
      </c>
      <c r="B2298" s="104" t="inlineStr">
        <is>
          <t>2025/26</t>
        </is>
      </c>
      <c r="C2298" s="104" t="inlineStr">
        <is>
          <t>HC-063</t>
        </is>
      </c>
      <c r="D2298" s="159" t="n">
        <v>20780</v>
      </c>
      <c r="E2298" s="159" t="n">
        <v>312</v>
      </c>
    </row>
    <row r="2299">
      <c r="A2299" s="176" t="n">
        <v>46113</v>
      </c>
      <c r="B2299" s="104" t="inlineStr">
        <is>
          <t>2025/26</t>
        </is>
      </c>
      <c r="C2299" s="104" t="inlineStr">
        <is>
          <t>HC-064</t>
        </is>
      </c>
      <c r="D2299" s="159" t="n">
        <v>18230</v>
      </c>
      <c r="E2299" s="159" t="n">
        <v>323</v>
      </c>
    </row>
    <row r="2300">
      <c r="A2300" s="176" t="n">
        <v>46113</v>
      </c>
      <c r="B2300" s="104" t="inlineStr">
        <is>
          <t>2025/26</t>
        </is>
      </c>
      <c r="C2300" s="104" t="inlineStr">
        <is>
          <t>HC-065</t>
        </is>
      </c>
      <c r="D2300" s="159" t="n">
        <v>36414</v>
      </c>
      <c r="E2300" s="159" t="n">
        <v>631</v>
      </c>
    </row>
    <row r="2301">
      <c r="A2301" s="176" t="n">
        <v>46113</v>
      </c>
      <c r="B2301" s="104" t="inlineStr">
        <is>
          <t>2025/26</t>
        </is>
      </c>
      <c r="C2301" s="104" t="inlineStr">
        <is>
          <t>HC-066</t>
        </is>
      </c>
      <c r="D2301" s="159" t="n">
        <v>25998</v>
      </c>
      <c r="E2301" s="159" t="n">
        <v>426</v>
      </c>
    </row>
    <row r="2302">
      <c r="A2302" s="176" t="n">
        <v>46113</v>
      </c>
      <c r="B2302" s="104" t="inlineStr">
        <is>
          <t>2025/26</t>
        </is>
      </c>
      <c r="C2302" s="104" t="inlineStr">
        <is>
          <t>HC-067</t>
        </is>
      </c>
      <c r="D2302" s="159" t="n">
        <v>25947</v>
      </c>
      <c r="E2302" s="159" t="n">
        <v>419</v>
      </c>
    </row>
    <row r="2303">
      <c r="A2303" s="176" t="n">
        <v>46113</v>
      </c>
      <c r="B2303" s="104" t="inlineStr">
        <is>
          <t>2025/26</t>
        </is>
      </c>
      <c r="C2303" s="104" t="inlineStr">
        <is>
          <t>HC-068</t>
        </is>
      </c>
      <c r="D2303" s="159" t="n">
        <v>17674</v>
      </c>
      <c r="E2303" s="159" t="n">
        <v>277</v>
      </c>
    </row>
    <row r="2304">
      <c r="A2304" s="176" t="n">
        <v>46113</v>
      </c>
      <c r="B2304" s="104" t="inlineStr">
        <is>
          <t>2025/26</t>
        </is>
      </c>
      <c r="C2304" s="104" t="inlineStr">
        <is>
          <t>HC-069</t>
        </is>
      </c>
      <c r="D2304" s="159" t="n">
        <v>23739</v>
      </c>
      <c r="E2304" s="159" t="n">
        <v>395</v>
      </c>
    </row>
    <row r="2305">
      <c r="A2305" s="176" t="n">
        <v>46113</v>
      </c>
      <c r="B2305" s="104" t="inlineStr">
        <is>
          <t>2025/26</t>
        </is>
      </c>
      <c r="C2305" s="104" t="inlineStr">
        <is>
          <t>HC-070</t>
        </is>
      </c>
      <c r="D2305" s="159" t="n">
        <v>16269</v>
      </c>
      <c r="E2305" s="159" t="n">
        <v>256</v>
      </c>
    </row>
    <row r="2306">
      <c r="A2306" s="176" t="n">
        <v>46113</v>
      </c>
      <c r="B2306" s="104" t="inlineStr">
        <is>
          <t>2025/26</t>
        </is>
      </c>
      <c r="C2306" s="104" t="inlineStr">
        <is>
          <t>HC-071</t>
        </is>
      </c>
      <c r="D2306" s="159" t="n">
        <v>20365</v>
      </c>
      <c r="E2306" s="159" t="n">
        <v>350</v>
      </c>
    </row>
    <row r="2307">
      <c r="A2307" s="176" t="n">
        <v>46113</v>
      </c>
      <c r="B2307" s="104" t="inlineStr">
        <is>
          <t>2025/26</t>
        </is>
      </c>
      <c r="C2307" s="104" t="inlineStr">
        <is>
          <t>HC-072</t>
        </is>
      </c>
      <c r="D2307" s="159" t="n">
        <v>14861</v>
      </c>
      <c r="E2307" s="159" t="n">
        <v>266</v>
      </c>
    </row>
    <row r="2308">
      <c r="A2308" s="176" t="n">
        <v>46113</v>
      </c>
      <c r="B2308" s="104" t="inlineStr">
        <is>
          <t>2025/26</t>
        </is>
      </c>
      <c r="C2308" s="104" t="inlineStr">
        <is>
          <t>HC-073</t>
        </is>
      </c>
      <c r="D2308" s="159" t="n">
        <v>38332</v>
      </c>
      <c r="E2308" s="159" t="n">
        <v>2549</v>
      </c>
    </row>
    <row r="2309">
      <c r="A2309" s="176" t="n">
        <v>46113</v>
      </c>
      <c r="B2309" s="104" t="inlineStr">
        <is>
          <t>2025/26</t>
        </is>
      </c>
      <c r="C2309" s="104" t="inlineStr">
        <is>
          <t>HC-074</t>
        </is>
      </c>
      <c r="D2309" s="159" t="n">
        <v>24436</v>
      </c>
      <c r="E2309" s="159" t="n">
        <v>425</v>
      </c>
    </row>
    <row r="2310">
      <c r="A2310" s="176" t="n">
        <v>46113</v>
      </c>
      <c r="B2310" s="104" t="inlineStr">
        <is>
          <t>2025/26</t>
        </is>
      </c>
      <c r="C2310" s="104" t="inlineStr">
        <is>
          <t>HC-075</t>
        </is>
      </c>
      <c r="D2310" s="159" t="n">
        <v>32463</v>
      </c>
      <c r="E2310" s="159" t="n">
        <v>532</v>
      </c>
    </row>
    <row r="2311">
      <c r="A2311" s="176" t="n">
        <v>46113</v>
      </c>
      <c r="B2311" s="104" t="inlineStr">
        <is>
          <t>2025/26</t>
        </is>
      </c>
      <c r="C2311" s="104" t="inlineStr">
        <is>
          <t>HC-076</t>
        </is>
      </c>
      <c r="D2311" s="159" t="n">
        <v>24585</v>
      </c>
      <c r="E2311" s="159" t="n">
        <v>377</v>
      </c>
    </row>
    <row r="2312">
      <c r="A2312" s="176" t="n">
        <v>46113</v>
      </c>
      <c r="B2312" s="104" t="inlineStr">
        <is>
          <t>2025/26</t>
        </is>
      </c>
      <c r="C2312" s="104" t="inlineStr">
        <is>
          <t>HC-077</t>
        </is>
      </c>
      <c r="D2312" s="159" t="n">
        <v>26036</v>
      </c>
      <c r="E2312" s="159" t="n">
        <v>451</v>
      </c>
    </row>
    <row r="2313">
      <c r="A2313" s="176" t="n">
        <v>46113</v>
      </c>
      <c r="B2313" s="104" t="inlineStr">
        <is>
          <t>2025/26</t>
        </is>
      </c>
      <c r="C2313" s="104" t="inlineStr">
        <is>
          <t>HC-078</t>
        </is>
      </c>
      <c r="D2313" s="159" t="n">
        <v>24128</v>
      </c>
      <c r="E2313" s="159" t="n">
        <v>430</v>
      </c>
    </row>
    <row r="2314">
      <c r="A2314" s="176" t="n">
        <v>46113</v>
      </c>
      <c r="B2314" s="104" t="inlineStr">
        <is>
          <t>2025/26</t>
        </is>
      </c>
      <c r="C2314" s="104" t="inlineStr">
        <is>
          <t>HC-079</t>
        </is>
      </c>
      <c r="D2314" s="159" t="n">
        <v>26471</v>
      </c>
      <c r="E2314" s="159" t="n">
        <v>428</v>
      </c>
    </row>
    <row r="2315">
      <c r="A2315" s="176" t="n">
        <v>46113</v>
      </c>
      <c r="B2315" s="104" t="inlineStr">
        <is>
          <t>2025/26</t>
        </is>
      </c>
      <c r="C2315" s="104" t="inlineStr">
        <is>
          <t>HC-080</t>
        </is>
      </c>
      <c r="D2315" s="159" t="n">
        <v>19036</v>
      </c>
      <c r="E2315" s="159" t="n">
        <v>303</v>
      </c>
    </row>
    <row r="2316">
      <c r="A2316" s="176" t="n">
        <v>46113</v>
      </c>
      <c r="B2316" s="104" t="inlineStr">
        <is>
          <t>2025/26</t>
        </is>
      </c>
      <c r="C2316" s="104" t="inlineStr">
        <is>
          <t>HC-081</t>
        </is>
      </c>
      <c r="D2316" s="159" t="n">
        <v>26622</v>
      </c>
      <c r="E2316" s="159" t="n">
        <v>439</v>
      </c>
    </row>
    <row r="2317">
      <c r="A2317" s="176" t="n">
        <v>46113</v>
      </c>
      <c r="B2317" s="104" t="inlineStr">
        <is>
          <t>2025/26</t>
        </is>
      </c>
      <c r="C2317" s="104" t="inlineStr">
        <is>
          <t>HC-082</t>
        </is>
      </c>
      <c r="D2317" s="159" t="n">
        <v>20211</v>
      </c>
      <c r="E2317" s="159" t="n">
        <v>336</v>
      </c>
    </row>
    <row r="2318">
      <c r="A2318" s="176" t="n">
        <v>46113</v>
      </c>
      <c r="B2318" s="104" t="inlineStr">
        <is>
          <t>2025/26</t>
        </is>
      </c>
      <c r="C2318" s="104" t="inlineStr">
        <is>
          <t>HC-083</t>
        </is>
      </c>
      <c r="D2318" s="159" t="n">
        <v>17416</v>
      </c>
      <c r="E2318" s="159" t="n">
        <v>293</v>
      </c>
    </row>
    <row r="2319">
      <c r="A2319" s="176" t="n">
        <v>46113</v>
      </c>
      <c r="B2319" s="104" t="inlineStr">
        <is>
          <t>2025/26</t>
        </is>
      </c>
      <c r="C2319" s="104" t="inlineStr">
        <is>
          <t>HC-084</t>
        </is>
      </c>
      <c r="D2319" s="159" t="n">
        <v>23433</v>
      </c>
      <c r="E2319" s="159" t="n">
        <v>389</v>
      </c>
    </row>
    <row r="2320">
      <c r="A2320" s="176" t="n">
        <v>46113</v>
      </c>
      <c r="B2320" s="104" t="inlineStr">
        <is>
          <t>2025/26</t>
        </is>
      </c>
      <c r="C2320" s="104" t="inlineStr">
        <is>
          <t>HC-085</t>
        </is>
      </c>
      <c r="D2320" s="159" t="n">
        <v>28556</v>
      </c>
      <c r="E2320" s="159" t="n">
        <v>513</v>
      </c>
    </row>
    <row r="2321">
      <c r="A2321" s="176" t="n">
        <v>46113</v>
      </c>
      <c r="B2321" s="104" t="inlineStr">
        <is>
          <t>2025/26</t>
        </is>
      </c>
      <c r="C2321" s="104" t="inlineStr">
        <is>
          <t>HC-086</t>
        </is>
      </c>
      <c r="D2321" s="159" t="n">
        <v>21788</v>
      </c>
      <c r="E2321" s="159" t="n">
        <v>349</v>
      </c>
    </row>
    <row r="2322">
      <c r="A2322" s="176" t="n">
        <v>46113</v>
      </c>
      <c r="B2322" s="104" t="inlineStr">
        <is>
          <t>2025/26</t>
        </is>
      </c>
      <c r="C2322" s="104" t="inlineStr">
        <is>
          <t>HC-087</t>
        </is>
      </c>
      <c r="D2322" s="159" t="n">
        <v>17180</v>
      </c>
      <c r="E2322" s="159" t="n">
        <v>273</v>
      </c>
    </row>
    <row r="2323">
      <c r="A2323" s="176" t="n">
        <v>46113</v>
      </c>
      <c r="B2323" s="104" t="inlineStr">
        <is>
          <t>2025/26</t>
        </is>
      </c>
      <c r="C2323" s="104" t="inlineStr">
        <is>
          <t>HC-088</t>
        </is>
      </c>
      <c r="D2323" s="159" t="n">
        <v>21647</v>
      </c>
      <c r="E2323" s="159" t="n">
        <v>374</v>
      </c>
    </row>
    <row r="2324">
      <c r="A2324" s="176" t="n">
        <v>46113</v>
      </c>
      <c r="B2324" s="104" t="inlineStr">
        <is>
          <t>2025/26</t>
        </is>
      </c>
      <c r="C2324" s="104" t="inlineStr">
        <is>
          <t>HC-089</t>
        </is>
      </c>
      <c r="D2324" s="159" t="n">
        <v>26605</v>
      </c>
      <c r="E2324" s="159" t="n">
        <v>440</v>
      </c>
    </row>
    <row r="2325">
      <c r="A2325" s="176" t="n">
        <v>46113</v>
      </c>
      <c r="B2325" s="104" t="inlineStr">
        <is>
          <t>2025/26</t>
        </is>
      </c>
      <c r="C2325" s="104" t="inlineStr">
        <is>
          <t>HC-090</t>
        </is>
      </c>
      <c r="D2325" s="159" t="n">
        <v>21898</v>
      </c>
      <c r="E2325" s="159" t="n">
        <v>368</v>
      </c>
    </row>
    <row r="2326">
      <c r="A2326" s="176" t="n">
        <v>46113</v>
      </c>
      <c r="B2326" s="104" t="inlineStr">
        <is>
          <t>2025/26</t>
        </is>
      </c>
      <c r="C2326" s="104" t="inlineStr">
        <is>
          <t>HC-091</t>
        </is>
      </c>
      <c r="D2326" s="159" t="n">
        <v>20484</v>
      </c>
      <c r="E2326" s="159" t="n">
        <v>1706</v>
      </c>
    </row>
    <row r="2327">
      <c r="A2327" s="176" t="n">
        <v>46113</v>
      </c>
      <c r="B2327" s="104" t="inlineStr">
        <is>
          <t>2025/26</t>
        </is>
      </c>
      <c r="C2327" s="104" t="inlineStr">
        <is>
          <t>HC-092</t>
        </is>
      </c>
      <c r="D2327" s="159" t="n">
        <v>20075</v>
      </c>
      <c r="E2327" s="159" t="n">
        <v>331</v>
      </c>
    </row>
    <row r="2328">
      <c r="A2328" s="176" t="n">
        <v>46113</v>
      </c>
      <c r="B2328" s="104" t="inlineStr">
        <is>
          <t>2025/26</t>
        </is>
      </c>
      <c r="C2328" s="104" t="inlineStr">
        <is>
          <t>HC-093</t>
        </is>
      </c>
      <c r="D2328" s="159" t="n">
        <v>35370</v>
      </c>
      <c r="E2328" s="159" t="n">
        <v>623</v>
      </c>
    </row>
    <row r="2329">
      <c r="A2329" s="176" t="n">
        <v>46113</v>
      </c>
      <c r="B2329" s="104" t="inlineStr">
        <is>
          <t>2025/26</t>
        </is>
      </c>
      <c r="C2329" s="104" t="inlineStr">
        <is>
          <t>HC-094</t>
        </is>
      </c>
      <c r="D2329" s="159" t="n">
        <v>17952</v>
      </c>
      <c r="E2329" s="159" t="n">
        <v>293</v>
      </c>
    </row>
    <row r="2330">
      <c r="A2330" s="176" t="n">
        <v>46113</v>
      </c>
      <c r="B2330" s="104" t="inlineStr">
        <is>
          <t>2025/26</t>
        </is>
      </c>
      <c r="C2330" s="104" t="inlineStr">
        <is>
          <t>HC-095</t>
        </is>
      </c>
      <c r="D2330" s="159" t="n">
        <v>28131</v>
      </c>
      <c r="E2330" s="159" t="n">
        <v>442</v>
      </c>
    </row>
    <row r="2331">
      <c r="A2331" s="176" t="n">
        <v>46113</v>
      </c>
      <c r="B2331" s="104" t="inlineStr">
        <is>
          <t>2025/26</t>
        </is>
      </c>
      <c r="C2331" s="104" t="inlineStr">
        <is>
          <t>HC-096</t>
        </is>
      </c>
      <c r="D2331" s="159" t="n">
        <v>19030</v>
      </c>
      <c r="E2331" s="159" t="n">
        <v>305</v>
      </c>
    </row>
    <row r="2332">
      <c r="A2332" s="176" t="n">
        <v>46113</v>
      </c>
      <c r="B2332" s="104" t="inlineStr">
        <is>
          <t>2025/26</t>
        </is>
      </c>
      <c r="C2332" s="104" t="inlineStr">
        <is>
          <t>HC-097</t>
        </is>
      </c>
      <c r="D2332" s="159" t="n">
        <v>16139</v>
      </c>
      <c r="E2332" s="159" t="n">
        <v>257</v>
      </c>
    </row>
    <row r="2333">
      <c r="A2333" s="176" t="n">
        <v>46113</v>
      </c>
      <c r="B2333" s="104" t="inlineStr">
        <is>
          <t>2025/26</t>
        </is>
      </c>
      <c r="C2333" s="104" t="inlineStr">
        <is>
          <t>HC-098</t>
        </is>
      </c>
      <c r="D2333" s="159" t="n">
        <v>24627</v>
      </c>
      <c r="E2333" s="159" t="n">
        <v>430</v>
      </c>
    </row>
    <row r="2334">
      <c r="A2334" s="176" t="n">
        <v>46113</v>
      </c>
      <c r="B2334" s="104" t="inlineStr">
        <is>
          <t>2025/26</t>
        </is>
      </c>
      <c r="C2334" s="104" t="inlineStr">
        <is>
          <t>HC-099</t>
        </is>
      </c>
      <c r="D2334" s="159" t="n">
        <v>25139</v>
      </c>
      <c r="E2334" s="159" t="n">
        <v>409</v>
      </c>
    </row>
    <row r="2335">
      <c r="A2335" s="176" t="n">
        <v>46113</v>
      </c>
      <c r="B2335" s="104" t="inlineStr">
        <is>
          <t>2025/26</t>
        </is>
      </c>
      <c r="C2335" s="104" t="inlineStr">
        <is>
          <t>HC-100</t>
        </is>
      </c>
      <c r="D2335" s="159" t="n">
        <v>17111</v>
      </c>
      <c r="E2335" s="159" t="n">
        <v>296</v>
      </c>
    </row>
    <row r="2336">
      <c r="A2336" s="176" t="n">
        <v>46113</v>
      </c>
      <c r="B2336" s="104" t="inlineStr">
        <is>
          <t>2025/26</t>
        </is>
      </c>
      <c r="C2336" s="104" t="inlineStr">
        <is>
          <t>HC-101</t>
        </is>
      </c>
      <c r="D2336" s="159" t="n">
        <v>23751</v>
      </c>
      <c r="E2336" s="159" t="n">
        <v>391</v>
      </c>
    </row>
    <row r="2337">
      <c r="A2337" s="176" t="n">
        <v>46113</v>
      </c>
      <c r="B2337" s="104" t="inlineStr">
        <is>
          <t>2025/26</t>
        </is>
      </c>
      <c r="C2337" s="104" t="inlineStr">
        <is>
          <t>HC-102</t>
        </is>
      </c>
      <c r="D2337" s="159" t="n">
        <v>23836</v>
      </c>
      <c r="E2337" s="159" t="n">
        <v>407</v>
      </c>
    </row>
    <row r="2338">
      <c r="A2338" s="176" t="n">
        <v>46113</v>
      </c>
      <c r="B2338" s="104" t="inlineStr">
        <is>
          <t>2025/26</t>
        </is>
      </c>
      <c r="C2338" s="104" t="inlineStr">
        <is>
          <t>HC-103</t>
        </is>
      </c>
      <c r="D2338" s="159" t="n">
        <v>25858</v>
      </c>
      <c r="E2338" s="159" t="n">
        <v>410</v>
      </c>
    </row>
    <row r="2339">
      <c r="A2339" s="176" t="n">
        <v>46113</v>
      </c>
      <c r="B2339" s="104" t="inlineStr">
        <is>
          <t>2025/26</t>
        </is>
      </c>
      <c r="C2339" s="104" t="inlineStr">
        <is>
          <t>HC-104</t>
        </is>
      </c>
      <c r="D2339" s="159" t="n">
        <v>21643</v>
      </c>
      <c r="E2339" s="159" t="n">
        <v>331</v>
      </c>
    </row>
    <row r="2340">
      <c r="A2340" s="176" t="n">
        <v>46113</v>
      </c>
      <c r="B2340" s="104" t="inlineStr">
        <is>
          <t>2025/26</t>
        </is>
      </c>
      <c r="C2340" s="104" t="inlineStr">
        <is>
          <t>HC-105</t>
        </is>
      </c>
      <c r="D2340" s="159" t="n">
        <v>34002</v>
      </c>
      <c r="E2340" s="159" t="n">
        <v>610</v>
      </c>
    </row>
    <row r="2341">
      <c r="A2341" s="176" t="n">
        <v>46113</v>
      </c>
      <c r="B2341" s="104" t="inlineStr">
        <is>
          <t>2025/26</t>
        </is>
      </c>
      <c r="C2341" s="104" t="inlineStr">
        <is>
          <t>HC-106</t>
        </is>
      </c>
      <c r="D2341" s="159" t="n">
        <v>22932</v>
      </c>
      <c r="E2341" s="159" t="n">
        <v>377</v>
      </c>
    </row>
    <row r="2342">
      <c r="A2342" s="176" t="n">
        <v>46113</v>
      </c>
      <c r="B2342" s="104" t="inlineStr">
        <is>
          <t>2025/26</t>
        </is>
      </c>
      <c r="C2342" s="104" t="inlineStr">
        <is>
          <t>HC-107</t>
        </is>
      </c>
      <c r="D2342" s="159" t="n">
        <v>27761</v>
      </c>
      <c r="E2342" s="159" t="n">
        <v>481</v>
      </c>
    </row>
    <row r="2343">
      <c r="A2343" s="176" t="n">
        <v>46113</v>
      </c>
      <c r="B2343" s="104" t="inlineStr">
        <is>
          <t>2025/26</t>
        </is>
      </c>
      <c r="C2343" s="104" t="inlineStr">
        <is>
          <t>HC-108</t>
        </is>
      </c>
      <c r="D2343" s="159" t="n">
        <v>20875</v>
      </c>
      <c r="E2343" s="159" t="n">
        <v>2041</v>
      </c>
    </row>
    <row r="2344">
      <c r="A2344" s="176" t="n">
        <v>46113</v>
      </c>
      <c r="B2344" s="104" t="inlineStr">
        <is>
          <t>2025/26</t>
        </is>
      </c>
      <c r="C2344" s="104" t="inlineStr">
        <is>
          <t>HC-109</t>
        </is>
      </c>
      <c r="D2344" s="159" t="n">
        <v>22616</v>
      </c>
      <c r="E2344" s="159" t="n">
        <v>342</v>
      </c>
    </row>
    <row r="2345">
      <c r="A2345" s="176" t="n">
        <v>46113</v>
      </c>
      <c r="B2345" s="104" t="inlineStr">
        <is>
          <t>2025/26</t>
        </is>
      </c>
      <c r="C2345" s="104" t="inlineStr">
        <is>
          <t>HC-110</t>
        </is>
      </c>
      <c r="D2345" s="159" t="n">
        <v>15698</v>
      </c>
      <c r="E2345" s="159" t="n">
        <v>274</v>
      </c>
    </row>
    <row r="2346">
      <c r="A2346" s="176" t="n">
        <v>46113</v>
      </c>
      <c r="B2346" s="104" t="inlineStr">
        <is>
          <t>2025/26</t>
        </is>
      </c>
      <c r="C2346" s="104" t="inlineStr">
        <is>
          <t>HC-111</t>
        </is>
      </c>
      <c r="D2346" s="159" t="n">
        <v>25634</v>
      </c>
      <c r="E2346" s="159" t="n">
        <v>393</v>
      </c>
    </row>
    <row r="2347">
      <c r="A2347" s="176" t="n">
        <v>46113</v>
      </c>
      <c r="B2347" s="104" t="inlineStr">
        <is>
          <t>2025/26</t>
        </is>
      </c>
      <c r="C2347" s="104" t="inlineStr">
        <is>
          <t>HC-112</t>
        </is>
      </c>
      <c r="D2347" s="159" t="n">
        <v>12954</v>
      </c>
      <c r="E2347" s="159" t="n">
        <v>225</v>
      </c>
    </row>
    <row r="2348">
      <c r="A2348" s="176" t="n">
        <v>46113</v>
      </c>
      <c r="B2348" s="104" t="inlineStr">
        <is>
          <t>2025/26</t>
        </is>
      </c>
      <c r="C2348" s="104" t="inlineStr">
        <is>
          <t>HC-113</t>
        </is>
      </c>
      <c r="D2348" s="159" t="n">
        <v>26370</v>
      </c>
      <c r="E2348" s="159" t="n">
        <v>428</v>
      </c>
    </row>
    <row r="2349">
      <c r="A2349" s="176" t="n">
        <v>46113</v>
      </c>
      <c r="B2349" s="104" t="inlineStr">
        <is>
          <t>2025/26</t>
        </is>
      </c>
      <c r="C2349" s="104" t="inlineStr">
        <is>
          <t>HC-114</t>
        </is>
      </c>
      <c r="D2349" s="159" t="n">
        <v>15353</v>
      </c>
      <c r="E2349" s="159" t="n">
        <v>263</v>
      </c>
    </row>
    <row r="2350">
      <c r="A2350" s="176" t="n">
        <v>46113</v>
      </c>
      <c r="B2350" s="104" t="inlineStr">
        <is>
          <t>2025/26</t>
        </is>
      </c>
      <c r="C2350" s="104" t="inlineStr">
        <is>
          <t>HC-115</t>
        </is>
      </c>
      <c r="D2350" s="159" t="n">
        <v>23108</v>
      </c>
      <c r="E2350" s="159" t="n">
        <v>389</v>
      </c>
    </row>
    <row r="2351">
      <c r="A2351" s="176" t="n">
        <v>46113</v>
      </c>
      <c r="B2351" s="104" t="inlineStr">
        <is>
          <t>2025/26</t>
        </is>
      </c>
      <c r="C2351" s="104" t="inlineStr">
        <is>
          <t>HC-116</t>
        </is>
      </c>
      <c r="D2351" s="159" t="n">
        <v>20984</v>
      </c>
      <c r="E2351" s="159" t="n">
        <v>321</v>
      </c>
    </row>
    <row r="2352">
      <c r="A2352" s="176" t="n">
        <v>46113</v>
      </c>
      <c r="B2352" s="104" t="inlineStr">
        <is>
          <t>2025/26</t>
        </is>
      </c>
      <c r="C2352" s="104" t="inlineStr">
        <is>
          <t>HC-117</t>
        </is>
      </c>
      <c r="D2352" s="159" t="n">
        <v>23091</v>
      </c>
      <c r="E2352" s="159" t="n">
        <v>412</v>
      </c>
    </row>
    <row r="2353">
      <c r="A2353" s="176" t="n">
        <v>46113</v>
      </c>
      <c r="B2353" s="104" t="inlineStr">
        <is>
          <t>2025/26</t>
        </is>
      </c>
      <c r="C2353" s="104" t="inlineStr">
        <is>
          <t>HC-118</t>
        </is>
      </c>
      <c r="D2353" s="159" t="n">
        <v>29476</v>
      </c>
      <c r="E2353" s="159" t="n">
        <v>482</v>
      </c>
    </row>
    <row r="2354">
      <c r="A2354" s="176" t="n">
        <v>46113</v>
      </c>
      <c r="B2354" s="104" t="inlineStr">
        <is>
          <t>2025/26</t>
        </is>
      </c>
      <c r="C2354" s="104" t="inlineStr">
        <is>
          <t>HC-119</t>
        </is>
      </c>
      <c r="D2354" s="159" t="n">
        <v>19604</v>
      </c>
      <c r="E2354" s="159" t="n">
        <v>333</v>
      </c>
    </row>
    <row r="2355">
      <c r="A2355" s="176" t="n">
        <v>46113</v>
      </c>
      <c r="B2355" s="104" t="inlineStr">
        <is>
          <t>2025/26</t>
        </is>
      </c>
      <c r="C2355" s="104" t="inlineStr">
        <is>
          <t>HC-120</t>
        </is>
      </c>
      <c r="D2355" s="159" t="n">
        <v>17708</v>
      </c>
      <c r="E2355" s="159" t="n">
        <v>299</v>
      </c>
    </row>
    <row r="2356">
      <c r="A2356" s="176" t="n">
        <v>46143</v>
      </c>
      <c r="B2356" s="104" t="inlineStr">
        <is>
          <t>2025/26</t>
        </is>
      </c>
      <c r="C2356" s="104" t="inlineStr">
        <is>
          <t>HC-001</t>
        </is>
      </c>
      <c r="D2356" s="159" t="n">
        <v>38955</v>
      </c>
      <c r="E2356" s="159" t="n">
        <v>673</v>
      </c>
    </row>
    <row r="2357">
      <c r="A2357" s="176" t="n">
        <v>46143</v>
      </c>
      <c r="B2357" s="104" t="inlineStr">
        <is>
          <t>2025/26</t>
        </is>
      </c>
      <c r="C2357" s="104" t="inlineStr">
        <is>
          <t>HC-002</t>
        </is>
      </c>
      <c r="D2357" s="159" t="n">
        <v>20895</v>
      </c>
      <c r="E2357" s="159" t="n">
        <v>339</v>
      </c>
    </row>
    <row r="2358">
      <c r="A2358" s="176" t="n">
        <v>46143</v>
      </c>
      <c r="B2358" s="104" t="inlineStr">
        <is>
          <t>2025/26</t>
        </is>
      </c>
      <c r="C2358" s="104" t="inlineStr">
        <is>
          <t>HC-003</t>
        </is>
      </c>
      <c r="D2358" s="159" t="n">
        <v>27869</v>
      </c>
      <c r="E2358" s="159" t="n">
        <v>468</v>
      </c>
    </row>
    <row r="2359">
      <c r="A2359" s="176" t="n">
        <v>46143</v>
      </c>
      <c r="B2359" s="104" t="inlineStr">
        <is>
          <t>2025/26</t>
        </is>
      </c>
      <c r="C2359" s="104" t="inlineStr">
        <is>
          <t>HC-004</t>
        </is>
      </c>
      <c r="D2359" s="159" t="n">
        <v>24436</v>
      </c>
      <c r="E2359" s="159" t="n">
        <v>392</v>
      </c>
    </row>
    <row r="2360">
      <c r="A2360" s="176" t="n">
        <v>46143</v>
      </c>
      <c r="B2360" s="104" t="inlineStr">
        <is>
          <t>2025/26</t>
        </is>
      </c>
      <c r="C2360" s="104" t="inlineStr">
        <is>
          <t>HC-005</t>
        </is>
      </c>
      <c r="D2360" s="159" t="n">
        <v>30967</v>
      </c>
      <c r="E2360" s="159" t="n">
        <v>520</v>
      </c>
    </row>
    <row r="2361">
      <c r="A2361" s="176" t="n">
        <v>46143</v>
      </c>
      <c r="B2361" s="104" t="inlineStr">
        <is>
          <t>2025/26</t>
        </is>
      </c>
      <c r="C2361" s="104" t="inlineStr">
        <is>
          <t>HC-006</t>
        </is>
      </c>
      <c r="D2361" s="159" t="n">
        <v>20229</v>
      </c>
      <c r="E2361" s="159" t="n">
        <v>347</v>
      </c>
    </row>
    <row r="2362">
      <c r="A2362" s="176" t="n">
        <v>46143</v>
      </c>
      <c r="B2362" s="104" t="inlineStr">
        <is>
          <t>2025/26</t>
        </is>
      </c>
      <c r="C2362" s="104" t="inlineStr">
        <is>
          <t>HC-007</t>
        </is>
      </c>
      <c r="D2362" s="159" t="n">
        <v>21979</v>
      </c>
      <c r="E2362" s="159" t="n">
        <v>345</v>
      </c>
    </row>
    <row r="2363">
      <c r="A2363" s="176" t="n">
        <v>46143</v>
      </c>
      <c r="B2363" s="104" t="inlineStr">
        <is>
          <t>2025/26</t>
        </is>
      </c>
      <c r="C2363" s="104" t="inlineStr">
        <is>
          <t>HC-008</t>
        </is>
      </c>
      <c r="D2363" s="159" t="n">
        <v>28211</v>
      </c>
      <c r="E2363" s="159" t="n">
        <v>427</v>
      </c>
    </row>
    <row r="2364">
      <c r="A2364" s="176" t="n">
        <v>46143</v>
      </c>
      <c r="B2364" s="104" t="inlineStr">
        <is>
          <t>2025/26</t>
        </is>
      </c>
      <c r="C2364" s="104" t="inlineStr">
        <is>
          <t>HC-009</t>
        </is>
      </c>
      <c r="D2364" s="159" t="n">
        <v>33486</v>
      </c>
      <c r="E2364" s="159" t="n">
        <v>533</v>
      </c>
    </row>
    <row r="2365">
      <c r="A2365" s="176" t="n">
        <v>46143</v>
      </c>
      <c r="B2365" s="104" t="inlineStr">
        <is>
          <t>2025/26</t>
        </is>
      </c>
      <c r="C2365" s="104" t="inlineStr">
        <is>
          <t>HC-010</t>
        </is>
      </c>
      <c r="D2365" s="159" t="n">
        <v>36885</v>
      </c>
      <c r="E2365" s="159" t="n">
        <v>617</v>
      </c>
    </row>
    <row r="2366">
      <c r="A2366" s="176" t="n">
        <v>46143</v>
      </c>
      <c r="B2366" s="104" t="inlineStr">
        <is>
          <t>2025/26</t>
        </is>
      </c>
      <c r="C2366" s="104" t="inlineStr">
        <is>
          <t>HC-011</t>
        </is>
      </c>
      <c r="D2366" s="159" t="n">
        <v>30094</v>
      </c>
      <c r="E2366" s="159" t="n">
        <v>510</v>
      </c>
    </row>
    <row r="2367">
      <c r="A2367" s="176" t="n">
        <v>46143</v>
      </c>
      <c r="B2367" s="104" t="inlineStr">
        <is>
          <t>2025/26</t>
        </is>
      </c>
      <c r="C2367" s="104" t="inlineStr">
        <is>
          <t>HC-012</t>
        </is>
      </c>
      <c r="D2367" s="159" t="n">
        <v>16571</v>
      </c>
      <c r="E2367" s="159" t="n">
        <v>608</v>
      </c>
    </row>
    <row r="2368">
      <c r="A2368" s="176" t="n">
        <v>46143</v>
      </c>
      <c r="B2368" s="104" t="inlineStr">
        <is>
          <t>2025/26</t>
        </is>
      </c>
      <c r="C2368" s="104" t="inlineStr">
        <is>
          <t>HC-013</t>
        </is>
      </c>
      <c r="D2368" s="159" t="n">
        <v>24186</v>
      </c>
      <c r="E2368" s="159" t="n">
        <v>404</v>
      </c>
    </row>
    <row r="2369">
      <c r="A2369" s="176" t="n">
        <v>46143</v>
      </c>
      <c r="B2369" s="104" t="inlineStr">
        <is>
          <t>2025/26</t>
        </is>
      </c>
      <c r="C2369" s="104" t="inlineStr">
        <is>
          <t>HC-014</t>
        </is>
      </c>
      <c r="D2369" s="159" t="n">
        <v>21977</v>
      </c>
      <c r="E2369" s="159" t="n">
        <v>373</v>
      </c>
    </row>
    <row r="2370">
      <c r="A2370" s="176" t="n">
        <v>46143</v>
      </c>
      <c r="B2370" s="104" t="inlineStr">
        <is>
          <t>2025/26</t>
        </is>
      </c>
      <c r="C2370" s="104" t="inlineStr">
        <is>
          <t>HC-015</t>
        </is>
      </c>
      <c r="D2370" s="159" t="n">
        <v>21642</v>
      </c>
      <c r="E2370" s="159" t="n">
        <v>361</v>
      </c>
    </row>
    <row r="2371">
      <c r="A2371" s="176" t="n">
        <v>46143</v>
      </c>
      <c r="B2371" s="104" t="inlineStr">
        <is>
          <t>2025/26</t>
        </is>
      </c>
      <c r="C2371" s="104" t="inlineStr">
        <is>
          <t>HC-016</t>
        </is>
      </c>
      <c r="D2371" s="159" t="n">
        <v>27867</v>
      </c>
      <c r="E2371" s="159" t="n">
        <v>442</v>
      </c>
    </row>
    <row r="2372">
      <c r="A2372" s="176" t="n">
        <v>46143</v>
      </c>
      <c r="B2372" s="104" t="inlineStr">
        <is>
          <t>2025/26</t>
        </is>
      </c>
      <c r="C2372" s="104" t="inlineStr">
        <is>
          <t>HC-017</t>
        </is>
      </c>
      <c r="D2372" s="159" t="n">
        <v>25435</v>
      </c>
      <c r="E2372" s="159" t="n">
        <v>400</v>
      </c>
    </row>
    <row r="2373">
      <c r="A2373" s="176" t="n">
        <v>46143</v>
      </c>
      <c r="B2373" s="104" t="inlineStr">
        <is>
          <t>2025/26</t>
        </is>
      </c>
      <c r="C2373" s="104" t="inlineStr">
        <is>
          <t>HC-018</t>
        </is>
      </c>
      <c r="D2373" s="159" t="n">
        <v>15710</v>
      </c>
      <c r="E2373" s="159" t="n">
        <v>260</v>
      </c>
    </row>
    <row r="2374">
      <c r="A2374" s="176" t="n">
        <v>46143</v>
      </c>
      <c r="B2374" s="104" t="inlineStr">
        <is>
          <t>2025/26</t>
        </is>
      </c>
      <c r="C2374" s="104" t="inlineStr">
        <is>
          <t>HC-019</t>
        </is>
      </c>
      <c r="D2374" s="159" t="n">
        <v>19869</v>
      </c>
      <c r="E2374" s="159" t="n">
        <v>333</v>
      </c>
    </row>
    <row r="2375">
      <c r="A2375" s="176" t="n">
        <v>46143</v>
      </c>
      <c r="B2375" s="104" t="inlineStr">
        <is>
          <t>2025/26</t>
        </is>
      </c>
      <c r="C2375" s="104" t="inlineStr">
        <is>
          <t>HC-020</t>
        </is>
      </c>
      <c r="D2375" s="159" t="n">
        <v>22628</v>
      </c>
      <c r="E2375" s="159" t="n">
        <v>390</v>
      </c>
    </row>
    <row r="2376">
      <c r="A2376" s="176" t="n">
        <v>46143</v>
      </c>
      <c r="B2376" s="104" t="inlineStr">
        <is>
          <t>2025/26</t>
        </is>
      </c>
      <c r="C2376" s="104" t="inlineStr">
        <is>
          <t>HC-021</t>
        </is>
      </c>
      <c r="D2376" s="159" t="n">
        <v>21213</v>
      </c>
      <c r="E2376" s="159" t="n">
        <v>373</v>
      </c>
    </row>
    <row r="2377">
      <c r="A2377" s="176" t="n">
        <v>46143</v>
      </c>
      <c r="B2377" s="104" t="inlineStr">
        <is>
          <t>2025/26</t>
        </is>
      </c>
      <c r="C2377" s="104" t="inlineStr">
        <is>
          <t>HC-022</t>
        </is>
      </c>
      <c r="D2377" s="159" t="n">
        <v>20724</v>
      </c>
      <c r="E2377" s="159" t="n">
        <v>344</v>
      </c>
    </row>
    <row r="2378">
      <c r="A2378" s="176" t="n">
        <v>46143</v>
      </c>
      <c r="B2378" s="104" t="inlineStr">
        <is>
          <t>2025/26</t>
        </is>
      </c>
      <c r="C2378" s="104" t="inlineStr">
        <is>
          <t>HC-023</t>
        </is>
      </c>
      <c r="D2378" s="159" t="n">
        <v>25978</v>
      </c>
      <c r="E2378" s="159" t="n">
        <v>413</v>
      </c>
    </row>
    <row r="2379">
      <c r="A2379" s="176" t="n">
        <v>46143</v>
      </c>
      <c r="B2379" s="104" t="inlineStr">
        <is>
          <t>2025/26</t>
        </is>
      </c>
      <c r="C2379" s="104" t="inlineStr">
        <is>
          <t>HC-024</t>
        </is>
      </c>
      <c r="D2379" s="159" t="n">
        <v>27310</v>
      </c>
      <c r="E2379" s="159" t="n">
        <v>501</v>
      </c>
    </row>
    <row r="2380">
      <c r="A2380" s="176" t="n">
        <v>46143</v>
      </c>
      <c r="B2380" s="104" t="inlineStr">
        <is>
          <t>2025/26</t>
        </is>
      </c>
      <c r="C2380" s="104" t="inlineStr">
        <is>
          <t>HC-025</t>
        </is>
      </c>
      <c r="D2380" s="159" t="n">
        <v>33726</v>
      </c>
      <c r="E2380" s="159" t="n">
        <v>533</v>
      </c>
    </row>
    <row r="2381">
      <c r="A2381" s="176" t="n">
        <v>46143</v>
      </c>
      <c r="B2381" s="104" t="inlineStr">
        <is>
          <t>2025/26</t>
        </is>
      </c>
      <c r="C2381" s="104" t="inlineStr">
        <is>
          <t>HC-026</t>
        </is>
      </c>
      <c r="D2381" s="159" t="n">
        <v>22649</v>
      </c>
      <c r="E2381" s="159" t="n">
        <v>369</v>
      </c>
    </row>
    <row r="2382">
      <c r="A2382" s="176" t="n">
        <v>46143</v>
      </c>
      <c r="B2382" s="104" t="inlineStr">
        <is>
          <t>2025/26</t>
        </is>
      </c>
      <c r="C2382" s="104" t="inlineStr">
        <is>
          <t>HC-027</t>
        </is>
      </c>
      <c r="D2382" s="159" t="n">
        <v>28491</v>
      </c>
      <c r="E2382" s="159" t="n">
        <v>469</v>
      </c>
    </row>
    <row r="2383">
      <c r="A2383" s="176" t="n">
        <v>46143</v>
      </c>
      <c r="B2383" s="104" t="inlineStr">
        <is>
          <t>2025/26</t>
        </is>
      </c>
      <c r="C2383" s="104" t="inlineStr">
        <is>
          <t>HC-028</t>
        </is>
      </c>
      <c r="D2383" s="159" t="n">
        <v>21959</v>
      </c>
      <c r="E2383" s="159" t="n">
        <v>361</v>
      </c>
    </row>
    <row r="2384">
      <c r="A2384" s="176" t="n">
        <v>46143</v>
      </c>
      <c r="B2384" s="104" t="inlineStr">
        <is>
          <t>2025/26</t>
        </is>
      </c>
      <c r="C2384" s="104" t="inlineStr">
        <is>
          <t>HC-029</t>
        </is>
      </c>
      <c r="D2384" s="159" t="n">
        <v>43415</v>
      </c>
      <c r="E2384" s="159" t="n">
        <v>1933</v>
      </c>
    </row>
    <row r="2385">
      <c r="A2385" s="176" t="n">
        <v>46143</v>
      </c>
      <c r="B2385" s="104" t="inlineStr">
        <is>
          <t>2025/26</t>
        </is>
      </c>
      <c r="C2385" s="104" t="inlineStr">
        <is>
          <t>HC-030</t>
        </is>
      </c>
      <c r="D2385" s="159" t="n">
        <v>24422</v>
      </c>
      <c r="E2385" s="159" t="n">
        <v>382</v>
      </c>
    </row>
    <row r="2386">
      <c r="A2386" s="176" t="n">
        <v>46143</v>
      </c>
      <c r="B2386" s="104" t="inlineStr">
        <is>
          <t>2025/26</t>
        </is>
      </c>
      <c r="C2386" s="104" t="inlineStr">
        <is>
          <t>HC-031</t>
        </is>
      </c>
      <c r="D2386" s="159" t="n">
        <v>25813</v>
      </c>
      <c r="E2386" s="159" t="n">
        <v>445</v>
      </c>
    </row>
    <row r="2387">
      <c r="A2387" s="176" t="n">
        <v>46143</v>
      </c>
      <c r="B2387" s="104" t="inlineStr">
        <is>
          <t>2025/26</t>
        </is>
      </c>
      <c r="C2387" s="104" t="inlineStr">
        <is>
          <t>HC-032</t>
        </is>
      </c>
      <c r="D2387" s="159" t="n">
        <v>22897</v>
      </c>
      <c r="E2387" s="159" t="n">
        <v>385</v>
      </c>
    </row>
    <row r="2388">
      <c r="A2388" s="176" t="n">
        <v>46143</v>
      </c>
      <c r="B2388" s="104" t="inlineStr">
        <is>
          <t>2025/26</t>
        </is>
      </c>
      <c r="C2388" s="104" t="inlineStr">
        <is>
          <t>HC-033</t>
        </is>
      </c>
      <c r="D2388" s="159" t="n">
        <v>37914</v>
      </c>
      <c r="E2388" s="159" t="n">
        <v>639</v>
      </c>
    </row>
    <row r="2389">
      <c r="A2389" s="176" t="n">
        <v>46143</v>
      </c>
      <c r="B2389" s="104" t="inlineStr">
        <is>
          <t>2025/26</t>
        </is>
      </c>
      <c r="C2389" s="104" t="inlineStr">
        <is>
          <t>HC-034</t>
        </is>
      </c>
      <c r="D2389" s="159" t="n">
        <v>29368</v>
      </c>
      <c r="E2389" s="159" t="n">
        <v>483</v>
      </c>
    </row>
    <row r="2390">
      <c r="A2390" s="176" t="n">
        <v>46143</v>
      </c>
      <c r="B2390" s="104" t="inlineStr">
        <is>
          <t>2025/26</t>
        </is>
      </c>
      <c r="C2390" s="104" t="inlineStr">
        <is>
          <t>HC-035</t>
        </is>
      </c>
      <c r="D2390" s="159" t="n">
        <v>30168</v>
      </c>
      <c r="E2390" s="159" t="n">
        <v>512</v>
      </c>
    </row>
    <row r="2391">
      <c r="A2391" s="176" t="n">
        <v>46143</v>
      </c>
      <c r="B2391" s="104" t="inlineStr">
        <is>
          <t>2025/26</t>
        </is>
      </c>
      <c r="C2391" s="104" t="inlineStr">
        <is>
          <t>HC-036</t>
        </is>
      </c>
      <c r="D2391" s="159" t="n">
        <v>29617</v>
      </c>
      <c r="E2391" s="159" t="n">
        <v>462</v>
      </c>
    </row>
    <row r="2392">
      <c r="A2392" s="176" t="n">
        <v>46143</v>
      </c>
      <c r="B2392" s="104" t="inlineStr">
        <is>
          <t>2025/26</t>
        </is>
      </c>
      <c r="C2392" s="104" t="inlineStr">
        <is>
          <t>HC-037</t>
        </is>
      </c>
      <c r="D2392" s="159" t="n">
        <v>26977</v>
      </c>
      <c r="E2392" s="159" t="n">
        <v>448</v>
      </c>
    </row>
    <row r="2393">
      <c r="A2393" s="176" t="n">
        <v>46143</v>
      </c>
      <c r="B2393" s="104" t="inlineStr">
        <is>
          <t>2025/26</t>
        </is>
      </c>
      <c r="C2393" s="104" t="inlineStr">
        <is>
          <t>HC-038</t>
        </is>
      </c>
      <c r="D2393" s="159" t="n">
        <v>19800</v>
      </c>
      <c r="E2393" s="159" t="n">
        <v>311</v>
      </c>
    </row>
    <row r="2394">
      <c r="A2394" s="176" t="n">
        <v>46143</v>
      </c>
      <c r="B2394" s="104" t="inlineStr">
        <is>
          <t>2025/26</t>
        </is>
      </c>
      <c r="C2394" s="104" t="inlineStr">
        <is>
          <t>HC-039</t>
        </is>
      </c>
      <c r="D2394" s="159" t="n">
        <v>28476</v>
      </c>
      <c r="E2394" s="159" t="n">
        <v>451</v>
      </c>
    </row>
    <row r="2395">
      <c r="A2395" s="176" t="n">
        <v>46143</v>
      </c>
      <c r="B2395" s="104" t="inlineStr">
        <is>
          <t>2025/26</t>
        </is>
      </c>
      <c r="C2395" s="104" t="inlineStr">
        <is>
          <t>HC-040</t>
        </is>
      </c>
      <c r="D2395" s="159" t="n">
        <v>27452</v>
      </c>
      <c r="E2395" s="159" t="n">
        <v>485</v>
      </c>
    </row>
    <row r="2396">
      <c r="A2396" s="176" t="n">
        <v>46143</v>
      </c>
      <c r="B2396" s="104" t="inlineStr">
        <is>
          <t>2025/26</t>
        </is>
      </c>
      <c r="C2396" s="104" t="inlineStr">
        <is>
          <t>HC-041</t>
        </is>
      </c>
      <c r="D2396" s="159" t="n">
        <v>39753</v>
      </c>
      <c r="E2396" s="159" t="n">
        <v>702</v>
      </c>
    </row>
    <row r="2397">
      <c r="A2397" s="176" t="n">
        <v>46143</v>
      </c>
      <c r="B2397" s="104" t="inlineStr">
        <is>
          <t>2025/26</t>
        </is>
      </c>
      <c r="C2397" s="104" t="inlineStr">
        <is>
          <t>HC-042</t>
        </is>
      </c>
      <c r="D2397" s="159" t="n">
        <v>26309</v>
      </c>
      <c r="E2397" s="159" t="n">
        <v>425</v>
      </c>
    </row>
    <row r="2398">
      <c r="A2398" s="176" t="n">
        <v>46143</v>
      </c>
      <c r="B2398" s="104" t="inlineStr">
        <is>
          <t>2025/26</t>
        </is>
      </c>
      <c r="C2398" s="104" t="inlineStr">
        <is>
          <t>HC-043</t>
        </is>
      </c>
      <c r="D2398" s="159" t="n">
        <v>30218</v>
      </c>
      <c r="E2398" s="159" t="n">
        <v>543</v>
      </c>
    </row>
    <row r="2399">
      <c r="A2399" s="176" t="n">
        <v>46143</v>
      </c>
      <c r="B2399" s="104" t="inlineStr">
        <is>
          <t>2025/26</t>
        </is>
      </c>
      <c r="C2399" s="104" t="inlineStr">
        <is>
          <t>HC-044</t>
        </is>
      </c>
      <c r="D2399" s="159" t="n">
        <v>18785</v>
      </c>
      <c r="E2399" s="159" t="n">
        <v>304</v>
      </c>
    </row>
    <row r="2400">
      <c r="A2400" s="176" t="n">
        <v>46143</v>
      </c>
      <c r="B2400" s="104" t="inlineStr">
        <is>
          <t>2025/26</t>
        </is>
      </c>
      <c r="C2400" s="104" t="inlineStr">
        <is>
          <t>HC-045</t>
        </is>
      </c>
      <c r="D2400" s="159" t="n">
        <v>32707</v>
      </c>
      <c r="E2400" s="159" t="n">
        <v>556</v>
      </c>
    </row>
    <row r="2401">
      <c r="A2401" s="176" t="n">
        <v>46143</v>
      </c>
      <c r="B2401" s="104" t="inlineStr">
        <is>
          <t>2025/26</t>
        </is>
      </c>
      <c r="C2401" s="104" t="inlineStr">
        <is>
          <t>HC-046</t>
        </is>
      </c>
      <c r="D2401" s="159" t="n">
        <v>17793</v>
      </c>
      <c r="E2401" s="159" t="n">
        <v>307</v>
      </c>
    </row>
    <row r="2402">
      <c r="A2402" s="176" t="n">
        <v>46143</v>
      </c>
      <c r="B2402" s="104" t="inlineStr">
        <is>
          <t>2025/26</t>
        </is>
      </c>
      <c r="C2402" s="104" t="inlineStr">
        <is>
          <t>HC-047</t>
        </is>
      </c>
      <c r="D2402" s="159" t="n">
        <v>31519</v>
      </c>
      <c r="E2402" s="159" t="n">
        <v>484</v>
      </c>
    </row>
    <row r="2403">
      <c r="A2403" s="176" t="n">
        <v>46143</v>
      </c>
      <c r="B2403" s="104" t="inlineStr">
        <is>
          <t>2025/26</t>
        </is>
      </c>
      <c r="C2403" s="104" t="inlineStr">
        <is>
          <t>HC-048</t>
        </is>
      </c>
      <c r="D2403" s="159" t="n">
        <v>29331</v>
      </c>
      <c r="E2403" s="159" t="n">
        <v>494</v>
      </c>
    </row>
    <row r="2404">
      <c r="A2404" s="176" t="n">
        <v>46143</v>
      </c>
      <c r="B2404" s="104" t="inlineStr">
        <is>
          <t>2025/26</t>
        </is>
      </c>
      <c r="C2404" s="104" t="inlineStr">
        <is>
          <t>HC-049</t>
        </is>
      </c>
      <c r="D2404" s="159" t="n">
        <v>25432</v>
      </c>
      <c r="E2404" s="159" t="n">
        <v>449</v>
      </c>
    </row>
    <row r="2405">
      <c r="A2405" s="176" t="n">
        <v>46143</v>
      </c>
      <c r="B2405" s="104" t="inlineStr">
        <is>
          <t>2025/26</t>
        </is>
      </c>
      <c r="C2405" s="104" t="inlineStr">
        <is>
          <t>HC-050</t>
        </is>
      </c>
      <c r="D2405" s="159" t="n">
        <v>30136</v>
      </c>
      <c r="E2405" s="159" t="n">
        <v>524</v>
      </c>
    </row>
    <row r="2406">
      <c r="A2406" s="176" t="n">
        <v>46143</v>
      </c>
      <c r="B2406" s="104" t="inlineStr">
        <is>
          <t>2025/26</t>
        </is>
      </c>
      <c r="C2406" s="104" t="inlineStr">
        <is>
          <t>HC-051</t>
        </is>
      </c>
      <c r="D2406" s="159" t="n">
        <v>21131</v>
      </c>
      <c r="E2406" s="159" t="n">
        <v>353</v>
      </c>
    </row>
    <row r="2407">
      <c r="A2407" s="176" t="n">
        <v>46143</v>
      </c>
      <c r="B2407" s="104" t="inlineStr">
        <is>
          <t>2025/26</t>
        </is>
      </c>
      <c r="C2407" s="104" t="inlineStr">
        <is>
          <t>HC-052</t>
        </is>
      </c>
      <c r="D2407" s="159" t="n">
        <v>25103</v>
      </c>
      <c r="E2407" s="159" t="n">
        <v>408</v>
      </c>
    </row>
    <row r="2408">
      <c r="A2408" s="176" t="n">
        <v>46143</v>
      </c>
      <c r="B2408" s="104" t="inlineStr">
        <is>
          <t>2025/26</t>
        </is>
      </c>
      <c r="C2408" s="104" t="inlineStr">
        <is>
          <t>HC-053</t>
        </is>
      </c>
      <c r="D2408" s="159" t="n">
        <v>28259</v>
      </c>
      <c r="E2408" s="159" t="n">
        <v>480</v>
      </c>
    </row>
    <row r="2409">
      <c r="A2409" s="176" t="n">
        <v>46143</v>
      </c>
      <c r="B2409" s="104" t="inlineStr">
        <is>
          <t>2025/26</t>
        </is>
      </c>
      <c r="C2409" s="104" t="inlineStr">
        <is>
          <t>HC-054</t>
        </is>
      </c>
      <c r="D2409" s="159" t="n">
        <v>26514</v>
      </c>
      <c r="E2409" s="159" t="n">
        <v>435</v>
      </c>
    </row>
    <row r="2410">
      <c r="A2410" s="176" t="n">
        <v>46143</v>
      </c>
      <c r="B2410" s="104" t="inlineStr">
        <is>
          <t>2025/26</t>
        </is>
      </c>
      <c r="C2410" s="104" t="inlineStr">
        <is>
          <t>HC-055</t>
        </is>
      </c>
      <c r="D2410" s="159" t="n">
        <v>43089</v>
      </c>
      <c r="E2410" s="159" t="n">
        <v>688</v>
      </c>
    </row>
    <row r="2411">
      <c r="A2411" s="176" t="n">
        <v>46143</v>
      </c>
      <c r="B2411" s="104" t="inlineStr">
        <is>
          <t>2025/26</t>
        </is>
      </c>
      <c r="C2411" s="104" t="inlineStr">
        <is>
          <t>HC-056</t>
        </is>
      </c>
      <c r="D2411" s="159" t="n">
        <v>28364</v>
      </c>
      <c r="E2411" s="159" t="n">
        <v>468</v>
      </c>
    </row>
    <row r="2412">
      <c r="A2412" s="176" t="n">
        <v>46143</v>
      </c>
      <c r="B2412" s="104" t="inlineStr">
        <is>
          <t>2025/26</t>
        </is>
      </c>
      <c r="C2412" s="104" t="inlineStr">
        <is>
          <t>HC-057</t>
        </is>
      </c>
      <c r="D2412" s="159" t="n">
        <v>31715</v>
      </c>
      <c r="E2412" s="159" t="n">
        <v>473</v>
      </c>
    </row>
    <row r="2413">
      <c r="A2413" s="176" t="n">
        <v>46143</v>
      </c>
      <c r="B2413" s="104" t="inlineStr">
        <is>
          <t>2025/26</t>
        </is>
      </c>
      <c r="C2413" s="104" t="inlineStr">
        <is>
          <t>HC-058</t>
        </is>
      </c>
      <c r="D2413" s="159" t="n">
        <v>19443</v>
      </c>
      <c r="E2413" s="159" t="n">
        <v>1061</v>
      </c>
    </row>
    <row r="2414">
      <c r="A2414" s="176" t="n">
        <v>46143</v>
      </c>
      <c r="B2414" s="104" t="inlineStr">
        <is>
          <t>2025/26</t>
        </is>
      </c>
      <c r="C2414" s="104" t="inlineStr">
        <is>
          <t>HC-059</t>
        </is>
      </c>
      <c r="D2414" s="159" t="n">
        <v>28589</v>
      </c>
      <c r="E2414" s="159" t="n">
        <v>464</v>
      </c>
    </row>
    <row r="2415">
      <c r="A2415" s="176" t="n">
        <v>46143</v>
      </c>
      <c r="B2415" s="104" t="inlineStr">
        <is>
          <t>2025/26</t>
        </is>
      </c>
      <c r="C2415" s="104" t="inlineStr">
        <is>
          <t>HC-060</t>
        </is>
      </c>
      <c r="D2415" s="159" t="n">
        <v>21941</v>
      </c>
      <c r="E2415" s="159" t="n">
        <v>358</v>
      </c>
    </row>
    <row r="2416">
      <c r="A2416" s="176" t="n">
        <v>46143</v>
      </c>
      <c r="B2416" s="104" t="inlineStr">
        <is>
          <t>2025/26</t>
        </is>
      </c>
      <c r="C2416" s="104" t="inlineStr">
        <is>
          <t>HC-061</t>
        </is>
      </c>
      <c r="D2416" s="159" t="n">
        <v>26591</v>
      </c>
      <c r="E2416" s="159" t="n">
        <v>488</v>
      </c>
    </row>
    <row r="2417">
      <c r="A2417" s="176" t="n">
        <v>46143</v>
      </c>
      <c r="B2417" s="104" t="inlineStr">
        <is>
          <t>2025/26</t>
        </is>
      </c>
      <c r="C2417" s="104" t="inlineStr">
        <is>
          <t>HC-062</t>
        </is>
      </c>
      <c r="D2417" s="159" t="n">
        <v>22174</v>
      </c>
      <c r="E2417" s="159" t="n">
        <v>364</v>
      </c>
    </row>
    <row r="2418">
      <c r="A2418" s="176" t="n">
        <v>46143</v>
      </c>
      <c r="B2418" s="104" t="inlineStr">
        <is>
          <t>2025/26</t>
        </is>
      </c>
      <c r="C2418" s="104" t="inlineStr">
        <is>
          <t>HC-064</t>
        </is>
      </c>
      <c r="D2418" s="159" t="n">
        <v>20171</v>
      </c>
      <c r="E2418" s="159" t="n">
        <v>351</v>
      </c>
    </row>
    <row r="2419">
      <c r="A2419" s="176" t="n">
        <v>46143</v>
      </c>
      <c r="B2419" s="104" t="inlineStr">
        <is>
          <t>2025/26</t>
        </is>
      </c>
      <c r="C2419" s="104" t="inlineStr">
        <is>
          <t>HC-065</t>
        </is>
      </c>
      <c r="D2419" s="159" t="n">
        <v>39324</v>
      </c>
      <c r="E2419" s="159" t="n">
        <v>611</v>
      </c>
    </row>
    <row r="2420">
      <c r="A2420" s="176" t="n">
        <v>46143</v>
      </c>
      <c r="B2420" s="104" t="inlineStr">
        <is>
          <t>2025/26</t>
        </is>
      </c>
      <c r="C2420" s="104" t="inlineStr">
        <is>
          <t>HC-066</t>
        </is>
      </c>
      <c r="D2420" s="159" t="n">
        <v>28156</v>
      </c>
      <c r="E2420" s="159" t="n">
        <v>460</v>
      </c>
    </row>
    <row r="2421">
      <c r="A2421" s="176" t="n">
        <v>46143</v>
      </c>
      <c r="B2421" s="104" t="inlineStr">
        <is>
          <t>2025/26</t>
        </is>
      </c>
      <c r="C2421" s="104" t="inlineStr">
        <is>
          <t>HC-067</t>
        </is>
      </c>
      <c r="D2421" s="159" t="n">
        <v>28309</v>
      </c>
      <c r="E2421" s="159" t="n">
        <v>471</v>
      </c>
    </row>
    <row r="2422">
      <c r="A2422" s="176" t="n">
        <v>46143</v>
      </c>
      <c r="B2422" s="104" t="inlineStr">
        <is>
          <t>2025/26</t>
        </is>
      </c>
      <c r="C2422" s="104" t="inlineStr">
        <is>
          <t>HC-068</t>
        </is>
      </c>
      <c r="D2422" s="159" t="n">
        <v>18834</v>
      </c>
      <c r="E2422" s="159" t="n">
        <v>333</v>
      </c>
    </row>
    <row r="2423">
      <c r="A2423" s="176" t="n">
        <v>46143</v>
      </c>
      <c r="B2423" s="104" t="inlineStr">
        <is>
          <t>2025/26</t>
        </is>
      </c>
      <c r="C2423" s="104" t="inlineStr">
        <is>
          <t>HC-069</t>
        </is>
      </c>
      <c r="D2423" s="159" t="n">
        <v>26191</v>
      </c>
      <c r="E2423" s="159" t="n">
        <v>422</v>
      </c>
    </row>
    <row r="2424">
      <c r="A2424" s="176" t="n">
        <v>46143</v>
      </c>
      <c r="B2424" s="104" t="inlineStr">
        <is>
          <t>2025/26</t>
        </is>
      </c>
      <c r="C2424" s="104" t="inlineStr">
        <is>
          <t>HC-070</t>
        </is>
      </c>
      <c r="D2424" s="159" t="n">
        <v>17512</v>
      </c>
      <c r="E2424" s="159" t="n">
        <v>288</v>
      </c>
    </row>
    <row r="2425">
      <c r="A2425" s="176" t="n">
        <v>46143</v>
      </c>
      <c r="B2425" s="104" t="inlineStr">
        <is>
          <t>2025/26</t>
        </is>
      </c>
      <c r="C2425" s="104" t="inlineStr">
        <is>
          <t>HC-071</t>
        </is>
      </c>
      <c r="D2425" s="159" t="n">
        <v>22401</v>
      </c>
      <c r="E2425" s="159" t="n">
        <v>397</v>
      </c>
    </row>
    <row r="2426">
      <c r="A2426" s="176" t="n">
        <v>46143</v>
      </c>
      <c r="B2426" s="104" t="inlineStr">
        <is>
          <t>2025/26</t>
        </is>
      </c>
      <c r="C2426" s="104" t="inlineStr">
        <is>
          <t>HC-072</t>
        </is>
      </c>
      <c r="D2426" s="159" t="n">
        <v>16565</v>
      </c>
      <c r="E2426" s="159" t="n">
        <v>301</v>
      </c>
    </row>
    <row r="2427">
      <c r="A2427" s="176" t="n">
        <v>46143</v>
      </c>
      <c r="B2427" s="104" t="inlineStr">
        <is>
          <t>2025/26</t>
        </is>
      </c>
      <c r="C2427" s="104" t="inlineStr">
        <is>
          <t>HC-073</t>
        </is>
      </c>
      <c r="D2427" s="159" t="n">
        <v>43135</v>
      </c>
      <c r="E2427" s="159" t="n">
        <v>2977</v>
      </c>
    </row>
    <row r="2428">
      <c r="A2428" s="176" t="n">
        <v>46143</v>
      </c>
      <c r="B2428" s="104" t="inlineStr">
        <is>
          <t>2025/26</t>
        </is>
      </c>
      <c r="C2428" s="104" t="inlineStr">
        <is>
          <t>HC-074</t>
        </is>
      </c>
      <c r="D2428" s="159" t="n">
        <v>26140</v>
      </c>
      <c r="E2428" s="159" t="n">
        <v>425</v>
      </c>
    </row>
    <row r="2429">
      <c r="A2429" s="176" t="n">
        <v>46143</v>
      </c>
      <c r="B2429" s="104" t="inlineStr">
        <is>
          <t>2025/26</t>
        </is>
      </c>
      <c r="C2429" s="104" t="inlineStr">
        <is>
          <t>HC-075</t>
        </is>
      </c>
      <c r="D2429" s="159" t="n">
        <v>36148</v>
      </c>
      <c r="E2429" s="159" t="n">
        <v>604</v>
      </c>
    </row>
    <row r="2430">
      <c r="A2430" s="176" t="n">
        <v>46143</v>
      </c>
      <c r="B2430" s="104" t="inlineStr">
        <is>
          <t>2025/26</t>
        </is>
      </c>
      <c r="C2430" s="104" t="inlineStr">
        <is>
          <t>HC-076</t>
        </is>
      </c>
      <c r="D2430" s="159" t="n">
        <v>27049</v>
      </c>
      <c r="E2430" s="159" t="n">
        <v>452</v>
      </c>
    </row>
    <row r="2431">
      <c r="A2431" s="176" t="n">
        <v>46143</v>
      </c>
      <c r="B2431" s="104" t="inlineStr">
        <is>
          <t>2025/26</t>
        </is>
      </c>
      <c r="C2431" s="104" t="inlineStr">
        <is>
          <t>HC-077</t>
        </is>
      </c>
      <c r="D2431" s="159" t="n">
        <v>29251</v>
      </c>
      <c r="E2431" s="159" t="n">
        <v>455</v>
      </c>
    </row>
    <row r="2432">
      <c r="A2432" s="176" t="n">
        <v>46143</v>
      </c>
      <c r="B2432" s="104" t="inlineStr">
        <is>
          <t>2025/26</t>
        </is>
      </c>
      <c r="C2432" s="104" t="inlineStr">
        <is>
          <t>HC-078</t>
        </is>
      </c>
      <c r="D2432" s="159" t="n">
        <v>26946</v>
      </c>
      <c r="E2432" s="159" t="n">
        <v>451</v>
      </c>
    </row>
    <row r="2433">
      <c r="A2433" s="176" t="n">
        <v>46143</v>
      </c>
      <c r="B2433" s="104" t="inlineStr">
        <is>
          <t>2025/26</t>
        </is>
      </c>
      <c r="C2433" s="104" t="inlineStr">
        <is>
          <t>HC-079</t>
        </is>
      </c>
      <c r="D2433" s="159" t="n">
        <v>28902</v>
      </c>
      <c r="E2433" s="159" t="n">
        <v>458</v>
      </c>
    </row>
    <row r="2434">
      <c r="A2434" s="176" t="n">
        <v>46143</v>
      </c>
      <c r="B2434" s="104" t="inlineStr">
        <is>
          <t>2025/26</t>
        </is>
      </c>
      <c r="C2434" s="104" t="inlineStr">
        <is>
          <t>HC-080</t>
        </is>
      </c>
      <c r="D2434" s="159" t="n">
        <v>21198</v>
      </c>
      <c r="E2434" s="159" t="n">
        <v>328</v>
      </c>
    </row>
    <row r="2435">
      <c r="A2435" s="176" t="n">
        <v>46143</v>
      </c>
      <c r="B2435" s="104" t="inlineStr">
        <is>
          <t>2025/26</t>
        </is>
      </c>
      <c r="C2435" s="104" t="inlineStr">
        <is>
          <t>HC-081</t>
        </is>
      </c>
      <c r="D2435" s="159" t="n">
        <v>29445</v>
      </c>
      <c r="E2435" s="159" t="n">
        <v>496</v>
      </c>
    </row>
    <row r="2436">
      <c r="A2436" s="176" t="n">
        <v>46143</v>
      </c>
      <c r="B2436" s="104" t="inlineStr">
        <is>
          <t>2025/26</t>
        </is>
      </c>
      <c r="C2436" s="104" t="inlineStr">
        <is>
          <t>HC-082</t>
        </is>
      </c>
      <c r="D2436" s="159" t="n">
        <v>22305</v>
      </c>
      <c r="E2436" s="159" t="n">
        <v>352</v>
      </c>
    </row>
    <row r="2437">
      <c r="A2437" s="176" t="n">
        <v>46143</v>
      </c>
      <c r="B2437" s="104" t="inlineStr">
        <is>
          <t>2025/26</t>
        </is>
      </c>
      <c r="C2437" s="104" t="inlineStr">
        <is>
          <t>HC-083</t>
        </is>
      </c>
      <c r="D2437" s="159" t="n">
        <v>19418</v>
      </c>
      <c r="E2437" s="159" t="n">
        <v>303</v>
      </c>
    </row>
    <row r="2438">
      <c r="A2438" s="176" t="n">
        <v>46143</v>
      </c>
      <c r="B2438" s="104" t="inlineStr">
        <is>
          <t>2025/26</t>
        </is>
      </c>
      <c r="C2438" s="104" t="inlineStr">
        <is>
          <t>HC-084</t>
        </is>
      </c>
      <c r="D2438" s="159" t="n">
        <v>25966</v>
      </c>
      <c r="E2438" s="159" t="n">
        <v>457</v>
      </c>
    </row>
    <row r="2439">
      <c r="A2439" s="176" t="n">
        <v>46143</v>
      </c>
      <c r="B2439" s="104" t="inlineStr">
        <is>
          <t>2025/26</t>
        </is>
      </c>
      <c r="C2439" s="104" t="inlineStr">
        <is>
          <t>HC-085</t>
        </is>
      </c>
      <c r="D2439" s="159" t="n">
        <v>31115</v>
      </c>
      <c r="E2439" s="159" t="n">
        <v>528</v>
      </c>
    </row>
    <row r="2440">
      <c r="A2440" s="176" t="n">
        <v>46143</v>
      </c>
      <c r="B2440" s="104" t="inlineStr">
        <is>
          <t>2025/26</t>
        </is>
      </c>
      <c r="C2440" s="104" t="inlineStr">
        <is>
          <t>HC-086</t>
        </is>
      </c>
      <c r="D2440" s="159" t="n">
        <v>23995</v>
      </c>
      <c r="E2440" s="159" t="n">
        <v>422</v>
      </c>
    </row>
    <row r="2441">
      <c r="A2441" s="176" t="n">
        <v>46143</v>
      </c>
      <c r="B2441" s="104" t="inlineStr">
        <is>
          <t>2025/26</t>
        </is>
      </c>
      <c r="C2441" s="104" t="inlineStr">
        <is>
          <t>HC-087</t>
        </is>
      </c>
      <c r="D2441" s="159" t="n">
        <v>18786</v>
      </c>
      <c r="E2441" s="159" t="n">
        <v>315</v>
      </c>
    </row>
    <row r="2442">
      <c r="A2442" s="176" t="n">
        <v>46143</v>
      </c>
      <c r="B2442" s="104" t="inlineStr">
        <is>
          <t>2025/26</t>
        </is>
      </c>
      <c r="C2442" s="104" t="inlineStr">
        <is>
          <t>HC-088</t>
        </is>
      </c>
      <c r="D2442" s="159" t="n">
        <v>24015</v>
      </c>
      <c r="E2442" s="159" t="n">
        <v>413</v>
      </c>
    </row>
    <row r="2443">
      <c r="A2443" s="176" t="n">
        <v>46143</v>
      </c>
      <c r="B2443" s="104" t="inlineStr">
        <is>
          <t>2025/26</t>
        </is>
      </c>
      <c r="C2443" s="104" t="inlineStr">
        <is>
          <t>HC-089</t>
        </is>
      </c>
      <c r="D2443" s="159" t="n">
        <v>29187</v>
      </c>
      <c r="E2443" s="159" t="n">
        <v>455</v>
      </c>
    </row>
    <row r="2444">
      <c r="A2444" s="176" t="n">
        <v>46143</v>
      </c>
      <c r="B2444" s="104" t="inlineStr">
        <is>
          <t>2025/26</t>
        </is>
      </c>
      <c r="C2444" s="104" t="inlineStr">
        <is>
          <t>HC-090</t>
        </is>
      </c>
      <c r="D2444" s="159" t="n">
        <v>24583</v>
      </c>
      <c r="E2444" s="159" t="n">
        <v>447</v>
      </c>
    </row>
    <row r="2445">
      <c r="A2445" s="176" t="n">
        <v>46143</v>
      </c>
      <c r="B2445" s="104" t="inlineStr">
        <is>
          <t>2025/26</t>
        </is>
      </c>
      <c r="C2445" s="104" t="inlineStr">
        <is>
          <t>HC-091</t>
        </is>
      </c>
      <c r="D2445" s="159" t="n">
        <v>22194</v>
      </c>
      <c r="E2445" s="159" t="n">
        <v>1863</v>
      </c>
    </row>
    <row r="2446">
      <c r="A2446" s="176" t="n">
        <v>46143</v>
      </c>
      <c r="B2446" s="104" t="inlineStr">
        <is>
          <t>2025/26</t>
        </is>
      </c>
      <c r="C2446" s="104" t="inlineStr">
        <is>
          <t>HC-092</t>
        </is>
      </c>
      <c r="D2446" s="159" t="n">
        <v>22557</v>
      </c>
      <c r="E2446" s="159" t="n">
        <v>338</v>
      </c>
    </row>
    <row r="2447">
      <c r="A2447" s="176" t="n">
        <v>46143</v>
      </c>
      <c r="B2447" s="104" t="inlineStr">
        <is>
          <t>2025/26</t>
        </is>
      </c>
      <c r="C2447" s="104" t="inlineStr">
        <is>
          <t>HC-093</t>
        </is>
      </c>
      <c r="D2447" s="159" t="n">
        <v>39166</v>
      </c>
      <c r="E2447" s="159" t="n">
        <v>654</v>
      </c>
    </row>
    <row r="2448">
      <c r="A2448" s="176" t="n">
        <v>46143</v>
      </c>
      <c r="B2448" s="104" t="inlineStr">
        <is>
          <t>2025/26</t>
        </is>
      </c>
      <c r="C2448" s="104" t="inlineStr">
        <is>
          <t>HC-094</t>
        </is>
      </c>
      <c r="D2448" s="159" t="n">
        <v>20246</v>
      </c>
      <c r="E2448" s="159" t="n">
        <v>338</v>
      </c>
    </row>
    <row r="2449">
      <c r="A2449" s="176" t="n">
        <v>46143</v>
      </c>
      <c r="B2449" s="104" t="inlineStr">
        <is>
          <t>2025/26</t>
        </is>
      </c>
      <c r="C2449" s="104" t="inlineStr">
        <is>
          <t>HC-095</t>
        </is>
      </c>
      <c r="D2449" s="159" t="n">
        <v>33578</v>
      </c>
      <c r="E2449" s="159" t="n">
        <v>573</v>
      </c>
    </row>
    <row r="2450">
      <c r="A2450" s="176" t="n">
        <v>46143</v>
      </c>
      <c r="B2450" s="104" t="inlineStr">
        <is>
          <t>2025/26</t>
        </is>
      </c>
      <c r="C2450" s="104" t="inlineStr">
        <is>
          <t>HC-096</t>
        </is>
      </c>
      <c r="D2450" s="159" t="n">
        <v>20843</v>
      </c>
      <c r="E2450" s="159" t="n">
        <v>320</v>
      </c>
    </row>
    <row r="2451">
      <c r="A2451" s="176" t="n">
        <v>46143</v>
      </c>
      <c r="B2451" s="104" t="inlineStr">
        <is>
          <t>2025/26</t>
        </is>
      </c>
      <c r="C2451" s="104" t="inlineStr">
        <is>
          <t>HC-097</t>
        </is>
      </c>
      <c r="D2451" s="159" t="n">
        <v>17223</v>
      </c>
      <c r="E2451" s="159" t="n">
        <v>273</v>
      </c>
    </row>
    <row r="2452">
      <c r="A2452" s="176" t="n">
        <v>46143</v>
      </c>
      <c r="B2452" s="104" t="inlineStr">
        <is>
          <t>2025/26</t>
        </is>
      </c>
      <c r="C2452" s="104" t="inlineStr">
        <is>
          <t>HC-098</t>
        </is>
      </c>
      <c r="D2452" s="159" t="n">
        <v>27035</v>
      </c>
      <c r="E2452" s="159" t="n">
        <v>398</v>
      </c>
    </row>
    <row r="2453">
      <c r="A2453" s="176" t="n">
        <v>46143</v>
      </c>
      <c r="B2453" s="104" t="inlineStr">
        <is>
          <t>2025/26</t>
        </is>
      </c>
      <c r="C2453" s="104" t="inlineStr">
        <is>
          <t>HC-099</t>
        </is>
      </c>
      <c r="D2453" s="159" t="n">
        <v>26969</v>
      </c>
      <c r="E2453" s="159" t="n">
        <v>428</v>
      </c>
    </row>
    <row r="2454">
      <c r="A2454" s="176" t="n">
        <v>46143</v>
      </c>
      <c r="B2454" s="104" t="inlineStr">
        <is>
          <t>2025/26</t>
        </is>
      </c>
      <c r="C2454" s="104" t="inlineStr">
        <is>
          <t>HC-100</t>
        </is>
      </c>
      <c r="D2454" s="159" t="n">
        <v>18342</v>
      </c>
      <c r="E2454" s="159" t="n">
        <v>310</v>
      </c>
    </row>
    <row r="2455">
      <c r="A2455" s="176" t="n">
        <v>46143</v>
      </c>
      <c r="B2455" s="104" t="inlineStr">
        <is>
          <t>2025/26</t>
        </is>
      </c>
      <c r="C2455" s="104" t="inlineStr">
        <is>
          <t>HC-101</t>
        </is>
      </c>
      <c r="D2455" s="159" t="n">
        <v>27257</v>
      </c>
      <c r="E2455" s="159" t="n">
        <v>448</v>
      </c>
    </row>
    <row r="2456">
      <c r="A2456" s="176" t="n">
        <v>46143</v>
      </c>
      <c r="B2456" s="104" t="inlineStr">
        <is>
          <t>2025/26</t>
        </is>
      </c>
      <c r="C2456" s="104" t="inlineStr">
        <is>
          <t>HC-102</t>
        </is>
      </c>
      <c r="D2456" s="159" t="n">
        <v>26822</v>
      </c>
      <c r="E2456" s="159" t="n">
        <v>412</v>
      </c>
    </row>
    <row r="2457">
      <c r="A2457" s="176" t="n">
        <v>46143</v>
      </c>
      <c r="B2457" s="104" t="inlineStr">
        <is>
          <t>2025/26</t>
        </is>
      </c>
      <c r="C2457" s="104" t="inlineStr">
        <is>
          <t>HC-103</t>
        </is>
      </c>
      <c r="D2457" s="159" t="n">
        <v>28291</v>
      </c>
      <c r="E2457" s="159" t="n">
        <v>498</v>
      </c>
    </row>
    <row r="2458">
      <c r="A2458" s="176" t="n">
        <v>46143</v>
      </c>
      <c r="B2458" s="104" t="inlineStr">
        <is>
          <t>2025/26</t>
        </is>
      </c>
      <c r="C2458" s="104" t="inlineStr">
        <is>
          <t>HC-104</t>
        </is>
      </c>
      <c r="D2458" s="159" t="n">
        <v>23399</v>
      </c>
      <c r="E2458" s="159" t="n">
        <v>388</v>
      </c>
    </row>
    <row r="2459">
      <c r="A2459" s="176" t="n">
        <v>46143</v>
      </c>
      <c r="B2459" s="104" t="inlineStr">
        <is>
          <t>2025/26</t>
        </is>
      </c>
      <c r="C2459" s="104" t="inlineStr">
        <is>
          <t>HC-105</t>
        </is>
      </c>
      <c r="D2459" s="159" t="n">
        <v>37563</v>
      </c>
      <c r="E2459" s="159" t="n">
        <v>605</v>
      </c>
    </row>
    <row r="2460">
      <c r="A2460" s="176" t="n">
        <v>46143</v>
      </c>
      <c r="B2460" s="104" t="inlineStr">
        <is>
          <t>2025/26</t>
        </is>
      </c>
      <c r="C2460" s="104" t="inlineStr">
        <is>
          <t>HC-106</t>
        </is>
      </c>
      <c r="D2460" s="159" t="n">
        <v>26333</v>
      </c>
      <c r="E2460" s="159" t="n">
        <v>409</v>
      </c>
    </row>
    <row r="2461">
      <c r="A2461" s="176" t="n">
        <v>46143</v>
      </c>
      <c r="B2461" s="104" t="inlineStr">
        <is>
          <t>2025/26</t>
        </is>
      </c>
      <c r="C2461" s="104" t="inlineStr">
        <is>
          <t>HC-107</t>
        </is>
      </c>
      <c r="D2461" s="159" t="n">
        <v>30847</v>
      </c>
      <c r="E2461" s="159" t="n">
        <v>561</v>
      </c>
    </row>
    <row r="2462">
      <c r="A2462" s="176" t="n">
        <v>46143</v>
      </c>
      <c r="B2462" s="104" t="inlineStr">
        <is>
          <t>2025/26</t>
        </is>
      </c>
      <c r="C2462" s="104" t="inlineStr">
        <is>
          <t>HC-108</t>
        </is>
      </c>
      <c r="D2462" s="159" t="n">
        <v>23189</v>
      </c>
      <c r="E2462" s="159" t="n">
        <v>2337</v>
      </c>
    </row>
    <row r="2463">
      <c r="A2463" s="176" t="n">
        <v>46143</v>
      </c>
      <c r="B2463" s="104" t="inlineStr">
        <is>
          <t>2025/26</t>
        </is>
      </c>
      <c r="C2463" s="104" t="inlineStr">
        <is>
          <t>HC-109</t>
        </is>
      </c>
      <c r="D2463" s="159" t="n">
        <v>24564</v>
      </c>
      <c r="E2463" s="159" t="n">
        <v>433</v>
      </c>
    </row>
    <row r="2464">
      <c r="A2464" s="176" t="n">
        <v>46143</v>
      </c>
      <c r="B2464" s="104" t="inlineStr">
        <is>
          <t>2025/26</t>
        </is>
      </c>
      <c r="C2464" s="104" t="inlineStr">
        <is>
          <t>HC-110</t>
        </is>
      </c>
      <c r="D2464" s="159" t="n">
        <v>17441</v>
      </c>
      <c r="E2464" s="159" t="n">
        <v>303</v>
      </c>
    </row>
    <row r="2465">
      <c r="A2465" s="176" t="n">
        <v>46143</v>
      </c>
      <c r="B2465" s="104" t="inlineStr">
        <is>
          <t>2025/26</t>
        </is>
      </c>
      <c r="C2465" s="104" t="inlineStr">
        <is>
          <t>HC-111</t>
        </is>
      </c>
      <c r="D2465" s="159" t="n">
        <v>29205</v>
      </c>
      <c r="E2465" s="159" t="n">
        <v>488</v>
      </c>
    </row>
    <row r="2466">
      <c r="A2466" s="176" t="n">
        <v>46143</v>
      </c>
      <c r="B2466" s="104" t="inlineStr">
        <is>
          <t>2025/26</t>
        </is>
      </c>
      <c r="C2466" s="104" t="inlineStr">
        <is>
          <t>HC-112</t>
        </is>
      </c>
      <c r="D2466" s="159" t="n">
        <v>15611</v>
      </c>
      <c r="E2466" s="159" t="n">
        <v>276</v>
      </c>
    </row>
    <row r="2467">
      <c r="A2467" s="176" t="n">
        <v>46143</v>
      </c>
      <c r="B2467" s="104" t="inlineStr">
        <is>
          <t>2025/26</t>
        </is>
      </c>
      <c r="C2467" s="104" t="inlineStr">
        <is>
          <t>HC-113</t>
        </is>
      </c>
      <c r="D2467" s="159" t="n">
        <v>29317</v>
      </c>
      <c r="E2467" s="159" t="n">
        <v>450</v>
      </c>
    </row>
    <row r="2468">
      <c r="A2468" s="176" t="n">
        <v>46143</v>
      </c>
      <c r="B2468" s="104" t="inlineStr">
        <is>
          <t>2025/26</t>
        </is>
      </c>
      <c r="C2468" s="104" t="inlineStr">
        <is>
          <t>HC-114</t>
        </is>
      </c>
      <c r="D2468" s="159" t="n">
        <v>17060</v>
      </c>
      <c r="E2468" s="159" t="n">
        <v>296</v>
      </c>
    </row>
    <row r="2469">
      <c r="A2469" s="176" t="n">
        <v>46143</v>
      </c>
      <c r="B2469" s="104" t="inlineStr">
        <is>
          <t>2025/26</t>
        </is>
      </c>
      <c r="C2469" s="104" t="inlineStr">
        <is>
          <t>HC-115</t>
        </is>
      </c>
      <c r="D2469" s="159" t="n">
        <v>25248</v>
      </c>
      <c r="E2469" s="159" t="n">
        <v>421</v>
      </c>
    </row>
    <row r="2470">
      <c r="A2470" s="176" t="n">
        <v>46143</v>
      </c>
      <c r="B2470" s="104" t="inlineStr">
        <is>
          <t>2025/26</t>
        </is>
      </c>
      <c r="C2470" s="104" t="inlineStr">
        <is>
          <t>HC-116</t>
        </is>
      </c>
      <c r="D2470" s="159" t="n">
        <v>24071</v>
      </c>
      <c r="E2470" s="159" t="n">
        <v>411</v>
      </c>
    </row>
    <row r="2471">
      <c r="A2471" s="176" t="n">
        <v>46143</v>
      </c>
      <c r="B2471" s="104" t="inlineStr">
        <is>
          <t>2025/26</t>
        </is>
      </c>
      <c r="C2471" s="104" t="inlineStr">
        <is>
          <t>HC-117</t>
        </is>
      </c>
      <c r="D2471" s="159" t="n">
        <v>25149</v>
      </c>
      <c r="E2471" s="159" t="n">
        <v>414</v>
      </c>
    </row>
    <row r="2472">
      <c r="A2472" s="176" t="n">
        <v>46143</v>
      </c>
      <c r="B2472" s="104" t="inlineStr">
        <is>
          <t>2025/26</t>
        </is>
      </c>
      <c r="C2472" s="104" t="inlineStr">
        <is>
          <t>HC-118</t>
        </is>
      </c>
      <c r="D2472" s="159" t="n">
        <v>31848</v>
      </c>
      <c r="E2472" s="159" t="n">
        <v>506</v>
      </c>
    </row>
    <row r="2473">
      <c r="A2473" s="176" t="n">
        <v>46143</v>
      </c>
      <c r="B2473" s="104" t="inlineStr">
        <is>
          <t>2025/26</t>
        </is>
      </c>
      <c r="C2473" s="104" t="inlineStr">
        <is>
          <t>HC-119</t>
        </is>
      </c>
      <c r="D2473" s="159" t="n">
        <v>21639</v>
      </c>
      <c r="E2473" s="159" t="n">
        <v>345</v>
      </c>
    </row>
    <row r="2474">
      <c r="A2474" s="176" t="n">
        <v>46143</v>
      </c>
      <c r="B2474" s="104" t="inlineStr">
        <is>
          <t>2025/26</t>
        </is>
      </c>
      <c r="C2474" s="104" t="inlineStr">
        <is>
          <t>HC-120</t>
        </is>
      </c>
      <c r="D2474" s="159" t="n">
        <v>19827</v>
      </c>
      <c r="E2474" s="159" t="n">
        <v>320</v>
      </c>
    </row>
    <row r="2475">
      <c r="A2475" s="176" t="n">
        <v>46174</v>
      </c>
      <c r="B2475" s="104" t="inlineStr">
        <is>
          <t>2025/26</t>
        </is>
      </c>
      <c r="C2475" s="104" t="inlineStr">
        <is>
          <t>HC-001</t>
        </is>
      </c>
      <c r="D2475" s="159" t="n">
        <v>38161</v>
      </c>
      <c r="E2475" s="159" t="n">
        <v>655</v>
      </c>
    </row>
    <row r="2476">
      <c r="A2476" s="176" t="n">
        <v>46174</v>
      </c>
      <c r="B2476" s="104" t="inlineStr">
        <is>
          <t>2025/26</t>
        </is>
      </c>
      <c r="C2476" s="104" t="inlineStr">
        <is>
          <t>HC-002</t>
        </is>
      </c>
      <c r="D2476" s="159" t="n">
        <v>20220</v>
      </c>
      <c r="E2476" s="159" t="n">
        <v>314</v>
      </c>
    </row>
    <row r="2477">
      <c r="A2477" s="176" t="n">
        <v>46174</v>
      </c>
      <c r="B2477" s="104" t="inlineStr">
        <is>
          <t>2025/26</t>
        </is>
      </c>
      <c r="C2477" s="104" t="inlineStr">
        <is>
          <t>HC-003</t>
        </is>
      </c>
      <c r="D2477" s="159" t="n">
        <v>27245</v>
      </c>
      <c r="E2477" s="159" t="n">
        <v>451</v>
      </c>
    </row>
    <row r="2478">
      <c r="A2478" s="176" t="n">
        <v>46174</v>
      </c>
      <c r="B2478" s="104" t="inlineStr">
        <is>
          <t>2025/26</t>
        </is>
      </c>
      <c r="C2478" s="104" t="inlineStr">
        <is>
          <t>HC-004</t>
        </is>
      </c>
      <c r="D2478" s="159" t="n">
        <v>24435</v>
      </c>
      <c r="E2478" s="159" t="n">
        <v>439</v>
      </c>
    </row>
    <row r="2479">
      <c r="A2479" s="176" t="n">
        <v>46174</v>
      </c>
      <c r="B2479" s="104" t="inlineStr">
        <is>
          <t>2025/26</t>
        </is>
      </c>
      <c r="C2479" s="104" t="inlineStr">
        <is>
          <t>HC-005</t>
        </is>
      </c>
      <c r="D2479" s="159" t="n">
        <v>30005</v>
      </c>
      <c r="E2479" s="159" t="n">
        <v>529</v>
      </c>
    </row>
    <row r="2480">
      <c r="A2480" s="176" t="n">
        <v>46174</v>
      </c>
      <c r="B2480" s="104" t="inlineStr">
        <is>
          <t>2025/26</t>
        </is>
      </c>
      <c r="C2480" s="104" t="inlineStr">
        <is>
          <t>HC-006</t>
        </is>
      </c>
      <c r="D2480" s="159" t="n">
        <v>19521</v>
      </c>
      <c r="E2480" s="159" t="n">
        <v>328</v>
      </c>
    </row>
    <row r="2481">
      <c r="A2481" s="176" t="n">
        <v>46174</v>
      </c>
      <c r="B2481" s="104" t="inlineStr">
        <is>
          <t>2025/26</t>
        </is>
      </c>
      <c r="C2481" s="104" t="inlineStr">
        <is>
          <t>HC-007</t>
        </is>
      </c>
      <c r="D2481" s="159" t="n">
        <v>21747</v>
      </c>
      <c r="E2481" s="159" t="n">
        <v>361</v>
      </c>
    </row>
    <row r="2482">
      <c r="A2482" s="176" t="n">
        <v>46174</v>
      </c>
      <c r="B2482" s="104" t="inlineStr">
        <is>
          <t>2025/26</t>
        </is>
      </c>
      <c r="C2482" s="104" t="inlineStr">
        <is>
          <t>HC-008</t>
        </is>
      </c>
      <c r="D2482" s="159" t="n">
        <v>29177</v>
      </c>
      <c r="E2482" s="159" t="n">
        <v>510</v>
      </c>
    </row>
    <row r="2483">
      <c r="A2483" s="176" t="n">
        <v>46174</v>
      </c>
      <c r="B2483" s="104" t="inlineStr">
        <is>
          <t>2025/26</t>
        </is>
      </c>
      <c r="C2483" s="104" t="inlineStr">
        <is>
          <t>HC-009</t>
        </is>
      </c>
      <c r="D2483" s="159" t="n">
        <v>32808</v>
      </c>
      <c r="E2483" s="159" t="n">
        <v>545</v>
      </c>
    </row>
    <row r="2484">
      <c r="A2484" s="176" t="n">
        <v>46174</v>
      </c>
      <c r="B2484" s="104" t="inlineStr">
        <is>
          <t>2025/26</t>
        </is>
      </c>
      <c r="C2484" s="104" t="inlineStr">
        <is>
          <t>HC-010</t>
        </is>
      </c>
      <c r="D2484" s="159" t="n">
        <v>36029</v>
      </c>
      <c r="E2484" s="159" t="n">
        <v>590</v>
      </c>
    </row>
    <row r="2485">
      <c r="A2485" s="176" t="n">
        <v>46174</v>
      </c>
      <c r="B2485" s="104" t="inlineStr">
        <is>
          <t>2025/26</t>
        </is>
      </c>
      <c r="C2485" s="104" t="inlineStr">
        <is>
          <t>HC-011</t>
        </is>
      </c>
      <c r="D2485" s="159" t="n">
        <v>31105</v>
      </c>
      <c r="E2485" s="159" t="n">
        <v>536</v>
      </c>
    </row>
    <row r="2486">
      <c r="A2486" s="176" t="n">
        <v>46174</v>
      </c>
      <c r="B2486" s="104" t="inlineStr">
        <is>
          <t>2025/26</t>
        </is>
      </c>
      <c r="C2486" s="104" t="inlineStr">
        <is>
          <t>HC-012</t>
        </is>
      </c>
      <c r="D2486" s="159" t="n">
        <v>16326</v>
      </c>
      <c r="E2486" s="159" t="n">
        <v>568</v>
      </c>
    </row>
    <row r="2487">
      <c r="A2487" s="176" t="n">
        <v>46174</v>
      </c>
      <c r="B2487" s="104" t="inlineStr">
        <is>
          <t>2025/26</t>
        </is>
      </c>
      <c r="C2487" s="104" t="inlineStr">
        <is>
          <t>HC-013</t>
        </is>
      </c>
      <c r="D2487" s="159" t="n">
        <v>23423</v>
      </c>
      <c r="E2487" s="159" t="n">
        <v>371</v>
      </c>
    </row>
    <row r="2488">
      <c r="A2488" s="176" t="n">
        <v>46174</v>
      </c>
      <c r="B2488" s="104" t="inlineStr">
        <is>
          <t>2025/26</t>
        </is>
      </c>
      <c r="C2488" s="104" t="inlineStr">
        <is>
          <t>HC-014</t>
        </is>
      </c>
      <c r="D2488" s="159" t="n">
        <v>21758</v>
      </c>
      <c r="E2488" s="159" t="n">
        <v>356</v>
      </c>
    </row>
    <row r="2489">
      <c r="A2489" s="176" t="n">
        <v>46174</v>
      </c>
      <c r="B2489" s="104" t="inlineStr">
        <is>
          <t>2025/26</t>
        </is>
      </c>
      <c r="C2489" s="104" t="inlineStr">
        <is>
          <t>HC-015</t>
        </is>
      </c>
      <c r="D2489" s="159" t="n">
        <v>20662</v>
      </c>
      <c r="E2489" s="159" t="n">
        <v>329</v>
      </c>
    </row>
    <row r="2490">
      <c r="A2490" s="176" t="n">
        <v>46174</v>
      </c>
      <c r="B2490" s="104" t="inlineStr">
        <is>
          <t>2025/26</t>
        </is>
      </c>
      <c r="C2490" s="104" t="inlineStr">
        <is>
          <t>HC-016</t>
        </is>
      </c>
      <c r="D2490" s="159" t="n">
        <v>27816</v>
      </c>
      <c r="E2490" s="159" t="n">
        <v>474</v>
      </c>
    </row>
    <row r="2491">
      <c r="A2491" s="176" t="n">
        <v>46174</v>
      </c>
      <c r="B2491" s="104" t="inlineStr">
        <is>
          <t>2025/26</t>
        </is>
      </c>
      <c r="C2491" s="104" t="inlineStr">
        <is>
          <t>HC-017</t>
        </is>
      </c>
      <c r="D2491" s="159" t="n">
        <v>25086</v>
      </c>
      <c r="E2491" s="159" t="n">
        <v>453</v>
      </c>
    </row>
    <row r="2492">
      <c r="A2492" s="176" t="n">
        <v>46174</v>
      </c>
      <c r="B2492" s="104" t="inlineStr">
        <is>
          <t>2025/26</t>
        </is>
      </c>
      <c r="C2492" s="104" t="inlineStr">
        <is>
          <t>HC-018</t>
        </is>
      </c>
      <c r="D2492" s="159" t="n">
        <v>15190</v>
      </c>
      <c r="E2492" s="159" t="n">
        <v>239</v>
      </c>
    </row>
    <row r="2493">
      <c r="A2493" s="176" t="n">
        <v>46174</v>
      </c>
      <c r="B2493" s="104" t="inlineStr">
        <is>
          <t>2025/26</t>
        </is>
      </c>
      <c r="C2493" s="104" t="inlineStr">
        <is>
          <t>HC-019</t>
        </is>
      </c>
      <c r="D2493" s="159" t="n">
        <v>19832</v>
      </c>
      <c r="E2493" s="159" t="n">
        <v>348</v>
      </c>
    </row>
    <row r="2494">
      <c r="A2494" s="176" t="n">
        <v>46174</v>
      </c>
      <c r="B2494" s="104" t="inlineStr">
        <is>
          <t>2025/26</t>
        </is>
      </c>
      <c r="C2494" s="104" t="inlineStr">
        <is>
          <t>HC-020</t>
        </is>
      </c>
      <c r="D2494" s="159" t="n">
        <v>22312</v>
      </c>
      <c r="E2494" s="159" t="n">
        <v>352</v>
      </c>
    </row>
    <row r="2495">
      <c r="A2495" s="176" t="n">
        <v>46174</v>
      </c>
      <c r="B2495" s="104" t="inlineStr">
        <is>
          <t>2025/26</t>
        </is>
      </c>
      <c r="C2495" s="104" t="inlineStr">
        <is>
          <t>HC-021</t>
        </is>
      </c>
      <c r="D2495" s="159" t="n">
        <v>20555</v>
      </c>
      <c r="E2495" s="159" t="n">
        <v>359</v>
      </c>
    </row>
    <row r="2496">
      <c r="A2496" s="176" t="n">
        <v>46174</v>
      </c>
      <c r="B2496" s="104" t="inlineStr">
        <is>
          <t>2025/26</t>
        </is>
      </c>
      <c r="C2496" s="104" t="inlineStr">
        <is>
          <t>HC-022</t>
        </is>
      </c>
      <c r="D2496" s="159" t="n">
        <v>19684</v>
      </c>
      <c r="E2496" s="159" t="n">
        <v>325</v>
      </c>
    </row>
    <row r="2497">
      <c r="A2497" s="176" t="n">
        <v>46174</v>
      </c>
      <c r="B2497" s="104" t="inlineStr">
        <is>
          <t>2025/26</t>
        </is>
      </c>
      <c r="C2497" s="104" t="inlineStr">
        <is>
          <t>HC-023</t>
        </is>
      </c>
      <c r="D2497" s="159" t="n">
        <v>26203</v>
      </c>
      <c r="E2497" s="159" t="n">
        <v>434</v>
      </c>
    </row>
    <row r="2498">
      <c r="A2498" s="176" t="n">
        <v>46174</v>
      </c>
      <c r="B2498" s="104" t="inlineStr">
        <is>
          <t>2025/26</t>
        </is>
      </c>
      <c r="C2498" s="104" t="inlineStr">
        <is>
          <t>HC-024</t>
        </is>
      </c>
      <c r="D2498" s="159" t="n">
        <v>26583</v>
      </c>
      <c r="E2498" s="159" t="n">
        <v>444</v>
      </c>
    </row>
    <row r="2499">
      <c r="A2499" s="176" t="n">
        <v>46174</v>
      </c>
      <c r="B2499" s="104" t="inlineStr">
        <is>
          <t>2025/26</t>
        </is>
      </c>
      <c r="C2499" s="104" t="inlineStr">
        <is>
          <t>HC-025</t>
        </is>
      </c>
      <c r="D2499" s="159" t="n">
        <v>34319</v>
      </c>
      <c r="E2499" s="159" t="n">
        <v>572</v>
      </c>
    </row>
    <row r="2500">
      <c r="A2500" s="176" t="n">
        <v>46174</v>
      </c>
      <c r="B2500" s="104" t="inlineStr">
        <is>
          <t>2025/26</t>
        </is>
      </c>
      <c r="C2500" s="104" t="inlineStr">
        <is>
          <t>HC-026</t>
        </is>
      </c>
      <c r="D2500" s="159" t="n">
        <v>22420</v>
      </c>
      <c r="E2500" s="159" t="n">
        <v>359</v>
      </c>
    </row>
    <row r="2501">
      <c r="A2501" s="176" t="n">
        <v>46174</v>
      </c>
      <c r="B2501" s="104" t="inlineStr">
        <is>
          <t>2025/26</t>
        </is>
      </c>
      <c r="C2501" s="104" t="inlineStr">
        <is>
          <t>HC-027</t>
        </is>
      </c>
      <c r="D2501" s="159" t="n">
        <v>28185</v>
      </c>
      <c r="E2501" s="159" t="n">
        <v>452</v>
      </c>
    </row>
    <row r="2502">
      <c r="A2502" s="176" t="n">
        <v>46174</v>
      </c>
      <c r="B2502" s="104" t="inlineStr">
        <is>
          <t>2025/26</t>
        </is>
      </c>
      <c r="C2502" s="104" t="inlineStr">
        <is>
          <t>HC-028</t>
        </is>
      </c>
      <c r="D2502" s="159" t="n">
        <v>21749</v>
      </c>
      <c r="E2502" s="159" t="n">
        <v>341</v>
      </c>
    </row>
    <row r="2503">
      <c r="A2503" s="176" t="n">
        <v>46174</v>
      </c>
      <c r="B2503" s="104" t="inlineStr">
        <is>
          <t>2025/26</t>
        </is>
      </c>
      <c r="C2503" s="104" t="inlineStr">
        <is>
          <t>HC-029</t>
        </is>
      </c>
      <c r="D2503" s="159" t="n">
        <v>43247</v>
      </c>
      <c r="E2503" s="159" t="n">
        <v>1849</v>
      </c>
    </row>
    <row r="2504">
      <c r="A2504" s="176" t="n">
        <v>46174</v>
      </c>
      <c r="B2504" s="104" t="inlineStr">
        <is>
          <t>2025/26</t>
        </is>
      </c>
      <c r="C2504" s="104" t="inlineStr">
        <is>
          <t>HC-030</t>
        </is>
      </c>
      <c r="D2504" s="159" t="n">
        <v>24751</v>
      </c>
      <c r="E2504" s="159" t="n">
        <v>396</v>
      </c>
    </row>
    <row r="2505">
      <c r="A2505" s="176" t="n">
        <v>46174</v>
      </c>
      <c r="B2505" s="104" t="inlineStr">
        <is>
          <t>2025/26</t>
        </is>
      </c>
      <c r="C2505" s="104" t="inlineStr">
        <is>
          <t>HC-031</t>
        </is>
      </c>
      <c r="D2505" s="159" t="n">
        <v>25169</v>
      </c>
      <c r="E2505" s="159" t="n">
        <v>393</v>
      </c>
    </row>
    <row r="2506">
      <c r="A2506" s="176" t="n">
        <v>46174</v>
      </c>
      <c r="B2506" s="104" t="inlineStr">
        <is>
          <t>2025/26</t>
        </is>
      </c>
      <c r="C2506" s="104" t="inlineStr">
        <is>
          <t>HC-032</t>
        </is>
      </c>
      <c r="D2506" s="159" t="n">
        <v>22189</v>
      </c>
      <c r="E2506" s="159" t="n">
        <v>394</v>
      </c>
    </row>
    <row r="2507">
      <c r="A2507" s="176" t="n">
        <v>46174</v>
      </c>
      <c r="B2507" s="104" t="inlineStr">
        <is>
          <t>2025/26</t>
        </is>
      </c>
      <c r="C2507" s="104" t="inlineStr">
        <is>
          <t>HC-033</t>
        </is>
      </c>
      <c r="D2507" s="159" t="n">
        <v>36780</v>
      </c>
      <c r="E2507" s="159" t="n">
        <v>598</v>
      </c>
    </row>
    <row r="2508">
      <c r="A2508" s="176" t="n">
        <v>46174</v>
      </c>
      <c r="B2508" s="104" t="inlineStr">
        <is>
          <t>2025/26</t>
        </is>
      </c>
      <c r="C2508" s="104" t="inlineStr">
        <is>
          <t>HC-034</t>
        </is>
      </c>
      <c r="D2508" s="159" t="n">
        <v>28883</v>
      </c>
      <c r="E2508" s="159" t="n">
        <v>460</v>
      </c>
    </row>
    <row r="2509">
      <c r="A2509" s="176" t="n">
        <v>46174</v>
      </c>
      <c r="B2509" s="104" t="inlineStr">
        <is>
          <t>2025/26</t>
        </is>
      </c>
      <c r="C2509" s="104" t="inlineStr">
        <is>
          <t>HC-035</t>
        </is>
      </c>
      <c r="D2509" s="159" t="n">
        <v>30035</v>
      </c>
      <c r="E2509" s="159" t="n">
        <v>515</v>
      </c>
    </row>
    <row r="2510">
      <c r="A2510" s="176" t="n">
        <v>46174</v>
      </c>
      <c r="B2510" s="104" t="inlineStr">
        <is>
          <t>2025/26</t>
        </is>
      </c>
      <c r="C2510" s="104" t="inlineStr">
        <is>
          <t>HC-036</t>
        </is>
      </c>
      <c r="D2510" s="159" t="n">
        <v>28874</v>
      </c>
      <c r="E2510" s="159" t="n">
        <v>515</v>
      </c>
    </row>
    <row r="2511">
      <c r="A2511" s="176" t="n">
        <v>46174</v>
      </c>
      <c r="B2511" s="104" t="inlineStr">
        <is>
          <t>2025/26</t>
        </is>
      </c>
      <c r="C2511" s="104" t="inlineStr">
        <is>
          <t>HC-037</t>
        </is>
      </c>
      <c r="D2511" s="159" t="n">
        <v>26858</v>
      </c>
      <c r="E2511" s="159" t="n">
        <v>455</v>
      </c>
    </row>
    <row r="2512">
      <c r="A2512" s="176" t="n">
        <v>46174</v>
      </c>
      <c r="B2512" s="104" t="inlineStr">
        <is>
          <t>2025/26</t>
        </is>
      </c>
      <c r="C2512" s="104" t="inlineStr">
        <is>
          <t>HC-038</t>
        </is>
      </c>
      <c r="D2512" s="159" t="n">
        <v>19813</v>
      </c>
      <c r="E2512" s="159" t="n">
        <v>312</v>
      </c>
    </row>
    <row r="2513">
      <c r="A2513" s="176" t="n">
        <v>46174</v>
      </c>
      <c r="B2513" s="104" t="inlineStr">
        <is>
          <t>2025/26</t>
        </is>
      </c>
      <c r="C2513" s="104" t="inlineStr">
        <is>
          <t>HC-039</t>
        </is>
      </c>
      <c r="D2513" s="159" t="n">
        <v>27642</v>
      </c>
      <c r="E2513" s="159" t="n">
        <v>475</v>
      </c>
    </row>
    <row r="2514">
      <c r="A2514" s="176" t="n">
        <v>46174</v>
      </c>
      <c r="B2514" s="104" t="inlineStr">
        <is>
          <t>2025/26</t>
        </is>
      </c>
      <c r="C2514" s="104" t="inlineStr">
        <is>
          <t>HC-040</t>
        </is>
      </c>
      <c r="D2514" s="159" t="n">
        <v>26543</v>
      </c>
      <c r="E2514" s="159" t="n">
        <v>508</v>
      </c>
    </row>
    <row r="2515">
      <c r="A2515" s="176" t="n">
        <v>46174</v>
      </c>
      <c r="B2515" s="104" t="inlineStr">
        <is>
          <t>2025/26</t>
        </is>
      </c>
      <c r="C2515" s="104" t="inlineStr">
        <is>
          <t>HC-041</t>
        </is>
      </c>
      <c r="D2515" s="159" t="n">
        <v>39963</v>
      </c>
      <c r="E2515" s="159" t="n">
        <v>706</v>
      </c>
    </row>
    <row r="2516">
      <c r="A2516" s="176" t="n">
        <v>46174</v>
      </c>
      <c r="B2516" s="104" t="inlineStr">
        <is>
          <t>2025/26</t>
        </is>
      </c>
      <c r="C2516" s="104" t="inlineStr">
        <is>
          <t>HC-042</t>
        </is>
      </c>
      <c r="D2516" s="159" t="n">
        <v>25930</v>
      </c>
      <c r="E2516" s="159" t="n">
        <v>452</v>
      </c>
    </row>
    <row r="2517">
      <c r="A2517" s="176" t="n">
        <v>46174</v>
      </c>
      <c r="B2517" s="104" t="inlineStr">
        <is>
          <t>2025/26</t>
        </is>
      </c>
      <c r="C2517" s="104" t="inlineStr">
        <is>
          <t>HC-043</t>
        </is>
      </c>
      <c r="D2517" s="159" t="n">
        <v>29810</v>
      </c>
      <c r="E2517" s="159" t="n">
        <v>527</v>
      </c>
    </row>
    <row r="2518">
      <c r="A2518" s="176" t="n">
        <v>46174</v>
      </c>
      <c r="B2518" s="104" t="inlineStr">
        <is>
          <t>2025/26</t>
        </is>
      </c>
      <c r="C2518" s="104" t="inlineStr">
        <is>
          <t>HC-044</t>
        </is>
      </c>
      <c r="D2518" s="159" t="n">
        <v>18604</v>
      </c>
      <c r="E2518" s="159" t="n">
        <v>316</v>
      </c>
    </row>
    <row r="2519">
      <c r="A2519" s="176" t="n">
        <v>46174</v>
      </c>
      <c r="B2519" s="104" t="inlineStr">
        <is>
          <t>2025/26</t>
        </is>
      </c>
      <c r="C2519" s="104" t="inlineStr">
        <is>
          <t>HC-045</t>
        </is>
      </c>
      <c r="D2519" s="159" t="n">
        <v>31428</v>
      </c>
      <c r="E2519" s="159" t="n">
        <v>503</v>
      </c>
    </row>
    <row r="2520">
      <c r="A2520" s="176" t="n">
        <v>46174</v>
      </c>
      <c r="B2520" s="104" t="inlineStr">
        <is>
          <t>2025/26</t>
        </is>
      </c>
      <c r="C2520" s="104" t="inlineStr">
        <is>
          <t>HC-046</t>
        </is>
      </c>
      <c r="D2520" s="159" t="n">
        <v>17137</v>
      </c>
      <c r="E2520" s="159" t="n">
        <v>284</v>
      </c>
    </row>
    <row r="2521">
      <c r="A2521" s="176" t="n">
        <v>46174</v>
      </c>
      <c r="B2521" s="104" t="inlineStr">
        <is>
          <t>2025/26</t>
        </is>
      </c>
      <c r="C2521" s="104" t="inlineStr">
        <is>
          <t>HC-047</t>
        </is>
      </c>
      <c r="D2521" s="159" t="n">
        <v>31774</v>
      </c>
      <c r="E2521" s="159" t="n">
        <v>527</v>
      </c>
    </row>
    <row r="2522">
      <c r="A2522" s="176" t="n">
        <v>46174</v>
      </c>
      <c r="B2522" s="104" t="inlineStr">
        <is>
          <t>2025/26</t>
        </is>
      </c>
      <c r="C2522" s="104" t="inlineStr">
        <is>
          <t>HC-048</t>
        </is>
      </c>
      <c r="D2522" s="159" t="n">
        <v>28519</v>
      </c>
      <c r="E2522" s="159" t="n">
        <v>459</v>
      </c>
    </row>
    <row r="2523">
      <c r="A2523" s="176" t="n">
        <v>46174</v>
      </c>
      <c r="B2523" s="104" t="inlineStr">
        <is>
          <t>2025/26</t>
        </is>
      </c>
      <c r="C2523" s="104" t="inlineStr">
        <is>
          <t>HC-049</t>
        </is>
      </c>
      <c r="D2523" s="159" t="n">
        <v>24544</v>
      </c>
      <c r="E2523" s="159" t="n">
        <v>386</v>
      </c>
    </row>
    <row r="2524">
      <c r="A2524" s="176" t="n">
        <v>46174</v>
      </c>
      <c r="B2524" s="104" t="inlineStr">
        <is>
          <t>2025/26</t>
        </is>
      </c>
      <c r="C2524" s="104" t="inlineStr">
        <is>
          <t>HC-050</t>
        </is>
      </c>
      <c r="D2524" s="159" t="n">
        <v>29389</v>
      </c>
      <c r="E2524" s="159" t="n">
        <v>540</v>
      </c>
    </row>
    <row r="2525">
      <c r="A2525" s="176" t="n">
        <v>46174</v>
      </c>
      <c r="B2525" s="104" t="inlineStr">
        <is>
          <t>2025/26</t>
        </is>
      </c>
      <c r="C2525" s="104" t="inlineStr">
        <is>
          <t>HC-051</t>
        </is>
      </c>
      <c r="D2525" s="159" t="n">
        <v>21094</v>
      </c>
      <c r="E2525" s="159" t="n">
        <v>339</v>
      </c>
    </row>
    <row r="2526">
      <c r="A2526" s="176" t="n">
        <v>46174</v>
      </c>
      <c r="B2526" s="104" t="inlineStr">
        <is>
          <t>2025/26</t>
        </is>
      </c>
      <c r="C2526" s="104" t="inlineStr">
        <is>
          <t>HC-052</t>
        </is>
      </c>
      <c r="D2526" s="159" t="n">
        <v>24350</v>
      </c>
      <c r="E2526" s="159" t="n">
        <v>413</v>
      </c>
    </row>
    <row r="2527">
      <c r="A2527" s="176" t="n">
        <v>46174</v>
      </c>
      <c r="B2527" s="104" t="inlineStr">
        <is>
          <t>2025/26</t>
        </is>
      </c>
      <c r="C2527" s="104" t="inlineStr">
        <is>
          <t>HC-053</t>
        </is>
      </c>
      <c r="D2527" s="159" t="n">
        <v>27569</v>
      </c>
      <c r="E2527" s="159" t="n">
        <v>441</v>
      </c>
    </row>
    <row r="2528">
      <c r="A2528" s="176" t="n">
        <v>46174</v>
      </c>
      <c r="B2528" s="104" t="inlineStr">
        <is>
          <t>2025/26</t>
        </is>
      </c>
      <c r="C2528" s="104" t="inlineStr">
        <is>
          <t>HC-054</t>
        </is>
      </c>
      <c r="D2528" s="159" t="n">
        <v>25697</v>
      </c>
      <c r="E2528" s="159" t="n">
        <v>443</v>
      </c>
    </row>
    <row r="2529">
      <c r="A2529" s="176" t="n">
        <v>46174</v>
      </c>
      <c r="B2529" s="104" t="inlineStr">
        <is>
          <t>2025/26</t>
        </is>
      </c>
      <c r="C2529" s="104" t="inlineStr">
        <is>
          <t>HC-055</t>
        </is>
      </c>
      <c r="D2529" s="159" t="n">
        <v>42873</v>
      </c>
      <c r="E2529" s="159" t="n">
        <v>677</v>
      </c>
    </row>
    <row r="2530">
      <c r="A2530" s="176" t="n">
        <v>46174</v>
      </c>
      <c r="B2530" s="104" t="inlineStr">
        <is>
          <t>2025/26</t>
        </is>
      </c>
      <c r="C2530" s="104" t="inlineStr">
        <is>
          <t>HC-056</t>
        </is>
      </c>
      <c r="D2530" s="159" t="n">
        <v>27577</v>
      </c>
      <c r="E2530" s="159" t="n">
        <v>457</v>
      </c>
    </row>
    <row r="2531">
      <c r="A2531" s="176" t="n">
        <v>46174</v>
      </c>
      <c r="B2531" s="104" t="inlineStr">
        <is>
          <t>2025/26</t>
        </is>
      </c>
      <c r="C2531" s="104" t="inlineStr">
        <is>
          <t>HC-057</t>
        </is>
      </c>
      <c r="D2531" s="159" t="n">
        <v>31530</v>
      </c>
      <c r="E2531" s="159" t="n">
        <v>514</v>
      </c>
    </row>
    <row r="2532">
      <c r="A2532" s="176" t="n">
        <v>46174</v>
      </c>
      <c r="B2532" s="104" t="inlineStr">
        <is>
          <t>2025/26</t>
        </is>
      </c>
      <c r="C2532" s="104" t="inlineStr">
        <is>
          <t>HC-058</t>
        </is>
      </c>
      <c r="D2532" s="159" t="n">
        <v>18738</v>
      </c>
      <c r="E2532" s="159" t="n">
        <v>1103</v>
      </c>
    </row>
    <row r="2533">
      <c r="A2533" s="176" t="n">
        <v>46174</v>
      </c>
      <c r="B2533" s="104" t="inlineStr">
        <is>
          <t>2025/26</t>
        </is>
      </c>
      <c r="C2533" s="104" t="inlineStr">
        <is>
          <t>HC-059</t>
        </is>
      </c>
      <c r="D2533" s="159" t="n">
        <v>28474</v>
      </c>
      <c r="E2533" s="159" t="n">
        <v>452</v>
      </c>
    </row>
    <row r="2534">
      <c r="A2534" s="176" t="n">
        <v>46174</v>
      </c>
      <c r="B2534" s="104" t="inlineStr">
        <is>
          <t>2025/26</t>
        </is>
      </c>
      <c r="C2534" s="104" t="inlineStr">
        <is>
          <t>HC-060</t>
        </is>
      </c>
      <c r="D2534" s="159" t="n">
        <v>21139</v>
      </c>
      <c r="E2534" s="159" t="n">
        <v>349</v>
      </c>
    </row>
    <row r="2535">
      <c r="A2535" s="176" t="n">
        <v>46174</v>
      </c>
      <c r="B2535" s="104" t="inlineStr">
        <is>
          <t>2025/26</t>
        </is>
      </c>
      <c r="C2535" s="104" t="inlineStr">
        <is>
          <t>HC-061</t>
        </is>
      </c>
      <c r="D2535" s="159" t="n">
        <v>26242</v>
      </c>
      <c r="E2535" s="159" t="n">
        <v>467</v>
      </c>
    </row>
    <row r="2536">
      <c r="A2536" s="176" t="n">
        <v>46174</v>
      </c>
      <c r="B2536" s="104" t="inlineStr">
        <is>
          <t>2025/26</t>
        </is>
      </c>
      <c r="C2536" s="104" t="inlineStr">
        <is>
          <t>HC-062</t>
        </is>
      </c>
      <c r="D2536" s="159" t="n">
        <v>22082</v>
      </c>
      <c r="E2536" s="159" t="n">
        <v>379</v>
      </c>
    </row>
    <row r="2537">
      <c r="A2537" s="176" t="n">
        <v>46174</v>
      </c>
      <c r="B2537" s="104" t="inlineStr">
        <is>
          <t>2025/26</t>
        </is>
      </c>
      <c r="C2537" s="104" t="inlineStr">
        <is>
          <t>HC-064</t>
        </is>
      </c>
      <c r="D2537" s="159" t="n">
        <v>19616</v>
      </c>
      <c r="E2537" s="159" t="n">
        <v>344</v>
      </c>
    </row>
    <row r="2538">
      <c r="A2538" s="176" t="n">
        <v>46174</v>
      </c>
      <c r="B2538" s="104" t="inlineStr">
        <is>
          <t>2025/26</t>
        </is>
      </c>
      <c r="C2538" s="104" t="inlineStr">
        <is>
          <t>HC-065</t>
        </is>
      </c>
      <c r="D2538" s="159" t="n">
        <v>38445</v>
      </c>
      <c r="E2538" s="159" t="n">
        <v>659</v>
      </c>
    </row>
    <row r="2539">
      <c r="A2539" s="176" t="n">
        <v>46174</v>
      </c>
      <c r="B2539" s="104" t="inlineStr">
        <is>
          <t>2025/26</t>
        </is>
      </c>
      <c r="C2539" s="104" t="inlineStr">
        <is>
          <t>HC-066</t>
        </is>
      </c>
      <c r="D2539" s="159" t="n">
        <v>27754</v>
      </c>
      <c r="E2539" s="159" t="n">
        <v>418</v>
      </c>
    </row>
    <row r="2540">
      <c r="A2540" s="176" t="n">
        <v>46174</v>
      </c>
      <c r="B2540" s="104" t="inlineStr">
        <is>
          <t>2025/26</t>
        </is>
      </c>
      <c r="C2540" s="104" t="inlineStr">
        <is>
          <t>HC-067</t>
        </is>
      </c>
      <c r="D2540" s="159" t="n">
        <v>28217</v>
      </c>
      <c r="E2540" s="159" t="n">
        <v>474</v>
      </c>
    </row>
    <row r="2541">
      <c r="A2541" s="176" t="n">
        <v>46174</v>
      </c>
      <c r="B2541" s="104" t="inlineStr">
        <is>
          <t>2025/26</t>
        </is>
      </c>
      <c r="C2541" s="104" t="inlineStr">
        <is>
          <t>HC-068</t>
        </is>
      </c>
      <c r="D2541" s="159" t="n">
        <v>19076</v>
      </c>
      <c r="E2541" s="159" t="n">
        <v>321</v>
      </c>
    </row>
    <row r="2542">
      <c r="A2542" s="176" t="n">
        <v>46174</v>
      </c>
      <c r="B2542" s="104" t="inlineStr">
        <is>
          <t>2025/26</t>
        </is>
      </c>
      <c r="C2542" s="104" t="inlineStr">
        <is>
          <t>HC-069</t>
        </is>
      </c>
      <c r="D2542" s="159" t="n">
        <v>25157</v>
      </c>
      <c r="E2542" s="159" t="n">
        <v>447</v>
      </c>
    </row>
    <row r="2543">
      <c r="A2543" s="176" t="n">
        <v>46174</v>
      </c>
      <c r="B2543" s="104" t="inlineStr">
        <is>
          <t>2025/26</t>
        </is>
      </c>
      <c r="C2543" s="104" t="inlineStr">
        <is>
          <t>HC-070</t>
        </is>
      </c>
      <c r="D2543" s="159" t="n">
        <v>17772</v>
      </c>
      <c r="E2543" s="159" t="n">
        <v>309</v>
      </c>
    </row>
    <row r="2544">
      <c r="A2544" s="176" t="n">
        <v>46174</v>
      </c>
      <c r="B2544" s="104" t="inlineStr">
        <is>
          <t>2025/26</t>
        </is>
      </c>
      <c r="C2544" s="104" t="inlineStr">
        <is>
          <t>HC-071</t>
        </is>
      </c>
      <c r="D2544" s="159" t="n">
        <v>22223</v>
      </c>
      <c r="E2544" s="159" t="n">
        <v>376</v>
      </c>
    </row>
    <row r="2545">
      <c r="A2545" s="176" t="n">
        <v>46174</v>
      </c>
      <c r="B2545" s="104" t="inlineStr">
        <is>
          <t>2025/26</t>
        </is>
      </c>
      <c r="C2545" s="104" t="inlineStr">
        <is>
          <t>HC-072</t>
        </is>
      </c>
      <c r="D2545" s="159" t="n">
        <v>16172</v>
      </c>
      <c r="E2545" s="159" t="n">
        <v>244</v>
      </c>
    </row>
    <row r="2546">
      <c r="A2546" s="176" t="n">
        <v>46174</v>
      </c>
      <c r="B2546" s="104" t="inlineStr">
        <is>
          <t>2025/26</t>
        </is>
      </c>
      <c r="C2546" s="104" t="inlineStr">
        <is>
          <t>HC-073</t>
        </is>
      </c>
      <c r="D2546" s="159" t="n">
        <v>41762</v>
      </c>
      <c r="E2546" s="159" t="n">
        <v>2822</v>
      </c>
    </row>
    <row r="2547">
      <c r="A2547" s="176" t="n">
        <v>46174</v>
      </c>
      <c r="B2547" s="104" t="inlineStr">
        <is>
          <t>2025/26</t>
        </is>
      </c>
      <c r="C2547" s="104" t="inlineStr">
        <is>
          <t>HC-074</t>
        </is>
      </c>
      <c r="D2547" s="159" t="n">
        <v>25854</v>
      </c>
      <c r="E2547" s="159" t="n">
        <v>411</v>
      </c>
    </row>
    <row r="2548">
      <c r="A2548" s="176" t="n">
        <v>46174</v>
      </c>
      <c r="B2548" s="104" t="inlineStr">
        <is>
          <t>2025/26</t>
        </is>
      </c>
      <c r="C2548" s="104" t="inlineStr">
        <is>
          <t>HC-075</t>
        </is>
      </c>
      <c r="D2548" s="159" t="n">
        <v>35353</v>
      </c>
      <c r="E2548" s="159" t="n">
        <v>548</v>
      </c>
    </row>
    <row r="2549">
      <c r="A2549" s="176" t="n">
        <v>46174</v>
      </c>
      <c r="B2549" s="104" t="inlineStr">
        <is>
          <t>2025/26</t>
        </is>
      </c>
      <c r="C2549" s="104" t="inlineStr">
        <is>
          <t>HC-076</t>
        </is>
      </c>
      <c r="D2549" s="159" t="n">
        <v>27174</v>
      </c>
      <c r="E2549" s="159" t="n">
        <v>450</v>
      </c>
    </row>
    <row r="2550">
      <c r="A2550" s="176" t="n">
        <v>46174</v>
      </c>
      <c r="B2550" s="104" t="inlineStr">
        <is>
          <t>2025/26</t>
        </is>
      </c>
      <c r="C2550" s="104" t="inlineStr">
        <is>
          <t>HC-077</t>
        </is>
      </c>
      <c r="D2550" s="159" t="n">
        <v>28943</v>
      </c>
      <c r="E2550" s="159" t="n">
        <v>503</v>
      </c>
    </row>
    <row r="2551">
      <c r="A2551" s="176" t="n">
        <v>46174</v>
      </c>
      <c r="B2551" s="104" t="inlineStr">
        <is>
          <t>2025/26</t>
        </is>
      </c>
      <c r="C2551" s="104" t="inlineStr">
        <is>
          <t>HC-078</t>
        </is>
      </c>
      <c r="D2551" s="159" t="n">
        <v>26186</v>
      </c>
      <c r="E2551" s="159" t="n">
        <v>396</v>
      </c>
    </row>
    <row r="2552">
      <c r="A2552" s="176" t="n">
        <v>46174</v>
      </c>
      <c r="B2552" s="104" t="inlineStr">
        <is>
          <t>2025/26</t>
        </is>
      </c>
      <c r="C2552" s="104" t="inlineStr">
        <is>
          <t>HC-079</t>
        </is>
      </c>
      <c r="D2552" s="159" t="n">
        <v>28838</v>
      </c>
      <c r="E2552" s="159" t="n">
        <v>435</v>
      </c>
    </row>
    <row r="2553">
      <c r="A2553" s="176" t="n">
        <v>46174</v>
      </c>
      <c r="B2553" s="104" t="inlineStr">
        <is>
          <t>2025/26</t>
        </is>
      </c>
      <c r="C2553" s="104" t="inlineStr">
        <is>
          <t>HC-080</t>
        </is>
      </c>
      <c r="D2553" s="159" t="n">
        <v>20835</v>
      </c>
      <c r="E2553" s="159" t="n">
        <v>314</v>
      </c>
    </row>
    <row r="2554">
      <c r="A2554" s="176" t="n">
        <v>46174</v>
      </c>
      <c r="B2554" s="104" t="inlineStr">
        <is>
          <t>2025/26</t>
        </is>
      </c>
      <c r="C2554" s="104" t="inlineStr">
        <is>
          <t>HC-081</t>
        </is>
      </c>
      <c r="D2554" s="159" t="n">
        <v>28230</v>
      </c>
      <c r="E2554" s="159" t="n">
        <v>431</v>
      </c>
    </row>
    <row r="2555">
      <c r="A2555" s="176" t="n">
        <v>46174</v>
      </c>
      <c r="B2555" s="104" t="inlineStr">
        <is>
          <t>2025/26</t>
        </is>
      </c>
      <c r="C2555" s="104" t="inlineStr">
        <is>
          <t>HC-082</t>
        </is>
      </c>
      <c r="D2555" s="159" t="n">
        <v>21874</v>
      </c>
      <c r="E2555" s="159" t="n">
        <v>394</v>
      </c>
    </row>
    <row r="2556">
      <c r="A2556" s="176" t="n">
        <v>46174</v>
      </c>
      <c r="B2556" s="104" t="inlineStr">
        <is>
          <t>2025/26</t>
        </is>
      </c>
      <c r="C2556" s="104" t="inlineStr">
        <is>
          <t>HC-083</t>
        </is>
      </c>
      <c r="D2556" s="159" t="n">
        <v>19045</v>
      </c>
      <c r="E2556" s="159" t="n">
        <v>327</v>
      </c>
    </row>
    <row r="2557">
      <c r="A2557" s="176" t="n">
        <v>46174</v>
      </c>
      <c r="B2557" s="104" t="inlineStr">
        <is>
          <t>2025/26</t>
        </is>
      </c>
      <c r="C2557" s="104" t="inlineStr">
        <is>
          <t>HC-084</t>
        </is>
      </c>
      <c r="D2557" s="159" t="n">
        <v>26461</v>
      </c>
      <c r="E2557" s="159" t="n">
        <v>446</v>
      </c>
    </row>
    <row r="2558">
      <c r="A2558" s="176" t="n">
        <v>46174</v>
      </c>
      <c r="B2558" s="104" t="inlineStr">
        <is>
          <t>2025/26</t>
        </is>
      </c>
      <c r="C2558" s="104" t="inlineStr">
        <is>
          <t>HC-085</t>
        </is>
      </c>
      <c r="D2558" s="159" t="n">
        <v>30489</v>
      </c>
      <c r="E2558" s="159" t="n">
        <v>503</v>
      </c>
    </row>
    <row r="2559">
      <c r="A2559" s="176" t="n">
        <v>46174</v>
      </c>
      <c r="B2559" s="104" t="inlineStr">
        <is>
          <t>2025/26</t>
        </is>
      </c>
      <c r="C2559" s="104" t="inlineStr">
        <is>
          <t>HC-086</t>
        </is>
      </c>
      <c r="D2559" s="159" t="n">
        <v>24178</v>
      </c>
      <c r="E2559" s="159" t="n">
        <v>408</v>
      </c>
    </row>
    <row r="2560">
      <c r="A2560" s="176" t="n">
        <v>46174</v>
      </c>
      <c r="B2560" s="104" t="inlineStr">
        <is>
          <t>2025/26</t>
        </is>
      </c>
      <c r="C2560" s="104" t="inlineStr">
        <is>
          <t>HC-087</t>
        </is>
      </c>
      <c r="D2560" s="159" t="n">
        <v>18326</v>
      </c>
      <c r="E2560" s="159" t="n">
        <v>320</v>
      </c>
    </row>
    <row r="2561">
      <c r="A2561" s="176" t="n">
        <v>46174</v>
      </c>
      <c r="B2561" s="104" t="inlineStr">
        <is>
          <t>2025/26</t>
        </is>
      </c>
      <c r="C2561" s="104" t="inlineStr">
        <is>
          <t>HC-088</t>
        </is>
      </c>
      <c r="D2561" s="159" t="n">
        <v>23645</v>
      </c>
      <c r="E2561" s="159" t="n">
        <v>376</v>
      </c>
    </row>
    <row r="2562">
      <c r="A2562" s="176" t="n">
        <v>46174</v>
      </c>
      <c r="B2562" s="104" t="inlineStr">
        <is>
          <t>2025/26</t>
        </is>
      </c>
      <c r="C2562" s="104" t="inlineStr">
        <is>
          <t>HC-089</t>
        </is>
      </c>
      <c r="D2562" s="159" t="n">
        <v>28714</v>
      </c>
      <c r="E2562" s="159" t="n">
        <v>475</v>
      </c>
    </row>
    <row r="2563">
      <c r="A2563" s="176" t="n">
        <v>46174</v>
      </c>
      <c r="B2563" s="104" t="inlineStr">
        <is>
          <t>2025/26</t>
        </is>
      </c>
      <c r="C2563" s="104" t="inlineStr">
        <is>
          <t>HC-090</t>
        </is>
      </c>
      <c r="D2563" s="159" t="n">
        <v>23935</v>
      </c>
      <c r="E2563" s="159" t="n">
        <v>382</v>
      </c>
    </row>
    <row r="2564">
      <c r="A2564" s="176" t="n">
        <v>46174</v>
      </c>
      <c r="B2564" s="104" t="inlineStr">
        <is>
          <t>2025/26</t>
        </is>
      </c>
      <c r="C2564" s="104" t="inlineStr">
        <is>
          <t>HC-091</t>
        </is>
      </c>
      <c r="D2564" s="159" t="n">
        <v>21871</v>
      </c>
      <c r="E2564" s="159" t="n">
        <v>1845</v>
      </c>
    </row>
    <row r="2565">
      <c r="A2565" s="176" t="n">
        <v>46174</v>
      </c>
      <c r="B2565" s="104" t="inlineStr">
        <is>
          <t>2025/26</t>
        </is>
      </c>
      <c r="C2565" s="104" t="inlineStr">
        <is>
          <t>HC-092</t>
        </is>
      </c>
      <c r="D2565" s="159" t="n">
        <v>21825</v>
      </c>
      <c r="E2565" s="159" t="n">
        <v>368</v>
      </c>
    </row>
    <row r="2566">
      <c r="A2566" s="176" t="n">
        <v>46174</v>
      </c>
      <c r="B2566" s="104" t="inlineStr">
        <is>
          <t>2025/26</t>
        </is>
      </c>
      <c r="C2566" s="104" t="inlineStr">
        <is>
          <t>HC-093</t>
        </is>
      </c>
      <c r="D2566" s="159" t="n">
        <v>37608</v>
      </c>
      <c r="E2566" s="159" t="n">
        <v>645</v>
      </c>
    </row>
    <row r="2567">
      <c r="A2567" s="176" t="n">
        <v>46174</v>
      </c>
      <c r="B2567" s="104" t="inlineStr">
        <is>
          <t>2025/26</t>
        </is>
      </c>
      <c r="C2567" s="104" t="inlineStr">
        <is>
          <t>HC-094</t>
        </is>
      </c>
      <c r="D2567" s="159" t="n">
        <v>19728</v>
      </c>
      <c r="E2567" s="159" t="n">
        <v>345</v>
      </c>
    </row>
    <row r="2568">
      <c r="A2568" s="176" t="n">
        <v>46174</v>
      </c>
      <c r="B2568" s="104" t="inlineStr">
        <is>
          <t>2025/26</t>
        </is>
      </c>
      <c r="C2568" s="104" t="inlineStr">
        <is>
          <t>HC-095</t>
        </is>
      </c>
      <c r="D2568" s="159" t="n">
        <v>33988</v>
      </c>
      <c r="E2568" s="159" t="n">
        <v>545</v>
      </c>
    </row>
    <row r="2569">
      <c r="A2569" s="176" t="n">
        <v>46174</v>
      </c>
      <c r="B2569" s="104" t="inlineStr">
        <is>
          <t>2025/26</t>
        </is>
      </c>
      <c r="C2569" s="104" t="inlineStr">
        <is>
          <t>HC-096</t>
        </is>
      </c>
      <c r="D2569" s="159" t="n">
        <v>20755</v>
      </c>
      <c r="E2569" s="159" t="n">
        <v>350</v>
      </c>
    </row>
    <row r="2570">
      <c r="A2570" s="176" t="n">
        <v>46174</v>
      </c>
      <c r="B2570" s="104" t="inlineStr">
        <is>
          <t>2025/26</t>
        </is>
      </c>
      <c r="C2570" s="104" t="inlineStr">
        <is>
          <t>HC-097</t>
        </is>
      </c>
      <c r="D2570" s="159" t="n">
        <v>17013</v>
      </c>
      <c r="E2570" s="159" t="n">
        <v>253</v>
      </c>
    </row>
    <row r="2571">
      <c r="A2571" s="176" t="n">
        <v>46174</v>
      </c>
      <c r="B2571" s="104" t="inlineStr">
        <is>
          <t>2025/26</t>
        </is>
      </c>
      <c r="C2571" s="104" t="inlineStr">
        <is>
          <t>HC-098</t>
        </is>
      </c>
      <c r="D2571" s="159" t="n">
        <v>26985</v>
      </c>
      <c r="E2571" s="159" t="n">
        <v>445</v>
      </c>
    </row>
    <row r="2572">
      <c r="A2572" s="176" t="n">
        <v>46174</v>
      </c>
      <c r="B2572" s="104" t="inlineStr">
        <is>
          <t>2025/26</t>
        </is>
      </c>
      <c r="C2572" s="104" t="inlineStr">
        <is>
          <t>HC-099</t>
        </is>
      </c>
      <c r="D2572" s="159" t="n">
        <v>26559</v>
      </c>
      <c r="E2572" s="159" t="n">
        <v>456</v>
      </c>
    </row>
    <row r="2573">
      <c r="A2573" s="176" t="n">
        <v>46174</v>
      </c>
      <c r="B2573" s="104" t="inlineStr">
        <is>
          <t>2025/26</t>
        </is>
      </c>
      <c r="C2573" s="104" t="inlineStr">
        <is>
          <t>HC-100</t>
        </is>
      </c>
      <c r="D2573" s="159" t="n">
        <v>18106</v>
      </c>
      <c r="E2573" s="159" t="n">
        <v>312</v>
      </c>
    </row>
    <row r="2574">
      <c r="A2574" s="176" t="n">
        <v>46174</v>
      </c>
      <c r="B2574" s="104" t="inlineStr">
        <is>
          <t>2025/26</t>
        </is>
      </c>
      <c r="C2574" s="104" t="inlineStr">
        <is>
          <t>HC-101</t>
        </is>
      </c>
      <c r="D2574" s="159" t="n">
        <v>26179</v>
      </c>
      <c r="E2574" s="159" t="n">
        <v>438</v>
      </c>
    </row>
    <row r="2575">
      <c r="A2575" s="176" t="n">
        <v>46174</v>
      </c>
      <c r="B2575" s="104" t="inlineStr">
        <is>
          <t>2025/26</t>
        </is>
      </c>
      <c r="C2575" s="104" t="inlineStr">
        <is>
          <t>HC-102</t>
        </is>
      </c>
      <c r="D2575" s="159" t="n">
        <v>27000</v>
      </c>
      <c r="E2575" s="159" t="n">
        <v>457</v>
      </c>
    </row>
    <row r="2576">
      <c r="A2576" s="176" t="n">
        <v>46174</v>
      </c>
      <c r="B2576" s="104" t="inlineStr">
        <is>
          <t>2025/26</t>
        </is>
      </c>
      <c r="C2576" s="104" t="inlineStr">
        <is>
          <t>HC-103</t>
        </is>
      </c>
      <c r="D2576" s="159" t="n">
        <v>27830</v>
      </c>
      <c r="E2576" s="159" t="n">
        <v>460</v>
      </c>
    </row>
    <row r="2577">
      <c r="A2577" s="176" t="n">
        <v>46174</v>
      </c>
      <c r="B2577" s="104" t="inlineStr">
        <is>
          <t>2025/26</t>
        </is>
      </c>
      <c r="C2577" s="104" t="inlineStr">
        <is>
          <t>HC-104</t>
        </is>
      </c>
      <c r="D2577" s="159" t="n">
        <v>22835</v>
      </c>
      <c r="E2577" s="159" t="n">
        <v>321</v>
      </c>
    </row>
    <row r="2578">
      <c r="A2578" s="176" t="n">
        <v>46174</v>
      </c>
      <c r="B2578" s="104" t="inlineStr">
        <is>
          <t>2025/26</t>
        </is>
      </c>
      <c r="C2578" s="104" t="inlineStr">
        <is>
          <t>HC-105</t>
        </is>
      </c>
      <c r="D2578" s="159" t="n">
        <v>37411</v>
      </c>
      <c r="E2578" s="159" t="n">
        <v>576</v>
      </c>
    </row>
    <row r="2579">
      <c r="A2579" s="176" t="n">
        <v>46174</v>
      </c>
      <c r="B2579" s="104" t="inlineStr">
        <is>
          <t>2025/26</t>
        </is>
      </c>
      <c r="C2579" s="104" t="inlineStr">
        <is>
          <t>HC-106</t>
        </is>
      </c>
      <c r="D2579" s="159" t="n">
        <v>25173</v>
      </c>
      <c r="E2579" s="159" t="n">
        <v>429</v>
      </c>
    </row>
    <row r="2580">
      <c r="A2580" s="176" t="n">
        <v>46174</v>
      </c>
      <c r="B2580" s="104" t="inlineStr">
        <is>
          <t>2025/26</t>
        </is>
      </c>
      <c r="C2580" s="104" t="inlineStr">
        <is>
          <t>HC-107</t>
        </is>
      </c>
      <c r="D2580" s="159" t="n">
        <v>29304</v>
      </c>
      <c r="E2580" s="159" t="n">
        <v>515</v>
      </c>
    </row>
    <row r="2581">
      <c r="A2581" s="176" t="n">
        <v>46174</v>
      </c>
      <c r="B2581" s="104" t="inlineStr">
        <is>
          <t>2025/26</t>
        </is>
      </c>
      <c r="C2581" s="104" t="inlineStr">
        <is>
          <t>HC-108</t>
        </is>
      </c>
      <c r="D2581" s="159" t="n">
        <v>23581</v>
      </c>
      <c r="E2581" s="159" t="n">
        <v>2356</v>
      </c>
    </row>
    <row r="2582">
      <c r="A2582" s="176" t="n">
        <v>46174</v>
      </c>
      <c r="B2582" s="104" t="inlineStr">
        <is>
          <t>2025/26</t>
        </is>
      </c>
      <c r="C2582" s="104" t="inlineStr">
        <is>
          <t>HC-109</t>
        </is>
      </c>
      <c r="D2582" s="159" t="n">
        <v>24363</v>
      </c>
      <c r="E2582" s="159" t="n">
        <v>442</v>
      </c>
    </row>
    <row r="2583">
      <c r="A2583" s="176" t="n">
        <v>46174</v>
      </c>
      <c r="B2583" s="104" t="inlineStr">
        <is>
          <t>2025/26</t>
        </is>
      </c>
      <c r="C2583" s="104" t="inlineStr">
        <is>
          <t>HC-110</t>
        </is>
      </c>
      <c r="D2583" s="159" t="n">
        <v>17295</v>
      </c>
      <c r="E2583" s="159" t="n">
        <v>296</v>
      </c>
    </row>
    <row r="2584">
      <c r="A2584" s="176" t="n">
        <v>46174</v>
      </c>
      <c r="B2584" s="104" t="inlineStr">
        <is>
          <t>2025/26</t>
        </is>
      </c>
      <c r="C2584" s="104" t="inlineStr">
        <is>
          <t>HC-111</t>
        </is>
      </c>
      <c r="D2584" s="159" t="n">
        <v>28449</v>
      </c>
      <c r="E2584" s="159" t="n">
        <v>481</v>
      </c>
    </row>
    <row r="2585">
      <c r="A2585" s="176" t="n">
        <v>46174</v>
      </c>
      <c r="B2585" s="104" t="inlineStr">
        <is>
          <t>2025/26</t>
        </is>
      </c>
      <c r="C2585" s="104" t="inlineStr">
        <is>
          <t>HC-112</t>
        </is>
      </c>
      <c r="D2585" s="159" t="n">
        <v>16598</v>
      </c>
      <c r="E2585" s="159" t="n">
        <v>286</v>
      </c>
    </row>
    <row r="2586">
      <c r="A2586" s="176" t="n">
        <v>46174</v>
      </c>
      <c r="B2586" s="104" t="inlineStr">
        <is>
          <t>2025/26</t>
        </is>
      </c>
      <c r="C2586" s="104" t="inlineStr">
        <is>
          <t>HC-113</t>
        </is>
      </c>
      <c r="D2586" s="159" t="n">
        <v>28665</v>
      </c>
      <c r="E2586" s="159" t="n">
        <v>515</v>
      </c>
    </row>
    <row r="2587">
      <c r="A2587" s="176" t="n">
        <v>46174</v>
      </c>
      <c r="B2587" s="104" t="inlineStr">
        <is>
          <t>2025/26</t>
        </is>
      </c>
      <c r="C2587" s="104" t="inlineStr">
        <is>
          <t>HC-114</t>
        </is>
      </c>
      <c r="D2587" s="159" t="n">
        <v>16874</v>
      </c>
      <c r="E2587" s="159" t="n">
        <v>286</v>
      </c>
    </row>
    <row r="2588">
      <c r="A2588" s="176" t="n">
        <v>46174</v>
      </c>
      <c r="B2588" s="104" t="inlineStr">
        <is>
          <t>2025/26</t>
        </is>
      </c>
      <c r="C2588" s="104" t="inlineStr">
        <is>
          <t>HC-115</t>
        </is>
      </c>
      <c r="D2588" s="159" t="n">
        <v>25013</v>
      </c>
      <c r="E2588" s="159" t="n">
        <v>434</v>
      </c>
    </row>
    <row r="2589">
      <c r="A2589" s="176" t="n">
        <v>46174</v>
      </c>
      <c r="B2589" s="104" t="inlineStr">
        <is>
          <t>2025/26</t>
        </is>
      </c>
      <c r="C2589" s="104" t="inlineStr">
        <is>
          <t>HC-116</t>
        </is>
      </c>
      <c r="D2589" s="159" t="n">
        <v>23148</v>
      </c>
      <c r="E2589" s="159" t="n">
        <v>392</v>
      </c>
    </row>
    <row r="2590">
      <c r="A2590" s="176" t="n">
        <v>46174</v>
      </c>
      <c r="B2590" s="104" t="inlineStr">
        <is>
          <t>2025/26</t>
        </is>
      </c>
      <c r="C2590" s="104" t="inlineStr">
        <is>
          <t>HC-117</t>
        </is>
      </c>
      <c r="D2590" s="159" t="n">
        <v>25131</v>
      </c>
      <c r="E2590" s="159" t="n">
        <v>422</v>
      </c>
    </row>
    <row r="2591">
      <c r="A2591" s="176" t="n">
        <v>46174</v>
      </c>
      <c r="B2591" s="104" t="inlineStr">
        <is>
          <t>2025/26</t>
        </is>
      </c>
      <c r="C2591" s="104" t="inlineStr">
        <is>
          <t>HC-118</t>
        </is>
      </c>
      <c r="D2591" s="159" t="n">
        <v>32817</v>
      </c>
      <c r="E2591" s="159" t="n">
        <v>519</v>
      </c>
    </row>
    <row r="2592">
      <c r="A2592" s="176" t="n">
        <v>46174</v>
      </c>
      <c r="B2592" s="104" t="inlineStr">
        <is>
          <t>2025/26</t>
        </is>
      </c>
      <c r="C2592" s="104" t="inlineStr">
        <is>
          <t>HC-119</t>
        </is>
      </c>
      <c r="D2592" s="159" t="n">
        <v>21624</v>
      </c>
      <c r="E2592" s="159" t="n">
        <v>356</v>
      </c>
    </row>
    <row r="2593">
      <c r="A2593" s="176" t="n">
        <v>46174</v>
      </c>
      <c r="B2593" s="104" t="inlineStr">
        <is>
          <t>2025/26</t>
        </is>
      </c>
      <c r="C2593" s="104" t="inlineStr">
        <is>
          <t>HC-120</t>
        </is>
      </c>
      <c r="D2593" s="159" t="n">
        <v>19516</v>
      </c>
      <c r="E2593" s="159" t="n">
        <v>292</v>
      </c>
    </row>
    <row r="2594">
      <c r="A2594" s="176" t="n">
        <v>46204</v>
      </c>
      <c r="B2594" s="104" t="inlineStr">
        <is>
          <t>2025/26</t>
        </is>
      </c>
      <c r="C2594" s="104" t="inlineStr">
        <is>
          <t>HC-001</t>
        </is>
      </c>
      <c r="D2594" s="159" t="n">
        <v>40718</v>
      </c>
      <c r="E2594" s="159" t="n">
        <v>645</v>
      </c>
    </row>
    <row r="2595">
      <c r="A2595" s="176" t="n">
        <v>46204</v>
      </c>
      <c r="B2595" s="104" t="inlineStr">
        <is>
          <t>2025/26</t>
        </is>
      </c>
      <c r="C2595" s="104" t="inlineStr">
        <is>
          <t>HC-002</t>
        </is>
      </c>
      <c r="D2595" s="159" t="n">
        <v>22310</v>
      </c>
      <c r="E2595" s="159" t="n">
        <v>371</v>
      </c>
    </row>
    <row r="2596">
      <c r="A2596" s="176" t="n">
        <v>46204</v>
      </c>
      <c r="B2596" s="104" t="inlineStr">
        <is>
          <t>2025/26</t>
        </is>
      </c>
      <c r="C2596" s="104" t="inlineStr">
        <is>
          <t>HC-003</t>
        </is>
      </c>
      <c r="D2596" s="159" t="n">
        <v>29447</v>
      </c>
      <c r="E2596" s="159" t="n">
        <v>468</v>
      </c>
    </row>
    <row r="2597">
      <c r="A2597" s="176" t="n">
        <v>46204</v>
      </c>
      <c r="B2597" s="104" t="inlineStr">
        <is>
          <t>2025/26</t>
        </is>
      </c>
      <c r="C2597" s="104" t="inlineStr">
        <is>
          <t>HC-004</t>
        </is>
      </c>
      <c r="D2597" s="159" t="n">
        <v>30962</v>
      </c>
      <c r="E2597" s="159" t="n">
        <v>551</v>
      </c>
    </row>
    <row r="2598">
      <c r="A2598" s="176" t="n">
        <v>46204</v>
      </c>
      <c r="B2598" s="104" t="inlineStr">
        <is>
          <t>2025/26</t>
        </is>
      </c>
      <c r="C2598" s="104" t="inlineStr">
        <is>
          <t>HC-005</t>
        </is>
      </c>
      <c r="D2598" s="159" t="n">
        <v>38322</v>
      </c>
      <c r="E2598" s="159" t="n">
        <v>590</v>
      </c>
    </row>
    <row r="2599">
      <c r="A2599" s="176" t="n">
        <v>46204</v>
      </c>
      <c r="B2599" s="104" t="inlineStr">
        <is>
          <t>2025/26</t>
        </is>
      </c>
      <c r="C2599" s="104" t="inlineStr">
        <is>
          <t>HC-006</t>
        </is>
      </c>
      <c r="D2599" s="159" t="n">
        <v>20970</v>
      </c>
      <c r="E2599" s="159" t="n">
        <v>333</v>
      </c>
    </row>
    <row r="2600">
      <c r="A2600" s="176" t="n">
        <v>46204</v>
      </c>
      <c r="B2600" s="104" t="inlineStr">
        <is>
          <t>2025/26</t>
        </is>
      </c>
      <c r="C2600" s="104" t="inlineStr">
        <is>
          <t>HC-007</t>
        </is>
      </c>
      <c r="D2600" s="159" t="n">
        <v>22591</v>
      </c>
      <c r="E2600" s="159" t="n">
        <v>366</v>
      </c>
    </row>
    <row r="2601">
      <c r="A2601" s="176" t="n">
        <v>46204</v>
      </c>
      <c r="B2601" s="104" t="inlineStr">
        <is>
          <t>2025/26</t>
        </is>
      </c>
      <c r="C2601" s="104" t="inlineStr">
        <is>
          <t>HC-008</t>
        </is>
      </c>
      <c r="D2601" s="159" t="n">
        <v>34679</v>
      </c>
      <c r="E2601" s="159" t="n">
        <v>614</v>
      </c>
    </row>
    <row r="2602">
      <c r="A2602" s="176" t="n">
        <v>46204</v>
      </c>
      <c r="B2602" s="104" t="inlineStr">
        <is>
          <t>2025/26</t>
        </is>
      </c>
      <c r="C2602" s="104" t="inlineStr">
        <is>
          <t>HC-009</t>
        </is>
      </c>
      <c r="D2602" s="159" t="n">
        <v>40359</v>
      </c>
      <c r="E2602" s="159" t="n">
        <v>701</v>
      </c>
    </row>
    <row r="2603">
      <c r="A2603" s="176" t="n">
        <v>46204</v>
      </c>
      <c r="B2603" s="104" t="inlineStr">
        <is>
          <t>2025/26</t>
        </is>
      </c>
      <c r="C2603" s="104" t="inlineStr">
        <is>
          <t>HC-010</t>
        </is>
      </c>
      <c r="D2603" s="159" t="n">
        <v>46653</v>
      </c>
      <c r="E2603" s="159" t="n">
        <v>790</v>
      </c>
    </row>
    <row r="2604">
      <c r="A2604" s="176" t="n">
        <v>46204</v>
      </c>
      <c r="B2604" s="104" t="inlineStr">
        <is>
          <t>2025/26</t>
        </is>
      </c>
      <c r="C2604" s="104" t="inlineStr">
        <is>
          <t>HC-011</t>
        </is>
      </c>
      <c r="D2604" s="159" t="n">
        <v>37626</v>
      </c>
      <c r="E2604" s="159" t="n">
        <v>608</v>
      </c>
    </row>
    <row r="2605">
      <c r="A2605" s="176" t="n">
        <v>46204</v>
      </c>
      <c r="B2605" s="104" t="inlineStr">
        <is>
          <t>2025/26</t>
        </is>
      </c>
      <c r="C2605" s="104" t="inlineStr">
        <is>
          <t>HC-012</t>
        </is>
      </c>
      <c r="D2605" s="159" t="n">
        <v>17576</v>
      </c>
      <c r="E2605" s="159" t="n">
        <v>597</v>
      </c>
    </row>
    <row r="2606">
      <c r="A2606" s="176" t="n">
        <v>46204</v>
      </c>
      <c r="B2606" s="104" t="inlineStr">
        <is>
          <t>2025/26</t>
        </is>
      </c>
      <c r="C2606" s="104" t="inlineStr">
        <is>
          <t>HC-013</t>
        </is>
      </c>
      <c r="D2606" s="159" t="n">
        <v>24802</v>
      </c>
      <c r="E2606" s="159" t="n">
        <v>429</v>
      </c>
    </row>
    <row r="2607">
      <c r="A2607" s="176" t="n">
        <v>46204</v>
      </c>
      <c r="B2607" s="104" t="inlineStr">
        <is>
          <t>2025/26</t>
        </is>
      </c>
      <c r="C2607" s="104" t="inlineStr">
        <is>
          <t>HC-014</t>
        </is>
      </c>
      <c r="D2607" s="159" t="n">
        <v>22901</v>
      </c>
      <c r="E2607" s="159" t="n">
        <v>377</v>
      </c>
    </row>
    <row r="2608">
      <c r="A2608" s="176" t="n">
        <v>46204</v>
      </c>
      <c r="B2608" s="104" t="inlineStr">
        <is>
          <t>2025/26</t>
        </is>
      </c>
      <c r="C2608" s="104" t="inlineStr">
        <is>
          <t>HC-015</t>
        </is>
      </c>
      <c r="D2608" s="159" t="n">
        <v>22203</v>
      </c>
      <c r="E2608" s="159" t="n">
        <v>343</v>
      </c>
    </row>
    <row r="2609">
      <c r="A2609" s="176" t="n">
        <v>46204</v>
      </c>
      <c r="B2609" s="104" t="inlineStr">
        <is>
          <t>2025/26</t>
        </is>
      </c>
      <c r="C2609" s="104" t="inlineStr">
        <is>
          <t>HC-016</t>
        </is>
      </c>
      <c r="D2609" s="159" t="n">
        <v>29565</v>
      </c>
      <c r="E2609" s="159" t="n">
        <v>444</v>
      </c>
    </row>
    <row r="2610">
      <c r="A2610" s="176" t="n">
        <v>46204</v>
      </c>
      <c r="B2610" s="104" t="inlineStr">
        <is>
          <t>2025/26</t>
        </is>
      </c>
      <c r="C2610" s="104" t="inlineStr">
        <is>
          <t>HC-017</t>
        </is>
      </c>
      <c r="D2610" s="159" t="n">
        <v>27019</v>
      </c>
      <c r="E2610" s="159" t="n">
        <v>438</v>
      </c>
    </row>
    <row r="2611">
      <c r="A2611" s="176" t="n">
        <v>46204</v>
      </c>
      <c r="B2611" s="104" t="inlineStr">
        <is>
          <t>2025/26</t>
        </is>
      </c>
      <c r="C2611" s="104" t="inlineStr">
        <is>
          <t>HC-018</t>
        </is>
      </c>
      <c r="D2611" s="159" t="n">
        <v>16214</v>
      </c>
      <c r="E2611" s="159" t="n">
        <v>270</v>
      </c>
    </row>
    <row r="2612">
      <c r="A2612" s="176" t="n">
        <v>46204</v>
      </c>
      <c r="B2612" s="104" t="inlineStr">
        <is>
          <t>2025/26</t>
        </is>
      </c>
      <c r="C2612" s="104" t="inlineStr">
        <is>
          <t>HC-019</t>
        </is>
      </c>
      <c r="D2612" s="159" t="n">
        <v>21613</v>
      </c>
      <c r="E2612" s="159" t="n">
        <v>344</v>
      </c>
    </row>
    <row r="2613">
      <c r="A2613" s="176" t="n">
        <v>46204</v>
      </c>
      <c r="B2613" s="104" t="inlineStr">
        <is>
          <t>2025/26</t>
        </is>
      </c>
      <c r="C2613" s="104" t="inlineStr">
        <is>
          <t>HC-020</t>
        </is>
      </c>
      <c r="D2613" s="159" t="n">
        <v>24269</v>
      </c>
      <c r="E2613" s="159" t="n">
        <v>370</v>
      </c>
    </row>
    <row r="2614">
      <c r="A2614" s="176" t="n">
        <v>46204</v>
      </c>
      <c r="B2614" s="104" t="inlineStr">
        <is>
          <t>2025/26</t>
        </is>
      </c>
      <c r="C2614" s="104" t="inlineStr">
        <is>
          <t>HC-021</t>
        </is>
      </c>
      <c r="D2614" s="159" t="n">
        <v>21633</v>
      </c>
      <c r="E2614" s="159" t="n">
        <v>341</v>
      </c>
    </row>
    <row r="2615">
      <c r="A2615" s="176" t="n">
        <v>46204</v>
      </c>
      <c r="B2615" s="104" t="inlineStr">
        <is>
          <t>2025/26</t>
        </is>
      </c>
      <c r="C2615" s="104" t="inlineStr">
        <is>
          <t>HC-022</t>
        </is>
      </c>
      <c r="D2615" s="159" t="n">
        <v>20983</v>
      </c>
      <c r="E2615" s="159" t="n">
        <v>384</v>
      </c>
    </row>
    <row r="2616">
      <c r="A2616" s="176" t="n">
        <v>46204</v>
      </c>
      <c r="B2616" s="104" t="inlineStr">
        <is>
          <t>2025/26</t>
        </is>
      </c>
      <c r="C2616" s="104" t="inlineStr">
        <is>
          <t>HC-023</t>
        </is>
      </c>
      <c r="D2616" s="159" t="n">
        <v>28035</v>
      </c>
      <c r="E2616" s="159" t="n">
        <v>463</v>
      </c>
    </row>
    <row r="2617">
      <c r="A2617" s="176" t="n">
        <v>46204</v>
      </c>
      <c r="B2617" s="104" t="inlineStr">
        <is>
          <t>2025/26</t>
        </is>
      </c>
      <c r="C2617" s="104" t="inlineStr">
        <is>
          <t>HC-024</t>
        </is>
      </c>
      <c r="D2617" s="159" t="n">
        <v>32340</v>
      </c>
      <c r="E2617" s="159" t="n">
        <v>506</v>
      </c>
    </row>
    <row r="2618">
      <c r="A2618" s="176" t="n">
        <v>46204</v>
      </c>
      <c r="B2618" s="104" t="inlineStr">
        <is>
          <t>2025/26</t>
        </is>
      </c>
      <c r="C2618" s="104" t="inlineStr">
        <is>
          <t>HC-025</t>
        </is>
      </c>
      <c r="D2618" s="159" t="n">
        <v>35879</v>
      </c>
      <c r="E2618" s="159" t="n">
        <v>593</v>
      </c>
    </row>
    <row r="2619">
      <c r="A2619" s="176" t="n">
        <v>46204</v>
      </c>
      <c r="B2619" s="104" t="inlineStr">
        <is>
          <t>2025/26</t>
        </is>
      </c>
      <c r="C2619" s="104" t="inlineStr">
        <is>
          <t>HC-026</t>
        </is>
      </c>
      <c r="D2619" s="159" t="n">
        <v>23717</v>
      </c>
      <c r="E2619" s="159" t="n">
        <v>384</v>
      </c>
    </row>
    <row r="2620">
      <c r="A2620" s="176" t="n">
        <v>46204</v>
      </c>
      <c r="B2620" s="104" t="inlineStr">
        <is>
          <t>2025/26</t>
        </is>
      </c>
      <c r="C2620" s="104" t="inlineStr">
        <is>
          <t>HC-027</t>
        </is>
      </c>
      <c r="D2620" s="159" t="n">
        <v>34993</v>
      </c>
      <c r="E2620" s="159" t="n">
        <v>592</v>
      </c>
    </row>
    <row r="2621">
      <c r="A2621" s="176" t="n">
        <v>46204</v>
      </c>
      <c r="B2621" s="104" t="inlineStr">
        <is>
          <t>2025/26</t>
        </is>
      </c>
      <c r="C2621" s="104" t="inlineStr">
        <is>
          <t>HC-028</t>
        </is>
      </c>
      <c r="D2621" s="159" t="n">
        <v>23433</v>
      </c>
      <c r="E2621" s="159" t="n">
        <v>408</v>
      </c>
    </row>
    <row r="2622">
      <c r="A2622" s="176" t="n">
        <v>46204</v>
      </c>
      <c r="B2622" s="104" t="inlineStr">
        <is>
          <t>2025/26</t>
        </is>
      </c>
      <c r="C2622" s="104" t="inlineStr">
        <is>
          <t>HC-029</t>
        </is>
      </c>
      <c r="D2622" s="159" t="n">
        <v>53478</v>
      </c>
      <c r="E2622" s="159" t="n">
        <v>2395</v>
      </c>
    </row>
    <row r="2623">
      <c r="A2623" s="176" t="n">
        <v>46204</v>
      </c>
      <c r="B2623" s="104" t="inlineStr">
        <is>
          <t>2025/26</t>
        </is>
      </c>
      <c r="C2623" s="104" t="inlineStr">
        <is>
          <t>HC-030</t>
        </is>
      </c>
      <c r="D2623" s="159" t="n">
        <v>26799</v>
      </c>
      <c r="E2623" s="159" t="n">
        <v>416</v>
      </c>
    </row>
    <row r="2624">
      <c r="A2624" s="176" t="n">
        <v>46204</v>
      </c>
      <c r="B2624" s="104" t="inlineStr">
        <is>
          <t>2025/26</t>
        </is>
      </c>
      <c r="C2624" s="104" t="inlineStr">
        <is>
          <t>HC-031</t>
        </is>
      </c>
      <c r="D2624" s="159" t="n">
        <v>27051</v>
      </c>
      <c r="E2624" s="159" t="n">
        <v>490</v>
      </c>
    </row>
    <row r="2625">
      <c r="A2625" s="176" t="n">
        <v>46204</v>
      </c>
      <c r="B2625" s="104" t="inlineStr">
        <is>
          <t>2025/26</t>
        </is>
      </c>
      <c r="C2625" s="104" t="inlineStr">
        <is>
          <t>HC-032</t>
        </is>
      </c>
      <c r="D2625" s="159" t="n">
        <v>23523</v>
      </c>
      <c r="E2625" s="159" t="n">
        <v>382</v>
      </c>
    </row>
    <row r="2626">
      <c r="A2626" s="176" t="n">
        <v>46204</v>
      </c>
      <c r="B2626" s="104" t="inlineStr">
        <is>
          <t>2025/26</t>
        </is>
      </c>
      <c r="C2626" s="104" t="inlineStr">
        <is>
          <t>HC-033</t>
        </is>
      </c>
      <c r="D2626" s="159" t="n">
        <v>46827</v>
      </c>
      <c r="E2626" s="159" t="n">
        <v>781</v>
      </c>
    </row>
    <row r="2627">
      <c r="A2627" s="176" t="n">
        <v>46204</v>
      </c>
      <c r="B2627" s="104" t="inlineStr">
        <is>
          <t>2025/26</t>
        </is>
      </c>
      <c r="C2627" s="104" t="inlineStr">
        <is>
          <t>HC-034</t>
        </is>
      </c>
      <c r="D2627" s="159" t="n">
        <v>36017</v>
      </c>
      <c r="E2627" s="159" t="n">
        <v>546</v>
      </c>
    </row>
    <row r="2628">
      <c r="A2628" s="176" t="n">
        <v>46204</v>
      </c>
      <c r="B2628" s="104" t="inlineStr">
        <is>
          <t>2025/26</t>
        </is>
      </c>
      <c r="C2628" s="104" t="inlineStr">
        <is>
          <t>HC-035</t>
        </is>
      </c>
      <c r="D2628" s="159" t="n">
        <v>32045</v>
      </c>
      <c r="E2628" s="159" t="n">
        <v>574</v>
      </c>
    </row>
    <row r="2629">
      <c r="A2629" s="176" t="n">
        <v>46204</v>
      </c>
      <c r="B2629" s="104" t="inlineStr">
        <is>
          <t>2025/26</t>
        </is>
      </c>
      <c r="C2629" s="104" t="inlineStr">
        <is>
          <t>HC-036</t>
        </is>
      </c>
      <c r="D2629" s="159" t="n">
        <v>31970</v>
      </c>
      <c r="E2629" s="159" t="n">
        <v>525</v>
      </c>
    </row>
    <row r="2630">
      <c r="A2630" s="176" t="n">
        <v>46204</v>
      </c>
      <c r="B2630" s="104" t="inlineStr">
        <is>
          <t>2025/26</t>
        </is>
      </c>
      <c r="C2630" s="104" t="inlineStr">
        <is>
          <t>HC-037</t>
        </is>
      </c>
      <c r="D2630" s="159" t="n">
        <v>28605</v>
      </c>
      <c r="E2630" s="159" t="n">
        <v>511</v>
      </c>
    </row>
    <row r="2631">
      <c r="A2631" s="176" t="n">
        <v>46204</v>
      </c>
      <c r="B2631" s="104" t="inlineStr">
        <is>
          <t>2025/26</t>
        </is>
      </c>
      <c r="C2631" s="104" t="inlineStr">
        <is>
          <t>HC-038</t>
        </is>
      </c>
      <c r="D2631" s="159" t="n">
        <v>20881</v>
      </c>
      <c r="E2631" s="159" t="n">
        <v>347</v>
      </c>
    </row>
    <row r="2632">
      <c r="A2632" s="176" t="n">
        <v>46204</v>
      </c>
      <c r="B2632" s="104" t="inlineStr">
        <is>
          <t>2025/26</t>
        </is>
      </c>
      <c r="C2632" s="104" t="inlineStr">
        <is>
          <t>HC-039</t>
        </is>
      </c>
      <c r="D2632" s="159" t="n">
        <v>29761</v>
      </c>
      <c r="E2632" s="159" t="n">
        <v>497</v>
      </c>
    </row>
    <row r="2633">
      <c r="A2633" s="176" t="n">
        <v>46204</v>
      </c>
      <c r="B2633" s="104" t="inlineStr">
        <is>
          <t>2025/26</t>
        </is>
      </c>
      <c r="C2633" s="104" t="inlineStr">
        <is>
          <t>HC-040</t>
        </is>
      </c>
      <c r="D2633" s="159" t="n">
        <v>28751</v>
      </c>
      <c r="E2633" s="159" t="n">
        <v>505</v>
      </c>
    </row>
    <row r="2634">
      <c r="A2634" s="176" t="n">
        <v>46204</v>
      </c>
      <c r="B2634" s="104" t="inlineStr">
        <is>
          <t>2025/26</t>
        </is>
      </c>
      <c r="C2634" s="104" t="inlineStr">
        <is>
          <t>HC-041</t>
        </is>
      </c>
      <c r="D2634" s="159" t="n">
        <v>49736</v>
      </c>
      <c r="E2634" s="159" t="n">
        <v>864</v>
      </c>
    </row>
    <row r="2635">
      <c r="A2635" s="176" t="n">
        <v>46204</v>
      </c>
      <c r="B2635" s="104" t="inlineStr">
        <is>
          <t>2025/26</t>
        </is>
      </c>
      <c r="C2635" s="104" t="inlineStr">
        <is>
          <t>HC-042</t>
        </is>
      </c>
      <c r="D2635" s="159" t="n">
        <v>27904</v>
      </c>
      <c r="E2635" s="159" t="n">
        <v>468</v>
      </c>
    </row>
    <row r="2636">
      <c r="A2636" s="176" t="n">
        <v>46204</v>
      </c>
      <c r="B2636" s="104" t="inlineStr">
        <is>
          <t>2025/26</t>
        </is>
      </c>
      <c r="C2636" s="104" t="inlineStr">
        <is>
          <t>HC-043</t>
        </is>
      </c>
      <c r="D2636" s="159" t="n">
        <v>32101</v>
      </c>
      <c r="E2636" s="159" t="n">
        <v>523</v>
      </c>
    </row>
    <row r="2637">
      <c r="A2637" s="176" t="n">
        <v>46204</v>
      </c>
      <c r="B2637" s="104" t="inlineStr">
        <is>
          <t>2025/26</t>
        </is>
      </c>
      <c r="C2637" s="104" t="inlineStr">
        <is>
          <t>HC-044</t>
        </is>
      </c>
      <c r="D2637" s="159" t="n">
        <v>19445</v>
      </c>
      <c r="E2637" s="159" t="n">
        <v>305</v>
      </c>
    </row>
    <row r="2638">
      <c r="A2638" s="176" t="n">
        <v>46204</v>
      </c>
      <c r="B2638" s="104" t="inlineStr">
        <is>
          <t>2025/26</t>
        </is>
      </c>
      <c r="C2638" s="104" t="inlineStr">
        <is>
          <t>HC-045</t>
        </is>
      </c>
      <c r="D2638" s="159" t="n">
        <v>40024</v>
      </c>
      <c r="E2638" s="159" t="n">
        <v>639</v>
      </c>
    </row>
    <row r="2639">
      <c r="A2639" s="176" t="n">
        <v>46204</v>
      </c>
      <c r="B2639" s="104" t="inlineStr">
        <is>
          <t>2025/26</t>
        </is>
      </c>
      <c r="C2639" s="104" t="inlineStr">
        <is>
          <t>HC-046</t>
        </is>
      </c>
      <c r="D2639" s="159" t="n">
        <v>18439</v>
      </c>
      <c r="E2639" s="159" t="n">
        <v>288</v>
      </c>
    </row>
    <row r="2640">
      <c r="A2640" s="176" t="n">
        <v>46204</v>
      </c>
      <c r="B2640" s="104" t="inlineStr">
        <is>
          <t>2025/26</t>
        </is>
      </c>
      <c r="C2640" s="104" t="inlineStr">
        <is>
          <t>HC-047</t>
        </is>
      </c>
      <c r="D2640" s="159" t="n">
        <v>33107</v>
      </c>
      <c r="E2640" s="159" t="n">
        <v>606</v>
      </c>
    </row>
    <row r="2641">
      <c r="A2641" s="176" t="n">
        <v>46204</v>
      </c>
      <c r="B2641" s="104" t="inlineStr">
        <is>
          <t>2025/26</t>
        </is>
      </c>
      <c r="C2641" s="104" t="inlineStr">
        <is>
          <t>HC-048</t>
        </is>
      </c>
      <c r="D2641" s="159" t="n">
        <v>36132</v>
      </c>
      <c r="E2641" s="159" t="n">
        <v>573</v>
      </c>
    </row>
    <row r="2642">
      <c r="A2642" s="176" t="n">
        <v>46204</v>
      </c>
      <c r="B2642" s="104" t="inlineStr">
        <is>
          <t>2025/26</t>
        </is>
      </c>
      <c r="C2642" s="104" t="inlineStr">
        <is>
          <t>HC-049</t>
        </is>
      </c>
      <c r="D2642" s="159" t="n">
        <v>26000</v>
      </c>
      <c r="E2642" s="159" t="n">
        <v>420</v>
      </c>
    </row>
    <row r="2643">
      <c r="A2643" s="176" t="n">
        <v>46204</v>
      </c>
      <c r="B2643" s="104" t="inlineStr">
        <is>
          <t>2025/26</t>
        </is>
      </c>
      <c r="C2643" s="104" t="inlineStr">
        <is>
          <t>HC-050</t>
        </is>
      </c>
      <c r="D2643" s="159" t="n">
        <v>37823</v>
      </c>
      <c r="E2643" s="159" t="n">
        <v>626</v>
      </c>
    </row>
    <row r="2644">
      <c r="A2644" s="176" t="n">
        <v>46204</v>
      </c>
      <c r="B2644" s="104" t="inlineStr">
        <is>
          <t>2025/26</t>
        </is>
      </c>
      <c r="C2644" s="104" t="inlineStr">
        <is>
          <t>HC-051</t>
        </is>
      </c>
      <c r="D2644" s="159" t="n">
        <v>22089</v>
      </c>
      <c r="E2644" s="159" t="n">
        <v>376</v>
      </c>
    </row>
    <row r="2645">
      <c r="A2645" s="176" t="n">
        <v>46204</v>
      </c>
      <c r="B2645" s="104" t="inlineStr">
        <is>
          <t>2025/26</t>
        </is>
      </c>
      <c r="C2645" s="104" t="inlineStr">
        <is>
          <t>HC-052</t>
        </is>
      </c>
      <c r="D2645" s="159" t="n">
        <v>30737</v>
      </c>
      <c r="E2645" s="159" t="n">
        <v>516</v>
      </c>
    </row>
    <row r="2646">
      <c r="A2646" s="176" t="n">
        <v>46204</v>
      </c>
      <c r="B2646" s="104" t="inlineStr">
        <is>
          <t>2025/26</t>
        </is>
      </c>
      <c r="C2646" s="104" t="inlineStr">
        <is>
          <t>HC-053</t>
        </is>
      </c>
      <c r="D2646" s="159" t="n">
        <v>29937</v>
      </c>
      <c r="E2646" s="159" t="n">
        <v>511</v>
      </c>
    </row>
    <row r="2647">
      <c r="A2647" s="176" t="n">
        <v>46204</v>
      </c>
      <c r="B2647" s="104" t="inlineStr">
        <is>
          <t>2025/26</t>
        </is>
      </c>
      <c r="C2647" s="104" t="inlineStr">
        <is>
          <t>HC-054</t>
        </is>
      </c>
      <c r="D2647" s="159" t="n">
        <v>27604</v>
      </c>
      <c r="E2647" s="159" t="n">
        <v>471</v>
      </c>
    </row>
    <row r="2648">
      <c r="A2648" s="176" t="n">
        <v>46204</v>
      </c>
      <c r="B2648" s="104" t="inlineStr">
        <is>
          <t>2025/26</t>
        </is>
      </c>
      <c r="C2648" s="104" t="inlineStr">
        <is>
          <t>HC-055</t>
        </is>
      </c>
      <c r="D2648" s="159" t="n">
        <v>46733</v>
      </c>
      <c r="E2648" s="159" t="n">
        <v>739</v>
      </c>
    </row>
    <row r="2649">
      <c r="A2649" s="176" t="n">
        <v>46204</v>
      </c>
      <c r="B2649" s="104" t="inlineStr">
        <is>
          <t>2025/26</t>
        </is>
      </c>
      <c r="C2649" s="104" t="inlineStr">
        <is>
          <t>HC-056</t>
        </is>
      </c>
      <c r="D2649" s="159" t="n">
        <v>34825</v>
      </c>
      <c r="E2649" s="159" t="n">
        <v>566</v>
      </c>
    </row>
    <row r="2650">
      <c r="A2650" s="176" t="n">
        <v>46204</v>
      </c>
      <c r="B2650" s="104" t="inlineStr">
        <is>
          <t>2025/26</t>
        </is>
      </c>
      <c r="C2650" s="104" t="inlineStr">
        <is>
          <t>HC-057</t>
        </is>
      </c>
      <c r="D2650" s="159" t="n">
        <v>39922</v>
      </c>
      <c r="E2650" s="159" t="n">
        <v>610</v>
      </c>
    </row>
    <row r="2651">
      <c r="A2651" s="176" t="n">
        <v>46204</v>
      </c>
      <c r="B2651" s="104" t="inlineStr">
        <is>
          <t>2025/26</t>
        </is>
      </c>
      <c r="C2651" s="104" t="inlineStr">
        <is>
          <t>HC-058</t>
        </is>
      </c>
      <c r="D2651" s="159" t="n">
        <v>20299</v>
      </c>
      <c r="E2651" s="159" t="n">
        <v>1118</v>
      </c>
    </row>
    <row r="2652">
      <c r="A2652" s="176" t="n">
        <v>46204</v>
      </c>
      <c r="B2652" s="104" t="inlineStr">
        <is>
          <t>2025/26</t>
        </is>
      </c>
      <c r="C2652" s="104" t="inlineStr">
        <is>
          <t>HC-059</t>
        </is>
      </c>
      <c r="D2652" s="159" t="n">
        <v>35644</v>
      </c>
      <c r="E2652" s="159" t="n">
        <v>561</v>
      </c>
    </row>
    <row r="2653">
      <c r="A2653" s="176" t="n">
        <v>46204</v>
      </c>
      <c r="B2653" s="104" t="inlineStr">
        <is>
          <t>2025/26</t>
        </is>
      </c>
      <c r="C2653" s="104" t="inlineStr">
        <is>
          <t>HC-060</t>
        </is>
      </c>
      <c r="D2653" s="159" t="n">
        <v>22940</v>
      </c>
      <c r="E2653" s="159" t="n">
        <v>370</v>
      </c>
    </row>
    <row r="2654">
      <c r="A2654" s="176" t="n">
        <v>46204</v>
      </c>
      <c r="B2654" s="104" t="inlineStr">
        <is>
          <t>2025/26</t>
        </is>
      </c>
      <c r="C2654" s="104" t="inlineStr">
        <is>
          <t>HC-061</t>
        </is>
      </c>
      <c r="D2654" s="159" t="n">
        <v>28252</v>
      </c>
      <c r="E2654" s="159" t="n">
        <v>431</v>
      </c>
    </row>
    <row r="2655">
      <c r="A2655" s="176" t="n">
        <v>46204</v>
      </c>
      <c r="B2655" s="104" t="inlineStr">
        <is>
          <t>2025/26</t>
        </is>
      </c>
      <c r="C2655" s="104" t="inlineStr">
        <is>
          <t>HC-062</t>
        </is>
      </c>
      <c r="D2655" s="159" t="n">
        <v>23503</v>
      </c>
      <c r="E2655" s="159" t="n">
        <v>426</v>
      </c>
    </row>
    <row r="2656">
      <c r="A2656" s="176" t="n">
        <v>46204</v>
      </c>
      <c r="B2656" s="104" t="inlineStr">
        <is>
          <t>2025/26</t>
        </is>
      </c>
      <c r="C2656" s="104" t="inlineStr">
        <is>
          <t>HC-064</t>
        </is>
      </c>
      <c r="D2656" s="159" t="n">
        <v>20968</v>
      </c>
      <c r="E2656" s="159" t="n">
        <v>328</v>
      </c>
    </row>
    <row r="2657">
      <c r="A2657" s="176" t="n">
        <v>46204</v>
      </c>
      <c r="B2657" s="104" t="inlineStr">
        <is>
          <t>2025/26</t>
        </is>
      </c>
      <c r="C2657" s="104" t="inlineStr">
        <is>
          <t>HC-065</t>
        </is>
      </c>
      <c r="D2657" s="159" t="n">
        <v>42853</v>
      </c>
      <c r="E2657" s="159" t="n">
        <v>732</v>
      </c>
    </row>
    <row r="2658">
      <c r="A2658" s="176" t="n">
        <v>46204</v>
      </c>
      <c r="B2658" s="104" t="inlineStr">
        <is>
          <t>2025/26</t>
        </is>
      </c>
      <c r="C2658" s="104" t="inlineStr">
        <is>
          <t>HC-066</t>
        </is>
      </c>
      <c r="D2658" s="159" t="n">
        <v>35048</v>
      </c>
      <c r="E2658" s="159" t="n">
        <v>568</v>
      </c>
    </row>
    <row r="2659">
      <c r="A2659" s="176" t="n">
        <v>46204</v>
      </c>
      <c r="B2659" s="104" t="inlineStr">
        <is>
          <t>2025/26</t>
        </is>
      </c>
      <c r="C2659" s="104" t="inlineStr">
        <is>
          <t>HC-067</t>
        </is>
      </c>
      <c r="D2659" s="159" t="n">
        <v>30266</v>
      </c>
      <c r="E2659" s="159" t="n">
        <v>494</v>
      </c>
    </row>
    <row r="2660">
      <c r="A2660" s="176" t="n">
        <v>46204</v>
      </c>
      <c r="B2660" s="104" t="inlineStr">
        <is>
          <t>2025/26</t>
        </is>
      </c>
      <c r="C2660" s="104" t="inlineStr">
        <is>
          <t>HC-068</t>
        </is>
      </c>
      <c r="D2660" s="159" t="n">
        <v>20243</v>
      </c>
      <c r="E2660" s="159" t="n">
        <v>308</v>
      </c>
    </row>
    <row r="2661">
      <c r="A2661" s="176" t="n">
        <v>46204</v>
      </c>
      <c r="B2661" s="104" t="inlineStr">
        <is>
          <t>2025/26</t>
        </is>
      </c>
      <c r="C2661" s="104" t="inlineStr">
        <is>
          <t>HC-069</t>
        </is>
      </c>
      <c r="D2661" s="159" t="n">
        <v>27048</v>
      </c>
      <c r="E2661" s="159" t="n">
        <v>447</v>
      </c>
    </row>
    <row r="2662">
      <c r="A2662" s="176" t="n">
        <v>46204</v>
      </c>
      <c r="B2662" s="104" t="inlineStr">
        <is>
          <t>2025/26</t>
        </is>
      </c>
      <c r="C2662" s="104" t="inlineStr">
        <is>
          <t>HC-070</t>
        </is>
      </c>
      <c r="D2662" s="159" t="n">
        <v>18660</v>
      </c>
      <c r="E2662" s="159" t="n">
        <v>276</v>
      </c>
    </row>
    <row r="2663">
      <c r="A2663" s="176" t="n">
        <v>46204</v>
      </c>
      <c r="B2663" s="104" t="inlineStr">
        <is>
          <t>2025/26</t>
        </is>
      </c>
      <c r="C2663" s="104" t="inlineStr">
        <is>
          <t>HC-071</t>
        </is>
      </c>
      <c r="D2663" s="159" t="n">
        <v>23871</v>
      </c>
      <c r="E2663" s="159" t="n">
        <v>423</v>
      </c>
    </row>
    <row r="2664">
      <c r="A2664" s="176" t="n">
        <v>46204</v>
      </c>
      <c r="B2664" s="104" t="inlineStr">
        <is>
          <t>2025/26</t>
        </is>
      </c>
      <c r="C2664" s="104" t="inlineStr">
        <is>
          <t>HC-072</t>
        </is>
      </c>
      <c r="D2664" s="159" t="n">
        <v>17155</v>
      </c>
      <c r="E2664" s="159" t="n">
        <v>265</v>
      </c>
    </row>
    <row r="2665">
      <c r="A2665" s="176" t="n">
        <v>46204</v>
      </c>
      <c r="B2665" s="104" t="inlineStr">
        <is>
          <t>2025/26</t>
        </is>
      </c>
      <c r="C2665" s="104" t="inlineStr">
        <is>
          <t>HC-073</t>
        </is>
      </c>
      <c r="D2665" s="159" t="n">
        <v>44650</v>
      </c>
      <c r="E2665" s="159" t="n">
        <v>2987</v>
      </c>
    </row>
    <row r="2666">
      <c r="A2666" s="176" t="n">
        <v>46204</v>
      </c>
      <c r="B2666" s="104" t="inlineStr">
        <is>
          <t>2025/26</t>
        </is>
      </c>
      <c r="C2666" s="104" t="inlineStr">
        <is>
          <t>HC-074</t>
        </is>
      </c>
      <c r="D2666" s="159" t="n">
        <v>27189</v>
      </c>
      <c r="E2666" s="159" t="n">
        <v>432</v>
      </c>
    </row>
    <row r="2667">
      <c r="A2667" s="176" t="n">
        <v>46204</v>
      </c>
      <c r="B2667" s="104" t="inlineStr">
        <is>
          <t>2025/26</t>
        </is>
      </c>
      <c r="C2667" s="104" t="inlineStr">
        <is>
          <t>HC-075</t>
        </is>
      </c>
      <c r="D2667" s="159" t="n">
        <v>45210</v>
      </c>
      <c r="E2667" s="159" t="n">
        <v>766</v>
      </c>
    </row>
    <row r="2668">
      <c r="A2668" s="176" t="n">
        <v>46204</v>
      </c>
      <c r="B2668" s="104" t="inlineStr">
        <is>
          <t>2025/26</t>
        </is>
      </c>
      <c r="C2668" s="104" t="inlineStr">
        <is>
          <t>HC-076</t>
        </is>
      </c>
      <c r="D2668" s="159" t="n">
        <v>28700</v>
      </c>
      <c r="E2668" s="159" t="n">
        <v>459</v>
      </c>
    </row>
    <row r="2669">
      <c r="A2669" s="176" t="n">
        <v>46204</v>
      </c>
      <c r="B2669" s="104" t="inlineStr">
        <is>
          <t>2025/26</t>
        </is>
      </c>
      <c r="C2669" s="104" t="inlineStr">
        <is>
          <t>HC-077</t>
        </is>
      </c>
      <c r="D2669" s="159" t="n">
        <v>30628</v>
      </c>
      <c r="E2669" s="159" t="n">
        <v>533</v>
      </c>
    </row>
    <row r="2670">
      <c r="A2670" s="176" t="n">
        <v>46204</v>
      </c>
      <c r="B2670" s="104" t="inlineStr">
        <is>
          <t>2025/26</t>
        </is>
      </c>
      <c r="C2670" s="104" t="inlineStr">
        <is>
          <t>HC-078</t>
        </is>
      </c>
      <c r="D2670" s="159" t="n">
        <v>28419</v>
      </c>
      <c r="E2670" s="159" t="n">
        <v>437</v>
      </c>
    </row>
    <row r="2671">
      <c r="A2671" s="176" t="n">
        <v>46204</v>
      </c>
      <c r="B2671" s="104" t="inlineStr">
        <is>
          <t>2025/26</t>
        </is>
      </c>
      <c r="C2671" s="104" t="inlineStr">
        <is>
          <t>HC-079</t>
        </is>
      </c>
      <c r="D2671" s="159" t="n">
        <v>30555</v>
      </c>
      <c r="E2671" s="159" t="n">
        <v>492</v>
      </c>
    </row>
    <row r="2672">
      <c r="A2672" s="176" t="n">
        <v>46204</v>
      </c>
      <c r="B2672" s="104" t="inlineStr">
        <is>
          <t>2025/26</t>
        </is>
      </c>
      <c r="C2672" s="104" t="inlineStr">
        <is>
          <t>HC-080</t>
        </is>
      </c>
      <c r="D2672" s="159" t="n">
        <v>22296</v>
      </c>
      <c r="E2672" s="159" t="n">
        <v>373</v>
      </c>
    </row>
    <row r="2673">
      <c r="A2673" s="176" t="n">
        <v>46204</v>
      </c>
      <c r="B2673" s="104" t="inlineStr">
        <is>
          <t>2025/26</t>
        </is>
      </c>
      <c r="C2673" s="104" t="inlineStr">
        <is>
          <t>HC-081</t>
        </is>
      </c>
      <c r="D2673" s="159" t="n">
        <v>35935</v>
      </c>
      <c r="E2673" s="159" t="n">
        <v>564</v>
      </c>
    </row>
    <row r="2674">
      <c r="A2674" s="176" t="n">
        <v>46204</v>
      </c>
      <c r="B2674" s="104" t="inlineStr">
        <is>
          <t>2025/26</t>
        </is>
      </c>
      <c r="C2674" s="104" t="inlineStr">
        <is>
          <t>HC-082</t>
        </is>
      </c>
      <c r="D2674" s="159" t="n">
        <v>23242</v>
      </c>
      <c r="E2674" s="159" t="n">
        <v>414</v>
      </c>
    </row>
    <row r="2675">
      <c r="A2675" s="176" t="n">
        <v>46204</v>
      </c>
      <c r="B2675" s="104" t="inlineStr">
        <is>
          <t>2025/26</t>
        </is>
      </c>
      <c r="C2675" s="104" t="inlineStr">
        <is>
          <t>HC-083</t>
        </is>
      </c>
      <c r="D2675" s="159" t="n">
        <v>20090</v>
      </c>
      <c r="E2675" s="159" t="n">
        <v>345</v>
      </c>
    </row>
    <row r="2676">
      <c r="A2676" s="176" t="n">
        <v>46204</v>
      </c>
      <c r="B2676" s="104" t="inlineStr">
        <is>
          <t>2025/26</t>
        </is>
      </c>
      <c r="C2676" s="104" t="inlineStr">
        <is>
          <t>HC-084</t>
        </is>
      </c>
      <c r="D2676" s="159" t="n">
        <v>28018</v>
      </c>
      <c r="E2676" s="159" t="n">
        <v>460</v>
      </c>
    </row>
    <row r="2677">
      <c r="A2677" s="176" t="n">
        <v>46204</v>
      </c>
      <c r="B2677" s="104" t="inlineStr">
        <is>
          <t>2025/26</t>
        </is>
      </c>
      <c r="C2677" s="104" t="inlineStr">
        <is>
          <t>HC-085</t>
        </is>
      </c>
      <c r="D2677" s="159" t="n">
        <v>32036</v>
      </c>
      <c r="E2677" s="159" t="n">
        <v>551</v>
      </c>
    </row>
    <row r="2678">
      <c r="A2678" s="176" t="n">
        <v>46204</v>
      </c>
      <c r="B2678" s="104" t="inlineStr">
        <is>
          <t>2025/26</t>
        </is>
      </c>
      <c r="C2678" s="104" t="inlineStr">
        <is>
          <t>HC-086</t>
        </is>
      </c>
      <c r="D2678" s="159" t="n">
        <v>25868</v>
      </c>
      <c r="E2678" s="159" t="n">
        <v>444</v>
      </c>
    </row>
    <row r="2679">
      <c r="A2679" s="176" t="n">
        <v>46204</v>
      </c>
      <c r="B2679" s="104" t="inlineStr">
        <is>
          <t>2025/26</t>
        </is>
      </c>
      <c r="C2679" s="104" t="inlineStr">
        <is>
          <t>HC-087</t>
        </is>
      </c>
      <c r="D2679" s="159" t="n">
        <v>19277</v>
      </c>
      <c r="E2679" s="159" t="n">
        <v>338</v>
      </c>
    </row>
    <row r="2680">
      <c r="A2680" s="176" t="n">
        <v>46204</v>
      </c>
      <c r="B2680" s="104" t="inlineStr">
        <is>
          <t>2025/26</t>
        </is>
      </c>
      <c r="C2680" s="104" t="inlineStr">
        <is>
          <t>HC-088</t>
        </is>
      </c>
      <c r="D2680" s="159" t="n">
        <v>29787</v>
      </c>
      <c r="E2680" s="159" t="n">
        <v>497</v>
      </c>
    </row>
    <row r="2681">
      <c r="A2681" s="176" t="n">
        <v>46204</v>
      </c>
      <c r="B2681" s="104" t="inlineStr">
        <is>
          <t>2025/26</t>
        </is>
      </c>
      <c r="C2681" s="104" t="inlineStr">
        <is>
          <t>HC-089</t>
        </is>
      </c>
      <c r="D2681" s="159" t="n">
        <v>31047</v>
      </c>
      <c r="E2681" s="159" t="n">
        <v>498</v>
      </c>
    </row>
    <row r="2682">
      <c r="A2682" s="176" t="n">
        <v>46204</v>
      </c>
      <c r="B2682" s="104" t="inlineStr">
        <is>
          <t>2025/26</t>
        </is>
      </c>
      <c r="C2682" s="104" t="inlineStr">
        <is>
          <t>HC-090</t>
        </is>
      </c>
      <c r="D2682" s="159" t="n">
        <v>25813</v>
      </c>
      <c r="E2682" s="159" t="n">
        <v>433</v>
      </c>
    </row>
    <row r="2683">
      <c r="A2683" s="176" t="n">
        <v>46204</v>
      </c>
      <c r="B2683" s="104" t="inlineStr">
        <is>
          <t>2025/26</t>
        </is>
      </c>
      <c r="C2683" s="104" t="inlineStr">
        <is>
          <t>HC-091</t>
        </is>
      </c>
      <c r="D2683" s="159" t="n">
        <v>23729</v>
      </c>
      <c r="E2683" s="159" t="n">
        <v>1964</v>
      </c>
    </row>
    <row r="2684">
      <c r="A2684" s="176" t="n">
        <v>46204</v>
      </c>
      <c r="B2684" s="104" t="inlineStr">
        <is>
          <t>2025/26</t>
        </is>
      </c>
      <c r="C2684" s="104" t="inlineStr">
        <is>
          <t>HC-092</t>
        </is>
      </c>
      <c r="D2684" s="159" t="n">
        <v>23264</v>
      </c>
      <c r="E2684" s="159" t="n">
        <v>372</v>
      </c>
    </row>
    <row r="2685">
      <c r="A2685" s="176" t="n">
        <v>46204</v>
      </c>
      <c r="B2685" s="104" t="inlineStr">
        <is>
          <t>2025/26</t>
        </is>
      </c>
      <c r="C2685" s="104" t="inlineStr">
        <is>
          <t>HC-093</t>
        </is>
      </c>
      <c r="D2685" s="159" t="n">
        <v>48075</v>
      </c>
      <c r="E2685" s="159" t="n">
        <v>789</v>
      </c>
    </row>
    <row r="2686">
      <c r="A2686" s="176" t="n">
        <v>46204</v>
      </c>
      <c r="B2686" s="104" t="inlineStr">
        <is>
          <t>2025/26</t>
        </is>
      </c>
      <c r="C2686" s="104" t="inlineStr">
        <is>
          <t>HC-094</t>
        </is>
      </c>
      <c r="D2686" s="159" t="n">
        <v>21012</v>
      </c>
      <c r="E2686" s="159" t="n">
        <v>331</v>
      </c>
    </row>
    <row r="2687">
      <c r="A2687" s="176" t="n">
        <v>46204</v>
      </c>
      <c r="B2687" s="104" t="inlineStr">
        <is>
          <t>2025/26</t>
        </is>
      </c>
      <c r="C2687" s="104" t="inlineStr">
        <is>
          <t>HC-095</t>
        </is>
      </c>
      <c r="D2687" s="159" t="n">
        <v>42806</v>
      </c>
      <c r="E2687" s="159" t="n">
        <v>660</v>
      </c>
    </row>
    <row r="2688">
      <c r="A2688" s="176" t="n">
        <v>46204</v>
      </c>
      <c r="B2688" s="104" t="inlineStr">
        <is>
          <t>2025/26</t>
        </is>
      </c>
      <c r="C2688" s="104" t="inlineStr">
        <is>
          <t>HC-096</t>
        </is>
      </c>
      <c r="D2688" s="159" t="n">
        <v>22471</v>
      </c>
      <c r="E2688" s="159" t="n">
        <v>358</v>
      </c>
    </row>
    <row r="2689">
      <c r="A2689" s="176" t="n">
        <v>46204</v>
      </c>
      <c r="B2689" s="104" t="inlineStr">
        <is>
          <t>2025/26</t>
        </is>
      </c>
      <c r="C2689" s="104" t="inlineStr">
        <is>
          <t>HC-097</t>
        </is>
      </c>
      <c r="D2689" s="159" t="n">
        <v>18145</v>
      </c>
      <c r="E2689" s="159" t="n">
        <v>270</v>
      </c>
    </row>
    <row r="2690">
      <c r="A2690" s="176" t="n">
        <v>46204</v>
      </c>
      <c r="B2690" s="104" t="inlineStr">
        <is>
          <t>2025/26</t>
        </is>
      </c>
      <c r="C2690" s="104" t="inlineStr">
        <is>
          <t>HC-098</t>
        </is>
      </c>
      <c r="D2690" s="159" t="n">
        <v>28628</v>
      </c>
      <c r="E2690" s="159" t="n">
        <v>447</v>
      </c>
    </row>
    <row r="2691">
      <c r="A2691" s="176" t="n">
        <v>46204</v>
      </c>
      <c r="B2691" s="104" t="inlineStr">
        <is>
          <t>2025/26</t>
        </is>
      </c>
      <c r="C2691" s="104" t="inlineStr">
        <is>
          <t>HC-099</t>
        </is>
      </c>
      <c r="D2691" s="159" t="n">
        <v>33275</v>
      </c>
      <c r="E2691" s="159" t="n">
        <v>549</v>
      </c>
    </row>
    <row r="2692">
      <c r="A2692" s="176" t="n">
        <v>46204</v>
      </c>
      <c r="B2692" s="104" t="inlineStr">
        <is>
          <t>2025/26</t>
        </is>
      </c>
      <c r="C2692" s="104" t="inlineStr">
        <is>
          <t>HC-100</t>
        </is>
      </c>
      <c r="D2692" s="159" t="n">
        <v>19840</v>
      </c>
      <c r="E2692" s="159" t="n">
        <v>310</v>
      </c>
    </row>
    <row r="2693">
      <c r="A2693" s="176" t="n">
        <v>46204</v>
      </c>
      <c r="B2693" s="104" t="inlineStr">
        <is>
          <t>2025/26</t>
        </is>
      </c>
      <c r="C2693" s="104" t="inlineStr">
        <is>
          <t>HC-101</t>
        </is>
      </c>
      <c r="D2693" s="159" t="n">
        <v>28289</v>
      </c>
      <c r="E2693" s="159" t="n">
        <v>457</v>
      </c>
    </row>
    <row r="2694">
      <c r="A2694" s="176" t="n">
        <v>46204</v>
      </c>
      <c r="B2694" s="104" t="inlineStr">
        <is>
          <t>2025/26</t>
        </is>
      </c>
      <c r="C2694" s="104" t="inlineStr">
        <is>
          <t>HC-102</t>
        </is>
      </c>
      <c r="D2694" s="159" t="n">
        <v>29039</v>
      </c>
      <c r="E2694" s="159" t="n">
        <v>433</v>
      </c>
    </row>
    <row r="2695">
      <c r="A2695" s="176" t="n">
        <v>46204</v>
      </c>
      <c r="B2695" s="104" t="inlineStr">
        <is>
          <t>2025/26</t>
        </is>
      </c>
      <c r="C2695" s="104" t="inlineStr">
        <is>
          <t>HC-103</t>
        </is>
      </c>
      <c r="D2695" s="159" t="n">
        <v>30293</v>
      </c>
      <c r="E2695" s="159" t="n">
        <v>470</v>
      </c>
    </row>
    <row r="2696">
      <c r="A2696" s="176" t="n">
        <v>46204</v>
      </c>
      <c r="B2696" s="104" t="inlineStr">
        <is>
          <t>2025/26</t>
        </is>
      </c>
      <c r="C2696" s="104" t="inlineStr">
        <is>
          <t>HC-104</t>
        </is>
      </c>
      <c r="D2696" s="159" t="n">
        <v>24858</v>
      </c>
      <c r="E2696" s="159" t="n">
        <v>390</v>
      </c>
    </row>
    <row r="2697">
      <c r="A2697" s="176" t="n">
        <v>46204</v>
      </c>
      <c r="B2697" s="104" t="inlineStr">
        <is>
          <t>2025/26</t>
        </is>
      </c>
      <c r="C2697" s="104" t="inlineStr">
        <is>
          <t>HC-105</t>
        </is>
      </c>
      <c r="D2697" s="159" t="n">
        <v>45672</v>
      </c>
      <c r="E2697" s="159" t="n">
        <v>729</v>
      </c>
    </row>
    <row r="2698">
      <c r="A2698" s="176" t="n">
        <v>46204</v>
      </c>
      <c r="B2698" s="104" t="inlineStr">
        <is>
          <t>2025/26</t>
        </is>
      </c>
      <c r="C2698" s="104" t="inlineStr">
        <is>
          <t>HC-106</t>
        </is>
      </c>
      <c r="D2698" s="159" t="n">
        <v>26808</v>
      </c>
      <c r="E2698" s="159" t="n">
        <v>436</v>
      </c>
    </row>
    <row r="2699">
      <c r="A2699" s="176" t="n">
        <v>46204</v>
      </c>
      <c r="B2699" s="104" t="inlineStr">
        <is>
          <t>2025/26</t>
        </is>
      </c>
      <c r="C2699" s="104" t="inlineStr">
        <is>
          <t>HC-107</t>
        </is>
      </c>
      <c r="D2699" s="159" t="n">
        <v>32762</v>
      </c>
      <c r="E2699" s="159" t="n">
        <v>518</v>
      </c>
    </row>
    <row r="2700">
      <c r="A2700" s="176" t="n">
        <v>46204</v>
      </c>
      <c r="B2700" s="104" t="inlineStr">
        <is>
          <t>2025/26</t>
        </is>
      </c>
      <c r="C2700" s="104" t="inlineStr">
        <is>
          <t>HC-108</t>
        </is>
      </c>
      <c r="D2700" s="159" t="n">
        <v>25063</v>
      </c>
      <c r="E2700" s="159" t="n">
        <v>2440</v>
      </c>
    </row>
    <row r="2701">
      <c r="A2701" s="176" t="n">
        <v>46204</v>
      </c>
      <c r="B2701" s="104" t="inlineStr">
        <is>
          <t>2025/26</t>
        </is>
      </c>
      <c r="C2701" s="104" t="inlineStr">
        <is>
          <t>HC-109</t>
        </is>
      </c>
      <c r="D2701" s="159" t="n">
        <v>30448</v>
      </c>
      <c r="E2701" s="159" t="n">
        <v>504</v>
      </c>
    </row>
    <row r="2702">
      <c r="A2702" s="176" t="n">
        <v>46204</v>
      </c>
      <c r="B2702" s="104" t="inlineStr">
        <is>
          <t>2025/26</t>
        </is>
      </c>
      <c r="C2702" s="104" t="inlineStr">
        <is>
          <t>HC-110</t>
        </is>
      </c>
      <c r="D2702" s="159" t="n">
        <v>18606</v>
      </c>
      <c r="E2702" s="159" t="n">
        <v>314</v>
      </c>
    </row>
    <row r="2703">
      <c r="A2703" s="176" t="n">
        <v>46204</v>
      </c>
      <c r="B2703" s="104" t="inlineStr">
        <is>
          <t>2025/26</t>
        </is>
      </c>
      <c r="C2703" s="104" t="inlineStr">
        <is>
          <t>HC-111</t>
        </is>
      </c>
      <c r="D2703" s="159" t="n">
        <v>30515</v>
      </c>
      <c r="E2703" s="159" t="n">
        <v>523</v>
      </c>
    </row>
    <row r="2704">
      <c r="A2704" s="176" t="n">
        <v>46204</v>
      </c>
      <c r="B2704" s="104" t="inlineStr">
        <is>
          <t>2025/26</t>
        </is>
      </c>
      <c r="C2704" s="104" t="inlineStr">
        <is>
          <t>HC-112</t>
        </is>
      </c>
      <c r="D2704" s="159" t="n">
        <v>19044</v>
      </c>
      <c r="E2704" s="159" t="n">
        <v>304</v>
      </c>
    </row>
    <row r="2705">
      <c r="A2705" s="176" t="n">
        <v>46204</v>
      </c>
      <c r="B2705" s="104" t="inlineStr">
        <is>
          <t>2025/26</t>
        </is>
      </c>
      <c r="C2705" s="104" t="inlineStr">
        <is>
          <t>HC-113</t>
        </is>
      </c>
      <c r="D2705" s="159" t="n">
        <v>31204</v>
      </c>
      <c r="E2705" s="159" t="n">
        <v>524</v>
      </c>
    </row>
    <row r="2706">
      <c r="A2706" s="176" t="n">
        <v>46204</v>
      </c>
      <c r="B2706" s="104" t="inlineStr">
        <is>
          <t>2025/26</t>
        </is>
      </c>
      <c r="C2706" s="104" t="inlineStr">
        <is>
          <t>HC-114</t>
        </is>
      </c>
      <c r="D2706" s="159" t="n">
        <v>17401</v>
      </c>
      <c r="E2706" s="159" t="n">
        <v>285</v>
      </c>
    </row>
    <row r="2707">
      <c r="A2707" s="176" t="n">
        <v>46204</v>
      </c>
      <c r="B2707" s="104" t="inlineStr">
        <is>
          <t>2025/26</t>
        </is>
      </c>
      <c r="C2707" s="104" t="inlineStr">
        <is>
          <t>HC-115</t>
        </is>
      </c>
      <c r="D2707" s="159" t="n">
        <v>26928</v>
      </c>
      <c r="E2707" s="159" t="n">
        <v>456</v>
      </c>
    </row>
    <row r="2708">
      <c r="A2708" s="176" t="n">
        <v>46204</v>
      </c>
      <c r="B2708" s="104" t="inlineStr">
        <is>
          <t>2025/26</t>
        </is>
      </c>
      <c r="C2708" s="104" t="inlineStr">
        <is>
          <t>HC-116</t>
        </is>
      </c>
      <c r="D2708" s="159" t="n">
        <v>29220</v>
      </c>
      <c r="E2708" s="159" t="n">
        <v>521</v>
      </c>
    </row>
    <row r="2709">
      <c r="A2709" s="176" t="n">
        <v>46204</v>
      </c>
      <c r="B2709" s="104" t="inlineStr">
        <is>
          <t>2025/26</t>
        </is>
      </c>
      <c r="C2709" s="104" t="inlineStr">
        <is>
          <t>HC-117</t>
        </is>
      </c>
      <c r="D2709" s="159" t="n">
        <v>26972</v>
      </c>
      <c r="E2709" s="159" t="n">
        <v>442</v>
      </c>
    </row>
    <row r="2710">
      <c r="A2710" s="176" t="n">
        <v>46204</v>
      </c>
      <c r="B2710" s="104" t="inlineStr">
        <is>
          <t>2025/26</t>
        </is>
      </c>
      <c r="C2710" s="104" t="inlineStr">
        <is>
          <t>HC-118</t>
        </is>
      </c>
      <c r="D2710" s="159" t="n">
        <v>34973</v>
      </c>
      <c r="E2710" s="159" t="n">
        <v>585</v>
      </c>
    </row>
    <row r="2711">
      <c r="A2711" s="176" t="n">
        <v>46204</v>
      </c>
      <c r="B2711" s="104" t="inlineStr">
        <is>
          <t>2025/26</t>
        </is>
      </c>
      <c r="C2711" s="104" t="inlineStr">
        <is>
          <t>HC-119</t>
        </is>
      </c>
      <c r="D2711" s="159" t="n">
        <v>22568</v>
      </c>
      <c r="E2711" s="159" t="n">
        <v>377</v>
      </c>
    </row>
    <row r="2712">
      <c r="A2712" s="176" t="n">
        <v>46204</v>
      </c>
      <c r="B2712" s="104" t="inlineStr">
        <is>
          <t>2025/26</t>
        </is>
      </c>
      <c r="C2712" s="104" t="inlineStr">
        <is>
          <t>HC-120</t>
        </is>
      </c>
      <c r="D2712" s="159" t="n">
        <v>21657</v>
      </c>
      <c r="E2712" s="159" t="n">
        <v>358</v>
      </c>
    </row>
    <row r="2713">
      <c r="A2713" s="176" t="n">
        <v>46235</v>
      </c>
      <c r="B2713" s="104" t="inlineStr">
        <is>
          <t>2025/26</t>
        </is>
      </c>
      <c r="C2713" s="104" t="inlineStr">
        <is>
          <t>HC-001</t>
        </is>
      </c>
      <c r="D2713" s="159" t="n">
        <v>30674</v>
      </c>
      <c r="E2713" s="159" t="n">
        <v>504</v>
      </c>
    </row>
    <row r="2714">
      <c r="A2714" s="176" t="n">
        <v>46235</v>
      </c>
      <c r="B2714" s="104" t="inlineStr">
        <is>
          <t>2025/26</t>
        </is>
      </c>
      <c r="C2714" s="104" t="inlineStr">
        <is>
          <t>HC-002</t>
        </is>
      </c>
      <c r="D2714" s="159" t="n">
        <v>19569</v>
      </c>
      <c r="E2714" s="159" t="n">
        <v>312</v>
      </c>
    </row>
    <row r="2715">
      <c r="A2715" s="176" t="n">
        <v>46235</v>
      </c>
      <c r="B2715" s="104" t="inlineStr">
        <is>
          <t>2025/26</t>
        </is>
      </c>
      <c r="C2715" s="104" t="inlineStr">
        <is>
          <t>HC-003</t>
        </is>
      </c>
      <c r="D2715" s="159" t="n">
        <v>26802</v>
      </c>
      <c r="E2715" s="159" t="n">
        <v>487</v>
      </c>
    </row>
    <row r="2716">
      <c r="A2716" s="176" t="n">
        <v>46235</v>
      </c>
      <c r="B2716" s="104" t="inlineStr">
        <is>
          <t>2025/26</t>
        </is>
      </c>
      <c r="C2716" s="104" t="inlineStr">
        <is>
          <t>HC-004</t>
        </is>
      </c>
      <c r="D2716" s="159" t="n">
        <v>27349</v>
      </c>
      <c r="E2716" s="159" t="n">
        <v>493</v>
      </c>
    </row>
    <row r="2717">
      <c r="A2717" s="176" t="n">
        <v>46235</v>
      </c>
      <c r="B2717" s="104" t="inlineStr">
        <is>
          <t>2025/26</t>
        </is>
      </c>
      <c r="C2717" s="104" t="inlineStr">
        <is>
          <t>HC-005</t>
        </is>
      </c>
      <c r="D2717" s="159" t="n">
        <v>27267</v>
      </c>
      <c r="E2717" s="159" t="n">
        <v>452</v>
      </c>
    </row>
    <row r="2718">
      <c r="A2718" s="176" t="n">
        <v>46235</v>
      </c>
      <c r="B2718" s="104" t="inlineStr">
        <is>
          <t>2025/26</t>
        </is>
      </c>
      <c r="C2718" s="104" t="inlineStr">
        <is>
          <t>HC-006</t>
        </is>
      </c>
      <c r="D2718" s="159" t="n">
        <v>18954</v>
      </c>
      <c r="E2718" s="159" t="n">
        <v>306</v>
      </c>
    </row>
    <row r="2719">
      <c r="A2719" s="176" t="n">
        <v>46235</v>
      </c>
      <c r="B2719" s="104" t="inlineStr">
        <is>
          <t>2025/26</t>
        </is>
      </c>
      <c r="C2719" s="104" t="inlineStr">
        <is>
          <t>HC-007</t>
        </is>
      </c>
      <c r="D2719" s="159" t="n">
        <v>20002</v>
      </c>
      <c r="E2719" s="159" t="n">
        <v>325</v>
      </c>
    </row>
    <row r="2720">
      <c r="A2720" s="176" t="n">
        <v>46235</v>
      </c>
      <c r="B2720" s="104" t="inlineStr">
        <is>
          <t>2025/26</t>
        </is>
      </c>
      <c r="C2720" s="104" t="inlineStr">
        <is>
          <t>HC-008</t>
        </is>
      </c>
      <c r="D2720" s="159" t="n">
        <v>31647</v>
      </c>
      <c r="E2720" s="159" t="n">
        <v>515</v>
      </c>
    </row>
    <row r="2721">
      <c r="A2721" s="176" t="n">
        <v>46235</v>
      </c>
      <c r="B2721" s="104" t="inlineStr">
        <is>
          <t>2025/26</t>
        </is>
      </c>
      <c r="C2721" s="104" t="inlineStr">
        <is>
          <t>HC-009</t>
        </is>
      </c>
      <c r="D2721" s="159" t="n">
        <v>29480</v>
      </c>
      <c r="E2721" s="159" t="n">
        <v>473</v>
      </c>
    </row>
    <row r="2722">
      <c r="A2722" s="176" t="n">
        <v>46235</v>
      </c>
      <c r="B2722" s="104" t="inlineStr">
        <is>
          <t>2025/26</t>
        </is>
      </c>
      <c r="C2722" s="104" t="inlineStr">
        <is>
          <t>HC-010</t>
        </is>
      </c>
      <c r="D2722" s="159" t="n">
        <v>40943</v>
      </c>
      <c r="E2722" s="159" t="n">
        <v>646</v>
      </c>
    </row>
    <row r="2723">
      <c r="A2723" s="176" t="n">
        <v>46235</v>
      </c>
      <c r="B2723" s="104" t="inlineStr">
        <is>
          <t>2025/26</t>
        </is>
      </c>
      <c r="C2723" s="104" t="inlineStr">
        <is>
          <t>HC-011</t>
        </is>
      </c>
      <c r="D2723" s="159" t="n">
        <v>33758</v>
      </c>
      <c r="E2723" s="159" t="n">
        <v>598</v>
      </c>
    </row>
    <row r="2724">
      <c r="A2724" s="176" t="n">
        <v>46235</v>
      </c>
      <c r="B2724" s="104" t="inlineStr">
        <is>
          <t>2025/26</t>
        </is>
      </c>
      <c r="C2724" s="104" t="inlineStr">
        <is>
          <t>HC-012</t>
        </is>
      </c>
      <c r="D2724" s="159" t="n">
        <v>15218</v>
      </c>
      <c r="E2724" s="159" t="n">
        <v>530</v>
      </c>
    </row>
    <row r="2725">
      <c r="A2725" s="176" t="n">
        <v>46235</v>
      </c>
      <c r="B2725" s="104" t="inlineStr">
        <is>
          <t>2025/26</t>
        </is>
      </c>
      <c r="C2725" s="104" t="inlineStr">
        <is>
          <t>HC-013</t>
        </is>
      </c>
      <c r="D2725" s="159" t="n">
        <v>18551</v>
      </c>
      <c r="E2725" s="159" t="n">
        <v>298</v>
      </c>
    </row>
    <row r="2726">
      <c r="A2726" s="176" t="n">
        <v>46235</v>
      </c>
      <c r="B2726" s="104" t="inlineStr">
        <is>
          <t>2025/26</t>
        </is>
      </c>
      <c r="C2726" s="104" t="inlineStr">
        <is>
          <t>HC-014</t>
        </is>
      </c>
      <c r="D2726" s="159" t="n">
        <v>20692</v>
      </c>
      <c r="E2726" s="159" t="n">
        <v>339</v>
      </c>
    </row>
    <row r="2727">
      <c r="A2727" s="176" t="n">
        <v>46235</v>
      </c>
      <c r="B2727" s="104" t="inlineStr">
        <is>
          <t>2025/26</t>
        </is>
      </c>
      <c r="C2727" s="104" t="inlineStr">
        <is>
          <t>HC-015</t>
        </is>
      </c>
      <c r="D2727" s="159" t="n">
        <v>19603</v>
      </c>
      <c r="E2727" s="159" t="n">
        <v>307</v>
      </c>
    </row>
    <row r="2728">
      <c r="A2728" s="176" t="n">
        <v>46235</v>
      </c>
      <c r="B2728" s="104" t="inlineStr">
        <is>
          <t>2025/26</t>
        </is>
      </c>
      <c r="C2728" s="104" t="inlineStr">
        <is>
          <t>HC-016</t>
        </is>
      </c>
      <c r="D2728" s="159" t="n">
        <v>26137</v>
      </c>
      <c r="E2728" s="159" t="n">
        <v>447</v>
      </c>
    </row>
    <row r="2729">
      <c r="A2729" s="176" t="n">
        <v>46235</v>
      </c>
      <c r="B2729" s="104" t="inlineStr">
        <is>
          <t>2025/26</t>
        </is>
      </c>
      <c r="C2729" s="104" t="inlineStr">
        <is>
          <t>HC-017</t>
        </is>
      </c>
      <c r="D2729" s="159" t="n">
        <v>19812</v>
      </c>
      <c r="E2729" s="159" t="n">
        <v>353</v>
      </c>
    </row>
    <row r="2730">
      <c r="A2730" s="176" t="n">
        <v>46235</v>
      </c>
      <c r="B2730" s="104" t="inlineStr">
        <is>
          <t>2025/26</t>
        </is>
      </c>
      <c r="C2730" s="104" t="inlineStr">
        <is>
          <t>HC-018</t>
        </is>
      </c>
      <c r="D2730" s="159" t="n">
        <v>14493</v>
      </c>
      <c r="E2730" s="159" t="n">
        <v>208</v>
      </c>
    </row>
    <row r="2731">
      <c r="A2731" s="176" t="n">
        <v>46235</v>
      </c>
      <c r="B2731" s="104" t="inlineStr">
        <is>
          <t>2025/26</t>
        </is>
      </c>
      <c r="C2731" s="104" t="inlineStr">
        <is>
          <t>HC-019</t>
        </is>
      </c>
      <c r="D2731" s="159" t="n">
        <v>19060</v>
      </c>
      <c r="E2731" s="159" t="n">
        <v>320</v>
      </c>
    </row>
    <row r="2732">
      <c r="A2732" s="176" t="n">
        <v>46235</v>
      </c>
      <c r="B2732" s="104" t="inlineStr">
        <is>
          <t>2025/26</t>
        </is>
      </c>
      <c r="C2732" s="104" t="inlineStr">
        <is>
          <t>HC-020</t>
        </is>
      </c>
      <c r="D2732" s="159" t="n">
        <v>21189</v>
      </c>
      <c r="E2732" s="159" t="n">
        <v>353</v>
      </c>
    </row>
    <row r="2733">
      <c r="A2733" s="176" t="n">
        <v>46235</v>
      </c>
      <c r="B2733" s="104" t="inlineStr">
        <is>
          <t>2025/26</t>
        </is>
      </c>
      <c r="C2733" s="104" t="inlineStr">
        <is>
          <t>HC-021</t>
        </is>
      </c>
      <c r="D2733" s="159" t="n">
        <v>15971</v>
      </c>
      <c r="E2733" s="159" t="n">
        <v>274</v>
      </c>
    </row>
    <row r="2734">
      <c r="A2734" s="176" t="n">
        <v>46235</v>
      </c>
      <c r="B2734" s="104" t="inlineStr">
        <is>
          <t>2025/26</t>
        </is>
      </c>
      <c r="C2734" s="104" t="inlineStr">
        <is>
          <t>HC-022</t>
        </is>
      </c>
      <c r="D2734" s="159" t="n">
        <v>18472</v>
      </c>
      <c r="E2734" s="159" t="n">
        <v>318</v>
      </c>
    </row>
    <row r="2735">
      <c r="A2735" s="176" t="n">
        <v>46235</v>
      </c>
      <c r="B2735" s="104" t="inlineStr">
        <is>
          <t>2025/26</t>
        </is>
      </c>
      <c r="C2735" s="104" t="inlineStr">
        <is>
          <t>HC-023</t>
        </is>
      </c>
      <c r="D2735" s="159" t="n">
        <v>24568</v>
      </c>
      <c r="E2735" s="159" t="n">
        <v>410</v>
      </c>
    </row>
    <row r="2736">
      <c r="A2736" s="176" t="n">
        <v>46235</v>
      </c>
      <c r="B2736" s="104" t="inlineStr">
        <is>
          <t>2025/26</t>
        </is>
      </c>
      <c r="C2736" s="104" t="inlineStr">
        <is>
          <t>HC-024</t>
        </is>
      </c>
      <c r="D2736" s="159" t="n">
        <v>30444</v>
      </c>
      <c r="E2736" s="159" t="n">
        <v>481</v>
      </c>
    </row>
    <row r="2737">
      <c r="A2737" s="176" t="n">
        <v>46235</v>
      </c>
      <c r="B2737" s="104" t="inlineStr">
        <is>
          <t>2025/26</t>
        </is>
      </c>
      <c r="C2737" s="104" t="inlineStr">
        <is>
          <t>HC-025</t>
        </is>
      </c>
      <c r="D2737" s="159" t="n">
        <v>26744</v>
      </c>
      <c r="E2737" s="159" t="n">
        <v>480</v>
      </c>
    </row>
    <row r="2738">
      <c r="A2738" s="176" t="n">
        <v>46235</v>
      </c>
      <c r="B2738" s="104" t="inlineStr">
        <is>
          <t>2025/26</t>
        </is>
      </c>
      <c r="C2738" s="104" t="inlineStr">
        <is>
          <t>HC-026</t>
        </is>
      </c>
      <c r="D2738" s="159" t="n">
        <v>20620</v>
      </c>
      <c r="E2738" s="159" t="n">
        <v>353</v>
      </c>
    </row>
    <row r="2739">
      <c r="A2739" s="176" t="n">
        <v>46235</v>
      </c>
      <c r="B2739" s="104" t="inlineStr">
        <is>
          <t>2025/26</t>
        </is>
      </c>
      <c r="C2739" s="104" t="inlineStr">
        <is>
          <t>HC-027</t>
        </is>
      </c>
      <c r="D2739" s="159" t="n">
        <v>32131</v>
      </c>
      <c r="E2739" s="159" t="n">
        <v>518</v>
      </c>
    </row>
    <row r="2740">
      <c r="A2740" s="176" t="n">
        <v>46235</v>
      </c>
      <c r="B2740" s="104" t="inlineStr">
        <is>
          <t>2025/26</t>
        </is>
      </c>
      <c r="C2740" s="104" t="inlineStr">
        <is>
          <t>HC-028</t>
        </is>
      </c>
      <c r="D2740" s="159" t="n">
        <v>21229</v>
      </c>
      <c r="E2740" s="159" t="n">
        <v>354</v>
      </c>
    </row>
    <row r="2741">
      <c r="A2741" s="176" t="n">
        <v>46235</v>
      </c>
      <c r="B2741" s="104" t="inlineStr">
        <is>
          <t>2025/26</t>
        </is>
      </c>
      <c r="C2741" s="104" t="inlineStr">
        <is>
          <t>HC-029</t>
        </is>
      </c>
      <c r="D2741" s="159" t="n">
        <v>39510</v>
      </c>
      <c r="E2741" s="159" t="n">
        <v>1698</v>
      </c>
    </row>
    <row r="2742">
      <c r="A2742" s="176" t="n">
        <v>46235</v>
      </c>
      <c r="B2742" s="104" t="inlineStr">
        <is>
          <t>2025/26</t>
        </is>
      </c>
      <c r="C2742" s="104" t="inlineStr">
        <is>
          <t>HC-030</t>
        </is>
      </c>
      <c r="D2742" s="159" t="n">
        <v>24470</v>
      </c>
      <c r="E2742" s="159" t="n">
        <v>396</v>
      </c>
    </row>
    <row r="2743">
      <c r="A2743" s="176" t="n">
        <v>46235</v>
      </c>
      <c r="B2743" s="104" t="inlineStr">
        <is>
          <t>2025/26</t>
        </is>
      </c>
      <c r="C2743" s="104" t="inlineStr">
        <is>
          <t>HC-031</t>
        </is>
      </c>
      <c r="D2743" s="159" t="n">
        <v>23982</v>
      </c>
      <c r="E2743" s="159" t="n">
        <v>387</v>
      </c>
    </row>
    <row r="2744">
      <c r="A2744" s="176" t="n">
        <v>46235</v>
      </c>
      <c r="B2744" s="104" t="inlineStr">
        <is>
          <t>2025/26</t>
        </is>
      </c>
      <c r="C2744" s="104" t="inlineStr">
        <is>
          <t>HC-032</t>
        </is>
      </c>
      <c r="D2744" s="159" t="n">
        <v>21203</v>
      </c>
      <c r="E2744" s="159" t="n">
        <v>355</v>
      </c>
    </row>
    <row r="2745">
      <c r="A2745" s="176" t="n">
        <v>46235</v>
      </c>
      <c r="B2745" s="104" t="inlineStr">
        <is>
          <t>2025/26</t>
        </is>
      </c>
      <c r="C2745" s="104" t="inlineStr">
        <is>
          <t>HC-033</t>
        </is>
      </c>
      <c r="D2745" s="159" t="n">
        <v>33579</v>
      </c>
      <c r="E2745" s="159" t="n">
        <v>530</v>
      </c>
    </row>
    <row r="2746">
      <c r="A2746" s="176" t="n">
        <v>46235</v>
      </c>
      <c r="B2746" s="104" t="inlineStr">
        <is>
          <t>2025/26</t>
        </is>
      </c>
      <c r="C2746" s="104" t="inlineStr">
        <is>
          <t>HC-034</t>
        </is>
      </c>
      <c r="D2746" s="159" t="n">
        <v>31432</v>
      </c>
      <c r="E2746" s="159" t="n">
        <v>546</v>
      </c>
    </row>
    <row r="2747">
      <c r="A2747" s="176" t="n">
        <v>46235</v>
      </c>
      <c r="B2747" s="104" t="inlineStr">
        <is>
          <t>2025/26</t>
        </is>
      </c>
      <c r="C2747" s="104" t="inlineStr">
        <is>
          <t>HC-035</t>
        </is>
      </c>
      <c r="D2747" s="159" t="n">
        <v>28683</v>
      </c>
      <c r="E2747" s="159" t="n">
        <v>452</v>
      </c>
    </row>
    <row r="2748">
      <c r="A2748" s="176" t="n">
        <v>46235</v>
      </c>
      <c r="B2748" s="104" t="inlineStr">
        <is>
          <t>2025/26</t>
        </is>
      </c>
      <c r="C2748" s="104" t="inlineStr">
        <is>
          <t>HC-036</t>
        </is>
      </c>
      <c r="D2748" s="159" t="n">
        <v>27951</v>
      </c>
      <c r="E2748" s="159" t="n">
        <v>467</v>
      </c>
    </row>
    <row r="2749">
      <c r="A2749" s="176" t="n">
        <v>46235</v>
      </c>
      <c r="B2749" s="104" t="inlineStr">
        <is>
          <t>2025/26</t>
        </is>
      </c>
      <c r="C2749" s="104" t="inlineStr">
        <is>
          <t>HC-037</t>
        </is>
      </c>
      <c r="D2749" s="159" t="n">
        <v>20723</v>
      </c>
      <c r="E2749" s="159" t="n">
        <v>344</v>
      </c>
    </row>
    <row r="2750">
      <c r="A2750" s="176" t="n">
        <v>46235</v>
      </c>
      <c r="B2750" s="104" t="inlineStr">
        <is>
          <t>2025/26</t>
        </is>
      </c>
      <c r="C2750" s="104" t="inlineStr">
        <is>
          <t>HC-038</t>
        </is>
      </c>
      <c r="D2750" s="159" t="n">
        <v>18350</v>
      </c>
      <c r="E2750" s="159" t="n">
        <v>286</v>
      </c>
    </row>
    <row r="2751">
      <c r="A2751" s="176" t="n">
        <v>46235</v>
      </c>
      <c r="B2751" s="104" t="inlineStr">
        <is>
          <t>2025/26</t>
        </is>
      </c>
      <c r="C2751" s="104" t="inlineStr">
        <is>
          <t>HC-039</t>
        </is>
      </c>
      <c r="D2751" s="159" t="n">
        <v>26185</v>
      </c>
      <c r="E2751" s="159" t="n">
        <v>434</v>
      </c>
    </row>
    <row r="2752">
      <c r="A2752" s="176" t="n">
        <v>46235</v>
      </c>
      <c r="B2752" s="104" t="inlineStr">
        <is>
          <t>2025/26</t>
        </is>
      </c>
      <c r="C2752" s="104" t="inlineStr">
        <is>
          <t>HC-040</t>
        </is>
      </c>
      <c r="D2752" s="159" t="n">
        <v>26347</v>
      </c>
      <c r="E2752" s="159" t="n">
        <v>432</v>
      </c>
    </row>
    <row r="2753">
      <c r="A2753" s="176" t="n">
        <v>46235</v>
      </c>
      <c r="B2753" s="104" t="inlineStr">
        <is>
          <t>2025/26</t>
        </is>
      </c>
      <c r="C2753" s="104" t="inlineStr">
        <is>
          <t>HC-041</t>
        </is>
      </c>
      <c r="D2753" s="159" t="n">
        <v>37549</v>
      </c>
      <c r="E2753" s="159" t="n">
        <v>610</v>
      </c>
    </row>
    <row r="2754">
      <c r="A2754" s="176" t="n">
        <v>46235</v>
      </c>
      <c r="B2754" s="104" t="inlineStr">
        <is>
          <t>2025/26</t>
        </is>
      </c>
      <c r="C2754" s="104" t="inlineStr">
        <is>
          <t>HC-042</t>
        </is>
      </c>
      <c r="D2754" s="159" t="n">
        <v>24904</v>
      </c>
      <c r="E2754" s="159" t="n">
        <v>421</v>
      </c>
    </row>
    <row r="2755">
      <c r="A2755" s="176" t="n">
        <v>46235</v>
      </c>
      <c r="B2755" s="104" t="inlineStr">
        <is>
          <t>2025/26</t>
        </is>
      </c>
      <c r="C2755" s="104" t="inlineStr">
        <is>
          <t>HC-043</t>
        </is>
      </c>
      <c r="D2755" s="159" t="n">
        <v>27632</v>
      </c>
      <c r="E2755" s="159" t="n">
        <v>439</v>
      </c>
    </row>
    <row r="2756">
      <c r="A2756" s="176" t="n">
        <v>46235</v>
      </c>
      <c r="B2756" s="104" t="inlineStr">
        <is>
          <t>2025/26</t>
        </is>
      </c>
      <c r="C2756" s="104" t="inlineStr">
        <is>
          <t>HC-044</t>
        </is>
      </c>
      <c r="D2756" s="159" t="n">
        <v>17351</v>
      </c>
      <c r="E2756" s="159" t="n">
        <v>271</v>
      </c>
    </row>
    <row r="2757">
      <c r="A2757" s="176" t="n">
        <v>46235</v>
      </c>
      <c r="B2757" s="104" t="inlineStr">
        <is>
          <t>2025/26</t>
        </is>
      </c>
      <c r="C2757" s="104" t="inlineStr">
        <is>
          <t>HC-045</t>
        </is>
      </c>
      <c r="D2757" s="159" t="n">
        <v>29503</v>
      </c>
      <c r="E2757" s="159" t="n">
        <v>511</v>
      </c>
    </row>
    <row r="2758">
      <c r="A2758" s="176" t="n">
        <v>46235</v>
      </c>
      <c r="B2758" s="104" t="inlineStr">
        <is>
          <t>2025/26</t>
        </is>
      </c>
      <c r="C2758" s="104" t="inlineStr">
        <is>
          <t>HC-046</t>
        </is>
      </c>
      <c r="D2758" s="159" t="n">
        <v>16364</v>
      </c>
      <c r="E2758" s="159" t="n">
        <v>289</v>
      </c>
    </row>
    <row r="2759">
      <c r="A2759" s="176" t="n">
        <v>46235</v>
      </c>
      <c r="B2759" s="104" t="inlineStr">
        <is>
          <t>2025/26</t>
        </is>
      </c>
      <c r="C2759" s="104" t="inlineStr">
        <is>
          <t>HC-047</t>
        </is>
      </c>
      <c r="D2759" s="159" t="n">
        <v>30232</v>
      </c>
      <c r="E2759" s="159" t="n">
        <v>545</v>
      </c>
    </row>
    <row r="2760">
      <c r="A2760" s="176" t="n">
        <v>46235</v>
      </c>
      <c r="B2760" s="104" t="inlineStr">
        <is>
          <t>2025/26</t>
        </is>
      </c>
      <c r="C2760" s="104" t="inlineStr">
        <is>
          <t>HC-048</t>
        </is>
      </c>
      <c r="D2760" s="159" t="n">
        <v>32514</v>
      </c>
      <c r="E2760" s="159" t="n">
        <v>555</v>
      </c>
    </row>
    <row r="2761">
      <c r="A2761" s="176" t="n">
        <v>46235</v>
      </c>
      <c r="B2761" s="104" t="inlineStr">
        <is>
          <t>2025/26</t>
        </is>
      </c>
      <c r="C2761" s="104" t="inlineStr">
        <is>
          <t>HC-049</t>
        </is>
      </c>
      <c r="D2761" s="159" t="n">
        <v>18993</v>
      </c>
      <c r="E2761" s="159" t="n">
        <v>308</v>
      </c>
    </row>
    <row r="2762">
      <c r="A2762" s="176" t="n">
        <v>46235</v>
      </c>
      <c r="B2762" s="104" t="inlineStr">
        <is>
          <t>2025/26</t>
        </is>
      </c>
      <c r="C2762" s="104" t="inlineStr">
        <is>
          <t>HC-050</t>
        </is>
      </c>
      <c r="D2762" s="159" t="n">
        <v>33386</v>
      </c>
      <c r="E2762" s="159" t="n">
        <v>527</v>
      </c>
    </row>
    <row r="2763">
      <c r="A2763" s="176" t="n">
        <v>46235</v>
      </c>
      <c r="B2763" s="104" t="inlineStr">
        <is>
          <t>2025/26</t>
        </is>
      </c>
      <c r="C2763" s="104" t="inlineStr">
        <is>
          <t>HC-051</t>
        </is>
      </c>
      <c r="D2763" s="159" t="n">
        <v>19630</v>
      </c>
      <c r="E2763" s="159" t="n">
        <v>361</v>
      </c>
    </row>
    <row r="2764">
      <c r="A2764" s="176" t="n">
        <v>46235</v>
      </c>
      <c r="B2764" s="104" t="inlineStr">
        <is>
          <t>2025/26</t>
        </is>
      </c>
      <c r="C2764" s="104" t="inlineStr">
        <is>
          <t>HC-052</t>
        </is>
      </c>
      <c r="D2764" s="159" t="n">
        <v>27428</v>
      </c>
      <c r="E2764" s="159" t="n">
        <v>428</v>
      </c>
    </row>
    <row r="2765">
      <c r="A2765" s="176" t="n">
        <v>46235</v>
      </c>
      <c r="B2765" s="104" t="inlineStr">
        <is>
          <t>2025/26</t>
        </is>
      </c>
      <c r="C2765" s="104" t="inlineStr">
        <is>
          <t>HC-053</t>
        </is>
      </c>
      <c r="D2765" s="159" t="n">
        <v>21989</v>
      </c>
      <c r="E2765" s="159" t="n">
        <v>352</v>
      </c>
    </row>
    <row r="2766">
      <c r="A2766" s="176" t="n">
        <v>46235</v>
      </c>
      <c r="B2766" s="104" t="inlineStr">
        <is>
          <t>2025/26</t>
        </is>
      </c>
      <c r="C2766" s="104" t="inlineStr">
        <is>
          <t>HC-054</t>
        </is>
      </c>
      <c r="D2766" s="159" t="n">
        <v>24249</v>
      </c>
      <c r="E2766" s="159" t="n">
        <v>394</v>
      </c>
    </row>
    <row r="2767">
      <c r="A2767" s="176" t="n">
        <v>46235</v>
      </c>
      <c r="B2767" s="104" t="inlineStr">
        <is>
          <t>2025/26</t>
        </is>
      </c>
      <c r="C2767" s="104" t="inlineStr">
        <is>
          <t>HC-055</t>
        </is>
      </c>
      <c r="D2767" s="159" t="n">
        <v>41869</v>
      </c>
      <c r="E2767" s="159" t="n">
        <v>716</v>
      </c>
    </row>
    <row r="2768">
      <c r="A2768" s="176" t="n">
        <v>46235</v>
      </c>
      <c r="B2768" s="104" t="inlineStr">
        <is>
          <t>2025/26</t>
        </is>
      </c>
      <c r="C2768" s="104" t="inlineStr">
        <is>
          <t>HC-056</t>
        </is>
      </c>
      <c r="D2768" s="159" t="n">
        <v>31010</v>
      </c>
      <c r="E2768" s="159" t="n">
        <v>526</v>
      </c>
    </row>
    <row r="2769">
      <c r="A2769" s="176" t="n">
        <v>46235</v>
      </c>
      <c r="B2769" s="104" t="inlineStr">
        <is>
          <t>2025/26</t>
        </is>
      </c>
      <c r="C2769" s="104" t="inlineStr">
        <is>
          <t>HC-057</t>
        </is>
      </c>
      <c r="D2769" s="159" t="n">
        <v>28918</v>
      </c>
      <c r="E2769" s="159" t="n">
        <v>482</v>
      </c>
    </row>
    <row r="2770">
      <c r="A2770" s="176" t="n">
        <v>46235</v>
      </c>
      <c r="B2770" s="104" t="inlineStr">
        <is>
          <t>2025/26</t>
        </is>
      </c>
      <c r="C2770" s="104" t="inlineStr">
        <is>
          <t>HC-058</t>
        </is>
      </c>
      <c r="D2770" s="159" t="n">
        <v>18046</v>
      </c>
      <c r="E2770" s="159" t="n">
        <v>1011</v>
      </c>
    </row>
    <row r="2771">
      <c r="A2771" s="176" t="n">
        <v>46235</v>
      </c>
      <c r="B2771" s="104" t="inlineStr">
        <is>
          <t>2025/26</t>
        </is>
      </c>
      <c r="C2771" s="104" t="inlineStr">
        <is>
          <t>HC-059</t>
        </is>
      </c>
      <c r="D2771" s="159" t="n">
        <v>31096</v>
      </c>
      <c r="E2771" s="159" t="n">
        <v>504</v>
      </c>
    </row>
    <row r="2772">
      <c r="A2772" s="176" t="n">
        <v>46235</v>
      </c>
      <c r="B2772" s="104" t="inlineStr">
        <is>
          <t>2025/26</t>
        </is>
      </c>
      <c r="C2772" s="104" t="inlineStr">
        <is>
          <t>HC-060</t>
        </is>
      </c>
      <c r="D2772" s="159" t="n">
        <v>20845</v>
      </c>
      <c r="E2772" s="159" t="n">
        <v>348</v>
      </c>
    </row>
    <row r="2773">
      <c r="A2773" s="176" t="n">
        <v>46235</v>
      </c>
      <c r="B2773" s="104" t="inlineStr">
        <is>
          <t>2025/26</t>
        </is>
      </c>
      <c r="C2773" s="104" t="inlineStr">
        <is>
          <t>HC-061</t>
        </is>
      </c>
      <c r="D2773" s="159" t="n">
        <v>20356</v>
      </c>
      <c r="E2773" s="159" t="n">
        <v>337</v>
      </c>
    </row>
    <row r="2774">
      <c r="A2774" s="176" t="n">
        <v>46235</v>
      </c>
      <c r="B2774" s="104" t="inlineStr">
        <is>
          <t>2025/26</t>
        </is>
      </c>
      <c r="C2774" s="104" t="inlineStr">
        <is>
          <t>HC-062</t>
        </is>
      </c>
      <c r="D2774" s="159" t="n">
        <v>21538</v>
      </c>
      <c r="E2774" s="159" t="n">
        <v>363</v>
      </c>
    </row>
    <row r="2775">
      <c r="A2775" s="176" t="n">
        <v>46235</v>
      </c>
      <c r="B2775" s="104" t="inlineStr">
        <is>
          <t>2025/26</t>
        </is>
      </c>
      <c r="C2775" s="104" t="inlineStr">
        <is>
          <t>HC-064</t>
        </is>
      </c>
      <c r="D2775" s="159" t="n">
        <v>18543</v>
      </c>
      <c r="E2775" s="159" t="n">
        <v>318</v>
      </c>
    </row>
    <row r="2776">
      <c r="A2776" s="176" t="n">
        <v>46235</v>
      </c>
      <c r="B2776" s="104" t="inlineStr">
        <is>
          <t>2025/26</t>
        </is>
      </c>
      <c r="C2776" s="104" t="inlineStr">
        <is>
          <t>HC-065</t>
        </is>
      </c>
      <c r="D2776" s="159" t="n">
        <v>30802</v>
      </c>
      <c r="E2776" s="159" t="n">
        <v>483</v>
      </c>
    </row>
    <row r="2777">
      <c r="A2777" s="176" t="n">
        <v>46235</v>
      </c>
      <c r="B2777" s="104" t="inlineStr">
        <is>
          <t>2025/26</t>
        </is>
      </c>
      <c r="C2777" s="104" t="inlineStr">
        <is>
          <t>HC-066</t>
        </is>
      </c>
      <c r="D2777" s="159" t="n">
        <v>30797</v>
      </c>
      <c r="E2777" s="159" t="n">
        <v>501</v>
      </c>
    </row>
    <row r="2778">
      <c r="A2778" s="176" t="n">
        <v>46235</v>
      </c>
      <c r="B2778" s="104" t="inlineStr">
        <is>
          <t>2025/26</t>
        </is>
      </c>
      <c r="C2778" s="104" t="inlineStr">
        <is>
          <t>HC-067</t>
        </is>
      </c>
      <c r="D2778" s="159" t="n">
        <v>27372</v>
      </c>
      <c r="E2778" s="159" t="n">
        <v>481</v>
      </c>
    </row>
    <row r="2779">
      <c r="A2779" s="176" t="n">
        <v>46235</v>
      </c>
      <c r="B2779" s="104" t="inlineStr">
        <is>
          <t>2025/26</t>
        </is>
      </c>
      <c r="C2779" s="104" t="inlineStr">
        <is>
          <t>HC-068</t>
        </is>
      </c>
      <c r="D2779" s="159" t="n">
        <v>17998</v>
      </c>
      <c r="E2779" s="159" t="n">
        <v>282</v>
      </c>
    </row>
    <row r="2780">
      <c r="A2780" s="176" t="n">
        <v>46235</v>
      </c>
      <c r="B2780" s="104" t="inlineStr">
        <is>
          <t>2025/26</t>
        </is>
      </c>
      <c r="C2780" s="104" t="inlineStr">
        <is>
          <t>HC-069</t>
        </is>
      </c>
      <c r="D2780" s="159" t="n">
        <v>19581</v>
      </c>
      <c r="E2780" s="159" t="n">
        <v>324</v>
      </c>
    </row>
    <row r="2781">
      <c r="A2781" s="176" t="n">
        <v>46235</v>
      </c>
      <c r="B2781" s="104" t="inlineStr">
        <is>
          <t>2025/26</t>
        </is>
      </c>
      <c r="C2781" s="104" t="inlineStr">
        <is>
          <t>HC-070</t>
        </is>
      </c>
      <c r="D2781" s="159" t="n">
        <v>16046</v>
      </c>
      <c r="E2781" s="159" t="n">
        <v>279</v>
      </c>
    </row>
    <row r="2782">
      <c r="A2782" s="176" t="n">
        <v>46235</v>
      </c>
      <c r="B2782" s="104" t="inlineStr">
        <is>
          <t>2025/26</t>
        </is>
      </c>
      <c r="C2782" s="104" t="inlineStr">
        <is>
          <t>HC-071</t>
        </is>
      </c>
      <c r="D2782" s="159" t="n">
        <v>21073</v>
      </c>
      <c r="E2782" s="159" t="n">
        <v>345</v>
      </c>
    </row>
    <row r="2783">
      <c r="A2783" s="176" t="n">
        <v>46235</v>
      </c>
      <c r="B2783" s="104" t="inlineStr">
        <is>
          <t>2025/26</t>
        </is>
      </c>
      <c r="C2783" s="104" t="inlineStr">
        <is>
          <t>HC-072</t>
        </is>
      </c>
      <c r="D2783" s="159" t="n">
        <v>15347</v>
      </c>
      <c r="E2783" s="159" t="n">
        <v>289</v>
      </c>
    </row>
    <row r="2784">
      <c r="A2784" s="176" t="n">
        <v>46235</v>
      </c>
      <c r="B2784" s="104" t="inlineStr">
        <is>
          <t>2025/26</t>
        </is>
      </c>
      <c r="C2784" s="104" t="inlineStr">
        <is>
          <t>HC-073</t>
        </is>
      </c>
      <c r="D2784" s="159" t="n">
        <v>32972</v>
      </c>
      <c r="E2784" s="159" t="n">
        <v>2268</v>
      </c>
    </row>
    <row r="2785">
      <c r="A2785" s="176" t="n">
        <v>46235</v>
      </c>
      <c r="B2785" s="104" t="inlineStr">
        <is>
          <t>2025/26</t>
        </is>
      </c>
      <c r="C2785" s="104" t="inlineStr">
        <is>
          <t>HC-074</t>
        </is>
      </c>
      <c r="D2785" s="159" t="n">
        <v>25154</v>
      </c>
      <c r="E2785" s="159" t="n">
        <v>427</v>
      </c>
    </row>
    <row r="2786">
      <c r="A2786" s="176" t="n">
        <v>46235</v>
      </c>
      <c r="B2786" s="104" t="inlineStr">
        <is>
          <t>2025/26</t>
        </is>
      </c>
      <c r="C2786" s="104" t="inlineStr">
        <is>
          <t>HC-075</t>
        </is>
      </c>
      <c r="D2786" s="159" t="n">
        <v>39265</v>
      </c>
      <c r="E2786" s="159" t="n">
        <v>587</v>
      </c>
    </row>
    <row r="2787">
      <c r="A2787" s="176" t="n">
        <v>46235</v>
      </c>
      <c r="B2787" s="104" t="inlineStr">
        <is>
          <t>2025/26</t>
        </is>
      </c>
      <c r="C2787" s="104" t="inlineStr">
        <is>
          <t>HC-076</t>
        </is>
      </c>
      <c r="D2787" s="159" t="n">
        <v>25379</v>
      </c>
      <c r="E2787" s="159" t="n">
        <v>433</v>
      </c>
    </row>
    <row r="2788">
      <c r="A2788" s="176" t="n">
        <v>46235</v>
      </c>
      <c r="B2788" s="104" t="inlineStr">
        <is>
          <t>2025/26</t>
        </is>
      </c>
      <c r="C2788" s="104" t="inlineStr">
        <is>
          <t>HC-077</t>
        </is>
      </c>
      <c r="D2788" s="159" t="n">
        <v>22203</v>
      </c>
      <c r="E2788" s="159" t="n">
        <v>390</v>
      </c>
    </row>
    <row r="2789">
      <c r="A2789" s="176" t="n">
        <v>46235</v>
      </c>
      <c r="B2789" s="104" t="inlineStr">
        <is>
          <t>2025/26</t>
        </is>
      </c>
      <c r="C2789" s="104" t="inlineStr">
        <is>
          <t>HC-078</t>
        </is>
      </c>
      <c r="D2789" s="159" t="n">
        <v>25156</v>
      </c>
      <c r="E2789" s="159" t="n">
        <v>416</v>
      </c>
    </row>
    <row r="2790">
      <c r="A2790" s="176" t="n">
        <v>46235</v>
      </c>
      <c r="B2790" s="104" t="inlineStr">
        <is>
          <t>2025/26</t>
        </is>
      </c>
      <c r="C2790" s="104" t="inlineStr">
        <is>
          <t>HC-079</t>
        </is>
      </c>
      <c r="D2790" s="159" t="n">
        <v>27637</v>
      </c>
      <c r="E2790" s="159" t="n">
        <v>480</v>
      </c>
    </row>
    <row r="2791">
      <c r="A2791" s="176" t="n">
        <v>46235</v>
      </c>
      <c r="B2791" s="104" t="inlineStr">
        <is>
          <t>2025/26</t>
        </is>
      </c>
      <c r="C2791" s="104" t="inlineStr">
        <is>
          <t>HC-080</t>
        </is>
      </c>
      <c r="D2791" s="159" t="n">
        <v>20239</v>
      </c>
      <c r="E2791" s="159" t="n">
        <v>320</v>
      </c>
    </row>
    <row r="2792">
      <c r="A2792" s="176" t="n">
        <v>46235</v>
      </c>
      <c r="B2792" s="104" t="inlineStr">
        <is>
          <t>2025/26</t>
        </is>
      </c>
      <c r="C2792" s="104" t="inlineStr">
        <is>
          <t>HC-081</t>
        </is>
      </c>
      <c r="D2792" s="159" t="n">
        <v>26157</v>
      </c>
      <c r="E2792" s="159" t="n">
        <v>396</v>
      </c>
    </row>
    <row r="2793">
      <c r="A2793" s="176" t="n">
        <v>46235</v>
      </c>
      <c r="B2793" s="104" t="inlineStr">
        <is>
          <t>2025/26</t>
        </is>
      </c>
      <c r="C2793" s="104" t="inlineStr">
        <is>
          <t>HC-082</t>
        </is>
      </c>
      <c r="D2793" s="159" t="n">
        <v>20949</v>
      </c>
      <c r="E2793" s="159" t="n">
        <v>352</v>
      </c>
    </row>
    <row r="2794">
      <c r="A2794" s="176" t="n">
        <v>46235</v>
      </c>
      <c r="B2794" s="104" t="inlineStr">
        <is>
          <t>2025/26</t>
        </is>
      </c>
      <c r="C2794" s="104" t="inlineStr">
        <is>
          <t>HC-083</t>
        </is>
      </c>
      <c r="D2794" s="159" t="n">
        <v>17483</v>
      </c>
      <c r="E2794" s="159" t="n">
        <v>291</v>
      </c>
    </row>
    <row r="2795">
      <c r="A2795" s="176" t="n">
        <v>46235</v>
      </c>
      <c r="B2795" s="104" t="inlineStr">
        <is>
          <t>2025/26</t>
        </is>
      </c>
      <c r="C2795" s="104" t="inlineStr">
        <is>
          <t>HC-084</t>
        </is>
      </c>
      <c r="D2795" s="159" t="n">
        <v>25146</v>
      </c>
      <c r="E2795" s="159" t="n">
        <v>390</v>
      </c>
    </row>
    <row r="2796">
      <c r="A2796" s="176" t="n">
        <v>46235</v>
      </c>
      <c r="B2796" s="104" t="inlineStr">
        <is>
          <t>2025/26</t>
        </is>
      </c>
      <c r="C2796" s="104" t="inlineStr">
        <is>
          <t>HC-085</t>
        </is>
      </c>
      <c r="D2796" s="159" t="n">
        <v>24219</v>
      </c>
      <c r="E2796" s="159" t="n">
        <v>374</v>
      </c>
    </row>
    <row r="2797">
      <c r="A2797" s="176" t="n">
        <v>46235</v>
      </c>
      <c r="B2797" s="104" t="inlineStr">
        <is>
          <t>2025/26</t>
        </is>
      </c>
      <c r="C2797" s="104" t="inlineStr">
        <is>
          <t>HC-086</t>
        </is>
      </c>
      <c r="D2797" s="159" t="n">
        <v>22816</v>
      </c>
      <c r="E2797" s="159" t="n">
        <v>344</v>
      </c>
    </row>
    <row r="2798">
      <c r="A2798" s="176" t="n">
        <v>46235</v>
      </c>
      <c r="B2798" s="104" t="inlineStr">
        <is>
          <t>2025/26</t>
        </is>
      </c>
      <c r="C2798" s="104" t="inlineStr">
        <is>
          <t>HC-087</t>
        </is>
      </c>
      <c r="D2798" s="159" t="n">
        <v>17539</v>
      </c>
      <c r="E2798" s="159" t="n">
        <v>286</v>
      </c>
    </row>
    <row r="2799">
      <c r="A2799" s="176" t="n">
        <v>46235</v>
      </c>
      <c r="B2799" s="104" t="inlineStr">
        <is>
          <t>2025/26</t>
        </is>
      </c>
      <c r="C2799" s="104" t="inlineStr">
        <is>
          <t>HC-088</t>
        </is>
      </c>
      <c r="D2799" s="159" t="n">
        <v>26926</v>
      </c>
      <c r="E2799" s="159" t="n">
        <v>450</v>
      </c>
    </row>
    <row r="2800">
      <c r="A2800" s="176" t="n">
        <v>46235</v>
      </c>
      <c r="B2800" s="104" t="inlineStr">
        <is>
          <t>2025/26</t>
        </is>
      </c>
      <c r="C2800" s="104" t="inlineStr">
        <is>
          <t>HC-089</t>
        </is>
      </c>
      <c r="D2800" s="159" t="n">
        <v>23018</v>
      </c>
      <c r="E2800" s="159" t="n">
        <v>382</v>
      </c>
    </row>
    <row r="2801">
      <c r="A2801" s="176" t="n">
        <v>46235</v>
      </c>
      <c r="B2801" s="104" t="inlineStr">
        <is>
          <t>2025/26</t>
        </is>
      </c>
      <c r="C2801" s="104" t="inlineStr">
        <is>
          <t>HC-090</t>
        </is>
      </c>
      <c r="D2801" s="159" t="n">
        <v>23554</v>
      </c>
      <c r="E2801" s="159" t="n">
        <v>386</v>
      </c>
    </row>
    <row r="2802">
      <c r="A2802" s="176" t="n">
        <v>46235</v>
      </c>
      <c r="B2802" s="104" t="inlineStr">
        <is>
          <t>2025/26</t>
        </is>
      </c>
      <c r="C2802" s="104" t="inlineStr">
        <is>
          <t>HC-091</t>
        </is>
      </c>
      <c r="D2802" s="159" t="n">
        <v>20967</v>
      </c>
      <c r="E2802" s="159" t="n">
        <v>1746</v>
      </c>
    </row>
    <row r="2803">
      <c r="A2803" s="176" t="n">
        <v>46235</v>
      </c>
      <c r="B2803" s="104" t="inlineStr">
        <is>
          <t>2025/26</t>
        </is>
      </c>
      <c r="C2803" s="104" t="inlineStr">
        <is>
          <t>HC-092</t>
        </is>
      </c>
      <c r="D2803" s="159" t="n">
        <v>21009</v>
      </c>
      <c r="E2803" s="159" t="n">
        <v>324</v>
      </c>
    </row>
    <row r="2804">
      <c r="A2804" s="176" t="n">
        <v>46235</v>
      </c>
      <c r="B2804" s="104" t="inlineStr">
        <is>
          <t>2025/26</t>
        </is>
      </c>
      <c r="C2804" s="104" t="inlineStr">
        <is>
          <t>HC-093</t>
        </is>
      </c>
      <c r="D2804" s="159" t="n">
        <v>34985</v>
      </c>
      <c r="E2804" s="159" t="n">
        <v>588</v>
      </c>
    </row>
    <row r="2805">
      <c r="A2805" s="176" t="n">
        <v>46235</v>
      </c>
      <c r="B2805" s="104" t="inlineStr">
        <is>
          <t>2025/26</t>
        </is>
      </c>
      <c r="C2805" s="104" t="inlineStr">
        <is>
          <t>HC-094</t>
        </is>
      </c>
      <c r="D2805" s="159" t="n">
        <v>19322</v>
      </c>
      <c r="E2805" s="159" t="n">
        <v>328</v>
      </c>
    </row>
    <row r="2806">
      <c r="A2806" s="176" t="n">
        <v>46235</v>
      </c>
      <c r="B2806" s="104" t="inlineStr">
        <is>
          <t>2025/26</t>
        </is>
      </c>
      <c r="C2806" s="104" t="inlineStr">
        <is>
          <t>HC-095</t>
        </is>
      </c>
      <c r="D2806" s="159" t="n">
        <v>38306</v>
      </c>
      <c r="E2806" s="159" t="n">
        <v>596</v>
      </c>
    </row>
    <row r="2807">
      <c r="A2807" s="176" t="n">
        <v>46235</v>
      </c>
      <c r="B2807" s="104" t="inlineStr">
        <is>
          <t>2025/26</t>
        </is>
      </c>
      <c r="C2807" s="104" t="inlineStr">
        <is>
          <t>HC-096</t>
        </is>
      </c>
      <c r="D2807" s="159" t="n">
        <v>19754</v>
      </c>
      <c r="E2807" s="159" t="n">
        <v>361</v>
      </c>
    </row>
    <row r="2808">
      <c r="A2808" s="176" t="n">
        <v>46235</v>
      </c>
      <c r="B2808" s="104" t="inlineStr">
        <is>
          <t>2025/26</t>
        </is>
      </c>
      <c r="C2808" s="104" t="inlineStr">
        <is>
          <t>HC-097</t>
        </is>
      </c>
      <c r="D2808" s="159" t="n">
        <v>13162</v>
      </c>
      <c r="E2808" s="159" t="n">
        <v>190</v>
      </c>
    </row>
    <row r="2809">
      <c r="A2809" s="176" t="n">
        <v>46235</v>
      </c>
      <c r="B2809" s="104" t="inlineStr">
        <is>
          <t>2025/26</t>
        </is>
      </c>
      <c r="C2809" s="104" t="inlineStr">
        <is>
          <t>HC-098</t>
        </is>
      </c>
      <c r="D2809" s="159" t="n">
        <v>25593</v>
      </c>
      <c r="E2809" s="159" t="n">
        <v>425</v>
      </c>
    </row>
    <row r="2810">
      <c r="A2810" s="176" t="n">
        <v>46235</v>
      </c>
      <c r="B2810" s="104" t="inlineStr">
        <is>
          <t>2025/26</t>
        </is>
      </c>
      <c r="C2810" s="104" t="inlineStr">
        <is>
          <t>HC-099</t>
        </is>
      </c>
      <c r="D2810" s="159" t="n">
        <v>30191</v>
      </c>
      <c r="E2810" s="159" t="n">
        <v>537</v>
      </c>
    </row>
    <row r="2811">
      <c r="A2811" s="176" t="n">
        <v>46235</v>
      </c>
      <c r="B2811" s="104" t="inlineStr">
        <is>
          <t>2025/26</t>
        </is>
      </c>
      <c r="C2811" s="104" t="inlineStr">
        <is>
          <t>HC-100</t>
        </is>
      </c>
      <c r="D2811" s="159" t="n">
        <v>17179</v>
      </c>
      <c r="E2811" s="159" t="n">
        <v>269</v>
      </c>
    </row>
    <row r="2812">
      <c r="A2812" s="176" t="n">
        <v>46235</v>
      </c>
      <c r="B2812" s="104" t="inlineStr">
        <is>
          <t>2025/26</t>
        </is>
      </c>
      <c r="C2812" s="104" t="inlineStr">
        <is>
          <t>HC-101</t>
        </is>
      </c>
      <c r="D2812" s="159" t="n">
        <v>20588</v>
      </c>
      <c r="E2812" s="159" t="n">
        <v>333</v>
      </c>
    </row>
    <row r="2813">
      <c r="A2813" s="176" t="n">
        <v>46235</v>
      </c>
      <c r="B2813" s="104" t="inlineStr">
        <is>
          <t>2025/26</t>
        </is>
      </c>
      <c r="C2813" s="104" t="inlineStr">
        <is>
          <t>HC-102</t>
        </is>
      </c>
      <c r="D2813" s="159" t="n">
        <v>25347</v>
      </c>
      <c r="E2813" s="159" t="n">
        <v>449</v>
      </c>
    </row>
    <row r="2814">
      <c r="A2814" s="176" t="n">
        <v>46235</v>
      </c>
      <c r="B2814" s="104" t="inlineStr">
        <is>
          <t>2025/26</t>
        </is>
      </c>
      <c r="C2814" s="104" t="inlineStr">
        <is>
          <t>HC-103</t>
        </is>
      </c>
      <c r="D2814" s="159" t="n">
        <v>26832</v>
      </c>
      <c r="E2814" s="159" t="n">
        <v>438</v>
      </c>
    </row>
    <row r="2815">
      <c r="A2815" s="176" t="n">
        <v>46235</v>
      </c>
      <c r="B2815" s="104" t="inlineStr">
        <is>
          <t>2025/26</t>
        </is>
      </c>
      <c r="C2815" s="104" t="inlineStr">
        <is>
          <t>HC-104</t>
        </is>
      </c>
      <c r="D2815" s="159" t="n">
        <v>21889</v>
      </c>
      <c r="E2815" s="159" t="n">
        <v>360</v>
      </c>
    </row>
    <row r="2816">
      <c r="A2816" s="176" t="n">
        <v>46235</v>
      </c>
      <c r="B2816" s="104" t="inlineStr">
        <is>
          <t>2025/26</t>
        </is>
      </c>
      <c r="C2816" s="104" t="inlineStr">
        <is>
          <t>HC-105</t>
        </is>
      </c>
      <c r="D2816" s="159" t="n">
        <v>33840</v>
      </c>
      <c r="E2816" s="159" t="n">
        <v>616</v>
      </c>
    </row>
    <row r="2817">
      <c r="A2817" s="176" t="n">
        <v>46235</v>
      </c>
      <c r="B2817" s="104" t="inlineStr">
        <is>
          <t>2025/26</t>
        </is>
      </c>
      <c r="C2817" s="104" t="inlineStr">
        <is>
          <t>HC-106</t>
        </is>
      </c>
      <c r="D2817" s="159" t="n">
        <v>24025</v>
      </c>
      <c r="E2817" s="159" t="n">
        <v>394</v>
      </c>
    </row>
    <row r="2818">
      <c r="A2818" s="176" t="n">
        <v>46235</v>
      </c>
      <c r="B2818" s="104" t="inlineStr">
        <is>
          <t>2025/26</t>
        </is>
      </c>
      <c r="C2818" s="104" t="inlineStr">
        <is>
          <t>HC-107</t>
        </is>
      </c>
      <c r="D2818" s="159" t="n">
        <v>29191</v>
      </c>
      <c r="E2818" s="159" t="n">
        <v>482</v>
      </c>
    </row>
    <row r="2819">
      <c r="A2819" s="176" t="n">
        <v>46235</v>
      </c>
      <c r="B2819" s="104" t="inlineStr">
        <is>
          <t>2025/26</t>
        </is>
      </c>
      <c r="C2819" s="104" t="inlineStr">
        <is>
          <t>HC-108</t>
        </is>
      </c>
      <c r="D2819" s="159" t="n">
        <v>21707</v>
      </c>
      <c r="E2819" s="159" t="n">
        <v>2155</v>
      </c>
    </row>
    <row r="2820">
      <c r="A2820" s="176" t="n">
        <v>46235</v>
      </c>
      <c r="B2820" s="104" t="inlineStr">
        <is>
          <t>2025/26</t>
        </is>
      </c>
      <c r="C2820" s="104" t="inlineStr">
        <is>
          <t>HC-109</t>
        </is>
      </c>
      <c r="D2820" s="159" t="n">
        <v>22498</v>
      </c>
      <c r="E2820" s="159" t="n">
        <v>370</v>
      </c>
    </row>
    <row r="2821">
      <c r="A2821" s="176" t="n">
        <v>46235</v>
      </c>
      <c r="B2821" s="104" t="inlineStr">
        <is>
          <t>2025/26</t>
        </is>
      </c>
      <c r="C2821" s="104" t="inlineStr">
        <is>
          <t>HC-110</t>
        </is>
      </c>
      <c r="D2821" s="159" t="n">
        <v>16842</v>
      </c>
      <c r="E2821" s="159" t="n">
        <v>270</v>
      </c>
    </row>
    <row r="2822">
      <c r="A2822" s="176" t="n">
        <v>46235</v>
      </c>
      <c r="B2822" s="104" t="inlineStr">
        <is>
          <t>2025/26</t>
        </is>
      </c>
      <c r="C2822" s="104" t="inlineStr">
        <is>
          <t>HC-111</t>
        </is>
      </c>
      <c r="D2822" s="159" t="n">
        <v>27131</v>
      </c>
      <c r="E2822" s="159" t="n">
        <v>419</v>
      </c>
    </row>
    <row r="2823">
      <c r="A2823" s="176" t="n">
        <v>46235</v>
      </c>
      <c r="B2823" s="104" t="inlineStr">
        <is>
          <t>2025/26</t>
        </is>
      </c>
      <c r="C2823" s="104" t="inlineStr">
        <is>
          <t>HC-112</t>
        </is>
      </c>
      <c r="D2823" s="159" t="n">
        <v>18202</v>
      </c>
      <c r="E2823" s="159" t="n">
        <v>316</v>
      </c>
    </row>
    <row r="2824">
      <c r="A2824" s="176" t="n">
        <v>46235</v>
      </c>
      <c r="B2824" s="104" t="inlineStr">
        <is>
          <t>2025/26</t>
        </is>
      </c>
      <c r="C2824" s="104" t="inlineStr">
        <is>
          <t>HC-113</t>
        </is>
      </c>
      <c r="D2824" s="159" t="n">
        <v>22668</v>
      </c>
      <c r="E2824" s="159" t="n">
        <v>380</v>
      </c>
    </row>
    <row r="2825">
      <c r="A2825" s="176" t="n">
        <v>46235</v>
      </c>
      <c r="B2825" s="104" t="inlineStr">
        <is>
          <t>2025/26</t>
        </is>
      </c>
      <c r="C2825" s="104" t="inlineStr">
        <is>
          <t>HC-114</t>
        </is>
      </c>
      <c r="D2825" s="159" t="n">
        <v>15931</v>
      </c>
      <c r="E2825" s="159" t="n">
        <v>256</v>
      </c>
    </row>
    <row r="2826">
      <c r="A2826" s="176" t="n">
        <v>46235</v>
      </c>
      <c r="B2826" s="104" t="inlineStr">
        <is>
          <t>2025/26</t>
        </is>
      </c>
      <c r="C2826" s="104" t="inlineStr">
        <is>
          <t>HC-115</t>
        </is>
      </c>
      <c r="D2826" s="159" t="n">
        <v>23723</v>
      </c>
      <c r="E2826" s="159" t="n">
        <v>413</v>
      </c>
    </row>
    <row r="2827">
      <c r="A2827" s="176" t="n">
        <v>46235</v>
      </c>
      <c r="B2827" s="104" t="inlineStr">
        <is>
          <t>2025/26</t>
        </is>
      </c>
      <c r="C2827" s="104" t="inlineStr">
        <is>
          <t>HC-116</t>
        </is>
      </c>
      <c r="D2827" s="159" t="n">
        <v>26027</v>
      </c>
      <c r="E2827" s="159" t="n">
        <v>424</v>
      </c>
    </row>
    <row r="2828">
      <c r="A2828" s="176" t="n">
        <v>46235</v>
      </c>
      <c r="B2828" s="104" t="inlineStr">
        <is>
          <t>2025/26</t>
        </is>
      </c>
      <c r="C2828" s="104" t="inlineStr">
        <is>
          <t>HC-117</t>
        </is>
      </c>
      <c r="D2828" s="159" t="n">
        <v>19184</v>
      </c>
      <c r="E2828" s="159" t="n">
        <v>333</v>
      </c>
    </row>
    <row r="2829">
      <c r="A2829" s="176" t="n">
        <v>46235</v>
      </c>
      <c r="B2829" s="104" t="inlineStr">
        <is>
          <t>2025/26</t>
        </is>
      </c>
      <c r="C2829" s="104" t="inlineStr">
        <is>
          <t>HC-118</t>
        </is>
      </c>
      <c r="D2829" s="159" t="n">
        <v>31698</v>
      </c>
      <c r="E2829" s="159" t="n">
        <v>545</v>
      </c>
    </row>
    <row r="2830">
      <c r="A2830" s="176" t="n">
        <v>46235</v>
      </c>
      <c r="B2830" s="104" t="inlineStr">
        <is>
          <t>2025/26</t>
        </is>
      </c>
      <c r="C2830" s="104" t="inlineStr">
        <is>
          <t>HC-119</t>
        </is>
      </c>
      <c r="D2830" s="159" t="n">
        <v>19978</v>
      </c>
      <c r="E2830" s="159" t="n">
        <v>331</v>
      </c>
    </row>
    <row r="2831">
      <c r="A2831" s="176" t="n">
        <v>46235</v>
      </c>
      <c r="B2831" s="104" t="inlineStr">
        <is>
          <t>2025/26</t>
        </is>
      </c>
      <c r="C2831" s="104" t="inlineStr">
        <is>
          <t>HC-120</t>
        </is>
      </c>
      <c r="D2831" s="159" t="n">
        <v>18352</v>
      </c>
      <c r="E2831" s="159" t="n">
        <v>316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D5D2CA"/>
    <outlinePr summaryBelow="1" summaryRight="1"/>
    <pageSetUpPr/>
  </sheetPr>
  <dimension ref="A1:H333"/>
  <sheetViews>
    <sheetView showGridLines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3" customWidth="1" min="5" max="5"/>
    <col width="21" customWidth="1" min="6" max="6"/>
    <col width="15" customWidth="1" min="7" max="7"/>
    <col width="13" customWidth="1" min="8" max="8"/>
  </cols>
  <sheetData>
    <row r="1">
      <c r="A1" s="175" t="inlineStr">
        <is>
          <t>Mois</t>
        </is>
      </c>
      <c r="B1" s="175" t="inlineStr">
        <is>
          <t>Exercice</t>
        </is>
      </c>
      <c r="C1" s="175" t="inlineStr">
        <is>
          <t>Code_Fournisseur</t>
        </is>
      </c>
      <c r="D1" s="175" t="inlineStr">
        <is>
          <t>Nb_Lignes</t>
        </is>
      </c>
      <c r="E1" s="175" t="inlineStr">
        <is>
          <t>Nb_Livrees</t>
        </is>
      </c>
      <c r="F1" s="175" t="inlineStr">
        <is>
          <t>Somme_Retard_Jours</t>
        </is>
      </c>
      <c r="G1" s="175" t="inlineStr">
        <is>
          <t>Nb_En_Retard</t>
        </is>
      </c>
      <c r="H1" s="175" t="inlineStr">
        <is>
          <t>Montant_HT</t>
        </is>
      </c>
    </row>
    <row r="2">
      <c r="A2" s="176" t="n">
        <v>45536</v>
      </c>
      <c r="B2" s="104" t="inlineStr">
        <is>
          <t>2024/25</t>
        </is>
      </c>
      <c r="C2" s="104" t="inlineStr">
        <is>
          <t>F01</t>
        </is>
      </c>
      <c r="D2" s="104" t="n">
        <v>271</v>
      </c>
      <c r="E2" s="104" t="n">
        <v>262</v>
      </c>
      <c r="F2" s="104" t="n">
        <v>39</v>
      </c>
      <c r="G2" s="104" t="n">
        <v>23</v>
      </c>
      <c r="H2" s="156" t="n">
        <v>299424.04</v>
      </c>
    </row>
    <row r="3">
      <c r="A3" s="176" t="n">
        <v>45536</v>
      </c>
      <c r="B3" s="104" t="inlineStr">
        <is>
          <t>2024/25</t>
        </is>
      </c>
      <c r="C3" s="104" t="inlineStr">
        <is>
          <t>F02</t>
        </is>
      </c>
      <c r="D3" s="104" t="n">
        <v>510</v>
      </c>
      <c r="E3" s="104" t="n">
        <v>502</v>
      </c>
      <c r="F3" s="104" t="n">
        <v>72</v>
      </c>
      <c r="G3" s="104" t="n">
        <v>45</v>
      </c>
      <c r="H3" s="156" t="n">
        <v>528398.51</v>
      </c>
    </row>
    <row r="4">
      <c r="A4" s="176" t="n">
        <v>45536</v>
      </c>
      <c r="B4" s="104" t="inlineStr">
        <is>
          <t>2024/25</t>
        </is>
      </c>
      <c r="C4" s="104" t="inlineStr">
        <is>
          <t>F03</t>
        </is>
      </c>
      <c r="D4" s="104" t="n">
        <v>270</v>
      </c>
      <c r="E4" s="104" t="n">
        <v>265</v>
      </c>
      <c r="F4" s="104" t="n">
        <v>38</v>
      </c>
      <c r="G4" s="104" t="n">
        <v>19</v>
      </c>
      <c r="H4" s="156" t="n">
        <v>376860.02</v>
      </c>
    </row>
    <row r="5">
      <c r="A5" s="176" t="n">
        <v>45536</v>
      </c>
      <c r="B5" s="104" t="inlineStr">
        <is>
          <t>2024/25</t>
        </is>
      </c>
      <c r="C5" s="104" t="inlineStr">
        <is>
          <t>F04</t>
        </is>
      </c>
      <c r="D5" s="104" t="n">
        <v>208</v>
      </c>
      <c r="E5" s="104" t="n">
        <v>204</v>
      </c>
      <c r="F5" s="104" t="n">
        <v>24</v>
      </c>
      <c r="G5" s="104" t="n">
        <v>16</v>
      </c>
      <c r="H5" s="156" t="n">
        <v>151574.64</v>
      </c>
    </row>
    <row r="6">
      <c r="A6" s="176" t="n">
        <v>45536</v>
      </c>
      <c r="B6" s="104" t="inlineStr">
        <is>
          <t>2024/25</t>
        </is>
      </c>
      <c r="C6" s="104" t="inlineStr">
        <is>
          <t>F05</t>
        </is>
      </c>
      <c r="D6" s="104" t="n">
        <v>298</v>
      </c>
      <c r="E6" s="104" t="n">
        <v>289</v>
      </c>
      <c r="F6" s="104" t="n">
        <v>6</v>
      </c>
      <c r="G6" s="104" t="n">
        <v>2</v>
      </c>
      <c r="H6" s="156" t="n">
        <v>356816.4</v>
      </c>
    </row>
    <row r="7">
      <c r="A7" s="176" t="n">
        <v>45536</v>
      </c>
      <c r="B7" s="104" t="inlineStr">
        <is>
          <t>2024/25</t>
        </is>
      </c>
      <c r="C7" s="104" t="inlineStr">
        <is>
          <t>F06</t>
        </is>
      </c>
      <c r="D7" s="104" t="n">
        <v>250</v>
      </c>
      <c r="E7" s="104" t="n">
        <v>246</v>
      </c>
      <c r="F7" s="104" t="n">
        <v>15</v>
      </c>
      <c r="G7" s="104" t="n">
        <v>8</v>
      </c>
      <c r="H7" s="156" t="n">
        <v>64715.66</v>
      </c>
    </row>
    <row r="8">
      <c r="A8" s="176" t="n">
        <v>45536</v>
      </c>
      <c r="B8" s="104" t="inlineStr">
        <is>
          <t>2024/25</t>
        </is>
      </c>
      <c r="C8" s="104" t="inlineStr">
        <is>
          <t>F07</t>
        </is>
      </c>
      <c r="D8" s="104" t="n">
        <v>572</v>
      </c>
      <c r="E8" s="104" t="n">
        <v>565</v>
      </c>
      <c r="F8" s="104" t="n">
        <v>231</v>
      </c>
      <c r="G8" s="104" t="n">
        <v>153</v>
      </c>
      <c r="H8" s="156" t="n">
        <v>338152.58</v>
      </c>
    </row>
    <row r="9">
      <c r="A9" s="176" t="n">
        <v>45536</v>
      </c>
      <c r="B9" s="104" t="inlineStr">
        <is>
          <t>2024/25</t>
        </is>
      </c>
      <c r="C9" s="104" t="inlineStr">
        <is>
          <t>F08</t>
        </is>
      </c>
      <c r="D9" s="104" t="n">
        <v>228</v>
      </c>
      <c r="E9" s="104" t="n">
        <v>224</v>
      </c>
      <c r="F9" s="104" t="n">
        <v>120</v>
      </c>
      <c r="G9" s="104" t="n">
        <v>78</v>
      </c>
      <c r="H9" s="156" t="n">
        <v>58209.03</v>
      </c>
    </row>
    <row r="10">
      <c r="A10" s="176" t="n">
        <v>45536</v>
      </c>
      <c r="B10" s="104" t="inlineStr">
        <is>
          <t>2024/25</t>
        </is>
      </c>
      <c r="C10" s="104" t="inlineStr">
        <is>
          <t>F09</t>
        </is>
      </c>
      <c r="D10" s="104" t="n">
        <v>168</v>
      </c>
      <c r="E10" s="104" t="n">
        <v>166</v>
      </c>
      <c r="F10" s="104" t="n">
        <v>24</v>
      </c>
      <c r="G10" s="104" t="n">
        <v>8</v>
      </c>
      <c r="H10" s="156" t="n">
        <v>124425.91</v>
      </c>
    </row>
    <row r="11">
      <c r="A11" s="176" t="n">
        <v>45536</v>
      </c>
      <c r="B11" s="104" t="inlineStr">
        <is>
          <t>2024/25</t>
        </is>
      </c>
      <c r="C11" s="104" t="inlineStr">
        <is>
          <t>F10</t>
        </is>
      </c>
      <c r="D11" s="104" t="n">
        <v>36</v>
      </c>
      <c r="E11" s="104" t="n">
        <v>35</v>
      </c>
      <c r="F11" s="104" t="n">
        <v>2</v>
      </c>
      <c r="G11" s="104" t="n">
        <v>2</v>
      </c>
      <c r="H11" s="156" t="n">
        <v>12576.28</v>
      </c>
    </row>
    <row r="12">
      <c r="A12" s="176" t="n">
        <v>45536</v>
      </c>
      <c r="B12" s="104" t="inlineStr">
        <is>
          <t>2024/25</t>
        </is>
      </c>
      <c r="C12" s="104" t="inlineStr">
        <is>
          <t>F12</t>
        </is>
      </c>
      <c r="D12" s="104" t="n">
        <v>232</v>
      </c>
      <c r="E12" s="104" t="n">
        <v>227</v>
      </c>
      <c r="F12" s="104" t="n">
        <v>16</v>
      </c>
      <c r="G12" s="104" t="n">
        <v>8</v>
      </c>
      <c r="H12" s="156" t="n">
        <v>157290.89</v>
      </c>
    </row>
    <row r="13">
      <c r="A13" s="176" t="n">
        <v>45536</v>
      </c>
      <c r="B13" s="104" t="inlineStr">
        <is>
          <t>2024/25</t>
        </is>
      </c>
      <c r="C13" s="104" t="inlineStr">
        <is>
          <t>F13</t>
        </is>
      </c>
      <c r="D13" s="104" t="n">
        <v>533</v>
      </c>
      <c r="E13" s="104" t="n">
        <v>525</v>
      </c>
      <c r="F13" s="104" t="n">
        <v>91</v>
      </c>
      <c r="G13" s="104" t="n">
        <v>39</v>
      </c>
      <c r="H13" s="156" t="n">
        <v>312411.93</v>
      </c>
    </row>
    <row r="14">
      <c r="A14" s="176" t="n">
        <v>45536</v>
      </c>
      <c r="B14" s="104" t="inlineStr">
        <is>
          <t>2024/25</t>
        </is>
      </c>
      <c r="C14" s="104" t="inlineStr">
        <is>
          <t>F14</t>
        </is>
      </c>
      <c r="D14" s="104" t="n">
        <v>240</v>
      </c>
      <c r="E14" s="104" t="n">
        <v>236</v>
      </c>
      <c r="F14" s="104" t="n">
        <v>12</v>
      </c>
      <c r="G14" s="104" t="n">
        <v>6</v>
      </c>
      <c r="H14" s="156" t="n">
        <v>61547.91</v>
      </c>
    </row>
    <row r="15">
      <c r="A15" s="176" t="n">
        <v>45536</v>
      </c>
      <c r="B15" s="104" t="inlineStr">
        <is>
          <t>2024/25</t>
        </is>
      </c>
      <c r="C15" s="104" t="inlineStr">
        <is>
          <t>F15</t>
        </is>
      </c>
      <c r="D15" s="104" t="n">
        <v>824</v>
      </c>
      <c r="E15" s="104" t="n">
        <v>813</v>
      </c>
      <c r="F15" s="104" t="n">
        <v>105</v>
      </c>
      <c r="G15" s="104" t="n">
        <v>46</v>
      </c>
      <c r="H15" s="156" t="n">
        <v>727652.59</v>
      </c>
    </row>
    <row r="16">
      <c r="A16" s="176" t="n">
        <v>45566</v>
      </c>
      <c r="B16" s="104" t="inlineStr">
        <is>
          <t>2024/25</t>
        </is>
      </c>
      <c r="C16" s="104" t="inlineStr">
        <is>
          <t>F01</t>
        </is>
      </c>
      <c r="D16" s="104" t="n">
        <v>220</v>
      </c>
      <c r="E16" s="104" t="n">
        <v>217</v>
      </c>
      <c r="F16" s="104" t="n">
        <v>8</v>
      </c>
      <c r="G16" s="104" t="n">
        <v>4</v>
      </c>
      <c r="H16" s="156" t="n">
        <v>257220.34</v>
      </c>
    </row>
    <row r="17">
      <c r="A17" s="176" t="n">
        <v>45566</v>
      </c>
      <c r="B17" s="104" t="inlineStr">
        <is>
          <t>2024/25</t>
        </is>
      </c>
      <c r="C17" s="104" t="inlineStr">
        <is>
          <t>F02</t>
        </is>
      </c>
      <c r="D17" s="104" t="n">
        <v>608</v>
      </c>
      <c r="E17" s="104" t="n">
        <v>597</v>
      </c>
      <c r="F17" s="104" t="n">
        <v>60</v>
      </c>
      <c r="G17" s="104" t="n">
        <v>29</v>
      </c>
      <c r="H17" s="156" t="n">
        <v>634447.13</v>
      </c>
    </row>
    <row r="18">
      <c r="A18" s="176" t="n">
        <v>45566</v>
      </c>
      <c r="B18" s="104" t="inlineStr">
        <is>
          <t>2024/25</t>
        </is>
      </c>
      <c r="C18" s="104" t="inlineStr">
        <is>
          <t>F03</t>
        </is>
      </c>
      <c r="D18" s="104" t="n">
        <v>320</v>
      </c>
      <c r="E18" s="104" t="n">
        <v>314</v>
      </c>
      <c r="F18" s="104" t="n">
        <v>28</v>
      </c>
      <c r="G18" s="104" t="n">
        <v>19</v>
      </c>
      <c r="H18" s="156" t="n">
        <v>482692.33</v>
      </c>
    </row>
    <row r="19">
      <c r="A19" s="176" t="n">
        <v>45566</v>
      </c>
      <c r="B19" s="104" t="inlineStr">
        <is>
          <t>2024/25</t>
        </is>
      </c>
      <c r="C19" s="104" t="inlineStr">
        <is>
          <t>F04</t>
        </is>
      </c>
      <c r="D19" s="104" t="n">
        <v>232</v>
      </c>
      <c r="E19" s="104" t="n">
        <v>228</v>
      </c>
      <c r="F19" s="104" t="n">
        <v>24</v>
      </c>
      <c r="G19" s="104" t="n">
        <v>24</v>
      </c>
      <c r="H19" s="156" t="n">
        <v>162474.61</v>
      </c>
    </row>
    <row r="20">
      <c r="A20" s="176" t="n">
        <v>45566</v>
      </c>
      <c r="B20" s="104" t="inlineStr">
        <is>
          <t>2024/25</t>
        </is>
      </c>
      <c r="C20" s="104" t="inlineStr">
        <is>
          <t>F05</t>
        </is>
      </c>
      <c r="D20" s="104" t="n">
        <v>274</v>
      </c>
      <c r="E20" s="104" t="n">
        <v>268</v>
      </c>
      <c r="F20" s="104" t="n">
        <v>28</v>
      </c>
      <c r="G20" s="104" t="n">
        <v>18</v>
      </c>
      <c r="H20" s="156" t="n">
        <v>358921.44</v>
      </c>
    </row>
    <row r="21">
      <c r="A21" s="176" t="n">
        <v>45566</v>
      </c>
      <c r="B21" s="104" t="inlineStr">
        <is>
          <t>2024/25</t>
        </is>
      </c>
      <c r="C21" s="104" t="inlineStr">
        <is>
          <t>F06</t>
        </is>
      </c>
      <c r="D21" s="104" t="n">
        <v>192</v>
      </c>
      <c r="E21" s="104" t="n">
        <v>184</v>
      </c>
      <c r="F21" s="104" t="n">
        <v>42</v>
      </c>
      <c r="G21" s="104" t="n">
        <v>18</v>
      </c>
      <c r="H21" s="156" t="n">
        <v>51471</v>
      </c>
    </row>
    <row r="22">
      <c r="A22" s="176" t="n">
        <v>45566</v>
      </c>
      <c r="B22" s="104" t="inlineStr">
        <is>
          <t>2024/25</t>
        </is>
      </c>
      <c r="C22" s="104" t="inlineStr">
        <is>
          <t>F07</t>
        </is>
      </c>
      <c r="D22" s="104" t="n">
        <v>494</v>
      </c>
      <c r="E22" s="104" t="n">
        <v>485</v>
      </c>
      <c r="F22" s="104" t="n">
        <v>117</v>
      </c>
      <c r="G22" s="104" t="n">
        <v>78</v>
      </c>
      <c r="H22" s="156" t="n">
        <v>288036.7</v>
      </c>
    </row>
    <row r="23">
      <c r="A23" s="176" t="n">
        <v>45566</v>
      </c>
      <c r="B23" s="104" t="inlineStr">
        <is>
          <t>2024/25</t>
        </is>
      </c>
      <c r="C23" s="104" t="inlineStr">
        <is>
          <t>F08</t>
        </is>
      </c>
      <c r="D23" s="104" t="n">
        <v>246</v>
      </c>
      <c r="E23" s="104" t="n">
        <v>243</v>
      </c>
      <c r="F23" s="104" t="n">
        <v>89</v>
      </c>
      <c r="G23" s="104" t="n">
        <v>71</v>
      </c>
      <c r="H23" s="156" t="n">
        <v>64290.68</v>
      </c>
    </row>
    <row r="24">
      <c r="A24" s="176" t="n">
        <v>45566</v>
      </c>
      <c r="B24" s="104" t="inlineStr">
        <is>
          <t>2024/25</t>
        </is>
      </c>
      <c r="C24" s="104" t="inlineStr">
        <is>
          <t>F09</t>
        </is>
      </c>
      <c r="D24" s="104" t="n">
        <v>200</v>
      </c>
      <c r="E24" s="104" t="n">
        <v>197</v>
      </c>
      <c r="F24" s="104" t="n">
        <v>24</v>
      </c>
      <c r="G24" s="104" t="n">
        <v>8</v>
      </c>
      <c r="H24" s="156" t="n">
        <v>147461.67</v>
      </c>
    </row>
    <row r="25">
      <c r="A25" s="176" t="n">
        <v>45566</v>
      </c>
      <c r="B25" s="104" t="inlineStr">
        <is>
          <t>2024/25</t>
        </is>
      </c>
      <c r="C25" s="104" t="inlineStr">
        <is>
          <t>F12</t>
        </is>
      </c>
      <c r="D25" s="104" t="n">
        <v>96</v>
      </c>
      <c r="E25" s="104" t="n">
        <v>92</v>
      </c>
      <c r="F25" s="104" t="n">
        <v>31</v>
      </c>
      <c r="G25" s="104" t="n">
        <v>23</v>
      </c>
      <c r="H25" s="156" t="n">
        <v>67133.89999999999</v>
      </c>
    </row>
    <row r="26">
      <c r="A26" s="176" t="n">
        <v>45566</v>
      </c>
      <c r="B26" s="104" t="inlineStr">
        <is>
          <t>2024/25</t>
        </is>
      </c>
      <c r="C26" s="104" t="inlineStr">
        <is>
          <t>F13</t>
        </is>
      </c>
      <c r="D26" s="104" t="n">
        <v>442</v>
      </c>
      <c r="E26" s="104" t="n">
        <v>432</v>
      </c>
      <c r="F26" s="104" t="n">
        <v>114</v>
      </c>
      <c r="G26" s="104" t="n">
        <v>38</v>
      </c>
      <c r="H26" s="156" t="n">
        <v>258326.02</v>
      </c>
    </row>
    <row r="27">
      <c r="A27" s="176" t="n">
        <v>45566</v>
      </c>
      <c r="B27" s="104" t="inlineStr">
        <is>
          <t>2024/25</t>
        </is>
      </c>
      <c r="C27" s="104" t="inlineStr">
        <is>
          <t>F14</t>
        </is>
      </c>
      <c r="D27" s="104" t="n">
        <v>258</v>
      </c>
      <c r="E27" s="104" t="n">
        <v>254</v>
      </c>
      <c r="F27" s="104" t="n">
        <v>6</v>
      </c>
      <c r="G27" s="104" t="n">
        <v>6</v>
      </c>
      <c r="H27" s="156" t="n">
        <v>67833.28</v>
      </c>
    </row>
    <row r="28">
      <c r="A28" s="176" t="n">
        <v>45566</v>
      </c>
      <c r="B28" s="104" t="inlineStr">
        <is>
          <t>2024/25</t>
        </is>
      </c>
      <c r="C28" s="104" t="inlineStr">
        <is>
          <t>F15</t>
        </is>
      </c>
      <c r="D28" s="104" t="n">
        <v>942</v>
      </c>
      <c r="E28" s="104" t="n">
        <v>928</v>
      </c>
      <c r="F28" s="104" t="n">
        <v>46</v>
      </c>
      <c r="G28" s="104" t="n">
        <v>23</v>
      </c>
      <c r="H28" s="156" t="n">
        <v>801205.55</v>
      </c>
    </row>
    <row r="29">
      <c r="A29" s="176" t="n">
        <v>45597</v>
      </c>
      <c r="B29" s="104" t="inlineStr">
        <is>
          <t>2024/25</t>
        </is>
      </c>
      <c r="C29" s="104" t="inlineStr">
        <is>
          <t>F01</t>
        </is>
      </c>
      <c r="D29" s="104" t="n">
        <v>270</v>
      </c>
      <c r="E29" s="104" t="n">
        <v>259</v>
      </c>
      <c r="F29" s="104" t="n">
        <v>44</v>
      </c>
      <c r="G29" s="104" t="n">
        <v>19</v>
      </c>
      <c r="H29" s="156" t="n">
        <v>235030.48</v>
      </c>
    </row>
    <row r="30">
      <c r="A30" s="176" t="n">
        <v>45597</v>
      </c>
      <c r="B30" s="104" t="inlineStr">
        <is>
          <t>2024/25</t>
        </is>
      </c>
      <c r="C30" s="104" t="inlineStr">
        <is>
          <t>F02</t>
        </is>
      </c>
      <c r="D30" s="104" t="n">
        <v>542</v>
      </c>
      <c r="E30" s="104" t="n">
        <v>535</v>
      </c>
      <c r="F30" s="104" t="n">
        <v>56</v>
      </c>
      <c r="G30" s="104" t="n">
        <v>36</v>
      </c>
      <c r="H30" s="156" t="n">
        <v>524907.91</v>
      </c>
    </row>
    <row r="31">
      <c r="A31" s="176" t="n">
        <v>45597</v>
      </c>
      <c r="B31" s="104" t="inlineStr">
        <is>
          <t>2024/25</t>
        </is>
      </c>
      <c r="C31" s="104" t="inlineStr">
        <is>
          <t>F03</t>
        </is>
      </c>
      <c r="D31" s="104" t="n">
        <v>240</v>
      </c>
      <c r="E31" s="104" t="n">
        <v>236</v>
      </c>
      <c r="F31" s="104" t="n">
        <v>57</v>
      </c>
      <c r="G31" s="104" t="n">
        <v>19</v>
      </c>
      <c r="H31" s="156" t="n">
        <v>332927.76</v>
      </c>
    </row>
    <row r="32">
      <c r="A32" s="176" t="n">
        <v>45597</v>
      </c>
      <c r="B32" s="104" t="inlineStr">
        <is>
          <t>2024/25</t>
        </is>
      </c>
      <c r="C32" s="104" t="inlineStr">
        <is>
          <t>F04</t>
        </is>
      </c>
      <c r="D32" s="104" t="n">
        <v>208</v>
      </c>
      <c r="E32" s="104" t="n">
        <v>203</v>
      </c>
      <c r="F32" s="104" t="n">
        <v>0</v>
      </c>
      <c r="G32" s="104" t="n">
        <v>0</v>
      </c>
      <c r="H32" s="156" t="n">
        <v>142546.12</v>
      </c>
    </row>
    <row r="33">
      <c r="A33" s="176" t="n">
        <v>45597</v>
      </c>
      <c r="B33" s="104" t="inlineStr">
        <is>
          <t>2024/25</t>
        </is>
      </c>
      <c r="C33" s="104" t="inlineStr">
        <is>
          <t>F05</t>
        </is>
      </c>
      <c r="D33" s="104" t="n">
        <v>324</v>
      </c>
      <c r="E33" s="104" t="n">
        <v>323</v>
      </c>
      <c r="F33" s="104" t="n">
        <v>48</v>
      </c>
      <c r="G33" s="104" t="n">
        <v>24</v>
      </c>
      <c r="H33" s="156" t="n">
        <v>392937.98</v>
      </c>
    </row>
    <row r="34">
      <c r="A34" s="176" t="n">
        <v>45597</v>
      </c>
      <c r="B34" s="104" t="inlineStr">
        <is>
          <t>2024/25</t>
        </is>
      </c>
      <c r="C34" s="104" t="inlineStr">
        <is>
          <t>F06</t>
        </is>
      </c>
      <c r="D34" s="104" t="n">
        <v>226</v>
      </c>
      <c r="E34" s="104" t="n">
        <v>222</v>
      </c>
      <c r="F34" s="104" t="n">
        <v>6</v>
      </c>
      <c r="G34" s="104" t="n">
        <v>6</v>
      </c>
      <c r="H34" s="156" t="n">
        <v>53475.04</v>
      </c>
    </row>
    <row r="35">
      <c r="A35" s="176" t="n">
        <v>45597</v>
      </c>
      <c r="B35" s="104" t="inlineStr">
        <is>
          <t>2024/25</t>
        </is>
      </c>
      <c r="C35" s="104" t="inlineStr">
        <is>
          <t>F07</t>
        </is>
      </c>
      <c r="D35" s="104" t="n">
        <v>507</v>
      </c>
      <c r="E35" s="104" t="n">
        <v>491</v>
      </c>
      <c r="F35" s="104" t="n">
        <v>212</v>
      </c>
      <c r="G35" s="104" t="n">
        <v>136</v>
      </c>
      <c r="H35" s="156" t="n">
        <v>287072.94</v>
      </c>
    </row>
    <row r="36">
      <c r="A36" s="176" t="n">
        <v>45597</v>
      </c>
      <c r="B36" s="104" t="inlineStr">
        <is>
          <t>2024/25</t>
        </is>
      </c>
      <c r="C36" s="104" t="inlineStr">
        <is>
          <t>F08</t>
        </is>
      </c>
      <c r="D36" s="104" t="n">
        <v>264</v>
      </c>
      <c r="E36" s="104" t="n">
        <v>261</v>
      </c>
      <c r="F36" s="104" t="n">
        <v>233</v>
      </c>
      <c r="G36" s="104" t="n">
        <v>137</v>
      </c>
      <c r="H36" s="156" t="n">
        <v>62316.44</v>
      </c>
    </row>
    <row r="37">
      <c r="A37" s="176" t="n">
        <v>45597</v>
      </c>
      <c r="B37" s="104" t="inlineStr">
        <is>
          <t>2024/25</t>
        </is>
      </c>
      <c r="C37" s="104" t="inlineStr">
        <is>
          <t>F09</t>
        </is>
      </c>
      <c r="D37" s="104" t="n">
        <v>176</v>
      </c>
      <c r="E37" s="104" t="n">
        <v>174</v>
      </c>
      <c r="F37" s="104" t="n">
        <v>56</v>
      </c>
      <c r="G37" s="104" t="n">
        <v>32</v>
      </c>
      <c r="H37" s="156" t="n">
        <v>118704.57</v>
      </c>
    </row>
    <row r="38">
      <c r="A38" s="176" t="n">
        <v>45597</v>
      </c>
      <c r="B38" s="104" t="inlineStr">
        <is>
          <t>2024/25</t>
        </is>
      </c>
      <c r="C38" s="104" t="inlineStr">
        <is>
          <t>F10</t>
        </is>
      </c>
      <c r="D38" s="104" t="n">
        <v>54</v>
      </c>
      <c r="E38" s="104" t="n">
        <v>54</v>
      </c>
      <c r="F38" s="104" t="n">
        <v>0</v>
      </c>
      <c r="G38" s="104" t="n">
        <v>0</v>
      </c>
      <c r="H38" s="156" t="n">
        <v>12538.64</v>
      </c>
    </row>
    <row r="39">
      <c r="A39" s="176" t="n">
        <v>45597</v>
      </c>
      <c r="B39" s="104" t="inlineStr">
        <is>
          <t>2024/25</t>
        </is>
      </c>
      <c r="C39" s="104" t="inlineStr">
        <is>
          <t>F12</t>
        </is>
      </c>
      <c r="D39" s="104" t="n">
        <v>192</v>
      </c>
      <c r="E39" s="104" t="n">
        <v>189</v>
      </c>
      <c r="F39" s="104" t="n">
        <v>40</v>
      </c>
      <c r="G39" s="104" t="n">
        <v>16</v>
      </c>
      <c r="H39" s="156" t="n">
        <v>135170.37</v>
      </c>
    </row>
    <row r="40">
      <c r="A40" s="176" t="n">
        <v>45597</v>
      </c>
      <c r="B40" s="104" t="inlineStr">
        <is>
          <t>2024/25</t>
        </is>
      </c>
      <c r="C40" s="104" t="inlineStr">
        <is>
          <t>F13</t>
        </is>
      </c>
      <c r="D40" s="104" t="n">
        <v>520</v>
      </c>
      <c r="E40" s="104" t="n">
        <v>507</v>
      </c>
      <c r="F40" s="104" t="n">
        <v>156</v>
      </c>
      <c r="G40" s="104" t="n">
        <v>78</v>
      </c>
      <c r="H40" s="156" t="n">
        <v>301161.26</v>
      </c>
    </row>
    <row r="41">
      <c r="A41" s="176" t="n">
        <v>45597</v>
      </c>
      <c r="B41" s="104" t="inlineStr">
        <is>
          <t>2024/25</t>
        </is>
      </c>
      <c r="C41" s="104" t="inlineStr">
        <is>
          <t>F14</t>
        </is>
      </c>
      <c r="D41" s="104" t="n">
        <v>258</v>
      </c>
      <c r="E41" s="104" t="n">
        <v>251</v>
      </c>
      <c r="F41" s="104" t="n">
        <v>39</v>
      </c>
      <c r="G41" s="104" t="n">
        <v>17</v>
      </c>
      <c r="H41" s="156" t="n">
        <v>68330.10000000001</v>
      </c>
    </row>
    <row r="42">
      <c r="A42" s="176" t="n">
        <v>45597</v>
      </c>
      <c r="B42" s="104" t="inlineStr">
        <is>
          <t>2024/25</t>
        </is>
      </c>
      <c r="C42" s="104" t="inlineStr">
        <is>
          <t>F15</t>
        </is>
      </c>
      <c r="D42" s="104" t="n">
        <v>975</v>
      </c>
      <c r="E42" s="104" t="n">
        <v>963</v>
      </c>
      <c r="F42" s="104" t="n">
        <v>130</v>
      </c>
      <c r="G42" s="104" t="n">
        <v>72</v>
      </c>
      <c r="H42" s="156" t="n">
        <v>823325.1899999999</v>
      </c>
    </row>
    <row r="43">
      <c r="A43" s="176" t="n">
        <v>45627</v>
      </c>
      <c r="B43" s="104" t="inlineStr">
        <is>
          <t>2024/25</t>
        </is>
      </c>
      <c r="C43" s="104" t="inlineStr">
        <is>
          <t>F01</t>
        </is>
      </c>
      <c r="D43" s="104" t="n">
        <v>384</v>
      </c>
      <c r="E43" s="104" t="n">
        <v>376</v>
      </c>
      <c r="F43" s="104" t="n">
        <v>14</v>
      </c>
      <c r="G43" s="104" t="n">
        <v>6</v>
      </c>
      <c r="H43" s="156" t="n">
        <v>444944.08</v>
      </c>
    </row>
    <row r="44">
      <c r="A44" s="176" t="n">
        <v>45627</v>
      </c>
      <c r="B44" s="104" t="inlineStr">
        <is>
          <t>2024/25</t>
        </is>
      </c>
      <c r="C44" s="104" t="inlineStr">
        <is>
          <t>F02</t>
        </is>
      </c>
      <c r="D44" s="104" t="n">
        <v>564</v>
      </c>
      <c r="E44" s="104" t="n">
        <v>558</v>
      </c>
      <c r="F44" s="104" t="n">
        <v>80</v>
      </c>
      <c r="G44" s="104" t="n">
        <v>36</v>
      </c>
      <c r="H44" s="156" t="n">
        <v>583072.14</v>
      </c>
    </row>
    <row r="45">
      <c r="A45" s="176" t="n">
        <v>45627</v>
      </c>
      <c r="B45" s="104" t="inlineStr">
        <is>
          <t>2024/25</t>
        </is>
      </c>
      <c r="C45" s="104" t="inlineStr">
        <is>
          <t>F03</t>
        </is>
      </c>
      <c r="D45" s="104" t="n">
        <v>270</v>
      </c>
      <c r="E45" s="104" t="n">
        <v>265</v>
      </c>
      <c r="F45" s="104" t="n">
        <v>70</v>
      </c>
      <c r="G45" s="104" t="n">
        <v>30</v>
      </c>
      <c r="H45" s="156" t="n">
        <v>415951.59</v>
      </c>
    </row>
    <row r="46">
      <c r="A46" s="176" t="n">
        <v>45627</v>
      </c>
      <c r="B46" s="104" t="inlineStr">
        <is>
          <t>2024/25</t>
        </is>
      </c>
      <c r="C46" s="104" t="inlineStr">
        <is>
          <t>F04</t>
        </is>
      </c>
      <c r="D46" s="104" t="n">
        <v>160</v>
      </c>
      <c r="E46" s="104" t="n">
        <v>157</v>
      </c>
      <c r="F46" s="104" t="n">
        <v>8</v>
      </c>
      <c r="G46" s="104" t="n">
        <v>8</v>
      </c>
      <c r="H46" s="156" t="n">
        <v>134156.96</v>
      </c>
    </row>
    <row r="47">
      <c r="A47" s="176" t="n">
        <v>45627</v>
      </c>
      <c r="B47" s="104" t="inlineStr">
        <is>
          <t>2024/25</t>
        </is>
      </c>
      <c r="C47" s="104" t="inlineStr">
        <is>
          <t>F05</t>
        </is>
      </c>
      <c r="D47" s="104" t="n">
        <v>232</v>
      </c>
      <c r="E47" s="104" t="n">
        <v>229</v>
      </c>
      <c r="F47" s="104" t="n">
        <v>59</v>
      </c>
      <c r="G47" s="104" t="n">
        <v>27</v>
      </c>
      <c r="H47" s="156" t="n">
        <v>342201.18</v>
      </c>
    </row>
    <row r="48">
      <c r="A48" s="176" t="n">
        <v>45627</v>
      </c>
      <c r="B48" s="104" t="inlineStr">
        <is>
          <t>2024/25</t>
        </is>
      </c>
      <c r="C48" s="104" t="inlineStr">
        <is>
          <t>F06</t>
        </is>
      </c>
      <c r="D48" s="104" t="n">
        <v>308</v>
      </c>
      <c r="E48" s="104" t="n">
        <v>306</v>
      </c>
      <c r="F48" s="104" t="n">
        <v>24</v>
      </c>
      <c r="G48" s="104" t="n">
        <v>8</v>
      </c>
      <c r="H48" s="156" t="n">
        <v>85949.64</v>
      </c>
    </row>
    <row r="49">
      <c r="A49" s="176" t="n">
        <v>45627</v>
      </c>
      <c r="B49" s="104" t="inlineStr">
        <is>
          <t>2024/25</t>
        </is>
      </c>
      <c r="C49" s="104" t="inlineStr">
        <is>
          <t>F07</t>
        </is>
      </c>
      <c r="D49" s="104" t="n">
        <v>442</v>
      </c>
      <c r="E49" s="104" t="n">
        <v>432</v>
      </c>
      <c r="F49" s="104" t="n">
        <v>302</v>
      </c>
      <c r="G49" s="104" t="n">
        <v>176</v>
      </c>
      <c r="H49" s="156" t="n">
        <v>287248.63</v>
      </c>
    </row>
    <row r="50">
      <c r="A50" s="176" t="n">
        <v>45627</v>
      </c>
      <c r="B50" s="104" t="inlineStr">
        <is>
          <t>2024/25</t>
        </is>
      </c>
      <c r="C50" s="104" t="inlineStr">
        <is>
          <t>F08</t>
        </is>
      </c>
      <c r="D50" s="104" t="n">
        <v>222</v>
      </c>
      <c r="E50" s="104" t="n">
        <v>216</v>
      </c>
      <c r="F50" s="104" t="n">
        <v>186</v>
      </c>
      <c r="G50" s="104" t="n">
        <v>129</v>
      </c>
      <c r="H50" s="156" t="n">
        <v>60879.27</v>
      </c>
    </row>
    <row r="51">
      <c r="A51" s="176" t="n">
        <v>45627</v>
      </c>
      <c r="B51" s="104" t="inlineStr">
        <is>
          <t>2024/25</t>
        </is>
      </c>
      <c r="C51" s="104" t="inlineStr">
        <is>
          <t>F09</t>
        </is>
      </c>
      <c r="D51" s="104" t="n">
        <v>200</v>
      </c>
      <c r="E51" s="104" t="n">
        <v>194</v>
      </c>
      <c r="F51" s="104" t="n">
        <v>8</v>
      </c>
      <c r="G51" s="104" t="n">
        <v>8</v>
      </c>
      <c r="H51" s="156" t="n">
        <v>159894.92</v>
      </c>
    </row>
    <row r="52">
      <c r="A52" s="176" t="n">
        <v>45627</v>
      </c>
      <c r="B52" s="104" t="inlineStr">
        <is>
          <t>2024/25</t>
        </is>
      </c>
      <c r="C52" s="104" t="inlineStr">
        <is>
          <t>F10</t>
        </is>
      </c>
      <c r="D52" s="104" t="n">
        <v>68</v>
      </c>
      <c r="E52" s="104" t="n">
        <v>66</v>
      </c>
      <c r="F52" s="104" t="n">
        <v>8</v>
      </c>
      <c r="G52" s="104" t="n">
        <v>4</v>
      </c>
      <c r="H52" s="156" t="n">
        <v>16187.64</v>
      </c>
    </row>
    <row r="53">
      <c r="A53" s="176" t="n">
        <v>45627</v>
      </c>
      <c r="B53" s="104" t="inlineStr">
        <is>
          <t>2024/25</t>
        </is>
      </c>
      <c r="C53" s="104" t="inlineStr">
        <is>
          <t>F12</t>
        </is>
      </c>
      <c r="D53" s="104" t="n">
        <v>152</v>
      </c>
      <c r="E53" s="104" t="n">
        <v>148</v>
      </c>
      <c r="F53" s="104" t="n">
        <v>24</v>
      </c>
      <c r="G53" s="104" t="n">
        <v>8</v>
      </c>
      <c r="H53" s="156" t="n">
        <v>107840.66</v>
      </c>
    </row>
    <row r="54">
      <c r="A54" s="176" t="n">
        <v>45627</v>
      </c>
      <c r="B54" s="104" t="inlineStr">
        <is>
          <t>2024/25</t>
        </is>
      </c>
      <c r="C54" s="104" t="inlineStr">
        <is>
          <t>F13</t>
        </is>
      </c>
      <c r="D54" s="104" t="n">
        <v>585</v>
      </c>
      <c r="E54" s="104" t="n">
        <v>576</v>
      </c>
      <c r="F54" s="104" t="n">
        <v>13</v>
      </c>
      <c r="G54" s="104" t="n">
        <v>13</v>
      </c>
      <c r="H54" s="156" t="n">
        <v>368100.12</v>
      </c>
    </row>
    <row r="55">
      <c r="A55" s="176" t="n">
        <v>45627</v>
      </c>
      <c r="B55" s="104" t="inlineStr">
        <is>
          <t>2024/25</t>
        </is>
      </c>
      <c r="C55" s="104" t="inlineStr">
        <is>
          <t>F14</t>
        </is>
      </c>
      <c r="D55" s="104" t="n">
        <v>222</v>
      </c>
      <c r="E55" s="104" t="n">
        <v>220</v>
      </c>
      <c r="F55" s="104" t="n">
        <v>6</v>
      </c>
      <c r="G55" s="104" t="n">
        <v>6</v>
      </c>
      <c r="H55" s="156" t="n">
        <v>60725.38</v>
      </c>
    </row>
    <row r="56">
      <c r="A56" s="176" t="n">
        <v>45627</v>
      </c>
      <c r="B56" s="104" t="inlineStr">
        <is>
          <t>2024/25</t>
        </is>
      </c>
      <c r="C56" s="104" t="inlineStr">
        <is>
          <t>F15</t>
        </is>
      </c>
      <c r="D56" s="104" t="n">
        <v>947</v>
      </c>
      <c r="E56" s="104" t="n">
        <v>923</v>
      </c>
      <c r="F56" s="104" t="n">
        <v>197</v>
      </c>
      <c r="G56" s="104" t="n">
        <v>94</v>
      </c>
      <c r="H56" s="156" t="n">
        <v>852490.36</v>
      </c>
    </row>
    <row r="57">
      <c r="A57" s="176" t="n">
        <v>45658</v>
      </c>
      <c r="B57" s="104" t="inlineStr">
        <is>
          <t>2024/25</t>
        </is>
      </c>
      <c r="C57" s="104" t="inlineStr">
        <is>
          <t>F01</t>
        </is>
      </c>
      <c r="D57" s="104" t="n">
        <v>430</v>
      </c>
      <c r="E57" s="104" t="n">
        <v>415</v>
      </c>
      <c r="F57" s="104" t="n">
        <v>7</v>
      </c>
      <c r="G57" s="104" t="n">
        <v>3</v>
      </c>
      <c r="H57" s="156" t="n">
        <v>419977.6</v>
      </c>
    </row>
    <row r="58">
      <c r="A58" s="176" t="n">
        <v>45658</v>
      </c>
      <c r="B58" s="104" t="inlineStr">
        <is>
          <t>2024/25</t>
        </is>
      </c>
      <c r="C58" s="104" t="inlineStr">
        <is>
          <t>F02</t>
        </is>
      </c>
      <c r="D58" s="104" t="n">
        <v>402</v>
      </c>
      <c r="E58" s="104" t="n">
        <v>393</v>
      </c>
      <c r="F58" s="104" t="n">
        <v>78</v>
      </c>
      <c r="G58" s="104" t="n">
        <v>35</v>
      </c>
      <c r="H58" s="156" t="n">
        <v>367632.15</v>
      </c>
    </row>
    <row r="59">
      <c r="A59" s="176" t="n">
        <v>45658</v>
      </c>
      <c r="B59" s="104" t="inlineStr">
        <is>
          <t>2024/25</t>
        </is>
      </c>
      <c r="C59" s="104" t="inlineStr">
        <is>
          <t>F03</t>
        </is>
      </c>
      <c r="D59" s="104" t="n">
        <v>230</v>
      </c>
      <c r="E59" s="104" t="n">
        <v>226</v>
      </c>
      <c r="F59" s="104" t="n">
        <v>30</v>
      </c>
      <c r="G59" s="104" t="n">
        <v>20</v>
      </c>
      <c r="H59" s="156" t="n">
        <v>308338.21</v>
      </c>
    </row>
    <row r="60">
      <c r="A60" s="176" t="n">
        <v>45658</v>
      </c>
      <c r="B60" s="104" t="inlineStr">
        <is>
          <t>2024/25</t>
        </is>
      </c>
      <c r="C60" s="104" t="inlineStr">
        <is>
          <t>F04</t>
        </is>
      </c>
      <c r="D60" s="104" t="n">
        <v>256</v>
      </c>
      <c r="E60" s="104" t="n">
        <v>253</v>
      </c>
      <c r="F60" s="104" t="n">
        <v>48</v>
      </c>
      <c r="G60" s="104" t="n">
        <v>16</v>
      </c>
      <c r="H60" s="156" t="n">
        <v>156385.29</v>
      </c>
    </row>
    <row r="61">
      <c r="A61" s="176" t="n">
        <v>45658</v>
      </c>
      <c r="B61" s="104" t="inlineStr">
        <is>
          <t>2024/25</t>
        </is>
      </c>
      <c r="C61" s="104" t="inlineStr">
        <is>
          <t>F05</t>
        </is>
      </c>
      <c r="D61" s="104" t="n">
        <v>284</v>
      </c>
      <c r="E61" s="104" t="n">
        <v>278</v>
      </c>
      <c r="F61" s="104" t="n">
        <v>40</v>
      </c>
      <c r="G61" s="104" t="n">
        <v>20</v>
      </c>
      <c r="H61" s="156" t="n">
        <v>286389.61</v>
      </c>
    </row>
    <row r="62">
      <c r="A62" s="176" t="n">
        <v>45658</v>
      </c>
      <c r="B62" s="104" t="inlineStr">
        <is>
          <t>2024/25</t>
        </is>
      </c>
      <c r="C62" s="104" t="inlineStr">
        <is>
          <t>F06</t>
        </is>
      </c>
      <c r="D62" s="104" t="n">
        <v>248</v>
      </c>
      <c r="E62" s="104" t="n">
        <v>244</v>
      </c>
      <c r="F62" s="104" t="n">
        <v>22</v>
      </c>
      <c r="G62" s="104" t="n">
        <v>16</v>
      </c>
      <c r="H62" s="156" t="n">
        <v>54596</v>
      </c>
    </row>
    <row r="63">
      <c r="A63" s="176" t="n">
        <v>45658</v>
      </c>
      <c r="B63" s="104" t="inlineStr">
        <is>
          <t>2024/25</t>
        </is>
      </c>
      <c r="C63" s="104" t="inlineStr">
        <is>
          <t>F07</t>
        </is>
      </c>
      <c r="D63" s="104" t="n">
        <v>481</v>
      </c>
      <c r="E63" s="104" t="n">
        <v>475</v>
      </c>
      <c r="F63" s="104" t="n">
        <v>412</v>
      </c>
      <c r="G63" s="104" t="n">
        <v>219</v>
      </c>
      <c r="H63" s="156" t="n">
        <v>233998.68</v>
      </c>
    </row>
    <row r="64">
      <c r="A64" s="176" t="n">
        <v>45658</v>
      </c>
      <c r="B64" s="104" t="inlineStr">
        <is>
          <t>2024/25</t>
        </is>
      </c>
      <c r="C64" s="104" t="inlineStr">
        <is>
          <t>F08</t>
        </is>
      </c>
      <c r="D64" s="104" t="n">
        <v>318</v>
      </c>
      <c r="E64" s="104" t="n">
        <v>313</v>
      </c>
      <c r="F64" s="104" t="n">
        <v>277</v>
      </c>
      <c r="G64" s="104" t="n">
        <v>142</v>
      </c>
      <c r="H64" s="156" t="n">
        <v>71681.22</v>
      </c>
    </row>
    <row r="65">
      <c r="A65" s="176" t="n">
        <v>45658</v>
      </c>
      <c r="B65" s="104" t="inlineStr">
        <is>
          <t>2024/25</t>
        </is>
      </c>
      <c r="C65" s="104" t="inlineStr">
        <is>
          <t>F09</t>
        </is>
      </c>
      <c r="D65" s="104" t="n">
        <v>160</v>
      </c>
      <c r="E65" s="104" t="n">
        <v>157</v>
      </c>
      <c r="F65" s="104" t="n">
        <v>40</v>
      </c>
      <c r="G65" s="104" t="n">
        <v>24</v>
      </c>
      <c r="H65" s="156" t="n">
        <v>103878.83</v>
      </c>
    </row>
    <row r="66">
      <c r="A66" s="176" t="n">
        <v>45658</v>
      </c>
      <c r="B66" s="104" t="inlineStr">
        <is>
          <t>2024/25</t>
        </is>
      </c>
      <c r="C66" s="104" t="inlineStr">
        <is>
          <t>F10</t>
        </is>
      </c>
      <c r="D66" s="104" t="n">
        <v>60</v>
      </c>
      <c r="E66" s="104" t="n">
        <v>57</v>
      </c>
      <c r="F66" s="104" t="n">
        <v>6</v>
      </c>
      <c r="G66" s="104" t="n">
        <v>4</v>
      </c>
      <c r="H66" s="156" t="n">
        <v>11925.21</v>
      </c>
    </row>
    <row r="67">
      <c r="A67" s="176" t="n">
        <v>45658</v>
      </c>
      <c r="B67" s="104" t="inlineStr">
        <is>
          <t>2024/25</t>
        </is>
      </c>
      <c r="C67" s="104" t="inlineStr">
        <is>
          <t>F12</t>
        </is>
      </c>
      <c r="D67" s="104" t="n">
        <v>192</v>
      </c>
      <c r="E67" s="104" t="n">
        <v>187</v>
      </c>
      <c r="F67" s="104" t="n">
        <v>40</v>
      </c>
      <c r="G67" s="104" t="n">
        <v>24</v>
      </c>
      <c r="H67" s="156" t="n">
        <v>123271.42</v>
      </c>
    </row>
    <row r="68">
      <c r="A68" s="176" t="n">
        <v>45658</v>
      </c>
      <c r="B68" s="104" t="inlineStr">
        <is>
          <t>2024/25</t>
        </is>
      </c>
      <c r="C68" s="104" t="inlineStr">
        <is>
          <t>F13</t>
        </is>
      </c>
      <c r="D68" s="104" t="n">
        <v>494</v>
      </c>
      <c r="E68" s="104" t="n">
        <v>481</v>
      </c>
      <c r="F68" s="104" t="n">
        <v>86</v>
      </c>
      <c r="G68" s="104" t="n">
        <v>49</v>
      </c>
      <c r="H68" s="156" t="n">
        <v>269565.45</v>
      </c>
    </row>
    <row r="69">
      <c r="A69" s="176" t="n">
        <v>45658</v>
      </c>
      <c r="B69" s="104" t="inlineStr">
        <is>
          <t>2024/25</t>
        </is>
      </c>
      <c r="C69" s="104" t="inlineStr">
        <is>
          <t>F14</t>
        </is>
      </c>
      <c r="D69" s="104" t="n">
        <v>186</v>
      </c>
      <c r="E69" s="104" t="n">
        <v>182</v>
      </c>
      <c r="F69" s="104" t="n">
        <v>5</v>
      </c>
      <c r="G69" s="104" t="n">
        <v>5</v>
      </c>
      <c r="H69" s="156" t="n">
        <v>42598.12</v>
      </c>
    </row>
    <row r="70">
      <c r="A70" s="176" t="n">
        <v>45658</v>
      </c>
      <c r="B70" s="104" t="inlineStr">
        <is>
          <t>2024/25</t>
        </is>
      </c>
      <c r="C70" s="104" t="inlineStr">
        <is>
          <t>F15</t>
        </is>
      </c>
      <c r="D70" s="104" t="n">
        <v>1015</v>
      </c>
      <c r="E70" s="104" t="n">
        <v>999</v>
      </c>
      <c r="F70" s="104" t="n">
        <v>137</v>
      </c>
      <c r="G70" s="104" t="n">
        <v>62</v>
      </c>
      <c r="H70" s="156" t="n">
        <v>704396.37</v>
      </c>
    </row>
    <row r="71">
      <c r="A71" s="176" t="n">
        <v>45689</v>
      </c>
      <c r="B71" s="104" t="inlineStr">
        <is>
          <t>2024/25</t>
        </is>
      </c>
      <c r="C71" s="104" t="inlineStr">
        <is>
          <t>F01</t>
        </is>
      </c>
      <c r="D71" s="104" t="n">
        <v>382</v>
      </c>
      <c r="E71" s="104" t="n">
        <v>375</v>
      </c>
      <c r="F71" s="104" t="n">
        <v>96</v>
      </c>
      <c r="G71" s="104" t="n">
        <v>40</v>
      </c>
      <c r="H71" s="156" t="n">
        <v>330664.14</v>
      </c>
    </row>
    <row r="72">
      <c r="A72" s="176" t="n">
        <v>45689</v>
      </c>
      <c r="B72" s="104" t="inlineStr">
        <is>
          <t>2024/25</t>
        </is>
      </c>
      <c r="C72" s="104" t="inlineStr">
        <is>
          <t>F02</t>
        </is>
      </c>
      <c r="D72" s="104" t="n">
        <v>478</v>
      </c>
      <c r="E72" s="104" t="n">
        <v>473</v>
      </c>
      <c r="F72" s="104" t="n">
        <v>48</v>
      </c>
      <c r="G72" s="104" t="n">
        <v>36</v>
      </c>
      <c r="H72" s="156" t="n">
        <v>417950.47</v>
      </c>
    </row>
    <row r="73">
      <c r="A73" s="176" t="n">
        <v>45689</v>
      </c>
      <c r="B73" s="104" t="inlineStr">
        <is>
          <t>2024/25</t>
        </is>
      </c>
      <c r="C73" s="104" t="inlineStr">
        <is>
          <t>F03</t>
        </is>
      </c>
      <c r="D73" s="104" t="n">
        <v>200</v>
      </c>
      <c r="E73" s="104" t="n">
        <v>194</v>
      </c>
      <c r="F73" s="104" t="n">
        <v>48</v>
      </c>
      <c r="G73" s="104" t="n">
        <v>29</v>
      </c>
      <c r="H73" s="156" t="n">
        <v>241518.01</v>
      </c>
    </row>
    <row r="74">
      <c r="A74" s="176" t="n">
        <v>45689</v>
      </c>
      <c r="B74" s="104" t="inlineStr">
        <is>
          <t>2024/25</t>
        </is>
      </c>
      <c r="C74" s="104" t="inlineStr">
        <is>
          <t>F04</t>
        </is>
      </c>
      <c r="D74" s="104" t="n">
        <v>184</v>
      </c>
      <c r="E74" s="104" t="n">
        <v>179</v>
      </c>
      <c r="F74" s="104" t="n">
        <v>37</v>
      </c>
      <c r="G74" s="104" t="n">
        <v>15</v>
      </c>
      <c r="H74" s="156" t="n">
        <v>105404.5</v>
      </c>
    </row>
    <row r="75">
      <c r="A75" s="176" t="n">
        <v>45689</v>
      </c>
      <c r="B75" s="104" t="inlineStr">
        <is>
          <t>2024/25</t>
        </is>
      </c>
      <c r="C75" s="104" t="inlineStr">
        <is>
          <t>F05</t>
        </is>
      </c>
      <c r="D75" s="104" t="n">
        <v>284</v>
      </c>
      <c r="E75" s="104" t="n">
        <v>279</v>
      </c>
      <c r="F75" s="104" t="n">
        <v>6</v>
      </c>
      <c r="G75" s="104" t="n">
        <v>3</v>
      </c>
      <c r="H75" s="156" t="n">
        <v>276956.84</v>
      </c>
    </row>
    <row r="76">
      <c r="A76" s="176" t="n">
        <v>45689</v>
      </c>
      <c r="B76" s="104" t="inlineStr">
        <is>
          <t>2024/25</t>
        </is>
      </c>
      <c r="C76" s="104" t="inlineStr">
        <is>
          <t>F06</t>
        </is>
      </c>
      <c r="D76" s="104" t="n">
        <v>234</v>
      </c>
      <c r="E76" s="104" t="n">
        <v>230</v>
      </c>
      <c r="F76" s="104" t="n">
        <v>14</v>
      </c>
      <c r="G76" s="104" t="n">
        <v>10</v>
      </c>
      <c r="H76" s="156" t="n">
        <v>49009.84</v>
      </c>
    </row>
    <row r="77">
      <c r="A77" s="176" t="n">
        <v>45689</v>
      </c>
      <c r="B77" s="104" t="inlineStr">
        <is>
          <t>2024/25</t>
        </is>
      </c>
      <c r="C77" s="104" t="inlineStr">
        <is>
          <t>F07</t>
        </is>
      </c>
      <c r="D77" s="104" t="n">
        <v>572</v>
      </c>
      <c r="E77" s="104" t="n">
        <v>559</v>
      </c>
      <c r="F77" s="104" t="n">
        <v>560</v>
      </c>
      <c r="G77" s="104" t="n">
        <v>369</v>
      </c>
      <c r="H77" s="156" t="n">
        <v>279203.23</v>
      </c>
    </row>
    <row r="78">
      <c r="A78" s="176" t="n">
        <v>45689</v>
      </c>
      <c r="B78" s="104" t="inlineStr">
        <is>
          <t>2024/25</t>
        </is>
      </c>
      <c r="C78" s="104" t="inlineStr">
        <is>
          <t>F08</t>
        </is>
      </c>
      <c r="D78" s="104" t="n">
        <v>222</v>
      </c>
      <c r="E78" s="104" t="n">
        <v>217</v>
      </c>
      <c r="F78" s="104" t="n">
        <v>213</v>
      </c>
      <c r="G78" s="104" t="n">
        <v>110</v>
      </c>
      <c r="H78" s="156" t="n">
        <v>46496.19</v>
      </c>
    </row>
    <row r="79">
      <c r="A79" s="176" t="n">
        <v>45689</v>
      </c>
      <c r="B79" s="104" t="inlineStr">
        <is>
          <t>2024/25</t>
        </is>
      </c>
      <c r="C79" s="104" t="inlineStr">
        <is>
          <t>F09</t>
        </is>
      </c>
      <c r="D79" s="104" t="n">
        <v>192</v>
      </c>
      <c r="E79" s="104" t="n">
        <v>186</v>
      </c>
      <c r="F79" s="104" t="n">
        <v>16</v>
      </c>
      <c r="G79" s="104" t="n">
        <v>8</v>
      </c>
      <c r="H79" s="156" t="n">
        <v>114186.91</v>
      </c>
    </row>
    <row r="80">
      <c r="A80" s="176" t="n">
        <v>45689</v>
      </c>
      <c r="B80" s="104" t="inlineStr">
        <is>
          <t>2024/25</t>
        </is>
      </c>
      <c r="C80" s="104" t="inlineStr">
        <is>
          <t>F10</t>
        </is>
      </c>
      <c r="D80" s="104" t="n">
        <v>68</v>
      </c>
      <c r="E80" s="104" t="n">
        <v>64</v>
      </c>
      <c r="F80" s="104" t="n">
        <v>17</v>
      </c>
      <c r="G80" s="104" t="n">
        <v>11</v>
      </c>
      <c r="H80" s="156" t="n">
        <v>12863.89</v>
      </c>
    </row>
    <row r="81">
      <c r="A81" s="176" t="n">
        <v>45689</v>
      </c>
      <c r="B81" s="104" t="inlineStr">
        <is>
          <t>2024/25</t>
        </is>
      </c>
      <c r="C81" s="104" t="inlineStr">
        <is>
          <t>F12</t>
        </is>
      </c>
      <c r="D81" s="104" t="n">
        <v>168</v>
      </c>
      <c r="E81" s="104" t="n">
        <v>160</v>
      </c>
      <c r="F81" s="104" t="n">
        <v>32</v>
      </c>
      <c r="G81" s="104" t="n">
        <v>16</v>
      </c>
      <c r="H81" s="156" t="n">
        <v>102375.41</v>
      </c>
    </row>
    <row r="82">
      <c r="A82" s="176" t="n">
        <v>45689</v>
      </c>
      <c r="B82" s="104" t="inlineStr">
        <is>
          <t>2024/25</t>
        </is>
      </c>
      <c r="C82" s="104" t="inlineStr">
        <is>
          <t>F13</t>
        </is>
      </c>
      <c r="D82" s="104" t="n">
        <v>520</v>
      </c>
      <c r="E82" s="104" t="n">
        <v>506</v>
      </c>
      <c r="F82" s="104" t="n">
        <v>39</v>
      </c>
      <c r="G82" s="104" t="n">
        <v>13</v>
      </c>
      <c r="H82" s="156" t="n">
        <v>258243.65</v>
      </c>
    </row>
    <row r="83">
      <c r="A83" s="176" t="n">
        <v>45689</v>
      </c>
      <c r="B83" s="104" t="inlineStr">
        <is>
          <t>2024/25</t>
        </is>
      </c>
      <c r="C83" s="104" t="inlineStr">
        <is>
          <t>F14</t>
        </is>
      </c>
      <c r="D83" s="104" t="n">
        <v>306</v>
      </c>
      <c r="E83" s="104" t="n">
        <v>297</v>
      </c>
      <c r="F83" s="104" t="n">
        <v>51</v>
      </c>
      <c r="G83" s="104" t="n">
        <v>23</v>
      </c>
      <c r="H83" s="156" t="n">
        <v>67356.73</v>
      </c>
    </row>
    <row r="84">
      <c r="A84" s="176" t="n">
        <v>45689</v>
      </c>
      <c r="B84" s="104" t="inlineStr">
        <is>
          <t>2024/25</t>
        </is>
      </c>
      <c r="C84" s="104" t="inlineStr">
        <is>
          <t>F15</t>
        </is>
      </c>
      <c r="D84" s="104" t="n">
        <v>946</v>
      </c>
      <c r="E84" s="104" t="n">
        <v>927</v>
      </c>
      <c r="F84" s="104" t="n">
        <v>116</v>
      </c>
      <c r="G84" s="104" t="n">
        <v>49</v>
      </c>
      <c r="H84" s="156" t="n">
        <v>695861.04</v>
      </c>
    </row>
    <row r="85">
      <c r="A85" s="176" t="n">
        <v>45717</v>
      </c>
      <c r="B85" s="104" t="inlineStr">
        <is>
          <t>2024/25</t>
        </is>
      </c>
      <c r="C85" s="104" t="inlineStr">
        <is>
          <t>F01</t>
        </is>
      </c>
      <c r="D85" s="104" t="n">
        <v>374</v>
      </c>
      <c r="E85" s="104" t="n">
        <v>369</v>
      </c>
      <c r="F85" s="104" t="n">
        <v>80</v>
      </c>
      <c r="G85" s="104" t="n">
        <v>40</v>
      </c>
      <c r="H85" s="156" t="n">
        <v>394282.09</v>
      </c>
    </row>
    <row r="86">
      <c r="A86" s="176" t="n">
        <v>45717</v>
      </c>
      <c r="B86" s="104" t="inlineStr">
        <is>
          <t>2024/25</t>
        </is>
      </c>
      <c r="C86" s="104" t="inlineStr">
        <is>
          <t>F02</t>
        </is>
      </c>
      <c r="D86" s="104" t="n">
        <v>526</v>
      </c>
      <c r="E86" s="104" t="n">
        <v>517</v>
      </c>
      <c r="F86" s="104" t="n">
        <v>70</v>
      </c>
      <c r="G86" s="104" t="n">
        <v>40</v>
      </c>
      <c r="H86" s="156" t="n">
        <v>552358.55</v>
      </c>
    </row>
    <row r="87">
      <c r="A87" s="176" t="n">
        <v>45717</v>
      </c>
      <c r="B87" s="104" t="inlineStr">
        <is>
          <t>2024/25</t>
        </is>
      </c>
      <c r="C87" s="104" t="inlineStr">
        <is>
          <t>F03</t>
        </is>
      </c>
      <c r="D87" s="104" t="n">
        <v>210</v>
      </c>
      <c r="E87" s="104" t="n">
        <v>206</v>
      </c>
      <c r="F87" s="104" t="n">
        <v>29</v>
      </c>
      <c r="G87" s="104" t="n">
        <v>19</v>
      </c>
      <c r="H87" s="156" t="n">
        <v>349621.99</v>
      </c>
    </row>
    <row r="88">
      <c r="A88" s="176" t="n">
        <v>45717</v>
      </c>
      <c r="B88" s="104" t="inlineStr">
        <is>
          <t>2024/25</t>
        </is>
      </c>
      <c r="C88" s="104" t="inlineStr">
        <is>
          <t>F04</t>
        </is>
      </c>
      <c r="D88" s="104" t="n">
        <v>232</v>
      </c>
      <c r="E88" s="104" t="n">
        <v>229</v>
      </c>
      <c r="F88" s="104" t="n">
        <v>40</v>
      </c>
      <c r="G88" s="104" t="n">
        <v>16</v>
      </c>
      <c r="H88" s="156" t="n">
        <v>162266.54</v>
      </c>
    </row>
    <row r="89">
      <c r="A89" s="176" t="n">
        <v>45717</v>
      </c>
      <c r="B89" s="104" t="inlineStr">
        <is>
          <t>2024/25</t>
        </is>
      </c>
      <c r="C89" s="104" t="inlineStr">
        <is>
          <t>F05</t>
        </is>
      </c>
      <c r="D89" s="104" t="n">
        <v>314</v>
      </c>
      <c r="E89" s="104" t="n">
        <v>308</v>
      </c>
      <c r="F89" s="104" t="n">
        <v>18</v>
      </c>
      <c r="G89" s="104" t="n">
        <v>10</v>
      </c>
      <c r="H89" s="156" t="n">
        <v>377502.99</v>
      </c>
    </row>
    <row r="90">
      <c r="A90" s="176" t="n">
        <v>45717</v>
      </c>
      <c r="B90" s="104" t="inlineStr">
        <is>
          <t>2024/25</t>
        </is>
      </c>
      <c r="C90" s="104" t="inlineStr">
        <is>
          <t>F06</t>
        </is>
      </c>
      <c r="D90" s="104" t="n">
        <v>242</v>
      </c>
      <c r="E90" s="104" t="n">
        <v>236</v>
      </c>
      <c r="F90" s="104" t="n">
        <v>4</v>
      </c>
      <c r="G90" s="104" t="n">
        <v>2</v>
      </c>
      <c r="H90" s="156" t="n">
        <v>60594.34</v>
      </c>
    </row>
    <row r="91">
      <c r="A91" s="176" t="n">
        <v>45717</v>
      </c>
      <c r="B91" s="104" t="inlineStr">
        <is>
          <t>2024/25</t>
        </is>
      </c>
      <c r="C91" s="104" t="inlineStr">
        <is>
          <t>F07</t>
        </is>
      </c>
      <c r="D91" s="104" t="n">
        <v>481</v>
      </c>
      <c r="E91" s="104" t="n">
        <v>470</v>
      </c>
      <c r="F91" s="104" t="n">
        <v>510</v>
      </c>
      <c r="G91" s="104" t="n">
        <v>281</v>
      </c>
      <c r="H91" s="156" t="n">
        <v>293773.53</v>
      </c>
    </row>
    <row r="92">
      <c r="A92" s="176" t="n">
        <v>45717</v>
      </c>
      <c r="B92" s="104" t="inlineStr">
        <is>
          <t>2024/25</t>
        </is>
      </c>
      <c r="C92" s="104" t="inlineStr">
        <is>
          <t>F08</t>
        </is>
      </c>
      <c r="D92" s="104" t="n">
        <v>252</v>
      </c>
      <c r="E92" s="104" t="n">
        <v>249</v>
      </c>
      <c r="F92" s="104" t="n">
        <v>345</v>
      </c>
      <c r="G92" s="104" t="n">
        <v>172</v>
      </c>
      <c r="H92" s="156" t="n">
        <v>64980.7</v>
      </c>
    </row>
    <row r="93">
      <c r="A93" s="176" t="n">
        <v>45717</v>
      </c>
      <c r="B93" s="104" t="inlineStr">
        <is>
          <t>2024/25</t>
        </is>
      </c>
      <c r="C93" s="104" t="inlineStr">
        <is>
          <t>F09</t>
        </is>
      </c>
      <c r="D93" s="104" t="n">
        <v>144</v>
      </c>
      <c r="E93" s="104" t="n">
        <v>142</v>
      </c>
      <c r="F93" s="104" t="n">
        <v>24</v>
      </c>
      <c r="G93" s="104" t="n">
        <v>8</v>
      </c>
      <c r="H93" s="156" t="n">
        <v>103383.94</v>
      </c>
    </row>
    <row r="94">
      <c r="A94" s="176" t="n">
        <v>45717</v>
      </c>
      <c r="B94" s="104" t="inlineStr">
        <is>
          <t>2024/25</t>
        </is>
      </c>
      <c r="C94" s="104" t="inlineStr">
        <is>
          <t>F10</t>
        </is>
      </c>
      <c r="D94" s="104" t="n">
        <v>62</v>
      </c>
      <c r="E94" s="104" t="n">
        <v>59</v>
      </c>
      <c r="F94" s="104" t="n">
        <v>8</v>
      </c>
      <c r="G94" s="104" t="n">
        <v>4</v>
      </c>
      <c r="H94" s="156" t="n">
        <v>13972.55</v>
      </c>
    </row>
    <row r="95">
      <c r="A95" s="176" t="n">
        <v>45717</v>
      </c>
      <c r="B95" s="104" t="inlineStr">
        <is>
          <t>2024/25</t>
        </is>
      </c>
      <c r="C95" s="104" t="inlineStr">
        <is>
          <t>F12</t>
        </is>
      </c>
      <c r="D95" s="104" t="n">
        <v>184</v>
      </c>
      <c r="E95" s="104" t="n">
        <v>183</v>
      </c>
      <c r="F95" s="104" t="n">
        <v>40</v>
      </c>
      <c r="G95" s="104" t="n">
        <v>16</v>
      </c>
      <c r="H95" s="156" t="n">
        <v>136331.3</v>
      </c>
    </row>
    <row r="96">
      <c r="A96" s="176" t="n">
        <v>45717</v>
      </c>
      <c r="B96" s="104" t="inlineStr">
        <is>
          <t>2024/25</t>
        </is>
      </c>
      <c r="C96" s="104" t="inlineStr">
        <is>
          <t>F13</t>
        </is>
      </c>
      <c r="D96" s="104" t="n">
        <v>520</v>
      </c>
      <c r="E96" s="104" t="n">
        <v>509</v>
      </c>
      <c r="F96" s="104" t="n">
        <v>36</v>
      </c>
      <c r="G96" s="104" t="n">
        <v>12</v>
      </c>
      <c r="H96" s="156" t="n">
        <v>285142.23</v>
      </c>
    </row>
    <row r="97">
      <c r="A97" s="176" t="n">
        <v>45717</v>
      </c>
      <c r="B97" s="104" t="inlineStr">
        <is>
          <t>2024/25</t>
        </is>
      </c>
      <c r="C97" s="104" t="inlineStr">
        <is>
          <t>F14</t>
        </is>
      </c>
      <c r="D97" s="104" t="n">
        <v>258</v>
      </c>
      <c r="E97" s="104" t="n">
        <v>253</v>
      </c>
      <c r="F97" s="104" t="n">
        <v>42</v>
      </c>
      <c r="G97" s="104" t="n">
        <v>24</v>
      </c>
      <c r="H97" s="156" t="n">
        <v>64177.32</v>
      </c>
    </row>
    <row r="98">
      <c r="A98" s="176" t="n">
        <v>45717</v>
      </c>
      <c r="B98" s="104" t="inlineStr">
        <is>
          <t>2024/25</t>
        </is>
      </c>
      <c r="C98" s="104" t="inlineStr">
        <is>
          <t>F15</t>
        </is>
      </c>
      <c r="D98" s="104" t="n">
        <v>998</v>
      </c>
      <c r="E98" s="104" t="n">
        <v>990</v>
      </c>
      <c r="F98" s="104" t="n">
        <v>110</v>
      </c>
      <c r="G98" s="104" t="n">
        <v>59</v>
      </c>
      <c r="H98" s="156" t="n">
        <v>769360.3</v>
      </c>
    </row>
    <row r="99">
      <c r="A99" s="176" t="n">
        <v>45748</v>
      </c>
      <c r="B99" s="104" t="inlineStr">
        <is>
          <t>2024/25</t>
        </is>
      </c>
      <c r="C99" s="104" t="inlineStr">
        <is>
          <t>F01</t>
        </is>
      </c>
      <c r="D99" s="104" t="n">
        <v>386</v>
      </c>
      <c r="E99" s="104" t="n">
        <v>376</v>
      </c>
      <c r="F99" s="104" t="n">
        <v>41</v>
      </c>
      <c r="G99" s="104" t="n">
        <v>25</v>
      </c>
      <c r="H99" s="156" t="n">
        <v>506726.99</v>
      </c>
    </row>
    <row r="100">
      <c r="A100" s="176" t="n">
        <v>45748</v>
      </c>
      <c r="B100" s="104" t="inlineStr">
        <is>
          <t>2024/25</t>
        </is>
      </c>
      <c r="C100" s="104" t="inlineStr">
        <is>
          <t>F02</t>
        </is>
      </c>
      <c r="D100" s="104" t="n">
        <v>456</v>
      </c>
      <c r="E100" s="104" t="n">
        <v>453</v>
      </c>
      <c r="F100" s="104" t="n">
        <v>93</v>
      </c>
      <c r="G100" s="104" t="n">
        <v>56</v>
      </c>
      <c r="H100" s="156" t="n">
        <v>478570.34</v>
      </c>
    </row>
    <row r="101">
      <c r="A101" s="176" t="n">
        <v>45748</v>
      </c>
      <c r="B101" s="104" t="inlineStr">
        <is>
          <t>2024/25</t>
        </is>
      </c>
      <c r="C101" s="104" t="inlineStr">
        <is>
          <t>F03</t>
        </is>
      </c>
      <c r="D101" s="104" t="n">
        <v>230</v>
      </c>
      <c r="E101" s="104" t="n">
        <v>225</v>
      </c>
      <c r="F101" s="104" t="n">
        <v>38</v>
      </c>
      <c r="G101" s="104" t="n">
        <v>19</v>
      </c>
      <c r="H101" s="156" t="n">
        <v>346778.31</v>
      </c>
    </row>
    <row r="102">
      <c r="A102" s="176" t="n">
        <v>45748</v>
      </c>
      <c r="B102" s="104" t="inlineStr">
        <is>
          <t>2024/25</t>
        </is>
      </c>
      <c r="C102" s="104" t="inlineStr">
        <is>
          <t>F04</t>
        </is>
      </c>
      <c r="D102" s="104" t="n">
        <v>144</v>
      </c>
      <c r="E102" s="104" t="n">
        <v>143</v>
      </c>
      <c r="F102" s="104" t="n">
        <v>0</v>
      </c>
      <c r="G102" s="104" t="n">
        <v>0</v>
      </c>
      <c r="H102" s="156" t="n">
        <v>107352.14</v>
      </c>
    </row>
    <row r="103">
      <c r="A103" s="176" t="n">
        <v>45748</v>
      </c>
      <c r="B103" s="104" t="inlineStr">
        <is>
          <t>2024/25</t>
        </is>
      </c>
      <c r="C103" s="104" t="inlineStr">
        <is>
          <t>F05</t>
        </is>
      </c>
      <c r="D103" s="104" t="n">
        <v>268</v>
      </c>
      <c r="E103" s="104" t="n">
        <v>262</v>
      </c>
      <c r="F103" s="104" t="n">
        <v>44</v>
      </c>
      <c r="G103" s="104" t="n">
        <v>16</v>
      </c>
      <c r="H103" s="156" t="n">
        <v>303577.97</v>
      </c>
    </row>
    <row r="104">
      <c r="A104" s="176" t="n">
        <v>45748</v>
      </c>
      <c r="B104" s="104" t="inlineStr">
        <is>
          <t>2024/25</t>
        </is>
      </c>
      <c r="C104" s="104" t="inlineStr">
        <is>
          <t>F06</t>
        </is>
      </c>
      <c r="D104" s="104" t="n">
        <v>216</v>
      </c>
      <c r="E104" s="104" t="n">
        <v>210</v>
      </c>
      <c r="F104" s="104" t="n">
        <v>36</v>
      </c>
      <c r="G104" s="104" t="n">
        <v>18</v>
      </c>
      <c r="H104" s="156" t="n">
        <v>55864.79</v>
      </c>
    </row>
    <row r="105">
      <c r="A105" s="176" t="n">
        <v>45748</v>
      </c>
      <c r="B105" s="104" t="inlineStr">
        <is>
          <t>2024/25</t>
        </is>
      </c>
      <c r="C105" s="104" t="inlineStr">
        <is>
          <t>F07</t>
        </is>
      </c>
      <c r="D105" s="104" t="n">
        <v>455</v>
      </c>
      <c r="E105" s="104" t="n">
        <v>451</v>
      </c>
      <c r="F105" s="104" t="n">
        <v>656</v>
      </c>
      <c r="G105" s="104" t="n">
        <v>348</v>
      </c>
      <c r="H105" s="156" t="n">
        <v>277948.19</v>
      </c>
    </row>
    <row r="106">
      <c r="A106" s="176" t="n">
        <v>45748</v>
      </c>
      <c r="B106" s="104" t="inlineStr">
        <is>
          <t>2024/25</t>
        </is>
      </c>
      <c r="C106" s="104" t="inlineStr">
        <is>
          <t>F08</t>
        </is>
      </c>
      <c r="D106" s="104" t="n">
        <v>204</v>
      </c>
      <c r="E106" s="104" t="n">
        <v>197</v>
      </c>
      <c r="F106" s="104" t="n">
        <v>369</v>
      </c>
      <c r="G106" s="104" t="n">
        <v>140</v>
      </c>
      <c r="H106" s="156" t="n">
        <v>54139.42</v>
      </c>
    </row>
    <row r="107">
      <c r="A107" s="176" t="n">
        <v>45748</v>
      </c>
      <c r="B107" s="104" t="inlineStr">
        <is>
          <t>2024/25</t>
        </is>
      </c>
      <c r="C107" s="104" t="inlineStr">
        <is>
          <t>F09</t>
        </is>
      </c>
      <c r="D107" s="104" t="n">
        <v>208</v>
      </c>
      <c r="E107" s="104" t="n">
        <v>208</v>
      </c>
      <c r="F107" s="104" t="n">
        <v>48</v>
      </c>
      <c r="G107" s="104" t="n">
        <v>24</v>
      </c>
      <c r="H107" s="156" t="n">
        <v>149514.19</v>
      </c>
    </row>
    <row r="108">
      <c r="A108" s="176" t="n">
        <v>45748</v>
      </c>
      <c r="B108" s="104" t="inlineStr">
        <is>
          <t>2024/25</t>
        </is>
      </c>
      <c r="C108" s="104" t="inlineStr">
        <is>
          <t>F12</t>
        </is>
      </c>
      <c r="D108" s="104" t="n">
        <v>192</v>
      </c>
      <c r="E108" s="104" t="n">
        <v>187</v>
      </c>
      <c r="F108" s="104" t="n">
        <v>16</v>
      </c>
      <c r="G108" s="104" t="n">
        <v>8</v>
      </c>
      <c r="H108" s="156" t="n">
        <v>134579.83</v>
      </c>
    </row>
    <row r="109">
      <c r="A109" s="176" t="n">
        <v>45748</v>
      </c>
      <c r="B109" s="104" t="inlineStr">
        <is>
          <t>2024/25</t>
        </is>
      </c>
      <c r="C109" s="104" t="inlineStr">
        <is>
          <t>F13</t>
        </is>
      </c>
      <c r="D109" s="104" t="n">
        <v>585</v>
      </c>
      <c r="E109" s="104" t="n">
        <v>574</v>
      </c>
      <c r="F109" s="104" t="n">
        <v>39</v>
      </c>
      <c r="G109" s="104" t="n">
        <v>26</v>
      </c>
      <c r="H109" s="156" t="n">
        <v>346475.68</v>
      </c>
    </row>
    <row r="110">
      <c r="A110" s="176" t="n">
        <v>45748</v>
      </c>
      <c r="B110" s="104" t="inlineStr">
        <is>
          <t>2024/25</t>
        </is>
      </c>
      <c r="C110" s="104" t="inlineStr">
        <is>
          <t>F14</t>
        </is>
      </c>
      <c r="D110" s="104" t="n">
        <v>282</v>
      </c>
      <c r="E110" s="104" t="n">
        <v>274</v>
      </c>
      <c r="F110" s="104" t="n">
        <v>60</v>
      </c>
      <c r="G110" s="104" t="n">
        <v>24</v>
      </c>
      <c r="H110" s="156" t="n">
        <v>73358.74000000001</v>
      </c>
    </row>
    <row r="111">
      <c r="A111" s="176" t="n">
        <v>45748</v>
      </c>
      <c r="B111" s="104" t="inlineStr">
        <is>
          <t>2024/25</t>
        </is>
      </c>
      <c r="C111" s="104" t="inlineStr">
        <is>
          <t>F15</t>
        </is>
      </c>
      <c r="D111" s="104" t="n">
        <v>937</v>
      </c>
      <c r="E111" s="104" t="n">
        <v>923</v>
      </c>
      <c r="F111" s="104" t="n">
        <v>101</v>
      </c>
      <c r="G111" s="104" t="n">
        <v>49</v>
      </c>
      <c r="H111" s="156" t="n">
        <v>796305.95</v>
      </c>
    </row>
    <row r="112">
      <c r="A112" s="176" t="n">
        <v>45778</v>
      </c>
      <c r="B112" s="104" t="inlineStr">
        <is>
          <t>2024/25</t>
        </is>
      </c>
      <c r="C112" s="104" t="inlineStr">
        <is>
          <t>F01</t>
        </is>
      </c>
      <c r="D112" s="104" t="n">
        <v>298</v>
      </c>
      <c r="E112" s="104" t="n">
        <v>290</v>
      </c>
      <c r="F112" s="104" t="n">
        <v>67</v>
      </c>
      <c r="G112" s="104" t="n">
        <v>37</v>
      </c>
      <c r="H112" s="156" t="n">
        <v>367261.05</v>
      </c>
    </row>
    <row r="113">
      <c r="A113" s="176" t="n">
        <v>45778</v>
      </c>
      <c r="B113" s="104" t="inlineStr">
        <is>
          <t>2024/25</t>
        </is>
      </c>
      <c r="C113" s="104" t="inlineStr">
        <is>
          <t>F02</t>
        </is>
      </c>
      <c r="D113" s="104" t="n">
        <v>398</v>
      </c>
      <c r="E113" s="104" t="n">
        <v>391</v>
      </c>
      <c r="F113" s="104" t="n">
        <v>32</v>
      </c>
      <c r="G113" s="104" t="n">
        <v>24</v>
      </c>
      <c r="H113" s="156" t="n">
        <v>456878.77</v>
      </c>
    </row>
    <row r="114">
      <c r="A114" s="176" t="n">
        <v>45778</v>
      </c>
      <c r="B114" s="104" t="inlineStr">
        <is>
          <t>2024/25</t>
        </is>
      </c>
      <c r="C114" s="104" t="inlineStr">
        <is>
          <t>F03</t>
        </is>
      </c>
      <c r="D114" s="104" t="n">
        <v>310</v>
      </c>
      <c r="E114" s="104" t="n">
        <v>310</v>
      </c>
      <c r="F114" s="104" t="n">
        <v>20</v>
      </c>
      <c r="G114" s="104" t="n">
        <v>10</v>
      </c>
      <c r="H114" s="156" t="n">
        <v>521820.68</v>
      </c>
    </row>
    <row r="115">
      <c r="A115" s="176" t="n">
        <v>45778</v>
      </c>
      <c r="B115" s="104" t="inlineStr">
        <is>
          <t>2024/25</t>
        </is>
      </c>
      <c r="C115" s="104" t="inlineStr">
        <is>
          <t>F04</t>
        </is>
      </c>
      <c r="D115" s="104" t="n">
        <v>224</v>
      </c>
      <c r="E115" s="104" t="n">
        <v>220</v>
      </c>
      <c r="F115" s="104" t="n">
        <v>0</v>
      </c>
      <c r="G115" s="104" t="n">
        <v>0</v>
      </c>
      <c r="H115" s="156" t="n">
        <v>183965.02</v>
      </c>
    </row>
    <row r="116">
      <c r="A116" s="176" t="n">
        <v>45778</v>
      </c>
      <c r="B116" s="104" t="inlineStr">
        <is>
          <t>2024/25</t>
        </is>
      </c>
      <c r="C116" s="104" t="inlineStr">
        <is>
          <t>F05</t>
        </is>
      </c>
      <c r="D116" s="104" t="n">
        <v>302</v>
      </c>
      <c r="E116" s="104" t="n">
        <v>296</v>
      </c>
      <c r="F116" s="104" t="n">
        <v>74</v>
      </c>
      <c r="G116" s="104" t="n">
        <v>28</v>
      </c>
      <c r="H116" s="156" t="n">
        <v>366674.83</v>
      </c>
    </row>
    <row r="117">
      <c r="A117" s="176" t="n">
        <v>45778</v>
      </c>
      <c r="B117" s="104" t="inlineStr">
        <is>
          <t>2024/25</t>
        </is>
      </c>
      <c r="C117" s="104" t="inlineStr">
        <is>
          <t>F06</t>
        </is>
      </c>
      <c r="D117" s="104" t="n">
        <v>285</v>
      </c>
      <c r="E117" s="104" t="n">
        <v>279</v>
      </c>
      <c r="F117" s="104" t="n">
        <v>53</v>
      </c>
      <c r="G117" s="104" t="n">
        <v>21</v>
      </c>
      <c r="H117" s="156" t="n">
        <v>85789.14</v>
      </c>
    </row>
    <row r="118">
      <c r="A118" s="176" t="n">
        <v>45778</v>
      </c>
      <c r="B118" s="104" t="inlineStr">
        <is>
          <t>2024/25</t>
        </is>
      </c>
      <c r="C118" s="104" t="inlineStr">
        <is>
          <t>F07</t>
        </is>
      </c>
      <c r="D118" s="104" t="n">
        <v>559</v>
      </c>
      <c r="E118" s="104" t="n">
        <v>550</v>
      </c>
      <c r="F118" s="104" t="n">
        <v>1180</v>
      </c>
      <c r="G118" s="104" t="n">
        <v>473</v>
      </c>
      <c r="H118" s="156" t="n">
        <v>365763.32</v>
      </c>
    </row>
    <row r="119">
      <c r="A119" s="176" t="n">
        <v>45778</v>
      </c>
      <c r="B119" s="104" t="inlineStr">
        <is>
          <t>2024/25</t>
        </is>
      </c>
      <c r="C119" s="104" t="inlineStr">
        <is>
          <t>F08</t>
        </is>
      </c>
      <c r="D119" s="104" t="n">
        <v>252</v>
      </c>
      <c r="E119" s="104" t="n">
        <v>250</v>
      </c>
      <c r="F119" s="104" t="n">
        <v>481</v>
      </c>
      <c r="G119" s="104" t="n">
        <v>196</v>
      </c>
      <c r="H119" s="156" t="n">
        <v>70977.94</v>
      </c>
    </row>
    <row r="120">
      <c r="A120" s="176" t="n">
        <v>45778</v>
      </c>
      <c r="B120" s="104" t="inlineStr">
        <is>
          <t>2024/25</t>
        </is>
      </c>
      <c r="C120" s="104" t="inlineStr">
        <is>
          <t>F09</t>
        </is>
      </c>
      <c r="D120" s="104" t="n">
        <v>160</v>
      </c>
      <c r="E120" s="104" t="n">
        <v>159</v>
      </c>
      <c r="F120" s="104" t="n">
        <v>8</v>
      </c>
      <c r="G120" s="104" t="n">
        <v>8</v>
      </c>
      <c r="H120" s="156" t="n">
        <v>123076.79</v>
      </c>
    </row>
    <row r="121">
      <c r="A121" s="176" t="n">
        <v>45778</v>
      </c>
      <c r="B121" s="104" t="inlineStr">
        <is>
          <t>2024/25</t>
        </is>
      </c>
      <c r="C121" s="104" t="inlineStr">
        <is>
          <t>F10</t>
        </is>
      </c>
      <c r="D121" s="104" t="n">
        <v>26</v>
      </c>
      <c r="E121" s="104" t="n">
        <v>26</v>
      </c>
      <c r="F121" s="104" t="n">
        <v>3</v>
      </c>
      <c r="G121" s="104" t="n">
        <v>1</v>
      </c>
      <c r="H121" s="156" t="n">
        <v>9467.790000000001</v>
      </c>
    </row>
    <row r="122">
      <c r="A122" s="176" t="n">
        <v>45778</v>
      </c>
      <c r="B122" s="104" t="inlineStr">
        <is>
          <t>2024/25</t>
        </is>
      </c>
      <c r="C122" s="104" t="inlineStr">
        <is>
          <t>F12</t>
        </is>
      </c>
      <c r="D122" s="104" t="n">
        <v>216</v>
      </c>
      <c r="E122" s="104" t="n">
        <v>210</v>
      </c>
      <c r="F122" s="104" t="n">
        <v>10</v>
      </c>
      <c r="G122" s="104" t="n">
        <v>5</v>
      </c>
      <c r="H122" s="156" t="n">
        <v>168457.76</v>
      </c>
    </row>
    <row r="123">
      <c r="A123" s="176" t="n">
        <v>45778</v>
      </c>
      <c r="B123" s="104" t="inlineStr">
        <is>
          <t>2024/25</t>
        </is>
      </c>
      <c r="C123" s="104" t="inlineStr">
        <is>
          <t>F13</t>
        </is>
      </c>
      <c r="D123" s="104" t="n">
        <v>507</v>
      </c>
      <c r="E123" s="104" t="n">
        <v>499</v>
      </c>
      <c r="F123" s="104" t="n">
        <v>72</v>
      </c>
      <c r="G123" s="104" t="n">
        <v>36</v>
      </c>
      <c r="H123" s="156" t="n">
        <v>326927.99</v>
      </c>
    </row>
    <row r="124">
      <c r="A124" s="176" t="n">
        <v>45778</v>
      </c>
      <c r="B124" s="104" t="inlineStr">
        <is>
          <t>2024/25</t>
        </is>
      </c>
      <c r="C124" s="104" t="inlineStr">
        <is>
          <t>F14</t>
        </is>
      </c>
      <c r="D124" s="104" t="n">
        <v>198</v>
      </c>
      <c r="E124" s="104" t="n">
        <v>198</v>
      </c>
      <c r="F124" s="104" t="n">
        <v>18</v>
      </c>
      <c r="G124" s="104" t="n">
        <v>12</v>
      </c>
      <c r="H124" s="156" t="n">
        <v>58783.75</v>
      </c>
    </row>
    <row r="125">
      <c r="A125" s="176" t="n">
        <v>45778</v>
      </c>
      <c r="B125" s="104" t="inlineStr">
        <is>
          <t>2024/25</t>
        </is>
      </c>
      <c r="C125" s="104" t="inlineStr">
        <is>
          <t>F15</t>
        </is>
      </c>
      <c r="D125" s="104" t="n">
        <v>945</v>
      </c>
      <c r="E125" s="104" t="n">
        <v>926</v>
      </c>
      <c r="F125" s="104" t="n">
        <v>163</v>
      </c>
      <c r="G125" s="104" t="n">
        <v>66</v>
      </c>
      <c r="H125" s="156" t="n">
        <v>916184.28</v>
      </c>
    </row>
    <row r="126">
      <c r="A126" s="176" t="n">
        <v>45809</v>
      </c>
      <c r="B126" s="104" t="inlineStr">
        <is>
          <t>2024/25</t>
        </is>
      </c>
      <c r="C126" s="104" t="inlineStr">
        <is>
          <t>F01</t>
        </is>
      </c>
      <c r="D126" s="104" t="n">
        <v>318</v>
      </c>
      <c r="E126" s="104" t="n">
        <v>313</v>
      </c>
      <c r="F126" s="104" t="n">
        <v>97</v>
      </c>
      <c r="G126" s="104" t="n">
        <v>59</v>
      </c>
      <c r="H126" s="156" t="n">
        <v>387401.59</v>
      </c>
    </row>
    <row r="127">
      <c r="A127" s="176" t="n">
        <v>45809</v>
      </c>
      <c r="B127" s="104" t="inlineStr">
        <is>
          <t>2024/25</t>
        </is>
      </c>
      <c r="C127" s="104" t="inlineStr">
        <is>
          <t>F02</t>
        </is>
      </c>
      <c r="D127" s="104" t="n">
        <v>528</v>
      </c>
      <c r="E127" s="104" t="n">
        <v>517</v>
      </c>
      <c r="F127" s="104" t="n">
        <v>108</v>
      </c>
      <c r="G127" s="104" t="n">
        <v>44</v>
      </c>
      <c r="H127" s="156" t="n">
        <v>558877.29</v>
      </c>
    </row>
    <row r="128">
      <c r="A128" s="176" t="n">
        <v>45809</v>
      </c>
      <c r="B128" s="104" t="inlineStr">
        <is>
          <t>2024/25</t>
        </is>
      </c>
      <c r="C128" s="104" t="inlineStr">
        <is>
          <t>F03</t>
        </is>
      </c>
      <c r="D128" s="104" t="n">
        <v>190</v>
      </c>
      <c r="E128" s="104" t="n">
        <v>184</v>
      </c>
      <c r="F128" s="104" t="n">
        <v>48</v>
      </c>
      <c r="G128" s="104" t="n">
        <v>19</v>
      </c>
      <c r="H128" s="156" t="n">
        <v>326033.06</v>
      </c>
    </row>
    <row r="129">
      <c r="A129" s="176" t="n">
        <v>45809</v>
      </c>
      <c r="B129" s="104" t="inlineStr">
        <is>
          <t>2024/25</t>
        </is>
      </c>
      <c r="C129" s="104" t="inlineStr">
        <is>
          <t>F04</t>
        </is>
      </c>
      <c r="D129" s="104" t="n">
        <v>192</v>
      </c>
      <c r="E129" s="104" t="n">
        <v>185</v>
      </c>
      <c r="F129" s="104" t="n">
        <v>46</v>
      </c>
      <c r="G129" s="104" t="n">
        <v>31</v>
      </c>
      <c r="H129" s="156" t="n">
        <v>153915.21</v>
      </c>
    </row>
    <row r="130">
      <c r="A130" s="176" t="n">
        <v>45809</v>
      </c>
      <c r="B130" s="104" t="inlineStr">
        <is>
          <t>2024/25</t>
        </is>
      </c>
      <c r="C130" s="104" t="inlineStr">
        <is>
          <t>F05</t>
        </is>
      </c>
      <c r="D130" s="104" t="n">
        <v>456</v>
      </c>
      <c r="E130" s="104" t="n">
        <v>451</v>
      </c>
      <c r="F130" s="104" t="n">
        <v>84</v>
      </c>
      <c r="G130" s="104" t="n">
        <v>43</v>
      </c>
      <c r="H130" s="156" t="n">
        <v>689045.3199999999</v>
      </c>
    </row>
    <row r="131">
      <c r="A131" s="176" t="n">
        <v>45809</v>
      </c>
      <c r="B131" s="104" t="inlineStr">
        <is>
          <t>2024/25</t>
        </is>
      </c>
      <c r="C131" s="104" t="inlineStr">
        <is>
          <t>F06</t>
        </is>
      </c>
      <c r="D131" s="104" t="n">
        <v>258</v>
      </c>
      <c r="E131" s="104" t="n">
        <v>254</v>
      </c>
      <c r="F131" s="104" t="n">
        <v>35</v>
      </c>
      <c r="G131" s="104" t="n">
        <v>21</v>
      </c>
      <c r="H131" s="156" t="n">
        <v>81867.89999999999</v>
      </c>
    </row>
    <row r="132">
      <c r="A132" s="176" t="n">
        <v>45809</v>
      </c>
      <c r="B132" s="104" t="inlineStr">
        <is>
          <t>2024/25</t>
        </is>
      </c>
      <c r="C132" s="104" t="inlineStr">
        <is>
          <t>F07</t>
        </is>
      </c>
      <c r="D132" s="104" t="n">
        <v>611</v>
      </c>
      <c r="E132" s="104" t="n">
        <v>597</v>
      </c>
      <c r="F132" s="104" t="n">
        <v>1257</v>
      </c>
      <c r="G132" s="104" t="n">
        <v>519</v>
      </c>
      <c r="H132" s="156" t="n">
        <v>377562.84</v>
      </c>
    </row>
    <row r="133">
      <c r="A133" s="176" t="n">
        <v>45809</v>
      </c>
      <c r="B133" s="104" t="inlineStr">
        <is>
          <t>2024/25</t>
        </is>
      </c>
      <c r="C133" s="104" t="inlineStr">
        <is>
          <t>F08</t>
        </is>
      </c>
      <c r="D133" s="104" t="n">
        <v>228</v>
      </c>
      <c r="E133" s="104" t="n">
        <v>223</v>
      </c>
      <c r="F133" s="104" t="n">
        <v>515</v>
      </c>
      <c r="G133" s="104" t="n">
        <v>205</v>
      </c>
      <c r="H133" s="156" t="n">
        <v>62025.65</v>
      </c>
    </row>
    <row r="134">
      <c r="A134" s="176" t="n">
        <v>45809</v>
      </c>
      <c r="B134" s="104" t="inlineStr">
        <is>
          <t>2024/25</t>
        </is>
      </c>
      <c r="C134" s="104" t="inlineStr">
        <is>
          <t>F09</t>
        </is>
      </c>
      <c r="D134" s="104" t="n">
        <v>144</v>
      </c>
      <c r="E134" s="104" t="n">
        <v>142</v>
      </c>
      <c r="F134" s="104" t="n">
        <v>0</v>
      </c>
      <c r="G134" s="104" t="n">
        <v>0</v>
      </c>
      <c r="H134" s="156" t="n">
        <v>115289.38</v>
      </c>
    </row>
    <row r="135">
      <c r="A135" s="176" t="n">
        <v>45809</v>
      </c>
      <c r="B135" s="104" t="inlineStr">
        <is>
          <t>2024/25</t>
        </is>
      </c>
      <c r="C135" s="104" t="inlineStr">
        <is>
          <t>F10</t>
        </is>
      </c>
      <c r="D135" s="104" t="n">
        <v>29</v>
      </c>
      <c r="E135" s="104" t="n">
        <v>29</v>
      </c>
      <c r="F135" s="104" t="n">
        <v>2</v>
      </c>
      <c r="G135" s="104" t="n">
        <v>1</v>
      </c>
      <c r="H135" s="156" t="n">
        <v>10626.53</v>
      </c>
    </row>
    <row r="136">
      <c r="A136" s="176" t="n">
        <v>45809</v>
      </c>
      <c r="B136" s="104" t="inlineStr">
        <is>
          <t>2024/25</t>
        </is>
      </c>
      <c r="C136" s="104" t="inlineStr">
        <is>
          <t>F12</t>
        </is>
      </c>
      <c r="D136" s="104" t="n">
        <v>216</v>
      </c>
      <c r="E136" s="104" t="n">
        <v>210</v>
      </c>
      <c r="F136" s="104" t="n">
        <v>8</v>
      </c>
      <c r="G136" s="104" t="n">
        <v>8</v>
      </c>
      <c r="H136" s="156" t="n">
        <v>164706.11</v>
      </c>
    </row>
    <row r="137">
      <c r="A137" s="176" t="n">
        <v>45809</v>
      </c>
      <c r="B137" s="104" t="inlineStr">
        <is>
          <t>2024/25</t>
        </is>
      </c>
      <c r="C137" s="104" t="inlineStr">
        <is>
          <t>F13</t>
        </is>
      </c>
      <c r="D137" s="104" t="n">
        <v>494</v>
      </c>
      <c r="E137" s="104" t="n">
        <v>485</v>
      </c>
      <c r="F137" s="104" t="n">
        <v>52</v>
      </c>
      <c r="G137" s="104" t="n">
        <v>26</v>
      </c>
      <c r="H137" s="156" t="n">
        <v>328069.02</v>
      </c>
    </row>
    <row r="138">
      <c r="A138" s="176" t="n">
        <v>45809</v>
      </c>
      <c r="B138" s="104" t="inlineStr">
        <is>
          <t>2024/25</t>
        </is>
      </c>
      <c r="C138" s="104" t="inlineStr">
        <is>
          <t>F14</t>
        </is>
      </c>
      <c r="D138" s="104" t="n">
        <v>252</v>
      </c>
      <c r="E138" s="104" t="n">
        <v>245</v>
      </c>
      <c r="F138" s="104" t="n">
        <v>60</v>
      </c>
      <c r="G138" s="104" t="n">
        <v>24</v>
      </c>
      <c r="H138" s="156" t="n">
        <v>69161.55</v>
      </c>
    </row>
    <row r="139">
      <c r="A139" s="176" t="n">
        <v>45809</v>
      </c>
      <c r="B139" s="104" t="inlineStr">
        <is>
          <t>2024/25</t>
        </is>
      </c>
      <c r="C139" s="104" t="inlineStr">
        <is>
          <t>F15</t>
        </is>
      </c>
      <c r="D139" s="104" t="n">
        <v>804</v>
      </c>
      <c r="E139" s="104" t="n">
        <v>784</v>
      </c>
      <c r="F139" s="104" t="n">
        <v>106</v>
      </c>
      <c r="G139" s="104" t="n">
        <v>47</v>
      </c>
      <c r="H139" s="156" t="n">
        <v>701674.4</v>
      </c>
    </row>
    <row r="140">
      <c r="A140" s="176" t="n">
        <v>45839</v>
      </c>
      <c r="B140" s="104" t="inlineStr">
        <is>
          <t>2024/25</t>
        </is>
      </c>
      <c r="C140" s="104" t="inlineStr">
        <is>
          <t>F01</t>
        </is>
      </c>
      <c r="D140" s="104" t="n">
        <v>308</v>
      </c>
      <c r="E140" s="104" t="n">
        <v>302</v>
      </c>
      <c r="F140" s="104" t="n">
        <v>25</v>
      </c>
      <c r="G140" s="104" t="n">
        <v>15</v>
      </c>
      <c r="H140" s="156" t="n">
        <v>408825.61</v>
      </c>
    </row>
    <row r="141">
      <c r="A141" s="176" t="n">
        <v>45839</v>
      </c>
      <c r="B141" s="104" t="inlineStr">
        <is>
          <t>2024/25</t>
        </is>
      </c>
      <c r="C141" s="104" t="inlineStr">
        <is>
          <t>F02</t>
        </is>
      </c>
      <c r="D141" s="104" t="n">
        <v>482</v>
      </c>
      <c r="E141" s="104" t="n">
        <v>472</v>
      </c>
      <c r="F141" s="104" t="n">
        <v>18</v>
      </c>
      <c r="G141" s="104" t="n">
        <v>18</v>
      </c>
      <c r="H141" s="156" t="n">
        <v>633583.09</v>
      </c>
    </row>
    <row r="142">
      <c r="A142" s="176" t="n">
        <v>45839</v>
      </c>
      <c r="B142" s="104" t="inlineStr">
        <is>
          <t>2024/25</t>
        </is>
      </c>
      <c r="C142" s="104" t="inlineStr">
        <is>
          <t>F03</t>
        </is>
      </c>
      <c r="D142" s="104" t="n">
        <v>240</v>
      </c>
      <c r="E142" s="104" t="n">
        <v>236</v>
      </c>
      <c r="F142" s="104" t="n">
        <v>50</v>
      </c>
      <c r="G142" s="104" t="n">
        <v>30</v>
      </c>
      <c r="H142" s="156" t="n">
        <v>419884.18</v>
      </c>
    </row>
    <row r="143">
      <c r="A143" s="176" t="n">
        <v>45839</v>
      </c>
      <c r="B143" s="104" t="inlineStr">
        <is>
          <t>2024/25</t>
        </is>
      </c>
      <c r="C143" s="104" t="inlineStr">
        <is>
          <t>F04</t>
        </is>
      </c>
      <c r="D143" s="104" t="n">
        <v>168</v>
      </c>
      <c r="E143" s="104" t="n">
        <v>165</v>
      </c>
      <c r="F143" s="104" t="n">
        <v>48</v>
      </c>
      <c r="G143" s="104" t="n">
        <v>24</v>
      </c>
      <c r="H143" s="156" t="n">
        <v>147614.8</v>
      </c>
    </row>
    <row r="144">
      <c r="A144" s="176" t="n">
        <v>45839</v>
      </c>
      <c r="B144" s="104" t="inlineStr">
        <is>
          <t>2024/25</t>
        </is>
      </c>
      <c r="C144" s="104" t="inlineStr">
        <is>
          <t>F05</t>
        </is>
      </c>
      <c r="D144" s="104" t="n">
        <v>312</v>
      </c>
      <c r="E144" s="104" t="n">
        <v>306</v>
      </c>
      <c r="F144" s="104" t="n">
        <v>75</v>
      </c>
      <c r="G144" s="104" t="n">
        <v>43</v>
      </c>
      <c r="H144" s="156" t="n">
        <v>491818.19</v>
      </c>
    </row>
    <row r="145">
      <c r="A145" s="176" t="n">
        <v>45839</v>
      </c>
      <c r="B145" s="104" t="inlineStr">
        <is>
          <t>2024/25</t>
        </is>
      </c>
      <c r="C145" s="104" t="inlineStr">
        <is>
          <t>F06</t>
        </is>
      </c>
      <c r="D145" s="104" t="n">
        <v>274</v>
      </c>
      <c r="E145" s="104" t="n">
        <v>270</v>
      </c>
      <c r="F145" s="104" t="n">
        <v>82</v>
      </c>
      <c r="G145" s="104" t="n">
        <v>32</v>
      </c>
      <c r="H145" s="156" t="n">
        <v>87180.57000000001</v>
      </c>
    </row>
    <row r="146">
      <c r="A146" s="176" t="n">
        <v>45839</v>
      </c>
      <c r="B146" s="104" t="inlineStr">
        <is>
          <t>2024/25</t>
        </is>
      </c>
      <c r="C146" s="104" t="inlineStr">
        <is>
          <t>F07</t>
        </is>
      </c>
      <c r="D146" s="104" t="n">
        <v>468</v>
      </c>
      <c r="E146" s="104" t="n">
        <v>459</v>
      </c>
      <c r="F146" s="104" t="n">
        <v>1099</v>
      </c>
      <c r="G146" s="104" t="n">
        <v>382</v>
      </c>
      <c r="H146" s="156" t="n">
        <v>353145.13</v>
      </c>
    </row>
    <row r="147">
      <c r="A147" s="176" t="n">
        <v>45839</v>
      </c>
      <c r="B147" s="104" t="inlineStr">
        <is>
          <t>2024/25</t>
        </is>
      </c>
      <c r="C147" s="104" t="inlineStr">
        <is>
          <t>F08</t>
        </is>
      </c>
      <c r="D147" s="104" t="n">
        <v>246</v>
      </c>
      <c r="E147" s="104" t="n">
        <v>240</v>
      </c>
      <c r="F147" s="104" t="n">
        <v>654</v>
      </c>
      <c r="G147" s="104" t="n">
        <v>222</v>
      </c>
      <c r="H147" s="156" t="n">
        <v>77080.05</v>
      </c>
    </row>
    <row r="148">
      <c r="A148" s="176" t="n">
        <v>45839</v>
      </c>
      <c r="B148" s="104" t="inlineStr">
        <is>
          <t>2024/25</t>
        </is>
      </c>
      <c r="C148" s="104" t="inlineStr">
        <is>
          <t>F09</t>
        </is>
      </c>
      <c r="D148" s="104" t="n">
        <v>152</v>
      </c>
      <c r="E148" s="104" t="n">
        <v>151</v>
      </c>
      <c r="F148" s="104" t="n">
        <v>14</v>
      </c>
      <c r="G148" s="104" t="n">
        <v>7</v>
      </c>
      <c r="H148" s="156" t="n">
        <v>141197.43</v>
      </c>
    </row>
    <row r="149">
      <c r="A149" s="176" t="n">
        <v>45839</v>
      </c>
      <c r="B149" s="104" t="inlineStr">
        <is>
          <t>2024/25</t>
        </is>
      </c>
      <c r="C149" s="104" t="inlineStr">
        <is>
          <t>F10</t>
        </is>
      </c>
      <c r="D149" s="104" t="n">
        <v>27</v>
      </c>
      <c r="E149" s="104" t="n">
        <v>24</v>
      </c>
      <c r="F149" s="104" t="n">
        <v>2</v>
      </c>
      <c r="G149" s="104" t="n">
        <v>1</v>
      </c>
      <c r="H149" s="156" t="n">
        <v>10831.81</v>
      </c>
    </row>
    <row r="150">
      <c r="A150" s="176" t="n">
        <v>45839</v>
      </c>
      <c r="B150" s="104" t="inlineStr">
        <is>
          <t>2024/25</t>
        </is>
      </c>
      <c r="C150" s="104" t="inlineStr">
        <is>
          <t>F12</t>
        </is>
      </c>
      <c r="D150" s="104" t="n">
        <v>192</v>
      </c>
      <c r="E150" s="104" t="n">
        <v>185</v>
      </c>
      <c r="F150" s="104" t="n">
        <v>0</v>
      </c>
      <c r="G150" s="104" t="n">
        <v>0</v>
      </c>
      <c r="H150" s="156" t="n">
        <v>163965.11</v>
      </c>
    </row>
    <row r="151">
      <c r="A151" s="176" t="n">
        <v>45839</v>
      </c>
      <c r="B151" s="104" t="inlineStr">
        <is>
          <t>2024/25</t>
        </is>
      </c>
      <c r="C151" s="104" t="inlineStr">
        <is>
          <t>F13</t>
        </is>
      </c>
      <c r="D151" s="104" t="n">
        <v>546</v>
      </c>
      <c r="E151" s="104" t="n">
        <v>536</v>
      </c>
      <c r="F151" s="104" t="n">
        <v>49</v>
      </c>
      <c r="G151" s="104" t="n">
        <v>37</v>
      </c>
      <c r="H151" s="156" t="n">
        <v>373457.95</v>
      </c>
    </row>
    <row r="152">
      <c r="A152" s="176" t="n">
        <v>45839</v>
      </c>
      <c r="B152" s="104" t="inlineStr">
        <is>
          <t>2024/25</t>
        </is>
      </c>
      <c r="C152" s="104" t="inlineStr">
        <is>
          <t>F14</t>
        </is>
      </c>
      <c r="D152" s="104" t="n">
        <v>222</v>
      </c>
      <c r="E152" s="104" t="n">
        <v>217</v>
      </c>
      <c r="F152" s="104" t="n">
        <v>60</v>
      </c>
      <c r="G152" s="104" t="n">
        <v>24</v>
      </c>
      <c r="H152" s="156" t="n">
        <v>72267.17</v>
      </c>
    </row>
    <row r="153">
      <c r="A153" s="176" t="n">
        <v>45839</v>
      </c>
      <c r="B153" s="104" t="inlineStr">
        <is>
          <t>2024/25</t>
        </is>
      </c>
      <c r="C153" s="104" t="inlineStr">
        <is>
          <t>F15</t>
        </is>
      </c>
      <c r="D153" s="104" t="n">
        <v>1083</v>
      </c>
      <c r="E153" s="104" t="n">
        <v>1058</v>
      </c>
      <c r="F153" s="104" t="n">
        <v>121</v>
      </c>
      <c r="G153" s="104" t="n">
        <v>53</v>
      </c>
      <c r="H153" s="156" t="n">
        <v>1074933.98</v>
      </c>
    </row>
    <row r="154">
      <c r="A154" s="176" t="n">
        <v>45870</v>
      </c>
      <c r="B154" s="104" t="inlineStr">
        <is>
          <t>2024/25</t>
        </is>
      </c>
      <c r="C154" s="104" t="inlineStr">
        <is>
          <t>F01</t>
        </is>
      </c>
      <c r="D154" s="104" t="n">
        <v>259</v>
      </c>
      <c r="E154" s="104" t="n">
        <v>257</v>
      </c>
      <c r="F154" s="104" t="n">
        <v>18</v>
      </c>
      <c r="G154" s="104" t="n">
        <v>9</v>
      </c>
      <c r="H154" s="156" t="n">
        <v>289085.28</v>
      </c>
    </row>
    <row r="155">
      <c r="A155" s="176" t="n">
        <v>45870</v>
      </c>
      <c r="B155" s="104" t="inlineStr">
        <is>
          <t>2024/25</t>
        </is>
      </c>
      <c r="C155" s="104" t="inlineStr">
        <is>
          <t>F02</t>
        </is>
      </c>
      <c r="D155" s="104" t="n">
        <v>568</v>
      </c>
      <c r="E155" s="104" t="n">
        <v>559</v>
      </c>
      <c r="F155" s="104" t="n">
        <v>78</v>
      </c>
      <c r="G155" s="104" t="n">
        <v>34</v>
      </c>
      <c r="H155" s="156" t="n">
        <v>650949.71</v>
      </c>
    </row>
    <row r="156">
      <c r="A156" s="176" t="n">
        <v>45870</v>
      </c>
      <c r="B156" s="104" t="inlineStr">
        <is>
          <t>2024/25</t>
        </is>
      </c>
      <c r="C156" s="104" t="inlineStr">
        <is>
          <t>F03</t>
        </is>
      </c>
      <c r="D156" s="104" t="n">
        <v>220</v>
      </c>
      <c r="E156" s="104" t="n">
        <v>218</v>
      </c>
      <c r="F156" s="104" t="n">
        <v>30</v>
      </c>
      <c r="G156" s="104" t="n">
        <v>20</v>
      </c>
      <c r="H156" s="156" t="n">
        <v>332171.83</v>
      </c>
    </row>
    <row r="157">
      <c r="A157" s="176" t="n">
        <v>45870</v>
      </c>
      <c r="B157" s="104" t="inlineStr">
        <is>
          <t>2024/25</t>
        </is>
      </c>
      <c r="C157" s="104" t="inlineStr">
        <is>
          <t>F04</t>
        </is>
      </c>
      <c r="D157" s="104" t="n">
        <v>160</v>
      </c>
      <c r="E157" s="104" t="n">
        <v>154</v>
      </c>
      <c r="F157" s="104" t="n">
        <v>0</v>
      </c>
      <c r="G157" s="104" t="n">
        <v>0</v>
      </c>
      <c r="H157" s="156" t="n">
        <v>114472.45</v>
      </c>
    </row>
    <row r="158">
      <c r="A158" s="176" t="n">
        <v>45870</v>
      </c>
      <c r="B158" s="104" t="inlineStr">
        <is>
          <t>2024/25</t>
        </is>
      </c>
      <c r="C158" s="104" t="inlineStr">
        <is>
          <t>F05</t>
        </is>
      </c>
      <c r="D158" s="104" t="n">
        <v>252</v>
      </c>
      <c r="E158" s="104" t="n">
        <v>244</v>
      </c>
      <c r="F158" s="104" t="n">
        <v>99</v>
      </c>
      <c r="G158" s="104" t="n">
        <v>41</v>
      </c>
      <c r="H158" s="156" t="n">
        <v>335541.96</v>
      </c>
    </row>
    <row r="159">
      <c r="A159" s="176" t="n">
        <v>45870</v>
      </c>
      <c r="B159" s="104" t="inlineStr">
        <is>
          <t>2024/25</t>
        </is>
      </c>
      <c r="C159" s="104" t="inlineStr">
        <is>
          <t>F06</t>
        </is>
      </c>
      <c r="D159" s="104" t="n">
        <v>249</v>
      </c>
      <c r="E159" s="104" t="n">
        <v>247</v>
      </c>
      <c r="F159" s="104" t="n">
        <v>59</v>
      </c>
      <c r="G159" s="104" t="n">
        <v>33</v>
      </c>
      <c r="H159" s="156" t="n">
        <v>68110.19</v>
      </c>
    </row>
    <row r="160">
      <c r="A160" s="176" t="n">
        <v>45870</v>
      </c>
      <c r="B160" s="104" t="inlineStr">
        <is>
          <t>2024/25</t>
        </is>
      </c>
      <c r="C160" s="104" t="inlineStr">
        <is>
          <t>F07</t>
        </is>
      </c>
      <c r="D160" s="104" t="n">
        <v>481</v>
      </c>
      <c r="E160" s="104" t="n">
        <v>475</v>
      </c>
      <c r="F160" s="104" t="n">
        <v>1291</v>
      </c>
      <c r="G160" s="104" t="n">
        <v>450</v>
      </c>
      <c r="H160" s="156" t="n">
        <v>289153.92</v>
      </c>
    </row>
    <row r="161">
      <c r="A161" s="176" t="n">
        <v>45870</v>
      </c>
      <c r="B161" s="104" t="inlineStr">
        <is>
          <t>2024/25</t>
        </is>
      </c>
      <c r="C161" s="104" t="inlineStr">
        <is>
          <t>F08</t>
        </is>
      </c>
      <c r="D161" s="104" t="n">
        <v>210</v>
      </c>
      <c r="E161" s="104" t="n">
        <v>205</v>
      </c>
      <c r="F161" s="104" t="n">
        <v>509</v>
      </c>
      <c r="G161" s="104" t="n">
        <v>175</v>
      </c>
      <c r="H161" s="156" t="n">
        <v>57284.44</v>
      </c>
    </row>
    <row r="162">
      <c r="A162" s="176" t="n">
        <v>45870</v>
      </c>
      <c r="B162" s="104" t="inlineStr">
        <is>
          <t>2024/25</t>
        </is>
      </c>
      <c r="C162" s="104" t="inlineStr">
        <is>
          <t>F09</t>
        </is>
      </c>
      <c r="D162" s="104" t="n">
        <v>192</v>
      </c>
      <c r="E162" s="104" t="n">
        <v>190</v>
      </c>
      <c r="F162" s="104" t="n">
        <v>0</v>
      </c>
      <c r="G162" s="104" t="n">
        <v>0</v>
      </c>
      <c r="H162" s="156" t="n">
        <v>145179.23</v>
      </c>
    </row>
    <row r="163">
      <c r="A163" s="176" t="n">
        <v>45870</v>
      </c>
      <c r="B163" s="104" t="inlineStr">
        <is>
          <t>2024/25</t>
        </is>
      </c>
      <c r="C163" s="104" t="inlineStr">
        <is>
          <t>F10</t>
        </is>
      </c>
      <c r="D163" s="104" t="n">
        <v>26</v>
      </c>
      <c r="E163" s="104" t="n">
        <v>26</v>
      </c>
      <c r="F163" s="104" t="n">
        <v>0</v>
      </c>
      <c r="G163" s="104" t="n">
        <v>0</v>
      </c>
      <c r="H163" s="156" t="n">
        <v>8923.98</v>
      </c>
    </row>
    <row r="164">
      <c r="A164" s="176" t="n">
        <v>45870</v>
      </c>
      <c r="B164" s="104" t="inlineStr">
        <is>
          <t>2024/25</t>
        </is>
      </c>
      <c r="C164" s="104" t="inlineStr">
        <is>
          <t>F12</t>
        </is>
      </c>
      <c r="D164" s="104" t="n">
        <v>200</v>
      </c>
      <c r="E164" s="104" t="n">
        <v>197</v>
      </c>
      <c r="F164" s="104" t="n">
        <v>32</v>
      </c>
      <c r="G164" s="104" t="n">
        <v>16</v>
      </c>
      <c r="H164" s="156" t="n">
        <v>152910.52</v>
      </c>
    </row>
    <row r="165">
      <c r="A165" s="176" t="n">
        <v>45870</v>
      </c>
      <c r="B165" s="104" t="inlineStr">
        <is>
          <t>2024/25</t>
        </is>
      </c>
      <c r="C165" s="104" t="inlineStr">
        <is>
          <t>F13</t>
        </is>
      </c>
      <c r="D165" s="104" t="n">
        <v>546</v>
      </c>
      <c r="E165" s="104" t="n">
        <v>541</v>
      </c>
      <c r="F165" s="104" t="n">
        <v>104</v>
      </c>
      <c r="G165" s="104" t="n">
        <v>52</v>
      </c>
      <c r="H165" s="156" t="n">
        <v>334511.69</v>
      </c>
    </row>
    <row r="166">
      <c r="A166" s="176" t="n">
        <v>45870</v>
      </c>
      <c r="B166" s="104" t="inlineStr">
        <is>
          <t>2024/25</t>
        </is>
      </c>
      <c r="C166" s="104" t="inlineStr">
        <is>
          <t>F14</t>
        </is>
      </c>
      <c r="D166" s="104" t="n">
        <v>282</v>
      </c>
      <c r="E166" s="104" t="n">
        <v>270</v>
      </c>
      <c r="F166" s="104" t="n">
        <v>108</v>
      </c>
      <c r="G166" s="104" t="n">
        <v>45</v>
      </c>
      <c r="H166" s="156" t="n">
        <v>76448.28</v>
      </c>
    </row>
    <row r="167">
      <c r="A167" s="176" t="n">
        <v>45870</v>
      </c>
      <c r="B167" s="104" t="inlineStr">
        <is>
          <t>2024/25</t>
        </is>
      </c>
      <c r="C167" s="104" t="inlineStr">
        <is>
          <t>F15</t>
        </is>
      </c>
      <c r="D167" s="104" t="n">
        <v>1075</v>
      </c>
      <c r="E167" s="104" t="n">
        <v>1049</v>
      </c>
      <c r="F167" s="104" t="n">
        <v>262</v>
      </c>
      <c r="G167" s="104" t="n">
        <v>105</v>
      </c>
      <c r="H167" s="156" t="n">
        <v>980423.73</v>
      </c>
    </row>
    <row r="168">
      <c r="A168" s="176" t="n">
        <v>45901</v>
      </c>
      <c r="B168" s="104" t="inlineStr">
        <is>
          <t>2025/26</t>
        </is>
      </c>
      <c r="C168" s="104" t="inlineStr">
        <is>
          <t>F01</t>
        </is>
      </c>
      <c r="D168" s="104" t="n">
        <v>280</v>
      </c>
      <c r="E168" s="104" t="n">
        <v>275</v>
      </c>
      <c r="F168" s="104" t="n">
        <v>35</v>
      </c>
      <c r="G168" s="104" t="n">
        <v>14</v>
      </c>
      <c r="H168" s="156" t="n">
        <v>343070.7</v>
      </c>
    </row>
    <row r="169">
      <c r="A169" s="176" t="n">
        <v>45901</v>
      </c>
      <c r="B169" s="104" t="inlineStr">
        <is>
          <t>2025/26</t>
        </is>
      </c>
      <c r="C169" s="104" t="inlineStr">
        <is>
          <t>F02</t>
        </is>
      </c>
      <c r="D169" s="104" t="n">
        <v>564</v>
      </c>
      <c r="E169" s="104" t="n">
        <v>554</v>
      </c>
      <c r="F169" s="104" t="n">
        <v>49</v>
      </c>
      <c r="G169" s="104" t="n">
        <v>28</v>
      </c>
      <c r="H169" s="156" t="n">
        <v>626910.4399999999</v>
      </c>
    </row>
    <row r="170">
      <c r="A170" s="176" t="n">
        <v>45901</v>
      </c>
      <c r="B170" s="104" t="inlineStr">
        <is>
          <t>2025/26</t>
        </is>
      </c>
      <c r="C170" s="104" t="inlineStr">
        <is>
          <t>F03</t>
        </is>
      </c>
      <c r="D170" s="104" t="n">
        <v>240</v>
      </c>
      <c r="E170" s="104" t="n">
        <v>231</v>
      </c>
      <c r="F170" s="104" t="n">
        <v>30</v>
      </c>
      <c r="G170" s="104" t="n">
        <v>10</v>
      </c>
      <c r="H170" s="156" t="n">
        <v>394458</v>
      </c>
    </row>
    <row r="171">
      <c r="A171" s="176" t="n">
        <v>45901</v>
      </c>
      <c r="B171" s="104" t="inlineStr">
        <is>
          <t>2025/26</t>
        </is>
      </c>
      <c r="C171" s="104" t="inlineStr">
        <is>
          <t>F04</t>
        </is>
      </c>
      <c r="D171" s="104" t="n">
        <v>160</v>
      </c>
      <c r="E171" s="104" t="n">
        <v>156</v>
      </c>
      <c r="F171" s="104" t="n">
        <v>14</v>
      </c>
      <c r="G171" s="104" t="n">
        <v>7</v>
      </c>
      <c r="H171" s="156" t="n">
        <v>127151.32</v>
      </c>
    </row>
    <row r="172">
      <c r="A172" s="176" t="n">
        <v>45901</v>
      </c>
      <c r="B172" s="104" t="inlineStr">
        <is>
          <t>2025/26</t>
        </is>
      </c>
      <c r="C172" s="104" t="inlineStr">
        <is>
          <t>F05</t>
        </is>
      </c>
      <c r="D172" s="104" t="n">
        <v>296</v>
      </c>
      <c r="E172" s="104" t="n">
        <v>289</v>
      </c>
      <c r="F172" s="104" t="n">
        <v>46</v>
      </c>
      <c r="G172" s="104" t="n">
        <v>20</v>
      </c>
      <c r="H172" s="156" t="n">
        <v>383867.72</v>
      </c>
    </row>
    <row r="173">
      <c r="A173" s="176" t="n">
        <v>45901</v>
      </c>
      <c r="B173" s="104" t="inlineStr">
        <is>
          <t>2025/26</t>
        </is>
      </c>
      <c r="C173" s="104" t="inlineStr">
        <is>
          <t>F06</t>
        </is>
      </c>
      <c r="D173" s="104" t="n">
        <v>220</v>
      </c>
      <c r="E173" s="104" t="n">
        <v>216</v>
      </c>
      <c r="F173" s="104" t="n">
        <v>14</v>
      </c>
      <c r="G173" s="104" t="n">
        <v>13</v>
      </c>
      <c r="H173" s="156" t="n">
        <v>62574.61</v>
      </c>
    </row>
    <row r="174">
      <c r="A174" s="176" t="n">
        <v>45901</v>
      </c>
      <c r="B174" s="104" t="inlineStr">
        <is>
          <t>2025/26</t>
        </is>
      </c>
      <c r="C174" s="104" t="inlineStr">
        <is>
          <t>F07</t>
        </is>
      </c>
      <c r="D174" s="104" t="n">
        <v>403</v>
      </c>
      <c r="E174" s="104" t="n">
        <v>395</v>
      </c>
      <c r="F174" s="104" t="n">
        <v>1145</v>
      </c>
      <c r="G174" s="104" t="n">
        <v>382</v>
      </c>
      <c r="H174" s="156" t="n">
        <v>260317.29</v>
      </c>
    </row>
    <row r="175">
      <c r="A175" s="176" t="n">
        <v>45901</v>
      </c>
      <c r="B175" s="104" t="inlineStr">
        <is>
          <t>2025/26</t>
        </is>
      </c>
      <c r="C175" s="104" t="inlineStr">
        <is>
          <t>F08</t>
        </is>
      </c>
      <c r="D175" s="104" t="n">
        <v>270</v>
      </c>
      <c r="E175" s="104" t="n">
        <v>266</v>
      </c>
      <c r="F175" s="104" t="n">
        <v>925</v>
      </c>
      <c r="G175" s="104" t="n">
        <v>266</v>
      </c>
      <c r="H175" s="156" t="n">
        <v>76545.53999999999</v>
      </c>
    </row>
    <row r="176">
      <c r="A176" s="176" t="n">
        <v>45901</v>
      </c>
      <c r="B176" s="104" t="inlineStr">
        <is>
          <t>2025/26</t>
        </is>
      </c>
      <c r="C176" s="104" t="inlineStr">
        <is>
          <t>F09</t>
        </is>
      </c>
      <c r="D176" s="104" t="n">
        <v>160</v>
      </c>
      <c r="E176" s="104" t="n">
        <v>158</v>
      </c>
      <c r="F176" s="104" t="n">
        <v>16</v>
      </c>
      <c r="G176" s="104" t="n">
        <v>8</v>
      </c>
      <c r="H176" s="156" t="n">
        <v>120783.69</v>
      </c>
    </row>
    <row r="177">
      <c r="A177" s="176" t="n">
        <v>45901</v>
      </c>
      <c r="B177" s="104" t="inlineStr">
        <is>
          <t>2025/26</t>
        </is>
      </c>
      <c r="C177" s="104" t="inlineStr">
        <is>
          <t>F10</t>
        </is>
      </c>
      <c r="D177" s="104" t="n">
        <v>26</v>
      </c>
      <c r="E177" s="104" t="n">
        <v>26</v>
      </c>
      <c r="F177" s="104" t="n">
        <v>8</v>
      </c>
      <c r="G177" s="104" t="n">
        <v>5</v>
      </c>
      <c r="H177" s="156" t="n">
        <v>9549.469999999999</v>
      </c>
    </row>
    <row r="178">
      <c r="A178" s="176" t="n">
        <v>45901</v>
      </c>
      <c r="B178" s="104" t="inlineStr">
        <is>
          <t>2025/26</t>
        </is>
      </c>
      <c r="C178" s="104" t="inlineStr">
        <is>
          <t>F12</t>
        </is>
      </c>
      <c r="D178" s="104" t="n">
        <v>192</v>
      </c>
      <c r="E178" s="104" t="n">
        <v>189</v>
      </c>
      <c r="F178" s="104" t="n">
        <v>16</v>
      </c>
      <c r="G178" s="104" t="n">
        <v>8</v>
      </c>
      <c r="H178" s="156" t="n">
        <v>144288.35</v>
      </c>
    </row>
    <row r="179">
      <c r="A179" s="176" t="n">
        <v>45901</v>
      </c>
      <c r="B179" s="104" t="inlineStr">
        <is>
          <t>2025/26</t>
        </is>
      </c>
      <c r="C179" s="104" t="inlineStr">
        <is>
          <t>F13</t>
        </is>
      </c>
      <c r="D179" s="104" t="n">
        <v>650</v>
      </c>
      <c r="E179" s="104" t="n">
        <v>638</v>
      </c>
      <c r="F179" s="104" t="n">
        <v>62</v>
      </c>
      <c r="G179" s="104" t="n">
        <v>25</v>
      </c>
      <c r="H179" s="156" t="n">
        <v>417333.01</v>
      </c>
    </row>
    <row r="180">
      <c r="A180" s="176" t="n">
        <v>45901</v>
      </c>
      <c r="B180" s="104" t="inlineStr">
        <is>
          <t>2025/26</t>
        </is>
      </c>
      <c r="C180" s="104" t="inlineStr">
        <is>
          <t>F14</t>
        </is>
      </c>
      <c r="D180" s="104" t="n">
        <v>246</v>
      </c>
      <c r="E180" s="104" t="n">
        <v>244</v>
      </c>
      <c r="F180" s="104" t="n">
        <v>18</v>
      </c>
      <c r="G180" s="104" t="n">
        <v>12</v>
      </c>
      <c r="H180" s="156" t="n">
        <v>70631.64999999999</v>
      </c>
    </row>
    <row r="181">
      <c r="A181" s="176" t="n">
        <v>45901</v>
      </c>
      <c r="B181" s="104" t="inlineStr">
        <is>
          <t>2025/26</t>
        </is>
      </c>
      <c r="C181" s="104" t="inlineStr">
        <is>
          <t>F15</t>
        </is>
      </c>
      <c r="D181" s="104" t="n">
        <v>1013</v>
      </c>
      <c r="E181" s="104" t="n">
        <v>995</v>
      </c>
      <c r="F181" s="104" t="n">
        <v>54</v>
      </c>
      <c r="G181" s="104" t="n">
        <v>23</v>
      </c>
      <c r="H181" s="156" t="n">
        <v>959045.87</v>
      </c>
    </row>
    <row r="182">
      <c r="A182" s="176" t="n">
        <v>45931</v>
      </c>
      <c r="B182" s="104" t="inlineStr">
        <is>
          <t>2025/26</t>
        </is>
      </c>
      <c r="C182" s="104" t="inlineStr">
        <is>
          <t>F01</t>
        </is>
      </c>
      <c r="D182" s="104" t="n">
        <v>213</v>
      </c>
      <c r="E182" s="104" t="n">
        <v>203</v>
      </c>
      <c r="F182" s="104" t="n">
        <v>17</v>
      </c>
      <c r="G182" s="104" t="n">
        <v>13</v>
      </c>
      <c r="H182" s="156" t="n">
        <v>281731.59</v>
      </c>
    </row>
    <row r="183">
      <c r="A183" s="176" t="n">
        <v>45931</v>
      </c>
      <c r="B183" s="104" t="inlineStr">
        <is>
          <t>2025/26</t>
        </is>
      </c>
      <c r="C183" s="104" t="inlineStr">
        <is>
          <t>F02</t>
        </is>
      </c>
      <c r="D183" s="104" t="n">
        <v>516</v>
      </c>
      <c r="E183" s="104" t="n">
        <v>505</v>
      </c>
      <c r="F183" s="104" t="n">
        <v>99</v>
      </c>
      <c r="G183" s="104" t="n">
        <v>56</v>
      </c>
      <c r="H183" s="156" t="n">
        <v>629650.84</v>
      </c>
    </row>
    <row r="184">
      <c r="A184" s="176" t="n">
        <v>45931</v>
      </c>
      <c r="B184" s="104" t="inlineStr">
        <is>
          <t>2025/26</t>
        </is>
      </c>
      <c r="C184" s="104" t="inlineStr">
        <is>
          <t>F03</t>
        </is>
      </c>
      <c r="D184" s="104" t="n">
        <v>234</v>
      </c>
      <c r="E184" s="104" t="n">
        <v>230</v>
      </c>
      <c r="F184" s="104" t="n">
        <v>90</v>
      </c>
      <c r="G184" s="104" t="n">
        <v>36</v>
      </c>
      <c r="H184" s="156" t="n">
        <v>418059.53</v>
      </c>
    </row>
    <row r="185">
      <c r="A185" s="176" t="n">
        <v>45931</v>
      </c>
      <c r="B185" s="104" t="inlineStr">
        <is>
          <t>2025/26</t>
        </is>
      </c>
      <c r="C185" s="104" t="inlineStr">
        <is>
          <t>F04</t>
        </is>
      </c>
      <c r="D185" s="104" t="n">
        <v>216</v>
      </c>
      <c r="E185" s="104" t="n">
        <v>212</v>
      </c>
      <c r="F185" s="104" t="n">
        <v>0</v>
      </c>
      <c r="G185" s="104" t="n">
        <v>0</v>
      </c>
      <c r="H185" s="156" t="n">
        <v>190142.12</v>
      </c>
    </row>
    <row r="186">
      <c r="A186" s="176" t="n">
        <v>45931</v>
      </c>
      <c r="B186" s="104" t="inlineStr">
        <is>
          <t>2025/26</t>
        </is>
      </c>
      <c r="C186" s="104" t="inlineStr">
        <is>
          <t>F05</t>
        </is>
      </c>
      <c r="D186" s="104" t="n">
        <v>329</v>
      </c>
      <c r="E186" s="104" t="n">
        <v>318</v>
      </c>
      <c r="F186" s="104" t="n">
        <v>85</v>
      </c>
      <c r="G186" s="104" t="n">
        <v>50</v>
      </c>
      <c r="H186" s="156" t="n">
        <v>503572.21</v>
      </c>
    </row>
    <row r="187">
      <c r="A187" s="176" t="n">
        <v>45931</v>
      </c>
      <c r="B187" s="104" t="inlineStr">
        <is>
          <t>2025/26</t>
        </is>
      </c>
      <c r="C187" s="104" t="inlineStr">
        <is>
          <t>F06</t>
        </is>
      </c>
      <c r="D187" s="104" t="n">
        <v>240</v>
      </c>
      <c r="E187" s="104" t="n">
        <v>236</v>
      </c>
      <c r="F187" s="104" t="n">
        <v>24</v>
      </c>
      <c r="G187" s="104" t="n">
        <v>18</v>
      </c>
      <c r="H187" s="156" t="n">
        <v>76765.99000000001</v>
      </c>
    </row>
    <row r="188">
      <c r="A188" s="176" t="n">
        <v>45931</v>
      </c>
      <c r="B188" s="104" t="inlineStr">
        <is>
          <t>2025/26</t>
        </is>
      </c>
      <c r="C188" s="104" t="inlineStr">
        <is>
          <t>F07</t>
        </is>
      </c>
      <c r="D188" s="104" t="n">
        <v>455</v>
      </c>
      <c r="E188" s="104" t="n">
        <v>446</v>
      </c>
      <c r="F188" s="104" t="n">
        <v>1444</v>
      </c>
      <c r="G188" s="104" t="n">
        <v>446</v>
      </c>
      <c r="H188" s="156" t="n">
        <v>348086.21</v>
      </c>
    </row>
    <row r="189">
      <c r="A189" s="176" t="n">
        <v>45931</v>
      </c>
      <c r="B189" s="104" t="inlineStr">
        <is>
          <t>2025/26</t>
        </is>
      </c>
      <c r="C189" s="104" t="inlineStr">
        <is>
          <t>F08</t>
        </is>
      </c>
      <c r="D189" s="104" t="n">
        <v>204</v>
      </c>
      <c r="E189" s="104" t="n">
        <v>201</v>
      </c>
      <c r="F189" s="104" t="n">
        <v>670</v>
      </c>
      <c r="G189" s="104" t="n">
        <v>201</v>
      </c>
      <c r="H189" s="156" t="n">
        <v>65334.83</v>
      </c>
    </row>
    <row r="190">
      <c r="A190" s="176" t="n">
        <v>45931</v>
      </c>
      <c r="B190" s="104" t="inlineStr">
        <is>
          <t>2025/26</t>
        </is>
      </c>
      <c r="C190" s="104" t="inlineStr">
        <is>
          <t>F09</t>
        </is>
      </c>
      <c r="D190" s="104" t="n">
        <v>184</v>
      </c>
      <c r="E190" s="104" t="n">
        <v>183</v>
      </c>
      <c r="F190" s="104" t="n">
        <v>29</v>
      </c>
      <c r="G190" s="104" t="n">
        <v>15</v>
      </c>
      <c r="H190" s="156" t="n">
        <v>163772.25</v>
      </c>
    </row>
    <row r="191">
      <c r="A191" s="176" t="n">
        <v>45931</v>
      </c>
      <c r="B191" s="104" t="inlineStr">
        <is>
          <t>2025/26</t>
        </is>
      </c>
      <c r="C191" s="104" t="inlineStr">
        <is>
          <t>F12</t>
        </is>
      </c>
      <c r="D191" s="104" t="n">
        <v>208</v>
      </c>
      <c r="E191" s="104" t="n">
        <v>204</v>
      </c>
      <c r="F191" s="104" t="n">
        <v>21</v>
      </c>
      <c r="G191" s="104" t="n">
        <v>14</v>
      </c>
      <c r="H191" s="156" t="n">
        <v>168392.43</v>
      </c>
    </row>
    <row r="192">
      <c r="A192" s="176" t="n">
        <v>45931</v>
      </c>
      <c r="B192" s="104" t="inlineStr">
        <is>
          <t>2025/26</t>
        </is>
      </c>
      <c r="C192" s="104" t="inlineStr">
        <is>
          <t>F13</t>
        </is>
      </c>
      <c r="D192" s="104" t="n">
        <v>520</v>
      </c>
      <c r="E192" s="104" t="n">
        <v>510</v>
      </c>
      <c r="F192" s="104" t="n">
        <v>88</v>
      </c>
      <c r="G192" s="104" t="n">
        <v>38</v>
      </c>
      <c r="H192" s="156" t="n">
        <v>358581.72</v>
      </c>
    </row>
    <row r="193">
      <c r="A193" s="176" t="n">
        <v>45931</v>
      </c>
      <c r="B193" s="104" t="inlineStr">
        <is>
          <t>2025/26</t>
        </is>
      </c>
      <c r="C193" s="104" t="inlineStr">
        <is>
          <t>F14</t>
        </is>
      </c>
      <c r="D193" s="104" t="n">
        <v>264</v>
      </c>
      <c r="E193" s="104" t="n">
        <v>255</v>
      </c>
      <c r="F193" s="104" t="n">
        <v>17</v>
      </c>
      <c r="G193" s="104" t="n">
        <v>11</v>
      </c>
      <c r="H193" s="156" t="n">
        <v>76076.44</v>
      </c>
    </row>
    <row r="194">
      <c r="A194" s="176" t="n">
        <v>45931</v>
      </c>
      <c r="B194" s="104" t="inlineStr">
        <is>
          <t>2025/26</t>
        </is>
      </c>
      <c r="C194" s="104" t="inlineStr">
        <is>
          <t>F15</t>
        </is>
      </c>
      <c r="D194" s="104" t="n">
        <v>901</v>
      </c>
      <c r="E194" s="104" t="n">
        <v>886</v>
      </c>
      <c r="F194" s="104" t="n">
        <v>77</v>
      </c>
      <c r="G194" s="104" t="n">
        <v>43</v>
      </c>
      <c r="H194" s="156" t="n">
        <v>834615.88</v>
      </c>
    </row>
    <row r="195">
      <c r="A195" s="176" t="n">
        <v>45962</v>
      </c>
      <c r="B195" s="104" t="inlineStr">
        <is>
          <t>2025/26</t>
        </is>
      </c>
      <c r="C195" s="104" t="inlineStr">
        <is>
          <t>F01</t>
        </is>
      </c>
      <c r="D195" s="104" t="n">
        <v>357</v>
      </c>
      <c r="E195" s="104" t="n">
        <v>353</v>
      </c>
      <c r="F195" s="104" t="n">
        <v>35</v>
      </c>
      <c r="G195" s="104" t="n">
        <v>14</v>
      </c>
      <c r="H195" s="156" t="n">
        <v>442682.12</v>
      </c>
    </row>
    <row r="196">
      <c r="A196" s="176" t="n">
        <v>45962</v>
      </c>
      <c r="B196" s="104" t="inlineStr">
        <is>
          <t>2025/26</t>
        </is>
      </c>
      <c r="C196" s="104" t="inlineStr">
        <is>
          <t>F02</t>
        </is>
      </c>
      <c r="D196" s="104" t="n">
        <v>513</v>
      </c>
      <c r="E196" s="104" t="n">
        <v>499</v>
      </c>
      <c r="F196" s="104" t="n">
        <v>134</v>
      </c>
      <c r="G196" s="104" t="n">
        <v>58</v>
      </c>
      <c r="H196" s="156" t="n">
        <v>531177.87</v>
      </c>
    </row>
    <row r="197">
      <c r="A197" s="176" t="n">
        <v>45962</v>
      </c>
      <c r="B197" s="104" t="inlineStr">
        <is>
          <t>2025/26</t>
        </is>
      </c>
      <c r="C197" s="104" t="inlineStr">
        <is>
          <t>F03</t>
        </is>
      </c>
      <c r="D197" s="104" t="n">
        <v>207</v>
      </c>
      <c r="E197" s="104" t="n">
        <v>203</v>
      </c>
      <c r="F197" s="104" t="n">
        <v>45</v>
      </c>
      <c r="G197" s="104" t="n">
        <v>27</v>
      </c>
      <c r="H197" s="156" t="n">
        <v>342252.03</v>
      </c>
    </row>
    <row r="198">
      <c r="A198" s="176" t="n">
        <v>45962</v>
      </c>
      <c r="B198" s="104" t="inlineStr">
        <is>
          <t>2025/26</t>
        </is>
      </c>
      <c r="C198" s="104" t="inlineStr">
        <is>
          <t>F04</t>
        </is>
      </c>
      <c r="D198" s="104" t="n">
        <v>192</v>
      </c>
      <c r="E198" s="104" t="n">
        <v>186</v>
      </c>
      <c r="F198" s="104" t="n">
        <v>39</v>
      </c>
      <c r="G198" s="104" t="n">
        <v>23</v>
      </c>
      <c r="H198" s="156" t="n">
        <v>149549.06</v>
      </c>
    </row>
    <row r="199">
      <c r="A199" s="176" t="n">
        <v>45962</v>
      </c>
      <c r="B199" s="104" t="inlineStr">
        <is>
          <t>2025/26</t>
        </is>
      </c>
      <c r="C199" s="104" t="inlineStr">
        <is>
          <t>F05</t>
        </is>
      </c>
      <c r="D199" s="104" t="n">
        <v>289</v>
      </c>
      <c r="E199" s="104" t="n">
        <v>280</v>
      </c>
      <c r="F199" s="104" t="n">
        <v>18</v>
      </c>
      <c r="G199" s="104" t="n">
        <v>6</v>
      </c>
      <c r="H199" s="156" t="n">
        <v>331505.8</v>
      </c>
    </row>
    <row r="200">
      <c r="A200" s="176" t="n">
        <v>45962</v>
      </c>
      <c r="B200" s="104" t="inlineStr">
        <is>
          <t>2025/26</t>
        </is>
      </c>
      <c r="C200" s="104" t="inlineStr">
        <is>
          <t>F06</t>
        </is>
      </c>
      <c r="D200" s="104" t="n">
        <v>238</v>
      </c>
      <c r="E200" s="104" t="n">
        <v>229</v>
      </c>
      <c r="F200" s="104" t="n">
        <v>40</v>
      </c>
      <c r="G200" s="104" t="n">
        <v>20</v>
      </c>
      <c r="H200" s="156" t="n">
        <v>65300.27</v>
      </c>
    </row>
    <row r="201">
      <c r="A201" s="176" t="n">
        <v>45962</v>
      </c>
      <c r="B201" s="104" t="inlineStr">
        <is>
          <t>2025/26</t>
        </is>
      </c>
      <c r="C201" s="104" t="inlineStr">
        <is>
          <t>F07</t>
        </is>
      </c>
      <c r="D201" s="104" t="n">
        <v>572</v>
      </c>
      <c r="E201" s="104" t="n">
        <v>560</v>
      </c>
      <c r="F201" s="104" t="n">
        <v>2077</v>
      </c>
      <c r="G201" s="104" t="n">
        <v>548</v>
      </c>
      <c r="H201" s="156" t="n">
        <v>378137.32</v>
      </c>
    </row>
    <row r="202">
      <c r="A202" s="176" t="n">
        <v>45962</v>
      </c>
      <c r="B202" s="104" t="inlineStr">
        <is>
          <t>2025/26</t>
        </is>
      </c>
      <c r="C202" s="104" t="inlineStr">
        <is>
          <t>F08</t>
        </is>
      </c>
      <c r="D202" s="104" t="n">
        <v>276</v>
      </c>
      <c r="E202" s="104" t="n">
        <v>273</v>
      </c>
      <c r="F202" s="104" t="n">
        <v>920</v>
      </c>
      <c r="G202" s="104" t="n">
        <v>255</v>
      </c>
      <c r="H202" s="156" t="n">
        <v>79525.77</v>
      </c>
    </row>
    <row r="203">
      <c r="A203" s="176" t="n">
        <v>45962</v>
      </c>
      <c r="B203" s="104" t="inlineStr">
        <is>
          <t>2025/26</t>
        </is>
      </c>
      <c r="C203" s="104" t="inlineStr">
        <is>
          <t>F09</t>
        </is>
      </c>
      <c r="D203" s="104" t="n">
        <v>192</v>
      </c>
      <c r="E203" s="104" t="n">
        <v>184</v>
      </c>
      <c r="F203" s="104" t="n">
        <v>40</v>
      </c>
      <c r="G203" s="104" t="n">
        <v>24</v>
      </c>
      <c r="H203" s="156" t="n">
        <v>145363.72</v>
      </c>
    </row>
    <row r="204">
      <c r="A204" s="176" t="n">
        <v>45962</v>
      </c>
      <c r="B204" s="104" t="inlineStr">
        <is>
          <t>2025/26</t>
        </is>
      </c>
      <c r="C204" s="104" t="inlineStr">
        <is>
          <t>F10</t>
        </is>
      </c>
      <c r="D204" s="104" t="n">
        <v>52</v>
      </c>
      <c r="E204" s="104" t="n">
        <v>52</v>
      </c>
      <c r="F204" s="104" t="n">
        <v>0</v>
      </c>
      <c r="G204" s="104" t="n">
        <v>0</v>
      </c>
      <c r="H204" s="156" t="n">
        <v>13813.33</v>
      </c>
    </row>
    <row r="205">
      <c r="A205" s="176" t="n">
        <v>45962</v>
      </c>
      <c r="B205" s="104" t="inlineStr">
        <is>
          <t>2025/26</t>
        </is>
      </c>
      <c r="C205" s="104" t="inlineStr">
        <is>
          <t>F12</t>
        </is>
      </c>
      <c r="D205" s="104" t="n">
        <v>152</v>
      </c>
      <c r="E205" s="104" t="n">
        <v>152</v>
      </c>
      <c r="F205" s="104" t="n">
        <v>48</v>
      </c>
      <c r="G205" s="104" t="n">
        <v>24</v>
      </c>
      <c r="H205" s="156" t="n">
        <v>127627.31</v>
      </c>
    </row>
    <row r="206">
      <c r="A206" s="176" t="n">
        <v>45962</v>
      </c>
      <c r="B206" s="104" t="inlineStr">
        <is>
          <t>2025/26</t>
        </is>
      </c>
      <c r="C206" s="104" t="inlineStr">
        <is>
          <t>F13</t>
        </is>
      </c>
      <c r="D206" s="104" t="n">
        <v>520</v>
      </c>
      <c r="E206" s="104" t="n">
        <v>516</v>
      </c>
      <c r="F206" s="104" t="n">
        <v>39</v>
      </c>
      <c r="G206" s="104" t="n">
        <v>13</v>
      </c>
      <c r="H206" s="156" t="n">
        <v>340932.53</v>
      </c>
    </row>
    <row r="207">
      <c r="A207" s="176" t="n">
        <v>45962</v>
      </c>
      <c r="B207" s="104" t="inlineStr">
        <is>
          <t>2025/26</t>
        </is>
      </c>
      <c r="C207" s="104" t="inlineStr">
        <is>
          <t>F14</t>
        </is>
      </c>
      <c r="D207" s="104" t="n">
        <v>252</v>
      </c>
      <c r="E207" s="104" t="n">
        <v>246</v>
      </c>
      <c r="F207" s="104" t="n">
        <v>102</v>
      </c>
      <c r="G207" s="104" t="n">
        <v>42</v>
      </c>
      <c r="H207" s="156" t="n">
        <v>73299.03999999999</v>
      </c>
    </row>
    <row r="208">
      <c r="A208" s="176" t="n">
        <v>45962</v>
      </c>
      <c r="B208" s="104" t="inlineStr">
        <is>
          <t>2025/26</t>
        </is>
      </c>
      <c r="C208" s="104" t="inlineStr">
        <is>
          <t>F15</t>
        </is>
      </c>
      <c r="D208" s="104" t="n">
        <v>948</v>
      </c>
      <c r="E208" s="104" t="n">
        <v>922</v>
      </c>
      <c r="F208" s="104" t="n">
        <v>186</v>
      </c>
      <c r="G208" s="104" t="n">
        <v>96</v>
      </c>
      <c r="H208" s="156" t="n">
        <v>885485.25</v>
      </c>
    </row>
    <row r="209">
      <c r="A209" s="176" t="n">
        <v>45992</v>
      </c>
      <c r="B209" s="104" t="inlineStr">
        <is>
          <t>2025/26</t>
        </is>
      </c>
      <c r="C209" s="104" t="inlineStr">
        <is>
          <t>F01</t>
        </is>
      </c>
      <c r="D209" s="104" t="n">
        <v>349</v>
      </c>
      <c r="E209" s="104" t="n">
        <v>342</v>
      </c>
      <c r="F209" s="104" t="n">
        <v>70</v>
      </c>
      <c r="G209" s="104" t="n">
        <v>35</v>
      </c>
      <c r="H209" s="156" t="n">
        <v>478011.85</v>
      </c>
    </row>
    <row r="210">
      <c r="A210" s="176" t="n">
        <v>45992</v>
      </c>
      <c r="B210" s="104" t="inlineStr">
        <is>
          <t>2025/26</t>
        </is>
      </c>
      <c r="C210" s="104" t="inlineStr">
        <is>
          <t>F02</t>
        </is>
      </c>
      <c r="D210" s="104" t="n">
        <v>573</v>
      </c>
      <c r="E210" s="104" t="n">
        <v>559</v>
      </c>
      <c r="F210" s="104" t="n">
        <v>58</v>
      </c>
      <c r="G210" s="104" t="n">
        <v>22</v>
      </c>
      <c r="H210" s="156" t="n">
        <v>734185.77</v>
      </c>
    </row>
    <row r="211">
      <c r="A211" s="176" t="n">
        <v>45992</v>
      </c>
      <c r="B211" s="104" t="inlineStr">
        <is>
          <t>2025/26</t>
        </is>
      </c>
      <c r="C211" s="104" t="inlineStr">
        <is>
          <t>F03</t>
        </is>
      </c>
      <c r="D211" s="104" t="n">
        <v>189</v>
      </c>
      <c r="E211" s="104" t="n">
        <v>184</v>
      </c>
      <c r="F211" s="104" t="n">
        <v>87</v>
      </c>
      <c r="G211" s="104" t="n">
        <v>35</v>
      </c>
      <c r="H211" s="156" t="n">
        <v>355646.85</v>
      </c>
    </row>
    <row r="212">
      <c r="A212" s="176" t="n">
        <v>45992</v>
      </c>
      <c r="B212" s="104" t="inlineStr">
        <is>
          <t>2025/26</t>
        </is>
      </c>
      <c r="C212" s="104" t="inlineStr">
        <is>
          <t>F04</t>
        </is>
      </c>
      <c r="D212" s="104" t="n">
        <v>256</v>
      </c>
      <c r="E212" s="104" t="n">
        <v>251</v>
      </c>
      <c r="F212" s="104" t="n">
        <v>48</v>
      </c>
      <c r="G212" s="104" t="n">
        <v>24</v>
      </c>
      <c r="H212" s="156" t="n">
        <v>209744.5</v>
      </c>
    </row>
    <row r="213">
      <c r="A213" s="176" t="n">
        <v>45992</v>
      </c>
      <c r="B213" s="104" t="inlineStr">
        <is>
          <t>2025/26</t>
        </is>
      </c>
      <c r="C213" s="104" t="inlineStr">
        <is>
          <t>F05</t>
        </is>
      </c>
      <c r="D213" s="104" t="n">
        <v>252</v>
      </c>
      <c r="E213" s="104" t="n">
        <v>249</v>
      </c>
      <c r="F213" s="104" t="n">
        <v>35</v>
      </c>
      <c r="G213" s="104" t="n">
        <v>15</v>
      </c>
      <c r="H213" s="156" t="n">
        <v>341419.57</v>
      </c>
    </row>
    <row r="214">
      <c r="A214" s="176" t="n">
        <v>45992</v>
      </c>
      <c r="B214" s="104" t="inlineStr">
        <is>
          <t>2025/26</t>
        </is>
      </c>
      <c r="C214" s="104" t="inlineStr">
        <is>
          <t>F06</t>
        </is>
      </c>
      <c r="D214" s="104" t="n">
        <v>318</v>
      </c>
      <c r="E214" s="104" t="n">
        <v>310</v>
      </c>
      <c r="F214" s="104" t="n">
        <v>22</v>
      </c>
      <c r="G214" s="104" t="n">
        <v>10</v>
      </c>
      <c r="H214" s="156" t="n">
        <v>104554.31</v>
      </c>
    </row>
    <row r="215">
      <c r="A215" s="176" t="n">
        <v>45992</v>
      </c>
      <c r="B215" s="104" t="inlineStr">
        <is>
          <t>2025/26</t>
        </is>
      </c>
      <c r="C215" s="104" t="inlineStr">
        <is>
          <t>F07</t>
        </is>
      </c>
      <c r="D215" s="104" t="n">
        <v>572</v>
      </c>
      <c r="E215" s="104" t="n">
        <v>566</v>
      </c>
      <c r="F215" s="104" t="n">
        <v>2119</v>
      </c>
      <c r="G215" s="104" t="n">
        <v>566</v>
      </c>
      <c r="H215" s="156" t="n">
        <v>420016.57</v>
      </c>
    </row>
    <row r="216">
      <c r="A216" s="176" t="n">
        <v>45992</v>
      </c>
      <c r="B216" s="104" t="inlineStr">
        <is>
          <t>2025/26</t>
        </is>
      </c>
      <c r="C216" s="104" t="inlineStr">
        <is>
          <t>F08</t>
        </is>
      </c>
      <c r="D216" s="104" t="n">
        <v>240</v>
      </c>
      <c r="E216" s="104" t="n">
        <v>231</v>
      </c>
      <c r="F216" s="104" t="n">
        <v>956</v>
      </c>
      <c r="G216" s="104" t="n">
        <v>231</v>
      </c>
      <c r="H216" s="156" t="n">
        <v>73130.89</v>
      </c>
    </row>
    <row r="217">
      <c r="A217" s="176" t="n">
        <v>45992</v>
      </c>
      <c r="B217" s="104" t="inlineStr">
        <is>
          <t>2025/26</t>
        </is>
      </c>
      <c r="C217" s="104" t="inlineStr">
        <is>
          <t>F09</t>
        </is>
      </c>
      <c r="D217" s="104" t="n">
        <v>104</v>
      </c>
      <c r="E217" s="104" t="n">
        <v>100</v>
      </c>
      <c r="F217" s="104" t="n">
        <v>24</v>
      </c>
      <c r="G217" s="104" t="n">
        <v>8</v>
      </c>
      <c r="H217" s="156" t="n">
        <v>98722.36</v>
      </c>
    </row>
    <row r="218">
      <c r="A218" s="176" t="n">
        <v>45992</v>
      </c>
      <c r="B218" s="104" t="inlineStr">
        <is>
          <t>2025/26</t>
        </is>
      </c>
      <c r="C218" s="104" t="inlineStr">
        <is>
          <t>F10</t>
        </is>
      </c>
      <c r="D218" s="104" t="n">
        <v>46</v>
      </c>
      <c r="E218" s="104" t="n">
        <v>46</v>
      </c>
      <c r="F218" s="104" t="n">
        <v>6</v>
      </c>
      <c r="G218" s="104" t="n">
        <v>4</v>
      </c>
      <c r="H218" s="156" t="n">
        <v>12679.98</v>
      </c>
    </row>
    <row r="219">
      <c r="A219" s="176" t="n">
        <v>45992</v>
      </c>
      <c r="B219" s="104" t="inlineStr">
        <is>
          <t>2025/26</t>
        </is>
      </c>
      <c r="C219" s="104" t="inlineStr">
        <is>
          <t>F12</t>
        </is>
      </c>
      <c r="D219" s="104" t="n">
        <v>208</v>
      </c>
      <c r="E219" s="104" t="n">
        <v>203</v>
      </c>
      <c r="F219" s="104" t="n">
        <v>24</v>
      </c>
      <c r="G219" s="104" t="n">
        <v>16</v>
      </c>
      <c r="H219" s="156" t="n">
        <v>183084.86</v>
      </c>
    </row>
    <row r="220">
      <c r="A220" s="176" t="n">
        <v>45992</v>
      </c>
      <c r="B220" s="104" t="inlineStr">
        <is>
          <t>2025/26</t>
        </is>
      </c>
      <c r="C220" s="104" t="inlineStr">
        <is>
          <t>F13</t>
        </is>
      </c>
      <c r="D220" s="104" t="n">
        <v>455</v>
      </c>
      <c r="E220" s="104" t="n">
        <v>445</v>
      </c>
      <c r="F220" s="104" t="n">
        <v>72</v>
      </c>
      <c r="G220" s="104" t="n">
        <v>24</v>
      </c>
      <c r="H220" s="156" t="n">
        <v>343149.24</v>
      </c>
    </row>
    <row r="221">
      <c r="A221" s="176" t="n">
        <v>45992</v>
      </c>
      <c r="B221" s="104" t="inlineStr">
        <is>
          <t>2025/26</t>
        </is>
      </c>
      <c r="C221" s="104" t="inlineStr">
        <is>
          <t>F14</t>
        </is>
      </c>
      <c r="D221" s="104" t="n">
        <v>228</v>
      </c>
      <c r="E221" s="104" t="n">
        <v>223</v>
      </c>
      <c r="F221" s="104" t="n">
        <v>30</v>
      </c>
      <c r="G221" s="104" t="n">
        <v>12</v>
      </c>
      <c r="H221" s="156" t="n">
        <v>71805.58</v>
      </c>
    </row>
    <row r="222">
      <c r="A222" s="176" t="n">
        <v>45992</v>
      </c>
      <c r="B222" s="104" t="inlineStr">
        <is>
          <t>2025/26</t>
        </is>
      </c>
      <c r="C222" s="104" t="inlineStr">
        <is>
          <t>F15</t>
        </is>
      </c>
      <c r="D222" s="104" t="n">
        <v>970</v>
      </c>
      <c r="E222" s="104" t="n">
        <v>949</v>
      </c>
      <c r="F222" s="104" t="n">
        <v>118</v>
      </c>
      <c r="G222" s="104" t="n">
        <v>71</v>
      </c>
      <c r="H222" s="156" t="n">
        <v>960431.1899999999</v>
      </c>
    </row>
    <row r="223">
      <c r="A223" s="176" t="n">
        <v>46023</v>
      </c>
      <c r="B223" s="104" t="inlineStr">
        <is>
          <t>2025/26</t>
        </is>
      </c>
      <c r="C223" s="104" t="inlineStr">
        <is>
          <t>F01</t>
        </is>
      </c>
      <c r="D223" s="104" t="n">
        <v>389</v>
      </c>
      <c r="E223" s="104" t="n">
        <v>378</v>
      </c>
      <c r="F223" s="104" t="n">
        <v>55</v>
      </c>
      <c r="G223" s="104" t="n">
        <v>32</v>
      </c>
      <c r="H223" s="156" t="n">
        <v>375918.84</v>
      </c>
    </row>
    <row r="224">
      <c r="A224" s="176" t="n">
        <v>46023</v>
      </c>
      <c r="B224" s="104" t="inlineStr">
        <is>
          <t>2025/26</t>
        </is>
      </c>
      <c r="C224" s="104" t="inlineStr">
        <is>
          <t>F02</t>
        </is>
      </c>
      <c r="D224" s="104" t="n">
        <v>519</v>
      </c>
      <c r="E224" s="104" t="n">
        <v>506</v>
      </c>
      <c r="F224" s="104" t="n">
        <v>63</v>
      </c>
      <c r="G224" s="104" t="n">
        <v>23</v>
      </c>
      <c r="H224" s="156" t="n">
        <v>546246</v>
      </c>
    </row>
    <row r="225">
      <c r="A225" s="176" t="n">
        <v>46023</v>
      </c>
      <c r="B225" s="104" t="inlineStr">
        <is>
          <t>2025/26</t>
        </is>
      </c>
      <c r="C225" s="104" t="inlineStr">
        <is>
          <t>F03</t>
        </is>
      </c>
      <c r="D225" s="104" t="n">
        <v>189</v>
      </c>
      <c r="E225" s="104" t="n">
        <v>188</v>
      </c>
      <c r="F225" s="104" t="n">
        <v>9</v>
      </c>
      <c r="G225" s="104" t="n">
        <v>9</v>
      </c>
      <c r="H225" s="156" t="n">
        <v>289513.5</v>
      </c>
    </row>
    <row r="226">
      <c r="A226" s="176" t="n">
        <v>46023</v>
      </c>
      <c r="B226" s="104" t="inlineStr">
        <is>
          <t>2025/26</t>
        </is>
      </c>
      <c r="C226" s="104" t="inlineStr">
        <is>
          <t>F04</t>
        </is>
      </c>
      <c r="D226" s="104" t="n">
        <v>208</v>
      </c>
      <c r="E226" s="104" t="n">
        <v>201</v>
      </c>
      <c r="F226" s="104" t="n">
        <v>72</v>
      </c>
      <c r="G226" s="104" t="n">
        <v>32</v>
      </c>
      <c r="H226" s="156" t="n">
        <v>147708.36</v>
      </c>
    </row>
    <row r="227">
      <c r="A227" s="176" t="n">
        <v>46023</v>
      </c>
      <c r="B227" s="104" t="inlineStr">
        <is>
          <t>2025/26</t>
        </is>
      </c>
      <c r="C227" s="104" t="inlineStr">
        <is>
          <t>F05</t>
        </is>
      </c>
      <c r="D227" s="104" t="n">
        <v>306</v>
      </c>
      <c r="E227" s="104" t="n">
        <v>295</v>
      </c>
      <c r="F227" s="104" t="n">
        <v>51</v>
      </c>
      <c r="G227" s="104" t="n">
        <v>20</v>
      </c>
      <c r="H227" s="156" t="n">
        <v>420107.48</v>
      </c>
    </row>
    <row r="228">
      <c r="A228" s="176" t="n">
        <v>46023</v>
      </c>
      <c r="B228" s="104" t="inlineStr">
        <is>
          <t>2025/26</t>
        </is>
      </c>
      <c r="C228" s="104" t="inlineStr">
        <is>
          <t>F06</t>
        </is>
      </c>
      <c r="D228" s="104" t="n">
        <v>210</v>
      </c>
      <c r="E228" s="104" t="n">
        <v>206</v>
      </c>
      <c r="F228" s="104" t="n">
        <v>40</v>
      </c>
      <c r="G228" s="104" t="n">
        <v>20</v>
      </c>
      <c r="H228" s="156" t="n">
        <v>56997.31</v>
      </c>
    </row>
    <row r="229">
      <c r="A229" s="176" t="n">
        <v>46023</v>
      </c>
      <c r="B229" s="104" t="inlineStr">
        <is>
          <t>2025/26</t>
        </is>
      </c>
      <c r="C229" s="104" t="inlineStr">
        <is>
          <t>F07</t>
        </is>
      </c>
      <c r="D229" s="104" t="n">
        <v>533</v>
      </c>
      <c r="E229" s="104" t="n">
        <v>523</v>
      </c>
      <c r="F229" s="104" t="n">
        <v>2052</v>
      </c>
      <c r="G229" s="104" t="n">
        <v>523</v>
      </c>
      <c r="H229" s="156" t="n">
        <v>314877.85</v>
      </c>
    </row>
    <row r="230">
      <c r="A230" s="176" t="n">
        <v>46023</v>
      </c>
      <c r="B230" s="104" t="inlineStr">
        <is>
          <t>2025/26</t>
        </is>
      </c>
      <c r="C230" s="104" t="inlineStr">
        <is>
          <t>F08</t>
        </is>
      </c>
      <c r="D230" s="104" t="n">
        <v>240</v>
      </c>
      <c r="E230" s="104" t="n">
        <v>235</v>
      </c>
      <c r="F230" s="104" t="n">
        <v>995</v>
      </c>
      <c r="G230" s="104" t="n">
        <v>235</v>
      </c>
      <c r="H230" s="156" t="n">
        <v>64232.01</v>
      </c>
    </row>
    <row r="231">
      <c r="A231" s="176" t="n">
        <v>46023</v>
      </c>
      <c r="B231" s="104" t="inlineStr">
        <is>
          <t>2025/26</t>
        </is>
      </c>
      <c r="C231" s="104" t="inlineStr">
        <is>
          <t>F09</t>
        </is>
      </c>
      <c r="D231" s="104" t="n">
        <v>216</v>
      </c>
      <c r="E231" s="104" t="n">
        <v>215</v>
      </c>
      <c r="F231" s="104" t="n">
        <v>40</v>
      </c>
      <c r="G231" s="104" t="n">
        <v>16</v>
      </c>
      <c r="H231" s="156" t="n">
        <v>159114.75</v>
      </c>
    </row>
    <row r="232">
      <c r="A232" s="176" t="n">
        <v>46023</v>
      </c>
      <c r="B232" s="104" t="inlineStr">
        <is>
          <t>2025/26</t>
        </is>
      </c>
      <c r="C232" s="104" t="inlineStr">
        <is>
          <t>F10</t>
        </is>
      </c>
      <c r="D232" s="104" t="n">
        <v>66</v>
      </c>
      <c r="E232" s="104" t="n">
        <v>65</v>
      </c>
      <c r="F232" s="104" t="n">
        <v>12</v>
      </c>
      <c r="G232" s="104" t="n">
        <v>4</v>
      </c>
      <c r="H232" s="156" t="n">
        <v>16120.73</v>
      </c>
    </row>
    <row r="233">
      <c r="A233" s="176" t="n">
        <v>46023</v>
      </c>
      <c r="B233" s="104" t="inlineStr">
        <is>
          <t>2025/26</t>
        </is>
      </c>
      <c r="C233" s="104" t="inlineStr">
        <is>
          <t>F12</t>
        </is>
      </c>
      <c r="D233" s="104" t="n">
        <v>168</v>
      </c>
      <c r="E233" s="104" t="n">
        <v>165</v>
      </c>
      <c r="F233" s="104" t="n">
        <v>24</v>
      </c>
      <c r="G233" s="104" t="n">
        <v>8</v>
      </c>
      <c r="H233" s="156" t="n">
        <v>123988.83</v>
      </c>
    </row>
    <row r="234">
      <c r="A234" s="176" t="n">
        <v>46023</v>
      </c>
      <c r="B234" s="104" t="inlineStr">
        <is>
          <t>2025/26</t>
        </is>
      </c>
      <c r="C234" s="104" t="inlineStr">
        <is>
          <t>F13</t>
        </is>
      </c>
      <c r="D234" s="104" t="n">
        <v>533</v>
      </c>
      <c r="E234" s="104" t="n">
        <v>522</v>
      </c>
      <c r="F234" s="104" t="n">
        <v>13</v>
      </c>
      <c r="G234" s="104" t="n">
        <v>13</v>
      </c>
      <c r="H234" s="156" t="n">
        <v>328402.57</v>
      </c>
    </row>
    <row r="235">
      <c r="A235" s="176" t="n">
        <v>46023</v>
      </c>
      <c r="B235" s="104" t="inlineStr">
        <is>
          <t>2025/26</t>
        </is>
      </c>
      <c r="C235" s="104" t="inlineStr">
        <is>
          <t>F14</t>
        </is>
      </c>
      <c r="D235" s="104" t="n">
        <v>306</v>
      </c>
      <c r="E235" s="104" t="n">
        <v>301</v>
      </c>
      <c r="F235" s="104" t="n">
        <v>18</v>
      </c>
      <c r="G235" s="104" t="n">
        <v>6</v>
      </c>
      <c r="H235" s="156" t="n">
        <v>76157.72</v>
      </c>
    </row>
    <row r="236">
      <c r="A236" s="176" t="n">
        <v>46023</v>
      </c>
      <c r="B236" s="104" t="inlineStr">
        <is>
          <t>2025/26</t>
        </is>
      </c>
      <c r="C236" s="104" t="inlineStr">
        <is>
          <t>F15</t>
        </is>
      </c>
      <c r="D236" s="104" t="n">
        <v>877</v>
      </c>
      <c r="E236" s="104" t="n">
        <v>863</v>
      </c>
      <c r="F236" s="104" t="n">
        <v>148</v>
      </c>
      <c r="G236" s="104" t="n">
        <v>61</v>
      </c>
      <c r="H236" s="156" t="n">
        <v>681387.64</v>
      </c>
    </row>
    <row r="237">
      <c r="A237" s="176" t="n">
        <v>46054</v>
      </c>
      <c r="B237" s="104" t="inlineStr">
        <is>
          <t>2025/26</t>
        </is>
      </c>
      <c r="C237" s="104" t="inlineStr">
        <is>
          <t>F01</t>
        </is>
      </c>
      <c r="D237" s="104" t="n">
        <v>401</v>
      </c>
      <c r="E237" s="104" t="n">
        <v>393</v>
      </c>
      <c r="F237" s="104" t="n">
        <v>146</v>
      </c>
      <c r="G237" s="104" t="n">
        <v>55</v>
      </c>
      <c r="H237" s="156" t="n">
        <v>410580.49</v>
      </c>
    </row>
    <row r="238">
      <c r="A238" s="176" t="n">
        <v>46054</v>
      </c>
      <c r="B238" s="104" t="inlineStr">
        <is>
          <t>2025/26</t>
        </is>
      </c>
      <c r="C238" s="104" t="inlineStr">
        <is>
          <t>F02</t>
        </is>
      </c>
      <c r="D238" s="104" t="n">
        <v>429</v>
      </c>
      <c r="E238" s="104" t="n">
        <v>418</v>
      </c>
      <c r="F238" s="104" t="n">
        <v>47</v>
      </c>
      <c r="G238" s="104" t="n">
        <v>23</v>
      </c>
      <c r="H238" s="156" t="n">
        <v>422609.1</v>
      </c>
    </row>
    <row r="239">
      <c r="A239" s="176" t="n">
        <v>46054</v>
      </c>
      <c r="B239" s="104" t="inlineStr">
        <is>
          <t>2025/26</t>
        </is>
      </c>
      <c r="C239" s="104" t="inlineStr">
        <is>
          <t>F03</t>
        </is>
      </c>
      <c r="D239" s="104" t="n">
        <v>279</v>
      </c>
      <c r="E239" s="104" t="n">
        <v>274</v>
      </c>
      <c r="F239" s="104" t="n">
        <v>61</v>
      </c>
      <c r="G239" s="104" t="n">
        <v>35</v>
      </c>
      <c r="H239" s="156" t="n">
        <v>415880.77</v>
      </c>
    </row>
    <row r="240">
      <c r="A240" s="176" t="n">
        <v>46054</v>
      </c>
      <c r="B240" s="104" t="inlineStr">
        <is>
          <t>2025/26</t>
        </is>
      </c>
      <c r="C240" s="104" t="inlineStr">
        <is>
          <t>F04</t>
        </is>
      </c>
      <c r="D240" s="104" t="n">
        <v>152</v>
      </c>
      <c r="E240" s="104" t="n">
        <v>151</v>
      </c>
      <c r="F240" s="104" t="n">
        <v>24</v>
      </c>
      <c r="G240" s="104" t="n">
        <v>8</v>
      </c>
      <c r="H240" s="156" t="n">
        <v>97128.33</v>
      </c>
    </row>
    <row r="241">
      <c r="A241" s="176" t="n">
        <v>46054</v>
      </c>
      <c r="B241" s="104" t="inlineStr">
        <is>
          <t>2025/26</t>
        </is>
      </c>
      <c r="C241" s="104" t="inlineStr">
        <is>
          <t>F05</t>
        </is>
      </c>
      <c r="D241" s="104" t="n">
        <v>261</v>
      </c>
      <c r="E241" s="104" t="n">
        <v>255</v>
      </c>
      <c r="F241" s="104" t="n">
        <v>44</v>
      </c>
      <c r="G241" s="104" t="n">
        <v>21</v>
      </c>
      <c r="H241" s="156" t="n">
        <v>289738.7</v>
      </c>
    </row>
    <row r="242">
      <c r="A242" s="176" t="n">
        <v>46054</v>
      </c>
      <c r="B242" s="104" t="inlineStr">
        <is>
          <t>2025/26</t>
        </is>
      </c>
      <c r="C242" s="104" t="inlineStr">
        <is>
          <t>F06</t>
        </is>
      </c>
      <c r="D242" s="104" t="n">
        <v>298</v>
      </c>
      <c r="E242" s="104" t="n">
        <v>292</v>
      </c>
      <c r="F242" s="104" t="n">
        <v>24</v>
      </c>
      <c r="G242" s="104" t="n">
        <v>10</v>
      </c>
      <c r="H242" s="156" t="n">
        <v>72386.06</v>
      </c>
    </row>
    <row r="243">
      <c r="A243" s="176" t="n">
        <v>46054</v>
      </c>
      <c r="B243" s="104" t="inlineStr">
        <is>
          <t>2025/26</t>
        </is>
      </c>
      <c r="C243" s="104" t="inlineStr">
        <is>
          <t>F07</t>
        </is>
      </c>
      <c r="D243" s="104" t="n">
        <v>559</v>
      </c>
      <c r="E243" s="104" t="n">
        <v>545</v>
      </c>
      <c r="F243" s="104" t="n">
        <v>2067</v>
      </c>
      <c r="G243" s="104" t="n">
        <v>545</v>
      </c>
      <c r="H243" s="156" t="n">
        <v>313673.05</v>
      </c>
    </row>
    <row r="244">
      <c r="A244" s="176" t="n">
        <v>46054</v>
      </c>
      <c r="B244" s="104" t="inlineStr">
        <is>
          <t>2025/26</t>
        </is>
      </c>
      <c r="C244" s="104" t="inlineStr">
        <is>
          <t>F08</t>
        </is>
      </c>
      <c r="D244" s="104" t="n">
        <v>276</v>
      </c>
      <c r="E244" s="104" t="n">
        <v>269</v>
      </c>
      <c r="F244" s="104" t="n">
        <v>1134</v>
      </c>
      <c r="G244" s="104" t="n">
        <v>269</v>
      </c>
      <c r="H244" s="156" t="n">
        <v>69022.31</v>
      </c>
    </row>
    <row r="245">
      <c r="A245" s="176" t="n">
        <v>46054</v>
      </c>
      <c r="B245" s="104" t="inlineStr">
        <is>
          <t>2025/26</t>
        </is>
      </c>
      <c r="C245" s="104" t="inlineStr">
        <is>
          <t>F09</t>
        </is>
      </c>
      <c r="D245" s="104" t="n">
        <v>256</v>
      </c>
      <c r="E245" s="104" t="n">
        <v>253</v>
      </c>
      <c r="F245" s="104" t="n">
        <v>40</v>
      </c>
      <c r="G245" s="104" t="n">
        <v>24</v>
      </c>
      <c r="H245" s="156" t="n">
        <v>171748.72</v>
      </c>
    </row>
    <row r="246">
      <c r="A246" s="176" t="n">
        <v>46054</v>
      </c>
      <c r="B246" s="104" t="inlineStr">
        <is>
          <t>2025/26</t>
        </is>
      </c>
      <c r="C246" s="104" t="inlineStr">
        <is>
          <t>F10</t>
        </is>
      </c>
      <c r="D246" s="104" t="n">
        <v>54</v>
      </c>
      <c r="E246" s="104" t="n">
        <v>54</v>
      </c>
      <c r="F246" s="104" t="n">
        <v>14</v>
      </c>
      <c r="G246" s="104" t="n">
        <v>6</v>
      </c>
      <c r="H246" s="156" t="n">
        <v>12162.16</v>
      </c>
    </row>
    <row r="247">
      <c r="A247" s="176" t="n">
        <v>46054</v>
      </c>
      <c r="B247" s="104" t="inlineStr">
        <is>
          <t>2025/26</t>
        </is>
      </c>
      <c r="C247" s="104" t="inlineStr">
        <is>
          <t>F12</t>
        </is>
      </c>
      <c r="D247" s="104" t="n">
        <v>240</v>
      </c>
      <c r="E247" s="104" t="n">
        <v>234</v>
      </c>
      <c r="F247" s="104" t="n">
        <v>7</v>
      </c>
      <c r="G247" s="104" t="n">
        <v>7</v>
      </c>
      <c r="H247" s="156" t="n">
        <v>159573.23</v>
      </c>
    </row>
    <row r="248">
      <c r="A248" s="176" t="n">
        <v>46054</v>
      </c>
      <c r="B248" s="104" t="inlineStr">
        <is>
          <t>2025/26</t>
        </is>
      </c>
      <c r="C248" s="104" t="inlineStr">
        <is>
          <t>F13</t>
        </is>
      </c>
      <c r="D248" s="104" t="n">
        <v>559</v>
      </c>
      <c r="E248" s="104" t="n">
        <v>549</v>
      </c>
      <c r="F248" s="104" t="n">
        <v>51</v>
      </c>
      <c r="G248" s="104" t="n">
        <v>25</v>
      </c>
      <c r="H248" s="156" t="n">
        <v>310637.36</v>
      </c>
    </row>
    <row r="249">
      <c r="A249" s="176" t="n">
        <v>46054</v>
      </c>
      <c r="B249" s="104" t="inlineStr">
        <is>
          <t>2025/26</t>
        </is>
      </c>
      <c r="C249" s="104" t="inlineStr">
        <is>
          <t>F14</t>
        </is>
      </c>
      <c r="D249" s="104" t="n">
        <v>216</v>
      </c>
      <c r="E249" s="104" t="n">
        <v>212</v>
      </c>
      <c r="F249" s="104" t="n">
        <v>0</v>
      </c>
      <c r="G249" s="104" t="n">
        <v>0</v>
      </c>
      <c r="H249" s="156" t="n">
        <v>51721.54</v>
      </c>
    </row>
    <row r="250">
      <c r="A250" s="176" t="n">
        <v>46054</v>
      </c>
      <c r="B250" s="104" t="inlineStr">
        <is>
          <t>2025/26</t>
        </is>
      </c>
      <c r="C250" s="104" t="inlineStr">
        <is>
          <t>F15</t>
        </is>
      </c>
      <c r="D250" s="104" t="n">
        <v>820</v>
      </c>
      <c r="E250" s="104" t="n">
        <v>806</v>
      </c>
      <c r="F250" s="104" t="n">
        <v>109</v>
      </c>
      <c r="G250" s="104" t="n">
        <v>45</v>
      </c>
      <c r="H250" s="156" t="n">
        <v>579737.58</v>
      </c>
    </row>
    <row r="251">
      <c r="A251" s="176" t="n">
        <v>46082</v>
      </c>
      <c r="B251" s="104" t="inlineStr">
        <is>
          <t>2025/26</t>
        </is>
      </c>
      <c r="C251" s="104" t="inlineStr">
        <is>
          <t>F01</t>
        </is>
      </c>
      <c r="D251" s="104" t="n">
        <v>416</v>
      </c>
      <c r="E251" s="104" t="n">
        <v>406</v>
      </c>
      <c r="F251" s="104" t="n">
        <v>73</v>
      </c>
      <c r="G251" s="104" t="n">
        <v>31</v>
      </c>
      <c r="H251" s="156" t="n">
        <v>516752.92</v>
      </c>
    </row>
    <row r="252">
      <c r="A252" s="176" t="n">
        <v>46082</v>
      </c>
      <c r="B252" s="104" t="inlineStr">
        <is>
          <t>2025/26</t>
        </is>
      </c>
      <c r="C252" s="104" t="inlineStr">
        <is>
          <t>F02</t>
        </is>
      </c>
      <c r="D252" s="104" t="n">
        <v>576</v>
      </c>
      <c r="E252" s="104" t="n">
        <v>557</v>
      </c>
      <c r="F252" s="104" t="n">
        <v>98</v>
      </c>
      <c r="G252" s="104" t="n">
        <v>53</v>
      </c>
      <c r="H252" s="156" t="n">
        <v>667679.55</v>
      </c>
    </row>
    <row r="253">
      <c r="A253" s="176" t="n">
        <v>46082</v>
      </c>
      <c r="B253" s="104" t="inlineStr">
        <is>
          <t>2025/26</t>
        </is>
      </c>
      <c r="C253" s="104" t="inlineStr">
        <is>
          <t>F03</t>
        </is>
      </c>
      <c r="D253" s="104" t="n">
        <v>162</v>
      </c>
      <c r="E253" s="104" t="n">
        <v>159</v>
      </c>
      <c r="F253" s="104" t="n">
        <v>0</v>
      </c>
      <c r="G253" s="104" t="n">
        <v>0</v>
      </c>
      <c r="H253" s="156" t="n">
        <v>268822.47</v>
      </c>
    </row>
    <row r="254">
      <c r="A254" s="176" t="n">
        <v>46082</v>
      </c>
      <c r="B254" s="104" t="inlineStr">
        <is>
          <t>2025/26</t>
        </is>
      </c>
      <c r="C254" s="104" t="inlineStr">
        <is>
          <t>F04</t>
        </is>
      </c>
      <c r="D254" s="104" t="n">
        <v>160</v>
      </c>
      <c r="E254" s="104" t="n">
        <v>158</v>
      </c>
      <c r="F254" s="104" t="n">
        <v>72</v>
      </c>
      <c r="G254" s="104" t="n">
        <v>32</v>
      </c>
      <c r="H254" s="156" t="n">
        <v>131480.21</v>
      </c>
    </row>
    <row r="255">
      <c r="A255" s="176" t="n">
        <v>46082</v>
      </c>
      <c r="B255" s="104" t="inlineStr">
        <is>
          <t>2025/26</t>
        </is>
      </c>
      <c r="C255" s="104" t="inlineStr">
        <is>
          <t>F05</t>
        </is>
      </c>
      <c r="D255" s="104" t="n">
        <v>285</v>
      </c>
      <c r="E255" s="104" t="n">
        <v>278</v>
      </c>
      <c r="F255" s="104" t="n">
        <v>18</v>
      </c>
      <c r="G255" s="104" t="n">
        <v>14</v>
      </c>
      <c r="H255" s="156" t="n">
        <v>387196.53</v>
      </c>
    </row>
    <row r="256">
      <c r="A256" s="176" t="n">
        <v>46082</v>
      </c>
      <c r="B256" s="104" t="inlineStr">
        <is>
          <t>2025/26</t>
        </is>
      </c>
      <c r="C256" s="104" t="inlineStr">
        <is>
          <t>F06</t>
        </is>
      </c>
      <c r="D256" s="104" t="n">
        <v>262</v>
      </c>
      <c r="E256" s="104" t="n">
        <v>255</v>
      </c>
      <c r="F256" s="104" t="n">
        <v>67</v>
      </c>
      <c r="G256" s="104" t="n">
        <v>29</v>
      </c>
      <c r="H256" s="156" t="n">
        <v>75791.56</v>
      </c>
    </row>
    <row r="257">
      <c r="A257" s="176" t="n">
        <v>46082</v>
      </c>
      <c r="B257" s="104" t="inlineStr">
        <is>
          <t>2025/26</t>
        </is>
      </c>
      <c r="C257" s="104" t="inlineStr">
        <is>
          <t>F07</t>
        </is>
      </c>
      <c r="D257" s="104" t="n">
        <v>533</v>
      </c>
      <c r="E257" s="104" t="n">
        <v>524</v>
      </c>
      <c r="F257" s="104" t="n">
        <v>2390</v>
      </c>
      <c r="G257" s="104" t="n">
        <v>511</v>
      </c>
      <c r="H257" s="156" t="n">
        <v>367089.3</v>
      </c>
    </row>
    <row r="258">
      <c r="A258" s="176" t="n">
        <v>46082</v>
      </c>
      <c r="B258" s="104" t="inlineStr">
        <is>
          <t>2025/26</t>
        </is>
      </c>
      <c r="C258" s="104" t="inlineStr">
        <is>
          <t>F08</t>
        </is>
      </c>
      <c r="D258" s="104" t="n">
        <v>300</v>
      </c>
      <c r="E258" s="104" t="n">
        <v>293</v>
      </c>
      <c r="F258" s="104" t="n">
        <v>1372</v>
      </c>
      <c r="G258" s="104" t="n">
        <v>293</v>
      </c>
      <c r="H258" s="156" t="n">
        <v>88686.49000000001</v>
      </c>
    </row>
    <row r="259">
      <c r="A259" s="176" t="n">
        <v>46082</v>
      </c>
      <c r="B259" s="104" t="inlineStr">
        <is>
          <t>2025/26</t>
        </is>
      </c>
      <c r="C259" s="104" t="inlineStr">
        <is>
          <t>F09</t>
        </is>
      </c>
      <c r="D259" s="104" t="n">
        <v>192</v>
      </c>
      <c r="E259" s="104" t="n">
        <v>185</v>
      </c>
      <c r="F259" s="104" t="n">
        <v>13</v>
      </c>
      <c r="G259" s="104" t="n">
        <v>13</v>
      </c>
      <c r="H259" s="156" t="n">
        <v>147808.23</v>
      </c>
    </row>
    <row r="260">
      <c r="A260" s="176" t="n">
        <v>46082</v>
      </c>
      <c r="B260" s="104" t="inlineStr">
        <is>
          <t>2025/26</t>
        </is>
      </c>
      <c r="C260" s="104" t="inlineStr">
        <is>
          <t>F10</t>
        </is>
      </c>
      <c r="D260" s="104" t="n">
        <v>54</v>
      </c>
      <c r="E260" s="104" t="n">
        <v>51</v>
      </c>
      <c r="F260" s="104" t="n">
        <v>4</v>
      </c>
      <c r="G260" s="104" t="n">
        <v>2</v>
      </c>
      <c r="H260" s="156" t="n">
        <v>14181.74</v>
      </c>
    </row>
    <row r="261">
      <c r="A261" s="176" t="n">
        <v>46082</v>
      </c>
      <c r="B261" s="104" t="inlineStr">
        <is>
          <t>2025/26</t>
        </is>
      </c>
      <c r="C261" s="104" t="inlineStr">
        <is>
          <t>F12</t>
        </is>
      </c>
      <c r="D261" s="104" t="n">
        <v>160</v>
      </c>
      <c r="E261" s="104" t="n">
        <v>156</v>
      </c>
      <c r="F261" s="104" t="n">
        <v>48</v>
      </c>
      <c r="G261" s="104" t="n">
        <v>24</v>
      </c>
      <c r="H261" s="156" t="n">
        <v>137015.24</v>
      </c>
    </row>
    <row r="262">
      <c r="A262" s="176" t="n">
        <v>46082</v>
      </c>
      <c r="B262" s="104" t="inlineStr">
        <is>
          <t>2025/26</t>
        </is>
      </c>
      <c r="C262" s="104" t="inlineStr">
        <is>
          <t>F13</t>
        </is>
      </c>
      <c r="D262" s="104" t="n">
        <v>507</v>
      </c>
      <c r="E262" s="104" t="n">
        <v>495</v>
      </c>
      <c r="F262" s="104" t="n">
        <v>65</v>
      </c>
      <c r="G262" s="104" t="n">
        <v>26</v>
      </c>
      <c r="H262" s="156" t="n">
        <v>320816.08</v>
      </c>
    </row>
    <row r="263">
      <c r="A263" s="176" t="n">
        <v>46082</v>
      </c>
      <c r="B263" s="104" t="inlineStr">
        <is>
          <t>2025/26</t>
        </is>
      </c>
      <c r="C263" s="104" t="inlineStr">
        <is>
          <t>F14</t>
        </is>
      </c>
      <c r="D263" s="104" t="n">
        <v>216</v>
      </c>
      <c r="E263" s="104" t="n">
        <v>212</v>
      </c>
      <c r="F263" s="104" t="n">
        <v>63</v>
      </c>
      <c r="G263" s="104" t="n">
        <v>23</v>
      </c>
      <c r="H263" s="156" t="n">
        <v>62532.52</v>
      </c>
    </row>
    <row r="264">
      <c r="A264" s="176" t="n">
        <v>46082</v>
      </c>
      <c r="B264" s="104" t="inlineStr">
        <is>
          <t>2025/26</t>
        </is>
      </c>
      <c r="C264" s="104" t="inlineStr">
        <is>
          <t>F15</t>
        </is>
      </c>
      <c r="D264" s="104" t="n">
        <v>977</v>
      </c>
      <c r="E264" s="104" t="n">
        <v>955</v>
      </c>
      <c r="F264" s="104" t="n">
        <v>135</v>
      </c>
      <c r="G264" s="104" t="n">
        <v>76</v>
      </c>
      <c r="H264" s="156" t="n">
        <v>838220.15</v>
      </c>
    </row>
    <row r="265">
      <c r="A265" s="176" t="n">
        <v>46113</v>
      </c>
      <c r="B265" s="104" t="inlineStr">
        <is>
          <t>2025/26</t>
        </is>
      </c>
      <c r="C265" s="104" t="inlineStr">
        <is>
          <t>F01</t>
        </is>
      </c>
      <c r="D265" s="104" t="n">
        <v>267</v>
      </c>
      <c r="E265" s="104" t="n">
        <v>262</v>
      </c>
      <c r="F265" s="104" t="n">
        <v>53</v>
      </c>
      <c r="G265" s="104" t="n">
        <v>30</v>
      </c>
      <c r="H265" s="156" t="n">
        <v>365217.25</v>
      </c>
    </row>
    <row r="266">
      <c r="A266" s="176" t="n">
        <v>46113</v>
      </c>
      <c r="B266" s="104" t="inlineStr">
        <is>
          <t>2025/26</t>
        </is>
      </c>
      <c r="C266" s="104" t="inlineStr">
        <is>
          <t>F02</t>
        </is>
      </c>
      <c r="D266" s="104" t="n">
        <v>516</v>
      </c>
      <c r="E266" s="104" t="n">
        <v>506</v>
      </c>
      <c r="F266" s="104" t="n">
        <v>95</v>
      </c>
      <c r="G266" s="104" t="n">
        <v>53</v>
      </c>
      <c r="H266" s="156" t="n">
        <v>608065.6</v>
      </c>
    </row>
    <row r="267">
      <c r="A267" s="176" t="n">
        <v>46113</v>
      </c>
      <c r="B267" s="104" t="inlineStr">
        <is>
          <t>2025/26</t>
        </is>
      </c>
      <c r="C267" s="104" t="inlineStr">
        <is>
          <t>F03</t>
        </is>
      </c>
      <c r="D267" s="104" t="n">
        <v>324</v>
      </c>
      <c r="E267" s="104" t="n">
        <v>315</v>
      </c>
      <c r="F267" s="104" t="n">
        <v>43</v>
      </c>
      <c r="G267" s="104" t="n">
        <v>26</v>
      </c>
      <c r="H267" s="156" t="n">
        <v>545598.76</v>
      </c>
    </row>
    <row r="268">
      <c r="A268" s="176" t="n">
        <v>46113</v>
      </c>
      <c r="B268" s="104" t="inlineStr">
        <is>
          <t>2025/26</t>
        </is>
      </c>
      <c r="C268" s="104" t="inlineStr">
        <is>
          <t>F04</t>
        </is>
      </c>
      <c r="D268" s="104" t="n">
        <v>240</v>
      </c>
      <c r="E268" s="104" t="n">
        <v>239</v>
      </c>
      <c r="F268" s="104" t="n">
        <v>16</v>
      </c>
      <c r="G268" s="104" t="n">
        <v>8</v>
      </c>
      <c r="H268" s="156" t="n">
        <v>194415.39</v>
      </c>
    </row>
    <row r="269">
      <c r="A269" s="176" t="n">
        <v>46113</v>
      </c>
      <c r="B269" s="104" t="inlineStr">
        <is>
          <t>2025/26</t>
        </is>
      </c>
      <c r="C269" s="104" t="inlineStr">
        <is>
          <t>F05</t>
        </is>
      </c>
      <c r="D269" s="104" t="n">
        <v>258</v>
      </c>
      <c r="E269" s="104" t="n">
        <v>252</v>
      </c>
      <c r="F269" s="104" t="n">
        <v>64</v>
      </c>
      <c r="G269" s="104" t="n">
        <v>28</v>
      </c>
      <c r="H269" s="156" t="n">
        <v>381357.19</v>
      </c>
    </row>
    <row r="270">
      <c r="A270" s="176" t="n">
        <v>46113</v>
      </c>
      <c r="B270" s="104" t="inlineStr">
        <is>
          <t>2025/26</t>
        </is>
      </c>
      <c r="C270" s="104" t="inlineStr">
        <is>
          <t>F06</t>
        </is>
      </c>
      <c r="D270" s="104" t="n">
        <v>222</v>
      </c>
      <c r="E270" s="104" t="n">
        <v>218</v>
      </c>
      <c r="F270" s="104" t="n">
        <v>33</v>
      </c>
      <c r="G270" s="104" t="n">
        <v>11</v>
      </c>
      <c r="H270" s="156" t="n">
        <v>65080.71</v>
      </c>
    </row>
    <row r="271">
      <c r="A271" s="176" t="n">
        <v>46113</v>
      </c>
      <c r="B271" s="104" t="inlineStr">
        <is>
          <t>2025/26</t>
        </is>
      </c>
      <c r="C271" s="104" t="inlineStr">
        <is>
          <t>F07</t>
        </is>
      </c>
      <c r="D271" s="104" t="n">
        <v>520</v>
      </c>
      <c r="E271" s="104" t="n">
        <v>509</v>
      </c>
      <c r="F271" s="104" t="n">
        <v>2542</v>
      </c>
      <c r="G271" s="104" t="n">
        <v>496</v>
      </c>
      <c r="H271" s="156" t="n">
        <v>343266.28</v>
      </c>
    </row>
    <row r="272">
      <c r="A272" s="176" t="n">
        <v>46113</v>
      </c>
      <c r="B272" s="104" t="inlineStr">
        <is>
          <t>2025/26</t>
        </is>
      </c>
      <c r="C272" s="104" t="inlineStr">
        <is>
          <t>F08</t>
        </is>
      </c>
      <c r="D272" s="104" t="n">
        <v>294</v>
      </c>
      <c r="E272" s="104" t="n">
        <v>289</v>
      </c>
      <c r="F272" s="104" t="n">
        <v>1453</v>
      </c>
      <c r="G272" s="104" t="n">
        <v>289</v>
      </c>
      <c r="H272" s="156" t="n">
        <v>90544.14999999999</v>
      </c>
    </row>
    <row r="273">
      <c r="A273" s="176" t="n">
        <v>46113</v>
      </c>
      <c r="B273" s="104" t="inlineStr">
        <is>
          <t>2025/26</t>
        </is>
      </c>
      <c r="C273" s="104" t="inlineStr">
        <is>
          <t>F09</t>
        </is>
      </c>
      <c r="D273" s="104" t="n">
        <v>176</v>
      </c>
      <c r="E273" s="104" t="n">
        <v>172</v>
      </c>
      <c r="F273" s="104" t="n">
        <v>24</v>
      </c>
      <c r="G273" s="104" t="n">
        <v>8</v>
      </c>
      <c r="H273" s="156" t="n">
        <v>151979.92</v>
      </c>
    </row>
    <row r="274">
      <c r="A274" s="176" t="n">
        <v>46113</v>
      </c>
      <c r="B274" s="104" t="inlineStr">
        <is>
          <t>2025/26</t>
        </is>
      </c>
      <c r="C274" s="104" t="inlineStr">
        <is>
          <t>F12</t>
        </is>
      </c>
      <c r="D274" s="104" t="n">
        <v>112</v>
      </c>
      <c r="E274" s="104" t="n">
        <v>108</v>
      </c>
      <c r="F274" s="104" t="n">
        <v>0</v>
      </c>
      <c r="G274" s="104" t="n">
        <v>0</v>
      </c>
      <c r="H274" s="156" t="n">
        <v>90636.64999999999</v>
      </c>
    </row>
    <row r="275">
      <c r="A275" s="176" t="n">
        <v>46113</v>
      </c>
      <c r="B275" s="104" t="inlineStr">
        <is>
          <t>2025/26</t>
        </is>
      </c>
      <c r="C275" s="104" t="inlineStr">
        <is>
          <t>F13</t>
        </is>
      </c>
      <c r="D275" s="104" t="n">
        <v>494</v>
      </c>
      <c r="E275" s="104" t="n">
        <v>486</v>
      </c>
      <c r="F275" s="104" t="n">
        <v>62</v>
      </c>
      <c r="G275" s="104" t="n">
        <v>25</v>
      </c>
      <c r="H275" s="156" t="n">
        <v>359180.83</v>
      </c>
    </row>
    <row r="276">
      <c r="A276" s="176" t="n">
        <v>46113</v>
      </c>
      <c r="B276" s="104" t="inlineStr">
        <is>
          <t>2025/26</t>
        </is>
      </c>
      <c r="C276" s="104" t="inlineStr">
        <is>
          <t>F14</t>
        </is>
      </c>
      <c r="D276" s="104" t="n">
        <v>204</v>
      </c>
      <c r="E276" s="104" t="n">
        <v>204</v>
      </c>
      <c r="F276" s="104" t="n">
        <v>6</v>
      </c>
      <c r="G276" s="104" t="n">
        <v>6</v>
      </c>
      <c r="H276" s="156" t="n">
        <v>59760.23</v>
      </c>
    </row>
    <row r="277">
      <c r="A277" s="176" t="n">
        <v>46113</v>
      </c>
      <c r="B277" s="104" t="inlineStr">
        <is>
          <t>2025/26</t>
        </is>
      </c>
      <c r="C277" s="104" t="inlineStr">
        <is>
          <t>F15</t>
        </is>
      </c>
      <c r="D277" s="104" t="n">
        <v>933</v>
      </c>
      <c r="E277" s="104" t="n">
        <v>911</v>
      </c>
      <c r="F277" s="104" t="n">
        <v>27</v>
      </c>
      <c r="G277" s="104" t="n">
        <v>27</v>
      </c>
      <c r="H277" s="156" t="n">
        <v>834272.52</v>
      </c>
    </row>
    <row r="278">
      <c r="A278" s="176" t="n">
        <v>46143</v>
      </c>
      <c r="B278" s="104" t="inlineStr">
        <is>
          <t>2025/26</t>
        </is>
      </c>
      <c r="C278" s="104" t="inlineStr">
        <is>
          <t>F01</t>
        </is>
      </c>
      <c r="D278" s="104" t="n">
        <v>304</v>
      </c>
      <c r="E278" s="104" t="n">
        <v>298</v>
      </c>
      <c r="F278" s="104" t="n">
        <v>40</v>
      </c>
      <c r="G278" s="104" t="n">
        <v>17</v>
      </c>
      <c r="H278" s="156" t="n">
        <v>413711.22</v>
      </c>
    </row>
    <row r="279">
      <c r="A279" s="176" t="n">
        <v>46143</v>
      </c>
      <c r="B279" s="104" t="inlineStr">
        <is>
          <t>2025/26</t>
        </is>
      </c>
      <c r="C279" s="104" t="inlineStr">
        <is>
          <t>F02</t>
        </is>
      </c>
      <c r="D279" s="104" t="n">
        <v>400</v>
      </c>
      <c r="E279" s="104" t="n">
        <v>392</v>
      </c>
      <c r="F279" s="104" t="n">
        <v>36</v>
      </c>
      <c r="G279" s="104" t="n">
        <v>20</v>
      </c>
      <c r="H279" s="156" t="n">
        <v>518990.26</v>
      </c>
    </row>
    <row r="280">
      <c r="A280" s="176" t="n">
        <v>46143</v>
      </c>
      <c r="B280" s="104" t="inlineStr">
        <is>
          <t>2025/26</t>
        </is>
      </c>
      <c r="C280" s="104" t="inlineStr">
        <is>
          <t>F03</t>
        </is>
      </c>
      <c r="D280" s="104" t="n">
        <v>189</v>
      </c>
      <c r="E280" s="104" t="n">
        <v>187</v>
      </c>
      <c r="F280" s="104" t="n">
        <v>0</v>
      </c>
      <c r="G280" s="104" t="n">
        <v>0</v>
      </c>
      <c r="H280" s="156" t="n">
        <v>372635.72</v>
      </c>
    </row>
    <row r="281">
      <c r="A281" s="176" t="n">
        <v>46143</v>
      </c>
      <c r="B281" s="104" t="inlineStr">
        <is>
          <t>2025/26</t>
        </is>
      </c>
      <c r="C281" s="104" t="inlineStr">
        <is>
          <t>F04</t>
        </is>
      </c>
      <c r="D281" s="104" t="n">
        <v>176</v>
      </c>
      <c r="E281" s="104" t="n">
        <v>171</v>
      </c>
      <c r="F281" s="104" t="n">
        <v>40</v>
      </c>
      <c r="G281" s="104" t="n">
        <v>16</v>
      </c>
      <c r="H281" s="156" t="n">
        <v>146739.53</v>
      </c>
    </row>
    <row r="282">
      <c r="A282" s="176" t="n">
        <v>46143</v>
      </c>
      <c r="B282" s="104" t="inlineStr">
        <is>
          <t>2025/26</t>
        </is>
      </c>
      <c r="C282" s="104" t="inlineStr">
        <is>
          <t>F05</t>
        </is>
      </c>
      <c r="D282" s="104" t="n">
        <v>366</v>
      </c>
      <c r="E282" s="104" t="n">
        <v>354</v>
      </c>
      <c r="F282" s="104" t="n">
        <v>57</v>
      </c>
      <c r="G282" s="104" t="n">
        <v>25</v>
      </c>
      <c r="H282" s="156" t="n">
        <v>587348.47</v>
      </c>
    </row>
    <row r="283">
      <c r="A283" s="176" t="n">
        <v>46143</v>
      </c>
      <c r="B283" s="104" t="inlineStr">
        <is>
          <t>2025/26</t>
        </is>
      </c>
      <c r="C283" s="104" t="inlineStr">
        <is>
          <t>F06</t>
        </is>
      </c>
      <c r="D283" s="104" t="n">
        <v>307</v>
      </c>
      <c r="E283" s="104" t="n">
        <v>300</v>
      </c>
      <c r="F283" s="104" t="n">
        <v>17</v>
      </c>
      <c r="G283" s="104" t="n">
        <v>15</v>
      </c>
      <c r="H283" s="156" t="n">
        <v>104213.86</v>
      </c>
    </row>
    <row r="284">
      <c r="A284" s="176" t="n">
        <v>46143</v>
      </c>
      <c r="B284" s="104" t="inlineStr">
        <is>
          <t>2025/26</t>
        </is>
      </c>
      <c r="C284" s="104" t="inlineStr">
        <is>
          <t>F07</t>
        </is>
      </c>
      <c r="D284" s="104" t="n">
        <v>507</v>
      </c>
      <c r="E284" s="104" t="n">
        <v>499</v>
      </c>
      <c r="F284" s="104" t="n">
        <v>2600</v>
      </c>
      <c r="G284" s="104" t="n">
        <v>499</v>
      </c>
      <c r="H284" s="156" t="n">
        <v>387349.21</v>
      </c>
    </row>
    <row r="285">
      <c r="A285" s="176" t="n">
        <v>46143</v>
      </c>
      <c r="B285" s="104" t="inlineStr">
        <is>
          <t>2025/26</t>
        </is>
      </c>
      <c r="C285" s="104" t="inlineStr">
        <is>
          <t>F08</t>
        </is>
      </c>
      <c r="D285" s="104" t="n">
        <v>252</v>
      </c>
      <c r="E285" s="104" t="n">
        <v>246</v>
      </c>
      <c r="F285" s="104" t="n">
        <v>1237</v>
      </c>
      <c r="G285" s="104" t="n">
        <v>246</v>
      </c>
      <c r="H285" s="156" t="n">
        <v>80066.32000000001</v>
      </c>
    </row>
    <row r="286">
      <c r="A286" s="176" t="n">
        <v>46143</v>
      </c>
      <c r="B286" s="104" t="inlineStr">
        <is>
          <t>2025/26</t>
        </is>
      </c>
      <c r="C286" s="104" t="inlineStr">
        <is>
          <t>F09</t>
        </is>
      </c>
      <c r="D286" s="104" t="n">
        <v>224</v>
      </c>
      <c r="E286" s="104" t="n">
        <v>222</v>
      </c>
      <c r="F286" s="104" t="n">
        <v>29</v>
      </c>
      <c r="G286" s="104" t="n">
        <v>15</v>
      </c>
      <c r="H286" s="156" t="n">
        <v>202906.66</v>
      </c>
    </row>
    <row r="287">
      <c r="A287" s="176" t="n">
        <v>46143</v>
      </c>
      <c r="B287" s="104" t="inlineStr">
        <is>
          <t>2025/26</t>
        </is>
      </c>
      <c r="C287" s="104" t="inlineStr">
        <is>
          <t>F10</t>
        </is>
      </c>
      <c r="D287" s="104" t="n">
        <v>23</v>
      </c>
      <c r="E287" s="104" t="n">
        <v>20</v>
      </c>
      <c r="F287" s="104" t="n">
        <v>0</v>
      </c>
      <c r="G287" s="104" t="n">
        <v>0</v>
      </c>
      <c r="H287" s="156" t="n">
        <v>10461.23</v>
      </c>
    </row>
    <row r="288">
      <c r="A288" s="176" t="n">
        <v>46143</v>
      </c>
      <c r="B288" s="104" t="inlineStr">
        <is>
          <t>2025/26</t>
        </is>
      </c>
      <c r="C288" s="104" t="inlineStr">
        <is>
          <t>F12</t>
        </is>
      </c>
      <c r="D288" s="104" t="n">
        <v>208</v>
      </c>
      <c r="E288" s="104" t="n">
        <v>206</v>
      </c>
      <c r="F288" s="104" t="n">
        <v>48</v>
      </c>
      <c r="G288" s="104" t="n">
        <v>24</v>
      </c>
      <c r="H288" s="156" t="n">
        <v>185545.19</v>
      </c>
    </row>
    <row r="289">
      <c r="A289" s="176" t="n">
        <v>46143</v>
      </c>
      <c r="B289" s="104" t="inlineStr">
        <is>
          <t>2025/26</t>
        </is>
      </c>
      <c r="C289" s="104" t="inlineStr">
        <is>
          <t>F13</t>
        </is>
      </c>
      <c r="D289" s="104" t="n">
        <v>624</v>
      </c>
      <c r="E289" s="104" t="n">
        <v>612</v>
      </c>
      <c r="F289" s="104" t="n">
        <v>39</v>
      </c>
      <c r="G289" s="104" t="n">
        <v>13</v>
      </c>
      <c r="H289" s="156" t="n">
        <v>445545.49</v>
      </c>
    </row>
    <row r="290">
      <c r="A290" s="176" t="n">
        <v>46143</v>
      </c>
      <c r="B290" s="104" t="inlineStr">
        <is>
          <t>2025/26</t>
        </is>
      </c>
      <c r="C290" s="104" t="inlineStr">
        <is>
          <t>F14</t>
        </is>
      </c>
      <c r="D290" s="104" t="n">
        <v>180</v>
      </c>
      <c r="E290" s="104" t="n">
        <v>173</v>
      </c>
      <c r="F290" s="104" t="n">
        <v>30</v>
      </c>
      <c r="G290" s="104" t="n">
        <v>12</v>
      </c>
      <c r="H290" s="156" t="n">
        <v>59472.38</v>
      </c>
    </row>
    <row r="291">
      <c r="A291" s="176" t="n">
        <v>46143</v>
      </c>
      <c r="B291" s="104" t="inlineStr">
        <is>
          <t>2025/26</t>
        </is>
      </c>
      <c r="C291" s="104" t="inlineStr">
        <is>
          <t>F15</t>
        </is>
      </c>
      <c r="D291" s="104" t="n">
        <v>881</v>
      </c>
      <c r="E291" s="104" t="n">
        <v>862</v>
      </c>
      <c r="F291" s="104" t="n">
        <v>129</v>
      </c>
      <c r="G291" s="104" t="n">
        <v>94</v>
      </c>
      <c r="H291" s="156" t="n">
        <v>987103.0600000001</v>
      </c>
    </row>
    <row r="292">
      <c r="A292" s="176" t="n">
        <v>46174</v>
      </c>
      <c r="B292" s="104" t="inlineStr">
        <is>
          <t>2025/26</t>
        </is>
      </c>
      <c r="C292" s="104" t="inlineStr">
        <is>
          <t>F01</t>
        </is>
      </c>
      <c r="D292" s="104" t="n">
        <v>246</v>
      </c>
      <c r="E292" s="104" t="n">
        <v>243</v>
      </c>
      <c r="F292" s="104" t="n">
        <v>54</v>
      </c>
      <c r="G292" s="104" t="n">
        <v>18</v>
      </c>
      <c r="H292" s="156" t="n">
        <v>291643.05</v>
      </c>
    </row>
    <row r="293">
      <c r="A293" s="176" t="n">
        <v>46174</v>
      </c>
      <c r="B293" s="104" t="inlineStr">
        <is>
          <t>2025/26</t>
        </is>
      </c>
      <c r="C293" s="104" t="inlineStr">
        <is>
          <t>F02</t>
        </is>
      </c>
      <c r="D293" s="104" t="n">
        <v>489</v>
      </c>
      <c r="E293" s="104" t="n">
        <v>476</v>
      </c>
      <c r="F293" s="104" t="n">
        <v>95</v>
      </c>
      <c r="G293" s="104" t="n">
        <v>57</v>
      </c>
      <c r="H293" s="156" t="n">
        <v>569029.34</v>
      </c>
    </row>
    <row r="294">
      <c r="A294" s="176" t="n">
        <v>46174</v>
      </c>
      <c r="B294" s="104" t="inlineStr">
        <is>
          <t>2025/26</t>
        </is>
      </c>
      <c r="C294" s="104" t="inlineStr">
        <is>
          <t>F03</t>
        </is>
      </c>
      <c r="D294" s="104" t="n">
        <v>225</v>
      </c>
      <c r="E294" s="104" t="n">
        <v>223</v>
      </c>
      <c r="F294" s="104" t="n">
        <v>36</v>
      </c>
      <c r="G294" s="104" t="n">
        <v>18</v>
      </c>
      <c r="H294" s="156" t="n">
        <v>444302.97</v>
      </c>
    </row>
    <row r="295">
      <c r="A295" s="176" t="n">
        <v>46174</v>
      </c>
      <c r="B295" s="104" t="inlineStr">
        <is>
          <t>2025/26</t>
        </is>
      </c>
      <c r="C295" s="104" t="inlineStr">
        <is>
          <t>F04</t>
        </is>
      </c>
      <c r="D295" s="104" t="n">
        <v>168</v>
      </c>
      <c r="E295" s="104" t="n">
        <v>166</v>
      </c>
      <c r="F295" s="104" t="n">
        <v>0</v>
      </c>
      <c r="G295" s="104" t="n">
        <v>0</v>
      </c>
      <c r="H295" s="156" t="n">
        <v>150946.45</v>
      </c>
    </row>
    <row r="296">
      <c r="A296" s="176" t="n">
        <v>46174</v>
      </c>
      <c r="B296" s="104" t="inlineStr">
        <is>
          <t>2025/26</t>
        </is>
      </c>
      <c r="C296" s="104" t="inlineStr">
        <is>
          <t>F05</t>
        </is>
      </c>
      <c r="D296" s="104" t="n">
        <v>319</v>
      </c>
      <c r="E296" s="104" t="n">
        <v>313</v>
      </c>
      <c r="F296" s="104" t="n">
        <v>77</v>
      </c>
      <c r="G296" s="104" t="n">
        <v>33</v>
      </c>
      <c r="H296" s="156" t="n">
        <v>534650</v>
      </c>
    </row>
    <row r="297">
      <c r="A297" s="176" t="n">
        <v>46174</v>
      </c>
      <c r="B297" s="104" t="inlineStr">
        <is>
          <t>2025/26</t>
        </is>
      </c>
      <c r="C297" s="104" t="inlineStr">
        <is>
          <t>F06</t>
        </is>
      </c>
      <c r="D297" s="104" t="n">
        <v>251</v>
      </c>
      <c r="E297" s="104" t="n">
        <v>246</v>
      </c>
      <c r="F297" s="104" t="n">
        <v>22</v>
      </c>
      <c r="G297" s="104" t="n">
        <v>8</v>
      </c>
      <c r="H297" s="156" t="n">
        <v>82915.23</v>
      </c>
    </row>
    <row r="298">
      <c r="A298" s="176" t="n">
        <v>46174</v>
      </c>
      <c r="B298" s="104" t="inlineStr">
        <is>
          <t>2025/26</t>
        </is>
      </c>
      <c r="C298" s="104" t="inlineStr">
        <is>
          <t>F07</t>
        </is>
      </c>
      <c r="D298" s="104" t="n">
        <v>533</v>
      </c>
      <c r="E298" s="104" t="n">
        <v>521</v>
      </c>
      <c r="F298" s="104" t="n">
        <v>2736</v>
      </c>
      <c r="G298" s="104" t="n">
        <v>521</v>
      </c>
      <c r="H298" s="156" t="n">
        <v>391320.4</v>
      </c>
    </row>
    <row r="299">
      <c r="A299" s="176" t="n">
        <v>46174</v>
      </c>
      <c r="B299" s="104" t="inlineStr">
        <is>
          <t>2025/26</t>
        </is>
      </c>
      <c r="C299" s="104" t="inlineStr">
        <is>
          <t>F08</t>
        </is>
      </c>
      <c r="D299" s="104" t="n">
        <v>270</v>
      </c>
      <c r="E299" s="104" t="n">
        <v>260</v>
      </c>
      <c r="F299" s="104" t="n">
        <v>1336</v>
      </c>
      <c r="G299" s="104" t="n">
        <v>260</v>
      </c>
      <c r="H299" s="156" t="n">
        <v>88348.09</v>
      </c>
    </row>
    <row r="300">
      <c r="A300" s="176" t="n">
        <v>46174</v>
      </c>
      <c r="B300" s="104" t="inlineStr">
        <is>
          <t>2025/26</t>
        </is>
      </c>
      <c r="C300" s="104" t="inlineStr">
        <is>
          <t>F09</t>
        </is>
      </c>
      <c r="D300" s="104" t="n">
        <v>224</v>
      </c>
      <c r="E300" s="104" t="n">
        <v>220</v>
      </c>
      <c r="F300" s="104" t="n">
        <v>16</v>
      </c>
      <c r="G300" s="104" t="n">
        <v>8</v>
      </c>
      <c r="H300" s="156" t="n">
        <v>196655.04</v>
      </c>
    </row>
    <row r="301">
      <c r="A301" s="176" t="n">
        <v>46174</v>
      </c>
      <c r="B301" s="104" t="inlineStr">
        <is>
          <t>2025/26</t>
        </is>
      </c>
      <c r="C301" s="104" t="inlineStr">
        <is>
          <t>F10</t>
        </is>
      </c>
      <c r="D301" s="104" t="n">
        <v>29</v>
      </c>
      <c r="E301" s="104" t="n">
        <v>29</v>
      </c>
      <c r="F301" s="104" t="n">
        <v>10</v>
      </c>
      <c r="G301" s="104" t="n">
        <v>6</v>
      </c>
      <c r="H301" s="156" t="n">
        <v>12752</v>
      </c>
    </row>
    <row r="302">
      <c r="A302" s="176" t="n">
        <v>46174</v>
      </c>
      <c r="B302" s="104" t="inlineStr">
        <is>
          <t>2025/26</t>
        </is>
      </c>
      <c r="C302" s="104" t="inlineStr">
        <is>
          <t>F12</t>
        </is>
      </c>
      <c r="D302" s="104" t="n">
        <v>144</v>
      </c>
      <c r="E302" s="104" t="n">
        <v>141</v>
      </c>
      <c r="F302" s="104" t="n">
        <v>0</v>
      </c>
      <c r="G302" s="104" t="n">
        <v>0</v>
      </c>
      <c r="H302" s="156" t="n">
        <v>132798.11</v>
      </c>
    </row>
    <row r="303">
      <c r="A303" s="176" t="n">
        <v>46174</v>
      </c>
      <c r="B303" s="104" t="inlineStr">
        <is>
          <t>2025/26</t>
        </is>
      </c>
      <c r="C303" s="104" t="inlineStr">
        <is>
          <t>F13</t>
        </is>
      </c>
      <c r="D303" s="104" t="n">
        <v>585</v>
      </c>
      <c r="E303" s="104" t="n">
        <v>569</v>
      </c>
      <c r="F303" s="104" t="n">
        <v>65</v>
      </c>
      <c r="G303" s="104" t="n">
        <v>39</v>
      </c>
      <c r="H303" s="156" t="n">
        <v>426792.88</v>
      </c>
    </row>
    <row r="304">
      <c r="A304" s="176" t="n">
        <v>46174</v>
      </c>
      <c r="B304" s="104" t="inlineStr">
        <is>
          <t>2025/26</t>
        </is>
      </c>
      <c r="C304" s="104" t="inlineStr">
        <is>
          <t>F14</t>
        </is>
      </c>
      <c r="D304" s="104" t="n">
        <v>222</v>
      </c>
      <c r="E304" s="104" t="n">
        <v>219</v>
      </c>
      <c r="F304" s="104" t="n">
        <v>18</v>
      </c>
      <c r="G304" s="104" t="n">
        <v>6</v>
      </c>
      <c r="H304" s="156" t="n">
        <v>72506.45</v>
      </c>
    </row>
    <row r="305">
      <c r="A305" s="176" t="n">
        <v>46174</v>
      </c>
      <c r="B305" s="104" t="inlineStr">
        <is>
          <t>2025/26</t>
        </is>
      </c>
      <c r="C305" s="104" t="inlineStr">
        <is>
          <t>F15</t>
        </is>
      </c>
      <c r="D305" s="104" t="n">
        <v>936</v>
      </c>
      <c r="E305" s="104" t="n">
        <v>911</v>
      </c>
      <c r="F305" s="104" t="n">
        <v>119</v>
      </c>
      <c r="G305" s="104" t="n">
        <v>45</v>
      </c>
      <c r="H305" s="156" t="n">
        <v>1055667.05</v>
      </c>
    </row>
    <row r="306">
      <c r="A306" s="176" t="n">
        <v>46204</v>
      </c>
      <c r="B306" s="104" t="inlineStr">
        <is>
          <t>2025/26</t>
        </is>
      </c>
      <c r="C306" s="104" t="inlineStr">
        <is>
          <t>F01</t>
        </is>
      </c>
      <c r="D306" s="104" t="n">
        <v>406</v>
      </c>
      <c r="E306" s="104" t="n">
        <v>393</v>
      </c>
      <c r="F306" s="104" t="n">
        <v>19</v>
      </c>
      <c r="G306" s="104" t="n">
        <v>8</v>
      </c>
      <c r="H306" s="156" t="n">
        <v>671972.46</v>
      </c>
    </row>
    <row r="307">
      <c r="A307" s="176" t="n">
        <v>46204</v>
      </c>
      <c r="B307" s="104" t="inlineStr">
        <is>
          <t>2025/26</t>
        </is>
      </c>
      <c r="C307" s="104" t="inlineStr">
        <is>
          <t>F02</t>
        </is>
      </c>
      <c r="D307" s="104" t="n">
        <v>447</v>
      </c>
      <c r="E307" s="104" t="n">
        <v>434</v>
      </c>
      <c r="F307" s="104" t="n">
        <v>54</v>
      </c>
      <c r="G307" s="104" t="n">
        <v>18</v>
      </c>
      <c r="H307" s="156" t="n">
        <v>624195.17</v>
      </c>
    </row>
    <row r="308">
      <c r="A308" s="176" t="n">
        <v>46204</v>
      </c>
      <c r="B308" s="104" t="inlineStr">
        <is>
          <t>2025/26</t>
        </is>
      </c>
      <c r="C308" s="104" t="inlineStr">
        <is>
          <t>F03</t>
        </is>
      </c>
      <c r="D308" s="104" t="n">
        <v>234</v>
      </c>
      <c r="E308" s="104" t="n">
        <v>231</v>
      </c>
      <c r="F308" s="104" t="n">
        <v>45</v>
      </c>
      <c r="G308" s="104" t="n">
        <v>18</v>
      </c>
      <c r="H308" s="156" t="n">
        <v>552929.6</v>
      </c>
    </row>
    <row r="309">
      <c r="A309" s="176" t="n">
        <v>46204</v>
      </c>
      <c r="B309" s="104" t="inlineStr">
        <is>
          <t>2025/26</t>
        </is>
      </c>
      <c r="C309" s="104" t="inlineStr">
        <is>
          <t>F04</t>
        </is>
      </c>
      <c r="D309" s="104" t="n">
        <v>216</v>
      </c>
      <c r="E309" s="104" t="n">
        <v>213</v>
      </c>
      <c r="F309" s="104" t="n">
        <v>23</v>
      </c>
      <c r="G309" s="104" t="n">
        <v>15</v>
      </c>
      <c r="H309" s="156" t="n">
        <v>233657.19</v>
      </c>
    </row>
    <row r="310">
      <c r="A310" s="176" t="n">
        <v>46204</v>
      </c>
      <c r="B310" s="104" t="inlineStr">
        <is>
          <t>2025/26</t>
        </is>
      </c>
      <c r="C310" s="104" t="inlineStr">
        <is>
          <t>F05</t>
        </is>
      </c>
      <c r="D310" s="104" t="n">
        <v>273</v>
      </c>
      <c r="E310" s="104" t="n">
        <v>267</v>
      </c>
      <c r="F310" s="104" t="n">
        <v>6</v>
      </c>
      <c r="G310" s="104" t="n">
        <v>4</v>
      </c>
      <c r="H310" s="156" t="n">
        <v>452124.86</v>
      </c>
    </row>
    <row r="311">
      <c r="A311" s="176" t="n">
        <v>46204</v>
      </c>
      <c r="B311" s="104" t="inlineStr">
        <is>
          <t>2025/26</t>
        </is>
      </c>
      <c r="C311" s="104" t="inlineStr">
        <is>
          <t>F06</t>
        </is>
      </c>
      <c r="D311" s="104" t="n">
        <v>295</v>
      </c>
      <c r="E311" s="104" t="n">
        <v>290</v>
      </c>
      <c r="F311" s="104" t="n">
        <v>17</v>
      </c>
      <c r="G311" s="104" t="n">
        <v>14</v>
      </c>
      <c r="H311" s="156" t="n">
        <v>106076.22</v>
      </c>
    </row>
    <row r="312">
      <c r="A312" s="176" t="n">
        <v>46204</v>
      </c>
      <c r="B312" s="104" t="inlineStr">
        <is>
          <t>2025/26</t>
        </is>
      </c>
      <c r="C312" s="104" t="inlineStr">
        <is>
          <t>F07</t>
        </is>
      </c>
      <c r="D312" s="104" t="n">
        <v>507</v>
      </c>
      <c r="E312" s="104" t="n">
        <v>496</v>
      </c>
      <c r="F312" s="104" t="n">
        <v>2924</v>
      </c>
      <c r="G312" s="104" t="n">
        <v>496</v>
      </c>
      <c r="H312" s="156" t="n">
        <v>443609.71</v>
      </c>
    </row>
    <row r="313">
      <c r="A313" s="176" t="n">
        <v>46204</v>
      </c>
      <c r="B313" s="104" t="inlineStr">
        <is>
          <t>2025/26</t>
        </is>
      </c>
      <c r="C313" s="104" t="inlineStr">
        <is>
          <t>F08</t>
        </is>
      </c>
      <c r="D313" s="104" t="n">
        <v>216</v>
      </c>
      <c r="E313" s="104" t="n">
        <v>212</v>
      </c>
      <c r="F313" s="104" t="n">
        <v>1306</v>
      </c>
      <c r="G313" s="104" t="n">
        <v>212</v>
      </c>
      <c r="H313" s="156" t="n">
        <v>82251.74000000001</v>
      </c>
    </row>
    <row r="314">
      <c r="A314" s="176" t="n">
        <v>46204</v>
      </c>
      <c r="B314" s="104" t="inlineStr">
        <is>
          <t>2025/26</t>
        </is>
      </c>
      <c r="C314" s="104" t="inlineStr">
        <is>
          <t>F09</t>
        </is>
      </c>
      <c r="D314" s="104" t="n">
        <v>176</v>
      </c>
      <c r="E314" s="104" t="n">
        <v>172</v>
      </c>
      <c r="F314" s="104" t="n">
        <v>8</v>
      </c>
      <c r="G314" s="104" t="n">
        <v>8</v>
      </c>
      <c r="H314" s="156" t="n">
        <v>168445.43</v>
      </c>
    </row>
    <row r="315">
      <c r="A315" s="176" t="n">
        <v>46204</v>
      </c>
      <c r="B315" s="104" t="inlineStr">
        <is>
          <t>2025/26</t>
        </is>
      </c>
      <c r="C315" s="104" t="inlineStr">
        <is>
          <t>F10</t>
        </is>
      </c>
      <c r="D315" s="104" t="n">
        <v>25</v>
      </c>
      <c r="E315" s="104" t="n">
        <v>25</v>
      </c>
      <c r="F315" s="104" t="n">
        <v>4</v>
      </c>
      <c r="G315" s="104" t="n">
        <v>2</v>
      </c>
      <c r="H315" s="156" t="n">
        <v>11968.85</v>
      </c>
    </row>
    <row r="316">
      <c r="A316" s="176" t="n">
        <v>46204</v>
      </c>
      <c r="B316" s="104" t="inlineStr">
        <is>
          <t>2025/26</t>
        </is>
      </c>
      <c r="C316" s="104" t="inlineStr">
        <is>
          <t>F12</t>
        </is>
      </c>
      <c r="D316" s="104" t="n">
        <v>160</v>
      </c>
      <c r="E316" s="104" t="n">
        <v>158</v>
      </c>
      <c r="F316" s="104" t="n">
        <v>56</v>
      </c>
      <c r="G316" s="104" t="n">
        <v>24</v>
      </c>
      <c r="H316" s="156" t="n">
        <v>152313.87</v>
      </c>
    </row>
    <row r="317">
      <c r="A317" s="176" t="n">
        <v>46204</v>
      </c>
      <c r="B317" s="104" t="inlineStr">
        <is>
          <t>2025/26</t>
        </is>
      </c>
      <c r="C317" s="104" t="inlineStr">
        <is>
          <t>F13</t>
        </is>
      </c>
      <c r="D317" s="104" t="n">
        <v>559</v>
      </c>
      <c r="E317" s="104" t="n">
        <v>544</v>
      </c>
      <c r="F317" s="104" t="n">
        <v>50</v>
      </c>
      <c r="G317" s="104" t="n">
        <v>25</v>
      </c>
      <c r="H317" s="156" t="n">
        <v>451994.31</v>
      </c>
    </row>
    <row r="318">
      <c r="A318" s="176" t="n">
        <v>46204</v>
      </c>
      <c r="B318" s="104" t="inlineStr">
        <is>
          <t>2025/26</t>
        </is>
      </c>
      <c r="C318" s="104" t="inlineStr">
        <is>
          <t>F14</t>
        </is>
      </c>
      <c r="D318" s="104" t="n">
        <v>240</v>
      </c>
      <c r="E318" s="104" t="n">
        <v>237</v>
      </c>
      <c r="F318" s="104" t="n">
        <v>36</v>
      </c>
      <c r="G318" s="104" t="n">
        <v>24</v>
      </c>
      <c r="H318" s="156" t="n">
        <v>91345.21000000001</v>
      </c>
    </row>
    <row r="319">
      <c r="A319" s="176" t="n">
        <v>46204</v>
      </c>
      <c r="B319" s="104" t="inlineStr">
        <is>
          <t>2025/26</t>
        </is>
      </c>
      <c r="C319" s="104" t="inlineStr">
        <is>
          <t>F15</t>
        </is>
      </c>
      <c r="D319" s="104" t="n">
        <v>887</v>
      </c>
      <c r="E319" s="104" t="n">
        <v>866</v>
      </c>
      <c r="F319" s="104" t="n">
        <v>107</v>
      </c>
      <c r="G319" s="104" t="n">
        <v>56</v>
      </c>
      <c r="H319" s="156" t="n">
        <v>968176.23</v>
      </c>
    </row>
    <row r="320">
      <c r="A320" s="176" t="n">
        <v>46235</v>
      </c>
      <c r="B320" s="104" t="inlineStr">
        <is>
          <t>2025/26</t>
        </is>
      </c>
      <c r="C320" s="104" t="inlineStr">
        <is>
          <t>F01</t>
        </is>
      </c>
      <c r="D320" s="104" t="n">
        <v>293</v>
      </c>
      <c r="E320" s="104" t="n">
        <v>289</v>
      </c>
      <c r="F320" s="104" t="n">
        <v>41</v>
      </c>
      <c r="G320" s="104" t="n">
        <v>22</v>
      </c>
      <c r="H320" s="156" t="n">
        <v>358890.25</v>
      </c>
    </row>
    <row r="321">
      <c r="A321" s="176" t="n">
        <v>46235</v>
      </c>
      <c r="B321" s="104" t="inlineStr">
        <is>
          <t>2025/26</t>
        </is>
      </c>
      <c r="C321" s="104" t="inlineStr">
        <is>
          <t>F02</t>
        </is>
      </c>
      <c r="D321" s="104" t="n">
        <v>496</v>
      </c>
      <c r="E321" s="104" t="n">
        <v>489</v>
      </c>
      <c r="F321" s="104" t="n">
        <v>14</v>
      </c>
      <c r="G321" s="104" t="n">
        <v>6</v>
      </c>
      <c r="H321" s="156" t="n">
        <v>607580.46</v>
      </c>
    </row>
    <row r="322">
      <c r="A322" s="176" t="n">
        <v>46235</v>
      </c>
      <c r="B322" s="104" t="inlineStr">
        <is>
          <t>2025/26</t>
        </is>
      </c>
      <c r="C322" s="104" t="inlineStr">
        <is>
          <t>F03</t>
        </is>
      </c>
      <c r="D322" s="104" t="n">
        <v>234</v>
      </c>
      <c r="E322" s="104" t="n">
        <v>229</v>
      </c>
      <c r="F322" s="104" t="n">
        <v>84</v>
      </c>
      <c r="G322" s="104" t="n">
        <v>34</v>
      </c>
      <c r="H322" s="156" t="n">
        <v>420054.9</v>
      </c>
    </row>
    <row r="323">
      <c r="A323" s="176" t="n">
        <v>46235</v>
      </c>
      <c r="B323" s="104" t="inlineStr">
        <is>
          <t>2025/26</t>
        </is>
      </c>
      <c r="C323" s="104" t="inlineStr">
        <is>
          <t>F04</t>
        </is>
      </c>
      <c r="D323" s="104" t="n">
        <v>216</v>
      </c>
      <c r="E323" s="104" t="n">
        <v>214</v>
      </c>
      <c r="F323" s="104" t="n">
        <v>54</v>
      </c>
      <c r="G323" s="104" t="n">
        <v>23</v>
      </c>
      <c r="H323" s="156" t="n">
        <v>173886.67</v>
      </c>
    </row>
    <row r="324">
      <c r="A324" s="176" t="n">
        <v>46235</v>
      </c>
      <c r="B324" s="104" t="inlineStr">
        <is>
          <t>2025/26</t>
        </is>
      </c>
      <c r="C324" s="104" t="inlineStr">
        <is>
          <t>F05</t>
        </is>
      </c>
      <c r="D324" s="104" t="n">
        <v>295</v>
      </c>
      <c r="E324" s="104" t="n">
        <v>285</v>
      </c>
      <c r="F324" s="104" t="n">
        <v>72</v>
      </c>
      <c r="G324" s="104" t="n">
        <v>35</v>
      </c>
      <c r="H324" s="156" t="n">
        <v>452636.33</v>
      </c>
    </row>
    <row r="325">
      <c r="A325" s="176" t="n">
        <v>46235</v>
      </c>
      <c r="B325" s="104" t="inlineStr">
        <is>
          <t>2025/26</t>
        </is>
      </c>
      <c r="C325" s="104" t="inlineStr">
        <is>
          <t>F06</t>
        </is>
      </c>
      <c r="D325" s="104" t="n">
        <v>279</v>
      </c>
      <c r="E325" s="104" t="n">
        <v>273</v>
      </c>
      <c r="F325" s="104" t="n">
        <v>7</v>
      </c>
      <c r="G325" s="104" t="n">
        <v>7</v>
      </c>
      <c r="H325" s="156" t="n">
        <v>86476.87</v>
      </c>
    </row>
    <row r="326">
      <c r="A326" s="176" t="n">
        <v>46235</v>
      </c>
      <c r="B326" s="104" t="inlineStr">
        <is>
          <t>2025/26</t>
        </is>
      </c>
      <c r="C326" s="104" t="inlineStr">
        <is>
          <t>F07</t>
        </is>
      </c>
      <c r="D326" s="104" t="n">
        <v>559</v>
      </c>
      <c r="E326" s="104" t="n">
        <v>551</v>
      </c>
      <c r="F326" s="104" t="n">
        <v>3434</v>
      </c>
      <c r="G326" s="104" t="n">
        <v>551</v>
      </c>
      <c r="H326" s="156" t="n">
        <v>379470.72</v>
      </c>
    </row>
    <row r="327">
      <c r="A327" s="176" t="n">
        <v>46235</v>
      </c>
      <c r="B327" s="104" t="inlineStr">
        <is>
          <t>2025/26</t>
        </is>
      </c>
      <c r="C327" s="104" t="inlineStr">
        <is>
          <t>F08</t>
        </is>
      </c>
      <c r="D327" s="104" t="n">
        <v>216</v>
      </c>
      <c r="E327" s="104" t="n">
        <v>213</v>
      </c>
      <c r="F327" s="104" t="n">
        <v>1363</v>
      </c>
      <c r="G327" s="104" t="n">
        <v>213</v>
      </c>
      <c r="H327" s="156" t="n">
        <v>70309.28999999999</v>
      </c>
    </row>
    <row r="328">
      <c r="A328" s="176" t="n">
        <v>46235</v>
      </c>
      <c r="B328" s="104" t="inlineStr">
        <is>
          <t>2025/26</t>
        </is>
      </c>
      <c r="C328" s="104" t="inlineStr">
        <is>
          <t>F09</t>
        </is>
      </c>
      <c r="D328" s="104" t="n">
        <v>176</v>
      </c>
      <c r="E328" s="104" t="n">
        <v>171</v>
      </c>
      <c r="F328" s="104" t="n">
        <v>0</v>
      </c>
      <c r="G328" s="104" t="n">
        <v>0</v>
      </c>
      <c r="H328" s="156" t="n">
        <v>145977.38</v>
      </c>
    </row>
    <row r="329">
      <c r="A329" s="176" t="n">
        <v>46235</v>
      </c>
      <c r="B329" s="104" t="inlineStr">
        <is>
          <t>2025/26</t>
        </is>
      </c>
      <c r="C329" s="104" t="inlineStr">
        <is>
          <t>F10</t>
        </is>
      </c>
      <c r="D329" s="104" t="n">
        <v>28</v>
      </c>
      <c r="E329" s="104" t="n">
        <v>28</v>
      </c>
      <c r="F329" s="104" t="n">
        <v>2</v>
      </c>
      <c r="G329" s="104" t="n">
        <v>1</v>
      </c>
      <c r="H329" s="156" t="n">
        <v>10740.59</v>
      </c>
    </row>
    <row r="330">
      <c r="A330" s="176" t="n">
        <v>46235</v>
      </c>
      <c r="B330" s="104" t="inlineStr">
        <is>
          <t>2025/26</t>
        </is>
      </c>
      <c r="C330" s="104" t="inlineStr">
        <is>
          <t>F12</t>
        </is>
      </c>
      <c r="D330" s="104" t="n">
        <v>192</v>
      </c>
      <c r="E330" s="104" t="n">
        <v>190</v>
      </c>
      <c r="F330" s="104" t="n">
        <v>45</v>
      </c>
      <c r="G330" s="104" t="n">
        <v>15</v>
      </c>
      <c r="H330" s="156" t="n">
        <v>159847.98</v>
      </c>
    </row>
    <row r="331">
      <c r="A331" s="176" t="n">
        <v>46235</v>
      </c>
      <c r="B331" s="104" t="inlineStr">
        <is>
          <t>2025/26</t>
        </is>
      </c>
      <c r="C331" s="104" t="inlineStr">
        <is>
          <t>F13</t>
        </is>
      </c>
      <c r="D331" s="104" t="n">
        <v>468</v>
      </c>
      <c r="E331" s="104" t="n">
        <v>460</v>
      </c>
      <c r="F331" s="104" t="n">
        <v>39</v>
      </c>
      <c r="G331" s="104" t="n">
        <v>26</v>
      </c>
      <c r="H331" s="156" t="n">
        <v>333601.92</v>
      </c>
    </row>
    <row r="332">
      <c r="A332" s="176" t="n">
        <v>46235</v>
      </c>
      <c r="B332" s="104" t="inlineStr">
        <is>
          <t>2025/26</t>
        </is>
      </c>
      <c r="C332" s="104" t="inlineStr">
        <is>
          <t>F14</t>
        </is>
      </c>
      <c r="D332" s="104" t="n">
        <v>252</v>
      </c>
      <c r="E332" s="104" t="n">
        <v>248</v>
      </c>
      <c r="F332" s="104" t="n">
        <v>72</v>
      </c>
      <c r="G332" s="104" t="n">
        <v>30</v>
      </c>
      <c r="H332" s="156" t="n">
        <v>76663.41</v>
      </c>
    </row>
    <row r="333">
      <c r="A333" s="176" t="n">
        <v>46235</v>
      </c>
      <c r="B333" s="104" t="inlineStr">
        <is>
          <t>2025/26</t>
        </is>
      </c>
      <c r="C333" s="104" t="inlineStr">
        <is>
          <t>F15</t>
        </is>
      </c>
      <c r="D333" s="104" t="n">
        <v>937</v>
      </c>
      <c r="E333" s="104" t="n">
        <v>914</v>
      </c>
      <c r="F333" s="104" t="n">
        <v>136</v>
      </c>
      <c r="G333" s="104" t="n">
        <v>76</v>
      </c>
      <c r="H333" s="156" t="n">
        <v>924585.16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D5D2CA"/>
    <outlinePr summaryBelow="1" summaryRight="1"/>
    <pageSetUpPr/>
  </sheetPr>
  <dimension ref="A1:D239"/>
  <sheetViews>
    <sheetView showGridLines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25" customWidth="1" min="4" max="4"/>
  </cols>
  <sheetData>
    <row r="1">
      <c r="A1" s="175" t="inlineStr">
        <is>
          <t>Exercice</t>
        </is>
      </c>
      <c r="B1" s="175" t="inlineStr">
        <is>
          <t>Code_Magasin</t>
        </is>
      </c>
      <c r="C1" s="175" t="inlineStr">
        <is>
          <t>Montant_Reel_HT</t>
        </is>
      </c>
      <c r="D1" s="175" t="inlineStr">
        <is>
          <t>Montant_Prix_Reseau_HT</t>
        </is>
      </c>
    </row>
    <row r="2">
      <c r="A2" s="104" t="inlineStr">
        <is>
          <t>2024/25</t>
        </is>
      </c>
      <c r="B2" s="104" t="inlineStr">
        <is>
          <t>HC-001</t>
        </is>
      </c>
      <c r="C2" s="160" t="n">
        <v>519516.87</v>
      </c>
      <c r="D2" s="160" t="n">
        <v>519503.93</v>
      </c>
    </row>
    <row r="3">
      <c r="A3" s="104" t="inlineStr">
        <is>
          <t>2024/25</t>
        </is>
      </c>
      <c r="B3" s="104" t="inlineStr">
        <is>
          <t>HC-002</t>
        </is>
      </c>
      <c r="C3" s="160" t="n">
        <v>304055.95</v>
      </c>
      <c r="D3" s="160" t="n">
        <v>303117.89</v>
      </c>
    </row>
    <row r="4">
      <c r="A4" s="104" t="inlineStr">
        <is>
          <t>2024/25</t>
        </is>
      </c>
      <c r="B4" s="104" t="inlineStr">
        <is>
          <t>HC-003</t>
        </is>
      </c>
      <c r="C4" s="160" t="n">
        <v>353675.03</v>
      </c>
      <c r="D4" s="160" t="n">
        <v>354160.55</v>
      </c>
    </row>
    <row r="5">
      <c r="A5" s="104" t="inlineStr">
        <is>
          <t>2024/25</t>
        </is>
      </c>
      <c r="B5" s="104" t="inlineStr">
        <is>
          <t>HC-004</t>
        </is>
      </c>
      <c r="C5" s="160" t="n">
        <v>376179.49</v>
      </c>
      <c r="D5" s="160" t="n">
        <v>376459.76</v>
      </c>
    </row>
    <row r="6">
      <c r="A6" s="104" t="inlineStr">
        <is>
          <t>2024/25</t>
        </is>
      </c>
      <c r="B6" s="104" t="inlineStr">
        <is>
          <t>HC-005</t>
        </is>
      </c>
      <c r="C6" s="160" t="n">
        <v>449233.76</v>
      </c>
      <c r="D6" s="160" t="n">
        <v>449816.96</v>
      </c>
    </row>
    <row r="7">
      <c r="A7" s="104" t="inlineStr">
        <is>
          <t>2024/25</t>
        </is>
      </c>
      <c r="B7" s="104" t="inlineStr">
        <is>
          <t>HC-006</t>
        </is>
      </c>
      <c r="C7" s="160" t="n">
        <v>288234.11</v>
      </c>
      <c r="D7" s="160" t="n">
        <v>287810.38</v>
      </c>
    </row>
    <row r="8">
      <c r="A8" s="104" t="inlineStr">
        <is>
          <t>2024/25</t>
        </is>
      </c>
      <c r="B8" s="104" t="inlineStr">
        <is>
          <t>HC-007</t>
        </is>
      </c>
      <c r="C8" s="160" t="n">
        <v>348067.14</v>
      </c>
      <c r="D8" s="160" t="n">
        <v>348104.79</v>
      </c>
    </row>
    <row r="9">
      <c r="A9" s="104" t="inlineStr">
        <is>
          <t>2024/25</t>
        </is>
      </c>
      <c r="B9" s="104" t="inlineStr">
        <is>
          <t>HC-008</t>
        </is>
      </c>
      <c r="C9" s="160" t="n">
        <v>389539.08</v>
      </c>
      <c r="D9" s="160" t="n">
        <v>390198.77</v>
      </c>
    </row>
    <row r="10">
      <c r="A10" s="104" t="inlineStr">
        <is>
          <t>2024/25</t>
        </is>
      </c>
      <c r="B10" s="104" t="inlineStr">
        <is>
          <t>HC-009</t>
        </is>
      </c>
      <c r="C10" s="160" t="n">
        <v>487738.07</v>
      </c>
      <c r="D10" s="160" t="n">
        <v>487645.56</v>
      </c>
    </row>
    <row r="11">
      <c r="A11" s="104" t="inlineStr">
        <is>
          <t>2024/25</t>
        </is>
      </c>
      <c r="B11" s="104" t="inlineStr">
        <is>
          <t>HC-010</t>
        </is>
      </c>
      <c r="C11" s="160" t="n">
        <v>555782.49</v>
      </c>
      <c r="D11" s="160" t="n">
        <v>555466.9399999999</v>
      </c>
    </row>
    <row r="12">
      <c r="A12" s="104" t="inlineStr">
        <is>
          <t>2024/25</t>
        </is>
      </c>
      <c r="B12" s="104" t="inlineStr">
        <is>
          <t>HC-011</t>
        </is>
      </c>
      <c r="C12" s="160" t="n">
        <v>495957.68</v>
      </c>
      <c r="D12" s="160" t="n">
        <v>494642.43</v>
      </c>
    </row>
    <row r="13">
      <c r="A13" s="104" t="inlineStr">
        <is>
          <t>2024/25</t>
        </is>
      </c>
      <c r="B13" s="104" t="inlineStr">
        <is>
          <t>HC-012</t>
        </is>
      </c>
      <c r="C13" s="160" t="n">
        <v>245673.6</v>
      </c>
      <c r="D13" s="160" t="n">
        <v>246169.54</v>
      </c>
    </row>
    <row r="14">
      <c r="A14" s="104" t="inlineStr">
        <is>
          <t>2024/25</t>
        </is>
      </c>
      <c r="B14" s="104" t="inlineStr">
        <is>
          <t>HC-013</t>
        </is>
      </c>
      <c r="C14" s="160" t="n">
        <v>356671.27</v>
      </c>
      <c r="D14" s="160" t="n">
        <v>357865.11</v>
      </c>
    </row>
    <row r="15">
      <c r="A15" s="104" t="inlineStr">
        <is>
          <t>2024/25</t>
        </is>
      </c>
      <c r="B15" s="104" t="inlineStr">
        <is>
          <t>HC-014</t>
        </is>
      </c>
      <c r="C15" s="160" t="n">
        <v>337095.64</v>
      </c>
      <c r="D15" s="160" t="n">
        <v>337531.02</v>
      </c>
    </row>
    <row r="16">
      <c r="A16" s="104" t="inlineStr">
        <is>
          <t>2024/25</t>
        </is>
      </c>
      <c r="B16" s="104" t="inlineStr">
        <is>
          <t>HC-015</t>
        </is>
      </c>
      <c r="C16" s="160" t="n">
        <v>322586.27</v>
      </c>
      <c r="D16" s="160" t="n">
        <v>322770.54</v>
      </c>
    </row>
    <row r="17">
      <c r="A17" s="104" t="inlineStr">
        <is>
          <t>2024/25</t>
        </is>
      </c>
      <c r="B17" s="104" t="inlineStr">
        <is>
          <t>HC-016</t>
        </is>
      </c>
      <c r="C17" s="160" t="n">
        <v>400835.4</v>
      </c>
      <c r="D17" s="160" t="n">
        <v>399025.11</v>
      </c>
    </row>
    <row r="18">
      <c r="A18" s="104" t="inlineStr">
        <is>
          <t>2024/25</t>
        </is>
      </c>
      <c r="B18" s="104" t="inlineStr">
        <is>
          <t>HC-017</t>
        </is>
      </c>
      <c r="C18" s="160" t="n">
        <v>350737.11</v>
      </c>
      <c r="D18" s="160" t="n">
        <v>350475.49</v>
      </c>
    </row>
    <row r="19">
      <c r="A19" s="104" t="inlineStr">
        <is>
          <t>2024/25</t>
        </is>
      </c>
      <c r="B19" s="104" t="inlineStr">
        <is>
          <t>HC-018</t>
        </is>
      </c>
      <c r="C19" s="160" t="n">
        <v>241226.79</v>
      </c>
      <c r="D19" s="160" t="n">
        <v>240850.4</v>
      </c>
    </row>
    <row r="20">
      <c r="A20" s="104" t="inlineStr">
        <is>
          <t>2024/25</t>
        </is>
      </c>
      <c r="B20" s="104" t="inlineStr">
        <is>
          <t>HC-019</t>
        </is>
      </c>
      <c r="C20" s="160" t="n">
        <v>319765.7</v>
      </c>
      <c r="D20" s="160" t="n">
        <v>319878.78</v>
      </c>
    </row>
    <row r="21">
      <c r="A21" s="104" t="inlineStr">
        <is>
          <t>2024/25</t>
        </is>
      </c>
      <c r="B21" s="104" t="inlineStr">
        <is>
          <t>HC-020</t>
        </is>
      </c>
      <c r="C21" s="160" t="n">
        <v>354036.61</v>
      </c>
      <c r="D21" s="160" t="n">
        <v>355851.34</v>
      </c>
    </row>
    <row r="22">
      <c r="A22" s="104" t="inlineStr">
        <is>
          <t>2024/25</t>
        </is>
      </c>
      <c r="B22" s="104" t="inlineStr">
        <is>
          <t>HC-021</t>
        </is>
      </c>
      <c r="C22" s="160" t="n">
        <v>323289.84</v>
      </c>
      <c r="D22" s="160" t="n">
        <v>322399.38</v>
      </c>
    </row>
    <row r="23">
      <c r="A23" s="104" t="inlineStr">
        <is>
          <t>2024/25</t>
        </is>
      </c>
      <c r="B23" s="104" t="inlineStr">
        <is>
          <t>HC-022</t>
        </is>
      </c>
      <c r="C23" s="160" t="n">
        <v>292021.94</v>
      </c>
      <c r="D23" s="160" t="n">
        <v>292999.42</v>
      </c>
    </row>
    <row r="24">
      <c r="A24" s="104" t="inlineStr">
        <is>
          <t>2024/25</t>
        </is>
      </c>
      <c r="B24" s="104" t="inlineStr">
        <is>
          <t>HC-023</t>
        </is>
      </c>
      <c r="C24" s="160" t="n">
        <v>352838.86</v>
      </c>
      <c r="D24" s="160" t="n">
        <v>351737.47</v>
      </c>
    </row>
    <row r="25">
      <c r="A25" s="104" t="inlineStr">
        <is>
          <t>2024/25</t>
        </is>
      </c>
      <c r="B25" s="104" t="inlineStr">
        <is>
          <t>HC-024</t>
        </is>
      </c>
      <c r="C25" s="160" t="n">
        <v>474867.73</v>
      </c>
      <c r="D25" s="160" t="n">
        <v>475795.48</v>
      </c>
    </row>
    <row r="26">
      <c r="A26" s="104" t="inlineStr">
        <is>
          <t>2024/25</t>
        </is>
      </c>
      <c r="B26" s="104" t="inlineStr">
        <is>
          <t>HC-025</t>
        </is>
      </c>
      <c r="C26" s="160" t="n">
        <v>439714.29</v>
      </c>
      <c r="D26" s="160" t="n">
        <v>439974.58</v>
      </c>
    </row>
    <row r="27">
      <c r="A27" s="104" t="inlineStr">
        <is>
          <t>2024/25</t>
        </is>
      </c>
      <c r="B27" s="104" t="inlineStr">
        <is>
          <t>HC-026</t>
        </is>
      </c>
      <c r="C27" s="160" t="n">
        <v>328395.29</v>
      </c>
      <c r="D27" s="160" t="n">
        <v>329022.7</v>
      </c>
    </row>
    <row r="28">
      <c r="A28" s="104" t="inlineStr">
        <is>
          <t>2024/25</t>
        </is>
      </c>
      <c r="B28" s="104" t="inlineStr">
        <is>
          <t>HC-027</t>
        </is>
      </c>
      <c r="C28" s="160" t="n">
        <v>388098.74</v>
      </c>
      <c r="D28" s="160" t="n">
        <v>390005.07</v>
      </c>
    </row>
    <row r="29">
      <c r="A29" s="104" t="inlineStr">
        <is>
          <t>2024/25</t>
        </is>
      </c>
      <c r="B29" s="104" t="inlineStr">
        <is>
          <t>HC-028</t>
        </is>
      </c>
      <c r="C29" s="160" t="n">
        <v>286485.23</v>
      </c>
      <c r="D29" s="160" t="n">
        <v>285924.25</v>
      </c>
    </row>
    <row r="30">
      <c r="A30" s="104" t="inlineStr">
        <is>
          <t>2024/25</t>
        </is>
      </c>
      <c r="B30" s="104" t="inlineStr">
        <is>
          <t>HC-029</t>
        </is>
      </c>
      <c r="C30" s="160" t="n">
        <v>621229.6800000001</v>
      </c>
      <c r="D30" s="160" t="n">
        <v>620875.46</v>
      </c>
    </row>
    <row r="31">
      <c r="A31" s="104" t="inlineStr">
        <is>
          <t>2024/25</t>
        </is>
      </c>
      <c r="B31" s="104" t="inlineStr">
        <is>
          <t>HC-030</t>
        </is>
      </c>
      <c r="C31" s="160" t="n">
        <v>327000.84</v>
      </c>
      <c r="D31" s="160" t="n">
        <v>327739.19</v>
      </c>
    </row>
    <row r="32">
      <c r="A32" s="104" t="inlineStr">
        <is>
          <t>2024/25</t>
        </is>
      </c>
      <c r="B32" s="104" t="inlineStr">
        <is>
          <t>HC-031</t>
        </is>
      </c>
      <c r="C32" s="160" t="n">
        <v>371524.17</v>
      </c>
      <c r="D32" s="160" t="n">
        <v>372169.04</v>
      </c>
    </row>
    <row r="33">
      <c r="A33" s="104" t="inlineStr">
        <is>
          <t>2024/25</t>
        </is>
      </c>
      <c r="B33" s="104" t="inlineStr">
        <is>
          <t>HC-032</t>
        </is>
      </c>
      <c r="C33" s="160" t="n">
        <v>344306.38</v>
      </c>
      <c r="D33" s="160" t="n">
        <v>344179.25</v>
      </c>
    </row>
    <row r="34">
      <c r="A34" s="104" t="inlineStr">
        <is>
          <t>2024/25</t>
        </is>
      </c>
      <c r="B34" s="104" t="inlineStr">
        <is>
          <t>HC-033</t>
        </is>
      </c>
      <c r="C34" s="160" t="n">
        <v>598889.59</v>
      </c>
      <c r="D34" s="160" t="n">
        <v>600148.11</v>
      </c>
    </row>
    <row r="35">
      <c r="A35" s="104" t="inlineStr">
        <is>
          <t>2024/25</t>
        </is>
      </c>
      <c r="B35" s="104" t="inlineStr">
        <is>
          <t>HC-034</t>
        </is>
      </c>
      <c r="C35" s="160" t="n">
        <v>448448.53</v>
      </c>
      <c r="D35" s="160" t="n">
        <v>447314.12</v>
      </c>
    </row>
    <row r="36">
      <c r="A36" s="104" t="inlineStr">
        <is>
          <t>2024/25</t>
        </is>
      </c>
      <c r="B36" s="104" t="inlineStr">
        <is>
          <t>HC-035</t>
        </is>
      </c>
      <c r="C36" s="160" t="n">
        <v>415718.22</v>
      </c>
      <c r="D36" s="160" t="n">
        <v>415813.06</v>
      </c>
    </row>
    <row r="37">
      <c r="A37" s="104" t="inlineStr">
        <is>
          <t>2024/25</t>
        </is>
      </c>
      <c r="B37" s="104" t="inlineStr">
        <is>
          <t>HC-036</t>
        </is>
      </c>
      <c r="C37" s="160" t="n">
        <v>388151.23</v>
      </c>
      <c r="D37" s="160" t="n">
        <v>388029.34</v>
      </c>
    </row>
    <row r="38">
      <c r="A38" s="104" t="inlineStr">
        <is>
          <t>2024/25</t>
        </is>
      </c>
      <c r="B38" s="104" t="inlineStr">
        <is>
          <t>HC-037</t>
        </is>
      </c>
      <c r="C38" s="160" t="n">
        <v>391291.97</v>
      </c>
      <c r="D38" s="160" t="n">
        <v>391716.69</v>
      </c>
    </row>
    <row r="39">
      <c r="A39" s="104" t="inlineStr">
        <is>
          <t>2024/25</t>
        </is>
      </c>
      <c r="B39" s="104" t="inlineStr">
        <is>
          <t>HC-038</t>
        </is>
      </c>
      <c r="C39" s="160" t="n">
        <v>316728.4</v>
      </c>
      <c r="D39" s="160" t="n">
        <v>316215.88</v>
      </c>
    </row>
    <row r="40">
      <c r="A40" s="104" t="inlineStr">
        <is>
          <t>2024/25</t>
        </is>
      </c>
      <c r="B40" s="104" t="inlineStr">
        <is>
          <t>HC-039</t>
        </is>
      </c>
      <c r="C40" s="160" t="n">
        <v>398850.81</v>
      </c>
      <c r="D40" s="160" t="n">
        <v>398203.71</v>
      </c>
    </row>
    <row r="41">
      <c r="A41" s="104" t="inlineStr">
        <is>
          <t>2024/25</t>
        </is>
      </c>
      <c r="B41" s="104" t="inlineStr">
        <is>
          <t>HC-040</t>
        </is>
      </c>
      <c r="C41" s="160" t="n">
        <v>384112.54</v>
      </c>
      <c r="D41" s="160" t="n">
        <v>384994.88</v>
      </c>
    </row>
    <row r="42">
      <c r="A42" s="104" t="inlineStr">
        <is>
          <t>2024/25</t>
        </is>
      </c>
      <c r="B42" s="104" t="inlineStr">
        <is>
          <t>HC-041</t>
        </is>
      </c>
      <c r="C42" s="160" t="n">
        <v>216228.92</v>
      </c>
      <c r="D42" s="160" t="n">
        <v>215580.97</v>
      </c>
    </row>
    <row r="43">
      <c r="A43" s="104" t="inlineStr">
        <is>
          <t>2024/25</t>
        </is>
      </c>
      <c r="B43" s="104" t="inlineStr">
        <is>
          <t>HC-042</t>
        </is>
      </c>
      <c r="C43" s="160" t="n">
        <v>388893.98</v>
      </c>
      <c r="D43" s="160" t="n">
        <v>388938.71</v>
      </c>
    </row>
    <row r="44">
      <c r="A44" s="104" t="inlineStr">
        <is>
          <t>2024/25</t>
        </is>
      </c>
      <c r="B44" s="104" t="inlineStr">
        <is>
          <t>HC-043</t>
        </is>
      </c>
      <c r="C44" s="160" t="n">
        <v>445664.85</v>
      </c>
      <c r="D44" s="160" t="n">
        <v>446237.37</v>
      </c>
    </row>
    <row r="45">
      <c r="A45" s="104" t="inlineStr">
        <is>
          <t>2024/25</t>
        </is>
      </c>
      <c r="B45" s="104" t="inlineStr">
        <is>
          <t>HC-044</t>
        </is>
      </c>
      <c r="C45" s="160" t="n">
        <v>273183.18</v>
      </c>
      <c r="D45" s="160" t="n">
        <v>273495.01</v>
      </c>
    </row>
    <row r="46">
      <c r="A46" s="104" t="inlineStr">
        <is>
          <t>2024/25</t>
        </is>
      </c>
      <c r="B46" s="104" t="inlineStr">
        <is>
          <t>HC-045</t>
        </is>
      </c>
      <c r="C46" s="160" t="n">
        <v>546577</v>
      </c>
      <c r="D46" s="160" t="n">
        <v>547027.13</v>
      </c>
    </row>
    <row r="47">
      <c r="A47" s="104" t="inlineStr">
        <is>
          <t>2024/25</t>
        </is>
      </c>
      <c r="B47" s="104" t="inlineStr">
        <is>
          <t>HC-046</t>
        </is>
      </c>
      <c r="C47" s="160" t="n">
        <v>264833.77</v>
      </c>
      <c r="D47" s="160" t="n">
        <v>265512.84</v>
      </c>
    </row>
    <row r="48">
      <c r="A48" s="104" t="inlineStr">
        <is>
          <t>2024/25</t>
        </is>
      </c>
      <c r="B48" s="104" t="inlineStr">
        <is>
          <t>HC-047</t>
        </is>
      </c>
      <c r="C48" s="160" t="n">
        <v>427489.58</v>
      </c>
      <c r="D48" s="160" t="n">
        <v>427523.29</v>
      </c>
    </row>
    <row r="49">
      <c r="A49" s="104" t="inlineStr">
        <is>
          <t>2024/25</t>
        </is>
      </c>
      <c r="B49" s="104" t="inlineStr">
        <is>
          <t>HC-048</t>
        </is>
      </c>
      <c r="C49" s="160" t="n">
        <v>439446.33</v>
      </c>
      <c r="D49" s="160" t="n">
        <v>439612.34</v>
      </c>
    </row>
    <row r="50">
      <c r="A50" s="104" t="inlineStr">
        <is>
          <t>2024/25</t>
        </is>
      </c>
      <c r="B50" s="104" t="inlineStr">
        <is>
          <t>HC-049</t>
        </is>
      </c>
      <c r="C50" s="160" t="n">
        <v>399930.81</v>
      </c>
      <c r="D50" s="160" t="n">
        <v>399057.99</v>
      </c>
    </row>
    <row r="51">
      <c r="A51" s="104" t="inlineStr">
        <is>
          <t>2024/25</t>
        </is>
      </c>
      <c r="B51" s="104" t="inlineStr">
        <is>
          <t>HC-050</t>
        </is>
      </c>
      <c r="C51" s="160" t="n">
        <v>453046.84</v>
      </c>
      <c r="D51" s="160" t="n">
        <v>454594.29</v>
      </c>
    </row>
    <row r="52">
      <c r="A52" s="104" t="inlineStr">
        <is>
          <t>2024/25</t>
        </is>
      </c>
      <c r="B52" s="104" t="inlineStr">
        <is>
          <t>HC-051</t>
        </is>
      </c>
      <c r="C52" s="160" t="n">
        <v>327725.9</v>
      </c>
      <c r="D52" s="160" t="n">
        <v>327127.31</v>
      </c>
    </row>
    <row r="53">
      <c r="A53" s="104" t="inlineStr">
        <is>
          <t>2024/25</t>
        </is>
      </c>
      <c r="B53" s="104" t="inlineStr">
        <is>
          <t>HC-052</t>
        </is>
      </c>
      <c r="C53" s="160" t="n">
        <v>393057.53</v>
      </c>
      <c r="D53" s="160" t="n">
        <v>393643.64</v>
      </c>
    </row>
    <row r="54">
      <c r="A54" s="104" t="inlineStr">
        <is>
          <t>2024/25</t>
        </is>
      </c>
      <c r="B54" s="104" t="inlineStr">
        <is>
          <t>HC-053</t>
        </is>
      </c>
      <c r="C54" s="160" t="n">
        <v>383968.95</v>
      </c>
      <c r="D54" s="160" t="n">
        <v>382312.91</v>
      </c>
    </row>
    <row r="55">
      <c r="A55" s="104" t="inlineStr">
        <is>
          <t>2024/25</t>
        </is>
      </c>
      <c r="B55" s="104" t="inlineStr">
        <is>
          <t>HC-054</t>
        </is>
      </c>
      <c r="C55" s="160" t="n">
        <v>375455.58</v>
      </c>
      <c r="D55" s="160" t="n">
        <v>375118.66</v>
      </c>
    </row>
    <row r="56">
      <c r="A56" s="104" t="inlineStr">
        <is>
          <t>2024/25</t>
        </is>
      </c>
      <c r="B56" s="104" t="inlineStr">
        <is>
          <t>HC-055</t>
        </is>
      </c>
      <c r="C56" s="160" t="n">
        <v>530061.46</v>
      </c>
      <c r="D56" s="160" t="n">
        <v>530186.08</v>
      </c>
    </row>
    <row r="57">
      <c r="A57" s="104" t="inlineStr">
        <is>
          <t>2024/25</t>
        </is>
      </c>
      <c r="B57" s="104" t="inlineStr">
        <is>
          <t>HC-056</t>
        </is>
      </c>
      <c r="C57" s="160" t="n">
        <v>466569.61</v>
      </c>
      <c r="D57" s="160" t="n">
        <v>465208.37</v>
      </c>
    </row>
    <row r="58">
      <c r="A58" s="104" t="inlineStr">
        <is>
          <t>2024/25</t>
        </is>
      </c>
      <c r="B58" s="104" t="inlineStr">
        <is>
          <t>HC-057</t>
        </is>
      </c>
      <c r="C58" s="160" t="n">
        <v>435736.3</v>
      </c>
      <c r="D58" s="160" t="n">
        <v>435029.24</v>
      </c>
    </row>
    <row r="59">
      <c r="A59" s="104" t="inlineStr">
        <is>
          <t>2024/25</t>
        </is>
      </c>
      <c r="B59" s="104" t="inlineStr">
        <is>
          <t>HC-058</t>
        </is>
      </c>
      <c r="C59" s="160" t="n">
        <v>296275.98</v>
      </c>
      <c r="D59" s="160" t="n">
        <v>296774.59</v>
      </c>
    </row>
    <row r="60">
      <c r="A60" s="104" t="inlineStr">
        <is>
          <t>2024/25</t>
        </is>
      </c>
      <c r="B60" s="104" t="inlineStr">
        <is>
          <t>HC-059</t>
        </is>
      </c>
      <c r="C60" s="160" t="n">
        <v>417481.16</v>
      </c>
      <c r="D60" s="160" t="n">
        <v>419693.82</v>
      </c>
    </row>
    <row r="61">
      <c r="A61" s="104" t="inlineStr">
        <is>
          <t>2024/25</t>
        </is>
      </c>
      <c r="B61" s="104" t="inlineStr">
        <is>
          <t>HC-060</t>
        </is>
      </c>
      <c r="C61" s="160" t="n">
        <v>306515.79</v>
      </c>
      <c r="D61" s="160" t="n">
        <v>306096.36</v>
      </c>
    </row>
    <row r="62">
      <c r="A62" s="104" t="inlineStr">
        <is>
          <t>2024/25</t>
        </is>
      </c>
      <c r="B62" s="104" t="inlineStr">
        <is>
          <t>HC-061</t>
        </is>
      </c>
      <c r="C62" s="160" t="n">
        <v>403641.16</v>
      </c>
      <c r="D62" s="160" t="n">
        <v>403999.92</v>
      </c>
    </row>
    <row r="63">
      <c r="A63" s="104" t="inlineStr">
        <is>
          <t>2024/25</t>
        </is>
      </c>
      <c r="B63" s="104" t="inlineStr">
        <is>
          <t>HC-062</t>
        </is>
      </c>
      <c r="C63" s="160" t="n">
        <v>281472.08</v>
      </c>
      <c r="D63" s="160" t="n">
        <v>282129.56</v>
      </c>
    </row>
    <row r="64">
      <c r="A64" s="104" t="inlineStr">
        <is>
          <t>2024/25</t>
        </is>
      </c>
      <c r="B64" s="104" t="inlineStr">
        <is>
          <t>HC-063</t>
        </is>
      </c>
      <c r="C64" s="160" t="n">
        <v>357017.93</v>
      </c>
      <c r="D64" s="160" t="n">
        <v>357007.64</v>
      </c>
    </row>
    <row r="65">
      <c r="A65" s="104" t="inlineStr">
        <is>
          <t>2024/25</t>
        </is>
      </c>
      <c r="B65" s="104" t="inlineStr">
        <is>
          <t>HC-064</t>
        </is>
      </c>
      <c r="C65" s="160" t="n">
        <v>294219.09</v>
      </c>
      <c r="D65" s="160" t="n">
        <v>294117.34</v>
      </c>
    </row>
    <row r="66">
      <c r="A66" s="104" t="inlineStr">
        <is>
          <t>2024/25</t>
        </is>
      </c>
      <c r="B66" s="104" t="inlineStr">
        <is>
          <t>HC-065</t>
        </is>
      </c>
      <c r="C66" s="160" t="n">
        <v>533061.51</v>
      </c>
      <c r="D66" s="160" t="n">
        <v>533059.54</v>
      </c>
    </row>
    <row r="67">
      <c r="A67" s="104" t="inlineStr">
        <is>
          <t>2024/25</t>
        </is>
      </c>
      <c r="B67" s="104" t="inlineStr">
        <is>
          <t>HC-066</t>
        </is>
      </c>
      <c r="C67" s="160" t="n">
        <v>470145.79</v>
      </c>
      <c r="D67" s="160" t="n">
        <v>470330.54</v>
      </c>
    </row>
    <row r="68">
      <c r="A68" s="104" t="inlineStr">
        <is>
          <t>2024/25</t>
        </is>
      </c>
      <c r="B68" s="104" t="inlineStr">
        <is>
          <t>HC-067</t>
        </is>
      </c>
      <c r="C68" s="160" t="n">
        <v>396877.11</v>
      </c>
      <c r="D68" s="160" t="n">
        <v>395716.26</v>
      </c>
    </row>
    <row r="69">
      <c r="A69" s="104" t="inlineStr">
        <is>
          <t>2024/25</t>
        </is>
      </c>
      <c r="B69" s="104" t="inlineStr">
        <is>
          <t>HC-068</t>
        </is>
      </c>
      <c r="C69" s="160" t="n">
        <v>301168.45</v>
      </c>
      <c r="D69" s="160" t="n">
        <v>302108.4</v>
      </c>
    </row>
    <row r="70">
      <c r="A70" s="104" t="inlineStr">
        <is>
          <t>2024/25</t>
        </is>
      </c>
      <c r="B70" s="104" t="inlineStr">
        <is>
          <t>HC-069</t>
        </is>
      </c>
      <c r="C70" s="160" t="n">
        <v>389202.85</v>
      </c>
      <c r="D70" s="160" t="n">
        <v>389529.78</v>
      </c>
    </row>
    <row r="71">
      <c r="A71" s="104" t="inlineStr">
        <is>
          <t>2024/25</t>
        </is>
      </c>
      <c r="B71" s="104" t="inlineStr">
        <is>
          <t>HC-070</t>
        </is>
      </c>
      <c r="C71" s="160" t="n">
        <v>249112.49</v>
      </c>
      <c r="D71" s="160" t="n">
        <v>249998.86</v>
      </c>
    </row>
    <row r="72">
      <c r="A72" s="104" t="inlineStr">
        <is>
          <t>2024/25</t>
        </is>
      </c>
      <c r="B72" s="104" t="inlineStr">
        <is>
          <t>HC-071</t>
        </is>
      </c>
      <c r="C72" s="160" t="n">
        <v>348597.84</v>
      </c>
      <c r="D72" s="160" t="n">
        <v>348679.79</v>
      </c>
    </row>
    <row r="73">
      <c r="A73" s="104" t="inlineStr">
        <is>
          <t>2024/25</t>
        </is>
      </c>
      <c r="B73" s="104" t="inlineStr">
        <is>
          <t>HC-072</t>
        </is>
      </c>
      <c r="C73" s="160" t="n">
        <v>240941.23</v>
      </c>
      <c r="D73" s="160" t="n">
        <v>241503.65</v>
      </c>
    </row>
    <row r="74">
      <c r="A74" s="104" t="inlineStr">
        <is>
          <t>2024/25</t>
        </is>
      </c>
      <c r="B74" s="104" t="inlineStr">
        <is>
          <t>HC-073</t>
        </is>
      </c>
      <c r="C74" s="160" t="n">
        <v>608632.79</v>
      </c>
      <c r="D74" s="160" t="n">
        <v>605109.25</v>
      </c>
    </row>
    <row r="75">
      <c r="A75" s="104" t="inlineStr">
        <is>
          <t>2024/25</t>
        </is>
      </c>
      <c r="B75" s="104" t="inlineStr">
        <is>
          <t>HC-074</t>
        </is>
      </c>
      <c r="C75" s="160" t="n">
        <v>382775.79</v>
      </c>
      <c r="D75" s="160" t="n">
        <v>382819.29</v>
      </c>
    </row>
    <row r="76">
      <c r="A76" s="104" t="inlineStr">
        <is>
          <t>2024/25</t>
        </is>
      </c>
      <c r="B76" s="104" t="inlineStr">
        <is>
          <t>HC-075</t>
        </is>
      </c>
      <c r="C76" s="160" t="n">
        <v>533347.22</v>
      </c>
      <c r="D76" s="160" t="n">
        <v>535401.23</v>
      </c>
    </row>
    <row r="77">
      <c r="A77" s="104" t="inlineStr">
        <is>
          <t>2024/25</t>
        </is>
      </c>
      <c r="B77" s="104" t="inlineStr">
        <is>
          <t>HC-076</t>
        </is>
      </c>
      <c r="C77" s="160" t="n">
        <v>381949.84</v>
      </c>
      <c r="D77" s="160" t="n">
        <v>382004.19</v>
      </c>
    </row>
    <row r="78">
      <c r="A78" s="104" t="inlineStr">
        <is>
          <t>2024/25</t>
        </is>
      </c>
      <c r="B78" s="104" t="inlineStr">
        <is>
          <t>HC-077</t>
        </is>
      </c>
      <c r="C78" s="160" t="n">
        <v>395396.05</v>
      </c>
      <c r="D78" s="160" t="n">
        <v>394776.03</v>
      </c>
    </row>
    <row r="79">
      <c r="A79" s="104" t="inlineStr">
        <is>
          <t>2024/25</t>
        </is>
      </c>
      <c r="B79" s="104" t="inlineStr">
        <is>
          <t>HC-078</t>
        </is>
      </c>
      <c r="C79" s="160" t="n">
        <v>64407.98</v>
      </c>
      <c r="D79" s="160" t="n">
        <v>64292.79</v>
      </c>
    </row>
    <row r="80">
      <c r="A80" s="104" t="inlineStr">
        <is>
          <t>2024/25</t>
        </is>
      </c>
      <c r="B80" s="104" t="inlineStr">
        <is>
          <t>HC-079</t>
        </is>
      </c>
      <c r="C80" s="160" t="n">
        <v>415280.8</v>
      </c>
      <c r="D80" s="160" t="n">
        <v>414727.79</v>
      </c>
    </row>
    <row r="81">
      <c r="A81" s="104" t="inlineStr">
        <is>
          <t>2024/25</t>
        </is>
      </c>
      <c r="B81" s="104" t="inlineStr">
        <is>
          <t>HC-080</t>
        </is>
      </c>
      <c r="C81" s="160" t="n">
        <v>288539.1</v>
      </c>
      <c r="D81" s="160" t="n">
        <v>290093.83</v>
      </c>
    </row>
    <row r="82">
      <c r="A82" s="104" t="inlineStr">
        <is>
          <t>2024/25</t>
        </is>
      </c>
      <c r="B82" s="104" t="inlineStr">
        <is>
          <t>HC-081</t>
        </is>
      </c>
      <c r="C82" s="160" t="n">
        <v>457064.74</v>
      </c>
      <c r="D82" s="160" t="n">
        <v>456447.93</v>
      </c>
    </row>
    <row r="83">
      <c r="A83" s="104" t="inlineStr">
        <is>
          <t>2024/25</t>
        </is>
      </c>
      <c r="B83" s="104" t="inlineStr">
        <is>
          <t>HC-082</t>
        </is>
      </c>
      <c r="C83" s="160" t="n">
        <v>338407.18</v>
      </c>
      <c r="D83" s="160" t="n">
        <v>338150.46</v>
      </c>
    </row>
    <row r="84">
      <c r="A84" s="104" t="inlineStr">
        <is>
          <t>2024/25</t>
        </is>
      </c>
      <c r="B84" s="104" t="inlineStr">
        <is>
          <t>HC-083</t>
        </is>
      </c>
      <c r="C84" s="160" t="n">
        <v>314577.36</v>
      </c>
      <c r="D84" s="160" t="n">
        <v>314950.61</v>
      </c>
    </row>
    <row r="85">
      <c r="A85" s="104" t="inlineStr">
        <is>
          <t>2024/25</t>
        </is>
      </c>
      <c r="B85" s="104" t="inlineStr">
        <is>
          <t>HC-084</t>
        </is>
      </c>
      <c r="C85" s="160" t="n">
        <v>318162.03</v>
      </c>
      <c r="D85" s="160" t="n">
        <v>319532.77</v>
      </c>
    </row>
    <row r="86">
      <c r="A86" s="104" t="inlineStr">
        <is>
          <t>2024/25</t>
        </is>
      </c>
      <c r="B86" s="104" t="inlineStr">
        <is>
          <t>HC-085</t>
        </is>
      </c>
      <c r="C86" s="160" t="n">
        <v>430384.96</v>
      </c>
      <c r="D86" s="160" t="n">
        <v>429058.94</v>
      </c>
    </row>
    <row r="87">
      <c r="A87" s="104" t="inlineStr">
        <is>
          <t>2024/25</t>
        </is>
      </c>
      <c r="B87" s="104" t="inlineStr">
        <is>
          <t>HC-086</t>
        </is>
      </c>
      <c r="C87" s="160" t="n">
        <v>335003.48</v>
      </c>
      <c r="D87" s="160" t="n">
        <v>333879.58</v>
      </c>
    </row>
    <row r="88">
      <c r="A88" s="104" t="inlineStr">
        <is>
          <t>2024/25</t>
        </is>
      </c>
      <c r="B88" s="104" t="inlineStr">
        <is>
          <t>HC-087</t>
        </is>
      </c>
      <c r="C88" s="160" t="n">
        <v>287218.2</v>
      </c>
      <c r="D88" s="160" t="n">
        <v>286470.59</v>
      </c>
    </row>
    <row r="89">
      <c r="A89" s="104" t="inlineStr">
        <is>
          <t>2024/25</t>
        </is>
      </c>
      <c r="B89" s="104" t="inlineStr">
        <is>
          <t>HC-088</t>
        </is>
      </c>
      <c r="C89" s="160" t="n">
        <v>355715.47</v>
      </c>
      <c r="D89" s="160" t="n">
        <v>356693.04</v>
      </c>
    </row>
    <row r="90">
      <c r="A90" s="104" t="inlineStr">
        <is>
          <t>2024/25</t>
        </is>
      </c>
      <c r="B90" s="104" t="inlineStr">
        <is>
          <t>HC-089</t>
        </is>
      </c>
      <c r="C90" s="160" t="n">
        <v>381717.07</v>
      </c>
      <c r="D90" s="160" t="n">
        <v>380780.5</v>
      </c>
    </row>
    <row r="91">
      <c r="A91" s="104" t="inlineStr">
        <is>
          <t>2024/25</t>
        </is>
      </c>
      <c r="B91" s="104" t="inlineStr">
        <is>
          <t>HC-090</t>
        </is>
      </c>
      <c r="C91" s="160" t="n">
        <v>342133.21</v>
      </c>
      <c r="D91" s="160" t="n">
        <v>341982.1</v>
      </c>
    </row>
    <row r="92">
      <c r="A92" s="104" t="inlineStr">
        <is>
          <t>2024/25</t>
        </is>
      </c>
      <c r="B92" s="104" t="inlineStr">
        <is>
          <t>HC-091</t>
        </is>
      </c>
      <c r="C92" s="160" t="n">
        <v>362575.15</v>
      </c>
      <c r="D92" s="160" t="n">
        <v>362220.84</v>
      </c>
    </row>
    <row r="93">
      <c r="A93" s="104" t="inlineStr">
        <is>
          <t>2024/25</t>
        </is>
      </c>
      <c r="B93" s="104" t="inlineStr">
        <is>
          <t>HC-092</t>
        </is>
      </c>
      <c r="C93" s="160" t="n">
        <v>328442.79</v>
      </c>
      <c r="D93" s="160" t="n">
        <v>327885.63</v>
      </c>
    </row>
    <row r="94">
      <c r="A94" s="104" t="inlineStr">
        <is>
          <t>2024/25</t>
        </is>
      </c>
      <c r="B94" s="104" t="inlineStr">
        <is>
          <t>HC-093</t>
        </is>
      </c>
      <c r="C94" s="160" t="n">
        <v>614456.8100000001</v>
      </c>
      <c r="D94" s="160" t="n">
        <v>613623.84</v>
      </c>
    </row>
    <row r="95">
      <c r="A95" s="104" t="inlineStr">
        <is>
          <t>2024/25</t>
        </is>
      </c>
      <c r="B95" s="104" t="inlineStr">
        <is>
          <t>HC-094</t>
        </is>
      </c>
      <c r="C95" s="160" t="n">
        <v>273734.39</v>
      </c>
      <c r="D95" s="160" t="n">
        <v>273496.27</v>
      </c>
    </row>
    <row r="96">
      <c r="A96" s="104" t="inlineStr">
        <is>
          <t>2024/25</t>
        </is>
      </c>
      <c r="B96" s="104" t="inlineStr">
        <is>
          <t>HC-096</t>
        </is>
      </c>
      <c r="C96" s="160" t="n">
        <v>310212.08</v>
      </c>
      <c r="D96" s="160" t="n">
        <v>310371.5</v>
      </c>
    </row>
    <row r="97">
      <c r="A97" s="104" t="inlineStr">
        <is>
          <t>2024/25</t>
        </is>
      </c>
      <c r="B97" s="104" t="inlineStr">
        <is>
          <t>HC-097</t>
        </is>
      </c>
      <c r="C97" s="160" t="n">
        <v>270041.52</v>
      </c>
      <c r="D97" s="160" t="n">
        <v>270979.64</v>
      </c>
    </row>
    <row r="98">
      <c r="A98" s="104" t="inlineStr">
        <is>
          <t>2024/25</t>
        </is>
      </c>
      <c r="B98" s="104" t="inlineStr">
        <is>
          <t>HC-098</t>
        </is>
      </c>
      <c r="C98" s="160" t="n">
        <v>375545.61</v>
      </c>
      <c r="D98" s="160" t="n">
        <v>375673.23</v>
      </c>
    </row>
    <row r="99">
      <c r="A99" s="104" t="inlineStr">
        <is>
          <t>2024/25</t>
        </is>
      </c>
      <c r="B99" s="104" t="inlineStr">
        <is>
          <t>HC-099</t>
        </is>
      </c>
      <c r="C99" s="160" t="n">
        <v>440123.32</v>
      </c>
      <c r="D99" s="160" t="n">
        <v>438606.52</v>
      </c>
    </row>
    <row r="100">
      <c r="A100" s="104" t="inlineStr">
        <is>
          <t>2024/25</t>
        </is>
      </c>
      <c r="B100" s="104" t="inlineStr">
        <is>
          <t>HC-100</t>
        </is>
      </c>
      <c r="C100" s="160" t="n">
        <v>277480.46</v>
      </c>
      <c r="D100" s="160" t="n">
        <v>278784.55</v>
      </c>
    </row>
    <row r="101">
      <c r="A101" s="104" t="inlineStr">
        <is>
          <t>2024/25</t>
        </is>
      </c>
      <c r="B101" s="104" t="inlineStr">
        <is>
          <t>HC-101</t>
        </is>
      </c>
      <c r="C101" s="160" t="n">
        <v>382306.94</v>
      </c>
      <c r="D101" s="160" t="n">
        <v>382422.14</v>
      </c>
    </row>
    <row r="102">
      <c r="A102" s="104" t="inlineStr">
        <is>
          <t>2024/25</t>
        </is>
      </c>
      <c r="B102" s="104" t="inlineStr">
        <is>
          <t>HC-102</t>
        </is>
      </c>
      <c r="C102" s="160" t="n">
        <v>372836.44</v>
      </c>
      <c r="D102" s="160" t="n">
        <v>374702.56</v>
      </c>
    </row>
    <row r="103">
      <c r="A103" s="104" t="inlineStr">
        <is>
          <t>2024/25</t>
        </is>
      </c>
      <c r="B103" s="104" t="inlineStr">
        <is>
          <t>HC-103</t>
        </is>
      </c>
      <c r="C103" s="160" t="n">
        <v>402395.84</v>
      </c>
      <c r="D103" s="160" t="n">
        <v>403351.61</v>
      </c>
    </row>
    <row r="104">
      <c r="A104" s="104" t="inlineStr">
        <is>
          <t>2024/25</t>
        </is>
      </c>
      <c r="B104" s="104" t="inlineStr">
        <is>
          <t>HC-104</t>
        </is>
      </c>
      <c r="C104" s="160" t="n">
        <v>352063.22</v>
      </c>
      <c r="D104" s="160" t="n">
        <v>351150.66</v>
      </c>
    </row>
    <row r="105">
      <c r="A105" s="104" t="inlineStr">
        <is>
          <t>2024/25</t>
        </is>
      </c>
      <c r="B105" s="104" t="inlineStr">
        <is>
          <t>HC-105</t>
        </is>
      </c>
      <c r="C105" s="160" t="n">
        <v>551882.98</v>
      </c>
      <c r="D105" s="160" t="n">
        <v>552076.63</v>
      </c>
    </row>
    <row r="106">
      <c r="A106" s="104" t="inlineStr">
        <is>
          <t>2024/25</t>
        </is>
      </c>
      <c r="B106" s="104" t="inlineStr">
        <is>
          <t>HC-106</t>
        </is>
      </c>
      <c r="C106" s="160" t="n">
        <v>363591.73</v>
      </c>
      <c r="D106" s="160" t="n">
        <v>363376.12</v>
      </c>
    </row>
    <row r="107">
      <c r="A107" s="104" t="inlineStr">
        <is>
          <t>2024/25</t>
        </is>
      </c>
      <c r="B107" s="104" t="inlineStr">
        <is>
          <t>HC-107</t>
        </is>
      </c>
      <c r="C107" s="160" t="n">
        <v>417837.74</v>
      </c>
      <c r="D107" s="160" t="n">
        <v>418151.33</v>
      </c>
    </row>
    <row r="108">
      <c r="A108" s="104" t="inlineStr">
        <is>
          <t>2024/25</t>
        </is>
      </c>
      <c r="B108" s="104" t="inlineStr">
        <is>
          <t>HC-108</t>
        </is>
      </c>
      <c r="C108" s="160" t="n">
        <v>367639.94</v>
      </c>
      <c r="D108" s="160" t="n">
        <v>366963.91</v>
      </c>
    </row>
    <row r="109">
      <c r="A109" s="104" t="inlineStr">
        <is>
          <t>2024/25</t>
        </is>
      </c>
      <c r="B109" s="104" t="inlineStr">
        <is>
          <t>HC-109</t>
        </is>
      </c>
      <c r="C109" s="160" t="n">
        <v>380420.22</v>
      </c>
      <c r="D109" s="160" t="n">
        <v>380547.22</v>
      </c>
    </row>
    <row r="110">
      <c r="A110" s="104" t="inlineStr">
        <is>
          <t>2024/25</t>
        </is>
      </c>
      <c r="B110" s="104" t="inlineStr">
        <is>
          <t>HC-110</t>
        </is>
      </c>
      <c r="C110" s="160" t="n">
        <v>242347.07</v>
      </c>
      <c r="D110" s="160" t="n">
        <v>242738.41</v>
      </c>
    </row>
    <row r="111">
      <c r="A111" s="104" t="inlineStr">
        <is>
          <t>2024/25</t>
        </is>
      </c>
      <c r="B111" s="104" t="inlineStr">
        <is>
          <t>HC-111</t>
        </is>
      </c>
      <c r="C111" s="160" t="n">
        <v>403306.87</v>
      </c>
      <c r="D111" s="160" t="n">
        <v>402209.6</v>
      </c>
    </row>
    <row r="112">
      <c r="A112" s="104" t="inlineStr">
        <is>
          <t>2024/25</t>
        </is>
      </c>
      <c r="B112" s="104" t="inlineStr">
        <is>
          <t>HC-113</t>
        </is>
      </c>
      <c r="C112" s="160" t="n">
        <v>415227.86</v>
      </c>
      <c r="D112" s="160" t="n">
        <v>415341.67</v>
      </c>
    </row>
    <row r="113">
      <c r="A113" s="104" t="inlineStr">
        <is>
          <t>2024/25</t>
        </is>
      </c>
      <c r="B113" s="104" t="inlineStr">
        <is>
          <t>HC-114</t>
        </is>
      </c>
      <c r="C113" s="160" t="n">
        <v>239412.53</v>
      </c>
      <c r="D113" s="160" t="n">
        <v>238949.26</v>
      </c>
    </row>
    <row r="114">
      <c r="A114" s="104" t="inlineStr">
        <is>
          <t>2024/25</t>
        </is>
      </c>
      <c r="B114" s="104" t="inlineStr">
        <is>
          <t>HC-115</t>
        </is>
      </c>
      <c r="C114" s="160" t="n">
        <v>388228.59</v>
      </c>
      <c r="D114" s="160" t="n">
        <v>387890.88</v>
      </c>
    </row>
    <row r="115">
      <c r="A115" s="104" t="inlineStr">
        <is>
          <t>2024/25</t>
        </is>
      </c>
      <c r="B115" s="104" t="inlineStr">
        <is>
          <t>HC-116</t>
        </is>
      </c>
      <c r="C115" s="160" t="n">
        <v>355973.51</v>
      </c>
      <c r="D115" s="160" t="n">
        <v>354660.19</v>
      </c>
    </row>
    <row r="116">
      <c r="A116" s="104" t="inlineStr">
        <is>
          <t>2024/25</t>
        </is>
      </c>
      <c r="B116" s="104" t="inlineStr">
        <is>
          <t>HC-117</t>
        </is>
      </c>
      <c r="C116" s="160" t="n">
        <v>385680.72</v>
      </c>
      <c r="D116" s="160" t="n">
        <v>385681.76</v>
      </c>
    </row>
    <row r="117">
      <c r="A117" s="104" t="inlineStr">
        <is>
          <t>2024/25</t>
        </is>
      </c>
      <c r="B117" s="104" t="inlineStr">
        <is>
          <t>HC-118</t>
        </is>
      </c>
      <c r="C117" s="160" t="n">
        <v>397870.78</v>
      </c>
      <c r="D117" s="160" t="n">
        <v>396366.62</v>
      </c>
    </row>
    <row r="118">
      <c r="A118" s="104" t="inlineStr">
        <is>
          <t>2024/25</t>
        </is>
      </c>
      <c r="B118" s="104" t="inlineStr">
        <is>
          <t>HC-119</t>
        </is>
      </c>
      <c r="C118" s="160" t="n">
        <v>330144.51</v>
      </c>
      <c r="D118" s="160" t="n">
        <v>329926.36</v>
      </c>
    </row>
    <row r="119">
      <c r="A119" s="104" t="inlineStr">
        <is>
          <t>2024/25</t>
        </is>
      </c>
      <c r="B119" s="104" t="inlineStr">
        <is>
          <t>HC-120</t>
        </is>
      </c>
      <c r="C119" s="160" t="n">
        <v>297895.29</v>
      </c>
      <c r="D119" s="160" t="n">
        <v>297687.16</v>
      </c>
    </row>
    <row r="120">
      <c r="A120" s="104" t="inlineStr">
        <is>
          <t>2025/26</t>
        </is>
      </c>
      <c r="B120" s="104" t="inlineStr">
        <is>
          <t>HC-001</t>
        </is>
      </c>
      <c r="C120" s="160" t="n">
        <v>589648.17</v>
      </c>
      <c r="D120" s="160" t="n">
        <v>592385.99</v>
      </c>
    </row>
    <row r="121">
      <c r="A121" s="104" t="inlineStr">
        <is>
          <t>2025/26</t>
        </is>
      </c>
      <c r="B121" s="104" t="inlineStr">
        <is>
          <t>HC-002</t>
        </is>
      </c>
      <c r="C121" s="160" t="n">
        <v>332756.55</v>
      </c>
      <c r="D121" s="160" t="n">
        <v>331266.68</v>
      </c>
    </row>
    <row r="122">
      <c r="A122" s="104" t="inlineStr">
        <is>
          <t>2025/26</t>
        </is>
      </c>
      <c r="B122" s="104" t="inlineStr">
        <is>
          <t>HC-003</t>
        </is>
      </c>
      <c r="C122" s="160" t="n">
        <v>429059.17</v>
      </c>
      <c r="D122" s="160" t="n">
        <v>429561.13</v>
      </c>
    </row>
    <row r="123">
      <c r="A123" s="104" t="inlineStr">
        <is>
          <t>2025/26</t>
        </is>
      </c>
      <c r="B123" s="104" t="inlineStr">
        <is>
          <t>HC-004</t>
        </is>
      </c>
      <c r="C123" s="160" t="n">
        <v>406889.63</v>
      </c>
      <c r="D123" s="160" t="n">
        <v>406705.76</v>
      </c>
    </row>
    <row r="124">
      <c r="A124" s="104" t="inlineStr">
        <is>
          <t>2025/26</t>
        </is>
      </c>
      <c r="B124" s="104" t="inlineStr">
        <is>
          <t>HC-005</t>
        </is>
      </c>
      <c r="C124" s="160" t="n">
        <v>491524.85</v>
      </c>
      <c r="D124" s="160" t="n">
        <v>491382.08</v>
      </c>
    </row>
    <row r="125">
      <c r="A125" s="104" t="inlineStr">
        <is>
          <t>2025/26</t>
        </is>
      </c>
      <c r="B125" s="104" t="inlineStr">
        <is>
          <t>HC-006</t>
        </is>
      </c>
      <c r="C125" s="160" t="n">
        <v>314525.15</v>
      </c>
      <c r="D125" s="160" t="n">
        <v>314346.02</v>
      </c>
    </row>
    <row r="126">
      <c r="A126" s="104" t="inlineStr">
        <is>
          <t>2025/26</t>
        </is>
      </c>
      <c r="B126" s="104" t="inlineStr">
        <is>
          <t>HC-007</t>
        </is>
      </c>
      <c r="C126" s="160" t="n">
        <v>348814.09</v>
      </c>
      <c r="D126" s="160" t="n">
        <v>348486.53</v>
      </c>
    </row>
    <row r="127">
      <c r="A127" s="104" t="inlineStr">
        <is>
          <t>2025/26</t>
        </is>
      </c>
      <c r="B127" s="104" t="inlineStr">
        <is>
          <t>HC-008</t>
        </is>
      </c>
      <c r="C127" s="160" t="n">
        <v>455832.66</v>
      </c>
      <c r="D127" s="160" t="n">
        <v>455850.87</v>
      </c>
    </row>
    <row r="128">
      <c r="A128" s="104" t="inlineStr">
        <is>
          <t>2025/26</t>
        </is>
      </c>
      <c r="B128" s="104" t="inlineStr">
        <is>
          <t>HC-009</t>
        </is>
      </c>
      <c r="C128" s="160" t="n">
        <v>528054.46</v>
      </c>
      <c r="D128" s="160" t="n">
        <v>527514.0699999999</v>
      </c>
    </row>
    <row r="129">
      <c r="A129" s="104" t="inlineStr">
        <is>
          <t>2025/26</t>
        </is>
      </c>
      <c r="B129" s="104" t="inlineStr">
        <is>
          <t>HC-010</t>
        </is>
      </c>
      <c r="C129" s="160" t="n">
        <v>604943.78</v>
      </c>
      <c r="D129" s="160" t="n">
        <v>603999.88</v>
      </c>
    </row>
    <row r="130">
      <c r="A130" s="104" t="inlineStr">
        <is>
          <t>2025/26</t>
        </is>
      </c>
      <c r="B130" s="104" t="inlineStr">
        <is>
          <t>HC-011</t>
        </is>
      </c>
      <c r="C130" s="160" t="n">
        <v>511025.95</v>
      </c>
      <c r="D130" s="160" t="n">
        <v>512362.5</v>
      </c>
    </row>
    <row r="131">
      <c r="A131" s="104" t="inlineStr">
        <is>
          <t>2025/26</t>
        </is>
      </c>
      <c r="B131" s="104" t="inlineStr">
        <is>
          <t>HC-012</t>
        </is>
      </c>
      <c r="C131" s="160" t="n">
        <v>269285.99</v>
      </c>
      <c r="D131" s="160" t="n">
        <v>270179.53</v>
      </c>
    </row>
    <row r="132">
      <c r="A132" s="104" t="inlineStr">
        <is>
          <t>2025/26</t>
        </is>
      </c>
      <c r="B132" s="104" t="inlineStr">
        <is>
          <t>HC-013</t>
        </is>
      </c>
      <c r="C132" s="160" t="n">
        <v>375450.17</v>
      </c>
      <c r="D132" s="160" t="n">
        <v>374127.23</v>
      </c>
    </row>
    <row r="133">
      <c r="A133" s="104" t="inlineStr">
        <is>
          <t>2025/26</t>
        </is>
      </c>
      <c r="B133" s="104" t="inlineStr">
        <is>
          <t>HC-014</t>
        </is>
      </c>
      <c r="C133" s="160" t="n">
        <v>354985.27</v>
      </c>
      <c r="D133" s="160" t="n">
        <v>355274.61</v>
      </c>
    </row>
    <row r="134">
      <c r="A134" s="104" t="inlineStr">
        <is>
          <t>2025/26</t>
        </is>
      </c>
      <c r="B134" s="104" t="inlineStr">
        <is>
          <t>HC-015</t>
        </is>
      </c>
      <c r="C134" s="160" t="n">
        <v>338094.77</v>
      </c>
      <c r="D134" s="160" t="n">
        <v>336897.59</v>
      </c>
    </row>
    <row r="135">
      <c r="A135" s="104" t="inlineStr">
        <is>
          <t>2025/26</t>
        </is>
      </c>
      <c r="B135" s="104" t="inlineStr">
        <is>
          <t>HC-016</t>
        </is>
      </c>
      <c r="C135" s="160" t="n">
        <v>442236.96</v>
      </c>
      <c r="D135" s="160" t="n">
        <v>442381.64</v>
      </c>
    </row>
    <row r="136">
      <c r="A136" s="104" t="inlineStr">
        <is>
          <t>2025/26</t>
        </is>
      </c>
      <c r="B136" s="104" t="inlineStr">
        <is>
          <t>HC-017</t>
        </is>
      </c>
      <c r="C136" s="160" t="n">
        <v>395576.64</v>
      </c>
      <c r="D136" s="160" t="n">
        <v>396856.94</v>
      </c>
    </row>
    <row r="137">
      <c r="A137" s="104" t="inlineStr">
        <is>
          <t>2025/26</t>
        </is>
      </c>
      <c r="B137" s="104" t="inlineStr">
        <is>
          <t>HC-018</t>
        </is>
      </c>
      <c r="C137" s="160" t="n">
        <v>248762.18</v>
      </c>
      <c r="D137" s="160" t="n">
        <v>249479.5</v>
      </c>
    </row>
    <row r="138">
      <c r="A138" s="104" t="inlineStr">
        <is>
          <t>2025/26</t>
        </is>
      </c>
      <c r="B138" s="104" t="inlineStr">
        <is>
          <t>HC-019</t>
        </is>
      </c>
      <c r="C138" s="160" t="n">
        <v>326422.78</v>
      </c>
      <c r="D138" s="160" t="n">
        <v>326476.99</v>
      </c>
    </row>
    <row r="139">
      <c r="A139" s="104" t="inlineStr">
        <is>
          <t>2025/26</t>
        </is>
      </c>
      <c r="B139" s="104" t="inlineStr">
        <is>
          <t>HC-020</t>
        </is>
      </c>
      <c r="C139" s="160" t="n">
        <v>370063.3</v>
      </c>
      <c r="D139" s="160" t="n">
        <v>368989.54</v>
      </c>
    </row>
    <row r="140">
      <c r="A140" s="104" t="inlineStr">
        <is>
          <t>2025/26</t>
        </is>
      </c>
      <c r="B140" s="104" t="inlineStr">
        <is>
          <t>HC-021</t>
        </is>
      </c>
      <c r="C140" s="160" t="n">
        <v>328488.94</v>
      </c>
      <c r="D140" s="160" t="n">
        <v>328202.82</v>
      </c>
    </row>
    <row r="141">
      <c r="A141" s="104" t="inlineStr">
        <is>
          <t>2025/26</t>
        </is>
      </c>
      <c r="B141" s="104" t="inlineStr">
        <is>
          <t>HC-022</t>
        </is>
      </c>
      <c r="C141" s="160" t="n">
        <v>321399.49</v>
      </c>
      <c r="D141" s="160" t="n">
        <v>321691.62</v>
      </c>
    </row>
    <row r="142">
      <c r="A142" s="104" t="inlineStr">
        <is>
          <t>2025/26</t>
        </is>
      </c>
      <c r="B142" s="104" t="inlineStr">
        <is>
          <t>HC-023</t>
        </is>
      </c>
      <c r="C142" s="160" t="n">
        <v>409078.78</v>
      </c>
      <c r="D142" s="160" t="n">
        <v>409373.46</v>
      </c>
    </row>
    <row r="143">
      <c r="A143" s="104" t="inlineStr">
        <is>
          <t>2025/26</t>
        </is>
      </c>
      <c r="B143" s="104" t="inlineStr">
        <is>
          <t>HC-024</t>
        </is>
      </c>
      <c r="C143" s="160" t="n">
        <v>455247.51</v>
      </c>
      <c r="D143" s="160" t="n">
        <v>457520.56</v>
      </c>
    </row>
    <row r="144">
      <c r="A144" s="104" t="inlineStr">
        <is>
          <t>2025/26</t>
        </is>
      </c>
      <c r="B144" s="104" t="inlineStr">
        <is>
          <t>HC-025</t>
        </is>
      </c>
      <c r="C144" s="160" t="n">
        <v>517851.7</v>
      </c>
      <c r="D144" s="160" t="n">
        <v>518313.5</v>
      </c>
    </row>
    <row r="145">
      <c r="A145" s="104" t="inlineStr">
        <is>
          <t>2025/26</t>
        </is>
      </c>
      <c r="B145" s="104" t="inlineStr">
        <is>
          <t>HC-026</t>
        </is>
      </c>
      <c r="C145" s="160" t="n">
        <v>357004.1</v>
      </c>
      <c r="D145" s="160" t="n">
        <v>356418.83</v>
      </c>
    </row>
    <row r="146">
      <c r="A146" s="104" t="inlineStr">
        <is>
          <t>2025/26</t>
        </is>
      </c>
      <c r="B146" s="104" t="inlineStr">
        <is>
          <t>HC-027</t>
        </is>
      </c>
      <c r="C146" s="160" t="n">
        <v>459010.38</v>
      </c>
      <c r="D146" s="160" t="n">
        <v>458443.52</v>
      </c>
    </row>
    <row r="147">
      <c r="A147" s="104" t="inlineStr">
        <is>
          <t>2025/26</t>
        </is>
      </c>
      <c r="B147" s="104" t="inlineStr">
        <is>
          <t>HC-028</t>
        </is>
      </c>
      <c r="C147" s="160" t="n">
        <v>341452.06</v>
      </c>
      <c r="D147" s="160" t="n">
        <v>340689.64</v>
      </c>
    </row>
    <row r="148">
      <c r="A148" s="104" t="inlineStr">
        <is>
          <t>2025/26</t>
        </is>
      </c>
      <c r="B148" s="104" t="inlineStr">
        <is>
          <t>HC-029</t>
        </is>
      </c>
      <c r="C148" s="160" t="n">
        <v>720713.01</v>
      </c>
      <c r="D148" s="160" t="n">
        <v>719296.42</v>
      </c>
    </row>
    <row r="149">
      <c r="A149" s="104" t="inlineStr">
        <is>
          <t>2025/26</t>
        </is>
      </c>
      <c r="B149" s="104" t="inlineStr">
        <is>
          <t>HC-030</t>
        </is>
      </c>
      <c r="C149" s="160" t="n">
        <v>388222.28</v>
      </c>
      <c r="D149" s="160" t="n">
        <v>389032.03</v>
      </c>
    </row>
    <row r="150">
      <c r="A150" s="104" t="inlineStr">
        <is>
          <t>2025/26</t>
        </is>
      </c>
      <c r="B150" s="104" t="inlineStr">
        <is>
          <t>HC-031</t>
        </is>
      </c>
      <c r="C150" s="160" t="n">
        <v>401053.91</v>
      </c>
      <c r="D150" s="160" t="n">
        <v>400336.6</v>
      </c>
    </row>
    <row r="151">
      <c r="A151" s="104" t="inlineStr">
        <is>
          <t>2025/26</t>
        </is>
      </c>
      <c r="B151" s="104" t="inlineStr">
        <is>
          <t>HC-032</t>
        </is>
      </c>
      <c r="C151" s="160" t="n">
        <v>365691.19</v>
      </c>
      <c r="D151" s="160" t="n">
        <v>365863.14</v>
      </c>
    </row>
    <row r="152">
      <c r="A152" s="104" t="inlineStr">
        <is>
          <t>2025/26</t>
        </is>
      </c>
      <c r="B152" s="104" t="inlineStr">
        <is>
          <t>HC-033</t>
        </is>
      </c>
      <c r="C152" s="160" t="n">
        <v>607395.59</v>
      </c>
      <c r="D152" s="160" t="n">
        <v>608075.99</v>
      </c>
    </row>
    <row r="153">
      <c r="A153" s="104" t="inlineStr">
        <is>
          <t>2025/26</t>
        </is>
      </c>
      <c r="B153" s="104" t="inlineStr">
        <is>
          <t>HC-034</t>
        </is>
      </c>
      <c r="C153" s="160" t="n">
        <v>476950.24</v>
      </c>
      <c r="D153" s="160" t="n">
        <v>477097.83</v>
      </c>
    </row>
    <row r="154">
      <c r="A154" s="104" t="inlineStr">
        <is>
          <t>2025/26</t>
        </is>
      </c>
      <c r="B154" s="104" t="inlineStr">
        <is>
          <t>HC-035</t>
        </is>
      </c>
      <c r="C154" s="160" t="n">
        <v>473416.6</v>
      </c>
      <c r="D154" s="160" t="n">
        <v>472772</v>
      </c>
    </row>
    <row r="155">
      <c r="A155" s="104" t="inlineStr">
        <is>
          <t>2025/26</t>
        </is>
      </c>
      <c r="B155" s="104" t="inlineStr">
        <is>
          <t>HC-036</t>
        </is>
      </c>
      <c r="C155" s="160" t="n">
        <v>461146.76</v>
      </c>
      <c r="D155" s="160" t="n">
        <v>460994.73</v>
      </c>
    </row>
    <row r="156">
      <c r="A156" s="104" t="inlineStr">
        <is>
          <t>2025/26</t>
        </is>
      </c>
      <c r="B156" s="104" t="inlineStr">
        <is>
          <t>HC-037</t>
        </is>
      </c>
      <c r="C156" s="160" t="n">
        <v>424859.2</v>
      </c>
      <c r="D156" s="160" t="n">
        <v>423907.63</v>
      </c>
    </row>
    <row r="157">
      <c r="A157" s="104" t="inlineStr">
        <is>
          <t>2025/26</t>
        </is>
      </c>
      <c r="B157" s="104" t="inlineStr">
        <is>
          <t>HC-038</t>
        </is>
      </c>
      <c r="C157" s="160" t="n">
        <v>325189.13</v>
      </c>
      <c r="D157" s="160" t="n">
        <v>324853.27</v>
      </c>
    </row>
    <row r="158">
      <c r="A158" s="104" t="inlineStr">
        <is>
          <t>2025/26</t>
        </is>
      </c>
      <c r="B158" s="104" t="inlineStr">
        <is>
          <t>HC-039</t>
        </is>
      </c>
      <c r="C158" s="160" t="n">
        <v>440204.37</v>
      </c>
      <c r="D158" s="160" t="n">
        <v>439818.29</v>
      </c>
    </row>
    <row r="159">
      <c r="A159" s="104" t="inlineStr">
        <is>
          <t>2025/26</t>
        </is>
      </c>
      <c r="B159" s="104" t="inlineStr">
        <is>
          <t>HC-040</t>
        </is>
      </c>
      <c r="C159" s="160" t="n">
        <v>431996.39</v>
      </c>
      <c r="D159" s="160" t="n">
        <v>430712.46</v>
      </c>
    </row>
    <row r="160">
      <c r="A160" s="104" t="inlineStr">
        <is>
          <t>2025/26</t>
        </is>
      </c>
      <c r="B160" s="104" t="inlineStr">
        <is>
          <t>HC-041</t>
        </is>
      </c>
      <c r="C160" s="160" t="n">
        <v>644034.0600000001</v>
      </c>
      <c r="D160" s="160" t="n">
        <v>643495.26</v>
      </c>
    </row>
    <row r="161">
      <c r="A161" s="104" t="inlineStr">
        <is>
          <t>2025/26</t>
        </is>
      </c>
      <c r="B161" s="104" t="inlineStr">
        <is>
          <t>HC-042</t>
        </is>
      </c>
      <c r="C161" s="160" t="n">
        <v>424351.54</v>
      </c>
      <c r="D161" s="160" t="n">
        <v>424095.57</v>
      </c>
    </row>
    <row r="162">
      <c r="A162" s="104" t="inlineStr">
        <is>
          <t>2025/26</t>
        </is>
      </c>
      <c r="B162" s="104" t="inlineStr">
        <is>
          <t>HC-043</t>
        </is>
      </c>
      <c r="C162" s="160" t="n">
        <v>477963</v>
      </c>
      <c r="D162" s="160" t="n">
        <v>478818.33</v>
      </c>
    </row>
    <row r="163">
      <c r="A163" s="104" t="inlineStr">
        <is>
          <t>2025/26</t>
        </is>
      </c>
      <c r="B163" s="104" t="inlineStr">
        <is>
          <t>HC-044</t>
        </is>
      </c>
      <c r="C163" s="160" t="n">
        <v>297002.91</v>
      </c>
      <c r="D163" s="160" t="n">
        <v>296280.92</v>
      </c>
    </row>
    <row r="164">
      <c r="A164" s="104" t="inlineStr">
        <is>
          <t>2025/26</t>
        </is>
      </c>
      <c r="B164" s="104" t="inlineStr">
        <is>
          <t>HC-045</t>
        </is>
      </c>
      <c r="C164" s="160" t="n">
        <v>538737.71</v>
      </c>
      <c r="D164" s="160" t="n">
        <v>539141.76</v>
      </c>
    </row>
    <row r="165">
      <c r="A165" s="104" t="inlineStr">
        <is>
          <t>2025/26</t>
        </is>
      </c>
      <c r="B165" s="104" t="inlineStr">
        <is>
          <t>HC-046</t>
        </is>
      </c>
      <c r="C165" s="160" t="n">
        <v>281932.36</v>
      </c>
      <c r="D165" s="160" t="n">
        <v>281915.34</v>
      </c>
    </row>
    <row r="166">
      <c r="A166" s="104" t="inlineStr">
        <is>
          <t>2025/26</t>
        </is>
      </c>
      <c r="B166" s="104" t="inlineStr">
        <is>
          <t>HC-047</t>
        </is>
      </c>
      <c r="C166" s="160" t="n">
        <v>496444.86</v>
      </c>
      <c r="D166" s="160" t="n">
        <v>495225.73</v>
      </c>
    </row>
    <row r="167">
      <c r="A167" s="104" t="inlineStr">
        <is>
          <t>2025/26</t>
        </is>
      </c>
      <c r="B167" s="104" t="inlineStr">
        <is>
          <t>HC-048</t>
        </is>
      </c>
      <c r="C167" s="160" t="n">
        <v>475844.16</v>
      </c>
      <c r="D167" s="160" t="n">
        <v>477534.99</v>
      </c>
    </row>
    <row r="168">
      <c r="A168" s="104" t="inlineStr">
        <is>
          <t>2025/26</t>
        </is>
      </c>
      <c r="B168" s="104" t="inlineStr">
        <is>
          <t>HC-049</t>
        </is>
      </c>
      <c r="C168" s="160" t="n">
        <v>400722.55</v>
      </c>
      <c r="D168" s="160" t="n">
        <v>400893.39</v>
      </c>
    </row>
    <row r="169">
      <c r="A169" s="104" t="inlineStr">
        <is>
          <t>2025/26</t>
        </is>
      </c>
      <c r="B169" s="104" t="inlineStr">
        <is>
          <t>HC-050</t>
        </is>
      </c>
      <c r="C169" s="160" t="n">
        <v>497427.32</v>
      </c>
      <c r="D169" s="160" t="n">
        <v>497657.78</v>
      </c>
    </row>
    <row r="170">
      <c r="A170" s="104" t="inlineStr">
        <is>
          <t>2025/26</t>
        </is>
      </c>
      <c r="B170" s="104" t="inlineStr">
        <is>
          <t>HC-051</t>
        </is>
      </c>
      <c r="C170" s="160" t="n">
        <v>343255.86</v>
      </c>
      <c r="D170" s="160" t="n">
        <v>343797.85</v>
      </c>
    </row>
    <row r="171">
      <c r="A171" s="104" t="inlineStr">
        <is>
          <t>2025/26</t>
        </is>
      </c>
      <c r="B171" s="104" t="inlineStr">
        <is>
          <t>HC-052</t>
        </is>
      </c>
      <c r="C171" s="160" t="n">
        <v>412257.63</v>
      </c>
      <c r="D171" s="160" t="n">
        <v>412396.67</v>
      </c>
    </row>
    <row r="172">
      <c r="A172" s="104" t="inlineStr">
        <is>
          <t>2025/26</t>
        </is>
      </c>
      <c r="B172" s="104" t="inlineStr">
        <is>
          <t>HC-053</t>
        </is>
      </c>
      <c r="C172" s="160" t="n">
        <v>439336.57</v>
      </c>
      <c r="D172" s="160" t="n">
        <v>438889.85</v>
      </c>
    </row>
    <row r="173">
      <c r="A173" s="104" t="inlineStr">
        <is>
          <t>2025/26</t>
        </is>
      </c>
      <c r="B173" s="104" t="inlineStr">
        <is>
          <t>HC-054</t>
        </is>
      </c>
      <c r="C173" s="160" t="n">
        <v>413865.83</v>
      </c>
      <c r="D173" s="160" t="n">
        <v>413985.37</v>
      </c>
    </row>
    <row r="174">
      <c r="A174" s="104" t="inlineStr">
        <is>
          <t>2025/26</t>
        </is>
      </c>
      <c r="B174" s="104" t="inlineStr">
        <is>
          <t>HC-055</t>
        </is>
      </c>
      <c r="C174" s="160" t="n">
        <v>659514.8100000001</v>
      </c>
      <c r="D174" s="160" t="n">
        <v>661887.1899999999</v>
      </c>
    </row>
    <row r="175">
      <c r="A175" s="104" t="inlineStr">
        <is>
          <t>2025/26</t>
        </is>
      </c>
      <c r="B175" s="104" t="inlineStr">
        <is>
          <t>HC-056</t>
        </is>
      </c>
      <c r="C175" s="160" t="n">
        <v>469135.13</v>
      </c>
      <c r="D175" s="160" t="n">
        <v>469828.13</v>
      </c>
    </row>
    <row r="176">
      <c r="A176" s="104" t="inlineStr">
        <is>
          <t>2025/26</t>
        </is>
      </c>
      <c r="B176" s="104" t="inlineStr">
        <is>
          <t>HC-057</t>
        </is>
      </c>
      <c r="C176" s="160" t="n">
        <v>501581.94</v>
      </c>
      <c r="D176" s="160" t="n">
        <v>501943.72</v>
      </c>
    </row>
    <row r="177">
      <c r="A177" s="104" t="inlineStr">
        <is>
          <t>2025/26</t>
        </is>
      </c>
      <c r="B177" s="104" t="inlineStr">
        <is>
          <t>HC-058</t>
        </is>
      </c>
      <c r="C177" s="160" t="n">
        <v>318833.36</v>
      </c>
      <c r="D177" s="160" t="n">
        <v>319067.2</v>
      </c>
    </row>
    <row r="178">
      <c r="A178" s="104" t="inlineStr">
        <is>
          <t>2025/26</t>
        </is>
      </c>
      <c r="B178" s="104" t="inlineStr">
        <is>
          <t>HC-059</t>
        </is>
      </c>
      <c r="C178" s="160" t="n">
        <v>462900.23</v>
      </c>
      <c r="D178" s="160" t="n">
        <v>462745.62</v>
      </c>
    </row>
    <row r="179">
      <c r="A179" s="104" t="inlineStr">
        <is>
          <t>2025/26</t>
        </is>
      </c>
      <c r="B179" s="104" t="inlineStr">
        <is>
          <t>HC-060</t>
        </is>
      </c>
      <c r="C179" s="160" t="n">
        <v>346832.68</v>
      </c>
      <c r="D179" s="160" t="n">
        <v>346453.13</v>
      </c>
    </row>
    <row r="180">
      <c r="A180" s="104" t="inlineStr">
        <is>
          <t>2025/26</t>
        </is>
      </c>
      <c r="B180" s="104" t="inlineStr">
        <is>
          <t>HC-061</t>
        </is>
      </c>
      <c r="C180" s="160" t="n">
        <v>421626.57</v>
      </c>
      <c r="D180" s="160" t="n">
        <v>421298.17</v>
      </c>
    </row>
    <row r="181">
      <c r="A181" s="104" t="inlineStr">
        <is>
          <t>2025/26</t>
        </is>
      </c>
      <c r="B181" s="104" t="inlineStr">
        <is>
          <t>HC-062</t>
        </is>
      </c>
      <c r="C181" s="160" t="n">
        <v>345251.65</v>
      </c>
      <c r="D181" s="160" t="n">
        <v>343607.7</v>
      </c>
    </row>
    <row r="182">
      <c r="A182" s="104" t="inlineStr">
        <is>
          <t>2025/26</t>
        </is>
      </c>
      <c r="B182" s="104" t="inlineStr">
        <is>
          <t>HC-063</t>
        </is>
      </c>
      <c r="C182" s="160" t="n">
        <v>234354.77</v>
      </c>
      <c r="D182" s="160" t="n">
        <v>234385.76</v>
      </c>
    </row>
    <row r="183">
      <c r="A183" s="104" t="inlineStr">
        <is>
          <t>2025/26</t>
        </is>
      </c>
      <c r="B183" s="104" t="inlineStr">
        <is>
          <t>HC-064</t>
        </is>
      </c>
      <c r="C183" s="160" t="n">
        <v>317686.02</v>
      </c>
      <c r="D183" s="160" t="n">
        <v>317741.05</v>
      </c>
    </row>
    <row r="184">
      <c r="A184" s="104" t="inlineStr">
        <is>
          <t>2025/26</t>
        </is>
      </c>
      <c r="B184" s="104" t="inlineStr">
        <is>
          <t>HC-065</t>
        </is>
      </c>
      <c r="C184" s="160" t="n">
        <v>608666.25</v>
      </c>
      <c r="D184" s="160" t="n">
        <v>607423.1</v>
      </c>
    </row>
    <row r="185">
      <c r="A185" s="104" t="inlineStr">
        <is>
          <t>2025/26</t>
        </is>
      </c>
      <c r="B185" s="104" t="inlineStr">
        <is>
          <t>HC-066</t>
        </is>
      </c>
      <c r="C185" s="160" t="n">
        <v>479897.9</v>
      </c>
      <c r="D185" s="160" t="n">
        <v>478643.17</v>
      </c>
    </row>
    <row r="186">
      <c r="A186" s="104" t="inlineStr">
        <is>
          <t>2025/26</t>
        </is>
      </c>
      <c r="B186" s="104" t="inlineStr">
        <is>
          <t>HC-067</t>
        </is>
      </c>
      <c r="C186" s="160" t="n">
        <v>456604.78</v>
      </c>
      <c r="D186" s="160" t="n">
        <v>455961.3</v>
      </c>
    </row>
    <row r="187">
      <c r="A187" s="104" t="inlineStr">
        <is>
          <t>2025/26</t>
        </is>
      </c>
      <c r="B187" s="104" t="inlineStr">
        <is>
          <t>HC-068</t>
        </is>
      </c>
      <c r="C187" s="160" t="n">
        <v>312144.75</v>
      </c>
      <c r="D187" s="160" t="n">
        <v>311784.88</v>
      </c>
    </row>
    <row r="188">
      <c r="A188" s="104" t="inlineStr">
        <is>
          <t>2025/26</t>
        </is>
      </c>
      <c r="B188" s="104" t="inlineStr">
        <is>
          <t>HC-069</t>
        </is>
      </c>
      <c r="C188" s="160" t="n">
        <v>407565.13</v>
      </c>
      <c r="D188" s="160" t="n">
        <v>407128.21</v>
      </c>
    </row>
    <row r="189">
      <c r="A189" s="104" t="inlineStr">
        <is>
          <t>2025/26</t>
        </is>
      </c>
      <c r="B189" s="104" t="inlineStr">
        <is>
          <t>HC-070</t>
        </is>
      </c>
      <c r="C189" s="160" t="n">
        <v>280210.03</v>
      </c>
      <c r="D189" s="160" t="n">
        <v>280654.89</v>
      </c>
    </row>
    <row r="190">
      <c r="A190" s="104" t="inlineStr">
        <is>
          <t>2025/26</t>
        </is>
      </c>
      <c r="B190" s="104" t="inlineStr">
        <is>
          <t>HC-071</t>
        </is>
      </c>
      <c r="C190" s="160" t="n">
        <v>361631.96</v>
      </c>
      <c r="D190" s="160" t="n">
        <v>362292.24</v>
      </c>
    </row>
    <row r="191">
      <c r="A191" s="104" t="inlineStr">
        <is>
          <t>2025/26</t>
        </is>
      </c>
      <c r="B191" s="104" t="inlineStr">
        <is>
          <t>HC-072</t>
        </is>
      </c>
      <c r="C191" s="160" t="n">
        <v>257749.47</v>
      </c>
      <c r="D191" s="160" t="n">
        <v>258689.7</v>
      </c>
    </row>
    <row r="192">
      <c r="A192" s="104" t="inlineStr">
        <is>
          <t>2025/26</t>
        </is>
      </c>
      <c r="B192" s="104" t="inlineStr">
        <is>
          <t>HC-073</t>
        </is>
      </c>
      <c r="C192" s="160" t="n">
        <v>691636.83</v>
      </c>
      <c r="D192" s="160" t="n">
        <v>691923.8199999999</v>
      </c>
    </row>
    <row r="193">
      <c r="A193" s="104" t="inlineStr">
        <is>
          <t>2025/26</t>
        </is>
      </c>
      <c r="B193" s="104" t="inlineStr">
        <is>
          <t>HC-074</t>
        </is>
      </c>
      <c r="C193" s="160" t="n">
        <v>415314.3</v>
      </c>
      <c r="D193" s="160" t="n">
        <v>414873.56</v>
      </c>
    </row>
    <row r="194">
      <c r="A194" s="104" t="inlineStr">
        <is>
          <t>2025/26</t>
        </is>
      </c>
      <c r="B194" s="104" t="inlineStr">
        <is>
          <t>HC-075</t>
        </is>
      </c>
      <c r="C194" s="160" t="n">
        <v>587975.27</v>
      </c>
      <c r="D194" s="160" t="n">
        <v>588428.35</v>
      </c>
    </row>
    <row r="195">
      <c r="A195" s="104" t="inlineStr">
        <is>
          <t>2025/26</t>
        </is>
      </c>
      <c r="B195" s="104" t="inlineStr">
        <is>
          <t>HC-076</t>
        </is>
      </c>
      <c r="C195" s="160" t="n">
        <v>426789.84</v>
      </c>
      <c r="D195" s="160" t="n">
        <v>426553.95</v>
      </c>
    </row>
    <row r="196">
      <c r="A196" s="104" t="inlineStr">
        <is>
          <t>2025/26</t>
        </is>
      </c>
      <c r="B196" s="104" t="inlineStr">
        <is>
          <t>HC-077</t>
        </is>
      </c>
      <c r="C196" s="160" t="n">
        <v>445697.14</v>
      </c>
      <c r="D196" s="160" t="n">
        <v>446304.08</v>
      </c>
    </row>
    <row r="197">
      <c r="A197" s="104" t="inlineStr">
        <is>
          <t>2025/26</t>
        </is>
      </c>
      <c r="B197" s="104" t="inlineStr">
        <is>
          <t>HC-078</t>
        </is>
      </c>
      <c r="C197" s="160" t="n">
        <v>406166.34</v>
      </c>
      <c r="D197" s="160" t="n">
        <v>405776.11</v>
      </c>
    </row>
    <row r="198">
      <c r="A198" s="104" t="inlineStr">
        <is>
          <t>2025/26</t>
        </is>
      </c>
      <c r="B198" s="104" t="inlineStr">
        <is>
          <t>HC-079</t>
        </is>
      </c>
      <c r="C198" s="160" t="n">
        <v>461906.69</v>
      </c>
      <c r="D198" s="160" t="n">
        <v>461904.62</v>
      </c>
    </row>
    <row r="199">
      <c r="A199" s="104" t="inlineStr">
        <is>
          <t>2025/26</t>
        </is>
      </c>
      <c r="B199" s="104" t="inlineStr">
        <is>
          <t>HC-080</t>
        </is>
      </c>
      <c r="C199" s="160" t="n">
        <v>329172.69</v>
      </c>
      <c r="D199" s="160" t="n">
        <v>328802.67</v>
      </c>
    </row>
    <row r="200">
      <c r="A200" s="104" t="inlineStr">
        <is>
          <t>2025/26</t>
        </is>
      </c>
      <c r="B200" s="104" t="inlineStr">
        <is>
          <t>HC-081</t>
        </is>
      </c>
      <c r="C200" s="160" t="n">
        <v>473911.08</v>
      </c>
      <c r="D200" s="160" t="n">
        <v>474038.3</v>
      </c>
    </row>
    <row r="201">
      <c r="A201" s="104" t="inlineStr">
        <is>
          <t>2025/26</t>
        </is>
      </c>
      <c r="B201" s="104" t="inlineStr">
        <is>
          <t>HC-082</t>
        </is>
      </c>
      <c r="C201" s="160" t="n">
        <v>357013.6</v>
      </c>
      <c r="D201" s="160" t="n">
        <v>356326.04</v>
      </c>
    </row>
    <row r="202">
      <c r="A202" s="104" t="inlineStr">
        <is>
          <t>2025/26</t>
        </is>
      </c>
      <c r="B202" s="104" t="inlineStr">
        <is>
          <t>HC-083</t>
        </is>
      </c>
      <c r="C202" s="160" t="n">
        <v>310126.12</v>
      </c>
      <c r="D202" s="160" t="n">
        <v>310206.83</v>
      </c>
    </row>
    <row r="203">
      <c r="A203" s="104" t="inlineStr">
        <is>
          <t>2025/26</t>
        </is>
      </c>
      <c r="B203" s="104" t="inlineStr">
        <is>
          <t>HC-084</t>
        </is>
      </c>
      <c r="C203" s="160" t="n">
        <v>403258.96</v>
      </c>
      <c r="D203" s="160" t="n">
        <v>403059.2</v>
      </c>
    </row>
    <row r="204">
      <c r="A204" s="104" t="inlineStr">
        <is>
          <t>2025/26</t>
        </is>
      </c>
      <c r="B204" s="104" t="inlineStr">
        <is>
          <t>HC-085</t>
        </is>
      </c>
      <c r="C204" s="160" t="n">
        <v>485720.28</v>
      </c>
      <c r="D204" s="160" t="n">
        <v>483549.52</v>
      </c>
    </row>
    <row r="205">
      <c r="A205" s="104" t="inlineStr">
        <is>
          <t>2025/26</t>
        </is>
      </c>
      <c r="B205" s="104" t="inlineStr">
        <is>
          <t>HC-086</t>
        </is>
      </c>
      <c r="C205" s="160" t="n">
        <v>380357.69</v>
      </c>
      <c r="D205" s="160" t="n">
        <v>380812.98</v>
      </c>
    </row>
    <row r="206">
      <c r="A206" s="104" t="inlineStr">
        <is>
          <t>2025/26</t>
        </is>
      </c>
      <c r="B206" s="104" t="inlineStr">
        <is>
          <t>HC-087</t>
        </is>
      </c>
      <c r="C206" s="160" t="n">
        <v>297015.77</v>
      </c>
      <c r="D206" s="160" t="n">
        <v>297509.59</v>
      </c>
    </row>
    <row r="207">
      <c r="A207" s="104" t="inlineStr">
        <is>
          <t>2025/26</t>
        </is>
      </c>
      <c r="B207" s="104" t="inlineStr">
        <is>
          <t>HC-088</t>
        </is>
      </c>
      <c r="C207" s="160" t="n">
        <v>391430.32</v>
      </c>
      <c r="D207" s="160" t="n">
        <v>391594.29</v>
      </c>
    </row>
    <row r="208">
      <c r="A208" s="104" t="inlineStr">
        <is>
          <t>2025/26</t>
        </is>
      </c>
      <c r="B208" s="104" t="inlineStr">
        <is>
          <t>HC-089</t>
        </is>
      </c>
      <c r="C208" s="160" t="n">
        <v>449254.08</v>
      </c>
      <c r="D208" s="160" t="n">
        <v>451179.44</v>
      </c>
    </row>
    <row r="209">
      <c r="A209" s="104" t="inlineStr">
        <is>
          <t>2025/26</t>
        </is>
      </c>
      <c r="B209" s="104" t="inlineStr">
        <is>
          <t>HC-090</t>
        </is>
      </c>
      <c r="C209" s="160" t="n">
        <v>381126.16</v>
      </c>
      <c r="D209" s="160" t="n">
        <v>380746.94</v>
      </c>
    </row>
    <row r="210">
      <c r="A210" s="104" t="inlineStr">
        <is>
          <t>2025/26</t>
        </is>
      </c>
      <c r="B210" s="104" t="inlineStr">
        <is>
          <t>HC-091</t>
        </is>
      </c>
      <c r="C210" s="160" t="n">
        <v>383322.83</v>
      </c>
      <c r="D210" s="160" t="n">
        <v>383261.07</v>
      </c>
    </row>
    <row r="211">
      <c r="A211" s="104" t="inlineStr">
        <is>
          <t>2025/26</t>
        </is>
      </c>
      <c r="B211" s="104" t="inlineStr">
        <is>
          <t>HC-092</t>
        </is>
      </c>
      <c r="C211" s="160" t="n">
        <v>355405.32</v>
      </c>
      <c r="D211" s="160" t="n">
        <v>355673.57</v>
      </c>
    </row>
    <row r="212">
      <c r="A212" s="104" t="inlineStr">
        <is>
          <t>2025/26</t>
        </is>
      </c>
      <c r="B212" s="104" t="inlineStr">
        <is>
          <t>HC-093</t>
        </is>
      </c>
      <c r="C212" s="160" t="n">
        <v>628731.5</v>
      </c>
      <c r="D212" s="160" t="n">
        <v>626971.4300000001</v>
      </c>
    </row>
    <row r="213">
      <c r="A213" s="104" t="inlineStr">
        <is>
          <t>2025/26</t>
        </is>
      </c>
      <c r="B213" s="104" t="inlineStr">
        <is>
          <t>HC-094</t>
        </is>
      </c>
      <c r="C213" s="160" t="n">
        <v>315946.43</v>
      </c>
      <c r="D213" s="160" t="n">
        <v>316078.09</v>
      </c>
    </row>
    <row r="214">
      <c r="A214" s="104" t="inlineStr">
        <is>
          <t>2025/26</t>
        </is>
      </c>
      <c r="B214" s="104" t="inlineStr">
        <is>
          <t>HC-095</t>
        </is>
      </c>
      <c r="C214" s="160" t="n">
        <v>393704.1</v>
      </c>
      <c r="D214" s="160" t="n">
        <v>393300.41</v>
      </c>
    </row>
    <row r="215">
      <c r="A215" s="104" t="inlineStr">
        <is>
          <t>2025/26</t>
        </is>
      </c>
      <c r="B215" s="104" t="inlineStr">
        <is>
          <t>HC-096</t>
        </is>
      </c>
      <c r="C215" s="160" t="n">
        <v>334799.54</v>
      </c>
      <c r="D215" s="160" t="n">
        <v>335083.7</v>
      </c>
    </row>
    <row r="216">
      <c r="A216" s="104" t="inlineStr">
        <is>
          <t>2025/26</t>
        </is>
      </c>
      <c r="B216" s="104" t="inlineStr">
        <is>
          <t>HC-097</t>
        </is>
      </c>
      <c r="C216" s="160" t="n">
        <v>274614.89</v>
      </c>
      <c r="D216" s="160" t="n">
        <v>275016.61</v>
      </c>
    </row>
    <row r="217">
      <c r="A217" s="104" t="inlineStr">
        <is>
          <t>2025/26</t>
        </is>
      </c>
      <c r="B217" s="104" t="inlineStr">
        <is>
          <t>HC-098</t>
        </is>
      </c>
      <c r="C217" s="160" t="n">
        <v>423265.35</v>
      </c>
      <c r="D217" s="160" t="n">
        <v>422023.52</v>
      </c>
    </row>
    <row r="218">
      <c r="A218" s="104" t="inlineStr">
        <is>
          <t>2025/26</t>
        </is>
      </c>
      <c r="B218" s="104" t="inlineStr">
        <is>
          <t>HC-099</t>
        </is>
      </c>
      <c r="C218" s="160" t="n">
        <v>449836.65</v>
      </c>
      <c r="D218" s="160" t="n">
        <v>451805.1</v>
      </c>
    </row>
    <row r="219">
      <c r="A219" s="104" t="inlineStr">
        <is>
          <t>2025/26</t>
        </is>
      </c>
      <c r="B219" s="104" t="inlineStr">
        <is>
          <t>HC-100</t>
        </is>
      </c>
      <c r="C219" s="160" t="n">
        <v>292587.99</v>
      </c>
      <c r="D219" s="160" t="n">
        <v>292599.22</v>
      </c>
    </row>
    <row r="220">
      <c r="A220" s="104" t="inlineStr">
        <is>
          <t>2025/26</t>
        </is>
      </c>
      <c r="B220" s="104" t="inlineStr">
        <is>
          <t>HC-101</t>
        </is>
      </c>
      <c r="C220" s="160" t="n">
        <v>419404.01</v>
      </c>
      <c r="D220" s="160" t="n">
        <v>418878.07</v>
      </c>
    </row>
    <row r="221">
      <c r="A221" s="104" t="inlineStr">
        <is>
          <t>2025/26</t>
        </is>
      </c>
      <c r="B221" s="104" t="inlineStr">
        <is>
          <t>HC-102</t>
        </is>
      </c>
      <c r="C221" s="160" t="n">
        <v>420498.8</v>
      </c>
      <c r="D221" s="160" t="n">
        <v>419884.72</v>
      </c>
    </row>
    <row r="222">
      <c r="A222" s="104" t="inlineStr">
        <is>
          <t>2025/26</t>
        </is>
      </c>
      <c r="B222" s="104" t="inlineStr">
        <is>
          <t>HC-103</t>
        </is>
      </c>
      <c r="C222" s="160" t="n">
        <v>452716.3</v>
      </c>
      <c r="D222" s="160" t="n">
        <v>451837.49</v>
      </c>
    </row>
    <row r="223">
      <c r="A223" s="104" t="inlineStr">
        <is>
          <t>2025/26</t>
        </is>
      </c>
      <c r="B223" s="104" t="inlineStr">
        <is>
          <t>HC-104</t>
        </is>
      </c>
      <c r="C223" s="160" t="n">
        <v>372055.2</v>
      </c>
      <c r="D223" s="160" t="n">
        <v>372460.93</v>
      </c>
    </row>
    <row r="224">
      <c r="A224" s="104" t="inlineStr">
        <is>
          <t>2025/26</t>
        </is>
      </c>
      <c r="B224" s="104" t="inlineStr">
        <is>
          <t>HC-105</t>
        </is>
      </c>
      <c r="C224" s="160" t="n">
        <v>599448.85</v>
      </c>
      <c r="D224" s="160" t="n">
        <v>598118.17</v>
      </c>
    </row>
    <row r="225">
      <c r="A225" s="104" t="inlineStr">
        <is>
          <t>2025/26</t>
        </is>
      </c>
      <c r="B225" s="104" t="inlineStr">
        <is>
          <t>HC-106</t>
        </is>
      </c>
      <c r="C225" s="160" t="n">
        <v>401470.6</v>
      </c>
      <c r="D225" s="160" t="n">
        <v>402449.03</v>
      </c>
    </row>
    <row r="226">
      <c r="A226" s="104" t="inlineStr">
        <is>
          <t>2025/26</t>
        </is>
      </c>
      <c r="B226" s="104" t="inlineStr">
        <is>
          <t>HC-107</t>
        </is>
      </c>
      <c r="C226" s="160" t="n">
        <v>475038.2</v>
      </c>
      <c r="D226" s="160" t="n">
        <v>475644.77</v>
      </c>
    </row>
    <row r="227">
      <c r="A227" s="104" t="inlineStr">
        <is>
          <t>2025/26</t>
        </is>
      </c>
      <c r="B227" s="104" t="inlineStr">
        <is>
          <t>HC-108</t>
        </is>
      </c>
      <c r="C227" s="160" t="n">
        <v>397093.06</v>
      </c>
      <c r="D227" s="160" t="n">
        <v>397225.83</v>
      </c>
    </row>
    <row r="228">
      <c r="A228" s="104" t="inlineStr">
        <is>
          <t>2025/26</t>
        </is>
      </c>
      <c r="B228" s="104" t="inlineStr">
        <is>
          <t>HC-109</t>
        </is>
      </c>
      <c r="C228" s="160" t="n">
        <v>399304.74</v>
      </c>
      <c r="D228" s="160" t="n">
        <v>400044.4</v>
      </c>
    </row>
    <row r="229">
      <c r="A229" s="104" t="inlineStr">
        <is>
          <t>2025/26</t>
        </is>
      </c>
      <c r="B229" s="104" t="inlineStr">
        <is>
          <t>HC-110</t>
        </is>
      </c>
      <c r="C229" s="160" t="n">
        <v>279375.08</v>
      </c>
      <c r="D229" s="160" t="n">
        <v>279650.3</v>
      </c>
    </row>
    <row r="230">
      <c r="A230" s="104" t="inlineStr">
        <is>
          <t>2025/26</t>
        </is>
      </c>
      <c r="B230" s="104" t="inlineStr">
        <is>
          <t>HC-111</t>
        </is>
      </c>
      <c r="C230" s="160" t="n">
        <v>453868.88</v>
      </c>
      <c r="D230" s="160" t="n">
        <v>456314.44</v>
      </c>
    </row>
    <row r="231">
      <c r="A231" s="104" t="inlineStr">
        <is>
          <t>2025/26</t>
        </is>
      </c>
      <c r="B231" s="104" t="inlineStr">
        <is>
          <t>HC-112</t>
        </is>
      </c>
      <c r="C231" s="160" t="n">
        <v>142377.69</v>
      </c>
      <c r="D231" s="160" t="n">
        <v>142045.43</v>
      </c>
    </row>
    <row r="232">
      <c r="A232" s="104" t="inlineStr">
        <is>
          <t>2025/26</t>
        </is>
      </c>
      <c r="B232" s="104" t="inlineStr">
        <is>
          <t>HC-113</t>
        </is>
      </c>
      <c r="C232" s="160" t="n">
        <v>457558.62</v>
      </c>
      <c r="D232" s="160" t="n">
        <v>457332.55</v>
      </c>
    </row>
    <row r="233">
      <c r="A233" s="104" t="inlineStr">
        <is>
          <t>2025/26</t>
        </is>
      </c>
      <c r="B233" s="104" t="inlineStr">
        <is>
          <t>HC-114</t>
        </is>
      </c>
      <c r="C233" s="160" t="n">
        <v>264316.68</v>
      </c>
      <c r="D233" s="160" t="n">
        <v>263965.82</v>
      </c>
    </row>
    <row r="234">
      <c r="A234" s="104" t="inlineStr">
        <is>
          <t>2025/26</t>
        </is>
      </c>
      <c r="B234" s="104" t="inlineStr">
        <is>
          <t>HC-115</t>
        </is>
      </c>
      <c r="C234" s="160" t="n">
        <v>402939.4</v>
      </c>
      <c r="D234" s="160" t="n">
        <v>403492.95</v>
      </c>
    </row>
    <row r="235">
      <c r="A235" s="104" t="inlineStr">
        <is>
          <t>2025/26</t>
        </is>
      </c>
      <c r="B235" s="104" t="inlineStr">
        <is>
          <t>HC-116</t>
        </is>
      </c>
      <c r="C235" s="160" t="n">
        <v>385459.48</v>
      </c>
      <c r="D235" s="160" t="n">
        <v>385907.92</v>
      </c>
    </row>
    <row r="236">
      <c r="A236" s="104" t="inlineStr">
        <is>
          <t>2025/26</t>
        </is>
      </c>
      <c r="B236" s="104" t="inlineStr">
        <is>
          <t>HC-117</t>
        </is>
      </c>
      <c r="C236" s="160" t="n">
        <v>396687.75</v>
      </c>
      <c r="D236" s="160" t="n">
        <v>397749.03</v>
      </c>
    </row>
    <row r="237">
      <c r="A237" s="104" t="inlineStr">
        <is>
          <t>2025/26</t>
        </is>
      </c>
      <c r="B237" s="104" t="inlineStr">
        <is>
          <t>HC-118</t>
        </is>
      </c>
      <c r="C237" s="160" t="n">
        <v>499075.78</v>
      </c>
      <c r="D237" s="160" t="n">
        <v>500578.91</v>
      </c>
    </row>
    <row r="238">
      <c r="A238" s="104" t="inlineStr">
        <is>
          <t>2025/26</t>
        </is>
      </c>
      <c r="B238" s="104" t="inlineStr">
        <is>
          <t>HC-119</t>
        </is>
      </c>
      <c r="C238" s="160" t="n">
        <v>350383.08</v>
      </c>
      <c r="D238" s="160" t="n">
        <v>349119.13</v>
      </c>
    </row>
    <row r="239">
      <c r="A239" s="104" t="inlineStr">
        <is>
          <t>2025/26</t>
        </is>
      </c>
      <c r="B239" s="104" t="inlineStr">
        <is>
          <t>HC-120</t>
        </is>
      </c>
      <c r="C239" s="160" t="n">
        <v>318716.64</v>
      </c>
      <c r="D239" s="160" t="n">
        <v>317858.22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D5D2CA"/>
    <outlinePr summaryBelow="1" summaryRight="1"/>
    <pageSetUpPr/>
  </sheetPr>
  <dimension ref="A1:G2831"/>
  <sheetViews>
    <sheetView showGridLines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21" customWidth="1" min="5" max="5"/>
    <col width="13" customWidth="1" min="6" max="6"/>
    <col width="16" customWidth="1" min="7" max="7"/>
  </cols>
  <sheetData>
    <row r="1">
      <c r="A1" s="175" t="inlineStr">
        <is>
          <t>Mois</t>
        </is>
      </c>
      <c r="B1" s="175" t="inlineStr">
        <is>
          <t>Exercice</t>
        </is>
      </c>
      <c r="C1" s="175" t="inlineStr">
        <is>
          <t>Code_Magasin</t>
        </is>
      </c>
      <c r="D1" s="175" t="inlineStr">
        <is>
          <t>Nb_Salaries</t>
        </is>
      </c>
      <c r="E1" s="175" t="inlineStr">
        <is>
          <t>Heures_Travaillees</t>
        </is>
      </c>
      <c r="F1" s="175" t="inlineStr">
        <is>
          <t>Heures_Sup</t>
        </is>
      </c>
      <c r="G1" s="175" t="inlineStr">
        <is>
          <t>Jours_Absence</t>
        </is>
      </c>
    </row>
    <row r="2">
      <c r="A2" s="176" t="n">
        <v>45536</v>
      </c>
      <c r="B2" s="104" t="inlineStr">
        <is>
          <t>2024/25</t>
        </is>
      </c>
      <c r="C2" s="104" t="inlineStr">
        <is>
          <t>HC-001</t>
        </is>
      </c>
      <c r="D2" s="104" t="n">
        <v>20</v>
      </c>
      <c r="E2" s="104" t="n">
        <v>2798.04</v>
      </c>
      <c r="F2" s="104" t="n">
        <v>130.78</v>
      </c>
      <c r="G2" s="104" t="n">
        <v>12.3</v>
      </c>
    </row>
    <row r="3">
      <c r="A3" s="176" t="n">
        <v>45536</v>
      </c>
      <c r="B3" s="104" t="inlineStr">
        <is>
          <t>2024/25</t>
        </is>
      </c>
      <c r="C3" s="104" t="inlineStr">
        <is>
          <t>HC-002</t>
        </is>
      </c>
      <c r="D3" s="104" t="n">
        <v>13</v>
      </c>
      <c r="E3" s="104" t="n">
        <v>1818.18</v>
      </c>
      <c r="F3" s="104" t="n">
        <v>109.6</v>
      </c>
      <c r="G3" s="104" t="n">
        <v>6.5</v>
      </c>
    </row>
    <row r="4">
      <c r="A4" s="176" t="n">
        <v>45536</v>
      </c>
      <c r="B4" s="104" t="inlineStr">
        <is>
          <t>2024/25</t>
        </is>
      </c>
      <c r="C4" s="104" t="inlineStr">
        <is>
          <t>HC-003</t>
        </is>
      </c>
      <c r="D4" s="104" t="n">
        <v>13</v>
      </c>
      <c r="E4" s="104" t="n">
        <v>1830.75</v>
      </c>
      <c r="F4" s="104" t="n">
        <v>62.29</v>
      </c>
      <c r="G4" s="104" t="n">
        <v>8.6</v>
      </c>
    </row>
    <row r="5">
      <c r="A5" s="176" t="n">
        <v>45536</v>
      </c>
      <c r="B5" s="104" t="inlineStr">
        <is>
          <t>2024/25</t>
        </is>
      </c>
      <c r="C5" s="104" t="inlineStr">
        <is>
          <t>HC-004</t>
        </is>
      </c>
      <c r="D5" s="104" t="n">
        <v>14</v>
      </c>
      <c r="E5" s="104" t="n">
        <v>1957.02</v>
      </c>
      <c r="F5" s="104" t="n">
        <v>65.93000000000001</v>
      </c>
      <c r="G5" s="104" t="n">
        <v>16</v>
      </c>
    </row>
    <row r="6">
      <c r="A6" s="176" t="n">
        <v>45536</v>
      </c>
      <c r="B6" s="104" t="inlineStr">
        <is>
          <t>2024/25</t>
        </is>
      </c>
      <c r="C6" s="104" t="inlineStr">
        <is>
          <t>HC-005</t>
        </is>
      </c>
      <c r="D6" s="104" t="n">
        <v>18</v>
      </c>
      <c r="E6" s="104" t="n">
        <v>2513.44</v>
      </c>
      <c r="F6" s="104" t="n">
        <v>132.25</v>
      </c>
      <c r="G6" s="104" t="n">
        <v>10.8</v>
      </c>
    </row>
    <row r="7">
      <c r="A7" s="176" t="n">
        <v>45536</v>
      </c>
      <c r="B7" s="104" t="inlineStr">
        <is>
          <t>2024/25</t>
        </is>
      </c>
      <c r="C7" s="104" t="inlineStr">
        <is>
          <t>HC-006</t>
        </is>
      </c>
      <c r="D7" s="104" t="n">
        <v>12</v>
      </c>
      <c r="E7" s="104" t="n">
        <v>1716.7</v>
      </c>
      <c r="F7" s="104" t="n">
        <v>105.07</v>
      </c>
      <c r="G7" s="104" t="n">
        <v>10.3</v>
      </c>
    </row>
    <row r="8">
      <c r="A8" s="176" t="n">
        <v>45536</v>
      </c>
      <c r="B8" s="104" t="inlineStr">
        <is>
          <t>2024/25</t>
        </is>
      </c>
      <c r="C8" s="104" t="inlineStr">
        <is>
          <t>HC-007</t>
        </is>
      </c>
      <c r="D8" s="104" t="n">
        <v>13</v>
      </c>
      <c r="E8" s="104" t="n">
        <v>1830.54</v>
      </c>
      <c r="F8" s="104" t="n">
        <v>74.88</v>
      </c>
      <c r="G8" s="104" t="n">
        <v>7.2</v>
      </c>
    </row>
    <row r="9">
      <c r="A9" s="176" t="n">
        <v>45536</v>
      </c>
      <c r="B9" s="104" t="inlineStr">
        <is>
          <t>2024/25</t>
        </is>
      </c>
      <c r="C9" s="104" t="inlineStr">
        <is>
          <t>HC-008</t>
        </is>
      </c>
      <c r="D9" s="104" t="n">
        <v>13</v>
      </c>
      <c r="E9" s="104" t="n">
        <v>1812.78</v>
      </c>
      <c r="F9" s="104" t="n">
        <v>68.66</v>
      </c>
      <c r="G9" s="104" t="n">
        <v>11.9</v>
      </c>
    </row>
    <row r="10">
      <c r="A10" s="176" t="n">
        <v>45536</v>
      </c>
      <c r="B10" s="104" t="inlineStr">
        <is>
          <t>2024/25</t>
        </is>
      </c>
      <c r="C10" s="104" t="inlineStr">
        <is>
          <t>HC-009</t>
        </is>
      </c>
      <c r="D10" s="104" t="n">
        <v>19</v>
      </c>
      <c r="E10" s="104" t="n">
        <v>2697.08</v>
      </c>
      <c r="F10" s="104" t="n">
        <v>73.54000000000001</v>
      </c>
      <c r="G10" s="104" t="n">
        <v>7.9</v>
      </c>
    </row>
    <row r="11">
      <c r="A11" s="176" t="n">
        <v>45536</v>
      </c>
      <c r="B11" s="104" t="inlineStr">
        <is>
          <t>2024/25</t>
        </is>
      </c>
      <c r="C11" s="104" t="inlineStr">
        <is>
          <t>HC-010</t>
        </is>
      </c>
      <c r="D11" s="104" t="n">
        <v>20</v>
      </c>
      <c r="E11" s="104" t="n">
        <v>2805.18</v>
      </c>
      <c r="F11" s="104" t="n">
        <v>118.93</v>
      </c>
      <c r="G11" s="104" t="n">
        <v>19.5</v>
      </c>
    </row>
    <row r="12">
      <c r="A12" s="176" t="n">
        <v>45536</v>
      </c>
      <c r="B12" s="104" t="inlineStr">
        <is>
          <t>2024/25</t>
        </is>
      </c>
      <c r="C12" s="104" t="inlineStr">
        <is>
          <t>HC-011</t>
        </is>
      </c>
      <c r="D12" s="104" t="n">
        <v>20</v>
      </c>
      <c r="E12" s="104" t="n">
        <v>2789.64</v>
      </c>
      <c r="F12" s="104" t="n">
        <v>125.42</v>
      </c>
      <c r="G12" s="104" t="n">
        <v>15.2</v>
      </c>
    </row>
    <row r="13">
      <c r="A13" s="176" t="n">
        <v>45536</v>
      </c>
      <c r="B13" s="104" t="inlineStr">
        <is>
          <t>2024/25</t>
        </is>
      </c>
      <c r="C13" s="104" t="inlineStr">
        <is>
          <t>HC-012</t>
        </is>
      </c>
      <c r="D13" s="104" t="n">
        <v>12</v>
      </c>
      <c r="E13" s="104" t="n">
        <v>1694.11</v>
      </c>
      <c r="F13" s="104" t="n">
        <v>62.93</v>
      </c>
      <c r="G13" s="104" t="n">
        <v>10.9</v>
      </c>
    </row>
    <row r="14">
      <c r="A14" s="176" t="n">
        <v>45536</v>
      </c>
      <c r="B14" s="104" t="inlineStr">
        <is>
          <t>2024/25</t>
        </is>
      </c>
      <c r="C14" s="104" t="inlineStr">
        <is>
          <t>HC-013</t>
        </is>
      </c>
      <c r="D14" s="104" t="n">
        <v>14</v>
      </c>
      <c r="E14" s="104" t="n">
        <v>1936.28</v>
      </c>
      <c r="F14" s="104" t="n">
        <v>79.23</v>
      </c>
      <c r="G14" s="104" t="n">
        <v>10.1</v>
      </c>
    </row>
    <row r="15">
      <c r="A15" s="176" t="n">
        <v>45536</v>
      </c>
      <c r="B15" s="104" t="inlineStr">
        <is>
          <t>2024/25</t>
        </is>
      </c>
      <c r="C15" s="104" t="inlineStr">
        <is>
          <t>HC-014</t>
        </is>
      </c>
      <c r="D15" s="104" t="n">
        <v>14</v>
      </c>
      <c r="E15" s="104" t="n">
        <v>2020.3</v>
      </c>
      <c r="F15" s="104" t="n">
        <v>82.18000000000001</v>
      </c>
      <c r="G15" s="104" t="n">
        <v>4.7</v>
      </c>
    </row>
    <row r="16">
      <c r="A16" s="176" t="n">
        <v>45536</v>
      </c>
      <c r="B16" s="104" t="inlineStr">
        <is>
          <t>2024/25</t>
        </is>
      </c>
      <c r="C16" s="104" t="inlineStr">
        <is>
          <t>HC-015</t>
        </is>
      </c>
      <c r="D16" s="104" t="n">
        <v>13</v>
      </c>
      <c r="E16" s="104" t="n">
        <v>1828.33</v>
      </c>
      <c r="F16" s="104" t="n">
        <v>87.51000000000001</v>
      </c>
      <c r="G16" s="104" t="n">
        <v>10.2</v>
      </c>
    </row>
    <row r="17">
      <c r="A17" s="176" t="n">
        <v>45536</v>
      </c>
      <c r="B17" s="104" t="inlineStr">
        <is>
          <t>2024/25</t>
        </is>
      </c>
      <c r="C17" s="104" t="inlineStr">
        <is>
          <t>HC-016</t>
        </is>
      </c>
      <c r="D17" s="104" t="n">
        <v>18</v>
      </c>
      <c r="E17" s="104" t="n">
        <v>2529.72</v>
      </c>
      <c r="F17" s="104" t="n">
        <v>98.84999999999999</v>
      </c>
      <c r="G17" s="104" t="n">
        <v>24.3</v>
      </c>
    </row>
    <row r="18">
      <c r="A18" s="176" t="n">
        <v>45536</v>
      </c>
      <c r="B18" s="104" t="inlineStr">
        <is>
          <t>2024/25</t>
        </is>
      </c>
      <c r="C18" s="104" t="inlineStr">
        <is>
          <t>HC-017</t>
        </is>
      </c>
      <c r="D18" s="104" t="n">
        <v>13</v>
      </c>
      <c r="E18" s="104" t="n">
        <v>1820.1</v>
      </c>
      <c r="F18" s="104" t="n">
        <v>87.40000000000001</v>
      </c>
      <c r="G18" s="104" t="n">
        <v>7.9</v>
      </c>
    </row>
    <row r="19">
      <c r="A19" s="176" t="n">
        <v>45536</v>
      </c>
      <c r="B19" s="104" t="inlineStr">
        <is>
          <t>2024/25</t>
        </is>
      </c>
      <c r="C19" s="104" t="inlineStr">
        <is>
          <t>HC-018</t>
        </is>
      </c>
      <c r="D19" s="104" t="n">
        <v>12</v>
      </c>
      <c r="E19" s="104" t="n">
        <v>1677.95</v>
      </c>
      <c r="F19" s="104" t="n">
        <v>80.52</v>
      </c>
      <c r="G19" s="104" t="n">
        <v>10.2</v>
      </c>
    </row>
    <row r="20">
      <c r="A20" s="176" t="n">
        <v>45536</v>
      </c>
      <c r="B20" s="104" t="inlineStr">
        <is>
          <t>2024/25</t>
        </is>
      </c>
      <c r="C20" s="104" t="inlineStr">
        <is>
          <t>HC-019</t>
        </is>
      </c>
      <c r="D20" s="104" t="n">
        <v>13</v>
      </c>
      <c r="E20" s="104" t="n">
        <v>1877.69</v>
      </c>
      <c r="F20" s="104" t="n">
        <v>94.48</v>
      </c>
      <c r="G20" s="104" t="n">
        <v>9.5</v>
      </c>
    </row>
    <row r="21">
      <c r="A21" s="176" t="n">
        <v>45536</v>
      </c>
      <c r="B21" s="104" t="inlineStr">
        <is>
          <t>2024/25</t>
        </is>
      </c>
      <c r="C21" s="104" t="inlineStr">
        <is>
          <t>HC-020</t>
        </is>
      </c>
      <c r="D21" s="104" t="n">
        <v>13</v>
      </c>
      <c r="E21" s="104" t="n">
        <v>1841.98</v>
      </c>
      <c r="F21" s="104" t="n">
        <v>58.58</v>
      </c>
      <c r="G21" s="104" t="n">
        <v>9.9</v>
      </c>
    </row>
    <row r="22">
      <c r="A22" s="176" t="n">
        <v>45536</v>
      </c>
      <c r="B22" s="104" t="inlineStr">
        <is>
          <t>2024/25</t>
        </is>
      </c>
      <c r="C22" s="104" t="inlineStr">
        <is>
          <t>HC-021</t>
        </is>
      </c>
      <c r="D22" s="104" t="n">
        <v>13</v>
      </c>
      <c r="E22" s="104" t="n">
        <v>1824.05</v>
      </c>
      <c r="F22" s="104" t="n">
        <v>63.5</v>
      </c>
      <c r="G22" s="104" t="n">
        <v>10.2</v>
      </c>
    </row>
    <row r="23">
      <c r="A23" s="176" t="n">
        <v>45536</v>
      </c>
      <c r="B23" s="104" t="inlineStr">
        <is>
          <t>2024/25</t>
        </is>
      </c>
      <c r="C23" s="104" t="inlineStr">
        <is>
          <t>HC-022</t>
        </is>
      </c>
      <c r="D23" s="104" t="n">
        <v>13</v>
      </c>
      <c r="E23" s="104" t="n">
        <v>1825.75</v>
      </c>
      <c r="F23" s="104" t="n">
        <v>104.83</v>
      </c>
      <c r="G23" s="104" t="n">
        <v>14.4</v>
      </c>
    </row>
    <row r="24">
      <c r="A24" s="176" t="n">
        <v>45536</v>
      </c>
      <c r="B24" s="104" t="inlineStr">
        <is>
          <t>2024/25</t>
        </is>
      </c>
      <c r="C24" s="104" t="inlineStr">
        <is>
          <t>HC-023</t>
        </is>
      </c>
      <c r="D24" s="104" t="n">
        <v>14</v>
      </c>
      <c r="E24" s="104" t="n">
        <v>1946.09</v>
      </c>
      <c r="F24" s="104" t="n">
        <v>135.23</v>
      </c>
      <c r="G24" s="104" t="n">
        <v>26.4</v>
      </c>
    </row>
    <row r="25">
      <c r="A25" s="176" t="n">
        <v>45536</v>
      </c>
      <c r="B25" s="104" t="inlineStr">
        <is>
          <t>2024/25</t>
        </is>
      </c>
      <c r="C25" s="104" t="inlineStr">
        <is>
          <t>HC-024</t>
        </is>
      </c>
      <c r="D25" s="104" t="n">
        <v>19</v>
      </c>
      <c r="E25" s="104" t="n">
        <v>2630.94</v>
      </c>
      <c r="F25" s="104" t="n">
        <v>120.25</v>
      </c>
      <c r="G25" s="104" t="n">
        <v>16.9</v>
      </c>
    </row>
    <row r="26">
      <c r="A26" s="176" t="n">
        <v>45536</v>
      </c>
      <c r="B26" s="104" t="inlineStr">
        <is>
          <t>2024/25</t>
        </is>
      </c>
      <c r="C26" s="104" t="inlineStr">
        <is>
          <t>HC-025</t>
        </is>
      </c>
      <c r="D26" s="104" t="n">
        <v>18</v>
      </c>
      <c r="E26" s="104" t="n">
        <v>2552.57</v>
      </c>
      <c r="F26" s="104" t="n">
        <v>116.01</v>
      </c>
      <c r="G26" s="104" t="n">
        <v>15.5</v>
      </c>
    </row>
    <row r="27">
      <c r="A27" s="176" t="n">
        <v>45536</v>
      </c>
      <c r="B27" s="104" t="inlineStr">
        <is>
          <t>2024/25</t>
        </is>
      </c>
      <c r="C27" s="104" t="inlineStr">
        <is>
          <t>HC-026</t>
        </is>
      </c>
      <c r="D27" s="104" t="n">
        <v>12</v>
      </c>
      <c r="E27" s="104" t="n">
        <v>1694.9</v>
      </c>
      <c r="F27" s="104" t="n">
        <v>99.61</v>
      </c>
      <c r="G27" s="104" t="n">
        <v>10.6</v>
      </c>
    </row>
    <row r="28">
      <c r="A28" s="176" t="n">
        <v>45536</v>
      </c>
      <c r="B28" s="104" t="inlineStr">
        <is>
          <t>2024/25</t>
        </is>
      </c>
      <c r="C28" s="104" t="inlineStr">
        <is>
          <t>HC-027</t>
        </is>
      </c>
      <c r="D28" s="104" t="n">
        <v>14</v>
      </c>
      <c r="E28" s="104" t="n">
        <v>1957.32</v>
      </c>
      <c r="F28" s="104" t="n">
        <v>99.95</v>
      </c>
      <c r="G28" s="104" t="n">
        <v>11.6</v>
      </c>
    </row>
    <row r="29">
      <c r="A29" s="176" t="n">
        <v>45536</v>
      </c>
      <c r="B29" s="104" t="inlineStr">
        <is>
          <t>2024/25</t>
        </is>
      </c>
      <c r="C29" s="104" t="inlineStr">
        <is>
          <t>HC-028</t>
        </is>
      </c>
      <c r="D29" s="104" t="n">
        <v>12</v>
      </c>
      <c r="E29" s="104" t="n">
        <v>1694.53</v>
      </c>
      <c r="F29" s="104" t="n">
        <v>79.95</v>
      </c>
      <c r="G29" s="104" t="n">
        <v>9</v>
      </c>
    </row>
    <row r="30">
      <c r="A30" s="176" t="n">
        <v>45536</v>
      </c>
      <c r="B30" s="104" t="inlineStr">
        <is>
          <t>2024/25</t>
        </is>
      </c>
      <c r="C30" s="104" t="inlineStr">
        <is>
          <t>HC-029</t>
        </is>
      </c>
      <c r="D30" s="104" t="n">
        <v>25</v>
      </c>
      <c r="E30" s="104" t="n">
        <v>3505.28</v>
      </c>
      <c r="F30" s="104" t="n">
        <v>153.35</v>
      </c>
      <c r="G30" s="104" t="n">
        <v>21</v>
      </c>
    </row>
    <row r="31">
      <c r="A31" s="176" t="n">
        <v>45536</v>
      </c>
      <c r="B31" s="104" t="inlineStr">
        <is>
          <t>2024/25</t>
        </is>
      </c>
      <c r="C31" s="104" t="inlineStr">
        <is>
          <t>HC-030</t>
        </is>
      </c>
      <c r="D31" s="104" t="n">
        <v>13</v>
      </c>
      <c r="E31" s="104" t="n">
        <v>1811.53</v>
      </c>
      <c r="F31" s="104" t="n">
        <v>89.61</v>
      </c>
      <c r="G31" s="104" t="n">
        <v>9.300000000000001</v>
      </c>
    </row>
    <row r="32">
      <c r="A32" s="176" t="n">
        <v>45536</v>
      </c>
      <c r="B32" s="104" t="inlineStr">
        <is>
          <t>2024/25</t>
        </is>
      </c>
      <c r="C32" s="104" t="inlineStr">
        <is>
          <t>HC-031</t>
        </is>
      </c>
      <c r="D32" s="104" t="n">
        <v>14</v>
      </c>
      <c r="E32" s="104" t="n">
        <v>1936.6</v>
      </c>
      <c r="F32" s="104" t="n">
        <v>97.94</v>
      </c>
      <c r="G32" s="104" t="n">
        <v>9.9</v>
      </c>
    </row>
    <row r="33">
      <c r="A33" s="176" t="n">
        <v>45536</v>
      </c>
      <c r="B33" s="104" t="inlineStr">
        <is>
          <t>2024/25</t>
        </is>
      </c>
      <c r="C33" s="104" t="inlineStr">
        <is>
          <t>HC-032</t>
        </is>
      </c>
      <c r="D33" s="104" t="n">
        <v>14</v>
      </c>
      <c r="E33" s="104" t="n">
        <v>1966.61</v>
      </c>
      <c r="F33" s="104" t="n">
        <v>96.23</v>
      </c>
      <c r="G33" s="104" t="n">
        <v>12.2</v>
      </c>
    </row>
    <row r="34">
      <c r="A34" s="176" t="n">
        <v>45536</v>
      </c>
      <c r="B34" s="104" t="inlineStr">
        <is>
          <t>2024/25</t>
        </is>
      </c>
      <c r="C34" s="104" t="inlineStr">
        <is>
          <t>HC-033</t>
        </is>
      </c>
      <c r="D34" s="104" t="n">
        <v>25</v>
      </c>
      <c r="E34" s="104" t="n">
        <v>3413.32</v>
      </c>
      <c r="F34" s="104" t="n">
        <v>143.4</v>
      </c>
      <c r="G34" s="104" t="n">
        <v>20.7</v>
      </c>
    </row>
    <row r="35">
      <c r="A35" s="176" t="n">
        <v>45536</v>
      </c>
      <c r="B35" s="104" t="inlineStr">
        <is>
          <t>2024/25</t>
        </is>
      </c>
      <c r="C35" s="104" t="inlineStr">
        <is>
          <t>HC-034</t>
        </is>
      </c>
      <c r="D35" s="104" t="n">
        <v>18</v>
      </c>
      <c r="E35" s="104" t="n">
        <v>2507.15</v>
      </c>
      <c r="F35" s="104" t="n">
        <v>124.51</v>
      </c>
      <c r="G35" s="104" t="n">
        <v>9.199999999999999</v>
      </c>
    </row>
    <row r="36">
      <c r="A36" s="176" t="n">
        <v>45536</v>
      </c>
      <c r="B36" s="104" t="inlineStr">
        <is>
          <t>2024/25</t>
        </is>
      </c>
      <c r="C36" s="104" t="inlineStr">
        <is>
          <t>HC-035</t>
        </is>
      </c>
      <c r="D36" s="104" t="n">
        <v>18</v>
      </c>
      <c r="E36" s="104" t="n">
        <v>2478.71</v>
      </c>
      <c r="F36" s="104" t="n">
        <v>110.81</v>
      </c>
      <c r="G36" s="104" t="n">
        <v>18.8</v>
      </c>
    </row>
    <row r="37">
      <c r="A37" s="176" t="n">
        <v>45536</v>
      </c>
      <c r="B37" s="104" t="inlineStr">
        <is>
          <t>2024/25</t>
        </is>
      </c>
      <c r="C37" s="104" t="inlineStr">
        <is>
          <t>HC-036</t>
        </is>
      </c>
      <c r="D37" s="104" t="n">
        <v>14</v>
      </c>
      <c r="E37" s="104" t="n">
        <v>1950.32</v>
      </c>
      <c r="F37" s="104" t="n">
        <v>63.13</v>
      </c>
      <c r="G37" s="104" t="n">
        <v>7</v>
      </c>
    </row>
    <row r="38">
      <c r="A38" s="176" t="n">
        <v>45536</v>
      </c>
      <c r="B38" s="104" t="inlineStr">
        <is>
          <t>2024/25</t>
        </is>
      </c>
      <c r="C38" s="104" t="inlineStr">
        <is>
          <t>HC-037</t>
        </is>
      </c>
      <c r="D38" s="104" t="n">
        <v>14</v>
      </c>
      <c r="E38" s="104" t="n">
        <v>1988.95</v>
      </c>
      <c r="F38" s="104" t="n">
        <v>77.67</v>
      </c>
      <c r="G38" s="104" t="n">
        <v>11</v>
      </c>
    </row>
    <row r="39">
      <c r="A39" s="176" t="n">
        <v>45536</v>
      </c>
      <c r="B39" s="104" t="inlineStr">
        <is>
          <t>2024/25</t>
        </is>
      </c>
      <c r="C39" s="104" t="inlineStr">
        <is>
          <t>HC-038</t>
        </is>
      </c>
      <c r="D39" s="104" t="n">
        <v>13</v>
      </c>
      <c r="E39" s="104" t="n">
        <v>1848.87</v>
      </c>
      <c r="F39" s="104" t="n">
        <v>103.4</v>
      </c>
      <c r="G39" s="104" t="n">
        <v>15.9</v>
      </c>
    </row>
    <row r="40">
      <c r="A40" s="176" t="n">
        <v>45536</v>
      </c>
      <c r="B40" s="104" t="inlineStr">
        <is>
          <t>2024/25</t>
        </is>
      </c>
      <c r="C40" s="104" t="inlineStr">
        <is>
          <t>HC-039</t>
        </is>
      </c>
      <c r="D40" s="104" t="n">
        <v>14</v>
      </c>
      <c r="E40" s="104" t="n">
        <v>1956.55</v>
      </c>
      <c r="F40" s="104" t="n">
        <v>111.23</v>
      </c>
      <c r="G40" s="104" t="n">
        <v>11</v>
      </c>
    </row>
    <row r="41">
      <c r="A41" s="176" t="n">
        <v>45536</v>
      </c>
      <c r="B41" s="104" t="inlineStr">
        <is>
          <t>2024/25</t>
        </is>
      </c>
      <c r="C41" s="104" t="inlineStr">
        <is>
          <t>HC-040</t>
        </is>
      </c>
      <c r="D41" s="104" t="n">
        <v>14</v>
      </c>
      <c r="E41" s="104" t="n">
        <v>1969.93</v>
      </c>
      <c r="F41" s="104" t="n">
        <v>72.56999999999999</v>
      </c>
      <c r="G41" s="104" t="n">
        <v>13.1</v>
      </c>
    </row>
    <row r="42">
      <c r="A42" s="176" t="n">
        <v>45536</v>
      </c>
      <c r="B42" s="104" t="inlineStr">
        <is>
          <t>2024/25</t>
        </is>
      </c>
      <c r="C42" s="104" t="inlineStr">
        <is>
          <t>HC-042</t>
        </is>
      </c>
      <c r="D42" s="104" t="n">
        <v>14</v>
      </c>
      <c r="E42" s="104" t="n">
        <v>1966.6</v>
      </c>
      <c r="F42" s="104" t="n">
        <v>76.11</v>
      </c>
      <c r="G42" s="104" t="n">
        <v>8.5</v>
      </c>
    </row>
    <row r="43">
      <c r="A43" s="176" t="n">
        <v>45536</v>
      </c>
      <c r="B43" s="104" t="inlineStr">
        <is>
          <t>2024/25</t>
        </is>
      </c>
      <c r="C43" s="104" t="inlineStr">
        <is>
          <t>HC-043</t>
        </is>
      </c>
      <c r="D43" s="104" t="n">
        <v>18</v>
      </c>
      <c r="E43" s="104" t="n">
        <v>2548.48</v>
      </c>
      <c r="F43" s="104" t="n">
        <v>118.32</v>
      </c>
      <c r="G43" s="104" t="n">
        <v>12.5</v>
      </c>
    </row>
    <row r="44">
      <c r="A44" s="176" t="n">
        <v>45536</v>
      </c>
      <c r="B44" s="104" t="inlineStr">
        <is>
          <t>2024/25</t>
        </is>
      </c>
      <c r="C44" s="104" t="inlineStr">
        <is>
          <t>HC-044</t>
        </is>
      </c>
      <c r="D44" s="104" t="n">
        <v>12</v>
      </c>
      <c r="E44" s="104" t="n">
        <v>1705.29</v>
      </c>
      <c r="F44" s="104" t="n">
        <v>73.93000000000001</v>
      </c>
      <c r="G44" s="104" t="n">
        <v>7.2</v>
      </c>
    </row>
    <row r="45">
      <c r="A45" s="176" t="n">
        <v>45536</v>
      </c>
      <c r="B45" s="104" t="inlineStr">
        <is>
          <t>2024/25</t>
        </is>
      </c>
      <c r="C45" s="104" t="inlineStr">
        <is>
          <t>HC-045</t>
        </is>
      </c>
      <c r="D45" s="104" t="n">
        <v>25</v>
      </c>
      <c r="E45" s="104" t="n">
        <v>3579.15</v>
      </c>
      <c r="F45" s="104" t="n">
        <v>160.66</v>
      </c>
      <c r="G45" s="104" t="n">
        <v>31.2</v>
      </c>
    </row>
    <row r="46">
      <c r="A46" s="176" t="n">
        <v>45536</v>
      </c>
      <c r="B46" s="104" t="inlineStr">
        <is>
          <t>2024/25</t>
        </is>
      </c>
      <c r="C46" s="104" t="inlineStr">
        <is>
          <t>HC-046</t>
        </is>
      </c>
      <c r="D46" s="104" t="n">
        <v>12</v>
      </c>
      <c r="E46" s="104" t="n">
        <v>1675.57</v>
      </c>
      <c r="F46" s="104" t="n">
        <v>96.48</v>
      </c>
      <c r="G46" s="104" t="n">
        <v>10.2</v>
      </c>
    </row>
    <row r="47">
      <c r="A47" s="176" t="n">
        <v>45536</v>
      </c>
      <c r="B47" s="104" t="inlineStr">
        <is>
          <t>2024/25</t>
        </is>
      </c>
      <c r="C47" s="104" t="inlineStr">
        <is>
          <t>HC-047</t>
        </is>
      </c>
      <c r="D47" s="104" t="n">
        <v>18</v>
      </c>
      <c r="E47" s="104" t="n">
        <v>2534.03</v>
      </c>
      <c r="F47" s="104" t="n">
        <v>269.24</v>
      </c>
      <c r="G47" s="104" t="n">
        <v>60.9</v>
      </c>
    </row>
    <row r="48">
      <c r="A48" s="176" t="n">
        <v>45536</v>
      </c>
      <c r="B48" s="104" t="inlineStr">
        <is>
          <t>2024/25</t>
        </is>
      </c>
      <c r="C48" s="104" t="inlineStr">
        <is>
          <t>HC-048</t>
        </is>
      </c>
      <c r="D48" s="104" t="n">
        <v>18</v>
      </c>
      <c r="E48" s="104" t="n">
        <v>2489.48</v>
      </c>
      <c r="F48" s="104" t="n">
        <v>101.58</v>
      </c>
      <c r="G48" s="104" t="n">
        <v>21.5</v>
      </c>
    </row>
    <row r="49">
      <c r="A49" s="176" t="n">
        <v>45536</v>
      </c>
      <c r="B49" s="104" t="inlineStr">
        <is>
          <t>2024/25</t>
        </is>
      </c>
      <c r="C49" s="104" t="inlineStr">
        <is>
          <t>HC-049</t>
        </is>
      </c>
      <c r="D49" s="104" t="n">
        <v>18</v>
      </c>
      <c r="E49" s="104" t="n">
        <v>2545.86</v>
      </c>
      <c r="F49" s="104" t="n">
        <v>121.27</v>
      </c>
      <c r="G49" s="104" t="n">
        <v>15.9</v>
      </c>
    </row>
    <row r="50">
      <c r="A50" s="176" t="n">
        <v>45536</v>
      </c>
      <c r="B50" s="104" t="inlineStr">
        <is>
          <t>2024/25</t>
        </is>
      </c>
      <c r="C50" s="104" t="inlineStr">
        <is>
          <t>HC-050</t>
        </is>
      </c>
      <c r="D50" s="104" t="n">
        <v>18</v>
      </c>
      <c r="E50" s="104" t="n">
        <v>2519.09</v>
      </c>
      <c r="F50" s="104" t="n">
        <v>98.17</v>
      </c>
      <c r="G50" s="104" t="n">
        <v>10.7</v>
      </c>
    </row>
    <row r="51">
      <c r="A51" s="176" t="n">
        <v>45536</v>
      </c>
      <c r="B51" s="104" t="inlineStr">
        <is>
          <t>2024/25</t>
        </is>
      </c>
      <c r="C51" s="104" t="inlineStr">
        <is>
          <t>HC-051</t>
        </is>
      </c>
      <c r="D51" s="104" t="n">
        <v>13</v>
      </c>
      <c r="E51" s="104" t="n">
        <v>1852.07</v>
      </c>
      <c r="F51" s="104" t="n">
        <v>61.69</v>
      </c>
      <c r="G51" s="104" t="n">
        <v>5.4</v>
      </c>
    </row>
    <row r="52">
      <c r="A52" s="176" t="n">
        <v>45536</v>
      </c>
      <c r="B52" s="104" t="inlineStr">
        <is>
          <t>2024/25</t>
        </is>
      </c>
      <c r="C52" s="104" t="inlineStr">
        <is>
          <t>HC-052</t>
        </is>
      </c>
      <c r="D52" s="104" t="n">
        <v>14</v>
      </c>
      <c r="E52" s="104" t="n">
        <v>1931.79</v>
      </c>
      <c r="F52" s="104" t="n">
        <v>97.37</v>
      </c>
      <c r="G52" s="104" t="n">
        <v>15.7</v>
      </c>
    </row>
    <row r="53">
      <c r="A53" s="176" t="n">
        <v>45536</v>
      </c>
      <c r="B53" s="104" t="inlineStr">
        <is>
          <t>2024/25</t>
        </is>
      </c>
      <c r="C53" s="104" t="inlineStr">
        <is>
          <t>HC-053</t>
        </is>
      </c>
      <c r="D53" s="104" t="n">
        <v>14</v>
      </c>
      <c r="E53" s="104" t="n">
        <v>1958.53</v>
      </c>
      <c r="F53" s="104" t="n">
        <v>76.52</v>
      </c>
      <c r="G53" s="104" t="n">
        <v>20.2</v>
      </c>
    </row>
    <row r="54">
      <c r="A54" s="176" t="n">
        <v>45536</v>
      </c>
      <c r="B54" s="104" t="inlineStr">
        <is>
          <t>2024/25</t>
        </is>
      </c>
      <c r="C54" s="104" t="inlineStr">
        <is>
          <t>HC-054</t>
        </is>
      </c>
      <c r="D54" s="104" t="n">
        <v>13</v>
      </c>
      <c r="E54" s="104" t="n">
        <v>1836.56</v>
      </c>
      <c r="F54" s="104" t="n">
        <v>88.36</v>
      </c>
      <c r="G54" s="104" t="n">
        <v>10.2</v>
      </c>
    </row>
    <row r="55">
      <c r="A55" s="176" t="n">
        <v>45536</v>
      </c>
      <c r="B55" s="104" t="inlineStr">
        <is>
          <t>2024/25</t>
        </is>
      </c>
      <c r="C55" s="104" t="inlineStr">
        <is>
          <t>HC-055</t>
        </is>
      </c>
      <c r="D55" s="104" t="n">
        <v>18</v>
      </c>
      <c r="E55" s="104" t="n">
        <v>2542.9</v>
      </c>
      <c r="F55" s="104" t="n">
        <v>112.26</v>
      </c>
      <c r="G55" s="104" t="n">
        <v>15</v>
      </c>
    </row>
    <row r="56">
      <c r="A56" s="176" t="n">
        <v>45536</v>
      </c>
      <c r="B56" s="104" t="inlineStr">
        <is>
          <t>2024/25</t>
        </is>
      </c>
      <c r="C56" s="104" t="inlineStr">
        <is>
          <t>HC-056</t>
        </is>
      </c>
      <c r="D56" s="104" t="n">
        <v>18</v>
      </c>
      <c r="E56" s="104" t="n">
        <v>2546.08</v>
      </c>
      <c r="F56" s="104" t="n">
        <v>155.03</v>
      </c>
      <c r="G56" s="104" t="n">
        <v>17.5</v>
      </c>
    </row>
    <row r="57">
      <c r="A57" s="176" t="n">
        <v>45536</v>
      </c>
      <c r="B57" s="104" t="inlineStr">
        <is>
          <t>2024/25</t>
        </is>
      </c>
      <c r="C57" s="104" t="inlineStr">
        <is>
          <t>HC-057</t>
        </is>
      </c>
      <c r="D57" s="104" t="n">
        <v>18</v>
      </c>
      <c r="E57" s="104" t="n">
        <v>2547.56</v>
      </c>
      <c r="F57" s="104" t="n">
        <v>132.57</v>
      </c>
      <c r="G57" s="104" t="n">
        <v>12.3</v>
      </c>
    </row>
    <row r="58">
      <c r="A58" s="176" t="n">
        <v>45536</v>
      </c>
      <c r="B58" s="104" t="inlineStr">
        <is>
          <t>2024/25</t>
        </is>
      </c>
      <c r="C58" s="104" t="inlineStr">
        <is>
          <t>HC-058</t>
        </is>
      </c>
      <c r="D58" s="104" t="n">
        <v>13</v>
      </c>
      <c r="E58" s="104" t="n">
        <v>1857.07</v>
      </c>
      <c r="F58" s="104" t="n">
        <v>101.32</v>
      </c>
      <c r="G58" s="104" t="n">
        <v>17.1</v>
      </c>
    </row>
    <row r="59">
      <c r="A59" s="176" t="n">
        <v>45536</v>
      </c>
      <c r="B59" s="104" t="inlineStr">
        <is>
          <t>2024/25</t>
        </is>
      </c>
      <c r="C59" s="104" t="inlineStr">
        <is>
          <t>HC-059</t>
        </is>
      </c>
      <c r="D59" s="104" t="n">
        <v>14</v>
      </c>
      <c r="E59" s="104" t="n">
        <v>1961.39</v>
      </c>
      <c r="F59" s="104" t="n">
        <v>99.17</v>
      </c>
      <c r="G59" s="104" t="n">
        <v>13.1</v>
      </c>
    </row>
    <row r="60">
      <c r="A60" s="176" t="n">
        <v>45536</v>
      </c>
      <c r="B60" s="104" t="inlineStr">
        <is>
          <t>2024/25</t>
        </is>
      </c>
      <c r="C60" s="104" t="inlineStr">
        <is>
          <t>HC-060</t>
        </is>
      </c>
      <c r="D60" s="104" t="n">
        <v>13</v>
      </c>
      <c r="E60" s="104" t="n">
        <v>1746.65</v>
      </c>
      <c r="F60" s="104" t="n">
        <v>73.53</v>
      </c>
      <c r="G60" s="104" t="n">
        <v>10.1</v>
      </c>
    </row>
    <row r="61">
      <c r="A61" s="176" t="n">
        <v>45536</v>
      </c>
      <c r="B61" s="104" t="inlineStr">
        <is>
          <t>2024/25</t>
        </is>
      </c>
      <c r="C61" s="104" t="inlineStr">
        <is>
          <t>HC-061</t>
        </is>
      </c>
      <c r="D61" s="104" t="n">
        <v>18</v>
      </c>
      <c r="E61" s="104" t="n">
        <v>2489.73</v>
      </c>
      <c r="F61" s="104" t="n">
        <v>105.92</v>
      </c>
      <c r="G61" s="104" t="n">
        <v>18.6</v>
      </c>
    </row>
    <row r="62">
      <c r="A62" s="176" t="n">
        <v>45536</v>
      </c>
      <c r="B62" s="104" t="inlineStr">
        <is>
          <t>2024/25</t>
        </is>
      </c>
      <c r="C62" s="104" t="inlineStr">
        <is>
          <t>HC-062</t>
        </is>
      </c>
      <c r="D62" s="104" t="n">
        <v>12</v>
      </c>
      <c r="E62" s="104" t="n">
        <v>1725.07</v>
      </c>
      <c r="F62" s="104" t="n">
        <v>77.58</v>
      </c>
      <c r="G62" s="104" t="n">
        <v>12.2</v>
      </c>
    </row>
    <row r="63">
      <c r="A63" s="176" t="n">
        <v>45536</v>
      </c>
      <c r="B63" s="104" t="inlineStr">
        <is>
          <t>2024/25</t>
        </is>
      </c>
      <c r="C63" s="104" t="inlineStr">
        <is>
          <t>HC-063</t>
        </is>
      </c>
      <c r="D63" s="104" t="n">
        <v>13</v>
      </c>
      <c r="E63" s="104" t="n">
        <v>1842.81</v>
      </c>
      <c r="F63" s="104" t="n">
        <v>51.48</v>
      </c>
      <c r="G63" s="104" t="n">
        <v>8.800000000000001</v>
      </c>
    </row>
    <row r="64">
      <c r="A64" s="176" t="n">
        <v>45536</v>
      </c>
      <c r="B64" s="104" t="inlineStr">
        <is>
          <t>2024/25</t>
        </is>
      </c>
      <c r="C64" s="104" t="inlineStr">
        <is>
          <t>HC-064</t>
        </is>
      </c>
      <c r="D64" s="104" t="n">
        <v>12</v>
      </c>
      <c r="E64" s="104" t="n">
        <v>1657.42</v>
      </c>
      <c r="F64" s="104" t="n">
        <v>75.06</v>
      </c>
      <c r="G64" s="104" t="n">
        <v>7.1</v>
      </c>
    </row>
    <row r="65">
      <c r="A65" s="176" t="n">
        <v>45536</v>
      </c>
      <c r="B65" s="104" t="inlineStr">
        <is>
          <t>2024/25</t>
        </is>
      </c>
      <c r="C65" s="104" t="inlineStr">
        <is>
          <t>HC-065</t>
        </is>
      </c>
      <c r="D65" s="104" t="n">
        <v>20</v>
      </c>
      <c r="E65" s="104" t="n">
        <v>2814.65</v>
      </c>
      <c r="F65" s="104" t="n">
        <v>128.06</v>
      </c>
      <c r="G65" s="104" t="n">
        <v>16.1</v>
      </c>
    </row>
    <row r="66">
      <c r="A66" s="176" t="n">
        <v>45536</v>
      </c>
      <c r="B66" s="104" t="inlineStr">
        <is>
          <t>2024/25</t>
        </is>
      </c>
      <c r="C66" s="104" t="inlineStr">
        <is>
          <t>HC-066</t>
        </is>
      </c>
      <c r="D66" s="104" t="n">
        <v>18</v>
      </c>
      <c r="E66" s="104" t="n">
        <v>2562.49</v>
      </c>
      <c r="F66" s="104" t="n">
        <v>107.46</v>
      </c>
      <c r="G66" s="104" t="n">
        <v>14.3</v>
      </c>
    </row>
    <row r="67">
      <c r="A67" s="176" t="n">
        <v>45536</v>
      </c>
      <c r="B67" s="104" t="inlineStr">
        <is>
          <t>2024/25</t>
        </is>
      </c>
      <c r="C67" s="104" t="inlineStr">
        <is>
          <t>HC-067</t>
        </is>
      </c>
      <c r="D67" s="104" t="n">
        <v>18</v>
      </c>
      <c r="E67" s="104" t="n">
        <v>2595.4</v>
      </c>
      <c r="F67" s="104" t="n">
        <v>91.02</v>
      </c>
      <c r="G67" s="104" t="n">
        <v>15.7</v>
      </c>
    </row>
    <row r="68">
      <c r="A68" s="176" t="n">
        <v>45536</v>
      </c>
      <c r="B68" s="104" t="inlineStr">
        <is>
          <t>2024/25</t>
        </is>
      </c>
      <c r="C68" s="104" t="inlineStr">
        <is>
          <t>HC-068</t>
        </is>
      </c>
      <c r="D68" s="104" t="n">
        <v>13</v>
      </c>
      <c r="E68" s="104" t="n">
        <v>1815.05</v>
      </c>
      <c r="F68" s="104" t="n">
        <v>77.02</v>
      </c>
      <c r="G68" s="104" t="n">
        <v>8.300000000000001</v>
      </c>
    </row>
    <row r="69">
      <c r="A69" s="176" t="n">
        <v>45536</v>
      </c>
      <c r="B69" s="104" t="inlineStr">
        <is>
          <t>2024/25</t>
        </is>
      </c>
      <c r="C69" s="104" t="inlineStr">
        <is>
          <t>HC-069</t>
        </is>
      </c>
      <c r="D69" s="104" t="n">
        <v>14</v>
      </c>
      <c r="E69" s="104" t="n">
        <v>1997.86</v>
      </c>
      <c r="F69" s="104" t="n">
        <v>104.17</v>
      </c>
      <c r="G69" s="104" t="n">
        <v>9.6</v>
      </c>
    </row>
    <row r="70">
      <c r="A70" s="176" t="n">
        <v>45536</v>
      </c>
      <c r="B70" s="104" t="inlineStr">
        <is>
          <t>2024/25</t>
        </is>
      </c>
      <c r="C70" s="104" t="inlineStr">
        <is>
          <t>HC-070</t>
        </is>
      </c>
      <c r="D70" s="104" t="n">
        <v>8</v>
      </c>
      <c r="E70" s="104" t="n">
        <v>1101.58</v>
      </c>
      <c r="F70" s="104" t="n">
        <v>52.95</v>
      </c>
      <c r="G70" s="104" t="n">
        <v>4.5</v>
      </c>
    </row>
    <row r="71">
      <c r="A71" s="176" t="n">
        <v>45536</v>
      </c>
      <c r="B71" s="104" t="inlineStr">
        <is>
          <t>2024/25</t>
        </is>
      </c>
      <c r="C71" s="104" t="inlineStr">
        <is>
          <t>HC-071</t>
        </is>
      </c>
      <c r="D71" s="104" t="n">
        <v>14</v>
      </c>
      <c r="E71" s="104" t="n">
        <v>1875.51</v>
      </c>
      <c r="F71" s="104" t="n">
        <v>79.45</v>
      </c>
      <c r="G71" s="104" t="n">
        <v>9.800000000000001</v>
      </c>
    </row>
    <row r="72">
      <c r="A72" s="176" t="n">
        <v>45536</v>
      </c>
      <c r="B72" s="104" t="inlineStr">
        <is>
          <t>2024/25</t>
        </is>
      </c>
      <c r="C72" s="104" t="inlineStr">
        <is>
          <t>HC-072</t>
        </is>
      </c>
      <c r="D72" s="104" t="n">
        <v>12</v>
      </c>
      <c r="E72" s="104" t="n">
        <v>1683.42</v>
      </c>
      <c r="F72" s="104" t="n">
        <v>66.68000000000001</v>
      </c>
      <c r="G72" s="104" t="n">
        <v>8.1</v>
      </c>
    </row>
    <row r="73">
      <c r="A73" s="176" t="n">
        <v>45536</v>
      </c>
      <c r="B73" s="104" t="inlineStr">
        <is>
          <t>2024/25</t>
        </is>
      </c>
      <c r="C73" s="104" t="inlineStr">
        <is>
          <t>HC-073</t>
        </is>
      </c>
      <c r="D73" s="104" t="n">
        <v>21</v>
      </c>
      <c r="E73" s="104" t="n">
        <v>2988.95</v>
      </c>
      <c r="F73" s="104" t="n">
        <v>110.24</v>
      </c>
      <c r="G73" s="104" t="n">
        <v>19.1</v>
      </c>
    </row>
    <row r="74">
      <c r="A74" s="176" t="n">
        <v>45536</v>
      </c>
      <c r="B74" s="104" t="inlineStr">
        <is>
          <t>2024/25</t>
        </is>
      </c>
      <c r="C74" s="104" t="inlineStr">
        <is>
          <t>HC-074</t>
        </is>
      </c>
      <c r="D74" s="104" t="n">
        <v>14</v>
      </c>
      <c r="E74" s="104" t="n">
        <v>1984.78</v>
      </c>
      <c r="F74" s="104" t="n">
        <v>85.93000000000001</v>
      </c>
      <c r="G74" s="104" t="n">
        <v>11.4</v>
      </c>
    </row>
    <row r="75">
      <c r="A75" s="176" t="n">
        <v>45536</v>
      </c>
      <c r="B75" s="104" t="inlineStr">
        <is>
          <t>2024/25</t>
        </is>
      </c>
      <c r="C75" s="104" t="inlineStr">
        <is>
          <t>HC-075</t>
        </is>
      </c>
      <c r="D75" s="104" t="n">
        <v>20</v>
      </c>
      <c r="E75" s="104" t="n">
        <v>2827.46</v>
      </c>
      <c r="F75" s="104" t="n">
        <v>133.25</v>
      </c>
      <c r="G75" s="104" t="n">
        <v>11.6</v>
      </c>
    </row>
    <row r="76">
      <c r="A76" s="176" t="n">
        <v>45536</v>
      </c>
      <c r="B76" s="104" t="inlineStr">
        <is>
          <t>2024/25</t>
        </is>
      </c>
      <c r="C76" s="104" t="inlineStr">
        <is>
          <t>HC-076</t>
        </is>
      </c>
      <c r="D76" s="104" t="n">
        <v>14</v>
      </c>
      <c r="E76" s="104" t="n">
        <v>2010.94</v>
      </c>
      <c r="F76" s="104" t="n">
        <v>94.69</v>
      </c>
      <c r="G76" s="104" t="n">
        <v>8.5</v>
      </c>
    </row>
    <row r="77">
      <c r="A77" s="176" t="n">
        <v>45536</v>
      </c>
      <c r="B77" s="104" t="inlineStr">
        <is>
          <t>2024/25</t>
        </is>
      </c>
      <c r="C77" s="104" t="inlineStr">
        <is>
          <t>HC-077</t>
        </is>
      </c>
      <c r="D77" s="104" t="n">
        <v>14</v>
      </c>
      <c r="E77" s="104" t="n">
        <v>1975.52</v>
      </c>
      <c r="F77" s="104" t="n">
        <v>83.31999999999999</v>
      </c>
      <c r="G77" s="104" t="n">
        <v>11.7</v>
      </c>
    </row>
    <row r="78">
      <c r="A78" s="176" t="n">
        <v>45536</v>
      </c>
      <c r="B78" s="104" t="inlineStr">
        <is>
          <t>2024/25</t>
        </is>
      </c>
      <c r="C78" s="104" t="inlineStr">
        <is>
          <t>HC-079</t>
        </is>
      </c>
      <c r="D78" s="104" t="n">
        <v>18</v>
      </c>
      <c r="E78" s="104" t="n">
        <v>2529.48</v>
      </c>
      <c r="F78" s="104" t="n">
        <v>130.67</v>
      </c>
      <c r="G78" s="104" t="n">
        <v>15.3</v>
      </c>
    </row>
    <row r="79">
      <c r="A79" s="176" t="n">
        <v>45536</v>
      </c>
      <c r="B79" s="104" t="inlineStr">
        <is>
          <t>2024/25</t>
        </is>
      </c>
      <c r="C79" s="104" t="inlineStr">
        <is>
          <t>HC-080</t>
        </is>
      </c>
      <c r="D79" s="104" t="n">
        <v>12</v>
      </c>
      <c r="E79" s="104" t="n">
        <v>1715.52</v>
      </c>
      <c r="F79" s="104" t="n">
        <v>102.32</v>
      </c>
      <c r="G79" s="104" t="n">
        <v>6.2</v>
      </c>
    </row>
    <row r="80">
      <c r="A80" s="176" t="n">
        <v>45536</v>
      </c>
      <c r="B80" s="104" t="inlineStr">
        <is>
          <t>2024/25</t>
        </is>
      </c>
      <c r="C80" s="104" t="inlineStr">
        <is>
          <t>HC-081</t>
        </is>
      </c>
      <c r="D80" s="104" t="n">
        <v>18</v>
      </c>
      <c r="E80" s="104" t="n">
        <v>2533.84</v>
      </c>
      <c r="F80" s="104" t="n">
        <v>140.81</v>
      </c>
      <c r="G80" s="104" t="n">
        <v>16.3</v>
      </c>
    </row>
    <row r="81">
      <c r="A81" s="176" t="n">
        <v>45536</v>
      </c>
      <c r="B81" s="104" t="inlineStr">
        <is>
          <t>2024/25</t>
        </is>
      </c>
      <c r="C81" s="104" t="inlineStr">
        <is>
          <t>HC-082</t>
        </is>
      </c>
      <c r="D81" s="104" t="n">
        <v>13</v>
      </c>
      <c r="E81" s="104" t="n">
        <v>1849.29</v>
      </c>
      <c r="F81" s="104" t="n">
        <v>55.39</v>
      </c>
      <c r="G81" s="104" t="n">
        <v>11.3</v>
      </c>
    </row>
    <row r="82">
      <c r="A82" s="176" t="n">
        <v>45536</v>
      </c>
      <c r="B82" s="104" t="inlineStr">
        <is>
          <t>2024/25</t>
        </is>
      </c>
      <c r="C82" s="104" t="inlineStr">
        <is>
          <t>HC-083</t>
        </is>
      </c>
      <c r="D82" s="104" t="n">
        <v>13</v>
      </c>
      <c r="E82" s="104" t="n">
        <v>1822.01</v>
      </c>
      <c r="F82" s="104" t="n">
        <v>60.19</v>
      </c>
      <c r="G82" s="104" t="n">
        <v>8.300000000000001</v>
      </c>
    </row>
    <row r="83">
      <c r="A83" s="176" t="n">
        <v>45536</v>
      </c>
      <c r="B83" s="104" t="inlineStr">
        <is>
          <t>2024/25</t>
        </is>
      </c>
      <c r="C83" s="104" t="inlineStr">
        <is>
          <t>HC-084</t>
        </is>
      </c>
      <c r="D83" s="104" t="n">
        <v>12</v>
      </c>
      <c r="E83" s="104" t="n">
        <v>1646.5</v>
      </c>
      <c r="F83" s="104" t="n">
        <v>40.17</v>
      </c>
      <c r="G83" s="104" t="n">
        <v>6.4</v>
      </c>
    </row>
    <row r="84">
      <c r="A84" s="176" t="n">
        <v>45536</v>
      </c>
      <c r="B84" s="104" t="inlineStr">
        <is>
          <t>2024/25</t>
        </is>
      </c>
      <c r="C84" s="104" t="inlineStr">
        <is>
          <t>HC-085</t>
        </is>
      </c>
      <c r="D84" s="104" t="n">
        <v>18</v>
      </c>
      <c r="E84" s="104" t="n">
        <v>2490.72</v>
      </c>
      <c r="F84" s="104" t="n">
        <v>109.7</v>
      </c>
      <c r="G84" s="104" t="n">
        <v>19.1</v>
      </c>
    </row>
    <row r="85">
      <c r="A85" s="176" t="n">
        <v>45536</v>
      </c>
      <c r="B85" s="104" t="inlineStr">
        <is>
          <t>2024/25</t>
        </is>
      </c>
      <c r="C85" s="104" t="inlineStr">
        <is>
          <t>HC-086</t>
        </is>
      </c>
      <c r="D85" s="104" t="n">
        <v>13</v>
      </c>
      <c r="E85" s="104" t="n">
        <v>1866.35</v>
      </c>
      <c r="F85" s="104" t="n">
        <v>85.61</v>
      </c>
      <c r="G85" s="104" t="n">
        <v>10.2</v>
      </c>
    </row>
    <row r="86">
      <c r="A86" s="176" t="n">
        <v>45536</v>
      </c>
      <c r="B86" s="104" t="inlineStr">
        <is>
          <t>2024/25</t>
        </is>
      </c>
      <c r="C86" s="104" t="inlineStr">
        <is>
          <t>HC-087</t>
        </is>
      </c>
      <c r="D86" s="104" t="n">
        <v>12</v>
      </c>
      <c r="E86" s="104" t="n">
        <v>1727.66</v>
      </c>
      <c r="F86" s="104" t="n">
        <v>106.63</v>
      </c>
      <c r="G86" s="104" t="n">
        <v>8.9</v>
      </c>
    </row>
    <row r="87">
      <c r="A87" s="176" t="n">
        <v>45536</v>
      </c>
      <c r="B87" s="104" t="inlineStr">
        <is>
          <t>2024/25</t>
        </is>
      </c>
      <c r="C87" s="104" t="inlineStr">
        <is>
          <t>HC-088</t>
        </is>
      </c>
      <c r="D87" s="104" t="n">
        <v>13</v>
      </c>
      <c r="E87" s="104" t="n">
        <v>1837.82</v>
      </c>
      <c r="F87" s="104" t="n">
        <v>76.64</v>
      </c>
      <c r="G87" s="104" t="n">
        <v>10.9</v>
      </c>
    </row>
    <row r="88">
      <c r="A88" s="176" t="n">
        <v>45536</v>
      </c>
      <c r="B88" s="104" t="inlineStr">
        <is>
          <t>2024/25</t>
        </is>
      </c>
      <c r="C88" s="104" t="inlineStr">
        <is>
          <t>HC-089</t>
        </is>
      </c>
      <c r="D88" s="104" t="n">
        <v>14</v>
      </c>
      <c r="E88" s="104" t="n">
        <v>1993.22</v>
      </c>
      <c r="F88" s="104" t="n">
        <v>86.98</v>
      </c>
      <c r="G88" s="104" t="n">
        <v>7.9</v>
      </c>
    </row>
    <row r="89">
      <c r="A89" s="176" t="n">
        <v>45536</v>
      </c>
      <c r="B89" s="104" t="inlineStr">
        <is>
          <t>2024/25</t>
        </is>
      </c>
      <c r="C89" s="104" t="inlineStr">
        <is>
          <t>HC-090</t>
        </is>
      </c>
      <c r="D89" s="104" t="n">
        <v>13</v>
      </c>
      <c r="E89" s="104" t="n">
        <v>1830.02</v>
      </c>
      <c r="F89" s="104" t="n">
        <v>77.98999999999999</v>
      </c>
      <c r="G89" s="104" t="n">
        <v>10.8</v>
      </c>
    </row>
    <row r="90">
      <c r="A90" s="176" t="n">
        <v>45536</v>
      </c>
      <c r="B90" s="104" t="inlineStr">
        <is>
          <t>2024/25</t>
        </is>
      </c>
      <c r="C90" s="104" t="inlineStr">
        <is>
          <t>HC-091</t>
        </is>
      </c>
      <c r="D90" s="104" t="n">
        <v>13</v>
      </c>
      <c r="E90" s="104" t="n">
        <v>1841.63</v>
      </c>
      <c r="F90" s="104" t="n">
        <v>94.94</v>
      </c>
      <c r="G90" s="104" t="n">
        <v>16.5</v>
      </c>
    </row>
    <row r="91">
      <c r="A91" s="176" t="n">
        <v>45536</v>
      </c>
      <c r="B91" s="104" t="inlineStr">
        <is>
          <t>2024/25</t>
        </is>
      </c>
      <c r="C91" s="104" t="inlineStr">
        <is>
          <t>HC-092</t>
        </is>
      </c>
      <c r="D91" s="104" t="n">
        <v>13</v>
      </c>
      <c r="E91" s="104" t="n">
        <v>1826.3</v>
      </c>
      <c r="F91" s="104" t="n">
        <v>96.28</v>
      </c>
      <c r="G91" s="104" t="n">
        <v>6.4</v>
      </c>
    </row>
    <row r="92">
      <c r="A92" s="176" t="n">
        <v>45536</v>
      </c>
      <c r="B92" s="104" t="inlineStr">
        <is>
          <t>2024/25</t>
        </is>
      </c>
      <c r="C92" s="104" t="inlineStr">
        <is>
          <t>HC-093</t>
        </is>
      </c>
      <c r="D92" s="104" t="n">
        <v>25</v>
      </c>
      <c r="E92" s="104" t="n">
        <v>3535.48</v>
      </c>
      <c r="F92" s="104" t="n">
        <v>100.19</v>
      </c>
      <c r="G92" s="104" t="n">
        <v>27</v>
      </c>
    </row>
    <row r="93">
      <c r="A93" s="176" t="n">
        <v>45536</v>
      </c>
      <c r="B93" s="104" t="inlineStr">
        <is>
          <t>2024/25</t>
        </is>
      </c>
      <c r="C93" s="104" t="inlineStr">
        <is>
          <t>HC-094</t>
        </is>
      </c>
      <c r="D93" s="104" t="n">
        <v>12</v>
      </c>
      <c r="E93" s="104" t="n">
        <v>1707.17</v>
      </c>
      <c r="F93" s="104" t="n">
        <v>102.48</v>
      </c>
      <c r="G93" s="104" t="n">
        <v>9.300000000000001</v>
      </c>
    </row>
    <row r="94">
      <c r="A94" s="176" t="n">
        <v>45536</v>
      </c>
      <c r="B94" s="104" t="inlineStr">
        <is>
          <t>2024/25</t>
        </is>
      </c>
      <c r="C94" s="104" t="inlineStr">
        <is>
          <t>HC-096</t>
        </is>
      </c>
      <c r="D94" s="104" t="n">
        <v>12</v>
      </c>
      <c r="E94" s="104" t="n">
        <v>1703.66</v>
      </c>
      <c r="F94" s="104" t="n">
        <v>82.84</v>
      </c>
      <c r="G94" s="104" t="n">
        <v>11.8</v>
      </c>
    </row>
    <row r="95">
      <c r="A95" s="176" t="n">
        <v>45536</v>
      </c>
      <c r="B95" s="104" t="inlineStr">
        <is>
          <t>2024/25</t>
        </is>
      </c>
      <c r="C95" s="104" t="inlineStr">
        <is>
          <t>HC-097</t>
        </is>
      </c>
      <c r="D95" s="104" t="n">
        <v>12</v>
      </c>
      <c r="E95" s="104" t="n">
        <v>1637.04</v>
      </c>
      <c r="F95" s="104" t="n">
        <v>85.01000000000001</v>
      </c>
      <c r="G95" s="104" t="n">
        <v>10.3</v>
      </c>
    </row>
    <row r="96">
      <c r="A96" s="176" t="n">
        <v>45536</v>
      </c>
      <c r="B96" s="104" t="inlineStr">
        <is>
          <t>2024/25</t>
        </is>
      </c>
      <c r="C96" s="104" t="inlineStr">
        <is>
          <t>HC-098</t>
        </is>
      </c>
      <c r="D96" s="104" t="n">
        <v>14</v>
      </c>
      <c r="E96" s="104" t="n">
        <v>1934.38</v>
      </c>
      <c r="F96" s="104" t="n">
        <v>84.03</v>
      </c>
      <c r="G96" s="104" t="n">
        <v>11.2</v>
      </c>
    </row>
    <row r="97">
      <c r="A97" s="176" t="n">
        <v>45536</v>
      </c>
      <c r="B97" s="104" t="inlineStr">
        <is>
          <t>2024/25</t>
        </is>
      </c>
      <c r="C97" s="104" t="inlineStr">
        <is>
          <t>HC-099</t>
        </is>
      </c>
      <c r="D97" s="104" t="n">
        <v>18</v>
      </c>
      <c r="E97" s="104" t="n">
        <v>2499.37</v>
      </c>
      <c r="F97" s="104" t="n">
        <v>113.26</v>
      </c>
      <c r="G97" s="104" t="n">
        <v>6.8</v>
      </c>
    </row>
    <row r="98">
      <c r="A98" s="176" t="n">
        <v>45536</v>
      </c>
      <c r="B98" s="104" t="inlineStr">
        <is>
          <t>2024/25</t>
        </is>
      </c>
      <c r="C98" s="104" t="inlineStr">
        <is>
          <t>HC-100</t>
        </is>
      </c>
      <c r="D98" s="104" t="n">
        <v>12</v>
      </c>
      <c r="E98" s="104" t="n">
        <v>1651.37</v>
      </c>
      <c r="F98" s="104" t="n">
        <v>75.63</v>
      </c>
      <c r="G98" s="104" t="n">
        <v>11.5</v>
      </c>
    </row>
    <row r="99">
      <c r="A99" s="176" t="n">
        <v>45536</v>
      </c>
      <c r="B99" s="104" t="inlineStr">
        <is>
          <t>2024/25</t>
        </is>
      </c>
      <c r="C99" s="104" t="inlineStr">
        <is>
          <t>HC-101</t>
        </is>
      </c>
      <c r="D99" s="104" t="n">
        <v>14</v>
      </c>
      <c r="E99" s="104" t="n">
        <v>1939.24</v>
      </c>
      <c r="F99" s="104" t="n">
        <v>87.8</v>
      </c>
      <c r="G99" s="104" t="n">
        <v>11.1</v>
      </c>
    </row>
    <row r="100">
      <c r="A100" s="176" t="n">
        <v>45536</v>
      </c>
      <c r="B100" s="104" t="inlineStr">
        <is>
          <t>2024/25</t>
        </is>
      </c>
      <c r="C100" s="104" t="inlineStr">
        <is>
          <t>HC-102</t>
        </is>
      </c>
      <c r="D100" s="104" t="n">
        <v>14</v>
      </c>
      <c r="E100" s="104" t="n">
        <v>1950.26</v>
      </c>
      <c r="F100" s="104" t="n">
        <v>282.2</v>
      </c>
      <c r="G100" s="104" t="n">
        <v>57.3</v>
      </c>
    </row>
    <row r="101">
      <c r="A101" s="176" t="n">
        <v>45536</v>
      </c>
      <c r="B101" s="104" t="inlineStr">
        <is>
          <t>2024/25</t>
        </is>
      </c>
      <c r="C101" s="104" t="inlineStr">
        <is>
          <t>HC-103</t>
        </is>
      </c>
      <c r="D101" s="104" t="n">
        <v>18</v>
      </c>
      <c r="E101" s="104" t="n">
        <v>2530.96</v>
      </c>
      <c r="F101" s="104" t="n">
        <v>104.26</v>
      </c>
      <c r="G101" s="104" t="n">
        <v>15.8</v>
      </c>
    </row>
    <row r="102">
      <c r="A102" s="176" t="n">
        <v>45536</v>
      </c>
      <c r="B102" s="104" t="inlineStr">
        <is>
          <t>2024/25</t>
        </is>
      </c>
      <c r="C102" s="104" t="inlineStr">
        <is>
          <t>HC-104</t>
        </is>
      </c>
      <c r="D102" s="104" t="n">
        <v>13</v>
      </c>
      <c r="E102" s="104" t="n">
        <v>1793.19</v>
      </c>
      <c r="F102" s="104" t="n">
        <v>72.26000000000001</v>
      </c>
      <c r="G102" s="104" t="n">
        <v>12</v>
      </c>
    </row>
    <row r="103">
      <c r="A103" s="176" t="n">
        <v>45536</v>
      </c>
      <c r="B103" s="104" t="inlineStr">
        <is>
          <t>2024/25</t>
        </is>
      </c>
      <c r="C103" s="104" t="inlineStr">
        <is>
          <t>HC-105</t>
        </is>
      </c>
      <c r="D103" s="104" t="n">
        <v>20</v>
      </c>
      <c r="E103" s="104" t="n">
        <v>2819.17</v>
      </c>
      <c r="F103" s="104" t="n">
        <v>121.43</v>
      </c>
      <c r="G103" s="104" t="n">
        <v>8.5</v>
      </c>
    </row>
    <row r="104">
      <c r="A104" s="176" t="n">
        <v>45536</v>
      </c>
      <c r="B104" s="104" t="inlineStr">
        <is>
          <t>2024/25</t>
        </is>
      </c>
      <c r="C104" s="104" t="inlineStr">
        <is>
          <t>HC-106</t>
        </is>
      </c>
      <c r="D104" s="104" t="n">
        <v>14</v>
      </c>
      <c r="E104" s="104" t="n">
        <v>1952.61</v>
      </c>
      <c r="F104" s="104" t="n">
        <v>82.86</v>
      </c>
      <c r="G104" s="104" t="n">
        <v>14.1</v>
      </c>
    </row>
    <row r="105">
      <c r="A105" s="176" t="n">
        <v>45536</v>
      </c>
      <c r="B105" s="104" t="inlineStr">
        <is>
          <t>2024/25</t>
        </is>
      </c>
      <c r="C105" s="104" t="inlineStr">
        <is>
          <t>HC-107</t>
        </is>
      </c>
      <c r="D105" s="104" t="n">
        <v>18</v>
      </c>
      <c r="E105" s="104" t="n">
        <v>2586.11</v>
      </c>
      <c r="F105" s="104" t="n">
        <v>122.71</v>
      </c>
      <c r="G105" s="104" t="n">
        <v>19.2</v>
      </c>
    </row>
    <row r="106">
      <c r="A106" s="176" t="n">
        <v>45536</v>
      </c>
      <c r="B106" s="104" t="inlineStr">
        <is>
          <t>2024/25</t>
        </is>
      </c>
      <c r="C106" s="104" t="inlineStr">
        <is>
          <t>HC-108</t>
        </is>
      </c>
      <c r="D106" s="104" t="n">
        <v>13</v>
      </c>
      <c r="E106" s="104" t="n">
        <v>1829.32</v>
      </c>
      <c r="F106" s="104" t="n">
        <v>83.45</v>
      </c>
      <c r="G106" s="104" t="n">
        <v>15.4</v>
      </c>
    </row>
    <row r="107">
      <c r="A107" s="176" t="n">
        <v>45536</v>
      </c>
      <c r="B107" s="104" t="inlineStr">
        <is>
          <t>2024/25</t>
        </is>
      </c>
      <c r="C107" s="104" t="inlineStr">
        <is>
          <t>HC-109</t>
        </is>
      </c>
      <c r="D107" s="104" t="n">
        <v>14</v>
      </c>
      <c r="E107" s="104" t="n">
        <v>1970.31</v>
      </c>
      <c r="F107" s="104" t="n">
        <v>114.64</v>
      </c>
      <c r="G107" s="104" t="n">
        <v>7.8</v>
      </c>
    </row>
    <row r="108">
      <c r="A108" s="176" t="n">
        <v>45536</v>
      </c>
      <c r="B108" s="104" t="inlineStr">
        <is>
          <t>2024/25</t>
        </is>
      </c>
      <c r="C108" s="104" t="inlineStr">
        <is>
          <t>HC-110</t>
        </is>
      </c>
      <c r="D108" s="104" t="n">
        <v>12</v>
      </c>
      <c r="E108" s="104" t="n">
        <v>1654.19</v>
      </c>
      <c r="F108" s="104" t="n">
        <v>65.90000000000001</v>
      </c>
      <c r="G108" s="104" t="n">
        <v>10.2</v>
      </c>
    </row>
    <row r="109">
      <c r="A109" s="176" t="n">
        <v>45536</v>
      </c>
      <c r="B109" s="104" t="inlineStr">
        <is>
          <t>2024/25</t>
        </is>
      </c>
      <c r="C109" s="104" t="inlineStr">
        <is>
          <t>HC-111</t>
        </is>
      </c>
      <c r="D109" s="104" t="n">
        <v>14</v>
      </c>
      <c r="E109" s="104" t="n">
        <v>1957.46</v>
      </c>
      <c r="F109" s="104" t="n">
        <v>119.25</v>
      </c>
      <c r="G109" s="104" t="n">
        <v>8.199999999999999</v>
      </c>
    </row>
    <row r="110">
      <c r="A110" s="176" t="n">
        <v>45536</v>
      </c>
      <c r="B110" s="104" t="inlineStr">
        <is>
          <t>2024/25</t>
        </is>
      </c>
      <c r="C110" s="104" t="inlineStr">
        <is>
          <t>HC-113</t>
        </is>
      </c>
      <c r="D110" s="104" t="n">
        <v>14</v>
      </c>
      <c r="E110" s="104" t="n">
        <v>1960.6</v>
      </c>
      <c r="F110" s="104" t="n">
        <v>94.33</v>
      </c>
      <c r="G110" s="104" t="n">
        <v>15.2</v>
      </c>
    </row>
    <row r="111">
      <c r="A111" s="176" t="n">
        <v>45536</v>
      </c>
      <c r="B111" s="104" t="inlineStr">
        <is>
          <t>2024/25</t>
        </is>
      </c>
      <c r="C111" s="104" t="inlineStr">
        <is>
          <t>HC-114</t>
        </is>
      </c>
      <c r="D111" s="104" t="n">
        <v>12</v>
      </c>
      <c r="E111" s="104" t="n">
        <v>1678.18</v>
      </c>
      <c r="F111" s="104" t="n">
        <v>84.52</v>
      </c>
      <c r="G111" s="104" t="n">
        <v>11.1</v>
      </c>
    </row>
    <row r="112">
      <c r="A112" s="176" t="n">
        <v>45536</v>
      </c>
      <c r="B112" s="104" t="inlineStr">
        <is>
          <t>2024/25</t>
        </is>
      </c>
      <c r="C112" s="104" t="inlineStr">
        <is>
          <t>HC-115</t>
        </is>
      </c>
      <c r="D112" s="104" t="n">
        <v>18</v>
      </c>
      <c r="E112" s="104" t="n">
        <v>2521.83</v>
      </c>
      <c r="F112" s="104" t="n">
        <v>107.42</v>
      </c>
      <c r="G112" s="104" t="n">
        <v>13.5</v>
      </c>
    </row>
    <row r="113">
      <c r="A113" s="176" t="n">
        <v>45536</v>
      </c>
      <c r="B113" s="104" t="inlineStr">
        <is>
          <t>2024/25</t>
        </is>
      </c>
      <c r="C113" s="104" t="inlineStr">
        <is>
          <t>HC-116</t>
        </is>
      </c>
      <c r="D113" s="104" t="n">
        <v>13</v>
      </c>
      <c r="E113" s="104" t="n">
        <v>1865.3</v>
      </c>
      <c r="F113" s="104" t="n">
        <v>72.95</v>
      </c>
      <c r="G113" s="104" t="n">
        <v>13.2</v>
      </c>
    </row>
    <row r="114">
      <c r="A114" s="176" t="n">
        <v>45536</v>
      </c>
      <c r="B114" s="104" t="inlineStr">
        <is>
          <t>2024/25</t>
        </is>
      </c>
      <c r="C114" s="104" t="inlineStr">
        <is>
          <t>HC-117</t>
        </is>
      </c>
      <c r="D114" s="104" t="n">
        <v>18</v>
      </c>
      <c r="E114" s="104" t="n">
        <v>2513.51</v>
      </c>
      <c r="F114" s="104" t="n">
        <v>119.26</v>
      </c>
      <c r="G114" s="104" t="n">
        <v>12</v>
      </c>
    </row>
    <row r="115">
      <c r="A115" s="176" t="n">
        <v>45536</v>
      </c>
      <c r="B115" s="104" t="inlineStr">
        <is>
          <t>2024/25</t>
        </is>
      </c>
      <c r="C115" s="104" t="inlineStr">
        <is>
          <t>HC-118</t>
        </is>
      </c>
      <c r="D115" s="104" t="n">
        <v>14</v>
      </c>
      <c r="E115" s="104" t="n">
        <v>1933.49</v>
      </c>
      <c r="F115" s="104" t="n">
        <v>77.23</v>
      </c>
      <c r="G115" s="104" t="n">
        <v>15.2</v>
      </c>
    </row>
    <row r="116">
      <c r="A116" s="176" t="n">
        <v>45536</v>
      </c>
      <c r="B116" s="104" t="inlineStr">
        <is>
          <t>2024/25</t>
        </is>
      </c>
      <c r="C116" s="104" t="inlineStr">
        <is>
          <t>HC-119</t>
        </is>
      </c>
      <c r="D116" s="104" t="n">
        <v>13</v>
      </c>
      <c r="E116" s="104" t="n">
        <v>1869.8</v>
      </c>
      <c r="F116" s="104" t="n">
        <v>113.37</v>
      </c>
      <c r="G116" s="104" t="n">
        <v>8.699999999999999</v>
      </c>
    </row>
    <row r="117">
      <c r="A117" s="176" t="n">
        <v>45536</v>
      </c>
      <c r="B117" s="104" t="inlineStr">
        <is>
          <t>2024/25</t>
        </is>
      </c>
      <c r="C117" s="104" t="inlineStr">
        <is>
          <t>HC-120</t>
        </is>
      </c>
      <c r="D117" s="104" t="n">
        <v>13</v>
      </c>
      <c r="E117" s="104" t="n">
        <v>1797.61</v>
      </c>
      <c r="F117" s="104" t="n">
        <v>81.86</v>
      </c>
      <c r="G117" s="104" t="n">
        <v>10.8</v>
      </c>
    </row>
    <row r="118">
      <c r="A118" s="176" t="n">
        <v>45566</v>
      </c>
      <c r="B118" s="104" t="inlineStr">
        <is>
          <t>2024/25</t>
        </is>
      </c>
      <c r="C118" s="104" t="inlineStr">
        <is>
          <t>HC-001</t>
        </is>
      </c>
      <c r="D118" s="104" t="n">
        <v>20</v>
      </c>
      <c r="E118" s="104" t="n">
        <v>2840.75</v>
      </c>
      <c r="F118" s="104" t="n">
        <v>132.43</v>
      </c>
      <c r="G118" s="104" t="n">
        <v>12.5</v>
      </c>
    </row>
    <row r="119">
      <c r="A119" s="176" t="n">
        <v>45566</v>
      </c>
      <c r="B119" s="104" t="inlineStr">
        <is>
          <t>2024/25</t>
        </is>
      </c>
      <c r="C119" s="104" t="inlineStr">
        <is>
          <t>HC-002</t>
        </is>
      </c>
      <c r="D119" s="104" t="n">
        <v>13</v>
      </c>
      <c r="E119" s="104" t="n">
        <v>1785.77</v>
      </c>
      <c r="F119" s="104" t="n">
        <v>64.17</v>
      </c>
      <c r="G119" s="104" t="n">
        <v>12.8</v>
      </c>
    </row>
    <row r="120">
      <c r="A120" s="176" t="n">
        <v>45566</v>
      </c>
      <c r="B120" s="104" t="inlineStr">
        <is>
          <t>2024/25</t>
        </is>
      </c>
      <c r="C120" s="104" t="inlineStr">
        <is>
          <t>HC-003</t>
        </is>
      </c>
      <c r="D120" s="104" t="n">
        <v>13</v>
      </c>
      <c r="E120" s="104" t="n">
        <v>1791.01</v>
      </c>
      <c r="F120" s="104" t="n">
        <v>72.06</v>
      </c>
      <c r="G120" s="104" t="n">
        <v>11.9</v>
      </c>
    </row>
    <row r="121">
      <c r="A121" s="176" t="n">
        <v>45566</v>
      </c>
      <c r="B121" s="104" t="inlineStr">
        <is>
          <t>2024/25</t>
        </is>
      </c>
      <c r="C121" s="104" t="inlineStr">
        <is>
          <t>HC-004</t>
        </is>
      </c>
      <c r="D121" s="104" t="n">
        <v>14</v>
      </c>
      <c r="E121" s="104" t="n">
        <v>1950.9</v>
      </c>
      <c r="F121" s="104" t="n">
        <v>73.23</v>
      </c>
      <c r="G121" s="104" t="n">
        <v>10.3</v>
      </c>
    </row>
    <row r="122">
      <c r="A122" s="176" t="n">
        <v>45566</v>
      </c>
      <c r="B122" s="104" t="inlineStr">
        <is>
          <t>2024/25</t>
        </is>
      </c>
      <c r="C122" s="104" t="inlineStr">
        <is>
          <t>HC-005</t>
        </is>
      </c>
      <c r="D122" s="104" t="n">
        <v>18</v>
      </c>
      <c r="E122" s="104" t="n">
        <v>2462.65</v>
      </c>
      <c r="F122" s="104" t="n">
        <v>111.2</v>
      </c>
      <c r="G122" s="104" t="n">
        <v>19.8</v>
      </c>
    </row>
    <row r="123">
      <c r="A123" s="176" t="n">
        <v>45566</v>
      </c>
      <c r="B123" s="104" t="inlineStr">
        <is>
          <t>2024/25</t>
        </is>
      </c>
      <c r="C123" s="104" t="inlineStr">
        <is>
          <t>HC-006</t>
        </is>
      </c>
      <c r="D123" s="104" t="n">
        <v>12</v>
      </c>
      <c r="E123" s="104" t="n">
        <v>1649.54</v>
      </c>
      <c r="F123" s="104" t="n">
        <v>62.88</v>
      </c>
      <c r="G123" s="104" t="n">
        <v>12.7</v>
      </c>
    </row>
    <row r="124">
      <c r="A124" s="176" t="n">
        <v>45566</v>
      </c>
      <c r="B124" s="104" t="inlineStr">
        <is>
          <t>2024/25</t>
        </is>
      </c>
      <c r="C124" s="104" t="inlineStr">
        <is>
          <t>HC-007</t>
        </is>
      </c>
      <c r="D124" s="104" t="n">
        <v>13</v>
      </c>
      <c r="E124" s="104" t="n">
        <v>1796.31</v>
      </c>
      <c r="F124" s="104" t="n">
        <v>68.16</v>
      </c>
      <c r="G124" s="104" t="n">
        <v>6.4</v>
      </c>
    </row>
    <row r="125">
      <c r="A125" s="176" t="n">
        <v>45566</v>
      </c>
      <c r="B125" s="104" t="inlineStr">
        <is>
          <t>2024/25</t>
        </is>
      </c>
      <c r="C125" s="104" t="inlineStr">
        <is>
          <t>HC-008</t>
        </is>
      </c>
      <c r="D125" s="104" t="n">
        <v>13</v>
      </c>
      <c r="E125" s="104" t="n">
        <v>1750.87</v>
      </c>
      <c r="F125" s="104" t="n">
        <v>45.8</v>
      </c>
      <c r="G125" s="104" t="n">
        <v>9.5</v>
      </c>
    </row>
    <row r="126">
      <c r="A126" s="176" t="n">
        <v>45566</v>
      </c>
      <c r="B126" s="104" t="inlineStr">
        <is>
          <t>2024/25</t>
        </is>
      </c>
      <c r="C126" s="104" t="inlineStr">
        <is>
          <t>HC-009</t>
        </is>
      </c>
      <c r="D126" s="104" t="n">
        <v>19</v>
      </c>
      <c r="E126" s="104" t="n">
        <v>2591.61</v>
      </c>
      <c r="F126" s="104" t="n">
        <v>127.35</v>
      </c>
      <c r="G126" s="104" t="n">
        <v>10.5</v>
      </c>
    </row>
    <row r="127">
      <c r="A127" s="176" t="n">
        <v>45566</v>
      </c>
      <c r="B127" s="104" t="inlineStr">
        <is>
          <t>2024/25</t>
        </is>
      </c>
      <c r="C127" s="104" t="inlineStr">
        <is>
          <t>HC-010</t>
        </is>
      </c>
      <c r="D127" s="104" t="n">
        <v>20</v>
      </c>
      <c r="E127" s="104" t="n">
        <v>2820.12</v>
      </c>
      <c r="F127" s="104" t="n">
        <v>86.33</v>
      </c>
      <c r="G127" s="104" t="n">
        <v>18.7</v>
      </c>
    </row>
    <row r="128">
      <c r="A128" s="176" t="n">
        <v>45566</v>
      </c>
      <c r="B128" s="104" t="inlineStr">
        <is>
          <t>2024/25</t>
        </is>
      </c>
      <c r="C128" s="104" t="inlineStr">
        <is>
          <t>HC-011</t>
        </is>
      </c>
      <c r="D128" s="104" t="n">
        <v>20</v>
      </c>
      <c r="E128" s="104" t="n">
        <v>2815.31</v>
      </c>
      <c r="F128" s="104" t="n">
        <v>134.33</v>
      </c>
      <c r="G128" s="104" t="n">
        <v>17.9</v>
      </c>
    </row>
    <row r="129">
      <c r="A129" s="176" t="n">
        <v>45566</v>
      </c>
      <c r="B129" s="104" t="inlineStr">
        <is>
          <t>2024/25</t>
        </is>
      </c>
      <c r="C129" s="104" t="inlineStr">
        <is>
          <t>HC-012</t>
        </is>
      </c>
      <c r="D129" s="104" t="n">
        <v>12</v>
      </c>
      <c r="E129" s="104" t="n">
        <v>1669.63</v>
      </c>
      <c r="F129" s="104" t="n">
        <v>71.91</v>
      </c>
      <c r="G129" s="104" t="n">
        <v>5.6</v>
      </c>
    </row>
    <row r="130">
      <c r="A130" s="176" t="n">
        <v>45566</v>
      </c>
      <c r="B130" s="104" t="inlineStr">
        <is>
          <t>2024/25</t>
        </is>
      </c>
      <c r="C130" s="104" t="inlineStr">
        <is>
          <t>HC-013</t>
        </is>
      </c>
      <c r="D130" s="104" t="n">
        <v>14</v>
      </c>
      <c r="E130" s="104" t="n">
        <v>1945.15</v>
      </c>
      <c r="F130" s="104" t="n">
        <v>77.65000000000001</v>
      </c>
      <c r="G130" s="104" t="n">
        <v>13.8</v>
      </c>
    </row>
    <row r="131">
      <c r="A131" s="176" t="n">
        <v>45566</v>
      </c>
      <c r="B131" s="104" t="inlineStr">
        <is>
          <t>2024/25</t>
        </is>
      </c>
      <c r="C131" s="104" t="inlineStr">
        <is>
          <t>HC-014</t>
        </is>
      </c>
      <c r="D131" s="104" t="n">
        <v>14</v>
      </c>
      <c r="E131" s="104" t="n">
        <v>1925.13</v>
      </c>
      <c r="F131" s="104" t="n">
        <v>70.23</v>
      </c>
      <c r="G131" s="104" t="n">
        <v>8.6</v>
      </c>
    </row>
    <row r="132">
      <c r="A132" s="176" t="n">
        <v>45566</v>
      </c>
      <c r="B132" s="104" t="inlineStr">
        <is>
          <t>2024/25</t>
        </is>
      </c>
      <c r="C132" s="104" t="inlineStr">
        <is>
          <t>HC-015</t>
        </is>
      </c>
      <c r="D132" s="104" t="n">
        <v>13</v>
      </c>
      <c r="E132" s="104" t="n">
        <v>1792.63</v>
      </c>
      <c r="F132" s="104" t="n">
        <v>91.23999999999999</v>
      </c>
      <c r="G132" s="104" t="n">
        <v>7</v>
      </c>
    </row>
    <row r="133">
      <c r="A133" s="176" t="n">
        <v>45566</v>
      </c>
      <c r="B133" s="104" t="inlineStr">
        <is>
          <t>2024/25</t>
        </is>
      </c>
      <c r="C133" s="104" t="inlineStr">
        <is>
          <t>HC-016</t>
        </is>
      </c>
      <c r="D133" s="104" t="n">
        <v>18</v>
      </c>
      <c r="E133" s="104" t="n">
        <v>2471.86</v>
      </c>
      <c r="F133" s="104" t="n">
        <v>115.97</v>
      </c>
      <c r="G133" s="104" t="n">
        <v>12</v>
      </c>
    </row>
    <row r="134">
      <c r="A134" s="176" t="n">
        <v>45566</v>
      </c>
      <c r="B134" s="104" t="inlineStr">
        <is>
          <t>2024/25</t>
        </is>
      </c>
      <c r="C134" s="104" t="inlineStr">
        <is>
          <t>HC-017</t>
        </is>
      </c>
      <c r="D134" s="104" t="n">
        <v>13</v>
      </c>
      <c r="E134" s="104" t="n">
        <v>1760.8</v>
      </c>
      <c r="F134" s="104" t="n">
        <v>77.08</v>
      </c>
      <c r="G134" s="104" t="n">
        <v>7.5</v>
      </c>
    </row>
    <row r="135">
      <c r="A135" s="176" t="n">
        <v>45566</v>
      </c>
      <c r="B135" s="104" t="inlineStr">
        <is>
          <t>2024/25</t>
        </is>
      </c>
      <c r="C135" s="104" t="inlineStr">
        <is>
          <t>HC-018</t>
        </is>
      </c>
      <c r="D135" s="104" t="n">
        <v>12</v>
      </c>
      <c r="E135" s="104" t="n">
        <v>1672.03</v>
      </c>
      <c r="F135" s="104" t="n">
        <v>69.72</v>
      </c>
      <c r="G135" s="104" t="n">
        <v>7.3</v>
      </c>
    </row>
    <row r="136">
      <c r="A136" s="176" t="n">
        <v>45566</v>
      </c>
      <c r="B136" s="104" t="inlineStr">
        <is>
          <t>2024/25</t>
        </is>
      </c>
      <c r="C136" s="104" t="inlineStr">
        <is>
          <t>HC-019</t>
        </is>
      </c>
      <c r="D136" s="104" t="n">
        <v>13</v>
      </c>
      <c r="E136" s="104" t="n">
        <v>1793.6</v>
      </c>
      <c r="F136" s="104" t="n">
        <v>90.73999999999999</v>
      </c>
      <c r="G136" s="104" t="n">
        <v>11.1</v>
      </c>
    </row>
    <row r="137">
      <c r="A137" s="176" t="n">
        <v>45566</v>
      </c>
      <c r="B137" s="104" t="inlineStr">
        <is>
          <t>2024/25</t>
        </is>
      </c>
      <c r="C137" s="104" t="inlineStr">
        <is>
          <t>HC-020</t>
        </is>
      </c>
      <c r="D137" s="104" t="n">
        <v>13</v>
      </c>
      <c r="E137" s="104" t="n">
        <v>1812.54</v>
      </c>
      <c r="F137" s="104" t="n">
        <v>96.09999999999999</v>
      </c>
      <c r="G137" s="104" t="n">
        <v>12.3</v>
      </c>
    </row>
    <row r="138">
      <c r="A138" s="176" t="n">
        <v>45566</v>
      </c>
      <c r="B138" s="104" t="inlineStr">
        <is>
          <t>2024/25</t>
        </is>
      </c>
      <c r="C138" s="104" t="inlineStr">
        <is>
          <t>HC-021</t>
        </is>
      </c>
      <c r="D138" s="104" t="n">
        <v>13</v>
      </c>
      <c r="E138" s="104" t="n">
        <v>1844.43</v>
      </c>
      <c r="F138" s="104" t="n">
        <v>99.45</v>
      </c>
      <c r="G138" s="104" t="n">
        <v>10.6</v>
      </c>
    </row>
    <row r="139">
      <c r="A139" s="176" t="n">
        <v>45566</v>
      </c>
      <c r="B139" s="104" t="inlineStr">
        <is>
          <t>2024/25</t>
        </is>
      </c>
      <c r="C139" s="104" t="inlineStr">
        <is>
          <t>HC-022</t>
        </is>
      </c>
      <c r="D139" s="104" t="n">
        <v>13</v>
      </c>
      <c r="E139" s="104" t="n">
        <v>1832.67</v>
      </c>
      <c r="F139" s="104" t="n">
        <v>61.83</v>
      </c>
      <c r="G139" s="104" t="n">
        <v>19.9</v>
      </c>
    </row>
    <row r="140">
      <c r="A140" s="176" t="n">
        <v>45566</v>
      </c>
      <c r="B140" s="104" t="inlineStr">
        <is>
          <t>2024/25</t>
        </is>
      </c>
      <c r="C140" s="104" t="inlineStr">
        <is>
          <t>HC-023</t>
        </is>
      </c>
      <c r="D140" s="104" t="n">
        <v>14</v>
      </c>
      <c r="E140" s="104" t="n">
        <v>1932.08</v>
      </c>
      <c r="F140" s="104" t="n">
        <v>125.8</v>
      </c>
      <c r="G140" s="104" t="n">
        <v>32.8</v>
      </c>
    </row>
    <row r="141">
      <c r="A141" s="176" t="n">
        <v>45566</v>
      </c>
      <c r="B141" s="104" t="inlineStr">
        <is>
          <t>2024/25</t>
        </is>
      </c>
      <c r="C141" s="104" t="inlineStr">
        <is>
          <t>HC-024</t>
        </is>
      </c>
      <c r="D141" s="104" t="n">
        <v>19</v>
      </c>
      <c r="E141" s="104" t="n">
        <v>2615.28</v>
      </c>
      <c r="F141" s="104" t="n">
        <v>104.22</v>
      </c>
      <c r="G141" s="104" t="n">
        <v>14.6</v>
      </c>
    </row>
    <row r="142">
      <c r="A142" s="176" t="n">
        <v>45566</v>
      </c>
      <c r="B142" s="104" t="inlineStr">
        <is>
          <t>2024/25</t>
        </is>
      </c>
      <c r="C142" s="104" t="inlineStr">
        <is>
          <t>HC-025</t>
        </is>
      </c>
      <c r="D142" s="104" t="n">
        <v>18</v>
      </c>
      <c r="E142" s="104" t="n">
        <v>2544.27</v>
      </c>
      <c r="F142" s="104" t="n">
        <v>93.51000000000001</v>
      </c>
      <c r="G142" s="104" t="n">
        <v>9.1</v>
      </c>
    </row>
    <row r="143">
      <c r="A143" s="176" t="n">
        <v>45566</v>
      </c>
      <c r="B143" s="104" t="inlineStr">
        <is>
          <t>2024/25</t>
        </is>
      </c>
      <c r="C143" s="104" t="inlineStr">
        <is>
          <t>HC-026</t>
        </is>
      </c>
      <c r="D143" s="104" t="n">
        <v>12</v>
      </c>
      <c r="E143" s="104" t="n">
        <v>1650.3</v>
      </c>
      <c r="F143" s="104" t="n">
        <v>83.3</v>
      </c>
      <c r="G143" s="104" t="n">
        <v>11.2</v>
      </c>
    </row>
    <row r="144">
      <c r="A144" s="176" t="n">
        <v>45566</v>
      </c>
      <c r="B144" s="104" t="inlineStr">
        <is>
          <t>2024/25</t>
        </is>
      </c>
      <c r="C144" s="104" t="inlineStr">
        <is>
          <t>HC-027</t>
        </is>
      </c>
      <c r="D144" s="104" t="n">
        <v>14</v>
      </c>
      <c r="E144" s="104" t="n">
        <v>1899.66</v>
      </c>
      <c r="F144" s="104" t="n">
        <v>110.87</v>
      </c>
      <c r="G144" s="104" t="n">
        <v>8.4</v>
      </c>
    </row>
    <row r="145">
      <c r="A145" s="176" t="n">
        <v>45566</v>
      </c>
      <c r="B145" s="104" t="inlineStr">
        <is>
          <t>2024/25</t>
        </is>
      </c>
      <c r="C145" s="104" t="inlineStr">
        <is>
          <t>HC-028</t>
        </is>
      </c>
      <c r="D145" s="104" t="n">
        <v>12</v>
      </c>
      <c r="E145" s="104" t="n">
        <v>1683.28</v>
      </c>
      <c r="F145" s="104" t="n">
        <v>44.87</v>
      </c>
      <c r="G145" s="104" t="n">
        <v>5.3</v>
      </c>
    </row>
    <row r="146">
      <c r="A146" s="176" t="n">
        <v>45566</v>
      </c>
      <c r="B146" s="104" t="inlineStr">
        <is>
          <t>2024/25</t>
        </is>
      </c>
      <c r="C146" s="104" t="inlineStr">
        <is>
          <t>HC-029</t>
        </is>
      </c>
      <c r="D146" s="104" t="n">
        <v>25</v>
      </c>
      <c r="E146" s="104" t="n">
        <v>3455.65</v>
      </c>
      <c r="F146" s="104" t="n">
        <v>139.47</v>
      </c>
      <c r="G146" s="104" t="n">
        <v>19.8</v>
      </c>
    </row>
    <row r="147">
      <c r="A147" s="176" t="n">
        <v>45566</v>
      </c>
      <c r="B147" s="104" t="inlineStr">
        <is>
          <t>2024/25</t>
        </is>
      </c>
      <c r="C147" s="104" t="inlineStr">
        <is>
          <t>HC-030</t>
        </is>
      </c>
      <c r="D147" s="104" t="n">
        <v>13</v>
      </c>
      <c r="E147" s="104" t="n">
        <v>1818.31</v>
      </c>
      <c r="F147" s="104" t="n">
        <v>135.52</v>
      </c>
      <c r="G147" s="104" t="n">
        <v>11.9</v>
      </c>
    </row>
    <row r="148">
      <c r="A148" s="176" t="n">
        <v>45566</v>
      </c>
      <c r="B148" s="104" t="inlineStr">
        <is>
          <t>2024/25</t>
        </is>
      </c>
      <c r="C148" s="104" t="inlineStr">
        <is>
          <t>HC-031</t>
        </is>
      </c>
      <c r="D148" s="104" t="n">
        <v>14</v>
      </c>
      <c r="E148" s="104" t="n">
        <v>1937.63</v>
      </c>
      <c r="F148" s="104" t="n">
        <v>56.61</v>
      </c>
      <c r="G148" s="104" t="n">
        <v>9.5</v>
      </c>
    </row>
    <row r="149">
      <c r="A149" s="176" t="n">
        <v>45566</v>
      </c>
      <c r="B149" s="104" t="inlineStr">
        <is>
          <t>2024/25</t>
        </is>
      </c>
      <c r="C149" s="104" t="inlineStr">
        <is>
          <t>HC-032</t>
        </is>
      </c>
      <c r="D149" s="104" t="n">
        <v>14</v>
      </c>
      <c r="E149" s="104" t="n">
        <v>1942.4</v>
      </c>
      <c r="F149" s="104" t="n">
        <v>80.31999999999999</v>
      </c>
      <c r="G149" s="104" t="n">
        <v>9.9</v>
      </c>
    </row>
    <row r="150">
      <c r="A150" s="176" t="n">
        <v>45566</v>
      </c>
      <c r="B150" s="104" t="inlineStr">
        <is>
          <t>2024/25</t>
        </is>
      </c>
      <c r="C150" s="104" t="inlineStr">
        <is>
          <t>HC-033</t>
        </is>
      </c>
      <c r="D150" s="104" t="n">
        <v>25</v>
      </c>
      <c r="E150" s="104" t="n">
        <v>3545.25</v>
      </c>
      <c r="F150" s="104" t="n">
        <v>155.38</v>
      </c>
      <c r="G150" s="104" t="n">
        <v>17.8</v>
      </c>
    </row>
    <row r="151">
      <c r="A151" s="176" t="n">
        <v>45566</v>
      </c>
      <c r="B151" s="104" t="inlineStr">
        <is>
          <t>2024/25</t>
        </is>
      </c>
      <c r="C151" s="104" t="inlineStr">
        <is>
          <t>HC-034</t>
        </is>
      </c>
      <c r="D151" s="104" t="n">
        <v>18</v>
      </c>
      <c r="E151" s="104" t="n">
        <v>2527.41</v>
      </c>
      <c r="F151" s="104" t="n">
        <v>117.27</v>
      </c>
      <c r="G151" s="104" t="n">
        <v>11.3</v>
      </c>
    </row>
    <row r="152">
      <c r="A152" s="176" t="n">
        <v>45566</v>
      </c>
      <c r="B152" s="104" t="inlineStr">
        <is>
          <t>2024/25</t>
        </is>
      </c>
      <c r="C152" s="104" t="inlineStr">
        <is>
          <t>HC-035</t>
        </is>
      </c>
      <c r="D152" s="104" t="n">
        <v>18</v>
      </c>
      <c r="E152" s="104" t="n">
        <v>2547.51</v>
      </c>
      <c r="F152" s="104" t="n">
        <v>79.61</v>
      </c>
      <c r="G152" s="104" t="n">
        <v>11.3</v>
      </c>
    </row>
    <row r="153">
      <c r="A153" s="176" t="n">
        <v>45566</v>
      </c>
      <c r="B153" s="104" t="inlineStr">
        <is>
          <t>2024/25</t>
        </is>
      </c>
      <c r="C153" s="104" t="inlineStr">
        <is>
          <t>HC-036</t>
        </is>
      </c>
      <c r="D153" s="104" t="n">
        <v>14</v>
      </c>
      <c r="E153" s="104" t="n">
        <v>1908.63</v>
      </c>
      <c r="F153" s="104" t="n">
        <v>82.41</v>
      </c>
      <c r="G153" s="104" t="n">
        <v>5.7</v>
      </c>
    </row>
    <row r="154">
      <c r="A154" s="176" t="n">
        <v>45566</v>
      </c>
      <c r="B154" s="104" t="inlineStr">
        <is>
          <t>2024/25</t>
        </is>
      </c>
      <c r="C154" s="104" t="inlineStr">
        <is>
          <t>HC-037</t>
        </is>
      </c>
      <c r="D154" s="104" t="n">
        <v>14</v>
      </c>
      <c r="E154" s="104" t="n">
        <v>1939.04</v>
      </c>
      <c r="F154" s="104" t="n">
        <v>60.56</v>
      </c>
      <c r="G154" s="104" t="n">
        <v>9.1</v>
      </c>
    </row>
    <row r="155">
      <c r="A155" s="176" t="n">
        <v>45566</v>
      </c>
      <c r="B155" s="104" t="inlineStr">
        <is>
          <t>2024/25</t>
        </is>
      </c>
      <c r="C155" s="104" t="inlineStr">
        <is>
          <t>HC-038</t>
        </is>
      </c>
      <c r="D155" s="104" t="n">
        <v>13</v>
      </c>
      <c r="E155" s="104" t="n">
        <v>1818.4</v>
      </c>
      <c r="F155" s="104" t="n">
        <v>82.08</v>
      </c>
      <c r="G155" s="104" t="n">
        <v>13.5</v>
      </c>
    </row>
    <row r="156">
      <c r="A156" s="176" t="n">
        <v>45566</v>
      </c>
      <c r="B156" s="104" t="inlineStr">
        <is>
          <t>2024/25</t>
        </is>
      </c>
      <c r="C156" s="104" t="inlineStr">
        <is>
          <t>HC-039</t>
        </is>
      </c>
      <c r="D156" s="104" t="n">
        <v>14</v>
      </c>
      <c r="E156" s="104" t="n">
        <v>1913.34</v>
      </c>
      <c r="F156" s="104" t="n">
        <v>84.18000000000001</v>
      </c>
      <c r="G156" s="104" t="n">
        <v>9.6</v>
      </c>
    </row>
    <row r="157">
      <c r="A157" s="176" t="n">
        <v>45566</v>
      </c>
      <c r="B157" s="104" t="inlineStr">
        <is>
          <t>2024/25</t>
        </is>
      </c>
      <c r="C157" s="104" t="inlineStr">
        <is>
          <t>HC-040</t>
        </is>
      </c>
      <c r="D157" s="104" t="n">
        <v>14</v>
      </c>
      <c r="E157" s="104" t="n">
        <v>1936.43</v>
      </c>
      <c r="F157" s="104" t="n">
        <v>80.79000000000001</v>
      </c>
      <c r="G157" s="104" t="n">
        <v>11.2</v>
      </c>
    </row>
    <row r="158">
      <c r="A158" s="176" t="n">
        <v>45566</v>
      </c>
      <c r="B158" s="104" t="inlineStr">
        <is>
          <t>2024/25</t>
        </is>
      </c>
      <c r="C158" s="104" t="inlineStr">
        <is>
          <t>HC-042</t>
        </is>
      </c>
      <c r="D158" s="104" t="n">
        <v>14</v>
      </c>
      <c r="E158" s="104" t="n">
        <v>1962.33</v>
      </c>
      <c r="F158" s="104" t="n">
        <v>75.53</v>
      </c>
      <c r="G158" s="104" t="n">
        <v>9.4</v>
      </c>
    </row>
    <row r="159">
      <c r="A159" s="176" t="n">
        <v>45566</v>
      </c>
      <c r="B159" s="104" t="inlineStr">
        <is>
          <t>2024/25</t>
        </is>
      </c>
      <c r="C159" s="104" t="inlineStr">
        <is>
          <t>HC-043</t>
        </is>
      </c>
      <c r="D159" s="104" t="n">
        <v>18</v>
      </c>
      <c r="E159" s="104" t="n">
        <v>2487.77</v>
      </c>
      <c r="F159" s="104" t="n">
        <v>116.74</v>
      </c>
      <c r="G159" s="104" t="n">
        <v>12.8</v>
      </c>
    </row>
    <row r="160">
      <c r="A160" s="176" t="n">
        <v>45566</v>
      </c>
      <c r="B160" s="104" t="inlineStr">
        <is>
          <t>2024/25</t>
        </is>
      </c>
      <c r="C160" s="104" t="inlineStr">
        <is>
          <t>HC-044</t>
        </is>
      </c>
      <c r="D160" s="104" t="n">
        <v>12</v>
      </c>
      <c r="E160" s="104" t="n">
        <v>1635.66</v>
      </c>
      <c r="F160" s="104" t="n">
        <v>80.68000000000001</v>
      </c>
      <c r="G160" s="104" t="n">
        <v>10.8</v>
      </c>
    </row>
    <row r="161">
      <c r="A161" s="176" t="n">
        <v>45566</v>
      </c>
      <c r="B161" s="104" t="inlineStr">
        <is>
          <t>2024/25</t>
        </is>
      </c>
      <c r="C161" s="104" t="inlineStr">
        <is>
          <t>HC-045</t>
        </is>
      </c>
      <c r="D161" s="104" t="n">
        <v>25</v>
      </c>
      <c r="E161" s="104" t="n">
        <v>3470.25</v>
      </c>
      <c r="F161" s="104" t="n">
        <v>176.27</v>
      </c>
      <c r="G161" s="104" t="n">
        <v>20.2</v>
      </c>
    </row>
    <row r="162">
      <c r="A162" s="176" t="n">
        <v>45566</v>
      </c>
      <c r="B162" s="104" t="inlineStr">
        <is>
          <t>2024/25</t>
        </is>
      </c>
      <c r="C162" s="104" t="inlineStr">
        <is>
          <t>HC-046</t>
        </is>
      </c>
      <c r="D162" s="104" t="n">
        <v>12</v>
      </c>
      <c r="E162" s="104" t="n">
        <v>1679.52</v>
      </c>
      <c r="F162" s="104" t="n">
        <v>88.40000000000001</v>
      </c>
      <c r="G162" s="104" t="n">
        <v>8.199999999999999</v>
      </c>
    </row>
    <row r="163">
      <c r="A163" s="176" t="n">
        <v>45566</v>
      </c>
      <c r="B163" s="104" t="inlineStr">
        <is>
          <t>2024/25</t>
        </is>
      </c>
      <c r="C163" s="104" t="inlineStr">
        <is>
          <t>HC-047</t>
        </is>
      </c>
      <c r="D163" s="104" t="n">
        <v>18</v>
      </c>
      <c r="E163" s="104" t="n">
        <v>2454.56</v>
      </c>
      <c r="F163" s="104" t="n">
        <v>240.09</v>
      </c>
      <c r="G163" s="104" t="n">
        <v>69.3</v>
      </c>
    </row>
    <row r="164">
      <c r="A164" s="176" t="n">
        <v>45566</v>
      </c>
      <c r="B164" s="104" t="inlineStr">
        <is>
          <t>2024/25</t>
        </is>
      </c>
      <c r="C164" s="104" t="inlineStr">
        <is>
          <t>HC-048</t>
        </is>
      </c>
      <c r="D164" s="104" t="n">
        <v>18</v>
      </c>
      <c r="E164" s="104" t="n">
        <v>2520.29</v>
      </c>
      <c r="F164" s="104" t="n">
        <v>147.14</v>
      </c>
      <c r="G164" s="104" t="n">
        <v>12.6</v>
      </c>
    </row>
    <row r="165">
      <c r="A165" s="176" t="n">
        <v>45566</v>
      </c>
      <c r="B165" s="104" t="inlineStr">
        <is>
          <t>2024/25</t>
        </is>
      </c>
      <c r="C165" s="104" t="inlineStr">
        <is>
          <t>HC-049</t>
        </is>
      </c>
      <c r="D165" s="104" t="n">
        <v>18</v>
      </c>
      <c r="E165" s="104" t="n">
        <v>2528.62</v>
      </c>
      <c r="F165" s="104" t="n">
        <v>118.85</v>
      </c>
      <c r="G165" s="104" t="n">
        <v>13.8</v>
      </c>
    </row>
    <row r="166">
      <c r="A166" s="176" t="n">
        <v>45566</v>
      </c>
      <c r="B166" s="104" t="inlineStr">
        <is>
          <t>2024/25</t>
        </is>
      </c>
      <c r="C166" s="104" t="inlineStr">
        <is>
          <t>HC-050</t>
        </is>
      </c>
      <c r="D166" s="104" t="n">
        <v>18</v>
      </c>
      <c r="E166" s="104" t="n">
        <v>2478.19</v>
      </c>
      <c r="F166" s="104" t="n">
        <v>135.93</v>
      </c>
      <c r="G166" s="104" t="n">
        <v>14.2</v>
      </c>
    </row>
    <row r="167">
      <c r="A167" s="176" t="n">
        <v>45566</v>
      </c>
      <c r="B167" s="104" t="inlineStr">
        <is>
          <t>2024/25</t>
        </is>
      </c>
      <c r="C167" s="104" t="inlineStr">
        <is>
          <t>HC-051</t>
        </is>
      </c>
      <c r="D167" s="104" t="n">
        <v>13</v>
      </c>
      <c r="E167" s="104" t="n">
        <v>1842.58</v>
      </c>
      <c r="F167" s="104" t="n">
        <v>84.89</v>
      </c>
      <c r="G167" s="104" t="n">
        <v>11.4</v>
      </c>
    </row>
    <row r="168">
      <c r="A168" s="176" t="n">
        <v>45566</v>
      </c>
      <c r="B168" s="104" t="inlineStr">
        <is>
          <t>2024/25</t>
        </is>
      </c>
      <c r="C168" s="104" t="inlineStr">
        <is>
          <t>HC-052</t>
        </is>
      </c>
      <c r="D168" s="104" t="n">
        <v>14</v>
      </c>
      <c r="E168" s="104" t="n">
        <v>1958.51</v>
      </c>
      <c r="F168" s="104" t="n">
        <v>76.91</v>
      </c>
      <c r="G168" s="104" t="n">
        <v>11.5</v>
      </c>
    </row>
    <row r="169">
      <c r="A169" s="176" t="n">
        <v>45566</v>
      </c>
      <c r="B169" s="104" t="inlineStr">
        <is>
          <t>2024/25</t>
        </is>
      </c>
      <c r="C169" s="104" t="inlineStr">
        <is>
          <t>HC-053</t>
        </is>
      </c>
      <c r="D169" s="104" t="n">
        <v>14</v>
      </c>
      <c r="E169" s="104" t="n">
        <v>1903.06</v>
      </c>
      <c r="F169" s="104" t="n">
        <v>90.62</v>
      </c>
      <c r="G169" s="104" t="n">
        <v>12.3</v>
      </c>
    </row>
    <row r="170">
      <c r="A170" s="176" t="n">
        <v>45566</v>
      </c>
      <c r="B170" s="104" t="inlineStr">
        <is>
          <t>2024/25</t>
        </is>
      </c>
      <c r="C170" s="104" t="inlineStr">
        <is>
          <t>HC-054</t>
        </is>
      </c>
      <c r="D170" s="104" t="n">
        <v>13</v>
      </c>
      <c r="E170" s="104" t="n">
        <v>1786.04</v>
      </c>
      <c r="F170" s="104" t="n">
        <v>87.44</v>
      </c>
      <c r="G170" s="104" t="n">
        <v>9.800000000000001</v>
      </c>
    </row>
    <row r="171">
      <c r="A171" s="176" t="n">
        <v>45566</v>
      </c>
      <c r="B171" s="104" t="inlineStr">
        <is>
          <t>2024/25</t>
        </is>
      </c>
      <c r="C171" s="104" t="inlineStr">
        <is>
          <t>HC-055</t>
        </is>
      </c>
      <c r="D171" s="104" t="n">
        <v>18</v>
      </c>
      <c r="E171" s="104" t="n">
        <v>2535.08</v>
      </c>
      <c r="F171" s="104" t="n">
        <v>120.78</v>
      </c>
      <c r="G171" s="104" t="n">
        <v>9.9</v>
      </c>
    </row>
    <row r="172">
      <c r="A172" s="176" t="n">
        <v>45566</v>
      </c>
      <c r="B172" s="104" t="inlineStr">
        <is>
          <t>2024/25</t>
        </is>
      </c>
      <c r="C172" s="104" t="inlineStr">
        <is>
          <t>HC-056</t>
        </is>
      </c>
      <c r="D172" s="104" t="n">
        <v>18</v>
      </c>
      <c r="E172" s="104" t="n">
        <v>2490.31</v>
      </c>
      <c r="F172" s="104" t="n">
        <v>136.85</v>
      </c>
      <c r="G172" s="104" t="n">
        <v>18.2</v>
      </c>
    </row>
    <row r="173">
      <c r="A173" s="176" t="n">
        <v>45566</v>
      </c>
      <c r="B173" s="104" t="inlineStr">
        <is>
          <t>2024/25</t>
        </is>
      </c>
      <c r="C173" s="104" t="inlineStr">
        <is>
          <t>HC-057</t>
        </is>
      </c>
      <c r="D173" s="104" t="n">
        <v>18</v>
      </c>
      <c r="E173" s="104" t="n">
        <v>2514.96</v>
      </c>
      <c r="F173" s="104" t="n">
        <v>107.07</v>
      </c>
      <c r="G173" s="104" t="n">
        <v>10.2</v>
      </c>
    </row>
    <row r="174">
      <c r="A174" s="176" t="n">
        <v>45566</v>
      </c>
      <c r="B174" s="104" t="inlineStr">
        <is>
          <t>2024/25</t>
        </is>
      </c>
      <c r="C174" s="104" t="inlineStr">
        <is>
          <t>HC-058</t>
        </is>
      </c>
      <c r="D174" s="104" t="n">
        <v>13</v>
      </c>
      <c r="E174" s="104" t="n">
        <v>1786.59</v>
      </c>
      <c r="F174" s="104" t="n">
        <v>87.33</v>
      </c>
      <c r="G174" s="104" t="n">
        <v>10.7</v>
      </c>
    </row>
    <row r="175">
      <c r="A175" s="176" t="n">
        <v>45566</v>
      </c>
      <c r="B175" s="104" t="inlineStr">
        <is>
          <t>2024/25</t>
        </is>
      </c>
      <c r="C175" s="104" t="inlineStr">
        <is>
          <t>HC-059</t>
        </is>
      </c>
      <c r="D175" s="104" t="n">
        <v>14</v>
      </c>
      <c r="E175" s="104" t="n">
        <v>1932.78</v>
      </c>
      <c r="F175" s="104" t="n">
        <v>67.56999999999999</v>
      </c>
      <c r="G175" s="104" t="n">
        <v>13.3</v>
      </c>
    </row>
    <row r="176">
      <c r="A176" s="176" t="n">
        <v>45566</v>
      </c>
      <c r="B176" s="104" t="inlineStr">
        <is>
          <t>2024/25</t>
        </is>
      </c>
      <c r="C176" s="104" t="inlineStr">
        <is>
          <t>HC-060</t>
        </is>
      </c>
      <c r="D176" s="104" t="n">
        <v>13</v>
      </c>
      <c r="E176" s="104" t="n">
        <v>1785.45</v>
      </c>
      <c r="F176" s="104" t="n">
        <v>61.31</v>
      </c>
      <c r="G176" s="104" t="n">
        <v>11.6</v>
      </c>
    </row>
    <row r="177">
      <c r="A177" s="176" t="n">
        <v>45566</v>
      </c>
      <c r="B177" s="104" t="inlineStr">
        <is>
          <t>2024/25</t>
        </is>
      </c>
      <c r="C177" s="104" t="inlineStr">
        <is>
          <t>HC-061</t>
        </is>
      </c>
      <c r="D177" s="104" t="n">
        <v>18</v>
      </c>
      <c r="E177" s="104" t="n">
        <v>2490.97</v>
      </c>
      <c r="F177" s="104" t="n">
        <v>105.04</v>
      </c>
      <c r="G177" s="104" t="n">
        <v>16.9</v>
      </c>
    </row>
    <row r="178">
      <c r="A178" s="176" t="n">
        <v>45566</v>
      </c>
      <c r="B178" s="104" t="inlineStr">
        <is>
          <t>2024/25</t>
        </is>
      </c>
      <c r="C178" s="104" t="inlineStr">
        <is>
          <t>HC-062</t>
        </is>
      </c>
      <c r="D178" s="104" t="n">
        <v>12</v>
      </c>
      <c r="E178" s="104" t="n">
        <v>1705.5</v>
      </c>
      <c r="F178" s="104" t="n">
        <v>93.89</v>
      </c>
      <c r="G178" s="104" t="n">
        <v>11</v>
      </c>
    </row>
    <row r="179">
      <c r="A179" s="176" t="n">
        <v>45566</v>
      </c>
      <c r="B179" s="104" t="inlineStr">
        <is>
          <t>2024/25</t>
        </is>
      </c>
      <c r="C179" s="104" t="inlineStr">
        <is>
          <t>HC-063</t>
        </is>
      </c>
      <c r="D179" s="104" t="n">
        <v>13</v>
      </c>
      <c r="E179" s="104" t="n">
        <v>1813.28</v>
      </c>
      <c r="F179" s="104" t="n">
        <v>68.76000000000001</v>
      </c>
      <c r="G179" s="104" t="n">
        <v>16.1</v>
      </c>
    </row>
    <row r="180">
      <c r="A180" s="176" t="n">
        <v>45566</v>
      </c>
      <c r="B180" s="104" t="inlineStr">
        <is>
          <t>2024/25</t>
        </is>
      </c>
      <c r="C180" s="104" t="inlineStr">
        <is>
          <t>HC-064</t>
        </is>
      </c>
      <c r="D180" s="104" t="n">
        <v>12</v>
      </c>
      <c r="E180" s="104" t="n">
        <v>1730.75</v>
      </c>
      <c r="F180" s="104" t="n">
        <v>52.29</v>
      </c>
      <c r="G180" s="104" t="n">
        <v>6.3</v>
      </c>
    </row>
    <row r="181">
      <c r="A181" s="176" t="n">
        <v>45566</v>
      </c>
      <c r="B181" s="104" t="inlineStr">
        <is>
          <t>2024/25</t>
        </is>
      </c>
      <c r="C181" s="104" t="inlineStr">
        <is>
          <t>HC-065</t>
        </is>
      </c>
      <c r="D181" s="104" t="n">
        <v>20</v>
      </c>
      <c r="E181" s="104" t="n">
        <v>2797.01</v>
      </c>
      <c r="F181" s="104" t="n">
        <v>118.12</v>
      </c>
      <c r="G181" s="104" t="n">
        <v>17.3</v>
      </c>
    </row>
    <row r="182">
      <c r="A182" s="176" t="n">
        <v>45566</v>
      </c>
      <c r="B182" s="104" t="inlineStr">
        <is>
          <t>2024/25</t>
        </is>
      </c>
      <c r="C182" s="104" t="inlineStr">
        <is>
          <t>HC-066</t>
        </is>
      </c>
      <c r="D182" s="104" t="n">
        <v>18</v>
      </c>
      <c r="E182" s="104" t="n">
        <v>2441.1</v>
      </c>
      <c r="F182" s="104" t="n">
        <v>96.27</v>
      </c>
      <c r="G182" s="104" t="n">
        <v>18.7</v>
      </c>
    </row>
    <row r="183">
      <c r="A183" s="176" t="n">
        <v>45566</v>
      </c>
      <c r="B183" s="104" t="inlineStr">
        <is>
          <t>2024/25</t>
        </is>
      </c>
      <c r="C183" s="104" t="inlineStr">
        <is>
          <t>HC-067</t>
        </is>
      </c>
      <c r="D183" s="104" t="n">
        <v>18</v>
      </c>
      <c r="E183" s="104" t="n">
        <v>2510.74</v>
      </c>
      <c r="F183" s="104" t="n">
        <v>127.85</v>
      </c>
      <c r="G183" s="104" t="n">
        <v>13.9</v>
      </c>
    </row>
    <row r="184">
      <c r="A184" s="176" t="n">
        <v>45566</v>
      </c>
      <c r="B184" s="104" t="inlineStr">
        <is>
          <t>2024/25</t>
        </is>
      </c>
      <c r="C184" s="104" t="inlineStr">
        <is>
          <t>HC-068</t>
        </is>
      </c>
      <c r="D184" s="104" t="n">
        <v>13</v>
      </c>
      <c r="E184" s="104" t="n">
        <v>1796.99</v>
      </c>
      <c r="F184" s="104" t="n">
        <v>67.27</v>
      </c>
      <c r="G184" s="104" t="n">
        <v>13.7</v>
      </c>
    </row>
    <row r="185">
      <c r="A185" s="176" t="n">
        <v>45566</v>
      </c>
      <c r="B185" s="104" t="inlineStr">
        <is>
          <t>2024/25</t>
        </is>
      </c>
      <c r="C185" s="104" t="inlineStr">
        <is>
          <t>HC-069</t>
        </is>
      </c>
      <c r="D185" s="104" t="n">
        <v>14</v>
      </c>
      <c r="E185" s="104" t="n">
        <v>1919.33</v>
      </c>
      <c r="F185" s="104" t="n">
        <v>67.12</v>
      </c>
      <c r="G185" s="104" t="n">
        <v>8.300000000000001</v>
      </c>
    </row>
    <row r="186">
      <c r="A186" s="176" t="n">
        <v>45566</v>
      </c>
      <c r="B186" s="104" t="inlineStr">
        <is>
          <t>2024/25</t>
        </is>
      </c>
      <c r="C186" s="104" t="inlineStr">
        <is>
          <t>HC-070</t>
        </is>
      </c>
      <c r="D186" s="104" t="n">
        <v>8</v>
      </c>
      <c r="E186" s="104" t="n">
        <v>1134.76</v>
      </c>
      <c r="F186" s="104" t="n">
        <v>40.48</v>
      </c>
      <c r="G186" s="104" t="n">
        <v>7.9</v>
      </c>
    </row>
    <row r="187">
      <c r="A187" s="176" t="n">
        <v>45566</v>
      </c>
      <c r="B187" s="104" t="inlineStr">
        <is>
          <t>2024/25</t>
        </is>
      </c>
      <c r="C187" s="104" t="inlineStr">
        <is>
          <t>HC-071</t>
        </is>
      </c>
      <c r="D187" s="104" t="n">
        <v>14</v>
      </c>
      <c r="E187" s="104" t="n">
        <v>1936.03</v>
      </c>
      <c r="F187" s="104" t="n">
        <v>115.16</v>
      </c>
      <c r="G187" s="104" t="n">
        <v>13.5</v>
      </c>
    </row>
    <row r="188">
      <c r="A188" s="176" t="n">
        <v>45566</v>
      </c>
      <c r="B188" s="104" t="inlineStr">
        <is>
          <t>2024/25</t>
        </is>
      </c>
      <c r="C188" s="104" t="inlineStr">
        <is>
          <t>HC-072</t>
        </is>
      </c>
      <c r="D188" s="104" t="n">
        <v>12</v>
      </c>
      <c r="E188" s="104" t="n">
        <v>1662.98</v>
      </c>
      <c r="F188" s="104" t="n">
        <v>94.09999999999999</v>
      </c>
      <c r="G188" s="104" t="n">
        <v>11.6</v>
      </c>
    </row>
    <row r="189">
      <c r="A189" s="176" t="n">
        <v>45566</v>
      </c>
      <c r="B189" s="104" t="inlineStr">
        <is>
          <t>2024/25</t>
        </is>
      </c>
      <c r="C189" s="104" t="inlineStr">
        <is>
          <t>HC-073</t>
        </is>
      </c>
      <c r="D189" s="104" t="n">
        <v>21</v>
      </c>
      <c r="E189" s="104" t="n">
        <v>2924.77</v>
      </c>
      <c r="F189" s="104" t="n">
        <v>105.91</v>
      </c>
      <c r="G189" s="104" t="n">
        <v>13.2</v>
      </c>
    </row>
    <row r="190">
      <c r="A190" s="176" t="n">
        <v>45566</v>
      </c>
      <c r="B190" s="104" t="inlineStr">
        <is>
          <t>2024/25</t>
        </is>
      </c>
      <c r="C190" s="104" t="inlineStr">
        <is>
          <t>HC-074</t>
        </is>
      </c>
      <c r="D190" s="104" t="n">
        <v>14</v>
      </c>
      <c r="E190" s="104" t="n">
        <v>1934.39</v>
      </c>
      <c r="F190" s="104" t="n">
        <v>98.68000000000001</v>
      </c>
      <c r="G190" s="104" t="n">
        <v>7.9</v>
      </c>
    </row>
    <row r="191">
      <c r="A191" s="176" t="n">
        <v>45566</v>
      </c>
      <c r="B191" s="104" t="inlineStr">
        <is>
          <t>2024/25</t>
        </is>
      </c>
      <c r="C191" s="104" t="inlineStr">
        <is>
          <t>HC-075</t>
        </is>
      </c>
      <c r="D191" s="104" t="n">
        <v>20</v>
      </c>
      <c r="E191" s="104" t="n">
        <v>2863.38</v>
      </c>
      <c r="F191" s="104" t="n">
        <v>126</v>
      </c>
      <c r="G191" s="104" t="n">
        <v>9.5</v>
      </c>
    </row>
    <row r="192">
      <c r="A192" s="176" t="n">
        <v>45566</v>
      </c>
      <c r="B192" s="104" t="inlineStr">
        <is>
          <t>2024/25</t>
        </is>
      </c>
      <c r="C192" s="104" t="inlineStr">
        <is>
          <t>HC-076</t>
        </is>
      </c>
      <c r="D192" s="104" t="n">
        <v>14</v>
      </c>
      <c r="E192" s="104" t="n">
        <v>1963.56</v>
      </c>
      <c r="F192" s="104" t="n">
        <v>95.39</v>
      </c>
      <c r="G192" s="104" t="n">
        <v>12.5</v>
      </c>
    </row>
    <row r="193">
      <c r="A193" s="176" t="n">
        <v>45566</v>
      </c>
      <c r="B193" s="104" t="inlineStr">
        <is>
          <t>2024/25</t>
        </is>
      </c>
      <c r="C193" s="104" t="inlineStr">
        <is>
          <t>HC-077</t>
        </is>
      </c>
      <c r="D193" s="104" t="n">
        <v>14</v>
      </c>
      <c r="E193" s="104" t="n">
        <v>1951.16</v>
      </c>
      <c r="F193" s="104" t="n">
        <v>113.62</v>
      </c>
      <c r="G193" s="104" t="n">
        <v>10.3</v>
      </c>
    </row>
    <row r="194">
      <c r="A194" s="176" t="n">
        <v>45566</v>
      </c>
      <c r="B194" s="104" t="inlineStr">
        <is>
          <t>2024/25</t>
        </is>
      </c>
      <c r="C194" s="104" t="inlineStr">
        <is>
          <t>HC-079</t>
        </is>
      </c>
      <c r="D194" s="104" t="n">
        <v>18</v>
      </c>
      <c r="E194" s="104" t="n">
        <v>2486.51</v>
      </c>
      <c r="F194" s="104" t="n">
        <v>135.55</v>
      </c>
      <c r="G194" s="104" t="n">
        <v>12.8</v>
      </c>
    </row>
    <row r="195">
      <c r="A195" s="176" t="n">
        <v>45566</v>
      </c>
      <c r="B195" s="104" t="inlineStr">
        <is>
          <t>2024/25</t>
        </is>
      </c>
      <c r="C195" s="104" t="inlineStr">
        <is>
          <t>HC-080</t>
        </is>
      </c>
      <c r="D195" s="104" t="n">
        <v>12</v>
      </c>
      <c r="E195" s="104" t="n">
        <v>1646.72</v>
      </c>
      <c r="F195" s="104" t="n">
        <v>54.4</v>
      </c>
      <c r="G195" s="104" t="n">
        <v>7.7</v>
      </c>
    </row>
    <row r="196">
      <c r="A196" s="176" t="n">
        <v>45566</v>
      </c>
      <c r="B196" s="104" t="inlineStr">
        <is>
          <t>2024/25</t>
        </is>
      </c>
      <c r="C196" s="104" t="inlineStr">
        <is>
          <t>HC-081</t>
        </is>
      </c>
      <c r="D196" s="104" t="n">
        <v>18</v>
      </c>
      <c r="E196" s="104" t="n">
        <v>2494.76</v>
      </c>
      <c r="F196" s="104" t="n">
        <v>124.49</v>
      </c>
      <c r="G196" s="104" t="n">
        <v>18.6</v>
      </c>
    </row>
    <row r="197">
      <c r="A197" s="176" t="n">
        <v>45566</v>
      </c>
      <c r="B197" s="104" t="inlineStr">
        <is>
          <t>2024/25</t>
        </is>
      </c>
      <c r="C197" s="104" t="inlineStr">
        <is>
          <t>HC-082</t>
        </is>
      </c>
      <c r="D197" s="104" t="n">
        <v>13</v>
      </c>
      <c r="E197" s="104" t="n">
        <v>1813.05</v>
      </c>
      <c r="F197" s="104" t="n">
        <v>82.20999999999999</v>
      </c>
      <c r="G197" s="104" t="n">
        <v>15.8</v>
      </c>
    </row>
    <row r="198">
      <c r="A198" s="176" t="n">
        <v>45566</v>
      </c>
      <c r="B198" s="104" t="inlineStr">
        <is>
          <t>2024/25</t>
        </is>
      </c>
      <c r="C198" s="104" t="inlineStr">
        <is>
          <t>HC-083</t>
        </is>
      </c>
      <c r="D198" s="104" t="n">
        <v>13</v>
      </c>
      <c r="E198" s="104" t="n">
        <v>1835.76</v>
      </c>
      <c r="F198" s="104" t="n">
        <v>96.06999999999999</v>
      </c>
      <c r="G198" s="104" t="n">
        <v>10.8</v>
      </c>
    </row>
    <row r="199">
      <c r="A199" s="176" t="n">
        <v>45566</v>
      </c>
      <c r="B199" s="104" t="inlineStr">
        <is>
          <t>2024/25</t>
        </is>
      </c>
      <c r="C199" s="104" t="inlineStr">
        <is>
          <t>HC-084</t>
        </is>
      </c>
      <c r="D199" s="104" t="n">
        <v>12</v>
      </c>
      <c r="E199" s="104" t="n">
        <v>1642.2</v>
      </c>
      <c r="F199" s="104" t="n">
        <v>68.48</v>
      </c>
      <c r="G199" s="104" t="n">
        <v>13.4</v>
      </c>
    </row>
    <row r="200">
      <c r="A200" s="176" t="n">
        <v>45566</v>
      </c>
      <c r="B200" s="104" t="inlineStr">
        <is>
          <t>2024/25</t>
        </is>
      </c>
      <c r="C200" s="104" t="inlineStr">
        <is>
          <t>HC-085</t>
        </is>
      </c>
      <c r="D200" s="104" t="n">
        <v>18</v>
      </c>
      <c r="E200" s="104" t="n">
        <v>2516.55</v>
      </c>
      <c r="F200" s="104" t="n">
        <v>105.41</v>
      </c>
      <c r="G200" s="104" t="n">
        <v>13.5</v>
      </c>
    </row>
    <row r="201">
      <c r="A201" s="176" t="n">
        <v>45566</v>
      </c>
      <c r="B201" s="104" t="inlineStr">
        <is>
          <t>2024/25</t>
        </is>
      </c>
      <c r="C201" s="104" t="inlineStr">
        <is>
          <t>HC-086</t>
        </is>
      </c>
      <c r="D201" s="104" t="n">
        <v>13</v>
      </c>
      <c r="E201" s="104" t="n">
        <v>1808.29</v>
      </c>
      <c r="F201" s="104" t="n">
        <v>94.31999999999999</v>
      </c>
      <c r="G201" s="104" t="n">
        <v>9.199999999999999</v>
      </c>
    </row>
    <row r="202">
      <c r="A202" s="176" t="n">
        <v>45566</v>
      </c>
      <c r="B202" s="104" t="inlineStr">
        <is>
          <t>2024/25</t>
        </is>
      </c>
      <c r="C202" s="104" t="inlineStr">
        <is>
          <t>HC-087</t>
        </is>
      </c>
      <c r="D202" s="104" t="n">
        <v>12</v>
      </c>
      <c r="E202" s="104" t="n">
        <v>1662.89</v>
      </c>
      <c r="F202" s="104" t="n">
        <v>67.75</v>
      </c>
      <c r="G202" s="104" t="n">
        <v>16.6</v>
      </c>
    </row>
    <row r="203">
      <c r="A203" s="176" t="n">
        <v>45566</v>
      </c>
      <c r="B203" s="104" t="inlineStr">
        <is>
          <t>2024/25</t>
        </is>
      </c>
      <c r="C203" s="104" t="inlineStr">
        <is>
          <t>HC-088</t>
        </is>
      </c>
      <c r="D203" s="104" t="n">
        <v>13</v>
      </c>
      <c r="E203" s="104" t="n">
        <v>1800.51</v>
      </c>
      <c r="F203" s="104" t="n">
        <v>67.48</v>
      </c>
      <c r="G203" s="104" t="n">
        <v>11.3</v>
      </c>
    </row>
    <row r="204">
      <c r="A204" s="176" t="n">
        <v>45566</v>
      </c>
      <c r="B204" s="104" t="inlineStr">
        <is>
          <t>2024/25</t>
        </is>
      </c>
      <c r="C204" s="104" t="inlineStr">
        <is>
          <t>HC-089</t>
        </is>
      </c>
      <c r="D204" s="104" t="n">
        <v>14</v>
      </c>
      <c r="E204" s="104" t="n">
        <v>1980.92</v>
      </c>
      <c r="F204" s="104" t="n">
        <v>93.73999999999999</v>
      </c>
      <c r="G204" s="104" t="n">
        <v>7.2</v>
      </c>
    </row>
    <row r="205">
      <c r="A205" s="176" t="n">
        <v>45566</v>
      </c>
      <c r="B205" s="104" t="inlineStr">
        <is>
          <t>2024/25</t>
        </is>
      </c>
      <c r="C205" s="104" t="inlineStr">
        <is>
          <t>HC-090</t>
        </is>
      </c>
      <c r="D205" s="104" t="n">
        <v>13</v>
      </c>
      <c r="E205" s="104" t="n">
        <v>1818.64</v>
      </c>
      <c r="F205" s="104" t="n">
        <v>83.48999999999999</v>
      </c>
      <c r="G205" s="104" t="n">
        <v>8.1</v>
      </c>
    </row>
    <row r="206">
      <c r="A206" s="176" t="n">
        <v>45566</v>
      </c>
      <c r="B206" s="104" t="inlineStr">
        <is>
          <t>2024/25</t>
        </is>
      </c>
      <c r="C206" s="104" t="inlineStr">
        <is>
          <t>HC-091</t>
        </is>
      </c>
      <c r="D206" s="104" t="n">
        <v>13</v>
      </c>
      <c r="E206" s="104" t="n">
        <v>1797.95</v>
      </c>
      <c r="F206" s="104" t="n">
        <v>47.36</v>
      </c>
      <c r="G206" s="104" t="n">
        <v>11.3</v>
      </c>
    </row>
    <row r="207">
      <c r="A207" s="176" t="n">
        <v>45566</v>
      </c>
      <c r="B207" s="104" t="inlineStr">
        <is>
          <t>2024/25</t>
        </is>
      </c>
      <c r="C207" s="104" t="inlineStr">
        <is>
          <t>HC-092</t>
        </is>
      </c>
      <c r="D207" s="104" t="n">
        <v>13</v>
      </c>
      <c r="E207" s="104" t="n">
        <v>1798.28</v>
      </c>
      <c r="F207" s="104" t="n">
        <v>76.11</v>
      </c>
      <c r="G207" s="104" t="n">
        <v>10.4</v>
      </c>
    </row>
    <row r="208">
      <c r="A208" s="176" t="n">
        <v>45566</v>
      </c>
      <c r="B208" s="104" t="inlineStr">
        <is>
          <t>2024/25</t>
        </is>
      </c>
      <c r="C208" s="104" t="inlineStr">
        <is>
          <t>HC-093</t>
        </is>
      </c>
      <c r="D208" s="104" t="n">
        <v>25</v>
      </c>
      <c r="E208" s="104" t="n">
        <v>3468.06</v>
      </c>
      <c r="F208" s="104" t="n">
        <v>160.66</v>
      </c>
      <c r="G208" s="104" t="n">
        <v>19.6</v>
      </c>
    </row>
    <row r="209">
      <c r="A209" s="176" t="n">
        <v>45566</v>
      </c>
      <c r="B209" s="104" t="inlineStr">
        <is>
          <t>2024/25</t>
        </is>
      </c>
      <c r="C209" s="104" t="inlineStr">
        <is>
          <t>HC-094</t>
        </is>
      </c>
      <c r="D209" s="104" t="n">
        <v>12</v>
      </c>
      <c r="E209" s="104" t="n">
        <v>1683.88</v>
      </c>
      <c r="F209" s="104" t="n">
        <v>90.84999999999999</v>
      </c>
      <c r="G209" s="104" t="n">
        <v>5.8</v>
      </c>
    </row>
    <row r="210">
      <c r="A210" s="176" t="n">
        <v>45566</v>
      </c>
      <c r="B210" s="104" t="inlineStr">
        <is>
          <t>2024/25</t>
        </is>
      </c>
      <c r="C210" s="104" t="inlineStr">
        <is>
          <t>HC-096</t>
        </is>
      </c>
      <c r="D210" s="104" t="n">
        <v>12</v>
      </c>
      <c r="E210" s="104" t="n">
        <v>1706.54</v>
      </c>
      <c r="F210" s="104" t="n">
        <v>62.97</v>
      </c>
      <c r="G210" s="104" t="n">
        <v>8</v>
      </c>
    </row>
    <row r="211">
      <c r="A211" s="176" t="n">
        <v>45566</v>
      </c>
      <c r="B211" s="104" t="inlineStr">
        <is>
          <t>2024/25</t>
        </is>
      </c>
      <c r="C211" s="104" t="inlineStr">
        <is>
          <t>HC-097</t>
        </is>
      </c>
      <c r="D211" s="104" t="n">
        <v>12</v>
      </c>
      <c r="E211" s="104" t="n">
        <v>1684.63</v>
      </c>
      <c r="F211" s="104" t="n">
        <v>51.21</v>
      </c>
      <c r="G211" s="104" t="n">
        <v>10.3</v>
      </c>
    </row>
    <row r="212">
      <c r="A212" s="176" t="n">
        <v>45566</v>
      </c>
      <c r="B212" s="104" t="inlineStr">
        <is>
          <t>2024/25</t>
        </is>
      </c>
      <c r="C212" s="104" t="inlineStr">
        <is>
          <t>HC-098</t>
        </is>
      </c>
      <c r="D212" s="104" t="n">
        <v>14</v>
      </c>
      <c r="E212" s="104" t="n">
        <v>1945.01</v>
      </c>
      <c r="F212" s="104" t="n">
        <v>88.51000000000001</v>
      </c>
      <c r="G212" s="104" t="n">
        <v>16.5</v>
      </c>
    </row>
    <row r="213">
      <c r="A213" s="176" t="n">
        <v>45566</v>
      </c>
      <c r="B213" s="104" t="inlineStr">
        <is>
          <t>2024/25</t>
        </is>
      </c>
      <c r="C213" s="104" t="inlineStr">
        <is>
          <t>HC-099</t>
        </is>
      </c>
      <c r="D213" s="104" t="n">
        <v>18</v>
      </c>
      <c r="E213" s="104" t="n">
        <v>2474.59</v>
      </c>
      <c r="F213" s="104" t="n">
        <v>98.23</v>
      </c>
      <c r="G213" s="104" t="n">
        <v>17</v>
      </c>
    </row>
    <row r="214">
      <c r="A214" s="176" t="n">
        <v>45566</v>
      </c>
      <c r="B214" s="104" t="inlineStr">
        <is>
          <t>2024/25</t>
        </is>
      </c>
      <c r="C214" s="104" t="inlineStr">
        <is>
          <t>HC-100</t>
        </is>
      </c>
      <c r="D214" s="104" t="n">
        <v>12</v>
      </c>
      <c r="E214" s="104" t="n">
        <v>1687.55</v>
      </c>
      <c r="F214" s="104" t="n">
        <v>81.12</v>
      </c>
      <c r="G214" s="104" t="n">
        <v>6.3</v>
      </c>
    </row>
    <row r="215">
      <c r="A215" s="176" t="n">
        <v>45566</v>
      </c>
      <c r="B215" s="104" t="inlineStr">
        <is>
          <t>2024/25</t>
        </is>
      </c>
      <c r="C215" s="104" t="inlineStr">
        <is>
          <t>HC-101</t>
        </is>
      </c>
      <c r="D215" s="104" t="n">
        <v>14</v>
      </c>
      <c r="E215" s="104" t="n">
        <v>1915.09</v>
      </c>
      <c r="F215" s="104" t="n">
        <v>94.12</v>
      </c>
      <c r="G215" s="104" t="n">
        <v>8.5</v>
      </c>
    </row>
    <row r="216">
      <c r="A216" s="176" t="n">
        <v>45566</v>
      </c>
      <c r="B216" s="104" t="inlineStr">
        <is>
          <t>2024/25</t>
        </is>
      </c>
      <c r="C216" s="104" t="inlineStr">
        <is>
          <t>HC-102</t>
        </is>
      </c>
      <c r="D216" s="104" t="n">
        <v>14</v>
      </c>
      <c r="E216" s="104" t="n">
        <v>1921.28</v>
      </c>
      <c r="F216" s="104" t="n">
        <v>277.14</v>
      </c>
      <c r="G216" s="104" t="n">
        <v>69.8</v>
      </c>
    </row>
    <row r="217">
      <c r="A217" s="176" t="n">
        <v>45566</v>
      </c>
      <c r="B217" s="104" t="inlineStr">
        <is>
          <t>2024/25</t>
        </is>
      </c>
      <c r="C217" s="104" t="inlineStr">
        <is>
          <t>HC-103</t>
        </is>
      </c>
      <c r="D217" s="104" t="n">
        <v>18</v>
      </c>
      <c r="E217" s="104" t="n">
        <v>2503.8</v>
      </c>
      <c r="F217" s="104" t="n">
        <v>108.17</v>
      </c>
      <c r="G217" s="104" t="n">
        <v>16.2</v>
      </c>
    </row>
    <row r="218">
      <c r="A218" s="176" t="n">
        <v>45566</v>
      </c>
      <c r="B218" s="104" t="inlineStr">
        <is>
          <t>2024/25</t>
        </is>
      </c>
      <c r="C218" s="104" t="inlineStr">
        <is>
          <t>HC-104</t>
        </is>
      </c>
      <c r="D218" s="104" t="n">
        <v>13</v>
      </c>
      <c r="E218" s="104" t="n">
        <v>1820.13</v>
      </c>
      <c r="F218" s="104" t="n">
        <v>88.65000000000001</v>
      </c>
      <c r="G218" s="104" t="n">
        <v>10.4</v>
      </c>
    </row>
    <row r="219">
      <c r="A219" s="176" t="n">
        <v>45566</v>
      </c>
      <c r="B219" s="104" t="inlineStr">
        <is>
          <t>2024/25</t>
        </is>
      </c>
      <c r="C219" s="104" t="inlineStr">
        <is>
          <t>HC-105</t>
        </is>
      </c>
      <c r="D219" s="104" t="n">
        <v>20</v>
      </c>
      <c r="E219" s="104" t="n">
        <v>2752.02</v>
      </c>
      <c r="F219" s="104" t="n">
        <v>143.4</v>
      </c>
      <c r="G219" s="104" t="n">
        <v>17.8</v>
      </c>
    </row>
    <row r="220">
      <c r="A220" s="176" t="n">
        <v>45566</v>
      </c>
      <c r="B220" s="104" t="inlineStr">
        <is>
          <t>2024/25</t>
        </is>
      </c>
      <c r="C220" s="104" t="inlineStr">
        <is>
          <t>HC-106</t>
        </is>
      </c>
      <c r="D220" s="104" t="n">
        <v>14</v>
      </c>
      <c r="E220" s="104" t="n">
        <v>1944.34</v>
      </c>
      <c r="F220" s="104" t="n">
        <v>76.73999999999999</v>
      </c>
      <c r="G220" s="104" t="n">
        <v>13</v>
      </c>
    </row>
    <row r="221">
      <c r="A221" s="176" t="n">
        <v>45566</v>
      </c>
      <c r="B221" s="104" t="inlineStr">
        <is>
          <t>2024/25</t>
        </is>
      </c>
      <c r="C221" s="104" t="inlineStr">
        <is>
          <t>HC-107</t>
        </is>
      </c>
      <c r="D221" s="104" t="n">
        <v>18</v>
      </c>
      <c r="E221" s="104" t="n">
        <v>2495.62</v>
      </c>
      <c r="F221" s="104" t="n">
        <v>150.1</v>
      </c>
      <c r="G221" s="104" t="n">
        <v>17.7</v>
      </c>
    </row>
    <row r="222">
      <c r="A222" s="176" t="n">
        <v>45566</v>
      </c>
      <c r="B222" s="104" t="inlineStr">
        <is>
          <t>2024/25</t>
        </is>
      </c>
      <c r="C222" s="104" t="inlineStr">
        <is>
          <t>HC-108</t>
        </is>
      </c>
      <c r="D222" s="104" t="n">
        <v>13</v>
      </c>
      <c r="E222" s="104" t="n">
        <v>1799.26</v>
      </c>
      <c r="F222" s="104" t="n">
        <v>95.43000000000001</v>
      </c>
      <c r="G222" s="104" t="n">
        <v>8.1</v>
      </c>
    </row>
    <row r="223">
      <c r="A223" s="176" t="n">
        <v>45566</v>
      </c>
      <c r="B223" s="104" t="inlineStr">
        <is>
          <t>2024/25</t>
        </is>
      </c>
      <c r="C223" s="104" t="inlineStr">
        <is>
          <t>HC-109</t>
        </is>
      </c>
      <c r="D223" s="104" t="n">
        <v>14</v>
      </c>
      <c r="E223" s="104" t="n">
        <v>1973.06</v>
      </c>
      <c r="F223" s="104" t="n">
        <v>99.45999999999999</v>
      </c>
      <c r="G223" s="104" t="n">
        <v>12.1</v>
      </c>
    </row>
    <row r="224">
      <c r="A224" s="176" t="n">
        <v>45566</v>
      </c>
      <c r="B224" s="104" t="inlineStr">
        <is>
          <t>2024/25</t>
        </is>
      </c>
      <c r="C224" s="104" t="inlineStr">
        <is>
          <t>HC-110</t>
        </is>
      </c>
      <c r="D224" s="104" t="n">
        <v>12</v>
      </c>
      <c r="E224" s="104" t="n">
        <v>1641.96</v>
      </c>
      <c r="F224" s="104" t="n">
        <v>51.78</v>
      </c>
      <c r="G224" s="104" t="n">
        <v>6.8</v>
      </c>
    </row>
    <row r="225">
      <c r="A225" s="176" t="n">
        <v>45566</v>
      </c>
      <c r="B225" s="104" t="inlineStr">
        <is>
          <t>2024/25</t>
        </is>
      </c>
      <c r="C225" s="104" t="inlineStr">
        <is>
          <t>HC-111</t>
        </is>
      </c>
      <c r="D225" s="104" t="n">
        <v>14</v>
      </c>
      <c r="E225" s="104" t="n">
        <v>1947.54</v>
      </c>
      <c r="F225" s="104" t="n">
        <v>89.38</v>
      </c>
      <c r="G225" s="104" t="n">
        <v>13.2</v>
      </c>
    </row>
    <row r="226">
      <c r="A226" s="176" t="n">
        <v>45566</v>
      </c>
      <c r="B226" s="104" t="inlineStr">
        <is>
          <t>2024/25</t>
        </is>
      </c>
      <c r="C226" s="104" t="inlineStr">
        <is>
          <t>HC-113</t>
        </is>
      </c>
      <c r="D226" s="104" t="n">
        <v>14</v>
      </c>
      <c r="E226" s="104" t="n">
        <v>1943.38</v>
      </c>
      <c r="F226" s="104" t="n">
        <v>73.12</v>
      </c>
      <c r="G226" s="104" t="n">
        <v>14.7</v>
      </c>
    </row>
    <row r="227">
      <c r="A227" s="176" t="n">
        <v>45566</v>
      </c>
      <c r="B227" s="104" t="inlineStr">
        <is>
          <t>2024/25</t>
        </is>
      </c>
      <c r="C227" s="104" t="inlineStr">
        <is>
          <t>HC-114</t>
        </is>
      </c>
      <c r="D227" s="104" t="n">
        <v>12</v>
      </c>
      <c r="E227" s="104" t="n">
        <v>1671.18</v>
      </c>
      <c r="F227" s="104" t="n">
        <v>65.38</v>
      </c>
      <c r="G227" s="104" t="n">
        <v>11.5</v>
      </c>
    </row>
    <row r="228">
      <c r="A228" s="176" t="n">
        <v>45566</v>
      </c>
      <c r="B228" s="104" t="inlineStr">
        <is>
          <t>2024/25</t>
        </is>
      </c>
      <c r="C228" s="104" t="inlineStr">
        <is>
          <t>HC-115</t>
        </is>
      </c>
      <c r="D228" s="104" t="n">
        <v>18</v>
      </c>
      <c r="E228" s="104" t="n">
        <v>2490.4</v>
      </c>
      <c r="F228" s="104" t="n">
        <v>119.33</v>
      </c>
      <c r="G228" s="104" t="n">
        <v>16.9</v>
      </c>
    </row>
    <row r="229">
      <c r="A229" s="176" t="n">
        <v>45566</v>
      </c>
      <c r="B229" s="104" t="inlineStr">
        <is>
          <t>2024/25</t>
        </is>
      </c>
      <c r="C229" s="104" t="inlineStr">
        <is>
          <t>HC-116</t>
        </is>
      </c>
      <c r="D229" s="104" t="n">
        <v>13</v>
      </c>
      <c r="E229" s="104" t="n">
        <v>1804.56</v>
      </c>
      <c r="F229" s="104" t="n">
        <v>83.11</v>
      </c>
      <c r="G229" s="104" t="n">
        <v>7.8</v>
      </c>
    </row>
    <row r="230">
      <c r="A230" s="176" t="n">
        <v>45566</v>
      </c>
      <c r="B230" s="104" t="inlineStr">
        <is>
          <t>2024/25</t>
        </is>
      </c>
      <c r="C230" s="104" t="inlineStr">
        <is>
          <t>HC-117</t>
        </is>
      </c>
      <c r="D230" s="104" t="n">
        <v>18</v>
      </c>
      <c r="E230" s="104" t="n">
        <v>2483.9</v>
      </c>
      <c r="F230" s="104" t="n">
        <v>83.23</v>
      </c>
      <c r="G230" s="104" t="n">
        <v>18.6</v>
      </c>
    </row>
    <row r="231">
      <c r="A231" s="176" t="n">
        <v>45566</v>
      </c>
      <c r="B231" s="104" t="inlineStr">
        <is>
          <t>2024/25</t>
        </is>
      </c>
      <c r="C231" s="104" t="inlineStr">
        <is>
          <t>HC-118</t>
        </is>
      </c>
      <c r="D231" s="104" t="n">
        <v>14</v>
      </c>
      <c r="E231" s="104" t="n">
        <v>1934.67</v>
      </c>
      <c r="F231" s="104" t="n">
        <v>79.78</v>
      </c>
      <c r="G231" s="104" t="n">
        <v>7.6</v>
      </c>
    </row>
    <row r="232">
      <c r="A232" s="176" t="n">
        <v>45566</v>
      </c>
      <c r="B232" s="104" t="inlineStr">
        <is>
          <t>2024/25</t>
        </is>
      </c>
      <c r="C232" s="104" t="inlineStr">
        <is>
          <t>HC-119</t>
        </is>
      </c>
      <c r="D232" s="104" t="n">
        <v>13</v>
      </c>
      <c r="E232" s="104" t="n">
        <v>1769.36</v>
      </c>
      <c r="F232" s="104" t="n">
        <v>77.84</v>
      </c>
      <c r="G232" s="104" t="n">
        <v>9.1</v>
      </c>
    </row>
    <row r="233">
      <c r="A233" s="176" t="n">
        <v>45566</v>
      </c>
      <c r="B233" s="104" t="inlineStr">
        <is>
          <t>2024/25</t>
        </is>
      </c>
      <c r="C233" s="104" t="inlineStr">
        <is>
          <t>HC-120</t>
        </is>
      </c>
      <c r="D233" s="104" t="n">
        <v>13</v>
      </c>
      <c r="E233" s="104" t="n">
        <v>1805.18</v>
      </c>
      <c r="F233" s="104" t="n">
        <v>113.95</v>
      </c>
      <c r="G233" s="104" t="n">
        <v>8.1</v>
      </c>
    </row>
    <row r="234">
      <c r="A234" s="176" t="n">
        <v>45597</v>
      </c>
      <c r="B234" s="104" t="inlineStr">
        <is>
          <t>2024/25</t>
        </is>
      </c>
      <c r="C234" s="104" t="inlineStr">
        <is>
          <t>HC-001</t>
        </is>
      </c>
      <c r="D234" s="104" t="n">
        <v>20</v>
      </c>
      <c r="E234" s="104" t="n">
        <v>2727.62</v>
      </c>
      <c r="F234" s="104" t="n">
        <v>123.44</v>
      </c>
      <c r="G234" s="104" t="n">
        <v>11.5</v>
      </c>
    </row>
    <row r="235">
      <c r="A235" s="176" t="n">
        <v>45597</v>
      </c>
      <c r="B235" s="104" t="inlineStr">
        <is>
          <t>2024/25</t>
        </is>
      </c>
      <c r="C235" s="104" t="inlineStr">
        <is>
          <t>HC-002</t>
        </is>
      </c>
      <c r="D235" s="104" t="n">
        <v>13</v>
      </c>
      <c r="E235" s="104" t="n">
        <v>1766.58</v>
      </c>
      <c r="F235" s="104" t="n">
        <v>99.39</v>
      </c>
      <c r="G235" s="104" t="n">
        <v>8</v>
      </c>
    </row>
    <row r="236">
      <c r="A236" s="176" t="n">
        <v>45597</v>
      </c>
      <c r="B236" s="104" t="inlineStr">
        <is>
          <t>2024/25</t>
        </is>
      </c>
      <c r="C236" s="104" t="inlineStr">
        <is>
          <t>HC-003</t>
        </is>
      </c>
      <c r="D236" s="104" t="n">
        <v>13</v>
      </c>
      <c r="E236" s="104" t="n">
        <v>1707.99</v>
      </c>
      <c r="F236" s="104" t="n">
        <v>66.20999999999999</v>
      </c>
      <c r="G236" s="104" t="n">
        <v>8.5</v>
      </c>
    </row>
    <row r="237">
      <c r="A237" s="176" t="n">
        <v>45597</v>
      </c>
      <c r="B237" s="104" t="inlineStr">
        <is>
          <t>2024/25</t>
        </is>
      </c>
      <c r="C237" s="104" t="inlineStr">
        <is>
          <t>HC-004</t>
        </is>
      </c>
      <c r="D237" s="104" t="n">
        <v>14</v>
      </c>
      <c r="E237" s="104" t="n">
        <v>1885.96</v>
      </c>
      <c r="F237" s="104" t="n">
        <v>97.81999999999999</v>
      </c>
      <c r="G237" s="104" t="n">
        <v>11.3</v>
      </c>
    </row>
    <row r="238">
      <c r="A238" s="176" t="n">
        <v>45597</v>
      </c>
      <c r="B238" s="104" t="inlineStr">
        <is>
          <t>2024/25</t>
        </is>
      </c>
      <c r="C238" s="104" t="inlineStr">
        <is>
          <t>HC-005</t>
        </is>
      </c>
      <c r="D238" s="104" t="n">
        <v>18</v>
      </c>
      <c r="E238" s="104" t="n">
        <v>2416.47</v>
      </c>
      <c r="F238" s="104" t="n">
        <v>119.97</v>
      </c>
      <c r="G238" s="104" t="n">
        <v>16</v>
      </c>
    </row>
    <row r="239">
      <c r="A239" s="176" t="n">
        <v>45597</v>
      </c>
      <c r="B239" s="104" t="inlineStr">
        <is>
          <t>2024/25</t>
        </is>
      </c>
      <c r="C239" s="104" t="inlineStr">
        <is>
          <t>HC-006</t>
        </is>
      </c>
      <c r="D239" s="104" t="n">
        <v>12</v>
      </c>
      <c r="E239" s="104" t="n">
        <v>1624.69</v>
      </c>
      <c r="F239" s="104" t="n">
        <v>78.3</v>
      </c>
      <c r="G239" s="104" t="n">
        <v>6.6</v>
      </c>
    </row>
    <row r="240">
      <c r="A240" s="176" t="n">
        <v>45597</v>
      </c>
      <c r="B240" s="104" t="inlineStr">
        <is>
          <t>2024/25</t>
        </is>
      </c>
      <c r="C240" s="104" t="inlineStr">
        <is>
          <t>HC-007</t>
        </is>
      </c>
      <c r="D240" s="104" t="n">
        <v>13</v>
      </c>
      <c r="E240" s="104" t="n">
        <v>1770.15</v>
      </c>
      <c r="F240" s="104" t="n">
        <v>86.2</v>
      </c>
      <c r="G240" s="104" t="n">
        <v>7.6</v>
      </c>
    </row>
    <row r="241">
      <c r="A241" s="176" t="n">
        <v>45597</v>
      </c>
      <c r="B241" s="104" t="inlineStr">
        <is>
          <t>2024/25</t>
        </is>
      </c>
      <c r="C241" s="104" t="inlineStr">
        <is>
          <t>HC-008</t>
        </is>
      </c>
      <c r="D241" s="104" t="n">
        <v>13</v>
      </c>
      <c r="E241" s="104" t="n">
        <v>1744.99</v>
      </c>
      <c r="F241" s="104" t="n">
        <v>76.7</v>
      </c>
      <c r="G241" s="104" t="n">
        <v>5.7</v>
      </c>
    </row>
    <row r="242">
      <c r="A242" s="176" t="n">
        <v>45597</v>
      </c>
      <c r="B242" s="104" t="inlineStr">
        <is>
          <t>2024/25</t>
        </is>
      </c>
      <c r="C242" s="104" t="inlineStr">
        <is>
          <t>HC-009</t>
        </is>
      </c>
      <c r="D242" s="104" t="n">
        <v>19</v>
      </c>
      <c r="E242" s="104" t="n">
        <v>2564.17</v>
      </c>
      <c r="F242" s="104" t="n">
        <v>140.08</v>
      </c>
      <c r="G242" s="104" t="n">
        <v>17</v>
      </c>
    </row>
    <row r="243">
      <c r="A243" s="176" t="n">
        <v>45597</v>
      </c>
      <c r="B243" s="104" t="inlineStr">
        <is>
          <t>2024/25</t>
        </is>
      </c>
      <c r="C243" s="104" t="inlineStr">
        <is>
          <t>HC-010</t>
        </is>
      </c>
      <c r="D243" s="104" t="n">
        <v>20</v>
      </c>
      <c r="E243" s="104" t="n">
        <v>2686.6</v>
      </c>
      <c r="F243" s="104" t="n">
        <v>141.06</v>
      </c>
      <c r="G243" s="104" t="n">
        <v>14.5</v>
      </c>
    </row>
    <row r="244">
      <c r="A244" s="176" t="n">
        <v>45597</v>
      </c>
      <c r="B244" s="104" t="inlineStr">
        <is>
          <t>2024/25</t>
        </is>
      </c>
      <c r="C244" s="104" t="inlineStr">
        <is>
          <t>HC-011</t>
        </is>
      </c>
      <c r="D244" s="104" t="n">
        <v>20</v>
      </c>
      <c r="E244" s="104" t="n">
        <v>2638.54</v>
      </c>
      <c r="F244" s="104" t="n">
        <v>142.62</v>
      </c>
      <c r="G244" s="104" t="n">
        <v>17.6</v>
      </c>
    </row>
    <row r="245">
      <c r="A245" s="176" t="n">
        <v>45597</v>
      </c>
      <c r="B245" s="104" t="inlineStr">
        <is>
          <t>2024/25</t>
        </is>
      </c>
      <c r="C245" s="104" t="inlineStr">
        <is>
          <t>HC-012</t>
        </is>
      </c>
      <c r="D245" s="104" t="n">
        <v>12</v>
      </c>
      <c r="E245" s="104" t="n">
        <v>1594.1</v>
      </c>
      <c r="F245" s="104" t="n">
        <v>49.87</v>
      </c>
      <c r="G245" s="104" t="n">
        <v>13.7</v>
      </c>
    </row>
    <row r="246">
      <c r="A246" s="176" t="n">
        <v>45597</v>
      </c>
      <c r="B246" s="104" t="inlineStr">
        <is>
          <t>2024/25</t>
        </is>
      </c>
      <c r="C246" s="104" t="inlineStr">
        <is>
          <t>HC-013</t>
        </is>
      </c>
      <c r="D246" s="104" t="n">
        <v>14</v>
      </c>
      <c r="E246" s="104" t="n">
        <v>1901.02</v>
      </c>
      <c r="F246" s="104" t="n">
        <v>72.47</v>
      </c>
      <c r="G246" s="104" t="n">
        <v>10</v>
      </c>
    </row>
    <row r="247">
      <c r="A247" s="176" t="n">
        <v>45597</v>
      </c>
      <c r="B247" s="104" t="inlineStr">
        <is>
          <t>2024/25</t>
        </is>
      </c>
      <c r="C247" s="104" t="inlineStr">
        <is>
          <t>HC-014</t>
        </is>
      </c>
      <c r="D247" s="104" t="n">
        <v>14</v>
      </c>
      <c r="E247" s="104" t="n">
        <v>1880.05</v>
      </c>
      <c r="F247" s="104" t="n">
        <v>67.31999999999999</v>
      </c>
      <c r="G247" s="104" t="n">
        <v>11.5</v>
      </c>
    </row>
    <row r="248">
      <c r="A248" s="176" t="n">
        <v>45597</v>
      </c>
      <c r="B248" s="104" t="inlineStr">
        <is>
          <t>2024/25</t>
        </is>
      </c>
      <c r="C248" s="104" t="inlineStr">
        <is>
          <t>HC-015</t>
        </is>
      </c>
      <c r="D248" s="104" t="n">
        <v>13</v>
      </c>
      <c r="E248" s="104" t="n">
        <v>1686.63</v>
      </c>
      <c r="F248" s="104" t="n">
        <v>93.51000000000001</v>
      </c>
      <c r="G248" s="104" t="n">
        <v>9.699999999999999</v>
      </c>
    </row>
    <row r="249">
      <c r="A249" s="176" t="n">
        <v>45597</v>
      </c>
      <c r="B249" s="104" t="inlineStr">
        <is>
          <t>2024/25</t>
        </is>
      </c>
      <c r="C249" s="104" t="inlineStr">
        <is>
          <t>HC-016</t>
        </is>
      </c>
      <c r="D249" s="104" t="n">
        <v>18</v>
      </c>
      <c r="E249" s="104" t="n">
        <v>2357.02</v>
      </c>
      <c r="F249" s="104" t="n">
        <v>128.3</v>
      </c>
      <c r="G249" s="104" t="n">
        <v>14.1</v>
      </c>
    </row>
    <row r="250">
      <c r="A250" s="176" t="n">
        <v>45597</v>
      </c>
      <c r="B250" s="104" t="inlineStr">
        <is>
          <t>2024/25</t>
        </is>
      </c>
      <c r="C250" s="104" t="inlineStr">
        <is>
          <t>HC-017</t>
        </is>
      </c>
      <c r="D250" s="104" t="n">
        <v>13</v>
      </c>
      <c r="E250" s="104" t="n">
        <v>1779.41</v>
      </c>
      <c r="F250" s="104" t="n">
        <v>99.23</v>
      </c>
      <c r="G250" s="104" t="n">
        <v>4.7</v>
      </c>
    </row>
    <row r="251">
      <c r="A251" s="176" t="n">
        <v>45597</v>
      </c>
      <c r="B251" s="104" t="inlineStr">
        <is>
          <t>2024/25</t>
        </is>
      </c>
      <c r="C251" s="104" t="inlineStr">
        <is>
          <t>HC-018</t>
        </is>
      </c>
      <c r="D251" s="104" t="n">
        <v>12</v>
      </c>
      <c r="E251" s="104" t="n">
        <v>1613.15</v>
      </c>
      <c r="F251" s="104" t="n">
        <v>80.05</v>
      </c>
      <c r="G251" s="104" t="n">
        <v>4.6</v>
      </c>
    </row>
    <row r="252">
      <c r="A252" s="176" t="n">
        <v>45597</v>
      </c>
      <c r="B252" s="104" t="inlineStr">
        <is>
          <t>2024/25</t>
        </is>
      </c>
      <c r="C252" s="104" t="inlineStr">
        <is>
          <t>HC-019</t>
        </is>
      </c>
      <c r="D252" s="104" t="n">
        <v>13</v>
      </c>
      <c r="E252" s="104" t="n">
        <v>1726.82</v>
      </c>
      <c r="F252" s="104" t="n">
        <v>107.13</v>
      </c>
      <c r="G252" s="104" t="n">
        <v>13.4</v>
      </c>
    </row>
    <row r="253">
      <c r="A253" s="176" t="n">
        <v>45597</v>
      </c>
      <c r="B253" s="104" t="inlineStr">
        <is>
          <t>2024/25</t>
        </is>
      </c>
      <c r="C253" s="104" t="inlineStr">
        <is>
          <t>HC-020</t>
        </is>
      </c>
      <c r="D253" s="104" t="n">
        <v>13</v>
      </c>
      <c r="E253" s="104" t="n">
        <v>1721.69</v>
      </c>
      <c r="F253" s="104" t="n">
        <v>85.2</v>
      </c>
      <c r="G253" s="104" t="n">
        <v>9.800000000000001</v>
      </c>
    </row>
    <row r="254">
      <c r="A254" s="176" t="n">
        <v>45597</v>
      </c>
      <c r="B254" s="104" t="inlineStr">
        <is>
          <t>2024/25</t>
        </is>
      </c>
      <c r="C254" s="104" t="inlineStr">
        <is>
          <t>HC-021</t>
        </is>
      </c>
      <c r="D254" s="104" t="n">
        <v>13</v>
      </c>
      <c r="E254" s="104" t="n">
        <v>1733.88</v>
      </c>
      <c r="F254" s="104" t="n">
        <v>67.2</v>
      </c>
      <c r="G254" s="104" t="n">
        <v>10.3</v>
      </c>
    </row>
    <row r="255">
      <c r="A255" s="176" t="n">
        <v>45597</v>
      </c>
      <c r="B255" s="104" t="inlineStr">
        <is>
          <t>2024/25</t>
        </is>
      </c>
      <c r="C255" s="104" t="inlineStr">
        <is>
          <t>HC-022</t>
        </is>
      </c>
      <c r="D255" s="104" t="n">
        <v>13</v>
      </c>
      <c r="E255" s="104" t="n">
        <v>1754.34</v>
      </c>
      <c r="F255" s="104" t="n">
        <v>72.31999999999999</v>
      </c>
      <c r="G255" s="104" t="n">
        <v>7.5</v>
      </c>
    </row>
    <row r="256">
      <c r="A256" s="176" t="n">
        <v>45597</v>
      </c>
      <c r="B256" s="104" t="inlineStr">
        <is>
          <t>2024/25</t>
        </is>
      </c>
      <c r="C256" s="104" t="inlineStr">
        <is>
          <t>HC-023</t>
        </is>
      </c>
      <c r="D256" s="104" t="n">
        <v>14</v>
      </c>
      <c r="E256" s="104" t="n">
        <v>1835.69</v>
      </c>
      <c r="F256" s="104" t="n">
        <v>130.01</v>
      </c>
      <c r="G256" s="104" t="n">
        <v>18.9</v>
      </c>
    </row>
    <row r="257">
      <c r="A257" s="176" t="n">
        <v>45597</v>
      </c>
      <c r="B257" s="104" t="inlineStr">
        <is>
          <t>2024/25</t>
        </is>
      </c>
      <c r="C257" s="104" t="inlineStr">
        <is>
          <t>HC-024</t>
        </is>
      </c>
      <c r="D257" s="104" t="n">
        <v>19</v>
      </c>
      <c r="E257" s="104" t="n">
        <v>2542.83</v>
      </c>
      <c r="F257" s="104" t="n">
        <v>106.69</v>
      </c>
      <c r="G257" s="104" t="n">
        <v>17.3</v>
      </c>
    </row>
    <row r="258">
      <c r="A258" s="176" t="n">
        <v>45597</v>
      </c>
      <c r="B258" s="104" t="inlineStr">
        <is>
          <t>2024/25</t>
        </is>
      </c>
      <c r="C258" s="104" t="inlineStr">
        <is>
          <t>HC-025</t>
        </is>
      </c>
      <c r="D258" s="104" t="n">
        <v>18</v>
      </c>
      <c r="E258" s="104" t="n">
        <v>2383.81</v>
      </c>
      <c r="F258" s="104" t="n">
        <v>104.59</v>
      </c>
      <c r="G258" s="104" t="n">
        <v>15</v>
      </c>
    </row>
    <row r="259">
      <c r="A259" s="176" t="n">
        <v>45597</v>
      </c>
      <c r="B259" s="104" t="inlineStr">
        <is>
          <t>2024/25</t>
        </is>
      </c>
      <c r="C259" s="104" t="inlineStr">
        <is>
          <t>HC-026</t>
        </is>
      </c>
      <c r="D259" s="104" t="n">
        <v>12</v>
      </c>
      <c r="E259" s="104" t="n">
        <v>1610.44</v>
      </c>
      <c r="F259" s="104" t="n">
        <v>89.37</v>
      </c>
      <c r="G259" s="104" t="n">
        <v>12.2</v>
      </c>
    </row>
    <row r="260">
      <c r="A260" s="176" t="n">
        <v>45597</v>
      </c>
      <c r="B260" s="104" t="inlineStr">
        <is>
          <t>2024/25</t>
        </is>
      </c>
      <c r="C260" s="104" t="inlineStr">
        <is>
          <t>HC-027</t>
        </is>
      </c>
      <c r="D260" s="104" t="n">
        <v>14</v>
      </c>
      <c r="E260" s="104" t="n">
        <v>1848.76</v>
      </c>
      <c r="F260" s="104" t="n">
        <v>121.46</v>
      </c>
      <c r="G260" s="104" t="n">
        <v>8.199999999999999</v>
      </c>
    </row>
    <row r="261">
      <c r="A261" s="176" t="n">
        <v>45597</v>
      </c>
      <c r="B261" s="104" t="inlineStr">
        <is>
          <t>2024/25</t>
        </is>
      </c>
      <c r="C261" s="104" t="inlineStr">
        <is>
          <t>HC-028</t>
        </is>
      </c>
      <c r="D261" s="104" t="n">
        <v>12</v>
      </c>
      <c r="E261" s="104" t="n">
        <v>1598.31</v>
      </c>
      <c r="F261" s="104" t="n">
        <v>114.47</v>
      </c>
      <c r="G261" s="104" t="n">
        <v>7</v>
      </c>
    </row>
    <row r="262">
      <c r="A262" s="176" t="n">
        <v>45597</v>
      </c>
      <c r="B262" s="104" t="inlineStr">
        <is>
          <t>2024/25</t>
        </is>
      </c>
      <c r="C262" s="104" t="inlineStr">
        <is>
          <t>HC-029</t>
        </is>
      </c>
      <c r="D262" s="104" t="n">
        <v>25</v>
      </c>
      <c r="E262" s="104" t="n">
        <v>3393.11</v>
      </c>
      <c r="F262" s="104" t="n">
        <v>132.15</v>
      </c>
      <c r="G262" s="104" t="n">
        <v>14.5</v>
      </c>
    </row>
    <row r="263">
      <c r="A263" s="176" t="n">
        <v>45597</v>
      </c>
      <c r="B263" s="104" t="inlineStr">
        <is>
          <t>2024/25</t>
        </is>
      </c>
      <c r="C263" s="104" t="inlineStr">
        <is>
          <t>HC-030</t>
        </is>
      </c>
      <c r="D263" s="104" t="n">
        <v>13</v>
      </c>
      <c r="E263" s="104" t="n">
        <v>1758.14</v>
      </c>
      <c r="F263" s="104" t="n">
        <v>78.26000000000001</v>
      </c>
      <c r="G263" s="104" t="n">
        <v>8.1</v>
      </c>
    </row>
    <row r="264">
      <c r="A264" s="176" t="n">
        <v>45597</v>
      </c>
      <c r="B264" s="104" t="inlineStr">
        <is>
          <t>2024/25</t>
        </is>
      </c>
      <c r="C264" s="104" t="inlineStr">
        <is>
          <t>HC-031</t>
        </is>
      </c>
      <c r="D264" s="104" t="n">
        <v>14</v>
      </c>
      <c r="E264" s="104" t="n">
        <v>1887.18</v>
      </c>
      <c r="F264" s="104" t="n">
        <v>115.74</v>
      </c>
      <c r="G264" s="104" t="n">
        <v>6.9</v>
      </c>
    </row>
    <row r="265">
      <c r="A265" s="176" t="n">
        <v>45597</v>
      </c>
      <c r="B265" s="104" t="inlineStr">
        <is>
          <t>2024/25</t>
        </is>
      </c>
      <c r="C265" s="104" t="inlineStr">
        <is>
          <t>HC-032</t>
        </is>
      </c>
      <c r="D265" s="104" t="n">
        <v>14</v>
      </c>
      <c r="E265" s="104" t="n">
        <v>1854.05</v>
      </c>
      <c r="F265" s="104" t="n">
        <v>77.52</v>
      </c>
      <c r="G265" s="104" t="n">
        <v>12.9</v>
      </c>
    </row>
    <row r="266">
      <c r="A266" s="176" t="n">
        <v>45597</v>
      </c>
      <c r="B266" s="104" t="inlineStr">
        <is>
          <t>2024/25</t>
        </is>
      </c>
      <c r="C266" s="104" t="inlineStr">
        <is>
          <t>HC-033</t>
        </is>
      </c>
      <c r="D266" s="104" t="n">
        <v>25</v>
      </c>
      <c r="E266" s="104" t="n">
        <v>3318.61</v>
      </c>
      <c r="F266" s="104" t="n">
        <v>139.71</v>
      </c>
      <c r="G266" s="104" t="n">
        <v>22.3</v>
      </c>
    </row>
    <row r="267">
      <c r="A267" s="176" t="n">
        <v>45597</v>
      </c>
      <c r="B267" s="104" t="inlineStr">
        <is>
          <t>2024/25</t>
        </is>
      </c>
      <c r="C267" s="104" t="inlineStr">
        <is>
          <t>HC-034</t>
        </is>
      </c>
      <c r="D267" s="104" t="n">
        <v>18</v>
      </c>
      <c r="E267" s="104" t="n">
        <v>2385.74</v>
      </c>
      <c r="F267" s="104" t="n">
        <v>99.76000000000001</v>
      </c>
      <c r="G267" s="104" t="n">
        <v>13.4</v>
      </c>
    </row>
    <row r="268">
      <c r="A268" s="176" t="n">
        <v>45597</v>
      </c>
      <c r="B268" s="104" t="inlineStr">
        <is>
          <t>2024/25</t>
        </is>
      </c>
      <c r="C268" s="104" t="inlineStr">
        <is>
          <t>HC-035</t>
        </is>
      </c>
      <c r="D268" s="104" t="n">
        <v>18</v>
      </c>
      <c r="E268" s="104" t="n">
        <v>2371.95</v>
      </c>
      <c r="F268" s="104" t="n">
        <v>85.48</v>
      </c>
      <c r="G268" s="104" t="n">
        <v>19.5</v>
      </c>
    </row>
    <row r="269">
      <c r="A269" s="176" t="n">
        <v>45597</v>
      </c>
      <c r="B269" s="104" t="inlineStr">
        <is>
          <t>2024/25</t>
        </is>
      </c>
      <c r="C269" s="104" t="inlineStr">
        <is>
          <t>HC-036</t>
        </is>
      </c>
      <c r="D269" s="104" t="n">
        <v>14</v>
      </c>
      <c r="E269" s="104" t="n">
        <v>1881.43</v>
      </c>
      <c r="F269" s="104" t="n">
        <v>63.18</v>
      </c>
      <c r="G269" s="104" t="n">
        <v>10.9</v>
      </c>
    </row>
    <row r="270">
      <c r="A270" s="176" t="n">
        <v>45597</v>
      </c>
      <c r="B270" s="104" t="inlineStr">
        <is>
          <t>2024/25</t>
        </is>
      </c>
      <c r="C270" s="104" t="inlineStr">
        <is>
          <t>HC-037</t>
        </is>
      </c>
      <c r="D270" s="104" t="n">
        <v>14</v>
      </c>
      <c r="E270" s="104" t="n">
        <v>1839.4</v>
      </c>
      <c r="F270" s="104" t="n">
        <v>97.06</v>
      </c>
      <c r="G270" s="104" t="n">
        <v>16.7</v>
      </c>
    </row>
    <row r="271">
      <c r="A271" s="176" t="n">
        <v>45597</v>
      </c>
      <c r="B271" s="104" t="inlineStr">
        <is>
          <t>2024/25</t>
        </is>
      </c>
      <c r="C271" s="104" t="inlineStr">
        <is>
          <t>HC-038</t>
        </is>
      </c>
      <c r="D271" s="104" t="n">
        <v>13</v>
      </c>
      <c r="E271" s="104" t="n">
        <v>1746.55</v>
      </c>
      <c r="F271" s="104" t="n">
        <v>82.19</v>
      </c>
      <c r="G271" s="104" t="n">
        <v>4.9</v>
      </c>
    </row>
    <row r="272">
      <c r="A272" s="176" t="n">
        <v>45597</v>
      </c>
      <c r="B272" s="104" t="inlineStr">
        <is>
          <t>2024/25</t>
        </is>
      </c>
      <c r="C272" s="104" t="inlineStr">
        <is>
          <t>HC-039</t>
        </is>
      </c>
      <c r="D272" s="104" t="n">
        <v>14</v>
      </c>
      <c r="E272" s="104" t="n">
        <v>1850</v>
      </c>
      <c r="F272" s="104" t="n">
        <v>95.97</v>
      </c>
      <c r="G272" s="104" t="n">
        <v>14.1</v>
      </c>
    </row>
    <row r="273">
      <c r="A273" s="176" t="n">
        <v>45597</v>
      </c>
      <c r="B273" s="104" t="inlineStr">
        <is>
          <t>2024/25</t>
        </is>
      </c>
      <c r="C273" s="104" t="inlineStr">
        <is>
          <t>HC-040</t>
        </is>
      </c>
      <c r="D273" s="104" t="n">
        <v>14</v>
      </c>
      <c r="E273" s="104" t="n">
        <v>1804.9</v>
      </c>
      <c r="F273" s="104" t="n">
        <v>96.54000000000001</v>
      </c>
      <c r="G273" s="104" t="n">
        <v>8.699999999999999</v>
      </c>
    </row>
    <row r="274">
      <c r="A274" s="176" t="n">
        <v>45597</v>
      </c>
      <c r="B274" s="104" t="inlineStr">
        <is>
          <t>2024/25</t>
        </is>
      </c>
      <c r="C274" s="104" t="inlineStr">
        <is>
          <t>HC-042</t>
        </is>
      </c>
      <c r="D274" s="104" t="n">
        <v>14</v>
      </c>
      <c r="E274" s="104" t="n">
        <v>1845.73</v>
      </c>
      <c r="F274" s="104" t="n">
        <v>97.45999999999999</v>
      </c>
      <c r="G274" s="104" t="n">
        <v>9.6</v>
      </c>
    </row>
    <row r="275">
      <c r="A275" s="176" t="n">
        <v>45597</v>
      </c>
      <c r="B275" s="104" t="inlineStr">
        <is>
          <t>2024/25</t>
        </is>
      </c>
      <c r="C275" s="104" t="inlineStr">
        <is>
          <t>HC-043</t>
        </is>
      </c>
      <c r="D275" s="104" t="n">
        <v>18</v>
      </c>
      <c r="E275" s="104" t="n">
        <v>2421.11</v>
      </c>
      <c r="F275" s="104" t="n">
        <v>124.98</v>
      </c>
      <c r="G275" s="104" t="n">
        <v>16.9</v>
      </c>
    </row>
    <row r="276">
      <c r="A276" s="176" t="n">
        <v>45597</v>
      </c>
      <c r="B276" s="104" t="inlineStr">
        <is>
          <t>2024/25</t>
        </is>
      </c>
      <c r="C276" s="104" t="inlineStr">
        <is>
          <t>HC-044</t>
        </is>
      </c>
      <c r="D276" s="104" t="n">
        <v>12</v>
      </c>
      <c r="E276" s="104" t="n">
        <v>1625.15</v>
      </c>
      <c r="F276" s="104" t="n">
        <v>79.5</v>
      </c>
      <c r="G276" s="104" t="n">
        <v>11.1</v>
      </c>
    </row>
    <row r="277">
      <c r="A277" s="176" t="n">
        <v>45597</v>
      </c>
      <c r="B277" s="104" t="inlineStr">
        <is>
          <t>2024/25</t>
        </is>
      </c>
      <c r="C277" s="104" t="inlineStr">
        <is>
          <t>HC-045</t>
        </is>
      </c>
      <c r="D277" s="104" t="n">
        <v>25</v>
      </c>
      <c r="E277" s="104" t="n">
        <v>3395.9</v>
      </c>
      <c r="F277" s="104" t="n">
        <v>158.61</v>
      </c>
      <c r="G277" s="104" t="n">
        <v>26.4</v>
      </c>
    </row>
    <row r="278">
      <c r="A278" s="176" t="n">
        <v>45597</v>
      </c>
      <c r="B278" s="104" t="inlineStr">
        <is>
          <t>2024/25</t>
        </is>
      </c>
      <c r="C278" s="104" t="inlineStr">
        <is>
          <t>HC-046</t>
        </is>
      </c>
      <c r="D278" s="104" t="n">
        <v>12</v>
      </c>
      <c r="E278" s="104" t="n">
        <v>1596.89</v>
      </c>
      <c r="F278" s="104" t="n">
        <v>113.03</v>
      </c>
      <c r="G278" s="104" t="n">
        <v>14.4</v>
      </c>
    </row>
    <row r="279">
      <c r="A279" s="176" t="n">
        <v>45597</v>
      </c>
      <c r="B279" s="104" t="inlineStr">
        <is>
          <t>2024/25</t>
        </is>
      </c>
      <c r="C279" s="104" t="inlineStr">
        <is>
          <t>HC-047</t>
        </is>
      </c>
      <c r="D279" s="104" t="n">
        <v>18</v>
      </c>
      <c r="E279" s="104" t="n">
        <v>2411.39</v>
      </c>
      <c r="F279" s="104" t="n">
        <v>209.74</v>
      </c>
      <c r="G279" s="104" t="n">
        <v>60.5</v>
      </c>
    </row>
    <row r="280">
      <c r="A280" s="176" t="n">
        <v>45597</v>
      </c>
      <c r="B280" s="104" t="inlineStr">
        <is>
          <t>2024/25</t>
        </is>
      </c>
      <c r="C280" s="104" t="inlineStr">
        <is>
          <t>HC-048</t>
        </is>
      </c>
      <c r="D280" s="104" t="n">
        <v>18</v>
      </c>
      <c r="E280" s="104" t="n">
        <v>2384.22</v>
      </c>
      <c r="F280" s="104" t="n">
        <v>127.15</v>
      </c>
      <c r="G280" s="104" t="n">
        <v>25</v>
      </c>
    </row>
    <row r="281">
      <c r="A281" s="176" t="n">
        <v>45597</v>
      </c>
      <c r="B281" s="104" t="inlineStr">
        <is>
          <t>2024/25</t>
        </is>
      </c>
      <c r="C281" s="104" t="inlineStr">
        <is>
          <t>HC-049</t>
        </is>
      </c>
      <c r="D281" s="104" t="n">
        <v>18</v>
      </c>
      <c r="E281" s="104" t="n">
        <v>2371.79</v>
      </c>
      <c r="F281" s="104" t="n">
        <v>99.51000000000001</v>
      </c>
      <c r="G281" s="104" t="n">
        <v>18.6</v>
      </c>
    </row>
    <row r="282">
      <c r="A282" s="176" t="n">
        <v>45597</v>
      </c>
      <c r="B282" s="104" t="inlineStr">
        <is>
          <t>2024/25</t>
        </is>
      </c>
      <c r="C282" s="104" t="inlineStr">
        <is>
          <t>HC-050</t>
        </is>
      </c>
      <c r="D282" s="104" t="n">
        <v>18</v>
      </c>
      <c r="E282" s="104" t="n">
        <v>2427.32</v>
      </c>
      <c r="F282" s="104" t="n">
        <v>129.22</v>
      </c>
      <c r="G282" s="104" t="n">
        <v>17.4</v>
      </c>
    </row>
    <row r="283">
      <c r="A283" s="176" t="n">
        <v>45597</v>
      </c>
      <c r="B283" s="104" t="inlineStr">
        <is>
          <t>2024/25</t>
        </is>
      </c>
      <c r="C283" s="104" t="inlineStr">
        <is>
          <t>HC-051</t>
        </is>
      </c>
      <c r="D283" s="104" t="n">
        <v>13</v>
      </c>
      <c r="E283" s="104" t="n">
        <v>1717.13</v>
      </c>
      <c r="F283" s="104" t="n">
        <v>84.02</v>
      </c>
      <c r="G283" s="104" t="n">
        <v>15.9</v>
      </c>
    </row>
    <row r="284">
      <c r="A284" s="176" t="n">
        <v>45597</v>
      </c>
      <c r="B284" s="104" t="inlineStr">
        <is>
          <t>2024/25</t>
        </is>
      </c>
      <c r="C284" s="104" t="inlineStr">
        <is>
          <t>HC-052</t>
        </is>
      </c>
      <c r="D284" s="104" t="n">
        <v>14</v>
      </c>
      <c r="E284" s="104" t="n">
        <v>1872.8</v>
      </c>
      <c r="F284" s="104" t="n">
        <v>82.84</v>
      </c>
      <c r="G284" s="104" t="n">
        <v>6.6</v>
      </c>
    </row>
    <row r="285">
      <c r="A285" s="176" t="n">
        <v>45597</v>
      </c>
      <c r="B285" s="104" t="inlineStr">
        <is>
          <t>2024/25</t>
        </is>
      </c>
      <c r="C285" s="104" t="inlineStr">
        <is>
          <t>HC-053</t>
        </is>
      </c>
      <c r="D285" s="104" t="n">
        <v>14</v>
      </c>
      <c r="E285" s="104" t="n">
        <v>1882.09</v>
      </c>
      <c r="F285" s="104" t="n">
        <v>64.34</v>
      </c>
      <c r="G285" s="104" t="n">
        <v>7.5</v>
      </c>
    </row>
    <row r="286">
      <c r="A286" s="176" t="n">
        <v>45597</v>
      </c>
      <c r="B286" s="104" t="inlineStr">
        <is>
          <t>2024/25</t>
        </is>
      </c>
      <c r="C286" s="104" t="inlineStr">
        <is>
          <t>HC-054</t>
        </is>
      </c>
      <c r="D286" s="104" t="n">
        <v>13</v>
      </c>
      <c r="E286" s="104" t="n">
        <v>1733.85</v>
      </c>
      <c r="F286" s="104" t="n">
        <v>75.97</v>
      </c>
      <c r="G286" s="104" t="n">
        <v>12.4</v>
      </c>
    </row>
    <row r="287">
      <c r="A287" s="176" t="n">
        <v>45597</v>
      </c>
      <c r="B287" s="104" t="inlineStr">
        <is>
          <t>2024/25</t>
        </is>
      </c>
      <c r="C287" s="104" t="inlineStr">
        <is>
          <t>HC-055</t>
        </is>
      </c>
      <c r="D287" s="104" t="n">
        <v>18</v>
      </c>
      <c r="E287" s="104" t="n">
        <v>2364.18</v>
      </c>
      <c r="F287" s="104" t="n">
        <v>119.3</v>
      </c>
      <c r="G287" s="104" t="n">
        <v>15.7</v>
      </c>
    </row>
    <row r="288">
      <c r="A288" s="176" t="n">
        <v>45597</v>
      </c>
      <c r="B288" s="104" t="inlineStr">
        <is>
          <t>2024/25</t>
        </is>
      </c>
      <c r="C288" s="104" t="inlineStr">
        <is>
          <t>HC-056</t>
        </is>
      </c>
      <c r="D288" s="104" t="n">
        <v>18</v>
      </c>
      <c r="E288" s="104" t="n">
        <v>2389.03</v>
      </c>
      <c r="F288" s="104" t="n">
        <v>118.75</v>
      </c>
      <c r="G288" s="104" t="n">
        <v>14.7</v>
      </c>
    </row>
    <row r="289">
      <c r="A289" s="176" t="n">
        <v>45597</v>
      </c>
      <c r="B289" s="104" t="inlineStr">
        <is>
          <t>2024/25</t>
        </is>
      </c>
      <c r="C289" s="104" t="inlineStr">
        <is>
          <t>HC-057</t>
        </is>
      </c>
      <c r="D289" s="104" t="n">
        <v>18</v>
      </c>
      <c r="E289" s="104" t="n">
        <v>2397.81</v>
      </c>
      <c r="F289" s="104" t="n">
        <v>121.32</v>
      </c>
      <c r="G289" s="104" t="n">
        <v>13.7</v>
      </c>
    </row>
    <row r="290">
      <c r="A290" s="176" t="n">
        <v>45597</v>
      </c>
      <c r="B290" s="104" t="inlineStr">
        <is>
          <t>2024/25</t>
        </is>
      </c>
      <c r="C290" s="104" t="inlineStr">
        <is>
          <t>HC-058</t>
        </is>
      </c>
      <c r="D290" s="104" t="n">
        <v>13</v>
      </c>
      <c r="E290" s="104" t="n">
        <v>1762</v>
      </c>
      <c r="F290" s="104" t="n">
        <v>94.91</v>
      </c>
      <c r="G290" s="104" t="n">
        <v>5.6</v>
      </c>
    </row>
    <row r="291">
      <c r="A291" s="176" t="n">
        <v>45597</v>
      </c>
      <c r="B291" s="104" t="inlineStr">
        <is>
          <t>2024/25</t>
        </is>
      </c>
      <c r="C291" s="104" t="inlineStr">
        <is>
          <t>HC-059</t>
        </is>
      </c>
      <c r="D291" s="104" t="n">
        <v>14</v>
      </c>
      <c r="E291" s="104" t="n">
        <v>1859.6</v>
      </c>
      <c r="F291" s="104" t="n">
        <v>111.43</v>
      </c>
      <c r="G291" s="104" t="n">
        <v>8.300000000000001</v>
      </c>
    </row>
    <row r="292">
      <c r="A292" s="176" t="n">
        <v>45597</v>
      </c>
      <c r="B292" s="104" t="inlineStr">
        <is>
          <t>2024/25</t>
        </is>
      </c>
      <c r="C292" s="104" t="inlineStr">
        <is>
          <t>HC-060</t>
        </is>
      </c>
      <c r="D292" s="104" t="n">
        <v>13</v>
      </c>
      <c r="E292" s="104" t="n">
        <v>1758.03</v>
      </c>
      <c r="F292" s="104" t="n">
        <v>82.59999999999999</v>
      </c>
      <c r="G292" s="104" t="n">
        <v>12.3</v>
      </c>
    </row>
    <row r="293">
      <c r="A293" s="176" t="n">
        <v>45597</v>
      </c>
      <c r="B293" s="104" t="inlineStr">
        <is>
          <t>2024/25</t>
        </is>
      </c>
      <c r="C293" s="104" t="inlineStr">
        <is>
          <t>HC-061</t>
        </is>
      </c>
      <c r="D293" s="104" t="n">
        <v>18</v>
      </c>
      <c r="E293" s="104" t="n">
        <v>2352.49</v>
      </c>
      <c r="F293" s="104" t="n">
        <v>121.39</v>
      </c>
      <c r="G293" s="104" t="n">
        <v>17.3</v>
      </c>
    </row>
    <row r="294">
      <c r="A294" s="176" t="n">
        <v>45597</v>
      </c>
      <c r="B294" s="104" t="inlineStr">
        <is>
          <t>2024/25</t>
        </is>
      </c>
      <c r="C294" s="104" t="inlineStr">
        <is>
          <t>HC-062</t>
        </is>
      </c>
      <c r="D294" s="104" t="n">
        <v>12</v>
      </c>
      <c r="E294" s="104" t="n">
        <v>1591.64</v>
      </c>
      <c r="F294" s="104" t="n">
        <v>76.65000000000001</v>
      </c>
      <c r="G294" s="104" t="n">
        <v>7.8</v>
      </c>
    </row>
    <row r="295">
      <c r="A295" s="176" t="n">
        <v>45597</v>
      </c>
      <c r="B295" s="104" t="inlineStr">
        <is>
          <t>2024/25</t>
        </is>
      </c>
      <c r="C295" s="104" t="inlineStr">
        <is>
          <t>HC-063</t>
        </is>
      </c>
      <c r="D295" s="104" t="n">
        <v>13</v>
      </c>
      <c r="E295" s="104" t="n">
        <v>1698.88</v>
      </c>
      <c r="F295" s="104" t="n">
        <v>61.07</v>
      </c>
      <c r="G295" s="104" t="n">
        <v>12</v>
      </c>
    </row>
    <row r="296">
      <c r="A296" s="176" t="n">
        <v>45597</v>
      </c>
      <c r="B296" s="104" t="inlineStr">
        <is>
          <t>2024/25</t>
        </is>
      </c>
      <c r="C296" s="104" t="inlineStr">
        <is>
          <t>HC-064</t>
        </is>
      </c>
      <c r="D296" s="104" t="n">
        <v>12</v>
      </c>
      <c r="E296" s="104" t="n">
        <v>1667.28</v>
      </c>
      <c r="F296" s="104" t="n">
        <v>41.92</v>
      </c>
      <c r="G296" s="104" t="n">
        <v>8.6</v>
      </c>
    </row>
    <row r="297">
      <c r="A297" s="176" t="n">
        <v>45597</v>
      </c>
      <c r="B297" s="104" t="inlineStr">
        <is>
          <t>2024/25</t>
        </is>
      </c>
      <c r="C297" s="104" t="inlineStr">
        <is>
          <t>HC-065</t>
        </is>
      </c>
      <c r="D297" s="104" t="n">
        <v>20</v>
      </c>
      <c r="E297" s="104" t="n">
        <v>2655.14</v>
      </c>
      <c r="F297" s="104" t="n">
        <v>127.4</v>
      </c>
      <c r="G297" s="104" t="n">
        <v>12.1</v>
      </c>
    </row>
    <row r="298">
      <c r="A298" s="176" t="n">
        <v>45597</v>
      </c>
      <c r="B298" s="104" t="inlineStr">
        <is>
          <t>2024/25</t>
        </is>
      </c>
      <c r="C298" s="104" t="inlineStr">
        <is>
          <t>HC-066</t>
        </is>
      </c>
      <c r="D298" s="104" t="n">
        <v>18</v>
      </c>
      <c r="E298" s="104" t="n">
        <v>2378.51</v>
      </c>
      <c r="F298" s="104" t="n">
        <v>121.35</v>
      </c>
      <c r="G298" s="104" t="n">
        <v>10.2</v>
      </c>
    </row>
    <row r="299">
      <c r="A299" s="176" t="n">
        <v>45597</v>
      </c>
      <c r="B299" s="104" t="inlineStr">
        <is>
          <t>2024/25</t>
        </is>
      </c>
      <c r="C299" s="104" t="inlineStr">
        <is>
          <t>HC-067</t>
        </is>
      </c>
      <c r="D299" s="104" t="n">
        <v>18</v>
      </c>
      <c r="E299" s="104" t="n">
        <v>2437.06</v>
      </c>
      <c r="F299" s="104" t="n">
        <v>126.31</v>
      </c>
      <c r="G299" s="104" t="n">
        <v>12.3</v>
      </c>
    </row>
    <row r="300">
      <c r="A300" s="176" t="n">
        <v>45597</v>
      </c>
      <c r="B300" s="104" t="inlineStr">
        <is>
          <t>2024/25</t>
        </is>
      </c>
      <c r="C300" s="104" t="inlineStr">
        <is>
          <t>HC-068</t>
        </is>
      </c>
      <c r="D300" s="104" t="n">
        <v>13</v>
      </c>
      <c r="E300" s="104" t="n">
        <v>1738.7</v>
      </c>
      <c r="F300" s="104" t="n">
        <v>84.33</v>
      </c>
      <c r="G300" s="104" t="n">
        <v>15.6</v>
      </c>
    </row>
    <row r="301">
      <c r="A301" s="176" t="n">
        <v>45597</v>
      </c>
      <c r="B301" s="104" t="inlineStr">
        <is>
          <t>2024/25</t>
        </is>
      </c>
      <c r="C301" s="104" t="inlineStr">
        <is>
          <t>HC-069</t>
        </is>
      </c>
      <c r="D301" s="104" t="n">
        <v>14</v>
      </c>
      <c r="E301" s="104" t="n">
        <v>1888.22</v>
      </c>
      <c r="F301" s="104" t="n">
        <v>76.72</v>
      </c>
      <c r="G301" s="104" t="n">
        <v>9.699999999999999</v>
      </c>
    </row>
    <row r="302">
      <c r="A302" s="176" t="n">
        <v>45597</v>
      </c>
      <c r="B302" s="104" t="inlineStr">
        <is>
          <t>2024/25</t>
        </is>
      </c>
      <c r="C302" s="104" t="inlineStr">
        <is>
          <t>HC-070</t>
        </is>
      </c>
      <c r="D302" s="104" t="n">
        <v>8</v>
      </c>
      <c r="E302" s="104" t="n">
        <v>1071.77</v>
      </c>
      <c r="F302" s="104" t="n">
        <v>49.91</v>
      </c>
      <c r="G302" s="104" t="n">
        <v>3</v>
      </c>
    </row>
    <row r="303">
      <c r="A303" s="176" t="n">
        <v>45597</v>
      </c>
      <c r="B303" s="104" t="inlineStr">
        <is>
          <t>2024/25</t>
        </is>
      </c>
      <c r="C303" s="104" t="inlineStr">
        <is>
          <t>HC-071</t>
        </is>
      </c>
      <c r="D303" s="104" t="n">
        <v>14</v>
      </c>
      <c r="E303" s="104" t="n">
        <v>1895.81</v>
      </c>
      <c r="F303" s="104" t="n">
        <v>86.67</v>
      </c>
      <c r="G303" s="104" t="n">
        <v>13.9</v>
      </c>
    </row>
    <row r="304">
      <c r="A304" s="176" t="n">
        <v>45597</v>
      </c>
      <c r="B304" s="104" t="inlineStr">
        <is>
          <t>2024/25</t>
        </is>
      </c>
      <c r="C304" s="104" t="inlineStr">
        <is>
          <t>HC-072</t>
        </is>
      </c>
      <c r="D304" s="104" t="n">
        <v>12</v>
      </c>
      <c r="E304" s="104" t="n">
        <v>1616.53</v>
      </c>
      <c r="F304" s="104" t="n">
        <v>61.06</v>
      </c>
      <c r="G304" s="104" t="n">
        <v>11.8</v>
      </c>
    </row>
    <row r="305">
      <c r="A305" s="176" t="n">
        <v>45597</v>
      </c>
      <c r="B305" s="104" t="inlineStr">
        <is>
          <t>2024/25</t>
        </is>
      </c>
      <c r="C305" s="104" t="inlineStr">
        <is>
          <t>HC-073</t>
        </is>
      </c>
      <c r="D305" s="104" t="n">
        <v>21</v>
      </c>
      <c r="E305" s="104" t="n">
        <v>2777.2</v>
      </c>
      <c r="F305" s="104" t="n">
        <v>107.93</v>
      </c>
      <c r="G305" s="104" t="n">
        <v>17.4</v>
      </c>
    </row>
    <row r="306">
      <c r="A306" s="176" t="n">
        <v>45597</v>
      </c>
      <c r="B306" s="104" t="inlineStr">
        <is>
          <t>2024/25</t>
        </is>
      </c>
      <c r="C306" s="104" t="inlineStr">
        <is>
          <t>HC-074</t>
        </is>
      </c>
      <c r="D306" s="104" t="n">
        <v>14</v>
      </c>
      <c r="E306" s="104" t="n">
        <v>1871.59</v>
      </c>
      <c r="F306" s="104" t="n">
        <v>79.08</v>
      </c>
      <c r="G306" s="104" t="n">
        <v>11.8</v>
      </c>
    </row>
    <row r="307">
      <c r="A307" s="176" t="n">
        <v>45597</v>
      </c>
      <c r="B307" s="104" t="inlineStr">
        <is>
          <t>2024/25</t>
        </is>
      </c>
      <c r="C307" s="104" t="inlineStr">
        <is>
          <t>HC-075</t>
        </is>
      </c>
      <c r="D307" s="104" t="n">
        <v>20</v>
      </c>
      <c r="E307" s="104" t="n">
        <v>2688.83</v>
      </c>
      <c r="F307" s="104" t="n">
        <v>109.19</v>
      </c>
      <c r="G307" s="104" t="n">
        <v>16.2</v>
      </c>
    </row>
    <row r="308">
      <c r="A308" s="176" t="n">
        <v>45597</v>
      </c>
      <c r="B308" s="104" t="inlineStr">
        <is>
          <t>2024/25</t>
        </is>
      </c>
      <c r="C308" s="104" t="inlineStr">
        <is>
          <t>HC-076</t>
        </is>
      </c>
      <c r="D308" s="104" t="n">
        <v>14</v>
      </c>
      <c r="E308" s="104" t="n">
        <v>1834.19</v>
      </c>
      <c r="F308" s="104" t="n">
        <v>80.70999999999999</v>
      </c>
      <c r="G308" s="104" t="n">
        <v>15.5</v>
      </c>
    </row>
    <row r="309">
      <c r="A309" s="176" t="n">
        <v>45597</v>
      </c>
      <c r="B309" s="104" t="inlineStr">
        <is>
          <t>2024/25</t>
        </is>
      </c>
      <c r="C309" s="104" t="inlineStr">
        <is>
          <t>HC-077</t>
        </is>
      </c>
      <c r="D309" s="104" t="n">
        <v>14</v>
      </c>
      <c r="E309" s="104" t="n">
        <v>1883.65</v>
      </c>
      <c r="F309" s="104" t="n">
        <v>79.77</v>
      </c>
      <c r="G309" s="104" t="n">
        <v>4.1</v>
      </c>
    </row>
    <row r="310">
      <c r="A310" s="176" t="n">
        <v>45597</v>
      </c>
      <c r="B310" s="104" t="inlineStr">
        <is>
          <t>2024/25</t>
        </is>
      </c>
      <c r="C310" s="104" t="inlineStr">
        <is>
          <t>HC-079</t>
        </is>
      </c>
      <c r="D310" s="104" t="n">
        <v>18</v>
      </c>
      <c r="E310" s="104" t="n">
        <v>2358.28</v>
      </c>
      <c r="F310" s="104" t="n">
        <v>81.16</v>
      </c>
      <c r="G310" s="104" t="n">
        <v>6.7</v>
      </c>
    </row>
    <row r="311">
      <c r="A311" s="176" t="n">
        <v>45597</v>
      </c>
      <c r="B311" s="104" t="inlineStr">
        <is>
          <t>2024/25</t>
        </is>
      </c>
      <c r="C311" s="104" t="inlineStr">
        <is>
          <t>HC-080</t>
        </is>
      </c>
      <c r="D311" s="104" t="n">
        <v>12</v>
      </c>
      <c r="E311" s="104" t="n">
        <v>1580.54</v>
      </c>
      <c r="F311" s="104" t="n">
        <v>113.7</v>
      </c>
      <c r="G311" s="104" t="n">
        <v>10.2</v>
      </c>
    </row>
    <row r="312">
      <c r="A312" s="176" t="n">
        <v>45597</v>
      </c>
      <c r="B312" s="104" t="inlineStr">
        <is>
          <t>2024/25</t>
        </is>
      </c>
      <c r="C312" s="104" t="inlineStr">
        <is>
          <t>HC-081</t>
        </is>
      </c>
      <c r="D312" s="104" t="n">
        <v>18</v>
      </c>
      <c r="E312" s="104" t="n">
        <v>2447.79</v>
      </c>
      <c r="F312" s="104" t="n">
        <v>118.56</v>
      </c>
      <c r="G312" s="104" t="n">
        <v>11.9</v>
      </c>
    </row>
    <row r="313">
      <c r="A313" s="176" t="n">
        <v>45597</v>
      </c>
      <c r="B313" s="104" t="inlineStr">
        <is>
          <t>2024/25</t>
        </is>
      </c>
      <c r="C313" s="104" t="inlineStr">
        <is>
          <t>HC-082</t>
        </is>
      </c>
      <c r="D313" s="104" t="n">
        <v>13</v>
      </c>
      <c r="E313" s="104" t="n">
        <v>1793.4</v>
      </c>
      <c r="F313" s="104" t="n">
        <v>88.79000000000001</v>
      </c>
      <c r="G313" s="104" t="n">
        <v>13</v>
      </c>
    </row>
    <row r="314">
      <c r="A314" s="176" t="n">
        <v>45597</v>
      </c>
      <c r="B314" s="104" t="inlineStr">
        <is>
          <t>2024/25</t>
        </is>
      </c>
      <c r="C314" s="104" t="inlineStr">
        <is>
          <t>HC-083</t>
        </is>
      </c>
      <c r="D314" s="104" t="n">
        <v>13</v>
      </c>
      <c r="E314" s="104" t="n">
        <v>1741.49</v>
      </c>
      <c r="F314" s="104" t="n">
        <v>79.45</v>
      </c>
      <c r="G314" s="104" t="n">
        <v>7</v>
      </c>
    </row>
    <row r="315">
      <c r="A315" s="176" t="n">
        <v>45597</v>
      </c>
      <c r="B315" s="104" t="inlineStr">
        <is>
          <t>2024/25</t>
        </is>
      </c>
      <c r="C315" s="104" t="inlineStr">
        <is>
          <t>HC-084</t>
        </is>
      </c>
      <c r="D315" s="104" t="n">
        <v>12</v>
      </c>
      <c r="E315" s="104" t="n">
        <v>1595.42</v>
      </c>
      <c r="F315" s="104" t="n">
        <v>68.77</v>
      </c>
      <c r="G315" s="104" t="n">
        <v>9.4</v>
      </c>
    </row>
    <row r="316">
      <c r="A316" s="176" t="n">
        <v>45597</v>
      </c>
      <c r="B316" s="104" t="inlineStr">
        <is>
          <t>2024/25</t>
        </is>
      </c>
      <c r="C316" s="104" t="inlineStr">
        <is>
          <t>HC-085</t>
        </is>
      </c>
      <c r="D316" s="104" t="n">
        <v>18</v>
      </c>
      <c r="E316" s="104" t="n">
        <v>2369.03</v>
      </c>
      <c r="F316" s="104" t="n">
        <v>113.25</v>
      </c>
      <c r="G316" s="104" t="n">
        <v>13.9</v>
      </c>
    </row>
    <row r="317">
      <c r="A317" s="176" t="n">
        <v>45597</v>
      </c>
      <c r="B317" s="104" t="inlineStr">
        <is>
          <t>2024/25</t>
        </is>
      </c>
      <c r="C317" s="104" t="inlineStr">
        <is>
          <t>HC-086</t>
        </is>
      </c>
      <c r="D317" s="104" t="n">
        <v>13</v>
      </c>
      <c r="E317" s="104" t="n">
        <v>1759.53</v>
      </c>
      <c r="F317" s="104" t="n">
        <v>62.36</v>
      </c>
      <c r="G317" s="104" t="n">
        <v>10.1</v>
      </c>
    </row>
    <row r="318">
      <c r="A318" s="176" t="n">
        <v>45597</v>
      </c>
      <c r="B318" s="104" t="inlineStr">
        <is>
          <t>2024/25</t>
        </is>
      </c>
      <c r="C318" s="104" t="inlineStr">
        <is>
          <t>HC-087</t>
        </is>
      </c>
      <c r="D318" s="104" t="n">
        <v>12</v>
      </c>
      <c r="E318" s="104" t="n">
        <v>1591.14</v>
      </c>
      <c r="F318" s="104" t="n">
        <v>87.75</v>
      </c>
      <c r="G318" s="104" t="n">
        <v>11.8</v>
      </c>
    </row>
    <row r="319">
      <c r="A319" s="176" t="n">
        <v>45597</v>
      </c>
      <c r="B319" s="104" t="inlineStr">
        <is>
          <t>2024/25</t>
        </is>
      </c>
      <c r="C319" s="104" t="inlineStr">
        <is>
          <t>HC-088</t>
        </is>
      </c>
      <c r="D319" s="104" t="n">
        <v>13</v>
      </c>
      <c r="E319" s="104" t="n">
        <v>1720.78</v>
      </c>
      <c r="F319" s="104" t="n">
        <v>67.51000000000001</v>
      </c>
      <c r="G319" s="104" t="n">
        <v>8.300000000000001</v>
      </c>
    </row>
    <row r="320">
      <c r="A320" s="176" t="n">
        <v>45597</v>
      </c>
      <c r="B320" s="104" t="inlineStr">
        <is>
          <t>2024/25</t>
        </is>
      </c>
      <c r="C320" s="104" t="inlineStr">
        <is>
          <t>HC-089</t>
        </is>
      </c>
      <c r="D320" s="104" t="n">
        <v>14</v>
      </c>
      <c r="E320" s="104" t="n">
        <v>1865.42</v>
      </c>
      <c r="F320" s="104" t="n">
        <v>86.61</v>
      </c>
      <c r="G320" s="104" t="n">
        <v>15.3</v>
      </c>
    </row>
    <row r="321">
      <c r="A321" s="176" t="n">
        <v>45597</v>
      </c>
      <c r="B321" s="104" t="inlineStr">
        <is>
          <t>2024/25</t>
        </is>
      </c>
      <c r="C321" s="104" t="inlineStr">
        <is>
          <t>HC-090</t>
        </is>
      </c>
      <c r="D321" s="104" t="n">
        <v>13</v>
      </c>
      <c r="E321" s="104" t="n">
        <v>1734.02</v>
      </c>
      <c r="F321" s="104" t="n">
        <v>73.20999999999999</v>
      </c>
      <c r="G321" s="104" t="n">
        <v>10.2</v>
      </c>
    </row>
    <row r="322">
      <c r="A322" s="176" t="n">
        <v>45597</v>
      </c>
      <c r="B322" s="104" t="inlineStr">
        <is>
          <t>2024/25</t>
        </is>
      </c>
      <c r="C322" s="104" t="inlineStr">
        <is>
          <t>HC-091</t>
        </is>
      </c>
      <c r="D322" s="104" t="n">
        <v>13</v>
      </c>
      <c r="E322" s="104" t="n">
        <v>1767.66</v>
      </c>
      <c r="F322" s="104" t="n">
        <v>103.24</v>
      </c>
      <c r="G322" s="104" t="n">
        <v>11.9</v>
      </c>
    </row>
    <row r="323">
      <c r="A323" s="176" t="n">
        <v>45597</v>
      </c>
      <c r="B323" s="104" t="inlineStr">
        <is>
          <t>2024/25</t>
        </is>
      </c>
      <c r="C323" s="104" t="inlineStr">
        <is>
          <t>HC-092</t>
        </is>
      </c>
      <c r="D323" s="104" t="n">
        <v>13</v>
      </c>
      <c r="E323" s="104" t="n">
        <v>1777.74</v>
      </c>
      <c r="F323" s="104" t="n">
        <v>96.62</v>
      </c>
      <c r="G323" s="104" t="n">
        <v>14.9</v>
      </c>
    </row>
    <row r="324">
      <c r="A324" s="176" t="n">
        <v>45597</v>
      </c>
      <c r="B324" s="104" t="inlineStr">
        <is>
          <t>2024/25</t>
        </is>
      </c>
      <c r="C324" s="104" t="inlineStr">
        <is>
          <t>HC-093</t>
        </is>
      </c>
      <c r="D324" s="104" t="n">
        <v>25</v>
      </c>
      <c r="E324" s="104" t="n">
        <v>3376.9</v>
      </c>
      <c r="F324" s="104" t="n">
        <v>139.75</v>
      </c>
      <c r="G324" s="104" t="n">
        <v>17.7</v>
      </c>
    </row>
    <row r="325">
      <c r="A325" s="176" t="n">
        <v>45597</v>
      </c>
      <c r="B325" s="104" t="inlineStr">
        <is>
          <t>2024/25</t>
        </is>
      </c>
      <c r="C325" s="104" t="inlineStr">
        <is>
          <t>HC-094</t>
        </is>
      </c>
      <c r="D325" s="104" t="n">
        <v>12</v>
      </c>
      <c r="E325" s="104" t="n">
        <v>1596.49</v>
      </c>
      <c r="F325" s="104" t="n">
        <v>95.2</v>
      </c>
      <c r="G325" s="104" t="n">
        <v>10.1</v>
      </c>
    </row>
    <row r="326">
      <c r="A326" s="176" t="n">
        <v>45597</v>
      </c>
      <c r="B326" s="104" t="inlineStr">
        <is>
          <t>2024/25</t>
        </is>
      </c>
      <c r="C326" s="104" t="inlineStr">
        <is>
          <t>HC-096</t>
        </is>
      </c>
      <c r="D326" s="104" t="n">
        <v>12</v>
      </c>
      <c r="E326" s="104" t="n">
        <v>1610.04</v>
      </c>
      <c r="F326" s="104" t="n">
        <v>73.39</v>
      </c>
      <c r="G326" s="104" t="n">
        <v>12.5</v>
      </c>
    </row>
    <row r="327">
      <c r="A327" s="176" t="n">
        <v>45597</v>
      </c>
      <c r="B327" s="104" t="inlineStr">
        <is>
          <t>2024/25</t>
        </is>
      </c>
      <c r="C327" s="104" t="inlineStr">
        <is>
          <t>HC-097</t>
        </is>
      </c>
      <c r="D327" s="104" t="n">
        <v>12</v>
      </c>
      <c r="E327" s="104" t="n">
        <v>1568.11</v>
      </c>
      <c r="F327" s="104" t="n">
        <v>62.53</v>
      </c>
      <c r="G327" s="104" t="n">
        <v>8.199999999999999</v>
      </c>
    </row>
    <row r="328">
      <c r="A328" s="176" t="n">
        <v>45597</v>
      </c>
      <c r="B328" s="104" t="inlineStr">
        <is>
          <t>2024/25</t>
        </is>
      </c>
      <c r="C328" s="104" t="inlineStr">
        <is>
          <t>HC-098</t>
        </is>
      </c>
      <c r="D328" s="104" t="n">
        <v>14</v>
      </c>
      <c r="E328" s="104" t="n">
        <v>1811.61</v>
      </c>
      <c r="F328" s="104" t="n">
        <v>71.55</v>
      </c>
      <c r="G328" s="104" t="n">
        <v>10.4</v>
      </c>
    </row>
    <row r="329">
      <c r="A329" s="176" t="n">
        <v>45597</v>
      </c>
      <c r="B329" s="104" t="inlineStr">
        <is>
          <t>2024/25</t>
        </is>
      </c>
      <c r="C329" s="104" t="inlineStr">
        <is>
          <t>HC-099</t>
        </is>
      </c>
      <c r="D329" s="104" t="n">
        <v>18</v>
      </c>
      <c r="E329" s="104" t="n">
        <v>2387.54</v>
      </c>
      <c r="F329" s="104" t="n">
        <v>114.02</v>
      </c>
      <c r="G329" s="104" t="n">
        <v>9</v>
      </c>
    </row>
    <row r="330">
      <c r="A330" s="176" t="n">
        <v>45597</v>
      </c>
      <c r="B330" s="104" t="inlineStr">
        <is>
          <t>2024/25</t>
        </is>
      </c>
      <c r="C330" s="104" t="inlineStr">
        <is>
          <t>HC-100</t>
        </is>
      </c>
      <c r="D330" s="104" t="n">
        <v>12</v>
      </c>
      <c r="E330" s="104" t="n">
        <v>1600.86</v>
      </c>
      <c r="F330" s="104" t="n">
        <v>77.52</v>
      </c>
      <c r="G330" s="104" t="n">
        <v>11.5</v>
      </c>
    </row>
    <row r="331">
      <c r="A331" s="176" t="n">
        <v>45597</v>
      </c>
      <c r="B331" s="104" t="inlineStr">
        <is>
          <t>2024/25</t>
        </is>
      </c>
      <c r="C331" s="104" t="inlineStr">
        <is>
          <t>HC-101</t>
        </is>
      </c>
      <c r="D331" s="104" t="n">
        <v>14</v>
      </c>
      <c r="E331" s="104" t="n">
        <v>1849.71</v>
      </c>
      <c r="F331" s="104" t="n">
        <v>98.36</v>
      </c>
      <c r="G331" s="104" t="n">
        <v>7.8</v>
      </c>
    </row>
    <row r="332">
      <c r="A332" s="176" t="n">
        <v>45597</v>
      </c>
      <c r="B332" s="104" t="inlineStr">
        <is>
          <t>2024/25</t>
        </is>
      </c>
      <c r="C332" s="104" t="inlineStr">
        <is>
          <t>HC-102</t>
        </is>
      </c>
      <c r="D332" s="104" t="n">
        <v>14</v>
      </c>
      <c r="E332" s="104" t="n">
        <v>1818.6</v>
      </c>
      <c r="F332" s="104" t="n">
        <v>263.29</v>
      </c>
      <c r="G332" s="104" t="n">
        <v>54</v>
      </c>
    </row>
    <row r="333">
      <c r="A333" s="176" t="n">
        <v>45597</v>
      </c>
      <c r="B333" s="104" t="inlineStr">
        <is>
          <t>2024/25</t>
        </is>
      </c>
      <c r="C333" s="104" t="inlineStr">
        <is>
          <t>HC-103</t>
        </is>
      </c>
      <c r="D333" s="104" t="n">
        <v>18</v>
      </c>
      <c r="E333" s="104" t="n">
        <v>2394.94</v>
      </c>
      <c r="F333" s="104" t="n">
        <v>123.26</v>
      </c>
      <c r="G333" s="104" t="n">
        <v>11.9</v>
      </c>
    </row>
    <row r="334">
      <c r="A334" s="176" t="n">
        <v>45597</v>
      </c>
      <c r="B334" s="104" t="inlineStr">
        <is>
          <t>2024/25</t>
        </is>
      </c>
      <c r="C334" s="104" t="inlineStr">
        <is>
          <t>HC-104</t>
        </is>
      </c>
      <c r="D334" s="104" t="n">
        <v>13</v>
      </c>
      <c r="E334" s="104" t="n">
        <v>1711.88</v>
      </c>
      <c r="F334" s="104" t="n">
        <v>104.79</v>
      </c>
      <c r="G334" s="104" t="n">
        <v>8.300000000000001</v>
      </c>
    </row>
    <row r="335">
      <c r="A335" s="176" t="n">
        <v>45597</v>
      </c>
      <c r="B335" s="104" t="inlineStr">
        <is>
          <t>2024/25</t>
        </is>
      </c>
      <c r="C335" s="104" t="inlineStr">
        <is>
          <t>HC-105</t>
        </is>
      </c>
      <c r="D335" s="104" t="n">
        <v>20</v>
      </c>
      <c r="E335" s="104" t="n">
        <v>2600.36</v>
      </c>
      <c r="F335" s="104" t="n">
        <v>127.84</v>
      </c>
      <c r="G335" s="104" t="n">
        <v>6.1</v>
      </c>
    </row>
    <row r="336">
      <c r="A336" s="176" t="n">
        <v>45597</v>
      </c>
      <c r="B336" s="104" t="inlineStr">
        <is>
          <t>2024/25</t>
        </is>
      </c>
      <c r="C336" s="104" t="inlineStr">
        <is>
          <t>HC-106</t>
        </is>
      </c>
      <c r="D336" s="104" t="n">
        <v>14</v>
      </c>
      <c r="E336" s="104" t="n">
        <v>1859.5</v>
      </c>
      <c r="F336" s="104" t="n">
        <v>112.08</v>
      </c>
      <c r="G336" s="104" t="n">
        <v>10.9</v>
      </c>
    </row>
    <row r="337">
      <c r="A337" s="176" t="n">
        <v>45597</v>
      </c>
      <c r="B337" s="104" t="inlineStr">
        <is>
          <t>2024/25</t>
        </is>
      </c>
      <c r="C337" s="104" t="inlineStr">
        <is>
          <t>HC-107</t>
        </is>
      </c>
      <c r="D337" s="104" t="n">
        <v>18</v>
      </c>
      <c r="E337" s="104" t="n">
        <v>2390.45</v>
      </c>
      <c r="F337" s="104" t="n">
        <v>90.45</v>
      </c>
      <c r="G337" s="104" t="n">
        <v>15.2</v>
      </c>
    </row>
    <row r="338">
      <c r="A338" s="176" t="n">
        <v>45597</v>
      </c>
      <c r="B338" s="104" t="inlineStr">
        <is>
          <t>2024/25</t>
        </is>
      </c>
      <c r="C338" s="104" t="inlineStr">
        <is>
          <t>HC-108</t>
        </is>
      </c>
      <c r="D338" s="104" t="n">
        <v>13</v>
      </c>
      <c r="E338" s="104" t="n">
        <v>1705.68</v>
      </c>
      <c r="F338" s="104" t="n">
        <v>54.99</v>
      </c>
      <c r="G338" s="104" t="n">
        <v>15.9</v>
      </c>
    </row>
    <row r="339">
      <c r="A339" s="176" t="n">
        <v>45597</v>
      </c>
      <c r="B339" s="104" t="inlineStr">
        <is>
          <t>2024/25</t>
        </is>
      </c>
      <c r="C339" s="104" t="inlineStr">
        <is>
          <t>HC-109</t>
        </is>
      </c>
      <c r="D339" s="104" t="n">
        <v>14</v>
      </c>
      <c r="E339" s="104" t="n">
        <v>1880.98</v>
      </c>
      <c r="F339" s="104" t="n">
        <v>64.91</v>
      </c>
      <c r="G339" s="104" t="n">
        <v>10</v>
      </c>
    </row>
    <row r="340">
      <c r="A340" s="176" t="n">
        <v>45597</v>
      </c>
      <c r="B340" s="104" t="inlineStr">
        <is>
          <t>2024/25</t>
        </is>
      </c>
      <c r="C340" s="104" t="inlineStr">
        <is>
          <t>HC-110</t>
        </is>
      </c>
      <c r="D340" s="104" t="n">
        <v>12</v>
      </c>
      <c r="E340" s="104" t="n">
        <v>1574.76</v>
      </c>
      <c r="F340" s="104" t="n">
        <v>54.38</v>
      </c>
      <c r="G340" s="104" t="n">
        <v>10.3</v>
      </c>
    </row>
    <row r="341">
      <c r="A341" s="176" t="n">
        <v>45597</v>
      </c>
      <c r="B341" s="104" t="inlineStr">
        <is>
          <t>2024/25</t>
        </is>
      </c>
      <c r="C341" s="104" t="inlineStr">
        <is>
          <t>HC-111</t>
        </is>
      </c>
      <c r="D341" s="104" t="n">
        <v>14</v>
      </c>
      <c r="E341" s="104" t="n">
        <v>1855.31</v>
      </c>
      <c r="F341" s="104" t="n">
        <v>105.95</v>
      </c>
      <c r="G341" s="104" t="n">
        <v>5.9</v>
      </c>
    </row>
    <row r="342">
      <c r="A342" s="176" t="n">
        <v>45597</v>
      </c>
      <c r="B342" s="104" t="inlineStr">
        <is>
          <t>2024/25</t>
        </is>
      </c>
      <c r="C342" s="104" t="inlineStr">
        <is>
          <t>HC-113</t>
        </is>
      </c>
      <c r="D342" s="104" t="n">
        <v>14</v>
      </c>
      <c r="E342" s="104" t="n">
        <v>1886.35</v>
      </c>
      <c r="F342" s="104" t="n">
        <v>100.17</v>
      </c>
      <c r="G342" s="104" t="n">
        <v>19.7</v>
      </c>
    </row>
    <row r="343">
      <c r="A343" s="176" t="n">
        <v>45597</v>
      </c>
      <c r="B343" s="104" t="inlineStr">
        <is>
          <t>2024/25</t>
        </is>
      </c>
      <c r="C343" s="104" t="inlineStr">
        <is>
          <t>HC-114</t>
        </is>
      </c>
      <c r="D343" s="104" t="n">
        <v>12</v>
      </c>
      <c r="E343" s="104" t="n">
        <v>1599.72</v>
      </c>
      <c r="F343" s="104" t="n">
        <v>60.94</v>
      </c>
      <c r="G343" s="104" t="n">
        <v>11</v>
      </c>
    </row>
    <row r="344">
      <c r="A344" s="176" t="n">
        <v>45597</v>
      </c>
      <c r="B344" s="104" t="inlineStr">
        <is>
          <t>2024/25</t>
        </is>
      </c>
      <c r="C344" s="104" t="inlineStr">
        <is>
          <t>HC-115</t>
        </is>
      </c>
      <c r="D344" s="104" t="n">
        <v>18</v>
      </c>
      <c r="E344" s="104" t="n">
        <v>2407.62</v>
      </c>
      <c r="F344" s="104" t="n">
        <v>75.83</v>
      </c>
      <c r="G344" s="104" t="n">
        <v>12.2</v>
      </c>
    </row>
    <row r="345">
      <c r="A345" s="176" t="n">
        <v>45597</v>
      </c>
      <c r="B345" s="104" t="inlineStr">
        <is>
          <t>2024/25</t>
        </is>
      </c>
      <c r="C345" s="104" t="inlineStr">
        <is>
          <t>HC-116</t>
        </is>
      </c>
      <c r="D345" s="104" t="n">
        <v>13</v>
      </c>
      <c r="E345" s="104" t="n">
        <v>1699.43</v>
      </c>
      <c r="F345" s="104" t="n">
        <v>101.48</v>
      </c>
      <c r="G345" s="104" t="n">
        <v>10.7</v>
      </c>
    </row>
    <row r="346">
      <c r="A346" s="176" t="n">
        <v>45597</v>
      </c>
      <c r="B346" s="104" t="inlineStr">
        <is>
          <t>2024/25</t>
        </is>
      </c>
      <c r="C346" s="104" t="inlineStr">
        <is>
          <t>HC-117</t>
        </is>
      </c>
      <c r="D346" s="104" t="n">
        <v>18</v>
      </c>
      <c r="E346" s="104" t="n">
        <v>2385.48</v>
      </c>
      <c r="F346" s="104" t="n">
        <v>126.83</v>
      </c>
      <c r="G346" s="104" t="n">
        <v>9.300000000000001</v>
      </c>
    </row>
    <row r="347">
      <c r="A347" s="176" t="n">
        <v>45597</v>
      </c>
      <c r="B347" s="104" t="inlineStr">
        <is>
          <t>2024/25</t>
        </is>
      </c>
      <c r="C347" s="104" t="inlineStr">
        <is>
          <t>HC-118</t>
        </is>
      </c>
      <c r="D347" s="104" t="n">
        <v>14</v>
      </c>
      <c r="E347" s="104" t="n">
        <v>1913.17</v>
      </c>
      <c r="F347" s="104" t="n">
        <v>96.93000000000001</v>
      </c>
      <c r="G347" s="104" t="n">
        <v>10.2</v>
      </c>
    </row>
    <row r="348">
      <c r="A348" s="176" t="n">
        <v>45597</v>
      </c>
      <c r="B348" s="104" t="inlineStr">
        <is>
          <t>2024/25</t>
        </is>
      </c>
      <c r="C348" s="104" t="inlineStr">
        <is>
          <t>HC-119</t>
        </is>
      </c>
      <c r="D348" s="104" t="n">
        <v>13</v>
      </c>
      <c r="E348" s="104" t="n">
        <v>1783.74</v>
      </c>
      <c r="F348" s="104" t="n">
        <v>75.14</v>
      </c>
      <c r="G348" s="104" t="n">
        <v>12.3</v>
      </c>
    </row>
    <row r="349">
      <c r="A349" s="176" t="n">
        <v>45597</v>
      </c>
      <c r="B349" s="104" t="inlineStr">
        <is>
          <t>2024/25</t>
        </is>
      </c>
      <c r="C349" s="104" t="inlineStr">
        <is>
          <t>HC-120</t>
        </is>
      </c>
      <c r="D349" s="104" t="n">
        <v>13</v>
      </c>
      <c r="E349" s="104" t="n">
        <v>1760.87</v>
      </c>
      <c r="F349" s="104" t="n">
        <v>87.68000000000001</v>
      </c>
      <c r="G349" s="104" t="n">
        <v>23.2</v>
      </c>
    </row>
    <row r="350">
      <c r="A350" s="176" t="n">
        <v>45627</v>
      </c>
      <c r="B350" s="104" t="inlineStr">
        <is>
          <t>2024/25</t>
        </is>
      </c>
      <c r="C350" s="104" t="inlineStr">
        <is>
          <t>HC-001</t>
        </is>
      </c>
      <c r="D350" s="104" t="n">
        <v>20</v>
      </c>
      <c r="E350" s="104" t="n">
        <v>2926.17</v>
      </c>
      <c r="F350" s="104" t="n">
        <v>127.11</v>
      </c>
      <c r="G350" s="104" t="n">
        <v>15.6</v>
      </c>
    </row>
    <row r="351">
      <c r="A351" s="176" t="n">
        <v>45627</v>
      </c>
      <c r="B351" s="104" t="inlineStr">
        <is>
          <t>2024/25</t>
        </is>
      </c>
      <c r="C351" s="104" t="inlineStr">
        <is>
          <t>HC-002</t>
        </is>
      </c>
      <c r="D351" s="104" t="n">
        <v>13</v>
      </c>
      <c r="E351" s="104" t="n">
        <v>1917.57</v>
      </c>
      <c r="F351" s="104" t="n">
        <v>67.59999999999999</v>
      </c>
      <c r="G351" s="104" t="n">
        <v>14.1</v>
      </c>
    </row>
    <row r="352">
      <c r="A352" s="176" t="n">
        <v>45627</v>
      </c>
      <c r="B352" s="104" t="inlineStr">
        <is>
          <t>2024/25</t>
        </is>
      </c>
      <c r="C352" s="104" t="inlineStr">
        <is>
          <t>HC-003</t>
        </is>
      </c>
      <c r="D352" s="104" t="n">
        <v>13</v>
      </c>
      <c r="E352" s="104" t="n">
        <v>1910.86</v>
      </c>
      <c r="F352" s="104" t="n">
        <v>74.06999999999999</v>
      </c>
      <c r="G352" s="104" t="n">
        <v>11.5</v>
      </c>
    </row>
    <row r="353">
      <c r="A353" s="176" t="n">
        <v>45627</v>
      </c>
      <c r="B353" s="104" t="inlineStr">
        <is>
          <t>2024/25</t>
        </is>
      </c>
      <c r="C353" s="104" t="inlineStr">
        <is>
          <t>HC-004</t>
        </is>
      </c>
      <c r="D353" s="104" t="n">
        <v>14</v>
      </c>
      <c r="E353" s="104" t="n">
        <v>2105.91</v>
      </c>
      <c r="F353" s="104" t="n">
        <v>90.06999999999999</v>
      </c>
      <c r="G353" s="104" t="n">
        <v>10.2</v>
      </c>
    </row>
    <row r="354">
      <c r="A354" s="176" t="n">
        <v>45627</v>
      </c>
      <c r="B354" s="104" t="inlineStr">
        <is>
          <t>2024/25</t>
        </is>
      </c>
      <c r="C354" s="104" t="inlineStr">
        <is>
          <t>HC-005</t>
        </is>
      </c>
      <c r="D354" s="104" t="n">
        <v>18</v>
      </c>
      <c r="E354" s="104" t="n">
        <v>2632.5</v>
      </c>
      <c r="F354" s="104" t="n">
        <v>98.14</v>
      </c>
      <c r="G354" s="104" t="n">
        <v>14.7</v>
      </c>
    </row>
    <row r="355">
      <c r="A355" s="176" t="n">
        <v>45627</v>
      </c>
      <c r="B355" s="104" t="inlineStr">
        <is>
          <t>2024/25</t>
        </is>
      </c>
      <c r="C355" s="104" t="inlineStr">
        <is>
          <t>HC-006</t>
        </is>
      </c>
      <c r="D355" s="104" t="n">
        <v>12</v>
      </c>
      <c r="E355" s="104" t="n">
        <v>1781.39</v>
      </c>
      <c r="F355" s="104" t="n">
        <v>79.40000000000001</v>
      </c>
      <c r="G355" s="104" t="n">
        <v>6.8</v>
      </c>
    </row>
    <row r="356">
      <c r="A356" s="176" t="n">
        <v>45627</v>
      </c>
      <c r="B356" s="104" t="inlineStr">
        <is>
          <t>2024/25</t>
        </is>
      </c>
      <c r="C356" s="104" t="inlineStr">
        <is>
          <t>HC-007</t>
        </is>
      </c>
      <c r="D356" s="104" t="n">
        <v>13</v>
      </c>
      <c r="E356" s="104" t="n">
        <v>1950.08</v>
      </c>
      <c r="F356" s="104" t="n">
        <v>72.95999999999999</v>
      </c>
      <c r="G356" s="104" t="n">
        <v>16.3</v>
      </c>
    </row>
    <row r="357">
      <c r="A357" s="176" t="n">
        <v>45627</v>
      </c>
      <c r="B357" s="104" t="inlineStr">
        <is>
          <t>2024/25</t>
        </is>
      </c>
      <c r="C357" s="104" t="inlineStr">
        <is>
          <t>HC-008</t>
        </is>
      </c>
      <c r="D357" s="104" t="n">
        <v>13</v>
      </c>
      <c r="E357" s="104" t="n">
        <v>1910.46</v>
      </c>
      <c r="F357" s="104" t="n">
        <v>88.28</v>
      </c>
      <c r="G357" s="104" t="n">
        <v>7</v>
      </c>
    </row>
    <row r="358">
      <c r="A358" s="176" t="n">
        <v>45627</v>
      </c>
      <c r="B358" s="104" t="inlineStr">
        <is>
          <t>2024/25</t>
        </is>
      </c>
      <c r="C358" s="104" t="inlineStr">
        <is>
          <t>HC-009</t>
        </is>
      </c>
      <c r="D358" s="104" t="n">
        <v>19</v>
      </c>
      <c r="E358" s="104" t="n">
        <v>2771.13</v>
      </c>
      <c r="F358" s="104" t="n">
        <v>119.19</v>
      </c>
      <c r="G358" s="104" t="n">
        <v>13.4</v>
      </c>
    </row>
    <row r="359">
      <c r="A359" s="176" t="n">
        <v>45627</v>
      </c>
      <c r="B359" s="104" t="inlineStr">
        <is>
          <t>2024/25</t>
        </is>
      </c>
      <c r="C359" s="104" t="inlineStr">
        <is>
          <t>HC-010</t>
        </is>
      </c>
      <c r="D359" s="104" t="n">
        <v>20</v>
      </c>
      <c r="E359" s="104" t="n">
        <v>2900.5</v>
      </c>
      <c r="F359" s="104" t="n">
        <v>106.28</v>
      </c>
      <c r="G359" s="104" t="n">
        <v>17.1</v>
      </c>
    </row>
    <row r="360">
      <c r="A360" s="176" t="n">
        <v>45627</v>
      </c>
      <c r="B360" s="104" t="inlineStr">
        <is>
          <t>2024/25</t>
        </is>
      </c>
      <c r="C360" s="104" t="inlineStr">
        <is>
          <t>HC-011</t>
        </is>
      </c>
      <c r="D360" s="104" t="n">
        <v>20</v>
      </c>
      <c r="E360" s="104" t="n">
        <v>3009.41</v>
      </c>
      <c r="F360" s="104" t="n">
        <v>135.7</v>
      </c>
      <c r="G360" s="104" t="n">
        <v>10</v>
      </c>
    </row>
    <row r="361">
      <c r="A361" s="176" t="n">
        <v>45627</v>
      </c>
      <c r="B361" s="104" t="inlineStr">
        <is>
          <t>2024/25</t>
        </is>
      </c>
      <c r="C361" s="104" t="inlineStr">
        <is>
          <t>HC-012</t>
        </is>
      </c>
      <c r="D361" s="104" t="n">
        <v>12</v>
      </c>
      <c r="E361" s="104" t="n">
        <v>1757.37</v>
      </c>
      <c r="F361" s="104" t="n">
        <v>86.33</v>
      </c>
      <c r="G361" s="104" t="n">
        <v>13.8</v>
      </c>
    </row>
    <row r="362">
      <c r="A362" s="176" t="n">
        <v>45627</v>
      </c>
      <c r="B362" s="104" t="inlineStr">
        <is>
          <t>2024/25</t>
        </is>
      </c>
      <c r="C362" s="104" t="inlineStr">
        <is>
          <t>HC-013</t>
        </is>
      </c>
      <c r="D362" s="104" t="n">
        <v>14</v>
      </c>
      <c r="E362" s="104" t="n">
        <v>2066.79</v>
      </c>
      <c r="F362" s="104" t="n">
        <v>106.41</v>
      </c>
      <c r="G362" s="104" t="n">
        <v>10.3</v>
      </c>
    </row>
    <row r="363">
      <c r="A363" s="176" t="n">
        <v>45627</v>
      </c>
      <c r="B363" s="104" t="inlineStr">
        <is>
          <t>2024/25</t>
        </is>
      </c>
      <c r="C363" s="104" t="inlineStr">
        <is>
          <t>HC-014</t>
        </is>
      </c>
      <c r="D363" s="104" t="n">
        <v>14</v>
      </c>
      <c r="E363" s="104" t="n">
        <v>2035.23</v>
      </c>
      <c r="F363" s="104" t="n">
        <v>87.06999999999999</v>
      </c>
      <c r="G363" s="104" t="n">
        <v>14</v>
      </c>
    </row>
    <row r="364">
      <c r="A364" s="176" t="n">
        <v>45627</v>
      </c>
      <c r="B364" s="104" t="inlineStr">
        <is>
          <t>2024/25</t>
        </is>
      </c>
      <c r="C364" s="104" t="inlineStr">
        <is>
          <t>HC-015</t>
        </is>
      </c>
      <c r="D364" s="104" t="n">
        <v>13</v>
      </c>
      <c r="E364" s="104" t="n">
        <v>1883.4</v>
      </c>
      <c r="F364" s="104" t="n">
        <v>80.09999999999999</v>
      </c>
      <c r="G364" s="104" t="n">
        <v>7</v>
      </c>
    </row>
    <row r="365">
      <c r="A365" s="176" t="n">
        <v>45627</v>
      </c>
      <c r="B365" s="104" t="inlineStr">
        <is>
          <t>2024/25</t>
        </is>
      </c>
      <c r="C365" s="104" t="inlineStr">
        <is>
          <t>HC-016</t>
        </is>
      </c>
      <c r="D365" s="104" t="n">
        <v>18</v>
      </c>
      <c r="E365" s="104" t="n">
        <v>2624.81</v>
      </c>
      <c r="F365" s="104" t="n">
        <v>128.62</v>
      </c>
      <c r="G365" s="104" t="n">
        <v>12.2</v>
      </c>
    </row>
    <row r="366">
      <c r="A366" s="176" t="n">
        <v>45627</v>
      </c>
      <c r="B366" s="104" t="inlineStr">
        <is>
          <t>2024/25</t>
        </is>
      </c>
      <c r="C366" s="104" t="inlineStr">
        <is>
          <t>HC-017</t>
        </is>
      </c>
      <c r="D366" s="104" t="n">
        <v>13</v>
      </c>
      <c r="E366" s="104" t="n">
        <v>1957.09</v>
      </c>
      <c r="F366" s="104" t="n">
        <v>83.76000000000001</v>
      </c>
      <c r="G366" s="104" t="n">
        <v>13</v>
      </c>
    </row>
    <row r="367">
      <c r="A367" s="176" t="n">
        <v>45627</v>
      </c>
      <c r="B367" s="104" t="inlineStr">
        <is>
          <t>2024/25</t>
        </is>
      </c>
      <c r="C367" s="104" t="inlineStr">
        <is>
          <t>HC-018</t>
        </is>
      </c>
      <c r="D367" s="104" t="n">
        <v>12</v>
      </c>
      <c r="E367" s="104" t="n">
        <v>1816.74</v>
      </c>
      <c r="F367" s="104" t="n">
        <v>93.8</v>
      </c>
      <c r="G367" s="104" t="n">
        <v>7.2</v>
      </c>
    </row>
    <row r="368">
      <c r="A368" s="176" t="n">
        <v>45627</v>
      </c>
      <c r="B368" s="104" t="inlineStr">
        <is>
          <t>2024/25</t>
        </is>
      </c>
      <c r="C368" s="104" t="inlineStr">
        <is>
          <t>HC-019</t>
        </is>
      </c>
      <c r="D368" s="104" t="n">
        <v>13</v>
      </c>
      <c r="E368" s="104" t="n">
        <v>1899.23</v>
      </c>
      <c r="F368" s="104" t="n">
        <v>85.26000000000001</v>
      </c>
      <c r="G368" s="104" t="n">
        <v>8.6</v>
      </c>
    </row>
    <row r="369">
      <c r="A369" s="176" t="n">
        <v>45627</v>
      </c>
      <c r="B369" s="104" t="inlineStr">
        <is>
          <t>2024/25</t>
        </is>
      </c>
      <c r="C369" s="104" t="inlineStr">
        <is>
          <t>HC-020</t>
        </is>
      </c>
      <c r="D369" s="104" t="n">
        <v>13</v>
      </c>
      <c r="E369" s="104" t="n">
        <v>1926.24</v>
      </c>
      <c r="F369" s="104" t="n">
        <v>69.78</v>
      </c>
      <c r="G369" s="104" t="n">
        <v>14.7</v>
      </c>
    </row>
    <row r="370">
      <c r="A370" s="176" t="n">
        <v>45627</v>
      </c>
      <c r="B370" s="104" t="inlineStr">
        <is>
          <t>2024/25</t>
        </is>
      </c>
      <c r="C370" s="104" t="inlineStr">
        <is>
          <t>HC-021</t>
        </is>
      </c>
      <c r="D370" s="104" t="n">
        <v>13</v>
      </c>
      <c r="E370" s="104" t="n">
        <v>1898.43</v>
      </c>
      <c r="F370" s="104" t="n">
        <v>58.36</v>
      </c>
      <c r="G370" s="104" t="n">
        <v>12.6</v>
      </c>
    </row>
    <row r="371">
      <c r="A371" s="176" t="n">
        <v>45627</v>
      </c>
      <c r="B371" s="104" t="inlineStr">
        <is>
          <t>2024/25</t>
        </is>
      </c>
      <c r="C371" s="104" t="inlineStr">
        <is>
          <t>HC-022</t>
        </is>
      </c>
      <c r="D371" s="104" t="n">
        <v>13</v>
      </c>
      <c r="E371" s="104" t="n">
        <v>1885.67</v>
      </c>
      <c r="F371" s="104" t="n">
        <v>66.18000000000001</v>
      </c>
      <c r="G371" s="104" t="n">
        <v>8.4</v>
      </c>
    </row>
    <row r="372">
      <c r="A372" s="176" t="n">
        <v>45627</v>
      </c>
      <c r="B372" s="104" t="inlineStr">
        <is>
          <t>2024/25</t>
        </is>
      </c>
      <c r="C372" s="104" t="inlineStr">
        <is>
          <t>HC-023</t>
        </is>
      </c>
      <c r="D372" s="104" t="n">
        <v>14</v>
      </c>
      <c r="E372" s="104" t="n">
        <v>2026.96</v>
      </c>
      <c r="F372" s="104" t="n">
        <v>126.33</v>
      </c>
      <c r="G372" s="104" t="n">
        <v>28.9</v>
      </c>
    </row>
    <row r="373">
      <c r="A373" s="176" t="n">
        <v>45627</v>
      </c>
      <c r="B373" s="104" t="inlineStr">
        <is>
          <t>2024/25</t>
        </is>
      </c>
      <c r="C373" s="104" t="inlineStr">
        <is>
          <t>HC-024</t>
        </is>
      </c>
      <c r="D373" s="104" t="n">
        <v>19</v>
      </c>
      <c r="E373" s="104" t="n">
        <v>2809.57</v>
      </c>
      <c r="F373" s="104" t="n">
        <v>100.68</v>
      </c>
      <c r="G373" s="104" t="n">
        <v>16</v>
      </c>
    </row>
    <row r="374">
      <c r="A374" s="176" t="n">
        <v>45627</v>
      </c>
      <c r="B374" s="104" t="inlineStr">
        <is>
          <t>2024/25</t>
        </is>
      </c>
      <c r="C374" s="104" t="inlineStr">
        <is>
          <t>HC-025</t>
        </is>
      </c>
      <c r="D374" s="104" t="n">
        <v>18</v>
      </c>
      <c r="E374" s="104" t="n">
        <v>2653.22</v>
      </c>
      <c r="F374" s="104" t="n">
        <v>81.56999999999999</v>
      </c>
      <c r="G374" s="104" t="n">
        <v>11.1</v>
      </c>
    </row>
    <row r="375">
      <c r="A375" s="176" t="n">
        <v>45627</v>
      </c>
      <c r="B375" s="104" t="inlineStr">
        <is>
          <t>2024/25</t>
        </is>
      </c>
      <c r="C375" s="104" t="inlineStr">
        <is>
          <t>HC-026</t>
        </is>
      </c>
      <c r="D375" s="104" t="n">
        <v>12</v>
      </c>
      <c r="E375" s="104" t="n">
        <v>1781.39</v>
      </c>
      <c r="F375" s="104" t="n">
        <v>67.28</v>
      </c>
      <c r="G375" s="104" t="n">
        <v>9</v>
      </c>
    </row>
    <row r="376">
      <c r="A376" s="176" t="n">
        <v>45627</v>
      </c>
      <c r="B376" s="104" t="inlineStr">
        <is>
          <t>2024/25</t>
        </is>
      </c>
      <c r="C376" s="104" t="inlineStr">
        <is>
          <t>HC-027</t>
        </is>
      </c>
      <c r="D376" s="104" t="n">
        <v>14</v>
      </c>
      <c r="E376" s="104" t="n">
        <v>2091.72</v>
      </c>
      <c r="F376" s="104" t="n">
        <v>78.18000000000001</v>
      </c>
      <c r="G376" s="104" t="n">
        <v>9.300000000000001</v>
      </c>
    </row>
    <row r="377">
      <c r="A377" s="176" t="n">
        <v>45627</v>
      </c>
      <c r="B377" s="104" t="inlineStr">
        <is>
          <t>2024/25</t>
        </is>
      </c>
      <c r="C377" s="104" t="inlineStr">
        <is>
          <t>HC-028</t>
        </is>
      </c>
      <c r="D377" s="104" t="n">
        <v>12</v>
      </c>
      <c r="E377" s="104" t="n">
        <v>1755.86</v>
      </c>
      <c r="F377" s="104" t="n">
        <v>87.54000000000001</v>
      </c>
      <c r="G377" s="104" t="n">
        <v>14.5</v>
      </c>
    </row>
    <row r="378">
      <c r="A378" s="176" t="n">
        <v>45627</v>
      </c>
      <c r="B378" s="104" t="inlineStr">
        <is>
          <t>2024/25</t>
        </is>
      </c>
      <c r="C378" s="104" t="inlineStr">
        <is>
          <t>HC-029</t>
        </is>
      </c>
      <c r="D378" s="104" t="n">
        <v>25</v>
      </c>
      <c r="E378" s="104" t="n">
        <v>3660.7</v>
      </c>
      <c r="F378" s="104" t="n">
        <v>136.75</v>
      </c>
      <c r="G378" s="104" t="n">
        <v>18.5</v>
      </c>
    </row>
    <row r="379">
      <c r="A379" s="176" t="n">
        <v>45627</v>
      </c>
      <c r="B379" s="104" t="inlineStr">
        <is>
          <t>2024/25</t>
        </is>
      </c>
      <c r="C379" s="104" t="inlineStr">
        <is>
          <t>HC-030</t>
        </is>
      </c>
      <c r="D379" s="104" t="n">
        <v>13</v>
      </c>
      <c r="E379" s="104" t="n">
        <v>1926.95</v>
      </c>
      <c r="F379" s="104" t="n">
        <v>81.20999999999999</v>
      </c>
      <c r="G379" s="104" t="n">
        <v>11.4</v>
      </c>
    </row>
    <row r="380">
      <c r="A380" s="176" t="n">
        <v>45627</v>
      </c>
      <c r="B380" s="104" t="inlineStr">
        <is>
          <t>2024/25</t>
        </is>
      </c>
      <c r="C380" s="104" t="inlineStr">
        <is>
          <t>HC-031</t>
        </is>
      </c>
      <c r="D380" s="104" t="n">
        <v>14</v>
      </c>
      <c r="E380" s="104" t="n">
        <v>2109.64</v>
      </c>
      <c r="F380" s="104" t="n">
        <v>88.02</v>
      </c>
      <c r="G380" s="104" t="n">
        <v>3.2</v>
      </c>
    </row>
    <row r="381">
      <c r="A381" s="176" t="n">
        <v>45627</v>
      </c>
      <c r="B381" s="104" t="inlineStr">
        <is>
          <t>2024/25</t>
        </is>
      </c>
      <c r="C381" s="104" t="inlineStr">
        <is>
          <t>HC-032</t>
        </is>
      </c>
      <c r="D381" s="104" t="n">
        <v>14</v>
      </c>
      <c r="E381" s="104" t="n">
        <v>2021.24</v>
      </c>
      <c r="F381" s="104" t="n">
        <v>99.76000000000001</v>
      </c>
      <c r="G381" s="104" t="n">
        <v>9.9</v>
      </c>
    </row>
    <row r="382">
      <c r="A382" s="176" t="n">
        <v>45627</v>
      </c>
      <c r="B382" s="104" t="inlineStr">
        <is>
          <t>2024/25</t>
        </is>
      </c>
      <c r="C382" s="104" t="inlineStr">
        <is>
          <t>HC-033</t>
        </is>
      </c>
      <c r="D382" s="104" t="n">
        <v>25</v>
      </c>
      <c r="E382" s="104" t="n">
        <v>3680.23</v>
      </c>
      <c r="F382" s="104" t="n">
        <v>159.04</v>
      </c>
      <c r="G382" s="104" t="n">
        <v>19.2</v>
      </c>
    </row>
    <row r="383">
      <c r="A383" s="176" t="n">
        <v>45627</v>
      </c>
      <c r="B383" s="104" t="inlineStr">
        <is>
          <t>2024/25</t>
        </is>
      </c>
      <c r="C383" s="104" t="inlineStr">
        <is>
          <t>HC-034</t>
        </is>
      </c>
      <c r="D383" s="104" t="n">
        <v>18</v>
      </c>
      <c r="E383" s="104" t="n">
        <v>2660.51</v>
      </c>
      <c r="F383" s="104" t="n">
        <v>101.01</v>
      </c>
      <c r="G383" s="104" t="n">
        <v>21.5</v>
      </c>
    </row>
    <row r="384">
      <c r="A384" s="176" t="n">
        <v>45627</v>
      </c>
      <c r="B384" s="104" t="inlineStr">
        <is>
          <t>2024/25</t>
        </is>
      </c>
      <c r="C384" s="104" t="inlineStr">
        <is>
          <t>HC-035</t>
        </is>
      </c>
      <c r="D384" s="104" t="n">
        <v>18</v>
      </c>
      <c r="E384" s="104" t="n">
        <v>2677.79</v>
      </c>
      <c r="F384" s="104" t="n">
        <v>141.47</v>
      </c>
      <c r="G384" s="104" t="n">
        <v>11.1</v>
      </c>
    </row>
    <row r="385">
      <c r="A385" s="176" t="n">
        <v>45627</v>
      </c>
      <c r="B385" s="104" t="inlineStr">
        <is>
          <t>2024/25</t>
        </is>
      </c>
      <c r="C385" s="104" t="inlineStr">
        <is>
          <t>HC-036</t>
        </is>
      </c>
      <c r="D385" s="104" t="n">
        <v>14</v>
      </c>
      <c r="E385" s="104" t="n">
        <v>2028.46</v>
      </c>
      <c r="F385" s="104" t="n">
        <v>86.43000000000001</v>
      </c>
      <c r="G385" s="104" t="n">
        <v>14</v>
      </c>
    </row>
    <row r="386">
      <c r="A386" s="176" t="n">
        <v>45627</v>
      </c>
      <c r="B386" s="104" t="inlineStr">
        <is>
          <t>2024/25</t>
        </is>
      </c>
      <c r="C386" s="104" t="inlineStr">
        <is>
          <t>HC-037</t>
        </is>
      </c>
      <c r="D386" s="104" t="n">
        <v>14</v>
      </c>
      <c r="E386" s="104" t="n">
        <v>2026.72</v>
      </c>
      <c r="F386" s="104" t="n">
        <v>95.61</v>
      </c>
      <c r="G386" s="104" t="n">
        <v>11.6</v>
      </c>
    </row>
    <row r="387">
      <c r="A387" s="176" t="n">
        <v>45627</v>
      </c>
      <c r="B387" s="104" t="inlineStr">
        <is>
          <t>2024/25</t>
        </is>
      </c>
      <c r="C387" s="104" t="inlineStr">
        <is>
          <t>HC-038</t>
        </is>
      </c>
      <c r="D387" s="104" t="n">
        <v>13</v>
      </c>
      <c r="E387" s="104" t="n">
        <v>1897.86</v>
      </c>
      <c r="F387" s="104" t="n">
        <v>90.06</v>
      </c>
      <c r="G387" s="104" t="n">
        <v>11</v>
      </c>
    </row>
    <row r="388">
      <c r="A388" s="176" t="n">
        <v>45627</v>
      </c>
      <c r="B388" s="104" t="inlineStr">
        <is>
          <t>2024/25</t>
        </is>
      </c>
      <c r="C388" s="104" t="inlineStr">
        <is>
          <t>HC-039</t>
        </is>
      </c>
      <c r="D388" s="104" t="n">
        <v>14</v>
      </c>
      <c r="E388" s="104" t="n">
        <v>2012.49</v>
      </c>
      <c r="F388" s="104" t="n">
        <v>88.11</v>
      </c>
      <c r="G388" s="104" t="n">
        <v>12.1</v>
      </c>
    </row>
    <row r="389">
      <c r="A389" s="176" t="n">
        <v>45627</v>
      </c>
      <c r="B389" s="104" t="inlineStr">
        <is>
          <t>2024/25</t>
        </is>
      </c>
      <c r="C389" s="104" t="inlineStr">
        <is>
          <t>HC-040</t>
        </is>
      </c>
      <c r="D389" s="104" t="n">
        <v>14</v>
      </c>
      <c r="E389" s="104" t="n">
        <v>2075.42</v>
      </c>
      <c r="F389" s="104" t="n">
        <v>86.14</v>
      </c>
      <c r="G389" s="104" t="n">
        <v>8.300000000000001</v>
      </c>
    </row>
    <row r="390">
      <c r="A390" s="176" t="n">
        <v>45627</v>
      </c>
      <c r="B390" s="104" t="inlineStr">
        <is>
          <t>2024/25</t>
        </is>
      </c>
      <c r="C390" s="104" t="inlineStr">
        <is>
          <t>HC-042</t>
        </is>
      </c>
      <c r="D390" s="104" t="n">
        <v>14</v>
      </c>
      <c r="E390" s="104" t="n">
        <v>2009.16</v>
      </c>
      <c r="F390" s="104" t="n">
        <v>130.2</v>
      </c>
      <c r="G390" s="104" t="n">
        <v>11.6</v>
      </c>
    </row>
    <row r="391">
      <c r="A391" s="176" t="n">
        <v>45627</v>
      </c>
      <c r="B391" s="104" t="inlineStr">
        <is>
          <t>2024/25</t>
        </is>
      </c>
      <c r="C391" s="104" t="inlineStr">
        <is>
          <t>HC-043</t>
        </is>
      </c>
      <c r="D391" s="104" t="n">
        <v>18</v>
      </c>
      <c r="E391" s="104" t="n">
        <v>2696.29</v>
      </c>
      <c r="F391" s="104" t="n">
        <v>134.27</v>
      </c>
      <c r="G391" s="104" t="n">
        <v>11.5</v>
      </c>
    </row>
    <row r="392">
      <c r="A392" s="176" t="n">
        <v>45627</v>
      </c>
      <c r="B392" s="104" t="inlineStr">
        <is>
          <t>2024/25</t>
        </is>
      </c>
      <c r="C392" s="104" t="inlineStr">
        <is>
          <t>HC-044</t>
        </is>
      </c>
      <c r="D392" s="104" t="n">
        <v>12</v>
      </c>
      <c r="E392" s="104" t="n">
        <v>1813.68</v>
      </c>
      <c r="F392" s="104" t="n">
        <v>103.54</v>
      </c>
      <c r="G392" s="104" t="n">
        <v>7.9</v>
      </c>
    </row>
    <row r="393">
      <c r="A393" s="176" t="n">
        <v>45627</v>
      </c>
      <c r="B393" s="104" t="inlineStr">
        <is>
          <t>2024/25</t>
        </is>
      </c>
      <c r="C393" s="104" t="inlineStr">
        <is>
          <t>HC-045</t>
        </is>
      </c>
      <c r="D393" s="104" t="n">
        <v>25</v>
      </c>
      <c r="E393" s="104" t="n">
        <v>3765.26</v>
      </c>
      <c r="F393" s="104" t="n">
        <v>119.14</v>
      </c>
      <c r="G393" s="104" t="n">
        <v>21.5</v>
      </c>
    </row>
    <row r="394">
      <c r="A394" s="176" t="n">
        <v>45627</v>
      </c>
      <c r="B394" s="104" t="inlineStr">
        <is>
          <t>2024/25</t>
        </is>
      </c>
      <c r="C394" s="104" t="inlineStr">
        <is>
          <t>HC-046</t>
        </is>
      </c>
      <c r="D394" s="104" t="n">
        <v>12</v>
      </c>
      <c r="E394" s="104" t="n">
        <v>1725.24</v>
      </c>
      <c r="F394" s="104" t="n">
        <v>65.04000000000001</v>
      </c>
      <c r="G394" s="104" t="n">
        <v>16</v>
      </c>
    </row>
    <row r="395">
      <c r="A395" s="176" t="n">
        <v>45627</v>
      </c>
      <c r="B395" s="104" t="inlineStr">
        <is>
          <t>2024/25</t>
        </is>
      </c>
      <c r="C395" s="104" t="inlineStr">
        <is>
          <t>HC-047</t>
        </is>
      </c>
      <c r="D395" s="104" t="n">
        <v>18</v>
      </c>
      <c r="E395" s="104" t="n">
        <v>2621.19</v>
      </c>
      <c r="F395" s="104" t="n">
        <v>247.9</v>
      </c>
      <c r="G395" s="104" t="n">
        <v>51.6</v>
      </c>
    </row>
    <row r="396">
      <c r="A396" s="176" t="n">
        <v>45627</v>
      </c>
      <c r="B396" s="104" t="inlineStr">
        <is>
          <t>2024/25</t>
        </is>
      </c>
      <c r="C396" s="104" t="inlineStr">
        <is>
          <t>HC-048</t>
        </is>
      </c>
      <c r="D396" s="104" t="n">
        <v>18</v>
      </c>
      <c r="E396" s="104" t="n">
        <v>2657.34</v>
      </c>
      <c r="F396" s="104" t="n">
        <v>107.52</v>
      </c>
      <c r="G396" s="104" t="n">
        <v>18.6</v>
      </c>
    </row>
    <row r="397">
      <c r="A397" s="176" t="n">
        <v>45627</v>
      </c>
      <c r="B397" s="104" t="inlineStr">
        <is>
          <t>2024/25</t>
        </is>
      </c>
      <c r="C397" s="104" t="inlineStr">
        <is>
          <t>HC-049</t>
        </is>
      </c>
      <c r="D397" s="104" t="n">
        <v>18</v>
      </c>
      <c r="E397" s="104" t="n">
        <v>2605.68</v>
      </c>
      <c r="F397" s="104" t="n">
        <v>102.73</v>
      </c>
      <c r="G397" s="104" t="n">
        <v>12.4</v>
      </c>
    </row>
    <row r="398">
      <c r="A398" s="176" t="n">
        <v>45627</v>
      </c>
      <c r="B398" s="104" t="inlineStr">
        <is>
          <t>2024/25</t>
        </is>
      </c>
      <c r="C398" s="104" t="inlineStr">
        <is>
          <t>HC-050</t>
        </is>
      </c>
      <c r="D398" s="104" t="n">
        <v>18</v>
      </c>
      <c r="E398" s="104" t="n">
        <v>2647.74</v>
      </c>
      <c r="F398" s="104" t="n">
        <v>83.53</v>
      </c>
      <c r="G398" s="104" t="n">
        <v>14.9</v>
      </c>
    </row>
    <row r="399">
      <c r="A399" s="176" t="n">
        <v>45627</v>
      </c>
      <c r="B399" s="104" t="inlineStr">
        <is>
          <t>2024/25</t>
        </is>
      </c>
      <c r="C399" s="104" t="inlineStr">
        <is>
          <t>HC-051</t>
        </is>
      </c>
      <c r="D399" s="104" t="n">
        <v>13</v>
      </c>
      <c r="E399" s="104" t="n">
        <v>1923.47</v>
      </c>
      <c r="F399" s="104" t="n">
        <v>54.32</v>
      </c>
      <c r="G399" s="104" t="n">
        <v>13.6</v>
      </c>
    </row>
    <row r="400">
      <c r="A400" s="176" t="n">
        <v>45627</v>
      </c>
      <c r="B400" s="104" t="inlineStr">
        <is>
          <t>2024/25</t>
        </is>
      </c>
      <c r="C400" s="104" t="inlineStr">
        <is>
          <t>HC-052</t>
        </is>
      </c>
      <c r="D400" s="104" t="n">
        <v>14</v>
      </c>
      <c r="E400" s="104" t="n">
        <v>2068.57</v>
      </c>
      <c r="F400" s="104" t="n">
        <v>90.20999999999999</v>
      </c>
      <c r="G400" s="104" t="n">
        <v>14.9</v>
      </c>
    </row>
    <row r="401">
      <c r="A401" s="176" t="n">
        <v>45627</v>
      </c>
      <c r="B401" s="104" t="inlineStr">
        <is>
          <t>2024/25</t>
        </is>
      </c>
      <c r="C401" s="104" t="inlineStr">
        <is>
          <t>HC-053</t>
        </is>
      </c>
      <c r="D401" s="104" t="n">
        <v>14</v>
      </c>
      <c r="E401" s="104" t="n">
        <v>2028.57</v>
      </c>
      <c r="F401" s="104" t="n">
        <v>98.45999999999999</v>
      </c>
      <c r="G401" s="104" t="n">
        <v>10</v>
      </c>
    </row>
    <row r="402">
      <c r="A402" s="176" t="n">
        <v>45627</v>
      </c>
      <c r="B402" s="104" t="inlineStr">
        <is>
          <t>2024/25</t>
        </is>
      </c>
      <c r="C402" s="104" t="inlineStr">
        <is>
          <t>HC-054</t>
        </is>
      </c>
      <c r="D402" s="104" t="n">
        <v>13</v>
      </c>
      <c r="E402" s="104" t="n">
        <v>1955.54</v>
      </c>
      <c r="F402" s="104" t="n">
        <v>81.34999999999999</v>
      </c>
      <c r="G402" s="104" t="n">
        <v>11.9</v>
      </c>
    </row>
    <row r="403">
      <c r="A403" s="176" t="n">
        <v>45627</v>
      </c>
      <c r="B403" s="104" t="inlineStr">
        <is>
          <t>2024/25</t>
        </is>
      </c>
      <c r="C403" s="104" t="inlineStr">
        <is>
          <t>HC-055</t>
        </is>
      </c>
      <c r="D403" s="104" t="n">
        <v>18</v>
      </c>
      <c r="E403" s="104" t="n">
        <v>2617.39</v>
      </c>
      <c r="F403" s="104" t="n">
        <v>109.81</v>
      </c>
      <c r="G403" s="104" t="n">
        <v>16.4</v>
      </c>
    </row>
    <row r="404">
      <c r="A404" s="176" t="n">
        <v>45627</v>
      </c>
      <c r="B404" s="104" t="inlineStr">
        <is>
          <t>2024/25</t>
        </is>
      </c>
      <c r="C404" s="104" t="inlineStr">
        <is>
          <t>HC-056</t>
        </is>
      </c>
      <c r="D404" s="104" t="n">
        <v>18</v>
      </c>
      <c r="E404" s="104" t="n">
        <v>2647.81</v>
      </c>
      <c r="F404" s="104" t="n">
        <v>140.16</v>
      </c>
      <c r="G404" s="104" t="n">
        <v>18.6</v>
      </c>
    </row>
    <row r="405">
      <c r="A405" s="176" t="n">
        <v>45627</v>
      </c>
      <c r="B405" s="104" t="inlineStr">
        <is>
          <t>2024/25</t>
        </is>
      </c>
      <c r="C405" s="104" t="inlineStr">
        <is>
          <t>HC-057</t>
        </is>
      </c>
      <c r="D405" s="104" t="n">
        <v>18</v>
      </c>
      <c r="E405" s="104" t="n">
        <v>2644.35</v>
      </c>
      <c r="F405" s="104" t="n">
        <v>110.85</v>
      </c>
      <c r="G405" s="104" t="n">
        <v>9.699999999999999</v>
      </c>
    </row>
    <row r="406">
      <c r="A406" s="176" t="n">
        <v>45627</v>
      </c>
      <c r="B406" s="104" t="inlineStr">
        <is>
          <t>2024/25</t>
        </is>
      </c>
      <c r="C406" s="104" t="inlineStr">
        <is>
          <t>HC-058</t>
        </is>
      </c>
      <c r="D406" s="104" t="n">
        <v>13</v>
      </c>
      <c r="E406" s="104" t="n">
        <v>1936.14</v>
      </c>
      <c r="F406" s="104" t="n">
        <v>65.38</v>
      </c>
      <c r="G406" s="104" t="n">
        <v>14.9</v>
      </c>
    </row>
    <row r="407">
      <c r="A407" s="176" t="n">
        <v>45627</v>
      </c>
      <c r="B407" s="104" t="inlineStr">
        <is>
          <t>2024/25</t>
        </is>
      </c>
      <c r="C407" s="104" t="inlineStr">
        <is>
          <t>HC-059</t>
        </is>
      </c>
      <c r="D407" s="104" t="n">
        <v>14</v>
      </c>
      <c r="E407" s="104" t="n">
        <v>2123.52</v>
      </c>
      <c r="F407" s="104" t="n">
        <v>115.09</v>
      </c>
      <c r="G407" s="104" t="n">
        <v>13.1</v>
      </c>
    </row>
    <row r="408">
      <c r="A408" s="176" t="n">
        <v>45627</v>
      </c>
      <c r="B408" s="104" t="inlineStr">
        <is>
          <t>2024/25</t>
        </is>
      </c>
      <c r="C408" s="104" t="inlineStr">
        <is>
          <t>HC-060</t>
        </is>
      </c>
      <c r="D408" s="104" t="n">
        <v>13</v>
      </c>
      <c r="E408" s="104" t="n">
        <v>1886.94</v>
      </c>
      <c r="F408" s="104" t="n">
        <v>62.41</v>
      </c>
      <c r="G408" s="104" t="n">
        <v>11.6</v>
      </c>
    </row>
    <row r="409">
      <c r="A409" s="176" t="n">
        <v>45627</v>
      </c>
      <c r="B409" s="104" t="inlineStr">
        <is>
          <t>2024/25</t>
        </is>
      </c>
      <c r="C409" s="104" t="inlineStr">
        <is>
          <t>HC-061</t>
        </is>
      </c>
      <c r="D409" s="104" t="n">
        <v>18</v>
      </c>
      <c r="E409" s="104" t="n">
        <v>2659.43</v>
      </c>
      <c r="F409" s="104" t="n">
        <v>80.5</v>
      </c>
      <c r="G409" s="104" t="n">
        <v>20.5</v>
      </c>
    </row>
    <row r="410">
      <c r="A410" s="176" t="n">
        <v>45627</v>
      </c>
      <c r="B410" s="104" t="inlineStr">
        <is>
          <t>2024/25</t>
        </is>
      </c>
      <c r="C410" s="104" t="inlineStr">
        <is>
          <t>HC-062</t>
        </is>
      </c>
      <c r="D410" s="104" t="n">
        <v>12</v>
      </c>
      <c r="E410" s="104" t="n">
        <v>1785.24</v>
      </c>
      <c r="F410" s="104" t="n">
        <v>79.05</v>
      </c>
      <c r="G410" s="104" t="n">
        <v>10.6</v>
      </c>
    </row>
    <row r="411">
      <c r="A411" s="176" t="n">
        <v>45627</v>
      </c>
      <c r="B411" s="104" t="inlineStr">
        <is>
          <t>2024/25</t>
        </is>
      </c>
      <c r="C411" s="104" t="inlineStr">
        <is>
          <t>HC-063</t>
        </is>
      </c>
      <c r="D411" s="104" t="n">
        <v>13</v>
      </c>
      <c r="E411" s="104" t="n">
        <v>1954.83</v>
      </c>
      <c r="F411" s="104" t="n">
        <v>80.73999999999999</v>
      </c>
      <c r="G411" s="104" t="n">
        <v>7.4</v>
      </c>
    </row>
    <row r="412">
      <c r="A412" s="176" t="n">
        <v>45627</v>
      </c>
      <c r="B412" s="104" t="inlineStr">
        <is>
          <t>2024/25</t>
        </is>
      </c>
      <c r="C412" s="104" t="inlineStr">
        <is>
          <t>HC-064</t>
        </is>
      </c>
      <c r="D412" s="104" t="n">
        <v>12</v>
      </c>
      <c r="E412" s="104" t="n">
        <v>1814.46</v>
      </c>
      <c r="F412" s="104" t="n">
        <v>43.5</v>
      </c>
      <c r="G412" s="104" t="n">
        <v>12.1</v>
      </c>
    </row>
    <row r="413">
      <c r="A413" s="176" t="n">
        <v>45627</v>
      </c>
      <c r="B413" s="104" t="inlineStr">
        <is>
          <t>2024/25</t>
        </is>
      </c>
      <c r="C413" s="104" t="inlineStr">
        <is>
          <t>HC-065</t>
        </is>
      </c>
      <c r="D413" s="104" t="n">
        <v>20</v>
      </c>
      <c r="E413" s="104" t="n">
        <v>2972.28</v>
      </c>
      <c r="F413" s="104" t="n">
        <v>131.69</v>
      </c>
      <c r="G413" s="104" t="n">
        <v>9.6</v>
      </c>
    </row>
    <row r="414">
      <c r="A414" s="176" t="n">
        <v>45627</v>
      </c>
      <c r="B414" s="104" t="inlineStr">
        <is>
          <t>2024/25</t>
        </is>
      </c>
      <c r="C414" s="104" t="inlineStr">
        <is>
          <t>HC-066</t>
        </is>
      </c>
      <c r="D414" s="104" t="n">
        <v>18</v>
      </c>
      <c r="E414" s="104" t="n">
        <v>2616.12</v>
      </c>
      <c r="F414" s="104" t="n">
        <v>116.44</v>
      </c>
      <c r="G414" s="104" t="n">
        <v>10.6</v>
      </c>
    </row>
    <row r="415">
      <c r="A415" s="176" t="n">
        <v>45627</v>
      </c>
      <c r="B415" s="104" t="inlineStr">
        <is>
          <t>2024/25</t>
        </is>
      </c>
      <c r="C415" s="104" t="inlineStr">
        <is>
          <t>HC-067</t>
        </is>
      </c>
      <c r="D415" s="104" t="n">
        <v>18</v>
      </c>
      <c r="E415" s="104" t="n">
        <v>2651.47</v>
      </c>
      <c r="F415" s="104" t="n">
        <v>96.37</v>
      </c>
      <c r="G415" s="104" t="n">
        <v>16.1</v>
      </c>
    </row>
    <row r="416">
      <c r="A416" s="176" t="n">
        <v>45627</v>
      </c>
      <c r="B416" s="104" t="inlineStr">
        <is>
          <t>2024/25</t>
        </is>
      </c>
      <c r="C416" s="104" t="inlineStr">
        <is>
          <t>HC-068</t>
        </is>
      </c>
      <c r="D416" s="104" t="n">
        <v>13</v>
      </c>
      <c r="E416" s="104" t="n">
        <v>1902.37</v>
      </c>
      <c r="F416" s="104" t="n">
        <v>74.11</v>
      </c>
      <c r="G416" s="104" t="n">
        <v>10.3</v>
      </c>
    </row>
    <row r="417">
      <c r="A417" s="176" t="n">
        <v>45627</v>
      </c>
      <c r="B417" s="104" t="inlineStr">
        <is>
          <t>2024/25</t>
        </is>
      </c>
      <c r="C417" s="104" t="inlineStr">
        <is>
          <t>HC-069</t>
        </is>
      </c>
      <c r="D417" s="104" t="n">
        <v>14</v>
      </c>
      <c r="E417" s="104" t="n">
        <v>2028.19</v>
      </c>
      <c r="F417" s="104" t="n">
        <v>67.23</v>
      </c>
      <c r="G417" s="104" t="n">
        <v>12.7</v>
      </c>
    </row>
    <row r="418">
      <c r="A418" s="176" t="n">
        <v>45627</v>
      </c>
      <c r="B418" s="104" t="inlineStr">
        <is>
          <t>2024/25</t>
        </is>
      </c>
      <c r="C418" s="104" t="inlineStr">
        <is>
          <t>HC-070</t>
        </is>
      </c>
      <c r="D418" s="104" t="n">
        <v>8</v>
      </c>
      <c r="E418" s="104" t="n">
        <v>1173.98</v>
      </c>
      <c r="F418" s="104" t="n">
        <v>70.31</v>
      </c>
      <c r="G418" s="104" t="n">
        <v>2.7</v>
      </c>
    </row>
    <row r="419">
      <c r="A419" s="176" t="n">
        <v>45627</v>
      </c>
      <c r="B419" s="104" t="inlineStr">
        <is>
          <t>2024/25</t>
        </is>
      </c>
      <c r="C419" s="104" t="inlineStr">
        <is>
          <t>HC-071</t>
        </is>
      </c>
      <c r="D419" s="104" t="n">
        <v>14</v>
      </c>
      <c r="E419" s="104" t="n">
        <v>2084.35</v>
      </c>
      <c r="F419" s="104" t="n">
        <v>60.58</v>
      </c>
      <c r="G419" s="104" t="n">
        <v>10.9</v>
      </c>
    </row>
    <row r="420">
      <c r="A420" s="176" t="n">
        <v>45627</v>
      </c>
      <c r="B420" s="104" t="inlineStr">
        <is>
          <t>2024/25</t>
        </is>
      </c>
      <c r="C420" s="104" t="inlineStr">
        <is>
          <t>HC-072</t>
        </is>
      </c>
      <c r="D420" s="104" t="n">
        <v>12</v>
      </c>
      <c r="E420" s="104" t="n">
        <v>1799.97</v>
      </c>
      <c r="F420" s="104" t="n">
        <v>78.56</v>
      </c>
      <c r="G420" s="104" t="n">
        <v>7.6</v>
      </c>
    </row>
    <row r="421">
      <c r="A421" s="176" t="n">
        <v>45627</v>
      </c>
      <c r="B421" s="104" t="inlineStr">
        <is>
          <t>2024/25</t>
        </is>
      </c>
      <c r="C421" s="104" t="inlineStr">
        <is>
          <t>HC-073</t>
        </is>
      </c>
      <c r="D421" s="104" t="n">
        <v>21</v>
      </c>
      <c r="E421" s="104" t="n">
        <v>3129.45</v>
      </c>
      <c r="F421" s="104" t="n">
        <v>149.96</v>
      </c>
      <c r="G421" s="104" t="n">
        <v>21</v>
      </c>
    </row>
    <row r="422">
      <c r="A422" s="176" t="n">
        <v>45627</v>
      </c>
      <c r="B422" s="104" t="inlineStr">
        <is>
          <t>2024/25</t>
        </is>
      </c>
      <c r="C422" s="104" t="inlineStr">
        <is>
          <t>HC-074</t>
        </is>
      </c>
      <c r="D422" s="104" t="n">
        <v>14</v>
      </c>
      <c r="E422" s="104" t="n">
        <v>2028.43</v>
      </c>
      <c r="F422" s="104" t="n">
        <v>70.65000000000001</v>
      </c>
      <c r="G422" s="104" t="n">
        <v>14.7</v>
      </c>
    </row>
    <row r="423">
      <c r="A423" s="176" t="n">
        <v>45627</v>
      </c>
      <c r="B423" s="104" t="inlineStr">
        <is>
          <t>2024/25</t>
        </is>
      </c>
      <c r="C423" s="104" t="inlineStr">
        <is>
          <t>HC-075</t>
        </is>
      </c>
      <c r="D423" s="104" t="n">
        <v>20</v>
      </c>
      <c r="E423" s="104" t="n">
        <v>2976.86</v>
      </c>
      <c r="F423" s="104" t="n">
        <v>116.9</v>
      </c>
      <c r="G423" s="104" t="n">
        <v>17.4</v>
      </c>
    </row>
    <row r="424">
      <c r="A424" s="176" t="n">
        <v>45627</v>
      </c>
      <c r="B424" s="104" t="inlineStr">
        <is>
          <t>2024/25</t>
        </is>
      </c>
      <c r="C424" s="104" t="inlineStr">
        <is>
          <t>HC-076</t>
        </is>
      </c>
      <c r="D424" s="104" t="n">
        <v>14</v>
      </c>
      <c r="E424" s="104" t="n">
        <v>2074.62</v>
      </c>
      <c r="F424" s="104" t="n">
        <v>68.69</v>
      </c>
      <c r="G424" s="104" t="n">
        <v>9.6</v>
      </c>
    </row>
    <row r="425">
      <c r="A425" s="176" t="n">
        <v>45627</v>
      </c>
      <c r="B425" s="104" t="inlineStr">
        <is>
          <t>2024/25</t>
        </is>
      </c>
      <c r="C425" s="104" t="inlineStr">
        <is>
          <t>HC-077</t>
        </is>
      </c>
      <c r="D425" s="104" t="n">
        <v>14</v>
      </c>
      <c r="E425" s="104" t="n">
        <v>2076.88</v>
      </c>
      <c r="F425" s="104" t="n">
        <v>89.34</v>
      </c>
      <c r="G425" s="104" t="n">
        <v>13.6</v>
      </c>
    </row>
    <row r="426">
      <c r="A426" s="176" t="n">
        <v>45627</v>
      </c>
      <c r="B426" s="104" t="inlineStr">
        <is>
          <t>2024/25</t>
        </is>
      </c>
      <c r="C426" s="104" t="inlineStr">
        <is>
          <t>HC-079</t>
        </is>
      </c>
      <c r="D426" s="104" t="n">
        <v>18</v>
      </c>
      <c r="E426" s="104" t="n">
        <v>2686.85</v>
      </c>
      <c r="F426" s="104" t="n">
        <v>111.87</v>
      </c>
      <c r="G426" s="104" t="n">
        <v>11.3</v>
      </c>
    </row>
    <row r="427">
      <c r="A427" s="176" t="n">
        <v>45627</v>
      </c>
      <c r="B427" s="104" t="inlineStr">
        <is>
          <t>2024/25</t>
        </is>
      </c>
      <c r="C427" s="104" t="inlineStr">
        <is>
          <t>HC-080</t>
        </is>
      </c>
      <c r="D427" s="104" t="n">
        <v>12</v>
      </c>
      <c r="E427" s="104" t="n">
        <v>1813.05</v>
      </c>
      <c r="F427" s="104" t="n">
        <v>70.61</v>
      </c>
      <c r="G427" s="104" t="n">
        <v>8</v>
      </c>
    </row>
    <row r="428">
      <c r="A428" s="176" t="n">
        <v>45627</v>
      </c>
      <c r="B428" s="104" t="inlineStr">
        <is>
          <t>2024/25</t>
        </is>
      </c>
      <c r="C428" s="104" t="inlineStr">
        <is>
          <t>HC-081</t>
        </is>
      </c>
      <c r="D428" s="104" t="n">
        <v>18</v>
      </c>
      <c r="E428" s="104" t="n">
        <v>2645.96</v>
      </c>
      <c r="F428" s="104" t="n">
        <v>112.71</v>
      </c>
      <c r="G428" s="104" t="n">
        <v>10</v>
      </c>
    </row>
    <row r="429">
      <c r="A429" s="176" t="n">
        <v>45627</v>
      </c>
      <c r="B429" s="104" t="inlineStr">
        <is>
          <t>2024/25</t>
        </is>
      </c>
      <c r="C429" s="104" t="inlineStr">
        <is>
          <t>HC-082</t>
        </is>
      </c>
      <c r="D429" s="104" t="n">
        <v>13</v>
      </c>
      <c r="E429" s="104" t="n">
        <v>1934.74</v>
      </c>
      <c r="F429" s="104" t="n">
        <v>48.58</v>
      </c>
      <c r="G429" s="104" t="n">
        <v>18.2</v>
      </c>
    </row>
    <row r="430">
      <c r="A430" s="176" t="n">
        <v>45627</v>
      </c>
      <c r="B430" s="104" t="inlineStr">
        <is>
          <t>2024/25</t>
        </is>
      </c>
      <c r="C430" s="104" t="inlineStr">
        <is>
          <t>HC-083</t>
        </is>
      </c>
      <c r="D430" s="104" t="n">
        <v>13</v>
      </c>
      <c r="E430" s="104" t="n">
        <v>1894.19</v>
      </c>
      <c r="F430" s="104" t="n">
        <v>87.45999999999999</v>
      </c>
      <c r="G430" s="104" t="n">
        <v>11.9</v>
      </c>
    </row>
    <row r="431">
      <c r="A431" s="176" t="n">
        <v>45627</v>
      </c>
      <c r="B431" s="104" t="inlineStr">
        <is>
          <t>2024/25</t>
        </is>
      </c>
      <c r="C431" s="104" t="inlineStr">
        <is>
          <t>HC-084</t>
        </is>
      </c>
      <c r="D431" s="104" t="n">
        <v>12</v>
      </c>
      <c r="E431" s="104" t="n">
        <v>1761.37</v>
      </c>
      <c r="F431" s="104" t="n">
        <v>54.3</v>
      </c>
      <c r="G431" s="104" t="n">
        <v>9.9</v>
      </c>
    </row>
    <row r="432">
      <c r="A432" s="176" t="n">
        <v>45627</v>
      </c>
      <c r="B432" s="104" t="inlineStr">
        <is>
          <t>2024/25</t>
        </is>
      </c>
      <c r="C432" s="104" t="inlineStr">
        <is>
          <t>HC-085</t>
        </is>
      </c>
      <c r="D432" s="104" t="n">
        <v>18</v>
      </c>
      <c r="E432" s="104" t="n">
        <v>2711.81</v>
      </c>
      <c r="F432" s="104" t="n">
        <v>104.89</v>
      </c>
      <c r="G432" s="104" t="n">
        <v>11.9</v>
      </c>
    </row>
    <row r="433">
      <c r="A433" s="176" t="n">
        <v>45627</v>
      </c>
      <c r="B433" s="104" t="inlineStr">
        <is>
          <t>2024/25</t>
        </is>
      </c>
      <c r="C433" s="104" t="inlineStr">
        <is>
          <t>HC-086</t>
        </is>
      </c>
      <c r="D433" s="104" t="n">
        <v>13</v>
      </c>
      <c r="E433" s="104" t="n">
        <v>1904.74</v>
      </c>
      <c r="F433" s="104" t="n">
        <v>94.70999999999999</v>
      </c>
      <c r="G433" s="104" t="n">
        <v>5.5</v>
      </c>
    </row>
    <row r="434">
      <c r="A434" s="176" t="n">
        <v>45627</v>
      </c>
      <c r="B434" s="104" t="inlineStr">
        <is>
          <t>2024/25</t>
        </is>
      </c>
      <c r="C434" s="104" t="inlineStr">
        <is>
          <t>HC-087</t>
        </is>
      </c>
      <c r="D434" s="104" t="n">
        <v>12</v>
      </c>
      <c r="E434" s="104" t="n">
        <v>1799.17</v>
      </c>
      <c r="F434" s="104" t="n">
        <v>57.11</v>
      </c>
      <c r="G434" s="104" t="n">
        <v>7.5</v>
      </c>
    </row>
    <row r="435">
      <c r="A435" s="176" t="n">
        <v>45627</v>
      </c>
      <c r="B435" s="104" t="inlineStr">
        <is>
          <t>2024/25</t>
        </is>
      </c>
      <c r="C435" s="104" t="inlineStr">
        <is>
          <t>HC-088</t>
        </is>
      </c>
      <c r="D435" s="104" t="n">
        <v>13</v>
      </c>
      <c r="E435" s="104" t="n">
        <v>1918.53</v>
      </c>
      <c r="F435" s="104" t="n">
        <v>104.53</v>
      </c>
      <c r="G435" s="104" t="n">
        <v>13.4</v>
      </c>
    </row>
    <row r="436">
      <c r="A436" s="176" t="n">
        <v>45627</v>
      </c>
      <c r="B436" s="104" t="inlineStr">
        <is>
          <t>2024/25</t>
        </is>
      </c>
      <c r="C436" s="104" t="inlineStr">
        <is>
          <t>HC-089</t>
        </is>
      </c>
      <c r="D436" s="104" t="n">
        <v>14</v>
      </c>
      <c r="E436" s="104" t="n">
        <v>2056.56</v>
      </c>
      <c r="F436" s="104" t="n">
        <v>110.32</v>
      </c>
      <c r="G436" s="104" t="n">
        <v>9.6</v>
      </c>
    </row>
    <row r="437">
      <c r="A437" s="176" t="n">
        <v>45627</v>
      </c>
      <c r="B437" s="104" t="inlineStr">
        <is>
          <t>2024/25</t>
        </is>
      </c>
      <c r="C437" s="104" t="inlineStr">
        <is>
          <t>HC-090</t>
        </is>
      </c>
      <c r="D437" s="104" t="n">
        <v>13</v>
      </c>
      <c r="E437" s="104" t="n">
        <v>1872.56</v>
      </c>
      <c r="F437" s="104" t="n">
        <v>84.06999999999999</v>
      </c>
      <c r="G437" s="104" t="n">
        <v>13.2</v>
      </c>
    </row>
    <row r="438">
      <c r="A438" s="176" t="n">
        <v>45627</v>
      </c>
      <c r="B438" s="104" t="inlineStr">
        <is>
          <t>2024/25</t>
        </is>
      </c>
      <c r="C438" s="104" t="inlineStr">
        <is>
          <t>HC-091</t>
        </is>
      </c>
      <c r="D438" s="104" t="n">
        <v>13</v>
      </c>
      <c r="E438" s="104" t="n">
        <v>1866.12</v>
      </c>
      <c r="F438" s="104" t="n">
        <v>100.52</v>
      </c>
      <c r="G438" s="104" t="n">
        <v>14.3</v>
      </c>
    </row>
    <row r="439">
      <c r="A439" s="176" t="n">
        <v>45627</v>
      </c>
      <c r="B439" s="104" t="inlineStr">
        <is>
          <t>2024/25</t>
        </is>
      </c>
      <c r="C439" s="104" t="inlineStr">
        <is>
          <t>HC-092</t>
        </is>
      </c>
      <c r="D439" s="104" t="n">
        <v>13</v>
      </c>
      <c r="E439" s="104" t="n">
        <v>1940.88</v>
      </c>
      <c r="F439" s="104" t="n">
        <v>78.56999999999999</v>
      </c>
      <c r="G439" s="104" t="n">
        <v>7.1</v>
      </c>
    </row>
    <row r="440">
      <c r="A440" s="176" t="n">
        <v>45627</v>
      </c>
      <c r="B440" s="104" t="inlineStr">
        <is>
          <t>2024/25</t>
        </is>
      </c>
      <c r="C440" s="104" t="inlineStr">
        <is>
          <t>HC-093</t>
        </is>
      </c>
      <c r="D440" s="104" t="n">
        <v>25</v>
      </c>
      <c r="E440" s="104" t="n">
        <v>3655.82</v>
      </c>
      <c r="F440" s="104" t="n">
        <v>102.19</v>
      </c>
      <c r="G440" s="104" t="n">
        <v>25.9</v>
      </c>
    </row>
    <row r="441">
      <c r="A441" s="176" t="n">
        <v>45627</v>
      </c>
      <c r="B441" s="104" t="inlineStr">
        <is>
          <t>2024/25</t>
        </is>
      </c>
      <c r="C441" s="104" t="inlineStr">
        <is>
          <t>HC-094</t>
        </is>
      </c>
      <c r="D441" s="104" t="n">
        <v>12</v>
      </c>
      <c r="E441" s="104" t="n">
        <v>1760.27</v>
      </c>
      <c r="F441" s="104" t="n">
        <v>106.36</v>
      </c>
      <c r="G441" s="104" t="n">
        <v>7.7</v>
      </c>
    </row>
    <row r="442">
      <c r="A442" s="176" t="n">
        <v>45627</v>
      </c>
      <c r="B442" s="104" t="inlineStr">
        <is>
          <t>2024/25</t>
        </is>
      </c>
      <c r="C442" s="104" t="inlineStr">
        <is>
          <t>HC-096</t>
        </is>
      </c>
      <c r="D442" s="104" t="n">
        <v>12</v>
      </c>
      <c r="E442" s="104" t="n">
        <v>1824.13</v>
      </c>
      <c r="F442" s="104" t="n">
        <v>61.76</v>
      </c>
      <c r="G442" s="104" t="n">
        <v>13.4</v>
      </c>
    </row>
    <row r="443">
      <c r="A443" s="176" t="n">
        <v>45627</v>
      </c>
      <c r="B443" s="104" t="inlineStr">
        <is>
          <t>2024/25</t>
        </is>
      </c>
      <c r="C443" s="104" t="inlineStr">
        <is>
          <t>HC-097</t>
        </is>
      </c>
      <c r="D443" s="104" t="n">
        <v>12</v>
      </c>
      <c r="E443" s="104" t="n">
        <v>1735.37</v>
      </c>
      <c r="F443" s="104" t="n">
        <v>54.67</v>
      </c>
      <c r="G443" s="104" t="n">
        <v>8.4</v>
      </c>
    </row>
    <row r="444">
      <c r="A444" s="176" t="n">
        <v>45627</v>
      </c>
      <c r="B444" s="104" t="inlineStr">
        <is>
          <t>2024/25</t>
        </is>
      </c>
      <c r="C444" s="104" t="inlineStr">
        <is>
          <t>HC-098</t>
        </is>
      </c>
      <c r="D444" s="104" t="n">
        <v>14</v>
      </c>
      <c r="E444" s="104" t="n">
        <v>2085.63</v>
      </c>
      <c r="F444" s="104" t="n">
        <v>67.31999999999999</v>
      </c>
      <c r="G444" s="104" t="n">
        <v>15</v>
      </c>
    </row>
    <row r="445">
      <c r="A445" s="176" t="n">
        <v>45627</v>
      </c>
      <c r="B445" s="104" t="inlineStr">
        <is>
          <t>2024/25</t>
        </is>
      </c>
      <c r="C445" s="104" t="inlineStr">
        <is>
          <t>HC-099</t>
        </is>
      </c>
      <c r="D445" s="104" t="n">
        <v>18</v>
      </c>
      <c r="E445" s="104" t="n">
        <v>2643.7</v>
      </c>
      <c r="F445" s="104" t="n">
        <v>103.98</v>
      </c>
      <c r="G445" s="104" t="n">
        <v>9.5</v>
      </c>
    </row>
    <row r="446">
      <c r="A446" s="176" t="n">
        <v>45627</v>
      </c>
      <c r="B446" s="104" t="inlineStr">
        <is>
          <t>2024/25</t>
        </is>
      </c>
      <c r="C446" s="104" t="inlineStr">
        <is>
          <t>HC-100</t>
        </is>
      </c>
      <c r="D446" s="104" t="n">
        <v>12</v>
      </c>
      <c r="E446" s="104" t="n">
        <v>1786.76</v>
      </c>
      <c r="F446" s="104" t="n">
        <v>98.44</v>
      </c>
      <c r="G446" s="104" t="n">
        <v>10.4</v>
      </c>
    </row>
    <row r="447">
      <c r="A447" s="176" t="n">
        <v>45627</v>
      </c>
      <c r="B447" s="104" t="inlineStr">
        <is>
          <t>2024/25</t>
        </is>
      </c>
      <c r="C447" s="104" t="inlineStr">
        <is>
          <t>HC-101</t>
        </is>
      </c>
      <c r="D447" s="104" t="n">
        <v>14</v>
      </c>
      <c r="E447" s="104" t="n">
        <v>2132.18</v>
      </c>
      <c r="F447" s="104" t="n">
        <v>84.06</v>
      </c>
      <c r="G447" s="104" t="n">
        <v>7</v>
      </c>
    </row>
    <row r="448">
      <c r="A448" s="176" t="n">
        <v>45627</v>
      </c>
      <c r="B448" s="104" t="inlineStr">
        <is>
          <t>2024/25</t>
        </is>
      </c>
      <c r="C448" s="104" t="inlineStr">
        <is>
          <t>HC-102</t>
        </is>
      </c>
      <c r="D448" s="104" t="n">
        <v>14</v>
      </c>
      <c r="E448" s="104" t="n">
        <v>2079.24</v>
      </c>
      <c r="F448" s="104" t="n">
        <v>259.11</v>
      </c>
      <c r="G448" s="104" t="n">
        <v>50.3</v>
      </c>
    </row>
    <row r="449">
      <c r="A449" s="176" t="n">
        <v>45627</v>
      </c>
      <c r="B449" s="104" t="inlineStr">
        <is>
          <t>2024/25</t>
        </is>
      </c>
      <c r="C449" s="104" t="inlineStr">
        <is>
          <t>HC-103</t>
        </is>
      </c>
      <c r="D449" s="104" t="n">
        <v>18</v>
      </c>
      <c r="E449" s="104" t="n">
        <v>2653.99</v>
      </c>
      <c r="F449" s="104" t="n">
        <v>141.29</v>
      </c>
      <c r="G449" s="104" t="n">
        <v>18.5</v>
      </c>
    </row>
    <row r="450">
      <c r="A450" s="176" t="n">
        <v>45627</v>
      </c>
      <c r="B450" s="104" t="inlineStr">
        <is>
          <t>2024/25</t>
        </is>
      </c>
      <c r="C450" s="104" t="inlineStr">
        <is>
          <t>HC-104</t>
        </is>
      </c>
      <c r="D450" s="104" t="n">
        <v>13</v>
      </c>
      <c r="E450" s="104" t="n">
        <v>1863.5</v>
      </c>
      <c r="F450" s="104" t="n">
        <v>58.16</v>
      </c>
      <c r="G450" s="104" t="n">
        <v>11.4</v>
      </c>
    </row>
    <row r="451">
      <c r="A451" s="176" t="n">
        <v>45627</v>
      </c>
      <c r="B451" s="104" t="inlineStr">
        <is>
          <t>2024/25</t>
        </is>
      </c>
      <c r="C451" s="104" t="inlineStr">
        <is>
          <t>HC-105</t>
        </is>
      </c>
      <c r="D451" s="104" t="n">
        <v>20</v>
      </c>
      <c r="E451" s="104" t="n">
        <v>3033.57</v>
      </c>
      <c r="F451" s="104" t="n">
        <v>156.46</v>
      </c>
      <c r="G451" s="104" t="n">
        <v>16.5</v>
      </c>
    </row>
    <row r="452">
      <c r="A452" s="176" t="n">
        <v>45627</v>
      </c>
      <c r="B452" s="104" t="inlineStr">
        <is>
          <t>2024/25</t>
        </is>
      </c>
      <c r="C452" s="104" t="inlineStr">
        <is>
          <t>HC-106</t>
        </is>
      </c>
      <c r="D452" s="104" t="n">
        <v>14</v>
      </c>
      <c r="E452" s="104" t="n">
        <v>2015.72</v>
      </c>
      <c r="F452" s="104" t="n">
        <v>65.51000000000001</v>
      </c>
      <c r="G452" s="104" t="n">
        <v>14.1</v>
      </c>
    </row>
    <row r="453">
      <c r="A453" s="176" t="n">
        <v>45627</v>
      </c>
      <c r="B453" s="104" t="inlineStr">
        <is>
          <t>2024/25</t>
        </is>
      </c>
      <c r="C453" s="104" t="inlineStr">
        <is>
          <t>HC-107</t>
        </is>
      </c>
      <c r="D453" s="104" t="n">
        <v>18</v>
      </c>
      <c r="E453" s="104" t="n">
        <v>2627.53</v>
      </c>
      <c r="F453" s="104" t="n">
        <v>121.28</v>
      </c>
      <c r="G453" s="104" t="n">
        <v>11.8</v>
      </c>
    </row>
    <row r="454">
      <c r="A454" s="176" t="n">
        <v>45627</v>
      </c>
      <c r="B454" s="104" t="inlineStr">
        <is>
          <t>2024/25</t>
        </is>
      </c>
      <c r="C454" s="104" t="inlineStr">
        <is>
          <t>HC-108</t>
        </is>
      </c>
      <c r="D454" s="104" t="n">
        <v>13</v>
      </c>
      <c r="E454" s="104" t="n">
        <v>1898.86</v>
      </c>
      <c r="F454" s="104" t="n">
        <v>89.48</v>
      </c>
      <c r="G454" s="104" t="n">
        <v>8</v>
      </c>
    </row>
    <row r="455">
      <c r="A455" s="176" t="n">
        <v>45627</v>
      </c>
      <c r="B455" s="104" t="inlineStr">
        <is>
          <t>2024/25</t>
        </is>
      </c>
      <c r="C455" s="104" t="inlineStr">
        <is>
          <t>HC-109</t>
        </is>
      </c>
      <c r="D455" s="104" t="n">
        <v>14</v>
      </c>
      <c r="E455" s="104" t="n">
        <v>2042.64</v>
      </c>
      <c r="F455" s="104" t="n">
        <v>72.81999999999999</v>
      </c>
      <c r="G455" s="104" t="n">
        <v>10.8</v>
      </c>
    </row>
    <row r="456">
      <c r="A456" s="176" t="n">
        <v>45627</v>
      </c>
      <c r="B456" s="104" t="inlineStr">
        <is>
          <t>2024/25</t>
        </is>
      </c>
      <c r="C456" s="104" t="inlineStr">
        <is>
          <t>HC-110</t>
        </is>
      </c>
      <c r="D456" s="104" t="n">
        <v>12</v>
      </c>
      <c r="E456" s="104" t="n">
        <v>1761.93</v>
      </c>
      <c r="F456" s="104" t="n">
        <v>77.26000000000001</v>
      </c>
      <c r="G456" s="104" t="n">
        <v>7.9</v>
      </c>
    </row>
    <row r="457">
      <c r="A457" s="176" t="n">
        <v>45627</v>
      </c>
      <c r="B457" s="104" t="inlineStr">
        <is>
          <t>2024/25</t>
        </is>
      </c>
      <c r="C457" s="104" t="inlineStr">
        <is>
          <t>HC-111</t>
        </is>
      </c>
      <c r="D457" s="104" t="n">
        <v>14</v>
      </c>
      <c r="E457" s="104" t="n">
        <v>1993.24</v>
      </c>
      <c r="F457" s="104" t="n">
        <v>92.54000000000001</v>
      </c>
      <c r="G457" s="104" t="n">
        <v>15</v>
      </c>
    </row>
    <row r="458">
      <c r="A458" s="176" t="n">
        <v>45627</v>
      </c>
      <c r="B458" s="104" t="inlineStr">
        <is>
          <t>2024/25</t>
        </is>
      </c>
      <c r="C458" s="104" t="inlineStr">
        <is>
          <t>HC-113</t>
        </is>
      </c>
      <c r="D458" s="104" t="n">
        <v>14</v>
      </c>
      <c r="E458" s="104" t="n">
        <v>2062.11</v>
      </c>
      <c r="F458" s="104" t="n">
        <v>72.2</v>
      </c>
      <c r="G458" s="104" t="n">
        <v>14.4</v>
      </c>
    </row>
    <row r="459">
      <c r="A459" s="176" t="n">
        <v>45627</v>
      </c>
      <c r="B459" s="104" t="inlineStr">
        <is>
          <t>2024/25</t>
        </is>
      </c>
      <c r="C459" s="104" t="inlineStr">
        <is>
          <t>HC-114</t>
        </is>
      </c>
      <c r="D459" s="104" t="n">
        <v>12</v>
      </c>
      <c r="E459" s="104" t="n">
        <v>1747.77</v>
      </c>
      <c r="F459" s="104" t="n">
        <v>98.64</v>
      </c>
      <c r="G459" s="104" t="n">
        <v>15.1</v>
      </c>
    </row>
    <row r="460">
      <c r="A460" s="176" t="n">
        <v>45627</v>
      </c>
      <c r="B460" s="104" t="inlineStr">
        <is>
          <t>2024/25</t>
        </is>
      </c>
      <c r="C460" s="104" t="inlineStr">
        <is>
          <t>HC-115</t>
        </is>
      </c>
      <c r="D460" s="104" t="n">
        <v>18</v>
      </c>
      <c r="E460" s="104" t="n">
        <v>2630.68</v>
      </c>
      <c r="F460" s="104" t="n">
        <v>104.3</v>
      </c>
      <c r="G460" s="104" t="n">
        <v>11.6</v>
      </c>
    </row>
    <row r="461">
      <c r="A461" s="176" t="n">
        <v>45627</v>
      </c>
      <c r="B461" s="104" t="inlineStr">
        <is>
          <t>2024/25</t>
        </is>
      </c>
      <c r="C461" s="104" t="inlineStr">
        <is>
          <t>HC-116</t>
        </is>
      </c>
      <c r="D461" s="104" t="n">
        <v>13</v>
      </c>
      <c r="E461" s="104" t="n">
        <v>1912.21</v>
      </c>
      <c r="F461" s="104" t="n">
        <v>75.09</v>
      </c>
      <c r="G461" s="104" t="n">
        <v>7.4</v>
      </c>
    </row>
    <row r="462">
      <c r="A462" s="176" t="n">
        <v>45627</v>
      </c>
      <c r="B462" s="104" t="inlineStr">
        <is>
          <t>2024/25</t>
        </is>
      </c>
      <c r="C462" s="104" t="inlineStr">
        <is>
          <t>HC-117</t>
        </is>
      </c>
      <c r="D462" s="104" t="n">
        <v>18</v>
      </c>
      <c r="E462" s="104" t="n">
        <v>2634.55</v>
      </c>
      <c r="F462" s="104" t="n">
        <v>114.8</v>
      </c>
      <c r="G462" s="104" t="n">
        <v>14.1</v>
      </c>
    </row>
    <row r="463">
      <c r="A463" s="176" t="n">
        <v>45627</v>
      </c>
      <c r="B463" s="104" t="inlineStr">
        <is>
          <t>2024/25</t>
        </is>
      </c>
      <c r="C463" s="104" t="inlineStr">
        <is>
          <t>HC-118</t>
        </is>
      </c>
      <c r="D463" s="104" t="n">
        <v>14</v>
      </c>
      <c r="E463" s="104" t="n">
        <v>2093.59</v>
      </c>
      <c r="F463" s="104" t="n">
        <v>61.65</v>
      </c>
      <c r="G463" s="104" t="n">
        <v>10.4</v>
      </c>
    </row>
    <row r="464">
      <c r="A464" s="176" t="n">
        <v>45627</v>
      </c>
      <c r="B464" s="104" t="inlineStr">
        <is>
          <t>2024/25</t>
        </is>
      </c>
      <c r="C464" s="104" t="inlineStr">
        <is>
          <t>HC-119</t>
        </is>
      </c>
      <c r="D464" s="104" t="n">
        <v>13</v>
      </c>
      <c r="E464" s="104" t="n">
        <v>1895.18</v>
      </c>
      <c r="F464" s="104" t="n">
        <v>70.17</v>
      </c>
      <c r="G464" s="104" t="n">
        <v>13.2</v>
      </c>
    </row>
    <row r="465">
      <c r="A465" s="176" t="n">
        <v>45627</v>
      </c>
      <c r="B465" s="104" t="inlineStr">
        <is>
          <t>2024/25</t>
        </is>
      </c>
      <c r="C465" s="104" t="inlineStr">
        <is>
          <t>HC-120</t>
        </is>
      </c>
      <c r="D465" s="104" t="n">
        <v>13</v>
      </c>
      <c r="E465" s="104" t="n">
        <v>1896.97</v>
      </c>
      <c r="F465" s="104" t="n">
        <v>74.81999999999999</v>
      </c>
      <c r="G465" s="104" t="n">
        <v>9.300000000000001</v>
      </c>
    </row>
    <row r="466">
      <c r="A466" s="176" t="n">
        <v>45658</v>
      </c>
      <c r="B466" s="104" t="inlineStr">
        <is>
          <t>2024/25</t>
        </is>
      </c>
      <c r="C466" s="104" t="inlineStr">
        <is>
          <t>HC-001</t>
        </is>
      </c>
      <c r="D466" s="104" t="n">
        <v>20</v>
      </c>
      <c r="E466" s="104" t="n">
        <v>2321.13</v>
      </c>
      <c r="F466" s="104" t="n">
        <v>113.34</v>
      </c>
      <c r="G466" s="104" t="n">
        <v>11.6</v>
      </c>
    </row>
    <row r="467">
      <c r="A467" s="176" t="n">
        <v>45658</v>
      </c>
      <c r="B467" s="104" t="inlineStr">
        <is>
          <t>2024/25</t>
        </is>
      </c>
      <c r="C467" s="104" t="inlineStr">
        <is>
          <t>HC-002</t>
        </is>
      </c>
      <c r="D467" s="104" t="n">
        <v>13</v>
      </c>
      <c r="E467" s="104" t="n">
        <v>1551.79</v>
      </c>
      <c r="F467" s="104" t="n">
        <v>90.19</v>
      </c>
      <c r="G467" s="104" t="n">
        <v>7.6</v>
      </c>
    </row>
    <row r="468">
      <c r="A468" s="176" t="n">
        <v>45658</v>
      </c>
      <c r="B468" s="104" t="inlineStr">
        <is>
          <t>2024/25</t>
        </is>
      </c>
      <c r="C468" s="104" t="inlineStr">
        <is>
          <t>HC-003</t>
        </is>
      </c>
      <c r="D468" s="104" t="n">
        <v>13</v>
      </c>
      <c r="E468" s="104" t="n">
        <v>1500.4</v>
      </c>
      <c r="F468" s="104" t="n">
        <v>77.3</v>
      </c>
      <c r="G468" s="104" t="n">
        <v>9</v>
      </c>
    </row>
    <row r="469">
      <c r="A469" s="176" t="n">
        <v>45658</v>
      </c>
      <c r="B469" s="104" t="inlineStr">
        <is>
          <t>2024/25</t>
        </is>
      </c>
      <c r="C469" s="104" t="inlineStr">
        <is>
          <t>HC-004</t>
        </is>
      </c>
      <c r="D469" s="104" t="n">
        <v>14</v>
      </c>
      <c r="E469" s="104" t="n">
        <v>1592.29</v>
      </c>
      <c r="F469" s="104" t="n">
        <v>97.48</v>
      </c>
      <c r="G469" s="104" t="n">
        <v>9.300000000000001</v>
      </c>
    </row>
    <row r="470">
      <c r="A470" s="176" t="n">
        <v>45658</v>
      </c>
      <c r="B470" s="104" t="inlineStr">
        <is>
          <t>2024/25</t>
        </is>
      </c>
      <c r="C470" s="104" t="inlineStr">
        <is>
          <t>HC-005</t>
        </is>
      </c>
      <c r="D470" s="104" t="n">
        <v>18</v>
      </c>
      <c r="E470" s="104" t="n">
        <v>2099.95</v>
      </c>
      <c r="F470" s="104" t="n">
        <v>114.15</v>
      </c>
      <c r="G470" s="104" t="n">
        <v>16.4</v>
      </c>
    </row>
    <row r="471">
      <c r="A471" s="176" t="n">
        <v>45658</v>
      </c>
      <c r="B471" s="104" t="inlineStr">
        <is>
          <t>2024/25</t>
        </is>
      </c>
      <c r="C471" s="104" t="inlineStr">
        <is>
          <t>HC-006</t>
        </is>
      </c>
      <c r="D471" s="104" t="n">
        <v>12</v>
      </c>
      <c r="E471" s="104" t="n">
        <v>1397.42</v>
      </c>
      <c r="F471" s="104" t="n">
        <v>90.19</v>
      </c>
      <c r="G471" s="104" t="n">
        <v>10.1</v>
      </c>
    </row>
    <row r="472">
      <c r="A472" s="176" t="n">
        <v>45658</v>
      </c>
      <c r="B472" s="104" t="inlineStr">
        <is>
          <t>2024/25</t>
        </is>
      </c>
      <c r="C472" s="104" t="inlineStr">
        <is>
          <t>HC-007</t>
        </is>
      </c>
      <c r="D472" s="104" t="n">
        <v>13</v>
      </c>
      <c r="E472" s="104" t="n">
        <v>1538.16</v>
      </c>
      <c r="F472" s="104" t="n">
        <v>116.72</v>
      </c>
      <c r="G472" s="104" t="n">
        <v>6.6</v>
      </c>
    </row>
    <row r="473">
      <c r="A473" s="176" t="n">
        <v>45658</v>
      </c>
      <c r="B473" s="104" t="inlineStr">
        <is>
          <t>2024/25</t>
        </is>
      </c>
      <c r="C473" s="104" t="inlineStr">
        <is>
          <t>HC-008</t>
        </is>
      </c>
      <c r="D473" s="104" t="n">
        <v>13</v>
      </c>
      <c r="E473" s="104" t="n">
        <v>1540.01</v>
      </c>
      <c r="F473" s="104" t="n">
        <v>80.09</v>
      </c>
      <c r="G473" s="104" t="n">
        <v>15.8</v>
      </c>
    </row>
    <row r="474">
      <c r="A474" s="176" t="n">
        <v>45658</v>
      </c>
      <c r="B474" s="104" t="inlineStr">
        <is>
          <t>2024/25</t>
        </is>
      </c>
      <c r="C474" s="104" t="inlineStr">
        <is>
          <t>HC-009</t>
        </is>
      </c>
      <c r="D474" s="104" t="n">
        <v>19</v>
      </c>
      <c r="E474" s="104" t="n">
        <v>2270.52</v>
      </c>
      <c r="F474" s="104" t="n">
        <v>102.45</v>
      </c>
      <c r="G474" s="104" t="n">
        <v>12.5</v>
      </c>
    </row>
    <row r="475">
      <c r="A475" s="176" t="n">
        <v>45658</v>
      </c>
      <c r="B475" s="104" t="inlineStr">
        <is>
          <t>2024/25</t>
        </is>
      </c>
      <c r="C475" s="104" t="inlineStr">
        <is>
          <t>HC-010</t>
        </is>
      </c>
      <c r="D475" s="104" t="n">
        <v>20</v>
      </c>
      <c r="E475" s="104" t="n">
        <v>2365.56</v>
      </c>
      <c r="F475" s="104" t="n">
        <v>146.24</v>
      </c>
      <c r="G475" s="104" t="n">
        <v>22.7</v>
      </c>
    </row>
    <row r="476">
      <c r="A476" s="176" t="n">
        <v>45658</v>
      </c>
      <c r="B476" s="104" t="inlineStr">
        <is>
          <t>2024/25</t>
        </is>
      </c>
      <c r="C476" s="104" t="inlineStr">
        <is>
          <t>HC-011</t>
        </is>
      </c>
      <c r="D476" s="104" t="n">
        <v>20</v>
      </c>
      <c r="E476" s="104" t="n">
        <v>2394.64</v>
      </c>
      <c r="F476" s="104" t="n">
        <v>62.31</v>
      </c>
      <c r="G476" s="104" t="n">
        <v>18.4</v>
      </c>
    </row>
    <row r="477">
      <c r="A477" s="176" t="n">
        <v>45658</v>
      </c>
      <c r="B477" s="104" t="inlineStr">
        <is>
          <t>2024/25</t>
        </is>
      </c>
      <c r="C477" s="104" t="inlineStr">
        <is>
          <t>HC-012</t>
        </is>
      </c>
      <c r="D477" s="104" t="n">
        <v>12</v>
      </c>
      <c r="E477" s="104" t="n">
        <v>1394.49</v>
      </c>
      <c r="F477" s="104" t="n">
        <v>67.03</v>
      </c>
      <c r="G477" s="104" t="n">
        <v>9.5</v>
      </c>
    </row>
    <row r="478">
      <c r="A478" s="176" t="n">
        <v>45658</v>
      </c>
      <c r="B478" s="104" t="inlineStr">
        <is>
          <t>2024/25</t>
        </is>
      </c>
      <c r="C478" s="104" t="inlineStr">
        <is>
          <t>HC-013</t>
        </is>
      </c>
      <c r="D478" s="104" t="n">
        <v>14</v>
      </c>
      <c r="E478" s="104" t="n">
        <v>1637.31</v>
      </c>
      <c r="F478" s="104" t="n">
        <v>111.78</v>
      </c>
      <c r="G478" s="104" t="n">
        <v>17.9</v>
      </c>
    </row>
    <row r="479">
      <c r="A479" s="176" t="n">
        <v>45658</v>
      </c>
      <c r="B479" s="104" t="inlineStr">
        <is>
          <t>2024/25</t>
        </is>
      </c>
      <c r="C479" s="104" t="inlineStr">
        <is>
          <t>HC-014</t>
        </is>
      </c>
      <c r="D479" s="104" t="n">
        <v>14</v>
      </c>
      <c r="E479" s="104" t="n">
        <v>1598.01</v>
      </c>
      <c r="F479" s="104" t="n">
        <v>61.04</v>
      </c>
      <c r="G479" s="104" t="n">
        <v>11.2</v>
      </c>
    </row>
    <row r="480">
      <c r="A480" s="176" t="n">
        <v>45658</v>
      </c>
      <c r="B480" s="104" t="inlineStr">
        <is>
          <t>2024/25</t>
        </is>
      </c>
      <c r="C480" s="104" t="inlineStr">
        <is>
          <t>HC-015</t>
        </is>
      </c>
      <c r="D480" s="104" t="n">
        <v>13</v>
      </c>
      <c r="E480" s="104" t="n">
        <v>1529.77</v>
      </c>
      <c r="F480" s="104" t="n">
        <v>70.04000000000001</v>
      </c>
      <c r="G480" s="104" t="n">
        <v>13.8</v>
      </c>
    </row>
    <row r="481">
      <c r="A481" s="176" t="n">
        <v>45658</v>
      </c>
      <c r="B481" s="104" t="inlineStr">
        <is>
          <t>2024/25</t>
        </is>
      </c>
      <c r="C481" s="104" t="inlineStr">
        <is>
          <t>HC-016</t>
        </is>
      </c>
      <c r="D481" s="104" t="n">
        <v>18</v>
      </c>
      <c r="E481" s="104" t="n">
        <v>2058.44</v>
      </c>
      <c r="F481" s="104" t="n">
        <v>105.25</v>
      </c>
      <c r="G481" s="104" t="n">
        <v>16.2</v>
      </c>
    </row>
    <row r="482">
      <c r="A482" s="176" t="n">
        <v>45658</v>
      </c>
      <c r="B482" s="104" t="inlineStr">
        <is>
          <t>2024/25</t>
        </is>
      </c>
      <c r="C482" s="104" t="inlineStr">
        <is>
          <t>HC-017</t>
        </is>
      </c>
      <c r="D482" s="104" t="n">
        <v>13</v>
      </c>
      <c r="E482" s="104" t="n">
        <v>1519.76</v>
      </c>
      <c r="F482" s="104" t="n">
        <v>96.26000000000001</v>
      </c>
      <c r="G482" s="104" t="n">
        <v>9.300000000000001</v>
      </c>
    </row>
    <row r="483">
      <c r="A483" s="176" t="n">
        <v>45658</v>
      </c>
      <c r="B483" s="104" t="inlineStr">
        <is>
          <t>2024/25</t>
        </is>
      </c>
      <c r="C483" s="104" t="inlineStr">
        <is>
          <t>HC-018</t>
        </is>
      </c>
      <c r="D483" s="104" t="n">
        <v>12</v>
      </c>
      <c r="E483" s="104" t="n">
        <v>1391.6</v>
      </c>
      <c r="F483" s="104" t="n">
        <v>85.76000000000001</v>
      </c>
      <c r="G483" s="104" t="n">
        <v>11.6</v>
      </c>
    </row>
    <row r="484">
      <c r="A484" s="176" t="n">
        <v>45658</v>
      </c>
      <c r="B484" s="104" t="inlineStr">
        <is>
          <t>2024/25</t>
        </is>
      </c>
      <c r="C484" s="104" t="inlineStr">
        <is>
          <t>HC-019</t>
        </is>
      </c>
      <c r="D484" s="104" t="n">
        <v>13</v>
      </c>
      <c r="E484" s="104" t="n">
        <v>1500.82</v>
      </c>
      <c r="F484" s="104" t="n">
        <v>108.76</v>
      </c>
      <c r="G484" s="104" t="n">
        <v>9.199999999999999</v>
      </c>
    </row>
    <row r="485">
      <c r="A485" s="176" t="n">
        <v>45658</v>
      </c>
      <c r="B485" s="104" t="inlineStr">
        <is>
          <t>2024/25</t>
        </is>
      </c>
      <c r="C485" s="104" t="inlineStr">
        <is>
          <t>HC-020</t>
        </is>
      </c>
      <c r="D485" s="104" t="n">
        <v>13</v>
      </c>
      <c r="E485" s="104" t="n">
        <v>1508.9</v>
      </c>
      <c r="F485" s="104" t="n">
        <v>94.48</v>
      </c>
      <c r="G485" s="104" t="n">
        <v>12.4</v>
      </c>
    </row>
    <row r="486">
      <c r="A486" s="176" t="n">
        <v>45658</v>
      </c>
      <c r="B486" s="104" t="inlineStr">
        <is>
          <t>2024/25</t>
        </is>
      </c>
      <c r="C486" s="104" t="inlineStr">
        <is>
          <t>HC-021</t>
        </is>
      </c>
      <c r="D486" s="104" t="n">
        <v>13</v>
      </c>
      <c r="E486" s="104" t="n">
        <v>1553.55</v>
      </c>
      <c r="F486" s="104" t="n">
        <v>66.53</v>
      </c>
      <c r="G486" s="104" t="n">
        <v>15</v>
      </c>
    </row>
    <row r="487">
      <c r="A487" s="176" t="n">
        <v>45658</v>
      </c>
      <c r="B487" s="104" t="inlineStr">
        <is>
          <t>2024/25</t>
        </is>
      </c>
      <c r="C487" s="104" t="inlineStr">
        <is>
          <t>HC-022</t>
        </is>
      </c>
      <c r="D487" s="104" t="n">
        <v>13</v>
      </c>
      <c r="E487" s="104" t="n">
        <v>1520.45</v>
      </c>
      <c r="F487" s="104" t="n">
        <v>77.64</v>
      </c>
      <c r="G487" s="104" t="n">
        <v>11.8</v>
      </c>
    </row>
    <row r="488">
      <c r="A488" s="176" t="n">
        <v>45658</v>
      </c>
      <c r="B488" s="104" t="inlineStr">
        <is>
          <t>2024/25</t>
        </is>
      </c>
      <c r="C488" s="104" t="inlineStr">
        <is>
          <t>HC-023</t>
        </is>
      </c>
      <c r="D488" s="104" t="n">
        <v>14</v>
      </c>
      <c r="E488" s="104" t="n">
        <v>1631.16</v>
      </c>
      <c r="F488" s="104" t="n">
        <v>123.36</v>
      </c>
      <c r="G488" s="104" t="n">
        <v>27.4</v>
      </c>
    </row>
    <row r="489">
      <c r="A489" s="176" t="n">
        <v>45658</v>
      </c>
      <c r="B489" s="104" t="inlineStr">
        <is>
          <t>2024/25</t>
        </is>
      </c>
      <c r="C489" s="104" t="inlineStr">
        <is>
          <t>HC-024</t>
        </is>
      </c>
      <c r="D489" s="104" t="n">
        <v>19</v>
      </c>
      <c r="E489" s="104" t="n">
        <v>2212.08</v>
      </c>
      <c r="F489" s="104" t="n">
        <v>114.79</v>
      </c>
      <c r="G489" s="104" t="n">
        <v>14.5</v>
      </c>
    </row>
    <row r="490">
      <c r="A490" s="176" t="n">
        <v>45658</v>
      </c>
      <c r="B490" s="104" t="inlineStr">
        <is>
          <t>2024/25</t>
        </is>
      </c>
      <c r="C490" s="104" t="inlineStr">
        <is>
          <t>HC-025</t>
        </is>
      </c>
      <c r="D490" s="104" t="n">
        <v>18</v>
      </c>
      <c r="E490" s="104" t="n">
        <v>2073.51</v>
      </c>
      <c r="F490" s="104" t="n">
        <v>136.18</v>
      </c>
      <c r="G490" s="104" t="n">
        <v>9.9</v>
      </c>
    </row>
    <row r="491">
      <c r="A491" s="176" t="n">
        <v>45658</v>
      </c>
      <c r="B491" s="104" t="inlineStr">
        <is>
          <t>2024/25</t>
        </is>
      </c>
      <c r="C491" s="104" t="inlineStr">
        <is>
          <t>HC-026</t>
        </is>
      </c>
      <c r="D491" s="104" t="n">
        <v>12</v>
      </c>
      <c r="E491" s="104" t="n">
        <v>1380.34</v>
      </c>
      <c r="F491" s="104" t="n">
        <v>98.88</v>
      </c>
      <c r="G491" s="104" t="n">
        <v>9.800000000000001</v>
      </c>
    </row>
    <row r="492">
      <c r="A492" s="176" t="n">
        <v>45658</v>
      </c>
      <c r="B492" s="104" t="inlineStr">
        <is>
          <t>2024/25</t>
        </is>
      </c>
      <c r="C492" s="104" t="inlineStr">
        <is>
          <t>HC-027</t>
        </is>
      </c>
      <c r="D492" s="104" t="n">
        <v>14</v>
      </c>
      <c r="E492" s="104" t="n">
        <v>1651.75</v>
      </c>
      <c r="F492" s="104" t="n">
        <v>115.51</v>
      </c>
      <c r="G492" s="104" t="n">
        <v>15.1</v>
      </c>
    </row>
    <row r="493">
      <c r="A493" s="176" t="n">
        <v>45658</v>
      </c>
      <c r="B493" s="104" t="inlineStr">
        <is>
          <t>2024/25</t>
        </is>
      </c>
      <c r="C493" s="104" t="inlineStr">
        <is>
          <t>HC-028</t>
        </is>
      </c>
      <c r="D493" s="104" t="n">
        <v>12</v>
      </c>
      <c r="E493" s="104" t="n">
        <v>1439.55</v>
      </c>
      <c r="F493" s="104" t="n">
        <v>76.73999999999999</v>
      </c>
      <c r="G493" s="104" t="n">
        <v>6.7</v>
      </c>
    </row>
    <row r="494">
      <c r="A494" s="176" t="n">
        <v>45658</v>
      </c>
      <c r="B494" s="104" t="inlineStr">
        <is>
          <t>2024/25</t>
        </is>
      </c>
      <c r="C494" s="104" t="inlineStr">
        <is>
          <t>HC-029</t>
        </is>
      </c>
      <c r="D494" s="104" t="n">
        <v>25</v>
      </c>
      <c r="E494" s="104" t="n">
        <v>2957.16</v>
      </c>
      <c r="F494" s="104" t="n">
        <v>189.41</v>
      </c>
      <c r="G494" s="104" t="n">
        <v>25</v>
      </c>
    </row>
    <row r="495">
      <c r="A495" s="176" t="n">
        <v>45658</v>
      </c>
      <c r="B495" s="104" t="inlineStr">
        <is>
          <t>2024/25</t>
        </is>
      </c>
      <c r="C495" s="104" t="inlineStr">
        <is>
          <t>HC-030</t>
        </is>
      </c>
      <c r="D495" s="104" t="n">
        <v>13</v>
      </c>
      <c r="E495" s="104" t="n">
        <v>1556.49</v>
      </c>
      <c r="F495" s="104" t="n">
        <v>93.59</v>
      </c>
      <c r="G495" s="104" t="n">
        <v>9.6</v>
      </c>
    </row>
    <row r="496">
      <c r="A496" s="176" t="n">
        <v>45658</v>
      </c>
      <c r="B496" s="104" t="inlineStr">
        <is>
          <t>2024/25</t>
        </is>
      </c>
      <c r="C496" s="104" t="inlineStr">
        <is>
          <t>HC-031</t>
        </is>
      </c>
      <c r="D496" s="104" t="n">
        <v>14</v>
      </c>
      <c r="E496" s="104" t="n">
        <v>1592.96</v>
      </c>
      <c r="F496" s="104" t="n">
        <v>79.51000000000001</v>
      </c>
      <c r="G496" s="104" t="n">
        <v>15.5</v>
      </c>
    </row>
    <row r="497">
      <c r="A497" s="176" t="n">
        <v>45658</v>
      </c>
      <c r="B497" s="104" t="inlineStr">
        <is>
          <t>2024/25</t>
        </is>
      </c>
      <c r="C497" s="104" t="inlineStr">
        <is>
          <t>HC-032</t>
        </is>
      </c>
      <c r="D497" s="104" t="n">
        <v>14</v>
      </c>
      <c r="E497" s="104" t="n">
        <v>1623.67</v>
      </c>
      <c r="F497" s="104" t="n">
        <v>85.29000000000001</v>
      </c>
      <c r="G497" s="104" t="n">
        <v>13.3</v>
      </c>
    </row>
    <row r="498">
      <c r="A498" s="176" t="n">
        <v>45658</v>
      </c>
      <c r="B498" s="104" t="inlineStr">
        <is>
          <t>2024/25</t>
        </is>
      </c>
      <c r="C498" s="104" t="inlineStr">
        <is>
          <t>HC-033</t>
        </is>
      </c>
      <c r="D498" s="104" t="n">
        <v>25</v>
      </c>
      <c r="E498" s="104" t="n">
        <v>2953.37</v>
      </c>
      <c r="F498" s="104" t="n">
        <v>151.27</v>
      </c>
      <c r="G498" s="104" t="n">
        <v>28.4</v>
      </c>
    </row>
    <row r="499">
      <c r="A499" s="176" t="n">
        <v>45658</v>
      </c>
      <c r="B499" s="104" t="inlineStr">
        <is>
          <t>2024/25</t>
        </is>
      </c>
      <c r="C499" s="104" t="inlineStr">
        <is>
          <t>HC-034</t>
        </is>
      </c>
      <c r="D499" s="104" t="n">
        <v>18</v>
      </c>
      <c r="E499" s="104" t="n">
        <v>2103.47</v>
      </c>
      <c r="F499" s="104" t="n">
        <v>94</v>
      </c>
      <c r="G499" s="104" t="n">
        <v>18.8</v>
      </c>
    </row>
    <row r="500">
      <c r="A500" s="176" t="n">
        <v>45658</v>
      </c>
      <c r="B500" s="104" t="inlineStr">
        <is>
          <t>2024/25</t>
        </is>
      </c>
      <c r="C500" s="104" t="inlineStr">
        <is>
          <t>HC-035</t>
        </is>
      </c>
      <c r="D500" s="104" t="n">
        <v>18</v>
      </c>
      <c r="E500" s="104" t="n">
        <v>2128.09</v>
      </c>
      <c r="F500" s="104" t="n">
        <v>95.95</v>
      </c>
      <c r="G500" s="104" t="n">
        <v>11.4</v>
      </c>
    </row>
    <row r="501">
      <c r="A501" s="176" t="n">
        <v>45658</v>
      </c>
      <c r="B501" s="104" t="inlineStr">
        <is>
          <t>2024/25</t>
        </is>
      </c>
      <c r="C501" s="104" t="inlineStr">
        <is>
          <t>HC-036</t>
        </is>
      </c>
      <c r="D501" s="104" t="n">
        <v>14</v>
      </c>
      <c r="E501" s="104" t="n">
        <v>1644.05</v>
      </c>
      <c r="F501" s="104" t="n">
        <v>100.79</v>
      </c>
      <c r="G501" s="104" t="n">
        <v>9.9</v>
      </c>
    </row>
    <row r="502">
      <c r="A502" s="176" t="n">
        <v>45658</v>
      </c>
      <c r="B502" s="104" t="inlineStr">
        <is>
          <t>2024/25</t>
        </is>
      </c>
      <c r="C502" s="104" t="inlineStr">
        <is>
          <t>HC-037</t>
        </is>
      </c>
      <c r="D502" s="104" t="n">
        <v>14</v>
      </c>
      <c r="E502" s="104" t="n">
        <v>1669.13</v>
      </c>
      <c r="F502" s="104" t="n">
        <v>78.31999999999999</v>
      </c>
      <c r="G502" s="104" t="n">
        <v>14.6</v>
      </c>
    </row>
    <row r="503">
      <c r="A503" s="176" t="n">
        <v>45658</v>
      </c>
      <c r="B503" s="104" t="inlineStr">
        <is>
          <t>2024/25</t>
        </is>
      </c>
      <c r="C503" s="104" t="inlineStr">
        <is>
          <t>HC-038</t>
        </is>
      </c>
      <c r="D503" s="104" t="n">
        <v>13</v>
      </c>
      <c r="E503" s="104" t="n">
        <v>1544.12</v>
      </c>
      <c r="F503" s="104" t="n">
        <v>66.84</v>
      </c>
      <c r="G503" s="104" t="n">
        <v>10.6</v>
      </c>
    </row>
    <row r="504">
      <c r="A504" s="176" t="n">
        <v>45658</v>
      </c>
      <c r="B504" s="104" t="inlineStr">
        <is>
          <t>2024/25</t>
        </is>
      </c>
      <c r="C504" s="104" t="inlineStr">
        <is>
          <t>HC-039</t>
        </is>
      </c>
      <c r="D504" s="104" t="n">
        <v>14</v>
      </c>
      <c r="E504" s="104" t="n">
        <v>1597.82</v>
      </c>
      <c r="F504" s="104" t="n">
        <v>100.61</v>
      </c>
      <c r="G504" s="104" t="n">
        <v>7.2</v>
      </c>
    </row>
    <row r="505">
      <c r="A505" s="176" t="n">
        <v>45658</v>
      </c>
      <c r="B505" s="104" t="inlineStr">
        <is>
          <t>2024/25</t>
        </is>
      </c>
      <c r="C505" s="104" t="inlineStr">
        <is>
          <t>HC-040</t>
        </is>
      </c>
      <c r="D505" s="104" t="n">
        <v>14</v>
      </c>
      <c r="E505" s="104" t="n">
        <v>1625.15</v>
      </c>
      <c r="F505" s="104" t="n">
        <v>93.97</v>
      </c>
      <c r="G505" s="104" t="n">
        <v>14.5</v>
      </c>
    </row>
    <row r="506">
      <c r="A506" s="176" t="n">
        <v>45658</v>
      </c>
      <c r="B506" s="104" t="inlineStr">
        <is>
          <t>2024/25</t>
        </is>
      </c>
      <c r="C506" s="104" t="inlineStr">
        <is>
          <t>HC-042</t>
        </is>
      </c>
      <c r="D506" s="104" t="n">
        <v>14</v>
      </c>
      <c r="E506" s="104" t="n">
        <v>1643.01</v>
      </c>
      <c r="F506" s="104" t="n">
        <v>61.5</v>
      </c>
      <c r="G506" s="104" t="n">
        <v>12.6</v>
      </c>
    </row>
    <row r="507">
      <c r="A507" s="176" t="n">
        <v>45658</v>
      </c>
      <c r="B507" s="104" t="inlineStr">
        <is>
          <t>2024/25</t>
        </is>
      </c>
      <c r="C507" s="104" t="inlineStr">
        <is>
          <t>HC-043</t>
        </is>
      </c>
      <c r="D507" s="104" t="n">
        <v>18</v>
      </c>
      <c r="E507" s="104" t="n">
        <v>2119.35</v>
      </c>
      <c r="F507" s="104" t="n">
        <v>109.35</v>
      </c>
      <c r="G507" s="104" t="n">
        <v>18</v>
      </c>
    </row>
    <row r="508">
      <c r="A508" s="176" t="n">
        <v>45658</v>
      </c>
      <c r="B508" s="104" t="inlineStr">
        <is>
          <t>2024/25</t>
        </is>
      </c>
      <c r="C508" s="104" t="inlineStr">
        <is>
          <t>HC-044</t>
        </is>
      </c>
      <c r="D508" s="104" t="n">
        <v>12</v>
      </c>
      <c r="E508" s="104" t="n">
        <v>1380.78</v>
      </c>
      <c r="F508" s="104" t="n">
        <v>75.94</v>
      </c>
      <c r="G508" s="104" t="n">
        <v>8.9</v>
      </c>
    </row>
    <row r="509">
      <c r="A509" s="176" t="n">
        <v>45658</v>
      </c>
      <c r="B509" s="104" t="inlineStr">
        <is>
          <t>2024/25</t>
        </is>
      </c>
      <c r="C509" s="104" t="inlineStr">
        <is>
          <t>HC-045</t>
        </is>
      </c>
      <c r="D509" s="104" t="n">
        <v>25</v>
      </c>
      <c r="E509" s="104" t="n">
        <v>2933.45</v>
      </c>
      <c r="F509" s="104" t="n">
        <v>167.64</v>
      </c>
      <c r="G509" s="104" t="n">
        <v>25.9</v>
      </c>
    </row>
    <row r="510">
      <c r="A510" s="176" t="n">
        <v>45658</v>
      </c>
      <c r="B510" s="104" t="inlineStr">
        <is>
          <t>2024/25</t>
        </is>
      </c>
      <c r="C510" s="104" t="inlineStr">
        <is>
          <t>HC-046</t>
        </is>
      </c>
      <c r="D510" s="104" t="n">
        <v>12</v>
      </c>
      <c r="E510" s="104" t="n">
        <v>1412.12</v>
      </c>
      <c r="F510" s="104" t="n">
        <v>82.93000000000001</v>
      </c>
      <c r="G510" s="104" t="n">
        <v>12.9</v>
      </c>
    </row>
    <row r="511">
      <c r="A511" s="176" t="n">
        <v>45658</v>
      </c>
      <c r="B511" s="104" t="inlineStr">
        <is>
          <t>2024/25</t>
        </is>
      </c>
      <c r="C511" s="104" t="inlineStr">
        <is>
          <t>HC-047</t>
        </is>
      </c>
      <c r="D511" s="104" t="n">
        <v>18</v>
      </c>
      <c r="E511" s="104" t="n">
        <v>2130.6</v>
      </c>
      <c r="F511" s="104" t="n">
        <v>230.94</v>
      </c>
      <c r="G511" s="104" t="n">
        <v>55.8</v>
      </c>
    </row>
    <row r="512">
      <c r="A512" s="176" t="n">
        <v>45658</v>
      </c>
      <c r="B512" s="104" t="inlineStr">
        <is>
          <t>2024/25</t>
        </is>
      </c>
      <c r="C512" s="104" t="inlineStr">
        <is>
          <t>HC-048</t>
        </is>
      </c>
      <c r="D512" s="104" t="n">
        <v>18</v>
      </c>
      <c r="E512" s="104" t="n">
        <v>2072.44</v>
      </c>
      <c r="F512" s="104" t="n">
        <v>153</v>
      </c>
      <c r="G512" s="104" t="n">
        <v>17.5</v>
      </c>
    </row>
    <row r="513">
      <c r="A513" s="176" t="n">
        <v>45658</v>
      </c>
      <c r="B513" s="104" t="inlineStr">
        <is>
          <t>2024/25</t>
        </is>
      </c>
      <c r="C513" s="104" t="inlineStr">
        <is>
          <t>HC-049</t>
        </is>
      </c>
      <c r="D513" s="104" t="n">
        <v>18</v>
      </c>
      <c r="E513" s="104" t="n">
        <v>2086.06</v>
      </c>
      <c r="F513" s="104" t="n">
        <v>88.67</v>
      </c>
      <c r="G513" s="104" t="n">
        <v>13</v>
      </c>
    </row>
    <row r="514">
      <c r="A514" s="176" t="n">
        <v>45658</v>
      </c>
      <c r="B514" s="104" t="inlineStr">
        <is>
          <t>2024/25</t>
        </is>
      </c>
      <c r="C514" s="104" t="inlineStr">
        <is>
          <t>HC-050</t>
        </is>
      </c>
      <c r="D514" s="104" t="n">
        <v>18</v>
      </c>
      <c r="E514" s="104" t="n">
        <v>2097.01</v>
      </c>
      <c r="F514" s="104" t="n">
        <v>95.19</v>
      </c>
      <c r="G514" s="104" t="n">
        <v>13.9</v>
      </c>
    </row>
    <row r="515">
      <c r="A515" s="176" t="n">
        <v>45658</v>
      </c>
      <c r="B515" s="104" t="inlineStr">
        <is>
          <t>2024/25</t>
        </is>
      </c>
      <c r="C515" s="104" t="inlineStr">
        <is>
          <t>HC-051</t>
        </is>
      </c>
      <c r="D515" s="104" t="n">
        <v>13</v>
      </c>
      <c r="E515" s="104" t="n">
        <v>1517.38</v>
      </c>
      <c r="F515" s="104" t="n">
        <v>98.23</v>
      </c>
      <c r="G515" s="104" t="n">
        <v>10.3</v>
      </c>
    </row>
    <row r="516">
      <c r="A516" s="176" t="n">
        <v>45658</v>
      </c>
      <c r="B516" s="104" t="inlineStr">
        <is>
          <t>2024/25</t>
        </is>
      </c>
      <c r="C516" s="104" t="inlineStr">
        <is>
          <t>HC-052</t>
        </is>
      </c>
      <c r="D516" s="104" t="n">
        <v>14</v>
      </c>
      <c r="E516" s="104" t="n">
        <v>1650.57</v>
      </c>
      <c r="F516" s="104" t="n">
        <v>94.27</v>
      </c>
      <c r="G516" s="104" t="n">
        <v>12.8</v>
      </c>
    </row>
    <row r="517">
      <c r="A517" s="176" t="n">
        <v>45658</v>
      </c>
      <c r="B517" s="104" t="inlineStr">
        <is>
          <t>2024/25</t>
        </is>
      </c>
      <c r="C517" s="104" t="inlineStr">
        <is>
          <t>HC-053</t>
        </is>
      </c>
      <c r="D517" s="104" t="n">
        <v>14</v>
      </c>
      <c r="E517" s="104" t="n">
        <v>1634.16</v>
      </c>
      <c r="F517" s="104" t="n">
        <v>99.73</v>
      </c>
      <c r="G517" s="104" t="n">
        <v>7.9</v>
      </c>
    </row>
    <row r="518">
      <c r="A518" s="176" t="n">
        <v>45658</v>
      </c>
      <c r="B518" s="104" t="inlineStr">
        <is>
          <t>2024/25</t>
        </is>
      </c>
      <c r="C518" s="104" t="inlineStr">
        <is>
          <t>HC-054</t>
        </is>
      </c>
      <c r="D518" s="104" t="n">
        <v>13</v>
      </c>
      <c r="E518" s="104" t="n">
        <v>1524.77</v>
      </c>
      <c r="F518" s="104" t="n">
        <v>74.12</v>
      </c>
      <c r="G518" s="104" t="n">
        <v>8.1</v>
      </c>
    </row>
    <row r="519">
      <c r="A519" s="176" t="n">
        <v>45658</v>
      </c>
      <c r="B519" s="104" t="inlineStr">
        <is>
          <t>2024/25</t>
        </is>
      </c>
      <c r="C519" s="104" t="inlineStr">
        <is>
          <t>HC-055</t>
        </is>
      </c>
      <c r="D519" s="104" t="n">
        <v>18</v>
      </c>
      <c r="E519" s="104" t="n">
        <v>2089.05</v>
      </c>
      <c r="F519" s="104" t="n">
        <v>132.92</v>
      </c>
      <c r="G519" s="104" t="n">
        <v>16.5</v>
      </c>
    </row>
    <row r="520">
      <c r="A520" s="176" t="n">
        <v>45658</v>
      </c>
      <c r="B520" s="104" t="inlineStr">
        <is>
          <t>2024/25</t>
        </is>
      </c>
      <c r="C520" s="104" t="inlineStr">
        <is>
          <t>HC-056</t>
        </is>
      </c>
      <c r="D520" s="104" t="n">
        <v>18</v>
      </c>
      <c r="E520" s="104" t="n">
        <v>2093.74</v>
      </c>
      <c r="F520" s="104" t="n">
        <v>96.09999999999999</v>
      </c>
      <c r="G520" s="104" t="n">
        <v>10.4</v>
      </c>
    </row>
    <row r="521">
      <c r="A521" s="176" t="n">
        <v>45658</v>
      </c>
      <c r="B521" s="104" t="inlineStr">
        <is>
          <t>2024/25</t>
        </is>
      </c>
      <c r="C521" s="104" t="inlineStr">
        <is>
          <t>HC-057</t>
        </is>
      </c>
      <c r="D521" s="104" t="n">
        <v>18</v>
      </c>
      <c r="E521" s="104" t="n">
        <v>2102.67</v>
      </c>
      <c r="F521" s="104" t="n">
        <v>153.35</v>
      </c>
      <c r="G521" s="104" t="n">
        <v>14.9</v>
      </c>
    </row>
    <row r="522">
      <c r="A522" s="176" t="n">
        <v>45658</v>
      </c>
      <c r="B522" s="104" t="inlineStr">
        <is>
          <t>2024/25</t>
        </is>
      </c>
      <c r="C522" s="104" t="inlineStr">
        <is>
          <t>HC-058</t>
        </is>
      </c>
      <c r="D522" s="104" t="n">
        <v>13</v>
      </c>
      <c r="E522" s="104" t="n">
        <v>1479.76</v>
      </c>
      <c r="F522" s="104" t="n">
        <v>74.79000000000001</v>
      </c>
      <c r="G522" s="104" t="n">
        <v>10.1</v>
      </c>
    </row>
    <row r="523">
      <c r="A523" s="176" t="n">
        <v>45658</v>
      </c>
      <c r="B523" s="104" t="inlineStr">
        <is>
          <t>2024/25</t>
        </is>
      </c>
      <c r="C523" s="104" t="inlineStr">
        <is>
          <t>HC-059</t>
        </is>
      </c>
      <c r="D523" s="104" t="n">
        <v>14</v>
      </c>
      <c r="E523" s="104" t="n">
        <v>1593.04</v>
      </c>
      <c r="F523" s="104" t="n">
        <v>110.52</v>
      </c>
      <c r="G523" s="104" t="n">
        <v>11.9</v>
      </c>
    </row>
    <row r="524">
      <c r="A524" s="176" t="n">
        <v>45658</v>
      </c>
      <c r="B524" s="104" t="inlineStr">
        <is>
          <t>2024/25</t>
        </is>
      </c>
      <c r="C524" s="104" t="inlineStr">
        <is>
          <t>HC-060</t>
        </is>
      </c>
      <c r="D524" s="104" t="n">
        <v>13</v>
      </c>
      <c r="E524" s="104" t="n">
        <v>1534.54</v>
      </c>
      <c r="F524" s="104" t="n">
        <v>67.69</v>
      </c>
      <c r="G524" s="104" t="n">
        <v>8</v>
      </c>
    </row>
    <row r="525">
      <c r="A525" s="176" t="n">
        <v>45658</v>
      </c>
      <c r="B525" s="104" t="inlineStr">
        <is>
          <t>2024/25</t>
        </is>
      </c>
      <c r="C525" s="104" t="inlineStr">
        <is>
          <t>HC-061</t>
        </is>
      </c>
      <c r="D525" s="104" t="n">
        <v>18</v>
      </c>
      <c r="E525" s="104" t="n">
        <v>2127.89</v>
      </c>
      <c r="F525" s="104" t="n">
        <v>132.68</v>
      </c>
      <c r="G525" s="104" t="n">
        <v>16.3</v>
      </c>
    </row>
    <row r="526">
      <c r="A526" s="176" t="n">
        <v>45658</v>
      </c>
      <c r="B526" s="104" t="inlineStr">
        <is>
          <t>2024/25</t>
        </is>
      </c>
      <c r="C526" s="104" t="inlineStr">
        <is>
          <t>HC-062</t>
        </is>
      </c>
      <c r="D526" s="104" t="n">
        <v>12</v>
      </c>
      <c r="E526" s="104" t="n">
        <v>1430.42</v>
      </c>
      <c r="F526" s="104" t="n">
        <v>91.81999999999999</v>
      </c>
      <c r="G526" s="104" t="n">
        <v>8.6</v>
      </c>
    </row>
    <row r="527">
      <c r="A527" s="176" t="n">
        <v>45658</v>
      </c>
      <c r="B527" s="104" t="inlineStr">
        <is>
          <t>2024/25</t>
        </is>
      </c>
      <c r="C527" s="104" t="inlineStr">
        <is>
          <t>HC-063</t>
        </is>
      </c>
      <c r="D527" s="104" t="n">
        <v>13</v>
      </c>
      <c r="E527" s="104" t="n">
        <v>1525.12</v>
      </c>
      <c r="F527" s="104" t="n">
        <v>76.68000000000001</v>
      </c>
      <c r="G527" s="104" t="n">
        <v>13.6</v>
      </c>
    </row>
    <row r="528">
      <c r="A528" s="176" t="n">
        <v>45658</v>
      </c>
      <c r="B528" s="104" t="inlineStr">
        <is>
          <t>2024/25</t>
        </is>
      </c>
      <c r="C528" s="104" t="inlineStr">
        <is>
          <t>HC-064</t>
        </is>
      </c>
      <c r="D528" s="104" t="n">
        <v>12</v>
      </c>
      <c r="E528" s="104" t="n">
        <v>1395.97</v>
      </c>
      <c r="F528" s="104" t="n">
        <v>46.34</v>
      </c>
      <c r="G528" s="104" t="n">
        <v>11.4</v>
      </c>
    </row>
    <row r="529">
      <c r="A529" s="176" t="n">
        <v>45658</v>
      </c>
      <c r="B529" s="104" t="inlineStr">
        <is>
          <t>2024/25</t>
        </is>
      </c>
      <c r="C529" s="104" t="inlineStr">
        <is>
          <t>HC-065</t>
        </is>
      </c>
      <c r="D529" s="104" t="n">
        <v>20</v>
      </c>
      <c r="E529" s="104" t="n">
        <v>2348.8</v>
      </c>
      <c r="F529" s="104" t="n">
        <v>145.68</v>
      </c>
      <c r="G529" s="104" t="n">
        <v>7.7</v>
      </c>
    </row>
    <row r="530">
      <c r="A530" s="176" t="n">
        <v>45658</v>
      </c>
      <c r="B530" s="104" t="inlineStr">
        <is>
          <t>2024/25</t>
        </is>
      </c>
      <c r="C530" s="104" t="inlineStr">
        <is>
          <t>HC-066</t>
        </is>
      </c>
      <c r="D530" s="104" t="n">
        <v>18</v>
      </c>
      <c r="E530" s="104" t="n">
        <v>2084.75</v>
      </c>
      <c r="F530" s="104" t="n">
        <v>121.7</v>
      </c>
      <c r="G530" s="104" t="n">
        <v>9.699999999999999</v>
      </c>
    </row>
    <row r="531">
      <c r="A531" s="176" t="n">
        <v>45658</v>
      </c>
      <c r="B531" s="104" t="inlineStr">
        <is>
          <t>2024/25</t>
        </is>
      </c>
      <c r="C531" s="104" t="inlineStr">
        <is>
          <t>HC-067</t>
        </is>
      </c>
      <c r="D531" s="104" t="n">
        <v>18</v>
      </c>
      <c r="E531" s="104" t="n">
        <v>2122.84</v>
      </c>
      <c r="F531" s="104" t="n">
        <v>105.21</v>
      </c>
      <c r="G531" s="104" t="n">
        <v>8.6</v>
      </c>
    </row>
    <row r="532">
      <c r="A532" s="176" t="n">
        <v>45658</v>
      </c>
      <c r="B532" s="104" t="inlineStr">
        <is>
          <t>2024/25</t>
        </is>
      </c>
      <c r="C532" s="104" t="inlineStr">
        <is>
          <t>HC-068</t>
        </is>
      </c>
      <c r="D532" s="104" t="n">
        <v>13</v>
      </c>
      <c r="E532" s="104" t="n">
        <v>1519.67</v>
      </c>
      <c r="F532" s="104" t="n">
        <v>51.82</v>
      </c>
      <c r="G532" s="104" t="n">
        <v>7.8</v>
      </c>
    </row>
    <row r="533">
      <c r="A533" s="176" t="n">
        <v>45658</v>
      </c>
      <c r="B533" s="104" t="inlineStr">
        <is>
          <t>2024/25</t>
        </is>
      </c>
      <c r="C533" s="104" t="inlineStr">
        <is>
          <t>HC-069</t>
        </is>
      </c>
      <c r="D533" s="104" t="n">
        <v>14</v>
      </c>
      <c r="E533" s="104" t="n">
        <v>1627.28</v>
      </c>
      <c r="F533" s="104" t="n">
        <v>68.84</v>
      </c>
      <c r="G533" s="104" t="n">
        <v>13.3</v>
      </c>
    </row>
    <row r="534">
      <c r="A534" s="176" t="n">
        <v>45658</v>
      </c>
      <c r="B534" s="104" t="inlineStr">
        <is>
          <t>2024/25</t>
        </is>
      </c>
      <c r="C534" s="104" t="inlineStr">
        <is>
          <t>HC-070</t>
        </is>
      </c>
      <c r="D534" s="104" t="n">
        <v>8</v>
      </c>
      <c r="E534" s="104" t="n">
        <v>922.79</v>
      </c>
      <c r="F534" s="104" t="n">
        <v>64.81999999999999</v>
      </c>
      <c r="G534" s="104" t="n">
        <v>5.1</v>
      </c>
    </row>
    <row r="535">
      <c r="A535" s="176" t="n">
        <v>45658</v>
      </c>
      <c r="B535" s="104" t="inlineStr">
        <is>
          <t>2024/25</t>
        </is>
      </c>
      <c r="C535" s="104" t="inlineStr">
        <is>
          <t>HC-071</t>
        </is>
      </c>
      <c r="D535" s="104" t="n">
        <v>14</v>
      </c>
      <c r="E535" s="104" t="n">
        <v>1622.54</v>
      </c>
      <c r="F535" s="104" t="n">
        <v>83.73999999999999</v>
      </c>
      <c r="G535" s="104" t="n">
        <v>6.5</v>
      </c>
    </row>
    <row r="536">
      <c r="A536" s="176" t="n">
        <v>45658</v>
      </c>
      <c r="B536" s="104" t="inlineStr">
        <is>
          <t>2024/25</t>
        </is>
      </c>
      <c r="C536" s="104" t="inlineStr">
        <is>
          <t>HC-072</t>
        </is>
      </c>
      <c r="D536" s="104" t="n">
        <v>12</v>
      </c>
      <c r="E536" s="104" t="n">
        <v>1398.94</v>
      </c>
      <c r="F536" s="104" t="n">
        <v>89.91</v>
      </c>
      <c r="G536" s="104" t="n">
        <v>13.2</v>
      </c>
    </row>
    <row r="537">
      <c r="A537" s="176" t="n">
        <v>45658</v>
      </c>
      <c r="B537" s="104" t="inlineStr">
        <is>
          <t>2024/25</t>
        </is>
      </c>
      <c r="C537" s="104" t="inlineStr">
        <is>
          <t>HC-073</t>
        </is>
      </c>
      <c r="D537" s="104" t="n">
        <v>21</v>
      </c>
      <c r="E537" s="104" t="n">
        <v>2464.28</v>
      </c>
      <c r="F537" s="104" t="n">
        <v>147.48</v>
      </c>
      <c r="G537" s="104" t="n">
        <v>15.7</v>
      </c>
    </row>
    <row r="538">
      <c r="A538" s="176" t="n">
        <v>45658</v>
      </c>
      <c r="B538" s="104" t="inlineStr">
        <is>
          <t>2024/25</t>
        </is>
      </c>
      <c r="C538" s="104" t="inlineStr">
        <is>
          <t>HC-074</t>
        </is>
      </c>
      <c r="D538" s="104" t="n">
        <v>14</v>
      </c>
      <c r="E538" s="104" t="n">
        <v>1601.9</v>
      </c>
      <c r="F538" s="104" t="n">
        <v>79.53</v>
      </c>
      <c r="G538" s="104" t="n">
        <v>6.5</v>
      </c>
    </row>
    <row r="539">
      <c r="A539" s="176" t="n">
        <v>45658</v>
      </c>
      <c r="B539" s="104" t="inlineStr">
        <is>
          <t>2024/25</t>
        </is>
      </c>
      <c r="C539" s="104" t="inlineStr">
        <is>
          <t>HC-075</t>
        </is>
      </c>
      <c r="D539" s="104" t="n">
        <v>20</v>
      </c>
      <c r="E539" s="104" t="n">
        <v>2368</v>
      </c>
      <c r="F539" s="104" t="n">
        <v>121.1</v>
      </c>
      <c r="G539" s="104" t="n">
        <v>27.6</v>
      </c>
    </row>
    <row r="540">
      <c r="A540" s="176" t="n">
        <v>45658</v>
      </c>
      <c r="B540" s="104" t="inlineStr">
        <is>
          <t>2024/25</t>
        </is>
      </c>
      <c r="C540" s="104" t="inlineStr">
        <is>
          <t>HC-076</t>
        </is>
      </c>
      <c r="D540" s="104" t="n">
        <v>14</v>
      </c>
      <c r="E540" s="104" t="n">
        <v>1627.87</v>
      </c>
      <c r="F540" s="104" t="n">
        <v>109.42</v>
      </c>
      <c r="G540" s="104" t="n">
        <v>11.5</v>
      </c>
    </row>
    <row r="541">
      <c r="A541" s="176" t="n">
        <v>45658</v>
      </c>
      <c r="B541" s="104" t="inlineStr">
        <is>
          <t>2024/25</t>
        </is>
      </c>
      <c r="C541" s="104" t="inlineStr">
        <is>
          <t>HC-077</t>
        </is>
      </c>
      <c r="D541" s="104" t="n">
        <v>14</v>
      </c>
      <c r="E541" s="104" t="n">
        <v>1643.77</v>
      </c>
      <c r="F541" s="104" t="n">
        <v>77.12</v>
      </c>
      <c r="G541" s="104" t="n">
        <v>8</v>
      </c>
    </row>
    <row r="542">
      <c r="A542" s="176" t="n">
        <v>45658</v>
      </c>
      <c r="B542" s="104" t="inlineStr">
        <is>
          <t>2024/25</t>
        </is>
      </c>
      <c r="C542" s="104" t="inlineStr">
        <is>
          <t>HC-079</t>
        </is>
      </c>
      <c r="D542" s="104" t="n">
        <v>18</v>
      </c>
      <c r="E542" s="104" t="n">
        <v>2084.72</v>
      </c>
      <c r="F542" s="104" t="n">
        <v>94.36</v>
      </c>
      <c r="G542" s="104" t="n">
        <v>8.9</v>
      </c>
    </row>
    <row r="543">
      <c r="A543" s="176" t="n">
        <v>45658</v>
      </c>
      <c r="B543" s="104" t="inlineStr">
        <is>
          <t>2024/25</t>
        </is>
      </c>
      <c r="C543" s="104" t="inlineStr">
        <is>
          <t>HC-080</t>
        </is>
      </c>
      <c r="D543" s="104" t="n">
        <v>12</v>
      </c>
      <c r="E543" s="104" t="n">
        <v>1401.37</v>
      </c>
      <c r="F543" s="104" t="n">
        <v>64.26000000000001</v>
      </c>
      <c r="G543" s="104" t="n">
        <v>6.1</v>
      </c>
    </row>
    <row r="544">
      <c r="A544" s="176" t="n">
        <v>45658</v>
      </c>
      <c r="B544" s="104" t="inlineStr">
        <is>
          <t>2024/25</t>
        </is>
      </c>
      <c r="C544" s="104" t="inlineStr">
        <is>
          <t>HC-081</t>
        </is>
      </c>
      <c r="D544" s="104" t="n">
        <v>18</v>
      </c>
      <c r="E544" s="104" t="n">
        <v>2107.57</v>
      </c>
      <c r="F544" s="104" t="n">
        <v>83.25</v>
      </c>
      <c r="G544" s="104" t="n">
        <v>11.6</v>
      </c>
    </row>
    <row r="545">
      <c r="A545" s="176" t="n">
        <v>45658</v>
      </c>
      <c r="B545" s="104" t="inlineStr">
        <is>
          <t>2024/25</t>
        </is>
      </c>
      <c r="C545" s="104" t="inlineStr">
        <is>
          <t>HC-082</t>
        </is>
      </c>
      <c r="D545" s="104" t="n">
        <v>13</v>
      </c>
      <c r="E545" s="104" t="n">
        <v>1514.01</v>
      </c>
      <c r="F545" s="104" t="n">
        <v>78.66</v>
      </c>
      <c r="G545" s="104" t="n">
        <v>12.4</v>
      </c>
    </row>
    <row r="546">
      <c r="A546" s="176" t="n">
        <v>45658</v>
      </c>
      <c r="B546" s="104" t="inlineStr">
        <is>
          <t>2024/25</t>
        </is>
      </c>
      <c r="C546" s="104" t="inlineStr">
        <is>
          <t>HC-083</t>
        </is>
      </c>
      <c r="D546" s="104" t="n">
        <v>13</v>
      </c>
      <c r="E546" s="104" t="n">
        <v>1503.57</v>
      </c>
      <c r="F546" s="104" t="n">
        <v>64.65000000000001</v>
      </c>
      <c r="G546" s="104" t="n">
        <v>11.6</v>
      </c>
    </row>
    <row r="547">
      <c r="A547" s="176" t="n">
        <v>45658</v>
      </c>
      <c r="B547" s="104" t="inlineStr">
        <is>
          <t>2024/25</t>
        </is>
      </c>
      <c r="C547" s="104" t="inlineStr">
        <is>
          <t>HC-084</t>
        </is>
      </c>
      <c r="D547" s="104" t="n">
        <v>12</v>
      </c>
      <c r="E547" s="104" t="n">
        <v>1427.36</v>
      </c>
      <c r="F547" s="104" t="n">
        <v>86.56</v>
      </c>
      <c r="G547" s="104" t="n">
        <v>4.4</v>
      </c>
    </row>
    <row r="548">
      <c r="A548" s="176" t="n">
        <v>45658</v>
      </c>
      <c r="B548" s="104" t="inlineStr">
        <is>
          <t>2024/25</t>
        </is>
      </c>
      <c r="C548" s="104" t="inlineStr">
        <is>
          <t>HC-085</t>
        </is>
      </c>
      <c r="D548" s="104" t="n">
        <v>18</v>
      </c>
      <c r="E548" s="104" t="n">
        <v>2081.65</v>
      </c>
      <c r="F548" s="104" t="n">
        <v>119.25</v>
      </c>
      <c r="G548" s="104" t="n">
        <v>12.1</v>
      </c>
    </row>
    <row r="549">
      <c r="A549" s="176" t="n">
        <v>45658</v>
      </c>
      <c r="B549" s="104" t="inlineStr">
        <is>
          <t>2024/25</t>
        </is>
      </c>
      <c r="C549" s="104" t="inlineStr">
        <is>
          <t>HC-086</t>
        </is>
      </c>
      <c r="D549" s="104" t="n">
        <v>13</v>
      </c>
      <c r="E549" s="104" t="n">
        <v>1495.26</v>
      </c>
      <c r="F549" s="104" t="n">
        <v>82.23999999999999</v>
      </c>
      <c r="G549" s="104" t="n">
        <v>10.6</v>
      </c>
    </row>
    <row r="550">
      <c r="A550" s="176" t="n">
        <v>45658</v>
      </c>
      <c r="B550" s="104" t="inlineStr">
        <is>
          <t>2024/25</t>
        </is>
      </c>
      <c r="C550" s="104" t="inlineStr">
        <is>
          <t>HC-087</t>
        </is>
      </c>
      <c r="D550" s="104" t="n">
        <v>12</v>
      </c>
      <c r="E550" s="104" t="n">
        <v>1420.11</v>
      </c>
      <c r="F550" s="104" t="n">
        <v>72.37</v>
      </c>
      <c r="G550" s="104" t="n">
        <v>13.4</v>
      </c>
    </row>
    <row r="551">
      <c r="A551" s="176" t="n">
        <v>45658</v>
      </c>
      <c r="B551" s="104" t="inlineStr">
        <is>
          <t>2024/25</t>
        </is>
      </c>
      <c r="C551" s="104" t="inlineStr">
        <is>
          <t>HC-088</t>
        </is>
      </c>
      <c r="D551" s="104" t="n">
        <v>13</v>
      </c>
      <c r="E551" s="104" t="n">
        <v>1529.11</v>
      </c>
      <c r="F551" s="104" t="n">
        <v>107.7</v>
      </c>
      <c r="G551" s="104" t="n">
        <v>12</v>
      </c>
    </row>
    <row r="552">
      <c r="A552" s="176" t="n">
        <v>45658</v>
      </c>
      <c r="B552" s="104" t="inlineStr">
        <is>
          <t>2024/25</t>
        </is>
      </c>
      <c r="C552" s="104" t="inlineStr">
        <is>
          <t>HC-089</t>
        </is>
      </c>
      <c r="D552" s="104" t="n">
        <v>14</v>
      </c>
      <c r="E552" s="104" t="n">
        <v>1661.84</v>
      </c>
      <c r="F552" s="104" t="n">
        <v>64.59999999999999</v>
      </c>
      <c r="G552" s="104" t="n">
        <v>12</v>
      </c>
    </row>
    <row r="553">
      <c r="A553" s="176" t="n">
        <v>45658</v>
      </c>
      <c r="B553" s="104" t="inlineStr">
        <is>
          <t>2024/25</t>
        </is>
      </c>
      <c r="C553" s="104" t="inlineStr">
        <is>
          <t>HC-090</t>
        </is>
      </c>
      <c r="D553" s="104" t="n">
        <v>13</v>
      </c>
      <c r="E553" s="104" t="n">
        <v>1477.2</v>
      </c>
      <c r="F553" s="104" t="n">
        <v>72.73</v>
      </c>
      <c r="G553" s="104" t="n">
        <v>6.3</v>
      </c>
    </row>
    <row r="554">
      <c r="A554" s="176" t="n">
        <v>45658</v>
      </c>
      <c r="B554" s="104" t="inlineStr">
        <is>
          <t>2024/25</t>
        </is>
      </c>
      <c r="C554" s="104" t="inlineStr">
        <is>
          <t>HC-091</t>
        </is>
      </c>
      <c r="D554" s="104" t="n">
        <v>13</v>
      </c>
      <c r="E554" s="104" t="n">
        <v>1530.81</v>
      </c>
      <c r="F554" s="104" t="n">
        <v>53.59</v>
      </c>
      <c r="G554" s="104" t="n">
        <v>8.9</v>
      </c>
    </row>
    <row r="555">
      <c r="A555" s="176" t="n">
        <v>45658</v>
      </c>
      <c r="B555" s="104" t="inlineStr">
        <is>
          <t>2024/25</t>
        </is>
      </c>
      <c r="C555" s="104" t="inlineStr">
        <is>
          <t>HC-092</t>
        </is>
      </c>
      <c r="D555" s="104" t="n">
        <v>13</v>
      </c>
      <c r="E555" s="104" t="n">
        <v>1538.07</v>
      </c>
      <c r="F555" s="104" t="n">
        <v>69.20999999999999</v>
      </c>
      <c r="G555" s="104" t="n">
        <v>10.2</v>
      </c>
    </row>
    <row r="556">
      <c r="A556" s="176" t="n">
        <v>45658</v>
      </c>
      <c r="B556" s="104" t="inlineStr">
        <is>
          <t>2024/25</t>
        </is>
      </c>
      <c r="C556" s="104" t="inlineStr">
        <is>
          <t>HC-093</t>
        </is>
      </c>
      <c r="D556" s="104" t="n">
        <v>25</v>
      </c>
      <c r="E556" s="104" t="n">
        <v>2920.64</v>
      </c>
      <c r="F556" s="104" t="n">
        <v>161</v>
      </c>
      <c r="G556" s="104" t="n">
        <v>21.4</v>
      </c>
    </row>
    <row r="557">
      <c r="A557" s="176" t="n">
        <v>45658</v>
      </c>
      <c r="B557" s="104" t="inlineStr">
        <is>
          <t>2024/25</t>
        </is>
      </c>
      <c r="C557" s="104" t="inlineStr">
        <is>
          <t>HC-094</t>
        </is>
      </c>
      <c r="D557" s="104" t="n">
        <v>12</v>
      </c>
      <c r="E557" s="104" t="n">
        <v>1414.14</v>
      </c>
      <c r="F557" s="104" t="n">
        <v>96.98999999999999</v>
      </c>
      <c r="G557" s="104" t="n">
        <v>9.9</v>
      </c>
    </row>
    <row r="558">
      <c r="A558" s="176" t="n">
        <v>45658</v>
      </c>
      <c r="B558" s="104" t="inlineStr">
        <is>
          <t>2024/25</t>
        </is>
      </c>
      <c r="C558" s="104" t="inlineStr">
        <is>
          <t>HC-096</t>
        </is>
      </c>
      <c r="D558" s="104" t="n">
        <v>12</v>
      </c>
      <c r="E558" s="104" t="n">
        <v>1402.43</v>
      </c>
      <c r="F558" s="104" t="n">
        <v>74.18000000000001</v>
      </c>
      <c r="G558" s="104" t="n">
        <v>5</v>
      </c>
    </row>
    <row r="559">
      <c r="A559" s="176" t="n">
        <v>45658</v>
      </c>
      <c r="B559" s="104" t="inlineStr">
        <is>
          <t>2024/25</t>
        </is>
      </c>
      <c r="C559" s="104" t="inlineStr">
        <is>
          <t>HC-097</t>
        </is>
      </c>
      <c r="D559" s="104" t="n">
        <v>12</v>
      </c>
      <c r="E559" s="104" t="n">
        <v>1381.02</v>
      </c>
      <c r="F559" s="104" t="n">
        <v>81.58</v>
      </c>
      <c r="G559" s="104" t="n">
        <v>9.9</v>
      </c>
    </row>
    <row r="560">
      <c r="A560" s="176" t="n">
        <v>45658</v>
      </c>
      <c r="B560" s="104" t="inlineStr">
        <is>
          <t>2024/25</t>
        </is>
      </c>
      <c r="C560" s="104" t="inlineStr">
        <is>
          <t>HC-098</t>
        </is>
      </c>
      <c r="D560" s="104" t="n">
        <v>14</v>
      </c>
      <c r="E560" s="104" t="n">
        <v>1647.85</v>
      </c>
      <c r="F560" s="104" t="n">
        <v>94.40000000000001</v>
      </c>
      <c r="G560" s="104" t="n">
        <v>8.9</v>
      </c>
    </row>
    <row r="561">
      <c r="A561" s="176" t="n">
        <v>45658</v>
      </c>
      <c r="B561" s="104" t="inlineStr">
        <is>
          <t>2024/25</t>
        </is>
      </c>
      <c r="C561" s="104" t="inlineStr">
        <is>
          <t>HC-099</t>
        </is>
      </c>
      <c r="D561" s="104" t="n">
        <v>18</v>
      </c>
      <c r="E561" s="104" t="n">
        <v>2134.28</v>
      </c>
      <c r="F561" s="104" t="n">
        <v>103.14</v>
      </c>
      <c r="G561" s="104" t="n">
        <v>19.4</v>
      </c>
    </row>
    <row r="562">
      <c r="A562" s="176" t="n">
        <v>45658</v>
      </c>
      <c r="B562" s="104" t="inlineStr">
        <is>
          <t>2024/25</t>
        </is>
      </c>
      <c r="C562" s="104" t="inlineStr">
        <is>
          <t>HC-100</t>
        </is>
      </c>
      <c r="D562" s="104" t="n">
        <v>12</v>
      </c>
      <c r="E562" s="104" t="n">
        <v>1399.41</v>
      </c>
      <c r="F562" s="104" t="n">
        <v>78.59999999999999</v>
      </c>
      <c r="G562" s="104" t="n">
        <v>7.7</v>
      </c>
    </row>
    <row r="563">
      <c r="A563" s="176" t="n">
        <v>45658</v>
      </c>
      <c r="B563" s="104" t="inlineStr">
        <is>
          <t>2024/25</t>
        </is>
      </c>
      <c r="C563" s="104" t="inlineStr">
        <is>
          <t>HC-101</t>
        </is>
      </c>
      <c r="D563" s="104" t="n">
        <v>14</v>
      </c>
      <c r="E563" s="104" t="n">
        <v>1629.83</v>
      </c>
      <c r="F563" s="104" t="n">
        <v>109.03</v>
      </c>
      <c r="G563" s="104" t="n">
        <v>8.4</v>
      </c>
    </row>
    <row r="564">
      <c r="A564" s="176" t="n">
        <v>45658</v>
      </c>
      <c r="B564" s="104" t="inlineStr">
        <is>
          <t>2024/25</t>
        </is>
      </c>
      <c r="C564" s="104" t="inlineStr">
        <is>
          <t>HC-102</t>
        </is>
      </c>
      <c r="D564" s="104" t="n">
        <v>14</v>
      </c>
      <c r="E564" s="104" t="n">
        <v>1602.95</v>
      </c>
      <c r="F564" s="104" t="n">
        <v>262.67</v>
      </c>
      <c r="G564" s="104" t="n">
        <v>63.4</v>
      </c>
    </row>
    <row r="565">
      <c r="A565" s="176" t="n">
        <v>45658</v>
      </c>
      <c r="B565" s="104" t="inlineStr">
        <is>
          <t>2024/25</t>
        </is>
      </c>
      <c r="C565" s="104" t="inlineStr">
        <is>
          <t>HC-103</t>
        </is>
      </c>
      <c r="D565" s="104" t="n">
        <v>18</v>
      </c>
      <c r="E565" s="104" t="n">
        <v>2146.02</v>
      </c>
      <c r="F565" s="104" t="n">
        <v>126.06</v>
      </c>
      <c r="G565" s="104" t="n">
        <v>11</v>
      </c>
    </row>
    <row r="566">
      <c r="A566" s="176" t="n">
        <v>45658</v>
      </c>
      <c r="B566" s="104" t="inlineStr">
        <is>
          <t>2024/25</t>
        </is>
      </c>
      <c r="C566" s="104" t="inlineStr">
        <is>
          <t>HC-104</t>
        </is>
      </c>
      <c r="D566" s="104" t="n">
        <v>13</v>
      </c>
      <c r="E566" s="104" t="n">
        <v>1550.37</v>
      </c>
      <c r="F566" s="104" t="n">
        <v>67.91</v>
      </c>
      <c r="G566" s="104" t="n">
        <v>7.7</v>
      </c>
    </row>
    <row r="567">
      <c r="A567" s="176" t="n">
        <v>45658</v>
      </c>
      <c r="B567" s="104" t="inlineStr">
        <is>
          <t>2024/25</t>
        </is>
      </c>
      <c r="C567" s="104" t="inlineStr">
        <is>
          <t>HC-105</t>
        </is>
      </c>
      <c r="D567" s="104" t="n">
        <v>20</v>
      </c>
      <c r="E567" s="104" t="n">
        <v>2358.66</v>
      </c>
      <c r="F567" s="104" t="n">
        <v>115.85</v>
      </c>
      <c r="G567" s="104" t="n">
        <v>13.7</v>
      </c>
    </row>
    <row r="568">
      <c r="A568" s="176" t="n">
        <v>45658</v>
      </c>
      <c r="B568" s="104" t="inlineStr">
        <is>
          <t>2024/25</t>
        </is>
      </c>
      <c r="C568" s="104" t="inlineStr">
        <is>
          <t>HC-106</t>
        </is>
      </c>
      <c r="D568" s="104" t="n">
        <v>14</v>
      </c>
      <c r="E568" s="104" t="n">
        <v>1611.35</v>
      </c>
      <c r="F568" s="104" t="n">
        <v>93.40000000000001</v>
      </c>
      <c r="G568" s="104" t="n">
        <v>11.1</v>
      </c>
    </row>
    <row r="569">
      <c r="A569" s="176" t="n">
        <v>45658</v>
      </c>
      <c r="B569" s="104" t="inlineStr">
        <is>
          <t>2024/25</t>
        </is>
      </c>
      <c r="C569" s="104" t="inlineStr">
        <is>
          <t>HC-107</t>
        </is>
      </c>
      <c r="D569" s="104" t="n">
        <v>18</v>
      </c>
      <c r="E569" s="104" t="n">
        <v>2119.1</v>
      </c>
      <c r="F569" s="104" t="n">
        <v>86.98999999999999</v>
      </c>
      <c r="G569" s="104" t="n">
        <v>15.3</v>
      </c>
    </row>
    <row r="570">
      <c r="A570" s="176" t="n">
        <v>45658</v>
      </c>
      <c r="B570" s="104" t="inlineStr">
        <is>
          <t>2024/25</t>
        </is>
      </c>
      <c r="C570" s="104" t="inlineStr">
        <is>
          <t>HC-108</t>
        </is>
      </c>
      <c r="D570" s="104" t="n">
        <v>13</v>
      </c>
      <c r="E570" s="104" t="n">
        <v>1528.49</v>
      </c>
      <c r="F570" s="104" t="n">
        <v>56.55</v>
      </c>
      <c r="G570" s="104" t="n">
        <v>10.8</v>
      </c>
    </row>
    <row r="571">
      <c r="A571" s="176" t="n">
        <v>45658</v>
      </c>
      <c r="B571" s="104" t="inlineStr">
        <is>
          <t>2024/25</t>
        </is>
      </c>
      <c r="C571" s="104" t="inlineStr">
        <is>
          <t>HC-109</t>
        </is>
      </c>
      <c r="D571" s="104" t="n">
        <v>14</v>
      </c>
      <c r="E571" s="104" t="n">
        <v>1660.12</v>
      </c>
      <c r="F571" s="104" t="n">
        <v>69.91</v>
      </c>
      <c r="G571" s="104" t="n">
        <v>12.1</v>
      </c>
    </row>
    <row r="572">
      <c r="A572" s="176" t="n">
        <v>45658</v>
      </c>
      <c r="B572" s="104" t="inlineStr">
        <is>
          <t>2024/25</t>
        </is>
      </c>
      <c r="C572" s="104" t="inlineStr">
        <is>
          <t>HC-110</t>
        </is>
      </c>
      <c r="D572" s="104" t="n">
        <v>12</v>
      </c>
      <c r="E572" s="104" t="n">
        <v>1398.23</v>
      </c>
      <c r="F572" s="104" t="n">
        <v>81.38</v>
      </c>
      <c r="G572" s="104" t="n">
        <v>9.9</v>
      </c>
    </row>
    <row r="573">
      <c r="A573" s="176" t="n">
        <v>45658</v>
      </c>
      <c r="B573" s="104" t="inlineStr">
        <is>
          <t>2024/25</t>
        </is>
      </c>
      <c r="C573" s="104" t="inlineStr">
        <is>
          <t>HC-111</t>
        </is>
      </c>
      <c r="D573" s="104" t="n">
        <v>14</v>
      </c>
      <c r="E573" s="104" t="n">
        <v>1648.14</v>
      </c>
      <c r="F573" s="104" t="n">
        <v>123.57</v>
      </c>
      <c r="G573" s="104" t="n">
        <v>10.7</v>
      </c>
    </row>
    <row r="574">
      <c r="A574" s="176" t="n">
        <v>45658</v>
      </c>
      <c r="B574" s="104" t="inlineStr">
        <is>
          <t>2024/25</t>
        </is>
      </c>
      <c r="C574" s="104" t="inlineStr">
        <is>
          <t>HC-113</t>
        </is>
      </c>
      <c r="D574" s="104" t="n">
        <v>14</v>
      </c>
      <c r="E574" s="104" t="n">
        <v>1698.57</v>
      </c>
      <c r="F574" s="104" t="n">
        <v>118.74</v>
      </c>
      <c r="G574" s="104" t="n">
        <v>5</v>
      </c>
    </row>
    <row r="575">
      <c r="A575" s="176" t="n">
        <v>45658</v>
      </c>
      <c r="B575" s="104" t="inlineStr">
        <is>
          <t>2024/25</t>
        </is>
      </c>
      <c r="C575" s="104" t="inlineStr">
        <is>
          <t>HC-114</t>
        </is>
      </c>
      <c r="D575" s="104" t="n">
        <v>12</v>
      </c>
      <c r="E575" s="104" t="n">
        <v>1461.03</v>
      </c>
      <c r="F575" s="104" t="n">
        <v>76.93000000000001</v>
      </c>
      <c r="G575" s="104" t="n">
        <v>7.6</v>
      </c>
    </row>
    <row r="576">
      <c r="A576" s="176" t="n">
        <v>45658</v>
      </c>
      <c r="B576" s="104" t="inlineStr">
        <is>
          <t>2024/25</t>
        </is>
      </c>
      <c r="C576" s="104" t="inlineStr">
        <is>
          <t>HC-115</t>
        </is>
      </c>
      <c r="D576" s="104" t="n">
        <v>18</v>
      </c>
      <c r="E576" s="104" t="n">
        <v>2136.64</v>
      </c>
      <c r="F576" s="104" t="n">
        <v>115.4</v>
      </c>
      <c r="G576" s="104" t="n">
        <v>11.8</v>
      </c>
    </row>
    <row r="577">
      <c r="A577" s="176" t="n">
        <v>45658</v>
      </c>
      <c r="B577" s="104" t="inlineStr">
        <is>
          <t>2024/25</t>
        </is>
      </c>
      <c r="C577" s="104" t="inlineStr">
        <is>
          <t>HC-116</t>
        </is>
      </c>
      <c r="D577" s="104" t="n">
        <v>13</v>
      </c>
      <c r="E577" s="104" t="n">
        <v>1466.79</v>
      </c>
      <c r="F577" s="104" t="n">
        <v>66.16</v>
      </c>
      <c r="G577" s="104" t="n">
        <v>14.2</v>
      </c>
    </row>
    <row r="578">
      <c r="A578" s="176" t="n">
        <v>45658</v>
      </c>
      <c r="B578" s="104" t="inlineStr">
        <is>
          <t>2024/25</t>
        </is>
      </c>
      <c r="C578" s="104" t="inlineStr">
        <is>
          <t>HC-117</t>
        </is>
      </c>
      <c r="D578" s="104" t="n">
        <v>18</v>
      </c>
      <c r="E578" s="104" t="n">
        <v>2124.09</v>
      </c>
      <c r="F578" s="104" t="n">
        <v>88.66</v>
      </c>
      <c r="G578" s="104" t="n">
        <v>20.8</v>
      </c>
    </row>
    <row r="579">
      <c r="A579" s="176" t="n">
        <v>45658</v>
      </c>
      <c r="B579" s="104" t="inlineStr">
        <is>
          <t>2024/25</t>
        </is>
      </c>
      <c r="C579" s="104" t="inlineStr">
        <is>
          <t>HC-118</t>
        </is>
      </c>
      <c r="D579" s="104" t="n">
        <v>14</v>
      </c>
      <c r="E579" s="104" t="n">
        <v>1611.42</v>
      </c>
      <c r="F579" s="104" t="n">
        <v>127.7</v>
      </c>
      <c r="G579" s="104" t="n">
        <v>12.1</v>
      </c>
    </row>
    <row r="580">
      <c r="A580" s="176" t="n">
        <v>45658</v>
      </c>
      <c r="B580" s="104" t="inlineStr">
        <is>
          <t>2024/25</t>
        </is>
      </c>
      <c r="C580" s="104" t="inlineStr">
        <is>
          <t>HC-119</t>
        </is>
      </c>
      <c r="D580" s="104" t="n">
        <v>13</v>
      </c>
      <c r="E580" s="104" t="n">
        <v>1561.59</v>
      </c>
      <c r="F580" s="104" t="n">
        <v>94.56</v>
      </c>
      <c r="G580" s="104" t="n">
        <v>15.4</v>
      </c>
    </row>
    <row r="581">
      <c r="A581" s="176" t="n">
        <v>45658</v>
      </c>
      <c r="B581" s="104" t="inlineStr">
        <is>
          <t>2024/25</t>
        </is>
      </c>
      <c r="C581" s="104" t="inlineStr">
        <is>
          <t>HC-120</t>
        </is>
      </c>
      <c r="D581" s="104" t="n">
        <v>13</v>
      </c>
      <c r="E581" s="104" t="n">
        <v>1533.53</v>
      </c>
      <c r="F581" s="104" t="n">
        <v>111.84</v>
      </c>
      <c r="G581" s="104" t="n">
        <v>15.7</v>
      </c>
    </row>
    <row r="582">
      <c r="A582" s="176" t="n">
        <v>45689</v>
      </c>
      <c r="B582" s="104" t="inlineStr">
        <is>
          <t>2024/25</t>
        </is>
      </c>
      <c r="C582" s="104" t="inlineStr">
        <is>
          <t>HC-001</t>
        </is>
      </c>
      <c r="D582" s="104" t="n">
        <v>20</v>
      </c>
      <c r="E582" s="104" t="n">
        <v>2430.26</v>
      </c>
      <c r="F582" s="104" t="n">
        <v>96.26000000000001</v>
      </c>
      <c r="G582" s="104" t="n">
        <v>11.1</v>
      </c>
    </row>
    <row r="583">
      <c r="A583" s="176" t="n">
        <v>45689</v>
      </c>
      <c r="B583" s="104" t="inlineStr">
        <is>
          <t>2024/25</t>
        </is>
      </c>
      <c r="C583" s="104" t="inlineStr">
        <is>
          <t>HC-002</t>
        </is>
      </c>
      <c r="D583" s="104" t="n">
        <v>13</v>
      </c>
      <c r="E583" s="104" t="n">
        <v>1581.57</v>
      </c>
      <c r="F583" s="104" t="n">
        <v>109.06</v>
      </c>
      <c r="G583" s="104" t="n">
        <v>8</v>
      </c>
    </row>
    <row r="584">
      <c r="A584" s="176" t="n">
        <v>45689</v>
      </c>
      <c r="B584" s="104" t="inlineStr">
        <is>
          <t>2024/25</t>
        </is>
      </c>
      <c r="C584" s="104" t="inlineStr">
        <is>
          <t>HC-003</t>
        </is>
      </c>
      <c r="D584" s="104" t="n">
        <v>13</v>
      </c>
      <c r="E584" s="104" t="n">
        <v>1572.41</v>
      </c>
      <c r="F584" s="104" t="n">
        <v>104.36</v>
      </c>
      <c r="G584" s="104" t="n">
        <v>11.3</v>
      </c>
    </row>
    <row r="585">
      <c r="A585" s="176" t="n">
        <v>45689</v>
      </c>
      <c r="B585" s="104" t="inlineStr">
        <is>
          <t>2024/25</t>
        </is>
      </c>
      <c r="C585" s="104" t="inlineStr">
        <is>
          <t>HC-004</t>
        </is>
      </c>
      <c r="D585" s="104" t="n">
        <v>14</v>
      </c>
      <c r="E585" s="104" t="n">
        <v>1765.78</v>
      </c>
      <c r="F585" s="104" t="n">
        <v>93.61</v>
      </c>
      <c r="G585" s="104" t="n">
        <v>13.9</v>
      </c>
    </row>
    <row r="586">
      <c r="A586" s="176" t="n">
        <v>45689</v>
      </c>
      <c r="B586" s="104" t="inlineStr">
        <is>
          <t>2024/25</t>
        </is>
      </c>
      <c r="C586" s="104" t="inlineStr">
        <is>
          <t>HC-005</t>
        </is>
      </c>
      <c r="D586" s="104" t="n">
        <v>18</v>
      </c>
      <c r="E586" s="104" t="n">
        <v>2172.13</v>
      </c>
      <c r="F586" s="104" t="n">
        <v>94.40000000000001</v>
      </c>
      <c r="G586" s="104" t="n">
        <v>18.2</v>
      </c>
    </row>
    <row r="587">
      <c r="A587" s="176" t="n">
        <v>45689</v>
      </c>
      <c r="B587" s="104" t="inlineStr">
        <is>
          <t>2024/25</t>
        </is>
      </c>
      <c r="C587" s="104" t="inlineStr">
        <is>
          <t>HC-006</t>
        </is>
      </c>
      <c r="D587" s="104" t="n">
        <v>12</v>
      </c>
      <c r="E587" s="104" t="n">
        <v>1450.05</v>
      </c>
      <c r="F587" s="104" t="n">
        <v>65.40000000000001</v>
      </c>
      <c r="G587" s="104" t="n">
        <v>8.800000000000001</v>
      </c>
    </row>
    <row r="588">
      <c r="A588" s="176" t="n">
        <v>45689</v>
      </c>
      <c r="B588" s="104" t="inlineStr">
        <is>
          <t>2024/25</t>
        </is>
      </c>
      <c r="C588" s="104" t="inlineStr">
        <is>
          <t>HC-007</t>
        </is>
      </c>
      <c r="D588" s="104" t="n">
        <v>13</v>
      </c>
      <c r="E588" s="104" t="n">
        <v>1589.47</v>
      </c>
      <c r="F588" s="104" t="n">
        <v>77.04000000000001</v>
      </c>
      <c r="G588" s="104" t="n">
        <v>11.4</v>
      </c>
    </row>
    <row r="589">
      <c r="A589" s="176" t="n">
        <v>45689</v>
      </c>
      <c r="B589" s="104" t="inlineStr">
        <is>
          <t>2024/25</t>
        </is>
      </c>
      <c r="C589" s="104" t="inlineStr">
        <is>
          <t>HC-008</t>
        </is>
      </c>
      <c r="D589" s="104" t="n">
        <v>13</v>
      </c>
      <c r="E589" s="104" t="n">
        <v>1630.5</v>
      </c>
      <c r="F589" s="104" t="n">
        <v>78.94</v>
      </c>
      <c r="G589" s="104" t="n">
        <v>10.7</v>
      </c>
    </row>
    <row r="590">
      <c r="A590" s="176" t="n">
        <v>45689</v>
      </c>
      <c r="B590" s="104" t="inlineStr">
        <is>
          <t>2024/25</t>
        </is>
      </c>
      <c r="C590" s="104" t="inlineStr">
        <is>
          <t>HC-009</t>
        </is>
      </c>
      <c r="D590" s="104" t="n">
        <v>19</v>
      </c>
      <c r="E590" s="104" t="n">
        <v>2332.33</v>
      </c>
      <c r="F590" s="104" t="n">
        <v>49.42</v>
      </c>
      <c r="G590" s="104" t="n">
        <v>12.2</v>
      </c>
    </row>
    <row r="591">
      <c r="A591" s="176" t="n">
        <v>45689</v>
      </c>
      <c r="B591" s="104" t="inlineStr">
        <is>
          <t>2024/25</t>
        </is>
      </c>
      <c r="C591" s="104" t="inlineStr">
        <is>
          <t>HC-010</t>
        </is>
      </c>
      <c r="D591" s="104" t="n">
        <v>20</v>
      </c>
      <c r="E591" s="104" t="n">
        <v>2465.35</v>
      </c>
      <c r="F591" s="104" t="n">
        <v>95.95999999999999</v>
      </c>
      <c r="G591" s="104" t="n">
        <v>13.8</v>
      </c>
    </row>
    <row r="592">
      <c r="A592" s="176" t="n">
        <v>45689</v>
      </c>
      <c r="B592" s="104" t="inlineStr">
        <is>
          <t>2024/25</t>
        </is>
      </c>
      <c r="C592" s="104" t="inlineStr">
        <is>
          <t>HC-011</t>
        </is>
      </c>
      <c r="D592" s="104" t="n">
        <v>20</v>
      </c>
      <c r="E592" s="104" t="n">
        <v>2523.87</v>
      </c>
      <c r="F592" s="104" t="n">
        <v>122.55</v>
      </c>
      <c r="G592" s="104" t="n">
        <v>14.5</v>
      </c>
    </row>
    <row r="593">
      <c r="A593" s="176" t="n">
        <v>45689</v>
      </c>
      <c r="B593" s="104" t="inlineStr">
        <is>
          <t>2024/25</t>
        </is>
      </c>
      <c r="C593" s="104" t="inlineStr">
        <is>
          <t>HC-012</t>
        </is>
      </c>
      <c r="D593" s="104" t="n">
        <v>12</v>
      </c>
      <c r="E593" s="104" t="n">
        <v>1469.28</v>
      </c>
      <c r="F593" s="104" t="n">
        <v>97.94</v>
      </c>
      <c r="G593" s="104" t="n">
        <v>11.3</v>
      </c>
    </row>
    <row r="594">
      <c r="A594" s="176" t="n">
        <v>45689</v>
      </c>
      <c r="B594" s="104" t="inlineStr">
        <is>
          <t>2024/25</t>
        </is>
      </c>
      <c r="C594" s="104" t="inlineStr">
        <is>
          <t>HC-013</t>
        </is>
      </c>
      <c r="D594" s="104" t="n">
        <v>14</v>
      </c>
      <c r="E594" s="104" t="n">
        <v>1699.33</v>
      </c>
      <c r="F594" s="104" t="n">
        <v>77.73999999999999</v>
      </c>
      <c r="G594" s="104" t="n">
        <v>14.5</v>
      </c>
    </row>
    <row r="595">
      <c r="A595" s="176" t="n">
        <v>45689</v>
      </c>
      <c r="B595" s="104" t="inlineStr">
        <is>
          <t>2024/25</t>
        </is>
      </c>
      <c r="C595" s="104" t="inlineStr">
        <is>
          <t>HC-014</t>
        </is>
      </c>
      <c r="D595" s="104" t="n">
        <v>14</v>
      </c>
      <c r="E595" s="104" t="n">
        <v>1738.03</v>
      </c>
      <c r="F595" s="104" t="n">
        <v>110.69</v>
      </c>
      <c r="G595" s="104" t="n">
        <v>10.4</v>
      </c>
    </row>
    <row r="596">
      <c r="A596" s="176" t="n">
        <v>45689</v>
      </c>
      <c r="B596" s="104" t="inlineStr">
        <is>
          <t>2024/25</t>
        </is>
      </c>
      <c r="C596" s="104" t="inlineStr">
        <is>
          <t>HC-015</t>
        </is>
      </c>
      <c r="D596" s="104" t="n">
        <v>13</v>
      </c>
      <c r="E596" s="104" t="n">
        <v>1593.11</v>
      </c>
      <c r="F596" s="104" t="n">
        <v>80.90000000000001</v>
      </c>
      <c r="G596" s="104" t="n">
        <v>8.5</v>
      </c>
    </row>
    <row r="597">
      <c r="A597" s="176" t="n">
        <v>45689</v>
      </c>
      <c r="B597" s="104" t="inlineStr">
        <is>
          <t>2024/25</t>
        </is>
      </c>
      <c r="C597" s="104" t="inlineStr">
        <is>
          <t>HC-016</t>
        </is>
      </c>
      <c r="D597" s="104" t="n">
        <v>18</v>
      </c>
      <c r="E597" s="104" t="n">
        <v>2206.76</v>
      </c>
      <c r="F597" s="104" t="n">
        <v>85.42</v>
      </c>
      <c r="G597" s="104" t="n">
        <v>15.5</v>
      </c>
    </row>
    <row r="598">
      <c r="A598" s="176" t="n">
        <v>45689</v>
      </c>
      <c r="B598" s="104" t="inlineStr">
        <is>
          <t>2024/25</t>
        </is>
      </c>
      <c r="C598" s="104" t="inlineStr">
        <is>
          <t>HC-017</t>
        </is>
      </c>
      <c r="D598" s="104" t="n">
        <v>13</v>
      </c>
      <c r="E598" s="104" t="n">
        <v>1607.95</v>
      </c>
      <c r="F598" s="104" t="n">
        <v>77.62</v>
      </c>
      <c r="G598" s="104" t="n">
        <v>13.4</v>
      </c>
    </row>
    <row r="599">
      <c r="A599" s="176" t="n">
        <v>45689</v>
      </c>
      <c r="B599" s="104" t="inlineStr">
        <is>
          <t>2024/25</t>
        </is>
      </c>
      <c r="C599" s="104" t="inlineStr">
        <is>
          <t>HC-018</t>
        </is>
      </c>
      <c r="D599" s="104" t="n">
        <v>12</v>
      </c>
      <c r="E599" s="104" t="n">
        <v>1496.57</v>
      </c>
      <c r="F599" s="104" t="n">
        <v>88.78</v>
      </c>
      <c r="G599" s="104" t="n">
        <v>8.6</v>
      </c>
    </row>
    <row r="600">
      <c r="A600" s="176" t="n">
        <v>45689</v>
      </c>
      <c r="B600" s="104" t="inlineStr">
        <is>
          <t>2024/25</t>
        </is>
      </c>
      <c r="C600" s="104" t="inlineStr">
        <is>
          <t>HC-019</t>
        </is>
      </c>
      <c r="D600" s="104" t="n">
        <v>13</v>
      </c>
      <c r="E600" s="104" t="n">
        <v>1645.55</v>
      </c>
      <c r="F600" s="104" t="n">
        <v>67</v>
      </c>
      <c r="G600" s="104" t="n">
        <v>11.8</v>
      </c>
    </row>
    <row r="601">
      <c r="A601" s="176" t="n">
        <v>45689</v>
      </c>
      <c r="B601" s="104" t="inlineStr">
        <is>
          <t>2024/25</t>
        </is>
      </c>
      <c r="C601" s="104" t="inlineStr">
        <is>
          <t>HC-020</t>
        </is>
      </c>
      <c r="D601" s="104" t="n">
        <v>13</v>
      </c>
      <c r="E601" s="104" t="n">
        <v>1627.05</v>
      </c>
      <c r="F601" s="104" t="n">
        <v>89.8</v>
      </c>
      <c r="G601" s="104" t="n">
        <v>13.2</v>
      </c>
    </row>
    <row r="602">
      <c r="A602" s="176" t="n">
        <v>45689</v>
      </c>
      <c r="B602" s="104" t="inlineStr">
        <is>
          <t>2024/25</t>
        </is>
      </c>
      <c r="C602" s="104" t="inlineStr">
        <is>
          <t>HC-021</t>
        </is>
      </c>
      <c r="D602" s="104" t="n">
        <v>13</v>
      </c>
      <c r="E602" s="104" t="n">
        <v>1622.79</v>
      </c>
      <c r="F602" s="104" t="n">
        <v>84.28</v>
      </c>
      <c r="G602" s="104" t="n">
        <v>12.5</v>
      </c>
    </row>
    <row r="603">
      <c r="A603" s="176" t="n">
        <v>45689</v>
      </c>
      <c r="B603" s="104" t="inlineStr">
        <is>
          <t>2024/25</t>
        </is>
      </c>
      <c r="C603" s="104" t="inlineStr">
        <is>
          <t>HC-022</t>
        </is>
      </c>
      <c r="D603" s="104" t="n">
        <v>13</v>
      </c>
      <c r="E603" s="104" t="n">
        <v>1601.7</v>
      </c>
      <c r="F603" s="104" t="n">
        <v>62.83</v>
      </c>
      <c r="G603" s="104" t="n">
        <v>6.8</v>
      </c>
    </row>
    <row r="604">
      <c r="A604" s="176" t="n">
        <v>45689</v>
      </c>
      <c r="B604" s="104" t="inlineStr">
        <is>
          <t>2024/25</t>
        </is>
      </c>
      <c r="C604" s="104" t="inlineStr">
        <is>
          <t>HC-023</t>
        </is>
      </c>
      <c r="D604" s="104" t="n">
        <v>14</v>
      </c>
      <c r="E604" s="104" t="n">
        <v>1726.99</v>
      </c>
      <c r="F604" s="104" t="n">
        <v>125.24</v>
      </c>
      <c r="G604" s="104" t="n">
        <v>35.5</v>
      </c>
    </row>
    <row r="605">
      <c r="A605" s="176" t="n">
        <v>45689</v>
      </c>
      <c r="B605" s="104" t="inlineStr">
        <is>
          <t>2024/25</t>
        </is>
      </c>
      <c r="C605" s="104" t="inlineStr">
        <is>
          <t>HC-024</t>
        </is>
      </c>
      <c r="D605" s="104" t="n">
        <v>19</v>
      </c>
      <c r="E605" s="104" t="n">
        <v>2304.75</v>
      </c>
      <c r="F605" s="104" t="n">
        <v>94.65000000000001</v>
      </c>
      <c r="G605" s="104" t="n">
        <v>12.7</v>
      </c>
    </row>
    <row r="606">
      <c r="A606" s="176" t="n">
        <v>45689</v>
      </c>
      <c r="B606" s="104" t="inlineStr">
        <is>
          <t>2024/25</t>
        </is>
      </c>
      <c r="C606" s="104" t="inlineStr">
        <is>
          <t>HC-025</t>
        </is>
      </c>
      <c r="D606" s="104" t="n">
        <v>18</v>
      </c>
      <c r="E606" s="104" t="n">
        <v>2204.37</v>
      </c>
      <c r="F606" s="104" t="n">
        <v>116.6</v>
      </c>
      <c r="G606" s="104" t="n">
        <v>9.199999999999999</v>
      </c>
    </row>
    <row r="607">
      <c r="A607" s="176" t="n">
        <v>45689</v>
      </c>
      <c r="B607" s="104" t="inlineStr">
        <is>
          <t>2024/25</t>
        </is>
      </c>
      <c r="C607" s="104" t="inlineStr">
        <is>
          <t>HC-026</t>
        </is>
      </c>
      <c r="D607" s="104" t="n">
        <v>12</v>
      </c>
      <c r="E607" s="104" t="n">
        <v>1494.53</v>
      </c>
      <c r="F607" s="104" t="n">
        <v>72.29000000000001</v>
      </c>
      <c r="G607" s="104" t="n">
        <v>7.6</v>
      </c>
    </row>
    <row r="608">
      <c r="A608" s="176" t="n">
        <v>45689</v>
      </c>
      <c r="B608" s="104" t="inlineStr">
        <is>
          <t>2024/25</t>
        </is>
      </c>
      <c r="C608" s="104" t="inlineStr">
        <is>
          <t>HC-027</t>
        </is>
      </c>
      <c r="D608" s="104" t="n">
        <v>14</v>
      </c>
      <c r="E608" s="104" t="n">
        <v>1737.75</v>
      </c>
      <c r="F608" s="104" t="n">
        <v>112.38</v>
      </c>
      <c r="G608" s="104" t="n">
        <v>8.6</v>
      </c>
    </row>
    <row r="609">
      <c r="A609" s="176" t="n">
        <v>45689</v>
      </c>
      <c r="B609" s="104" t="inlineStr">
        <is>
          <t>2024/25</t>
        </is>
      </c>
      <c r="C609" s="104" t="inlineStr">
        <is>
          <t>HC-028</t>
        </is>
      </c>
      <c r="D609" s="104" t="n">
        <v>12</v>
      </c>
      <c r="E609" s="104" t="n">
        <v>1479.98</v>
      </c>
      <c r="F609" s="104" t="n">
        <v>83.73</v>
      </c>
      <c r="G609" s="104" t="n">
        <v>9.4</v>
      </c>
    </row>
    <row r="610">
      <c r="A610" s="176" t="n">
        <v>45689</v>
      </c>
      <c r="B610" s="104" t="inlineStr">
        <is>
          <t>2024/25</t>
        </is>
      </c>
      <c r="C610" s="104" t="inlineStr">
        <is>
          <t>HC-029</t>
        </is>
      </c>
      <c r="D610" s="104" t="n">
        <v>25</v>
      </c>
      <c r="E610" s="104" t="n">
        <v>3042.95</v>
      </c>
      <c r="F610" s="104" t="n">
        <v>160.48</v>
      </c>
      <c r="G610" s="104" t="n">
        <v>14</v>
      </c>
    </row>
    <row r="611">
      <c r="A611" s="176" t="n">
        <v>45689</v>
      </c>
      <c r="B611" s="104" t="inlineStr">
        <is>
          <t>2024/25</t>
        </is>
      </c>
      <c r="C611" s="104" t="inlineStr">
        <is>
          <t>HC-030</t>
        </is>
      </c>
      <c r="D611" s="104" t="n">
        <v>13</v>
      </c>
      <c r="E611" s="104" t="n">
        <v>1569.17</v>
      </c>
      <c r="F611" s="104" t="n">
        <v>75.93000000000001</v>
      </c>
      <c r="G611" s="104" t="n">
        <v>13.3</v>
      </c>
    </row>
    <row r="612">
      <c r="A612" s="176" t="n">
        <v>45689</v>
      </c>
      <c r="B612" s="104" t="inlineStr">
        <is>
          <t>2024/25</t>
        </is>
      </c>
      <c r="C612" s="104" t="inlineStr">
        <is>
          <t>HC-031</t>
        </is>
      </c>
      <c r="D612" s="104" t="n">
        <v>14</v>
      </c>
      <c r="E612" s="104" t="n">
        <v>1699.86</v>
      </c>
      <c r="F612" s="104" t="n">
        <v>89.37</v>
      </c>
      <c r="G612" s="104" t="n">
        <v>6.7</v>
      </c>
    </row>
    <row r="613">
      <c r="A613" s="176" t="n">
        <v>45689</v>
      </c>
      <c r="B613" s="104" t="inlineStr">
        <is>
          <t>2024/25</t>
        </is>
      </c>
      <c r="C613" s="104" t="inlineStr">
        <is>
          <t>HC-032</t>
        </is>
      </c>
      <c r="D613" s="104" t="n">
        <v>14</v>
      </c>
      <c r="E613" s="104" t="n">
        <v>1732.45</v>
      </c>
      <c r="F613" s="104" t="n">
        <v>82.36</v>
      </c>
      <c r="G613" s="104" t="n">
        <v>14.2</v>
      </c>
    </row>
    <row r="614">
      <c r="A614" s="176" t="n">
        <v>45689</v>
      </c>
      <c r="B614" s="104" t="inlineStr">
        <is>
          <t>2024/25</t>
        </is>
      </c>
      <c r="C614" s="104" t="inlineStr">
        <is>
          <t>HC-033</t>
        </is>
      </c>
      <c r="D614" s="104" t="n">
        <v>25</v>
      </c>
      <c r="E614" s="104" t="n">
        <v>3067.08</v>
      </c>
      <c r="F614" s="104" t="n">
        <v>153.57</v>
      </c>
      <c r="G614" s="104" t="n">
        <v>17.9</v>
      </c>
    </row>
    <row r="615">
      <c r="A615" s="176" t="n">
        <v>45689</v>
      </c>
      <c r="B615" s="104" t="inlineStr">
        <is>
          <t>2024/25</t>
        </is>
      </c>
      <c r="C615" s="104" t="inlineStr">
        <is>
          <t>HC-034</t>
        </is>
      </c>
      <c r="D615" s="104" t="n">
        <v>18</v>
      </c>
      <c r="E615" s="104" t="n">
        <v>2192.09</v>
      </c>
      <c r="F615" s="104" t="n">
        <v>120.41</v>
      </c>
      <c r="G615" s="104" t="n">
        <v>11.2</v>
      </c>
    </row>
    <row r="616">
      <c r="A616" s="176" t="n">
        <v>45689</v>
      </c>
      <c r="B616" s="104" t="inlineStr">
        <is>
          <t>2024/25</t>
        </is>
      </c>
      <c r="C616" s="104" t="inlineStr">
        <is>
          <t>HC-035</t>
        </is>
      </c>
      <c r="D616" s="104" t="n">
        <v>18</v>
      </c>
      <c r="E616" s="104" t="n">
        <v>2179.91</v>
      </c>
      <c r="F616" s="104" t="n">
        <v>150.35</v>
      </c>
      <c r="G616" s="104" t="n">
        <v>8</v>
      </c>
    </row>
    <row r="617">
      <c r="A617" s="176" t="n">
        <v>45689</v>
      </c>
      <c r="B617" s="104" t="inlineStr">
        <is>
          <t>2024/25</t>
        </is>
      </c>
      <c r="C617" s="104" t="inlineStr">
        <is>
          <t>HC-036</t>
        </is>
      </c>
      <c r="D617" s="104" t="n">
        <v>14</v>
      </c>
      <c r="E617" s="104" t="n">
        <v>1722.66</v>
      </c>
      <c r="F617" s="104" t="n">
        <v>117.98</v>
      </c>
      <c r="G617" s="104" t="n">
        <v>11.9</v>
      </c>
    </row>
    <row r="618">
      <c r="A618" s="176" t="n">
        <v>45689</v>
      </c>
      <c r="B618" s="104" t="inlineStr">
        <is>
          <t>2024/25</t>
        </is>
      </c>
      <c r="C618" s="104" t="inlineStr">
        <is>
          <t>HC-037</t>
        </is>
      </c>
      <c r="D618" s="104" t="n">
        <v>14</v>
      </c>
      <c r="E618" s="104" t="n">
        <v>1688.09</v>
      </c>
      <c r="F618" s="104" t="n">
        <v>94.14</v>
      </c>
      <c r="G618" s="104" t="n">
        <v>14.5</v>
      </c>
    </row>
    <row r="619">
      <c r="A619" s="176" t="n">
        <v>45689</v>
      </c>
      <c r="B619" s="104" t="inlineStr">
        <is>
          <t>2024/25</t>
        </is>
      </c>
      <c r="C619" s="104" t="inlineStr">
        <is>
          <t>HC-038</t>
        </is>
      </c>
      <c r="D619" s="104" t="n">
        <v>13</v>
      </c>
      <c r="E619" s="104" t="n">
        <v>1602.02</v>
      </c>
      <c r="F619" s="104" t="n">
        <v>63.17</v>
      </c>
      <c r="G619" s="104" t="n">
        <v>10.7</v>
      </c>
    </row>
    <row r="620">
      <c r="A620" s="176" t="n">
        <v>45689</v>
      </c>
      <c r="B620" s="104" t="inlineStr">
        <is>
          <t>2024/25</t>
        </is>
      </c>
      <c r="C620" s="104" t="inlineStr">
        <is>
          <t>HC-039</t>
        </is>
      </c>
      <c r="D620" s="104" t="n">
        <v>14</v>
      </c>
      <c r="E620" s="104" t="n">
        <v>1684.37</v>
      </c>
      <c r="F620" s="104" t="n">
        <v>86.81</v>
      </c>
      <c r="G620" s="104" t="n">
        <v>8.9</v>
      </c>
    </row>
    <row r="621">
      <c r="A621" s="176" t="n">
        <v>45689</v>
      </c>
      <c r="B621" s="104" t="inlineStr">
        <is>
          <t>2024/25</t>
        </is>
      </c>
      <c r="C621" s="104" t="inlineStr">
        <is>
          <t>HC-040</t>
        </is>
      </c>
      <c r="D621" s="104" t="n">
        <v>14</v>
      </c>
      <c r="E621" s="104" t="n">
        <v>1736.95</v>
      </c>
      <c r="F621" s="104" t="n">
        <v>100.96</v>
      </c>
      <c r="G621" s="104" t="n">
        <v>14.7</v>
      </c>
    </row>
    <row r="622">
      <c r="A622" s="176" t="n">
        <v>45689</v>
      </c>
      <c r="B622" s="104" t="inlineStr">
        <is>
          <t>2024/25</t>
        </is>
      </c>
      <c r="C622" s="104" t="inlineStr">
        <is>
          <t>HC-042</t>
        </is>
      </c>
      <c r="D622" s="104" t="n">
        <v>14</v>
      </c>
      <c r="E622" s="104" t="n">
        <v>1716.2</v>
      </c>
      <c r="F622" s="104" t="n">
        <v>85.90000000000001</v>
      </c>
      <c r="G622" s="104" t="n">
        <v>4.1</v>
      </c>
    </row>
    <row r="623">
      <c r="A623" s="176" t="n">
        <v>45689</v>
      </c>
      <c r="B623" s="104" t="inlineStr">
        <is>
          <t>2024/25</t>
        </is>
      </c>
      <c r="C623" s="104" t="inlineStr">
        <is>
          <t>HC-043</t>
        </is>
      </c>
      <c r="D623" s="104" t="n">
        <v>18</v>
      </c>
      <c r="E623" s="104" t="n">
        <v>2218.83</v>
      </c>
      <c r="F623" s="104" t="n">
        <v>112.21</v>
      </c>
      <c r="G623" s="104" t="n">
        <v>8.800000000000001</v>
      </c>
    </row>
    <row r="624">
      <c r="A624" s="176" t="n">
        <v>45689</v>
      </c>
      <c r="B624" s="104" t="inlineStr">
        <is>
          <t>2024/25</t>
        </is>
      </c>
      <c r="C624" s="104" t="inlineStr">
        <is>
          <t>HC-044</t>
        </is>
      </c>
      <c r="D624" s="104" t="n">
        <v>12</v>
      </c>
      <c r="E624" s="104" t="n">
        <v>1476.45</v>
      </c>
      <c r="F624" s="104" t="n">
        <v>45.71</v>
      </c>
      <c r="G624" s="104" t="n">
        <v>5.9</v>
      </c>
    </row>
    <row r="625">
      <c r="A625" s="176" t="n">
        <v>45689</v>
      </c>
      <c r="B625" s="104" t="inlineStr">
        <is>
          <t>2024/25</t>
        </is>
      </c>
      <c r="C625" s="104" t="inlineStr">
        <is>
          <t>HC-045</t>
        </is>
      </c>
      <c r="D625" s="104" t="n">
        <v>25</v>
      </c>
      <c r="E625" s="104" t="n">
        <v>3083.82</v>
      </c>
      <c r="F625" s="104" t="n">
        <v>146.72</v>
      </c>
      <c r="G625" s="104" t="n">
        <v>20.7</v>
      </c>
    </row>
    <row r="626">
      <c r="A626" s="176" t="n">
        <v>45689</v>
      </c>
      <c r="B626" s="104" t="inlineStr">
        <is>
          <t>2024/25</t>
        </is>
      </c>
      <c r="C626" s="104" t="inlineStr">
        <is>
          <t>HC-046</t>
        </is>
      </c>
      <c r="D626" s="104" t="n">
        <v>12</v>
      </c>
      <c r="E626" s="104" t="n">
        <v>1471.37</v>
      </c>
      <c r="F626" s="104" t="n">
        <v>54.82</v>
      </c>
      <c r="G626" s="104" t="n">
        <v>8.300000000000001</v>
      </c>
    </row>
    <row r="627">
      <c r="A627" s="176" t="n">
        <v>45689</v>
      </c>
      <c r="B627" s="104" t="inlineStr">
        <is>
          <t>2024/25</t>
        </is>
      </c>
      <c r="C627" s="104" t="inlineStr">
        <is>
          <t>HC-047</t>
        </is>
      </c>
      <c r="D627" s="104" t="n">
        <v>18</v>
      </c>
      <c r="E627" s="104" t="n">
        <v>2225.26</v>
      </c>
      <c r="F627" s="104" t="n">
        <v>226.57</v>
      </c>
      <c r="G627" s="104" t="n">
        <v>64.3</v>
      </c>
    </row>
    <row r="628">
      <c r="A628" s="176" t="n">
        <v>45689</v>
      </c>
      <c r="B628" s="104" t="inlineStr">
        <is>
          <t>2024/25</t>
        </is>
      </c>
      <c r="C628" s="104" t="inlineStr">
        <is>
          <t>HC-048</t>
        </is>
      </c>
      <c r="D628" s="104" t="n">
        <v>18</v>
      </c>
      <c r="E628" s="104" t="n">
        <v>2256.63</v>
      </c>
      <c r="F628" s="104" t="n">
        <v>111.97</v>
      </c>
      <c r="G628" s="104" t="n">
        <v>13.3</v>
      </c>
    </row>
    <row r="629">
      <c r="A629" s="176" t="n">
        <v>45689</v>
      </c>
      <c r="B629" s="104" t="inlineStr">
        <is>
          <t>2024/25</t>
        </is>
      </c>
      <c r="C629" s="104" t="inlineStr">
        <is>
          <t>HC-049</t>
        </is>
      </c>
      <c r="D629" s="104" t="n">
        <v>18</v>
      </c>
      <c r="E629" s="104" t="n">
        <v>2141.37</v>
      </c>
      <c r="F629" s="104" t="n">
        <v>109.7</v>
      </c>
      <c r="G629" s="104" t="n">
        <v>17</v>
      </c>
    </row>
    <row r="630">
      <c r="A630" s="176" t="n">
        <v>45689</v>
      </c>
      <c r="B630" s="104" t="inlineStr">
        <is>
          <t>2024/25</t>
        </is>
      </c>
      <c r="C630" s="104" t="inlineStr">
        <is>
          <t>HC-050</t>
        </is>
      </c>
      <c r="D630" s="104" t="n">
        <v>18</v>
      </c>
      <c r="E630" s="104" t="n">
        <v>2196.49</v>
      </c>
      <c r="F630" s="104" t="n">
        <v>102.71</v>
      </c>
      <c r="G630" s="104" t="n">
        <v>8.9</v>
      </c>
    </row>
    <row r="631">
      <c r="A631" s="176" t="n">
        <v>45689</v>
      </c>
      <c r="B631" s="104" t="inlineStr">
        <is>
          <t>2024/25</t>
        </is>
      </c>
      <c r="C631" s="104" t="inlineStr">
        <is>
          <t>HC-051</t>
        </is>
      </c>
      <c r="D631" s="104" t="n">
        <v>13</v>
      </c>
      <c r="E631" s="104" t="n">
        <v>1572.65</v>
      </c>
      <c r="F631" s="104" t="n">
        <v>70.23</v>
      </c>
      <c r="G631" s="104" t="n">
        <v>11.7</v>
      </c>
    </row>
    <row r="632">
      <c r="A632" s="176" t="n">
        <v>45689</v>
      </c>
      <c r="B632" s="104" t="inlineStr">
        <is>
          <t>2024/25</t>
        </is>
      </c>
      <c r="C632" s="104" t="inlineStr">
        <is>
          <t>HC-052</t>
        </is>
      </c>
      <c r="D632" s="104" t="n">
        <v>14</v>
      </c>
      <c r="E632" s="104" t="n">
        <v>1729.37</v>
      </c>
      <c r="F632" s="104" t="n">
        <v>79.33</v>
      </c>
      <c r="G632" s="104" t="n">
        <v>12.4</v>
      </c>
    </row>
    <row r="633">
      <c r="A633" s="176" t="n">
        <v>45689</v>
      </c>
      <c r="B633" s="104" t="inlineStr">
        <is>
          <t>2024/25</t>
        </is>
      </c>
      <c r="C633" s="104" t="inlineStr">
        <is>
          <t>HC-053</t>
        </is>
      </c>
      <c r="D633" s="104" t="n">
        <v>14</v>
      </c>
      <c r="E633" s="104" t="n">
        <v>1704.15</v>
      </c>
      <c r="F633" s="104" t="n">
        <v>106.07</v>
      </c>
      <c r="G633" s="104" t="n">
        <v>6.2</v>
      </c>
    </row>
    <row r="634">
      <c r="A634" s="176" t="n">
        <v>45689</v>
      </c>
      <c r="B634" s="104" t="inlineStr">
        <is>
          <t>2024/25</t>
        </is>
      </c>
      <c r="C634" s="104" t="inlineStr">
        <is>
          <t>HC-054</t>
        </is>
      </c>
      <c r="D634" s="104" t="n">
        <v>13</v>
      </c>
      <c r="E634" s="104" t="n">
        <v>1616.23</v>
      </c>
      <c r="F634" s="104" t="n">
        <v>87.16</v>
      </c>
      <c r="G634" s="104" t="n">
        <v>7.7</v>
      </c>
    </row>
    <row r="635">
      <c r="A635" s="176" t="n">
        <v>45689</v>
      </c>
      <c r="B635" s="104" t="inlineStr">
        <is>
          <t>2024/25</t>
        </is>
      </c>
      <c r="C635" s="104" t="inlineStr">
        <is>
          <t>HC-055</t>
        </is>
      </c>
      <c r="D635" s="104" t="n">
        <v>18</v>
      </c>
      <c r="E635" s="104" t="n">
        <v>2242.42</v>
      </c>
      <c r="F635" s="104" t="n">
        <v>91.14</v>
      </c>
      <c r="G635" s="104" t="n">
        <v>20.4</v>
      </c>
    </row>
    <row r="636">
      <c r="A636" s="176" t="n">
        <v>45689</v>
      </c>
      <c r="B636" s="104" t="inlineStr">
        <is>
          <t>2024/25</t>
        </is>
      </c>
      <c r="C636" s="104" t="inlineStr">
        <is>
          <t>HC-056</t>
        </is>
      </c>
      <c r="D636" s="104" t="n">
        <v>18</v>
      </c>
      <c r="E636" s="104" t="n">
        <v>2190.21</v>
      </c>
      <c r="F636" s="104" t="n">
        <v>144.14</v>
      </c>
      <c r="G636" s="104" t="n">
        <v>15.3</v>
      </c>
    </row>
    <row r="637">
      <c r="A637" s="176" t="n">
        <v>45689</v>
      </c>
      <c r="B637" s="104" t="inlineStr">
        <is>
          <t>2024/25</t>
        </is>
      </c>
      <c r="C637" s="104" t="inlineStr">
        <is>
          <t>HC-057</t>
        </is>
      </c>
      <c r="D637" s="104" t="n">
        <v>18</v>
      </c>
      <c r="E637" s="104" t="n">
        <v>2211.83</v>
      </c>
      <c r="F637" s="104" t="n">
        <v>129.24</v>
      </c>
      <c r="G637" s="104" t="n">
        <v>16.1</v>
      </c>
    </row>
    <row r="638">
      <c r="A638" s="176" t="n">
        <v>45689</v>
      </c>
      <c r="B638" s="104" t="inlineStr">
        <is>
          <t>2024/25</t>
        </is>
      </c>
      <c r="C638" s="104" t="inlineStr">
        <is>
          <t>HC-058</t>
        </is>
      </c>
      <c r="D638" s="104" t="n">
        <v>13</v>
      </c>
      <c r="E638" s="104" t="n">
        <v>1566.71</v>
      </c>
      <c r="F638" s="104" t="n">
        <v>75.48999999999999</v>
      </c>
      <c r="G638" s="104" t="n">
        <v>10.1</v>
      </c>
    </row>
    <row r="639">
      <c r="A639" s="176" t="n">
        <v>45689</v>
      </c>
      <c r="B639" s="104" t="inlineStr">
        <is>
          <t>2024/25</t>
        </is>
      </c>
      <c r="C639" s="104" t="inlineStr">
        <is>
          <t>HC-059</t>
        </is>
      </c>
      <c r="D639" s="104" t="n">
        <v>14</v>
      </c>
      <c r="E639" s="104" t="n">
        <v>1703.62</v>
      </c>
      <c r="F639" s="104" t="n">
        <v>79.59999999999999</v>
      </c>
      <c r="G639" s="104" t="n">
        <v>10.9</v>
      </c>
    </row>
    <row r="640">
      <c r="A640" s="176" t="n">
        <v>45689</v>
      </c>
      <c r="B640" s="104" t="inlineStr">
        <is>
          <t>2024/25</t>
        </is>
      </c>
      <c r="C640" s="104" t="inlineStr">
        <is>
          <t>HC-060</t>
        </is>
      </c>
      <c r="D640" s="104" t="n">
        <v>13</v>
      </c>
      <c r="E640" s="104" t="n">
        <v>1589.42</v>
      </c>
      <c r="F640" s="104" t="n">
        <v>78.11</v>
      </c>
      <c r="G640" s="104" t="n">
        <v>10.3</v>
      </c>
    </row>
    <row r="641">
      <c r="A641" s="176" t="n">
        <v>45689</v>
      </c>
      <c r="B641" s="104" t="inlineStr">
        <is>
          <t>2024/25</t>
        </is>
      </c>
      <c r="C641" s="104" t="inlineStr">
        <is>
          <t>HC-061</t>
        </is>
      </c>
      <c r="D641" s="104" t="n">
        <v>18</v>
      </c>
      <c r="E641" s="104" t="n">
        <v>2189.4</v>
      </c>
      <c r="F641" s="104" t="n">
        <v>125.29</v>
      </c>
      <c r="G641" s="104" t="n">
        <v>20.6</v>
      </c>
    </row>
    <row r="642">
      <c r="A642" s="176" t="n">
        <v>45689</v>
      </c>
      <c r="B642" s="104" t="inlineStr">
        <is>
          <t>2024/25</t>
        </is>
      </c>
      <c r="C642" s="104" t="inlineStr">
        <is>
          <t>HC-062</t>
        </is>
      </c>
      <c r="D642" s="104" t="n">
        <v>12</v>
      </c>
      <c r="E642" s="104" t="n">
        <v>1499.23</v>
      </c>
      <c r="F642" s="104" t="n">
        <v>63.22</v>
      </c>
      <c r="G642" s="104" t="n">
        <v>10.5</v>
      </c>
    </row>
    <row r="643">
      <c r="A643" s="176" t="n">
        <v>45689</v>
      </c>
      <c r="B643" s="104" t="inlineStr">
        <is>
          <t>2024/25</t>
        </is>
      </c>
      <c r="C643" s="104" t="inlineStr">
        <is>
          <t>HC-063</t>
        </is>
      </c>
      <c r="D643" s="104" t="n">
        <v>13</v>
      </c>
      <c r="E643" s="104" t="n">
        <v>1564.42</v>
      </c>
      <c r="F643" s="104" t="n">
        <v>59.29</v>
      </c>
      <c r="G643" s="104" t="n">
        <v>8.4</v>
      </c>
    </row>
    <row r="644">
      <c r="A644" s="176" t="n">
        <v>45689</v>
      </c>
      <c r="B644" s="104" t="inlineStr">
        <is>
          <t>2024/25</t>
        </is>
      </c>
      <c r="C644" s="104" t="inlineStr">
        <is>
          <t>HC-064</t>
        </is>
      </c>
      <c r="D644" s="104" t="n">
        <v>12</v>
      </c>
      <c r="E644" s="104" t="n">
        <v>1480.88</v>
      </c>
      <c r="F644" s="104" t="n">
        <v>43.92</v>
      </c>
      <c r="G644" s="104" t="n">
        <v>10.7</v>
      </c>
    </row>
    <row r="645">
      <c r="A645" s="176" t="n">
        <v>45689</v>
      </c>
      <c r="B645" s="104" t="inlineStr">
        <is>
          <t>2024/25</t>
        </is>
      </c>
      <c r="C645" s="104" t="inlineStr">
        <is>
          <t>HC-065</t>
        </is>
      </c>
      <c r="D645" s="104" t="n">
        <v>20</v>
      </c>
      <c r="E645" s="104" t="n">
        <v>2513.63</v>
      </c>
      <c r="F645" s="104" t="n">
        <v>104.4</v>
      </c>
      <c r="G645" s="104" t="n">
        <v>12.9</v>
      </c>
    </row>
    <row r="646">
      <c r="A646" s="176" t="n">
        <v>45689</v>
      </c>
      <c r="B646" s="104" t="inlineStr">
        <is>
          <t>2024/25</t>
        </is>
      </c>
      <c r="C646" s="104" t="inlineStr">
        <is>
          <t>HC-066</t>
        </is>
      </c>
      <c r="D646" s="104" t="n">
        <v>18</v>
      </c>
      <c r="E646" s="104" t="n">
        <v>2172.09</v>
      </c>
      <c r="F646" s="104" t="n">
        <v>133.05</v>
      </c>
      <c r="G646" s="104" t="n">
        <v>17.3</v>
      </c>
    </row>
    <row r="647">
      <c r="A647" s="176" t="n">
        <v>45689</v>
      </c>
      <c r="B647" s="104" t="inlineStr">
        <is>
          <t>2024/25</t>
        </is>
      </c>
      <c r="C647" s="104" t="inlineStr">
        <is>
          <t>HC-067</t>
        </is>
      </c>
      <c r="D647" s="104" t="n">
        <v>18</v>
      </c>
      <c r="E647" s="104" t="n">
        <v>2187.14</v>
      </c>
      <c r="F647" s="104" t="n">
        <v>121.91</v>
      </c>
      <c r="G647" s="104" t="n">
        <v>19.1</v>
      </c>
    </row>
    <row r="648">
      <c r="A648" s="176" t="n">
        <v>45689</v>
      </c>
      <c r="B648" s="104" t="inlineStr">
        <is>
          <t>2024/25</t>
        </is>
      </c>
      <c r="C648" s="104" t="inlineStr">
        <is>
          <t>HC-068</t>
        </is>
      </c>
      <c r="D648" s="104" t="n">
        <v>13</v>
      </c>
      <c r="E648" s="104" t="n">
        <v>1637.16</v>
      </c>
      <c r="F648" s="104" t="n">
        <v>64.90000000000001</v>
      </c>
      <c r="G648" s="104" t="n">
        <v>14.9</v>
      </c>
    </row>
    <row r="649">
      <c r="A649" s="176" t="n">
        <v>45689</v>
      </c>
      <c r="B649" s="104" t="inlineStr">
        <is>
          <t>2024/25</t>
        </is>
      </c>
      <c r="C649" s="104" t="inlineStr">
        <is>
          <t>HC-069</t>
        </is>
      </c>
      <c r="D649" s="104" t="n">
        <v>14</v>
      </c>
      <c r="E649" s="104" t="n">
        <v>1713.6</v>
      </c>
      <c r="F649" s="104" t="n">
        <v>98.20999999999999</v>
      </c>
      <c r="G649" s="104" t="n">
        <v>9.1</v>
      </c>
    </row>
    <row r="650">
      <c r="A650" s="176" t="n">
        <v>45689</v>
      </c>
      <c r="B650" s="104" t="inlineStr">
        <is>
          <t>2024/25</t>
        </is>
      </c>
      <c r="C650" s="104" t="inlineStr">
        <is>
          <t>HC-070</t>
        </is>
      </c>
      <c r="D650" s="104" t="n">
        <v>8</v>
      </c>
      <c r="E650" s="104" t="n">
        <v>975.15</v>
      </c>
      <c r="F650" s="104" t="n">
        <v>71.59</v>
      </c>
      <c r="G650" s="104" t="n">
        <v>7.2</v>
      </c>
    </row>
    <row r="651">
      <c r="A651" s="176" t="n">
        <v>45689</v>
      </c>
      <c r="B651" s="104" t="inlineStr">
        <is>
          <t>2024/25</t>
        </is>
      </c>
      <c r="C651" s="104" t="inlineStr">
        <is>
          <t>HC-071</t>
        </is>
      </c>
      <c r="D651" s="104" t="n">
        <v>14</v>
      </c>
      <c r="E651" s="104" t="n">
        <v>1744.93</v>
      </c>
      <c r="F651" s="104" t="n">
        <v>111.04</v>
      </c>
      <c r="G651" s="104" t="n">
        <v>13</v>
      </c>
    </row>
    <row r="652">
      <c r="A652" s="176" t="n">
        <v>45689</v>
      </c>
      <c r="B652" s="104" t="inlineStr">
        <is>
          <t>2024/25</t>
        </is>
      </c>
      <c r="C652" s="104" t="inlineStr">
        <is>
          <t>HC-072</t>
        </is>
      </c>
      <c r="D652" s="104" t="n">
        <v>12</v>
      </c>
      <c r="E652" s="104" t="n">
        <v>1475.72</v>
      </c>
      <c r="F652" s="104" t="n">
        <v>88.22</v>
      </c>
      <c r="G652" s="104" t="n">
        <v>12.2</v>
      </c>
    </row>
    <row r="653">
      <c r="A653" s="176" t="n">
        <v>45689</v>
      </c>
      <c r="B653" s="104" t="inlineStr">
        <is>
          <t>2024/25</t>
        </is>
      </c>
      <c r="C653" s="104" t="inlineStr">
        <is>
          <t>HC-073</t>
        </is>
      </c>
      <c r="D653" s="104" t="n">
        <v>21</v>
      </c>
      <c r="E653" s="104" t="n">
        <v>2578.54</v>
      </c>
      <c r="F653" s="104" t="n">
        <v>101.78</v>
      </c>
      <c r="G653" s="104" t="n">
        <v>17.3</v>
      </c>
    </row>
    <row r="654">
      <c r="A654" s="176" t="n">
        <v>45689</v>
      </c>
      <c r="B654" s="104" t="inlineStr">
        <is>
          <t>2024/25</t>
        </is>
      </c>
      <c r="C654" s="104" t="inlineStr">
        <is>
          <t>HC-074</t>
        </is>
      </c>
      <c r="D654" s="104" t="n">
        <v>14</v>
      </c>
      <c r="E654" s="104" t="n">
        <v>1699.21</v>
      </c>
      <c r="F654" s="104" t="n">
        <v>54.48</v>
      </c>
      <c r="G654" s="104" t="n">
        <v>11.8</v>
      </c>
    </row>
    <row r="655">
      <c r="A655" s="176" t="n">
        <v>45689</v>
      </c>
      <c r="B655" s="104" t="inlineStr">
        <is>
          <t>2024/25</t>
        </is>
      </c>
      <c r="C655" s="104" t="inlineStr">
        <is>
          <t>HC-075</t>
        </is>
      </c>
      <c r="D655" s="104" t="n">
        <v>20</v>
      </c>
      <c r="E655" s="104" t="n">
        <v>2497.1</v>
      </c>
      <c r="F655" s="104" t="n">
        <v>142.23</v>
      </c>
      <c r="G655" s="104" t="n">
        <v>17.5</v>
      </c>
    </row>
    <row r="656">
      <c r="A656" s="176" t="n">
        <v>45689</v>
      </c>
      <c r="B656" s="104" t="inlineStr">
        <is>
          <t>2024/25</t>
        </is>
      </c>
      <c r="C656" s="104" t="inlineStr">
        <is>
          <t>HC-076</t>
        </is>
      </c>
      <c r="D656" s="104" t="n">
        <v>14</v>
      </c>
      <c r="E656" s="104" t="n">
        <v>1714.62</v>
      </c>
      <c r="F656" s="104" t="n">
        <v>76.45999999999999</v>
      </c>
      <c r="G656" s="104" t="n">
        <v>10.1</v>
      </c>
    </row>
    <row r="657">
      <c r="A657" s="176" t="n">
        <v>45689</v>
      </c>
      <c r="B657" s="104" t="inlineStr">
        <is>
          <t>2024/25</t>
        </is>
      </c>
      <c r="C657" s="104" t="inlineStr">
        <is>
          <t>HC-077</t>
        </is>
      </c>
      <c r="D657" s="104" t="n">
        <v>14</v>
      </c>
      <c r="E657" s="104" t="n">
        <v>1763.77</v>
      </c>
      <c r="F657" s="104" t="n">
        <v>117.16</v>
      </c>
      <c r="G657" s="104" t="n">
        <v>8.6</v>
      </c>
    </row>
    <row r="658">
      <c r="A658" s="176" t="n">
        <v>45689</v>
      </c>
      <c r="B658" s="104" t="inlineStr">
        <is>
          <t>2024/25</t>
        </is>
      </c>
      <c r="C658" s="104" t="inlineStr">
        <is>
          <t>HC-079</t>
        </is>
      </c>
      <c r="D658" s="104" t="n">
        <v>18</v>
      </c>
      <c r="E658" s="104" t="n">
        <v>2219.55</v>
      </c>
      <c r="F658" s="104" t="n">
        <v>125.61</v>
      </c>
      <c r="G658" s="104" t="n">
        <v>16.8</v>
      </c>
    </row>
    <row r="659">
      <c r="A659" s="176" t="n">
        <v>45689</v>
      </c>
      <c r="B659" s="104" t="inlineStr">
        <is>
          <t>2024/25</t>
        </is>
      </c>
      <c r="C659" s="104" t="inlineStr">
        <is>
          <t>HC-080</t>
        </is>
      </c>
      <c r="D659" s="104" t="n">
        <v>12</v>
      </c>
      <c r="E659" s="104" t="n">
        <v>1462.16</v>
      </c>
      <c r="F659" s="104" t="n">
        <v>104.63</v>
      </c>
      <c r="G659" s="104" t="n">
        <v>4.9</v>
      </c>
    </row>
    <row r="660">
      <c r="A660" s="176" t="n">
        <v>45689</v>
      </c>
      <c r="B660" s="104" t="inlineStr">
        <is>
          <t>2024/25</t>
        </is>
      </c>
      <c r="C660" s="104" t="inlineStr">
        <is>
          <t>HC-081</t>
        </is>
      </c>
      <c r="D660" s="104" t="n">
        <v>18</v>
      </c>
      <c r="E660" s="104" t="n">
        <v>2231.53</v>
      </c>
      <c r="F660" s="104" t="n">
        <v>148.29</v>
      </c>
      <c r="G660" s="104" t="n">
        <v>19.1</v>
      </c>
    </row>
    <row r="661">
      <c r="A661" s="176" t="n">
        <v>45689</v>
      </c>
      <c r="B661" s="104" t="inlineStr">
        <is>
          <t>2024/25</t>
        </is>
      </c>
      <c r="C661" s="104" t="inlineStr">
        <is>
          <t>HC-082</t>
        </is>
      </c>
      <c r="D661" s="104" t="n">
        <v>13</v>
      </c>
      <c r="E661" s="104" t="n">
        <v>1599.27</v>
      </c>
      <c r="F661" s="104" t="n">
        <v>86.18000000000001</v>
      </c>
      <c r="G661" s="104" t="n">
        <v>7.7</v>
      </c>
    </row>
    <row r="662">
      <c r="A662" s="176" t="n">
        <v>45689</v>
      </c>
      <c r="B662" s="104" t="inlineStr">
        <is>
          <t>2024/25</t>
        </is>
      </c>
      <c r="C662" s="104" t="inlineStr">
        <is>
          <t>HC-083</t>
        </is>
      </c>
      <c r="D662" s="104" t="n">
        <v>13</v>
      </c>
      <c r="E662" s="104" t="n">
        <v>1555</v>
      </c>
      <c r="F662" s="104" t="n">
        <v>91.81999999999999</v>
      </c>
      <c r="G662" s="104" t="n">
        <v>8.9</v>
      </c>
    </row>
    <row r="663">
      <c r="A663" s="176" t="n">
        <v>45689</v>
      </c>
      <c r="B663" s="104" t="inlineStr">
        <is>
          <t>2024/25</t>
        </is>
      </c>
      <c r="C663" s="104" t="inlineStr">
        <is>
          <t>HC-084</t>
        </is>
      </c>
      <c r="D663" s="104" t="n">
        <v>12</v>
      </c>
      <c r="E663" s="104" t="n">
        <v>1502.52</v>
      </c>
      <c r="F663" s="104" t="n">
        <v>88.12</v>
      </c>
      <c r="G663" s="104" t="n">
        <v>10.6</v>
      </c>
    </row>
    <row r="664">
      <c r="A664" s="176" t="n">
        <v>45689</v>
      </c>
      <c r="B664" s="104" t="inlineStr">
        <is>
          <t>2024/25</t>
        </is>
      </c>
      <c r="C664" s="104" t="inlineStr">
        <is>
          <t>HC-085</t>
        </is>
      </c>
      <c r="D664" s="104" t="n">
        <v>18</v>
      </c>
      <c r="E664" s="104" t="n">
        <v>2159.2</v>
      </c>
      <c r="F664" s="104" t="n">
        <v>101.37</v>
      </c>
      <c r="G664" s="104" t="n">
        <v>13.5</v>
      </c>
    </row>
    <row r="665">
      <c r="A665" s="176" t="n">
        <v>45689</v>
      </c>
      <c r="B665" s="104" t="inlineStr">
        <is>
          <t>2024/25</t>
        </is>
      </c>
      <c r="C665" s="104" t="inlineStr">
        <is>
          <t>HC-086</t>
        </is>
      </c>
      <c r="D665" s="104" t="n">
        <v>13</v>
      </c>
      <c r="E665" s="104" t="n">
        <v>1624.83</v>
      </c>
      <c r="F665" s="104" t="n">
        <v>100.27</v>
      </c>
      <c r="G665" s="104" t="n">
        <v>13.5</v>
      </c>
    </row>
    <row r="666">
      <c r="A666" s="176" t="n">
        <v>45689</v>
      </c>
      <c r="B666" s="104" t="inlineStr">
        <is>
          <t>2024/25</t>
        </is>
      </c>
      <c r="C666" s="104" t="inlineStr">
        <is>
          <t>HC-087</t>
        </is>
      </c>
      <c r="D666" s="104" t="n">
        <v>12</v>
      </c>
      <c r="E666" s="104" t="n">
        <v>1469.41</v>
      </c>
      <c r="F666" s="104" t="n">
        <v>69.68000000000001</v>
      </c>
      <c r="G666" s="104" t="n">
        <v>9.6</v>
      </c>
    </row>
    <row r="667">
      <c r="A667" s="176" t="n">
        <v>45689</v>
      </c>
      <c r="B667" s="104" t="inlineStr">
        <is>
          <t>2024/25</t>
        </is>
      </c>
      <c r="C667" s="104" t="inlineStr">
        <is>
          <t>HC-088</t>
        </is>
      </c>
      <c r="D667" s="104" t="n">
        <v>13</v>
      </c>
      <c r="E667" s="104" t="n">
        <v>1607.98</v>
      </c>
      <c r="F667" s="104" t="n">
        <v>72.04000000000001</v>
      </c>
      <c r="G667" s="104" t="n">
        <v>7.8</v>
      </c>
    </row>
    <row r="668">
      <c r="A668" s="176" t="n">
        <v>45689</v>
      </c>
      <c r="B668" s="104" t="inlineStr">
        <is>
          <t>2024/25</t>
        </is>
      </c>
      <c r="C668" s="104" t="inlineStr">
        <is>
          <t>HC-089</t>
        </is>
      </c>
      <c r="D668" s="104" t="n">
        <v>14</v>
      </c>
      <c r="E668" s="104" t="n">
        <v>1719.77</v>
      </c>
      <c r="F668" s="104" t="n">
        <v>76.59</v>
      </c>
      <c r="G668" s="104" t="n">
        <v>11.8</v>
      </c>
    </row>
    <row r="669">
      <c r="A669" s="176" t="n">
        <v>45689</v>
      </c>
      <c r="B669" s="104" t="inlineStr">
        <is>
          <t>2024/25</t>
        </is>
      </c>
      <c r="C669" s="104" t="inlineStr">
        <is>
          <t>HC-090</t>
        </is>
      </c>
      <c r="D669" s="104" t="n">
        <v>13</v>
      </c>
      <c r="E669" s="104" t="n">
        <v>1602.22</v>
      </c>
      <c r="F669" s="104" t="n">
        <v>69.2</v>
      </c>
      <c r="G669" s="104" t="n">
        <v>10.2</v>
      </c>
    </row>
    <row r="670">
      <c r="A670" s="176" t="n">
        <v>45689</v>
      </c>
      <c r="B670" s="104" t="inlineStr">
        <is>
          <t>2024/25</t>
        </is>
      </c>
      <c r="C670" s="104" t="inlineStr">
        <is>
          <t>HC-091</t>
        </is>
      </c>
      <c r="D670" s="104" t="n">
        <v>13</v>
      </c>
      <c r="E670" s="104" t="n">
        <v>1616.29</v>
      </c>
      <c r="F670" s="104" t="n">
        <v>59.51</v>
      </c>
      <c r="G670" s="104" t="n">
        <v>10.4</v>
      </c>
    </row>
    <row r="671">
      <c r="A671" s="176" t="n">
        <v>45689</v>
      </c>
      <c r="B671" s="104" t="inlineStr">
        <is>
          <t>2024/25</t>
        </is>
      </c>
      <c r="C671" s="104" t="inlineStr">
        <is>
          <t>HC-092</t>
        </is>
      </c>
      <c r="D671" s="104" t="n">
        <v>13</v>
      </c>
      <c r="E671" s="104" t="n">
        <v>1585.95</v>
      </c>
      <c r="F671" s="104" t="n">
        <v>85.84</v>
      </c>
      <c r="G671" s="104" t="n">
        <v>6.4</v>
      </c>
    </row>
    <row r="672">
      <c r="A672" s="176" t="n">
        <v>45689</v>
      </c>
      <c r="B672" s="104" t="inlineStr">
        <is>
          <t>2024/25</t>
        </is>
      </c>
      <c r="C672" s="104" t="inlineStr">
        <is>
          <t>HC-093</t>
        </is>
      </c>
      <c r="D672" s="104" t="n">
        <v>25</v>
      </c>
      <c r="E672" s="104" t="n">
        <v>3070.19</v>
      </c>
      <c r="F672" s="104" t="n">
        <v>139.71</v>
      </c>
      <c r="G672" s="104" t="n">
        <v>18.8</v>
      </c>
    </row>
    <row r="673">
      <c r="A673" s="176" t="n">
        <v>45689</v>
      </c>
      <c r="B673" s="104" t="inlineStr">
        <is>
          <t>2024/25</t>
        </is>
      </c>
      <c r="C673" s="104" t="inlineStr">
        <is>
          <t>HC-094</t>
        </is>
      </c>
      <c r="D673" s="104" t="n">
        <v>12</v>
      </c>
      <c r="E673" s="104" t="n">
        <v>1475.14</v>
      </c>
      <c r="F673" s="104" t="n">
        <v>77.54000000000001</v>
      </c>
      <c r="G673" s="104" t="n">
        <v>9.5</v>
      </c>
    </row>
    <row r="674">
      <c r="A674" s="176" t="n">
        <v>45689</v>
      </c>
      <c r="B674" s="104" t="inlineStr">
        <is>
          <t>2024/25</t>
        </is>
      </c>
      <c r="C674" s="104" t="inlineStr">
        <is>
          <t>HC-096</t>
        </is>
      </c>
      <c r="D674" s="104" t="n">
        <v>12</v>
      </c>
      <c r="E674" s="104" t="n">
        <v>1454.31</v>
      </c>
      <c r="F674" s="104" t="n">
        <v>102.31</v>
      </c>
      <c r="G674" s="104" t="n">
        <v>6.8</v>
      </c>
    </row>
    <row r="675">
      <c r="A675" s="176" t="n">
        <v>45689</v>
      </c>
      <c r="B675" s="104" t="inlineStr">
        <is>
          <t>2024/25</t>
        </is>
      </c>
      <c r="C675" s="104" t="inlineStr">
        <is>
          <t>HC-097</t>
        </is>
      </c>
      <c r="D675" s="104" t="n">
        <v>12</v>
      </c>
      <c r="E675" s="104" t="n">
        <v>1478.17</v>
      </c>
      <c r="F675" s="104" t="n">
        <v>72.98</v>
      </c>
      <c r="G675" s="104" t="n">
        <v>7.2</v>
      </c>
    </row>
    <row r="676">
      <c r="A676" s="176" t="n">
        <v>45689</v>
      </c>
      <c r="B676" s="104" t="inlineStr">
        <is>
          <t>2024/25</t>
        </is>
      </c>
      <c r="C676" s="104" t="inlineStr">
        <is>
          <t>HC-098</t>
        </is>
      </c>
      <c r="D676" s="104" t="n">
        <v>14</v>
      </c>
      <c r="E676" s="104" t="n">
        <v>1697.88</v>
      </c>
      <c r="F676" s="104" t="n">
        <v>128.08</v>
      </c>
      <c r="G676" s="104" t="n">
        <v>8.800000000000001</v>
      </c>
    </row>
    <row r="677">
      <c r="A677" s="176" t="n">
        <v>45689</v>
      </c>
      <c r="B677" s="104" t="inlineStr">
        <is>
          <t>2024/25</t>
        </is>
      </c>
      <c r="C677" s="104" t="inlineStr">
        <is>
          <t>HC-099</t>
        </is>
      </c>
      <c r="D677" s="104" t="n">
        <v>18</v>
      </c>
      <c r="E677" s="104" t="n">
        <v>2249.55</v>
      </c>
      <c r="F677" s="104" t="n">
        <v>118.76</v>
      </c>
      <c r="G677" s="104" t="n">
        <v>10.2</v>
      </c>
    </row>
    <row r="678">
      <c r="A678" s="176" t="n">
        <v>45689</v>
      </c>
      <c r="B678" s="104" t="inlineStr">
        <is>
          <t>2024/25</t>
        </is>
      </c>
      <c r="C678" s="104" t="inlineStr">
        <is>
          <t>HC-100</t>
        </is>
      </c>
      <c r="D678" s="104" t="n">
        <v>12</v>
      </c>
      <c r="E678" s="104" t="n">
        <v>1505.42</v>
      </c>
      <c r="F678" s="104" t="n">
        <v>61.47</v>
      </c>
      <c r="G678" s="104" t="n">
        <v>4.8</v>
      </c>
    </row>
    <row r="679">
      <c r="A679" s="176" t="n">
        <v>45689</v>
      </c>
      <c r="B679" s="104" t="inlineStr">
        <is>
          <t>2024/25</t>
        </is>
      </c>
      <c r="C679" s="104" t="inlineStr">
        <is>
          <t>HC-101</t>
        </is>
      </c>
      <c r="D679" s="104" t="n">
        <v>14</v>
      </c>
      <c r="E679" s="104" t="n">
        <v>1668.83</v>
      </c>
      <c r="F679" s="104" t="n">
        <v>83.22</v>
      </c>
      <c r="G679" s="104" t="n">
        <v>12.7</v>
      </c>
    </row>
    <row r="680">
      <c r="A680" s="176" t="n">
        <v>45689</v>
      </c>
      <c r="B680" s="104" t="inlineStr">
        <is>
          <t>2024/25</t>
        </is>
      </c>
      <c r="C680" s="104" t="inlineStr">
        <is>
          <t>HC-102</t>
        </is>
      </c>
      <c r="D680" s="104" t="n">
        <v>14</v>
      </c>
      <c r="E680" s="104" t="n">
        <v>1714.32</v>
      </c>
      <c r="F680" s="104" t="n">
        <v>283.97</v>
      </c>
      <c r="G680" s="104" t="n">
        <v>68.2</v>
      </c>
    </row>
    <row r="681">
      <c r="A681" s="176" t="n">
        <v>45689</v>
      </c>
      <c r="B681" s="104" t="inlineStr">
        <is>
          <t>2024/25</t>
        </is>
      </c>
      <c r="C681" s="104" t="inlineStr">
        <is>
          <t>HC-103</t>
        </is>
      </c>
      <c r="D681" s="104" t="n">
        <v>18</v>
      </c>
      <c r="E681" s="104" t="n">
        <v>2172.02</v>
      </c>
      <c r="F681" s="104" t="n">
        <v>113.22</v>
      </c>
      <c r="G681" s="104" t="n">
        <v>11.4</v>
      </c>
    </row>
    <row r="682">
      <c r="A682" s="176" t="n">
        <v>45689</v>
      </c>
      <c r="B682" s="104" t="inlineStr">
        <is>
          <t>2024/25</t>
        </is>
      </c>
      <c r="C682" s="104" t="inlineStr">
        <is>
          <t>HC-104</t>
        </is>
      </c>
      <c r="D682" s="104" t="n">
        <v>13</v>
      </c>
      <c r="E682" s="104" t="n">
        <v>1603.15</v>
      </c>
      <c r="F682" s="104" t="n">
        <v>93.44</v>
      </c>
      <c r="G682" s="104" t="n">
        <v>13.5</v>
      </c>
    </row>
    <row r="683">
      <c r="A683" s="176" t="n">
        <v>45689</v>
      </c>
      <c r="B683" s="104" t="inlineStr">
        <is>
          <t>2024/25</t>
        </is>
      </c>
      <c r="C683" s="104" t="inlineStr">
        <is>
          <t>HC-105</t>
        </is>
      </c>
      <c r="D683" s="104" t="n">
        <v>20</v>
      </c>
      <c r="E683" s="104" t="n">
        <v>2449.97</v>
      </c>
      <c r="F683" s="104" t="n">
        <v>133.58</v>
      </c>
      <c r="G683" s="104" t="n">
        <v>19.2</v>
      </c>
    </row>
    <row r="684">
      <c r="A684" s="176" t="n">
        <v>45689</v>
      </c>
      <c r="B684" s="104" t="inlineStr">
        <is>
          <t>2024/25</t>
        </is>
      </c>
      <c r="C684" s="104" t="inlineStr">
        <is>
          <t>HC-106</t>
        </is>
      </c>
      <c r="D684" s="104" t="n">
        <v>14</v>
      </c>
      <c r="E684" s="104" t="n">
        <v>1719.36</v>
      </c>
      <c r="F684" s="104" t="n">
        <v>100.1</v>
      </c>
      <c r="G684" s="104" t="n">
        <v>11.2</v>
      </c>
    </row>
    <row r="685">
      <c r="A685" s="176" t="n">
        <v>45689</v>
      </c>
      <c r="B685" s="104" t="inlineStr">
        <is>
          <t>2024/25</t>
        </is>
      </c>
      <c r="C685" s="104" t="inlineStr">
        <is>
          <t>HC-107</t>
        </is>
      </c>
      <c r="D685" s="104" t="n">
        <v>18</v>
      </c>
      <c r="E685" s="104" t="n">
        <v>2225.59</v>
      </c>
      <c r="F685" s="104" t="n">
        <v>143.96</v>
      </c>
      <c r="G685" s="104" t="n">
        <v>13.6</v>
      </c>
    </row>
    <row r="686">
      <c r="A686" s="176" t="n">
        <v>45689</v>
      </c>
      <c r="B686" s="104" t="inlineStr">
        <is>
          <t>2024/25</t>
        </is>
      </c>
      <c r="C686" s="104" t="inlineStr">
        <is>
          <t>HC-108</t>
        </is>
      </c>
      <c r="D686" s="104" t="n">
        <v>13</v>
      </c>
      <c r="E686" s="104" t="n">
        <v>1607</v>
      </c>
      <c r="F686" s="104" t="n">
        <v>60.45</v>
      </c>
      <c r="G686" s="104" t="n">
        <v>8.300000000000001</v>
      </c>
    </row>
    <row r="687">
      <c r="A687" s="176" t="n">
        <v>45689</v>
      </c>
      <c r="B687" s="104" t="inlineStr">
        <is>
          <t>2024/25</t>
        </is>
      </c>
      <c r="C687" s="104" t="inlineStr">
        <is>
          <t>HC-109</t>
        </is>
      </c>
      <c r="D687" s="104" t="n">
        <v>14</v>
      </c>
      <c r="E687" s="104" t="n">
        <v>1704.04</v>
      </c>
      <c r="F687" s="104" t="n">
        <v>74.97</v>
      </c>
      <c r="G687" s="104" t="n">
        <v>10.3</v>
      </c>
    </row>
    <row r="688">
      <c r="A688" s="176" t="n">
        <v>45689</v>
      </c>
      <c r="B688" s="104" t="inlineStr">
        <is>
          <t>2024/25</t>
        </is>
      </c>
      <c r="C688" s="104" t="inlineStr">
        <is>
          <t>HC-110</t>
        </is>
      </c>
      <c r="D688" s="104" t="n">
        <v>12</v>
      </c>
      <c r="E688" s="104" t="n">
        <v>1485.52</v>
      </c>
      <c r="F688" s="104" t="n">
        <v>65.87</v>
      </c>
      <c r="G688" s="104" t="n">
        <v>11.9</v>
      </c>
    </row>
    <row r="689">
      <c r="A689" s="176" t="n">
        <v>45689</v>
      </c>
      <c r="B689" s="104" t="inlineStr">
        <is>
          <t>2024/25</t>
        </is>
      </c>
      <c r="C689" s="104" t="inlineStr">
        <is>
          <t>HC-111</t>
        </is>
      </c>
      <c r="D689" s="104" t="n">
        <v>14</v>
      </c>
      <c r="E689" s="104" t="n">
        <v>1706.54</v>
      </c>
      <c r="F689" s="104" t="n">
        <v>82.5</v>
      </c>
      <c r="G689" s="104" t="n">
        <v>12.4</v>
      </c>
    </row>
    <row r="690">
      <c r="A690" s="176" t="n">
        <v>45689</v>
      </c>
      <c r="B690" s="104" t="inlineStr">
        <is>
          <t>2024/25</t>
        </is>
      </c>
      <c r="C690" s="104" t="inlineStr">
        <is>
          <t>HC-113</t>
        </is>
      </c>
      <c r="D690" s="104" t="n">
        <v>14</v>
      </c>
      <c r="E690" s="104" t="n">
        <v>1711.16</v>
      </c>
      <c r="F690" s="104" t="n">
        <v>102.25</v>
      </c>
      <c r="G690" s="104" t="n">
        <v>10.7</v>
      </c>
    </row>
    <row r="691">
      <c r="A691" s="176" t="n">
        <v>45689</v>
      </c>
      <c r="B691" s="104" t="inlineStr">
        <is>
          <t>2024/25</t>
        </is>
      </c>
      <c r="C691" s="104" t="inlineStr">
        <is>
          <t>HC-114</t>
        </is>
      </c>
      <c r="D691" s="104" t="n">
        <v>12</v>
      </c>
      <c r="E691" s="104" t="n">
        <v>1450.89</v>
      </c>
      <c r="F691" s="104" t="n">
        <v>71.2</v>
      </c>
      <c r="G691" s="104" t="n">
        <v>12.1</v>
      </c>
    </row>
    <row r="692">
      <c r="A692" s="176" t="n">
        <v>45689</v>
      </c>
      <c r="B692" s="104" t="inlineStr">
        <is>
          <t>2024/25</t>
        </is>
      </c>
      <c r="C692" s="104" t="inlineStr">
        <is>
          <t>HC-115</t>
        </is>
      </c>
      <c r="D692" s="104" t="n">
        <v>18</v>
      </c>
      <c r="E692" s="104" t="n">
        <v>2160.2</v>
      </c>
      <c r="F692" s="104" t="n">
        <v>119.67</v>
      </c>
      <c r="G692" s="104" t="n">
        <v>15.4</v>
      </c>
    </row>
    <row r="693">
      <c r="A693" s="176" t="n">
        <v>45689</v>
      </c>
      <c r="B693" s="104" t="inlineStr">
        <is>
          <t>2024/25</t>
        </is>
      </c>
      <c r="C693" s="104" t="inlineStr">
        <is>
          <t>HC-116</t>
        </is>
      </c>
      <c r="D693" s="104" t="n">
        <v>13</v>
      </c>
      <c r="E693" s="104" t="n">
        <v>1596.78</v>
      </c>
      <c r="F693" s="104" t="n">
        <v>101.13</v>
      </c>
      <c r="G693" s="104" t="n">
        <v>15.2</v>
      </c>
    </row>
    <row r="694">
      <c r="A694" s="176" t="n">
        <v>45689</v>
      </c>
      <c r="B694" s="104" t="inlineStr">
        <is>
          <t>2024/25</t>
        </is>
      </c>
      <c r="C694" s="104" t="inlineStr">
        <is>
          <t>HC-117</t>
        </is>
      </c>
      <c r="D694" s="104" t="n">
        <v>18</v>
      </c>
      <c r="E694" s="104" t="n">
        <v>2164.42</v>
      </c>
      <c r="F694" s="104" t="n">
        <v>110.46</v>
      </c>
      <c r="G694" s="104" t="n">
        <v>15.2</v>
      </c>
    </row>
    <row r="695">
      <c r="A695" s="176" t="n">
        <v>45689</v>
      </c>
      <c r="B695" s="104" t="inlineStr">
        <is>
          <t>2024/25</t>
        </is>
      </c>
      <c r="C695" s="104" t="inlineStr">
        <is>
          <t>HC-118</t>
        </is>
      </c>
      <c r="D695" s="104" t="n">
        <v>14</v>
      </c>
      <c r="E695" s="104" t="n">
        <v>1708.49</v>
      </c>
      <c r="F695" s="104" t="n">
        <v>61.63</v>
      </c>
      <c r="G695" s="104" t="n">
        <v>8.300000000000001</v>
      </c>
    </row>
    <row r="696">
      <c r="A696" s="176" t="n">
        <v>45689</v>
      </c>
      <c r="B696" s="104" t="inlineStr">
        <is>
          <t>2024/25</t>
        </is>
      </c>
      <c r="C696" s="104" t="inlineStr">
        <is>
          <t>HC-119</t>
        </is>
      </c>
      <c r="D696" s="104" t="n">
        <v>13</v>
      </c>
      <c r="E696" s="104" t="n">
        <v>1599.99</v>
      </c>
      <c r="F696" s="104" t="n">
        <v>78.20999999999999</v>
      </c>
      <c r="G696" s="104" t="n">
        <v>7.2</v>
      </c>
    </row>
    <row r="697">
      <c r="A697" s="176" t="n">
        <v>45689</v>
      </c>
      <c r="B697" s="104" t="inlineStr">
        <is>
          <t>2024/25</t>
        </is>
      </c>
      <c r="C697" s="104" t="inlineStr">
        <is>
          <t>HC-120</t>
        </is>
      </c>
      <c r="D697" s="104" t="n">
        <v>13</v>
      </c>
      <c r="E697" s="104" t="n">
        <v>1612.97</v>
      </c>
      <c r="F697" s="104" t="n">
        <v>68.55</v>
      </c>
      <c r="G697" s="104" t="n">
        <v>10</v>
      </c>
    </row>
    <row r="698">
      <c r="A698" s="176" t="n">
        <v>45717</v>
      </c>
      <c r="B698" s="104" t="inlineStr">
        <is>
          <t>2024/25</t>
        </is>
      </c>
      <c r="C698" s="104" t="inlineStr">
        <is>
          <t>HC-001</t>
        </is>
      </c>
      <c r="D698" s="104" t="n">
        <v>20</v>
      </c>
      <c r="E698" s="104" t="n">
        <v>2656.13</v>
      </c>
      <c r="F698" s="104" t="n">
        <v>133.01</v>
      </c>
      <c r="G698" s="104" t="n">
        <v>23.3</v>
      </c>
    </row>
    <row r="699">
      <c r="A699" s="176" t="n">
        <v>45717</v>
      </c>
      <c r="B699" s="104" t="inlineStr">
        <is>
          <t>2024/25</t>
        </is>
      </c>
      <c r="C699" s="104" t="inlineStr">
        <is>
          <t>HC-002</t>
        </is>
      </c>
      <c r="D699" s="104" t="n">
        <v>13</v>
      </c>
      <c r="E699" s="104" t="n">
        <v>1695.32</v>
      </c>
      <c r="F699" s="104" t="n">
        <v>118.67</v>
      </c>
      <c r="G699" s="104" t="n">
        <v>15.2</v>
      </c>
    </row>
    <row r="700">
      <c r="A700" s="176" t="n">
        <v>45717</v>
      </c>
      <c r="B700" s="104" t="inlineStr">
        <is>
          <t>2024/25</t>
        </is>
      </c>
      <c r="C700" s="104" t="inlineStr">
        <is>
          <t>HC-003</t>
        </is>
      </c>
      <c r="D700" s="104" t="n">
        <v>13</v>
      </c>
      <c r="E700" s="104" t="n">
        <v>1692.88</v>
      </c>
      <c r="F700" s="104" t="n">
        <v>84.05</v>
      </c>
      <c r="G700" s="104" t="n">
        <v>8.4</v>
      </c>
    </row>
    <row r="701">
      <c r="A701" s="176" t="n">
        <v>45717</v>
      </c>
      <c r="B701" s="104" t="inlineStr">
        <is>
          <t>2024/25</t>
        </is>
      </c>
      <c r="C701" s="104" t="inlineStr">
        <is>
          <t>HC-004</t>
        </is>
      </c>
      <c r="D701" s="104" t="n">
        <v>14</v>
      </c>
      <c r="E701" s="104" t="n">
        <v>1890.08</v>
      </c>
      <c r="F701" s="104" t="n">
        <v>80.36</v>
      </c>
      <c r="G701" s="104" t="n">
        <v>12.2</v>
      </c>
    </row>
    <row r="702">
      <c r="A702" s="176" t="n">
        <v>45717</v>
      </c>
      <c r="B702" s="104" t="inlineStr">
        <is>
          <t>2024/25</t>
        </is>
      </c>
      <c r="C702" s="104" t="inlineStr">
        <is>
          <t>HC-005</t>
        </is>
      </c>
      <c r="D702" s="104" t="n">
        <v>18</v>
      </c>
      <c r="E702" s="104" t="n">
        <v>2384.71</v>
      </c>
      <c r="F702" s="104" t="n">
        <v>100.34</v>
      </c>
      <c r="G702" s="104" t="n">
        <v>13.9</v>
      </c>
    </row>
    <row r="703">
      <c r="A703" s="176" t="n">
        <v>45717</v>
      </c>
      <c r="B703" s="104" t="inlineStr">
        <is>
          <t>2024/25</t>
        </is>
      </c>
      <c r="C703" s="104" t="inlineStr">
        <is>
          <t>HC-006</t>
        </is>
      </c>
      <c r="D703" s="104" t="n">
        <v>12</v>
      </c>
      <c r="E703" s="104" t="n">
        <v>1598.6</v>
      </c>
      <c r="F703" s="104" t="n">
        <v>127.83</v>
      </c>
      <c r="G703" s="104" t="n">
        <v>9.699999999999999</v>
      </c>
    </row>
    <row r="704">
      <c r="A704" s="176" t="n">
        <v>45717</v>
      </c>
      <c r="B704" s="104" t="inlineStr">
        <is>
          <t>2024/25</t>
        </is>
      </c>
      <c r="C704" s="104" t="inlineStr">
        <is>
          <t>HC-007</t>
        </is>
      </c>
      <c r="D704" s="104" t="n">
        <v>13</v>
      </c>
      <c r="E704" s="104" t="n">
        <v>1737.46</v>
      </c>
      <c r="F704" s="104" t="n">
        <v>81.59999999999999</v>
      </c>
      <c r="G704" s="104" t="n">
        <v>7.1</v>
      </c>
    </row>
    <row r="705">
      <c r="A705" s="176" t="n">
        <v>45717</v>
      </c>
      <c r="B705" s="104" t="inlineStr">
        <is>
          <t>2024/25</t>
        </is>
      </c>
      <c r="C705" s="104" t="inlineStr">
        <is>
          <t>HC-008</t>
        </is>
      </c>
      <c r="D705" s="104" t="n">
        <v>13</v>
      </c>
      <c r="E705" s="104" t="n">
        <v>1723.24</v>
      </c>
      <c r="F705" s="104" t="n">
        <v>92.20999999999999</v>
      </c>
      <c r="G705" s="104" t="n">
        <v>10.8</v>
      </c>
    </row>
    <row r="706">
      <c r="A706" s="176" t="n">
        <v>45717</v>
      </c>
      <c r="B706" s="104" t="inlineStr">
        <is>
          <t>2024/25</t>
        </is>
      </c>
      <c r="C706" s="104" t="inlineStr">
        <is>
          <t>HC-009</t>
        </is>
      </c>
      <c r="D706" s="104" t="n">
        <v>19</v>
      </c>
      <c r="E706" s="104" t="n">
        <v>2482.87</v>
      </c>
      <c r="F706" s="104" t="n">
        <v>106.21</v>
      </c>
      <c r="G706" s="104" t="n">
        <v>17.1</v>
      </c>
    </row>
    <row r="707">
      <c r="A707" s="176" t="n">
        <v>45717</v>
      </c>
      <c r="B707" s="104" t="inlineStr">
        <is>
          <t>2024/25</t>
        </is>
      </c>
      <c r="C707" s="104" t="inlineStr">
        <is>
          <t>HC-010</t>
        </is>
      </c>
      <c r="D707" s="104" t="n">
        <v>20</v>
      </c>
      <c r="E707" s="104" t="n">
        <v>2633.29</v>
      </c>
      <c r="F707" s="104" t="n">
        <v>103.98</v>
      </c>
      <c r="G707" s="104" t="n">
        <v>17.4</v>
      </c>
    </row>
    <row r="708">
      <c r="A708" s="176" t="n">
        <v>45717</v>
      </c>
      <c r="B708" s="104" t="inlineStr">
        <is>
          <t>2024/25</t>
        </is>
      </c>
      <c r="C708" s="104" t="inlineStr">
        <is>
          <t>HC-011</t>
        </is>
      </c>
      <c r="D708" s="104" t="n">
        <v>20</v>
      </c>
      <c r="E708" s="104" t="n">
        <v>2643.32</v>
      </c>
      <c r="F708" s="104" t="n">
        <v>106.64</v>
      </c>
      <c r="G708" s="104" t="n">
        <v>10.8</v>
      </c>
    </row>
    <row r="709">
      <c r="A709" s="176" t="n">
        <v>45717</v>
      </c>
      <c r="B709" s="104" t="inlineStr">
        <is>
          <t>2024/25</t>
        </is>
      </c>
      <c r="C709" s="104" t="inlineStr">
        <is>
          <t>HC-012</t>
        </is>
      </c>
      <c r="D709" s="104" t="n">
        <v>12</v>
      </c>
      <c r="E709" s="104" t="n">
        <v>1603.95</v>
      </c>
      <c r="F709" s="104" t="n">
        <v>74.95999999999999</v>
      </c>
      <c r="G709" s="104" t="n">
        <v>7.2</v>
      </c>
    </row>
    <row r="710">
      <c r="A710" s="176" t="n">
        <v>45717</v>
      </c>
      <c r="B710" s="104" t="inlineStr">
        <is>
          <t>2024/25</t>
        </is>
      </c>
      <c r="C710" s="104" t="inlineStr">
        <is>
          <t>HC-013</t>
        </is>
      </c>
      <c r="D710" s="104" t="n">
        <v>14</v>
      </c>
      <c r="E710" s="104" t="n">
        <v>1878.94</v>
      </c>
      <c r="F710" s="104" t="n">
        <v>83.90000000000001</v>
      </c>
      <c r="G710" s="104" t="n">
        <v>7.6</v>
      </c>
    </row>
    <row r="711">
      <c r="A711" s="176" t="n">
        <v>45717</v>
      </c>
      <c r="B711" s="104" t="inlineStr">
        <is>
          <t>2024/25</t>
        </is>
      </c>
      <c r="C711" s="104" t="inlineStr">
        <is>
          <t>HC-014</t>
        </is>
      </c>
      <c r="D711" s="104" t="n">
        <v>14</v>
      </c>
      <c r="E711" s="104" t="n">
        <v>1810.57</v>
      </c>
      <c r="F711" s="104" t="n">
        <v>101.43</v>
      </c>
      <c r="G711" s="104" t="n">
        <v>4.3</v>
      </c>
    </row>
    <row r="712">
      <c r="A712" s="176" t="n">
        <v>45717</v>
      </c>
      <c r="B712" s="104" t="inlineStr">
        <is>
          <t>2024/25</t>
        </is>
      </c>
      <c r="C712" s="104" t="inlineStr">
        <is>
          <t>HC-015</t>
        </is>
      </c>
      <c r="D712" s="104" t="n">
        <v>13</v>
      </c>
      <c r="E712" s="104" t="n">
        <v>1701.02</v>
      </c>
      <c r="F712" s="104" t="n">
        <v>80.19</v>
      </c>
      <c r="G712" s="104" t="n">
        <v>7.9</v>
      </c>
    </row>
    <row r="713">
      <c r="A713" s="176" t="n">
        <v>45717</v>
      </c>
      <c r="B713" s="104" t="inlineStr">
        <is>
          <t>2024/25</t>
        </is>
      </c>
      <c r="C713" s="104" t="inlineStr">
        <is>
          <t>HC-016</t>
        </is>
      </c>
      <c r="D713" s="104" t="n">
        <v>18</v>
      </c>
      <c r="E713" s="104" t="n">
        <v>2372.18</v>
      </c>
      <c r="F713" s="104" t="n">
        <v>132.27</v>
      </c>
      <c r="G713" s="104" t="n">
        <v>8.6</v>
      </c>
    </row>
    <row r="714">
      <c r="A714" s="176" t="n">
        <v>45717</v>
      </c>
      <c r="B714" s="104" t="inlineStr">
        <is>
          <t>2024/25</t>
        </is>
      </c>
      <c r="C714" s="104" t="inlineStr">
        <is>
          <t>HC-017</t>
        </is>
      </c>
      <c r="D714" s="104" t="n">
        <v>13</v>
      </c>
      <c r="E714" s="104" t="n">
        <v>1694.77</v>
      </c>
      <c r="F714" s="104" t="n">
        <v>71.59</v>
      </c>
      <c r="G714" s="104" t="n">
        <v>19</v>
      </c>
    </row>
    <row r="715">
      <c r="A715" s="176" t="n">
        <v>45717</v>
      </c>
      <c r="B715" s="104" t="inlineStr">
        <is>
          <t>2024/25</t>
        </is>
      </c>
      <c r="C715" s="104" t="inlineStr">
        <is>
          <t>HC-018</t>
        </is>
      </c>
      <c r="D715" s="104" t="n">
        <v>12</v>
      </c>
      <c r="E715" s="104" t="n">
        <v>1605.8</v>
      </c>
      <c r="F715" s="104" t="n">
        <v>77.23</v>
      </c>
      <c r="G715" s="104" t="n">
        <v>11.6</v>
      </c>
    </row>
    <row r="716">
      <c r="A716" s="176" t="n">
        <v>45717</v>
      </c>
      <c r="B716" s="104" t="inlineStr">
        <is>
          <t>2024/25</t>
        </is>
      </c>
      <c r="C716" s="104" t="inlineStr">
        <is>
          <t>HC-019</t>
        </is>
      </c>
      <c r="D716" s="104" t="n">
        <v>13</v>
      </c>
      <c r="E716" s="104" t="n">
        <v>1715.49</v>
      </c>
      <c r="F716" s="104" t="n">
        <v>77.08</v>
      </c>
      <c r="G716" s="104" t="n">
        <v>8.699999999999999</v>
      </c>
    </row>
    <row r="717">
      <c r="A717" s="176" t="n">
        <v>45717</v>
      </c>
      <c r="B717" s="104" t="inlineStr">
        <is>
          <t>2024/25</t>
        </is>
      </c>
      <c r="C717" s="104" t="inlineStr">
        <is>
          <t>HC-020</t>
        </is>
      </c>
      <c r="D717" s="104" t="n">
        <v>13</v>
      </c>
      <c r="E717" s="104" t="n">
        <v>1705.84</v>
      </c>
      <c r="F717" s="104" t="n">
        <v>65.61</v>
      </c>
      <c r="G717" s="104" t="n">
        <v>6.2</v>
      </c>
    </row>
    <row r="718">
      <c r="A718" s="176" t="n">
        <v>45717</v>
      </c>
      <c r="B718" s="104" t="inlineStr">
        <is>
          <t>2024/25</t>
        </is>
      </c>
      <c r="C718" s="104" t="inlineStr">
        <is>
          <t>HC-021</t>
        </is>
      </c>
      <c r="D718" s="104" t="n">
        <v>13</v>
      </c>
      <c r="E718" s="104" t="n">
        <v>1740.22</v>
      </c>
      <c r="F718" s="104" t="n">
        <v>65.55</v>
      </c>
      <c r="G718" s="104" t="n">
        <v>12.3</v>
      </c>
    </row>
    <row r="719">
      <c r="A719" s="176" t="n">
        <v>45717</v>
      </c>
      <c r="B719" s="104" t="inlineStr">
        <is>
          <t>2024/25</t>
        </is>
      </c>
      <c r="C719" s="104" t="inlineStr">
        <is>
          <t>HC-022</t>
        </is>
      </c>
      <c r="D719" s="104" t="n">
        <v>13</v>
      </c>
      <c r="E719" s="104" t="n">
        <v>1739.48</v>
      </c>
      <c r="F719" s="104" t="n">
        <v>60.1</v>
      </c>
      <c r="G719" s="104" t="n">
        <v>11.4</v>
      </c>
    </row>
    <row r="720">
      <c r="A720" s="176" t="n">
        <v>45717</v>
      </c>
      <c r="B720" s="104" t="inlineStr">
        <is>
          <t>2024/25</t>
        </is>
      </c>
      <c r="C720" s="104" t="inlineStr">
        <is>
          <t>HC-023</t>
        </is>
      </c>
      <c r="D720" s="104" t="n">
        <v>14</v>
      </c>
      <c r="E720" s="104" t="n">
        <v>1864.78</v>
      </c>
      <c r="F720" s="104" t="n">
        <v>128.03</v>
      </c>
      <c r="G720" s="104" t="n">
        <v>26.7</v>
      </c>
    </row>
    <row r="721">
      <c r="A721" s="176" t="n">
        <v>45717</v>
      </c>
      <c r="B721" s="104" t="inlineStr">
        <is>
          <t>2024/25</t>
        </is>
      </c>
      <c r="C721" s="104" t="inlineStr">
        <is>
          <t>HC-024</t>
        </is>
      </c>
      <c r="D721" s="104" t="n">
        <v>19</v>
      </c>
      <c r="E721" s="104" t="n">
        <v>2498.09</v>
      </c>
      <c r="F721" s="104" t="n">
        <v>101.51</v>
      </c>
      <c r="G721" s="104" t="n">
        <v>12</v>
      </c>
    </row>
    <row r="722">
      <c r="A722" s="176" t="n">
        <v>45717</v>
      </c>
      <c r="B722" s="104" t="inlineStr">
        <is>
          <t>2024/25</t>
        </is>
      </c>
      <c r="C722" s="104" t="inlineStr">
        <is>
          <t>HC-025</t>
        </is>
      </c>
      <c r="D722" s="104" t="n">
        <v>18</v>
      </c>
      <c r="E722" s="104" t="n">
        <v>2357.03</v>
      </c>
      <c r="F722" s="104" t="n">
        <v>83.77</v>
      </c>
      <c r="G722" s="104" t="n">
        <v>16.4</v>
      </c>
    </row>
    <row r="723">
      <c r="A723" s="176" t="n">
        <v>45717</v>
      </c>
      <c r="B723" s="104" t="inlineStr">
        <is>
          <t>2024/25</t>
        </is>
      </c>
      <c r="C723" s="104" t="inlineStr">
        <is>
          <t>HC-026</t>
        </is>
      </c>
      <c r="D723" s="104" t="n">
        <v>12</v>
      </c>
      <c r="E723" s="104" t="n">
        <v>1566.43</v>
      </c>
      <c r="F723" s="104" t="n">
        <v>76.41</v>
      </c>
      <c r="G723" s="104" t="n">
        <v>10.2</v>
      </c>
    </row>
    <row r="724">
      <c r="A724" s="176" t="n">
        <v>45717</v>
      </c>
      <c r="B724" s="104" t="inlineStr">
        <is>
          <t>2024/25</t>
        </is>
      </c>
      <c r="C724" s="104" t="inlineStr">
        <is>
          <t>HC-027</t>
        </is>
      </c>
      <c r="D724" s="104" t="n">
        <v>14</v>
      </c>
      <c r="E724" s="104" t="n">
        <v>1817.88</v>
      </c>
      <c r="F724" s="104" t="n">
        <v>83.38</v>
      </c>
      <c r="G724" s="104" t="n">
        <v>11.7</v>
      </c>
    </row>
    <row r="725">
      <c r="A725" s="176" t="n">
        <v>45717</v>
      </c>
      <c r="B725" s="104" t="inlineStr">
        <is>
          <t>2024/25</t>
        </is>
      </c>
      <c r="C725" s="104" t="inlineStr">
        <is>
          <t>HC-028</t>
        </is>
      </c>
      <c r="D725" s="104" t="n">
        <v>12</v>
      </c>
      <c r="E725" s="104" t="n">
        <v>1600.2</v>
      </c>
      <c r="F725" s="104" t="n">
        <v>94.29000000000001</v>
      </c>
      <c r="G725" s="104" t="n">
        <v>5</v>
      </c>
    </row>
    <row r="726">
      <c r="A726" s="176" t="n">
        <v>45717</v>
      </c>
      <c r="B726" s="104" t="inlineStr">
        <is>
          <t>2024/25</t>
        </is>
      </c>
      <c r="C726" s="104" t="inlineStr">
        <is>
          <t>HC-029</t>
        </is>
      </c>
      <c r="D726" s="104" t="n">
        <v>25</v>
      </c>
      <c r="E726" s="104" t="n">
        <v>3308.49</v>
      </c>
      <c r="F726" s="104" t="n">
        <v>124.58</v>
      </c>
      <c r="G726" s="104" t="n">
        <v>17.7</v>
      </c>
    </row>
    <row r="727">
      <c r="A727" s="176" t="n">
        <v>45717</v>
      </c>
      <c r="B727" s="104" t="inlineStr">
        <is>
          <t>2024/25</t>
        </is>
      </c>
      <c r="C727" s="104" t="inlineStr">
        <is>
          <t>HC-030</t>
        </is>
      </c>
      <c r="D727" s="104" t="n">
        <v>13</v>
      </c>
      <c r="E727" s="104" t="n">
        <v>1703.77</v>
      </c>
      <c r="F727" s="104" t="n">
        <v>112.67</v>
      </c>
      <c r="G727" s="104" t="n">
        <v>14.7</v>
      </c>
    </row>
    <row r="728">
      <c r="A728" s="176" t="n">
        <v>45717</v>
      </c>
      <c r="B728" s="104" t="inlineStr">
        <is>
          <t>2024/25</t>
        </is>
      </c>
      <c r="C728" s="104" t="inlineStr">
        <is>
          <t>HC-031</t>
        </is>
      </c>
      <c r="D728" s="104" t="n">
        <v>14</v>
      </c>
      <c r="E728" s="104" t="n">
        <v>1892.6</v>
      </c>
      <c r="F728" s="104" t="n">
        <v>96.88</v>
      </c>
      <c r="G728" s="104" t="n">
        <v>9.5</v>
      </c>
    </row>
    <row r="729">
      <c r="A729" s="176" t="n">
        <v>45717</v>
      </c>
      <c r="B729" s="104" t="inlineStr">
        <is>
          <t>2024/25</t>
        </is>
      </c>
      <c r="C729" s="104" t="inlineStr">
        <is>
          <t>HC-032</t>
        </is>
      </c>
      <c r="D729" s="104" t="n">
        <v>14</v>
      </c>
      <c r="E729" s="104" t="n">
        <v>1836.24</v>
      </c>
      <c r="F729" s="104" t="n">
        <v>76.86</v>
      </c>
      <c r="G729" s="104" t="n">
        <v>14</v>
      </c>
    </row>
    <row r="730">
      <c r="A730" s="176" t="n">
        <v>45717</v>
      </c>
      <c r="B730" s="104" t="inlineStr">
        <is>
          <t>2024/25</t>
        </is>
      </c>
      <c r="C730" s="104" t="inlineStr">
        <is>
          <t>HC-033</t>
        </is>
      </c>
      <c r="D730" s="104" t="n">
        <v>25</v>
      </c>
      <c r="E730" s="104" t="n">
        <v>3297.81</v>
      </c>
      <c r="F730" s="104" t="n">
        <v>203.72</v>
      </c>
      <c r="G730" s="104" t="n">
        <v>13.3</v>
      </c>
    </row>
    <row r="731">
      <c r="A731" s="176" t="n">
        <v>45717</v>
      </c>
      <c r="B731" s="104" t="inlineStr">
        <is>
          <t>2024/25</t>
        </is>
      </c>
      <c r="C731" s="104" t="inlineStr">
        <is>
          <t>HC-034</t>
        </is>
      </c>
      <c r="D731" s="104" t="n">
        <v>18</v>
      </c>
      <c r="E731" s="104" t="n">
        <v>2368.92</v>
      </c>
      <c r="F731" s="104" t="n">
        <v>96.81999999999999</v>
      </c>
      <c r="G731" s="104" t="n">
        <v>9.800000000000001</v>
      </c>
    </row>
    <row r="732">
      <c r="A732" s="176" t="n">
        <v>45717</v>
      </c>
      <c r="B732" s="104" t="inlineStr">
        <is>
          <t>2024/25</t>
        </is>
      </c>
      <c r="C732" s="104" t="inlineStr">
        <is>
          <t>HC-035</t>
        </is>
      </c>
      <c r="D732" s="104" t="n">
        <v>18</v>
      </c>
      <c r="E732" s="104" t="n">
        <v>2372.37</v>
      </c>
      <c r="F732" s="104" t="n">
        <v>132.6</v>
      </c>
      <c r="G732" s="104" t="n">
        <v>11.1</v>
      </c>
    </row>
    <row r="733">
      <c r="A733" s="176" t="n">
        <v>45717</v>
      </c>
      <c r="B733" s="104" t="inlineStr">
        <is>
          <t>2024/25</t>
        </is>
      </c>
      <c r="C733" s="104" t="inlineStr">
        <is>
          <t>HC-036</t>
        </is>
      </c>
      <c r="D733" s="104" t="n">
        <v>14</v>
      </c>
      <c r="E733" s="104" t="n">
        <v>1865.35</v>
      </c>
      <c r="F733" s="104" t="n">
        <v>115.11</v>
      </c>
      <c r="G733" s="104" t="n">
        <v>9.300000000000001</v>
      </c>
    </row>
    <row r="734">
      <c r="A734" s="176" t="n">
        <v>45717</v>
      </c>
      <c r="B734" s="104" t="inlineStr">
        <is>
          <t>2024/25</t>
        </is>
      </c>
      <c r="C734" s="104" t="inlineStr">
        <is>
          <t>HC-037</t>
        </is>
      </c>
      <c r="D734" s="104" t="n">
        <v>14</v>
      </c>
      <c r="E734" s="104" t="n">
        <v>1801.78</v>
      </c>
      <c r="F734" s="104" t="n">
        <v>79.55</v>
      </c>
      <c r="G734" s="104" t="n">
        <v>10</v>
      </c>
    </row>
    <row r="735">
      <c r="A735" s="176" t="n">
        <v>45717</v>
      </c>
      <c r="B735" s="104" t="inlineStr">
        <is>
          <t>2024/25</t>
        </is>
      </c>
      <c r="C735" s="104" t="inlineStr">
        <is>
          <t>HC-038</t>
        </is>
      </c>
      <c r="D735" s="104" t="n">
        <v>13</v>
      </c>
      <c r="E735" s="104" t="n">
        <v>1745.33</v>
      </c>
      <c r="F735" s="104" t="n">
        <v>105.52</v>
      </c>
      <c r="G735" s="104" t="n">
        <v>12.7</v>
      </c>
    </row>
    <row r="736">
      <c r="A736" s="176" t="n">
        <v>45717</v>
      </c>
      <c r="B736" s="104" t="inlineStr">
        <is>
          <t>2024/25</t>
        </is>
      </c>
      <c r="C736" s="104" t="inlineStr">
        <is>
          <t>HC-039</t>
        </is>
      </c>
      <c r="D736" s="104" t="n">
        <v>14</v>
      </c>
      <c r="E736" s="104" t="n">
        <v>1804.02</v>
      </c>
      <c r="F736" s="104" t="n">
        <v>98.63</v>
      </c>
      <c r="G736" s="104" t="n">
        <v>7.4</v>
      </c>
    </row>
    <row r="737">
      <c r="A737" s="176" t="n">
        <v>45717</v>
      </c>
      <c r="B737" s="104" t="inlineStr">
        <is>
          <t>2024/25</t>
        </is>
      </c>
      <c r="C737" s="104" t="inlineStr">
        <is>
          <t>HC-040</t>
        </is>
      </c>
      <c r="D737" s="104" t="n">
        <v>14</v>
      </c>
      <c r="E737" s="104" t="n">
        <v>1855.94</v>
      </c>
      <c r="F737" s="104" t="n">
        <v>102.64</v>
      </c>
      <c r="G737" s="104" t="n">
        <v>8.699999999999999</v>
      </c>
    </row>
    <row r="738">
      <c r="A738" s="176" t="n">
        <v>45717</v>
      </c>
      <c r="B738" s="104" t="inlineStr">
        <is>
          <t>2024/25</t>
        </is>
      </c>
      <c r="C738" s="104" t="inlineStr">
        <is>
          <t>HC-041</t>
        </is>
      </c>
      <c r="D738" s="104" t="n">
        <v>26</v>
      </c>
      <c r="E738" s="104" t="n">
        <v>3427.52</v>
      </c>
      <c r="F738" s="104" t="n">
        <v>122.41</v>
      </c>
      <c r="G738" s="104" t="n">
        <v>16.9</v>
      </c>
    </row>
    <row r="739">
      <c r="A739" s="176" t="n">
        <v>45717</v>
      </c>
      <c r="B739" s="104" t="inlineStr">
        <is>
          <t>2024/25</t>
        </is>
      </c>
      <c r="C739" s="104" t="inlineStr">
        <is>
          <t>HC-042</t>
        </is>
      </c>
      <c r="D739" s="104" t="n">
        <v>14</v>
      </c>
      <c r="E739" s="104" t="n">
        <v>1828.72</v>
      </c>
      <c r="F739" s="104" t="n">
        <v>103.16</v>
      </c>
      <c r="G739" s="104" t="n">
        <v>6</v>
      </c>
    </row>
    <row r="740">
      <c r="A740" s="176" t="n">
        <v>45717</v>
      </c>
      <c r="B740" s="104" t="inlineStr">
        <is>
          <t>2024/25</t>
        </is>
      </c>
      <c r="C740" s="104" t="inlineStr">
        <is>
          <t>HC-043</t>
        </is>
      </c>
      <c r="D740" s="104" t="n">
        <v>18</v>
      </c>
      <c r="E740" s="104" t="n">
        <v>2377.11</v>
      </c>
      <c r="F740" s="104" t="n">
        <v>148.95</v>
      </c>
      <c r="G740" s="104" t="n">
        <v>18.6</v>
      </c>
    </row>
    <row r="741">
      <c r="A741" s="176" t="n">
        <v>45717</v>
      </c>
      <c r="B741" s="104" t="inlineStr">
        <is>
          <t>2024/25</t>
        </is>
      </c>
      <c r="C741" s="104" t="inlineStr">
        <is>
          <t>HC-044</t>
        </is>
      </c>
      <c r="D741" s="104" t="n">
        <v>12</v>
      </c>
      <c r="E741" s="104" t="n">
        <v>1586.57</v>
      </c>
      <c r="F741" s="104" t="n">
        <v>101.49</v>
      </c>
      <c r="G741" s="104" t="n">
        <v>13</v>
      </c>
    </row>
    <row r="742">
      <c r="A742" s="176" t="n">
        <v>45717</v>
      </c>
      <c r="B742" s="104" t="inlineStr">
        <is>
          <t>2024/25</t>
        </is>
      </c>
      <c r="C742" s="104" t="inlineStr">
        <is>
          <t>HC-045</t>
        </is>
      </c>
      <c r="D742" s="104" t="n">
        <v>25</v>
      </c>
      <c r="E742" s="104" t="n">
        <v>3345.23</v>
      </c>
      <c r="F742" s="104" t="n">
        <v>167.68</v>
      </c>
      <c r="G742" s="104" t="n">
        <v>18.2</v>
      </c>
    </row>
    <row r="743">
      <c r="A743" s="176" t="n">
        <v>45717</v>
      </c>
      <c r="B743" s="104" t="inlineStr">
        <is>
          <t>2024/25</t>
        </is>
      </c>
      <c r="C743" s="104" t="inlineStr">
        <is>
          <t>HC-046</t>
        </is>
      </c>
      <c r="D743" s="104" t="n">
        <v>12</v>
      </c>
      <c r="E743" s="104" t="n">
        <v>1568.6</v>
      </c>
      <c r="F743" s="104" t="n">
        <v>87.7</v>
      </c>
      <c r="G743" s="104" t="n">
        <v>10.2</v>
      </c>
    </row>
    <row r="744">
      <c r="A744" s="176" t="n">
        <v>45717</v>
      </c>
      <c r="B744" s="104" t="inlineStr">
        <is>
          <t>2024/25</t>
        </is>
      </c>
      <c r="C744" s="104" t="inlineStr">
        <is>
          <t>HC-047</t>
        </is>
      </c>
      <c r="D744" s="104" t="n">
        <v>18</v>
      </c>
      <c r="E744" s="104" t="n">
        <v>2374.29</v>
      </c>
      <c r="F744" s="104" t="n">
        <v>250.19</v>
      </c>
      <c r="G744" s="104" t="n">
        <v>56.8</v>
      </c>
    </row>
    <row r="745">
      <c r="A745" s="176" t="n">
        <v>45717</v>
      </c>
      <c r="B745" s="104" t="inlineStr">
        <is>
          <t>2024/25</t>
        </is>
      </c>
      <c r="C745" s="104" t="inlineStr">
        <is>
          <t>HC-048</t>
        </is>
      </c>
      <c r="D745" s="104" t="n">
        <v>18</v>
      </c>
      <c r="E745" s="104" t="n">
        <v>2414.61</v>
      </c>
      <c r="F745" s="104" t="n">
        <v>110.62</v>
      </c>
      <c r="G745" s="104" t="n">
        <v>17.4</v>
      </c>
    </row>
    <row r="746">
      <c r="A746" s="176" t="n">
        <v>45717</v>
      </c>
      <c r="B746" s="104" t="inlineStr">
        <is>
          <t>2024/25</t>
        </is>
      </c>
      <c r="C746" s="104" t="inlineStr">
        <is>
          <t>HC-049</t>
        </is>
      </c>
      <c r="D746" s="104" t="n">
        <v>18</v>
      </c>
      <c r="E746" s="104" t="n">
        <v>2318.81</v>
      </c>
      <c r="F746" s="104" t="n">
        <v>93.94</v>
      </c>
      <c r="G746" s="104" t="n">
        <v>14.8</v>
      </c>
    </row>
    <row r="747">
      <c r="A747" s="176" t="n">
        <v>45717</v>
      </c>
      <c r="B747" s="104" t="inlineStr">
        <is>
          <t>2024/25</t>
        </is>
      </c>
      <c r="C747" s="104" t="inlineStr">
        <is>
          <t>HC-050</t>
        </is>
      </c>
      <c r="D747" s="104" t="n">
        <v>18</v>
      </c>
      <c r="E747" s="104" t="n">
        <v>2451.86</v>
      </c>
      <c r="F747" s="104" t="n">
        <v>92.12</v>
      </c>
      <c r="G747" s="104" t="n">
        <v>19.3</v>
      </c>
    </row>
    <row r="748">
      <c r="A748" s="176" t="n">
        <v>45717</v>
      </c>
      <c r="B748" s="104" t="inlineStr">
        <is>
          <t>2024/25</t>
        </is>
      </c>
      <c r="C748" s="104" t="inlineStr">
        <is>
          <t>HC-051</t>
        </is>
      </c>
      <c r="D748" s="104" t="n">
        <v>13</v>
      </c>
      <c r="E748" s="104" t="n">
        <v>1735.02</v>
      </c>
      <c r="F748" s="104" t="n">
        <v>76.28</v>
      </c>
      <c r="G748" s="104" t="n">
        <v>20.2</v>
      </c>
    </row>
    <row r="749">
      <c r="A749" s="176" t="n">
        <v>45717</v>
      </c>
      <c r="B749" s="104" t="inlineStr">
        <is>
          <t>2024/25</t>
        </is>
      </c>
      <c r="C749" s="104" t="inlineStr">
        <is>
          <t>HC-052</t>
        </is>
      </c>
      <c r="D749" s="104" t="n">
        <v>14</v>
      </c>
      <c r="E749" s="104" t="n">
        <v>1866.19</v>
      </c>
      <c r="F749" s="104" t="n">
        <v>91.78</v>
      </c>
      <c r="G749" s="104" t="n">
        <v>17.2</v>
      </c>
    </row>
    <row r="750">
      <c r="A750" s="176" t="n">
        <v>45717</v>
      </c>
      <c r="B750" s="104" t="inlineStr">
        <is>
          <t>2024/25</t>
        </is>
      </c>
      <c r="C750" s="104" t="inlineStr">
        <is>
          <t>HC-053</t>
        </is>
      </c>
      <c r="D750" s="104" t="n">
        <v>14</v>
      </c>
      <c r="E750" s="104" t="n">
        <v>1893.93</v>
      </c>
      <c r="F750" s="104" t="n">
        <v>79.7</v>
      </c>
      <c r="G750" s="104" t="n">
        <v>11.9</v>
      </c>
    </row>
    <row r="751">
      <c r="A751" s="176" t="n">
        <v>45717</v>
      </c>
      <c r="B751" s="104" t="inlineStr">
        <is>
          <t>2024/25</t>
        </is>
      </c>
      <c r="C751" s="104" t="inlineStr">
        <is>
          <t>HC-054</t>
        </is>
      </c>
      <c r="D751" s="104" t="n">
        <v>13</v>
      </c>
      <c r="E751" s="104" t="n">
        <v>1690.7</v>
      </c>
      <c r="F751" s="104" t="n">
        <v>85.52</v>
      </c>
      <c r="G751" s="104" t="n">
        <v>13.1</v>
      </c>
    </row>
    <row r="752">
      <c r="A752" s="176" t="n">
        <v>45717</v>
      </c>
      <c r="B752" s="104" t="inlineStr">
        <is>
          <t>2024/25</t>
        </is>
      </c>
      <c r="C752" s="104" t="inlineStr">
        <is>
          <t>HC-055</t>
        </is>
      </c>
      <c r="D752" s="104" t="n">
        <v>18</v>
      </c>
      <c r="E752" s="104" t="n">
        <v>2376.74</v>
      </c>
      <c r="F752" s="104" t="n">
        <v>130.51</v>
      </c>
      <c r="G752" s="104" t="n">
        <v>15.1</v>
      </c>
    </row>
    <row r="753">
      <c r="A753" s="176" t="n">
        <v>45717</v>
      </c>
      <c r="B753" s="104" t="inlineStr">
        <is>
          <t>2024/25</t>
        </is>
      </c>
      <c r="C753" s="104" t="inlineStr">
        <is>
          <t>HC-056</t>
        </is>
      </c>
      <c r="D753" s="104" t="n">
        <v>18</v>
      </c>
      <c r="E753" s="104" t="n">
        <v>2364.16</v>
      </c>
      <c r="F753" s="104" t="n">
        <v>108.37</v>
      </c>
      <c r="G753" s="104" t="n">
        <v>16.3</v>
      </c>
    </row>
    <row r="754">
      <c r="A754" s="176" t="n">
        <v>45717</v>
      </c>
      <c r="B754" s="104" t="inlineStr">
        <is>
          <t>2024/25</t>
        </is>
      </c>
      <c r="C754" s="104" t="inlineStr">
        <is>
          <t>HC-057</t>
        </is>
      </c>
      <c r="D754" s="104" t="n">
        <v>18</v>
      </c>
      <c r="E754" s="104" t="n">
        <v>2383.98</v>
      </c>
      <c r="F754" s="104" t="n">
        <v>120.84</v>
      </c>
      <c r="G754" s="104" t="n">
        <v>15.3</v>
      </c>
    </row>
    <row r="755">
      <c r="A755" s="176" t="n">
        <v>45717</v>
      </c>
      <c r="B755" s="104" t="inlineStr">
        <is>
          <t>2024/25</t>
        </is>
      </c>
      <c r="C755" s="104" t="inlineStr">
        <is>
          <t>HC-058</t>
        </is>
      </c>
      <c r="D755" s="104" t="n">
        <v>13</v>
      </c>
      <c r="E755" s="104" t="n">
        <v>1733.1</v>
      </c>
      <c r="F755" s="104" t="n">
        <v>64.69</v>
      </c>
      <c r="G755" s="104" t="n">
        <v>5.3</v>
      </c>
    </row>
    <row r="756">
      <c r="A756" s="176" t="n">
        <v>45717</v>
      </c>
      <c r="B756" s="104" t="inlineStr">
        <is>
          <t>2024/25</t>
        </is>
      </c>
      <c r="C756" s="104" t="inlineStr">
        <is>
          <t>HC-059</t>
        </is>
      </c>
      <c r="D756" s="104" t="n">
        <v>14</v>
      </c>
      <c r="E756" s="104" t="n">
        <v>1865.75</v>
      </c>
      <c r="F756" s="104" t="n">
        <v>100.47</v>
      </c>
      <c r="G756" s="104" t="n">
        <v>15</v>
      </c>
    </row>
    <row r="757">
      <c r="A757" s="176" t="n">
        <v>45717</v>
      </c>
      <c r="B757" s="104" t="inlineStr">
        <is>
          <t>2024/25</t>
        </is>
      </c>
      <c r="C757" s="104" t="inlineStr">
        <is>
          <t>HC-060</t>
        </is>
      </c>
      <c r="D757" s="104" t="n">
        <v>13</v>
      </c>
      <c r="E757" s="104" t="n">
        <v>1663.86</v>
      </c>
      <c r="F757" s="104" t="n">
        <v>79.86</v>
      </c>
      <c r="G757" s="104" t="n">
        <v>9.1</v>
      </c>
    </row>
    <row r="758">
      <c r="A758" s="176" t="n">
        <v>45717</v>
      </c>
      <c r="B758" s="104" t="inlineStr">
        <is>
          <t>2024/25</t>
        </is>
      </c>
      <c r="C758" s="104" t="inlineStr">
        <is>
          <t>HC-061</t>
        </is>
      </c>
      <c r="D758" s="104" t="n">
        <v>18</v>
      </c>
      <c r="E758" s="104" t="n">
        <v>2401.15</v>
      </c>
      <c r="F758" s="104" t="n">
        <v>88.48999999999999</v>
      </c>
      <c r="G758" s="104" t="n">
        <v>13.3</v>
      </c>
    </row>
    <row r="759">
      <c r="A759" s="176" t="n">
        <v>45717</v>
      </c>
      <c r="B759" s="104" t="inlineStr">
        <is>
          <t>2024/25</t>
        </is>
      </c>
      <c r="C759" s="104" t="inlineStr">
        <is>
          <t>HC-062</t>
        </is>
      </c>
      <c r="D759" s="104" t="n">
        <v>12</v>
      </c>
      <c r="E759" s="104" t="n">
        <v>1633.79</v>
      </c>
      <c r="F759" s="104" t="n">
        <v>38.04</v>
      </c>
      <c r="G759" s="104" t="n">
        <v>10.3</v>
      </c>
    </row>
    <row r="760">
      <c r="A760" s="176" t="n">
        <v>45717</v>
      </c>
      <c r="B760" s="104" t="inlineStr">
        <is>
          <t>2024/25</t>
        </is>
      </c>
      <c r="C760" s="104" t="inlineStr">
        <is>
          <t>HC-063</t>
        </is>
      </c>
      <c r="D760" s="104" t="n">
        <v>13</v>
      </c>
      <c r="E760" s="104" t="n">
        <v>1720.37</v>
      </c>
      <c r="F760" s="104" t="n">
        <v>88.78</v>
      </c>
      <c r="G760" s="104" t="n">
        <v>8</v>
      </c>
    </row>
    <row r="761">
      <c r="A761" s="176" t="n">
        <v>45717</v>
      </c>
      <c r="B761" s="104" t="inlineStr">
        <is>
          <t>2024/25</t>
        </is>
      </c>
      <c r="C761" s="104" t="inlineStr">
        <is>
          <t>HC-064</t>
        </is>
      </c>
      <c r="D761" s="104" t="n">
        <v>12</v>
      </c>
      <c r="E761" s="104" t="n">
        <v>1612.57</v>
      </c>
      <c r="F761" s="104" t="n">
        <v>64.75</v>
      </c>
      <c r="G761" s="104" t="n">
        <v>10.8</v>
      </c>
    </row>
    <row r="762">
      <c r="A762" s="176" t="n">
        <v>45717</v>
      </c>
      <c r="B762" s="104" t="inlineStr">
        <is>
          <t>2024/25</t>
        </is>
      </c>
      <c r="C762" s="104" t="inlineStr">
        <is>
          <t>HC-065</t>
        </is>
      </c>
      <c r="D762" s="104" t="n">
        <v>20</v>
      </c>
      <c r="E762" s="104" t="n">
        <v>2664.43</v>
      </c>
      <c r="F762" s="104" t="n">
        <v>163.39</v>
      </c>
      <c r="G762" s="104" t="n">
        <v>26.8</v>
      </c>
    </row>
    <row r="763">
      <c r="A763" s="176" t="n">
        <v>45717</v>
      </c>
      <c r="B763" s="104" t="inlineStr">
        <is>
          <t>2024/25</t>
        </is>
      </c>
      <c r="C763" s="104" t="inlineStr">
        <is>
          <t>HC-066</t>
        </is>
      </c>
      <c r="D763" s="104" t="n">
        <v>18</v>
      </c>
      <c r="E763" s="104" t="n">
        <v>2330.28</v>
      </c>
      <c r="F763" s="104" t="n">
        <v>127.49</v>
      </c>
      <c r="G763" s="104" t="n">
        <v>12.4</v>
      </c>
    </row>
    <row r="764">
      <c r="A764" s="176" t="n">
        <v>45717</v>
      </c>
      <c r="B764" s="104" t="inlineStr">
        <is>
          <t>2024/25</t>
        </is>
      </c>
      <c r="C764" s="104" t="inlineStr">
        <is>
          <t>HC-067</t>
        </is>
      </c>
      <c r="D764" s="104" t="n">
        <v>18</v>
      </c>
      <c r="E764" s="104" t="n">
        <v>2351.18</v>
      </c>
      <c r="F764" s="104" t="n">
        <v>82.51000000000001</v>
      </c>
      <c r="G764" s="104" t="n">
        <v>11.8</v>
      </c>
    </row>
    <row r="765">
      <c r="A765" s="176" t="n">
        <v>45717</v>
      </c>
      <c r="B765" s="104" t="inlineStr">
        <is>
          <t>2024/25</t>
        </is>
      </c>
      <c r="C765" s="104" t="inlineStr">
        <is>
          <t>HC-068</t>
        </is>
      </c>
      <c r="D765" s="104" t="n">
        <v>13</v>
      </c>
      <c r="E765" s="104" t="n">
        <v>1731.88</v>
      </c>
      <c r="F765" s="104" t="n">
        <v>85.36</v>
      </c>
      <c r="G765" s="104" t="n">
        <v>4.3</v>
      </c>
    </row>
    <row r="766">
      <c r="A766" s="176" t="n">
        <v>45717</v>
      </c>
      <c r="B766" s="104" t="inlineStr">
        <is>
          <t>2024/25</t>
        </is>
      </c>
      <c r="C766" s="104" t="inlineStr">
        <is>
          <t>HC-069</t>
        </is>
      </c>
      <c r="D766" s="104" t="n">
        <v>14</v>
      </c>
      <c r="E766" s="104" t="n">
        <v>1867.49</v>
      </c>
      <c r="F766" s="104" t="n">
        <v>93.14</v>
      </c>
      <c r="G766" s="104" t="n">
        <v>14.3</v>
      </c>
    </row>
    <row r="767">
      <c r="A767" s="176" t="n">
        <v>45717</v>
      </c>
      <c r="B767" s="104" t="inlineStr">
        <is>
          <t>2024/25</t>
        </is>
      </c>
      <c r="C767" s="104" t="inlineStr">
        <is>
          <t>HC-070</t>
        </is>
      </c>
      <c r="D767" s="104" t="n">
        <v>8</v>
      </c>
      <c r="E767" s="104" t="n">
        <v>1067.18</v>
      </c>
      <c r="F767" s="104" t="n">
        <v>66.40000000000001</v>
      </c>
      <c r="G767" s="104" t="n">
        <v>7.3</v>
      </c>
    </row>
    <row r="768">
      <c r="A768" s="176" t="n">
        <v>45717</v>
      </c>
      <c r="B768" s="104" t="inlineStr">
        <is>
          <t>2024/25</t>
        </is>
      </c>
      <c r="C768" s="104" t="inlineStr">
        <is>
          <t>HC-071</t>
        </is>
      </c>
      <c r="D768" s="104" t="n">
        <v>14</v>
      </c>
      <c r="E768" s="104" t="n">
        <v>1867.02</v>
      </c>
      <c r="F768" s="104" t="n">
        <v>106.81</v>
      </c>
      <c r="G768" s="104" t="n">
        <v>12.5</v>
      </c>
    </row>
    <row r="769">
      <c r="A769" s="176" t="n">
        <v>45717</v>
      </c>
      <c r="B769" s="104" t="inlineStr">
        <is>
          <t>2024/25</t>
        </is>
      </c>
      <c r="C769" s="104" t="inlineStr">
        <is>
          <t>HC-072</t>
        </is>
      </c>
      <c r="D769" s="104" t="n">
        <v>12</v>
      </c>
      <c r="E769" s="104" t="n">
        <v>1613.81</v>
      </c>
      <c r="F769" s="104" t="n">
        <v>78.63</v>
      </c>
      <c r="G769" s="104" t="n">
        <v>7.1</v>
      </c>
    </row>
    <row r="770">
      <c r="A770" s="176" t="n">
        <v>45717</v>
      </c>
      <c r="B770" s="104" t="inlineStr">
        <is>
          <t>2024/25</t>
        </is>
      </c>
      <c r="C770" s="104" t="inlineStr">
        <is>
          <t>HC-073</t>
        </is>
      </c>
      <c r="D770" s="104" t="n">
        <v>21</v>
      </c>
      <c r="E770" s="104" t="n">
        <v>2795.11</v>
      </c>
      <c r="F770" s="104" t="n">
        <v>166.71</v>
      </c>
      <c r="G770" s="104" t="n">
        <v>12.2</v>
      </c>
    </row>
    <row r="771">
      <c r="A771" s="176" t="n">
        <v>45717</v>
      </c>
      <c r="B771" s="104" t="inlineStr">
        <is>
          <t>2024/25</t>
        </is>
      </c>
      <c r="C771" s="104" t="inlineStr">
        <is>
          <t>HC-074</t>
        </is>
      </c>
      <c r="D771" s="104" t="n">
        <v>14</v>
      </c>
      <c r="E771" s="104" t="n">
        <v>1846.01</v>
      </c>
      <c r="F771" s="104" t="n">
        <v>106.8</v>
      </c>
      <c r="G771" s="104" t="n">
        <v>13.3</v>
      </c>
    </row>
    <row r="772">
      <c r="A772" s="176" t="n">
        <v>45717</v>
      </c>
      <c r="B772" s="104" t="inlineStr">
        <is>
          <t>2024/25</t>
        </is>
      </c>
      <c r="C772" s="104" t="inlineStr">
        <is>
          <t>HC-075</t>
        </is>
      </c>
      <c r="D772" s="104" t="n">
        <v>20</v>
      </c>
      <c r="E772" s="104" t="n">
        <v>2660.79</v>
      </c>
      <c r="F772" s="104" t="n">
        <v>141.83</v>
      </c>
      <c r="G772" s="104" t="n">
        <v>25.6</v>
      </c>
    </row>
    <row r="773">
      <c r="A773" s="176" t="n">
        <v>45717</v>
      </c>
      <c r="B773" s="104" t="inlineStr">
        <is>
          <t>2024/25</t>
        </is>
      </c>
      <c r="C773" s="104" t="inlineStr">
        <is>
          <t>HC-076</t>
        </is>
      </c>
      <c r="D773" s="104" t="n">
        <v>14</v>
      </c>
      <c r="E773" s="104" t="n">
        <v>1839.52</v>
      </c>
      <c r="F773" s="104" t="n">
        <v>81.11</v>
      </c>
      <c r="G773" s="104" t="n">
        <v>10</v>
      </c>
    </row>
    <row r="774">
      <c r="A774" s="176" t="n">
        <v>45717</v>
      </c>
      <c r="B774" s="104" t="inlineStr">
        <is>
          <t>2024/25</t>
        </is>
      </c>
      <c r="C774" s="104" t="inlineStr">
        <is>
          <t>HC-077</t>
        </is>
      </c>
      <c r="D774" s="104" t="n">
        <v>14</v>
      </c>
      <c r="E774" s="104" t="n">
        <v>1851.76</v>
      </c>
      <c r="F774" s="104" t="n">
        <v>90.81</v>
      </c>
      <c r="G774" s="104" t="n">
        <v>12.3</v>
      </c>
    </row>
    <row r="775">
      <c r="A775" s="176" t="n">
        <v>45717</v>
      </c>
      <c r="B775" s="104" t="inlineStr">
        <is>
          <t>2024/25</t>
        </is>
      </c>
      <c r="C775" s="104" t="inlineStr">
        <is>
          <t>HC-079</t>
        </is>
      </c>
      <c r="D775" s="104" t="n">
        <v>18</v>
      </c>
      <c r="E775" s="104" t="n">
        <v>2355.62</v>
      </c>
      <c r="F775" s="104" t="n">
        <v>120.11</v>
      </c>
      <c r="G775" s="104" t="n">
        <v>11.9</v>
      </c>
    </row>
    <row r="776">
      <c r="A776" s="176" t="n">
        <v>45717</v>
      </c>
      <c r="B776" s="104" t="inlineStr">
        <is>
          <t>2024/25</t>
        </is>
      </c>
      <c r="C776" s="104" t="inlineStr">
        <is>
          <t>HC-080</t>
        </is>
      </c>
      <c r="D776" s="104" t="n">
        <v>12</v>
      </c>
      <c r="E776" s="104" t="n">
        <v>1583.2</v>
      </c>
      <c r="F776" s="104" t="n">
        <v>66.84</v>
      </c>
      <c r="G776" s="104" t="n">
        <v>13.3</v>
      </c>
    </row>
    <row r="777">
      <c r="A777" s="176" t="n">
        <v>45717</v>
      </c>
      <c r="B777" s="104" t="inlineStr">
        <is>
          <t>2024/25</t>
        </is>
      </c>
      <c r="C777" s="104" t="inlineStr">
        <is>
          <t>HC-081</t>
        </is>
      </c>
      <c r="D777" s="104" t="n">
        <v>18</v>
      </c>
      <c r="E777" s="104" t="n">
        <v>2394.6</v>
      </c>
      <c r="F777" s="104" t="n">
        <v>134.36</v>
      </c>
      <c r="G777" s="104" t="n">
        <v>23.7</v>
      </c>
    </row>
    <row r="778">
      <c r="A778" s="176" t="n">
        <v>45717</v>
      </c>
      <c r="B778" s="104" t="inlineStr">
        <is>
          <t>2024/25</t>
        </is>
      </c>
      <c r="C778" s="104" t="inlineStr">
        <is>
          <t>HC-082</t>
        </is>
      </c>
      <c r="D778" s="104" t="n">
        <v>13</v>
      </c>
      <c r="E778" s="104" t="n">
        <v>1742.89</v>
      </c>
      <c r="F778" s="104" t="n">
        <v>100.12</v>
      </c>
      <c r="G778" s="104" t="n">
        <v>5.5</v>
      </c>
    </row>
    <row r="779">
      <c r="A779" s="176" t="n">
        <v>45717</v>
      </c>
      <c r="B779" s="104" t="inlineStr">
        <is>
          <t>2024/25</t>
        </is>
      </c>
      <c r="C779" s="104" t="inlineStr">
        <is>
          <t>HC-083</t>
        </is>
      </c>
      <c r="D779" s="104" t="n">
        <v>13</v>
      </c>
      <c r="E779" s="104" t="n">
        <v>1735.24</v>
      </c>
      <c r="F779" s="104" t="n">
        <v>100.03</v>
      </c>
      <c r="G779" s="104" t="n">
        <v>12.2</v>
      </c>
    </row>
    <row r="780">
      <c r="A780" s="176" t="n">
        <v>45717</v>
      </c>
      <c r="B780" s="104" t="inlineStr">
        <is>
          <t>2024/25</t>
        </is>
      </c>
      <c r="C780" s="104" t="inlineStr">
        <is>
          <t>HC-084</t>
        </is>
      </c>
      <c r="D780" s="104" t="n">
        <v>12</v>
      </c>
      <c r="E780" s="104" t="n">
        <v>1591.22</v>
      </c>
      <c r="F780" s="104" t="n">
        <v>92.09</v>
      </c>
      <c r="G780" s="104" t="n">
        <v>9.1</v>
      </c>
    </row>
    <row r="781">
      <c r="A781" s="176" t="n">
        <v>45717</v>
      </c>
      <c r="B781" s="104" t="inlineStr">
        <is>
          <t>2024/25</t>
        </is>
      </c>
      <c r="C781" s="104" t="inlineStr">
        <is>
          <t>HC-085</t>
        </is>
      </c>
      <c r="D781" s="104" t="n">
        <v>18</v>
      </c>
      <c r="E781" s="104" t="n">
        <v>2346.11</v>
      </c>
      <c r="F781" s="104" t="n">
        <v>108.18</v>
      </c>
      <c r="G781" s="104" t="n">
        <v>7.7</v>
      </c>
    </row>
    <row r="782">
      <c r="A782" s="176" t="n">
        <v>45717</v>
      </c>
      <c r="B782" s="104" t="inlineStr">
        <is>
          <t>2024/25</t>
        </is>
      </c>
      <c r="C782" s="104" t="inlineStr">
        <is>
          <t>HC-086</t>
        </is>
      </c>
      <c r="D782" s="104" t="n">
        <v>13</v>
      </c>
      <c r="E782" s="104" t="n">
        <v>1704.77</v>
      </c>
      <c r="F782" s="104" t="n">
        <v>75.39</v>
      </c>
      <c r="G782" s="104" t="n">
        <v>8.199999999999999</v>
      </c>
    </row>
    <row r="783">
      <c r="A783" s="176" t="n">
        <v>45717</v>
      </c>
      <c r="B783" s="104" t="inlineStr">
        <is>
          <t>2024/25</t>
        </is>
      </c>
      <c r="C783" s="104" t="inlineStr">
        <is>
          <t>HC-087</t>
        </is>
      </c>
      <c r="D783" s="104" t="n">
        <v>12</v>
      </c>
      <c r="E783" s="104" t="n">
        <v>1644.21</v>
      </c>
      <c r="F783" s="104" t="n">
        <v>50.58</v>
      </c>
      <c r="G783" s="104" t="n">
        <v>6.1</v>
      </c>
    </row>
    <row r="784">
      <c r="A784" s="176" t="n">
        <v>45717</v>
      </c>
      <c r="B784" s="104" t="inlineStr">
        <is>
          <t>2024/25</t>
        </is>
      </c>
      <c r="C784" s="104" t="inlineStr">
        <is>
          <t>HC-088</t>
        </is>
      </c>
      <c r="D784" s="104" t="n">
        <v>13</v>
      </c>
      <c r="E784" s="104" t="n">
        <v>1696.63</v>
      </c>
      <c r="F784" s="104" t="n">
        <v>71.48</v>
      </c>
      <c r="G784" s="104" t="n">
        <v>8.6</v>
      </c>
    </row>
    <row r="785">
      <c r="A785" s="176" t="n">
        <v>45717</v>
      </c>
      <c r="B785" s="104" t="inlineStr">
        <is>
          <t>2024/25</t>
        </is>
      </c>
      <c r="C785" s="104" t="inlineStr">
        <is>
          <t>HC-089</t>
        </is>
      </c>
      <c r="D785" s="104" t="n">
        <v>14</v>
      </c>
      <c r="E785" s="104" t="n">
        <v>1824.39</v>
      </c>
      <c r="F785" s="104" t="n">
        <v>101.49</v>
      </c>
      <c r="G785" s="104" t="n">
        <v>11.9</v>
      </c>
    </row>
    <row r="786">
      <c r="A786" s="176" t="n">
        <v>45717</v>
      </c>
      <c r="B786" s="104" t="inlineStr">
        <is>
          <t>2024/25</t>
        </is>
      </c>
      <c r="C786" s="104" t="inlineStr">
        <is>
          <t>HC-090</t>
        </is>
      </c>
      <c r="D786" s="104" t="n">
        <v>13</v>
      </c>
      <c r="E786" s="104" t="n">
        <v>1705.73</v>
      </c>
      <c r="F786" s="104" t="n">
        <v>65.27</v>
      </c>
      <c r="G786" s="104" t="n">
        <v>8.9</v>
      </c>
    </row>
    <row r="787">
      <c r="A787" s="176" t="n">
        <v>45717</v>
      </c>
      <c r="B787" s="104" t="inlineStr">
        <is>
          <t>2024/25</t>
        </is>
      </c>
      <c r="C787" s="104" t="inlineStr">
        <is>
          <t>HC-091</t>
        </is>
      </c>
      <c r="D787" s="104" t="n">
        <v>13</v>
      </c>
      <c r="E787" s="104" t="n">
        <v>1689.96</v>
      </c>
      <c r="F787" s="104" t="n">
        <v>95.58</v>
      </c>
      <c r="G787" s="104" t="n">
        <v>10.6</v>
      </c>
    </row>
    <row r="788">
      <c r="A788" s="176" t="n">
        <v>45717</v>
      </c>
      <c r="B788" s="104" t="inlineStr">
        <is>
          <t>2024/25</t>
        </is>
      </c>
      <c r="C788" s="104" t="inlineStr">
        <is>
          <t>HC-092</t>
        </is>
      </c>
      <c r="D788" s="104" t="n">
        <v>13</v>
      </c>
      <c r="E788" s="104" t="n">
        <v>1707.46</v>
      </c>
      <c r="F788" s="104" t="n">
        <v>96.04000000000001</v>
      </c>
      <c r="G788" s="104" t="n">
        <v>14.9</v>
      </c>
    </row>
    <row r="789">
      <c r="A789" s="176" t="n">
        <v>45717</v>
      </c>
      <c r="B789" s="104" t="inlineStr">
        <is>
          <t>2024/25</t>
        </is>
      </c>
      <c r="C789" s="104" t="inlineStr">
        <is>
          <t>HC-093</t>
        </is>
      </c>
      <c r="D789" s="104" t="n">
        <v>25</v>
      </c>
      <c r="E789" s="104" t="n">
        <v>3315.39</v>
      </c>
      <c r="F789" s="104" t="n">
        <v>184.39</v>
      </c>
      <c r="G789" s="104" t="n">
        <v>19.4</v>
      </c>
    </row>
    <row r="790">
      <c r="A790" s="176" t="n">
        <v>45717</v>
      </c>
      <c r="B790" s="104" t="inlineStr">
        <is>
          <t>2024/25</t>
        </is>
      </c>
      <c r="C790" s="104" t="inlineStr">
        <is>
          <t>HC-094</t>
        </is>
      </c>
      <c r="D790" s="104" t="n">
        <v>12</v>
      </c>
      <c r="E790" s="104" t="n">
        <v>1599.26</v>
      </c>
      <c r="F790" s="104" t="n">
        <v>98.88</v>
      </c>
      <c r="G790" s="104" t="n">
        <v>8.1</v>
      </c>
    </row>
    <row r="791">
      <c r="A791" s="176" t="n">
        <v>45717</v>
      </c>
      <c r="B791" s="104" t="inlineStr">
        <is>
          <t>2024/25</t>
        </is>
      </c>
      <c r="C791" s="104" t="inlineStr">
        <is>
          <t>HC-096</t>
        </is>
      </c>
      <c r="D791" s="104" t="n">
        <v>12</v>
      </c>
      <c r="E791" s="104" t="n">
        <v>1607.45</v>
      </c>
      <c r="F791" s="104" t="n">
        <v>82.26000000000001</v>
      </c>
      <c r="G791" s="104" t="n">
        <v>16.7</v>
      </c>
    </row>
    <row r="792">
      <c r="A792" s="176" t="n">
        <v>45717</v>
      </c>
      <c r="B792" s="104" t="inlineStr">
        <is>
          <t>2024/25</t>
        </is>
      </c>
      <c r="C792" s="104" t="inlineStr">
        <is>
          <t>HC-097</t>
        </is>
      </c>
      <c r="D792" s="104" t="n">
        <v>12</v>
      </c>
      <c r="E792" s="104" t="n">
        <v>1546</v>
      </c>
      <c r="F792" s="104" t="n">
        <v>58.93</v>
      </c>
      <c r="G792" s="104" t="n">
        <v>14.3</v>
      </c>
    </row>
    <row r="793">
      <c r="A793" s="176" t="n">
        <v>45717</v>
      </c>
      <c r="B793" s="104" t="inlineStr">
        <is>
          <t>2024/25</t>
        </is>
      </c>
      <c r="C793" s="104" t="inlineStr">
        <is>
          <t>HC-098</t>
        </is>
      </c>
      <c r="D793" s="104" t="n">
        <v>14</v>
      </c>
      <c r="E793" s="104" t="n">
        <v>1858.74</v>
      </c>
      <c r="F793" s="104" t="n">
        <v>78.40000000000001</v>
      </c>
      <c r="G793" s="104" t="n">
        <v>11.3</v>
      </c>
    </row>
    <row r="794">
      <c r="A794" s="176" t="n">
        <v>45717</v>
      </c>
      <c r="B794" s="104" t="inlineStr">
        <is>
          <t>2024/25</t>
        </is>
      </c>
      <c r="C794" s="104" t="inlineStr">
        <is>
          <t>HC-099</t>
        </is>
      </c>
      <c r="D794" s="104" t="n">
        <v>18</v>
      </c>
      <c r="E794" s="104" t="n">
        <v>2342.91</v>
      </c>
      <c r="F794" s="104" t="n">
        <v>113.74</v>
      </c>
      <c r="G794" s="104" t="n">
        <v>14.5</v>
      </c>
    </row>
    <row r="795">
      <c r="A795" s="176" t="n">
        <v>45717</v>
      </c>
      <c r="B795" s="104" t="inlineStr">
        <is>
          <t>2024/25</t>
        </is>
      </c>
      <c r="C795" s="104" t="inlineStr">
        <is>
          <t>HC-100</t>
        </is>
      </c>
      <c r="D795" s="104" t="n">
        <v>12</v>
      </c>
      <c r="E795" s="104" t="n">
        <v>1638.72</v>
      </c>
      <c r="F795" s="104" t="n">
        <v>75.25</v>
      </c>
      <c r="G795" s="104" t="n">
        <v>7.7</v>
      </c>
    </row>
    <row r="796">
      <c r="A796" s="176" t="n">
        <v>45717</v>
      </c>
      <c r="B796" s="104" t="inlineStr">
        <is>
          <t>2024/25</t>
        </is>
      </c>
      <c r="C796" s="104" t="inlineStr">
        <is>
          <t>HC-101</t>
        </is>
      </c>
      <c r="D796" s="104" t="n">
        <v>14</v>
      </c>
      <c r="E796" s="104" t="n">
        <v>1820.91</v>
      </c>
      <c r="F796" s="104" t="n">
        <v>94.79000000000001</v>
      </c>
      <c r="G796" s="104" t="n">
        <v>16.1</v>
      </c>
    </row>
    <row r="797">
      <c r="A797" s="176" t="n">
        <v>45717</v>
      </c>
      <c r="B797" s="104" t="inlineStr">
        <is>
          <t>2024/25</t>
        </is>
      </c>
      <c r="C797" s="104" t="inlineStr">
        <is>
          <t>HC-102</t>
        </is>
      </c>
      <c r="D797" s="104" t="n">
        <v>14</v>
      </c>
      <c r="E797" s="104" t="n">
        <v>1824.45</v>
      </c>
      <c r="F797" s="104" t="n">
        <v>216.33</v>
      </c>
      <c r="G797" s="104" t="n">
        <v>60.2</v>
      </c>
    </row>
    <row r="798">
      <c r="A798" s="176" t="n">
        <v>45717</v>
      </c>
      <c r="B798" s="104" t="inlineStr">
        <is>
          <t>2024/25</t>
        </is>
      </c>
      <c r="C798" s="104" t="inlineStr">
        <is>
          <t>HC-103</t>
        </is>
      </c>
      <c r="D798" s="104" t="n">
        <v>18</v>
      </c>
      <c r="E798" s="104" t="n">
        <v>2383.04</v>
      </c>
      <c r="F798" s="104" t="n">
        <v>124.03</v>
      </c>
      <c r="G798" s="104" t="n">
        <v>12.1</v>
      </c>
    </row>
    <row r="799">
      <c r="A799" s="176" t="n">
        <v>45717</v>
      </c>
      <c r="B799" s="104" t="inlineStr">
        <is>
          <t>2024/25</t>
        </is>
      </c>
      <c r="C799" s="104" t="inlineStr">
        <is>
          <t>HC-104</t>
        </is>
      </c>
      <c r="D799" s="104" t="n">
        <v>13</v>
      </c>
      <c r="E799" s="104" t="n">
        <v>1749.23</v>
      </c>
      <c r="F799" s="104" t="n">
        <v>101</v>
      </c>
      <c r="G799" s="104" t="n">
        <v>17.7</v>
      </c>
    </row>
    <row r="800">
      <c r="A800" s="176" t="n">
        <v>45717</v>
      </c>
      <c r="B800" s="104" t="inlineStr">
        <is>
          <t>2024/25</t>
        </is>
      </c>
      <c r="C800" s="104" t="inlineStr">
        <is>
          <t>HC-105</t>
        </is>
      </c>
      <c r="D800" s="104" t="n">
        <v>20</v>
      </c>
      <c r="E800" s="104" t="n">
        <v>2624.57</v>
      </c>
      <c r="F800" s="104" t="n">
        <v>140.29</v>
      </c>
      <c r="G800" s="104" t="n">
        <v>16.2</v>
      </c>
    </row>
    <row r="801">
      <c r="A801" s="176" t="n">
        <v>45717</v>
      </c>
      <c r="B801" s="104" t="inlineStr">
        <is>
          <t>2024/25</t>
        </is>
      </c>
      <c r="C801" s="104" t="inlineStr">
        <is>
          <t>HC-106</t>
        </is>
      </c>
      <c r="D801" s="104" t="n">
        <v>14</v>
      </c>
      <c r="E801" s="104" t="n">
        <v>1836.32</v>
      </c>
      <c r="F801" s="104" t="n">
        <v>87.02</v>
      </c>
      <c r="G801" s="104" t="n">
        <v>9.1</v>
      </c>
    </row>
    <row r="802">
      <c r="A802" s="176" t="n">
        <v>45717</v>
      </c>
      <c r="B802" s="104" t="inlineStr">
        <is>
          <t>2024/25</t>
        </is>
      </c>
      <c r="C802" s="104" t="inlineStr">
        <is>
          <t>HC-107</t>
        </is>
      </c>
      <c r="D802" s="104" t="n">
        <v>18</v>
      </c>
      <c r="E802" s="104" t="n">
        <v>2370.04</v>
      </c>
      <c r="F802" s="104" t="n">
        <v>100.86</v>
      </c>
      <c r="G802" s="104" t="n">
        <v>13.9</v>
      </c>
    </row>
    <row r="803">
      <c r="A803" s="176" t="n">
        <v>45717</v>
      </c>
      <c r="B803" s="104" t="inlineStr">
        <is>
          <t>2024/25</t>
        </is>
      </c>
      <c r="C803" s="104" t="inlineStr">
        <is>
          <t>HC-108</t>
        </is>
      </c>
      <c r="D803" s="104" t="n">
        <v>13</v>
      </c>
      <c r="E803" s="104" t="n">
        <v>1703.45</v>
      </c>
      <c r="F803" s="104" t="n">
        <v>82.54000000000001</v>
      </c>
      <c r="G803" s="104" t="n">
        <v>7.6</v>
      </c>
    </row>
    <row r="804">
      <c r="A804" s="176" t="n">
        <v>45717</v>
      </c>
      <c r="B804" s="104" t="inlineStr">
        <is>
          <t>2024/25</t>
        </is>
      </c>
      <c r="C804" s="104" t="inlineStr">
        <is>
          <t>HC-109</t>
        </is>
      </c>
      <c r="D804" s="104" t="n">
        <v>14</v>
      </c>
      <c r="E804" s="104" t="n">
        <v>1817.65</v>
      </c>
      <c r="F804" s="104" t="n">
        <v>78.87</v>
      </c>
      <c r="G804" s="104" t="n">
        <v>10.4</v>
      </c>
    </row>
    <row r="805">
      <c r="A805" s="176" t="n">
        <v>45717</v>
      </c>
      <c r="B805" s="104" t="inlineStr">
        <is>
          <t>2024/25</t>
        </is>
      </c>
      <c r="C805" s="104" t="inlineStr">
        <is>
          <t>HC-110</t>
        </is>
      </c>
      <c r="D805" s="104" t="n">
        <v>12</v>
      </c>
      <c r="E805" s="104" t="n">
        <v>1581.99</v>
      </c>
      <c r="F805" s="104" t="n">
        <v>82.09999999999999</v>
      </c>
      <c r="G805" s="104" t="n">
        <v>9.4</v>
      </c>
    </row>
    <row r="806">
      <c r="A806" s="176" t="n">
        <v>45717</v>
      </c>
      <c r="B806" s="104" t="inlineStr">
        <is>
          <t>2024/25</t>
        </is>
      </c>
      <c r="C806" s="104" t="inlineStr">
        <is>
          <t>HC-111</t>
        </is>
      </c>
      <c r="D806" s="104" t="n">
        <v>14</v>
      </c>
      <c r="E806" s="104" t="n">
        <v>1793</v>
      </c>
      <c r="F806" s="104" t="n">
        <v>96.78</v>
      </c>
      <c r="G806" s="104" t="n">
        <v>11.5</v>
      </c>
    </row>
    <row r="807">
      <c r="A807" s="176" t="n">
        <v>45717</v>
      </c>
      <c r="B807" s="104" t="inlineStr">
        <is>
          <t>2024/25</t>
        </is>
      </c>
      <c r="C807" s="104" t="inlineStr">
        <is>
          <t>HC-113</t>
        </is>
      </c>
      <c r="D807" s="104" t="n">
        <v>14</v>
      </c>
      <c r="E807" s="104" t="n">
        <v>1865.09</v>
      </c>
      <c r="F807" s="104" t="n">
        <v>81.81</v>
      </c>
      <c r="G807" s="104" t="n">
        <v>10.5</v>
      </c>
    </row>
    <row r="808">
      <c r="A808" s="176" t="n">
        <v>45717</v>
      </c>
      <c r="B808" s="104" t="inlineStr">
        <is>
          <t>2024/25</t>
        </is>
      </c>
      <c r="C808" s="104" t="inlineStr">
        <is>
          <t>HC-114</t>
        </is>
      </c>
      <c r="D808" s="104" t="n">
        <v>12</v>
      </c>
      <c r="E808" s="104" t="n">
        <v>1606.84</v>
      </c>
      <c r="F808" s="104" t="n">
        <v>54.68</v>
      </c>
      <c r="G808" s="104" t="n">
        <v>14.5</v>
      </c>
    </row>
    <row r="809">
      <c r="A809" s="176" t="n">
        <v>45717</v>
      </c>
      <c r="B809" s="104" t="inlineStr">
        <is>
          <t>2024/25</t>
        </is>
      </c>
      <c r="C809" s="104" t="inlineStr">
        <is>
          <t>HC-115</t>
        </is>
      </c>
      <c r="D809" s="104" t="n">
        <v>18</v>
      </c>
      <c r="E809" s="104" t="n">
        <v>2385.3</v>
      </c>
      <c r="F809" s="104" t="n">
        <v>106.98</v>
      </c>
      <c r="G809" s="104" t="n">
        <v>19.4</v>
      </c>
    </row>
    <row r="810">
      <c r="A810" s="176" t="n">
        <v>45717</v>
      </c>
      <c r="B810" s="104" t="inlineStr">
        <is>
          <t>2024/25</t>
        </is>
      </c>
      <c r="C810" s="104" t="inlineStr">
        <is>
          <t>HC-116</t>
        </is>
      </c>
      <c r="D810" s="104" t="n">
        <v>13</v>
      </c>
      <c r="E810" s="104" t="n">
        <v>1710.76</v>
      </c>
      <c r="F810" s="104" t="n">
        <v>100.72</v>
      </c>
      <c r="G810" s="104" t="n">
        <v>6.7</v>
      </c>
    </row>
    <row r="811">
      <c r="A811" s="176" t="n">
        <v>45717</v>
      </c>
      <c r="B811" s="104" t="inlineStr">
        <is>
          <t>2024/25</t>
        </is>
      </c>
      <c r="C811" s="104" t="inlineStr">
        <is>
          <t>HC-117</t>
        </is>
      </c>
      <c r="D811" s="104" t="n">
        <v>18</v>
      </c>
      <c r="E811" s="104" t="n">
        <v>2381.33</v>
      </c>
      <c r="F811" s="104" t="n">
        <v>106.37</v>
      </c>
      <c r="G811" s="104" t="n">
        <v>11.3</v>
      </c>
    </row>
    <row r="812">
      <c r="A812" s="176" t="n">
        <v>45717</v>
      </c>
      <c r="B812" s="104" t="inlineStr">
        <is>
          <t>2024/25</t>
        </is>
      </c>
      <c r="C812" s="104" t="inlineStr">
        <is>
          <t>HC-118</t>
        </is>
      </c>
      <c r="D812" s="104" t="n">
        <v>14</v>
      </c>
      <c r="E812" s="104" t="n">
        <v>1818.81</v>
      </c>
      <c r="F812" s="104" t="n">
        <v>78.98</v>
      </c>
      <c r="G812" s="104" t="n">
        <v>6.9</v>
      </c>
    </row>
    <row r="813">
      <c r="A813" s="176" t="n">
        <v>45717</v>
      </c>
      <c r="B813" s="104" t="inlineStr">
        <is>
          <t>2024/25</t>
        </is>
      </c>
      <c r="C813" s="104" t="inlineStr">
        <is>
          <t>HC-119</t>
        </is>
      </c>
      <c r="D813" s="104" t="n">
        <v>13</v>
      </c>
      <c r="E813" s="104" t="n">
        <v>1720.05</v>
      </c>
      <c r="F813" s="104" t="n">
        <v>91.22</v>
      </c>
      <c r="G813" s="104" t="n">
        <v>10.6</v>
      </c>
    </row>
    <row r="814">
      <c r="A814" s="176" t="n">
        <v>45717</v>
      </c>
      <c r="B814" s="104" t="inlineStr">
        <is>
          <t>2024/25</t>
        </is>
      </c>
      <c r="C814" s="104" t="inlineStr">
        <is>
          <t>HC-120</t>
        </is>
      </c>
      <c r="D814" s="104" t="n">
        <v>13</v>
      </c>
      <c r="E814" s="104" t="n">
        <v>1716.74</v>
      </c>
      <c r="F814" s="104" t="n">
        <v>81.13</v>
      </c>
      <c r="G814" s="104" t="n">
        <v>14.1</v>
      </c>
    </row>
    <row r="815">
      <c r="A815" s="176" t="n">
        <v>45748</v>
      </c>
      <c r="B815" s="104" t="inlineStr">
        <is>
          <t>2024/25</t>
        </is>
      </c>
      <c r="C815" s="104" t="inlineStr">
        <is>
          <t>HC-001</t>
        </is>
      </c>
      <c r="D815" s="104" t="n">
        <v>20</v>
      </c>
      <c r="E815" s="104" t="n">
        <v>2744.78</v>
      </c>
      <c r="F815" s="104" t="n">
        <v>131.16</v>
      </c>
      <c r="G815" s="104" t="n">
        <v>14.4</v>
      </c>
    </row>
    <row r="816">
      <c r="A816" s="176" t="n">
        <v>45748</v>
      </c>
      <c r="B816" s="104" t="inlineStr">
        <is>
          <t>2024/25</t>
        </is>
      </c>
      <c r="C816" s="104" t="inlineStr">
        <is>
          <t>HC-002</t>
        </is>
      </c>
      <c r="D816" s="104" t="n">
        <v>13</v>
      </c>
      <c r="E816" s="104" t="n">
        <v>1808.31</v>
      </c>
      <c r="F816" s="104" t="n">
        <v>88.59</v>
      </c>
      <c r="G816" s="104" t="n">
        <v>11.6</v>
      </c>
    </row>
    <row r="817">
      <c r="A817" s="176" t="n">
        <v>45748</v>
      </c>
      <c r="B817" s="104" t="inlineStr">
        <is>
          <t>2024/25</t>
        </is>
      </c>
      <c r="C817" s="104" t="inlineStr">
        <is>
          <t>HC-003</t>
        </is>
      </c>
      <c r="D817" s="104" t="n">
        <v>13</v>
      </c>
      <c r="E817" s="104" t="n">
        <v>1800.86</v>
      </c>
      <c r="F817" s="104" t="n">
        <v>82.51000000000001</v>
      </c>
      <c r="G817" s="104" t="n">
        <v>12.2</v>
      </c>
    </row>
    <row r="818">
      <c r="A818" s="176" t="n">
        <v>45748</v>
      </c>
      <c r="B818" s="104" t="inlineStr">
        <is>
          <t>2024/25</t>
        </is>
      </c>
      <c r="C818" s="104" t="inlineStr">
        <is>
          <t>HC-004</t>
        </is>
      </c>
      <c r="D818" s="104" t="n">
        <v>14</v>
      </c>
      <c r="E818" s="104" t="n">
        <v>1900.47</v>
      </c>
      <c r="F818" s="104" t="n">
        <v>110.31</v>
      </c>
      <c r="G818" s="104" t="n">
        <v>12.2</v>
      </c>
    </row>
    <row r="819">
      <c r="A819" s="176" t="n">
        <v>45748</v>
      </c>
      <c r="B819" s="104" t="inlineStr">
        <is>
          <t>2024/25</t>
        </is>
      </c>
      <c r="C819" s="104" t="inlineStr">
        <is>
          <t>HC-005</t>
        </is>
      </c>
      <c r="D819" s="104" t="n">
        <v>18</v>
      </c>
      <c r="E819" s="104" t="n">
        <v>2490.78</v>
      </c>
      <c r="F819" s="104" t="n">
        <v>76.78</v>
      </c>
      <c r="G819" s="104" t="n">
        <v>15</v>
      </c>
    </row>
    <row r="820">
      <c r="A820" s="176" t="n">
        <v>45748</v>
      </c>
      <c r="B820" s="104" t="inlineStr">
        <is>
          <t>2024/25</t>
        </is>
      </c>
      <c r="C820" s="104" t="inlineStr">
        <is>
          <t>HC-006</t>
        </is>
      </c>
      <c r="D820" s="104" t="n">
        <v>12</v>
      </c>
      <c r="E820" s="104" t="n">
        <v>1675.56</v>
      </c>
      <c r="F820" s="104" t="n">
        <v>78.95</v>
      </c>
      <c r="G820" s="104" t="n">
        <v>9.4</v>
      </c>
    </row>
    <row r="821">
      <c r="A821" s="176" t="n">
        <v>45748</v>
      </c>
      <c r="B821" s="104" t="inlineStr">
        <is>
          <t>2024/25</t>
        </is>
      </c>
      <c r="C821" s="104" t="inlineStr">
        <is>
          <t>HC-007</t>
        </is>
      </c>
      <c r="D821" s="104" t="n">
        <v>13</v>
      </c>
      <c r="E821" s="104" t="n">
        <v>1766.07</v>
      </c>
      <c r="F821" s="104" t="n">
        <v>67.88</v>
      </c>
      <c r="G821" s="104" t="n">
        <v>6</v>
      </c>
    </row>
    <row r="822">
      <c r="A822" s="176" t="n">
        <v>45748</v>
      </c>
      <c r="B822" s="104" t="inlineStr">
        <is>
          <t>2024/25</t>
        </is>
      </c>
      <c r="C822" s="104" t="inlineStr">
        <is>
          <t>HC-008</t>
        </is>
      </c>
      <c r="D822" s="104" t="n">
        <v>13</v>
      </c>
      <c r="E822" s="104" t="n">
        <v>1793.03</v>
      </c>
      <c r="F822" s="104" t="n">
        <v>96.33</v>
      </c>
      <c r="G822" s="104" t="n">
        <v>6.1</v>
      </c>
    </row>
    <row r="823">
      <c r="A823" s="176" t="n">
        <v>45748</v>
      </c>
      <c r="B823" s="104" t="inlineStr">
        <is>
          <t>2024/25</t>
        </is>
      </c>
      <c r="C823" s="104" t="inlineStr">
        <is>
          <t>HC-009</t>
        </is>
      </c>
      <c r="D823" s="104" t="n">
        <v>19</v>
      </c>
      <c r="E823" s="104" t="n">
        <v>2569.85</v>
      </c>
      <c r="F823" s="104" t="n">
        <v>84.84</v>
      </c>
      <c r="G823" s="104" t="n">
        <v>11.3</v>
      </c>
    </row>
    <row r="824">
      <c r="A824" s="176" t="n">
        <v>45748</v>
      </c>
      <c r="B824" s="104" t="inlineStr">
        <is>
          <t>2024/25</t>
        </is>
      </c>
      <c r="C824" s="104" t="inlineStr">
        <is>
          <t>HC-010</t>
        </is>
      </c>
      <c r="D824" s="104" t="n">
        <v>20</v>
      </c>
      <c r="E824" s="104" t="n">
        <v>2753.57</v>
      </c>
      <c r="F824" s="104" t="n">
        <v>145.48</v>
      </c>
      <c r="G824" s="104" t="n">
        <v>17.8</v>
      </c>
    </row>
    <row r="825">
      <c r="A825" s="176" t="n">
        <v>45748</v>
      </c>
      <c r="B825" s="104" t="inlineStr">
        <is>
          <t>2024/25</t>
        </is>
      </c>
      <c r="C825" s="104" t="inlineStr">
        <is>
          <t>HC-011</t>
        </is>
      </c>
      <c r="D825" s="104" t="n">
        <v>20</v>
      </c>
      <c r="E825" s="104" t="n">
        <v>2759.4</v>
      </c>
      <c r="F825" s="104" t="n">
        <v>150.09</v>
      </c>
      <c r="G825" s="104" t="n">
        <v>12.1</v>
      </c>
    </row>
    <row r="826">
      <c r="A826" s="176" t="n">
        <v>45748</v>
      </c>
      <c r="B826" s="104" t="inlineStr">
        <is>
          <t>2024/25</t>
        </is>
      </c>
      <c r="C826" s="104" t="inlineStr">
        <is>
          <t>HC-012</t>
        </is>
      </c>
      <c r="D826" s="104" t="n">
        <v>12</v>
      </c>
      <c r="E826" s="104" t="n">
        <v>1631.58</v>
      </c>
      <c r="F826" s="104" t="n">
        <v>63.57</v>
      </c>
      <c r="G826" s="104" t="n">
        <v>12.4</v>
      </c>
    </row>
    <row r="827">
      <c r="A827" s="176" t="n">
        <v>45748</v>
      </c>
      <c r="B827" s="104" t="inlineStr">
        <is>
          <t>2024/25</t>
        </is>
      </c>
      <c r="C827" s="104" t="inlineStr">
        <is>
          <t>HC-013</t>
        </is>
      </c>
      <c r="D827" s="104" t="n">
        <v>14</v>
      </c>
      <c r="E827" s="104" t="n">
        <v>1880.94</v>
      </c>
      <c r="F827" s="104" t="n">
        <v>91.08</v>
      </c>
      <c r="G827" s="104" t="n">
        <v>11.3</v>
      </c>
    </row>
    <row r="828">
      <c r="A828" s="176" t="n">
        <v>45748</v>
      </c>
      <c r="B828" s="104" t="inlineStr">
        <is>
          <t>2024/25</t>
        </is>
      </c>
      <c r="C828" s="104" t="inlineStr">
        <is>
          <t>HC-014</t>
        </is>
      </c>
      <c r="D828" s="104" t="n">
        <v>14</v>
      </c>
      <c r="E828" s="104" t="n">
        <v>1916.29</v>
      </c>
      <c r="F828" s="104" t="n">
        <v>64.75</v>
      </c>
      <c r="G828" s="104" t="n">
        <v>8.9</v>
      </c>
    </row>
    <row r="829">
      <c r="A829" s="176" t="n">
        <v>45748</v>
      </c>
      <c r="B829" s="104" t="inlineStr">
        <is>
          <t>2024/25</t>
        </is>
      </c>
      <c r="C829" s="104" t="inlineStr">
        <is>
          <t>HC-015</t>
        </is>
      </c>
      <c r="D829" s="104" t="n">
        <v>13</v>
      </c>
      <c r="E829" s="104" t="n">
        <v>1801.67</v>
      </c>
      <c r="F829" s="104" t="n">
        <v>97.09999999999999</v>
      </c>
      <c r="G829" s="104" t="n">
        <v>7.9</v>
      </c>
    </row>
    <row r="830">
      <c r="A830" s="176" t="n">
        <v>45748</v>
      </c>
      <c r="B830" s="104" t="inlineStr">
        <is>
          <t>2024/25</t>
        </is>
      </c>
      <c r="C830" s="104" t="inlineStr">
        <is>
          <t>HC-016</t>
        </is>
      </c>
      <c r="D830" s="104" t="n">
        <v>18</v>
      </c>
      <c r="E830" s="104" t="n">
        <v>2468.21</v>
      </c>
      <c r="F830" s="104" t="n">
        <v>102.95</v>
      </c>
      <c r="G830" s="104" t="n">
        <v>13.3</v>
      </c>
    </row>
    <row r="831">
      <c r="A831" s="176" t="n">
        <v>45748</v>
      </c>
      <c r="B831" s="104" t="inlineStr">
        <is>
          <t>2024/25</t>
        </is>
      </c>
      <c r="C831" s="104" t="inlineStr">
        <is>
          <t>HC-017</t>
        </is>
      </c>
      <c r="D831" s="104" t="n">
        <v>13</v>
      </c>
      <c r="E831" s="104" t="n">
        <v>1793.3</v>
      </c>
      <c r="F831" s="104" t="n">
        <v>88.09999999999999</v>
      </c>
      <c r="G831" s="104" t="n">
        <v>11</v>
      </c>
    </row>
    <row r="832">
      <c r="A832" s="176" t="n">
        <v>45748</v>
      </c>
      <c r="B832" s="104" t="inlineStr">
        <is>
          <t>2024/25</t>
        </is>
      </c>
      <c r="C832" s="104" t="inlineStr">
        <is>
          <t>HC-018</t>
        </is>
      </c>
      <c r="D832" s="104" t="n">
        <v>12</v>
      </c>
      <c r="E832" s="104" t="n">
        <v>1707.19</v>
      </c>
      <c r="F832" s="104" t="n">
        <v>66.7</v>
      </c>
      <c r="G832" s="104" t="n">
        <v>7.3</v>
      </c>
    </row>
    <row r="833">
      <c r="A833" s="176" t="n">
        <v>45748</v>
      </c>
      <c r="B833" s="104" t="inlineStr">
        <is>
          <t>2024/25</t>
        </is>
      </c>
      <c r="C833" s="104" t="inlineStr">
        <is>
          <t>HC-019</t>
        </is>
      </c>
      <c r="D833" s="104" t="n">
        <v>13</v>
      </c>
      <c r="E833" s="104" t="n">
        <v>1739.84</v>
      </c>
      <c r="F833" s="104" t="n">
        <v>57.01</v>
      </c>
      <c r="G833" s="104" t="n">
        <v>10.3</v>
      </c>
    </row>
    <row r="834">
      <c r="A834" s="176" t="n">
        <v>45748</v>
      </c>
      <c r="B834" s="104" t="inlineStr">
        <is>
          <t>2024/25</t>
        </is>
      </c>
      <c r="C834" s="104" t="inlineStr">
        <is>
          <t>HC-020</t>
        </is>
      </c>
      <c r="D834" s="104" t="n">
        <v>13</v>
      </c>
      <c r="E834" s="104" t="n">
        <v>1760.13</v>
      </c>
      <c r="F834" s="104" t="n">
        <v>42.53</v>
      </c>
      <c r="G834" s="104" t="n">
        <v>9.199999999999999</v>
      </c>
    </row>
    <row r="835">
      <c r="A835" s="176" t="n">
        <v>45748</v>
      </c>
      <c r="B835" s="104" t="inlineStr">
        <is>
          <t>2024/25</t>
        </is>
      </c>
      <c r="C835" s="104" t="inlineStr">
        <is>
          <t>HC-021</t>
        </is>
      </c>
      <c r="D835" s="104" t="n">
        <v>13</v>
      </c>
      <c r="E835" s="104" t="n">
        <v>1836.99</v>
      </c>
      <c r="F835" s="104" t="n">
        <v>82.63</v>
      </c>
      <c r="G835" s="104" t="n">
        <v>8.1</v>
      </c>
    </row>
    <row r="836">
      <c r="A836" s="176" t="n">
        <v>45748</v>
      </c>
      <c r="B836" s="104" t="inlineStr">
        <is>
          <t>2024/25</t>
        </is>
      </c>
      <c r="C836" s="104" t="inlineStr">
        <is>
          <t>HC-022</t>
        </is>
      </c>
      <c r="D836" s="104" t="n">
        <v>13</v>
      </c>
      <c r="E836" s="104" t="n">
        <v>1807.88</v>
      </c>
      <c r="F836" s="104" t="n">
        <v>112.06</v>
      </c>
      <c r="G836" s="104" t="n">
        <v>7.1</v>
      </c>
    </row>
    <row r="837">
      <c r="A837" s="176" t="n">
        <v>45748</v>
      </c>
      <c r="B837" s="104" t="inlineStr">
        <is>
          <t>2024/25</t>
        </is>
      </c>
      <c r="C837" s="104" t="inlineStr">
        <is>
          <t>HC-023</t>
        </is>
      </c>
      <c r="D837" s="104" t="n">
        <v>14</v>
      </c>
      <c r="E837" s="104" t="n">
        <v>1904.25</v>
      </c>
      <c r="F837" s="104" t="n">
        <v>111.06</v>
      </c>
      <c r="G837" s="104" t="n">
        <v>25.1</v>
      </c>
    </row>
    <row r="838">
      <c r="A838" s="176" t="n">
        <v>45748</v>
      </c>
      <c r="B838" s="104" t="inlineStr">
        <is>
          <t>2024/25</t>
        </is>
      </c>
      <c r="C838" s="104" t="inlineStr">
        <is>
          <t>HC-024</t>
        </is>
      </c>
      <c r="D838" s="104" t="n">
        <v>19</v>
      </c>
      <c r="E838" s="104" t="n">
        <v>2618.88</v>
      </c>
      <c r="F838" s="104" t="n">
        <v>110.87</v>
      </c>
      <c r="G838" s="104" t="n">
        <v>15.2</v>
      </c>
    </row>
    <row r="839">
      <c r="A839" s="176" t="n">
        <v>45748</v>
      </c>
      <c r="B839" s="104" t="inlineStr">
        <is>
          <t>2024/25</t>
        </is>
      </c>
      <c r="C839" s="104" t="inlineStr">
        <is>
          <t>HC-025</t>
        </is>
      </c>
      <c r="D839" s="104" t="n">
        <v>18</v>
      </c>
      <c r="E839" s="104" t="n">
        <v>2407.25</v>
      </c>
      <c r="F839" s="104" t="n">
        <v>101.38</v>
      </c>
      <c r="G839" s="104" t="n">
        <v>15.5</v>
      </c>
    </row>
    <row r="840">
      <c r="A840" s="176" t="n">
        <v>45748</v>
      </c>
      <c r="B840" s="104" t="inlineStr">
        <is>
          <t>2024/25</t>
        </is>
      </c>
      <c r="C840" s="104" t="inlineStr">
        <is>
          <t>HC-026</t>
        </is>
      </c>
      <c r="D840" s="104" t="n">
        <v>12</v>
      </c>
      <c r="E840" s="104" t="n">
        <v>1684.75</v>
      </c>
      <c r="F840" s="104" t="n">
        <v>112.9</v>
      </c>
      <c r="G840" s="104" t="n">
        <v>10.9</v>
      </c>
    </row>
    <row r="841">
      <c r="A841" s="176" t="n">
        <v>45748</v>
      </c>
      <c r="B841" s="104" t="inlineStr">
        <is>
          <t>2024/25</t>
        </is>
      </c>
      <c r="C841" s="104" t="inlineStr">
        <is>
          <t>HC-027</t>
        </is>
      </c>
      <c r="D841" s="104" t="n">
        <v>14</v>
      </c>
      <c r="E841" s="104" t="n">
        <v>1915.72</v>
      </c>
      <c r="F841" s="104" t="n">
        <v>104.58</v>
      </c>
      <c r="G841" s="104" t="n">
        <v>12.7</v>
      </c>
    </row>
    <row r="842">
      <c r="A842" s="176" t="n">
        <v>45748</v>
      </c>
      <c r="B842" s="104" t="inlineStr">
        <is>
          <t>2024/25</t>
        </is>
      </c>
      <c r="C842" s="104" t="inlineStr">
        <is>
          <t>HC-028</t>
        </is>
      </c>
      <c r="D842" s="104" t="n">
        <v>12</v>
      </c>
      <c r="E842" s="104" t="n">
        <v>1648.31</v>
      </c>
      <c r="F842" s="104" t="n">
        <v>56.93</v>
      </c>
      <c r="G842" s="104" t="n">
        <v>7.8</v>
      </c>
    </row>
    <row r="843">
      <c r="A843" s="176" t="n">
        <v>45748</v>
      </c>
      <c r="B843" s="104" t="inlineStr">
        <is>
          <t>2024/25</t>
        </is>
      </c>
      <c r="C843" s="104" t="inlineStr">
        <is>
          <t>HC-029</t>
        </is>
      </c>
      <c r="D843" s="104" t="n">
        <v>25</v>
      </c>
      <c r="E843" s="104" t="n">
        <v>3472.41</v>
      </c>
      <c r="F843" s="104" t="n">
        <v>155.76</v>
      </c>
      <c r="G843" s="104" t="n">
        <v>18.7</v>
      </c>
    </row>
    <row r="844">
      <c r="A844" s="176" t="n">
        <v>45748</v>
      </c>
      <c r="B844" s="104" t="inlineStr">
        <is>
          <t>2024/25</t>
        </is>
      </c>
      <c r="C844" s="104" t="inlineStr">
        <is>
          <t>HC-030</t>
        </is>
      </c>
      <c r="D844" s="104" t="n">
        <v>13</v>
      </c>
      <c r="E844" s="104" t="n">
        <v>1796.78</v>
      </c>
      <c r="F844" s="104" t="n">
        <v>46.26</v>
      </c>
      <c r="G844" s="104" t="n">
        <v>9.5</v>
      </c>
    </row>
    <row r="845">
      <c r="A845" s="176" t="n">
        <v>45748</v>
      </c>
      <c r="B845" s="104" t="inlineStr">
        <is>
          <t>2024/25</t>
        </is>
      </c>
      <c r="C845" s="104" t="inlineStr">
        <is>
          <t>HC-031</t>
        </is>
      </c>
      <c r="D845" s="104" t="n">
        <v>14</v>
      </c>
      <c r="E845" s="104" t="n">
        <v>1972.36</v>
      </c>
      <c r="F845" s="104" t="n">
        <v>74.59</v>
      </c>
      <c r="G845" s="104" t="n">
        <v>9.300000000000001</v>
      </c>
    </row>
    <row r="846">
      <c r="A846" s="176" t="n">
        <v>45748</v>
      </c>
      <c r="B846" s="104" t="inlineStr">
        <is>
          <t>2024/25</t>
        </is>
      </c>
      <c r="C846" s="104" t="inlineStr">
        <is>
          <t>HC-032</t>
        </is>
      </c>
      <c r="D846" s="104" t="n">
        <v>14</v>
      </c>
      <c r="E846" s="104" t="n">
        <v>1958.48</v>
      </c>
      <c r="F846" s="104" t="n">
        <v>99.31999999999999</v>
      </c>
      <c r="G846" s="104" t="n">
        <v>13.4</v>
      </c>
    </row>
    <row r="847">
      <c r="A847" s="176" t="n">
        <v>45748</v>
      </c>
      <c r="B847" s="104" t="inlineStr">
        <is>
          <t>2024/25</t>
        </is>
      </c>
      <c r="C847" s="104" t="inlineStr">
        <is>
          <t>HC-033</t>
        </is>
      </c>
      <c r="D847" s="104" t="n">
        <v>25</v>
      </c>
      <c r="E847" s="104" t="n">
        <v>3425.97</v>
      </c>
      <c r="F847" s="104" t="n">
        <v>167.1</v>
      </c>
      <c r="G847" s="104" t="n">
        <v>22</v>
      </c>
    </row>
    <row r="848">
      <c r="A848" s="176" t="n">
        <v>45748</v>
      </c>
      <c r="B848" s="104" t="inlineStr">
        <is>
          <t>2024/25</t>
        </is>
      </c>
      <c r="C848" s="104" t="inlineStr">
        <is>
          <t>HC-034</t>
        </is>
      </c>
      <c r="D848" s="104" t="n">
        <v>18</v>
      </c>
      <c r="E848" s="104" t="n">
        <v>2455.7</v>
      </c>
      <c r="F848" s="104" t="n">
        <v>96.65000000000001</v>
      </c>
      <c r="G848" s="104" t="n">
        <v>13.8</v>
      </c>
    </row>
    <row r="849">
      <c r="A849" s="176" t="n">
        <v>45748</v>
      </c>
      <c r="B849" s="104" t="inlineStr">
        <is>
          <t>2024/25</t>
        </is>
      </c>
      <c r="C849" s="104" t="inlineStr">
        <is>
          <t>HC-035</t>
        </is>
      </c>
      <c r="D849" s="104" t="n">
        <v>18</v>
      </c>
      <c r="E849" s="104" t="n">
        <v>2533.91</v>
      </c>
      <c r="F849" s="104" t="n">
        <v>118.23</v>
      </c>
      <c r="G849" s="104" t="n">
        <v>15.2</v>
      </c>
    </row>
    <row r="850">
      <c r="A850" s="176" t="n">
        <v>45748</v>
      </c>
      <c r="B850" s="104" t="inlineStr">
        <is>
          <t>2024/25</t>
        </is>
      </c>
      <c r="C850" s="104" t="inlineStr">
        <is>
          <t>HC-036</t>
        </is>
      </c>
      <c r="D850" s="104" t="n">
        <v>14</v>
      </c>
      <c r="E850" s="104" t="n">
        <v>1905.43</v>
      </c>
      <c r="F850" s="104" t="n">
        <v>80.25</v>
      </c>
      <c r="G850" s="104" t="n">
        <v>14.1</v>
      </c>
    </row>
    <row r="851">
      <c r="A851" s="176" t="n">
        <v>45748</v>
      </c>
      <c r="B851" s="104" t="inlineStr">
        <is>
          <t>2024/25</t>
        </is>
      </c>
      <c r="C851" s="104" t="inlineStr">
        <is>
          <t>HC-037</t>
        </is>
      </c>
      <c r="D851" s="104" t="n">
        <v>14</v>
      </c>
      <c r="E851" s="104" t="n">
        <v>1880.6</v>
      </c>
      <c r="F851" s="104" t="n">
        <v>93.01000000000001</v>
      </c>
      <c r="G851" s="104" t="n">
        <v>13.3</v>
      </c>
    </row>
    <row r="852">
      <c r="A852" s="176" t="n">
        <v>45748</v>
      </c>
      <c r="B852" s="104" t="inlineStr">
        <is>
          <t>2024/25</t>
        </is>
      </c>
      <c r="C852" s="104" t="inlineStr">
        <is>
          <t>HC-038</t>
        </is>
      </c>
      <c r="D852" s="104" t="n">
        <v>13</v>
      </c>
      <c r="E852" s="104" t="n">
        <v>1737.41</v>
      </c>
      <c r="F852" s="104" t="n">
        <v>97.01000000000001</v>
      </c>
      <c r="G852" s="104" t="n">
        <v>9</v>
      </c>
    </row>
    <row r="853">
      <c r="A853" s="176" t="n">
        <v>45748</v>
      </c>
      <c r="B853" s="104" t="inlineStr">
        <is>
          <t>2024/25</t>
        </is>
      </c>
      <c r="C853" s="104" t="inlineStr">
        <is>
          <t>HC-039</t>
        </is>
      </c>
      <c r="D853" s="104" t="n">
        <v>14</v>
      </c>
      <c r="E853" s="104" t="n">
        <v>1928.34</v>
      </c>
      <c r="F853" s="104" t="n">
        <v>126.02</v>
      </c>
      <c r="G853" s="104" t="n">
        <v>11.6</v>
      </c>
    </row>
    <row r="854">
      <c r="A854" s="176" t="n">
        <v>45748</v>
      </c>
      <c r="B854" s="104" t="inlineStr">
        <is>
          <t>2024/25</t>
        </is>
      </c>
      <c r="C854" s="104" t="inlineStr">
        <is>
          <t>HC-040</t>
        </is>
      </c>
      <c r="D854" s="104" t="n">
        <v>14</v>
      </c>
      <c r="E854" s="104" t="n">
        <v>1943.82</v>
      </c>
      <c r="F854" s="104" t="n">
        <v>61.13</v>
      </c>
      <c r="G854" s="104" t="n">
        <v>8.6</v>
      </c>
    </row>
    <row r="855">
      <c r="A855" s="176" t="n">
        <v>45748</v>
      </c>
      <c r="B855" s="104" t="inlineStr">
        <is>
          <t>2024/25</t>
        </is>
      </c>
      <c r="C855" s="104" t="inlineStr">
        <is>
          <t>HC-041</t>
        </is>
      </c>
      <c r="D855" s="104" t="n">
        <v>26</v>
      </c>
      <c r="E855" s="104" t="n">
        <v>3553.71</v>
      </c>
      <c r="F855" s="104" t="n">
        <v>148</v>
      </c>
      <c r="G855" s="104" t="n">
        <v>18.1</v>
      </c>
    </row>
    <row r="856">
      <c r="A856" s="176" t="n">
        <v>45748</v>
      </c>
      <c r="B856" s="104" t="inlineStr">
        <is>
          <t>2024/25</t>
        </is>
      </c>
      <c r="C856" s="104" t="inlineStr">
        <is>
          <t>HC-042</t>
        </is>
      </c>
      <c r="D856" s="104" t="n">
        <v>14</v>
      </c>
      <c r="E856" s="104" t="n">
        <v>1886.47</v>
      </c>
      <c r="F856" s="104" t="n">
        <v>92.5</v>
      </c>
      <c r="G856" s="104" t="n">
        <v>10.5</v>
      </c>
    </row>
    <row r="857">
      <c r="A857" s="176" t="n">
        <v>45748</v>
      </c>
      <c r="B857" s="104" t="inlineStr">
        <is>
          <t>2024/25</t>
        </is>
      </c>
      <c r="C857" s="104" t="inlineStr">
        <is>
          <t>HC-043</t>
        </is>
      </c>
      <c r="D857" s="104" t="n">
        <v>18</v>
      </c>
      <c r="E857" s="104" t="n">
        <v>2485.11</v>
      </c>
      <c r="F857" s="104" t="n">
        <v>115.61</v>
      </c>
      <c r="G857" s="104" t="n">
        <v>18.8</v>
      </c>
    </row>
    <row r="858">
      <c r="A858" s="176" t="n">
        <v>45748</v>
      </c>
      <c r="B858" s="104" t="inlineStr">
        <is>
          <t>2024/25</t>
        </is>
      </c>
      <c r="C858" s="104" t="inlineStr">
        <is>
          <t>HC-044</t>
        </is>
      </c>
      <c r="D858" s="104" t="n">
        <v>12</v>
      </c>
      <c r="E858" s="104" t="n">
        <v>1654.25</v>
      </c>
      <c r="F858" s="104" t="n">
        <v>69.02</v>
      </c>
      <c r="G858" s="104" t="n">
        <v>6.4</v>
      </c>
    </row>
    <row r="859">
      <c r="A859" s="176" t="n">
        <v>45748</v>
      </c>
      <c r="B859" s="104" t="inlineStr">
        <is>
          <t>2024/25</t>
        </is>
      </c>
      <c r="C859" s="104" t="inlineStr">
        <is>
          <t>HC-045</t>
        </is>
      </c>
      <c r="D859" s="104" t="n">
        <v>25</v>
      </c>
      <c r="E859" s="104" t="n">
        <v>3445.58</v>
      </c>
      <c r="F859" s="104" t="n">
        <v>136.36</v>
      </c>
      <c r="G859" s="104" t="n">
        <v>22</v>
      </c>
    </row>
    <row r="860">
      <c r="A860" s="176" t="n">
        <v>45748</v>
      </c>
      <c r="B860" s="104" t="inlineStr">
        <is>
          <t>2024/25</t>
        </is>
      </c>
      <c r="C860" s="104" t="inlineStr">
        <is>
          <t>HC-046</t>
        </is>
      </c>
      <c r="D860" s="104" t="n">
        <v>12</v>
      </c>
      <c r="E860" s="104" t="n">
        <v>1663.2</v>
      </c>
      <c r="F860" s="104" t="n">
        <v>93.59</v>
      </c>
      <c r="G860" s="104" t="n">
        <v>10.2</v>
      </c>
    </row>
    <row r="861">
      <c r="A861" s="176" t="n">
        <v>45748</v>
      </c>
      <c r="B861" s="104" t="inlineStr">
        <is>
          <t>2024/25</t>
        </is>
      </c>
      <c r="C861" s="104" t="inlineStr">
        <is>
          <t>HC-047</t>
        </is>
      </c>
      <c r="D861" s="104" t="n">
        <v>18</v>
      </c>
      <c r="E861" s="104" t="n">
        <v>2452.48</v>
      </c>
      <c r="F861" s="104" t="n">
        <v>256.8</v>
      </c>
      <c r="G861" s="104" t="n">
        <v>57.4</v>
      </c>
    </row>
    <row r="862">
      <c r="A862" s="176" t="n">
        <v>45748</v>
      </c>
      <c r="B862" s="104" t="inlineStr">
        <is>
          <t>2024/25</t>
        </is>
      </c>
      <c r="C862" s="104" t="inlineStr">
        <is>
          <t>HC-048</t>
        </is>
      </c>
      <c r="D862" s="104" t="n">
        <v>18</v>
      </c>
      <c r="E862" s="104" t="n">
        <v>2442.11</v>
      </c>
      <c r="F862" s="104" t="n">
        <v>109.78</v>
      </c>
      <c r="G862" s="104" t="n">
        <v>21.4</v>
      </c>
    </row>
    <row r="863">
      <c r="A863" s="176" t="n">
        <v>45748</v>
      </c>
      <c r="B863" s="104" t="inlineStr">
        <is>
          <t>2024/25</t>
        </is>
      </c>
      <c r="C863" s="104" t="inlineStr">
        <is>
          <t>HC-049</t>
        </is>
      </c>
      <c r="D863" s="104" t="n">
        <v>18</v>
      </c>
      <c r="E863" s="104" t="n">
        <v>2457.76</v>
      </c>
      <c r="F863" s="104" t="n">
        <v>84.68000000000001</v>
      </c>
      <c r="G863" s="104" t="n">
        <v>15</v>
      </c>
    </row>
    <row r="864">
      <c r="A864" s="176" t="n">
        <v>45748</v>
      </c>
      <c r="B864" s="104" t="inlineStr">
        <is>
          <t>2024/25</t>
        </is>
      </c>
      <c r="C864" s="104" t="inlineStr">
        <is>
          <t>HC-050</t>
        </is>
      </c>
      <c r="D864" s="104" t="n">
        <v>18</v>
      </c>
      <c r="E864" s="104" t="n">
        <v>2483.14</v>
      </c>
      <c r="F864" s="104" t="n">
        <v>135.05</v>
      </c>
      <c r="G864" s="104" t="n">
        <v>6.7</v>
      </c>
    </row>
    <row r="865">
      <c r="A865" s="176" t="n">
        <v>45748</v>
      </c>
      <c r="B865" s="104" t="inlineStr">
        <is>
          <t>2024/25</t>
        </is>
      </c>
      <c r="C865" s="104" t="inlineStr">
        <is>
          <t>HC-051</t>
        </is>
      </c>
      <c r="D865" s="104" t="n">
        <v>13</v>
      </c>
      <c r="E865" s="104" t="n">
        <v>1769.48</v>
      </c>
      <c r="F865" s="104" t="n">
        <v>58.49</v>
      </c>
      <c r="G865" s="104" t="n">
        <v>15.7</v>
      </c>
    </row>
    <row r="866">
      <c r="A866" s="176" t="n">
        <v>45748</v>
      </c>
      <c r="B866" s="104" t="inlineStr">
        <is>
          <t>2024/25</t>
        </is>
      </c>
      <c r="C866" s="104" t="inlineStr">
        <is>
          <t>HC-052</t>
        </is>
      </c>
      <c r="D866" s="104" t="n">
        <v>14</v>
      </c>
      <c r="E866" s="104" t="n">
        <v>1909.41</v>
      </c>
      <c r="F866" s="104" t="n">
        <v>75.66</v>
      </c>
      <c r="G866" s="104" t="n">
        <v>12.4</v>
      </c>
    </row>
    <row r="867">
      <c r="A867" s="176" t="n">
        <v>45748</v>
      </c>
      <c r="B867" s="104" t="inlineStr">
        <is>
          <t>2024/25</t>
        </is>
      </c>
      <c r="C867" s="104" t="inlineStr">
        <is>
          <t>HC-053</t>
        </is>
      </c>
      <c r="D867" s="104" t="n">
        <v>14</v>
      </c>
      <c r="E867" s="104" t="n">
        <v>1921.6</v>
      </c>
      <c r="F867" s="104" t="n">
        <v>100.45</v>
      </c>
      <c r="G867" s="104" t="n">
        <v>3.7</v>
      </c>
    </row>
    <row r="868">
      <c r="A868" s="176" t="n">
        <v>45748</v>
      </c>
      <c r="B868" s="104" t="inlineStr">
        <is>
          <t>2024/25</t>
        </is>
      </c>
      <c r="C868" s="104" t="inlineStr">
        <is>
          <t>HC-054</t>
        </is>
      </c>
      <c r="D868" s="104" t="n">
        <v>13</v>
      </c>
      <c r="E868" s="104" t="n">
        <v>1769.24</v>
      </c>
      <c r="F868" s="104" t="n">
        <v>72.41</v>
      </c>
      <c r="G868" s="104" t="n">
        <v>18.8</v>
      </c>
    </row>
    <row r="869">
      <c r="A869" s="176" t="n">
        <v>45748</v>
      </c>
      <c r="B869" s="104" t="inlineStr">
        <is>
          <t>2024/25</t>
        </is>
      </c>
      <c r="C869" s="104" t="inlineStr">
        <is>
          <t>HC-055</t>
        </is>
      </c>
      <c r="D869" s="104" t="n">
        <v>18</v>
      </c>
      <c r="E869" s="104" t="n">
        <v>2459.62</v>
      </c>
      <c r="F869" s="104" t="n">
        <v>126.66</v>
      </c>
      <c r="G869" s="104" t="n">
        <v>15.2</v>
      </c>
    </row>
    <row r="870">
      <c r="A870" s="176" t="n">
        <v>45748</v>
      </c>
      <c r="B870" s="104" t="inlineStr">
        <is>
          <t>2024/25</t>
        </is>
      </c>
      <c r="C870" s="104" t="inlineStr">
        <is>
          <t>HC-056</t>
        </is>
      </c>
      <c r="D870" s="104" t="n">
        <v>18</v>
      </c>
      <c r="E870" s="104" t="n">
        <v>2466.1</v>
      </c>
      <c r="F870" s="104" t="n">
        <v>120.83</v>
      </c>
      <c r="G870" s="104" t="n">
        <v>11.7</v>
      </c>
    </row>
    <row r="871">
      <c r="A871" s="176" t="n">
        <v>45748</v>
      </c>
      <c r="B871" s="104" t="inlineStr">
        <is>
          <t>2024/25</t>
        </is>
      </c>
      <c r="C871" s="104" t="inlineStr">
        <is>
          <t>HC-057</t>
        </is>
      </c>
      <c r="D871" s="104" t="n">
        <v>18</v>
      </c>
      <c r="E871" s="104" t="n">
        <v>2451.87</v>
      </c>
      <c r="F871" s="104" t="n">
        <v>102.44</v>
      </c>
      <c r="G871" s="104" t="n">
        <v>12.4</v>
      </c>
    </row>
    <row r="872">
      <c r="A872" s="176" t="n">
        <v>45748</v>
      </c>
      <c r="B872" s="104" t="inlineStr">
        <is>
          <t>2024/25</t>
        </is>
      </c>
      <c r="C872" s="104" t="inlineStr">
        <is>
          <t>HC-058</t>
        </is>
      </c>
      <c r="D872" s="104" t="n">
        <v>13</v>
      </c>
      <c r="E872" s="104" t="n">
        <v>1797.54</v>
      </c>
      <c r="F872" s="104" t="n">
        <v>53.09</v>
      </c>
      <c r="G872" s="104" t="n">
        <v>7.1</v>
      </c>
    </row>
    <row r="873">
      <c r="A873" s="176" t="n">
        <v>45748</v>
      </c>
      <c r="B873" s="104" t="inlineStr">
        <is>
          <t>2024/25</t>
        </is>
      </c>
      <c r="C873" s="104" t="inlineStr">
        <is>
          <t>HC-059</t>
        </is>
      </c>
      <c r="D873" s="104" t="n">
        <v>14</v>
      </c>
      <c r="E873" s="104" t="n">
        <v>1896.3</v>
      </c>
      <c r="F873" s="104" t="n">
        <v>87.17</v>
      </c>
      <c r="G873" s="104" t="n">
        <v>9.300000000000001</v>
      </c>
    </row>
    <row r="874">
      <c r="A874" s="176" t="n">
        <v>45748</v>
      </c>
      <c r="B874" s="104" t="inlineStr">
        <is>
          <t>2024/25</t>
        </is>
      </c>
      <c r="C874" s="104" t="inlineStr">
        <is>
          <t>HC-060</t>
        </is>
      </c>
      <c r="D874" s="104" t="n">
        <v>13</v>
      </c>
      <c r="E874" s="104" t="n">
        <v>1792.99</v>
      </c>
      <c r="F874" s="104" t="n">
        <v>80.05</v>
      </c>
      <c r="G874" s="104" t="n">
        <v>6.5</v>
      </c>
    </row>
    <row r="875">
      <c r="A875" s="176" t="n">
        <v>45748</v>
      </c>
      <c r="B875" s="104" t="inlineStr">
        <is>
          <t>2024/25</t>
        </is>
      </c>
      <c r="C875" s="104" t="inlineStr">
        <is>
          <t>HC-061</t>
        </is>
      </c>
      <c r="D875" s="104" t="n">
        <v>18</v>
      </c>
      <c r="E875" s="104" t="n">
        <v>2412.59</v>
      </c>
      <c r="F875" s="104" t="n">
        <v>83.23999999999999</v>
      </c>
      <c r="G875" s="104" t="n">
        <v>18.4</v>
      </c>
    </row>
    <row r="876">
      <c r="A876" s="176" t="n">
        <v>45748</v>
      </c>
      <c r="B876" s="104" t="inlineStr">
        <is>
          <t>2024/25</t>
        </is>
      </c>
      <c r="C876" s="104" t="inlineStr">
        <is>
          <t>HC-062</t>
        </is>
      </c>
      <c r="D876" s="104" t="n">
        <v>12</v>
      </c>
      <c r="E876" s="104" t="n">
        <v>1675.53</v>
      </c>
      <c r="F876" s="104" t="n">
        <v>70.38</v>
      </c>
      <c r="G876" s="104" t="n">
        <v>9.199999999999999</v>
      </c>
    </row>
    <row r="877">
      <c r="A877" s="176" t="n">
        <v>45748</v>
      </c>
      <c r="B877" s="104" t="inlineStr">
        <is>
          <t>2024/25</t>
        </is>
      </c>
      <c r="C877" s="104" t="inlineStr">
        <is>
          <t>HC-063</t>
        </is>
      </c>
      <c r="D877" s="104" t="n">
        <v>13</v>
      </c>
      <c r="E877" s="104" t="n">
        <v>1847.73</v>
      </c>
      <c r="F877" s="104" t="n">
        <v>65.06</v>
      </c>
      <c r="G877" s="104" t="n">
        <v>8.300000000000001</v>
      </c>
    </row>
    <row r="878">
      <c r="A878" s="176" t="n">
        <v>45748</v>
      </c>
      <c r="B878" s="104" t="inlineStr">
        <is>
          <t>2024/25</t>
        </is>
      </c>
      <c r="C878" s="104" t="inlineStr">
        <is>
          <t>HC-064</t>
        </is>
      </c>
      <c r="D878" s="104" t="n">
        <v>12</v>
      </c>
      <c r="E878" s="104" t="n">
        <v>1650.36</v>
      </c>
      <c r="F878" s="104" t="n">
        <v>52.44</v>
      </c>
      <c r="G878" s="104" t="n">
        <v>2.9</v>
      </c>
    </row>
    <row r="879">
      <c r="A879" s="176" t="n">
        <v>45748</v>
      </c>
      <c r="B879" s="104" t="inlineStr">
        <is>
          <t>2024/25</t>
        </is>
      </c>
      <c r="C879" s="104" t="inlineStr">
        <is>
          <t>HC-065</t>
        </is>
      </c>
      <c r="D879" s="104" t="n">
        <v>20</v>
      </c>
      <c r="E879" s="104" t="n">
        <v>2746.23</v>
      </c>
      <c r="F879" s="104" t="n">
        <v>146.28</v>
      </c>
      <c r="G879" s="104" t="n">
        <v>15</v>
      </c>
    </row>
    <row r="880">
      <c r="A880" s="176" t="n">
        <v>45748</v>
      </c>
      <c r="B880" s="104" t="inlineStr">
        <is>
          <t>2024/25</t>
        </is>
      </c>
      <c r="C880" s="104" t="inlineStr">
        <is>
          <t>HC-066</t>
        </is>
      </c>
      <c r="D880" s="104" t="n">
        <v>18</v>
      </c>
      <c r="E880" s="104" t="n">
        <v>2421.3</v>
      </c>
      <c r="F880" s="104" t="n">
        <v>105.18</v>
      </c>
      <c r="G880" s="104" t="n">
        <v>14.5</v>
      </c>
    </row>
    <row r="881">
      <c r="A881" s="176" t="n">
        <v>45748</v>
      </c>
      <c r="B881" s="104" t="inlineStr">
        <is>
          <t>2024/25</t>
        </is>
      </c>
      <c r="C881" s="104" t="inlineStr">
        <is>
          <t>HC-067</t>
        </is>
      </c>
      <c r="D881" s="104" t="n">
        <v>18</v>
      </c>
      <c r="E881" s="104" t="n">
        <v>2521.82</v>
      </c>
      <c r="F881" s="104" t="n">
        <v>148.69</v>
      </c>
      <c r="G881" s="104" t="n">
        <v>15.9</v>
      </c>
    </row>
    <row r="882">
      <c r="A882" s="176" t="n">
        <v>45748</v>
      </c>
      <c r="B882" s="104" t="inlineStr">
        <is>
          <t>2024/25</t>
        </is>
      </c>
      <c r="C882" s="104" t="inlineStr">
        <is>
          <t>HC-068</t>
        </is>
      </c>
      <c r="D882" s="104" t="n">
        <v>13</v>
      </c>
      <c r="E882" s="104" t="n">
        <v>1786.19</v>
      </c>
      <c r="F882" s="104" t="n">
        <v>93.67</v>
      </c>
      <c r="G882" s="104" t="n">
        <v>11.8</v>
      </c>
    </row>
    <row r="883">
      <c r="A883" s="176" t="n">
        <v>45748</v>
      </c>
      <c r="B883" s="104" t="inlineStr">
        <is>
          <t>2024/25</t>
        </is>
      </c>
      <c r="C883" s="104" t="inlineStr">
        <is>
          <t>HC-069</t>
        </is>
      </c>
      <c r="D883" s="104" t="n">
        <v>14</v>
      </c>
      <c r="E883" s="104" t="n">
        <v>1861.07</v>
      </c>
      <c r="F883" s="104" t="n">
        <v>93.20999999999999</v>
      </c>
      <c r="G883" s="104" t="n">
        <v>10.7</v>
      </c>
    </row>
    <row r="884">
      <c r="A884" s="176" t="n">
        <v>45748</v>
      </c>
      <c r="B884" s="104" t="inlineStr">
        <is>
          <t>2024/25</t>
        </is>
      </c>
      <c r="C884" s="104" t="inlineStr">
        <is>
          <t>HC-070</t>
        </is>
      </c>
      <c r="D884" s="104" t="n">
        <v>8</v>
      </c>
      <c r="E884" s="104" t="n">
        <v>1131.8</v>
      </c>
      <c r="F884" s="104" t="n">
        <v>33.91</v>
      </c>
      <c r="G884" s="104" t="n">
        <v>8.800000000000001</v>
      </c>
    </row>
    <row r="885">
      <c r="A885" s="176" t="n">
        <v>45748</v>
      </c>
      <c r="B885" s="104" t="inlineStr">
        <is>
          <t>2024/25</t>
        </is>
      </c>
      <c r="C885" s="104" t="inlineStr">
        <is>
          <t>HC-071</t>
        </is>
      </c>
      <c r="D885" s="104" t="n">
        <v>14</v>
      </c>
      <c r="E885" s="104" t="n">
        <v>1924.05</v>
      </c>
      <c r="F885" s="104" t="n">
        <v>58.38</v>
      </c>
      <c r="G885" s="104" t="n">
        <v>5.6</v>
      </c>
    </row>
    <row r="886">
      <c r="A886" s="176" t="n">
        <v>45748</v>
      </c>
      <c r="B886" s="104" t="inlineStr">
        <is>
          <t>2024/25</t>
        </is>
      </c>
      <c r="C886" s="104" t="inlineStr">
        <is>
          <t>HC-072</t>
        </is>
      </c>
      <c r="D886" s="104" t="n">
        <v>12</v>
      </c>
      <c r="E886" s="104" t="n">
        <v>1600.16</v>
      </c>
      <c r="F886" s="104" t="n">
        <v>82.22</v>
      </c>
      <c r="G886" s="104" t="n">
        <v>6.5</v>
      </c>
    </row>
    <row r="887">
      <c r="A887" s="176" t="n">
        <v>45748</v>
      </c>
      <c r="B887" s="104" t="inlineStr">
        <is>
          <t>2024/25</t>
        </is>
      </c>
      <c r="C887" s="104" t="inlineStr">
        <is>
          <t>HC-073</t>
        </is>
      </c>
      <c r="D887" s="104" t="n">
        <v>21</v>
      </c>
      <c r="E887" s="104" t="n">
        <v>2944.96</v>
      </c>
      <c r="F887" s="104" t="n">
        <v>130.18</v>
      </c>
      <c r="G887" s="104" t="n">
        <v>20.7</v>
      </c>
    </row>
    <row r="888">
      <c r="A888" s="176" t="n">
        <v>45748</v>
      </c>
      <c r="B888" s="104" t="inlineStr">
        <is>
          <t>2024/25</t>
        </is>
      </c>
      <c r="C888" s="104" t="inlineStr">
        <is>
          <t>HC-074</t>
        </is>
      </c>
      <c r="D888" s="104" t="n">
        <v>14</v>
      </c>
      <c r="E888" s="104" t="n">
        <v>1899.99</v>
      </c>
      <c r="F888" s="104" t="n">
        <v>74.06</v>
      </c>
      <c r="G888" s="104" t="n">
        <v>12.4</v>
      </c>
    </row>
    <row r="889">
      <c r="A889" s="176" t="n">
        <v>45748</v>
      </c>
      <c r="B889" s="104" t="inlineStr">
        <is>
          <t>2024/25</t>
        </is>
      </c>
      <c r="C889" s="104" t="inlineStr">
        <is>
          <t>HC-075</t>
        </is>
      </c>
      <c r="D889" s="104" t="n">
        <v>20</v>
      </c>
      <c r="E889" s="104" t="n">
        <v>2769.2</v>
      </c>
      <c r="F889" s="104" t="n">
        <v>137.2</v>
      </c>
      <c r="G889" s="104" t="n">
        <v>18.3</v>
      </c>
    </row>
    <row r="890">
      <c r="A890" s="176" t="n">
        <v>45748</v>
      </c>
      <c r="B890" s="104" t="inlineStr">
        <is>
          <t>2024/25</t>
        </is>
      </c>
      <c r="C890" s="104" t="inlineStr">
        <is>
          <t>HC-076</t>
        </is>
      </c>
      <c r="D890" s="104" t="n">
        <v>14</v>
      </c>
      <c r="E890" s="104" t="n">
        <v>1916.58</v>
      </c>
      <c r="F890" s="104" t="n">
        <v>85.34</v>
      </c>
      <c r="G890" s="104" t="n">
        <v>9.699999999999999</v>
      </c>
    </row>
    <row r="891">
      <c r="A891" s="176" t="n">
        <v>45748</v>
      </c>
      <c r="B891" s="104" t="inlineStr">
        <is>
          <t>2024/25</t>
        </is>
      </c>
      <c r="C891" s="104" t="inlineStr">
        <is>
          <t>HC-077</t>
        </is>
      </c>
      <c r="D891" s="104" t="n">
        <v>14</v>
      </c>
      <c r="E891" s="104" t="n">
        <v>1933.23</v>
      </c>
      <c r="F891" s="104" t="n">
        <v>79.76000000000001</v>
      </c>
      <c r="G891" s="104" t="n">
        <v>13.2</v>
      </c>
    </row>
    <row r="892">
      <c r="A892" s="176" t="n">
        <v>45748</v>
      </c>
      <c r="B892" s="104" t="inlineStr">
        <is>
          <t>2024/25</t>
        </is>
      </c>
      <c r="C892" s="104" t="inlineStr">
        <is>
          <t>HC-079</t>
        </is>
      </c>
      <c r="D892" s="104" t="n">
        <v>18</v>
      </c>
      <c r="E892" s="104" t="n">
        <v>2528.09</v>
      </c>
      <c r="F892" s="104" t="n">
        <v>105.87</v>
      </c>
      <c r="G892" s="104" t="n">
        <v>11.6</v>
      </c>
    </row>
    <row r="893">
      <c r="A893" s="176" t="n">
        <v>45748</v>
      </c>
      <c r="B893" s="104" t="inlineStr">
        <is>
          <t>2024/25</t>
        </is>
      </c>
      <c r="C893" s="104" t="inlineStr">
        <is>
          <t>HC-080</t>
        </is>
      </c>
      <c r="D893" s="104" t="n">
        <v>12</v>
      </c>
      <c r="E893" s="104" t="n">
        <v>1680.1</v>
      </c>
      <c r="F893" s="104" t="n">
        <v>117.93</v>
      </c>
      <c r="G893" s="104" t="n">
        <v>10.5</v>
      </c>
    </row>
    <row r="894">
      <c r="A894" s="176" t="n">
        <v>45748</v>
      </c>
      <c r="B894" s="104" t="inlineStr">
        <is>
          <t>2024/25</t>
        </is>
      </c>
      <c r="C894" s="104" t="inlineStr">
        <is>
          <t>HC-081</t>
        </is>
      </c>
      <c r="D894" s="104" t="n">
        <v>18</v>
      </c>
      <c r="E894" s="104" t="n">
        <v>2475.42</v>
      </c>
      <c r="F894" s="104" t="n">
        <v>130.7</v>
      </c>
      <c r="G894" s="104" t="n">
        <v>13.7</v>
      </c>
    </row>
    <row r="895">
      <c r="A895" s="176" t="n">
        <v>45748</v>
      </c>
      <c r="B895" s="104" t="inlineStr">
        <is>
          <t>2024/25</t>
        </is>
      </c>
      <c r="C895" s="104" t="inlineStr">
        <is>
          <t>HC-082</t>
        </is>
      </c>
      <c r="D895" s="104" t="n">
        <v>13</v>
      </c>
      <c r="E895" s="104" t="n">
        <v>1836.19</v>
      </c>
      <c r="F895" s="104" t="n">
        <v>68.98999999999999</v>
      </c>
      <c r="G895" s="104" t="n">
        <v>9.6</v>
      </c>
    </row>
    <row r="896">
      <c r="A896" s="176" t="n">
        <v>45748</v>
      </c>
      <c r="B896" s="104" t="inlineStr">
        <is>
          <t>2024/25</t>
        </is>
      </c>
      <c r="C896" s="104" t="inlineStr">
        <is>
          <t>HC-083</t>
        </is>
      </c>
      <c r="D896" s="104" t="n">
        <v>13</v>
      </c>
      <c r="E896" s="104" t="n">
        <v>1764.72</v>
      </c>
      <c r="F896" s="104" t="n">
        <v>89.62</v>
      </c>
      <c r="G896" s="104" t="n">
        <v>4.5</v>
      </c>
    </row>
    <row r="897">
      <c r="A897" s="176" t="n">
        <v>45748</v>
      </c>
      <c r="B897" s="104" t="inlineStr">
        <is>
          <t>2024/25</t>
        </is>
      </c>
      <c r="C897" s="104" t="inlineStr">
        <is>
          <t>HC-084</t>
        </is>
      </c>
      <c r="D897" s="104" t="n">
        <v>12</v>
      </c>
      <c r="E897" s="104" t="n">
        <v>1678.2</v>
      </c>
      <c r="F897" s="104" t="n">
        <v>80.81999999999999</v>
      </c>
      <c r="G897" s="104" t="n">
        <v>13.2</v>
      </c>
    </row>
    <row r="898">
      <c r="A898" s="176" t="n">
        <v>45748</v>
      </c>
      <c r="B898" s="104" t="inlineStr">
        <is>
          <t>2024/25</t>
        </is>
      </c>
      <c r="C898" s="104" t="inlineStr">
        <is>
          <t>HC-085</t>
        </is>
      </c>
      <c r="D898" s="104" t="n">
        <v>18</v>
      </c>
      <c r="E898" s="104" t="n">
        <v>2487.4</v>
      </c>
      <c r="F898" s="104" t="n">
        <v>145.92</v>
      </c>
      <c r="G898" s="104" t="n">
        <v>20.4</v>
      </c>
    </row>
    <row r="899">
      <c r="A899" s="176" t="n">
        <v>45748</v>
      </c>
      <c r="B899" s="104" t="inlineStr">
        <is>
          <t>2024/25</t>
        </is>
      </c>
      <c r="C899" s="104" t="inlineStr">
        <is>
          <t>HC-086</t>
        </is>
      </c>
      <c r="D899" s="104" t="n">
        <v>13</v>
      </c>
      <c r="E899" s="104" t="n">
        <v>1799.65</v>
      </c>
      <c r="F899" s="104" t="n">
        <v>91.03</v>
      </c>
      <c r="G899" s="104" t="n">
        <v>13.9</v>
      </c>
    </row>
    <row r="900">
      <c r="A900" s="176" t="n">
        <v>45748</v>
      </c>
      <c r="B900" s="104" t="inlineStr">
        <is>
          <t>2024/25</t>
        </is>
      </c>
      <c r="C900" s="104" t="inlineStr">
        <is>
          <t>HC-087</t>
        </is>
      </c>
      <c r="D900" s="104" t="n">
        <v>12</v>
      </c>
      <c r="E900" s="104" t="n">
        <v>1637.04</v>
      </c>
      <c r="F900" s="104" t="n">
        <v>82.48</v>
      </c>
      <c r="G900" s="104" t="n">
        <v>10</v>
      </c>
    </row>
    <row r="901">
      <c r="A901" s="176" t="n">
        <v>45748</v>
      </c>
      <c r="B901" s="104" t="inlineStr">
        <is>
          <t>2024/25</t>
        </is>
      </c>
      <c r="C901" s="104" t="inlineStr">
        <is>
          <t>HC-088</t>
        </is>
      </c>
      <c r="D901" s="104" t="n">
        <v>13</v>
      </c>
      <c r="E901" s="104" t="n">
        <v>1771.91</v>
      </c>
      <c r="F901" s="104" t="n">
        <v>75.59999999999999</v>
      </c>
      <c r="G901" s="104" t="n">
        <v>7.2</v>
      </c>
    </row>
    <row r="902">
      <c r="A902" s="176" t="n">
        <v>45748</v>
      </c>
      <c r="B902" s="104" t="inlineStr">
        <is>
          <t>2024/25</t>
        </is>
      </c>
      <c r="C902" s="104" t="inlineStr">
        <is>
          <t>HC-089</t>
        </is>
      </c>
      <c r="D902" s="104" t="n">
        <v>14</v>
      </c>
      <c r="E902" s="104" t="n">
        <v>1930.29</v>
      </c>
      <c r="F902" s="104" t="n">
        <v>94.51000000000001</v>
      </c>
      <c r="G902" s="104" t="n">
        <v>11.3</v>
      </c>
    </row>
    <row r="903">
      <c r="A903" s="176" t="n">
        <v>45748</v>
      </c>
      <c r="B903" s="104" t="inlineStr">
        <is>
          <t>2024/25</t>
        </is>
      </c>
      <c r="C903" s="104" t="inlineStr">
        <is>
          <t>HC-090</t>
        </is>
      </c>
      <c r="D903" s="104" t="n">
        <v>13</v>
      </c>
      <c r="E903" s="104" t="n">
        <v>1818.6</v>
      </c>
      <c r="F903" s="104" t="n">
        <v>101.95</v>
      </c>
      <c r="G903" s="104" t="n">
        <v>10.9</v>
      </c>
    </row>
    <row r="904">
      <c r="A904" s="176" t="n">
        <v>45748</v>
      </c>
      <c r="B904" s="104" t="inlineStr">
        <is>
          <t>2024/25</t>
        </is>
      </c>
      <c r="C904" s="104" t="inlineStr">
        <is>
          <t>HC-091</t>
        </is>
      </c>
      <c r="D904" s="104" t="n">
        <v>13</v>
      </c>
      <c r="E904" s="104" t="n">
        <v>1786.97</v>
      </c>
      <c r="F904" s="104" t="n">
        <v>88.33</v>
      </c>
      <c r="G904" s="104" t="n">
        <v>7.8</v>
      </c>
    </row>
    <row r="905">
      <c r="A905" s="176" t="n">
        <v>45748</v>
      </c>
      <c r="B905" s="104" t="inlineStr">
        <is>
          <t>2024/25</t>
        </is>
      </c>
      <c r="C905" s="104" t="inlineStr">
        <is>
          <t>HC-092</t>
        </is>
      </c>
      <c r="D905" s="104" t="n">
        <v>13</v>
      </c>
      <c r="E905" s="104" t="n">
        <v>1767.2</v>
      </c>
      <c r="F905" s="104" t="n">
        <v>86.69</v>
      </c>
      <c r="G905" s="104" t="n">
        <v>11.2</v>
      </c>
    </row>
    <row r="906">
      <c r="A906" s="176" t="n">
        <v>45748</v>
      </c>
      <c r="B906" s="104" t="inlineStr">
        <is>
          <t>2024/25</t>
        </is>
      </c>
      <c r="C906" s="104" t="inlineStr">
        <is>
          <t>HC-093</t>
        </is>
      </c>
      <c r="D906" s="104" t="n">
        <v>25</v>
      </c>
      <c r="E906" s="104" t="n">
        <v>3483.91</v>
      </c>
      <c r="F906" s="104" t="n">
        <v>124.2</v>
      </c>
      <c r="G906" s="104" t="n">
        <v>25.9</v>
      </c>
    </row>
    <row r="907">
      <c r="A907" s="176" t="n">
        <v>45748</v>
      </c>
      <c r="B907" s="104" t="inlineStr">
        <is>
          <t>2024/25</t>
        </is>
      </c>
      <c r="C907" s="104" t="inlineStr">
        <is>
          <t>HC-094</t>
        </is>
      </c>
      <c r="D907" s="104" t="n">
        <v>12</v>
      </c>
      <c r="E907" s="104" t="n">
        <v>1691.16</v>
      </c>
      <c r="F907" s="104" t="n">
        <v>95.45999999999999</v>
      </c>
      <c r="G907" s="104" t="n">
        <v>6.6</v>
      </c>
    </row>
    <row r="908">
      <c r="A908" s="176" t="n">
        <v>45748</v>
      </c>
      <c r="B908" s="104" t="inlineStr">
        <is>
          <t>2024/25</t>
        </is>
      </c>
      <c r="C908" s="104" t="inlineStr">
        <is>
          <t>HC-096</t>
        </is>
      </c>
      <c r="D908" s="104" t="n">
        <v>12</v>
      </c>
      <c r="E908" s="104" t="n">
        <v>1646.15</v>
      </c>
      <c r="F908" s="104" t="n">
        <v>81.47</v>
      </c>
      <c r="G908" s="104" t="n">
        <v>10.1</v>
      </c>
    </row>
    <row r="909">
      <c r="A909" s="176" t="n">
        <v>45748</v>
      </c>
      <c r="B909" s="104" t="inlineStr">
        <is>
          <t>2024/25</t>
        </is>
      </c>
      <c r="C909" s="104" t="inlineStr">
        <is>
          <t>HC-097</t>
        </is>
      </c>
      <c r="D909" s="104" t="n">
        <v>12</v>
      </c>
      <c r="E909" s="104" t="n">
        <v>1632.39</v>
      </c>
      <c r="F909" s="104" t="n">
        <v>60.97</v>
      </c>
      <c r="G909" s="104" t="n">
        <v>8.5</v>
      </c>
    </row>
    <row r="910">
      <c r="A910" s="176" t="n">
        <v>45748</v>
      </c>
      <c r="B910" s="104" t="inlineStr">
        <is>
          <t>2024/25</t>
        </is>
      </c>
      <c r="C910" s="104" t="inlineStr">
        <is>
          <t>HC-098</t>
        </is>
      </c>
      <c r="D910" s="104" t="n">
        <v>14</v>
      </c>
      <c r="E910" s="104" t="n">
        <v>1911.17</v>
      </c>
      <c r="F910" s="104" t="n">
        <v>89.81</v>
      </c>
      <c r="G910" s="104" t="n">
        <v>11.1</v>
      </c>
    </row>
    <row r="911">
      <c r="A911" s="176" t="n">
        <v>45748</v>
      </c>
      <c r="B911" s="104" t="inlineStr">
        <is>
          <t>2024/25</t>
        </is>
      </c>
      <c r="C911" s="104" t="inlineStr">
        <is>
          <t>HC-099</t>
        </is>
      </c>
      <c r="D911" s="104" t="n">
        <v>18</v>
      </c>
      <c r="E911" s="104" t="n">
        <v>2511.44</v>
      </c>
      <c r="F911" s="104" t="n">
        <v>125.59</v>
      </c>
      <c r="G911" s="104" t="n">
        <v>13</v>
      </c>
    </row>
    <row r="912">
      <c r="A912" s="176" t="n">
        <v>45748</v>
      </c>
      <c r="B912" s="104" t="inlineStr">
        <is>
          <t>2024/25</t>
        </is>
      </c>
      <c r="C912" s="104" t="inlineStr">
        <is>
          <t>HC-100</t>
        </is>
      </c>
      <c r="D912" s="104" t="n">
        <v>12</v>
      </c>
      <c r="E912" s="104" t="n">
        <v>1688.49</v>
      </c>
      <c r="F912" s="104" t="n">
        <v>58.81</v>
      </c>
      <c r="G912" s="104" t="n">
        <v>12</v>
      </c>
    </row>
    <row r="913">
      <c r="A913" s="176" t="n">
        <v>45748</v>
      </c>
      <c r="B913" s="104" t="inlineStr">
        <is>
          <t>2024/25</t>
        </is>
      </c>
      <c r="C913" s="104" t="inlineStr">
        <is>
          <t>HC-101</t>
        </is>
      </c>
      <c r="D913" s="104" t="n">
        <v>14</v>
      </c>
      <c r="E913" s="104" t="n">
        <v>1926.25</v>
      </c>
      <c r="F913" s="104" t="n">
        <v>90.19</v>
      </c>
      <c r="G913" s="104" t="n">
        <v>11.3</v>
      </c>
    </row>
    <row r="914">
      <c r="A914" s="176" t="n">
        <v>45748</v>
      </c>
      <c r="B914" s="104" t="inlineStr">
        <is>
          <t>2024/25</t>
        </is>
      </c>
      <c r="C914" s="104" t="inlineStr">
        <is>
          <t>HC-102</t>
        </is>
      </c>
      <c r="D914" s="104" t="n">
        <v>14</v>
      </c>
      <c r="E914" s="104" t="n">
        <v>1914.37</v>
      </c>
      <c r="F914" s="104" t="n">
        <v>270.83</v>
      </c>
      <c r="G914" s="104" t="n">
        <v>67.2</v>
      </c>
    </row>
    <row r="915">
      <c r="A915" s="176" t="n">
        <v>45748</v>
      </c>
      <c r="B915" s="104" t="inlineStr">
        <is>
          <t>2024/25</t>
        </is>
      </c>
      <c r="C915" s="104" t="inlineStr">
        <is>
          <t>HC-103</t>
        </is>
      </c>
      <c r="D915" s="104" t="n">
        <v>18</v>
      </c>
      <c r="E915" s="104" t="n">
        <v>2492.12</v>
      </c>
      <c r="F915" s="104" t="n">
        <v>91.72</v>
      </c>
      <c r="G915" s="104" t="n">
        <v>13.6</v>
      </c>
    </row>
    <row r="916">
      <c r="A916" s="176" t="n">
        <v>45748</v>
      </c>
      <c r="B916" s="104" t="inlineStr">
        <is>
          <t>2024/25</t>
        </is>
      </c>
      <c r="C916" s="104" t="inlineStr">
        <is>
          <t>HC-104</t>
        </is>
      </c>
      <c r="D916" s="104" t="n">
        <v>13</v>
      </c>
      <c r="E916" s="104" t="n">
        <v>1784.94</v>
      </c>
      <c r="F916" s="104" t="n">
        <v>76.7</v>
      </c>
      <c r="G916" s="104" t="n">
        <v>14.2</v>
      </c>
    </row>
    <row r="917">
      <c r="A917" s="176" t="n">
        <v>45748</v>
      </c>
      <c r="B917" s="104" t="inlineStr">
        <is>
          <t>2024/25</t>
        </is>
      </c>
      <c r="C917" s="104" t="inlineStr">
        <is>
          <t>HC-105</t>
        </is>
      </c>
      <c r="D917" s="104" t="n">
        <v>20</v>
      </c>
      <c r="E917" s="104" t="n">
        <v>2744.59</v>
      </c>
      <c r="F917" s="104" t="n">
        <v>139</v>
      </c>
      <c r="G917" s="104" t="n">
        <v>13</v>
      </c>
    </row>
    <row r="918">
      <c r="A918" s="176" t="n">
        <v>45748</v>
      </c>
      <c r="B918" s="104" t="inlineStr">
        <is>
          <t>2024/25</t>
        </is>
      </c>
      <c r="C918" s="104" t="inlineStr">
        <is>
          <t>HC-106</t>
        </is>
      </c>
      <c r="D918" s="104" t="n">
        <v>14</v>
      </c>
      <c r="E918" s="104" t="n">
        <v>1903.2</v>
      </c>
      <c r="F918" s="104" t="n">
        <v>84.67</v>
      </c>
      <c r="G918" s="104" t="n">
        <v>12.1</v>
      </c>
    </row>
    <row r="919">
      <c r="A919" s="176" t="n">
        <v>45748</v>
      </c>
      <c r="B919" s="104" t="inlineStr">
        <is>
          <t>2024/25</t>
        </is>
      </c>
      <c r="C919" s="104" t="inlineStr">
        <is>
          <t>HC-107</t>
        </is>
      </c>
      <c r="D919" s="104" t="n">
        <v>18</v>
      </c>
      <c r="E919" s="104" t="n">
        <v>2447.94</v>
      </c>
      <c r="F919" s="104" t="n">
        <v>102.53</v>
      </c>
      <c r="G919" s="104" t="n">
        <v>12.8</v>
      </c>
    </row>
    <row r="920">
      <c r="A920" s="176" t="n">
        <v>45748</v>
      </c>
      <c r="B920" s="104" t="inlineStr">
        <is>
          <t>2024/25</t>
        </is>
      </c>
      <c r="C920" s="104" t="inlineStr">
        <is>
          <t>HC-108</t>
        </is>
      </c>
      <c r="D920" s="104" t="n">
        <v>13</v>
      </c>
      <c r="E920" s="104" t="n">
        <v>1805.28</v>
      </c>
      <c r="F920" s="104" t="n">
        <v>59.76</v>
      </c>
      <c r="G920" s="104" t="n">
        <v>10.2</v>
      </c>
    </row>
    <row r="921">
      <c r="A921" s="176" t="n">
        <v>45748</v>
      </c>
      <c r="B921" s="104" t="inlineStr">
        <is>
          <t>2024/25</t>
        </is>
      </c>
      <c r="C921" s="104" t="inlineStr">
        <is>
          <t>HC-109</t>
        </is>
      </c>
      <c r="D921" s="104" t="n">
        <v>14</v>
      </c>
      <c r="E921" s="104" t="n">
        <v>1945.42</v>
      </c>
      <c r="F921" s="104" t="n">
        <v>79.61</v>
      </c>
      <c r="G921" s="104" t="n">
        <v>8.6</v>
      </c>
    </row>
    <row r="922">
      <c r="A922" s="176" t="n">
        <v>45748</v>
      </c>
      <c r="B922" s="104" t="inlineStr">
        <is>
          <t>2024/25</t>
        </is>
      </c>
      <c r="C922" s="104" t="inlineStr">
        <is>
          <t>HC-110</t>
        </is>
      </c>
      <c r="D922" s="104" t="n">
        <v>12</v>
      </c>
      <c r="E922" s="104" t="n">
        <v>1651.02</v>
      </c>
      <c r="F922" s="104" t="n">
        <v>71.01000000000001</v>
      </c>
      <c r="G922" s="104" t="n">
        <v>10.9</v>
      </c>
    </row>
    <row r="923">
      <c r="A923" s="176" t="n">
        <v>45748</v>
      </c>
      <c r="B923" s="104" t="inlineStr">
        <is>
          <t>2024/25</t>
        </is>
      </c>
      <c r="C923" s="104" t="inlineStr">
        <is>
          <t>HC-111</t>
        </is>
      </c>
      <c r="D923" s="104" t="n">
        <v>14</v>
      </c>
      <c r="E923" s="104" t="n">
        <v>1976.32</v>
      </c>
      <c r="F923" s="104" t="n">
        <v>78.09999999999999</v>
      </c>
      <c r="G923" s="104" t="n">
        <v>16.1</v>
      </c>
    </row>
    <row r="924">
      <c r="A924" s="176" t="n">
        <v>45748</v>
      </c>
      <c r="B924" s="104" t="inlineStr">
        <is>
          <t>2024/25</t>
        </is>
      </c>
      <c r="C924" s="104" t="inlineStr">
        <is>
          <t>HC-113</t>
        </is>
      </c>
      <c r="D924" s="104" t="n">
        <v>14</v>
      </c>
      <c r="E924" s="104" t="n">
        <v>1922.37</v>
      </c>
      <c r="F924" s="104" t="n">
        <v>50.96</v>
      </c>
      <c r="G924" s="104" t="n">
        <v>13.4</v>
      </c>
    </row>
    <row r="925">
      <c r="A925" s="176" t="n">
        <v>45748</v>
      </c>
      <c r="B925" s="104" t="inlineStr">
        <is>
          <t>2024/25</t>
        </is>
      </c>
      <c r="C925" s="104" t="inlineStr">
        <is>
          <t>HC-114</t>
        </is>
      </c>
      <c r="D925" s="104" t="n">
        <v>12</v>
      </c>
      <c r="E925" s="104" t="n">
        <v>1641.31</v>
      </c>
      <c r="F925" s="104" t="n">
        <v>57.25</v>
      </c>
      <c r="G925" s="104" t="n">
        <v>9.800000000000001</v>
      </c>
    </row>
    <row r="926">
      <c r="A926" s="176" t="n">
        <v>45748</v>
      </c>
      <c r="B926" s="104" t="inlineStr">
        <is>
          <t>2024/25</t>
        </is>
      </c>
      <c r="C926" s="104" t="inlineStr">
        <is>
          <t>HC-115</t>
        </is>
      </c>
      <c r="D926" s="104" t="n">
        <v>18</v>
      </c>
      <c r="E926" s="104" t="n">
        <v>2492.84</v>
      </c>
      <c r="F926" s="104" t="n">
        <v>133.65</v>
      </c>
      <c r="G926" s="104" t="n">
        <v>11.4</v>
      </c>
    </row>
    <row r="927">
      <c r="A927" s="176" t="n">
        <v>45748</v>
      </c>
      <c r="B927" s="104" t="inlineStr">
        <is>
          <t>2024/25</t>
        </is>
      </c>
      <c r="C927" s="104" t="inlineStr">
        <is>
          <t>HC-116</t>
        </is>
      </c>
      <c r="D927" s="104" t="n">
        <v>13</v>
      </c>
      <c r="E927" s="104" t="n">
        <v>1794.38</v>
      </c>
      <c r="F927" s="104" t="n">
        <v>79.89</v>
      </c>
      <c r="G927" s="104" t="n">
        <v>8.5</v>
      </c>
    </row>
    <row r="928">
      <c r="A928" s="176" t="n">
        <v>45748</v>
      </c>
      <c r="B928" s="104" t="inlineStr">
        <is>
          <t>2024/25</t>
        </is>
      </c>
      <c r="C928" s="104" t="inlineStr">
        <is>
          <t>HC-117</t>
        </is>
      </c>
      <c r="D928" s="104" t="n">
        <v>18</v>
      </c>
      <c r="E928" s="104" t="n">
        <v>2515.2</v>
      </c>
      <c r="F928" s="104" t="n">
        <v>129.43</v>
      </c>
      <c r="G928" s="104" t="n">
        <v>8.199999999999999</v>
      </c>
    </row>
    <row r="929">
      <c r="A929" s="176" t="n">
        <v>45748</v>
      </c>
      <c r="B929" s="104" t="inlineStr">
        <is>
          <t>2024/25</t>
        </is>
      </c>
      <c r="C929" s="104" t="inlineStr">
        <is>
          <t>HC-118</t>
        </is>
      </c>
      <c r="D929" s="104" t="n">
        <v>14</v>
      </c>
      <c r="E929" s="104" t="n">
        <v>1979.4</v>
      </c>
      <c r="F929" s="104" t="n">
        <v>106.04</v>
      </c>
      <c r="G929" s="104" t="n">
        <v>10.7</v>
      </c>
    </row>
    <row r="930">
      <c r="A930" s="176" t="n">
        <v>45748</v>
      </c>
      <c r="B930" s="104" t="inlineStr">
        <is>
          <t>2024/25</t>
        </is>
      </c>
      <c r="C930" s="104" t="inlineStr">
        <is>
          <t>HC-119</t>
        </is>
      </c>
      <c r="D930" s="104" t="n">
        <v>13</v>
      </c>
      <c r="E930" s="104" t="n">
        <v>1821.3</v>
      </c>
      <c r="F930" s="104" t="n">
        <v>82.59999999999999</v>
      </c>
      <c r="G930" s="104" t="n">
        <v>9.199999999999999</v>
      </c>
    </row>
    <row r="931">
      <c r="A931" s="176" t="n">
        <v>45748</v>
      </c>
      <c r="B931" s="104" t="inlineStr">
        <is>
          <t>2024/25</t>
        </is>
      </c>
      <c r="C931" s="104" t="inlineStr">
        <is>
          <t>HC-120</t>
        </is>
      </c>
      <c r="D931" s="104" t="n">
        <v>13</v>
      </c>
      <c r="E931" s="104" t="n">
        <v>1792.32</v>
      </c>
      <c r="F931" s="104" t="n">
        <v>97.33</v>
      </c>
      <c r="G931" s="104" t="n">
        <v>8</v>
      </c>
    </row>
    <row r="932">
      <c r="A932" s="176" t="n">
        <v>45778</v>
      </c>
      <c r="B932" s="104" t="inlineStr">
        <is>
          <t>2024/25</t>
        </is>
      </c>
      <c r="C932" s="104" t="inlineStr">
        <is>
          <t>HC-001</t>
        </is>
      </c>
      <c r="D932" s="104" t="n">
        <v>20</v>
      </c>
      <c r="E932" s="104" t="n">
        <v>2924.67</v>
      </c>
      <c r="F932" s="104" t="n">
        <v>122.04</v>
      </c>
      <c r="G932" s="104" t="n">
        <v>13.8</v>
      </c>
    </row>
    <row r="933">
      <c r="A933" s="176" t="n">
        <v>45778</v>
      </c>
      <c r="B933" s="104" t="inlineStr">
        <is>
          <t>2024/25</t>
        </is>
      </c>
      <c r="C933" s="104" t="inlineStr">
        <is>
          <t>HC-002</t>
        </is>
      </c>
      <c r="D933" s="104" t="n">
        <v>13</v>
      </c>
      <c r="E933" s="104" t="n">
        <v>1844.61</v>
      </c>
      <c r="F933" s="104" t="n">
        <v>86.91</v>
      </c>
      <c r="G933" s="104" t="n">
        <v>10</v>
      </c>
    </row>
    <row r="934">
      <c r="A934" s="176" t="n">
        <v>45778</v>
      </c>
      <c r="B934" s="104" t="inlineStr">
        <is>
          <t>2024/25</t>
        </is>
      </c>
      <c r="C934" s="104" t="inlineStr">
        <is>
          <t>HC-003</t>
        </is>
      </c>
      <c r="D934" s="104" t="n">
        <v>13</v>
      </c>
      <c r="E934" s="104" t="n">
        <v>1912.78</v>
      </c>
      <c r="F934" s="104" t="n">
        <v>102.99</v>
      </c>
      <c r="G934" s="104" t="n">
        <v>11.6</v>
      </c>
    </row>
    <row r="935">
      <c r="A935" s="176" t="n">
        <v>45778</v>
      </c>
      <c r="B935" s="104" t="inlineStr">
        <is>
          <t>2024/25</t>
        </is>
      </c>
      <c r="C935" s="104" t="inlineStr">
        <is>
          <t>HC-004</t>
        </is>
      </c>
      <c r="D935" s="104" t="n">
        <v>14</v>
      </c>
      <c r="E935" s="104" t="n">
        <v>2012.01</v>
      </c>
      <c r="F935" s="104" t="n">
        <v>79.68000000000001</v>
      </c>
      <c r="G935" s="104" t="n">
        <v>12.9</v>
      </c>
    </row>
    <row r="936">
      <c r="A936" s="176" t="n">
        <v>45778</v>
      </c>
      <c r="B936" s="104" t="inlineStr">
        <is>
          <t>2024/25</t>
        </is>
      </c>
      <c r="C936" s="104" t="inlineStr">
        <is>
          <t>HC-005</t>
        </is>
      </c>
      <c r="D936" s="104" t="n">
        <v>18</v>
      </c>
      <c r="E936" s="104" t="n">
        <v>2636.23</v>
      </c>
      <c r="F936" s="104" t="n">
        <v>108.37</v>
      </c>
      <c r="G936" s="104" t="n">
        <v>7.8</v>
      </c>
    </row>
    <row r="937">
      <c r="A937" s="176" t="n">
        <v>45778</v>
      </c>
      <c r="B937" s="104" t="inlineStr">
        <is>
          <t>2024/25</t>
        </is>
      </c>
      <c r="C937" s="104" t="inlineStr">
        <is>
          <t>HC-006</t>
        </is>
      </c>
      <c r="D937" s="104" t="n">
        <v>12</v>
      </c>
      <c r="E937" s="104" t="n">
        <v>1725.02</v>
      </c>
      <c r="F937" s="104" t="n">
        <v>97.11</v>
      </c>
      <c r="G937" s="104" t="n">
        <v>7</v>
      </c>
    </row>
    <row r="938">
      <c r="A938" s="176" t="n">
        <v>45778</v>
      </c>
      <c r="B938" s="104" t="inlineStr">
        <is>
          <t>2024/25</t>
        </is>
      </c>
      <c r="C938" s="104" t="inlineStr">
        <is>
          <t>HC-007</t>
        </is>
      </c>
      <c r="D938" s="104" t="n">
        <v>13</v>
      </c>
      <c r="E938" s="104" t="n">
        <v>1885.53</v>
      </c>
      <c r="F938" s="104" t="n">
        <v>61.04</v>
      </c>
      <c r="G938" s="104" t="n">
        <v>13.3</v>
      </c>
    </row>
    <row r="939">
      <c r="A939" s="176" t="n">
        <v>45778</v>
      </c>
      <c r="B939" s="104" t="inlineStr">
        <is>
          <t>2024/25</t>
        </is>
      </c>
      <c r="C939" s="104" t="inlineStr">
        <is>
          <t>HC-008</t>
        </is>
      </c>
      <c r="D939" s="104" t="n">
        <v>13</v>
      </c>
      <c r="E939" s="104" t="n">
        <v>1854.68</v>
      </c>
      <c r="F939" s="104" t="n">
        <v>104.29</v>
      </c>
      <c r="G939" s="104" t="n">
        <v>12.5</v>
      </c>
    </row>
    <row r="940">
      <c r="A940" s="176" t="n">
        <v>45778</v>
      </c>
      <c r="B940" s="104" t="inlineStr">
        <is>
          <t>2024/25</t>
        </is>
      </c>
      <c r="C940" s="104" t="inlineStr">
        <is>
          <t>HC-009</t>
        </is>
      </c>
      <c r="D940" s="104" t="n">
        <v>19</v>
      </c>
      <c r="E940" s="104" t="n">
        <v>2764.01</v>
      </c>
      <c r="F940" s="104" t="n">
        <v>115.23</v>
      </c>
      <c r="G940" s="104" t="n">
        <v>16.1</v>
      </c>
    </row>
    <row r="941">
      <c r="A941" s="176" t="n">
        <v>45778</v>
      </c>
      <c r="B941" s="104" t="inlineStr">
        <is>
          <t>2024/25</t>
        </is>
      </c>
      <c r="C941" s="104" t="inlineStr">
        <is>
          <t>HC-010</t>
        </is>
      </c>
      <c r="D941" s="104" t="n">
        <v>20</v>
      </c>
      <c r="E941" s="104" t="n">
        <v>2948.06</v>
      </c>
      <c r="F941" s="104" t="n">
        <v>142.92</v>
      </c>
      <c r="G941" s="104" t="n">
        <v>16.5</v>
      </c>
    </row>
    <row r="942">
      <c r="A942" s="176" t="n">
        <v>45778</v>
      </c>
      <c r="B942" s="104" t="inlineStr">
        <is>
          <t>2024/25</t>
        </is>
      </c>
      <c r="C942" s="104" t="inlineStr">
        <is>
          <t>HC-011</t>
        </is>
      </c>
      <c r="D942" s="104" t="n">
        <v>20</v>
      </c>
      <c r="E942" s="104" t="n">
        <v>2884.73</v>
      </c>
      <c r="F942" s="104" t="n">
        <v>143.77</v>
      </c>
      <c r="G942" s="104" t="n">
        <v>15.9</v>
      </c>
    </row>
    <row r="943">
      <c r="A943" s="176" t="n">
        <v>45778</v>
      </c>
      <c r="B943" s="104" t="inlineStr">
        <is>
          <t>2024/25</t>
        </is>
      </c>
      <c r="C943" s="104" t="inlineStr">
        <is>
          <t>HC-012</t>
        </is>
      </c>
      <c r="D943" s="104" t="n">
        <v>12</v>
      </c>
      <c r="E943" s="104" t="n">
        <v>1715.58</v>
      </c>
      <c r="F943" s="104" t="n">
        <v>93.83</v>
      </c>
      <c r="G943" s="104" t="n">
        <v>13.1</v>
      </c>
    </row>
    <row r="944">
      <c r="A944" s="176" t="n">
        <v>45778</v>
      </c>
      <c r="B944" s="104" t="inlineStr">
        <is>
          <t>2024/25</t>
        </is>
      </c>
      <c r="C944" s="104" t="inlineStr">
        <is>
          <t>HC-013</t>
        </is>
      </c>
      <c r="D944" s="104" t="n">
        <v>14</v>
      </c>
      <c r="E944" s="104" t="n">
        <v>2019.69</v>
      </c>
      <c r="F944" s="104" t="n">
        <v>109.68</v>
      </c>
      <c r="G944" s="104" t="n">
        <v>8.1</v>
      </c>
    </row>
    <row r="945">
      <c r="A945" s="176" t="n">
        <v>45778</v>
      </c>
      <c r="B945" s="104" t="inlineStr">
        <is>
          <t>2024/25</t>
        </is>
      </c>
      <c r="C945" s="104" t="inlineStr">
        <is>
          <t>HC-014</t>
        </is>
      </c>
      <c r="D945" s="104" t="n">
        <v>14</v>
      </c>
      <c r="E945" s="104" t="n">
        <v>2043.76</v>
      </c>
      <c r="F945" s="104" t="n">
        <v>114.54</v>
      </c>
      <c r="G945" s="104" t="n">
        <v>7.5</v>
      </c>
    </row>
    <row r="946">
      <c r="A946" s="176" t="n">
        <v>45778</v>
      </c>
      <c r="B946" s="104" t="inlineStr">
        <is>
          <t>2024/25</t>
        </is>
      </c>
      <c r="C946" s="104" t="inlineStr">
        <is>
          <t>HC-015</t>
        </is>
      </c>
      <c r="D946" s="104" t="n">
        <v>13</v>
      </c>
      <c r="E946" s="104" t="n">
        <v>1908.33</v>
      </c>
      <c r="F946" s="104" t="n">
        <v>110.3</v>
      </c>
      <c r="G946" s="104" t="n">
        <v>9.6</v>
      </c>
    </row>
    <row r="947">
      <c r="A947" s="176" t="n">
        <v>45778</v>
      </c>
      <c r="B947" s="104" t="inlineStr">
        <is>
          <t>2024/25</t>
        </is>
      </c>
      <c r="C947" s="104" t="inlineStr">
        <is>
          <t>HC-016</t>
        </is>
      </c>
      <c r="D947" s="104" t="n">
        <v>18</v>
      </c>
      <c r="E947" s="104" t="n">
        <v>2581.18</v>
      </c>
      <c r="F947" s="104" t="n">
        <v>129.9</v>
      </c>
      <c r="G947" s="104" t="n">
        <v>14.4</v>
      </c>
    </row>
    <row r="948">
      <c r="A948" s="176" t="n">
        <v>45778</v>
      </c>
      <c r="B948" s="104" t="inlineStr">
        <is>
          <t>2024/25</t>
        </is>
      </c>
      <c r="C948" s="104" t="inlineStr">
        <is>
          <t>HC-017</t>
        </is>
      </c>
      <c r="D948" s="104" t="n">
        <v>13</v>
      </c>
      <c r="E948" s="104" t="n">
        <v>1873.75</v>
      </c>
      <c r="F948" s="104" t="n">
        <v>75.23</v>
      </c>
      <c r="G948" s="104" t="n">
        <v>17.5</v>
      </c>
    </row>
    <row r="949">
      <c r="A949" s="176" t="n">
        <v>45778</v>
      </c>
      <c r="B949" s="104" t="inlineStr">
        <is>
          <t>2024/25</t>
        </is>
      </c>
      <c r="C949" s="104" t="inlineStr">
        <is>
          <t>HC-018</t>
        </is>
      </c>
      <c r="D949" s="104" t="n">
        <v>12</v>
      </c>
      <c r="E949" s="104" t="n">
        <v>1716.48</v>
      </c>
      <c r="F949" s="104" t="n">
        <v>60.04</v>
      </c>
      <c r="G949" s="104" t="n">
        <v>9.800000000000001</v>
      </c>
    </row>
    <row r="950">
      <c r="A950" s="176" t="n">
        <v>45778</v>
      </c>
      <c r="B950" s="104" t="inlineStr">
        <is>
          <t>2024/25</t>
        </is>
      </c>
      <c r="C950" s="104" t="inlineStr">
        <is>
          <t>HC-019</t>
        </is>
      </c>
      <c r="D950" s="104" t="n">
        <v>13</v>
      </c>
      <c r="E950" s="104" t="n">
        <v>1816.13</v>
      </c>
      <c r="F950" s="104" t="n">
        <v>73.93000000000001</v>
      </c>
      <c r="G950" s="104" t="n">
        <v>15.6</v>
      </c>
    </row>
    <row r="951">
      <c r="A951" s="176" t="n">
        <v>45778</v>
      </c>
      <c r="B951" s="104" t="inlineStr">
        <is>
          <t>2024/25</t>
        </is>
      </c>
      <c r="C951" s="104" t="inlineStr">
        <is>
          <t>HC-020</t>
        </is>
      </c>
      <c r="D951" s="104" t="n">
        <v>13</v>
      </c>
      <c r="E951" s="104" t="n">
        <v>1877.49</v>
      </c>
      <c r="F951" s="104" t="n">
        <v>68.89</v>
      </c>
      <c r="G951" s="104" t="n">
        <v>13</v>
      </c>
    </row>
    <row r="952">
      <c r="A952" s="176" t="n">
        <v>45778</v>
      </c>
      <c r="B952" s="104" t="inlineStr">
        <is>
          <t>2024/25</t>
        </is>
      </c>
      <c r="C952" s="104" t="inlineStr">
        <is>
          <t>HC-021</t>
        </is>
      </c>
      <c r="D952" s="104" t="n">
        <v>13</v>
      </c>
      <c r="E952" s="104" t="n">
        <v>1882</v>
      </c>
      <c r="F952" s="104" t="n">
        <v>75.86</v>
      </c>
      <c r="G952" s="104" t="n">
        <v>6.1</v>
      </c>
    </row>
    <row r="953">
      <c r="A953" s="176" t="n">
        <v>45778</v>
      </c>
      <c r="B953" s="104" t="inlineStr">
        <is>
          <t>2024/25</t>
        </is>
      </c>
      <c r="C953" s="104" t="inlineStr">
        <is>
          <t>HC-022</t>
        </is>
      </c>
      <c r="D953" s="104" t="n">
        <v>13</v>
      </c>
      <c r="E953" s="104" t="n">
        <v>1921.66</v>
      </c>
      <c r="F953" s="104" t="n">
        <v>95.78</v>
      </c>
      <c r="G953" s="104" t="n">
        <v>15.8</v>
      </c>
    </row>
    <row r="954">
      <c r="A954" s="176" t="n">
        <v>45778</v>
      </c>
      <c r="B954" s="104" t="inlineStr">
        <is>
          <t>2024/25</t>
        </is>
      </c>
      <c r="C954" s="104" t="inlineStr">
        <is>
          <t>HC-023</t>
        </is>
      </c>
      <c r="D954" s="104" t="n">
        <v>14</v>
      </c>
      <c r="E954" s="104" t="n">
        <v>2026.78</v>
      </c>
      <c r="F954" s="104" t="n">
        <v>135.64</v>
      </c>
      <c r="G954" s="104" t="n">
        <v>29.3</v>
      </c>
    </row>
    <row r="955">
      <c r="A955" s="176" t="n">
        <v>45778</v>
      </c>
      <c r="B955" s="104" t="inlineStr">
        <is>
          <t>2024/25</t>
        </is>
      </c>
      <c r="C955" s="104" t="inlineStr">
        <is>
          <t>HC-024</t>
        </is>
      </c>
      <c r="D955" s="104" t="n">
        <v>19</v>
      </c>
      <c r="E955" s="104" t="n">
        <v>2710.55</v>
      </c>
      <c r="F955" s="104" t="n">
        <v>124.07</v>
      </c>
      <c r="G955" s="104" t="n">
        <v>13.4</v>
      </c>
    </row>
    <row r="956">
      <c r="A956" s="176" t="n">
        <v>45778</v>
      </c>
      <c r="B956" s="104" t="inlineStr">
        <is>
          <t>2024/25</t>
        </is>
      </c>
      <c r="C956" s="104" t="inlineStr">
        <is>
          <t>HC-025</t>
        </is>
      </c>
      <c r="D956" s="104" t="n">
        <v>18</v>
      </c>
      <c r="E956" s="104" t="n">
        <v>2557.57</v>
      </c>
      <c r="F956" s="104" t="n">
        <v>123.03</v>
      </c>
      <c r="G956" s="104" t="n">
        <v>15</v>
      </c>
    </row>
    <row r="957">
      <c r="A957" s="176" t="n">
        <v>45778</v>
      </c>
      <c r="B957" s="104" t="inlineStr">
        <is>
          <t>2024/25</t>
        </is>
      </c>
      <c r="C957" s="104" t="inlineStr">
        <is>
          <t>HC-026</t>
        </is>
      </c>
      <c r="D957" s="104" t="n">
        <v>12</v>
      </c>
      <c r="E957" s="104" t="n">
        <v>1785.49</v>
      </c>
      <c r="F957" s="104" t="n">
        <v>74.79000000000001</v>
      </c>
      <c r="G957" s="104" t="n">
        <v>8</v>
      </c>
    </row>
    <row r="958">
      <c r="A958" s="176" t="n">
        <v>45778</v>
      </c>
      <c r="B958" s="104" t="inlineStr">
        <is>
          <t>2024/25</t>
        </is>
      </c>
      <c r="C958" s="104" t="inlineStr">
        <is>
          <t>HC-027</t>
        </is>
      </c>
      <c r="D958" s="104" t="n">
        <v>14</v>
      </c>
      <c r="E958" s="104" t="n">
        <v>2074.01</v>
      </c>
      <c r="F958" s="104" t="n">
        <v>99.03</v>
      </c>
      <c r="G958" s="104" t="n">
        <v>13.2</v>
      </c>
    </row>
    <row r="959">
      <c r="A959" s="176" t="n">
        <v>45778</v>
      </c>
      <c r="B959" s="104" t="inlineStr">
        <is>
          <t>2024/25</t>
        </is>
      </c>
      <c r="C959" s="104" t="inlineStr">
        <is>
          <t>HC-028</t>
        </is>
      </c>
      <c r="D959" s="104" t="n">
        <v>12</v>
      </c>
      <c r="E959" s="104" t="n">
        <v>1738.93</v>
      </c>
      <c r="F959" s="104" t="n">
        <v>75.59999999999999</v>
      </c>
      <c r="G959" s="104" t="n">
        <v>5.2</v>
      </c>
    </row>
    <row r="960">
      <c r="A960" s="176" t="n">
        <v>45778</v>
      </c>
      <c r="B960" s="104" t="inlineStr">
        <is>
          <t>2024/25</t>
        </is>
      </c>
      <c r="C960" s="104" t="inlineStr">
        <is>
          <t>HC-029</t>
        </is>
      </c>
      <c r="D960" s="104" t="n">
        <v>25</v>
      </c>
      <c r="E960" s="104" t="n">
        <v>3620.72</v>
      </c>
      <c r="F960" s="104" t="n">
        <v>144.67</v>
      </c>
      <c r="G960" s="104" t="n">
        <v>16.9</v>
      </c>
    </row>
    <row r="961">
      <c r="A961" s="176" t="n">
        <v>45778</v>
      </c>
      <c r="B961" s="104" t="inlineStr">
        <is>
          <t>2024/25</t>
        </is>
      </c>
      <c r="C961" s="104" t="inlineStr">
        <is>
          <t>HC-030</t>
        </is>
      </c>
      <c r="D961" s="104" t="n">
        <v>13</v>
      </c>
      <c r="E961" s="104" t="n">
        <v>1849.2</v>
      </c>
      <c r="F961" s="104" t="n">
        <v>77.94</v>
      </c>
      <c r="G961" s="104" t="n">
        <v>9.6</v>
      </c>
    </row>
    <row r="962">
      <c r="A962" s="176" t="n">
        <v>45778</v>
      </c>
      <c r="B962" s="104" t="inlineStr">
        <is>
          <t>2024/25</t>
        </is>
      </c>
      <c r="C962" s="104" t="inlineStr">
        <is>
          <t>HC-031</t>
        </is>
      </c>
      <c r="D962" s="104" t="n">
        <v>14</v>
      </c>
      <c r="E962" s="104" t="n">
        <v>1957.34</v>
      </c>
      <c r="F962" s="104" t="n">
        <v>89.36</v>
      </c>
      <c r="G962" s="104" t="n">
        <v>9.699999999999999</v>
      </c>
    </row>
    <row r="963">
      <c r="A963" s="176" t="n">
        <v>45778</v>
      </c>
      <c r="B963" s="104" t="inlineStr">
        <is>
          <t>2024/25</t>
        </is>
      </c>
      <c r="C963" s="104" t="inlineStr">
        <is>
          <t>HC-032</t>
        </is>
      </c>
      <c r="D963" s="104" t="n">
        <v>14</v>
      </c>
      <c r="E963" s="104" t="n">
        <v>2013.85</v>
      </c>
      <c r="F963" s="104" t="n">
        <v>90.2</v>
      </c>
      <c r="G963" s="104" t="n">
        <v>7.3</v>
      </c>
    </row>
    <row r="964">
      <c r="A964" s="176" t="n">
        <v>45778</v>
      </c>
      <c r="B964" s="104" t="inlineStr">
        <is>
          <t>2024/25</t>
        </is>
      </c>
      <c r="C964" s="104" t="inlineStr">
        <is>
          <t>HC-033</t>
        </is>
      </c>
      <c r="D964" s="104" t="n">
        <v>25</v>
      </c>
      <c r="E964" s="104" t="n">
        <v>3685.23</v>
      </c>
      <c r="F964" s="104" t="n">
        <v>157.93</v>
      </c>
      <c r="G964" s="104" t="n">
        <v>22.5</v>
      </c>
    </row>
    <row r="965">
      <c r="A965" s="176" t="n">
        <v>45778</v>
      </c>
      <c r="B965" s="104" t="inlineStr">
        <is>
          <t>2024/25</t>
        </is>
      </c>
      <c r="C965" s="104" t="inlineStr">
        <is>
          <t>HC-034</t>
        </is>
      </c>
      <c r="D965" s="104" t="n">
        <v>18</v>
      </c>
      <c r="E965" s="104" t="n">
        <v>2627.18</v>
      </c>
      <c r="F965" s="104" t="n">
        <v>145.04</v>
      </c>
      <c r="G965" s="104" t="n">
        <v>16.7</v>
      </c>
    </row>
    <row r="966">
      <c r="A966" s="176" t="n">
        <v>45778</v>
      </c>
      <c r="B966" s="104" t="inlineStr">
        <is>
          <t>2024/25</t>
        </is>
      </c>
      <c r="C966" s="104" t="inlineStr">
        <is>
          <t>HC-035</t>
        </is>
      </c>
      <c r="D966" s="104" t="n">
        <v>18</v>
      </c>
      <c r="E966" s="104" t="n">
        <v>2642.34</v>
      </c>
      <c r="F966" s="104" t="n">
        <v>164.99</v>
      </c>
      <c r="G966" s="104" t="n">
        <v>9.1</v>
      </c>
    </row>
    <row r="967">
      <c r="A967" s="176" t="n">
        <v>45778</v>
      </c>
      <c r="B967" s="104" t="inlineStr">
        <is>
          <t>2024/25</t>
        </is>
      </c>
      <c r="C967" s="104" t="inlineStr">
        <is>
          <t>HC-036</t>
        </is>
      </c>
      <c r="D967" s="104" t="n">
        <v>14</v>
      </c>
      <c r="E967" s="104" t="n">
        <v>2035.24</v>
      </c>
      <c r="F967" s="104" t="n">
        <v>96.88</v>
      </c>
      <c r="G967" s="104" t="n">
        <v>14.2</v>
      </c>
    </row>
    <row r="968">
      <c r="A968" s="176" t="n">
        <v>45778</v>
      </c>
      <c r="B968" s="104" t="inlineStr">
        <is>
          <t>2024/25</t>
        </is>
      </c>
      <c r="C968" s="104" t="inlineStr">
        <is>
          <t>HC-037</t>
        </is>
      </c>
      <c r="D968" s="104" t="n">
        <v>14</v>
      </c>
      <c r="E968" s="104" t="n">
        <v>2022.52</v>
      </c>
      <c r="F968" s="104" t="n">
        <v>73.12</v>
      </c>
      <c r="G968" s="104" t="n">
        <v>8.1</v>
      </c>
    </row>
    <row r="969">
      <c r="A969" s="176" t="n">
        <v>45778</v>
      </c>
      <c r="B969" s="104" t="inlineStr">
        <is>
          <t>2024/25</t>
        </is>
      </c>
      <c r="C969" s="104" t="inlineStr">
        <is>
          <t>HC-038</t>
        </is>
      </c>
      <c r="D969" s="104" t="n">
        <v>13</v>
      </c>
      <c r="E969" s="104" t="n">
        <v>1888.76</v>
      </c>
      <c r="F969" s="104" t="n">
        <v>69.40000000000001</v>
      </c>
      <c r="G969" s="104" t="n">
        <v>8.5</v>
      </c>
    </row>
    <row r="970">
      <c r="A970" s="176" t="n">
        <v>45778</v>
      </c>
      <c r="B970" s="104" t="inlineStr">
        <is>
          <t>2024/25</t>
        </is>
      </c>
      <c r="C970" s="104" t="inlineStr">
        <is>
          <t>HC-039</t>
        </is>
      </c>
      <c r="D970" s="104" t="n">
        <v>14</v>
      </c>
      <c r="E970" s="104" t="n">
        <v>2046.29</v>
      </c>
      <c r="F970" s="104" t="n">
        <v>130.35</v>
      </c>
      <c r="G970" s="104" t="n">
        <v>13.4</v>
      </c>
    </row>
    <row r="971">
      <c r="A971" s="176" t="n">
        <v>45778</v>
      </c>
      <c r="B971" s="104" t="inlineStr">
        <is>
          <t>2024/25</t>
        </is>
      </c>
      <c r="C971" s="104" t="inlineStr">
        <is>
          <t>HC-040</t>
        </is>
      </c>
      <c r="D971" s="104" t="n">
        <v>14</v>
      </c>
      <c r="E971" s="104" t="n">
        <v>2016</v>
      </c>
      <c r="F971" s="104" t="n">
        <v>88.42</v>
      </c>
      <c r="G971" s="104" t="n">
        <v>5.8</v>
      </c>
    </row>
    <row r="972">
      <c r="A972" s="176" t="n">
        <v>45778</v>
      </c>
      <c r="B972" s="104" t="inlineStr">
        <is>
          <t>2024/25</t>
        </is>
      </c>
      <c r="C972" s="104" t="inlineStr">
        <is>
          <t>HC-041</t>
        </is>
      </c>
      <c r="D972" s="104" t="n">
        <v>26</v>
      </c>
      <c r="E972" s="104" t="n">
        <v>3799.26</v>
      </c>
      <c r="F972" s="104" t="n">
        <v>171.56</v>
      </c>
      <c r="G972" s="104" t="n">
        <v>12.3</v>
      </c>
    </row>
    <row r="973">
      <c r="A973" s="176" t="n">
        <v>45778</v>
      </c>
      <c r="B973" s="104" t="inlineStr">
        <is>
          <t>2024/25</t>
        </is>
      </c>
      <c r="C973" s="104" t="inlineStr">
        <is>
          <t>HC-042</t>
        </is>
      </c>
      <c r="D973" s="104" t="n">
        <v>14</v>
      </c>
      <c r="E973" s="104" t="n">
        <v>2003.57</v>
      </c>
      <c r="F973" s="104" t="n">
        <v>91.95999999999999</v>
      </c>
      <c r="G973" s="104" t="n">
        <v>11.2</v>
      </c>
    </row>
    <row r="974">
      <c r="A974" s="176" t="n">
        <v>45778</v>
      </c>
      <c r="B974" s="104" t="inlineStr">
        <is>
          <t>2024/25</t>
        </is>
      </c>
      <c r="C974" s="104" t="inlineStr">
        <is>
          <t>HC-043</t>
        </is>
      </c>
      <c r="D974" s="104" t="n">
        <v>18</v>
      </c>
      <c r="E974" s="104" t="n">
        <v>2577.94</v>
      </c>
      <c r="F974" s="104" t="n">
        <v>97.04000000000001</v>
      </c>
      <c r="G974" s="104" t="n">
        <v>12.7</v>
      </c>
    </row>
    <row r="975">
      <c r="A975" s="176" t="n">
        <v>45778</v>
      </c>
      <c r="B975" s="104" t="inlineStr">
        <is>
          <t>2024/25</t>
        </is>
      </c>
      <c r="C975" s="104" t="inlineStr">
        <is>
          <t>HC-044</t>
        </is>
      </c>
      <c r="D975" s="104" t="n">
        <v>12</v>
      </c>
      <c r="E975" s="104" t="n">
        <v>1742.22</v>
      </c>
      <c r="F975" s="104" t="n">
        <v>57.05</v>
      </c>
      <c r="G975" s="104" t="n">
        <v>13.7</v>
      </c>
    </row>
    <row r="976">
      <c r="A976" s="176" t="n">
        <v>45778</v>
      </c>
      <c r="B976" s="104" t="inlineStr">
        <is>
          <t>2024/25</t>
        </is>
      </c>
      <c r="C976" s="104" t="inlineStr">
        <is>
          <t>HC-045</t>
        </is>
      </c>
      <c r="D976" s="104" t="n">
        <v>25</v>
      </c>
      <c r="E976" s="104" t="n">
        <v>3631.73</v>
      </c>
      <c r="F976" s="104" t="n">
        <v>138.85</v>
      </c>
      <c r="G976" s="104" t="n">
        <v>23.2</v>
      </c>
    </row>
    <row r="977">
      <c r="A977" s="176" t="n">
        <v>45778</v>
      </c>
      <c r="B977" s="104" t="inlineStr">
        <is>
          <t>2024/25</t>
        </is>
      </c>
      <c r="C977" s="104" t="inlineStr">
        <is>
          <t>HC-046</t>
        </is>
      </c>
      <c r="D977" s="104" t="n">
        <v>12</v>
      </c>
      <c r="E977" s="104" t="n">
        <v>1772.52</v>
      </c>
      <c r="F977" s="104" t="n">
        <v>60.65</v>
      </c>
      <c r="G977" s="104" t="n">
        <v>8.199999999999999</v>
      </c>
    </row>
    <row r="978">
      <c r="A978" s="176" t="n">
        <v>45778</v>
      </c>
      <c r="B978" s="104" t="inlineStr">
        <is>
          <t>2024/25</t>
        </is>
      </c>
      <c r="C978" s="104" t="inlineStr">
        <is>
          <t>HC-047</t>
        </is>
      </c>
      <c r="D978" s="104" t="n">
        <v>18</v>
      </c>
      <c r="E978" s="104" t="n">
        <v>2602.25</v>
      </c>
      <c r="F978" s="104" t="n">
        <v>217.78</v>
      </c>
      <c r="G978" s="104" t="n">
        <v>66.3</v>
      </c>
    </row>
    <row r="979">
      <c r="A979" s="176" t="n">
        <v>45778</v>
      </c>
      <c r="B979" s="104" t="inlineStr">
        <is>
          <t>2024/25</t>
        </is>
      </c>
      <c r="C979" s="104" t="inlineStr">
        <is>
          <t>HC-048</t>
        </is>
      </c>
      <c r="D979" s="104" t="n">
        <v>18</v>
      </c>
      <c r="E979" s="104" t="n">
        <v>2561.44</v>
      </c>
      <c r="F979" s="104" t="n">
        <v>91.91</v>
      </c>
      <c r="G979" s="104" t="n">
        <v>11.2</v>
      </c>
    </row>
    <row r="980">
      <c r="A980" s="176" t="n">
        <v>45778</v>
      </c>
      <c r="B980" s="104" t="inlineStr">
        <is>
          <t>2024/25</t>
        </is>
      </c>
      <c r="C980" s="104" t="inlineStr">
        <is>
          <t>HC-049</t>
        </is>
      </c>
      <c r="D980" s="104" t="n">
        <v>18</v>
      </c>
      <c r="E980" s="104" t="n">
        <v>2612.16</v>
      </c>
      <c r="F980" s="104" t="n">
        <v>137.88</v>
      </c>
      <c r="G980" s="104" t="n">
        <v>15.3</v>
      </c>
    </row>
    <row r="981">
      <c r="A981" s="176" t="n">
        <v>45778</v>
      </c>
      <c r="B981" s="104" t="inlineStr">
        <is>
          <t>2024/25</t>
        </is>
      </c>
      <c r="C981" s="104" t="inlineStr">
        <is>
          <t>HC-050</t>
        </is>
      </c>
      <c r="D981" s="104" t="n">
        <v>18</v>
      </c>
      <c r="E981" s="104" t="n">
        <v>2566.77</v>
      </c>
      <c r="F981" s="104" t="n">
        <v>97.92</v>
      </c>
      <c r="G981" s="104" t="n">
        <v>15.8</v>
      </c>
    </row>
    <row r="982">
      <c r="A982" s="176" t="n">
        <v>45778</v>
      </c>
      <c r="B982" s="104" t="inlineStr">
        <is>
          <t>2024/25</t>
        </is>
      </c>
      <c r="C982" s="104" t="inlineStr">
        <is>
          <t>HC-051</t>
        </is>
      </c>
      <c r="D982" s="104" t="n">
        <v>13</v>
      </c>
      <c r="E982" s="104" t="n">
        <v>1885.67</v>
      </c>
      <c r="F982" s="104" t="n">
        <v>75.70999999999999</v>
      </c>
      <c r="G982" s="104" t="n">
        <v>10.5</v>
      </c>
    </row>
    <row r="983">
      <c r="A983" s="176" t="n">
        <v>45778</v>
      </c>
      <c r="B983" s="104" t="inlineStr">
        <is>
          <t>2024/25</t>
        </is>
      </c>
      <c r="C983" s="104" t="inlineStr">
        <is>
          <t>HC-052</t>
        </is>
      </c>
      <c r="D983" s="104" t="n">
        <v>14</v>
      </c>
      <c r="E983" s="104" t="n">
        <v>2049.71</v>
      </c>
      <c r="F983" s="104" t="n">
        <v>68.44</v>
      </c>
      <c r="G983" s="104" t="n">
        <v>3.7</v>
      </c>
    </row>
    <row r="984">
      <c r="A984" s="176" t="n">
        <v>45778</v>
      </c>
      <c r="B984" s="104" t="inlineStr">
        <is>
          <t>2024/25</t>
        </is>
      </c>
      <c r="C984" s="104" t="inlineStr">
        <is>
          <t>HC-053</t>
        </is>
      </c>
      <c r="D984" s="104" t="n">
        <v>14</v>
      </c>
      <c r="E984" s="104" t="n">
        <v>2011.05</v>
      </c>
      <c r="F984" s="104" t="n">
        <v>96.2</v>
      </c>
      <c r="G984" s="104" t="n">
        <v>7.5</v>
      </c>
    </row>
    <row r="985">
      <c r="A985" s="176" t="n">
        <v>45778</v>
      </c>
      <c r="B985" s="104" t="inlineStr">
        <is>
          <t>2024/25</t>
        </is>
      </c>
      <c r="C985" s="104" t="inlineStr">
        <is>
          <t>HC-054</t>
        </is>
      </c>
      <c r="D985" s="104" t="n">
        <v>13</v>
      </c>
      <c r="E985" s="104" t="n">
        <v>1849.63</v>
      </c>
      <c r="F985" s="104" t="n">
        <v>67.08</v>
      </c>
      <c r="G985" s="104" t="n">
        <v>8.800000000000001</v>
      </c>
    </row>
    <row r="986">
      <c r="A986" s="176" t="n">
        <v>45778</v>
      </c>
      <c r="B986" s="104" t="inlineStr">
        <is>
          <t>2024/25</t>
        </is>
      </c>
      <c r="C986" s="104" t="inlineStr">
        <is>
          <t>HC-055</t>
        </is>
      </c>
      <c r="D986" s="104" t="n">
        <v>18</v>
      </c>
      <c r="E986" s="104" t="n">
        <v>2563.6</v>
      </c>
      <c r="F986" s="104" t="n">
        <v>138.03</v>
      </c>
      <c r="G986" s="104" t="n">
        <v>11.8</v>
      </c>
    </row>
    <row r="987">
      <c r="A987" s="176" t="n">
        <v>45778</v>
      </c>
      <c r="B987" s="104" t="inlineStr">
        <is>
          <t>2024/25</t>
        </is>
      </c>
      <c r="C987" s="104" t="inlineStr">
        <is>
          <t>HC-056</t>
        </is>
      </c>
      <c r="D987" s="104" t="n">
        <v>18</v>
      </c>
      <c r="E987" s="104" t="n">
        <v>2601.73</v>
      </c>
      <c r="F987" s="104" t="n">
        <v>110.54</v>
      </c>
      <c r="G987" s="104" t="n">
        <v>18.8</v>
      </c>
    </row>
    <row r="988">
      <c r="A988" s="176" t="n">
        <v>45778</v>
      </c>
      <c r="B988" s="104" t="inlineStr">
        <is>
          <t>2024/25</t>
        </is>
      </c>
      <c r="C988" s="104" t="inlineStr">
        <is>
          <t>HC-057</t>
        </is>
      </c>
      <c r="D988" s="104" t="n">
        <v>18</v>
      </c>
      <c r="E988" s="104" t="n">
        <v>2628.53</v>
      </c>
      <c r="F988" s="104" t="n">
        <v>95.56999999999999</v>
      </c>
      <c r="G988" s="104" t="n">
        <v>14.2</v>
      </c>
    </row>
    <row r="989">
      <c r="A989" s="176" t="n">
        <v>45778</v>
      </c>
      <c r="B989" s="104" t="inlineStr">
        <is>
          <t>2024/25</t>
        </is>
      </c>
      <c r="C989" s="104" t="inlineStr">
        <is>
          <t>HC-058</t>
        </is>
      </c>
      <c r="D989" s="104" t="n">
        <v>13</v>
      </c>
      <c r="E989" s="104" t="n">
        <v>1880.43</v>
      </c>
      <c r="F989" s="104" t="n">
        <v>60.79</v>
      </c>
      <c r="G989" s="104" t="n">
        <v>9.300000000000001</v>
      </c>
    </row>
    <row r="990">
      <c r="A990" s="176" t="n">
        <v>45778</v>
      </c>
      <c r="B990" s="104" t="inlineStr">
        <is>
          <t>2024/25</t>
        </is>
      </c>
      <c r="C990" s="104" t="inlineStr">
        <is>
          <t>HC-059</t>
        </is>
      </c>
      <c r="D990" s="104" t="n">
        <v>14</v>
      </c>
      <c r="E990" s="104" t="n">
        <v>1999.46</v>
      </c>
      <c r="F990" s="104" t="n">
        <v>118.22</v>
      </c>
      <c r="G990" s="104" t="n">
        <v>9</v>
      </c>
    </row>
    <row r="991">
      <c r="A991" s="176" t="n">
        <v>45778</v>
      </c>
      <c r="B991" s="104" t="inlineStr">
        <is>
          <t>2024/25</t>
        </is>
      </c>
      <c r="C991" s="104" t="inlineStr">
        <is>
          <t>HC-060</t>
        </is>
      </c>
      <c r="D991" s="104" t="n">
        <v>13</v>
      </c>
      <c r="E991" s="104" t="n">
        <v>1915.78</v>
      </c>
      <c r="F991" s="104" t="n">
        <v>66.06</v>
      </c>
      <c r="G991" s="104" t="n">
        <v>10.5</v>
      </c>
    </row>
    <row r="992">
      <c r="A992" s="176" t="n">
        <v>45778</v>
      </c>
      <c r="B992" s="104" t="inlineStr">
        <is>
          <t>2024/25</t>
        </is>
      </c>
      <c r="C992" s="104" t="inlineStr">
        <is>
          <t>HC-061</t>
        </is>
      </c>
      <c r="D992" s="104" t="n">
        <v>18</v>
      </c>
      <c r="E992" s="104" t="n">
        <v>2590.43</v>
      </c>
      <c r="F992" s="104" t="n">
        <v>118.23</v>
      </c>
      <c r="G992" s="104" t="n">
        <v>18.4</v>
      </c>
    </row>
    <row r="993">
      <c r="A993" s="176" t="n">
        <v>45778</v>
      </c>
      <c r="B993" s="104" t="inlineStr">
        <is>
          <t>2024/25</t>
        </is>
      </c>
      <c r="C993" s="104" t="inlineStr">
        <is>
          <t>HC-062</t>
        </is>
      </c>
      <c r="D993" s="104" t="n">
        <v>12</v>
      </c>
      <c r="E993" s="104" t="n">
        <v>1804.56</v>
      </c>
      <c r="F993" s="104" t="n">
        <v>70.89</v>
      </c>
      <c r="G993" s="104" t="n">
        <v>9.1</v>
      </c>
    </row>
    <row r="994">
      <c r="A994" s="176" t="n">
        <v>45778</v>
      </c>
      <c r="B994" s="104" t="inlineStr">
        <is>
          <t>2024/25</t>
        </is>
      </c>
      <c r="C994" s="104" t="inlineStr">
        <is>
          <t>HC-063</t>
        </is>
      </c>
      <c r="D994" s="104" t="n">
        <v>13</v>
      </c>
      <c r="E994" s="104" t="n">
        <v>1900.43</v>
      </c>
      <c r="F994" s="104" t="n">
        <v>57.29</v>
      </c>
      <c r="G994" s="104" t="n">
        <v>10.4</v>
      </c>
    </row>
    <row r="995">
      <c r="A995" s="176" t="n">
        <v>45778</v>
      </c>
      <c r="B995" s="104" t="inlineStr">
        <is>
          <t>2024/25</t>
        </is>
      </c>
      <c r="C995" s="104" t="inlineStr">
        <is>
          <t>HC-064</t>
        </is>
      </c>
      <c r="D995" s="104" t="n">
        <v>12</v>
      </c>
      <c r="E995" s="104" t="n">
        <v>1742.81</v>
      </c>
      <c r="F995" s="104" t="n">
        <v>49.31</v>
      </c>
      <c r="G995" s="104" t="n">
        <v>8.699999999999999</v>
      </c>
    </row>
    <row r="996">
      <c r="A996" s="176" t="n">
        <v>45778</v>
      </c>
      <c r="B996" s="104" t="inlineStr">
        <is>
          <t>2024/25</t>
        </is>
      </c>
      <c r="C996" s="104" t="inlineStr">
        <is>
          <t>HC-065</t>
        </is>
      </c>
      <c r="D996" s="104" t="n">
        <v>20</v>
      </c>
      <c r="E996" s="104" t="n">
        <v>2936.69</v>
      </c>
      <c r="F996" s="104" t="n">
        <v>123.91</v>
      </c>
      <c r="G996" s="104" t="n">
        <v>18</v>
      </c>
    </row>
    <row r="997">
      <c r="A997" s="176" t="n">
        <v>45778</v>
      </c>
      <c r="B997" s="104" t="inlineStr">
        <is>
          <t>2024/25</t>
        </is>
      </c>
      <c r="C997" s="104" t="inlineStr">
        <is>
          <t>HC-066</t>
        </is>
      </c>
      <c r="D997" s="104" t="n">
        <v>18</v>
      </c>
      <c r="E997" s="104" t="n">
        <v>2563.71</v>
      </c>
      <c r="F997" s="104" t="n">
        <v>86.98999999999999</v>
      </c>
      <c r="G997" s="104" t="n">
        <v>16.6</v>
      </c>
    </row>
    <row r="998">
      <c r="A998" s="176" t="n">
        <v>45778</v>
      </c>
      <c r="B998" s="104" t="inlineStr">
        <is>
          <t>2024/25</t>
        </is>
      </c>
      <c r="C998" s="104" t="inlineStr">
        <is>
          <t>HC-067</t>
        </is>
      </c>
      <c r="D998" s="104" t="n">
        <v>18</v>
      </c>
      <c r="E998" s="104" t="n">
        <v>2630.92</v>
      </c>
      <c r="F998" s="104" t="n">
        <v>105.37</v>
      </c>
      <c r="G998" s="104" t="n">
        <v>13.4</v>
      </c>
    </row>
    <row r="999">
      <c r="A999" s="176" t="n">
        <v>45778</v>
      </c>
      <c r="B999" s="104" t="inlineStr">
        <is>
          <t>2024/25</t>
        </is>
      </c>
      <c r="C999" s="104" t="inlineStr">
        <is>
          <t>HC-068</t>
        </is>
      </c>
      <c r="D999" s="104" t="n">
        <v>13</v>
      </c>
      <c r="E999" s="104" t="n">
        <v>1906.98</v>
      </c>
      <c r="F999" s="104" t="n">
        <v>71.45999999999999</v>
      </c>
      <c r="G999" s="104" t="n">
        <v>8</v>
      </c>
    </row>
    <row r="1000">
      <c r="A1000" s="176" t="n">
        <v>45778</v>
      </c>
      <c r="B1000" s="104" t="inlineStr">
        <is>
          <t>2024/25</t>
        </is>
      </c>
      <c r="C1000" s="104" t="inlineStr">
        <is>
          <t>HC-069</t>
        </is>
      </c>
      <c r="D1000" s="104" t="n">
        <v>14</v>
      </c>
      <c r="E1000" s="104" t="n">
        <v>1992.61</v>
      </c>
      <c r="F1000" s="104" t="n">
        <v>63.95</v>
      </c>
      <c r="G1000" s="104" t="n">
        <v>14.3</v>
      </c>
    </row>
    <row r="1001">
      <c r="A1001" s="176" t="n">
        <v>45778</v>
      </c>
      <c r="B1001" s="104" t="inlineStr">
        <is>
          <t>2024/25</t>
        </is>
      </c>
      <c r="C1001" s="104" t="inlineStr">
        <is>
          <t>HC-070</t>
        </is>
      </c>
      <c r="D1001" s="104" t="n">
        <v>8</v>
      </c>
      <c r="E1001" s="104" t="n">
        <v>1202.73</v>
      </c>
      <c r="F1001" s="104" t="n">
        <v>42.16</v>
      </c>
      <c r="G1001" s="104" t="n">
        <v>5.4</v>
      </c>
    </row>
    <row r="1002">
      <c r="A1002" s="176" t="n">
        <v>45778</v>
      </c>
      <c r="B1002" s="104" t="inlineStr">
        <is>
          <t>2024/25</t>
        </is>
      </c>
      <c r="C1002" s="104" t="inlineStr">
        <is>
          <t>HC-071</t>
        </is>
      </c>
      <c r="D1002" s="104" t="n">
        <v>14</v>
      </c>
      <c r="E1002" s="104" t="n">
        <v>2072.5</v>
      </c>
      <c r="F1002" s="104" t="n">
        <v>98.45999999999999</v>
      </c>
      <c r="G1002" s="104" t="n">
        <v>9.1</v>
      </c>
    </row>
    <row r="1003">
      <c r="A1003" s="176" t="n">
        <v>45778</v>
      </c>
      <c r="B1003" s="104" t="inlineStr">
        <is>
          <t>2024/25</t>
        </is>
      </c>
      <c r="C1003" s="104" t="inlineStr">
        <is>
          <t>HC-072</t>
        </is>
      </c>
      <c r="D1003" s="104" t="n">
        <v>12</v>
      </c>
      <c r="E1003" s="104" t="n">
        <v>1776.84</v>
      </c>
      <c r="F1003" s="104" t="n">
        <v>62.26</v>
      </c>
      <c r="G1003" s="104" t="n">
        <v>7.9</v>
      </c>
    </row>
    <row r="1004">
      <c r="A1004" s="176" t="n">
        <v>45778</v>
      </c>
      <c r="B1004" s="104" t="inlineStr">
        <is>
          <t>2024/25</t>
        </is>
      </c>
      <c r="C1004" s="104" t="inlineStr">
        <is>
          <t>HC-073</t>
        </is>
      </c>
      <c r="D1004" s="104" t="n">
        <v>21</v>
      </c>
      <c r="E1004" s="104" t="n">
        <v>3044.82</v>
      </c>
      <c r="F1004" s="104" t="n">
        <v>176.98</v>
      </c>
      <c r="G1004" s="104" t="n">
        <v>18.2</v>
      </c>
    </row>
    <row r="1005">
      <c r="A1005" s="176" t="n">
        <v>45778</v>
      </c>
      <c r="B1005" s="104" t="inlineStr">
        <is>
          <t>2024/25</t>
        </is>
      </c>
      <c r="C1005" s="104" t="inlineStr">
        <is>
          <t>HC-074</t>
        </is>
      </c>
      <c r="D1005" s="104" t="n">
        <v>14</v>
      </c>
      <c r="E1005" s="104" t="n">
        <v>2038.59</v>
      </c>
      <c r="F1005" s="104" t="n">
        <v>97.31</v>
      </c>
      <c r="G1005" s="104" t="n">
        <v>11.7</v>
      </c>
    </row>
    <row r="1006">
      <c r="A1006" s="176" t="n">
        <v>45778</v>
      </c>
      <c r="B1006" s="104" t="inlineStr">
        <is>
          <t>2024/25</t>
        </is>
      </c>
      <c r="C1006" s="104" t="inlineStr">
        <is>
          <t>HC-075</t>
        </is>
      </c>
      <c r="D1006" s="104" t="n">
        <v>20</v>
      </c>
      <c r="E1006" s="104" t="n">
        <v>2946.44</v>
      </c>
      <c r="F1006" s="104" t="n">
        <v>119.55</v>
      </c>
      <c r="G1006" s="104" t="n">
        <v>19.8</v>
      </c>
    </row>
    <row r="1007">
      <c r="A1007" s="176" t="n">
        <v>45778</v>
      </c>
      <c r="B1007" s="104" t="inlineStr">
        <is>
          <t>2024/25</t>
        </is>
      </c>
      <c r="C1007" s="104" t="inlineStr">
        <is>
          <t>HC-076</t>
        </is>
      </c>
      <c r="D1007" s="104" t="n">
        <v>14</v>
      </c>
      <c r="E1007" s="104" t="n">
        <v>1982.81</v>
      </c>
      <c r="F1007" s="104" t="n">
        <v>80.02</v>
      </c>
      <c r="G1007" s="104" t="n">
        <v>10.6</v>
      </c>
    </row>
    <row r="1008">
      <c r="A1008" s="176" t="n">
        <v>45778</v>
      </c>
      <c r="B1008" s="104" t="inlineStr">
        <is>
          <t>2024/25</t>
        </is>
      </c>
      <c r="C1008" s="104" t="inlineStr">
        <is>
          <t>HC-077</t>
        </is>
      </c>
      <c r="D1008" s="104" t="n">
        <v>14</v>
      </c>
      <c r="E1008" s="104" t="n">
        <v>1975.23</v>
      </c>
      <c r="F1008" s="104" t="n">
        <v>85.25</v>
      </c>
      <c r="G1008" s="104" t="n">
        <v>17.2</v>
      </c>
    </row>
    <row r="1009">
      <c r="A1009" s="176" t="n">
        <v>45778</v>
      </c>
      <c r="B1009" s="104" t="inlineStr">
        <is>
          <t>2024/25</t>
        </is>
      </c>
      <c r="C1009" s="104" t="inlineStr">
        <is>
          <t>HC-079</t>
        </is>
      </c>
      <c r="D1009" s="104" t="n">
        <v>18</v>
      </c>
      <c r="E1009" s="104" t="n">
        <v>2557.9</v>
      </c>
      <c r="F1009" s="104" t="n">
        <v>118.18</v>
      </c>
      <c r="G1009" s="104" t="n">
        <v>13.5</v>
      </c>
    </row>
    <row r="1010">
      <c r="A1010" s="176" t="n">
        <v>45778</v>
      </c>
      <c r="B1010" s="104" t="inlineStr">
        <is>
          <t>2024/25</t>
        </is>
      </c>
      <c r="C1010" s="104" t="inlineStr">
        <is>
          <t>HC-080</t>
        </is>
      </c>
      <c r="D1010" s="104" t="n">
        <v>12</v>
      </c>
      <c r="E1010" s="104" t="n">
        <v>1728.16</v>
      </c>
      <c r="F1010" s="104" t="n">
        <v>39.57</v>
      </c>
      <c r="G1010" s="104" t="n">
        <v>10.7</v>
      </c>
    </row>
    <row r="1011">
      <c r="A1011" s="176" t="n">
        <v>45778</v>
      </c>
      <c r="B1011" s="104" t="inlineStr">
        <is>
          <t>2024/25</t>
        </is>
      </c>
      <c r="C1011" s="104" t="inlineStr">
        <is>
          <t>HC-081</t>
        </is>
      </c>
      <c r="D1011" s="104" t="n">
        <v>18</v>
      </c>
      <c r="E1011" s="104" t="n">
        <v>2627.46</v>
      </c>
      <c r="F1011" s="104" t="n">
        <v>118.42</v>
      </c>
      <c r="G1011" s="104" t="n">
        <v>17.4</v>
      </c>
    </row>
    <row r="1012">
      <c r="A1012" s="176" t="n">
        <v>45778</v>
      </c>
      <c r="B1012" s="104" t="inlineStr">
        <is>
          <t>2024/25</t>
        </is>
      </c>
      <c r="C1012" s="104" t="inlineStr">
        <is>
          <t>HC-082</t>
        </is>
      </c>
      <c r="D1012" s="104" t="n">
        <v>13</v>
      </c>
      <c r="E1012" s="104" t="n">
        <v>1896.88</v>
      </c>
      <c r="F1012" s="104" t="n">
        <v>104.76</v>
      </c>
      <c r="G1012" s="104" t="n">
        <v>11.6</v>
      </c>
    </row>
    <row r="1013">
      <c r="A1013" s="176" t="n">
        <v>45778</v>
      </c>
      <c r="B1013" s="104" t="inlineStr">
        <is>
          <t>2024/25</t>
        </is>
      </c>
      <c r="C1013" s="104" t="inlineStr">
        <is>
          <t>HC-083</t>
        </is>
      </c>
      <c r="D1013" s="104" t="n">
        <v>13</v>
      </c>
      <c r="E1013" s="104" t="n">
        <v>1883.93</v>
      </c>
      <c r="F1013" s="104" t="n">
        <v>54.12</v>
      </c>
      <c r="G1013" s="104" t="n">
        <v>9.4</v>
      </c>
    </row>
    <row r="1014">
      <c r="A1014" s="176" t="n">
        <v>45778</v>
      </c>
      <c r="B1014" s="104" t="inlineStr">
        <is>
          <t>2024/25</t>
        </is>
      </c>
      <c r="C1014" s="104" t="inlineStr">
        <is>
          <t>HC-084</t>
        </is>
      </c>
      <c r="D1014" s="104" t="n">
        <v>12</v>
      </c>
      <c r="E1014" s="104" t="n">
        <v>1706.1</v>
      </c>
      <c r="F1014" s="104" t="n">
        <v>92.56</v>
      </c>
      <c r="G1014" s="104" t="n">
        <v>10</v>
      </c>
    </row>
    <row r="1015">
      <c r="A1015" s="176" t="n">
        <v>45778</v>
      </c>
      <c r="B1015" s="104" t="inlineStr">
        <is>
          <t>2024/25</t>
        </is>
      </c>
      <c r="C1015" s="104" t="inlineStr">
        <is>
          <t>HC-085</t>
        </is>
      </c>
      <c r="D1015" s="104" t="n">
        <v>18</v>
      </c>
      <c r="E1015" s="104" t="n">
        <v>2614.17</v>
      </c>
      <c r="F1015" s="104" t="n">
        <v>127.7</v>
      </c>
      <c r="G1015" s="104" t="n">
        <v>12.3</v>
      </c>
    </row>
    <row r="1016">
      <c r="A1016" s="176" t="n">
        <v>45778</v>
      </c>
      <c r="B1016" s="104" t="inlineStr">
        <is>
          <t>2024/25</t>
        </is>
      </c>
      <c r="C1016" s="104" t="inlineStr">
        <is>
          <t>HC-086</t>
        </is>
      </c>
      <c r="D1016" s="104" t="n">
        <v>13</v>
      </c>
      <c r="E1016" s="104" t="n">
        <v>1961.31</v>
      </c>
      <c r="F1016" s="104" t="n">
        <v>86.81</v>
      </c>
      <c r="G1016" s="104" t="n">
        <v>7.2</v>
      </c>
    </row>
    <row r="1017">
      <c r="A1017" s="176" t="n">
        <v>45778</v>
      </c>
      <c r="B1017" s="104" t="inlineStr">
        <is>
          <t>2024/25</t>
        </is>
      </c>
      <c r="C1017" s="104" t="inlineStr">
        <is>
          <t>HC-087</t>
        </is>
      </c>
      <c r="D1017" s="104" t="n">
        <v>12</v>
      </c>
      <c r="E1017" s="104" t="n">
        <v>1737.65</v>
      </c>
      <c r="F1017" s="104" t="n">
        <v>73.87</v>
      </c>
      <c r="G1017" s="104" t="n">
        <v>7.9</v>
      </c>
    </row>
    <row r="1018">
      <c r="A1018" s="176" t="n">
        <v>45778</v>
      </c>
      <c r="B1018" s="104" t="inlineStr">
        <is>
          <t>2024/25</t>
        </is>
      </c>
      <c r="C1018" s="104" t="inlineStr">
        <is>
          <t>HC-088</t>
        </is>
      </c>
      <c r="D1018" s="104" t="n">
        <v>13</v>
      </c>
      <c r="E1018" s="104" t="n">
        <v>1867.3</v>
      </c>
      <c r="F1018" s="104" t="n">
        <v>58.23</v>
      </c>
      <c r="G1018" s="104" t="n">
        <v>13.1</v>
      </c>
    </row>
    <row r="1019">
      <c r="A1019" s="176" t="n">
        <v>45778</v>
      </c>
      <c r="B1019" s="104" t="inlineStr">
        <is>
          <t>2024/25</t>
        </is>
      </c>
      <c r="C1019" s="104" t="inlineStr">
        <is>
          <t>HC-089</t>
        </is>
      </c>
      <c r="D1019" s="104" t="n">
        <v>14</v>
      </c>
      <c r="E1019" s="104" t="n">
        <v>2068.76</v>
      </c>
      <c r="F1019" s="104" t="n">
        <v>83.31999999999999</v>
      </c>
      <c r="G1019" s="104" t="n">
        <v>12.4</v>
      </c>
    </row>
    <row r="1020">
      <c r="A1020" s="176" t="n">
        <v>45778</v>
      </c>
      <c r="B1020" s="104" t="inlineStr">
        <is>
          <t>2024/25</t>
        </is>
      </c>
      <c r="C1020" s="104" t="inlineStr">
        <is>
          <t>HC-090</t>
        </is>
      </c>
      <c r="D1020" s="104" t="n">
        <v>13</v>
      </c>
      <c r="E1020" s="104" t="n">
        <v>1888.6</v>
      </c>
      <c r="F1020" s="104" t="n">
        <v>57.37</v>
      </c>
      <c r="G1020" s="104" t="n">
        <v>11.5</v>
      </c>
    </row>
    <row r="1021">
      <c r="A1021" s="176" t="n">
        <v>45778</v>
      </c>
      <c r="B1021" s="104" t="inlineStr">
        <is>
          <t>2024/25</t>
        </is>
      </c>
      <c r="C1021" s="104" t="inlineStr">
        <is>
          <t>HC-091</t>
        </is>
      </c>
      <c r="D1021" s="104" t="n">
        <v>13</v>
      </c>
      <c r="E1021" s="104" t="n">
        <v>1862.12</v>
      </c>
      <c r="F1021" s="104" t="n">
        <v>49.71</v>
      </c>
      <c r="G1021" s="104" t="n">
        <v>9.6</v>
      </c>
    </row>
    <row r="1022">
      <c r="A1022" s="176" t="n">
        <v>45778</v>
      </c>
      <c r="B1022" s="104" t="inlineStr">
        <is>
          <t>2024/25</t>
        </is>
      </c>
      <c r="C1022" s="104" t="inlineStr">
        <is>
          <t>HC-092</t>
        </is>
      </c>
      <c r="D1022" s="104" t="n">
        <v>13</v>
      </c>
      <c r="E1022" s="104" t="n">
        <v>1939.29</v>
      </c>
      <c r="F1022" s="104" t="n">
        <v>88.90000000000001</v>
      </c>
      <c r="G1022" s="104" t="n">
        <v>8.300000000000001</v>
      </c>
    </row>
    <row r="1023">
      <c r="A1023" s="176" t="n">
        <v>45778</v>
      </c>
      <c r="B1023" s="104" t="inlineStr">
        <is>
          <t>2024/25</t>
        </is>
      </c>
      <c r="C1023" s="104" t="inlineStr">
        <is>
          <t>HC-093</t>
        </is>
      </c>
      <c r="D1023" s="104" t="n">
        <v>25</v>
      </c>
      <c r="E1023" s="104" t="n">
        <v>3562.79</v>
      </c>
      <c r="F1023" s="104" t="n">
        <v>124.1</v>
      </c>
      <c r="G1023" s="104" t="n">
        <v>21.2</v>
      </c>
    </row>
    <row r="1024">
      <c r="A1024" s="176" t="n">
        <v>45778</v>
      </c>
      <c r="B1024" s="104" t="inlineStr">
        <is>
          <t>2024/25</t>
        </is>
      </c>
      <c r="C1024" s="104" t="inlineStr">
        <is>
          <t>HC-094</t>
        </is>
      </c>
      <c r="D1024" s="104" t="n">
        <v>12</v>
      </c>
      <c r="E1024" s="104" t="n">
        <v>1749.22</v>
      </c>
      <c r="F1024" s="104" t="n">
        <v>73.3</v>
      </c>
      <c r="G1024" s="104" t="n">
        <v>12</v>
      </c>
    </row>
    <row r="1025">
      <c r="A1025" s="176" t="n">
        <v>45778</v>
      </c>
      <c r="B1025" s="104" t="inlineStr">
        <is>
          <t>2024/25</t>
        </is>
      </c>
      <c r="C1025" s="104" t="inlineStr">
        <is>
          <t>HC-096</t>
        </is>
      </c>
      <c r="D1025" s="104" t="n">
        <v>12</v>
      </c>
      <c r="E1025" s="104" t="n">
        <v>1729.91</v>
      </c>
      <c r="F1025" s="104" t="n">
        <v>103.12</v>
      </c>
      <c r="G1025" s="104" t="n">
        <v>13.9</v>
      </c>
    </row>
    <row r="1026">
      <c r="A1026" s="176" t="n">
        <v>45778</v>
      </c>
      <c r="B1026" s="104" t="inlineStr">
        <is>
          <t>2024/25</t>
        </is>
      </c>
      <c r="C1026" s="104" t="inlineStr">
        <is>
          <t>HC-097</t>
        </is>
      </c>
      <c r="D1026" s="104" t="n">
        <v>12</v>
      </c>
      <c r="E1026" s="104" t="n">
        <v>1765.15</v>
      </c>
      <c r="F1026" s="104" t="n">
        <v>85.67</v>
      </c>
      <c r="G1026" s="104" t="n">
        <v>13.6</v>
      </c>
    </row>
    <row r="1027">
      <c r="A1027" s="176" t="n">
        <v>45778</v>
      </c>
      <c r="B1027" s="104" t="inlineStr">
        <is>
          <t>2024/25</t>
        </is>
      </c>
      <c r="C1027" s="104" t="inlineStr">
        <is>
          <t>HC-098</t>
        </is>
      </c>
      <c r="D1027" s="104" t="n">
        <v>14</v>
      </c>
      <c r="E1027" s="104" t="n">
        <v>1955.39</v>
      </c>
      <c r="F1027" s="104" t="n">
        <v>98.25</v>
      </c>
      <c r="G1027" s="104" t="n">
        <v>15</v>
      </c>
    </row>
    <row r="1028">
      <c r="A1028" s="176" t="n">
        <v>45778</v>
      </c>
      <c r="B1028" s="104" t="inlineStr">
        <is>
          <t>2024/25</t>
        </is>
      </c>
      <c r="C1028" s="104" t="inlineStr">
        <is>
          <t>HC-099</t>
        </is>
      </c>
      <c r="D1028" s="104" t="n">
        <v>18</v>
      </c>
      <c r="E1028" s="104" t="n">
        <v>2613.05</v>
      </c>
      <c r="F1028" s="104" t="n">
        <v>145.9</v>
      </c>
      <c r="G1028" s="104" t="n">
        <v>12</v>
      </c>
    </row>
    <row r="1029">
      <c r="A1029" s="176" t="n">
        <v>45778</v>
      </c>
      <c r="B1029" s="104" t="inlineStr">
        <is>
          <t>2024/25</t>
        </is>
      </c>
      <c r="C1029" s="104" t="inlineStr">
        <is>
          <t>HC-100</t>
        </is>
      </c>
      <c r="D1029" s="104" t="n">
        <v>12</v>
      </c>
      <c r="E1029" s="104" t="n">
        <v>1752.4</v>
      </c>
      <c r="F1029" s="104" t="n">
        <v>55.25</v>
      </c>
      <c r="G1029" s="104" t="n">
        <v>12.5</v>
      </c>
    </row>
    <row r="1030">
      <c r="A1030" s="176" t="n">
        <v>45778</v>
      </c>
      <c r="B1030" s="104" t="inlineStr">
        <is>
          <t>2024/25</t>
        </is>
      </c>
      <c r="C1030" s="104" t="inlineStr">
        <is>
          <t>HC-101</t>
        </is>
      </c>
      <c r="D1030" s="104" t="n">
        <v>14</v>
      </c>
      <c r="E1030" s="104" t="n">
        <v>1977.59</v>
      </c>
      <c r="F1030" s="104" t="n">
        <v>76.20999999999999</v>
      </c>
      <c r="G1030" s="104" t="n">
        <v>12.1</v>
      </c>
    </row>
    <row r="1031">
      <c r="A1031" s="176" t="n">
        <v>45778</v>
      </c>
      <c r="B1031" s="104" t="inlineStr">
        <is>
          <t>2024/25</t>
        </is>
      </c>
      <c r="C1031" s="104" t="inlineStr">
        <is>
          <t>HC-102</t>
        </is>
      </c>
      <c r="D1031" s="104" t="n">
        <v>14</v>
      </c>
      <c r="E1031" s="104" t="n">
        <v>2041.15</v>
      </c>
      <c r="F1031" s="104" t="n">
        <v>278.97</v>
      </c>
      <c r="G1031" s="104" t="n">
        <v>74.09999999999999</v>
      </c>
    </row>
    <row r="1032">
      <c r="A1032" s="176" t="n">
        <v>45778</v>
      </c>
      <c r="B1032" s="104" t="inlineStr">
        <is>
          <t>2024/25</t>
        </is>
      </c>
      <c r="C1032" s="104" t="inlineStr">
        <is>
          <t>HC-103</t>
        </is>
      </c>
      <c r="D1032" s="104" t="n">
        <v>18</v>
      </c>
      <c r="E1032" s="104" t="n">
        <v>2606.62</v>
      </c>
      <c r="F1032" s="104" t="n">
        <v>104.07</v>
      </c>
      <c r="G1032" s="104" t="n">
        <v>12.4</v>
      </c>
    </row>
    <row r="1033">
      <c r="A1033" s="176" t="n">
        <v>45778</v>
      </c>
      <c r="B1033" s="104" t="inlineStr">
        <is>
          <t>2024/25</t>
        </is>
      </c>
      <c r="C1033" s="104" t="inlineStr">
        <is>
          <t>HC-104</t>
        </is>
      </c>
      <c r="D1033" s="104" t="n">
        <v>13</v>
      </c>
      <c r="E1033" s="104" t="n">
        <v>1877.58</v>
      </c>
      <c r="F1033" s="104" t="n">
        <v>93.7</v>
      </c>
      <c r="G1033" s="104" t="n">
        <v>5.4</v>
      </c>
    </row>
    <row r="1034">
      <c r="A1034" s="176" t="n">
        <v>45778</v>
      </c>
      <c r="B1034" s="104" t="inlineStr">
        <is>
          <t>2024/25</t>
        </is>
      </c>
      <c r="C1034" s="104" t="inlineStr">
        <is>
          <t>HC-105</t>
        </is>
      </c>
      <c r="D1034" s="104" t="n">
        <v>20</v>
      </c>
      <c r="E1034" s="104" t="n">
        <v>2935.41</v>
      </c>
      <c r="F1034" s="104" t="n">
        <v>194.37</v>
      </c>
      <c r="G1034" s="104" t="n">
        <v>17.1</v>
      </c>
    </row>
    <row r="1035">
      <c r="A1035" s="176" t="n">
        <v>45778</v>
      </c>
      <c r="B1035" s="104" t="inlineStr">
        <is>
          <t>2024/25</t>
        </is>
      </c>
      <c r="C1035" s="104" t="inlineStr">
        <is>
          <t>HC-106</t>
        </is>
      </c>
      <c r="D1035" s="104" t="n">
        <v>14</v>
      </c>
      <c r="E1035" s="104" t="n">
        <v>1985.71</v>
      </c>
      <c r="F1035" s="104" t="n">
        <v>91.93000000000001</v>
      </c>
      <c r="G1035" s="104" t="n">
        <v>10.1</v>
      </c>
    </row>
    <row r="1036">
      <c r="A1036" s="176" t="n">
        <v>45778</v>
      </c>
      <c r="B1036" s="104" t="inlineStr">
        <is>
          <t>2024/25</t>
        </is>
      </c>
      <c r="C1036" s="104" t="inlineStr">
        <is>
          <t>HC-107</t>
        </is>
      </c>
      <c r="D1036" s="104" t="n">
        <v>18</v>
      </c>
      <c r="E1036" s="104" t="n">
        <v>2643.04</v>
      </c>
      <c r="F1036" s="104" t="n">
        <v>82.78</v>
      </c>
      <c r="G1036" s="104" t="n">
        <v>12.4</v>
      </c>
    </row>
    <row r="1037">
      <c r="A1037" s="176" t="n">
        <v>45778</v>
      </c>
      <c r="B1037" s="104" t="inlineStr">
        <is>
          <t>2024/25</t>
        </is>
      </c>
      <c r="C1037" s="104" t="inlineStr">
        <is>
          <t>HC-108</t>
        </is>
      </c>
      <c r="D1037" s="104" t="n">
        <v>13</v>
      </c>
      <c r="E1037" s="104" t="n">
        <v>1938.46</v>
      </c>
      <c r="F1037" s="104" t="n">
        <v>102.74</v>
      </c>
      <c r="G1037" s="104" t="n">
        <v>8.1</v>
      </c>
    </row>
    <row r="1038">
      <c r="A1038" s="176" t="n">
        <v>45778</v>
      </c>
      <c r="B1038" s="104" t="inlineStr">
        <is>
          <t>2024/25</t>
        </is>
      </c>
      <c r="C1038" s="104" t="inlineStr">
        <is>
          <t>HC-109</t>
        </is>
      </c>
      <c r="D1038" s="104" t="n">
        <v>14</v>
      </c>
      <c r="E1038" s="104" t="n">
        <v>1997.71</v>
      </c>
      <c r="F1038" s="104" t="n">
        <v>116.41</v>
      </c>
      <c r="G1038" s="104" t="n">
        <v>8.6</v>
      </c>
    </row>
    <row r="1039">
      <c r="A1039" s="176" t="n">
        <v>45778</v>
      </c>
      <c r="B1039" s="104" t="inlineStr">
        <is>
          <t>2024/25</t>
        </is>
      </c>
      <c r="C1039" s="104" t="inlineStr">
        <is>
          <t>HC-110</t>
        </is>
      </c>
      <c r="D1039" s="104" t="n">
        <v>12</v>
      </c>
      <c r="E1039" s="104" t="n">
        <v>1724.11</v>
      </c>
      <c r="F1039" s="104" t="n">
        <v>96.91</v>
      </c>
      <c r="G1039" s="104" t="n">
        <v>8.4</v>
      </c>
    </row>
    <row r="1040">
      <c r="A1040" s="176" t="n">
        <v>45778</v>
      </c>
      <c r="B1040" s="104" t="inlineStr">
        <is>
          <t>2024/25</t>
        </is>
      </c>
      <c r="C1040" s="104" t="inlineStr">
        <is>
          <t>HC-111</t>
        </is>
      </c>
      <c r="D1040" s="104" t="n">
        <v>14</v>
      </c>
      <c r="E1040" s="104" t="n">
        <v>1955.12</v>
      </c>
      <c r="F1040" s="104" t="n">
        <v>79.2</v>
      </c>
      <c r="G1040" s="104" t="n">
        <v>16.1</v>
      </c>
    </row>
    <row r="1041">
      <c r="A1041" s="176" t="n">
        <v>45778</v>
      </c>
      <c r="B1041" s="104" t="inlineStr">
        <is>
          <t>2024/25</t>
        </is>
      </c>
      <c r="C1041" s="104" t="inlineStr">
        <is>
          <t>HC-113</t>
        </is>
      </c>
      <c r="D1041" s="104" t="n">
        <v>14</v>
      </c>
      <c r="E1041" s="104" t="n">
        <v>2049.04</v>
      </c>
      <c r="F1041" s="104" t="n">
        <v>80.95</v>
      </c>
      <c r="G1041" s="104" t="n">
        <v>12</v>
      </c>
    </row>
    <row r="1042">
      <c r="A1042" s="176" t="n">
        <v>45778</v>
      </c>
      <c r="B1042" s="104" t="inlineStr">
        <is>
          <t>2024/25</t>
        </is>
      </c>
      <c r="C1042" s="104" t="inlineStr">
        <is>
          <t>HC-114</t>
        </is>
      </c>
      <c r="D1042" s="104" t="n">
        <v>12</v>
      </c>
      <c r="E1042" s="104" t="n">
        <v>1792.02</v>
      </c>
      <c r="F1042" s="104" t="n">
        <v>62.88</v>
      </c>
      <c r="G1042" s="104" t="n">
        <v>10</v>
      </c>
    </row>
    <row r="1043">
      <c r="A1043" s="176" t="n">
        <v>45778</v>
      </c>
      <c r="B1043" s="104" t="inlineStr">
        <is>
          <t>2024/25</t>
        </is>
      </c>
      <c r="C1043" s="104" t="inlineStr">
        <is>
          <t>HC-115</t>
        </is>
      </c>
      <c r="D1043" s="104" t="n">
        <v>18</v>
      </c>
      <c r="E1043" s="104" t="n">
        <v>2548.93</v>
      </c>
      <c r="F1043" s="104" t="n">
        <v>85.08</v>
      </c>
      <c r="G1043" s="104" t="n">
        <v>12.6</v>
      </c>
    </row>
    <row r="1044">
      <c r="A1044" s="176" t="n">
        <v>45778</v>
      </c>
      <c r="B1044" s="104" t="inlineStr">
        <is>
          <t>2024/25</t>
        </is>
      </c>
      <c r="C1044" s="104" t="inlineStr">
        <is>
          <t>HC-116</t>
        </is>
      </c>
      <c r="D1044" s="104" t="n">
        <v>13</v>
      </c>
      <c r="E1044" s="104" t="n">
        <v>1869.22</v>
      </c>
      <c r="F1044" s="104" t="n">
        <v>93.28</v>
      </c>
      <c r="G1044" s="104" t="n">
        <v>15.7</v>
      </c>
    </row>
    <row r="1045">
      <c r="A1045" s="176" t="n">
        <v>45778</v>
      </c>
      <c r="B1045" s="104" t="inlineStr">
        <is>
          <t>2024/25</t>
        </is>
      </c>
      <c r="C1045" s="104" t="inlineStr">
        <is>
          <t>HC-117</t>
        </is>
      </c>
      <c r="D1045" s="104" t="n">
        <v>18</v>
      </c>
      <c r="E1045" s="104" t="n">
        <v>2593.1</v>
      </c>
      <c r="F1045" s="104" t="n">
        <v>110.93</v>
      </c>
      <c r="G1045" s="104" t="n">
        <v>14.6</v>
      </c>
    </row>
    <row r="1046">
      <c r="A1046" s="176" t="n">
        <v>45778</v>
      </c>
      <c r="B1046" s="104" t="inlineStr">
        <is>
          <t>2024/25</t>
        </is>
      </c>
      <c r="C1046" s="104" t="inlineStr">
        <is>
          <t>HC-118</t>
        </is>
      </c>
      <c r="D1046" s="104" t="n">
        <v>14</v>
      </c>
      <c r="E1046" s="104" t="n">
        <v>2043.97</v>
      </c>
      <c r="F1046" s="104" t="n">
        <v>114.97</v>
      </c>
      <c r="G1046" s="104" t="n">
        <v>11.6</v>
      </c>
    </row>
    <row r="1047">
      <c r="A1047" s="176" t="n">
        <v>45778</v>
      </c>
      <c r="B1047" s="104" t="inlineStr">
        <is>
          <t>2024/25</t>
        </is>
      </c>
      <c r="C1047" s="104" t="inlineStr">
        <is>
          <t>HC-119</t>
        </is>
      </c>
      <c r="D1047" s="104" t="n">
        <v>13</v>
      </c>
      <c r="E1047" s="104" t="n">
        <v>1845.84</v>
      </c>
      <c r="F1047" s="104" t="n">
        <v>61.32</v>
      </c>
      <c r="G1047" s="104" t="n">
        <v>12.1</v>
      </c>
    </row>
    <row r="1048">
      <c r="A1048" s="176" t="n">
        <v>45778</v>
      </c>
      <c r="B1048" s="104" t="inlineStr">
        <is>
          <t>2024/25</t>
        </is>
      </c>
      <c r="C1048" s="104" t="inlineStr">
        <is>
          <t>HC-120</t>
        </is>
      </c>
      <c r="D1048" s="104" t="n">
        <v>13</v>
      </c>
      <c r="E1048" s="104" t="n">
        <v>1910.11</v>
      </c>
      <c r="F1048" s="104" t="n">
        <v>60.74</v>
      </c>
      <c r="G1048" s="104" t="n">
        <v>11.1</v>
      </c>
    </row>
    <row r="1049">
      <c r="A1049" s="176" t="n">
        <v>45809</v>
      </c>
      <c r="B1049" s="104" t="inlineStr">
        <is>
          <t>2024/25</t>
        </is>
      </c>
      <c r="C1049" s="104" t="inlineStr">
        <is>
          <t>HC-001</t>
        </is>
      </c>
      <c r="D1049" s="104" t="n">
        <v>20</v>
      </c>
      <c r="E1049" s="104" t="n">
        <v>3024.63</v>
      </c>
      <c r="F1049" s="104" t="n">
        <v>119.01</v>
      </c>
      <c r="G1049" s="104" t="n">
        <v>18.4</v>
      </c>
    </row>
    <row r="1050">
      <c r="A1050" s="176" t="n">
        <v>45809</v>
      </c>
      <c r="B1050" s="104" t="inlineStr">
        <is>
          <t>2024/25</t>
        </is>
      </c>
      <c r="C1050" s="104" t="inlineStr">
        <is>
          <t>HC-002</t>
        </is>
      </c>
      <c r="D1050" s="104" t="n">
        <v>13</v>
      </c>
      <c r="E1050" s="104" t="n">
        <v>1939.16</v>
      </c>
      <c r="F1050" s="104" t="n">
        <v>85.67</v>
      </c>
      <c r="G1050" s="104" t="n">
        <v>8.1</v>
      </c>
    </row>
    <row r="1051">
      <c r="A1051" s="176" t="n">
        <v>45809</v>
      </c>
      <c r="B1051" s="104" t="inlineStr">
        <is>
          <t>2024/25</t>
        </is>
      </c>
      <c r="C1051" s="104" t="inlineStr">
        <is>
          <t>HC-003</t>
        </is>
      </c>
      <c r="D1051" s="104" t="n">
        <v>13</v>
      </c>
      <c r="E1051" s="104" t="n">
        <v>1966.73</v>
      </c>
      <c r="F1051" s="104" t="n">
        <v>63.8</v>
      </c>
      <c r="G1051" s="104" t="n">
        <v>7</v>
      </c>
    </row>
    <row r="1052">
      <c r="A1052" s="176" t="n">
        <v>45809</v>
      </c>
      <c r="B1052" s="104" t="inlineStr">
        <is>
          <t>2024/25</t>
        </is>
      </c>
      <c r="C1052" s="104" t="inlineStr">
        <is>
          <t>HC-004</t>
        </is>
      </c>
      <c r="D1052" s="104" t="n">
        <v>14</v>
      </c>
      <c r="E1052" s="104" t="n">
        <v>2051.63</v>
      </c>
      <c r="F1052" s="104" t="n">
        <v>75.83</v>
      </c>
      <c r="G1052" s="104" t="n">
        <v>14</v>
      </c>
    </row>
    <row r="1053">
      <c r="A1053" s="176" t="n">
        <v>45809</v>
      </c>
      <c r="B1053" s="104" t="inlineStr">
        <is>
          <t>2024/25</t>
        </is>
      </c>
      <c r="C1053" s="104" t="inlineStr">
        <is>
          <t>HC-005</t>
        </is>
      </c>
      <c r="D1053" s="104" t="n">
        <v>18</v>
      </c>
      <c r="E1053" s="104" t="n">
        <v>2774.91</v>
      </c>
      <c r="F1053" s="104" t="n">
        <v>132.84</v>
      </c>
      <c r="G1053" s="104" t="n">
        <v>9.5</v>
      </c>
    </row>
    <row r="1054">
      <c r="A1054" s="176" t="n">
        <v>45809</v>
      </c>
      <c r="B1054" s="104" t="inlineStr">
        <is>
          <t>2024/25</t>
        </is>
      </c>
      <c r="C1054" s="104" t="inlineStr">
        <is>
          <t>HC-006</t>
        </is>
      </c>
      <c r="D1054" s="104" t="n">
        <v>12</v>
      </c>
      <c r="E1054" s="104" t="n">
        <v>1821.22</v>
      </c>
      <c r="F1054" s="104" t="n">
        <v>52.91</v>
      </c>
      <c r="G1054" s="104" t="n">
        <v>10.2</v>
      </c>
    </row>
    <row r="1055">
      <c r="A1055" s="176" t="n">
        <v>45809</v>
      </c>
      <c r="B1055" s="104" t="inlineStr">
        <is>
          <t>2024/25</t>
        </is>
      </c>
      <c r="C1055" s="104" t="inlineStr">
        <is>
          <t>HC-007</t>
        </is>
      </c>
      <c r="D1055" s="104" t="n">
        <v>13</v>
      </c>
      <c r="E1055" s="104" t="n">
        <v>1942.81</v>
      </c>
      <c r="F1055" s="104" t="n">
        <v>82.77</v>
      </c>
      <c r="G1055" s="104" t="n">
        <v>9</v>
      </c>
    </row>
    <row r="1056">
      <c r="A1056" s="176" t="n">
        <v>45809</v>
      </c>
      <c r="B1056" s="104" t="inlineStr">
        <is>
          <t>2024/25</t>
        </is>
      </c>
      <c r="C1056" s="104" t="inlineStr">
        <is>
          <t>HC-008</t>
        </is>
      </c>
      <c r="D1056" s="104" t="n">
        <v>13</v>
      </c>
      <c r="E1056" s="104" t="n">
        <v>1965.7</v>
      </c>
      <c r="F1056" s="104" t="n">
        <v>63.68</v>
      </c>
      <c r="G1056" s="104" t="n">
        <v>10.6</v>
      </c>
    </row>
    <row r="1057">
      <c r="A1057" s="176" t="n">
        <v>45809</v>
      </c>
      <c r="B1057" s="104" t="inlineStr">
        <is>
          <t>2024/25</t>
        </is>
      </c>
      <c r="C1057" s="104" t="inlineStr">
        <is>
          <t>HC-009</t>
        </is>
      </c>
      <c r="D1057" s="104" t="n">
        <v>19</v>
      </c>
      <c r="E1057" s="104" t="n">
        <v>2808.2</v>
      </c>
      <c r="F1057" s="104" t="n">
        <v>124.11</v>
      </c>
      <c r="G1057" s="104" t="n">
        <v>15.2</v>
      </c>
    </row>
    <row r="1058">
      <c r="A1058" s="176" t="n">
        <v>45809</v>
      </c>
      <c r="B1058" s="104" t="inlineStr">
        <is>
          <t>2024/25</t>
        </is>
      </c>
      <c r="C1058" s="104" t="inlineStr">
        <is>
          <t>HC-010</t>
        </is>
      </c>
      <c r="D1058" s="104" t="n">
        <v>20</v>
      </c>
      <c r="E1058" s="104" t="n">
        <v>3046.08</v>
      </c>
      <c r="F1058" s="104" t="n">
        <v>114.07</v>
      </c>
      <c r="G1058" s="104" t="n">
        <v>12.4</v>
      </c>
    </row>
    <row r="1059">
      <c r="A1059" s="176" t="n">
        <v>45809</v>
      </c>
      <c r="B1059" s="104" t="inlineStr">
        <is>
          <t>2024/25</t>
        </is>
      </c>
      <c r="C1059" s="104" t="inlineStr">
        <is>
          <t>HC-011</t>
        </is>
      </c>
      <c r="D1059" s="104" t="n">
        <v>20</v>
      </c>
      <c r="E1059" s="104" t="n">
        <v>2964.08</v>
      </c>
      <c r="F1059" s="104" t="n">
        <v>117.04</v>
      </c>
      <c r="G1059" s="104" t="n">
        <v>19.4</v>
      </c>
    </row>
    <row r="1060">
      <c r="A1060" s="176" t="n">
        <v>45809</v>
      </c>
      <c r="B1060" s="104" t="inlineStr">
        <is>
          <t>2024/25</t>
        </is>
      </c>
      <c r="C1060" s="104" t="inlineStr">
        <is>
          <t>HC-012</t>
        </is>
      </c>
      <c r="D1060" s="104" t="n">
        <v>12</v>
      </c>
      <c r="E1060" s="104" t="n">
        <v>1798.8</v>
      </c>
      <c r="F1060" s="104" t="n">
        <v>43.8</v>
      </c>
      <c r="G1060" s="104" t="n">
        <v>8.4</v>
      </c>
    </row>
    <row r="1061">
      <c r="A1061" s="176" t="n">
        <v>45809</v>
      </c>
      <c r="B1061" s="104" t="inlineStr">
        <is>
          <t>2024/25</t>
        </is>
      </c>
      <c r="C1061" s="104" t="inlineStr">
        <is>
          <t>HC-013</t>
        </is>
      </c>
      <c r="D1061" s="104" t="n">
        <v>14</v>
      </c>
      <c r="E1061" s="104" t="n">
        <v>2125.32</v>
      </c>
      <c r="F1061" s="104" t="n">
        <v>94.61</v>
      </c>
      <c r="G1061" s="104" t="n">
        <v>9.4</v>
      </c>
    </row>
    <row r="1062">
      <c r="A1062" s="176" t="n">
        <v>45809</v>
      </c>
      <c r="B1062" s="104" t="inlineStr">
        <is>
          <t>2024/25</t>
        </is>
      </c>
      <c r="C1062" s="104" t="inlineStr">
        <is>
          <t>HC-014</t>
        </is>
      </c>
      <c r="D1062" s="104" t="n">
        <v>14</v>
      </c>
      <c r="E1062" s="104" t="n">
        <v>2094.08</v>
      </c>
      <c r="F1062" s="104" t="n">
        <v>72.26000000000001</v>
      </c>
      <c r="G1062" s="104" t="n">
        <v>13.3</v>
      </c>
    </row>
    <row r="1063">
      <c r="A1063" s="176" t="n">
        <v>45809</v>
      </c>
      <c r="B1063" s="104" t="inlineStr">
        <is>
          <t>2024/25</t>
        </is>
      </c>
      <c r="C1063" s="104" t="inlineStr">
        <is>
          <t>HC-015</t>
        </is>
      </c>
      <c r="D1063" s="104" t="n">
        <v>13</v>
      </c>
      <c r="E1063" s="104" t="n">
        <v>1933.75</v>
      </c>
      <c r="F1063" s="104" t="n">
        <v>75.69</v>
      </c>
      <c r="G1063" s="104" t="n">
        <v>8.199999999999999</v>
      </c>
    </row>
    <row r="1064">
      <c r="A1064" s="176" t="n">
        <v>45809</v>
      </c>
      <c r="B1064" s="104" t="inlineStr">
        <is>
          <t>2024/25</t>
        </is>
      </c>
      <c r="C1064" s="104" t="inlineStr">
        <is>
          <t>HC-016</t>
        </is>
      </c>
      <c r="D1064" s="104" t="n">
        <v>18</v>
      </c>
      <c r="E1064" s="104" t="n">
        <v>2635.01</v>
      </c>
      <c r="F1064" s="104" t="n">
        <v>85.28</v>
      </c>
      <c r="G1064" s="104" t="n">
        <v>13.4</v>
      </c>
    </row>
    <row r="1065">
      <c r="A1065" s="176" t="n">
        <v>45809</v>
      </c>
      <c r="B1065" s="104" t="inlineStr">
        <is>
          <t>2024/25</t>
        </is>
      </c>
      <c r="C1065" s="104" t="inlineStr">
        <is>
          <t>HC-017</t>
        </is>
      </c>
      <c r="D1065" s="104" t="n">
        <v>13</v>
      </c>
      <c r="E1065" s="104" t="n">
        <v>1970.39</v>
      </c>
      <c r="F1065" s="104" t="n">
        <v>79.12</v>
      </c>
      <c r="G1065" s="104" t="n">
        <v>7.6</v>
      </c>
    </row>
    <row r="1066">
      <c r="A1066" s="176" t="n">
        <v>45809</v>
      </c>
      <c r="B1066" s="104" t="inlineStr">
        <is>
          <t>2024/25</t>
        </is>
      </c>
      <c r="C1066" s="104" t="inlineStr">
        <is>
          <t>HC-018</t>
        </is>
      </c>
      <c r="D1066" s="104" t="n">
        <v>12</v>
      </c>
      <c r="E1066" s="104" t="n">
        <v>1784.64</v>
      </c>
      <c r="F1066" s="104" t="n">
        <v>73.09999999999999</v>
      </c>
      <c r="G1066" s="104" t="n">
        <v>8</v>
      </c>
    </row>
    <row r="1067">
      <c r="A1067" s="176" t="n">
        <v>45809</v>
      </c>
      <c r="B1067" s="104" t="inlineStr">
        <is>
          <t>2024/25</t>
        </is>
      </c>
      <c r="C1067" s="104" t="inlineStr">
        <is>
          <t>HC-019</t>
        </is>
      </c>
      <c r="D1067" s="104" t="n">
        <v>13</v>
      </c>
      <c r="E1067" s="104" t="n">
        <v>1947.94</v>
      </c>
      <c r="F1067" s="104" t="n">
        <v>124.97</v>
      </c>
      <c r="G1067" s="104" t="n">
        <v>15.1</v>
      </c>
    </row>
    <row r="1068">
      <c r="A1068" s="176" t="n">
        <v>45809</v>
      </c>
      <c r="B1068" s="104" t="inlineStr">
        <is>
          <t>2024/25</t>
        </is>
      </c>
      <c r="C1068" s="104" t="inlineStr">
        <is>
          <t>HC-020</t>
        </is>
      </c>
      <c r="D1068" s="104" t="n">
        <v>13</v>
      </c>
      <c r="E1068" s="104" t="n">
        <v>1973.83</v>
      </c>
      <c r="F1068" s="104" t="n">
        <v>60.07</v>
      </c>
      <c r="G1068" s="104" t="n">
        <v>6.5</v>
      </c>
    </row>
    <row r="1069">
      <c r="A1069" s="176" t="n">
        <v>45809</v>
      </c>
      <c r="B1069" s="104" t="inlineStr">
        <is>
          <t>2024/25</t>
        </is>
      </c>
      <c r="C1069" s="104" t="inlineStr">
        <is>
          <t>HC-021</t>
        </is>
      </c>
      <c r="D1069" s="104" t="n">
        <v>13</v>
      </c>
      <c r="E1069" s="104" t="n">
        <v>1997.79</v>
      </c>
      <c r="F1069" s="104" t="n">
        <v>86.43000000000001</v>
      </c>
      <c r="G1069" s="104" t="n">
        <v>9.199999999999999</v>
      </c>
    </row>
    <row r="1070">
      <c r="A1070" s="176" t="n">
        <v>45809</v>
      </c>
      <c r="B1070" s="104" t="inlineStr">
        <is>
          <t>2024/25</t>
        </is>
      </c>
      <c r="C1070" s="104" t="inlineStr">
        <is>
          <t>HC-022</t>
        </is>
      </c>
      <c r="D1070" s="104" t="n">
        <v>13</v>
      </c>
      <c r="E1070" s="104" t="n">
        <v>1943.69</v>
      </c>
      <c r="F1070" s="104" t="n">
        <v>58.18</v>
      </c>
      <c r="G1070" s="104" t="n">
        <v>12.8</v>
      </c>
    </row>
    <row r="1071">
      <c r="A1071" s="176" t="n">
        <v>45809</v>
      </c>
      <c r="B1071" s="104" t="inlineStr">
        <is>
          <t>2024/25</t>
        </is>
      </c>
      <c r="C1071" s="104" t="inlineStr">
        <is>
          <t>HC-023</t>
        </is>
      </c>
      <c r="D1071" s="104" t="n">
        <v>14</v>
      </c>
      <c r="E1071" s="104" t="n">
        <v>2074.84</v>
      </c>
      <c r="F1071" s="104" t="n">
        <v>112.38</v>
      </c>
      <c r="G1071" s="104" t="n">
        <v>32</v>
      </c>
    </row>
    <row r="1072">
      <c r="A1072" s="176" t="n">
        <v>45809</v>
      </c>
      <c r="B1072" s="104" t="inlineStr">
        <is>
          <t>2024/25</t>
        </is>
      </c>
      <c r="C1072" s="104" t="inlineStr">
        <is>
          <t>HC-024</t>
        </is>
      </c>
      <c r="D1072" s="104" t="n">
        <v>19</v>
      </c>
      <c r="E1072" s="104" t="n">
        <v>2814.7</v>
      </c>
      <c r="F1072" s="104" t="n">
        <v>116.9</v>
      </c>
      <c r="G1072" s="104" t="n">
        <v>13.6</v>
      </c>
    </row>
    <row r="1073">
      <c r="A1073" s="176" t="n">
        <v>45809</v>
      </c>
      <c r="B1073" s="104" t="inlineStr">
        <is>
          <t>2024/25</t>
        </is>
      </c>
      <c r="C1073" s="104" t="inlineStr">
        <is>
          <t>HC-025</t>
        </is>
      </c>
      <c r="D1073" s="104" t="n">
        <v>18</v>
      </c>
      <c r="E1073" s="104" t="n">
        <v>2718.05</v>
      </c>
      <c r="F1073" s="104" t="n">
        <v>112.02</v>
      </c>
      <c r="G1073" s="104" t="n">
        <v>17.3</v>
      </c>
    </row>
    <row r="1074">
      <c r="A1074" s="176" t="n">
        <v>45809</v>
      </c>
      <c r="B1074" s="104" t="inlineStr">
        <is>
          <t>2024/25</t>
        </is>
      </c>
      <c r="C1074" s="104" t="inlineStr">
        <is>
          <t>HC-026</t>
        </is>
      </c>
      <c r="D1074" s="104" t="n">
        <v>12</v>
      </c>
      <c r="E1074" s="104" t="n">
        <v>1834.11</v>
      </c>
      <c r="F1074" s="104" t="n">
        <v>74.89</v>
      </c>
      <c r="G1074" s="104" t="n">
        <v>12</v>
      </c>
    </row>
    <row r="1075">
      <c r="A1075" s="176" t="n">
        <v>45809</v>
      </c>
      <c r="B1075" s="104" t="inlineStr">
        <is>
          <t>2024/25</t>
        </is>
      </c>
      <c r="C1075" s="104" t="inlineStr">
        <is>
          <t>HC-027</t>
        </is>
      </c>
      <c r="D1075" s="104" t="n">
        <v>14</v>
      </c>
      <c r="E1075" s="104" t="n">
        <v>2102.67</v>
      </c>
      <c r="F1075" s="104" t="n">
        <v>101.33</v>
      </c>
      <c r="G1075" s="104" t="n">
        <v>4.2</v>
      </c>
    </row>
    <row r="1076">
      <c r="A1076" s="176" t="n">
        <v>45809</v>
      </c>
      <c r="B1076" s="104" t="inlineStr">
        <is>
          <t>2024/25</t>
        </is>
      </c>
      <c r="C1076" s="104" t="inlineStr">
        <is>
          <t>HC-028</t>
        </is>
      </c>
      <c r="D1076" s="104" t="n">
        <v>12</v>
      </c>
      <c r="E1076" s="104" t="n">
        <v>1871.48</v>
      </c>
      <c r="F1076" s="104" t="n">
        <v>86.33</v>
      </c>
      <c r="G1076" s="104" t="n">
        <v>5.9</v>
      </c>
    </row>
    <row r="1077">
      <c r="A1077" s="176" t="n">
        <v>45809</v>
      </c>
      <c r="B1077" s="104" t="inlineStr">
        <is>
          <t>2024/25</t>
        </is>
      </c>
      <c r="C1077" s="104" t="inlineStr">
        <is>
          <t>HC-029</t>
        </is>
      </c>
      <c r="D1077" s="104" t="n">
        <v>25</v>
      </c>
      <c r="E1077" s="104" t="n">
        <v>3722.71</v>
      </c>
      <c r="F1077" s="104" t="n">
        <v>176.83</v>
      </c>
      <c r="G1077" s="104" t="n">
        <v>20.1</v>
      </c>
    </row>
    <row r="1078">
      <c r="A1078" s="176" t="n">
        <v>45809</v>
      </c>
      <c r="B1078" s="104" t="inlineStr">
        <is>
          <t>2024/25</t>
        </is>
      </c>
      <c r="C1078" s="104" t="inlineStr">
        <is>
          <t>HC-030</t>
        </is>
      </c>
      <c r="D1078" s="104" t="n">
        <v>13</v>
      </c>
      <c r="E1078" s="104" t="n">
        <v>1969.88</v>
      </c>
      <c r="F1078" s="104" t="n">
        <v>80.03</v>
      </c>
      <c r="G1078" s="104" t="n">
        <v>9.699999999999999</v>
      </c>
    </row>
    <row r="1079">
      <c r="A1079" s="176" t="n">
        <v>45809</v>
      </c>
      <c r="B1079" s="104" t="inlineStr">
        <is>
          <t>2024/25</t>
        </is>
      </c>
      <c r="C1079" s="104" t="inlineStr">
        <is>
          <t>HC-031</t>
        </is>
      </c>
      <c r="D1079" s="104" t="n">
        <v>14</v>
      </c>
      <c r="E1079" s="104" t="n">
        <v>2078.94</v>
      </c>
      <c r="F1079" s="104" t="n">
        <v>91.67</v>
      </c>
      <c r="G1079" s="104" t="n">
        <v>5.5</v>
      </c>
    </row>
    <row r="1080">
      <c r="A1080" s="176" t="n">
        <v>45809</v>
      </c>
      <c r="B1080" s="104" t="inlineStr">
        <is>
          <t>2024/25</t>
        </is>
      </c>
      <c r="C1080" s="104" t="inlineStr">
        <is>
          <t>HC-032</t>
        </is>
      </c>
      <c r="D1080" s="104" t="n">
        <v>14</v>
      </c>
      <c r="E1080" s="104" t="n">
        <v>2113.65</v>
      </c>
      <c r="F1080" s="104" t="n">
        <v>85.39</v>
      </c>
      <c r="G1080" s="104" t="n">
        <v>15.5</v>
      </c>
    </row>
    <row r="1081">
      <c r="A1081" s="176" t="n">
        <v>45809</v>
      </c>
      <c r="B1081" s="104" t="inlineStr">
        <is>
          <t>2024/25</t>
        </is>
      </c>
      <c r="C1081" s="104" t="inlineStr">
        <is>
          <t>HC-033</t>
        </is>
      </c>
      <c r="D1081" s="104" t="n">
        <v>25</v>
      </c>
      <c r="E1081" s="104" t="n">
        <v>3778.98</v>
      </c>
      <c r="F1081" s="104" t="n">
        <v>134.72</v>
      </c>
      <c r="G1081" s="104" t="n">
        <v>18.5</v>
      </c>
    </row>
    <row r="1082">
      <c r="A1082" s="176" t="n">
        <v>45809</v>
      </c>
      <c r="B1082" s="104" t="inlineStr">
        <is>
          <t>2024/25</t>
        </is>
      </c>
      <c r="C1082" s="104" t="inlineStr">
        <is>
          <t>HC-034</t>
        </is>
      </c>
      <c r="D1082" s="104" t="n">
        <v>18</v>
      </c>
      <c r="E1082" s="104" t="n">
        <v>2643.85</v>
      </c>
      <c r="F1082" s="104" t="n">
        <v>112.3</v>
      </c>
      <c r="G1082" s="104" t="n">
        <v>16.2</v>
      </c>
    </row>
    <row r="1083">
      <c r="A1083" s="176" t="n">
        <v>45809</v>
      </c>
      <c r="B1083" s="104" t="inlineStr">
        <is>
          <t>2024/25</t>
        </is>
      </c>
      <c r="C1083" s="104" t="inlineStr">
        <is>
          <t>HC-035</t>
        </is>
      </c>
      <c r="D1083" s="104" t="n">
        <v>18</v>
      </c>
      <c r="E1083" s="104" t="n">
        <v>2692.65</v>
      </c>
      <c r="F1083" s="104" t="n">
        <v>149.25</v>
      </c>
      <c r="G1083" s="104" t="n">
        <v>14.5</v>
      </c>
    </row>
    <row r="1084">
      <c r="A1084" s="176" t="n">
        <v>45809</v>
      </c>
      <c r="B1084" s="104" t="inlineStr">
        <is>
          <t>2024/25</t>
        </is>
      </c>
      <c r="C1084" s="104" t="inlineStr">
        <is>
          <t>HC-036</t>
        </is>
      </c>
      <c r="D1084" s="104" t="n">
        <v>14</v>
      </c>
      <c r="E1084" s="104" t="n">
        <v>2093.12</v>
      </c>
      <c r="F1084" s="104" t="n">
        <v>83.29000000000001</v>
      </c>
      <c r="G1084" s="104" t="n">
        <v>7.3</v>
      </c>
    </row>
    <row r="1085">
      <c r="A1085" s="176" t="n">
        <v>45809</v>
      </c>
      <c r="B1085" s="104" t="inlineStr">
        <is>
          <t>2024/25</t>
        </is>
      </c>
      <c r="C1085" s="104" t="inlineStr">
        <is>
          <t>HC-037</t>
        </is>
      </c>
      <c r="D1085" s="104" t="n">
        <v>14</v>
      </c>
      <c r="E1085" s="104" t="n">
        <v>2104.78</v>
      </c>
      <c r="F1085" s="104" t="n">
        <v>83.45</v>
      </c>
      <c r="G1085" s="104" t="n">
        <v>11.7</v>
      </c>
    </row>
    <row r="1086">
      <c r="A1086" s="176" t="n">
        <v>45809</v>
      </c>
      <c r="B1086" s="104" t="inlineStr">
        <is>
          <t>2024/25</t>
        </is>
      </c>
      <c r="C1086" s="104" t="inlineStr">
        <is>
          <t>HC-038</t>
        </is>
      </c>
      <c r="D1086" s="104" t="n">
        <v>13</v>
      </c>
      <c r="E1086" s="104" t="n">
        <v>1934.11</v>
      </c>
      <c r="F1086" s="104" t="n">
        <v>72.05</v>
      </c>
      <c r="G1086" s="104" t="n">
        <v>10.6</v>
      </c>
    </row>
    <row r="1087">
      <c r="A1087" s="176" t="n">
        <v>45809</v>
      </c>
      <c r="B1087" s="104" t="inlineStr">
        <is>
          <t>2024/25</t>
        </is>
      </c>
      <c r="C1087" s="104" t="inlineStr">
        <is>
          <t>HC-039</t>
        </is>
      </c>
      <c r="D1087" s="104" t="n">
        <v>14</v>
      </c>
      <c r="E1087" s="104" t="n">
        <v>2062.98</v>
      </c>
      <c r="F1087" s="104" t="n">
        <v>82.86</v>
      </c>
      <c r="G1087" s="104" t="n">
        <v>12</v>
      </c>
    </row>
    <row r="1088">
      <c r="A1088" s="176" t="n">
        <v>45809</v>
      </c>
      <c r="B1088" s="104" t="inlineStr">
        <is>
          <t>2024/25</t>
        </is>
      </c>
      <c r="C1088" s="104" t="inlineStr">
        <is>
          <t>HC-040</t>
        </is>
      </c>
      <c r="D1088" s="104" t="n">
        <v>14</v>
      </c>
      <c r="E1088" s="104" t="n">
        <v>2058.06</v>
      </c>
      <c r="F1088" s="104" t="n">
        <v>95.37</v>
      </c>
      <c r="G1088" s="104" t="n">
        <v>10</v>
      </c>
    </row>
    <row r="1089">
      <c r="A1089" s="176" t="n">
        <v>45809</v>
      </c>
      <c r="B1089" s="104" t="inlineStr">
        <is>
          <t>2024/25</t>
        </is>
      </c>
      <c r="C1089" s="104" t="inlineStr">
        <is>
          <t>HC-041</t>
        </is>
      </c>
      <c r="D1089" s="104" t="n">
        <v>26</v>
      </c>
      <c r="E1089" s="104" t="n">
        <v>3903.4</v>
      </c>
      <c r="F1089" s="104" t="n">
        <v>180.84</v>
      </c>
      <c r="G1089" s="104" t="n">
        <v>23.4</v>
      </c>
    </row>
    <row r="1090">
      <c r="A1090" s="176" t="n">
        <v>45809</v>
      </c>
      <c r="B1090" s="104" t="inlineStr">
        <is>
          <t>2024/25</t>
        </is>
      </c>
      <c r="C1090" s="104" t="inlineStr">
        <is>
          <t>HC-042</t>
        </is>
      </c>
      <c r="D1090" s="104" t="n">
        <v>14</v>
      </c>
      <c r="E1090" s="104" t="n">
        <v>2110.91</v>
      </c>
      <c r="F1090" s="104" t="n">
        <v>85.48999999999999</v>
      </c>
      <c r="G1090" s="104" t="n">
        <v>11.4</v>
      </c>
    </row>
    <row r="1091">
      <c r="A1091" s="176" t="n">
        <v>45809</v>
      </c>
      <c r="B1091" s="104" t="inlineStr">
        <is>
          <t>2024/25</t>
        </is>
      </c>
      <c r="C1091" s="104" t="inlineStr">
        <is>
          <t>HC-043</t>
        </is>
      </c>
      <c r="D1091" s="104" t="n">
        <v>18</v>
      </c>
      <c r="E1091" s="104" t="n">
        <v>2701.73</v>
      </c>
      <c r="F1091" s="104" t="n">
        <v>162.98</v>
      </c>
      <c r="G1091" s="104" t="n">
        <v>10.4</v>
      </c>
    </row>
    <row r="1092">
      <c r="A1092" s="176" t="n">
        <v>45809</v>
      </c>
      <c r="B1092" s="104" t="inlineStr">
        <is>
          <t>2024/25</t>
        </is>
      </c>
      <c r="C1092" s="104" t="inlineStr">
        <is>
          <t>HC-044</t>
        </is>
      </c>
      <c r="D1092" s="104" t="n">
        <v>12</v>
      </c>
      <c r="E1092" s="104" t="n">
        <v>1782.41</v>
      </c>
      <c r="F1092" s="104" t="n">
        <v>93.54000000000001</v>
      </c>
      <c r="G1092" s="104" t="n">
        <v>6.8</v>
      </c>
    </row>
    <row r="1093">
      <c r="A1093" s="176" t="n">
        <v>45809</v>
      </c>
      <c r="B1093" s="104" t="inlineStr">
        <is>
          <t>2024/25</t>
        </is>
      </c>
      <c r="C1093" s="104" t="inlineStr">
        <is>
          <t>HC-045</t>
        </is>
      </c>
      <c r="D1093" s="104" t="n">
        <v>25</v>
      </c>
      <c r="E1093" s="104" t="n">
        <v>3729.49</v>
      </c>
      <c r="F1093" s="104" t="n">
        <v>198.53</v>
      </c>
      <c r="G1093" s="104" t="n">
        <v>23.5</v>
      </c>
    </row>
    <row r="1094">
      <c r="A1094" s="176" t="n">
        <v>45809</v>
      </c>
      <c r="B1094" s="104" t="inlineStr">
        <is>
          <t>2024/25</t>
        </is>
      </c>
      <c r="C1094" s="104" t="inlineStr">
        <is>
          <t>HC-046</t>
        </is>
      </c>
      <c r="D1094" s="104" t="n">
        <v>12</v>
      </c>
      <c r="E1094" s="104" t="n">
        <v>1798.89</v>
      </c>
      <c r="F1094" s="104" t="n">
        <v>54.35</v>
      </c>
      <c r="G1094" s="104" t="n">
        <v>9.9</v>
      </c>
    </row>
    <row r="1095">
      <c r="A1095" s="176" t="n">
        <v>45809</v>
      </c>
      <c r="B1095" s="104" t="inlineStr">
        <is>
          <t>2024/25</t>
        </is>
      </c>
      <c r="C1095" s="104" t="inlineStr">
        <is>
          <t>HC-047</t>
        </is>
      </c>
      <c r="D1095" s="104" t="n">
        <v>18</v>
      </c>
      <c r="E1095" s="104" t="n">
        <v>2740.94</v>
      </c>
      <c r="F1095" s="104" t="n">
        <v>254.09</v>
      </c>
      <c r="G1095" s="104" t="n">
        <v>68.90000000000001</v>
      </c>
    </row>
    <row r="1096">
      <c r="A1096" s="176" t="n">
        <v>45809</v>
      </c>
      <c r="B1096" s="104" t="inlineStr">
        <is>
          <t>2024/25</t>
        </is>
      </c>
      <c r="C1096" s="104" t="inlineStr">
        <is>
          <t>HC-048</t>
        </is>
      </c>
      <c r="D1096" s="104" t="n">
        <v>18</v>
      </c>
      <c r="E1096" s="104" t="n">
        <v>2707.82</v>
      </c>
      <c r="F1096" s="104" t="n">
        <v>125.26</v>
      </c>
      <c r="G1096" s="104" t="n">
        <v>19.4</v>
      </c>
    </row>
    <row r="1097">
      <c r="A1097" s="176" t="n">
        <v>45809</v>
      </c>
      <c r="B1097" s="104" t="inlineStr">
        <is>
          <t>2024/25</t>
        </is>
      </c>
      <c r="C1097" s="104" t="inlineStr">
        <is>
          <t>HC-049</t>
        </is>
      </c>
      <c r="D1097" s="104" t="n">
        <v>18</v>
      </c>
      <c r="E1097" s="104" t="n">
        <v>2646.44</v>
      </c>
      <c r="F1097" s="104" t="n">
        <v>114.28</v>
      </c>
      <c r="G1097" s="104" t="n">
        <v>16</v>
      </c>
    </row>
    <row r="1098">
      <c r="A1098" s="176" t="n">
        <v>45809</v>
      </c>
      <c r="B1098" s="104" t="inlineStr">
        <is>
          <t>2024/25</t>
        </is>
      </c>
      <c r="C1098" s="104" t="inlineStr">
        <is>
          <t>HC-050</t>
        </is>
      </c>
      <c r="D1098" s="104" t="n">
        <v>18</v>
      </c>
      <c r="E1098" s="104" t="n">
        <v>2658.14</v>
      </c>
      <c r="F1098" s="104" t="n">
        <v>154.83</v>
      </c>
      <c r="G1098" s="104" t="n">
        <v>14</v>
      </c>
    </row>
    <row r="1099">
      <c r="A1099" s="176" t="n">
        <v>45809</v>
      </c>
      <c r="B1099" s="104" t="inlineStr">
        <is>
          <t>2024/25</t>
        </is>
      </c>
      <c r="C1099" s="104" t="inlineStr">
        <is>
          <t>HC-051</t>
        </is>
      </c>
      <c r="D1099" s="104" t="n">
        <v>13</v>
      </c>
      <c r="E1099" s="104" t="n">
        <v>1943.15</v>
      </c>
      <c r="F1099" s="104" t="n">
        <v>58.37</v>
      </c>
      <c r="G1099" s="104" t="n">
        <v>13</v>
      </c>
    </row>
    <row r="1100">
      <c r="A1100" s="176" t="n">
        <v>45809</v>
      </c>
      <c r="B1100" s="104" t="inlineStr">
        <is>
          <t>2024/25</t>
        </is>
      </c>
      <c r="C1100" s="104" t="inlineStr">
        <is>
          <t>HC-052</t>
        </is>
      </c>
      <c r="D1100" s="104" t="n">
        <v>14</v>
      </c>
      <c r="E1100" s="104" t="n">
        <v>2094.33</v>
      </c>
      <c r="F1100" s="104" t="n">
        <v>72.84</v>
      </c>
      <c r="G1100" s="104" t="n">
        <v>10.3</v>
      </c>
    </row>
    <row r="1101">
      <c r="A1101" s="176" t="n">
        <v>45809</v>
      </c>
      <c r="B1101" s="104" t="inlineStr">
        <is>
          <t>2024/25</t>
        </is>
      </c>
      <c r="C1101" s="104" t="inlineStr">
        <is>
          <t>HC-053</t>
        </is>
      </c>
      <c r="D1101" s="104" t="n">
        <v>14</v>
      </c>
      <c r="E1101" s="104" t="n">
        <v>2120.92</v>
      </c>
      <c r="F1101" s="104" t="n">
        <v>56.76</v>
      </c>
      <c r="G1101" s="104" t="n">
        <v>9.800000000000001</v>
      </c>
    </row>
    <row r="1102">
      <c r="A1102" s="176" t="n">
        <v>45809</v>
      </c>
      <c r="B1102" s="104" t="inlineStr">
        <is>
          <t>2024/25</t>
        </is>
      </c>
      <c r="C1102" s="104" t="inlineStr">
        <is>
          <t>HC-054</t>
        </is>
      </c>
      <c r="D1102" s="104" t="n">
        <v>13</v>
      </c>
      <c r="E1102" s="104" t="n">
        <v>1967.35</v>
      </c>
      <c r="F1102" s="104" t="n">
        <v>100.66</v>
      </c>
      <c r="G1102" s="104" t="n">
        <v>9.300000000000001</v>
      </c>
    </row>
    <row r="1103">
      <c r="A1103" s="176" t="n">
        <v>45809</v>
      </c>
      <c r="B1103" s="104" t="inlineStr">
        <is>
          <t>2024/25</t>
        </is>
      </c>
      <c r="C1103" s="104" t="inlineStr">
        <is>
          <t>HC-055</t>
        </is>
      </c>
      <c r="D1103" s="104" t="n">
        <v>18</v>
      </c>
      <c r="E1103" s="104" t="n">
        <v>2627.45</v>
      </c>
      <c r="F1103" s="104" t="n">
        <v>109.6</v>
      </c>
      <c r="G1103" s="104" t="n">
        <v>10.5</v>
      </c>
    </row>
    <row r="1104">
      <c r="A1104" s="176" t="n">
        <v>45809</v>
      </c>
      <c r="B1104" s="104" t="inlineStr">
        <is>
          <t>2024/25</t>
        </is>
      </c>
      <c r="C1104" s="104" t="inlineStr">
        <is>
          <t>HC-056</t>
        </is>
      </c>
      <c r="D1104" s="104" t="n">
        <v>18</v>
      </c>
      <c r="E1104" s="104" t="n">
        <v>2689.38</v>
      </c>
      <c r="F1104" s="104" t="n">
        <v>97.05</v>
      </c>
      <c r="G1104" s="104" t="n">
        <v>11.8</v>
      </c>
    </row>
    <row r="1105">
      <c r="A1105" s="176" t="n">
        <v>45809</v>
      </c>
      <c r="B1105" s="104" t="inlineStr">
        <is>
          <t>2024/25</t>
        </is>
      </c>
      <c r="C1105" s="104" t="inlineStr">
        <is>
          <t>HC-057</t>
        </is>
      </c>
      <c r="D1105" s="104" t="n">
        <v>18</v>
      </c>
      <c r="E1105" s="104" t="n">
        <v>2683.2</v>
      </c>
      <c r="F1105" s="104" t="n">
        <v>97.09999999999999</v>
      </c>
      <c r="G1105" s="104" t="n">
        <v>12.3</v>
      </c>
    </row>
    <row r="1106">
      <c r="A1106" s="176" t="n">
        <v>45809</v>
      </c>
      <c r="B1106" s="104" t="inlineStr">
        <is>
          <t>2024/25</t>
        </is>
      </c>
      <c r="C1106" s="104" t="inlineStr">
        <is>
          <t>HC-058</t>
        </is>
      </c>
      <c r="D1106" s="104" t="n">
        <v>13</v>
      </c>
      <c r="E1106" s="104" t="n">
        <v>1930.41</v>
      </c>
      <c r="F1106" s="104" t="n">
        <v>122.33</v>
      </c>
      <c r="G1106" s="104" t="n">
        <v>8.300000000000001</v>
      </c>
    </row>
    <row r="1107">
      <c r="A1107" s="176" t="n">
        <v>45809</v>
      </c>
      <c r="B1107" s="104" t="inlineStr">
        <is>
          <t>2024/25</t>
        </is>
      </c>
      <c r="C1107" s="104" t="inlineStr">
        <is>
          <t>HC-059</t>
        </is>
      </c>
      <c r="D1107" s="104" t="n">
        <v>14</v>
      </c>
      <c r="E1107" s="104" t="n">
        <v>2032.09</v>
      </c>
      <c r="F1107" s="104" t="n">
        <v>71.47</v>
      </c>
      <c r="G1107" s="104" t="n">
        <v>7.5</v>
      </c>
    </row>
    <row r="1108">
      <c r="A1108" s="176" t="n">
        <v>45809</v>
      </c>
      <c r="B1108" s="104" t="inlineStr">
        <is>
          <t>2024/25</t>
        </is>
      </c>
      <c r="C1108" s="104" t="inlineStr">
        <is>
          <t>HC-060</t>
        </is>
      </c>
      <c r="D1108" s="104" t="n">
        <v>13</v>
      </c>
      <c r="E1108" s="104" t="n">
        <v>1947.68</v>
      </c>
      <c r="F1108" s="104" t="n">
        <v>71.7</v>
      </c>
      <c r="G1108" s="104" t="n">
        <v>9.6</v>
      </c>
    </row>
    <row r="1109">
      <c r="A1109" s="176" t="n">
        <v>45809</v>
      </c>
      <c r="B1109" s="104" t="inlineStr">
        <is>
          <t>2024/25</t>
        </is>
      </c>
      <c r="C1109" s="104" t="inlineStr">
        <is>
          <t>HC-061</t>
        </is>
      </c>
      <c r="D1109" s="104" t="n">
        <v>18</v>
      </c>
      <c r="E1109" s="104" t="n">
        <v>2682.63</v>
      </c>
      <c r="F1109" s="104" t="n">
        <v>104.59</v>
      </c>
      <c r="G1109" s="104" t="n">
        <v>14.4</v>
      </c>
    </row>
    <row r="1110">
      <c r="A1110" s="176" t="n">
        <v>45809</v>
      </c>
      <c r="B1110" s="104" t="inlineStr">
        <is>
          <t>2024/25</t>
        </is>
      </c>
      <c r="C1110" s="104" t="inlineStr">
        <is>
          <t>HC-062</t>
        </is>
      </c>
      <c r="D1110" s="104" t="n">
        <v>12</v>
      </c>
      <c r="E1110" s="104" t="n">
        <v>1799.36</v>
      </c>
      <c r="F1110" s="104" t="n">
        <v>77.63</v>
      </c>
      <c r="G1110" s="104" t="n">
        <v>15.6</v>
      </c>
    </row>
    <row r="1111">
      <c r="A1111" s="176" t="n">
        <v>45809</v>
      </c>
      <c r="B1111" s="104" t="inlineStr">
        <is>
          <t>2024/25</t>
        </is>
      </c>
      <c r="C1111" s="104" t="inlineStr">
        <is>
          <t>HC-063</t>
        </is>
      </c>
      <c r="D1111" s="104" t="n">
        <v>13</v>
      </c>
      <c r="E1111" s="104" t="n">
        <v>1953.02</v>
      </c>
      <c r="F1111" s="104" t="n">
        <v>84.72</v>
      </c>
      <c r="G1111" s="104" t="n">
        <v>12.8</v>
      </c>
    </row>
    <row r="1112">
      <c r="A1112" s="176" t="n">
        <v>45809</v>
      </c>
      <c r="B1112" s="104" t="inlineStr">
        <is>
          <t>2024/25</t>
        </is>
      </c>
      <c r="C1112" s="104" t="inlineStr">
        <is>
          <t>HC-064</t>
        </is>
      </c>
      <c r="D1112" s="104" t="n">
        <v>12</v>
      </c>
      <c r="E1112" s="104" t="n">
        <v>1810.2</v>
      </c>
      <c r="F1112" s="104" t="n">
        <v>51.47</v>
      </c>
      <c r="G1112" s="104" t="n">
        <v>9</v>
      </c>
    </row>
    <row r="1113">
      <c r="A1113" s="176" t="n">
        <v>45809</v>
      </c>
      <c r="B1113" s="104" t="inlineStr">
        <is>
          <t>2024/25</t>
        </is>
      </c>
      <c r="C1113" s="104" t="inlineStr">
        <is>
          <t>HC-065</t>
        </is>
      </c>
      <c r="D1113" s="104" t="n">
        <v>20</v>
      </c>
      <c r="E1113" s="104" t="n">
        <v>2999.1</v>
      </c>
      <c r="F1113" s="104" t="n">
        <v>145.78</v>
      </c>
      <c r="G1113" s="104" t="n">
        <v>10.3</v>
      </c>
    </row>
    <row r="1114">
      <c r="A1114" s="176" t="n">
        <v>45809</v>
      </c>
      <c r="B1114" s="104" t="inlineStr">
        <is>
          <t>2024/25</t>
        </is>
      </c>
      <c r="C1114" s="104" t="inlineStr">
        <is>
          <t>HC-066</t>
        </is>
      </c>
      <c r="D1114" s="104" t="n">
        <v>18</v>
      </c>
      <c r="E1114" s="104" t="n">
        <v>2763.34</v>
      </c>
      <c r="F1114" s="104" t="n">
        <v>113.27</v>
      </c>
      <c r="G1114" s="104" t="n">
        <v>16.6</v>
      </c>
    </row>
    <row r="1115">
      <c r="A1115" s="176" t="n">
        <v>45809</v>
      </c>
      <c r="B1115" s="104" t="inlineStr">
        <is>
          <t>2024/25</t>
        </is>
      </c>
      <c r="C1115" s="104" t="inlineStr">
        <is>
          <t>HC-067</t>
        </is>
      </c>
      <c r="D1115" s="104" t="n">
        <v>18</v>
      </c>
      <c r="E1115" s="104" t="n">
        <v>2688.6</v>
      </c>
      <c r="F1115" s="104" t="n">
        <v>116.65</v>
      </c>
      <c r="G1115" s="104" t="n">
        <v>10</v>
      </c>
    </row>
    <row r="1116">
      <c r="A1116" s="176" t="n">
        <v>45809</v>
      </c>
      <c r="B1116" s="104" t="inlineStr">
        <is>
          <t>2024/25</t>
        </is>
      </c>
      <c r="C1116" s="104" t="inlineStr">
        <is>
          <t>HC-068</t>
        </is>
      </c>
      <c r="D1116" s="104" t="n">
        <v>13</v>
      </c>
      <c r="E1116" s="104" t="n">
        <v>1982.84</v>
      </c>
      <c r="F1116" s="104" t="n">
        <v>68.26000000000001</v>
      </c>
      <c r="G1116" s="104" t="n">
        <v>8.9</v>
      </c>
    </row>
    <row r="1117">
      <c r="A1117" s="176" t="n">
        <v>45809</v>
      </c>
      <c r="B1117" s="104" t="inlineStr">
        <is>
          <t>2024/25</t>
        </is>
      </c>
      <c r="C1117" s="104" t="inlineStr">
        <is>
          <t>HC-069</t>
        </is>
      </c>
      <c r="D1117" s="104" t="n">
        <v>14</v>
      </c>
      <c r="E1117" s="104" t="n">
        <v>2111.86</v>
      </c>
      <c r="F1117" s="104" t="n">
        <v>87.81</v>
      </c>
      <c r="G1117" s="104" t="n">
        <v>7.7</v>
      </c>
    </row>
    <row r="1118">
      <c r="A1118" s="176" t="n">
        <v>45809</v>
      </c>
      <c r="B1118" s="104" t="inlineStr">
        <is>
          <t>2024/25</t>
        </is>
      </c>
      <c r="C1118" s="104" t="inlineStr">
        <is>
          <t>HC-070</t>
        </is>
      </c>
      <c r="D1118" s="104" t="n">
        <v>8</v>
      </c>
      <c r="E1118" s="104" t="n">
        <v>1198.05</v>
      </c>
      <c r="F1118" s="104" t="n">
        <v>70.84999999999999</v>
      </c>
      <c r="G1118" s="104" t="n">
        <v>7.3</v>
      </c>
    </row>
    <row r="1119">
      <c r="A1119" s="176" t="n">
        <v>45809</v>
      </c>
      <c r="B1119" s="104" t="inlineStr">
        <is>
          <t>2024/25</t>
        </is>
      </c>
      <c r="C1119" s="104" t="inlineStr">
        <is>
          <t>HC-071</t>
        </is>
      </c>
      <c r="D1119" s="104" t="n">
        <v>14</v>
      </c>
      <c r="E1119" s="104" t="n">
        <v>2073.12</v>
      </c>
      <c r="F1119" s="104" t="n">
        <v>85.33</v>
      </c>
      <c r="G1119" s="104" t="n">
        <v>13.2</v>
      </c>
    </row>
    <row r="1120">
      <c r="A1120" s="176" t="n">
        <v>45809</v>
      </c>
      <c r="B1120" s="104" t="inlineStr">
        <is>
          <t>2024/25</t>
        </is>
      </c>
      <c r="C1120" s="104" t="inlineStr">
        <is>
          <t>HC-072</t>
        </is>
      </c>
      <c r="D1120" s="104" t="n">
        <v>12</v>
      </c>
      <c r="E1120" s="104" t="n">
        <v>1765.72</v>
      </c>
      <c r="F1120" s="104" t="n">
        <v>65.40000000000001</v>
      </c>
      <c r="G1120" s="104" t="n">
        <v>10.5</v>
      </c>
    </row>
    <row r="1121">
      <c r="A1121" s="176" t="n">
        <v>45809</v>
      </c>
      <c r="B1121" s="104" t="inlineStr">
        <is>
          <t>2024/25</t>
        </is>
      </c>
      <c r="C1121" s="104" t="inlineStr">
        <is>
          <t>HC-073</t>
        </is>
      </c>
      <c r="D1121" s="104" t="n">
        <v>21</v>
      </c>
      <c r="E1121" s="104" t="n">
        <v>3103.74</v>
      </c>
      <c r="F1121" s="104" t="n">
        <v>138.68</v>
      </c>
      <c r="G1121" s="104" t="n">
        <v>11.8</v>
      </c>
    </row>
    <row r="1122">
      <c r="A1122" s="176" t="n">
        <v>45809</v>
      </c>
      <c r="B1122" s="104" t="inlineStr">
        <is>
          <t>2024/25</t>
        </is>
      </c>
      <c r="C1122" s="104" t="inlineStr">
        <is>
          <t>HC-074</t>
        </is>
      </c>
      <c r="D1122" s="104" t="n">
        <v>14</v>
      </c>
      <c r="E1122" s="104" t="n">
        <v>2108.29</v>
      </c>
      <c r="F1122" s="104" t="n">
        <v>88.05</v>
      </c>
      <c r="G1122" s="104" t="n">
        <v>8.800000000000001</v>
      </c>
    </row>
    <row r="1123">
      <c r="A1123" s="176" t="n">
        <v>45809</v>
      </c>
      <c r="B1123" s="104" t="inlineStr">
        <is>
          <t>2024/25</t>
        </is>
      </c>
      <c r="C1123" s="104" t="inlineStr">
        <is>
          <t>HC-075</t>
        </is>
      </c>
      <c r="D1123" s="104" t="n">
        <v>20</v>
      </c>
      <c r="E1123" s="104" t="n">
        <v>3019.5</v>
      </c>
      <c r="F1123" s="104" t="n">
        <v>124.01</v>
      </c>
      <c r="G1123" s="104" t="n">
        <v>23.2</v>
      </c>
    </row>
    <row r="1124">
      <c r="A1124" s="176" t="n">
        <v>45809</v>
      </c>
      <c r="B1124" s="104" t="inlineStr">
        <is>
          <t>2024/25</t>
        </is>
      </c>
      <c r="C1124" s="104" t="inlineStr">
        <is>
          <t>HC-076</t>
        </is>
      </c>
      <c r="D1124" s="104" t="n">
        <v>14</v>
      </c>
      <c r="E1124" s="104" t="n">
        <v>2104.77</v>
      </c>
      <c r="F1124" s="104" t="n">
        <v>50.77</v>
      </c>
      <c r="G1124" s="104" t="n">
        <v>12.2</v>
      </c>
    </row>
    <row r="1125">
      <c r="A1125" s="176" t="n">
        <v>45809</v>
      </c>
      <c r="B1125" s="104" t="inlineStr">
        <is>
          <t>2024/25</t>
        </is>
      </c>
      <c r="C1125" s="104" t="inlineStr">
        <is>
          <t>HC-077</t>
        </is>
      </c>
      <c r="D1125" s="104" t="n">
        <v>14</v>
      </c>
      <c r="E1125" s="104" t="n">
        <v>2081.7</v>
      </c>
      <c r="F1125" s="104" t="n">
        <v>106.93</v>
      </c>
      <c r="G1125" s="104" t="n">
        <v>8.199999999999999</v>
      </c>
    </row>
    <row r="1126">
      <c r="A1126" s="176" t="n">
        <v>45809</v>
      </c>
      <c r="B1126" s="104" t="inlineStr">
        <is>
          <t>2024/25</t>
        </is>
      </c>
      <c r="C1126" s="104" t="inlineStr">
        <is>
          <t>HC-078</t>
        </is>
      </c>
      <c r="D1126" s="104" t="n">
        <v>14</v>
      </c>
      <c r="E1126" s="104" t="n">
        <v>2154.52</v>
      </c>
      <c r="F1126" s="104" t="n">
        <v>65.33</v>
      </c>
      <c r="G1126" s="104" t="n">
        <v>14.8</v>
      </c>
    </row>
    <row r="1127">
      <c r="A1127" s="176" t="n">
        <v>45809</v>
      </c>
      <c r="B1127" s="104" t="inlineStr">
        <is>
          <t>2024/25</t>
        </is>
      </c>
      <c r="C1127" s="104" t="inlineStr">
        <is>
          <t>HC-079</t>
        </is>
      </c>
      <c r="D1127" s="104" t="n">
        <v>18</v>
      </c>
      <c r="E1127" s="104" t="n">
        <v>2667.89</v>
      </c>
      <c r="F1127" s="104" t="n">
        <v>137.16</v>
      </c>
      <c r="G1127" s="104" t="n">
        <v>17</v>
      </c>
    </row>
    <row r="1128">
      <c r="A1128" s="176" t="n">
        <v>45809</v>
      </c>
      <c r="B1128" s="104" t="inlineStr">
        <is>
          <t>2024/25</t>
        </is>
      </c>
      <c r="C1128" s="104" t="inlineStr">
        <is>
          <t>HC-080</t>
        </is>
      </c>
      <c r="D1128" s="104" t="n">
        <v>12</v>
      </c>
      <c r="E1128" s="104" t="n">
        <v>1818.27</v>
      </c>
      <c r="F1128" s="104" t="n">
        <v>75.89</v>
      </c>
      <c r="G1128" s="104" t="n">
        <v>2.9</v>
      </c>
    </row>
    <row r="1129">
      <c r="A1129" s="176" t="n">
        <v>45809</v>
      </c>
      <c r="B1129" s="104" t="inlineStr">
        <is>
          <t>2024/25</t>
        </is>
      </c>
      <c r="C1129" s="104" t="inlineStr">
        <is>
          <t>HC-081</t>
        </is>
      </c>
      <c r="D1129" s="104" t="n">
        <v>18</v>
      </c>
      <c r="E1129" s="104" t="n">
        <v>2720.85</v>
      </c>
      <c r="F1129" s="104" t="n">
        <v>95.26000000000001</v>
      </c>
      <c r="G1129" s="104" t="n">
        <v>11.4</v>
      </c>
    </row>
    <row r="1130">
      <c r="A1130" s="176" t="n">
        <v>45809</v>
      </c>
      <c r="B1130" s="104" t="inlineStr">
        <is>
          <t>2024/25</t>
        </is>
      </c>
      <c r="C1130" s="104" t="inlineStr">
        <is>
          <t>HC-082</t>
        </is>
      </c>
      <c r="D1130" s="104" t="n">
        <v>13</v>
      </c>
      <c r="E1130" s="104" t="n">
        <v>1934.01</v>
      </c>
      <c r="F1130" s="104" t="n">
        <v>65.18000000000001</v>
      </c>
      <c r="G1130" s="104" t="n">
        <v>7.6</v>
      </c>
    </row>
    <row r="1131">
      <c r="A1131" s="176" t="n">
        <v>45809</v>
      </c>
      <c r="B1131" s="104" t="inlineStr">
        <is>
          <t>2024/25</t>
        </is>
      </c>
      <c r="C1131" s="104" t="inlineStr">
        <is>
          <t>HC-083</t>
        </is>
      </c>
      <c r="D1131" s="104" t="n">
        <v>13</v>
      </c>
      <c r="E1131" s="104" t="n">
        <v>1909.92</v>
      </c>
      <c r="F1131" s="104" t="n">
        <v>70.54000000000001</v>
      </c>
      <c r="G1131" s="104" t="n">
        <v>14.6</v>
      </c>
    </row>
    <row r="1132">
      <c r="A1132" s="176" t="n">
        <v>45809</v>
      </c>
      <c r="B1132" s="104" t="inlineStr">
        <is>
          <t>2024/25</t>
        </is>
      </c>
      <c r="C1132" s="104" t="inlineStr">
        <is>
          <t>HC-084</t>
        </is>
      </c>
      <c r="D1132" s="104" t="n">
        <v>12</v>
      </c>
      <c r="E1132" s="104" t="n">
        <v>1793.94</v>
      </c>
      <c r="F1132" s="104" t="n">
        <v>54.87</v>
      </c>
      <c r="G1132" s="104" t="n">
        <v>6.9</v>
      </c>
    </row>
    <row r="1133">
      <c r="A1133" s="176" t="n">
        <v>45809</v>
      </c>
      <c r="B1133" s="104" t="inlineStr">
        <is>
          <t>2024/25</t>
        </is>
      </c>
      <c r="C1133" s="104" t="inlineStr">
        <is>
          <t>HC-085</t>
        </is>
      </c>
      <c r="D1133" s="104" t="n">
        <v>18</v>
      </c>
      <c r="E1133" s="104" t="n">
        <v>2661.63</v>
      </c>
      <c r="F1133" s="104" t="n">
        <v>79.48</v>
      </c>
      <c r="G1133" s="104" t="n">
        <v>12.4</v>
      </c>
    </row>
    <row r="1134">
      <c r="A1134" s="176" t="n">
        <v>45809</v>
      </c>
      <c r="B1134" s="104" t="inlineStr">
        <is>
          <t>2024/25</t>
        </is>
      </c>
      <c r="C1134" s="104" t="inlineStr">
        <is>
          <t>HC-086</t>
        </is>
      </c>
      <c r="D1134" s="104" t="n">
        <v>13</v>
      </c>
      <c r="E1134" s="104" t="n">
        <v>1937.94</v>
      </c>
      <c r="F1134" s="104" t="n">
        <v>106.71</v>
      </c>
      <c r="G1134" s="104" t="n">
        <v>12.6</v>
      </c>
    </row>
    <row r="1135">
      <c r="A1135" s="176" t="n">
        <v>45809</v>
      </c>
      <c r="B1135" s="104" t="inlineStr">
        <is>
          <t>2024/25</t>
        </is>
      </c>
      <c r="C1135" s="104" t="inlineStr">
        <is>
          <t>HC-087</t>
        </is>
      </c>
      <c r="D1135" s="104" t="n">
        <v>12</v>
      </c>
      <c r="E1135" s="104" t="n">
        <v>1836.28</v>
      </c>
      <c r="F1135" s="104" t="n">
        <v>103.27</v>
      </c>
      <c r="G1135" s="104" t="n">
        <v>8.699999999999999</v>
      </c>
    </row>
    <row r="1136">
      <c r="A1136" s="176" t="n">
        <v>45809</v>
      </c>
      <c r="B1136" s="104" t="inlineStr">
        <is>
          <t>2024/25</t>
        </is>
      </c>
      <c r="C1136" s="104" t="inlineStr">
        <is>
          <t>HC-088</t>
        </is>
      </c>
      <c r="D1136" s="104" t="n">
        <v>13</v>
      </c>
      <c r="E1136" s="104" t="n">
        <v>1928.6</v>
      </c>
      <c r="F1136" s="104" t="n">
        <v>89.13</v>
      </c>
      <c r="G1136" s="104" t="n">
        <v>14.2</v>
      </c>
    </row>
    <row r="1137">
      <c r="A1137" s="176" t="n">
        <v>45809</v>
      </c>
      <c r="B1137" s="104" t="inlineStr">
        <is>
          <t>2024/25</t>
        </is>
      </c>
      <c r="C1137" s="104" t="inlineStr">
        <is>
          <t>HC-089</t>
        </is>
      </c>
      <c r="D1137" s="104" t="n">
        <v>14</v>
      </c>
      <c r="E1137" s="104" t="n">
        <v>2119.32</v>
      </c>
      <c r="F1137" s="104" t="n">
        <v>99.79000000000001</v>
      </c>
      <c r="G1137" s="104" t="n">
        <v>17.8</v>
      </c>
    </row>
    <row r="1138">
      <c r="A1138" s="176" t="n">
        <v>45809</v>
      </c>
      <c r="B1138" s="104" t="inlineStr">
        <is>
          <t>2024/25</t>
        </is>
      </c>
      <c r="C1138" s="104" t="inlineStr">
        <is>
          <t>HC-090</t>
        </is>
      </c>
      <c r="D1138" s="104" t="n">
        <v>13</v>
      </c>
      <c r="E1138" s="104" t="n">
        <v>1936.51</v>
      </c>
      <c r="F1138" s="104" t="n">
        <v>88.33</v>
      </c>
      <c r="G1138" s="104" t="n">
        <v>11.5</v>
      </c>
    </row>
    <row r="1139">
      <c r="A1139" s="176" t="n">
        <v>45809</v>
      </c>
      <c r="B1139" s="104" t="inlineStr">
        <is>
          <t>2024/25</t>
        </is>
      </c>
      <c r="C1139" s="104" t="inlineStr">
        <is>
          <t>HC-091</t>
        </is>
      </c>
      <c r="D1139" s="104" t="n">
        <v>13</v>
      </c>
      <c r="E1139" s="104" t="n">
        <v>1955.43</v>
      </c>
      <c r="F1139" s="104" t="n">
        <v>94.26000000000001</v>
      </c>
      <c r="G1139" s="104" t="n">
        <v>12.8</v>
      </c>
    </row>
    <row r="1140">
      <c r="A1140" s="176" t="n">
        <v>45809</v>
      </c>
      <c r="B1140" s="104" t="inlineStr">
        <is>
          <t>2024/25</t>
        </is>
      </c>
      <c r="C1140" s="104" t="inlineStr">
        <is>
          <t>HC-092</t>
        </is>
      </c>
      <c r="D1140" s="104" t="n">
        <v>13</v>
      </c>
      <c r="E1140" s="104" t="n">
        <v>1949.6</v>
      </c>
      <c r="F1140" s="104" t="n">
        <v>89.61</v>
      </c>
      <c r="G1140" s="104" t="n">
        <v>9.5</v>
      </c>
    </row>
    <row r="1141">
      <c r="A1141" s="176" t="n">
        <v>45809</v>
      </c>
      <c r="B1141" s="104" t="inlineStr">
        <is>
          <t>2024/25</t>
        </is>
      </c>
      <c r="C1141" s="104" t="inlineStr">
        <is>
          <t>HC-093</t>
        </is>
      </c>
      <c r="D1141" s="104" t="n">
        <v>25</v>
      </c>
      <c r="E1141" s="104" t="n">
        <v>3698.84</v>
      </c>
      <c r="F1141" s="104" t="n">
        <v>128.84</v>
      </c>
      <c r="G1141" s="104" t="n">
        <v>32.6</v>
      </c>
    </row>
    <row r="1142">
      <c r="A1142" s="176" t="n">
        <v>45809</v>
      </c>
      <c r="B1142" s="104" t="inlineStr">
        <is>
          <t>2024/25</t>
        </is>
      </c>
      <c r="C1142" s="104" t="inlineStr">
        <is>
          <t>HC-094</t>
        </is>
      </c>
      <c r="D1142" s="104" t="n">
        <v>12</v>
      </c>
      <c r="E1142" s="104" t="n">
        <v>1843.69</v>
      </c>
      <c r="F1142" s="104" t="n">
        <v>87.09</v>
      </c>
      <c r="G1142" s="104" t="n">
        <v>11.9</v>
      </c>
    </row>
    <row r="1143">
      <c r="A1143" s="176" t="n">
        <v>45809</v>
      </c>
      <c r="B1143" s="104" t="inlineStr">
        <is>
          <t>2024/25</t>
        </is>
      </c>
      <c r="C1143" s="104" t="inlineStr">
        <is>
          <t>HC-096</t>
        </is>
      </c>
      <c r="D1143" s="104" t="n">
        <v>12</v>
      </c>
      <c r="E1143" s="104" t="n">
        <v>1861.21</v>
      </c>
      <c r="F1143" s="104" t="n">
        <v>89.34999999999999</v>
      </c>
      <c r="G1143" s="104" t="n">
        <v>10.2</v>
      </c>
    </row>
    <row r="1144">
      <c r="A1144" s="176" t="n">
        <v>45809</v>
      </c>
      <c r="B1144" s="104" t="inlineStr">
        <is>
          <t>2024/25</t>
        </is>
      </c>
      <c r="C1144" s="104" t="inlineStr">
        <is>
          <t>HC-097</t>
        </is>
      </c>
      <c r="D1144" s="104" t="n">
        <v>12</v>
      </c>
      <c r="E1144" s="104" t="n">
        <v>1822.1</v>
      </c>
      <c r="F1144" s="104" t="n">
        <v>92.09999999999999</v>
      </c>
      <c r="G1144" s="104" t="n">
        <v>10.6</v>
      </c>
    </row>
    <row r="1145">
      <c r="A1145" s="176" t="n">
        <v>45809</v>
      </c>
      <c r="B1145" s="104" t="inlineStr">
        <is>
          <t>2024/25</t>
        </is>
      </c>
      <c r="C1145" s="104" t="inlineStr">
        <is>
          <t>HC-098</t>
        </is>
      </c>
      <c r="D1145" s="104" t="n">
        <v>14</v>
      </c>
      <c r="E1145" s="104" t="n">
        <v>2126.69</v>
      </c>
      <c r="F1145" s="104" t="n">
        <v>89.97</v>
      </c>
      <c r="G1145" s="104" t="n">
        <v>6</v>
      </c>
    </row>
    <row r="1146">
      <c r="A1146" s="176" t="n">
        <v>45809</v>
      </c>
      <c r="B1146" s="104" t="inlineStr">
        <is>
          <t>2024/25</t>
        </is>
      </c>
      <c r="C1146" s="104" t="inlineStr">
        <is>
          <t>HC-099</t>
        </is>
      </c>
      <c r="D1146" s="104" t="n">
        <v>18</v>
      </c>
      <c r="E1146" s="104" t="n">
        <v>2747.73</v>
      </c>
      <c r="F1146" s="104" t="n">
        <v>107.64</v>
      </c>
      <c r="G1146" s="104" t="n">
        <v>14.6</v>
      </c>
    </row>
    <row r="1147">
      <c r="A1147" s="176" t="n">
        <v>45809</v>
      </c>
      <c r="B1147" s="104" t="inlineStr">
        <is>
          <t>2024/25</t>
        </is>
      </c>
      <c r="C1147" s="104" t="inlineStr">
        <is>
          <t>HC-100</t>
        </is>
      </c>
      <c r="D1147" s="104" t="n">
        <v>12</v>
      </c>
      <c r="E1147" s="104" t="n">
        <v>1815.33</v>
      </c>
      <c r="F1147" s="104" t="n">
        <v>96.78</v>
      </c>
      <c r="G1147" s="104" t="n">
        <v>6.9</v>
      </c>
    </row>
    <row r="1148">
      <c r="A1148" s="176" t="n">
        <v>45809</v>
      </c>
      <c r="B1148" s="104" t="inlineStr">
        <is>
          <t>2024/25</t>
        </is>
      </c>
      <c r="C1148" s="104" t="inlineStr">
        <is>
          <t>HC-101</t>
        </is>
      </c>
      <c r="D1148" s="104" t="n">
        <v>14</v>
      </c>
      <c r="E1148" s="104" t="n">
        <v>2085.67</v>
      </c>
      <c r="F1148" s="104" t="n">
        <v>63.56</v>
      </c>
      <c r="G1148" s="104" t="n">
        <v>12.6</v>
      </c>
    </row>
    <row r="1149">
      <c r="A1149" s="176" t="n">
        <v>45809</v>
      </c>
      <c r="B1149" s="104" t="inlineStr">
        <is>
          <t>2024/25</t>
        </is>
      </c>
      <c r="C1149" s="104" t="inlineStr">
        <is>
          <t>HC-102</t>
        </is>
      </c>
      <c r="D1149" s="104" t="n">
        <v>14</v>
      </c>
      <c r="E1149" s="104" t="n">
        <v>2070.51</v>
      </c>
      <c r="F1149" s="104" t="n">
        <v>302.72</v>
      </c>
      <c r="G1149" s="104" t="n">
        <v>70.3</v>
      </c>
    </row>
    <row r="1150">
      <c r="A1150" s="176" t="n">
        <v>45809</v>
      </c>
      <c r="B1150" s="104" t="inlineStr">
        <is>
          <t>2024/25</t>
        </is>
      </c>
      <c r="C1150" s="104" t="inlineStr">
        <is>
          <t>HC-103</t>
        </is>
      </c>
      <c r="D1150" s="104" t="n">
        <v>18</v>
      </c>
      <c r="E1150" s="104" t="n">
        <v>2650.22</v>
      </c>
      <c r="F1150" s="104" t="n">
        <v>125.2</v>
      </c>
      <c r="G1150" s="104" t="n">
        <v>10.2</v>
      </c>
    </row>
    <row r="1151">
      <c r="A1151" s="176" t="n">
        <v>45809</v>
      </c>
      <c r="B1151" s="104" t="inlineStr">
        <is>
          <t>2024/25</t>
        </is>
      </c>
      <c r="C1151" s="104" t="inlineStr">
        <is>
          <t>HC-104</t>
        </is>
      </c>
      <c r="D1151" s="104" t="n">
        <v>13</v>
      </c>
      <c r="E1151" s="104" t="n">
        <v>1922.39</v>
      </c>
      <c r="F1151" s="104" t="n">
        <v>76.31999999999999</v>
      </c>
      <c r="G1151" s="104" t="n">
        <v>14.8</v>
      </c>
    </row>
    <row r="1152">
      <c r="A1152" s="176" t="n">
        <v>45809</v>
      </c>
      <c r="B1152" s="104" t="inlineStr">
        <is>
          <t>2024/25</t>
        </is>
      </c>
      <c r="C1152" s="104" t="inlineStr">
        <is>
          <t>HC-105</t>
        </is>
      </c>
      <c r="D1152" s="104" t="n">
        <v>20</v>
      </c>
      <c r="E1152" s="104" t="n">
        <v>2995.39</v>
      </c>
      <c r="F1152" s="104" t="n">
        <v>116.46</v>
      </c>
      <c r="G1152" s="104" t="n">
        <v>12.5</v>
      </c>
    </row>
    <row r="1153">
      <c r="A1153" s="176" t="n">
        <v>45809</v>
      </c>
      <c r="B1153" s="104" t="inlineStr">
        <is>
          <t>2024/25</t>
        </is>
      </c>
      <c r="C1153" s="104" t="inlineStr">
        <is>
          <t>HC-106</t>
        </is>
      </c>
      <c r="D1153" s="104" t="n">
        <v>14</v>
      </c>
      <c r="E1153" s="104" t="n">
        <v>2041.89</v>
      </c>
      <c r="F1153" s="104" t="n">
        <v>89.92</v>
      </c>
      <c r="G1153" s="104" t="n">
        <v>8.5</v>
      </c>
    </row>
    <row r="1154">
      <c r="A1154" s="176" t="n">
        <v>45809</v>
      </c>
      <c r="B1154" s="104" t="inlineStr">
        <is>
          <t>2024/25</t>
        </is>
      </c>
      <c r="C1154" s="104" t="inlineStr">
        <is>
          <t>HC-107</t>
        </is>
      </c>
      <c r="D1154" s="104" t="n">
        <v>18</v>
      </c>
      <c r="E1154" s="104" t="n">
        <v>2707.31</v>
      </c>
      <c r="F1154" s="104" t="n">
        <v>107.15</v>
      </c>
      <c r="G1154" s="104" t="n">
        <v>14.7</v>
      </c>
    </row>
    <row r="1155">
      <c r="A1155" s="176" t="n">
        <v>45809</v>
      </c>
      <c r="B1155" s="104" t="inlineStr">
        <is>
          <t>2024/25</t>
        </is>
      </c>
      <c r="C1155" s="104" t="inlineStr">
        <is>
          <t>HC-108</t>
        </is>
      </c>
      <c r="D1155" s="104" t="n">
        <v>13</v>
      </c>
      <c r="E1155" s="104" t="n">
        <v>1905.64</v>
      </c>
      <c r="F1155" s="104" t="n">
        <v>101.56</v>
      </c>
      <c r="G1155" s="104" t="n">
        <v>12.4</v>
      </c>
    </row>
    <row r="1156">
      <c r="A1156" s="176" t="n">
        <v>45809</v>
      </c>
      <c r="B1156" s="104" t="inlineStr">
        <is>
          <t>2024/25</t>
        </is>
      </c>
      <c r="C1156" s="104" t="inlineStr">
        <is>
          <t>HC-109</t>
        </is>
      </c>
      <c r="D1156" s="104" t="n">
        <v>14</v>
      </c>
      <c r="E1156" s="104" t="n">
        <v>2103.73</v>
      </c>
      <c r="F1156" s="104" t="n">
        <v>86.98</v>
      </c>
      <c r="G1156" s="104" t="n">
        <v>15</v>
      </c>
    </row>
    <row r="1157">
      <c r="A1157" s="176" t="n">
        <v>45809</v>
      </c>
      <c r="B1157" s="104" t="inlineStr">
        <is>
          <t>2024/25</t>
        </is>
      </c>
      <c r="C1157" s="104" t="inlineStr">
        <is>
          <t>HC-110</t>
        </is>
      </c>
      <c r="D1157" s="104" t="n">
        <v>12</v>
      </c>
      <c r="E1157" s="104" t="n">
        <v>1831.99</v>
      </c>
      <c r="F1157" s="104" t="n">
        <v>80.86</v>
      </c>
      <c r="G1157" s="104" t="n">
        <v>10.2</v>
      </c>
    </row>
    <row r="1158">
      <c r="A1158" s="176" t="n">
        <v>45809</v>
      </c>
      <c r="B1158" s="104" t="inlineStr">
        <is>
          <t>2024/25</t>
        </is>
      </c>
      <c r="C1158" s="104" t="inlineStr">
        <is>
          <t>HC-111</t>
        </is>
      </c>
      <c r="D1158" s="104" t="n">
        <v>14</v>
      </c>
      <c r="E1158" s="104" t="n">
        <v>2110.07</v>
      </c>
      <c r="F1158" s="104" t="n">
        <v>83.48999999999999</v>
      </c>
      <c r="G1158" s="104" t="n">
        <v>7</v>
      </c>
    </row>
    <row r="1159">
      <c r="A1159" s="176" t="n">
        <v>45809</v>
      </c>
      <c r="B1159" s="104" t="inlineStr">
        <is>
          <t>2024/25</t>
        </is>
      </c>
      <c r="C1159" s="104" t="inlineStr">
        <is>
          <t>HC-113</t>
        </is>
      </c>
      <c r="D1159" s="104" t="n">
        <v>14</v>
      </c>
      <c r="E1159" s="104" t="n">
        <v>2114.97</v>
      </c>
      <c r="F1159" s="104" t="n">
        <v>126.65</v>
      </c>
      <c r="G1159" s="104" t="n">
        <v>16.6</v>
      </c>
    </row>
    <row r="1160">
      <c r="A1160" s="176" t="n">
        <v>45809</v>
      </c>
      <c r="B1160" s="104" t="inlineStr">
        <is>
          <t>2024/25</t>
        </is>
      </c>
      <c r="C1160" s="104" t="inlineStr">
        <is>
          <t>HC-114</t>
        </is>
      </c>
      <c r="D1160" s="104" t="n">
        <v>12</v>
      </c>
      <c r="E1160" s="104" t="n">
        <v>1815.65</v>
      </c>
      <c r="F1160" s="104" t="n">
        <v>84.95999999999999</v>
      </c>
      <c r="G1160" s="104" t="n">
        <v>7.6</v>
      </c>
    </row>
    <row r="1161">
      <c r="A1161" s="176" t="n">
        <v>45809</v>
      </c>
      <c r="B1161" s="104" t="inlineStr">
        <is>
          <t>2024/25</t>
        </is>
      </c>
      <c r="C1161" s="104" t="inlineStr">
        <is>
          <t>HC-115</t>
        </is>
      </c>
      <c r="D1161" s="104" t="n">
        <v>18</v>
      </c>
      <c r="E1161" s="104" t="n">
        <v>2626.42</v>
      </c>
      <c r="F1161" s="104" t="n">
        <v>100.94</v>
      </c>
      <c r="G1161" s="104" t="n">
        <v>14.4</v>
      </c>
    </row>
    <row r="1162">
      <c r="A1162" s="176" t="n">
        <v>45809</v>
      </c>
      <c r="B1162" s="104" t="inlineStr">
        <is>
          <t>2024/25</t>
        </is>
      </c>
      <c r="C1162" s="104" t="inlineStr">
        <is>
          <t>HC-116</t>
        </is>
      </c>
      <c r="D1162" s="104" t="n">
        <v>13</v>
      </c>
      <c r="E1162" s="104" t="n">
        <v>1922.7</v>
      </c>
      <c r="F1162" s="104" t="n">
        <v>78.16</v>
      </c>
      <c r="G1162" s="104" t="n">
        <v>10.6</v>
      </c>
    </row>
    <row r="1163">
      <c r="A1163" s="176" t="n">
        <v>45809</v>
      </c>
      <c r="B1163" s="104" t="inlineStr">
        <is>
          <t>2024/25</t>
        </is>
      </c>
      <c r="C1163" s="104" t="inlineStr">
        <is>
          <t>HC-117</t>
        </is>
      </c>
      <c r="D1163" s="104" t="n">
        <v>18</v>
      </c>
      <c r="E1163" s="104" t="n">
        <v>2697.85</v>
      </c>
      <c r="F1163" s="104" t="n">
        <v>90.43000000000001</v>
      </c>
      <c r="G1163" s="104" t="n">
        <v>18.1</v>
      </c>
    </row>
    <row r="1164">
      <c r="A1164" s="176" t="n">
        <v>45809</v>
      </c>
      <c r="B1164" s="104" t="inlineStr">
        <is>
          <t>2024/25</t>
        </is>
      </c>
      <c r="C1164" s="104" t="inlineStr">
        <is>
          <t>HC-118</t>
        </is>
      </c>
      <c r="D1164" s="104" t="n">
        <v>14</v>
      </c>
      <c r="E1164" s="104" t="n">
        <v>2047.96</v>
      </c>
      <c r="F1164" s="104" t="n">
        <v>102.39</v>
      </c>
      <c r="G1164" s="104" t="n">
        <v>9.4</v>
      </c>
    </row>
    <row r="1165">
      <c r="A1165" s="176" t="n">
        <v>45809</v>
      </c>
      <c r="B1165" s="104" t="inlineStr">
        <is>
          <t>2024/25</t>
        </is>
      </c>
      <c r="C1165" s="104" t="inlineStr">
        <is>
          <t>HC-119</t>
        </is>
      </c>
      <c r="D1165" s="104" t="n">
        <v>13</v>
      </c>
      <c r="E1165" s="104" t="n">
        <v>1949.76</v>
      </c>
      <c r="F1165" s="104" t="n">
        <v>90.75</v>
      </c>
      <c r="G1165" s="104" t="n">
        <v>6</v>
      </c>
    </row>
    <row r="1166">
      <c r="A1166" s="176" t="n">
        <v>45809</v>
      </c>
      <c r="B1166" s="104" t="inlineStr">
        <is>
          <t>2024/25</t>
        </is>
      </c>
      <c r="C1166" s="104" t="inlineStr">
        <is>
          <t>HC-120</t>
        </is>
      </c>
      <c r="D1166" s="104" t="n">
        <v>13</v>
      </c>
      <c r="E1166" s="104" t="n">
        <v>1950.88</v>
      </c>
      <c r="F1166" s="104" t="n">
        <v>73.2</v>
      </c>
      <c r="G1166" s="104" t="n">
        <v>9.300000000000001</v>
      </c>
    </row>
    <row r="1167">
      <c r="A1167" s="176" t="n">
        <v>45839</v>
      </c>
      <c r="B1167" s="104" t="inlineStr">
        <is>
          <t>2024/25</t>
        </is>
      </c>
      <c r="C1167" s="104" t="inlineStr">
        <is>
          <t>HC-001</t>
        </is>
      </c>
      <c r="D1167" s="104" t="n">
        <v>20</v>
      </c>
      <c r="E1167" s="104" t="n">
        <v>3100.21</v>
      </c>
      <c r="F1167" s="104" t="n">
        <v>130.88</v>
      </c>
      <c r="G1167" s="104" t="n">
        <v>8.800000000000001</v>
      </c>
    </row>
    <row r="1168">
      <c r="A1168" s="176" t="n">
        <v>45839</v>
      </c>
      <c r="B1168" s="104" t="inlineStr">
        <is>
          <t>2024/25</t>
        </is>
      </c>
      <c r="C1168" s="104" t="inlineStr">
        <is>
          <t>HC-002</t>
        </is>
      </c>
      <c r="D1168" s="104" t="n">
        <v>13</v>
      </c>
      <c r="E1168" s="104" t="n">
        <v>2020.82</v>
      </c>
      <c r="F1168" s="104" t="n">
        <v>90.95</v>
      </c>
      <c r="G1168" s="104" t="n">
        <v>13.1</v>
      </c>
    </row>
    <row r="1169">
      <c r="A1169" s="176" t="n">
        <v>45839</v>
      </c>
      <c r="B1169" s="104" t="inlineStr">
        <is>
          <t>2024/25</t>
        </is>
      </c>
      <c r="C1169" s="104" t="inlineStr">
        <is>
          <t>HC-003</t>
        </is>
      </c>
      <c r="D1169" s="104" t="n">
        <v>13</v>
      </c>
      <c r="E1169" s="104" t="n">
        <v>1975.08</v>
      </c>
      <c r="F1169" s="104" t="n">
        <v>79.15000000000001</v>
      </c>
      <c r="G1169" s="104" t="n">
        <v>12.4</v>
      </c>
    </row>
    <row r="1170">
      <c r="A1170" s="176" t="n">
        <v>45839</v>
      </c>
      <c r="B1170" s="104" t="inlineStr">
        <is>
          <t>2024/25</t>
        </is>
      </c>
      <c r="C1170" s="104" t="inlineStr">
        <is>
          <t>HC-004</t>
        </is>
      </c>
      <c r="D1170" s="104" t="n">
        <v>14</v>
      </c>
      <c r="E1170" s="104" t="n">
        <v>2138.01</v>
      </c>
      <c r="F1170" s="104" t="n">
        <v>84.95</v>
      </c>
      <c r="G1170" s="104" t="n">
        <v>18.7</v>
      </c>
    </row>
    <row r="1171">
      <c r="A1171" s="176" t="n">
        <v>45839</v>
      </c>
      <c r="B1171" s="104" t="inlineStr">
        <is>
          <t>2024/25</t>
        </is>
      </c>
      <c r="C1171" s="104" t="inlineStr">
        <is>
          <t>HC-005</t>
        </is>
      </c>
      <c r="D1171" s="104" t="n">
        <v>18</v>
      </c>
      <c r="E1171" s="104" t="n">
        <v>2726.68</v>
      </c>
      <c r="F1171" s="104" t="n">
        <v>82.65000000000001</v>
      </c>
      <c r="G1171" s="104" t="n">
        <v>19.1</v>
      </c>
    </row>
    <row r="1172">
      <c r="A1172" s="176" t="n">
        <v>45839</v>
      </c>
      <c r="B1172" s="104" t="inlineStr">
        <is>
          <t>2024/25</t>
        </is>
      </c>
      <c r="C1172" s="104" t="inlineStr">
        <is>
          <t>HC-006</t>
        </is>
      </c>
      <c r="D1172" s="104" t="n">
        <v>12</v>
      </c>
      <c r="E1172" s="104" t="n">
        <v>1806.25</v>
      </c>
      <c r="F1172" s="104" t="n">
        <v>87.63</v>
      </c>
      <c r="G1172" s="104" t="n">
        <v>8.5</v>
      </c>
    </row>
    <row r="1173">
      <c r="A1173" s="176" t="n">
        <v>45839</v>
      </c>
      <c r="B1173" s="104" t="inlineStr">
        <is>
          <t>2024/25</t>
        </is>
      </c>
      <c r="C1173" s="104" t="inlineStr">
        <is>
          <t>HC-007</t>
        </is>
      </c>
      <c r="D1173" s="104" t="n">
        <v>13</v>
      </c>
      <c r="E1173" s="104" t="n">
        <v>1985.85</v>
      </c>
      <c r="F1173" s="104" t="n">
        <v>76.23</v>
      </c>
      <c r="G1173" s="104" t="n">
        <v>7.8</v>
      </c>
    </row>
    <row r="1174">
      <c r="A1174" s="176" t="n">
        <v>45839</v>
      </c>
      <c r="B1174" s="104" t="inlineStr">
        <is>
          <t>2024/25</t>
        </is>
      </c>
      <c r="C1174" s="104" t="inlineStr">
        <is>
          <t>HC-008</t>
        </is>
      </c>
      <c r="D1174" s="104" t="n">
        <v>13</v>
      </c>
      <c r="E1174" s="104" t="n">
        <v>2007.16</v>
      </c>
      <c r="F1174" s="104" t="n">
        <v>99.90000000000001</v>
      </c>
      <c r="G1174" s="104" t="n">
        <v>9.9</v>
      </c>
    </row>
    <row r="1175">
      <c r="A1175" s="176" t="n">
        <v>45839</v>
      </c>
      <c r="B1175" s="104" t="inlineStr">
        <is>
          <t>2024/25</t>
        </is>
      </c>
      <c r="C1175" s="104" t="inlineStr">
        <is>
          <t>HC-009</t>
        </is>
      </c>
      <c r="D1175" s="104" t="n">
        <v>19</v>
      </c>
      <c r="E1175" s="104" t="n">
        <v>2868.59</v>
      </c>
      <c r="F1175" s="104" t="n">
        <v>111.05</v>
      </c>
      <c r="G1175" s="104" t="n">
        <v>13.7</v>
      </c>
    </row>
    <row r="1176">
      <c r="A1176" s="176" t="n">
        <v>45839</v>
      </c>
      <c r="B1176" s="104" t="inlineStr">
        <is>
          <t>2024/25</t>
        </is>
      </c>
      <c r="C1176" s="104" t="inlineStr">
        <is>
          <t>HC-010</t>
        </is>
      </c>
      <c r="D1176" s="104" t="n">
        <v>20</v>
      </c>
      <c r="E1176" s="104" t="n">
        <v>3108.88</v>
      </c>
      <c r="F1176" s="104" t="n">
        <v>106.14</v>
      </c>
      <c r="G1176" s="104" t="n">
        <v>20.2</v>
      </c>
    </row>
    <row r="1177">
      <c r="A1177" s="176" t="n">
        <v>45839</v>
      </c>
      <c r="B1177" s="104" t="inlineStr">
        <is>
          <t>2024/25</t>
        </is>
      </c>
      <c r="C1177" s="104" t="inlineStr">
        <is>
          <t>HC-011</t>
        </is>
      </c>
      <c r="D1177" s="104" t="n">
        <v>20</v>
      </c>
      <c r="E1177" s="104" t="n">
        <v>3083.74</v>
      </c>
      <c r="F1177" s="104" t="n">
        <v>109.56</v>
      </c>
      <c r="G1177" s="104" t="n">
        <v>20.4</v>
      </c>
    </row>
    <row r="1178">
      <c r="A1178" s="176" t="n">
        <v>45839</v>
      </c>
      <c r="B1178" s="104" t="inlineStr">
        <is>
          <t>2024/25</t>
        </is>
      </c>
      <c r="C1178" s="104" t="inlineStr">
        <is>
          <t>HC-012</t>
        </is>
      </c>
      <c r="D1178" s="104" t="n">
        <v>12</v>
      </c>
      <c r="E1178" s="104" t="n">
        <v>1873.4</v>
      </c>
      <c r="F1178" s="104" t="n">
        <v>95.44</v>
      </c>
      <c r="G1178" s="104" t="n">
        <v>6.6</v>
      </c>
    </row>
    <row r="1179">
      <c r="A1179" s="176" t="n">
        <v>45839</v>
      </c>
      <c r="B1179" s="104" t="inlineStr">
        <is>
          <t>2024/25</t>
        </is>
      </c>
      <c r="C1179" s="104" t="inlineStr">
        <is>
          <t>HC-013</t>
        </is>
      </c>
      <c r="D1179" s="104" t="n">
        <v>14</v>
      </c>
      <c r="E1179" s="104" t="n">
        <v>2062.24</v>
      </c>
      <c r="F1179" s="104" t="n">
        <v>67.31</v>
      </c>
      <c r="G1179" s="104" t="n">
        <v>8.9</v>
      </c>
    </row>
    <row r="1180">
      <c r="A1180" s="176" t="n">
        <v>45839</v>
      </c>
      <c r="B1180" s="104" t="inlineStr">
        <is>
          <t>2024/25</t>
        </is>
      </c>
      <c r="C1180" s="104" t="inlineStr">
        <is>
          <t>HC-014</t>
        </is>
      </c>
      <c r="D1180" s="104" t="n">
        <v>14</v>
      </c>
      <c r="E1180" s="104" t="n">
        <v>2164.52</v>
      </c>
      <c r="F1180" s="104" t="n">
        <v>76.40000000000001</v>
      </c>
      <c r="G1180" s="104" t="n">
        <v>10.7</v>
      </c>
    </row>
    <row r="1181">
      <c r="A1181" s="176" t="n">
        <v>45839</v>
      </c>
      <c r="B1181" s="104" t="inlineStr">
        <is>
          <t>2024/25</t>
        </is>
      </c>
      <c r="C1181" s="104" t="inlineStr">
        <is>
          <t>HC-015</t>
        </is>
      </c>
      <c r="D1181" s="104" t="n">
        <v>13</v>
      </c>
      <c r="E1181" s="104" t="n">
        <v>1994.51</v>
      </c>
      <c r="F1181" s="104" t="n">
        <v>103.72</v>
      </c>
      <c r="G1181" s="104" t="n">
        <v>9.1</v>
      </c>
    </row>
    <row r="1182">
      <c r="A1182" s="176" t="n">
        <v>45839</v>
      </c>
      <c r="B1182" s="104" t="inlineStr">
        <is>
          <t>2024/25</t>
        </is>
      </c>
      <c r="C1182" s="104" t="inlineStr">
        <is>
          <t>HC-016</t>
        </is>
      </c>
      <c r="D1182" s="104" t="n">
        <v>18</v>
      </c>
      <c r="E1182" s="104" t="n">
        <v>2833.01</v>
      </c>
      <c r="F1182" s="104" t="n">
        <v>89.28</v>
      </c>
      <c r="G1182" s="104" t="n">
        <v>17.4</v>
      </c>
    </row>
    <row r="1183">
      <c r="A1183" s="176" t="n">
        <v>45839</v>
      </c>
      <c r="B1183" s="104" t="inlineStr">
        <is>
          <t>2024/25</t>
        </is>
      </c>
      <c r="C1183" s="104" t="inlineStr">
        <is>
          <t>HC-017</t>
        </is>
      </c>
      <c r="D1183" s="104" t="n">
        <v>13</v>
      </c>
      <c r="E1183" s="104" t="n">
        <v>2046.98</v>
      </c>
      <c r="F1183" s="104" t="n">
        <v>88.47</v>
      </c>
      <c r="G1183" s="104" t="n">
        <v>8.4</v>
      </c>
    </row>
    <row r="1184">
      <c r="A1184" s="176" t="n">
        <v>45839</v>
      </c>
      <c r="B1184" s="104" t="inlineStr">
        <is>
          <t>2024/25</t>
        </is>
      </c>
      <c r="C1184" s="104" t="inlineStr">
        <is>
          <t>HC-018</t>
        </is>
      </c>
      <c r="D1184" s="104" t="n">
        <v>12</v>
      </c>
      <c r="E1184" s="104" t="n">
        <v>1862.77</v>
      </c>
      <c r="F1184" s="104" t="n">
        <v>64.05</v>
      </c>
      <c r="G1184" s="104" t="n">
        <v>7.1</v>
      </c>
    </row>
    <row r="1185">
      <c r="A1185" s="176" t="n">
        <v>45839</v>
      </c>
      <c r="B1185" s="104" t="inlineStr">
        <is>
          <t>2024/25</t>
        </is>
      </c>
      <c r="C1185" s="104" t="inlineStr">
        <is>
          <t>HC-019</t>
        </is>
      </c>
      <c r="D1185" s="104" t="n">
        <v>13</v>
      </c>
      <c r="E1185" s="104" t="n">
        <v>1991.6</v>
      </c>
      <c r="F1185" s="104" t="n">
        <v>89.37</v>
      </c>
      <c r="G1185" s="104" t="n">
        <v>9.1</v>
      </c>
    </row>
    <row r="1186">
      <c r="A1186" s="176" t="n">
        <v>45839</v>
      </c>
      <c r="B1186" s="104" t="inlineStr">
        <is>
          <t>2024/25</t>
        </is>
      </c>
      <c r="C1186" s="104" t="inlineStr">
        <is>
          <t>HC-020</t>
        </is>
      </c>
      <c r="D1186" s="104" t="n">
        <v>13</v>
      </c>
      <c r="E1186" s="104" t="n">
        <v>1970.97</v>
      </c>
      <c r="F1186" s="104" t="n">
        <v>103.78</v>
      </c>
      <c r="G1186" s="104" t="n">
        <v>9.800000000000001</v>
      </c>
    </row>
    <row r="1187">
      <c r="A1187" s="176" t="n">
        <v>45839</v>
      </c>
      <c r="B1187" s="104" t="inlineStr">
        <is>
          <t>2024/25</t>
        </is>
      </c>
      <c r="C1187" s="104" t="inlineStr">
        <is>
          <t>HC-021</t>
        </is>
      </c>
      <c r="D1187" s="104" t="n">
        <v>13</v>
      </c>
      <c r="E1187" s="104" t="n">
        <v>2004.82</v>
      </c>
      <c r="F1187" s="104" t="n">
        <v>97.39</v>
      </c>
      <c r="G1187" s="104" t="n">
        <v>14</v>
      </c>
    </row>
    <row r="1188">
      <c r="A1188" s="176" t="n">
        <v>45839</v>
      </c>
      <c r="B1188" s="104" t="inlineStr">
        <is>
          <t>2024/25</t>
        </is>
      </c>
      <c r="C1188" s="104" t="inlineStr">
        <is>
          <t>HC-022</t>
        </is>
      </c>
      <c r="D1188" s="104" t="n">
        <v>13</v>
      </c>
      <c r="E1188" s="104" t="n">
        <v>1963.36</v>
      </c>
      <c r="F1188" s="104" t="n">
        <v>99.92</v>
      </c>
      <c r="G1188" s="104" t="n">
        <v>12.5</v>
      </c>
    </row>
    <row r="1189">
      <c r="A1189" s="176" t="n">
        <v>45839</v>
      </c>
      <c r="B1189" s="104" t="inlineStr">
        <is>
          <t>2024/25</t>
        </is>
      </c>
      <c r="C1189" s="104" t="inlineStr">
        <is>
          <t>HC-023</t>
        </is>
      </c>
      <c r="D1189" s="104" t="n">
        <v>14</v>
      </c>
      <c r="E1189" s="104" t="n">
        <v>2078.52</v>
      </c>
      <c r="F1189" s="104" t="n">
        <v>131.8</v>
      </c>
      <c r="G1189" s="104" t="n">
        <v>28.3</v>
      </c>
    </row>
    <row r="1190">
      <c r="A1190" s="176" t="n">
        <v>45839</v>
      </c>
      <c r="B1190" s="104" t="inlineStr">
        <is>
          <t>2024/25</t>
        </is>
      </c>
      <c r="C1190" s="104" t="inlineStr">
        <is>
          <t>HC-024</t>
        </is>
      </c>
      <c r="D1190" s="104" t="n">
        <v>19</v>
      </c>
      <c r="E1190" s="104" t="n">
        <v>2887.51</v>
      </c>
      <c r="F1190" s="104" t="n">
        <v>117.14</v>
      </c>
      <c r="G1190" s="104" t="n">
        <v>12.1</v>
      </c>
    </row>
    <row r="1191">
      <c r="A1191" s="176" t="n">
        <v>45839</v>
      </c>
      <c r="B1191" s="104" t="inlineStr">
        <is>
          <t>2024/25</t>
        </is>
      </c>
      <c r="C1191" s="104" t="inlineStr">
        <is>
          <t>HC-025</t>
        </is>
      </c>
      <c r="D1191" s="104" t="n">
        <v>18</v>
      </c>
      <c r="E1191" s="104" t="n">
        <v>2734.61</v>
      </c>
      <c r="F1191" s="104" t="n">
        <v>64.75</v>
      </c>
      <c r="G1191" s="104" t="n">
        <v>18.2</v>
      </c>
    </row>
    <row r="1192">
      <c r="A1192" s="176" t="n">
        <v>45839</v>
      </c>
      <c r="B1192" s="104" t="inlineStr">
        <is>
          <t>2024/25</t>
        </is>
      </c>
      <c r="C1192" s="104" t="inlineStr">
        <is>
          <t>HC-026</t>
        </is>
      </c>
      <c r="D1192" s="104" t="n">
        <v>12</v>
      </c>
      <c r="E1192" s="104" t="n">
        <v>1836.8</v>
      </c>
      <c r="F1192" s="104" t="n">
        <v>98.87</v>
      </c>
      <c r="G1192" s="104" t="n">
        <v>10</v>
      </c>
    </row>
    <row r="1193">
      <c r="A1193" s="176" t="n">
        <v>45839</v>
      </c>
      <c r="B1193" s="104" t="inlineStr">
        <is>
          <t>2024/25</t>
        </is>
      </c>
      <c r="C1193" s="104" t="inlineStr">
        <is>
          <t>HC-027</t>
        </is>
      </c>
      <c r="D1193" s="104" t="n">
        <v>14</v>
      </c>
      <c r="E1193" s="104" t="n">
        <v>2141.91</v>
      </c>
      <c r="F1193" s="104" t="n">
        <v>72.19</v>
      </c>
      <c r="G1193" s="104" t="n">
        <v>11.7</v>
      </c>
    </row>
    <row r="1194">
      <c r="A1194" s="176" t="n">
        <v>45839</v>
      </c>
      <c r="B1194" s="104" t="inlineStr">
        <is>
          <t>2024/25</t>
        </is>
      </c>
      <c r="C1194" s="104" t="inlineStr">
        <is>
          <t>HC-028</t>
        </is>
      </c>
      <c r="D1194" s="104" t="n">
        <v>12</v>
      </c>
      <c r="E1194" s="104" t="n">
        <v>1828.47</v>
      </c>
      <c r="F1194" s="104" t="n">
        <v>70.52</v>
      </c>
      <c r="G1194" s="104" t="n">
        <v>10.4</v>
      </c>
    </row>
    <row r="1195">
      <c r="A1195" s="176" t="n">
        <v>45839</v>
      </c>
      <c r="B1195" s="104" t="inlineStr">
        <is>
          <t>2024/25</t>
        </is>
      </c>
      <c r="C1195" s="104" t="inlineStr">
        <is>
          <t>HC-029</t>
        </is>
      </c>
      <c r="D1195" s="104" t="n">
        <v>25</v>
      </c>
      <c r="E1195" s="104" t="n">
        <v>3855.98</v>
      </c>
      <c r="F1195" s="104" t="n">
        <v>153.52</v>
      </c>
      <c r="G1195" s="104" t="n">
        <v>20.5</v>
      </c>
    </row>
    <row r="1196">
      <c r="A1196" s="176" t="n">
        <v>45839</v>
      </c>
      <c r="B1196" s="104" t="inlineStr">
        <is>
          <t>2024/25</t>
        </is>
      </c>
      <c r="C1196" s="104" t="inlineStr">
        <is>
          <t>HC-030</t>
        </is>
      </c>
      <c r="D1196" s="104" t="n">
        <v>13</v>
      </c>
      <c r="E1196" s="104" t="n">
        <v>1951.99</v>
      </c>
      <c r="F1196" s="104" t="n">
        <v>90.97</v>
      </c>
      <c r="G1196" s="104" t="n">
        <v>12.5</v>
      </c>
    </row>
    <row r="1197">
      <c r="A1197" s="176" t="n">
        <v>45839</v>
      </c>
      <c r="B1197" s="104" t="inlineStr">
        <is>
          <t>2024/25</t>
        </is>
      </c>
      <c r="C1197" s="104" t="inlineStr">
        <is>
          <t>HC-031</t>
        </is>
      </c>
      <c r="D1197" s="104" t="n">
        <v>14</v>
      </c>
      <c r="E1197" s="104" t="n">
        <v>2167.62</v>
      </c>
      <c r="F1197" s="104" t="n">
        <v>102.83</v>
      </c>
      <c r="G1197" s="104" t="n">
        <v>17.9</v>
      </c>
    </row>
    <row r="1198">
      <c r="A1198" s="176" t="n">
        <v>45839</v>
      </c>
      <c r="B1198" s="104" t="inlineStr">
        <is>
          <t>2024/25</t>
        </is>
      </c>
      <c r="C1198" s="104" t="inlineStr">
        <is>
          <t>HC-032</t>
        </is>
      </c>
      <c r="D1198" s="104" t="n">
        <v>14</v>
      </c>
      <c r="E1198" s="104" t="n">
        <v>2178.09</v>
      </c>
      <c r="F1198" s="104" t="n">
        <v>97.58</v>
      </c>
      <c r="G1198" s="104" t="n">
        <v>12.6</v>
      </c>
    </row>
    <row r="1199">
      <c r="A1199" s="176" t="n">
        <v>45839</v>
      </c>
      <c r="B1199" s="104" t="inlineStr">
        <is>
          <t>2024/25</t>
        </is>
      </c>
      <c r="C1199" s="104" t="inlineStr">
        <is>
          <t>HC-033</t>
        </is>
      </c>
      <c r="D1199" s="104" t="n">
        <v>25</v>
      </c>
      <c r="E1199" s="104" t="n">
        <v>3927.61</v>
      </c>
      <c r="F1199" s="104" t="n">
        <v>145</v>
      </c>
      <c r="G1199" s="104" t="n">
        <v>18.7</v>
      </c>
    </row>
    <row r="1200">
      <c r="A1200" s="176" t="n">
        <v>45839</v>
      </c>
      <c r="B1200" s="104" t="inlineStr">
        <is>
          <t>2024/25</t>
        </is>
      </c>
      <c r="C1200" s="104" t="inlineStr">
        <is>
          <t>HC-034</t>
        </is>
      </c>
      <c r="D1200" s="104" t="n">
        <v>18</v>
      </c>
      <c r="E1200" s="104" t="n">
        <v>2786.8</v>
      </c>
      <c r="F1200" s="104" t="n">
        <v>85.67</v>
      </c>
      <c r="G1200" s="104" t="n">
        <v>14.5</v>
      </c>
    </row>
    <row r="1201">
      <c r="A1201" s="176" t="n">
        <v>45839</v>
      </c>
      <c r="B1201" s="104" t="inlineStr">
        <is>
          <t>2024/25</t>
        </is>
      </c>
      <c r="C1201" s="104" t="inlineStr">
        <is>
          <t>HC-035</t>
        </is>
      </c>
      <c r="D1201" s="104" t="n">
        <v>18</v>
      </c>
      <c r="E1201" s="104" t="n">
        <v>2778.98</v>
      </c>
      <c r="F1201" s="104" t="n">
        <v>134.75</v>
      </c>
      <c r="G1201" s="104" t="n">
        <v>12.8</v>
      </c>
    </row>
    <row r="1202">
      <c r="A1202" s="176" t="n">
        <v>45839</v>
      </c>
      <c r="B1202" s="104" t="inlineStr">
        <is>
          <t>2024/25</t>
        </is>
      </c>
      <c r="C1202" s="104" t="inlineStr">
        <is>
          <t>HC-036</t>
        </is>
      </c>
      <c r="D1202" s="104" t="n">
        <v>14</v>
      </c>
      <c r="E1202" s="104" t="n">
        <v>2104.99</v>
      </c>
      <c r="F1202" s="104" t="n">
        <v>90.01000000000001</v>
      </c>
      <c r="G1202" s="104" t="n">
        <v>8.5</v>
      </c>
    </row>
    <row r="1203">
      <c r="A1203" s="176" t="n">
        <v>45839</v>
      </c>
      <c r="B1203" s="104" t="inlineStr">
        <is>
          <t>2024/25</t>
        </is>
      </c>
      <c r="C1203" s="104" t="inlineStr">
        <is>
          <t>HC-037</t>
        </is>
      </c>
      <c r="D1203" s="104" t="n">
        <v>14</v>
      </c>
      <c r="E1203" s="104" t="n">
        <v>2099.26</v>
      </c>
      <c r="F1203" s="104" t="n">
        <v>81.91</v>
      </c>
      <c r="G1203" s="104" t="n">
        <v>10</v>
      </c>
    </row>
    <row r="1204">
      <c r="A1204" s="176" t="n">
        <v>45839</v>
      </c>
      <c r="B1204" s="104" t="inlineStr">
        <is>
          <t>2024/25</t>
        </is>
      </c>
      <c r="C1204" s="104" t="inlineStr">
        <is>
          <t>HC-038</t>
        </is>
      </c>
      <c r="D1204" s="104" t="n">
        <v>13</v>
      </c>
      <c r="E1204" s="104" t="n">
        <v>2026.45</v>
      </c>
      <c r="F1204" s="104" t="n">
        <v>90.28</v>
      </c>
      <c r="G1204" s="104" t="n">
        <v>8.1</v>
      </c>
    </row>
    <row r="1205">
      <c r="A1205" s="176" t="n">
        <v>45839</v>
      </c>
      <c r="B1205" s="104" t="inlineStr">
        <is>
          <t>2024/25</t>
        </is>
      </c>
      <c r="C1205" s="104" t="inlineStr">
        <is>
          <t>HC-039</t>
        </is>
      </c>
      <c r="D1205" s="104" t="n">
        <v>14</v>
      </c>
      <c r="E1205" s="104" t="n">
        <v>2116.35</v>
      </c>
      <c r="F1205" s="104" t="n">
        <v>109.55</v>
      </c>
      <c r="G1205" s="104" t="n">
        <v>10.9</v>
      </c>
    </row>
    <row r="1206">
      <c r="A1206" s="176" t="n">
        <v>45839</v>
      </c>
      <c r="B1206" s="104" t="inlineStr">
        <is>
          <t>2024/25</t>
        </is>
      </c>
      <c r="C1206" s="104" t="inlineStr">
        <is>
          <t>HC-040</t>
        </is>
      </c>
      <c r="D1206" s="104" t="n">
        <v>14</v>
      </c>
      <c r="E1206" s="104" t="n">
        <v>2071.73</v>
      </c>
      <c r="F1206" s="104" t="n">
        <v>107.88</v>
      </c>
      <c r="G1206" s="104" t="n">
        <v>11.3</v>
      </c>
    </row>
    <row r="1207">
      <c r="A1207" s="176" t="n">
        <v>45839</v>
      </c>
      <c r="B1207" s="104" t="inlineStr">
        <is>
          <t>2024/25</t>
        </is>
      </c>
      <c r="C1207" s="104" t="inlineStr">
        <is>
          <t>HC-041</t>
        </is>
      </c>
      <c r="D1207" s="104" t="n">
        <v>26</v>
      </c>
      <c r="E1207" s="104" t="n">
        <v>4052.95</v>
      </c>
      <c r="F1207" s="104" t="n">
        <v>145.11</v>
      </c>
      <c r="G1207" s="104" t="n">
        <v>32.8</v>
      </c>
    </row>
    <row r="1208">
      <c r="A1208" s="176" t="n">
        <v>45839</v>
      </c>
      <c r="B1208" s="104" t="inlineStr">
        <is>
          <t>2024/25</t>
        </is>
      </c>
      <c r="C1208" s="104" t="inlineStr">
        <is>
          <t>HC-042</t>
        </is>
      </c>
      <c r="D1208" s="104" t="n">
        <v>14</v>
      </c>
      <c r="E1208" s="104" t="n">
        <v>2137.25</v>
      </c>
      <c r="F1208" s="104" t="n">
        <v>50.02</v>
      </c>
      <c r="G1208" s="104" t="n">
        <v>7.7</v>
      </c>
    </row>
    <row r="1209">
      <c r="A1209" s="176" t="n">
        <v>45839</v>
      </c>
      <c r="B1209" s="104" t="inlineStr">
        <is>
          <t>2024/25</t>
        </is>
      </c>
      <c r="C1209" s="104" t="inlineStr">
        <is>
          <t>HC-043</t>
        </is>
      </c>
      <c r="D1209" s="104" t="n">
        <v>18</v>
      </c>
      <c r="E1209" s="104" t="n">
        <v>2691.97</v>
      </c>
      <c r="F1209" s="104" t="n">
        <v>119.39</v>
      </c>
      <c r="G1209" s="104" t="n">
        <v>8.800000000000001</v>
      </c>
    </row>
    <row r="1210">
      <c r="A1210" s="176" t="n">
        <v>45839</v>
      </c>
      <c r="B1210" s="104" t="inlineStr">
        <is>
          <t>2024/25</t>
        </is>
      </c>
      <c r="C1210" s="104" t="inlineStr">
        <is>
          <t>HC-044</t>
        </is>
      </c>
      <c r="D1210" s="104" t="n">
        <v>12</v>
      </c>
      <c r="E1210" s="104" t="n">
        <v>1830.83</v>
      </c>
      <c r="F1210" s="104" t="n">
        <v>46.97</v>
      </c>
      <c r="G1210" s="104" t="n">
        <v>9</v>
      </c>
    </row>
    <row r="1211">
      <c r="A1211" s="176" t="n">
        <v>45839</v>
      </c>
      <c r="B1211" s="104" t="inlineStr">
        <is>
          <t>2024/25</t>
        </is>
      </c>
      <c r="C1211" s="104" t="inlineStr">
        <is>
          <t>HC-045</t>
        </is>
      </c>
      <c r="D1211" s="104" t="n">
        <v>25</v>
      </c>
      <c r="E1211" s="104" t="n">
        <v>3851.52</v>
      </c>
      <c r="F1211" s="104" t="n">
        <v>140.4</v>
      </c>
      <c r="G1211" s="104" t="n">
        <v>22.6</v>
      </c>
    </row>
    <row r="1212">
      <c r="A1212" s="176" t="n">
        <v>45839</v>
      </c>
      <c r="B1212" s="104" t="inlineStr">
        <is>
          <t>2024/25</t>
        </is>
      </c>
      <c r="C1212" s="104" t="inlineStr">
        <is>
          <t>HC-046</t>
        </is>
      </c>
      <c r="D1212" s="104" t="n">
        <v>12</v>
      </c>
      <c r="E1212" s="104" t="n">
        <v>1803.79</v>
      </c>
      <c r="F1212" s="104" t="n">
        <v>46.26</v>
      </c>
      <c r="G1212" s="104" t="n">
        <v>11</v>
      </c>
    </row>
    <row r="1213">
      <c r="A1213" s="176" t="n">
        <v>45839</v>
      </c>
      <c r="B1213" s="104" t="inlineStr">
        <is>
          <t>2024/25</t>
        </is>
      </c>
      <c r="C1213" s="104" t="inlineStr">
        <is>
          <t>HC-047</t>
        </is>
      </c>
      <c r="D1213" s="104" t="n">
        <v>18</v>
      </c>
      <c r="E1213" s="104" t="n">
        <v>2733.34</v>
      </c>
      <c r="F1213" s="104" t="n">
        <v>232.15</v>
      </c>
      <c r="G1213" s="104" t="n">
        <v>55.3</v>
      </c>
    </row>
    <row r="1214">
      <c r="A1214" s="176" t="n">
        <v>45839</v>
      </c>
      <c r="B1214" s="104" t="inlineStr">
        <is>
          <t>2024/25</t>
        </is>
      </c>
      <c r="C1214" s="104" t="inlineStr">
        <is>
          <t>HC-048</t>
        </is>
      </c>
      <c r="D1214" s="104" t="n">
        <v>18</v>
      </c>
      <c r="E1214" s="104" t="n">
        <v>2699.74</v>
      </c>
      <c r="F1214" s="104" t="n">
        <v>100.33</v>
      </c>
      <c r="G1214" s="104" t="n">
        <v>13.3</v>
      </c>
    </row>
    <row r="1215">
      <c r="A1215" s="176" t="n">
        <v>45839</v>
      </c>
      <c r="B1215" s="104" t="inlineStr">
        <is>
          <t>2024/25</t>
        </is>
      </c>
      <c r="C1215" s="104" t="inlineStr">
        <is>
          <t>HC-049</t>
        </is>
      </c>
      <c r="D1215" s="104" t="n">
        <v>18</v>
      </c>
      <c r="E1215" s="104" t="n">
        <v>2671.64</v>
      </c>
      <c r="F1215" s="104" t="n">
        <v>135.69</v>
      </c>
      <c r="G1215" s="104" t="n">
        <v>18.1</v>
      </c>
    </row>
    <row r="1216">
      <c r="A1216" s="176" t="n">
        <v>45839</v>
      </c>
      <c r="B1216" s="104" t="inlineStr">
        <is>
          <t>2024/25</t>
        </is>
      </c>
      <c r="C1216" s="104" t="inlineStr">
        <is>
          <t>HC-050</t>
        </is>
      </c>
      <c r="D1216" s="104" t="n">
        <v>18</v>
      </c>
      <c r="E1216" s="104" t="n">
        <v>2697.6</v>
      </c>
      <c r="F1216" s="104" t="n">
        <v>126.66</v>
      </c>
      <c r="G1216" s="104" t="n">
        <v>14.5</v>
      </c>
    </row>
    <row r="1217">
      <c r="A1217" s="176" t="n">
        <v>45839</v>
      </c>
      <c r="B1217" s="104" t="inlineStr">
        <is>
          <t>2024/25</t>
        </is>
      </c>
      <c r="C1217" s="104" t="inlineStr">
        <is>
          <t>HC-051</t>
        </is>
      </c>
      <c r="D1217" s="104" t="n">
        <v>13</v>
      </c>
      <c r="E1217" s="104" t="n">
        <v>1968.65</v>
      </c>
      <c r="F1217" s="104" t="n">
        <v>78.34</v>
      </c>
      <c r="G1217" s="104" t="n">
        <v>7.4</v>
      </c>
    </row>
    <row r="1218">
      <c r="A1218" s="176" t="n">
        <v>45839</v>
      </c>
      <c r="B1218" s="104" t="inlineStr">
        <is>
          <t>2024/25</t>
        </is>
      </c>
      <c r="C1218" s="104" t="inlineStr">
        <is>
          <t>HC-052</t>
        </is>
      </c>
      <c r="D1218" s="104" t="n">
        <v>14</v>
      </c>
      <c r="E1218" s="104" t="n">
        <v>2129.66</v>
      </c>
      <c r="F1218" s="104" t="n">
        <v>97.5</v>
      </c>
      <c r="G1218" s="104" t="n">
        <v>11.5</v>
      </c>
    </row>
    <row r="1219">
      <c r="A1219" s="176" t="n">
        <v>45839</v>
      </c>
      <c r="B1219" s="104" t="inlineStr">
        <is>
          <t>2024/25</t>
        </is>
      </c>
      <c r="C1219" s="104" t="inlineStr">
        <is>
          <t>HC-053</t>
        </is>
      </c>
      <c r="D1219" s="104" t="n">
        <v>14</v>
      </c>
      <c r="E1219" s="104" t="n">
        <v>2166.07</v>
      </c>
      <c r="F1219" s="104" t="n">
        <v>79.73999999999999</v>
      </c>
      <c r="G1219" s="104" t="n">
        <v>10.5</v>
      </c>
    </row>
    <row r="1220">
      <c r="A1220" s="176" t="n">
        <v>45839</v>
      </c>
      <c r="B1220" s="104" t="inlineStr">
        <is>
          <t>2024/25</t>
        </is>
      </c>
      <c r="C1220" s="104" t="inlineStr">
        <is>
          <t>HC-054</t>
        </is>
      </c>
      <c r="D1220" s="104" t="n">
        <v>13</v>
      </c>
      <c r="E1220" s="104" t="n">
        <v>2006.76</v>
      </c>
      <c r="F1220" s="104" t="n">
        <v>70.2</v>
      </c>
      <c r="G1220" s="104" t="n">
        <v>6.2</v>
      </c>
    </row>
    <row r="1221">
      <c r="A1221" s="176" t="n">
        <v>45839</v>
      </c>
      <c r="B1221" s="104" t="inlineStr">
        <is>
          <t>2024/25</t>
        </is>
      </c>
      <c r="C1221" s="104" t="inlineStr">
        <is>
          <t>HC-055</t>
        </is>
      </c>
      <c r="D1221" s="104" t="n">
        <v>18</v>
      </c>
      <c r="E1221" s="104" t="n">
        <v>2737.3</v>
      </c>
      <c r="F1221" s="104" t="n">
        <v>105.39</v>
      </c>
      <c r="G1221" s="104" t="n">
        <v>23.1</v>
      </c>
    </row>
    <row r="1222">
      <c r="A1222" s="176" t="n">
        <v>45839</v>
      </c>
      <c r="B1222" s="104" t="inlineStr">
        <is>
          <t>2024/25</t>
        </is>
      </c>
      <c r="C1222" s="104" t="inlineStr">
        <is>
          <t>HC-056</t>
        </is>
      </c>
      <c r="D1222" s="104" t="n">
        <v>18</v>
      </c>
      <c r="E1222" s="104" t="n">
        <v>2708.9</v>
      </c>
      <c r="F1222" s="104" t="n">
        <v>82.01000000000001</v>
      </c>
      <c r="G1222" s="104" t="n">
        <v>18.7</v>
      </c>
    </row>
    <row r="1223">
      <c r="A1223" s="176" t="n">
        <v>45839</v>
      </c>
      <c r="B1223" s="104" t="inlineStr">
        <is>
          <t>2024/25</t>
        </is>
      </c>
      <c r="C1223" s="104" t="inlineStr">
        <is>
          <t>HC-057</t>
        </is>
      </c>
      <c r="D1223" s="104" t="n">
        <v>18</v>
      </c>
      <c r="E1223" s="104" t="n">
        <v>2733.92</v>
      </c>
      <c r="F1223" s="104" t="n">
        <v>143.42</v>
      </c>
      <c r="G1223" s="104" t="n">
        <v>11.8</v>
      </c>
    </row>
    <row r="1224">
      <c r="A1224" s="176" t="n">
        <v>45839</v>
      </c>
      <c r="B1224" s="104" t="inlineStr">
        <is>
          <t>2024/25</t>
        </is>
      </c>
      <c r="C1224" s="104" t="inlineStr">
        <is>
          <t>HC-058</t>
        </is>
      </c>
      <c r="D1224" s="104" t="n">
        <v>13</v>
      </c>
      <c r="E1224" s="104" t="n">
        <v>2020.56</v>
      </c>
      <c r="F1224" s="104" t="n">
        <v>87.53</v>
      </c>
      <c r="G1224" s="104" t="n">
        <v>9.1</v>
      </c>
    </row>
    <row r="1225">
      <c r="A1225" s="176" t="n">
        <v>45839</v>
      </c>
      <c r="B1225" s="104" t="inlineStr">
        <is>
          <t>2024/25</t>
        </is>
      </c>
      <c r="C1225" s="104" t="inlineStr">
        <is>
          <t>HC-059</t>
        </is>
      </c>
      <c r="D1225" s="104" t="n">
        <v>14</v>
      </c>
      <c r="E1225" s="104" t="n">
        <v>2113.41</v>
      </c>
      <c r="F1225" s="104" t="n">
        <v>102.66</v>
      </c>
      <c r="G1225" s="104" t="n">
        <v>16.7</v>
      </c>
    </row>
    <row r="1226">
      <c r="A1226" s="176" t="n">
        <v>45839</v>
      </c>
      <c r="B1226" s="104" t="inlineStr">
        <is>
          <t>2024/25</t>
        </is>
      </c>
      <c r="C1226" s="104" t="inlineStr">
        <is>
          <t>HC-060</t>
        </is>
      </c>
      <c r="D1226" s="104" t="n">
        <v>13</v>
      </c>
      <c r="E1226" s="104" t="n">
        <v>1989.32</v>
      </c>
      <c r="F1226" s="104" t="n">
        <v>74.44</v>
      </c>
      <c r="G1226" s="104" t="n">
        <v>15.3</v>
      </c>
    </row>
    <row r="1227">
      <c r="A1227" s="176" t="n">
        <v>45839</v>
      </c>
      <c r="B1227" s="104" t="inlineStr">
        <is>
          <t>2024/25</t>
        </is>
      </c>
      <c r="C1227" s="104" t="inlineStr">
        <is>
          <t>HC-061</t>
        </is>
      </c>
      <c r="D1227" s="104" t="n">
        <v>18</v>
      </c>
      <c r="E1227" s="104" t="n">
        <v>2727.82</v>
      </c>
      <c r="F1227" s="104" t="n">
        <v>85.7</v>
      </c>
      <c r="G1227" s="104" t="n">
        <v>20.6</v>
      </c>
    </row>
    <row r="1228">
      <c r="A1228" s="176" t="n">
        <v>45839</v>
      </c>
      <c r="B1228" s="104" t="inlineStr">
        <is>
          <t>2024/25</t>
        </is>
      </c>
      <c r="C1228" s="104" t="inlineStr">
        <is>
          <t>HC-062</t>
        </is>
      </c>
      <c r="D1228" s="104" t="n">
        <v>12</v>
      </c>
      <c r="E1228" s="104" t="n">
        <v>1851.81</v>
      </c>
      <c r="F1228" s="104" t="n">
        <v>77.25</v>
      </c>
      <c r="G1228" s="104" t="n">
        <v>14</v>
      </c>
    </row>
    <row r="1229">
      <c r="A1229" s="176" t="n">
        <v>45839</v>
      </c>
      <c r="B1229" s="104" t="inlineStr">
        <is>
          <t>2024/25</t>
        </is>
      </c>
      <c r="C1229" s="104" t="inlineStr">
        <is>
          <t>HC-063</t>
        </is>
      </c>
      <c r="D1229" s="104" t="n">
        <v>13</v>
      </c>
      <c r="E1229" s="104" t="n">
        <v>1977.13</v>
      </c>
      <c r="F1229" s="104" t="n">
        <v>52.96</v>
      </c>
      <c r="G1229" s="104" t="n">
        <v>11</v>
      </c>
    </row>
    <row r="1230">
      <c r="A1230" s="176" t="n">
        <v>45839</v>
      </c>
      <c r="B1230" s="104" t="inlineStr">
        <is>
          <t>2024/25</t>
        </is>
      </c>
      <c r="C1230" s="104" t="inlineStr">
        <is>
          <t>HC-064</t>
        </is>
      </c>
      <c r="D1230" s="104" t="n">
        <v>12</v>
      </c>
      <c r="E1230" s="104" t="n">
        <v>1844.37</v>
      </c>
      <c r="F1230" s="104" t="n">
        <v>81.45999999999999</v>
      </c>
      <c r="G1230" s="104" t="n">
        <v>8.699999999999999</v>
      </c>
    </row>
    <row r="1231">
      <c r="A1231" s="176" t="n">
        <v>45839</v>
      </c>
      <c r="B1231" s="104" t="inlineStr">
        <is>
          <t>2024/25</t>
        </is>
      </c>
      <c r="C1231" s="104" t="inlineStr">
        <is>
          <t>HC-065</t>
        </is>
      </c>
      <c r="D1231" s="104" t="n">
        <v>20</v>
      </c>
      <c r="E1231" s="104" t="n">
        <v>3038.06</v>
      </c>
      <c r="F1231" s="104" t="n">
        <v>119.8</v>
      </c>
      <c r="G1231" s="104" t="n">
        <v>16.4</v>
      </c>
    </row>
    <row r="1232">
      <c r="A1232" s="176" t="n">
        <v>45839</v>
      </c>
      <c r="B1232" s="104" t="inlineStr">
        <is>
          <t>2024/25</t>
        </is>
      </c>
      <c r="C1232" s="104" t="inlineStr">
        <is>
          <t>HC-066</t>
        </is>
      </c>
      <c r="D1232" s="104" t="n">
        <v>18</v>
      </c>
      <c r="E1232" s="104" t="n">
        <v>2722.05</v>
      </c>
      <c r="F1232" s="104" t="n">
        <v>116.26</v>
      </c>
      <c r="G1232" s="104" t="n">
        <v>13.6</v>
      </c>
    </row>
    <row r="1233">
      <c r="A1233" s="176" t="n">
        <v>45839</v>
      </c>
      <c r="B1233" s="104" t="inlineStr">
        <is>
          <t>2024/25</t>
        </is>
      </c>
      <c r="C1233" s="104" t="inlineStr">
        <is>
          <t>HC-067</t>
        </is>
      </c>
      <c r="D1233" s="104" t="n">
        <v>18</v>
      </c>
      <c r="E1233" s="104" t="n">
        <v>2764.99</v>
      </c>
      <c r="F1233" s="104" t="n">
        <v>139.25</v>
      </c>
      <c r="G1233" s="104" t="n">
        <v>11</v>
      </c>
    </row>
    <row r="1234">
      <c r="A1234" s="176" t="n">
        <v>45839</v>
      </c>
      <c r="B1234" s="104" t="inlineStr">
        <is>
          <t>2024/25</t>
        </is>
      </c>
      <c r="C1234" s="104" t="inlineStr">
        <is>
          <t>HC-068</t>
        </is>
      </c>
      <c r="D1234" s="104" t="n">
        <v>13</v>
      </c>
      <c r="E1234" s="104" t="n">
        <v>1972.54</v>
      </c>
      <c r="F1234" s="104" t="n">
        <v>81.34</v>
      </c>
      <c r="G1234" s="104" t="n">
        <v>10.1</v>
      </c>
    </row>
    <row r="1235">
      <c r="A1235" s="176" t="n">
        <v>45839</v>
      </c>
      <c r="B1235" s="104" t="inlineStr">
        <is>
          <t>2024/25</t>
        </is>
      </c>
      <c r="C1235" s="104" t="inlineStr">
        <is>
          <t>HC-069</t>
        </is>
      </c>
      <c r="D1235" s="104" t="n">
        <v>14</v>
      </c>
      <c r="E1235" s="104" t="n">
        <v>2117.91</v>
      </c>
      <c r="F1235" s="104" t="n">
        <v>93.90000000000001</v>
      </c>
      <c r="G1235" s="104" t="n">
        <v>6.4</v>
      </c>
    </row>
    <row r="1236">
      <c r="A1236" s="176" t="n">
        <v>45839</v>
      </c>
      <c r="B1236" s="104" t="inlineStr">
        <is>
          <t>2024/25</t>
        </is>
      </c>
      <c r="C1236" s="104" t="inlineStr">
        <is>
          <t>HC-070</t>
        </is>
      </c>
      <c r="D1236" s="104" t="n">
        <v>8</v>
      </c>
      <c r="E1236" s="104" t="n">
        <v>1256.71</v>
      </c>
      <c r="F1236" s="104" t="n">
        <v>50.52</v>
      </c>
      <c r="G1236" s="104" t="n">
        <v>1.8</v>
      </c>
    </row>
    <row r="1237">
      <c r="A1237" s="176" t="n">
        <v>45839</v>
      </c>
      <c r="B1237" s="104" t="inlineStr">
        <is>
          <t>2024/25</t>
        </is>
      </c>
      <c r="C1237" s="104" t="inlineStr">
        <is>
          <t>HC-071</t>
        </is>
      </c>
      <c r="D1237" s="104" t="n">
        <v>14</v>
      </c>
      <c r="E1237" s="104" t="n">
        <v>2093.26</v>
      </c>
      <c r="F1237" s="104" t="n">
        <v>91.61</v>
      </c>
      <c r="G1237" s="104" t="n">
        <v>11</v>
      </c>
    </row>
    <row r="1238">
      <c r="A1238" s="176" t="n">
        <v>45839</v>
      </c>
      <c r="B1238" s="104" t="inlineStr">
        <is>
          <t>2024/25</t>
        </is>
      </c>
      <c r="C1238" s="104" t="inlineStr">
        <is>
          <t>HC-072</t>
        </is>
      </c>
      <c r="D1238" s="104" t="n">
        <v>12</v>
      </c>
      <c r="E1238" s="104" t="n">
        <v>1825.31</v>
      </c>
      <c r="F1238" s="104" t="n">
        <v>70.26000000000001</v>
      </c>
      <c r="G1238" s="104" t="n">
        <v>7.9</v>
      </c>
    </row>
    <row r="1239">
      <c r="A1239" s="176" t="n">
        <v>45839</v>
      </c>
      <c r="B1239" s="104" t="inlineStr">
        <is>
          <t>2024/25</t>
        </is>
      </c>
      <c r="C1239" s="104" t="inlineStr">
        <is>
          <t>HC-073</t>
        </is>
      </c>
      <c r="D1239" s="104" t="n">
        <v>21</v>
      </c>
      <c r="E1239" s="104" t="n">
        <v>3176.88</v>
      </c>
      <c r="F1239" s="104" t="n">
        <v>122.48</v>
      </c>
      <c r="G1239" s="104" t="n">
        <v>16.2</v>
      </c>
    </row>
    <row r="1240">
      <c r="A1240" s="176" t="n">
        <v>45839</v>
      </c>
      <c r="B1240" s="104" t="inlineStr">
        <is>
          <t>2024/25</t>
        </is>
      </c>
      <c r="C1240" s="104" t="inlineStr">
        <is>
          <t>HC-074</t>
        </is>
      </c>
      <c r="D1240" s="104" t="n">
        <v>14</v>
      </c>
      <c r="E1240" s="104" t="n">
        <v>2152.5</v>
      </c>
      <c r="F1240" s="104" t="n">
        <v>78.59999999999999</v>
      </c>
      <c r="G1240" s="104" t="n">
        <v>13.3</v>
      </c>
    </row>
    <row r="1241">
      <c r="A1241" s="176" t="n">
        <v>45839</v>
      </c>
      <c r="B1241" s="104" t="inlineStr">
        <is>
          <t>2024/25</t>
        </is>
      </c>
      <c r="C1241" s="104" t="inlineStr">
        <is>
          <t>HC-075</t>
        </is>
      </c>
      <c r="D1241" s="104" t="n">
        <v>20</v>
      </c>
      <c r="E1241" s="104" t="n">
        <v>3047.79</v>
      </c>
      <c r="F1241" s="104" t="n">
        <v>162.44</v>
      </c>
      <c r="G1241" s="104" t="n">
        <v>15.9</v>
      </c>
    </row>
    <row r="1242">
      <c r="A1242" s="176" t="n">
        <v>45839</v>
      </c>
      <c r="B1242" s="104" t="inlineStr">
        <is>
          <t>2024/25</t>
        </is>
      </c>
      <c r="C1242" s="104" t="inlineStr">
        <is>
          <t>HC-076</t>
        </is>
      </c>
      <c r="D1242" s="104" t="n">
        <v>14</v>
      </c>
      <c r="E1242" s="104" t="n">
        <v>2132.71</v>
      </c>
      <c r="F1242" s="104" t="n">
        <v>107.7</v>
      </c>
      <c r="G1242" s="104" t="n">
        <v>16.8</v>
      </c>
    </row>
    <row r="1243">
      <c r="A1243" s="176" t="n">
        <v>45839</v>
      </c>
      <c r="B1243" s="104" t="inlineStr">
        <is>
          <t>2024/25</t>
        </is>
      </c>
      <c r="C1243" s="104" t="inlineStr">
        <is>
          <t>HC-077</t>
        </is>
      </c>
      <c r="D1243" s="104" t="n">
        <v>14</v>
      </c>
      <c r="E1243" s="104" t="n">
        <v>2091.71</v>
      </c>
      <c r="F1243" s="104" t="n">
        <v>103.02</v>
      </c>
      <c r="G1243" s="104" t="n">
        <v>12.6</v>
      </c>
    </row>
    <row r="1244">
      <c r="A1244" s="176" t="n">
        <v>45839</v>
      </c>
      <c r="B1244" s="104" t="inlineStr">
        <is>
          <t>2024/25</t>
        </is>
      </c>
      <c r="C1244" s="104" t="inlineStr">
        <is>
          <t>HC-078</t>
        </is>
      </c>
      <c r="D1244" s="104" t="n">
        <v>14</v>
      </c>
      <c r="E1244" s="104" t="n">
        <v>2147.49</v>
      </c>
      <c r="F1244" s="104" t="n">
        <v>71.63</v>
      </c>
      <c r="G1244" s="104" t="n">
        <v>12.4</v>
      </c>
    </row>
    <row r="1245">
      <c r="A1245" s="176" t="n">
        <v>45839</v>
      </c>
      <c r="B1245" s="104" t="inlineStr">
        <is>
          <t>2024/25</t>
        </is>
      </c>
      <c r="C1245" s="104" t="inlineStr">
        <is>
          <t>HC-079</t>
        </is>
      </c>
      <c r="D1245" s="104" t="n">
        <v>18</v>
      </c>
      <c r="E1245" s="104" t="n">
        <v>2731.2</v>
      </c>
      <c r="F1245" s="104" t="n">
        <v>132.99</v>
      </c>
      <c r="G1245" s="104" t="n">
        <v>15.8</v>
      </c>
    </row>
    <row r="1246">
      <c r="A1246" s="176" t="n">
        <v>45839</v>
      </c>
      <c r="B1246" s="104" t="inlineStr">
        <is>
          <t>2024/25</t>
        </is>
      </c>
      <c r="C1246" s="104" t="inlineStr">
        <is>
          <t>HC-080</t>
        </is>
      </c>
      <c r="D1246" s="104" t="n">
        <v>12</v>
      </c>
      <c r="E1246" s="104" t="n">
        <v>1828.12</v>
      </c>
      <c r="F1246" s="104" t="n">
        <v>74.14</v>
      </c>
      <c r="G1246" s="104" t="n">
        <v>7.2</v>
      </c>
    </row>
    <row r="1247">
      <c r="A1247" s="176" t="n">
        <v>45839</v>
      </c>
      <c r="B1247" s="104" t="inlineStr">
        <is>
          <t>2024/25</t>
        </is>
      </c>
      <c r="C1247" s="104" t="inlineStr">
        <is>
          <t>HC-081</t>
        </is>
      </c>
      <c r="D1247" s="104" t="n">
        <v>18</v>
      </c>
      <c r="E1247" s="104" t="n">
        <v>2742.13</v>
      </c>
      <c r="F1247" s="104" t="n">
        <v>109.1</v>
      </c>
      <c r="G1247" s="104" t="n">
        <v>8.199999999999999</v>
      </c>
    </row>
    <row r="1248">
      <c r="A1248" s="176" t="n">
        <v>45839</v>
      </c>
      <c r="B1248" s="104" t="inlineStr">
        <is>
          <t>2024/25</t>
        </is>
      </c>
      <c r="C1248" s="104" t="inlineStr">
        <is>
          <t>HC-082</t>
        </is>
      </c>
      <c r="D1248" s="104" t="n">
        <v>13</v>
      </c>
      <c r="E1248" s="104" t="n">
        <v>1980</v>
      </c>
      <c r="F1248" s="104" t="n">
        <v>57.39</v>
      </c>
      <c r="G1248" s="104" t="n">
        <v>10.6</v>
      </c>
    </row>
    <row r="1249">
      <c r="A1249" s="176" t="n">
        <v>45839</v>
      </c>
      <c r="B1249" s="104" t="inlineStr">
        <is>
          <t>2024/25</t>
        </is>
      </c>
      <c r="C1249" s="104" t="inlineStr">
        <is>
          <t>HC-083</t>
        </is>
      </c>
      <c r="D1249" s="104" t="n">
        <v>13</v>
      </c>
      <c r="E1249" s="104" t="n">
        <v>2033.59</v>
      </c>
      <c r="F1249" s="104" t="n">
        <v>77.09</v>
      </c>
      <c r="G1249" s="104" t="n">
        <v>12.6</v>
      </c>
    </row>
    <row r="1250">
      <c r="A1250" s="176" t="n">
        <v>45839</v>
      </c>
      <c r="B1250" s="104" t="inlineStr">
        <is>
          <t>2024/25</t>
        </is>
      </c>
      <c r="C1250" s="104" t="inlineStr">
        <is>
          <t>HC-084</t>
        </is>
      </c>
      <c r="D1250" s="104" t="n">
        <v>12</v>
      </c>
      <c r="E1250" s="104" t="n">
        <v>1830.74</v>
      </c>
      <c r="F1250" s="104" t="n">
        <v>54.54</v>
      </c>
      <c r="G1250" s="104" t="n">
        <v>16</v>
      </c>
    </row>
    <row r="1251">
      <c r="A1251" s="176" t="n">
        <v>45839</v>
      </c>
      <c r="B1251" s="104" t="inlineStr">
        <is>
          <t>2024/25</t>
        </is>
      </c>
      <c r="C1251" s="104" t="inlineStr">
        <is>
          <t>HC-085</t>
        </is>
      </c>
      <c r="D1251" s="104" t="n">
        <v>18</v>
      </c>
      <c r="E1251" s="104" t="n">
        <v>2803.32</v>
      </c>
      <c r="F1251" s="104" t="n">
        <v>103.89</v>
      </c>
      <c r="G1251" s="104" t="n">
        <v>13.3</v>
      </c>
    </row>
    <row r="1252">
      <c r="A1252" s="176" t="n">
        <v>45839</v>
      </c>
      <c r="B1252" s="104" t="inlineStr">
        <is>
          <t>2024/25</t>
        </is>
      </c>
      <c r="C1252" s="104" t="inlineStr">
        <is>
          <t>HC-086</t>
        </is>
      </c>
      <c r="D1252" s="104" t="n">
        <v>13</v>
      </c>
      <c r="E1252" s="104" t="n">
        <v>2000.42</v>
      </c>
      <c r="F1252" s="104" t="n">
        <v>96.79000000000001</v>
      </c>
      <c r="G1252" s="104" t="n">
        <v>13.3</v>
      </c>
    </row>
    <row r="1253">
      <c r="A1253" s="176" t="n">
        <v>45839</v>
      </c>
      <c r="B1253" s="104" t="inlineStr">
        <is>
          <t>2024/25</t>
        </is>
      </c>
      <c r="C1253" s="104" t="inlineStr">
        <is>
          <t>HC-087</t>
        </is>
      </c>
      <c r="D1253" s="104" t="n">
        <v>12</v>
      </c>
      <c r="E1253" s="104" t="n">
        <v>1808.38</v>
      </c>
      <c r="F1253" s="104" t="n">
        <v>72.09999999999999</v>
      </c>
      <c r="G1253" s="104" t="n">
        <v>12.4</v>
      </c>
    </row>
    <row r="1254">
      <c r="A1254" s="176" t="n">
        <v>45839</v>
      </c>
      <c r="B1254" s="104" t="inlineStr">
        <is>
          <t>2024/25</t>
        </is>
      </c>
      <c r="C1254" s="104" t="inlineStr">
        <is>
          <t>HC-088</t>
        </is>
      </c>
      <c r="D1254" s="104" t="n">
        <v>13</v>
      </c>
      <c r="E1254" s="104" t="n">
        <v>2034.45</v>
      </c>
      <c r="F1254" s="104" t="n">
        <v>93.84999999999999</v>
      </c>
      <c r="G1254" s="104" t="n">
        <v>7.9</v>
      </c>
    </row>
    <row r="1255">
      <c r="A1255" s="176" t="n">
        <v>45839</v>
      </c>
      <c r="B1255" s="104" t="inlineStr">
        <is>
          <t>2024/25</t>
        </is>
      </c>
      <c r="C1255" s="104" t="inlineStr">
        <is>
          <t>HC-089</t>
        </is>
      </c>
      <c r="D1255" s="104" t="n">
        <v>14</v>
      </c>
      <c r="E1255" s="104" t="n">
        <v>2114.81</v>
      </c>
      <c r="F1255" s="104" t="n">
        <v>74.5</v>
      </c>
      <c r="G1255" s="104" t="n">
        <v>16.1</v>
      </c>
    </row>
    <row r="1256">
      <c r="A1256" s="176" t="n">
        <v>45839</v>
      </c>
      <c r="B1256" s="104" t="inlineStr">
        <is>
          <t>2024/25</t>
        </is>
      </c>
      <c r="C1256" s="104" t="inlineStr">
        <is>
          <t>HC-090</t>
        </is>
      </c>
      <c r="D1256" s="104" t="n">
        <v>13</v>
      </c>
      <c r="E1256" s="104" t="n">
        <v>1954.74</v>
      </c>
      <c r="F1256" s="104" t="n">
        <v>86.63</v>
      </c>
      <c r="G1256" s="104" t="n">
        <v>3.8</v>
      </c>
    </row>
    <row r="1257">
      <c r="A1257" s="176" t="n">
        <v>45839</v>
      </c>
      <c r="B1257" s="104" t="inlineStr">
        <is>
          <t>2024/25</t>
        </is>
      </c>
      <c r="C1257" s="104" t="inlineStr">
        <is>
          <t>HC-091</t>
        </is>
      </c>
      <c r="D1257" s="104" t="n">
        <v>13</v>
      </c>
      <c r="E1257" s="104" t="n">
        <v>1905.3</v>
      </c>
      <c r="F1257" s="104" t="n">
        <v>55.95</v>
      </c>
      <c r="G1257" s="104" t="n">
        <v>10.3</v>
      </c>
    </row>
    <row r="1258">
      <c r="A1258" s="176" t="n">
        <v>45839</v>
      </c>
      <c r="B1258" s="104" t="inlineStr">
        <is>
          <t>2024/25</t>
        </is>
      </c>
      <c r="C1258" s="104" t="inlineStr">
        <is>
          <t>HC-092</t>
        </is>
      </c>
      <c r="D1258" s="104" t="n">
        <v>13</v>
      </c>
      <c r="E1258" s="104" t="n">
        <v>2006.66</v>
      </c>
      <c r="F1258" s="104" t="n">
        <v>94.17</v>
      </c>
      <c r="G1258" s="104" t="n">
        <v>10.6</v>
      </c>
    </row>
    <row r="1259">
      <c r="A1259" s="176" t="n">
        <v>45839</v>
      </c>
      <c r="B1259" s="104" t="inlineStr">
        <is>
          <t>2024/25</t>
        </is>
      </c>
      <c r="C1259" s="104" t="inlineStr">
        <is>
          <t>HC-093</t>
        </is>
      </c>
      <c r="D1259" s="104" t="n">
        <v>25</v>
      </c>
      <c r="E1259" s="104" t="n">
        <v>3785.62</v>
      </c>
      <c r="F1259" s="104" t="n">
        <v>168.28</v>
      </c>
      <c r="G1259" s="104" t="n">
        <v>14.3</v>
      </c>
    </row>
    <row r="1260">
      <c r="A1260" s="176" t="n">
        <v>45839</v>
      </c>
      <c r="B1260" s="104" t="inlineStr">
        <is>
          <t>2024/25</t>
        </is>
      </c>
      <c r="C1260" s="104" t="inlineStr">
        <is>
          <t>HC-094</t>
        </is>
      </c>
      <c r="D1260" s="104" t="n">
        <v>12</v>
      </c>
      <c r="E1260" s="104" t="n">
        <v>1883.54</v>
      </c>
      <c r="F1260" s="104" t="n">
        <v>43.82</v>
      </c>
      <c r="G1260" s="104" t="n">
        <v>11.7</v>
      </c>
    </row>
    <row r="1261">
      <c r="A1261" s="176" t="n">
        <v>45839</v>
      </c>
      <c r="B1261" s="104" t="inlineStr">
        <is>
          <t>2024/25</t>
        </is>
      </c>
      <c r="C1261" s="104" t="inlineStr">
        <is>
          <t>HC-096</t>
        </is>
      </c>
      <c r="D1261" s="104" t="n">
        <v>12</v>
      </c>
      <c r="E1261" s="104" t="n">
        <v>1852.23</v>
      </c>
      <c r="F1261" s="104" t="n">
        <v>67.45999999999999</v>
      </c>
      <c r="G1261" s="104" t="n">
        <v>10.5</v>
      </c>
    </row>
    <row r="1262">
      <c r="A1262" s="176" t="n">
        <v>45839</v>
      </c>
      <c r="B1262" s="104" t="inlineStr">
        <is>
          <t>2024/25</t>
        </is>
      </c>
      <c r="C1262" s="104" t="inlineStr">
        <is>
          <t>HC-097</t>
        </is>
      </c>
      <c r="D1262" s="104" t="n">
        <v>12</v>
      </c>
      <c r="E1262" s="104" t="n">
        <v>1805.39</v>
      </c>
      <c r="F1262" s="104" t="n">
        <v>76.51000000000001</v>
      </c>
      <c r="G1262" s="104" t="n">
        <v>5.9</v>
      </c>
    </row>
    <row r="1263">
      <c r="A1263" s="176" t="n">
        <v>45839</v>
      </c>
      <c r="B1263" s="104" t="inlineStr">
        <is>
          <t>2024/25</t>
        </is>
      </c>
      <c r="C1263" s="104" t="inlineStr">
        <is>
          <t>HC-098</t>
        </is>
      </c>
      <c r="D1263" s="104" t="n">
        <v>14</v>
      </c>
      <c r="E1263" s="104" t="n">
        <v>2106.67</v>
      </c>
      <c r="F1263" s="104" t="n">
        <v>100.41</v>
      </c>
      <c r="G1263" s="104" t="n">
        <v>15</v>
      </c>
    </row>
    <row r="1264">
      <c r="A1264" s="176" t="n">
        <v>45839</v>
      </c>
      <c r="B1264" s="104" t="inlineStr">
        <is>
          <t>2024/25</t>
        </is>
      </c>
      <c r="C1264" s="104" t="inlineStr">
        <is>
          <t>HC-099</t>
        </is>
      </c>
      <c r="D1264" s="104" t="n">
        <v>18</v>
      </c>
      <c r="E1264" s="104" t="n">
        <v>2769.54</v>
      </c>
      <c r="F1264" s="104" t="n">
        <v>97.34999999999999</v>
      </c>
      <c r="G1264" s="104" t="n">
        <v>6.4</v>
      </c>
    </row>
    <row r="1265">
      <c r="A1265" s="176" t="n">
        <v>45839</v>
      </c>
      <c r="B1265" s="104" t="inlineStr">
        <is>
          <t>2024/25</t>
        </is>
      </c>
      <c r="C1265" s="104" t="inlineStr">
        <is>
          <t>HC-100</t>
        </is>
      </c>
      <c r="D1265" s="104" t="n">
        <v>12</v>
      </c>
      <c r="E1265" s="104" t="n">
        <v>1821.25</v>
      </c>
      <c r="F1265" s="104" t="n">
        <v>86.66</v>
      </c>
      <c r="G1265" s="104" t="n">
        <v>9.4</v>
      </c>
    </row>
    <row r="1266">
      <c r="A1266" s="176" t="n">
        <v>45839</v>
      </c>
      <c r="B1266" s="104" t="inlineStr">
        <is>
          <t>2024/25</t>
        </is>
      </c>
      <c r="C1266" s="104" t="inlineStr">
        <is>
          <t>HC-101</t>
        </is>
      </c>
      <c r="D1266" s="104" t="n">
        <v>14</v>
      </c>
      <c r="E1266" s="104" t="n">
        <v>2097.51</v>
      </c>
      <c r="F1266" s="104" t="n">
        <v>83.34</v>
      </c>
      <c r="G1266" s="104" t="n">
        <v>10</v>
      </c>
    </row>
    <row r="1267">
      <c r="A1267" s="176" t="n">
        <v>45839</v>
      </c>
      <c r="B1267" s="104" t="inlineStr">
        <is>
          <t>2024/25</t>
        </is>
      </c>
      <c r="C1267" s="104" t="inlineStr">
        <is>
          <t>HC-102</t>
        </is>
      </c>
      <c r="D1267" s="104" t="n">
        <v>14</v>
      </c>
      <c r="E1267" s="104" t="n">
        <v>2207.11</v>
      </c>
      <c r="F1267" s="104" t="n">
        <v>232.88</v>
      </c>
      <c r="G1267" s="104" t="n">
        <v>83.09999999999999</v>
      </c>
    </row>
    <row r="1268">
      <c r="A1268" s="176" t="n">
        <v>45839</v>
      </c>
      <c r="B1268" s="104" t="inlineStr">
        <is>
          <t>2024/25</t>
        </is>
      </c>
      <c r="C1268" s="104" t="inlineStr">
        <is>
          <t>HC-103</t>
        </is>
      </c>
      <c r="D1268" s="104" t="n">
        <v>18</v>
      </c>
      <c r="E1268" s="104" t="n">
        <v>2702.72</v>
      </c>
      <c r="F1268" s="104" t="n">
        <v>87.76000000000001</v>
      </c>
      <c r="G1268" s="104" t="n">
        <v>13.8</v>
      </c>
    </row>
    <row r="1269">
      <c r="A1269" s="176" t="n">
        <v>45839</v>
      </c>
      <c r="B1269" s="104" t="inlineStr">
        <is>
          <t>2024/25</t>
        </is>
      </c>
      <c r="C1269" s="104" t="inlineStr">
        <is>
          <t>HC-104</t>
        </is>
      </c>
      <c r="D1269" s="104" t="n">
        <v>13</v>
      </c>
      <c r="E1269" s="104" t="n">
        <v>2000.95</v>
      </c>
      <c r="F1269" s="104" t="n">
        <v>85.84</v>
      </c>
      <c r="G1269" s="104" t="n">
        <v>8.4</v>
      </c>
    </row>
    <row r="1270">
      <c r="A1270" s="176" t="n">
        <v>45839</v>
      </c>
      <c r="B1270" s="104" t="inlineStr">
        <is>
          <t>2024/25</t>
        </is>
      </c>
      <c r="C1270" s="104" t="inlineStr">
        <is>
          <t>HC-105</t>
        </is>
      </c>
      <c r="D1270" s="104" t="n">
        <v>20</v>
      </c>
      <c r="E1270" s="104" t="n">
        <v>3092.43</v>
      </c>
      <c r="F1270" s="104" t="n">
        <v>167.21</v>
      </c>
      <c r="G1270" s="104" t="n">
        <v>14.2</v>
      </c>
    </row>
    <row r="1271">
      <c r="A1271" s="176" t="n">
        <v>45839</v>
      </c>
      <c r="B1271" s="104" t="inlineStr">
        <is>
          <t>2024/25</t>
        </is>
      </c>
      <c r="C1271" s="104" t="inlineStr">
        <is>
          <t>HC-106</t>
        </is>
      </c>
      <c r="D1271" s="104" t="n">
        <v>14</v>
      </c>
      <c r="E1271" s="104" t="n">
        <v>2126.46</v>
      </c>
      <c r="F1271" s="104" t="n">
        <v>98.77</v>
      </c>
      <c r="G1271" s="104" t="n">
        <v>7.5</v>
      </c>
    </row>
    <row r="1272">
      <c r="A1272" s="176" t="n">
        <v>45839</v>
      </c>
      <c r="B1272" s="104" t="inlineStr">
        <is>
          <t>2024/25</t>
        </is>
      </c>
      <c r="C1272" s="104" t="inlineStr">
        <is>
          <t>HC-107</t>
        </is>
      </c>
      <c r="D1272" s="104" t="n">
        <v>18</v>
      </c>
      <c r="E1272" s="104" t="n">
        <v>2783.65</v>
      </c>
      <c r="F1272" s="104" t="n">
        <v>114.11</v>
      </c>
      <c r="G1272" s="104" t="n">
        <v>15.4</v>
      </c>
    </row>
    <row r="1273">
      <c r="A1273" s="176" t="n">
        <v>45839</v>
      </c>
      <c r="B1273" s="104" t="inlineStr">
        <is>
          <t>2024/25</t>
        </is>
      </c>
      <c r="C1273" s="104" t="inlineStr">
        <is>
          <t>HC-108</t>
        </is>
      </c>
      <c r="D1273" s="104" t="n">
        <v>13</v>
      </c>
      <c r="E1273" s="104" t="n">
        <v>2010.15</v>
      </c>
      <c r="F1273" s="104" t="n">
        <v>93.64</v>
      </c>
      <c r="G1273" s="104" t="n">
        <v>14.8</v>
      </c>
    </row>
    <row r="1274">
      <c r="A1274" s="176" t="n">
        <v>45839</v>
      </c>
      <c r="B1274" s="104" t="inlineStr">
        <is>
          <t>2024/25</t>
        </is>
      </c>
      <c r="C1274" s="104" t="inlineStr">
        <is>
          <t>HC-109</t>
        </is>
      </c>
      <c r="D1274" s="104" t="n">
        <v>14</v>
      </c>
      <c r="E1274" s="104" t="n">
        <v>2142.71</v>
      </c>
      <c r="F1274" s="104" t="n">
        <v>74.23999999999999</v>
      </c>
      <c r="G1274" s="104" t="n">
        <v>9.699999999999999</v>
      </c>
    </row>
    <row r="1275">
      <c r="A1275" s="176" t="n">
        <v>45839</v>
      </c>
      <c r="B1275" s="104" t="inlineStr">
        <is>
          <t>2024/25</t>
        </is>
      </c>
      <c r="C1275" s="104" t="inlineStr">
        <is>
          <t>HC-110</t>
        </is>
      </c>
      <c r="D1275" s="104" t="n">
        <v>12</v>
      </c>
      <c r="E1275" s="104" t="n">
        <v>1803.33</v>
      </c>
      <c r="F1275" s="104" t="n">
        <v>70.95</v>
      </c>
      <c r="G1275" s="104" t="n">
        <v>6.2</v>
      </c>
    </row>
    <row r="1276">
      <c r="A1276" s="176" t="n">
        <v>45839</v>
      </c>
      <c r="B1276" s="104" t="inlineStr">
        <is>
          <t>2024/25</t>
        </is>
      </c>
      <c r="C1276" s="104" t="inlineStr">
        <is>
          <t>HC-111</t>
        </is>
      </c>
      <c r="D1276" s="104" t="n">
        <v>14</v>
      </c>
      <c r="E1276" s="104" t="n">
        <v>2180.1</v>
      </c>
      <c r="F1276" s="104" t="n">
        <v>46.97</v>
      </c>
      <c r="G1276" s="104" t="n">
        <v>15.9</v>
      </c>
    </row>
    <row r="1277">
      <c r="A1277" s="176" t="n">
        <v>45839</v>
      </c>
      <c r="B1277" s="104" t="inlineStr">
        <is>
          <t>2024/25</t>
        </is>
      </c>
      <c r="C1277" s="104" t="inlineStr">
        <is>
          <t>HC-113</t>
        </is>
      </c>
      <c r="D1277" s="104" t="n">
        <v>14</v>
      </c>
      <c r="E1277" s="104" t="n">
        <v>2178.14</v>
      </c>
      <c r="F1277" s="104" t="n">
        <v>74.59999999999999</v>
      </c>
      <c r="G1277" s="104" t="n">
        <v>11.2</v>
      </c>
    </row>
    <row r="1278">
      <c r="A1278" s="176" t="n">
        <v>45839</v>
      </c>
      <c r="B1278" s="104" t="inlineStr">
        <is>
          <t>2024/25</t>
        </is>
      </c>
      <c r="C1278" s="104" t="inlineStr">
        <is>
          <t>HC-114</t>
        </is>
      </c>
      <c r="D1278" s="104" t="n">
        <v>12</v>
      </c>
      <c r="E1278" s="104" t="n">
        <v>1850.84</v>
      </c>
      <c r="F1278" s="104" t="n">
        <v>61.61</v>
      </c>
      <c r="G1278" s="104" t="n">
        <v>5</v>
      </c>
    </row>
    <row r="1279">
      <c r="A1279" s="176" t="n">
        <v>45839</v>
      </c>
      <c r="B1279" s="104" t="inlineStr">
        <is>
          <t>2024/25</t>
        </is>
      </c>
      <c r="C1279" s="104" t="inlineStr">
        <is>
          <t>HC-115</t>
        </is>
      </c>
      <c r="D1279" s="104" t="n">
        <v>18</v>
      </c>
      <c r="E1279" s="104" t="n">
        <v>2776.04</v>
      </c>
      <c r="F1279" s="104" t="n">
        <v>70.20999999999999</v>
      </c>
      <c r="G1279" s="104" t="n">
        <v>16.3</v>
      </c>
    </row>
    <row r="1280">
      <c r="A1280" s="176" t="n">
        <v>45839</v>
      </c>
      <c r="B1280" s="104" t="inlineStr">
        <is>
          <t>2024/25</t>
        </is>
      </c>
      <c r="C1280" s="104" t="inlineStr">
        <is>
          <t>HC-116</t>
        </is>
      </c>
      <c r="D1280" s="104" t="n">
        <v>13</v>
      </c>
      <c r="E1280" s="104" t="n">
        <v>2041.99</v>
      </c>
      <c r="F1280" s="104" t="n">
        <v>103.44</v>
      </c>
      <c r="G1280" s="104" t="n">
        <v>9.6</v>
      </c>
    </row>
    <row r="1281">
      <c r="A1281" s="176" t="n">
        <v>45839</v>
      </c>
      <c r="B1281" s="104" t="inlineStr">
        <is>
          <t>2024/25</t>
        </is>
      </c>
      <c r="C1281" s="104" t="inlineStr">
        <is>
          <t>HC-117</t>
        </is>
      </c>
      <c r="D1281" s="104" t="n">
        <v>18</v>
      </c>
      <c r="E1281" s="104" t="n">
        <v>2741.74</v>
      </c>
      <c r="F1281" s="104" t="n">
        <v>78.34999999999999</v>
      </c>
      <c r="G1281" s="104" t="n">
        <v>10.6</v>
      </c>
    </row>
    <row r="1282">
      <c r="A1282" s="176" t="n">
        <v>45839</v>
      </c>
      <c r="B1282" s="104" t="inlineStr">
        <is>
          <t>2024/25</t>
        </is>
      </c>
      <c r="C1282" s="104" t="inlineStr">
        <is>
          <t>HC-118</t>
        </is>
      </c>
      <c r="D1282" s="104" t="n">
        <v>14</v>
      </c>
      <c r="E1282" s="104" t="n">
        <v>2153.76</v>
      </c>
      <c r="F1282" s="104" t="n">
        <v>81.88</v>
      </c>
      <c r="G1282" s="104" t="n">
        <v>5.5</v>
      </c>
    </row>
    <row r="1283">
      <c r="A1283" s="176" t="n">
        <v>45839</v>
      </c>
      <c r="B1283" s="104" t="inlineStr">
        <is>
          <t>2024/25</t>
        </is>
      </c>
      <c r="C1283" s="104" t="inlineStr">
        <is>
          <t>HC-119</t>
        </is>
      </c>
      <c r="D1283" s="104" t="n">
        <v>13</v>
      </c>
      <c r="E1283" s="104" t="n">
        <v>1965</v>
      </c>
      <c r="F1283" s="104" t="n">
        <v>77.14</v>
      </c>
      <c r="G1283" s="104" t="n">
        <v>6.8</v>
      </c>
    </row>
    <row r="1284">
      <c r="A1284" s="176" t="n">
        <v>45839</v>
      </c>
      <c r="B1284" s="104" t="inlineStr">
        <is>
          <t>2024/25</t>
        </is>
      </c>
      <c r="C1284" s="104" t="inlineStr">
        <is>
          <t>HC-120</t>
        </is>
      </c>
      <c r="D1284" s="104" t="n">
        <v>13</v>
      </c>
      <c r="E1284" s="104" t="n">
        <v>1994.38</v>
      </c>
      <c r="F1284" s="104" t="n">
        <v>108.22</v>
      </c>
      <c r="G1284" s="104" t="n">
        <v>9.9</v>
      </c>
    </row>
    <row r="1285">
      <c r="A1285" s="176" t="n">
        <v>45870</v>
      </c>
      <c r="B1285" s="104" t="inlineStr">
        <is>
          <t>2024/25</t>
        </is>
      </c>
      <c r="C1285" s="104" t="inlineStr">
        <is>
          <t>HC-001</t>
        </is>
      </c>
      <c r="D1285" s="104" t="n">
        <v>20</v>
      </c>
      <c r="E1285" s="104" t="n">
        <v>2699.84</v>
      </c>
      <c r="F1285" s="104" t="n">
        <v>154.29</v>
      </c>
      <c r="G1285" s="104" t="n">
        <v>14.3</v>
      </c>
    </row>
    <row r="1286">
      <c r="A1286" s="176" t="n">
        <v>45870</v>
      </c>
      <c r="B1286" s="104" t="inlineStr">
        <is>
          <t>2024/25</t>
        </is>
      </c>
      <c r="C1286" s="104" t="inlineStr">
        <is>
          <t>HC-002</t>
        </is>
      </c>
      <c r="D1286" s="104" t="n">
        <v>13</v>
      </c>
      <c r="E1286" s="104" t="n">
        <v>1787.57</v>
      </c>
      <c r="F1286" s="104" t="n">
        <v>70.8</v>
      </c>
      <c r="G1286" s="104" t="n">
        <v>7.7</v>
      </c>
    </row>
    <row r="1287">
      <c r="A1287" s="176" t="n">
        <v>45870</v>
      </c>
      <c r="B1287" s="104" t="inlineStr">
        <is>
          <t>2024/25</t>
        </is>
      </c>
      <c r="C1287" s="104" t="inlineStr">
        <is>
          <t>HC-003</t>
        </is>
      </c>
      <c r="D1287" s="104" t="n">
        <v>13</v>
      </c>
      <c r="E1287" s="104" t="n">
        <v>1792.13</v>
      </c>
      <c r="F1287" s="104" t="n">
        <v>96.11</v>
      </c>
      <c r="G1287" s="104" t="n">
        <v>13.9</v>
      </c>
    </row>
    <row r="1288">
      <c r="A1288" s="176" t="n">
        <v>45870</v>
      </c>
      <c r="B1288" s="104" t="inlineStr">
        <is>
          <t>2024/25</t>
        </is>
      </c>
      <c r="C1288" s="104" t="inlineStr">
        <is>
          <t>HC-004</t>
        </is>
      </c>
      <c r="D1288" s="104" t="n">
        <v>14</v>
      </c>
      <c r="E1288" s="104" t="n">
        <v>1877.59</v>
      </c>
      <c r="F1288" s="104" t="n">
        <v>62.26</v>
      </c>
      <c r="G1288" s="104" t="n">
        <v>11.6</v>
      </c>
    </row>
    <row r="1289">
      <c r="A1289" s="176" t="n">
        <v>45870</v>
      </c>
      <c r="B1289" s="104" t="inlineStr">
        <is>
          <t>2024/25</t>
        </is>
      </c>
      <c r="C1289" s="104" t="inlineStr">
        <is>
          <t>HC-005</t>
        </is>
      </c>
      <c r="D1289" s="104" t="n">
        <v>18</v>
      </c>
      <c r="E1289" s="104" t="n">
        <v>2418.92</v>
      </c>
      <c r="F1289" s="104" t="n">
        <v>91.02</v>
      </c>
      <c r="G1289" s="104" t="n">
        <v>16.4</v>
      </c>
    </row>
    <row r="1290">
      <c r="A1290" s="176" t="n">
        <v>45870</v>
      </c>
      <c r="B1290" s="104" t="inlineStr">
        <is>
          <t>2024/25</t>
        </is>
      </c>
      <c r="C1290" s="104" t="inlineStr">
        <is>
          <t>HC-006</t>
        </is>
      </c>
      <c r="D1290" s="104" t="n">
        <v>12</v>
      </c>
      <c r="E1290" s="104" t="n">
        <v>1612.66</v>
      </c>
      <c r="F1290" s="104" t="n">
        <v>50.02</v>
      </c>
      <c r="G1290" s="104" t="n">
        <v>8.6</v>
      </c>
    </row>
    <row r="1291">
      <c r="A1291" s="176" t="n">
        <v>45870</v>
      </c>
      <c r="B1291" s="104" t="inlineStr">
        <is>
          <t>2024/25</t>
        </is>
      </c>
      <c r="C1291" s="104" t="inlineStr">
        <is>
          <t>HC-007</t>
        </is>
      </c>
      <c r="D1291" s="104" t="n">
        <v>13</v>
      </c>
      <c r="E1291" s="104" t="n">
        <v>1761.16</v>
      </c>
      <c r="F1291" s="104" t="n">
        <v>91.81</v>
      </c>
      <c r="G1291" s="104" t="n">
        <v>7.6</v>
      </c>
    </row>
    <row r="1292">
      <c r="A1292" s="176" t="n">
        <v>45870</v>
      </c>
      <c r="B1292" s="104" t="inlineStr">
        <is>
          <t>2024/25</t>
        </is>
      </c>
      <c r="C1292" s="104" t="inlineStr">
        <is>
          <t>HC-008</t>
        </is>
      </c>
      <c r="D1292" s="104" t="n">
        <v>13</v>
      </c>
      <c r="E1292" s="104" t="n">
        <v>1758.84</v>
      </c>
      <c r="F1292" s="104" t="n">
        <v>84.98</v>
      </c>
      <c r="G1292" s="104" t="n">
        <v>13.4</v>
      </c>
    </row>
    <row r="1293">
      <c r="A1293" s="176" t="n">
        <v>45870</v>
      </c>
      <c r="B1293" s="104" t="inlineStr">
        <is>
          <t>2024/25</t>
        </is>
      </c>
      <c r="C1293" s="104" t="inlineStr">
        <is>
          <t>HC-009</t>
        </is>
      </c>
      <c r="D1293" s="104" t="n">
        <v>19</v>
      </c>
      <c r="E1293" s="104" t="n">
        <v>2628.65</v>
      </c>
      <c r="F1293" s="104" t="n">
        <v>106.94</v>
      </c>
      <c r="G1293" s="104" t="n">
        <v>14.3</v>
      </c>
    </row>
    <row r="1294">
      <c r="A1294" s="176" t="n">
        <v>45870</v>
      </c>
      <c r="B1294" s="104" t="inlineStr">
        <is>
          <t>2024/25</t>
        </is>
      </c>
      <c r="C1294" s="104" t="inlineStr">
        <is>
          <t>HC-010</t>
        </is>
      </c>
      <c r="D1294" s="104" t="n">
        <v>20</v>
      </c>
      <c r="E1294" s="104" t="n">
        <v>2694.41</v>
      </c>
      <c r="F1294" s="104" t="n">
        <v>144.3</v>
      </c>
      <c r="G1294" s="104" t="n">
        <v>21.3</v>
      </c>
    </row>
    <row r="1295">
      <c r="A1295" s="176" t="n">
        <v>45870</v>
      </c>
      <c r="B1295" s="104" t="inlineStr">
        <is>
          <t>2024/25</t>
        </is>
      </c>
      <c r="C1295" s="104" t="inlineStr">
        <is>
          <t>HC-011</t>
        </is>
      </c>
      <c r="D1295" s="104" t="n">
        <v>20</v>
      </c>
      <c r="E1295" s="104" t="n">
        <v>2714.57</v>
      </c>
      <c r="F1295" s="104" t="n">
        <v>102.53</v>
      </c>
      <c r="G1295" s="104" t="n">
        <v>14.1</v>
      </c>
    </row>
    <row r="1296">
      <c r="A1296" s="176" t="n">
        <v>45870</v>
      </c>
      <c r="B1296" s="104" t="inlineStr">
        <is>
          <t>2024/25</t>
        </is>
      </c>
      <c r="C1296" s="104" t="inlineStr">
        <is>
          <t>HC-012</t>
        </is>
      </c>
      <c r="D1296" s="104" t="n">
        <v>12</v>
      </c>
      <c r="E1296" s="104" t="n">
        <v>1635.38</v>
      </c>
      <c r="F1296" s="104" t="n">
        <v>65.95999999999999</v>
      </c>
      <c r="G1296" s="104" t="n">
        <v>8.6</v>
      </c>
    </row>
    <row r="1297">
      <c r="A1297" s="176" t="n">
        <v>45870</v>
      </c>
      <c r="B1297" s="104" t="inlineStr">
        <is>
          <t>2024/25</t>
        </is>
      </c>
      <c r="C1297" s="104" t="inlineStr">
        <is>
          <t>HC-013</t>
        </is>
      </c>
      <c r="D1297" s="104" t="n">
        <v>14</v>
      </c>
      <c r="E1297" s="104" t="n">
        <v>1870.24</v>
      </c>
      <c r="F1297" s="104" t="n">
        <v>82.42</v>
      </c>
      <c r="G1297" s="104" t="n">
        <v>17.9</v>
      </c>
    </row>
    <row r="1298">
      <c r="A1298" s="176" t="n">
        <v>45870</v>
      </c>
      <c r="B1298" s="104" t="inlineStr">
        <is>
          <t>2024/25</t>
        </is>
      </c>
      <c r="C1298" s="104" t="inlineStr">
        <is>
          <t>HC-014</t>
        </is>
      </c>
      <c r="D1298" s="104" t="n">
        <v>14</v>
      </c>
      <c r="E1298" s="104" t="n">
        <v>1916.07</v>
      </c>
      <c r="F1298" s="104" t="n">
        <v>83.44</v>
      </c>
      <c r="G1298" s="104" t="n">
        <v>8.800000000000001</v>
      </c>
    </row>
    <row r="1299">
      <c r="A1299" s="176" t="n">
        <v>45870</v>
      </c>
      <c r="B1299" s="104" t="inlineStr">
        <is>
          <t>2024/25</t>
        </is>
      </c>
      <c r="C1299" s="104" t="inlineStr">
        <is>
          <t>HC-015</t>
        </is>
      </c>
      <c r="D1299" s="104" t="n">
        <v>13</v>
      </c>
      <c r="E1299" s="104" t="n">
        <v>1776.05</v>
      </c>
      <c r="F1299" s="104" t="n">
        <v>106.7</v>
      </c>
      <c r="G1299" s="104" t="n">
        <v>9.5</v>
      </c>
    </row>
    <row r="1300">
      <c r="A1300" s="176" t="n">
        <v>45870</v>
      </c>
      <c r="B1300" s="104" t="inlineStr">
        <is>
          <t>2024/25</t>
        </is>
      </c>
      <c r="C1300" s="104" t="inlineStr">
        <is>
          <t>HC-016</t>
        </is>
      </c>
      <c r="D1300" s="104" t="n">
        <v>18</v>
      </c>
      <c r="E1300" s="104" t="n">
        <v>2372.2</v>
      </c>
      <c r="F1300" s="104" t="n">
        <v>98.78</v>
      </c>
      <c r="G1300" s="104" t="n">
        <v>16.5</v>
      </c>
    </row>
    <row r="1301">
      <c r="A1301" s="176" t="n">
        <v>45870</v>
      </c>
      <c r="B1301" s="104" t="inlineStr">
        <is>
          <t>2024/25</t>
        </is>
      </c>
      <c r="C1301" s="104" t="inlineStr">
        <is>
          <t>HC-017</t>
        </is>
      </c>
      <c r="D1301" s="104" t="n">
        <v>13</v>
      </c>
      <c r="E1301" s="104" t="n">
        <v>1768.63</v>
      </c>
      <c r="F1301" s="104" t="n">
        <v>57.01</v>
      </c>
      <c r="G1301" s="104" t="n">
        <v>9.6</v>
      </c>
    </row>
    <row r="1302">
      <c r="A1302" s="176" t="n">
        <v>45870</v>
      </c>
      <c r="B1302" s="104" t="inlineStr">
        <is>
          <t>2024/25</t>
        </is>
      </c>
      <c r="C1302" s="104" t="inlineStr">
        <is>
          <t>HC-018</t>
        </is>
      </c>
      <c r="D1302" s="104" t="n">
        <v>12</v>
      </c>
      <c r="E1302" s="104" t="n">
        <v>1630.91</v>
      </c>
      <c r="F1302" s="104" t="n">
        <v>66.75</v>
      </c>
      <c r="G1302" s="104" t="n">
        <v>12.9</v>
      </c>
    </row>
    <row r="1303">
      <c r="A1303" s="176" t="n">
        <v>45870</v>
      </c>
      <c r="B1303" s="104" t="inlineStr">
        <is>
          <t>2024/25</t>
        </is>
      </c>
      <c r="C1303" s="104" t="inlineStr">
        <is>
          <t>HC-019</t>
        </is>
      </c>
      <c r="D1303" s="104" t="n">
        <v>13</v>
      </c>
      <c r="E1303" s="104" t="n">
        <v>1752.86</v>
      </c>
      <c r="F1303" s="104" t="n">
        <v>106.66</v>
      </c>
      <c r="G1303" s="104" t="n">
        <v>12.4</v>
      </c>
    </row>
    <row r="1304">
      <c r="A1304" s="176" t="n">
        <v>45870</v>
      </c>
      <c r="B1304" s="104" t="inlineStr">
        <is>
          <t>2024/25</t>
        </is>
      </c>
      <c r="C1304" s="104" t="inlineStr">
        <is>
          <t>HC-020</t>
        </is>
      </c>
      <c r="D1304" s="104" t="n">
        <v>13</v>
      </c>
      <c r="E1304" s="104" t="n">
        <v>1775.92</v>
      </c>
      <c r="F1304" s="104" t="n">
        <v>85.51000000000001</v>
      </c>
      <c r="G1304" s="104" t="n">
        <v>8.800000000000001</v>
      </c>
    </row>
    <row r="1305">
      <c r="A1305" s="176" t="n">
        <v>45870</v>
      </c>
      <c r="B1305" s="104" t="inlineStr">
        <is>
          <t>2024/25</t>
        </is>
      </c>
      <c r="C1305" s="104" t="inlineStr">
        <is>
          <t>HC-021</t>
        </is>
      </c>
      <c r="D1305" s="104" t="n">
        <v>13</v>
      </c>
      <c r="E1305" s="104" t="n">
        <v>1771.82</v>
      </c>
      <c r="F1305" s="104" t="n">
        <v>118.22</v>
      </c>
      <c r="G1305" s="104" t="n">
        <v>13.6</v>
      </c>
    </row>
    <row r="1306">
      <c r="A1306" s="176" t="n">
        <v>45870</v>
      </c>
      <c r="B1306" s="104" t="inlineStr">
        <is>
          <t>2024/25</t>
        </is>
      </c>
      <c r="C1306" s="104" t="inlineStr">
        <is>
          <t>HC-022</t>
        </is>
      </c>
      <c r="D1306" s="104" t="n">
        <v>13</v>
      </c>
      <c r="E1306" s="104" t="n">
        <v>1788.94</v>
      </c>
      <c r="F1306" s="104" t="n">
        <v>88.2</v>
      </c>
      <c r="G1306" s="104" t="n">
        <v>7.4</v>
      </c>
    </row>
    <row r="1307">
      <c r="A1307" s="176" t="n">
        <v>45870</v>
      </c>
      <c r="B1307" s="104" t="inlineStr">
        <is>
          <t>2024/25</t>
        </is>
      </c>
      <c r="C1307" s="104" t="inlineStr">
        <is>
          <t>HC-023</t>
        </is>
      </c>
      <c r="D1307" s="104" t="n">
        <v>14</v>
      </c>
      <c r="E1307" s="104" t="n">
        <v>1935.34</v>
      </c>
      <c r="F1307" s="104" t="n">
        <v>147.84</v>
      </c>
      <c r="G1307" s="104" t="n">
        <v>27.4</v>
      </c>
    </row>
    <row r="1308">
      <c r="A1308" s="176" t="n">
        <v>45870</v>
      </c>
      <c r="B1308" s="104" t="inlineStr">
        <is>
          <t>2024/25</t>
        </is>
      </c>
      <c r="C1308" s="104" t="inlineStr">
        <is>
          <t>HC-024</t>
        </is>
      </c>
      <c r="D1308" s="104" t="n">
        <v>19</v>
      </c>
      <c r="E1308" s="104" t="n">
        <v>2595.32</v>
      </c>
      <c r="F1308" s="104" t="n">
        <v>139.39</v>
      </c>
      <c r="G1308" s="104" t="n">
        <v>19.6</v>
      </c>
    </row>
    <row r="1309">
      <c r="A1309" s="176" t="n">
        <v>45870</v>
      </c>
      <c r="B1309" s="104" t="inlineStr">
        <is>
          <t>2024/25</t>
        </is>
      </c>
      <c r="C1309" s="104" t="inlineStr">
        <is>
          <t>HC-025</t>
        </is>
      </c>
      <c r="D1309" s="104" t="n">
        <v>18</v>
      </c>
      <c r="E1309" s="104" t="n">
        <v>2422.1</v>
      </c>
      <c r="F1309" s="104" t="n">
        <v>138.47</v>
      </c>
      <c r="G1309" s="104" t="n">
        <v>13.2</v>
      </c>
    </row>
    <row r="1310">
      <c r="A1310" s="176" t="n">
        <v>45870</v>
      </c>
      <c r="B1310" s="104" t="inlineStr">
        <is>
          <t>2024/25</t>
        </is>
      </c>
      <c r="C1310" s="104" t="inlineStr">
        <is>
          <t>HC-026</t>
        </is>
      </c>
      <c r="D1310" s="104" t="n">
        <v>12</v>
      </c>
      <c r="E1310" s="104" t="n">
        <v>1620.12</v>
      </c>
      <c r="F1310" s="104" t="n">
        <v>80.25</v>
      </c>
      <c r="G1310" s="104" t="n">
        <v>9.699999999999999</v>
      </c>
    </row>
    <row r="1311">
      <c r="A1311" s="176" t="n">
        <v>45870</v>
      </c>
      <c r="B1311" s="104" t="inlineStr">
        <is>
          <t>2024/25</t>
        </is>
      </c>
      <c r="C1311" s="104" t="inlineStr">
        <is>
          <t>HC-027</t>
        </is>
      </c>
      <c r="D1311" s="104" t="n">
        <v>14</v>
      </c>
      <c r="E1311" s="104" t="n">
        <v>1877.22</v>
      </c>
      <c r="F1311" s="104" t="n">
        <v>84.94</v>
      </c>
      <c r="G1311" s="104" t="n">
        <v>4.9</v>
      </c>
    </row>
    <row r="1312">
      <c r="A1312" s="176" t="n">
        <v>45870</v>
      </c>
      <c r="B1312" s="104" t="inlineStr">
        <is>
          <t>2024/25</t>
        </is>
      </c>
      <c r="C1312" s="104" t="inlineStr">
        <is>
          <t>HC-028</t>
        </is>
      </c>
      <c r="D1312" s="104" t="n">
        <v>12</v>
      </c>
      <c r="E1312" s="104" t="n">
        <v>1669.94</v>
      </c>
      <c r="F1312" s="104" t="n">
        <v>62.16</v>
      </c>
      <c r="G1312" s="104" t="n">
        <v>6.9</v>
      </c>
    </row>
    <row r="1313">
      <c r="A1313" s="176" t="n">
        <v>45870</v>
      </c>
      <c r="B1313" s="104" t="inlineStr">
        <is>
          <t>2024/25</t>
        </is>
      </c>
      <c r="C1313" s="104" t="inlineStr">
        <is>
          <t>HC-029</t>
        </is>
      </c>
      <c r="D1313" s="104" t="n">
        <v>25</v>
      </c>
      <c r="E1313" s="104" t="n">
        <v>3415.2</v>
      </c>
      <c r="F1313" s="104" t="n">
        <v>178.2</v>
      </c>
      <c r="G1313" s="104" t="n">
        <v>18.2</v>
      </c>
    </row>
    <row r="1314">
      <c r="A1314" s="176" t="n">
        <v>45870</v>
      </c>
      <c r="B1314" s="104" t="inlineStr">
        <is>
          <t>2024/25</t>
        </is>
      </c>
      <c r="C1314" s="104" t="inlineStr">
        <is>
          <t>HC-030</t>
        </is>
      </c>
      <c r="D1314" s="104" t="n">
        <v>13</v>
      </c>
      <c r="E1314" s="104" t="n">
        <v>1743.06</v>
      </c>
      <c r="F1314" s="104" t="n">
        <v>116.08</v>
      </c>
      <c r="G1314" s="104" t="n">
        <v>11.1</v>
      </c>
    </row>
    <row r="1315">
      <c r="A1315" s="176" t="n">
        <v>45870</v>
      </c>
      <c r="B1315" s="104" t="inlineStr">
        <is>
          <t>2024/25</t>
        </is>
      </c>
      <c r="C1315" s="104" t="inlineStr">
        <is>
          <t>HC-031</t>
        </is>
      </c>
      <c r="D1315" s="104" t="n">
        <v>14</v>
      </c>
      <c r="E1315" s="104" t="n">
        <v>1888.64</v>
      </c>
      <c r="F1315" s="104" t="n">
        <v>91.63</v>
      </c>
      <c r="G1315" s="104" t="n">
        <v>10.8</v>
      </c>
    </row>
    <row r="1316">
      <c r="A1316" s="176" t="n">
        <v>45870</v>
      </c>
      <c r="B1316" s="104" t="inlineStr">
        <is>
          <t>2024/25</t>
        </is>
      </c>
      <c r="C1316" s="104" t="inlineStr">
        <is>
          <t>HC-032</t>
        </is>
      </c>
      <c r="D1316" s="104" t="n">
        <v>14</v>
      </c>
      <c r="E1316" s="104" t="n">
        <v>1900.56</v>
      </c>
      <c r="F1316" s="104" t="n">
        <v>94.18000000000001</v>
      </c>
      <c r="G1316" s="104" t="n">
        <v>6.4</v>
      </c>
    </row>
    <row r="1317">
      <c r="A1317" s="176" t="n">
        <v>45870</v>
      </c>
      <c r="B1317" s="104" t="inlineStr">
        <is>
          <t>2024/25</t>
        </is>
      </c>
      <c r="C1317" s="104" t="inlineStr">
        <is>
          <t>HC-033</t>
        </is>
      </c>
      <c r="D1317" s="104" t="n">
        <v>25</v>
      </c>
      <c r="E1317" s="104" t="n">
        <v>3381.22</v>
      </c>
      <c r="F1317" s="104" t="n">
        <v>158.41</v>
      </c>
      <c r="G1317" s="104" t="n">
        <v>16.4</v>
      </c>
    </row>
    <row r="1318">
      <c r="A1318" s="176" t="n">
        <v>45870</v>
      </c>
      <c r="B1318" s="104" t="inlineStr">
        <is>
          <t>2024/25</t>
        </is>
      </c>
      <c r="C1318" s="104" t="inlineStr">
        <is>
          <t>HC-034</t>
        </is>
      </c>
      <c r="D1318" s="104" t="n">
        <v>18</v>
      </c>
      <c r="E1318" s="104" t="n">
        <v>2450.12</v>
      </c>
      <c r="F1318" s="104" t="n">
        <v>115.26</v>
      </c>
      <c r="G1318" s="104" t="n">
        <v>18</v>
      </c>
    </row>
    <row r="1319">
      <c r="A1319" s="176" t="n">
        <v>45870</v>
      </c>
      <c r="B1319" s="104" t="inlineStr">
        <is>
          <t>2024/25</t>
        </is>
      </c>
      <c r="C1319" s="104" t="inlineStr">
        <is>
          <t>HC-035</t>
        </is>
      </c>
      <c r="D1319" s="104" t="n">
        <v>18</v>
      </c>
      <c r="E1319" s="104" t="n">
        <v>2431.03</v>
      </c>
      <c r="F1319" s="104" t="n">
        <v>138.12</v>
      </c>
      <c r="G1319" s="104" t="n">
        <v>17.2</v>
      </c>
    </row>
    <row r="1320">
      <c r="A1320" s="176" t="n">
        <v>45870</v>
      </c>
      <c r="B1320" s="104" t="inlineStr">
        <is>
          <t>2024/25</t>
        </is>
      </c>
      <c r="C1320" s="104" t="inlineStr">
        <is>
          <t>HC-036</t>
        </is>
      </c>
      <c r="D1320" s="104" t="n">
        <v>14</v>
      </c>
      <c r="E1320" s="104" t="n">
        <v>1915.5</v>
      </c>
      <c r="F1320" s="104" t="n">
        <v>74.65000000000001</v>
      </c>
      <c r="G1320" s="104" t="n">
        <v>10.4</v>
      </c>
    </row>
    <row r="1321">
      <c r="A1321" s="176" t="n">
        <v>45870</v>
      </c>
      <c r="B1321" s="104" t="inlineStr">
        <is>
          <t>2024/25</t>
        </is>
      </c>
      <c r="C1321" s="104" t="inlineStr">
        <is>
          <t>HC-037</t>
        </is>
      </c>
      <c r="D1321" s="104" t="n">
        <v>14</v>
      </c>
      <c r="E1321" s="104" t="n">
        <v>1857.38</v>
      </c>
      <c r="F1321" s="104" t="n">
        <v>94.93000000000001</v>
      </c>
      <c r="G1321" s="104" t="n">
        <v>10.9</v>
      </c>
    </row>
    <row r="1322">
      <c r="A1322" s="176" t="n">
        <v>45870</v>
      </c>
      <c r="B1322" s="104" t="inlineStr">
        <is>
          <t>2024/25</t>
        </is>
      </c>
      <c r="C1322" s="104" t="inlineStr">
        <is>
          <t>HC-038</t>
        </is>
      </c>
      <c r="D1322" s="104" t="n">
        <v>13</v>
      </c>
      <c r="E1322" s="104" t="n">
        <v>1769.85</v>
      </c>
      <c r="F1322" s="104" t="n">
        <v>77.11</v>
      </c>
      <c r="G1322" s="104" t="n">
        <v>7.3</v>
      </c>
    </row>
    <row r="1323">
      <c r="A1323" s="176" t="n">
        <v>45870</v>
      </c>
      <c r="B1323" s="104" t="inlineStr">
        <is>
          <t>2024/25</t>
        </is>
      </c>
      <c r="C1323" s="104" t="inlineStr">
        <is>
          <t>HC-039</t>
        </is>
      </c>
      <c r="D1323" s="104" t="n">
        <v>14</v>
      </c>
      <c r="E1323" s="104" t="n">
        <v>1887.29</v>
      </c>
      <c r="F1323" s="104" t="n">
        <v>88.97</v>
      </c>
      <c r="G1323" s="104" t="n">
        <v>13.1</v>
      </c>
    </row>
    <row r="1324">
      <c r="A1324" s="176" t="n">
        <v>45870</v>
      </c>
      <c r="B1324" s="104" t="inlineStr">
        <is>
          <t>2024/25</t>
        </is>
      </c>
      <c r="C1324" s="104" t="inlineStr">
        <is>
          <t>HC-040</t>
        </is>
      </c>
      <c r="D1324" s="104" t="n">
        <v>14</v>
      </c>
      <c r="E1324" s="104" t="n">
        <v>1849.38</v>
      </c>
      <c r="F1324" s="104" t="n">
        <v>97.59999999999999</v>
      </c>
      <c r="G1324" s="104" t="n">
        <v>13.6</v>
      </c>
    </row>
    <row r="1325">
      <c r="A1325" s="176" t="n">
        <v>45870</v>
      </c>
      <c r="B1325" s="104" t="inlineStr">
        <is>
          <t>2024/25</t>
        </is>
      </c>
      <c r="C1325" s="104" t="inlineStr">
        <is>
          <t>HC-041</t>
        </is>
      </c>
      <c r="D1325" s="104" t="n">
        <v>26</v>
      </c>
      <c r="E1325" s="104" t="n">
        <v>3565.94</v>
      </c>
      <c r="F1325" s="104" t="n">
        <v>154.23</v>
      </c>
      <c r="G1325" s="104" t="n">
        <v>27.1</v>
      </c>
    </row>
    <row r="1326">
      <c r="A1326" s="176" t="n">
        <v>45870</v>
      </c>
      <c r="B1326" s="104" t="inlineStr">
        <is>
          <t>2024/25</t>
        </is>
      </c>
      <c r="C1326" s="104" t="inlineStr">
        <is>
          <t>HC-042</t>
        </is>
      </c>
      <c r="D1326" s="104" t="n">
        <v>14</v>
      </c>
      <c r="E1326" s="104" t="n">
        <v>1901.81</v>
      </c>
      <c r="F1326" s="104" t="n">
        <v>76.28</v>
      </c>
      <c r="G1326" s="104" t="n">
        <v>13.1</v>
      </c>
    </row>
    <row r="1327">
      <c r="A1327" s="176" t="n">
        <v>45870</v>
      </c>
      <c r="B1327" s="104" t="inlineStr">
        <is>
          <t>2024/25</t>
        </is>
      </c>
      <c r="C1327" s="104" t="inlineStr">
        <is>
          <t>HC-043</t>
        </is>
      </c>
      <c r="D1327" s="104" t="n">
        <v>18</v>
      </c>
      <c r="E1327" s="104" t="n">
        <v>2477.56</v>
      </c>
      <c r="F1327" s="104" t="n">
        <v>123.87</v>
      </c>
      <c r="G1327" s="104" t="n">
        <v>13.1</v>
      </c>
    </row>
    <row r="1328">
      <c r="A1328" s="176" t="n">
        <v>45870</v>
      </c>
      <c r="B1328" s="104" t="inlineStr">
        <is>
          <t>2024/25</t>
        </is>
      </c>
      <c r="C1328" s="104" t="inlineStr">
        <is>
          <t>HC-044</t>
        </is>
      </c>
      <c r="D1328" s="104" t="n">
        <v>12</v>
      </c>
      <c r="E1328" s="104" t="n">
        <v>1690.69</v>
      </c>
      <c r="F1328" s="104" t="n">
        <v>68.81999999999999</v>
      </c>
      <c r="G1328" s="104" t="n">
        <v>10.1</v>
      </c>
    </row>
    <row r="1329">
      <c r="A1329" s="176" t="n">
        <v>45870</v>
      </c>
      <c r="B1329" s="104" t="inlineStr">
        <is>
          <t>2024/25</t>
        </is>
      </c>
      <c r="C1329" s="104" t="inlineStr">
        <is>
          <t>HC-045</t>
        </is>
      </c>
      <c r="D1329" s="104" t="n">
        <v>25</v>
      </c>
      <c r="E1329" s="104" t="n">
        <v>3387.48</v>
      </c>
      <c r="F1329" s="104" t="n">
        <v>145.62</v>
      </c>
      <c r="G1329" s="104" t="n">
        <v>16.3</v>
      </c>
    </row>
    <row r="1330">
      <c r="A1330" s="176" t="n">
        <v>45870</v>
      </c>
      <c r="B1330" s="104" t="inlineStr">
        <is>
          <t>2024/25</t>
        </is>
      </c>
      <c r="C1330" s="104" t="inlineStr">
        <is>
          <t>HC-046</t>
        </is>
      </c>
      <c r="D1330" s="104" t="n">
        <v>12</v>
      </c>
      <c r="E1330" s="104" t="n">
        <v>1621.1</v>
      </c>
      <c r="F1330" s="104" t="n">
        <v>82.04000000000001</v>
      </c>
      <c r="G1330" s="104" t="n">
        <v>7.9</v>
      </c>
    </row>
    <row r="1331">
      <c r="A1331" s="176" t="n">
        <v>45870</v>
      </c>
      <c r="B1331" s="104" t="inlineStr">
        <is>
          <t>2024/25</t>
        </is>
      </c>
      <c r="C1331" s="104" t="inlineStr">
        <is>
          <t>HC-047</t>
        </is>
      </c>
      <c r="D1331" s="104" t="n">
        <v>18</v>
      </c>
      <c r="E1331" s="104" t="n">
        <v>2471.25</v>
      </c>
      <c r="F1331" s="104" t="n">
        <v>236.09</v>
      </c>
      <c r="G1331" s="104" t="n">
        <v>65.40000000000001</v>
      </c>
    </row>
    <row r="1332">
      <c r="A1332" s="176" t="n">
        <v>45870</v>
      </c>
      <c r="B1332" s="104" t="inlineStr">
        <is>
          <t>2024/25</t>
        </is>
      </c>
      <c r="C1332" s="104" t="inlineStr">
        <is>
          <t>HC-048</t>
        </is>
      </c>
      <c r="D1332" s="104" t="n">
        <v>18</v>
      </c>
      <c r="E1332" s="104" t="n">
        <v>2436.71</v>
      </c>
      <c r="F1332" s="104" t="n">
        <v>107.82</v>
      </c>
      <c r="G1332" s="104" t="n">
        <v>13.9</v>
      </c>
    </row>
    <row r="1333">
      <c r="A1333" s="176" t="n">
        <v>45870</v>
      </c>
      <c r="B1333" s="104" t="inlineStr">
        <is>
          <t>2024/25</t>
        </is>
      </c>
      <c r="C1333" s="104" t="inlineStr">
        <is>
          <t>HC-049</t>
        </is>
      </c>
      <c r="D1333" s="104" t="n">
        <v>18</v>
      </c>
      <c r="E1333" s="104" t="n">
        <v>2425.18</v>
      </c>
      <c r="F1333" s="104" t="n">
        <v>108.68</v>
      </c>
      <c r="G1333" s="104" t="n">
        <v>7.2</v>
      </c>
    </row>
    <row r="1334">
      <c r="A1334" s="176" t="n">
        <v>45870</v>
      </c>
      <c r="B1334" s="104" t="inlineStr">
        <is>
          <t>2024/25</t>
        </is>
      </c>
      <c r="C1334" s="104" t="inlineStr">
        <is>
          <t>HC-050</t>
        </is>
      </c>
      <c r="D1334" s="104" t="n">
        <v>18</v>
      </c>
      <c r="E1334" s="104" t="n">
        <v>2409.61</v>
      </c>
      <c r="F1334" s="104" t="n">
        <v>83.93000000000001</v>
      </c>
      <c r="G1334" s="104" t="n">
        <v>13.4</v>
      </c>
    </row>
    <row r="1335">
      <c r="A1335" s="176" t="n">
        <v>45870</v>
      </c>
      <c r="B1335" s="104" t="inlineStr">
        <is>
          <t>2024/25</t>
        </is>
      </c>
      <c r="C1335" s="104" t="inlineStr">
        <is>
          <t>HC-051</t>
        </is>
      </c>
      <c r="D1335" s="104" t="n">
        <v>13</v>
      </c>
      <c r="E1335" s="104" t="n">
        <v>1735.73</v>
      </c>
      <c r="F1335" s="104" t="n">
        <v>82.19</v>
      </c>
      <c r="G1335" s="104" t="n">
        <v>8.1</v>
      </c>
    </row>
    <row r="1336">
      <c r="A1336" s="176" t="n">
        <v>45870</v>
      </c>
      <c r="B1336" s="104" t="inlineStr">
        <is>
          <t>2024/25</t>
        </is>
      </c>
      <c r="C1336" s="104" t="inlineStr">
        <is>
          <t>HC-052</t>
        </is>
      </c>
      <c r="D1336" s="104" t="n">
        <v>14</v>
      </c>
      <c r="E1336" s="104" t="n">
        <v>1840.72</v>
      </c>
      <c r="F1336" s="104" t="n">
        <v>91.19</v>
      </c>
      <c r="G1336" s="104" t="n">
        <v>9</v>
      </c>
    </row>
    <row r="1337">
      <c r="A1337" s="176" t="n">
        <v>45870</v>
      </c>
      <c r="B1337" s="104" t="inlineStr">
        <is>
          <t>2024/25</t>
        </is>
      </c>
      <c r="C1337" s="104" t="inlineStr">
        <is>
          <t>HC-053</t>
        </is>
      </c>
      <c r="D1337" s="104" t="n">
        <v>14</v>
      </c>
      <c r="E1337" s="104" t="n">
        <v>1910.5</v>
      </c>
      <c r="F1337" s="104" t="n">
        <v>118.47</v>
      </c>
      <c r="G1337" s="104" t="n">
        <v>11.2</v>
      </c>
    </row>
    <row r="1338">
      <c r="A1338" s="176" t="n">
        <v>45870</v>
      </c>
      <c r="B1338" s="104" t="inlineStr">
        <is>
          <t>2024/25</t>
        </is>
      </c>
      <c r="C1338" s="104" t="inlineStr">
        <is>
          <t>HC-054</t>
        </is>
      </c>
      <c r="D1338" s="104" t="n">
        <v>13</v>
      </c>
      <c r="E1338" s="104" t="n">
        <v>1781.54</v>
      </c>
      <c r="F1338" s="104" t="n">
        <v>64.18000000000001</v>
      </c>
      <c r="G1338" s="104" t="n">
        <v>11.4</v>
      </c>
    </row>
    <row r="1339">
      <c r="A1339" s="176" t="n">
        <v>45870</v>
      </c>
      <c r="B1339" s="104" t="inlineStr">
        <is>
          <t>2024/25</t>
        </is>
      </c>
      <c r="C1339" s="104" t="inlineStr">
        <is>
          <t>HC-055</t>
        </is>
      </c>
      <c r="D1339" s="104" t="n">
        <v>18</v>
      </c>
      <c r="E1339" s="104" t="n">
        <v>2436.3</v>
      </c>
      <c r="F1339" s="104" t="n">
        <v>92.76000000000001</v>
      </c>
      <c r="G1339" s="104" t="n">
        <v>16.5</v>
      </c>
    </row>
    <row r="1340">
      <c r="A1340" s="176" t="n">
        <v>45870</v>
      </c>
      <c r="B1340" s="104" t="inlineStr">
        <is>
          <t>2024/25</t>
        </is>
      </c>
      <c r="C1340" s="104" t="inlineStr">
        <is>
          <t>HC-056</t>
        </is>
      </c>
      <c r="D1340" s="104" t="n">
        <v>18</v>
      </c>
      <c r="E1340" s="104" t="n">
        <v>2426.05</v>
      </c>
      <c r="F1340" s="104" t="n">
        <v>107.63</v>
      </c>
      <c r="G1340" s="104" t="n">
        <v>10.7</v>
      </c>
    </row>
    <row r="1341">
      <c r="A1341" s="176" t="n">
        <v>45870</v>
      </c>
      <c r="B1341" s="104" t="inlineStr">
        <is>
          <t>2024/25</t>
        </is>
      </c>
      <c r="C1341" s="104" t="inlineStr">
        <is>
          <t>HC-057</t>
        </is>
      </c>
      <c r="D1341" s="104" t="n">
        <v>18</v>
      </c>
      <c r="E1341" s="104" t="n">
        <v>2457.85</v>
      </c>
      <c r="F1341" s="104" t="n">
        <v>151.42</v>
      </c>
      <c r="G1341" s="104" t="n">
        <v>16.5</v>
      </c>
    </row>
    <row r="1342">
      <c r="A1342" s="176" t="n">
        <v>45870</v>
      </c>
      <c r="B1342" s="104" t="inlineStr">
        <is>
          <t>2024/25</t>
        </is>
      </c>
      <c r="C1342" s="104" t="inlineStr">
        <is>
          <t>HC-058</t>
        </is>
      </c>
      <c r="D1342" s="104" t="n">
        <v>13</v>
      </c>
      <c r="E1342" s="104" t="n">
        <v>1781.37</v>
      </c>
      <c r="F1342" s="104" t="n">
        <v>78.12</v>
      </c>
      <c r="G1342" s="104" t="n">
        <v>14.5</v>
      </c>
    </row>
    <row r="1343">
      <c r="A1343" s="176" t="n">
        <v>45870</v>
      </c>
      <c r="B1343" s="104" t="inlineStr">
        <is>
          <t>2024/25</t>
        </is>
      </c>
      <c r="C1343" s="104" t="inlineStr">
        <is>
          <t>HC-059</t>
        </is>
      </c>
      <c r="D1343" s="104" t="n">
        <v>14</v>
      </c>
      <c r="E1343" s="104" t="n">
        <v>1868.48</v>
      </c>
      <c r="F1343" s="104" t="n">
        <v>107.5</v>
      </c>
      <c r="G1343" s="104" t="n">
        <v>13.2</v>
      </c>
    </row>
    <row r="1344">
      <c r="A1344" s="176" t="n">
        <v>45870</v>
      </c>
      <c r="B1344" s="104" t="inlineStr">
        <is>
          <t>2024/25</t>
        </is>
      </c>
      <c r="C1344" s="104" t="inlineStr">
        <is>
          <t>HC-060</t>
        </is>
      </c>
      <c r="D1344" s="104" t="n">
        <v>13</v>
      </c>
      <c r="E1344" s="104" t="n">
        <v>1739</v>
      </c>
      <c r="F1344" s="104" t="n">
        <v>81.29000000000001</v>
      </c>
      <c r="G1344" s="104" t="n">
        <v>8.4</v>
      </c>
    </row>
    <row r="1345">
      <c r="A1345" s="176" t="n">
        <v>45870</v>
      </c>
      <c r="B1345" s="104" t="inlineStr">
        <is>
          <t>2024/25</t>
        </is>
      </c>
      <c r="C1345" s="104" t="inlineStr">
        <is>
          <t>HC-061</t>
        </is>
      </c>
      <c r="D1345" s="104" t="n">
        <v>18</v>
      </c>
      <c r="E1345" s="104" t="n">
        <v>2459.23</v>
      </c>
      <c r="F1345" s="104" t="n">
        <v>168.94</v>
      </c>
      <c r="G1345" s="104" t="n">
        <v>14.6</v>
      </c>
    </row>
    <row r="1346">
      <c r="A1346" s="176" t="n">
        <v>45870</v>
      </c>
      <c r="B1346" s="104" t="inlineStr">
        <is>
          <t>2024/25</t>
        </is>
      </c>
      <c r="C1346" s="104" t="inlineStr">
        <is>
          <t>HC-062</t>
        </is>
      </c>
      <c r="D1346" s="104" t="n">
        <v>12</v>
      </c>
      <c r="E1346" s="104" t="n">
        <v>1672.03</v>
      </c>
      <c r="F1346" s="104" t="n">
        <v>67.15000000000001</v>
      </c>
      <c r="G1346" s="104" t="n">
        <v>5.4</v>
      </c>
    </row>
    <row r="1347">
      <c r="A1347" s="176" t="n">
        <v>45870</v>
      </c>
      <c r="B1347" s="104" t="inlineStr">
        <is>
          <t>2024/25</t>
        </is>
      </c>
      <c r="C1347" s="104" t="inlineStr">
        <is>
          <t>HC-063</t>
        </is>
      </c>
      <c r="D1347" s="104" t="n">
        <v>13</v>
      </c>
      <c r="E1347" s="104" t="n">
        <v>1771.2</v>
      </c>
      <c r="F1347" s="104" t="n">
        <v>76.18000000000001</v>
      </c>
      <c r="G1347" s="104" t="n">
        <v>7.6</v>
      </c>
    </row>
    <row r="1348">
      <c r="A1348" s="176" t="n">
        <v>45870</v>
      </c>
      <c r="B1348" s="104" t="inlineStr">
        <is>
          <t>2024/25</t>
        </is>
      </c>
      <c r="C1348" s="104" t="inlineStr">
        <is>
          <t>HC-064</t>
        </is>
      </c>
      <c r="D1348" s="104" t="n">
        <v>12</v>
      </c>
      <c r="E1348" s="104" t="n">
        <v>1626.64</v>
      </c>
      <c r="F1348" s="104" t="n">
        <v>109.96</v>
      </c>
      <c r="G1348" s="104" t="n">
        <v>12.8</v>
      </c>
    </row>
    <row r="1349">
      <c r="A1349" s="176" t="n">
        <v>45870</v>
      </c>
      <c r="B1349" s="104" t="inlineStr">
        <is>
          <t>2024/25</t>
        </is>
      </c>
      <c r="C1349" s="104" t="inlineStr">
        <is>
          <t>HC-065</t>
        </is>
      </c>
      <c r="D1349" s="104" t="n">
        <v>20</v>
      </c>
      <c r="E1349" s="104" t="n">
        <v>2716.82</v>
      </c>
      <c r="F1349" s="104" t="n">
        <v>136.43</v>
      </c>
      <c r="G1349" s="104" t="n">
        <v>14.5</v>
      </c>
    </row>
    <row r="1350">
      <c r="A1350" s="176" t="n">
        <v>45870</v>
      </c>
      <c r="B1350" s="104" t="inlineStr">
        <is>
          <t>2024/25</t>
        </is>
      </c>
      <c r="C1350" s="104" t="inlineStr">
        <is>
          <t>HC-066</t>
        </is>
      </c>
      <c r="D1350" s="104" t="n">
        <v>18</v>
      </c>
      <c r="E1350" s="104" t="n">
        <v>2417.57</v>
      </c>
      <c r="F1350" s="104" t="n">
        <v>99.20999999999999</v>
      </c>
      <c r="G1350" s="104" t="n">
        <v>16.3</v>
      </c>
    </row>
    <row r="1351">
      <c r="A1351" s="176" t="n">
        <v>45870</v>
      </c>
      <c r="B1351" s="104" t="inlineStr">
        <is>
          <t>2024/25</t>
        </is>
      </c>
      <c r="C1351" s="104" t="inlineStr">
        <is>
          <t>HC-067</t>
        </is>
      </c>
      <c r="D1351" s="104" t="n">
        <v>18</v>
      </c>
      <c r="E1351" s="104" t="n">
        <v>2422.88</v>
      </c>
      <c r="F1351" s="104" t="n">
        <v>65.40000000000001</v>
      </c>
      <c r="G1351" s="104" t="n">
        <v>12.8</v>
      </c>
    </row>
    <row r="1352">
      <c r="A1352" s="176" t="n">
        <v>45870</v>
      </c>
      <c r="B1352" s="104" t="inlineStr">
        <is>
          <t>2024/25</t>
        </is>
      </c>
      <c r="C1352" s="104" t="inlineStr">
        <is>
          <t>HC-068</t>
        </is>
      </c>
      <c r="D1352" s="104" t="n">
        <v>13</v>
      </c>
      <c r="E1352" s="104" t="n">
        <v>1768.63</v>
      </c>
      <c r="F1352" s="104" t="n">
        <v>92.53</v>
      </c>
      <c r="G1352" s="104" t="n">
        <v>9.1</v>
      </c>
    </row>
    <row r="1353">
      <c r="A1353" s="176" t="n">
        <v>45870</v>
      </c>
      <c r="B1353" s="104" t="inlineStr">
        <is>
          <t>2024/25</t>
        </is>
      </c>
      <c r="C1353" s="104" t="inlineStr">
        <is>
          <t>HC-069</t>
        </is>
      </c>
      <c r="D1353" s="104" t="n">
        <v>14</v>
      </c>
      <c r="E1353" s="104" t="n">
        <v>1927.01</v>
      </c>
      <c r="F1353" s="104" t="n">
        <v>91.84</v>
      </c>
      <c r="G1353" s="104" t="n">
        <v>4.9</v>
      </c>
    </row>
    <row r="1354">
      <c r="A1354" s="176" t="n">
        <v>45870</v>
      </c>
      <c r="B1354" s="104" t="inlineStr">
        <is>
          <t>2024/25</t>
        </is>
      </c>
      <c r="C1354" s="104" t="inlineStr">
        <is>
          <t>HC-070</t>
        </is>
      </c>
      <c r="D1354" s="104" t="n">
        <v>8</v>
      </c>
      <c r="E1354" s="104" t="n">
        <v>1055.67</v>
      </c>
      <c r="F1354" s="104" t="n">
        <v>49.79</v>
      </c>
      <c r="G1354" s="104" t="n">
        <v>3.5</v>
      </c>
    </row>
    <row r="1355">
      <c r="A1355" s="176" t="n">
        <v>45870</v>
      </c>
      <c r="B1355" s="104" t="inlineStr">
        <is>
          <t>2024/25</t>
        </is>
      </c>
      <c r="C1355" s="104" t="inlineStr">
        <is>
          <t>HC-071</t>
        </is>
      </c>
      <c r="D1355" s="104" t="n">
        <v>14</v>
      </c>
      <c r="E1355" s="104" t="n">
        <v>1930.47</v>
      </c>
      <c r="F1355" s="104" t="n">
        <v>69.93000000000001</v>
      </c>
      <c r="G1355" s="104" t="n">
        <v>10.8</v>
      </c>
    </row>
    <row r="1356">
      <c r="A1356" s="176" t="n">
        <v>45870</v>
      </c>
      <c r="B1356" s="104" t="inlineStr">
        <is>
          <t>2024/25</t>
        </is>
      </c>
      <c r="C1356" s="104" t="inlineStr">
        <is>
          <t>HC-072</t>
        </is>
      </c>
      <c r="D1356" s="104" t="n">
        <v>12</v>
      </c>
      <c r="E1356" s="104" t="n">
        <v>1633.83</v>
      </c>
      <c r="F1356" s="104" t="n">
        <v>53.95</v>
      </c>
      <c r="G1356" s="104" t="n">
        <v>8.300000000000001</v>
      </c>
    </row>
    <row r="1357">
      <c r="A1357" s="176" t="n">
        <v>45870</v>
      </c>
      <c r="B1357" s="104" t="inlineStr">
        <is>
          <t>2024/25</t>
        </is>
      </c>
      <c r="C1357" s="104" t="inlineStr">
        <is>
          <t>HC-073</t>
        </is>
      </c>
      <c r="D1357" s="104" t="n">
        <v>21</v>
      </c>
      <c r="E1357" s="104" t="n">
        <v>2862.03</v>
      </c>
      <c r="F1357" s="104" t="n">
        <v>157.19</v>
      </c>
      <c r="G1357" s="104" t="n">
        <v>19.4</v>
      </c>
    </row>
    <row r="1358">
      <c r="A1358" s="176" t="n">
        <v>45870</v>
      </c>
      <c r="B1358" s="104" t="inlineStr">
        <is>
          <t>2024/25</t>
        </is>
      </c>
      <c r="C1358" s="104" t="inlineStr">
        <is>
          <t>HC-074</t>
        </is>
      </c>
      <c r="D1358" s="104" t="n">
        <v>14</v>
      </c>
      <c r="E1358" s="104" t="n">
        <v>1882.07</v>
      </c>
      <c r="F1358" s="104" t="n">
        <v>133.47</v>
      </c>
      <c r="G1358" s="104" t="n">
        <v>9.5</v>
      </c>
    </row>
    <row r="1359">
      <c r="A1359" s="176" t="n">
        <v>45870</v>
      </c>
      <c r="B1359" s="104" t="inlineStr">
        <is>
          <t>2024/25</t>
        </is>
      </c>
      <c r="C1359" s="104" t="inlineStr">
        <is>
          <t>HC-075</t>
        </is>
      </c>
      <c r="D1359" s="104" t="n">
        <v>20</v>
      </c>
      <c r="E1359" s="104" t="n">
        <v>2804.22</v>
      </c>
      <c r="F1359" s="104" t="n">
        <v>111.43</v>
      </c>
      <c r="G1359" s="104" t="n">
        <v>17.5</v>
      </c>
    </row>
    <row r="1360">
      <c r="A1360" s="176" t="n">
        <v>45870</v>
      </c>
      <c r="B1360" s="104" t="inlineStr">
        <is>
          <t>2024/25</t>
        </is>
      </c>
      <c r="C1360" s="104" t="inlineStr">
        <is>
          <t>HC-076</t>
        </is>
      </c>
      <c r="D1360" s="104" t="n">
        <v>14</v>
      </c>
      <c r="E1360" s="104" t="n">
        <v>1877.3</v>
      </c>
      <c r="F1360" s="104" t="n">
        <v>74.44</v>
      </c>
      <c r="G1360" s="104" t="n">
        <v>7.1</v>
      </c>
    </row>
    <row r="1361">
      <c r="A1361" s="176" t="n">
        <v>45870</v>
      </c>
      <c r="B1361" s="104" t="inlineStr">
        <is>
          <t>2024/25</t>
        </is>
      </c>
      <c r="C1361" s="104" t="inlineStr">
        <is>
          <t>HC-077</t>
        </is>
      </c>
      <c r="D1361" s="104" t="n">
        <v>14</v>
      </c>
      <c r="E1361" s="104" t="n">
        <v>1918.26</v>
      </c>
      <c r="F1361" s="104" t="n">
        <v>74.44</v>
      </c>
      <c r="G1361" s="104" t="n">
        <v>13</v>
      </c>
    </row>
    <row r="1362">
      <c r="A1362" s="176" t="n">
        <v>45870</v>
      </c>
      <c r="B1362" s="104" t="inlineStr">
        <is>
          <t>2024/25</t>
        </is>
      </c>
      <c r="C1362" s="104" t="inlineStr">
        <is>
          <t>HC-078</t>
        </is>
      </c>
      <c r="D1362" s="104" t="n">
        <v>14</v>
      </c>
      <c r="E1362" s="104" t="n">
        <v>1886.48</v>
      </c>
      <c r="F1362" s="104" t="n">
        <v>110.18</v>
      </c>
      <c r="G1362" s="104" t="n">
        <v>17.7</v>
      </c>
    </row>
    <row r="1363">
      <c r="A1363" s="176" t="n">
        <v>45870</v>
      </c>
      <c r="B1363" s="104" t="inlineStr">
        <is>
          <t>2024/25</t>
        </is>
      </c>
      <c r="C1363" s="104" t="inlineStr">
        <is>
          <t>HC-079</t>
        </is>
      </c>
      <c r="D1363" s="104" t="n">
        <v>18</v>
      </c>
      <c r="E1363" s="104" t="n">
        <v>2421.1</v>
      </c>
      <c r="F1363" s="104" t="n">
        <v>124.81</v>
      </c>
      <c r="G1363" s="104" t="n">
        <v>11</v>
      </c>
    </row>
    <row r="1364">
      <c r="A1364" s="176" t="n">
        <v>45870</v>
      </c>
      <c r="B1364" s="104" t="inlineStr">
        <is>
          <t>2024/25</t>
        </is>
      </c>
      <c r="C1364" s="104" t="inlineStr">
        <is>
          <t>HC-080</t>
        </is>
      </c>
      <c r="D1364" s="104" t="n">
        <v>12</v>
      </c>
      <c r="E1364" s="104" t="n">
        <v>1619.23</v>
      </c>
      <c r="F1364" s="104" t="n">
        <v>51.69</v>
      </c>
      <c r="G1364" s="104" t="n">
        <v>11.7</v>
      </c>
    </row>
    <row r="1365">
      <c r="A1365" s="176" t="n">
        <v>45870</v>
      </c>
      <c r="B1365" s="104" t="inlineStr">
        <is>
          <t>2024/25</t>
        </is>
      </c>
      <c r="C1365" s="104" t="inlineStr">
        <is>
          <t>HC-081</t>
        </is>
      </c>
      <c r="D1365" s="104" t="n">
        <v>18</v>
      </c>
      <c r="E1365" s="104" t="n">
        <v>2389.83</v>
      </c>
      <c r="F1365" s="104" t="n">
        <v>123.27</v>
      </c>
      <c r="G1365" s="104" t="n">
        <v>7.8</v>
      </c>
    </row>
    <row r="1366">
      <c r="A1366" s="176" t="n">
        <v>45870</v>
      </c>
      <c r="B1366" s="104" t="inlineStr">
        <is>
          <t>2024/25</t>
        </is>
      </c>
      <c r="C1366" s="104" t="inlineStr">
        <is>
          <t>HC-082</t>
        </is>
      </c>
      <c r="D1366" s="104" t="n">
        <v>13</v>
      </c>
      <c r="E1366" s="104" t="n">
        <v>1732.63</v>
      </c>
      <c r="F1366" s="104" t="n">
        <v>63.75</v>
      </c>
      <c r="G1366" s="104" t="n">
        <v>9.1</v>
      </c>
    </row>
    <row r="1367">
      <c r="A1367" s="176" t="n">
        <v>45870</v>
      </c>
      <c r="B1367" s="104" t="inlineStr">
        <is>
          <t>2024/25</t>
        </is>
      </c>
      <c r="C1367" s="104" t="inlineStr">
        <is>
          <t>HC-083</t>
        </is>
      </c>
      <c r="D1367" s="104" t="n">
        <v>13</v>
      </c>
      <c r="E1367" s="104" t="n">
        <v>1784.3</v>
      </c>
      <c r="F1367" s="104" t="n">
        <v>54.08</v>
      </c>
      <c r="G1367" s="104" t="n">
        <v>15.5</v>
      </c>
    </row>
    <row r="1368">
      <c r="A1368" s="176" t="n">
        <v>45870</v>
      </c>
      <c r="B1368" s="104" t="inlineStr">
        <is>
          <t>2024/25</t>
        </is>
      </c>
      <c r="C1368" s="104" t="inlineStr">
        <is>
          <t>HC-084</t>
        </is>
      </c>
      <c r="D1368" s="104" t="n">
        <v>12</v>
      </c>
      <c r="E1368" s="104" t="n">
        <v>1588.13</v>
      </c>
      <c r="F1368" s="104" t="n">
        <v>82.7</v>
      </c>
      <c r="G1368" s="104" t="n">
        <v>9.4</v>
      </c>
    </row>
    <row r="1369">
      <c r="A1369" s="176" t="n">
        <v>45870</v>
      </c>
      <c r="B1369" s="104" t="inlineStr">
        <is>
          <t>2024/25</t>
        </is>
      </c>
      <c r="C1369" s="104" t="inlineStr">
        <is>
          <t>HC-085</t>
        </is>
      </c>
      <c r="D1369" s="104" t="n">
        <v>18</v>
      </c>
      <c r="E1369" s="104" t="n">
        <v>2460.54</v>
      </c>
      <c r="F1369" s="104" t="n">
        <v>111.7</v>
      </c>
      <c r="G1369" s="104" t="n">
        <v>14.1</v>
      </c>
    </row>
    <row r="1370">
      <c r="A1370" s="176" t="n">
        <v>45870</v>
      </c>
      <c r="B1370" s="104" t="inlineStr">
        <is>
          <t>2024/25</t>
        </is>
      </c>
      <c r="C1370" s="104" t="inlineStr">
        <is>
          <t>HC-086</t>
        </is>
      </c>
      <c r="D1370" s="104" t="n">
        <v>13</v>
      </c>
      <c r="E1370" s="104" t="n">
        <v>1752</v>
      </c>
      <c r="F1370" s="104" t="n">
        <v>88.61</v>
      </c>
      <c r="G1370" s="104" t="n">
        <v>14.7</v>
      </c>
    </row>
    <row r="1371">
      <c r="A1371" s="176" t="n">
        <v>45870</v>
      </c>
      <c r="B1371" s="104" t="inlineStr">
        <is>
          <t>2024/25</t>
        </is>
      </c>
      <c r="C1371" s="104" t="inlineStr">
        <is>
          <t>HC-087</t>
        </is>
      </c>
      <c r="D1371" s="104" t="n">
        <v>12</v>
      </c>
      <c r="E1371" s="104" t="n">
        <v>1658.18</v>
      </c>
      <c r="F1371" s="104" t="n">
        <v>65.65000000000001</v>
      </c>
      <c r="G1371" s="104" t="n">
        <v>7.4</v>
      </c>
    </row>
    <row r="1372">
      <c r="A1372" s="176" t="n">
        <v>45870</v>
      </c>
      <c r="B1372" s="104" t="inlineStr">
        <is>
          <t>2024/25</t>
        </is>
      </c>
      <c r="C1372" s="104" t="inlineStr">
        <is>
          <t>HC-088</t>
        </is>
      </c>
      <c r="D1372" s="104" t="n">
        <v>13</v>
      </c>
      <c r="E1372" s="104" t="n">
        <v>1748.05</v>
      </c>
      <c r="F1372" s="104" t="n">
        <v>94.16</v>
      </c>
      <c r="G1372" s="104" t="n">
        <v>9</v>
      </c>
    </row>
    <row r="1373">
      <c r="A1373" s="176" t="n">
        <v>45870</v>
      </c>
      <c r="B1373" s="104" t="inlineStr">
        <is>
          <t>2024/25</t>
        </is>
      </c>
      <c r="C1373" s="104" t="inlineStr">
        <is>
          <t>HC-089</t>
        </is>
      </c>
      <c r="D1373" s="104" t="n">
        <v>14</v>
      </c>
      <c r="E1373" s="104" t="n">
        <v>1827.62</v>
      </c>
      <c r="F1373" s="104" t="n">
        <v>56.1</v>
      </c>
      <c r="G1373" s="104" t="n">
        <v>12.6</v>
      </c>
    </row>
    <row r="1374">
      <c r="A1374" s="176" t="n">
        <v>45870</v>
      </c>
      <c r="B1374" s="104" t="inlineStr">
        <is>
          <t>2024/25</t>
        </is>
      </c>
      <c r="C1374" s="104" t="inlineStr">
        <is>
          <t>HC-090</t>
        </is>
      </c>
      <c r="D1374" s="104" t="n">
        <v>13</v>
      </c>
      <c r="E1374" s="104" t="n">
        <v>1809.88</v>
      </c>
      <c r="F1374" s="104" t="n">
        <v>62.47</v>
      </c>
      <c r="G1374" s="104" t="n">
        <v>5.4</v>
      </c>
    </row>
    <row r="1375">
      <c r="A1375" s="176" t="n">
        <v>45870</v>
      </c>
      <c r="B1375" s="104" t="inlineStr">
        <is>
          <t>2024/25</t>
        </is>
      </c>
      <c r="C1375" s="104" t="inlineStr">
        <is>
          <t>HC-091</t>
        </is>
      </c>
      <c r="D1375" s="104" t="n">
        <v>13</v>
      </c>
      <c r="E1375" s="104" t="n">
        <v>1742.23</v>
      </c>
      <c r="F1375" s="104" t="n">
        <v>100.55</v>
      </c>
      <c r="G1375" s="104" t="n">
        <v>15.6</v>
      </c>
    </row>
    <row r="1376">
      <c r="A1376" s="176" t="n">
        <v>45870</v>
      </c>
      <c r="B1376" s="104" t="inlineStr">
        <is>
          <t>2024/25</t>
        </is>
      </c>
      <c r="C1376" s="104" t="inlineStr">
        <is>
          <t>HC-092</t>
        </is>
      </c>
      <c r="D1376" s="104" t="n">
        <v>13</v>
      </c>
      <c r="E1376" s="104" t="n">
        <v>1740.12</v>
      </c>
      <c r="F1376" s="104" t="n">
        <v>73.02</v>
      </c>
      <c r="G1376" s="104" t="n">
        <v>11.4</v>
      </c>
    </row>
    <row r="1377">
      <c r="A1377" s="176" t="n">
        <v>45870</v>
      </c>
      <c r="B1377" s="104" t="inlineStr">
        <is>
          <t>2024/25</t>
        </is>
      </c>
      <c r="C1377" s="104" t="inlineStr">
        <is>
          <t>HC-093</t>
        </is>
      </c>
      <c r="D1377" s="104" t="n">
        <v>25</v>
      </c>
      <c r="E1377" s="104" t="n">
        <v>3333.52</v>
      </c>
      <c r="F1377" s="104" t="n">
        <v>128.63</v>
      </c>
      <c r="G1377" s="104" t="n">
        <v>20.4</v>
      </c>
    </row>
    <row r="1378">
      <c r="A1378" s="176" t="n">
        <v>45870</v>
      </c>
      <c r="B1378" s="104" t="inlineStr">
        <is>
          <t>2024/25</t>
        </is>
      </c>
      <c r="C1378" s="104" t="inlineStr">
        <is>
          <t>HC-094</t>
        </is>
      </c>
      <c r="D1378" s="104" t="n">
        <v>12</v>
      </c>
      <c r="E1378" s="104" t="n">
        <v>1666.17</v>
      </c>
      <c r="F1378" s="104" t="n">
        <v>111.31</v>
      </c>
      <c r="G1378" s="104" t="n">
        <v>9.4</v>
      </c>
    </row>
    <row r="1379">
      <c r="A1379" s="176" t="n">
        <v>45870</v>
      </c>
      <c r="B1379" s="104" t="inlineStr">
        <is>
          <t>2024/25</t>
        </is>
      </c>
      <c r="C1379" s="104" t="inlineStr">
        <is>
          <t>HC-096</t>
        </is>
      </c>
      <c r="D1379" s="104" t="n">
        <v>12</v>
      </c>
      <c r="E1379" s="104" t="n">
        <v>1620.24</v>
      </c>
      <c r="F1379" s="104" t="n">
        <v>51.4</v>
      </c>
      <c r="G1379" s="104" t="n">
        <v>4.8</v>
      </c>
    </row>
    <row r="1380">
      <c r="A1380" s="176" t="n">
        <v>45870</v>
      </c>
      <c r="B1380" s="104" t="inlineStr">
        <is>
          <t>2024/25</t>
        </is>
      </c>
      <c r="C1380" s="104" t="inlineStr">
        <is>
          <t>HC-097</t>
        </is>
      </c>
      <c r="D1380" s="104" t="n">
        <v>12</v>
      </c>
      <c r="E1380" s="104" t="n">
        <v>1649.94</v>
      </c>
      <c r="F1380" s="104" t="n">
        <v>37.78</v>
      </c>
      <c r="G1380" s="104" t="n">
        <v>9.199999999999999</v>
      </c>
    </row>
    <row r="1381">
      <c r="A1381" s="176" t="n">
        <v>45870</v>
      </c>
      <c r="B1381" s="104" t="inlineStr">
        <is>
          <t>2024/25</t>
        </is>
      </c>
      <c r="C1381" s="104" t="inlineStr">
        <is>
          <t>HC-098</t>
        </is>
      </c>
      <c r="D1381" s="104" t="n">
        <v>14</v>
      </c>
      <c r="E1381" s="104" t="n">
        <v>1875.89</v>
      </c>
      <c r="F1381" s="104" t="n">
        <v>105.4</v>
      </c>
      <c r="G1381" s="104" t="n">
        <v>14.8</v>
      </c>
    </row>
    <row r="1382">
      <c r="A1382" s="176" t="n">
        <v>45870</v>
      </c>
      <c r="B1382" s="104" t="inlineStr">
        <is>
          <t>2024/25</t>
        </is>
      </c>
      <c r="C1382" s="104" t="inlineStr">
        <is>
          <t>HC-099</t>
        </is>
      </c>
      <c r="D1382" s="104" t="n">
        <v>18</v>
      </c>
      <c r="E1382" s="104" t="n">
        <v>2415.21</v>
      </c>
      <c r="F1382" s="104" t="n">
        <v>75.23</v>
      </c>
      <c r="G1382" s="104" t="n">
        <v>16.6</v>
      </c>
    </row>
    <row r="1383">
      <c r="A1383" s="176" t="n">
        <v>45870</v>
      </c>
      <c r="B1383" s="104" t="inlineStr">
        <is>
          <t>2024/25</t>
        </is>
      </c>
      <c r="C1383" s="104" t="inlineStr">
        <is>
          <t>HC-100</t>
        </is>
      </c>
      <c r="D1383" s="104" t="n">
        <v>12</v>
      </c>
      <c r="E1383" s="104" t="n">
        <v>1616.75</v>
      </c>
      <c r="F1383" s="104" t="n">
        <v>60.9</v>
      </c>
      <c r="G1383" s="104" t="n">
        <v>11.6</v>
      </c>
    </row>
    <row r="1384">
      <c r="A1384" s="176" t="n">
        <v>45870</v>
      </c>
      <c r="B1384" s="104" t="inlineStr">
        <is>
          <t>2024/25</t>
        </is>
      </c>
      <c r="C1384" s="104" t="inlineStr">
        <is>
          <t>HC-101</t>
        </is>
      </c>
      <c r="D1384" s="104" t="n">
        <v>14</v>
      </c>
      <c r="E1384" s="104" t="n">
        <v>1848.05</v>
      </c>
      <c r="F1384" s="104" t="n">
        <v>89.67</v>
      </c>
      <c r="G1384" s="104" t="n">
        <v>13.6</v>
      </c>
    </row>
    <row r="1385">
      <c r="A1385" s="176" t="n">
        <v>45870</v>
      </c>
      <c r="B1385" s="104" t="inlineStr">
        <is>
          <t>2024/25</t>
        </is>
      </c>
      <c r="C1385" s="104" t="inlineStr">
        <is>
          <t>HC-102</t>
        </is>
      </c>
      <c r="D1385" s="104" t="n">
        <v>14</v>
      </c>
      <c r="E1385" s="104" t="n">
        <v>1892.42</v>
      </c>
      <c r="F1385" s="104" t="n">
        <v>289.71</v>
      </c>
      <c r="G1385" s="104" t="n">
        <v>74.7</v>
      </c>
    </row>
    <row r="1386">
      <c r="A1386" s="176" t="n">
        <v>45870</v>
      </c>
      <c r="B1386" s="104" t="inlineStr">
        <is>
          <t>2024/25</t>
        </is>
      </c>
      <c r="C1386" s="104" t="inlineStr">
        <is>
          <t>HC-103</t>
        </is>
      </c>
      <c r="D1386" s="104" t="n">
        <v>18</v>
      </c>
      <c r="E1386" s="104" t="n">
        <v>2447.96</v>
      </c>
      <c r="F1386" s="104" t="n">
        <v>110.29</v>
      </c>
      <c r="G1386" s="104" t="n">
        <v>15.1</v>
      </c>
    </row>
    <row r="1387">
      <c r="A1387" s="176" t="n">
        <v>45870</v>
      </c>
      <c r="B1387" s="104" t="inlineStr">
        <is>
          <t>2024/25</t>
        </is>
      </c>
      <c r="C1387" s="104" t="inlineStr">
        <is>
          <t>HC-104</t>
        </is>
      </c>
      <c r="D1387" s="104" t="n">
        <v>13</v>
      </c>
      <c r="E1387" s="104" t="n">
        <v>1749.27</v>
      </c>
      <c r="F1387" s="104" t="n">
        <v>99.29000000000001</v>
      </c>
      <c r="G1387" s="104" t="n">
        <v>10.1</v>
      </c>
    </row>
    <row r="1388">
      <c r="A1388" s="176" t="n">
        <v>45870</v>
      </c>
      <c r="B1388" s="104" t="inlineStr">
        <is>
          <t>2024/25</t>
        </is>
      </c>
      <c r="C1388" s="104" t="inlineStr">
        <is>
          <t>HC-105</t>
        </is>
      </c>
      <c r="D1388" s="104" t="n">
        <v>20</v>
      </c>
      <c r="E1388" s="104" t="n">
        <v>2755.38</v>
      </c>
      <c r="F1388" s="104" t="n">
        <v>136.72</v>
      </c>
      <c r="G1388" s="104" t="n">
        <v>14.3</v>
      </c>
    </row>
    <row r="1389">
      <c r="A1389" s="176" t="n">
        <v>45870</v>
      </c>
      <c r="B1389" s="104" t="inlineStr">
        <is>
          <t>2024/25</t>
        </is>
      </c>
      <c r="C1389" s="104" t="inlineStr">
        <is>
          <t>HC-106</t>
        </is>
      </c>
      <c r="D1389" s="104" t="n">
        <v>14</v>
      </c>
      <c r="E1389" s="104" t="n">
        <v>1900.73</v>
      </c>
      <c r="F1389" s="104" t="n">
        <v>106.71</v>
      </c>
      <c r="G1389" s="104" t="n">
        <v>8.699999999999999</v>
      </c>
    </row>
    <row r="1390">
      <c r="A1390" s="176" t="n">
        <v>45870</v>
      </c>
      <c r="B1390" s="104" t="inlineStr">
        <is>
          <t>2024/25</t>
        </is>
      </c>
      <c r="C1390" s="104" t="inlineStr">
        <is>
          <t>HC-107</t>
        </is>
      </c>
      <c r="D1390" s="104" t="n">
        <v>18</v>
      </c>
      <c r="E1390" s="104" t="n">
        <v>2387.68</v>
      </c>
      <c r="F1390" s="104" t="n">
        <v>95.8</v>
      </c>
      <c r="G1390" s="104" t="n">
        <v>14.9</v>
      </c>
    </row>
    <row r="1391">
      <c r="A1391" s="176" t="n">
        <v>45870</v>
      </c>
      <c r="B1391" s="104" t="inlineStr">
        <is>
          <t>2024/25</t>
        </is>
      </c>
      <c r="C1391" s="104" t="inlineStr">
        <is>
          <t>HC-108</t>
        </is>
      </c>
      <c r="D1391" s="104" t="n">
        <v>13</v>
      </c>
      <c r="E1391" s="104" t="n">
        <v>1751.04</v>
      </c>
      <c r="F1391" s="104" t="n">
        <v>109.71</v>
      </c>
      <c r="G1391" s="104" t="n">
        <v>8.800000000000001</v>
      </c>
    </row>
    <row r="1392">
      <c r="A1392" s="176" t="n">
        <v>45870</v>
      </c>
      <c r="B1392" s="104" t="inlineStr">
        <is>
          <t>2024/25</t>
        </is>
      </c>
      <c r="C1392" s="104" t="inlineStr">
        <is>
          <t>HC-109</t>
        </is>
      </c>
      <c r="D1392" s="104" t="n">
        <v>14</v>
      </c>
      <c r="E1392" s="104" t="n">
        <v>1887.05</v>
      </c>
      <c r="F1392" s="104" t="n">
        <v>79.31999999999999</v>
      </c>
      <c r="G1392" s="104" t="n">
        <v>9.5</v>
      </c>
    </row>
    <row r="1393">
      <c r="A1393" s="176" t="n">
        <v>45870</v>
      </c>
      <c r="B1393" s="104" t="inlineStr">
        <is>
          <t>2024/25</t>
        </is>
      </c>
      <c r="C1393" s="104" t="inlineStr">
        <is>
          <t>HC-110</t>
        </is>
      </c>
      <c r="D1393" s="104" t="n">
        <v>12</v>
      </c>
      <c r="E1393" s="104" t="n">
        <v>1598.44</v>
      </c>
      <c r="F1393" s="104" t="n">
        <v>72.26000000000001</v>
      </c>
      <c r="G1393" s="104" t="n">
        <v>8.6</v>
      </c>
    </row>
    <row r="1394">
      <c r="A1394" s="176" t="n">
        <v>45870</v>
      </c>
      <c r="B1394" s="104" t="inlineStr">
        <is>
          <t>2024/25</t>
        </is>
      </c>
      <c r="C1394" s="104" t="inlineStr">
        <is>
          <t>HC-111</t>
        </is>
      </c>
      <c r="D1394" s="104" t="n">
        <v>14</v>
      </c>
      <c r="E1394" s="104" t="n">
        <v>1881.55</v>
      </c>
      <c r="F1394" s="104" t="n">
        <v>89.83</v>
      </c>
      <c r="G1394" s="104" t="n">
        <v>13.3</v>
      </c>
    </row>
    <row r="1395">
      <c r="A1395" s="176" t="n">
        <v>45870</v>
      </c>
      <c r="B1395" s="104" t="inlineStr">
        <is>
          <t>2024/25</t>
        </is>
      </c>
      <c r="C1395" s="104" t="inlineStr">
        <is>
          <t>HC-113</t>
        </is>
      </c>
      <c r="D1395" s="104" t="n">
        <v>14</v>
      </c>
      <c r="E1395" s="104" t="n">
        <v>1862.45</v>
      </c>
      <c r="F1395" s="104" t="n">
        <v>103.02</v>
      </c>
      <c r="G1395" s="104" t="n">
        <v>14.5</v>
      </c>
    </row>
    <row r="1396">
      <c r="A1396" s="176" t="n">
        <v>45870</v>
      </c>
      <c r="B1396" s="104" t="inlineStr">
        <is>
          <t>2024/25</t>
        </is>
      </c>
      <c r="C1396" s="104" t="inlineStr">
        <is>
          <t>HC-114</t>
        </is>
      </c>
      <c r="D1396" s="104" t="n">
        <v>12</v>
      </c>
      <c r="E1396" s="104" t="n">
        <v>1594.84</v>
      </c>
      <c r="F1396" s="104" t="n">
        <v>98.18000000000001</v>
      </c>
      <c r="G1396" s="104" t="n">
        <v>10.9</v>
      </c>
    </row>
    <row r="1397">
      <c r="A1397" s="176" t="n">
        <v>45870</v>
      </c>
      <c r="B1397" s="104" t="inlineStr">
        <is>
          <t>2024/25</t>
        </is>
      </c>
      <c r="C1397" s="104" t="inlineStr">
        <is>
          <t>HC-115</t>
        </is>
      </c>
      <c r="D1397" s="104" t="n">
        <v>18</v>
      </c>
      <c r="E1397" s="104" t="n">
        <v>2460.97</v>
      </c>
      <c r="F1397" s="104" t="n">
        <v>84.70999999999999</v>
      </c>
      <c r="G1397" s="104" t="n">
        <v>18.8</v>
      </c>
    </row>
    <row r="1398">
      <c r="A1398" s="176" t="n">
        <v>45870</v>
      </c>
      <c r="B1398" s="104" t="inlineStr">
        <is>
          <t>2024/25</t>
        </is>
      </c>
      <c r="C1398" s="104" t="inlineStr">
        <is>
          <t>HC-116</t>
        </is>
      </c>
      <c r="D1398" s="104" t="n">
        <v>13</v>
      </c>
      <c r="E1398" s="104" t="n">
        <v>1759.21</v>
      </c>
      <c r="F1398" s="104" t="n">
        <v>70.23</v>
      </c>
      <c r="G1398" s="104" t="n">
        <v>12.5</v>
      </c>
    </row>
    <row r="1399">
      <c r="A1399" s="176" t="n">
        <v>45870</v>
      </c>
      <c r="B1399" s="104" t="inlineStr">
        <is>
          <t>2024/25</t>
        </is>
      </c>
      <c r="C1399" s="104" t="inlineStr">
        <is>
          <t>HC-117</t>
        </is>
      </c>
      <c r="D1399" s="104" t="n">
        <v>18</v>
      </c>
      <c r="E1399" s="104" t="n">
        <v>2417.4</v>
      </c>
      <c r="F1399" s="104" t="n">
        <v>143.89</v>
      </c>
      <c r="G1399" s="104" t="n">
        <v>15.2</v>
      </c>
    </row>
    <row r="1400">
      <c r="A1400" s="176" t="n">
        <v>45870</v>
      </c>
      <c r="B1400" s="104" t="inlineStr">
        <is>
          <t>2024/25</t>
        </is>
      </c>
      <c r="C1400" s="104" t="inlineStr">
        <is>
          <t>HC-118</t>
        </is>
      </c>
      <c r="D1400" s="104" t="n">
        <v>14</v>
      </c>
      <c r="E1400" s="104" t="n">
        <v>1906.24</v>
      </c>
      <c r="F1400" s="104" t="n">
        <v>76.55</v>
      </c>
      <c r="G1400" s="104" t="n">
        <v>15.4</v>
      </c>
    </row>
    <row r="1401">
      <c r="A1401" s="176" t="n">
        <v>45870</v>
      </c>
      <c r="B1401" s="104" t="inlineStr">
        <is>
          <t>2024/25</t>
        </is>
      </c>
      <c r="C1401" s="104" t="inlineStr">
        <is>
          <t>HC-119</t>
        </is>
      </c>
      <c r="D1401" s="104" t="n">
        <v>13</v>
      </c>
      <c r="E1401" s="104" t="n">
        <v>1791.32</v>
      </c>
      <c r="F1401" s="104" t="n">
        <v>84.12</v>
      </c>
      <c r="G1401" s="104" t="n">
        <v>13.2</v>
      </c>
    </row>
    <row r="1402">
      <c r="A1402" s="176" t="n">
        <v>45870</v>
      </c>
      <c r="B1402" s="104" t="inlineStr">
        <is>
          <t>2024/25</t>
        </is>
      </c>
      <c r="C1402" s="104" t="inlineStr">
        <is>
          <t>HC-120</t>
        </is>
      </c>
      <c r="D1402" s="104" t="n">
        <v>13</v>
      </c>
      <c r="E1402" s="104" t="n">
        <v>1740.87</v>
      </c>
      <c r="F1402" s="104" t="n">
        <v>80.81</v>
      </c>
      <c r="G1402" s="104" t="n">
        <v>5.5</v>
      </c>
    </row>
    <row r="1403">
      <c r="A1403" s="176" t="n">
        <v>45901</v>
      </c>
      <c r="B1403" s="104" t="inlineStr">
        <is>
          <t>2025/26</t>
        </is>
      </c>
      <c r="C1403" s="104" t="inlineStr">
        <is>
          <t>HC-001</t>
        </is>
      </c>
      <c r="D1403" s="104" t="n">
        <v>20</v>
      </c>
      <c r="E1403" s="104" t="n">
        <v>2852.77</v>
      </c>
      <c r="F1403" s="104" t="n">
        <v>127.3</v>
      </c>
      <c r="G1403" s="104" t="n">
        <v>12.8</v>
      </c>
    </row>
    <row r="1404">
      <c r="A1404" s="176" t="n">
        <v>45901</v>
      </c>
      <c r="B1404" s="104" t="inlineStr">
        <is>
          <t>2025/26</t>
        </is>
      </c>
      <c r="C1404" s="104" t="inlineStr">
        <is>
          <t>HC-002</t>
        </is>
      </c>
      <c r="D1404" s="104" t="n">
        <v>13</v>
      </c>
      <c r="E1404" s="104" t="n">
        <v>1844.97</v>
      </c>
      <c r="F1404" s="104" t="n">
        <v>77.68000000000001</v>
      </c>
      <c r="G1404" s="104" t="n">
        <v>12.6</v>
      </c>
    </row>
    <row r="1405">
      <c r="A1405" s="176" t="n">
        <v>45901</v>
      </c>
      <c r="B1405" s="104" t="inlineStr">
        <is>
          <t>2025/26</t>
        </is>
      </c>
      <c r="C1405" s="104" t="inlineStr">
        <is>
          <t>HC-003</t>
        </is>
      </c>
      <c r="D1405" s="104" t="n">
        <v>13</v>
      </c>
      <c r="E1405" s="104" t="n">
        <v>1765.15</v>
      </c>
      <c r="F1405" s="104" t="n">
        <v>79.18000000000001</v>
      </c>
      <c r="G1405" s="104" t="n">
        <v>18.8</v>
      </c>
    </row>
    <row r="1406">
      <c r="A1406" s="176" t="n">
        <v>45901</v>
      </c>
      <c r="B1406" s="104" t="inlineStr">
        <is>
          <t>2025/26</t>
        </is>
      </c>
      <c r="C1406" s="104" t="inlineStr">
        <is>
          <t>HC-004</t>
        </is>
      </c>
      <c r="D1406" s="104" t="n">
        <v>14</v>
      </c>
      <c r="E1406" s="104" t="n">
        <v>1971.05</v>
      </c>
      <c r="F1406" s="104" t="n">
        <v>90.79000000000001</v>
      </c>
      <c r="G1406" s="104" t="n">
        <v>8.699999999999999</v>
      </c>
    </row>
    <row r="1407">
      <c r="A1407" s="176" t="n">
        <v>45901</v>
      </c>
      <c r="B1407" s="104" t="inlineStr">
        <is>
          <t>2025/26</t>
        </is>
      </c>
      <c r="C1407" s="104" t="inlineStr">
        <is>
          <t>HC-005</t>
        </is>
      </c>
      <c r="D1407" s="104" t="n">
        <v>18</v>
      </c>
      <c r="E1407" s="104" t="n">
        <v>2525.13</v>
      </c>
      <c r="F1407" s="104" t="n">
        <v>113.89</v>
      </c>
      <c r="G1407" s="104" t="n">
        <v>16.3</v>
      </c>
    </row>
    <row r="1408">
      <c r="A1408" s="176" t="n">
        <v>45901</v>
      </c>
      <c r="B1408" s="104" t="inlineStr">
        <is>
          <t>2025/26</t>
        </is>
      </c>
      <c r="C1408" s="104" t="inlineStr">
        <is>
          <t>HC-006</t>
        </is>
      </c>
      <c r="D1408" s="104" t="n">
        <v>12</v>
      </c>
      <c r="E1408" s="104" t="n">
        <v>1710.05</v>
      </c>
      <c r="F1408" s="104" t="n">
        <v>90.51000000000001</v>
      </c>
      <c r="G1408" s="104" t="n">
        <v>5.9</v>
      </c>
    </row>
    <row r="1409">
      <c r="A1409" s="176" t="n">
        <v>45901</v>
      </c>
      <c r="B1409" s="104" t="inlineStr">
        <is>
          <t>2025/26</t>
        </is>
      </c>
      <c r="C1409" s="104" t="inlineStr">
        <is>
          <t>HC-007</t>
        </is>
      </c>
      <c r="D1409" s="104" t="n">
        <v>13</v>
      </c>
      <c r="E1409" s="104" t="n">
        <v>1833.37</v>
      </c>
      <c r="F1409" s="104" t="n">
        <v>69.84</v>
      </c>
      <c r="G1409" s="104" t="n">
        <v>6.5</v>
      </c>
    </row>
    <row r="1410">
      <c r="A1410" s="176" t="n">
        <v>45901</v>
      </c>
      <c r="B1410" s="104" t="inlineStr">
        <is>
          <t>2025/26</t>
        </is>
      </c>
      <c r="C1410" s="104" t="inlineStr">
        <is>
          <t>HC-008</t>
        </is>
      </c>
      <c r="D1410" s="104" t="n">
        <v>13</v>
      </c>
      <c r="E1410" s="104" t="n">
        <v>1821.55</v>
      </c>
      <c r="F1410" s="104" t="n">
        <v>88.56999999999999</v>
      </c>
      <c r="G1410" s="104" t="n">
        <v>8.9</v>
      </c>
    </row>
    <row r="1411">
      <c r="A1411" s="176" t="n">
        <v>45901</v>
      </c>
      <c r="B1411" s="104" t="inlineStr">
        <is>
          <t>2025/26</t>
        </is>
      </c>
      <c r="C1411" s="104" t="inlineStr">
        <is>
          <t>HC-009</t>
        </is>
      </c>
      <c r="D1411" s="104" t="n">
        <v>19</v>
      </c>
      <c r="E1411" s="104" t="n">
        <v>2645.47</v>
      </c>
      <c r="F1411" s="104" t="n">
        <v>96.81999999999999</v>
      </c>
      <c r="G1411" s="104" t="n">
        <v>8.199999999999999</v>
      </c>
    </row>
    <row r="1412">
      <c r="A1412" s="176" t="n">
        <v>45901</v>
      </c>
      <c r="B1412" s="104" t="inlineStr">
        <is>
          <t>2025/26</t>
        </is>
      </c>
      <c r="C1412" s="104" t="inlineStr">
        <is>
          <t>HC-010</t>
        </is>
      </c>
      <c r="D1412" s="104" t="n">
        <v>20</v>
      </c>
      <c r="E1412" s="104" t="n">
        <v>2806.14</v>
      </c>
      <c r="F1412" s="104" t="n">
        <v>138.63</v>
      </c>
      <c r="G1412" s="104" t="n">
        <v>15.3</v>
      </c>
    </row>
    <row r="1413">
      <c r="A1413" s="176" t="n">
        <v>45901</v>
      </c>
      <c r="B1413" s="104" t="inlineStr">
        <is>
          <t>2025/26</t>
        </is>
      </c>
      <c r="C1413" s="104" t="inlineStr">
        <is>
          <t>HC-011</t>
        </is>
      </c>
      <c r="D1413" s="104" t="n">
        <v>20</v>
      </c>
      <c r="E1413" s="104" t="n">
        <v>2824.81</v>
      </c>
      <c r="F1413" s="104" t="n">
        <v>100.8</v>
      </c>
      <c r="G1413" s="104" t="n">
        <v>8.4</v>
      </c>
    </row>
    <row r="1414">
      <c r="A1414" s="176" t="n">
        <v>45901</v>
      </c>
      <c r="B1414" s="104" t="inlineStr">
        <is>
          <t>2025/26</t>
        </is>
      </c>
      <c r="C1414" s="104" t="inlineStr">
        <is>
          <t>HC-012</t>
        </is>
      </c>
      <c r="D1414" s="104" t="n">
        <v>12</v>
      </c>
      <c r="E1414" s="104" t="n">
        <v>1715</v>
      </c>
      <c r="F1414" s="104" t="n">
        <v>105.61</v>
      </c>
      <c r="G1414" s="104" t="n">
        <v>12.3</v>
      </c>
    </row>
    <row r="1415">
      <c r="A1415" s="176" t="n">
        <v>45901</v>
      </c>
      <c r="B1415" s="104" t="inlineStr">
        <is>
          <t>2025/26</t>
        </is>
      </c>
      <c r="C1415" s="104" t="inlineStr">
        <is>
          <t>HC-013</t>
        </is>
      </c>
      <c r="D1415" s="104" t="n">
        <v>14</v>
      </c>
      <c r="E1415" s="104" t="n">
        <v>1946.1</v>
      </c>
      <c r="F1415" s="104" t="n">
        <v>43.94</v>
      </c>
      <c r="G1415" s="104" t="n">
        <v>8.1</v>
      </c>
    </row>
    <row r="1416">
      <c r="A1416" s="176" t="n">
        <v>45901</v>
      </c>
      <c r="B1416" s="104" t="inlineStr">
        <is>
          <t>2025/26</t>
        </is>
      </c>
      <c r="C1416" s="104" t="inlineStr">
        <is>
          <t>HC-014</t>
        </is>
      </c>
      <c r="D1416" s="104" t="n">
        <v>14</v>
      </c>
      <c r="E1416" s="104" t="n">
        <v>1979.61</v>
      </c>
      <c r="F1416" s="104" t="n">
        <v>91.16</v>
      </c>
      <c r="G1416" s="104" t="n">
        <v>5.3</v>
      </c>
    </row>
    <row r="1417">
      <c r="A1417" s="176" t="n">
        <v>45901</v>
      </c>
      <c r="B1417" s="104" t="inlineStr">
        <is>
          <t>2025/26</t>
        </is>
      </c>
      <c r="C1417" s="104" t="inlineStr">
        <is>
          <t>HC-015</t>
        </is>
      </c>
      <c r="D1417" s="104" t="n">
        <v>13</v>
      </c>
      <c r="E1417" s="104" t="n">
        <v>1835.49</v>
      </c>
      <c r="F1417" s="104" t="n">
        <v>67.09</v>
      </c>
      <c r="G1417" s="104" t="n">
        <v>6.4</v>
      </c>
    </row>
    <row r="1418">
      <c r="A1418" s="176" t="n">
        <v>45901</v>
      </c>
      <c r="B1418" s="104" t="inlineStr">
        <is>
          <t>2025/26</t>
        </is>
      </c>
      <c r="C1418" s="104" t="inlineStr">
        <is>
          <t>HC-016</t>
        </is>
      </c>
      <c r="D1418" s="104" t="n">
        <v>18</v>
      </c>
      <c r="E1418" s="104" t="n">
        <v>2521.68</v>
      </c>
      <c r="F1418" s="104" t="n">
        <v>123.11</v>
      </c>
      <c r="G1418" s="104" t="n">
        <v>20</v>
      </c>
    </row>
    <row r="1419">
      <c r="A1419" s="176" t="n">
        <v>45901</v>
      </c>
      <c r="B1419" s="104" t="inlineStr">
        <is>
          <t>2025/26</t>
        </is>
      </c>
      <c r="C1419" s="104" t="inlineStr">
        <is>
          <t>HC-017</t>
        </is>
      </c>
      <c r="D1419" s="104" t="n">
        <v>13</v>
      </c>
      <c r="E1419" s="104" t="n">
        <v>1847.34</v>
      </c>
      <c r="F1419" s="104" t="n">
        <v>73.08</v>
      </c>
      <c r="G1419" s="104" t="n">
        <v>7</v>
      </c>
    </row>
    <row r="1420">
      <c r="A1420" s="176" t="n">
        <v>45901</v>
      </c>
      <c r="B1420" s="104" t="inlineStr">
        <is>
          <t>2025/26</t>
        </is>
      </c>
      <c r="C1420" s="104" t="inlineStr">
        <is>
          <t>HC-018</t>
        </is>
      </c>
      <c r="D1420" s="104" t="n">
        <v>12</v>
      </c>
      <c r="E1420" s="104" t="n">
        <v>1664.52</v>
      </c>
      <c r="F1420" s="104" t="n">
        <v>72.94</v>
      </c>
      <c r="G1420" s="104" t="n">
        <v>12.2</v>
      </c>
    </row>
    <row r="1421">
      <c r="A1421" s="176" t="n">
        <v>45901</v>
      </c>
      <c r="B1421" s="104" t="inlineStr">
        <is>
          <t>2025/26</t>
        </is>
      </c>
      <c r="C1421" s="104" t="inlineStr">
        <is>
          <t>HC-019</t>
        </is>
      </c>
      <c r="D1421" s="104" t="n">
        <v>13</v>
      </c>
      <c r="E1421" s="104" t="n">
        <v>1817.23</v>
      </c>
      <c r="F1421" s="104" t="n">
        <v>63.12</v>
      </c>
      <c r="G1421" s="104" t="n">
        <v>10.5</v>
      </c>
    </row>
    <row r="1422">
      <c r="A1422" s="176" t="n">
        <v>45901</v>
      </c>
      <c r="B1422" s="104" t="inlineStr">
        <is>
          <t>2025/26</t>
        </is>
      </c>
      <c r="C1422" s="104" t="inlineStr">
        <is>
          <t>HC-020</t>
        </is>
      </c>
      <c r="D1422" s="104" t="n">
        <v>13</v>
      </c>
      <c r="E1422" s="104" t="n">
        <v>1834.23</v>
      </c>
      <c r="F1422" s="104" t="n">
        <v>67.54000000000001</v>
      </c>
      <c r="G1422" s="104" t="n">
        <v>10.2</v>
      </c>
    </row>
    <row r="1423">
      <c r="A1423" s="176" t="n">
        <v>45901</v>
      </c>
      <c r="B1423" s="104" t="inlineStr">
        <is>
          <t>2025/26</t>
        </is>
      </c>
      <c r="C1423" s="104" t="inlineStr">
        <is>
          <t>HC-021</t>
        </is>
      </c>
      <c r="D1423" s="104" t="n">
        <v>13</v>
      </c>
      <c r="E1423" s="104" t="n">
        <v>1815.77</v>
      </c>
      <c r="F1423" s="104" t="n">
        <v>93.67</v>
      </c>
      <c r="G1423" s="104" t="n">
        <v>9.9</v>
      </c>
    </row>
    <row r="1424">
      <c r="A1424" s="176" t="n">
        <v>45901</v>
      </c>
      <c r="B1424" s="104" t="inlineStr">
        <is>
          <t>2025/26</t>
        </is>
      </c>
      <c r="C1424" s="104" t="inlineStr">
        <is>
          <t>HC-022</t>
        </is>
      </c>
      <c r="D1424" s="104" t="n">
        <v>13</v>
      </c>
      <c r="E1424" s="104" t="n">
        <v>1875.96</v>
      </c>
      <c r="F1424" s="104" t="n">
        <v>81.29000000000001</v>
      </c>
      <c r="G1424" s="104" t="n">
        <v>12.1</v>
      </c>
    </row>
    <row r="1425">
      <c r="A1425" s="176" t="n">
        <v>45901</v>
      </c>
      <c r="B1425" s="104" t="inlineStr">
        <is>
          <t>2025/26</t>
        </is>
      </c>
      <c r="C1425" s="104" t="inlineStr">
        <is>
          <t>HC-023</t>
        </is>
      </c>
      <c r="D1425" s="104" t="n">
        <v>14</v>
      </c>
      <c r="E1425" s="104" t="n">
        <v>1943.7</v>
      </c>
      <c r="F1425" s="104" t="n">
        <v>133.63</v>
      </c>
      <c r="G1425" s="104" t="n">
        <v>27.4</v>
      </c>
    </row>
    <row r="1426">
      <c r="A1426" s="176" t="n">
        <v>45901</v>
      </c>
      <c r="B1426" s="104" t="inlineStr">
        <is>
          <t>2025/26</t>
        </is>
      </c>
      <c r="C1426" s="104" t="inlineStr">
        <is>
          <t>HC-024</t>
        </is>
      </c>
      <c r="D1426" s="104" t="n">
        <v>19</v>
      </c>
      <c r="E1426" s="104" t="n">
        <v>2659.33</v>
      </c>
      <c r="F1426" s="104" t="n">
        <v>107.41</v>
      </c>
      <c r="G1426" s="104" t="n">
        <v>13.9</v>
      </c>
    </row>
    <row r="1427">
      <c r="A1427" s="176" t="n">
        <v>45901</v>
      </c>
      <c r="B1427" s="104" t="inlineStr">
        <is>
          <t>2025/26</t>
        </is>
      </c>
      <c r="C1427" s="104" t="inlineStr">
        <is>
          <t>HC-025</t>
        </is>
      </c>
      <c r="D1427" s="104" t="n">
        <v>18</v>
      </c>
      <c r="E1427" s="104" t="n">
        <v>2563.4</v>
      </c>
      <c r="F1427" s="104" t="n">
        <v>106.48</v>
      </c>
      <c r="G1427" s="104" t="n">
        <v>9.699999999999999</v>
      </c>
    </row>
    <row r="1428">
      <c r="A1428" s="176" t="n">
        <v>45901</v>
      </c>
      <c r="B1428" s="104" t="inlineStr">
        <is>
          <t>2025/26</t>
        </is>
      </c>
      <c r="C1428" s="104" t="inlineStr">
        <is>
          <t>HC-026</t>
        </is>
      </c>
      <c r="D1428" s="104" t="n">
        <v>12</v>
      </c>
      <c r="E1428" s="104" t="n">
        <v>1694.05</v>
      </c>
      <c r="F1428" s="104" t="n">
        <v>108.89</v>
      </c>
      <c r="G1428" s="104" t="n">
        <v>7.4</v>
      </c>
    </row>
    <row r="1429">
      <c r="A1429" s="176" t="n">
        <v>45901</v>
      </c>
      <c r="B1429" s="104" t="inlineStr">
        <is>
          <t>2025/26</t>
        </is>
      </c>
      <c r="C1429" s="104" t="inlineStr">
        <is>
          <t>HC-027</t>
        </is>
      </c>
      <c r="D1429" s="104" t="n">
        <v>14</v>
      </c>
      <c r="E1429" s="104" t="n">
        <v>1983.5</v>
      </c>
      <c r="F1429" s="104" t="n">
        <v>79.28</v>
      </c>
      <c r="G1429" s="104" t="n">
        <v>13.4</v>
      </c>
    </row>
    <row r="1430">
      <c r="A1430" s="176" t="n">
        <v>45901</v>
      </c>
      <c r="B1430" s="104" t="inlineStr">
        <is>
          <t>2025/26</t>
        </is>
      </c>
      <c r="C1430" s="104" t="inlineStr">
        <is>
          <t>HC-028</t>
        </is>
      </c>
      <c r="D1430" s="104" t="n">
        <v>12</v>
      </c>
      <c r="E1430" s="104" t="n">
        <v>1696.27</v>
      </c>
      <c r="F1430" s="104" t="n">
        <v>59.39</v>
      </c>
      <c r="G1430" s="104" t="n">
        <v>8.300000000000001</v>
      </c>
    </row>
    <row r="1431">
      <c r="A1431" s="176" t="n">
        <v>45901</v>
      </c>
      <c r="B1431" s="104" t="inlineStr">
        <is>
          <t>2025/26</t>
        </is>
      </c>
      <c r="C1431" s="104" t="inlineStr">
        <is>
          <t>HC-029</t>
        </is>
      </c>
      <c r="D1431" s="104" t="n">
        <v>25</v>
      </c>
      <c r="E1431" s="104" t="n">
        <v>3487.53</v>
      </c>
      <c r="F1431" s="104" t="n">
        <v>157.63</v>
      </c>
      <c r="G1431" s="104" t="n">
        <v>18.7</v>
      </c>
    </row>
    <row r="1432">
      <c r="A1432" s="176" t="n">
        <v>45901</v>
      </c>
      <c r="B1432" s="104" t="inlineStr">
        <is>
          <t>2025/26</t>
        </is>
      </c>
      <c r="C1432" s="104" t="inlineStr">
        <is>
          <t>HC-030</t>
        </is>
      </c>
      <c r="D1432" s="104" t="n">
        <v>13</v>
      </c>
      <c r="E1432" s="104" t="n">
        <v>1877.72</v>
      </c>
      <c r="F1432" s="104" t="n">
        <v>111.26</v>
      </c>
      <c r="G1432" s="104" t="n">
        <v>11.3</v>
      </c>
    </row>
    <row r="1433">
      <c r="A1433" s="176" t="n">
        <v>45901</v>
      </c>
      <c r="B1433" s="104" t="inlineStr">
        <is>
          <t>2025/26</t>
        </is>
      </c>
      <c r="C1433" s="104" t="inlineStr">
        <is>
          <t>HC-031</t>
        </is>
      </c>
      <c r="D1433" s="104" t="n">
        <v>14</v>
      </c>
      <c r="E1433" s="104" t="n">
        <v>1969.46</v>
      </c>
      <c r="F1433" s="104" t="n">
        <v>75.81999999999999</v>
      </c>
      <c r="G1433" s="104" t="n">
        <v>11</v>
      </c>
    </row>
    <row r="1434">
      <c r="A1434" s="176" t="n">
        <v>45901</v>
      </c>
      <c r="B1434" s="104" t="inlineStr">
        <is>
          <t>2025/26</t>
        </is>
      </c>
      <c r="C1434" s="104" t="inlineStr">
        <is>
          <t>HC-032</t>
        </is>
      </c>
      <c r="D1434" s="104" t="n">
        <v>14</v>
      </c>
      <c r="E1434" s="104" t="n">
        <v>1957.18</v>
      </c>
      <c r="F1434" s="104" t="n">
        <v>59.02</v>
      </c>
      <c r="G1434" s="104" t="n">
        <v>8.4</v>
      </c>
    </row>
    <row r="1435">
      <c r="A1435" s="176" t="n">
        <v>45901</v>
      </c>
      <c r="B1435" s="104" t="inlineStr">
        <is>
          <t>2025/26</t>
        </is>
      </c>
      <c r="C1435" s="104" t="inlineStr">
        <is>
          <t>HC-033</t>
        </is>
      </c>
      <c r="D1435" s="104" t="n">
        <v>25</v>
      </c>
      <c r="E1435" s="104" t="n">
        <v>3479.31</v>
      </c>
      <c r="F1435" s="104" t="n">
        <v>116.16</v>
      </c>
      <c r="G1435" s="104" t="n">
        <v>18.2</v>
      </c>
    </row>
    <row r="1436">
      <c r="A1436" s="176" t="n">
        <v>45901</v>
      </c>
      <c r="B1436" s="104" t="inlineStr">
        <is>
          <t>2025/26</t>
        </is>
      </c>
      <c r="C1436" s="104" t="inlineStr">
        <is>
          <t>HC-034</t>
        </is>
      </c>
      <c r="D1436" s="104" t="n">
        <v>18</v>
      </c>
      <c r="E1436" s="104" t="n">
        <v>2469.32</v>
      </c>
      <c r="F1436" s="104" t="n">
        <v>101.52</v>
      </c>
      <c r="G1436" s="104" t="n">
        <v>15.1</v>
      </c>
    </row>
    <row r="1437">
      <c r="A1437" s="176" t="n">
        <v>45901</v>
      </c>
      <c r="B1437" s="104" t="inlineStr">
        <is>
          <t>2025/26</t>
        </is>
      </c>
      <c r="C1437" s="104" t="inlineStr">
        <is>
          <t>HC-035</t>
        </is>
      </c>
      <c r="D1437" s="104" t="n">
        <v>18</v>
      </c>
      <c r="E1437" s="104" t="n">
        <v>2525.5</v>
      </c>
      <c r="F1437" s="104" t="n">
        <v>94.56</v>
      </c>
      <c r="G1437" s="104" t="n">
        <v>16.7</v>
      </c>
    </row>
    <row r="1438">
      <c r="A1438" s="176" t="n">
        <v>45901</v>
      </c>
      <c r="B1438" s="104" t="inlineStr">
        <is>
          <t>2025/26</t>
        </is>
      </c>
      <c r="C1438" s="104" t="inlineStr">
        <is>
          <t>HC-036</t>
        </is>
      </c>
      <c r="D1438" s="104" t="n">
        <v>14</v>
      </c>
      <c r="E1438" s="104" t="n">
        <v>1936.45</v>
      </c>
      <c r="F1438" s="104" t="n">
        <v>97.92</v>
      </c>
      <c r="G1438" s="104" t="n">
        <v>10.1</v>
      </c>
    </row>
    <row r="1439">
      <c r="A1439" s="176" t="n">
        <v>45901</v>
      </c>
      <c r="B1439" s="104" t="inlineStr">
        <is>
          <t>2025/26</t>
        </is>
      </c>
      <c r="C1439" s="104" t="inlineStr">
        <is>
          <t>HC-037</t>
        </is>
      </c>
      <c r="D1439" s="104" t="n">
        <v>14</v>
      </c>
      <c r="E1439" s="104" t="n">
        <v>1924.18</v>
      </c>
      <c r="F1439" s="104" t="n">
        <v>74.83</v>
      </c>
      <c r="G1439" s="104" t="n">
        <v>11.4</v>
      </c>
    </row>
    <row r="1440">
      <c r="A1440" s="176" t="n">
        <v>45901</v>
      </c>
      <c r="B1440" s="104" t="inlineStr">
        <is>
          <t>2025/26</t>
        </is>
      </c>
      <c r="C1440" s="104" t="inlineStr">
        <is>
          <t>HC-038</t>
        </is>
      </c>
      <c r="D1440" s="104" t="n">
        <v>13</v>
      </c>
      <c r="E1440" s="104" t="n">
        <v>1853.28</v>
      </c>
      <c r="F1440" s="104" t="n">
        <v>80.89</v>
      </c>
      <c r="G1440" s="104" t="n">
        <v>11.2</v>
      </c>
    </row>
    <row r="1441">
      <c r="A1441" s="176" t="n">
        <v>45901</v>
      </c>
      <c r="B1441" s="104" t="inlineStr">
        <is>
          <t>2025/26</t>
        </is>
      </c>
      <c r="C1441" s="104" t="inlineStr">
        <is>
          <t>HC-039</t>
        </is>
      </c>
      <c r="D1441" s="104" t="n">
        <v>14</v>
      </c>
      <c r="E1441" s="104" t="n">
        <v>1934.53</v>
      </c>
      <c r="F1441" s="104" t="n">
        <v>99.97</v>
      </c>
      <c r="G1441" s="104" t="n">
        <v>12.2</v>
      </c>
    </row>
    <row r="1442">
      <c r="A1442" s="176" t="n">
        <v>45901</v>
      </c>
      <c r="B1442" s="104" t="inlineStr">
        <is>
          <t>2025/26</t>
        </is>
      </c>
      <c r="C1442" s="104" t="inlineStr">
        <is>
          <t>HC-040</t>
        </is>
      </c>
      <c r="D1442" s="104" t="n">
        <v>14</v>
      </c>
      <c r="E1442" s="104" t="n">
        <v>2009.92</v>
      </c>
      <c r="F1442" s="104" t="n">
        <v>73.09</v>
      </c>
      <c r="G1442" s="104" t="n">
        <v>12.1</v>
      </c>
    </row>
    <row r="1443">
      <c r="A1443" s="176" t="n">
        <v>45901</v>
      </c>
      <c r="B1443" s="104" t="inlineStr">
        <is>
          <t>2025/26</t>
        </is>
      </c>
      <c r="C1443" s="104" t="inlineStr">
        <is>
          <t>HC-041</t>
        </is>
      </c>
      <c r="D1443" s="104" t="n">
        <v>26</v>
      </c>
      <c r="E1443" s="104" t="n">
        <v>3658.53</v>
      </c>
      <c r="F1443" s="104" t="n">
        <v>196.55</v>
      </c>
      <c r="G1443" s="104" t="n">
        <v>13.6</v>
      </c>
    </row>
    <row r="1444">
      <c r="A1444" s="176" t="n">
        <v>45901</v>
      </c>
      <c r="B1444" s="104" t="inlineStr">
        <is>
          <t>2025/26</t>
        </is>
      </c>
      <c r="C1444" s="104" t="inlineStr">
        <is>
          <t>HC-042</t>
        </is>
      </c>
      <c r="D1444" s="104" t="n">
        <v>14</v>
      </c>
      <c r="E1444" s="104" t="n">
        <v>1970.9</v>
      </c>
      <c r="F1444" s="104" t="n">
        <v>96.70999999999999</v>
      </c>
      <c r="G1444" s="104" t="n">
        <v>7.3</v>
      </c>
    </row>
    <row r="1445">
      <c r="A1445" s="176" t="n">
        <v>45901</v>
      </c>
      <c r="B1445" s="104" t="inlineStr">
        <is>
          <t>2025/26</t>
        </is>
      </c>
      <c r="C1445" s="104" t="inlineStr">
        <is>
          <t>HC-043</t>
        </is>
      </c>
      <c r="D1445" s="104" t="n">
        <v>18</v>
      </c>
      <c r="E1445" s="104" t="n">
        <v>2545.57</v>
      </c>
      <c r="F1445" s="104" t="n">
        <v>104.99</v>
      </c>
      <c r="G1445" s="104" t="n">
        <v>12.8</v>
      </c>
    </row>
    <row r="1446">
      <c r="A1446" s="176" t="n">
        <v>45901</v>
      </c>
      <c r="B1446" s="104" t="inlineStr">
        <is>
          <t>2025/26</t>
        </is>
      </c>
      <c r="C1446" s="104" t="inlineStr">
        <is>
          <t>HC-044</t>
        </is>
      </c>
      <c r="D1446" s="104" t="n">
        <v>12</v>
      </c>
      <c r="E1446" s="104" t="n">
        <v>1710.43</v>
      </c>
      <c r="F1446" s="104" t="n">
        <v>60.62</v>
      </c>
      <c r="G1446" s="104" t="n">
        <v>8.800000000000001</v>
      </c>
    </row>
    <row r="1447">
      <c r="A1447" s="176" t="n">
        <v>45901</v>
      </c>
      <c r="B1447" s="104" t="inlineStr">
        <is>
          <t>2025/26</t>
        </is>
      </c>
      <c r="C1447" s="104" t="inlineStr">
        <is>
          <t>HC-045</t>
        </is>
      </c>
      <c r="D1447" s="104" t="n">
        <v>25</v>
      </c>
      <c r="E1447" s="104" t="n">
        <v>3470.32</v>
      </c>
      <c r="F1447" s="104" t="n">
        <v>145.05</v>
      </c>
      <c r="G1447" s="104" t="n">
        <v>12.2</v>
      </c>
    </row>
    <row r="1448">
      <c r="A1448" s="176" t="n">
        <v>45901</v>
      </c>
      <c r="B1448" s="104" t="inlineStr">
        <is>
          <t>2025/26</t>
        </is>
      </c>
      <c r="C1448" s="104" t="inlineStr">
        <is>
          <t>HC-046</t>
        </is>
      </c>
      <c r="D1448" s="104" t="n">
        <v>12</v>
      </c>
      <c r="E1448" s="104" t="n">
        <v>1742.16</v>
      </c>
      <c r="F1448" s="104" t="n">
        <v>59.57</v>
      </c>
      <c r="G1448" s="104" t="n">
        <v>10.2</v>
      </c>
    </row>
    <row r="1449">
      <c r="A1449" s="176" t="n">
        <v>45901</v>
      </c>
      <c r="B1449" s="104" t="inlineStr">
        <is>
          <t>2025/26</t>
        </is>
      </c>
      <c r="C1449" s="104" t="inlineStr">
        <is>
          <t>HC-047</t>
        </is>
      </c>
      <c r="D1449" s="104" t="n">
        <v>18</v>
      </c>
      <c r="E1449" s="104" t="n">
        <v>2483.08</v>
      </c>
      <c r="F1449" s="104" t="n">
        <v>252.99</v>
      </c>
      <c r="G1449" s="104" t="n">
        <v>79</v>
      </c>
    </row>
    <row r="1450">
      <c r="A1450" s="176" t="n">
        <v>45901</v>
      </c>
      <c r="B1450" s="104" t="inlineStr">
        <is>
          <t>2025/26</t>
        </is>
      </c>
      <c r="C1450" s="104" t="inlineStr">
        <is>
          <t>HC-048</t>
        </is>
      </c>
      <c r="D1450" s="104" t="n">
        <v>18</v>
      </c>
      <c r="E1450" s="104" t="n">
        <v>2577.85</v>
      </c>
      <c r="F1450" s="104" t="n">
        <v>95.55</v>
      </c>
      <c r="G1450" s="104" t="n">
        <v>13.8</v>
      </c>
    </row>
    <row r="1451">
      <c r="A1451" s="176" t="n">
        <v>45901</v>
      </c>
      <c r="B1451" s="104" t="inlineStr">
        <is>
          <t>2025/26</t>
        </is>
      </c>
      <c r="C1451" s="104" t="inlineStr">
        <is>
          <t>HC-049</t>
        </is>
      </c>
      <c r="D1451" s="104" t="n">
        <v>18</v>
      </c>
      <c r="E1451" s="104" t="n">
        <v>2520.25</v>
      </c>
      <c r="F1451" s="104" t="n">
        <v>88.69</v>
      </c>
      <c r="G1451" s="104" t="n">
        <v>17.3</v>
      </c>
    </row>
    <row r="1452">
      <c r="A1452" s="176" t="n">
        <v>45901</v>
      </c>
      <c r="B1452" s="104" t="inlineStr">
        <is>
          <t>2025/26</t>
        </is>
      </c>
      <c r="C1452" s="104" t="inlineStr">
        <is>
          <t>HC-050</t>
        </is>
      </c>
      <c r="D1452" s="104" t="n">
        <v>18</v>
      </c>
      <c r="E1452" s="104" t="n">
        <v>2523.37</v>
      </c>
      <c r="F1452" s="104" t="n">
        <v>112.82</v>
      </c>
      <c r="G1452" s="104" t="n">
        <v>20.2</v>
      </c>
    </row>
    <row r="1453">
      <c r="A1453" s="176" t="n">
        <v>45901</v>
      </c>
      <c r="B1453" s="104" t="inlineStr">
        <is>
          <t>2025/26</t>
        </is>
      </c>
      <c r="C1453" s="104" t="inlineStr">
        <is>
          <t>HC-051</t>
        </is>
      </c>
      <c r="D1453" s="104" t="n">
        <v>13</v>
      </c>
      <c r="E1453" s="104" t="n">
        <v>1823.41</v>
      </c>
      <c r="F1453" s="104" t="n">
        <v>79.45999999999999</v>
      </c>
      <c r="G1453" s="104" t="n">
        <v>10.4</v>
      </c>
    </row>
    <row r="1454">
      <c r="A1454" s="176" t="n">
        <v>45901</v>
      </c>
      <c r="B1454" s="104" t="inlineStr">
        <is>
          <t>2025/26</t>
        </is>
      </c>
      <c r="C1454" s="104" t="inlineStr">
        <is>
          <t>HC-052</t>
        </is>
      </c>
      <c r="D1454" s="104" t="n">
        <v>14</v>
      </c>
      <c r="E1454" s="104" t="n">
        <v>1955.2</v>
      </c>
      <c r="F1454" s="104" t="n">
        <v>102.06</v>
      </c>
      <c r="G1454" s="104" t="n">
        <v>10.1</v>
      </c>
    </row>
    <row r="1455">
      <c r="A1455" s="176" t="n">
        <v>45901</v>
      </c>
      <c r="B1455" s="104" t="inlineStr">
        <is>
          <t>2025/26</t>
        </is>
      </c>
      <c r="C1455" s="104" t="inlineStr">
        <is>
          <t>HC-053</t>
        </is>
      </c>
      <c r="D1455" s="104" t="n">
        <v>14</v>
      </c>
      <c r="E1455" s="104" t="n">
        <v>2012.75</v>
      </c>
      <c r="F1455" s="104" t="n">
        <v>96.05</v>
      </c>
      <c r="G1455" s="104" t="n">
        <v>8.4</v>
      </c>
    </row>
    <row r="1456">
      <c r="A1456" s="176" t="n">
        <v>45901</v>
      </c>
      <c r="B1456" s="104" t="inlineStr">
        <is>
          <t>2025/26</t>
        </is>
      </c>
      <c r="C1456" s="104" t="inlineStr">
        <is>
          <t>HC-054</t>
        </is>
      </c>
      <c r="D1456" s="104" t="n">
        <v>13</v>
      </c>
      <c r="E1456" s="104" t="n">
        <v>1819.11</v>
      </c>
      <c r="F1456" s="104" t="n">
        <v>122.53</v>
      </c>
      <c r="G1456" s="104" t="n">
        <v>12.7</v>
      </c>
    </row>
    <row r="1457">
      <c r="A1457" s="176" t="n">
        <v>45901</v>
      </c>
      <c r="B1457" s="104" t="inlineStr">
        <is>
          <t>2025/26</t>
        </is>
      </c>
      <c r="C1457" s="104" t="inlineStr">
        <is>
          <t>HC-055</t>
        </is>
      </c>
      <c r="D1457" s="104" t="n">
        <v>18</v>
      </c>
      <c r="E1457" s="104" t="n">
        <v>2520.8</v>
      </c>
      <c r="F1457" s="104" t="n">
        <v>98.51000000000001</v>
      </c>
      <c r="G1457" s="104" t="n">
        <v>15</v>
      </c>
    </row>
    <row r="1458">
      <c r="A1458" s="176" t="n">
        <v>45901</v>
      </c>
      <c r="B1458" s="104" t="inlineStr">
        <is>
          <t>2025/26</t>
        </is>
      </c>
      <c r="C1458" s="104" t="inlineStr">
        <is>
          <t>HC-056</t>
        </is>
      </c>
      <c r="D1458" s="104" t="n">
        <v>18</v>
      </c>
      <c r="E1458" s="104" t="n">
        <v>2482.02</v>
      </c>
      <c r="F1458" s="104" t="n">
        <v>83.75</v>
      </c>
      <c r="G1458" s="104" t="n">
        <v>15.5</v>
      </c>
    </row>
    <row r="1459">
      <c r="A1459" s="176" t="n">
        <v>45901</v>
      </c>
      <c r="B1459" s="104" t="inlineStr">
        <is>
          <t>2025/26</t>
        </is>
      </c>
      <c r="C1459" s="104" t="inlineStr">
        <is>
          <t>HC-057</t>
        </is>
      </c>
      <c r="D1459" s="104" t="n">
        <v>18</v>
      </c>
      <c r="E1459" s="104" t="n">
        <v>2524.59</v>
      </c>
      <c r="F1459" s="104" t="n">
        <v>144.84</v>
      </c>
      <c r="G1459" s="104" t="n">
        <v>16.9</v>
      </c>
    </row>
    <row r="1460">
      <c r="A1460" s="176" t="n">
        <v>45901</v>
      </c>
      <c r="B1460" s="104" t="inlineStr">
        <is>
          <t>2025/26</t>
        </is>
      </c>
      <c r="C1460" s="104" t="inlineStr">
        <is>
          <t>HC-058</t>
        </is>
      </c>
      <c r="D1460" s="104" t="n">
        <v>13</v>
      </c>
      <c r="E1460" s="104" t="n">
        <v>1816.49</v>
      </c>
      <c r="F1460" s="104" t="n">
        <v>77.54000000000001</v>
      </c>
      <c r="G1460" s="104" t="n">
        <v>9.300000000000001</v>
      </c>
    </row>
    <row r="1461">
      <c r="A1461" s="176" t="n">
        <v>45901</v>
      </c>
      <c r="B1461" s="104" t="inlineStr">
        <is>
          <t>2025/26</t>
        </is>
      </c>
      <c r="C1461" s="104" t="inlineStr">
        <is>
          <t>HC-059</t>
        </is>
      </c>
      <c r="D1461" s="104" t="n">
        <v>14</v>
      </c>
      <c r="E1461" s="104" t="n">
        <v>1956.8</v>
      </c>
      <c r="F1461" s="104" t="n">
        <v>85.33</v>
      </c>
      <c r="G1461" s="104" t="n">
        <v>11.3</v>
      </c>
    </row>
    <row r="1462">
      <c r="A1462" s="176" t="n">
        <v>45901</v>
      </c>
      <c r="B1462" s="104" t="inlineStr">
        <is>
          <t>2025/26</t>
        </is>
      </c>
      <c r="C1462" s="104" t="inlineStr">
        <is>
          <t>HC-060</t>
        </is>
      </c>
      <c r="D1462" s="104" t="n">
        <v>13</v>
      </c>
      <c r="E1462" s="104" t="n">
        <v>1820.91</v>
      </c>
      <c r="F1462" s="104" t="n">
        <v>100.31</v>
      </c>
      <c r="G1462" s="104" t="n">
        <v>7</v>
      </c>
    </row>
    <row r="1463">
      <c r="A1463" s="176" t="n">
        <v>45901</v>
      </c>
      <c r="B1463" s="104" t="inlineStr">
        <is>
          <t>2025/26</t>
        </is>
      </c>
      <c r="C1463" s="104" t="inlineStr">
        <is>
          <t>HC-061</t>
        </is>
      </c>
      <c r="D1463" s="104" t="n">
        <v>18</v>
      </c>
      <c r="E1463" s="104" t="n">
        <v>2505.43</v>
      </c>
      <c r="F1463" s="104" t="n">
        <v>101.1</v>
      </c>
      <c r="G1463" s="104" t="n">
        <v>14.6</v>
      </c>
    </row>
    <row r="1464">
      <c r="A1464" s="176" t="n">
        <v>45901</v>
      </c>
      <c r="B1464" s="104" t="inlineStr">
        <is>
          <t>2025/26</t>
        </is>
      </c>
      <c r="C1464" s="104" t="inlineStr">
        <is>
          <t>HC-062</t>
        </is>
      </c>
      <c r="D1464" s="104" t="n">
        <v>12</v>
      </c>
      <c r="E1464" s="104" t="n">
        <v>1678.82</v>
      </c>
      <c r="F1464" s="104" t="n">
        <v>55.08</v>
      </c>
      <c r="G1464" s="104" t="n">
        <v>11.8</v>
      </c>
    </row>
    <row r="1465">
      <c r="A1465" s="176" t="n">
        <v>45901</v>
      </c>
      <c r="B1465" s="104" t="inlineStr">
        <is>
          <t>2025/26</t>
        </is>
      </c>
      <c r="C1465" s="104" t="inlineStr">
        <is>
          <t>HC-063</t>
        </is>
      </c>
      <c r="D1465" s="104" t="n">
        <v>13</v>
      </c>
      <c r="E1465" s="104" t="n">
        <v>1847.39</v>
      </c>
      <c r="F1465" s="104" t="n">
        <v>94.93000000000001</v>
      </c>
      <c r="G1465" s="104" t="n">
        <v>8.4</v>
      </c>
    </row>
    <row r="1466">
      <c r="A1466" s="176" t="n">
        <v>45901</v>
      </c>
      <c r="B1466" s="104" t="inlineStr">
        <is>
          <t>2025/26</t>
        </is>
      </c>
      <c r="C1466" s="104" t="inlineStr">
        <is>
          <t>HC-064</t>
        </is>
      </c>
      <c r="D1466" s="104" t="n">
        <v>12</v>
      </c>
      <c r="E1466" s="104" t="n">
        <v>1680.54</v>
      </c>
      <c r="F1466" s="104" t="n">
        <v>68.47</v>
      </c>
      <c r="G1466" s="104" t="n">
        <v>9.5</v>
      </c>
    </row>
    <row r="1467">
      <c r="A1467" s="176" t="n">
        <v>45901</v>
      </c>
      <c r="B1467" s="104" t="inlineStr">
        <is>
          <t>2025/26</t>
        </is>
      </c>
      <c r="C1467" s="104" t="inlineStr">
        <is>
          <t>HC-065</t>
        </is>
      </c>
      <c r="D1467" s="104" t="n">
        <v>20</v>
      </c>
      <c r="E1467" s="104" t="n">
        <v>2818.77</v>
      </c>
      <c r="F1467" s="104" t="n">
        <v>113.03</v>
      </c>
      <c r="G1467" s="104" t="n">
        <v>15.5</v>
      </c>
    </row>
    <row r="1468">
      <c r="A1468" s="176" t="n">
        <v>45901</v>
      </c>
      <c r="B1468" s="104" t="inlineStr">
        <is>
          <t>2025/26</t>
        </is>
      </c>
      <c r="C1468" s="104" t="inlineStr">
        <is>
          <t>HC-066</t>
        </is>
      </c>
      <c r="D1468" s="104" t="n">
        <v>18</v>
      </c>
      <c r="E1468" s="104" t="n">
        <v>2468.96</v>
      </c>
      <c r="F1468" s="104" t="n">
        <v>90.09</v>
      </c>
      <c r="G1468" s="104" t="n">
        <v>8.300000000000001</v>
      </c>
    </row>
    <row r="1469">
      <c r="A1469" s="176" t="n">
        <v>45901</v>
      </c>
      <c r="B1469" s="104" t="inlineStr">
        <is>
          <t>2025/26</t>
        </is>
      </c>
      <c r="C1469" s="104" t="inlineStr">
        <is>
          <t>HC-067</t>
        </is>
      </c>
      <c r="D1469" s="104" t="n">
        <v>18</v>
      </c>
      <c r="E1469" s="104" t="n">
        <v>2501.32</v>
      </c>
      <c r="F1469" s="104" t="n">
        <v>130.71</v>
      </c>
      <c r="G1469" s="104" t="n">
        <v>18.3</v>
      </c>
    </row>
    <row r="1470">
      <c r="A1470" s="176" t="n">
        <v>45901</v>
      </c>
      <c r="B1470" s="104" t="inlineStr">
        <is>
          <t>2025/26</t>
        </is>
      </c>
      <c r="C1470" s="104" t="inlineStr">
        <is>
          <t>HC-068</t>
        </is>
      </c>
      <c r="D1470" s="104" t="n">
        <v>13</v>
      </c>
      <c r="E1470" s="104" t="n">
        <v>1794.93</v>
      </c>
      <c r="F1470" s="104" t="n">
        <v>93.48</v>
      </c>
      <c r="G1470" s="104" t="n">
        <v>5.8</v>
      </c>
    </row>
    <row r="1471">
      <c r="A1471" s="176" t="n">
        <v>45901</v>
      </c>
      <c r="B1471" s="104" t="inlineStr">
        <is>
          <t>2025/26</t>
        </is>
      </c>
      <c r="C1471" s="104" t="inlineStr">
        <is>
          <t>HC-069</t>
        </is>
      </c>
      <c r="D1471" s="104" t="n">
        <v>14</v>
      </c>
      <c r="E1471" s="104" t="n">
        <v>1929.47</v>
      </c>
      <c r="F1471" s="104" t="n">
        <v>89.81999999999999</v>
      </c>
      <c r="G1471" s="104" t="n">
        <v>13.9</v>
      </c>
    </row>
    <row r="1472">
      <c r="A1472" s="176" t="n">
        <v>45901</v>
      </c>
      <c r="B1472" s="104" t="inlineStr">
        <is>
          <t>2025/26</t>
        </is>
      </c>
      <c r="C1472" s="104" t="inlineStr">
        <is>
          <t>HC-070</t>
        </is>
      </c>
      <c r="D1472" s="104" t="n">
        <v>8</v>
      </c>
      <c r="E1472" s="104" t="n">
        <v>1148.45</v>
      </c>
      <c r="F1472" s="104" t="n">
        <v>51.24</v>
      </c>
      <c r="G1472" s="104" t="n">
        <v>11.3</v>
      </c>
    </row>
    <row r="1473">
      <c r="A1473" s="176" t="n">
        <v>45901</v>
      </c>
      <c r="B1473" s="104" t="inlineStr">
        <is>
          <t>2025/26</t>
        </is>
      </c>
      <c r="C1473" s="104" t="inlineStr">
        <is>
          <t>HC-071</t>
        </is>
      </c>
      <c r="D1473" s="104" t="n">
        <v>14</v>
      </c>
      <c r="E1473" s="104" t="n">
        <v>1997.41</v>
      </c>
      <c r="F1473" s="104" t="n">
        <v>106.46</v>
      </c>
      <c r="G1473" s="104" t="n">
        <v>10.8</v>
      </c>
    </row>
    <row r="1474">
      <c r="A1474" s="176" t="n">
        <v>45901</v>
      </c>
      <c r="B1474" s="104" t="inlineStr">
        <is>
          <t>2025/26</t>
        </is>
      </c>
      <c r="C1474" s="104" t="inlineStr">
        <is>
          <t>HC-072</t>
        </is>
      </c>
      <c r="D1474" s="104" t="n">
        <v>12</v>
      </c>
      <c r="E1474" s="104" t="n">
        <v>1660.79</v>
      </c>
      <c r="F1474" s="104" t="n">
        <v>63.5</v>
      </c>
      <c r="G1474" s="104" t="n">
        <v>13.7</v>
      </c>
    </row>
    <row r="1475">
      <c r="A1475" s="176" t="n">
        <v>45901</v>
      </c>
      <c r="B1475" s="104" t="inlineStr">
        <is>
          <t>2025/26</t>
        </is>
      </c>
      <c r="C1475" s="104" t="inlineStr">
        <is>
          <t>HC-073</t>
        </is>
      </c>
      <c r="D1475" s="104" t="n">
        <v>21</v>
      </c>
      <c r="E1475" s="104" t="n">
        <v>3001.28</v>
      </c>
      <c r="F1475" s="104" t="n">
        <v>108.69</v>
      </c>
      <c r="G1475" s="104" t="n">
        <v>16.7</v>
      </c>
    </row>
    <row r="1476">
      <c r="A1476" s="176" t="n">
        <v>45901</v>
      </c>
      <c r="B1476" s="104" t="inlineStr">
        <is>
          <t>2025/26</t>
        </is>
      </c>
      <c r="C1476" s="104" t="inlineStr">
        <is>
          <t>HC-074</t>
        </is>
      </c>
      <c r="D1476" s="104" t="n">
        <v>14</v>
      </c>
      <c r="E1476" s="104" t="n">
        <v>1958.88</v>
      </c>
      <c r="F1476" s="104" t="n">
        <v>88.59</v>
      </c>
      <c r="G1476" s="104" t="n">
        <v>10.9</v>
      </c>
    </row>
    <row r="1477">
      <c r="A1477" s="176" t="n">
        <v>45901</v>
      </c>
      <c r="B1477" s="104" t="inlineStr">
        <is>
          <t>2025/26</t>
        </is>
      </c>
      <c r="C1477" s="104" t="inlineStr">
        <is>
          <t>HC-075</t>
        </is>
      </c>
      <c r="D1477" s="104" t="n">
        <v>20</v>
      </c>
      <c r="E1477" s="104" t="n">
        <v>2808.55</v>
      </c>
      <c r="F1477" s="104" t="n">
        <v>147.42</v>
      </c>
      <c r="G1477" s="104" t="n">
        <v>9.9</v>
      </c>
    </row>
    <row r="1478">
      <c r="A1478" s="176" t="n">
        <v>45901</v>
      </c>
      <c r="B1478" s="104" t="inlineStr">
        <is>
          <t>2025/26</t>
        </is>
      </c>
      <c r="C1478" s="104" t="inlineStr">
        <is>
          <t>HC-076</t>
        </is>
      </c>
      <c r="D1478" s="104" t="n">
        <v>14</v>
      </c>
      <c r="E1478" s="104" t="n">
        <v>1946.39</v>
      </c>
      <c r="F1478" s="104" t="n">
        <v>71.22</v>
      </c>
      <c r="G1478" s="104" t="n">
        <v>13.2</v>
      </c>
    </row>
    <row r="1479">
      <c r="A1479" s="176" t="n">
        <v>45901</v>
      </c>
      <c r="B1479" s="104" t="inlineStr">
        <is>
          <t>2025/26</t>
        </is>
      </c>
      <c r="C1479" s="104" t="inlineStr">
        <is>
          <t>HC-077</t>
        </is>
      </c>
      <c r="D1479" s="104" t="n">
        <v>14</v>
      </c>
      <c r="E1479" s="104" t="n">
        <v>1943.57</v>
      </c>
      <c r="F1479" s="104" t="n">
        <v>86.84</v>
      </c>
      <c r="G1479" s="104" t="n">
        <v>8.5</v>
      </c>
    </row>
    <row r="1480">
      <c r="A1480" s="176" t="n">
        <v>45901</v>
      </c>
      <c r="B1480" s="104" t="inlineStr">
        <is>
          <t>2025/26</t>
        </is>
      </c>
      <c r="C1480" s="104" t="inlineStr">
        <is>
          <t>HC-078</t>
        </is>
      </c>
      <c r="D1480" s="104" t="n">
        <v>14</v>
      </c>
      <c r="E1480" s="104" t="n">
        <v>1952.54</v>
      </c>
      <c r="F1480" s="104" t="n">
        <v>69.98</v>
      </c>
      <c r="G1480" s="104" t="n">
        <v>11.8</v>
      </c>
    </row>
    <row r="1481">
      <c r="A1481" s="176" t="n">
        <v>45901</v>
      </c>
      <c r="B1481" s="104" t="inlineStr">
        <is>
          <t>2025/26</t>
        </is>
      </c>
      <c r="C1481" s="104" t="inlineStr">
        <is>
          <t>HC-079</t>
        </is>
      </c>
      <c r="D1481" s="104" t="n">
        <v>18</v>
      </c>
      <c r="E1481" s="104" t="n">
        <v>2475.29</v>
      </c>
      <c r="F1481" s="104" t="n">
        <v>102.15</v>
      </c>
      <c r="G1481" s="104" t="n">
        <v>11.6</v>
      </c>
    </row>
    <row r="1482">
      <c r="A1482" s="176" t="n">
        <v>45901</v>
      </c>
      <c r="B1482" s="104" t="inlineStr">
        <is>
          <t>2025/26</t>
        </is>
      </c>
      <c r="C1482" s="104" t="inlineStr">
        <is>
          <t>HC-080</t>
        </is>
      </c>
      <c r="D1482" s="104" t="n">
        <v>12</v>
      </c>
      <c r="E1482" s="104" t="n">
        <v>1660.91</v>
      </c>
      <c r="F1482" s="104" t="n">
        <v>93.15000000000001</v>
      </c>
      <c r="G1482" s="104" t="n">
        <v>7.9</v>
      </c>
    </row>
    <row r="1483">
      <c r="A1483" s="176" t="n">
        <v>45901</v>
      </c>
      <c r="B1483" s="104" t="inlineStr">
        <is>
          <t>2025/26</t>
        </is>
      </c>
      <c r="C1483" s="104" t="inlineStr">
        <is>
          <t>HC-081</t>
        </is>
      </c>
      <c r="D1483" s="104" t="n">
        <v>18</v>
      </c>
      <c r="E1483" s="104" t="n">
        <v>2555.38</v>
      </c>
      <c r="F1483" s="104" t="n">
        <v>113.43</v>
      </c>
      <c r="G1483" s="104" t="n">
        <v>18.6</v>
      </c>
    </row>
    <row r="1484">
      <c r="A1484" s="176" t="n">
        <v>45901</v>
      </c>
      <c r="B1484" s="104" t="inlineStr">
        <is>
          <t>2025/26</t>
        </is>
      </c>
      <c r="C1484" s="104" t="inlineStr">
        <is>
          <t>HC-082</t>
        </is>
      </c>
      <c r="D1484" s="104" t="n">
        <v>13</v>
      </c>
      <c r="E1484" s="104" t="n">
        <v>1854.46</v>
      </c>
      <c r="F1484" s="104" t="n">
        <v>81.51000000000001</v>
      </c>
      <c r="G1484" s="104" t="n">
        <v>8.199999999999999</v>
      </c>
    </row>
    <row r="1485">
      <c r="A1485" s="176" t="n">
        <v>45901</v>
      </c>
      <c r="B1485" s="104" t="inlineStr">
        <is>
          <t>2025/26</t>
        </is>
      </c>
      <c r="C1485" s="104" t="inlineStr">
        <is>
          <t>HC-083</t>
        </is>
      </c>
      <c r="D1485" s="104" t="n">
        <v>13</v>
      </c>
      <c r="E1485" s="104" t="n">
        <v>1832.13</v>
      </c>
      <c r="F1485" s="104" t="n">
        <v>61.67</v>
      </c>
      <c r="G1485" s="104" t="n">
        <v>9.199999999999999</v>
      </c>
    </row>
    <row r="1486">
      <c r="A1486" s="176" t="n">
        <v>45901</v>
      </c>
      <c r="B1486" s="104" t="inlineStr">
        <is>
          <t>2025/26</t>
        </is>
      </c>
      <c r="C1486" s="104" t="inlineStr">
        <is>
          <t>HC-084</t>
        </is>
      </c>
      <c r="D1486" s="104" t="n">
        <v>12</v>
      </c>
      <c r="E1486" s="104" t="n">
        <v>1714.16</v>
      </c>
      <c r="F1486" s="104" t="n">
        <v>57.5</v>
      </c>
      <c r="G1486" s="104" t="n">
        <v>12.7</v>
      </c>
    </row>
    <row r="1487">
      <c r="A1487" s="176" t="n">
        <v>45901</v>
      </c>
      <c r="B1487" s="104" t="inlineStr">
        <is>
          <t>2025/26</t>
        </is>
      </c>
      <c r="C1487" s="104" t="inlineStr">
        <is>
          <t>HC-085</t>
        </is>
      </c>
      <c r="D1487" s="104" t="n">
        <v>18</v>
      </c>
      <c r="E1487" s="104" t="n">
        <v>2516.06</v>
      </c>
      <c r="F1487" s="104" t="n">
        <v>103.97</v>
      </c>
      <c r="G1487" s="104" t="n">
        <v>14.8</v>
      </c>
    </row>
    <row r="1488">
      <c r="A1488" s="176" t="n">
        <v>45901</v>
      </c>
      <c r="B1488" s="104" t="inlineStr">
        <is>
          <t>2025/26</t>
        </is>
      </c>
      <c r="C1488" s="104" t="inlineStr">
        <is>
          <t>HC-086</t>
        </is>
      </c>
      <c r="D1488" s="104" t="n">
        <v>13</v>
      </c>
      <c r="E1488" s="104" t="n">
        <v>1839.89</v>
      </c>
      <c r="F1488" s="104" t="n">
        <v>114.88</v>
      </c>
      <c r="G1488" s="104" t="n">
        <v>15.3</v>
      </c>
    </row>
    <row r="1489">
      <c r="A1489" s="176" t="n">
        <v>45901</v>
      </c>
      <c r="B1489" s="104" t="inlineStr">
        <is>
          <t>2025/26</t>
        </is>
      </c>
      <c r="C1489" s="104" t="inlineStr">
        <is>
          <t>HC-087</t>
        </is>
      </c>
      <c r="D1489" s="104" t="n">
        <v>12</v>
      </c>
      <c r="E1489" s="104" t="n">
        <v>1683.72</v>
      </c>
      <c r="F1489" s="104" t="n">
        <v>63.41</v>
      </c>
      <c r="G1489" s="104" t="n">
        <v>9.9</v>
      </c>
    </row>
    <row r="1490">
      <c r="A1490" s="176" t="n">
        <v>45901</v>
      </c>
      <c r="B1490" s="104" t="inlineStr">
        <is>
          <t>2025/26</t>
        </is>
      </c>
      <c r="C1490" s="104" t="inlineStr">
        <is>
          <t>HC-088</t>
        </is>
      </c>
      <c r="D1490" s="104" t="n">
        <v>13</v>
      </c>
      <c r="E1490" s="104" t="n">
        <v>1846.04</v>
      </c>
      <c r="F1490" s="104" t="n">
        <v>81.86</v>
      </c>
      <c r="G1490" s="104" t="n">
        <v>9.5</v>
      </c>
    </row>
    <row r="1491">
      <c r="A1491" s="176" t="n">
        <v>45901</v>
      </c>
      <c r="B1491" s="104" t="inlineStr">
        <is>
          <t>2025/26</t>
        </is>
      </c>
      <c r="C1491" s="104" t="inlineStr">
        <is>
          <t>HC-089</t>
        </is>
      </c>
      <c r="D1491" s="104" t="n">
        <v>14</v>
      </c>
      <c r="E1491" s="104" t="n">
        <v>1963.48</v>
      </c>
      <c r="F1491" s="104" t="n">
        <v>93.16</v>
      </c>
      <c r="G1491" s="104" t="n">
        <v>13.1</v>
      </c>
    </row>
    <row r="1492">
      <c r="A1492" s="176" t="n">
        <v>45901</v>
      </c>
      <c r="B1492" s="104" t="inlineStr">
        <is>
          <t>2025/26</t>
        </is>
      </c>
      <c r="C1492" s="104" t="inlineStr">
        <is>
          <t>HC-090</t>
        </is>
      </c>
      <c r="D1492" s="104" t="n">
        <v>13</v>
      </c>
      <c r="E1492" s="104" t="n">
        <v>1850.17</v>
      </c>
      <c r="F1492" s="104" t="n">
        <v>94.54000000000001</v>
      </c>
      <c r="G1492" s="104" t="n">
        <v>4</v>
      </c>
    </row>
    <row r="1493">
      <c r="A1493" s="176" t="n">
        <v>45901</v>
      </c>
      <c r="B1493" s="104" t="inlineStr">
        <is>
          <t>2025/26</t>
        </is>
      </c>
      <c r="C1493" s="104" t="inlineStr">
        <is>
          <t>HC-091</t>
        </is>
      </c>
      <c r="D1493" s="104" t="n">
        <v>13</v>
      </c>
      <c r="E1493" s="104" t="n">
        <v>1867.61</v>
      </c>
      <c r="F1493" s="104" t="n">
        <v>73.83</v>
      </c>
      <c r="G1493" s="104" t="n">
        <v>14.3</v>
      </c>
    </row>
    <row r="1494">
      <c r="A1494" s="176" t="n">
        <v>45901</v>
      </c>
      <c r="B1494" s="104" t="inlineStr">
        <is>
          <t>2025/26</t>
        </is>
      </c>
      <c r="C1494" s="104" t="inlineStr">
        <is>
          <t>HC-092</t>
        </is>
      </c>
      <c r="D1494" s="104" t="n">
        <v>13</v>
      </c>
      <c r="E1494" s="104" t="n">
        <v>1828.19</v>
      </c>
      <c r="F1494" s="104" t="n">
        <v>92.33</v>
      </c>
      <c r="G1494" s="104" t="n">
        <v>13.8</v>
      </c>
    </row>
    <row r="1495">
      <c r="A1495" s="176" t="n">
        <v>45901</v>
      </c>
      <c r="B1495" s="104" t="inlineStr">
        <is>
          <t>2025/26</t>
        </is>
      </c>
      <c r="C1495" s="104" t="inlineStr">
        <is>
          <t>HC-093</t>
        </is>
      </c>
      <c r="D1495" s="104" t="n">
        <v>25</v>
      </c>
      <c r="E1495" s="104" t="n">
        <v>3524.81</v>
      </c>
      <c r="F1495" s="104" t="n">
        <v>137.02</v>
      </c>
      <c r="G1495" s="104" t="n">
        <v>14.7</v>
      </c>
    </row>
    <row r="1496">
      <c r="A1496" s="176" t="n">
        <v>45901</v>
      </c>
      <c r="B1496" s="104" t="inlineStr">
        <is>
          <t>2025/26</t>
        </is>
      </c>
      <c r="C1496" s="104" t="inlineStr">
        <is>
          <t>HC-094</t>
        </is>
      </c>
      <c r="D1496" s="104" t="n">
        <v>12</v>
      </c>
      <c r="E1496" s="104" t="n">
        <v>1704.32</v>
      </c>
      <c r="F1496" s="104" t="n">
        <v>89.48999999999999</v>
      </c>
      <c r="G1496" s="104" t="n">
        <v>13.7</v>
      </c>
    </row>
    <row r="1497">
      <c r="A1497" s="176" t="n">
        <v>45901</v>
      </c>
      <c r="B1497" s="104" t="inlineStr">
        <is>
          <t>2025/26</t>
        </is>
      </c>
      <c r="C1497" s="104" t="inlineStr">
        <is>
          <t>HC-096</t>
        </is>
      </c>
      <c r="D1497" s="104" t="n">
        <v>12</v>
      </c>
      <c r="E1497" s="104" t="n">
        <v>1697.88</v>
      </c>
      <c r="F1497" s="104" t="n">
        <v>48.01</v>
      </c>
      <c r="G1497" s="104" t="n">
        <v>5.9</v>
      </c>
    </row>
    <row r="1498">
      <c r="A1498" s="176" t="n">
        <v>45901</v>
      </c>
      <c r="B1498" s="104" t="inlineStr">
        <is>
          <t>2025/26</t>
        </is>
      </c>
      <c r="C1498" s="104" t="inlineStr">
        <is>
          <t>HC-097</t>
        </is>
      </c>
      <c r="D1498" s="104" t="n">
        <v>12</v>
      </c>
      <c r="E1498" s="104" t="n">
        <v>1670.2</v>
      </c>
      <c r="F1498" s="104" t="n">
        <v>67.03</v>
      </c>
      <c r="G1498" s="104" t="n">
        <v>6.5</v>
      </c>
    </row>
    <row r="1499">
      <c r="A1499" s="176" t="n">
        <v>45901</v>
      </c>
      <c r="B1499" s="104" t="inlineStr">
        <is>
          <t>2025/26</t>
        </is>
      </c>
      <c r="C1499" s="104" t="inlineStr">
        <is>
          <t>HC-098</t>
        </is>
      </c>
      <c r="D1499" s="104" t="n">
        <v>14</v>
      </c>
      <c r="E1499" s="104" t="n">
        <v>1950.92</v>
      </c>
      <c r="F1499" s="104" t="n">
        <v>107.64</v>
      </c>
      <c r="G1499" s="104" t="n">
        <v>6.6</v>
      </c>
    </row>
    <row r="1500">
      <c r="A1500" s="176" t="n">
        <v>45901</v>
      </c>
      <c r="B1500" s="104" t="inlineStr">
        <is>
          <t>2025/26</t>
        </is>
      </c>
      <c r="C1500" s="104" t="inlineStr">
        <is>
          <t>HC-099</t>
        </is>
      </c>
      <c r="D1500" s="104" t="n">
        <v>18</v>
      </c>
      <c r="E1500" s="104" t="n">
        <v>2547.53</v>
      </c>
      <c r="F1500" s="104" t="n">
        <v>141.66</v>
      </c>
      <c r="G1500" s="104" t="n">
        <v>20.5</v>
      </c>
    </row>
    <row r="1501">
      <c r="A1501" s="176" t="n">
        <v>45901</v>
      </c>
      <c r="B1501" s="104" t="inlineStr">
        <is>
          <t>2025/26</t>
        </is>
      </c>
      <c r="C1501" s="104" t="inlineStr">
        <is>
          <t>HC-100</t>
        </is>
      </c>
      <c r="D1501" s="104" t="n">
        <v>12</v>
      </c>
      <c r="E1501" s="104" t="n">
        <v>1683.62</v>
      </c>
      <c r="F1501" s="104" t="n">
        <v>73.28</v>
      </c>
      <c r="G1501" s="104" t="n">
        <v>8.199999999999999</v>
      </c>
    </row>
    <row r="1502">
      <c r="A1502" s="176" t="n">
        <v>45901</v>
      </c>
      <c r="B1502" s="104" t="inlineStr">
        <is>
          <t>2025/26</t>
        </is>
      </c>
      <c r="C1502" s="104" t="inlineStr">
        <is>
          <t>HC-101</t>
        </is>
      </c>
      <c r="D1502" s="104" t="n">
        <v>14</v>
      </c>
      <c r="E1502" s="104" t="n">
        <v>1946.64</v>
      </c>
      <c r="F1502" s="104" t="n">
        <v>105.61</v>
      </c>
      <c r="G1502" s="104" t="n">
        <v>11.1</v>
      </c>
    </row>
    <row r="1503">
      <c r="A1503" s="176" t="n">
        <v>45901</v>
      </c>
      <c r="B1503" s="104" t="inlineStr">
        <is>
          <t>2025/26</t>
        </is>
      </c>
      <c r="C1503" s="104" t="inlineStr">
        <is>
          <t>HC-102</t>
        </is>
      </c>
      <c r="D1503" s="104" t="n">
        <v>14</v>
      </c>
      <c r="E1503" s="104" t="n">
        <v>1953.46</v>
      </c>
      <c r="F1503" s="104" t="n">
        <v>270.69</v>
      </c>
      <c r="G1503" s="104" t="n">
        <v>63.5</v>
      </c>
    </row>
    <row r="1504">
      <c r="A1504" s="176" t="n">
        <v>45901</v>
      </c>
      <c r="B1504" s="104" t="inlineStr">
        <is>
          <t>2025/26</t>
        </is>
      </c>
      <c r="C1504" s="104" t="inlineStr">
        <is>
          <t>HC-103</t>
        </is>
      </c>
      <c r="D1504" s="104" t="n">
        <v>18</v>
      </c>
      <c r="E1504" s="104" t="n">
        <v>2530.64</v>
      </c>
      <c r="F1504" s="104" t="n">
        <v>127.29</v>
      </c>
      <c r="G1504" s="104" t="n">
        <v>15</v>
      </c>
    </row>
    <row r="1505">
      <c r="A1505" s="176" t="n">
        <v>45901</v>
      </c>
      <c r="B1505" s="104" t="inlineStr">
        <is>
          <t>2025/26</t>
        </is>
      </c>
      <c r="C1505" s="104" t="inlineStr">
        <is>
          <t>HC-104</t>
        </is>
      </c>
      <c r="D1505" s="104" t="n">
        <v>13</v>
      </c>
      <c r="E1505" s="104" t="n">
        <v>1857.92</v>
      </c>
      <c r="F1505" s="104" t="n">
        <v>50.27</v>
      </c>
      <c r="G1505" s="104" t="n">
        <v>8.4</v>
      </c>
    </row>
    <row r="1506">
      <c r="A1506" s="176" t="n">
        <v>45901</v>
      </c>
      <c r="B1506" s="104" t="inlineStr">
        <is>
          <t>2025/26</t>
        </is>
      </c>
      <c r="C1506" s="104" t="inlineStr">
        <is>
          <t>HC-105</t>
        </is>
      </c>
      <c r="D1506" s="104" t="n">
        <v>20</v>
      </c>
      <c r="E1506" s="104" t="n">
        <v>2790.65</v>
      </c>
      <c r="F1506" s="104" t="n">
        <v>147.55</v>
      </c>
      <c r="G1506" s="104" t="n">
        <v>18</v>
      </c>
    </row>
    <row r="1507">
      <c r="A1507" s="176" t="n">
        <v>45901</v>
      </c>
      <c r="B1507" s="104" t="inlineStr">
        <is>
          <t>2025/26</t>
        </is>
      </c>
      <c r="C1507" s="104" t="inlineStr">
        <is>
          <t>HC-106</t>
        </is>
      </c>
      <c r="D1507" s="104" t="n">
        <v>14</v>
      </c>
      <c r="E1507" s="104" t="n">
        <v>2062.91</v>
      </c>
      <c r="F1507" s="104" t="n">
        <v>83.76000000000001</v>
      </c>
      <c r="G1507" s="104" t="n">
        <v>17.8</v>
      </c>
    </row>
    <row r="1508">
      <c r="A1508" s="176" t="n">
        <v>45901</v>
      </c>
      <c r="B1508" s="104" t="inlineStr">
        <is>
          <t>2025/26</t>
        </is>
      </c>
      <c r="C1508" s="104" t="inlineStr">
        <is>
          <t>HC-107</t>
        </is>
      </c>
      <c r="D1508" s="104" t="n">
        <v>18</v>
      </c>
      <c r="E1508" s="104" t="n">
        <v>2532.73</v>
      </c>
      <c r="F1508" s="104" t="n">
        <v>71.22</v>
      </c>
      <c r="G1508" s="104" t="n">
        <v>13.3</v>
      </c>
    </row>
    <row r="1509">
      <c r="A1509" s="176" t="n">
        <v>45901</v>
      </c>
      <c r="B1509" s="104" t="inlineStr">
        <is>
          <t>2025/26</t>
        </is>
      </c>
      <c r="C1509" s="104" t="inlineStr">
        <is>
          <t>HC-108</t>
        </is>
      </c>
      <c r="D1509" s="104" t="n">
        <v>13</v>
      </c>
      <c r="E1509" s="104" t="n">
        <v>1827.75</v>
      </c>
      <c r="F1509" s="104" t="n">
        <v>80.47</v>
      </c>
      <c r="G1509" s="104" t="n">
        <v>10</v>
      </c>
    </row>
    <row r="1510">
      <c r="A1510" s="176" t="n">
        <v>45901</v>
      </c>
      <c r="B1510" s="104" t="inlineStr">
        <is>
          <t>2025/26</t>
        </is>
      </c>
      <c r="C1510" s="104" t="inlineStr">
        <is>
          <t>HC-109</t>
        </is>
      </c>
      <c r="D1510" s="104" t="n">
        <v>14</v>
      </c>
      <c r="E1510" s="104" t="n">
        <v>1986.61</v>
      </c>
      <c r="F1510" s="104" t="n">
        <v>68.06999999999999</v>
      </c>
      <c r="G1510" s="104" t="n">
        <v>14.2</v>
      </c>
    </row>
    <row r="1511">
      <c r="A1511" s="176" t="n">
        <v>45901</v>
      </c>
      <c r="B1511" s="104" t="inlineStr">
        <is>
          <t>2025/26</t>
        </is>
      </c>
      <c r="C1511" s="104" t="inlineStr">
        <is>
          <t>HC-110</t>
        </is>
      </c>
      <c r="D1511" s="104" t="n">
        <v>12</v>
      </c>
      <c r="E1511" s="104" t="n">
        <v>1678.31</v>
      </c>
      <c r="F1511" s="104" t="n">
        <v>55.51</v>
      </c>
      <c r="G1511" s="104" t="n">
        <v>8.699999999999999</v>
      </c>
    </row>
    <row r="1512">
      <c r="A1512" s="176" t="n">
        <v>45901</v>
      </c>
      <c r="B1512" s="104" t="inlineStr">
        <is>
          <t>2025/26</t>
        </is>
      </c>
      <c r="C1512" s="104" t="inlineStr">
        <is>
          <t>HC-111</t>
        </is>
      </c>
      <c r="D1512" s="104" t="n">
        <v>14</v>
      </c>
      <c r="E1512" s="104" t="n">
        <v>1932.36</v>
      </c>
      <c r="F1512" s="104" t="n">
        <v>88.42</v>
      </c>
      <c r="G1512" s="104" t="n">
        <v>10.9</v>
      </c>
    </row>
    <row r="1513">
      <c r="A1513" s="176" t="n">
        <v>45901</v>
      </c>
      <c r="B1513" s="104" t="inlineStr">
        <is>
          <t>2025/26</t>
        </is>
      </c>
      <c r="C1513" s="104" t="inlineStr">
        <is>
          <t>HC-113</t>
        </is>
      </c>
      <c r="D1513" s="104" t="n">
        <v>14</v>
      </c>
      <c r="E1513" s="104" t="n">
        <v>1981.71</v>
      </c>
      <c r="F1513" s="104" t="n">
        <v>92.48</v>
      </c>
      <c r="G1513" s="104" t="n">
        <v>6.3</v>
      </c>
    </row>
    <row r="1514">
      <c r="A1514" s="176" t="n">
        <v>45901</v>
      </c>
      <c r="B1514" s="104" t="inlineStr">
        <is>
          <t>2025/26</t>
        </is>
      </c>
      <c r="C1514" s="104" t="inlineStr">
        <is>
          <t>HC-114</t>
        </is>
      </c>
      <c r="D1514" s="104" t="n">
        <v>12</v>
      </c>
      <c r="E1514" s="104" t="n">
        <v>1696.8</v>
      </c>
      <c r="F1514" s="104" t="n">
        <v>80.62</v>
      </c>
      <c r="G1514" s="104" t="n">
        <v>7.3</v>
      </c>
    </row>
    <row r="1515">
      <c r="A1515" s="176" t="n">
        <v>45901</v>
      </c>
      <c r="B1515" s="104" t="inlineStr">
        <is>
          <t>2025/26</t>
        </is>
      </c>
      <c r="C1515" s="104" t="inlineStr">
        <is>
          <t>HC-115</t>
        </is>
      </c>
      <c r="D1515" s="104" t="n">
        <v>18</v>
      </c>
      <c r="E1515" s="104" t="n">
        <v>2514.77</v>
      </c>
      <c r="F1515" s="104" t="n">
        <v>112.26</v>
      </c>
      <c r="G1515" s="104" t="n">
        <v>15.3</v>
      </c>
    </row>
    <row r="1516">
      <c r="A1516" s="176" t="n">
        <v>45901</v>
      </c>
      <c r="B1516" s="104" t="inlineStr">
        <is>
          <t>2025/26</t>
        </is>
      </c>
      <c r="C1516" s="104" t="inlineStr">
        <is>
          <t>HC-116</t>
        </is>
      </c>
      <c r="D1516" s="104" t="n">
        <v>13</v>
      </c>
      <c r="E1516" s="104" t="n">
        <v>1852.17</v>
      </c>
      <c r="F1516" s="104" t="n">
        <v>93.73999999999999</v>
      </c>
      <c r="G1516" s="104" t="n">
        <v>10.5</v>
      </c>
    </row>
    <row r="1517">
      <c r="A1517" s="176" t="n">
        <v>45901</v>
      </c>
      <c r="B1517" s="104" t="inlineStr">
        <is>
          <t>2025/26</t>
        </is>
      </c>
      <c r="C1517" s="104" t="inlineStr">
        <is>
          <t>HC-117</t>
        </is>
      </c>
      <c r="D1517" s="104" t="n">
        <v>18</v>
      </c>
      <c r="E1517" s="104" t="n">
        <v>2590.85</v>
      </c>
      <c r="F1517" s="104" t="n">
        <v>157.43</v>
      </c>
      <c r="G1517" s="104" t="n">
        <v>21.7</v>
      </c>
    </row>
    <row r="1518">
      <c r="A1518" s="176" t="n">
        <v>45901</v>
      </c>
      <c r="B1518" s="104" t="inlineStr">
        <is>
          <t>2025/26</t>
        </is>
      </c>
      <c r="C1518" s="104" t="inlineStr">
        <is>
          <t>HC-118</t>
        </is>
      </c>
      <c r="D1518" s="104" t="n">
        <v>14</v>
      </c>
      <c r="E1518" s="104" t="n">
        <v>1962.11</v>
      </c>
      <c r="F1518" s="104" t="n">
        <v>90.5</v>
      </c>
      <c r="G1518" s="104" t="n">
        <v>12.8</v>
      </c>
    </row>
    <row r="1519">
      <c r="A1519" s="176" t="n">
        <v>45901</v>
      </c>
      <c r="B1519" s="104" t="inlineStr">
        <is>
          <t>2025/26</t>
        </is>
      </c>
      <c r="C1519" s="104" t="inlineStr">
        <is>
          <t>HC-119</t>
        </is>
      </c>
      <c r="D1519" s="104" t="n">
        <v>13</v>
      </c>
      <c r="E1519" s="104" t="n">
        <v>1803.06</v>
      </c>
      <c r="F1519" s="104" t="n">
        <v>88.62</v>
      </c>
      <c r="G1519" s="104" t="n">
        <v>9.5</v>
      </c>
    </row>
    <row r="1520">
      <c r="A1520" s="176" t="n">
        <v>45901</v>
      </c>
      <c r="B1520" s="104" t="inlineStr">
        <is>
          <t>2025/26</t>
        </is>
      </c>
      <c r="C1520" s="104" t="inlineStr">
        <is>
          <t>HC-120</t>
        </is>
      </c>
      <c r="D1520" s="104" t="n">
        <v>13</v>
      </c>
      <c r="E1520" s="104" t="n">
        <v>1839.95</v>
      </c>
      <c r="F1520" s="104" t="n">
        <v>93</v>
      </c>
      <c r="G1520" s="104" t="n">
        <v>7.1</v>
      </c>
    </row>
    <row r="1521">
      <c r="A1521" s="176" t="n">
        <v>45931</v>
      </c>
      <c r="B1521" s="104" t="inlineStr">
        <is>
          <t>2025/26</t>
        </is>
      </c>
      <c r="C1521" s="104" t="inlineStr">
        <is>
          <t>HC-001</t>
        </is>
      </c>
      <c r="D1521" s="104" t="n">
        <v>20</v>
      </c>
      <c r="E1521" s="104" t="n">
        <v>2848.88</v>
      </c>
      <c r="F1521" s="104" t="n">
        <v>167.49</v>
      </c>
      <c r="G1521" s="104" t="n">
        <v>14.8</v>
      </c>
    </row>
    <row r="1522">
      <c r="A1522" s="176" t="n">
        <v>45931</v>
      </c>
      <c r="B1522" s="104" t="inlineStr">
        <is>
          <t>2025/26</t>
        </is>
      </c>
      <c r="C1522" s="104" t="inlineStr">
        <is>
          <t>HC-002</t>
        </is>
      </c>
      <c r="D1522" s="104" t="n">
        <v>13</v>
      </c>
      <c r="E1522" s="104" t="n">
        <v>1764.02</v>
      </c>
      <c r="F1522" s="104" t="n">
        <v>79.20999999999999</v>
      </c>
      <c r="G1522" s="104" t="n">
        <v>13.6</v>
      </c>
    </row>
    <row r="1523">
      <c r="A1523" s="176" t="n">
        <v>45931</v>
      </c>
      <c r="B1523" s="104" t="inlineStr">
        <is>
          <t>2025/26</t>
        </is>
      </c>
      <c r="C1523" s="104" t="inlineStr">
        <is>
          <t>HC-003</t>
        </is>
      </c>
      <c r="D1523" s="104" t="n">
        <v>13</v>
      </c>
      <c r="E1523" s="104" t="n">
        <v>1836.91</v>
      </c>
      <c r="F1523" s="104" t="n">
        <v>58.96</v>
      </c>
      <c r="G1523" s="104" t="n">
        <v>10.9</v>
      </c>
    </row>
    <row r="1524">
      <c r="A1524" s="176" t="n">
        <v>45931</v>
      </c>
      <c r="B1524" s="104" t="inlineStr">
        <is>
          <t>2025/26</t>
        </is>
      </c>
      <c r="C1524" s="104" t="inlineStr">
        <is>
          <t>HC-004</t>
        </is>
      </c>
      <c r="D1524" s="104" t="n">
        <v>14</v>
      </c>
      <c r="E1524" s="104" t="n">
        <v>1926.44</v>
      </c>
      <c r="F1524" s="104" t="n">
        <v>112.63</v>
      </c>
      <c r="G1524" s="104" t="n">
        <v>12.5</v>
      </c>
    </row>
    <row r="1525">
      <c r="A1525" s="176" t="n">
        <v>45931</v>
      </c>
      <c r="B1525" s="104" t="inlineStr">
        <is>
          <t>2025/26</t>
        </is>
      </c>
      <c r="C1525" s="104" t="inlineStr">
        <is>
          <t>HC-005</t>
        </is>
      </c>
      <c r="D1525" s="104" t="n">
        <v>18</v>
      </c>
      <c r="E1525" s="104" t="n">
        <v>2525.49</v>
      </c>
      <c r="F1525" s="104" t="n">
        <v>124.6</v>
      </c>
      <c r="G1525" s="104" t="n">
        <v>11.6</v>
      </c>
    </row>
    <row r="1526">
      <c r="A1526" s="176" t="n">
        <v>45931</v>
      </c>
      <c r="B1526" s="104" t="inlineStr">
        <is>
          <t>2025/26</t>
        </is>
      </c>
      <c r="C1526" s="104" t="inlineStr">
        <is>
          <t>HC-006</t>
        </is>
      </c>
      <c r="D1526" s="104" t="n">
        <v>12</v>
      </c>
      <c r="E1526" s="104" t="n">
        <v>1654.88</v>
      </c>
      <c r="F1526" s="104" t="n">
        <v>84.84999999999999</v>
      </c>
      <c r="G1526" s="104" t="n">
        <v>12.7</v>
      </c>
    </row>
    <row r="1527">
      <c r="A1527" s="176" t="n">
        <v>45931</v>
      </c>
      <c r="B1527" s="104" t="inlineStr">
        <is>
          <t>2025/26</t>
        </is>
      </c>
      <c r="C1527" s="104" t="inlineStr">
        <is>
          <t>HC-007</t>
        </is>
      </c>
      <c r="D1527" s="104" t="n">
        <v>13</v>
      </c>
      <c r="E1527" s="104" t="n">
        <v>1831.51</v>
      </c>
      <c r="F1527" s="104" t="n">
        <v>82.38</v>
      </c>
      <c r="G1527" s="104" t="n">
        <v>14.9</v>
      </c>
    </row>
    <row r="1528">
      <c r="A1528" s="176" t="n">
        <v>45931</v>
      </c>
      <c r="B1528" s="104" t="inlineStr">
        <is>
          <t>2025/26</t>
        </is>
      </c>
      <c r="C1528" s="104" t="inlineStr">
        <is>
          <t>HC-008</t>
        </is>
      </c>
      <c r="D1528" s="104" t="n">
        <v>13</v>
      </c>
      <c r="E1528" s="104" t="n">
        <v>1827.25</v>
      </c>
      <c r="F1528" s="104" t="n">
        <v>106.57</v>
      </c>
      <c r="G1528" s="104" t="n">
        <v>15.3</v>
      </c>
    </row>
    <row r="1529">
      <c r="A1529" s="176" t="n">
        <v>45931</v>
      </c>
      <c r="B1529" s="104" t="inlineStr">
        <is>
          <t>2025/26</t>
        </is>
      </c>
      <c r="C1529" s="104" t="inlineStr">
        <is>
          <t>HC-009</t>
        </is>
      </c>
      <c r="D1529" s="104" t="n">
        <v>19</v>
      </c>
      <c r="E1529" s="104" t="n">
        <v>2665</v>
      </c>
      <c r="F1529" s="104" t="n">
        <v>138.44</v>
      </c>
      <c r="G1529" s="104" t="n">
        <v>14.8</v>
      </c>
    </row>
    <row r="1530">
      <c r="A1530" s="176" t="n">
        <v>45931</v>
      </c>
      <c r="B1530" s="104" t="inlineStr">
        <is>
          <t>2025/26</t>
        </is>
      </c>
      <c r="C1530" s="104" t="inlineStr">
        <is>
          <t>HC-010</t>
        </is>
      </c>
      <c r="D1530" s="104" t="n">
        <v>20</v>
      </c>
      <c r="E1530" s="104" t="n">
        <v>2799.31</v>
      </c>
      <c r="F1530" s="104" t="n">
        <v>112.36</v>
      </c>
      <c r="G1530" s="104" t="n">
        <v>16.3</v>
      </c>
    </row>
    <row r="1531">
      <c r="A1531" s="176" t="n">
        <v>45931</v>
      </c>
      <c r="B1531" s="104" t="inlineStr">
        <is>
          <t>2025/26</t>
        </is>
      </c>
      <c r="C1531" s="104" t="inlineStr">
        <is>
          <t>HC-011</t>
        </is>
      </c>
      <c r="D1531" s="104" t="n">
        <v>20</v>
      </c>
      <c r="E1531" s="104" t="n">
        <v>2761.2</v>
      </c>
      <c r="F1531" s="104" t="n">
        <v>125.8</v>
      </c>
      <c r="G1531" s="104" t="n">
        <v>15</v>
      </c>
    </row>
    <row r="1532">
      <c r="A1532" s="176" t="n">
        <v>45931</v>
      </c>
      <c r="B1532" s="104" t="inlineStr">
        <is>
          <t>2025/26</t>
        </is>
      </c>
      <c r="C1532" s="104" t="inlineStr">
        <is>
          <t>HC-012</t>
        </is>
      </c>
      <c r="D1532" s="104" t="n">
        <v>12</v>
      </c>
      <c r="E1532" s="104" t="n">
        <v>1712.03</v>
      </c>
      <c r="F1532" s="104" t="n">
        <v>108.55</v>
      </c>
      <c r="G1532" s="104" t="n">
        <v>9.9</v>
      </c>
    </row>
    <row r="1533">
      <c r="A1533" s="176" t="n">
        <v>45931</v>
      </c>
      <c r="B1533" s="104" t="inlineStr">
        <is>
          <t>2025/26</t>
        </is>
      </c>
      <c r="C1533" s="104" t="inlineStr">
        <is>
          <t>HC-013</t>
        </is>
      </c>
      <c r="D1533" s="104" t="n">
        <v>14</v>
      </c>
      <c r="E1533" s="104" t="n">
        <v>1982.63</v>
      </c>
      <c r="F1533" s="104" t="n">
        <v>104.56</v>
      </c>
      <c r="G1533" s="104" t="n">
        <v>8.300000000000001</v>
      </c>
    </row>
    <row r="1534">
      <c r="A1534" s="176" t="n">
        <v>45931</v>
      </c>
      <c r="B1534" s="104" t="inlineStr">
        <is>
          <t>2025/26</t>
        </is>
      </c>
      <c r="C1534" s="104" t="inlineStr">
        <is>
          <t>HC-014</t>
        </is>
      </c>
      <c r="D1534" s="104" t="n">
        <v>14</v>
      </c>
      <c r="E1534" s="104" t="n">
        <v>1936.87</v>
      </c>
      <c r="F1534" s="104" t="n">
        <v>77.04000000000001</v>
      </c>
      <c r="G1534" s="104" t="n">
        <v>13</v>
      </c>
    </row>
    <row r="1535">
      <c r="A1535" s="176" t="n">
        <v>45931</v>
      </c>
      <c r="B1535" s="104" t="inlineStr">
        <is>
          <t>2025/26</t>
        </is>
      </c>
      <c r="C1535" s="104" t="inlineStr">
        <is>
          <t>HC-015</t>
        </is>
      </c>
      <c r="D1535" s="104" t="n">
        <v>13</v>
      </c>
      <c r="E1535" s="104" t="n">
        <v>1830.52</v>
      </c>
      <c r="F1535" s="104" t="n">
        <v>74.40000000000001</v>
      </c>
      <c r="G1535" s="104" t="n">
        <v>7.8</v>
      </c>
    </row>
    <row r="1536">
      <c r="A1536" s="176" t="n">
        <v>45931</v>
      </c>
      <c r="B1536" s="104" t="inlineStr">
        <is>
          <t>2025/26</t>
        </is>
      </c>
      <c r="C1536" s="104" t="inlineStr">
        <is>
          <t>HC-016</t>
        </is>
      </c>
      <c r="D1536" s="104" t="n">
        <v>18</v>
      </c>
      <c r="E1536" s="104" t="n">
        <v>2523.17</v>
      </c>
      <c r="F1536" s="104" t="n">
        <v>107.7</v>
      </c>
      <c r="G1536" s="104" t="n">
        <v>15.4</v>
      </c>
    </row>
    <row r="1537">
      <c r="A1537" s="176" t="n">
        <v>45931</v>
      </c>
      <c r="B1537" s="104" t="inlineStr">
        <is>
          <t>2025/26</t>
        </is>
      </c>
      <c r="C1537" s="104" t="inlineStr">
        <is>
          <t>HC-017</t>
        </is>
      </c>
      <c r="D1537" s="104" t="n">
        <v>13</v>
      </c>
      <c r="E1537" s="104" t="n">
        <v>1783.8</v>
      </c>
      <c r="F1537" s="104" t="n">
        <v>76.90000000000001</v>
      </c>
      <c r="G1537" s="104" t="n">
        <v>9.300000000000001</v>
      </c>
    </row>
    <row r="1538">
      <c r="A1538" s="176" t="n">
        <v>45931</v>
      </c>
      <c r="B1538" s="104" t="inlineStr">
        <is>
          <t>2025/26</t>
        </is>
      </c>
      <c r="C1538" s="104" t="inlineStr">
        <is>
          <t>HC-018</t>
        </is>
      </c>
      <c r="D1538" s="104" t="n">
        <v>12</v>
      </c>
      <c r="E1538" s="104" t="n">
        <v>1692.9</v>
      </c>
      <c r="F1538" s="104" t="n">
        <v>71.93000000000001</v>
      </c>
      <c r="G1538" s="104" t="n">
        <v>18.3</v>
      </c>
    </row>
    <row r="1539">
      <c r="A1539" s="176" t="n">
        <v>45931</v>
      </c>
      <c r="B1539" s="104" t="inlineStr">
        <is>
          <t>2025/26</t>
        </is>
      </c>
      <c r="C1539" s="104" t="inlineStr">
        <is>
          <t>HC-019</t>
        </is>
      </c>
      <c r="D1539" s="104" t="n">
        <v>13</v>
      </c>
      <c r="E1539" s="104" t="n">
        <v>1817.78</v>
      </c>
      <c r="F1539" s="104" t="n">
        <v>84.72</v>
      </c>
      <c r="G1539" s="104" t="n">
        <v>13.2</v>
      </c>
    </row>
    <row r="1540">
      <c r="A1540" s="176" t="n">
        <v>45931</v>
      </c>
      <c r="B1540" s="104" t="inlineStr">
        <is>
          <t>2025/26</t>
        </is>
      </c>
      <c r="C1540" s="104" t="inlineStr">
        <is>
          <t>HC-020</t>
        </is>
      </c>
      <c r="D1540" s="104" t="n">
        <v>13</v>
      </c>
      <c r="E1540" s="104" t="n">
        <v>1816.31</v>
      </c>
      <c r="F1540" s="104" t="n">
        <v>70.45</v>
      </c>
      <c r="G1540" s="104" t="n">
        <v>17.1</v>
      </c>
    </row>
    <row r="1541">
      <c r="A1541" s="176" t="n">
        <v>45931</v>
      </c>
      <c r="B1541" s="104" t="inlineStr">
        <is>
          <t>2025/26</t>
        </is>
      </c>
      <c r="C1541" s="104" t="inlineStr">
        <is>
          <t>HC-021</t>
        </is>
      </c>
      <c r="D1541" s="104" t="n">
        <v>13</v>
      </c>
      <c r="E1541" s="104" t="n">
        <v>1809.51</v>
      </c>
      <c r="F1541" s="104" t="n">
        <v>74.53</v>
      </c>
      <c r="G1541" s="104" t="n">
        <v>15.1</v>
      </c>
    </row>
    <row r="1542">
      <c r="A1542" s="176" t="n">
        <v>45931</v>
      </c>
      <c r="B1542" s="104" t="inlineStr">
        <is>
          <t>2025/26</t>
        </is>
      </c>
      <c r="C1542" s="104" t="inlineStr">
        <is>
          <t>HC-022</t>
        </is>
      </c>
      <c r="D1542" s="104" t="n">
        <v>13</v>
      </c>
      <c r="E1542" s="104" t="n">
        <v>1841.21</v>
      </c>
      <c r="F1542" s="104" t="n">
        <v>79.79000000000001</v>
      </c>
      <c r="G1542" s="104" t="n">
        <v>8.800000000000001</v>
      </c>
    </row>
    <row r="1543">
      <c r="A1543" s="176" t="n">
        <v>45931</v>
      </c>
      <c r="B1543" s="104" t="inlineStr">
        <is>
          <t>2025/26</t>
        </is>
      </c>
      <c r="C1543" s="104" t="inlineStr">
        <is>
          <t>HC-023</t>
        </is>
      </c>
      <c r="D1543" s="104" t="n">
        <v>14</v>
      </c>
      <c r="E1543" s="104" t="n">
        <v>1969.61</v>
      </c>
      <c r="F1543" s="104" t="n">
        <v>113.43</v>
      </c>
      <c r="G1543" s="104" t="n">
        <v>28.1</v>
      </c>
    </row>
    <row r="1544">
      <c r="A1544" s="176" t="n">
        <v>45931</v>
      </c>
      <c r="B1544" s="104" t="inlineStr">
        <is>
          <t>2025/26</t>
        </is>
      </c>
      <c r="C1544" s="104" t="inlineStr">
        <is>
          <t>HC-024</t>
        </is>
      </c>
      <c r="D1544" s="104" t="n">
        <v>19</v>
      </c>
      <c r="E1544" s="104" t="n">
        <v>2555.06</v>
      </c>
      <c r="F1544" s="104" t="n">
        <v>114.41</v>
      </c>
      <c r="G1544" s="104" t="n">
        <v>14.6</v>
      </c>
    </row>
    <row r="1545">
      <c r="A1545" s="176" t="n">
        <v>45931</v>
      </c>
      <c r="B1545" s="104" t="inlineStr">
        <is>
          <t>2025/26</t>
        </is>
      </c>
      <c r="C1545" s="104" t="inlineStr">
        <is>
          <t>HC-025</t>
        </is>
      </c>
      <c r="D1545" s="104" t="n">
        <v>18</v>
      </c>
      <c r="E1545" s="104" t="n">
        <v>2484.67</v>
      </c>
      <c r="F1545" s="104" t="n">
        <v>86.55</v>
      </c>
      <c r="G1545" s="104" t="n">
        <v>15.1</v>
      </c>
    </row>
    <row r="1546">
      <c r="A1546" s="176" t="n">
        <v>45931</v>
      </c>
      <c r="B1546" s="104" t="inlineStr">
        <is>
          <t>2025/26</t>
        </is>
      </c>
      <c r="C1546" s="104" t="inlineStr">
        <is>
          <t>HC-026</t>
        </is>
      </c>
      <c r="D1546" s="104" t="n">
        <v>12</v>
      </c>
      <c r="E1546" s="104" t="n">
        <v>1659.59</v>
      </c>
      <c r="F1546" s="104" t="n">
        <v>88.47</v>
      </c>
      <c r="G1546" s="104" t="n">
        <v>13.1</v>
      </c>
    </row>
    <row r="1547">
      <c r="A1547" s="176" t="n">
        <v>45931</v>
      </c>
      <c r="B1547" s="104" t="inlineStr">
        <is>
          <t>2025/26</t>
        </is>
      </c>
      <c r="C1547" s="104" t="inlineStr">
        <is>
          <t>HC-027</t>
        </is>
      </c>
      <c r="D1547" s="104" t="n">
        <v>14</v>
      </c>
      <c r="E1547" s="104" t="n">
        <v>1977.76</v>
      </c>
      <c r="F1547" s="104" t="n">
        <v>107.32</v>
      </c>
      <c r="G1547" s="104" t="n">
        <v>13.5</v>
      </c>
    </row>
    <row r="1548">
      <c r="A1548" s="176" t="n">
        <v>45931</v>
      </c>
      <c r="B1548" s="104" t="inlineStr">
        <is>
          <t>2025/26</t>
        </is>
      </c>
      <c r="C1548" s="104" t="inlineStr">
        <is>
          <t>HC-028</t>
        </is>
      </c>
      <c r="D1548" s="104" t="n">
        <v>12</v>
      </c>
      <c r="E1548" s="104" t="n">
        <v>1655.52</v>
      </c>
      <c r="F1548" s="104" t="n">
        <v>80.8</v>
      </c>
      <c r="G1548" s="104" t="n">
        <v>8.1</v>
      </c>
    </row>
    <row r="1549">
      <c r="A1549" s="176" t="n">
        <v>45931</v>
      </c>
      <c r="B1549" s="104" t="inlineStr">
        <is>
          <t>2025/26</t>
        </is>
      </c>
      <c r="C1549" s="104" t="inlineStr">
        <is>
          <t>HC-029</t>
        </is>
      </c>
      <c r="D1549" s="104" t="n">
        <v>25</v>
      </c>
      <c r="E1549" s="104" t="n">
        <v>3414.22</v>
      </c>
      <c r="F1549" s="104" t="n">
        <v>175.23</v>
      </c>
      <c r="G1549" s="104" t="n">
        <v>21.6</v>
      </c>
    </row>
    <row r="1550">
      <c r="A1550" s="176" t="n">
        <v>45931</v>
      </c>
      <c r="B1550" s="104" t="inlineStr">
        <is>
          <t>2025/26</t>
        </is>
      </c>
      <c r="C1550" s="104" t="inlineStr">
        <is>
          <t>HC-030</t>
        </is>
      </c>
      <c r="D1550" s="104" t="n">
        <v>13</v>
      </c>
      <c r="E1550" s="104" t="n">
        <v>1833.04</v>
      </c>
      <c r="F1550" s="104" t="n">
        <v>60.92</v>
      </c>
      <c r="G1550" s="104" t="n">
        <v>10.3</v>
      </c>
    </row>
    <row r="1551">
      <c r="A1551" s="176" t="n">
        <v>45931</v>
      </c>
      <c r="B1551" s="104" t="inlineStr">
        <is>
          <t>2025/26</t>
        </is>
      </c>
      <c r="C1551" s="104" t="inlineStr">
        <is>
          <t>HC-031</t>
        </is>
      </c>
      <c r="D1551" s="104" t="n">
        <v>14</v>
      </c>
      <c r="E1551" s="104" t="n">
        <v>1906.72</v>
      </c>
      <c r="F1551" s="104" t="n">
        <v>112.56</v>
      </c>
      <c r="G1551" s="104" t="n">
        <v>12.1</v>
      </c>
    </row>
    <row r="1552">
      <c r="A1552" s="176" t="n">
        <v>45931</v>
      </c>
      <c r="B1552" s="104" t="inlineStr">
        <is>
          <t>2025/26</t>
        </is>
      </c>
      <c r="C1552" s="104" t="inlineStr">
        <is>
          <t>HC-032</t>
        </is>
      </c>
      <c r="D1552" s="104" t="n">
        <v>14</v>
      </c>
      <c r="E1552" s="104" t="n">
        <v>1964.56</v>
      </c>
      <c r="F1552" s="104" t="n">
        <v>65.23</v>
      </c>
      <c r="G1552" s="104" t="n">
        <v>11.7</v>
      </c>
    </row>
    <row r="1553">
      <c r="A1553" s="176" t="n">
        <v>45931</v>
      </c>
      <c r="B1553" s="104" t="inlineStr">
        <is>
          <t>2025/26</t>
        </is>
      </c>
      <c r="C1553" s="104" t="inlineStr">
        <is>
          <t>HC-033</t>
        </is>
      </c>
      <c r="D1553" s="104" t="n">
        <v>25</v>
      </c>
      <c r="E1553" s="104" t="n">
        <v>3490.37</v>
      </c>
      <c r="F1553" s="104" t="n">
        <v>160.67</v>
      </c>
      <c r="G1553" s="104" t="n">
        <v>16.6</v>
      </c>
    </row>
    <row r="1554">
      <c r="A1554" s="176" t="n">
        <v>45931</v>
      </c>
      <c r="B1554" s="104" t="inlineStr">
        <is>
          <t>2025/26</t>
        </is>
      </c>
      <c r="C1554" s="104" t="inlineStr">
        <is>
          <t>HC-034</t>
        </is>
      </c>
      <c r="D1554" s="104" t="n">
        <v>18</v>
      </c>
      <c r="E1554" s="104" t="n">
        <v>2474.47</v>
      </c>
      <c r="F1554" s="104" t="n">
        <v>99.27</v>
      </c>
      <c r="G1554" s="104" t="n">
        <v>16.3</v>
      </c>
    </row>
    <row r="1555">
      <c r="A1555" s="176" t="n">
        <v>45931</v>
      </c>
      <c r="B1555" s="104" t="inlineStr">
        <is>
          <t>2025/26</t>
        </is>
      </c>
      <c r="C1555" s="104" t="inlineStr">
        <is>
          <t>HC-035</t>
        </is>
      </c>
      <c r="D1555" s="104" t="n">
        <v>18</v>
      </c>
      <c r="E1555" s="104" t="n">
        <v>2494.37</v>
      </c>
      <c r="F1555" s="104" t="n">
        <v>114.04</v>
      </c>
      <c r="G1555" s="104" t="n">
        <v>15.9</v>
      </c>
    </row>
    <row r="1556">
      <c r="A1556" s="176" t="n">
        <v>45931</v>
      </c>
      <c r="B1556" s="104" t="inlineStr">
        <is>
          <t>2025/26</t>
        </is>
      </c>
      <c r="C1556" s="104" t="inlineStr">
        <is>
          <t>HC-036</t>
        </is>
      </c>
      <c r="D1556" s="104" t="n">
        <v>14</v>
      </c>
      <c r="E1556" s="104" t="n">
        <v>1923</v>
      </c>
      <c r="F1556" s="104" t="n">
        <v>89.67</v>
      </c>
      <c r="G1556" s="104" t="n">
        <v>7.6</v>
      </c>
    </row>
    <row r="1557">
      <c r="A1557" s="176" t="n">
        <v>45931</v>
      </c>
      <c r="B1557" s="104" t="inlineStr">
        <is>
          <t>2025/26</t>
        </is>
      </c>
      <c r="C1557" s="104" t="inlineStr">
        <is>
          <t>HC-037</t>
        </is>
      </c>
      <c r="D1557" s="104" t="n">
        <v>14</v>
      </c>
      <c r="E1557" s="104" t="n">
        <v>1920.25</v>
      </c>
      <c r="F1557" s="104" t="n">
        <v>83.11</v>
      </c>
      <c r="G1557" s="104" t="n">
        <v>11.8</v>
      </c>
    </row>
    <row r="1558">
      <c r="A1558" s="176" t="n">
        <v>45931</v>
      </c>
      <c r="B1558" s="104" t="inlineStr">
        <is>
          <t>2025/26</t>
        </is>
      </c>
      <c r="C1558" s="104" t="inlineStr">
        <is>
          <t>HC-038</t>
        </is>
      </c>
      <c r="D1558" s="104" t="n">
        <v>13</v>
      </c>
      <c r="E1558" s="104" t="n">
        <v>1820.37</v>
      </c>
      <c r="F1558" s="104" t="n">
        <v>78.70999999999999</v>
      </c>
      <c r="G1558" s="104" t="n">
        <v>13.8</v>
      </c>
    </row>
    <row r="1559">
      <c r="A1559" s="176" t="n">
        <v>45931</v>
      </c>
      <c r="B1559" s="104" t="inlineStr">
        <is>
          <t>2025/26</t>
        </is>
      </c>
      <c r="C1559" s="104" t="inlineStr">
        <is>
          <t>HC-039</t>
        </is>
      </c>
      <c r="D1559" s="104" t="n">
        <v>14</v>
      </c>
      <c r="E1559" s="104" t="n">
        <v>1927.14</v>
      </c>
      <c r="F1559" s="104" t="n">
        <v>89.91</v>
      </c>
      <c r="G1559" s="104" t="n">
        <v>5.6</v>
      </c>
    </row>
    <row r="1560">
      <c r="A1560" s="176" t="n">
        <v>45931</v>
      </c>
      <c r="B1560" s="104" t="inlineStr">
        <is>
          <t>2025/26</t>
        </is>
      </c>
      <c r="C1560" s="104" t="inlineStr">
        <is>
          <t>HC-040</t>
        </is>
      </c>
      <c r="D1560" s="104" t="n">
        <v>14</v>
      </c>
      <c r="E1560" s="104" t="n">
        <v>1928.03</v>
      </c>
      <c r="F1560" s="104" t="n">
        <v>111.54</v>
      </c>
      <c r="G1560" s="104" t="n">
        <v>8.699999999999999</v>
      </c>
    </row>
    <row r="1561">
      <c r="A1561" s="176" t="n">
        <v>45931</v>
      </c>
      <c r="B1561" s="104" t="inlineStr">
        <is>
          <t>2025/26</t>
        </is>
      </c>
      <c r="C1561" s="104" t="inlineStr">
        <is>
          <t>HC-041</t>
        </is>
      </c>
      <c r="D1561" s="104" t="n">
        <v>26</v>
      </c>
      <c r="E1561" s="104" t="n">
        <v>3588.23</v>
      </c>
      <c r="F1561" s="104" t="n">
        <v>173.87</v>
      </c>
      <c r="G1561" s="104" t="n">
        <v>18.3</v>
      </c>
    </row>
    <row r="1562">
      <c r="A1562" s="176" t="n">
        <v>45931</v>
      </c>
      <c r="B1562" s="104" t="inlineStr">
        <is>
          <t>2025/26</t>
        </is>
      </c>
      <c r="C1562" s="104" t="inlineStr">
        <is>
          <t>HC-042</t>
        </is>
      </c>
      <c r="D1562" s="104" t="n">
        <v>14</v>
      </c>
      <c r="E1562" s="104" t="n">
        <v>1925.91</v>
      </c>
      <c r="F1562" s="104" t="n">
        <v>103.55</v>
      </c>
      <c r="G1562" s="104" t="n">
        <v>9.699999999999999</v>
      </c>
    </row>
    <row r="1563">
      <c r="A1563" s="176" t="n">
        <v>45931</v>
      </c>
      <c r="B1563" s="104" t="inlineStr">
        <is>
          <t>2025/26</t>
        </is>
      </c>
      <c r="C1563" s="104" t="inlineStr">
        <is>
          <t>HC-043</t>
        </is>
      </c>
      <c r="D1563" s="104" t="n">
        <v>18</v>
      </c>
      <c r="E1563" s="104" t="n">
        <v>2470.11</v>
      </c>
      <c r="F1563" s="104" t="n">
        <v>83.27</v>
      </c>
      <c r="G1563" s="104" t="n">
        <v>9.300000000000001</v>
      </c>
    </row>
    <row r="1564">
      <c r="A1564" s="176" t="n">
        <v>45931</v>
      </c>
      <c r="B1564" s="104" t="inlineStr">
        <is>
          <t>2025/26</t>
        </is>
      </c>
      <c r="C1564" s="104" t="inlineStr">
        <is>
          <t>HC-044</t>
        </is>
      </c>
      <c r="D1564" s="104" t="n">
        <v>12</v>
      </c>
      <c r="E1564" s="104" t="n">
        <v>1672.46</v>
      </c>
      <c r="F1564" s="104" t="n">
        <v>70.69</v>
      </c>
      <c r="G1564" s="104" t="n">
        <v>11</v>
      </c>
    </row>
    <row r="1565">
      <c r="A1565" s="176" t="n">
        <v>45931</v>
      </c>
      <c r="B1565" s="104" t="inlineStr">
        <is>
          <t>2025/26</t>
        </is>
      </c>
      <c r="C1565" s="104" t="inlineStr">
        <is>
          <t>HC-045</t>
        </is>
      </c>
      <c r="D1565" s="104" t="n">
        <v>25</v>
      </c>
      <c r="E1565" s="104" t="n">
        <v>3495.3</v>
      </c>
      <c r="F1565" s="104" t="n">
        <v>156.06</v>
      </c>
      <c r="G1565" s="104" t="n">
        <v>20.5</v>
      </c>
    </row>
    <row r="1566">
      <c r="A1566" s="176" t="n">
        <v>45931</v>
      </c>
      <c r="B1566" s="104" t="inlineStr">
        <is>
          <t>2025/26</t>
        </is>
      </c>
      <c r="C1566" s="104" t="inlineStr">
        <is>
          <t>HC-046</t>
        </is>
      </c>
      <c r="D1566" s="104" t="n">
        <v>12</v>
      </c>
      <c r="E1566" s="104" t="n">
        <v>1652.26</v>
      </c>
      <c r="F1566" s="104" t="n">
        <v>50.97</v>
      </c>
      <c r="G1566" s="104" t="n">
        <v>12.9</v>
      </c>
    </row>
    <row r="1567">
      <c r="A1567" s="176" t="n">
        <v>45931</v>
      </c>
      <c r="B1567" s="104" t="inlineStr">
        <is>
          <t>2025/26</t>
        </is>
      </c>
      <c r="C1567" s="104" t="inlineStr">
        <is>
          <t>HC-047</t>
        </is>
      </c>
      <c r="D1567" s="104" t="n">
        <v>18</v>
      </c>
      <c r="E1567" s="104" t="n">
        <v>2487.12</v>
      </c>
      <c r="F1567" s="104" t="n">
        <v>216.55</v>
      </c>
      <c r="G1567" s="104" t="n">
        <v>57.1</v>
      </c>
    </row>
    <row r="1568">
      <c r="A1568" s="176" t="n">
        <v>45931</v>
      </c>
      <c r="B1568" s="104" t="inlineStr">
        <is>
          <t>2025/26</t>
        </is>
      </c>
      <c r="C1568" s="104" t="inlineStr">
        <is>
          <t>HC-048</t>
        </is>
      </c>
      <c r="D1568" s="104" t="n">
        <v>18</v>
      </c>
      <c r="E1568" s="104" t="n">
        <v>2463.35</v>
      </c>
      <c r="F1568" s="104" t="n">
        <v>124.77</v>
      </c>
      <c r="G1568" s="104" t="n">
        <v>15.5</v>
      </c>
    </row>
    <row r="1569">
      <c r="A1569" s="176" t="n">
        <v>45931</v>
      </c>
      <c r="B1569" s="104" t="inlineStr">
        <is>
          <t>2025/26</t>
        </is>
      </c>
      <c r="C1569" s="104" t="inlineStr">
        <is>
          <t>HC-049</t>
        </is>
      </c>
      <c r="D1569" s="104" t="n">
        <v>18</v>
      </c>
      <c r="E1569" s="104" t="n">
        <v>2512.12</v>
      </c>
      <c r="F1569" s="104" t="n">
        <v>109.72</v>
      </c>
      <c r="G1569" s="104" t="n">
        <v>9.1</v>
      </c>
    </row>
    <row r="1570">
      <c r="A1570" s="176" t="n">
        <v>45931</v>
      </c>
      <c r="B1570" s="104" t="inlineStr">
        <is>
          <t>2025/26</t>
        </is>
      </c>
      <c r="C1570" s="104" t="inlineStr">
        <is>
          <t>HC-050</t>
        </is>
      </c>
      <c r="D1570" s="104" t="n">
        <v>18</v>
      </c>
      <c r="E1570" s="104" t="n">
        <v>2498.37</v>
      </c>
      <c r="F1570" s="104" t="n">
        <v>90.62</v>
      </c>
      <c r="G1570" s="104" t="n">
        <v>11.5</v>
      </c>
    </row>
    <row r="1571">
      <c r="A1571" s="176" t="n">
        <v>45931</v>
      </c>
      <c r="B1571" s="104" t="inlineStr">
        <is>
          <t>2025/26</t>
        </is>
      </c>
      <c r="C1571" s="104" t="inlineStr">
        <is>
          <t>HC-051</t>
        </is>
      </c>
      <c r="D1571" s="104" t="n">
        <v>13</v>
      </c>
      <c r="E1571" s="104" t="n">
        <v>1807.5</v>
      </c>
      <c r="F1571" s="104" t="n">
        <v>66.41</v>
      </c>
      <c r="G1571" s="104" t="n">
        <v>18.7</v>
      </c>
    </row>
    <row r="1572">
      <c r="A1572" s="176" t="n">
        <v>45931</v>
      </c>
      <c r="B1572" s="104" t="inlineStr">
        <is>
          <t>2025/26</t>
        </is>
      </c>
      <c r="C1572" s="104" t="inlineStr">
        <is>
          <t>HC-052</t>
        </is>
      </c>
      <c r="D1572" s="104" t="n">
        <v>14</v>
      </c>
      <c r="E1572" s="104" t="n">
        <v>1950.01</v>
      </c>
      <c r="F1572" s="104" t="n">
        <v>83</v>
      </c>
      <c r="G1572" s="104" t="n">
        <v>11</v>
      </c>
    </row>
    <row r="1573">
      <c r="A1573" s="176" t="n">
        <v>45931</v>
      </c>
      <c r="B1573" s="104" t="inlineStr">
        <is>
          <t>2025/26</t>
        </is>
      </c>
      <c r="C1573" s="104" t="inlineStr">
        <is>
          <t>HC-053</t>
        </is>
      </c>
      <c r="D1573" s="104" t="n">
        <v>14</v>
      </c>
      <c r="E1573" s="104" t="n">
        <v>1925.84</v>
      </c>
      <c r="F1573" s="104" t="n">
        <v>94.81</v>
      </c>
      <c r="G1573" s="104" t="n">
        <v>10.7</v>
      </c>
    </row>
    <row r="1574">
      <c r="A1574" s="176" t="n">
        <v>45931</v>
      </c>
      <c r="B1574" s="104" t="inlineStr">
        <is>
          <t>2025/26</t>
        </is>
      </c>
      <c r="C1574" s="104" t="inlineStr">
        <is>
          <t>HC-054</t>
        </is>
      </c>
      <c r="D1574" s="104" t="n">
        <v>13</v>
      </c>
      <c r="E1574" s="104" t="n">
        <v>1823.58</v>
      </c>
      <c r="F1574" s="104" t="n">
        <v>77.48</v>
      </c>
      <c r="G1574" s="104" t="n">
        <v>8.9</v>
      </c>
    </row>
    <row r="1575">
      <c r="A1575" s="176" t="n">
        <v>45931</v>
      </c>
      <c r="B1575" s="104" t="inlineStr">
        <is>
          <t>2025/26</t>
        </is>
      </c>
      <c r="C1575" s="104" t="inlineStr">
        <is>
          <t>HC-055</t>
        </is>
      </c>
      <c r="D1575" s="104" t="n">
        <v>18</v>
      </c>
      <c r="E1575" s="104" t="n">
        <v>2524.8</v>
      </c>
      <c r="F1575" s="104" t="n">
        <v>103.16</v>
      </c>
      <c r="G1575" s="104" t="n">
        <v>10</v>
      </c>
    </row>
    <row r="1576">
      <c r="A1576" s="176" t="n">
        <v>45931</v>
      </c>
      <c r="B1576" s="104" t="inlineStr">
        <is>
          <t>2025/26</t>
        </is>
      </c>
      <c r="C1576" s="104" t="inlineStr">
        <is>
          <t>HC-056</t>
        </is>
      </c>
      <c r="D1576" s="104" t="n">
        <v>18</v>
      </c>
      <c r="E1576" s="104" t="n">
        <v>2489.74</v>
      </c>
      <c r="F1576" s="104" t="n">
        <v>128.65</v>
      </c>
      <c r="G1576" s="104" t="n">
        <v>20.5</v>
      </c>
    </row>
    <row r="1577">
      <c r="A1577" s="176" t="n">
        <v>45931</v>
      </c>
      <c r="B1577" s="104" t="inlineStr">
        <is>
          <t>2025/26</t>
        </is>
      </c>
      <c r="C1577" s="104" t="inlineStr">
        <is>
          <t>HC-057</t>
        </is>
      </c>
      <c r="D1577" s="104" t="n">
        <v>18</v>
      </c>
      <c r="E1577" s="104" t="n">
        <v>2497.3</v>
      </c>
      <c r="F1577" s="104" t="n">
        <v>107.74</v>
      </c>
      <c r="G1577" s="104" t="n">
        <v>18.8</v>
      </c>
    </row>
    <row r="1578">
      <c r="A1578" s="176" t="n">
        <v>45931</v>
      </c>
      <c r="B1578" s="104" t="inlineStr">
        <is>
          <t>2025/26</t>
        </is>
      </c>
      <c r="C1578" s="104" t="inlineStr">
        <is>
          <t>HC-058</t>
        </is>
      </c>
      <c r="D1578" s="104" t="n">
        <v>13</v>
      </c>
      <c r="E1578" s="104" t="n">
        <v>1789.3</v>
      </c>
      <c r="F1578" s="104" t="n">
        <v>91.31</v>
      </c>
      <c r="G1578" s="104" t="n">
        <v>14.3</v>
      </c>
    </row>
    <row r="1579">
      <c r="A1579" s="176" t="n">
        <v>45931</v>
      </c>
      <c r="B1579" s="104" t="inlineStr">
        <is>
          <t>2025/26</t>
        </is>
      </c>
      <c r="C1579" s="104" t="inlineStr">
        <is>
          <t>HC-059</t>
        </is>
      </c>
      <c r="D1579" s="104" t="n">
        <v>14</v>
      </c>
      <c r="E1579" s="104" t="n">
        <v>1946.15</v>
      </c>
      <c r="F1579" s="104" t="n">
        <v>89.08</v>
      </c>
      <c r="G1579" s="104" t="n">
        <v>11.8</v>
      </c>
    </row>
    <row r="1580">
      <c r="A1580" s="176" t="n">
        <v>45931</v>
      </c>
      <c r="B1580" s="104" t="inlineStr">
        <is>
          <t>2025/26</t>
        </is>
      </c>
      <c r="C1580" s="104" t="inlineStr">
        <is>
          <t>HC-060</t>
        </is>
      </c>
      <c r="D1580" s="104" t="n">
        <v>13</v>
      </c>
      <c r="E1580" s="104" t="n">
        <v>1772.85</v>
      </c>
      <c r="F1580" s="104" t="n">
        <v>103.67</v>
      </c>
      <c r="G1580" s="104" t="n">
        <v>13.7</v>
      </c>
    </row>
    <row r="1581">
      <c r="A1581" s="176" t="n">
        <v>45931</v>
      </c>
      <c r="B1581" s="104" t="inlineStr">
        <is>
          <t>2025/26</t>
        </is>
      </c>
      <c r="C1581" s="104" t="inlineStr">
        <is>
          <t>HC-061</t>
        </is>
      </c>
      <c r="D1581" s="104" t="n">
        <v>18</v>
      </c>
      <c r="E1581" s="104" t="n">
        <v>2455.42</v>
      </c>
      <c r="F1581" s="104" t="n">
        <v>146.38</v>
      </c>
      <c r="G1581" s="104" t="n">
        <v>7.3</v>
      </c>
    </row>
    <row r="1582">
      <c r="A1582" s="176" t="n">
        <v>45931</v>
      </c>
      <c r="B1582" s="104" t="inlineStr">
        <is>
          <t>2025/26</t>
        </is>
      </c>
      <c r="C1582" s="104" t="inlineStr">
        <is>
          <t>HC-062</t>
        </is>
      </c>
      <c r="D1582" s="104" t="n">
        <v>12</v>
      </c>
      <c r="E1582" s="104" t="n">
        <v>1656.62</v>
      </c>
      <c r="F1582" s="104" t="n">
        <v>78.47</v>
      </c>
      <c r="G1582" s="104" t="n">
        <v>9.1</v>
      </c>
    </row>
    <row r="1583">
      <c r="A1583" s="176" t="n">
        <v>45931</v>
      </c>
      <c r="B1583" s="104" t="inlineStr">
        <is>
          <t>2025/26</t>
        </is>
      </c>
      <c r="C1583" s="104" t="inlineStr">
        <is>
          <t>HC-063</t>
        </is>
      </c>
      <c r="D1583" s="104" t="n">
        <v>13</v>
      </c>
      <c r="E1583" s="104" t="n">
        <v>1803.55</v>
      </c>
      <c r="F1583" s="104" t="n">
        <v>90.04000000000001</v>
      </c>
      <c r="G1583" s="104" t="n">
        <v>10</v>
      </c>
    </row>
    <row r="1584">
      <c r="A1584" s="176" t="n">
        <v>45931</v>
      </c>
      <c r="B1584" s="104" t="inlineStr">
        <is>
          <t>2025/26</t>
        </is>
      </c>
      <c r="C1584" s="104" t="inlineStr">
        <is>
          <t>HC-064</t>
        </is>
      </c>
      <c r="D1584" s="104" t="n">
        <v>12</v>
      </c>
      <c r="E1584" s="104" t="n">
        <v>1657.22</v>
      </c>
      <c r="F1584" s="104" t="n">
        <v>76.01000000000001</v>
      </c>
      <c r="G1584" s="104" t="n">
        <v>14.8</v>
      </c>
    </row>
    <row r="1585">
      <c r="A1585" s="176" t="n">
        <v>45931</v>
      </c>
      <c r="B1585" s="104" t="inlineStr">
        <is>
          <t>2025/26</t>
        </is>
      </c>
      <c r="C1585" s="104" t="inlineStr">
        <is>
          <t>HC-065</t>
        </is>
      </c>
      <c r="D1585" s="104" t="n">
        <v>20</v>
      </c>
      <c r="E1585" s="104" t="n">
        <v>2802.11</v>
      </c>
      <c r="F1585" s="104" t="n">
        <v>102.03</v>
      </c>
      <c r="G1585" s="104" t="n">
        <v>11.5</v>
      </c>
    </row>
    <row r="1586">
      <c r="A1586" s="176" t="n">
        <v>45931</v>
      </c>
      <c r="B1586" s="104" t="inlineStr">
        <is>
          <t>2025/26</t>
        </is>
      </c>
      <c r="C1586" s="104" t="inlineStr">
        <is>
          <t>HC-066</t>
        </is>
      </c>
      <c r="D1586" s="104" t="n">
        <v>18</v>
      </c>
      <c r="E1586" s="104" t="n">
        <v>2561.01</v>
      </c>
      <c r="F1586" s="104" t="n">
        <v>104.47</v>
      </c>
      <c r="G1586" s="104" t="n">
        <v>18.2</v>
      </c>
    </row>
    <row r="1587">
      <c r="A1587" s="176" t="n">
        <v>45931</v>
      </c>
      <c r="B1587" s="104" t="inlineStr">
        <is>
          <t>2025/26</t>
        </is>
      </c>
      <c r="C1587" s="104" t="inlineStr">
        <is>
          <t>HC-067</t>
        </is>
      </c>
      <c r="D1587" s="104" t="n">
        <v>18</v>
      </c>
      <c r="E1587" s="104" t="n">
        <v>2477.67</v>
      </c>
      <c r="F1587" s="104" t="n">
        <v>126.4</v>
      </c>
      <c r="G1587" s="104" t="n">
        <v>13.8</v>
      </c>
    </row>
    <row r="1588">
      <c r="A1588" s="176" t="n">
        <v>45931</v>
      </c>
      <c r="B1588" s="104" t="inlineStr">
        <is>
          <t>2025/26</t>
        </is>
      </c>
      <c r="C1588" s="104" t="inlineStr">
        <is>
          <t>HC-068</t>
        </is>
      </c>
      <c r="D1588" s="104" t="n">
        <v>13</v>
      </c>
      <c r="E1588" s="104" t="n">
        <v>1826.17</v>
      </c>
      <c r="F1588" s="104" t="n">
        <v>53.12</v>
      </c>
      <c r="G1588" s="104" t="n">
        <v>13.8</v>
      </c>
    </row>
    <row r="1589">
      <c r="A1589" s="176" t="n">
        <v>45931</v>
      </c>
      <c r="B1589" s="104" t="inlineStr">
        <is>
          <t>2025/26</t>
        </is>
      </c>
      <c r="C1589" s="104" t="inlineStr">
        <is>
          <t>HC-069</t>
        </is>
      </c>
      <c r="D1589" s="104" t="n">
        <v>14</v>
      </c>
      <c r="E1589" s="104" t="n">
        <v>1944.47</v>
      </c>
      <c r="F1589" s="104" t="n">
        <v>51.74</v>
      </c>
      <c r="G1589" s="104" t="n">
        <v>14.2</v>
      </c>
    </row>
    <row r="1590">
      <c r="A1590" s="176" t="n">
        <v>45931</v>
      </c>
      <c r="B1590" s="104" t="inlineStr">
        <is>
          <t>2025/26</t>
        </is>
      </c>
      <c r="C1590" s="104" t="inlineStr">
        <is>
          <t>HC-070</t>
        </is>
      </c>
      <c r="D1590" s="104" t="n">
        <v>8</v>
      </c>
      <c r="E1590" s="104" t="n">
        <v>1071.95</v>
      </c>
      <c r="F1590" s="104" t="n">
        <v>64.16</v>
      </c>
      <c r="G1590" s="104" t="n">
        <v>6.9</v>
      </c>
    </row>
    <row r="1591">
      <c r="A1591" s="176" t="n">
        <v>45931</v>
      </c>
      <c r="B1591" s="104" t="inlineStr">
        <is>
          <t>2025/26</t>
        </is>
      </c>
      <c r="C1591" s="104" t="inlineStr">
        <is>
          <t>HC-071</t>
        </is>
      </c>
      <c r="D1591" s="104" t="n">
        <v>14</v>
      </c>
      <c r="E1591" s="104" t="n">
        <v>1956.81</v>
      </c>
      <c r="F1591" s="104" t="n">
        <v>88.98</v>
      </c>
      <c r="G1591" s="104" t="n">
        <v>11.3</v>
      </c>
    </row>
    <row r="1592">
      <c r="A1592" s="176" t="n">
        <v>45931</v>
      </c>
      <c r="B1592" s="104" t="inlineStr">
        <is>
          <t>2025/26</t>
        </is>
      </c>
      <c r="C1592" s="104" t="inlineStr">
        <is>
          <t>HC-072</t>
        </is>
      </c>
      <c r="D1592" s="104" t="n">
        <v>12</v>
      </c>
      <c r="E1592" s="104" t="n">
        <v>1691.07</v>
      </c>
      <c r="F1592" s="104" t="n">
        <v>88.66</v>
      </c>
      <c r="G1592" s="104" t="n">
        <v>10.4</v>
      </c>
    </row>
    <row r="1593">
      <c r="A1593" s="176" t="n">
        <v>45931</v>
      </c>
      <c r="B1593" s="104" t="inlineStr">
        <is>
          <t>2025/26</t>
        </is>
      </c>
      <c r="C1593" s="104" t="inlineStr">
        <is>
          <t>HC-073</t>
        </is>
      </c>
      <c r="D1593" s="104" t="n">
        <v>21</v>
      </c>
      <c r="E1593" s="104" t="n">
        <v>2884.77</v>
      </c>
      <c r="F1593" s="104" t="n">
        <v>119.54</v>
      </c>
      <c r="G1593" s="104" t="n">
        <v>20.8</v>
      </c>
    </row>
    <row r="1594">
      <c r="A1594" s="176" t="n">
        <v>45931</v>
      </c>
      <c r="B1594" s="104" t="inlineStr">
        <is>
          <t>2025/26</t>
        </is>
      </c>
      <c r="C1594" s="104" t="inlineStr">
        <is>
          <t>HC-074</t>
        </is>
      </c>
      <c r="D1594" s="104" t="n">
        <v>14</v>
      </c>
      <c r="E1594" s="104" t="n">
        <v>1944.3</v>
      </c>
      <c r="F1594" s="104" t="n">
        <v>91.17</v>
      </c>
      <c r="G1594" s="104" t="n">
        <v>8.9</v>
      </c>
    </row>
    <row r="1595">
      <c r="A1595" s="176" t="n">
        <v>45931</v>
      </c>
      <c r="B1595" s="104" t="inlineStr">
        <is>
          <t>2025/26</t>
        </is>
      </c>
      <c r="C1595" s="104" t="inlineStr">
        <is>
          <t>HC-075</t>
        </is>
      </c>
      <c r="D1595" s="104" t="n">
        <v>20</v>
      </c>
      <c r="E1595" s="104" t="n">
        <v>2758.39</v>
      </c>
      <c r="F1595" s="104" t="n">
        <v>108.16</v>
      </c>
      <c r="G1595" s="104" t="n">
        <v>14.7</v>
      </c>
    </row>
    <row r="1596">
      <c r="A1596" s="176" t="n">
        <v>45931</v>
      </c>
      <c r="B1596" s="104" t="inlineStr">
        <is>
          <t>2025/26</t>
        </is>
      </c>
      <c r="C1596" s="104" t="inlineStr">
        <is>
          <t>HC-076</t>
        </is>
      </c>
      <c r="D1596" s="104" t="n">
        <v>14</v>
      </c>
      <c r="E1596" s="104" t="n">
        <v>1903.14</v>
      </c>
      <c r="F1596" s="104" t="n">
        <v>67.65000000000001</v>
      </c>
      <c r="G1596" s="104" t="n">
        <v>11.6</v>
      </c>
    </row>
    <row r="1597">
      <c r="A1597" s="176" t="n">
        <v>45931</v>
      </c>
      <c r="B1597" s="104" t="inlineStr">
        <is>
          <t>2025/26</t>
        </is>
      </c>
      <c r="C1597" s="104" t="inlineStr">
        <is>
          <t>HC-077</t>
        </is>
      </c>
      <c r="D1597" s="104" t="n">
        <v>14</v>
      </c>
      <c r="E1597" s="104" t="n">
        <v>1932.58</v>
      </c>
      <c r="F1597" s="104" t="n">
        <v>83.39</v>
      </c>
      <c r="G1597" s="104" t="n">
        <v>14.5</v>
      </c>
    </row>
    <row r="1598">
      <c r="A1598" s="176" t="n">
        <v>45931</v>
      </c>
      <c r="B1598" s="104" t="inlineStr">
        <is>
          <t>2025/26</t>
        </is>
      </c>
      <c r="C1598" s="104" t="inlineStr">
        <is>
          <t>HC-078</t>
        </is>
      </c>
      <c r="D1598" s="104" t="n">
        <v>14</v>
      </c>
      <c r="E1598" s="104" t="n">
        <v>1920.12</v>
      </c>
      <c r="F1598" s="104" t="n">
        <v>85.14</v>
      </c>
      <c r="G1598" s="104" t="n">
        <v>8.800000000000001</v>
      </c>
    </row>
    <row r="1599">
      <c r="A1599" s="176" t="n">
        <v>45931</v>
      </c>
      <c r="B1599" s="104" t="inlineStr">
        <is>
          <t>2025/26</t>
        </is>
      </c>
      <c r="C1599" s="104" t="inlineStr">
        <is>
          <t>HC-079</t>
        </is>
      </c>
      <c r="D1599" s="104" t="n">
        <v>18</v>
      </c>
      <c r="E1599" s="104" t="n">
        <v>2501.59</v>
      </c>
      <c r="F1599" s="104" t="n">
        <v>91.81</v>
      </c>
      <c r="G1599" s="104" t="n">
        <v>14</v>
      </c>
    </row>
    <row r="1600">
      <c r="A1600" s="176" t="n">
        <v>45931</v>
      </c>
      <c r="B1600" s="104" t="inlineStr">
        <is>
          <t>2025/26</t>
        </is>
      </c>
      <c r="C1600" s="104" t="inlineStr">
        <is>
          <t>HC-080</t>
        </is>
      </c>
      <c r="D1600" s="104" t="n">
        <v>12</v>
      </c>
      <c r="E1600" s="104" t="n">
        <v>1675.98</v>
      </c>
      <c r="F1600" s="104" t="n">
        <v>76.25</v>
      </c>
      <c r="G1600" s="104" t="n">
        <v>8.4</v>
      </c>
    </row>
    <row r="1601">
      <c r="A1601" s="176" t="n">
        <v>45931</v>
      </c>
      <c r="B1601" s="104" t="inlineStr">
        <is>
          <t>2025/26</t>
        </is>
      </c>
      <c r="C1601" s="104" t="inlineStr">
        <is>
          <t>HC-081</t>
        </is>
      </c>
      <c r="D1601" s="104" t="n">
        <v>18</v>
      </c>
      <c r="E1601" s="104" t="n">
        <v>2487.11</v>
      </c>
      <c r="F1601" s="104" t="n">
        <v>82.58</v>
      </c>
      <c r="G1601" s="104" t="n">
        <v>8.800000000000001</v>
      </c>
    </row>
    <row r="1602">
      <c r="A1602" s="176" t="n">
        <v>45931</v>
      </c>
      <c r="B1602" s="104" t="inlineStr">
        <is>
          <t>2025/26</t>
        </is>
      </c>
      <c r="C1602" s="104" t="inlineStr">
        <is>
          <t>HC-082</t>
        </is>
      </c>
      <c r="D1602" s="104" t="n">
        <v>13</v>
      </c>
      <c r="E1602" s="104" t="n">
        <v>1822.57</v>
      </c>
      <c r="F1602" s="104" t="n">
        <v>59.34</v>
      </c>
      <c r="G1602" s="104" t="n">
        <v>6</v>
      </c>
    </row>
    <row r="1603">
      <c r="A1603" s="176" t="n">
        <v>45931</v>
      </c>
      <c r="B1603" s="104" t="inlineStr">
        <is>
          <t>2025/26</t>
        </is>
      </c>
      <c r="C1603" s="104" t="inlineStr">
        <is>
          <t>HC-083</t>
        </is>
      </c>
      <c r="D1603" s="104" t="n">
        <v>13</v>
      </c>
      <c r="E1603" s="104" t="n">
        <v>1813.64</v>
      </c>
      <c r="F1603" s="104" t="n">
        <v>90.18000000000001</v>
      </c>
      <c r="G1603" s="104" t="n">
        <v>6.7</v>
      </c>
    </row>
    <row r="1604">
      <c r="A1604" s="176" t="n">
        <v>45931</v>
      </c>
      <c r="B1604" s="104" t="inlineStr">
        <is>
          <t>2025/26</t>
        </is>
      </c>
      <c r="C1604" s="104" t="inlineStr">
        <is>
          <t>HC-084</t>
        </is>
      </c>
      <c r="D1604" s="104" t="n">
        <v>12</v>
      </c>
      <c r="E1604" s="104" t="n">
        <v>1650.29</v>
      </c>
      <c r="F1604" s="104" t="n">
        <v>80.84999999999999</v>
      </c>
      <c r="G1604" s="104" t="n">
        <v>11.2</v>
      </c>
    </row>
    <row r="1605">
      <c r="A1605" s="176" t="n">
        <v>45931</v>
      </c>
      <c r="B1605" s="104" t="inlineStr">
        <is>
          <t>2025/26</t>
        </is>
      </c>
      <c r="C1605" s="104" t="inlineStr">
        <is>
          <t>HC-085</t>
        </is>
      </c>
      <c r="D1605" s="104" t="n">
        <v>18</v>
      </c>
      <c r="E1605" s="104" t="n">
        <v>2499.67</v>
      </c>
      <c r="F1605" s="104" t="n">
        <v>123.93</v>
      </c>
      <c r="G1605" s="104" t="n">
        <v>20</v>
      </c>
    </row>
    <row r="1606">
      <c r="A1606" s="176" t="n">
        <v>45931</v>
      </c>
      <c r="B1606" s="104" t="inlineStr">
        <is>
          <t>2025/26</t>
        </is>
      </c>
      <c r="C1606" s="104" t="inlineStr">
        <is>
          <t>HC-086</t>
        </is>
      </c>
      <c r="D1606" s="104" t="n">
        <v>13</v>
      </c>
      <c r="E1606" s="104" t="n">
        <v>1826.18</v>
      </c>
      <c r="F1606" s="104" t="n">
        <v>115.98</v>
      </c>
      <c r="G1606" s="104" t="n">
        <v>9.1</v>
      </c>
    </row>
    <row r="1607">
      <c r="A1607" s="176" t="n">
        <v>45931</v>
      </c>
      <c r="B1607" s="104" t="inlineStr">
        <is>
          <t>2025/26</t>
        </is>
      </c>
      <c r="C1607" s="104" t="inlineStr">
        <is>
          <t>HC-087</t>
        </is>
      </c>
      <c r="D1607" s="104" t="n">
        <v>12</v>
      </c>
      <c r="E1607" s="104" t="n">
        <v>1665.83</v>
      </c>
      <c r="F1607" s="104" t="n">
        <v>93.56999999999999</v>
      </c>
      <c r="G1607" s="104" t="n">
        <v>10.9</v>
      </c>
    </row>
    <row r="1608">
      <c r="A1608" s="176" t="n">
        <v>45931</v>
      </c>
      <c r="B1608" s="104" t="inlineStr">
        <is>
          <t>2025/26</t>
        </is>
      </c>
      <c r="C1608" s="104" t="inlineStr">
        <is>
          <t>HC-088</t>
        </is>
      </c>
      <c r="D1608" s="104" t="n">
        <v>13</v>
      </c>
      <c r="E1608" s="104" t="n">
        <v>1805.91</v>
      </c>
      <c r="F1608" s="104" t="n">
        <v>40.68</v>
      </c>
      <c r="G1608" s="104" t="n">
        <v>5.7</v>
      </c>
    </row>
    <row r="1609">
      <c r="A1609" s="176" t="n">
        <v>45931</v>
      </c>
      <c r="B1609" s="104" t="inlineStr">
        <is>
          <t>2025/26</t>
        </is>
      </c>
      <c r="C1609" s="104" t="inlineStr">
        <is>
          <t>HC-089</t>
        </is>
      </c>
      <c r="D1609" s="104" t="n">
        <v>14</v>
      </c>
      <c r="E1609" s="104" t="n">
        <v>1955.75</v>
      </c>
      <c r="F1609" s="104" t="n">
        <v>90.94</v>
      </c>
      <c r="G1609" s="104" t="n">
        <v>12.5</v>
      </c>
    </row>
    <row r="1610">
      <c r="A1610" s="176" t="n">
        <v>45931</v>
      </c>
      <c r="B1610" s="104" t="inlineStr">
        <is>
          <t>2025/26</t>
        </is>
      </c>
      <c r="C1610" s="104" t="inlineStr">
        <is>
          <t>HC-090</t>
        </is>
      </c>
      <c r="D1610" s="104" t="n">
        <v>13</v>
      </c>
      <c r="E1610" s="104" t="n">
        <v>1787.94</v>
      </c>
      <c r="F1610" s="104" t="n">
        <v>60.64</v>
      </c>
      <c r="G1610" s="104" t="n">
        <v>10.2</v>
      </c>
    </row>
    <row r="1611">
      <c r="A1611" s="176" t="n">
        <v>45931</v>
      </c>
      <c r="B1611" s="104" t="inlineStr">
        <is>
          <t>2025/26</t>
        </is>
      </c>
      <c r="C1611" s="104" t="inlineStr">
        <is>
          <t>HC-091</t>
        </is>
      </c>
      <c r="D1611" s="104" t="n">
        <v>13</v>
      </c>
      <c r="E1611" s="104" t="n">
        <v>1794.26</v>
      </c>
      <c r="F1611" s="104" t="n">
        <v>98.13</v>
      </c>
      <c r="G1611" s="104" t="n">
        <v>9.300000000000001</v>
      </c>
    </row>
    <row r="1612">
      <c r="A1612" s="176" t="n">
        <v>45931</v>
      </c>
      <c r="B1612" s="104" t="inlineStr">
        <is>
          <t>2025/26</t>
        </is>
      </c>
      <c r="C1612" s="104" t="inlineStr">
        <is>
          <t>HC-092</t>
        </is>
      </c>
      <c r="D1612" s="104" t="n">
        <v>13</v>
      </c>
      <c r="E1612" s="104" t="n">
        <v>1837.75</v>
      </c>
      <c r="F1612" s="104" t="n">
        <v>77.98</v>
      </c>
      <c r="G1612" s="104" t="n">
        <v>9</v>
      </c>
    </row>
    <row r="1613">
      <c r="A1613" s="176" t="n">
        <v>45931</v>
      </c>
      <c r="B1613" s="104" t="inlineStr">
        <is>
          <t>2025/26</t>
        </is>
      </c>
      <c r="C1613" s="104" t="inlineStr">
        <is>
          <t>HC-093</t>
        </is>
      </c>
      <c r="D1613" s="104" t="n">
        <v>25</v>
      </c>
      <c r="E1613" s="104" t="n">
        <v>3499.95</v>
      </c>
      <c r="F1613" s="104" t="n">
        <v>100.86</v>
      </c>
      <c r="G1613" s="104" t="n">
        <v>24.8</v>
      </c>
    </row>
    <row r="1614">
      <c r="A1614" s="176" t="n">
        <v>45931</v>
      </c>
      <c r="B1614" s="104" t="inlineStr">
        <is>
          <t>2025/26</t>
        </is>
      </c>
      <c r="C1614" s="104" t="inlineStr">
        <is>
          <t>HC-094</t>
        </is>
      </c>
      <c r="D1614" s="104" t="n">
        <v>12</v>
      </c>
      <c r="E1614" s="104" t="n">
        <v>1667.8</v>
      </c>
      <c r="F1614" s="104" t="n">
        <v>74.59</v>
      </c>
      <c r="G1614" s="104" t="n">
        <v>9.800000000000001</v>
      </c>
    </row>
    <row r="1615">
      <c r="A1615" s="176" t="n">
        <v>45931</v>
      </c>
      <c r="B1615" s="104" t="inlineStr">
        <is>
          <t>2025/26</t>
        </is>
      </c>
      <c r="C1615" s="104" t="inlineStr">
        <is>
          <t>HC-096</t>
        </is>
      </c>
      <c r="D1615" s="104" t="n">
        <v>12</v>
      </c>
      <c r="E1615" s="104" t="n">
        <v>1695.19</v>
      </c>
      <c r="F1615" s="104" t="n">
        <v>66.83</v>
      </c>
      <c r="G1615" s="104" t="n">
        <v>9.6</v>
      </c>
    </row>
    <row r="1616">
      <c r="A1616" s="176" t="n">
        <v>45931</v>
      </c>
      <c r="B1616" s="104" t="inlineStr">
        <is>
          <t>2025/26</t>
        </is>
      </c>
      <c r="C1616" s="104" t="inlineStr">
        <is>
          <t>HC-097</t>
        </is>
      </c>
      <c r="D1616" s="104" t="n">
        <v>12</v>
      </c>
      <c r="E1616" s="104" t="n">
        <v>1692.41</v>
      </c>
      <c r="F1616" s="104" t="n">
        <v>94.91</v>
      </c>
      <c r="G1616" s="104" t="n">
        <v>6.2</v>
      </c>
    </row>
    <row r="1617">
      <c r="A1617" s="176" t="n">
        <v>45931</v>
      </c>
      <c r="B1617" s="104" t="inlineStr">
        <is>
          <t>2025/26</t>
        </is>
      </c>
      <c r="C1617" s="104" t="inlineStr">
        <is>
          <t>HC-098</t>
        </is>
      </c>
      <c r="D1617" s="104" t="n">
        <v>14</v>
      </c>
      <c r="E1617" s="104" t="n">
        <v>1933.1</v>
      </c>
      <c r="F1617" s="104" t="n">
        <v>92.03</v>
      </c>
      <c r="G1617" s="104" t="n">
        <v>12.3</v>
      </c>
    </row>
    <row r="1618">
      <c r="A1618" s="176" t="n">
        <v>45931</v>
      </c>
      <c r="B1618" s="104" t="inlineStr">
        <is>
          <t>2025/26</t>
        </is>
      </c>
      <c r="C1618" s="104" t="inlineStr">
        <is>
          <t>HC-099</t>
        </is>
      </c>
      <c r="D1618" s="104" t="n">
        <v>18</v>
      </c>
      <c r="E1618" s="104" t="n">
        <v>2505.11</v>
      </c>
      <c r="F1618" s="104" t="n">
        <v>108.77</v>
      </c>
      <c r="G1618" s="104" t="n">
        <v>11.4</v>
      </c>
    </row>
    <row r="1619">
      <c r="A1619" s="176" t="n">
        <v>45931</v>
      </c>
      <c r="B1619" s="104" t="inlineStr">
        <is>
          <t>2025/26</t>
        </is>
      </c>
      <c r="C1619" s="104" t="inlineStr">
        <is>
          <t>HC-100</t>
        </is>
      </c>
      <c r="D1619" s="104" t="n">
        <v>12</v>
      </c>
      <c r="E1619" s="104" t="n">
        <v>1692.71</v>
      </c>
      <c r="F1619" s="104" t="n">
        <v>92.97</v>
      </c>
      <c r="G1619" s="104" t="n">
        <v>7.8</v>
      </c>
    </row>
    <row r="1620">
      <c r="A1620" s="176" t="n">
        <v>45931</v>
      </c>
      <c r="B1620" s="104" t="inlineStr">
        <is>
          <t>2025/26</t>
        </is>
      </c>
      <c r="C1620" s="104" t="inlineStr">
        <is>
          <t>HC-101</t>
        </is>
      </c>
      <c r="D1620" s="104" t="n">
        <v>14</v>
      </c>
      <c r="E1620" s="104" t="n">
        <v>1911.59</v>
      </c>
      <c r="F1620" s="104" t="n">
        <v>116.64</v>
      </c>
      <c r="G1620" s="104" t="n">
        <v>11.6</v>
      </c>
    </row>
    <row r="1621">
      <c r="A1621" s="176" t="n">
        <v>45931</v>
      </c>
      <c r="B1621" s="104" t="inlineStr">
        <is>
          <t>2025/26</t>
        </is>
      </c>
      <c r="C1621" s="104" t="inlineStr">
        <is>
          <t>HC-102</t>
        </is>
      </c>
      <c r="D1621" s="104" t="n">
        <v>14</v>
      </c>
      <c r="E1621" s="104" t="n">
        <v>1987.48</v>
      </c>
      <c r="F1621" s="104" t="n">
        <v>242.14</v>
      </c>
      <c r="G1621" s="104" t="n">
        <v>65.5</v>
      </c>
    </row>
    <row r="1622">
      <c r="A1622" s="176" t="n">
        <v>45931</v>
      </c>
      <c r="B1622" s="104" t="inlineStr">
        <is>
          <t>2025/26</t>
        </is>
      </c>
      <c r="C1622" s="104" t="inlineStr">
        <is>
          <t>HC-103</t>
        </is>
      </c>
      <c r="D1622" s="104" t="n">
        <v>18</v>
      </c>
      <c r="E1622" s="104" t="n">
        <v>2511.47</v>
      </c>
      <c r="F1622" s="104" t="n">
        <v>127.67</v>
      </c>
      <c r="G1622" s="104" t="n">
        <v>14.2</v>
      </c>
    </row>
    <row r="1623">
      <c r="A1623" s="176" t="n">
        <v>45931</v>
      </c>
      <c r="B1623" s="104" t="inlineStr">
        <is>
          <t>2025/26</t>
        </is>
      </c>
      <c r="C1623" s="104" t="inlineStr">
        <is>
          <t>HC-104</t>
        </is>
      </c>
      <c r="D1623" s="104" t="n">
        <v>13</v>
      </c>
      <c r="E1623" s="104" t="n">
        <v>1814.38</v>
      </c>
      <c r="F1623" s="104" t="n">
        <v>79.31999999999999</v>
      </c>
      <c r="G1623" s="104" t="n">
        <v>10.9</v>
      </c>
    </row>
    <row r="1624">
      <c r="A1624" s="176" t="n">
        <v>45931</v>
      </c>
      <c r="B1624" s="104" t="inlineStr">
        <is>
          <t>2025/26</t>
        </is>
      </c>
      <c r="C1624" s="104" t="inlineStr">
        <is>
          <t>HC-105</t>
        </is>
      </c>
      <c r="D1624" s="104" t="n">
        <v>20</v>
      </c>
      <c r="E1624" s="104" t="n">
        <v>2803.28</v>
      </c>
      <c r="F1624" s="104" t="n">
        <v>109.49</v>
      </c>
      <c r="G1624" s="104" t="n">
        <v>13.8</v>
      </c>
    </row>
    <row r="1625">
      <c r="A1625" s="176" t="n">
        <v>45931</v>
      </c>
      <c r="B1625" s="104" t="inlineStr">
        <is>
          <t>2025/26</t>
        </is>
      </c>
      <c r="C1625" s="104" t="inlineStr">
        <is>
          <t>HC-106</t>
        </is>
      </c>
      <c r="D1625" s="104" t="n">
        <v>14</v>
      </c>
      <c r="E1625" s="104" t="n">
        <v>1958.73</v>
      </c>
      <c r="F1625" s="104" t="n">
        <v>64.77</v>
      </c>
      <c r="G1625" s="104" t="n">
        <v>13.5</v>
      </c>
    </row>
    <row r="1626">
      <c r="A1626" s="176" t="n">
        <v>45931</v>
      </c>
      <c r="B1626" s="104" t="inlineStr">
        <is>
          <t>2025/26</t>
        </is>
      </c>
      <c r="C1626" s="104" t="inlineStr">
        <is>
          <t>HC-107</t>
        </is>
      </c>
      <c r="D1626" s="104" t="n">
        <v>18</v>
      </c>
      <c r="E1626" s="104" t="n">
        <v>2460.21</v>
      </c>
      <c r="F1626" s="104" t="n">
        <v>86.79000000000001</v>
      </c>
      <c r="G1626" s="104" t="n">
        <v>20.3</v>
      </c>
    </row>
    <row r="1627">
      <c r="A1627" s="176" t="n">
        <v>45931</v>
      </c>
      <c r="B1627" s="104" t="inlineStr">
        <is>
          <t>2025/26</t>
        </is>
      </c>
      <c r="C1627" s="104" t="inlineStr">
        <is>
          <t>HC-108</t>
        </is>
      </c>
      <c r="D1627" s="104" t="n">
        <v>13</v>
      </c>
      <c r="E1627" s="104" t="n">
        <v>1789.9</v>
      </c>
      <c r="F1627" s="104" t="n">
        <v>79.44</v>
      </c>
      <c r="G1627" s="104" t="n">
        <v>9.4</v>
      </c>
    </row>
    <row r="1628">
      <c r="A1628" s="176" t="n">
        <v>45931</v>
      </c>
      <c r="B1628" s="104" t="inlineStr">
        <is>
          <t>2025/26</t>
        </is>
      </c>
      <c r="C1628" s="104" t="inlineStr">
        <is>
          <t>HC-109</t>
        </is>
      </c>
      <c r="D1628" s="104" t="n">
        <v>14</v>
      </c>
      <c r="E1628" s="104" t="n">
        <v>1917.72</v>
      </c>
      <c r="F1628" s="104" t="n">
        <v>81.70999999999999</v>
      </c>
      <c r="G1628" s="104" t="n">
        <v>13.3</v>
      </c>
    </row>
    <row r="1629">
      <c r="A1629" s="176" t="n">
        <v>45931</v>
      </c>
      <c r="B1629" s="104" t="inlineStr">
        <is>
          <t>2025/26</t>
        </is>
      </c>
      <c r="C1629" s="104" t="inlineStr">
        <is>
          <t>HC-110</t>
        </is>
      </c>
      <c r="D1629" s="104" t="n">
        <v>12</v>
      </c>
      <c r="E1629" s="104" t="n">
        <v>1649.84</v>
      </c>
      <c r="F1629" s="104" t="n">
        <v>76.86</v>
      </c>
      <c r="G1629" s="104" t="n">
        <v>11.1</v>
      </c>
    </row>
    <row r="1630">
      <c r="A1630" s="176" t="n">
        <v>45931</v>
      </c>
      <c r="B1630" s="104" t="inlineStr">
        <is>
          <t>2025/26</t>
        </is>
      </c>
      <c r="C1630" s="104" t="inlineStr">
        <is>
          <t>HC-111</t>
        </is>
      </c>
      <c r="D1630" s="104" t="n">
        <v>14</v>
      </c>
      <c r="E1630" s="104" t="n">
        <v>1949.98</v>
      </c>
      <c r="F1630" s="104" t="n">
        <v>90.25</v>
      </c>
      <c r="G1630" s="104" t="n">
        <v>7.5</v>
      </c>
    </row>
    <row r="1631">
      <c r="A1631" s="176" t="n">
        <v>45931</v>
      </c>
      <c r="B1631" s="104" t="inlineStr">
        <is>
          <t>2025/26</t>
        </is>
      </c>
      <c r="C1631" s="104" t="inlineStr">
        <is>
          <t>HC-113</t>
        </is>
      </c>
      <c r="D1631" s="104" t="n">
        <v>14</v>
      </c>
      <c r="E1631" s="104" t="n">
        <v>1944.13</v>
      </c>
      <c r="F1631" s="104" t="n">
        <v>115</v>
      </c>
      <c r="G1631" s="104" t="n">
        <v>8.5</v>
      </c>
    </row>
    <row r="1632">
      <c r="A1632" s="176" t="n">
        <v>45931</v>
      </c>
      <c r="B1632" s="104" t="inlineStr">
        <is>
          <t>2025/26</t>
        </is>
      </c>
      <c r="C1632" s="104" t="inlineStr">
        <is>
          <t>HC-114</t>
        </is>
      </c>
      <c r="D1632" s="104" t="n">
        <v>12</v>
      </c>
      <c r="E1632" s="104" t="n">
        <v>1664.13</v>
      </c>
      <c r="F1632" s="104" t="n">
        <v>74.25</v>
      </c>
      <c r="G1632" s="104" t="n">
        <v>5.7</v>
      </c>
    </row>
    <row r="1633">
      <c r="A1633" s="176" t="n">
        <v>45931</v>
      </c>
      <c r="B1633" s="104" t="inlineStr">
        <is>
          <t>2025/26</t>
        </is>
      </c>
      <c r="C1633" s="104" t="inlineStr">
        <is>
          <t>HC-115</t>
        </is>
      </c>
      <c r="D1633" s="104" t="n">
        <v>18</v>
      </c>
      <c r="E1633" s="104" t="n">
        <v>2418.36</v>
      </c>
      <c r="F1633" s="104" t="n">
        <v>136.73</v>
      </c>
      <c r="G1633" s="104" t="n">
        <v>12.5</v>
      </c>
    </row>
    <row r="1634">
      <c r="A1634" s="176" t="n">
        <v>45931</v>
      </c>
      <c r="B1634" s="104" t="inlineStr">
        <is>
          <t>2025/26</t>
        </is>
      </c>
      <c r="C1634" s="104" t="inlineStr">
        <is>
          <t>HC-116</t>
        </is>
      </c>
      <c r="D1634" s="104" t="n">
        <v>13</v>
      </c>
      <c r="E1634" s="104" t="n">
        <v>1840.53</v>
      </c>
      <c r="F1634" s="104" t="n">
        <v>87.22</v>
      </c>
      <c r="G1634" s="104" t="n">
        <v>9</v>
      </c>
    </row>
    <row r="1635">
      <c r="A1635" s="176" t="n">
        <v>45931</v>
      </c>
      <c r="B1635" s="104" t="inlineStr">
        <is>
          <t>2025/26</t>
        </is>
      </c>
      <c r="C1635" s="104" t="inlineStr">
        <is>
          <t>HC-117</t>
        </is>
      </c>
      <c r="D1635" s="104" t="n">
        <v>18</v>
      </c>
      <c r="E1635" s="104" t="n">
        <v>2470.25</v>
      </c>
      <c r="F1635" s="104" t="n">
        <v>126.87</v>
      </c>
      <c r="G1635" s="104" t="n">
        <v>18.1</v>
      </c>
    </row>
    <row r="1636">
      <c r="A1636" s="176" t="n">
        <v>45931</v>
      </c>
      <c r="B1636" s="104" t="inlineStr">
        <is>
          <t>2025/26</t>
        </is>
      </c>
      <c r="C1636" s="104" t="inlineStr">
        <is>
          <t>HC-118</t>
        </is>
      </c>
      <c r="D1636" s="104" t="n">
        <v>14</v>
      </c>
      <c r="E1636" s="104" t="n">
        <v>1949.2</v>
      </c>
      <c r="F1636" s="104" t="n">
        <v>101.2</v>
      </c>
      <c r="G1636" s="104" t="n">
        <v>15.1</v>
      </c>
    </row>
    <row r="1637">
      <c r="A1637" s="176" t="n">
        <v>45931</v>
      </c>
      <c r="B1637" s="104" t="inlineStr">
        <is>
          <t>2025/26</t>
        </is>
      </c>
      <c r="C1637" s="104" t="inlineStr">
        <is>
          <t>HC-119</t>
        </is>
      </c>
      <c r="D1637" s="104" t="n">
        <v>13</v>
      </c>
      <c r="E1637" s="104" t="n">
        <v>1806.22</v>
      </c>
      <c r="F1637" s="104" t="n">
        <v>100.76</v>
      </c>
      <c r="G1637" s="104" t="n">
        <v>12.2</v>
      </c>
    </row>
    <row r="1638">
      <c r="A1638" s="176" t="n">
        <v>45931</v>
      </c>
      <c r="B1638" s="104" t="inlineStr">
        <is>
          <t>2025/26</t>
        </is>
      </c>
      <c r="C1638" s="104" t="inlineStr">
        <is>
          <t>HC-120</t>
        </is>
      </c>
      <c r="D1638" s="104" t="n">
        <v>13</v>
      </c>
      <c r="E1638" s="104" t="n">
        <v>1827.71</v>
      </c>
      <c r="F1638" s="104" t="n">
        <v>68.97</v>
      </c>
      <c r="G1638" s="104" t="n">
        <v>9</v>
      </c>
    </row>
    <row r="1639">
      <c r="A1639" s="176" t="n">
        <v>45962</v>
      </c>
      <c r="B1639" s="104" t="inlineStr">
        <is>
          <t>2025/26</t>
        </is>
      </c>
      <c r="C1639" s="104" t="inlineStr">
        <is>
          <t>HC-001</t>
        </is>
      </c>
      <c r="D1639" s="104" t="n">
        <v>20</v>
      </c>
      <c r="E1639" s="104" t="n">
        <v>2639.01</v>
      </c>
      <c r="F1639" s="104" t="n">
        <v>115.39</v>
      </c>
      <c r="G1639" s="104" t="n">
        <v>11.5</v>
      </c>
    </row>
    <row r="1640">
      <c r="A1640" s="176" t="n">
        <v>45962</v>
      </c>
      <c r="B1640" s="104" t="inlineStr">
        <is>
          <t>2025/26</t>
        </is>
      </c>
      <c r="C1640" s="104" t="inlineStr">
        <is>
          <t>HC-002</t>
        </is>
      </c>
      <c r="D1640" s="104" t="n">
        <v>13</v>
      </c>
      <c r="E1640" s="104" t="n">
        <v>1731.16</v>
      </c>
      <c r="F1640" s="104" t="n">
        <v>99.13</v>
      </c>
      <c r="G1640" s="104" t="n">
        <v>7.9</v>
      </c>
    </row>
    <row r="1641">
      <c r="A1641" s="176" t="n">
        <v>45962</v>
      </c>
      <c r="B1641" s="104" t="inlineStr">
        <is>
          <t>2025/26</t>
        </is>
      </c>
      <c r="C1641" s="104" t="inlineStr">
        <is>
          <t>HC-003</t>
        </is>
      </c>
      <c r="D1641" s="104" t="n">
        <v>13</v>
      </c>
      <c r="E1641" s="104" t="n">
        <v>1709.96</v>
      </c>
      <c r="F1641" s="104" t="n">
        <v>90.38</v>
      </c>
      <c r="G1641" s="104" t="n">
        <v>10.8</v>
      </c>
    </row>
    <row r="1642">
      <c r="A1642" s="176" t="n">
        <v>45962</v>
      </c>
      <c r="B1642" s="104" t="inlineStr">
        <is>
          <t>2025/26</t>
        </is>
      </c>
      <c r="C1642" s="104" t="inlineStr">
        <is>
          <t>HC-004</t>
        </is>
      </c>
      <c r="D1642" s="104" t="n">
        <v>14</v>
      </c>
      <c r="E1642" s="104" t="n">
        <v>1837.6</v>
      </c>
      <c r="F1642" s="104" t="n">
        <v>82.14</v>
      </c>
      <c r="G1642" s="104" t="n">
        <v>11.7</v>
      </c>
    </row>
    <row r="1643">
      <c r="A1643" s="176" t="n">
        <v>45962</v>
      </c>
      <c r="B1643" s="104" t="inlineStr">
        <is>
          <t>2025/26</t>
        </is>
      </c>
      <c r="C1643" s="104" t="inlineStr">
        <is>
          <t>HC-005</t>
        </is>
      </c>
      <c r="D1643" s="104" t="n">
        <v>18</v>
      </c>
      <c r="E1643" s="104" t="n">
        <v>2447.75</v>
      </c>
      <c r="F1643" s="104" t="n">
        <v>88.43000000000001</v>
      </c>
      <c r="G1643" s="104" t="n">
        <v>14.3</v>
      </c>
    </row>
    <row r="1644">
      <c r="A1644" s="176" t="n">
        <v>45962</v>
      </c>
      <c r="B1644" s="104" t="inlineStr">
        <is>
          <t>2025/26</t>
        </is>
      </c>
      <c r="C1644" s="104" t="inlineStr">
        <is>
          <t>HC-006</t>
        </is>
      </c>
      <c r="D1644" s="104" t="n">
        <v>12</v>
      </c>
      <c r="E1644" s="104" t="n">
        <v>1608.39</v>
      </c>
      <c r="F1644" s="104" t="n">
        <v>79.34999999999999</v>
      </c>
      <c r="G1644" s="104" t="n">
        <v>10.3</v>
      </c>
    </row>
    <row r="1645">
      <c r="A1645" s="176" t="n">
        <v>45962</v>
      </c>
      <c r="B1645" s="104" t="inlineStr">
        <is>
          <t>2025/26</t>
        </is>
      </c>
      <c r="C1645" s="104" t="inlineStr">
        <is>
          <t>HC-007</t>
        </is>
      </c>
      <c r="D1645" s="104" t="n">
        <v>13</v>
      </c>
      <c r="E1645" s="104" t="n">
        <v>1777.25</v>
      </c>
      <c r="F1645" s="104" t="n">
        <v>102.47</v>
      </c>
      <c r="G1645" s="104" t="n">
        <v>7.6</v>
      </c>
    </row>
    <row r="1646">
      <c r="A1646" s="176" t="n">
        <v>45962</v>
      </c>
      <c r="B1646" s="104" t="inlineStr">
        <is>
          <t>2025/26</t>
        </is>
      </c>
      <c r="C1646" s="104" t="inlineStr">
        <is>
          <t>HC-008</t>
        </is>
      </c>
      <c r="D1646" s="104" t="n">
        <v>13</v>
      </c>
      <c r="E1646" s="104" t="n">
        <v>1750.94</v>
      </c>
      <c r="F1646" s="104" t="n">
        <v>89.25</v>
      </c>
      <c r="G1646" s="104" t="n">
        <v>14.3</v>
      </c>
    </row>
    <row r="1647">
      <c r="A1647" s="176" t="n">
        <v>45962</v>
      </c>
      <c r="B1647" s="104" t="inlineStr">
        <is>
          <t>2025/26</t>
        </is>
      </c>
      <c r="C1647" s="104" t="inlineStr">
        <is>
          <t>HC-009</t>
        </is>
      </c>
      <c r="D1647" s="104" t="n">
        <v>19</v>
      </c>
      <c r="E1647" s="104" t="n">
        <v>2570.74</v>
      </c>
      <c r="F1647" s="104" t="n">
        <v>107.7</v>
      </c>
      <c r="G1647" s="104" t="n">
        <v>7.5</v>
      </c>
    </row>
    <row r="1648">
      <c r="A1648" s="176" t="n">
        <v>45962</v>
      </c>
      <c r="B1648" s="104" t="inlineStr">
        <is>
          <t>2025/26</t>
        </is>
      </c>
      <c r="C1648" s="104" t="inlineStr">
        <is>
          <t>HC-010</t>
        </is>
      </c>
      <c r="D1648" s="104" t="n">
        <v>20</v>
      </c>
      <c r="E1648" s="104" t="n">
        <v>2708.66</v>
      </c>
      <c r="F1648" s="104" t="n">
        <v>105.47</v>
      </c>
      <c r="G1648" s="104" t="n">
        <v>11.4</v>
      </c>
    </row>
    <row r="1649">
      <c r="A1649" s="176" t="n">
        <v>45962</v>
      </c>
      <c r="B1649" s="104" t="inlineStr">
        <is>
          <t>2025/26</t>
        </is>
      </c>
      <c r="C1649" s="104" t="inlineStr">
        <is>
          <t>HC-011</t>
        </is>
      </c>
      <c r="D1649" s="104" t="n">
        <v>20</v>
      </c>
      <c r="E1649" s="104" t="n">
        <v>2654.29</v>
      </c>
      <c r="F1649" s="104" t="n">
        <v>159.09</v>
      </c>
      <c r="G1649" s="104" t="n">
        <v>21.3</v>
      </c>
    </row>
    <row r="1650">
      <c r="A1650" s="176" t="n">
        <v>45962</v>
      </c>
      <c r="B1650" s="104" t="inlineStr">
        <is>
          <t>2025/26</t>
        </is>
      </c>
      <c r="C1650" s="104" t="inlineStr">
        <is>
          <t>HC-012</t>
        </is>
      </c>
      <c r="D1650" s="104" t="n">
        <v>12</v>
      </c>
      <c r="E1650" s="104" t="n">
        <v>1611.42</v>
      </c>
      <c r="F1650" s="104" t="n">
        <v>70.20999999999999</v>
      </c>
      <c r="G1650" s="104" t="n">
        <v>13.9</v>
      </c>
    </row>
    <row r="1651">
      <c r="A1651" s="176" t="n">
        <v>45962</v>
      </c>
      <c r="B1651" s="104" t="inlineStr">
        <is>
          <t>2025/26</t>
        </is>
      </c>
      <c r="C1651" s="104" t="inlineStr">
        <is>
          <t>HC-013</t>
        </is>
      </c>
      <c r="D1651" s="104" t="n">
        <v>14</v>
      </c>
      <c r="E1651" s="104" t="n">
        <v>1852.1</v>
      </c>
      <c r="F1651" s="104" t="n">
        <v>117.09</v>
      </c>
      <c r="G1651" s="104" t="n">
        <v>7.3</v>
      </c>
    </row>
    <row r="1652">
      <c r="A1652" s="176" t="n">
        <v>45962</v>
      </c>
      <c r="B1652" s="104" t="inlineStr">
        <is>
          <t>2025/26</t>
        </is>
      </c>
      <c r="C1652" s="104" t="inlineStr">
        <is>
          <t>HC-014</t>
        </is>
      </c>
      <c r="D1652" s="104" t="n">
        <v>14</v>
      </c>
      <c r="E1652" s="104" t="n">
        <v>1870.02</v>
      </c>
      <c r="F1652" s="104" t="n">
        <v>111.13</v>
      </c>
      <c r="G1652" s="104" t="n">
        <v>8.9</v>
      </c>
    </row>
    <row r="1653">
      <c r="A1653" s="176" t="n">
        <v>45962</v>
      </c>
      <c r="B1653" s="104" t="inlineStr">
        <is>
          <t>2025/26</t>
        </is>
      </c>
      <c r="C1653" s="104" t="inlineStr">
        <is>
          <t>HC-015</t>
        </is>
      </c>
      <c r="D1653" s="104" t="n">
        <v>13</v>
      </c>
      <c r="E1653" s="104" t="n">
        <v>1708.07</v>
      </c>
      <c r="F1653" s="104" t="n">
        <v>93.27</v>
      </c>
      <c r="G1653" s="104" t="n">
        <v>10.7</v>
      </c>
    </row>
    <row r="1654">
      <c r="A1654" s="176" t="n">
        <v>45962</v>
      </c>
      <c r="B1654" s="104" t="inlineStr">
        <is>
          <t>2025/26</t>
        </is>
      </c>
      <c r="C1654" s="104" t="inlineStr">
        <is>
          <t>HC-016</t>
        </is>
      </c>
      <c r="D1654" s="104" t="n">
        <v>18</v>
      </c>
      <c r="E1654" s="104" t="n">
        <v>2470.38</v>
      </c>
      <c r="F1654" s="104" t="n">
        <v>126.06</v>
      </c>
      <c r="G1654" s="104" t="n">
        <v>15</v>
      </c>
    </row>
    <row r="1655">
      <c r="A1655" s="176" t="n">
        <v>45962</v>
      </c>
      <c r="B1655" s="104" t="inlineStr">
        <is>
          <t>2025/26</t>
        </is>
      </c>
      <c r="C1655" s="104" t="inlineStr">
        <is>
          <t>HC-017</t>
        </is>
      </c>
      <c r="D1655" s="104" t="n">
        <v>13</v>
      </c>
      <c r="E1655" s="104" t="n">
        <v>1745.65</v>
      </c>
      <c r="F1655" s="104" t="n">
        <v>73.37</v>
      </c>
      <c r="G1655" s="104" t="n">
        <v>6.6</v>
      </c>
    </row>
    <row r="1656">
      <c r="A1656" s="176" t="n">
        <v>45962</v>
      </c>
      <c r="B1656" s="104" t="inlineStr">
        <is>
          <t>2025/26</t>
        </is>
      </c>
      <c r="C1656" s="104" t="inlineStr">
        <is>
          <t>HC-018</t>
        </is>
      </c>
      <c r="D1656" s="104" t="n">
        <v>12</v>
      </c>
      <c r="E1656" s="104" t="n">
        <v>1621.24</v>
      </c>
      <c r="F1656" s="104" t="n">
        <v>42.17</v>
      </c>
      <c r="G1656" s="104" t="n">
        <v>11.2</v>
      </c>
    </row>
    <row r="1657">
      <c r="A1657" s="176" t="n">
        <v>45962</v>
      </c>
      <c r="B1657" s="104" t="inlineStr">
        <is>
          <t>2025/26</t>
        </is>
      </c>
      <c r="C1657" s="104" t="inlineStr">
        <is>
          <t>HC-019</t>
        </is>
      </c>
      <c r="D1657" s="104" t="n">
        <v>13</v>
      </c>
      <c r="E1657" s="104" t="n">
        <v>1733.14</v>
      </c>
      <c r="F1657" s="104" t="n">
        <v>77.26000000000001</v>
      </c>
      <c r="G1657" s="104" t="n">
        <v>8</v>
      </c>
    </row>
    <row r="1658">
      <c r="A1658" s="176" t="n">
        <v>45962</v>
      </c>
      <c r="B1658" s="104" t="inlineStr">
        <is>
          <t>2025/26</t>
        </is>
      </c>
      <c r="C1658" s="104" t="inlineStr">
        <is>
          <t>HC-020</t>
        </is>
      </c>
      <c r="D1658" s="104" t="n">
        <v>13</v>
      </c>
      <c r="E1658" s="104" t="n">
        <v>1756.07</v>
      </c>
      <c r="F1658" s="104" t="n">
        <v>79.31999999999999</v>
      </c>
      <c r="G1658" s="104" t="n">
        <v>7.9</v>
      </c>
    </row>
    <row r="1659">
      <c r="A1659" s="176" t="n">
        <v>45962</v>
      </c>
      <c r="B1659" s="104" t="inlineStr">
        <is>
          <t>2025/26</t>
        </is>
      </c>
      <c r="C1659" s="104" t="inlineStr">
        <is>
          <t>HC-021</t>
        </is>
      </c>
      <c r="D1659" s="104" t="n">
        <v>13</v>
      </c>
      <c r="E1659" s="104" t="n">
        <v>1754.14</v>
      </c>
      <c r="F1659" s="104" t="n">
        <v>81.05</v>
      </c>
      <c r="G1659" s="104" t="n">
        <v>6.7</v>
      </c>
    </row>
    <row r="1660">
      <c r="A1660" s="176" t="n">
        <v>45962</v>
      </c>
      <c r="B1660" s="104" t="inlineStr">
        <is>
          <t>2025/26</t>
        </is>
      </c>
      <c r="C1660" s="104" t="inlineStr">
        <is>
          <t>HC-022</t>
        </is>
      </c>
      <c r="D1660" s="104" t="n">
        <v>13</v>
      </c>
      <c r="E1660" s="104" t="n">
        <v>1727.81</v>
      </c>
      <c r="F1660" s="104" t="n">
        <v>51.85</v>
      </c>
      <c r="G1660" s="104" t="n">
        <v>8.9</v>
      </c>
    </row>
    <row r="1661">
      <c r="A1661" s="176" t="n">
        <v>45962</v>
      </c>
      <c r="B1661" s="104" t="inlineStr">
        <is>
          <t>2025/26</t>
        </is>
      </c>
      <c r="C1661" s="104" t="inlineStr">
        <is>
          <t>HC-023</t>
        </is>
      </c>
      <c r="D1661" s="104" t="n">
        <v>14</v>
      </c>
      <c r="E1661" s="104" t="n">
        <v>1926.83</v>
      </c>
      <c r="F1661" s="104" t="n">
        <v>96.75</v>
      </c>
      <c r="G1661" s="104" t="n">
        <v>31.4</v>
      </c>
    </row>
    <row r="1662">
      <c r="A1662" s="176" t="n">
        <v>45962</v>
      </c>
      <c r="B1662" s="104" t="inlineStr">
        <is>
          <t>2025/26</t>
        </is>
      </c>
      <c r="C1662" s="104" t="inlineStr">
        <is>
          <t>HC-024</t>
        </is>
      </c>
      <c r="D1662" s="104" t="n">
        <v>19</v>
      </c>
      <c r="E1662" s="104" t="n">
        <v>2529.68</v>
      </c>
      <c r="F1662" s="104" t="n">
        <v>99.59</v>
      </c>
      <c r="G1662" s="104" t="n">
        <v>23.1</v>
      </c>
    </row>
    <row r="1663">
      <c r="A1663" s="176" t="n">
        <v>45962</v>
      </c>
      <c r="B1663" s="104" t="inlineStr">
        <is>
          <t>2025/26</t>
        </is>
      </c>
      <c r="C1663" s="104" t="inlineStr">
        <is>
          <t>HC-025</t>
        </is>
      </c>
      <c r="D1663" s="104" t="n">
        <v>18</v>
      </c>
      <c r="E1663" s="104" t="n">
        <v>2342.67</v>
      </c>
      <c r="F1663" s="104" t="n">
        <v>117.2</v>
      </c>
      <c r="G1663" s="104" t="n">
        <v>18.3</v>
      </c>
    </row>
    <row r="1664">
      <c r="A1664" s="176" t="n">
        <v>45962</v>
      </c>
      <c r="B1664" s="104" t="inlineStr">
        <is>
          <t>2025/26</t>
        </is>
      </c>
      <c r="C1664" s="104" t="inlineStr">
        <is>
          <t>HC-026</t>
        </is>
      </c>
      <c r="D1664" s="104" t="n">
        <v>12</v>
      </c>
      <c r="E1664" s="104" t="n">
        <v>1591.28</v>
      </c>
      <c r="F1664" s="104" t="n">
        <v>61.02</v>
      </c>
      <c r="G1664" s="104" t="n">
        <v>7.6</v>
      </c>
    </row>
    <row r="1665">
      <c r="A1665" s="176" t="n">
        <v>45962</v>
      </c>
      <c r="B1665" s="104" t="inlineStr">
        <is>
          <t>2025/26</t>
        </is>
      </c>
      <c r="C1665" s="104" t="inlineStr">
        <is>
          <t>HC-027</t>
        </is>
      </c>
      <c r="D1665" s="104" t="n">
        <v>14</v>
      </c>
      <c r="E1665" s="104" t="n">
        <v>1857.73</v>
      </c>
      <c r="F1665" s="104" t="n">
        <v>100.76</v>
      </c>
      <c r="G1665" s="104" t="n">
        <v>16.3</v>
      </c>
    </row>
    <row r="1666">
      <c r="A1666" s="176" t="n">
        <v>45962</v>
      </c>
      <c r="B1666" s="104" t="inlineStr">
        <is>
          <t>2025/26</t>
        </is>
      </c>
      <c r="C1666" s="104" t="inlineStr">
        <is>
          <t>HC-028</t>
        </is>
      </c>
      <c r="D1666" s="104" t="n">
        <v>12</v>
      </c>
      <c r="E1666" s="104" t="n">
        <v>1648.79</v>
      </c>
      <c r="F1666" s="104" t="n">
        <v>74.75</v>
      </c>
      <c r="G1666" s="104" t="n">
        <v>10.6</v>
      </c>
    </row>
    <row r="1667">
      <c r="A1667" s="176" t="n">
        <v>45962</v>
      </c>
      <c r="B1667" s="104" t="inlineStr">
        <is>
          <t>2025/26</t>
        </is>
      </c>
      <c r="C1667" s="104" t="inlineStr">
        <is>
          <t>HC-029</t>
        </is>
      </c>
      <c r="D1667" s="104" t="n">
        <v>25</v>
      </c>
      <c r="E1667" s="104" t="n">
        <v>3295.02</v>
      </c>
      <c r="F1667" s="104" t="n">
        <v>113.47</v>
      </c>
      <c r="G1667" s="104" t="n">
        <v>14.9</v>
      </c>
    </row>
    <row r="1668">
      <c r="A1668" s="176" t="n">
        <v>45962</v>
      </c>
      <c r="B1668" s="104" t="inlineStr">
        <is>
          <t>2025/26</t>
        </is>
      </c>
      <c r="C1668" s="104" t="inlineStr">
        <is>
          <t>HC-030</t>
        </is>
      </c>
      <c r="D1668" s="104" t="n">
        <v>13</v>
      </c>
      <c r="E1668" s="104" t="n">
        <v>1735.18</v>
      </c>
      <c r="F1668" s="104" t="n">
        <v>101.17</v>
      </c>
      <c r="G1668" s="104" t="n">
        <v>13.5</v>
      </c>
    </row>
    <row r="1669">
      <c r="A1669" s="176" t="n">
        <v>45962</v>
      </c>
      <c r="B1669" s="104" t="inlineStr">
        <is>
          <t>2025/26</t>
        </is>
      </c>
      <c r="C1669" s="104" t="inlineStr">
        <is>
          <t>HC-031</t>
        </is>
      </c>
      <c r="D1669" s="104" t="n">
        <v>14</v>
      </c>
      <c r="E1669" s="104" t="n">
        <v>1841.85</v>
      </c>
      <c r="F1669" s="104" t="n">
        <v>81.22</v>
      </c>
      <c r="G1669" s="104" t="n">
        <v>17.2</v>
      </c>
    </row>
    <row r="1670">
      <c r="A1670" s="176" t="n">
        <v>45962</v>
      </c>
      <c r="B1670" s="104" t="inlineStr">
        <is>
          <t>2025/26</t>
        </is>
      </c>
      <c r="C1670" s="104" t="inlineStr">
        <is>
          <t>HC-032</t>
        </is>
      </c>
      <c r="D1670" s="104" t="n">
        <v>14</v>
      </c>
      <c r="E1670" s="104" t="n">
        <v>1871.99</v>
      </c>
      <c r="F1670" s="104" t="n">
        <v>84.89</v>
      </c>
      <c r="G1670" s="104" t="n">
        <v>5.7</v>
      </c>
    </row>
    <row r="1671">
      <c r="A1671" s="176" t="n">
        <v>45962</v>
      </c>
      <c r="B1671" s="104" t="inlineStr">
        <is>
          <t>2025/26</t>
        </is>
      </c>
      <c r="C1671" s="104" t="inlineStr">
        <is>
          <t>HC-033</t>
        </is>
      </c>
      <c r="D1671" s="104" t="n">
        <v>25</v>
      </c>
      <c r="E1671" s="104" t="n">
        <v>3327.69</v>
      </c>
      <c r="F1671" s="104" t="n">
        <v>138.32</v>
      </c>
      <c r="G1671" s="104" t="n">
        <v>16.6</v>
      </c>
    </row>
    <row r="1672">
      <c r="A1672" s="176" t="n">
        <v>45962</v>
      </c>
      <c r="B1672" s="104" t="inlineStr">
        <is>
          <t>2025/26</t>
        </is>
      </c>
      <c r="C1672" s="104" t="inlineStr">
        <is>
          <t>HC-034</t>
        </is>
      </c>
      <c r="D1672" s="104" t="n">
        <v>18</v>
      </c>
      <c r="E1672" s="104" t="n">
        <v>2426.26</v>
      </c>
      <c r="F1672" s="104" t="n">
        <v>120.86</v>
      </c>
      <c r="G1672" s="104" t="n">
        <v>10.8</v>
      </c>
    </row>
    <row r="1673">
      <c r="A1673" s="176" t="n">
        <v>45962</v>
      </c>
      <c r="B1673" s="104" t="inlineStr">
        <is>
          <t>2025/26</t>
        </is>
      </c>
      <c r="C1673" s="104" t="inlineStr">
        <is>
          <t>HC-035</t>
        </is>
      </c>
      <c r="D1673" s="104" t="n">
        <v>18</v>
      </c>
      <c r="E1673" s="104" t="n">
        <v>2430.09</v>
      </c>
      <c r="F1673" s="104" t="n">
        <v>89.64</v>
      </c>
      <c r="G1673" s="104" t="n">
        <v>16</v>
      </c>
    </row>
    <row r="1674">
      <c r="A1674" s="176" t="n">
        <v>45962</v>
      </c>
      <c r="B1674" s="104" t="inlineStr">
        <is>
          <t>2025/26</t>
        </is>
      </c>
      <c r="C1674" s="104" t="inlineStr">
        <is>
          <t>HC-036</t>
        </is>
      </c>
      <c r="D1674" s="104" t="n">
        <v>14</v>
      </c>
      <c r="E1674" s="104" t="n">
        <v>1838.12</v>
      </c>
      <c r="F1674" s="104" t="n">
        <v>87.45</v>
      </c>
      <c r="G1674" s="104" t="n">
        <v>13.4</v>
      </c>
    </row>
    <row r="1675">
      <c r="A1675" s="176" t="n">
        <v>45962</v>
      </c>
      <c r="B1675" s="104" t="inlineStr">
        <is>
          <t>2025/26</t>
        </is>
      </c>
      <c r="C1675" s="104" t="inlineStr">
        <is>
          <t>HC-037</t>
        </is>
      </c>
      <c r="D1675" s="104" t="n">
        <v>14</v>
      </c>
      <c r="E1675" s="104" t="n">
        <v>1846.51</v>
      </c>
      <c r="F1675" s="104" t="n">
        <v>111.83</v>
      </c>
      <c r="G1675" s="104" t="n">
        <v>10.3</v>
      </c>
    </row>
    <row r="1676">
      <c r="A1676" s="176" t="n">
        <v>45962</v>
      </c>
      <c r="B1676" s="104" t="inlineStr">
        <is>
          <t>2025/26</t>
        </is>
      </c>
      <c r="C1676" s="104" t="inlineStr">
        <is>
          <t>HC-038</t>
        </is>
      </c>
      <c r="D1676" s="104" t="n">
        <v>13</v>
      </c>
      <c r="E1676" s="104" t="n">
        <v>1713.09</v>
      </c>
      <c r="F1676" s="104" t="n">
        <v>75.14</v>
      </c>
      <c r="G1676" s="104" t="n">
        <v>5</v>
      </c>
    </row>
    <row r="1677">
      <c r="A1677" s="176" t="n">
        <v>45962</v>
      </c>
      <c r="B1677" s="104" t="inlineStr">
        <is>
          <t>2025/26</t>
        </is>
      </c>
      <c r="C1677" s="104" t="inlineStr">
        <is>
          <t>HC-039</t>
        </is>
      </c>
      <c r="D1677" s="104" t="n">
        <v>14</v>
      </c>
      <c r="E1677" s="104" t="n">
        <v>1874.22</v>
      </c>
      <c r="F1677" s="104" t="n">
        <v>64.8</v>
      </c>
      <c r="G1677" s="104" t="n">
        <v>8.4</v>
      </c>
    </row>
    <row r="1678">
      <c r="A1678" s="176" t="n">
        <v>45962</v>
      </c>
      <c r="B1678" s="104" t="inlineStr">
        <is>
          <t>2025/26</t>
        </is>
      </c>
      <c r="C1678" s="104" t="inlineStr">
        <is>
          <t>HC-040</t>
        </is>
      </c>
      <c r="D1678" s="104" t="n">
        <v>14</v>
      </c>
      <c r="E1678" s="104" t="n">
        <v>1858.09</v>
      </c>
      <c r="F1678" s="104" t="n">
        <v>120.55</v>
      </c>
      <c r="G1678" s="104" t="n">
        <v>10.8</v>
      </c>
    </row>
    <row r="1679">
      <c r="A1679" s="176" t="n">
        <v>45962</v>
      </c>
      <c r="B1679" s="104" t="inlineStr">
        <is>
          <t>2025/26</t>
        </is>
      </c>
      <c r="C1679" s="104" t="inlineStr">
        <is>
          <t>HC-041</t>
        </is>
      </c>
      <c r="D1679" s="104" t="n">
        <v>26</v>
      </c>
      <c r="E1679" s="104" t="n">
        <v>3511.73</v>
      </c>
      <c r="F1679" s="104" t="n">
        <v>153.54</v>
      </c>
      <c r="G1679" s="104" t="n">
        <v>21.3</v>
      </c>
    </row>
    <row r="1680">
      <c r="A1680" s="176" t="n">
        <v>45962</v>
      </c>
      <c r="B1680" s="104" t="inlineStr">
        <is>
          <t>2025/26</t>
        </is>
      </c>
      <c r="C1680" s="104" t="inlineStr">
        <is>
          <t>HC-042</t>
        </is>
      </c>
      <c r="D1680" s="104" t="n">
        <v>14</v>
      </c>
      <c r="E1680" s="104" t="n">
        <v>1857.42</v>
      </c>
      <c r="F1680" s="104" t="n">
        <v>98.25</v>
      </c>
      <c r="G1680" s="104" t="n">
        <v>15.1</v>
      </c>
    </row>
    <row r="1681">
      <c r="A1681" s="176" t="n">
        <v>45962</v>
      </c>
      <c r="B1681" s="104" t="inlineStr">
        <is>
          <t>2025/26</t>
        </is>
      </c>
      <c r="C1681" s="104" t="inlineStr">
        <is>
          <t>HC-043</t>
        </is>
      </c>
      <c r="D1681" s="104" t="n">
        <v>18</v>
      </c>
      <c r="E1681" s="104" t="n">
        <v>2403.11</v>
      </c>
      <c r="F1681" s="104" t="n">
        <v>100.78</v>
      </c>
      <c r="G1681" s="104" t="n">
        <v>19.4</v>
      </c>
    </row>
    <row r="1682">
      <c r="A1682" s="176" t="n">
        <v>45962</v>
      </c>
      <c r="B1682" s="104" t="inlineStr">
        <is>
          <t>2025/26</t>
        </is>
      </c>
      <c r="C1682" s="104" t="inlineStr">
        <is>
          <t>HC-044</t>
        </is>
      </c>
      <c r="D1682" s="104" t="n">
        <v>12</v>
      </c>
      <c r="E1682" s="104" t="n">
        <v>1616.58</v>
      </c>
      <c r="F1682" s="104" t="n">
        <v>70.18000000000001</v>
      </c>
      <c r="G1682" s="104" t="n">
        <v>12</v>
      </c>
    </row>
    <row r="1683">
      <c r="A1683" s="176" t="n">
        <v>45962</v>
      </c>
      <c r="B1683" s="104" t="inlineStr">
        <is>
          <t>2025/26</t>
        </is>
      </c>
      <c r="C1683" s="104" t="inlineStr">
        <is>
          <t>HC-045</t>
        </is>
      </c>
      <c r="D1683" s="104" t="n">
        <v>25</v>
      </c>
      <c r="E1683" s="104" t="n">
        <v>3356.95</v>
      </c>
      <c r="F1683" s="104" t="n">
        <v>150.75</v>
      </c>
      <c r="G1683" s="104" t="n">
        <v>20.4</v>
      </c>
    </row>
    <row r="1684">
      <c r="A1684" s="176" t="n">
        <v>45962</v>
      </c>
      <c r="B1684" s="104" t="inlineStr">
        <is>
          <t>2025/26</t>
        </is>
      </c>
      <c r="C1684" s="104" t="inlineStr">
        <is>
          <t>HC-046</t>
        </is>
      </c>
      <c r="D1684" s="104" t="n">
        <v>12</v>
      </c>
      <c r="E1684" s="104" t="n">
        <v>1619.29</v>
      </c>
      <c r="F1684" s="104" t="n">
        <v>53.15</v>
      </c>
      <c r="G1684" s="104" t="n">
        <v>10.8</v>
      </c>
    </row>
    <row r="1685">
      <c r="A1685" s="176" t="n">
        <v>45962</v>
      </c>
      <c r="B1685" s="104" t="inlineStr">
        <is>
          <t>2025/26</t>
        </is>
      </c>
      <c r="C1685" s="104" t="inlineStr">
        <is>
          <t>HC-047</t>
        </is>
      </c>
      <c r="D1685" s="104" t="n">
        <v>18</v>
      </c>
      <c r="E1685" s="104" t="n">
        <v>2395.4</v>
      </c>
      <c r="F1685" s="104" t="n">
        <v>240.03</v>
      </c>
      <c r="G1685" s="104" t="n">
        <v>62.5</v>
      </c>
    </row>
    <row r="1686">
      <c r="A1686" s="176" t="n">
        <v>45962</v>
      </c>
      <c r="B1686" s="104" t="inlineStr">
        <is>
          <t>2025/26</t>
        </is>
      </c>
      <c r="C1686" s="104" t="inlineStr">
        <is>
          <t>HC-048</t>
        </is>
      </c>
      <c r="D1686" s="104" t="n">
        <v>18</v>
      </c>
      <c r="E1686" s="104" t="n">
        <v>2452.34</v>
      </c>
      <c r="F1686" s="104" t="n">
        <v>110.63</v>
      </c>
      <c r="G1686" s="104" t="n">
        <v>21.7</v>
      </c>
    </row>
    <row r="1687">
      <c r="A1687" s="176" t="n">
        <v>45962</v>
      </c>
      <c r="B1687" s="104" t="inlineStr">
        <is>
          <t>2025/26</t>
        </is>
      </c>
      <c r="C1687" s="104" t="inlineStr">
        <is>
          <t>HC-049</t>
        </is>
      </c>
      <c r="D1687" s="104" t="n">
        <v>18</v>
      </c>
      <c r="E1687" s="104" t="n">
        <v>2373.56</v>
      </c>
      <c r="F1687" s="104" t="n">
        <v>124.94</v>
      </c>
      <c r="G1687" s="104" t="n">
        <v>18.6</v>
      </c>
    </row>
    <row r="1688">
      <c r="A1688" s="176" t="n">
        <v>45962</v>
      </c>
      <c r="B1688" s="104" t="inlineStr">
        <is>
          <t>2025/26</t>
        </is>
      </c>
      <c r="C1688" s="104" t="inlineStr">
        <is>
          <t>HC-050</t>
        </is>
      </c>
      <c r="D1688" s="104" t="n">
        <v>18</v>
      </c>
      <c r="E1688" s="104" t="n">
        <v>2432.7</v>
      </c>
      <c r="F1688" s="104" t="n">
        <v>113.87</v>
      </c>
      <c r="G1688" s="104" t="n">
        <v>16.8</v>
      </c>
    </row>
    <row r="1689">
      <c r="A1689" s="176" t="n">
        <v>45962</v>
      </c>
      <c r="B1689" s="104" t="inlineStr">
        <is>
          <t>2025/26</t>
        </is>
      </c>
      <c r="C1689" s="104" t="inlineStr">
        <is>
          <t>HC-051</t>
        </is>
      </c>
      <c r="D1689" s="104" t="n">
        <v>13</v>
      </c>
      <c r="E1689" s="104" t="n">
        <v>1735.65</v>
      </c>
      <c r="F1689" s="104" t="n">
        <v>115.19</v>
      </c>
      <c r="G1689" s="104" t="n">
        <v>11.9</v>
      </c>
    </row>
    <row r="1690">
      <c r="A1690" s="176" t="n">
        <v>45962</v>
      </c>
      <c r="B1690" s="104" t="inlineStr">
        <is>
          <t>2025/26</t>
        </is>
      </c>
      <c r="C1690" s="104" t="inlineStr">
        <is>
          <t>HC-052</t>
        </is>
      </c>
      <c r="D1690" s="104" t="n">
        <v>14</v>
      </c>
      <c r="E1690" s="104" t="n">
        <v>1864.94</v>
      </c>
      <c r="F1690" s="104" t="n">
        <v>57.95</v>
      </c>
      <c r="G1690" s="104" t="n">
        <v>13.2</v>
      </c>
    </row>
    <row r="1691">
      <c r="A1691" s="176" t="n">
        <v>45962</v>
      </c>
      <c r="B1691" s="104" t="inlineStr">
        <is>
          <t>2025/26</t>
        </is>
      </c>
      <c r="C1691" s="104" t="inlineStr">
        <is>
          <t>HC-053</t>
        </is>
      </c>
      <c r="D1691" s="104" t="n">
        <v>14</v>
      </c>
      <c r="E1691" s="104" t="n">
        <v>1841.13</v>
      </c>
      <c r="F1691" s="104" t="n">
        <v>100.98</v>
      </c>
      <c r="G1691" s="104" t="n">
        <v>5.2</v>
      </c>
    </row>
    <row r="1692">
      <c r="A1692" s="176" t="n">
        <v>45962</v>
      </c>
      <c r="B1692" s="104" t="inlineStr">
        <is>
          <t>2025/26</t>
        </is>
      </c>
      <c r="C1692" s="104" t="inlineStr">
        <is>
          <t>HC-054</t>
        </is>
      </c>
      <c r="D1692" s="104" t="n">
        <v>13</v>
      </c>
      <c r="E1692" s="104" t="n">
        <v>1730.09</v>
      </c>
      <c r="F1692" s="104" t="n">
        <v>75.06999999999999</v>
      </c>
      <c r="G1692" s="104" t="n">
        <v>5.6</v>
      </c>
    </row>
    <row r="1693">
      <c r="A1693" s="176" t="n">
        <v>45962</v>
      </c>
      <c r="B1693" s="104" t="inlineStr">
        <is>
          <t>2025/26</t>
        </is>
      </c>
      <c r="C1693" s="104" t="inlineStr">
        <is>
          <t>HC-055</t>
        </is>
      </c>
      <c r="D1693" s="104" t="n">
        <v>18</v>
      </c>
      <c r="E1693" s="104" t="n">
        <v>2370.09</v>
      </c>
      <c r="F1693" s="104" t="n">
        <v>72.83</v>
      </c>
      <c r="G1693" s="104" t="n">
        <v>18.3</v>
      </c>
    </row>
    <row r="1694">
      <c r="A1694" s="176" t="n">
        <v>45962</v>
      </c>
      <c r="B1694" s="104" t="inlineStr">
        <is>
          <t>2025/26</t>
        </is>
      </c>
      <c r="C1694" s="104" t="inlineStr">
        <is>
          <t>HC-056</t>
        </is>
      </c>
      <c r="D1694" s="104" t="n">
        <v>18</v>
      </c>
      <c r="E1694" s="104" t="n">
        <v>2429.54</v>
      </c>
      <c r="F1694" s="104" t="n">
        <v>110.13</v>
      </c>
      <c r="G1694" s="104" t="n">
        <v>12.3</v>
      </c>
    </row>
    <row r="1695">
      <c r="A1695" s="176" t="n">
        <v>45962</v>
      </c>
      <c r="B1695" s="104" t="inlineStr">
        <is>
          <t>2025/26</t>
        </is>
      </c>
      <c r="C1695" s="104" t="inlineStr">
        <is>
          <t>HC-057</t>
        </is>
      </c>
      <c r="D1695" s="104" t="n">
        <v>18</v>
      </c>
      <c r="E1695" s="104" t="n">
        <v>2367.01</v>
      </c>
      <c r="F1695" s="104" t="n">
        <v>147.59</v>
      </c>
      <c r="G1695" s="104" t="n">
        <v>12.2</v>
      </c>
    </row>
    <row r="1696">
      <c r="A1696" s="176" t="n">
        <v>45962</v>
      </c>
      <c r="B1696" s="104" t="inlineStr">
        <is>
          <t>2025/26</t>
        </is>
      </c>
      <c r="C1696" s="104" t="inlineStr">
        <is>
          <t>HC-058</t>
        </is>
      </c>
      <c r="D1696" s="104" t="n">
        <v>13</v>
      </c>
      <c r="E1696" s="104" t="n">
        <v>1766.67</v>
      </c>
      <c r="F1696" s="104" t="n">
        <v>64.18000000000001</v>
      </c>
      <c r="G1696" s="104" t="n">
        <v>12.3</v>
      </c>
    </row>
    <row r="1697">
      <c r="A1697" s="176" t="n">
        <v>45962</v>
      </c>
      <c r="B1697" s="104" t="inlineStr">
        <is>
          <t>2025/26</t>
        </is>
      </c>
      <c r="C1697" s="104" t="inlineStr">
        <is>
          <t>HC-059</t>
        </is>
      </c>
      <c r="D1697" s="104" t="n">
        <v>14</v>
      </c>
      <c r="E1697" s="104" t="n">
        <v>1787.24</v>
      </c>
      <c r="F1697" s="104" t="n">
        <v>93.79000000000001</v>
      </c>
      <c r="G1697" s="104" t="n">
        <v>15</v>
      </c>
    </row>
    <row r="1698">
      <c r="A1698" s="176" t="n">
        <v>45962</v>
      </c>
      <c r="B1698" s="104" t="inlineStr">
        <is>
          <t>2025/26</t>
        </is>
      </c>
      <c r="C1698" s="104" t="inlineStr">
        <is>
          <t>HC-060</t>
        </is>
      </c>
      <c r="D1698" s="104" t="n">
        <v>13</v>
      </c>
      <c r="E1698" s="104" t="n">
        <v>1776.54</v>
      </c>
      <c r="F1698" s="104" t="n">
        <v>92.16</v>
      </c>
      <c r="G1698" s="104" t="n">
        <v>16.9</v>
      </c>
    </row>
    <row r="1699">
      <c r="A1699" s="176" t="n">
        <v>45962</v>
      </c>
      <c r="B1699" s="104" t="inlineStr">
        <is>
          <t>2025/26</t>
        </is>
      </c>
      <c r="C1699" s="104" t="inlineStr">
        <is>
          <t>HC-061</t>
        </is>
      </c>
      <c r="D1699" s="104" t="n">
        <v>18</v>
      </c>
      <c r="E1699" s="104" t="n">
        <v>2375.33</v>
      </c>
      <c r="F1699" s="104" t="n">
        <v>126.02</v>
      </c>
      <c r="G1699" s="104" t="n">
        <v>8.9</v>
      </c>
    </row>
    <row r="1700">
      <c r="A1700" s="176" t="n">
        <v>45962</v>
      </c>
      <c r="B1700" s="104" t="inlineStr">
        <is>
          <t>2025/26</t>
        </is>
      </c>
      <c r="C1700" s="104" t="inlineStr">
        <is>
          <t>HC-062</t>
        </is>
      </c>
      <c r="D1700" s="104" t="n">
        <v>12</v>
      </c>
      <c r="E1700" s="104" t="n">
        <v>1631.77</v>
      </c>
      <c r="F1700" s="104" t="n">
        <v>65.61</v>
      </c>
      <c r="G1700" s="104" t="n">
        <v>10.5</v>
      </c>
    </row>
    <row r="1701">
      <c r="A1701" s="176" t="n">
        <v>45962</v>
      </c>
      <c r="B1701" s="104" t="inlineStr">
        <is>
          <t>2025/26</t>
        </is>
      </c>
      <c r="C1701" s="104" t="inlineStr">
        <is>
          <t>HC-063</t>
        </is>
      </c>
      <c r="D1701" s="104" t="n">
        <v>13</v>
      </c>
      <c r="E1701" s="104" t="n">
        <v>1723.49</v>
      </c>
      <c r="F1701" s="104" t="n">
        <v>74.76000000000001</v>
      </c>
      <c r="G1701" s="104" t="n">
        <v>16.5</v>
      </c>
    </row>
    <row r="1702">
      <c r="A1702" s="176" t="n">
        <v>45962</v>
      </c>
      <c r="B1702" s="104" t="inlineStr">
        <is>
          <t>2025/26</t>
        </is>
      </c>
      <c r="C1702" s="104" t="inlineStr">
        <is>
          <t>HC-064</t>
        </is>
      </c>
      <c r="D1702" s="104" t="n">
        <v>12</v>
      </c>
      <c r="E1702" s="104" t="n">
        <v>1652.66</v>
      </c>
      <c r="F1702" s="104" t="n">
        <v>80.29000000000001</v>
      </c>
      <c r="G1702" s="104" t="n">
        <v>14.1</v>
      </c>
    </row>
    <row r="1703">
      <c r="A1703" s="176" t="n">
        <v>45962</v>
      </c>
      <c r="B1703" s="104" t="inlineStr">
        <is>
          <t>2025/26</t>
        </is>
      </c>
      <c r="C1703" s="104" t="inlineStr">
        <is>
          <t>HC-065</t>
        </is>
      </c>
      <c r="D1703" s="104" t="n">
        <v>20</v>
      </c>
      <c r="E1703" s="104" t="n">
        <v>2668.28</v>
      </c>
      <c r="F1703" s="104" t="n">
        <v>137.51</v>
      </c>
      <c r="G1703" s="104" t="n">
        <v>18.6</v>
      </c>
    </row>
    <row r="1704">
      <c r="A1704" s="176" t="n">
        <v>45962</v>
      </c>
      <c r="B1704" s="104" t="inlineStr">
        <is>
          <t>2025/26</t>
        </is>
      </c>
      <c r="C1704" s="104" t="inlineStr">
        <is>
          <t>HC-066</t>
        </is>
      </c>
      <c r="D1704" s="104" t="n">
        <v>18</v>
      </c>
      <c r="E1704" s="104" t="n">
        <v>2380.15</v>
      </c>
      <c r="F1704" s="104" t="n">
        <v>124.17</v>
      </c>
      <c r="G1704" s="104" t="n">
        <v>11.9</v>
      </c>
    </row>
    <row r="1705">
      <c r="A1705" s="176" t="n">
        <v>45962</v>
      </c>
      <c r="B1705" s="104" t="inlineStr">
        <is>
          <t>2025/26</t>
        </is>
      </c>
      <c r="C1705" s="104" t="inlineStr">
        <is>
          <t>HC-067</t>
        </is>
      </c>
      <c r="D1705" s="104" t="n">
        <v>18</v>
      </c>
      <c r="E1705" s="104" t="n">
        <v>2385.97</v>
      </c>
      <c r="F1705" s="104" t="n">
        <v>95.42</v>
      </c>
      <c r="G1705" s="104" t="n">
        <v>11</v>
      </c>
    </row>
    <row r="1706">
      <c r="A1706" s="176" t="n">
        <v>45962</v>
      </c>
      <c r="B1706" s="104" t="inlineStr">
        <is>
          <t>2025/26</t>
        </is>
      </c>
      <c r="C1706" s="104" t="inlineStr">
        <is>
          <t>HC-068</t>
        </is>
      </c>
      <c r="D1706" s="104" t="n">
        <v>13</v>
      </c>
      <c r="E1706" s="104" t="n">
        <v>1751.03</v>
      </c>
      <c r="F1706" s="104" t="n">
        <v>67.31999999999999</v>
      </c>
      <c r="G1706" s="104" t="n">
        <v>14.6</v>
      </c>
    </row>
    <row r="1707">
      <c r="A1707" s="176" t="n">
        <v>45962</v>
      </c>
      <c r="B1707" s="104" t="inlineStr">
        <is>
          <t>2025/26</t>
        </is>
      </c>
      <c r="C1707" s="104" t="inlineStr">
        <is>
          <t>HC-069</t>
        </is>
      </c>
      <c r="D1707" s="104" t="n">
        <v>14</v>
      </c>
      <c r="E1707" s="104" t="n">
        <v>1850.24</v>
      </c>
      <c r="F1707" s="104" t="n">
        <v>52.99</v>
      </c>
      <c r="G1707" s="104" t="n">
        <v>5.3</v>
      </c>
    </row>
    <row r="1708">
      <c r="A1708" s="176" t="n">
        <v>45962</v>
      </c>
      <c r="B1708" s="104" t="inlineStr">
        <is>
          <t>2025/26</t>
        </is>
      </c>
      <c r="C1708" s="104" t="inlineStr">
        <is>
          <t>HC-070</t>
        </is>
      </c>
      <c r="D1708" s="104" t="n">
        <v>8</v>
      </c>
      <c r="E1708" s="104" t="n">
        <v>1066.63</v>
      </c>
      <c r="F1708" s="104" t="n">
        <v>48.24</v>
      </c>
      <c r="G1708" s="104" t="n">
        <v>5.6</v>
      </c>
    </row>
    <row r="1709">
      <c r="A1709" s="176" t="n">
        <v>45962</v>
      </c>
      <c r="B1709" s="104" t="inlineStr">
        <is>
          <t>2025/26</t>
        </is>
      </c>
      <c r="C1709" s="104" t="inlineStr">
        <is>
          <t>HC-071</t>
        </is>
      </c>
      <c r="D1709" s="104" t="n">
        <v>14</v>
      </c>
      <c r="E1709" s="104" t="n">
        <v>1833.76</v>
      </c>
      <c r="F1709" s="104" t="n">
        <v>82.34999999999999</v>
      </c>
      <c r="G1709" s="104" t="n">
        <v>12.8</v>
      </c>
    </row>
    <row r="1710">
      <c r="A1710" s="176" t="n">
        <v>45962</v>
      </c>
      <c r="B1710" s="104" t="inlineStr">
        <is>
          <t>2025/26</t>
        </is>
      </c>
      <c r="C1710" s="104" t="inlineStr">
        <is>
          <t>HC-072</t>
        </is>
      </c>
      <c r="D1710" s="104" t="n">
        <v>12</v>
      </c>
      <c r="E1710" s="104" t="n">
        <v>1613.77</v>
      </c>
      <c r="F1710" s="104" t="n">
        <v>63.02</v>
      </c>
      <c r="G1710" s="104" t="n">
        <v>9.1</v>
      </c>
    </row>
    <row r="1711">
      <c r="A1711" s="176" t="n">
        <v>45962</v>
      </c>
      <c r="B1711" s="104" t="inlineStr">
        <is>
          <t>2025/26</t>
        </is>
      </c>
      <c r="C1711" s="104" t="inlineStr">
        <is>
          <t>HC-073</t>
        </is>
      </c>
      <c r="D1711" s="104" t="n">
        <v>21</v>
      </c>
      <c r="E1711" s="104" t="n">
        <v>2793.39</v>
      </c>
      <c r="F1711" s="104" t="n">
        <v>137.52</v>
      </c>
      <c r="G1711" s="104" t="n">
        <v>19.4</v>
      </c>
    </row>
    <row r="1712">
      <c r="A1712" s="176" t="n">
        <v>45962</v>
      </c>
      <c r="B1712" s="104" t="inlineStr">
        <is>
          <t>2025/26</t>
        </is>
      </c>
      <c r="C1712" s="104" t="inlineStr">
        <is>
          <t>HC-074</t>
        </is>
      </c>
      <c r="D1712" s="104" t="n">
        <v>14</v>
      </c>
      <c r="E1712" s="104" t="n">
        <v>1863.75</v>
      </c>
      <c r="F1712" s="104" t="n">
        <v>82.36</v>
      </c>
      <c r="G1712" s="104" t="n">
        <v>11.4</v>
      </c>
    </row>
    <row r="1713">
      <c r="A1713" s="176" t="n">
        <v>45962</v>
      </c>
      <c r="B1713" s="104" t="inlineStr">
        <is>
          <t>2025/26</t>
        </is>
      </c>
      <c r="C1713" s="104" t="inlineStr">
        <is>
          <t>HC-075</t>
        </is>
      </c>
      <c r="D1713" s="104" t="n">
        <v>20</v>
      </c>
      <c r="E1713" s="104" t="n">
        <v>2688.03</v>
      </c>
      <c r="F1713" s="104" t="n">
        <v>150.52</v>
      </c>
      <c r="G1713" s="104" t="n">
        <v>12.6</v>
      </c>
    </row>
    <row r="1714">
      <c r="A1714" s="176" t="n">
        <v>45962</v>
      </c>
      <c r="B1714" s="104" t="inlineStr">
        <is>
          <t>2025/26</t>
        </is>
      </c>
      <c r="C1714" s="104" t="inlineStr">
        <is>
          <t>HC-076</t>
        </is>
      </c>
      <c r="D1714" s="104" t="n">
        <v>14</v>
      </c>
      <c r="E1714" s="104" t="n">
        <v>1844.68</v>
      </c>
      <c r="F1714" s="104" t="n">
        <v>99.42</v>
      </c>
      <c r="G1714" s="104" t="n">
        <v>7.4</v>
      </c>
    </row>
    <row r="1715">
      <c r="A1715" s="176" t="n">
        <v>45962</v>
      </c>
      <c r="B1715" s="104" t="inlineStr">
        <is>
          <t>2025/26</t>
        </is>
      </c>
      <c r="C1715" s="104" t="inlineStr">
        <is>
          <t>HC-077</t>
        </is>
      </c>
      <c r="D1715" s="104" t="n">
        <v>14</v>
      </c>
      <c r="E1715" s="104" t="n">
        <v>1908.94</v>
      </c>
      <c r="F1715" s="104" t="n">
        <v>79.52</v>
      </c>
      <c r="G1715" s="104" t="n">
        <v>16.2</v>
      </c>
    </row>
    <row r="1716">
      <c r="A1716" s="176" t="n">
        <v>45962</v>
      </c>
      <c r="B1716" s="104" t="inlineStr">
        <is>
          <t>2025/26</t>
        </is>
      </c>
      <c r="C1716" s="104" t="inlineStr">
        <is>
          <t>HC-078</t>
        </is>
      </c>
      <c r="D1716" s="104" t="n">
        <v>14</v>
      </c>
      <c r="E1716" s="104" t="n">
        <v>1934.18</v>
      </c>
      <c r="F1716" s="104" t="n">
        <v>134.27</v>
      </c>
      <c r="G1716" s="104" t="n">
        <v>9.4</v>
      </c>
    </row>
    <row r="1717">
      <c r="A1717" s="176" t="n">
        <v>45962</v>
      </c>
      <c r="B1717" s="104" t="inlineStr">
        <is>
          <t>2025/26</t>
        </is>
      </c>
      <c r="C1717" s="104" t="inlineStr">
        <is>
          <t>HC-079</t>
        </is>
      </c>
      <c r="D1717" s="104" t="n">
        <v>18</v>
      </c>
      <c r="E1717" s="104" t="n">
        <v>2376.91</v>
      </c>
      <c r="F1717" s="104" t="n">
        <v>87.83</v>
      </c>
      <c r="G1717" s="104" t="n">
        <v>13.6</v>
      </c>
    </row>
    <row r="1718">
      <c r="A1718" s="176" t="n">
        <v>45962</v>
      </c>
      <c r="B1718" s="104" t="inlineStr">
        <is>
          <t>2025/26</t>
        </is>
      </c>
      <c r="C1718" s="104" t="inlineStr">
        <is>
          <t>HC-080</t>
        </is>
      </c>
      <c r="D1718" s="104" t="n">
        <v>12</v>
      </c>
      <c r="E1718" s="104" t="n">
        <v>1592.4</v>
      </c>
      <c r="F1718" s="104" t="n">
        <v>46.33</v>
      </c>
      <c r="G1718" s="104" t="n">
        <v>17.8</v>
      </c>
    </row>
    <row r="1719">
      <c r="A1719" s="176" t="n">
        <v>45962</v>
      </c>
      <c r="B1719" s="104" t="inlineStr">
        <is>
          <t>2025/26</t>
        </is>
      </c>
      <c r="C1719" s="104" t="inlineStr">
        <is>
          <t>HC-081</t>
        </is>
      </c>
      <c r="D1719" s="104" t="n">
        <v>18</v>
      </c>
      <c r="E1719" s="104" t="n">
        <v>2387.18</v>
      </c>
      <c r="F1719" s="104" t="n">
        <v>103.11</v>
      </c>
      <c r="G1719" s="104" t="n">
        <v>12.8</v>
      </c>
    </row>
    <row r="1720">
      <c r="A1720" s="176" t="n">
        <v>45962</v>
      </c>
      <c r="B1720" s="104" t="inlineStr">
        <is>
          <t>2025/26</t>
        </is>
      </c>
      <c r="C1720" s="104" t="inlineStr">
        <is>
          <t>HC-082</t>
        </is>
      </c>
      <c r="D1720" s="104" t="n">
        <v>13</v>
      </c>
      <c r="E1720" s="104" t="n">
        <v>1787.17</v>
      </c>
      <c r="F1720" s="104" t="n">
        <v>96.61</v>
      </c>
      <c r="G1720" s="104" t="n">
        <v>8.699999999999999</v>
      </c>
    </row>
    <row r="1721">
      <c r="A1721" s="176" t="n">
        <v>45962</v>
      </c>
      <c r="B1721" s="104" t="inlineStr">
        <is>
          <t>2025/26</t>
        </is>
      </c>
      <c r="C1721" s="104" t="inlineStr">
        <is>
          <t>HC-083</t>
        </is>
      </c>
      <c r="D1721" s="104" t="n">
        <v>13</v>
      </c>
      <c r="E1721" s="104" t="n">
        <v>1711.12</v>
      </c>
      <c r="F1721" s="104" t="n">
        <v>84.91</v>
      </c>
      <c r="G1721" s="104" t="n">
        <v>9.800000000000001</v>
      </c>
    </row>
    <row r="1722">
      <c r="A1722" s="176" t="n">
        <v>45962</v>
      </c>
      <c r="B1722" s="104" t="inlineStr">
        <is>
          <t>2025/26</t>
        </is>
      </c>
      <c r="C1722" s="104" t="inlineStr">
        <is>
          <t>HC-084</t>
        </is>
      </c>
      <c r="D1722" s="104" t="n">
        <v>12</v>
      </c>
      <c r="E1722" s="104" t="n">
        <v>1605.81</v>
      </c>
      <c r="F1722" s="104" t="n">
        <v>72.20999999999999</v>
      </c>
      <c r="G1722" s="104" t="n">
        <v>7.2</v>
      </c>
    </row>
    <row r="1723">
      <c r="A1723" s="176" t="n">
        <v>45962</v>
      </c>
      <c r="B1723" s="104" t="inlineStr">
        <is>
          <t>2025/26</t>
        </is>
      </c>
      <c r="C1723" s="104" t="inlineStr">
        <is>
          <t>HC-085</t>
        </is>
      </c>
      <c r="D1723" s="104" t="n">
        <v>18</v>
      </c>
      <c r="E1723" s="104" t="n">
        <v>2440.01</v>
      </c>
      <c r="F1723" s="104" t="n">
        <v>90.59</v>
      </c>
      <c r="G1723" s="104" t="n">
        <v>15.6</v>
      </c>
    </row>
    <row r="1724">
      <c r="A1724" s="176" t="n">
        <v>45962</v>
      </c>
      <c r="B1724" s="104" t="inlineStr">
        <is>
          <t>2025/26</t>
        </is>
      </c>
      <c r="C1724" s="104" t="inlineStr">
        <is>
          <t>HC-086</t>
        </is>
      </c>
      <c r="D1724" s="104" t="n">
        <v>13</v>
      </c>
      <c r="E1724" s="104" t="n">
        <v>1764.2</v>
      </c>
      <c r="F1724" s="104" t="n">
        <v>91.28</v>
      </c>
      <c r="G1724" s="104" t="n">
        <v>13.6</v>
      </c>
    </row>
    <row r="1725">
      <c r="A1725" s="176" t="n">
        <v>45962</v>
      </c>
      <c r="B1725" s="104" t="inlineStr">
        <is>
          <t>2025/26</t>
        </is>
      </c>
      <c r="C1725" s="104" t="inlineStr">
        <is>
          <t>HC-087</t>
        </is>
      </c>
      <c r="D1725" s="104" t="n">
        <v>12</v>
      </c>
      <c r="E1725" s="104" t="n">
        <v>1662.3</v>
      </c>
      <c r="F1725" s="104" t="n">
        <v>71.64</v>
      </c>
      <c r="G1725" s="104" t="n">
        <v>8.6</v>
      </c>
    </row>
    <row r="1726">
      <c r="A1726" s="176" t="n">
        <v>45962</v>
      </c>
      <c r="B1726" s="104" t="inlineStr">
        <is>
          <t>2025/26</t>
        </is>
      </c>
      <c r="C1726" s="104" t="inlineStr">
        <is>
          <t>HC-088</t>
        </is>
      </c>
      <c r="D1726" s="104" t="n">
        <v>13</v>
      </c>
      <c r="E1726" s="104" t="n">
        <v>1718.73</v>
      </c>
      <c r="F1726" s="104" t="n">
        <v>114.71</v>
      </c>
      <c r="G1726" s="104" t="n">
        <v>7.2</v>
      </c>
    </row>
    <row r="1727">
      <c r="A1727" s="176" t="n">
        <v>45962</v>
      </c>
      <c r="B1727" s="104" t="inlineStr">
        <is>
          <t>2025/26</t>
        </is>
      </c>
      <c r="C1727" s="104" t="inlineStr">
        <is>
          <t>HC-089</t>
        </is>
      </c>
      <c r="D1727" s="104" t="n">
        <v>14</v>
      </c>
      <c r="E1727" s="104" t="n">
        <v>1882.64</v>
      </c>
      <c r="F1727" s="104" t="n">
        <v>70.37</v>
      </c>
      <c r="G1727" s="104" t="n">
        <v>13</v>
      </c>
    </row>
    <row r="1728">
      <c r="A1728" s="176" t="n">
        <v>45962</v>
      </c>
      <c r="B1728" s="104" t="inlineStr">
        <is>
          <t>2025/26</t>
        </is>
      </c>
      <c r="C1728" s="104" t="inlineStr">
        <is>
          <t>HC-090</t>
        </is>
      </c>
      <c r="D1728" s="104" t="n">
        <v>13</v>
      </c>
      <c r="E1728" s="104" t="n">
        <v>1725.92</v>
      </c>
      <c r="F1728" s="104" t="n">
        <v>74.78</v>
      </c>
      <c r="G1728" s="104" t="n">
        <v>15.7</v>
      </c>
    </row>
    <row r="1729">
      <c r="A1729" s="176" t="n">
        <v>45962</v>
      </c>
      <c r="B1729" s="104" t="inlineStr">
        <is>
          <t>2025/26</t>
        </is>
      </c>
      <c r="C1729" s="104" t="inlineStr">
        <is>
          <t>HC-091</t>
        </is>
      </c>
      <c r="D1729" s="104" t="n">
        <v>13</v>
      </c>
      <c r="E1729" s="104" t="n">
        <v>1736.93</v>
      </c>
      <c r="F1729" s="104" t="n">
        <v>69.88</v>
      </c>
      <c r="G1729" s="104" t="n">
        <v>10.9</v>
      </c>
    </row>
    <row r="1730">
      <c r="A1730" s="176" t="n">
        <v>45962</v>
      </c>
      <c r="B1730" s="104" t="inlineStr">
        <is>
          <t>2025/26</t>
        </is>
      </c>
      <c r="C1730" s="104" t="inlineStr">
        <is>
          <t>HC-092</t>
        </is>
      </c>
      <c r="D1730" s="104" t="n">
        <v>13</v>
      </c>
      <c r="E1730" s="104" t="n">
        <v>1752.25</v>
      </c>
      <c r="F1730" s="104" t="n">
        <v>67.84</v>
      </c>
      <c r="G1730" s="104" t="n">
        <v>6.7</v>
      </c>
    </row>
    <row r="1731">
      <c r="A1731" s="176" t="n">
        <v>45962</v>
      </c>
      <c r="B1731" s="104" t="inlineStr">
        <is>
          <t>2025/26</t>
        </is>
      </c>
      <c r="C1731" s="104" t="inlineStr">
        <is>
          <t>HC-093</t>
        </is>
      </c>
      <c r="D1731" s="104" t="n">
        <v>25</v>
      </c>
      <c r="E1731" s="104" t="n">
        <v>3272.38</v>
      </c>
      <c r="F1731" s="104" t="n">
        <v>169</v>
      </c>
      <c r="G1731" s="104" t="n">
        <v>20.1</v>
      </c>
    </row>
    <row r="1732">
      <c r="A1732" s="176" t="n">
        <v>45962</v>
      </c>
      <c r="B1732" s="104" t="inlineStr">
        <is>
          <t>2025/26</t>
        </is>
      </c>
      <c r="C1732" s="104" t="inlineStr">
        <is>
          <t>HC-094</t>
        </is>
      </c>
      <c r="D1732" s="104" t="n">
        <v>12</v>
      </c>
      <c r="E1732" s="104" t="n">
        <v>1627.67</v>
      </c>
      <c r="F1732" s="104" t="n">
        <v>80.69</v>
      </c>
      <c r="G1732" s="104" t="n">
        <v>14.1</v>
      </c>
    </row>
    <row r="1733">
      <c r="A1733" s="176" t="n">
        <v>45962</v>
      </c>
      <c r="B1733" s="104" t="inlineStr">
        <is>
          <t>2025/26</t>
        </is>
      </c>
      <c r="C1733" s="104" t="inlineStr">
        <is>
          <t>HC-095</t>
        </is>
      </c>
      <c r="D1733" s="104" t="n">
        <v>21</v>
      </c>
      <c r="E1733" s="104" t="n">
        <v>2883.16</v>
      </c>
      <c r="F1733" s="104" t="n">
        <v>111.29</v>
      </c>
      <c r="G1733" s="104" t="n">
        <v>22.3</v>
      </c>
    </row>
    <row r="1734">
      <c r="A1734" s="176" t="n">
        <v>45962</v>
      </c>
      <c r="B1734" s="104" t="inlineStr">
        <is>
          <t>2025/26</t>
        </is>
      </c>
      <c r="C1734" s="104" t="inlineStr">
        <is>
          <t>HC-096</t>
        </is>
      </c>
      <c r="D1734" s="104" t="n">
        <v>12</v>
      </c>
      <c r="E1734" s="104" t="n">
        <v>1599.88</v>
      </c>
      <c r="F1734" s="104" t="n">
        <v>81.45</v>
      </c>
      <c r="G1734" s="104" t="n">
        <v>7</v>
      </c>
    </row>
    <row r="1735">
      <c r="A1735" s="176" t="n">
        <v>45962</v>
      </c>
      <c r="B1735" s="104" t="inlineStr">
        <is>
          <t>2025/26</t>
        </is>
      </c>
      <c r="C1735" s="104" t="inlineStr">
        <is>
          <t>HC-097</t>
        </is>
      </c>
      <c r="D1735" s="104" t="n">
        <v>12</v>
      </c>
      <c r="E1735" s="104" t="n">
        <v>1602.2</v>
      </c>
      <c r="F1735" s="104" t="n">
        <v>56.92</v>
      </c>
      <c r="G1735" s="104" t="n">
        <v>6.9</v>
      </c>
    </row>
    <row r="1736">
      <c r="A1736" s="176" t="n">
        <v>45962</v>
      </c>
      <c r="B1736" s="104" t="inlineStr">
        <is>
          <t>2025/26</t>
        </is>
      </c>
      <c r="C1736" s="104" t="inlineStr">
        <is>
          <t>HC-098</t>
        </is>
      </c>
      <c r="D1736" s="104" t="n">
        <v>14</v>
      </c>
      <c r="E1736" s="104" t="n">
        <v>1842.06</v>
      </c>
      <c r="F1736" s="104" t="n">
        <v>105.65</v>
      </c>
      <c r="G1736" s="104" t="n">
        <v>11.5</v>
      </c>
    </row>
    <row r="1737">
      <c r="A1737" s="176" t="n">
        <v>45962</v>
      </c>
      <c r="B1737" s="104" t="inlineStr">
        <is>
          <t>2025/26</t>
        </is>
      </c>
      <c r="C1737" s="104" t="inlineStr">
        <is>
          <t>HC-099</t>
        </is>
      </c>
      <c r="D1737" s="104" t="n">
        <v>18</v>
      </c>
      <c r="E1737" s="104" t="n">
        <v>2435.29</v>
      </c>
      <c r="F1737" s="104" t="n">
        <v>122.03</v>
      </c>
      <c r="G1737" s="104" t="n">
        <v>11.2</v>
      </c>
    </row>
    <row r="1738">
      <c r="A1738" s="176" t="n">
        <v>45962</v>
      </c>
      <c r="B1738" s="104" t="inlineStr">
        <is>
          <t>2025/26</t>
        </is>
      </c>
      <c r="C1738" s="104" t="inlineStr">
        <is>
          <t>HC-100</t>
        </is>
      </c>
      <c r="D1738" s="104" t="n">
        <v>12</v>
      </c>
      <c r="E1738" s="104" t="n">
        <v>1590.52</v>
      </c>
      <c r="F1738" s="104" t="n">
        <v>70.56</v>
      </c>
      <c r="G1738" s="104" t="n">
        <v>15.6</v>
      </c>
    </row>
    <row r="1739">
      <c r="A1739" s="176" t="n">
        <v>45962</v>
      </c>
      <c r="B1739" s="104" t="inlineStr">
        <is>
          <t>2025/26</t>
        </is>
      </c>
      <c r="C1739" s="104" t="inlineStr">
        <is>
          <t>HC-101</t>
        </is>
      </c>
      <c r="D1739" s="104" t="n">
        <v>14</v>
      </c>
      <c r="E1739" s="104" t="n">
        <v>1874.57</v>
      </c>
      <c r="F1739" s="104" t="n">
        <v>121.82</v>
      </c>
      <c r="G1739" s="104" t="n">
        <v>12</v>
      </c>
    </row>
    <row r="1740">
      <c r="A1740" s="176" t="n">
        <v>45962</v>
      </c>
      <c r="B1740" s="104" t="inlineStr">
        <is>
          <t>2025/26</t>
        </is>
      </c>
      <c r="C1740" s="104" t="inlineStr">
        <is>
          <t>HC-102</t>
        </is>
      </c>
      <c r="D1740" s="104" t="n">
        <v>14</v>
      </c>
      <c r="E1740" s="104" t="n">
        <v>1839.57</v>
      </c>
      <c r="F1740" s="104" t="n">
        <v>252.17</v>
      </c>
      <c r="G1740" s="104" t="n">
        <v>68.7</v>
      </c>
    </row>
    <row r="1741">
      <c r="A1741" s="176" t="n">
        <v>45962</v>
      </c>
      <c r="B1741" s="104" t="inlineStr">
        <is>
          <t>2025/26</t>
        </is>
      </c>
      <c r="C1741" s="104" t="inlineStr">
        <is>
          <t>HC-103</t>
        </is>
      </c>
      <c r="D1741" s="104" t="n">
        <v>18</v>
      </c>
      <c r="E1741" s="104" t="n">
        <v>2363.72</v>
      </c>
      <c r="F1741" s="104" t="n">
        <v>86.22</v>
      </c>
      <c r="G1741" s="104" t="n">
        <v>13.7</v>
      </c>
    </row>
    <row r="1742">
      <c r="A1742" s="176" t="n">
        <v>45962</v>
      </c>
      <c r="B1742" s="104" t="inlineStr">
        <is>
          <t>2025/26</t>
        </is>
      </c>
      <c r="C1742" s="104" t="inlineStr">
        <is>
          <t>HC-104</t>
        </is>
      </c>
      <c r="D1742" s="104" t="n">
        <v>13</v>
      </c>
      <c r="E1742" s="104" t="n">
        <v>1770.2</v>
      </c>
      <c r="F1742" s="104" t="n">
        <v>58.26</v>
      </c>
      <c r="G1742" s="104" t="n">
        <v>7.7</v>
      </c>
    </row>
    <row r="1743">
      <c r="A1743" s="176" t="n">
        <v>45962</v>
      </c>
      <c r="B1743" s="104" t="inlineStr">
        <is>
          <t>2025/26</t>
        </is>
      </c>
      <c r="C1743" s="104" t="inlineStr">
        <is>
          <t>HC-105</t>
        </is>
      </c>
      <c r="D1743" s="104" t="n">
        <v>20</v>
      </c>
      <c r="E1743" s="104" t="n">
        <v>2644.52</v>
      </c>
      <c r="F1743" s="104" t="n">
        <v>92.39</v>
      </c>
      <c r="G1743" s="104" t="n">
        <v>13.8</v>
      </c>
    </row>
    <row r="1744">
      <c r="A1744" s="176" t="n">
        <v>45962</v>
      </c>
      <c r="B1744" s="104" t="inlineStr">
        <is>
          <t>2025/26</t>
        </is>
      </c>
      <c r="C1744" s="104" t="inlineStr">
        <is>
          <t>HC-106</t>
        </is>
      </c>
      <c r="D1744" s="104" t="n">
        <v>14</v>
      </c>
      <c r="E1744" s="104" t="n">
        <v>1815.12</v>
      </c>
      <c r="F1744" s="104" t="n">
        <v>118.91</v>
      </c>
      <c r="G1744" s="104" t="n">
        <v>10.7</v>
      </c>
    </row>
    <row r="1745">
      <c r="A1745" s="176" t="n">
        <v>45962</v>
      </c>
      <c r="B1745" s="104" t="inlineStr">
        <is>
          <t>2025/26</t>
        </is>
      </c>
      <c r="C1745" s="104" t="inlineStr">
        <is>
          <t>HC-107</t>
        </is>
      </c>
      <c r="D1745" s="104" t="n">
        <v>18</v>
      </c>
      <c r="E1745" s="104" t="n">
        <v>2380.19</v>
      </c>
      <c r="F1745" s="104" t="n">
        <v>123.54</v>
      </c>
      <c r="G1745" s="104" t="n">
        <v>20.9</v>
      </c>
    </row>
    <row r="1746">
      <c r="A1746" s="176" t="n">
        <v>45962</v>
      </c>
      <c r="B1746" s="104" t="inlineStr">
        <is>
          <t>2025/26</t>
        </is>
      </c>
      <c r="C1746" s="104" t="inlineStr">
        <is>
          <t>HC-108</t>
        </is>
      </c>
      <c r="D1746" s="104" t="n">
        <v>13</v>
      </c>
      <c r="E1746" s="104" t="n">
        <v>1749.3</v>
      </c>
      <c r="F1746" s="104" t="n">
        <v>78.34999999999999</v>
      </c>
      <c r="G1746" s="104" t="n">
        <v>8</v>
      </c>
    </row>
    <row r="1747">
      <c r="A1747" s="176" t="n">
        <v>45962</v>
      </c>
      <c r="B1747" s="104" t="inlineStr">
        <is>
          <t>2025/26</t>
        </is>
      </c>
      <c r="C1747" s="104" t="inlineStr">
        <is>
          <t>HC-109</t>
        </is>
      </c>
      <c r="D1747" s="104" t="n">
        <v>14</v>
      </c>
      <c r="E1747" s="104" t="n">
        <v>1894.26</v>
      </c>
      <c r="F1747" s="104" t="n">
        <v>76.93000000000001</v>
      </c>
      <c r="G1747" s="104" t="n">
        <v>7.5</v>
      </c>
    </row>
    <row r="1748">
      <c r="A1748" s="176" t="n">
        <v>45962</v>
      </c>
      <c r="B1748" s="104" t="inlineStr">
        <is>
          <t>2025/26</t>
        </is>
      </c>
      <c r="C1748" s="104" t="inlineStr">
        <is>
          <t>HC-110</t>
        </is>
      </c>
      <c r="D1748" s="104" t="n">
        <v>12</v>
      </c>
      <c r="E1748" s="104" t="n">
        <v>1608.04</v>
      </c>
      <c r="F1748" s="104" t="n">
        <v>61.7</v>
      </c>
      <c r="G1748" s="104" t="n">
        <v>7.7</v>
      </c>
    </row>
    <row r="1749">
      <c r="A1749" s="176" t="n">
        <v>45962</v>
      </c>
      <c r="B1749" s="104" t="inlineStr">
        <is>
          <t>2025/26</t>
        </is>
      </c>
      <c r="C1749" s="104" t="inlineStr">
        <is>
          <t>HC-111</t>
        </is>
      </c>
      <c r="D1749" s="104" t="n">
        <v>14</v>
      </c>
      <c r="E1749" s="104" t="n">
        <v>1849.18</v>
      </c>
      <c r="F1749" s="104" t="n">
        <v>103.55</v>
      </c>
      <c r="G1749" s="104" t="n">
        <v>10.4</v>
      </c>
    </row>
    <row r="1750">
      <c r="A1750" s="176" t="n">
        <v>45962</v>
      </c>
      <c r="B1750" s="104" t="inlineStr">
        <is>
          <t>2025/26</t>
        </is>
      </c>
      <c r="C1750" s="104" t="inlineStr">
        <is>
          <t>HC-113</t>
        </is>
      </c>
      <c r="D1750" s="104" t="n">
        <v>14</v>
      </c>
      <c r="E1750" s="104" t="n">
        <v>1871.54</v>
      </c>
      <c r="F1750" s="104" t="n">
        <v>94.14</v>
      </c>
      <c r="G1750" s="104" t="n">
        <v>10.9</v>
      </c>
    </row>
    <row r="1751">
      <c r="A1751" s="176" t="n">
        <v>45962</v>
      </c>
      <c r="B1751" s="104" t="inlineStr">
        <is>
          <t>2025/26</t>
        </is>
      </c>
      <c r="C1751" s="104" t="inlineStr">
        <is>
          <t>HC-114</t>
        </is>
      </c>
      <c r="D1751" s="104" t="n">
        <v>12</v>
      </c>
      <c r="E1751" s="104" t="n">
        <v>1597.48</v>
      </c>
      <c r="F1751" s="104" t="n">
        <v>78.37</v>
      </c>
      <c r="G1751" s="104" t="n">
        <v>9</v>
      </c>
    </row>
    <row r="1752">
      <c r="A1752" s="176" t="n">
        <v>45962</v>
      </c>
      <c r="B1752" s="104" t="inlineStr">
        <is>
          <t>2025/26</t>
        </is>
      </c>
      <c r="C1752" s="104" t="inlineStr">
        <is>
          <t>HC-115</t>
        </is>
      </c>
      <c r="D1752" s="104" t="n">
        <v>18</v>
      </c>
      <c r="E1752" s="104" t="n">
        <v>2405.74</v>
      </c>
      <c r="F1752" s="104" t="n">
        <v>90.43000000000001</v>
      </c>
      <c r="G1752" s="104" t="n">
        <v>15.7</v>
      </c>
    </row>
    <row r="1753">
      <c r="A1753" s="176" t="n">
        <v>45962</v>
      </c>
      <c r="B1753" s="104" t="inlineStr">
        <is>
          <t>2025/26</t>
        </is>
      </c>
      <c r="C1753" s="104" t="inlineStr">
        <is>
          <t>HC-116</t>
        </is>
      </c>
      <c r="D1753" s="104" t="n">
        <v>13</v>
      </c>
      <c r="E1753" s="104" t="n">
        <v>1704.08</v>
      </c>
      <c r="F1753" s="104" t="n">
        <v>68.97</v>
      </c>
      <c r="G1753" s="104" t="n">
        <v>11.3</v>
      </c>
    </row>
    <row r="1754">
      <c r="A1754" s="176" t="n">
        <v>45962</v>
      </c>
      <c r="B1754" s="104" t="inlineStr">
        <is>
          <t>2025/26</t>
        </is>
      </c>
      <c r="C1754" s="104" t="inlineStr">
        <is>
          <t>HC-117</t>
        </is>
      </c>
      <c r="D1754" s="104" t="n">
        <v>18</v>
      </c>
      <c r="E1754" s="104" t="n">
        <v>2430.11</v>
      </c>
      <c r="F1754" s="104" t="n">
        <v>126.32</v>
      </c>
      <c r="G1754" s="104" t="n">
        <v>16.6</v>
      </c>
    </row>
    <row r="1755">
      <c r="A1755" s="176" t="n">
        <v>45962</v>
      </c>
      <c r="B1755" s="104" t="inlineStr">
        <is>
          <t>2025/26</t>
        </is>
      </c>
      <c r="C1755" s="104" t="inlineStr">
        <is>
          <t>HC-118</t>
        </is>
      </c>
      <c r="D1755" s="104" t="n">
        <v>14</v>
      </c>
      <c r="E1755" s="104" t="n">
        <v>1839.02</v>
      </c>
      <c r="F1755" s="104" t="n">
        <v>86.28</v>
      </c>
      <c r="G1755" s="104" t="n">
        <v>7.9</v>
      </c>
    </row>
    <row r="1756">
      <c r="A1756" s="176" t="n">
        <v>45962</v>
      </c>
      <c r="B1756" s="104" t="inlineStr">
        <is>
          <t>2025/26</t>
        </is>
      </c>
      <c r="C1756" s="104" t="inlineStr">
        <is>
          <t>HC-119</t>
        </is>
      </c>
      <c r="D1756" s="104" t="n">
        <v>13</v>
      </c>
      <c r="E1756" s="104" t="n">
        <v>1690.69</v>
      </c>
      <c r="F1756" s="104" t="n">
        <v>81.97</v>
      </c>
      <c r="G1756" s="104" t="n">
        <v>11</v>
      </c>
    </row>
    <row r="1757">
      <c r="A1757" s="176" t="n">
        <v>45962</v>
      </c>
      <c r="B1757" s="104" t="inlineStr">
        <is>
          <t>2025/26</t>
        </is>
      </c>
      <c r="C1757" s="104" t="inlineStr">
        <is>
          <t>HC-120</t>
        </is>
      </c>
      <c r="D1757" s="104" t="n">
        <v>13</v>
      </c>
      <c r="E1757" s="104" t="n">
        <v>1710.34</v>
      </c>
      <c r="F1757" s="104" t="n">
        <v>85.13</v>
      </c>
      <c r="G1757" s="104" t="n">
        <v>8.4</v>
      </c>
    </row>
    <row r="1758">
      <c r="A1758" s="176" t="n">
        <v>45992</v>
      </c>
      <c r="B1758" s="104" t="inlineStr">
        <is>
          <t>2025/26</t>
        </is>
      </c>
      <c r="C1758" s="104" t="inlineStr">
        <is>
          <t>HC-001</t>
        </is>
      </c>
      <c r="D1758" s="104" t="n">
        <v>20</v>
      </c>
      <c r="E1758" s="104" t="n">
        <v>2932.55</v>
      </c>
      <c r="F1758" s="104" t="n">
        <v>124.49</v>
      </c>
      <c r="G1758" s="104" t="n">
        <v>17.4</v>
      </c>
    </row>
    <row r="1759">
      <c r="A1759" s="176" t="n">
        <v>45992</v>
      </c>
      <c r="B1759" s="104" t="inlineStr">
        <is>
          <t>2025/26</t>
        </is>
      </c>
      <c r="C1759" s="104" t="inlineStr">
        <is>
          <t>HC-002</t>
        </is>
      </c>
      <c r="D1759" s="104" t="n">
        <v>13</v>
      </c>
      <c r="E1759" s="104" t="n">
        <v>1850.58</v>
      </c>
      <c r="F1759" s="104" t="n">
        <v>61.73</v>
      </c>
      <c r="G1759" s="104" t="n">
        <v>8.6</v>
      </c>
    </row>
    <row r="1760">
      <c r="A1760" s="176" t="n">
        <v>45992</v>
      </c>
      <c r="B1760" s="104" t="inlineStr">
        <is>
          <t>2025/26</t>
        </is>
      </c>
      <c r="C1760" s="104" t="inlineStr">
        <is>
          <t>HC-003</t>
        </is>
      </c>
      <c r="D1760" s="104" t="n">
        <v>13</v>
      </c>
      <c r="E1760" s="104" t="n">
        <v>1940.93</v>
      </c>
      <c r="F1760" s="104" t="n">
        <v>70.03</v>
      </c>
      <c r="G1760" s="104" t="n">
        <v>6.8</v>
      </c>
    </row>
    <row r="1761">
      <c r="A1761" s="176" t="n">
        <v>45992</v>
      </c>
      <c r="B1761" s="104" t="inlineStr">
        <is>
          <t>2025/26</t>
        </is>
      </c>
      <c r="C1761" s="104" t="inlineStr">
        <is>
          <t>HC-004</t>
        </is>
      </c>
      <c r="D1761" s="104" t="n">
        <v>14</v>
      </c>
      <c r="E1761" s="104" t="n">
        <v>2077.4</v>
      </c>
      <c r="F1761" s="104" t="n">
        <v>81.09</v>
      </c>
      <c r="G1761" s="104" t="n">
        <v>16.7</v>
      </c>
    </row>
    <row r="1762">
      <c r="A1762" s="176" t="n">
        <v>45992</v>
      </c>
      <c r="B1762" s="104" t="inlineStr">
        <is>
          <t>2025/26</t>
        </is>
      </c>
      <c r="C1762" s="104" t="inlineStr">
        <is>
          <t>HC-005</t>
        </is>
      </c>
      <c r="D1762" s="104" t="n">
        <v>18</v>
      </c>
      <c r="E1762" s="104" t="n">
        <v>2628.75</v>
      </c>
      <c r="F1762" s="104" t="n">
        <v>99.75</v>
      </c>
      <c r="G1762" s="104" t="n">
        <v>16.9</v>
      </c>
    </row>
    <row r="1763">
      <c r="A1763" s="176" t="n">
        <v>45992</v>
      </c>
      <c r="B1763" s="104" t="inlineStr">
        <is>
          <t>2025/26</t>
        </is>
      </c>
      <c r="C1763" s="104" t="inlineStr">
        <is>
          <t>HC-006</t>
        </is>
      </c>
      <c r="D1763" s="104" t="n">
        <v>12</v>
      </c>
      <c r="E1763" s="104" t="n">
        <v>1789.29</v>
      </c>
      <c r="F1763" s="104" t="n">
        <v>68.75</v>
      </c>
      <c r="G1763" s="104" t="n">
        <v>2.8</v>
      </c>
    </row>
    <row r="1764">
      <c r="A1764" s="176" t="n">
        <v>45992</v>
      </c>
      <c r="B1764" s="104" t="inlineStr">
        <is>
          <t>2025/26</t>
        </is>
      </c>
      <c r="C1764" s="104" t="inlineStr">
        <is>
          <t>HC-007</t>
        </is>
      </c>
      <c r="D1764" s="104" t="n">
        <v>13</v>
      </c>
      <c r="E1764" s="104" t="n">
        <v>1906.91</v>
      </c>
      <c r="F1764" s="104" t="n">
        <v>94.05</v>
      </c>
      <c r="G1764" s="104" t="n">
        <v>11.8</v>
      </c>
    </row>
    <row r="1765">
      <c r="A1765" s="176" t="n">
        <v>45992</v>
      </c>
      <c r="B1765" s="104" t="inlineStr">
        <is>
          <t>2025/26</t>
        </is>
      </c>
      <c r="C1765" s="104" t="inlineStr">
        <is>
          <t>HC-008</t>
        </is>
      </c>
      <c r="D1765" s="104" t="n">
        <v>13</v>
      </c>
      <c r="E1765" s="104" t="n">
        <v>1939.54</v>
      </c>
      <c r="F1765" s="104" t="n">
        <v>90.87</v>
      </c>
      <c r="G1765" s="104" t="n">
        <v>8.9</v>
      </c>
    </row>
    <row r="1766">
      <c r="A1766" s="176" t="n">
        <v>45992</v>
      </c>
      <c r="B1766" s="104" t="inlineStr">
        <is>
          <t>2025/26</t>
        </is>
      </c>
      <c r="C1766" s="104" t="inlineStr">
        <is>
          <t>HC-009</t>
        </is>
      </c>
      <c r="D1766" s="104" t="n">
        <v>19</v>
      </c>
      <c r="E1766" s="104" t="n">
        <v>2797.85</v>
      </c>
      <c r="F1766" s="104" t="n">
        <v>163.22</v>
      </c>
      <c r="G1766" s="104" t="n">
        <v>11.8</v>
      </c>
    </row>
    <row r="1767">
      <c r="A1767" s="176" t="n">
        <v>45992</v>
      </c>
      <c r="B1767" s="104" t="inlineStr">
        <is>
          <t>2025/26</t>
        </is>
      </c>
      <c r="C1767" s="104" t="inlineStr">
        <is>
          <t>HC-010</t>
        </is>
      </c>
      <c r="D1767" s="104" t="n">
        <v>20</v>
      </c>
      <c r="E1767" s="104" t="n">
        <v>2947.61</v>
      </c>
      <c r="F1767" s="104" t="n">
        <v>161.33</v>
      </c>
      <c r="G1767" s="104" t="n">
        <v>15</v>
      </c>
    </row>
    <row r="1768">
      <c r="A1768" s="176" t="n">
        <v>45992</v>
      </c>
      <c r="B1768" s="104" t="inlineStr">
        <is>
          <t>2025/26</t>
        </is>
      </c>
      <c r="C1768" s="104" t="inlineStr">
        <is>
          <t>HC-011</t>
        </is>
      </c>
      <c r="D1768" s="104" t="n">
        <v>20</v>
      </c>
      <c r="E1768" s="104" t="n">
        <v>2941.54</v>
      </c>
      <c r="F1768" s="104" t="n">
        <v>92.55</v>
      </c>
      <c r="G1768" s="104" t="n">
        <v>11.2</v>
      </c>
    </row>
    <row r="1769">
      <c r="A1769" s="176" t="n">
        <v>45992</v>
      </c>
      <c r="B1769" s="104" t="inlineStr">
        <is>
          <t>2025/26</t>
        </is>
      </c>
      <c r="C1769" s="104" t="inlineStr">
        <is>
          <t>HC-012</t>
        </is>
      </c>
      <c r="D1769" s="104" t="n">
        <v>12</v>
      </c>
      <c r="E1769" s="104" t="n">
        <v>1816.3</v>
      </c>
      <c r="F1769" s="104" t="n">
        <v>81.29000000000001</v>
      </c>
      <c r="G1769" s="104" t="n">
        <v>5.5</v>
      </c>
    </row>
    <row r="1770">
      <c r="A1770" s="176" t="n">
        <v>45992</v>
      </c>
      <c r="B1770" s="104" t="inlineStr">
        <is>
          <t>2025/26</t>
        </is>
      </c>
      <c r="C1770" s="104" t="inlineStr">
        <is>
          <t>HC-013</t>
        </is>
      </c>
      <c r="D1770" s="104" t="n">
        <v>14</v>
      </c>
      <c r="E1770" s="104" t="n">
        <v>2121.13</v>
      </c>
      <c r="F1770" s="104" t="n">
        <v>102.95</v>
      </c>
      <c r="G1770" s="104" t="n">
        <v>13.6</v>
      </c>
    </row>
    <row r="1771">
      <c r="A1771" s="176" t="n">
        <v>45992</v>
      </c>
      <c r="B1771" s="104" t="inlineStr">
        <is>
          <t>2025/26</t>
        </is>
      </c>
      <c r="C1771" s="104" t="inlineStr">
        <is>
          <t>HC-014</t>
        </is>
      </c>
      <c r="D1771" s="104" t="n">
        <v>14</v>
      </c>
      <c r="E1771" s="104" t="n">
        <v>2057.94</v>
      </c>
      <c r="F1771" s="104" t="n">
        <v>92.26000000000001</v>
      </c>
      <c r="G1771" s="104" t="n">
        <v>9.5</v>
      </c>
    </row>
    <row r="1772">
      <c r="A1772" s="176" t="n">
        <v>45992</v>
      </c>
      <c r="B1772" s="104" t="inlineStr">
        <is>
          <t>2025/26</t>
        </is>
      </c>
      <c r="C1772" s="104" t="inlineStr">
        <is>
          <t>HC-015</t>
        </is>
      </c>
      <c r="D1772" s="104" t="n">
        <v>13</v>
      </c>
      <c r="E1772" s="104" t="n">
        <v>1915.59</v>
      </c>
      <c r="F1772" s="104" t="n">
        <v>95.44</v>
      </c>
      <c r="G1772" s="104" t="n">
        <v>9.9</v>
      </c>
    </row>
    <row r="1773">
      <c r="A1773" s="176" t="n">
        <v>45992</v>
      </c>
      <c r="B1773" s="104" t="inlineStr">
        <is>
          <t>2025/26</t>
        </is>
      </c>
      <c r="C1773" s="104" t="inlineStr">
        <is>
          <t>HC-016</t>
        </is>
      </c>
      <c r="D1773" s="104" t="n">
        <v>18</v>
      </c>
      <c r="E1773" s="104" t="n">
        <v>2646.12</v>
      </c>
      <c r="F1773" s="104" t="n">
        <v>120.18</v>
      </c>
      <c r="G1773" s="104" t="n">
        <v>14.6</v>
      </c>
    </row>
    <row r="1774">
      <c r="A1774" s="176" t="n">
        <v>45992</v>
      </c>
      <c r="B1774" s="104" t="inlineStr">
        <is>
          <t>2025/26</t>
        </is>
      </c>
      <c r="C1774" s="104" t="inlineStr">
        <is>
          <t>HC-017</t>
        </is>
      </c>
      <c r="D1774" s="104" t="n">
        <v>13</v>
      </c>
      <c r="E1774" s="104" t="n">
        <v>1959.21</v>
      </c>
      <c r="F1774" s="104" t="n">
        <v>73.84999999999999</v>
      </c>
      <c r="G1774" s="104" t="n">
        <v>11.7</v>
      </c>
    </row>
    <row r="1775">
      <c r="A1775" s="176" t="n">
        <v>45992</v>
      </c>
      <c r="B1775" s="104" t="inlineStr">
        <is>
          <t>2025/26</t>
        </is>
      </c>
      <c r="C1775" s="104" t="inlineStr">
        <is>
          <t>HC-018</t>
        </is>
      </c>
      <c r="D1775" s="104" t="n">
        <v>12</v>
      </c>
      <c r="E1775" s="104" t="n">
        <v>1802.82</v>
      </c>
      <c r="F1775" s="104" t="n">
        <v>59.2</v>
      </c>
      <c r="G1775" s="104" t="n">
        <v>11.3</v>
      </c>
    </row>
    <row r="1776">
      <c r="A1776" s="176" t="n">
        <v>45992</v>
      </c>
      <c r="B1776" s="104" t="inlineStr">
        <is>
          <t>2025/26</t>
        </is>
      </c>
      <c r="C1776" s="104" t="inlineStr">
        <is>
          <t>HC-019</t>
        </is>
      </c>
      <c r="D1776" s="104" t="n">
        <v>13</v>
      </c>
      <c r="E1776" s="104" t="n">
        <v>1937.95</v>
      </c>
      <c r="F1776" s="104" t="n">
        <v>78.94</v>
      </c>
      <c r="G1776" s="104" t="n">
        <v>11.3</v>
      </c>
    </row>
    <row r="1777">
      <c r="A1777" s="176" t="n">
        <v>45992</v>
      </c>
      <c r="B1777" s="104" t="inlineStr">
        <is>
          <t>2025/26</t>
        </is>
      </c>
      <c r="C1777" s="104" t="inlineStr">
        <is>
          <t>HC-020</t>
        </is>
      </c>
      <c r="D1777" s="104" t="n">
        <v>13</v>
      </c>
      <c r="E1777" s="104" t="n">
        <v>1912.26</v>
      </c>
      <c r="F1777" s="104" t="n">
        <v>83.72</v>
      </c>
      <c r="G1777" s="104" t="n">
        <v>13.9</v>
      </c>
    </row>
    <row r="1778">
      <c r="A1778" s="176" t="n">
        <v>45992</v>
      </c>
      <c r="B1778" s="104" t="inlineStr">
        <is>
          <t>2025/26</t>
        </is>
      </c>
      <c r="C1778" s="104" t="inlineStr">
        <is>
          <t>HC-021</t>
        </is>
      </c>
      <c r="D1778" s="104" t="n">
        <v>13</v>
      </c>
      <c r="E1778" s="104" t="n">
        <v>1847.23</v>
      </c>
      <c r="F1778" s="104" t="n">
        <v>71.91</v>
      </c>
      <c r="G1778" s="104" t="n">
        <v>8.800000000000001</v>
      </c>
    </row>
    <row r="1779">
      <c r="A1779" s="176" t="n">
        <v>45992</v>
      </c>
      <c r="B1779" s="104" t="inlineStr">
        <is>
          <t>2025/26</t>
        </is>
      </c>
      <c r="C1779" s="104" t="inlineStr">
        <is>
          <t>HC-022</t>
        </is>
      </c>
      <c r="D1779" s="104" t="n">
        <v>13</v>
      </c>
      <c r="E1779" s="104" t="n">
        <v>1952.34</v>
      </c>
      <c r="F1779" s="104" t="n">
        <v>84.13</v>
      </c>
      <c r="G1779" s="104" t="n">
        <v>7.6</v>
      </c>
    </row>
    <row r="1780">
      <c r="A1780" s="176" t="n">
        <v>45992</v>
      </c>
      <c r="B1780" s="104" t="inlineStr">
        <is>
          <t>2025/26</t>
        </is>
      </c>
      <c r="C1780" s="104" t="inlineStr">
        <is>
          <t>HC-023</t>
        </is>
      </c>
      <c r="D1780" s="104" t="n">
        <v>14</v>
      </c>
      <c r="E1780" s="104" t="n">
        <v>2054.04</v>
      </c>
      <c r="F1780" s="104" t="n">
        <v>108.62</v>
      </c>
      <c r="G1780" s="104" t="n">
        <v>28.8</v>
      </c>
    </row>
    <row r="1781">
      <c r="A1781" s="176" t="n">
        <v>45992</v>
      </c>
      <c r="B1781" s="104" t="inlineStr">
        <is>
          <t>2025/26</t>
        </is>
      </c>
      <c r="C1781" s="104" t="inlineStr">
        <is>
          <t>HC-024</t>
        </is>
      </c>
      <c r="D1781" s="104" t="n">
        <v>19</v>
      </c>
      <c r="E1781" s="104" t="n">
        <v>2891.24</v>
      </c>
      <c r="F1781" s="104" t="n">
        <v>114.14</v>
      </c>
      <c r="G1781" s="104" t="n">
        <v>18.3</v>
      </c>
    </row>
    <row r="1782">
      <c r="A1782" s="176" t="n">
        <v>45992</v>
      </c>
      <c r="B1782" s="104" t="inlineStr">
        <is>
          <t>2025/26</t>
        </is>
      </c>
      <c r="C1782" s="104" t="inlineStr">
        <is>
          <t>HC-025</t>
        </is>
      </c>
      <c r="D1782" s="104" t="n">
        <v>18</v>
      </c>
      <c r="E1782" s="104" t="n">
        <v>2642.22</v>
      </c>
      <c r="F1782" s="104" t="n">
        <v>119.89</v>
      </c>
      <c r="G1782" s="104" t="n">
        <v>12.9</v>
      </c>
    </row>
    <row r="1783">
      <c r="A1783" s="176" t="n">
        <v>45992</v>
      </c>
      <c r="B1783" s="104" t="inlineStr">
        <is>
          <t>2025/26</t>
        </is>
      </c>
      <c r="C1783" s="104" t="inlineStr">
        <is>
          <t>HC-026</t>
        </is>
      </c>
      <c r="D1783" s="104" t="n">
        <v>12</v>
      </c>
      <c r="E1783" s="104" t="n">
        <v>1824.05</v>
      </c>
      <c r="F1783" s="104" t="n">
        <v>66.56</v>
      </c>
      <c r="G1783" s="104" t="n">
        <v>8.199999999999999</v>
      </c>
    </row>
    <row r="1784">
      <c r="A1784" s="176" t="n">
        <v>45992</v>
      </c>
      <c r="B1784" s="104" t="inlineStr">
        <is>
          <t>2025/26</t>
        </is>
      </c>
      <c r="C1784" s="104" t="inlineStr">
        <is>
          <t>HC-027</t>
        </is>
      </c>
      <c r="D1784" s="104" t="n">
        <v>14</v>
      </c>
      <c r="E1784" s="104" t="n">
        <v>2065.05</v>
      </c>
      <c r="F1784" s="104" t="n">
        <v>84.63</v>
      </c>
      <c r="G1784" s="104" t="n">
        <v>11</v>
      </c>
    </row>
    <row r="1785">
      <c r="A1785" s="176" t="n">
        <v>45992</v>
      </c>
      <c r="B1785" s="104" t="inlineStr">
        <is>
          <t>2025/26</t>
        </is>
      </c>
      <c r="C1785" s="104" t="inlineStr">
        <is>
          <t>HC-028</t>
        </is>
      </c>
      <c r="D1785" s="104" t="n">
        <v>12</v>
      </c>
      <c r="E1785" s="104" t="n">
        <v>1799.51</v>
      </c>
      <c r="F1785" s="104" t="n">
        <v>71.31</v>
      </c>
      <c r="G1785" s="104" t="n">
        <v>14.9</v>
      </c>
    </row>
    <row r="1786">
      <c r="A1786" s="176" t="n">
        <v>45992</v>
      </c>
      <c r="B1786" s="104" t="inlineStr">
        <is>
          <t>2025/26</t>
        </is>
      </c>
      <c r="C1786" s="104" t="inlineStr">
        <is>
          <t>HC-029</t>
        </is>
      </c>
      <c r="D1786" s="104" t="n">
        <v>25</v>
      </c>
      <c r="E1786" s="104" t="n">
        <v>3664.72</v>
      </c>
      <c r="F1786" s="104" t="n">
        <v>149.87</v>
      </c>
      <c r="G1786" s="104" t="n">
        <v>16.8</v>
      </c>
    </row>
    <row r="1787">
      <c r="A1787" s="176" t="n">
        <v>45992</v>
      </c>
      <c r="B1787" s="104" t="inlineStr">
        <is>
          <t>2025/26</t>
        </is>
      </c>
      <c r="C1787" s="104" t="inlineStr">
        <is>
          <t>HC-030</t>
        </is>
      </c>
      <c r="D1787" s="104" t="n">
        <v>13</v>
      </c>
      <c r="E1787" s="104" t="n">
        <v>1916</v>
      </c>
      <c r="F1787" s="104" t="n">
        <v>70.97</v>
      </c>
      <c r="G1787" s="104" t="n">
        <v>6.7</v>
      </c>
    </row>
    <row r="1788">
      <c r="A1788" s="176" t="n">
        <v>45992</v>
      </c>
      <c r="B1788" s="104" t="inlineStr">
        <is>
          <t>2025/26</t>
        </is>
      </c>
      <c r="C1788" s="104" t="inlineStr">
        <is>
          <t>HC-031</t>
        </is>
      </c>
      <c r="D1788" s="104" t="n">
        <v>14</v>
      </c>
      <c r="E1788" s="104" t="n">
        <v>2048.81</v>
      </c>
      <c r="F1788" s="104" t="n">
        <v>71.94</v>
      </c>
      <c r="G1788" s="104" t="n">
        <v>13.8</v>
      </c>
    </row>
    <row r="1789">
      <c r="A1789" s="176" t="n">
        <v>45992</v>
      </c>
      <c r="B1789" s="104" t="inlineStr">
        <is>
          <t>2025/26</t>
        </is>
      </c>
      <c r="C1789" s="104" t="inlineStr">
        <is>
          <t>HC-032</t>
        </is>
      </c>
      <c r="D1789" s="104" t="n">
        <v>14</v>
      </c>
      <c r="E1789" s="104" t="n">
        <v>2031.2</v>
      </c>
      <c r="F1789" s="104" t="n">
        <v>82.52</v>
      </c>
      <c r="G1789" s="104" t="n">
        <v>13.1</v>
      </c>
    </row>
    <row r="1790">
      <c r="A1790" s="176" t="n">
        <v>45992</v>
      </c>
      <c r="B1790" s="104" t="inlineStr">
        <is>
          <t>2025/26</t>
        </is>
      </c>
      <c r="C1790" s="104" t="inlineStr">
        <is>
          <t>HC-033</t>
        </is>
      </c>
      <c r="D1790" s="104" t="n">
        <v>25</v>
      </c>
      <c r="E1790" s="104" t="n">
        <v>3632.36</v>
      </c>
      <c r="F1790" s="104" t="n">
        <v>171.66</v>
      </c>
      <c r="G1790" s="104" t="n">
        <v>20.4</v>
      </c>
    </row>
    <row r="1791">
      <c r="A1791" s="176" t="n">
        <v>45992</v>
      </c>
      <c r="B1791" s="104" t="inlineStr">
        <is>
          <t>2025/26</t>
        </is>
      </c>
      <c r="C1791" s="104" t="inlineStr">
        <is>
          <t>HC-034</t>
        </is>
      </c>
      <c r="D1791" s="104" t="n">
        <v>18</v>
      </c>
      <c r="E1791" s="104" t="n">
        <v>2702.69</v>
      </c>
      <c r="F1791" s="104" t="n">
        <v>155.77</v>
      </c>
      <c r="G1791" s="104" t="n">
        <v>15.2</v>
      </c>
    </row>
    <row r="1792">
      <c r="A1792" s="176" t="n">
        <v>45992</v>
      </c>
      <c r="B1792" s="104" t="inlineStr">
        <is>
          <t>2025/26</t>
        </is>
      </c>
      <c r="C1792" s="104" t="inlineStr">
        <is>
          <t>HC-035</t>
        </is>
      </c>
      <c r="D1792" s="104" t="n">
        <v>18</v>
      </c>
      <c r="E1792" s="104" t="n">
        <v>2647.02</v>
      </c>
      <c r="F1792" s="104" t="n">
        <v>122.79</v>
      </c>
      <c r="G1792" s="104" t="n">
        <v>14.2</v>
      </c>
    </row>
    <row r="1793">
      <c r="A1793" s="176" t="n">
        <v>45992</v>
      </c>
      <c r="B1793" s="104" t="inlineStr">
        <is>
          <t>2025/26</t>
        </is>
      </c>
      <c r="C1793" s="104" t="inlineStr">
        <is>
          <t>HC-036</t>
        </is>
      </c>
      <c r="D1793" s="104" t="n">
        <v>14</v>
      </c>
      <c r="E1793" s="104" t="n">
        <v>2047.97</v>
      </c>
      <c r="F1793" s="104" t="n">
        <v>94.34999999999999</v>
      </c>
      <c r="G1793" s="104" t="n">
        <v>20.5</v>
      </c>
    </row>
    <row r="1794">
      <c r="A1794" s="176" t="n">
        <v>45992</v>
      </c>
      <c r="B1794" s="104" t="inlineStr">
        <is>
          <t>2025/26</t>
        </is>
      </c>
      <c r="C1794" s="104" t="inlineStr">
        <is>
          <t>HC-037</t>
        </is>
      </c>
      <c r="D1794" s="104" t="n">
        <v>14</v>
      </c>
      <c r="E1794" s="104" t="n">
        <v>2101.09</v>
      </c>
      <c r="F1794" s="104" t="n">
        <v>88.37</v>
      </c>
      <c r="G1794" s="104" t="n">
        <v>10</v>
      </c>
    </row>
    <row r="1795">
      <c r="A1795" s="176" t="n">
        <v>45992</v>
      </c>
      <c r="B1795" s="104" t="inlineStr">
        <is>
          <t>2025/26</t>
        </is>
      </c>
      <c r="C1795" s="104" t="inlineStr">
        <is>
          <t>HC-038</t>
        </is>
      </c>
      <c r="D1795" s="104" t="n">
        <v>13</v>
      </c>
      <c r="E1795" s="104" t="n">
        <v>1885.66</v>
      </c>
      <c r="F1795" s="104" t="n">
        <v>63.81</v>
      </c>
      <c r="G1795" s="104" t="n">
        <v>14.8</v>
      </c>
    </row>
    <row r="1796">
      <c r="A1796" s="176" t="n">
        <v>45992</v>
      </c>
      <c r="B1796" s="104" t="inlineStr">
        <is>
          <t>2025/26</t>
        </is>
      </c>
      <c r="C1796" s="104" t="inlineStr">
        <is>
          <t>HC-039</t>
        </is>
      </c>
      <c r="D1796" s="104" t="n">
        <v>14</v>
      </c>
      <c r="E1796" s="104" t="n">
        <v>2028.91</v>
      </c>
      <c r="F1796" s="104" t="n">
        <v>78.31999999999999</v>
      </c>
      <c r="G1796" s="104" t="n">
        <v>13.1</v>
      </c>
    </row>
    <row r="1797">
      <c r="A1797" s="176" t="n">
        <v>45992</v>
      </c>
      <c r="B1797" s="104" t="inlineStr">
        <is>
          <t>2025/26</t>
        </is>
      </c>
      <c r="C1797" s="104" t="inlineStr">
        <is>
          <t>HC-040</t>
        </is>
      </c>
      <c r="D1797" s="104" t="n">
        <v>14</v>
      </c>
      <c r="E1797" s="104" t="n">
        <v>2051.36</v>
      </c>
      <c r="F1797" s="104" t="n">
        <v>78.48999999999999</v>
      </c>
      <c r="G1797" s="104" t="n">
        <v>6.2</v>
      </c>
    </row>
    <row r="1798">
      <c r="A1798" s="176" t="n">
        <v>45992</v>
      </c>
      <c r="B1798" s="104" t="inlineStr">
        <is>
          <t>2025/26</t>
        </is>
      </c>
      <c r="C1798" s="104" t="inlineStr">
        <is>
          <t>HC-041</t>
        </is>
      </c>
      <c r="D1798" s="104" t="n">
        <v>26</v>
      </c>
      <c r="E1798" s="104" t="n">
        <v>3801.27</v>
      </c>
      <c r="F1798" s="104" t="n">
        <v>152.72</v>
      </c>
      <c r="G1798" s="104" t="n">
        <v>23.6</v>
      </c>
    </row>
    <row r="1799">
      <c r="A1799" s="176" t="n">
        <v>45992</v>
      </c>
      <c r="B1799" s="104" t="inlineStr">
        <is>
          <t>2025/26</t>
        </is>
      </c>
      <c r="C1799" s="104" t="inlineStr">
        <is>
          <t>HC-042</t>
        </is>
      </c>
      <c r="D1799" s="104" t="n">
        <v>14</v>
      </c>
      <c r="E1799" s="104" t="n">
        <v>2057.92</v>
      </c>
      <c r="F1799" s="104" t="n">
        <v>74.31999999999999</v>
      </c>
      <c r="G1799" s="104" t="n">
        <v>11.6</v>
      </c>
    </row>
    <row r="1800">
      <c r="A1800" s="176" t="n">
        <v>45992</v>
      </c>
      <c r="B1800" s="104" t="inlineStr">
        <is>
          <t>2025/26</t>
        </is>
      </c>
      <c r="C1800" s="104" t="inlineStr">
        <is>
          <t>HC-043</t>
        </is>
      </c>
      <c r="D1800" s="104" t="n">
        <v>18</v>
      </c>
      <c r="E1800" s="104" t="n">
        <v>2642.13</v>
      </c>
      <c r="F1800" s="104" t="n">
        <v>88.45999999999999</v>
      </c>
      <c r="G1800" s="104" t="n">
        <v>16.8</v>
      </c>
    </row>
    <row r="1801">
      <c r="A1801" s="176" t="n">
        <v>45992</v>
      </c>
      <c r="B1801" s="104" t="inlineStr">
        <is>
          <t>2025/26</t>
        </is>
      </c>
      <c r="C1801" s="104" t="inlineStr">
        <is>
          <t>HC-044</t>
        </is>
      </c>
      <c r="D1801" s="104" t="n">
        <v>12</v>
      </c>
      <c r="E1801" s="104" t="n">
        <v>1790.33</v>
      </c>
      <c r="F1801" s="104" t="n">
        <v>50.56</v>
      </c>
      <c r="G1801" s="104" t="n">
        <v>11.2</v>
      </c>
    </row>
    <row r="1802">
      <c r="A1802" s="176" t="n">
        <v>45992</v>
      </c>
      <c r="B1802" s="104" t="inlineStr">
        <is>
          <t>2025/26</t>
        </is>
      </c>
      <c r="C1802" s="104" t="inlineStr">
        <is>
          <t>HC-045</t>
        </is>
      </c>
      <c r="D1802" s="104" t="n">
        <v>25</v>
      </c>
      <c r="E1802" s="104" t="n">
        <v>3638.52</v>
      </c>
      <c r="F1802" s="104" t="n">
        <v>155.55</v>
      </c>
      <c r="G1802" s="104" t="n">
        <v>18.6</v>
      </c>
    </row>
    <row r="1803">
      <c r="A1803" s="176" t="n">
        <v>45992</v>
      </c>
      <c r="B1803" s="104" t="inlineStr">
        <is>
          <t>2025/26</t>
        </is>
      </c>
      <c r="C1803" s="104" t="inlineStr">
        <is>
          <t>HC-046</t>
        </is>
      </c>
      <c r="D1803" s="104" t="n">
        <v>12</v>
      </c>
      <c r="E1803" s="104" t="n">
        <v>1743.37</v>
      </c>
      <c r="F1803" s="104" t="n">
        <v>61.84</v>
      </c>
      <c r="G1803" s="104" t="n">
        <v>10.4</v>
      </c>
    </row>
    <row r="1804">
      <c r="A1804" s="176" t="n">
        <v>45992</v>
      </c>
      <c r="B1804" s="104" t="inlineStr">
        <is>
          <t>2025/26</t>
        </is>
      </c>
      <c r="C1804" s="104" t="inlineStr">
        <is>
          <t>HC-047</t>
        </is>
      </c>
      <c r="D1804" s="104" t="n">
        <v>18</v>
      </c>
      <c r="E1804" s="104" t="n">
        <v>2639.07</v>
      </c>
      <c r="F1804" s="104" t="n">
        <v>245.81</v>
      </c>
      <c r="G1804" s="104" t="n">
        <v>57.6</v>
      </c>
    </row>
    <row r="1805">
      <c r="A1805" s="176" t="n">
        <v>45992</v>
      </c>
      <c r="B1805" s="104" t="inlineStr">
        <is>
          <t>2025/26</t>
        </is>
      </c>
      <c r="C1805" s="104" t="inlineStr">
        <is>
          <t>HC-048</t>
        </is>
      </c>
      <c r="D1805" s="104" t="n">
        <v>18</v>
      </c>
      <c r="E1805" s="104" t="n">
        <v>2680.45</v>
      </c>
      <c r="F1805" s="104" t="n">
        <v>113.01</v>
      </c>
      <c r="G1805" s="104" t="n">
        <v>14.6</v>
      </c>
    </row>
    <row r="1806">
      <c r="A1806" s="176" t="n">
        <v>45992</v>
      </c>
      <c r="B1806" s="104" t="inlineStr">
        <is>
          <t>2025/26</t>
        </is>
      </c>
      <c r="C1806" s="104" t="inlineStr">
        <is>
          <t>HC-049</t>
        </is>
      </c>
      <c r="D1806" s="104" t="n">
        <v>18</v>
      </c>
      <c r="E1806" s="104" t="n">
        <v>2713.99</v>
      </c>
      <c r="F1806" s="104" t="n">
        <v>125.4</v>
      </c>
      <c r="G1806" s="104" t="n">
        <v>13.5</v>
      </c>
    </row>
    <row r="1807">
      <c r="A1807" s="176" t="n">
        <v>45992</v>
      </c>
      <c r="B1807" s="104" t="inlineStr">
        <is>
          <t>2025/26</t>
        </is>
      </c>
      <c r="C1807" s="104" t="inlineStr">
        <is>
          <t>HC-050</t>
        </is>
      </c>
      <c r="D1807" s="104" t="n">
        <v>18</v>
      </c>
      <c r="E1807" s="104" t="n">
        <v>2690</v>
      </c>
      <c r="F1807" s="104" t="n">
        <v>106.64</v>
      </c>
      <c r="G1807" s="104" t="n">
        <v>9</v>
      </c>
    </row>
    <row r="1808">
      <c r="A1808" s="176" t="n">
        <v>45992</v>
      </c>
      <c r="B1808" s="104" t="inlineStr">
        <is>
          <t>2025/26</t>
        </is>
      </c>
      <c r="C1808" s="104" t="inlineStr">
        <is>
          <t>HC-051</t>
        </is>
      </c>
      <c r="D1808" s="104" t="n">
        <v>13</v>
      </c>
      <c r="E1808" s="104" t="n">
        <v>1955.69</v>
      </c>
      <c r="F1808" s="104" t="n">
        <v>69.52</v>
      </c>
      <c r="G1808" s="104" t="n">
        <v>6.5</v>
      </c>
    </row>
    <row r="1809">
      <c r="A1809" s="176" t="n">
        <v>45992</v>
      </c>
      <c r="B1809" s="104" t="inlineStr">
        <is>
          <t>2025/26</t>
        </is>
      </c>
      <c r="C1809" s="104" t="inlineStr">
        <is>
          <t>HC-052</t>
        </is>
      </c>
      <c r="D1809" s="104" t="n">
        <v>14</v>
      </c>
      <c r="E1809" s="104" t="n">
        <v>2084.29</v>
      </c>
      <c r="F1809" s="104" t="n">
        <v>68.27</v>
      </c>
      <c r="G1809" s="104" t="n">
        <v>8.6</v>
      </c>
    </row>
    <row r="1810">
      <c r="A1810" s="176" t="n">
        <v>45992</v>
      </c>
      <c r="B1810" s="104" t="inlineStr">
        <is>
          <t>2025/26</t>
        </is>
      </c>
      <c r="C1810" s="104" t="inlineStr">
        <is>
          <t>HC-053</t>
        </is>
      </c>
      <c r="D1810" s="104" t="n">
        <v>14</v>
      </c>
      <c r="E1810" s="104" t="n">
        <v>2041.31</v>
      </c>
      <c r="F1810" s="104" t="n">
        <v>82.56</v>
      </c>
      <c r="G1810" s="104" t="n">
        <v>9.4</v>
      </c>
    </row>
    <row r="1811">
      <c r="A1811" s="176" t="n">
        <v>45992</v>
      </c>
      <c r="B1811" s="104" t="inlineStr">
        <is>
          <t>2025/26</t>
        </is>
      </c>
      <c r="C1811" s="104" t="inlineStr">
        <is>
          <t>HC-054</t>
        </is>
      </c>
      <c r="D1811" s="104" t="n">
        <v>13</v>
      </c>
      <c r="E1811" s="104" t="n">
        <v>1932.72</v>
      </c>
      <c r="F1811" s="104" t="n">
        <v>67.95999999999999</v>
      </c>
      <c r="G1811" s="104" t="n">
        <v>13.4</v>
      </c>
    </row>
    <row r="1812">
      <c r="A1812" s="176" t="n">
        <v>45992</v>
      </c>
      <c r="B1812" s="104" t="inlineStr">
        <is>
          <t>2025/26</t>
        </is>
      </c>
      <c r="C1812" s="104" t="inlineStr">
        <is>
          <t>HC-055</t>
        </is>
      </c>
      <c r="D1812" s="104" t="n">
        <v>18</v>
      </c>
      <c r="E1812" s="104" t="n">
        <v>2659.6</v>
      </c>
      <c r="F1812" s="104" t="n">
        <v>117.81</v>
      </c>
      <c r="G1812" s="104" t="n">
        <v>10.5</v>
      </c>
    </row>
    <row r="1813">
      <c r="A1813" s="176" t="n">
        <v>45992</v>
      </c>
      <c r="B1813" s="104" t="inlineStr">
        <is>
          <t>2025/26</t>
        </is>
      </c>
      <c r="C1813" s="104" t="inlineStr">
        <is>
          <t>HC-056</t>
        </is>
      </c>
      <c r="D1813" s="104" t="n">
        <v>18</v>
      </c>
      <c r="E1813" s="104" t="n">
        <v>2612.22</v>
      </c>
      <c r="F1813" s="104" t="n">
        <v>71.7</v>
      </c>
      <c r="G1813" s="104" t="n">
        <v>16.4</v>
      </c>
    </row>
    <row r="1814">
      <c r="A1814" s="176" t="n">
        <v>45992</v>
      </c>
      <c r="B1814" s="104" t="inlineStr">
        <is>
          <t>2025/26</t>
        </is>
      </c>
      <c r="C1814" s="104" t="inlineStr">
        <is>
          <t>HC-057</t>
        </is>
      </c>
      <c r="D1814" s="104" t="n">
        <v>18</v>
      </c>
      <c r="E1814" s="104" t="n">
        <v>2610.75</v>
      </c>
      <c r="F1814" s="104" t="n">
        <v>84.53</v>
      </c>
      <c r="G1814" s="104" t="n">
        <v>12.9</v>
      </c>
    </row>
    <row r="1815">
      <c r="A1815" s="176" t="n">
        <v>45992</v>
      </c>
      <c r="B1815" s="104" t="inlineStr">
        <is>
          <t>2025/26</t>
        </is>
      </c>
      <c r="C1815" s="104" t="inlineStr">
        <is>
          <t>HC-058</t>
        </is>
      </c>
      <c r="D1815" s="104" t="n">
        <v>13</v>
      </c>
      <c r="E1815" s="104" t="n">
        <v>1917.44</v>
      </c>
      <c r="F1815" s="104" t="n">
        <v>78.59999999999999</v>
      </c>
      <c r="G1815" s="104" t="n">
        <v>11</v>
      </c>
    </row>
    <row r="1816">
      <c r="A1816" s="176" t="n">
        <v>45992</v>
      </c>
      <c r="B1816" s="104" t="inlineStr">
        <is>
          <t>2025/26</t>
        </is>
      </c>
      <c r="C1816" s="104" t="inlineStr">
        <is>
          <t>HC-059</t>
        </is>
      </c>
      <c r="D1816" s="104" t="n">
        <v>14</v>
      </c>
      <c r="E1816" s="104" t="n">
        <v>2032.97</v>
      </c>
      <c r="F1816" s="104" t="n">
        <v>88.04000000000001</v>
      </c>
      <c r="G1816" s="104" t="n">
        <v>9.5</v>
      </c>
    </row>
    <row r="1817">
      <c r="A1817" s="176" t="n">
        <v>45992</v>
      </c>
      <c r="B1817" s="104" t="inlineStr">
        <is>
          <t>2025/26</t>
        </is>
      </c>
      <c r="C1817" s="104" t="inlineStr">
        <is>
          <t>HC-060</t>
        </is>
      </c>
      <c r="D1817" s="104" t="n">
        <v>13</v>
      </c>
      <c r="E1817" s="104" t="n">
        <v>1915.19</v>
      </c>
      <c r="F1817" s="104" t="n">
        <v>97.53</v>
      </c>
      <c r="G1817" s="104" t="n">
        <v>5.4</v>
      </c>
    </row>
    <row r="1818">
      <c r="A1818" s="176" t="n">
        <v>45992</v>
      </c>
      <c r="B1818" s="104" t="inlineStr">
        <is>
          <t>2025/26</t>
        </is>
      </c>
      <c r="C1818" s="104" t="inlineStr">
        <is>
          <t>HC-061</t>
        </is>
      </c>
      <c r="D1818" s="104" t="n">
        <v>18</v>
      </c>
      <c r="E1818" s="104" t="n">
        <v>2672.2</v>
      </c>
      <c r="F1818" s="104" t="n">
        <v>95.41</v>
      </c>
      <c r="G1818" s="104" t="n">
        <v>22.6</v>
      </c>
    </row>
    <row r="1819">
      <c r="A1819" s="176" t="n">
        <v>45992</v>
      </c>
      <c r="B1819" s="104" t="inlineStr">
        <is>
          <t>2025/26</t>
        </is>
      </c>
      <c r="C1819" s="104" t="inlineStr">
        <is>
          <t>HC-062</t>
        </is>
      </c>
      <c r="D1819" s="104" t="n">
        <v>12</v>
      </c>
      <c r="E1819" s="104" t="n">
        <v>1772.17</v>
      </c>
      <c r="F1819" s="104" t="n">
        <v>37.81</v>
      </c>
      <c r="G1819" s="104" t="n">
        <v>9.6</v>
      </c>
    </row>
    <row r="1820">
      <c r="A1820" s="176" t="n">
        <v>45992</v>
      </c>
      <c r="B1820" s="104" t="inlineStr">
        <is>
          <t>2025/26</t>
        </is>
      </c>
      <c r="C1820" s="104" t="inlineStr">
        <is>
          <t>HC-063</t>
        </is>
      </c>
      <c r="D1820" s="104" t="n">
        <v>13</v>
      </c>
      <c r="E1820" s="104" t="n">
        <v>1947.33</v>
      </c>
      <c r="F1820" s="104" t="n">
        <v>36.14</v>
      </c>
      <c r="G1820" s="104" t="n">
        <v>12.6</v>
      </c>
    </row>
    <row r="1821">
      <c r="A1821" s="176" t="n">
        <v>45992</v>
      </c>
      <c r="B1821" s="104" t="inlineStr">
        <is>
          <t>2025/26</t>
        </is>
      </c>
      <c r="C1821" s="104" t="inlineStr">
        <is>
          <t>HC-064</t>
        </is>
      </c>
      <c r="D1821" s="104" t="n">
        <v>12</v>
      </c>
      <c r="E1821" s="104" t="n">
        <v>1800.04</v>
      </c>
      <c r="F1821" s="104" t="n">
        <v>75.38</v>
      </c>
      <c r="G1821" s="104" t="n">
        <v>7.3</v>
      </c>
    </row>
    <row r="1822">
      <c r="A1822" s="176" t="n">
        <v>45992</v>
      </c>
      <c r="B1822" s="104" t="inlineStr">
        <is>
          <t>2025/26</t>
        </is>
      </c>
      <c r="C1822" s="104" t="inlineStr">
        <is>
          <t>HC-065</t>
        </is>
      </c>
      <c r="D1822" s="104" t="n">
        <v>20</v>
      </c>
      <c r="E1822" s="104" t="n">
        <v>2971.96</v>
      </c>
      <c r="F1822" s="104" t="n">
        <v>141.43</v>
      </c>
      <c r="G1822" s="104" t="n">
        <v>8.5</v>
      </c>
    </row>
    <row r="1823">
      <c r="A1823" s="176" t="n">
        <v>45992</v>
      </c>
      <c r="B1823" s="104" t="inlineStr">
        <is>
          <t>2025/26</t>
        </is>
      </c>
      <c r="C1823" s="104" t="inlineStr">
        <is>
          <t>HC-066</t>
        </is>
      </c>
      <c r="D1823" s="104" t="n">
        <v>18</v>
      </c>
      <c r="E1823" s="104" t="n">
        <v>2666</v>
      </c>
      <c r="F1823" s="104" t="n">
        <v>93.34999999999999</v>
      </c>
      <c r="G1823" s="104" t="n">
        <v>18.6</v>
      </c>
    </row>
    <row r="1824">
      <c r="A1824" s="176" t="n">
        <v>45992</v>
      </c>
      <c r="B1824" s="104" t="inlineStr">
        <is>
          <t>2025/26</t>
        </is>
      </c>
      <c r="C1824" s="104" t="inlineStr">
        <is>
          <t>HC-067</t>
        </is>
      </c>
      <c r="D1824" s="104" t="n">
        <v>18</v>
      </c>
      <c r="E1824" s="104" t="n">
        <v>2648.62</v>
      </c>
      <c r="F1824" s="104" t="n">
        <v>107.55</v>
      </c>
      <c r="G1824" s="104" t="n">
        <v>10.9</v>
      </c>
    </row>
    <row r="1825">
      <c r="A1825" s="176" t="n">
        <v>45992</v>
      </c>
      <c r="B1825" s="104" t="inlineStr">
        <is>
          <t>2025/26</t>
        </is>
      </c>
      <c r="C1825" s="104" t="inlineStr">
        <is>
          <t>HC-068</t>
        </is>
      </c>
      <c r="D1825" s="104" t="n">
        <v>13</v>
      </c>
      <c r="E1825" s="104" t="n">
        <v>1927.44</v>
      </c>
      <c r="F1825" s="104" t="n">
        <v>91.54000000000001</v>
      </c>
      <c r="G1825" s="104" t="n">
        <v>11.5</v>
      </c>
    </row>
    <row r="1826">
      <c r="A1826" s="176" t="n">
        <v>45992</v>
      </c>
      <c r="B1826" s="104" t="inlineStr">
        <is>
          <t>2025/26</t>
        </is>
      </c>
      <c r="C1826" s="104" t="inlineStr">
        <is>
          <t>HC-069</t>
        </is>
      </c>
      <c r="D1826" s="104" t="n">
        <v>14</v>
      </c>
      <c r="E1826" s="104" t="n">
        <v>2039.49</v>
      </c>
      <c r="F1826" s="104" t="n">
        <v>113.51</v>
      </c>
      <c r="G1826" s="104" t="n">
        <v>9.9</v>
      </c>
    </row>
    <row r="1827">
      <c r="A1827" s="176" t="n">
        <v>45992</v>
      </c>
      <c r="B1827" s="104" t="inlineStr">
        <is>
          <t>2025/26</t>
        </is>
      </c>
      <c r="C1827" s="104" t="inlineStr">
        <is>
          <t>HC-070</t>
        </is>
      </c>
      <c r="D1827" s="104" t="n">
        <v>8</v>
      </c>
      <c r="E1827" s="104" t="n">
        <v>1212.2</v>
      </c>
      <c r="F1827" s="104" t="n">
        <v>50.98</v>
      </c>
      <c r="G1827" s="104" t="n">
        <v>7.5</v>
      </c>
    </row>
    <row r="1828">
      <c r="A1828" s="176" t="n">
        <v>45992</v>
      </c>
      <c r="B1828" s="104" t="inlineStr">
        <is>
          <t>2025/26</t>
        </is>
      </c>
      <c r="C1828" s="104" t="inlineStr">
        <is>
          <t>HC-071</t>
        </is>
      </c>
      <c r="D1828" s="104" t="n">
        <v>14</v>
      </c>
      <c r="E1828" s="104" t="n">
        <v>2051.26</v>
      </c>
      <c r="F1828" s="104" t="n">
        <v>95.73</v>
      </c>
      <c r="G1828" s="104" t="n">
        <v>16.8</v>
      </c>
    </row>
    <row r="1829">
      <c r="A1829" s="176" t="n">
        <v>45992</v>
      </c>
      <c r="B1829" s="104" t="inlineStr">
        <is>
          <t>2025/26</t>
        </is>
      </c>
      <c r="C1829" s="104" t="inlineStr">
        <is>
          <t>HC-072</t>
        </is>
      </c>
      <c r="D1829" s="104" t="n">
        <v>12</v>
      </c>
      <c r="E1829" s="104" t="n">
        <v>1787.14</v>
      </c>
      <c r="F1829" s="104" t="n">
        <v>104.71</v>
      </c>
      <c r="G1829" s="104" t="n">
        <v>8.699999999999999</v>
      </c>
    </row>
    <row r="1830">
      <c r="A1830" s="176" t="n">
        <v>45992</v>
      </c>
      <c r="B1830" s="104" t="inlineStr">
        <is>
          <t>2025/26</t>
        </is>
      </c>
      <c r="C1830" s="104" t="inlineStr">
        <is>
          <t>HC-073</t>
        </is>
      </c>
      <c r="D1830" s="104" t="n">
        <v>21</v>
      </c>
      <c r="E1830" s="104" t="n">
        <v>3124.26</v>
      </c>
      <c r="F1830" s="104" t="n">
        <v>106.86</v>
      </c>
      <c r="G1830" s="104" t="n">
        <v>11.9</v>
      </c>
    </row>
    <row r="1831">
      <c r="A1831" s="176" t="n">
        <v>45992</v>
      </c>
      <c r="B1831" s="104" t="inlineStr">
        <is>
          <t>2025/26</t>
        </is>
      </c>
      <c r="C1831" s="104" t="inlineStr">
        <is>
          <t>HC-074</t>
        </is>
      </c>
      <c r="D1831" s="104" t="n">
        <v>14</v>
      </c>
      <c r="E1831" s="104" t="n">
        <v>2080.73</v>
      </c>
      <c r="F1831" s="104" t="n">
        <v>115.99</v>
      </c>
      <c r="G1831" s="104" t="n">
        <v>10.6</v>
      </c>
    </row>
    <row r="1832">
      <c r="A1832" s="176" t="n">
        <v>45992</v>
      </c>
      <c r="B1832" s="104" t="inlineStr">
        <is>
          <t>2025/26</t>
        </is>
      </c>
      <c r="C1832" s="104" t="inlineStr">
        <is>
          <t>HC-075</t>
        </is>
      </c>
      <c r="D1832" s="104" t="n">
        <v>20</v>
      </c>
      <c r="E1832" s="104" t="n">
        <v>2876.84</v>
      </c>
      <c r="F1832" s="104" t="n">
        <v>110.86</v>
      </c>
      <c r="G1832" s="104" t="n">
        <v>21.9</v>
      </c>
    </row>
    <row r="1833">
      <c r="A1833" s="176" t="n">
        <v>45992</v>
      </c>
      <c r="B1833" s="104" t="inlineStr">
        <is>
          <t>2025/26</t>
        </is>
      </c>
      <c r="C1833" s="104" t="inlineStr">
        <is>
          <t>HC-076</t>
        </is>
      </c>
      <c r="D1833" s="104" t="n">
        <v>14</v>
      </c>
      <c r="E1833" s="104" t="n">
        <v>2021.54</v>
      </c>
      <c r="F1833" s="104" t="n">
        <v>111.75</v>
      </c>
      <c r="G1833" s="104" t="n">
        <v>7.1</v>
      </c>
    </row>
    <row r="1834">
      <c r="A1834" s="176" t="n">
        <v>45992</v>
      </c>
      <c r="B1834" s="104" t="inlineStr">
        <is>
          <t>2025/26</t>
        </is>
      </c>
      <c r="C1834" s="104" t="inlineStr">
        <is>
          <t>HC-077</t>
        </is>
      </c>
      <c r="D1834" s="104" t="n">
        <v>14</v>
      </c>
      <c r="E1834" s="104" t="n">
        <v>2040.66</v>
      </c>
      <c r="F1834" s="104" t="n">
        <v>77.22</v>
      </c>
      <c r="G1834" s="104" t="n">
        <v>11.7</v>
      </c>
    </row>
    <row r="1835">
      <c r="A1835" s="176" t="n">
        <v>45992</v>
      </c>
      <c r="B1835" s="104" t="inlineStr">
        <is>
          <t>2025/26</t>
        </is>
      </c>
      <c r="C1835" s="104" t="inlineStr">
        <is>
          <t>HC-078</t>
        </is>
      </c>
      <c r="D1835" s="104" t="n">
        <v>14</v>
      </c>
      <c r="E1835" s="104" t="n">
        <v>2087.82</v>
      </c>
      <c r="F1835" s="104" t="n">
        <v>101.78</v>
      </c>
      <c r="G1835" s="104" t="n">
        <v>8.699999999999999</v>
      </c>
    </row>
    <row r="1836">
      <c r="A1836" s="176" t="n">
        <v>45992</v>
      </c>
      <c r="B1836" s="104" t="inlineStr">
        <is>
          <t>2025/26</t>
        </is>
      </c>
      <c r="C1836" s="104" t="inlineStr">
        <is>
          <t>HC-079</t>
        </is>
      </c>
      <c r="D1836" s="104" t="n">
        <v>18</v>
      </c>
      <c r="E1836" s="104" t="n">
        <v>2621.9</v>
      </c>
      <c r="F1836" s="104" t="n">
        <v>126.41</v>
      </c>
      <c r="G1836" s="104" t="n">
        <v>9.9</v>
      </c>
    </row>
    <row r="1837">
      <c r="A1837" s="176" t="n">
        <v>45992</v>
      </c>
      <c r="B1837" s="104" t="inlineStr">
        <is>
          <t>2025/26</t>
        </is>
      </c>
      <c r="C1837" s="104" t="inlineStr">
        <is>
          <t>HC-080</t>
        </is>
      </c>
      <c r="D1837" s="104" t="n">
        <v>12</v>
      </c>
      <c r="E1837" s="104" t="n">
        <v>1745.18</v>
      </c>
      <c r="F1837" s="104" t="n">
        <v>51.23</v>
      </c>
      <c r="G1837" s="104" t="n">
        <v>8.9</v>
      </c>
    </row>
    <row r="1838">
      <c r="A1838" s="176" t="n">
        <v>45992</v>
      </c>
      <c r="B1838" s="104" t="inlineStr">
        <is>
          <t>2025/26</t>
        </is>
      </c>
      <c r="C1838" s="104" t="inlineStr">
        <is>
          <t>HC-081</t>
        </is>
      </c>
      <c r="D1838" s="104" t="n">
        <v>18</v>
      </c>
      <c r="E1838" s="104" t="n">
        <v>2663.42</v>
      </c>
      <c r="F1838" s="104" t="n">
        <v>111.77</v>
      </c>
      <c r="G1838" s="104" t="n">
        <v>9.5</v>
      </c>
    </row>
    <row r="1839">
      <c r="A1839" s="176" t="n">
        <v>45992</v>
      </c>
      <c r="B1839" s="104" t="inlineStr">
        <is>
          <t>2025/26</t>
        </is>
      </c>
      <c r="C1839" s="104" t="inlineStr">
        <is>
          <t>HC-082</t>
        </is>
      </c>
      <c r="D1839" s="104" t="n">
        <v>13</v>
      </c>
      <c r="E1839" s="104" t="n">
        <v>1939.97</v>
      </c>
      <c r="F1839" s="104" t="n">
        <v>88.62</v>
      </c>
      <c r="G1839" s="104" t="n">
        <v>9.1</v>
      </c>
    </row>
    <row r="1840">
      <c r="A1840" s="176" t="n">
        <v>45992</v>
      </c>
      <c r="B1840" s="104" t="inlineStr">
        <is>
          <t>2025/26</t>
        </is>
      </c>
      <c r="C1840" s="104" t="inlineStr">
        <is>
          <t>HC-083</t>
        </is>
      </c>
      <c r="D1840" s="104" t="n">
        <v>13</v>
      </c>
      <c r="E1840" s="104" t="n">
        <v>1861.94</v>
      </c>
      <c r="F1840" s="104" t="n">
        <v>79.45</v>
      </c>
      <c r="G1840" s="104" t="n">
        <v>7.6</v>
      </c>
    </row>
    <row r="1841">
      <c r="A1841" s="176" t="n">
        <v>45992</v>
      </c>
      <c r="B1841" s="104" t="inlineStr">
        <is>
          <t>2025/26</t>
        </is>
      </c>
      <c r="C1841" s="104" t="inlineStr">
        <is>
          <t>HC-084</t>
        </is>
      </c>
      <c r="D1841" s="104" t="n">
        <v>12</v>
      </c>
      <c r="E1841" s="104" t="n">
        <v>1717.41</v>
      </c>
      <c r="F1841" s="104" t="n">
        <v>47.34</v>
      </c>
      <c r="G1841" s="104" t="n">
        <v>12.4</v>
      </c>
    </row>
    <row r="1842">
      <c r="A1842" s="176" t="n">
        <v>45992</v>
      </c>
      <c r="B1842" s="104" t="inlineStr">
        <is>
          <t>2025/26</t>
        </is>
      </c>
      <c r="C1842" s="104" t="inlineStr">
        <is>
          <t>HC-085</t>
        </is>
      </c>
      <c r="D1842" s="104" t="n">
        <v>18</v>
      </c>
      <c r="E1842" s="104" t="n">
        <v>2581.3</v>
      </c>
      <c r="F1842" s="104" t="n">
        <v>134.73</v>
      </c>
      <c r="G1842" s="104" t="n">
        <v>5.9</v>
      </c>
    </row>
    <row r="1843">
      <c r="A1843" s="176" t="n">
        <v>45992</v>
      </c>
      <c r="B1843" s="104" t="inlineStr">
        <is>
          <t>2025/26</t>
        </is>
      </c>
      <c r="C1843" s="104" t="inlineStr">
        <is>
          <t>HC-086</t>
        </is>
      </c>
      <c r="D1843" s="104" t="n">
        <v>13</v>
      </c>
      <c r="E1843" s="104" t="n">
        <v>1951.6</v>
      </c>
      <c r="F1843" s="104" t="n">
        <v>87.23</v>
      </c>
      <c r="G1843" s="104" t="n">
        <v>11.4</v>
      </c>
    </row>
    <row r="1844">
      <c r="A1844" s="176" t="n">
        <v>45992</v>
      </c>
      <c r="B1844" s="104" t="inlineStr">
        <is>
          <t>2025/26</t>
        </is>
      </c>
      <c r="C1844" s="104" t="inlineStr">
        <is>
          <t>HC-087</t>
        </is>
      </c>
      <c r="D1844" s="104" t="n">
        <v>12</v>
      </c>
      <c r="E1844" s="104" t="n">
        <v>1763.82</v>
      </c>
      <c r="F1844" s="104" t="n">
        <v>49.34</v>
      </c>
      <c r="G1844" s="104" t="n">
        <v>11.1</v>
      </c>
    </row>
    <row r="1845">
      <c r="A1845" s="176" t="n">
        <v>45992</v>
      </c>
      <c r="B1845" s="104" t="inlineStr">
        <is>
          <t>2025/26</t>
        </is>
      </c>
      <c r="C1845" s="104" t="inlineStr">
        <is>
          <t>HC-088</t>
        </is>
      </c>
      <c r="D1845" s="104" t="n">
        <v>13</v>
      </c>
      <c r="E1845" s="104" t="n">
        <v>1950.41</v>
      </c>
      <c r="F1845" s="104" t="n">
        <v>95.54000000000001</v>
      </c>
      <c r="G1845" s="104" t="n">
        <v>8.199999999999999</v>
      </c>
    </row>
    <row r="1846">
      <c r="A1846" s="176" t="n">
        <v>45992</v>
      </c>
      <c r="B1846" s="104" t="inlineStr">
        <is>
          <t>2025/26</t>
        </is>
      </c>
      <c r="C1846" s="104" t="inlineStr">
        <is>
          <t>HC-089</t>
        </is>
      </c>
      <c r="D1846" s="104" t="n">
        <v>14</v>
      </c>
      <c r="E1846" s="104" t="n">
        <v>2048.03</v>
      </c>
      <c r="F1846" s="104" t="n">
        <v>94.38</v>
      </c>
      <c r="G1846" s="104" t="n">
        <v>10.8</v>
      </c>
    </row>
    <row r="1847">
      <c r="A1847" s="176" t="n">
        <v>45992</v>
      </c>
      <c r="B1847" s="104" t="inlineStr">
        <is>
          <t>2025/26</t>
        </is>
      </c>
      <c r="C1847" s="104" t="inlineStr">
        <is>
          <t>HC-090</t>
        </is>
      </c>
      <c r="D1847" s="104" t="n">
        <v>13</v>
      </c>
      <c r="E1847" s="104" t="n">
        <v>1929.53</v>
      </c>
      <c r="F1847" s="104" t="n">
        <v>93.81</v>
      </c>
      <c r="G1847" s="104" t="n">
        <v>7.8</v>
      </c>
    </row>
    <row r="1848">
      <c r="A1848" s="176" t="n">
        <v>45992</v>
      </c>
      <c r="B1848" s="104" t="inlineStr">
        <is>
          <t>2025/26</t>
        </is>
      </c>
      <c r="C1848" s="104" t="inlineStr">
        <is>
          <t>HC-091</t>
        </is>
      </c>
      <c r="D1848" s="104" t="n">
        <v>13</v>
      </c>
      <c r="E1848" s="104" t="n">
        <v>1942.31</v>
      </c>
      <c r="F1848" s="104" t="n">
        <v>72.84999999999999</v>
      </c>
      <c r="G1848" s="104" t="n">
        <v>10.7</v>
      </c>
    </row>
    <row r="1849">
      <c r="A1849" s="176" t="n">
        <v>45992</v>
      </c>
      <c r="B1849" s="104" t="inlineStr">
        <is>
          <t>2025/26</t>
        </is>
      </c>
      <c r="C1849" s="104" t="inlineStr">
        <is>
          <t>HC-092</t>
        </is>
      </c>
      <c r="D1849" s="104" t="n">
        <v>13</v>
      </c>
      <c r="E1849" s="104" t="n">
        <v>1923.85</v>
      </c>
      <c r="F1849" s="104" t="n">
        <v>84.3</v>
      </c>
      <c r="G1849" s="104" t="n">
        <v>16.1</v>
      </c>
    </row>
    <row r="1850">
      <c r="A1850" s="176" t="n">
        <v>45992</v>
      </c>
      <c r="B1850" s="104" t="inlineStr">
        <is>
          <t>2025/26</t>
        </is>
      </c>
      <c r="C1850" s="104" t="inlineStr">
        <is>
          <t>HC-093</t>
        </is>
      </c>
      <c r="D1850" s="104" t="n">
        <v>25</v>
      </c>
      <c r="E1850" s="104" t="n">
        <v>3650.27</v>
      </c>
      <c r="F1850" s="104" t="n">
        <v>114.87</v>
      </c>
      <c r="G1850" s="104" t="n">
        <v>26.2</v>
      </c>
    </row>
    <row r="1851">
      <c r="A1851" s="176" t="n">
        <v>45992</v>
      </c>
      <c r="B1851" s="104" t="inlineStr">
        <is>
          <t>2025/26</t>
        </is>
      </c>
      <c r="C1851" s="104" t="inlineStr">
        <is>
          <t>HC-094</t>
        </is>
      </c>
      <c r="D1851" s="104" t="n">
        <v>12</v>
      </c>
      <c r="E1851" s="104" t="n">
        <v>1766.79</v>
      </c>
      <c r="F1851" s="104" t="n">
        <v>102.63</v>
      </c>
      <c r="G1851" s="104" t="n">
        <v>10.7</v>
      </c>
    </row>
    <row r="1852">
      <c r="A1852" s="176" t="n">
        <v>45992</v>
      </c>
      <c r="B1852" s="104" t="inlineStr">
        <is>
          <t>2025/26</t>
        </is>
      </c>
      <c r="C1852" s="104" t="inlineStr">
        <is>
          <t>HC-095</t>
        </is>
      </c>
      <c r="D1852" s="104" t="n">
        <v>21</v>
      </c>
      <c r="E1852" s="104" t="n">
        <v>3099.46</v>
      </c>
      <c r="F1852" s="104" t="n">
        <v>128.45</v>
      </c>
      <c r="G1852" s="104" t="n">
        <v>18</v>
      </c>
    </row>
    <row r="1853">
      <c r="A1853" s="176" t="n">
        <v>45992</v>
      </c>
      <c r="B1853" s="104" t="inlineStr">
        <is>
          <t>2025/26</t>
        </is>
      </c>
      <c r="C1853" s="104" t="inlineStr">
        <is>
          <t>HC-096</t>
        </is>
      </c>
      <c r="D1853" s="104" t="n">
        <v>12</v>
      </c>
      <c r="E1853" s="104" t="n">
        <v>1764.31</v>
      </c>
      <c r="F1853" s="104" t="n">
        <v>68.05</v>
      </c>
      <c r="G1853" s="104" t="n">
        <v>14.6</v>
      </c>
    </row>
    <row r="1854">
      <c r="A1854" s="176" t="n">
        <v>45992</v>
      </c>
      <c r="B1854" s="104" t="inlineStr">
        <is>
          <t>2025/26</t>
        </is>
      </c>
      <c r="C1854" s="104" t="inlineStr">
        <is>
          <t>HC-097</t>
        </is>
      </c>
      <c r="D1854" s="104" t="n">
        <v>12</v>
      </c>
      <c r="E1854" s="104" t="n">
        <v>1765.61</v>
      </c>
      <c r="F1854" s="104" t="n">
        <v>58.28</v>
      </c>
      <c r="G1854" s="104" t="n">
        <v>12.7</v>
      </c>
    </row>
    <row r="1855">
      <c r="A1855" s="176" t="n">
        <v>45992</v>
      </c>
      <c r="B1855" s="104" t="inlineStr">
        <is>
          <t>2025/26</t>
        </is>
      </c>
      <c r="C1855" s="104" t="inlineStr">
        <is>
          <t>HC-098</t>
        </is>
      </c>
      <c r="D1855" s="104" t="n">
        <v>14</v>
      </c>
      <c r="E1855" s="104" t="n">
        <v>2070.44</v>
      </c>
      <c r="F1855" s="104" t="n">
        <v>114.52</v>
      </c>
      <c r="G1855" s="104" t="n">
        <v>14.5</v>
      </c>
    </row>
    <row r="1856">
      <c r="A1856" s="176" t="n">
        <v>45992</v>
      </c>
      <c r="B1856" s="104" t="inlineStr">
        <is>
          <t>2025/26</t>
        </is>
      </c>
      <c r="C1856" s="104" t="inlineStr">
        <is>
          <t>HC-099</t>
        </is>
      </c>
      <c r="D1856" s="104" t="n">
        <v>18</v>
      </c>
      <c r="E1856" s="104" t="n">
        <v>2722.96</v>
      </c>
      <c r="F1856" s="104" t="n">
        <v>86.05</v>
      </c>
      <c r="G1856" s="104" t="n">
        <v>19.3</v>
      </c>
    </row>
    <row r="1857">
      <c r="A1857" s="176" t="n">
        <v>45992</v>
      </c>
      <c r="B1857" s="104" t="inlineStr">
        <is>
          <t>2025/26</t>
        </is>
      </c>
      <c r="C1857" s="104" t="inlineStr">
        <is>
          <t>HC-100</t>
        </is>
      </c>
      <c r="D1857" s="104" t="n">
        <v>12</v>
      </c>
      <c r="E1857" s="104" t="n">
        <v>1779.95</v>
      </c>
      <c r="F1857" s="104" t="n">
        <v>73.22</v>
      </c>
      <c r="G1857" s="104" t="n">
        <v>5.5</v>
      </c>
    </row>
    <row r="1858">
      <c r="A1858" s="176" t="n">
        <v>45992</v>
      </c>
      <c r="B1858" s="104" t="inlineStr">
        <is>
          <t>2025/26</t>
        </is>
      </c>
      <c r="C1858" s="104" t="inlineStr">
        <is>
          <t>HC-101</t>
        </is>
      </c>
      <c r="D1858" s="104" t="n">
        <v>14</v>
      </c>
      <c r="E1858" s="104" t="n">
        <v>2078.97</v>
      </c>
      <c r="F1858" s="104" t="n">
        <v>107.42</v>
      </c>
      <c r="G1858" s="104" t="n">
        <v>14.2</v>
      </c>
    </row>
    <row r="1859">
      <c r="A1859" s="176" t="n">
        <v>45992</v>
      </c>
      <c r="B1859" s="104" t="inlineStr">
        <is>
          <t>2025/26</t>
        </is>
      </c>
      <c r="C1859" s="104" t="inlineStr">
        <is>
          <t>HC-102</t>
        </is>
      </c>
      <c r="D1859" s="104" t="n">
        <v>14</v>
      </c>
      <c r="E1859" s="104" t="n">
        <v>2094.12</v>
      </c>
      <c r="F1859" s="104" t="n">
        <v>269.9</v>
      </c>
      <c r="G1859" s="104" t="n">
        <v>74.3</v>
      </c>
    </row>
    <row r="1860">
      <c r="A1860" s="176" t="n">
        <v>45992</v>
      </c>
      <c r="B1860" s="104" t="inlineStr">
        <is>
          <t>2025/26</t>
        </is>
      </c>
      <c r="C1860" s="104" t="inlineStr">
        <is>
          <t>HC-103</t>
        </is>
      </c>
      <c r="D1860" s="104" t="n">
        <v>18</v>
      </c>
      <c r="E1860" s="104" t="n">
        <v>2668.45</v>
      </c>
      <c r="F1860" s="104" t="n">
        <v>97.39</v>
      </c>
      <c r="G1860" s="104" t="n">
        <v>11.1</v>
      </c>
    </row>
    <row r="1861">
      <c r="A1861" s="176" t="n">
        <v>45992</v>
      </c>
      <c r="B1861" s="104" t="inlineStr">
        <is>
          <t>2025/26</t>
        </is>
      </c>
      <c r="C1861" s="104" t="inlineStr">
        <is>
          <t>HC-104</t>
        </is>
      </c>
      <c r="D1861" s="104" t="n">
        <v>13</v>
      </c>
      <c r="E1861" s="104" t="n">
        <v>1882.11</v>
      </c>
      <c r="F1861" s="104" t="n">
        <v>81.98999999999999</v>
      </c>
      <c r="G1861" s="104" t="n">
        <v>3.8</v>
      </c>
    </row>
    <row r="1862">
      <c r="A1862" s="176" t="n">
        <v>45992</v>
      </c>
      <c r="B1862" s="104" t="inlineStr">
        <is>
          <t>2025/26</t>
        </is>
      </c>
      <c r="C1862" s="104" t="inlineStr">
        <is>
          <t>HC-105</t>
        </is>
      </c>
      <c r="D1862" s="104" t="n">
        <v>20</v>
      </c>
      <c r="E1862" s="104" t="n">
        <v>2977.7</v>
      </c>
      <c r="F1862" s="104" t="n">
        <v>114.87</v>
      </c>
      <c r="G1862" s="104" t="n">
        <v>12.8</v>
      </c>
    </row>
    <row r="1863">
      <c r="A1863" s="176" t="n">
        <v>45992</v>
      </c>
      <c r="B1863" s="104" t="inlineStr">
        <is>
          <t>2025/26</t>
        </is>
      </c>
      <c r="C1863" s="104" t="inlineStr">
        <is>
          <t>HC-106</t>
        </is>
      </c>
      <c r="D1863" s="104" t="n">
        <v>14</v>
      </c>
      <c r="E1863" s="104" t="n">
        <v>2030.53</v>
      </c>
      <c r="F1863" s="104" t="n">
        <v>103.03</v>
      </c>
      <c r="G1863" s="104" t="n">
        <v>10.6</v>
      </c>
    </row>
    <row r="1864">
      <c r="A1864" s="176" t="n">
        <v>45992</v>
      </c>
      <c r="B1864" s="104" t="inlineStr">
        <is>
          <t>2025/26</t>
        </is>
      </c>
      <c r="C1864" s="104" t="inlineStr">
        <is>
          <t>HC-107</t>
        </is>
      </c>
      <c r="D1864" s="104" t="n">
        <v>18</v>
      </c>
      <c r="E1864" s="104" t="n">
        <v>2637.32</v>
      </c>
      <c r="F1864" s="104" t="n">
        <v>137.97</v>
      </c>
      <c r="G1864" s="104" t="n">
        <v>13.5</v>
      </c>
    </row>
    <row r="1865">
      <c r="A1865" s="176" t="n">
        <v>45992</v>
      </c>
      <c r="B1865" s="104" t="inlineStr">
        <is>
          <t>2025/26</t>
        </is>
      </c>
      <c r="C1865" s="104" t="inlineStr">
        <is>
          <t>HC-108</t>
        </is>
      </c>
      <c r="D1865" s="104" t="n">
        <v>13</v>
      </c>
      <c r="E1865" s="104" t="n">
        <v>1886.36</v>
      </c>
      <c r="F1865" s="104" t="n">
        <v>76.63</v>
      </c>
      <c r="G1865" s="104" t="n">
        <v>7</v>
      </c>
    </row>
    <row r="1866">
      <c r="A1866" s="176" t="n">
        <v>45992</v>
      </c>
      <c r="B1866" s="104" t="inlineStr">
        <is>
          <t>2025/26</t>
        </is>
      </c>
      <c r="C1866" s="104" t="inlineStr">
        <is>
          <t>HC-109</t>
        </is>
      </c>
      <c r="D1866" s="104" t="n">
        <v>14</v>
      </c>
      <c r="E1866" s="104" t="n">
        <v>2102.92</v>
      </c>
      <c r="F1866" s="104" t="n">
        <v>99.47</v>
      </c>
      <c r="G1866" s="104" t="n">
        <v>17.4</v>
      </c>
    </row>
    <row r="1867">
      <c r="A1867" s="176" t="n">
        <v>45992</v>
      </c>
      <c r="B1867" s="104" t="inlineStr">
        <is>
          <t>2025/26</t>
        </is>
      </c>
      <c r="C1867" s="104" t="inlineStr">
        <is>
          <t>HC-110</t>
        </is>
      </c>
      <c r="D1867" s="104" t="n">
        <v>12</v>
      </c>
      <c r="E1867" s="104" t="n">
        <v>1789.77</v>
      </c>
      <c r="F1867" s="104" t="n">
        <v>81.48</v>
      </c>
      <c r="G1867" s="104" t="n">
        <v>4.7</v>
      </c>
    </row>
    <row r="1868">
      <c r="A1868" s="176" t="n">
        <v>45992</v>
      </c>
      <c r="B1868" s="104" t="inlineStr">
        <is>
          <t>2025/26</t>
        </is>
      </c>
      <c r="C1868" s="104" t="inlineStr">
        <is>
          <t>HC-111</t>
        </is>
      </c>
      <c r="D1868" s="104" t="n">
        <v>14</v>
      </c>
      <c r="E1868" s="104" t="n">
        <v>2042.4</v>
      </c>
      <c r="F1868" s="104" t="n">
        <v>108.1</v>
      </c>
      <c r="G1868" s="104" t="n">
        <v>8.9</v>
      </c>
    </row>
    <row r="1869">
      <c r="A1869" s="176" t="n">
        <v>45992</v>
      </c>
      <c r="B1869" s="104" t="inlineStr">
        <is>
          <t>2025/26</t>
        </is>
      </c>
      <c r="C1869" s="104" t="inlineStr">
        <is>
          <t>HC-113</t>
        </is>
      </c>
      <c r="D1869" s="104" t="n">
        <v>14</v>
      </c>
      <c r="E1869" s="104" t="n">
        <v>2029.63</v>
      </c>
      <c r="F1869" s="104" t="n">
        <v>96.41</v>
      </c>
      <c r="G1869" s="104" t="n">
        <v>12.6</v>
      </c>
    </row>
    <row r="1870">
      <c r="A1870" s="176" t="n">
        <v>45992</v>
      </c>
      <c r="B1870" s="104" t="inlineStr">
        <is>
          <t>2025/26</t>
        </is>
      </c>
      <c r="C1870" s="104" t="inlineStr">
        <is>
          <t>HC-114</t>
        </is>
      </c>
      <c r="D1870" s="104" t="n">
        <v>12</v>
      </c>
      <c r="E1870" s="104" t="n">
        <v>1732.65</v>
      </c>
      <c r="F1870" s="104" t="n">
        <v>71.7</v>
      </c>
      <c r="G1870" s="104" t="n">
        <v>7</v>
      </c>
    </row>
    <row r="1871">
      <c r="A1871" s="176" t="n">
        <v>45992</v>
      </c>
      <c r="B1871" s="104" t="inlineStr">
        <is>
          <t>2025/26</t>
        </is>
      </c>
      <c r="C1871" s="104" t="inlineStr">
        <is>
          <t>HC-115</t>
        </is>
      </c>
      <c r="D1871" s="104" t="n">
        <v>18</v>
      </c>
      <c r="E1871" s="104" t="n">
        <v>2599.61</v>
      </c>
      <c r="F1871" s="104" t="n">
        <v>87.81999999999999</v>
      </c>
      <c r="G1871" s="104" t="n">
        <v>16.2</v>
      </c>
    </row>
    <row r="1872">
      <c r="A1872" s="176" t="n">
        <v>45992</v>
      </c>
      <c r="B1872" s="104" t="inlineStr">
        <is>
          <t>2025/26</t>
        </is>
      </c>
      <c r="C1872" s="104" t="inlineStr">
        <is>
          <t>HC-116</t>
        </is>
      </c>
      <c r="D1872" s="104" t="n">
        <v>13</v>
      </c>
      <c r="E1872" s="104" t="n">
        <v>1923.76</v>
      </c>
      <c r="F1872" s="104" t="n">
        <v>83.44</v>
      </c>
      <c r="G1872" s="104" t="n">
        <v>11.5</v>
      </c>
    </row>
    <row r="1873">
      <c r="A1873" s="176" t="n">
        <v>45992</v>
      </c>
      <c r="B1873" s="104" t="inlineStr">
        <is>
          <t>2025/26</t>
        </is>
      </c>
      <c r="C1873" s="104" t="inlineStr">
        <is>
          <t>HC-117</t>
        </is>
      </c>
      <c r="D1873" s="104" t="n">
        <v>18</v>
      </c>
      <c r="E1873" s="104" t="n">
        <v>2624.62</v>
      </c>
      <c r="F1873" s="104" t="n">
        <v>117.59</v>
      </c>
      <c r="G1873" s="104" t="n">
        <v>16.5</v>
      </c>
    </row>
    <row r="1874">
      <c r="A1874" s="176" t="n">
        <v>45992</v>
      </c>
      <c r="B1874" s="104" t="inlineStr">
        <is>
          <t>2025/26</t>
        </is>
      </c>
      <c r="C1874" s="104" t="inlineStr">
        <is>
          <t>HC-118</t>
        </is>
      </c>
      <c r="D1874" s="104" t="n">
        <v>14</v>
      </c>
      <c r="E1874" s="104" t="n">
        <v>2046.92</v>
      </c>
      <c r="F1874" s="104" t="n">
        <v>107.48</v>
      </c>
      <c r="G1874" s="104" t="n">
        <v>12.8</v>
      </c>
    </row>
    <row r="1875">
      <c r="A1875" s="176" t="n">
        <v>45992</v>
      </c>
      <c r="B1875" s="104" t="inlineStr">
        <is>
          <t>2025/26</t>
        </is>
      </c>
      <c r="C1875" s="104" t="inlineStr">
        <is>
          <t>HC-119</t>
        </is>
      </c>
      <c r="D1875" s="104" t="n">
        <v>13</v>
      </c>
      <c r="E1875" s="104" t="n">
        <v>1966.2</v>
      </c>
      <c r="F1875" s="104" t="n">
        <v>86.69</v>
      </c>
      <c r="G1875" s="104" t="n">
        <v>7.1</v>
      </c>
    </row>
    <row r="1876">
      <c r="A1876" s="176" t="n">
        <v>45992</v>
      </c>
      <c r="B1876" s="104" t="inlineStr">
        <is>
          <t>2025/26</t>
        </is>
      </c>
      <c r="C1876" s="104" t="inlineStr">
        <is>
          <t>HC-120</t>
        </is>
      </c>
      <c r="D1876" s="104" t="n">
        <v>13</v>
      </c>
      <c r="E1876" s="104" t="n">
        <v>1922.06</v>
      </c>
      <c r="F1876" s="104" t="n">
        <v>59.25</v>
      </c>
      <c r="G1876" s="104" t="n">
        <v>7</v>
      </c>
    </row>
    <row r="1877">
      <c r="A1877" s="176" t="n">
        <v>46023</v>
      </c>
      <c r="B1877" s="104" t="inlineStr">
        <is>
          <t>2025/26</t>
        </is>
      </c>
      <c r="C1877" s="104" t="inlineStr">
        <is>
          <t>HC-001</t>
        </is>
      </c>
      <c r="D1877" s="104" t="n">
        <v>20</v>
      </c>
      <c r="E1877" s="104" t="n">
        <v>2324.1</v>
      </c>
      <c r="F1877" s="104" t="n">
        <v>86.19</v>
      </c>
      <c r="G1877" s="104" t="n">
        <v>13.8</v>
      </c>
    </row>
    <row r="1878">
      <c r="A1878" s="176" t="n">
        <v>46023</v>
      </c>
      <c r="B1878" s="104" t="inlineStr">
        <is>
          <t>2025/26</t>
        </is>
      </c>
      <c r="C1878" s="104" t="inlineStr">
        <is>
          <t>HC-002</t>
        </is>
      </c>
      <c r="D1878" s="104" t="n">
        <v>13</v>
      </c>
      <c r="E1878" s="104" t="n">
        <v>1519.29</v>
      </c>
      <c r="F1878" s="104" t="n">
        <v>62.92</v>
      </c>
      <c r="G1878" s="104" t="n">
        <v>8.1</v>
      </c>
    </row>
    <row r="1879">
      <c r="A1879" s="176" t="n">
        <v>46023</v>
      </c>
      <c r="B1879" s="104" t="inlineStr">
        <is>
          <t>2025/26</t>
        </is>
      </c>
      <c r="C1879" s="104" t="inlineStr">
        <is>
          <t>HC-003</t>
        </is>
      </c>
      <c r="D1879" s="104" t="n">
        <v>13</v>
      </c>
      <c r="E1879" s="104" t="n">
        <v>1510.78</v>
      </c>
      <c r="F1879" s="104" t="n">
        <v>95.04000000000001</v>
      </c>
      <c r="G1879" s="104" t="n">
        <v>6.2</v>
      </c>
    </row>
    <row r="1880">
      <c r="A1880" s="176" t="n">
        <v>46023</v>
      </c>
      <c r="B1880" s="104" t="inlineStr">
        <is>
          <t>2025/26</t>
        </is>
      </c>
      <c r="C1880" s="104" t="inlineStr">
        <is>
          <t>HC-004</t>
        </is>
      </c>
      <c r="D1880" s="104" t="n">
        <v>14</v>
      </c>
      <c r="E1880" s="104" t="n">
        <v>1638.44</v>
      </c>
      <c r="F1880" s="104" t="n">
        <v>59.48</v>
      </c>
      <c r="G1880" s="104" t="n">
        <v>15.2</v>
      </c>
    </row>
    <row r="1881">
      <c r="A1881" s="176" t="n">
        <v>46023</v>
      </c>
      <c r="B1881" s="104" t="inlineStr">
        <is>
          <t>2025/26</t>
        </is>
      </c>
      <c r="C1881" s="104" t="inlineStr">
        <is>
          <t>HC-005</t>
        </is>
      </c>
      <c r="D1881" s="104" t="n">
        <v>18</v>
      </c>
      <c r="E1881" s="104" t="n">
        <v>2056.72</v>
      </c>
      <c r="F1881" s="104" t="n">
        <v>133.24</v>
      </c>
      <c r="G1881" s="104" t="n">
        <v>12.5</v>
      </c>
    </row>
    <row r="1882">
      <c r="A1882" s="176" t="n">
        <v>46023</v>
      </c>
      <c r="B1882" s="104" t="inlineStr">
        <is>
          <t>2025/26</t>
        </is>
      </c>
      <c r="C1882" s="104" t="inlineStr">
        <is>
          <t>HC-006</t>
        </is>
      </c>
      <c r="D1882" s="104" t="n">
        <v>12</v>
      </c>
      <c r="E1882" s="104" t="n">
        <v>1406.75</v>
      </c>
      <c r="F1882" s="104" t="n">
        <v>68.11</v>
      </c>
      <c r="G1882" s="104" t="n">
        <v>11</v>
      </c>
    </row>
    <row r="1883">
      <c r="A1883" s="176" t="n">
        <v>46023</v>
      </c>
      <c r="B1883" s="104" t="inlineStr">
        <is>
          <t>2025/26</t>
        </is>
      </c>
      <c r="C1883" s="104" t="inlineStr">
        <is>
          <t>HC-007</t>
        </is>
      </c>
      <c r="D1883" s="104" t="n">
        <v>13</v>
      </c>
      <c r="E1883" s="104" t="n">
        <v>1543.28</v>
      </c>
      <c r="F1883" s="104" t="n">
        <v>55.5</v>
      </c>
      <c r="G1883" s="104" t="n">
        <v>13.9</v>
      </c>
    </row>
    <row r="1884">
      <c r="A1884" s="176" t="n">
        <v>46023</v>
      </c>
      <c r="B1884" s="104" t="inlineStr">
        <is>
          <t>2025/26</t>
        </is>
      </c>
      <c r="C1884" s="104" t="inlineStr">
        <is>
          <t>HC-008</t>
        </is>
      </c>
      <c r="D1884" s="104" t="n">
        <v>13</v>
      </c>
      <c r="E1884" s="104" t="n">
        <v>1557.47</v>
      </c>
      <c r="F1884" s="104" t="n">
        <v>68.31</v>
      </c>
      <c r="G1884" s="104" t="n">
        <v>7</v>
      </c>
    </row>
    <row r="1885">
      <c r="A1885" s="176" t="n">
        <v>46023</v>
      </c>
      <c r="B1885" s="104" t="inlineStr">
        <is>
          <t>2025/26</t>
        </is>
      </c>
      <c r="C1885" s="104" t="inlineStr">
        <is>
          <t>HC-009</t>
        </is>
      </c>
      <c r="D1885" s="104" t="n">
        <v>19</v>
      </c>
      <c r="E1885" s="104" t="n">
        <v>2141.08</v>
      </c>
      <c r="F1885" s="104" t="n">
        <v>99.56999999999999</v>
      </c>
      <c r="G1885" s="104" t="n">
        <v>13.4</v>
      </c>
    </row>
    <row r="1886">
      <c r="A1886" s="176" t="n">
        <v>46023</v>
      </c>
      <c r="B1886" s="104" t="inlineStr">
        <is>
          <t>2025/26</t>
        </is>
      </c>
      <c r="C1886" s="104" t="inlineStr">
        <is>
          <t>HC-010</t>
        </is>
      </c>
      <c r="D1886" s="104" t="n">
        <v>20</v>
      </c>
      <c r="E1886" s="104" t="n">
        <v>2348.82</v>
      </c>
      <c r="F1886" s="104" t="n">
        <v>114.1</v>
      </c>
      <c r="G1886" s="104" t="n">
        <v>23.9</v>
      </c>
    </row>
    <row r="1887">
      <c r="A1887" s="176" t="n">
        <v>46023</v>
      </c>
      <c r="B1887" s="104" t="inlineStr">
        <is>
          <t>2025/26</t>
        </is>
      </c>
      <c r="C1887" s="104" t="inlineStr">
        <is>
          <t>HC-011</t>
        </is>
      </c>
      <c r="D1887" s="104" t="n">
        <v>20</v>
      </c>
      <c r="E1887" s="104" t="n">
        <v>2398.97</v>
      </c>
      <c r="F1887" s="104" t="n">
        <v>112.47</v>
      </c>
      <c r="G1887" s="104" t="n">
        <v>16.4</v>
      </c>
    </row>
    <row r="1888">
      <c r="A1888" s="176" t="n">
        <v>46023</v>
      </c>
      <c r="B1888" s="104" t="inlineStr">
        <is>
          <t>2025/26</t>
        </is>
      </c>
      <c r="C1888" s="104" t="inlineStr">
        <is>
          <t>HC-012</t>
        </is>
      </c>
      <c r="D1888" s="104" t="n">
        <v>12</v>
      </c>
      <c r="E1888" s="104" t="n">
        <v>1442.19</v>
      </c>
      <c r="F1888" s="104" t="n">
        <v>68.20999999999999</v>
      </c>
      <c r="G1888" s="104" t="n">
        <v>7.3</v>
      </c>
    </row>
    <row r="1889">
      <c r="A1889" s="176" t="n">
        <v>46023</v>
      </c>
      <c r="B1889" s="104" t="inlineStr">
        <is>
          <t>2025/26</t>
        </is>
      </c>
      <c r="C1889" s="104" t="inlineStr">
        <is>
          <t>HC-013</t>
        </is>
      </c>
      <c r="D1889" s="104" t="n">
        <v>14</v>
      </c>
      <c r="E1889" s="104" t="n">
        <v>1663.12</v>
      </c>
      <c r="F1889" s="104" t="n">
        <v>87.95999999999999</v>
      </c>
      <c r="G1889" s="104" t="n">
        <v>10.1</v>
      </c>
    </row>
    <row r="1890">
      <c r="A1890" s="176" t="n">
        <v>46023</v>
      </c>
      <c r="B1890" s="104" t="inlineStr">
        <is>
          <t>2025/26</t>
        </is>
      </c>
      <c r="C1890" s="104" t="inlineStr">
        <is>
          <t>HC-014</t>
        </is>
      </c>
      <c r="D1890" s="104" t="n">
        <v>14</v>
      </c>
      <c r="E1890" s="104" t="n">
        <v>1695.17</v>
      </c>
      <c r="F1890" s="104" t="n">
        <v>73.81</v>
      </c>
      <c r="G1890" s="104" t="n">
        <v>13.4</v>
      </c>
    </row>
    <row r="1891">
      <c r="A1891" s="176" t="n">
        <v>46023</v>
      </c>
      <c r="B1891" s="104" t="inlineStr">
        <is>
          <t>2025/26</t>
        </is>
      </c>
      <c r="C1891" s="104" t="inlineStr">
        <is>
          <t>HC-015</t>
        </is>
      </c>
      <c r="D1891" s="104" t="n">
        <v>13</v>
      </c>
      <c r="E1891" s="104" t="n">
        <v>1603.41</v>
      </c>
      <c r="F1891" s="104" t="n">
        <v>74.63</v>
      </c>
      <c r="G1891" s="104" t="n">
        <v>5.6</v>
      </c>
    </row>
    <row r="1892">
      <c r="A1892" s="176" t="n">
        <v>46023</v>
      </c>
      <c r="B1892" s="104" t="inlineStr">
        <is>
          <t>2025/26</t>
        </is>
      </c>
      <c r="C1892" s="104" t="inlineStr">
        <is>
          <t>HC-016</t>
        </is>
      </c>
      <c r="D1892" s="104" t="n">
        <v>18</v>
      </c>
      <c r="E1892" s="104" t="n">
        <v>2107.81</v>
      </c>
      <c r="F1892" s="104" t="n">
        <v>73.73</v>
      </c>
      <c r="G1892" s="104" t="n">
        <v>17.2</v>
      </c>
    </row>
    <row r="1893">
      <c r="A1893" s="176" t="n">
        <v>46023</v>
      </c>
      <c r="B1893" s="104" t="inlineStr">
        <is>
          <t>2025/26</t>
        </is>
      </c>
      <c r="C1893" s="104" t="inlineStr">
        <is>
          <t>HC-017</t>
        </is>
      </c>
      <c r="D1893" s="104" t="n">
        <v>13</v>
      </c>
      <c r="E1893" s="104" t="n">
        <v>1562.23</v>
      </c>
      <c r="F1893" s="104" t="n">
        <v>80.2</v>
      </c>
      <c r="G1893" s="104" t="n">
        <v>8.199999999999999</v>
      </c>
    </row>
    <row r="1894">
      <c r="A1894" s="176" t="n">
        <v>46023</v>
      </c>
      <c r="B1894" s="104" t="inlineStr">
        <is>
          <t>2025/26</t>
        </is>
      </c>
      <c r="C1894" s="104" t="inlineStr">
        <is>
          <t>HC-018</t>
        </is>
      </c>
      <c r="D1894" s="104" t="n">
        <v>12</v>
      </c>
      <c r="E1894" s="104" t="n">
        <v>1423.34</v>
      </c>
      <c r="F1894" s="104" t="n">
        <v>64.13</v>
      </c>
      <c r="G1894" s="104" t="n">
        <v>5.3</v>
      </c>
    </row>
    <row r="1895">
      <c r="A1895" s="176" t="n">
        <v>46023</v>
      </c>
      <c r="B1895" s="104" t="inlineStr">
        <is>
          <t>2025/26</t>
        </is>
      </c>
      <c r="C1895" s="104" t="inlineStr">
        <is>
          <t>HC-019</t>
        </is>
      </c>
      <c r="D1895" s="104" t="n">
        <v>13</v>
      </c>
      <c r="E1895" s="104" t="n">
        <v>1545.7</v>
      </c>
      <c r="F1895" s="104" t="n">
        <v>90.09</v>
      </c>
      <c r="G1895" s="104" t="n">
        <v>14.9</v>
      </c>
    </row>
    <row r="1896">
      <c r="A1896" s="176" t="n">
        <v>46023</v>
      </c>
      <c r="B1896" s="104" t="inlineStr">
        <is>
          <t>2025/26</t>
        </is>
      </c>
      <c r="C1896" s="104" t="inlineStr">
        <is>
          <t>HC-020</t>
        </is>
      </c>
      <c r="D1896" s="104" t="n">
        <v>13</v>
      </c>
      <c r="E1896" s="104" t="n">
        <v>1523.98</v>
      </c>
      <c r="F1896" s="104" t="n">
        <v>100.45</v>
      </c>
      <c r="G1896" s="104" t="n">
        <v>11</v>
      </c>
    </row>
    <row r="1897">
      <c r="A1897" s="176" t="n">
        <v>46023</v>
      </c>
      <c r="B1897" s="104" t="inlineStr">
        <is>
          <t>2025/26</t>
        </is>
      </c>
      <c r="C1897" s="104" t="inlineStr">
        <is>
          <t>HC-021</t>
        </is>
      </c>
      <c r="D1897" s="104" t="n">
        <v>13</v>
      </c>
      <c r="E1897" s="104" t="n">
        <v>1475.99</v>
      </c>
      <c r="F1897" s="104" t="n">
        <v>68.31999999999999</v>
      </c>
      <c r="G1897" s="104" t="n">
        <v>9.199999999999999</v>
      </c>
    </row>
    <row r="1898">
      <c r="A1898" s="176" t="n">
        <v>46023</v>
      </c>
      <c r="B1898" s="104" t="inlineStr">
        <is>
          <t>2025/26</t>
        </is>
      </c>
      <c r="C1898" s="104" t="inlineStr">
        <is>
          <t>HC-022</t>
        </is>
      </c>
      <c r="D1898" s="104" t="n">
        <v>13</v>
      </c>
      <c r="E1898" s="104" t="n">
        <v>1516.96</v>
      </c>
      <c r="F1898" s="104" t="n">
        <v>54.77</v>
      </c>
      <c r="G1898" s="104" t="n">
        <v>6.3</v>
      </c>
    </row>
    <row r="1899">
      <c r="A1899" s="176" t="n">
        <v>46023</v>
      </c>
      <c r="B1899" s="104" t="inlineStr">
        <is>
          <t>2025/26</t>
        </is>
      </c>
      <c r="C1899" s="104" t="inlineStr">
        <is>
          <t>HC-023</t>
        </is>
      </c>
      <c r="D1899" s="104" t="n">
        <v>14</v>
      </c>
      <c r="E1899" s="104" t="n">
        <v>1638.38</v>
      </c>
      <c r="F1899" s="104" t="n">
        <v>88.27</v>
      </c>
      <c r="G1899" s="104" t="n">
        <v>30</v>
      </c>
    </row>
    <row r="1900">
      <c r="A1900" s="176" t="n">
        <v>46023</v>
      </c>
      <c r="B1900" s="104" t="inlineStr">
        <is>
          <t>2025/26</t>
        </is>
      </c>
      <c r="C1900" s="104" t="inlineStr">
        <is>
          <t>HC-024</t>
        </is>
      </c>
      <c r="D1900" s="104" t="n">
        <v>19</v>
      </c>
      <c r="E1900" s="104" t="n">
        <v>2234.31</v>
      </c>
      <c r="F1900" s="104" t="n">
        <v>129.35</v>
      </c>
      <c r="G1900" s="104" t="n">
        <v>14.2</v>
      </c>
    </row>
    <row r="1901">
      <c r="A1901" s="176" t="n">
        <v>46023</v>
      </c>
      <c r="B1901" s="104" t="inlineStr">
        <is>
          <t>2025/26</t>
        </is>
      </c>
      <c r="C1901" s="104" t="inlineStr">
        <is>
          <t>HC-025</t>
        </is>
      </c>
      <c r="D1901" s="104" t="n">
        <v>18</v>
      </c>
      <c r="E1901" s="104" t="n">
        <v>2116.12</v>
      </c>
      <c r="F1901" s="104" t="n">
        <v>102.62</v>
      </c>
      <c r="G1901" s="104" t="n">
        <v>10.9</v>
      </c>
    </row>
    <row r="1902">
      <c r="A1902" s="176" t="n">
        <v>46023</v>
      </c>
      <c r="B1902" s="104" t="inlineStr">
        <is>
          <t>2025/26</t>
        </is>
      </c>
      <c r="C1902" s="104" t="inlineStr">
        <is>
          <t>HC-026</t>
        </is>
      </c>
      <c r="D1902" s="104" t="n">
        <v>12</v>
      </c>
      <c r="E1902" s="104" t="n">
        <v>1445.3</v>
      </c>
      <c r="F1902" s="104" t="n">
        <v>57.28</v>
      </c>
      <c r="G1902" s="104" t="n">
        <v>10.9</v>
      </c>
    </row>
    <row r="1903">
      <c r="A1903" s="176" t="n">
        <v>46023</v>
      </c>
      <c r="B1903" s="104" t="inlineStr">
        <is>
          <t>2025/26</t>
        </is>
      </c>
      <c r="C1903" s="104" t="inlineStr">
        <is>
          <t>HC-027</t>
        </is>
      </c>
      <c r="D1903" s="104" t="n">
        <v>14</v>
      </c>
      <c r="E1903" s="104" t="n">
        <v>1600.49</v>
      </c>
      <c r="F1903" s="104" t="n">
        <v>71.45999999999999</v>
      </c>
      <c r="G1903" s="104" t="n">
        <v>15</v>
      </c>
    </row>
    <row r="1904">
      <c r="A1904" s="176" t="n">
        <v>46023</v>
      </c>
      <c r="B1904" s="104" t="inlineStr">
        <is>
          <t>2025/26</t>
        </is>
      </c>
      <c r="C1904" s="104" t="inlineStr">
        <is>
          <t>HC-028</t>
        </is>
      </c>
      <c r="D1904" s="104" t="n">
        <v>12</v>
      </c>
      <c r="E1904" s="104" t="n">
        <v>1425.66</v>
      </c>
      <c r="F1904" s="104" t="n">
        <v>87.31999999999999</v>
      </c>
      <c r="G1904" s="104" t="n">
        <v>10.1</v>
      </c>
    </row>
    <row r="1905">
      <c r="A1905" s="176" t="n">
        <v>46023</v>
      </c>
      <c r="B1905" s="104" t="inlineStr">
        <is>
          <t>2025/26</t>
        </is>
      </c>
      <c r="C1905" s="104" t="inlineStr">
        <is>
          <t>HC-029</t>
        </is>
      </c>
      <c r="D1905" s="104" t="n">
        <v>25</v>
      </c>
      <c r="E1905" s="104" t="n">
        <v>2937.11</v>
      </c>
      <c r="F1905" s="104" t="n">
        <v>156.76</v>
      </c>
      <c r="G1905" s="104" t="n">
        <v>19.1</v>
      </c>
    </row>
    <row r="1906">
      <c r="A1906" s="176" t="n">
        <v>46023</v>
      </c>
      <c r="B1906" s="104" t="inlineStr">
        <is>
          <t>2025/26</t>
        </is>
      </c>
      <c r="C1906" s="104" t="inlineStr">
        <is>
          <t>HC-030</t>
        </is>
      </c>
      <c r="D1906" s="104" t="n">
        <v>13</v>
      </c>
      <c r="E1906" s="104" t="n">
        <v>1575.65</v>
      </c>
      <c r="F1906" s="104" t="n">
        <v>84.73</v>
      </c>
      <c r="G1906" s="104" t="n">
        <v>8.5</v>
      </c>
    </row>
    <row r="1907">
      <c r="A1907" s="176" t="n">
        <v>46023</v>
      </c>
      <c r="B1907" s="104" t="inlineStr">
        <is>
          <t>2025/26</t>
        </is>
      </c>
      <c r="C1907" s="104" t="inlineStr">
        <is>
          <t>HC-031</t>
        </is>
      </c>
      <c r="D1907" s="104" t="n">
        <v>14</v>
      </c>
      <c r="E1907" s="104" t="n">
        <v>1657.74</v>
      </c>
      <c r="F1907" s="104" t="n">
        <v>55.03</v>
      </c>
      <c r="G1907" s="104" t="n">
        <v>14.6</v>
      </c>
    </row>
    <row r="1908">
      <c r="A1908" s="176" t="n">
        <v>46023</v>
      </c>
      <c r="B1908" s="104" t="inlineStr">
        <is>
          <t>2025/26</t>
        </is>
      </c>
      <c r="C1908" s="104" t="inlineStr">
        <is>
          <t>HC-032</t>
        </is>
      </c>
      <c r="D1908" s="104" t="n">
        <v>14</v>
      </c>
      <c r="E1908" s="104" t="n">
        <v>1659.61</v>
      </c>
      <c r="F1908" s="104" t="n">
        <v>100.04</v>
      </c>
      <c r="G1908" s="104" t="n">
        <v>13.4</v>
      </c>
    </row>
    <row r="1909">
      <c r="A1909" s="176" t="n">
        <v>46023</v>
      </c>
      <c r="B1909" s="104" t="inlineStr">
        <is>
          <t>2025/26</t>
        </is>
      </c>
      <c r="C1909" s="104" t="inlineStr">
        <is>
          <t>HC-033</t>
        </is>
      </c>
      <c r="D1909" s="104" t="n">
        <v>25</v>
      </c>
      <c r="E1909" s="104" t="n">
        <v>2945.14</v>
      </c>
      <c r="F1909" s="104" t="n">
        <v>179.58</v>
      </c>
      <c r="G1909" s="104" t="n">
        <v>20.4</v>
      </c>
    </row>
    <row r="1910">
      <c r="A1910" s="176" t="n">
        <v>46023</v>
      </c>
      <c r="B1910" s="104" t="inlineStr">
        <is>
          <t>2025/26</t>
        </is>
      </c>
      <c r="C1910" s="104" t="inlineStr">
        <is>
          <t>HC-034</t>
        </is>
      </c>
      <c r="D1910" s="104" t="n">
        <v>18</v>
      </c>
      <c r="E1910" s="104" t="n">
        <v>2096.9</v>
      </c>
      <c r="F1910" s="104" t="n">
        <v>98.23999999999999</v>
      </c>
      <c r="G1910" s="104" t="n">
        <v>13.2</v>
      </c>
    </row>
    <row r="1911">
      <c r="A1911" s="176" t="n">
        <v>46023</v>
      </c>
      <c r="B1911" s="104" t="inlineStr">
        <is>
          <t>2025/26</t>
        </is>
      </c>
      <c r="C1911" s="104" t="inlineStr">
        <is>
          <t>HC-035</t>
        </is>
      </c>
      <c r="D1911" s="104" t="n">
        <v>18</v>
      </c>
      <c r="E1911" s="104" t="n">
        <v>2080.87</v>
      </c>
      <c r="F1911" s="104" t="n">
        <v>110.36</v>
      </c>
      <c r="G1911" s="104" t="n">
        <v>9</v>
      </c>
    </row>
    <row r="1912">
      <c r="A1912" s="176" t="n">
        <v>46023</v>
      </c>
      <c r="B1912" s="104" t="inlineStr">
        <is>
          <t>2025/26</t>
        </is>
      </c>
      <c r="C1912" s="104" t="inlineStr">
        <is>
          <t>HC-036</t>
        </is>
      </c>
      <c r="D1912" s="104" t="n">
        <v>14</v>
      </c>
      <c r="E1912" s="104" t="n">
        <v>1660.47</v>
      </c>
      <c r="F1912" s="104" t="n">
        <v>73.29000000000001</v>
      </c>
      <c r="G1912" s="104" t="n">
        <v>9.5</v>
      </c>
    </row>
    <row r="1913">
      <c r="A1913" s="176" t="n">
        <v>46023</v>
      </c>
      <c r="B1913" s="104" t="inlineStr">
        <is>
          <t>2025/26</t>
        </is>
      </c>
      <c r="C1913" s="104" t="inlineStr">
        <is>
          <t>HC-037</t>
        </is>
      </c>
      <c r="D1913" s="104" t="n">
        <v>14</v>
      </c>
      <c r="E1913" s="104" t="n">
        <v>1617.72</v>
      </c>
      <c r="F1913" s="104" t="n">
        <v>88.16</v>
      </c>
      <c r="G1913" s="104" t="n">
        <v>14.1</v>
      </c>
    </row>
    <row r="1914">
      <c r="A1914" s="176" t="n">
        <v>46023</v>
      </c>
      <c r="B1914" s="104" t="inlineStr">
        <is>
          <t>2025/26</t>
        </is>
      </c>
      <c r="C1914" s="104" t="inlineStr">
        <is>
          <t>HC-038</t>
        </is>
      </c>
      <c r="D1914" s="104" t="n">
        <v>13</v>
      </c>
      <c r="E1914" s="104" t="n">
        <v>1527.16</v>
      </c>
      <c r="F1914" s="104" t="n">
        <v>65.89</v>
      </c>
      <c r="G1914" s="104" t="n">
        <v>9.5</v>
      </c>
    </row>
    <row r="1915">
      <c r="A1915" s="176" t="n">
        <v>46023</v>
      </c>
      <c r="B1915" s="104" t="inlineStr">
        <is>
          <t>2025/26</t>
        </is>
      </c>
      <c r="C1915" s="104" t="inlineStr">
        <is>
          <t>HC-039</t>
        </is>
      </c>
      <c r="D1915" s="104" t="n">
        <v>14</v>
      </c>
      <c r="E1915" s="104" t="n">
        <v>1698.75</v>
      </c>
      <c r="F1915" s="104" t="n">
        <v>55.07</v>
      </c>
      <c r="G1915" s="104" t="n">
        <v>11.3</v>
      </c>
    </row>
    <row r="1916">
      <c r="A1916" s="176" t="n">
        <v>46023</v>
      </c>
      <c r="B1916" s="104" t="inlineStr">
        <is>
          <t>2025/26</t>
        </is>
      </c>
      <c r="C1916" s="104" t="inlineStr">
        <is>
          <t>HC-040</t>
        </is>
      </c>
      <c r="D1916" s="104" t="n">
        <v>14</v>
      </c>
      <c r="E1916" s="104" t="n">
        <v>1641.64</v>
      </c>
      <c r="F1916" s="104" t="n">
        <v>89.97</v>
      </c>
      <c r="G1916" s="104" t="n">
        <v>16.3</v>
      </c>
    </row>
    <row r="1917">
      <c r="A1917" s="176" t="n">
        <v>46023</v>
      </c>
      <c r="B1917" s="104" t="inlineStr">
        <is>
          <t>2025/26</t>
        </is>
      </c>
      <c r="C1917" s="104" t="inlineStr">
        <is>
          <t>HC-041</t>
        </is>
      </c>
      <c r="D1917" s="104" t="n">
        <v>26</v>
      </c>
      <c r="E1917" s="104" t="n">
        <v>3039.95</v>
      </c>
      <c r="F1917" s="104" t="n">
        <v>203.69</v>
      </c>
      <c r="G1917" s="104" t="n">
        <v>19.4</v>
      </c>
    </row>
    <row r="1918">
      <c r="A1918" s="176" t="n">
        <v>46023</v>
      </c>
      <c r="B1918" s="104" t="inlineStr">
        <is>
          <t>2025/26</t>
        </is>
      </c>
      <c r="C1918" s="104" t="inlineStr">
        <is>
          <t>HC-042</t>
        </is>
      </c>
      <c r="D1918" s="104" t="n">
        <v>14</v>
      </c>
      <c r="E1918" s="104" t="n">
        <v>1632.22</v>
      </c>
      <c r="F1918" s="104" t="n">
        <v>91.31</v>
      </c>
      <c r="G1918" s="104" t="n">
        <v>11.1</v>
      </c>
    </row>
    <row r="1919">
      <c r="A1919" s="176" t="n">
        <v>46023</v>
      </c>
      <c r="B1919" s="104" t="inlineStr">
        <is>
          <t>2025/26</t>
        </is>
      </c>
      <c r="C1919" s="104" t="inlineStr">
        <is>
          <t>HC-043</t>
        </is>
      </c>
      <c r="D1919" s="104" t="n">
        <v>18</v>
      </c>
      <c r="E1919" s="104" t="n">
        <v>2111.5</v>
      </c>
      <c r="F1919" s="104" t="n">
        <v>111.03</v>
      </c>
      <c r="G1919" s="104" t="n">
        <v>19.9</v>
      </c>
    </row>
    <row r="1920">
      <c r="A1920" s="176" t="n">
        <v>46023</v>
      </c>
      <c r="B1920" s="104" t="inlineStr">
        <is>
          <t>2025/26</t>
        </is>
      </c>
      <c r="C1920" s="104" t="inlineStr">
        <is>
          <t>HC-044</t>
        </is>
      </c>
      <c r="D1920" s="104" t="n">
        <v>12</v>
      </c>
      <c r="E1920" s="104" t="n">
        <v>1411.68</v>
      </c>
      <c r="F1920" s="104" t="n">
        <v>73.31</v>
      </c>
      <c r="G1920" s="104" t="n">
        <v>10.7</v>
      </c>
    </row>
    <row r="1921">
      <c r="A1921" s="176" t="n">
        <v>46023</v>
      </c>
      <c r="B1921" s="104" t="inlineStr">
        <is>
          <t>2025/26</t>
        </is>
      </c>
      <c r="C1921" s="104" t="inlineStr">
        <is>
          <t>HC-045</t>
        </is>
      </c>
      <c r="D1921" s="104" t="n">
        <v>25</v>
      </c>
      <c r="E1921" s="104" t="n">
        <v>2956.99</v>
      </c>
      <c r="F1921" s="104" t="n">
        <v>115.72</v>
      </c>
      <c r="G1921" s="104" t="n">
        <v>17.5</v>
      </c>
    </row>
    <row r="1922">
      <c r="A1922" s="176" t="n">
        <v>46023</v>
      </c>
      <c r="B1922" s="104" t="inlineStr">
        <is>
          <t>2025/26</t>
        </is>
      </c>
      <c r="C1922" s="104" t="inlineStr">
        <is>
          <t>HC-046</t>
        </is>
      </c>
      <c r="D1922" s="104" t="n">
        <v>12</v>
      </c>
      <c r="E1922" s="104" t="n">
        <v>1392.75</v>
      </c>
      <c r="F1922" s="104" t="n">
        <v>60.76</v>
      </c>
      <c r="G1922" s="104" t="n">
        <v>4.9</v>
      </c>
    </row>
    <row r="1923">
      <c r="A1923" s="176" t="n">
        <v>46023</v>
      </c>
      <c r="B1923" s="104" t="inlineStr">
        <is>
          <t>2025/26</t>
        </is>
      </c>
      <c r="C1923" s="104" t="inlineStr">
        <is>
          <t>HC-047</t>
        </is>
      </c>
      <c r="D1923" s="104" t="n">
        <v>18</v>
      </c>
      <c r="E1923" s="104" t="n">
        <v>2101.74</v>
      </c>
      <c r="F1923" s="104" t="n">
        <v>248.33</v>
      </c>
      <c r="G1923" s="104" t="n">
        <v>59</v>
      </c>
    </row>
    <row r="1924">
      <c r="A1924" s="176" t="n">
        <v>46023</v>
      </c>
      <c r="B1924" s="104" t="inlineStr">
        <is>
          <t>2025/26</t>
        </is>
      </c>
      <c r="C1924" s="104" t="inlineStr">
        <is>
          <t>HC-048</t>
        </is>
      </c>
      <c r="D1924" s="104" t="n">
        <v>18</v>
      </c>
      <c r="E1924" s="104" t="n">
        <v>2104.48</v>
      </c>
      <c r="F1924" s="104" t="n">
        <v>103.62</v>
      </c>
      <c r="G1924" s="104" t="n">
        <v>14.9</v>
      </c>
    </row>
    <row r="1925">
      <c r="A1925" s="176" t="n">
        <v>46023</v>
      </c>
      <c r="B1925" s="104" t="inlineStr">
        <is>
          <t>2025/26</t>
        </is>
      </c>
      <c r="C1925" s="104" t="inlineStr">
        <is>
          <t>HC-049</t>
        </is>
      </c>
      <c r="D1925" s="104" t="n">
        <v>18</v>
      </c>
      <c r="E1925" s="104" t="n">
        <v>2093.01</v>
      </c>
      <c r="F1925" s="104" t="n">
        <v>124.61</v>
      </c>
      <c r="G1925" s="104" t="n">
        <v>17.1</v>
      </c>
    </row>
    <row r="1926">
      <c r="A1926" s="176" t="n">
        <v>46023</v>
      </c>
      <c r="B1926" s="104" t="inlineStr">
        <is>
          <t>2025/26</t>
        </is>
      </c>
      <c r="C1926" s="104" t="inlineStr">
        <is>
          <t>HC-050</t>
        </is>
      </c>
      <c r="D1926" s="104" t="n">
        <v>18</v>
      </c>
      <c r="E1926" s="104" t="n">
        <v>2107.05</v>
      </c>
      <c r="F1926" s="104" t="n">
        <v>105.02</v>
      </c>
      <c r="G1926" s="104" t="n">
        <v>13.8</v>
      </c>
    </row>
    <row r="1927">
      <c r="A1927" s="176" t="n">
        <v>46023</v>
      </c>
      <c r="B1927" s="104" t="inlineStr">
        <is>
          <t>2025/26</t>
        </is>
      </c>
      <c r="C1927" s="104" t="inlineStr">
        <is>
          <t>HC-051</t>
        </is>
      </c>
      <c r="D1927" s="104" t="n">
        <v>13</v>
      </c>
      <c r="E1927" s="104" t="n">
        <v>1539.33</v>
      </c>
      <c r="F1927" s="104" t="n">
        <v>77.58</v>
      </c>
      <c r="G1927" s="104" t="n">
        <v>10.5</v>
      </c>
    </row>
    <row r="1928">
      <c r="A1928" s="176" t="n">
        <v>46023</v>
      </c>
      <c r="B1928" s="104" t="inlineStr">
        <is>
          <t>2025/26</t>
        </is>
      </c>
      <c r="C1928" s="104" t="inlineStr">
        <is>
          <t>HC-052</t>
        </is>
      </c>
      <c r="D1928" s="104" t="n">
        <v>14</v>
      </c>
      <c r="E1928" s="104" t="n">
        <v>1643</v>
      </c>
      <c r="F1928" s="104" t="n">
        <v>97.54000000000001</v>
      </c>
      <c r="G1928" s="104" t="n">
        <v>6.5</v>
      </c>
    </row>
    <row r="1929">
      <c r="A1929" s="176" t="n">
        <v>46023</v>
      </c>
      <c r="B1929" s="104" t="inlineStr">
        <is>
          <t>2025/26</t>
        </is>
      </c>
      <c r="C1929" s="104" t="inlineStr">
        <is>
          <t>HC-053</t>
        </is>
      </c>
      <c r="D1929" s="104" t="n">
        <v>14</v>
      </c>
      <c r="E1929" s="104" t="n">
        <v>1590.39</v>
      </c>
      <c r="F1929" s="104" t="n">
        <v>101.15</v>
      </c>
      <c r="G1929" s="104" t="n">
        <v>14.3</v>
      </c>
    </row>
    <row r="1930">
      <c r="A1930" s="176" t="n">
        <v>46023</v>
      </c>
      <c r="B1930" s="104" t="inlineStr">
        <is>
          <t>2025/26</t>
        </is>
      </c>
      <c r="C1930" s="104" t="inlineStr">
        <is>
          <t>HC-054</t>
        </is>
      </c>
      <c r="D1930" s="104" t="n">
        <v>13</v>
      </c>
      <c r="E1930" s="104" t="n">
        <v>1570.71</v>
      </c>
      <c r="F1930" s="104" t="n">
        <v>117.74</v>
      </c>
      <c r="G1930" s="104" t="n">
        <v>6.4</v>
      </c>
    </row>
    <row r="1931">
      <c r="A1931" s="176" t="n">
        <v>46023</v>
      </c>
      <c r="B1931" s="104" t="inlineStr">
        <is>
          <t>2025/26</t>
        </is>
      </c>
      <c r="C1931" s="104" t="inlineStr">
        <is>
          <t>HC-055</t>
        </is>
      </c>
      <c r="D1931" s="104" t="n">
        <v>18</v>
      </c>
      <c r="E1931" s="104" t="n">
        <v>2111.02</v>
      </c>
      <c r="F1931" s="104" t="n">
        <v>122.55</v>
      </c>
      <c r="G1931" s="104" t="n">
        <v>6.7</v>
      </c>
    </row>
    <row r="1932">
      <c r="A1932" s="176" t="n">
        <v>46023</v>
      </c>
      <c r="B1932" s="104" t="inlineStr">
        <is>
          <t>2025/26</t>
        </is>
      </c>
      <c r="C1932" s="104" t="inlineStr">
        <is>
          <t>HC-056</t>
        </is>
      </c>
      <c r="D1932" s="104" t="n">
        <v>18</v>
      </c>
      <c r="E1932" s="104" t="n">
        <v>2091.24</v>
      </c>
      <c r="F1932" s="104" t="n">
        <v>130.86</v>
      </c>
      <c r="G1932" s="104" t="n">
        <v>13.1</v>
      </c>
    </row>
    <row r="1933">
      <c r="A1933" s="176" t="n">
        <v>46023</v>
      </c>
      <c r="B1933" s="104" t="inlineStr">
        <is>
          <t>2025/26</t>
        </is>
      </c>
      <c r="C1933" s="104" t="inlineStr">
        <is>
          <t>HC-057</t>
        </is>
      </c>
      <c r="D1933" s="104" t="n">
        <v>18</v>
      </c>
      <c r="E1933" s="104" t="n">
        <v>2156.27</v>
      </c>
      <c r="F1933" s="104" t="n">
        <v>90.78</v>
      </c>
      <c r="G1933" s="104" t="n">
        <v>20.7</v>
      </c>
    </row>
    <row r="1934">
      <c r="A1934" s="176" t="n">
        <v>46023</v>
      </c>
      <c r="B1934" s="104" t="inlineStr">
        <is>
          <t>2025/26</t>
        </is>
      </c>
      <c r="C1934" s="104" t="inlineStr">
        <is>
          <t>HC-058</t>
        </is>
      </c>
      <c r="D1934" s="104" t="n">
        <v>13</v>
      </c>
      <c r="E1934" s="104" t="n">
        <v>1519.13</v>
      </c>
      <c r="F1934" s="104" t="n">
        <v>64.52</v>
      </c>
      <c r="G1934" s="104" t="n">
        <v>10.7</v>
      </c>
    </row>
    <row r="1935">
      <c r="A1935" s="176" t="n">
        <v>46023</v>
      </c>
      <c r="B1935" s="104" t="inlineStr">
        <is>
          <t>2025/26</t>
        </is>
      </c>
      <c r="C1935" s="104" t="inlineStr">
        <is>
          <t>HC-059</t>
        </is>
      </c>
      <c r="D1935" s="104" t="n">
        <v>14</v>
      </c>
      <c r="E1935" s="104" t="n">
        <v>1616.18</v>
      </c>
      <c r="F1935" s="104" t="n">
        <v>76.68000000000001</v>
      </c>
      <c r="G1935" s="104" t="n">
        <v>8.199999999999999</v>
      </c>
    </row>
    <row r="1936">
      <c r="A1936" s="176" t="n">
        <v>46023</v>
      </c>
      <c r="B1936" s="104" t="inlineStr">
        <is>
          <t>2025/26</t>
        </is>
      </c>
      <c r="C1936" s="104" t="inlineStr">
        <is>
          <t>HC-060</t>
        </is>
      </c>
      <c r="D1936" s="104" t="n">
        <v>13</v>
      </c>
      <c r="E1936" s="104" t="n">
        <v>1536.99</v>
      </c>
      <c r="F1936" s="104" t="n">
        <v>107.13</v>
      </c>
      <c r="G1936" s="104" t="n">
        <v>14.4</v>
      </c>
    </row>
    <row r="1937">
      <c r="A1937" s="176" t="n">
        <v>46023</v>
      </c>
      <c r="B1937" s="104" t="inlineStr">
        <is>
          <t>2025/26</t>
        </is>
      </c>
      <c r="C1937" s="104" t="inlineStr">
        <is>
          <t>HC-061</t>
        </is>
      </c>
      <c r="D1937" s="104" t="n">
        <v>18</v>
      </c>
      <c r="E1937" s="104" t="n">
        <v>2081.77</v>
      </c>
      <c r="F1937" s="104" t="n">
        <v>95.86</v>
      </c>
      <c r="G1937" s="104" t="n">
        <v>16.4</v>
      </c>
    </row>
    <row r="1938">
      <c r="A1938" s="176" t="n">
        <v>46023</v>
      </c>
      <c r="B1938" s="104" t="inlineStr">
        <is>
          <t>2025/26</t>
        </is>
      </c>
      <c r="C1938" s="104" t="inlineStr">
        <is>
          <t>HC-062</t>
        </is>
      </c>
      <c r="D1938" s="104" t="n">
        <v>12</v>
      </c>
      <c r="E1938" s="104" t="n">
        <v>1439.92</v>
      </c>
      <c r="F1938" s="104" t="n">
        <v>60.23</v>
      </c>
      <c r="G1938" s="104" t="n">
        <v>10.2</v>
      </c>
    </row>
    <row r="1939">
      <c r="A1939" s="176" t="n">
        <v>46023</v>
      </c>
      <c r="B1939" s="104" t="inlineStr">
        <is>
          <t>2025/26</t>
        </is>
      </c>
      <c r="C1939" s="104" t="inlineStr">
        <is>
          <t>HC-063</t>
        </is>
      </c>
      <c r="D1939" s="104" t="n">
        <v>13</v>
      </c>
      <c r="E1939" s="104" t="n">
        <v>1549.07</v>
      </c>
      <c r="F1939" s="104" t="n">
        <v>78.89</v>
      </c>
      <c r="G1939" s="104" t="n">
        <v>17.1</v>
      </c>
    </row>
    <row r="1940">
      <c r="A1940" s="176" t="n">
        <v>46023</v>
      </c>
      <c r="B1940" s="104" t="inlineStr">
        <is>
          <t>2025/26</t>
        </is>
      </c>
      <c r="C1940" s="104" t="inlineStr">
        <is>
          <t>HC-064</t>
        </is>
      </c>
      <c r="D1940" s="104" t="n">
        <v>12</v>
      </c>
      <c r="E1940" s="104" t="n">
        <v>1423.97</v>
      </c>
      <c r="F1940" s="104" t="n">
        <v>103.68</v>
      </c>
      <c r="G1940" s="104" t="n">
        <v>11.5</v>
      </c>
    </row>
    <row r="1941">
      <c r="A1941" s="176" t="n">
        <v>46023</v>
      </c>
      <c r="B1941" s="104" t="inlineStr">
        <is>
          <t>2025/26</t>
        </is>
      </c>
      <c r="C1941" s="104" t="inlineStr">
        <is>
          <t>HC-065</t>
        </is>
      </c>
      <c r="D1941" s="104" t="n">
        <v>20</v>
      </c>
      <c r="E1941" s="104" t="n">
        <v>2371.49</v>
      </c>
      <c r="F1941" s="104" t="n">
        <v>87.28</v>
      </c>
      <c r="G1941" s="104" t="n">
        <v>14.5</v>
      </c>
    </row>
    <row r="1942">
      <c r="A1942" s="176" t="n">
        <v>46023</v>
      </c>
      <c r="B1942" s="104" t="inlineStr">
        <is>
          <t>2025/26</t>
        </is>
      </c>
      <c r="C1942" s="104" t="inlineStr">
        <is>
          <t>HC-066</t>
        </is>
      </c>
      <c r="D1942" s="104" t="n">
        <v>18</v>
      </c>
      <c r="E1942" s="104" t="n">
        <v>2123.72</v>
      </c>
      <c r="F1942" s="104" t="n">
        <v>95.28</v>
      </c>
      <c r="G1942" s="104" t="n">
        <v>16.1</v>
      </c>
    </row>
    <row r="1943">
      <c r="A1943" s="176" t="n">
        <v>46023</v>
      </c>
      <c r="B1943" s="104" t="inlineStr">
        <is>
          <t>2025/26</t>
        </is>
      </c>
      <c r="C1943" s="104" t="inlineStr">
        <is>
          <t>HC-067</t>
        </is>
      </c>
      <c r="D1943" s="104" t="n">
        <v>18</v>
      </c>
      <c r="E1943" s="104" t="n">
        <v>2089.7</v>
      </c>
      <c r="F1943" s="104" t="n">
        <v>127.4</v>
      </c>
      <c r="G1943" s="104" t="n">
        <v>14.9</v>
      </c>
    </row>
    <row r="1944">
      <c r="A1944" s="176" t="n">
        <v>46023</v>
      </c>
      <c r="B1944" s="104" t="inlineStr">
        <is>
          <t>2025/26</t>
        </is>
      </c>
      <c r="C1944" s="104" t="inlineStr">
        <is>
          <t>HC-068</t>
        </is>
      </c>
      <c r="D1944" s="104" t="n">
        <v>13</v>
      </c>
      <c r="E1944" s="104" t="n">
        <v>1517.66</v>
      </c>
      <c r="F1944" s="104" t="n">
        <v>95.45999999999999</v>
      </c>
      <c r="G1944" s="104" t="n">
        <v>10.8</v>
      </c>
    </row>
    <row r="1945">
      <c r="A1945" s="176" t="n">
        <v>46023</v>
      </c>
      <c r="B1945" s="104" t="inlineStr">
        <is>
          <t>2025/26</t>
        </is>
      </c>
      <c r="C1945" s="104" t="inlineStr">
        <is>
          <t>HC-069</t>
        </is>
      </c>
      <c r="D1945" s="104" t="n">
        <v>14</v>
      </c>
      <c r="E1945" s="104" t="n">
        <v>1626.36</v>
      </c>
      <c r="F1945" s="104" t="n">
        <v>45.33</v>
      </c>
      <c r="G1945" s="104" t="n">
        <v>14.3</v>
      </c>
    </row>
    <row r="1946">
      <c r="A1946" s="176" t="n">
        <v>46023</v>
      </c>
      <c r="B1946" s="104" t="inlineStr">
        <is>
          <t>2025/26</t>
        </is>
      </c>
      <c r="C1946" s="104" t="inlineStr">
        <is>
          <t>HC-070</t>
        </is>
      </c>
      <c r="D1946" s="104" t="n">
        <v>8</v>
      </c>
      <c r="E1946" s="104" t="n">
        <v>948.26</v>
      </c>
      <c r="F1946" s="104" t="n">
        <v>41.37</v>
      </c>
      <c r="G1946" s="104" t="n">
        <v>2.9</v>
      </c>
    </row>
    <row r="1947">
      <c r="A1947" s="176" t="n">
        <v>46023</v>
      </c>
      <c r="B1947" s="104" t="inlineStr">
        <is>
          <t>2025/26</t>
        </is>
      </c>
      <c r="C1947" s="104" t="inlineStr">
        <is>
          <t>HC-071</t>
        </is>
      </c>
      <c r="D1947" s="104" t="n">
        <v>14</v>
      </c>
      <c r="E1947" s="104" t="n">
        <v>1624.73</v>
      </c>
      <c r="F1947" s="104" t="n">
        <v>102.48</v>
      </c>
      <c r="G1947" s="104" t="n">
        <v>14.6</v>
      </c>
    </row>
    <row r="1948">
      <c r="A1948" s="176" t="n">
        <v>46023</v>
      </c>
      <c r="B1948" s="104" t="inlineStr">
        <is>
          <t>2025/26</t>
        </is>
      </c>
      <c r="C1948" s="104" t="inlineStr">
        <is>
          <t>HC-072</t>
        </is>
      </c>
      <c r="D1948" s="104" t="n">
        <v>12</v>
      </c>
      <c r="E1948" s="104" t="n">
        <v>1394.46</v>
      </c>
      <c r="F1948" s="104" t="n">
        <v>80.68000000000001</v>
      </c>
      <c r="G1948" s="104" t="n">
        <v>11.4</v>
      </c>
    </row>
    <row r="1949">
      <c r="A1949" s="176" t="n">
        <v>46023</v>
      </c>
      <c r="B1949" s="104" t="inlineStr">
        <is>
          <t>2025/26</t>
        </is>
      </c>
      <c r="C1949" s="104" t="inlineStr">
        <is>
          <t>HC-073</t>
        </is>
      </c>
      <c r="D1949" s="104" t="n">
        <v>21</v>
      </c>
      <c r="E1949" s="104" t="n">
        <v>2499.86</v>
      </c>
      <c r="F1949" s="104" t="n">
        <v>129.45</v>
      </c>
      <c r="G1949" s="104" t="n">
        <v>18.4</v>
      </c>
    </row>
    <row r="1950">
      <c r="A1950" s="176" t="n">
        <v>46023</v>
      </c>
      <c r="B1950" s="104" t="inlineStr">
        <is>
          <t>2025/26</t>
        </is>
      </c>
      <c r="C1950" s="104" t="inlineStr">
        <is>
          <t>HC-074</t>
        </is>
      </c>
      <c r="D1950" s="104" t="n">
        <v>14</v>
      </c>
      <c r="E1950" s="104" t="n">
        <v>1669.29</v>
      </c>
      <c r="F1950" s="104" t="n">
        <v>104.02</v>
      </c>
      <c r="G1950" s="104" t="n">
        <v>12.9</v>
      </c>
    </row>
    <row r="1951">
      <c r="A1951" s="176" t="n">
        <v>46023</v>
      </c>
      <c r="B1951" s="104" t="inlineStr">
        <is>
          <t>2025/26</t>
        </is>
      </c>
      <c r="C1951" s="104" t="inlineStr">
        <is>
          <t>HC-075</t>
        </is>
      </c>
      <c r="D1951" s="104" t="n">
        <v>20</v>
      </c>
      <c r="E1951" s="104" t="n">
        <v>2360.54</v>
      </c>
      <c r="F1951" s="104" t="n">
        <v>90.14</v>
      </c>
      <c r="G1951" s="104" t="n">
        <v>14</v>
      </c>
    </row>
    <row r="1952">
      <c r="A1952" s="176" t="n">
        <v>46023</v>
      </c>
      <c r="B1952" s="104" t="inlineStr">
        <is>
          <t>2025/26</t>
        </is>
      </c>
      <c r="C1952" s="104" t="inlineStr">
        <is>
          <t>HC-076</t>
        </is>
      </c>
      <c r="D1952" s="104" t="n">
        <v>14</v>
      </c>
      <c r="E1952" s="104" t="n">
        <v>1633.91</v>
      </c>
      <c r="F1952" s="104" t="n">
        <v>89.23999999999999</v>
      </c>
      <c r="G1952" s="104" t="n">
        <v>13.2</v>
      </c>
    </row>
    <row r="1953">
      <c r="A1953" s="176" t="n">
        <v>46023</v>
      </c>
      <c r="B1953" s="104" t="inlineStr">
        <is>
          <t>2025/26</t>
        </is>
      </c>
      <c r="C1953" s="104" t="inlineStr">
        <is>
          <t>HC-077</t>
        </is>
      </c>
      <c r="D1953" s="104" t="n">
        <v>14</v>
      </c>
      <c r="E1953" s="104" t="n">
        <v>1642.2</v>
      </c>
      <c r="F1953" s="104" t="n">
        <v>98.68000000000001</v>
      </c>
      <c r="G1953" s="104" t="n">
        <v>8.4</v>
      </c>
    </row>
    <row r="1954">
      <c r="A1954" s="176" t="n">
        <v>46023</v>
      </c>
      <c r="B1954" s="104" t="inlineStr">
        <is>
          <t>2025/26</t>
        </is>
      </c>
      <c r="C1954" s="104" t="inlineStr">
        <is>
          <t>HC-078</t>
        </is>
      </c>
      <c r="D1954" s="104" t="n">
        <v>14</v>
      </c>
      <c r="E1954" s="104" t="n">
        <v>1624.19</v>
      </c>
      <c r="F1954" s="104" t="n">
        <v>108.09</v>
      </c>
      <c r="G1954" s="104" t="n">
        <v>3.1</v>
      </c>
    </row>
    <row r="1955">
      <c r="A1955" s="176" t="n">
        <v>46023</v>
      </c>
      <c r="B1955" s="104" t="inlineStr">
        <is>
          <t>2025/26</t>
        </is>
      </c>
      <c r="C1955" s="104" t="inlineStr">
        <is>
          <t>HC-079</t>
        </is>
      </c>
      <c r="D1955" s="104" t="n">
        <v>18</v>
      </c>
      <c r="E1955" s="104" t="n">
        <v>2136.46</v>
      </c>
      <c r="F1955" s="104" t="n">
        <v>130.17</v>
      </c>
      <c r="G1955" s="104" t="n">
        <v>15.6</v>
      </c>
    </row>
    <row r="1956">
      <c r="A1956" s="176" t="n">
        <v>46023</v>
      </c>
      <c r="B1956" s="104" t="inlineStr">
        <is>
          <t>2025/26</t>
        </is>
      </c>
      <c r="C1956" s="104" t="inlineStr">
        <is>
          <t>HC-080</t>
        </is>
      </c>
      <c r="D1956" s="104" t="n">
        <v>12</v>
      </c>
      <c r="E1956" s="104" t="n">
        <v>1412.48</v>
      </c>
      <c r="F1956" s="104" t="n">
        <v>77.45</v>
      </c>
      <c r="G1956" s="104" t="n">
        <v>7.6</v>
      </c>
    </row>
    <row r="1957">
      <c r="A1957" s="176" t="n">
        <v>46023</v>
      </c>
      <c r="B1957" s="104" t="inlineStr">
        <is>
          <t>2025/26</t>
        </is>
      </c>
      <c r="C1957" s="104" t="inlineStr">
        <is>
          <t>HC-081</t>
        </is>
      </c>
      <c r="D1957" s="104" t="n">
        <v>18</v>
      </c>
      <c r="E1957" s="104" t="n">
        <v>2061.46</v>
      </c>
      <c r="F1957" s="104" t="n">
        <v>120.52</v>
      </c>
      <c r="G1957" s="104" t="n">
        <v>12.5</v>
      </c>
    </row>
    <row r="1958">
      <c r="A1958" s="176" t="n">
        <v>46023</v>
      </c>
      <c r="B1958" s="104" t="inlineStr">
        <is>
          <t>2025/26</t>
        </is>
      </c>
      <c r="C1958" s="104" t="inlineStr">
        <is>
          <t>HC-082</t>
        </is>
      </c>
      <c r="D1958" s="104" t="n">
        <v>13</v>
      </c>
      <c r="E1958" s="104" t="n">
        <v>1534.79</v>
      </c>
      <c r="F1958" s="104" t="n">
        <v>84.22</v>
      </c>
      <c r="G1958" s="104" t="n">
        <v>13.4</v>
      </c>
    </row>
    <row r="1959">
      <c r="A1959" s="176" t="n">
        <v>46023</v>
      </c>
      <c r="B1959" s="104" t="inlineStr">
        <is>
          <t>2025/26</t>
        </is>
      </c>
      <c r="C1959" s="104" t="inlineStr">
        <is>
          <t>HC-083</t>
        </is>
      </c>
      <c r="D1959" s="104" t="n">
        <v>13</v>
      </c>
      <c r="E1959" s="104" t="n">
        <v>1541.9</v>
      </c>
      <c r="F1959" s="104" t="n">
        <v>84.15000000000001</v>
      </c>
      <c r="G1959" s="104" t="n">
        <v>7.3</v>
      </c>
    </row>
    <row r="1960">
      <c r="A1960" s="176" t="n">
        <v>46023</v>
      </c>
      <c r="B1960" s="104" t="inlineStr">
        <is>
          <t>2025/26</t>
        </is>
      </c>
      <c r="C1960" s="104" t="inlineStr">
        <is>
          <t>HC-084</t>
        </is>
      </c>
      <c r="D1960" s="104" t="n">
        <v>12</v>
      </c>
      <c r="E1960" s="104" t="n">
        <v>1428.12</v>
      </c>
      <c r="F1960" s="104" t="n">
        <v>52.58</v>
      </c>
      <c r="G1960" s="104" t="n">
        <v>7.4</v>
      </c>
    </row>
    <row r="1961">
      <c r="A1961" s="176" t="n">
        <v>46023</v>
      </c>
      <c r="B1961" s="104" t="inlineStr">
        <is>
          <t>2025/26</t>
        </is>
      </c>
      <c r="C1961" s="104" t="inlineStr">
        <is>
          <t>HC-085</t>
        </is>
      </c>
      <c r="D1961" s="104" t="n">
        <v>18</v>
      </c>
      <c r="E1961" s="104" t="n">
        <v>2135.86</v>
      </c>
      <c r="F1961" s="104" t="n">
        <v>97.08</v>
      </c>
      <c r="G1961" s="104" t="n">
        <v>15.4</v>
      </c>
    </row>
    <row r="1962">
      <c r="A1962" s="176" t="n">
        <v>46023</v>
      </c>
      <c r="B1962" s="104" t="inlineStr">
        <is>
          <t>2025/26</t>
        </is>
      </c>
      <c r="C1962" s="104" t="inlineStr">
        <is>
          <t>HC-086</t>
        </is>
      </c>
      <c r="D1962" s="104" t="n">
        <v>13</v>
      </c>
      <c r="E1962" s="104" t="n">
        <v>1491.09</v>
      </c>
      <c r="F1962" s="104" t="n">
        <v>74.61</v>
      </c>
      <c r="G1962" s="104" t="n">
        <v>9.300000000000001</v>
      </c>
    </row>
    <row r="1963">
      <c r="A1963" s="176" t="n">
        <v>46023</v>
      </c>
      <c r="B1963" s="104" t="inlineStr">
        <is>
          <t>2025/26</t>
        </is>
      </c>
      <c r="C1963" s="104" t="inlineStr">
        <is>
          <t>HC-087</t>
        </is>
      </c>
      <c r="D1963" s="104" t="n">
        <v>12</v>
      </c>
      <c r="E1963" s="104" t="n">
        <v>1416.5</v>
      </c>
      <c r="F1963" s="104" t="n">
        <v>58.32</v>
      </c>
      <c r="G1963" s="104" t="n">
        <v>5.6</v>
      </c>
    </row>
    <row r="1964">
      <c r="A1964" s="176" t="n">
        <v>46023</v>
      </c>
      <c r="B1964" s="104" t="inlineStr">
        <is>
          <t>2025/26</t>
        </is>
      </c>
      <c r="C1964" s="104" t="inlineStr">
        <is>
          <t>HC-088</t>
        </is>
      </c>
      <c r="D1964" s="104" t="n">
        <v>13</v>
      </c>
      <c r="E1964" s="104" t="n">
        <v>1508.04</v>
      </c>
      <c r="F1964" s="104" t="n">
        <v>75.61</v>
      </c>
      <c r="G1964" s="104" t="n">
        <v>6.2</v>
      </c>
    </row>
    <row r="1965">
      <c r="A1965" s="176" t="n">
        <v>46023</v>
      </c>
      <c r="B1965" s="104" t="inlineStr">
        <is>
          <t>2025/26</t>
        </is>
      </c>
      <c r="C1965" s="104" t="inlineStr">
        <is>
          <t>HC-089</t>
        </is>
      </c>
      <c r="D1965" s="104" t="n">
        <v>14</v>
      </c>
      <c r="E1965" s="104" t="n">
        <v>1659.9</v>
      </c>
      <c r="F1965" s="104" t="n">
        <v>98.48999999999999</v>
      </c>
      <c r="G1965" s="104" t="n">
        <v>13.4</v>
      </c>
    </row>
    <row r="1966">
      <c r="A1966" s="176" t="n">
        <v>46023</v>
      </c>
      <c r="B1966" s="104" t="inlineStr">
        <is>
          <t>2025/26</t>
        </is>
      </c>
      <c r="C1966" s="104" t="inlineStr">
        <is>
          <t>HC-090</t>
        </is>
      </c>
      <c r="D1966" s="104" t="n">
        <v>13</v>
      </c>
      <c r="E1966" s="104" t="n">
        <v>1478.89</v>
      </c>
      <c r="F1966" s="104" t="n">
        <v>62.72</v>
      </c>
      <c r="G1966" s="104" t="n">
        <v>12.4</v>
      </c>
    </row>
    <row r="1967">
      <c r="A1967" s="176" t="n">
        <v>46023</v>
      </c>
      <c r="B1967" s="104" t="inlineStr">
        <is>
          <t>2025/26</t>
        </is>
      </c>
      <c r="C1967" s="104" t="inlineStr">
        <is>
          <t>HC-091</t>
        </is>
      </c>
      <c r="D1967" s="104" t="n">
        <v>13</v>
      </c>
      <c r="E1967" s="104" t="n">
        <v>1494.11</v>
      </c>
      <c r="F1967" s="104" t="n">
        <v>90.36</v>
      </c>
      <c r="G1967" s="104" t="n">
        <v>7.1</v>
      </c>
    </row>
    <row r="1968">
      <c r="A1968" s="176" t="n">
        <v>46023</v>
      </c>
      <c r="B1968" s="104" t="inlineStr">
        <is>
          <t>2025/26</t>
        </is>
      </c>
      <c r="C1968" s="104" t="inlineStr">
        <is>
          <t>HC-092</t>
        </is>
      </c>
      <c r="D1968" s="104" t="n">
        <v>13</v>
      </c>
      <c r="E1968" s="104" t="n">
        <v>1489.83</v>
      </c>
      <c r="F1968" s="104" t="n">
        <v>79.22</v>
      </c>
      <c r="G1968" s="104" t="n">
        <v>11.2</v>
      </c>
    </row>
    <row r="1969">
      <c r="A1969" s="176" t="n">
        <v>46023</v>
      </c>
      <c r="B1969" s="104" t="inlineStr">
        <is>
          <t>2025/26</t>
        </is>
      </c>
      <c r="C1969" s="104" t="inlineStr">
        <is>
          <t>HC-093</t>
        </is>
      </c>
      <c r="D1969" s="104" t="n">
        <v>25</v>
      </c>
      <c r="E1969" s="104" t="n">
        <v>2925.44</v>
      </c>
      <c r="F1969" s="104" t="n">
        <v>180.54</v>
      </c>
      <c r="G1969" s="104" t="n">
        <v>12.8</v>
      </c>
    </row>
    <row r="1970">
      <c r="A1970" s="176" t="n">
        <v>46023</v>
      </c>
      <c r="B1970" s="104" t="inlineStr">
        <is>
          <t>2025/26</t>
        </is>
      </c>
      <c r="C1970" s="104" t="inlineStr">
        <is>
          <t>HC-094</t>
        </is>
      </c>
      <c r="D1970" s="104" t="n">
        <v>12</v>
      </c>
      <c r="E1970" s="104" t="n">
        <v>1437.3</v>
      </c>
      <c r="F1970" s="104" t="n">
        <v>68.26000000000001</v>
      </c>
      <c r="G1970" s="104" t="n">
        <v>6.4</v>
      </c>
    </row>
    <row r="1971">
      <c r="A1971" s="176" t="n">
        <v>46023</v>
      </c>
      <c r="B1971" s="104" t="inlineStr">
        <is>
          <t>2025/26</t>
        </is>
      </c>
      <c r="C1971" s="104" t="inlineStr">
        <is>
          <t>HC-095</t>
        </is>
      </c>
      <c r="D1971" s="104" t="n">
        <v>21</v>
      </c>
      <c r="E1971" s="104" t="n">
        <v>2485.32</v>
      </c>
      <c r="F1971" s="104" t="n">
        <v>143.91</v>
      </c>
      <c r="G1971" s="104" t="n">
        <v>16.7</v>
      </c>
    </row>
    <row r="1972">
      <c r="A1972" s="176" t="n">
        <v>46023</v>
      </c>
      <c r="B1972" s="104" t="inlineStr">
        <is>
          <t>2025/26</t>
        </is>
      </c>
      <c r="C1972" s="104" t="inlineStr">
        <is>
          <t>HC-096</t>
        </is>
      </c>
      <c r="D1972" s="104" t="n">
        <v>12</v>
      </c>
      <c r="E1972" s="104" t="n">
        <v>1382.72</v>
      </c>
      <c r="F1972" s="104" t="n">
        <v>81.34999999999999</v>
      </c>
      <c r="G1972" s="104" t="n">
        <v>17.9</v>
      </c>
    </row>
    <row r="1973">
      <c r="A1973" s="176" t="n">
        <v>46023</v>
      </c>
      <c r="B1973" s="104" t="inlineStr">
        <is>
          <t>2025/26</t>
        </is>
      </c>
      <c r="C1973" s="104" t="inlineStr">
        <is>
          <t>HC-097</t>
        </is>
      </c>
      <c r="D1973" s="104" t="n">
        <v>12</v>
      </c>
      <c r="E1973" s="104" t="n">
        <v>1407.51</v>
      </c>
      <c r="F1973" s="104" t="n">
        <v>65.16</v>
      </c>
      <c r="G1973" s="104" t="n">
        <v>6.3</v>
      </c>
    </row>
    <row r="1974">
      <c r="A1974" s="176" t="n">
        <v>46023</v>
      </c>
      <c r="B1974" s="104" t="inlineStr">
        <is>
          <t>2025/26</t>
        </is>
      </c>
      <c r="C1974" s="104" t="inlineStr">
        <is>
          <t>HC-098</t>
        </is>
      </c>
      <c r="D1974" s="104" t="n">
        <v>14</v>
      </c>
      <c r="E1974" s="104" t="n">
        <v>1601.23</v>
      </c>
      <c r="F1974" s="104" t="n">
        <v>73.22</v>
      </c>
      <c r="G1974" s="104" t="n">
        <v>13.8</v>
      </c>
    </row>
    <row r="1975">
      <c r="A1975" s="176" t="n">
        <v>46023</v>
      </c>
      <c r="B1975" s="104" t="inlineStr">
        <is>
          <t>2025/26</t>
        </is>
      </c>
      <c r="C1975" s="104" t="inlineStr">
        <is>
          <t>HC-099</t>
        </is>
      </c>
      <c r="D1975" s="104" t="n">
        <v>18</v>
      </c>
      <c r="E1975" s="104" t="n">
        <v>2137.66</v>
      </c>
      <c r="F1975" s="104" t="n">
        <v>112.42</v>
      </c>
      <c r="G1975" s="104" t="n">
        <v>12.9</v>
      </c>
    </row>
    <row r="1976">
      <c r="A1976" s="176" t="n">
        <v>46023</v>
      </c>
      <c r="B1976" s="104" t="inlineStr">
        <is>
          <t>2025/26</t>
        </is>
      </c>
      <c r="C1976" s="104" t="inlineStr">
        <is>
          <t>HC-100</t>
        </is>
      </c>
      <c r="D1976" s="104" t="n">
        <v>12</v>
      </c>
      <c r="E1976" s="104" t="n">
        <v>1446.1</v>
      </c>
      <c r="F1976" s="104" t="n">
        <v>97.69</v>
      </c>
      <c r="G1976" s="104" t="n">
        <v>6.5</v>
      </c>
    </row>
    <row r="1977">
      <c r="A1977" s="176" t="n">
        <v>46023</v>
      </c>
      <c r="B1977" s="104" t="inlineStr">
        <is>
          <t>2025/26</t>
        </is>
      </c>
      <c r="C1977" s="104" t="inlineStr">
        <is>
          <t>HC-101</t>
        </is>
      </c>
      <c r="D1977" s="104" t="n">
        <v>14</v>
      </c>
      <c r="E1977" s="104" t="n">
        <v>1673.05</v>
      </c>
      <c r="F1977" s="104" t="n">
        <v>81.94</v>
      </c>
      <c r="G1977" s="104" t="n">
        <v>9.199999999999999</v>
      </c>
    </row>
    <row r="1978">
      <c r="A1978" s="176" t="n">
        <v>46023</v>
      </c>
      <c r="B1978" s="104" t="inlineStr">
        <is>
          <t>2025/26</t>
        </is>
      </c>
      <c r="C1978" s="104" t="inlineStr">
        <is>
          <t>HC-102</t>
        </is>
      </c>
      <c r="D1978" s="104" t="n">
        <v>14</v>
      </c>
      <c r="E1978" s="104" t="n">
        <v>1625.05</v>
      </c>
      <c r="F1978" s="104" t="n">
        <v>249.49</v>
      </c>
      <c r="G1978" s="104" t="n">
        <v>72.40000000000001</v>
      </c>
    </row>
    <row r="1979">
      <c r="A1979" s="176" t="n">
        <v>46023</v>
      </c>
      <c r="B1979" s="104" t="inlineStr">
        <is>
          <t>2025/26</t>
        </is>
      </c>
      <c r="C1979" s="104" t="inlineStr">
        <is>
          <t>HC-103</t>
        </is>
      </c>
      <c r="D1979" s="104" t="n">
        <v>18</v>
      </c>
      <c r="E1979" s="104" t="n">
        <v>2106.11</v>
      </c>
      <c r="F1979" s="104" t="n">
        <v>81.19</v>
      </c>
      <c r="G1979" s="104" t="n">
        <v>18.4</v>
      </c>
    </row>
    <row r="1980">
      <c r="A1980" s="176" t="n">
        <v>46023</v>
      </c>
      <c r="B1980" s="104" t="inlineStr">
        <is>
          <t>2025/26</t>
        </is>
      </c>
      <c r="C1980" s="104" t="inlineStr">
        <is>
          <t>HC-104</t>
        </is>
      </c>
      <c r="D1980" s="104" t="n">
        <v>13</v>
      </c>
      <c r="E1980" s="104" t="n">
        <v>1487.4</v>
      </c>
      <c r="F1980" s="104" t="n">
        <v>79.55</v>
      </c>
      <c r="G1980" s="104" t="n">
        <v>11.1</v>
      </c>
    </row>
    <row r="1981">
      <c r="A1981" s="176" t="n">
        <v>46023</v>
      </c>
      <c r="B1981" s="104" t="inlineStr">
        <is>
          <t>2025/26</t>
        </is>
      </c>
      <c r="C1981" s="104" t="inlineStr">
        <is>
          <t>HC-105</t>
        </is>
      </c>
      <c r="D1981" s="104" t="n">
        <v>20</v>
      </c>
      <c r="E1981" s="104" t="n">
        <v>2400.29</v>
      </c>
      <c r="F1981" s="104" t="n">
        <v>141.33</v>
      </c>
      <c r="G1981" s="104" t="n">
        <v>19</v>
      </c>
    </row>
    <row r="1982">
      <c r="A1982" s="176" t="n">
        <v>46023</v>
      </c>
      <c r="B1982" s="104" t="inlineStr">
        <is>
          <t>2025/26</t>
        </is>
      </c>
      <c r="C1982" s="104" t="inlineStr">
        <is>
          <t>HC-106</t>
        </is>
      </c>
      <c r="D1982" s="104" t="n">
        <v>14</v>
      </c>
      <c r="E1982" s="104" t="n">
        <v>1631.27</v>
      </c>
      <c r="F1982" s="104" t="n">
        <v>89.48</v>
      </c>
      <c r="G1982" s="104" t="n">
        <v>8.800000000000001</v>
      </c>
    </row>
    <row r="1983">
      <c r="A1983" s="176" t="n">
        <v>46023</v>
      </c>
      <c r="B1983" s="104" t="inlineStr">
        <is>
          <t>2025/26</t>
        </is>
      </c>
      <c r="C1983" s="104" t="inlineStr">
        <is>
          <t>HC-107</t>
        </is>
      </c>
      <c r="D1983" s="104" t="n">
        <v>18</v>
      </c>
      <c r="E1983" s="104" t="n">
        <v>2109.03</v>
      </c>
      <c r="F1983" s="104" t="n">
        <v>122.55</v>
      </c>
      <c r="G1983" s="104" t="n">
        <v>18.5</v>
      </c>
    </row>
    <row r="1984">
      <c r="A1984" s="176" t="n">
        <v>46023</v>
      </c>
      <c r="B1984" s="104" t="inlineStr">
        <is>
          <t>2025/26</t>
        </is>
      </c>
      <c r="C1984" s="104" t="inlineStr">
        <is>
          <t>HC-108</t>
        </is>
      </c>
      <c r="D1984" s="104" t="n">
        <v>13</v>
      </c>
      <c r="E1984" s="104" t="n">
        <v>1541.19</v>
      </c>
      <c r="F1984" s="104" t="n">
        <v>61.48</v>
      </c>
      <c r="G1984" s="104" t="n">
        <v>7.2</v>
      </c>
    </row>
    <row r="1985">
      <c r="A1985" s="176" t="n">
        <v>46023</v>
      </c>
      <c r="B1985" s="104" t="inlineStr">
        <is>
          <t>2025/26</t>
        </is>
      </c>
      <c r="C1985" s="104" t="inlineStr">
        <is>
          <t>HC-109</t>
        </is>
      </c>
      <c r="D1985" s="104" t="n">
        <v>14</v>
      </c>
      <c r="E1985" s="104" t="n">
        <v>1617.21</v>
      </c>
      <c r="F1985" s="104" t="n">
        <v>100.35</v>
      </c>
      <c r="G1985" s="104" t="n">
        <v>6.9</v>
      </c>
    </row>
    <row r="1986">
      <c r="A1986" s="176" t="n">
        <v>46023</v>
      </c>
      <c r="B1986" s="104" t="inlineStr">
        <is>
          <t>2025/26</t>
        </is>
      </c>
      <c r="C1986" s="104" t="inlineStr">
        <is>
          <t>HC-110</t>
        </is>
      </c>
      <c r="D1986" s="104" t="n">
        <v>12</v>
      </c>
      <c r="E1986" s="104" t="n">
        <v>1404.03</v>
      </c>
      <c r="F1986" s="104" t="n">
        <v>56.54</v>
      </c>
      <c r="G1986" s="104" t="n">
        <v>12.4</v>
      </c>
    </row>
    <row r="1987">
      <c r="A1987" s="176" t="n">
        <v>46023</v>
      </c>
      <c r="B1987" s="104" t="inlineStr">
        <is>
          <t>2025/26</t>
        </is>
      </c>
      <c r="C1987" s="104" t="inlineStr">
        <is>
          <t>HC-111</t>
        </is>
      </c>
      <c r="D1987" s="104" t="n">
        <v>14</v>
      </c>
      <c r="E1987" s="104" t="n">
        <v>1629.6</v>
      </c>
      <c r="F1987" s="104" t="n">
        <v>84.09</v>
      </c>
      <c r="G1987" s="104" t="n">
        <v>11.2</v>
      </c>
    </row>
    <row r="1988">
      <c r="A1988" s="176" t="n">
        <v>46023</v>
      </c>
      <c r="B1988" s="104" t="inlineStr">
        <is>
          <t>2025/26</t>
        </is>
      </c>
      <c r="C1988" s="104" t="inlineStr">
        <is>
          <t>HC-113</t>
        </is>
      </c>
      <c r="D1988" s="104" t="n">
        <v>14</v>
      </c>
      <c r="E1988" s="104" t="n">
        <v>1617.63</v>
      </c>
      <c r="F1988" s="104" t="n">
        <v>96.81</v>
      </c>
      <c r="G1988" s="104" t="n">
        <v>8.4</v>
      </c>
    </row>
    <row r="1989">
      <c r="A1989" s="176" t="n">
        <v>46023</v>
      </c>
      <c r="B1989" s="104" t="inlineStr">
        <is>
          <t>2025/26</t>
        </is>
      </c>
      <c r="C1989" s="104" t="inlineStr">
        <is>
          <t>HC-114</t>
        </is>
      </c>
      <c r="D1989" s="104" t="n">
        <v>12</v>
      </c>
      <c r="E1989" s="104" t="n">
        <v>1406.9</v>
      </c>
      <c r="F1989" s="104" t="n">
        <v>83.84999999999999</v>
      </c>
      <c r="G1989" s="104" t="n">
        <v>6.8</v>
      </c>
    </row>
    <row r="1990">
      <c r="A1990" s="176" t="n">
        <v>46023</v>
      </c>
      <c r="B1990" s="104" t="inlineStr">
        <is>
          <t>2025/26</t>
        </is>
      </c>
      <c r="C1990" s="104" t="inlineStr">
        <is>
          <t>HC-115</t>
        </is>
      </c>
      <c r="D1990" s="104" t="n">
        <v>18</v>
      </c>
      <c r="E1990" s="104" t="n">
        <v>2109.86</v>
      </c>
      <c r="F1990" s="104" t="n">
        <v>97.64</v>
      </c>
      <c r="G1990" s="104" t="n">
        <v>18.3</v>
      </c>
    </row>
    <row r="1991">
      <c r="A1991" s="176" t="n">
        <v>46023</v>
      </c>
      <c r="B1991" s="104" t="inlineStr">
        <is>
          <t>2025/26</t>
        </is>
      </c>
      <c r="C1991" s="104" t="inlineStr">
        <is>
          <t>HC-116</t>
        </is>
      </c>
      <c r="D1991" s="104" t="n">
        <v>13</v>
      </c>
      <c r="E1991" s="104" t="n">
        <v>1526.06</v>
      </c>
      <c r="F1991" s="104" t="n">
        <v>75.48</v>
      </c>
      <c r="G1991" s="104" t="n">
        <v>11.9</v>
      </c>
    </row>
    <row r="1992">
      <c r="A1992" s="176" t="n">
        <v>46023</v>
      </c>
      <c r="B1992" s="104" t="inlineStr">
        <is>
          <t>2025/26</t>
        </is>
      </c>
      <c r="C1992" s="104" t="inlineStr">
        <is>
          <t>HC-117</t>
        </is>
      </c>
      <c r="D1992" s="104" t="n">
        <v>18</v>
      </c>
      <c r="E1992" s="104" t="n">
        <v>2129.25</v>
      </c>
      <c r="F1992" s="104" t="n">
        <v>137.84</v>
      </c>
      <c r="G1992" s="104" t="n">
        <v>13.7</v>
      </c>
    </row>
    <row r="1993">
      <c r="A1993" s="176" t="n">
        <v>46023</v>
      </c>
      <c r="B1993" s="104" t="inlineStr">
        <is>
          <t>2025/26</t>
        </is>
      </c>
      <c r="C1993" s="104" t="inlineStr">
        <is>
          <t>HC-118</t>
        </is>
      </c>
      <c r="D1993" s="104" t="n">
        <v>14</v>
      </c>
      <c r="E1993" s="104" t="n">
        <v>1616.13</v>
      </c>
      <c r="F1993" s="104" t="n">
        <v>86.7</v>
      </c>
      <c r="G1993" s="104" t="n">
        <v>13.6</v>
      </c>
    </row>
    <row r="1994">
      <c r="A1994" s="176" t="n">
        <v>46023</v>
      </c>
      <c r="B1994" s="104" t="inlineStr">
        <is>
          <t>2025/26</t>
        </is>
      </c>
      <c r="C1994" s="104" t="inlineStr">
        <is>
          <t>HC-119</t>
        </is>
      </c>
      <c r="D1994" s="104" t="n">
        <v>13</v>
      </c>
      <c r="E1994" s="104" t="n">
        <v>1518.58</v>
      </c>
      <c r="F1994" s="104" t="n">
        <v>102.3</v>
      </c>
      <c r="G1994" s="104" t="n">
        <v>7.8</v>
      </c>
    </row>
    <row r="1995">
      <c r="A1995" s="176" t="n">
        <v>46023</v>
      </c>
      <c r="B1995" s="104" t="inlineStr">
        <is>
          <t>2025/26</t>
        </is>
      </c>
      <c r="C1995" s="104" t="inlineStr">
        <is>
          <t>HC-120</t>
        </is>
      </c>
      <c r="D1995" s="104" t="n">
        <v>13</v>
      </c>
      <c r="E1995" s="104" t="n">
        <v>1534.01</v>
      </c>
      <c r="F1995" s="104" t="n">
        <v>83.69</v>
      </c>
      <c r="G1995" s="104" t="n">
        <v>19.8</v>
      </c>
    </row>
    <row r="1996">
      <c r="A1996" s="176" t="n">
        <v>46054</v>
      </c>
      <c r="B1996" s="104" t="inlineStr">
        <is>
          <t>2025/26</t>
        </is>
      </c>
      <c r="C1996" s="104" t="inlineStr">
        <is>
          <t>HC-001</t>
        </is>
      </c>
      <c r="D1996" s="104" t="n">
        <v>20</v>
      </c>
      <c r="E1996" s="104" t="n">
        <v>2510.67</v>
      </c>
      <c r="F1996" s="104" t="n">
        <v>94.86</v>
      </c>
      <c r="G1996" s="104" t="n">
        <v>17.5</v>
      </c>
    </row>
    <row r="1997">
      <c r="A1997" s="176" t="n">
        <v>46054</v>
      </c>
      <c r="B1997" s="104" t="inlineStr">
        <is>
          <t>2025/26</t>
        </is>
      </c>
      <c r="C1997" s="104" t="inlineStr">
        <is>
          <t>HC-002</t>
        </is>
      </c>
      <c r="D1997" s="104" t="n">
        <v>13</v>
      </c>
      <c r="E1997" s="104" t="n">
        <v>1628.6</v>
      </c>
      <c r="F1997" s="104" t="n">
        <v>86.59</v>
      </c>
      <c r="G1997" s="104" t="n">
        <v>8.300000000000001</v>
      </c>
    </row>
    <row r="1998">
      <c r="A1998" s="176" t="n">
        <v>46054</v>
      </c>
      <c r="B1998" s="104" t="inlineStr">
        <is>
          <t>2025/26</t>
        </is>
      </c>
      <c r="C1998" s="104" t="inlineStr">
        <is>
          <t>HC-003</t>
        </is>
      </c>
      <c r="D1998" s="104" t="n">
        <v>13</v>
      </c>
      <c r="E1998" s="104" t="n">
        <v>1585.11</v>
      </c>
      <c r="F1998" s="104" t="n">
        <v>110.28</v>
      </c>
      <c r="G1998" s="104" t="n">
        <v>12.8</v>
      </c>
    </row>
    <row r="1999">
      <c r="A1999" s="176" t="n">
        <v>46054</v>
      </c>
      <c r="B1999" s="104" t="inlineStr">
        <is>
          <t>2025/26</t>
        </is>
      </c>
      <c r="C1999" s="104" t="inlineStr">
        <is>
          <t>HC-004</t>
        </is>
      </c>
      <c r="D1999" s="104" t="n">
        <v>14</v>
      </c>
      <c r="E1999" s="104" t="n">
        <v>1731.4</v>
      </c>
      <c r="F1999" s="104" t="n">
        <v>73.93000000000001</v>
      </c>
      <c r="G1999" s="104" t="n">
        <v>15.7</v>
      </c>
    </row>
    <row r="2000">
      <c r="A2000" s="176" t="n">
        <v>46054</v>
      </c>
      <c r="B2000" s="104" t="inlineStr">
        <is>
          <t>2025/26</t>
        </is>
      </c>
      <c r="C2000" s="104" t="inlineStr">
        <is>
          <t>HC-005</t>
        </is>
      </c>
      <c r="D2000" s="104" t="n">
        <v>18</v>
      </c>
      <c r="E2000" s="104" t="n">
        <v>2235.87</v>
      </c>
      <c r="F2000" s="104" t="n">
        <v>97.94</v>
      </c>
      <c r="G2000" s="104" t="n">
        <v>15.1</v>
      </c>
    </row>
    <row r="2001">
      <c r="A2001" s="176" t="n">
        <v>46054</v>
      </c>
      <c r="B2001" s="104" t="inlineStr">
        <is>
          <t>2025/26</t>
        </is>
      </c>
      <c r="C2001" s="104" t="inlineStr">
        <is>
          <t>HC-006</t>
        </is>
      </c>
      <c r="D2001" s="104" t="n">
        <v>12</v>
      </c>
      <c r="E2001" s="104" t="n">
        <v>1493.51</v>
      </c>
      <c r="F2001" s="104" t="n">
        <v>64.54000000000001</v>
      </c>
      <c r="G2001" s="104" t="n">
        <v>12.5</v>
      </c>
    </row>
    <row r="2002">
      <c r="A2002" s="176" t="n">
        <v>46054</v>
      </c>
      <c r="B2002" s="104" t="inlineStr">
        <is>
          <t>2025/26</t>
        </is>
      </c>
      <c r="C2002" s="104" t="inlineStr">
        <is>
          <t>HC-007</t>
        </is>
      </c>
      <c r="D2002" s="104" t="n">
        <v>13</v>
      </c>
      <c r="E2002" s="104" t="n">
        <v>1576.65</v>
      </c>
      <c r="F2002" s="104" t="n">
        <v>89.81</v>
      </c>
      <c r="G2002" s="104" t="n">
        <v>5.9</v>
      </c>
    </row>
    <row r="2003">
      <c r="A2003" s="176" t="n">
        <v>46054</v>
      </c>
      <c r="B2003" s="104" t="inlineStr">
        <is>
          <t>2025/26</t>
        </is>
      </c>
      <c r="C2003" s="104" t="inlineStr">
        <is>
          <t>HC-008</t>
        </is>
      </c>
      <c r="D2003" s="104" t="n">
        <v>13</v>
      </c>
      <c r="E2003" s="104" t="n">
        <v>1596.83</v>
      </c>
      <c r="F2003" s="104" t="n">
        <v>76.31999999999999</v>
      </c>
      <c r="G2003" s="104" t="n">
        <v>7.9</v>
      </c>
    </row>
    <row r="2004">
      <c r="A2004" s="176" t="n">
        <v>46054</v>
      </c>
      <c r="B2004" s="104" t="inlineStr">
        <is>
          <t>2025/26</t>
        </is>
      </c>
      <c r="C2004" s="104" t="inlineStr">
        <is>
          <t>HC-009</t>
        </is>
      </c>
      <c r="D2004" s="104" t="n">
        <v>19</v>
      </c>
      <c r="E2004" s="104" t="n">
        <v>2327.19</v>
      </c>
      <c r="F2004" s="104" t="n">
        <v>109.24</v>
      </c>
      <c r="G2004" s="104" t="n">
        <v>16.9</v>
      </c>
    </row>
    <row r="2005">
      <c r="A2005" s="176" t="n">
        <v>46054</v>
      </c>
      <c r="B2005" s="104" t="inlineStr">
        <is>
          <t>2025/26</t>
        </is>
      </c>
      <c r="C2005" s="104" t="inlineStr">
        <is>
          <t>HC-010</t>
        </is>
      </c>
      <c r="D2005" s="104" t="n">
        <v>20</v>
      </c>
      <c r="E2005" s="104" t="n">
        <v>2449.26</v>
      </c>
      <c r="F2005" s="104" t="n">
        <v>119.37</v>
      </c>
      <c r="G2005" s="104" t="n">
        <v>14.8</v>
      </c>
    </row>
    <row r="2006">
      <c r="A2006" s="176" t="n">
        <v>46054</v>
      </c>
      <c r="B2006" s="104" t="inlineStr">
        <is>
          <t>2025/26</t>
        </is>
      </c>
      <c r="C2006" s="104" t="inlineStr">
        <is>
          <t>HC-011</t>
        </is>
      </c>
      <c r="D2006" s="104" t="n">
        <v>20</v>
      </c>
      <c r="E2006" s="104" t="n">
        <v>2434.41</v>
      </c>
      <c r="F2006" s="104" t="n">
        <v>136.66</v>
      </c>
      <c r="G2006" s="104" t="n">
        <v>14.1</v>
      </c>
    </row>
    <row r="2007">
      <c r="A2007" s="176" t="n">
        <v>46054</v>
      </c>
      <c r="B2007" s="104" t="inlineStr">
        <is>
          <t>2025/26</t>
        </is>
      </c>
      <c r="C2007" s="104" t="inlineStr">
        <is>
          <t>HC-012</t>
        </is>
      </c>
      <c r="D2007" s="104" t="n">
        <v>12</v>
      </c>
      <c r="E2007" s="104" t="n">
        <v>1446.44</v>
      </c>
      <c r="F2007" s="104" t="n">
        <v>60.82</v>
      </c>
      <c r="G2007" s="104" t="n">
        <v>14.4</v>
      </c>
    </row>
    <row r="2008">
      <c r="A2008" s="176" t="n">
        <v>46054</v>
      </c>
      <c r="B2008" s="104" t="inlineStr">
        <is>
          <t>2025/26</t>
        </is>
      </c>
      <c r="C2008" s="104" t="inlineStr">
        <is>
          <t>HC-013</t>
        </is>
      </c>
      <c r="D2008" s="104" t="n">
        <v>14</v>
      </c>
      <c r="E2008" s="104" t="n">
        <v>1753.84</v>
      </c>
      <c r="F2008" s="104" t="n">
        <v>89.25</v>
      </c>
      <c r="G2008" s="104" t="n">
        <v>12.2</v>
      </c>
    </row>
    <row r="2009">
      <c r="A2009" s="176" t="n">
        <v>46054</v>
      </c>
      <c r="B2009" s="104" t="inlineStr">
        <is>
          <t>2025/26</t>
        </is>
      </c>
      <c r="C2009" s="104" t="inlineStr">
        <is>
          <t>HC-014</t>
        </is>
      </c>
      <c r="D2009" s="104" t="n">
        <v>14</v>
      </c>
      <c r="E2009" s="104" t="n">
        <v>1740.83</v>
      </c>
      <c r="F2009" s="104" t="n">
        <v>99.31999999999999</v>
      </c>
      <c r="G2009" s="104" t="n">
        <v>14.4</v>
      </c>
    </row>
    <row r="2010">
      <c r="A2010" s="176" t="n">
        <v>46054</v>
      </c>
      <c r="B2010" s="104" t="inlineStr">
        <is>
          <t>2025/26</t>
        </is>
      </c>
      <c r="C2010" s="104" t="inlineStr">
        <is>
          <t>HC-015</t>
        </is>
      </c>
      <c r="D2010" s="104" t="n">
        <v>13</v>
      </c>
      <c r="E2010" s="104" t="n">
        <v>1571.77</v>
      </c>
      <c r="F2010" s="104" t="n">
        <v>93.05</v>
      </c>
      <c r="G2010" s="104" t="n">
        <v>16</v>
      </c>
    </row>
    <row r="2011">
      <c r="A2011" s="176" t="n">
        <v>46054</v>
      </c>
      <c r="B2011" s="104" t="inlineStr">
        <is>
          <t>2025/26</t>
        </is>
      </c>
      <c r="C2011" s="104" t="inlineStr">
        <is>
          <t>HC-016</t>
        </is>
      </c>
      <c r="D2011" s="104" t="n">
        <v>18</v>
      </c>
      <c r="E2011" s="104" t="n">
        <v>2198.66</v>
      </c>
      <c r="F2011" s="104" t="n">
        <v>93.98999999999999</v>
      </c>
      <c r="G2011" s="104" t="n">
        <v>15.9</v>
      </c>
    </row>
    <row r="2012">
      <c r="A2012" s="176" t="n">
        <v>46054</v>
      </c>
      <c r="B2012" s="104" t="inlineStr">
        <is>
          <t>2025/26</t>
        </is>
      </c>
      <c r="C2012" s="104" t="inlineStr">
        <is>
          <t>HC-017</t>
        </is>
      </c>
      <c r="D2012" s="104" t="n">
        <v>13</v>
      </c>
      <c r="E2012" s="104" t="n">
        <v>1601.72</v>
      </c>
      <c r="F2012" s="104" t="n">
        <v>88.55</v>
      </c>
      <c r="G2012" s="104" t="n">
        <v>8.9</v>
      </c>
    </row>
    <row r="2013">
      <c r="A2013" s="176" t="n">
        <v>46054</v>
      </c>
      <c r="B2013" s="104" t="inlineStr">
        <is>
          <t>2025/26</t>
        </is>
      </c>
      <c r="C2013" s="104" t="inlineStr">
        <is>
          <t>HC-018</t>
        </is>
      </c>
      <c r="D2013" s="104" t="n">
        <v>12</v>
      </c>
      <c r="E2013" s="104" t="n">
        <v>1494.19</v>
      </c>
      <c r="F2013" s="104" t="n">
        <v>119.38</v>
      </c>
      <c r="G2013" s="104" t="n">
        <v>10.9</v>
      </c>
    </row>
    <row r="2014">
      <c r="A2014" s="176" t="n">
        <v>46054</v>
      </c>
      <c r="B2014" s="104" t="inlineStr">
        <is>
          <t>2025/26</t>
        </is>
      </c>
      <c r="C2014" s="104" t="inlineStr">
        <is>
          <t>HC-019</t>
        </is>
      </c>
      <c r="D2014" s="104" t="n">
        <v>13</v>
      </c>
      <c r="E2014" s="104" t="n">
        <v>1574.85</v>
      </c>
      <c r="F2014" s="104" t="n">
        <v>87.54000000000001</v>
      </c>
      <c r="G2014" s="104" t="n">
        <v>18.5</v>
      </c>
    </row>
    <row r="2015">
      <c r="A2015" s="176" t="n">
        <v>46054</v>
      </c>
      <c r="B2015" s="104" t="inlineStr">
        <is>
          <t>2025/26</t>
        </is>
      </c>
      <c r="C2015" s="104" t="inlineStr">
        <is>
          <t>HC-020</t>
        </is>
      </c>
      <c r="D2015" s="104" t="n">
        <v>13</v>
      </c>
      <c r="E2015" s="104" t="n">
        <v>1596.32</v>
      </c>
      <c r="F2015" s="104" t="n">
        <v>75.45</v>
      </c>
      <c r="G2015" s="104" t="n">
        <v>14.7</v>
      </c>
    </row>
    <row r="2016">
      <c r="A2016" s="176" t="n">
        <v>46054</v>
      </c>
      <c r="B2016" s="104" t="inlineStr">
        <is>
          <t>2025/26</t>
        </is>
      </c>
      <c r="C2016" s="104" t="inlineStr">
        <is>
          <t>HC-021</t>
        </is>
      </c>
      <c r="D2016" s="104" t="n">
        <v>13</v>
      </c>
      <c r="E2016" s="104" t="n">
        <v>1597.28</v>
      </c>
      <c r="F2016" s="104" t="n">
        <v>72.19</v>
      </c>
      <c r="G2016" s="104" t="n">
        <v>9.300000000000001</v>
      </c>
    </row>
    <row r="2017">
      <c r="A2017" s="176" t="n">
        <v>46054</v>
      </c>
      <c r="B2017" s="104" t="inlineStr">
        <is>
          <t>2025/26</t>
        </is>
      </c>
      <c r="C2017" s="104" t="inlineStr">
        <is>
          <t>HC-022</t>
        </is>
      </c>
      <c r="D2017" s="104" t="n">
        <v>13</v>
      </c>
      <c r="E2017" s="104" t="n">
        <v>1539.23</v>
      </c>
      <c r="F2017" s="104" t="n">
        <v>81.40000000000001</v>
      </c>
      <c r="G2017" s="104" t="n">
        <v>8.800000000000001</v>
      </c>
    </row>
    <row r="2018">
      <c r="A2018" s="176" t="n">
        <v>46054</v>
      </c>
      <c r="B2018" s="104" t="inlineStr">
        <is>
          <t>2025/26</t>
        </is>
      </c>
      <c r="C2018" s="104" t="inlineStr">
        <is>
          <t>HC-023</t>
        </is>
      </c>
      <c r="D2018" s="104" t="n">
        <v>14</v>
      </c>
      <c r="E2018" s="104" t="n">
        <v>1699.01</v>
      </c>
      <c r="F2018" s="104" t="n">
        <v>119.24</v>
      </c>
      <c r="G2018" s="104" t="n">
        <v>29.8</v>
      </c>
    </row>
    <row r="2019">
      <c r="A2019" s="176" t="n">
        <v>46054</v>
      </c>
      <c r="B2019" s="104" t="inlineStr">
        <is>
          <t>2025/26</t>
        </is>
      </c>
      <c r="C2019" s="104" t="inlineStr">
        <is>
          <t>HC-024</t>
        </is>
      </c>
      <c r="D2019" s="104" t="n">
        <v>19</v>
      </c>
      <c r="E2019" s="104" t="n">
        <v>2334.85</v>
      </c>
      <c r="F2019" s="104" t="n">
        <v>126.56</v>
      </c>
      <c r="G2019" s="104" t="n">
        <v>13.9</v>
      </c>
    </row>
    <row r="2020">
      <c r="A2020" s="176" t="n">
        <v>46054</v>
      </c>
      <c r="B2020" s="104" t="inlineStr">
        <is>
          <t>2025/26</t>
        </is>
      </c>
      <c r="C2020" s="104" t="inlineStr">
        <is>
          <t>HC-025</t>
        </is>
      </c>
      <c r="D2020" s="104" t="n">
        <v>18</v>
      </c>
      <c r="E2020" s="104" t="n">
        <v>2161.06</v>
      </c>
      <c r="F2020" s="104" t="n">
        <v>128.41</v>
      </c>
      <c r="G2020" s="104" t="n">
        <v>17.2</v>
      </c>
    </row>
    <row r="2021">
      <c r="A2021" s="176" t="n">
        <v>46054</v>
      </c>
      <c r="B2021" s="104" t="inlineStr">
        <is>
          <t>2025/26</t>
        </is>
      </c>
      <c r="C2021" s="104" t="inlineStr">
        <is>
          <t>HC-026</t>
        </is>
      </c>
      <c r="D2021" s="104" t="n">
        <v>12</v>
      </c>
      <c r="E2021" s="104" t="n">
        <v>1436.71</v>
      </c>
      <c r="F2021" s="104" t="n">
        <v>75.95999999999999</v>
      </c>
      <c r="G2021" s="104" t="n">
        <v>10.1</v>
      </c>
    </row>
    <row r="2022">
      <c r="A2022" s="176" t="n">
        <v>46054</v>
      </c>
      <c r="B2022" s="104" t="inlineStr">
        <is>
          <t>2025/26</t>
        </is>
      </c>
      <c r="C2022" s="104" t="inlineStr">
        <is>
          <t>HC-027</t>
        </is>
      </c>
      <c r="D2022" s="104" t="n">
        <v>14</v>
      </c>
      <c r="E2022" s="104" t="n">
        <v>1705.44</v>
      </c>
      <c r="F2022" s="104" t="n">
        <v>97.89</v>
      </c>
      <c r="G2022" s="104" t="n">
        <v>10.4</v>
      </c>
    </row>
    <row r="2023">
      <c r="A2023" s="176" t="n">
        <v>46054</v>
      </c>
      <c r="B2023" s="104" t="inlineStr">
        <is>
          <t>2025/26</t>
        </is>
      </c>
      <c r="C2023" s="104" t="inlineStr">
        <is>
          <t>HC-028</t>
        </is>
      </c>
      <c r="D2023" s="104" t="n">
        <v>12</v>
      </c>
      <c r="E2023" s="104" t="n">
        <v>1478.35</v>
      </c>
      <c r="F2023" s="104" t="n">
        <v>56.4</v>
      </c>
      <c r="G2023" s="104" t="n">
        <v>11.5</v>
      </c>
    </row>
    <row r="2024">
      <c r="A2024" s="176" t="n">
        <v>46054</v>
      </c>
      <c r="B2024" s="104" t="inlineStr">
        <is>
          <t>2025/26</t>
        </is>
      </c>
      <c r="C2024" s="104" t="inlineStr">
        <is>
          <t>HC-029</t>
        </is>
      </c>
      <c r="D2024" s="104" t="n">
        <v>25</v>
      </c>
      <c r="E2024" s="104" t="n">
        <v>3060.18</v>
      </c>
      <c r="F2024" s="104" t="n">
        <v>188.15</v>
      </c>
      <c r="G2024" s="104" t="n">
        <v>25.3</v>
      </c>
    </row>
    <row r="2025">
      <c r="A2025" s="176" t="n">
        <v>46054</v>
      </c>
      <c r="B2025" s="104" t="inlineStr">
        <is>
          <t>2025/26</t>
        </is>
      </c>
      <c r="C2025" s="104" t="inlineStr">
        <is>
          <t>HC-030</t>
        </is>
      </c>
      <c r="D2025" s="104" t="n">
        <v>13</v>
      </c>
      <c r="E2025" s="104" t="n">
        <v>1609.37</v>
      </c>
      <c r="F2025" s="104" t="n">
        <v>109.88</v>
      </c>
      <c r="G2025" s="104" t="n">
        <v>11.4</v>
      </c>
    </row>
    <row r="2026">
      <c r="A2026" s="176" t="n">
        <v>46054</v>
      </c>
      <c r="B2026" s="104" t="inlineStr">
        <is>
          <t>2025/26</t>
        </is>
      </c>
      <c r="C2026" s="104" t="inlineStr">
        <is>
          <t>HC-031</t>
        </is>
      </c>
      <c r="D2026" s="104" t="n">
        <v>14</v>
      </c>
      <c r="E2026" s="104" t="n">
        <v>1730.96</v>
      </c>
      <c r="F2026" s="104" t="n">
        <v>83.18000000000001</v>
      </c>
      <c r="G2026" s="104" t="n">
        <v>16.6</v>
      </c>
    </row>
    <row r="2027">
      <c r="A2027" s="176" t="n">
        <v>46054</v>
      </c>
      <c r="B2027" s="104" t="inlineStr">
        <is>
          <t>2025/26</t>
        </is>
      </c>
      <c r="C2027" s="104" t="inlineStr">
        <is>
          <t>HC-032</t>
        </is>
      </c>
      <c r="D2027" s="104" t="n">
        <v>14</v>
      </c>
      <c r="E2027" s="104" t="n">
        <v>1749.41</v>
      </c>
      <c r="F2027" s="104" t="n">
        <v>50.43</v>
      </c>
      <c r="G2027" s="104" t="n">
        <v>10.2</v>
      </c>
    </row>
    <row r="2028">
      <c r="A2028" s="176" t="n">
        <v>46054</v>
      </c>
      <c r="B2028" s="104" t="inlineStr">
        <is>
          <t>2025/26</t>
        </is>
      </c>
      <c r="C2028" s="104" t="inlineStr">
        <is>
          <t>HC-033</t>
        </is>
      </c>
      <c r="D2028" s="104" t="n">
        <v>25</v>
      </c>
      <c r="E2028" s="104" t="n">
        <v>3028.51</v>
      </c>
      <c r="F2028" s="104" t="n">
        <v>156.67</v>
      </c>
      <c r="G2028" s="104" t="n">
        <v>20.7</v>
      </c>
    </row>
    <row r="2029">
      <c r="A2029" s="176" t="n">
        <v>46054</v>
      </c>
      <c r="B2029" s="104" t="inlineStr">
        <is>
          <t>2025/26</t>
        </is>
      </c>
      <c r="C2029" s="104" t="inlineStr">
        <is>
          <t>HC-034</t>
        </is>
      </c>
      <c r="D2029" s="104" t="n">
        <v>18</v>
      </c>
      <c r="E2029" s="104" t="n">
        <v>2251.31</v>
      </c>
      <c r="F2029" s="104" t="n">
        <v>119.33</v>
      </c>
      <c r="G2029" s="104" t="n">
        <v>12.1</v>
      </c>
    </row>
    <row r="2030">
      <c r="A2030" s="176" t="n">
        <v>46054</v>
      </c>
      <c r="B2030" s="104" t="inlineStr">
        <is>
          <t>2025/26</t>
        </is>
      </c>
      <c r="C2030" s="104" t="inlineStr">
        <is>
          <t>HC-035</t>
        </is>
      </c>
      <c r="D2030" s="104" t="n">
        <v>18</v>
      </c>
      <c r="E2030" s="104" t="n">
        <v>2208.27</v>
      </c>
      <c r="F2030" s="104" t="n">
        <v>143.74</v>
      </c>
      <c r="G2030" s="104" t="n">
        <v>10.1</v>
      </c>
    </row>
    <row r="2031">
      <c r="A2031" s="176" t="n">
        <v>46054</v>
      </c>
      <c r="B2031" s="104" t="inlineStr">
        <is>
          <t>2025/26</t>
        </is>
      </c>
      <c r="C2031" s="104" t="inlineStr">
        <is>
          <t>HC-036</t>
        </is>
      </c>
      <c r="D2031" s="104" t="n">
        <v>14</v>
      </c>
      <c r="E2031" s="104" t="n">
        <v>1721.22</v>
      </c>
      <c r="F2031" s="104" t="n">
        <v>96.76000000000001</v>
      </c>
      <c r="G2031" s="104" t="n">
        <v>10.9</v>
      </c>
    </row>
    <row r="2032">
      <c r="A2032" s="176" t="n">
        <v>46054</v>
      </c>
      <c r="B2032" s="104" t="inlineStr">
        <is>
          <t>2025/26</t>
        </is>
      </c>
      <c r="C2032" s="104" t="inlineStr">
        <is>
          <t>HC-037</t>
        </is>
      </c>
      <c r="D2032" s="104" t="n">
        <v>14</v>
      </c>
      <c r="E2032" s="104" t="n">
        <v>1734.49</v>
      </c>
      <c r="F2032" s="104" t="n">
        <v>92.53</v>
      </c>
      <c r="G2032" s="104" t="n">
        <v>13.7</v>
      </c>
    </row>
    <row r="2033">
      <c r="A2033" s="176" t="n">
        <v>46054</v>
      </c>
      <c r="B2033" s="104" t="inlineStr">
        <is>
          <t>2025/26</t>
        </is>
      </c>
      <c r="C2033" s="104" t="inlineStr">
        <is>
          <t>HC-038</t>
        </is>
      </c>
      <c r="D2033" s="104" t="n">
        <v>13</v>
      </c>
      <c r="E2033" s="104" t="n">
        <v>1567.78</v>
      </c>
      <c r="F2033" s="104" t="n">
        <v>102.21</v>
      </c>
      <c r="G2033" s="104" t="n">
        <v>4.4</v>
      </c>
    </row>
    <row r="2034">
      <c r="A2034" s="176" t="n">
        <v>46054</v>
      </c>
      <c r="B2034" s="104" t="inlineStr">
        <is>
          <t>2025/26</t>
        </is>
      </c>
      <c r="C2034" s="104" t="inlineStr">
        <is>
          <t>HC-039</t>
        </is>
      </c>
      <c r="D2034" s="104" t="n">
        <v>14</v>
      </c>
      <c r="E2034" s="104" t="n">
        <v>1741.25</v>
      </c>
      <c r="F2034" s="104" t="n">
        <v>92.72</v>
      </c>
      <c r="G2034" s="104" t="n">
        <v>11.7</v>
      </c>
    </row>
    <row r="2035">
      <c r="A2035" s="176" t="n">
        <v>46054</v>
      </c>
      <c r="B2035" s="104" t="inlineStr">
        <is>
          <t>2025/26</t>
        </is>
      </c>
      <c r="C2035" s="104" t="inlineStr">
        <is>
          <t>HC-040</t>
        </is>
      </c>
      <c r="D2035" s="104" t="n">
        <v>14</v>
      </c>
      <c r="E2035" s="104" t="n">
        <v>1700.01</v>
      </c>
      <c r="F2035" s="104" t="n">
        <v>79.89</v>
      </c>
      <c r="G2035" s="104" t="n">
        <v>12.2</v>
      </c>
    </row>
    <row r="2036">
      <c r="A2036" s="176" t="n">
        <v>46054</v>
      </c>
      <c r="B2036" s="104" t="inlineStr">
        <is>
          <t>2025/26</t>
        </is>
      </c>
      <c r="C2036" s="104" t="inlineStr">
        <is>
          <t>HC-041</t>
        </is>
      </c>
      <c r="D2036" s="104" t="n">
        <v>26</v>
      </c>
      <c r="E2036" s="104" t="n">
        <v>3258.98</v>
      </c>
      <c r="F2036" s="104" t="n">
        <v>141.41</v>
      </c>
      <c r="G2036" s="104" t="n">
        <v>20.1</v>
      </c>
    </row>
    <row r="2037">
      <c r="A2037" s="176" t="n">
        <v>46054</v>
      </c>
      <c r="B2037" s="104" t="inlineStr">
        <is>
          <t>2025/26</t>
        </is>
      </c>
      <c r="C2037" s="104" t="inlineStr">
        <is>
          <t>HC-042</t>
        </is>
      </c>
      <c r="D2037" s="104" t="n">
        <v>14</v>
      </c>
      <c r="E2037" s="104" t="n">
        <v>1707.54</v>
      </c>
      <c r="F2037" s="104" t="n">
        <v>70.38</v>
      </c>
      <c r="G2037" s="104" t="n">
        <v>12.8</v>
      </c>
    </row>
    <row r="2038">
      <c r="A2038" s="176" t="n">
        <v>46054</v>
      </c>
      <c r="B2038" s="104" t="inlineStr">
        <is>
          <t>2025/26</t>
        </is>
      </c>
      <c r="C2038" s="104" t="inlineStr">
        <is>
          <t>HC-043</t>
        </is>
      </c>
      <c r="D2038" s="104" t="n">
        <v>18</v>
      </c>
      <c r="E2038" s="104" t="n">
        <v>2226.91</v>
      </c>
      <c r="F2038" s="104" t="n">
        <v>102.5</v>
      </c>
      <c r="G2038" s="104" t="n">
        <v>16.2</v>
      </c>
    </row>
    <row r="2039">
      <c r="A2039" s="176" t="n">
        <v>46054</v>
      </c>
      <c r="B2039" s="104" t="inlineStr">
        <is>
          <t>2025/26</t>
        </is>
      </c>
      <c r="C2039" s="104" t="inlineStr">
        <is>
          <t>HC-044</t>
        </is>
      </c>
      <c r="D2039" s="104" t="n">
        <v>12</v>
      </c>
      <c r="E2039" s="104" t="n">
        <v>1485.22</v>
      </c>
      <c r="F2039" s="104" t="n">
        <v>79.09</v>
      </c>
      <c r="G2039" s="104" t="n">
        <v>13.9</v>
      </c>
    </row>
    <row r="2040">
      <c r="A2040" s="176" t="n">
        <v>46054</v>
      </c>
      <c r="B2040" s="104" t="inlineStr">
        <is>
          <t>2025/26</t>
        </is>
      </c>
      <c r="C2040" s="104" t="inlineStr">
        <is>
          <t>HC-045</t>
        </is>
      </c>
      <c r="D2040" s="104" t="n">
        <v>25</v>
      </c>
      <c r="E2040" s="104" t="n">
        <v>3095.4</v>
      </c>
      <c r="F2040" s="104" t="n">
        <v>166.01</v>
      </c>
      <c r="G2040" s="104" t="n">
        <v>14.6</v>
      </c>
    </row>
    <row r="2041">
      <c r="A2041" s="176" t="n">
        <v>46054</v>
      </c>
      <c r="B2041" s="104" t="inlineStr">
        <is>
          <t>2025/26</t>
        </is>
      </c>
      <c r="C2041" s="104" t="inlineStr">
        <is>
          <t>HC-046</t>
        </is>
      </c>
      <c r="D2041" s="104" t="n">
        <v>12</v>
      </c>
      <c r="E2041" s="104" t="n">
        <v>1484.63</v>
      </c>
      <c r="F2041" s="104" t="n">
        <v>71.03</v>
      </c>
      <c r="G2041" s="104" t="n">
        <v>12.7</v>
      </c>
    </row>
    <row r="2042">
      <c r="A2042" s="176" t="n">
        <v>46054</v>
      </c>
      <c r="B2042" s="104" t="inlineStr">
        <is>
          <t>2025/26</t>
        </is>
      </c>
      <c r="C2042" s="104" t="inlineStr">
        <is>
          <t>HC-047</t>
        </is>
      </c>
      <c r="D2042" s="104" t="n">
        <v>18</v>
      </c>
      <c r="E2042" s="104" t="n">
        <v>2169.6</v>
      </c>
      <c r="F2042" s="104" t="n">
        <v>228.35</v>
      </c>
      <c r="G2042" s="104" t="n">
        <v>55</v>
      </c>
    </row>
    <row r="2043">
      <c r="A2043" s="176" t="n">
        <v>46054</v>
      </c>
      <c r="B2043" s="104" t="inlineStr">
        <is>
          <t>2025/26</t>
        </is>
      </c>
      <c r="C2043" s="104" t="inlineStr">
        <is>
          <t>HC-048</t>
        </is>
      </c>
      <c r="D2043" s="104" t="n">
        <v>18</v>
      </c>
      <c r="E2043" s="104" t="n">
        <v>2199.27</v>
      </c>
      <c r="F2043" s="104" t="n">
        <v>99.84</v>
      </c>
      <c r="G2043" s="104" t="n">
        <v>14.4</v>
      </c>
    </row>
    <row r="2044">
      <c r="A2044" s="176" t="n">
        <v>46054</v>
      </c>
      <c r="B2044" s="104" t="inlineStr">
        <is>
          <t>2025/26</t>
        </is>
      </c>
      <c r="C2044" s="104" t="inlineStr">
        <is>
          <t>HC-049</t>
        </is>
      </c>
      <c r="D2044" s="104" t="n">
        <v>18</v>
      </c>
      <c r="E2044" s="104" t="n">
        <v>2203.95</v>
      </c>
      <c r="F2044" s="104" t="n">
        <v>108.03</v>
      </c>
      <c r="G2044" s="104" t="n">
        <v>19.2</v>
      </c>
    </row>
    <row r="2045">
      <c r="A2045" s="176" t="n">
        <v>46054</v>
      </c>
      <c r="B2045" s="104" t="inlineStr">
        <is>
          <t>2025/26</t>
        </is>
      </c>
      <c r="C2045" s="104" t="inlineStr">
        <is>
          <t>HC-050</t>
        </is>
      </c>
      <c r="D2045" s="104" t="n">
        <v>18</v>
      </c>
      <c r="E2045" s="104" t="n">
        <v>2230.79</v>
      </c>
      <c r="F2045" s="104" t="n">
        <v>110.99</v>
      </c>
      <c r="G2045" s="104" t="n">
        <v>16</v>
      </c>
    </row>
    <row r="2046">
      <c r="A2046" s="176" t="n">
        <v>46054</v>
      </c>
      <c r="B2046" s="104" t="inlineStr">
        <is>
          <t>2025/26</t>
        </is>
      </c>
      <c r="C2046" s="104" t="inlineStr">
        <is>
          <t>HC-051</t>
        </is>
      </c>
      <c r="D2046" s="104" t="n">
        <v>13</v>
      </c>
      <c r="E2046" s="104" t="n">
        <v>1610.81</v>
      </c>
      <c r="F2046" s="104" t="n">
        <v>67.95999999999999</v>
      </c>
      <c r="G2046" s="104" t="n">
        <v>17.3</v>
      </c>
    </row>
    <row r="2047">
      <c r="A2047" s="176" t="n">
        <v>46054</v>
      </c>
      <c r="B2047" s="104" t="inlineStr">
        <is>
          <t>2025/26</t>
        </is>
      </c>
      <c r="C2047" s="104" t="inlineStr">
        <is>
          <t>HC-052</t>
        </is>
      </c>
      <c r="D2047" s="104" t="n">
        <v>14</v>
      </c>
      <c r="E2047" s="104" t="n">
        <v>1707.31</v>
      </c>
      <c r="F2047" s="104" t="n">
        <v>86.03</v>
      </c>
      <c r="G2047" s="104" t="n">
        <v>12.7</v>
      </c>
    </row>
    <row r="2048">
      <c r="A2048" s="176" t="n">
        <v>46054</v>
      </c>
      <c r="B2048" s="104" t="inlineStr">
        <is>
          <t>2025/26</t>
        </is>
      </c>
      <c r="C2048" s="104" t="inlineStr">
        <is>
          <t>HC-053</t>
        </is>
      </c>
      <c r="D2048" s="104" t="n">
        <v>14</v>
      </c>
      <c r="E2048" s="104" t="n">
        <v>1720.13</v>
      </c>
      <c r="F2048" s="104" t="n">
        <v>84.54000000000001</v>
      </c>
      <c r="G2048" s="104" t="n">
        <v>14.8</v>
      </c>
    </row>
    <row r="2049">
      <c r="A2049" s="176" t="n">
        <v>46054</v>
      </c>
      <c r="B2049" s="104" t="inlineStr">
        <is>
          <t>2025/26</t>
        </is>
      </c>
      <c r="C2049" s="104" t="inlineStr">
        <is>
          <t>HC-054</t>
        </is>
      </c>
      <c r="D2049" s="104" t="n">
        <v>13</v>
      </c>
      <c r="E2049" s="104" t="n">
        <v>1581.13</v>
      </c>
      <c r="F2049" s="104" t="n">
        <v>65.45999999999999</v>
      </c>
      <c r="G2049" s="104" t="n">
        <v>6.2</v>
      </c>
    </row>
    <row r="2050">
      <c r="A2050" s="176" t="n">
        <v>46054</v>
      </c>
      <c r="B2050" s="104" t="inlineStr">
        <is>
          <t>2025/26</t>
        </is>
      </c>
      <c r="C2050" s="104" t="inlineStr">
        <is>
          <t>HC-055</t>
        </is>
      </c>
      <c r="D2050" s="104" t="n">
        <v>18</v>
      </c>
      <c r="E2050" s="104" t="n">
        <v>2195.53</v>
      </c>
      <c r="F2050" s="104" t="n">
        <v>115.21</v>
      </c>
      <c r="G2050" s="104" t="n">
        <v>12.4</v>
      </c>
    </row>
    <row r="2051">
      <c r="A2051" s="176" t="n">
        <v>46054</v>
      </c>
      <c r="B2051" s="104" t="inlineStr">
        <is>
          <t>2025/26</t>
        </is>
      </c>
      <c r="C2051" s="104" t="inlineStr">
        <is>
          <t>HC-056</t>
        </is>
      </c>
      <c r="D2051" s="104" t="n">
        <v>18</v>
      </c>
      <c r="E2051" s="104" t="n">
        <v>2163.9</v>
      </c>
      <c r="F2051" s="104" t="n">
        <v>130.48</v>
      </c>
      <c r="G2051" s="104" t="n">
        <v>10.2</v>
      </c>
    </row>
    <row r="2052">
      <c r="A2052" s="176" t="n">
        <v>46054</v>
      </c>
      <c r="B2052" s="104" t="inlineStr">
        <is>
          <t>2025/26</t>
        </is>
      </c>
      <c r="C2052" s="104" t="inlineStr">
        <is>
          <t>HC-057</t>
        </is>
      </c>
      <c r="D2052" s="104" t="n">
        <v>18</v>
      </c>
      <c r="E2052" s="104" t="n">
        <v>2199.15</v>
      </c>
      <c r="F2052" s="104" t="n">
        <v>120.27</v>
      </c>
      <c r="G2052" s="104" t="n">
        <v>11.2</v>
      </c>
    </row>
    <row r="2053">
      <c r="A2053" s="176" t="n">
        <v>46054</v>
      </c>
      <c r="B2053" s="104" t="inlineStr">
        <is>
          <t>2025/26</t>
        </is>
      </c>
      <c r="C2053" s="104" t="inlineStr">
        <is>
          <t>HC-058</t>
        </is>
      </c>
      <c r="D2053" s="104" t="n">
        <v>13</v>
      </c>
      <c r="E2053" s="104" t="n">
        <v>1640.24</v>
      </c>
      <c r="F2053" s="104" t="n">
        <v>61.31</v>
      </c>
      <c r="G2053" s="104" t="n">
        <v>11.1</v>
      </c>
    </row>
    <row r="2054">
      <c r="A2054" s="176" t="n">
        <v>46054</v>
      </c>
      <c r="B2054" s="104" t="inlineStr">
        <is>
          <t>2025/26</t>
        </is>
      </c>
      <c r="C2054" s="104" t="inlineStr">
        <is>
          <t>HC-059</t>
        </is>
      </c>
      <c r="D2054" s="104" t="n">
        <v>14</v>
      </c>
      <c r="E2054" s="104" t="n">
        <v>1671.67</v>
      </c>
      <c r="F2054" s="104" t="n">
        <v>87.53</v>
      </c>
      <c r="G2054" s="104" t="n">
        <v>12.9</v>
      </c>
    </row>
    <row r="2055">
      <c r="A2055" s="176" t="n">
        <v>46054</v>
      </c>
      <c r="B2055" s="104" t="inlineStr">
        <is>
          <t>2025/26</t>
        </is>
      </c>
      <c r="C2055" s="104" t="inlineStr">
        <is>
          <t>HC-060</t>
        </is>
      </c>
      <c r="D2055" s="104" t="n">
        <v>13</v>
      </c>
      <c r="E2055" s="104" t="n">
        <v>1567.07</v>
      </c>
      <c r="F2055" s="104" t="n">
        <v>65.81</v>
      </c>
      <c r="G2055" s="104" t="n">
        <v>5.6</v>
      </c>
    </row>
    <row r="2056">
      <c r="A2056" s="176" t="n">
        <v>46054</v>
      </c>
      <c r="B2056" s="104" t="inlineStr">
        <is>
          <t>2025/26</t>
        </is>
      </c>
      <c r="C2056" s="104" t="inlineStr">
        <is>
          <t>HC-061</t>
        </is>
      </c>
      <c r="D2056" s="104" t="n">
        <v>18</v>
      </c>
      <c r="E2056" s="104" t="n">
        <v>2235.36</v>
      </c>
      <c r="F2056" s="104" t="n">
        <v>174.02</v>
      </c>
      <c r="G2056" s="104" t="n">
        <v>13.1</v>
      </c>
    </row>
    <row r="2057">
      <c r="A2057" s="176" t="n">
        <v>46054</v>
      </c>
      <c r="B2057" s="104" t="inlineStr">
        <is>
          <t>2025/26</t>
        </is>
      </c>
      <c r="C2057" s="104" t="inlineStr">
        <is>
          <t>HC-062</t>
        </is>
      </c>
      <c r="D2057" s="104" t="n">
        <v>12</v>
      </c>
      <c r="E2057" s="104" t="n">
        <v>1464.15</v>
      </c>
      <c r="F2057" s="104" t="n">
        <v>66.33</v>
      </c>
      <c r="G2057" s="104" t="n">
        <v>16.2</v>
      </c>
    </row>
    <row r="2058">
      <c r="A2058" s="176" t="n">
        <v>46054</v>
      </c>
      <c r="B2058" s="104" t="inlineStr">
        <is>
          <t>2025/26</t>
        </is>
      </c>
      <c r="C2058" s="104" t="inlineStr">
        <is>
          <t>HC-063</t>
        </is>
      </c>
      <c r="D2058" s="104" t="n">
        <v>13</v>
      </c>
      <c r="E2058" s="104" t="n">
        <v>1616.31</v>
      </c>
      <c r="F2058" s="104" t="n">
        <v>89.29000000000001</v>
      </c>
      <c r="G2058" s="104" t="n">
        <v>6.9</v>
      </c>
    </row>
    <row r="2059">
      <c r="A2059" s="176" t="n">
        <v>46054</v>
      </c>
      <c r="B2059" s="104" t="inlineStr">
        <is>
          <t>2025/26</t>
        </is>
      </c>
      <c r="C2059" s="104" t="inlineStr">
        <is>
          <t>HC-064</t>
        </is>
      </c>
      <c r="D2059" s="104" t="n">
        <v>12</v>
      </c>
      <c r="E2059" s="104" t="n">
        <v>1478.31</v>
      </c>
      <c r="F2059" s="104" t="n">
        <v>52.99</v>
      </c>
      <c r="G2059" s="104" t="n">
        <v>14</v>
      </c>
    </row>
    <row r="2060">
      <c r="A2060" s="176" t="n">
        <v>46054</v>
      </c>
      <c r="B2060" s="104" t="inlineStr">
        <is>
          <t>2025/26</t>
        </is>
      </c>
      <c r="C2060" s="104" t="inlineStr">
        <is>
          <t>HC-065</t>
        </is>
      </c>
      <c r="D2060" s="104" t="n">
        <v>20</v>
      </c>
      <c r="E2060" s="104" t="n">
        <v>2504.75</v>
      </c>
      <c r="F2060" s="104" t="n">
        <v>70.79000000000001</v>
      </c>
      <c r="G2060" s="104" t="n">
        <v>11.4</v>
      </c>
    </row>
    <row r="2061">
      <c r="A2061" s="176" t="n">
        <v>46054</v>
      </c>
      <c r="B2061" s="104" t="inlineStr">
        <is>
          <t>2025/26</t>
        </is>
      </c>
      <c r="C2061" s="104" t="inlineStr">
        <is>
          <t>HC-066</t>
        </is>
      </c>
      <c r="D2061" s="104" t="n">
        <v>18</v>
      </c>
      <c r="E2061" s="104" t="n">
        <v>2201.75</v>
      </c>
      <c r="F2061" s="104" t="n">
        <v>81.55</v>
      </c>
      <c r="G2061" s="104" t="n">
        <v>18.8</v>
      </c>
    </row>
    <row r="2062">
      <c r="A2062" s="176" t="n">
        <v>46054</v>
      </c>
      <c r="B2062" s="104" t="inlineStr">
        <is>
          <t>2025/26</t>
        </is>
      </c>
      <c r="C2062" s="104" t="inlineStr">
        <is>
          <t>HC-067</t>
        </is>
      </c>
      <c r="D2062" s="104" t="n">
        <v>18</v>
      </c>
      <c r="E2062" s="104" t="n">
        <v>2225.12</v>
      </c>
      <c r="F2062" s="104" t="n">
        <v>99.65000000000001</v>
      </c>
      <c r="G2062" s="104" t="n">
        <v>13.6</v>
      </c>
    </row>
    <row r="2063">
      <c r="A2063" s="176" t="n">
        <v>46054</v>
      </c>
      <c r="B2063" s="104" t="inlineStr">
        <is>
          <t>2025/26</t>
        </is>
      </c>
      <c r="C2063" s="104" t="inlineStr">
        <is>
          <t>HC-068</t>
        </is>
      </c>
      <c r="D2063" s="104" t="n">
        <v>13</v>
      </c>
      <c r="E2063" s="104" t="n">
        <v>1544.15</v>
      </c>
      <c r="F2063" s="104" t="n">
        <v>59.68</v>
      </c>
      <c r="G2063" s="104" t="n">
        <v>9.9</v>
      </c>
    </row>
    <row r="2064">
      <c r="A2064" s="176" t="n">
        <v>46054</v>
      </c>
      <c r="B2064" s="104" t="inlineStr">
        <is>
          <t>2025/26</t>
        </is>
      </c>
      <c r="C2064" s="104" t="inlineStr">
        <is>
          <t>HC-069</t>
        </is>
      </c>
      <c r="D2064" s="104" t="n">
        <v>14</v>
      </c>
      <c r="E2064" s="104" t="n">
        <v>1698.43</v>
      </c>
      <c r="F2064" s="104" t="n">
        <v>91.3</v>
      </c>
      <c r="G2064" s="104" t="n">
        <v>11.2</v>
      </c>
    </row>
    <row r="2065">
      <c r="A2065" s="176" t="n">
        <v>46054</v>
      </c>
      <c r="B2065" s="104" t="inlineStr">
        <is>
          <t>2025/26</t>
        </is>
      </c>
      <c r="C2065" s="104" t="inlineStr">
        <is>
          <t>HC-070</t>
        </is>
      </c>
      <c r="D2065" s="104" t="n">
        <v>8</v>
      </c>
      <c r="E2065" s="104" t="n">
        <v>983.02</v>
      </c>
      <c r="F2065" s="104" t="n">
        <v>55.02</v>
      </c>
      <c r="G2065" s="104" t="n">
        <v>4.8</v>
      </c>
    </row>
    <row r="2066">
      <c r="A2066" s="176" t="n">
        <v>46054</v>
      </c>
      <c r="B2066" s="104" t="inlineStr">
        <is>
          <t>2025/26</t>
        </is>
      </c>
      <c r="C2066" s="104" t="inlineStr">
        <is>
          <t>HC-071</t>
        </is>
      </c>
      <c r="D2066" s="104" t="n">
        <v>14</v>
      </c>
      <c r="E2066" s="104" t="n">
        <v>1696.79</v>
      </c>
      <c r="F2066" s="104" t="n">
        <v>83.41</v>
      </c>
      <c r="G2066" s="104" t="n">
        <v>12.6</v>
      </c>
    </row>
    <row r="2067">
      <c r="A2067" s="176" t="n">
        <v>46054</v>
      </c>
      <c r="B2067" s="104" t="inlineStr">
        <is>
          <t>2025/26</t>
        </is>
      </c>
      <c r="C2067" s="104" t="inlineStr">
        <is>
          <t>HC-072</t>
        </is>
      </c>
      <c r="D2067" s="104" t="n">
        <v>12</v>
      </c>
      <c r="E2067" s="104" t="n">
        <v>1489.8</v>
      </c>
      <c r="F2067" s="104" t="n">
        <v>49.68</v>
      </c>
      <c r="G2067" s="104" t="n">
        <v>12.9</v>
      </c>
    </row>
    <row r="2068">
      <c r="A2068" s="176" t="n">
        <v>46054</v>
      </c>
      <c r="B2068" s="104" t="inlineStr">
        <is>
          <t>2025/26</t>
        </is>
      </c>
      <c r="C2068" s="104" t="inlineStr">
        <is>
          <t>HC-073</t>
        </is>
      </c>
      <c r="D2068" s="104" t="n">
        <v>21</v>
      </c>
      <c r="E2068" s="104" t="n">
        <v>2569.47</v>
      </c>
      <c r="F2068" s="104" t="n">
        <v>143.24</v>
      </c>
      <c r="G2068" s="104" t="n">
        <v>15.7</v>
      </c>
    </row>
    <row r="2069">
      <c r="A2069" s="176" t="n">
        <v>46054</v>
      </c>
      <c r="B2069" s="104" t="inlineStr">
        <is>
          <t>2025/26</t>
        </is>
      </c>
      <c r="C2069" s="104" t="inlineStr">
        <is>
          <t>HC-074</t>
        </is>
      </c>
      <c r="D2069" s="104" t="n">
        <v>14</v>
      </c>
      <c r="E2069" s="104" t="n">
        <v>1707.92</v>
      </c>
      <c r="F2069" s="104" t="n">
        <v>74.72</v>
      </c>
      <c r="G2069" s="104" t="n">
        <v>11.8</v>
      </c>
    </row>
    <row r="2070">
      <c r="A2070" s="176" t="n">
        <v>46054</v>
      </c>
      <c r="B2070" s="104" t="inlineStr">
        <is>
          <t>2025/26</t>
        </is>
      </c>
      <c r="C2070" s="104" t="inlineStr">
        <is>
          <t>HC-075</t>
        </is>
      </c>
      <c r="D2070" s="104" t="n">
        <v>20</v>
      </c>
      <c r="E2070" s="104" t="n">
        <v>2468.73</v>
      </c>
      <c r="F2070" s="104" t="n">
        <v>116.25</v>
      </c>
      <c r="G2070" s="104" t="n">
        <v>12.1</v>
      </c>
    </row>
    <row r="2071">
      <c r="A2071" s="176" t="n">
        <v>46054</v>
      </c>
      <c r="B2071" s="104" t="inlineStr">
        <is>
          <t>2025/26</t>
        </is>
      </c>
      <c r="C2071" s="104" t="inlineStr">
        <is>
          <t>HC-076</t>
        </is>
      </c>
      <c r="D2071" s="104" t="n">
        <v>14</v>
      </c>
      <c r="E2071" s="104" t="n">
        <v>1738.84</v>
      </c>
      <c r="F2071" s="104" t="n">
        <v>89.06</v>
      </c>
      <c r="G2071" s="104" t="n">
        <v>9.199999999999999</v>
      </c>
    </row>
    <row r="2072">
      <c r="A2072" s="176" t="n">
        <v>46054</v>
      </c>
      <c r="B2072" s="104" t="inlineStr">
        <is>
          <t>2025/26</t>
        </is>
      </c>
      <c r="C2072" s="104" t="inlineStr">
        <is>
          <t>HC-077</t>
        </is>
      </c>
      <c r="D2072" s="104" t="n">
        <v>14</v>
      </c>
      <c r="E2072" s="104" t="n">
        <v>1705.96</v>
      </c>
      <c r="F2072" s="104" t="n">
        <v>68.3</v>
      </c>
      <c r="G2072" s="104" t="n">
        <v>4.3</v>
      </c>
    </row>
    <row r="2073">
      <c r="A2073" s="176" t="n">
        <v>46054</v>
      </c>
      <c r="B2073" s="104" t="inlineStr">
        <is>
          <t>2025/26</t>
        </is>
      </c>
      <c r="C2073" s="104" t="inlineStr">
        <is>
          <t>HC-078</t>
        </is>
      </c>
      <c r="D2073" s="104" t="n">
        <v>14</v>
      </c>
      <c r="E2073" s="104" t="n">
        <v>1679.88</v>
      </c>
      <c r="F2073" s="104" t="n">
        <v>101.29</v>
      </c>
      <c r="G2073" s="104" t="n">
        <v>10.6</v>
      </c>
    </row>
    <row r="2074">
      <c r="A2074" s="176" t="n">
        <v>46054</v>
      </c>
      <c r="B2074" s="104" t="inlineStr">
        <is>
          <t>2025/26</t>
        </is>
      </c>
      <c r="C2074" s="104" t="inlineStr">
        <is>
          <t>HC-079</t>
        </is>
      </c>
      <c r="D2074" s="104" t="n">
        <v>18</v>
      </c>
      <c r="E2074" s="104" t="n">
        <v>2180.34</v>
      </c>
      <c r="F2074" s="104" t="n">
        <v>91.93000000000001</v>
      </c>
      <c r="G2074" s="104" t="n">
        <v>15.6</v>
      </c>
    </row>
    <row r="2075">
      <c r="A2075" s="176" t="n">
        <v>46054</v>
      </c>
      <c r="B2075" s="104" t="inlineStr">
        <is>
          <t>2025/26</t>
        </is>
      </c>
      <c r="C2075" s="104" t="inlineStr">
        <is>
          <t>HC-080</t>
        </is>
      </c>
      <c r="D2075" s="104" t="n">
        <v>12</v>
      </c>
      <c r="E2075" s="104" t="n">
        <v>1431.37</v>
      </c>
      <c r="F2075" s="104" t="n">
        <v>67.69</v>
      </c>
      <c r="G2075" s="104" t="n">
        <v>17.9</v>
      </c>
    </row>
    <row r="2076">
      <c r="A2076" s="176" t="n">
        <v>46054</v>
      </c>
      <c r="B2076" s="104" t="inlineStr">
        <is>
          <t>2025/26</t>
        </is>
      </c>
      <c r="C2076" s="104" t="inlineStr">
        <is>
          <t>HC-081</t>
        </is>
      </c>
      <c r="D2076" s="104" t="n">
        <v>18</v>
      </c>
      <c r="E2076" s="104" t="n">
        <v>2156.46</v>
      </c>
      <c r="F2076" s="104" t="n">
        <v>106.29</v>
      </c>
      <c r="G2076" s="104" t="n">
        <v>9.300000000000001</v>
      </c>
    </row>
    <row r="2077">
      <c r="A2077" s="176" t="n">
        <v>46054</v>
      </c>
      <c r="B2077" s="104" t="inlineStr">
        <is>
          <t>2025/26</t>
        </is>
      </c>
      <c r="C2077" s="104" t="inlineStr">
        <is>
          <t>HC-082</t>
        </is>
      </c>
      <c r="D2077" s="104" t="n">
        <v>13</v>
      </c>
      <c r="E2077" s="104" t="n">
        <v>1627.87</v>
      </c>
      <c r="F2077" s="104" t="n">
        <v>91.25</v>
      </c>
      <c r="G2077" s="104" t="n">
        <v>4.9</v>
      </c>
    </row>
    <row r="2078">
      <c r="A2078" s="176" t="n">
        <v>46054</v>
      </c>
      <c r="B2078" s="104" t="inlineStr">
        <is>
          <t>2025/26</t>
        </is>
      </c>
      <c r="C2078" s="104" t="inlineStr">
        <is>
          <t>HC-083</t>
        </is>
      </c>
      <c r="D2078" s="104" t="n">
        <v>13</v>
      </c>
      <c r="E2078" s="104" t="n">
        <v>1614.81</v>
      </c>
      <c r="F2078" s="104" t="n">
        <v>76.65000000000001</v>
      </c>
      <c r="G2078" s="104" t="n">
        <v>6.2</v>
      </c>
    </row>
    <row r="2079">
      <c r="A2079" s="176" t="n">
        <v>46054</v>
      </c>
      <c r="B2079" s="104" t="inlineStr">
        <is>
          <t>2025/26</t>
        </is>
      </c>
      <c r="C2079" s="104" t="inlineStr">
        <is>
          <t>HC-084</t>
        </is>
      </c>
      <c r="D2079" s="104" t="n">
        <v>12</v>
      </c>
      <c r="E2079" s="104" t="n">
        <v>1510.34</v>
      </c>
      <c r="F2079" s="104" t="n">
        <v>76.29000000000001</v>
      </c>
      <c r="G2079" s="104" t="n">
        <v>5.4</v>
      </c>
    </row>
    <row r="2080">
      <c r="A2080" s="176" t="n">
        <v>46054</v>
      </c>
      <c r="B2080" s="104" t="inlineStr">
        <is>
          <t>2025/26</t>
        </is>
      </c>
      <c r="C2080" s="104" t="inlineStr">
        <is>
          <t>HC-085</t>
        </is>
      </c>
      <c r="D2080" s="104" t="n">
        <v>18</v>
      </c>
      <c r="E2080" s="104" t="n">
        <v>2177.48</v>
      </c>
      <c r="F2080" s="104" t="n">
        <v>126.47</v>
      </c>
      <c r="G2080" s="104" t="n">
        <v>12.1</v>
      </c>
    </row>
    <row r="2081">
      <c r="A2081" s="176" t="n">
        <v>46054</v>
      </c>
      <c r="B2081" s="104" t="inlineStr">
        <is>
          <t>2025/26</t>
        </is>
      </c>
      <c r="C2081" s="104" t="inlineStr">
        <is>
          <t>HC-086</t>
        </is>
      </c>
      <c r="D2081" s="104" t="n">
        <v>13</v>
      </c>
      <c r="E2081" s="104" t="n">
        <v>1604.02</v>
      </c>
      <c r="F2081" s="104" t="n">
        <v>60.02</v>
      </c>
      <c r="G2081" s="104" t="n">
        <v>9.6</v>
      </c>
    </row>
    <row r="2082">
      <c r="A2082" s="176" t="n">
        <v>46054</v>
      </c>
      <c r="B2082" s="104" t="inlineStr">
        <is>
          <t>2025/26</t>
        </is>
      </c>
      <c r="C2082" s="104" t="inlineStr">
        <is>
          <t>HC-087</t>
        </is>
      </c>
      <c r="D2082" s="104" t="n">
        <v>12</v>
      </c>
      <c r="E2082" s="104" t="n">
        <v>1451.9</v>
      </c>
      <c r="F2082" s="104" t="n">
        <v>64.94</v>
      </c>
      <c r="G2082" s="104" t="n">
        <v>13.1</v>
      </c>
    </row>
    <row r="2083">
      <c r="A2083" s="176" t="n">
        <v>46054</v>
      </c>
      <c r="B2083" s="104" t="inlineStr">
        <is>
          <t>2025/26</t>
        </is>
      </c>
      <c r="C2083" s="104" t="inlineStr">
        <is>
          <t>HC-088</t>
        </is>
      </c>
      <c r="D2083" s="104" t="n">
        <v>13</v>
      </c>
      <c r="E2083" s="104" t="n">
        <v>1596.64</v>
      </c>
      <c r="F2083" s="104" t="n">
        <v>108.18</v>
      </c>
      <c r="G2083" s="104" t="n">
        <v>9.4</v>
      </c>
    </row>
    <row r="2084">
      <c r="A2084" s="176" t="n">
        <v>46054</v>
      </c>
      <c r="B2084" s="104" t="inlineStr">
        <is>
          <t>2025/26</t>
        </is>
      </c>
      <c r="C2084" s="104" t="inlineStr">
        <is>
          <t>HC-089</t>
        </is>
      </c>
      <c r="D2084" s="104" t="n">
        <v>14</v>
      </c>
      <c r="E2084" s="104" t="n">
        <v>1742.11</v>
      </c>
      <c r="F2084" s="104" t="n">
        <v>110.25</v>
      </c>
      <c r="G2084" s="104" t="n">
        <v>12.1</v>
      </c>
    </row>
    <row r="2085">
      <c r="A2085" s="176" t="n">
        <v>46054</v>
      </c>
      <c r="B2085" s="104" t="inlineStr">
        <is>
          <t>2025/26</t>
        </is>
      </c>
      <c r="C2085" s="104" t="inlineStr">
        <is>
          <t>HC-090</t>
        </is>
      </c>
      <c r="D2085" s="104" t="n">
        <v>13</v>
      </c>
      <c r="E2085" s="104" t="n">
        <v>1572.77</v>
      </c>
      <c r="F2085" s="104" t="n">
        <v>67.02</v>
      </c>
      <c r="G2085" s="104" t="n">
        <v>13.9</v>
      </c>
    </row>
    <row r="2086">
      <c r="A2086" s="176" t="n">
        <v>46054</v>
      </c>
      <c r="B2086" s="104" t="inlineStr">
        <is>
          <t>2025/26</t>
        </is>
      </c>
      <c r="C2086" s="104" t="inlineStr">
        <is>
          <t>HC-091</t>
        </is>
      </c>
      <c r="D2086" s="104" t="n">
        <v>13</v>
      </c>
      <c r="E2086" s="104" t="n">
        <v>1580.47</v>
      </c>
      <c r="F2086" s="104" t="n">
        <v>74.48</v>
      </c>
      <c r="G2086" s="104" t="n">
        <v>10.4</v>
      </c>
    </row>
    <row r="2087">
      <c r="A2087" s="176" t="n">
        <v>46054</v>
      </c>
      <c r="B2087" s="104" t="inlineStr">
        <is>
          <t>2025/26</t>
        </is>
      </c>
      <c r="C2087" s="104" t="inlineStr">
        <is>
          <t>HC-092</t>
        </is>
      </c>
      <c r="D2087" s="104" t="n">
        <v>13</v>
      </c>
      <c r="E2087" s="104" t="n">
        <v>1627.84</v>
      </c>
      <c r="F2087" s="104" t="n">
        <v>82.59999999999999</v>
      </c>
      <c r="G2087" s="104" t="n">
        <v>11.5</v>
      </c>
    </row>
    <row r="2088">
      <c r="A2088" s="176" t="n">
        <v>46054</v>
      </c>
      <c r="B2088" s="104" t="inlineStr">
        <is>
          <t>2025/26</t>
        </is>
      </c>
      <c r="C2088" s="104" t="inlineStr">
        <is>
          <t>HC-093</t>
        </is>
      </c>
      <c r="D2088" s="104" t="n">
        <v>25</v>
      </c>
      <c r="E2088" s="104" t="n">
        <v>3106.9</v>
      </c>
      <c r="F2088" s="104" t="n">
        <v>160.72</v>
      </c>
      <c r="G2088" s="104" t="n">
        <v>18.8</v>
      </c>
    </row>
    <row r="2089">
      <c r="A2089" s="176" t="n">
        <v>46054</v>
      </c>
      <c r="B2089" s="104" t="inlineStr">
        <is>
          <t>2025/26</t>
        </is>
      </c>
      <c r="C2089" s="104" t="inlineStr">
        <is>
          <t>HC-094</t>
        </is>
      </c>
      <c r="D2089" s="104" t="n">
        <v>12</v>
      </c>
      <c r="E2089" s="104" t="n">
        <v>1491.1</v>
      </c>
      <c r="F2089" s="104" t="n">
        <v>94.43000000000001</v>
      </c>
      <c r="G2089" s="104" t="n">
        <v>10.6</v>
      </c>
    </row>
    <row r="2090">
      <c r="A2090" s="176" t="n">
        <v>46054</v>
      </c>
      <c r="B2090" s="104" t="inlineStr">
        <is>
          <t>2025/26</t>
        </is>
      </c>
      <c r="C2090" s="104" t="inlineStr">
        <is>
          <t>HC-095</t>
        </is>
      </c>
      <c r="D2090" s="104" t="n">
        <v>21</v>
      </c>
      <c r="E2090" s="104" t="n">
        <v>2597.76</v>
      </c>
      <c r="F2090" s="104" t="n">
        <v>140.44</v>
      </c>
      <c r="G2090" s="104" t="n">
        <v>19.1</v>
      </c>
    </row>
    <row r="2091">
      <c r="A2091" s="176" t="n">
        <v>46054</v>
      </c>
      <c r="B2091" s="104" t="inlineStr">
        <is>
          <t>2025/26</t>
        </is>
      </c>
      <c r="C2091" s="104" t="inlineStr">
        <is>
          <t>HC-096</t>
        </is>
      </c>
      <c r="D2091" s="104" t="n">
        <v>12</v>
      </c>
      <c r="E2091" s="104" t="n">
        <v>1501.57</v>
      </c>
      <c r="F2091" s="104" t="n">
        <v>57.33</v>
      </c>
      <c r="G2091" s="104" t="n">
        <v>7.1</v>
      </c>
    </row>
    <row r="2092">
      <c r="A2092" s="176" t="n">
        <v>46054</v>
      </c>
      <c r="B2092" s="104" t="inlineStr">
        <is>
          <t>2025/26</t>
        </is>
      </c>
      <c r="C2092" s="104" t="inlineStr">
        <is>
          <t>HC-097</t>
        </is>
      </c>
      <c r="D2092" s="104" t="n">
        <v>12</v>
      </c>
      <c r="E2092" s="104" t="n">
        <v>1482.07</v>
      </c>
      <c r="F2092" s="104" t="n">
        <v>52.68</v>
      </c>
      <c r="G2092" s="104" t="n">
        <v>7.8</v>
      </c>
    </row>
    <row r="2093">
      <c r="A2093" s="176" t="n">
        <v>46054</v>
      </c>
      <c r="B2093" s="104" t="inlineStr">
        <is>
          <t>2025/26</t>
        </is>
      </c>
      <c r="C2093" s="104" t="inlineStr">
        <is>
          <t>HC-098</t>
        </is>
      </c>
      <c r="D2093" s="104" t="n">
        <v>14</v>
      </c>
      <c r="E2093" s="104" t="n">
        <v>1715.29</v>
      </c>
      <c r="F2093" s="104" t="n">
        <v>109.2</v>
      </c>
      <c r="G2093" s="104" t="n">
        <v>11.3</v>
      </c>
    </row>
    <row r="2094">
      <c r="A2094" s="176" t="n">
        <v>46054</v>
      </c>
      <c r="B2094" s="104" t="inlineStr">
        <is>
          <t>2025/26</t>
        </is>
      </c>
      <c r="C2094" s="104" t="inlineStr">
        <is>
          <t>HC-099</t>
        </is>
      </c>
      <c r="D2094" s="104" t="n">
        <v>18</v>
      </c>
      <c r="E2094" s="104" t="n">
        <v>2224.75</v>
      </c>
      <c r="F2094" s="104" t="n">
        <v>125.93</v>
      </c>
      <c r="G2094" s="104" t="n">
        <v>12.4</v>
      </c>
    </row>
    <row r="2095">
      <c r="A2095" s="176" t="n">
        <v>46054</v>
      </c>
      <c r="B2095" s="104" t="inlineStr">
        <is>
          <t>2025/26</t>
        </is>
      </c>
      <c r="C2095" s="104" t="inlineStr">
        <is>
          <t>HC-100</t>
        </is>
      </c>
      <c r="D2095" s="104" t="n">
        <v>12</v>
      </c>
      <c r="E2095" s="104" t="n">
        <v>1470.25</v>
      </c>
      <c r="F2095" s="104" t="n">
        <v>72.95999999999999</v>
      </c>
      <c r="G2095" s="104" t="n">
        <v>8.800000000000001</v>
      </c>
    </row>
    <row r="2096">
      <c r="A2096" s="176" t="n">
        <v>46054</v>
      </c>
      <c r="B2096" s="104" t="inlineStr">
        <is>
          <t>2025/26</t>
        </is>
      </c>
      <c r="C2096" s="104" t="inlineStr">
        <is>
          <t>HC-101</t>
        </is>
      </c>
      <c r="D2096" s="104" t="n">
        <v>14</v>
      </c>
      <c r="E2096" s="104" t="n">
        <v>1704.64</v>
      </c>
      <c r="F2096" s="104" t="n">
        <v>69.09999999999999</v>
      </c>
      <c r="G2096" s="104" t="n">
        <v>9.199999999999999</v>
      </c>
    </row>
    <row r="2097">
      <c r="A2097" s="176" t="n">
        <v>46054</v>
      </c>
      <c r="B2097" s="104" t="inlineStr">
        <is>
          <t>2025/26</t>
        </is>
      </c>
      <c r="C2097" s="104" t="inlineStr">
        <is>
          <t>HC-102</t>
        </is>
      </c>
      <c r="D2097" s="104" t="n">
        <v>14</v>
      </c>
      <c r="E2097" s="104" t="n">
        <v>1693.09</v>
      </c>
      <c r="F2097" s="104" t="n">
        <v>241.18</v>
      </c>
      <c r="G2097" s="104" t="n">
        <v>52.1</v>
      </c>
    </row>
    <row r="2098">
      <c r="A2098" s="176" t="n">
        <v>46054</v>
      </c>
      <c r="B2098" s="104" t="inlineStr">
        <is>
          <t>2025/26</t>
        </is>
      </c>
      <c r="C2098" s="104" t="inlineStr">
        <is>
          <t>HC-103</t>
        </is>
      </c>
      <c r="D2098" s="104" t="n">
        <v>18</v>
      </c>
      <c r="E2098" s="104" t="n">
        <v>2223.41</v>
      </c>
      <c r="F2098" s="104" t="n">
        <v>121.64</v>
      </c>
      <c r="G2098" s="104" t="n">
        <v>19.8</v>
      </c>
    </row>
    <row r="2099">
      <c r="A2099" s="176" t="n">
        <v>46054</v>
      </c>
      <c r="B2099" s="104" t="inlineStr">
        <is>
          <t>2025/26</t>
        </is>
      </c>
      <c r="C2099" s="104" t="inlineStr">
        <is>
          <t>HC-104</t>
        </is>
      </c>
      <c r="D2099" s="104" t="n">
        <v>13</v>
      </c>
      <c r="E2099" s="104" t="n">
        <v>1591.37</v>
      </c>
      <c r="F2099" s="104" t="n">
        <v>73.31999999999999</v>
      </c>
      <c r="G2099" s="104" t="n">
        <v>11.3</v>
      </c>
    </row>
    <row r="2100">
      <c r="A2100" s="176" t="n">
        <v>46054</v>
      </c>
      <c r="B2100" s="104" t="inlineStr">
        <is>
          <t>2025/26</t>
        </is>
      </c>
      <c r="C2100" s="104" t="inlineStr">
        <is>
          <t>HC-105</t>
        </is>
      </c>
      <c r="D2100" s="104" t="n">
        <v>20</v>
      </c>
      <c r="E2100" s="104" t="n">
        <v>2485.96</v>
      </c>
      <c r="F2100" s="104" t="n">
        <v>108.44</v>
      </c>
      <c r="G2100" s="104" t="n">
        <v>16.1</v>
      </c>
    </row>
    <row r="2101">
      <c r="A2101" s="176" t="n">
        <v>46054</v>
      </c>
      <c r="B2101" s="104" t="inlineStr">
        <is>
          <t>2025/26</t>
        </is>
      </c>
      <c r="C2101" s="104" t="inlineStr">
        <is>
          <t>HC-106</t>
        </is>
      </c>
      <c r="D2101" s="104" t="n">
        <v>14</v>
      </c>
      <c r="E2101" s="104" t="n">
        <v>1721.62</v>
      </c>
      <c r="F2101" s="104" t="n">
        <v>109.6</v>
      </c>
      <c r="G2101" s="104" t="n">
        <v>9.699999999999999</v>
      </c>
    </row>
    <row r="2102">
      <c r="A2102" s="176" t="n">
        <v>46054</v>
      </c>
      <c r="B2102" s="104" t="inlineStr">
        <is>
          <t>2025/26</t>
        </is>
      </c>
      <c r="C2102" s="104" t="inlineStr">
        <is>
          <t>HC-107</t>
        </is>
      </c>
      <c r="D2102" s="104" t="n">
        <v>18</v>
      </c>
      <c r="E2102" s="104" t="n">
        <v>2215.27</v>
      </c>
      <c r="F2102" s="104" t="n">
        <v>107.46</v>
      </c>
      <c r="G2102" s="104" t="n">
        <v>19.1</v>
      </c>
    </row>
    <row r="2103">
      <c r="A2103" s="176" t="n">
        <v>46054</v>
      </c>
      <c r="B2103" s="104" t="inlineStr">
        <is>
          <t>2025/26</t>
        </is>
      </c>
      <c r="C2103" s="104" t="inlineStr">
        <is>
          <t>HC-108</t>
        </is>
      </c>
      <c r="D2103" s="104" t="n">
        <v>13</v>
      </c>
      <c r="E2103" s="104" t="n">
        <v>1569.27</v>
      </c>
      <c r="F2103" s="104" t="n">
        <v>77.12</v>
      </c>
      <c r="G2103" s="104" t="n">
        <v>12.8</v>
      </c>
    </row>
    <row r="2104">
      <c r="A2104" s="176" t="n">
        <v>46054</v>
      </c>
      <c r="B2104" s="104" t="inlineStr">
        <is>
          <t>2025/26</t>
        </is>
      </c>
      <c r="C2104" s="104" t="inlineStr">
        <is>
          <t>HC-109</t>
        </is>
      </c>
      <c r="D2104" s="104" t="n">
        <v>14</v>
      </c>
      <c r="E2104" s="104" t="n">
        <v>1693.06</v>
      </c>
      <c r="F2104" s="104" t="n">
        <v>71.45</v>
      </c>
      <c r="G2104" s="104" t="n">
        <v>10.4</v>
      </c>
    </row>
    <row r="2105">
      <c r="A2105" s="176" t="n">
        <v>46054</v>
      </c>
      <c r="B2105" s="104" t="inlineStr">
        <is>
          <t>2025/26</t>
        </is>
      </c>
      <c r="C2105" s="104" t="inlineStr">
        <is>
          <t>HC-110</t>
        </is>
      </c>
      <c r="D2105" s="104" t="n">
        <v>12</v>
      </c>
      <c r="E2105" s="104" t="n">
        <v>1488.07</v>
      </c>
      <c r="F2105" s="104" t="n">
        <v>90.08</v>
      </c>
      <c r="G2105" s="104" t="n">
        <v>10.2</v>
      </c>
    </row>
    <row r="2106">
      <c r="A2106" s="176" t="n">
        <v>46054</v>
      </c>
      <c r="B2106" s="104" t="inlineStr">
        <is>
          <t>2025/26</t>
        </is>
      </c>
      <c r="C2106" s="104" t="inlineStr">
        <is>
          <t>HC-111</t>
        </is>
      </c>
      <c r="D2106" s="104" t="n">
        <v>14</v>
      </c>
      <c r="E2106" s="104" t="n">
        <v>1674.64</v>
      </c>
      <c r="F2106" s="104" t="n">
        <v>84.56999999999999</v>
      </c>
      <c r="G2106" s="104" t="n">
        <v>12.2</v>
      </c>
    </row>
    <row r="2107">
      <c r="A2107" s="176" t="n">
        <v>46054</v>
      </c>
      <c r="B2107" s="104" t="inlineStr">
        <is>
          <t>2025/26</t>
        </is>
      </c>
      <c r="C2107" s="104" t="inlineStr">
        <is>
          <t>HC-112</t>
        </is>
      </c>
      <c r="D2107" s="104" t="n">
        <v>13</v>
      </c>
      <c r="E2107" s="104" t="n">
        <v>1559.07</v>
      </c>
      <c r="F2107" s="104" t="n">
        <v>78.33</v>
      </c>
      <c r="G2107" s="104" t="n">
        <v>13</v>
      </c>
    </row>
    <row r="2108">
      <c r="A2108" s="176" t="n">
        <v>46054</v>
      </c>
      <c r="B2108" s="104" t="inlineStr">
        <is>
          <t>2025/26</t>
        </is>
      </c>
      <c r="C2108" s="104" t="inlineStr">
        <is>
          <t>HC-113</t>
        </is>
      </c>
      <c r="D2108" s="104" t="n">
        <v>14</v>
      </c>
      <c r="E2108" s="104" t="n">
        <v>1740.49</v>
      </c>
      <c r="F2108" s="104" t="n">
        <v>70.48</v>
      </c>
      <c r="G2108" s="104" t="n">
        <v>11.8</v>
      </c>
    </row>
    <row r="2109">
      <c r="A2109" s="176" t="n">
        <v>46054</v>
      </c>
      <c r="B2109" s="104" t="inlineStr">
        <is>
          <t>2025/26</t>
        </is>
      </c>
      <c r="C2109" s="104" t="inlineStr">
        <is>
          <t>HC-114</t>
        </is>
      </c>
      <c r="D2109" s="104" t="n">
        <v>12</v>
      </c>
      <c r="E2109" s="104" t="n">
        <v>1485.99</v>
      </c>
      <c r="F2109" s="104" t="n">
        <v>75.87</v>
      </c>
      <c r="G2109" s="104" t="n">
        <v>11.2</v>
      </c>
    </row>
    <row r="2110">
      <c r="A2110" s="176" t="n">
        <v>46054</v>
      </c>
      <c r="B2110" s="104" t="inlineStr">
        <is>
          <t>2025/26</t>
        </is>
      </c>
      <c r="C2110" s="104" t="inlineStr">
        <is>
          <t>HC-115</t>
        </is>
      </c>
      <c r="D2110" s="104" t="n">
        <v>18</v>
      </c>
      <c r="E2110" s="104" t="n">
        <v>2215.95</v>
      </c>
      <c r="F2110" s="104" t="n">
        <v>116.19</v>
      </c>
      <c r="G2110" s="104" t="n">
        <v>12.2</v>
      </c>
    </row>
    <row r="2111">
      <c r="A2111" s="176" t="n">
        <v>46054</v>
      </c>
      <c r="B2111" s="104" t="inlineStr">
        <is>
          <t>2025/26</t>
        </is>
      </c>
      <c r="C2111" s="104" t="inlineStr">
        <is>
          <t>HC-116</t>
        </is>
      </c>
      <c r="D2111" s="104" t="n">
        <v>13</v>
      </c>
      <c r="E2111" s="104" t="n">
        <v>1593.12</v>
      </c>
      <c r="F2111" s="104" t="n">
        <v>73.83</v>
      </c>
      <c r="G2111" s="104" t="n">
        <v>8</v>
      </c>
    </row>
    <row r="2112">
      <c r="A2112" s="176" t="n">
        <v>46054</v>
      </c>
      <c r="B2112" s="104" t="inlineStr">
        <is>
          <t>2025/26</t>
        </is>
      </c>
      <c r="C2112" s="104" t="inlineStr">
        <is>
          <t>HC-117</t>
        </is>
      </c>
      <c r="D2112" s="104" t="n">
        <v>18</v>
      </c>
      <c r="E2112" s="104" t="n">
        <v>2218.83</v>
      </c>
      <c r="F2112" s="104" t="n">
        <v>123.23</v>
      </c>
      <c r="G2112" s="104" t="n">
        <v>20.2</v>
      </c>
    </row>
    <row r="2113">
      <c r="A2113" s="176" t="n">
        <v>46054</v>
      </c>
      <c r="B2113" s="104" t="inlineStr">
        <is>
          <t>2025/26</t>
        </is>
      </c>
      <c r="C2113" s="104" t="inlineStr">
        <is>
          <t>HC-118</t>
        </is>
      </c>
      <c r="D2113" s="104" t="n">
        <v>14</v>
      </c>
      <c r="E2113" s="104" t="n">
        <v>1722.68</v>
      </c>
      <c r="F2113" s="104" t="n">
        <v>91.22</v>
      </c>
      <c r="G2113" s="104" t="n">
        <v>11.7</v>
      </c>
    </row>
    <row r="2114">
      <c r="A2114" s="176" t="n">
        <v>46054</v>
      </c>
      <c r="B2114" s="104" t="inlineStr">
        <is>
          <t>2025/26</t>
        </is>
      </c>
      <c r="C2114" s="104" t="inlineStr">
        <is>
          <t>HC-119</t>
        </is>
      </c>
      <c r="D2114" s="104" t="n">
        <v>13</v>
      </c>
      <c r="E2114" s="104" t="n">
        <v>1569.14</v>
      </c>
      <c r="F2114" s="104" t="n">
        <v>71.08</v>
      </c>
      <c r="G2114" s="104" t="n">
        <v>12.7</v>
      </c>
    </row>
    <row r="2115">
      <c r="A2115" s="176" t="n">
        <v>46054</v>
      </c>
      <c r="B2115" s="104" t="inlineStr">
        <is>
          <t>2025/26</t>
        </is>
      </c>
      <c r="C2115" s="104" t="inlineStr">
        <is>
          <t>HC-120</t>
        </is>
      </c>
      <c r="D2115" s="104" t="n">
        <v>13</v>
      </c>
      <c r="E2115" s="104" t="n">
        <v>1638.03</v>
      </c>
      <c r="F2115" s="104" t="n">
        <v>98.05</v>
      </c>
      <c r="G2115" s="104" t="n">
        <v>11.3</v>
      </c>
    </row>
    <row r="2116">
      <c r="A2116" s="176" t="n">
        <v>46082</v>
      </c>
      <c r="B2116" s="104" t="inlineStr">
        <is>
          <t>2025/26</t>
        </is>
      </c>
      <c r="C2116" s="104" t="inlineStr">
        <is>
          <t>HC-001</t>
        </is>
      </c>
      <c r="D2116" s="104" t="n">
        <v>20</v>
      </c>
      <c r="E2116" s="104" t="n">
        <v>2677.99</v>
      </c>
      <c r="F2116" s="104" t="n">
        <v>145.23</v>
      </c>
      <c r="G2116" s="104" t="n">
        <v>13.4</v>
      </c>
    </row>
    <row r="2117">
      <c r="A2117" s="176" t="n">
        <v>46082</v>
      </c>
      <c r="B2117" s="104" t="inlineStr">
        <is>
          <t>2025/26</t>
        </is>
      </c>
      <c r="C2117" s="104" t="inlineStr">
        <is>
          <t>HC-002</t>
        </is>
      </c>
      <c r="D2117" s="104" t="n">
        <v>13</v>
      </c>
      <c r="E2117" s="104" t="n">
        <v>1688.23</v>
      </c>
      <c r="F2117" s="104" t="n">
        <v>68.84999999999999</v>
      </c>
      <c r="G2117" s="104" t="n">
        <v>6.4</v>
      </c>
    </row>
    <row r="2118">
      <c r="A2118" s="176" t="n">
        <v>46082</v>
      </c>
      <c r="B2118" s="104" t="inlineStr">
        <is>
          <t>2025/26</t>
        </is>
      </c>
      <c r="C2118" s="104" t="inlineStr">
        <is>
          <t>HC-003</t>
        </is>
      </c>
      <c r="D2118" s="104" t="n">
        <v>13</v>
      </c>
      <c r="E2118" s="104" t="n">
        <v>1690.97</v>
      </c>
      <c r="F2118" s="104" t="n">
        <v>95.05</v>
      </c>
      <c r="G2118" s="104" t="n">
        <v>10.9</v>
      </c>
    </row>
    <row r="2119">
      <c r="A2119" s="176" t="n">
        <v>46082</v>
      </c>
      <c r="B2119" s="104" t="inlineStr">
        <is>
          <t>2025/26</t>
        </is>
      </c>
      <c r="C2119" s="104" t="inlineStr">
        <is>
          <t>HC-004</t>
        </is>
      </c>
      <c r="D2119" s="104" t="n">
        <v>14</v>
      </c>
      <c r="E2119" s="104" t="n">
        <v>1898.5</v>
      </c>
      <c r="F2119" s="104" t="n">
        <v>126.02</v>
      </c>
      <c r="G2119" s="104" t="n">
        <v>8.800000000000001</v>
      </c>
    </row>
    <row r="2120">
      <c r="A2120" s="176" t="n">
        <v>46082</v>
      </c>
      <c r="B2120" s="104" t="inlineStr">
        <is>
          <t>2025/26</t>
        </is>
      </c>
      <c r="C2120" s="104" t="inlineStr">
        <is>
          <t>HC-005</t>
        </is>
      </c>
      <c r="D2120" s="104" t="n">
        <v>18</v>
      </c>
      <c r="E2120" s="104" t="n">
        <v>2354.34</v>
      </c>
      <c r="F2120" s="104" t="n">
        <v>109.85</v>
      </c>
      <c r="G2120" s="104" t="n">
        <v>15.1</v>
      </c>
    </row>
    <row r="2121">
      <c r="A2121" s="176" t="n">
        <v>46082</v>
      </c>
      <c r="B2121" s="104" t="inlineStr">
        <is>
          <t>2025/26</t>
        </is>
      </c>
      <c r="C2121" s="104" t="inlineStr">
        <is>
          <t>HC-006</t>
        </is>
      </c>
      <c r="D2121" s="104" t="n">
        <v>12</v>
      </c>
      <c r="E2121" s="104" t="n">
        <v>1642.23</v>
      </c>
      <c r="F2121" s="104" t="n">
        <v>82.2</v>
      </c>
      <c r="G2121" s="104" t="n">
        <v>15.5</v>
      </c>
    </row>
    <row r="2122">
      <c r="A2122" s="176" t="n">
        <v>46082</v>
      </c>
      <c r="B2122" s="104" t="inlineStr">
        <is>
          <t>2025/26</t>
        </is>
      </c>
      <c r="C2122" s="104" t="inlineStr">
        <is>
          <t>HC-007</t>
        </is>
      </c>
      <c r="D2122" s="104" t="n">
        <v>13</v>
      </c>
      <c r="E2122" s="104" t="n">
        <v>1679.15</v>
      </c>
      <c r="F2122" s="104" t="n">
        <v>90.94</v>
      </c>
      <c r="G2122" s="104" t="n">
        <v>12.6</v>
      </c>
    </row>
    <row r="2123">
      <c r="A2123" s="176" t="n">
        <v>46082</v>
      </c>
      <c r="B2123" s="104" t="inlineStr">
        <is>
          <t>2025/26</t>
        </is>
      </c>
      <c r="C2123" s="104" t="inlineStr">
        <is>
          <t>HC-008</t>
        </is>
      </c>
      <c r="D2123" s="104" t="n">
        <v>13</v>
      </c>
      <c r="E2123" s="104" t="n">
        <v>1718.81</v>
      </c>
      <c r="F2123" s="104" t="n">
        <v>50.18</v>
      </c>
      <c r="G2123" s="104" t="n">
        <v>9.6</v>
      </c>
    </row>
    <row r="2124">
      <c r="A2124" s="176" t="n">
        <v>46082</v>
      </c>
      <c r="B2124" s="104" t="inlineStr">
        <is>
          <t>2025/26</t>
        </is>
      </c>
      <c r="C2124" s="104" t="inlineStr">
        <is>
          <t>HC-009</t>
        </is>
      </c>
      <c r="D2124" s="104" t="n">
        <v>19</v>
      </c>
      <c r="E2124" s="104" t="n">
        <v>2436.05</v>
      </c>
      <c r="F2124" s="104" t="n">
        <v>96.38</v>
      </c>
      <c r="G2124" s="104" t="n">
        <v>11.8</v>
      </c>
    </row>
    <row r="2125">
      <c r="A2125" s="176" t="n">
        <v>46082</v>
      </c>
      <c r="B2125" s="104" t="inlineStr">
        <is>
          <t>2025/26</t>
        </is>
      </c>
      <c r="C2125" s="104" t="inlineStr">
        <is>
          <t>HC-010</t>
        </is>
      </c>
      <c r="D2125" s="104" t="n">
        <v>20</v>
      </c>
      <c r="E2125" s="104" t="n">
        <v>2648.3</v>
      </c>
      <c r="F2125" s="104" t="n">
        <v>166.76</v>
      </c>
      <c r="G2125" s="104" t="n">
        <v>17.9</v>
      </c>
    </row>
    <row r="2126">
      <c r="A2126" s="176" t="n">
        <v>46082</v>
      </c>
      <c r="B2126" s="104" t="inlineStr">
        <is>
          <t>2025/26</t>
        </is>
      </c>
      <c r="C2126" s="104" t="inlineStr">
        <is>
          <t>HC-011</t>
        </is>
      </c>
      <c r="D2126" s="104" t="n">
        <v>20</v>
      </c>
      <c r="E2126" s="104" t="n">
        <v>2648.1</v>
      </c>
      <c r="F2126" s="104" t="n">
        <v>91.31</v>
      </c>
      <c r="G2126" s="104" t="n">
        <v>12.3</v>
      </c>
    </row>
    <row r="2127">
      <c r="A2127" s="176" t="n">
        <v>46082</v>
      </c>
      <c r="B2127" s="104" t="inlineStr">
        <is>
          <t>2025/26</t>
        </is>
      </c>
      <c r="C2127" s="104" t="inlineStr">
        <is>
          <t>HC-012</t>
        </is>
      </c>
      <c r="D2127" s="104" t="n">
        <v>12</v>
      </c>
      <c r="E2127" s="104" t="n">
        <v>1536.33</v>
      </c>
      <c r="F2127" s="104" t="n">
        <v>100.52</v>
      </c>
      <c r="G2127" s="104" t="n">
        <v>17.4</v>
      </c>
    </row>
    <row r="2128">
      <c r="A2128" s="176" t="n">
        <v>46082</v>
      </c>
      <c r="B2128" s="104" t="inlineStr">
        <is>
          <t>2025/26</t>
        </is>
      </c>
      <c r="C2128" s="104" t="inlineStr">
        <is>
          <t>HC-013</t>
        </is>
      </c>
      <c r="D2128" s="104" t="n">
        <v>14</v>
      </c>
      <c r="E2128" s="104" t="n">
        <v>1849.78</v>
      </c>
      <c r="F2128" s="104" t="n">
        <v>82.75</v>
      </c>
      <c r="G2128" s="104" t="n">
        <v>12</v>
      </c>
    </row>
    <row r="2129">
      <c r="A2129" s="176" t="n">
        <v>46082</v>
      </c>
      <c r="B2129" s="104" t="inlineStr">
        <is>
          <t>2025/26</t>
        </is>
      </c>
      <c r="C2129" s="104" t="inlineStr">
        <is>
          <t>HC-014</t>
        </is>
      </c>
      <c r="D2129" s="104" t="n">
        <v>14</v>
      </c>
      <c r="E2129" s="104" t="n">
        <v>1840.27</v>
      </c>
      <c r="F2129" s="104" t="n">
        <v>77.72</v>
      </c>
      <c r="G2129" s="104" t="n">
        <v>8.300000000000001</v>
      </c>
    </row>
    <row r="2130">
      <c r="A2130" s="176" t="n">
        <v>46082</v>
      </c>
      <c r="B2130" s="104" t="inlineStr">
        <is>
          <t>2025/26</t>
        </is>
      </c>
      <c r="C2130" s="104" t="inlineStr">
        <is>
          <t>HC-015</t>
        </is>
      </c>
      <c r="D2130" s="104" t="n">
        <v>13</v>
      </c>
      <c r="E2130" s="104" t="n">
        <v>1713.64</v>
      </c>
      <c r="F2130" s="104" t="n">
        <v>70.63</v>
      </c>
      <c r="G2130" s="104" t="n">
        <v>7.8</v>
      </c>
    </row>
    <row r="2131">
      <c r="A2131" s="176" t="n">
        <v>46082</v>
      </c>
      <c r="B2131" s="104" t="inlineStr">
        <is>
          <t>2025/26</t>
        </is>
      </c>
      <c r="C2131" s="104" t="inlineStr">
        <is>
          <t>HC-016</t>
        </is>
      </c>
      <c r="D2131" s="104" t="n">
        <v>18</v>
      </c>
      <c r="E2131" s="104" t="n">
        <v>2344.04</v>
      </c>
      <c r="F2131" s="104" t="n">
        <v>112.65</v>
      </c>
      <c r="G2131" s="104" t="n">
        <v>14.2</v>
      </c>
    </row>
    <row r="2132">
      <c r="A2132" s="176" t="n">
        <v>46082</v>
      </c>
      <c r="B2132" s="104" t="inlineStr">
        <is>
          <t>2025/26</t>
        </is>
      </c>
      <c r="C2132" s="104" t="inlineStr">
        <is>
          <t>HC-017</t>
        </is>
      </c>
      <c r="D2132" s="104" t="n">
        <v>13</v>
      </c>
      <c r="E2132" s="104" t="n">
        <v>1697.61</v>
      </c>
      <c r="F2132" s="104" t="n">
        <v>87.01000000000001</v>
      </c>
      <c r="G2132" s="104" t="n">
        <v>12.8</v>
      </c>
    </row>
    <row r="2133">
      <c r="A2133" s="176" t="n">
        <v>46082</v>
      </c>
      <c r="B2133" s="104" t="inlineStr">
        <is>
          <t>2025/26</t>
        </is>
      </c>
      <c r="C2133" s="104" t="inlineStr">
        <is>
          <t>HC-018</t>
        </is>
      </c>
      <c r="D2133" s="104" t="n">
        <v>12</v>
      </c>
      <c r="E2133" s="104" t="n">
        <v>1594.79</v>
      </c>
      <c r="F2133" s="104" t="n">
        <v>91.47</v>
      </c>
      <c r="G2133" s="104" t="n">
        <v>12.1</v>
      </c>
    </row>
    <row r="2134">
      <c r="A2134" s="176" t="n">
        <v>46082</v>
      </c>
      <c r="B2134" s="104" t="inlineStr">
        <is>
          <t>2025/26</t>
        </is>
      </c>
      <c r="C2134" s="104" t="inlineStr">
        <is>
          <t>HC-019</t>
        </is>
      </c>
      <c r="D2134" s="104" t="n">
        <v>13</v>
      </c>
      <c r="E2134" s="104" t="n">
        <v>1731.12</v>
      </c>
      <c r="F2134" s="104" t="n">
        <v>97.05</v>
      </c>
      <c r="G2134" s="104" t="n">
        <v>9.300000000000001</v>
      </c>
    </row>
    <row r="2135">
      <c r="A2135" s="176" t="n">
        <v>46082</v>
      </c>
      <c r="B2135" s="104" t="inlineStr">
        <is>
          <t>2025/26</t>
        </is>
      </c>
      <c r="C2135" s="104" t="inlineStr">
        <is>
          <t>HC-020</t>
        </is>
      </c>
      <c r="D2135" s="104" t="n">
        <v>13</v>
      </c>
      <c r="E2135" s="104" t="n">
        <v>1710.37</v>
      </c>
      <c r="F2135" s="104" t="n">
        <v>92.13</v>
      </c>
      <c r="G2135" s="104" t="n">
        <v>11.8</v>
      </c>
    </row>
    <row r="2136">
      <c r="A2136" s="176" t="n">
        <v>46082</v>
      </c>
      <c r="B2136" s="104" t="inlineStr">
        <is>
          <t>2025/26</t>
        </is>
      </c>
      <c r="C2136" s="104" t="inlineStr">
        <is>
          <t>HC-021</t>
        </is>
      </c>
      <c r="D2136" s="104" t="n">
        <v>13</v>
      </c>
      <c r="E2136" s="104" t="n">
        <v>1714.83</v>
      </c>
      <c r="F2136" s="104" t="n">
        <v>113.16</v>
      </c>
      <c r="G2136" s="104" t="n">
        <v>13.3</v>
      </c>
    </row>
    <row r="2137">
      <c r="A2137" s="176" t="n">
        <v>46082</v>
      </c>
      <c r="B2137" s="104" t="inlineStr">
        <is>
          <t>2025/26</t>
        </is>
      </c>
      <c r="C2137" s="104" t="inlineStr">
        <is>
          <t>HC-022</t>
        </is>
      </c>
      <c r="D2137" s="104" t="n">
        <v>13</v>
      </c>
      <c r="E2137" s="104" t="n">
        <v>1681.48</v>
      </c>
      <c r="F2137" s="104" t="n">
        <v>75.8</v>
      </c>
      <c r="G2137" s="104" t="n">
        <v>13.1</v>
      </c>
    </row>
    <row r="2138">
      <c r="A2138" s="176" t="n">
        <v>46082</v>
      </c>
      <c r="B2138" s="104" t="inlineStr">
        <is>
          <t>2025/26</t>
        </is>
      </c>
      <c r="C2138" s="104" t="inlineStr">
        <is>
          <t>HC-023</t>
        </is>
      </c>
      <c r="D2138" s="104" t="n">
        <v>14</v>
      </c>
      <c r="E2138" s="104" t="n">
        <v>1791.12</v>
      </c>
      <c r="F2138" s="104" t="n">
        <v>150.47</v>
      </c>
      <c r="G2138" s="104" t="n">
        <v>28.6</v>
      </c>
    </row>
    <row r="2139">
      <c r="A2139" s="176" t="n">
        <v>46082</v>
      </c>
      <c r="B2139" s="104" t="inlineStr">
        <is>
          <t>2025/26</t>
        </is>
      </c>
      <c r="C2139" s="104" t="inlineStr">
        <is>
          <t>HC-024</t>
        </is>
      </c>
      <c r="D2139" s="104" t="n">
        <v>19</v>
      </c>
      <c r="E2139" s="104" t="n">
        <v>2420.22</v>
      </c>
      <c r="F2139" s="104" t="n">
        <v>103.41</v>
      </c>
      <c r="G2139" s="104" t="n">
        <v>17.6</v>
      </c>
    </row>
    <row r="2140">
      <c r="A2140" s="176" t="n">
        <v>46082</v>
      </c>
      <c r="B2140" s="104" t="inlineStr">
        <is>
          <t>2025/26</t>
        </is>
      </c>
      <c r="C2140" s="104" t="inlineStr">
        <is>
          <t>HC-025</t>
        </is>
      </c>
      <c r="D2140" s="104" t="n">
        <v>18</v>
      </c>
      <c r="E2140" s="104" t="n">
        <v>2397.89</v>
      </c>
      <c r="F2140" s="104" t="n">
        <v>133.42</v>
      </c>
      <c r="G2140" s="104" t="n">
        <v>16.5</v>
      </c>
    </row>
    <row r="2141">
      <c r="A2141" s="176" t="n">
        <v>46082</v>
      </c>
      <c r="B2141" s="104" t="inlineStr">
        <is>
          <t>2025/26</t>
        </is>
      </c>
      <c r="C2141" s="104" t="inlineStr">
        <is>
          <t>HC-026</t>
        </is>
      </c>
      <c r="D2141" s="104" t="n">
        <v>12</v>
      </c>
      <c r="E2141" s="104" t="n">
        <v>1632.59</v>
      </c>
      <c r="F2141" s="104" t="n">
        <v>81.47</v>
      </c>
      <c r="G2141" s="104" t="n">
        <v>8.4</v>
      </c>
    </row>
    <row r="2142">
      <c r="A2142" s="176" t="n">
        <v>46082</v>
      </c>
      <c r="B2142" s="104" t="inlineStr">
        <is>
          <t>2025/26</t>
        </is>
      </c>
      <c r="C2142" s="104" t="inlineStr">
        <is>
          <t>HC-027</t>
        </is>
      </c>
      <c r="D2142" s="104" t="n">
        <v>14</v>
      </c>
      <c r="E2142" s="104" t="n">
        <v>1849.66</v>
      </c>
      <c r="F2142" s="104" t="n">
        <v>76.73999999999999</v>
      </c>
      <c r="G2142" s="104" t="n">
        <v>12.5</v>
      </c>
    </row>
    <row r="2143">
      <c r="A2143" s="176" t="n">
        <v>46082</v>
      </c>
      <c r="B2143" s="104" t="inlineStr">
        <is>
          <t>2025/26</t>
        </is>
      </c>
      <c r="C2143" s="104" t="inlineStr">
        <is>
          <t>HC-028</t>
        </is>
      </c>
      <c r="D2143" s="104" t="n">
        <v>12</v>
      </c>
      <c r="E2143" s="104" t="n">
        <v>1581.74</v>
      </c>
      <c r="F2143" s="104" t="n">
        <v>73.06</v>
      </c>
      <c r="G2143" s="104" t="n">
        <v>9.5</v>
      </c>
    </row>
    <row r="2144">
      <c r="A2144" s="176" t="n">
        <v>46082</v>
      </c>
      <c r="B2144" s="104" t="inlineStr">
        <is>
          <t>2025/26</t>
        </is>
      </c>
      <c r="C2144" s="104" t="inlineStr">
        <is>
          <t>HC-029</t>
        </is>
      </c>
      <c r="D2144" s="104" t="n">
        <v>25</v>
      </c>
      <c r="E2144" s="104" t="n">
        <v>3317.49</v>
      </c>
      <c r="F2144" s="104" t="n">
        <v>169.96</v>
      </c>
      <c r="G2144" s="104" t="n">
        <v>24.4</v>
      </c>
    </row>
    <row r="2145">
      <c r="A2145" s="176" t="n">
        <v>46082</v>
      </c>
      <c r="B2145" s="104" t="inlineStr">
        <is>
          <t>2025/26</t>
        </is>
      </c>
      <c r="C2145" s="104" t="inlineStr">
        <is>
          <t>HC-030</t>
        </is>
      </c>
      <c r="D2145" s="104" t="n">
        <v>13</v>
      </c>
      <c r="E2145" s="104" t="n">
        <v>1702.24</v>
      </c>
      <c r="F2145" s="104" t="n">
        <v>96.29000000000001</v>
      </c>
      <c r="G2145" s="104" t="n">
        <v>12.4</v>
      </c>
    </row>
    <row r="2146">
      <c r="A2146" s="176" t="n">
        <v>46082</v>
      </c>
      <c r="B2146" s="104" t="inlineStr">
        <is>
          <t>2025/26</t>
        </is>
      </c>
      <c r="C2146" s="104" t="inlineStr">
        <is>
          <t>HC-031</t>
        </is>
      </c>
      <c r="D2146" s="104" t="n">
        <v>14</v>
      </c>
      <c r="E2146" s="104" t="n">
        <v>1819.32</v>
      </c>
      <c r="F2146" s="104" t="n">
        <v>82.47</v>
      </c>
      <c r="G2146" s="104" t="n">
        <v>18.6</v>
      </c>
    </row>
    <row r="2147">
      <c r="A2147" s="176" t="n">
        <v>46082</v>
      </c>
      <c r="B2147" s="104" t="inlineStr">
        <is>
          <t>2025/26</t>
        </is>
      </c>
      <c r="C2147" s="104" t="inlineStr">
        <is>
          <t>HC-032</t>
        </is>
      </c>
      <c r="D2147" s="104" t="n">
        <v>14</v>
      </c>
      <c r="E2147" s="104" t="n">
        <v>1860.37</v>
      </c>
      <c r="F2147" s="104" t="n">
        <v>83.62</v>
      </c>
      <c r="G2147" s="104" t="n">
        <v>10.2</v>
      </c>
    </row>
    <row r="2148">
      <c r="A2148" s="176" t="n">
        <v>46082</v>
      </c>
      <c r="B2148" s="104" t="inlineStr">
        <is>
          <t>2025/26</t>
        </is>
      </c>
      <c r="C2148" s="104" t="inlineStr">
        <is>
          <t>HC-033</t>
        </is>
      </c>
      <c r="D2148" s="104" t="n">
        <v>25</v>
      </c>
      <c r="E2148" s="104" t="n">
        <v>3292.85</v>
      </c>
      <c r="F2148" s="104" t="n">
        <v>143.74</v>
      </c>
      <c r="G2148" s="104" t="n">
        <v>22.8</v>
      </c>
    </row>
    <row r="2149">
      <c r="A2149" s="176" t="n">
        <v>46082</v>
      </c>
      <c r="B2149" s="104" t="inlineStr">
        <is>
          <t>2025/26</t>
        </is>
      </c>
      <c r="C2149" s="104" t="inlineStr">
        <is>
          <t>HC-034</t>
        </is>
      </c>
      <c r="D2149" s="104" t="n">
        <v>18</v>
      </c>
      <c r="E2149" s="104" t="n">
        <v>2364.77</v>
      </c>
      <c r="F2149" s="104" t="n">
        <v>108.49</v>
      </c>
      <c r="G2149" s="104" t="n">
        <v>18.5</v>
      </c>
    </row>
    <row r="2150">
      <c r="A2150" s="176" t="n">
        <v>46082</v>
      </c>
      <c r="B2150" s="104" t="inlineStr">
        <is>
          <t>2025/26</t>
        </is>
      </c>
      <c r="C2150" s="104" t="inlineStr">
        <is>
          <t>HC-035</t>
        </is>
      </c>
      <c r="D2150" s="104" t="n">
        <v>18</v>
      </c>
      <c r="E2150" s="104" t="n">
        <v>2346.32</v>
      </c>
      <c r="F2150" s="104" t="n">
        <v>122.45</v>
      </c>
      <c r="G2150" s="104" t="n">
        <v>12</v>
      </c>
    </row>
    <row r="2151">
      <c r="A2151" s="176" t="n">
        <v>46082</v>
      </c>
      <c r="B2151" s="104" t="inlineStr">
        <is>
          <t>2025/26</t>
        </is>
      </c>
      <c r="C2151" s="104" t="inlineStr">
        <is>
          <t>HC-036</t>
        </is>
      </c>
      <c r="D2151" s="104" t="n">
        <v>14</v>
      </c>
      <c r="E2151" s="104" t="n">
        <v>1810.44</v>
      </c>
      <c r="F2151" s="104" t="n">
        <v>77.22</v>
      </c>
      <c r="G2151" s="104" t="n">
        <v>7.4</v>
      </c>
    </row>
    <row r="2152">
      <c r="A2152" s="176" t="n">
        <v>46082</v>
      </c>
      <c r="B2152" s="104" t="inlineStr">
        <is>
          <t>2025/26</t>
        </is>
      </c>
      <c r="C2152" s="104" t="inlineStr">
        <is>
          <t>HC-037</t>
        </is>
      </c>
      <c r="D2152" s="104" t="n">
        <v>14</v>
      </c>
      <c r="E2152" s="104" t="n">
        <v>1848.55</v>
      </c>
      <c r="F2152" s="104" t="n">
        <v>82.40000000000001</v>
      </c>
      <c r="G2152" s="104" t="n">
        <v>16</v>
      </c>
    </row>
    <row r="2153">
      <c r="A2153" s="176" t="n">
        <v>46082</v>
      </c>
      <c r="B2153" s="104" t="inlineStr">
        <is>
          <t>2025/26</t>
        </is>
      </c>
      <c r="C2153" s="104" t="inlineStr">
        <is>
          <t>HC-038</t>
        </is>
      </c>
      <c r="D2153" s="104" t="n">
        <v>13</v>
      </c>
      <c r="E2153" s="104" t="n">
        <v>1714.45</v>
      </c>
      <c r="F2153" s="104" t="n">
        <v>65.23</v>
      </c>
      <c r="G2153" s="104" t="n">
        <v>13.4</v>
      </c>
    </row>
    <row r="2154">
      <c r="A2154" s="176" t="n">
        <v>46082</v>
      </c>
      <c r="B2154" s="104" t="inlineStr">
        <is>
          <t>2025/26</t>
        </is>
      </c>
      <c r="C2154" s="104" t="inlineStr">
        <is>
          <t>HC-039</t>
        </is>
      </c>
      <c r="D2154" s="104" t="n">
        <v>14</v>
      </c>
      <c r="E2154" s="104" t="n">
        <v>1842.62</v>
      </c>
      <c r="F2154" s="104" t="n">
        <v>106.3</v>
      </c>
      <c r="G2154" s="104" t="n">
        <v>14.6</v>
      </c>
    </row>
    <row r="2155">
      <c r="A2155" s="176" t="n">
        <v>46082</v>
      </c>
      <c r="B2155" s="104" t="inlineStr">
        <is>
          <t>2025/26</t>
        </is>
      </c>
      <c r="C2155" s="104" t="inlineStr">
        <is>
          <t>HC-040</t>
        </is>
      </c>
      <c r="D2155" s="104" t="n">
        <v>14</v>
      </c>
      <c r="E2155" s="104" t="n">
        <v>1833.9</v>
      </c>
      <c r="F2155" s="104" t="n">
        <v>121.65</v>
      </c>
      <c r="G2155" s="104" t="n">
        <v>6.1</v>
      </c>
    </row>
    <row r="2156">
      <c r="A2156" s="176" t="n">
        <v>46082</v>
      </c>
      <c r="B2156" s="104" t="inlineStr">
        <is>
          <t>2025/26</t>
        </is>
      </c>
      <c r="C2156" s="104" t="inlineStr">
        <is>
          <t>HC-041</t>
        </is>
      </c>
      <c r="D2156" s="104" t="n">
        <v>26</v>
      </c>
      <c r="E2156" s="104" t="n">
        <v>3439.75</v>
      </c>
      <c r="F2156" s="104" t="n">
        <v>144.72</v>
      </c>
      <c r="G2156" s="104" t="n">
        <v>22.5</v>
      </c>
    </row>
    <row r="2157">
      <c r="A2157" s="176" t="n">
        <v>46082</v>
      </c>
      <c r="B2157" s="104" t="inlineStr">
        <is>
          <t>2025/26</t>
        </is>
      </c>
      <c r="C2157" s="104" t="inlineStr">
        <is>
          <t>HC-042</t>
        </is>
      </c>
      <c r="D2157" s="104" t="n">
        <v>14</v>
      </c>
      <c r="E2157" s="104" t="n">
        <v>1869.63</v>
      </c>
      <c r="F2157" s="104" t="n">
        <v>96.03</v>
      </c>
      <c r="G2157" s="104" t="n">
        <v>13.9</v>
      </c>
    </row>
    <row r="2158">
      <c r="A2158" s="176" t="n">
        <v>46082</v>
      </c>
      <c r="B2158" s="104" t="inlineStr">
        <is>
          <t>2025/26</t>
        </is>
      </c>
      <c r="C2158" s="104" t="inlineStr">
        <is>
          <t>HC-043</t>
        </is>
      </c>
      <c r="D2158" s="104" t="n">
        <v>18</v>
      </c>
      <c r="E2158" s="104" t="n">
        <v>2404.88</v>
      </c>
      <c r="F2158" s="104" t="n">
        <v>120.19</v>
      </c>
      <c r="G2158" s="104" t="n">
        <v>15.3</v>
      </c>
    </row>
    <row r="2159">
      <c r="A2159" s="176" t="n">
        <v>46082</v>
      </c>
      <c r="B2159" s="104" t="inlineStr">
        <is>
          <t>2025/26</t>
        </is>
      </c>
      <c r="C2159" s="104" t="inlineStr">
        <is>
          <t>HC-044</t>
        </is>
      </c>
      <c r="D2159" s="104" t="n">
        <v>12</v>
      </c>
      <c r="E2159" s="104" t="n">
        <v>1600.77</v>
      </c>
      <c r="F2159" s="104" t="n">
        <v>65.04000000000001</v>
      </c>
      <c r="G2159" s="104" t="n">
        <v>16.9</v>
      </c>
    </row>
    <row r="2160">
      <c r="A2160" s="176" t="n">
        <v>46082</v>
      </c>
      <c r="B2160" s="104" t="inlineStr">
        <is>
          <t>2025/26</t>
        </is>
      </c>
      <c r="C2160" s="104" t="inlineStr">
        <is>
          <t>HC-045</t>
        </is>
      </c>
      <c r="D2160" s="104" t="n">
        <v>25</v>
      </c>
      <c r="E2160" s="104" t="n">
        <v>3311.35</v>
      </c>
      <c r="F2160" s="104" t="n">
        <v>154.89</v>
      </c>
      <c r="G2160" s="104" t="n">
        <v>22.1</v>
      </c>
    </row>
    <row r="2161">
      <c r="A2161" s="176" t="n">
        <v>46082</v>
      </c>
      <c r="B2161" s="104" t="inlineStr">
        <is>
          <t>2025/26</t>
        </is>
      </c>
      <c r="C2161" s="104" t="inlineStr">
        <is>
          <t>HC-046</t>
        </is>
      </c>
      <c r="D2161" s="104" t="n">
        <v>12</v>
      </c>
      <c r="E2161" s="104" t="n">
        <v>1620.53</v>
      </c>
      <c r="F2161" s="104" t="n">
        <v>93.25</v>
      </c>
      <c r="G2161" s="104" t="n">
        <v>14.5</v>
      </c>
    </row>
    <row r="2162">
      <c r="A2162" s="176" t="n">
        <v>46082</v>
      </c>
      <c r="B2162" s="104" t="inlineStr">
        <is>
          <t>2025/26</t>
        </is>
      </c>
      <c r="C2162" s="104" t="inlineStr">
        <is>
          <t>HC-047</t>
        </is>
      </c>
      <c r="D2162" s="104" t="n">
        <v>18</v>
      </c>
      <c r="E2162" s="104" t="n">
        <v>2357.51</v>
      </c>
      <c r="F2162" s="104" t="n">
        <v>287.8</v>
      </c>
      <c r="G2162" s="104" t="n">
        <v>65.2</v>
      </c>
    </row>
    <row r="2163">
      <c r="A2163" s="176" t="n">
        <v>46082</v>
      </c>
      <c r="B2163" s="104" t="inlineStr">
        <is>
          <t>2025/26</t>
        </is>
      </c>
      <c r="C2163" s="104" t="inlineStr">
        <is>
          <t>HC-048</t>
        </is>
      </c>
      <c r="D2163" s="104" t="n">
        <v>18</v>
      </c>
      <c r="E2163" s="104" t="n">
        <v>2386.94</v>
      </c>
      <c r="F2163" s="104" t="n">
        <v>107.95</v>
      </c>
      <c r="G2163" s="104" t="n">
        <v>16</v>
      </c>
    </row>
    <row r="2164">
      <c r="A2164" s="176" t="n">
        <v>46082</v>
      </c>
      <c r="B2164" s="104" t="inlineStr">
        <is>
          <t>2025/26</t>
        </is>
      </c>
      <c r="C2164" s="104" t="inlineStr">
        <is>
          <t>HC-049</t>
        </is>
      </c>
      <c r="D2164" s="104" t="n">
        <v>18</v>
      </c>
      <c r="E2164" s="104" t="n">
        <v>2347.57</v>
      </c>
      <c r="F2164" s="104" t="n">
        <v>98.31999999999999</v>
      </c>
      <c r="G2164" s="104" t="n">
        <v>11.6</v>
      </c>
    </row>
    <row r="2165">
      <c r="A2165" s="176" t="n">
        <v>46082</v>
      </c>
      <c r="B2165" s="104" t="inlineStr">
        <is>
          <t>2025/26</t>
        </is>
      </c>
      <c r="C2165" s="104" t="inlineStr">
        <is>
          <t>HC-050</t>
        </is>
      </c>
      <c r="D2165" s="104" t="n">
        <v>18</v>
      </c>
      <c r="E2165" s="104" t="n">
        <v>2402.46</v>
      </c>
      <c r="F2165" s="104" t="n">
        <v>102.96</v>
      </c>
      <c r="G2165" s="104" t="n">
        <v>8.800000000000001</v>
      </c>
    </row>
    <row r="2166">
      <c r="A2166" s="176" t="n">
        <v>46082</v>
      </c>
      <c r="B2166" s="104" t="inlineStr">
        <is>
          <t>2025/26</t>
        </is>
      </c>
      <c r="C2166" s="104" t="inlineStr">
        <is>
          <t>HC-051</t>
        </is>
      </c>
      <c r="D2166" s="104" t="n">
        <v>13</v>
      </c>
      <c r="E2166" s="104" t="n">
        <v>1744.68</v>
      </c>
      <c r="F2166" s="104" t="n">
        <v>89.13</v>
      </c>
      <c r="G2166" s="104" t="n">
        <v>10.4</v>
      </c>
    </row>
    <row r="2167">
      <c r="A2167" s="176" t="n">
        <v>46082</v>
      </c>
      <c r="B2167" s="104" t="inlineStr">
        <is>
          <t>2025/26</t>
        </is>
      </c>
      <c r="C2167" s="104" t="inlineStr">
        <is>
          <t>HC-052</t>
        </is>
      </c>
      <c r="D2167" s="104" t="n">
        <v>14</v>
      </c>
      <c r="E2167" s="104" t="n">
        <v>1867.11</v>
      </c>
      <c r="F2167" s="104" t="n">
        <v>111.87</v>
      </c>
      <c r="G2167" s="104" t="n">
        <v>11.5</v>
      </c>
    </row>
    <row r="2168">
      <c r="A2168" s="176" t="n">
        <v>46082</v>
      </c>
      <c r="B2168" s="104" t="inlineStr">
        <is>
          <t>2025/26</t>
        </is>
      </c>
      <c r="C2168" s="104" t="inlineStr">
        <is>
          <t>HC-053</t>
        </is>
      </c>
      <c r="D2168" s="104" t="n">
        <v>14</v>
      </c>
      <c r="E2168" s="104" t="n">
        <v>1836.87</v>
      </c>
      <c r="F2168" s="104" t="n">
        <v>86.47</v>
      </c>
      <c r="G2168" s="104" t="n">
        <v>14.9</v>
      </c>
    </row>
    <row r="2169">
      <c r="A2169" s="176" t="n">
        <v>46082</v>
      </c>
      <c r="B2169" s="104" t="inlineStr">
        <is>
          <t>2025/26</t>
        </is>
      </c>
      <c r="C2169" s="104" t="inlineStr">
        <is>
          <t>HC-054</t>
        </is>
      </c>
      <c r="D2169" s="104" t="n">
        <v>13</v>
      </c>
      <c r="E2169" s="104" t="n">
        <v>1745.01</v>
      </c>
      <c r="F2169" s="104" t="n">
        <v>83.31</v>
      </c>
      <c r="G2169" s="104" t="n">
        <v>12.4</v>
      </c>
    </row>
    <row r="2170">
      <c r="A2170" s="176" t="n">
        <v>46082</v>
      </c>
      <c r="B2170" s="104" t="inlineStr">
        <is>
          <t>2025/26</t>
        </is>
      </c>
      <c r="C2170" s="104" t="inlineStr">
        <is>
          <t>HC-055</t>
        </is>
      </c>
      <c r="D2170" s="104" t="n">
        <v>18</v>
      </c>
      <c r="E2170" s="104" t="n">
        <v>2316.26</v>
      </c>
      <c r="F2170" s="104" t="n">
        <v>112.78</v>
      </c>
      <c r="G2170" s="104" t="n">
        <v>15.1</v>
      </c>
    </row>
    <row r="2171">
      <c r="A2171" s="176" t="n">
        <v>46082</v>
      </c>
      <c r="B2171" s="104" t="inlineStr">
        <is>
          <t>2025/26</t>
        </is>
      </c>
      <c r="C2171" s="104" t="inlineStr">
        <is>
          <t>HC-056</t>
        </is>
      </c>
      <c r="D2171" s="104" t="n">
        <v>18</v>
      </c>
      <c r="E2171" s="104" t="n">
        <v>2362.37</v>
      </c>
      <c r="F2171" s="104" t="n">
        <v>112.12</v>
      </c>
      <c r="G2171" s="104" t="n">
        <v>14.5</v>
      </c>
    </row>
    <row r="2172">
      <c r="A2172" s="176" t="n">
        <v>46082</v>
      </c>
      <c r="B2172" s="104" t="inlineStr">
        <is>
          <t>2025/26</t>
        </is>
      </c>
      <c r="C2172" s="104" t="inlineStr">
        <is>
          <t>HC-057</t>
        </is>
      </c>
      <c r="D2172" s="104" t="n">
        <v>18</v>
      </c>
      <c r="E2172" s="104" t="n">
        <v>2403.29</v>
      </c>
      <c r="F2172" s="104" t="n">
        <v>65.40000000000001</v>
      </c>
      <c r="G2172" s="104" t="n">
        <v>13.1</v>
      </c>
    </row>
    <row r="2173">
      <c r="A2173" s="176" t="n">
        <v>46082</v>
      </c>
      <c r="B2173" s="104" t="inlineStr">
        <is>
          <t>2025/26</t>
        </is>
      </c>
      <c r="C2173" s="104" t="inlineStr">
        <is>
          <t>HC-058</t>
        </is>
      </c>
      <c r="D2173" s="104" t="n">
        <v>13</v>
      </c>
      <c r="E2173" s="104" t="n">
        <v>1727.32</v>
      </c>
      <c r="F2173" s="104" t="n">
        <v>73.41</v>
      </c>
      <c r="G2173" s="104" t="n">
        <v>8.5</v>
      </c>
    </row>
    <row r="2174">
      <c r="A2174" s="176" t="n">
        <v>46082</v>
      </c>
      <c r="B2174" s="104" t="inlineStr">
        <is>
          <t>2025/26</t>
        </is>
      </c>
      <c r="C2174" s="104" t="inlineStr">
        <is>
          <t>HC-059</t>
        </is>
      </c>
      <c r="D2174" s="104" t="n">
        <v>14</v>
      </c>
      <c r="E2174" s="104" t="n">
        <v>1831.7</v>
      </c>
      <c r="F2174" s="104" t="n">
        <v>108.45</v>
      </c>
      <c r="G2174" s="104" t="n">
        <v>13.6</v>
      </c>
    </row>
    <row r="2175">
      <c r="A2175" s="176" t="n">
        <v>46082</v>
      </c>
      <c r="B2175" s="104" t="inlineStr">
        <is>
          <t>2025/26</t>
        </is>
      </c>
      <c r="C2175" s="104" t="inlineStr">
        <is>
          <t>HC-060</t>
        </is>
      </c>
      <c r="D2175" s="104" t="n">
        <v>13</v>
      </c>
      <c r="E2175" s="104" t="n">
        <v>1752.1</v>
      </c>
      <c r="F2175" s="104" t="n">
        <v>66.55</v>
      </c>
      <c r="G2175" s="104" t="n">
        <v>10.3</v>
      </c>
    </row>
    <row r="2176">
      <c r="A2176" s="176" t="n">
        <v>46082</v>
      </c>
      <c r="B2176" s="104" t="inlineStr">
        <is>
          <t>2025/26</t>
        </is>
      </c>
      <c r="C2176" s="104" t="inlineStr">
        <is>
          <t>HC-061</t>
        </is>
      </c>
      <c r="D2176" s="104" t="n">
        <v>18</v>
      </c>
      <c r="E2176" s="104" t="n">
        <v>2404.42</v>
      </c>
      <c r="F2176" s="104" t="n">
        <v>115.12</v>
      </c>
      <c r="G2176" s="104" t="n">
        <v>12.2</v>
      </c>
    </row>
    <row r="2177">
      <c r="A2177" s="176" t="n">
        <v>46082</v>
      </c>
      <c r="B2177" s="104" t="inlineStr">
        <is>
          <t>2025/26</t>
        </is>
      </c>
      <c r="C2177" s="104" t="inlineStr">
        <is>
          <t>HC-062</t>
        </is>
      </c>
      <c r="D2177" s="104" t="n">
        <v>12</v>
      </c>
      <c r="E2177" s="104" t="n">
        <v>1593.75</v>
      </c>
      <c r="F2177" s="104" t="n">
        <v>48.63</v>
      </c>
      <c r="G2177" s="104" t="n">
        <v>10.9</v>
      </c>
    </row>
    <row r="2178">
      <c r="A2178" s="176" t="n">
        <v>46082</v>
      </c>
      <c r="B2178" s="104" t="inlineStr">
        <is>
          <t>2025/26</t>
        </is>
      </c>
      <c r="C2178" s="104" t="inlineStr">
        <is>
          <t>HC-063</t>
        </is>
      </c>
      <c r="D2178" s="104" t="n">
        <v>13</v>
      </c>
      <c r="E2178" s="104" t="n">
        <v>1709.36</v>
      </c>
      <c r="F2178" s="104" t="n">
        <v>54.98</v>
      </c>
      <c r="G2178" s="104" t="n">
        <v>11.1</v>
      </c>
    </row>
    <row r="2179">
      <c r="A2179" s="176" t="n">
        <v>46082</v>
      </c>
      <c r="B2179" s="104" t="inlineStr">
        <is>
          <t>2025/26</t>
        </is>
      </c>
      <c r="C2179" s="104" t="inlineStr">
        <is>
          <t>HC-064</t>
        </is>
      </c>
      <c r="D2179" s="104" t="n">
        <v>12</v>
      </c>
      <c r="E2179" s="104" t="n">
        <v>1645.33</v>
      </c>
      <c r="F2179" s="104" t="n">
        <v>91.76000000000001</v>
      </c>
      <c r="G2179" s="104" t="n">
        <v>4.3</v>
      </c>
    </row>
    <row r="2180">
      <c r="A2180" s="176" t="n">
        <v>46082</v>
      </c>
      <c r="B2180" s="104" t="inlineStr">
        <is>
          <t>2025/26</t>
        </is>
      </c>
      <c r="C2180" s="104" t="inlineStr">
        <is>
          <t>HC-065</t>
        </is>
      </c>
      <c r="D2180" s="104" t="n">
        <v>20</v>
      </c>
      <c r="E2180" s="104" t="n">
        <v>2668.51</v>
      </c>
      <c r="F2180" s="104" t="n">
        <v>120.46</v>
      </c>
      <c r="G2180" s="104" t="n">
        <v>16.7</v>
      </c>
    </row>
    <row r="2181">
      <c r="A2181" s="176" t="n">
        <v>46082</v>
      </c>
      <c r="B2181" s="104" t="inlineStr">
        <is>
          <t>2025/26</t>
        </is>
      </c>
      <c r="C2181" s="104" t="inlineStr">
        <is>
          <t>HC-066</t>
        </is>
      </c>
      <c r="D2181" s="104" t="n">
        <v>18</v>
      </c>
      <c r="E2181" s="104" t="n">
        <v>2374.42</v>
      </c>
      <c r="F2181" s="104" t="n">
        <v>149.93</v>
      </c>
      <c r="G2181" s="104" t="n">
        <v>10.8</v>
      </c>
    </row>
    <row r="2182">
      <c r="A2182" s="176" t="n">
        <v>46082</v>
      </c>
      <c r="B2182" s="104" t="inlineStr">
        <is>
          <t>2025/26</t>
        </is>
      </c>
      <c r="C2182" s="104" t="inlineStr">
        <is>
          <t>HC-067</t>
        </is>
      </c>
      <c r="D2182" s="104" t="n">
        <v>18</v>
      </c>
      <c r="E2182" s="104" t="n">
        <v>2408.25</v>
      </c>
      <c r="F2182" s="104" t="n">
        <v>98.87</v>
      </c>
      <c r="G2182" s="104" t="n">
        <v>20.9</v>
      </c>
    </row>
    <row r="2183">
      <c r="A2183" s="176" t="n">
        <v>46082</v>
      </c>
      <c r="B2183" s="104" t="inlineStr">
        <is>
          <t>2025/26</t>
        </is>
      </c>
      <c r="C2183" s="104" t="inlineStr">
        <is>
          <t>HC-068</t>
        </is>
      </c>
      <c r="D2183" s="104" t="n">
        <v>13</v>
      </c>
      <c r="E2183" s="104" t="n">
        <v>1736.54</v>
      </c>
      <c r="F2183" s="104" t="n">
        <v>101.31</v>
      </c>
      <c r="G2183" s="104" t="n">
        <v>5.9</v>
      </c>
    </row>
    <row r="2184">
      <c r="A2184" s="176" t="n">
        <v>46082</v>
      </c>
      <c r="B2184" s="104" t="inlineStr">
        <is>
          <t>2025/26</t>
        </is>
      </c>
      <c r="C2184" s="104" t="inlineStr">
        <is>
          <t>HC-069</t>
        </is>
      </c>
      <c r="D2184" s="104" t="n">
        <v>14</v>
      </c>
      <c r="E2184" s="104" t="n">
        <v>1846.09</v>
      </c>
      <c r="F2184" s="104" t="n">
        <v>50.85</v>
      </c>
      <c r="G2184" s="104" t="n">
        <v>11.5</v>
      </c>
    </row>
    <row r="2185">
      <c r="A2185" s="176" t="n">
        <v>46082</v>
      </c>
      <c r="B2185" s="104" t="inlineStr">
        <is>
          <t>2025/26</t>
        </is>
      </c>
      <c r="C2185" s="104" t="inlineStr">
        <is>
          <t>HC-070</t>
        </is>
      </c>
      <c r="D2185" s="104" t="n">
        <v>8</v>
      </c>
      <c r="E2185" s="104" t="n">
        <v>1077.24</v>
      </c>
      <c r="F2185" s="104" t="n">
        <v>78.15000000000001</v>
      </c>
      <c r="G2185" s="104" t="n">
        <v>4.8</v>
      </c>
    </row>
    <row r="2186">
      <c r="A2186" s="176" t="n">
        <v>46082</v>
      </c>
      <c r="B2186" s="104" t="inlineStr">
        <is>
          <t>2025/26</t>
        </is>
      </c>
      <c r="C2186" s="104" t="inlineStr">
        <is>
          <t>HC-071</t>
        </is>
      </c>
      <c r="D2186" s="104" t="n">
        <v>14</v>
      </c>
      <c r="E2186" s="104" t="n">
        <v>1851.71</v>
      </c>
      <c r="F2186" s="104" t="n">
        <v>75.02</v>
      </c>
      <c r="G2186" s="104" t="n">
        <v>13.6</v>
      </c>
    </row>
    <row r="2187">
      <c r="A2187" s="176" t="n">
        <v>46082</v>
      </c>
      <c r="B2187" s="104" t="inlineStr">
        <is>
          <t>2025/26</t>
        </is>
      </c>
      <c r="C2187" s="104" t="inlineStr">
        <is>
          <t>HC-072</t>
        </is>
      </c>
      <c r="D2187" s="104" t="n">
        <v>12</v>
      </c>
      <c r="E2187" s="104" t="n">
        <v>1588.5</v>
      </c>
      <c r="F2187" s="104" t="n">
        <v>92.77</v>
      </c>
      <c r="G2187" s="104" t="n">
        <v>8.800000000000001</v>
      </c>
    </row>
    <row r="2188">
      <c r="A2188" s="176" t="n">
        <v>46082</v>
      </c>
      <c r="B2188" s="104" t="inlineStr">
        <is>
          <t>2025/26</t>
        </is>
      </c>
      <c r="C2188" s="104" t="inlineStr">
        <is>
          <t>HC-073</t>
        </is>
      </c>
      <c r="D2188" s="104" t="n">
        <v>21</v>
      </c>
      <c r="E2188" s="104" t="n">
        <v>2805.72</v>
      </c>
      <c r="F2188" s="104" t="n">
        <v>160.66</v>
      </c>
      <c r="G2188" s="104" t="n">
        <v>14.1</v>
      </c>
    </row>
    <row r="2189">
      <c r="A2189" s="176" t="n">
        <v>46082</v>
      </c>
      <c r="B2189" s="104" t="inlineStr">
        <is>
          <t>2025/26</t>
        </is>
      </c>
      <c r="C2189" s="104" t="inlineStr">
        <is>
          <t>HC-074</t>
        </is>
      </c>
      <c r="D2189" s="104" t="n">
        <v>14</v>
      </c>
      <c r="E2189" s="104" t="n">
        <v>1791.64</v>
      </c>
      <c r="F2189" s="104" t="n">
        <v>65.05</v>
      </c>
      <c r="G2189" s="104" t="n">
        <v>8.6</v>
      </c>
    </row>
    <row r="2190">
      <c r="A2190" s="176" t="n">
        <v>46082</v>
      </c>
      <c r="B2190" s="104" t="inlineStr">
        <is>
          <t>2025/26</t>
        </is>
      </c>
      <c r="C2190" s="104" t="inlineStr">
        <is>
          <t>HC-075</t>
        </is>
      </c>
      <c r="D2190" s="104" t="n">
        <v>20</v>
      </c>
      <c r="E2190" s="104" t="n">
        <v>2690.21</v>
      </c>
      <c r="F2190" s="104" t="n">
        <v>129.85</v>
      </c>
      <c r="G2190" s="104" t="n">
        <v>19.5</v>
      </c>
    </row>
    <row r="2191">
      <c r="A2191" s="176" t="n">
        <v>46082</v>
      </c>
      <c r="B2191" s="104" t="inlineStr">
        <is>
          <t>2025/26</t>
        </is>
      </c>
      <c r="C2191" s="104" t="inlineStr">
        <is>
          <t>HC-076</t>
        </is>
      </c>
      <c r="D2191" s="104" t="n">
        <v>14</v>
      </c>
      <c r="E2191" s="104" t="n">
        <v>1841.67</v>
      </c>
      <c r="F2191" s="104" t="n">
        <v>67.34</v>
      </c>
      <c r="G2191" s="104" t="n">
        <v>9.9</v>
      </c>
    </row>
    <row r="2192">
      <c r="A2192" s="176" t="n">
        <v>46082</v>
      </c>
      <c r="B2192" s="104" t="inlineStr">
        <is>
          <t>2025/26</t>
        </is>
      </c>
      <c r="C2192" s="104" t="inlineStr">
        <is>
          <t>HC-077</t>
        </is>
      </c>
      <c r="D2192" s="104" t="n">
        <v>14</v>
      </c>
      <c r="E2192" s="104" t="n">
        <v>1800.23</v>
      </c>
      <c r="F2192" s="104" t="n">
        <v>78.61</v>
      </c>
      <c r="G2192" s="104" t="n">
        <v>14.1</v>
      </c>
    </row>
    <row r="2193">
      <c r="A2193" s="176" t="n">
        <v>46082</v>
      </c>
      <c r="B2193" s="104" t="inlineStr">
        <is>
          <t>2025/26</t>
        </is>
      </c>
      <c r="C2193" s="104" t="inlineStr">
        <is>
          <t>HC-078</t>
        </is>
      </c>
      <c r="D2193" s="104" t="n">
        <v>14</v>
      </c>
      <c r="E2193" s="104" t="n">
        <v>1827.54</v>
      </c>
      <c r="F2193" s="104" t="n">
        <v>82.44</v>
      </c>
      <c r="G2193" s="104" t="n">
        <v>3.9</v>
      </c>
    </row>
    <row r="2194">
      <c r="A2194" s="176" t="n">
        <v>46082</v>
      </c>
      <c r="B2194" s="104" t="inlineStr">
        <is>
          <t>2025/26</t>
        </is>
      </c>
      <c r="C2194" s="104" t="inlineStr">
        <is>
          <t>HC-079</t>
        </is>
      </c>
      <c r="D2194" s="104" t="n">
        <v>18</v>
      </c>
      <c r="E2194" s="104" t="n">
        <v>2425.52</v>
      </c>
      <c r="F2194" s="104" t="n">
        <v>117.74</v>
      </c>
      <c r="G2194" s="104" t="n">
        <v>12.9</v>
      </c>
    </row>
    <row r="2195">
      <c r="A2195" s="176" t="n">
        <v>46082</v>
      </c>
      <c r="B2195" s="104" t="inlineStr">
        <is>
          <t>2025/26</t>
        </is>
      </c>
      <c r="C2195" s="104" t="inlineStr">
        <is>
          <t>HC-080</t>
        </is>
      </c>
      <c r="D2195" s="104" t="n">
        <v>12</v>
      </c>
      <c r="E2195" s="104" t="n">
        <v>1627.58</v>
      </c>
      <c r="F2195" s="104" t="n">
        <v>78.31999999999999</v>
      </c>
      <c r="G2195" s="104" t="n">
        <v>11.3</v>
      </c>
    </row>
    <row r="2196">
      <c r="A2196" s="176" t="n">
        <v>46082</v>
      </c>
      <c r="B2196" s="104" t="inlineStr">
        <is>
          <t>2025/26</t>
        </is>
      </c>
      <c r="C2196" s="104" t="inlineStr">
        <is>
          <t>HC-081</t>
        </is>
      </c>
      <c r="D2196" s="104" t="n">
        <v>18</v>
      </c>
      <c r="E2196" s="104" t="n">
        <v>2433.57</v>
      </c>
      <c r="F2196" s="104" t="n">
        <v>111.96</v>
      </c>
      <c r="G2196" s="104" t="n">
        <v>13.7</v>
      </c>
    </row>
    <row r="2197">
      <c r="A2197" s="176" t="n">
        <v>46082</v>
      </c>
      <c r="B2197" s="104" t="inlineStr">
        <is>
          <t>2025/26</t>
        </is>
      </c>
      <c r="C2197" s="104" t="inlineStr">
        <is>
          <t>HC-082</t>
        </is>
      </c>
      <c r="D2197" s="104" t="n">
        <v>13</v>
      </c>
      <c r="E2197" s="104" t="n">
        <v>1681.88</v>
      </c>
      <c r="F2197" s="104" t="n">
        <v>100.87</v>
      </c>
      <c r="G2197" s="104" t="n">
        <v>11</v>
      </c>
    </row>
    <row r="2198">
      <c r="A2198" s="176" t="n">
        <v>46082</v>
      </c>
      <c r="B2198" s="104" t="inlineStr">
        <is>
          <t>2025/26</t>
        </is>
      </c>
      <c r="C2198" s="104" t="inlineStr">
        <is>
          <t>HC-083</t>
        </is>
      </c>
      <c r="D2198" s="104" t="n">
        <v>13</v>
      </c>
      <c r="E2198" s="104" t="n">
        <v>1720.77</v>
      </c>
      <c r="F2198" s="104" t="n">
        <v>76.3</v>
      </c>
      <c r="G2198" s="104" t="n">
        <v>6.7</v>
      </c>
    </row>
    <row r="2199">
      <c r="A2199" s="176" t="n">
        <v>46082</v>
      </c>
      <c r="B2199" s="104" t="inlineStr">
        <is>
          <t>2025/26</t>
        </is>
      </c>
      <c r="C2199" s="104" t="inlineStr">
        <is>
          <t>HC-084</t>
        </is>
      </c>
      <c r="D2199" s="104" t="n">
        <v>12</v>
      </c>
      <c r="E2199" s="104" t="n">
        <v>1618.05</v>
      </c>
      <c r="F2199" s="104" t="n">
        <v>61.8</v>
      </c>
      <c r="G2199" s="104" t="n">
        <v>13.2</v>
      </c>
    </row>
    <row r="2200">
      <c r="A2200" s="176" t="n">
        <v>46082</v>
      </c>
      <c r="B2200" s="104" t="inlineStr">
        <is>
          <t>2025/26</t>
        </is>
      </c>
      <c r="C2200" s="104" t="inlineStr">
        <is>
          <t>HC-085</t>
        </is>
      </c>
      <c r="D2200" s="104" t="n">
        <v>18</v>
      </c>
      <c r="E2200" s="104" t="n">
        <v>2410.75</v>
      </c>
      <c r="F2200" s="104" t="n">
        <v>111.04</v>
      </c>
      <c r="G2200" s="104" t="n">
        <v>15.3</v>
      </c>
    </row>
    <row r="2201">
      <c r="A2201" s="176" t="n">
        <v>46082</v>
      </c>
      <c r="B2201" s="104" t="inlineStr">
        <is>
          <t>2025/26</t>
        </is>
      </c>
      <c r="C2201" s="104" t="inlineStr">
        <is>
          <t>HC-086</t>
        </is>
      </c>
      <c r="D2201" s="104" t="n">
        <v>13</v>
      </c>
      <c r="E2201" s="104" t="n">
        <v>1713.54</v>
      </c>
      <c r="F2201" s="104" t="n">
        <v>92.31</v>
      </c>
      <c r="G2201" s="104" t="n">
        <v>7.9</v>
      </c>
    </row>
    <row r="2202">
      <c r="A2202" s="176" t="n">
        <v>46082</v>
      </c>
      <c r="B2202" s="104" t="inlineStr">
        <is>
          <t>2025/26</t>
        </is>
      </c>
      <c r="C2202" s="104" t="inlineStr">
        <is>
          <t>HC-087</t>
        </is>
      </c>
      <c r="D2202" s="104" t="n">
        <v>12</v>
      </c>
      <c r="E2202" s="104" t="n">
        <v>1636.94</v>
      </c>
      <c r="F2202" s="104" t="n">
        <v>73.66</v>
      </c>
      <c r="G2202" s="104" t="n">
        <v>6.1</v>
      </c>
    </row>
    <row r="2203">
      <c r="A2203" s="176" t="n">
        <v>46082</v>
      </c>
      <c r="B2203" s="104" t="inlineStr">
        <is>
          <t>2025/26</t>
        </is>
      </c>
      <c r="C2203" s="104" t="inlineStr">
        <is>
          <t>HC-088</t>
        </is>
      </c>
      <c r="D2203" s="104" t="n">
        <v>13</v>
      </c>
      <c r="E2203" s="104" t="n">
        <v>1788.21</v>
      </c>
      <c r="F2203" s="104" t="n">
        <v>65.18000000000001</v>
      </c>
      <c r="G2203" s="104" t="n">
        <v>7.4</v>
      </c>
    </row>
    <row r="2204">
      <c r="A2204" s="176" t="n">
        <v>46082</v>
      </c>
      <c r="B2204" s="104" t="inlineStr">
        <is>
          <t>2025/26</t>
        </is>
      </c>
      <c r="C2204" s="104" t="inlineStr">
        <is>
          <t>HC-089</t>
        </is>
      </c>
      <c r="D2204" s="104" t="n">
        <v>14</v>
      </c>
      <c r="E2204" s="104" t="n">
        <v>1848.55</v>
      </c>
      <c r="F2204" s="104" t="n">
        <v>75.81999999999999</v>
      </c>
      <c r="G2204" s="104" t="n">
        <v>11.7</v>
      </c>
    </row>
    <row r="2205">
      <c r="A2205" s="176" t="n">
        <v>46082</v>
      </c>
      <c r="B2205" s="104" t="inlineStr">
        <is>
          <t>2025/26</t>
        </is>
      </c>
      <c r="C2205" s="104" t="inlineStr">
        <is>
          <t>HC-090</t>
        </is>
      </c>
      <c r="D2205" s="104" t="n">
        <v>13</v>
      </c>
      <c r="E2205" s="104" t="n">
        <v>1735.95</v>
      </c>
      <c r="F2205" s="104" t="n">
        <v>72.7</v>
      </c>
      <c r="G2205" s="104" t="n">
        <v>12.4</v>
      </c>
    </row>
    <row r="2206">
      <c r="A2206" s="176" t="n">
        <v>46082</v>
      </c>
      <c r="B2206" s="104" t="inlineStr">
        <is>
          <t>2025/26</t>
        </is>
      </c>
      <c r="C2206" s="104" t="inlineStr">
        <is>
          <t>HC-091</t>
        </is>
      </c>
      <c r="D2206" s="104" t="n">
        <v>13</v>
      </c>
      <c r="E2206" s="104" t="n">
        <v>1708.08</v>
      </c>
      <c r="F2206" s="104" t="n">
        <v>102.87</v>
      </c>
      <c r="G2206" s="104" t="n">
        <v>10.7</v>
      </c>
    </row>
    <row r="2207">
      <c r="A2207" s="176" t="n">
        <v>46082</v>
      </c>
      <c r="B2207" s="104" t="inlineStr">
        <is>
          <t>2025/26</t>
        </is>
      </c>
      <c r="C2207" s="104" t="inlineStr">
        <is>
          <t>HC-092</t>
        </is>
      </c>
      <c r="D2207" s="104" t="n">
        <v>13</v>
      </c>
      <c r="E2207" s="104" t="n">
        <v>1753.22</v>
      </c>
      <c r="F2207" s="104" t="n">
        <v>72.52</v>
      </c>
      <c r="G2207" s="104" t="n">
        <v>10.7</v>
      </c>
    </row>
    <row r="2208">
      <c r="A2208" s="176" t="n">
        <v>46082</v>
      </c>
      <c r="B2208" s="104" t="inlineStr">
        <is>
          <t>2025/26</t>
        </is>
      </c>
      <c r="C2208" s="104" t="inlineStr">
        <is>
          <t>HC-093</t>
        </is>
      </c>
      <c r="D2208" s="104" t="n">
        <v>25</v>
      </c>
      <c r="E2208" s="104" t="n">
        <v>3263.05</v>
      </c>
      <c r="F2208" s="104" t="n">
        <v>150.75</v>
      </c>
      <c r="G2208" s="104" t="n">
        <v>23.5</v>
      </c>
    </row>
    <row r="2209">
      <c r="A2209" s="176" t="n">
        <v>46082</v>
      </c>
      <c r="B2209" s="104" t="inlineStr">
        <is>
          <t>2025/26</t>
        </is>
      </c>
      <c r="C2209" s="104" t="inlineStr">
        <is>
          <t>HC-094</t>
        </is>
      </c>
      <c r="D2209" s="104" t="n">
        <v>12</v>
      </c>
      <c r="E2209" s="104" t="n">
        <v>1560.53</v>
      </c>
      <c r="F2209" s="104" t="n">
        <v>59.25</v>
      </c>
      <c r="G2209" s="104" t="n">
        <v>5.8</v>
      </c>
    </row>
    <row r="2210">
      <c r="A2210" s="176" t="n">
        <v>46082</v>
      </c>
      <c r="B2210" s="104" t="inlineStr">
        <is>
          <t>2025/26</t>
        </is>
      </c>
      <c r="C2210" s="104" t="inlineStr">
        <is>
          <t>HC-095</t>
        </is>
      </c>
      <c r="D2210" s="104" t="n">
        <v>21</v>
      </c>
      <c r="E2210" s="104" t="n">
        <v>2797.86</v>
      </c>
      <c r="F2210" s="104" t="n">
        <v>162</v>
      </c>
      <c r="G2210" s="104" t="n">
        <v>14.6</v>
      </c>
    </row>
    <row r="2211">
      <c r="A2211" s="176" t="n">
        <v>46082</v>
      </c>
      <c r="B2211" s="104" t="inlineStr">
        <is>
          <t>2025/26</t>
        </is>
      </c>
      <c r="C2211" s="104" t="inlineStr">
        <is>
          <t>HC-096</t>
        </is>
      </c>
      <c r="D2211" s="104" t="n">
        <v>12</v>
      </c>
      <c r="E2211" s="104" t="n">
        <v>1598.58</v>
      </c>
      <c r="F2211" s="104" t="n">
        <v>100.02</v>
      </c>
      <c r="G2211" s="104" t="n">
        <v>7.8</v>
      </c>
    </row>
    <row r="2212">
      <c r="A2212" s="176" t="n">
        <v>46082</v>
      </c>
      <c r="B2212" s="104" t="inlineStr">
        <is>
          <t>2025/26</t>
        </is>
      </c>
      <c r="C2212" s="104" t="inlineStr">
        <is>
          <t>HC-097</t>
        </is>
      </c>
      <c r="D2212" s="104" t="n">
        <v>12</v>
      </c>
      <c r="E2212" s="104" t="n">
        <v>1590.41</v>
      </c>
      <c r="F2212" s="104" t="n">
        <v>92.48999999999999</v>
      </c>
      <c r="G2212" s="104" t="n">
        <v>9.9</v>
      </c>
    </row>
    <row r="2213">
      <c r="A2213" s="176" t="n">
        <v>46082</v>
      </c>
      <c r="B2213" s="104" t="inlineStr">
        <is>
          <t>2025/26</t>
        </is>
      </c>
      <c r="C2213" s="104" t="inlineStr">
        <is>
          <t>HC-098</t>
        </is>
      </c>
      <c r="D2213" s="104" t="n">
        <v>14</v>
      </c>
      <c r="E2213" s="104" t="n">
        <v>1854.33</v>
      </c>
      <c r="F2213" s="104" t="n">
        <v>74.42</v>
      </c>
      <c r="G2213" s="104" t="n">
        <v>13.2</v>
      </c>
    </row>
    <row r="2214">
      <c r="A2214" s="176" t="n">
        <v>46082</v>
      </c>
      <c r="B2214" s="104" t="inlineStr">
        <is>
          <t>2025/26</t>
        </is>
      </c>
      <c r="C2214" s="104" t="inlineStr">
        <is>
          <t>HC-099</t>
        </is>
      </c>
      <c r="D2214" s="104" t="n">
        <v>18</v>
      </c>
      <c r="E2214" s="104" t="n">
        <v>2389.45</v>
      </c>
      <c r="F2214" s="104" t="n">
        <v>129.96</v>
      </c>
      <c r="G2214" s="104" t="n">
        <v>6.8</v>
      </c>
    </row>
    <row r="2215">
      <c r="A2215" s="176" t="n">
        <v>46082</v>
      </c>
      <c r="B2215" s="104" t="inlineStr">
        <is>
          <t>2025/26</t>
        </is>
      </c>
      <c r="C2215" s="104" t="inlineStr">
        <is>
          <t>HC-100</t>
        </is>
      </c>
      <c r="D2215" s="104" t="n">
        <v>12</v>
      </c>
      <c r="E2215" s="104" t="n">
        <v>1606.13</v>
      </c>
      <c r="F2215" s="104" t="n">
        <v>80.7</v>
      </c>
      <c r="G2215" s="104" t="n">
        <v>10.3</v>
      </c>
    </row>
    <row r="2216">
      <c r="A2216" s="176" t="n">
        <v>46082</v>
      </c>
      <c r="B2216" s="104" t="inlineStr">
        <is>
          <t>2025/26</t>
        </is>
      </c>
      <c r="C2216" s="104" t="inlineStr">
        <is>
          <t>HC-101</t>
        </is>
      </c>
      <c r="D2216" s="104" t="n">
        <v>14</v>
      </c>
      <c r="E2216" s="104" t="n">
        <v>1827.73</v>
      </c>
      <c r="F2216" s="104" t="n">
        <v>102.59</v>
      </c>
      <c r="G2216" s="104" t="n">
        <v>16.8</v>
      </c>
    </row>
    <row r="2217">
      <c r="A2217" s="176" t="n">
        <v>46082</v>
      </c>
      <c r="B2217" s="104" t="inlineStr">
        <is>
          <t>2025/26</t>
        </is>
      </c>
      <c r="C2217" s="104" t="inlineStr">
        <is>
          <t>HC-102</t>
        </is>
      </c>
      <c r="D2217" s="104" t="n">
        <v>14</v>
      </c>
      <c r="E2217" s="104" t="n">
        <v>1835.97</v>
      </c>
      <c r="F2217" s="104" t="n">
        <v>270.8</v>
      </c>
      <c r="G2217" s="104" t="n">
        <v>73.2</v>
      </c>
    </row>
    <row r="2218">
      <c r="A2218" s="176" t="n">
        <v>46082</v>
      </c>
      <c r="B2218" s="104" t="inlineStr">
        <is>
          <t>2025/26</t>
        </is>
      </c>
      <c r="C2218" s="104" t="inlineStr">
        <is>
          <t>HC-103</t>
        </is>
      </c>
      <c r="D2218" s="104" t="n">
        <v>18</v>
      </c>
      <c r="E2218" s="104" t="n">
        <v>2370.24</v>
      </c>
      <c r="F2218" s="104" t="n">
        <v>132.38</v>
      </c>
      <c r="G2218" s="104" t="n">
        <v>14.4</v>
      </c>
    </row>
    <row r="2219">
      <c r="A2219" s="176" t="n">
        <v>46082</v>
      </c>
      <c r="B2219" s="104" t="inlineStr">
        <is>
          <t>2025/26</t>
        </is>
      </c>
      <c r="C2219" s="104" t="inlineStr">
        <is>
          <t>HC-104</t>
        </is>
      </c>
      <c r="D2219" s="104" t="n">
        <v>13</v>
      </c>
      <c r="E2219" s="104" t="n">
        <v>1716.04</v>
      </c>
      <c r="F2219" s="104" t="n">
        <v>60.9</v>
      </c>
      <c r="G2219" s="104" t="n">
        <v>11.7</v>
      </c>
    </row>
    <row r="2220">
      <c r="A2220" s="176" t="n">
        <v>46082</v>
      </c>
      <c r="B2220" s="104" t="inlineStr">
        <is>
          <t>2025/26</t>
        </is>
      </c>
      <c r="C2220" s="104" t="inlineStr">
        <is>
          <t>HC-105</t>
        </is>
      </c>
      <c r="D2220" s="104" t="n">
        <v>20</v>
      </c>
      <c r="E2220" s="104" t="n">
        <v>2678.45</v>
      </c>
      <c r="F2220" s="104" t="n">
        <v>157.45</v>
      </c>
      <c r="G2220" s="104" t="n">
        <v>18.1</v>
      </c>
    </row>
    <row r="2221">
      <c r="A2221" s="176" t="n">
        <v>46082</v>
      </c>
      <c r="B2221" s="104" t="inlineStr">
        <is>
          <t>2025/26</t>
        </is>
      </c>
      <c r="C2221" s="104" t="inlineStr">
        <is>
          <t>HC-106</t>
        </is>
      </c>
      <c r="D2221" s="104" t="n">
        <v>14</v>
      </c>
      <c r="E2221" s="104" t="n">
        <v>1906.77</v>
      </c>
      <c r="F2221" s="104" t="n">
        <v>84.12</v>
      </c>
      <c r="G2221" s="104" t="n">
        <v>9.5</v>
      </c>
    </row>
    <row r="2222">
      <c r="A2222" s="176" t="n">
        <v>46082</v>
      </c>
      <c r="B2222" s="104" t="inlineStr">
        <is>
          <t>2025/26</t>
        </is>
      </c>
      <c r="C2222" s="104" t="inlineStr">
        <is>
          <t>HC-107</t>
        </is>
      </c>
      <c r="D2222" s="104" t="n">
        <v>18</v>
      </c>
      <c r="E2222" s="104" t="n">
        <v>2386.95</v>
      </c>
      <c r="F2222" s="104" t="n">
        <v>140.83</v>
      </c>
      <c r="G2222" s="104" t="n">
        <v>15.4</v>
      </c>
    </row>
    <row r="2223">
      <c r="A2223" s="176" t="n">
        <v>46082</v>
      </c>
      <c r="B2223" s="104" t="inlineStr">
        <is>
          <t>2025/26</t>
        </is>
      </c>
      <c r="C2223" s="104" t="inlineStr">
        <is>
          <t>HC-108</t>
        </is>
      </c>
      <c r="D2223" s="104" t="n">
        <v>13</v>
      </c>
      <c r="E2223" s="104" t="n">
        <v>1712.34</v>
      </c>
      <c r="F2223" s="104" t="n">
        <v>60.76</v>
      </c>
      <c r="G2223" s="104" t="n">
        <v>7.3</v>
      </c>
    </row>
    <row r="2224">
      <c r="A2224" s="176" t="n">
        <v>46082</v>
      </c>
      <c r="B2224" s="104" t="inlineStr">
        <is>
          <t>2025/26</t>
        </is>
      </c>
      <c r="C2224" s="104" t="inlineStr">
        <is>
          <t>HC-109</t>
        </is>
      </c>
      <c r="D2224" s="104" t="n">
        <v>14</v>
      </c>
      <c r="E2224" s="104" t="n">
        <v>1880.85</v>
      </c>
      <c r="F2224" s="104" t="n">
        <v>103.61</v>
      </c>
      <c r="G2224" s="104" t="n">
        <v>12.2</v>
      </c>
    </row>
    <row r="2225">
      <c r="A2225" s="176" t="n">
        <v>46082</v>
      </c>
      <c r="B2225" s="104" t="inlineStr">
        <is>
          <t>2025/26</t>
        </is>
      </c>
      <c r="C2225" s="104" t="inlineStr">
        <is>
          <t>HC-110</t>
        </is>
      </c>
      <c r="D2225" s="104" t="n">
        <v>12</v>
      </c>
      <c r="E2225" s="104" t="n">
        <v>1622.79</v>
      </c>
      <c r="F2225" s="104" t="n">
        <v>60.68</v>
      </c>
      <c r="G2225" s="104" t="n">
        <v>3.9</v>
      </c>
    </row>
    <row r="2226">
      <c r="A2226" s="176" t="n">
        <v>46082</v>
      </c>
      <c r="B2226" s="104" t="inlineStr">
        <is>
          <t>2025/26</t>
        </is>
      </c>
      <c r="C2226" s="104" t="inlineStr">
        <is>
          <t>HC-111</t>
        </is>
      </c>
      <c r="D2226" s="104" t="n">
        <v>14</v>
      </c>
      <c r="E2226" s="104" t="n">
        <v>1841.34</v>
      </c>
      <c r="F2226" s="104" t="n">
        <v>116.76</v>
      </c>
      <c r="G2226" s="104" t="n">
        <v>16.4</v>
      </c>
    </row>
    <row r="2227">
      <c r="A2227" s="176" t="n">
        <v>46082</v>
      </c>
      <c r="B2227" s="104" t="inlineStr">
        <is>
          <t>2025/26</t>
        </is>
      </c>
      <c r="C2227" s="104" t="inlineStr">
        <is>
          <t>HC-112</t>
        </is>
      </c>
      <c r="D2227" s="104" t="n">
        <v>13</v>
      </c>
      <c r="E2227" s="104" t="n">
        <v>1707.82</v>
      </c>
      <c r="F2227" s="104" t="n">
        <v>85.42</v>
      </c>
      <c r="G2227" s="104" t="n">
        <v>11.9</v>
      </c>
    </row>
    <row r="2228">
      <c r="A2228" s="176" t="n">
        <v>46082</v>
      </c>
      <c r="B2228" s="104" t="inlineStr">
        <is>
          <t>2025/26</t>
        </is>
      </c>
      <c r="C2228" s="104" t="inlineStr">
        <is>
          <t>HC-113</t>
        </is>
      </c>
      <c r="D2228" s="104" t="n">
        <v>14</v>
      </c>
      <c r="E2228" s="104" t="n">
        <v>1841.61</v>
      </c>
      <c r="F2228" s="104" t="n">
        <v>101.54</v>
      </c>
      <c r="G2228" s="104" t="n">
        <v>11.9</v>
      </c>
    </row>
    <row r="2229">
      <c r="A2229" s="176" t="n">
        <v>46082</v>
      </c>
      <c r="B2229" s="104" t="inlineStr">
        <is>
          <t>2025/26</t>
        </is>
      </c>
      <c r="C2229" s="104" t="inlineStr">
        <is>
          <t>HC-114</t>
        </is>
      </c>
      <c r="D2229" s="104" t="n">
        <v>12</v>
      </c>
      <c r="E2229" s="104" t="n">
        <v>1577.54</v>
      </c>
      <c r="F2229" s="104" t="n">
        <v>64.53</v>
      </c>
      <c r="G2229" s="104" t="n">
        <v>6.8</v>
      </c>
    </row>
    <row r="2230">
      <c r="A2230" s="176" t="n">
        <v>46082</v>
      </c>
      <c r="B2230" s="104" t="inlineStr">
        <is>
          <t>2025/26</t>
        </is>
      </c>
      <c r="C2230" s="104" t="inlineStr">
        <is>
          <t>HC-115</t>
        </is>
      </c>
      <c r="D2230" s="104" t="n">
        <v>18</v>
      </c>
      <c r="E2230" s="104" t="n">
        <v>2450.88</v>
      </c>
      <c r="F2230" s="104" t="n">
        <v>129.75</v>
      </c>
      <c r="G2230" s="104" t="n">
        <v>7.6</v>
      </c>
    </row>
    <row r="2231">
      <c r="A2231" s="176" t="n">
        <v>46082</v>
      </c>
      <c r="B2231" s="104" t="inlineStr">
        <is>
          <t>2025/26</t>
        </is>
      </c>
      <c r="C2231" s="104" t="inlineStr">
        <is>
          <t>HC-116</t>
        </is>
      </c>
      <c r="D2231" s="104" t="n">
        <v>13</v>
      </c>
      <c r="E2231" s="104" t="n">
        <v>1737.4</v>
      </c>
      <c r="F2231" s="104" t="n">
        <v>64.62</v>
      </c>
      <c r="G2231" s="104" t="n">
        <v>14.3</v>
      </c>
    </row>
    <row r="2232">
      <c r="A2232" s="176" t="n">
        <v>46082</v>
      </c>
      <c r="B2232" s="104" t="inlineStr">
        <is>
          <t>2025/26</t>
        </is>
      </c>
      <c r="C2232" s="104" t="inlineStr">
        <is>
          <t>HC-117</t>
        </is>
      </c>
      <c r="D2232" s="104" t="n">
        <v>18</v>
      </c>
      <c r="E2232" s="104" t="n">
        <v>2376.52</v>
      </c>
      <c r="F2232" s="104" t="n">
        <v>120.87</v>
      </c>
      <c r="G2232" s="104" t="n">
        <v>11</v>
      </c>
    </row>
    <row r="2233">
      <c r="A2233" s="176" t="n">
        <v>46082</v>
      </c>
      <c r="B2233" s="104" t="inlineStr">
        <is>
          <t>2025/26</t>
        </is>
      </c>
      <c r="C2233" s="104" t="inlineStr">
        <is>
          <t>HC-118</t>
        </is>
      </c>
      <c r="D2233" s="104" t="n">
        <v>14</v>
      </c>
      <c r="E2233" s="104" t="n">
        <v>1801.69</v>
      </c>
      <c r="F2233" s="104" t="n">
        <v>107.15</v>
      </c>
      <c r="G2233" s="104" t="n">
        <v>6.1</v>
      </c>
    </row>
    <row r="2234">
      <c r="A2234" s="176" t="n">
        <v>46082</v>
      </c>
      <c r="B2234" s="104" t="inlineStr">
        <is>
          <t>2025/26</t>
        </is>
      </c>
      <c r="C2234" s="104" t="inlineStr">
        <is>
          <t>HC-119</t>
        </is>
      </c>
      <c r="D2234" s="104" t="n">
        <v>13</v>
      </c>
      <c r="E2234" s="104" t="n">
        <v>1705.57</v>
      </c>
      <c r="F2234" s="104" t="n">
        <v>107.77</v>
      </c>
      <c r="G2234" s="104" t="n">
        <v>12.4</v>
      </c>
    </row>
    <row r="2235">
      <c r="A2235" s="176" t="n">
        <v>46082</v>
      </c>
      <c r="B2235" s="104" t="inlineStr">
        <is>
          <t>2025/26</t>
        </is>
      </c>
      <c r="C2235" s="104" t="inlineStr">
        <is>
          <t>HC-120</t>
        </is>
      </c>
      <c r="D2235" s="104" t="n">
        <v>13</v>
      </c>
      <c r="E2235" s="104" t="n">
        <v>1695.54</v>
      </c>
      <c r="F2235" s="104" t="n">
        <v>94.77</v>
      </c>
      <c r="G2235" s="104" t="n">
        <v>15.8</v>
      </c>
    </row>
    <row r="2236">
      <c r="A2236" s="176" t="n">
        <v>46113</v>
      </c>
      <c r="B2236" s="104" t="inlineStr">
        <is>
          <t>2025/26</t>
        </is>
      </c>
      <c r="C2236" s="104" t="inlineStr">
        <is>
          <t>HC-001</t>
        </is>
      </c>
      <c r="D2236" s="104" t="n">
        <v>20</v>
      </c>
      <c r="E2236" s="104" t="n">
        <v>2791.68</v>
      </c>
      <c r="F2236" s="104" t="n">
        <v>153.54</v>
      </c>
      <c r="G2236" s="104" t="n">
        <v>18.2</v>
      </c>
    </row>
    <row r="2237">
      <c r="A2237" s="176" t="n">
        <v>46113</v>
      </c>
      <c r="B2237" s="104" t="inlineStr">
        <is>
          <t>2025/26</t>
        </is>
      </c>
      <c r="C2237" s="104" t="inlineStr">
        <is>
          <t>HC-002</t>
        </is>
      </c>
      <c r="D2237" s="104" t="n">
        <v>13</v>
      </c>
      <c r="E2237" s="104" t="n">
        <v>1754.36</v>
      </c>
      <c r="F2237" s="104" t="n">
        <v>73.64</v>
      </c>
      <c r="G2237" s="104" t="n">
        <v>10.3</v>
      </c>
    </row>
    <row r="2238">
      <c r="A2238" s="176" t="n">
        <v>46113</v>
      </c>
      <c r="B2238" s="104" t="inlineStr">
        <is>
          <t>2025/26</t>
        </is>
      </c>
      <c r="C2238" s="104" t="inlineStr">
        <is>
          <t>HC-003</t>
        </is>
      </c>
      <c r="D2238" s="104" t="n">
        <v>13</v>
      </c>
      <c r="E2238" s="104" t="n">
        <v>1779.76</v>
      </c>
      <c r="F2238" s="104" t="n">
        <v>95.31</v>
      </c>
      <c r="G2238" s="104" t="n">
        <v>11.9</v>
      </c>
    </row>
    <row r="2239">
      <c r="A2239" s="176" t="n">
        <v>46113</v>
      </c>
      <c r="B2239" s="104" t="inlineStr">
        <is>
          <t>2025/26</t>
        </is>
      </c>
      <c r="C2239" s="104" t="inlineStr">
        <is>
          <t>HC-004</t>
        </is>
      </c>
      <c r="D2239" s="104" t="n">
        <v>14</v>
      </c>
      <c r="E2239" s="104" t="n">
        <v>1870.9</v>
      </c>
      <c r="F2239" s="104" t="n">
        <v>94.61</v>
      </c>
      <c r="G2239" s="104" t="n">
        <v>12.7</v>
      </c>
    </row>
    <row r="2240">
      <c r="A2240" s="176" t="n">
        <v>46113</v>
      </c>
      <c r="B2240" s="104" t="inlineStr">
        <is>
          <t>2025/26</t>
        </is>
      </c>
      <c r="C2240" s="104" t="inlineStr">
        <is>
          <t>HC-005</t>
        </is>
      </c>
      <c r="D2240" s="104" t="n">
        <v>18</v>
      </c>
      <c r="E2240" s="104" t="n">
        <v>2457.05</v>
      </c>
      <c r="F2240" s="104" t="n">
        <v>109.54</v>
      </c>
      <c r="G2240" s="104" t="n">
        <v>15.6</v>
      </c>
    </row>
    <row r="2241">
      <c r="A2241" s="176" t="n">
        <v>46113</v>
      </c>
      <c r="B2241" s="104" t="inlineStr">
        <is>
          <t>2025/26</t>
        </is>
      </c>
      <c r="C2241" s="104" t="inlineStr">
        <is>
          <t>HC-006</t>
        </is>
      </c>
      <c r="D2241" s="104" t="n">
        <v>12</v>
      </c>
      <c r="E2241" s="104" t="n">
        <v>1690.15</v>
      </c>
      <c r="F2241" s="104" t="n">
        <v>69.51000000000001</v>
      </c>
      <c r="G2241" s="104" t="n">
        <v>10.6</v>
      </c>
    </row>
    <row r="2242">
      <c r="A2242" s="176" t="n">
        <v>46113</v>
      </c>
      <c r="B2242" s="104" t="inlineStr">
        <is>
          <t>2025/26</t>
        </is>
      </c>
      <c r="C2242" s="104" t="inlineStr">
        <is>
          <t>HC-007</t>
        </is>
      </c>
      <c r="D2242" s="104" t="n">
        <v>13</v>
      </c>
      <c r="E2242" s="104" t="n">
        <v>1788.69</v>
      </c>
      <c r="F2242" s="104" t="n">
        <v>70.45999999999999</v>
      </c>
      <c r="G2242" s="104" t="n">
        <v>4.3</v>
      </c>
    </row>
    <row r="2243">
      <c r="A2243" s="176" t="n">
        <v>46113</v>
      </c>
      <c r="B2243" s="104" t="inlineStr">
        <is>
          <t>2025/26</t>
        </is>
      </c>
      <c r="C2243" s="104" t="inlineStr">
        <is>
          <t>HC-008</t>
        </is>
      </c>
      <c r="D2243" s="104" t="n">
        <v>13</v>
      </c>
      <c r="E2243" s="104" t="n">
        <v>1774.84</v>
      </c>
      <c r="F2243" s="104" t="n">
        <v>93.08</v>
      </c>
      <c r="G2243" s="104" t="n">
        <v>9.199999999999999</v>
      </c>
    </row>
    <row r="2244">
      <c r="A2244" s="176" t="n">
        <v>46113</v>
      </c>
      <c r="B2244" s="104" t="inlineStr">
        <is>
          <t>2025/26</t>
        </is>
      </c>
      <c r="C2244" s="104" t="inlineStr">
        <is>
          <t>HC-009</t>
        </is>
      </c>
      <c r="D2244" s="104" t="n">
        <v>19</v>
      </c>
      <c r="E2244" s="104" t="n">
        <v>2635.8</v>
      </c>
      <c r="F2244" s="104" t="n">
        <v>129.65</v>
      </c>
      <c r="G2244" s="104" t="n">
        <v>12.3</v>
      </c>
    </row>
    <row r="2245">
      <c r="A2245" s="176" t="n">
        <v>46113</v>
      </c>
      <c r="B2245" s="104" t="inlineStr">
        <is>
          <t>2025/26</t>
        </is>
      </c>
      <c r="C2245" s="104" t="inlineStr">
        <is>
          <t>HC-010</t>
        </is>
      </c>
      <c r="D2245" s="104" t="n">
        <v>20</v>
      </c>
      <c r="E2245" s="104" t="n">
        <v>2796.96</v>
      </c>
      <c r="F2245" s="104" t="n">
        <v>146.32</v>
      </c>
      <c r="G2245" s="104" t="n">
        <v>12.9</v>
      </c>
    </row>
    <row r="2246">
      <c r="A2246" s="176" t="n">
        <v>46113</v>
      </c>
      <c r="B2246" s="104" t="inlineStr">
        <is>
          <t>2025/26</t>
        </is>
      </c>
      <c r="C2246" s="104" t="inlineStr">
        <is>
          <t>HC-011</t>
        </is>
      </c>
      <c r="D2246" s="104" t="n">
        <v>20</v>
      </c>
      <c r="E2246" s="104" t="n">
        <v>2759.35</v>
      </c>
      <c r="F2246" s="104" t="n">
        <v>120.76</v>
      </c>
      <c r="G2246" s="104" t="n">
        <v>17.1</v>
      </c>
    </row>
    <row r="2247">
      <c r="A2247" s="176" t="n">
        <v>46113</v>
      </c>
      <c r="B2247" s="104" t="inlineStr">
        <is>
          <t>2025/26</t>
        </is>
      </c>
      <c r="C2247" s="104" t="inlineStr">
        <is>
          <t>HC-012</t>
        </is>
      </c>
      <c r="D2247" s="104" t="n">
        <v>12</v>
      </c>
      <c r="E2247" s="104" t="n">
        <v>1675.58</v>
      </c>
      <c r="F2247" s="104" t="n">
        <v>89.87</v>
      </c>
      <c r="G2247" s="104" t="n">
        <v>11.9</v>
      </c>
    </row>
    <row r="2248">
      <c r="A2248" s="176" t="n">
        <v>46113</v>
      </c>
      <c r="B2248" s="104" t="inlineStr">
        <is>
          <t>2025/26</t>
        </is>
      </c>
      <c r="C2248" s="104" t="inlineStr">
        <is>
          <t>HC-013</t>
        </is>
      </c>
      <c r="D2248" s="104" t="n">
        <v>14</v>
      </c>
      <c r="E2248" s="104" t="n">
        <v>1949.73</v>
      </c>
      <c r="F2248" s="104" t="n">
        <v>73.75</v>
      </c>
      <c r="G2248" s="104" t="n">
        <v>11.7</v>
      </c>
    </row>
    <row r="2249">
      <c r="A2249" s="176" t="n">
        <v>46113</v>
      </c>
      <c r="B2249" s="104" t="inlineStr">
        <is>
          <t>2025/26</t>
        </is>
      </c>
      <c r="C2249" s="104" t="inlineStr">
        <is>
          <t>HC-014</t>
        </is>
      </c>
      <c r="D2249" s="104" t="n">
        <v>14</v>
      </c>
      <c r="E2249" s="104" t="n">
        <v>1904.29</v>
      </c>
      <c r="F2249" s="104" t="n">
        <v>80.44</v>
      </c>
      <c r="G2249" s="104" t="n">
        <v>9.6</v>
      </c>
    </row>
    <row r="2250">
      <c r="A2250" s="176" t="n">
        <v>46113</v>
      </c>
      <c r="B2250" s="104" t="inlineStr">
        <is>
          <t>2025/26</t>
        </is>
      </c>
      <c r="C2250" s="104" t="inlineStr">
        <is>
          <t>HC-015</t>
        </is>
      </c>
      <c r="D2250" s="104" t="n">
        <v>13</v>
      </c>
      <c r="E2250" s="104" t="n">
        <v>1781.5</v>
      </c>
      <c r="F2250" s="104" t="n">
        <v>75.20999999999999</v>
      </c>
      <c r="G2250" s="104" t="n">
        <v>11.8</v>
      </c>
    </row>
    <row r="2251">
      <c r="A2251" s="176" t="n">
        <v>46113</v>
      </c>
      <c r="B2251" s="104" t="inlineStr">
        <is>
          <t>2025/26</t>
        </is>
      </c>
      <c r="C2251" s="104" t="inlineStr">
        <is>
          <t>HC-016</t>
        </is>
      </c>
      <c r="D2251" s="104" t="n">
        <v>18</v>
      </c>
      <c r="E2251" s="104" t="n">
        <v>2531.61</v>
      </c>
      <c r="F2251" s="104" t="n">
        <v>126.36</v>
      </c>
      <c r="G2251" s="104" t="n">
        <v>15.3</v>
      </c>
    </row>
    <row r="2252">
      <c r="A2252" s="176" t="n">
        <v>46113</v>
      </c>
      <c r="B2252" s="104" t="inlineStr">
        <is>
          <t>2025/26</t>
        </is>
      </c>
      <c r="C2252" s="104" t="inlineStr">
        <is>
          <t>HC-017</t>
        </is>
      </c>
      <c r="D2252" s="104" t="n">
        <v>13</v>
      </c>
      <c r="E2252" s="104" t="n">
        <v>1779.78</v>
      </c>
      <c r="F2252" s="104" t="n">
        <v>89.06</v>
      </c>
      <c r="G2252" s="104" t="n">
        <v>10.5</v>
      </c>
    </row>
    <row r="2253">
      <c r="A2253" s="176" t="n">
        <v>46113</v>
      </c>
      <c r="B2253" s="104" t="inlineStr">
        <is>
          <t>2025/26</t>
        </is>
      </c>
      <c r="C2253" s="104" t="inlineStr">
        <is>
          <t>HC-018</t>
        </is>
      </c>
      <c r="D2253" s="104" t="n">
        <v>12</v>
      </c>
      <c r="E2253" s="104" t="n">
        <v>1665.81</v>
      </c>
      <c r="F2253" s="104" t="n">
        <v>97.48</v>
      </c>
      <c r="G2253" s="104" t="n">
        <v>12.4</v>
      </c>
    </row>
    <row r="2254">
      <c r="A2254" s="176" t="n">
        <v>46113</v>
      </c>
      <c r="B2254" s="104" t="inlineStr">
        <is>
          <t>2025/26</t>
        </is>
      </c>
      <c r="C2254" s="104" t="inlineStr">
        <is>
          <t>HC-019</t>
        </is>
      </c>
      <c r="D2254" s="104" t="n">
        <v>13</v>
      </c>
      <c r="E2254" s="104" t="n">
        <v>1814.13</v>
      </c>
      <c r="F2254" s="104" t="n">
        <v>57</v>
      </c>
      <c r="G2254" s="104" t="n">
        <v>10.8</v>
      </c>
    </row>
    <row r="2255">
      <c r="A2255" s="176" t="n">
        <v>46113</v>
      </c>
      <c r="B2255" s="104" t="inlineStr">
        <is>
          <t>2025/26</t>
        </is>
      </c>
      <c r="C2255" s="104" t="inlineStr">
        <is>
          <t>HC-020</t>
        </is>
      </c>
      <c r="D2255" s="104" t="n">
        <v>13</v>
      </c>
      <c r="E2255" s="104" t="n">
        <v>1797.83</v>
      </c>
      <c r="F2255" s="104" t="n">
        <v>111.68</v>
      </c>
      <c r="G2255" s="104" t="n">
        <v>9.699999999999999</v>
      </c>
    </row>
    <row r="2256">
      <c r="A2256" s="176" t="n">
        <v>46113</v>
      </c>
      <c r="B2256" s="104" t="inlineStr">
        <is>
          <t>2025/26</t>
        </is>
      </c>
      <c r="C2256" s="104" t="inlineStr">
        <is>
          <t>HC-021</t>
        </is>
      </c>
      <c r="D2256" s="104" t="n">
        <v>13</v>
      </c>
      <c r="E2256" s="104" t="n">
        <v>1817.09</v>
      </c>
      <c r="F2256" s="104" t="n">
        <v>81.53</v>
      </c>
      <c r="G2256" s="104" t="n">
        <v>14.4</v>
      </c>
    </row>
    <row r="2257">
      <c r="A2257" s="176" t="n">
        <v>46113</v>
      </c>
      <c r="B2257" s="104" t="inlineStr">
        <is>
          <t>2025/26</t>
        </is>
      </c>
      <c r="C2257" s="104" t="inlineStr">
        <is>
          <t>HC-022</t>
        </is>
      </c>
      <c r="D2257" s="104" t="n">
        <v>13</v>
      </c>
      <c r="E2257" s="104" t="n">
        <v>1765.25</v>
      </c>
      <c r="F2257" s="104" t="n">
        <v>77.88</v>
      </c>
      <c r="G2257" s="104" t="n">
        <v>11.4</v>
      </c>
    </row>
    <row r="2258">
      <c r="A2258" s="176" t="n">
        <v>46113</v>
      </c>
      <c r="B2258" s="104" t="inlineStr">
        <is>
          <t>2025/26</t>
        </is>
      </c>
      <c r="C2258" s="104" t="inlineStr">
        <is>
          <t>HC-023</t>
        </is>
      </c>
      <c r="D2258" s="104" t="n">
        <v>14</v>
      </c>
      <c r="E2258" s="104" t="n">
        <v>1882.83</v>
      </c>
      <c r="F2258" s="104" t="n">
        <v>117.74</v>
      </c>
      <c r="G2258" s="104" t="n">
        <v>35</v>
      </c>
    </row>
    <row r="2259">
      <c r="A2259" s="176" t="n">
        <v>46113</v>
      </c>
      <c r="B2259" s="104" t="inlineStr">
        <is>
          <t>2025/26</t>
        </is>
      </c>
      <c r="C2259" s="104" t="inlineStr">
        <is>
          <t>HC-024</t>
        </is>
      </c>
      <c r="D2259" s="104" t="n">
        <v>19</v>
      </c>
      <c r="E2259" s="104" t="n">
        <v>2594.59</v>
      </c>
      <c r="F2259" s="104" t="n">
        <v>152.58</v>
      </c>
      <c r="G2259" s="104" t="n">
        <v>13.3</v>
      </c>
    </row>
    <row r="2260">
      <c r="A2260" s="176" t="n">
        <v>46113</v>
      </c>
      <c r="B2260" s="104" t="inlineStr">
        <is>
          <t>2025/26</t>
        </is>
      </c>
      <c r="C2260" s="104" t="inlineStr">
        <is>
          <t>HC-025</t>
        </is>
      </c>
      <c r="D2260" s="104" t="n">
        <v>18</v>
      </c>
      <c r="E2260" s="104" t="n">
        <v>2493.86</v>
      </c>
      <c r="F2260" s="104" t="n">
        <v>117.29</v>
      </c>
      <c r="G2260" s="104" t="n">
        <v>12.1</v>
      </c>
    </row>
    <row r="2261">
      <c r="A2261" s="176" t="n">
        <v>46113</v>
      </c>
      <c r="B2261" s="104" t="inlineStr">
        <is>
          <t>2025/26</t>
        </is>
      </c>
      <c r="C2261" s="104" t="inlineStr">
        <is>
          <t>HC-026</t>
        </is>
      </c>
      <c r="D2261" s="104" t="n">
        <v>12</v>
      </c>
      <c r="E2261" s="104" t="n">
        <v>1639.23</v>
      </c>
      <c r="F2261" s="104" t="n">
        <v>46.93</v>
      </c>
      <c r="G2261" s="104" t="n">
        <v>12.2</v>
      </c>
    </row>
    <row r="2262">
      <c r="A2262" s="176" t="n">
        <v>46113</v>
      </c>
      <c r="B2262" s="104" t="inlineStr">
        <is>
          <t>2025/26</t>
        </is>
      </c>
      <c r="C2262" s="104" t="inlineStr">
        <is>
          <t>HC-027</t>
        </is>
      </c>
      <c r="D2262" s="104" t="n">
        <v>14</v>
      </c>
      <c r="E2262" s="104" t="n">
        <v>1969.56</v>
      </c>
      <c r="F2262" s="104" t="n">
        <v>86.88</v>
      </c>
      <c r="G2262" s="104" t="n">
        <v>10.9</v>
      </c>
    </row>
    <row r="2263">
      <c r="A2263" s="176" t="n">
        <v>46113</v>
      </c>
      <c r="B2263" s="104" t="inlineStr">
        <is>
          <t>2025/26</t>
        </is>
      </c>
      <c r="C2263" s="104" t="inlineStr">
        <is>
          <t>HC-028</t>
        </is>
      </c>
      <c r="D2263" s="104" t="n">
        <v>12</v>
      </c>
      <c r="E2263" s="104" t="n">
        <v>1710.94</v>
      </c>
      <c r="F2263" s="104" t="n">
        <v>59.37</v>
      </c>
      <c r="G2263" s="104" t="n">
        <v>10.9</v>
      </c>
    </row>
    <row r="2264">
      <c r="A2264" s="176" t="n">
        <v>46113</v>
      </c>
      <c r="B2264" s="104" t="inlineStr">
        <is>
          <t>2025/26</t>
        </is>
      </c>
      <c r="C2264" s="104" t="inlineStr">
        <is>
          <t>HC-029</t>
        </is>
      </c>
      <c r="D2264" s="104" t="n">
        <v>25</v>
      </c>
      <c r="E2264" s="104" t="n">
        <v>3432.46</v>
      </c>
      <c r="F2264" s="104" t="n">
        <v>203.04</v>
      </c>
      <c r="G2264" s="104" t="n">
        <v>25.1</v>
      </c>
    </row>
    <row r="2265">
      <c r="A2265" s="176" t="n">
        <v>46113</v>
      </c>
      <c r="B2265" s="104" t="inlineStr">
        <is>
          <t>2025/26</t>
        </is>
      </c>
      <c r="C2265" s="104" t="inlineStr">
        <is>
          <t>HC-030</t>
        </is>
      </c>
      <c r="D2265" s="104" t="n">
        <v>13</v>
      </c>
      <c r="E2265" s="104" t="n">
        <v>1804.44</v>
      </c>
      <c r="F2265" s="104" t="n">
        <v>89.65000000000001</v>
      </c>
      <c r="G2265" s="104" t="n">
        <v>9.300000000000001</v>
      </c>
    </row>
    <row r="2266">
      <c r="A2266" s="176" t="n">
        <v>46113</v>
      </c>
      <c r="B2266" s="104" t="inlineStr">
        <is>
          <t>2025/26</t>
        </is>
      </c>
      <c r="C2266" s="104" t="inlineStr">
        <is>
          <t>HC-031</t>
        </is>
      </c>
      <c r="D2266" s="104" t="n">
        <v>14</v>
      </c>
      <c r="E2266" s="104" t="n">
        <v>1967.8</v>
      </c>
      <c r="F2266" s="104" t="n">
        <v>108.47</v>
      </c>
      <c r="G2266" s="104" t="n">
        <v>11.8</v>
      </c>
    </row>
    <row r="2267">
      <c r="A2267" s="176" t="n">
        <v>46113</v>
      </c>
      <c r="B2267" s="104" t="inlineStr">
        <is>
          <t>2025/26</t>
        </is>
      </c>
      <c r="C2267" s="104" t="inlineStr">
        <is>
          <t>HC-032</t>
        </is>
      </c>
      <c r="D2267" s="104" t="n">
        <v>14</v>
      </c>
      <c r="E2267" s="104" t="n">
        <v>1904.1</v>
      </c>
      <c r="F2267" s="104" t="n">
        <v>114.01</v>
      </c>
      <c r="G2267" s="104" t="n">
        <v>11.5</v>
      </c>
    </row>
    <row r="2268">
      <c r="A2268" s="176" t="n">
        <v>46113</v>
      </c>
      <c r="B2268" s="104" t="inlineStr">
        <is>
          <t>2025/26</t>
        </is>
      </c>
      <c r="C2268" s="104" t="inlineStr">
        <is>
          <t>HC-033</t>
        </is>
      </c>
      <c r="D2268" s="104" t="n">
        <v>25</v>
      </c>
      <c r="E2268" s="104" t="n">
        <v>3427.78</v>
      </c>
      <c r="F2268" s="104" t="n">
        <v>157.93</v>
      </c>
      <c r="G2268" s="104" t="n">
        <v>29.8</v>
      </c>
    </row>
    <row r="2269">
      <c r="A2269" s="176" t="n">
        <v>46113</v>
      </c>
      <c r="B2269" s="104" t="inlineStr">
        <is>
          <t>2025/26</t>
        </is>
      </c>
      <c r="C2269" s="104" t="inlineStr">
        <is>
          <t>HC-034</t>
        </is>
      </c>
      <c r="D2269" s="104" t="n">
        <v>18</v>
      </c>
      <c r="E2269" s="104" t="n">
        <v>2434.99</v>
      </c>
      <c r="F2269" s="104" t="n">
        <v>75.08</v>
      </c>
      <c r="G2269" s="104" t="n">
        <v>11.3</v>
      </c>
    </row>
    <row r="2270">
      <c r="A2270" s="176" t="n">
        <v>46113</v>
      </c>
      <c r="B2270" s="104" t="inlineStr">
        <is>
          <t>2025/26</t>
        </is>
      </c>
      <c r="C2270" s="104" t="inlineStr">
        <is>
          <t>HC-035</t>
        </is>
      </c>
      <c r="D2270" s="104" t="n">
        <v>18</v>
      </c>
      <c r="E2270" s="104" t="n">
        <v>2435.92</v>
      </c>
      <c r="F2270" s="104" t="n">
        <v>104.09</v>
      </c>
      <c r="G2270" s="104" t="n">
        <v>15</v>
      </c>
    </row>
    <row r="2271">
      <c r="A2271" s="176" t="n">
        <v>46113</v>
      </c>
      <c r="B2271" s="104" t="inlineStr">
        <is>
          <t>2025/26</t>
        </is>
      </c>
      <c r="C2271" s="104" t="inlineStr">
        <is>
          <t>HC-036</t>
        </is>
      </c>
      <c r="D2271" s="104" t="n">
        <v>14</v>
      </c>
      <c r="E2271" s="104" t="n">
        <v>1965.82</v>
      </c>
      <c r="F2271" s="104" t="n">
        <v>97.33</v>
      </c>
      <c r="G2271" s="104" t="n">
        <v>9.1</v>
      </c>
    </row>
    <row r="2272">
      <c r="A2272" s="176" t="n">
        <v>46113</v>
      </c>
      <c r="B2272" s="104" t="inlineStr">
        <is>
          <t>2025/26</t>
        </is>
      </c>
      <c r="C2272" s="104" t="inlineStr">
        <is>
          <t>HC-037</t>
        </is>
      </c>
      <c r="D2272" s="104" t="n">
        <v>14</v>
      </c>
      <c r="E2272" s="104" t="n">
        <v>1886.25</v>
      </c>
      <c r="F2272" s="104" t="n">
        <v>59.42</v>
      </c>
      <c r="G2272" s="104" t="n">
        <v>10</v>
      </c>
    </row>
    <row r="2273">
      <c r="A2273" s="176" t="n">
        <v>46113</v>
      </c>
      <c r="B2273" s="104" t="inlineStr">
        <is>
          <t>2025/26</t>
        </is>
      </c>
      <c r="C2273" s="104" t="inlineStr">
        <is>
          <t>HC-038</t>
        </is>
      </c>
      <c r="D2273" s="104" t="n">
        <v>13</v>
      </c>
      <c r="E2273" s="104" t="n">
        <v>1817.51</v>
      </c>
      <c r="F2273" s="104" t="n">
        <v>70.5</v>
      </c>
      <c r="G2273" s="104" t="n">
        <v>9.1</v>
      </c>
    </row>
    <row r="2274">
      <c r="A2274" s="176" t="n">
        <v>46113</v>
      </c>
      <c r="B2274" s="104" t="inlineStr">
        <is>
          <t>2025/26</t>
        </is>
      </c>
      <c r="C2274" s="104" t="inlineStr">
        <is>
          <t>HC-039</t>
        </is>
      </c>
      <c r="D2274" s="104" t="n">
        <v>14</v>
      </c>
      <c r="E2274" s="104" t="n">
        <v>1929.06</v>
      </c>
      <c r="F2274" s="104" t="n">
        <v>112.48</v>
      </c>
      <c r="G2274" s="104" t="n">
        <v>14.3</v>
      </c>
    </row>
    <row r="2275">
      <c r="A2275" s="176" t="n">
        <v>46113</v>
      </c>
      <c r="B2275" s="104" t="inlineStr">
        <is>
          <t>2025/26</t>
        </is>
      </c>
      <c r="C2275" s="104" t="inlineStr">
        <is>
          <t>HC-040</t>
        </is>
      </c>
      <c r="D2275" s="104" t="n">
        <v>14</v>
      </c>
      <c r="E2275" s="104" t="n">
        <v>1914.27</v>
      </c>
      <c r="F2275" s="104" t="n">
        <v>78.93000000000001</v>
      </c>
      <c r="G2275" s="104" t="n">
        <v>13.2</v>
      </c>
    </row>
    <row r="2276">
      <c r="A2276" s="176" t="n">
        <v>46113</v>
      </c>
      <c r="B2276" s="104" t="inlineStr">
        <is>
          <t>2025/26</t>
        </is>
      </c>
      <c r="C2276" s="104" t="inlineStr">
        <is>
          <t>HC-041</t>
        </is>
      </c>
      <c r="D2276" s="104" t="n">
        <v>26</v>
      </c>
      <c r="E2276" s="104" t="n">
        <v>3627.68</v>
      </c>
      <c r="F2276" s="104" t="n">
        <v>127.81</v>
      </c>
      <c r="G2276" s="104" t="n">
        <v>20.3</v>
      </c>
    </row>
    <row r="2277">
      <c r="A2277" s="176" t="n">
        <v>46113</v>
      </c>
      <c r="B2277" s="104" t="inlineStr">
        <is>
          <t>2025/26</t>
        </is>
      </c>
      <c r="C2277" s="104" t="inlineStr">
        <is>
          <t>HC-042</t>
        </is>
      </c>
      <c r="D2277" s="104" t="n">
        <v>14</v>
      </c>
      <c r="E2277" s="104" t="n">
        <v>1957.62</v>
      </c>
      <c r="F2277" s="104" t="n">
        <v>106.39</v>
      </c>
      <c r="G2277" s="104" t="n">
        <v>10.6</v>
      </c>
    </row>
    <row r="2278">
      <c r="A2278" s="176" t="n">
        <v>46113</v>
      </c>
      <c r="B2278" s="104" t="inlineStr">
        <is>
          <t>2025/26</t>
        </is>
      </c>
      <c r="C2278" s="104" t="inlineStr">
        <is>
          <t>HC-043</t>
        </is>
      </c>
      <c r="D2278" s="104" t="n">
        <v>18</v>
      </c>
      <c r="E2278" s="104" t="n">
        <v>2475.39</v>
      </c>
      <c r="F2278" s="104" t="n">
        <v>133.26</v>
      </c>
      <c r="G2278" s="104" t="n">
        <v>16.6</v>
      </c>
    </row>
    <row r="2279">
      <c r="A2279" s="176" t="n">
        <v>46113</v>
      </c>
      <c r="B2279" s="104" t="inlineStr">
        <is>
          <t>2025/26</t>
        </is>
      </c>
      <c r="C2279" s="104" t="inlineStr">
        <is>
          <t>HC-044</t>
        </is>
      </c>
      <c r="D2279" s="104" t="n">
        <v>12</v>
      </c>
      <c r="E2279" s="104" t="n">
        <v>1688.2</v>
      </c>
      <c r="F2279" s="104" t="n">
        <v>91.36</v>
      </c>
      <c r="G2279" s="104" t="n">
        <v>10.2</v>
      </c>
    </row>
    <row r="2280">
      <c r="A2280" s="176" t="n">
        <v>46113</v>
      </c>
      <c r="B2280" s="104" t="inlineStr">
        <is>
          <t>2025/26</t>
        </is>
      </c>
      <c r="C2280" s="104" t="inlineStr">
        <is>
          <t>HC-045</t>
        </is>
      </c>
      <c r="D2280" s="104" t="n">
        <v>25</v>
      </c>
      <c r="E2280" s="104" t="n">
        <v>3519.36</v>
      </c>
      <c r="F2280" s="104" t="n">
        <v>138.47</v>
      </c>
      <c r="G2280" s="104" t="n">
        <v>23</v>
      </c>
    </row>
    <row r="2281">
      <c r="A2281" s="176" t="n">
        <v>46113</v>
      </c>
      <c r="B2281" s="104" t="inlineStr">
        <is>
          <t>2025/26</t>
        </is>
      </c>
      <c r="C2281" s="104" t="inlineStr">
        <is>
          <t>HC-046</t>
        </is>
      </c>
      <c r="D2281" s="104" t="n">
        <v>12</v>
      </c>
      <c r="E2281" s="104" t="n">
        <v>1661.52</v>
      </c>
      <c r="F2281" s="104" t="n">
        <v>78.75</v>
      </c>
      <c r="G2281" s="104" t="n">
        <v>11.3</v>
      </c>
    </row>
    <row r="2282">
      <c r="A2282" s="176" t="n">
        <v>46113</v>
      </c>
      <c r="B2282" s="104" t="inlineStr">
        <is>
          <t>2025/26</t>
        </is>
      </c>
      <c r="C2282" s="104" t="inlineStr">
        <is>
          <t>HC-047</t>
        </is>
      </c>
      <c r="D2282" s="104" t="n">
        <v>18</v>
      </c>
      <c r="E2282" s="104" t="n">
        <v>2420.22</v>
      </c>
      <c r="F2282" s="104" t="n">
        <v>226.39</v>
      </c>
      <c r="G2282" s="104" t="n">
        <v>65.2</v>
      </c>
    </row>
    <row r="2283">
      <c r="A2283" s="176" t="n">
        <v>46113</v>
      </c>
      <c r="B2283" s="104" t="inlineStr">
        <is>
          <t>2025/26</t>
        </is>
      </c>
      <c r="C2283" s="104" t="inlineStr">
        <is>
          <t>HC-048</t>
        </is>
      </c>
      <c r="D2283" s="104" t="n">
        <v>18</v>
      </c>
      <c r="E2283" s="104" t="n">
        <v>2491.08</v>
      </c>
      <c r="F2283" s="104" t="n">
        <v>108.92</v>
      </c>
      <c r="G2283" s="104" t="n">
        <v>20</v>
      </c>
    </row>
    <row r="2284">
      <c r="A2284" s="176" t="n">
        <v>46113</v>
      </c>
      <c r="B2284" s="104" t="inlineStr">
        <is>
          <t>2025/26</t>
        </is>
      </c>
      <c r="C2284" s="104" t="inlineStr">
        <is>
          <t>HC-049</t>
        </is>
      </c>
      <c r="D2284" s="104" t="n">
        <v>18</v>
      </c>
      <c r="E2284" s="104" t="n">
        <v>2479.66</v>
      </c>
      <c r="F2284" s="104" t="n">
        <v>107.45</v>
      </c>
      <c r="G2284" s="104" t="n">
        <v>19.1</v>
      </c>
    </row>
    <row r="2285">
      <c r="A2285" s="176" t="n">
        <v>46113</v>
      </c>
      <c r="B2285" s="104" t="inlineStr">
        <is>
          <t>2025/26</t>
        </is>
      </c>
      <c r="C2285" s="104" t="inlineStr">
        <is>
          <t>HC-050</t>
        </is>
      </c>
      <c r="D2285" s="104" t="n">
        <v>18</v>
      </c>
      <c r="E2285" s="104" t="n">
        <v>2517.87</v>
      </c>
      <c r="F2285" s="104" t="n">
        <v>159.4</v>
      </c>
      <c r="G2285" s="104" t="n">
        <v>11.4</v>
      </c>
    </row>
    <row r="2286">
      <c r="A2286" s="176" t="n">
        <v>46113</v>
      </c>
      <c r="B2286" s="104" t="inlineStr">
        <is>
          <t>2025/26</t>
        </is>
      </c>
      <c r="C2286" s="104" t="inlineStr">
        <is>
          <t>HC-051</t>
        </is>
      </c>
      <c r="D2286" s="104" t="n">
        <v>13</v>
      </c>
      <c r="E2286" s="104" t="n">
        <v>1831.03</v>
      </c>
      <c r="F2286" s="104" t="n">
        <v>68.36</v>
      </c>
      <c r="G2286" s="104" t="n">
        <v>7.9</v>
      </c>
    </row>
    <row r="2287">
      <c r="A2287" s="176" t="n">
        <v>46113</v>
      </c>
      <c r="B2287" s="104" t="inlineStr">
        <is>
          <t>2025/26</t>
        </is>
      </c>
      <c r="C2287" s="104" t="inlineStr">
        <is>
          <t>HC-052</t>
        </is>
      </c>
      <c r="D2287" s="104" t="n">
        <v>14</v>
      </c>
      <c r="E2287" s="104" t="n">
        <v>1889.7</v>
      </c>
      <c r="F2287" s="104" t="n">
        <v>56.76</v>
      </c>
      <c r="G2287" s="104" t="n">
        <v>8.6</v>
      </c>
    </row>
    <row r="2288">
      <c r="A2288" s="176" t="n">
        <v>46113</v>
      </c>
      <c r="B2288" s="104" t="inlineStr">
        <is>
          <t>2025/26</t>
        </is>
      </c>
      <c r="C2288" s="104" t="inlineStr">
        <is>
          <t>HC-053</t>
        </is>
      </c>
      <c r="D2288" s="104" t="n">
        <v>14</v>
      </c>
      <c r="E2288" s="104" t="n">
        <v>1896.48</v>
      </c>
      <c r="F2288" s="104" t="n">
        <v>79.27</v>
      </c>
      <c r="G2288" s="104" t="n">
        <v>11.5</v>
      </c>
    </row>
    <row r="2289">
      <c r="A2289" s="176" t="n">
        <v>46113</v>
      </c>
      <c r="B2289" s="104" t="inlineStr">
        <is>
          <t>2025/26</t>
        </is>
      </c>
      <c r="C2289" s="104" t="inlineStr">
        <is>
          <t>HC-054</t>
        </is>
      </c>
      <c r="D2289" s="104" t="n">
        <v>13</v>
      </c>
      <c r="E2289" s="104" t="n">
        <v>1762.07</v>
      </c>
      <c r="F2289" s="104" t="n">
        <v>67.06</v>
      </c>
      <c r="G2289" s="104" t="n">
        <v>9.800000000000001</v>
      </c>
    </row>
    <row r="2290">
      <c r="A2290" s="176" t="n">
        <v>46113</v>
      </c>
      <c r="B2290" s="104" t="inlineStr">
        <is>
          <t>2025/26</t>
        </is>
      </c>
      <c r="C2290" s="104" t="inlineStr">
        <is>
          <t>HC-055</t>
        </is>
      </c>
      <c r="D2290" s="104" t="n">
        <v>18</v>
      </c>
      <c r="E2290" s="104" t="n">
        <v>2487.36</v>
      </c>
      <c r="F2290" s="104" t="n">
        <v>115.84</v>
      </c>
      <c r="G2290" s="104" t="n">
        <v>18.1</v>
      </c>
    </row>
    <row r="2291">
      <c r="A2291" s="176" t="n">
        <v>46113</v>
      </c>
      <c r="B2291" s="104" t="inlineStr">
        <is>
          <t>2025/26</t>
        </is>
      </c>
      <c r="C2291" s="104" t="inlineStr">
        <is>
          <t>HC-056</t>
        </is>
      </c>
      <c r="D2291" s="104" t="n">
        <v>18</v>
      </c>
      <c r="E2291" s="104" t="n">
        <v>2467.62</v>
      </c>
      <c r="F2291" s="104" t="n">
        <v>136.96</v>
      </c>
      <c r="G2291" s="104" t="n">
        <v>15.2</v>
      </c>
    </row>
    <row r="2292">
      <c r="A2292" s="176" t="n">
        <v>46113</v>
      </c>
      <c r="B2292" s="104" t="inlineStr">
        <is>
          <t>2025/26</t>
        </is>
      </c>
      <c r="C2292" s="104" t="inlineStr">
        <is>
          <t>HC-057</t>
        </is>
      </c>
      <c r="D2292" s="104" t="n">
        <v>18</v>
      </c>
      <c r="E2292" s="104" t="n">
        <v>2511.69</v>
      </c>
      <c r="F2292" s="104" t="n">
        <v>110.19</v>
      </c>
      <c r="G2292" s="104" t="n">
        <v>11.2</v>
      </c>
    </row>
    <row r="2293">
      <c r="A2293" s="176" t="n">
        <v>46113</v>
      </c>
      <c r="B2293" s="104" t="inlineStr">
        <is>
          <t>2025/26</t>
        </is>
      </c>
      <c r="C2293" s="104" t="inlineStr">
        <is>
          <t>HC-058</t>
        </is>
      </c>
      <c r="D2293" s="104" t="n">
        <v>13</v>
      </c>
      <c r="E2293" s="104" t="n">
        <v>1767.35</v>
      </c>
      <c r="F2293" s="104" t="n">
        <v>80.23999999999999</v>
      </c>
      <c r="G2293" s="104" t="n">
        <v>15</v>
      </c>
    </row>
    <row r="2294">
      <c r="A2294" s="176" t="n">
        <v>46113</v>
      </c>
      <c r="B2294" s="104" t="inlineStr">
        <is>
          <t>2025/26</t>
        </is>
      </c>
      <c r="C2294" s="104" t="inlineStr">
        <is>
          <t>HC-059</t>
        </is>
      </c>
      <c r="D2294" s="104" t="n">
        <v>14</v>
      </c>
      <c r="E2294" s="104" t="n">
        <v>1941.95</v>
      </c>
      <c r="F2294" s="104" t="n">
        <v>61.87</v>
      </c>
      <c r="G2294" s="104" t="n">
        <v>14.1</v>
      </c>
    </row>
    <row r="2295">
      <c r="A2295" s="176" t="n">
        <v>46113</v>
      </c>
      <c r="B2295" s="104" t="inlineStr">
        <is>
          <t>2025/26</t>
        </is>
      </c>
      <c r="C2295" s="104" t="inlineStr">
        <is>
          <t>HC-060</t>
        </is>
      </c>
      <c r="D2295" s="104" t="n">
        <v>13</v>
      </c>
      <c r="E2295" s="104" t="n">
        <v>1791.89</v>
      </c>
      <c r="F2295" s="104" t="n">
        <v>97.33</v>
      </c>
      <c r="G2295" s="104" t="n">
        <v>10.5</v>
      </c>
    </row>
    <row r="2296">
      <c r="A2296" s="176" t="n">
        <v>46113</v>
      </c>
      <c r="B2296" s="104" t="inlineStr">
        <is>
          <t>2025/26</t>
        </is>
      </c>
      <c r="C2296" s="104" t="inlineStr">
        <is>
          <t>HC-061</t>
        </is>
      </c>
      <c r="D2296" s="104" t="n">
        <v>18</v>
      </c>
      <c r="E2296" s="104" t="n">
        <v>2429.5</v>
      </c>
      <c r="F2296" s="104" t="n">
        <v>114.78</v>
      </c>
      <c r="G2296" s="104" t="n">
        <v>12.3</v>
      </c>
    </row>
    <row r="2297">
      <c r="A2297" s="176" t="n">
        <v>46113</v>
      </c>
      <c r="B2297" s="104" t="inlineStr">
        <is>
          <t>2025/26</t>
        </is>
      </c>
      <c r="C2297" s="104" t="inlineStr">
        <is>
          <t>HC-062</t>
        </is>
      </c>
      <c r="D2297" s="104" t="n">
        <v>12</v>
      </c>
      <c r="E2297" s="104" t="n">
        <v>1718.42</v>
      </c>
      <c r="F2297" s="104" t="n">
        <v>77.79000000000001</v>
      </c>
      <c r="G2297" s="104" t="n">
        <v>8.9</v>
      </c>
    </row>
    <row r="2298">
      <c r="A2298" s="176" t="n">
        <v>46113</v>
      </c>
      <c r="B2298" s="104" t="inlineStr">
        <is>
          <t>2025/26</t>
        </is>
      </c>
      <c r="C2298" s="104" t="inlineStr">
        <is>
          <t>HC-063</t>
        </is>
      </c>
      <c r="D2298" s="104" t="n">
        <v>13</v>
      </c>
      <c r="E2298" s="104" t="n">
        <v>1783.75</v>
      </c>
      <c r="F2298" s="104" t="n">
        <v>79.13</v>
      </c>
      <c r="G2298" s="104" t="n">
        <v>13.8</v>
      </c>
    </row>
    <row r="2299">
      <c r="A2299" s="176" t="n">
        <v>46113</v>
      </c>
      <c r="B2299" s="104" t="inlineStr">
        <is>
          <t>2025/26</t>
        </is>
      </c>
      <c r="C2299" s="104" t="inlineStr">
        <is>
          <t>HC-064</t>
        </is>
      </c>
      <c r="D2299" s="104" t="n">
        <v>12</v>
      </c>
      <c r="E2299" s="104" t="n">
        <v>1653.56</v>
      </c>
      <c r="F2299" s="104" t="n">
        <v>82.13</v>
      </c>
      <c r="G2299" s="104" t="n">
        <v>5.2</v>
      </c>
    </row>
    <row r="2300">
      <c r="A2300" s="176" t="n">
        <v>46113</v>
      </c>
      <c r="B2300" s="104" t="inlineStr">
        <is>
          <t>2025/26</t>
        </is>
      </c>
      <c r="C2300" s="104" t="inlineStr">
        <is>
          <t>HC-065</t>
        </is>
      </c>
      <c r="D2300" s="104" t="n">
        <v>20</v>
      </c>
      <c r="E2300" s="104" t="n">
        <v>2770.71</v>
      </c>
      <c r="F2300" s="104" t="n">
        <v>107.92</v>
      </c>
      <c r="G2300" s="104" t="n">
        <v>13.6</v>
      </c>
    </row>
    <row r="2301">
      <c r="A2301" s="176" t="n">
        <v>46113</v>
      </c>
      <c r="B2301" s="104" t="inlineStr">
        <is>
          <t>2025/26</t>
        </is>
      </c>
      <c r="C2301" s="104" t="inlineStr">
        <is>
          <t>HC-066</t>
        </is>
      </c>
      <c r="D2301" s="104" t="n">
        <v>18</v>
      </c>
      <c r="E2301" s="104" t="n">
        <v>2454.58</v>
      </c>
      <c r="F2301" s="104" t="n">
        <v>97.56999999999999</v>
      </c>
      <c r="G2301" s="104" t="n">
        <v>16.7</v>
      </c>
    </row>
    <row r="2302">
      <c r="A2302" s="176" t="n">
        <v>46113</v>
      </c>
      <c r="B2302" s="104" t="inlineStr">
        <is>
          <t>2025/26</t>
        </is>
      </c>
      <c r="C2302" s="104" t="inlineStr">
        <is>
          <t>HC-067</t>
        </is>
      </c>
      <c r="D2302" s="104" t="n">
        <v>18</v>
      </c>
      <c r="E2302" s="104" t="n">
        <v>2479.29</v>
      </c>
      <c r="F2302" s="104" t="n">
        <v>93.26000000000001</v>
      </c>
      <c r="G2302" s="104" t="n">
        <v>18.4</v>
      </c>
    </row>
    <row r="2303">
      <c r="A2303" s="176" t="n">
        <v>46113</v>
      </c>
      <c r="B2303" s="104" t="inlineStr">
        <is>
          <t>2025/26</t>
        </is>
      </c>
      <c r="C2303" s="104" t="inlineStr">
        <is>
          <t>HC-068</t>
        </is>
      </c>
      <c r="D2303" s="104" t="n">
        <v>13</v>
      </c>
      <c r="E2303" s="104" t="n">
        <v>1804.43</v>
      </c>
      <c r="F2303" s="104" t="n">
        <v>77.88</v>
      </c>
      <c r="G2303" s="104" t="n">
        <v>8.800000000000001</v>
      </c>
    </row>
    <row r="2304">
      <c r="A2304" s="176" t="n">
        <v>46113</v>
      </c>
      <c r="B2304" s="104" t="inlineStr">
        <is>
          <t>2025/26</t>
        </is>
      </c>
      <c r="C2304" s="104" t="inlineStr">
        <is>
          <t>HC-069</t>
        </is>
      </c>
      <c r="D2304" s="104" t="n">
        <v>14</v>
      </c>
      <c r="E2304" s="104" t="n">
        <v>1970.91</v>
      </c>
      <c r="F2304" s="104" t="n">
        <v>117.25</v>
      </c>
      <c r="G2304" s="104" t="n">
        <v>16.1</v>
      </c>
    </row>
    <row r="2305">
      <c r="A2305" s="176" t="n">
        <v>46113</v>
      </c>
      <c r="B2305" s="104" t="inlineStr">
        <is>
          <t>2025/26</t>
        </is>
      </c>
      <c r="C2305" s="104" t="inlineStr">
        <is>
          <t>HC-070</t>
        </is>
      </c>
      <c r="D2305" s="104" t="n">
        <v>8</v>
      </c>
      <c r="E2305" s="104" t="n">
        <v>1122.13</v>
      </c>
      <c r="F2305" s="104" t="n">
        <v>54.29</v>
      </c>
      <c r="G2305" s="104" t="n">
        <v>12</v>
      </c>
    </row>
    <row r="2306">
      <c r="A2306" s="176" t="n">
        <v>46113</v>
      </c>
      <c r="B2306" s="104" t="inlineStr">
        <is>
          <t>2025/26</t>
        </is>
      </c>
      <c r="C2306" s="104" t="inlineStr">
        <is>
          <t>HC-071</t>
        </is>
      </c>
      <c r="D2306" s="104" t="n">
        <v>14</v>
      </c>
      <c r="E2306" s="104" t="n">
        <v>1931.66</v>
      </c>
      <c r="F2306" s="104" t="n">
        <v>75.08</v>
      </c>
      <c r="G2306" s="104" t="n">
        <v>16</v>
      </c>
    </row>
    <row r="2307">
      <c r="A2307" s="176" t="n">
        <v>46113</v>
      </c>
      <c r="B2307" s="104" t="inlineStr">
        <is>
          <t>2025/26</t>
        </is>
      </c>
      <c r="C2307" s="104" t="inlineStr">
        <is>
          <t>HC-072</t>
        </is>
      </c>
      <c r="D2307" s="104" t="n">
        <v>12</v>
      </c>
      <c r="E2307" s="104" t="n">
        <v>1673.1</v>
      </c>
      <c r="F2307" s="104" t="n">
        <v>72.11</v>
      </c>
      <c r="G2307" s="104" t="n">
        <v>12</v>
      </c>
    </row>
    <row r="2308">
      <c r="A2308" s="176" t="n">
        <v>46113</v>
      </c>
      <c r="B2308" s="104" t="inlineStr">
        <is>
          <t>2025/26</t>
        </is>
      </c>
      <c r="C2308" s="104" t="inlineStr">
        <is>
          <t>HC-073</t>
        </is>
      </c>
      <c r="D2308" s="104" t="n">
        <v>21</v>
      </c>
      <c r="E2308" s="104" t="n">
        <v>2941.09</v>
      </c>
      <c r="F2308" s="104" t="n">
        <v>132.02</v>
      </c>
      <c r="G2308" s="104" t="n">
        <v>17.4</v>
      </c>
    </row>
    <row r="2309">
      <c r="A2309" s="176" t="n">
        <v>46113</v>
      </c>
      <c r="B2309" s="104" t="inlineStr">
        <is>
          <t>2025/26</t>
        </is>
      </c>
      <c r="C2309" s="104" t="inlineStr">
        <is>
          <t>HC-074</t>
        </is>
      </c>
      <c r="D2309" s="104" t="n">
        <v>14</v>
      </c>
      <c r="E2309" s="104" t="n">
        <v>1884</v>
      </c>
      <c r="F2309" s="104" t="n">
        <v>98.23</v>
      </c>
      <c r="G2309" s="104" t="n">
        <v>16.5</v>
      </c>
    </row>
    <row r="2310">
      <c r="A2310" s="176" t="n">
        <v>46113</v>
      </c>
      <c r="B2310" s="104" t="inlineStr">
        <is>
          <t>2025/26</t>
        </is>
      </c>
      <c r="C2310" s="104" t="inlineStr">
        <is>
          <t>HC-075</t>
        </is>
      </c>
      <c r="D2310" s="104" t="n">
        <v>20</v>
      </c>
      <c r="E2310" s="104" t="n">
        <v>2785.27</v>
      </c>
      <c r="F2310" s="104" t="n">
        <v>146.2</v>
      </c>
      <c r="G2310" s="104" t="n">
        <v>12.5</v>
      </c>
    </row>
    <row r="2311">
      <c r="A2311" s="176" t="n">
        <v>46113</v>
      </c>
      <c r="B2311" s="104" t="inlineStr">
        <is>
          <t>2025/26</t>
        </is>
      </c>
      <c r="C2311" s="104" t="inlineStr">
        <is>
          <t>HC-076</t>
        </is>
      </c>
      <c r="D2311" s="104" t="n">
        <v>14</v>
      </c>
      <c r="E2311" s="104" t="n">
        <v>1904.79</v>
      </c>
      <c r="F2311" s="104" t="n">
        <v>102.77</v>
      </c>
      <c r="G2311" s="104" t="n">
        <v>6.3</v>
      </c>
    </row>
    <row r="2312">
      <c r="A2312" s="176" t="n">
        <v>46113</v>
      </c>
      <c r="B2312" s="104" t="inlineStr">
        <is>
          <t>2025/26</t>
        </is>
      </c>
      <c r="C2312" s="104" t="inlineStr">
        <is>
          <t>HC-077</t>
        </is>
      </c>
      <c r="D2312" s="104" t="n">
        <v>14</v>
      </c>
      <c r="E2312" s="104" t="n">
        <v>1955.55</v>
      </c>
      <c r="F2312" s="104" t="n">
        <v>85.08</v>
      </c>
      <c r="G2312" s="104" t="n">
        <v>18.8</v>
      </c>
    </row>
    <row r="2313">
      <c r="A2313" s="176" t="n">
        <v>46113</v>
      </c>
      <c r="B2313" s="104" t="inlineStr">
        <is>
          <t>2025/26</t>
        </is>
      </c>
      <c r="C2313" s="104" t="inlineStr">
        <is>
          <t>HC-078</t>
        </is>
      </c>
      <c r="D2313" s="104" t="n">
        <v>14</v>
      </c>
      <c r="E2313" s="104" t="n">
        <v>1871.19</v>
      </c>
      <c r="F2313" s="104" t="n">
        <v>84.98</v>
      </c>
      <c r="G2313" s="104" t="n">
        <v>11</v>
      </c>
    </row>
    <row r="2314">
      <c r="A2314" s="176" t="n">
        <v>46113</v>
      </c>
      <c r="B2314" s="104" t="inlineStr">
        <is>
          <t>2025/26</t>
        </is>
      </c>
      <c r="C2314" s="104" t="inlineStr">
        <is>
          <t>HC-079</t>
        </is>
      </c>
      <c r="D2314" s="104" t="n">
        <v>18</v>
      </c>
      <c r="E2314" s="104" t="n">
        <v>2471.04</v>
      </c>
      <c r="F2314" s="104" t="n">
        <v>123.97</v>
      </c>
      <c r="G2314" s="104" t="n">
        <v>12.7</v>
      </c>
    </row>
    <row r="2315">
      <c r="A2315" s="176" t="n">
        <v>46113</v>
      </c>
      <c r="B2315" s="104" t="inlineStr">
        <is>
          <t>2025/26</t>
        </is>
      </c>
      <c r="C2315" s="104" t="inlineStr">
        <is>
          <t>HC-080</t>
        </is>
      </c>
      <c r="D2315" s="104" t="n">
        <v>12</v>
      </c>
      <c r="E2315" s="104" t="n">
        <v>1614.14</v>
      </c>
      <c r="F2315" s="104" t="n">
        <v>88.17</v>
      </c>
      <c r="G2315" s="104" t="n">
        <v>8.9</v>
      </c>
    </row>
    <row r="2316">
      <c r="A2316" s="176" t="n">
        <v>46113</v>
      </c>
      <c r="B2316" s="104" t="inlineStr">
        <is>
          <t>2025/26</t>
        </is>
      </c>
      <c r="C2316" s="104" t="inlineStr">
        <is>
          <t>HC-081</t>
        </is>
      </c>
      <c r="D2316" s="104" t="n">
        <v>18</v>
      </c>
      <c r="E2316" s="104" t="n">
        <v>2468.16</v>
      </c>
      <c r="F2316" s="104" t="n">
        <v>95.81</v>
      </c>
      <c r="G2316" s="104" t="n">
        <v>12.2</v>
      </c>
    </row>
    <row r="2317">
      <c r="A2317" s="176" t="n">
        <v>46113</v>
      </c>
      <c r="B2317" s="104" t="inlineStr">
        <is>
          <t>2025/26</t>
        </is>
      </c>
      <c r="C2317" s="104" t="inlineStr">
        <is>
          <t>HC-082</t>
        </is>
      </c>
      <c r="D2317" s="104" t="n">
        <v>13</v>
      </c>
      <c r="E2317" s="104" t="n">
        <v>1829.54</v>
      </c>
      <c r="F2317" s="104" t="n">
        <v>93.47</v>
      </c>
      <c r="G2317" s="104" t="n">
        <v>11.1</v>
      </c>
    </row>
    <row r="2318">
      <c r="A2318" s="176" t="n">
        <v>46113</v>
      </c>
      <c r="B2318" s="104" t="inlineStr">
        <is>
          <t>2025/26</t>
        </is>
      </c>
      <c r="C2318" s="104" t="inlineStr">
        <is>
          <t>HC-083</t>
        </is>
      </c>
      <c r="D2318" s="104" t="n">
        <v>13</v>
      </c>
      <c r="E2318" s="104" t="n">
        <v>1776.08</v>
      </c>
      <c r="F2318" s="104" t="n">
        <v>78.29000000000001</v>
      </c>
      <c r="G2318" s="104" t="n">
        <v>10.6</v>
      </c>
    </row>
    <row r="2319">
      <c r="A2319" s="176" t="n">
        <v>46113</v>
      </c>
      <c r="B2319" s="104" t="inlineStr">
        <is>
          <t>2025/26</t>
        </is>
      </c>
      <c r="C2319" s="104" t="inlineStr">
        <is>
          <t>HC-084</t>
        </is>
      </c>
      <c r="D2319" s="104" t="n">
        <v>12</v>
      </c>
      <c r="E2319" s="104" t="n">
        <v>1646.57</v>
      </c>
      <c r="F2319" s="104" t="n">
        <v>38.52</v>
      </c>
      <c r="G2319" s="104" t="n">
        <v>8.1</v>
      </c>
    </row>
    <row r="2320">
      <c r="A2320" s="176" t="n">
        <v>46113</v>
      </c>
      <c r="B2320" s="104" t="inlineStr">
        <is>
          <t>2025/26</t>
        </is>
      </c>
      <c r="C2320" s="104" t="inlineStr">
        <is>
          <t>HC-085</t>
        </is>
      </c>
      <c r="D2320" s="104" t="n">
        <v>18</v>
      </c>
      <c r="E2320" s="104" t="n">
        <v>2486.11</v>
      </c>
      <c r="F2320" s="104" t="n">
        <v>123.97</v>
      </c>
      <c r="G2320" s="104" t="n">
        <v>10.8</v>
      </c>
    </row>
    <row r="2321">
      <c r="A2321" s="176" t="n">
        <v>46113</v>
      </c>
      <c r="B2321" s="104" t="inlineStr">
        <is>
          <t>2025/26</t>
        </is>
      </c>
      <c r="C2321" s="104" t="inlineStr">
        <is>
          <t>HC-086</t>
        </is>
      </c>
      <c r="D2321" s="104" t="n">
        <v>13</v>
      </c>
      <c r="E2321" s="104" t="n">
        <v>1771.36</v>
      </c>
      <c r="F2321" s="104" t="n">
        <v>83.77</v>
      </c>
      <c r="G2321" s="104" t="n">
        <v>15.1</v>
      </c>
    </row>
    <row r="2322">
      <c r="A2322" s="176" t="n">
        <v>46113</v>
      </c>
      <c r="B2322" s="104" t="inlineStr">
        <is>
          <t>2025/26</t>
        </is>
      </c>
      <c r="C2322" s="104" t="inlineStr">
        <is>
          <t>HC-087</t>
        </is>
      </c>
      <c r="D2322" s="104" t="n">
        <v>12</v>
      </c>
      <c r="E2322" s="104" t="n">
        <v>1632.08</v>
      </c>
      <c r="F2322" s="104" t="n">
        <v>84.56</v>
      </c>
      <c r="G2322" s="104" t="n">
        <v>9.199999999999999</v>
      </c>
    </row>
    <row r="2323">
      <c r="A2323" s="176" t="n">
        <v>46113</v>
      </c>
      <c r="B2323" s="104" t="inlineStr">
        <is>
          <t>2025/26</t>
        </is>
      </c>
      <c r="C2323" s="104" t="inlineStr">
        <is>
          <t>HC-088</t>
        </is>
      </c>
      <c r="D2323" s="104" t="n">
        <v>13</v>
      </c>
      <c r="E2323" s="104" t="n">
        <v>1783.05</v>
      </c>
      <c r="F2323" s="104" t="n">
        <v>92.36</v>
      </c>
      <c r="G2323" s="104" t="n">
        <v>9.6</v>
      </c>
    </row>
    <row r="2324">
      <c r="A2324" s="176" t="n">
        <v>46113</v>
      </c>
      <c r="B2324" s="104" t="inlineStr">
        <is>
          <t>2025/26</t>
        </is>
      </c>
      <c r="C2324" s="104" t="inlineStr">
        <is>
          <t>HC-089</t>
        </is>
      </c>
      <c r="D2324" s="104" t="n">
        <v>14</v>
      </c>
      <c r="E2324" s="104" t="n">
        <v>1931.46</v>
      </c>
      <c r="F2324" s="104" t="n">
        <v>92.55</v>
      </c>
      <c r="G2324" s="104" t="n">
        <v>16.3</v>
      </c>
    </row>
    <row r="2325">
      <c r="A2325" s="176" t="n">
        <v>46113</v>
      </c>
      <c r="B2325" s="104" t="inlineStr">
        <is>
          <t>2025/26</t>
        </is>
      </c>
      <c r="C2325" s="104" t="inlineStr">
        <is>
          <t>HC-090</t>
        </is>
      </c>
      <c r="D2325" s="104" t="n">
        <v>13</v>
      </c>
      <c r="E2325" s="104" t="n">
        <v>1748.83</v>
      </c>
      <c r="F2325" s="104" t="n">
        <v>103.05</v>
      </c>
      <c r="G2325" s="104" t="n">
        <v>7.5</v>
      </c>
    </row>
    <row r="2326">
      <c r="A2326" s="176" t="n">
        <v>46113</v>
      </c>
      <c r="B2326" s="104" t="inlineStr">
        <is>
          <t>2025/26</t>
        </is>
      </c>
      <c r="C2326" s="104" t="inlineStr">
        <is>
          <t>HC-091</t>
        </is>
      </c>
      <c r="D2326" s="104" t="n">
        <v>13</v>
      </c>
      <c r="E2326" s="104" t="n">
        <v>1784.18</v>
      </c>
      <c r="F2326" s="104" t="n">
        <v>78.11</v>
      </c>
      <c r="G2326" s="104" t="n">
        <v>16.9</v>
      </c>
    </row>
    <row r="2327">
      <c r="A2327" s="176" t="n">
        <v>46113</v>
      </c>
      <c r="B2327" s="104" t="inlineStr">
        <is>
          <t>2025/26</t>
        </is>
      </c>
      <c r="C2327" s="104" t="inlineStr">
        <is>
          <t>HC-092</t>
        </is>
      </c>
      <c r="D2327" s="104" t="n">
        <v>13</v>
      </c>
      <c r="E2327" s="104" t="n">
        <v>1752.67</v>
      </c>
      <c r="F2327" s="104" t="n">
        <v>86.31</v>
      </c>
      <c r="G2327" s="104" t="n">
        <v>15.8</v>
      </c>
    </row>
    <row r="2328">
      <c r="A2328" s="176" t="n">
        <v>46113</v>
      </c>
      <c r="B2328" s="104" t="inlineStr">
        <is>
          <t>2025/26</t>
        </is>
      </c>
      <c r="C2328" s="104" t="inlineStr">
        <is>
          <t>HC-093</t>
        </is>
      </c>
      <c r="D2328" s="104" t="n">
        <v>25</v>
      </c>
      <c r="E2328" s="104" t="n">
        <v>3477.46</v>
      </c>
      <c r="F2328" s="104" t="n">
        <v>104.34</v>
      </c>
      <c r="G2328" s="104" t="n">
        <v>25.4</v>
      </c>
    </row>
    <row r="2329">
      <c r="A2329" s="176" t="n">
        <v>46113</v>
      </c>
      <c r="B2329" s="104" t="inlineStr">
        <is>
          <t>2025/26</t>
        </is>
      </c>
      <c r="C2329" s="104" t="inlineStr">
        <is>
          <t>HC-094</t>
        </is>
      </c>
      <c r="D2329" s="104" t="n">
        <v>12</v>
      </c>
      <c r="E2329" s="104" t="n">
        <v>1653.5</v>
      </c>
      <c r="F2329" s="104" t="n">
        <v>61.77</v>
      </c>
      <c r="G2329" s="104" t="n">
        <v>12.9</v>
      </c>
    </row>
    <row r="2330">
      <c r="A2330" s="176" t="n">
        <v>46113</v>
      </c>
      <c r="B2330" s="104" t="inlineStr">
        <is>
          <t>2025/26</t>
        </is>
      </c>
      <c r="C2330" s="104" t="inlineStr">
        <is>
          <t>HC-095</t>
        </is>
      </c>
      <c r="D2330" s="104" t="n">
        <v>21</v>
      </c>
      <c r="E2330" s="104" t="n">
        <v>2878.17</v>
      </c>
      <c r="F2330" s="104" t="n">
        <v>111.91</v>
      </c>
      <c r="G2330" s="104" t="n">
        <v>17.8</v>
      </c>
    </row>
    <row r="2331">
      <c r="A2331" s="176" t="n">
        <v>46113</v>
      </c>
      <c r="B2331" s="104" t="inlineStr">
        <is>
          <t>2025/26</t>
        </is>
      </c>
      <c r="C2331" s="104" t="inlineStr">
        <is>
          <t>HC-096</t>
        </is>
      </c>
      <c r="D2331" s="104" t="n">
        <v>12</v>
      </c>
      <c r="E2331" s="104" t="n">
        <v>1602.26</v>
      </c>
      <c r="F2331" s="104" t="n">
        <v>83.09</v>
      </c>
      <c r="G2331" s="104" t="n">
        <v>14</v>
      </c>
    </row>
    <row r="2332">
      <c r="A2332" s="176" t="n">
        <v>46113</v>
      </c>
      <c r="B2332" s="104" t="inlineStr">
        <is>
          <t>2025/26</t>
        </is>
      </c>
      <c r="C2332" s="104" t="inlineStr">
        <is>
          <t>HC-097</t>
        </is>
      </c>
      <c r="D2332" s="104" t="n">
        <v>12</v>
      </c>
      <c r="E2332" s="104" t="n">
        <v>1628.93</v>
      </c>
      <c r="F2332" s="104" t="n">
        <v>85.56999999999999</v>
      </c>
      <c r="G2332" s="104" t="n">
        <v>8.6</v>
      </c>
    </row>
    <row r="2333">
      <c r="A2333" s="176" t="n">
        <v>46113</v>
      </c>
      <c r="B2333" s="104" t="inlineStr">
        <is>
          <t>2025/26</t>
        </is>
      </c>
      <c r="C2333" s="104" t="inlineStr">
        <is>
          <t>HC-098</t>
        </is>
      </c>
      <c r="D2333" s="104" t="n">
        <v>14</v>
      </c>
      <c r="E2333" s="104" t="n">
        <v>1922.24</v>
      </c>
      <c r="F2333" s="104" t="n">
        <v>93.8</v>
      </c>
      <c r="G2333" s="104" t="n">
        <v>5.6</v>
      </c>
    </row>
    <row r="2334">
      <c r="A2334" s="176" t="n">
        <v>46113</v>
      </c>
      <c r="B2334" s="104" t="inlineStr">
        <is>
          <t>2025/26</t>
        </is>
      </c>
      <c r="C2334" s="104" t="inlineStr">
        <is>
          <t>HC-099</t>
        </is>
      </c>
      <c r="D2334" s="104" t="n">
        <v>18</v>
      </c>
      <c r="E2334" s="104" t="n">
        <v>2470.41</v>
      </c>
      <c r="F2334" s="104" t="n">
        <v>73.04000000000001</v>
      </c>
      <c r="G2334" s="104" t="n">
        <v>15.7</v>
      </c>
    </row>
    <row r="2335">
      <c r="A2335" s="176" t="n">
        <v>46113</v>
      </c>
      <c r="B2335" s="104" t="inlineStr">
        <is>
          <t>2025/26</t>
        </is>
      </c>
      <c r="C2335" s="104" t="inlineStr">
        <is>
          <t>HC-100</t>
        </is>
      </c>
      <c r="D2335" s="104" t="n">
        <v>12</v>
      </c>
      <c r="E2335" s="104" t="n">
        <v>1668.8</v>
      </c>
      <c r="F2335" s="104" t="n">
        <v>83.84</v>
      </c>
      <c r="G2335" s="104" t="n">
        <v>8.5</v>
      </c>
    </row>
    <row r="2336">
      <c r="A2336" s="176" t="n">
        <v>46113</v>
      </c>
      <c r="B2336" s="104" t="inlineStr">
        <is>
          <t>2025/26</t>
        </is>
      </c>
      <c r="C2336" s="104" t="inlineStr">
        <is>
          <t>HC-101</t>
        </is>
      </c>
      <c r="D2336" s="104" t="n">
        <v>14</v>
      </c>
      <c r="E2336" s="104" t="n">
        <v>1885.83</v>
      </c>
      <c r="F2336" s="104" t="n">
        <v>86.48</v>
      </c>
      <c r="G2336" s="104" t="n">
        <v>10.1</v>
      </c>
    </row>
    <row r="2337">
      <c r="A2337" s="176" t="n">
        <v>46113</v>
      </c>
      <c r="B2337" s="104" t="inlineStr">
        <is>
          <t>2025/26</t>
        </is>
      </c>
      <c r="C2337" s="104" t="inlineStr">
        <is>
          <t>HC-102</t>
        </is>
      </c>
      <c r="D2337" s="104" t="n">
        <v>14</v>
      </c>
      <c r="E2337" s="104" t="n">
        <v>1897.01</v>
      </c>
      <c r="F2337" s="104" t="n">
        <v>297.34</v>
      </c>
      <c r="G2337" s="104" t="n">
        <v>64.59999999999999</v>
      </c>
    </row>
    <row r="2338">
      <c r="A2338" s="176" t="n">
        <v>46113</v>
      </c>
      <c r="B2338" s="104" t="inlineStr">
        <is>
          <t>2025/26</t>
        </is>
      </c>
      <c r="C2338" s="104" t="inlineStr">
        <is>
          <t>HC-103</t>
        </is>
      </c>
      <c r="D2338" s="104" t="n">
        <v>18</v>
      </c>
      <c r="E2338" s="104" t="n">
        <v>2449.76</v>
      </c>
      <c r="F2338" s="104" t="n">
        <v>128.69</v>
      </c>
      <c r="G2338" s="104" t="n">
        <v>10.9</v>
      </c>
    </row>
    <row r="2339">
      <c r="A2339" s="176" t="n">
        <v>46113</v>
      </c>
      <c r="B2339" s="104" t="inlineStr">
        <is>
          <t>2025/26</t>
        </is>
      </c>
      <c r="C2339" s="104" t="inlineStr">
        <is>
          <t>HC-104</t>
        </is>
      </c>
      <c r="D2339" s="104" t="n">
        <v>13</v>
      </c>
      <c r="E2339" s="104" t="n">
        <v>1822.65</v>
      </c>
      <c r="F2339" s="104" t="n">
        <v>101.6</v>
      </c>
      <c r="G2339" s="104" t="n">
        <v>12.9</v>
      </c>
    </row>
    <row r="2340">
      <c r="A2340" s="176" t="n">
        <v>46113</v>
      </c>
      <c r="B2340" s="104" t="inlineStr">
        <is>
          <t>2025/26</t>
        </is>
      </c>
      <c r="C2340" s="104" t="inlineStr">
        <is>
          <t>HC-105</t>
        </is>
      </c>
      <c r="D2340" s="104" t="n">
        <v>20</v>
      </c>
      <c r="E2340" s="104" t="n">
        <v>2761.37</v>
      </c>
      <c r="F2340" s="104" t="n">
        <v>102.58</v>
      </c>
      <c r="G2340" s="104" t="n">
        <v>19.2</v>
      </c>
    </row>
    <row r="2341">
      <c r="A2341" s="176" t="n">
        <v>46113</v>
      </c>
      <c r="B2341" s="104" t="inlineStr">
        <is>
          <t>2025/26</t>
        </is>
      </c>
      <c r="C2341" s="104" t="inlineStr">
        <is>
          <t>HC-106</t>
        </is>
      </c>
      <c r="D2341" s="104" t="n">
        <v>14</v>
      </c>
      <c r="E2341" s="104" t="n">
        <v>1925.94</v>
      </c>
      <c r="F2341" s="104" t="n">
        <v>119.44</v>
      </c>
      <c r="G2341" s="104" t="n">
        <v>12.8</v>
      </c>
    </row>
    <row r="2342">
      <c r="A2342" s="176" t="n">
        <v>46113</v>
      </c>
      <c r="B2342" s="104" t="inlineStr">
        <is>
          <t>2025/26</t>
        </is>
      </c>
      <c r="C2342" s="104" t="inlineStr">
        <is>
          <t>HC-107</t>
        </is>
      </c>
      <c r="D2342" s="104" t="n">
        <v>18</v>
      </c>
      <c r="E2342" s="104" t="n">
        <v>2518.32</v>
      </c>
      <c r="F2342" s="104" t="n">
        <v>99.59</v>
      </c>
      <c r="G2342" s="104" t="n">
        <v>18.4</v>
      </c>
    </row>
    <row r="2343">
      <c r="A2343" s="176" t="n">
        <v>46113</v>
      </c>
      <c r="B2343" s="104" t="inlineStr">
        <is>
          <t>2025/26</t>
        </is>
      </c>
      <c r="C2343" s="104" t="inlineStr">
        <is>
          <t>HC-108</t>
        </is>
      </c>
      <c r="D2343" s="104" t="n">
        <v>13</v>
      </c>
      <c r="E2343" s="104" t="n">
        <v>1757.18</v>
      </c>
      <c r="F2343" s="104" t="n">
        <v>65.90000000000001</v>
      </c>
      <c r="G2343" s="104" t="n">
        <v>8.5</v>
      </c>
    </row>
    <row r="2344">
      <c r="A2344" s="176" t="n">
        <v>46113</v>
      </c>
      <c r="B2344" s="104" t="inlineStr">
        <is>
          <t>2025/26</t>
        </is>
      </c>
      <c r="C2344" s="104" t="inlineStr">
        <is>
          <t>HC-109</t>
        </is>
      </c>
      <c r="D2344" s="104" t="n">
        <v>14</v>
      </c>
      <c r="E2344" s="104" t="n">
        <v>1916.03</v>
      </c>
      <c r="F2344" s="104" t="n">
        <v>75.61</v>
      </c>
      <c r="G2344" s="104" t="n">
        <v>4.8</v>
      </c>
    </row>
    <row r="2345">
      <c r="A2345" s="176" t="n">
        <v>46113</v>
      </c>
      <c r="B2345" s="104" t="inlineStr">
        <is>
          <t>2025/26</t>
        </is>
      </c>
      <c r="C2345" s="104" t="inlineStr">
        <is>
          <t>HC-110</t>
        </is>
      </c>
      <c r="D2345" s="104" t="n">
        <v>12</v>
      </c>
      <c r="E2345" s="104" t="n">
        <v>1648</v>
      </c>
      <c r="F2345" s="104" t="n">
        <v>66.11</v>
      </c>
      <c r="G2345" s="104" t="n">
        <v>12.9</v>
      </c>
    </row>
    <row r="2346">
      <c r="A2346" s="176" t="n">
        <v>46113</v>
      </c>
      <c r="B2346" s="104" t="inlineStr">
        <is>
          <t>2025/26</t>
        </is>
      </c>
      <c r="C2346" s="104" t="inlineStr">
        <is>
          <t>HC-111</t>
        </is>
      </c>
      <c r="D2346" s="104" t="n">
        <v>14</v>
      </c>
      <c r="E2346" s="104" t="n">
        <v>1937.01</v>
      </c>
      <c r="F2346" s="104" t="n">
        <v>89.91</v>
      </c>
      <c r="G2346" s="104" t="n">
        <v>7.4</v>
      </c>
    </row>
    <row r="2347">
      <c r="A2347" s="176" t="n">
        <v>46113</v>
      </c>
      <c r="B2347" s="104" t="inlineStr">
        <is>
          <t>2025/26</t>
        </is>
      </c>
      <c r="C2347" s="104" t="inlineStr">
        <is>
          <t>HC-112</t>
        </is>
      </c>
      <c r="D2347" s="104" t="n">
        <v>13</v>
      </c>
      <c r="E2347" s="104" t="n">
        <v>1774.14</v>
      </c>
      <c r="F2347" s="104" t="n">
        <v>105.23</v>
      </c>
      <c r="G2347" s="104" t="n">
        <v>12.5</v>
      </c>
    </row>
    <row r="2348">
      <c r="A2348" s="176" t="n">
        <v>46113</v>
      </c>
      <c r="B2348" s="104" t="inlineStr">
        <is>
          <t>2025/26</t>
        </is>
      </c>
      <c r="C2348" s="104" t="inlineStr">
        <is>
          <t>HC-113</t>
        </is>
      </c>
      <c r="D2348" s="104" t="n">
        <v>14</v>
      </c>
      <c r="E2348" s="104" t="n">
        <v>1926.69</v>
      </c>
      <c r="F2348" s="104" t="n">
        <v>84.70999999999999</v>
      </c>
      <c r="G2348" s="104" t="n">
        <v>9.300000000000001</v>
      </c>
    </row>
    <row r="2349">
      <c r="A2349" s="176" t="n">
        <v>46113</v>
      </c>
      <c r="B2349" s="104" t="inlineStr">
        <is>
          <t>2025/26</t>
        </is>
      </c>
      <c r="C2349" s="104" t="inlineStr">
        <is>
          <t>HC-114</t>
        </is>
      </c>
      <c r="D2349" s="104" t="n">
        <v>12</v>
      </c>
      <c r="E2349" s="104" t="n">
        <v>1638.77</v>
      </c>
      <c r="F2349" s="104" t="n">
        <v>86.19</v>
      </c>
      <c r="G2349" s="104" t="n">
        <v>12</v>
      </c>
    </row>
    <row r="2350">
      <c r="A2350" s="176" t="n">
        <v>46113</v>
      </c>
      <c r="B2350" s="104" t="inlineStr">
        <is>
          <t>2025/26</t>
        </is>
      </c>
      <c r="C2350" s="104" t="inlineStr">
        <is>
          <t>HC-115</t>
        </is>
      </c>
      <c r="D2350" s="104" t="n">
        <v>18</v>
      </c>
      <c r="E2350" s="104" t="n">
        <v>2444.77</v>
      </c>
      <c r="F2350" s="104" t="n">
        <v>116.98</v>
      </c>
      <c r="G2350" s="104" t="n">
        <v>17.1</v>
      </c>
    </row>
    <row r="2351">
      <c r="A2351" s="176" t="n">
        <v>46113</v>
      </c>
      <c r="B2351" s="104" t="inlineStr">
        <is>
          <t>2025/26</t>
        </is>
      </c>
      <c r="C2351" s="104" t="inlineStr">
        <is>
          <t>HC-116</t>
        </is>
      </c>
      <c r="D2351" s="104" t="n">
        <v>13</v>
      </c>
      <c r="E2351" s="104" t="n">
        <v>1772.04</v>
      </c>
      <c r="F2351" s="104" t="n">
        <v>82.77</v>
      </c>
      <c r="G2351" s="104" t="n">
        <v>12.1</v>
      </c>
    </row>
    <row r="2352">
      <c r="A2352" s="176" t="n">
        <v>46113</v>
      </c>
      <c r="B2352" s="104" t="inlineStr">
        <is>
          <t>2025/26</t>
        </is>
      </c>
      <c r="C2352" s="104" t="inlineStr">
        <is>
          <t>HC-117</t>
        </is>
      </c>
      <c r="D2352" s="104" t="n">
        <v>18</v>
      </c>
      <c r="E2352" s="104" t="n">
        <v>2496.99</v>
      </c>
      <c r="F2352" s="104" t="n">
        <v>89.98999999999999</v>
      </c>
      <c r="G2352" s="104" t="n">
        <v>15.4</v>
      </c>
    </row>
    <row r="2353">
      <c r="A2353" s="176" t="n">
        <v>46113</v>
      </c>
      <c r="B2353" s="104" t="inlineStr">
        <is>
          <t>2025/26</t>
        </is>
      </c>
      <c r="C2353" s="104" t="inlineStr">
        <is>
          <t>HC-118</t>
        </is>
      </c>
      <c r="D2353" s="104" t="n">
        <v>14</v>
      </c>
      <c r="E2353" s="104" t="n">
        <v>1922.28</v>
      </c>
      <c r="F2353" s="104" t="n">
        <v>70</v>
      </c>
      <c r="G2353" s="104" t="n">
        <v>9</v>
      </c>
    </row>
    <row r="2354">
      <c r="A2354" s="176" t="n">
        <v>46113</v>
      </c>
      <c r="B2354" s="104" t="inlineStr">
        <is>
          <t>2025/26</t>
        </is>
      </c>
      <c r="C2354" s="104" t="inlineStr">
        <is>
          <t>HC-119</t>
        </is>
      </c>
      <c r="D2354" s="104" t="n">
        <v>13</v>
      </c>
      <c r="E2354" s="104" t="n">
        <v>1768.7</v>
      </c>
      <c r="F2354" s="104" t="n">
        <v>81.56</v>
      </c>
      <c r="G2354" s="104" t="n">
        <v>13.8</v>
      </c>
    </row>
    <row r="2355">
      <c r="A2355" s="176" t="n">
        <v>46113</v>
      </c>
      <c r="B2355" s="104" t="inlineStr">
        <is>
          <t>2025/26</t>
        </is>
      </c>
      <c r="C2355" s="104" t="inlineStr">
        <is>
          <t>HC-120</t>
        </is>
      </c>
      <c r="D2355" s="104" t="n">
        <v>13</v>
      </c>
      <c r="E2355" s="104" t="n">
        <v>1779.41</v>
      </c>
      <c r="F2355" s="104" t="n">
        <v>111.25</v>
      </c>
      <c r="G2355" s="104" t="n">
        <v>8.1</v>
      </c>
    </row>
    <row r="2356">
      <c r="A2356" s="176" t="n">
        <v>46143</v>
      </c>
      <c r="B2356" s="104" t="inlineStr">
        <is>
          <t>2025/26</t>
        </is>
      </c>
      <c r="C2356" s="104" t="inlineStr">
        <is>
          <t>HC-001</t>
        </is>
      </c>
      <c r="D2356" s="104" t="n">
        <v>20</v>
      </c>
      <c r="E2356" s="104" t="n">
        <v>2855.39</v>
      </c>
      <c r="F2356" s="104" t="n">
        <v>108.14</v>
      </c>
      <c r="G2356" s="104" t="n">
        <v>11.3</v>
      </c>
    </row>
    <row r="2357">
      <c r="A2357" s="176" t="n">
        <v>46143</v>
      </c>
      <c r="B2357" s="104" t="inlineStr">
        <is>
          <t>2025/26</t>
        </is>
      </c>
      <c r="C2357" s="104" t="inlineStr">
        <is>
          <t>HC-002</t>
        </is>
      </c>
      <c r="D2357" s="104" t="n">
        <v>13</v>
      </c>
      <c r="E2357" s="104" t="n">
        <v>1876.19</v>
      </c>
      <c r="F2357" s="104" t="n">
        <v>84.8</v>
      </c>
      <c r="G2357" s="104" t="n">
        <v>6</v>
      </c>
    </row>
    <row r="2358">
      <c r="A2358" s="176" t="n">
        <v>46143</v>
      </c>
      <c r="B2358" s="104" t="inlineStr">
        <is>
          <t>2025/26</t>
        </is>
      </c>
      <c r="C2358" s="104" t="inlineStr">
        <is>
          <t>HC-003</t>
        </is>
      </c>
      <c r="D2358" s="104" t="n">
        <v>13</v>
      </c>
      <c r="E2358" s="104" t="n">
        <v>1886.47</v>
      </c>
      <c r="F2358" s="104" t="n">
        <v>82.68000000000001</v>
      </c>
      <c r="G2358" s="104" t="n">
        <v>10.7</v>
      </c>
    </row>
    <row r="2359">
      <c r="A2359" s="176" t="n">
        <v>46143</v>
      </c>
      <c r="B2359" s="104" t="inlineStr">
        <is>
          <t>2025/26</t>
        </is>
      </c>
      <c r="C2359" s="104" t="inlineStr">
        <is>
          <t>HC-004</t>
        </is>
      </c>
      <c r="D2359" s="104" t="n">
        <v>14</v>
      </c>
      <c r="E2359" s="104" t="n">
        <v>1979.32</v>
      </c>
      <c r="F2359" s="104" t="n">
        <v>86.70999999999999</v>
      </c>
      <c r="G2359" s="104" t="n">
        <v>8.300000000000001</v>
      </c>
    </row>
    <row r="2360">
      <c r="A2360" s="176" t="n">
        <v>46143</v>
      </c>
      <c r="B2360" s="104" t="inlineStr">
        <is>
          <t>2025/26</t>
        </is>
      </c>
      <c r="C2360" s="104" t="inlineStr">
        <is>
          <t>HC-005</t>
        </is>
      </c>
      <c r="D2360" s="104" t="n">
        <v>18</v>
      </c>
      <c r="E2360" s="104" t="n">
        <v>2636.11</v>
      </c>
      <c r="F2360" s="104" t="n">
        <v>82.64</v>
      </c>
      <c r="G2360" s="104" t="n">
        <v>14.5</v>
      </c>
    </row>
    <row r="2361">
      <c r="A2361" s="176" t="n">
        <v>46143</v>
      </c>
      <c r="B2361" s="104" t="inlineStr">
        <is>
          <t>2025/26</t>
        </is>
      </c>
      <c r="C2361" s="104" t="inlineStr">
        <is>
          <t>HC-006</t>
        </is>
      </c>
      <c r="D2361" s="104" t="n">
        <v>12</v>
      </c>
      <c r="E2361" s="104" t="n">
        <v>1735.45</v>
      </c>
      <c r="F2361" s="104" t="n">
        <v>78.5</v>
      </c>
      <c r="G2361" s="104" t="n">
        <v>12.5</v>
      </c>
    </row>
    <row r="2362">
      <c r="A2362" s="176" t="n">
        <v>46143</v>
      </c>
      <c r="B2362" s="104" t="inlineStr">
        <is>
          <t>2025/26</t>
        </is>
      </c>
      <c r="C2362" s="104" t="inlineStr">
        <is>
          <t>HC-007</t>
        </is>
      </c>
      <c r="D2362" s="104" t="n">
        <v>13</v>
      </c>
      <c r="E2362" s="104" t="n">
        <v>1876.1</v>
      </c>
      <c r="F2362" s="104" t="n">
        <v>77.95999999999999</v>
      </c>
      <c r="G2362" s="104" t="n">
        <v>14.2</v>
      </c>
    </row>
    <row r="2363">
      <c r="A2363" s="176" t="n">
        <v>46143</v>
      </c>
      <c r="B2363" s="104" t="inlineStr">
        <is>
          <t>2025/26</t>
        </is>
      </c>
      <c r="C2363" s="104" t="inlineStr">
        <is>
          <t>HC-008</t>
        </is>
      </c>
      <c r="D2363" s="104" t="n">
        <v>13</v>
      </c>
      <c r="E2363" s="104" t="n">
        <v>1839.65</v>
      </c>
      <c r="F2363" s="104" t="n">
        <v>101.33</v>
      </c>
      <c r="G2363" s="104" t="n">
        <v>7.7</v>
      </c>
    </row>
    <row r="2364">
      <c r="A2364" s="176" t="n">
        <v>46143</v>
      </c>
      <c r="B2364" s="104" t="inlineStr">
        <is>
          <t>2025/26</t>
        </is>
      </c>
      <c r="C2364" s="104" t="inlineStr">
        <is>
          <t>HC-009</t>
        </is>
      </c>
      <c r="D2364" s="104" t="n">
        <v>19</v>
      </c>
      <c r="E2364" s="104" t="n">
        <v>2730.53</v>
      </c>
      <c r="F2364" s="104" t="n">
        <v>154.25</v>
      </c>
      <c r="G2364" s="104" t="n">
        <v>9.800000000000001</v>
      </c>
    </row>
    <row r="2365">
      <c r="A2365" s="176" t="n">
        <v>46143</v>
      </c>
      <c r="B2365" s="104" t="inlineStr">
        <is>
          <t>2025/26</t>
        </is>
      </c>
      <c r="C2365" s="104" t="inlineStr">
        <is>
          <t>HC-010</t>
        </is>
      </c>
      <c r="D2365" s="104" t="n">
        <v>20</v>
      </c>
      <c r="E2365" s="104" t="n">
        <v>2872.01</v>
      </c>
      <c r="F2365" s="104" t="n">
        <v>120.42</v>
      </c>
      <c r="G2365" s="104" t="n">
        <v>14.3</v>
      </c>
    </row>
    <row r="2366">
      <c r="A2366" s="176" t="n">
        <v>46143</v>
      </c>
      <c r="B2366" s="104" t="inlineStr">
        <is>
          <t>2025/26</t>
        </is>
      </c>
      <c r="C2366" s="104" t="inlineStr">
        <is>
          <t>HC-011</t>
        </is>
      </c>
      <c r="D2366" s="104" t="n">
        <v>20</v>
      </c>
      <c r="E2366" s="104" t="n">
        <v>2880.65</v>
      </c>
      <c r="F2366" s="104" t="n">
        <v>147.88</v>
      </c>
      <c r="G2366" s="104" t="n">
        <v>12.7</v>
      </c>
    </row>
    <row r="2367">
      <c r="A2367" s="176" t="n">
        <v>46143</v>
      </c>
      <c r="B2367" s="104" t="inlineStr">
        <is>
          <t>2025/26</t>
        </is>
      </c>
      <c r="C2367" s="104" t="inlineStr">
        <is>
          <t>HC-012</t>
        </is>
      </c>
      <c r="D2367" s="104" t="n">
        <v>12</v>
      </c>
      <c r="E2367" s="104" t="n">
        <v>1766.74</v>
      </c>
      <c r="F2367" s="104" t="n">
        <v>67.51000000000001</v>
      </c>
      <c r="G2367" s="104" t="n">
        <v>11.4</v>
      </c>
    </row>
    <row r="2368">
      <c r="A2368" s="176" t="n">
        <v>46143</v>
      </c>
      <c r="B2368" s="104" t="inlineStr">
        <is>
          <t>2025/26</t>
        </is>
      </c>
      <c r="C2368" s="104" t="inlineStr">
        <is>
          <t>HC-013</t>
        </is>
      </c>
      <c r="D2368" s="104" t="n">
        <v>14</v>
      </c>
      <c r="E2368" s="104" t="n">
        <v>2022.51</v>
      </c>
      <c r="F2368" s="104" t="n">
        <v>69.34999999999999</v>
      </c>
      <c r="G2368" s="104" t="n">
        <v>8.199999999999999</v>
      </c>
    </row>
    <row r="2369">
      <c r="A2369" s="176" t="n">
        <v>46143</v>
      </c>
      <c r="B2369" s="104" t="inlineStr">
        <is>
          <t>2025/26</t>
        </is>
      </c>
      <c r="C2369" s="104" t="inlineStr">
        <is>
          <t>HC-014</t>
        </is>
      </c>
      <c r="D2369" s="104" t="n">
        <v>14</v>
      </c>
      <c r="E2369" s="104" t="n">
        <v>1992.18</v>
      </c>
      <c r="F2369" s="104" t="n">
        <v>70.65000000000001</v>
      </c>
      <c r="G2369" s="104" t="n">
        <v>7.9</v>
      </c>
    </row>
    <row r="2370">
      <c r="A2370" s="176" t="n">
        <v>46143</v>
      </c>
      <c r="B2370" s="104" t="inlineStr">
        <is>
          <t>2025/26</t>
        </is>
      </c>
      <c r="C2370" s="104" t="inlineStr">
        <is>
          <t>HC-015</t>
        </is>
      </c>
      <c r="D2370" s="104" t="n">
        <v>13</v>
      </c>
      <c r="E2370" s="104" t="n">
        <v>1852.26</v>
      </c>
      <c r="F2370" s="104" t="n">
        <v>106.93</v>
      </c>
      <c r="G2370" s="104" t="n">
        <v>13.5</v>
      </c>
    </row>
    <row r="2371">
      <c r="A2371" s="176" t="n">
        <v>46143</v>
      </c>
      <c r="B2371" s="104" t="inlineStr">
        <is>
          <t>2025/26</t>
        </is>
      </c>
      <c r="C2371" s="104" t="inlineStr">
        <is>
          <t>HC-016</t>
        </is>
      </c>
      <c r="D2371" s="104" t="n">
        <v>18</v>
      </c>
      <c r="E2371" s="104" t="n">
        <v>2575.4</v>
      </c>
      <c r="F2371" s="104" t="n">
        <v>113.02</v>
      </c>
      <c r="G2371" s="104" t="n">
        <v>13.7</v>
      </c>
    </row>
    <row r="2372">
      <c r="A2372" s="176" t="n">
        <v>46143</v>
      </c>
      <c r="B2372" s="104" t="inlineStr">
        <is>
          <t>2025/26</t>
        </is>
      </c>
      <c r="C2372" s="104" t="inlineStr">
        <is>
          <t>HC-017</t>
        </is>
      </c>
      <c r="D2372" s="104" t="n">
        <v>13</v>
      </c>
      <c r="E2372" s="104" t="n">
        <v>1877.72</v>
      </c>
      <c r="F2372" s="104" t="n">
        <v>59.58</v>
      </c>
      <c r="G2372" s="104" t="n">
        <v>9.4</v>
      </c>
    </row>
    <row r="2373">
      <c r="A2373" s="176" t="n">
        <v>46143</v>
      </c>
      <c r="B2373" s="104" t="inlineStr">
        <is>
          <t>2025/26</t>
        </is>
      </c>
      <c r="C2373" s="104" t="inlineStr">
        <is>
          <t>HC-018</t>
        </is>
      </c>
      <c r="D2373" s="104" t="n">
        <v>12</v>
      </c>
      <c r="E2373" s="104" t="n">
        <v>1716.18</v>
      </c>
      <c r="F2373" s="104" t="n">
        <v>85.36</v>
      </c>
      <c r="G2373" s="104" t="n">
        <v>9.300000000000001</v>
      </c>
    </row>
    <row r="2374">
      <c r="A2374" s="176" t="n">
        <v>46143</v>
      </c>
      <c r="B2374" s="104" t="inlineStr">
        <is>
          <t>2025/26</t>
        </is>
      </c>
      <c r="C2374" s="104" t="inlineStr">
        <is>
          <t>HC-019</t>
        </is>
      </c>
      <c r="D2374" s="104" t="n">
        <v>13</v>
      </c>
      <c r="E2374" s="104" t="n">
        <v>1916.98</v>
      </c>
      <c r="F2374" s="104" t="n">
        <v>82.81</v>
      </c>
      <c r="G2374" s="104" t="n">
        <v>10.1</v>
      </c>
    </row>
    <row r="2375">
      <c r="A2375" s="176" t="n">
        <v>46143</v>
      </c>
      <c r="B2375" s="104" t="inlineStr">
        <is>
          <t>2025/26</t>
        </is>
      </c>
      <c r="C2375" s="104" t="inlineStr">
        <is>
          <t>HC-020</t>
        </is>
      </c>
      <c r="D2375" s="104" t="n">
        <v>13</v>
      </c>
      <c r="E2375" s="104" t="n">
        <v>1843.67</v>
      </c>
      <c r="F2375" s="104" t="n">
        <v>72.70999999999999</v>
      </c>
      <c r="G2375" s="104" t="n">
        <v>11.5</v>
      </c>
    </row>
    <row r="2376">
      <c r="A2376" s="176" t="n">
        <v>46143</v>
      </c>
      <c r="B2376" s="104" t="inlineStr">
        <is>
          <t>2025/26</t>
        </is>
      </c>
      <c r="C2376" s="104" t="inlineStr">
        <is>
          <t>HC-021</t>
        </is>
      </c>
      <c r="D2376" s="104" t="n">
        <v>13</v>
      </c>
      <c r="E2376" s="104" t="n">
        <v>1864.75</v>
      </c>
      <c r="F2376" s="104" t="n">
        <v>77.98999999999999</v>
      </c>
      <c r="G2376" s="104" t="n">
        <v>10</v>
      </c>
    </row>
    <row r="2377">
      <c r="A2377" s="176" t="n">
        <v>46143</v>
      </c>
      <c r="B2377" s="104" t="inlineStr">
        <is>
          <t>2025/26</t>
        </is>
      </c>
      <c r="C2377" s="104" t="inlineStr">
        <is>
          <t>HC-022</t>
        </is>
      </c>
      <c r="D2377" s="104" t="n">
        <v>13</v>
      </c>
      <c r="E2377" s="104" t="n">
        <v>1892.54</v>
      </c>
      <c r="F2377" s="104" t="n">
        <v>123.03</v>
      </c>
      <c r="G2377" s="104" t="n">
        <v>14.9</v>
      </c>
    </row>
    <row r="2378">
      <c r="A2378" s="176" t="n">
        <v>46143</v>
      </c>
      <c r="B2378" s="104" t="inlineStr">
        <is>
          <t>2025/26</t>
        </is>
      </c>
      <c r="C2378" s="104" t="inlineStr">
        <is>
          <t>HC-023</t>
        </is>
      </c>
      <c r="D2378" s="104" t="n">
        <v>14</v>
      </c>
      <c r="E2378" s="104" t="n">
        <v>2033.19</v>
      </c>
      <c r="F2378" s="104" t="n">
        <v>154.26</v>
      </c>
      <c r="G2378" s="104" t="n">
        <v>30.9</v>
      </c>
    </row>
    <row r="2379">
      <c r="A2379" s="176" t="n">
        <v>46143</v>
      </c>
      <c r="B2379" s="104" t="inlineStr">
        <is>
          <t>2025/26</t>
        </is>
      </c>
      <c r="C2379" s="104" t="inlineStr">
        <is>
          <t>HC-024</t>
        </is>
      </c>
      <c r="D2379" s="104" t="n">
        <v>19</v>
      </c>
      <c r="E2379" s="104" t="n">
        <v>2750.85</v>
      </c>
      <c r="F2379" s="104" t="n">
        <v>152.59</v>
      </c>
      <c r="G2379" s="104" t="n">
        <v>18.7</v>
      </c>
    </row>
    <row r="2380">
      <c r="A2380" s="176" t="n">
        <v>46143</v>
      </c>
      <c r="B2380" s="104" t="inlineStr">
        <is>
          <t>2025/26</t>
        </is>
      </c>
      <c r="C2380" s="104" t="inlineStr">
        <is>
          <t>HC-025</t>
        </is>
      </c>
      <c r="D2380" s="104" t="n">
        <v>18</v>
      </c>
      <c r="E2380" s="104" t="n">
        <v>2588.57</v>
      </c>
      <c r="F2380" s="104" t="n">
        <v>124.96</v>
      </c>
      <c r="G2380" s="104" t="n">
        <v>20.8</v>
      </c>
    </row>
    <row r="2381">
      <c r="A2381" s="176" t="n">
        <v>46143</v>
      </c>
      <c r="B2381" s="104" t="inlineStr">
        <is>
          <t>2025/26</t>
        </is>
      </c>
      <c r="C2381" s="104" t="inlineStr">
        <is>
          <t>HC-026</t>
        </is>
      </c>
      <c r="D2381" s="104" t="n">
        <v>12</v>
      </c>
      <c r="E2381" s="104" t="n">
        <v>1722.59</v>
      </c>
      <c r="F2381" s="104" t="n">
        <v>90.75</v>
      </c>
      <c r="G2381" s="104" t="n">
        <v>8.9</v>
      </c>
    </row>
    <row r="2382">
      <c r="A2382" s="176" t="n">
        <v>46143</v>
      </c>
      <c r="B2382" s="104" t="inlineStr">
        <is>
          <t>2025/26</t>
        </is>
      </c>
      <c r="C2382" s="104" t="inlineStr">
        <is>
          <t>HC-027</t>
        </is>
      </c>
      <c r="D2382" s="104" t="n">
        <v>14</v>
      </c>
      <c r="E2382" s="104" t="n">
        <v>2021.18</v>
      </c>
      <c r="F2382" s="104" t="n">
        <v>103.84</v>
      </c>
      <c r="G2382" s="104" t="n">
        <v>4.9</v>
      </c>
    </row>
    <row r="2383">
      <c r="A2383" s="176" t="n">
        <v>46143</v>
      </c>
      <c r="B2383" s="104" t="inlineStr">
        <is>
          <t>2025/26</t>
        </is>
      </c>
      <c r="C2383" s="104" t="inlineStr">
        <is>
          <t>HC-028</t>
        </is>
      </c>
      <c r="D2383" s="104" t="n">
        <v>12</v>
      </c>
      <c r="E2383" s="104" t="n">
        <v>1739.12</v>
      </c>
      <c r="F2383" s="104" t="n">
        <v>80.59999999999999</v>
      </c>
      <c r="G2383" s="104" t="n">
        <v>7.6</v>
      </c>
    </row>
    <row r="2384">
      <c r="A2384" s="176" t="n">
        <v>46143</v>
      </c>
      <c r="B2384" s="104" t="inlineStr">
        <is>
          <t>2025/26</t>
        </is>
      </c>
      <c r="C2384" s="104" t="inlineStr">
        <is>
          <t>HC-029</t>
        </is>
      </c>
      <c r="D2384" s="104" t="n">
        <v>25</v>
      </c>
      <c r="E2384" s="104" t="n">
        <v>3581.39</v>
      </c>
      <c r="F2384" s="104" t="n">
        <v>135.13</v>
      </c>
      <c r="G2384" s="104" t="n">
        <v>16.5</v>
      </c>
    </row>
    <row r="2385">
      <c r="A2385" s="176" t="n">
        <v>46143</v>
      </c>
      <c r="B2385" s="104" t="inlineStr">
        <is>
          <t>2025/26</t>
        </is>
      </c>
      <c r="C2385" s="104" t="inlineStr">
        <is>
          <t>HC-030</t>
        </is>
      </c>
      <c r="D2385" s="104" t="n">
        <v>13</v>
      </c>
      <c r="E2385" s="104" t="n">
        <v>1907</v>
      </c>
      <c r="F2385" s="104" t="n">
        <v>75.92</v>
      </c>
      <c r="G2385" s="104" t="n">
        <v>10.6</v>
      </c>
    </row>
    <row r="2386">
      <c r="A2386" s="176" t="n">
        <v>46143</v>
      </c>
      <c r="B2386" s="104" t="inlineStr">
        <is>
          <t>2025/26</t>
        </is>
      </c>
      <c r="C2386" s="104" t="inlineStr">
        <is>
          <t>HC-031</t>
        </is>
      </c>
      <c r="D2386" s="104" t="n">
        <v>14</v>
      </c>
      <c r="E2386" s="104" t="n">
        <v>2041.71</v>
      </c>
      <c r="F2386" s="104" t="n">
        <v>93.14</v>
      </c>
      <c r="G2386" s="104" t="n">
        <v>11.9</v>
      </c>
    </row>
    <row r="2387">
      <c r="A2387" s="176" t="n">
        <v>46143</v>
      </c>
      <c r="B2387" s="104" t="inlineStr">
        <is>
          <t>2025/26</t>
        </is>
      </c>
      <c r="C2387" s="104" t="inlineStr">
        <is>
          <t>HC-032</t>
        </is>
      </c>
      <c r="D2387" s="104" t="n">
        <v>14</v>
      </c>
      <c r="E2387" s="104" t="n">
        <v>1981.64</v>
      </c>
      <c r="F2387" s="104" t="n">
        <v>115.79</v>
      </c>
      <c r="G2387" s="104" t="n">
        <v>7.4</v>
      </c>
    </row>
    <row r="2388">
      <c r="A2388" s="176" t="n">
        <v>46143</v>
      </c>
      <c r="B2388" s="104" t="inlineStr">
        <is>
          <t>2025/26</t>
        </is>
      </c>
      <c r="C2388" s="104" t="inlineStr">
        <is>
          <t>HC-033</t>
        </is>
      </c>
      <c r="D2388" s="104" t="n">
        <v>25</v>
      </c>
      <c r="E2388" s="104" t="n">
        <v>3602.53</v>
      </c>
      <c r="F2388" s="104" t="n">
        <v>161.49</v>
      </c>
      <c r="G2388" s="104" t="n">
        <v>31.2</v>
      </c>
    </row>
    <row r="2389">
      <c r="A2389" s="176" t="n">
        <v>46143</v>
      </c>
      <c r="B2389" s="104" t="inlineStr">
        <is>
          <t>2025/26</t>
        </is>
      </c>
      <c r="C2389" s="104" t="inlineStr">
        <is>
          <t>HC-034</t>
        </is>
      </c>
      <c r="D2389" s="104" t="n">
        <v>18</v>
      </c>
      <c r="E2389" s="104" t="n">
        <v>2593.92</v>
      </c>
      <c r="F2389" s="104" t="n">
        <v>131.13</v>
      </c>
      <c r="G2389" s="104" t="n">
        <v>12.3</v>
      </c>
    </row>
    <row r="2390">
      <c r="A2390" s="176" t="n">
        <v>46143</v>
      </c>
      <c r="B2390" s="104" t="inlineStr">
        <is>
          <t>2025/26</t>
        </is>
      </c>
      <c r="C2390" s="104" t="inlineStr">
        <is>
          <t>HC-035</t>
        </is>
      </c>
      <c r="D2390" s="104" t="n">
        <v>18</v>
      </c>
      <c r="E2390" s="104" t="n">
        <v>2569.51</v>
      </c>
      <c r="F2390" s="104" t="n">
        <v>96.69</v>
      </c>
      <c r="G2390" s="104" t="n">
        <v>10.6</v>
      </c>
    </row>
    <row r="2391">
      <c r="A2391" s="176" t="n">
        <v>46143</v>
      </c>
      <c r="B2391" s="104" t="inlineStr">
        <is>
          <t>2025/26</t>
        </is>
      </c>
      <c r="C2391" s="104" t="inlineStr">
        <is>
          <t>HC-036</t>
        </is>
      </c>
      <c r="D2391" s="104" t="n">
        <v>14</v>
      </c>
      <c r="E2391" s="104" t="n">
        <v>2043.73</v>
      </c>
      <c r="F2391" s="104" t="n">
        <v>104.04</v>
      </c>
      <c r="G2391" s="104" t="n">
        <v>9.9</v>
      </c>
    </row>
    <row r="2392">
      <c r="A2392" s="176" t="n">
        <v>46143</v>
      </c>
      <c r="B2392" s="104" t="inlineStr">
        <is>
          <t>2025/26</t>
        </is>
      </c>
      <c r="C2392" s="104" t="inlineStr">
        <is>
          <t>HC-037</t>
        </is>
      </c>
      <c r="D2392" s="104" t="n">
        <v>14</v>
      </c>
      <c r="E2392" s="104" t="n">
        <v>2087.54</v>
      </c>
      <c r="F2392" s="104" t="n">
        <v>71.52</v>
      </c>
      <c r="G2392" s="104" t="n">
        <v>3.5</v>
      </c>
    </row>
    <row r="2393">
      <c r="A2393" s="176" t="n">
        <v>46143</v>
      </c>
      <c r="B2393" s="104" t="inlineStr">
        <is>
          <t>2025/26</t>
        </is>
      </c>
      <c r="C2393" s="104" t="inlineStr">
        <is>
          <t>HC-038</t>
        </is>
      </c>
      <c r="D2393" s="104" t="n">
        <v>13</v>
      </c>
      <c r="E2393" s="104" t="n">
        <v>1905.97</v>
      </c>
      <c r="F2393" s="104" t="n">
        <v>71.5</v>
      </c>
      <c r="G2393" s="104" t="n">
        <v>8.800000000000001</v>
      </c>
    </row>
    <row r="2394">
      <c r="A2394" s="176" t="n">
        <v>46143</v>
      </c>
      <c r="B2394" s="104" t="inlineStr">
        <is>
          <t>2025/26</t>
        </is>
      </c>
      <c r="C2394" s="104" t="inlineStr">
        <is>
          <t>HC-039</t>
        </is>
      </c>
      <c r="D2394" s="104" t="n">
        <v>14</v>
      </c>
      <c r="E2394" s="104" t="n">
        <v>2040.01</v>
      </c>
      <c r="F2394" s="104" t="n">
        <v>38.66</v>
      </c>
      <c r="G2394" s="104" t="n">
        <v>8.300000000000001</v>
      </c>
    </row>
    <row r="2395">
      <c r="A2395" s="176" t="n">
        <v>46143</v>
      </c>
      <c r="B2395" s="104" t="inlineStr">
        <is>
          <t>2025/26</t>
        </is>
      </c>
      <c r="C2395" s="104" t="inlineStr">
        <is>
          <t>HC-040</t>
        </is>
      </c>
      <c r="D2395" s="104" t="n">
        <v>14</v>
      </c>
      <c r="E2395" s="104" t="n">
        <v>1986.52</v>
      </c>
      <c r="F2395" s="104" t="n">
        <v>58.6</v>
      </c>
      <c r="G2395" s="104" t="n">
        <v>6.1</v>
      </c>
    </row>
    <row r="2396">
      <c r="A2396" s="176" t="n">
        <v>46143</v>
      </c>
      <c r="B2396" s="104" t="inlineStr">
        <is>
          <t>2025/26</t>
        </is>
      </c>
      <c r="C2396" s="104" t="inlineStr">
        <is>
          <t>HC-041</t>
        </is>
      </c>
      <c r="D2396" s="104" t="n">
        <v>26</v>
      </c>
      <c r="E2396" s="104" t="n">
        <v>3723.61</v>
      </c>
      <c r="F2396" s="104" t="n">
        <v>175.73</v>
      </c>
      <c r="G2396" s="104" t="n">
        <v>22.9</v>
      </c>
    </row>
    <row r="2397">
      <c r="A2397" s="176" t="n">
        <v>46143</v>
      </c>
      <c r="B2397" s="104" t="inlineStr">
        <is>
          <t>2025/26</t>
        </is>
      </c>
      <c r="C2397" s="104" t="inlineStr">
        <is>
          <t>HC-042</t>
        </is>
      </c>
      <c r="D2397" s="104" t="n">
        <v>14</v>
      </c>
      <c r="E2397" s="104" t="n">
        <v>2060.84</v>
      </c>
      <c r="F2397" s="104" t="n">
        <v>77.43000000000001</v>
      </c>
      <c r="G2397" s="104" t="n">
        <v>12.8</v>
      </c>
    </row>
    <row r="2398">
      <c r="A2398" s="176" t="n">
        <v>46143</v>
      </c>
      <c r="B2398" s="104" t="inlineStr">
        <is>
          <t>2025/26</t>
        </is>
      </c>
      <c r="C2398" s="104" t="inlineStr">
        <is>
          <t>HC-043</t>
        </is>
      </c>
      <c r="D2398" s="104" t="n">
        <v>18</v>
      </c>
      <c r="E2398" s="104" t="n">
        <v>2579.29</v>
      </c>
      <c r="F2398" s="104" t="n">
        <v>121.14</v>
      </c>
      <c r="G2398" s="104" t="n">
        <v>12.3</v>
      </c>
    </row>
    <row r="2399">
      <c r="A2399" s="176" t="n">
        <v>46143</v>
      </c>
      <c r="B2399" s="104" t="inlineStr">
        <is>
          <t>2025/26</t>
        </is>
      </c>
      <c r="C2399" s="104" t="inlineStr">
        <is>
          <t>HC-044</t>
        </is>
      </c>
      <c r="D2399" s="104" t="n">
        <v>12</v>
      </c>
      <c r="E2399" s="104" t="n">
        <v>1687.83</v>
      </c>
      <c r="F2399" s="104" t="n">
        <v>111.78</v>
      </c>
      <c r="G2399" s="104" t="n">
        <v>14.2</v>
      </c>
    </row>
    <row r="2400">
      <c r="A2400" s="176" t="n">
        <v>46143</v>
      </c>
      <c r="B2400" s="104" t="inlineStr">
        <is>
          <t>2025/26</t>
        </is>
      </c>
      <c r="C2400" s="104" t="inlineStr">
        <is>
          <t>HC-045</t>
        </is>
      </c>
      <c r="D2400" s="104" t="n">
        <v>25</v>
      </c>
      <c r="E2400" s="104" t="n">
        <v>3657.22</v>
      </c>
      <c r="F2400" s="104" t="n">
        <v>144.38</v>
      </c>
      <c r="G2400" s="104" t="n">
        <v>16</v>
      </c>
    </row>
    <row r="2401">
      <c r="A2401" s="176" t="n">
        <v>46143</v>
      </c>
      <c r="B2401" s="104" t="inlineStr">
        <is>
          <t>2025/26</t>
        </is>
      </c>
      <c r="C2401" s="104" t="inlineStr">
        <is>
          <t>HC-046</t>
        </is>
      </c>
      <c r="D2401" s="104" t="n">
        <v>12</v>
      </c>
      <c r="E2401" s="104" t="n">
        <v>1708.41</v>
      </c>
      <c r="F2401" s="104" t="n">
        <v>76.28</v>
      </c>
      <c r="G2401" s="104" t="n">
        <v>7.1</v>
      </c>
    </row>
    <row r="2402">
      <c r="A2402" s="176" t="n">
        <v>46143</v>
      </c>
      <c r="B2402" s="104" t="inlineStr">
        <is>
          <t>2025/26</t>
        </is>
      </c>
      <c r="C2402" s="104" t="inlineStr">
        <is>
          <t>HC-047</t>
        </is>
      </c>
      <c r="D2402" s="104" t="n">
        <v>18</v>
      </c>
      <c r="E2402" s="104" t="n">
        <v>2642.46</v>
      </c>
      <c r="F2402" s="104" t="n">
        <v>235.76</v>
      </c>
      <c r="G2402" s="104" t="n">
        <v>55.7</v>
      </c>
    </row>
    <row r="2403">
      <c r="A2403" s="176" t="n">
        <v>46143</v>
      </c>
      <c r="B2403" s="104" t="inlineStr">
        <is>
          <t>2025/26</t>
        </is>
      </c>
      <c r="C2403" s="104" t="inlineStr">
        <is>
          <t>HC-048</t>
        </is>
      </c>
      <c r="D2403" s="104" t="n">
        <v>18</v>
      </c>
      <c r="E2403" s="104" t="n">
        <v>2570.91</v>
      </c>
      <c r="F2403" s="104" t="n">
        <v>96.73999999999999</v>
      </c>
      <c r="G2403" s="104" t="n">
        <v>16.9</v>
      </c>
    </row>
    <row r="2404">
      <c r="A2404" s="176" t="n">
        <v>46143</v>
      </c>
      <c r="B2404" s="104" t="inlineStr">
        <is>
          <t>2025/26</t>
        </is>
      </c>
      <c r="C2404" s="104" t="inlineStr">
        <is>
          <t>HC-049</t>
        </is>
      </c>
      <c r="D2404" s="104" t="n">
        <v>18</v>
      </c>
      <c r="E2404" s="104" t="n">
        <v>2533.56</v>
      </c>
      <c r="F2404" s="104" t="n">
        <v>91.5</v>
      </c>
      <c r="G2404" s="104" t="n">
        <v>15.5</v>
      </c>
    </row>
    <row r="2405">
      <c r="A2405" s="176" t="n">
        <v>46143</v>
      </c>
      <c r="B2405" s="104" t="inlineStr">
        <is>
          <t>2025/26</t>
        </is>
      </c>
      <c r="C2405" s="104" t="inlineStr">
        <is>
          <t>HC-050</t>
        </is>
      </c>
      <c r="D2405" s="104" t="n">
        <v>18</v>
      </c>
      <c r="E2405" s="104" t="n">
        <v>2583.07</v>
      </c>
      <c r="F2405" s="104" t="n">
        <v>90.75</v>
      </c>
      <c r="G2405" s="104" t="n">
        <v>8.699999999999999</v>
      </c>
    </row>
    <row r="2406">
      <c r="A2406" s="176" t="n">
        <v>46143</v>
      </c>
      <c r="B2406" s="104" t="inlineStr">
        <is>
          <t>2025/26</t>
        </is>
      </c>
      <c r="C2406" s="104" t="inlineStr">
        <is>
          <t>HC-051</t>
        </is>
      </c>
      <c r="D2406" s="104" t="n">
        <v>13</v>
      </c>
      <c r="E2406" s="104" t="n">
        <v>1858.57</v>
      </c>
      <c r="F2406" s="104" t="n">
        <v>76.51000000000001</v>
      </c>
      <c r="G2406" s="104" t="n">
        <v>7.9</v>
      </c>
    </row>
    <row r="2407">
      <c r="A2407" s="176" t="n">
        <v>46143</v>
      </c>
      <c r="B2407" s="104" t="inlineStr">
        <is>
          <t>2025/26</t>
        </is>
      </c>
      <c r="C2407" s="104" t="inlineStr">
        <is>
          <t>HC-052</t>
        </is>
      </c>
      <c r="D2407" s="104" t="n">
        <v>14</v>
      </c>
      <c r="E2407" s="104" t="n">
        <v>1962.83</v>
      </c>
      <c r="F2407" s="104" t="n">
        <v>84.37</v>
      </c>
      <c r="G2407" s="104" t="n">
        <v>13.4</v>
      </c>
    </row>
    <row r="2408">
      <c r="A2408" s="176" t="n">
        <v>46143</v>
      </c>
      <c r="B2408" s="104" t="inlineStr">
        <is>
          <t>2025/26</t>
        </is>
      </c>
      <c r="C2408" s="104" t="inlineStr">
        <is>
          <t>HC-053</t>
        </is>
      </c>
      <c r="D2408" s="104" t="n">
        <v>14</v>
      </c>
      <c r="E2408" s="104" t="n">
        <v>1942.93</v>
      </c>
      <c r="F2408" s="104" t="n">
        <v>80.11</v>
      </c>
      <c r="G2408" s="104" t="n">
        <v>13.1</v>
      </c>
    </row>
    <row r="2409">
      <c r="A2409" s="176" t="n">
        <v>46143</v>
      </c>
      <c r="B2409" s="104" t="inlineStr">
        <is>
          <t>2025/26</t>
        </is>
      </c>
      <c r="C2409" s="104" t="inlineStr">
        <is>
          <t>HC-054</t>
        </is>
      </c>
      <c r="D2409" s="104" t="n">
        <v>13</v>
      </c>
      <c r="E2409" s="104" t="n">
        <v>1888.69</v>
      </c>
      <c r="F2409" s="104" t="n">
        <v>69.14</v>
      </c>
      <c r="G2409" s="104" t="n">
        <v>5.8</v>
      </c>
    </row>
    <row r="2410">
      <c r="A2410" s="176" t="n">
        <v>46143</v>
      </c>
      <c r="B2410" s="104" t="inlineStr">
        <is>
          <t>2025/26</t>
        </is>
      </c>
      <c r="C2410" s="104" t="inlineStr">
        <is>
          <t>HC-055</t>
        </is>
      </c>
      <c r="D2410" s="104" t="n">
        <v>18</v>
      </c>
      <c r="E2410" s="104" t="n">
        <v>2565.35</v>
      </c>
      <c r="F2410" s="104" t="n">
        <v>120.19</v>
      </c>
      <c r="G2410" s="104" t="n">
        <v>17.9</v>
      </c>
    </row>
    <row r="2411">
      <c r="A2411" s="176" t="n">
        <v>46143</v>
      </c>
      <c r="B2411" s="104" t="inlineStr">
        <is>
          <t>2025/26</t>
        </is>
      </c>
      <c r="C2411" s="104" t="inlineStr">
        <is>
          <t>HC-056</t>
        </is>
      </c>
      <c r="D2411" s="104" t="n">
        <v>18</v>
      </c>
      <c r="E2411" s="104" t="n">
        <v>2607.94</v>
      </c>
      <c r="F2411" s="104" t="n">
        <v>88.86</v>
      </c>
      <c r="G2411" s="104" t="n">
        <v>17.5</v>
      </c>
    </row>
    <row r="2412">
      <c r="A2412" s="176" t="n">
        <v>46143</v>
      </c>
      <c r="B2412" s="104" t="inlineStr">
        <is>
          <t>2025/26</t>
        </is>
      </c>
      <c r="C2412" s="104" t="inlineStr">
        <is>
          <t>HC-057</t>
        </is>
      </c>
      <c r="D2412" s="104" t="n">
        <v>18</v>
      </c>
      <c r="E2412" s="104" t="n">
        <v>2627.88</v>
      </c>
      <c r="F2412" s="104" t="n">
        <v>85.47</v>
      </c>
      <c r="G2412" s="104" t="n">
        <v>11.5</v>
      </c>
    </row>
    <row r="2413">
      <c r="A2413" s="176" t="n">
        <v>46143</v>
      </c>
      <c r="B2413" s="104" t="inlineStr">
        <is>
          <t>2025/26</t>
        </is>
      </c>
      <c r="C2413" s="104" t="inlineStr">
        <is>
          <t>HC-058</t>
        </is>
      </c>
      <c r="D2413" s="104" t="n">
        <v>13</v>
      </c>
      <c r="E2413" s="104" t="n">
        <v>1866.11</v>
      </c>
      <c r="F2413" s="104" t="n">
        <v>73.05</v>
      </c>
      <c r="G2413" s="104" t="n">
        <v>17.3</v>
      </c>
    </row>
    <row r="2414">
      <c r="A2414" s="176" t="n">
        <v>46143</v>
      </c>
      <c r="B2414" s="104" t="inlineStr">
        <is>
          <t>2025/26</t>
        </is>
      </c>
      <c r="C2414" s="104" t="inlineStr">
        <is>
          <t>HC-059</t>
        </is>
      </c>
      <c r="D2414" s="104" t="n">
        <v>14</v>
      </c>
      <c r="E2414" s="104" t="n">
        <v>2029.81</v>
      </c>
      <c r="F2414" s="104" t="n">
        <v>77.44</v>
      </c>
      <c r="G2414" s="104" t="n">
        <v>7.5</v>
      </c>
    </row>
    <row r="2415">
      <c r="A2415" s="176" t="n">
        <v>46143</v>
      </c>
      <c r="B2415" s="104" t="inlineStr">
        <is>
          <t>2025/26</t>
        </is>
      </c>
      <c r="C2415" s="104" t="inlineStr">
        <is>
          <t>HC-060</t>
        </is>
      </c>
      <c r="D2415" s="104" t="n">
        <v>13</v>
      </c>
      <c r="E2415" s="104" t="n">
        <v>1897.25</v>
      </c>
      <c r="F2415" s="104" t="n">
        <v>53.87</v>
      </c>
      <c r="G2415" s="104" t="n">
        <v>15.6</v>
      </c>
    </row>
    <row r="2416">
      <c r="A2416" s="176" t="n">
        <v>46143</v>
      </c>
      <c r="B2416" s="104" t="inlineStr">
        <is>
          <t>2025/26</t>
        </is>
      </c>
      <c r="C2416" s="104" t="inlineStr">
        <is>
          <t>HC-061</t>
        </is>
      </c>
      <c r="D2416" s="104" t="n">
        <v>18</v>
      </c>
      <c r="E2416" s="104" t="n">
        <v>2571.11</v>
      </c>
      <c r="F2416" s="104" t="n">
        <v>102.68</v>
      </c>
      <c r="G2416" s="104" t="n">
        <v>16.4</v>
      </c>
    </row>
    <row r="2417">
      <c r="A2417" s="176" t="n">
        <v>46143</v>
      </c>
      <c r="B2417" s="104" t="inlineStr">
        <is>
          <t>2025/26</t>
        </is>
      </c>
      <c r="C2417" s="104" t="inlineStr">
        <is>
          <t>HC-062</t>
        </is>
      </c>
      <c r="D2417" s="104" t="n">
        <v>12</v>
      </c>
      <c r="E2417" s="104" t="n">
        <v>1775.69</v>
      </c>
      <c r="F2417" s="104" t="n">
        <v>96.81</v>
      </c>
      <c r="G2417" s="104" t="n">
        <v>2.5</v>
      </c>
    </row>
    <row r="2418">
      <c r="A2418" s="176" t="n">
        <v>46143</v>
      </c>
      <c r="B2418" s="104" t="inlineStr">
        <is>
          <t>2025/26</t>
        </is>
      </c>
      <c r="C2418" s="104" t="inlineStr">
        <is>
          <t>HC-064</t>
        </is>
      </c>
      <c r="D2418" s="104" t="n">
        <v>12</v>
      </c>
      <c r="E2418" s="104" t="n">
        <v>1790.66</v>
      </c>
      <c r="F2418" s="104" t="n">
        <v>76.83</v>
      </c>
      <c r="G2418" s="104" t="n">
        <v>10</v>
      </c>
    </row>
    <row r="2419">
      <c r="A2419" s="176" t="n">
        <v>46143</v>
      </c>
      <c r="B2419" s="104" t="inlineStr">
        <is>
          <t>2025/26</t>
        </is>
      </c>
      <c r="C2419" s="104" t="inlineStr">
        <is>
          <t>HC-065</t>
        </is>
      </c>
      <c r="D2419" s="104" t="n">
        <v>20</v>
      </c>
      <c r="E2419" s="104" t="n">
        <v>2882.88</v>
      </c>
      <c r="F2419" s="104" t="n">
        <v>110.56</v>
      </c>
      <c r="G2419" s="104" t="n">
        <v>13.8</v>
      </c>
    </row>
    <row r="2420">
      <c r="A2420" s="176" t="n">
        <v>46143</v>
      </c>
      <c r="B2420" s="104" t="inlineStr">
        <is>
          <t>2025/26</t>
        </is>
      </c>
      <c r="C2420" s="104" t="inlineStr">
        <is>
          <t>HC-066</t>
        </is>
      </c>
      <c r="D2420" s="104" t="n">
        <v>18</v>
      </c>
      <c r="E2420" s="104" t="n">
        <v>2619.31</v>
      </c>
      <c r="F2420" s="104" t="n">
        <v>144.73</v>
      </c>
      <c r="G2420" s="104" t="n">
        <v>21.2</v>
      </c>
    </row>
    <row r="2421">
      <c r="A2421" s="176" t="n">
        <v>46143</v>
      </c>
      <c r="B2421" s="104" t="inlineStr">
        <is>
          <t>2025/26</t>
        </is>
      </c>
      <c r="C2421" s="104" t="inlineStr">
        <is>
          <t>HC-067</t>
        </is>
      </c>
      <c r="D2421" s="104" t="n">
        <v>18</v>
      </c>
      <c r="E2421" s="104" t="n">
        <v>2599.48</v>
      </c>
      <c r="F2421" s="104" t="n">
        <v>129.59</v>
      </c>
      <c r="G2421" s="104" t="n">
        <v>12.6</v>
      </c>
    </row>
    <row r="2422">
      <c r="A2422" s="176" t="n">
        <v>46143</v>
      </c>
      <c r="B2422" s="104" t="inlineStr">
        <is>
          <t>2025/26</t>
        </is>
      </c>
      <c r="C2422" s="104" t="inlineStr">
        <is>
          <t>HC-068</t>
        </is>
      </c>
      <c r="D2422" s="104" t="n">
        <v>13</v>
      </c>
      <c r="E2422" s="104" t="n">
        <v>1881.13</v>
      </c>
      <c r="F2422" s="104" t="n">
        <v>74.33</v>
      </c>
      <c r="G2422" s="104" t="n">
        <v>7.9</v>
      </c>
    </row>
    <row r="2423">
      <c r="A2423" s="176" t="n">
        <v>46143</v>
      </c>
      <c r="B2423" s="104" t="inlineStr">
        <is>
          <t>2025/26</t>
        </is>
      </c>
      <c r="C2423" s="104" t="inlineStr">
        <is>
          <t>HC-069</t>
        </is>
      </c>
      <c r="D2423" s="104" t="n">
        <v>14</v>
      </c>
      <c r="E2423" s="104" t="n">
        <v>1970.36</v>
      </c>
      <c r="F2423" s="104" t="n">
        <v>79.81</v>
      </c>
      <c r="G2423" s="104" t="n">
        <v>11.1</v>
      </c>
    </row>
    <row r="2424">
      <c r="A2424" s="176" t="n">
        <v>46143</v>
      </c>
      <c r="B2424" s="104" t="inlineStr">
        <is>
          <t>2025/26</t>
        </is>
      </c>
      <c r="C2424" s="104" t="inlineStr">
        <is>
          <t>HC-070</t>
        </is>
      </c>
      <c r="D2424" s="104" t="n">
        <v>8</v>
      </c>
      <c r="E2424" s="104" t="n">
        <v>1161.53</v>
      </c>
      <c r="F2424" s="104" t="n">
        <v>45.38</v>
      </c>
      <c r="G2424" s="104" t="n">
        <v>5.4</v>
      </c>
    </row>
    <row r="2425">
      <c r="A2425" s="176" t="n">
        <v>46143</v>
      </c>
      <c r="B2425" s="104" t="inlineStr">
        <is>
          <t>2025/26</t>
        </is>
      </c>
      <c r="C2425" s="104" t="inlineStr">
        <is>
          <t>HC-071</t>
        </is>
      </c>
      <c r="D2425" s="104" t="n">
        <v>14</v>
      </c>
      <c r="E2425" s="104" t="n">
        <v>2023.13</v>
      </c>
      <c r="F2425" s="104" t="n">
        <v>89.47</v>
      </c>
      <c r="G2425" s="104" t="n">
        <v>14.1</v>
      </c>
    </row>
    <row r="2426">
      <c r="A2426" s="176" t="n">
        <v>46143</v>
      </c>
      <c r="B2426" s="104" t="inlineStr">
        <is>
          <t>2025/26</t>
        </is>
      </c>
      <c r="C2426" s="104" t="inlineStr">
        <is>
          <t>HC-072</t>
        </is>
      </c>
      <c r="D2426" s="104" t="n">
        <v>12</v>
      </c>
      <c r="E2426" s="104" t="n">
        <v>1738.84</v>
      </c>
      <c r="F2426" s="104" t="n">
        <v>66.23999999999999</v>
      </c>
      <c r="G2426" s="104" t="n">
        <v>7.7</v>
      </c>
    </row>
    <row r="2427">
      <c r="A2427" s="176" t="n">
        <v>46143</v>
      </c>
      <c r="B2427" s="104" t="inlineStr">
        <is>
          <t>2025/26</t>
        </is>
      </c>
      <c r="C2427" s="104" t="inlineStr">
        <is>
          <t>HC-073</t>
        </is>
      </c>
      <c r="D2427" s="104" t="n">
        <v>21</v>
      </c>
      <c r="E2427" s="104" t="n">
        <v>3006.35</v>
      </c>
      <c r="F2427" s="104" t="n">
        <v>135.06</v>
      </c>
      <c r="G2427" s="104" t="n">
        <v>26.1</v>
      </c>
    </row>
    <row r="2428">
      <c r="A2428" s="176" t="n">
        <v>46143</v>
      </c>
      <c r="B2428" s="104" t="inlineStr">
        <is>
          <t>2025/26</t>
        </is>
      </c>
      <c r="C2428" s="104" t="inlineStr">
        <is>
          <t>HC-074</t>
        </is>
      </c>
      <c r="D2428" s="104" t="n">
        <v>14</v>
      </c>
      <c r="E2428" s="104" t="n">
        <v>1993.48</v>
      </c>
      <c r="F2428" s="104" t="n">
        <v>95.63</v>
      </c>
      <c r="G2428" s="104" t="n">
        <v>5.4</v>
      </c>
    </row>
    <row r="2429">
      <c r="A2429" s="176" t="n">
        <v>46143</v>
      </c>
      <c r="B2429" s="104" t="inlineStr">
        <is>
          <t>2025/26</t>
        </is>
      </c>
      <c r="C2429" s="104" t="inlineStr">
        <is>
          <t>HC-075</t>
        </is>
      </c>
      <c r="D2429" s="104" t="n">
        <v>20</v>
      </c>
      <c r="E2429" s="104" t="n">
        <v>2964.81</v>
      </c>
      <c r="F2429" s="104" t="n">
        <v>145.45</v>
      </c>
      <c r="G2429" s="104" t="n">
        <v>18.8</v>
      </c>
    </row>
    <row r="2430">
      <c r="A2430" s="176" t="n">
        <v>46143</v>
      </c>
      <c r="B2430" s="104" t="inlineStr">
        <is>
          <t>2025/26</t>
        </is>
      </c>
      <c r="C2430" s="104" t="inlineStr">
        <is>
          <t>HC-076</t>
        </is>
      </c>
      <c r="D2430" s="104" t="n">
        <v>14</v>
      </c>
      <c r="E2430" s="104" t="n">
        <v>2021.4</v>
      </c>
      <c r="F2430" s="104" t="n">
        <v>80.19</v>
      </c>
      <c r="G2430" s="104" t="n">
        <v>10.6</v>
      </c>
    </row>
    <row r="2431">
      <c r="A2431" s="176" t="n">
        <v>46143</v>
      </c>
      <c r="B2431" s="104" t="inlineStr">
        <is>
          <t>2025/26</t>
        </is>
      </c>
      <c r="C2431" s="104" t="inlineStr">
        <is>
          <t>HC-077</t>
        </is>
      </c>
      <c r="D2431" s="104" t="n">
        <v>14</v>
      </c>
      <c r="E2431" s="104" t="n">
        <v>2019.35</v>
      </c>
      <c r="F2431" s="104" t="n">
        <v>68.17</v>
      </c>
      <c r="G2431" s="104" t="n">
        <v>10.7</v>
      </c>
    </row>
    <row r="2432">
      <c r="A2432" s="176" t="n">
        <v>46143</v>
      </c>
      <c r="B2432" s="104" t="inlineStr">
        <is>
          <t>2025/26</t>
        </is>
      </c>
      <c r="C2432" s="104" t="inlineStr">
        <is>
          <t>HC-078</t>
        </is>
      </c>
      <c r="D2432" s="104" t="n">
        <v>14</v>
      </c>
      <c r="E2432" s="104" t="n">
        <v>1993.11</v>
      </c>
      <c r="F2432" s="104" t="n">
        <v>90.36</v>
      </c>
      <c r="G2432" s="104" t="n">
        <v>21.1</v>
      </c>
    </row>
    <row r="2433">
      <c r="A2433" s="176" t="n">
        <v>46143</v>
      </c>
      <c r="B2433" s="104" t="inlineStr">
        <is>
          <t>2025/26</t>
        </is>
      </c>
      <c r="C2433" s="104" t="inlineStr">
        <is>
          <t>HC-079</t>
        </is>
      </c>
      <c r="D2433" s="104" t="n">
        <v>18</v>
      </c>
      <c r="E2433" s="104" t="n">
        <v>2566.19</v>
      </c>
      <c r="F2433" s="104" t="n">
        <v>116.75</v>
      </c>
      <c r="G2433" s="104" t="n">
        <v>8.5</v>
      </c>
    </row>
    <row r="2434">
      <c r="A2434" s="176" t="n">
        <v>46143</v>
      </c>
      <c r="B2434" s="104" t="inlineStr">
        <is>
          <t>2025/26</t>
        </is>
      </c>
      <c r="C2434" s="104" t="inlineStr">
        <is>
          <t>HC-080</t>
        </is>
      </c>
      <c r="D2434" s="104" t="n">
        <v>12</v>
      </c>
      <c r="E2434" s="104" t="n">
        <v>1760.79</v>
      </c>
      <c r="F2434" s="104" t="n">
        <v>133.23</v>
      </c>
      <c r="G2434" s="104" t="n">
        <v>6.7</v>
      </c>
    </row>
    <row r="2435">
      <c r="A2435" s="176" t="n">
        <v>46143</v>
      </c>
      <c r="B2435" s="104" t="inlineStr">
        <is>
          <t>2025/26</t>
        </is>
      </c>
      <c r="C2435" s="104" t="inlineStr">
        <is>
          <t>HC-081</t>
        </is>
      </c>
      <c r="D2435" s="104" t="n">
        <v>18</v>
      </c>
      <c r="E2435" s="104" t="n">
        <v>2576.62</v>
      </c>
      <c r="F2435" s="104" t="n">
        <v>144.36</v>
      </c>
      <c r="G2435" s="104" t="n">
        <v>13.6</v>
      </c>
    </row>
    <row r="2436">
      <c r="A2436" s="176" t="n">
        <v>46143</v>
      </c>
      <c r="B2436" s="104" t="inlineStr">
        <is>
          <t>2025/26</t>
        </is>
      </c>
      <c r="C2436" s="104" t="inlineStr">
        <is>
          <t>HC-082</t>
        </is>
      </c>
      <c r="D2436" s="104" t="n">
        <v>13</v>
      </c>
      <c r="E2436" s="104" t="n">
        <v>1876.07</v>
      </c>
      <c r="F2436" s="104" t="n">
        <v>86.45</v>
      </c>
      <c r="G2436" s="104" t="n">
        <v>10.7</v>
      </c>
    </row>
    <row r="2437">
      <c r="A2437" s="176" t="n">
        <v>46143</v>
      </c>
      <c r="B2437" s="104" t="inlineStr">
        <is>
          <t>2025/26</t>
        </is>
      </c>
      <c r="C2437" s="104" t="inlineStr">
        <is>
          <t>HC-083</t>
        </is>
      </c>
      <c r="D2437" s="104" t="n">
        <v>13</v>
      </c>
      <c r="E2437" s="104" t="n">
        <v>1870.67</v>
      </c>
      <c r="F2437" s="104" t="n">
        <v>56.89</v>
      </c>
      <c r="G2437" s="104" t="n">
        <v>9</v>
      </c>
    </row>
    <row r="2438">
      <c r="A2438" s="176" t="n">
        <v>46143</v>
      </c>
      <c r="B2438" s="104" t="inlineStr">
        <is>
          <t>2025/26</t>
        </is>
      </c>
      <c r="C2438" s="104" t="inlineStr">
        <is>
          <t>HC-084</t>
        </is>
      </c>
      <c r="D2438" s="104" t="n">
        <v>12</v>
      </c>
      <c r="E2438" s="104" t="n">
        <v>1749.66</v>
      </c>
      <c r="F2438" s="104" t="n">
        <v>74.68000000000001</v>
      </c>
      <c r="G2438" s="104" t="n">
        <v>12.3</v>
      </c>
    </row>
    <row r="2439">
      <c r="A2439" s="176" t="n">
        <v>46143</v>
      </c>
      <c r="B2439" s="104" t="inlineStr">
        <is>
          <t>2025/26</t>
        </is>
      </c>
      <c r="C2439" s="104" t="inlineStr">
        <is>
          <t>HC-085</t>
        </is>
      </c>
      <c r="D2439" s="104" t="n">
        <v>18</v>
      </c>
      <c r="E2439" s="104" t="n">
        <v>2628.96</v>
      </c>
      <c r="F2439" s="104" t="n">
        <v>129.29</v>
      </c>
      <c r="G2439" s="104" t="n">
        <v>19.3</v>
      </c>
    </row>
    <row r="2440">
      <c r="A2440" s="176" t="n">
        <v>46143</v>
      </c>
      <c r="B2440" s="104" t="inlineStr">
        <is>
          <t>2025/26</t>
        </is>
      </c>
      <c r="C2440" s="104" t="inlineStr">
        <is>
          <t>HC-086</t>
        </is>
      </c>
      <c r="D2440" s="104" t="n">
        <v>13</v>
      </c>
      <c r="E2440" s="104" t="n">
        <v>1882.91</v>
      </c>
      <c r="F2440" s="104" t="n">
        <v>84.11</v>
      </c>
      <c r="G2440" s="104" t="n">
        <v>11.7</v>
      </c>
    </row>
    <row r="2441">
      <c r="A2441" s="176" t="n">
        <v>46143</v>
      </c>
      <c r="B2441" s="104" t="inlineStr">
        <is>
          <t>2025/26</t>
        </is>
      </c>
      <c r="C2441" s="104" t="inlineStr">
        <is>
          <t>HC-087</t>
        </is>
      </c>
      <c r="D2441" s="104" t="n">
        <v>12</v>
      </c>
      <c r="E2441" s="104" t="n">
        <v>1711.48</v>
      </c>
      <c r="F2441" s="104" t="n">
        <v>79.61</v>
      </c>
      <c r="G2441" s="104" t="n">
        <v>8.5</v>
      </c>
    </row>
    <row r="2442">
      <c r="A2442" s="176" t="n">
        <v>46143</v>
      </c>
      <c r="B2442" s="104" t="inlineStr">
        <is>
          <t>2025/26</t>
        </is>
      </c>
      <c r="C2442" s="104" t="inlineStr">
        <is>
          <t>HC-088</t>
        </is>
      </c>
      <c r="D2442" s="104" t="n">
        <v>13</v>
      </c>
      <c r="E2442" s="104" t="n">
        <v>1829.78</v>
      </c>
      <c r="F2442" s="104" t="n">
        <v>113.12</v>
      </c>
      <c r="G2442" s="104" t="n">
        <v>10.8</v>
      </c>
    </row>
    <row r="2443">
      <c r="A2443" s="176" t="n">
        <v>46143</v>
      </c>
      <c r="B2443" s="104" t="inlineStr">
        <is>
          <t>2025/26</t>
        </is>
      </c>
      <c r="C2443" s="104" t="inlineStr">
        <is>
          <t>HC-089</t>
        </is>
      </c>
      <c r="D2443" s="104" t="n">
        <v>14</v>
      </c>
      <c r="E2443" s="104" t="n">
        <v>2032.04</v>
      </c>
      <c r="F2443" s="104" t="n">
        <v>65.22</v>
      </c>
      <c r="G2443" s="104" t="n">
        <v>11.9</v>
      </c>
    </row>
    <row r="2444">
      <c r="A2444" s="176" t="n">
        <v>46143</v>
      </c>
      <c r="B2444" s="104" t="inlineStr">
        <is>
          <t>2025/26</t>
        </is>
      </c>
      <c r="C2444" s="104" t="inlineStr">
        <is>
          <t>HC-090</t>
        </is>
      </c>
      <c r="D2444" s="104" t="n">
        <v>13</v>
      </c>
      <c r="E2444" s="104" t="n">
        <v>1886.24</v>
      </c>
      <c r="F2444" s="104" t="n">
        <v>95.68000000000001</v>
      </c>
      <c r="G2444" s="104" t="n">
        <v>10.9</v>
      </c>
    </row>
    <row r="2445">
      <c r="A2445" s="176" t="n">
        <v>46143</v>
      </c>
      <c r="B2445" s="104" t="inlineStr">
        <is>
          <t>2025/26</t>
        </is>
      </c>
      <c r="C2445" s="104" t="inlineStr">
        <is>
          <t>HC-091</t>
        </is>
      </c>
      <c r="D2445" s="104" t="n">
        <v>13</v>
      </c>
      <c r="E2445" s="104" t="n">
        <v>1866.14</v>
      </c>
      <c r="F2445" s="104" t="n">
        <v>104.13</v>
      </c>
      <c r="G2445" s="104" t="n">
        <v>9</v>
      </c>
    </row>
    <row r="2446">
      <c r="A2446" s="176" t="n">
        <v>46143</v>
      </c>
      <c r="B2446" s="104" t="inlineStr">
        <is>
          <t>2025/26</t>
        </is>
      </c>
      <c r="C2446" s="104" t="inlineStr">
        <is>
          <t>HC-092</t>
        </is>
      </c>
      <c r="D2446" s="104" t="n">
        <v>13</v>
      </c>
      <c r="E2446" s="104" t="n">
        <v>1872.69</v>
      </c>
      <c r="F2446" s="104" t="n">
        <v>62.51</v>
      </c>
      <c r="G2446" s="104" t="n">
        <v>13.4</v>
      </c>
    </row>
    <row r="2447">
      <c r="A2447" s="176" t="n">
        <v>46143</v>
      </c>
      <c r="B2447" s="104" t="inlineStr">
        <is>
          <t>2025/26</t>
        </is>
      </c>
      <c r="C2447" s="104" t="inlineStr">
        <is>
          <t>HC-093</t>
        </is>
      </c>
      <c r="D2447" s="104" t="n">
        <v>25</v>
      </c>
      <c r="E2447" s="104" t="n">
        <v>3673.26</v>
      </c>
      <c r="F2447" s="104" t="n">
        <v>150.89</v>
      </c>
      <c r="G2447" s="104" t="n">
        <v>25.3</v>
      </c>
    </row>
    <row r="2448">
      <c r="A2448" s="176" t="n">
        <v>46143</v>
      </c>
      <c r="B2448" s="104" t="inlineStr">
        <is>
          <t>2025/26</t>
        </is>
      </c>
      <c r="C2448" s="104" t="inlineStr">
        <is>
          <t>HC-094</t>
        </is>
      </c>
      <c r="D2448" s="104" t="n">
        <v>12</v>
      </c>
      <c r="E2448" s="104" t="n">
        <v>1722.53</v>
      </c>
      <c r="F2448" s="104" t="n">
        <v>69.23999999999999</v>
      </c>
      <c r="G2448" s="104" t="n">
        <v>11.2</v>
      </c>
    </row>
    <row r="2449">
      <c r="A2449" s="176" t="n">
        <v>46143</v>
      </c>
      <c r="B2449" s="104" t="inlineStr">
        <is>
          <t>2025/26</t>
        </is>
      </c>
      <c r="C2449" s="104" t="inlineStr">
        <is>
          <t>HC-095</t>
        </is>
      </c>
      <c r="D2449" s="104" t="n">
        <v>21</v>
      </c>
      <c r="E2449" s="104" t="n">
        <v>2997.75</v>
      </c>
      <c r="F2449" s="104" t="n">
        <v>137.38</v>
      </c>
      <c r="G2449" s="104" t="n">
        <v>14.9</v>
      </c>
    </row>
    <row r="2450">
      <c r="A2450" s="176" t="n">
        <v>46143</v>
      </c>
      <c r="B2450" s="104" t="inlineStr">
        <is>
          <t>2025/26</t>
        </is>
      </c>
      <c r="C2450" s="104" t="inlineStr">
        <is>
          <t>HC-096</t>
        </is>
      </c>
      <c r="D2450" s="104" t="n">
        <v>12</v>
      </c>
      <c r="E2450" s="104" t="n">
        <v>1700.7</v>
      </c>
      <c r="F2450" s="104" t="n">
        <v>62.08</v>
      </c>
      <c r="G2450" s="104" t="n">
        <v>6.6</v>
      </c>
    </row>
    <row r="2451">
      <c r="A2451" s="176" t="n">
        <v>46143</v>
      </c>
      <c r="B2451" s="104" t="inlineStr">
        <is>
          <t>2025/26</t>
        </is>
      </c>
      <c r="C2451" s="104" t="inlineStr">
        <is>
          <t>HC-097</t>
        </is>
      </c>
      <c r="D2451" s="104" t="n">
        <v>12</v>
      </c>
      <c r="E2451" s="104" t="n">
        <v>1762.96</v>
      </c>
      <c r="F2451" s="104" t="n">
        <v>80.56</v>
      </c>
      <c r="G2451" s="104" t="n">
        <v>8.800000000000001</v>
      </c>
    </row>
    <row r="2452">
      <c r="A2452" s="176" t="n">
        <v>46143</v>
      </c>
      <c r="B2452" s="104" t="inlineStr">
        <is>
          <t>2025/26</t>
        </is>
      </c>
      <c r="C2452" s="104" t="inlineStr">
        <is>
          <t>HC-098</t>
        </is>
      </c>
      <c r="D2452" s="104" t="n">
        <v>14</v>
      </c>
      <c r="E2452" s="104" t="n">
        <v>2046.1</v>
      </c>
      <c r="F2452" s="104" t="n">
        <v>120.51</v>
      </c>
      <c r="G2452" s="104" t="n">
        <v>13.7</v>
      </c>
    </row>
    <row r="2453">
      <c r="A2453" s="176" t="n">
        <v>46143</v>
      </c>
      <c r="B2453" s="104" t="inlineStr">
        <is>
          <t>2025/26</t>
        </is>
      </c>
      <c r="C2453" s="104" t="inlineStr">
        <is>
          <t>HC-099</t>
        </is>
      </c>
      <c r="D2453" s="104" t="n">
        <v>18</v>
      </c>
      <c r="E2453" s="104" t="n">
        <v>2586.91</v>
      </c>
      <c r="F2453" s="104" t="n">
        <v>129.38</v>
      </c>
      <c r="G2453" s="104" t="n">
        <v>20.9</v>
      </c>
    </row>
    <row r="2454">
      <c r="A2454" s="176" t="n">
        <v>46143</v>
      </c>
      <c r="B2454" s="104" t="inlineStr">
        <is>
          <t>2025/26</t>
        </is>
      </c>
      <c r="C2454" s="104" t="inlineStr">
        <is>
          <t>HC-100</t>
        </is>
      </c>
      <c r="D2454" s="104" t="n">
        <v>12</v>
      </c>
      <c r="E2454" s="104" t="n">
        <v>1741.87</v>
      </c>
      <c r="F2454" s="104" t="n">
        <v>62.88</v>
      </c>
      <c r="G2454" s="104" t="n">
        <v>9.4</v>
      </c>
    </row>
    <row r="2455">
      <c r="A2455" s="176" t="n">
        <v>46143</v>
      </c>
      <c r="B2455" s="104" t="inlineStr">
        <is>
          <t>2025/26</t>
        </is>
      </c>
      <c r="C2455" s="104" t="inlineStr">
        <is>
          <t>HC-101</t>
        </is>
      </c>
      <c r="D2455" s="104" t="n">
        <v>14</v>
      </c>
      <c r="E2455" s="104" t="n">
        <v>2006.95</v>
      </c>
      <c r="F2455" s="104" t="n">
        <v>82.38</v>
      </c>
      <c r="G2455" s="104" t="n">
        <v>9.4</v>
      </c>
    </row>
    <row r="2456">
      <c r="A2456" s="176" t="n">
        <v>46143</v>
      </c>
      <c r="B2456" s="104" t="inlineStr">
        <is>
          <t>2025/26</t>
        </is>
      </c>
      <c r="C2456" s="104" t="inlineStr">
        <is>
          <t>HC-102</t>
        </is>
      </c>
      <c r="D2456" s="104" t="n">
        <v>14</v>
      </c>
      <c r="E2456" s="104" t="n">
        <v>2005.43</v>
      </c>
      <c r="F2456" s="104" t="n">
        <v>288.17</v>
      </c>
      <c r="G2456" s="104" t="n">
        <v>68.5</v>
      </c>
    </row>
    <row r="2457">
      <c r="A2457" s="176" t="n">
        <v>46143</v>
      </c>
      <c r="B2457" s="104" t="inlineStr">
        <is>
          <t>2025/26</t>
        </is>
      </c>
      <c r="C2457" s="104" t="inlineStr">
        <is>
          <t>HC-103</t>
        </is>
      </c>
      <c r="D2457" s="104" t="n">
        <v>18</v>
      </c>
      <c r="E2457" s="104" t="n">
        <v>2665.07</v>
      </c>
      <c r="F2457" s="104" t="n">
        <v>107.43</v>
      </c>
      <c r="G2457" s="104" t="n">
        <v>13.4</v>
      </c>
    </row>
    <row r="2458">
      <c r="A2458" s="176" t="n">
        <v>46143</v>
      </c>
      <c r="B2458" s="104" t="inlineStr">
        <is>
          <t>2025/26</t>
        </is>
      </c>
      <c r="C2458" s="104" t="inlineStr">
        <is>
          <t>HC-104</t>
        </is>
      </c>
      <c r="D2458" s="104" t="n">
        <v>13</v>
      </c>
      <c r="E2458" s="104" t="n">
        <v>1924.24</v>
      </c>
      <c r="F2458" s="104" t="n">
        <v>72.95999999999999</v>
      </c>
      <c r="G2458" s="104" t="n">
        <v>10.1</v>
      </c>
    </row>
    <row r="2459">
      <c r="A2459" s="176" t="n">
        <v>46143</v>
      </c>
      <c r="B2459" s="104" t="inlineStr">
        <is>
          <t>2025/26</t>
        </is>
      </c>
      <c r="C2459" s="104" t="inlineStr">
        <is>
          <t>HC-105</t>
        </is>
      </c>
      <c r="D2459" s="104" t="n">
        <v>20</v>
      </c>
      <c r="E2459" s="104" t="n">
        <v>2891.55</v>
      </c>
      <c r="F2459" s="104" t="n">
        <v>128.22</v>
      </c>
      <c r="G2459" s="104" t="n">
        <v>18.2</v>
      </c>
    </row>
    <row r="2460">
      <c r="A2460" s="176" t="n">
        <v>46143</v>
      </c>
      <c r="B2460" s="104" t="inlineStr">
        <is>
          <t>2025/26</t>
        </is>
      </c>
      <c r="C2460" s="104" t="inlineStr">
        <is>
          <t>HC-106</t>
        </is>
      </c>
      <c r="D2460" s="104" t="n">
        <v>14</v>
      </c>
      <c r="E2460" s="104" t="n">
        <v>2031.34</v>
      </c>
      <c r="F2460" s="104" t="n">
        <v>95.54000000000001</v>
      </c>
      <c r="G2460" s="104" t="n">
        <v>12.2</v>
      </c>
    </row>
    <row r="2461">
      <c r="A2461" s="176" t="n">
        <v>46143</v>
      </c>
      <c r="B2461" s="104" t="inlineStr">
        <is>
          <t>2025/26</t>
        </is>
      </c>
      <c r="C2461" s="104" t="inlineStr">
        <is>
          <t>HC-107</t>
        </is>
      </c>
      <c r="D2461" s="104" t="n">
        <v>18</v>
      </c>
      <c r="E2461" s="104" t="n">
        <v>2530.8</v>
      </c>
      <c r="F2461" s="104" t="n">
        <v>106.32</v>
      </c>
      <c r="G2461" s="104" t="n">
        <v>19.3</v>
      </c>
    </row>
    <row r="2462">
      <c r="A2462" s="176" t="n">
        <v>46143</v>
      </c>
      <c r="B2462" s="104" t="inlineStr">
        <is>
          <t>2025/26</t>
        </is>
      </c>
      <c r="C2462" s="104" t="inlineStr">
        <is>
          <t>HC-108</t>
        </is>
      </c>
      <c r="D2462" s="104" t="n">
        <v>13</v>
      </c>
      <c r="E2462" s="104" t="n">
        <v>1870.74</v>
      </c>
      <c r="F2462" s="104" t="n">
        <v>107.38</v>
      </c>
      <c r="G2462" s="104" t="n">
        <v>4.2</v>
      </c>
    </row>
    <row r="2463">
      <c r="A2463" s="176" t="n">
        <v>46143</v>
      </c>
      <c r="B2463" s="104" t="inlineStr">
        <is>
          <t>2025/26</t>
        </is>
      </c>
      <c r="C2463" s="104" t="inlineStr">
        <is>
          <t>HC-109</t>
        </is>
      </c>
      <c r="D2463" s="104" t="n">
        <v>14</v>
      </c>
      <c r="E2463" s="104" t="n">
        <v>1993.34</v>
      </c>
      <c r="F2463" s="104" t="n">
        <v>97.5</v>
      </c>
      <c r="G2463" s="104" t="n">
        <v>8.5</v>
      </c>
    </row>
    <row r="2464">
      <c r="A2464" s="176" t="n">
        <v>46143</v>
      </c>
      <c r="B2464" s="104" t="inlineStr">
        <is>
          <t>2025/26</t>
        </is>
      </c>
      <c r="C2464" s="104" t="inlineStr">
        <is>
          <t>HC-110</t>
        </is>
      </c>
      <c r="D2464" s="104" t="n">
        <v>12</v>
      </c>
      <c r="E2464" s="104" t="n">
        <v>1758.66</v>
      </c>
      <c r="F2464" s="104" t="n">
        <v>43.91</v>
      </c>
      <c r="G2464" s="104" t="n">
        <v>7.4</v>
      </c>
    </row>
    <row r="2465">
      <c r="A2465" s="176" t="n">
        <v>46143</v>
      </c>
      <c r="B2465" s="104" t="inlineStr">
        <is>
          <t>2025/26</t>
        </is>
      </c>
      <c r="C2465" s="104" t="inlineStr">
        <is>
          <t>HC-111</t>
        </is>
      </c>
      <c r="D2465" s="104" t="n">
        <v>14</v>
      </c>
      <c r="E2465" s="104" t="n">
        <v>2003.49</v>
      </c>
      <c r="F2465" s="104" t="n">
        <v>101.07</v>
      </c>
      <c r="G2465" s="104" t="n">
        <v>8.800000000000001</v>
      </c>
    </row>
    <row r="2466">
      <c r="A2466" s="176" t="n">
        <v>46143</v>
      </c>
      <c r="B2466" s="104" t="inlineStr">
        <is>
          <t>2025/26</t>
        </is>
      </c>
      <c r="C2466" s="104" t="inlineStr">
        <is>
          <t>HC-112</t>
        </is>
      </c>
      <c r="D2466" s="104" t="n">
        <v>13</v>
      </c>
      <c r="E2466" s="104" t="n">
        <v>1877.71</v>
      </c>
      <c r="F2466" s="104" t="n">
        <v>75.78</v>
      </c>
      <c r="G2466" s="104" t="n">
        <v>11.3</v>
      </c>
    </row>
    <row r="2467">
      <c r="A2467" s="176" t="n">
        <v>46143</v>
      </c>
      <c r="B2467" s="104" t="inlineStr">
        <is>
          <t>2025/26</t>
        </is>
      </c>
      <c r="C2467" s="104" t="inlineStr">
        <is>
          <t>HC-113</t>
        </is>
      </c>
      <c r="D2467" s="104" t="n">
        <v>14</v>
      </c>
      <c r="E2467" s="104" t="n">
        <v>1993.41</v>
      </c>
      <c r="F2467" s="104" t="n">
        <v>102.37</v>
      </c>
      <c r="G2467" s="104" t="n">
        <v>7.8</v>
      </c>
    </row>
    <row r="2468">
      <c r="A2468" s="176" t="n">
        <v>46143</v>
      </c>
      <c r="B2468" s="104" t="inlineStr">
        <is>
          <t>2025/26</t>
        </is>
      </c>
      <c r="C2468" s="104" t="inlineStr">
        <is>
          <t>HC-114</t>
        </is>
      </c>
      <c r="D2468" s="104" t="n">
        <v>12</v>
      </c>
      <c r="E2468" s="104" t="n">
        <v>1733.9</v>
      </c>
      <c r="F2468" s="104" t="n">
        <v>123.39</v>
      </c>
      <c r="G2468" s="104" t="n">
        <v>10.8</v>
      </c>
    </row>
    <row r="2469">
      <c r="A2469" s="176" t="n">
        <v>46143</v>
      </c>
      <c r="B2469" s="104" t="inlineStr">
        <is>
          <t>2025/26</t>
        </is>
      </c>
      <c r="C2469" s="104" t="inlineStr">
        <is>
          <t>HC-115</t>
        </is>
      </c>
      <c r="D2469" s="104" t="n">
        <v>18</v>
      </c>
      <c r="E2469" s="104" t="n">
        <v>2599.76</v>
      </c>
      <c r="F2469" s="104" t="n">
        <v>126.73</v>
      </c>
      <c r="G2469" s="104" t="n">
        <v>16.6</v>
      </c>
    </row>
    <row r="2470">
      <c r="A2470" s="176" t="n">
        <v>46143</v>
      </c>
      <c r="B2470" s="104" t="inlineStr">
        <is>
          <t>2025/26</t>
        </is>
      </c>
      <c r="C2470" s="104" t="inlineStr">
        <is>
          <t>HC-116</t>
        </is>
      </c>
      <c r="D2470" s="104" t="n">
        <v>13</v>
      </c>
      <c r="E2470" s="104" t="n">
        <v>1856.78</v>
      </c>
      <c r="F2470" s="104" t="n">
        <v>55.74</v>
      </c>
      <c r="G2470" s="104" t="n">
        <v>8.1</v>
      </c>
    </row>
    <row r="2471">
      <c r="A2471" s="176" t="n">
        <v>46143</v>
      </c>
      <c r="B2471" s="104" t="inlineStr">
        <is>
          <t>2025/26</t>
        </is>
      </c>
      <c r="C2471" s="104" t="inlineStr">
        <is>
          <t>HC-117</t>
        </is>
      </c>
      <c r="D2471" s="104" t="n">
        <v>18</v>
      </c>
      <c r="E2471" s="104" t="n">
        <v>2602.19</v>
      </c>
      <c r="F2471" s="104" t="n">
        <v>93.28</v>
      </c>
      <c r="G2471" s="104" t="n">
        <v>11.2</v>
      </c>
    </row>
    <row r="2472">
      <c r="A2472" s="176" t="n">
        <v>46143</v>
      </c>
      <c r="B2472" s="104" t="inlineStr">
        <is>
          <t>2025/26</t>
        </is>
      </c>
      <c r="C2472" s="104" t="inlineStr">
        <is>
          <t>HC-118</t>
        </is>
      </c>
      <c r="D2472" s="104" t="n">
        <v>14</v>
      </c>
      <c r="E2472" s="104" t="n">
        <v>2016.58</v>
      </c>
      <c r="F2472" s="104" t="n">
        <v>89.06999999999999</v>
      </c>
      <c r="G2472" s="104" t="n">
        <v>11.4</v>
      </c>
    </row>
    <row r="2473">
      <c r="A2473" s="176" t="n">
        <v>46143</v>
      </c>
      <c r="B2473" s="104" t="inlineStr">
        <is>
          <t>2025/26</t>
        </is>
      </c>
      <c r="C2473" s="104" t="inlineStr">
        <is>
          <t>HC-119</t>
        </is>
      </c>
      <c r="D2473" s="104" t="n">
        <v>13</v>
      </c>
      <c r="E2473" s="104" t="n">
        <v>1920.66</v>
      </c>
      <c r="F2473" s="104" t="n">
        <v>115.76</v>
      </c>
      <c r="G2473" s="104" t="n">
        <v>14.3</v>
      </c>
    </row>
    <row r="2474">
      <c r="A2474" s="176" t="n">
        <v>46143</v>
      </c>
      <c r="B2474" s="104" t="inlineStr">
        <is>
          <t>2025/26</t>
        </is>
      </c>
      <c r="C2474" s="104" t="inlineStr">
        <is>
          <t>HC-120</t>
        </is>
      </c>
      <c r="D2474" s="104" t="n">
        <v>13</v>
      </c>
      <c r="E2474" s="104" t="n">
        <v>1866.27</v>
      </c>
      <c r="F2474" s="104" t="n">
        <v>98.29000000000001</v>
      </c>
      <c r="G2474" s="104" t="n">
        <v>11.2</v>
      </c>
    </row>
    <row r="2475">
      <c r="A2475" s="176" t="n">
        <v>46174</v>
      </c>
      <c r="B2475" s="104" t="inlineStr">
        <is>
          <t>2025/26</t>
        </is>
      </c>
      <c r="C2475" s="104" t="inlineStr">
        <is>
          <t>HC-001</t>
        </is>
      </c>
      <c r="D2475" s="104" t="n">
        <v>20</v>
      </c>
      <c r="E2475" s="104" t="n">
        <v>2989.36</v>
      </c>
      <c r="F2475" s="104" t="n">
        <v>105.15</v>
      </c>
      <c r="G2475" s="104" t="n">
        <v>9.5</v>
      </c>
    </row>
    <row r="2476">
      <c r="A2476" s="176" t="n">
        <v>46174</v>
      </c>
      <c r="B2476" s="104" t="inlineStr">
        <is>
          <t>2025/26</t>
        </is>
      </c>
      <c r="C2476" s="104" t="inlineStr">
        <is>
          <t>HC-002</t>
        </is>
      </c>
      <c r="D2476" s="104" t="n">
        <v>13</v>
      </c>
      <c r="E2476" s="104" t="n">
        <v>1962.38</v>
      </c>
      <c r="F2476" s="104" t="n">
        <v>74</v>
      </c>
      <c r="G2476" s="104" t="n">
        <v>11.1</v>
      </c>
    </row>
    <row r="2477">
      <c r="A2477" s="176" t="n">
        <v>46174</v>
      </c>
      <c r="B2477" s="104" t="inlineStr">
        <is>
          <t>2025/26</t>
        </is>
      </c>
      <c r="C2477" s="104" t="inlineStr">
        <is>
          <t>HC-003</t>
        </is>
      </c>
      <c r="D2477" s="104" t="n">
        <v>13</v>
      </c>
      <c r="E2477" s="104" t="n">
        <v>1944.2</v>
      </c>
      <c r="F2477" s="104" t="n">
        <v>80.26000000000001</v>
      </c>
      <c r="G2477" s="104" t="n">
        <v>9.9</v>
      </c>
    </row>
    <row r="2478">
      <c r="A2478" s="176" t="n">
        <v>46174</v>
      </c>
      <c r="B2478" s="104" t="inlineStr">
        <is>
          <t>2025/26</t>
        </is>
      </c>
      <c r="C2478" s="104" t="inlineStr">
        <is>
          <t>HC-004</t>
        </is>
      </c>
      <c r="D2478" s="104" t="n">
        <v>14</v>
      </c>
      <c r="E2478" s="104" t="n">
        <v>2086.54</v>
      </c>
      <c r="F2478" s="104" t="n">
        <v>90.15000000000001</v>
      </c>
      <c r="G2478" s="104" t="n">
        <v>9.199999999999999</v>
      </c>
    </row>
    <row r="2479">
      <c r="A2479" s="176" t="n">
        <v>46174</v>
      </c>
      <c r="B2479" s="104" t="inlineStr">
        <is>
          <t>2025/26</t>
        </is>
      </c>
      <c r="C2479" s="104" t="inlineStr">
        <is>
          <t>HC-005</t>
        </is>
      </c>
      <c r="D2479" s="104" t="n">
        <v>18</v>
      </c>
      <c r="E2479" s="104" t="n">
        <v>2702.18</v>
      </c>
      <c r="F2479" s="104" t="n">
        <v>123.97</v>
      </c>
      <c r="G2479" s="104" t="n">
        <v>15.1</v>
      </c>
    </row>
    <row r="2480">
      <c r="A2480" s="176" t="n">
        <v>46174</v>
      </c>
      <c r="B2480" s="104" t="inlineStr">
        <is>
          <t>2025/26</t>
        </is>
      </c>
      <c r="C2480" s="104" t="inlineStr">
        <is>
          <t>HC-006</t>
        </is>
      </c>
      <c r="D2480" s="104" t="n">
        <v>12</v>
      </c>
      <c r="E2480" s="104" t="n">
        <v>1823.33</v>
      </c>
      <c r="F2480" s="104" t="n">
        <v>58.08</v>
      </c>
      <c r="G2480" s="104" t="n">
        <v>5.7</v>
      </c>
    </row>
    <row r="2481">
      <c r="A2481" s="176" t="n">
        <v>46174</v>
      </c>
      <c r="B2481" s="104" t="inlineStr">
        <is>
          <t>2025/26</t>
        </is>
      </c>
      <c r="C2481" s="104" t="inlineStr">
        <is>
          <t>HC-007</t>
        </is>
      </c>
      <c r="D2481" s="104" t="n">
        <v>13</v>
      </c>
      <c r="E2481" s="104" t="n">
        <v>1946.17</v>
      </c>
      <c r="F2481" s="104" t="n">
        <v>82.31999999999999</v>
      </c>
      <c r="G2481" s="104" t="n">
        <v>11.9</v>
      </c>
    </row>
    <row r="2482">
      <c r="A2482" s="176" t="n">
        <v>46174</v>
      </c>
      <c r="B2482" s="104" t="inlineStr">
        <is>
          <t>2025/26</t>
        </is>
      </c>
      <c r="C2482" s="104" t="inlineStr">
        <is>
          <t>HC-008</t>
        </is>
      </c>
      <c r="D2482" s="104" t="n">
        <v>13</v>
      </c>
      <c r="E2482" s="104" t="n">
        <v>1932.16</v>
      </c>
      <c r="F2482" s="104" t="n">
        <v>67.95999999999999</v>
      </c>
      <c r="G2482" s="104" t="n">
        <v>7.6</v>
      </c>
    </row>
    <row r="2483">
      <c r="A2483" s="176" t="n">
        <v>46174</v>
      </c>
      <c r="B2483" s="104" t="inlineStr">
        <is>
          <t>2025/26</t>
        </is>
      </c>
      <c r="C2483" s="104" t="inlineStr">
        <is>
          <t>HC-009</t>
        </is>
      </c>
      <c r="D2483" s="104" t="n">
        <v>19</v>
      </c>
      <c r="E2483" s="104" t="n">
        <v>2805.45</v>
      </c>
      <c r="F2483" s="104" t="n">
        <v>90.40000000000001</v>
      </c>
      <c r="G2483" s="104" t="n">
        <v>20.1</v>
      </c>
    </row>
    <row r="2484">
      <c r="A2484" s="176" t="n">
        <v>46174</v>
      </c>
      <c r="B2484" s="104" t="inlineStr">
        <is>
          <t>2025/26</t>
        </is>
      </c>
      <c r="C2484" s="104" t="inlineStr">
        <is>
          <t>HC-010</t>
        </is>
      </c>
      <c r="D2484" s="104" t="n">
        <v>20</v>
      </c>
      <c r="E2484" s="104" t="n">
        <v>2975.81</v>
      </c>
      <c r="F2484" s="104" t="n">
        <v>109.08</v>
      </c>
      <c r="G2484" s="104" t="n">
        <v>9.6</v>
      </c>
    </row>
    <row r="2485">
      <c r="A2485" s="176" t="n">
        <v>46174</v>
      </c>
      <c r="B2485" s="104" t="inlineStr">
        <is>
          <t>2025/26</t>
        </is>
      </c>
      <c r="C2485" s="104" t="inlineStr">
        <is>
          <t>HC-011</t>
        </is>
      </c>
      <c r="D2485" s="104" t="n">
        <v>20</v>
      </c>
      <c r="E2485" s="104" t="n">
        <v>2979.32</v>
      </c>
      <c r="F2485" s="104" t="n">
        <v>117.87</v>
      </c>
      <c r="G2485" s="104" t="n">
        <v>20.1</v>
      </c>
    </row>
    <row r="2486">
      <c r="A2486" s="176" t="n">
        <v>46174</v>
      </c>
      <c r="B2486" s="104" t="inlineStr">
        <is>
          <t>2025/26</t>
        </is>
      </c>
      <c r="C2486" s="104" t="inlineStr">
        <is>
          <t>HC-012</t>
        </is>
      </c>
      <c r="D2486" s="104" t="n">
        <v>12</v>
      </c>
      <c r="E2486" s="104" t="n">
        <v>1821.11</v>
      </c>
      <c r="F2486" s="104" t="n">
        <v>76.53</v>
      </c>
      <c r="G2486" s="104" t="n">
        <v>12.9</v>
      </c>
    </row>
    <row r="2487">
      <c r="A2487" s="176" t="n">
        <v>46174</v>
      </c>
      <c r="B2487" s="104" t="inlineStr">
        <is>
          <t>2025/26</t>
        </is>
      </c>
      <c r="C2487" s="104" t="inlineStr">
        <is>
          <t>HC-013</t>
        </is>
      </c>
      <c r="D2487" s="104" t="n">
        <v>14</v>
      </c>
      <c r="E2487" s="104" t="n">
        <v>2129.71</v>
      </c>
      <c r="F2487" s="104" t="n">
        <v>105.45</v>
      </c>
      <c r="G2487" s="104" t="n">
        <v>8.300000000000001</v>
      </c>
    </row>
    <row r="2488">
      <c r="A2488" s="176" t="n">
        <v>46174</v>
      </c>
      <c r="B2488" s="104" t="inlineStr">
        <is>
          <t>2025/26</t>
        </is>
      </c>
      <c r="C2488" s="104" t="inlineStr">
        <is>
          <t>HC-014</t>
        </is>
      </c>
      <c r="D2488" s="104" t="n">
        <v>14</v>
      </c>
      <c r="E2488" s="104" t="n">
        <v>2136.44</v>
      </c>
      <c r="F2488" s="104" t="n">
        <v>106.73</v>
      </c>
      <c r="G2488" s="104" t="n">
        <v>8.5</v>
      </c>
    </row>
    <row r="2489">
      <c r="A2489" s="176" t="n">
        <v>46174</v>
      </c>
      <c r="B2489" s="104" t="inlineStr">
        <is>
          <t>2025/26</t>
        </is>
      </c>
      <c r="C2489" s="104" t="inlineStr">
        <is>
          <t>HC-015</t>
        </is>
      </c>
      <c r="D2489" s="104" t="n">
        <v>13</v>
      </c>
      <c r="E2489" s="104" t="n">
        <v>1977.18</v>
      </c>
      <c r="F2489" s="104" t="n">
        <v>83.19</v>
      </c>
      <c r="G2489" s="104" t="n">
        <v>11.8</v>
      </c>
    </row>
    <row r="2490">
      <c r="A2490" s="176" t="n">
        <v>46174</v>
      </c>
      <c r="B2490" s="104" t="inlineStr">
        <is>
          <t>2025/26</t>
        </is>
      </c>
      <c r="C2490" s="104" t="inlineStr">
        <is>
          <t>HC-016</t>
        </is>
      </c>
      <c r="D2490" s="104" t="n">
        <v>18</v>
      </c>
      <c r="E2490" s="104" t="n">
        <v>2713.15</v>
      </c>
      <c r="F2490" s="104" t="n">
        <v>91.39</v>
      </c>
      <c r="G2490" s="104" t="n">
        <v>18.6</v>
      </c>
    </row>
    <row r="2491">
      <c r="A2491" s="176" t="n">
        <v>46174</v>
      </c>
      <c r="B2491" s="104" t="inlineStr">
        <is>
          <t>2025/26</t>
        </is>
      </c>
      <c r="C2491" s="104" t="inlineStr">
        <is>
          <t>HC-017</t>
        </is>
      </c>
      <c r="D2491" s="104" t="n">
        <v>13</v>
      </c>
      <c r="E2491" s="104" t="n">
        <v>1937.89</v>
      </c>
      <c r="F2491" s="104" t="n">
        <v>76.59</v>
      </c>
      <c r="G2491" s="104" t="n">
        <v>9.800000000000001</v>
      </c>
    </row>
    <row r="2492">
      <c r="A2492" s="176" t="n">
        <v>46174</v>
      </c>
      <c r="B2492" s="104" t="inlineStr">
        <is>
          <t>2025/26</t>
        </is>
      </c>
      <c r="C2492" s="104" t="inlineStr">
        <is>
          <t>HC-018</t>
        </is>
      </c>
      <c r="D2492" s="104" t="n">
        <v>12</v>
      </c>
      <c r="E2492" s="104" t="n">
        <v>1772.53</v>
      </c>
      <c r="F2492" s="104" t="n">
        <v>85.86</v>
      </c>
      <c r="G2492" s="104" t="n">
        <v>11.3</v>
      </c>
    </row>
    <row r="2493">
      <c r="A2493" s="176" t="n">
        <v>46174</v>
      </c>
      <c r="B2493" s="104" t="inlineStr">
        <is>
          <t>2025/26</t>
        </is>
      </c>
      <c r="C2493" s="104" t="inlineStr">
        <is>
          <t>HC-019</t>
        </is>
      </c>
      <c r="D2493" s="104" t="n">
        <v>13</v>
      </c>
      <c r="E2493" s="104" t="n">
        <v>1913.17</v>
      </c>
      <c r="F2493" s="104" t="n">
        <v>91.69</v>
      </c>
      <c r="G2493" s="104" t="n">
        <v>12.4</v>
      </c>
    </row>
    <row r="2494">
      <c r="A2494" s="176" t="n">
        <v>46174</v>
      </c>
      <c r="B2494" s="104" t="inlineStr">
        <is>
          <t>2025/26</t>
        </is>
      </c>
      <c r="C2494" s="104" t="inlineStr">
        <is>
          <t>HC-020</t>
        </is>
      </c>
      <c r="D2494" s="104" t="n">
        <v>13</v>
      </c>
      <c r="E2494" s="104" t="n">
        <v>1966.52</v>
      </c>
      <c r="F2494" s="104" t="n">
        <v>104.03</v>
      </c>
      <c r="G2494" s="104" t="n">
        <v>7</v>
      </c>
    </row>
    <row r="2495">
      <c r="A2495" s="176" t="n">
        <v>46174</v>
      </c>
      <c r="B2495" s="104" t="inlineStr">
        <is>
          <t>2025/26</t>
        </is>
      </c>
      <c r="C2495" s="104" t="inlineStr">
        <is>
          <t>HC-021</t>
        </is>
      </c>
      <c r="D2495" s="104" t="n">
        <v>13</v>
      </c>
      <c r="E2495" s="104" t="n">
        <v>1948.05</v>
      </c>
      <c r="F2495" s="104" t="n">
        <v>116.72</v>
      </c>
      <c r="G2495" s="104" t="n">
        <v>17.1</v>
      </c>
    </row>
    <row r="2496">
      <c r="A2496" s="176" t="n">
        <v>46174</v>
      </c>
      <c r="B2496" s="104" t="inlineStr">
        <is>
          <t>2025/26</t>
        </is>
      </c>
      <c r="C2496" s="104" t="inlineStr">
        <is>
          <t>HC-022</t>
        </is>
      </c>
      <c r="D2496" s="104" t="n">
        <v>13</v>
      </c>
      <c r="E2496" s="104" t="n">
        <v>2010.66</v>
      </c>
      <c r="F2496" s="104" t="n">
        <v>69.48999999999999</v>
      </c>
      <c r="G2496" s="104" t="n">
        <v>6.8</v>
      </c>
    </row>
    <row r="2497">
      <c r="A2497" s="176" t="n">
        <v>46174</v>
      </c>
      <c r="B2497" s="104" t="inlineStr">
        <is>
          <t>2025/26</t>
        </is>
      </c>
      <c r="C2497" s="104" t="inlineStr">
        <is>
          <t>HC-023</t>
        </is>
      </c>
      <c r="D2497" s="104" t="n">
        <v>14</v>
      </c>
      <c r="E2497" s="104" t="n">
        <v>2094.46</v>
      </c>
      <c r="F2497" s="104" t="n">
        <v>139.18</v>
      </c>
      <c r="G2497" s="104" t="n">
        <v>29.2</v>
      </c>
    </row>
    <row r="2498">
      <c r="A2498" s="176" t="n">
        <v>46174</v>
      </c>
      <c r="B2498" s="104" t="inlineStr">
        <is>
          <t>2025/26</t>
        </is>
      </c>
      <c r="C2498" s="104" t="inlineStr">
        <is>
          <t>HC-024</t>
        </is>
      </c>
      <c r="D2498" s="104" t="n">
        <v>19</v>
      </c>
      <c r="E2498" s="104" t="n">
        <v>2786.08</v>
      </c>
      <c r="F2498" s="104" t="n">
        <v>140.86</v>
      </c>
      <c r="G2498" s="104" t="n">
        <v>11</v>
      </c>
    </row>
    <row r="2499">
      <c r="A2499" s="176" t="n">
        <v>46174</v>
      </c>
      <c r="B2499" s="104" t="inlineStr">
        <is>
          <t>2025/26</t>
        </is>
      </c>
      <c r="C2499" s="104" t="inlineStr">
        <is>
          <t>HC-025</t>
        </is>
      </c>
      <c r="D2499" s="104" t="n">
        <v>18</v>
      </c>
      <c r="E2499" s="104" t="n">
        <v>2668.26</v>
      </c>
      <c r="F2499" s="104" t="n">
        <v>93.56999999999999</v>
      </c>
      <c r="G2499" s="104" t="n">
        <v>12.8</v>
      </c>
    </row>
    <row r="2500">
      <c r="A2500" s="176" t="n">
        <v>46174</v>
      </c>
      <c r="B2500" s="104" t="inlineStr">
        <is>
          <t>2025/26</t>
        </is>
      </c>
      <c r="C2500" s="104" t="inlineStr">
        <is>
          <t>HC-026</t>
        </is>
      </c>
      <c r="D2500" s="104" t="n">
        <v>12</v>
      </c>
      <c r="E2500" s="104" t="n">
        <v>1870.21</v>
      </c>
      <c r="F2500" s="104" t="n">
        <v>83.42</v>
      </c>
      <c r="G2500" s="104" t="n">
        <v>8.800000000000001</v>
      </c>
    </row>
    <row r="2501">
      <c r="A2501" s="176" t="n">
        <v>46174</v>
      </c>
      <c r="B2501" s="104" t="inlineStr">
        <is>
          <t>2025/26</t>
        </is>
      </c>
      <c r="C2501" s="104" t="inlineStr">
        <is>
          <t>HC-027</t>
        </is>
      </c>
      <c r="D2501" s="104" t="n">
        <v>14</v>
      </c>
      <c r="E2501" s="104" t="n">
        <v>2127.1</v>
      </c>
      <c r="F2501" s="104" t="n">
        <v>75.7</v>
      </c>
      <c r="G2501" s="104" t="n">
        <v>9.1</v>
      </c>
    </row>
    <row r="2502">
      <c r="A2502" s="176" t="n">
        <v>46174</v>
      </c>
      <c r="B2502" s="104" t="inlineStr">
        <is>
          <t>2025/26</t>
        </is>
      </c>
      <c r="C2502" s="104" t="inlineStr">
        <is>
          <t>HC-028</t>
        </is>
      </c>
      <c r="D2502" s="104" t="n">
        <v>12</v>
      </c>
      <c r="E2502" s="104" t="n">
        <v>1801.77</v>
      </c>
      <c r="F2502" s="104" t="n">
        <v>72.43000000000001</v>
      </c>
      <c r="G2502" s="104" t="n">
        <v>8.9</v>
      </c>
    </row>
    <row r="2503">
      <c r="A2503" s="176" t="n">
        <v>46174</v>
      </c>
      <c r="B2503" s="104" t="inlineStr">
        <is>
          <t>2025/26</t>
        </is>
      </c>
      <c r="C2503" s="104" t="inlineStr">
        <is>
          <t>HC-029</t>
        </is>
      </c>
      <c r="D2503" s="104" t="n">
        <v>25</v>
      </c>
      <c r="E2503" s="104" t="n">
        <v>3678.71</v>
      </c>
      <c r="F2503" s="104" t="n">
        <v>159</v>
      </c>
      <c r="G2503" s="104" t="n">
        <v>19.4</v>
      </c>
    </row>
    <row r="2504">
      <c r="A2504" s="176" t="n">
        <v>46174</v>
      </c>
      <c r="B2504" s="104" t="inlineStr">
        <is>
          <t>2025/26</t>
        </is>
      </c>
      <c r="C2504" s="104" t="inlineStr">
        <is>
          <t>HC-030</t>
        </is>
      </c>
      <c r="D2504" s="104" t="n">
        <v>13</v>
      </c>
      <c r="E2504" s="104" t="n">
        <v>1935.49</v>
      </c>
      <c r="F2504" s="104" t="n">
        <v>78.61</v>
      </c>
      <c r="G2504" s="104" t="n">
        <v>10</v>
      </c>
    </row>
    <row r="2505">
      <c r="A2505" s="176" t="n">
        <v>46174</v>
      </c>
      <c r="B2505" s="104" t="inlineStr">
        <is>
          <t>2025/26</t>
        </is>
      </c>
      <c r="C2505" s="104" t="inlineStr">
        <is>
          <t>HC-031</t>
        </is>
      </c>
      <c r="D2505" s="104" t="n">
        <v>14</v>
      </c>
      <c r="E2505" s="104" t="n">
        <v>2094.43</v>
      </c>
      <c r="F2505" s="104" t="n">
        <v>97.05</v>
      </c>
      <c r="G2505" s="104" t="n">
        <v>9.6</v>
      </c>
    </row>
    <row r="2506">
      <c r="A2506" s="176" t="n">
        <v>46174</v>
      </c>
      <c r="B2506" s="104" t="inlineStr">
        <is>
          <t>2025/26</t>
        </is>
      </c>
      <c r="C2506" s="104" t="inlineStr">
        <is>
          <t>HC-032</t>
        </is>
      </c>
      <c r="D2506" s="104" t="n">
        <v>14</v>
      </c>
      <c r="E2506" s="104" t="n">
        <v>2082.44</v>
      </c>
      <c r="F2506" s="104" t="n">
        <v>67.40000000000001</v>
      </c>
      <c r="G2506" s="104" t="n">
        <v>8.5</v>
      </c>
    </row>
    <row r="2507">
      <c r="A2507" s="176" t="n">
        <v>46174</v>
      </c>
      <c r="B2507" s="104" t="inlineStr">
        <is>
          <t>2025/26</t>
        </is>
      </c>
      <c r="C2507" s="104" t="inlineStr">
        <is>
          <t>HC-033</t>
        </is>
      </c>
      <c r="D2507" s="104" t="n">
        <v>25</v>
      </c>
      <c r="E2507" s="104" t="n">
        <v>3795.7</v>
      </c>
      <c r="F2507" s="104" t="n">
        <v>194.14</v>
      </c>
      <c r="G2507" s="104" t="n">
        <v>21.8</v>
      </c>
    </row>
    <row r="2508">
      <c r="A2508" s="176" t="n">
        <v>46174</v>
      </c>
      <c r="B2508" s="104" t="inlineStr">
        <is>
          <t>2025/26</t>
        </is>
      </c>
      <c r="C2508" s="104" t="inlineStr">
        <is>
          <t>HC-034</t>
        </is>
      </c>
      <c r="D2508" s="104" t="n">
        <v>18</v>
      </c>
      <c r="E2508" s="104" t="n">
        <v>2656.69</v>
      </c>
      <c r="F2508" s="104" t="n">
        <v>113.99</v>
      </c>
      <c r="G2508" s="104" t="n">
        <v>16.1</v>
      </c>
    </row>
    <row r="2509">
      <c r="A2509" s="176" t="n">
        <v>46174</v>
      </c>
      <c r="B2509" s="104" t="inlineStr">
        <is>
          <t>2025/26</t>
        </is>
      </c>
      <c r="C2509" s="104" t="inlineStr">
        <is>
          <t>HC-035</t>
        </is>
      </c>
      <c r="D2509" s="104" t="n">
        <v>18</v>
      </c>
      <c r="E2509" s="104" t="n">
        <v>2677.14</v>
      </c>
      <c r="F2509" s="104" t="n">
        <v>82.31</v>
      </c>
      <c r="G2509" s="104" t="n">
        <v>20.6</v>
      </c>
    </row>
    <row r="2510">
      <c r="A2510" s="176" t="n">
        <v>46174</v>
      </c>
      <c r="B2510" s="104" t="inlineStr">
        <is>
          <t>2025/26</t>
        </is>
      </c>
      <c r="C2510" s="104" t="inlineStr">
        <is>
          <t>HC-036</t>
        </is>
      </c>
      <c r="D2510" s="104" t="n">
        <v>14</v>
      </c>
      <c r="E2510" s="104" t="n">
        <v>2052.44</v>
      </c>
      <c r="F2510" s="104" t="n">
        <v>115.54</v>
      </c>
      <c r="G2510" s="104" t="n">
        <v>7.6</v>
      </c>
    </row>
    <row r="2511">
      <c r="A2511" s="176" t="n">
        <v>46174</v>
      </c>
      <c r="B2511" s="104" t="inlineStr">
        <is>
          <t>2025/26</t>
        </is>
      </c>
      <c r="C2511" s="104" t="inlineStr">
        <is>
          <t>HC-037</t>
        </is>
      </c>
      <c r="D2511" s="104" t="n">
        <v>14</v>
      </c>
      <c r="E2511" s="104" t="n">
        <v>2096.12</v>
      </c>
      <c r="F2511" s="104" t="n">
        <v>111.45</v>
      </c>
      <c r="G2511" s="104" t="n">
        <v>10.5</v>
      </c>
    </row>
    <row r="2512">
      <c r="A2512" s="176" t="n">
        <v>46174</v>
      </c>
      <c r="B2512" s="104" t="inlineStr">
        <is>
          <t>2025/26</t>
        </is>
      </c>
      <c r="C2512" s="104" t="inlineStr">
        <is>
          <t>HC-038</t>
        </is>
      </c>
      <c r="D2512" s="104" t="n">
        <v>13</v>
      </c>
      <c r="E2512" s="104" t="n">
        <v>1961.33</v>
      </c>
      <c r="F2512" s="104" t="n">
        <v>86.04000000000001</v>
      </c>
      <c r="G2512" s="104" t="n">
        <v>13.6</v>
      </c>
    </row>
    <row r="2513">
      <c r="A2513" s="176" t="n">
        <v>46174</v>
      </c>
      <c r="B2513" s="104" t="inlineStr">
        <is>
          <t>2025/26</t>
        </is>
      </c>
      <c r="C2513" s="104" t="inlineStr">
        <is>
          <t>HC-039</t>
        </is>
      </c>
      <c r="D2513" s="104" t="n">
        <v>14</v>
      </c>
      <c r="E2513" s="104" t="n">
        <v>2099.72</v>
      </c>
      <c r="F2513" s="104" t="n">
        <v>79.43000000000001</v>
      </c>
      <c r="G2513" s="104" t="n">
        <v>9.800000000000001</v>
      </c>
    </row>
    <row r="2514">
      <c r="A2514" s="176" t="n">
        <v>46174</v>
      </c>
      <c r="B2514" s="104" t="inlineStr">
        <is>
          <t>2025/26</t>
        </is>
      </c>
      <c r="C2514" s="104" t="inlineStr">
        <is>
          <t>HC-040</t>
        </is>
      </c>
      <c r="D2514" s="104" t="n">
        <v>14</v>
      </c>
      <c r="E2514" s="104" t="n">
        <v>2058.01</v>
      </c>
      <c r="F2514" s="104" t="n">
        <v>78.8</v>
      </c>
      <c r="G2514" s="104" t="n">
        <v>14</v>
      </c>
    </row>
    <row r="2515">
      <c r="A2515" s="176" t="n">
        <v>46174</v>
      </c>
      <c r="B2515" s="104" t="inlineStr">
        <is>
          <t>2025/26</t>
        </is>
      </c>
      <c r="C2515" s="104" t="inlineStr">
        <is>
          <t>HC-041</t>
        </is>
      </c>
      <c r="D2515" s="104" t="n">
        <v>26</v>
      </c>
      <c r="E2515" s="104" t="n">
        <v>3863.33</v>
      </c>
      <c r="F2515" s="104" t="n">
        <v>188.71</v>
      </c>
      <c r="G2515" s="104" t="n">
        <v>13.7</v>
      </c>
    </row>
    <row r="2516">
      <c r="A2516" s="176" t="n">
        <v>46174</v>
      </c>
      <c r="B2516" s="104" t="inlineStr">
        <is>
          <t>2025/26</t>
        </is>
      </c>
      <c r="C2516" s="104" t="inlineStr">
        <is>
          <t>HC-042</t>
        </is>
      </c>
      <c r="D2516" s="104" t="n">
        <v>14</v>
      </c>
      <c r="E2516" s="104" t="n">
        <v>2104.1</v>
      </c>
      <c r="F2516" s="104" t="n">
        <v>87.56</v>
      </c>
      <c r="G2516" s="104" t="n">
        <v>11.9</v>
      </c>
    </row>
    <row r="2517">
      <c r="A2517" s="176" t="n">
        <v>46174</v>
      </c>
      <c r="B2517" s="104" t="inlineStr">
        <is>
          <t>2025/26</t>
        </is>
      </c>
      <c r="C2517" s="104" t="inlineStr">
        <is>
          <t>HC-043</t>
        </is>
      </c>
      <c r="D2517" s="104" t="n">
        <v>18</v>
      </c>
      <c r="E2517" s="104" t="n">
        <v>2674.32</v>
      </c>
      <c r="F2517" s="104" t="n">
        <v>139.2</v>
      </c>
      <c r="G2517" s="104" t="n">
        <v>15</v>
      </c>
    </row>
    <row r="2518">
      <c r="A2518" s="176" t="n">
        <v>46174</v>
      </c>
      <c r="B2518" s="104" t="inlineStr">
        <is>
          <t>2025/26</t>
        </is>
      </c>
      <c r="C2518" s="104" t="inlineStr">
        <is>
          <t>HC-044</t>
        </is>
      </c>
      <c r="D2518" s="104" t="n">
        <v>12</v>
      </c>
      <c r="E2518" s="104" t="n">
        <v>1816.49</v>
      </c>
      <c r="F2518" s="104" t="n">
        <v>64.53</v>
      </c>
      <c r="G2518" s="104" t="n">
        <v>10</v>
      </c>
    </row>
    <row r="2519">
      <c r="A2519" s="176" t="n">
        <v>46174</v>
      </c>
      <c r="B2519" s="104" t="inlineStr">
        <is>
          <t>2025/26</t>
        </is>
      </c>
      <c r="C2519" s="104" t="inlineStr">
        <is>
          <t>HC-045</t>
        </is>
      </c>
      <c r="D2519" s="104" t="n">
        <v>25</v>
      </c>
      <c r="E2519" s="104" t="n">
        <v>3745.56</v>
      </c>
      <c r="F2519" s="104" t="n">
        <v>132.56</v>
      </c>
      <c r="G2519" s="104" t="n">
        <v>18.9</v>
      </c>
    </row>
    <row r="2520">
      <c r="A2520" s="176" t="n">
        <v>46174</v>
      </c>
      <c r="B2520" s="104" t="inlineStr">
        <is>
          <t>2025/26</t>
        </is>
      </c>
      <c r="C2520" s="104" t="inlineStr">
        <is>
          <t>HC-046</t>
        </is>
      </c>
      <c r="D2520" s="104" t="n">
        <v>12</v>
      </c>
      <c r="E2520" s="104" t="n">
        <v>1830.74</v>
      </c>
      <c r="F2520" s="104" t="n">
        <v>70.01000000000001</v>
      </c>
      <c r="G2520" s="104" t="n">
        <v>10.1</v>
      </c>
    </row>
    <row r="2521">
      <c r="A2521" s="176" t="n">
        <v>46174</v>
      </c>
      <c r="B2521" s="104" t="inlineStr">
        <is>
          <t>2025/26</t>
        </is>
      </c>
      <c r="C2521" s="104" t="inlineStr">
        <is>
          <t>HC-047</t>
        </is>
      </c>
      <c r="D2521" s="104" t="n">
        <v>18</v>
      </c>
      <c r="E2521" s="104" t="n">
        <v>2654.95</v>
      </c>
      <c r="F2521" s="104" t="n">
        <v>214.55</v>
      </c>
      <c r="G2521" s="104" t="n">
        <v>54.2</v>
      </c>
    </row>
    <row r="2522">
      <c r="A2522" s="176" t="n">
        <v>46174</v>
      </c>
      <c r="B2522" s="104" t="inlineStr">
        <is>
          <t>2025/26</t>
        </is>
      </c>
      <c r="C2522" s="104" t="inlineStr">
        <is>
          <t>HC-048</t>
        </is>
      </c>
      <c r="D2522" s="104" t="n">
        <v>18</v>
      </c>
      <c r="E2522" s="104" t="n">
        <v>2729.54</v>
      </c>
      <c r="F2522" s="104" t="n">
        <v>131.28</v>
      </c>
      <c r="G2522" s="104" t="n">
        <v>15.2</v>
      </c>
    </row>
    <row r="2523">
      <c r="A2523" s="176" t="n">
        <v>46174</v>
      </c>
      <c r="B2523" s="104" t="inlineStr">
        <is>
          <t>2025/26</t>
        </is>
      </c>
      <c r="C2523" s="104" t="inlineStr">
        <is>
          <t>HC-049</t>
        </is>
      </c>
      <c r="D2523" s="104" t="n">
        <v>18</v>
      </c>
      <c r="E2523" s="104" t="n">
        <v>2674.39</v>
      </c>
      <c r="F2523" s="104" t="n">
        <v>99.45999999999999</v>
      </c>
      <c r="G2523" s="104" t="n">
        <v>12.8</v>
      </c>
    </row>
    <row r="2524">
      <c r="A2524" s="176" t="n">
        <v>46174</v>
      </c>
      <c r="B2524" s="104" t="inlineStr">
        <is>
          <t>2025/26</t>
        </is>
      </c>
      <c r="C2524" s="104" t="inlineStr">
        <is>
          <t>HC-050</t>
        </is>
      </c>
      <c r="D2524" s="104" t="n">
        <v>18</v>
      </c>
      <c r="E2524" s="104" t="n">
        <v>2692.38</v>
      </c>
      <c r="F2524" s="104" t="n">
        <v>124.54</v>
      </c>
      <c r="G2524" s="104" t="n">
        <v>16</v>
      </c>
    </row>
    <row r="2525">
      <c r="A2525" s="176" t="n">
        <v>46174</v>
      </c>
      <c r="B2525" s="104" t="inlineStr">
        <is>
          <t>2025/26</t>
        </is>
      </c>
      <c r="C2525" s="104" t="inlineStr">
        <is>
          <t>HC-051</t>
        </is>
      </c>
      <c r="D2525" s="104" t="n">
        <v>13</v>
      </c>
      <c r="E2525" s="104" t="n">
        <v>1977.97</v>
      </c>
      <c r="F2525" s="104" t="n">
        <v>80.91</v>
      </c>
      <c r="G2525" s="104" t="n">
        <v>11</v>
      </c>
    </row>
    <row r="2526">
      <c r="A2526" s="176" t="n">
        <v>46174</v>
      </c>
      <c r="B2526" s="104" t="inlineStr">
        <is>
          <t>2025/26</t>
        </is>
      </c>
      <c r="C2526" s="104" t="inlineStr">
        <is>
          <t>HC-052</t>
        </is>
      </c>
      <c r="D2526" s="104" t="n">
        <v>14</v>
      </c>
      <c r="E2526" s="104" t="n">
        <v>2093.51</v>
      </c>
      <c r="F2526" s="104" t="n">
        <v>75.12</v>
      </c>
      <c r="G2526" s="104" t="n">
        <v>11.7</v>
      </c>
    </row>
    <row r="2527">
      <c r="A2527" s="176" t="n">
        <v>46174</v>
      </c>
      <c r="B2527" s="104" t="inlineStr">
        <is>
          <t>2025/26</t>
        </is>
      </c>
      <c r="C2527" s="104" t="inlineStr">
        <is>
          <t>HC-053</t>
        </is>
      </c>
      <c r="D2527" s="104" t="n">
        <v>14</v>
      </c>
      <c r="E2527" s="104" t="n">
        <v>2075.91</v>
      </c>
      <c r="F2527" s="104" t="n">
        <v>86.38</v>
      </c>
      <c r="G2527" s="104" t="n">
        <v>13</v>
      </c>
    </row>
    <row r="2528">
      <c r="A2528" s="176" t="n">
        <v>46174</v>
      </c>
      <c r="B2528" s="104" t="inlineStr">
        <is>
          <t>2025/26</t>
        </is>
      </c>
      <c r="C2528" s="104" t="inlineStr">
        <is>
          <t>HC-054</t>
        </is>
      </c>
      <c r="D2528" s="104" t="n">
        <v>13</v>
      </c>
      <c r="E2528" s="104" t="n">
        <v>1932.98</v>
      </c>
      <c r="F2528" s="104" t="n">
        <v>66.8</v>
      </c>
      <c r="G2528" s="104" t="n">
        <v>9.1</v>
      </c>
    </row>
    <row r="2529">
      <c r="A2529" s="176" t="n">
        <v>46174</v>
      </c>
      <c r="B2529" s="104" t="inlineStr">
        <is>
          <t>2025/26</t>
        </is>
      </c>
      <c r="C2529" s="104" t="inlineStr">
        <is>
          <t>HC-055</t>
        </is>
      </c>
      <c r="D2529" s="104" t="n">
        <v>18</v>
      </c>
      <c r="E2529" s="104" t="n">
        <v>2704.01</v>
      </c>
      <c r="F2529" s="104" t="n">
        <v>108.04</v>
      </c>
      <c r="G2529" s="104" t="n">
        <v>17.1</v>
      </c>
    </row>
    <row r="2530">
      <c r="A2530" s="176" t="n">
        <v>46174</v>
      </c>
      <c r="B2530" s="104" t="inlineStr">
        <is>
          <t>2025/26</t>
        </is>
      </c>
      <c r="C2530" s="104" t="inlineStr">
        <is>
          <t>HC-056</t>
        </is>
      </c>
      <c r="D2530" s="104" t="n">
        <v>18</v>
      </c>
      <c r="E2530" s="104" t="n">
        <v>2696.08</v>
      </c>
      <c r="F2530" s="104" t="n">
        <v>97.95999999999999</v>
      </c>
      <c r="G2530" s="104" t="n">
        <v>12.5</v>
      </c>
    </row>
    <row r="2531">
      <c r="A2531" s="176" t="n">
        <v>46174</v>
      </c>
      <c r="B2531" s="104" t="inlineStr">
        <is>
          <t>2025/26</t>
        </is>
      </c>
      <c r="C2531" s="104" t="inlineStr">
        <is>
          <t>HC-057</t>
        </is>
      </c>
      <c r="D2531" s="104" t="n">
        <v>18</v>
      </c>
      <c r="E2531" s="104" t="n">
        <v>2726.64</v>
      </c>
      <c r="F2531" s="104" t="n">
        <v>96.12</v>
      </c>
      <c r="G2531" s="104" t="n">
        <v>10.7</v>
      </c>
    </row>
    <row r="2532">
      <c r="A2532" s="176" t="n">
        <v>46174</v>
      </c>
      <c r="B2532" s="104" t="inlineStr">
        <is>
          <t>2025/26</t>
        </is>
      </c>
      <c r="C2532" s="104" t="inlineStr">
        <is>
          <t>HC-058</t>
        </is>
      </c>
      <c r="D2532" s="104" t="n">
        <v>13</v>
      </c>
      <c r="E2532" s="104" t="n">
        <v>1938</v>
      </c>
      <c r="F2532" s="104" t="n">
        <v>49.96</v>
      </c>
      <c r="G2532" s="104" t="n">
        <v>8.300000000000001</v>
      </c>
    </row>
    <row r="2533">
      <c r="A2533" s="176" t="n">
        <v>46174</v>
      </c>
      <c r="B2533" s="104" t="inlineStr">
        <is>
          <t>2025/26</t>
        </is>
      </c>
      <c r="C2533" s="104" t="inlineStr">
        <is>
          <t>HC-059</t>
        </is>
      </c>
      <c r="D2533" s="104" t="n">
        <v>14</v>
      </c>
      <c r="E2533" s="104" t="n">
        <v>2135.88</v>
      </c>
      <c r="F2533" s="104" t="n">
        <v>90.95</v>
      </c>
      <c r="G2533" s="104" t="n">
        <v>10.6</v>
      </c>
    </row>
    <row r="2534">
      <c r="A2534" s="176" t="n">
        <v>46174</v>
      </c>
      <c r="B2534" s="104" t="inlineStr">
        <is>
          <t>2025/26</t>
        </is>
      </c>
      <c r="C2534" s="104" t="inlineStr">
        <is>
          <t>HC-060</t>
        </is>
      </c>
      <c r="D2534" s="104" t="n">
        <v>13</v>
      </c>
      <c r="E2534" s="104" t="n">
        <v>1876.75</v>
      </c>
      <c r="F2534" s="104" t="n">
        <v>81.87</v>
      </c>
      <c r="G2534" s="104" t="n">
        <v>6.7</v>
      </c>
    </row>
    <row r="2535">
      <c r="A2535" s="176" t="n">
        <v>46174</v>
      </c>
      <c r="B2535" s="104" t="inlineStr">
        <is>
          <t>2025/26</t>
        </is>
      </c>
      <c r="C2535" s="104" t="inlineStr">
        <is>
          <t>HC-061</t>
        </is>
      </c>
      <c r="D2535" s="104" t="n">
        <v>18</v>
      </c>
      <c r="E2535" s="104" t="n">
        <v>2737.65</v>
      </c>
      <c r="F2535" s="104" t="n">
        <v>124.99</v>
      </c>
      <c r="G2535" s="104" t="n">
        <v>16</v>
      </c>
    </row>
    <row r="2536">
      <c r="A2536" s="176" t="n">
        <v>46174</v>
      </c>
      <c r="B2536" s="104" t="inlineStr">
        <is>
          <t>2025/26</t>
        </is>
      </c>
      <c r="C2536" s="104" t="inlineStr">
        <is>
          <t>HC-062</t>
        </is>
      </c>
      <c r="D2536" s="104" t="n">
        <v>12</v>
      </c>
      <c r="E2536" s="104" t="n">
        <v>1809.63</v>
      </c>
      <c r="F2536" s="104" t="n">
        <v>82.68000000000001</v>
      </c>
      <c r="G2536" s="104" t="n">
        <v>10.7</v>
      </c>
    </row>
    <row r="2537">
      <c r="A2537" s="176" t="n">
        <v>46174</v>
      </c>
      <c r="B2537" s="104" t="inlineStr">
        <is>
          <t>2025/26</t>
        </is>
      </c>
      <c r="C2537" s="104" t="inlineStr">
        <is>
          <t>HC-064</t>
        </is>
      </c>
      <c r="D2537" s="104" t="n">
        <v>12</v>
      </c>
      <c r="E2537" s="104" t="n">
        <v>1800.99</v>
      </c>
      <c r="F2537" s="104" t="n">
        <v>95.92</v>
      </c>
      <c r="G2537" s="104" t="n">
        <v>10.7</v>
      </c>
    </row>
    <row r="2538">
      <c r="A2538" s="176" t="n">
        <v>46174</v>
      </c>
      <c r="B2538" s="104" t="inlineStr">
        <is>
          <t>2025/26</t>
        </is>
      </c>
      <c r="C2538" s="104" t="inlineStr">
        <is>
          <t>HC-065</t>
        </is>
      </c>
      <c r="D2538" s="104" t="n">
        <v>20</v>
      </c>
      <c r="E2538" s="104" t="n">
        <v>3004.4</v>
      </c>
      <c r="F2538" s="104" t="n">
        <v>105.75</v>
      </c>
      <c r="G2538" s="104" t="n">
        <v>11.8</v>
      </c>
    </row>
    <row r="2539">
      <c r="A2539" s="176" t="n">
        <v>46174</v>
      </c>
      <c r="B2539" s="104" t="inlineStr">
        <is>
          <t>2025/26</t>
        </is>
      </c>
      <c r="C2539" s="104" t="inlineStr">
        <is>
          <t>HC-066</t>
        </is>
      </c>
      <c r="D2539" s="104" t="n">
        <v>18</v>
      </c>
      <c r="E2539" s="104" t="n">
        <v>2696.68</v>
      </c>
      <c r="F2539" s="104" t="n">
        <v>123.8</v>
      </c>
      <c r="G2539" s="104" t="n">
        <v>9.199999999999999</v>
      </c>
    </row>
    <row r="2540">
      <c r="A2540" s="176" t="n">
        <v>46174</v>
      </c>
      <c r="B2540" s="104" t="inlineStr">
        <is>
          <t>2025/26</t>
        </is>
      </c>
      <c r="C2540" s="104" t="inlineStr">
        <is>
          <t>HC-067</t>
        </is>
      </c>
      <c r="D2540" s="104" t="n">
        <v>18</v>
      </c>
      <c r="E2540" s="104" t="n">
        <v>2664.16</v>
      </c>
      <c r="F2540" s="104" t="n">
        <v>117.02</v>
      </c>
      <c r="G2540" s="104" t="n">
        <v>13.6</v>
      </c>
    </row>
    <row r="2541">
      <c r="A2541" s="176" t="n">
        <v>46174</v>
      </c>
      <c r="B2541" s="104" t="inlineStr">
        <is>
          <t>2025/26</t>
        </is>
      </c>
      <c r="C2541" s="104" t="inlineStr">
        <is>
          <t>HC-068</t>
        </is>
      </c>
      <c r="D2541" s="104" t="n">
        <v>13</v>
      </c>
      <c r="E2541" s="104" t="n">
        <v>1985.81</v>
      </c>
      <c r="F2541" s="104" t="n">
        <v>85.65000000000001</v>
      </c>
      <c r="G2541" s="104" t="n">
        <v>7.7</v>
      </c>
    </row>
    <row r="2542">
      <c r="A2542" s="176" t="n">
        <v>46174</v>
      </c>
      <c r="B2542" s="104" t="inlineStr">
        <is>
          <t>2025/26</t>
        </is>
      </c>
      <c r="C2542" s="104" t="inlineStr">
        <is>
          <t>HC-069</t>
        </is>
      </c>
      <c r="D2542" s="104" t="n">
        <v>14</v>
      </c>
      <c r="E2542" s="104" t="n">
        <v>2057.76</v>
      </c>
      <c r="F2542" s="104" t="n">
        <v>139.94</v>
      </c>
      <c r="G2542" s="104" t="n">
        <v>11.2</v>
      </c>
    </row>
    <row r="2543">
      <c r="A2543" s="176" t="n">
        <v>46174</v>
      </c>
      <c r="B2543" s="104" t="inlineStr">
        <is>
          <t>2025/26</t>
        </is>
      </c>
      <c r="C2543" s="104" t="inlineStr">
        <is>
          <t>HC-070</t>
        </is>
      </c>
      <c r="D2543" s="104" t="n">
        <v>8</v>
      </c>
      <c r="E2543" s="104" t="n">
        <v>1202.82</v>
      </c>
      <c r="F2543" s="104" t="n">
        <v>61.62</v>
      </c>
      <c r="G2543" s="104" t="n">
        <v>7.1</v>
      </c>
    </row>
    <row r="2544">
      <c r="A2544" s="176" t="n">
        <v>46174</v>
      </c>
      <c r="B2544" s="104" t="inlineStr">
        <is>
          <t>2025/26</t>
        </is>
      </c>
      <c r="C2544" s="104" t="inlineStr">
        <is>
          <t>HC-071</t>
        </is>
      </c>
      <c r="D2544" s="104" t="n">
        <v>14</v>
      </c>
      <c r="E2544" s="104" t="n">
        <v>2101.89</v>
      </c>
      <c r="F2544" s="104" t="n">
        <v>68.81</v>
      </c>
      <c r="G2544" s="104" t="n">
        <v>16.7</v>
      </c>
    </row>
    <row r="2545">
      <c r="A2545" s="176" t="n">
        <v>46174</v>
      </c>
      <c r="B2545" s="104" t="inlineStr">
        <is>
          <t>2025/26</t>
        </is>
      </c>
      <c r="C2545" s="104" t="inlineStr">
        <is>
          <t>HC-072</t>
        </is>
      </c>
      <c r="D2545" s="104" t="n">
        <v>12</v>
      </c>
      <c r="E2545" s="104" t="n">
        <v>1798.29</v>
      </c>
      <c r="F2545" s="104" t="n">
        <v>74.66</v>
      </c>
      <c r="G2545" s="104" t="n">
        <v>10.6</v>
      </c>
    </row>
    <row r="2546">
      <c r="A2546" s="176" t="n">
        <v>46174</v>
      </c>
      <c r="B2546" s="104" t="inlineStr">
        <is>
          <t>2025/26</t>
        </is>
      </c>
      <c r="C2546" s="104" t="inlineStr">
        <is>
          <t>HC-073</t>
        </is>
      </c>
      <c r="D2546" s="104" t="n">
        <v>21</v>
      </c>
      <c r="E2546" s="104" t="n">
        <v>3188.4</v>
      </c>
      <c r="F2546" s="104" t="n">
        <v>113.17</v>
      </c>
      <c r="G2546" s="104" t="n">
        <v>14.9</v>
      </c>
    </row>
    <row r="2547">
      <c r="A2547" s="176" t="n">
        <v>46174</v>
      </c>
      <c r="B2547" s="104" t="inlineStr">
        <is>
          <t>2025/26</t>
        </is>
      </c>
      <c r="C2547" s="104" t="inlineStr">
        <is>
          <t>HC-074</t>
        </is>
      </c>
      <c r="D2547" s="104" t="n">
        <v>14</v>
      </c>
      <c r="E2547" s="104" t="n">
        <v>2117.75</v>
      </c>
      <c r="F2547" s="104" t="n">
        <v>56.25</v>
      </c>
      <c r="G2547" s="104" t="n">
        <v>19.8</v>
      </c>
    </row>
    <row r="2548">
      <c r="A2548" s="176" t="n">
        <v>46174</v>
      </c>
      <c r="B2548" s="104" t="inlineStr">
        <is>
          <t>2025/26</t>
        </is>
      </c>
      <c r="C2548" s="104" t="inlineStr">
        <is>
          <t>HC-075</t>
        </is>
      </c>
      <c r="D2548" s="104" t="n">
        <v>20</v>
      </c>
      <c r="E2548" s="104" t="n">
        <v>3073.2</v>
      </c>
      <c r="F2548" s="104" t="n">
        <v>105.79</v>
      </c>
      <c r="G2548" s="104" t="n">
        <v>18.7</v>
      </c>
    </row>
    <row r="2549">
      <c r="A2549" s="176" t="n">
        <v>46174</v>
      </c>
      <c r="B2549" s="104" t="inlineStr">
        <is>
          <t>2025/26</t>
        </is>
      </c>
      <c r="C2549" s="104" t="inlineStr">
        <is>
          <t>HC-076</t>
        </is>
      </c>
      <c r="D2549" s="104" t="n">
        <v>14</v>
      </c>
      <c r="E2549" s="104" t="n">
        <v>2073.49</v>
      </c>
      <c r="F2549" s="104" t="n">
        <v>80.01000000000001</v>
      </c>
      <c r="G2549" s="104" t="n">
        <v>5.5</v>
      </c>
    </row>
    <row r="2550">
      <c r="A2550" s="176" t="n">
        <v>46174</v>
      </c>
      <c r="B2550" s="104" t="inlineStr">
        <is>
          <t>2025/26</t>
        </is>
      </c>
      <c r="C2550" s="104" t="inlineStr">
        <is>
          <t>HC-077</t>
        </is>
      </c>
      <c r="D2550" s="104" t="n">
        <v>14</v>
      </c>
      <c r="E2550" s="104" t="n">
        <v>2066.57</v>
      </c>
      <c r="F2550" s="104" t="n">
        <v>110.65</v>
      </c>
      <c r="G2550" s="104" t="n">
        <v>8.300000000000001</v>
      </c>
    </row>
    <row r="2551">
      <c r="A2551" s="176" t="n">
        <v>46174</v>
      </c>
      <c r="B2551" s="104" t="inlineStr">
        <is>
          <t>2025/26</t>
        </is>
      </c>
      <c r="C2551" s="104" t="inlineStr">
        <is>
          <t>HC-078</t>
        </is>
      </c>
      <c r="D2551" s="104" t="n">
        <v>14</v>
      </c>
      <c r="E2551" s="104" t="n">
        <v>2075.51</v>
      </c>
      <c r="F2551" s="104" t="n">
        <v>78.75</v>
      </c>
      <c r="G2551" s="104" t="n">
        <v>6.4</v>
      </c>
    </row>
    <row r="2552">
      <c r="A2552" s="176" t="n">
        <v>46174</v>
      </c>
      <c r="B2552" s="104" t="inlineStr">
        <is>
          <t>2025/26</t>
        </is>
      </c>
      <c r="C2552" s="104" t="inlineStr">
        <is>
          <t>HC-079</t>
        </is>
      </c>
      <c r="D2552" s="104" t="n">
        <v>18</v>
      </c>
      <c r="E2552" s="104" t="n">
        <v>2686.83</v>
      </c>
      <c r="F2552" s="104" t="n">
        <v>120.97</v>
      </c>
      <c r="G2552" s="104" t="n">
        <v>12.8</v>
      </c>
    </row>
    <row r="2553">
      <c r="A2553" s="176" t="n">
        <v>46174</v>
      </c>
      <c r="B2553" s="104" t="inlineStr">
        <is>
          <t>2025/26</t>
        </is>
      </c>
      <c r="C2553" s="104" t="inlineStr">
        <is>
          <t>HC-080</t>
        </is>
      </c>
      <c r="D2553" s="104" t="n">
        <v>12</v>
      </c>
      <c r="E2553" s="104" t="n">
        <v>1802.4</v>
      </c>
      <c r="F2553" s="104" t="n">
        <v>80.61</v>
      </c>
      <c r="G2553" s="104" t="n">
        <v>10.3</v>
      </c>
    </row>
    <row r="2554">
      <c r="A2554" s="176" t="n">
        <v>46174</v>
      </c>
      <c r="B2554" s="104" t="inlineStr">
        <is>
          <t>2025/26</t>
        </is>
      </c>
      <c r="C2554" s="104" t="inlineStr">
        <is>
          <t>HC-081</t>
        </is>
      </c>
      <c r="D2554" s="104" t="n">
        <v>18</v>
      </c>
      <c r="E2554" s="104" t="n">
        <v>2715.86</v>
      </c>
      <c r="F2554" s="104" t="n">
        <v>88.92</v>
      </c>
      <c r="G2554" s="104" t="n">
        <v>13.3</v>
      </c>
    </row>
    <row r="2555">
      <c r="A2555" s="176" t="n">
        <v>46174</v>
      </c>
      <c r="B2555" s="104" t="inlineStr">
        <is>
          <t>2025/26</t>
        </is>
      </c>
      <c r="C2555" s="104" t="inlineStr">
        <is>
          <t>HC-082</t>
        </is>
      </c>
      <c r="D2555" s="104" t="n">
        <v>13</v>
      </c>
      <c r="E2555" s="104" t="n">
        <v>2019.47</v>
      </c>
      <c r="F2555" s="104" t="n">
        <v>79.62</v>
      </c>
      <c r="G2555" s="104" t="n">
        <v>11</v>
      </c>
    </row>
    <row r="2556">
      <c r="A2556" s="176" t="n">
        <v>46174</v>
      </c>
      <c r="B2556" s="104" t="inlineStr">
        <is>
          <t>2025/26</t>
        </is>
      </c>
      <c r="C2556" s="104" t="inlineStr">
        <is>
          <t>HC-083</t>
        </is>
      </c>
      <c r="D2556" s="104" t="n">
        <v>13</v>
      </c>
      <c r="E2556" s="104" t="n">
        <v>1979.15</v>
      </c>
      <c r="F2556" s="104" t="n">
        <v>73.93000000000001</v>
      </c>
      <c r="G2556" s="104" t="n">
        <v>7.5</v>
      </c>
    </row>
    <row r="2557">
      <c r="A2557" s="176" t="n">
        <v>46174</v>
      </c>
      <c r="B2557" s="104" t="inlineStr">
        <is>
          <t>2025/26</t>
        </is>
      </c>
      <c r="C2557" s="104" t="inlineStr">
        <is>
          <t>HC-084</t>
        </is>
      </c>
      <c r="D2557" s="104" t="n">
        <v>12</v>
      </c>
      <c r="E2557" s="104" t="n">
        <v>1797.75</v>
      </c>
      <c r="F2557" s="104" t="n">
        <v>81.92</v>
      </c>
      <c r="G2557" s="104" t="n">
        <v>12.3</v>
      </c>
    </row>
    <row r="2558">
      <c r="A2558" s="176" t="n">
        <v>46174</v>
      </c>
      <c r="B2558" s="104" t="inlineStr">
        <is>
          <t>2025/26</t>
        </is>
      </c>
      <c r="C2558" s="104" t="inlineStr">
        <is>
          <t>HC-085</t>
        </is>
      </c>
      <c r="D2558" s="104" t="n">
        <v>18</v>
      </c>
      <c r="E2558" s="104" t="n">
        <v>2674.14</v>
      </c>
      <c r="F2558" s="104" t="n">
        <v>111.02</v>
      </c>
      <c r="G2558" s="104" t="n">
        <v>13.9</v>
      </c>
    </row>
    <row r="2559">
      <c r="A2559" s="176" t="n">
        <v>46174</v>
      </c>
      <c r="B2559" s="104" t="inlineStr">
        <is>
          <t>2025/26</t>
        </is>
      </c>
      <c r="C2559" s="104" t="inlineStr">
        <is>
          <t>HC-086</t>
        </is>
      </c>
      <c r="D2559" s="104" t="n">
        <v>13</v>
      </c>
      <c r="E2559" s="104" t="n">
        <v>1983.19</v>
      </c>
      <c r="F2559" s="104" t="n">
        <v>91.95999999999999</v>
      </c>
      <c r="G2559" s="104" t="n">
        <v>12.5</v>
      </c>
    </row>
    <row r="2560">
      <c r="A2560" s="176" t="n">
        <v>46174</v>
      </c>
      <c r="B2560" s="104" t="inlineStr">
        <is>
          <t>2025/26</t>
        </is>
      </c>
      <c r="C2560" s="104" t="inlineStr">
        <is>
          <t>HC-087</t>
        </is>
      </c>
      <c r="D2560" s="104" t="n">
        <v>12</v>
      </c>
      <c r="E2560" s="104" t="n">
        <v>1856.94</v>
      </c>
      <c r="F2560" s="104" t="n">
        <v>78.62</v>
      </c>
      <c r="G2560" s="104" t="n">
        <v>11.3</v>
      </c>
    </row>
    <row r="2561">
      <c r="A2561" s="176" t="n">
        <v>46174</v>
      </c>
      <c r="B2561" s="104" t="inlineStr">
        <is>
          <t>2025/26</t>
        </is>
      </c>
      <c r="C2561" s="104" t="inlineStr">
        <is>
          <t>HC-088</t>
        </is>
      </c>
      <c r="D2561" s="104" t="n">
        <v>13</v>
      </c>
      <c r="E2561" s="104" t="n">
        <v>1922.86</v>
      </c>
      <c r="F2561" s="104" t="n">
        <v>56.05</v>
      </c>
      <c r="G2561" s="104" t="n">
        <v>9.1</v>
      </c>
    </row>
    <row r="2562">
      <c r="A2562" s="176" t="n">
        <v>46174</v>
      </c>
      <c r="B2562" s="104" t="inlineStr">
        <is>
          <t>2025/26</t>
        </is>
      </c>
      <c r="C2562" s="104" t="inlineStr">
        <is>
          <t>HC-089</t>
        </is>
      </c>
      <c r="D2562" s="104" t="n">
        <v>14</v>
      </c>
      <c r="E2562" s="104" t="n">
        <v>2042.85</v>
      </c>
      <c r="F2562" s="104" t="n">
        <v>84.25</v>
      </c>
      <c r="G2562" s="104" t="n">
        <v>13.2</v>
      </c>
    </row>
    <row r="2563">
      <c r="A2563" s="176" t="n">
        <v>46174</v>
      </c>
      <c r="B2563" s="104" t="inlineStr">
        <is>
          <t>2025/26</t>
        </is>
      </c>
      <c r="C2563" s="104" t="inlineStr">
        <is>
          <t>HC-090</t>
        </is>
      </c>
      <c r="D2563" s="104" t="n">
        <v>13</v>
      </c>
      <c r="E2563" s="104" t="n">
        <v>1982.82</v>
      </c>
      <c r="F2563" s="104" t="n">
        <v>101.39</v>
      </c>
      <c r="G2563" s="104" t="n">
        <v>5.2</v>
      </c>
    </row>
    <row r="2564">
      <c r="A2564" s="176" t="n">
        <v>46174</v>
      </c>
      <c r="B2564" s="104" t="inlineStr">
        <is>
          <t>2025/26</t>
        </is>
      </c>
      <c r="C2564" s="104" t="inlineStr">
        <is>
          <t>HC-091</t>
        </is>
      </c>
      <c r="D2564" s="104" t="n">
        <v>13</v>
      </c>
      <c r="E2564" s="104" t="n">
        <v>1935.44</v>
      </c>
      <c r="F2564" s="104" t="n">
        <v>67.16</v>
      </c>
      <c r="G2564" s="104" t="n">
        <v>13.4</v>
      </c>
    </row>
    <row r="2565">
      <c r="A2565" s="176" t="n">
        <v>46174</v>
      </c>
      <c r="B2565" s="104" t="inlineStr">
        <is>
          <t>2025/26</t>
        </is>
      </c>
      <c r="C2565" s="104" t="inlineStr">
        <is>
          <t>HC-092</t>
        </is>
      </c>
      <c r="D2565" s="104" t="n">
        <v>13</v>
      </c>
      <c r="E2565" s="104" t="n">
        <v>1914.37</v>
      </c>
      <c r="F2565" s="104" t="n">
        <v>75.06</v>
      </c>
      <c r="G2565" s="104" t="n">
        <v>8.9</v>
      </c>
    </row>
    <row r="2566">
      <c r="A2566" s="176" t="n">
        <v>46174</v>
      </c>
      <c r="B2566" s="104" t="inlineStr">
        <is>
          <t>2025/26</t>
        </is>
      </c>
      <c r="C2566" s="104" t="inlineStr">
        <is>
          <t>HC-093</t>
        </is>
      </c>
      <c r="D2566" s="104" t="n">
        <v>25</v>
      </c>
      <c r="E2566" s="104" t="n">
        <v>3708.17</v>
      </c>
      <c r="F2566" s="104" t="n">
        <v>155.36</v>
      </c>
      <c r="G2566" s="104" t="n">
        <v>16.1</v>
      </c>
    </row>
    <row r="2567">
      <c r="A2567" s="176" t="n">
        <v>46174</v>
      </c>
      <c r="B2567" s="104" t="inlineStr">
        <is>
          <t>2025/26</t>
        </is>
      </c>
      <c r="C2567" s="104" t="inlineStr">
        <is>
          <t>HC-094</t>
        </is>
      </c>
      <c r="D2567" s="104" t="n">
        <v>12</v>
      </c>
      <c r="E2567" s="104" t="n">
        <v>1801.91</v>
      </c>
      <c r="F2567" s="104" t="n">
        <v>86.43000000000001</v>
      </c>
      <c r="G2567" s="104" t="n">
        <v>13.6</v>
      </c>
    </row>
    <row r="2568">
      <c r="A2568" s="176" t="n">
        <v>46174</v>
      </c>
      <c r="B2568" s="104" t="inlineStr">
        <is>
          <t>2025/26</t>
        </is>
      </c>
      <c r="C2568" s="104" t="inlineStr">
        <is>
          <t>HC-095</t>
        </is>
      </c>
      <c r="D2568" s="104" t="n">
        <v>21</v>
      </c>
      <c r="E2568" s="104" t="n">
        <v>3217.96</v>
      </c>
      <c r="F2568" s="104" t="n">
        <v>122.92</v>
      </c>
      <c r="G2568" s="104" t="n">
        <v>17.7</v>
      </c>
    </row>
    <row r="2569">
      <c r="A2569" s="176" t="n">
        <v>46174</v>
      </c>
      <c r="B2569" s="104" t="inlineStr">
        <is>
          <t>2025/26</t>
        </is>
      </c>
      <c r="C2569" s="104" t="inlineStr">
        <is>
          <t>HC-096</t>
        </is>
      </c>
      <c r="D2569" s="104" t="n">
        <v>12</v>
      </c>
      <c r="E2569" s="104" t="n">
        <v>1798.43</v>
      </c>
      <c r="F2569" s="104" t="n">
        <v>64.31999999999999</v>
      </c>
      <c r="G2569" s="104" t="n">
        <v>10.8</v>
      </c>
    </row>
    <row r="2570">
      <c r="A2570" s="176" t="n">
        <v>46174</v>
      </c>
      <c r="B2570" s="104" t="inlineStr">
        <is>
          <t>2025/26</t>
        </is>
      </c>
      <c r="C2570" s="104" t="inlineStr">
        <is>
          <t>HC-097</t>
        </is>
      </c>
      <c r="D2570" s="104" t="n">
        <v>12</v>
      </c>
      <c r="E2570" s="104" t="n">
        <v>1817.77</v>
      </c>
      <c r="F2570" s="104" t="n">
        <v>99.22</v>
      </c>
      <c r="G2570" s="104" t="n">
        <v>9.6</v>
      </c>
    </row>
    <row r="2571">
      <c r="A2571" s="176" t="n">
        <v>46174</v>
      </c>
      <c r="B2571" s="104" t="inlineStr">
        <is>
          <t>2025/26</t>
        </is>
      </c>
      <c r="C2571" s="104" t="inlineStr">
        <is>
          <t>HC-098</t>
        </is>
      </c>
      <c r="D2571" s="104" t="n">
        <v>14</v>
      </c>
      <c r="E2571" s="104" t="n">
        <v>2050.71</v>
      </c>
      <c r="F2571" s="104" t="n">
        <v>68.92</v>
      </c>
      <c r="G2571" s="104" t="n">
        <v>15.7</v>
      </c>
    </row>
    <row r="2572">
      <c r="A2572" s="176" t="n">
        <v>46174</v>
      </c>
      <c r="B2572" s="104" t="inlineStr">
        <is>
          <t>2025/26</t>
        </is>
      </c>
      <c r="C2572" s="104" t="inlineStr">
        <is>
          <t>HC-099</t>
        </is>
      </c>
      <c r="D2572" s="104" t="n">
        <v>18</v>
      </c>
      <c r="E2572" s="104" t="n">
        <v>2685.45</v>
      </c>
      <c r="F2572" s="104" t="n">
        <v>110.55</v>
      </c>
      <c r="G2572" s="104" t="n">
        <v>10.9</v>
      </c>
    </row>
    <row r="2573">
      <c r="A2573" s="176" t="n">
        <v>46174</v>
      </c>
      <c r="B2573" s="104" t="inlineStr">
        <is>
          <t>2025/26</t>
        </is>
      </c>
      <c r="C2573" s="104" t="inlineStr">
        <is>
          <t>HC-100</t>
        </is>
      </c>
      <c r="D2573" s="104" t="n">
        <v>12</v>
      </c>
      <c r="E2573" s="104" t="n">
        <v>1808.39</v>
      </c>
      <c r="F2573" s="104" t="n">
        <v>84.11</v>
      </c>
      <c r="G2573" s="104" t="n">
        <v>12</v>
      </c>
    </row>
    <row r="2574">
      <c r="A2574" s="176" t="n">
        <v>46174</v>
      </c>
      <c r="B2574" s="104" t="inlineStr">
        <is>
          <t>2025/26</t>
        </is>
      </c>
      <c r="C2574" s="104" t="inlineStr">
        <is>
          <t>HC-101</t>
        </is>
      </c>
      <c r="D2574" s="104" t="n">
        <v>14</v>
      </c>
      <c r="E2574" s="104" t="n">
        <v>2148.31</v>
      </c>
      <c r="F2574" s="104" t="n">
        <v>81.47</v>
      </c>
      <c r="G2574" s="104" t="n">
        <v>11.5</v>
      </c>
    </row>
    <row r="2575">
      <c r="A2575" s="176" t="n">
        <v>46174</v>
      </c>
      <c r="B2575" s="104" t="inlineStr">
        <is>
          <t>2025/26</t>
        </is>
      </c>
      <c r="C2575" s="104" t="inlineStr">
        <is>
          <t>HC-102</t>
        </is>
      </c>
      <c r="D2575" s="104" t="n">
        <v>14</v>
      </c>
      <c r="E2575" s="104" t="n">
        <v>2089.45</v>
      </c>
      <c r="F2575" s="104" t="n">
        <v>291.83</v>
      </c>
      <c r="G2575" s="104" t="n">
        <v>69.09999999999999</v>
      </c>
    </row>
    <row r="2576">
      <c r="A2576" s="176" t="n">
        <v>46174</v>
      </c>
      <c r="B2576" s="104" t="inlineStr">
        <is>
          <t>2025/26</t>
        </is>
      </c>
      <c r="C2576" s="104" t="inlineStr">
        <is>
          <t>HC-103</t>
        </is>
      </c>
      <c r="D2576" s="104" t="n">
        <v>18</v>
      </c>
      <c r="E2576" s="104" t="n">
        <v>2648.21</v>
      </c>
      <c r="F2576" s="104" t="n">
        <v>103.41</v>
      </c>
      <c r="G2576" s="104" t="n">
        <v>7.7</v>
      </c>
    </row>
    <row r="2577">
      <c r="A2577" s="176" t="n">
        <v>46174</v>
      </c>
      <c r="B2577" s="104" t="inlineStr">
        <is>
          <t>2025/26</t>
        </is>
      </c>
      <c r="C2577" s="104" t="inlineStr">
        <is>
          <t>HC-104</t>
        </is>
      </c>
      <c r="D2577" s="104" t="n">
        <v>13</v>
      </c>
      <c r="E2577" s="104" t="n">
        <v>1936.6</v>
      </c>
      <c r="F2577" s="104" t="n">
        <v>100.01</v>
      </c>
      <c r="G2577" s="104" t="n">
        <v>10.1</v>
      </c>
    </row>
    <row r="2578">
      <c r="A2578" s="176" t="n">
        <v>46174</v>
      </c>
      <c r="B2578" s="104" t="inlineStr">
        <is>
          <t>2025/26</t>
        </is>
      </c>
      <c r="C2578" s="104" t="inlineStr">
        <is>
          <t>HC-105</t>
        </is>
      </c>
      <c r="D2578" s="104" t="n">
        <v>20</v>
      </c>
      <c r="E2578" s="104" t="n">
        <v>3037.18</v>
      </c>
      <c r="F2578" s="104" t="n">
        <v>145.52</v>
      </c>
      <c r="G2578" s="104" t="n">
        <v>13.8</v>
      </c>
    </row>
    <row r="2579">
      <c r="A2579" s="176" t="n">
        <v>46174</v>
      </c>
      <c r="B2579" s="104" t="inlineStr">
        <is>
          <t>2025/26</t>
        </is>
      </c>
      <c r="C2579" s="104" t="inlineStr">
        <is>
          <t>HC-106</t>
        </is>
      </c>
      <c r="D2579" s="104" t="n">
        <v>14</v>
      </c>
      <c r="E2579" s="104" t="n">
        <v>2090.2</v>
      </c>
      <c r="F2579" s="104" t="n">
        <v>113.6</v>
      </c>
      <c r="G2579" s="104" t="n">
        <v>6.6</v>
      </c>
    </row>
    <row r="2580">
      <c r="A2580" s="176" t="n">
        <v>46174</v>
      </c>
      <c r="B2580" s="104" t="inlineStr">
        <is>
          <t>2025/26</t>
        </is>
      </c>
      <c r="C2580" s="104" t="inlineStr">
        <is>
          <t>HC-107</t>
        </is>
      </c>
      <c r="D2580" s="104" t="n">
        <v>18</v>
      </c>
      <c r="E2580" s="104" t="n">
        <v>2687.13</v>
      </c>
      <c r="F2580" s="104" t="n">
        <v>94.73</v>
      </c>
      <c r="G2580" s="104" t="n">
        <v>14.5</v>
      </c>
    </row>
    <row r="2581">
      <c r="A2581" s="176" t="n">
        <v>46174</v>
      </c>
      <c r="B2581" s="104" t="inlineStr">
        <is>
          <t>2025/26</t>
        </is>
      </c>
      <c r="C2581" s="104" t="inlineStr">
        <is>
          <t>HC-108</t>
        </is>
      </c>
      <c r="D2581" s="104" t="n">
        <v>13</v>
      </c>
      <c r="E2581" s="104" t="n">
        <v>1940.26</v>
      </c>
      <c r="F2581" s="104" t="n">
        <v>84.93000000000001</v>
      </c>
      <c r="G2581" s="104" t="n">
        <v>12.5</v>
      </c>
    </row>
    <row r="2582">
      <c r="A2582" s="176" t="n">
        <v>46174</v>
      </c>
      <c r="B2582" s="104" t="inlineStr">
        <is>
          <t>2025/26</t>
        </is>
      </c>
      <c r="C2582" s="104" t="inlineStr">
        <is>
          <t>HC-109</t>
        </is>
      </c>
      <c r="D2582" s="104" t="n">
        <v>14</v>
      </c>
      <c r="E2582" s="104" t="n">
        <v>2086.54</v>
      </c>
      <c r="F2582" s="104" t="n">
        <v>98.17</v>
      </c>
      <c r="G2582" s="104" t="n">
        <v>18.4</v>
      </c>
    </row>
    <row r="2583">
      <c r="A2583" s="176" t="n">
        <v>46174</v>
      </c>
      <c r="B2583" s="104" t="inlineStr">
        <is>
          <t>2025/26</t>
        </is>
      </c>
      <c r="C2583" s="104" t="inlineStr">
        <is>
          <t>HC-110</t>
        </is>
      </c>
      <c r="D2583" s="104" t="n">
        <v>12</v>
      </c>
      <c r="E2583" s="104" t="n">
        <v>1790.72</v>
      </c>
      <c r="F2583" s="104" t="n">
        <v>79.66</v>
      </c>
      <c r="G2583" s="104" t="n">
        <v>10.8</v>
      </c>
    </row>
    <row r="2584">
      <c r="A2584" s="176" t="n">
        <v>46174</v>
      </c>
      <c r="B2584" s="104" t="inlineStr">
        <is>
          <t>2025/26</t>
        </is>
      </c>
      <c r="C2584" s="104" t="inlineStr">
        <is>
          <t>HC-111</t>
        </is>
      </c>
      <c r="D2584" s="104" t="n">
        <v>14</v>
      </c>
      <c r="E2584" s="104" t="n">
        <v>2085.56</v>
      </c>
      <c r="F2584" s="104" t="n">
        <v>68.87</v>
      </c>
      <c r="G2584" s="104" t="n">
        <v>12.3</v>
      </c>
    </row>
    <row r="2585">
      <c r="A2585" s="176" t="n">
        <v>46174</v>
      </c>
      <c r="B2585" s="104" t="inlineStr">
        <is>
          <t>2025/26</t>
        </is>
      </c>
      <c r="C2585" s="104" t="inlineStr">
        <is>
          <t>HC-112</t>
        </is>
      </c>
      <c r="D2585" s="104" t="n">
        <v>13</v>
      </c>
      <c r="E2585" s="104" t="n">
        <v>1952.33</v>
      </c>
      <c r="F2585" s="104" t="n">
        <v>97.98</v>
      </c>
      <c r="G2585" s="104" t="n">
        <v>17.7</v>
      </c>
    </row>
    <row r="2586">
      <c r="A2586" s="176" t="n">
        <v>46174</v>
      </c>
      <c r="B2586" s="104" t="inlineStr">
        <is>
          <t>2025/26</t>
        </is>
      </c>
      <c r="C2586" s="104" t="inlineStr">
        <is>
          <t>HC-113</t>
        </is>
      </c>
      <c r="D2586" s="104" t="n">
        <v>14</v>
      </c>
      <c r="E2586" s="104" t="n">
        <v>2113.34</v>
      </c>
      <c r="F2586" s="104" t="n">
        <v>82.48</v>
      </c>
      <c r="G2586" s="104" t="n">
        <v>13.3</v>
      </c>
    </row>
    <row r="2587">
      <c r="A2587" s="176" t="n">
        <v>46174</v>
      </c>
      <c r="B2587" s="104" t="inlineStr">
        <is>
          <t>2025/26</t>
        </is>
      </c>
      <c r="C2587" s="104" t="inlineStr">
        <is>
          <t>HC-114</t>
        </is>
      </c>
      <c r="D2587" s="104" t="n">
        <v>12</v>
      </c>
      <c r="E2587" s="104" t="n">
        <v>1792.98</v>
      </c>
      <c r="F2587" s="104" t="n">
        <v>93</v>
      </c>
      <c r="G2587" s="104" t="n">
        <v>9.300000000000001</v>
      </c>
    </row>
    <row r="2588">
      <c r="A2588" s="176" t="n">
        <v>46174</v>
      </c>
      <c r="B2588" s="104" t="inlineStr">
        <is>
          <t>2025/26</t>
        </is>
      </c>
      <c r="C2588" s="104" t="inlineStr">
        <is>
          <t>HC-115</t>
        </is>
      </c>
      <c r="D2588" s="104" t="n">
        <v>18</v>
      </c>
      <c r="E2588" s="104" t="n">
        <v>2726.99</v>
      </c>
      <c r="F2588" s="104" t="n">
        <v>144.91</v>
      </c>
      <c r="G2588" s="104" t="n">
        <v>15.5</v>
      </c>
    </row>
    <row r="2589">
      <c r="A2589" s="176" t="n">
        <v>46174</v>
      </c>
      <c r="B2589" s="104" t="inlineStr">
        <is>
          <t>2025/26</t>
        </is>
      </c>
      <c r="C2589" s="104" t="inlineStr">
        <is>
          <t>HC-116</t>
        </is>
      </c>
      <c r="D2589" s="104" t="n">
        <v>13</v>
      </c>
      <c r="E2589" s="104" t="n">
        <v>1919.76</v>
      </c>
      <c r="F2589" s="104" t="n">
        <v>50.86</v>
      </c>
      <c r="G2589" s="104" t="n">
        <v>10.7</v>
      </c>
    </row>
    <row r="2590">
      <c r="A2590" s="176" t="n">
        <v>46174</v>
      </c>
      <c r="B2590" s="104" t="inlineStr">
        <is>
          <t>2025/26</t>
        </is>
      </c>
      <c r="C2590" s="104" t="inlineStr">
        <is>
          <t>HC-117</t>
        </is>
      </c>
      <c r="D2590" s="104" t="n">
        <v>18</v>
      </c>
      <c r="E2590" s="104" t="n">
        <v>2739.13</v>
      </c>
      <c r="F2590" s="104" t="n">
        <v>140.56</v>
      </c>
      <c r="G2590" s="104" t="n">
        <v>11</v>
      </c>
    </row>
    <row r="2591">
      <c r="A2591" s="176" t="n">
        <v>46174</v>
      </c>
      <c r="B2591" s="104" t="inlineStr">
        <is>
          <t>2025/26</t>
        </is>
      </c>
      <c r="C2591" s="104" t="inlineStr">
        <is>
          <t>HC-118</t>
        </is>
      </c>
      <c r="D2591" s="104" t="n">
        <v>14</v>
      </c>
      <c r="E2591" s="104" t="n">
        <v>2075.8</v>
      </c>
      <c r="F2591" s="104" t="n">
        <v>71.27</v>
      </c>
      <c r="G2591" s="104" t="n">
        <v>9.4</v>
      </c>
    </row>
    <row r="2592">
      <c r="A2592" s="176" t="n">
        <v>46174</v>
      </c>
      <c r="B2592" s="104" t="inlineStr">
        <is>
          <t>2025/26</t>
        </is>
      </c>
      <c r="C2592" s="104" t="inlineStr">
        <is>
          <t>HC-119</t>
        </is>
      </c>
      <c r="D2592" s="104" t="n">
        <v>13</v>
      </c>
      <c r="E2592" s="104" t="n">
        <v>1969.56</v>
      </c>
      <c r="F2592" s="104" t="n">
        <v>67</v>
      </c>
      <c r="G2592" s="104" t="n">
        <v>11.5</v>
      </c>
    </row>
    <row r="2593">
      <c r="A2593" s="176" t="n">
        <v>46174</v>
      </c>
      <c r="B2593" s="104" t="inlineStr">
        <is>
          <t>2025/26</t>
        </is>
      </c>
      <c r="C2593" s="104" t="inlineStr">
        <is>
          <t>HC-120</t>
        </is>
      </c>
      <c r="D2593" s="104" t="n">
        <v>13</v>
      </c>
      <c r="E2593" s="104" t="n">
        <v>1965.37</v>
      </c>
      <c r="F2593" s="104" t="n">
        <v>109.24</v>
      </c>
      <c r="G2593" s="104" t="n">
        <v>5</v>
      </c>
    </row>
    <row r="2594">
      <c r="A2594" s="176" t="n">
        <v>46204</v>
      </c>
      <c r="B2594" s="104" t="inlineStr">
        <is>
          <t>2025/26</t>
        </is>
      </c>
      <c r="C2594" s="104" t="inlineStr">
        <is>
          <t>HC-001</t>
        </is>
      </c>
      <c r="D2594" s="104" t="n">
        <v>20</v>
      </c>
      <c r="E2594" s="104" t="n">
        <v>3081.19</v>
      </c>
      <c r="F2594" s="104" t="n">
        <v>100.8</v>
      </c>
      <c r="G2594" s="104" t="n">
        <v>17.1</v>
      </c>
    </row>
    <row r="2595">
      <c r="A2595" s="176" t="n">
        <v>46204</v>
      </c>
      <c r="B2595" s="104" t="inlineStr">
        <is>
          <t>2025/26</t>
        </is>
      </c>
      <c r="C2595" s="104" t="inlineStr">
        <is>
          <t>HC-002</t>
        </is>
      </c>
      <c r="D2595" s="104" t="n">
        <v>13</v>
      </c>
      <c r="E2595" s="104" t="n">
        <v>1953.93</v>
      </c>
      <c r="F2595" s="104" t="n">
        <v>79.06</v>
      </c>
      <c r="G2595" s="104" t="n">
        <v>11.7</v>
      </c>
    </row>
    <row r="2596">
      <c r="A2596" s="176" t="n">
        <v>46204</v>
      </c>
      <c r="B2596" s="104" t="inlineStr">
        <is>
          <t>2025/26</t>
        </is>
      </c>
      <c r="C2596" s="104" t="inlineStr">
        <is>
          <t>HC-003</t>
        </is>
      </c>
      <c r="D2596" s="104" t="n">
        <v>13</v>
      </c>
      <c r="E2596" s="104" t="n">
        <v>1932.84</v>
      </c>
      <c r="F2596" s="104" t="n">
        <v>83.59999999999999</v>
      </c>
      <c r="G2596" s="104" t="n">
        <v>6.7</v>
      </c>
    </row>
    <row r="2597">
      <c r="A2597" s="176" t="n">
        <v>46204</v>
      </c>
      <c r="B2597" s="104" t="inlineStr">
        <is>
          <t>2025/26</t>
        </is>
      </c>
      <c r="C2597" s="104" t="inlineStr">
        <is>
          <t>HC-004</t>
        </is>
      </c>
      <c r="D2597" s="104" t="n">
        <v>14</v>
      </c>
      <c r="E2597" s="104" t="n">
        <v>2187.49</v>
      </c>
      <c r="F2597" s="104" t="n">
        <v>77.8</v>
      </c>
      <c r="G2597" s="104" t="n">
        <v>11.4</v>
      </c>
    </row>
    <row r="2598">
      <c r="A2598" s="176" t="n">
        <v>46204</v>
      </c>
      <c r="B2598" s="104" t="inlineStr">
        <is>
          <t>2025/26</t>
        </is>
      </c>
      <c r="C2598" s="104" t="inlineStr">
        <is>
          <t>HC-005</t>
        </is>
      </c>
      <c r="D2598" s="104" t="n">
        <v>18</v>
      </c>
      <c r="E2598" s="104" t="n">
        <v>2686.57</v>
      </c>
      <c r="F2598" s="104" t="n">
        <v>104.24</v>
      </c>
      <c r="G2598" s="104" t="n">
        <v>7.4</v>
      </c>
    </row>
    <row r="2599">
      <c r="A2599" s="176" t="n">
        <v>46204</v>
      </c>
      <c r="B2599" s="104" t="inlineStr">
        <is>
          <t>2025/26</t>
        </is>
      </c>
      <c r="C2599" s="104" t="inlineStr">
        <is>
          <t>HC-006</t>
        </is>
      </c>
      <c r="D2599" s="104" t="n">
        <v>12</v>
      </c>
      <c r="E2599" s="104" t="n">
        <v>1839.83</v>
      </c>
      <c r="F2599" s="104" t="n">
        <v>97.17</v>
      </c>
      <c r="G2599" s="104" t="n">
        <v>6.4</v>
      </c>
    </row>
    <row r="2600">
      <c r="A2600" s="176" t="n">
        <v>46204</v>
      </c>
      <c r="B2600" s="104" t="inlineStr">
        <is>
          <t>2025/26</t>
        </is>
      </c>
      <c r="C2600" s="104" t="inlineStr">
        <is>
          <t>HC-007</t>
        </is>
      </c>
      <c r="D2600" s="104" t="n">
        <v>13</v>
      </c>
      <c r="E2600" s="104" t="n">
        <v>1965.33</v>
      </c>
      <c r="F2600" s="104" t="n">
        <v>82.29000000000001</v>
      </c>
      <c r="G2600" s="104" t="n">
        <v>12.2</v>
      </c>
    </row>
    <row r="2601">
      <c r="A2601" s="176" t="n">
        <v>46204</v>
      </c>
      <c r="B2601" s="104" t="inlineStr">
        <is>
          <t>2025/26</t>
        </is>
      </c>
      <c r="C2601" s="104" t="inlineStr">
        <is>
          <t>HC-008</t>
        </is>
      </c>
      <c r="D2601" s="104" t="n">
        <v>13</v>
      </c>
      <c r="E2601" s="104" t="n">
        <v>2013.54</v>
      </c>
      <c r="F2601" s="104" t="n">
        <v>80.13</v>
      </c>
      <c r="G2601" s="104" t="n">
        <v>6.9</v>
      </c>
    </row>
    <row r="2602">
      <c r="A2602" s="176" t="n">
        <v>46204</v>
      </c>
      <c r="B2602" s="104" t="inlineStr">
        <is>
          <t>2025/26</t>
        </is>
      </c>
      <c r="C2602" s="104" t="inlineStr">
        <is>
          <t>HC-009</t>
        </is>
      </c>
      <c r="D2602" s="104" t="n">
        <v>19</v>
      </c>
      <c r="E2602" s="104" t="n">
        <v>2888.29</v>
      </c>
      <c r="F2602" s="104" t="n">
        <v>124.01</v>
      </c>
      <c r="G2602" s="104" t="n">
        <v>14.2</v>
      </c>
    </row>
    <row r="2603">
      <c r="A2603" s="176" t="n">
        <v>46204</v>
      </c>
      <c r="B2603" s="104" t="inlineStr">
        <is>
          <t>2025/26</t>
        </is>
      </c>
      <c r="C2603" s="104" t="inlineStr">
        <is>
          <t>HC-010</t>
        </is>
      </c>
      <c r="D2603" s="104" t="n">
        <v>20</v>
      </c>
      <c r="E2603" s="104" t="n">
        <v>3054.63</v>
      </c>
      <c r="F2603" s="104" t="n">
        <v>134.58</v>
      </c>
      <c r="G2603" s="104" t="n">
        <v>12.3</v>
      </c>
    </row>
    <row r="2604">
      <c r="A2604" s="176" t="n">
        <v>46204</v>
      </c>
      <c r="B2604" s="104" t="inlineStr">
        <is>
          <t>2025/26</t>
        </is>
      </c>
      <c r="C2604" s="104" t="inlineStr">
        <is>
          <t>HC-011</t>
        </is>
      </c>
      <c r="D2604" s="104" t="n">
        <v>20</v>
      </c>
      <c r="E2604" s="104" t="n">
        <v>3065.03</v>
      </c>
      <c r="F2604" s="104" t="n">
        <v>128.08</v>
      </c>
      <c r="G2604" s="104" t="n">
        <v>4.4</v>
      </c>
    </row>
    <row r="2605">
      <c r="A2605" s="176" t="n">
        <v>46204</v>
      </c>
      <c r="B2605" s="104" t="inlineStr">
        <is>
          <t>2025/26</t>
        </is>
      </c>
      <c r="C2605" s="104" t="inlineStr">
        <is>
          <t>HC-012</t>
        </is>
      </c>
      <c r="D2605" s="104" t="n">
        <v>12</v>
      </c>
      <c r="E2605" s="104" t="n">
        <v>1861.81</v>
      </c>
      <c r="F2605" s="104" t="n">
        <v>76.68000000000001</v>
      </c>
      <c r="G2605" s="104" t="n">
        <v>13.9</v>
      </c>
    </row>
    <row r="2606">
      <c r="A2606" s="176" t="n">
        <v>46204</v>
      </c>
      <c r="B2606" s="104" t="inlineStr">
        <is>
          <t>2025/26</t>
        </is>
      </c>
      <c r="C2606" s="104" t="inlineStr">
        <is>
          <t>HC-013</t>
        </is>
      </c>
      <c r="D2606" s="104" t="n">
        <v>14</v>
      </c>
      <c r="E2606" s="104" t="n">
        <v>2106.11</v>
      </c>
      <c r="F2606" s="104" t="n">
        <v>69.04000000000001</v>
      </c>
      <c r="G2606" s="104" t="n">
        <v>9.800000000000001</v>
      </c>
    </row>
    <row r="2607">
      <c r="A2607" s="176" t="n">
        <v>46204</v>
      </c>
      <c r="B2607" s="104" t="inlineStr">
        <is>
          <t>2025/26</t>
        </is>
      </c>
      <c r="C2607" s="104" t="inlineStr">
        <is>
          <t>HC-014</t>
        </is>
      </c>
      <c r="D2607" s="104" t="n">
        <v>14</v>
      </c>
      <c r="E2607" s="104" t="n">
        <v>2101.35</v>
      </c>
      <c r="F2607" s="104" t="n">
        <v>89.51000000000001</v>
      </c>
      <c r="G2607" s="104" t="n">
        <v>12.4</v>
      </c>
    </row>
    <row r="2608">
      <c r="A2608" s="176" t="n">
        <v>46204</v>
      </c>
      <c r="B2608" s="104" t="inlineStr">
        <is>
          <t>2025/26</t>
        </is>
      </c>
      <c r="C2608" s="104" t="inlineStr">
        <is>
          <t>HC-015</t>
        </is>
      </c>
      <c r="D2608" s="104" t="n">
        <v>13</v>
      </c>
      <c r="E2608" s="104" t="n">
        <v>1995.25</v>
      </c>
      <c r="F2608" s="104" t="n">
        <v>77.92</v>
      </c>
      <c r="G2608" s="104" t="n">
        <v>8.699999999999999</v>
      </c>
    </row>
    <row r="2609">
      <c r="A2609" s="176" t="n">
        <v>46204</v>
      </c>
      <c r="B2609" s="104" t="inlineStr">
        <is>
          <t>2025/26</t>
        </is>
      </c>
      <c r="C2609" s="104" t="inlineStr">
        <is>
          <t>HC-016</t>
        </is>
      </c>
      <c r="D2609" s="104" t="n">
        <v>18</v>
      </c>
      <c r="E2609" s="104" t="n">
        <v>2712.88</v>
      </c>
      <c r="F2609" s="104" t="n">
        <v>98.08</v>
      </c>
      <c r="G2609" s="104" t="n">
        <v>16.7</v>
      </c>
    </row>
    <row r="2610">
      <c r="A2610" s="176" t="n">
        <v>46204</v>
      </c>
      <c r="B2610" s="104" t="inlineStr">
        <is>
          <t>2025/26</t>
        </is>
      </c>
      <c r="C2610" s="104" t="inlineStr">
        <is>
          <t>HC-017</t>
        </is>
      </c>
      <c r="D2610" s="104" t="n">
        <v>13</v>
      </c>
      <c r="E2610" s="104" t="n">
        <v>1980.54</v>
      </c>
      <c r="F2610" s="104" t="n">
        <v>106.95</v>
      </c>
      <c r="G2610" s="104" t="n">
        <v>9.800000000000001</v>
      </c>
    </row>
    <row r="2611">
      <c r="A2611" s="176" t="n">
        <v>46204</v>
      </c>
      <c r="B2611" s="104" t="inlineStr">
        <is>
          <t>2025/26</t>
        </is>
      </c>
      <c r="C2611" s="104" t="inlineStr">
        <is>
          <t>HC-018</t>
        </is>
      </c>
      <c r="D2611" s="104" t="n">
        <v>12</v>
      </c>
      <c r="E2611" s="104" t="n">
        <v>1864.53</v>
      </c>
      <c r="F2611" s="104" t="n">
        <v>87.68000000000001</v>
      </c>
      <c r="G2611" s="104" t="n">
        <v>8.699999999999999</v>
      </c>
    </row>
    <row r="2612">
      <c r="A2612" s="176" t="n">
        <v>46204</v>
      </c>
      <c r="B2612" s="104" t="inlineStr">
        <is>
          <t>2025/26</t>
        </is>
      </c>
      <c r="C2612" s="104" t="inlineStr">
        <is>
          <t>HC-019</t>
        </is>
      </c>
      <c r="D2612" s="104" t="n">
        <v>13</v>
      </c>
      <c r="E2612" s="104" t="n">
        <v>1969.97</v>
      </c>
      <c r="F2612" s="104" t="n">
        <v>90.83</v>
      </c>
      <c r="G2612" s="104" t="n">
        <v>10.9</v>
      </c>
    </row>
    <row r="2613">
      <c r="A2613" s="176" t="n">
        <v>46204</v>
      </c>
      <c r="B2613" s="104" t="inlineStr">
        <is>
          <t>2025/26</t>
        </is>
      </c>
      <c r="C2613" s="104" t="inlineStr">
        <is>
          <t>HC-020</t>
        </is>
      </c>
      <c r="D2613" s="104" t="n">
        <v>13</v>
      </c>
      <c r="E2613" s="104" t="n">
        <v>1979.73</v>
      </c>
      <c r="F2613" s="104" t="n">
        <v>111.97</v>
      </c>
      <c r="G2613" s="104" t="n">
        <v>13.7</v>
      </c>
    </row>
    <row r="2614">
      <c r="A2614" s="176" t="n">
        <v>46204</v>
      </c>
      <c r="B2614" s="104" t="inlineStr">
        <is>
          <t>2025/26</t>
        </is>
      </c>
      <c r="C2614" s="104" t="inlineStr">
        <is>
          <t>HC-021</t>
        </is>
      </c>
      <c r="D2614" s="104" t="n">
        <v>13</v>
      </c>
      <c r="E2614" s="104" t="n">
        <v>1981.2</v>
      </c>
      <c r="F2614" s="104" t="n">
        <v>81.42</v>
      </c>
      <c r="G2614" s="104" t="n">
        <v>12.9</v>
      </c>
    </row>
    <row r="2615">
      <c r="A2615" s="176" t="n">
        <v>46204</v>
      </c>
      <c r="B2615" s="104" t="inlineStr">
        <is>
          <t>2025/26</t>
        </is>
      </c>
      <c r="C2615" s="104" t="inlineStr">
        <is>
          <t>HC-022</t>
        </is>
      </c>
      <c r="D2615" s="104" t="n">
        <v>13</v>
      </c>
      <c r="E2615" s="104" t="n">
        <v>2021.05</v>
      </c>
      <c r="F2615" s="104" t="n">
        <v>58.21</v>
      </c>
      <c r="G2615" s="104" t="n">
        <v>11.8</v>
      </c>
    </row>
    <row r="2616">
      <c r="A2616" s="176" t="n">
        <v>46204</v>
      </c>
      <c r="B2616" s="104" t="inlineStr">
        <is>
          <t>2025/26</t>
        </is>
      </c>
      <c r="C2616" s="104" t="inlineStr">
        <is>
          <t>HC-023</t>
        </is>
      </c>
      <c r="D2616" s="104" t="n">
        <v>14</v>
      </c>
      <c r="E2616" s="104" t="n">
        <v>2099.88</v>
      </c>
      <c r="F2616" s="104" t="n">
        <v>136.35</v>
      </c>
      <c r="G2616" s="104" t="n">
        <v>32.9</v>
      </c>
    </row>
    <row r="2617">
      <c r="A2617" s="176" t="n">
        <v>46204</v>
      </c>
      <c r="B2617" s="104" t="inlineStr">
        <is>
          <t>2025/26</t>
        </is>
      </c>
      <c r="C2617" s="104" t="inlineStr">
        <is>
          <t>HC-024</t>
        </is>
      </c>
      <c r="D2617" s="104" t="n">
        <v>19</v>
      </c>
      <c r="E2617" s="104" t="n">
        <v>2933.5</v>
      </c>
      <c r="F2617" s="104" t="n">
        <v>99.53</v>
      </c>
      <c r="G2617" s="104" t="n">
        <v>20.1</v>
      </c>
    </row>
    <row r="2618">
      <c r="A2618" s="176" t="n">
        <v>46204</v>
      </c>
      <c r="B2618" s="104" t="inlineStr">
        <is>
          <t>2025/26</t>
        </is>
      </c>
      <c r="C2618" s="104" t="inlineStr">
        <is>
          <t>HC-025</t>
        </is>
      </c>
      <c r="D2618" s="104" t="n">
        <v>18</v>
      </c>
      <c r="E2618" s="104" t="n">
        <v>2751.92</v>
      </c>
      <c r="F2618" s="104" t="n">
        <v>87.59</v>
      </c>
      <c r="G2618" s="104" t="n">
        <v>12.3</v>
      </c>
    </row>
    <row r="2619">
      <c r="A2619" s="176" t="n">
        <v>46204</v>
      </c>
      <c r="B2619" s="104" t="inlineStr">
        <is>
          <t>2025/26</t>
        </is>
      </c>
      <c r="C2619" s="104" t="inlineStr">
        <is>
          <t>HC-026</t>
        </is>
      </c>
      <c r="D2619" s="104" t="n">
        <v>12</v>
      </c>
      <c r="E2619" s="104" t="n">
        <v>1864.3</v>
      </c>
      <c r="F2619" s="104" t="n">
        <v>92.13</v>
      </c>
      <c r="G2619" s="104" t="n">
        <v>8.199999999999999</v>
      </c>
    </row>
    <row r="2620">
      <c r="A2620" s="176" t="n">
        <v>46204</v>
      </c>
      <c r="B2620" s="104" t="inlineStr">
        <is>
          <t>2025/26</t>
        </is>
      </c>
      <c r="C2620" s="104" t="inlineStr">
        <is>
          <t>HC-027</t>
        </is>
      </c>
      <c r="D2620" s="104" t="n">
        <v>14</v>
      </c>
      <c r="E2620" s="104" t="n">
        <v>2141.61</v>
      </c>
      <c r="F2620" s="104" t="n">
        <v>79.05</v>
      </c>
      <c r="G2620" s="104" t="n">
        <v>8.9</v>
      </c>
    </row>
    <row r="2621">
      <c r="A2621" s="176" t="n">
        <v>46204</v>
      </c>
      <c r="B2621" s="104" t="inlineStr">
        <is>
          <t>2025/26</t>
        </is>
      </c>
      <c r="C2621" s="104" t="inlineStr">
        <is>
          <t>HC-028</t>
        </is>
      </c>
      <c r="D2621" s="104" t="n">
        <v>12</v>
      </c>
      <c r="E2621" s="104" t="n">
        <v>1858.37</v>
      </c>
      <c r="F2621" s="104" t="n">
        <v>68.22</v>
      </c>
      <c r="G2621" s="104" t="n">
        <v>5.7</v>
      </c>
    </row>
    <row r="2622">
      <c r="A2622" s="176" t="n">
        <v>46204</v>
      </c>
      <c r="B2622" s="104" t="inlineStr">
        <is>
          <t>2025/26</t>
        </is>
      </c>
      <c r="C2622" s="104" t="inlineStr">
        <is>
          <t>HC-029</t>
        </is>
      </c>
      <c r="D2622" s="104" t="n">
        <v>25</v>
      </c>
      <c r="E2622" s="104" t="n">
        <v>3829.58</v>
      </c>
      <c r="F2622" s="104" t="n">
        <v>166.72</v>
      </c>
      <c r="G2622" s="104" t="n">
        <v>20.1</v>
      </c>
    </row>
    <row r="2623">
      <c r="A2623" s="176" t="n">
        <v>46204</v>
      </c>
      <c r="B2623" s="104" t="inlineStr">
        <is>
          <t>2025/26</t>
        </is>
      </c>
      <c r="C2623" s="104" t="inlineStr">
        <is>
          <t>HC-030</t>
        </is>
      </c>
      <c r="D2623" s="104" t="n">
        <v>13</v>
      </c>
      <c r="E2623" s="104" t="n">
        <v>1944.55</v>
      </c>
      <c r="F2623" s="104" t="n">
        <v>53.71</v>
      </c>
      <c r="G2623" s="104" t="n">
        <v>9.5</v>
      </c>
    </row>
    <row r="2624">
      <c r="A2624" s="176" t="n">
        <v>46204</v>
      </c>
      <c r="B2624" s="104" t="inlineStr">
        <is>
          <t>2025/26</t>
        </is>
      </c>
      <c r="C2624" s="104" t="inlineStr">
        <is>
          <t>HC-031</t>
        </is>
      </c>
      <c r="D2624" s="104" t="n">
        <v>14</v>
      </c>
      <c r="E2624" s="104" t="n">
        <v>2060.27</v>
      </c>
      <c r="F2624" s="104" t="n">
        <v>98.5</v>
      </c>
      <c r="G2624" s="104" t="n">
        <v>12.7</v>
      </c>
    </row>
    <row r="2625">
      <c r="A2625" s="176" t="n">
        <v>46204</v>
      </c>
      <c r="B2625" s="104" t="inlineStr">
        <is>
          <t>2025/26</t>
        </is>
      </c>
      <c r="C2625" s="104" t="inlineStr">
        <is>
          <t>HC-032</t>
        </is>
      </c>
      <c r="D2625" s="104" t="n">
        <v>14</v>
      </c>
      <c r="E2625" s="104" t="n">
        <v>2144.9</v>
      </c>
      <c r="F2625" s="104" t="n">
        <v>81.13</v>
      </c>
      <c r="G2625" s="104" t="n">
        <v>10.4</v>
      </c>
    </row>
    <row r="2626">
      <c r="A2626" s="176" t="n">
        <v>46204</v>
      </c>
      <c r="B2626" s="104" t="inlineStr">
        <is>
          <t>2025/26</t>
        </is>
      </c>
      <c r="C2626" s="104" t="inlineStr">
        <is>
          <t>HC-033</t>
        </is>
      </c>
      <c r="D2626" s="104" t="n">
        <v>25</v>
      </c>
      <c r="E2626" s="104" t="n">
        <v>3840.75</v>
      </c>
      <c r="F2626" s="104" t="n">
        <v>107</v>
      </c>
      <c r="G2626" s="104" t="n">
        <v>20.6</v>
      </c>
    </row>
    <row r="2627">
      <c r="A2627" s="176" t="n">
        <v>46204</v>
      </c>
      <c r="B2627" s="104" t="inlineStr">
        <is>
          <t>2025/26</t>
        </is>
      </c>
      <c r="C2627" s="104" t="inlineStr">
        <is>
          <t>HC-034</t>
        </is>
      </c>
      <c r="D2627" s="104" t="n">
        <v>18</v>
      </c>
      <c r="E2627" s="104" t="n">
        <v>2697.92</v>
      </c>
      <c r="F2627" s="104" t="n">
        <v>68.45</v>
      </c>
      <c r="G2627" s="104" t="n">
        <v>13.8</v>
      </c>
    </row>
    <row r="2628">
      <c r="A2628" s="176" t="n">
        <v>46204</v>
      </c>
      <c r="B2628" s="104" t="inlineStr">
        <is>
          <t>2025/26</t>
        </is>
      </c>
      <c r="C2628" s="104" t="inlineStr">
        <is>
          <t>HC-035</t>
        </is>
      </c>
      <c r="D2628" s="104" t="n">
        <v>18</v>
      </c>
      <c r="E2628" s="104" t="n">
        <v>2785.89</v>
      </c>
      <c r="F2628" s="104" t="n">
        <v>86.91</v>
      </c>
      <c r="G2628" s="104" t="n">
        <v>12.5</v>
      </c>
    </row>
    <row r="2629">
      <c r="A2629" s="176" t="n">
        <v>46204</v>
      </c>
      <c r="B2629" s="104" t="inlineStr">
        <is>
          <t>2025/26</t>
        </is>
      </c>
      <c r="C2629" s="104" t="inlineStr">
        <is>
          <t>HC-036</t>
        </is>
      </c>
      <c r="D2629" s="104" t="n">
        <v>14</v>
      </c>
      <c r="E2629" s="104" t="n">
        <v>2132.64</v>
      </c>
      <c r="F2629" s="104" t="n">
        <v>86.73999999999999</v>
      </c>
      <c r="G2629" s="104" t="n">
        <v>8.300000000000001</v>
      </c>
    </row>
    <row r="2630">
      <c r="A2630" s="176" t="n">
        <v>46204</v>
      </c>
      <c r="B2630" s="104" t="inlineStr">
        <is>
          <t>2025/26</t>
        </is>
      </c>
      <c r="C2630" s="104" t="inlineStr">
        <is>
          <t>HC-037</t>
        </is>
      </c>
      <c r="D2630" s="104" t="n">
        <v>14</v>
      </c>
      <c r="E2630" s="104" t="n">
        <v>2123.25</v>
      </c>
      <c r="F2630" s="104" t="n">
        <v>57.45</v>
      </c>
      <c r="G2630" s="104" t="n">
        <v>10.1</v>
      </c>
    </row>
    <row r="2631">
      <c r="A2631" s="176" t="n">
        <v>46204</v>
      </c>
      <c r="B2631" s="104" t="inlineStr">
        <is>
          <t>2025/26</t>
        </is>
      </c>
      <c r="C2631" s="104" t="inlineStr">
        <is>
          <t>HC-038</t>
        </is>
      </c>
      <c r="D2631" s="104" t="n">
        <v>13</v>
      </c>
      <c r="E2631" s="104" t="n">
        <v>1976.57</v>
      </c>
      <c r="F2631" s="104" t="n">
        <v>96.37</v>
      </c>
      <c r="G2631" s="104" t="n">
        <v>5.3</v>
      </c>
    </row>
    <row r="2632">
      <c r="A2632" s="176" t="n">
        <v>46204</v>
      </c>
      <c r="B2632" s="104" t="inlineStr">
        <is>
          <t>2025/26</t>
        </is>
      </c>
      <c r="C2632" s="104" t="inlineStr">
        <is>
          <t>HC-039</t>
        </is>
      </c>
      <c r="D2632" s="104" t="n">
        <v>14</v>
      </c>
      <c r="E2632" s="104" t="n">
        <v>2110.07</v>
      </c>
      <c r="F2632" s="104" t="n">
        <v>87.59999999999999</v>
      </c>
      <c r="G2632" s="104" t="n">
        <v>10.8</v>
      </c>
    </row>
    <row r="2633">
      <c r="A2633" s="176" t="n">
        <v>46204</v>
      </c>
      <c r="B2633" s="104" t="inlineStr">
        <is>
          <t>2025/26</t>
        </is>
      </c>
      <c r="C2633" s="104" t="inlineStr">
        <is>
          <t>HC-040</t>
        </is>
      </c>
      <c r="D2633" s="104" t="n">
        <v>14</v>
      </c>
      <c r="E2633" s="104" t="n">
        <v>2156.22</v>
      </c>
      <c r="F2633" s="104" t="n">
        <v>96.09</v>
      </c>
      <c r="G2633" s="104" t="n">
        <v>15</v>
      </c>
    </row>
    <row r="2634">
      <c r="A2634" s="176" t="n">
        <v>46204</v>
      </c>
      <c r="B2634" s="104" t="inlineStr">
        <is>
          <t>2025/26</t>
        </is>
      </c>
      <c r="C2634" s="104" t="inlineStr">
        <is>
          <t>HC-041</t>
        </is>
      </c>
      <c r="D2634" s="104" t="n">
        <v>26</v>
      </c>
      <c r="E2634" s="104" t="n">
        <v>3959.43</v>
      </c>
      <c r="F2634" s="104" t="n">
        <v>127.76</v>
      </c>
      <c r="G2634" s="104" t="n">
        <v>16.7</v>
      </c>
    </row>
    <row r="2635">
      <c r="A2635" s="176" t="n">
        <v>46204</v>
      </c>
      <c r="B2635" s="104" t="inlineStr">
        <is>
          <t>2025/26</t>
        </is>
      </c>
      <c r="C2635" s="104" t="inlineStr">
        <is>
          <t>HC-042</t>
        </is>
      </c>
      <c r="D2635" s="104" t="n">
        <v>14</v>
      </c>
      <c r="E2635" s="104" t="n">
        <v>2140.59</v>
      </c>
      <c r="F2635" s="104" t="n">
        <v>86.58</v>
      </c>
      <c r="G2635" s="104" t="n">
        <v>10.8</v>
      </c>
    </row>
    <row r="2636">
      <c r="A2636" s="176" t="n">
        <v>46204</v>
      </c>
      <c r="B2636" s="104" t="inlineStr">
        <is>
          <t>2025/26</t>
        </is>
      </c>
      <c r="C2636" s="104" t="inlineStr">
        <is>
          <t>HC-043</t>
        </is>
      </c>
      <c r="D2636" s="104" t="n">
        <v>18</v>
      </c>
      <c r="E2636" s="104" t="n">
        <v>2751.94</v>
      </c>
      <c r="F2636" s="104" t="n">
        <v>147.36</v>
      </c>
      <c r="G2636" s="104" t="n">
        <v>16.1</v>
      </c>
    </row>
    <row r="2637">
      <c r="A2637" s="176" t="n">
        <v>46204</v>
      </c>
      <c r="B2637" s="104" t="inlineStr">
        <is>
          <t>2025/26</t>
        </is>
      </c>
      <c r="C2637" s="104" t="inlineStr">
        <is>
          <t>HC-044</t>
        </is>
      </c>
      <c r="D2637" s="104" t="n">
        <v>12</v>
      </c>
      <c r="E2637" s="104" t="n">
        <v>1800.42</v>
      </c>
      <c r="F2637" s="104" t="n">
        <v>62.67</v>
      </c>
      <c r="G2637" s="104" t="n">
        <v>8.300000000000001</v>
      </c>
    </row>
    <row r="2638">
      <c r="A2638" s="176" t="n">
        <v>46204</v>
      </c>
      <c r="B2638" s="104" t="inlineStr">
        <is>
          <t>2025/26</t>
        </is>
      </c>
      <c r="C2638" s="104" t="inlineStr">
        <is>
          <t>HC-045</t>
        </is>
      </c>
      <c r="D2638" s="104" t="n">
        <v>25</v>
      </c>
      <c r="E2638" s="104" t="n">
        <v>3891.57</v>
      </c>
      <c r="F2638" s="104" t="n">
        <v>167.48</v>
      </c>
      <c r="G2638" s="104" t="n">
        <v>14.6</v>
      </c>
    </row>
    <row r="2639">
      <c r="A2639" s="176" t="n">
        <v>46204</v>
      </c>
      <c r="B2639" s="104" t="inlineStr">
        <is>
          <t>2025/26</t>
        </is>
      </c>
      <c r="C2639" s="104" t="inlineStr">
        <is>
          <t>HC-046</t>
        </is>
      </c>
      <c r="D2639" s="104" t="n">
        <v>12</v>
      </c>
      <c r="E2639" s="104" t="n">
        <v>1800.69</v>
      </c>
      <c r="F2639" s="104" t="n">
        <v>93.34</v>
      </c>
      <c r="G2639" s="104" t="n">
        <v>4.3</v>
      </c>
    </row>
    <row r="2640">
      <c r="A2640" s="176" t="n">
        <v>46204</v>
      </c>
      <c r="B2640" s="104" t="inlineStr">
        <is>
          <t>2025/26</t>
        </is>
      </c>
      <c r="C2640" s="104" t="inlineStr">
        <is>
          <t>HC-047</t>
        </is>
      </c>
      <c r="D2640" s="104" t="n">
        <v>18</v>
      </c>
      <c r="E2640" s="104" t="n">
        <v>2742.39</v>
      </c>
      <c r="F2640" s="104" t="n">
        <v>244.1</v>
      </c>
      <c r="G2640" s="104" t="n">
        <v>56.5</v>
      </c>
    </row>
    <row r="2641">
      <c r="A2641" s="176" t="n">
        <v>46204</v>
      </c>
      <c r="B2641" s="104" t="inlineStr">
        <is>
          <t>2025/26</t>
        </is>
      </c>
      <c r="C2641" s="104" t="inlineStr">
        <is>
          <t>HC-048</t>
        </is>
      </c>
      <c r="D2641" s="104" t="n">
        <v>18</v>
      </c>
      <c r="E2641" s="104" t="n">
        <v>2742.71</v>
      </c>
      <c r="F2641" s="104" t="n">
        <v>108.85</v>
      </c>
      <c r="G2641" s="104" t="n">
        <v>21</v>
      </c>
    </row>
    <row r="2642">
      <c r="A2642" s="176" t="n">
        <v>46204</v>
      </c>
      <c r="B2642" s="104" t="inlineStr">
        <is>
          <t>2025/26</t>
        </is>
      </c>
      <c r="C2642" s="104" t="inlineStr">
        <is>
          <t>HC-049</t>
        </is>
      </c>
      <c r="D2642" s="104" t="n">
        <v>18</v>
      </c>
      <c r="E2642" s="104" t="n">
        <v>2781.79</v>
      </c>
      <c r="F2642" s="104" t="n">
        <v>112.64</v>
      </c>
      <c r="G2642" s="104" t="n">
        <v>11.7</v>
      </c>
    </row>
    <row r="2643">
      <c r="A2643" s="176" t="n">
        <v>46204</v>
      </c>
      <c r="B2643" s="104" t="inlineStr">
        <is>
          <t>2025/26</t>
        </is>
      </c>
      <c r="C2643" s="104" t="inlineStr">
        <is>
          <t>HC-050</t>
        </is>
      </c>
      <c r="D2643" s="104" t="n">
        <v>18</v>
      </c>
      <c r="E2643" s="104" t="n">
        <v>2718.77</v>
      </c>
      <c r="F2643" s="104" t="n">
        <v>101.92</v>
      </c>
      <c r="G2643" s="104" t="n">
        <v>9.4</v>
      </c>
    </row>
    <row r="2644">
      <c r="A2644" s="176" t="n">
        <v>46204</v>
      </c>
      <c r="B2644" s="104" t="inlineStr">
        <is>
          <t>2025/26</t>
        </is>
      </c>
      <c r="C2644" s="104" t="inlineStr">
        <is>
          <t>HC-051</t>
        </is>
      </c>
      <c r="D2644" s="104" t="n">
        <v>13</v>
      </c>
      <c r="E2644" s="104" t="n">
        <v>1952.43</v>
      </c>
      <c r="F2644" s="104" t="n">
        <v>117.62</v>
      </c>
      <c r="G2644" s="104" t="n">
        <v>9.4</v>
      </c>
    </row>
    <row r="2645">
      <c r="A2645" s="176" t="n">
        <v>46204</v>
      </c>
      <c r="B2645" s="104" t="inlineStr">
        <is>
          <t>2025/26</t>
        </is>
      </c>
      <c r="C2645" s="104" t="inlineStr">
        <is>
          <t>HC-052</t>
        </is>
      </c>
      <c r="D2645" s="104" t="n">
        <v>14</v>
      </c>
      <c r="E2645" s="104" t="n">
        <v>2154.67</v>
      </c>
      <c r="F2645" s="104" t="n">
        <v>90.87</v>
      </c>
      <c r="G2645" s="104" t="n">
        <v>9</v>
      </c>
    </row>
    <row r="2646">
      <c r="A2646" s="176" t="n">
        <v>46204</v>
      </c>
      <c r="B2646" s="104" t="inlineStr">
        <is>
          <t>2025/26</t>
        </is>
      </c>
      <c r="C2646" s="104" t="inlineStr">
        <is>
          <t>HC-053</t>
        </is>
      </c>
      <c r="D2646" s="104" t="n">
        <v>14</v>
      </c>
      <c r="E2646" s="104" t="n">
        <v>2101.8</v>
      </c>
      <c r="F2646" s="104" t="n">
        <v>89.17</v>
      </c>
      <c r="G2646" s="104" t="n">
        <v>9.199999999999999</v>
      </c>
    </row>
    <row r="2647">
      <c r="A2647" s="176" t="n">
        <v>46204</v>
      </c>
      <c r="B2647" s="104" t="inlineStr">
        <is>
          <t>2025/26</t>
        </is>
      </c>
      <c r="C2647" s="104" t="inlineStr">
        <is>
          <t>HC-054</t>
        </is>
      </c>
      <c r="D2647" s="104" t="n">
        <v>13</v>
      </c>
      <c r="E2647" s="104" t="n">
        <v>1971.83</v>
      </c>
      <c r="F2647" s="104" t="n">
        <v>90.89</v>
      </c>
      <c r="G2647" s="104" t="n">
        <v>11.8</v>
      </c>
    </row>
    <row r="2648">
      <c r="A2648" s="176" t="n">
        <v>46204</v>
      </c>
      <c r="B2648" s="104" t="inlineStr">
        <is>
          <t>2025/26</t>
        </is>
      </c>
      <c r="C2648" s="104" t="inlineStr">
        <is>
          <t>HC-055</t>
        </is>
      </c>
      <c r="D2648" s="104" t="n">
        <v>18</v>
      </c>
      <c r="E2648" s="104" t="n">
        <v>2748.24</v>
      </c>
      <c r="F2648" s="104" t="n">
        <v>129.71</v>
      </c>
      <c r="G2648" s="104" t="n">
        <v>16.5</v>
      </c>
    </row>
    <row r="2649">
      <c r="A2649" s="176" t="n">
        <v>46204</v>
      </c>
      <c r="B2649" s="104" t="inlineStr">
        <is>
          <t>2025/26</t>
        </is>
      </c>
      <c r="C2649" s="104" t="inlineStr">
        <is>
          <t>HC-056</t>
        </is>
      </c>
      <c r="D2649" s="104" t="n">
        <v>18</v>
      </c>
      <c r="E2649" s="104" t="n">
        <v>2745.18</v>
      </c>
      <c r="F2649" s="104" t="n">
        <v>122.87</v>
      </c>
      <c r="G2649" s="104" t="n">
        <v>17.4</v>
      </c>
    </row>
    <row r="2650">
      <c r="A2650" s="176" t="n">
        <v>46204</v>
      </c>
      <c r="B2650" s="104" t="inlineStr">
        <is>
          <t>2025/26</t>
        </is>
      </c>
      <c r="C2650" s="104" t="inlineStr">
        <is>
          <t>HC-057</t>
        </is>
      </c>
      <c r="D2650" s="104" t="n">
        <v>18</v>
      </c>
      <c r="E2650" s="104" t="n">
        <v>2745.43</v>
      </c>
      <c r="F2650" s="104" t="n">
        <v>96.54000000000001</v>
      </c>
      <c r="G2650" s="104" t="n">
        <v>21</v>
      </c>
    </row>
    <row r="2651">
      <c r="A2651" s="176" t="n">
        <v>46204</v>
      </c>
      <c r="B2651" s="104" t="inlineStr">
        <is>
          <t>2025/26</t>
        </is>
      </c>
      <c r="C2651" s="104" t="inlineStr">
        <is>
          <t>HC-058</t>
        </is>
      </c>
      <c r="D2651" s="104" t="n">
        <v>13</v>
      </c>
      <c r="E2651" s="104" t="n">
        <v>1970.5</v>
      </c>
      <c r="F2651" s="104" t="n">
        <v>68.04000000000001</v>
      </c>
      <c r="G2651" s="104" t="n">
        <v>8</v>
      </c>
    </row>
    <row r="2652">
      <c r="A2652" s="176" t="n">
        <v>46204</v>
      </c>
      <c r="B2652" s="104" t="inlineStr">
        <is>
          <t>2025/26</t>
        </is>
      </c>
      <c r="C2652" s="104" t="inlineStr">
        <is>
          <t>HC-059</t>
        </is>
      </c>
      <c r="D2652" s="104" t="n">
        <v>14</v>
      </c>
      <c r="E2652" s="104" t="n">
        <v>2137.15</v>
      </c>
      <c r="F2652" s="104" t="n">
        <v>105.81</v>
      </c>
      <c r="G2652" s="104" t="n">
        <v>15.7</v>
      </c>
    </row>
    <row r="2653">
      <c r="A2653" s="176" t="n">
        <v>46204</v>
      </c>
      <c r="B2653" s="104" t="inlineStr">
        <is>
          <t>2025/26</t>
        </is>
      </c>
      <c r="C2653" s="104" t="inlineStr">
        <is>
          <t>HC-060</t>
        </is>
      </c>
      <c r="D2653" s="104" t="n">
        <v>13</v>
      </c>
      <c r="E2653" s="104" t="n">
        <v>1974.38</v>
      </c>
      <c r="F2653" s="104" t="n">
        <v>76.84999999999999</v>
      </c>
      <c r="G2653" s="104" t="n">
        <v>15.8</v>
      </c>
    </row>
    <row r="2654">
      <c r="A2654" s="176" t="n">
        <v>46204</v>
      </c>
      <c r="B2654" s="104" t="inlineStr">
        <is>
          <t>2025/26</t>
        </is>
      </c>
      <c r="C2654" s="104" t="inlineStr">
        <is>
          <t>HC-061</t>
        </is>
      </c>
      <c r="D2654" s="104" t="n">
        <v>18</v>
      </c>
      <c r="E2654" s="104" t="n">
        <v>2730.35</v>
      </c>
      <c r="F2654" s="104" t="n">
        <v>153.86</v>
      </c>
      <c r="G2654" s="104" t="n">
        <v>20</v>
      </c>
    </row>
    <row r="2655">
      <c r="A2655" s="176" t="n">
        <v>46204</v>
      </c>
      <c r="B2655" s="104" t="inlineStr">
        <is>
          <t>2025/26</t>
        </is>
      </c>
      <c r="C2655" s="104" t="inlineStr">
        <is>
          <t>HC-062</t>
        </is>
      </c>
      <c r="D2655" s="104" t="n">
        <v>12</v>
      </c>
      <c r="E2655" s="104" t="n">
        <v>1860.05</v>
      </c>
      <c r="F2655" s="104" t="n">
        <v>54.86</v>
      </c>
      <c r="G2655" s="104" t="n">
        <v>11.8</v>
      </c>
    </row>
    <row r="2656">
      <c r="A2656" s="176" t="n">
        <v>46204</v>
      </c>
      <c r="B2656" s="104" t="inlineStr">
        <is>
          <t>2025/26</t>
        </is>
      </c>
      <c r="C2656" s="104" t="inlineStr">
        <is>
          <t>HC-064</t>
        </is>
      </c>
      <c r="D2656" s="104" t="n">
        <v>12</v>
      </c>
      <c r="E2656" s="104" t="n">
        <v>1793.78</v>
      </c>
      <c r="F2656" s="104" t="n">
        <v>67.66</v>
      </c>
      <c r="G2656" s="104" t="n">
        <v>12.7</v>
      </c>
    </row>
    <row r="2657">
      <c r="A2657" s="176" t="n">
        <v>46204</v>
      </c>
      <c r="B2657" s="104" t="inlineStr">
        <is>
          <t>2025/26</t>
        </is>
      </c>
      <c r="C2657" s="104" t="inlineStr">
        <is>
          <t>HC-065</t>
        </is>
      </c>
      <c r="D2657" s="104" t="n">
        <v>20</v>
      </c>
      <c r="E2657" s="104" t="n">
        <v>3049.94</v>
      </c>
      <c r="F2657" s="104" t="n">
        <v>115.37</v>
      </c>
      <c r="G2657" s="104" t="n">
        <v>11.7</v>
      </c>
    </row>
    <row r="2658">
      <c r="A2658" s="176" t="n">
        <v>46204</v>
      </c>
      <c r="B2658" s="104" t="inlineStr">
        <is>
          <t>2025/26</t>
        </is>
      </c>
      <c r="C2658" s="104" t="inlineStr">
        <is>
          <t>HC-066</t>
        </is>
      </c>
      <c r="D2658" s="104" t="n">
        <v>18</v>
      </c>
      <c r="E2658" s="104" t="n">
        <v>2764.66</v>
      </c>
      <c r="F2658" s="104" t="n">
        <v>106.3</v>
      </c>
      <c r="G2658" s="104" t="n">
        <v>9.300000000000001</v>
      </c>
    </row>
    <row r="2659">
      <c r="A2659" s="176" t="n">
        <v>46204</v>
      </c>
      <c r="B2659" s="104" t="inlineStr">
        <is>
          <t>2025/26</t>
        </is>
      </c>
      <c r="C2659" s="104" t="inlineStr">
        <is>
          <t>HC-067</t>
        </is>
      </c>
      <c r="D2659" s="104" t="n">
        <v>18</v>
      </c>
      <c r="E2659" s="104" t="n">
        <v>2771.04</v>
      </c>
      <c r="F2659" s="104" t="n">
        <v>151.1</v>
      </c>
      <c r="G2659" s="104" t="n">
        <v>15.9</v>
      </c>
    </row>
    <row r="2660">
      <c r="A2660" s="176" t="n">
        <v>46204</v>
      </c>
      <c r="B2660" s="104" t="inlineStr">
        <is>
          <t>2025/26</t>
        </is>
      </c>
      <c r="C2660" s="104" t="inlineStr">
        <is>
          <t>HC-068</t>
        </is>
      </c>
      <c r="D2660" s="104" t="n">
        <v>13</v>
      </c>
      <c r="E2660" s="104" t="n">
        <v>1960.69</v>
      </c>
      <c r="F2660" s="104" t="n">
        <v>85.62</v>
      </c>
      <c r="G2660" s="104" t="n">
        <v>9.1</v>
      </c>
    </row>
    <row r="2661">
      <c r="A2661" s="176" t="n">
        <v>46204</v>
      </c>
      <c r="B2661" s="104" t="inlineStr">
        <is>
          <t>2025/26</t>
        </is>
      </c>
      <c r="C2661" s="104" t="inlineStr">
        <is>
          <t>HC-069</t>
        </is>
      </c>
      <c r="D2661" s="104" t="n">
        <v>14</v>
      </c>
      <c r="E2661" s="104" t="n">
        <v>2154.12</v>
      </c>
      <c r="F2661" s="104" t="n">
        <v>82.31</v>
      </c>
      <c r="G2661" s="104" t="n">
        <v>13.7</v>
      </c>
    </row>
    <row r="2662">
      <c r="A2662" s="176" t="n">
        <v>46204</v>
      </c>
      <c r="B2662" s="104" t="inlineStr">
        <is>
          <t>2025/26</t>
        </is>
      </c>
      <c r="C2662" s="104" t="inlineStr">
        <is>
          <t>HC-070</t>
        </is>
      </c>
      <c r="D2662" s="104" t="n">
        <v>8</v>
      </c>
      <c r="E2662" s="104" t="n">
        <v>1283.9</v>
      </c>
      <c r="F2662" s="104" t="n">
        <v>44.23</v>
      </c>
      <c r="G2662" s="104" t="n">
        <v>6.4</v>
      </c>
    </row>
    <row r="2663">
      <c r="A2663" s="176" t="n">
        <v>46204</v>
      </c>
      <c r="B2663" s="104" t="inlineStr">
        <is>
          <t>2025/26</t>
        </is>
      </c>
      <c r="C2663" s="104" t="inlineStr">
        <is>
          <t>HC-071</t>
        </is>
      </c>
      <c r="D2663" s="104" t="n">
        <v>14</v>
      </c>
      <c r="E2663" s="104" t="n">
        <v>2107.22</v>
      </c>
      <c r="F2663" s="104" t="n">
        <v>85.98</v>
      </c>
      <c r="G2663" s="104" t="n">
        <v>11.9</v>
      </c>
    </row>
    <row r="2664">
      <c r="A2664" s="176" t="n">
        <v>46204</v>
      </c>
      <c r="B2664" s="104" t="inlineStr">
        <is>
          <t>2025/26</t>
        </is>
      </c>
      <c r="C2664" s="104" t="inlineStr">
        <is>
          <t>HC-072</t>
        </is>
      </c>
      <c r="D2664" s="104" t="n">
        <v>12</v>
      </c>
      <c r="E2664" s="104" t="n">
        <v>1808.32</v>
      </c>
      <c r="F2664" s="104" t="n">
        <v>101.61</v>
      </c>
      <c r="G2664" s="104" t="n">
        <v>8.5</v>
      </c>
    </row>
    <row r="2665">
      <c r="A2665" s="176" t="n">
        <v>46204</v>
      </c>
      <c r="B2665" s="104" t="inlineStr">
        <is>
          <t>2025/26</t>
        </is>
      </c>
      <c r="C2665" s="104" t="inlineStr">
        <is>
          <t>HC-073</t>
        </is>
      </c>
      <c r="D2665" s="104" t="n">
        <v>21</v>
      </c>
      <c r="E2665" s="104" t="n">
        <v>3170.24</v>
      </c>
      <c r="F2665" s="104" t="n">
        <v>115.87</v>
      </c>
      <c r="G2665" s="104" t="n">
        <v>13.5</v>
      </c>
    </row>
    <row r="2666">
      <c r="A2666" s="176" t="n">
        <v>46204</v>
      </c>
      <c r="B2666" s="104" t="inlineStr">
        <is>
          <t>2025/26</t>
        </is>
      </c>
      <c r="C2666" s="104" t="inlineStr">
        <is>
          <t>HC-074</t>
        </is>
      </c>
      <c r="D2666" s="104" t="n">
        <v>14</v>
      </c>
      <c r="E2666" s="104" t="n">
        <v>2135.37</v>
      </c>
      <c r="F2666" s="104" t="n">
        <v>103.15</v>
      </c>
      <c r="G2666" s="104" t="n">
        <v>9</v>
      </c>
    </row>
    <row r="2667">
      <c r="A2667" s="176" t="n">
        <v>46204</v>
      </c>
      <c r="B2667" s="104" t="inlineStr">
        <is>
          <t>2025/26</t>
        </is>
      </c>
      <c r="C2667" s="104" t="inlineStr">
        <is>
          <t>HC-075</t>
        </is>
      </c>
      <c r="D2667" s="104" t="n">
        <v>20</v>
      </c>
      <c r="E2667" s="104" t="n">
        <v>3110.7</v>
      </c>
      <c r="F2667" s="104" t="n">
        <v>108.96</v>
      </c>
      <c r="G2667" s="104" t="n">
        <v>15.2</v>
      </c>
    </row>
    <row r="2668">
      <c r="A2668" s="176" t="n">
        <v>46204</v>
      </c>
      <c r="B2668" s="104" t="inlineStr">
        <is>
          <t>2025/26</t>
        </is>
      </c>
      <c r="C2668" s="104" t="inlineStr">
        <is>
          <t>HC-076</t>
        </is>
      </c>
      <c r="D2668" s="104" t="n">
        <v>14</v>
      </c>
      <c r="E2668" s="104" t="n">
        <v>2144.66</v>
      </c>
      <c r="F2668" s="104" t="n">
        <v>93.8</v>
      </c>
      <c r="G2668" s="104" t="n">
        <v>14.7</v>
      </c>
    </row>
    <row r="2669">
      <c r="A2669" s="176" t="n">
        <v>46204</v>
      </c>
      <c r="B2669" s="104" t="inlineStr">
        <is>
          <t>2025/26</t>
        </is>
      </c>
      <c r="C2669" s="104" t="inlineStr">
        <is>
          <t>HC-077</t>
        </is>
      </c>
      <c r="D2669" s="104" t="n">
        <v>14</v>
      </c>
      <c r="E2669" s="104" t="n">
        <v>2114.41</v>
      </c>
      <c r="F2669" s="104" t="n">
        <v>49.83</v>
      </c>
      <c r="G2669" s="104" t="n">
        <v>9.300000000000001</v>
      </c>
    </row>
    <row r="2670">
      <c r="A2670" s="176" t="n">
        <v>46204</v>
      </c>
      <c r="B2670" s="104" t="inlineStr">
        <is>
          <t>2025/26</t>
        </is>
      </c>
      <c r="C2670" s="104" t="inlineStr">
        <is>
          <t>HC-078</t>
        </is>
      </c>
      <c r="D2670" s="104" t="n">
        <v>14</v>
      </c>
      <c r="E2670" s="104" t="n">
        <v>2185.06</v>
      </c>
      <c r="F2670" s="104" t="n">
        <v>91.95999999999999</v>
      </c>
      <c r="G2670" s="104" t="n">
        <v>10.7</v>
      </c>
    </row>
    <row r="2671">
      <c r="A2671" s="176" t="n">
        <v>46204</v>
      </c>
      <c r="B2671" s="104" t="inlineStr">
        <is>
          <t>2025/26</t>
        </is>
      </c>
      <c r="C2671" s="104" t="inlineStr">
        <is>
          <t>HC-079</t>
        </is>
      </c>
      <c r="D2671" s="104" t="n">
        <v>18</v>
      </c>
      <c r="E2671" s="104" t="n">
        <v>2771.74</v>
      </c>
      <c r="F2671" s="104" t="n">
        <v>122.95</v>
      </c>
      <c r="G2671" s="104" t="n">
        <v>15.8</v>
      </c>
    </row>
    <row r="2672">
      <c r="A2672" s="176" t="n">
        <v>46204</v>
      </c>
      <c r="B2672" s="104" t="inlineStr">
        <is>
          <t>2025/26</t>
        </is>
      </c>
      <c r="C2672" s="104" t="inlineStr">
        <is>
          <t>HC-080</t>
        </is>
      </c>
      <c r="D2672" s="104" t="n">
        <v>12</v>
      </c>
      <c r="E2672" s="104" t="n">
        <v>1881.24</v>
      </c>
      <c r="F2672" s="104" t="n">
        <v>84.91</v>
      </c>
      <c r="G2672" s="104" t="n">
        <v>5.9</v>
      </c>
    </row>
    <row r="2673">
      <c r="A2673" s="176" t="n">
        <v>46204</v>
      </c>
      <c r="B2673" s="104" t="inlineStr">
        <is>
          <t>2025/26</t>
        </is>
      </c>
      <c r="C2673" s="104" t="inlineStr">
        <is>
          <t>HC-081</t>
        </is>
      </c>
      <c r="D2673" s="104" t="n">
        <v>18</v>
      </c>
      <c r="E2673" s="104" t="n">
        <v>2788.97</v>
      </c>
      <c r="F2673" s="104" t="n">
        <v>139.76</v>
      </c>
      <c r="G2673" s="104" t="n">
        <v>21.5</v>
      </c>
    </row>
    <row r="2674">
      <c r="A2674" s="176" t="n">
        <v>46204</v>
      </c>
      <c r="B2674" s="104" t="inlineStr">
        <is>
          <t>2025/26</t>
        </is>
      </c>
      <c r="C2674" s="104" t="inlineStr">
        <is>
          <t>HC-082</t>
        </is>
      </c>
      <c r="D2674" s="104" t="n">
        <v>13</v>
      </c>
      <c r="E2674" s="104" t="n">
        <v>1994.36</v>
      </c>
      <c r="F2674" s="104" t="n">
        <v>80.37</v>
      </c>
      <c r="G2674" s="104" t="n">
        <v>17.3</v>
      </c>
    </row>
    <row r="2675">
      <c r="A2675" s="176" t="n">
        <v>46204</v>
      </c>
      <c r="B2675" s="104" t="inlineStr">
        <is>
          <t>2025/26</t>
        </is>
      </c>
      <c r="C2675" s="104" t="inlineStr">
        <is>
          <t>HC-083</t>
        </is>
      </c>
      <c r="D2675" s="104" t="n">
        <v>13</v>
      </c>
      <c r="E2675" s="104" t="n">
        <v>1993.04</v>
      </c>
      <c r="F2675" s="104" t="n">
        <v>98.33</v>
      </c>
      <c r="G2675" s="104" t="n">
        <v>1.4</v>
      </c>
    </row>
    <row r="2676">
      <c r="A2676" s="176" t="n">
        <v>46204</v>
      </c>
      <c r="B2676" s="104" t="inlineStr">
        <is>
          <t>2025/26</t>
        </is>
      </c>
      <c r="C2676" s="104" t="inlineStr">
        <is>
          <t>HC-084</t>
        </is>
      </c>
      <c r="D2676" s="104" t="n">
        <v>12</v>
      </c>
      <c r="E2676" s="104" t="n">
        <v>1836.27</v>
      </c>
      <c r="F2676" s="104" t="n">
        <v>90.23</v>
      </c>
      <c r="G2676" s="104" t="n">
        <v>10.1</v>
      </c>
    </row>
    <row r="2677">
      <c r="A2677" s="176" t="n">
        <v>46204</v>
      </c>
      <c r="B2677" s="104" t="inlineStr">
        <is>
          <t>2025/26</t>
        </is>
      </c>
      <c r="C2677" s="104" t="inlineStr">
        <is>
          <t>HC-085</t>
        </is>
      </c>
      <c r="D2677" s="104" t="n">
        <v>18</v>
      </c>
      <c r="E2677" s="104" t="n">
        <v>2749.19</v>
      </c>
      <c r="F2677" s="104" t="n">
        <v>144.8</v>
      </c>
      <c r="G2677" s="104" t="n">
        <v>18.8</v>
      </c>
    </row>
    <row r="2678">
      <c r="A2678" s="176" t="n">
        <v>46204</v>
      </c>
      <c r="B2678" s="104" t="inlineStr">
        <is>
          <t>2025/26</t>
        </is>
      </c>
      <c r="C2678" s="104" t="inlineStr">
        <is>
          <t>HC-086</t>
        </is>
      </c>
      <c r="D2678" s="104" t="n">
        <v>13</v>
      </c>
      <c r="E2678" s="104" t="n">
        <v>2025.66</v>
      </c>
      <c r="F2678" s="104" t="n">
        <v>101.71</v>
      </c>
      <c r="G2678" s="104" t="n">
        <v>10.4</v>
      </c>
    </row>
    <row r="2679">
      <c r="A2679" s="176" t="n">
        <v>46204</v>
      </c>
      <c r="B2679" s="104" t="inlineStr">
        <is>
          <t>2025/26</t>
        </is>
      </c>
      <c r="C2679" s="104" t="inlineStr">
        <is>
          <t>HC-087</t>
        </is>
      </c>
      <c r="D2679" s="104" t="n">
        <v>12</v>
      </c>
      <c r="E2679" s="104" t="n">
        <v>1872.99</v>
      </c>
      <c r="F2679" s="104" t="n">
        <v>57.52</v>
      </c>
      <c r="G2679" s="104" t="n">
        <v>11.8</v>
      </c>
    </row>
    <row r="2680">
      <c r="A2680" s="176" t="n">
        <v>46204</v>
      </c>
      <c r="B2680" s="104" t="inlineStr">
        <is>
          <t>2025/26</t>
        </is>
      </c>
      <c r="C2680" s="104" t="inlineStr">
        <is>
          <t>HC-088</t>
        </is>
      </c>
      <c r="D2680" s="104" t="n">
        <v>13</v>
      </c>
      <c r="E2680" s="104" t="n">
        <v>2049.28</v>
      </c>
      <c r="F2680" s="104" t="n">
        <v>73.92</v>
      </c>
      <c r="G2680" s="104" t="n">
        <v>10</v>
      </c>
    </row>
    <row r="2681">
      <c r="A2681" s="176" t="n">
        <v>46204</v>
      </c>
      <c r="B2681" s="104" t="inlineStr">
        <is>
          <t>2025/26</t>
        </is>
      </c>
      <c r="C2681" s="104" t="inlineStr">
        <is>
          <t>HC-089</t>
        </is>
      </c>
      <c r="D2681" s="104" t="n">
        <v>14</v>
      </c>
      <c r="E2681" s="104" t="n">
        <v>2103.76</v>
      </c>
      <c r="F2681" s="104" t="n">
        <v>62.03</v>
      </c>
      <c r="G2681" s="104" t="n">
        <v>11.4</v>
      </c>
    </row>
    <row r="2682">
      <c r="A2682" s="176" t="n">
        <v>46204</v>
      </c>
      <c r="B2682" s="104" t="inlineStr">
        <is>
          <t>2025/26</t>
        </is>
      </c>
      <c r="C2682" s="104" t="inlineStr">
        <is>
          <t>HC-090</t>
        </is>
      </c>
      <c r="D2682" s="104" t="n">
        <v>13</v>
      </c>
      <c r="E2682" s="104" t="n">
        <v>1996.43</v>
      </c>
      <c r="F2682" s="104" t="n">
        <v>83.29000000000001</v>
      </c>
      <c r="G2682" s="104" t="n">
        <v>15.3</v>
      </c>
    </row>
    <row r="2683">
      <c r="A2683" s="176" t="n">
        <v>46204</v>
      </c>
      <c r="B2683" s="104" t="inlineStr">
        <is>
          <t>2025/26</t>
        </is>
      </c>
      <c r="C2683" s="104" t="inlineStr">
        <is>
          <t>HC-091</t>
        </is>
      </c>
      <c r="D2683" s="104" t="n">
        <v>13</v>
      </c>
      <c r="E2683" s="104" t="n">
        <v>1956.24</v>
      </c>
      <c r="F2683" s="104" t="n">
        <v>58.44</v>
      </c>
      <c r="G2683" s="104" t="n">
        <v>5.9</v>
      </c>
    </row>
    <row r="2684">
      <c r="A2684" s="176" t="n">
        <v>46204</v>
      </c>
      <c r="B2684" s="104" t="inlineStr">
        <is>
          <t>2025/26</t>
        </is>
      </c>
      <c r="C2684" s="104" t="inlineStr">
        <is>
          <t>HC-092</t>
        </is>
      </c>
      <c r="D2684" s="104" t="n">
        <v>13</v>
      </c>
      <c r="E2684" s="104" t="n">
        <v>2021.28</v>
      </c>
      <c r="F2684" s="104" t="n">
        <v>71.44</v>
      </c>
      <c r="G2684" s="104" t="n">
        <v>6.7</v>
      </c>
    </row>
    <row r="2685">
      <c r="A2685" s="176" t="n">
        <v>46204</v>
      </c>
      <c r="B2685" s="104" t="inlineStr">
        <is>
          <t>2025/26</t>
        </is>
      </c>
      <c r="C2685" s="104" t="inlineStr">
        <is>
          <t>HC-093</t>
        </is>
      </c>
      <c r="D2685" s="104" t="n">
        <v>25</v>
      </c>
      <c r="E2685" s="104" t="n">
        <v>3806.83</v>
      </c>
      <c r="F2685" s="104" t="n">
        <v>175.36</v>
      </c>
      <c r="G2685" s="104" t="n">
        <v>21.4</v>
      </c>
    </row>
    <row r="2686">
      <c r="A2686" s="176" t="n">
        <v>46204</v>
      </c>
      <c r="B2686" s="104" t="inlineStr">
        <is>
          <t>2025/26</t>
        </is>
      </c>
      <c r="C2686" s="104" t="inlineStr">
        <is>
          <t>HC-094</t>
        </is>
      </c>
      <c r="D2686" s="104" t="n">
        <v>12</v>
      </c>
      <c r="E2686" s="104" t="n">
        <v>1818.53</v>
      </c>
      <c r="F2686" s="104" t="n">
        <v>71.01000000000001</v>
      </c>
      <c r="G2686" s="104" t="n">
        <v>7.7</v>
      </c>
    </row>
    <row r="2687">
      <c r="A2687" s="176" t="n">
        <v>46204</v>
      </c>
      <c r="B2687" s="104" t="inlineStr">
        <is>
          <t>2025/26</t>
        </is>
      </c>
      <c r="C2687" s="104" t="inlineStr">
        <is>
          <t>HC-095</t>
        </is>
      </c>
      <c r="D2687" s="104" t="n">
        <v>21</v>
      </c>
      <c r="E2687" s="104" t="n">
        <v>3237.91</v>
      </c>
      <c r="F2687" s="104" t="n">
        <v>140.47</v>
      </c>
      <c r="G2687" s="104" t="n">
        <v>16.9</v>
      </c>
    </row>
    <row r="2688">
      <c r="A2688" s="176" t="n">
        <v>46204</v>
      </c>
      <c r="B2688" s="104" t="inlineStr">
        <is>
          <t>2025/26</t>
        </is>
      </c>
      <c r="C2688" s="104" t="inlineStr">
        <is>
          <t>HC-096</t>
        </is>
      </c>
      <c r="D2688" s="104" t="n">
        <v>12</v>
      </c>
      <c r="E2688" s="104" t="n">
        <v>1898</v>
      </c>
      <c r="F2688" s="104" t="n">
        <v>76.06</v>
      </c>
      <c r="G2688" s="104" t="n">
        <v>6.2</v>
      </c>
    </row>
    <row r="2689">
      <c r="A2689" s="176" t="n">
        <v>46204</v>
      </c>
      <c r="B2689" s="104" t="inlineStr">
        <is>
          <t>2025/26</t>
        </is>
      </c>
      <c r="C2689" s="104" t="inlineStr">
        <is>
          <t>HC-097</t>
        </is>
      </c>
      <c r="D2689" s="104" t="n">
        <v>12</v>
      </c>
      <c r="E2689" s="104" t="n">
        <v>1803.81</v>
      </c>
      <c r="F2689" s="104" t="n">
        <v>81.12</v>
      </c>
      <c r="G2689" s="104" t="n">
        <v>10</v>
      </c>
    </row>
    <row r="2690">
      <c r="A2690" s="176" t="n">
        <v>46204</v>
      </c>
      <c r="B2690" s="104" t="inlineStr">
        <is>
          <t>2025/26</t>
        </is>
      </c>
      <c r="C2690" s="104" t="inlineStr">
        <is>
          <t>HC-098</t>
        </is>
      </c>
      <c r="D2690" s="104" t="n">
        <v>14</v>
      </c>
      <c r="E2690" s="104" t="n">
        <v>2146.01</v>
      </c>
      <c r="F2690" s="104" t="n">
        <v>76.09999999999999</v>
      </c>
      <c r="G2690" s="104" t="n">
        <v>9.800000000000001</v>
      </c>
    </row>
    <row r="2691">
      <c r="A2691" s="176" t="n">
        <v>46204</v>
      </c>
      <c r="B2691" s="104" t="inlineStr">
        <is>
          <t>2025/26</t>
        </is>
      </c>
      <c r="C2691" s="104" t="inlineStr">
        <is>
          <t>HC-099</t>
        </is>
      </c>
      <c r="D2691" s="104" t="n">
        <v>18</v>
      </c>
      <c r="E2691" s="104" t="n">
        <v>2817.17</v>
      </c>
      <c r="F2691" s="104" t="n">
        <v>142.02</v>
      </c>
      <c r="G2691" s="104" t="n">
        <v>11.3</v>
      </c>
    </row>
    <row r="2692">
      <c r="A2692" s="176" t="n">
        <v>46204</v>
      </c>
      <c r="B2692" s="104" t="inlineStr">
        <is>
          <t>2025/26</t>
        </is>
      </c>
      <c r="C2692" s="104" t="inlineStr">
        <is>
          <t>HC-100</t>
        </is>
      </c>
      <c r="D2692" s="104" t="n">
        <v>12</v>
      </c>
      <c r="E2692" s="104" t="n">
        <v>1779.09</v>
      </c>
      <c r="F2692" s="104" t="n">
        <v>77.70999999999999</v>
      </c>
      <c r="G2692" s="104" t="n">
        <v>10.9</v>
      </c>
    </row>
    <row r="2693">
      <c r="A2693" s="176" t="n">
        <v>46204</v>
      </c>
      <c r="B2693" s="104" t="inlineStr">
        <is>
          <t>2025/26</t>
        </is>
      </c>
      <c r="C2693" s="104" t="inlineStr">
        <is>
          <t>HC-101</t>
        </is>
      </c>
      <c r="D2693" s="104" t="n">
        <v>14</v>
      </c>
      <c r="E2693" s="104" t="n">
        <v>2168.91</v>
      </c>
      <c r="F2693" s="104" t="n">
        <v>79.90000000000001</v>
      </c>
      <c r="G2693" s="104" t="n">
        <v>9</v>
      </c>
    </row>
    <row r="2694">
      <c r="A2694" s="176" t="n">
        <v>46204</v>
      </c>
      <c r="B2694" s="104" t="inlineStr">
        <is>
          <t>2025/26</t>
        </is>
      </c>
      <c r="C2694" s="104" t="inlineStr">
        <is>
          <t>HC-102</t>
        </is>
      </c>
      <c r="D2694" s="104" t="n">
        <v>14</v>
      </c>
      <c r="E2694" s="104" t="n">
        <v>2153.86</v>
      </c>
      <c r="F2694" s="104" t="n">
        <v>265.48</v>
      </c>
      <c r="G2694" s="104" t="n">
        <v>60.7</v>
      </c>
    </row>
    <row r="2695">
      <c r="A2695" s="176" t="n">
        <v>46204</v>
      </c>
      <c r="B2695" s="104" t="inlineStr">
        <is>
          <t>2025/26</t>
        </is>
      </c>
      <c r="C2695" s="104" t="inlineStr">
        <is>
          <t>HC-103</t>
        </is>
      </c>
      <c r="D2695" s="104" t="n">
        <v>18</v>
      </c>
      <c r="E2695" s="104" t="n">
        <v>2727.83</v>
      </c>
      <c r="F2695" s="104" t="n">
        <v>113.88</v>
      </c>
      <c r="G2695" s="104" t="n">
        <v>14</v>
      </c>
    </row>
    <row r="2696">
      <c r="A2696" s="176" t="n">
        <v>46204</v>
      </c>
      <c r="B2696" s="104" t="inlineStr">
        <is>
          <t>2025/26</t>
        </is>
      </c>
      <c r="C2696" s="104" t="inlineStr">
        <is>
          <t>HC-104</t>
        </is>
      </c>
      <c r="D2696" s="104" t="n">
        <v>13</v>
      </c>
      <c r="E2696" s="104" t="n">
        <v>1994.04</v>
      </c>
      <c r="F2696" s="104" t="n">
        <v>114.21</v>
      </c>
      <c r="G2696" s="104" t="n">
        <v>8</v>
      </c>
    </row>
    <row r="2697">
      <c r="A2697" s="176" t="n">
        <v>46204</v>
      </c>
      <c r="B2697" s="104" t="inlineStr">
        <is>
          <t>2025/26</t>
        </is>
      </c>
      <c r="C2697" s="104" t="inlineStr">
        <is>
          <t>HC-105</t>
        </is>
      </c>
      <c r="D2697" s="104" t="n">
        <v>20</v>
      </c>
      <c r="E2697" s="104" t="n">
        <v>3024.46</v>
      </c>
      <c r="F2697" s="104" t="n">
        <v>101.42</v>
      </c>
      <c r="G2697" s="104" t="n">
        <v>20.3</v>
      </c>
    </row>
    <row r="2698">
      <c r="A2698" s="176" t="n">
        <v>46204</v>
      </c>
      <c r="B2698" s="104" t="inlineStr">
        <is>
          <t>2025/26</t>
        </is>
      </c>
      <c r="C2698" s="104" t="inlineStr">
        <is>
          <t>HC-106</t>
        </is>
      </c>
      <c r="D2698" s="104" t="n">
        <v>14</v>
      </c>
      <c r="E2698" s="104" t="n">
        <v>2143.39</v>
      </c>
      <c r="F2698" s="104" t="n">
        <v>98.56</v>
      </c>
      <c r="G2698" s="104" t="n">
        <v>8.5</v>
      </c>
    </row>
    <row r="2699">
      <c r="A2699" s="176" t="n">
        <v>46204</v>
      </c>
      <c r="B2699" s="104" t="inlineStr">
        <is>
          <t>2025/26</t>
        </is>
      </c>
      <c r="C2699" s="104" t="inlineStr">
        <is>
          <t>HC-107</t>
        </is>
      </c>
      <c r="D2699" s="104" t="n">
        <v>18</v>
      </c>
      <c r="E2699" s="104" t="n">
        <v>2780.36</v>
      </c>
      <c r="F2699" s="104" t="n">
        <v>144</v>
      </c>
      <c r="G2699" s="104" t="n">
        <v>17.5</v>
      </c>
    </row>
    <row r="2700">
      <c r="A2700" s="176" t="n">
        <v>46204</v>
      </c>
      <c r="B2700" s="104" t="inlineStr">
        <is>
          <t>2025/26</t>
        </is>
      </c>
      <c r="C2700" s="104" t="inlineStr">
        <is>
          <t>HC-108</t>
        </is>
      </c>
      <c r="D2700" s="104" t="n">
        <v>13</v>
      </c>
      <c r="E2700" s="104" t="n">
        <v>2000.55</v>
      </c>
      <c r="F2700" s="104" t="n">
        <v>57.31</v>
      </c>
      <c r="G2700" s="104" t="n">
        <v>10.3</v>
      </c>
    </row>
    <row r="2701">
      <c r="A2701" s="176" t="n">
        <v>46204</v>
      </c>
      <c r="B2701" s="104" t="inlineStr">
        <is>
          <t>2025/26</t>
        </is>
      </c>
      <c r="C2701" s="104" t="inlineStr">
        <is>
          <t>HC-109</t>
        </is>
      </c>
      <c r="D2701" s="104" t="n">
        <v>14</v>
      </c>
      <c r="E2701" s="104" t="n">
        <v>2157.28</v>
      </c>
      <c r="F2701" s="104" t="n">
        <v>59.59</v>
      </c>
      <c r="G2701" s="104" t="n">
        <v>10.2</v>
      </c>
    </row>
    <row r="2702">
      <c r="A2702" s="176" t="n">
        <v>46204</v>
      </c>
      <c r="B2702" s="104" t="inlineStr">
        <is>
          <t>2025/26</t>
        </is>
      </c>
      <c r="C2702" s="104" t="inlineStr">
        <is>
          <t>HC-110</t>
        </is>
      </c>
      <c r="D2702" s="104" t="n">
        <v>12</v>
      </c>
      <c r="E2702" s="104" t="n">
        <v>1826.65</v>
      </c>
      <c r="F2702" s="104" t="n">
        <v>67.63</v>
      </c>
      <c r="G2702" s="104" t="n">
        <v>10.7</v>
      </c>
    </row>
    <row r="2703">
      <c r="A2703" s="176" t="n">
        <v>46204</v>
      </c>
      <c r="B2703" s="104" t="inlineStr">
        <is>
          <t>2025/26</t>
        </is>
      </c>
      <c r="C2703" s="104" t="inlineStr">
        <is>
          <t>HC-111</t>
        </is>
      </c>
      <c r="D2703" s="104" t="n">
        <v>14</v>
      </c>
      <c r="E2703" s="104" t="n">
        <v>2113.13</v>
      </c>
      <c r="F2703" s="104" t="n">
        <v>88.20999999999999</v>
      </c>
      <c r="G2703" s="104" t="n">
        <v>16.8</v>
      </c>
    </row>
    <row r="2704">
      <c r="A2704" s="176" t="n">
        <v>46204</v>
      </c>
      <c r="B2704" s="104" t="inlineStr">
        <is>
          <t>2025/26</t>
        </is>
      </c>
      <c r="C2704" s="104" t="inlineStr">
        <is>
          <t>HC-112</t>
        </is>
      </c>
      <c r="D2704" s="104" t="n">
        <v>13</v>
      </c>
      <c r="E2704" s="104" t="n">
        <v>1991.06</v>
      </c>
      <c r="F2704" s="104" t="n">
        <v>71.12</v>
      </c>
      <c r="G2704" s="104" t="n">
        <v>10.5</v>
      </c>
    </row>
    <row r="2705">
      <c r="A2705" s="176" t="n">
        <v>46204</v>
      </c>
      <c r="B2705" s="104" t="inlineStr">
        <is>
          <t>2025/26</t>
        </is>
      </c>
      <c r="C2705" s="104" t="inlineStr">
        <is>
          <t>HC-113</t>
        </is>
      </c>
      <c r="D2705" s="104" t="n">
        <v>14</v>
      </c>
      <c r="E2705" s="104" t="n">
        <v>2119.63</v>
      </c>
      <c r="F2705" s="104" t="n">
        <v>103.03</v>
      </c>
      <c r="G2705" s="104" t="n">
        <v>12.3</v>
      </c>
    </row>
    <row r="2706">
      <c r="A2706" s="176" t="n">
        <v>46204</v>
      </c>
      <c r="B2706" s="104" t="inlineStr">
        <is>
          <t>2025/26</t>
        </is>
      </c>
      <c r="C2706" s="104" t="inlineStr">
        <is>
          <t>HC-114</t>
        </is>
      </c>
      <c r="D2706" s="104" t="n">
        <v>12</v>
      </c>
      <c r="E2706" s="104" t="n">
        <v>1814.17</v>
      </c>
      <c r="F2706" s="104" t="n">
        <v>81.23999999999999</v>
      </c>
      <c r="G2706" s="104" t="n">
        <v>11</v>
      </c>
    </row>
    <row r="2707">
      <c r="A2707" s="176" t="n">
        <v>46204</v>
      </c>
      <c r="B2707" s="104" t="inlineStr">
        <is>
          <t>2025/26</t>
        </is>
      </c>
      <c r="C2707" s="104" t="inlineStr">
        <is>
          <t>HC-115</t>
        </is>
      </c>
      <c r="D2707" s="104" t="n">
        <v>18</v>
      </c>
      <c r="E2707" s="104" t="n">
        <v>2735</v>
      </c>
      <c r="F2707" s="104" t="n">
        <v>119.41</v>
      </c>
      <c r="G2707" s="104" t="n">
        <v>14.8</v>
      </c>
    </row>
    <row r="2708">
      <c r="A2708" s="176" t="n">
        <v>46204</v>
      </c>
      <c r="B2708" s="104" t="inlineStr">
        <is>
          <t>2025/26</t>
        </is>
      </c>
      <c r="C2708" s="104" t="inlineStr">
        <is>
          <t>HC-116</t>
        </is>
      </c>
      <c r="D2708" s="104" t="n">
        <v>13</v>
      </c>
      <c r="E2708" s="104" t="n">
        <v>1963.1</v>
      </c>
      <c r="F2708" s="104" t="n">
        <v>93.65000000000001</v>
      </c>
      <c r="G2708" s="104" t="n">
        <v>16.2</v>
      </c>
    </row>
    <row r="2709">
      <c r="A2709" s="176" t="n">
        <v>46204</v>
      </c>
      <c r="B2709" s="104" t="inlineStr">
        <is>
          <t>2025/26</t>
        </is>
      </c>
      <c r="C2709" s="104" t="inlineStr">
        <is>
          <t>HC-117</t>
        </is>
      </c>
      <c r="D2709" s="104" t="n">
        <v>18</v>
      </c>
      <c r="E2709" s="104" t="n">
        <v>2725.63</v>
      </c>
      <c r="F2709" s="104" t="n">
        <v>101.17</v>
      </c>
      <c r="G2709" s="104" t="n">
        <v>13.1</v>
      </c>
    </row>
    <row r="2710">
      <c r="A2710" s="176" t="n">
        <v>46204</v>
      </c>
      <c r="B2710" s="104" t="inlineStr">
        <is>
          <t>2025/26</t>
        </is>
      </c>
      <c r="C2710" s="104" t="inlineStr">
        <is>
          <t>HC-118</t>
        </is>
      </c>
      <c r="D2710" s="104" t="n">
        <v>14</v>
      </c>
      <c r="E2710" s="104" t="n">
        <v>2164.31</v>
      </c>
      <c r="F2710" s="104" t="n">
        <v>107.14</v>
      </c>
      <c r="G2710" s="104" t="n">
        <v>8.1</v>
      </c>
    </row>
    <row r="2711">
      <c r="A2711" s="176" t="n">
        <v>46204</v>
      </c>
      <c r="B2711" s="104" t="inlineStr">
        <is>
          <t>2025/26</t>
        </is>
      </c>
      <c r="C2711" s="104" t="inlineStr">
        <is>
          <t>HC-119</t>
        </is>
      </c>
      <c r="D2711" s="104" t="n">
        <v>13</v>
      </c>
      <c r="E2711" s="104" t="n">
        <v>2047.89</v>
      </c>
      <c r="F2711" s="104" t="n">
        <v>77.05</v>
      </c>
      <c r="G2711" s="104" t="n">
        <v>5.7</v>
      </c>
    </row>
    <row r="2712">
      <c r="A2712" s="176" t="n">
        <v>46204</v>
      </c>
      <c r="B2712" s="104" t="inlineStr">
        <is>
          <t>2025/26</t>
        </is>
      </c>
      <c r="C2712" s="104" t="inlineStr">
        <is>
          <t>HC-120</t>
        </is>
      </c>
      <c r="D2712" s="104" t="n">
        <v>13</v>
      </c>
      <c r="E2712" s="104" t="n">
        <v>1998.9</v>
      </c>
      <c r="F2712" s="104" t="n">
        <v>108.5</v>
      </c>
      <c r="G2712" s="104" t="n">
        <v>12.9</v>
      </c>
    </row>
    <row r="2713">
      <c r="A2713" s="176" t="n">
        <v>46235</v>
      </c>
      <c r="B2713" s="104" t="inlineStr">
        <is>
          <t>2025/26</t>
        </is>
      </c>
      <c r="C2713" s="104" t="inlineStr">
        <is>
          <t>HC-001</t>
        </is>
      </c>
      <c r="D2713" s="104" t="n">
        <v>20</v>
      </c>
      <c r="E2713" s="104" t="n">
        <v>2763.51</v>
      </c>
      <c r="F2713" s="104" t="n">
        <v>127</v>
      </c>
      <c r="G2713" s="104" t="n">
        <v>18.6</v>
      </c>
    </row>
    <row r="2714">
      <c r="A2714" s="176" t="n">
        <v>46235</v>
      </c>
      <c r="B2714" s="104" t="inlineStr">
        <is>
          <t>2025/26</t>
        </is>
      </c>
      <c r="C2714" s="104" t="inlineStr">
        <is>
          <t>HC-002</t>
        </is>
      </c>
      <c r="D2714" s="104" t="n">
        <v>13</v>
      </c>
      <c r="E2714" s="104" t="n">
        <v>1731.66</v>
      </c>
      <c r="F2714" s="104" t="n">
        <v>67.91</v>
      </c>
      <c r="G2714" s="104" t="n">
        <v>16.3</v>
      </c>
    </row>
    <row r="2715">
      <c r="A2715" s="176" t="n">
        <v>46235</v>
      </c>
      <c r="B2715" s="104" t="inlineStr">
        <is>
          <t>2025/26</t>
        </is>
      </c>
      <c r="C2715" s="104" t="inlineStr">
        <is>
          <t>HC-003</t>
        </is>
      </c>
      <c r="D2715" s="104" t="n">
        <v>13</v>
      </c>
      <c r="E2715" s="104" t="n">
        <v>1716.86</v>
      </c>
      <c r="F2715" s="104" t="n">
        <v>74.84</v>
      </c>
      <c r="G2715" s="104" t="n">
        <v>5.9</v>
      </c>
    </row>
    <row r="2716">
      <c r="A2716" s="176" t="n">
        <v>46235</v>
      </c>
      <c r="B2716" s="104" t="inlineStr">
        <is>
          <t>2025/26</t>
        </is>
      </c>
      <c r="C2716" s="104" t="inlineStr">
        <is>
          <t>HC-004</t>
        </is>
      </c>
      <c r="D2716" s="104" t="n">
        <v>14</v>
      </c>
      <c r="E2716" s="104" t="n">
        <v>1878.91</v>
      </c>
      <c r="F2716" s="104" t="n">
        <v>90.58</v>
      </c>
      <c r="G2716" s="104" t="n">
        <v>10.3</v>
      </c>
    </row>
    <row r="2717">
      <c r="A2717" s="176" t="n">
        <v>46235</v>
      </c>
      <c r="B2717" s="104" t="inlineStr">
        <is>
          <t>2025/26</t>
        </is>
      </c>
      <c r="C2717" s="104" t="inlineStr">
        <is>
          <t>HC-005</t>
        </is>
      </c>
      <c r="D2717" s="104" t="n">
        <v>18</v>
      </c>
      <c r="E2717" s="104" t="n">
        <v>2449.57</v>
      </c>
      <c r="F2717" s="104" t="n">
        <v>127.91</v>
      </c>
      <c r="G2717" s="104" t="n">
        <v>18.5</v>
      </c>
    </row>
    <row r="2718">
      <c r="A2718" s="176" t="n">
        <v>46235</v>
      </c>
      <c r="B2718" s="104" t="inlineStr">
        <is>
          <t>2025/26</t>
        </is>
      </c>
      <c r="C2718" s="104" t="inlineStr">
        <is>
          <t>HC-006</t>
        </is>
      </c>
      <c r="D2718" s="104" t="n">
        <v>12</v>
      </c>
      <c r="E2718" s="104" t="n">
        <v>1600.52</v>
      </c>
      <c r="F2718" s="104" t="n">
        <v>56.13</v>
      </c>
      <c r="G2718" s="104" t="n">
        <v>15.4</v>
      </c>
    </row>
    <row r="2719">
      <c r="A2719" s="176" t="n">
        <v>46235</v>
      </c>
      <c r="B2719" s="104" t="inlineStr">
        <is>
          <t>2025/26</t>
        </is>
      </c>
      <c r="C2719" s="104" t="inlineStr">
        <is>
          <t>HC-007</t>
        </is>
      </c>
      <c r="D2719" s="104" t="n">
        <v>13</v>
      </c>
      <c r="E2719" s="104" t="n">
        <v>1773.05</v>
      </c>
      <c r="F2719" s="104" t="n">
        <v>96.45</v>
      </c>
      <c r="G2719" s="104" t="n">
        <v>16.3</v>
      </c>
    </row>
    <row r="2720">
      <c r="A2720" s="176" t="n">
        <v>46235</v>
      </c>
      <c r="B2720" s="104" t="inlineStr">
        <is>
          <t>2025/26</t>
        </is>
      </c>
      <c r="C2720" s="104" t="inlineStr">
        <is>
          <t>HC-008</t>
        </is>
      </c>
      <c r="D2720" s="104" t="n">
        <v>13</v>
      </c>
      <c r="E2720" s="104" t="n">
        <v>1768.95</v>
      </c>
      <c r="F2720" s="104" t="n">
        <v>85.27</v>
      </c>
      <c r="G2720" s="104" t="n">
        <v>6.8</v>
      </c>
    </row>
    <row r="2721">
      <c r="A2721" s="176" t="n">
        <v>46235</v>
      </c>
      <c r="B2721" s="104" t="inlineStr">
        <is>
          <t>2025/26</t>
        </is>
      </c>
      <c r="C2721" s="104" t="inlineStr">
        <is>
          <t>HC-009</t>
        </is>
      </c>
      <c r="D2721" s="104" t="n">
        <v>19</v>
      </c>
      <c r="E2721" s="104" t="n">
        <v>2549.59</v>
      </c>
      <c r="F2721" s="104" t="n">
        <v>127.91</v>
      </c>
      <c r="G2721" s="104" t="n">
        <v>17.9</v>
      </c>
    </row>
    <row r="2722">
      <c r="A2722" s="176" t="n">
        <v>46235</v>
      </c>
      <c r="B2722" s="104" t="inlineStr">
        <is>
          <t>2025/26</t>
        </is>
      </c>
      <c r="C2722" s="104" t="inlineStr">
        <is>
          <t>HC-010</t>
        </is>
      </c>
      <c r="D2722" s="104" t="n">
        <v>20</v>
      </c>
      <c r="E2722" s="104" t="n">
        <v>2732.28</v>
      </c>
      <c r="F2722" s="104" t="n">
        <v>119.35</v>
      </c>
      <c r="G2722" s="104" t="n">
        <v>22.8</v>
      </c>
    </row>
    <row r="2723">
      <c r="A2723" s="176" t="n">
        <v>46235</v>
      </c>
      <c r="B2723" s="104" t="inlineStr">
        <is>
          <t>2025/26</t>
        </is>
      </c>
      <c r="C2723" s="104" t="inlineStr">
        <is>
          <t>HC-011</t>
        </is>
      </c>
      <c r="D2723" s="104" t="n">
        <v>20</v>
      </c>
      <c r="E2723" s="104" t="n">
        <v>2710.52</v>
      </c>
      <c r="F2723" s="104" t="n">
        <v>132.08</v>
      </c>
      <c r="G2723" s="104" t="n">
        <v>14.2</v>
      </c>
    </row>
    <row r="2724">
      <c r="A2724" s="176" t="n">
        <v>46235</v>
      </c>
      <c r="B2724" s="104" t="inlineStr">
        <is>
          <t>2025/26</t>
        </is>
      </c>
      <c r="C2724" s="104" t="inlineStr">
        <is>
          <t>HC-012</t>
        </is>
      </c>
      <c r="D2724" s="104" t="n">
        <v>12</v>
      </c>
      <c r="E2724" s="104" t="n">
        <v>1630.45</v>
      </c>
      <c r="F2724" s="104" t="n">
        <v>89.09</v>
      </c>
      <c r="G2724" s="104" t="n">
        <v>8.199999999999999</v>
      </c>
    </row>
    <row r="2725">
      <c r="A2725" s="176" t="n">
        <v>46235</v>
      </c>
      <c r="B2725" s="104" t="inlineStr">
        <is>
          <t>2025/26</t>
        </is>
      </c>
      <c r="C2725" s="104" t="inlineStr">
        <is>
          <t>HC-013</t>
        </is>
      </c>
      <c r="D2725" s="104" t="n">
        <v>14</v>
      </c>
      <c r="E2725" s="104" t="n">
        <v>1853.86</v>
      </c>
      <c r="F2725" s="104" t="n">
        <v>102.92</v>
      </c>
      <c r="G2725" s="104" t="n">
        <v>14.2</v>
      </c>
    </row>
    <row r="2726">
      <c r="A2726" s="176" t="n">
        <v>46235</v>
      </c>
      <c r="B2726" s="104" t="inlineStr">
        <is>
          <t>2025/26</t>
        </is>
      </c>
      <c r="C2726" s="104" t="inlineStr">
        <is>
          <t>HC-014</t>
        </is>
      </c>
      <c r="D2726" s="104" t="n">
        <v>14</v>
      </c>
      <c r="E2726" s="104" t="n">
        <v>1903.5</v>
      </c>
      <c r="F2726" s="104" t="n">
        <v>91.05</v>
      </c>
      <c r="G2726" s="104" t="n">
        <v>14.4</v>
      </c>
    </row>
    <row r="2727">
      <c r="A2727" s="176" t="n">
        <v>46235</v>
      </c>
      <c r="B2727" s="104" t="inlineStr">
        <is>
          <t>2025/26</t>
        </is>
      </c>
      <c r="C2727" s="104" t="inlineStr">
        <is>
          <t>HC-015</t>
        </is>
      </c>
      <c r="D2727" s="104" t="n">
        <v>13</v>
      </c>
      <c r="E2727" s="104" t="n">
        <v>1773.71</v>
      </c>
      <c r="F2727" s="104" t="n">
        <v>71.01000000000001</v>
      </c>
      <c r="G2727" s="104" t="n">
        <v>5.9</v>
      </c>
    </row>
    <row r="2728">
      <c r="A2728" s="176" t="n">
        <v>46235</v>
      </c>
      <c r="B2728" s="104" t="inlineStr">
        <is>
          <t>2025/26</t>
        </is>
      </c>
      <c r="C2728" s="104" t="inlineStr">
        <is>
          <t>HC-016</t>
        </is>
      </c>
      <c r="D2728" s="104" t="n">
        <v>18</v>
      </c>
      <c r="E2728" s="104" t="n">
        <v>2447.18</v>
      </c>
      <c r="F2728" s="104" t="n">
        <v>140.32</v>
      </c>
      <c r="G2728" s="104" t="n">
        <v>15.1</v>
      </c>
    </row>
    <row r="2729">
      <c r="A2729" s="176" t="n">
        <v>46235</v>
      </c>
      <c r="B2729" s="104" t="inlineStr">
        <is>
          <t>2025/26</t>
        </is>
      </c>
      <c r="C2729" s="104" t="inlineStr">
        <is>
          <t>HC-017</t>
        </is>
      </c>
      <c r="D2729" s="104" t="n">
        <v>13</v>
      </c>
      <c r="E2729" s="104" t="n">
        <v>1763.98</v>
      </c>
      <c r="F2729" s="104" t="n">
        <v>108.1</v>
      </c>
      <c r="G2729" s="104" t="n">
        <v>8.4</v>
      </c>
    </row>
    <row r="2730">
      <c r="A2730" s="176" t="n">
        <v>46235</v>
      </c>
      <c r="B2730" s="104" t="inlineStr">
        <is>
          <t>2025/26</t>
        </is>
      </c>
      <c r="C2730" s="104" t="inlineStr">
        <is>
          <t>HC-018</t>
        </is>
      </c>
      <c r="D2730" s="104" t="n">
        <v>12</v>
      </c>
      <c r="E2730" s="104" t="n">
        <v>1626.17</v>
      </c>
      <c r="F2730" s="104" t="n">
        <v>87.23999999999999</v>
      </c>
      <c r="G2730" s="104" t="n">
        <v>11.2</v>
      </c>
    </row>
    <row r="2731">
      <c r="A2731" s="176" t="n">
        <v>46235</v>
      </c>
      <c r="B2731" s="104" t="inlineStr">
        <is>
          <t>2025/26</t>
        </is>
      </c>
      <c r="C2731" s="104" t="inlineStr">
        <is>
          <t>HC-019</t>
        </is>
      </c>
      <c r="D2731" s="104" t="n">
        <v>13</v>
      </c>
      <c r="E2731" s="104" t="n">
        <v>1779.68</v>
      </c>
      <c r="F2731" s="104" t="n">
        <v>76.81</v>
      </c>
      <c r="G2731" s="104" t="n">
        <v>6</v>
      </c>
    </row>
    <row r="2732">
      <c r="A2732" s="176" t="n">
        <v>46235</v>
      </c>
      <c r="B2732" s="104" t="inlineStr">
        <is>
          <t>2025/26</t>
        </is>
      </c>
      <c r="C2732" s="104" t="inlineStr">
        <is>
          <t>HC-020</t>
        </is>
      </c>
      <c r="D2732" s="104" t="n">
        <v>13</v>
      </c>
      <c r="E2732" s="104" t="n">
        <v>1750.94</v>
      </c>
      <c r="F2732" s="104" t="n">
        <v>104.58</v>
      </c>
      <c r="G2732" s="104" t="n">
        <v>7.7</v>
      </c>
    </row>
    <row r="2733">
      <c r="A2733" s="176" t="n">
        <v>46235</v>
      </c>
      <c r="B2733" s="104" t="inlineStr">
        <is>
          <t>2025/26</t>
        </is>
      </c>
      <c r="C2733" s="104" t="inlineStr">
        <is>
          <t>HC-021</t>
        </is>
      </c>
      <c r="D2733" s="104" t="n">
        <v>13</v>
      </c>
      <c r="E2733" s="104" t="n">
        <v>1764.12</v>
      </c>
      <c r="F2733" s="104" t="n">
        <v>68.38</v>
      </c>
      <c r="G2733" s="104" t="n">
        <v>9.6</v>
      </c>
    </row>
    <row r="2734">
      <c r="A2734" s="176" t="n">
        <v>46235</v>
      </c>
      <c r="B2734" s="104" t="inlineStr">
        <is>
          <t>2025/26</t>
        </is>
      </c>
      <c r="C2734" s="104" t="inlineStr">
        <is>
          <t>HC-022</t>
        </is>
      </c>
      <c r="D2734" s="104" t="n">
        <v>13</v>
      </c>
      <c r="E2734" s="104" t="n">
        <v>1758.53</v>
      </c>
      <c r="F2734" s="104" t="n">
        <v>86.66</v>
      </c>
      <c r="G2734" s="104" t="n">
        <v>9.4</v>
      </c>
    </row>
    <row r="2735">
      <c r="A2735" s="176" t="n">
        <v>46235</v>
      </c>
      <c r="B2735" s="104" t="inlineStr">
        <is>
          <t>2025/26</t>
        </is>
      </c>
      <c r="C2735" s="104" t="inlineStr">
        <is>
          <t>HC-023</t>
        </is>
      </c>
      <c r="D2735" s="104" t="n">
        <v>14</v>
      </c>
      <c r="E2735" s="104" t="n">
        <v>1847.08</v>
      </c>
      <c r="F2735" s="104" t="n">
        <v>119.45</v>
      </c>
      <c r="G2735" s="104" t="n">
        <v>29.1</v>
      </c>
    </row>
    <row r="2736">
      <c r="A2736" s="176" t="n">
        <v>46235</v>
      </c>
      <c r="B2736" s="104" t="inlineStr">
        <is>
          <t>2025/26</t>
        </is>
      </c>
      <c r="C2736" s="104" t="inlineStr">
        <is>
          <t>HC-024</t>
        </is>
      </c>
      <c r="D2736" s="104" t="n">
        <v>19</v>
      </c>
      <c r="E2736" s="104" t="n">
        <v>2539.98</v>
      </c>
      <c r="F2736" s="104" t="n">
        <v>118.4</v>
      </c>
      <c r="G2736" s="104" t="n">
        <v>15.4</v>
      </c>
    </row>
    <row r="2737">
      <c r="A2737" s="176" t="n">
        <v>46235</v>
      </c>
      <c r="B2737" s="104" t="inlineStr">
        <is>
          <t>2025/26</t>
        </is>
      </c>
      <c r="C2737" s="104" t="inlineStr">
        <is>
          <t>HC-025</t>
        </is>
      </c>
      <c r="D2737" s="104" t="n">
        <v>18</v>
      </c>
      <c r="E2737" s="104" t="n">
        <v>2401.81</v>
      </c>
      <c r="F2737" s="104" t="n">
        <v>111.98</v>
      </c>
      <c r="G2737" s="104" t="n">
        <v>13.7</v>
      </c>
    </row>
    <row r="2738">
      <c r="A2738" s="176" t="n">
        <v>46235</v>
      </c>
      <c r="B2738" s="104" t="inlineStr">
        <is>
          <t>2025/26</t>
        </is>
      </c>
      <c r="C2738" s="104" t="inlineStr">
        <is>
          <t>HC-026</t>
        </is>
      </c>
      <c r="D2738" s="104" t="n">
        <v>12</v>
      </c>
      <c r="E2738" s="104" t="n">
        <v>1626.18</v>
      </c>
      <c r="F2738" s="104" t="n">
        <v>91.34</v>
      </c>
      <c r="G2738" s="104" t="n">
        <v>8.300000000000001</v>
      </c>
    </row>
    <row r="2739">
      <c r="A2739" s="176" t="n">
        <v>46235</v>
      </c>
      <c r="B2739" s="104" t="inlineStr">
        <is>
          <t>2025/26</t>
        </is>
      </c>
      <c r="C2739" s="104" t="inlineStr">
        <is>
          <t>HC-027</t>
        </is>
      </c>
      <c r="D2739" s="104" t="n">
        <v>14</v>
      </c>
      <c r="E2739" s="104" t="n">
        <v>1882.42</v>
      </c>
      <c r="F2739" s="104" t="n">
        <v>110.76</v>
      </c>
      <c r="G2739" s="104" t="n">
        <v>8.6</v>
      </c>
    </row>
    <row r="2740">
      <c r="A2740" s="176" t="n">
        <v>46235</v>
      </c>
      <c r="B2740" s="104" t="inlineStr">
        <is>
          <t>2025/26</t>
        </is>
      </c>
      <c r="C2740" s="104" t="inlineStr">
        <is>
          <t>HC-028</t>
        </is>
      </c>
      <c r="D2740" s="104" t="n">
        <v>12</v>
      </c>
      <c r="E2740" s="104" t="n">
        <v>1649.44</v>
      </c>
      <c r="F2740" s="104" t="n">
        <v>109.76</v>
      </c>
      <c r="G2740" s="104" t="n">
        <v>7</v>
      </c>
    </row>
    <row r="2741">
      <c r="A2741" s="176" t="n">
        <v>46235</v>
      </c>
      <c r="B2741" s="104" t="inlineStr">
        <is>
          <t>2025/26</t>
        </is>
      </c>
      <c r="C2741" s="104" t="inlineStr">
        <is>
          <t>HC-029</t>
        </is>
      </c>
      <c r="D2741" s="104" t="n">
        <v>25</v>
      </c>
      <c r="E2741" s="104" t="n">
        <v>3376.49</v>
      </c>
      <c r="F2741" s="104" t="n">
        <v>131.28</v>
      </c>
      <c r="G2741" s="104" t="n">
        <v>28.3</v>
      </c>
    </row>
    <row r="2742">
      <c r="A2742" s="176" t="n">
        <v>46235</v>
      </c>
      <c r="B2742" s="104" t="inlineStr">
        <is>
          <t>2025/26</t>
        </is>
      </c>
      <c r="C2742" s="104" t="inlineStr">
        <is>
          <t>HC-030</t>
        </is>
      </c>
      <c r="D2742" s="104" t="n">
        <v>13</v>
      </c>
      <c r="E2742" s="104" t="n">
        <v>1795.11</v>
      </c>
      <c r="F2742" s="104" t="n">
        <v>72.37</v>
      </c>
      <c r="G2742" s="104" t="n">
        <v>13.2</v>
      </c>
    </row>
    <row r="2743">
      <c r="A2743" s="176" t="n">
        <v>46235</v>
      </c>
      <c r="B2743" s="104" t="inlineStr">
        <is>
          <t>2025/26</t>
        </is>
      </c>
      <c r="C2743" s="104" t="inlineStr">
        <is>
          <t>HC-031</t>
        </is>
      </c>
      <c r="D2743" s="104" t="n">
        <v>14</v>
      </c>
      <c r="E2743" s="104" t="n">
        <v>1855.21</v>
      </c>
      <c r="F2743" s="104" t="n">
        <v>104.27</v>
      </c>
      <c r="G2743" s="104" t="n">
        <v>13.5</v>
      </c>
    </row>
    <row r="2744">
      <c r="A2744" s="176" t="n">
        <v>46235</v>
      </c>
      <c r="B2744" s="104" t="inlineStr">
        <is>
          <t>2025/26</t>
        </is>
      </c>
      <c r="C2744" s="104" t="inlineStr">
        <is>
          <t>HC-032</t>
        </is>
      </c>
      <c r="D2744" s="104" t="n">
        <v>14</v>
      </c>
      <c r="E2744" s="104" t="n">
        <v>1824.95</v>
      </c>
      <c r="F2744" s="104" t="n">
        <v>83.14</v>
      </c>
      <c r="G2744" s="104" t="n">
        <v>12.3</v>
      </c>
    </row>
    <row r="2745">
      <c r="A2745" s="176" t="n">
        <v>46235</v>
      </c>
      <c r="B2745" s="104" t="inlineStr">
        <is>
          <t>2025/26</t>
        </is>
      </c>
      <c r="C2745" s="104" t="inlineStr">
        <is>
          <t>HC-033</t>
        </is>
      </c>
      <c r="D2745" s="104" t="n">
        <v>25</v>
      </c>
      <c r="E2745" s="104" t="n">
        <v>3392.62</v>
      </c>
      <c r="F2745" s="104" t="n">
        <v>183.8</v>
      </c>
      <c r="G2745" s="104" t="n">
        <v>23.9</v>
      </c>
    </row>
    <row r="2746">
      <c r="A2746" s="176" t="n">
        <v>46235</v>
      </c>
      <c r="B2746" s="104" t="inlineStr">
        <is>
          <t>2025/26</t>
        </is>
      </c>
      <c r="C2746" s="104" t="inlineStr">
        <is>
          <t>HC-034</t>
        </is>
      </c>
      <c r="D2746" s="104" t="n">
        <v>18</v>
      </c>
      <c r="E2746" s="104" t="n">
        <v>2397.27</v>
      </c>
      <c r="F2746" s="104" t="n">
        <v>140.28</v>
      </c>
      <c r="G2746" s="104" t="n">
        <v>16.6</v>
      </c>
    </row>
    <row r="2747">
      <c r="A2747" s="176" t="n">
        <v>46235</v>
      </c>
      <c r="B2747" s="104" t="inlineStr">
        <is>
          <t>2025/26</t>
        </is>
      </c>
      <c r="C2747" s="104" t="inlineStr">
        <is>
          <t>HC-035</t>
        </is>
      </c>
      <c r="D2747" s="104" t="n">
        <v>18</v>
      </c>
      <c r="E2747" s="104" t="n">
        <v>2414.13</v>
      </c>
      <c r="F2747" s="104" t="n">
        <v>120.78</v>
      </c>
      <c r="G2747" s="104" t="n">
        <v>14.3</v>
      </c>
    </row>
    <row r="2748">
      <c r="A2748" s="176" t="n">
        <v>46235</v>
      </c>
      <c r="B2748" s="104" t="inlineStr">
        <is>
          <t>2025/26</t>
        </is>
      </c>
      <c r="C2748" s="104" t="inlineStr">
        <is>
          <t>HC-036</t>
        </is>
      </c>
      <c r="D2748" s="104" t="n">
        <v>14</v>
      </c>
      <c r="E2748" s="104" t="n">
        <v>1909.14</v>
      </c>
      <c r="F2748" s="104" t="n">
        <v>130.69</v>
      </c>
      <c r="G2748" s="104" t="n">
        <v>7.4</v>
      </c>
    </row>
    <row r="2749">
      <c r="A2749" s="176" t="n">
        <v>46235</v>
      </c>
      <c r="B2749" s="104" t="inlineStr">
        <is>
          <t>2025/26</t>
        </is>
      </c>
      <c r="C2749" s="104" t="inlineStr">
        <is>
          <t>HC-037</t>
        </is>
      </c>
      <c r="D2749" s="104" t="n">
        <v>14</v>
      </c>
      <c r="E2749" s="104" t="n">
        <v>1888.77</v>
      </c>
      <c r="F2749" s="104" t="n">
        <v>88.47</v>
      </c>
      <c r="G2749" s="104" t="n">
        <v>12</v>
      </c>
    </row>
    <row r="2750">
      <c r="A2750" s="176" t="n">
        <v>46235</v>
      </c>
      <c r="B2750" s="104" t="inlineStr">
        <is>
          <t>2025/26</t>
        </is>
      </c>
      <c r="C2750" s="104" t="inlineStr">
        <is>
          <t>HC-038</t>
        </is>
      </c>
      <c r="D2750" s="104" t="n">
        <v>13</v>
      </c>
      <c r="E2750" s="104" t="n">
        <v>1745.45</v>
      </c>
      <c r="F2750" s="104" t="n">
        <v>75.52</v>
      </c>
      <c r="G2750" s="104" t="n">
        <v>6.1</v>
      </c>
    </row>
    <row r="2751">
      <c r="A2751" s="176" t="n">
        <v>46235</v>
      </c>
      <c r="B2751" s="104" t="inlineStr">
        <is>
          <t>2025/26</t>
        </is>
      </c>
      <c r="C2751" s="104" t="inlineStr">
        <is>
          <t>HC-039</t>
        </is>
      </c>
      <c r="D2751" s="104" t="n">
        <v>14</v>
      </c>
      <c r="E2751" s="104" t="n">
        <v>1831.06</v>
      </c>
      <c r="F2751" s="104" t="n">
        <v>100.91</v>
      </c>
      <c r="G2751" s="104" t="n">
        <v>7.7</v>
      </c>
    </row>
    <row r="2752">
      <c r="A2752" s="176" t="n">
        <v>46235</v>
      </c>
      <c r="B2752" s="104" t="inlineStr">
        <is>
          <t>2025/26</t>
        </is>
      </c>
      <c r="C2752" s="104" t="inlineStr">
        <is>
          <t>HC-040</t>
        </is>
      </c>
      <c r="D2752" s="104" t="n">
        <v>14</v>
      </c>
      <c r="E2752" s="104" t="n">
        <v>1876.39</v>
      </c>
      <c r="F2752" s="104" t="n">
        <v>82.65000000000001</v>
      </c>
      <c r="G2752" s="104" t="n">
        <v>17.6</v>
      </c>
    </row>
    <row r="2753">
      <c r="A2753" s="176" t="n">
        <v>46235</v>
      </c>
      <c r="B2753" s="104" t="inlineStr">
        <is>
          <t>2025/26</t>
        </is>
      </c>
      <c r="C2753" s="104" t="inlineStr">
        <is>
          <t>HC-041</t>
        </is>
      </c>
      <c r="D2753" s="104" t="n">
        <v>26</v>
      </c>
      <c r="E2753" s="104" t="n">
        <v>3569.13</v>
      </c>
      <c r="F2753" s="104" t="n">
        <v>162.11</v>
      </c>
      <c r="G2753" s="104" t="n">
        <v>25.3</v>
      </c>
    </row>
    <row r="2754">
      <c r="A2754" s="176" t="n">
        <v>46235</v>
      </c>
      <c r="B2754" s="104" t="inlineStr">
        <is>
          <t>2025/26</t>
        </is>
      </c>
      <c r="C2754" s="104" t="inlineStr">
        <is>
          <t>HC-042</t>
        </is>
      </c>
      <c r="D2754" s="104" t="n">
        <v>14</v>
      </c>
      <c r="E2754" s="104" t="n">
        <v>1854.28</v>
      </c>
      <c r="F2754" s="104" t="n">
        <v>92.06999999999999</v>
      </c>
      <c r="G2754" s="104" t="n">
        <v>8.4</v>
      </c>
    </row>
    <row r="2755">
      <c r="A2755" s="176" t="n">
        <v>46235</v>
      </c>
      <c r="B2755" s="104" t="inlineStr">
        <is>
          <t>2025/26</t>
        </is>
      </c>
      <c r="C2755" s="104" t="inlineStr">
        <is>
          <t>HC-043</t>
        </is>
      </c>
      <c r="D2755" s="104" t="n">
        <v>18</v>
      </c>
      <c r="E2755" s="104" t="n">
        <v>2417.74</v>
      </c>
      <c r="F2755" s="104" t="n">
        <v>101.82</v>
      </c>
      <c r="G2755" s="104" t="n">
        <v>12.2</v>
      </c>
    </row>
    <row r="2756">
      <c r="A2756" s="176" t="n">
        <v>46235</v>
      </c>
      <c r="B2756" s="104" t="inlineStr">
        <is>
          <t>2025/26</t>
        </is>
      </c>
      <c r="C2756" s="104" t="inlineStr">
        <is>
          <t>HC-044</t>
        </is>
      </c>
      <c r="D2756" s="104" t="n">
        <v>12</v>
      </c>
      <c r="E2756" s="104" t="n">
        <v>1665.74</v>
      </c>
      <c r="F2756" s="104" t="n">
        <v>57.63</v>
      </c>
      <c r="G2756" s="104" t="n">
        <v>16.7</v>
      </c>
    </row>
    <row r="2757">
      <c r="A2757" s="176" t="n">
        <v>46235</v>
      </c>
      <c r="B2757" s="104" t="inlineStr">
        <is>
          <t>2025/26</t>
        </is>
      </c>
      <c r="C2757" s="104" t="inlineStr">
        <is>
          <t>HC-045</t>
        </is>
      </c>
      <c r="D2757" s="104" t="n">
        <v>25</v>
      </c>
      <c r="E2757" s="104" t="n">
        <v>3428.39</v>
      </c>
      <c r="F2757" s="104" t="n">
        <v>119.78</v>
      </c>
      <c r="G2757" s="104" t="n">
        <v>18.8</v>
      </c>
    </row>
    <row r="2758">
      <c r="A2758" s="176" t="n">
        <v>46235</v>
      </c>
      <c r="B2758" s="104" t="inlineStr">
        <is>
          <t>2025/26</t>
        </is>
      </c>
      <c r="C2758" s="104" t="inlineStr">
        <is>
          <t>HC-046</t>
        </is>
      </c>
      <c r="D2758" s="104" t="n">
        <v>12</v>
      </c>
      <c r="E2758" s="104" t="n">
        <v>1622.92</v>
      </c>
      <c r="F2758" s="104" t="n">
        <v>85.58</v>
      </c>
      <c r="G2758" s="104" t="n">
        <v>9.300000000000001</v>
      </c>
    </row>
    <row r="2759">
      <c r="A2759" s="176" t="n">
        <v>46235</v>
      </c>
      <c r="B2759" s="104" t="inlineStr">
        <is>
          <t>2025/26</t>
        </is>
      </c>
      <c r="C2759" s="104" t="inlineStr">
        <is>
          <t>HC-047</t>
        </is>
      </c>
      <c r="D2759" s="104" t="n">
        <v>18</v>
      </c>
      <c r="E2759" s="104" t="n">
        <v>2387.27</v>
      </c>
      <c r="F2759" s="104" t="n">
        <v>182.17</v>
      </c>
      <c r="G2759" s="104" t="n">
        <v>52.3</v>
      </c>
    </row>
    <row r="2760">
      <c r="A2760" s="176" t="n">
        <v>46235</v>
      </c>
      <c r="B2760" s="104" t="inlineStr">
        <is>
          <t>2025/26</t>
        </is>
      </c>
      <c r="C2760" s="104" t="inlineStr">
        <is>
          <t>HC-048</t>
        </is>
      </c>
      <c r="D2760" s="104" t="n">
        <v>18</v>
      </c>
      <c r="E2760" s="104" t="n">
        <v>2389.62</v>
      </c>
      <c r="F2760" s="104" t="n">
        <v>82.04000000000001</v>
      </c>
      <c r="G2760" s="104" t="n">
        <v>13.7</v>
      </c>
    </row>
    <row r="2761">
      <c r="A2761" s="176" t="n">
        <v>46235</v>
      </c>
      <c r="B2761" s="104" t="inlineStr">
        <is>
          <t>2025/26</t>
        </is>
      </c>
      <c r="C2761" s="104" t="inlineStr">
        <is>
          <t>HC-049</t>
        </is>
      </c>
      <c r="D2761" s="104" t="n">
        <v>18</v>
      </c>
      <c r="E2761" s="104" t="n">
        <v>2459.5</v>
      </c>
      <c r="F2761" s="104" t="n">
        <v>127.7</v>
      </c>
      <c r="G2761" s="104" t="n">
        <v>21.5</v>
      </c>
    </row>
    <row r="2762">
      <c r="A2762" s="176" t="n">
        <v>46235</v>
      </c>
      <c r="B2762" s="104" t="inlineStr">
        <is>
          <t>2025/26</t>
        </is>
      </c>
      <c r="C2762" s="104" t="inlineStr">
        <is>
          <t>HC-050</t>
        </is>
      </c>
      <c r="D2762" s="104" t="n">
        <v>18</v>
      </c>
      <c r="E2762" s="104" t="n">
        <v>2403.14</v>
      </c>
      <c r="F2762" s="104" t="n">
        <v>99.77</v>
      </c>
      <c r="G2762" s="104" t="n">
        <v>12.8</v>
      </c>
    </row>
    <row r="2763">
      <c r="A2763" s="176" t="n">
        <v>46235</v>
      </c>
      <c r="B2763" s="104" t="inlineStr">
        <is>
          <t>2025/26</t>
        </is>
      </c>
      <c r="C2763" s="104" t="inlineStr">
        <is>
          <t>HC-051</t>
        </is>
      </c>
      <c r="D2763" s="104" t="n">
        <v>13</v>
      </c>
      <c r="E2763" s="104" t="n">
        <v>1743.93</v>
      </c>
      <c r="F2763" s="104" t="n">
        <v>76.97</v>
      </c>
      <c r="G2763" s="104" t="n">
        <v>7.9</v>
      </c>
    </row>
    <row r="2764">
      <c r="A2764" s="176" t="n">
        <v>46235</v>
      </c>
      <c r="B2764" s="104" t="inlineStr">
        <is>
          <t>2025/26</t>
        </is>
      </c>
      <c r="C2764" s="104" t="inlineStr">
        <is>
          <t>HC-052</t>
        </is>
      </c>
      <c r="D2764" s="104" t="n">
        <v>14</v>
      </c>
      <c r="E2764" s="104" t="n">
        <v>1885.84</v>
      </c>
      <c r="F2764" s="104" t="n">
        <v>84.59</v>
      </c>
      <c r="G2764" s="104" t="n">
        <v>6.9</v>
      </c>
    </row>
    <row r="2765">
      <c r="A2765" s="176" t="n">
        <v>46235</v>
      </c>
      <c r="B2765" s="104" t="inlineStr">
        <is>
          <t>2025/26</t>
        </is>
      </c>
      <c r="C2765" s="104" t="inlineStr">
        <is>
          <t>HC-053</t>
        </is>
      </c>
      <c r="D2765" s="104" t="n">
        <v>14</v>
      </c>
      <c r="E2765" s="104" t="n">
        <v>1862.54</v>
      </c>
      <c r="F2765" s="104" t="n">
        <v>90.63</v>
      </c>
      <c r="G2765" s="104" t="n">
        <v>10.1</v>
      </c>
    </row>
    <row r="2766">
      <c r="A2766" s="176" t="n">
        <v>46235</v>
      </c>
      <c r="B2766" s="104" t="inlineStr">
        <is>
          <t>2025/26</t>
        </is>
      </c>
      <c r="C2766" s="104" t="inlineStr">
        <is>
          <t>HC-054</t>
        </is>
      </c>
      <c r="D2766" s="104" t="n">
        <v>13</v>
      </c>
      <c r="E2766" s="104" t="n">
        <v>1752.46</v>
      </c>
      <c r="F2766" s="104" t="n">
        <v>100.51</v>
      </c>
      <c r="G2766" s="104" t="n">
        <v>3.8</v>
      </c>
    </row>
    <row r="2767">
      <c r="A2767" s="176" t="n">
        <v>46235</v>
      </c>
      <c r="B2767" s="104" t="inlineStr">
        <is>
          <t>2025/26</t>
        </is>
      </c>
      <c r="C2767" s="104" t="inlineStr">
        <is>
          <t>HC-055</t>
        </is>
      </c>
      <c r="D2767" s="104" t="n">
        <v>18</v>
      </c>
      <c r="E2767" s="104" t="n">
        <v>2451.07</v>
      </c>
      <c r="F2767" s="104" t="n">
        <v>123.76</v>
      </c>
      <c r="G2767" s="104" t="n">
        <v>17.4</v>
      </c>
    </row>
    <row r="2768">
      <c r="A2768" s="176" t="n">
        <v>46235</v>
      </c>
      <c r="B2768" s="104" t="inlineStr">
        <is>
          <t>2025/26</t>
        </is>
      </c>
      <c r="C2768" s="104" t="inlineStr">
        <is>
          <t>HC-056</t>
        </is>
      </c>
      <c r="D2768" s="104" t="n">
        <v>18</v>
      </c>
      <c r="E2768" s="104" t="n">
        <v>2421.71</v>
      </c>
      <c r="F2768" s="104" t="n">
        <v>118.97</v>
      </c>
      <c r="G2768" s="104" t="n">
        <v>18.9</v>
      </c>
    </row>
    <row r="2769">
      <c r="A2769" s="176" t="n">
        <v>46235</v>
      </c>
      <c r="B2769" s="104" t="inlineStr">
        <is>
          <t>2025/26</t>
        </is>
      </c>
      <c r="C2769" s="104" t="inlineStr">
        <is>
          <t>HC-057</t>
        </is>
      </c>
      <c r="D2769" s="104" t="n">
        <v>18</v>
      </c>
      <c r="E2769" s="104" t="n">
        <v>2469.86</v>
      </c>
      <c r="F2769" s="104" t="n">
        <v>118.44</v>
      </c>
      <c r="G2769" s="104" t="n">
        <v>12.9</v>
      </c>
    </row>
    <row r="2770">
      <c r="A2770" s="176" t="n">
        <v>46235</v>
      </c>
      <c r="B2770" s="104" t="inlineStr">
        <is>
          <t>2025/26</t>
        </is>
      </c>
      <c r="C2770" s="104" t="inlineStr">
        <is>
          <t>HC-058</t>
        </is>
      </c>
      <c r="D2770" s="104" t="n">
        <v>13</v>
      </c>
      <c r="E2770" s="104" t="n">
        <v>1748.15</v>
      </c>
      <c r="F2770" s="104" t="n">
        <v>83.42</v>
      </c>
      <c r="G2770" s="104" t="n">
        <v>10.4</v>
      </c>
    </row>
    <row r="2771">
      <c r="A2771" s="176" t="n">
        <v>46235</v>
      </c>
      <c r="B2771" s="104" t="inlineStr">
        <is>
          <t>2025/26</t>
        </is>
      </c>
      <c r="C2771" s="104" t="inlineStr">
        <is>
          <t>HC-059</t>
        </is>
      </c>
      <c r="D2771" s="104" t="n">
        <v>14</v>
      </c>
      <c r="E2771" s="104" t="n">
        <v>1867.3</v>
      </c>
      <c r="F2771" s="104" t="n">
        <v>76.13</v>
      </c>
      <c r="G2771" s="104" t="n">
        <v>7</v>
      </c>
    </row>
    <row r="2772">
      <c r="A2772" s="176" t="n">
        <v>46235</v>
      </c>
      <c r="B2772" s="104" t="inlineStr">
        <is>
          <t>2025/26</t>
        </is>
      </c>
      <c r="C2772" s="104" t="inlineStr">
        <is>
          <t>HC-060</t>
        </is>
      </c>
      <c r="D2772" s="104" t="n">
        <v>13</v>
      </c>
      <c r="E2772" s="104" t="n">
        <v>1771.26</v>
      </c>
      <c r="F2772" s="104" t="n">
        <v>72.28</v>
      </c>
      <c r="G2772" s="104" t="n">
        <v>8.300000000000001</v>
      </c>
    </row>
    <row r="2773">
      <c r="A2773" s="176" t="n">
        <v>46235</v>
      </c>
      <c r="B2773" s="104" t="inlineStr">
        <is>
          <t>2025/26</t>
        </is>
      </c>
      <c r="C2773" s="104" t="inlineStr">
        <is>
          <t>HC-061</t>
        </is>
      </c>
      <c r="D2773" s="104" t="n">
        <v>18</v>
      </c>
      <c r="E2773" s="104" t="n">
        <v>2472.48</v>
      </c>
      <c r="F2773" s="104" t="n">
        <v>119.75</v>
      </c>
      <c r="G2773" s="104" t="n">
        <v>10.8</v>
      </c>
    </row>
    <row r="2774">
      <c r="A2774" s="176" t="n">
        <v>46235</v>
      </c>
      <c r="B2774" s="104" t="inlineStr">
        <is>
          <t>2025/26</t>
        </is>
      </c>
      <c r="C2774" s="104" t="inlineStr">
        <is>
          <t>HC-062</t>
        </is>
      </c>
      <c r="D2774" s="104" t="n">
        <v>12</v>
      </c>
      <c r="E2774" s="104" t="n">
        <v>1611.96</v>
      </c>
      <c r="F2774" s="104" t="n">
        <v>67.01000000000001</v>
      </c>
      <c r="G2774" s="104" t="n">
        <v>8.4</v>
      </c>
    </row>
    <row r="2775">
      <c r="A2775" s="176" t="n">
        <v>46235</v>
      </c>
      <c r="B2775" s="104" t="inlineStr">
        <is>
          <t>2025/26</t>
        </is>
      </c>
      <c r="C2775" s="104" t="inlineStr">
        <is>
          <t>HC-064</t>
        </is>
      </c>
      <c r="D2775" s="104" t="n">
        <v>12</v>
      </c>
      <c r="E2775" s="104" t="n">
        <v>1594.16</v>
      </c>
      <c r="F2775" s="104" t="n">
        <v>58.56</v>
      </c>
      <c r="G2775" s="104" t="n">
        <v>13.1</v>
      </c>
    </row>
    <row r="2776">
      <c r="A2776" s="176" t="n">
        <v>46235</v>
      </c>
      <c r="B2776" s="104" t="inlineStr">
        <is>
          <t>2025/26</t>
        </is>
      </c>
      <c r="C2776" s="104" t="inlineStr">
        <is>
          <t>HC-065</t>
        </is>
      </c>
      <c r="D2776" s="104" t="n">
        <v>20</v>
      </c>
      <c r="E2776" s="104" t="n">
        <v>2748.26</v>
      </c>
      <c r="F2776" s="104" t="n">
        <v>131.97</v>
      </c>
      <c r="G2776" s="104" t="n">
        <v>14.6</v>
      </c>
    </row>
    <row r="2777">
      <c r="A2777" s="176" t="n">
        <v>46235</v>
      </c>
      <c r="B2777" s="104" t="inlineStr">
        <is>
          <t>2025/26</t>
        </is>
      </c>
      <c r="C2777" s="104" t="inlineStr">
        <is>
          <t>HC-066</t>
        </is>
      </c>
      <c r="D2777" s="104" t="n">
        <v>18</v>
      </c>
      <c r="E2777" s="104" t="n">
        <v>2436.15</v>
      </c>
      <c r="F2777" s="104" t="n">
        <v>132.63</v>
      </c>
      <c r="G2777" s="104" t="n">
        <v>16</v>
      </c>
    </row>
    <row r="2778">
      <c r="A2778" s="176" t="n">
        <v>46235</v>
      </c>
      <c r="B2778" s="104" t="inlineStr">
        <is>
          <t>2025/26</t>
        </is>
      </c>
      <c r="C2778" s="104" t="inlineStr">
        <is>
          <t>HC-067</t>
        </is>
      </c>
      <c r="D2778" s="104" t="n">
        <v>18</v>
      </c>
      <c r="E2778" s="104" t="n">
        <v>2408.6</v>
      </c>
      <c r="F2778" s="104" t="n">
        <v>123.75</v>
      </c>
      <c r="G2778" s="104" t="n">
        <v>19</v>
      </c>
    </row>
    <row r="2779">
      <c r="A2779" s="176" t="n">
        <v>46235</v>
      </c>
      <c r="B2779" s="104" t="inlineStr">
        <is>
          <t>2025/26</t>
        </is>
      </c>
      <c r="C2779" s="104" t="inlineStr">
        <is>
          <t>HC-068</t>
        </is>
      </c>
      <c r="D2779" s="104" t="n">
        <v>13</v>
      </c>
      <c r="E2779" s="104" t="n">
        <v>1734.16</v>
      </c>
      <c r="F2779" s="104" t="n">
        <v>67.64</v>
      </c>
      <c r="G2779" s="104" t="n">
        <v>6.7</v>
      </c>
    </row>
    <row r="2780">
      <c r="A2780" s="176" t="n">
        <v>46235</v>
      </c>
      <c r="B2780" s="104" t="inlineStr">
        <is>
          <t>2025/26</t>
        </is>
      </c>
      <c r="C2780" s="104" t="inlineStr">
        <is>
          <t>HC-069</t>
        </is>
      </c>
      <c r="D2780" s="104" t="n">
        <v>14</v>
      </c>
      <c r="E2780" s="104" t="n">
        <v>1869.99</v>
      </c>
      <c r="F2780" s="104" t="n">
        <v>122.68</v>
      </c>
      <c r="G2780" s="104" t="n">
        <v>13.3</v>
      </c>
    </row>
    <row r="2781">
      <c r="A2781" s="176" t="n">
        <v>46235</v>
      </c>
      <c r="B2781" s="104" t="inlineStr">
        <is>
          <t>2025/26</t>
        </is>
      </c>
      <c r="C2781" s="104" t="inlineStr">
        <is>
          <t>HC-070</t>
        </is>
      </c>
      <c r="D2781" s="104" t="n">
        <v>8</v>
      </c>
      <c r="E2781" s="104" t="n">
        <v>1110.37</v>
      </c>
      <c r="F2781" s="104" t="n">
        <v>60.94</v>
      </c>
      <c r="G2781" s="104" t="n">
        <v>1.7</v>
      </c>
    </row>
    <row r="2782">
      <c r="A2782" s="176" t="n">
        <v>46235</v>
      </c>
      <c r="B2782" s="104" t="inlineStr">
        <is>
          <t>2025/26</t>
        </is>
      </c>
      <c r="C2782" s="104" t="inlineStr">
        <is>
          <t>HC-071</t>
        </is>
      </c>
      <c r="D2782" s="104" t="n">
        <v>14</v>
      </c>
      <c r="E2782" s="104" t="n">
        <v>1879.6</v>
      </c>
      <c r="F2782" s="104" t="n">
        <v>85.67</v>
      </c>
      <c r="G2782" s="104" t="n">
        <v>8.4</v>
      </c>
    </row>
    <row r="2783">
      <c r="A2783" s="176" t="n">
        <v>46235</v>
      </c>
      <c r="B2783" s="104" t="inlineStr">
        <is>
          <t>2025/26</t>
        </is>
      </c>
      <c r="C2783" s="104" t="inlineStr">
        <is>
          <t>HC-072</t>
        </is>
      </c>
      <c r="D2783" s="104" t="n">
        <v>12</v>
      </c>
      <c r="E2783" s="104" t="n">
        <v>1639.68</v>
      </c>
      <c r="F2783" s="104" t="n">
        <v>72.44</v>
      </c>
      <c r="G2783" s="104" t="n">
        <v>13.5</v>
      </c>
    </row>
    <row r="2784">
      <c r="A2784" s="176" t="n">
        <v>46235</v>
      </c>
      <c r="B2784" s="104" t="inlineStr">
        <is>
          <t>2025/26</t>
        </is>
      </c>
      <c r="C2784" s="104" t="inlineStr">
        <is>
          <t>HC-073</t>
        </is>
      </c>
      <c r="D2784" s="104" t="n">
        <v>21</v>
      </c>
      <c r="E2784" s="104" t="n">
        <v>2841.83</v>
      </c>
      <c r="F2784" s="104" t="n">
        <v>128.01</v>
      </c>
      <c r="G2784" s="104" t="n">
        <v>15</v>
      </c>
    </row>
    <row r="2785">
      <c r="A2785" s="176" t="n">
        <v>46235</v>
      </c>
      <c r="B2785" s="104" t="inlineStr">
        <is>
          <t>2025/26</t>
        </is>
      </c>
      <c r="C2785" s="104" t="inlineStr">
        <is>
          <t>HC-074</t>
        </is>
      </c>
      <c r="D2785" s="104" t="n">
        <v>14</v>
      </c>
      <c r="E2785" s="104" t="n">
        <v>1852.58</v>
      </c>
      <c r="F2785" s="104" t="n">
        <v>78.45999999999999</v>
      </c>
      <c r="G2785" s="104" t="n">
        <v>9.6</v>
      </c>
    </row>
    <row r="2786">
      <c r="A2786" s="176" t="n">
        <v>46235</v>
      </c>
      <c r="B2786" s="104" t="inlineStr">
        <is>
          <t>2025/26</t>
        </is>
      </c>
      <c r="C2786" s="104" t="inlineStr">
        <is>
          <t>HC-075</t>
        </is>
      </c>
      <c r="D2786" s="104" t="n">
        <v>20</v>
      </c>
      <c r="E2786" s="104" t="n">
        <v>2766.77</v>
      </c>
      <c r="F2786" s="104" t="n">
        <v>107.72</v>
      </c>
      <c r="G2786" s="104" t="n">
        <v>17.4</v>
      </c>
    </row>
    <row r="2787">
      <c r="A2787" s="176" t="n">
        <v>46235</v>
      </c>
      <c r="B2787" s="104" t="inlineStr">
        <is>
          <t>2025/26</t>
        </is>
      </c>
      <c r="C2787" s="104" t="inlineStr">
        <is>
          <t>HC-076</t>
        </is>
      </c>
      <c r="D2787" s="104" t="n">
        <v>14</v>
      </c>
      <c r="E2787" s="104" t="n">
        <v>1950.47</v>
      </c>
      <c r="F2787" s="104" t="n">
        <v>82.09999999999999</v>
      </c>
      <c r="G2787" s="104" t="n">
        <v>13.3</v>
      </c>
    </row>
    <row r="2788">
      <c r="A2788" s="176" t="n">
        <v>46235</v>
      </c>
      <c r="B2788" s="104" t="inlineStr">
        <is>
          <t>2025/26</t>
        </is>
      </c>
      <c r="C2788" s="104" t="inlineStr">
        <is>
          <t>HC-077</t>
        </is>
      </c>
      <c r="D2788" s="104" t="n">
        <v>14</v>
      </c>
      <c r="E2788" s="104" t="n">
        <v>1856.96</v>
      </c>
      <c r="F2788" s="104" t="n">
        <v>94.22</v>
      </c>
      <c r="G2788" s="104" t="n">
        <v>11.1</v>
      </c>
    </row>
    <row r="2789">
      <c r="A2789" s="176" t="n">
        <v>46235</v>
      </c>
      <c r="B2789" s="104" t="inlineStr">
        <is>
          <t>2025/26</t>
        </is>
      </c>
      <c r="C2789" s="104" t="inlineStr">
        <is>
          <t>HC-078</t>
        </is>
      </c>
      <c r="D2789" s="104" t="n">
        <v>14</v>
      </c>
      <c r="E2789" s="104" t="n">
        <v>1877.42</v>
      </c>
      <c r="F2789" s="104" t="n">
        <v>127.54</v>
      </c>
      <c r="G2789" s="104" t="n">
        <v>7.7</v>
      </c>
    </row>
    <row r="2790">
      <c r="A2790" s="176" t="n">
        <v>46235</v>
      </c>
      <c r="B2790" s="104" t="inlineStr">
        <is>
          <t>2025/26</t>
        </is>
      </c>
      <c r="C2790" s="104" t="inlineStr">
        <is>
          <t>HC-079</t>
        </is>
      </c>
      <c r="D2790" s="104" t="n">
        <v>18</v>
      </c>
      <c r="E2790" s="104" t="n">
        <v>2454.71</v>
      </c>
      <c r="F2790" s="104" t="n">
        <v>98.97</v>
      </c>
      <c r="G2790" s="104" t="n">
        <v>13.3</v>
      </c>
    </row>
    <row r="2791">
      <c r="A2791" s="176" t="n">
        <v>46235</v>
      </c>
      <c r="B2791" s="104" t="inlineStr">
        <is>
          <t>2025/26</t>
        </is>
      </c>
      <c r="C2791" s="104" t="inlineStr">
        <is>
          <t>HC-080</t>
        </is>
      </c>
      <c r="D2791" s="104" t="n">
        <v>12</v>
      </c>
      <c r="E2791" s="104" t="n">
        <v>1625.43</v>
      </c>
      <c r="F2791" s="104" t="n">
        <v>80.03</v>
      </c>
      <c r="G2791" s="104" t="n">
        <v>13</v>
      </c>
    </row>
    <row r="2792">
      <c r="A2792" s="176" t="n">
        <v>46235</v>
      </c>
      <c r="B2792" s="104" t="inlineStr">
        <is>
          <t>2025/26</t>
        </is>
      </c>
      <c r="C2792" s="104" t="inlineStr">
        <is>
          <t>HC-081</t>
        </is>
      </c>
      <c r="D2792" s="104" t="n">
        <v>18</v>
      </c>
      <c r="E2792" s="104" t="n">
        <v>2442.54</v>
      </c>
      <c r="F2792" s="104" t="n">
        <v>132.86</v>
      </c>
      <c r="G2792" s="104" t="n">
        <v>12.6</v>
      </c>
    </row>
    <row r="2793">
      <c r="A2793" s="176" t="n">
        <v>46235</v>
      </c>
      <c r="B2793" s="104" t="inlineStr">
        <is>
          <t>2025/26</t>
        </is>
      </c>
      <c r="C2793" s="104" t="inlineStr">
        <is>
          <t>HC-082</t>
        </is>
      </c>
      <c r="D2793" s="104" t="n">
        <v>13</v>
      </c>
      <c r="E2793" s="104" t="n">
        <v>1757.03</v>
      </c>
      <c r="F2793" s="104" t="n">
        <v>62.58</v>
      </c>
      <c r="G2793" s="104" t="n">
        <v>12.2</v>
      </c>
    </row>
    <row r="2794">
      <c r="A2794" s="176" t="n">
        <v>46235</v>
      </c>
      <c r="B2794" s="104" t="inlineStr">
        <is>
          <t>2025/26</t>
        </is>
      </c>
      <c r="C2794" s="104" t="inlineStr">
        <is>
          <t>HC-083</t>
        </is>
      </c>
      <c r="D2794" s="104" t="n">
        <v>13</v>
      </c>
      <c r="E2794" s="104" t="n">
        <v>1756.49</v>
      </c>
      <c r="F2794" s="104" t="n">
        <v>88.23</v>
      </c>
      <c r="G2794" s="104" t="n">
        <v>11.8</v>
      </c>
    </row>
    <row r="2795">
      <c r="A2795" s="176" t="n">
        <v>46235</v>
      </c>
      <c r="B2795" s="104" t="inlineStr">
        <is>
          <t>2025/26</t>
        </is>
      </c>
      <c r="C2795" s="104" t="inlineStr">
        <is>
          <t>HC-084</t>
        </is>
      </c>
      <c r="D2795" s="104" t="n">
        <v>12</v>
      </c>
      <c r="E2795" s="104" t="n">
        <v>1630.53</v>
      </c>
      <c r="F2795" s="104" t="n">
        <v>72.31999999999999</v>
      </c>
      <c r="G2795" s="104" t="n">
        <v>7.7</v>
      </c>
    </row>
    <row r="2796">
      <c r="A2796" s="176" t="n">
        <v>46235</v>
      </c>
      <c r="B2796" s="104" t="inlineStr">
        <is>
          <t>2025/26</t>
        </is>
      </c>
      <c r="C2796" s="104" t="inlineStr">
        <is>
          <t>HC-085</t>
        </is>
      </c>
      <c r="D2796" s="104" t="n">
        <v>18</v>
      </c>
      <c r="E2796" s="104" t="n">
        <v>2431.18</v>
      </c>
      <c r="F2796" s="104" t="n">
        <v>121.98</v>
      </c>
      <c r="G2796" s="104" t="n">
        <v>19.2</v>
      </c>
    </row>
    <row r="2797">
      <c r="A2797" s="176" t="n">
        <v>46235</v>
      </c>
      <c r="B2797" s="104" t="inlineStr">
        <is>
          <t>2025/26</t>
        </is>
      </c>
      <c r="C2797" s="104" t="inlineStr">
        <is>
          <t>HC-086</t>
        </is>
      </c>
      <c r="D2797" s="104" t="n">
        <v>13</v>
      </c>
      <c r="E2797" s="104" t="n">
        <v>1765.68</v>
      </c>
      <c r="F2797" s="104" t="n">
        <v>76.83</v>
      </c>
      <c r="G2797" s="104" t="n">
        <v>7.4</v>
      </c>
    </row>
    <row r="2798">
      <c r="A2798" s="176" t="n">
        <v>46235</v>
      </c>
      <c r="B2798" s="104" t="inlineStr">
        <is>
          <t>2025/26</t>
        </is>
      </c>
      <c r="C2798" s="104" t="inlineStr">
        <is>
          <t>HC-087</t>
        </is>
      </c>
      <c r="D2798" s="104" t="n">
        <v>12</v>
      </c>
      <c r="E2798" s="104" t="n">
        <v>1610.16</v>
      </c>
      <c r="F2798" s="104" t="n">
        <v>70.39</v>
      </c>
      <c r="G2798" s="104" t="n">
        <v>15</v>
      </c>
    </row>
    <row r="2799">
      <c r="A2799" s="176" t="n">
        <v>46235</v>
      </c>
      <c r="B2799" s="104" t="inlineStr">
        <is>
          <t>2025/26</t>
        </is>
      </c>
      <c r="C2799" s="104" t="inlineStr">
        <is>
          <t>HC-088</t>
        </is>
      </c>
      <c r="D2799" s="104" t="n">
        <v>13</v>
      </c>
      <c r="E2799" s="104" t="n">
        <v>1794.69</v>
      </c>
      <c r="F2799" s="104" t="n">
        <v>52.84</v>
      </c>
      <c r="G2799" s="104" t="n">
        <v>10.4</v>
      </c>
    </row>
    <row r="2800">
      <c r="A2800" s="176" t="n">
        <v>46235</v>
      </c>
      <c r="B2800" s="104" t="inlineStr">
        <is>
          <t>2025/26</t>
        </is>
      </c>
      <c r="C2800" s="104" t="inlineStr">
        <is>
          <t>HC-089</t>
        </is>
      </c>
      <c r="D2800" s="104" t="n">
        <v>14</v>
      </c>
      <c r="E2800" s="104" t="n">
        <v>1878.29</v>
      </c>
      <c r="F2800" s="104" t="n">
        <v>71.09</v>
      </c>
      <c r="G2800" s="104" t="n">
        <v>15.2</v>
      </c>
    </row>
    <row r="2801">
      <c r="A2801" s="176" t="n">
        <v>46235</v>
      </c>
      <c r="B2801" s="104" t="inlineStr">
        <is>
          <t>2025/26</t>
        </is>
      </c>
      <c r="C2801" s="104" t="inlineStr">
        <is>
          <t>HC-090</t>
        </is>
      </c>
      <c r="D2801" s="104" t="n">
        <v>13</v>
      </c>
      <c r="E2801" s="104" t="n">
        <v>1710.25</v>
      </c>
      <c r="F2801" s="104" t="n">
        <v>72.09999999999999</v>
      </c>
      <c r="G2801" s="104" t="n">
        <v>10.1</v>
      </c>
    </row>
    <row r="2802">
      <c r="A2802" s="176" t="n">
        <v>46235</v>
      </c>
      <c r="B2802" s="104" t="inlineStr">
        <is>
          <t>2025/26</t>
        </is>
      </c>
      <c r="C2802" s="104" t="inlineStr">
        <is>
          <t>HC-091</t>
        </is>
      </c>
      <c r="D2802" s="104" t="n">
        <v>13</v>
      </c>
      <c r="E2802" s="104" t="n">
        <v>1744.91</v>
      </c>
      <c r="F2802" s="104" t="n">
        <v>88.98</v>
      </c>
      <c r="G2802" s="104" t="n">
        <v>10.7</v>
      </c>
    </row>
    <row r="2803">
      <c r="A2803" s="176" t="n">
        <v>46235</v>
      </c>
      <c r="B2803" s="104" t="inlineStr">
        <is>
          <t>2025/26</t>
        </is>
      </c>
      <c r="C2803" s="104" t="inlineStr">
        <is>
          <t>HC-092</t>
        </is>
      </c>
      <c r="D2803" s="104" t="n">
        <v>13</v>
      </c>
      <c r="E2803" s="104" t="n">
        <v>1781.85</v>
      </c>
      <c r="F2803" s="104" t="n">
        <v>85.2</v>
      </c>
      <c r="G2803" s="104" t="n">
        <v>17.1</v>
      </c>
    </row>
    <row r="2804">
      <c r="A2804" s="176" t="n">
        <v>46235</v>
      </c>
      <c r="B2804" s="104" t="inlineStr">
        <is>
          <t>2025/26</t>
        </is>
      </c>
      <c r="C2804" s="104" t="inlineStr">
        <is>
          <t>HC-093</t>
        </is>
      </c>
      <c r="D2804" s="104" t="n">
        <v>25</v>
      </c>
      <c r="E2804" s="104" t="n">
        <v>3366.12</v>
      </c>
      <c r="F2804" s="104" t="n">
        <v>208.55</v>
      </c>
      <c r="G2804" s="104" t="n">
        <v>10.5</v>
      </c>
    </row>
    <row r="2805">
      <c r="A2805" s="176" t="n">
        <v>46235</v>
      </c>
      <c r="B2805" s="104" t="inlineStr">
        <is>
          <t>2025/26</t>
        </is>
      </c>
      <c r="C2805" s="104" t="inlineStr">
        <is>
          <t>HC-094</t>
        </is>
      </c>
      <c r="D2805" s="104" t="n">
        <v>12</v>
      </c>
      <c r="E2805" s="104" t="n">
        <v>1656.79</v>
      </c>
      <c r="F2805" s="104" t="n">
        <v>68.12</v>
      </c>
      <c r="G2805" s="104" t="n">
        <v>7.3</v>
      </c>
    </row>
    <row r="2806">
      <c r="A2806" s="176" t="n">
        <v>46235</v>
      </c>
      <c r="B2806" s="104" t="inlineStr">
        <is>
          <t>2025/26</t>
        </is>
      </c>
      <c r="C2806" s="104" t="inlineStr">
        <is>
          <t>HC-095</t>
        </is>
      </c>
      <c r="D2806" s="104" t="n">
        <v>21</v>
      </c>
      <c r="E2806" s="104" t="n">
        <v>2818.31</v>
      </c>
      <c r="F2806" s="104" t="n">
        <v>89.12</v>
      </c>
      <c r="G2806" s="104" t="n">
        <v>17.5</v>
      </c>
    </row>
    <row r="2807">
      <c r="A2807" s="176" t="n">
        <v>46235</v>
      </c>
      <c r="B2807" s="104" t="inlineStr">
        <is>
          <t>2025/26</t>
        </is>
      </c>
      <c r="C2807" s="104" t="inlineStr">
        <is>
          <t>HC-096</t>
        </is>
      </c>
      <c r="D2807" s="104" t="n">
        <v>12</v>
      </c>
      <c r="E2807" s="104" t="n">
        <v>1635.75</v>
      </c>
      <c r="F2807" s="104" t="n">
        <v>59.79</v>
      </c>
      <c r="G2807" s="104" t="n">
        <v>14.9</v>
      </c>
    </row>
    <row r="2808">
      <c r="A2808" s="176" t="n">
        <v>46235</v>
      </c>
      <c r="B2808" s="104" t="inlineStr">
        <is>
          <t>2025/26</t>
        </is>
      </c>
      <c r="C2808" s="104" t="inlineStr">
        <is>
          <t>HC-097</t>
        </is>
      </c>
      <c r="D2808" s="104" t="n">
        <v>12</v>
      </c>
      <c r="E2808" s="104" t="n">
        <v>1639.68</v>
      </c>
      <c r="F2808" s="104" t="n">
        <v>109.72</v>
      </c>
      <c r="G2808" s="104" t="n">
        <v>4</v>
      </c>
    </row>
    <row r="2809">
      <c r="A2809" s="176" t="n">
        <v>46235</v>
      </c>
      <c r="B2809" s="104" t="inlineStr">
        <is>
          <t>2025/26</t>
        </is>
      </c>
      <c r="C2809" s="104" t="inlineStr">
        <is>
          <t>HC-098</t>
        </is>
      </c>
      <c r="D2809" s="104" t="n">
        <v>14</v>
      </c>
      <c r="E2809" s="104" t="n">
        <v>1840.88</v>
      </c>
      <c r="F2809" s="104" t="n">
        <v>79.64</v>
      </c>
      <c r="G2809" s="104" t="n">
        <v>10.8</v>
      </c>
    </row>
    <row r="2810">
      <c r="A2810" s="176" t="n">
        <v>46235</v>
      </c>
      <c r="B2810" s="104" t="inlineStr">
        <is>
          <t>2025/26</t>
        </is>
      </c>
      <c r="C2810" s="104" t="inlineStr">
        <is>
          <t>HC-099</t>
        </is>
      </c>
      <c r="D2810" s="104" t="n">
        <v>18</v>
      </c>
      <c r="E2810" s="104" t="n">
        <v>2418.28</v>
      </c>
      <c r="F2810" s="104" t="n">
        <v>98.25</v>
      </c>
      <c r="G2810" s="104" t="n">
        <v>8.699999999999999</v>
      </c>
    </row>
    <row r="2811">
      <c r="A2811" s="176" t="n">
        <v>46235</v>
      </c>
      <c r="B2811" s="104" t="inlineStr">
        <is>
          <t>2025/26</t>
        </is>
      </c>
      <c r="C2811" s="104" t="inlineStr">
        <is>
          <t>HC-100</t>
        </is>
      </c>
      <c r="D2811" s="104" t="n">
        <v>12</v>
      </c>
      <c r="E2811" s="104" t="n">
        <v>1612.02</v>
      </c>
      <c r="F2811" s="104" t="n">
        <v>74.56</v>
      </c>
      <c r="G2811" s="104" t="n">
        <v>11.9</v>
      </c>
    </row>
    <row r="2812">
      <c r="A2812" s="176" t="n">
        <v>46235</v>
      </c>
      <c r="B2812" s="104" t="inlineStr">
        <is>
          <t>2025/26</t>
        </is>
      </c>
      <c r="C2812" s="104" t="inlineStr">
        <is>
          <t>HC-101</t>
        </is>
      </c>
      <c r="D2812" s="104" t="n">
        <v>14</v>
      </c>
      <c r="E2812" s="104" t="n">
        <v>1931.83</v>
      </c>
      <c r="F2812" s="104" t="n">
        <v>122.63</v>
      </c>
      <c r="G2812" s="104" t="n">
        <v>13.1</v>
      </c>
    </row>
    <row r="2813">
      <c r="A2813" s="176" t="n">
        <v>46235</v>
      </c>
      <c r="B2813" s="104" t="inlineStr">
        <is>
          <t>2025/26</t>
        </is>
      </c>
      <c r="C2813" s="104" t="inlineStr">
        <is>
          <t>HC-102</t>
        </is>
      </c>
      <c r="D2813" s="104" t="n">
        <v>14</v>
      </c>
      <c r="E2813" s="104" t="n">
        <v>1861.07</v>
      </c>
      <c r="F2813" s="104" t="n">
        <v>272.71</v>
      </c>
      <c r="G2813" s="104" t="n">
        <v>57.1</v>
      </c>
    </row>
    <row r="2814">
      <c r="A2814" s="176" t="n">
        <v>46235</v>
      </c>
      <c r="B2814" s="104" t="inlineStr">
        <is>
          <t>2025/26</t>
        </is>
      </c>
      <c r="C2814" s="104" t="inlineStr">
        <is>
          <t>HC-103</t>
        </is>
      </c>
      <c r="D2814" s="104" t="n">
        <v>18</v>
      </c>
      <c r="E2814" s="104" t="n">
        <v>2438.59</v>
      </c>
      <c r="F2814" s="104" t="n">
        <v>109.65</v>
      </c>
      <c r="G2814" s="104" t="n">
        <v>17.4</v>
      </c>
    </row>
    <row r="2815">
      <c r="A2815" s="176" t="n">
        <v>46235</v>
      </c>
      <c r="B2815" s="104" t="inlineStr">
        <is>
          <t>2025/26</t>
        </is>
      </c>
      <c r="C2815" s="104" t="inlineStr">
        <is>
          <t>HC-104</t>
        </is>
      </c>
      <c r="D2815" s="104" t="n">
        <v>13</v>
      </c>
      <c r="E2815" s="104" t="n">
        <v>1728.56</v>
      </c>
      <c r="F2815" s="104" t="n">
        <v>107.62</v>
      </c>
      <c r="G2815" s="104" t="n">
        <v>9.300000000000001</v>
      </c>
    </row>
    <row r="2816">
      <c r="A2816" s="176" t="n">
        <v>46235</v>
      </c>
      <c r="B2816" s="104" t="inlineStr">
        <is>
          <t>2025/26</t>
        </is>
      </c>
      <c r="C2816" s="104" t="inlineStr">
        <is>
          <t>HC-105</t>
        </is>
      </c>
      <c r="D2816" s="104" t="n">
        <v>20</v>
      </c>
      <c r="E2816" s="104" t="n">
        <v>2711.62</v>
      </c>
      <c r="F2816" s="104" t="n">
        <v>104.33</v>
      </c>
      <c r="G2816" s="104" t="n">
        <v>9.800000000000001</v>
      </c>
    </row>
    <row r="2817">
      <c r="A2817" s="176" t="n">
        <v>46235</v>
      </c>
      <c r="B2817" s="104" t="inlineStr">
        <is>
          <t>2025/26</t>
        </is>
      </c>
      <c r="C2817" s="104" t="inlineStr">
        <is>
          <t>HC-106</t>
        </is>
      </c>
      <c r="D2817" s="104" t="n">
        <v>14</v>
      </c>
      <c r="E2817" s="104" t="n">
        <v>1861.01</v>
      </c>
      <c r="F2817" s="104" t="n">
        <v>109.62</v>
      </c>
      <c r="G2817" s="104" t="n">
        <v>6.6</v>
      </c>
    </row>
    <row r="2818">
      <c r="A2818" s="176" t="n">
        <v>46235</v>
      </c>
      <c r="B2818" s="104" t="inlineStr">
        <is>
          <t>2025/26</t>
        </is>
      </c>
      <c r="C2818" s="104" t="inlineStr">
        <is>
          <t>HC-107</t>
        </is>
      </c>
      <c r="D2818" s="104" t="n">
        <v>18</v>
      </c>
      <c r="E2818" s="104" t="n">
        <v>2468.9</v>
      </c>
      <c r="F2818" s="104" t="n">
        <v>133.84</v>
      </c>
      <c r="G2818" s="104" t="n">
        <v>17.7</v>
      </c>
    </row>
    <row r="2819">
      <c r="A2819" s="176" t="n">
        <v>46235</v>
      </c>
      <c r="B2819" s="104" t="inlineStr">
        <is>
          <t>2025/26</t>
        </is>
      </c>
      <c r="C2819" s="104" t="inlineStr">
        <is>
          <t>HC-108</t>
        </is>
      </c>
      <c r="D2819" s="104" t="n">
        <v>13</v>
      </c>
      <c r="E2819" s="104" t="n">
        <v>1751.53</v>
      </c>
      <c r="F2819" s="104" t="n">
        <v>70.25</v>
      </c>
      <c r="G2819" s="104" t="n">
        <v>8.800000000000001</v>
      </c>
    </row>
    <row r="2820">
      <c r="A2820" s="176" t="n">
        <v>46235</v>
      </c>
      <c r="B2820" s="104" t="inlineStr">
        <is>
          <t>2025/26</t>
        </is>
      </c>
      <c r="C2820" s="104" t="inlineStr">
        <is>
          <t>HC-109</t>
        </is>
      </c>
      <c r="D2820" s="104" t="n">
        <v>14</v>
      </c>
      <c r="E2820" s="104" t="n">
        <v>1881.21</v>
      </c>
      <c r="F2820" s="104" t="n">
        <v>107.5</v>
      </c>
      <c r="G2820" s="104" t="n">
        <v>16.9</v>
      </c>
    </row>
    <row r="2821">
      <c r="A2821" s="176" t="n">
        <v>46235</v>
      </c>
      <c r="B2821" s="104" t="inlineStr">
        <is>
          <t>2025/26</t>
        </is>
      </c>
      <c r="C2821" s="104" t="inlineStr">
        <is>
          <t>HC-110</t>
        </is>
      </c>
      <c r="D2821" s="104" t="n">
        <v>12</v>
      </c>
      <c r="E2821" s="104" t="n">
        <v>1631.37</v>
      </c>
      <c r="F2821" s="104" t="n">
        <v>99.33</v>
      </c>
      <c r="G2821" s="104" t="n">
        <v>6.8</v>
      </c>
    </row>
    <row r="2822">
      <c r="A2822" s="176" t="n">
        <v>46235</v>
      </c>
      <c r="B2822" s="104" t="inlineStr">
        <is>
          <t>2025/26</t>
        </is>
      </c>
      <c r="C2822" s="104" t="inlineStr">
        <is>
          <t>HC-111</t>
        </is>
      </c>
      <c r="D2822" s="104" t="n">
        <v>14</v>
      </c>
      <c r="E2822" s="104" t="n">
        <v>1911.23</v>
      </c>
      <c r="F2822" s="104" t="n">
        <v>80.65000000000001</v>
      </c>
      <c r="G2822" s="104" t="n">
        <v>16.3</v>
      </c>
    </row>
    <row r="2823">
      <c r="A2823" s="176" t="n">
        <v>46235</v>
      </c>
      <c r="B2823" s="104" t="inlineStr">
        <is>
          <t>2025/26</t>
        </is>
      </c>
      <c r="C2823" s="104" t="inlineStr">
        <is>
          <t>HC-112</t>
        </is>
      </c>
      <c r="D2823" s="104" t="n">
        <v>13</v>
      </c>
      <c r="E2823" s="104" t="n">
        <v>1741.59</v>
      </c>
      <c r="F2823" s="104" t="n">
        <v>79.67</v>
      </c>
      <c r="G2823" s="104" t="n">
        <v>18.4</v>
      </c>
    </row>
    <row r="2824">
      <c r="A2824" s="176" t="n">
        <v>46235</v>
      </c>
      <c r="B2824" s="104" t="inlineStr">
        <is>
          <t>2025/26</t>
        </is>
      </c>
      <c r="C2824" s="104" t="inlineStr">
        <is>
          <t>HC-113</t>
        </is>
      </c>
      <c r="D2824" s="104" t="n">
        <v>14</v>
      </c>
      <c r="E2824" s="104" t="n">
        <v>1863.34</v>
      </c>
      <c r="F2824" s="104" t="n">
        <v>95.53</v>
      </c>
      <c r="G2824" s="104" t="n">
        <v>10.5</v>
      </c>
    </row>
    <row r="2825">
      <c r="A2825" s="176" t="n">
        <v>46235</v>
      </c>
      <c r="B2825" s="104" t="inlineStr">
        <is>
          <t>2025/26</t>
        </is>
      </c>
      <c r="C2825" s="104" t="inlineStr">
        <is>
          <t>HC-114</t>
        </is>
      </c>
      <c r="D2825" s="104" t="n">
        <v>12</v>
      </c>
      <c r="E2825" s="104" t="n">
        <v>1570.31</v>
      </c>
      <c r="F2825" s="104" t="n">
        <v>77.33</v>
      </c>
      <c r="G2825" s="104" t="n">
        <v>10.2</v>
      </c>
    </row>
    <row r="2826">
      <c r="A2826" s="176" t="n">
        <v>46235</v>
      </c>
      <c r="B2826" s="104" t="inlineStr">
        <is>
          <t>2025/26</t>
        </is>
      </c>
      <c r="C2826" s="104" t="inlineStr">
        <is>
          <t>HC-115</t>
        </is>
      </c>
      <c r="D2826" s="104" t="n">
        <v>18</v>
      </c>
      <c r="E2826" s="104" t="n">
        <v>2431.94</v>
      </c>
      <c r="F2826" s="104" t="n">
        <v>116.71</v>
      </c>
      <c r="G2826" s="104" t="n">
        <v>11</v>
      </c>
    </row>
    <row r="2827">
      <c r="A2827" s="176" t="n">
        <v>46235</v>
      </c>
      <c r="B2827" s="104" t="inlineStr">
        <is>
          <t>2025/26</t>
        </is>
      </c>
      <c r="C2827" s="104" t="inlineStr">
        <is>
          <t>HC-116</t>
        </is>
      </c>
      <c r="D2827" s="104" t="n">
        <v>13</v>
      </c>
      <c r="E2827" s="104" t="n">
        <v>1792.89</v>
      </c>
      <c r="F2827" s="104" t="n">
        <v>71.88</v>
      </c>
      <c r="G2827" s="104" t="n">
        <v>11.2</v>
      </c>
    </row>
    <row r="2828">
      <c r="A2828" s="176" t="n">
        <v>46235</v>
      </c>
      <c r="B2828" s="104" t="inlineStr">
        <is>
          <t>2025/26</t>
        </is>
      </c>
      <c r="C2828" s="104" t="inlineStr">
        <is>
          <t>HC-117</t>
        </is>
      </c>
      <c r="D2828" s="104" t="n">
        <v>18</v>
      </c>
      <c r="E2828" s="104" t="n">
        <v>2394.27</v>
      </c>
      <c r="F2828" s="104" t="n">
        <v>120.09</v>
      </c>
      <c r="G2828" s="104" t="n">
        <v>11.9</v>
      </c>
    </row>
    <row r="2829">
      <c r="A2829" s="176" t="n">
        <v>46235</v>
      </c>
      <c r="B2829" s="104" t="inlineStr">
        <is>
          <t>2025/26</t>
        </is>
      </c>
      <c r="C2829" s="104" t="inlineStr">
        <is>
          <t>HC-118</t>
        </is>
      </c>
      <c r="D2829" s="104" t="n">
        <v>14</v>
      </c>
      <c r="E2829" s="104" t="n">
        <v>1893.86</v>
      </c>
      <c r="F2829" s="104" t="n">
        <v>82.94</v>
      </c>
      <c r="G2829" s="104" t="n">
        <v>7</v>
      </c>
    </row>
    <row r="2830">
      <c r="A2830" s="176" t="n">
        <v>46235</v>
      </c>
      <c r="B2830" s="104" t="inlineStr">
        <is>
          <t>2025/26</t>
        </is>
      </c>
      <c r="C2830" s="104" t="inlineStr">
        <is>
          <t>HC-119</t>
        </is>
      </c>
      <c r="D2830" s="104" t="n">
        <v>13</v>
      </c>
      <c r="E2830" s="104" t="n">
        <v>1772.12</v>
      </c>
      <c r="F2830" s="104" t="n">
        <v>86.91</v>
      </c>
      <c r="G2830" s="104" t="n">
        <v>8.6</v>
      </c>
    </row>
    <row r="2831">
      <c r="A2831" s="176" t="n">
        <v>46235</v>
      </c>
      <c r="B2831" s="104" t="inlineStr">
        <is>
          <t>2025/26</t>
        </is>
      </c>
      <c r="C2831" s="104" t="inlineStr">
        <is>
          <t>HC-120</t>
        </is>
      </c>
      <c r="D2831" s="104" t="n">
        <v>13</v>
      </c>
      <c r="E2831" s="104" t="n">
        <v>1773.61</v>
      </c>
      <c r="F2831" s="104" t="n">
        <v>70.06</v>
      </c>
      <c r="G2831" s="104" t="n">
        <v>9.1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D5D2CA"/>
    <outlinePr summaryBelow="1" summaryRight="1"/>
    <pageSetUpPr/>
  </sheetPr>
  <dimension ref="A1:F9993"/>
  <sheetViews>
    <sheetView showGridLines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  <col width="18" customWidth="1" min="6" max="6"/>
  </cols>
  <sheetData>
    <row r="1">
      <c r="A1" s="175" t="inlineStr">
        <is>
          <t>Exercice</t>
        </is>
      </c>
      <c r="B1" s="175" t="inlineStr">
        <is>
          <t>Code_Magasin</t>
        </is>
      </c>
      <c r="C1" s="175" t="inlineStr">
        <is>
          <t>Code_Produit</t>
        </is>
      </c>
      <c r="D1" s="175" t="inlineStr">
        <is>
          <t>Quantite</t>
        </is>
      </c>
      <c r="E1" s="175" t="inlineStr">
        <is>
          <t>CA_Net_HT</t>
        </is>
      </c>
      <c r="F1" s="175" t="inlineStr">
        <is>
          <t>Cout_Matiere_HT</t>
        </is>
      </c>
    </row>
    <row r="2">
      <c r="A2" s="104" t="inlineStr">
        <is>
          <t>2024/25</t>
        </is>
      </c>
      <c r="B2" s="104" t="inlineStr">
        <is>
          <t>HC-001</t>
        </is>
      </c>
      <c r="C2" s="104" t="inlineStr">
        <is>
          <t>P001</t>
        </is>
      </c>
      <c r="D2" s="159" t="n">
        <v>6313</v>
      </c>
      <c r="E2" s="160" t="n">
        <v>56805.59</v>
      </c>
      <c r="F2" s="160" t="n">
        <v>19909.23</v>
      </c>
    </row>
    <row r="3">
      <c r="A3" s="104" t="inlineStr">
        <is>
          <t>2024/25</t>
        </is>
      </c>
      <c r="B3" s="104" t="inlineStr">
        <is>
          <t>HC-001</t>
        </is>
      </c>
      <c r="C3" s="104" t="inlineStr">
        <is>
          <t>P002</t>
        </is>
      </c>
      <c r="D3" s="159" t="n">
        <v>9069</v>
      </c>
      <c r="E3" s="160" t="n">
        <v>94814.17</v>
      </c>
      <c r="F3" s="160" t="n">
        <v>35243.42</v>
      </c>
    </row>
    <row r="4">
      <c r="A4" s="104" t="inlineStr">
        <is>
          <t>2024/25</t>
        </is>
      </c>
      <c r="B4" s="104" t="inlineStr">
        <is>
          <t>HC-001</t>
        </is>
      </c>
      <c r="C4" s="104" t="inlineStr">
        <is>
          <t>P003</t>
        </is>
      </c>
      <c r="D4" s="159" t="n">
        <v>12454</v>
      </c>
      <c r="E4" s="160" t="n">
        <v>83800.31</v>
      </c>
      <c r="F4" s="160" t="n">
        <v>27591.44</v>
      </c>
    </row>
    <row r="5">
      <c r="A5" s="104" t="inlineStr">
        <is>
          <t>2024/25</t>
        </is>
      </c>
      <c r="B5" s="104" t="inlineStr">
        <is>
          <t>HC-001</t>
        </is>
      </c>
      <c r="C5" s="104" t="inlineStr">
        <is>
          <t>P004</t>
        </is>
      </c>
      <c r="D5" s="159" t="n">
        <v>5213</v>
      </c>
      <c r="E5" s="160" t="n">
        <v>40754.61</v>
      </c>
      <c r="F5" s="160" t="n">
        <v>12986.79</v>
      </c>
    </row>
    <row r="6">
      <c r="A6" s="104" t="inlineStr">
        <is>
          <t>2024/25</t>
        </is>
      </c>
      <c r="B6" s="104" t="inlineStr">
        <is>
          <t>HC-001</t>
        </is>
      </c>
      <c r="C6" s="104" t="inlineStr">
        <is>
          <t>P005</t>
        </is>
      </c>
      <c r="D6" s="159" t="n">
        <v>11820</v>
      </c>
      <c r="E6" s="160" t="n">
        <v>88102.53999999999</v>
      </c>
      <c r="F6" s="160" t="n">
        <v>27140.72</v>
      </c>
    </row>
    <row r="7">
      <c r="A7" s="104" t="inlineStr">
        <is>
          <t>2024/25</t>
        </is>
      </c>
      <c r="B7" s="104" t="inlineStr">
        <is>
          <t>HC-001</t>
        </is>
      </c>
      <c r="C7" s="104" t="inlineStr">
        <is>
          <t>P006</t>
        </is>
      </c>
      <c r="D7" s="159" t="n">
        <v>11431</v>
      </c>
      <c r="E7" s="160" t="n">
        <v>92489.00999999999</v>
      </c>
      <c r="F7" s="160" t="n">
        <v>26523.6</v>
      </c>
    </row>
    <row r="8">
      <c r="A8" s="104" t="inlineStr">
        <is>
          <t>2024/25</t>
        </is>
      </c>
      <c r="B8" s="104" t="inlineStr">
        <is>
          <t>HC-001</t>
        </is>
      </c>
      <c r="C8" s="104" t="inlineStr">
        <is>
          <t>P007</t>
        </is>
      </c>
      <c r="D8" s="159" t="n">
        <v>10654</v>
      </c>
      <c r="E8" s="160" t="n">
        <v>80378.07000000001</v>
      </c>
      <c r="F8" s="160" t="n">
        <v>21344.01</v>
      </c>
    </row>
    <row r="9">
      <c r="A9" s="104" t="inlineStr">
        <is>
          <t>2024/25</t>
        </is>
      </c>
      <c r="B9" s="104" t="inlineStr">
        <is>
          <t>HC-001</t>
        </is>
      </c>
      <c r="C9" s="104" t="inlineStr">
        <is>
          <t>P008</t>
        </is>
      </c>
      <c r="D9" s="159" t="n">
        <v>9291</v>
      </c>
      <c r="E9" s="160" t="n">
        <v>68409.39</v>
      </c>
      <c r="F9" s="160" t="n">
        <v>24704.37</v>
      </c>
    </row>
    <row r="10">
      <c r="A10" s="104" t="inlineStr">
        <is>
          <t>2024/25</t>
        </is>
      </c>
      <c r="B10" s="104" t="inlineStr">
        <is>
          <t>HC-001</t>
        </is>
      </c>
      <c r="C10" s="104" t="inlineStr">
        <is>
          <t>P009</t>
        </is>
      </c>
      <c r="D10" s="159" t="n">
        <v>4511</v>
      </c>
      <c r="E10" s="160" t="n">
        <v>57003.68</v>
      </c>
      <c r="F10" s="160" t="n">
        <v>23005.7</v>
      </c>
    </row>
    <row r="11">
      <c r="A11" s="104" t="inlineStr">
        <is>
          <t>2024/25</t>
        </is>
      </c>
      <c r="B11" s="104" t="inlineStr">
        <is>
          <t>HC-001</t>
        </is>
      </c>
      <c r="C11" s="104" t="inlineStr">
        <is>
          <t>P010</t>
        </is>
      </c>
      <c r="D11" s="159" t="n">
        <v>12237</v>
      </c>
      <c r="E11" s="160" t="n">
        <v>72304.66</v>
      </c>
      <c r="F11" s="160" t="n">
        <v>23037.82</v>
      </c>
    </row>
    <row r="12">
      <c r="A12" s="104" t="inlineStr">
        <is>
          <t>2024/25</t>
        </is>
      </c>
      <c r="B12" s="104" t="inlineStr">
        <is>
          <t>HC-001</t>
        </is>
      </c>
      <c r="C12" s="104" t="inlineStr">
        <is>
          <t>P011</t>
        </is>
      </c>
      <c r="D12" s="159" t="n">
        <v>11237</v>
      </c>
      <c r="E12" s="160" t="n">
        <v>32690.47</v>
      </c>
      <c r="F12" s="160" t="n">
        <v>7638.23</v>
      </c>
    </row>
    <row r="13">
      <c r="A13" s="104" t="inlineStr">
        <is>
          <t>2024/25</t>
        </is>
      </c>
      <c r="B13" s="104" t="inlineStr">
        <is>
          <t>HC-001</t>
        </is>
      </c>
      <c r="C13" s="104" t="inlineStr">
        <is>
          <t>P012</t>
        </is>
      </c>
      <c r="D13" s="159" t="n">
        <v>12916</v>
      </c>
      <c r="E13" s="160" t="n">
        <v>48137.34</v>
      </c>
      <c r="F13" s="160" t="n">
        <v>14314.77</v>
      </c>
    </row>
    <row r="14">
      <c r="A14" s="104" t="inlineStr">
        <is>
          <t>2024/25</t>
        </is>
      </c>
      <c r="B14" s="104" t="inlineStr">
        <is>
          <t>HC-001</t>
        </is>
      </c>
      <c r="C14" s="104" t="inlineStr">
        <is>
          <t>P013</t>
        </is>
      </c>
      <c r="D14" s="159" t="n">
        <v>12437</v>
      </c>
      <c r="E14" s="160" t="n">
        <v>42963.31</v>
      </c>
      <c r="F14" s="160" t="n">
        <v>10951.12</v>
      </c>
    </row>
    <row r="15">
      <c r="A15" s="104" t="inlineStr">
        <is>
          <t>2024/25</t>
        </is>
      </c>
      <c r="B15" s="104" t="inlineStr">
        <is>
          <t>HC-001</t>
        </is>
      </c>
      <c r="C15" s="104" t="inlineStr">
        <is>
          <t>P014</t>
        </is>
      </c>
      <c r="D15" s="159" t="n">
        <v>14744</v>
      </c>
      <c r="E15" s="160" t="n">
        <v>57633.87</v>
      </c>
      <c r="F15" s="160" t="n">
        <v>15916.71</v>
      </c>
    </row>
    <row r="16">
      <c r="A16" s="104" t="inlineStr">
        <is>
          <t>2024/25</t>
        </is>
      </c>
      <c r="B16" s="104" t="inlineStr">
        <is>
          <t>HC-001</t>
        </is>
      </c>
      <c r="C16" s="104" t="inlineStr">
        <is>
          <t>P015</t>
        </is>
      </c>
      <c r="D16" s="159" t="n">
        <v>10293</v>
      </c>
      <c r="E16" s="160" t="n">
        <v>48657.25</v>
      </c>
      <c r="F16" s="160" t="n">
        <v>16020.6</v>
      </c>
    </row>
    <row r="17">
      <c r="A17" s="104" t="inlineStr">
        <is>
          <t>2024/25</t>
        </is>
      </c>
      <c r="B17" s="104" t="inlineStr">
        <is>
          <t>HC-001</t>
        </is>
      </c>
      <c r="C17" s="104" t="inlineStr">
        <is>
          <t>P016</t>
        </is>
      </c>
      <c r="D17" s="159" t="n">
        <v>5304</v>
      </c>
      <c r="E17" s="160" t="n">
        <v>32794.17</v>
      </c>
      <c r="F17" s="160" t="n">
        <v>10102.46</v>
      </c>
    </row>
    <row r="18">
      <c r="A18" s="104" t="inlineStr">
        <is>
          <t>2024/25</t>
        </is>
      </c>
      <c r="B18" s="104" t="inlineStr">
        <is>
          <t>HC-001</t>
        </is>
      </c>
      <c r="C18" s="104" t="inlineStr">
        <is>
          <t>P017</t>
        </is>
      </c>
      <c r="D18" s="159" t="n">
        <v>4807</v>
      </c>
      <c r="E18" s="160" t="n">
        <v>32779.46</v>
      </c>
      <c r="F18" s="160" t="n">
        <v>11142.08</v>
      </c>
    </row>
    <row r="19">
      <c r="A19" s="104" t="inlineStr">
        <is>
          <t>2024/25</t>
        </is>
      </c>
      <c r="B19" s="104" t="inlineStr">
        <is>
          <t>HC-001</t>
        </is>
      </c>
      <c r="C19" s="104" t="inlineStr">
        <is>
          <t>P018</t>
        </is>
      </c>
      <c r="D19" s="159" t="n">
        <v>10946</v>
      </c>
      <c r="E19" s="160" t="n">
        <v>28857.11</v>
      </c>
      <c r="F19" s="160" t="n">
        <v>6130.92</v>
      </c>
    </row>
    <row r="20">
      <c r="A20" s="104" t="inlineStr">
        <is>
          <t>2024/25</t>
        </is>
      </c>
      <c r="B20" s="104" t="inlineStr">
        <is>
          <t>HC-001</t>
        </is>
      </c>
      <c r="C20" s="104" t="inlineStr">
        <is>
          <t>P019</t>
        </is>
      </c>
      <c r="D20" s="159" t="n">
        <v>14242</v>
      </c>
      <c r="E20" s="160" t="n">
        <v>36251.73</v>
      </c>
      <c r="F20" s="160" t="n">
        <v>9240</v>
      </c>
    </row>
    <row r="21">
      <c r="A21" s="104" t="inlineStr">
        <is>
          <t>2024/25</t>
        </is>
      </c>
      <c r="B21" s="104" t="inlineStr">
        <is>
          <t>HC-001</t>
        </is>
      </c>
      <c r="C21" s="104" t="inlineStr">
        <is>
          <t>P020</t>
        </is>
      </c>
      <c r="D21" s="159" t="n">
        <v>9198</v>
      </c>
      <c r="E21" s="160" t="n">
        <v>23418.17</v>
      </c>
      <c r="F21" s="160" t="n">
        <v>5969.05</v>
      </c>
    </row>
    <row r="22">
      <c r="A22" s="104" t="inlineStr">
        <is>
          <t>2024/25</t>
        </is>
      </c>
      <c r="B22" s="104" t="inlineStr">
        <is>
          <t>HC-001</t>
        </is>
      </c>
      <c r="C22" s="104" t="inlineStr">
        <is>
          <t>P021</t>
        </is>
      </c>
      <c r="D22" s="159" t="n">
        <v>14027</v>
      </c>
      <c r="E22" s="160" t="n">
        <v>45911.01</v>
      </c>
      <c r="F22" s="160" t="n">
        <v>12680.7</v>
      </c>
    </row>
    <row r="23">
      <c r="A23" s="104" t="inlineStr">
        <is>
          <t>2024/25</t>
        </is>
      </c>
      <c r="B23" s="104" t="inlineStr">
        <is>
          <t>HC-001</t>
        </is>
      </c>
      <c r="C23" s="104" t="inlineStr">
        <is>
          <t>P022</t>
        </is>
      </c>
      <c r="D23" s="159" t="n">
        <v>11882</v>
      </c>
      <c r="E23" s="160" t="n">
        <v>36727.39</v>
      </c>
      <c r="F23" s="160" t="n">
        <v>9752.9</v>
      </c>
    </row>
    <row r="24">
      <c r="A24" s="104" t="inlineStr">
        <is>
          <t>2024/25</t>
        </is>
      </c>
      <c r="B24" s="104" t="inlineStr">
        <is>
          <t>HC-001</t>
        </is>
      </c>
      <c r="C24" s="104" t="inlineStr">
        <is>
          <t>P023</t>
        </is>
      </c>
      <c r="D24" s="159" t="n">
        <v>13358</v>
      </c>
      <c r="E24" s="160" t="n">
        <v>26715.02</v>
      </c>
      <c r="F24" s="160" t="n">
        <v>5107.59</v>
      </c>
    </row>
    <row r="25">
      <c r="A25" s="104" t="inlineStr">
        <is>
          <t>2024/25</t>
        </is>
      </c>
      <c r="B25" s="104" t="inlineStr">
        <is>
          <t>HC-001</t>
        </is>
      </c>
      <c r="C25" s="104" t="inlineStr">
        <is>
          <t>P024</t>
        </is>
      </c>
      <c r="D25" s="159" t="n">
        <v>15236</v>
      </c>
      <c r="E25" s="160" t="n">
        <v>33242.26</v>
      </c>
      <c r="F25" s="160" t="n">
        <v>6709.42</v>
      </c>
    </row>
    <row r="26">
      <c r="A26" s="104" t="inlineStr">
        <is>
          <t>2024/25</t>
        </is>
      </c>
      <c r="B26" s="104" t="inlineStr">
        <is>
          <t>HC-001</t>
        </is>
      </c>
      <c r="C26" s="104" t="inlineStr">
        <is>
          <t>P025</t>
        </is>
      </c>
      <c r="D26" s="159" t="n">
        <v>12302</v>
      </c>
      <c r="E26" s="160" t="n">
        <v>46967.71</v>
      </c>
      <c r="F26" s="160" t="n">
        <v>16959.25</v>
      </c>
    </row>
    <row r="27">
      <c r="A27" s="104" t="inlineStr">
        <is>
          <t>2024/25</t>
        </is>
      </c>
      <c r="B27" s="104" t="inlineStr">
        <is>
          <t>HC-001</t>
        </is>
      </c>
      <c r="C27" s="104" t="inlineStr">
        <is>
          <t>P026</t>
        </is>
      </c>
      <c r="D27" s="159" t="n">
        <v>7427</v>
      </c>
      <c r="E27" s="160" t="n">
        <v>33078.33</v>
      </c>
      <c r="F27" s="160" t="n">
        <v>10539.7</v>
      </c>
    </row>
    <row r="28">
      <c r="A28" s="104" t="inlineStr">
        <is>
          <t>2024/25</t>
        </is>
      </c>
      <c r="B28" s="104" t="inlineStr">
        <is>
          <t>HC-001</t>
        </is>
      </c>
      <c r="C28" s="104" t="inlineStr">
        <is>
          <t>P027</t>
        </is>
      </c>
      <c r="D28" s="159" t="n">
        <v>6574</v>
      </c>
      <c r="E28" s="160" t="n">
        <v>29287.77</v>
      </c>
      <c r="F28" s="160" t="n">
        <v>9333.51</v>
      </c>
    </row>
    <row r="29">
      <c r="A29" s="104" t="inlineStr">
        <is>
          <t>2024/25</t>
        </is>
      </c>
      <c r="B29" s="104" t="inlineStr">
        <is>
          <t>HC-001</t>
        </is>
      </c>
      <c r="C29" s="104" t="inlineStr">
        <is>
          <t>P028</t>
        </is>
      </c>
      <c r="D29" s="159" t="n">
        <v>8887</v>
      </c>
      <c r="E29" s="160" t="n">
        <v>42008.67</v>
      </c>
      <c r="F29" s="160" t="n">
        <v>14276.09</v>
      </c>
    </row>
    <row r="30">
      <c r="A30" s="104" t="inlineStr">
        <is>
          <t>2024/25</t>
        </is>
      </c>
      <c r="B30" s="104" t="inlineStr">
        <is>
          <t>HC-001</t>
        </is>
      </c>
      <c r="C30" s="104" t="inlineStr">
        <is>
          <t>P029</t>
        </is>
      </c>
      <c r="D30" s="159" t="n">
        <v>21053</v>
      </c>
      <c r="E30" s="160" t="n">
        <v>40191.74</v>
      </c>
      <c r="F30" s="160" t="n">
        <v>5976.47</v>
      </c>
    </row>
    <row r="31">
      <c r="A31" s="104" t="inlineStr">
        <is>
          <t>2024/25</t>
        </is>
      </c>
      <c r="B31" s="104" t="inlineStr">
        <is>
          <t>HC-001</t>
        </is>
      </c>
      <c r="C31" s="104" t="inlineStr">
        <is>
          <t>P030</t>
        </is>
      </c>
      <c r="D31" s="159" t="n">
        <v>11235</v>
      </c>
      <c r="E31" s="160" t="n">
        <v>33700.08</v>
      </c>
      <c r="F31" s="160" t="n">
        <v>6443.59</v>
      </c>
    </row>
    <row r="32">
      <c r="A32" s="104" t="inlineStr">
        <is>
          <t>2024/25</t>
        </is>
      </c>
      <c r="B32" s="104" t="inlineStr">
        <is>
          <t>HC-001</t>
        </is>
      </c>
      <c r="C32" s="104" t="inlineStr">
        <is>
          <t>P031</t>
        </is>
      </c>
      <c r="D32" s="159" t="n">
        <v>5347</v>
      </c>
      <c r="E32" s="160" t="n">
        <v>26737.32</v>
      </c>
      <c r="F32" s="160" t="n">
        <v>7950.38</v>
      </c>
    </row>
    <row r="33">
      <c r="A33" s="104" t="inlineStr">
        <is>
          <t>2024/25</t>
        </is>
      </c>
      <c r="B33" s="104" t="inlineStr">
        <is>
          <t>HC-001</t>
        </is>
      </c>
      <c r="C33" s="104" t="inlineStr">
        <is>
          <t>P032</t>
        </is>
      </c>
      <c r="D33" s="159" t="n">
        <v>6845</v>
      </c>
      <c r="E33" s="160" t="n">
        <v>16177.08</v>
      </c>
      <c r="F33" s="160" t="n">
        <v>3608.58</v>
      </c>
    </row>
    <row r="34">
      <c r="A34" s="104" t="inlineStr">
        <is>
          <t>2024/25</t>
        </is>
      </c>
      <c r="B34" s="104" t="inlineStr">
        <is>
          <t>HC-001</t>
        </is>
      </c>
      <c r="C34" s="104" t="inlineStr">
        <is>
          <t>P033</t>
        </is>
      </c>
      <c r="D34" s="159" t="n">
        <v>4569</v>
      </c>
      <c r="E34" s="160" t="n">
        <v>14124.25</v>
      </c>
      <c r="F34" s="160" t="n">
        <v>3600.38</v>
      </c>
    </row>
    <row r="35">
      <c r="A35" s="104" t="inlineStr">
        <is>
          <t>2024/25</t>
        </is>
      </c>
      <c r="B35" s="104" t="inlineStr">
        <is>
          <t>HC-001</t>
        </is>
      </c>
      <c r="C35" s="104" t="inlineStr">
        <is>
          <t>P034</t>
        </is>
      </c>
      <c r="D35" s="159" t="n">
        <v>3111</v>
      </c>
      <c r="E35" s="160" t="n">
        <v>13013.67</v>
      </c>
      <c r="F35" s="160" t="n">
        <v>4008.63</v>
      </c>
    </row>
    <row r="36">
      <c r="A36" s="104" t="inlineStr">
        <is>
          <t>2024/25</t>
        </is>
      </c>
      <c r="B36" s="104" t="inlineStr">
        <is>
          <t>HC-001</t>
        </is>
      </c>
      <c r="C36" s="104" t="inlineStr">
        <is>
          <t>P035</t>
        </is>
      </c>
      <c r="D36" s="159" t="n">
        <v>4329</v>
      </c>
      <c r="E36" s="160" t="n">
        <v>15348.88</v>
      </c>
      <c r="F36" s="160" t="n">
        <v>4238.26</v>
      </c>
    </row>
    <row r="37">
      <c r="A37" s="104" t="inlineStr">
        <is>
          <t>2024/25</t>
        </is>
      </c>
      <c r="B37" s="104" t="inlineStr">
        <is>
          <t>HC-001</t>
        </is>
      </c>
      <c r="C37" s="104" t="inlineStr">
        <is>
          <t>P036</t>
        </is>
      </c>
      <c r="D37" s="159" t="n">
        <v>3318</v>
      </c>
      <c r="E37" s="160" t="n">
        <v>12668.52</v>
      </c>
      <c r="F37" s="160" t="n">
        <v>3632.8</v>
      </c>
    </row>
    <row r="38">
      <c r="A38" s="104" t="inlineStr">
        <is>
          <t>2024/25</t>
        </is>
      </c>
      <c r="B38" s="104" t="inlineStr">
        <is>
          <t>HC-001</t>
        </is>
      </c>
      <c r="C38" s="104" t="inlineStr">
        <is>
          <t>P037</t>
        </is>
      </c>
      <c r="D38" s="159" t="n">
        <v>4922</v>
      </c>
      <c r="E38" s="160" t="n">
        <v>16998.08</v>
      </c>
      <c r="F38" s="160" t="n">
        <v>5595.92</v>
      </c>
    </row>
    <row r="39">
      <c r="A39" s="104" t="inlineStr">
        <is>
          <t>2024/25</t>
        </is>
      </c>
      <c r="B39" s="104" t="inlineStr">
        <is>
          <t>HC-001</t>
        </is>
      </c>
      <c r="C39" s="104" t="inlineStr">
        <is>
          <t>P038</t>
        </is>
      </c>
      <c r="D39" s="159" t="n">
        <v>2417</v>
      </c>
      <c r="E39" s="160" t="n">
        <v>15176.22</v>
      </c>
      <c r="F39" s="160" t="n">
        <v>4835.6</v>
      </c>
    </row>
    <row r="40">
      <c r="A40" s="104" t="inlineStr">
        <is>
          <t>2024/25</t>
        </is>
      </c>
      <c r="B40" s="104" t="inlineStr">
        <is>
          <t>HC-001</t>
        </is>
      </c>
      <c r="C40" s="104" t="inlineStr">
        <is>
          <t>P039</t>
        </is>
      </c>
      <c r="D40" s="159" t="n">
        <v>2621</v>
      </c>
      <c r="E40" s="160" t="n">
        <v>16434.47</v>
      </c>
      <c r="F40" s="160" t="n">
        <v>5411.13</v>
      </c>
    </row>
    <row r="41">
      <c r="A41" s="104" t="inlineStr">
        <is>
          <t>2024/25</t>
        </is>
      </c>
      <c r="B41" s="104" t="inlineStr">
        <is>
          <t>HC-001</t>
        </is>
      </c>
      <c r="C41" s="104" t="inlineStr">
        <is>
          <t>P040</t>
        </is>
      </c>
      <c r="D41" s="159" t="n">
        <v>883</v>
      </c>
      <c r="E41" s="160" t="n">
        <v>6748.8</v>
      </c>
      <c r="F41" s="160" t="n">
        <v>2149.28</v>
      </c>
    </row>
    <row r="42">
      <c r="A42" s="104" t="inlineStr">
        <is>
          <t>2024/25</t>
        </is>
      </c>
      <c r="B42" s="104" t="inlineStr">
        <is>
          <t>HC-001</t>
        </is>
      </c>
      <c r="C42" s="104" t="inlineStr">
        <is>
          <t>P041</t>
        </is>
      </c>
      <c r="D42" s="159" t="n">
        <v>507</v>
      </c>
      <c r="E42" s="160" t="n">
        <v>5481.54</v>
      </c>
      <c r="F42" s="160" t="n">
        <v>2095.65</v>
      </c>
    </row>
    <row r="43">
      <c r="A43" s="104" t="inlineStr">
        <is>
          <t>2024/25</t>
        </is>
      </c>
      <c r="B43" s="104" t="inlineStr">
        <is>
          <t>HC-001</t>
        </is>
      </c>
      <c r="C43" s="104" t="inlineStr">
        <is>
          <t>P042</t>
        </is>
      </c>
      <c r="D43" s="159" t="n">
        <v>850</v>
      </c>
      <c r="E43" s="160" t="n">
        <v>3396.05</v>
      </c>
      <c r="F43" s="160" t="n">
        <v>829.49</v>
      </c>
    </row>
    <row r="44">
      <c r="A44" s="104" t="inlineStr">
        <is>
          <t>2024/25</t>
        </is>
      </c>
      <c r="B44" s="104" t="inlineStr">
        <is>
          <t>HC-002</t>
        </is>
      </c>
      <c r="C44" s="104" t="inlineStr">
        <is>
          <t>P001</t>
        </is>
      </c>
      <c r="D44" s="159" t="n">
        <v>3508</v>
      </c>
      <c r="E44" s="160" t="n">
        <v>31548.23</v>
      </c>
      <c r="F44" s="160" t="n">
        <v>11083.41</v>
      </c>
    </row>
    <row r="45">
      <c r="A45" s="104" t="inlineStr">
        <is>
          <t>2024/25</t>
        </is>
      </c>
      <c r="B45" s="104" t="inlineStr">
        <is>
          <t>HC-002</t>
        </is>
      </c>
      <c r="C45" s="104" t="inlineStr">
        <is>
          <t>P002</t>
        </is>
      </c>
      <c r="D45" s="159" t="n">
        <v>5192</v>
      </c>
      <c r="E45" s="160" t="n">
        <v>54266.82</v>
      </c>
      <c r="F45" s="160" t="n">
        <v>20222.86</v>
      </c>
    </row>
    <row r="46">
      <c r="A46" s="104" t="inlineStr">
        <is>
          <t>2024/25</t>
        </is>
      </c>
      <c r="B46" s="104" t="inlineStr">
        <is>
          <t>HC-002</t>
        </is>
      </c>
      <c r="C46" s="104" t="inlineStr">
        <is>
          <t>P003</t>
        </is>
      </c>
      <c r="D46" s="159" t="n">
        <v>7375</v>
      </c>
      <c r="E46" s="160" t="n">
        <v>49620.24</v>
      </c>
      <c r="F46" s="160" t="n">
        <v>16376.85</v>
      </c>
    </row>
    <row r="47">
      <c r="A47" s="104" t="inlineStr">
        <is>
          <t>2024/25</t>
        </is>
      </c>
      <c r="B47" s="104" t="inlineStr">
        <is>
          <t>HC-002</t>
        </is>
      </c>
      <c r="C47" s="104" t="inlineStr">
        <is>
          <t>P004</t>
        </is>
      </c>
      <c r="D47" s="159" t="n">
        <v>3316</v>
      </c>
      <c r="E47" s="160" t="n">
        <v>25932.09</v>
      </c>
      <c r="F47" s="160" t="n">
        <v>8283.280000000001</v>
      </c>
    </row>
    <row r="48">
      <c r="A48" s="104" t="inlineStr">
        <is>
          <t>2024/25</t>
        </is>
      </c>
      <c r="B48" s="104" t="inlineStr">
        <is>
          <t>HC-002</t>
        </is>
      </c>
      <c r="C48" s="104" t="inlineStr">
        <is>
          <t>P005</t>
        </is>
      </c>
      <c r="D48" s="159" t="n">
        <v>7077</v>
      </c>
      <c r="E48" s="160" t="n">
        <v>52752.35</v>
      </c>
      <c r="F48" s="160" t="n">
        <v>16288.89</v>
      </c>
    </row>
    <row r="49">
      <c r="A49" s="104" t="inlineStr">
        <is>
          <t>2024/25</t>
        </is>
      </c>
      <c r="B49" s="104" t="inlineStr">
        <is>
          <t>HC-002</t>
        </is>
      </c>
      <c r="C49" s="104" t="inlineStr">
        <is>
          <t>P006</t>
        </is>
      </c>
      <c r="D49" s="159" t="n">
        <v>6279</v>
      </c>
      <c r="E49" s="160" t="n">
        <v>50812.79</v>
      </c>
      <c r="F49" s="160" t="n">
        <v>14609.26</v>
      </c>
    </row>
    <row r="50">
      <c r="A50" s="104" t="inlineStr">
        <is>
          <t>2024/25</t>
        </is>
      </c>
      <c r="B50" s="104" t="inlineStr">
        <is>
          <t>HC-002</t>
        </is>
      </c>
      <c r="C50" s="104" t="inlineStr">
        <is>
          <t>P007</t>
        </is>
      </c>
      <c r="D50" s="159" t="n">
        <v>6390</v>
      </c>
      <c r="E50" s="160" t="n">
        <v>48214.06</v>
      </c>
      <c r="F50" s="160" t="n">
        <v>12833.81</v>
      </c>
    </row>
    <row r="51">
      <c r="A51" s="104" t="inlineStr">
        <is>
          <t>2024/25</t>
        </is>
      </c>
      <c r="B51" s="104" t="inlineStr">
        <is>
          <t>HC-002</t>
        </is>
      </c>
      <c r="C51" s="104" t="inlineStr">
        <is>
          <t>P008</t>
        </is>
      </c>
      <c r="D51" s="159" t="n">
        <v>5344</v>
      </c>
      <c r="E51" s="160" t="n">
        <v>39360.29</v>
      </c>
      <c r="F51" s="160" t="n">
        <v>14245.53</v>
      </c>
    </row>
    <row r="52">
      <c r="A52" s="104" t="inlineStr">
        <is>
          <t>2024/25</t>
        </is>
      </c>
      <c r="B52" s="104" t="inlineStr">
        <is>
          <t>HC-002</t>
        </is>
      </c>
      <c r="C52" s="104" t="inlineStr">
        <is>
          <t>P009</t>
        </is>
      </c>
      <c r="D52" s="159" t="n">
        <v>2662</v>
      </c>
      <c r="E52" s="160" t="n">
        <v>33644.8</v>
      </c>
      <c r="F52" s="160" t="n">
        <v>13613.51</v>
      </c>
    </row>
    <row r="53">
      <c r="A53" s="104" t="inlineStr">
        <is>
          <t>2024/25</t>
        </is>
      </c>
      <c r="B53" s="104" t="inlineStr">
        <is>
          <t>HC-002</t>
        </is>
      </c>
      <c r="C53" s="104" t="inlineStr">
        <is>
          <t>P010</t>
        </is>
      </c>
      <c r="D53" s="159" t="n">
        <v>6931</v>
      </c>
      <c r="E53" s="160" t="n">
        <v>40953.1</v>
      </c>
      <c r="F53" s="160" t="n">
        <v>13079.82</v>
      </c>
    </row>
    <row r="54">
      <c r="A54" s="104" t="inlineStr">
        <is>
          <t>2024/25</t>
        </is>
      </c>
      <c r="B54" s="104" t="inlineStr">
        <is>
          <t>HC-002</t>
        </is>
      </c>
      <c r="C54" s="104" t="inlineStr">
        <is>
          <t>P011</t>
        </is>
      </c>
      <c r="D54" s="159" t="n">
        <v>6608</v>
      </c>
      <c r="E54" s="160" t="n">
        <v>19227.68</v>
      </c>
      <c r="F54" s="160" t="n">
        <v>4503.8</v>
      </c>
    </row>
    <row r="55">
      <c r="A55" s="104" t="inlineStr">
        <is>
          <t>2024/25</t>
        </is>
      </c>
      <c r="B55" s="104" t="inlineStr">
        <is>
          <t>HC-002</t>
        </is>
      </c>
      <c r="C55" s="104" t="inlineStr">
        <is>
          <t>P012</t>
        </is>
      </c>
      <c r="D55" s="159" t="n">
        <v>7379</v>
      </c>
      <c r="E55" s="160" t="n">
        <v>27504.2</v>
      </c>
      <c r="F55" s="160" t="n">
        <v>8199.77</v>
      </c>
    </row>
    <row r="56">
      <c r="A56" s="104" t="inlineStr">
        <is>
          <t>2024/25</t>
        </is>
      </c>
      <c r="B56" s="104" t="inlineStr">
        <is>
          <t>HC-002</t>
        </is>
      </c>
      <c r="C56" s="104" t="inlineStr">
        <is>
          <t>P013</t>
        </is>
      </c>
      <c r="D56" s="159" t="n">
        <v>7771</v>
      </c>
      <c r="E56" s="160" t="n">
        <v>26843.74</v>
      </c>
      <c r="F56" s="160" t="n">
        <v>6859.45</v>
      </c>
    </row>
    <row r="57">
      <c r="A57" s="104" t="inlineStr">
        <is>
          <t>2024/25</t>
        </is>
      </c>
      <c r="B57" s="104" t="inlineStr">
        <is>
          <t>HC-002</t>
        </is>
      </c>
      <c r="C57" s="104" t="inlineStr">
        <is>
          <t>P014</t>
        </is>
      </c>
      <c r="D57" s="159" t="n">
        <v>8271</v>
      </c>
      <c r="E57" s="160" t="n">
        <v>32329.94</v>
      </c>
      <c r="F57" s="160" t="n">
        <v>8950.940000000001</v>
      </c>
    </row>
    <row r="58">
      <c r="A58" s="104" t="inlineStr">
        <is>
          <t>2024/25</t>
        </is>
      </c>
      <c r="B58" s="104" t="inlineStr">
        <is>
          <t>HC-002</t>
        </is>
      </c>
      <c r="C58" s="104" t="inlineStr">
        <is>
          <t>P015</t>
        </is>
      </c>
      <c r="D58" s="159" t="n">
        <v>5653</v>
      </c>
      <c r="E58" s="160" t="n">
        <v>26727.83</v>
      </c>
      <c r="F58" s="160" t="n">
        <v>8821.52</v>
      </c>
    </row>
    <row r="59">
      <c r="A59" s="104" t="inlineStr">
        <is>
          <t>2024/25</t>
        </is>
      </c>
      <c r="B59" s="104" t="inlineStr">
        <is>
          <t>HC-002</t>
        </is>
      </c>
      <c r="C59" s="104" t="inlineStr">
        <is>
          <t>P016</t>
        </is>
      </c>
      <c r="D59" s="159" t="n">
        <v>3078</v>
      </c>
      <c r="E59" s="160" t="n">
        <v>19033.35</v>
      </c>
      <c r="F59" s="160" t="n">
        <v>5877</v>
      </c>
    </row>
    <row r="60">
      <c r="A60" s="104" t="inlineStr">
        <is>
          <t>2024/25</t>
        </is>
      </c>
      <c r="B60" s="104" t="inlineStr">
        <is>
          <t>HC-002</t>
        </is>
      </c>
      <c r="C60" s="104" t="inlineStr">
        <is>
          <t>P017</t>
        </is>
      </c>
      <c r="D60" s="159" t="n">
        <v>2824</v>
      </c>
      <c r="E60" s="160" t="n">
        <v>19257.69</v>
      </c>
      <c r="F60" s="160" t="n">
        <v>6561.18</v>
      </c>
    </row>
    <row r="61">
      <c r="A61" s="104" t="inlineStr">
        <is>
          <t>2024/25</t>
        </is>
      </c>
      <c r="B61" s="104" t="inlineStr">
        <is>
          <t>HC-002</t>
        </is>
      </c>
      <c r="C61" s="104" t="inlineStr">
        <is>
          <t>P018</t>
        </is>
      </c>
      <c r="D61" s="159" t="n">
        <v>6941</v>
      </c>
      <c r="E61" s="160" t="n">
        <v>18303.04</v>
      </c>
      <c r="F61" s="160" t="n">
        <v>3897.88</v>
      </c>
    </row>
    <row r="62">
      <c r="A62" s="104" t="inlineStr">
        <is>
          <t>2024/25</t>
        </is>
      </c>
      <c r="B62" s="104" t="inlineStr">
        <is>
          <t>HC-002</t>
        </is>
      </c>
      <c r="C62" s="104" t="inlineStr">
        <is>
          <t>P019</t>
        </is>
      </c>
      <c r="D62" s="159" t="n">
        <v>8305</v>
      </c>
      <c r="E62" s="160" t="n">
        <v>21138.65</v>
      </c>
      <c r="F62" s="160" t="n">
        <v>5401.21</v>
      </c>
    </row>
    <row r="63">
      <c r="A63" s="104" t="inlineStr">
        <is>
          <t>2024/25</t>
        </is>
      </c>
      <c r="B63" s="104" t="inlineStr">
        <is>
          <t>HC-002</t>
        </is>
      </c>
      <c r="C63" s="104" t="inlineStr">
        <is>
          <t>P020</t>
        </is>
      </c>
      <c r="D63" s="159" t="n">
        <v>5521</v>
      </c>
      <c r="E63" s="160" t="n">
        <v>14052.94</v>
      </c>
      <c r="F63" s="160" t="n">
        <v>3590.81</v>
      </c>
    </row>
    <row r="64">
      <c r="A64" s="104" t="inlineStr">
        <is>
          <t>2024/25</t>
        </is>
      </c>
      <c r="B64" s="104" t="inlineStr">
        <is>
          <t>HC-002</t>
        </is>
      </c>
      <c r="C64" s="104" t="inlineStr">
        <is>
          <t>P021</t>
        </is>
      </c>
      <c r="D64" s="159" t="n">
        <v>8033</v>
      </c>
      <c r="E64" s="160" t="n">
        <v>26295.77</v>
      </c>
      <c r="F64" s="160" t="n">
        <v>7279.32</v>
      </c>
    </row>
    <row r="65">
      <c r="A65" s="104" t="inlineStr">
        <is>
          <t>2024/25</t>
        </is>
      </c>
      <c r="B65" s="104" t="inlineStr">
        <is>
          <t>HC-002</t>
        </is>
      </c>
      <c r="C65" s="104" t="inlineStr">
        <is>
          <t>P022</t>
        </is>
      </c>
      <c r="D65" s="159" t="n">
        <v>7021</v>
      </c>
      <c r="E65" s="160" t="n">
        <v>21701.22</v>
      </c>
      <c r="F65" s="160" t="n">
        <v>5776.18</v>
      </c>
    </row>
    <row r="66">
      <c r="A66" s="104" t="inlineStr">
        <is>
          <t>2024/25</t>
        </is>
      </c>
      <c r="B66" s="104" t="inlineStr">
        <is>
          <t>HC-002</t>
        </is>
      </c>
      <c r="C66" s="104" t="inlineStr">
        <is>
          <t>P023</t>
        </is>
      </c>
      <c r="D66" s="159" t="n">
        <v>8020</v>
      </c>
      <c r="E66" s="160" t="n">
        <v>16039.28</v>
      </c>
      <c r="F66" s="160" t="n">
        <v>3074.34</v>
      </c>
    </row>
    <row r="67">
      <c r="A67" s="104" t="inlineStr">
        <is>
          <t>2024/25</t>
        </is>
      </c>
      <c r="B67" s="104" t="inlineStr">
        <is>
          <t>HC-002</t>
        </is>
      </c>
      <c r="C67" s="104" t="inlineStr">
        <is>
          <t>P024</t>
        </is>
      </c>
      <c r="D67" s="159" t="n">
        <v>8794</v>
      </c>
      <c r="E67" s="160" t="n">
        <v>19185.23</v>
      </c>
      <c r="F67" s="160" t="n">
        <v>3881.16</v>
      </c>
    </row>
    <row r="68">
      <c r="A68" s="104" t="inlineStr">
        <is>
          <t>2024/25</t>
        </is>
      </c>
      <c r="B68" s="104" t="inlineStr">
        <is>
          <t>HC-002</t>
        </is>
      </c>
      <c r="C68" s="104" t="inlineStr">
        <is>
          <t>P025</t>
        </is>
      </c>
      <c r="D68" s="159" t="n">
        <v>7502</v>
      </c>
      <c r="E68" s="160" t="n">
        <v>28642.6</v>
      </c>
      <c r="F68" s="160" t="n">
        <v>10367.86</v>
      </c>
    </row>
    <row r="69">
      <c r="A69" s="104" t="inlineStr">
        <is>
          <t>2024/25</t>
        </is>
      </c>
      <c r="B69" s="104" t="inlineStr">
        <is>
          <t>HC-002</t>
        </is>
      </c>
      <c r="C69" s="104" t="inlineStr">
        <is>
          <t>P026</t>
        </is>
      </c>
      <c r="D69" s="159" t="n">
        <v>4621</v>
      </c>
      <c r="E69" s="160" t="n">
        <v>20584.79</v>
      </c>
      <c r="F69" s="160" t="n">
        <v>6574.58</v>
      </c>
    </row>
    <row r="70">
      <c r="A70" s="104" t="inlineStr">
        <is>
          <t>2024/25</t>
        </is>
      </c>
      <c r="B70" s="104" t="inlineStr">
        <is>
          <t>HC-002</t>
        </is>
      </c>
      <c r="C70" s="104" t="inlineStr">
        <is>
          <t>P027</t>
        </is>
      </c>
      <c r="D70" s="159" t="n">
        <v>3713</v>
      </c>
      <c r="E70" s="160" t="n">
        <v>16540.25</v>
      </c>
      <c r="F70" s="160" t="n">
        <v>5283.58</v>
      </c>
    </row>
    <row r="71">
      <c r="A71" s="104" t="inlineStr">
        <is>
          <t>2024/25</t>
        </is>
      </c>
      <c r="B71" s="104" t="inlineStr">
        <is>
          <t>HC-002</t>
        </is>
      </c>
      <c r="C71" s="104" t="inlineStr">
        <is>
          <t>P028</t>
        </is>
      </c>
      <c r="D71" s="159" t="n">
        <v>4857</v>
      </c>
      <c r="E71" s="160" t="n">
        <v>22961.01</v>
      </c>
      <c r="F71" s="160" t="n">
        <v>7822.87</v>
      </c>
    </row>
    <row r="72">
      <c r="A72" s="104" t="inlineStr">
        <is>
          <t>2024/25</t>
        </is>
      </c>
      <c r="B72" s="104" t="inlineStr">
        <is>
          <t>HC-002</t>
        </is>
      </c>
      <c r="C72" s="104" t="inlineStr">
        <is>
          <t>P029</t>
        </is>
      </c>
      <c r="D72" s="159" t="n">
        <v>12899</v>
      </c>
      <c r="E72" s="160" t="n">
        <v>24625.75</v>
      </c>
      <c r="F72" s="160" t="n">
        <v>3671.26</v>
      </c>
    </row>
    <row r="73">
      <c r="A73" s="104" t="inlineStr">
        <is>
          <t>2024/25</t>
        </is>
      </c>
      <c r="B73" s="104" t="inlineStr">
        <is>
          <t>HC-002</t>
        </is>
      </c>
      <c r="C73" s="104" t="inlineStr">
        <is>
          <t>P030</t>
        </is>
      </c>
      <c r="D73" s="159" t="n">
        <v>7000</v>
      </c>
      <c r="E73" s="160" t="n">
        <v>21002.67</v>
      </c>
      <c r="F73" s="160" t="n">
        <v>4025.37</v>
      </c>
    </row>
    <row r="74">
      <c r="A74" s="104" t="inlineStr">
        <is>
          <t>2024/25</t>
        </is>
      </c>
      <c r="B74" s="104" t="inlineStr">
        <is>
          <t>HC-002</t>
        </is>
      </c>
      <c r="C74" s="104" t="inlineStr">
        <is>
          <t>P031</t>
        </is>
      </c>
      <c r="D74" s="159" t="n">
        <v>2954</v>
      </c>
      <c r="E74" s="160" t="n">
        <v>14768.6</v>
      </c>
      <c r="F74" s="160" t="n">
        <v>4402.64</v>
      </c>
    </row>
    <row r="75">
      <c r="A75" s="104" t="inlineStr">
        <is>
          <t>2024/25</t>
        </is>
      </c>
      <c r="B75" s="104" t="inlineStr">
        <is>
          <t>HC-002</t>
        </is>
      </c>
      <c r="C75" s="104" t="inlineStr">
        <is>
          <t>P032</t>
        </is>
      </c>
      <c r="D75" s="159" t="n">
        <v>4085</v>
      </c>
      <c r="E75" s="160" t="n">
        <v>9656.49</v>
      </c>
      <c r="F75" s="160" t="n">
        <v>2159.55</v>
      </c>
    </row>
    <row r="76">
      <c r="A76" s="104" t="inlineStr">
        <is>
          <t>2024/25</t>
        </is>
      </c>
      <c r="B76" s="104" t="inlineStr">
        <is>
          <t>HC-002</t>
        </is>
      </c>
      <c r="C76" s="104" t="inlineStr">
        <is>
          <t>P033</t>
        </is>
      </c>
      <c r="D76" s="159" t="n">
        <v>2614</v>
      </c>
      <c r="E76" s="160" t="n">
        <v>8076.71</v>
      </c>
      <c r="F76" s="160" t="n">
        <v>2063.77</v>
      </c>
    </row>
    <row r="77">
      <c r="A77" s="104" t="inlineStr">
        <is>
          <t>2024/25</t>
        </is>
      </c>
      <c r="B77" s="104" t="inlineStr">
        <is>
          <t>HC-002</t>
        </is>
      </c>
      <c r="C77" s="104" t="inlineStr">
        <is>
          <t>P034</t>
        </is>
      </c>
      <c r="D77" s="159" t="n">
        <v>1865</v>
      </c>
      <c r="E77" s="160" t="n">
        <v>7794.6</v>
      </c>
      <c r="F77" s="160" t="n">
        <v>2406.89</v>
      </c>
    </row>
    <row r="78">
      <c r="A78" s="104" t="inlineStr">
        <is>
          <t>2024/25</t>
        </is>
      </c>
      <c r="B78" s="104" t="inlineStr">
        <is>
          <t>HC-002</t>
        </is>
      </c>
      <c r="C78" s="104" t="inlineStr">
        <is>
          <t>P035</t>
        </is>
      </c>
      <c r="D78" s="159" t="n">
        <v>2600</v>
      </c>
      <c r="E78" s="160" t="n">
        <v>9212.24</v>
      </c>
      <c r="F78" s="160" t="n">
        <v>2550.44</v>
      </c>
    </row>
    <row r="79">
      <c r="A79" s="104" t="inlineStr">
        <is>
          <t>2024/25</t>
        </is>
      </c>
      <c r="B79" s="104" t="inlineStr">
        <is>
          <t>HC-002</t>
        </is>
      </c>
      <c r="C79" s="104" t="inlineStr">
        <is>
          <t>P036</t>
        </is>
      </c>
      <c r="D79" s="159" t="n">
        <v>1959</v>
      </c>
      <c r="E79" s="160" t="n">
        <v>7482.23</v>
      </c>
      <c r="F79" s="160" t="n">
        <v>2150.72</v>
      </c>
    </row>
    <row r="80">
      <c r="A80" s="104" t="inlineStr">
        <is>
          <t>2024/25</t>
        </is>
      </c>
      <c r="B80" s="104" t="inlineStr">
        <is>
          <t>HC-002</t>
        </is>
      </c>
      <c r="C80" s="104" t="inlineStr">
        <is>
          <t>P037</t>
        </is>
      </c>
      <c r="D80" s="159" t="n">
        <v>2902</v>
      </c>
      <c r="E80" s="160" t="n">
        <v>10026.52</v>
      </c>
      <c r="F80" s="160" t="n">
        <v>3309.24</v>
      </c>
    </row>
    <row r="81">
      <c r="A81" s="104" t="inlineStr">
        <is>
          <t>2024/25</t>
        </is>
      </c>
      <c r="B81" s="104" t="inlineStr">
        <is>
          <t>HC-002</t>
        </is>
      </c>
      <c r="C81" s="104" t="inlineStr">
        <is>
          <t>P038</t>
        </is>
      </c>
      <c r="D81" s="159" t="n">
        <v>1438</v>
      </c>
      <c r="E81" s="160" t="n">
        <v>9023.709999999999</v>
      </c>
      <c r="F81" s="160" t="n">
        <v>2882.62</v>
      </c>
    </row>
    <row r="82">
      <c r="A82" s="104" t="inlineStr">
        <is>
          <t>2024/25</t>
        </is>
      </c>
      <c r="B82" s="104" t="inlineStr">
        <is>
          <t>HC-002</t>
        </is>
      </c>
      <c r="C82" s="104" t="inlineStr">
        <is>
          <t>P039</t>
        </is>
      </c>
      <c r="D82" s="159" t="n">
        <v>1529</v>
      </c>
      <c r="E82" s="160" t="n">
        <v>9590.66</v>
      </c>
      <c r="F82" s="160" t="n">
        <v>3165.74</v>
      </c>
    </row>
    <row r="83">
      <c r="A83" s="104" t="inlineStr">
        <is>
          <t>2024/25</t>
        </is>
      </c>
      <c r="B83" s="104" t="inlineStr">
        <is>
          <t>HC-002</t>
        </is>
      </c>
      <c r="C83" s="104" t="inlineStr">
        <is>
          <t>P040</t>
        </is>
      </c>
      <c r="D83" s="159" t="n">
        <v>554</v>
      </c>
      <c r="E83" s="160" t="n">
        <v>4226.64</v>
      </c>
      <c r="F83" s="160" t="n">
        <v>1351.91</v>
      </c>
    </row>
    <row r="84">
      <c r="A84" s="104" t="inlineStr">
        <is>
          <t>2024/25</t>
        </is>
      </c>
      <c r="B84" s="104" t="inlineStr">
        <is>
          <t>HC-002</t>
        </is>
      </c>
      <c r="C84" s="104" t="inlineStr">
        <is>
          <t>P041</t>
        </is>
      </c>
      <c r="D84" s="159" t="n">
        <v>293</v>
      </c>
      <c r="E84" s="160" t="n">
        <v>3174.53</v>
      </c>
      <c r="F84" s="160" t="n">
        <v>1213.32</v>
      </c>
    </row>
    <row r="85">
      <c r="A85" s="104" t="inlineStr">
        <is>
          <t>2024/25</t>
        </is>
      </c>
      <c r="B85" s="104" t="inlineStr">
        <is>
          <t>HC-002</t>
        </is>
      </c>
      <c r="C85" s="104" t="inlineStr">
        <is>
          <t>P042</t>
        </is>
      </c>
      <c r="D85" s="159" t="n">
        <v>522</v>
      </c>
      <c r="E85" s="160" t="n">
        <v>2089.65</v>
      </c>
      <c r="F85" s="160" t="n">
        <v>510.23</v>
      </c>
    </row>
    <row r="86">
      <c r="A86" s="104" t="inlineStr">
        <is>
          <t>2024/25</t>
        </is>
      </c>
      <c r="B86" s="104" t="inlineStr">
        <is>
          <t>HC-003</t>
        </is>
      </c>
      <c r="C86" s="104" t="inlineStr">
        <is>
          <t>P001</t>
        </is>
      </c>
      <c r="D86" s="159" t="n">
        <v>4214</v>
      </c>
      <c r="E86" s="160" t="n">
        <v>37923.96</v>
      </c>
      <c r="F86" s="160" t="n">
        <v>13284.6</v>
      </c>
    </row>
    <row r="87">
      <c r="A87" s="104" t="inlineStr">
        <is>
          <t>2024/25</t>
        </is>
      </c>
      <c r="B87" s="104" t="inlineStr">
        <is>
          <t>HC-003</t>
        </is>
      </c>
      <c r="C87" s="104" t="inlineStr">
        <is>
          <t>P002</t>
        </is>
      </c>
      <c r="D87" s="159" t="n">
        <v>6191</v>
      </c>
      <c r="E87" s="160" t="n">
        <v>64723.34</v>
      </c>
      <c r="F87" s="160" t="n">
        <v>24043.59</v>
      </c>
    </row>
    <row r="88">
      <c r="A88" s="104" t="inlineStr">
        <is>
          <t>2024/25</t>
        </is>
      </c>
      <c r="B88" s="104" t="inlineStr">
        <is>
          <t>HC-003</t>
        </is>
      </c>
      <c r="C88" s="104" t="inlineStr">
        <is>
          <t>P003</t>
        </is>
      </c>
      <c r="D88" s="159" t="n">
        <v>8456</v>
      </c>
      <c r="E88" s="160" t="n">
        <v>56877.95</v>
      </c>
      <c r="F88" s="160" t="n">
        <v>18719.63</v>
      </c>
    </row>
    <row r="89">
      <c r="A89" s="104" t="inlineStr">
        <is>
          <t>2024/25</t>
        </is>
      </c>
      <c r="B89" s="104" t="inlineStr">
        <is>
          <t>HC-003</t>
        </is>
      </c>
      <c r="C89" s="104" t="inlineStr">
        <is>
          <t>P004</t>
        </is>
      </c>
      <c r="D89" s="159" t="n">
        <v>3669</v>
      </c>
      <c r="E89" s="160" t="n">
        <v>28693.62</v>
      </c>
      <c r="F89" s="160" t="n">
        <v>9136.690000000001</v>
      </c>
    </row>
    <row r="90">
      <c r="A90" s="104" t="inlineStr">
        <is>
          <t>2024/25</t>
        </is>
      </c>
      <c r="B90" s="104" t="inlineStr">
        <is>
          <t>HC-003</t>
        </is>
      </c>
      <c r="C90" s="104" t="inlineStr">
        <is>
          <t>P005</t>
        </is>
      </c>
      <c r="D90" s="159" t="n">
        <v>8592</v>
      </c>
      <c r="E90" s="160" t="n">
        <v>64039.68</v>
      </c>
      <c r="F90" s="160" t="n">
        <v>19713.35</v>
      </c>
    </row>
    <row r="91">
      <c r="A91" s="104" t="inlineStr">
        <is>
          <t>2024/25</t>
        </is>
      </c>
      <c r="B91" s="104" t="inlineStr">
        <is>
          <t>HC-003</t>
        </is>
      </c>
      <c r="C91" s="104" t="inlineStr">
        <is>
          <t>P006</t>
        </is>
      </c>
      <c r="D91" s="159" t="n">
        <v>7657</v>
      </c>
      <c r="E91" s="160" t="n">
        <v>61958.27</v>
      </c>
      <c r="F91" s="160" t="n">
        <v>17761</v>
      </c>
    </row>
    <row r="92">
      <c r="A92" s="104" t="inlineStr">
        <is>
          <t>2024/25</t>
        </is>
      </c>
      <c r="B92" s="104" t="inlineStr">
        <is>
          <t>HC-003</t>
        </is>
      </c>
      <c r="C92" s="104" t="inlineStr">
        <is>
          <t>P007</t>
        </is>
      </c>
      <c r="D92" s="159" t="n">
        <v>7553</v>
      </c>
      <c r="E92" s="160" t="n">
        <v>57000.1</v>
      </c>
      <c r="F92" s="160" t="n">
        <v>15125.75</v>
      </c>
    </row>
    <row r="93">
      <c r="A93" s="104" t="inlineStr">
        <is>
          <t>2024/25</t>
        </is>
      </c>
      <c r="B93" s="104" t="inlineStr">
        <is>
          <t>HC-003</t>
        </is>
      </c>
      <c r="C93" s="104" t="inlineStr">
        <is>
          <t>P008</t>
        </is>
      </c>
      <c r="D93" s="159" t="n">
        <v>6335</v>
      </c>
      <c r="E93" s="160" t="n">
        <v>46653.3</v>
      </c>
      <c r="F93" s="160" t="n">
        <v>16840.51</v>
      </c>
    </row>
    <row r="94">
      <c r="A94" s="104" t="inlineStr">
        <is>
          <t>2024/25</t>
        </is>
      </c>
      <c r="B94" s="104" t="inlineStr">
        <is>
          <t>HC-003</t>
        </is>
      </c>
      <c r="C94" s="104" t="inlineStr">
        <is>
          <t>P009</t>
        </is>
      </c>
      <c r="D94" s="159" t="n">
        <v>3136</v>
      </c>
      <c r="E94" s="160" t="n">
        <v>39639.33</v>
      </c>
      <c r="F94" s="160" t="n">
        <v>15987.67</v>
      </c>
    </row>
    <row r="95">
      <c r="A95" s="104" t="inlineStr">
        <is>
          <t>2024/25</t>
        </is>
      </c>
      <c r="B95" s="104" t="inlineStr">
        <is>
          <t>HC-003</t>
        </is>
      </c>
      <c r="C95" s="104" t="inlineStr">
        <is>
          <t>P010</t>
        </is>
      </c>
      <c r="D95" s="159" t="n">
        <v>8580</v>
      </c>
      <c r="E95" s="160" t="n">
        <v>50707.35</v>
      </c>
      <c r="F95" s="160" t="n">
        <v>16148.58</v>
      </c>
    </row>
    <row r="96">
      <c r="A96" s="104" t="inlineStr">
        <is>
          <t>2024/25</t>
        </is>
      </c>
      <c r="B96" s="104" t="inlineStr">
        <is>
          <t>HC-003</t>
        </is>
      </c>
      <c r="C96" s="104" t="inlineStr">
        <is>
          <t>P011</t>
        </is>
      </c>
      <c r="D96" s="159" t="n">
        <v>7620</v>
      </c>
      <c r="E96" s="160" t="n">
        <v>22173.33</v>
      </c>
      <c r="F96" s="160" t="n">
        <v>5178.77</v>
      </c>
    </row>
    <row r="97">
      <c r="A97" s="104" t="inlineStr">
        <is>
          <t>2024/25</t>
        </is>
      </c>
      <c r="B97" s="104" t="inlineStr">
        <is>
          <t>HC-003</t>
        </is>
      </c>
      <c r="C97" s="104" t="inlineStr">
        <is>
          <t>P012</t>
        </is>
      </c>
      <c r="D97" s="159" t="n">
        <v>8468</v>
      </c>
      <c r="E97" s="160" t="n">
        <v>31562.7</v>
      </c>
      <c r="F97" s="160" t="n">
        <v>9379.639999999999</v>
      </c>
    </row>
    <row r="98">
      <c r="A98" s="104" t="inlineStr">
        <is>
          <t>2024/25</t>
        </is>
      </c>
      <c r="B98" s="104" t="inlineStr">
        <is>
          <t>HC-003</t>
        </is>
      </c>
      <c r="C98" s="104" t="inlineStr">
        <is>
          <t>P013</t>
        </is>
      </c>
      <c r="D98" s="159" t="n">
        <v>8782</v>
      </c>
      <c r="E98" s="160" t="n">
        <v>30335.56</v>
      </c>
      <c r="F98" s="160" t="n">
        <v>7728.73</v>
      </c>
    </row>
    <row r="99">
      <c r="A99" s="104" t="inlineStr">
        <is>
          <t>2024/25</t>
        </is>
      </c>
      <c r="B99" s="104" t="inlineStr">
        <is>
          <t>HC-003</t>
        </is>
      </c>
      <c r="C99" s="104" t="inlineStr">
        <is>
          <t>P014</t>
        </is>
      </c>
      <c r="D99" s="159" t="n">
        <v>9516</v>
      </c>
      <c r="E99" s="160" t="n">
        <v>37199.54</v>
      </c>
      <c r="F99" s="160" t="n">
        <v>10266.02</v>
      </c>
    </row>
    <row r="100">
      <c r="A100" s="104" t="inlineStr">
        <is>
          <t>2024/25</t>
        </is>
      </c>
      <c r="B100" s="104" t="inlineStr">
        <is>
          <t>HC-003</t>
        </is>
      </c>
      <c r="C100" s="104" t="inlineStr">
        <is>
          <t>P015</t>
        </is>
      </c>
      <c r="D100" s="159" t="n">
        <v>7204</v>
      </c>
      <c r="E100" s="160" t="n">
        <v>34055.75</v>
      </c>
      <c r="F100" s="160" t="n">
        <v>11208.54</v>
      </c>
    </row>
    <row r="101">
      <c r="A101" s="104" t="inlineStr">
        <is>
          <t>2024/25</t>
        </is>
      </c>
      <c r="B101" s="104" t="inlineStr">
        <is>
          <t>HC-003</t>
        </is>
      </c>
      <c r="C101" s="104" t="inlineStr">
        <is>
          <t>P016</t>
        </is>
      </c>
      <c r="D101" s="159" t="n">
        <v>3706</v>
      </c>
      <c r="E101" s="160" t="n">
        <v>22903.39</v>
      </c>
      <c r="F101" s="160" t="n">
        <v>7051.49</v>
      </c>
    </row>
    <row r="102">
      <c r="A102" s="104" t="inlineStr">
        <is>
          <t>2024/25</t>
        </is>
      </c>
      <c r="B102" s="104" t="inlineStr">
        <is>
          <t>HC-003</t>
        </is>
      </c>
      <c r="C102" s="104" t="inlineStr">
        <is>
          <t>P017</t>
        </is>
      </c>
      <c r="D102" s="159" t="n">
        <v>3357</v>
      </c>
      <c r="E102" s="160" t="n">
        <v>22891.47</v>
      </c>
      <c r="F102" s="160" t="n">
        <v>7776.03</v>
      </c>
    </row>
    <row r="103">
      <c r="A103" s="104" t="inlineStr">
        <is>
          <t>2024/25</t>
        </is>
      </c>
      <c r="B103" s="104" t="inlineStr">
        <is>
          <t>HC-003</t>
        </is>
      </c>
      <c r="C103" s="104" t="inlineStr">
        <is>
          <t>P018</t>
        </is>
      </c>
      <c r="D103" s="159" t="n">
        <v>7777</v>
      </c>
      <c r="E103" s="160" t="n">
        <v>20505</v>
      </c>
      <c r="F103" s="160" t="n">
        <v>4354.51</v>
      </c>
    </row>
    <row r="104">
      <c r="A104" s="104" t="inlineStr">
        <is>
          <t>2024/25</t>
        </is>
      </c>
      <c r="B104" s="104" t="inlineStr">
        <is>
          <t>HC-003</t>
        </is>
      </c>
      <c r="C104" s="104" t="inlineStr">
        <is>
          <t>P019</t>
        </is>
      </c>
      <c r="D104" s="159" t="n">
        <v>9619</v>
      </c>
      <c r="E104" s="160" t="n">
        <v>24489.28</v>
      </c>
      <c r="F104" s="160" t="n">
        <v>6238.54</v>
      </c>
    </row>
    <row r="105">
      <c r="A105" s="104" t="inlineStr">
        <is>
          <t>2024/25</t>
        </is>
      </c>
      <c r="B105" s="104" t="inlineStr">
        <is>
          <t>HC-003</t>
        </is>
      </c>
      <c r="C105" s="104" t="inlineStr">
        <is>
          <t>P020</t>
        </is>
      </c>
      <c r="D105" s="159" t="n">
        <v>6604</v>
      </c>
      <c r="E105" s="160" t="n">
        <v>16811.11</v>
      </c>
      <c r="F105" s="160" t="n">
        <v>4283.78</v>
      </c>
    </row>
    <row r="106">
      <c r="A106" s="104" t="inlineStr">
        <is>
          <t>2024/25</t>
        </is>
      </c>
      <c r="B106" s="104" t="inlineStr">
        <is>
          <t>HC-003</t>
        </is>
      </c>
      <c r="C106" s="104" t="inlineStr">
        <is>
          <t>P021</t>
        </is>
      </c>
      <c r="D106" s="159" t="n">
        <v>9488</v>
      </c>
      <c r="E106" s="160" t="n">
        <v>31050.29</v>
      </c>
      <c r="F106" s="160" t="n">
        <v>8571.34</v>
      </c>
    </row>
    <row r="107">
      <c r="A107" s="104" t="inlineStr">
        <is>
          <t>2024/25</t>
        </is>
      </c>
      <c r="B107" s="104" t="inlineStr">
        <is>
          <t>HC-003</t>
        </is>
      </c>
      <c r="C107" s="104" t="inlineStr">
        <is>
          <t>P022</t>
        </is>
      </c>
      <c r="D107" s="159" t="n">
        <v>8528</v>
      </c>
      <c r="E107" s="160" t="n">
        <v>26359.37</v>
      </c>
      <c r="F107" s="160" t="n">
        <v>6996</v>
      </c>
    </row>
    <row r="108">
      <c r="A108" s="104" t="inlineStr">
        <is>
          <t>2024/25</t>
        </is>
      </c>
      <c r="B108" s="104" t="inlineStr">
        <is>
          <t>HC-003</t>
        </is>
      </c>
      <c r="C108" s="104" t="inlineStr">
        <is>
          <t>P023</t>
        </is>
      </c>
      <c r="D108" s="159" t="n">
        <v>9456</v>
      </c>
      <c r="E108" s="160" t="n">
        <v>18910.58</v>
      </c>
      <c r="F108" s="160" t="n">
        <v>3614.45</v>
      </c>
    </row>
    <row r="109">
      <c r="A109" s="104" t="inlineStr">
        <is>
          <t>2024/25</t>
        </is>
      </c>
      <c r="B109" s="104" t="inlineStr">
        <is>
          <t>HC-003</t>
        </is>
      </c>
      <c r="C109" s="104" t="inlineStr">
        <is>
          <t>P024</t>
        </is>
      </c>
      <c r="D109" s="159" t="n">
        <v>10463</v>
      </c>
      <c r="E109" s="160" t="n">
        <v>22832.65</v>
      </c>
      <c r="F109" s="160" t="n">
        <v>4606.28</v>
      </c>
    </row>
    <row r="110">
      <c r="A110" s="104" t="inlineStr">
        <is>
          <t>2024/25</t>
        </is>
      </c>
      <c r="B110" s="104" t="inlineStr">
        <is>
          <t>HC-003</t>
        </is>
      </c>
      <c r="C110" s="104" t="inlineStr">
        <is>
          <t>P025</t>
        </is>
      </c>
      <c r="D110" s="159" t="n">
        <v>8894</v>
      </c>
      <c r="E110" s="160" t="n">
        <v>33959.8</v>
      </c>
      <c r="F110" s="160" t="n">
        <v>12255.23</v>
      </c>
    </row>
    <row r="111">
      <c r="A111" s="104" t="inlineStr">
        <is>
          <t>2024/25</t>
        </is>
      </c>
      <c r="B111" s="104" t="inlineStr">
        <is>
          <t>HC-003</t>
        </is>
      </c>
      <c r="C111" s="104" t="inlineStr">
        <is>
          <t>P026</t>
        </is>
      </c>
      <c r="D111" s="159" t="n">
        <v>5085</v>
      </c>
      <c r="E111" s="160" t="n">
        <v>22659.1</v>
      </c>
      <c r="F111" s="160" t="n">
        <v>7217.53</v>
      </c>
    </row>
    <row r="112">
      <c r="A112" s="104" t="inlineStr">
        <is>
          <t>2024/25</t>
        </is>
      </c>
      <c r="B112" s="104" t="inlineStr">
        <is>
          <t>HC-003</t>
        </is>
      </c>
      <c r="C112" s="104" t="inlineStr">
        <is>
          <t>P027</t>
        </is>
      </c>
      <c r="D112" s="159" t="n">
        <v>4127</v>
      </c>
      <c r="E112" s="160" t="n">
        <v>18386.3</v>
      </c>
      <c r="F112" s="160" t="n">
        <v>5855.5</v>
      </c>
    </row>
    <row r="113">
      <c r="A113" s="104" t="inlineStr">
        <is>
          <t>2024/25</t>
        </is>
      </c>
      <c r="B113" s="104" t="inlineStr">
        <is>
          <t>HC-003</t>
        </is>
      </c>
      <c r="C113" s="104" t="inlineStr">
        <is>
          <t>P028</t>
        </is>
      </c>
      <c r="D113" s="159" t="n">
        <v>5870</v>
      </c>
      <c r="E113" s="160" t="n">
        <v>27744.05</v>
      </c>
      <c r="F113" s="160" t="n">
        <v>9426.299999999999</v>
      </c>
    </row>
    <row r="114">
      <c r="A114" s="104" t="inlineStr">
        <is>
          <t>2024/25</t>
        </is>
      </c>
      <c r="B114" s="104" t="inlineStr">
        <is>
          <t>HC-003</t>
        </is>
      </c>
      <c r="C114" s="104" t="inlineStr">
        <is>
          <t>P029</t>
        </is>
      </c>
      <c r="D114" s="159" t="n">
        <v>14731</v>
      </c>
      <c r="E114" s="160" t="n">
        <v>28119.63</v>
      </c>
      <c r="F114" s="160" t="n">
        <v>4180.36</v>
      </c>
    </row>
    <row r="115">
      <c r="A115" s="104" t="inlineStr">
        <is>
          <t>2024/25</t>
        </is>
      </c>
      <c r="B115" s="104" t="inlineStr">
        <is>
          <t>HC-003</t>
        </is>
      </c>
      <c r="C115" s="104" t="inlineStr">
        <is>
          <t>P030</t>
        </is>
      </c>
      <c r="D115" s="159" t="n">
        <v>8067</v>
      </c>
      <c r="E115" s="160" t="n">
        <v>24201.46</v>
      </c>
      <c r="F115" s="160" t="n">
        <v>4624.92</v>
      </c>
    </row>
    <row r="116">
      <c r="A116" s="104" t="inlineStr">
        <is>
          <t>2024/25</t>
        </is>
      </c>
      <c r="B116" s="104" t="inlineStr">
        <is>
          <t>HC-003</t>
        </is>
      </c>
      <c r="C116" s="104" t="inlineStr">
        <is>
          <t>P031</t>
        </is>
      </c>
      <c r="D116" s="159" t="n">
        <v>3672</v>
      </c>
      <c r="E116" s="160" t="n">
        <v>18370.36</v>
      </c>
      <c r="F116" s="160" t="n">
        <v>5460.05</v>
      </c>
    </row>
    <row r="117">
      <c r="A117" s="104" t="inlineStr">
        <is>
          <t>2024/25</t>
        </is>
      </c>
      <c r="B117" s="104" t="inlineStr">
        <is>
          <t>HC-003</t>
        </is>
      </c>
      <c r="C117" s="104" t="inlineStr">
        <is>
          <t>P032</t>
        </is>
      </c>
      <c r="D117" s="159" t="n">
        <v>4612</v>
      </c>
      <c r="E117" s="160" t="n">
        <v>10897.01</v>
      </c>
      <c r="F117" s="160" t="n">
        <v>2428.96</v>
      </c>
    </row>
    <row r="118">
      <c r="A118" s="104" t="inlineStr">
        <is>
          <t>2024/25</t>
        </is>
      </c>
      <c r="B118" s="104" t="inlineStr">
        <is>
          <t>HC-003</t>
        </is>
      </c>
      <c r="C118" s="104" t="inlineStr">
        <is>
          <t>P033</t>
        </is>
      </c>
      <c r="D118" s="159" t="n">
        <v>3117</v>
      </c>
      <c r="E118" s="160" t="n">
        <v>9636.82</v>
      </c>
      <c r="F118" s="160" t="n">
        <v>2455.15</v>
      </c>
    </row>
    <row r="119">
      <c r="A119" s="104" t="inlineStr">
        <is>
          <t>2024/25</t>
        </is>
      </c>
      <c r="B119" s="104" t="inlineStr">
        <is>
          <t>HC-003</t>
        </is>
      </c>
      <c r="C119" s="104" t="inlineStr">
        <is>
          <t>P034</t>
        </is>
      </c>
      <c r="D119" s="159" t="n">
        <v>2096</v>
      </c>
      <c r="E119" s="160" t="n">
        <v>8769.16</v>
      </c>
      <c r="F119" s="160" t="n">
        <v>2699.9</v>
      </c>
    </row>
    <row r="120">
      <c r="A120" s="104" t="inlineStr">
        <is>
          <t>2024/25</t>
        </is>
      </c>
      <c r="B120" s="104" t="inlineStr">
        <is>
          <t>HC-003</t>
        </is>
      </c>
      <c r="C120" s="104" t="inlineStr">
        <is>
          <t>P035</t>
        </is>
      </c>
      <c r="D120" s="159" t="n">
        <v>3015</v>
      </c>
      <c r="E120" s="160" t="n">
        <v>10690.59</v>
      </c>
      <c r="F120" s="160" t="n">
        <v>2950.53</v>
      </c>
    </row>
    <row r="121">
      <c r="A121" s="104" t="inlineStr">
        <is>
          <t>2024/25</t>
        </is>
      </c>
      <c r="B121" s="104" t="inlineStr">
        <is>
          <t>HC-003</t>
        </is>
      </c>
      <c r="C121" s="104" t="inlineStr">
        <is>
          <t>P036</t>
        </is>
      </c>
      <c r="D121" s="159" t="n">
        <v>2314</v>
      </c>
      <c r="E121" s="160" t="n">
        <v>8836.5</v>
      </c>
      <c r="F121" s="160" t="n">
        <v>2532.66</v>
      </c>
    </row>
    <row r="122">
      <c r="A122" s="104" t="inlineStr">
        <is>
          <t>2024/25</t>
        </is>
      </c>
      <c r="B122" s="104" t="inlineStr">
        <is>
          <t>HC-003</t>
        </is>
      </c>
      <c r="C122" s="104" t="inlineStr">
        <is>
          <t>P037</t>
        </is>
      </c>
      <c r="D122" s="159" t="n">
        <v>3494</v>
      </c>
      <c r="E122" s="160" t="n">
        <v>12068.58</v>
      </c>
      <c r="F122" s="160" t="n">
        <v>3972.4</v>
      </c>
    </row>
    <row r="123">
      <c r="A123" s="104" t="inlineStr">
        <is>
          <t>2024/25</t>
        </is>
      </c>
      <c r="B123" s="104" t="inlineStr">
        <is>
          <t>HC-003</t>
        </is>
      </c>
      <c r="C123" s="104" t="inlineStr">
        <is>
          <t>P038</t>
        </is>
      </c>
      <c r="D123" s="159" t="n">
        <v>1633</v>
      </c>
      <c r="E123" s="160" t="n">
        <v>10247.28</v>
      </c>
      <c r="F123" s="160" t="n">
        <v>3262.95</v>
      </c>
    </row>
    <row r="124">
      <c r="A124" s="104" t="inlineStr">
        <is>
          <t>2024/25</t>
        </is>
      </c>
      <c r="B124" s="104" t="inlineStr">
        <is>
          <t>HC-003</t>
        </is>
      </c>
      <c r="C124" s="104" t="inlineStr">
        <is>
          <t>P039</t>
        </is>
      </c>
      <c r="D124" s="159" t="n">
        <v>1751</v>
      </c>
      <c r="E124" s="160" t="n">
        <v>10979.46</v>
      </c>
      <c r="F124" s="160" t="n">
        <v>3612.75</v>
      </c>
    </row>
    <row r="125">
      <c r="A125" s="104" t="inlineStr">
        <is>
          <t>2024/25</t>
        </is>
      </c>
      <c r="B125" s="104" t="inlineStr">
        <is>
          <t>HC-003</t>
        </is>
      </c>
      <c r="C125" s="104" t="inlineStr">
        <is>
          <t>P040</t>
        </is>
      </c>
      <c r="D125" s="159" t="n">
        <v>659</v>
      </c>
      <c r="E125" s="160" t="n">
        <v>5033.06</v>
      </c>
      <c r="F125" s="160" t="n">
        <v>1601.63</v>
      </c>
    </row>
    <row r="126">
      <c r="A126" s="104" t="inlineStr">
        <is>
          <t>2024/25</t>
        </is>
      </c>
      <c r="B126" s="104" t="inlineStr">
        <is>
          <t>HC-003</t>
        </is>
      </c>
      <c r="C126" s="104" t="inlineStr">
        <is>
          <t>P041</t>
        </is>
      </c>
      <c r="D126" s="159" t="n">
        <v>314</v>
      </c>
      <c r="E126" s="160" t="n">
        <v>3390.33</v>
      </c>
      <c r="F126" s="160" t="n">
        <v>1297.08</v>
      </c>
    </row>
    <row r="127">
      <c r="A127" s="104" t="inlineStr">
        <is>
          <t>2024/25</t>
        </is>
      </c>
      <c r="B127" s="104" t="inlineStr">
        <is>
          <t>HC-003</t>
        </is>
      </c>
      <c r="C127" s="104" t="inlineStr">
        <is>
          <t>P042</t>
        </is>
      </c>
      <c r="D127" s="159" t="n">
        <v>547</v>
      </c>
      <c r="E127" s="160" t="n">
        <v>2190.13</v>
      </c>
      <c r="F127" s="160" t="n">
        <v>535.3099999999999</v>
      </c>
    </row>
    <row r="128">
      <c r="A128" s="104" t="inlineStr">
        <is>
          <t>2024/25</t>
        </is>
      </c>
      <c r="B128" s="104" t="inlineStr">
        <is>
          <t>HC-004</t>
        </is>
      </c>
      <c r="C128" s="104" t="inlineStr">
        <is>
          <t>P001</t>
        </is>
      </c>
      <c r="D128" s="159" t="n">
        <v>4575</v>
      </c>
      <c r="E128" s="160" t="n">
        <v>41165.84</v>
      </c>
      <c r="F128" s="160" t="n">
        <v>14443.05</v>
      </c>
    </row>
    <row r="129">
      <c r="A129" s="104" t="inlineStr">
        <is>
          <t>2024/25</t>
        </is>
      </c>
      <c r="B129" s="104" t="inlineStr">
        <is>
          <t>HC-004</t>
        </is>
      </c>
      <c r="C129" s="104" t="inlineStr">
        <is>
          <t>P002</t>
        </is>
      </c>
      <c r="D129" s="159" t="n">
        <v>6480</v>
      </c>
      <c r="E129" s="160" t="n">
        <v>67738.08</v>
      </c>
      <c r="F129" s="160" t="n">
        <v>25205.11</v>
      </c>
    </row>
    <row r="130">
      <c r="A130" s="104" t="inlineStr">
        <is>
          <t>2024/25</t>
        </is>
      </c>
      <c r="B130" s="104" t="inlineStr">
        <is>
          <t>HC-004</t>
        </is>
      </c>
      <c r="C130" s="104" t="inlineStr">
        <is>
          <t>P003</t>
        </is>
      </c>
      <c r="D130" s="159" t="n">
        <v>8688</v>
      </c>
      <c r="E130" s="160" t="n">
        <v>58454.94</v>
      </c>
      <c r="F130" s="160" t="n">
        <v>19266.06</v>
      </c>
    </row>
    <row r="131">
      <c r="A131" s="104" t="inlineStr">
        <is>
          <t>2024/25</t>
        </is>
      </c>
      <c r="B131" s="104" t="inlineStr">
        <is>
          <t>HC-004</t>
        </is>
      </c>
      <c r="C131" s="104" t="inlineStr">
        <is>
          <t>P004</t>
        </is>
      </c>
      <c r="D131" s="159" t="n">
        <v>4261</v>
      </c>
      <c r="E131" s="160" t="n">
        <v>33309.22</v>
      </c>
      <c r="F131" s="160" t="n">
        <v>10623.95</v>
      </c>
    </row>
    <row r="132">
      <c r="A132" s="104" t="inlineStr">
        <is>
          <t>2024/25</t>
        </is>
      </c>
      <c r="B132" s="104" t="inlineStr">
        <is>
          <t>HC-004</t>
        </is>
      </c>
      <c r="C132" s="104" t="inlineStr">
        <is>
          <t>P005</t>
        </is>
      </c>
      <c r="D132" s="159" t="n">
        <v>8763</v>
      </c>
      <c r="E132" s="160" t="n">
        <v>65332.7</v>
      </c>
      <c r="F132" s="160" t="n">
        <v>20143.09</v>
      </c>
    </row>
    <row r="133">
      <c r="A133" s="104" t="inlineStr">
        <is>
          <t>2024/25</t>
        </is>
      </c>
      <c r="B133" s="104" t="inlineStr">
        <is>
          <t>HC-004</t>
        </is>
      </c>
      <c r="C133" s="104" t="inlineStr">
        <is>
          <t>P006</t>
        </is>
      </c>
      <c r="D133" s="159" t="n">
        <v>7969</v>
      </c>
      <c r="E133" s="160" t="n">
        <v>64480.96</v>
      </c>
      <c r="F133" s="160" t="n">
        <v>18509.2</v>
      </c>
    </row>
    <row r="134">
      <c r="A134" s="104" t="inlineStr">
        <is>
          <t>2024/25</t>
        </is>
      </c>
      <c r="B134" s="104" t="inlineStr">
        <is>
          <t>HC-004</t>
        </is>
      </c>
      <c r="C134" s="104" t="inlineStr">
        <is>
          <t>P007</t>
        </is>
      </c>
      <c r="D134" s="159" t="n">
        <v>8053</v>
      </c>
      <c r="E134" s="160" t="n">
        <v>60754.03</v>
      </c>
      <c r="F134" s="160" t="n">
        <v>16148.83</v>
      </c>
    </row>
    <row r="135">
      <c r="A135" s="104" t="inlineStr">
        <is>
          <t>2024/25</t>
        </is>
      </c>
      <c r="B135" s="104" t="inlineStr">
        <is>
          <t>HC-004</t>
        </is>
      </c>
      <c r="C135" s="104" t="inlineStr">
        <is>
          <t>P008</t>
        </is>
      </c>
      <c r="D135" s="159" t="n">
        <v>6738</v>
      </c>
      <c r="E135" s="160" t="n">
        <v>49613.07</v>
      </c>
      <c r="F135" s="160" t="n">
        <v>17933.14</v>
      </c>
    </row>
    <row r="136">
      <c r="A136" s="104" t="inlineStr">
        <is>
          <t>2024/25</t>
        </is>
      </c>
      <c r="B136" s="104" t="inlineStr">
        <is>
          <t>HC-004</t>
        </is>
      </c>
      <c r="C136" s="104" t="inlineStr">
        <is>
          <t>P009</t>
        </is>
      </c>
      <c r="D136" s="159" t="n">
        <v>3362</v>
      </c>
      <c r="E136" s="160" t="n">
        <v>42479.61</v>
      </c>
      <c r="F136" s="160" t="n">
        <v>17159.57</v>
      </c>
    </row>
    <row r="137">
      <c r="A137" s="104" t="inlineStr">
        <is>
          <t>2024/25</t>
        </is>
      </c>
      <c r="B137" s="104" t="inlineStr">
        <is>
          <t>HC-004</t>
        </is>
      </c>
      <c r="C137" s="104" t="inlineStr">
        <is>
          <t>P010</t>
        </is>
      </c>
      <c r="D137" s="159" t="n">
        <v>8416</v>
      </c>
      <c r="E137" s="160" t="n">
        <v>49722.11</v>
      </c>
      <c r="F137" s="160" t="n">
        <v>15858.41</v>
      </c>
    </row>
    <row r="138">
      <c r="A138" s="104" t="inlineStr">
        <is>
          <t>2024/25</t>
        </is>
      </c>
      <c r="B138" s="104" t="inlineStr">
        <is>
          <t>HC-004</t>
        </is>
      </c>
      <c r="C138" s="104" t="inlineStr">
        <is>
          <t>P011</t>
        </is>
      </c>
      <c r="D138" s="159" t="n">
        <v>8393</v>
      </c>
      <c r="E138" s="160" t="n">
        <v>24418.5</v>
      </c>
      <c r="F138" s="160" t="n">
        <v>5711.84</v>
      </c>
    </row>
    <row r="139">
      <c r="A139" s="104" t="inlineStr">
        <is>
          <t>2024/25</t>
        </is>
      </c>
      <c r="B139" s="104" t="inlineStr">
        <is>
          <t>HC-004</t>
        </is>
      </c>
      <c r="C139" s="104" t="inlineStr">
        <is>
          <t>P012</t>
        </is>
      </c>
      <c r="D139" s="159" t="n">
        <v>8749</v>
      </c>
      <c r="E139" s="160" t="n">
        <v>32604.78</v>
      </c>
      <c r="F139" s="160" t="n">
        <v>9705.24</v>
      </c>
    </row>
    <row r="140">
      <c r="A140" s="104" t="inlineStr">
        <is>
          <t>2024/25</t>
        </is>
      </c>
      <c r="B140" s="104" t="inlineStr">
        <is>
          <t>HC-004</t>
        </is>
      </c>
      <c r="C140" s="104" t="inlineStr">
        <is>
          <t>P013</t>
        </is>
      </c>
      <c r="D140" s="159" t="n">
        <v>9500</v>
      </c>
      <c r="E140" s="160" t="n">
        <v>32820.17</v>
      </c>
      <c r="F140" s="160" t="n">
        <v>8373.780000000001</v>
      </c>
    </row>
    <row r="141">
      <c r="A141" s="104" t="inlineStr">
        <is>
          <t>2024/25</t>
        </is>
      </c>
      <c r="B141" s="104" t="inlineStr">
        <is>
          <t>HC-004</t>
        </is>
      </c>
      <c r="C141" s="104" t="inlineStr">
        <is>
          <t>P014</t>
        </is>
      </c>
      <c r="D141" s="159" t="n">
        <v>10589</v>
      </c>
      <c r="E141" s="160" t="n">
        <v>41392.47</v>
      </c>
      <c r="F141" s="160" t="n">
        <v>11441.5</v>
      </c>
    </row>
    <row r="142">
      <c r="A142" s="104" t="inlineStr">
        <is>
          <t>2024/25</t>
        </is>
      </c>
      <c r="B142" s="104" t="inlineStr">
        <is>
          <t>HC-004</t>
        </is>
      </c>
      <c r="C142" s="104" t="inlineStr">
        <is>
          <t>P015</t>
        </is>
      </c>
      <c r="D142" s="159" t="n">
        <v>7289</v>
      </c>
      <c r="E142" s="160" t="n">
        <v>34463.42</v>
      </c>
      <c r="F142" s="160" t="n">
        <v>11357.9</v>
      </c>
    </row>
    <row r="143">
      <c r="A143" s="104" t="inlineStr">
        <is>
          <t>2024/25</t>
        </is>
      </c>
      <c r="B143" s="104" t="inlineStr">
        <is>
          <t>HC-004</t>
        </is>
      </c>
      <c r="C143" s="104" t="inlineStr">
        <is>
          <t>P016</t>
        </is>
      </c>
      <c r="D143" s="159" t="n">
        <v>4065</v>
      </c>
      <c r="E143" s="160" t="n">
        <v>25131.8</v>
      </c>
      <c r="F143" s="160" t="n">
        <v>7747.64</v>
      </c>
    </row>
    <row r="144">
      <c r="A144" s="104" t="inlineStr">
        <is>
          <t>2024/25</t>
        </is>
      </c>
      <c r="B144" s="104" t="inlineStr">
        <is>
          <t>HC-004</t>
        </is>
      </c>
      <c r="C144" s="104" t="inlineStr">
        <is>
          <t>P017</t>
        </is>
      </c>
      <c r="D144" s="159" t="n">
        <v>3738</v>
      </c>
      <c r="E144" s="160" t="n">
        <v>25491.12</v>
      </c>
      <c r="F144" s="160" t="n">
        <v>8672.139999999999</v>
      </c>
    </row>
    <row r="145">
      <c r="A145" s="104" t="inlineStr">
        <is>
          <t>2024/25</t>
        </is>
      </c>
      <c r="B145" s="104" t="inlineStr">
        <is>
          <t>HC-004</t>
        </is>
      </c>
      <c r="C145" s="104" t="inlineStr">
        <is>
          <t>P018</t>
        </is>
      </c>
      <c r="D145" s="159" t="n">
        <v>8411</v>
      </c>
      <c r="E145" s="160" t="n">
        <v>22174.61</v>
      </c>
      <c r="F145" s="160" t="n">
        <v>4714.52</v>
      </c>
    </row>
    <row r="146">
      <c r="A146" s="104" t="inlineStr">
        <is>
          <t>2024/25</t>
        </is>
      </c>
      <c r="B146" s="104" t="inlineStr">
        <is>
          <t>HC-004</t>
        </is>
      </c>
      <c r="C146" s="104" t="inlineStr">
        <is>
          <t>P019</t>
        </is>
      </c>
      <c r="D146" s="159" t="n">
        <v>10505</v>
      </c>
      <c r="E146" s="160" t="n">
        <v>26743.16</v>
      </c>
      <c r="F146" s="160" t="n">
        <v>6823.82</v>
      </c>
    </row>
    <row r="147">
      <c r="A147" s="104" t="inlineStr">
        <is>
          <t>2024/25</t>
        </is>
      </c>
      <c r="B147" s="104" t="inlineStr">
        <is>
          <t>HC-004</t>
        </is>
      </c>
      <c r="C147" s="104" t="inlineStr">
        <is>
          <t>P020</t>
        </is>
      </c>
      <c r="D147" s="159" t="n">
        <v>6804</v>
      </c>
      <c r="E147" s="160" t="n">
        <v>17318.85</v>
      </c>
      <c r="F147" s="160" t="n">
        <v>4419.09</v>
      </c>
    </row>
    <row r="148">
      <c r="A148" s="104" t="inlineStr">
        <is>
          <t>2024/25</t>
        </is>
      </c>
      <c r="B148" s="104" t="inlineStr">
        <is>
          <t>HC-004</t>
        </is>
      </c>
      <c r="C148" s="104" t="inlineStr">
        <is>
          <t>P021</t>
        </is>
      </c>
      <c r="D148" s="159" t="n">
        <v>10605</v>
      </c>
      <c r="E148" s="160" t="n">
        <v>34707.24</v>
      </c>
      <c r="F148" s="160" t="n">
        <v>9592.9</v>
      </c>
    </row>
    <row r="149">
      <c r="A149" s="104" t="inlineStr">
        <is>
          <t>2024/25</t>
        </is>
      </c>
      <c r="B149" s="104" t="inlineStr">
        <is>
          <t>HC-004</t>
        </is>
      </c>
      <c r="C149" s="104" t="inlineStr">
        <is>
          <t>P022</t>
        </is>
      </c>
      <c r="D149" s="159" t="n">
        <v>8665</v>
      </c>
      <c r="E149" s="160" t="n">
        <v>26785.89</v>
      </c>
      <c r="F149" s="160" t="n">
        <v>7119.28</v>
      </c>
    </row>
    <row r="150">
      <c r="A150" s="104" t="inlineStr">
        <is>
          <t>2024/25</t>
        </is>
      </c>
      <c r="B150" s="104" t="inlineStr">
        <is>
          <t>HC-004</t>
        </is>
      </c>
      <c r="C150" s="104" t="inlineStr">
        <is>
          <t>P023</t>
        </is>
      </c>
      <c r="D150" s="159" t="n">
        <v>10589</v>
      </c>
      <c r="E150" s="160" t="n">
        <v>21176.05</v>
      </c>
      <c r="F150" s="160" t="n">
        <v>4052.37</v>
      </c>
    </row>
    <row r="151">
      <c r="A151" s="104" t="inlineStr">
        <is>
          <t>2024/25</t>
        </is>
      </c>
      <c r="B151" s="104" t="inlineStr">
        <is>
          <t>HC-004</t>
        </is>
      </c>
      <c r="C151" s="104" t="inlineStr">
        <is>
          <t>P024</t>
        </is>
      </c>
      <c r="D151" s="159" t="n">
        <v>11957</v>
      </c>
      <c r="E151" s="160" t="n">
        <v>26083.47</v>
      </c>
      <c r="F151" s="160" t="n">
        <v>5268.85</v>
      </c>
    </row>
    <row r="152">
      <c r="A152" s="104" t="inlineStr">
        <is>
          <t>2024/25</t>
        </is>
      </c>
      <c r="B152" s="104" t="inlineStr">
        <is>
          <t>HC-004</t>
        </is>
      </c>
      <c r="C152" s="104" t="inlineStr">
        <is>
          <t>P025</t>
        </is>
      </c>
      <c r="D152" s="159" t="n">
        <v>9707</v>
      </c>
      <c r="E152" s="160" t="n">
        <v>37066.42</v>
      </c>
      <c r="F152" s="160" t="n">
        <v>13397.29</v>
      </c>
    </row>
    <row r="153">
      <c r="A153" s="104" t="inlineStr">
        <is>
          <t>2024/25</t>
        </is>
      </c>
      <c r="B153" s="104" t="inlineStr">
        <is>
          <t>HC-004</t>
        </is>
      </c>
      <c r="C153" s="104" t="inlineStr">
        <is>
          <t>P026</t>
        </is>
      </c>
      <c r="D153" s="159" t="n">
        <v>5464</v>
      </c>
      <c r="E153" s="160" t="n">
        <v>24341.88</v>
      </c>
      <c r="F153" s="160" t="n">
        <v>7763.53</v>
      </c>
    </row>
    <row r="154">
      <c r="A154" s="104" t="inlineStr">
        <is>
          <t>2024/25</t>
        </is>
      </c>
      <c r="B154" s="104" t="inlineStr">
        <is>
          <t>HC-004</t>
        </is>
      </c>
      <c r="C154" s="104" t="inlineStr">
        <is>
          <t>P027</t>
        </is>
      </c>
      <c r="D154" s="159" t="n">
        <v>4474</v>
      </c>
      <c r="E154" s="160" t="n">
        <v>19932.82</v>
      </c>
      <c r="F154" s="160" t="n">
        <v>6357.91</v>
      </c>
    </row>
    <row r="155">
      <c r="A155" s="104" t="inlineStr">
        <is>
          <t>2024/25</t>
        </is>
      </c>
      <c r="B155" s="104" t="inlineStr">
        <is>
          <t>HC-004</t>
        </is>
      </c>
      <c r="C155" s="104" t="inlineStr">
        <is>
          <t>P028</t>
        </is>
      </c>
      <c r="D155" s="159" t="n">
        <v>6558</v>
      </c>
      <c r="E155" s="160" t="n">
        <v>30997.35</v>
      </c>
      <c r="F155" s="160" t="n">
        <v>10544.06</v>
      </c>
    </row>
    <row r="156">
      <c r="A156" s="104" t="inlineStr">
        <is>
          <t>2024/25</t>
        </is>
      </c>
      <c r="B156" s="104" t="inlineStr">
        <is>
          <t>HC-004</t>
        </is>
      </c>
      <c r="C156" s="104" t="inlineStr">
        <is>
          <t>P029</t>
        </is>
      </c>
      <c r="D156" s="159" t="n">
        <v>15363</v>
      </c>
      <c r="E156" s="160" t="n">
        <v>29332.3</v>
      </c>
      <c r="F156" s="160" t="n">
        <v>4366.19</v>
      </c>
    </row>
    <row r="157">
      <c r="A157" s="104" t="inlineStr">
        <is>
          <t>2024/25</t>
        </is>
      </c>
      <c r="B157" s="104" t="inlineStr">
        <is>
          <t>HC-004</t>
        </is>
      </c>
      <c r="C157" s="104" t="inlineStr">
        <is>
          <t>P030</t>
        </is>
      </c>
      <c r="D157" s="159" t="n">
        <v>9039</v>
      </c>
      <c r="E157" s="160" t="n">
        <v>27118.43</v>
      </c>
      <c r="F157" s="160" t="n">
        <v>5189.54</v>
      </c>
    </row>
    <row r="158">
      <c r="A158" s="104" t="inlineStr">
        <is>
          <t>2024/25</t>
        </is>
      </c>
      <c r="B158" s="104" t="inlineStr">
        <is>
          <t>HC-004</t>
        </is>
      </c>
      <c r="C158" s="104" t="inlineStr">
        <is>
          <t>P031</t>
        </is>
      </c>
      <c r="D158" s="159" t="n">
        <v>3907</v>
      </c>
      <c r="E158" s="160" t="n">
        <v>19543.2</v>
      </c>
      <c r="F158" s="160" t="n">
        <v>5817.66</v>
      </c>
    </row>
    <row r="159">
      <c r="A159" s="104" t="inlineStr">
        <is>
          <t>2024/25</t>
        </is>
      </c>
      <c r="B159" s="104" t="inlineStr">
        <is>
          <t>HC-004</t>
        </is>
      </c>
      <c r="C159" s="104" t="inlineStr">
        <is>
          <t>P032</t>
        </is>
      </c>
      <c r="D159" s="159" t="n">
        <v>4943</v>
      </c>
      <c r="E159" s="160" t="n">
        <v>11680.96</v>
      </c>
      <c r="F159" s="160" t="n">
        <v>2607.73</v>
      </c>
    </row>
    <row r="160">
      <c r="A160" s="104" t="inlineStr">
        <is>
          <t>2024/25</t>
        </is>
      </c>
      <c r="B160" s="104" t="inlineStr">
        <is>
          <t>HC-004</t>
        </is>
      </c>
      <c r="C160" s="104" t="inlineStr">
        <is>
          <t>P033</t>
        </is>
      </c>
      <c r="D160" s="159" t="n">
        <v>3566</v>
      </c>
      <c r="E160" s="160" t="n">
        <v>11023.39</v>
      </c>
      <c r="F160" s="160" t="n">
        <v>2812.57</v>
      </c>
    </row>
    <row r="161">
      <c r="A161" s="104" t="inlineStr">
        <is>
          <t>2024/25</t>
        </is>
      </c>
      <c r="B161" s="104" t="inlineStr">
        <is>
          <t>HC-004</t>
        </is>
      </c>
      <c r="C161" s="104" t="inlineStr">
        <is>
          <t>P034</t>
        </is>
      </c>
      <c r="D161" s="159" t="n">
        <v>2305</v>
      </c>
      <c r="E161" s="160" t="n">
        <v>9642.83</v>
      </c>
      <c r="F161" s="160" t="n">
        <v>2973.22</v>
      </c>
    </row>
    <row r="162">
      <c r="A162" s="104" t="inlineStr">
        <is>
          <t>2024/25</t>
        </is>
      </c>
      <c r="B162" s="104" t="inlineStr">
        <is>
          <t>HC-004</t>
        </is>
      </c>
      <c r="C162" s="104" t="inlineStr">
        <is>
          <t>P035</t>
        </is>
      </c>
      <c r="D162" s="159" t="n">
        <v>2963</v>
      </c>
      <c r="E162" s="160" t="n">
        <v>10507.84</v>
      </c>
      <c r="F162" s="160" t="n">
        <v>2904.63</v>
      </c>
    </row>
    <row r="163">
      <c r="A163" s="104" t="inlineStr">
        <is>
          <t>2024/25</t>
        </is>
      </c>
      <c r="B163" s="104" t="inlineStr">
        <is>
          <t>HC-004</t>
        </is>
      </c>
      <c r="C163" s="104" t="inlineStr">
        <is>
          <t>P036</t>
        </is>
      </c>
      <c r="D163" s="159" t="n">
        <v>2465</v>
      </c>
      <c r="E163" s="160" t="n">
        <v>9415.969999999999</v>
      </c>
      <c r="F163" s="160" t="n">
        <v>2702.51</v>
      </c>
    </row>
    <row r="164">
      <c r="A164" s="104" t="inlineStr">
        <is>
          <t>2024/25</t>
        </is>
      </c>
      <c r="B164" s="104" t="inlineStr">
        <is>
          <t>HC-004</t>
        </is>
      </c>
      <c r="C164" s="104" t="inlineStr">
        <is>
          <t>P037</t>
        </is>
      </c>
      <c r="D164" s="159" t="n">
        <v>3565</v>
      </c>
      <c r="E164" s="160" t="n">
        <v>12312.44</v>
      </c>
      <c r="F164" s="160" t="n">
        <v>4057.77</v>
      </c>
    </row>
    <row r="165">
      <c r="A165" s="104" t="inlineStr">
        <is>
          <t>2024/25</t>
        </is>
      </c>
      <c r="B165" s="104" t="inlineStr">
        <is>
          <t>HC-004</t>
        </is>
      </c>
      <c r="C165" s="104" t="inlineStr">
        <is>
          <t>P038</t>
        </is>
      </c>
      <c r="D165" s="159" t="n">
        <v>1763</v>
      </c>
      <c r="E165" s="160" t="n">
        <v>11072.94</v>
      </c>
      <c r="F165" s="160" t="n">
        <v>3531.43</v>
      </c>
    </row>
    <row r="166">
      <c r="A166" s="104" t="inlineStr">
        <is>
          <t>2024/25</t>
        </is>
      </c>
      <c r="B166" s="104" t="inlineStr">
        <is>
          <t>HC-004</t>
        </is>
      </c>
      <c r="C166" s="104" t="inlineStr">
        <is>
          <t>P039</t>
        </is>
      </c>
      <c r="D166" s="159" t="n">
        <v>1969</v>
      </c>
      <c r="E166" s="160" t="n">
        <v>12346.97</v>
      </c>
      <c r="F166" s="160" t="n">
        <v>4069.38</v>
      </c>
    </row>
    <row r="167">
      <c r="A167" s="104" t="inlineStr">
        <is>
          <t>2024/25</t>
        </is>
      </c>
      <c r="B167" s="104" t="inlineStr">
        <is>
          <t>HC-004</t>
        </is>
      </c>
      <c r="C167" s="104" t="inlineStr">
        <is>
          <t>P040</t>
        </is>
      </c>
      <c r="D167" s="159" t="n">
        <v>719</v>
      </c>
      <c r="E167" s="160" t="n">
        <v>5486.62</v>
      </c>
      <c r="F167" s="160" t="n">
        <v>1749.66</v>
      </c>
    </row>
    <row r="168">
      <c r="A168" s="104" t="inlineStr">
        <is>
          <t>2024/25</t>
        </is>
      </c>
      <c r="B168" s="104" t="inlineStr">
        <is>
          <t>HC-004</t>
        </is>
      </c>
      <c r="C168" s="104" t="inlineStr">
        <is>
          <t>P041</t>
        </is>
      </c>
      <c r="D168" s="159" t="n">
        <v>367</v>
      </c>
      <c r="E168" s="160" t="n">
        <v>3980.45</v>
      </c>
      <c r="F168" s="160" t="n">
        <v>1525</v>
      </c>
    </row>
    <row r="169">
      <c r="A169" s="104" t="inlineStr">
        <is>
          <t>2024/25</t>
        </is>
      </c>
      <c r="B169" s="104" t="inlineStr">
        <is>
          <t>HC-004</t>
        </is>
      </c>
      <c r="C169" s="104" t="inlineStr">
        <is>
          <t>P042</t>
        </is>
      </c>
      <c r="D169" s="159" t="n">
        <v>634</v>
      </c>
      <c r="E169" s="160" t="n">
        <v>2535.68</v>
      </c>
      <c r="F169" s="160" t="n">
        <v>620.5700000000001</v>
      </c>
    </row>
    <row r="170">
      <c r="A170" s="104" t="inlineStr">
        <is>
          <t>2024/25</t>
        </is>
      </c>
      <c r="B170" s="104" t="inlineStr">
        <is>
          <t>HC-005</t>
        </is>
      </c>
      <c r="C170" s="104" t="inlineStr">
        <is>
          <t>P001</t>
        </is>
      </c>
      <c r="D170" s="159" t="n">
        <v>5439</v>
      </c>
      <c r="E170" s="160" t="n">
        <v>48954.81</v>
      </c>
      <c r="F170" s="160" t="n">
        <v>17209.66</v>
      </c>
    </row>
    <row r="171">
      <c r="A171" s="104" t="inlineStr">
        <is>
          <t>2024/25</t>
        </is>
      </c>
      <c r="B171" s="104" t="inlineStr">
        <is>
          <t>HC-005</t>
        </is>
      </c>
      <c r="C171" s="104" t="inlineStr">
        <is>
          <t>P002</t>
        </is>
      </c>
      <c r="D171" s="159" t="n">
        <v>7568</v>
      </c>
      <c r="E171" s="160" t="n">
        <v>79117.77</v>
      </c>
      <c r="F171" s="160" t="n">
        <v>29496.4</v>
      </c>
    </row>
    <row r="172">
      <c r="A172" s="104" t="inlineStr">
        <is>
          <t>2024/25</t>
        </is>
      </c>
      <c r="B172" s="104" t="inlineStr">
        <is>
          <t>HC-005</t>
        </is>
      </c>
      <c r="C172" s="104" t="inlineStr">
        <is>
          <t>P003</t>
        </is>
      </c>
      <c r="D172" s="159" t="n">
        <v>10803</v>
      </c>
      <c r="E172" s="160" t="n">
        <v>72666.14</v>
      </c>
      <c r="F172" s="160" t="n">
        <v>23997.52</v>
      </c>
    </row>
    <row r="173">
      <c r="A173" s="104" t="inlineStr">
        <is>
          <t>2024/25</t>
        </is>
      </c>
      <c r="B173" s="104" t="inlineStr">
        <is>
          <t>HC-005</t>
        </is>
      </c>
      <c r="C173" s="104" t="inlineStr">
        <is>
          <t>P004</t>
        </is>
      </c>
      <c r="D173" s="159" t="n">
        <v>4756</v>
      </c>
      <c r="E173" s="160" t="n">
        <v>37188.72</v>
      </c>
      <c r="F173" s="160" t="n">
        <v>11887.41</v>
      </c>
    </row>
    <row r="174">
      <c r="A174" s="104" t="inlineStr">
        <is>
          <t>2024/25</t>
        </is>
      </c>
      <c r="B174" s="104" t="inlineStr">
        <is>
          <t>HC-005</t>
        </is>
      </c>
      <c r="C174" s="104" t="inlineStr">
        <is>
          <t>P005</t>
        </is>
      </c>
      <c r="D174" s="159" t="n">
        <v>10995</v>
      </c>
      <c r="E174" s="160" t="n">
        <v>81981.00999999999</v>
      </c>
      <c r="F174" s="160" t="n">
        <v>25327.45</v>
      </c>
    </row>
    <row r="175">
      <c r="A175" s="104" t="inlineStr">
        <is>
          <t>2024/25</t>
        </is>
      </c>
      <c r="B175" s="104" t="inlineStr">
        <is>
          <t>HC-005</t>
        </is>
      </c>
      <c r="C175" s="104" t="inlineStr">
        <is>
          <t>P006</t>
        </is>
      </c>
      <c r="D175" s="159" t="n">
        <v>9713</v>
      </c>
      <c r="E175" s="160" t="n">
        <v>78581.95</v>
      </c>
      <c r="F175" s="160" t="n">
        <v>22601.88</v>
      </c>
    </row>
    <row r="176">
      <c r="A176" s="104" t="inlineStr">
        <is>
          <t>2024/25</t>
        </is>
      </c>
      <c r="B176" s="104" t="inlineStr">
        <is>
          <t>HC-005</t>
        </is>
      </c>
      <c r="C176" s="104" t="inlineStr">
        <is>
          <t>P007</t>
        </is>
      </c>
      <c r="D176" s="159" t="n">
        <v>9853</v>
      </c>
      <c r="E176" s="160" t="n">
        <v>74340.2</v>
      </c>
      <c r="F176" s="160" t="n">
        <v>19799.2</v>
      </c>
    </row>
    <row r="177">
      <c r="A177" s="104" t="inlineStr">
        <is>
          <t>2024/25</t>
        </is>
      </c>
      <c r="B177" s="104" t="inlineStr">
        <is>
          <t>HC-005</t>
        </is>
      </c>
      <c r="C177" s="104" t="inlineStr">
        <is>
          <t>P008</t>
        </is>
      </c>
      <c r="D177" s="159" t="n">
        <v>8208</v>
      </c>
      <c r="E177" s="160" t="n">
        <v>60435.04</v>
      </c>
      <c r="F177" s="160" t="n">
        <v>21890.79</v>
      </c>
    </row>
    <row r="178">
      <c r="A178" s="104" t="inlineStr">
        <is>
          <t>2024/25</t>
        </is>
      </c>
      <c r="B178" s="104" t="inlineStr">
        <is>
          <t>HC-005</t>
        </is>
      </c>
      <c r="C178" s="104" t="inlineStr">
        <is>
          <t>P009</t>
        </is>
      </c>
      <c r="D178" s="159" t="n">
        <v>3978</v>
      </c>
      <c r="E178" s="160" t="n">
        <v>50260.7</v>
      </c>
      <c r="F178" s="160" t="n">
        <v>20346.64</v>
      </c>
    </row>
    <row r="179">
      <c r="A179" s="104" t="inlineStr">
        <is>
          <t>2024/25</t>
        </is>
      </c>
      <c r="B179" s="104" t="inlineStr">
        <is>
          <t>HC-005</t>
        </is>
      </c>
      <c r="C179" s="104" t="inlineStr">
        <is>
          <t>P010</t>
        </is>
      </c>
      <c r="D179" s="159" t="n">
        <v>10251</v>
      </c>
      <c r="E179" s="160" t="n">
        <v>60576.12</v>
      </c>
      <c r="F179" s="160" t="n">
        <v>19363</v>
      </c>
    </row>
    <row r="180">
      <c r="A180" s="104" t="inlineStr">
        <is>
          <t>2024/25</t>
        </is>
      </c>
      <c r="B180" s="104" t="inlineStr">
        <is>
          <t>HC-005</t>
        </is>
      </c>
      <c r="C180" s="104" t="inlineStr">
        <is>
          <t>P011</t>
        </is>
      </c>
      <c r="D180" s="159" t="n">
        <v>9884</v>
      </c>
      <c r="E180" s="160" t="n">
        <v>28750.72</v>
      </c>
      <c r="F180" s="160" t="n">
        <v>6738.5</v>
      </c>
    </row>
    <row r="181">
      <c r="A181" s="104" t="inlineStr">
        <is>
          <t>2024/25</t>
        </is>
      </c>
      <c r="B181" s="104" t="inlineStr">
        <is>
          <t>HC-005</t>
        </is>
      </c>
      <c r="C181" s="104" t="inlineStr">
        <is>
          <t>P012</t>
        </is>
      </c>
      <c r="D181" s="159" t="n">
        <v>10744</v>
      </c>
      <c r="E181" s="160" t="n">
        <v>40048.32</v>
      </c>
      <c r="F181" s="160" t="n">
        <v>11946.38</v>
      </c>
    </row>
    <row r="182">
      <c r="A182" s="104" t="inlineStr">
        <is>
          <t>2024/25</t>
        </is>
      </c>
      <c r="B182" s="104" t="inlineStr">
        <is>
          <t>HC-005</t>
        </is>
      </c>
      <c r="C182" s="104" t="inlineStr">
        <is>
          <t>P013</t>
        </is>
      </c>
      <c r="D182" s="159" t="n">
        <v>11313</v>
      </c>
      <c r="E182" s="160" t="n">
        <v>39076.3</v>
      </c>
      <c r="F182" s="160" t="n">
        <v>9990.959999999999</v>
      </c>
    </row>
    <row r="183">
      <c r="A183" s="104" t="inlineStr">
        <is>
          <t>2024/25</t>
        </is>
      </c>
      <c r="B183" s="104" t="inlineStr">
        <is>
          <t>HC-005</t>
        </is>
      </c>
      <c r="C183" s="104" t="inlineStr">
        <is>
          <t>P014</t>
        </is>
      </c>
      <c r="D183" s="159" t="n">
        <v>12617</v>
      </c>
      <c r="E183" s="160" t="n">
        <v>49319.91</v>
      </c>
      <c r="F183" s="160" t="n">
        <v>13661.04</v>
      </c>
    </row>
    <row r="184">
      <c r="A184" s="104" t="inlineStr">
        <is>
          <t>2024/25</t>
        </is>
      </c>
      <c r="B184" s="104" t="inlineStr">
        <is>
          <t>HC-005</t>
        </is>
      </c>
      <c r="C184" s="104" t="inlineStr">
        <is>
          <t>P015</t>
        </is>
      </c>
      <c r="D184" s="159" t="n">
        <v>8088</v>
      </c>
      <c r="E184" s="160" t="n">
        <v>38235.82</v>
      </c>
      <c r="F184" s="160" t="n">
        <v>12628.25</v>
      </c>
    </row>
    <row r="185">
      <c r="A185" s="104" t="inlineStr">
        <is>
          <t>2024/25</t>
        </is>
      </c>
      <c r="B185" s="104" t="inlineStr">
        <is>
          <t>HC-005</t>
        </is>
      </c>
      <c r="C185" s="104" t="inlineStr">
        <is>
          <t>P016</t>
        </is>
      </c>
      <c r="D185" s="159" t="n">
        <v>4749</v>
      </c>
      <c r="E185" s="160" t="n">
        <v>29355.81</v>
      </c>
      <c r="F185" s="160" t="n">
        <v>9068.26</v>
      </c>
    </row>
    <row r="186">
      <c r="A186" s="104" t="inlineStr">
        <is>
          <t>2024/25</t>
        </is>
      </c>
      <c r="B186" s="104" t="inlineStr">
        <is>
          <t>HC-005</t>
        </is>
      </c>
      <c r="C186" s="104" t="inlineStr">
        <is>
          <t>P017</t>
        </is>
      </c>
      <c r="D186" s="159" t="n">
        <v>4214</v>
      </c>
      <c r="E186" s="160" t="n">
        <v>28732.71</v>
      </c>
      <c r="F186" s="160" t="n">
        <v>9796.209999999999</v>
      </c>
    </row>
    <row r="187">
      <c r="A187" s="104" t="inlineStr">
        <is>
          <t>2024/25</t>
        </is>
      </c>
      <c r="B187" s="104" t="inlineStr">
        <is>
          <t>HC-005</t>
        </is>
      </c>
      <c r="C187" s="104" t="inlineStr">
        <is>
          <t>P018</t>
        </is>
      </c>
      <c r="D187" s="159" t="n">
        <v>9683</v>
      </c>
      <c r="E187" s="160" t="n">
        <v>25528.43</v>
      </c>
      <c r="F187" s="160" t="n">
        <v>5439.16</v>
      </c>
    </row>
    <row r="188">
      <c r="A188" s="104" t="inlineStr">
        <is>
          <t>2024/25</t>
        </is>
      </c>
      <c r="B188" s="104" t="inlineStr">
        <is>
          <t>HC-005</t>
        </is>
      </c>
      <c r="C188" s="104" t="inlineStr">
        <is>
          <t>P019</t>
        </is>
      </c>
      <c r="D188" s="159" t="n">
        <v>13204</v>
      </c>
      <c r="E188" s="160" t="n">
        <v>33613.11</v>
      </c>
      <c r="F188" s="160" t="n">
        <v>8594.4</v>
      </c>
    </row>
    <row r="189">
      <c r="A189" s="104" t="inlineStr">
        <is>
          <t>2024/25</t>
        </is>
      </c>
      <c r="B189" s="104" t="inlineStr">
        <is>
          <t>HC-005</t>
        </is>
      </c>
      <c r="C189" s="104" t="inlineStr">
        <is>
          <t>P020</t>
        </is>
      </c>
      <c r="D189" s="159" t="n">
        <v>7954</v>
      </c>
      <c r="E189" s="160" t="n">
        <v>20242.23</v>
      </c>
      <c r="F189" s="160" t="n">
        <v>5175.45</v>
      </c>
    </row>
    <row r="190">
      <c r="A190" s="104" t="inlineStr">
        <is>
          <t>2024/25</t>
        </is>
      </c>
      <c r="B190" s="104" t="inlineStr">
        <is>
          <t>HC-005</t>
        </is>
      </c>
      <c r="C190" s="104" t="inlineStr">
        <is>
          <t>P021</t>
        </is>
      </c>
      <c r="D190" s="159" t="n">
        <v>12775</v>
      </c>
      <c r="E190" s="160" t="n">
        <v>41806.73</v>
      </c>
      <c r="F190" s="160" t="n">
        <v>11580.93</v>
      </c>
    </row>
    <row r="191">
      <c r="A191" s="104" t="inlineStr">
        <is>
          <t>2024/25</t>
        </is>
      </c>
      <c r="B191" s="104" t="inlineStr">
        <is>
          <t>HC-005</t>
        </is>
      </c>
      <c r="C191" s="104" t="inlineStr">
        <is>
          <t>P022</t>
        </is>
      </c>
      <c r="D191" s="159" t="n">
        <v>10840</v>
      </c>
      <c r="E191" s="160" t="n">
        <v>33507.37</v>
      </c>
      <c r="F191" s="160" t="n">
        <v>8924.25</v>
      </c>
    </row>
    <row r="192">
      <c r="A192" s="104" t="inlineStr">
        <is>
          <t>2024/25</t>
        </is>
      </c>
      <c r="B192" s="104" t="inlineStr">
        <is>
          <t>HC-005</t>
        </is>
      </c>
      <c r="C192" s="104" t="inlineStr">
        <is>
          <t>P023</t>
        </is>
      </c>
      <c r="D192" s="159" t="n">
        <v>12296</v>
      </c>
      <c r="E192" s="160" t="n">
        <v>24586.82</v>
      </c>
      <c r="F192" s="160" t="n">
        <v>4714.36</v>
      </c>
    </row>
    <row r="193">
      <c r="A193" s="104" t="inlineStr">
        <is>
          <t>2024/25</t>
        </is>
      </c>
      <c r="B193" s="104" t="inlineStr">
        <is>
          <t>HC-005</t>
        </is>
      </c>
      <c r="C193" s="104" t="inlineStr">
        <is>
          <t>P024</t>
        </is>
      </c>
      <c r="D193" s="159" t="n">
        <v>13179</v>
      </c>
      <c r="E193" s="160" t="n">
        <v>28755.41</v>
      </c>
      <c r="F193" s="160" t="n">
        <v>5821.23</v>
      </c>
    </row>
    <row r="194">
      <c r="A194" s="104" t="inlineStr">
        <is>
          <t>2024/25</t>
        </is>
      </c>
      <c r="B194" s="104" t="inlineStr">
        <is>
          <t>HC-005</t>
        </is>
      </c>
      <c r="C194" s="104" t="inlineStr">
        <is>
          <t>P025</t>
        </is>
      </c>
      <c r="D194" s="159" t="n">
        <v>11430</v>
      </c>
      <c r="E194" s="160" t="n">
        <v>43647.65</v>
      </c>
      <c r="F194" s="160" t="n">
        <v>15810.18</v>
      </c>
    </row>
    <row r="195">
      <c r="A195" s="104" t="inlineStr">
        <is>
          <t>2024/25</t>
        </is>
      </c>
      <c r="B195" s="104" t="inlineStr">
        <is>
          <t>HC-005</t>
        </is>
      </c>
      <c r="C195" s="104" t="inlineStr">
        <is>
          <t>P026</t>
        </is>
      </c>
      <c r="D195" s="159" t="n">
        <v>6451</v>
      </c>
      <c r="E195" s="160" t="n">
        <v>28735.16</v>
      </c>
      <c r="F195" s="160" t="n">
        <v>9184.58</v>
      </c>
    </row>
    <row r="196">
      <c r="A196" s="104" t="inlineStr">
        <is>
          <t>2024/25</t>
        </is>
      </c>
      <c r="B196" s="104" t="inlineStr">
        <is>
          <t>HC-005</t>
        </is>
      </c>
      <c r="C196" s="104" t="inlineStr">
        <is>
          <t>P027</t>
        </is>
      </c>
      <c r="D196" s="159" t="n">
        <v>5147</v>
      </c>
      <c r="E196" s="160" t="n">
        <v>22928.99</v>
      </c>
      <c r="F196" s="160" t="n">
        <v>7328</v>
      </c>
    </row>
    <row r="197">
      <c r="A197" s="104" t="inlineStr">
        <is>
          <t>2024/25</t>
        </is>
      </c>
      <c r="B197" s="104" t="inlineStr">
        <is>
          <t>HC-005</t>
        </is>
      </c>
      <c r="C197" s="104" t="inlineStr">
        <is>
          <t>P028</t>
        </is>
      </c>
      <c r="D197" s="159" t="n">
        <v>7771</v>
      </c>
      <c r="E197" s="160" t="n">
        <v>36739.45</v>
      </c>
      <c r="F197" s="160" t="n">
        <v>12526.53</v>
      </c>
    </row>
    <row r="198">
      <c r="A198" s="104" t="inlineStr">
        <is>
          <t>2024/25</t>
        </is>
      </c>
      <c r="B198" s="104" t="inlineStr">
        <is>
          <t>HC-005</t>
        </is>
      </c>
      <c r="C198" s="104" t="inlineStr">
        <is>
          <t>P029</t>
        </is>
      </c>
      <c r="D198" s="159" t="n">
        <v>18373</v>
      </c>
      <c r="E198" s="160" t="n">
        <v>35076.17</v>
      </c>
      <c r="F198" s="160" t="n">
        <v>5232.24</v>
      </c>
    </row>
    <row r="199">
      <c r="A199" s="104" t="inlineStr">
        <is>
          <t>2024/25</t>
        </is>
      </c>
      <c r="B199" s="104" t="inlineStr">
        <is>
          <t>HC-005</t>
        </is>
      </c>
      <c r="C199" s="104" t="inlineStr">
        <is>
          <t>P030</t>
        </is>
      </c>
      <c r="D199" s="159" t="n">
        <v>10480</v>
      </c>
      <c r="E199" s="160" t="n">
        <v>31438.61</v>
      </c>
      <c r="F199" s="160" t="n">
        <v>6028.39</v>
      </c>
    </row>
    <row r="200">
      <c r="A200" s="104" t="inlineStr">
        <is>
          <t>2024/25</t>
        </is>
      </c>
      <c r="B200" s="104" t="inlineStr">
        <is>
          <t>HC-005</t>
        </is>
      </c>
      <c r="C200" s="104" t="inlineStr">
        <is>
          <t>P031</t>
        </is>
      </c>
      <c r="D200" s="159" t="n">
        <v>4530</v>
      </c>
      <c r="E200" s="160" t="n">
        <v>22646.05</v>
      </c>
      <c r="F200" s="160" t="n">
        <v>6755.37</v>
      </c>
    </row>
    <row r="201">
      <c r="A201" s="104" t="inlineStr">
        <is>
          <t>2024/25</t>
        </is>
      </c>
      <c r="B201" s="104" t="inlineStr">
        <is>
          <t>HC-005</t>
        </is>
      </c>
      <c r="C201" s="104" t="inlineStr">
        <is>
          <t>P032</t>
        </is>
      </c>
      <c r="D201" s="159" t="n">
        <v>5744</v>
      </c>
      <c r="E201" s="160" t="n">
        <v>13579.6</v>
      </c>
      <c r="F201" s="160" t="n">
        <v>3038.1</v>
      </c>
    </row>
    <row r="202">
      <c r="A202" s="104" t="inlineStr">
        <is>
          <t>2024/25</t>
        </is>
      </c>
      <c r="B202" s="104" t="inlineStr">
        <is>
          <t>HC-005</t>
        </is>
      </c>
      <c r="C202" s="104" t="inlineStr">
        <is>
          <t>P033</t>
        </is>
      </c>
      <c r="D202" s="159" t="n">
        <v>3883</v>
      </c>
      <c r="E202" s="160" t="n">
        <v>11998.42</v>
      </c>
      <c r="F202" s="160" t="n">
        <v>3067.79</v>
      </c>
    </row>
    <row r="203">
      <c r="A203" s="104" t="inlineStr">
        <is>
          <t>2024/25</t>
        </is>
      </c>
      <c r="B203" s="104" t="inlineStr">
        <is>
          <t>HC-005</t>
        </is>
      </c>
      <c r="C203" s="104" t="inlineStr">
        <is>
          <t>P034</t>
        </is>
      </c>
      <c r="D203" s="159" t="n">
        <v>2681</v>
      </c>
      <c r="E203" s="160" t="n">
        <v>11206.28</v>
      </c>
      <c r="F203" s="160" t="n">
        <v>3462.07</v>
      </c>
    </row>
    <row r="204">
      <c r="A204" s="104" t="inlineStr">
        <is>
          <t>2024/25</t>
        </is>
      </c>
      <c r="B204" s="104" t="inlineStr">
        <is>
          <t>HC-005</t>
        </is>
      </c>
      <c r="C204" s="104" t="inlineStr">
        <is>
          <t>P035</t>
        </is>
      </c>
      <c r="D204" s="159" t="n">
        <v>3794</v>
      </c>
      <c r="E204" s="160" t="n">
        <v>13452.49</v>
      </c>
      <c r="F204" s="160" t="n">
        <v>3725.68</v>
      </c>
    </row>
    <row r="205">
      <c r="A205" s="104" t="inlineStr">
        <is>
          <t>2024/25</t>
        </is>
      </c>
      <c r="B205" s="104" t="inlineStr">
        <is>
          <t>HC-005</t>
        </is>
      </c>
      <c r="C205" s="104" t="inlineStr">
        <is>
          <t>P036</t>
        </is>
      </c>
      <c r="D205" s="159" t="n">
        <v>2972</v>
      </c>
      <c r="E205" s="160" t="n">
        <v>11349.36</v>
      </c>
      <c r="F205" s="160" t="n">
        <v>3264.33</v>
      </c>
    </row>
    <row r="206">
      <c r="A206" s="104" t="inlineStr">
        <is>
          <t>2024/25</t>
        </is>
      </c>
      <c r="B206" s="104" t="inlineStr">
        <is>
          <t>HC-005</t>
        </is>
      </c>
      <c r="C206" s="104" t="inlineStr">
        <is>
          <t>P037</t>
        </is>
      </c>
      <c r="D206" s="159" t="n">
        <v>4393</v>
      </c>
      <c r="E206" s="160" t="n">
        <v>15175.71</v>
      </c>
      <c r="F206" s="160" t="n">
        <v>5012.16</v>
      </c>
    </row>
    <row r="207">
      <c r="A207" s="104" t="inlineStr">
        <is>
          <t>2024/25</t>
        </is>
      </c>
      <c r="B207" s="104" t="inlineStr">
        <is>
          <t>HC-005</t>
        </is>
      </c>
      <c r="C207" s="104" t="inlineStr">
        <is>
          <t>P038</t>
        </is>
      </c>
      <c r="D207" s="159" t="n">
        <v>2135</v>
      </c>
      <c r="E207" s="160" t="n">
        <v>13386.73</v>
      </c>
      <c r="F207" s="160" t="n">
        <v>4278.31</v>
      </c>
    </row>
    <row r="208">
      <c r="A208" s="104" t="inlineStr">
        <is>
          <t>2024/25</t>
        </is>
      </c>
      <c r="B208" s="104" t="inlineStr">
        <is>
          <t>HC-005</t>
        </is>
      </c>
      <c r="C208" s="104" t="inlineStr">
        <is>
          <t>P039</t>
        </is>
      </c>
      <c r="D208" s="159" t="n">
        <v>2257</v>
      </c>
      <c r="E208" s="160" t="n">
        <v>14155.04</v>
      </c>
      <c r="F208" s="160" t="n">
        <v>4674.46</v>
      </c>
    </row>
    <row r="209">
      <c r="A209" s="104" t="inlineStr">
        <is>
          <t>2024/25</t>
        </is>
      </c>
      <c r="B209" s="104" t="inlineStr">
        <is>
          <t>HC-005</t>
        </is>
      </c>
      <c r="C209" s="104" t="inlineStr">
        <is>
          <t>P040</t>
        </is>
      </c>
      <c r="D209" s="159" t="n">
        <v>857</v>
      </c>
      <c r="E209" s="160" t="n">
        <v>6549.89</v>
      </c>
      <c r="F209" s="160" t="n">
        <v>2097.65</v>
      </c>
    </row>
    <row r="210">
      <c r="A210" s="104" t="inlineStr">
        <is>
          <t>2024/25</t>
        </is>
      </c>
      <c r="B210" s="104" t="inlineStr">
        <is>
          <t>HC-005</t>
        </is>
      </c>
      <c r="C210" s="104" t="inlineStr">
        <is>
          <t>P041</t>
        </is>
      </c>
      <c r="D210" s="159" t="n">
        <v>419</v>
      </c>
      <c r="E210" s="160" t="n">
        <v>4537.16</v>
      </c>
      <c r="F210" s="160" t="n">
        <v>1739.16</v>
      </c>
    </row>
    <row r="211">
      <c r="A211" s="104" t="inlineStr">
        <is>
          <t>2024/25</t>
        </is>
      </c>
      <c r="B211" s="104" t="inlineStr">
        <is>
          <t>HC-005</t>
        </is>
      </c>
      <c r="C211" s="104" t="inlineStr">
        <is>
          <t>P042</t>
        </is>
      </c>
      <c r="D211" s="159" t="n">
        <v>751</v>
      </c>
      <c r="E211" s="160" t="n">
        <v>3005.23</v>
      </c>
      <c r="F211" s="160" t="n">
        <v>736.01</v>
      </c>
    </row>
    <row r="212">
      <c r="A212" s="104" t="inlineStr">
        <is>
          <t>2024/25</t>
        </is>
      </c>
      <c r="B212" s="104" t="inlineStr">
        <is>
          <t>HC-006</t>
        </is>
      </c>
      <c r="C212" s="104" t="inlineStr">
        <is>
          <t>P001</t>
        </is>
      </c>
      <c r="D212" s="159" t="n">
        <v>3281</v>
      </c>
      <c r="E212" s="160" t="n">
        <v>29525.25</v>
      </c>
      <c r="F212" s="160" t="n">
        <v>10383.65</v>
      </c>
    </row>
    <row r="213">
      <c r="A213" s="104" t="inlineStr">
        <is>
          <t>2024/25</t>
        </is>
      </c>
      <c r="B213" s="104" t="inlineStr">
        <is>
          <t>HC-006</t>
        </is>
      </c>
      <c r="C213" s="104" t="inlineStr">
        <is>
          <t>P002</t>
        </is>
      </c>
      <c r="D213" s="159" t="n">
        <v>5200</v>
      </c>
      <c r="E213" s="160" t="n">
        <v>54363.92</v>
      </c>
      <c r="F213" s="160" t="n">
        <v>20280.78</v>
      </c>
    </row>
    <row r="214">
      <c r="A214" s="104" t="inlineStr">
        <is>
          <t>2024/25</t>
        </is>
      </c>
      <c r="B214" s="104" t="inlineStr">
        <is>
          <t>HC-006</t>
        </is>
      </c>
      <c r="C214" s="104" t="inlineStr">
        <is>
          <t>P003</t>
        </is>
      </c>
      <c r="D214" s="159" t="n">
        <v>6925</v>
      </c>
      <c r="E214" s="160" t="n">
        <v>46590.79</v>
      </c>
      <c r="F214" s="160" t="n">
        <v>15395.36</v>
      </c>
    </row>
    <row r="215">
      <c r="A215" s="104" t="inlineStr">
        <is>
          <t>2024/25</t>
        </is>
      </c>
      <c r="B215" s="104" t="inlineStr">
        <is>
          <t>HC-006</t>
        </is>
      </c>
      <c r="C215" s="104" t="inlineStr">
        <is>
          <t>P004</t>
        </is>
      </c>
      <c r="D215" s="159" t="n">
        <v>3129</v>
      </c>
      <c r="E215" s="160" t="n">
        <v>24455.01</v>
      </c>
      <c r="F215" s="160" t="n">
        <v>7820</v>
      </c>
    </row>
    <row r="216">
      <c r="A216" s="104" t="inlineStr">
        <is>
          <t>2024/25</t>
        </is>
      </c>
      <c r="B216" s="104" t="inlineStr">
        <is>
          <t>HC-006</t>
        </is>
      </c>
      <c r="C216" s="104" t="inlineStr">
        <is>
          <t>P005</t>
        </is>
      </c>
      <c r="D216" s="159" t="n">
        <v>6603</v>
      </c>
      <c r="E216" s="160" t="n">
        <v>49233.94</v>
      </c>
      <c r="F216" s="160" t="n">
        <v>15220.35</v>
      </c>
    </row>
    <row r="217">
      <c r="A217" s="104" t="inlineStr">
        <is>
          <t>2024/25</t>
        </is>
      </c>
      <c r="B217" s="104" t="inlineStr">
        <is>
          <t>HC-006</t>
        </is>
      </c>
      <c r="C217" s="104" t="inlineStr">
        <is>
          <t>P006</t>
        </is>
      </c>
      <c r="D217" s="159" t="n">
        <v>6003</v>
      </c>
      <c r="E217" s="160" t="n">
        <v>48576.62</v>
      </c>
      <c r="F217" s="160" t="n">
        <v>13979.32</v>
      </c>
    </row>
    <row r="218">
      <c r="A218" s="104" t="inlineStr">
        <is>
          <t>2024/25</t>
        </is>
      </c>
      <c r="B218" s="104" t="inlineStr">
        <is>
          <t>HC-006</t>
        </is>
      </c>
      <c r="C218" s="104" t="inlineStr">
        <is>
          <t>P007</t>
        </is>
      </c>
      <c r="D218" s="159" t="n">
        <v>6490</v>
      </c>
      <c r="E218" s="160" t="n">
        <v>48967.07</v>
      </c>
      <c r="F218" s="160" t="n">
        <v>13049.2</v>
      </c>
    </row>
    <row r="219">
      <c r="A219" s="104" t="inlineStr">
        <is>
          <t>2024/25</t>
        </is>
      </c>
      <c r="B219" s="104" t="inlineStr">
        <is>
          <t>HC-006</t>
        </is>
      </c>
      <c r="C219" s="104" t="inlineStr">
        <is>
          <t>P008</t>
        </is>
      </c>
      <c r="D219" s="159" t="n">
        <v>5064</v>
      </c>
      <c r="E219" s="160" t="n">
        <v>37284.39</v>
      </c>
      <c r="F219" s="160" t="n">
        <v>13510.43</v>
      </c>
    </row>
    <row r="220">
      <c r="A220" s="104" t="inlineStr">
        <is>
          <t>2024/25</t>
        </is>
      </c>
      <c r="B220" s="104" t="inlineStr">
        <is>
          <t>HC-006</t>
        </is>
      </c>
      <c r="C220" s="104" t="inlineStr">
        <is>
          <t>P009</t>
        </is>
      </c>
      <c r="D220" s="159" t="n">
        <v>2548</v>
      </c>
      <c r="E220" s="160" t="n">
        <v>32199.64</v>
      </c>
      <c r="F220" s="160" t="n">
        <v>13040.83</v>
      </c>
    </row>
    <row r="221">
      <c r="A221" s="104" t="inlineStr">
        <is>
          <t>2024/25</t>
        </is>
      </c>
      <c r="B221" s="104" t="inlineStr">
        <is>
          <t>HC-006</t>
        </is>
      </c>
      <c r="C221" s="104" t="inlineStr">
        <is>
          <t>P010</t>
        </is>
      </c>
      <c r="D221" s="159" t="n">
        <v>6515</v>
      </c>
      <c r="E221" s="160" t="n">
        <v>38501.77</v>
      </c>
      <c r="F221" s="160" t="n">
        <v>12310.98</v>
      </c>
    </row>
    <row r="222">
      <c r="A222" s="104" t="inlineStr">
        <is>
          <t>2024/25</t>
        </is>
      </c>
      <c r="B222" s="104" t="inlineStr">
        <is>
          <t>HC-006</t>
        </is>
      </c>
      <c r="C222" s="104" t="inlineStr">
        <is>
          <t>P011</t>
        </is>
      </c>
      <c r="D222" s="159" t="n">
        <v>6154</v>
      </c>
      <c r="E222" s="160" t="n">
        <v>17903.33</v>
      </c>
      <c r="F222" s="160" t="n">
        <v>4198.49</v>
      </c>
    </row>
    <row r="223">
      <c r="A223" s="104" t="inlineStr">
        <is>
          <t>2024/25</t>
        </is>
      </c>
      <c r="B223" s="104" t="inlineStr">
        <is>
          <t>HC-006</t>
        </is>
      </c>
      <c r="C223" s="104" t="inlineStr">
        <is>
          <t>P012</t>
        </is>
      </c>
      <c r="D223" s="159" t="n">
        <v>6977</v>
      </c>
      <c r="E223" s="160" t="n">
        <v>26007.19</v>
      </c>
      <c r="F223" s="160" t="n">
        <v>7761.81</v>
      </c>
    </row>
    <row r="224">
      <c r="A224" s="104" t="inlineStr">
        <is>
          <t>2024/25</t>
        </is>
      </c>
      <c r="B224" s="104" t="inlineStr">
        <is>
          <t>HC-006</t>
        </is>
      </c>
      <c r="C224" s="104" t="inlineStr">
        <is>
          <t>P013</t>
        </is>
      </c>
      <c r="D224" s="159" t="n">
        <v>7162</v>
      </c>
      <c r="E224" s="160" t="n">
        <v>24739.56</v>
      </c>
      <c r="F224" s="160" t="n">
        <v>6328.31</v>
      </c>
    </row>
    <row r="225">
      <c r="A225" s="104" t="inlineStr">
        <is>
          <t>2024/25</t>
        </is>
      </c>
      <c r="B225" s="104" t="inlineStr">
        <is>
          <t>HC-006</t>
        </is>
      </c>
      <c r="C225" s="104" t="inlineStr">
        <is>
          <t>P014</t>
        </is>
      </c>
      <c r="D225" s="159" t="n">
        <v>8221</v>
      </c>
      <c r="E225" s="160" t="n">
        <v>32134.21</v>
      </c>
      <c r="F225" s="160" t="n">
        <v>8905.02</v>
      </c>
    </row>
    <row r="226">
      <c r="A226" s="104" t="inlineStr">
        <is>
          <t>2024/25</t>
        </is>
      </c>
      <c r="B226" s="104" t="inlineStr">
        <is>
          <t>HC-006</t>
        </is>
      </c>
      <c r="C226" s="104" t="inlineStr">
        <is>
          <t>P015</t>
        </is>
      </c>
      <c r="D226" s="159" t="n">
        <v>5593</v>
      </c>
      <c r="E226" s="160" t="n">
        <v>26440.67</v>
      </c>
      <c r="F226" s="160" t="n">
        <v>8736.93</v>
      </c>
    </row>
    <row r="227">
      <c r="A227" s="104" t="inlineStr">
        <is>
          <t>2024/25</t>
        </is>
      </c>
      <c r="B227" s="104" t="inlineStr">
        <is>
          <t>HC-006</t>
        </is>
      </c>
      <c r="C227" s="104" t="inlineStr">
        <is>
          <t>P016</t>
        </is>
      </c>
      <c r="D227" s="159" t="n">
        <v>2997</v>
      </c>
      <c r="E227" s="160" t="n">
        <v>18531.77</v>
      </c>
      <c r="F227" s="160" t="n">
        <v>5728</v>
      </c>
    </row>
    <row r="228">
      <c r="A228" s="104" t="inlineStr">
        <is>
          <t>2024/25</t>
        </is>
      </c>
      <c r="B228" s="104" t="inlineStr">
        <is>
          <t>HC-006</t>
        </is>
      </c>
      <c r="C228" s="104" t="inlineStr">
        <is>
          <t>P017</t>
        </is>
      </c>
      <c r="D228" s="159" t="n">
        <v>2756</v>
      </c>
      <c r="E228" s="160" t="n">
        <v>18787.34</v>
      </c>
      <c r="F228" s="160" t="n">
        <v>6407.63</v>
      </c>
    </row>
    <row r="229">
      <c r="A229" s="104" t="inlineStr">
        <is>
          <t>2024/25</t>
        </is>
      </c>
      <c r="B229" s="104" t="inlineStr">
        <is>
          <t>HC-006</t>
        </is>
      </c>
      <c r="C229" s="104" t="inlineStr">
        <is>
          <t>P018</t>
        </is>
      </c>
      <c r="D229" s="159" t="n">
        <v>6290</v>
      </c>
      <c r="E229" s="160" t="n">
        <v>16583</v>
      </c>
      <c r="F229" s="160" t="n">
        <v>3535</v>
      </c>
    </row>
    <row r="230">
      <c r="A230" s="104" t="inlineStr">
        <is>
          <t>2024/25</t>
        </is>
      </c>
      <c r="B230" s="104" t="inlineStr">
        <is>
          <t>HC-006</t>
        </is>
      </c>
      <c r="C230" s="104" t="inlineStr">
        <is>
          <t>P019</t>
        </is>
      </c>
      <c r="D230" s="159" t="n">
        <v>7856</v>
      </c>
      <c r="E230" s="160" t="n">
        <v>19995.04</v>
      </c>
      <c r="F230" s="160" t="n">
        <v>5115.7</v>
      </c>
    </row>
    <row r="231">
      <c r="A231" s="104" t="inlineStr">
        <is>
          <t>2024/25</t>
        </is>
      </c>
      <c r="B231" s="104" t="inlineStr">
        <is>
          <t>HC-006</t>
        </is>
      </c>
      <c r="C231" s="104" t="inlineStr">
        <is>
          <t>P020</t>
        </is>
      </c>
      <c r="D231" s="159" t="n">
        <v>5478</v>
      </c>
      <c r="E231" s="160" t="n">
        <v>13943.01</v>
      </c>
      <c r="F231" s="160" t="n">
        <v>3566.9</v>
      </c>
    </row>
    <row r="232">
      <c r="A232" s="104" t="inlineStr">
        <is>
          <t>2024/25</t>
        </is>
      </c>
      <c r="B232" s="104" t="inlineStr">
        <is>
          <t>HC-006</t>
        </is>
      </c>
      <c r="C232" s="104" t="inlineStr">
        <is>
          <t>P021</t>
        </is>
      </c>
      <c r="D232" s="159" t="n">
        <v>7872</v>
      </c>
      <c r="E232" s="160" t="n">
        <v>25764.33</v>
      </c>
      <c r="F232" s="160" t="n">
        <v>7139.28</v>
      </c>
    </row>
    <row r="233">
      <c r="A233" s="104" t="inlineStr">
        <is>
          <t>2024/25</t>
        </is>
      </c>
      <c r="B233" s="104" t="inlineStr">
        <is>
          <t>HC-006</t>
        </is>
      </c>
      <c r="C233" s="104" t="inlineStr">
        <is>
          <t>P022</t>
        </is>
      </c>
      <c r="D233" s="159" t="n">
        <v>6802</v>
      </c>
      <c r="E233" s="160" t="n">
        <v>21022.31</v>
      </c>
      <c r="F233" s="160" t="n">
        <v>5602.05</v>
      </c>
    </row>
    <row r="234">
      <c r="A234" s="104" t="inlineStr">
        <is>
          <t>2024/25</t>
        </is>
      </c>
      <c r="B234" s="104" t="inlineStr">
        <is>
          <t>HC-006</t>
        </is>
      </c>
      <c r="C234" s="104" t="inlineStr">
        <is>
          <t>P023</t>
        </is>
      </c>
      <c r="D234" s="159" t="n">
        <v>7515</v>
      </c>
      <c r="E234" s="160" t="n">
        <v>15030.64</v>
      </c>
      <c r="F234" s="160" t="n">
        <v>2883.83</v>
      </c>
    </row>
    <row r="235">
      <c r="A235" s="104" t="inlineStr">
        <is>
          <t>2024/25</t>
        </is>
      </c>
      <c r="B235" s="104" t="inlineStr">
        <is>
          <t>HC-006</t>
        </is>
      </c>
      <c r="C235" s="104" t="inlineStr">
        <is>
          <t>P024</t>
        </is>
      </c>
      <c r="D235" s="159" t="n">
        <v>8869</v>
      </c>
      <c r="E235" s="160" t="n">
        <v>19356.48</v>
      </c>
      <c r="F235" s="160" t="n">
        <v>3919.67</v>
      </c>
    </row>
    <row r="236">
      <c r="A236" s="104" t="inlineStr">
        <is>
          <t>2024/25</t>
        </is>
      </c>
      <c r="B236" s="104" t="inlineStr">
        <is>
          <t>HC-006</t>
        </is>
      </c>
      <c r="C236" s="104" t="inlineStr">
        <is>
          <t>P025</t>
        </is>
      </c>
      <c r="D236" s="159" t="n">
        <v>7155</v>
      </c>
      <c r="E236" s="160" t="n">
        <v>27310.24</v>
      </c>
      <c r="F236" s="160" t="n">
        <v>9895.799999999999</v>
      </c>
    </row>
    <row r="237">
      <c r="A237" s="104" t="inlineStr">
        <is>
          <t>2024/25</t>
        </is>
      </c>
      <c r="B237" s="104" t="inlineStr">
        <is>
          <t>HC-006</t>
        </is>
      </c>
      <c r="C237" s="104" t="inlineStr">
        <is>
          <t>P026</t>
        </is>
      </c>
      <c r="D237" s="159" t="n">
        <v>4206</v>
      </c>
      <c r="E237" s="160" t="n">
        <v>18731.6</v>
      </c>
      <c r="F237" s="160" t="n">
        <v>5989.75</v>
      </c>
    </row>
    <row r="238">
      <c r="A238" s="104" t="inlineStr">
        <is>
          <t>2024/25</t>
        </is>
      </c>
      <c r="B238" s="104" t="inlineStr">
        <is>
          <t>HC-006</t>
        </is>
      </c>
      <c r="C238" s="104" t="inlineStr">
        <is>
          <t>P027</t>
        </is>
      </c>
      <c r="D238" s="159" t="n">
        <v>3576</v>
      </c>
      <c r="E238" s="160" t="n">
        <v>15926.43</v>
      </c>
      <c r="F238" s="160" t="n">
        <v>5092.19</v>
      </c>
    </row>
    <row r="239">
      <c r="A239" s="104" t="inlineStr">
        <is>
          <t>2024/25</t>
        </is>
      </c>
      <c r="B239" s="104" t="inlineStr">
        <is>
          <t>HC-006</t>
        </is>
      </c>
      <c r="C239" s="104" t="inlineStr">
        <is>
          <t>P028</t>
        </is>
      </c>
      <c r="D239" s="159" t="n">
        <v>4812</v>
      </c>
      <c r="E239" s="160" t="n">
        <v>22745.92</v>
      </c>
      <c r="F239" s="160" t="n">
        <v>7757.29</v>
      </c>
    </row>
    <row r="240">
      <c r="A240" s="104" t="inlineStr">
        <is>
          <t>2024/25</t>
        </is>
      </c>
      <c r="B240" s="104" t="inlineStr">
        <is>
          <t>HC-006</t>
        </is>
      </c>
      <c r="C240" s="104" t="inlineStr">
        <is>
          <t>P029</t>
        </is>
      </c>
      <c r="D240" s="159" t="n">
        <v>12055</v>
      </c>
      <c r="E240" s="160" t="n">
        <v>23011.91</v>
      </c>
      <c r="F240" s="160" t="n">
        <v>3433.68</v>
      </c>
    </row>
    <row r="241">
      <c r="A241" s="104" t="inlineStr">
        <is>
          <t>2024/25</t>
        </is>
      </c>
      <c r="B241" s="104" t="inlineStr">
        <is>
          <t>HC-006</t>
        </is>
      </c>
      <c r="C241" s="104" t="inlineStr">
        <is>
          <t>P030</t>
        </is>
      </c>
      <c r="D241" s="159" t="n">
        <v>6816</v>
      </c>
      <c r="E241" s="160" t="n">
        <v>20444.79</v>
      </c>
      <c r="F241" s="160" t="n">
        <v>3922.8</v>
      </c>
    </row>
    <row r="242">
      <c r="A242" s="104" t="inlineStr">
        <is>
          <t>2024/25</t>
        </is>
      </c>
      <c r="B242" s="104" t="inlineStr">
        <is>
          <t>HC-006</t>
        </is>
      </c>
      <c r="C242" s="104" t="inlineStr">
        <is>
          <t>P031</t>
        </is>
      </c>
      <c r="D242" s="159" t="n">
        <v>2961</v>
      </c>
      <c r="E242" s="160" t="n">
        <v>14801.29</v>
      </c>
      <c r="F242" s="160" t="n">
        <v>4416.61</v>
      </c>
    </row>
    <row r="243">
      <c r="A243" s="104" t="inlineStr">
        <is>
          <t>2024/25</t>
        </is>
      </c>
      <c r="B243" s="104" t="inlineStr">
        <is>
          <t>HC-006</t>
        </is>
      </c>
      <c r="C243" s="104" t="inlineStr">
        <is>
          <t>P032</t>
        </is>
      </c>
      <c r="D243" s="159" t="n">
        <v>3844</v>
      </c>
      <c r="E243" s="160" t="n">
        <v>9085.469999999999</v>
      </c>
      <c r="F243" s="160" t="n">
        <v>2033.34</v>
      </c>
    </row>
    <row r="244">
      <c r="A244" s="104" t="inlineStr">
        <is>
          <t>2024/25</t>
        </is>
      </c>
      <c r="B244" s="104" t="inlineStr">
        <is>
          <t>HC-006</t>
        </is>
      </c>
      <c r="C244" s="104" t="inlineStr">
        <is>
          <t>P033</t>
        </is>
      </c>
      <c r="D244" s="159" t="n">
        <v>2525</v>
      </c>
      <c r="E244" s="160" t="n">
        <v>7803.34</v>
      </c>
      <c r="F244" s="160" t="n">
        <v>1996.4</v>
      </c>
    </row>
    <row r="245">
      <c r="A245" s="104" t="inlineStr">
        <is>
          <t>2024/25</t>
        </is>
      </c>
      <c r="B245" s="104" t="inlineStr">
        <is>
          <t>HC-006</t>
        </is>
      </c>
      <c r="C245" s="104" t="inlineStr">
        <is>
          <t>P034</t>
        </is>
      </c>
      <c r="D245" s="159" t="n">
        <v>1737</v>
      </c>
      <c r="E245" s="160" t="n">
        <v>7256.07</v>
      </c>
      <c r="F245" s="160" t="n">
        <v>2242.82</v>
      </c>
    </row>
    <row r="246">
      <c r="A246" s="104" t="inlineStr">
        <is>
          <t>2024/25</t>
        </is>
      </c>
      <c r="B246" s="104" t="inlineStr">
        <is>
          <t>HC-006</t>
        </is>
      </c>
      <c r="C246" s="104" t="inlineStr">
        <is>
          <t>P035</t>
        </is>
      </c>
      <c r="D246" s="159" t="n">
        <v>2371</v>
      </c>
      <c r="E246" s="160" t="n">
        <v>8408.76</v>
      </c>
      <c r="F246" s="160" t="n">
        <v>2330.32</v>
      </c>
    </row>
    <row r="247">
      <c r="A247" s="104" t="inlineStr">
        <is>
          <t>2024/25</t>
        </is>
      </c>
      <c r="B247" s="104" t="inlineStr">
        <is>
          <t>HC-006</t>
        </is>
      </c>
      <c r="C247" s="104" t="inlineStr">
        <is>
          <t>P036</t>
        </is>
      </c>
      <c r="D247" s="159" t="n">
        <v>1892</v>
      </c>
      <c r="E247" s="160" t="n">
        <v>7220.47</v>
      </c>
      <c r="F247" s="160" t="n">
        <v>2077.7</v>
      </c>
    </row>
    <row r="248">
      <c r="A248" s="104" t="inlineStr">
        <is>
          <t>2024/25</t>
        </is>
      </c>
      <c r="B248" s="104" t="inlineStr">
        <is>
          <t>HC-006</t>
        </is>
      </c>
      <c r="C248" s="104" t="inlineStr">
        <is>
          <t>P037</t>
        </is>
      </c>
      <c r="D248" s="159" t="n">
        <v>2652</v>
      </c>
      <c r="E248" s="160" t="n">
        <v>9163.549999999999</v>
      </c>
      <c r="F248" s="160" t="n">
        <v>3027.36</v>
      </c>
    </row>
    <row r="249">
      <c r="A249" s="104" t="inlineStr">
        <is>
          <t>2024/25</t>
        </is>
      </c>
      <c r="B249" s="104" t="inlineStr">
        <is>
          <t>HC-006</t>
        </is>
      </c>
      <c r="C249" s="104" t="inlineStr">
        <is>
          <t>P038</t>
        </is>
      </c>
      <c r="D249" s="159" t="n">
        <v>1365</v>
      </c>
      <c r="E249" s="160" t="n">
        <v>8556.309999999999</v>
      </c>
      <c r="F249" s="160" t="n">
        <v>2736.15</v>
      </c>
    </row>
    <row r="250">
      <c r="A250" s="104" t="inlineStr">
        <is>
          <t>2024/25</t>
        </is>
      </c>
      <c r="B250" s="104" t="inlineStr">
        <is>
          <t>HC-006</t>
        </is>
      </c>
      <c r="C250" s="104" t="inlineStr">
        <is>
          <t>P039</t>
        </is>
      </c>
      <c r="D250" s="159" t="n">
        <v>1486</v>
      </c>
      <c r="E250" s="160" t="n">
        <v>9318.5</v>
      </c>
      <c r="F250" s="160" t="n">
        <v>3078.85</v>
      </c>
    </row>
    <row r="251">
      <c r="A251" s="104" t="inlineStr">
        <is>
          <t>2024/25</t>
        </is>
      </c>
      <c r="B251" s="104" t="inlineStr">
        <is>
          <t>HC-006</t>
        </is>
      </c>
      <c r="C251" s="104" t="inlineStr">
        <is>
          <t>P040</t>
        </is>
      </c>
      <c r="D251" s="159" t="n">
        <v>560</v>
      </c>
      <c r="E251" s="160" t="n">
        <v>4278.86</v>
      </c>
      <c r="F251" s="160" t="n">
        <v>1368.41</v>
      </c>
    </row>
    <row r="252">
      <c r="A252" s="104" t="inlineStr">
        <is>
          <t>2024/25</t>
        </is>
      </c>
      <c r="B252" s="104" t="inlineStr">
        <is>
          <t>HC-006</t>
        </is>
      </c>
      <c r="C252" s="104" t="inlineStr">
        <is>
          <t>P041</t>
        </is>
      </c>
      <c r="D252" s="159" t="n">
        <v>288</v>
      </c>
      <c r="E252" s="160" t="n">
        <v>3111.41</v>
      </c>
      <c r="F252" s="160" t="n">
        <v>1193.54</v>
      </c>
    </row>
    <row r="253">
      <c r="A253" s="104" t="inlineStr">
        <is>
          <t>2024/25</t>
        </is>
      </c>
      <c r="B253" s="104" t="inlineStr">
        <is>
          <t>HC-006</t>
        </is>
      </c>
      <c r="C253" s="104" t="inlineStr">
        <is>
          <t>P042</t>
        </is>
      </c>
      <c r="D253" s="159" t="n">
        <v>486</v>
      </c>
      <c r="E253" s="160" t="n">
        <v>1942</v>
      </c>
      <c r="F253" s="160" t="n">
        <v>475.96</v>
      </c>
    </row>
    <row r="254">
      <c r="A254" s="104" t="inlineStr">
        <is>
          <t>2024/25</t>
        </is>
      </c>
      <c r="B254" s="104" t="inlineStr">
        <is>
          <t>HC-007</t>
        </is>
      </c>
      <c r="C254" s="104" t="inlineStr">
        <is>
          <t>P001</t>
        </is>
      </c>
      <c r="D254" s="159" t="n">
        <v>4100</v>
      </c>
      <c r="E254" s="160" t="n">
        <v>36903.75</v>
      </c>
      <c r="F254" s="160" t="n">
        <v>13278.29</v>
      </c>
    </row>
    <row r="255">
      <c r="A255" s="104" t="inlineStr">
        <is>
          <t>2024/25</t>
        </is>
      </c>
      <c r="B255" s="104" t="inlineStr">
        <is>
          <t>HC-007</t>
        </is>
      </c>
      <c r="C255" s="104" t="inlineStr">
        <is>
          <t>P002</t>
        </is>
      </c>
      <c r="D255" s="159" t="n">
        <v>5993</v>
      </c>
      <c r="E255" s="160" t="n">
        <v>62659.55</v>
      </c>
      <c r="F255" s="160" t="n">
        <v>23906.65</v>
      </c>
    </row>
    <row r="256">
      <c r="A256" s="104" t="inlineStr">
        <is>
          <t>2024/25</t>
        </is>
      </c>
      <c r="B256" s="104" t="inlineStr">
        <is>
          <t>HC-007</t>
        </is>
      </c>
      <c r="C256" s="104" t="inlineStr">
        <is>
          <t>P003</t>
        </is>
      </c>
      <c r="D256" s="159" t="n">
        <v>8209</v>
      </c>
      <c r="E256" s="160" t="n">
        <v>55218.43</v>
      </c>
      <c r="F256" s="160" t="n">
        <v>18657.59</v>
      </c>
    </row>
    <row r="257">
      <c r="A257" s="104" t="inlineStr">
        <is>
          <t>2024/25</t>
        </is>
      </c>
      <c r="B257" s="104" t="inlineStr">
        <is>
          <t>HC-007</t>
        </is>
      </c>
      <c r="C257" s="104" t="inlineStr">
        <is>
          <t>P004</t>
        </is>
      </c>
      <c r="D257" s="159" t="n">
        <v>3852</v>
      </c>
      <c r="E257" s="160" t="n">
        <v>30125.11</v>
      </c>
      <c r="F257" s="160" t="n">
        <v>9852.52</v>
      </c>
    </row>
    <row r="258">
      <c r="A258" s="104" t="inlineStr">
        <is>
          <t>2024/25</t>
        </is>
      </c>
      <c r="B258" s="104" t="inlineStr">
        <is>
          <t>HC-007</t>
        </is>
      </c>
      <c r="C258" s="104" t="inlineStr">
        <is>
          <t>P005</t>
        </is>
      </c>
      <c r="D258" s="159" t="n">
        <v>8347</v>
      </c>
      <c r="E258" s="160" t="n">
        <v>62218.49</v>
      </c>
      <c r="F258" s="160" t="n">
        <v>19664.13</v>
      </c>
    </row>
    <row r="259">
      <c r="A259" s="104" t="inlineStr">
        <is>
          <t>2024/25</t>
        </is>
      </c>
      <c r="B259" s="104" t="inlineStr">
        <is>
          <t>HC-007</t>
        </is>
      </c>
      <c r="C259" s="104" t="inlineStr">
        <is>
          <t>P006</t>
        </is>
      </c>
      <c r="D259" s="159" t="n">
        <v>7660</v>
      </c>
      <c r="E259" s="160" t="n">
        <v>61981.48</v>
      </c>
      <c r="F259" s="160" t="n">
        <v>18248.14</v>
      </c>
    </row>
    <row r="260">
      <c r="A260" s="104" t="inlineStr">
        <is>
          <t>2024/25</t>
        </is>
      </c>
      <c r="B260" s="104" t="inlineStr">
        <is>
          <t>HC-007</t>
        </is>
      </c>
      <c r="C260" s="104" t="inlineStr">
        <is>
          <t>P007</t>
        </is>
      </c>
      <c r="D260" s="159" t="n">
        <v>7254</v>
      </c>
      <c r="E260" s="160" t="n">
        <v>54732.5</v>
      </c>
      <c r="F260" s="160" t="n">
        <v>14927.83</v>
      </c>
    </row>
    <row r="261">
      <c r="A261" s="104" t="inlineStr">
        <is>
          <t>2024/25</t>
        </is>
      </c>
      <c r="B261" s="104" t="inlineStr">
        <is>
          <t>HC-007</t>
        </is>
      </c>
      <c r="C261" s="104" t="inlineStr">
        <is>
          <t>P008</t>
        </is>
      </c>
      <c r="D261" s="159" t="n">
        <v>6132</v>
      </c>
      <c r="E261" s="160" t="n">
        <v>45153.91</v>
      </c>
      <c r="F261" s="160" t="n">
        <v>16728.29</v>
      </c>
    </row>
    <row r="262">
      <c r="A262" s="104" t="inlineStr">
        <is>
          <t>2024/25</t>
        </is>
      </c>
      <c r="B262" s="104" t="inlineStr">
        <is>
          <t>HC-007</t>
        </is>
      </c>
      <c r="C262" s="104" t="inlineStr">
        <is>
          <t>P009</t>
        </is>
      </c>
      <c r="D262" s="159" t="n">
        <v>3212</v>
      </c>
      <c r="E262" s="160" t="n">
        <v>40574.33</v>
      </c>
      <c r="F262" s="160" t="n">
        <v>16797.66</v>
      </c>
    </row>
    <row r="263">
      <c r="A263" s="104" t="inlineStr">
        <is>
          <t>2024/25</t>
        </is>
      </c>
      <c r="B263" s="104" t="inlineStr">
        <is>
          <t>HC-007</t>
        </is>
      </c>
      <c r="C263" s="104" t="inlineStr">
        <is>
          <t>P010</t>
        </is>
      </c>
      <c r="D263" s="159" t="n">
        <v>7931</v>
      </c>
      <c r="E263" s="160" t="n">
        <v>46850.13</v>
      </c>
      <c r="F263" s="160" t="n">
        <v>15324.81</v>
      </c>
    </row>
    <row r="264">
      <c r="A264" s="104" t="inlineStr">
        <is>
          <t>2024/25</t>
        </is>
      </c>
      <c r="B264" s="104" t="inlineStr">
        <is>
          <t>HC-007</t>
        </is>
      </c>
      <c r="C264" s="104" t="inlineStr">
        <is>
          <t>P011</t>
        </is>
      </c>
      <c r="D264" s="159" t="n">
        <v>7469</v>
      </c>
      <c r="E264" s="160" t="n">
        <v>21730.37</v>
      </c>
      <c r="F264" s="160" t="n">
        <v>5213.24</v>
      </c>
    </row>
    <row r="265">
      <c r="A265" s="104" t="inlineStr">
        <is>
          <t>2024/25</t>
        </is>
      </c>
      <c r="B265" s="104" t="inlineStr">
        <is>
          <t>HC-007</t>
        </is>
      </c>
      <c r="C265" s="104" t="inlineStr">
        <is>
          <t>P012</t>
        </is>
      </c>
      <c r="D265" s="159" t="n">
        <v>8369</v>
      </c>
      <c r="E265" s="160" t="n">
        <v>31195.7</v>
      </c>
      <c r="F265" s="160" t="n">
        <v>9516.360000000001</v>
      </c>
    </row>
    <row r="266">
      <c r="A266" s="104" t="inlineStr">
        <is>
          <t>2024/25</t>
        </is>
      </c>
      <c r="B266" s="104" t="inlineStr">
        <is>
          <t>HC-007</t>
        </is>
      </c>
      <c r="C266" s="104" t="inlineStr">
        <is>
          <t>P013</t>
        </is>
      </c>
      <c r="D266" s="159" t="n">
        <v>8586</v>
      </c>
      <c r="E266" s="160" t="n">
        <v>29662.99</v>
      </c>
      <c r="F266" s="160" t="n">
        <v>7760.35</v>
      </c>
    </row>
    <row r="267">
      <c r="A267" s="104" t="inlineStr">
        <is>
          <t>2024/25</t>
        </is>
      </c>
      <c r="B267" s="104" t="inlineStr">
        <is>
          <t>HC-007</t>
        </is>
      </c>
      <c r="C267" s="104" t="inlineStr">
        <is>
          <t>P014</t>
        </is>
      </c>
      <c r="D267" s="159" t="n">
        <v>9796</v>
      </c>
      <c r="E267" s="160" t="n">
        <v>38291.93</v>
      </c>
      <c r="F267" s="160" t="n">
        <v>10846.71</v>
      </c>
    </row>
    <row r="268">
      <c r="A268" s="104" t="inlineStr">
        <is>
          <t>2024/25</t>
        </is>
      </c>
      <c r="B268" s="104" t="inlineStr">
        <is>
          <t>HC-007</t>
        </is>
      </c>
      <c r="C268" s="104" t="inlineStr">
        <is>
          <t>P015</t>
        </is>
      </c>
      <c r="D268" s="159" t="n">
        <v>6820</v>
      </c>
      <c r="E268" s="160" t="n">
        <v>32238.43</v>
      </c>
      <c r="F268" s="160" t="n">
        <v>10893.66</v>
      </c>
    </row>
    <row r="269">
      <c r="A269" s="104" t="inlineStr">
        <is>
          <t>2024/25</t>
        </is>
      </c>
      <c r="B269" s="104" t="inlineStr">
        <is>
          <t>HC-007</t>
        </is>
      </c>
      <c r="C269" s="104" t="inlineStr">
        <is>
          <t>P016</t>
        </is>
      </c>
      <c r="D269" s="159" t="n">
        <v>3492</v>
      </c>
      <c r="E269" s="160" t="n">
        <v>21588.51</v>
      </c>
      <c r="F269" s="160" t="n">
        <v>6823.14</v>
      </c>
    </row>
    <row r="270">
      <c r="A270" s="104" t="inlineStr">
        <is>
          <t>2024/25</t>
        </is>
      </c>
      <c r="B270" s="104" t="inlineStr">
        <is>
          <t>HC-007</t>
        </is>
      </c>
      <c r="C270" s="104" t="inlineStr">
        <is>
          <t>P017</t>
        </is>
      </c>
      <c r="D270" s="159" t="n">
        <v>3211</v>
      </c>
      <c r="E270" s="160" t="n">
        <v>21887.09</v>
      </c>
      <c r="F270" s="160" t="n">
        <v>7633.49</v>
      </c>
    </row>
    <row r="271">
      <c r="A271" s="104" t="inlineStr">
        <is>
          <t>2024/25</t>
        </is>
      </c>
      <c r="B271" s="104" t="inlineStr">
        <is>
          <t>HC-007</t>
        </is>
      </c>
      <c r="C271" s="104" t="inlineStr">
        <is>
          <t>P018</t>
        </is>
      </c>
      <c r="D271" s="159" t="n">
        <v>7582</v>
      </c>
      <c r="E271" s="160" t="n">
        <v>19986.47</v>
      </c>
      <c r="F271" s="160" t="n">
        <v>4354.65</v>
      </c>
    </row>
    <row r="272">
      <c r="A272" s="104" t="inlineStr">
        <is>
          <t>2024/25</t>
        </is>
      </c>
      <c r="B272" s="104" t="inlineStr">
        <is>
          <t>HC-007</t>
        </is>
      </c>
      <c r="C272" s="104" t="inlineStr">
        <is>
          <t>P019</t>
        </is>
      </c>
      <c r="D272" s="159" t="n">
        <v>9523</v>
      </c>
      <c r="E272" s="160" t="n">
        <v>24238.78</v>
      </c>
      <c r="F272" s="160" t="n">
        <v>6341.75</v>
      </c>
    </row>
    <row r="273">
      <c r="A273" s="104" t="inlineStr">
        <is>
          <t>2024/25</t>
        </is>
      </c>
      <c r="B273" s="104" t="inlineStr">
        <is>
          <t>HC-007</t>
        </is>
      </c>
      <c r="C273" s="104" t="inlineStr">
        <is>
          <t>P020</t>
        </is>
      </c>
      <c r="D273" s="159" t="n">
        <v>6141</v>
      </c>
      <c r="E273" s="160" t="n">
        <v>15628.79</v>
      </c>
      <c r="F273" s="160" t="n">
        <v>4088.22</v>
      </c>
    </row>
    <row r="274">
      <c r="A274" s="104" t="inlineStr">
        <is>
          <t>2024/25</t>
        </is>
      </c>
      <c r="B274" s="104" t="inlineStr">
        <is>
          <t>HC-007</t>
        </is>
      </c>
      <c r="C274" s="104" t="inlineStr">
        <is>
          <t>P021</t>
        </is>
      </c>
      <c r="D274" s="159" t="n">
        <v>9262</v>
      </c>
      <c r="E274" s="160" t="n">
        <v>30317.67</v>
      </c>
      <c r="F274" s="160" t="n">
        <v>8595.07</v>
      </c>
    </row>
    <row r="275">
      <c r="A275" s="104" t="inlineStr">
        <is>
          <t>2024/25</t>
        </is>
      </c>
      <c r="B275" s="104" t="inlineStr">
        <is>
          <t>HC-007</t>
        </is>
      </c>
      <c r="C275" s="104" t="inlineStr">
        <is>
          <t>P022</t>
        </is>
      </c>
      <c r="D275" s="159" t="n">
        <v>7821</v>
      </c>
      <c r="E275" s="160" t="n">
        <v>24173.76</v>
      </c>
      <c r="F275" s="160" t="n">
        <v>6585.34</v>
      </c>
    </row>
    <row r="276">
      <c r="A276" s="104" t="inlineStr">
        <is>
          <t>2024/25</t>
        </is>
      </c>
      <c r="B276" s="104" t="inlineStr">
        <is>
          <t>HC-007</t>
        </is>
      </c>
      <c r="C276" s="104" t="inlineStr">
        <is>
          <t>P023</t>
        </is>
      </c>
      <c r="D276" s="159" t="n">
        <v>8832</v>
      </c>
      <c r="E276" s="160" t="n">
        <v>17665.45</v>
      </c>
      <c r="F276" s="160" t="n">
        <v>3463.04</v>
      </c>
    </row>
    <row r="277">
      <c r="A277" s="104" t="inlineStr">
        <is>
          <t>2024/25</t>
        </is>
      </c>
      <c r="B277" s="104" t="inlineStr">
        <is>
          <t>HC-007</t>
        </is>
      </c>
      <c r="C277" s="104" t="inlineStr">
        <is>
          <t>P024</t>
        </is>
      </c>
      <c r="D277" s="159" t="n">
        <v>10224</v>
      </c>
      <c r="E277" s="160" t="n">
        <v>22309.43</v>
      </c>
      <c r="F277" s="160" t="n">
        <v>4622.49</v>
      </c>
    </row>
    <row r="278">
      <c r="A278" s="104" t="inlineStr">
        <is>
          <t>2024/25</t>
        </is>
      </c>
      <c r="B278" s="104" t="inlineStr">
        <is>
          <t>HC-007</t>
        </is>
      </c>
      <c r="C278" s="104" t="inlineStr">
        <is>
          <t>P025</t>
        </is>
      </c>
      <c r="D278" s="159" t="n">
        <v>8317</v>
      </c>
      <c r="E278" s="160" t="n">
        <v>31759.72</v>
      </c>
      <c r="F278" s="160" t="n">
        <v>11766.85</v>
      </c>
    </row>
    <row r="279">
      <c r="A279" s="104" t="inlineStr">
        <is>
          <t>2024/25</t>
        </is>
      </c>
      <c r="B279" s="104" t="inlineStr">
        <is>
          <t>HC-007</t>
        </is>
      </c>
      <c r="C279" s="104" t="inlineStr">
        <is>
          <t>P026</t>
        </is>
      </c>
      <c r="D279" s="159" t="n">
        <v>5000</v>
      </c>
      <c r="E279" s="160" t="n">
        <v>22275.55</v>
      </c>
      <c r="F279" s="160" t="n">
        <v>7283.73</v>
      </c>
    </row>
    <row r="280">
      <c r="A280" s="104" t="inlineStr">
        <is>
          <t>2024/25</t>
        </is>
      </c>
      <c r="B280" s="104" t="inlineStr">
        <is>
          <t>HC-007</t>
        </is>
      </c>
      <c r="C280" s="104" t="inlineStr">
        <is>
          <t>P027</t>
        </is>
      </c>
      <c r="D280" s="159" t="n">
        <v>4257</v>
      </c>
      <c r="E280" s="160" t="n">
        <v>18960.68</v>
      </c>
      <c r="F280" s="160" t="n">
        <v>6196.04</v>
      </c>
    </row>
    <row r="281">
      <c r="A281" s="104" t="inlineStr">
        <is>
          <t>2024/25</t>
        </is>
      </c>
      <c r="B281" s="104" t="inlineStr">
        <is>
          <t>HC-007</t>
        </is>
      </c>
      <c r="C281" s="104" t="inlineStr">
        <is>
          <t>P028</t>
        </is>
      </c>
      <c r="D281" s="159" t="n">
        <v>6107</v>
      </c>
      <c r="E281" s="160" t="n">
        <v>28865.25</v>
      </c>
      <c r="F281" s="160" t="n">
        <v>10065.44</v>
      </c>
    </row>
    <row r="282">
      <c r="A282" s="104" t="inlineStr">
        <is>
          <t>2024/25</t>
        </is>
      </c>
      <c r="B282" s="104" t="inlineStr">
        <is>
          <t>HC-007</t>
        </is>
      </c>
      <c r="C282" s="104" t="inlineStr">
        <is>
          <t>P029</t>
        </is>
      </c>
      <c r="D282" s="159" t="n">
        <v>14407</v>
      </c>
      <c r="E282" s="160" t="n">
        <v>27506.61</v>
      </c>
      <c r="F282" s="160" t="n">
        <v>4198.8</v>
      </c>
    </row>
    <row r="283">
      <c r="A283" s="104" t="inlineStr">
        <is>
          <t>2024/25</t>
        </is>
      </c>
      <c r="B283" s="104" t="inlineStr">
        <is>
          <t>HC-007</t>
        </is>
      </c>
      <c r="C283" s="104" t="inlineStr">
        <is>
          <t>P030</t>
        </is>
      </c>
      <c r="D283" s="159" t="n">
        <v>7612</v>
      </c>
      <c r="E283" s="160" t="n">
        <v>22836.06</v>
      </c>
      <c r="F283" s="160" t="n">
        <v>4482.01</v>
      </c>
    </row>
    <row r="284">
      <c r="A284" s="104" t="inlineStr">
        <is>
          <t>2024/25</t>
        </is>
      </c>
      <c r="B284" s="104" t="inlineStr">
        <is>
          <t>HC-007</t>
        </is>
      </c>
      <c r="C284" s="104" t="inlineStr">
        <is>
          <t>P031</t>
        </is>
      </c>
      <c r="D284" s="159" t="n">
        <v>3709</v>
      </c>
      <c r="E284" s="160" t="n">
        <v>18540.74</v>
      </c>
      <c r="F284" s="160" t="n">
        <v>5657</v>
      </c>
    </row>
    <row r="285">
      <c r="A285" s="104" t="inlineStr">
        <is>
          <t>2024/25</t>
        </is>
      </c>
      <c r="B285" s="104" t="inlineStr">
        <is>
          <t>HC-007</t>
        </is>
      </c>
      <c r="C285" s="104" t="inlineStr">
        <is>
          <t>P032</t>
        </is>
      </c>
      <c r="D285" s="159" t="n">
        <v>4578</v>
      </c>
      <c r="E285" s="160" t="n">
        <v>10815.11</v>
      </c>
      <c r="F285" s="160" t="n">
        <v>2474.39</v>
      </c>
    </row>
    <row r="286">
      <c r="A286" s="104" t="inlineStr">
        <is>
          <t>2024/25</t>
        </is>
      </c>
      <c r="B286" s="104" t="inlineStr">
        <is>
          <t>HC-007</t>
        </is>
      </c>
      <c r="C286" s="104" t="inlineStr">
        <is>
          <t>P033</t>
        </is>
      </c>
      <c r="D286" s="159" t="n">
        <v>3010</v>
      </c>
      <c r="E286" s="160" t="n">
        <v>9306.290000000001</v>
      </c>
      <c r="F286" s="160" t="n">
        <v>2434.83</v>
      </c>
    </row>
    <row r="287">
      <c r="A287" s="104" t="inlineStr">
        <is>
          <t>2024/25</t>
        </is>
      </c>
      <c r="B287" s="104" t="inlineStr">
        <is>
          <t>HC-007</t>
        </is>
      </c>
      <c r="C287" s="104" t="inlineStr">
        <is>
          <t>P034</t>
        </is>
      </c>
      <c r="D287" s="159" t="n">
        <v>2124</v>
      </c>
      <c r="E287" s="160" t="n">
        <v>8875.389999999999</v>
      </c>
      <c r="F287" s="160" t="n">
        <v>2805.35</v>
      </c>
    </row>
    <row r="288">
      <c r="A288" s="104" t="inlineStr">
        <is>
          <t>2024/25</t>
        </is>
      </c>
      <c r="B288" s="104" t="inlineStr">
        <is>
          <t>HC-007</t>
        </is>
      </c>
      <c r="C288" s="104" t="inlineStr">
        <is>
          <t>P035</t>
        </is>
      </c>
      <c r="D288" s="159" t="n">
        <v>2869</v>
      </c>
      <c r="E288" s="160" t="n">
        <v>10173.02</v>
      </c>
      <c r="F288" s="160" t="n">
        <v>2880.53</v>
      </c>
    </row>
    <row r="289">
      <c r="A289" s="104" t="inlineStr">
        <is>
          <t>2024/25</t>
        </is>
      </c>
      <c r="B289" s="104" t="inlineStr">
        <is>
          <t>HC-007</t>
        </is>
      </c>
      <c r="C289" s="104" t="inlineStr">
        <is>
          <t>P036</t>
        </is>
      </c>
      <c r="D289" s="159" t="n">
        <v>2149</v>
      </c>
      <c r="E289" s="160" t="n">
        <v>8192.83</v>
      </c>
      <c r="F289" s="160" t="n">
        <v>2413.41</v>
      </c>
    </row>
    <row r="290">
      <c r="A290" s="104" t="inlineStr">
        <is>
          <t>2024/25</t>
        </is>
      </c>
      <c r="B290" s="104" t="inlineStr">
        <is>
          <t>HC-007</t>
        </is>
      </c>
      <c r="C290" s="104" t="inlineStr">
        <is>
          <t>P037</t>
        </is>
      </c>
      <c r="D290" s="159" t="n">
        <v>3256</v>
      </c>
      <c r="E290" s="160" t="n">
        <v>11246.45</v>
      </c>
      <c r="F290" s="160" t="n">
        <v>3798.89</v>
      </c>
    </row>
    <row r="291">
      <c r="A291" s="104" t="inlineStr">
        <is>
          <t>2024/25</t>
        </is>
      </c>
      <c r="B291" s="104" t="inlineStr">
        <is>
          <t>HC-007</t>
        </is>
      </c>
      <c r="C291" s="104" t="inlineStr">
        <is>
          <t>P038</t>
        </is>
      </c>
      <c r="D291" s="159" t="n">
        <v>1649</v>
      </c>
      <c r="E291" s="160" t="n">
        <v>10341.24</v>
      </c>
      <c r="F291" s="160" t="n">
        <v>3380.94</v>
      </c>
    </row>
    <row r="292">
      <c r="A292" s="104" t="inlineStr">
        <is>
          <t>2024/25</t>
        </is>
      </c>
      <c r="B292" s="104" t="inlineStr">
        <is>
          <t>HC-007</t>
        </is>
      </c>
      <c r="C292" s="104" t="inlineStr">
        <is>
          <t>P039</t>
        </is>
      </c>
      <c r="D292" s="159" t="n">
        <v>1620</v>
      </c>
      <c r="E292" s="160" t="n">
        <v>10164.1</v>
      </c>
      <c r="F292" s="160" t="n">
        <v>3436.84</v>
      </c>
    </row>
    <row r="293">
      <c r="A293" s="104" t="inlineStr">
        <is>
          <t>2024/25</t>
        </is>
      </c>
      <c r="B293" s="104" t="inlineStr">
        <is>
          <t>HC-007</t>
        </is>
      </c>
      <c r="C293" s="104" t="inlineStr">
        <is>
          <t>P040</t>
        </is>
      </c>
      <c r="D293" s="159" t="n">
        <v>638</v>
      </c>
      <c r="E293" s="160" t="n">
        <v>4877.25</v>
      </c>
      <c r="F293" s="160" t="n">
        <v>1613.01</v>
      </c>
    </row>
    <row r="294">
      <c r="A294" s="104" t="inlineStr">
        <is>
          <t>2024/25</t>
        </is>
      </c>
      <c r="B294" s="104" t="inlineStr">
        <is>
          <t>HC-007</t>
        </is>
      </c>
      <c r="C294" s="104" t="inlineStr">
        <is>
          <t>P041</t>
        </is>
      </c>
      <c r="D294" s="159" t="n">
        <v>327</v>
      </c>
      <c r="E294" s="160" t="n">
        <v>3534.91</v>
      </c>
      <c r="F294" s="160" t="n">
        <v>1374.46</v>
      </c>
    </row>
    <row r="295">
      <c r="A295" s="104" t="inlineStr">
        <is>
          <t>2024/25</t>
        </is>
      </c>
      <c r="B295" s="104" t="inlineStr">
        <is>
          <t>HC-007</t>
        </is>
      </c>
      <c r="C295" s="104" t="inlineStr">
        <is>
          <t>P042</t>
        </is>
      </c>
      <c r="D295" s="159" t="n">
        <v>600</v>
      </c>
      <c r="E295" s="160" t="n">
        <v>2398.91</v>
      </c>
      <c r="F295" s="160" t="n">
        <v>596.22</v>
      </c>
    </row>
    <row r="296">
      <c r="A296" s="104" t="inlineStr">
        <is>
          <t>2024/25</t>
        </is>
      </c>
      <c r="B296" s="104" t="inlineStr">
        <is>
          <t>HC-008</t>
        </is>
      </c>
      <c r="C296" s="104" t="inlineStr">
        <is>
          <t>P001</t>
        </is>
      </c>
      <c r="D296" s="159" t="n">
        <v>4849</v>
      </c>
      <c r="E296" s="160" t="n">
        <v>43633.23</v>
      </c>
      <c r="F296" s="160" t="n">
        <v>15315.38</v>
      </c>
    </row>
    <row r="297">
      <c r="A297" s="104" t="inlineStr">
        <is>
          <t>2024/25</t>
        </is>
      </c>
      <c r="B297" s="104" t="inlineStr">
        <is>
          <t>HC-008</t>
        </is>
      </c>
      <c r="C297" s="104" t="inlineStr">
        <is>
          <t>P002</t>
        </is>
      </c>
      <c r="D297" s="159" t="n">
        <v>6510</v>
      </c>
      <c r="E297" s="160" t="n">
        <v>68055.11</v>
      </c>
      <c r="F297" s="160" t="n">
        <v>25330.02</v>
      </c>
    </row>
    <row r="298">
      <c r="A298" s="104" t="inlineStr">
        <is>
          <t>2024/25</t>
        </is>
      </c>
      <c r="B298" s="104" t="inlineStr">
        <is>
          <t>HC-008</t>
        </is>
      </c>
      <c r="C298" s="104" t="inlineStr">
        <is>
          <t>P003</t>
        </is>
      </c>
      <c r="D298" s="159" t="n">
        <v>9161</v>
      </c>
      <c r="E298" s="160" t="n">
        <v>61624.45</v>
      </c>
      <c r="F298" s="160" t="n">
        <v>20322.1</v>
      </c>
    </row>
    <row r="299">
      <c r="A299" s="104" t="inlineStr">
        <is>
          <t>2024/25</t>
        </is>
      </c>
      <c r="B299" s="104" t="inlineStr">
        <is>
          <t>HC-008</t>
        </is>
      </c>
      <c r="C299" s="104" t="inlineStr">
        <is>
          <t>P004</t>
        </is>
      </c>
      <c r="D299" s="159" t="n">
        <v>4334</v>
      </c>
      <c r="E299" s="160" t="n">
        <v>33882.33</v>
      </c>
      <c r="F299" s="160" t="n">
        <v>10810.2</v>
      </c>
    </row>
    <row r="300">
      <c r="A300" s="104" t="inlineStr">
        <is>
          <t>2024/25</t>
        </is>
      </c>
      <c r="B300" s="104" t="inlineStr">
        <is>
          <t>HC-008</t>
        </is>
      </c>
      <c r="C300" s="104" t="inlineStr">
        <is>
          <t>P005</t>
        </is>
      </c>
      <c r="D300" s="159" t="n">
        <v>9369</v>
      </c>
      <c r="E300" s="160" t="n">
        <v>69839.3</v>
      </c>
      <c r="F300" s="160" t="n">
        <v>21538.78</v>
      </c>
    </row>
    <row r="301">
      <c r="A301" s="104" t="inlineStr">
        <is>
          <t>2024/25</t>
        </is>
      </c>
      <c r="B301" s="104" t="inlineStr">
        <is>
          <t>HC-008</t>
        </is>
      </c>
      <c r="C301" s="104" t="inlineStr">
        <is>
          <t>P006</t>
        </is>
      </c>
      <c r="D301" s="159" t="n">
        <v>8650</v>
      </c>
      <c r="E301" s="160" t="n">
        <v>69983.28</v>
      </c>
      <c r="F301" s="160" t="n">
        <v>20096.8</v>
      </c>
    </row>
    <row r="302">
      <c r="A302" s="104" t="inlineStr">
        <is>
          <t>2024/25</t>
        </is>
      </c>
      <c r="B302" s="104" t="inlineStr">
        <is>
          <t>HC-008</t>
        </is>
      </c>
      <c r="C302" s="104" t="inlineStr">
        <is>
          <t>P007</t>
        </is>
      </c>
      <c r="D302" s="159" t="n">
        <v>8012</v>
      </c>
      <c r="E302" s="160" t="n">
        <v>60467</v>
      </c>
      <c r="F302" s="160" t="n">
        <v>16077.05</v>
      </c>
    </row>
    <row r="303">
      <c r="A303" s="104" t="inlineStr">
        <is>
          <t>2024/25</t>
        </is>
      </c>
      <c r="B303" s="104" t="inlineStr">
        <is>
          <t>HC-008</t>
        </is>
      </c>
      <c r="C303" s="104" t="inlineStr">
        <is>
          <t>P008</t>
        </is>
      </c>
      <c r="D303" s="159" t="n">
        <v>6865</v>
      </c>
      <c r="E303" s="160" t="n">
        <v>50550.83</v>
      </c>
      <c r="F303" s="160" t="n">
        <v>18281.38</v>
      </c>
    </row>
    <row r="304">
      <c r="A304" s="104" t="inlineStr">
        <is>
          <t>2024/25</t>
        </is>
      </c>
      <c r="B304" s="104" t="inlineStr">
        <is>
          <t>HC-008</t>
        </is>
      </c>
      <c r="C304" s="104" t="inlineStr">
        <is>
          <t>P009</t>
        </is>
      </c>
      <c r="D304" s="159" t="n">
        <v>3532</v>
      </c>
      <c r="E304" s="160" t="n">
        <v>44641.14</v>
      </c>
      <c r="F304" s="160" t="n">
        <v>18038.57</v>
      </c>
    </row>
    <row r="305">
      <c r="A305" s="104" t="inlineStr">
        <is>
          <t>2024/25</t>
        </is>
      </c>
      <c r="B305" s="104" t="inlineStr">
        <is>
          <t>HC-008</t>
        </is>
      </c>
      <c r="C305" s="104" t="inlineStr">
        <is>
          <t>P010</t>
        </is>
      </c>
      <c r="D305" s="159" t="n">
        <v>9141</v>
      </c>
      <c r="E305" s="160" t="n">
        <v>54018.38</v>
      </c>
      <c r="F305" s="160" t="n">
        <v>17235.16</v>
      </c>
    </row>
    <row r="306">
      <c r="A306" s="104" t="inlineStr">
        <is>
          <t>2024/25</t>
        </is>
      </c>
      <c r="B306" s="104" t="inlineStr">
        <is>
          <t>HC-008</t>
        </is>
      </c>
      <c r="C306" s="104" t="inlineStr">
        <is>
          <t>P011</t>
        </is>
      </c>
      <c r="D306" s="159" t="n">
        <v>8757</v>
      </c>
      <c r="E306" s="160" t="n">
        <v>25476.9</v>
      </c>
      <c r="F306" s="160" t="n">
        <v>5963.04</v>
      </c>
    </row>
    <row r="307">
      <c r="A307" s="104" t="inlineStr">
        <is>
          <t>2024/25</t>
        </is>
      </c>
      <c r="B307" s="104" t="inlineStr">
        <is>
          <t>HC-008</t>
        </is>
      </c>
      <c r="C307" s="104" t="inlineStr">
        <is>
          <t>P012</t>
        </is>
      </c>
      <c r="D307" s="159" t="n">
        <v>9597</v>
      </c>
      <c r="E307" s="160" t="n">
        <v>35775.74</v>
      </c>
      <c r="F307" s="160" t="n">
        <v>10655.21</v>
      </c>
    </row>
    <row r="308">
      <c r="A308" s="104" t="inlineStr">
        <is>
          <t>2024/25</t>
        </is>
      </c>
      <c r="B308" s="104" t="inlineStr">
        <is>
          <t>HC-008</t>
        </is>
      </c>
      <c r="C308" s="104" t="inlineStr">
        <is>
          <t>P013</t>
        </is>
      </c>
      <c r="D308" s="159" t="n">
        <v>10046</v>
      </c>
      <c r="E308" s="160" t="n">
        <v>34708.95</v>
      </c>
      <c r="F308" s="160" t="n">
        <v>8860.440000000001</v>
      </c>
    </row>
    <row r="309">
      <c r="A309" s="104" t="inlineStr">
        <is>
          <t>2024/25</t>
        </is>
      </c>
      <c r="B309" s="104" t="inlineStr">
        <is>
          <t>HC-008</t>
        </is>
      </c>
      <c r="C309" s="104" t="inlineStr">
        <is>
          <t>P014</t>
        </is>
      </c>
      <c r="D309" s="159" t="n">
        <v>10556</v>
      </c>
      <c r="E309" s="160" t="n">
        <v>41261.17</v>
      </c>
      <c r="F309" s="160" t="n">
        <v>11411.84</v>
      </c>
    </row>
    <row r="310">
      <c r="A310" s="104" t="inlineStr">
        <is>
          <t>2024/25</t>
        </is>
      </c>
      <c r="B310" s="104" t="inlineStr">
        <is>
          <t>HC-008</t>
        </is>
      </c>
      <c r="C310" s="104" t="inlineStr">
        <is>
          <t>P015</t>
        </is>
      </c>
      <c r="D310" s="159" t="n">
        <v>7658</v>
      </c>
      <c r="E310" s="160" t="n">
        <v>36207.17</v>
      </c>
      <c r="F310" s="160" t="n">
        <v>11937.82</v>
      </c>
    </row>
    <row r="311">
      <c r="A311" s="104" t="inlineStr">
        <is>
          <t>2024/25</t>
        </is>
      </c>
      <c r="B311" s="104" t="inlineStr">
        <is>
          <t>HC-008</t>
        </is>
      </c>
      <c r="C311" s="104" t="inlineStr">
        <is>
          <t>P016</t>
        </is>
      </c>
      <c r="D311" s="159" t="n">
        <v>4053</v>
      </c>
      <c r="E311" s="160" t="n">
        <v>25055.43</v>
      </c>
      <c r="F311" s="160" t="n">
        <v>7730.3</v>
      </c>
    </row>
    <row r="312">
      <c r="A312" s="104" t="inlineStr">
        <is>
          <t>2024/25</t>
        </is>
      </c>
      <c r="B312" s="104" t="inlineStr">
        <is>
          <t>HC-008</t>
        </is>
      </c>
      <c r="C312" s="104" t="inlineStr">
        <is>
          <t>P017</t>
        </is>
      </c>
      <c r="D312" s="159" t="n">
        <v>3432</v>
      </c>
      <c r="E312" s="160" t="n">
        <v>23398.84</v>
      </c>
      <c r="F312" s="160" t="n">
        <v>7963.62</v>
      </c>
    </row>
    <row r="313">
      <c r="A313" s="104" t="inlineStr">
        <is>
          <t>2024/25</t>
        </is>
      </c>
      <c r="B313" s="104" t="inlineStr">
        <is>
          <t>HC-008</t>
        </is>
      </c>
      <c r="C313" s="104" t="inlineStr">
        <is>
          <t>P018</t>
        </is>
      </c>
      <c r="D313" s="159" t="n">
        <v>8438</v>
      </c>
      <c r="E313" s="160" t="n">
        <v>22243.93</v>
      </c>
      <c r="F313" s="160" t="n">
        <v>4731.63</v>
      </c>
    </row>
    <row r="314">
      <c r="A314" s="104" t="inlineStr">
        <is>
          <t>2024/25</t>
        </is>
      </c>
      <c r="B314" s="104" t="inlineStr">
        <is>
          <t>HC-008</t>
        </is>
      </c>
      <c r="C314" s="104" t="inlineStr">
        <is>
          <t>P019</t>
        </is>
      </c>
      <c r="D314" s="159" t="n">
        <v>9863</v>
      </c>
      <c r="E314" s="160" t="n">
        <v>25103.07</v>
      </c>
      <c r="F314" s="160" t="n">
        <v>6407.96</v>
      </c>
    </row>
    <row r="315">
      <c r="A315" s="104" t="inlineStr">
        <is>
          <t>2024/25</t>
        </is>
      </c>
      <c r="B315" s="104" t="inlineStr">
        <is>
          <t>HC-008</t>
        </is>
      </c>
      <c r="C315" s="104" t="inlineStr">
        <is>
          <t>P020</t>
        </is>
      </c>
      <c r="D315" s="159" t="n">
        <v>7168</v>
      </c>
      <c r="E315" s="160" t="n">
        <v>18243.36</v>
      </c>
      <c r="F315" s="160" t="n">
        <v>4657.81</v>
      </c>
    </row>
    <row r="316">
      <c r="A316" s="104" t="inlineStr">
        <is>
          <t>2024/25</t>
        </is>
      </c>
      <c r="B316" s="104" t="inlineStr">
        <is>
          <t>HC-008</t>
        </is>
      </c>
      <c r="C316" s="104" t="inlineStr">
        <is>
          <t>P021</t>
        </is>
      </c>
      <c r="D316" s="159" t="n">
        <v>10994</v>
      </c>
      <c r="E316" s="160" t="n">
        <v>35984.26</v>
      </c>
      <c r="F316" s="160" t="n">
        <v>9949.98</v>
      </c>
    </row>
    <row r="317">
      <c r="A317" s="104" t="inlineStr">
        <is>
          <t>2024/25</t>
        </is>
      </c>
      <c r="B317" s="104" t="inlineStr">
        <is>
          <t>HC-008</t>
        </is>
      </c>
      <c r="C317" s="104" t="inlineStr">
        <is>
          <t>P022</t>
        </is>
      </c>
      <c r="D317" s="159" t="n">
        <v>9186</v>
      </c>
      <c r="E317" s="160" t="n">
        <v>28390.67</v>
      </c>
      <c r="F317" s="160" t="n">
        <v>7548.74</v>
      </c>
    </row>
    <row r="318">
      <c r="A318" s="104" t="inlineStr">
        <is>
          <t>2024/25</t>
        </is>
      </c>
      <c r="B318" s="104" t="inlineStr">
        <is>
          <t>HC-008</t>
        </is>
      </c>
      <c r="C318" s="104" t="inlineStr">
        <is>
          <t>P023</t>
        </is>
      </c>
      <c r="D318" s="159" t="n">
        <v>10638</v>
      </c>
      <c r="E318" s="160" t="n">
        <v>21274.21</v>
      </c>
      <c r="F318" s="160" t="n">
        <v>4073.58</v>
      </c>
    </row>
    <row r="319">
      <c r="A319" s="104" t="inlineStr">
        <is>
          <t>2024/25</t>
        </is>
      </c>
      <c r="B319" s="104" t="inlineStr">
        <is>
          <t>HC-008</t>
        </is>
      </c>
      <c r="C319" s="104" t="inlineStr">
        <is>
          <t>P024</t>
        </is>
      </c>
      <c r="D319" s="159" t="n">
        <v>11031</v>
      </c>
      <c r="E319" s="160" t="n">
        <v>24066.85</v>
      </c>
      <c r="F319" s="160" t="n">
        <v>4864.33</v>
      </c>
    </row>
    <row r="320">
      <c r="A320" s="104" t="inlineStr">
        <is>
          <t>2024/25</t>
        </is>
      </c>
      <c r="B320" s="104" t="inlineStr">
        <is>
          <t>HC-008</t>
        </is>
      </c>
      <c r="C320" s="104" t="inlineStr">
        <is>
          <t>P025</t>
        </is>
      </c>
      <c r="D320" s="159" t="n">
        <v>9330</v>
      </c>
      <c r="E320" s="160" t="n">
        <v>35624.29</v>
      </c>
      <c r="F320" s="160" t="n">
        <v>12882.82</v>
      </c>
    </row>
    <row r="321">
      <c r="A321" s="104" t="inlineStr">
        <is>
          <t>2024/25</t>
        </is>
      </c>
      <c r="B321" s="104" t="inlineStr">
        <is>
          <t>HC-008</t>
        </is>
      </c>
      <c r="C321" s="104" t="inlineStr">
        <is>
          <t>P026</t>
        </is>
      </c>
      <c r="D321" s="159" t="n">
        <v>5854</v>
      </c>
      <c r="E321" s="160" t="n">
        <v>26070.53</v>
      </c>
      <c r="F321" s="160" t="n">
        <v>8319.709999999999</v>
      </c>
    </row>
    <row r="322">
      <c r="A322" s="104" t="inlineStr">
        <is>
          <t>2024/25</t>
        </is>
      </c>
      <c r="B322" s="104" t="inlineStr">
        <is>
          <t>HC-008</t>
        </is>
      </c>
      <c r="C322" s="104" t="inlineStr">
        <is>
          <t>P027</t>
        </is>
      </c>
      <c r="D322" s="159" t="n">
        <v>4721</v>
      </c>
      <c r="E322" s="160" t="n">
        <v>21034.22</v>
      </c>
      <c r="F322" s="160" t="n">
        <v>6711.48</v>
      </c>
    </row>
    <row r="323">
      <c r="A323" s="104" t="inlineStr">
        <is>
          <t>2024/25</t>
        </is>
      </c>
      <c r="B323" s="104" t="inlineStr">
        <is>
          <t>HC-008</t>
        </is>
      </c>
      <c r="C323" s="104" t="inlineStr">
        <is>
          <t>P028</t>
        </is>
      </c>
      <c r="D323" s="159" t="n">
        <v>6777</v>
      </c>
      <c r="E323" s="160" t="n">
        <v>32040.54</v>
      </c>
      <c r="F323" s="160" t="n">
        <v>10904.42</v>
      </c>
    </row>
    <row r="324">
      <c r="A324" s="104" t="inlineStr">
        <is>
          <t>2024/25</t>
        </is>
      </c>
      <c r="B324" s="104" t="inlineStr">
        <is>
          <t>HC-008</t>
        </is>
      </c>
      <c r="C324" s="104" t="inlineStr">
        <is>
          <t>P029</t>
        </is>
      </c>
      <c r="D324" s="159" t="n">
        <v>16351</v>
      </c>
      <c r="E324" s="160" t="n">
        <v>31216.02</v>
      </c>
      <c r="F324" s="160" t="n">
        <v>4647.66</v>
      </c>
    </row>
    <row r="325">
      <c r="A325" s="104" t="inlineStr">
        <is>
          <t>2024/25</t>
        </is>
      </c>
      <c r="B325" s="104" t="inlineStr">
        <is>
          <t>HC-008</t>
        </is>
      </c>
      <c r="C325" s="104" t="inlineStr">
        <is>
          <t>P030</t>
        </is>
      </c>
      <c r="D325" s="159" t="n">
        <v>9267</v>
      </c>
      <c r="E325" s="160" t="n">
        <v>27794.98</v>
      </c>
      <c r="F325" s="160" t="n">
        <v>5320.74</v>
      </c>
    </row>
    <row r="326">
      <c r="A326" s="104" t="inlineStr">
        <is>
          <t>2024/25</t>
        </is>
      </c>
      <c r="B326" s="104" t="inlineStr">
        <is>
          <t>HC-008</t>
        </is>
      </c>
      <c r="C326" s="104" t="inlineStr">
        <is>
          <t>P031</t>
        </is>
      </c>
      <c r="D326" s="159" t="n">
        <v>4159</v>
      </c>
      <c r="E326" s="160" t="n">
        <v>20789.01</v>
      </c>
      <c r="F326" s="160" t="n">
        <v>6191.32</v>
      </c>
    </row>
    <row r="327">
      <c r="A327" s="104" t="inlineStr">
        <is>
          <t>2024/25</t>
        </is>
      </c>
      <c r="B327" s="104" t="inlineStr">
        <is>
          <t>HC-008</t>
        </is>
      </c>
      <c r="C327" s="104" t="inlineStr">
        <is>
          <t>P032</t>
        </is>
      </c>
      <c r="D327" s="159" t="n">
        <v>5260</v>
      </c>
      <c r="E327" s="160" t="n">
        <v>12434.7</v>
      </c>
      <c r="F327" s="160" t="n">
        <v>2777.48</v>
      </c>
    </row>
    <row r="328">
      <c r="A328" s="104" t="inlineStr">
        <is>
          <t>2024/25</t>
        </is>
      </c>
      <c r="B328" s="104" t="inlineStr">
        <is>
          <t>HC-008</t>
        </is>
      </c>
      <c r="C328" s="104" t="inlineStr">
        <is>
          <t>P033</t>
        </is>
      </c>
      <c r="D328" s="159" t="n">
        <v>3365</v>
      </c>
      <c r="E328" s="160" t="n">
        <v>10401.92</v>
      </c>
      <c r="F328" s="160" t="n">
        <v>2655.06</v>
      </c>
    </row>
    <row r="329">
      <c r="A329" s="104" t="inlineStr">
        <is>
          <t>2024/25</t>
        </is>
      </c>
      <c r="B329" s="104" t="inlineStr">
        <is>
          <t>HC-008</t>
        </is>
      </c>
      <c r="C329" s="104" t="inlineStr">
        <is>
          <t>P034</t>
        </is>
      </c>
      <c r="D329" s="159" t="n">
        <v>2385</v>
      </c>
      <c r="E329" s="160" t="n">
        <v>9970.799999999999</v>
      </c>
      <c r="F329" s="160" t="n">
        <v>3075.55</v>
      </c>
    </row>
    <row r="330">
      <c r="A330" s="104" t="inlineStr">
        <is>
          <t>2024/25</t>
        </is>
      </c>
      <c r="B330" s="104" t="inlineStr">
        <is>
          <t>HC-008</t>
        </is>
      </c>
      <c r="C330" s="104" t="inlineStr">
        <is>
          <t>P035</t>
        </is>
      </c>
      <c r="D330" s="159" t="n">
        <v>3171</v>
      </c>
      <c r="E330" s="160" t="n">
        <v>11239.61</v>
      </c>
      <c r="F330" s="160" t="n">
        <v>3107.88</v>
      </c>
    </row>
    <row r="331">
      <c r="A331" s="104" t="inlineStr">
        <is>
          <t>2024/25</t>
        </is>
      </c>
      <c r="B331" s="104" t="inlineStr">
        <is>
          <t>HC-008</t>
        </is>
      </c>
      <c r="C331" s="104" t="inlineStr">
        <is>
          <t>P036</t>
        </is>
      </c>
      <c r="D331" s="159" t="n">
        <v>2455</v>
      </c>
      <c r="E331" s="160" t="n">
        <v>9367.25</v>
      </c>
      <c r="F331" s="160" t="n">
        <v>2690.17</v>
      </c>
    </row>
    <row r="332">
      <c r="A332" s="104" t="inlineStr">
        <is>
          <t>2024/25</t>
        </is>
      </c>
      <c r="B332" s="104" t="inlineStr">
        <is>
          <t>HC-008</t>
        </is>
      </c>
      <c r="C332" s="104" t="inlineStr">
        <is>
          <t>P037</t>
        </is>
      </c>
      <c r="D332" s="159" t="n">
        <v>3633</v>
      </c>
      <c r="E332" s="160" t="n">
        <v>12552.75</v>
      </c>
      <c r="F332" s="160" t="n">
        <v>4138.52</v>
      </c>
    </row>
    <row r="333">
      <c r="A333" s="104" t="inlineStr">
        <is>
          <t>2024/25</t>
        </is>
      </c>
      <c r="B333" s="104" t="inlineStr">
        <is>
          <t>HC-008</t>
        </is>
      </c>
      <c r="C333" s="104" t="inlineStr">
        <is>
          <t>P038</t>
        </is>
      </c>
      <c r="D333" s="159" t="n">
        <v>1802</v>
      </c>
      <c r="E333" s="160" t="n">
        <v>11315.79</v>
      </c>
      <c r="F333" s="160" t="n">
        <v>3610.02</v>
      </c>
    </row>
    <row r="334">
      <c r="A334" s="104" t="inlineStr">
        <is>
          <t>2024/25</t>
        </is>
      </c>
      <c r="B334" s="104" t="inlineStr">
        <is>
          <t>HC-008</t>
        </is>
      </c>
      <c r="C334" s="104" t="inlineStr">
        <is>
          <t>P039</t>
        </is>
      </c>
      <c r="D334" s="159" t="n">
        <v>1885</v>
      </c>
      <c r="E334" s="160" t="n">
        <v>11831.47</v>
      </c>
      <c r="F334" s="160" t="n">
        <v>3902.02</v>
      </c>
    </row>
    <row r="335">
      <c r="A335" s="104" t="inlineStr">
        <is>
          <t>2024/25</t>
        </is>
      </c>
      <c r="B335" s="104" t="inlineStr">
        <is>
          <t>HC-008</t>
        </is>
      </c>
      <c r="C335" s="104" t="inlineStr">
        <is>
          <t>P040</t>
        </is>
      </c>
      <c r="D335" s="159" t="n">
        <v>723</v>
      </c>
      <c r="E335" s="160" t="n">
        <v>5527.88</v>
      </c>
      <c r="F335" s="160" t="n">
        <v>1762.7</v>
      </c>
    </row>
    <row r="336">
      <c r="A336" s="104" t="inlineStr">
        <is>
          <t>2024/25</t>
        </is>
      </c>
      <c r="B336" s="104" t="inlineStr">
        <is>
          <t>HC-008</t>
        </is>
      </c>
      <c r="C336" s="104" t="inlineStr">
        <is>
          <t>P041</t>
        </is>
      </c>
      <c r="D336" s="159" t="n">
        <v>368</v>
      </c>
      <c r="E336" s="160" t="n">
        <v>3968.18</v>
      </c>
      <c r="F336" s="160" t="n">
        <v>1522.03</v>
      </c>
    </row>
    <row r="337">
      <c r="A337" s="104" t="inlineStr">
        <is>
          <t>2024/25</t>
        </is>
      </c>
      <c r="B337" s="104" t="inlineStr">
        <is>
          <t>HC-008</t>
        </is>
      </c>
      <c r="C337" s="104" t="inlineStr">
        <is>
          <t>P042</t>
        </is>
      </c>
      <c r="D337" s="159" t="n">
        <v>597</v>
      </c>
      <c r="E337" s="160" t="n">
        <v>2389.43</v>
      </c>
      <c r="F337" s="160" t="n">
        <v>585.35</v>
      </c>
    </row>
    <row r="338">
      <c r="A338" s="104" t="inlineStr">
        <is>
          <t>2024/25</t>
        </is>
      </c>
      <c r="B338" s="104" t="inlineStr">
        <is>
          <t>HC-009</t>
        </is>
      </c>
      <c r="C338" s="104" t="inlineStr">
        <is>
          <t>P001</t>
        </is>
      </c>
      <c r="D338" s="159" t="n">
        <v>5822</v>
      </c>
      <c r="E338" s="160" t="n">
        <v>52402.33</v>
      </c>
      <c r="F338" s="160" t="n">
        <v>18437.44</v>
      </c>
    </row>
    <row r="339">
      <c r="A339" s="104" t="inlineStr">
        <is>
          <t>2024/25</t>
        </is>
      </c>
      <c r="B339" s="104" t="inlineStr">
        <is>
          <t>HC-009</t>
        </is>
      </c>
      <c r="C339" s="104" t="inlineStr">
        <is>
          <t>P002</t>
        </is>
      </c>
      <c r="D339" s="159" t="n">
        <v>8263</v>
      </c>
      <c r="E339" s="160" t="n">
        <v>86371.67999999999</v>
      </c>
      <c r="F339" s="160" t="n">
        <v>32227.03</v>
      </c>
    </row>
    <row r="340">
      <c r="A340" s="104" t="inlineStr">
        <is>
          <t>2024/25</t>
        </is>
      </c>
      <c r="B340" s="104" t="inlineStr">
        <is>
          <t>HC-009</t>
        </is>
      </c>
      <c r="C340" s="104" t="inlineStr">
        <is>
          <t>P003</t>
        </is>
      </c>
      <c r="D340" s="159" t="n">
        <v>12115</v>
      </c>
      <c r="E340" s="160" t="n">
        <v>81509.57000000001</v>
      </c>
      <c r="F340" s="160" t="n">
        <v>26935.14</v>
      </c>
    </row>
    <row r="341">
      <c r="A341" s="104" t="inlineStr">
        <is>
          <t>2024/25</t>
        </is>
      </c>
      <c r="B341" s="104" t="inlineStr">
        <is>
          <t>HC-009</t>
        </is>
      </c>
      <c r="C341" s="104" t="inlineStr">
        <is>
          <t>P004</t>
        </is>
      </c>
      <c r="D341" s="159" t="n">
        <v>5065</v>
      </c>
      <c r="E341" s="160" t="n">
        <v>39584.98</v>
      </c>
      <c r="F341" s="160" t="n">
        <v>12661.73</v>
      </c>
    </row>
    <row r="342">
      <c r="A342" s="104" t="inlineStr">
        <is>
          <t>2024/25</t>
        </is>
      </c>
      <c r="B342" s="104" t="inlineStr">
        <is>
          <t>HC-009</t>
        </is>
      </c>
      <c r="C342" s="104" t="inlineStr">
        <is>
          <t>P005</t>
        </is>
      </c>
      <c r="D342" s="159" t="n">
        <v>11861</v>
      </c>
      <c r="E342" s="160" t="n">
        <v>88415.89999999999</v>
      </c>
      <c r="F342" s="160" t="n">
        <v>27338.46</v>
      </c>
    </row>
    <row r="343">
      <c r="A343" s="104" t="inlineStr">
        <is>
          <t>2024/25</t>
        </is>
      </c>
      <c r="B343" s="104" t="inlineStr">
        <is>
          <t>HC-009</t>
        </is>
      </c>
      <c r="C343" s="104" t="inlineStr">
        <is>
          <t>P006</t>
        </is>
      </c>
      <c r="D343" s="159" t="n">
        <v>10194</v>
      </c>
      <c r="E343" s="160" t="n">
        <v>82486.92</v>
      </c>
      <c r="F343" s="160" t="n">
        <v>23743.66</v>
      </c>
    </row>
    <row r="344">
      <c r="A344" s="104" t="inlineStr">
        <is>
          <t>2024/25</t>
        </is>
      </c>
      <c r="B344" s="104" t="inlineStr">
        <is>
          <t>HC-009</t>
        </is>
      </c>
      <c r="C344" s="104" t="inlineStr">
        <is>
          <t>P007</t>
        </is>
      </c>
      <c r="D344" s="159" t="n">
        <v>10722</v>
      </c>
      <c r="E344" s="160" t="n">
        <v>80906.44</v>
      </c>
      <c r="F344" s="160" t="n">
        <v>21567.47</v>
      </c>
    </row>
    <row r="345">
      <c r="A345" s="104" t="inlineStr">
        <is>
          <t>2024/25</t>
        </is>
      </c>
      <c r="B345" s="104" t="inlineStr">
        <is>
          <t>HC-009</t>
        </is>
      </c>
      <c r="C345" s="104" t="inlineStr">
        <is>
          <t>P008</t>
        </is>
      </c>
      <c r="D345" s="159" t="n">
        <v>8655</v>
      </c>
      <c r="E345" s="160" t="n">
        <v>63738.22</v>
      </c>
      <c r="F345" s="160" t="n">
        <v>23101.08</v>
      </c>
    </row>
    <row r="346">
      <c r="A346" s="104" t="inlineStr">
        <is>
          <t>2024/25</t>
        </is>
      </c>
      <c r="B346" s="104" t="inlineStr">
        <is>
          <t>HC-009</t>
        </is>
      </c>
      <c r="C346" s="104" t="inlineStr">
        <is>
          <t>P009</t>
        </is>
      </c>
      <c r="D346" s="159" t="n">
        <v>4142</v>
      </c>
      <c r="E346" s="160" t="n">
        <v>52348.87</v>
      </c>
      <c r="F346" s="160" t="n">
        <v>21208.22</v>
      </c>
    </row>
    <row r="347">
      <c r="A347" s="104" t="inlineStr">
        <is>
          <t>2024/25</t>
        </is>
      </c>
      <c r="B347" s="104" t="inlineStr">
        <is>
          <t>HC-009</t>
        </is>
      </c>
      <c r="C347" s="104" t="inlineStr">
        <is>
          <t>P010</t>
        </is>
      </c>
      <c r="D347" s="159" t="n">
        <v>11265</v>
      </c>
      <c r="E347" s="160" t="n">
        <v>66560.92999999999</v>
      </c>
      <c r="F347" s="160" t="n">
        <v>21290.85</v>
      </c>
    </row>
    <row r="348">
      <c r="A348" s="104" t="inlineStr">
        <is>
          <t>2024/25</t>
        </is>
      </c>
      <c r="B348" s="104" t="inlineStr">
        <is>
          <t>HC-009</t>
        </is>
      </c>
      <c r="C348" s="104" t="inlineStr">
        <is>
          <t>P011</t>
        </is>
      </c>
      <c r="D348" s="159" t="n">
        <v>11140</v>
      </c>
      <c r="E348" s="160" t="n">
        <v>32409.97</v>
      </c>
      <c r="F348" s="160" t="n">
        <v>7602.73</v>
      </c>
    </row>
    <row r="349">
      <c r="A349" s="104" t="inlineStr">
        <is>
          <t>2024/25</t>
        </is>
      </c>
      <c r="B349" s="104" t="inlineStr">
        <is>
          <t>HC-009</t>
        </is>
      </c>
      <c r="C349" s="104" t="inlineStr">
        <is>
          <t>P012</t>
        </is>
      </c>
      <c r="D349" s="159" t="n">
        <v>11677</v>
      </c>
      <c r="E349" s="160" t="n">
        <v>43527.57</v>
      </c>
      <c r="F349" s="160" t="n">
        <v>12995.49</v>
      </c>
    </row>
    <row r="350">
      <c r="A350" s="104" t="inlineStr">
        <is>
          <t>2024/25</t>
        </is>
      </c>
      <c r="B350" s="104" t="inlineStr">
        <is>
          <t>HC-009</t>
        </is>
      </c>
      <c r="C350" s="104" t="inlineStr">
        <is>
          <t>P013</t>
        </is>
      </c>
      <c r="D350" s="159" t="n">
        <v>12293</v>
      </c>
      <c r="E350" s="160" t="n">
        <v>42463.7</v>
      </c>
      <c r="F350" s="160" t="n">
        <v>10865.35</v>
      </c>
    </row>
    <row r="351">
      <c r="A351" s="104" t="inlineStr">
        <is>
          <t>2024/25</t>
        </is>
      </c>
      <c r="B351" s="104" t="inlineStr">
        <is>
          <t>HC-009</t>
        </is>
      </c>
      <c r="C351" s="104" t="inlineStr">
        <is>
          <t>P014</t>
        </is>
      </c>
      <c r="D351" s="159" t="n">
        <v>12781</v>
      </c>
      <c r="E351" s="160" t="n">
        <v>49970.04</v>
      </c>
      <c r="F351" s="160" t="n">
        <v>13851.71</v>
      </c>
    </row>
    <row r="352">
      <c r="A352" s="104" t="inlineStr">
        <is>
          <t>2024/25</t>
        </is>
      </c>
      <c r="B352" s="104" t="inlineStr">
        <is>
          <t>HC-009</t>
        </is>
      </c>
      <c r="C352" s="104" t="inlineStr">
        <is>
          <t>P015</t>
        </is>
      </c>
      <c r="D352" s="159" t="n">
        <v>9887</v>
      </c>
      <c r="E352" s="160" t="n">
        <v>46737.35</v>
      </c>
      <c r="F352" s="160" t="n">
        <v>15448.3</v>
      </c>
    </row>
    <row r="353">
      <c r="A353" s="104" t="inlineStr">
        <is>
          <t>2024/25</t>
        </is>
      </c>
      <c r="B353" s="104" t="inlineStr">
        <is>
          <t>HC-009</t>
        </is>
      </c>
      <c r="C353" s="104" t="inlineStr">
        <is>
          <t>P016</t>
        </is>
      </c>
      <c r="D353" s="159" t="n">
        <v>4951</v>
      </c>
      <c r="E353" s="160" t="n">
        <v>30600.05</v>
      </c>
      <c r="F353" s="160" t="n">
        <v>9463.110000000001</v>
      </c>
    </row>
    <row r="354">
      <c r="A354" s="104" t="inlineStr">
        <is>
          <t>2024/25</t>
        </is>
      </c>
      <c r="B354" s="104" t="inlineStr">
        <is>
          <t>HC-009</t>
        </is>
      </c>
      <c r="C354" s="104" t="inlineStr">
        <is>
          <t>P017</t>
        </is>
      </c>
      <c r="D354" s="159" t="n">
        <v>4603</v>
      </c>
      <c r="E354" s="160" t="n">
        <v>31388.47</v>
      </c>
      <c r="F354" s="160" t="n">
        <v>10709.02</v>
      </c>
    </row>
    <row r="355">
      <c r="A355" s="104" t="inlineStr">
        <is>
          <t>2024/25</t>
        </is>
      </c>
      <c r="B355" s="104" t="inlineStr">
        <is>
          <t>HC-009</t>
        </is>
      </c>
      <c r="C355" s="104" t="inlineStr">
        <is>
          <t>P018</t>
        </is>
      </c>
      <c r="D355" s="159" t="n">
        <v>10893</v>
      </c>
      <c r="E355" s="160" t="n">
        <v>28719.56</v>
      </c>
      <c r="F355" s="160" t="n">
        <v>6124.85</v>
      </c>
    </row>
    <row r="356">
      <c r="A356" s="104" t="inlineStr">
        <is>
          <t>2024/25</t>
        </is>
      </c>
      <c r="B356" s="104" t="inlineStr">
        <is>
          <t>HC-009</t>
        </is>
      </c>
      <c r="C356" s="104" t="inlineStr">
        <is>
          <t>P019</t>
        </is>
      </c>
      <c r="D356" s="159" t="n">
        <v>13859</v>
      </c>
      <c r="E356" s="160" t="n">
        <v>35278.06</v>
      </c>
      <c r="F356" s="160" t="n">
        <v>9028.950000000001</v>
      </c>
    </row>
    <row r="357">
      <c r="A357" s="104" t="inlineStr">
        <is>
          <t>2024/25</t>
        </is>
      </c>
      <c r="B357" s="104" t="inlineStr">
        <is>
          <t>HC-009</t>
        </is>
      </c>
      <c r="C357" s="104" t="inlineStr">
        <is>
          <t>P020</t>
        </is>
      </c>
      <c r="D357" s="159" t="n">
        <v>9302</v>
      </c>
      <c r="E357" s="160" t="n">
        <v>23680.72</v>
      </c>
      <c r="F357" s="160" t="n">
        <v>6060.32</v>
      </c>
    </row>
    <row r="358">
      <c r="A358" s="104" t="inlineStr">
        <is>
          <t>2024/25</t>
        </is>
      </c>
      <c r="B358" s="104" t="inlineStr">
        <is>
          <t>HC-009</t>
        </is>
      </c>
      <c r="C358" s="104" t="inlineStr">
        <is>
          <t>P021</t>
        </is>
      </c>
      <c r="D358" s="159" t="n">
        <v>13232</v>
      </c>
      <c r="E358" s="160" t="n">
        <v>43302.35</v>
      </c>
      <c r="F358" s="160" t="n">
        <v>12004.51</v>
      </c>
    </row>
    <row r="359">
      <c r="A359" s="104" t="inlineStr">
        <is>
          <t>2024/25</t>
        </is>
      </c>
      <c r="B359" s="104" t="inlineStr">
        <is>
          <t>HC-009</t>
        </is>
      </c>
      <c r="C359" s="104" t="inlineStr">
        <is>
          <t>P022</t>
        </is>
      </c>
      <c r="D359" s="159" t="n">
        <v>12066</v>
      </c>
      <c r="E359" s="160" t="n">
        <v>37294.61</v>
      </c>
      <c r="F359" s="160" t="n">
        <v>9942.58</v>
      </c>
    </row>
    <row r="360">
      <c r="A360" s="104" t="inlineStr">
        <is>
          <t>2024/25</t>
        </is>
      </c>
      <c r="B360" s="104" t="inlineStr">
        <is>
          <t>HC-009</t>
        </is>
      </c>
      <c r="C360" s="104" t="inlineStr">
        <is>
          <t>P023</t>
        </is>
      </c>
      <c r="D360" s="159" t="n">
        <v>12866</v>
      </c>
      <c r="E360" s="160" t="n">
        <v>25731.23</v>
      </c>
      <c r="F360" s="160" t="n">
        <v>4938.89</v>
      </c>
    </row>
    <row r="361">
      <c r="A361" s="104" t="inlineStr">
        <is>
          <t>2024/25</t>
        </is>
      </c>
      <c r="B361" s="104" t="inlineStr">
        <is>
          <t>HC-009</t>
        </is>
      </c>
      <c r="C361" s="104" t="inlineStr">
        <is>
          <t>P024</t>
        </is>
      </c>
      <c r="D361" s="159" t="n">
        <v>14499</v>
      </c>
      <c r="E361" s="160" t="n">
        <v>31635.69</v>
      </c>
      <c r="F361" s="160" t="n">
        <v>6408.25</v>
      </c>
    </row>
    <row r="362">
      <c r="A362" s="104" t="inlineStr">
        <is>
          <t>2024/25</t>
        </is>
      </c>
      <c r="B362" s="104" t="inlineStr">
        <is>
          <t>HC-009</t>
        </is>
      </c>
      <c r="C362" s="104" t="inlineStr">
        <is>
          <t>P025</t>
        </is>
      </c>
      <c r="D362" s="159" t="n">
        <v>11983</v>
      </c>
      <c r="E362" s="160" t="n">
        <v>45748.38</v>
      </c>
      <c r="F362" s="160" t="n">
        <v>16584.67</v>
      </c>
    </row>
    <row r="363">
      <c r="A363" s="104" t="inlineStr">
        <is>
          <t>2024/25</t>
        </is>
      </c>
      <c r="B363" s="104" t="inlineStr">
        <is>
          <t>HC-009</t>
        </is>
      </c>
      <c r="C363" s="104" t="inlineStr">
        <is>
          <t>P026</t>
        </is>
      </c>
      <c r="D363" s="159" t="n">
        <v>7151</v>
      </c>
      <c r="E363" s="160" t="n">
        <v>31859.77</v>
      </c>
      <c r="F363" s="160" t="n">
        <v>10190.96</v>
      </c>
    </row>
    <row r="364">
      <c r="A364" s="104" t="inlineStr">
        <is>
          <t>2024/25</t>
        </is>
      </c>
      <c r="B364" s="104" t="inlineStr">
        <is>
          <t>HC-009</t>
        </is>
      </c>
      <c r="C364" s="104" t="inlineStr">
        <is>
          <t>P027</t>
        </is>
      </c>
      <c r="D364" s="159" t="n">
        <v>5845</v>
      </c>
      <c r="E364" s="160" t="n">
        <v>26041</v>
      </c>
      <c r="F364" s="160" t="n">
        <v>8328.91</v>
      </c>
    </row>
    <row r="365">
      <c r="A365" s="104" t="inlineStr">
        <is>
          <t>2024/25</t>
        </is>
      </c>
      <c r="B365" s="104" t="inlineStr">
        <is>
          <t>HC-009</t>
        </is>
      </c>
      <c r="C365" s="104" t="inlineStr">
        <is>
          <t>P028</t>
        </is>
      </c>
      <c r="D365" s="159" t="n">
        <v>8230</v>
      </c>
      <c r="E365" s="160" t="n">
        <v>38903.26</v>
      </c>
      <c r="F365" s="160" t="n">
        <v>13275.91</v>
      </c>
    </row>
    <row r="366">
      <c r="A366" s="104" t="inlineStr">
        <is>
          <t>2024/25</t>
        </is>
      </c>
      <c r="B366" s="104" t="inlineStr">
        <is>
          <t>HC-009</t>
        </is>
      </c>
      <c r="C366" s="104" t="inlineStr">
        <is>
          <t>P029</t>
        </is>
      </c>
      <c r="D366" s="159" t="n">
        <v>21676</v>
      </c>
      <c r="E366" s="160" t="n">
        <v>41383.44</v>
      </c>
      <c r="F366" s="160" t="n">
        <v>6177.19</v>
      </c>
    </row>
    <row r="367">
      <c r="A367" s="104" t="inlineStr">
        <is>
          <t>2024/25</t>
        </is>
      </c>
      <c r="B367" s="104" t="inlineStr">
        <is>
          <t>HC-009</t>
        </is>
      </c>
      <c r="C367" s="104" t="inlineStr">
        <is>
          <t>P030</t>
        </is>
      </c>
      <c r="D367" s="159" t="n">
        <v>11709</v>
      </c>
      <c r="E367" s="160" t="n">
        <v>35124.72</v>
      </c>
      <c r="F367" s="160" t="n">
        <v>6740.67</v>
      </c>
    </row>
    <row r="368">
      <c r="A368" s="104" t="inlineStr">
        <is>
          <t>2024/25</t>
        </is>
      </c>
      <c r="B368" s="104" t="inlineStr">
        <is>
          <t>HC-009</t>
        </is>
      </c>
      <c r="C368" s="104" t="inlineStr">
        <is>
          <t>P031</t>
        </is>
      </c>
      <c r="D368" s="159" t="n">
        <v>5221</v>
      </c>
      <c r="E368" s="160" t="n">
        <v>26100.58</v>
      </c>
      <c r="F368" s="160" t="n">
        <v>7792.19</v>
      </c>
    </row>
    <row r="369">
      <c r="A369" s="104" t="inlineStr">
        <is>
          <t>2024/25</t>
        </is>
      </c>
      <c r="B369" s="104" t="inlineStr">
        <is>
          <t>HC-009</t>
        </is>
      </c>
      <c r="C369" s="104" t="inlineStr">
        <is>
          <t>P032</t>
        </is>
      </c>
      <c r="D369" s="159" t="n">
        <v>6552</v>
      </c>
      <c r="E369" s="160" t="n">
        <v>15487.72</v>
      </c>
      <c r="F369" s="160" t="n">
        <v>3468.22</v>
      </c>
    </row>
    <row r="370">
      <c r="A370" s="104" t="inlineStr">
        <is>
          <t>2024/25</t>
        </is>
      </c>
      <c r="B370" s="104" t="inlineStr">
        <is>
          <t>HC-009</t>
        </is>
      </c>
      <c r="C370" s="104" t="inlineStr">
        <is>
          <t>P033</t>
        </is>
      </c>
      <c r="D370" s="159" t="n">
        <v>4297</v>
      </c>
      <c r="E370" s="160" t="n">
        <v>13278.23</v>
      </c>
      <c r="F370" s="160" t="n">
        <v>3398.15</v>
      </c>
    </row>
    <row r="371">
      <c r="A371" s="104" t="inlineStr">
        <is>
          <t>2024/25</t>
        </is>
      </c>
      <c r="B371" s="104" t="inlineStr">
        <is>
          <t>HC-009</t>
        </is>
      </c>
      <c r="C371" s="104" t="inlineStr">
        <is>
          <t>P034</t>
        </is>
      </c>
      <c r="D371" s="159" t="n">
        <v>2964</v>
      </c>
      <c r="E371" s="160" t="n">
        <v>12386.09</v>
      </c>
      <c r="F371" s="160" t="n">
        <v>3829.51</v>
      </c>
    </row>
    <row r="372">
      <c r="A372" s="104" t="inlineStr">
        <is>
          <t>2024/25</t>
        </is>
      </c>
      <c r="B372" s="104" t="inlineStr">
        <is>
          <t>HC-009</t>
        </is>
      </c>
      <c r="C372" s="104" t="inlineStr">
        <is>
          <t>P035</t>
        </is>
      </c>
      <c r="D372" s="159" t="n">
        <v>4213</v>
      </c>
      <c r="E372" s="160" t="n">
        <v>14939.53</v>
      </c>
      <c r="F372" s="160" t="n">
        <v>4141.66</v>
      </c>
    </row>
    <row r="373">
      <c r="A373" s="104" t="inlineStr">
        <is>
          <t>2024/25</t>
        </is>
      </c>
      <c r="B373" s="104" t="inlineStr">
        <is>
          <t>HC-009</t>
        </is>
      </c>
      <c r="C373" s="104" t="inlineStr">
        <is>
          <t>P036</t>
        </is>
      </c>
      <c r="D373" s="159" t="n">
        <v>3190</v>
      </c>
      <c r="E373" s="160" t="n">
        <v>12182.52</v>
      </c>
      <c r="F373" s="160" t="n">
        <v>3507.72</v>
      </c>
    </row>
    <row r="374">
      <c r="A374" s="104" t="inlineStr">
        <is>
          <t>2024/25</t>
        </is>
      </c>
      <c r="B374" s="104" t="inlineStr">
        <is>
          <t>HC-009</t>
        </is>
      </c>
      <c r="C374" s="104" t="inlineStr">
        <is>
          <t>P037</t>
        </is>
      </c>
      <c r="D374" s="159" t="n">
        <v>4730</v>
      </c>
      <c r="E374" s="160" t="n">
        <v>16340.83</v>
      </c>
      <c r="F374" s="160" t="n">
        <v>5401.15</v>
      </c>
    </row>
    <row r="375">
      <c r="A375" s="104" t="inlineStr">
        <is>
          <t>2024/25</t>
        </is>
      </c>
      <c r="B375" s="104" t="inlineStr">
        <is>
          <t>HC-009</t>
        </is>
      </c>
      <c r="C375" s="104" t="inlineStr">
        <is>
          <t>P038</t>
        </is>
      </c>
      <c r="D375" s="159" t="n">
        <v>2302</v>
      </c>
      <c r="E375" s="160" t="n">
        <v>14441.54</v>
      </c>
      <c r="F375" s="160" t="n">
        <v>4619.51</v>
      </c>
    </row>
    <row r="376">
      <c r="A376" s="104" t="inlineStr">
        <is>
          <t>2024/25</t>
        </is>
      </c>
      <c r="B376" s="104" t="inlineStr">
        <is>
          <t>HC-009</t>
        </is>
      </c>
      <c r="C376" s="104" t="inlineStr">
        <is>
          <t>P039</t>
        </is>
      </c>
      <c r="D376" s="159" t="n">
        <v>2532</v>
      </c>
      <c r="E376" s="160" t="n">
        <v>15889.16</v>
      </c>
      <c r="F376" s="160" t="n">
        <v>5252.25</v>
      </c>
    </row>
    <row r="377">
      <c r="A377" s="104" t="inlineStr">
        <is>
          <t>2024/25</t>
        </is>
      </c>
      <c r="B377" s="104" t="inlineStr">
        <is>
          <t>HC-009</t>
        </is>
      </c>
      <c r="C377" s="104" t="inlineStr">
        <is>
          <t>P040</t>
        </is>
      </c>
      <c r="D377" s="159" t="n">
        <v>940</v>
      </c>
      <c r="E377" s="160" t="n">
        <v>7168.87</v>
      </c>
      <c r="F377" s="160" t="n">
        <v>2298.58</v>
      </c>
    </row>
    <row r="378">
      <c r="A378" s="104" t="inlineStr">
        <is>
          <t>2024/25</t>
        </is>
      </c>
      <c r="B378" s="104" t="inlineStr">
        <is>
          <t>HC-009</t>
        </is>
      </c>
      <c r="C378" s="104" t="inlineStr">
        <is>
          <t>P041</t>
        </is>
      </c>
      <c r="D378" s="159" t="n">
        <v>462</v>
      </c>
      <c r="E378" s="160" t="n">
        <v>5005.05</v>
      </c>
      <c r="F378" s="160" t="n">
        <v>1917.05</v>
      </c>
    </row>
    <row r="379">
      <c r="A379" s="104" t="inlineStr">
        <is>
          <t>2024/25</t>
        </is>
      </c>
      <c r="B379" s="104" t="inlineStr">
        <is>
          <t>HC-009</t>
        </is>
      </c>
      <c r="C379" s="104" t="inlineStr">
        <is>
          <t>P042</t>
        </is>
      </c>
      <c r="D379" s="159" t="n">
        <v>840</v>
      </c>
      <c r="E379" s="160" t="n">
        <v>3361.78</v>
      </c>
      <c r="F379" s="160" t="n">
        <v>822.78</v>
      </c>
    </row>
    <row r="380">
      <c r="A380" s="104" t="inlineStr">
        <is>
          <t>2024/25</t>
        </is>
      </c>
      <c r="B380" s="104" t="inlineStr">
        <is>
          <t>HC-010</t>
        </is>
      </c>
      <c r="C380" s="104" t="inlineStr">
        <is>
          <t>P001</t>
        </is>
      </c>
      <c r="D380" s="159" t="n">
        <v>6848</v>
      </c>
      <c r="E380" s="160" t="n">
        <v>61615.79</v>
      </c>
      <c r="F380" s="160" t="n">
        <v>21602.48</v>
      </c>
    </row>
    <row r="381">
      <c r="A381" s="104" t="inlineStr">
        <is>
          <t>2024/25</t>
        </is>
      </c>
      <c r="B381" s="104" t="inlineStr">
        <is>
          <t>HC-010</t>
        </is>
      </c>
      <c r="C381" s="104" t="inlineStr">
        <is>
          <t>P002</t>
        </is>
      </c>
      <c r="D381" s="159" t="n">
        <v>9922</v>
      </c>
      <c r="E381" s="160" t="n">
        <v>103717.3</v>
      </c>
      <c r="F381" s="160" t="n">
        <v>38566.72</v>
      </c>
    </row>
    <row r="382">
      <c r="A382" s="104" t="inlineStr">
        <is>
          <t>2024/25</t>
        </is>
      </c>
      <c r="B382" s="104" t="inlineStr">
        <is>
          <t>HC-010</t>
        </is>
      </c>
      <c r="C382" s="104" t="inlineStr">
        <is>
          <t>P003</t>
        </is>
      </c>
      <c r="D382" s="159" t="n">
        <v>12724</v>
      </c>
      <c r="E382" s="160" t="n">
        <v>85592.35000000001</v>
      </c>
      <c r="F382" s="160" t="n">
        <v>28191.87</v>
      </c>
    </row>
    <row r="383">
      <c r="A383" s="104" t="inlineStr">
        <is>
          <t>2024/25</t>
        </is>
      </c>
      <c r="B383" s="104" t="inlineStr">
        <is>
          <t>HC-010</t>
        </is>
      </c>
      <c r="C383" s="104" t="inlineStr">
        <is>
          <t>P004</t>
        </is>
      </c>
      <c r="D383" s="159" t="n">
        <v>5759</v>
      </c>
      <c r="E383" s="160" t="n">
        <v>45018.81</v>
      </c>
      <c r="F383" s="160" t="n">
        <v>14349.06</v>
      </c>
    </row>
    <row r="384">
      <c r="A384" s="104" t="inlineStr">
        <is>
          <t>2024/25</t>
        </is>
      </c>
      <c r="B384" s="104" t="inlineStr">
        <is>
          <t>HC-010</t>
        </is>
      </c>
      <c r="C384" s="104" t="inlineStr">
        <is>
          <t>P005</t>
        </is>
      </c>
      <c r="D384" s="159" t="n">
        <v>13132</v>
      </c>
      <c r="E384" s="160" t="n">
        <v>97877.22</v>
      </c>
      <c r="F384" s="160" t="n">
        <v>30155.82</v>
      </c>
    </row>
    <row r="385">
      <c r="A385" s="104" t="inlineStr">
        <is>
          <t>2024/25</t>
        </is>
      </c>
      <c r="B385" s="104" t="inlineStr">
        <is>
          <t>HC-010</t>
        </is>
      </c>
      <c r="C385" s="104" t="inlineStr">
        <is>
          <t>P006</t>
        </is>
      </c>
      <c r="D385" s="159" t="n">
        <v>11912</v>
      </c>
      <c r="E385" s="160" t="n">
        <v>96387.14999999999</v>
      </c>
      <c r="F385" s="160" t="n">
        <v>27649.12</v>
      </c>
    </row>
    <row r="386">
      <c r="A386" s="104" t="inlineStr">
        <is>
          <t>2024/25</t>
        </is>
      </c>
      <c r="B386" s="104" t="inlineStr">
        <is>
          <t>HC-010</t>
        </is>
      </c>
      <c r="C386" s="104" t="inlineStr">
        <is>
          <t>P007</t>
        </is>
      </c>
      <c r="D386" s="159" t="n">
        <v>12351</v>
      </c>
      <c r="E386" s="160" t="n">
        <v>93188.48</v>
      </c>
      <c r="F386" s="160" t="n">
        <v>24754.67</v>
      </c>
    </row>
    <row r="387">
      <c r="A387" s="104" t="inlineStr">
        <is>
          <t>2024/25</t>
        </is>
      </c>
      <c r="B387" s="104" t="inlineStr">
        <is>
          <t>HC-010</t>
        </is>
      </c>
      <c r="C387" s="104" t="inlineStr">
        <is>
          <t>P008</t>
        </is>
      </c>
      <c r="D387" s="159" t="n">
        <v>10529</v>
      </c>
      <c r="E387" s="160" t="n">
        <v>77537.52</v>
      </c>
      <c r="F387" s="160" t="n">
        <v>28009.19</v>
      </c>
    </row>
    <row r="388">
      <c r="A388" s="104" t="inlineStr">
        <is>
          <t>2024/25</t>
        </is>
      </c>
      <c r="B388" s="104" t="inlineStr">
        <is>
          <t>HC-010</t>
        </is>
      </c>
      <c r="C388" s="104" t="inlineStr">
        <is>
          <t>P009</t>
        </is>
      </c>
      <c r="D388" s="159" t="n">
        <v>4965</v>
      </c>
      <c r="E388" s="160" t="n">
        <v>62740.82</v>
      </c>
      <c r="F388" s="160" t="n">
        <v>25331.69</v>
      </c>
    </row>
    <row r="389">
      <c r="A389" s="104" t="inlineStr">
        <is>
          <t>2024/25</t>
        </is>
      </c>
      <c r="B389" s="104" t="inlineStr">
        <is>
          <t>HC-010</t>
        </is>
      </c>
      <c r="C389" s="104" t="inlineStr">
        <is>
          <t>P010</t>
        </is>
      </c>
      <c r="D389" s="159" t="n">
        <v>12752</v>
      </c>
      <c r="E389" s="160" t="n">
        <v>75345.06</v>
      </c>
      <c r="F389" s="160" t="n">
        <v>24015.86</v>
      </c>
    </row>
    <row r="390">
      <c r="A390" s="104" t="inlineStr">
        <is>
          <t>2024/25</t>
        </is>
      </c>
      <c r="B390" s="104" t="inlineStr">
        <is>
          <t>HC-010</t>
        </is>
      </c>
      <c r="C390" s="104" t="inlineStr">
        <is>
          <t>P011</t>
        </is>
      </c>
      <c r="D390" s="159" t="n">
        <v>11677</v>
      </c>
      <c r="E390" s="160" t="n">
        <v>33973.17</v>
      </c>
      <c r="F390" s="160" t="n">
        <v>7941.01</v>
      </c>
    </row>
    <row r="391">
      <c r="A391" s="104" t="inlineStr">
        <is>
          <t>2024/25</t>
        </is>
      </c>
      <c r="B391" s="104" t="inlineStr">
        <is>
          <t>HC-010</t>
        </is>
      </c>
      <c r="C391" s="104" t="inlineStr">
        <is>
          <t>P012</t>
        </is>
      </c>
      <c r="D391" s="159" t="n">
        <v>13347</v>
      </c>
      <c r="E391" s="160" t="n">
        <v>49740.47</v>
      </c>
      <c r="F391" s="160" t="n">
        <v>14796.68</v>
      </c>
    </row>
    <row r="392">
      <c r="A392" s="104" t="inlineStr">
        <is>
          <t>2024/25</t>
        </is>
      </c>
      <c r="B392" s="104" t="inlineStr">
        <is>
          <t>HC-010</t>
        </is>
      </c>
      <c r="C392" s="104" t="inlineStr">
        <is>
          <t>P013</t>
        </is>
      </c>
      <c r="D392" s="159" t="n">
        <v>14049</v>
      </c>
      <c r="E392" s="160" t="n">
        <v>48527.77</v>
      </c>
      <c r="F392" s="160" t="n">
        <v>12374.12</v>
      </c>
    </row>
    <row r="393">
      <c r="A393" s="104" t="inlineStr">
        <is>
          <t>2024/25</t>
        </is>
      </c>
      <c r="B393" s="104" t="inlineStr">
        <is>
          <t>HC-010</t>
        </is>
      </c>
      <c r="C393" s="104" t="inlineStr">
        <is>
          <t>P014</t>
        </is>
      </c>
      <c r="D393" s="159" t="n">
        <v>15160</v>
      </c>
      <c r="E393" s="160" t="n">
        <v>59258.61</v>
      </c>
      <c r="F393" s="160" t="n">
        <v>16368.97</v>
      </c>
    </row>
    <row r="394">
      <c r="A394" s="104" t="inlineStr">
        <is>
          <t>2024/25</t>
        </is>
      </c>
      <c r="B394" s="104" t="inlineStr">
        <is>
          <t>HC-010</t>
        </is>
      </c>
      <c r="C394" s="104" t="inlineStr">
        <is>
          <t>P015</t>
        </is>
      </c>
      <c r="D394" s="159" t="n">
        <v>10979</v>
      </c>
      <c r="E394" s="160" t="n">
        <v>51903.12</v>
      </c>
      <c r="F394" s="160" t="n">
        <v>17095.66</v>
      </c>
    </row>
    <row r="395">
      <c r="A395" s="104" t="inlineStr">
        <is>
          <t>2024/25</t>
        </is>
      </c>
      <c r="B395" s="104" t="inlineStr">
        <is>
          <t>HC-010</t>
        </is>
      </c>
      <c r="C395" s="104" t="inlineStr">
        <is>
          <t>P016</t>
        </is>
      </c>
      <c r="D395" s="159" t="n">
        <v>5727</v>
      </c>
      <c r="E395" s="160" t="n">
        <v>35399.27</v>
      </c>
      <c r="F395" s="160" t="n">
        <v>10906.41</v>
      </c>
    </row>
    <row r="396">
      <c r="A396" s="104" t="inlineStr">
        <is>
          <t>2024/25</t>
        </is>
      </c>
      <c r="B396" s="104" t="inlineStr">
        <is>
          <t>HC-010</t>
        </is>
      </c>
      <c r="C396" s="104" t="inlineStr">
        <is>
          <t>P017</t>
        </is>
      </c>
      <c r="D396" s="159" t="n">
        <v>5095</v>
      </c>
      <c r="E396" s="160" t="n">
        <v>34735.07</v>
      </c>
      <c r="F396" s="160" t="n">
        <v>11809.26</v>
      </c>
    </row>
    <row r="397">
      <c r="A397" s="104" t="inlineStr">
        <is>
          <t>2024/25</t>
        </is>
      </c>
      <c r="B397" s="104" t="inlineStr">
        <is>
          <t>HC-010</t>
        </is>
      </c>
      <c r="C397" s="104" t="inlineStr">
        <is>
          <t>P018</t>
        </is>
      </c>
      <c r="D397" s="159" t="n">
        <v>12106</v>
      </c>
      <c r="E397" s="160" t="n">
        <v>31914.26</v>
      </c>
      <c r="F397" s="160" t="n">
        <v>6781.68</v>
      </c>
    </row>
    <row r="398">
      <c r="A398" s="104" t="inlineStr">
        <is>
          <t>2024/25</t>
        </is>
      </c>
      <c r="B398" s="104" t="inlineStr">
        <is>
          <t>HC-010</t>
        </is>
      </c>
      <c r="C398" s="104" t="inlineStr">
        <is>
          <t>P019</t>
        </is>
      </c>
      <c r="D398" s="159" t="n">
        <v>15912</v>
      </c>
      <c r="E398" s="160" t="n">
        <v>40506.8</v>
      </c>
      <c r="F398" s="160" t="n">
        <v>10329.15</v>
      </c>
    </row>
    <row r="399">
      <c r="A399" s="104" t="inlineStr">
        <is>
          <t>2024/25</t>
        </is>
      </c>
      <c r="B399" s="104" t="inlineStr">
        <is>
          <t>HC-010</t>
        </is>
      </c>
      <c r="C399" s="104" t="inlineStr">
        <is>
          <t>P020</t>
        </is>
      </c>
      <c r="D399" s="159" t="n">
        <v>10154</v>
      </c>
      <c r="E399" s="160" t="n">
        <v>25845.85</v>
      </c>
      <c r="F399" s="160" t="n">
        <v>6590.84</v>
      </c>
    </row>
    <row r="400">
      <c r="A400" s="104" t="inlineStr">
        <is>
          <t>2024/25</t>
        </is>
      </c>
      <c r="B400" s="104" t="inlineStr">
        <is>
          <t>HC-010</t>
        </is>
      </c>
      <c r="C400" s="104" t="inlineStr">
        <is>
          <t>P021</t>
        </is>
      </c>
      <c r="D400" s="159" t="n">
        <v>15352</v>
      </c>
      <c r="E400" s="160" t="n">
        <v>50246.83</v>
      </c>
      <c r="F400" s="160" t="n">
        <v>13879.7</v>
      </c>
    </row>
    <row r="401">
      <c r="A401" s="104" t="inlineStr">
        <is>
          <t>2024/25</t>
        </is>
      </c>
      <c r="B401" s="104" t="inlineStr">
        <is>
          <t>HC-010</t>
        </is>
      </c>
      <c r="C401" s="104" t="inlineStr">
        <is>
          <t>P022</t>
        </is>
      </c>
      <c r="D401" s="159" t="n">
        <v>12884</v>
      </c>
      <c r="E401" s="160" t="n">
        <v>39822.34</v>
      </c>
      <c r="F401" s="160" t="n">
        <v>10576.68</v>
      </c>
    </row>
    <row r="402">
      <c r="A402" s="104" t="inlineStr">
        <is>
          <t>2024/25</t>
        </is>
      </c>
      <c r="B402" s="104" t="inlineStr">
        <is>
          <t>HC-010</t>
        </is>
      </c>
      <c r="C402" s="104" t="inlineStr">
        <is>
          <t>P023</t>
        </is>
      </c>
      <c r="D402" s="159" t="n">
        <v>14418</v>
      </c>
      <c r="E402" s="160" t="n">
        <v>28832.81</v>
      </c>
      <c r="F402" s="160" t="n">
        <v>5514.57</v>
      </c>
    </row>
    <row r="403">
      <c r="A403" s="104" t="inlineStr">
        <is>
          <t>2024/25</t>
        </is>
      </c>
      <c r="B403" s="104" t="inlineStr">
        <is>
          <t>HC-010</t>
        </is>
      </c>
      <c r="C403" s="104" t="inlineStr">
        <is>
          <t>P024</t>
        </is>
      </c>
      <c r="D403" s="159" t="n">
        <v>15738</v>
      </c>
      <c r="E403" s="160" t="n">
        <v>34333.47</v>
      </c>
      <c r="F403" s="160" t="n">
        <v>6931.08</v>
      </c>
    </row>
    <row r="404">
      <c r="A404" s="104" t="inlineStr">
        <is>
          <t>2024/25</t>
        </is>
      </c>
      <c r="B404" s="104" t="inlineStr">
        <is>
          <t>HC-010</t>
        </is>
      </c>
      <c r="C404" s="104" t="inlineStr">
        <is>
          <t>P025</t>
        </is>
      </c>
      <c r="D404" s="159" t="n">
        <v>13683</v>
      </c>
      <c r="E404" s="160" t="n">
        <v>52240.12</v>
      </c>
      <c r="F404" s="160" t="n">
        <v>18869.28</v>
      </c>
    </row>
    <row r="405">
      <c r="A405" s="104" t="inlineStr">
        <is>
          <t>2024/25</t>
        </is>
      </c>
      <c r="B405" s="104" t="inlineStr">
        <is>
          <t>HC-010</t>
        </is>
      </c>
      <c r="C405" s="104" t="inlineStr">
        <is>
          <t>P026</t>
        </is>
      </c>
      <c r="D405" s="159" t="n">
        <v>8238</v>
      </c>
      <c r="E405" s="160" t="n">
        <v>36695.82</v>
      </c>
      <c r="F405" s="160" t="n">
        <v>11695.91</v>
      </c>
    </row>
    <row r="406">
      <c r="A406" s="104" t="inlineStr">
        <is>
          <t>2024/25</t>
        </is>
      </c>
      <c r="B406" s="104" t="inlineStr">
        <is>
          <t>HC-010</t>
        </is>
      </c>
      <c r="C406" s="104" t="inlineStr">
        <is>
          <t>P027</t>
        </is>
      </c>
      <c r="D406" s="159" t="n">
        <v>6748</v>
      </c>
      <c r="E406" s="160" t="n">
        <v>30070.8</v>
      </c>
      <c r="F406" s="160" t="n">
        <v>9585.07</v>
      </c>
    </row>
    <row r="407">
      <c r="A407" s="104" t="inlineStr">
        <is>
          <t>2024/25</t>
        </is>
      </c>
      <c r="B407" s="104" t="inlineStr">
        <is>
          <t>HC-010</t>
        </is>
      </c>
      <c r="C407" s="104" t="inlineStr">
        <is>
          <t>P028</t>
        </is>
      </c>
      <c r="D407" s="159" t="n">
        <v>9203</v>
      </c>
      <c r="E407" s="160" t="n">
        <v>43499.27</v>
      </c>
      <c r="F407" s="160" t="n">
        <v>14788.46</v>
      </c>
    </row>
    <row r="408">
      <c r="A408" s="104" t="inlineStr">
        <is>
          <t>2024/25</t>
        </is>
      </c>
      <c r="B408" s="104" t="inlineStr">
        <is>
          <t>HC-010</t>
        </is>
      </c>
      <c r="C408" s="104" t="inlineStr">
        <is>
          <t>P029</t>
        </is>
      </c>
      <c r="D408" s="159" t="n">
        <v>22826</v>
      </c>
      <c r="E408" s="160" t="n">
        <v>43576.62</v>
      </c>
      <c r="F408" s="160" t="n">
        <v>6481.64</v>
      </c>
    </row>
    <row r="409">
      <c r="A409" s="104" t="inlineStr">
        <is>
          <t>2024/25</t>
        </is>
      </c>
      <c r="B409" s="104" t="inlineStr">
        <is>
          <t>HC-010</t>
        </is>
      </c>
      <c r="C409" s="104" t="inlineStr">
        <is>
          <t>P030</t>
        </is>
      </c>
      <c r="D409" s="159" t="n">
        <v>12785</v>
      </c>
      <c r="E409" s="160" t="n">
        <v>38360.62</v>
      </c>
      <c r="F409" s="160" t="n">
        <v>7336.23</v>
      </c>
    </row>
    <row r="410">
      <c r="A410" s="104" t="inlineStr">
        <is>
          <t>2024/25</t>
        </is>
      </c>
      <c r="B410" s="104" t="inlineStr">
        <is>
          <t>HC-010</t>
        </is>
      </c>
      <c r="C410" s="104" t="inlineStr">
        <is>
          <t>P031</t>
        </is>
      </c>
      <c r="D410" s="159" t="n">
        <v>5793</v>
      </c>
      <c r="E410" s="160" t="n">
        <v>28968.43</v>
      </c>
      <c r="F410" s="160" t="n">
        <v>8616.59</v>
      </c>
    </row>
    <row r="411">
      <c r="A411" s="104" t="inlineStr">
        <is>
          <t>2024/25</t>
        </is>
      </c>
      <c r="B411" s="104" t="inlineStr">
        <is>
          <t>HC-010</t>
        </is>
      </c>
      <c r="C411" s="104" t="inlineStr">
        <is>
          <t>P032</t>
        </is>
      </c>
      <c r="D411" s="159" t="n">
        <v>7510</v>
      </c>
      <c r="E411" s="160" t="n">
        <v>17749.99</v>
      </c>
      <c r="F411" s="160" t="n">
        <v>3960.53</v>
      </c>
    </row>
    <row r="412">
      <c r="A412" s="104" t="inlineStr">
        <is>
          <t>2024/25</t>
        </is>
      </c>
      <c r="B412" s="104" t="inlineStr">
        <is>
          <t>HC-010</t>
        </is>
      </c>
      <c r="C412" s="104" t="inlineStr">
        <is>
          <t>P033</t>
        </is>
      </c>
      <c r="D412" s="159" t="n">
        <v>4881</v>
      </c>
      <c r="E412" s="160" t="n">
        <v>15087.51</v>
      </c>
      <c r="F412" s="160" t="n">
        <v>3847.62</v>
      </c>
    </row>
    <row r="413">
      <c r="A413" s="104" t="inlineStr">
        <is>
          <t>2024/25</t>
        </is>
      </c>
      <c r="B413" s="104" t="inlineStr">
        <is>
          <t>HC-010</t>
        </is>
      </c>
      <c r="C413" s="104" t="inlineStr">
        <is>
          <t>P034</t>
        </is>
      </c>
      <c r="D413" s="159" t="n">
        <v>3357</v>
      </c>
      <c r="E413" s="160" t="n">
        <v>14049.1</v>
      </c>
      <c r="F413" s="160" t="n">
        <v>4328.7</v>
      </c>
    </row>
    <row r="414">
      <c r="A414" s="104" t="inlineStr">
        <is>
          <t>2024/25</t>
        </is>
      </c>
      <c r="B414" s="104" t="inlineStr">
        <is>
          <t>HC-010</t>
        </is>
      </c>
      <c r="C414" s="104" t="inlineStr">
        <is>
          <t>P035</t>
        </is>
      </c>
      <c r="D414" s="159" t="n">
        <v>4706</v>
      </c>
      <c r="E414" s="160" t="n">
        <v>16679.44</v>
      </c>
      <c r="F414" s="160" t="n">
        <v>4607.14</v>
      </c>
    </row>
    <row r="415">
      <c r="A415" s="104" t="inlineStr">
        <is>
          <t>2024/25</t>
        </is>
      </c>
      <c r="B415" s="104" t="inlineStr">
        <is>
          <t>HC-010</t>
        </is>
      </c>
      <c r="C415" s="104" t="inlineStr">
        <is>
          <t>P036</t>
        </is>
      </c>
      <c r="D415" s="159" t="n">
        <v>3530</v>
      </c>
      <c r="E415" s="160" t="n">
        <v>13474.98</v>
      </c>
      <c r="F415" s="160" t="n">
        <v>3865.03</v>
      </c>
    </row>
    <row r="416">
      <c r="A416" s="104" t="inlineStr">
        <is>
          <t>2024/25</t>
        </is>
      </c>
      <c r="B416" s="104" t="inlineStr">
        <is>
          <t>HC-010</t>
        </is>
      </c>
      <c r="C416" s="104" t="inlineStr">
        <is>
          <t>P037</t>
        </is>
      </c>
      <c r="D416" s="159" t="n">
        <v>5315</v>
      </c>
      <c r="E416" s="160" t="n">
        <v>18359.79</v>
      </c>
      <c r="F416" s="160" t="n">
        <v>6047.2</v>
      </c>
    </row>
    <row r="417">
      <c r="A417" s="104" t="inlineStr">
        <is>
          <t>2024/25</t>
        </is>
      </c>
      <c r="B417" s="104" t="inlineStr">
        <is>
          <t>HC-010</t>
        </is>
      </c>
      <c r="C417" s="104" t="inlineStr">
        <is>
          <t>P038</t>
        </is>
      </c>
      <c r="D417" s="159" t="n">
        <v>2634</v>
      </c>
      <c r="E417" s="160" t="n">
        <v>16523.83</v>
      </c>
      <c r="F417" s="160" t="n">
        <v>5267.24</v>
      </c>
    </row>
    <row r="418">
      <c r="A418" s="104" t="inlineStr">
        <is>
          <t>2024/25</t>
        </is>
      </c>
      <c r="B418" s="104" t="inlineStr">
        <is>
          <t>HC-010</t>
        </is>
      </c>
      <c r="C418" s="104" t="inlineStr">
        <is>
          <t>P039</t>
        </is>
      </c>
      <c r="D418" s="159" t="n">
        <v>2908</v>
      </c>
      <c r="E418" s="160" t="n">
        <v>18239.5</v>
      </c>
      <c r="F418" s="160" t="n">
        <v>6007.86</v>
      </c>
    </row>
    <row r="419">
      <c r="A419" s="104" t="inlineStr">
        <is>
          <t>2024/25</t>
        </is>
      </c>
      <c r="B419" s="104" t="inlineStr">
        <is>
          <t>HC-010</t>
        </is>
      </c>
      <c r="C419" s="104" t="inlineStr">
        <is>
          <t>P040</t>
        </is>
      </c>
      <c r="D419" s="159" t="n">
        <v>995</v>
      </c>
      <c r="E419" s="160" t="n">
        <v>7598.83</v>
      </c>
      <c r="F419" s="160" t="n">
        <v>2421.08</v>
      </c>
    </row>
    <row r="420">
      <c r="A420" s="104" t="inlineStr">
        <is>
          <t>2024/25</t>
        </is>
      </c>
      <c r="B420" s="104" t="inlineStr">
        <is>
          <t>HC-010</t>
        </is>
      </c>
      <c r="C420" s="104" t="inlineStr">
        <is>
          <t>P041</t>
        </is>
      </c>
      <c r="D420" s="159" t="n">
        <v>543</v>
      </c>
      <c r="E420" s="160" t="n">
        <v>5873.29</v>
      </c>
      <c r="F420" s="160" t="n">
        <v>2247.47</v>
      </c>
    </row>
    <row r="421">
      <c r="A421" s="104" t="inlineStr">
        <is>
          <t>2024/25</t>
        </is>
      </c>
      <c r="B421" s="104" t="inlineStr">
        <is>
          <t>HC-010</t>
        </is>
      </c>
      <c r="C421" s="104" t="inlineStr">
        <is>
          <t>P042</t>
        </is>
      </c>
      <c r="D421" s="159" t="n">
        <v>938</v>
      </c>
      <c r="E421" s="160" t="n">
        <v>3751.2</v>
      </c>
      <c r="F421" s="160" t="n">
        <v>916.96</v>
      </c>
    </row>
    <row r="422">
      <c r="A422" s="104" t="inlineStr">
        <is>
          <t>2024/25</t>
        </is>
      </c>
      <c r="B422" s="104" t="inlineStr">
        <is>
          <t>HC-011</t>
        </is>
      </c>
      <c r="C422" s="104" t="inlineStr">
        <is>
          <t>P001</t>
        </is>
      </c>
      <c r="D422" s="159" t="n">
        <v>5703</v>
      </c>
      <c r="E422" s="160" t="n">
        <v>51324.76</v>
      </c>
      <c r="F422" s="160" t="n">
        <v>18041.51</v>
      </c>
    </row>
    <row r="423">
      <c r="A423" s="104" t="inlineStr">
        <is>
          <t>2024/25</t>
        </is>
      </c>
      <c r="B423" s="104" t="inlineStr">
        <is>
          <t>HC-011</t>
        </is>
      </c>
      <c r="C423" s="104" t="inlineStr">
        <is>
          <t>P002</t>
        </is>
      </c>
      <c r="D423" s="159" t="n">
        <v>8576</v>
      </c>
      <c r="E423" s="160" t="n">
        <v>89667.91</v>
      </c>
      <c r="F423" s="160" t="n">
        <v>33418.33</v>
      </c>
    </row>
    <row r="424">
      <c r="A424" s="104" t="inlineStr">
        <is>
          <t>2024/25</t>
        </is>
      </c>
      <c r="B424" s="104" t="inlineStr">
        <is>
          <t>HC-011</t>
        </is>
      </c>
      <c r="C424" s="104" t="inlineStr">
        <is>
          <t>P003</t>
        </is>
      </c>
      <c r="D424" s="159" t="n">
        <v>12228</v>
      </c>
      <c r="E424" s="160" t="n">
        <v>82248.19</v>
      </c>
      <c r="F424" s="160" t="n">
        <v>27158.62</v>
      </c>
    </row>
    <row r="425">
      <c r="A425" s="104" t="inlineStr">
        <is>
          <t>2024/25</t>
        </is>
      </c>
      <c r="B425" s="104" t="inlineStr">
        <is>
          <t>HC-011</t>
        </is>
      </c>
      <c r="C425" s="104" t="inlineStr">
        <is>
          <t>P004</t>
        </is>
      </c>
      <c r="D425" s="159" t="n">
        <v>5444</v>
      </c>
      <c r="E425" s="160" t="n">
        <v>42570.93</v>
      </c>
      <c r="F425" s="160" t="n">
        <v>13601.08</v>
      </c>
    </row>
    <row r="426">
      <c r="A426" s="104" t="inlineStr">
        <is>
          <t>2024/25</t>
        </is>
      </c>
      <c r="B426" s="104" t="inlineStr">
        <is>
          <t>HC-011</t>
        </is>
      </c>
      <c r="C426" s="104" t="inlineStr">
        <is>
          <t>P005</t>
        </is>
      </c>
      <c r="D426" s="159" t="n">
        <v>11952</v>
      </c>
      <c r="E426" s="160" t="n">
        <v>89086.98</v>
      </c>
      <c r="F426" s="160" t="n">
        <v>27513.83</v>
      </c>
    </row>
    <row r="427">
      <c r="A427" s="104" t="inlineStr">
        <is>
          <t>2024/25</t>
        </is>
      </c>
      <c r="B427" s="104" t="inlineStr">
        <is>
          <t>HC-011</t>
        </is>
      </c>
      <c r="C427" s="104" t="inlineStr">
        <is>
          <t>P006</t>
        </is>
      </c>
      <c r="D427" s="159" t="n">
        <v>10652</v>
      </c>
      <c r="E427" s="160" t="n">
        <v>86173.77</v>
      </c>
      <c r="F427" s="160" t="n">
        <v>24782.77</v>
      </c>
    </row>
    <row r="428">
      <c r="A428" s="104" t="inlineStr">
        <is>
          <t>2024/25</t>
        </is>
      </c>
      <c r="B428" s="104" t="inlineStr">
        <is>
          <t>HC-011</t>
        </is>
      </c>
      <c r="C428" s="104" t="inlineStr">
        <is>
          <t>P007</t>
        </is>
      </c>
      <c r="D428" s="159" t="n">
        <v>10549</v>
      </c>
      <c r="E428" s="160" t="n">
        <v>79596.77</v>
      </c>
      <c r="F428" s="160" t="n">
        <v>21193.62</v>
      </c>
    </row>
    <row r="429">
      <c r="A429" s="104" t="inlineStr">
        <is>
          <t>2024/25</t>
        </is>
      </c>
      <c r="B429" s="104" t="inlineStr">
        <is>
          <t>HC-011</t>
        </is>
      </c>
      <c r="C429" s="104" t="inlineStr">
        <is>
          <t>P008</t>
        </is>
      </c>
      <c r="D429" s="159" t="n">
        <v>8888</v>
      </c>
      <c r="E429" s="160" t="n">
        <v>65442.12</v>
      </c>
      <c r="F429" s="160" t="n">
        <v>23699.43</v>
      </c>
    </row>
    <row r="430">
      <c r="A430" s="104" t="inlineStr">
        <is>
          <t>2024/25</t>
        </is>
      </c>
      <c r="B430" s="104" t="inlineStr">
        <is>
          <t>HC-011</t>
        </is>
      </c>
      <c r="C430" s="104" t="inlineStr">
        <is>
          <t>P009</t>
        </is>
      </c>
      <c r="D430" s="159" t="n">
        <v>4387</v>
      </c>
      <c r="E430" s="160" t="n">
        <v>55433.69</v>
      </c>
      <c r="F430" s="160" t="n">
        <v>22431.88</v>
      </c>
    </row>
    <row r="431">
      <c r="A431" s="104" t="inlineStr">
        <is>
          <t>2024/25</t>
        </is>
      </c>
      <c r="B431" s="104" t="inlineStr">
        <is>
          <t>HC-011</t>
        </is>
      </c>
      <c r="C431" s="104" t="inlineStr">
        <is>
          <t>P010</t>
        </is>
      </c>
      <c r="D431" s="159" t="n">
        <v>11734</v>
      </c>
      <c r="E431" s="160" t="n">
        <v>69332.7</v>
      </c>
      <c r="F431" s="160" t="n">
        <v>22154.21</v>
      </c>
    </row>
    <row r="432">
      <c r="A432" s="104" t="inlineStr">
        <is>
          <t>2024/25</t>
        </is>
      </c>
      <c r="B432" s="104" t="inlineStr">
        <is>
          <t>HC-011</t>
        </is>
      </c>
      <c r="C432" s="104" t="inlineStr">
        <is>
          <t>P011</t>
        </is>
      </c>
      <c r="D432" s="159" t="n">
        <v>10737</v>
      </c>
      <c r="E432" s="160" t="n">
        <v>31236.38</v>
      </c>
      <c r="F432" s="160" t="n">
        <v>7320.9</v>
      </c>
    </row>
    <row r="433">
      <c r="A433" s="104" t="inlineStr">
        <is>
          <t>2024/25</t>
        </is>
      </c>
      <c r="B433" s="104" t="inlineStr">
        <is>
          <t>HC-011</t>
        </is>
      </c>
      <c r="C433" s="104" t="inlineStr">
        <is>
          <t>P012</t>
        </is>
      </c>
      <c r="D433" s="159" t="n">
        <v>11726</v>
      </c>
      <c r="E433" s="160" t="n">
        <v>43701.15</v>
      </c>
      <c r="F433" s="160" t="n">
        <v>13034.1</v>
      </c>
    </row>
    <row r="434">
      <c r="A434" s="104" t="inlineStr">
        <is>
          <t>2024/25</t>
        </is>
      </c>
      <c r="B434" s="104" t="inlineStr">
        <is>
          <t>HC-011</t>
        </is>
      </c>
      <c r="C434" s="104" t="inlineStr">
        <is>
          <t>P013</t>
        </is>
      </c>
      <c r="D434" s="159" t="n">
        <v>12304</v>
      </c>
      <c r="E434" s="160" t="n">
        <v>42503.88</v>
      </c>
      <c r="F434" s="160" t="n">
        <v>10865.89</v>
      </c>
    </row>
    <row r="435">
      <c r="A435" s="104" t="inlineStr">
        <is>
          <t>2024/25</t>
        </is>
      </c>
      <c r="B435" s="104" t="inlineStr">
        <is>
          <t>HC-011</t>
        </is>
      </c>
      <c r="C435" s="104" t="inlineStr">
        <is>
          <t>P014</t>
        </is>
      </c>
      <c r="D435" s="159" t="n">
        <v>13502</v>
      </c>
      <c r="E435" s="160" t="n">
        <v>52780.96</v>
      </c>
      <c r="F435" s="160" t="n">
        <v>14614.91</v>
      </c>
    </row>
    <row r="436">
      <c r="A436" s="104" t="inlineStr">
        <is>
          <t>2024/25</t>
        </is>
      </c>
      <c r="B436" s="104" t="inlineStr">
        <is>
          <t>HC-011</t>
        </is>
      </c>
      <c r="C436" s="104" t="inlineStr">
        <is>
          <t>P015</t>
        </is>
      </c>
      <c r="D436" s="159" t="n">
        <v>9392</v>
      </c>
      <c r="E436" s="160" t="n">
        <v>44396.71</v>
      </c>
      <c r="F436" s="160" t="n">
        <v>14657.11</v>
      </c>
    </row>
    <row r="437">
      <c r="A437" s="104" t="inlineStr">
        <is>
          <t>2024/25</t>
        </is>
      </c>
      <c r="B437" s="104" t="inlineStr">
        <is>
          <t>HC-011</t>
        </is>
      </c>
      <c r="C437" s="104" t="inlineStr">
        <is>
          <t>P016</t>
        </is>
      </c>
      <c r="D437" s="159" t="n">
        <v>5196</v>
      </c>
      <c r="E437" s="160" t="n">
        <v>32115.05</v>
      </c>
      <c r="F437" s="160" t="n">
        <v>9918.9</v>
      </c>
    </row>
    <row r="438">
      <c r="A438" s="104" t="inlineStr">
        <is>
          <t>2024/25</t>
        </is>
      </c>
      <c r="B438" s="104" t="inlineStr">
        <is>
          <t>HC-011</t>
        </is>
      </c>
      <c r="C438" s="104" t="inlineStr">
        <is>
          <t>P017</t>
        </is>
      </c>
      <c r="D438" s="159" t="n">
        <v>4352</v>
      </c>
      <c r="E438" s="160" t="n">
        <v>29671.49</v>
      </c>
      <c r="F438" s="160" t="n">
        <v>10111.17</v>
      </c>
    </row>
    <row r="439">
      <c r="A439" s="104" t="inlineStr">
        <is>
          <t>2024/25</t>
        </is>
      </c>
      <c r="B439" s="104" t="inlineStr">
        <is>
          <t>HC-011</t>
        </is>
      </c>
      <c r="C439" s="104" t="inlineStr">
        <is>
          <t>P018</t>
        </is>
      </c>
      <c r="D439" s="159" t="n">
        <v>10278</v>
      </c>
      <c r="E439" s="160" t="n">
        <v>27096.81</v>
      </c>
      <c r="F439" s="160" t="n">
        <v>5772.79</v>
      </c>
    </row>
    <row r="440">
      <c r="A440" s="104" t="inlineStr">
        <is>
          <t>2024/25</t>
        </is>
      </c>
      <c r="B440" s="104" t="inlineStr">
        <is>
          <t>HC-011</t>
        </is>
      </c>
      <c r="C440" s="104" t="inlineStr">
        <is>
          <t>P019</t>
        </is>
      </c>
      <c r="D440" s="159" t="n">
        <v>13255</v>
      </c>
      <c r="E440" s="160" t="n">
        <v>33742.63</v>
      </c>
      <c r="F440" s="160" t="n">
        <v>8624.9</v>
      </c>
    </row>
    <row r="441">
      <c r="A441" s="104" t="inlineStr">
        <is>
          <t>2024/25</t>
        </is>
      </c>
      <c r="B441" s="104" t="inlineStr">
        <is>
          <t>HC-011</t>
        </is>
      </c>
      <c r="C441" s="104" t="inlineStr">
        <is>
          <t>P020</t>
        </is>
      </c>
      <c r="D441" s="159" t="n">
        <v>8823</v>
      </c>
      <c r="E441" s="160" t="n">
        <v>22460.25</v>
      </c>
      <c r="F441" s="160" t="n">
        <v>5741.53</v>
      </c>
    </row>
    <row r="442">
      <c r="A442" s="104" t="inlineStr">
        <is>
          <t>2024/25</t>
        </is>
      </c>
      <c r="B442" s="104" t="inlineStr">
        <is>
          <t>HC-011</t>
        </is>
      </c>
      <c r="C442" s="104" t="inlineStr">
        <is>
          <t>P021</t>
        </is>
      </c>
      <c r="D442" s="159" t="n">
        <v>12783</v>
      </c>
      <c r="E442" s="160" t="n">
        <v>41833</v>
      </c>
      <c r="F442" s="160" t="n">
        <v>11585.12</v>
      </c>
    </row>
    <row r="443">
      <c r="A443" s="104" t="inlineStr">
        <is>
          <t>2024/25</t>
        </is>
      </c>
      <c r="B443" s="104" t="inlineStr">
        <is>
          <t>HC-011</t>
        </is>
      </c>
      <c r="C443" s="104" t="inlineStr">
        <is>
          <t>P022</t>
        </is>
      </c>
      <c r="D443" s="159" t="n">
        <v>11289</v>
      </c>
      <c r="E443" s="160" t="n">
        <v>34890.72</v>
      </c>
      <c r="F443" s="160" t="n">
        <v>9291.84</v>
      </c>
    </row>
    <row r="444">
      <c r="A444" s="104" t="inlineStr">
        <is>
          <t>2024/25</t>
        </is>
      </c>
      <c r="B444" s="104" t="inlineStr">
        <is>
          <t>HC-011</t>
        </is>
      </c>
      <c r="C444" s="104" t="inlineStr">
        <is>
          <t>P023</t>
        </is>
      </c>
      <c r="D444" s="159" t="n">
        <v>13183</v>
      </c>
      <c r="E444" s="160" t="n">
        <v>26367.67</v>
      </c>
      <c r="F444" s="160" t="n">
        <v>5055.05</v>
      </c>
    </row>
    <row r="445">
      <c r="A445" s="104" t="inlineStr">
        <is>
          <t>2024/25</t>
        </is>
      </c>
      <c r="B445" s="104" t="inlineStr">
        <is>
          <t>HC-011</t>
        </is>
      </c>
      <c r="C445" s="104" t="inlineStr">
        <is>
          <t>P024</t>
        </is>
      </c>
      <c r="D445" s="159" t="n">
        <v>15350</v>
      </c>
      <c r="E445" s="160" t="n">
        <v>33489.4</v>
      </c>
      <c r="F445" s="160" t="n">
        <v>6777.88</v>
      </c>
    </row>
    <row r="446">
      <c r="A446" s="104" t="inlineStr">
        <is>
          <t>2024/25</t>
        </is>
      </c>
      <c r="B446" s="104" t="inlineStr">
        <is>
          <t>HC-011</t>
        </is>
      </c>
      <c r="C446" s="104" t="inlineStr">
        <is>
          <t>P025</t>
        </is>
      </c>
      <c r="D446" s="159" t="n">
        <v>12172</v>
      </c>
      <c r="E446" s="160" t="n">
        <v>46475.04</v>
      </c>
      <c r="F446" s="160" t="n">
        <v>16826.91</v>
      </c>
    </row>
    <row r="447">
      <c r="A447" s="104" t="inlineStr">
        <is>
          <t>2024/25</t>
        </is>
      </c>
      <c r="B447" s="104" t="inlineStr">
        <is>
          <t>HC-011</t>
        </is>
      </c>
      <c r="C447" s="104" t="inlineStr">
        <is>
          <t>P026</t>
        </is>
      </c>
      <c r="D447" s="159" t="n">
        <v>6864</v>
      </c>
      <c r="E447" s="160" t="n">
        <v>30571.97</v>
      </c>
      <c r="F447" s="160" t="n">
        <v>9770.16</v>
      </c>
    </row>
    <row r="448">
      <c r="A448" s="104" t="inlineStr">
        <is>
          <t>2024/25</t>
        </is>
      </c>
      <c r="B448" s="104" t="inlineStr">
        <is>
          <t>HC-011</t>
        </is>
      </c>
      <c r="C448" s="104" t="inlineStr">
        <is>
          <t>P027</t>
        </is>
      </c>
      <c r="D448" s="159" t="n">
        <v>6032</v>
      </c>
      <c r="E448" s="160" t="n">
        <v>26874.61</v>
      </c>
      <c r="F448" s="160" t="n">
        <v>8586.780000000001</v>
      </c>
    </row>
    <row r="449">
      <c r="A449" s="104" t="inlineStr">
        <is>
          <t>2024/25</t>
        </is>
      </c>
      <c r="B449" s="104" t="inlineStr">
        <is>
          <t>HC-011</t>
        </is>
      </c>
      <c r="C449" s="104" t="inlineStr">
        <is>
          <t>P028</t>
        </is>
      </c>
      <c r="D449" s="159" t="n">
        <v>8661</v>
      </c>
      <c r="E449" s="160" t="n">
        <v>40944.37</v>
      </c>
      <c r="F449" s="160" t="n">
        <v>13953.26</v>
      </c>
    </row>
    <row r="450">
      <c r="A450" s="104" t="inlineStr">
        <is>
          <t>2024/25</t>
        </is>
      </c>
      <c r="B450" s="104" t="inlineStr">
        <is>
          <t>HC-011</t>
        </is>
      </c>
      <c r="C450" s="104" t="inlineStr">
        <is>
          <t>P029</t>
        </is>
      </c>
      <c r="D450" s="159" t="n">
        <v>20782</v>
      </c>
      <c r="E450" s="160" t="n">
        <v>39676.72</v>
      </c>
      <c r="F450" s="160" t="n">
        <v>5916.81</v>
      </c>
    </row>
    <row r="451">
      <c r="A451" s="104" t="inlineStr">
        <is>
          <t>2024/25</t>
        </is>
      </c>
      <c r="B451" s="104" t="inlineStr">
        <is>
          <t>HC-011</t>
        </is>
      </c>
      <c r="C451" s="104" t="inlineStr">
        <is>
          <t>P030</t>
        </is>
      </c>
      <c r="D451" s="159" t="n">
        <v>11558</v>
      </c>
      <c r="E451" s="160" t="n">
        <v>34676.02</v>
      </c>
      <c r="F451" s="160" t="n">
        <v>6648.56</v>
      </c>
    </row>
    <row r="452">
      <c r="A452" s="104" t="inlineStr">
        <is>
          <t>2024/25</t>
        </is>
      </c>
      <c r="B452" s="104" t="inlineStr">
        <is>
          <t>HC-011</t>
        </is>
      </c>
      <c r="C452" s="104" t="inlineStr">
        <is>
          <t>P031</t>
        </is>
      </c>
      <c r="D452" s="159" t="n">
        <v>5331</v>
      </c>
      <c r="E452" s="160" t="n">
        <v>26663.7</v>
      </c>
      <c r="F452" s="160" t="n">
        <v>7951.29</v>
      </c>
    </row>
    <row r="453">
      <c r="A453" s="104" t="inlineStr">
        <is>
          <t>2024/25</t>
        </is>
      </c>
      <c r="B453" s="104" t="inlineStr">
        <is>
          <t>HC-011</t>
        </is>
      </c>
      <c r="C453" s="104" t="inlineStr">
        <is>
          <t>P032</t>
        </is>
      </c>
      <c r="D453" s="159" t="n">
        <v>6672</v>
      </c>
      <c r="E453" s="160" t="n">
        <v>15770.44</v>
      </c>
      <c r="F453" s="160" t="n">
        <v>3527.79</v>
      </c>
    </row>
    <row r="454">
      <c r="A454" s="104" t="inlineStr">
        <is>
          <t>2024/25</t>
        </is>
      </c>
      <c r="B454" s="104" t="inlineStr">
        <is>
          <t>HC-011</t>
        </is>
      </c>
      <c r="C454" s="104" t="inlineStr">
        <is>
          <t>P033</t>
        </is>
      </c>
      <c r="D454" s="159" t="n">
        <v>4333</v>
      </c>
      <c r="E454" s="160" t="n">
        <v>13395.63</v>
      </c>
      <c r="F454" s="160" t="n">
        <v>3424</v>
      </c>
    </row>
    <row r="455">
      <c r="A455" s="104" t="inlineStr">
        <is>
          <t>2024/25</t>
        </is>
      </c>
      <c r="B455" s="104" t="inlineStr">
        <is>
          <t>HC-011</t>
        </is>
      </c>
      <c r="C455" s="104" t="inlineStr">
        <is>
          <t>P034</t>
        </is>
      </c>
      <c r="D455" s="159" t="n">
        <v>3088</v>
      </c>
      <c r="E455" s="160" t="n">
        <v>12914.27</v>
      </c>
      <c r="F455" s="160" t="n">
        <v>3988.15</v>
      </c>
    </row>
    <row r="456">
      <c r="A456" s="104" t="inlineStr">
        <is>
          <t>2024/25</t>
        </is>
      </c>
      <c r="B456" s="104" t="inlineStr">
        <is>
          <t>HC-011</t>
        </is>
      </c>
      <c r="C456" s="104" t="inlineStr">
        <is>
          <t>P035</t>
        </is>
      </c>
      <c r="D456" s="159" t="n">
        <v>3854</v>
      </c>
      <c r="E456" s="160" t="n">
        <v>13665.5</v>
      </c>
      <c r="F456" s="160" t="n">
        <v>3784.15</v>
      </c>
    </row>
    <row r="457">
      <c r="A457" s="104" t="inlineStr">
        <is>
          <t>2024/25</t>
        </is>
      </c>
      <c r="B457" s="104" t="inlineStr">
        <is>
          <t>HC-011</t>
        </is>
      </c>
      <c r="C457" s="104" t="inlineStr">
        <is>
          <t>P036</t>
        </is>
      </c>
      <c r="D457" s="159" t="n">
        <v>3108</v>
      </c>
      <c r="E457" s="160" t="n">
        <v>11869.12</v>
      </c>
      <c r="F457" s="160" t="n">
        <v>3413.1</v>
      </c>
    </row>
    <row r="458">
      <c r="A458" s="104" t="inlineStr">
        <is>
          <t>2024/25</t>
        </is>
      </c>
      <c r="B458" s="104" t="inlineStr">
        <is>
          <t>HC-011</t>
        </is>
      </c>
      <c r="C458" s="104" t="inlineStr">
        <is>
          <t>P037</t>
        </is>
      </c>
      <c r="D458" s="159" t="n">
        <v>4835</v>
      </c>
      <c r="E458" s="160" t="n">
        <v>16696.7</v>
      </c>
      <c r="F458" s="160" t="n">
        <v>5512.49</v>
      </c>
    </row>
    <row r="459">
      <c r="A459" s="104" t="inlineStr">
        <is>
          <t>2024/25</t>
        </is>
      </c>
      <c r="B459" s="104" t="inlineStr">
        <is>
          <t>HC-011</t>
        </is>
      </c>
      <c r="C459" s="104" t="inlineStr">
        <is>
          <t>P038</t>
        </is>
      </c>
      <c r="D459" s="159" t="n">
        <v>2310</v>
      </c>
      <c r="E459" s="160" t="n">
        <v>14486</v>
      </c>
      <c r="F459" s="160" t="n">
        <v>4627.88</v>
      </c>
    </row>
    <row r="460">
      <c r="A460" s="104" t="inlineStr">
        <is>
          <t>2024/25</t>
        </is>
      </c>
      <c r="B460" s="104" t="inlineStr">
        <is>
          <t>HC-011</t>
        </is>
      </c>
      <c r="C460" s="104" t="inlineStr">
        <is>
          <t>P039</t>
        </is>
      </c>
      <c r="D460" s="159" t="n">
        <v>2521</v>
      </c>
      <c r="E460" s="160" t="n">
        <v>15817.7</v>
      </c>
      <c r="F460" s="160" t="n">
        <v>5222.56</v>
      </c>
    </row>
    <row r="461">
      <c r="A461" s="104" t="inlineStr">
        <is>
          <t>2024/25</t>
        </is>
      </c>
      <c r="B461" s="104" t="inlineStr">
        <is>
          <t>HC-011</t>
        </is>
      </c>
      <c r="C461" s="104" t="inlineStr">
        <is>
          <t>P040</t>
        </is>
      </c>
      <c r="D461" s="159" t="n">
        <v>888</v>
      </c>
      <c r="E461" s="160" t="n">
        <v>6782.47</v>
      </c>
      <c r="F461" s="160" t="n">
        <v>2169.99</v>
      </c>
    </row>
    <row r="462">
      <c r="A462" s="104" t="inlineStr">
        <is>
          <t>2024/25</t>
        </is>
      </c>
      <c r="B462" s="104" t="inlineStr">
        <is>
          <t>HC-011</t>
        </is>
      </c>
      <c r="C462" s="104" t="inlineStr">
        <is>
          <t>P041</t>
        </is>
      </c>
      <c r="D462" s="159" t="n">
        <v>479</v>
      </c>
      <c r="E462" s="160" t="n">
        <v>5178.14</v>
      </c>
      <c r="F462" s="160" t="n">
        <v>1984.29</v>
      </c>
    </row>
    <row r="463">
      <c r="A463" s="104" t="inlineStr">
        <is>
          <t>2024/25</t>
        </is>
      </c>
      <c r="B463" s="104" t="inlineStr">
        <is>
          <t>HC-011</t>
        </is>
      </c>
      <c r="C463" s="104" t="inlineStr">
        <is>
          <t>P042</t>
        </is>
      </c>
      <c r="D463" s="159" t="n">
        <v>811</v>
      </c>
      <c r="E463" s="160" t="n">
        <v>3242.2</v>
      </c>
      <c r="F463" s="160" t="n">
        <v>793.62</v>
      </c>
    </row>
    <row r="464">
      <c r="A464" s="104" t="inlineStr">
        <is>
          <t>2024/25</t>
        </is>
      </c>
      <c r="B464" s="104" t="inlineStr">
        <is>
          <t>HC-012</t>
        </is>
      </c>
      <c r="C464" s="104" t="inlineStr">
        <is>
          <t>P001</t>
        </is>
      </c>
      <c r="D464" s="159" t="n">
        <v>2865</v>
      </c>
      <c r="E464" s="160" t="n">
        <v>25779.01</v>
      </c>
      <c r="F464" s="160" t="n">
        <v>9054.02</v>
      </c>
    </row>
    <row r="465">
      <c r="A465" s="104" t="inlineStr">
        <is>
          <t>2024/25</t>
        </is>
      </c>
      <c r="B465" s="104" t="inlineStr">
        <is>
          <t>HC-012</t>
        </is>
      </c>
      <c r="C465" s="104" t="inlineStr">
        <is>
          <t>P002</t>
        </is>
      </c>
      <c r="D465" s="159" t="n">
        <v>4195</v>
      </c>
      <c r="E465" s="160" t="n">
        <v>43841.65</v>
      </c>
      <c r="F465" s="160" t="n">
        <v>16331.34</v>
      </c>
    </row>
    <row r="466">
      <c r="A466" s="104" t="inlineStr">
        <is>
          <t>2024/25</t>
        </is>
      </c>
      <c r="B466" s="104" t="inlineStr">
        <is>
          <t>HC-012</t>
        </is>
      </c>
      <c r="C466" s="104" t="inlineStr">
        <is>
          <t>P003</t>
        </is>
      </c>
      <c r="D466" s="159" t="n">
        <v>5982</v>
      </c>
      <c r="E466" s="160" t="n">
        <v>40228.01</v>
      </c>
      <c r="F466" s="160" t="n">
        <v>13274.18</v>
      </c>
    </row>
    <row r="467">
      <c r="A467" s="104" t="inlineStr">
        <is>
          <t>2024/25</t>
        </is>
      </c>
      <c r="B467" s="104" t="inlineStr">
        <is>
          <t>HC-012</t>
        </is>
      </c>
      <c r="C467" s="104" t="inlineStr">
        <is>
          <t>P004</t>
        </is>
      </c>
      <c r="D467" s="159" t="n">
        <v>2581</v>
      </c>
      <c r="E467" s="160" t="n">
        <v>20176.46</v>
      </c>
      <c r="F467" s="160" t="n">
        <v>6441.98</v>
      </c>
    </row>
    <row r="468">
      <c r="A468" s="104" t="inlineStr">
        <is>
          <t>2024/25</t>
        </is>
      </c>
      <c r="B468" s="104" t="inlineStr">
        <is>
          <t>HC-012</t>
        </is>
      </c>
      <c r="C468" s="104" t="inlineStr">
        <is>
          <t>P005</t>
        </is>
      </c>
      <c r="D468" s="159" t="n">
        <v>5375</v>
      </c>
      <c r="E468" s="160" t="n">
        <v>40082.19</v>
      </c>
      <c r="F468" s="160" t="n">
        <v>12373.33</v>
      </c>
    </row>
    <row r="469">
      <c r="A469" s="104" t="inlineStr">
        <is>
          <t>2024/25</t>
        </is>
      </c>
      <c r="B469" s="104" t="inlineStr">
        <is>
          <t>HC-012</t>
        </is>
      </c>
      <c r="C469" s="104" t="inlineStr">
        <is>
          <t>P006</t>
        </is>
      </c>
      <c r="D469" s="159" t="n">
        <v>5246</v>
      </c>
      <c r="E469" s="160" t="n">
        <v>42446.38</v>
      </c>
      <c r="F469" s="160" t="n">
        <v>12199.32</v>
      </c>
    </row>
    <row r="470">
      <c r="A470" s="104" t="inlineStr">
        <is>
          <t>2024/25</t>
        </is>
      </c>
      <c r="B470" s="104" t="inlineStr">
        <is>
          <t>HC-012</t>
        </is>
      </c>
      <c r="C470" s="104" t="inlineStr">
        <is>
          <t>P007</t>
        </is>
      </c>
      <c r="D470" s="159" t="n">
        <v>5298</v>
      </c>
      <c r="E470" s="160" t="n">
        <v>39982.55</v>
      </c>
      <c r="F470" s="160" t="n">
        <v>10640.28</v>
      </c>
    </row>
    <row r="471">
      <c r="A471" s="104" t="inlineStr">
        <is>
          <t>2024/25</t>
        </is>
      </c>
      <c r="B471" s="104" t="inlineStr">
        <is>
          <t>HC-012</t>
        </is>
      </c>
      <c r="C471" s="104" t="inlineStr">
        <is>
          <t>P008</t>
        </is>
      </c>
      <c r="D471" s="159" t="n">
        <v>4130</v>
      </c>
      <c r="E471" s="160" t="n">
        <v>30409.63</v>
      </c>
      <c r="F471" s="160" t="n">
        <v>11003.95</v>
      </c>
    </row>
    <row r="472">
      <c r="A472" s="104" t="inlineStr">
        <is>
          <t>2024/25</t>
        </is>
      </c>
      <c r="B472" s="104" t="inlineStr">
        <is>
          <t>HC-012</t>
        </is>
      </c>
      <c r="C472" s="104" t="inlineStr">
        <is>
          <t>P009</t>
        </is>
      </c>
      <c r="D472" s="159" t="n">
        <v>2173</v>
      </c>
      <c r="E472" s="160" t="n">
        <v>27470.12</v>
      </c>
      <c r="F472" s="160" t="n">
        <v>11108.96</v>
      </c>
    </row>
    <row r="473">
      <c r="A473" s="104" t="inlineStr">
        <is>
          <t>2024/25</t>
        </is>
      </c>
      <c r="B473" s="104" t="inlineStr">
        <is>
          <t>HC-012</t>
        </is>
      </c>
      <c r="C473" s="104" t="inlineStr">
        <is>
          <t>P010</t>
        </is>
      </c>
      <c r="D473" s="159" t="n">
        <v>5762</v>
      </c>
      <c r="E473" s="160" t="n">
        <v>34049.08</v>
      </c>
      <c r="F473" s="160" t="n">
        <v>10873.91</v>
      </c>
    </row>
    <row r="474">
      <c r="A474" s="104" t="inlineStr">
        <is>
          <t>2024/25</t>
        </is>
      </c>
      <c r="B474" s="104" t="inlineStr">
        <is>
          <t>HC-012</t>
        </is>
      </c>
      <c r="C474" s="104" t="inlineStr">
        <is>
          <t>P011</t>
        </is>
      </c>
      <c r="D474" s="159" t="n">
        <v>5529</v>
      </c>
      <c r="E474" s="160" t="n">
        <v>16084.17</v>
      </c>
      <c r="F474" s="160" t="n">
        <v>3766.04</v>
      </c>
    </row>
    <row r="475">
      <c r="A475" s="104" t="inlineStr">
        <is>
          <t>2024/25</t>
        </is>
      </c>
      <c r="B475" s="104" t="inlineStr">
        <is>
          <t>HC-012</t>
        </is>
      </c>
      <c r="C475" s="104" t="inlineStr">
        <is>
          <t>P012</t>
        </is>
      </c>
      <c r="D475" s="159" t="n">
        <v>6001</v>
      </c>
      <c r="E475" s="160" t="n">
        <v>22364.88</v>
      </c>
      <c r="F475" s="160" t="n">
        <v>6664.94</v>
      </c>
    </row>
    <row r="476">
      <c r="A476" s="104" t="inlineStr">
        <is>
          <t>2024/25</t>
        </is>
      </c>
      <c r="B476" s="104" t="inlineStr">
        <is>
          <t>HC-012</t>
        </is>
      </c>
      <c r="C476" s="104" t="inlineStr">
        <is>
          <t>P013</t>
        </is>
      </c>
      <c r="D476" s="159" t="n">
        <v>6131</v>
      </c>
      <c r="E476" s="160" t="n">
        <v>21177.9</v>
      </c>
      <c r="F476" s="160" t="n">
        <v>5410.92</v>
      </c>
    </row>
    <row r="477">
      <c r="A477" s="104" t="inlineStr">
        <is>
          <t>2024/25</t>
        </is>
      </c>
      <c r="B477" s="104" t="inlineStr">
        <is>
          <t>HC-012</t>
        </is>
      </c>
      <c r="C477" s="104" t="inlineStr">
        <is>
          <t>P014</t>
        </is>
      </c>
      <c r="D477" s="159" t="n">
        <v>6682</v>
      </c>
      <c r="E477" s="160" t="n">
        <v>26119.99</v>
      </c>
      <c r="F477" s="160" t="n">
        <v>7231.01</v>
      </c>
    </row>
    <row r="478">
      <c r="A478" s="104" t="inlineStr">
        <is>
          <t>2024/25</t>
        </is>
      </c>
      <c r="B478" s="104" t="inlineStr">
        <is>
          <t>HC-012</t>
        </is>
      </c>
      <c r="C478" s="104" t="inlineStr">
        <is>
          <t>P015</t>
        </is>
      </c>
      <c r="D478" s="159" t="n">
        <v>4653</v>
      </c>
      <c r="E478" s="160" t="n">
        <v>21994.97</v>
      </c>
      <c r="F478" s="160" t="n">
        <v>7257.75</v>
      </c>
    </row>
    <row r="479">
      <c r="A479" s="104" t="inlineStr">
        <is>
          <t>2024/25</t>
        </is>
      </c>
      <c r="B479" s="104" t="inlineStr">
        <is>
          <t>HC-012</t>
        </is>
      </c>
      <c r="C479" s="104" t="inlineStr">
        <is>
          <t>P016</t>
        </is>
      </c>
      <c r="D479" s="159" t="n">
        <v>2434</v>
      </c>
      <c r="E479" s="160" t="n">
        <v>15052.89</v>
      </c>
      <c r="F479" s="160" t="n">
        <v>4646.61</v>
      </c>
    </row>
    <row r="480">
      <c r="A480" s="104" t="inlineStr">
        <is>
          <t>2024/25</t>
        </is>
      </c>
      <c r="B480" s="104" t="inlineStr">
        <is>
          <t>HC-012</t>
        </is>
      </c>
      <c r="C480" s="104" t="inlineStr">
        <is>
          <t>P017</t>
        </is>
      </c>
      <c r="D480" s="159" t="n">
        <v>2291</v>
      </c>
      <c r="E480" s="160" t="n">
        <v>15626.04</v>
      </c>
      <c r="F480" s="160" t="n">
        <v>5322.35</v>
      </c>
    </row>
    <row r="481">
      <c r="A481" s="104" t="inlineStr">
        <is>
          <t>2024/25</t>
        </is>
      </c>
      <c r="B481" s="104" t="inlineStr">
        <is>
          <t>HC-012</t>
        </is>
      </c>
      <c r="C481" s="104" t="inlineStr">
        <is>
          <t>P018</t>
        </is>
      </c>
      <c r="D481" s="159" t="n">
        <v>5295</v>
      </c>
      <c r="E481" s="160" t="n">
        <v>13961.24</v>
      </c>
      <c r="F481" s="160" t="n">
        <v>2972.14</v>
      </c>
    </row>
    <row r="482">
      <c r="A482" s="104" t="inlineStr">
        <is>
          <t>2024/25</t>
        </is>
      </c>
      <c r="B482" s="104" t="inlineStr">
        <is>
          <t>HC-012</t>
        </is>
      </c>
      <c r="C482" s="104" t="inlineStr">
        <is>
          <t>P019</t>
        </is>
      </c>
      <c r="D482" s="159" t="n">
        <v>6625</v>
      </c>
      <c r="E482" s="160" t="n">
        <v>16862.58</v>
      </c>
      <c r="F482" s="160" t="n">
        <v>4308.17</v>
      </c>
    </row>
    <row r="483">
      <c r="A483" s="104" t="inlineStr">
        <is>
          <t>2024/25</t>
        </is>
      </c>
      <c r="B483" s="104" t="inlineStr">
        <is>
          <t>HC-012</t>
        </is>
      </c>
      <c r="C483" s="104" t="inlineStr">
        <is>
          <t>P020</t>
        </is>
      </c>
      <c r="D483" s="159" t="n">
        <v>4366</v>
      </c>
      <c r="E483" s="160" t="n">
        <v>11115.99</v>
      </c>
      <c r="F483" s="160" t="n">
        <v>2839.7</v>
      </c>
    </row>
    <row r="484">
      <c r="A484" s="104" t="inlineStr">
        <is>
          <t>2024/25</t>
        </is>
      </c>
      <c r="B484" s="104" t="inlineStr">
        <is>
          <t>HC-012</t>
        </is>
      </c>
      <c r="C484" s="104" t="inlineStr">
        <is>
          <t>P021</t>
        </is>
      </c>
      <c r="D484" s="159" t="n">
        <v>6546</v>
      </c>
      <c r="E484" s="160" t="n">
        <v>21419.48</v>
      </c>
      <c r="F484" s="160" t="n">
        <v>5928.44</v>
      </c>
    </row>
    <row r="485">
      <c r="A485" s="104" t="inlineStr">
        <is>
          <t>2024/25</t>
        </is>
      </c>
      <c r="B485" s="104" t="inlineStr">
        <is>
          <t>HC-012</t>
        </is>
      </c>
      <c r="C485" s="104" t="inlineStr">
        <is>
          <t>P022</t>
        </is>
      </c>
      <c r="D485" s="159" t="n">
        <v>5711</v>
      </c>
      <c r="E485" s="160" t="n">
        <v>17646.2</v>
      </c>
      <c r="F485" s="160" t="n">
        <v>4695.42</v>
      </c>
    </row>
    <row r="486">
      <c r="A486" s="104" t="inlineStr">
        <is>
          <t>2024/25</t>
        </is>
      </c>
      <c r="B486" s="104" t="inlineStr">
        <is>
          <t>HC-012</t>
        </is>
      </c>
      <c r="C486" s="104" t="inlineStr">
        <is>
          <t>P023</t>
        </is>
      </c>
      <c r="D486" s="159" t="n">
        <v>6188</v>
      </c>
      <c r="E486" s="160" t="n">
        <v>12377.13</v>
      </c>
      <c r="F486" s="160" t="n">
        <v>2371.73</v>
      </c>
    </row>
    <row r="487">
      <c r="A487" s="104" t="inlineStr">
        <is>
          <t>2024/25</t>
        </is>
      </c>
      <c r="B487" s="104" t="inlineStr">
        <is>
          <t>HC-012</t>
        </is>
      </c>
      <c r="C487" s="104" t="inlineStr">
        <is>
          <t>P024</t>
        </is>
      </c>
      <c r="D487" s="159" t="n">
        <v>7056</v>
      </c>
      <c r="E487" s="160" t="n">
        <v>15397.68</v>
      </c>
      <c r="F487" s="160" t="n">
        <v>3114.02</v>
      </c>
    </row>
    <row r="488">
      <c r="A488" s="104" t="inlineStr">
        <is>
          <t>2024/25</t>
        </is>
      </c>
      <c r="B488" s="104" t="inlineStr">
        <is>
          <t>HC-012</t>
        </is>
      </c>
      <c r="C488" s="104" t="inlineStr">
        <is>
          <t>P025</t>
        </is>
      </c>
      <c r="D488" s="159" t="n">
        <v>5926</v>
      </c>
      <c r="E488" s="160" t="n">
        <v>22620.95</v>
      </c>
      <c r="F488" s="160" t="n">
        <v>8186.13</v>
      </c>
    </row>
    <row r="489">
      <c r="A489" s="104" t="inlineStr">
        <is>
          <t>2024/25</t>
        </is>
      </c>
      <c r="B489" s="104" t="inlineStr">
        <is>
          <t>HC-012</t>
        </is>
      </c>
      <c r="C489" s="104" t="inlineStr">
        <is>
          <t>P026</t>
        </is>
      </c>
      <c r="D489" s="159" t="n">
        <v>3489</v>
      </c>
      <c r="E489" s="160" t="n">
        <v>15547.24</v>
      </c>
      <c r="F489" s="160" t="n">
        <v>4964.9</v>
      </c>
    </row>
    <row r="490">
      <c r="A490" s="104" t="inlineStr">
        <is>
          <t>2024/25</t>
        </is>
      </c>
      <c r="B490" s="104" t="inlineStr">
        <is>
          <t>HC-012</t>
        </is>
      </c>
      <c r="C490" s="104" t="inlineStr">
        <is>
          <t>P027</t>
        </is>
      </c>
      <c r="D490" s="159" t="n">
        <v>2897</v>
      </c>
      <c r="E490" s="160" t="n">
        <v>12903.64</v>
      </c>
      <c r="F490" s="160" t="n">
        <v>4120.25</v>
      </c>
    </row>
    <row r="491">
      <c r="A491" s="104" t="inlineStr">
        <is>
          <t>2024/25</t>
        </is>
      </c>
      <c r="B491" s="104" t="inlineStr">
        <is>
          <t>HC-012</t>
        </is>
      </c>
      <c r="C491" s="104" t="inlineStr">
        <is>
          <t>P028</t>
        </is>
      </c>
      <c r="D491" s="159" t="n">
        <v>4156</v>
      </c>
      <c r="E491" s="160" t="n">
        <v>19645.86</v>
      </c>
      <c r="F491" s="160" t="n">
        <v>6691.79</v>
      </c>
    </row>
    <row r="492">
      <c r="A492" s="104" t="inlineStr">
        <is>
          <t>2024/25</t>
        </is>
      </c>
      <c r="B492" s="104" t="inlineStr">
        <is>
          <t>HC-012</t>
        </is>
      </c>
      <c r="C492" s="104" t="inlineStr">
        <is>
          <t>P029</t>
        </is>
      </c>
      <c r="D492" s="159" t="n">
        <v>9940</v>
      </c>
      <c r="E492" s="160" t="n">
        <v>18977.7</v>
      </c>
      <c r="F492" s="160" t="n">
        <v>2828.78</v>
      </c>
    </row>
    <row r="493">
      <c r="A493" s="104" t="inlineStr">
        <is>
          <t>2024/25</t>
        </is>
      </c>
      <c r="B493" s="104" t="inlineStr">
        <is>
          <t>HC-012</t>
        </is>
      </c>
      <c r="C493" s="104" t="inlineStr">
        <is>
          <t>P030</t>
        </is>
      </c>
      <c r="D493" s="159" t="n">
        <v>5561</v>
      </c>
      <c r="E493" s="160" t="n">
        <v>16682.92</v>
      </c>
      <c r="F493" s="160" t="n">
        <v>3196.7</v>
      </c>
    </row>
    <row r="494">
      <c r="A494" s="104" t="inlineStr">
        <is>
          <t>2024/25</t>
        </is>
      </c>
      <c r="B494" s="104" t="inlineStr">
        <is>
          <t>HC-012</t>
        </is>
      </c>
      <c r="C494" s="104" t="inlineStr">
        <is>
          <t>P031</t>
        </is>
      </c>
      <c r="D494" s="159" t="n">
        <v>2596</v>
      </c>
      <c r="E494" s="160" t="n">
        <v>12976.27</v>
      </c>
      <c r="F494" s="160" t="n">
        <v>3867.25</v>
      </c>
    </row>
    <row r="495">
      <c r="A495" s="104" t="inlineStr">
        <is>
          <t>2024/25</t>
        </is>
      </c>
      <c r="B495" s="104" t="inlineStr">
        <is>
          <t>HC-012</t>
        </is>
      </c>
      <c r="C495" s="104" t="inlineStr">
        <is>
          <t>P032</t>
        </is>
      </c>
      <c r="D495" s="159" t="n">
        <v>3243</v>
      </c>
      <c r="E495" s="160" t="n">
        <v>7667.5</v>
      </c>
      <c r="F495" s="160" t="n">
        <v>1713.85</v>
      </c>
    </row>
    <row r="496">
      <c r="A496" s="104" t="inlineStr">
        <is>
          <t>2024/25</t>
        </is>
      </c>
      <c r="B496" s="104" t="inlineStr">
        <is>
          <t>HC-012</t>
        </is>
      </c>
      <c r="C496" s="104" t="inlineStr">
        <is>
          <t>P033</t>
        </is>
      </c>
      <c r="D496" s="159" t="n">
        <v>2105</v>
      </c>
      <c r="E496" s="160" t="n">
        <v>6501.72</v>
      </c>
      <c r="F496" s="160" t="n">
        <v>1661.05</v>
      </c>
    </row>
    <row r="497">
      <c r="A497" s="104" t="inlineStr">
        <is>
          <t>2024/25</t>
        </is>
      </c>
      <c r="B497" s="104" t="inlineStr">
        <is>
          <t>HC-012</t>
        </is>
      </c>
      <c r="C497" s="104" t="inlineStr">
        <is>
          <t>P034</t>
        </is>
      </c>
      <c r="D497" s="159" t="n">
        <v>1444</v>
      </c>
      <c r="E497" s="160" t="n">
        <v>6030.26</v>
      </c>
      <c r="F497" s="160" t="n">
        <v>1861.06</v>
      </c>
    </row>
    <row r="498">
      <c r="A498" s="104" t="inlineStr">
        <is>
          <t>2024/25</t>
        </is>
      </c>
      <c r="B498" s="104" t="inlineStr">
        <is>
          <t>HC-012</t>
        </is>
      </c>
      <c r="C498" s="104" t="inlineStr">
        <is>
          <t>P035</t>
        </is>
      </c>
      <c r="D498" s="159" t="n">
        <v>2044</v>
      </c>
      <c r="E498" s="160" t="n">
        <v>7246.64</v>
      </c>
      <c r="F498" s="160" t="n">
        <v>2005.75</v>
      </c>
    </row>
    <row r="499">
      <c r="A499" s="104" t="inlineStr">
        <is>
          <t>2024/25</t>
        </is>
      </c>
      <c r="B499" s="104" t="inlineStr">
        <is>
          <t>HC-012</t>
        </is>
      </c>
      <c r="C499" s="104" t="inlineStr">
        <is>
          <t>P036</t>
        </is>
      </c>
      <c r="D499" s="159" t="n">
        <v>1592</v>
      </c>
      <c r="E499" s="160" t="n">
        <v>6078.59</v>
      </c>
      <c r="F499" s="160" t="n">
        <v>1747.1</v>
      </c>
    </row>
    <row r="500">
      <c r="A500" s="104" t="inlineStr">
        <is>
          <t>2024/25</t>
        </is>
      </c>
      <c r="B500" s="104" t="inlineStr">
        <is>
          <t>HC-012</t>
        </is>
      </c>
      <c r="C500" s="104" t="inlineStr">
        <is>
          <t>P037</t>
        </is>
      </c>
      <c r="D500" s="159" t="n">
        <v>2290</v>
      </c>
      <c r="E500" s="160" t="n">
        <v>7909.67</v>
      </c>
      <c r="F500" s="160" t="n">
        <v>2609.43</v>
      </c>
    </row>
    <row r="501">
      <c r="A501" s="104" t="inlineStr">
        <is>
          <t>2024/25</t>
        </is>
      </c>
      <c r="B501" s="104" t="inlineStr">
        <is>
          <t>HC-012</t>
        </is>
      </c>
      <c r="C501" s="104" t="inlineStr">
        <is>
          <t>P038</t>
        </is>
      </c>
      <c r="D501" s="159" t="n">
        <v>1151</v>
      </c>
      <c r="E501" s="160" t="n">
        <v>7226.57</v>
      </c>
      <c r="F501" s="160" t="n">
        <v>2307.6</v>
      </c>
    </row>
    <row r="502">
      <c r="A502" s="104" t="inlineStr">
        <is>
          <t>2024/25</t>
        </is>
      </c>
      <c r="B502" s="104" t="inlineStr">
        <is>
          <t>HC-012</t>
        </is>
      </c>
      <c r="C502" s="104" t="inlineStr">
        <is>
          <t>P039</t>
        </is>
      </c>
      <c r="D502" s="159" t="n">
        <v>1221</v>
      </c>
      <c r="E502" s="160" t="n">
        <v>7658.85</v>
      </c>
      <c r="F502" s="160" t="n">
        <v>2527.16</v>
      </c>
    </row>
    <row r="503">
      <c r="A503" s="104" t="inlineStr">
        <is>
          <t>2024/25</t>
        </is>
      </c>
      <c r="B503" s="104" t="inlineStr">
        <is>
          <t>HC-012</t>
        </is>
      </c>
      <c r="C503" s="104" t="inlineStr">
        <is>
          <t>P040</t>
        </is>
      </c>
      <c r="D503" s="159" t="n">
        <v>454</v>
      </c>
      <c r="E503" s="160" t="n">
        <v>3473.94</v>
      </c>
      <c r="F503" s="160" t="n">
        <v>1107.58</v>
      </c>
    </row>
    <row r="504">
      <c r="A504" s="104" t="inlineStr">
        <is>
          <t>2024/25</t>
        </is>
      </c>
      <c r="B504" s="104" t="inlineStr">
        <is>
          <t>HC-012</t>
        </is>
      </c>
      <c r="C504" s="104" t="inlineStr">
        <is>
          <t>P041</t>
        </is>
      </c>
      <c r="D504" s="159" t="n">
        <v>250</v>
      </c>
      <c r="E504" s="160" t="n">
        <v>2704.38</v>
      </c>
      <c r="F504" s="160" t="n">
        <v>1038.12</v>
      </c>
    </row>
    <row r="505">
      <c r="A505" s="104" t="inlineStr">
        <is>
          <t>2024/25</t>
        </is>
      </c>
      <c r="B505" s="104" t="inlineStr">
        <is>
          <t>HC-012</t>
        </is>
      </c>
      <c r="C505" s="104" t="inlineStr">
        <is>
          <t>P042</t>
        </is>
      </c>
      <c r="D505" s="159" t="n">
        <v>378</v>
      </c>
      <c r="E505" s="160" t="n">
        <v>1511.46</v>
      </c>
      <c r="F505" s="160" t="n">
        <v>370.58</v>
      </c>
    </row>
    <row r="506">
      <c r="A506" s="104" t="inlineStr">
        <is>
          <t>2024/25</t>
        </is>
      </c>
      <c r="B506" s="104" t="inlineStr">
        <is>
          <t>HC-013</t>
        </is>
      </c>
      <c r="C506" s="104" t="inlineStr">
        <is>
          <t>P001</t>
        </is>
      </c>
      <c r="D506" s="159" t="n">
        <v>4175</v>
      </c>
      <c r="E506" s="160" t="n">
        <v>37571.5</v>
      </c>
      <c r="F506" s="160" t="n">
        <v>13204.87</v>
      </c>
    </row>
    <row r="507">
      <c r="A507" s="104" t="inlineStr">
        <is>
          <t>2024/25</t>
        </is>
      </c>
      <c r="B507" s="104" t="inlineStr">
        <is>
          <t>HC-013</t>
        </is>
      </c>
      <c r="C507" s="104" t="inlineStr">
        <is>
          <t>P002</t>
        </is>
      </c>
      <c r="D507" s="159" t="n">
        <v>6265</v>
      </c>
      <c r="E507" s="160" t="n">
        <v>65501.72</v>
      </c>
      <c r="F507" s="160" t="n">
        <v>24415.66</v>
      </c>
    </row>
    <row r="508">
      <c r="A508" s="104" t="inlineStr">
        <is>
          <t>2024/25</t>
        </is>
      </c>
      <c r="B508" s="104" t="inlineStr">
        <is>
          <t>HC-013</t>
        </is>
      </c>
      <c r="C508" s="104" t="inlineStr">
        <is>
          <t>P003</t>
        </is>
      </c>
      <c r="D508" s="159" t="n">
        <v>8230</v>
      </c>
      <c r="E508" s="160" t="n">
        <v>55367.46</v>
      </c>
      <c r="F508" s="160" t="n">
        <v>18279.45</v>
      </c>
    </row>
    <row r="509">
      <c r="A509" s="104" t="inlineStr">
        <is>
          <t>2024/25</t>
        </is>
      </c>
      <c r="B509" s="104" t="inlineStr">
        <is>
          <t>HC-013</t>
        </is>
      </c>
      <c r="C509" s="104" t="inlineStr">
        <is>
          <t>P004</t>
        </is>
      </c>
      <c r="D509" s="159" t="n">
        <v>3967</v>
      </c>
      <c r="E509" s="160" t="n">
        <v>31014.5</v>
      </c>
      <c r="F509" s="160" t="n">
        <v>9909.68</v>
      </c>
    </row>
    <row r="510">
      <c r="A510" s="104" t="inlineStr">
        <is>
          <t>2024/25</t>
        </is>
      </c>
      <c r="B510" s="104" t="inlineStr">
        <is>
          <t>HC-013</t>
        </is>
      </c>
      <c r="C510" s="104" t="inlineStr">
        <is>
          <t>P005</t>
        </is>
      </c>
      <c r="D510" s="159" t="n">
        <v>8076</v>
      </c>
      <c r="E510" s="160" t="n">
        <v>60206.93</v>
      </c>
      <c r="F510" s="160" t="n">
        <v>18597.76</v>
      </c>
    </row>
    <row r="511">
      <c r="A511" s="104" t="inlineStr">
        <is>
          <t>2024/25</t>
        </is>
      </c>
      <c r="B511" s="104" t="inlineStr">
        <is>
          <t>HC-013</t>
        </is>
      </c>
      <c r="C511" s="104" t="inlineStr">
        <is>
          <t>P006</t>
        </is>
      </c>
      <c r="D511" s="159" t="n">
        <v>7884</v>
      </c>
      <c r="E511" s="160" t="n">
        <v>63786.75</v>
      </c>
      <c r="F511" s="160" t="n">
        <v>18343.17</v>
      </c>
    </row>
    <row r="512">
      <c r="A512" s="104" t="inlineStr">
        <is>
          <t>2024/25</t>
        </is>
      </c>
      <c r="B512" s="104" t="inlineStr">
        <is>
          <t>HC-013</t>
        </is>
      </c>
      <c r="C512" s="104" t="inlineStr">
        <is>
          <t>P007</t>
        </is>
      </c>
      <c r="D512" s="159" t="n">
        <v>7522</v>
      </c>
      <c r="E512" s="160" t="n">
        <v>56742.31</v>
      </c>
      <c r="F512" s="160" t="n">
        <v>15109.33</v>
      </c>
    </row>
    <row r="513">
      <c r="A513" s="104" t="inlineStr">
        <is>
          <t>2024/25</t>
        </is>
      </c>
      <c r="B513" s="104" t="inlineStr">
        <is>
          <t>HC-013</t>
        </is>
      </c>
      <c r="C513" s="104" t="inlineStr">
        <is>
          <t>P008</t>
        </is>
      </c>
      <c r="D513" s="159" t="n">
        <v>6415</v>
      </c>
      <c r="E513" s="160" t="n">
        <v>47243</v>
      </c>
      <c r="F513" s="160" t="n">
        <v>17109.79</v>
      </c>
    </row>
    <row r="514">
      <c r="A514" s="104" t="inlineStr">
        <is>
          <t>2024/25</t>
        </is>
      </c>
      <c r="B514" s="104" t="inlineStr">
        <is>
          <t>HC-013</t>
        </is>
      </c>
      <c r="C514" s="104" t="inlineStr">
        <is>
          <t>P009</t>
        </is>
      </c>
      <c r="D514" s="159" t="n">
        <v>3207</v>
      </c>
      <c r="E514" s="160" t="n">
        <v>40536.85</v>
      </c>
      <c r="F514" s="160" t="n">
        <v>16407</v>
      </c>
    </row>
    <row r="515">
      <c r="A515" s="104" t="inlineStr">
        <is>
          <t>2024/25</t>
        </is>
      </c>
      <c r="B515" s="104" t="inlineStr">
        <is>
          <t>HC-013</t>
        </is>
      </c>
      <c r="C515" s="104" t="inlineStr">
        <is>
          <t>P010</t>
        </is>
      </c>
      <c r="D515" s="159" t="n">
        <v>8520</v>
      </c>
      <c r="E515" s="160" t="n">
        <v>50351.33</v>
      </c>
      <c r="F515" s="160" t="n">
        <v>16085.63</v>
      </c>
    </row>
    <row r="516">
      <c r="A516" s="104" t="inlineStr">
        <is>
          <t>2024/25</t>
        </is>
      </c>
      <c r="B516" s="104" t="inlineStr">
        <is>
          <t>HC-013</t>
        </is>
      </c>
      <c r="C516" s="104" t="inlineStr">
        <is>
          <t>P011</t>
        </is>
      </c>
      <c r="D516" s="159" t="n">
        <v>8110</v>
      </c>
      <c r="E516" s="160" t="n">
        <v>23589.88</v>
      </c>
      <c r="F516" s="160" t="n">
        <v>5528.32</v>
      </c>
    </row>
    <row r="517">
      <c r="A517" s="104" t="inlineStr">
        <is>
          <t>2024/25</t>
        </is>
      </c>
      <c r="B517" s="104" t="inlineStr">
        <is>
          <t>HC-013</t>
        </is>
      </c>
      <c r="C517" s="104" t="inlineStr">
        <is>
          <t>P012</t>
        </is>
      </c>
      <c r="D517" s="159" t="n">
        <v>8839</v>
      </c>
      <c r="E517" s="160" t="n">
        <v>32941.62</v>
      </c>
      <c r="F517" s="160" t="n">
        <v>9824.799999999999</v>
      </c>
    </row>
    <row r="518">
      <c r="A518" s="104" t="inlineStr">
        <is>
          <t>2024/25</t>
        </is>
      </c>
      <c r="B518" s="104" t="inlineStr">
        <is>
          <t>HC-013</t>
        </is>
      </c>
      <c r="C518" s="104" t="inlineStr">
        <is>
          <t>P013</t>
        </is>
      </c>
      <c r="D518" s="159" t="n">
        <v>9671</v>
      </c>
      <c r="E518" s="160" t="n">
        <v>33416.75</v>
      </c>
      <c r="F518" s="160" t="n">
        <v>8542.280000000001</v>
      </c>
    </row>
    <row r="519">
      <c r="A519" s="104" t="inlineStr">
        <is>
          <t>2024/25</t>
        </is>
      </c>
      <c r="B519" s="104" t="inlineStr">
        <is>
          <t>HC-013</t>
        </is>
      </c>
      <c r="C519" s="104" t="inlineStr">
        <is>
          <t>P014</t>
        </is>
      </c>
      <c r="D519" s="159" t="n">
        <v>9706</v>
      </c>
      <c r="E519" s="160" t="n">
        <v>37942.86</v>
      </c>
      <c r="F519" s="160" t="n">
        <v>10506.51</v>
      </c>
    </row>
    <row r="520">
      <c r="A520" s="104" t="inlineStr">
        <is>
          <t>2024/25</t>
        </is>
      </c>
      <c r="B520" s="104" t="inlineStr">
        <is>
          <t>HC-013</t>
        </is>
      </c>
      <c r="C520" s="104" t="inlineStr">
        <is>
          <t>P015</t>
        </is>
      </c>
      <c r="D520" s="159" t="n">
        <v>6654</v>
      </c>
      <c r="E520" s="160" t="n">
        <v>31446.03</v>
      </c>
      <c r="F520" s="160" t="n">
        <v>10382.43</v>
      </c>
    </row>
    <row r="521">
      <c r="A521" s="104" t="inlineStr">
        <is>
          <t>2024/25</t>
        </is>
      </c>
      <c r="B521" s="104" t="inlineStr">
        <is>
          <t>HC-013</t>
        </is>
      </c>
      <c r="C521" s="104" t="inlineStr">
        <is>
          <t>P016</t>
        </is>
      </c>
      <c r="D521" s="159" t="n">
        <v>3835</v>
      </c>
      <c r="E521" s="160" t="n">
        <v>23714.94</v>
      </c>
      <c r="F521" s="160" t="n">
        <v>7324.48</v>
      </c>
    </row>
    <row r="522">
      <c r="A522" s="104" t="inlineStr">
        <is>
          <t>2024/25</t>
        </is>
      </c>
      <c r="B522" s="104" t="inlineStr">
        <is>
          <t>HC-013</t>
        </is>
      </c>
      <c r="C522" s="104" t="inlineStr">
        <is>
          <t>P017</t>
        </is>
      </c>
      <c r="D522" s="159" t="n">
        <v>3398</v>
      </c>
      <c r="E522" s="160" t="n">
        <v>23174.81</v>
      </c>
      <c r="F522" s="160" t="n">
        <v>7898.67</v>
      </c>
    </row>
    <row r="523">
      <c r="A523" s="104" t="inlineStr">
        <is>
          <t>2024/25</t>
        </is>
      </c>
      <c r="B523" s="104" t="inlineStr">
        <is>
          <t>HC-013</t>
        </is>
      </c>
      <c r="C523" s="104" t="inlineStr">
        <is>
          <t>P018</t>
        </is>
      </c>
      <c r="D523" s="159" t="n">
        <v>7783</v>
      </c>
      <c r="E523" s="160" t="n">
        <v>20522.28</v>
      </c>
      <c r="F523" s="160" t="n">
        <v>4371.6</v>
      </c>
    </row>
    <row r="524">
      <c r="A524" s="104" t="inlineStr">
        <is>
          <t>2024/25</t>
        </is>
      </c>
      <c r="B524" s="104" t="inlineStr">
        <is>
          <t>HC-013</t>
        </is>
      </c>
      <c r="C524" s="104" t="inlineStr">
        <is>
          <t>P019</t>
        </is>
      </c>
      <c r="D524" s="159" t="n">
        <v>10187</v>
      </c>
      <c r="E524" s="160" t="n">
        <v>25929.59</v>
      </c>
      <c r="F524" s="160" t="n">
        <v>6628.86</v>
      </c>
    </row>
    <row r="525">
      <c r="A525" s="104" t="inlineStr">
        <is>
          <t>2024/25</t>
        </is>
      </c>
      <c r="B525" s="104" t="inlineStr">
        <is>
          <t>HC-013</t>
        </is>
      </c>
      <c r="C525" s="104" t="inlineStr">
        <is>
          <t>P020</t>
        </is>
      </c>
      <c r="D525" s="159" t="n">
        <v>6456</v>
      </c>
      <c r="E525" s="160" t="n">
        <v>16430.1</v>
      </c>
      <c r="F525" s="160" t="n">
        <v>4199.81</v>
      </c>
    </row>
    <row r="526">
      <c r="A526" s="104" t="inlineStr">
        <is>
          <t>2024/25</t>
        </is>
      </c>
      <c r="B526" s="104" t="inlineStr">
        <is>
          <t>HC-013</t>
        </is>
      </c>
      <c r="C526" s="104" t="inlineStr">
        <is>
          <t>P021</t>
        </is>
      </c>
      <c r="D526" s="159" t="n">
        <v>10368</v>
      </c>
      <c r="E526" s="160" t="n">
        <v>33932.65</v>
      </c>
      <c r="F526" s="160" t="n">
        <v>9397.139999999999</v>
      </c>
    </row>
    <row r="527">
      <c r="A527" s="104" t="inlineStr">
        <is>
          <t>2024/25</t>
        </is>
      </c>
      <c r="B527" s="104" t="inlineStr">
        <is>
          <t>HC-013</t>
        </is>
      </c>
      <c r="C527" s="104" t="inlineStr">
        <is>
          <t>P022</t>
        </is>
      </c>
      <c r="D527" s="159" t="n">
        <v>8370</v>
      </c>
      <c r="E527" s="160" t="n">
        <v>25874.91</v>
      </c>
      <c r="F527" s="160" t="n">
        <v>6889.35</v>
      </c>
    </row>
    <row r="528">
      <c r="A528" s="104" t="inlineStr">
        <is>
          <t>2024/25</t>
        </is>
      </c>
      <c r="B528" s="104" t="inlineStr">
        <is>
          <t>HC-013</t>
        </is>
      </c>
      <c r="C528" s="104" t="inlineStr">
        <is>
          <t>P023</t>
        </is>
      </c>
      <c r="D528" s="159" t="n">
        <v>9770</v>
      </c>
      <c r="E528" s="160" t="n">
        <v>19543.28</v>
      </c>
      <c r="F528" s="160" t="n">
        <v>3746.49</v>
      </c>
    </row>
    <row r="529">
      <c r="A529" s="104" t="inlineStr">
        <is>
          <t>2024/25</t>
        </is>
      </c>
      <c r="B529" s="104" t="inlineStr">
        <is>
          <t>HC-013</t>
        </is>
      </c>
      <c r="C529" s="104" t="inlineStr">
        <is>
          <t>P024</t>
        </is>
      </c>
      <c r="D529" s="159" t="n">
        <v>10917</v>
      </c>
      <c r="E529" s="160" t="n">
        <v>23820.56</v>
      </c>
      <c r="F529" s="160" t="n">
        <v>4820.72</v>
      </c>
    </row>
    <row r="530">
      <c r="A530" s="104" t="inlineStr">
        <is>
          <t>2024/25</t>
        </is>
      </c>
      <c r="B530" s="104" t="inlineStr">
        <is>
          <t>HC-013</t>
        </is>
      </c>
      <c r="C530" s="104" t="inlineStr">
        <is>
          <t>P025</t>
        </is>
      </c>
      <c r="D530" s="159" t="n">
        <v>8783</v>
      </c>
      <c r="E530" s="160" t="n">
        <v>33530.54</v>
      </c>
      <c r="F530" s="160" t="n">
        <v>12142.28</v>
      </c>
    </row>
    <row r="531">
      <c r="A531" s="104" t="inlineStr">
        <is>
          <t>2024/25</t>
        </is>
      </c>
      <c r="B531" s="104" t="inlineStr">
        <is>
          <t>HC-013</t>
        </is>
      </c>
      <c r="C531" s="104" t="inlineStr">
        <is>
          <t>P026</t>
        </is>
      </c>
      <c r="D531" s="159" t="n">
        <v>5143</v>
      </c>
      <c r="E531" s="160" t="n">
        <v>22913.61</v>
      </c>
      <c r="F531" s="160" t="n">
        <v>7320.93</v>
      </c>
    </row>
    <row r="532">
      <c r="A532" s="104" t="inlineStr">
        <is>
          <t>2024/25</t>
        </is>
      </c>
      <c r="B532" s="104" t="inlineStr">
        <is>
          <t>HC-013</t>
        </is>
      </c>
      <c r="C532" s="104" t="inlineStr">
        <is>
          <t>P027</t>
        </is>
      </c>
      <c r="D532" s="159" t="n">
        <v>4455</v>
      </c>
      <c r="E532" s="160" t="n">
        <v>19844.27</v>
      </c>
      <c r="F532" s="160" t="n">
        <v>6339.42</v>
      </c>
    </row>
    <row r="533">
      <c r="A533" s="104" t="inlineStr">
        <is>
          <t>2024/25</t>
        </is>
      </c>
      <c r="B533" s="104" t="inlineStr">
        <is>
          <t>HC-013</t>
        </is>
      </c>
      <c r="C533" s="104" t="inlineStr">
        <is>
          <t>P028</t>
        </is>
      </c>
      <c r="D533" s="159" t="n">
        <v>5847</v>
      </c>
      <c r="E533" s="160" t="n">
        <v>27641.2</v>
      </c>
      <c r="F533" s="160" t="n">
        <v>9420.639999999999</v>
      </c>
    </row>
    <row r="534">
      <c r="A534" s="104" t="inlineStr">
        <is>
          <t>2024/25</t>
        </is>
      </c>
      <c r="B534" s="104" t="inlineStr">
        <is>
          <t>HC-013</t>
        </is>
      </c>
      <c r="C534" s="104" t="inlineStr">
        <is>
          <t>P029</t>
        </is>
      </c>
      <c r="D534" s="159" t="n">
        <v>14972</v>
      </c>
      <c r="E534" s="160" t="n">
        <v>28579.96</v>
      </c>
      <c r="F534" s="160" t="n">
        <v>4261.59</v>
      </c>
    </row>
    <row r="535">
      <c r="A535" s="104" t="inlineStr">
        <is>
          <t>2024/25</t>
        </is>
      </c>
      <c r="B535" s="104" t="inlineStr">
        <is>
          <t>HC-013</t>
        </is>
      </c>
      <c r="C535" s="104" t="inlineStr">
        <is>
          <t>P030</t>
        </is>
      </c>
      <c r="D535" s="159" t="n">
        <v>8283</v>
      </c>
      <c r="E535" s="160" t="n">
        <v>24851.87</v>
      </c>
      <c r="F535" s="160" t="n">
        <v>4764.01</v>
      </c>
    </row>
    <row r="536">
      <c r="A536" s="104" t="inlineStr">
        <is>
          <t>2024/25</t>
        </is>
      </c>
      <c r="B536" s="104" t="inlineStr">
        <is>
          <t>HC-013</t>
        </is>
      </c>
      <c r="C536" s="104" t="inlineStr">
        <is>
          <t>P031</t>
        </is>
      </c>
      <c r="D536" s="159" t="n">
        <v>3880</v>
      </c>
      <c r="E536" s="160" t="n">
        <v>19409.8</v>
      </c>
      <c r="F536" s="160" t="n">
        <v>5788.53</v>
      </c>
    </row>
    <row r="537">
      <c r="A537" s="104" t="inlineStr">
        <is>
          <t>2024/25</t>
        </is>
      </c>
      <c r="B537" s="104" t="inlineStr">
        <is>
          <t>HC-013</t>
        </is>
      </c>
      <c r="C537" s="104" t="inlineStr">
        <is>
          <t>P032</t>
        </is>
      </c>
      <c r="D537" s="159" t="n">
        <v>4670</v>
      </c>
      <c r="E537" s="160" t="n">
        <v>11038.77</v>
      </c>
      <c r="F537" s="160" t="n">
        <v>2469.1</v>
      </c>
    </row>
    <row r="538">
      <c r="A538" s="104" t="inlineStr">
        <is>
          <t>2024/25</t>
        </is>
      </c>
      <c r="B538" s="104" t="inlineStr">
        <is>
          <t>HC-013</t>
        </is>
      </c>
      <c r="C538" s="104" t="inlineStr">
        <is>
          <t>P033</t>
        </is>
      </c>
      <c r="D538" s="159" t="n">
        <v>3169</v>
      </c>
      <c r="E538" s="160" t="n">
        <v>9791.91</v>
      </c>
      <c r="F538" s="160" t="n">
        <v>2502.91</v>
      </c>
    </row>
    <row r="539">
      <c r="A539" s="104" t="inlineStr">
        <is>
          <t>2024/25</t>
        </is>
      </c>
      <c r="B539" s="104" t="inlineStr">
        <is>
          <t>HC-013</t>
        </is>
      </c>
      <c r="C539" s="104" t="inlineStr">
        <is>
          <t>P034</t>
        </is>
      </c>
      <c r="D539" s="159" t="n">
        <v>2120</v>
      </c>
      <c r="E539" s="160" t="n">
        <v>8867.16</v>
      </c>
      <c r="F539" s="160" t="n">
        <v>2738.97</v>
      </c>
    </row>
    <row r="540">
      <c r="A540" s="104" t="inlineStr">
        <is>
          <t>2024/25</t>
        </is>
      </c>
      <c r="B540" s="104" t="inlineStr">
        <is>
          <t>HC-013</t>
        </is>
      </c>
      <c r="C540" s="104" t="inlineStr">
        <is>
          <t>P035</t>
        </is>
      </c>
      <c r="D540" s="159" t="n">
        <v>3020</v>
      </c>
      <c r="E540" s="160" t="n">
        <v>10702.26</v>
      </c>
      <c r="F540" s="160" t="n">
        <v>2963.68</v>
      </c>
    </row>
    <row r="541">
      <c r="A541" s="104" t="inlineStr">
        <is>
          <t>2024/25</t>
        </is>
      </c>
      <c r="B541" s="104" t="inlineStr">
        <is>
          <t>HC-013</t>
        </is>
      </c>
      <c r="C541" s="104" t="inlineStr">
        <is>
          <t>P036</t>
        </is>
      </c>
      <c r="D541" s="159" t="n">
        <v>2394</v>
      </c>
      <c r="E541" s="160" t="n">
        <v>9135.809999999999</v>
      </c>
      <c r="F541" s="160" t="n">
        <v>2627.45</v>
      </c>
    </row>
    <row r="542">
      <c r="A542" s="104" t="inlineStr">
        <is>
          <t>2024/25</t>
        </is>
      </c>
      <c r="B542" s="104" t="inlineStr">
        <is>
          <t>HC-013</t>
        </is>
      </c>
      <c r="C542" s="104" t="inlineStr">
        <is>
          <t>P037</t>
        </is>
      </c>
      <c r="D542" s="159" t="n">
        <v>3404</v>
      </c>
      <c r="E542" s="160" t="n">
        <v>11755.96</v>
      </c>
      <c r="F542" s="160" t="n">
        <v>3881.46</v>
      </c>
    </row>
    <row r="543">
      <c r="A543" s="104" t="inlineStr">
        <is>
          <t>2024/25</t>
        </is>
      </c>
      <c r="B543" s="104" t="inlineStr">
        <is>
          <t>HC-013</t>
        </is>
      </c>
      <c r="C543" s="104" t="inlineStr">
        <is>
          <t>P038</t>
        </is>
      </c>
      <c r="D543" s="159" t="n">
        <v>1681</v>
      </c>
      <c r="E543" s="160" t="n">
        <v>10533.44</v>
      </c>
      <c r="F543" s="160" t="n">
        <v>3366.12</v>
      </c>
    </row>
    <row r="544">
      <c r="A544" s="104" t="inlineStr">
        <is>
          <t>2024/25</t>
        </is>
      </c>
      <c r="B544" s="104" t="inlineStr">
        <is>
          <t>HC-013</t>
        </is>
      </c>
      <c r="C544" s="104" t="inlineStr">
        <is>
          <t>P039</t>
        </is>
      </c>
      <c r="D544" s="159" t="n">
        <v>1728</v>
      </c>
      <c r="E544" s="160" t="n">
        <v>10846.76</v>
      </c>
      <c r="F544" s="160" t="n">
        <v>3581.59</v>
      </c>
    </row>
    <row r="545">
      <c r="A545" s="104" t="inlineStr">
        <is>
          <t>2024/25</t>
        </is>
      </c>
      <c r="B545" s="104" t="inlineStr">
        <is>
          <t>HC-013</t>
        </is>
      </c>
      <c r="C545" s="104" t="inlineStr">
        <is>
          <t>P040</t>
        </is>
      </c>
      <c r="D545" s="159" t="n">
        <v>714</v>
      </c>
      <c r="E545" s="160" t="n">
        <v>5442.71</v>
      </c>
      <c r="F545" s="160" t="n">
        <v>1737.28</v>
      </c>
    </row>
    <row r="546">
      <c r="A546" s="104" t="inlineStr">
        <is>
          <t>2024/25</t>
        </is>
      </c>
      <c r="B546" s="104" t="inlineStr">
        <is>
          <t>HC-013</t>
        </is>
      </c>
      <c r="C546" s="104" t="inlineStr">
        <is>
          <t>P041</t>
        </is>
      </c>
      <c r="D546" s="159" t="n">
        <v>336</v>
      </c>
      <c r="E546" s="160" t="n">
        <v>3640.28</v>
      </c>
      <c r="F546" s="160" t="n">
        <v>1397.74</v>
      </c>
    </row>
    <row r="547">
      <c r="A547" s="104" t="inlineStr">
        <is>
          <t>2024/25</t>
        </is>
      </c>
      <c r="B547" s="104" t="inlineStr">
        <is>
          <t>HC-013</t>
        </is>
      </c>
      <c r="C547" s="104" t="inlineStr">
        <is>
          <t>P042</t>
        </is>
      </c>
      <c r="D547" s="159" t="n">
        <v>644</v>
      </c>
      <c r="E547" s="160" t="n">
        <v>2580.27</v>
      </c>
      <c r="F547" s="160" t="n">
        <v>632.96</v>
      </c>
    </row>
    <row r="548">
      <c r="A548" s="104" t="inlineStr">
        <is>
          <t>2024/25</t>
        </is>
      </c>
      <c r="B548" s="104" t="inlineStr">
        <is>
          <t>HC-014</t>
        </is>
      </c>
      <c r="C548" s="104" t="inlineStr">
        <is>
          <t>P001</t>
        </is>
      </c>
      <c r="D548" s="159" t="n">
        <v>4019</v>
      </c>
      <c r="E548" s="160" t="n">
        <v>36169.99</v>
      </c>
      <c r="F548" s="160" t="n">
        <v>12711.19</v>
      </c>
    </row>
    <row r="549">
      <c r="A549" s="104" t="inlineStr">
        <is>
          <t>2024/25</t>
        </is>
      </c>
      <c r="B549" s="104" t="inlineStr">
        <is>
          <t>HC-014</t>
        </is>
      </c>
      <c r="C549" s="104" t="inlineStr">
        <is>
          <t>P002</t>
        </is>
      </c>
      <c r="D549" s="159" t="n">
        <v>5969</v>
      </c>
      <c r="E549" s="160" t="n">
        <v>62404.34</v>
      </c>
      <c r="F549" s="160" t="n">
        <v>23261.73</v>
      </c>
    </row>
    <row r="550">
      <c r="A550" s="104" t="inlineStr">
        <is>
          <t>2024/25</t>
        </is>
      </c>
      <c r="B550" s="104" t="inlineStr">
        <is>
          <t>HC-014</t>
        </is>
      </c>
      <c r="C550" s="104" t="inlineStr">
        <is>
          <t>P003</t>
        </is>
      </c>
      <c r="D550" s="159" t="n">
        <v>7810</v>
      </c>
      <c r="E550" s="160" t="n">
        <v>52539.58</v>
      </c>
      <c r="F550" s="160" t="n">
        <v>17343.67</v>
      </c>
    </row>
    <row r="551">
      <c r="A551" s="104" t="inlineStr">
        <is>
          <t>2024/25</t>
        </is>
      </c>
      <c r="B551" s="104" t="inlineStr">
        <is>
          <t>HC-014</t>
        </is>
      </c>
      <c r="C551" s="104" t="inlineStr">
        <is>
          <t>P004</t>
        </is>
      </c>
      <c r="D551" s="159" t="n">
        <v>3577</v>
      </c>
      <c r="E551" s="160" t="n">
        <v>27971.44</v>
      </c>
      <c r="F551" s="160" t="n">
        <v>8936.82</v>
      </c>
    </row>
    <row r="552">
      <c r="A552" s="104" t="inlineStr">
        <is>
          <t>2024/25</t>
        </is>
      </c>
      <c r="B552" s="104" t="inlineStr">
        <is>
          <t>HC-014</t>
        </is>
      </c>
      <c r="C552" s="104" t="inlineStr">
        <is>
          <t>P005</t>
        </is>
      </c>
      <c r="D552" s="159" t="n">
        <v>8062</v>
      </c>
      <c r="E552" s="160" t="n">
        <v>60105.34</v>
      </c>
      <c r="F552" s="160" t="n">
        <v>18561.98</v>
      </c>
    </row>
    <row r="553">
      <c r="A553" s="104" t="inlineStr">
        <is>
          <t>2024/25</t>
        </is>
      </c>
      <c r="B553" s="104" t="inlineStr">
        <is>
          <t>HC-014</t>
        </is>
      </c>
      <c r="C553" s="104" t="inlineStr">
        <is>
          <t>P006</t>
        </is>
      </c>
      <c r="D553" s="159" t="n">
        <v>6959</v>
      </c>
      <c r="E553" s="160" t="n">
        <v>56314.67</v>
      </c>
      <c r="F553" s="160" t="n">
        <v>16191.33</v>
      </c>
    </row>
    <row r="554">
      <c r="A554" s="104" t="inlineStr">
        <is>
          <t>2024/25</t>
        </is>
      </c>
      <c r="B554" s="104" t="inlineStr">
        <is>
          <t>HC-014</t>
        </is>
      </c>
      <c r="C554" s="104" t="inlineStr">
        <is>
          <t>P007</t>
        </is>
      </c>
      <c r="D554" s="159" t="n">
        <v>7187</v>
      </c>
      <c r="E554" s="160" t="n">
        <v>54220.41</v>
      </c>
      <c r="F554" s="160" t="n">
        <v>14433.13</v>
      </c>
    </row>
    <row r="555">
      <c r="A555" s="104" t="inlineStr">
        <is>
          <t>2024/25</t>
        </is>
      </c>
      <c r="B555" s="104" t="inlineStr">
        <is>
          <t>HC-014</t>
        </is>
      </c>
      <c r="C555" s="104" t="inlineStr">
        <is>
          <t>P008</t>
        </is>
      </c>
      <c r="D555" s="159" t="n">
        <v>6192</v>
      </c>
      <c r="E555" s="160" t="n">
        <v>45601.18</v>
      </c>
      <c r="F555" s="160" t="n">
        <v>16508.68</v>
      </c>
    </row>
    <row r="556">
      <c r="A556" s="104" t="inlineStr">
        <is>
          <t>2024/25</t>
        </is>
      </c>
      <c r="B556" s="104" t="inlineStr">
        <is>
          <t>HC-014</t>
        </is>
      </c>
      <c r="C556" s="104" t="inlineStr">
        <is>
          <t>P009</t>
        </is>
      </c>
      <c r="D556" s="159" t="n">
        <v>3057</v>
      </c>
      <c r="E556" s="160" t="n">
        <v>38616.1</v>
      </c>
      <c r="F556" s="160" t="n">
        <v>15626.1</v>
      </c>
    </row>
    <row r="557">
      <c r="A557" s="104" t="inlineStr">
        <is>
          <t>2024/25</t>
        </is>
      </c>
      <c r="B557" s="104" t="inlineStr">
        <is>
          <t>HC-014</t>
        </is>
      </c>
      <c r="C557" s="104" t="inlineStr">
        <is>
          <t>P010</t>
        </is>
      </c>
      <c r="D557" s="159" t="n">
        <v>8244</v>
      </c>
      <c r="E557" s="160" t="n">
        <v>48711.97</v>
      </c>
      <c r="F557" s="160" t="n">
        <v>15561.04</v>
      </c>
    </row>
    <row r="558">
      <c r="A558" s="104" t="inlineStr">
        <is>
          <t>2024/25</t>
        </is>
      </c>
      <c r="B558" s="104" t="inlineStr">
        <is>
          <t>HC-014</t>
        </is>
      </c>
      <c r="C558" s="104" t="inlineStr">
        <is>
          <t>P011</t>
        </is>
      </c>
      <c r="D558" s="159" t="n">
        <v>7714</v>
      </c>
      <c r="E558" s="160" t="n">
        <v>22435.32</v>
      </c>
      <c r="F558" s="160" t="n">
        <v>5256.5</v>
      </c>
    </row>
    <row r="559">
      <c r="A559" s="104" t="inlineStr">
        <is>
          <t>2024/25</t>
        </is>
      </c>
      <c r="B559" s="104" t="inlineStr">
        <is>
          <t>HC-014</t>
        </is>
      </c>
      <c r="C559" s="104" t="inlineStr">
        <is>
          <t>P012</t>
        </is>
      </c>
      <c r="D559" s="159" t="n">
        <v>7768</v>
      </c>
      <c r="E559" s="160" t="n">
        <v>28958.92</v>
      </c>
      <c r="F559" s="160" t="n">
        <v>8635.860000000001</v>
      </c>
    </row>
    <row r="560">
      <c r="A560" s="104" t="inlineStr">
        <is>
          <t>2024/25</t>
        </is>
      </c>
      <c r="B560" s="104" t="inlineStr">
        <is>
          <t>HC-014</t>
        </is>
      </c>
      <c r="C560" s="104" t="inlineStr">
        <is>
          <t>P013</t>
        </is>
      </c>
      <c r="D560" s="159" t="n">
        <v>8447</v>
      </c>
      <c r="E560" s="160" t="n">
        <v>29178.2</v>
      </c>
      <c r="F560" s="160" t="n">
        <v>7458.45</v>
      </c>
    </row>
    <row r="561">
      <c r="A561" s="104" t="inlineStr">
        <is>
          <t>2024/25</t>
        </is>
      </c>
      <c r="B561" s="104" t="inlineStr">
        <is>
          <t>HC-014</t>
        </is>
      </c>
      <c r="C561" s="104" t="inlineStr">
        <is>
          <t>P014</t>
        </is>
      </c>
      <c r="D561" s="159" t="n">
        <v>8861</v>
      </c>
      <c r="E561" s="160" t="n">
        <v>34642.62</v>
      </c>
      <c r="F561" s="160" t="n">
        <v>9593.129999999999</v>
      </c>
    </row>
    <row r="562">
      <c r="A562" s="104" t="inlineStr">
        <is>
          <t>2024/25</t>
        </is>
      </c>
      <c r="B562" s="104" t="inlineStr">
        <is>
          <t>HC-014</t>
        </is>
      </c>
      <c r="C562" s="104" t="inlineStr">
        <is>
          <t>P015</t>
        </is>
      </c>
      <c r="D562" s="159" t="n">
        <v>6439</v>
      </c>
      <c r="E562" s="160" t="n">
        <v>30450.62</v>
      </c>
      <c r="F562" s="160" t="n">
        <v>10053.32</v>
      </c>
    </row>
    <row r="563">
      <c r="A563" s="104" t="inlineStr">
        <is>
          <t>2024/25</t>
        </is>
      </c>
      <c r="B563" s="104" t="inlineStr">
        <is>
          <t>HC-014</t>
        </is>
      </c>
      <c r="C563" s="104" t="inlineStr">
        <is>
          <t>P016</t>
        </is>
      </c>
      <c r="D563" s="159" t="n">
        <v>3467</v>
      </c>
      <c r="E563" s="160" t="n">
        <v>21429.66</v>
      </c>
      <c r="F563" s="160" t="n">
        <v>6617.98</v>
      </c>
    </row>
    <row r="564">
      <c r="A564" s="104" t="inlineStr">
        <is>
          <t>2024/25</t>
        </is>
      </c>
      <c r="B564" s="104" t="inlineStr">
        <is>
          <t>HC-014</t>
        </is>
      </c>
      <c r="C564" s="104" t="inlineStr">
        <is>
          <t>P017</t>
        </is>
      </c>
      <c r="D564" s="159" t="n">
        <v>3248</v>
      </c>
      <c r="E564" s="160" t="n">
        <v>22155.57</v>
      </c>
      <c r="F564" s="160" t="n">
        <v>7551.19</v>
      </c>
    </row>
    <row r="565">
      <c r="A565" s="104" t="inlineStr">
        <is>
          <t>2024/25</t>
        </is>
      </c>
      <c r="B565" s="104" t="inlineStr">
        <is>
          <t>HC-014</t>
        </is>
      </c>
      <c r="C565" s="104" t="inlineStr">
        <is>
          <t>P018</t>
        </is>
      </c>
      <c r="D565" s="159" t="n">
        <v>7583</v>
      </c>
      <c r="E565" s="160" t="n">
        <v>19993.77</v>
      </c>
      <c r="F565" s="160" t="n">
        <v>4259.32</v>
      </c>
    </row>
    <row r="566">
      <c r="A566" s="104" t="inlineStr">
        <is>
          <t>2024/25</t>
        </is>
      </c>
      <c r="B566" s="104" t="inlineStr">
        <is>
          <t>HC-014</t>
        </is>
      </c>
      <c r="C566" s="104" t="inlineStr">
        <is>
          <t>P019</t>
        </is>
      </c>
      <c r="D566" s="159" t="n">
        <v>9415</v>
      </c>
      <c r="E566" s="160" t="n">
        <v>23963.32</v>
      </c>
      <c r="F566" s="160" t="n">
        <v>6124.65</v>
      </c>
    </row>
    <row r="567">
      <c r="A567" s="104" t="inlineStr">
        <is>
          <t>2024/25</t>
        </is>
      </c>
      <c r="B567" s="104" t="inlineStr">
        <is>
          <t>HC-014</t>
        </is>
      </c>
      <c r="C567" s="104" t="inlineStr">
        <is>
          <t>P020</t>
        </is>
      </c>
      <c r="D567" s="159" t="n">
        <v>6007</v>
      </c>
      <c r="E567" s="160" t="n">
        <v>15294.8</v>
      </c>
      <c r="F567" s="160" t="n">
        <v>3909.47</v>
      </c>
    </row>
    <row r="568">
      <c r="A568" s="104" t="inlineStr">
        <is>
          <t>2024/25</t>
        </is>
      </c>
      <c r="B568" s="104" t="inlineStr">
        <is>
          <t>HC-014</t>
        </is>
      </c>
      <c r="C568" s="104" t="inlineStr">
        <is>
          <t>P021</t>
        </is>
      </c>
      <c r="D568" s="159" t="n">
        <v>9551</v>
      </c>
      <c r="E568" s="160" t="n">
        <v>31261.26</v>
      </c>
      <c r="F568" s="160" t="n">
        <v>8657.040000000001</v>
      </c>
    </row>
    <row r="569">
      <c r="A569" s="104" t="inlineStr">
        <is>
          <t>2024/25</t>
        </is>
      </c>
      <c r="B569" s="104" t="inlineStr">
        <is>
          <t>HC-014</t>
        </is>
      </c>
      <c r="C569" s="104" t="inlineStr">
        <is>
          <t>P022</t>
        </is>
      </c>
      <c r="D569" s="159" t="n">
        <v>7825</v>
      </c>
      <c r="E569" s="160" t="n">
        <v>24186.14</v>
      </c>
      <c r="F569" s="160" t="n">
        <v>6438.77</v>
      </c>
    </row>
    <row r="570">
      <c r="A570" s="104" t="inlineStr">
        <is>
          <t>2024/25</t>
        </is>
      </c>
      <c r="B570" s="104" t="inlineStr">
        <is>
          <t>HC-014</t>
        </is>
      </c>
      <c r="C570" s="104" t="inlineStr">
        <is>
          <t>P023</t>
        </is>
      </c>
      <c r="D570" s="159" t="n">
        <v>9028</v>
      </c>
      <c r="E570" s="160" t="n">
        <v>18060</v>
      </c>
      <c r="F570" s="160" t="n">
        <v>3461.89</v>
      </c>
    </row>
    <row r="571">
      <c r="A571" s="104" t="inlineStr">
        <is>
          <t>2024/25</t>
        </is>
      </c>
      <c r="B571" s="104" t="inlineStr">
        <is>
          <t>HC-014</t>
        </is>
      </c>
      <c r="C571" s="104" t="inlineStr">
        <is>
          <t>P024</t>
        </is>
      </c>
      <c r="D571" s="159" t="n">
        <v>10165</v>
      </c>
      <c r="E571" s="160" t="n">
        <v>22178.77</v>
      </c>
      <c r="F571" s="160" t="n">
        <v>4487.75</v>
      </c>
    </row>
    <row r="572">
      <c r="A572" s="104" t="inlineStr">
        <is>
          <t>2024/25</t>
        </is>
      </c>
      <c r="B572" s="104" t="inlineStr">
        <is>
          <t>HC-014</t>
        </is>
      </c>
      <c r="C572" s="104" t="inlineStr">
        <is>
          <t>P025</t>
        </is>
      </c>
      <c r="D572" s="159" t="n">
        <v>8710</v>
      </c>
      <c r="E572" s="160" t="n">
        <v>33256.81</v>
      </c>
      <c r="F572" s="160" t="n">
        <v>12041.7</v>
      </c>
    </row>
    <row r="573">
      <c r="A573" s="104" t="inlineStr">
        <is>
          <t>2024/25</t>
        </is>
      </c>
      <c r="B573" s="104" t="inlineStr">
        <is>
          <t>HC-014</t>
        </is>
      </c>
      <c r="C573" s="104" t="inlineStr">
        <is>
          <t>P026</t>
        </is>
      </c>
      <c r="D573" s="159" t="n">
        <v>5113</v>
      </c>
      <c r="E573" s="160" t="n">
        <v>22774.29</v>
      </c>
      <c r="F573" s="160" t="n">
        <v>7276.71</v>
      </c>
    </row>
    <row r="574">
      <c r="A574" s="104" t="inlineStr">
        <is>
          <t>2024/25</t>
        </is>
      </c>
      <c r="B574" s="104" t="inlineStr">
        <is>
          <t>HC-014</t>
        </is>
      </c>
      <c r="C574" s="104" t="inlineStr">
        <is>
          <t>P027</t>
        </is>
      </c>
      <c r="D574" s="159" t="n">
        <v>4098</v>
      </c>
      <c r="E574" s="160" t="n">
        <v>18258.33</v>
      </c>
      <c r="F574" s="160" t="n">
        <v>5832.89</v>
      </c>
    </row>
    <row r="575">
      <c r="A575" s="104" t="inlineStr">
        <is>
          <t>2024/25</t>
        </is>
      </c>
      <c r="B575" s="104" t="inlineStr">
        <is>
          <t>HC-014</t>
        </is>
      </c>
      <c r="C575" s="104" t="inlineStr">
        <is>
          <t>P028</t>
        </is>
      </c>
      <c r="D575" s="159" t="n">
        <v>6128</v>
      </c>
      <c r="E575" s="160" t="n">
        <v>28976.1</v>
      </c>
      <c r="F575" s="160" t="n">
        <v>9875.26</v>
      </c>
    </row>
    <row r="576">
      <c r="A576" s="104" t="inlineStr">
        <is>
          <t>2024/25</t>
        </is>
      </c>
      <c r="B576" s="104" t="inlineStr">
        <is>
          <t>HC-014</t>
        </is>
      </c>
      <c r="C576" s="104" t="inlineStr">
        <is>
          <t>P029</t>
        </is>
      </c>
      <c r="D576" s="159" t="n">
        <v>14280</v>
      </c>
      <c r="E576" s="160" t="n">
        <v>27264.83</v>
      </c>
      <c r="F576" s="160" t="n">
        <v>4065.22</v>
      </c>
    </row>
    <row r="577">
      <c r="A577" s="104" t="inlineStr">
        <is>
          <t>2024/25</t>
        </is>
      </c>
      <c r="B577" s="104" t="inlineStr">
        <is>
          <t>HC-014</t>
        </is>
      </c>
      <c r="C577" s="104" t="inlineStr">
        <is>
          <t>P030</t>
        </is>
      </c>
      <c r="D577" s="159" t="n">
        <v>8066</v>
      </c>
      <c r="E577" s="160" t="n">
        <v>24205.07</v>
      </c>
      <c r="F577" s="160" t="n">
        <v>4640.21</v>
      </c>
    </row>
    <row r="578">
      <c r="A578" s="104" t="inlineStr">
        <is>
          <t>2024/25</t>
        </is>
      </c>
      <c r="B578" s="104" t="inlineStr">
        <is>
          <t>HC-014</t>
        </is>
      </c>
      <c r="C578" s="104" t="inlineStr">
        <is>
          <t>P031</t>
        </is>
      </c>
      <c r="D578" s="159" t="n">
        <v>3582</v>
      </c>
      <c r="E578" s="160" t="n">
        <v>17903.13</v>
      </c>
      <c r="F578" s="160" t="n">
        <v>5338.83</v>
      </c>
    </row>
    <row r="579">
      <c r="A579" s="104" t="inlineStr">
        <is>
          <t>2024/25</t>
        </is>
      </c>
      <c r="B579" s="104" t="inlineStr">
        <is>
          <t>HC-014</t>
        </is>
      </c>
      <c r="C579" s="104" t="inlineStr">
        <is>
          <t>P032</t>
        </is>
      </c>
      <c r="D579" s="159" t="n">
        <v>4490</v>
      </c>
      <c r="E579" s="160" t="n">
        <v>10612.09</v>
      </c>
      <c r="F579" s="160" t="n">
        <v>2373.23</v>
      </c>
    </row>
    <row r="580">
      <c r="A580" s="104" t="inlineStr">
        <is>
          <t>2024/25</t>
        </is>
      </c>
      <c r="B580" s="104" t="inlineStr">
        <is>
          <t>HC-014</t>
        </is>
      </c>
      <c r="C580" s="104" t="inlineStr">
        <is>
          <t>P033</t>
        </is>
      </c>
      <c r="D580" s="159" t="n">
        <v>3027</v>
      </c>
      <c r="E580" s="160" t="n">
        <v>9356.040000000001</v>
      </c>
      <c r="F580" s="160" t="n">
        <v>2391.33</v>
      </c>
    </row>
    <row r="581">
      <c r="A581" s="104" t="inlineStr">
        <is>
          <t>2024/25</t>
        </is>
      </c>
      <c r="B581" s="104" t="inlineStr">
        <is>
          <t>HC-014</t>
        </is>
      </c>
      <c r="C581" s="104" t="inlineStr">
        <is>
          <t>P034</t>
        </is>
      </c>
      <c r="D581" s="159" t="n">
        <v>2059</v>
      </c>
      <c r="E581" s="160" t="n">
        <v>8609.76</v>
      </c>
      <c r="F581" s="160" t="n">
        <v>2659.15</v>
      </c>
    </row>
    <row r="582">
      <c r="A582" s="104" t="inlineStr">
        <is>
          <t>2024/25</t>
        </is>
      </c>
      <c r="B582" s="104" t="inlineStr">
        <is>
          <t>HC-014</t>
        </is>
      </c>
      <c r="C582" s="104" t="inlineStr">
        <is>
          <t>P035</t>
        </is>
      </c>
      <c r="D582" s="159" t="n">
        <v>2705</v>
      </c>
      <c r="E582" s="160" t="n">
        <v>9592.389999999999</v>
      </c>
      <c r="F582" s="160" t="n">
        <v>2656.3</v>
      </c>
    </row>
    <row r="583">
      <c r="A583" s="104" t="inlineStr">
        <is>
          <t>2024/25</t>
        </is>
      </c>
      <c r="B583" s="104" t="inlineStr">
        <is>
          <t>HC-014</t>
        </is>
      </c>
      <c r="C583" s="104" t="inlineStr">
        <is>
          <t>P036</t>
        </is>
      </c>
      <c r="D583" s="159" t="n">
        <v>2282</v>
      </c>
      <c r="E583" s="160" t="n">
        <v>8710.42</v>
      </c>
      <c r="F583" s="160" t="n">
        <v>2504.74</v>
      </c>
    </row>
    <row r="584">
      <c r="A584" s="104" t="inlineStr">
        <is>
          <t>2024/25</t>
        </is>
      </c>
      <c r="B584" s="104" t="inlineStr">
        <is>
          <t>HC-014</t>
        </is>
      </c>
      <c r="C584" s="104" t="inlineStr">
        <is>
          <t>P037</t>
        </is>
      </c>
      <c r="D584" s="159" t="n">
        <v>3206</v>
      </c>
      <c r="E584" s="160" t="n">
        <v>11071.78</v>
      </c>
      <c r="F584" s="160" t="n">
        <v>3654.27</v>
      </c>
    </row>
    <row r="585">
      <c r="A585" s="104" t="inlineStr">
        <is>
          <t>2024/25</t>
        </is>
      </c>
      <c r="B585" s="104" t="inlineStr">
        <is>
          <t>HC-014</t>
        </is>
      </c>
      <c r="C585" s="104" t="inlineStr">
        <is>
          <t>P038</t>
        </is>
      </c>
      <c r="D585" s="159" t="n">
        <v>1595</v>
      </c>
      <c r="E585" s="160" t="n">
        <v>10000.23</v>
      </c>
      <c r="F585" s="160" t="n">
        <v>3195.2</v>
      </c>
    </row>
    <row r="586">
      <c r="A586" s="104" t="inlineStr">
        <is>
          <t>2024/25</t>
        </is>
      </c>
      <c r="B586" s="104" t="inlineStr">
        <is>
          <t>HC-014</t>
        </is>
      </c>
      <c r="C586" s="104" t="inlineStr">
        <is>
          <t>P039</t>
        </is>
      </c>
      <c r="D586" s="159" t="n">
        <v>1786</v>
      </c>
      <c r="E586" s="160" t="n">
        <v>11208.29</v>
      </c>
      <c r="F586" s="160" t="n">
        <v>3701.03</v>
      </c>
    </row>
    <row r="587">
      <c r="A587" s="104" t="inlineStr">
        <is>
          <t>2024/25</t>
        </is>
      </c>
      <c r="B587" s="104" t="inlineStr">
        <is>
          <t>HC-014</t>
        </is>
      </c>
      <c r="C587" s="104" t="inlineStr">
        <is>
          <t>P040</t>
        </is>
      </c>
      <c r="D587" s="159" t="n">
        <v>620</v>
      </c>
      <c r="E587" s="160" t="n">
        <v>4727.69</v>
      </c>
      <c r="F587" s="160" t="n">
        <v>1510.78</v>
      </c>
    </row>
    <row r="588">
      <c r="A588" s="104" t="inlineStr">
        <is>
          <t>2024/25</t>
        </is>
      </c>
      <c r="B588" s="104" t="inlineStr">
        <is>
          <t>HC-014</t>
        </is>
      </c>
      <c r="C588" s="104" t="inlineStr">
        <is>
          <t>P041</t>
        </is>
      </c>
      <c r="D588" s="159" t="n">
        <v>318</v>
      </c>
      <c r="E588" s="160" t="n">
        <v>3458.32</v>
      </c>
      <c r="F588" s="160" t="n">
        <v>1323.48</v>
      </c>
    </row>
    <row r="589">
      <c r="A589" s="104" t="inlineStr">
        <is>
          <t>2024/25</t>
        </is>
      </c>
      <c r="B589" s="104" t="inlineStr">
        <is>
          <t>HC-014</t>
        </is>
      </c>
      <c r="C589" s="104" t="inlineStr">
        <is>
          <t>P042</t>
        </is>
      </c>
      <c r="D589" s="159" t="n">
        <v>589</v>
      </c>
      <c r="E589" s="160" t="n">
        <v>2356.02</v>
      </c>
      <c r="F589" s="160" t="n">
        <v>576.13</v>
      </c>
    </row>
    <row r="590">
      <c r="A590" s="104" t="inlineStr">
        <is>
          <t>2024/25</t>
        </is>
      </c>
      <c r="B590" s="104" t="inlineStr">
        <is>
          <t>HC-015</t>
        </is>
      </c>
      <c r="C590" s="104" t="inlineStr">
        <is>
          <t>P001</t>
        </is>
      </c>
      <c r="D590" s="159" t="n">
        <v>3871</v>
      </c>
      <c r="E590" s="160" t="n">
        <v>34835.89</v>
      </c>
      <c r="F590" s="160" t="n">
        <v>12229.32</v>
      </c>
    </row>
    <row r="591">
      <c r="A591" s="104" t="inlineStr">
        <is>
          <t>2024/25</t>
        </is>
      </c>
      <c r="B591" s="104" t="inlineStr">
        <is>
          <t>HC-015</t>
        </is>
      </c>
      <c r="C591" s="104" t="inlineStr">
        <is>
          <t>P002</t>
        </is>
      </c>
      <c r="D591" s="159" t="n">
        <v>5536</v>
      </c>
      <c r="E591" s="160" t="n">
        <v>57882.89</v>
      </c>
      <c r="F591" s="160" t="n">
        <v>21554</v>
      </c>
    </row>
    <row r="592">
      <c r="A592" s="104" t="inlineStr">
        <is>
          <t>2024/25</t>
        </is>
      </c>
      <c r="B592" s="104" t="inlineStr">
        <is>
          <t>HC-015</t>
        </is>
      </c>
      <c r="C592" s="104" t="inlineStr">
        <is>
          <t>P003</t>
        </is>
      </c>
      <c r="D592" s="159" t="n">
        <v>7832</v>
      </c>
      <c r="E592" s="160" t="n">
        <v>52690.89</v>
      </c>
      <c r="F592" s="160" t="n">
        <v>17378.91</v>
      </c>
    </row>
    <row r="593">
      <c r="A593" s="104" t="inlineStr">
        <is>
          <t>2024/25</t>
        </is>
      </c>
      <c r="B593" s="104" t="inlineStr">
        <is>
          <t>HC-015</t>
        </is>
      </c>
      <c r="C593" s="104" t="inlineStr">
        <is>
          <t>P004</t>
        </is>
      </c>
      <c r="D593" s="159" t="n">
        <v>3452</v>
      </c>
      <c r="E593" s="160" t="n">
        <v>26993.57</v>
      </c>
      <c r="F593" s="160" t="n">
        <v>8616.280000000001</v>
      </c>
    </row>
    <row r="594">
      <c r="A594" s="104" t="inlineStr">
        <is>
          <t>2024/25</t>
        </is>
      </c>
      <c r="B594" s="104" t="inlineStr">
        <is>
          <t>HC-015</t>
        </is>
      </c>
      <c r="C594" s="104" t="inlineStr">
        <is>
          <t>P005</t>
        </is>
      </c>
      <c r="D594" s="159" t="n">
        <v>7575</v>
      </c>
      <c r="E594" s="160" t="n">
        <v>56474.87</v>
      </c>
      <c r="F594" s="160" t="n">
        <v>17422.42</v>
      </c>
    </row>
    <row r="595">
      <c r="A595" s="104" t="inlineStr">
        <is>
          <t>2024/25</t>
        </is>
      </c>
      <c r="B595" s="104" t="inlineStr">
        <is>
          <t>HC-015</t>
        </is>
      </c>
      <c r="C595" s="104" t="inlineStr">
        <is>
          <t>P006</t>
        </is>
      </c>
      <c r="D595" s="159" t="n">
        <v>7235</v>
      </c>
      <c r="E595" s="160" t="n">
        <v>58540.82</v>
      </c>
      <c r="F595" s="160" t="n">
        <v>16816.37</v>
      </c>
    </row>
    <row r="596">
      <c r="A596" s="104" t="inlineStr">
        <is>
          <t>2024/25</t>
        </is>
      </c>
      <c r="B596" s="104" t="inlineStr">
        <is>
          <t>HC-015</t>
        </is>
      </c>
      <c r="C596" s="104" t="inlineStr">
        <is>
          <t>P007</t>
        </is>
      </c>
      <c r="D596" s="159" t="n">
        <v>6911</v>
      </c>
      <c r="E596" s="160" t="n">
        <v>52137.17</v>
      </c>
      <c r="F596" s="160" t="n">
        <v>13866.99</v>
      </c>
    </row>
    <row r="597">
      <c r="A597" s="104" t="inlineStr">
        <is>
          <t>2024/25</t>
        </is>
      </c>
      <c r="B597" s="104" t="inlineStr">
        <is>
          <t>HC-015</t>
        </is>
      </c>
      <c r="C597" s="104" t="inlineStr">
        <is>
          <t>P008</t>
        </is>
      </c>
      <c r="D597" s="159" t="n">
        <v>5771</v>
      </c>
      <c r="E597" s="160" t="n">
        <v>42507.75</v>
      </c>
      <c r="F597" s="160" t="n">
        <v>15374.93</v>
      </c>
    </row>
    <row r="598">
      <c r="A598" s="104" t="inlineStr">
        <is>
          <t>2024/25</t>
        </is>
      </c>
      <c r="B598" s="104" t="inlineStr">
        <is>
          <t>HC-015</t>
        </is>
      </c>
      <c r="C598" s="104" t="inlineStr">
        <is>
          <t>P009</t>
        </is>
      </c>
      <c r="D598" s="159" t="n">
        <v>2934</v>
      </c>
      <c r="E598" s="160" t="n">
        <v>37084.77</v>
      </c>
      <c r="F598" s="160" t="n">
        <v>14993.71</v>
      </c>
    </row>
    <row r="599">
      <c r="A599" s="104" t="inlineStr">
        <is>
          <t>2024/25</t>
        </is>
      </c>
      <c r="B599" s="104" t="inlineStr">
        <is>
          <t>HC-015</t>
        </is>
      </c>
      <c r="C599" s="104" t="inlineStr">
        <is>
          <t>P010</t>
        </is>
      </c>
      <c r="D599" s="159" t="n">
        <v>7425</v>
      </c>
      <c r="E599" s="160" t="n">
        <v>43861.4</v>
      </c>
      <c r="F599" s="160" t="n">
        <v>14000.61</v>
      </c>
    </row>
    <row r="600">
      <c r="A600" s="104" t="inlineStr">
        <is>
          <t>2024/25</t>
        </is>
      </c>
      <c r="B600" s="104" t="inlineStr">
        <is>
          <t>HC-015</t>
        </is>
      </c>
      <c r="C600" s="104" t="inlineStr">
        <is>
          <t>P011</t>
        </is>
      </c>
      <c r="D600" s="159" t="n">
        <v>6785</v>
      </c>
      <c r="E600" s="160" t="n">
        <v>19741.81</v>
      </c>
      <c r="F600" s="160" t="n">
        <v>4620.16</v>
      </c>
    </row>
    <row r="601">
      <c r="A601" s="104" t="inlineStr">
        <is>
          <t>2024/25</t>
        </is>
      </c>
      <c r="B601" s="104" t="inlineStr">
        <is>
          <t>HC-015</t>
        </is>
      </c>
      <c r="C601" s="104" t="inlineStr">
        <is>
          <t>P012</t>
        </is>
      </c>
      <c r="D601" s="159" t="n">
        <v>7662</v>
      </c>
      <c r="E601" s="160" t="n">
        <v>28551.57</v>
      </c>
      <c r="F601" s="160" t="n">
        <v>8505.51</v>
      </c>
    </row>
    <row r="602">
      <c r="A602" s="104" t="inlineStr">
        <is>
          <t>2024/25</t>
        </is>
      </c>
      <c r="B602" s="104" t="inlineStr">
        <is>
          <t>HC-015</t>
        </is>
      </c>
      <c r="C602" s="104" t="inlineStr">
        <is>
          <t>P013</t>
        </is>
      </c>
      <c r="D602" s="159" t="n">
        <v>8179</v>
      </c>
      <c r="E602" s="160" t="n">
        <v>28253.44</v>
      </c>
      <c r="F602" s="160" t="n">
        <v>7214.57</v>
      </c>
    </row>
    <row r="603">
      <c r="A603" s="104" t="inlineStr">
        <is>
          <t>2024/25</t>
        </is>
      </c>
      <c r="B603" s="104" t="inlineStr">
        <is>
          <t>HC-015</t>
        </is>
      </c>
      <c r="C603" s="104" t="inlineStr">
        <is>
          <t>P014</t>
        </is>
      </c>
      <c r="D603" s="159" t="n">
        <v>8587</v>
      </c>
      <c r="E603" s="160" t="n">
        <v>33571.68</v>
      </c>
      <c r="F603" s="160" t="n">
        <v>9286.65</v>
      </c>
    </row>
    <row r="604">
      <c r="A604" s="104" t="inlineStr">
        <is>
          <t>2024/25</t>
        </is>
      </c>
      <c r="B604" s="104" t="inlineStr">
        <is>
          <t>HC-015</t>
        </is>
      </c>
      <c r="C604" s="104" t="inlineStr">
        <is>
          <t>P015</t>
        </is>
      </c>
      <c r="D604" s="159" t="n">
        <v>6079</v>
      </c>
      <c r="E604" s="160" t="n">
        <v>28737.63</v>
      </c>
      <c r="F604" s="160" t="n">
        <v>9477.530000000001</v>
      </c>
    </row>
    <row r="605">
      <c r="A605" s="104" t="inlineStr">
        <is>
          <t>2024/25</t>
        </is>
      </c>
      <c r="B605" s="104" t="inlineStr">
        <is>
          <t>HC-015</t>
        </is>
      </c>
      <c r="C605" s="104" t="inlineStr">
        <is>
          <t>P016</t>
        </is>
      </c>
      <c r="D605" s="159" t="n">
        <v>3160</v>
      </c>
      <c r="E605" s="160" t="n">
        <v>19544.58</v>
      </c>
      <c r="F605" s="160" t="n">
        <v>6029.98</v>
      </c>
    </row>
    <row r="606">
      <c r="A606" s="104" t="inlineStr">
        <is>
          <t>2024/25</t>
        </is>
      </c>
      <c r="B606" s="104" t="inlineStr">
        <is>
          <t>HC-015</t>
        </is>
      </c>
      <c r="C606" s="104" t="inlineStr">
        <is>
          <t>P017</t>
        </is>
      </c>
      <c r="D606" s="159" t="n">
        <v>2956</v>
      </c>
      <c r="E606" s="160" t="n">
        <v>20159.12</v>
      </c>
      <c r="F606" s="160" t="n">
        <v>6863.89</v>
      </c>
    </row>
    <row r="607">
      <c r="A607" s="104" t="inlineStr">
        <is>
          <t>2024/25</t>
        </is>
      </c>
      <c r="B607" s="104" t="inlineStr">
        <is>
          <t>HC-015</t>
        </is>
      </c>
      <c r="C607" s="104" t="inlineStr">
        <is>
          <t>P018</t>
        </is>
      </c>
      <c r="D607" s="159" t="n">
        <v>7161</v>
      </c>
      <c r="E607" s="160" t="n">
        <v>18876.83</v>
      </c>
      <c r="F607" s="160" t="n">
        <v>4016.4</v>
      </c>
    </row>
    <row r="608">
      <c r="A608" s="104" t="inlineStr">
        <is>
          <t>2024/25</t>
        </is>
      </c>
      <c r="B608" s="104" t="inlineStr">
        <is>
          <t>HC-015</t>
        </is>
      </c>
      <c r="C608" s="104" t="inlineStr">
        <is>
          <t>P019</t>
        </is>
      </c>
      <c r="D608" s="159" t="n">
        <v>8600</v>
      </c>
      <c r="E608" s="160" t="n">
        <v>21886.71</v>
      </c>
      <c r="F608" s="160" t="n">
        <v>5588.57</v>
      </c>
    </row>
    <row r="609">
      <c r="A609" s="104" t="inlineStr">
        <is>
          <t>2024/25</t>
        </is>
      </c>
      <c r="B609" s="104" t="inlineStr">
        <is>
          <t>HC-015</t>
        </is>
      </c>
      <c r="C609" s="104" t="inlineStr">
        <is>
          <t>P020</t>
        </is>
      </c>
      <c r="D609" s="159" t="n">
        <v>5816</v>
      </c>
      <c r="E609" s="160" t="n">
        <v>14802.09</v>
      </c>
      <c r="F609" s="160" t="n">
        <v>3779.27</v>
      </c>
    </row>
    <row r="610">
      <c r="A610" s="104" t="inlineStr">
        <is>
          <t>2024/25</t>
        </is>
      </c>
      <c r="B610" s="104" t="inlineStr">
        <is>
          <t>HC-015</t>
        </is>
      </c>
      <c r="C610" s="104" t="inlineStr">
        <is>
          <t>P021</t>
        </is>
      </c>
      <c r="D610" s="159" t="n">
        <v>8750</v>
      </c>
      <c r="E610" s="160" t="n">
        <v>28631.48</v>
      </c>
      <c r="F610" s="160" t="n">
        <v>7920.65</v>
      </c>
    </row>
    <row r="611">
      <c r="A611" s="104" t="inlineStr">
        <is>
          <t>2024/25</t>
        </is>
      </c>
      <c r="B611" s="104" t="inlineStr">
        <is>
          <t>HC-015</t>
        </is>
      </c>
      <c r="C611" s="104" t="inlineStr">
        <is>
          <t>P022</t>
        </is>
      </c>
      <c r="D611" s="159" t="n">
        <v>7531</v>
      </c>
      <c r="E611" s="160" t="n">
        <v>23273.7</v>
      </c>
      <c r="F611" s="160" t="n">
        <v>6190.84</v>
      </c>
    </row>
    <row r="612">
      <c r="A612" s="104" t="inlineStr">
        <is>
          <t>2024/25</t>
        </is>
      </c>
      <c r="B612" s="104" t="inlineStr">
        <is>
          <t>HC-015</t>
        </is>
      </c>
      <c r="C612" s="104" t="inlineStr">
        <is>
          <t>P023</t>
        </is>
      </c>
      <c r="D612" s="159" t="n">
        <v>8493</v>
      </c>
      <c r="E612" s="160" t="n">
        <v>16981.46</v>
      </c>
      <c r="F612" s="160" t="n">
        <v>3252.05</v>
      </c>
    </row>
    <row r="613">
      <c r="A613" s="104" t="inlineStr">
        <is>
          <t>2024/25</t>
        </is>
      </c>
      <c r="B613" s="104" t="inlineStr">
        <is>
          <t>HC-015</t>
        </is>
      </c>
      <c r="C613" s="104" t="inlineStr">
        <is>
          <t>P024</t>
        </is>
      </c>
      <c r="D613" s="159" t="n">
        <v>9226</v>
      </c>
      <c r="E613" s="160" t="n">
        <v>20129.9</v>
      </c>
      <c r="F613" s="160" t="n">
        <v>4068.98</v>
      </c>
    </row>
    <row r="614">
      <c r="A614" s="104" t="inlineStr">
        <is>
          <t>2024/25</t>
        </is>
      </c>
      <c r="B614" s="104" t="inlineStr">
        <is>
          <t>HC-015</t>
        </is>
      </c>
      <c r="C614" s="104" t="inlineStr">
        <is>
          <t>P025</t>
        </is>
      </c>
      <c r="D614" s="159" t="n">
        <v>7792</v>
      </c>
      <c r="E614" s="160" t="n">
        <v>29750.23</v>
      </c>
      <c r="F614" s="160" t="n">
        <v>10760.77</v>
      </c>
    </row>
    <row r="615">
      <c r="A615" s="104" t="inlineStr">
        <is>
          <t>2024/25</t>
        </is>
      </c>
      <c r="B615" s="104" t="inlineStr">
        <is>
          <t>HC-015</t>
        </is>
      </c>
      <c r="C615" s="104" t="inlineStr">
        <is>
          <t>P026</t>
        </is>
      </c>
      <c r="D615" s="159" t="n">
        <v>4764</v>
      </c>
      <c r="E615" s="160" t="n">
        <v>21218.92</v>
      </c>
      <c r="F615" s="160" t="n">
        <v>6770.9</v>
      </c>
    </row>
    <row r="616">
      <c r="A616" s="104" t="inlineStr">
        <is>
          <t>2024/25</t>
        </is>
      </c>
      <c r="B616" s="104" t="inlineStr">
        <is>
          <t>HC-015</t>
        </is>
      </c>
      <c r="C616" s="104" t="inlineStr">
        <is>
          <t>P027</t>
        </is>
      </c>
      <c r="D616" s="159" t="n">
        <v>3860</v>
      </c>
      <c r="E616" s="160" t="n">
        <v>17198.7</v>
      </c>
      <c r="F616" s="160" t="n">
        <v>5489.64</v>
      </c>
    </row>
    <row r="617">
      <c r="A617" s="104" t="inlineStr">
        <is>
          <t>2024/25</t>
        </is>
      </c>
      <c r="B617" s="104" t="inlineStr">
        <is>
          <t>HC-015</t>
        </is>
      </c>
      <c r="C617" s="104" t="inlineStr">
        <is>
          <t>P028</t>
        </is>
      </c>
      <c r="D617" s="159" t="n">
        <v>5477</v>
      </c>
      <c r="E617" s="160" t="n">
        <v>25891.01</v>
      </c>
      <c r="F617" s="160" t="n">
        <v>8815.110000000001</v>
      </c>
    </row>
    <row r="618">
      <c r="A618" s="104" t="inlineStr">
        <is>
          <t>2024/25</t>
        </is>
      </c>
      <c r="B618" s="104" t="inlineStr">
        <is>
          <t>HC-015</t>
        </is>
      </c>
      <c r="C618" s="104" t="inlineStr">
        <is>
          <t>P029</t>
        </is>
      </c>
      <c r="D618" s="159" t="n">
        <v>13163</v>
      </c>
      <c r="E618" s="160" t="n">
        <v>25130.74</v>
      </c>
      <c r="F618" s="160" t="n">
        <v>3743.92</v>
      </c>
    </row>
    <row r="619">
      <c r="A619" s="104" t="inlineStr">
        <is>
          <t>2024/25</t>
        </is>
      </c>
      <c r="B619" s="104" t="inlineStr">
        <is>
          <t>HC-015</t>
        </is>
      </c>
      <c r="C619" s="104" t="inlineStr">
        <is>
          <t>P030</t>
        </is>
      </c>
      <c r="D619" s="159" t="n">
        <v>7279</v>
      </c>
      <c r="E619" s="160" t="n">
        <v>21838.31</v>
      </c>
      <c r="F619" s="160" t="n">
        <v>4182.11</v>
      </c>
    </row>
    <row r="620">
      <c r="A620" s="104" t="inlineStr">
        <is>
          <t>2024/25</t>
        </is>
      </c>
      <c r="B620" s="104" t="inlineStr">
        <is>
          <t>HC-015</t>
        </is>
      </c>
      <c r="C620" s="104" t="inlineStr">
        <is>
          <t>P031</t>
        </is>
      </c>
      <c r="D620" s="159" t="n">
        <v>3182</v>
      </c>
      <c r="E620" s="160" t="n">
        <v>15908.82</v>
      </c>
      <c r="F620" s="160" t="n">
        <v>4739.92</v>
      </c>
    </row>
    <row r="621">
      <c r="A621" s="104" t="inlineStr">
        <is>
          <t>2024/25</t>
        </is>
      </c>
      <c r="B621" s="104" t="inlineStr">
        <is>
          <t>HC-015</t>
        </is>
      </c>
      <c r="C621" s="104" t="inlineStr">
        <is>
          <t>P032</t>
        </is>
      </c>
      <c r="D621" s="159" t="n">
        <v>4149</v>
      </c>
      <c r="E621" s="160" t="n">
        <v>9806.549999999999</v>
      </c>
      <c r="F621" s="160" t="n">
        <v>2191.21</v>
      </c>
    </row>
    <row r="622">
      <c r="A622" s="104" t="inlineStr">
        <is>
          <t>2024/25</t>
        </is>
      </c>
      <c r="B622" s="104" t="inlineStr">
        <is>
          <t>HC-015</t>
        </is>
      </c>
      <c r="C622" s="104" t="inlineStr">
        <is>
          <t>P033</t>
        </is>
      </c>
      <c r="D622" s="159" t="n">
        <v>2742</v>
      </c>
      <c r="E622" s="160" t="n">
        <v>8478</v>
      </c>
      <c r="F622" s="160" t="n">
        <v>2164.59</v>
      </c>
    </row>
    <row r="623">
      <c r="A623" s="104" t="inlineStr">
        <is>
          <t>2024/25</t>
        </is>
      </c>
      <c r="B623" s="104" t="inlineStr">
        <is>
          <t>HC-015</t>
        </is>
      </c>
      <c r="C623" s="104" t="inlineStr">
        <is>
          <t>P034</t>
        </is>
      </c>
      <c r="D623" s="159" t="n">
        <v>1932</v>
      </c>
      <c r="E623" s="160" t="n">
        <v>8082.12</v>
      </c>
      <c r="F623" s="160" t="n">
        <v>2493.62</v>
      </c>
    </row>
    <row r="624">
      <c r="A624" s="104" t="inlineStr">
        <is>
          <t>2024/25</t>
        </is>
      </c>
      <c r="B624" s="104" t="inlineStr">
        <is>
          <t>HC-015</t>
        </is>
      </c>
      <c r="C624" s="104" t="inlineStr">
        <is>
          <t>P035</t>
        </is>
      </c>
      <c r="D624" s="159" t="n">
        <v>2729</v>
      </c>
      <c r="E624" s="160" t="n">
        <v>9679.719999999999</v>
      </c>
      <c r="F624" s="160" t="n">
        <v>2677.64</v>
      </c>
    </row>
    <row r="625">
      <c r="A625" s="104" t="inlineStr">
        <is>
          <t>2024/25</t>
        </is>
      </c>
      <c r="B625" s="104" t="inlineStr">
        <is>
          <t>HC-015</t>
        </is>
      </c>
      <c r="C625" s="104" t="inlineStr">
        <is>
          <t>P036</t>
        </is>
      </c>
      <c r="D625" s="159" t="n">
        <v>2056</v>
      </c>
      <c r="E625" s="160" t="n">
        <v>7852.21</v>
      </c>
      <c r="F625" s="160" t="n">
        <v>2255.3</v>
      </c>
    </row>
    <row r="626">
      <c r="A626" s="104" t="inlineStr">
        <is>
          <t>2024/25</t>
        </is>
      </c>
      <c r="B626" s="104" t="inlineStr">
        <is>
          <t>HC-015</t>
        </is>
      </c>
      <c r="C626" s="104" t="inlineStr">
        <is>
          <t>P037</t>
        </is>
      </c>
      <c r="D626" s="159" t="n">
        <v>3011</v>
      </c>
      <c r="E626" s="160" t="n">
        <v>10401.27</v>
      </c>
      <c r="F626" s="160" t="n">
        <v>3430.16</v>
      </c>
    </row>
    <row r="627">
      <c r="A627" s="104" t="inlineStr">
        <is>
          <t>2024/25</t>
        </is>
      </c>
      <c r="B627" s="104" t="inlineStr">
        <is>
          <t>HC-015</t>
        </is>
      </c>
      <c r="C627" s="104" t="inlineStr">
        <is>
          <t>P038</t>
        </is>
      </c>
      <c r="D627" s="159" t="n">
        <v>1569</v>
      </c>
      <c r="E627" s="160" t="n">
        <v>9839.5</v>
      </c>
      <c r="F627" s="160" t="n">
        <v>3140.55</v>
      </c>
    </row>
    <row r="628">
      <c r="A628" s="104" t="inlineStr">
        <is>
          <t>2024/25</t>
        </is>
      </c>
      <c r="B628" s="104" t="inlineStr">
        <is>
          <t>HC-015</t>
        </is>
      </c>
      <c r="C628" s="104" t="inlineStr">
        <is>
          <t>P039</t>
        </is>
      </c>
      <c r="D628" s="159" t="n">
        <v>1577</v>
      </c>
      <c r="E628" s="160" t="n">
        <v>9895.43</v>
      </c>
      <c r="F628" s="160" t="n">
        <v>3263.91</v>
      </c>
    </row>
    <row r="629">
      <c r="A629" s="104" t="inlineStr">
        <is>
          <t>2024/25</t>
        </is>
      </c>
      <c r="B629" s="104" t="inlineStr">
        <is>
          <t>HC-015</t>
        </is>
      </c>
      <c r="C629" s="104" t="inlineStr">
        <is>
          <t>P040</t>
        </is>
      </c>
      <c r="D629" s="159" t="n">
        <v>621</v>
      </c>
      <c r="E629" s="160" t="n">
        <v>4739.73</v>
      </c>
      <c r="F629" s="160" t="n">
        <v>1514.82</v>
      </c>
    </row>
    <row r="630">
      <c r="A630" s="104" t="inlineStr">
        <is>
          <t>2024/25</t>
        </is>
      </c>
      <c r="B630" s="104" t="inlineStr">
        <is>
          <t>HC-015</t>
        </is>
      </c>
      <c r="C630" s="104" t="inlineStr">
        <is>
          <t>P041</t>
        </is>
      </c>
      <c r="D630" s="159" t="n">
        <v>313</v>
      </c>
      <c r="E630" s="160" t="n">
        <v>3390.33</v>
      </c>
      <c r="F630" s="160" t="n">
        <v>1296.03</v>
      </c>
    </row>
    <row r="631">
      <c r="A631" s="104" t="inlineStr">
        <is>
          <t>2024/25</t>
        </is>
      </c>
      <c r="B631" s="104" t="inlineStr">
        <is>
          <t>HC-015</t>
        </is>
      </c>
      <c r="C631" s="104" t="inlineStr">
        <is>
          <t>P042</t>
        </is>
      </c>
      <c r="D631" s="159" t="n">
        <v>549</v>
      </c>
      <c r="E631" s="160" t="n">
        <v>2198.36</v>
      </c>
      <c r="F631" s="160" t="n">
        <v>536.9</v>
      </c>
    </row>
    <row r="632">
      <c r="A632" s="104" t="inlineStr">
        <is>
          <t>2024/25</t>
        </is>
      </c>
      <c r="B632" s="104" t="inlineStr">
        <is>
          <t>HC-016</t>
        </is>
      </c>
      <c r="C632" s="104" t="inlineStr">
        <is>
          <t>P001</t>
        </is>
      </c>
      <c r="D632" s="159" t="n">
        <v>4732</v>
      </c>
      <c r="E632" s="160" t="n">
        <v>42585.87</v>
      </c>
      <c r="F632" s="160" t="n">
        <v>14989.37</v>
      </c>
    </row>
    <row r="633">
      <c r="A633" s="104" t="inlineStr">
        <is>
          <t>2024/25</t>
        </is>
      </c>
      <c r="B633" s="104" t="inlineStr">
        <is>
          <t>HC-016</t>
        </is>
      </c>
      <c r="C633" s="104" t="inlineStr">
        <is>
          <t>P002</t>
        </is>
      </c>
      <c r="D633" s="159" t="n">
        <v>6485</v>
      </c>
      <c r="E633" s="160" t="n">
        <v>67821.39999999999</v>
      </c>
      <c r="F633" s="160" t="n">
        <v>25318.17</v>
      </c>
    </row>
    <row r="634">
      <c r="A634" s="104" t="inlineStr">
        <is>
          <t>2024/25</t>
        </is>
      </c>
      <c r="B634" s="104" t="inlineStr">
        <is>
          <t>HC-016</t>
        </is>
      </c>
      <c r="C634" s="104" t="inlineStr">
        <is>
          <t>P003</t>
        </is>
      </c>
      <c r="D634" s="159" t="n">
        <v>9423</v>
      </c>
      <c r="E634" s="160" t="n">
        <v>63400.34</v>
      </c>
      <c r="F634" s="160" t="n">
        <v>20960.16</v>
      </c>
    </row>
    <row r="635">
      <c r="A635" s="104" t="inlineStr">
        <is>
          <t>2024/25</t>
        </is>
      </c>
      <c r="B635" s="104" t="inlineStr">
        <is>
          <t>HC-016</t>
        </is>
      </c>
      <c r="C635" s="104" t="inlineStr">
        <is>
          <t>P004</t>
        </is>
      </c>
      <c r="D635" s="159" t="n">
        <v>4283</v>
      </c>
      <c r="E635" s="160" t="n">
        <v>33490.64</v>
      </c>
      <c r="F635" s="160" t="n">
        <v>10715.31</v>
      </c>
    </row>
    <row r="636">
      <c r="A636" s="104" t="inlineStr">
        <is>
          <t>2024/25</t>
        </is>
      </c>
      <c r="B636" s="104" t="inlineStr">
        <is>
          <t>HC-016</t>
        </is>
      </c>
      <c r="C636" s="104" t="inlineStr">
        <is>
          <t>P005</t>
        </is>
      </c>
      <c r="D636" s="159" t="n">
        <v>9663</v>
      </c>
      <c r="E636" s="160" t="n">
        <v>72018.03</v>
      </c>
      <c r="F636" s="160" t="n">
        <v>22275.06</v>
      </c>
    </row>
    <row r="637">
      <c r="A637" s="104" t="inlineStr">
        <is>
          <t>2024/25</t>
        </is>
      </c>
      <c r="B637" s="104" t="inlineStr">
        <is>
          <t>HC-016</t>
        </is>
      </c>
      <c r="C637" s="104" t="inlineStr">
        <is>
          <t>P006</t>
        </is>
      </c>
      <c r="D637" s="159" t="n">
        <v>8598</v>
      </c>
      <c r="E637" s="160" t="n">
        <v>69559.49000000001</v>
      </c>
      <c r="F637" s="160" t="n">
        <v>20030.65</v>
      </c>
    </row>
    <row r="638">
      <c r="A638" s="104" t="inlineStr">
        <is>
          <t>2024/25</t>
        </is>
      </c>
      <c r="B638" s="104" t="inlineStr">
        <is>
          <t>HC-016</t>
        </is>
      </c>
      <c r="C638" s="104" t="inlineStr">
        <is>
          <t>P007</t>
        </is>
      </c>
      <c r="D638" s="159" t="n">
        <v>8578</v>
      </c>
      <c r="E638" s="160" t="n">
        <v>64745.11</v>
      </c>
      <c r="F638" s="160" t="n">
        <v>17265.71</v>
      </c>
    </row>
    <row r="639">
      <c r="A639" s="104" t="inlineStr">
        <is>
          <t>2024/25</t>
        </is>
      </c>
      <c r="B639" s="104" t="inlineStr">
        <is>
          <t>HC-016</t>
        </is>
      </c>
      <c r="C639" s="104" t="inlineStr">
        <is>
          <t>P008</t>
        </is>
      </c>
      <c r="D639" s="159" t="n">
        <v>6859</v>
      </c>
      <c r="E639" s="160" t="n">
        <v>50488.63</v>
      </c>
      <c r="F639" s="160" t="n">
        <v>18309.64</v>
      </c>
    </row>
    <row r="640">
      <c r="A640" s="104" t="inlineStr">
        <is>
          <t>2024/25</t>
        </is>
      </c>
      <c r="B640" s="104" t="inlineStr">
        <is>
          <t>HC-016</t>
        </is>
      </c>
      <c r="C640" s="104" t="inlineStr">
        <is>
          <t>P009</t>
        </is>
      </c>
      <c r="D640" s="159" t="n">
        <v>3587</v>
      </c>
      <c r="E640" s="160" t="n">
        <v>45322.17</v>
      </c>
      <c r="F640" s="160" t="n">
        <v>18366.89</v>
      </c>
    </row>
    <row r="641">
      <c r="A641" s="104" t="inlineStr">
        <is>
          <t>2024/25</t>
        </is>
      </c>
      <c r="B641" s="104" t="inlineStr">
        <is>
          <t>HC-016</t>
        </is>
      </c>
      <c r="C641" s="104" t="inlineStr">
        <is>
          <t>P010</t>
        </is>
      </c>
      <c r="D641" s="159" t="n">
        <v>9666</v>
      </c>
      <c r="E641" s="160" t="n">
        <v>57110.53</v>
      </c>
      <c r="F641" s="160" t="n">
        <v>18273.59</v>
      </c>
    </row>
    <row r="642">
      <c r="A642" s="104" t="inlineStr">
        <is>
          <t>2024/25</t>
        </is>
      </c>
      <c r="B642" s="104" t="inlineStr">
        <is>
          <t>HC-016</t>
        </is>
      </c>
      <c r="C642" s="104" t="inlineStr">
        <is>
          <t>P011</t>
        </is>
      </c>
      <c r="D642" s="159" t="n">
        <v>8652</v>
      </c>
      <c r="E642" s="160" t="n">
        <v>25169.17</v>
      </c>
      <c r="F642" s="160" t="n">
        <v>5906.22</v>
      </c>
    </row>
    <row r="643">
      <c r="A643" s="104" t="inlineStr">
        <is>
          <t>2024/25</t>
        </is>
      </c>
      <c r="B643" s="104" t="inlineStr">
        <is>
          <t>HC-016</t>
        </is>
      </c>
      <c r="C643" s="104" t="inlineStr">
        <is>
          <t>P012</t>
        </is>
      </c>
      <c r="D643" s="159" t="n">
        <v>9590</v>
      </c>
      <c r="E643" s="160" t="n">
        <v>35749.85</v>
      </c>
      <c r="F643" s="160" t="n">
        <v>10678.7</v>
      </c>
    </row>
    <row r="644">
      <c r="A644" s="104" t="inlineStr">
        <is>
          <t>2024/25</t>
        </is>
      </c>
      <c r="B644" s="104" t="inlineStr">
        <is>
          <t>HC-016</t>
        </is>
      </c>
      <c r="C644" s="104" t="inlineStr">
        <is>
          <t>P013</t>
        </is>
      </c>
      <c r="D644" s="159" t="n">
        <v>10126</v>
      </c>
      <c r="E644" s="160" t="n">
        <v>34977.55</v>
      </c>
      <c r="F644" s="160" t="n">
        <v>8953.860000000001</v>
      </c>
    </row>
    <row r="645">
      <c r="A645" s="104" t="inlineStr">
        <is>
          <t>2024/25</t>
        </is>
      </c>
      <c r="B645" s="104" t="inlineStr">
        <is>
          <t>HC-016</t>
        </is>
      </c>
      <c r="C645" s="104" t="inlineStr">
        <is>
          <t>P014</t>
        </is>
      </c>
      <c r="D645" s="159" t="n">
        <v>10881</v>
      </c>
      <c r="E645" s="160" t="n">
        <v>42525.79</v>
      </c>
      <c r="F645" s="160" t="n">
        <v>11793.27</v>
      </c>
    </row>
    <row r="646">
      <c r="A646" s="104" t="inlineStr">
        <is>
          <t>2024/25</t>
        </is>
      </c>
      <c r="B646" s="104" t="inlineStr">
        <is>
          <t>HC-016</t>
        </is>
      </c>
      <c r="C646" s="104" t="inlineStr">
        <is>
          <t>P015</t>
        </is>
      </c>
      <c r="D646" s="159" t="n">
        <v>7619</v>
      </c>
      <c r="E646" s="160" t="n">
        <v>36025.23</v>
      </c>
      <c r="F646" s="160" t="n">
        <v>11910.6</v>
      </c>
    </row>
    <row r="647">
      <c r="A647" s="104" t="inlineStr">
        <is>
          <t>2024/25</t>
        </is>
      </c>
      <c r="B647" s="104" t="inlineStr">
        <is>
          <t>HC-016</t>
        </is>
      </c>
      <c r="C647" s="104" t="inlineStr">
        <is>
          <t>P016</t>
        </is>
      </c>
      <c r="D647" s="159" t="n">
        <v>4058</v>
      </c>
      <c r="E647" s="160" t="n">
        <v>25074.81</v>
      </c>
      <c r="F647" s="160" t="n">
        <v>7755.23</v>
      </c>
    </row>
    <row r="648">
      <c r="A648" s="104" t="inlineStr">
        <is>
          <t>2024/25</t>
        </is>
      </c>
      <c r="B648" s="104" t="inlineStr">
        <is>
          <t>HC-016</t>
        </is>
      </c>
      <c r="C648" s="104" t="inlineStr">
        <is>
          <t>P017</t>
        </is>
      </c>
      <c r="D648" s="159" t="n">
        <v>3698</v>
      </c>
      <c r="E648" s="160" t="n">
        <v>25204.86</v>
      </c>
      <c r="F648" s="160" t="n">
        <v>8601.969999999999</v>
      </c>
    </row>
    <row r="649">
      <c r="A649" s="104" t="inlineStr">
        <is>
          <t>2024/25</t>
        </is>
      </c>
      <c r="B649" s="104" t="inlineStr">
        <is>
          <t>HC-016</t>
        </is>
      </c>
      <c r="C649" s="104" t="inlineStr">
        <is>
          <t>P018</t>
        </is>
      </c>
      <c r="D649" s="159" t="n">
        <v>8706</v>
      </c>
      <c r="E649" s="160" t="n">
        <v>22952.36</v>
      </c>
      <c r="F649" s="160" t="n">
        <v>4896.19</v>
      </c>
    </row>
    <row r="650">
      <c r="A650" s="104" t="inlineStr">
        <is>
          <t>2024/25</t>
        </is>
      </c>
      <c r="B650" s="104" t="inlineStr">
        <is>
          <t>HC-016</t>
        </is>
      </c>
      <c r="C650" s="104" t="inlineStr">
        <is>
          <t>P019</t>
        </is>
      </c>
      <c r="D650" s="159" t="n">
        <v>11298</v>
      </c>
      <c r="E650" s="160" t="n">
        <v>28761.32</v>
      </c>
      <c r="F650" s="160" t="n">
        <v>7363.36</v>
      </c>
    </row>
    <row r="651">
      <c r="A651" s="104" t="inlineStr">
        <is>
          <t>2024/25</t>
        </is>
      </c>
      <c r="B651" s="104" t="inlineStr">
        <is>
          <t>HC-016</t>
        </is>
      </c>
      <c r="C651" s="104" t="inlineStr">
        <is>
          <t>P020</t>
        </is>
      </c>
      <c r="D651" s="159" t="n">
        <v>6953</v>
      </c>
      <c r="E651" s="160" t="n">
        <v>17697.16</v>
      </c>
      <c r="F651" s="160" t="n">
        <v>4530.48</v>
      </c>
    </row>
    <row r="652">
      <c r="A652" s="104" t="inlineStr">
        <is>
          <t>2024/25</t>
        </is>
      </c>
      <c r="B652" s="104" t="inlineStr">
        <is>
          <t>HC-016</t>
        </is>
      </c>
      <c r="C652" s="104" t="inlineStr">
        <is>
          <t>P021</t>
        </is>
      </c>
      <c r="D652" s="159" t="n">
        <v>10781</v>
      </c>
      <c r="E652" s="160" t="n">
        <v>35288.14</v>
      </c>
      <c r="F652" s="160" t="n">
        <v>9786.98</v>
      </c>
    </row>
    <row r="653">
      <c r="A653" s="104" t="inlineStr">
        <is>
          <t>2024/25</t>
        </is>
      </c>
      <c r="B653" s="104" t="inlineStr">
        <is>
          <t>HC-016</t>
        </is>
      </c>
      <c r="C653" s="104" t="inlineStr">
        <is>
          <t>P022</t>
        </is>
      </c>
      <c r="D653" s="159" t="n">
        <v>9519</v>
      </c>
      <c r="E653" s="160" t="n">
        <v>29421.39</v>
      </c>
      <c r="F653" s="160" t="n">
        <v>7844.09</v>
      </c>
    </row>
    <row r="654">
      <c r="A654" s="104" t="inlineStr">
        <is>
          <t>2024/25</t>
        </is>
      </c>
      <c r="B654" s="104" t="inlineStr">
        <is>
          <t>HC-016</t>
        </is>
      </c>
      <c r="C654" s="104" t="inlineStr">
        <is>
          <t>P023</t>
        </is>
      </c>
      <c r="D654" s="159" t="n">
        <v>10496</v>
      </c>
      <c r="E654" s="160" t="n">
        <v>20989.26</v>
      </c>
      <c r="F654" s="160" t="n">
        <v>4030.09</v>
      </c>
    </row>
    <row r="655">
      <c r="A655" s="104" t="inlineStr">
        <is>
          <t>2024/25</t>
        </is>
      </c>
      <c r="B655" s="104" t="inlineStr">
        <is>
          <t>HC-016</t>
        </is>
      </c>
      <c r="C655" s="104" t="inlineStr">
        <is>
          <t>P024</t>
        </is>
      </c>
      <c r="D655" s="159" t="n">
        <v>11399</v>
      </c>
      <c r="E655" s="160" t="n">
        <v>24870.74</v>
      </c>
      <c r="F655" s="160" t="n">
        <v>5040.49</v>
      </c>
    </row>
    <row r="656">
      <c r="A656" s="104" t="inlineStr">
        <is>
          <t>2024/25</t>
        </is>
      </c>
      <c r="B656" s="104" t="inlineStr">
        <is>
          <t>HC-016</t>
        </is>
      </c>
      <c r="C656" s="104" t="inlineStr">
        <is>
          <t>P025</t>
        </is>
      </c>
      <c r="D656" s="159" t="n">
        <v>9881</v>
      </c>
      <c r="E656" s="160" t="n">
        <v>37727.03</v>
      </c>
      <c r="F656" s="160" t="n">
        <v>13677.95</v>
      </c>
    </row>
    <row r="657">
      <c r="A657" s="104" t="inlineStr">
        <is>
          <t>2024/25</t>
        </is>
      </c>
      <c r="B657" s="104" t="inlineStr">
        <is>
          <t>HC-016</t>
        </is>
      </c>
      <c r="C657" s="104" t="inlineStr">
        <is>
          <t>P026</t>
        </is>
      </c>
      <c r="D657" s="159" t="n">
        <v>5851</v>
      </c>
      <c r="E657" s="160" t="n">
        <v>26065.65</v>
      </c>
      <c r="F657" s="160" t="n">
        <v>8339.98</v>
      </c>
    </row>
    <row r="658">
      <c r="A658" s="104" t="inlineStr">
        <is>
          <t>2024/25</t>
        </is>
      </c>
      <c r="B658" s="104" t="inlineStr">
        <is>
          <t>HC-016</t>
        </is>
      </c>
      <c r="C658" s="104" t="inlineStr">
        <is>
          <t>P027</t>
        </is>
      </c>
      <c r="D658" s="159" t="n">
        <v>4750</v>
      </c>
      <c r="E658" s="160" t="n">
        <v>21155.68</v>
      </c>
      <c r="F658" s="160" t="n">
        <v>6768.82</v>
      </c>
    </row>
    <row r="659">
      <c r="A659" s="104" t="inlineStr">
        <is>
          <t>2024/25</t>
        </is>
      </c>
      <c r="B659" s="104" t="inlineStr">
        <is>
          <t>HC-016</t>
        </is>
      </c>
      <c r="C659" s="104" t="inlineStr">
        <is>
          <t>P028</t>
        </is>
      </c>
      <c r="D659" s="159" t="n">
        <v>6819</v>
      </c>
      <c r="E659" s="160" t="n">
        <v>32228.4</v>
      </c>
      <c r="F659" s="160" t="n">
        <v>10999.47</v>
      </c>
    </row>
    <row r="660">
      <c r="A660" s="104" t="inlineStr">
        <is>
          <t>2024/25</t>
        </is>
      </c>
      <c r="B660" s="104" t="inlineStr">
        <is>
          <t>HC-016</t>
        </is>
      </c>
      <c r="C660" s="104" t="inlineStr">
        <is>
          <t>P029</t>
        </is>
      </c>
      <c r="D660" s="159" t="n">
        <v>16351</v>
      </c>
      <c r="E660" s="160" t="n">
        <v>31219.38</v>
      </c>
      <c r="F660" s="160" t="n">
        <v>4662.44</v>
      </c>
    </row>
    <row r="661">
      <c r="A661" s="104" t="inlineStr">
        <is>
          <t>2024/25</t>
        </is>
      </c>
      <c r="B661" s="104" t="inlineStr">
        <is>
          <t>HC-016</t>
        </is>
      </c>
      <c r="C661" s="104" t="inlineStr">
        <is>
          <t>P030</t>
        </is>
      </c>
      <c r="D661" s="159" t="n">
        <v>9405</v>
      </c>
      <c r="E661" s="160" t="n">
        <v>28213.29</v>
      </c>
      <c r="F661" s="160" t="n">
        <v>5415.9</v>
      </c>
    </row>
    <row r="662">
      <c r="A662" s="104" t="inlineStr">
        <is>
          <t>2024/25</t>
        </is>
      </c>
      <c r="B662" s="104" t="inlineStr">
        <is>
          <t>HC-016</t>
        </is>
      </c>
      <c r="C662" s="104" t="inlineStr">
        <is>
          <t>P031</t>
        </is>
      </c>
      <c r="D662" s="159" t="n">
        <v>4191</v>
      </c>
      <c r="E662" s="160" t="n">
        <v>20948.14</v>
      </c>
      <c r="F662" s="160" t="n">
        <v>6256.24</v>
      </c>
    </row>
    <row r="663">
      <c r="A663" s="104" t="inlineStr">
        <is>
          <t>2024/25</t>
        </is>
      </c>
      <c r="B663" s="104" t="inlineStr">
        <is>
          <t>HC-016</t>
        </is>
      </c>
      <c r="C663" s="104" t="inlineStr">
        <is>
          <t>P032</t>
        </is>
      </c>
      <c r="D663" s="159" t="n">
        <v>5080</v>
      </c>
      <c r="E663" s="160" t="n">
        <v>12012.45</v>
      </c>
      <c r="F663" s="160" t="n">
        <v>2690.55</v>
      </c>
    </row>
    <row r="664">
      <c r="A664" s="104" t="inlineStr">
        <is>
          <t>2024/25</t>
        </is>
      </c>
      <c r="B664" s="104" t="inlineStr">
        <is>
          <t>HC-016</t>
        </is>
      </c>
      <c r="C664" s="104" t="inlineStr">
        <is>
          <t>P033</t>
        </is>
      </c>
      <c r="D664" s="159" t="n">
        <v>3436</v>
      </c>
      <c r="E664" s="160" t="n">
        <v>10622.11</v>
      </c>
      <c r="F664" s="160" t="n">
        <v>2718.63</v>
      </c>
    </row>
    <row r="665">
      <c r="A665" s="104" t="inlineStr">
        <is>
          <t>2024/25</t>
        </is>
      </c>
      <c r="B665" s="104" t="inlineStr">
        <is>
          <t>HC-016</t>
        </is>
      </c>
      <c r="C665" s="104" t="inlineStr">
        <is>
          <t>P034</t>
        </is>
      </c>
      <c r="D665" s="159" t="n">
        <v>2347</v>
      </c>
      <c r="E665" s="160" t="n">
        <v>9818.040000000001</v>
      </c>
      <c r="F665" s="160" t="n">
        <v>3036.58</v>
      </c>
    </row>
    <row r="666">
      <c r="A666" s="104" t="inlineStr">
        <is>
          <t>2024/25</t>
        </is>
      </c>
      <c r="B666" s="104" t="inlineStr">
        <is>
          <t>HC-016</t>
        </is>
      </c>
      <c r="C666" s="104" t="inlineStr">
        <is>
          <t>P035</t>
        </is>
      </c>
      <c r="D666" s="159" t="n">
        <v>3309</v>
      </c>
      <c r="E666" s="160" t="n">
        <v>11726.13</v>
      </c>
      <c r="F666" s="160" t="n">
        <v>3251.27</v>
      </c>
    </row>
    <row r="667">
      <c r="A667" s="104" t="inlineStr">
        <is>
          <t>2024/25</t>
        </is>
      </c>
      <c r="B667" s="104" t="inlineStr">
        <is>
          <t>HC-016</t>
        </is>
      </c>
      <c r="C667" s="104" t="inlineStr">
        <is>
          <t>P036</t>
        </is>
      </c>
      <c r="D667" s="159" t="n">
        <v>2518</v>
      </c>
      <c r="E667" s="160" t="n">
        <v>9621.17</v>
      </c>
      <c r="F667" s="160" t="n">
        <v>2770.99</v>
      </c>
    </row>
    <row r="668">
      <c r="A668" s="104" t="inlineStr">
        <is>
          <t>2024/25</t>
        </is>
      </c>
      <c r="B668" s="104" t="inlineStr">
        <is>
          <t>HC-016</t>
        </is>
      </c>
      <c r="C668" s="104" t="inlineStr">
        <is>
          <t>P037</t>
        </is>
      </c>
      <c r="D668" s="159" t="n">
        <v>3885</v>
      </c>
      <c r="E668" s="160" t="n">
        <v>13424.67</v>
      </c>
      <c r="F668" s="160" t="n">
        <v>4439.49</v>
      </c>
    </row>
    <row r="669">
      <c r="A669" s="104" t="inlineStr">
        <is>
          <t>2024/25</t>
        </is>
      </c>
      <c r="B669" s="104" t="inlineStr">
        <is>
          <t>HC-016</t>
        </is>
      </c>
      <c r="C669" s="104" t="inlineStr">
        <is>
          <t>P038</t>
        </is>
      </c>
      <c r="D669" s="159" t="n">
        <v>1901</v>
      </c>
      <c r="E669" s="160" t="n">
        <v>11934.6</v>
      </c>
      <c r="F669" s="160" t="n">
        <v>3819.37</v>
      </c>
    </row>
    <row r="670">
      <c r="A670" s="104" t="inlineStr">
        <is>
          <t>2024/25</t>
        </is>
      </c>
      <c r="B670" s="104" t="inlineStr">
        <is>
          <t>HC-016</t>
        </is>
      </c>
      <c r="C670" s="104" t="inlineStr">
        <is>
          <t>P039</t>
        </is>
      </c>
      <c r="D670" s="159" t="n">
        <v>2067</v>
      </c>
      <c r="E670" s="160" t="n">
        <v>12960.85</v>
      </c>
      <c r="F670" s="160" t="n">
        <v>4286</v>
      </c>
    </row>
    <row r="671">
      <c r="A671" s="104" t="inlineStr">
        <is>
          <t>2024/25</t>
        </is>
      </c>
      <c r="B671" s="104" t="inlineStr">
        <is>
          <t>HC-016</t>
        </is>
      </c>
      <c r="C671" s="104" t="inlineStr">
        <is>
          <t>P040</t>
        </is>
      </c>
      <c r="D671" s="159" t="n">
        <v>744</v>
      </c>
      <c r="E671" s="160" t="n">
        <v>5676.23</v>
      </c>
      <c r="F671" s="160" t="n">
        <v>1816.65</v>
      </c>
    </row>
    <row r="672">
      <c r="A672" s="104" t="inlineStr">
        <is>
          <t>2024/25</t>
        </is>
      </c>
      <c r="B672" s="104" t="inlineStr">
        <is>
          <t>HC-016</t>
        </is>
      </c>
      <c r="C672" s="104" t="inlineStr">
        <is>
          <t>P041</t>
        </is>
      </c>
      <c r="D672" s="159" t="n">
        <v>355</v>
      </c>
      <c r="E672" s="160" t="n">
        <v>3835.38</v>
      </c>
      <c r="F672" s="160" t="n">
        <v>1471.53</v>
      </c>
    </row>
    <row r="673">
      <c r="A673" s="104" t="inlineStr">
        <is>
          <t>2024/25</t>
        </is>
      </c>
      <c r="B673" s="104" t="inlineStr">
        <is>
          <t>HC-016</t>
        </is>
      </c>
      <c r="C673" s="104" t="inlineStr">
        <is>
          <t>P042</t>
        </is>
      </c>
      <c r="D673" s="159" t="n">
        <v>682</v>
      </c>
      <c r="E673" s="160" t="n">
        <v>2726.29</v>
      </c>
      <c r="F673" s="160" t="n">
        <v>668.27</v>
      </c>
    </row>
    <row r="674">
      <c r="A674" s="104" t="inlineStr">
        <is>
          <t>2024/25</t>
        </is>
      </c>
      <c r="B674" s="104" t="inlineStr">
        <is>
          <t>HC-017</t>
        </is>
      </c>
      <c r="C674" s="104" t="inlineStr">
        <is>
          <t>P001</t>
        </is>
      </c>
      <c r="D674" s="159" t="n">
        <v>4132</v>
      </c>
      <c r="E674" s="160" t="n">
        <v>37191.66</v>
      </c>
      <c r="F674" s="160" t="n">
        <v>13016.93</v>
      </c>
    </row>
    <row r="675">
      <c r="A675" s="104" t="inlineStr">
        <is>
          <t>2024/25</t>
        </is>
      </c>
      <c r="B675" s="104" t="inlineStr">
        <is>
          <t>HC-017</t>
        </is>
      </c>
      <c r="C675" s="104" t="inlineStr">
        <is>
          <t>P002</t>
        </is>
      </c>
      <c r="D675" s="159" t="n">
        <v>6039</v>
      </c>
      <c r="E675" s="160" t="n">
        <v>63137.48</v>
      </c>
      <c r="F675" s="160" t="n">
        <v>23432.73</v>
      </c>
    </row>
    <row r="676">
      <c r="A676" s="104" t="inlineStr">
        <is>
          <t>2024/25</t>
        </is>
      </c>
      <c r="B676" s="104" t="inlineStr">
        <is>
          <t>HC-017</t>
        </is>
      </c>
      <c r="C676" s="104" t="inlineStr">
        <is>
          <t>P003</t>
        </is>
      </c>
      <c r="D676" s="159" t="n">
        <v>8275</v>
      </c>
      <c r="E676" s="160" t="n">
        <v>55677.59</v>
      </c>
      <c r="F676" s="160" t="n">
        <v>18302.69</v>
      </c>
    </row>
    <row r="677">
      <c r="A677" s="104" t="inlineStr">
        <is>
          <t>2024/25</t>
        </is>
      </c>
      <c r="B677" s="104" t="inlineStr">
        <is>
          <t>HC-017</t>
        </is>
      </c>
      <c r="C677" s="104" t="inlineStr">
        <is>
          <t>P004</t>
        </is>
      </c>
      <c r="D677" s="159" t="n">
        <v>3703</v>
      </c>
      <c r="E677" s="160" t="n">
        <v>28958.84</v>
      </c>
      <c r="F677" s="160" t="n">
        <v>9215.200000000001</v>
      </c>
    </row>
    <row r="678">
      <c r="A678" s="104" t="inlineStr">
        <is>
          <t>2024/25</t>
        </is>
      </c>
      <c r="B678" s="104" t="inlineStr">
        <is>
          <t>HC-017</t>
        </is>
      </c>
      <c r="C678" s="104" t="inlineStr">
        <is>
          <t>P005</t>
        </is>
      </c>
      <c r="D678" s="159" t="n">
        <v>8141</v>
      </c>
      <c r="E678" s="160" t="n">
        <v>60688.4</v>
      </c>
      <c r="F678" s="160" t="n">
        <v>18668.16</v>
      </c>
    </row>
    <row r="679">
      <c r="A679" s="104" t="inlineStr">
        <is>
          <t>2024/25</t>
        </is>
      </c>
      <c r="B679" s="104" t="inlineStr">
        <is>
          <t>HC-017</t>
        </is>
      </c>
      <c r="C679" s="104" t="inlineStr">
        <is>
          <t>P006</t>
        </is>
      </c>
      <c r="D679" s="159" t="n">
        <v>7581</v>
      </c>
      <c r="E679" s="160" t="n">
        <v>61317.23</v>
      </c>
      <c r="F679" s="160" t="n">
        <v>17562.4</v>
      </c>
    </row>
    <row r="680">
      <c r="A680" s="104" t="inlineStr">
        <is>
          <t>2024/25</t>
        </is>
      </c>
      <c r="B680" s="104" t="inlineStr">
        <is>
          <t>HC-017</t>
        </is>
      </c>
      <c r="C680" s="104" t="inlineStr">
        <is>
          <t>P007</t>
        </is>
      </c>
      <c r="D680" s="159" t="n">
        <v>7746</v>
      </c>
      <c r="E680" s="160" t="n">
        <v>58443.92</v>
      </c>
      <c r="F680" s="160" t="n">
        <v>15497.02</v>
      </c>
    </row>
    <row r="681">
      <c r="A681" s="104" t="inlineStr">
        <is>
          <t>2024/25</t>
        </is>
      </c>
      <c r="B681" s="104" t="inlineStr">
        <is>
          <t>HC-017</t>
        </is>
      </c>
      <c r="C681" s="104" t="inlineStr">
        <is>
          <t>P008</t>
        </is>
      </c>
      <c r="D681" s="159" t="n">
        <v>6739</v>
      </c>
      <c r="E681" s="160" t="n">
        <v>49625.77</v>
      </c>
      <c r="F681" s="160" t="n">
        <v>17893.8</v>
      </c>
    </row>
    <row r="682">
      <c r="A682" s="104" t="inlineStr">
        <is>
          <t>2024/25</t>
        </is>
      </c>
      <c r="B682" s="104" t="inlineStr">
        <is>
          <t>HC-017</t>
        </is>
      </c>
      <c r="C682" s="104" t="inlineStr">
        <is>
          <t>P009</t>
        </is>
      </c>
      <c r="D682" s="159" t="n">
        <v>3095</v>
      </c>
      <c r="E682" s="160" t="n">
        <v>39122.34</v>
      </c>
      <c r="F682" s="160" t="n">
        <v>15764.35</v>
      </c>
    </row>
    <row r="683">
      <c r="A683" s="104" t="inlineStr">
        <is>
          <t>2024/25</t>
        </is>
      </c>
      <c r="B683" s="104" t="inlineStr">
        <is>
          <t>HC-017</t>
        </is>
      </c>
      <c r="C683" s="104" t="inlineStr">
        <is>
          <t>P010</t>
        </is>
      </c>
      <c r="D683" s="159" t="n">
        <v>7920</v>
      </c>
      <c r="E683" s="160" t="n">
        <v>46806.75</v>
      </c>
      <c r="F683" s="160" t="n">
        <v>14894.03</v>
      </c>
    </row>
    <row r="684">
      <c r="A684" s="104" t="inlineStr">
        <is>
          <t>2024/25</t>
        </is>
      </c>
      <c r="B684" s="104" t="inlineStr">
        <is>
          <t>HC-017</t>
        </is>
      </c>
      <c r="C684" s="104" t="inlineStr">
        <is>
          <t>P011</t>
        </is>
      </c>
      <c r="D684" s="159" t="n">
        <v>7535</v>
      </c>
      <c r="E684" s="160" t="n">
        <v>21923.15</v>
      </c>
      <c r="F684" s="160" t="n">
        <v>5115.66</v>
      </c>
    </row>
    <row r="685">
      <c r="A685" s="104" t="inlineStr">
        <is>
          <t>2024/25</t>
        </is>
      </c>
      <c r="B685" s="104" t="inlineStr">
        <is>
          <t>HC-017</t>
        </is>
      </c>
      <c r="C685" s="104" t="inlineStr">
        <is>
          <t>P012</t>
        </is>
      </c>
      <c r="D685" s="159" t="n">
        <v>8206</v>
      </c>
      <c r="E685" s="160" t="n">
        <v>30590.1</v>
      </c>
      <c r="F685" s="160" t="n">
        <v>9084.620000000001</v>
      </c>
    </row>
    <row r="686">
      <c r="A686" s="104" t="inlineStr">
        <is>
          <t>2024/25</t>
        </is>
      </c>
      <c r="B686" s="104" t="inlineStr">
        <is>
          <t>HC-017</t>
        </is>
      </c>
      <c r="C686" s="104" t="inlineStr">
        <is>
          <t>P013</t>
        </is>
      </c>
      <c r="D686" s="159" t="n">
        <v>8718</v>
      </c>
      <c r="E686" s="160" t="n">
        <v>30113.24</v>
      </c>
      <c r="F686" s="160" t="n">
        <v>7667.45</v>
      </c>
    </row>
    <row r="687">
      <c r="A687" s="104" t="inlineStr">
        <is>
          <t>2024/25</t>
        </is>
      </c>
      <c r="B687" s="104" t="inlineStr">
        <is>
          <t>HC-017</t>
        </is>
      </c>
      <c r="C687" s="104" t="inlineStr">
        <is>
          <t>P014</t>
        </is>
      </c>
      <c r="D687" s="159" t="n">
        <v>9760</v>
      </c>
      <c r="E687" s="160" t="n">
        <v>38155.32</v>
      </c>
      <c r="F687" s="160" t="n">
        <v>10520.3</v>
      </c>
    </row>
    <row r="688">
      <c r="A688" s="104" t="inlineStr">
        <is>
          <t>2024/25</t>
        </is>
      </c>
      <c r="B688" s="104" t="inlineStr">
        <is>
          <t>HC-017</t>
        </is>
      </c>
      <c r="C688" s="104" t="inlineStr">
        <is>
          <t>P015</t>
        </is>
      </c>
      <c r="D688" s="159" t="n">
        <v>6618</v>
      </c>
      <c r="E688" s="160" t="n">
        <v>31282.32</v>
      </c>
      <c r="F688" s="160" t="n">
        <v>10284.08</v>
      </c>
    </row>
    <row r="689">
      <c r="A689" s="104" t="inlineStr">
        <is>
          <t>2024/25</t>
        </is>
      </c>
      <c r="B689" s="104" t="inlineStr">
        <is>
          <t>HC-017</t>
        </is>
      </c>
      <c r="C689" s="104" t="inlineStr">
        <is>
          <t>P016</t>
        </is>
      </c>
      <c r="D689" s="159" t="n">
        <v>3583</v>
      </c>
      <c r="E689" s="160" t="n">
        <v>22158.71</v>
      </c>
      <c r="F689" s="160" t="n">
        <v>6815.65</v>
      </c>
    </row>
    <row r="690">
      <c r="A690" s="104" t="inlineStr">
        <is>
          <t>2024/25</t>
        </is>
      </c>
      <c r="B690" s="104" t="inlineStr">
        <is>
          <t>HC-017</t>
        </is>
      </c>
      <c r="C690" s="104" t="inlineStr">
        <is>
          <t>P017</t>
        </is>
      </c>
      <c r="D690" s="159" t="n">
        <v>3238</v>
      </c>
      <c r="E690" s="160" t="n">
        <v>22081.5</v>
      </c>
      <c r="F690" s="160" t="n">
        <v>7494.47</v>
      </c>
    </row>
    <row r="691">
      <c r="A691" s="104" t="inlineStr">
        <is>
          <t>2024/25</t>
        </is>
      </c>
      <c r="B691" s="104" t="inlineStr">
        <is>
          <t>HC-017</t>
        </is>
      </c>
      <c r="C691" s="104" t="inlineStr">
        <is>
          <t>P018</t>
        </is>
      </c>
      <c r="D691" s="159" t="n">
        <v>7625</v>
      </c>
      <c r="E691" s="160" t="n">
        <v>20101.94</v>
      </c>
      <c r="F691" s="160" t="n">
        <v>4264.9</v>
      </c>
    </row>
    <row r="692">
      <c r="A692" s="104" t="inlineStr">
        <is>
          <t>2024/25</t>
        </is>
      </c>
      <c r="B692" s="104" t="inlineStr">
        <is>
          <t>HC-017</t>
        </is>
      </c>
      <c r="C692" s="104" t="inlineStr">
        <is>
          <t>P019</t>
        </is>
      </c>
      <c r="D692" s="159" t="n">
        <v>9688</v>
      </c>
      <c r="E692" s="160" t="n">
        <v>24660.31</v>
      </c>
      <c r="F692" s="160" t="n">
        <v>6276.59</v>
      </c>
    </row>
    <row r="693">
      <c r="A693" s="104" t="inlineStr">
        <is>
          <t>2024/25</t>
        </is>
      </c>
      <c r="B693" s="104" t="inlineStr">
        <is>
          <t>HC-017</t>
        </is>
      </c>
      <c r="C693" s="104" t="inlineStr">
        <is>
          <t>P020</t>
        </is>
      </c>
      <c r="D693" s="159" t="n">
        <v>6155</v>
      </c>
      <c r="E693" s="160" t="n">
        <v>15664.57</v>
      </c>
      <c r="F693" s="160" t="n">
        <v>3988.25</v>
      </c>
    </row>
    <row r="694">
      <c r="A694" s="104" t="inlineStr">
        <is>
          <t>2024/25</t>
        </is>
      </c>
      <c r="B694" s="104" t="inlineStr">
        <is>
          <t>HC-017</t>
        </is>
      </c>
      <c r="C694" s="104" t="inlineStr">
        <is>
          <t>P021</t>
        </is>
      </c>
      <c r="D694" s="159" t="n">
        <v>9338</v>
      </c>
      <c r="E694" s="160" t="n">
        <v>30561.25</v>
      </c>
      <c r="F694" s="160" t="n">
        <v>8427.299999999999</v>
      </c>
    </row>
    <row r="695">
      <c r="A695" s="104" t="inlineStr">
        <is>
          <t>2024/25</t>
        </is>
      </c>
      <c r="B695" s="104" t="inlineStr">
        <is>
          <t>HC-017</t>
        </is>
      </c>
      <c r="C695" s="104" t="inlineStr">
        <is>
          <t>P022</t>
        </is>
      </c>
      <c r="D695" s="159" t="n">
        <v>8495</v>
      </c>
      <c r="E695" s="160" t="n">
        <v>26255.86</v>
      </c>
      <c r="F695" s="160" t="n">
        <v>6962.01</v>
      </c>
    </row>
    <row r="696">
      <c r="A696" s="104" t="inlineStr">
        <is>
          <t>2024/25</t>
        </is>
      </c>
      <c r="B696" s="104" t="inlineStr">
        <is>
          <t>HC-017</t>
        </is>
      </c>
      <c r="C696" s="104" t="inlineStr">
        <is>
          <t>P023</t>
        </is>
      </c>
      <c r="D696" s="159" t="n">
        <v>9635</v>
      </c>
      <c r="E696" s="160" t="n">
        <v>19270.67</v>
      </c>
      <c r="F696" s="160" t="n">
        <v>3678.68</v>
      </c>
    </row>
    <row r="697">
      <c r="A697" s="104" t="inlineStr">
        <is>
          <t>2024/25</t>
        </is>
      </c>
      <c r="B697" s="104" t="inlineStr">
        <is>
          <t>HC-017</t>
        </is>
      </c>
      <c r="C697" s="104" t="inlineStr">
        <is>
          <t>P024</t>
        </is>
      </c>
      <c r="D697" s="159" t="n">
        <v>10035</v>
      </c>
      <c r="E697" s="160" t="n">
        <v>21895.56</v>
      </c>
      <c r="F697" s="160" t="n">
        <v>4411.99</v>
      </c>
    </row>
    <row r="698">
      <c r="A698" s="104" t="inlineStr">
        <is>
          <t>2024/25</t>
        </is>
      </c>
      <c r="B698" s="104" t="inlineStr">
        <is>
          <t>HC-017</t>
        </is>
      </c>
      <c r="C698" s="104" t="inlineStr">
        <is>
          <t>P025</t>
        </is>
      </c>
      <c r="D698" s="159" t="n">
        <v>8365</v>
      </c>
      <c r="E698" s="160" t="n">
        <v>31939.77</v>
      </c>
      <c r="F698" s="160" t="n">
        <v>11516.12</v>
      </c>
    </row>
    <row r="699">
      <c r="A699" s="104" t="inlineStr">
        <is>
          <t>2024/25</t>
        </is>
      </c>
      <c r="B699" s="104" t="inlineStr">
        <is>
          <t>HC-017</t>
        </is>
      </c>
      <c r="C699" s="104" t="inlineStr">
        <is>
          <t>P026</t>
        </is>
      </c>
      <c r="D699" s="159" t="n">
        <v>5193</v>
      </c>
      <c r="E699" s="160" t="n">
        <v>23137.06</v>
      </c>
      <c r="F699" s="160" t="n">
        <v>7360.6</v>
      </c>
    </row>
    <row r="700">
      <c r="A700" s="104" t="inlineStr">
        <is>
          <t>2024/25</t>
        </is>
      </c>
      <c r="B700" s="104" t="inlineStr">
        <is>
          <t>HC-017</t>
        </is>
      </c>
      <c r="C700" s="104" t="inlineStr">
        <is>
          <t>P027</t>
        </is>
      </c>
      <c r="D700" s="159" t="n">
        <v>4351</v>
      </c>
      <c r="E700" s="160" t="n">
        <v>19381.95</v>
      </c>
      <c r="F700" s="160" t="n">
        <v>6167.12</v>
      </c>
    </row>
    <row r="701">
      <c r="A701" s="104" t="inlineStr">
        <is>
          <t>2024/25</t>
        </is>
      </c>
      <c r="B701" s="104" t="inlineStr">
        <is>
          <t>HC-017</t>
        </is>
      </c>
      <c r="C701" s="104" t="inlineStr">
        <is>
          <t>P028</t>
        </is>
      </c>
      <c r="D701" s="159" t="n">
        <v>5798</v>
      </c>
      <c r="E701" s="160" t="n">
        <v>27409.99</v>
      </c>
      <c r="F701" s="160" t="n">
        <v>9301.309999999999</v>
      </c>
    </row>
    <row r="702">
      <c r="A702" s="104" t="inlineStr">
        <is>
          <t>2024/25</t>
        </is>
      </c>
      <c r="B702" s="104" t="inlineStr">
        <is>
          <t>HC-017</t>
        </is>
      </c>
      <c r="C702" s="104" t="inlineStr">
        <is>
          <t>P029</t>
        </is>
      </c>
      <c r="D702" s="159" t="n">
        <v>13833</v>
      </c>
      <c r="E702" s="160" t="n">
        <v>26413.21</v>
      </c>
      <c r="F702" s="160" t="n">
        <v>3922.05</v>
      </c>
    </row>
    <row r="703">
      <c r="A703" s="104" t="inlineStr">
        <is>
          <t>2024/25</t>
        </is>
      </c>
      <c r="B703" s="104" t="inlineStr">
        <is>
          <t>HC-017</t>
        </is>
      </c>
      <c r="C703" s="104" t="inlineStr">
        <is>
          <t>P030</t>
        </is>
      </c>
      <c r="D703" s="159" t="n">
        <v>7798</v>
      </c>
      <c r="E703" s="160" t="n">
        <v>23397.73</v>
      </c>
      <c r="F703" s="160" t="n">
        <v>4467.77</v>
      </c>
    </row>
    <row r="704">
      <c r="A704" s="104" t="inlineStr">
        <is>
          <t>2024/25</t>
        </is>
      </c>
      <c r="B704" s="104" t="inlineStr">
        <is>
          <t>HC-017</t>
        </is>
      </c>
      <c r="C704" s="104" t="inlineStr">
        <is>
          <t>P031</t>
        </is>
      </c>
      <c r="D704" s="159" t="n">
        <v>3565</v>
      </c>
      <c r="E704" s="160" t="n">
        <v>17816.17</v>
      </c>
      <c r="F704" s="160" t="n">
        <v>5290.04</v>
      </c>
    </row>
    <row r="705">
      <c r="A705" s="104" t="inlineStr">
        <is>
          <t>2024/25</t>
        </is>
      </c>
      <c r="B705" s="104" t="inlineStr">
        <is>
          <t>HC-017</t>
        </is>
      </c>
      <c r="C705" s="104" t="inlineStr">
        <is>
          <t>P032</t>
        </is>
      </c>
      <c r="D705" s="159" t="n">
        <v>4542</v>
      </c>
      <c r="E705" s="160" t="n">
        <v>10735.02</v>
      </c>
      <c r="F705" s="160" t="n">
        <v>2391.61</v>
      </c>
    </row>
    <row r="706">
      <c r="A706" s="104" t="inlineStr">
        <is>
          <t>2024/25</t>
        </is>
      </c>
      <c r="B706" s="104" t="inlineStr">
        <is>
          <t>HC-017</t>
        </is>
      </c>
      <c r="C706" s="104" t="inlineStr">
        <is>
          <t>P033</t>
        </is>
      </c>
      <c r="D706" s="159" t="n">
        <v>3098</v>
      </c>
      <c r="E706" s="160" t="n">
        <v>9574.799999999999</v>
      </c>
      <c r="F706" s="160" t="n">
        <v>2437.72</v>
      </c>
    </row>
    <row r="707">
      <c r="A707" s="104" t="inlineStr">
        <is>
          <t>2024/25</t>
        </is>
      </c>
      <c r="B707" s="104" t="inlineStr">
        <is>
          <t>HC-017</t>
        </is>
      </c>
      <c r="C707" s="104" t="inlineStr">
        <is>
          <t>P034</t>
        </is>
      </c>
      <c r="D707" s="159" t="n">
        <v>2201</v>
      </c>
      <c r="E707" s="160" t="n">
        <v>9203.51</v>
      </c>
      <c r="F707" s="160" t="n">
        <v>2830.77</v>
      </c>
    </row>
    <row r="708">
      <c r="A708" s="104" t="inlineStr">
        <is>
          <t>2024/25</t>
        </is>
      </c>
      <c r="B708" s="104" t="inlineStr">
        <is>
          <t>HC-017</t>
        </is>
      </c>
      <c r="C708" s="104" t="inlineStr">
        <is>
          <t>P035</t>
        </is>
      </c>
      <c r="D708" s="159" t="n">
        <v>2934</v>
      </c>
      <c r="E708" s="160" t="n">
        <v>10402.04</v>
      </c>
      <c r="F708" s="160" t="n">
        <v>2868.25</v>
      </c>
    </row>
    <row r="709">
      <c r="A709" s="104" t="inlineStr">
        <is>
          <t>2024/25</t>
        </is>
      </c>
      <c r="B709" s="104" t="inlineStr">
        <is>
          <t>HC-017</t>
        </is>
      </c>
      <c r="C709" s="104" t="inlineStr">
        <is>
          <t>P036</t>
        </is>
      </c>
      <c r="D709" s="159" t="n">
        <v>2244</v>
      </c>
      <c r="E709" s="160" t="n">
        <v>8563.68</v>
      </c>
      <c r="F709" s="160" t="n">
        <v>2452.29</v>
      </c>
    </row>
    <row r="710">
      <c r="A710" s="104" t="inlineStr">
        <is>
          <t>2024/25</t>
        </is>
      </c>
      <c r="B710" s="104" t="inlineStr">
        <is>
          <t>HC-017</t>
        </is>
      </c>
      <c r="C710" s="104" t="inlineStr">
        <is>
          <t>P037</t>
        </is>
      </c>
      <c r="D710" s="159" t="n">
        <v>3376</v>
      </c>
      <c r="E710" s="160" t="n">
        <v>11660.9</v>
      </c>
      <c r="F710" s="160" t="n">
        <v>3834.07</v>
      </c>
    </row>
    <row r="711">
      <c r="A711" s="104" t="inlineStr">
        <is>
          <t>2024/25</t>
        </is>
      </c>
      <c r="B711" s="104" t="inlineStr">
        <is>
          <t>HC-017</t>
        </is>
      </c>
      <c r="C711" s="104" t="inlineStr">
        <is>
          <t>P038</t>
        </is>
      </c>
      <c r="D711" s="159" t="n">
        <v>1649</v>
      </c>
      <c r="E711" s="160" t="n">
        <v>10337.98</v>
      </c>
      <c r="F711" s="160" t="n">
        <v>3289.25</v>
      </c>
    </row>
    <row r="712">
      <c r="A712" s="104" t="inlineStr">
        <is>
          <t>2024/25</t>
        </is>
      </c>
      <c r="B712" s="104" t="inlineStr">
        <is>
          <t>HC-017</t>
        </is>
      </c>
      <c r="C712" s="104" t="inlineStr">
        <is>
          <t>P039</t>
        </is>
      </c>
      <c r="D712" s="159" t="n">
        <v>1802</v>
      </c>
      <c r="E712" s="160" t="n">
        <v>11301.75</v>
      </c>
      <c r="F712" s="160" t="n">
        <v>3715.66</v>
      </c>
    </row>
    <row r="713">
      <c r="A713" s="104" t="inlineStr">
        <is>
          <t>2024/25</t>
        </is>
      </c>
      <c r="B713" s="104" t="inlineStr">
        <is>
          <t>HC-017</t>
        </is>
      </c>
      <c r="C713" s="104" t="inlineStr">
        <is>
          <t>P040</t>
        </is>
      </c>
      <c r="D713" s="159" t="n">
        <v>633</v>
      </c>
      <c r="E713" s="160" t="n">
        <v>4836.41</v>
      </c>
      <c r="F713" s="160" t="n">
        <v>1540.81</v>
      </c>
    </row>
    <row r="714">
      <c r="A714" s="104" t="inlineStr">
        <is>
          <t>2024/25</t>
        </is>
      </c>
      <c r="B714" s="104" t="inlineStr">
        <is>
          <t>HC-017</t>
        </is>
      </c>
      <c r="C714" s="104" t="inlineStr">
        <is>
          <t>P041</t>
        </is>
      </c>
      <c r="D714" s="159" t="n">
        <v>359</v>
      </c>
      <c r="E714" s="160" t="n">
        <v>3880.96</v>
      </c>
      <c r="F714" s="160" t="n">
        <v>1477.44</v>
      </c>
    </row>
    <row r="715">
      <c r="A715" s="104" t="inlineStr">
        <is>
          <t>2024/25</t>
        </is>
      </c>
      <c r="B715" s="104" t="inlineStr">
        <is>
          <t>HC-017</t>
        </is>
      </c>
      <c r="C715" s="104" t="inlineStr">
        <is>
          <t>P042</t>
        </is>
      </c>
      <c r="D715" s="159" t="n">
        <v>588</v>
      </c>
      <c r="E715" s="160" t="n">
        <v>2350.23</v>
      </c>
      <c r="F715" s="160" t="n">
        <v>571.46</v>
      </c>
    </row>
    <row r="716">
      <c r="A716" s="104" t="inlineStr">
        <is>
          <t>2024/25</t>
        </is>
      </c>
      <c r="B716" s="104" t="inlineStr">
        <is>
          <t>HC-018</t>
        </is>
      </c>
      <c r="C716" s="104" t="inlineStr">
        <is>
          <t>P001</t>
        </is>
      </c>
      <c r="D716" s="159" t="n">
        <v>2819</v>
      </c>
      <c r="E716" s="160" t="n">
        <v>25357.19</v>
      </c>
      <c r="F716" s="160" t="n">
        <v>8870.799999999999</v>
      </c>
    </row>
    <row r="717">
      <c r="A717" s="104" t="inlineStr">
        <is>
          <t>2024/25</t>
        </is>
      </c>
      <c r="B717" s="104" t="inlineStr">
        <is>
          <t>HC-018</t>
        </is>
      </c>
      <c r="C717" s="104" t="inlineStr">
        <is>
          <t>P002</t>
        </is>
      </c>
      <c r="D717" s="159" t="n">
        <v>4276</v>
      </c>
      <c r="E717" s="160" t="n">
        <v>44707.06</v>
      </c>
      <c r="F717" s="160" t="n">
        <v>16585.91</v>
      </c>
    </row>
    <row r="718">
      <c r="A718" s="104" t="inlineStr">
        <is>
          <t>2024/25</t>
        </is>
      </c>
      <c r="B718" s="104" t="inlineStr">
        <is>
          <t>HC-018</t>
        </is>
      </c>
      <c r="C718" s="104" t="inlineStr">
        <is>
          <t>P003</t>
        </is>
      </c>
      <c r="D718" s="159" t="n">
        <v>5587</v>
      </c>
      <c r="E718" s="160" t="n">
        <v>37587.5</v>
      </c>
      <c r="F718" s="160" t="n">
        <v>12350.72</v>
      </c>
    </row>
    <row r="719">
      <c r="A719" s="104" t="inlineStr">
        <is>
          <t>2024/25</t>
        </is>
      </c>
      <c r="B719" s="104" t="inlineStr">
        <is>
          <t>HC-018</t>
        </is>
      </c>
      <c r="C719" s="104" t="inlineStr">
        <is>
          <t>P004</t>
        </is>
      </c>
      <c r="D719" s="159" t="n">
        <v>2604</v>
      </c>
      <c r="E719" s="160" t="n">
        <v>20374.36</v>
      </c>
      <c r="F719" s="160" t="n">
        <v>6478.83</v>
      </c>
    </row>
    <row r="720">
      <c r="A720" s="104" t="inlineStr">
        <is>
          <t>2024/25</t>
        </is>
      </c>
      <c r="B720" s="104" t="inlineStr">
        <is>
          <t>HC-018</t>
        </is>
      </c>
      <c r="C720" s="104" t="inlineStr">
        <is>
          <t>P005</t>
        </is>
      </c>
      <c r="D720" s="159" t="n">
        <v>5659</v>
      </c>
      <c r="E720" s="160" t="n">
        <v>42193.52</v>
      </c>
      <c r="F720" s="160" t="n">
        <v>12971.08</v>
      </c>
    </row>
    <row r="721">
      <c r="A721" s="104" t="inlineStr">
        <is>
          <t>2024/25</t>
        </is>
      </c>
      <c r="B721" s="104" t="inlineStr">
        <is>
          <t>HC-018</t>
        </is>
      </c>
      <c r="C721" s="104" t="inlineStr">
        <is>
          <t>P006</t>
        </is>
      </c>
      <c r="D721" s="159" t="n">
        <v>4833</v>
      </c>
      <c r="E721" s="160" t="n">
        <v>39106.19</v>
      </c>
      <c r="F721" s="160" t="n">
        <v>11193.29</v>
      </c>
    </row>
    <row r="722">
      <c r="A722" s="104" t="inlineStr">
        <is>
          <t>2024/25</t>
        </is>
      </c>
      <c r="B722" s="104" t="inlineStr">
        <is>
          <t>HC-018</t>
        </is>
      </c>
      <c r="C722" s="104" t="inlineStr">
        <is>
          <t>P007</t>
        </is>
      </c>
      <c r="D722" s="159" t="n">
        <v>5202</v>
      </c>
      <c r="E722" s="160" t="n">
        <v>39267.16</v>
      </c>
      <c r="F722" s="160" t="n">
        <v>10406.47</v>
      </c>
    </row>
    <row r="723">
      <c r="A723" s="104" t="inlineStr">
        <is>
          <t>2024/25</t>
        </is>
      </c>
      <c r="B723" s="104" t="inlineStr">
        <is>
          <t>HC-018</t>
        </is>
      </c>
      <c r="C723" s="104" t="inlineStr">
        <is>
          <t>P008</t>
        </is>
      </c>
      <c r="D723" s="159" t="n">
        <v>4362</v>
      </c>
      <c r="E723" s="160" t="n">
        <v>32135.61</v>
      </c>
      <c r="F723" s="160" t="n">
        <v>11582.21</v>
      </c>
    </row>
    <row r="724">
      <c r="A724" s="104" t="inlineStr">
        <is>
          <t>2024/25</t>
        </is>
      </c>
      <c r="B724" s="104" t="inlineStr">
        <is>
          <t>HC-018</t>
        </is>
      </c>
      <c r="C724" s="104" t="inlineStr">
        <is>
          <t>P009</t>
        </is>
      </c>
      <c r="D724" s="159" t="n">
        <v>2248</v>
      </c>
      <c r="E724" s="160" t="n">
        <v>28406.02</v>
      </c>
      <c r="F724" s="160" t="n">
        <v>11441.11</v>
      </c>
    </row>
    <row r="725">
      <c r="A725" s="104" t="inlineStr">
        <is>
          <t>2024/25</t>
        </is>
      </c>
      <c r="B725" s="104" t="inlineStr">
        <is>
          <t>HC-018</t>
        </is>
      </c>
      <c r="C725" s="104" t="inlineStr">
        <is>
          <t>P010</t>
        </is>
      </c>
      <c r="D725" s="159" t="n">
        <v>5748</v>
      </c>
      <c r="E725" s="160" t="n">
        <v>33955.29</v>
      </c>
      <c r="F725" s="160" t="n">
        <v>10797.61</v>
      </c>
    </row>
    <row r="726">
      <c r="A726" s="104" t="inlineStr">
        <is>
          <t>2024/25</t>
        </is>
      </c>
      <c r="B726" s="104" t="inlineStr">
        <is>
          <t>HC-018</t>
        </is>
      </c>
      <c r="C726" s="104" t="inlineStr">
        <is>
          <t>P011</t>
        </is>
      </c>
      <c r="D726" s="159" t="n">
        <v>5090</v>
      </c>
      <c r="E726" s="160" t="n">
        <v>14812.87</v>
      </c>
      <c r="F726" s="160" t="n">
        <v>3454.25</v>
      </c>
    </row>
    <row r="727">
      <c r="A727" s="104" t="inlineStr">
        <is>
          <t>2024/25</t>
        </is>
      </c>
      <c r="B727" s="104" t="inlineStr">
        <is>
          <t>HC-018</t>
        </is>
      </c>
      <c r="C727" s="104" t="inlineStr">
        <is>
          <t>P012</t>
        </is>
      </c>
      <c r="D727" s="159" t="n">
        <v>5778</v>
      </c>
      <c r="E727" s="160" t="n">
        <v>21534.4</v>
      </c>
      <c r="F727" s="160" t="n">
        <v>6392.45</v>
      </c>
    </row>
    <row r="728">
      <c r="A728" s="104" t="inlineStr">
        <is>
          <t>2024/25</t>
        </is>
      </c>
      <c r="B728" s="104" t="inlineStr">
        <is>
          <t>HC-018</t>
        </is>
      </c>
      <c r="C728" s="104" t="inlineStr">
        <is>
          <t>P013</t>
        </is>
      </c>
      <c r="D728" s="159" t="n">
        <v>6155</v>
      </c>
      <c r="E728" s="160" t="n">
        <v>21260.91</v>
      </c>
      <c r="F728" s="160" t="n">
        <v>5408.74</v>
      </c>
    </row>
    <row r="729">
      <c r="A729" s="104" t="inlineStr">
        <is>
          <t>2024/25</t>
        </is>
      </c>
      <c r="B729" s="104" t="inlineStr">
        <is>
          <t>HC-018</t>
        </is>
      </c>
      <c r="C729" s="104" t="inlineStr">
        <is>
          <t>P014</t>
        </is>
      </c>
      <c r="D729" s="159" t="n">
        <v>6822</v>
      </c>
      <c r="E729" s="160" t="n">
        <v>26664.44</v>
      </c>
      <c r="F729" s="160" t="n">
        <v>7350.37</v>
      </c>
    </row>
    <row r="730">
      <c r="A730" s="104" t="inlineStr">
        <is>
          <t>2024/25</t>
        </is>
      </c>
      <c r="B730" s="104" t="inlineStr">
        <is>
          <t>HC-018</t>
        </is>
      </c>
      <c r="C730" s="104" t="inlineStr">
        <is>
          <t>P015</t>
        </is>
      </c>
      <c r="D730" s="159" t="n">
        <v>4475</v>
      </c>
      <c r="E730" s="160" t="n">
        <v>21154.08</v>
      </c>
      <c r="F730" s="160" t="n">
        <v>6951.43</v>
      </c>
    </row>
    <row r="731">
      <c r="A731" s="104" t="inlineStr">
        <is>
          <t>2024/25</t>
        </is>
      </c>
      <c r="B731" s="104" t="inlineStr">
        <is>
          <t>HC-018</t>
        </is>
      </c>
      <c r="C731" s="104" t="inlineStr">
        <is>
          <t>P016</t>
        </is>
      </c>
      <c r="D731" s="159" t="n">
        <v>2494</v>
      </c>
      <c r="E731" s="160" t="n">
        <v>15422.16</v>
      </c>
      <c r="F731" s="160" t="n">
        <v>4740.6</v>
      </c>
    </row>
    <row r="732">
      <c r="A732" s="104" t="inlineStr">
        <is>
          <t>2024/25</t>
        </is>
      </c>
      <c r="B732" s="104" t="inlineStr">
        <is>
          <t>HC-018</t>
        </is>
      </c>
      <c r="C732" s="104" t="inlineStr">
        <is>
          <t>P017</t>
        </is>
      </c>
      <c r="D732" s="159" t="n">
        <v>2163</v>
      </c>
      <c r="E732" s="160" t="n">
        <v>14756.02</v>
      </c>
      <c r="F732" s="160" t="n">
        <v>5005.95</v>
      </c>
    </row>
    <row r="733">
      <c r="A733" s="104" t="inlineStr">
        <is>
          <t>2024/25</t>
        </is>
      </c>
      <c r="B733" s="104" t="inlineStr">
        <is>
          <t>HC-018</t>
        </is>
      </c>
      <c r="C733" s="104" t="inlineStr">
        <is>
          <t>P018</t>
        </is>
      </c>
      <c r="D733" s="159" t="n">
        <v>5182</v>
      </c>
      <c r="E733" s="160" t="n">
        <v>13662.13</v>
      </c>
      <c r="F733" s="160" t="n">
        <v>2896.45</v>
      </c>
    </row>
    <row r="734">
      <c r="A734" s="104" t="inlineStr">
        <is>
          <t>2024/25</t>
        </is>
      </c>
      <c r="B734" s="104" t="inlineStr">
        <is>
          <t>HC-018</t>
        </is>
      </c>
      <c r="C734" s="104" t="inlineStr">
        <is>
          <t>P019</t>
        </is>
      </c>
      <c r="D734" s="159" t="n">
        <v>6701</v>
      </c>
      <c r="E734" s="160" t="n">
        <v>17052.6</v>
      </c>
      <c r="F734" s="160" t="n">
        <v>4338.14</v>
      </c>
    </row>
    <row r="735">
      <c r="A735" s="104" t="inlineStr">
        <is>
          <t>2024/25</t>
        </is>
      </c>
      <c r="B735" s="104" t="inlineStr">
        <is>
          <t>HC-018</t>
        </is>
      </c>
      <c r="C735" s="104" t="inlineStr">
        <is>
          <t>P020</t>
        </is>
      </c>
      <c r="D735" s="159" t="n">
        <v>4216</v>
      </c>
      <c r="E735" s="160" t="n">
        <v>10731.53</v>
      </c>
      <c r="F735" s="160" t="n">
        <v>2730.12</v>
      </c>
    </row>
    <row r="736">
      <c r="A736" s="104" t="inlineStr">
        <is>
          <t>2024/25</t>
        </is>
      </c>
      <c r="B736" s="104" t="inlineStr">
        <is>
          <t>HC-018</t>
        </is>
      </c>
      <c r="C736" s="104" t="inlineStr">
        <is>
          <t>P021</t>
        </is>
      </c>
      <c r="D736" s="159" t="n">
        <v>6673</v>
      </c>
      <c r="E736" s="160" t="n">
        <v>21839.23</v>
      </c>
      <c r="F736" s="160" t="n">
        <v>6019.23</v>
      </c>
    </row>
    <row r="737">
      <c r="A737" s="104" t="inlineStr">
        <is>
          <t>2024/25</t>
        </is>
      </c>
      <c r="B737" s="104" t="inlineStr">
        <is>
          <t>HC-018</t>
        </is>
      </c>
      <c r="C737" s="104" t="inlineStr">
        <is>
          <t>P022</t>
        </is>
      </c>
      <c r="D737" s="159" t="n">
        <v>5508</v>
      </c>
      <c r="E737" s="160" t="n">
        <v>17028.64</v>
      </c>
      <c r="F737" s="160" t="n">
        <v>4512.61</v>
      </c>
    </row>
    <row r="738">
      <c r="A738" s="104" t="inlineStr">
        <is>
          <t>2024/25</t>
        </is>
      </c>
      <c r="B738" s="104" t="inlineStr">
        <is>
          <t>HC-018</t>
        </is>
      </c>
      <c r="C738" s="104" t="inlineStr">
        <is>
          <t>P023</t>
        </is>
      </c>
      <c r="D738" s="159" t="n">
        <v>6390</v>
      </c>
      <c r="E738" s="160" t="n">
        <v>12782.18</v>
      </c>
      <c r="F738" s="160" t="n">
        <v>2439.02</v>
      </c>
    </row>
    <row r="739">
      <c r="A739" s="104" t="inlineStr">
        <is>
          <t>2024/25</t>
        </is>
      </c>
      <c r="B739" s="104" t="inlineStr">
        <is>
          <t>HC-018</t>
        </is>
      </c>
      <c r="C739" s="104" t="inlineStr">
        <is>
          <t>P024</t>
        </is>
      </c>
      <c r="D739" s="159" t="n">
        <v>6951</v>
      </c>
      <c r="E739" s="160" t="n">
        <v>15167.75</v>
      </c>
      <c r="F739" s="160" t="n">
        <v>3055.15</v>
      </c>
    </row>
    <row r="740">
      <c r="A740" s="104" t="inlineStr">
        <is>
          <t>2024/25</t>
        </is>
      </c>
      <c r="B740" s="104" t="inlineStr">
        <is>
          <t>HC-018</t>
        </is>
      </c>
      <c r="C740" s="104" t="inlineStr">
        <is>
          <t>P025</t>
        </is>
      </c>
      <c r="D740" s="159" t="n">
        <v>6166</v>
      </c>
      <c r="E740" s="160" t="n">
        <v>23541.48</v>
      </c>
      <c r="F740" s="160" t="n">
        <v>8484.5</v>
      </c>
    </row>
    <row r="741">
      <c r="A741" s="104" t="inlineStr">
        <is>
          <t>2024/25</t>
        </is>
      </c>
      <c r="B741" s="104" t="inlineStr">
        <is>
          <t>HC-018</t>
        </is>
      </c>
      <c r="C741" s="104" t="inlineStr">
        <is>
          <t>P026</t>
        </is>
      </c>
      <c r="D741" s="159" t="n">
        <v>3488</v>
      </c>
      <c r="E741" s="160" t="n">
        <v>15537.49</v>
      </c>
      <c r="F741" s="160" t="n">
        <v>4940.12</v>
      </c>
    </row>
    <row r="742">
      <c r="A742" s="104" t="inlineStr">
        <is>
          <t>2024/25</t>
        </is>
      </c>
      <c r="B742" s="104" t="inlineStr">
        <is>
          <t>HC-018</t>
        </is>
      </c>
      <c r="C742" s="104" t="inlineStr">
        <is>
          <t>P027</t>
        </is>
      </c>
      <c r="D742" s="159" t="n">
        <v>3017</v>
      </c>
      <c r="E742" s="160" t="n">
        <v>13438.86</v>
      </c>
      <c r="F742" s="160" t="n">
        <v>4274.04</v>
      </c>
    </row>
    <row r="743">
      <c r="A743" s="104" t="inlineStr">
        <is>
          <t>2024/25</t>
        </is>
      </c>
      <c r="B743" s="104" t="inlineStr">
        <is>
          <t>HC-018</t>
        </is>
      </c>
      <c r="C743" s="104" t="inlineStr">
        <is>
          <t>P028</t>
        </is>
      </c>
      <c r="D743" s="159" t="n">
        <v>3997</v>
      </c>
      <c r="E743" s="160" t="n">
        <v>18897.06</v>
      </c>
      <c r="F743" s="160" t="n">
        <v>6410.03</v>
      </c>
    </row>
    <row r="744">
      <c r="A744" s="104" t="inlineStr">
        <is>
          <t>2024/25</t>
        </is>
      </c>
      <c r="B744" s="104" t="inlineStr">
        <is>
          <t>HC-018</t>
        </is>
      </c>
      <c r="C744" s="104" t="inlineStr">
        <is>
          <t>P029</t>
        </is>
      </c>
      <c r="D744" s="159" t="n">
        <v>10100</v>
      </c>
      <c r="E744" s="160" t="n">
        <v>19281.38</v>
      </c>
      <c r="F744" s="160" t="n">
        <v>2861.85</v>
      </c>
    </row>
    <row r="745">
      <c r="A745" s="104" t="inlineStr">
        <is>
          <t>2024/25</t>
        </is>
      </c>
      <c r="B745" s="104" t="inlineStr">
        <is>
          <t>HC-018</t>
        </is>
      </c>
      <c r="C745" s="104" t="inlineStr">
        <is>
          <t>P030</t>
        </is>
      </c>
      <c r="D745" s="159" t="n">
        <v>5307</v>
      </c>
      <c r="E745" s="160" t="n">
        <v>15921.99</v>
      </c>
      <c r="F745" s="160" t="n">
        <v>3038.28</v>
      </c>
    </row>
    <row r="746">
      <c r="A746" s="104" t="inlineStr">
        <is>
          <t>2024/25</t>
        </is>
      </c>
      <c r="B746" s="104" t="inlineStr">
        <is>
          <t>HC-018</t>
        </is>
      </c>
      <c r="C746" s="104" t="inlineStr">
        <is>
          <t>P031</t>
        </is>
      </c>
      <c r="D746" s="159" t="n">
        <v>2516</v>
      </c>
      <c r="E746" s="160" t="n">
        <v>12578.81</v>
      </c>
      <c r="F746" s="160" t="n">
        <v>3733.3</v>
      </c>
    </row>
    <row r="747">
      <c r="A747" s="104" t="inlineStr">
        <is>
          <t>2024/25</t>
        </is>
      </c>
      <c r="B747" s="104" t="inlineStr">
        <is>
          <t>HC-018</t>
        </is>
      </c>
      <c r="C747" s="104" t="inlineStr">
        <is>
          <t>P032</t>
        </is>
      </c>
      <c r="D747" s="159" t="n">
        <v>3151</v>
      </c>
      <c r="E747" s="160" t="n">
        <v>7448.79</v>
      </c>
      <c r="F747" s="160" t="n">
        <v>1658.01</v>
      </c>
    </row>
    <row r="748">
      <c r="A748" s="104" t="inlineStr">
        <is>
          <t>2024/25</t>
        </is>
      </c>
      <c r="B748" s="104" t="inlineStr">
        <is>
          <t>HC-018</t>
        </is>
      </c>
      <c r="C748" s="104" t="inlineStr">
        <is>
          <t>P033</t>
        </is>
      </c>
      <c r="D748" s="159" t="n">
        <v>2057</v>
      </c>
      <c r="E748" s="160" t="n">
        <v>6354.02</v>
      </c>
      <c r="F748" s="160" t="n">
        <v>1616.65</v>
      </c>
    </row>
    <row r="749">
      <c r="A749" s="104" t="inlineStr">
        <is>
          <t>2024/25</t>
        </is>
      </c>
      <c r="B749" s="104" t="inlineStr">
        <is>
          <t>HC-018</t>
        </is>
      </c>
      <c r="C749" s="104" t="inlineStr">
        <is>
          <t>P034</t>
        </is>
      </c>
      <c r="D749" s="159" t="n">
        <v>1421</v>
      </c>
      <c r="E749" s="160" t="n">
        <v>5940.45</v>
      </c>
      <c r="F749" s="160" t="n">
        <v>1825.94</v>
      </c>
    </row>
    <row r="750">
      <c r="A750" s="104" t="inlineStr">
        <is>
          <t>2024/25</t>
        </is>
      </c>
      <c r="B750" s="104" t="inlineStr">
        <is>
          <t>HC-018</t>
        </is>
      </c>
      <c r="C750" s="104" t="inlineStr">
        <is>
          <t>P035</t>
        </is>
      </c>
      <c r="D750" s="159" t="n">
        <v>2010</v>
      </c>
      <c r="E750" s="160" t="n">
        <v>7123.05</v>
      </c>
      <c r="F750" s="160" t="n">
        <v>1963.16</v>
      </c>
    </row>
    <row r="751">
      <c r="A751" s="104" t="inlineStr">
        <is>
          <t>2024/25</t>
        </is>
      </c>
      <c r="B751" s="104" t="inlineStr">
        <is>
          <t>HC-018</t>
        </is>
      </c>
      <c r="C751" s="104" t="inlineStr">
        <is>
          <t>P036</t>
        </is>
      </c>
      <c r="D751" s="159" t="n">
        <v>1551</v>
      </c>
      <c r="E751" s="160" t="n">
        <v>5923.12</v>
      </c>
      <c r="F751" s="160" t="n">
        <v>1695.28</v>
      </c>
    </row>
    <row r="752">
      <c r="A752" s="104" t="inlineStr">
        <is>
          <t>2024/25</t>
        </is>
      </c>
      <c r="B752" s="104" t="inlineStr">
        <is>
          <t>HC-018</t>
        </is>
      </c>
      <c r="C752" s="104" t="inlineStr">
        <is>
          <t>P037</t>
        </is>
      </c>
      <c r="D752" s="159" t="n">
        <v>2321</v>
      </c>
      <c r="E752" s="160" t="n">
        <v>8014.65</v>
      </c>
      <c r="F752" s="160" t="n">
        <v>2633.64</v>
      </c>
    </row>
    <row r="753">
      <c r="A753" s="104" t="inlineStr">
        <is>
          <t>2024/25</t>
        </is>
      </c>
      <c r="B753" s="104" t="inlineStr">
        <is>
          <t>HC-018</t>
        </is>
      </c>
      <c r="C753" s="104" t="inlineStr">
        <is>
          <t>P038</t>
        </is>
      </c>
      <c r="D753" s="159" t="n">
        <v>1144</v>
      </c>
      <c r="E753" s="160" t="n">
        <v>7174.9</v>
      </c>
      <c r="F753" s="160" t="n">
        <v>2281.3</v>
      </c>
    </row>
    <row r="754">
      <c r="A754" s="104" t="inlineStr">
        <is>
          <t>2024/25</t>
        </is>
      </c>
      <c r="B754" s="104" t="inlineStr">
        <is>
          <t>HC-018</t>
        </is>
      </c>
      <c r="C754" s="104" t="inlineStr">
        <is>
          <t>P039</t>
        </is>
      </c>
      <c r="D754" s="159" t="n">
        <v>1228</v>
      </c>
      <c r="E754" s="160" t="n">
        <v>7711.47</v>
      </c>
      <c r="F754" s="160" t="n">
        <v>2534.05</v>
      </c>
    </row>
    <row r="755">
      <c r="A755" s="104" t="inlineStr">
        <is>
          <t>2024/25</t>
        </is>
      </c>
      <c r="B755" s="104" t="inlineStr">
        <is>
          <t>HC-018</t>
        </is>
      </c>
      <c r="C755" s="104" t="inlineStr">
        <is>
          <t>P040</t>
        </is>
      </c>
      <c r="D755" s="159" t="n">
        <v>457</v>
      </c>
      <c r="E755" s="160" t="n">
        <v>3481.56</v>
      </c>
      <c r="F755" s="160" t="n">
        <v>1108.15</v>
      </c>
    </row>
    <row r="756">
      <c r="A756" s="104" t="inlineStr">
        <is>
          <t>2024/25</t>
        </is>
      </c>
      <c r="B756" s="104" t="inlineStr">
        <is>
          <t>HC-018</t>
        </is>
      </c>
      <c r="C756" s="104" t="inlineStr">
        <is>
          <t>P041</t>
        </is>
      </c>
      <c r="D756" s="159" t="n">
        <v>246</v>
      </c>
      <c r="E756" s="160" t="n">
        <v>2673.37</v>
      </c>
      <c r="F756" s="160" t="n">
        <v>1019.77</v>
      </c>
    </row>
    <row r="757">
      <c r="A757" s="104" t="inlineStr">
        <is>
          <t>2024/25</t>
        </is>
      </c>
      <c r="B757" s="104" t="inlineStr">
        <is>
          <t>HC-018</t>
        </is>
      </c>
      <c r="C757" s="104" t="inlineStr">
        <is>
          <t>P042</t>
        </is>
      </c>
      <c r="D757" s="159" t="n">
        <v>405</v>
      </c>
      <c r="E757" s="160" t="n">
        <v>1616.96</v>
      </c>
      <c r="F757" s="160" t="n">
        <v>394.1</v>
      </c>
    </row>
    <row r="758">
      <c r="A758" s="104" t="inlineStr">
        <is>
          <t>2024/25</t>
        </is>
      </c>
      <c r="B758" s="104" t="inlineStr">
        <is>
          <t>HC-019</t>
        </is>
      </c>
      <c r="C758" s="104" t="inlineStr">
        <is>
          <t>P001</t>
        </is>
      </c>
      <c r="D758" s="159" t="n">
        <v>3934</v>
      </c>
      <c r="E758" s="160" t="n">
        <v>35397.79</v>
      </c>
      <c r="F758" s="160" t="n">
        <v>12871.64</v>
      </c>
    </row>
    <row r="759">
      <c r="A759" s="104" t="inlineStr">
        <is>
          <t>2024/25</t>
        </is>
      </c>
      <c r="B759" s="104" t="inlineStr">
        <is>
          <t>HC-019</t>
        </is>
      </c>
      <c r="C759" s="104" t="inlineStr">
        <is>
          <t>P002</t>
        </is>
      </c>
      <c r="D759" s="159" t="n">
        <v>5451</v>
      </c>
      <c r="E759" s="160" t="n">
        <v>56969.84</v>
      </c>
      <c r="F759" s="160" t="n">
        <v>21978.29</v>
      </c>
    </row>
    <row r="760">
      <c r="A760" s="104" t="inlineStr">
        <is>
          <t>2024/25</t>
        </is>
      </c>
      <c r="B760" s="104" t="inlineStr">
        <is>
          <t>HC-019</t>
        </is>
      </c>
      <c r="C760" s="104" t="inlineStr">
        <is>
          <t>P003</t>
        </is>
      </c>
      <c r="D760" s="159" t="n">
        <v>7880</v>
      </c>
      <c r="E760" s="160" t="n">
        <v>53021.65</v>
      </c>
      <c r="F760" s="160" t="n">
        <v>18106.58</v>
      </c>
    </row>
    <row r="761">
      <c r="A761" s="104" t="inlineStr">
        <is>
          <t>2024/25</t>
        </is>
      </c>
      <c r="B761" s="104" t="inlineStr">
        <is>
          <t>HC-019</t>
        </is>
      </c>
      <c r="C761" s="104" t="inlineStr">
        <is>
          <t>P004</t>
        </is>
      </c>
      <c r="D761" s="159" t="n">
        <v>3477</v>
      </c>
      <c r="E761" s="160" t="n">
        <v>27195.94</v>
      </c>
      <c r="F761" s="160" t="n">
        <v>8990.85</v>
      </c>
    </row>
    <row r="762">
      <c r="A762" s="104" t="inlineStr">
        <is>
          <t>2024/25</t>
        </is>
      </c>
      <c r="B762" s="104" t="inlineStr">
        <is>
          <t>HC-019</t>
        </is>
      </c>
      <c r="C762" s="104" t="inlineStr">
        <is>
          <t>P005</t>
        </is>
      </c>
      <c r="D762" s="159" t="n">
        <v>7598</v>
      </c>
      <c r="E762" s="160" t="n">
        <v>56645.08</v>
      </c>
      <c r="F762" s="160" t="n">
        <v>18101.14</v>
      </c>
    </row>
    <row r="763">
      <c r="A763" s="104" t="inlineStr">
        <is>
          <t>2024/25</t>
        </is>
      </c>
      <c r="B763" s="104" t="inlineStr">
        <is>
          <t>HC-019</t>
        </is>
      </c>
      <c r="C763" s="104" t="inlineStr">
        <is>
          <t>P006</t>
        </is>
      </c>
      <c r="D763" s="159" t="n">
        <v>6824</v>
      </c>
      <c r="E763" s="160" t="n">
        <v>55202.76</v>
      </c>
      <c r="F763" s="160" t="n">
        <v>16411.55</v>
      </c>
    </row>
    <row r="764">
      <c r="A764" s="104" t="inlineStr">
        <is>
          <t>2024/25</t>
        </is>
      </c>
      <c r="B764" s="104" t="inlineStr">
        <is>
          <t>HC-019</t>
        </is>
      </c>
      <c r="C764" s="104" t="inlineStr">
        <is>
          <t>P007</t>
        </is>
      </c>
      <c r="D764" s="159" t="n">
        <v>6805</v>
      </c>
      <c r="E764" s="160" t="n">
        <v>51348.59</v>
      </c>
      <c r="F764" s="160" t="n">
        <v>14137.8</v>
      </c>
    </row>
    <row r="765">
      <c r="A765" s="104" t="inlineStr">
        <is>
          <t>2024/25</t>
        </is>
      </c>
      <c r="B765" s="104" t="inlineStr">
        <is>
          <t>HC-019</t>
        </is>
      </c>
      <c r="C765" s="104" t="inlineStr">
        <is>
          <t>P008</t>
        </is>
      </c>
      <c r="D765" s="159" t="n">
        <v>5352</v>
      </c>
      <c r="E765" s="160" t="n">
        <v>39411.91</v>
      </c>
      <c r="F765" s="160" t="n">
        <v>14765.4</v>
      </c>
    </row>
    <row r="766">
      <c r="A766" s="104" t="inlineStr">
        <is>
          <t>2024/25</t>
        </is>
      </c>
      <c r="B766" s="104" t="inlineStr">
        <is>
          <t>HC-019</t>
        </is>
      </c>
      <c r="C766" s="104" t="inlineStr">
        <is>
          <t>P009</t>
        </is>
      </c>
      <c r="D766" s="159" t="n">
        <v>2812</v>
      </c>
      <c r="E766" s="160" t="n">
        <v>35534.5</v>
      </c>
      <c r="F766" s="160" t="n">
        <v>14869.74</v>
      </c>
    </row>
    <row r="767">
      <c r="A767" s="104" t="inlineStr">
        <is>
          <t>2024/25</t>
        </is>
      </c>
      <c r="B767" s="104" t="inlineStr">
        <is>
          <t>HC-019</t>
        </is>
      </c>
      <c r="C767" s="104" t="inlineStr">
        <is>
          <t>P010</t>
        </is>
      </c>
      <c r="D767" s="159" t="n">
        <v>7598</v>
      </c>
      <c r="E767" s="160" t="n">
        <v>44891.56</v>
      </c>
      <c r="F767" s="160" t="n">
        <v>14848.44</v>
      </c>
    </row>
    <row r="768">
      <c r="A768" s="104" t="inlineStr">
        <is>
          <t>2024/25</t>
        </is>
      </c>
      <c r="B768" s="104" t="inlineStr">
        <is>
          <t>HC-019</t>
        </is>
      </c>
      <c r="C768" s="104" t="inlineStr">
        <is>
          <t>P011</t>
        </is>
      </c>
      <c r="D768" s="159" t="n">
        <v>7212</v>
      </c>
      <c r="E768" s="160" t="n">
        <v>20982.58</v>
      </c>
      <c r="F768" s="160" t="n">
        <v>5089.59</v>
      </c>
    </row>
    <row r="769">
      <c r="A769" s="104" t="inlineStr">
        <is>
          <t>2024/25</t>
        </is>
      </c>
      <c r="B769" s="104" t="inlineStr">
        <is>
          <t>HC-019</t>
        </is>
      </c>
      <c r="C769" s="104" t="inlineStr">
        <is>
          <t>P012</t>
        </is>
      </c>
      <c r="D769" s="159" t="n">
        <v>7634</v>
      </c>
      <c r="E769" s="160" t="n">
        <v>28455.09</v>
      </c>
      <c r="F769" s="160" t="n">
        <v>8773.41</v>
      </c>
    </row>
    <row r="770">
      <c r="A770" s="104" t="inlineStr">
        <is>
          <t>2024/25</t>
        </is>
      </c>
      <c r="B770" s="104" t="inlineStr">
        <is>
          <t>HC-019</t>
        </is>
      </c>
      <c r="C770" s="104" t="inlineStr">
        <is>
          <t>P013</t>
        </is>
      </c>
      <c r="D770" s="159" t="n">
        <v>7448</v>
      </c>
      <c r="E770" s="160" t="n">
        <v>25729.07</v>
      </c>
      <c r="F770" s="160" t="n">
        <v>6796.98</v>
      </c>
    </row>
    <row r="771">
      <c r="A771" s="104" t="inlineStr">
        <is>
          <t>2024/25</t>
        </is>
      </c>
      <c r="B771" s="104" t="inlineStr">
        <is>
          <t>HC-019</t>
        </is>
      </c>
      <c r="C771" s="104" t="inlineStr">
        <is>
          <t>P014</t>
        </is>
      </c>
      <c r="D771" s="159" t="n">
        <v>8779</v>
      </c>
      <c r="E771" s="160" t="n">
        <v>34321.01</v>
      </c>
      <c r="F771" s="160" t="n">
        <v>9835.85</v>
      </c>
    </row>
    <row r="772">
      <c r="A772" s="104" t="inlineStr">
        <is>
          <t>2024/25</t>
        </is>
      </c>
      <c r="B772" s="104" t="inlineStr">
        <is>
          <t>HC-019</t>
        </is>
      </c>
      <c r="C772" s="104" t="inlineStr">
        <is>
          <t>P015</t>
        </is>
      </c>
      <c r="D772" s="159" t="n">
        <v>5999</v>
      </c>
      <c r="E772" s="160" t="n">
        <v>28357.51</v>
      </c>
      <c r="F772" s="160" t="n">
        <v>9684.73</v>
      </c>
    </row>
    <row r="773">
      <c r="A773" s="104" t="inlineStr">
        <is>
          <t>2024/25</t>
        </is>
      </c>
      <c r="B773" s="104" t="inlineStr">
        <is>
          <t>HC-019</t>
        </is>
      </c>
      <c r="C773" s="104" t="inlineStr">
        <is>
          <t>P016</t>
        </is>
      </c>
      <c r="D773" s="159" t="n">
        <v>3319</v>
      </c>
      <c r="E773" s="160" t="n">
        <v>20511.43</v>
      </c>
      <c r="F773" s="160" t="n">
        <v>6551.64</v>
      </c>
    </row>
    <row r="774">
      <c r="A774" s="104" t="inlineStr">
        <is>
          <t>2024/25</t>
        </is>
      </c>
      <c r="B774" s="104" t="inlineStr">
        <is>
          <t>HC-019</t>
        </is>
      </c>
      <c r="C774" s="104" t="inlineStr">
        <is>
          <t>P017</t>
        </is>
      </c>
      <c r="D774" s="159" t="n">
        <v>3034</v>
      </c>
      <c r="E774" s="160" t="n">
        <v>20690.64</v>
      </c>
      <c r="F774" s="160" t="n">
        <v>7292</v>
      </c>
    </row>
    <row r="775">
      <c r="A775" s="104" t="inlineStr">
        <is>
          <t>2024/25</t>
        </is>
      </c>
      <c r="B775" s="104" t="inlineStr">
        <is>
          <t>HC-019</t>
        </is>
      </c>
      <c r="C775" s="104" t="inlineStr">
        <is>
          <t>P018</t>
        </is>
      </c>
      <c r="D775" s="159" t="n">
        <v>6789</v>
      </c>
      <c r="E775" s="160" t="n">
        <v>17901.38</v>
      </c>
      <c r="F775" s="160" t="n">
        <v>3941.97</v>
      </c>
    </row>
    <row r="776">
      <c r="A776" s="104" t="inlineStr">
        <is>
          <t>2024/25</t>
        </is>
      </c>
      <c r="B776" s="104" t="inlineStr">
        <is>
          <t>HC-019</t>
        </is>
      </c>
      <c r="C776" s="104" t="inlineStr">
        <is>
          <t>P019</t>
        </is>
      </c>
      <c r="D776" s="159" t="n">
        <v>8771</v>
      </c>
      <c r="E776" s="160" t="n">
        <v>22323.38</v>
      </c>
      <c r="F776" s="160" t="n">
        <v>5902.81</v>
      </c>
    </row>
    <row r="777">
      <c r="A777" s="104" t="inlineStr">
        <is>
          <t>2024/25</t>
        </is>
      </c>
      <c r="B777" s="104" t="inlineStr">
        <is>
          <t>HC-019</t>
        </is>
      </c>
      <c r="C777" s="104" t="inlineStr">
        <is>
          <t>P020</t>
        </is>
      </c>
      <c r="D777" s="159" t="n">
        <v>5835</v>
      </c>
      <c r="E777" s="160" t="n">
        <v>14856.26</v>
      </c>
      <c r="F777" s="160" t="n">
        <v>3928.3</v>
      </c>
    </row>
    <row r="778">
      <c r="A778" s="104" t="inlineStr">
        <is>
          <t>2024/25</t>
        </is>
      </c>
      <c r="B778" s="104" t="inlineStr">
        <is>
          <t>HC-019</t>
        </is>
      </c>
      <c r="C778" s="104" t="inlineStr">
        <is>
          <t>P021</t>
        </is>
      </c>
      <c r="D778" s="159" t="n">
        <v>8713</v>
      </c>
      <c r="E778" s="160" t="n">
        <v>28511.16</v>
      </c>
      <c r="F778" s="160" t="n">
        <v>8167.21</v>
      </c>
    </row>
    <row r="779">
      <c r="A779" s="104" t="inlineStr">
        <is>
          <t>2024/25</t>
        </is>
      </c>
      <c r="B779" s="104" t="inlineStr">
        <is>
          <t>HC-019</t>
        </is>
      </c>
      <c r="C779" s="104" t="inlineStr">
        <is>
          <t>P022</t>
        </is>
      </c>
      <c r="D779" s="159" t="n">
        <v>7408</v>
      </c>
      <c r="E779" s="160" t="n">
        <v>22898.97</v>
      </c>
      <c r="F779" s="160" t="n">
        <v>6304.13</v>
      </c>
    </row>
    <row r="780">
      <c r="A780" s="104" t="inlineStr">
        <is>
          <t>2024/25</t>
        </is>
      </c>
      <c r="B780" s="104" t="inlineStr">
        <is>
          <t>HC-019</t>
        </is>
      </c>
      <c r="C780" s="104" t="inlineStr">
        <is>
          <t>P023</t>
        </is>
      </c>
      <c r="D780" s="159" t="n">
        <v>8118</v>
      </c>
      <c r="E780" s="160" t="n">
        <v>16236.11</v>
      </c>
      <c r="F780" s="160" t="n">
        <v>3217.23</v>
      </c>
    </row>
    <row r="781">
      <c r="A781" s="104" t="inlineStr">
        <is>
          <t>2024/25</t>
        </is>
      </c>
      <c r="B781" s="104" t="inlineStr">
        <is>
          <t>HC-019</t>
        </is>
      </c>
      <c r="C781" s="104" t="inlineStr">
        <is>
          <t>P024</t>
        </is>
      </c>
      <c r="D781" s="159" t="n">
        <v>9498</v>
      </c>
      <c r="E781" s="160" t="n">
        <v>20723.2</v>
      </c>
      <c r="F781" s="160" t="n">
        <v>4338.42</v>
      </c>
    </row>
    <row r="782">
      <c r="A782" s="104" t="inlineStr">
        <is>
          <t>2024/25</t>
        </is>
      </c>
      <c r="B782" s="104" t="inlineStr">
        <is>
          <t>HC-019</t>
        </is>
      </c>
      <c r="C782" s="104" t="inlineStr">
        <is>
          <t>P025</t>
        </is>
      </c>
      <c r="D782" s="159" t="n">
        <v>7778</v>
      </c>
      <c r="E782" s="160" t="n">
        <v>29699.39</v>
      </c>
      <c r="F782" s="160" t="n">
        <v>11127.56</v>
      </c>
    </row>
    <row r="783">
      <c r="A783" s="104" t="inlineStr">
        <is>
          <t>2024/25</t>
        </is>
      </c>
      <c r="B783" s="104" t="inlineStr">
        <is>
          <t>HC-019</t>
        </is>
      </c>
      <c r="C783" s="104" t="inlineStr">
        <is>
          <t>P026</t>
        </is>
      </c>
      <c r="D783" s="159" t="n">
        <v>4670</v>
      </c>
      <c r="E783" s="160" t="n">
        <v>20796.55</v>
      </c>
      <c r="F783" s="160" t="n">
        <v>6877.76</v>
      </c>
    </row>
    <row r="784">
      <c r="A784" s="104" t="inlineStr">
        <is>
          <t>2024/25</t>
        </is>
      </c>
      <c r="B784" s="104" t="inlineStr">
        <is>
          <t>HC-019</t>
        </is>
      </c>
      <c r="C784" s="104" t="inlineStr">
        <is>
          <t>P027</t>
        </is>
      </c>
      <c r="D784" s="159" t="n">
        <v>4059</v>
      </c>
      <c r="E784" s="160" t="n">
        <v>18083.94</v>
      </c>
      <c r="F784" s="160" t="n">
        <v>5978.19</v>
      </c>
    </row>
    <row r="785">
      <c r="A785" s="104" t="inlineStr">
        <is>
          <t>2024/25</t>
        </is>
      </c>
      <c r="B785" s="104" t="inlineStr">
        <is>
          <t>HC-019</t>
        </is>
      </c>
      <c r="C785" s="104" t="inlineStr">
        <is>
          <t>P028</t>
        </is>
      </c>
      <c r="D785" s="159" t="n">
        <v>5283</v>
      </c>
      <c r="E785" s="160" t="n">
        <v>24971.23</v>
      </c>
      <c r="F785" s="160" t="n">
        <v>8805.700000000001</v>
      </c>
    </row>
    <row r="786">
      <c r="A786" s="104" t="inlineStr">
        <is>
          <t>2024/25</t>
        </is>
      </c>
      <c r="B786" s="104" t="inlineStr">
        <is>
          <t>HC-019</t>
        </is>
      </c>
      <c r="C786" s="104" t="inlineStr">
        <is>
          <t>P029</t>
        </is>
      </c>
      <c r="D786" s="159" t="n">
        <v>13048</v>
      </c>
      <c r="E786" s="160" t="n">
        <v>24910.5</v>
      </c>
      <c r="F786" s="160" t="n">
        <v>3845.03</v>
      </c>
    </row>
    <row r="787">
      <c r="A787" s="104" t="inlineStr">
        <is>
          <t>2024/25</t>
        </is>
      </c>
      <c r="B787" s="104" t="inlineStr">
        <is>
          <t>HC-019</t>
        </is>
      </c>
      <c r="C787" s="104" t="inlineStr">
        <is>
          <t>P030</t>
        </is>
      </c>
      <c r="D787" s="159" t="n">
        <v>7657</v>
      </c>
      <c r="E787" s="160" t="n">
        <v>22971.95</v>
      </c>
      <c r="F787" s="160" t="n">
        <v>4556.92</v>
      </c>
    </row>
    <row r="788">
      <c r="A788" s="104" t="inlineStr">
        <is>
          <t>2024/25</t>
        </is>
      </c>
      <c r="B788" s="104" t="inlineStr">
        <is>
          <t>HC-019</t>
        </is>
      </c>
      <c r="C788" s="104" t="inlineStr">
        <is>
          <t>P031</t>
        </is>
      </c>
      <c r="D788" s="159" t="n">
        <v>3455</v>
      </c>
      <c r="E788" s="160" t="n">
        <v>17278.85</v>
      </c>
      <c r="F788" s="160" t="n">
        <v>5328.66</v>
      </c>
    </row>
    <row r="789">
      <c r="A789" s="104" t="inlineStr">
        <is>
          <t>2024/25</t>
        </is>
      </c>
      <c r="B789" s="104" t="inlineStr">
        <is>
          <t>HC-019</t>
        </is>
      </c>
      <c r="C789" s="104" t="inlineStr">
        <is>
          <t>P032</t>
        </is>
      </c>
      <c r="D789" s="159" t="n">
        <v>4230</v>
      </c>
      <c r="E789" s="160" t="n">
        <v>9998.540000000001</v>
      </c>
      <c r="F789" s="160" t="n">
        <v>2311.57</v>
      </c>
    </row>
    <row r="790">
      <c r="A790" s="104" t="inlineStr">
        <is>
          <t>2024/25</t>
        </is>
      </c>
      <c r="B790" s="104" t="inlineStr">
        <is>
          <t>HC-019</t>
        </is>
      </c>
      <c r="C790" s="104" t="inlineStr">
        <is>
          <t>P033</t>
        </is>
      </c>
      <c r="D790" s="159" t="n">
        <v>2738</v>
      </c>
      <c r="E790" s="160" t="n">
        <v>8465.860000000001</v>
      </c>
      <c r="F790" s="160" t="n">
        <v>2239.18</v>
      </c>
    </row>
    <row r="791">
      <c r="A791" s="104" t="inlineStr">
        <is>
          <t>2024/25</t>
        </is>
      </c>
      <c r="B791" s="104" t="inlineStr">
        <is>
          <t>HC-019</t>
        </is>
      </c>
      <c r="C791" s="104" t="inlineStr">
        <is>
          <t>P034</t>
        </is>
      </c>
      <c r="D791" s="159" t="n">
        <v>1875</v>
      </c>
      <c r="E791" s="160" t="n">
        <v>7845.73</v>
      </c>
      <c r="F791" s="160" t="n">
        <v>2506.05</v>
      </c>
    </row>
    <row r="792">
      <c r="A792" s="104" t="inlineStr">
        <is>
          <t>2024/25</t>
        </is>
      </c>
      <c r="B792" s="104" t="inlineStr">
        <is>
          <t>HC-019</t>
        </is>
      </c>
      <c r="C792" s="104" t="inlineStr">
        <is>
          <t>P035</t>
        </is>
      </c>
      <c r="D792" s="159" t="n">
        <v>2638</v>
      </c>
      <c r="E792" s="160" t="n">
        <v>9356.34</v>
      </c>
      <c r="F792" s="160" t="n">
        <v>2679.86</v>
      </c>
    </row>
    <row r="793">
      <c r="A793" s="104" t="inlineStr">
        <is>
          <t>2024/25</t>
        </is>
      </c>
      <c r="B793" s="104" t="inlineStr">
        <is>
          <t>HC-019</t>
        </is>
      </c>
      <c r="C793" s="104" t="inlineStr">
        <is>
          <t>P036</t>
        </is>
      </c>
      <c r="D793" s="159" t="n">
        <v>1987</v>
      </c>
      <c r="E793" s="160" t="n">
        <v>7586.97</v>
      </c>
      <c r="F793" s="160" t="n">
        <v>2257.21</v>
      </c>
    </row>
    <row r="794">
      <c r="A794" s="104" t="inlineStr">
        <is>
          <t>2024/25</t>
        </is>
      </c>
      <c r="B794" s="104" t="inlineStr">
        <is>
          <t>HC-019</t>
        </is>
      </c>
      <c r="C794" s="104" t="inlineStr">
        <is>
          <t>P037</t>
        </is>
      </c>
      <c r="D794" s="159" t="n">
        <v>3126</v>
      </c>
      <c r="E794" s="160" t="n">
        <v>10800.59</v>
      </c>
      <c r="F794" s="160" t="n">
        <v>3685.58</v>
      </c>
    </row>
    <row r="795">
      <c r="A795" s="104" t="inlineStr">
        <is>
          <t>2024/25</t>
        </is>
      </c>
      <c r="B795" s="104" t="inlineStr">
        <is>
          <t>HC-019</t>
        </is>
      </c>
      <c r="C795" s="104" t="inlineStr">
        <is>
          <t>P038</t>
        </is>
      </c>
      <c r="D795" s="159" t="n">
        <v>1551</v>
      </c>
      <c r="E795" s="160" t="n">
        <v>9729.77</v>
      </c>
      <c r="F795" s="160" t="n">
        <v>3216.83</v>
      </c>
    </row>
    <row r="796">
      <c r="A796" s="104" t="inlineStr">
        <is>
          <t>2024/25</t>
        </is>
      </c>
      <c r="B796" s="104" t="inlineStr">
        <is>
          <t>HC-019</t>
        </is>
      </c>
      <c r="C796" s="104" t="inlineStr">
        <is>
          <t>P039</t>
        </is>
      </c>
      <c r="D796" s="159" t="n">
        <v>1649</v>
      </c>
      <c r="E796" s="160" t="n">
        <v>10342.41</v>
      </c>
      <c r="F796" s="160" t="n">
        <v>3532.43</v>
      </c>
    </row>
    <row r="797">
      <c r="A797" s="104" t="inlineStr">
        <is>
          <t>2024/25</t>
        </is>
      </c>
      <c r="B797" s="104" t="inlineStr">
        <is>
          <t>HC-019</t>
        </is>
      </c>
      <c r="C797" s="104" t="inlineStr">
        <is>
          <t>P040</t>
        </is>
      </c>
      <c r="D797" s="159" t="n">
        <v>619</v>
      </c>
      <c r="E797" s="160" t="n">
        <v>4734.58</v>
      </c>
      <c r="F797" s="160" t="n">
        <v>1581.59</v>
      </c>
    </row>
    <row r="798">
      <c r="A798" s="104" t="inlineStr">
        <is>
          <t>2024/25</t>
        </is>
      </c>
      <c r="B798" s="104" t="inlineStr">
        <is>
          <t>HC-019</t>
        </is>
      </c>
      <c r="C798" s="104" t="inlineStr">
        <is>
          <t>P041</t>
        </is>
      </c>
      <c r="D798" s="159" t="n">
        <v>291</v>
      </c>
      <c r="E798" s="160" t="n">
        <v>3149.41</v>
      </c>
      <c r="F798" s="160" t="n">
        <v>1237.02</v>
      </c>
    </row>
    <row r="799">
      <c r="A799" s="104" t="inlineStr">
        <is>
          <t>2024/25</t>
        </is>
      </c>
      <c r="B799" s="104" t="inlineStr">
        <is>
          <t>HC-019</t>
        </is>
      </c>
      <c r="C799" s="104" t="inlineStr">
        <is>
          <t>P042</t>
        </is>
      </c>
      <c r="D799" s="159" t="n">
        <v>561</v>
      </c>
      <c r="E799" s="160" t="n">
        <v>2244.38</v>
      </c>
      <c r="F799" s="160" t="n">
        <v>563.28</v>
      </c>
    </row>
    <row r="800">
      <c r="A800" s="104" t="inlineStr">
        <is>
          <t>2024/25</t>
        </is>
      </c>
      <c r="B800" s="104" t="inlineStr">
        <is>
          <t>HC-020</t>
        </is>
      </c>
      <c r="C800" s="104" t="inlineStr">
        <is>
          <t>P001</t>
        </is>
      </c>
      <c r="D800" s="159" t="n">
        <v>4229</v>
      </c>
      <c r="E800" s="160" t="n">
        <v>38059.74</v>
      </c>
      <c r="F800" s="160" t="n">
        <v>13371.75</v>
      </c>
    </row>
    <row r="801">
      <c r="A801" s="104" t="inlineStr">
        <is>
          <t>2024/25</t>
        </is>
      </c>
      <c r="B801" s="104" t="inlineStr">
        <is>
          <t>HC-020</t>
        </is>
      </c>
      <c r="C801" s="104" t="inlineStr">
        <is>
          <t>P002</t>
        </is>
      </c>
      <c r="D801" s="159" t="n">
        <v>6076</v>
      </c>
      <c r="E801" s="160" t="n">
        <v>63511.9</v>
      </c>
      <c r="F801" s="160" t="n">
        <v>23665.07</v>
      </c>
    </row>
    <row r="802">
      <c r="A802" s="104" t="inlineStr">
        <is>
          <t>2024/25</t>
        </is>
      </c>
      <c r="B802" s="104" t="inlineStr">
        <is>
          <t>HC-020</t>
        </is>
      </c>
      <c r="C802" s="104" t="inlineStr">
        <is>
          <t>P003</t>
        </is>
      </c>
      <c r="D802" s="159" t="n">
        <v>8357</v>
      </c>
      <c r="E802" s="160" t="n">
        <v>56228.93</v>
      </c>
      <c r="F802" s="160" t="n">
        <v>18561.76</v>
      </c>
    </row>
    <row r="803">
      <c r="A803" s="104" t="inlineStr">
        <is>
          <t>2024/25</t>
        </is>
      </c>
      <c r="B803" s="104" t="inlineStr">
        <is>
          <t>HC-020</t>
        </is>
      </c>
      <c r="C803" s="104" t="inlineStr">
        <is>
          <t>P004</t>
        </is>
      </c>
      <c r="D803" s="159" t="n">
        <v>3714</v>
      </c>
      <c r="E803" s="160" t="n">
        <v>29040.28</v>
      </c>
      <c r="F803" s="160" t="n">
        <v>9275.690000000001</v>
      </c>
    </row>
    <row r="804">
      <c r="A804" s="104" t="inlineStr">
        <is>
          <t>2024/25</t>
        </is>
      </c>
      <c r="B804" s="104" t="inlineStr">
        <is>
          <t>HC-020</t>
        </is>
      </c>
      <c r="C804" s="104" t="inlineStr">
        <is>
          <t>P005</t>
        </is>
      </c>
      <c r="D804" s="159" t="n">
        <v>8384</v>
      </c>
      <c r="E804" s="160" t="n">
        <v>62508.77</v>
      </c>
      <c r="F804" s="160" t="n">
        <v>19301.18</v>
      </c>
    </row>
    <row r="805">
      <c r="A805" s="104" t="inlineStr">
        <is>
          <t>2024/25</t>
        </is>
      </c>
      <c r="B805" s="104" t="inlineStr">
        <is>
          <t>HC-020</t>
        </is>
      </c>
      <c r="C805" s="104" t="inlineStr">
        <is>
          <t>P006</t>
        </is>
      </c>
      <c r="D805" s="159" t="n">
        <v>7692</v>
      </c>
      <c r="E805" s="160" t="n">
        <v>62223.27</v>
      </c>
      <c r="F805" s="160" t="n">
        <v>17890</v>
      </c>
    </row>
    <row r="806">
      <c r="A806" s="104" t="inlineStr">
        <is>
          <t>2024/25</t>
        </is>
      </c>
      <c r="B806" s="104" t="inlineStr">
        <is>
          <t>HC-020</t>
        </is>
      </c>
      <c r="C806" s="104" t="inlineStr">
        <is>
          <t>P007</t>
        </is>
      </c>
      <c r="D806" s="159" t="n">
        <v>7651</v>
      </c>
      <c r="E806" s="160" t="n">
        <v>57725.09</v>
      </c>
      <c r="F806" s="160" t="n">
        <v>15366.53</v>
      </c>
    </row>
    <row r="807">
      <c r="A807" s="104" t="inlineStr">
        <is>
          <t>2024/25</t>
        </is>
      </c>
      <c r="B807" s="104" t="inlineStr">
        <is>
          <t>HC-020</t>
        </is>
      </c>
      <c r="C807" s="104" t="inlineStr">
        <is>
          <t>P008</t>
        </is>
      </c>
      <c r="D807" s="159" t="n">
        <v>6024</v>
      </c>
      <c r="E807" s="160" t="n">
        <v>44370.68</v>
      </c>
      <c r="F807" s="160" t="n">
        <v>16062.28</v>
      </c>
    </row>
    <row r="808">
      <c r="A808" s="104" t="inlineStr">
        <is>
          <t>2024/25</t>
        </is>
      </c>
      <c r="B808" s="104" t="inlineStr">
        <is>
          <t>HC-020</t>
        </is>
      </c>
      <c r="C808" s="104" t="inlineStr">
        <is>
          <t>P009</t>
        </is>
      </c>
      <c r="D808" s="159" t="n">
        <v>3146</v>
      </c>
      <c r="E808" s="160" t="n">
        <v>39763.39</v>
      </c>
      <c r="F808" s="160" t="n">
        <v>16087.78</v>
      </c>
    </row>
    <row r="809">
      <c r="A809" s="104" t="inlineStr">
        <is>
          <t>2024/25</t>
        </is>
      </c>
      <c r="B809" s="104" t="inlineStr">
        <is>
          <t>HC-020</t>
        </is>
      </c>
      <c r="C809" s="104" t="inlineStr">
        <is>
          <t>P010</t>
        </is>
      </c>
      <c r="D809" s="159" t="n">
        <v>8714</v>
      </c>
      <c r="E809" s="160" t="n">
        <v>51483.45</v>
      </c>
      <c r="F809" s="160" t="n">
        <v>16446.29</v>
      </c>
    </row>
    <row r="810">
      <c r="A810" s="104" t="inlineStr">
        <is>
          <t>2024/25</t>
        </is>
      </c>
      <c r="B810" s="104" t="inlineStr">
        <is>
          <t>HC-020</t>
        </is>
      </c>
      <c r="C810" s="104" t="inlineStr">
        <is>
          <t>P011</t>
        </is>
      </c>
      <c r="D810" s="159" t="n">
        <v>7541</v>
      </c>
      <c r="E810" s="160" t="n">
        <v>21932.94</v>
      </c>
      <c r="F810" s="160" t="n">
        <v>5138.59</v>
      </c>
    </row>
    <row r="811">
      <c r="A811" s="104" t="inlineStr">
        <is>
          <t>2024/25</t>
        </is>
      </c>
      <c r="B811" s="104" t="inlineStr">
        <is>
          <t>HC-020</t>
        </is>
      </c>
      <c r="C811" s="104" t="inlineStr">
        <is>
          <t>P012</t>
        </is>
      </c>
      <c r="D811" s="159" t="n">
        <v>8832</v>
      </c>
      <c r="E811" s="160" t="n">
        <v>32921.41</v>
      </c>
      <c r="F811" s="160" t="n">
        <v>9812.9</v>
      </c>
    </row>
    <row r="812">
      <c r="A812" s="104" t="inlineStr">
        <is>
          <t>2024/25</t>
        </is>
      </c>
      <c r="B812" s="104" t="inlineStr">
        <is>
          <t>HC-020</t>
        </is>
      </c>
      <c r="C812" s="104" t="inlineStr">
        <is>
          <t>P013</t>
        </is>
      </c>
      <c r="D812" s="159" t="n">
        <v>8838</v>
      </c>
      <c r="E812" s="160" t="n">
        <v>30535.27</v>
      </c>
      <c r="F812" s="160" t="n">
        <v>7802.36</v>
      </c>
    </row>
    <row r="813">
      <c r="A813" s="104" t="inlineStr">
        <is>
          <t>2024/25</t>
        </is>
      </c>
      <c r="B813" s="104" t="inlineStr">
        <is>
          <t>HC-020</t>
        </is>
      </c>
      <c r="C813" s="104" t="inlineStr">
        <is>
          <t>P014</t>
        </is>
      </c>
      <c r="D813" s="159" t="n">
        <v>9595</v>
      </c>
      <c r="E813" s="160" t="n">
        <v>37510.08</v>
      </c>
      <c r="F813" s="160" t="n">
        <v>10386.38</v>
      </c>
    </row>
    <row r="814">
      <c r="A814" s="104" t="inlineStr">
        <is>
          <t>2024/25</t>
        </is>
      </c>
      <c r="B814" s="104" t="inlineStr">
        <is>
          <t>HC-020</t>
        </is>
      </c>
      <c r="C814" s="104" t="inlineStr">
        <is>
          <t>P015</t>
        </is>
      </c>
      <c r="D814" s="159" t="n">
        <v>6576</v>
      </c>
      <c r="E814" s="160" t="n">
        <v>31089.96</v>
      </c>
      <c r="F814" s="160" t="n">
        <v>10263.26</v>
      </c>
    </row>
    <row r="815">
      <c r="A815" s="104" t="inlineStr">
        <is>
          <t>2024/25</t>
        </is>
      </c>
      <c r="B815" s="104" t="inlineStr">
        <is>
          <t>HC-020</t>
        </is>
      </c>
      <c r="C815" s="104" t="inlineStr">
        <is>
          <t>P016</t>
        </is>
      </c>
      <c r="D815" s="159" t="n">
        <v>3485</v>
      </c>
      <c r="E815" s="160" t="n">
        <v>21547.87</v>
      </c>
      <c r="F815" s="160" t="n">
        <v>6653.09</v>
      </c>
    </row>
    <row r="816">
      <c r="A816" s="104" t="inlineStr">
        <is>
          <t>2024/25</t>
        </is>
      </c>
      <c r="B816" s="104" t="inlineStr">
        <is>
          <t>HC-020</t>
        </is>
      </c>
      <c r="C816" s="104" t="inlineStr">
        <is>
          <t>P017</t>
        </is>
      </c>
      <c r="D816" s="159" t="n">
        <v>3130</v>
      </c>
      <c r="E816" s="160" t="n">
        <v>21343.73</v>
      </c>
      <c r="F816" s="160" t="n">
        <v>7271.78</v>
      </c>
    </row>
    <row r="817">
      <c r="A817" s="104" t="inlineStr">
        <is>
          <t>2024/25</t>
        </is>
      </c>
      <c r="B817" s="104" t="inlineStr">
        <is>
          <t>HC-020</t>
        </is>
      </c>
      <c r="C817" s="104" t="inlineStr">
        <is>
          <t>P018</t>
        </is>
      </c>
      <c r="D817" s="159" t="n">
        <v>7592</v>
      </c>
      <c r="E817" s="160" t="n">
        <v>20013.72</v>
      </c>
      <c r="F817" s="160" t="n">
        <v>4262.13</v>
      </c>
    </row>
    <row r="818">
      <c r="A818" s="104" t="inlineStr">
        <is>
          <t>2024/25</t>
        </is>
      </c>
      <c r="B818" s="104" t="inlineStr">
        <is>
          <t>HC-020</t>
        </is>
      </c>
      <c r="C818" s="104" t="inlineStr">
        <is>
          <t>P019</t>
        </is>
      </c>
      <c r="D818" s="159" t="n">
        <v>9916</v>
      </c>
      <c r="E818" s="160" t="n">
        <v>25240.28</v>
      </c>
      <c r="F818" s="160" t="n">
        <v>6450.53</v>
      </c>
    </row>
    <row r="819">
      <c r="A819" s="104" t="inlineStr">
        <is>
          <t>2024/25</t>
        </is>
      </c>
      <c r="B819" s="104" t="inlineStr">
        <is>
          <t>HC-020</t>
        </is>
      </c>
      <c r="C819" s="104" t="inlineStr">
        <is>
          <t>P020</t>
        </is>
      </c>
      <c r="D819" s="159" t="n">
        <v>6478</v>
      </c>
      <c r="E819" s="160" t="n">
        <v>16487.62</v>
      </c>
      <c r="F819" s="160" t="n">
        <v>4213.58</v>
      </c>
    </row>
    <row r="820">
      <c r="A820" s="104" t="inlineStr">
        <is>
          <t>2024/25</t>
        </is>
      </c>
      <c r="B820" s="104" t="inlineStr">
        <is>
          <t>HC-020</t>
        </is>
      </c>
      <c r="C820" s="104" t="inlineStr">
        <is>
          <t>P021</t>
        </is>
      </c>
      <c r="D820" s="159" t="n">
        <v>9698</v>
      </c>
      <c r="E820" s="160" t="n">
        <v>31741.16</v>
      </c>
      <c r="F820" s="160" t="n">
        <v>8788.66</v>
      </c>
    </row>
    <row r="821">
      <c r="A821" s="104" t="inlineStr">
        <is>
          <t>2024/25</t>
        </is>
      </c>
      <c r="B821" s="104" t="inlineStr">
        <is>
          <t>HC-020</t>
        </is>
      </c>
      <c r="C821" s="104" t="inlineStr">
        <is>
          <t>P022</t>
        </is>
      </c>
      <c r="D821" s="159" t="n">
        <v>8451</v>
      </c>
      <c r="E821" s="160" t="n">
        <v>26120.77</v>
      </c>
      <c r="F821" s="160" t="n">
        <v>6952.88</v>
      </c>
    </row>
    <row r="822">
      <c r="A822" s="104" t="inlineStr">
        <is>
          <t>2024/25</t>
        </is>
      </c>
      <c r="B822" s="104" t="inlineStr">
        <is>
          <t>HC-020</t>
        </is>
      </c>
      <c r="C822" s="104" t="inlineStr">
        <is>
          <t>P023</t>
        </is>
      </c>
      <c r="D822" s="159" t="n">
        <v>9060</v>
      </c>
      <c r="E822" s="160" t="n">
        <v>18118.89</v>
      </c>
      <c r="F822" s="160" t="n">
        <v>3472.94</v>
      </c>
    </row>
    <row r="823">
      <c r="A823" s="104" t="inlineStr">
        <is>
          <t>2024/25</t>
        </is>
      </c>
      <c r="B823" s="104" t="inlineStr">
        <is>
          <t>HC-020</t>
        </is>
      </c>
      <c r="C823" s="104" t="inlineStr">
        <is>
          <t>P024</t>
        </is>
      </c>
      <c r="D823" s="159" t="n">
        <v>10647</v>
      </c>
      <c r="E823" s="160" t="n">
        <v>23230.51</v>
      </c>
      <c r="F823" s="160" t="n">
        <v>4700.02</v>
      </c>
    </row>
    <row r="824">
      <c r="A824" s="104" t="inlineStr">
        <is>
          <t>2024/25</t>
        </is>
      </c>
      <c r="B824" s="104" t="inlineStr">
        <is>
          <t>HC-020</t>
        </is>
      </c>
      <c r="C824" s="104" t="inlineStr">
        <is>
          <t>P025</t>
        </is>
      </c>
      <c r="D824" s="159" t="n">
        <v>8616</v>
      </c>
      <c r="E824" s="160" t="n">
        <v>32893.97</v>
      </c>
      <c r="F824" s="160" t="n">
        <v>11906.73</v>
      </c>
    </row>
    <row r="825">
      <c r="A825" s="104" t="inlineStr">
        <is>
          <t>2024/25</t>
        </is>
      </c>
      <c r="B825" s="104" t="inlineStr">
        <is>
          <t>HC-020</t>
        </is>
      </c>
      <c r="C825" s="104" t="inlineStr">
        <is>
          <t>P026</t>
        </is>
      </c>
      <c r="D825" s="159" t="n">
        <v>5124</v>
      </c>
      <c r="E825" s="160" t="n">
        <v>22823.17</v>
      </c>
      <c r="F825" s="160" t="n">
        <v>7290.77</v>
      </c>
    </row>
    <row r="826">
      <c r="A826" s="104" t="inlineStr">
        <is>
          <t>2024/25</t>
        </is>
      </c>
      <c r="B826" s="104" t="inlineStr">
        <is>
          <t>HC-020</t>
        </is>
      </c>
      <c r="C826" s="104" t="inlineStr">
        <is>
          <t>P027</t>
        </is>
      </c>
      <c r="D826" s="159" t="n">
        <v>4252</v>
      </c>
      <c r="E826" s="160" t="n">
        <v>18935.43</v>
      </c>
      <c r="F826" s="160" t="n">
        <v>6048.02</v>
      </c>
    </row>
    <row r="827">
      <c r="A827" s="104" t="inlineStr">
        <is>
          <t>2024/25</t>
        </is>
      </c>
      <c r="B827" s="104" t="inlineStr">
        <is>
          <t>HC-020</t>
        </is>
      </c>
      <c r="C827" s="104" t="inlineStr">
        <is>
          <t>P028</t>
        </is>
      </c>
      <c r="D827" s="159" t="n">
        <v>6343</v>
      </c>
      <c r="E827" s="160" t="n">
        <v>29984.61</v>
      </c>
      <c r="F827" s="160" t="n">
        <v>10214.91</v>
      </c>
    </row>
    <row r="828">
      <c r="A828" s="104" t="inlineStr">
        <is>
          <t>2024/25</t>
        </is>
      </c>
      <c r="B828" s="104" t="inlineStr">
        <is>
          <t>HC-020</t>
        </is>
      </c>
      <c r="C828" s="104" t="inlineStr">
        <is>
          <t>P029</t>
        </is>
      </c>
      <c r="D828" s="159" t="n">
        <v>14804</v>
      </c>
      <c r="E828" s="160" t="n">
        <v>28260.11</v>
      </c>
      <c r="F828" s="160" t="n">
        <v>4212.83</v>
      </c>
    </row>
    <row r="829">
      <c r="A829" s="104" t="inlineStr">
        <is>
          <t>2024/25</t>
        </is>
      </c>
      <c r="B829" s="104" t="inlineStr">
        <is>
          <t>HC-020</t>
        </is>
      </c>
      <c r="C829" s="104" t="inlineStr">
        <is>
          <t>P030</t>
        </is>
      </c>
      <c r="D829" s="159" t="n">
        <v>8191</v>
      </c>
      <c r="E829" s="160" t="n">
        <v>24575.14</v>
      </c>
      <c r="F829" s="160" t="n">
        <v>4711.01</v>
      </c>
    </row>
    <row r="830">
      <c r="A830" s="104" t="inlineStr">
        <is>
          <t>2024/25</t>
        </is>
      </c>
      <c r="B830" s="104" t="inlineStr">
        <is>
          <t>HC-020</t>
        </is>
      </c>
      <c r="C830" s="104" t="inlineStr">
        <is>
          <t>P031</t>
        </is>
      </c>
      <c r="D830" s="159" t="n">
        <v>3807</v>
      </c>
      <c r="E830" s="160" t="n">
        <v>19029.75</v>
      </c>
      <c r="F830" s="160" t="n">
        <v>5674.4</v>
      </c>
    </row>
    <row r="831">
      <c r="A831" s="104" t="inlineStr">
        <is>
          <t>2024/25</t>
        </is>
      </c>
      <c r="B831" s="104" t="inlineStr">
        <is>
          <t>HC-020</t>
        </is>
      </c>
      <c r="C831" s="104" t="inlineStr">
        <is>
          <t>P032</t>
        </is>
      </c>
      <c r="D831" s="159" t="n">
        <v>4618</v>
      </c>
      <c r="E831" s="160" t="n">
        <v>10921.8</v>
      </c>
      <c r="F831" s="160" t="n">
        <v>2442.43</v>
      </c>
    </row>
    <row r="832">
      <c r="A832" s="104" t="inlineStr">
        <is>
          <t>2024/25</t>
        </is>
      </c>
      <c r="B832" s="104" t="inlineStr">
        <is>
          <t>HC-020</t>
        </is>
      </c>
      <c r="C832" s="104" t="inlineStr">
        <is>
          <t>P033</t>
        </is>
      </c>
      <c r="D832" s="159" t="n">
        <v>3087</v>
      </c>
      <c r="E832" s="160" t="n">
        <v>9541.16</v>
      </c>
      <c r="F832" s="160" t="n">
        <v>2438.18</v>
      </c>
    </row>
    <row r="833">
      <c r="A833" s="104" t="inlineStr">
        <is>
          <t>2024/25</t>
        </is>
      </c>
      <c r="B833" s="104" t="inlineStr">
        <is>
          <t>HC-020</t>
        </is>
      </c>
      <c r="C833" s="104" t="inlineStr">
        <is>
          <t>P034</t>
        </is>
      </c>
      <c r="D833" s="159" t="n">
        <v>2232</v>
      </c>
      <c r="E833" s="160" t="n">
        <v>9332.07</v>
      </c>
      <c r="F833" s="160" t="n">
        <v>2881.52</v>
      </c>
    </row>
    <row r="834">
      <c r="A834" s="104" t="inlineStr">
        <is>
          <t>2024/25</t>
        </is>
      </c>
      <c r="B834" s="104" t="inlineStr">
        <is>
          <t>HC-020</t>
        </is>
      </c>
      <c r="C834" s="104" t="inlineStr">
        <is>
          <t>P035</t>
        </is>
      </c>
      <c r="D834" s="159" t="n">
        <v>2974</v>
      </c>
      <c r="E834" s="160" t="n">
        <v>10547.79</v>
      </c>
      <c r="F834" s="160" t="n">
        <v>2919.6</v>
      </c>
    </row>
    <row r="835">
      <c r="A835" s="104" t="inlineStr">
        <is>
          <t>2024/25</t>
        </is>
      </c>
      <c r="B835" s="104" t="inlineStr">
        <is>
          <t>HC-020</t>
        </is>
      </c>
      <c r="C835" s="104" t="inlineStr">
        <is>
          <t>P036</t>
        </is>
      </c>
      <c r="D835" s="159" t="n">
        <v>2289</v>
      </c>
      <c r="E835" s="160" t="n">
        <v>8739.950000000001</v>
      </c>
      <c r="F835" s="160" t="n">
        <v>2512.96</v>
      </c>
    </row>
    <row r="836">
      <c r="A836" s="104" t="inlineStr">
        <is>
          <t>2024/25</t>
        </is>
      </c>
      <c r="B836" s="104" t="inlineStr">
        <is>
          <t>HC-020</t>
        </is>
      </c>
      <c r="C836" s="104" t="inlineStr">
        <is>
          <t>P037</t>
        </is>
      </c>
      <c r="D836" s="159" t="n">
        <v>3445</v>
      </c>
      <c r="E836" s="160" t="n">
        <v>11901.2</v>
      </c>
      <c r="F836" s="160" t="n">
        <v>3928.16</v>
      </c>
    </row>
    <row r="837">
      <c r="A837" s="104" t="inlineStr">
        <is>
          <t>2024/25</t>
        </is>
      </c>
      <c r="B837" s="104" t="inlineStr">
        <is>
          <t>HC-020</t>
        </is>
      </c>
      <c r="C837" s="104" t="inlineStr">
        <is>
          <t>P038</t>
        </is>
      </c>
      <c r="D837" s="159" t="n">
        <v>1654</v>
      </c>
      <c r="E837" s="160" t="n">
        <v>10372.36</v>
      </c>
      <c r="F837" s="160" t="n">
        <v>3313.18</v>
      </c>
    </row>
    <row r="838">
      <c r="A838" s="104" t="inlineStr">
        <is>
          <t>2024/25</t>
        </is>
      </c>
      <c r="B838" s="104" t="inlineStr">
        <is>
          <t>HC-020</t>
        </is>
      </c>
      <c r="C838" s="104" t="inlineStr">
        <is>
          <t>P039</t>
        </is>
      </c>
      <c r="D838" s="159" t="n">
        <v>1783</v>
      </c>
      <c r="E838" s="160" t="n">
        <v>11180.76</v>
      </c>
      <c r="F838" s="160" t="n">
        <v>3689.84</v>
      </c>
    </row>
    <row r="839">
      <c r="A839" s="104" t="inlineStr">
        <is>
          <t>2024/25</t>
        </is>
      </c>
      <c r="B839" s="104" t="inlineStr">
        <is>
          <t>HC-020</t>
        </is>
      </c>
      <c r="C839" s="104" t="inlineStr">
        <is>
          <t>P040</t>
        </is>
      </c>
      <c r="D839" s="159" t="n">
        <v>678</v>
      </c>
      <c r="E839" s="160" t="n">
        <v>5167.26</v>
      </c>
      <c r="F839" s="160" t="n">
        <v>1650.21</v>
      </c>
    </row>
    <row r="840">
      <c r="A840" s="104" t="inlineStr">
        <is>
          <t>2024/25</t>
        </is>
      </c>
      <c r="B840" s="104" t="inlineStr">
        <is>
          <t>HC-020</t>
        </is>
      </c>
      <c r="C840" s="104" t="inlineStr">
        <is>
          <t>P041</t>
        </is>
      </c>
      <c r="D840" s="159" t="n">
        <v>352</v>
      </c>
      <c r="E840" s="160" t="n">
        <v>3799.38</v>
      </c>
      <c r="F840" s="160" t="n">
        <v>1458.52</v>
      </c>
    </row>
    <row r="841">
      <c r="A841" s="104" t="inlineStr">
        <is>
          <t>2024/25</t>
        </is>
      </c>
      <c r="B841" s="104" t="inlineStr">
        <is>
          <t>HC-020</t>
        </is>
      </c>
      <c r="C841" s="104" t="inlineStr">
        <is>
          <t>P042</t>
        </is>
      </c>
      <c r="D841" s="159" t="n">
        <v>606</v>
      </c>
      <c r="E841" s="160" t="n">
        <v>2424.26</v>
      </c>
      <c r="F841" s="160" t="n">
        <v>594.49</v>
      </c>
    </row>
    <row r="842">
      <c r="A842" s="104" t="inlineStr">
        <is>
          <t>2024/25</t>
        </is>
      </c>
      <c r="B842" s="104" t="inlineStr">
        <is>
          <t>HC-021</t>
        </is>
      </c>
      <c r="C842" s="104" t="inlineStr">
        <is>
          <t>P001</t>
        </is>
      </c>
      <c r="D842" s="159" t="n">
        <v>4001</v>
      </c>
      <c r="E842" s="160" t="n">
        <v>36007.11</v>
      </c>
      <c r="F842" s="160" t="n">
        <v>12634.93</v>
      </c>
    </row>
    <row r="843">
      <c r="A843" s="104" t="inlineStr">
        <is>
          <t>2024/25</t>
        </is>
      </c>
      <c r="B843" s="104" t="inlineStr">
        <is>
          <t>HC-021</t>
        </is>
      </c>
      <c r="C843" s="104" t="inlineStr">
        <is>
          <t>P002</t>
        </is>
      </c>
      <c r="D843" s="159" t="n">
        <v>5448</v>
      </c>
      <c r="E843" s="160" t="n">
        <v>56940.84</v>
      </c>
      <c r="F843" s="160" t="n">
        <v>21194.04</v>
      </c>
    </row>
    <row r="844">
      <c r="A844" s="104" t="inlineStr">
        <is>
          <t>2024/25</t>
        </is>
      </c>
      <c r="B844" s="104" t="inlineStr">
        <is>
          <t>HC-021</t>
        </is>
      </c>
      <c r="C844" s="104" t="inlineStr">
        <is>
          <t>P003</t>
        </is>
      </c>
      <c r="D844" s="159" t="n">
        <v>7553</v>
      </c>
      <c r="E844" s="160" t="n">
        <v>50824.58</v>
      </c>
      <c r="F844" s="160" t="n">
        <v>16754.56</v>
      </c>
    </row>
    <row r="845">
      <c r="A845" s="104" t="inlineStr">
        <is>
          <t>2024/25</t>
        </is>
      </c>
      <c r="B845" s="104" t="inlineStr">
        <is>
          <t>HC-021</t>
        </is>
      </c>
      <c r="C845" s="104" t="inlineStr">
        <is>
          <t>P004</t>
        </is>
      </c>
      <c r="D845" s="159" t="n">
        <v>3374</v>
      </c>
      <c r="E845" s="160" t="n">
        <v>26369.94</v>
      </c>
      <c r="F845" s="160" t="n">
        <v>8412.629999999999</v>
      </c>
    </row>
    <row r="846">
      <c r="A846" s="104" t="inlineStr">
        <is>
          <t>2024/25</t>
        </is>
      </c>
      <c r="B846" s="104" t="inlineStr">
        <is>
          <t>HC-021</t>
        </is>
      </c>
      <c r="C846" s="104" t="inlineStr">
        <is>
          <t>P005</t>
        </is>
      </c>
      <c r="D846" s="159" t="n">
        <v>7576</v>
      </c>
      <c r="E846" s="160" t="n">
        <v>56469.79</v>
      </c>
      <c r="F846" s="160" t="n">
        <v>17415.96</v>
      </c>
    </row>
    <row r="847">
      <c r="A847" s="104" t="inlineStr">
        <is>
          <t>2024/25</t>
        </is>
      </c>
      <c r="B847" s="104" t="inlineStr">
        <is>
          <t>HC-021</t>
        </is>
      </c>
      <c r="C847" s="104" t="inlineStr">
        <is>
          <t>P006</t>
        </is>
      </c>
      <c r="D847" s="159" t="n">
        <v>6988</v>
      </c>
      <c r="E847" s="160" t="n">
        <v>56534.97</v>
      </c>
      <c r="F847" s="160" t="n">
        <v>16234.08</v>
      </c>
    </row>
    <row r="848">
      <c r="A848" s="104" t="inlineStr">
        <is>
          <t>2024/25</t>
        </is>
      </c>
      <c r="B848" s="104" t="inlineStr">
        <is>
          <t>HC-021</t>
        </is>
      </c>
      <c r="C848" s="104" t="inlineStr">
        <is>
          <t>P007</t>
        </is>
      </c>
      <c r="D848" s="159" t="n">
        <v>6694</v>
      </c>
      <c r="E848" s="160" t="n">
        <v>50503.49</v>
      </c>
      <c r="F848" s="160" t="n">
        <v>13427.71</v>
      </c>
    </row>
    <row r="849">
      <c r="A849" s="104" t="inlineStr">
        <is>
          <t>2024/25</t>
        </is>
      </c>
      <c r="B849" s="104" t="inlineStr">
        <is>
          <t>HC-021</t>
        </is>
      </c>
      <c r="C849" s="104" t="inlineStr">
        <is>
          <t>P008</t>
        </is>
      </c>
      <c r="D849" s="159" t="n">
        <v>5896</v>
      </c>
      <c r="E849" s="160" t="n">
        <v>43415.29</v>
      </c>
      <c r="F849" s="160" t="n">
        <v>15696.78</v>
      </c>
    </row>
    <row r="850">
      <c r="A850" s="104" t="inlineStr">
        <is>
          <t>2024/25</t>
        </is>
      </c>
      <c r="B850" s="104" t="inlineStr">
        <is>
          <t>HC-021</t>
        </is>
      </c>
      <c r="C850" s="104" t="inlineStr">
        <is>
          <t>P009</t>
        </is>
      </c>
      <c r="D850" s="159" t="n">
        <v>2883</v>
      </c>
      <c r="E850" s="160" t="n">
        <v>36433.77</v>
      </c>
      <c r="F850" s="160" t="n">
        <v>14720.04</v>
      </c>
    </row>
    <row r="851">
      <c r="A851" s="104" t="inlineStr">
        <is>
          <t>2024/25</t>
        </is>
      </c>
      <c r="B851" s="104" t="inlineStr">
        <is>
          <t>HC-021</t>
        </is>
      </c>
      <c r="C851" s="104" t="inlineStr">
        <is>
          <t>P010</t>
        </is>
      </c>
      <c r="D851" s="159" t="n">
        <v>7551</v>
      </c>
      <c r="E851" s="160" t="n">
        <v>44612.41</v>
      </c>
      <c r="F851" s="160" t="n">
        <v>14235</v>
      </c>
    </row>
    <row r="852">
      <c r="A852" s="104" t="inlineStr">
        <is>
          <t>2024/25</t>
        </is>
      </c>
      <c r="B852" s="104" t="inlineStr">
        <is>
          <t>HC-021</t>
        </is>
      </c>
      <c r="C852" s="104" t="inlineStr">
        <is>
          <t>P011</t>
        </is>
      </c>
      <c r="D852" s="159" t="n">
        <v>7008</v>
      </c>
      <c r="E852" s="160" t="n">
        <v>20381.32</v>
      </c>
      <c r="F852" s="160" t="n">
        <v>4768.72</v>
      </c>
    </row>
    <row r="853">
      <c r="A853" s="104" t="inlineStr">
        <is>
          <t>2024/25</t>
        </is>
      </c>
      <c r="B853" s="104" t="inlineStr">
        <is>
          <t>HC-021</t>
        </is>
      </c>
      <c r="C853" s="104" t="inlineStr">
        <is>
          <t>P012</t>
        </is>
      </c>
      <c r="D853" s="159" t="n">
        <v>7963</v>
      </c>
      <c r="E853" s="160" t="n">
        <v>29678.21</v>
      </c>
      <c r="F853" s="160" t="n">
        <v>8836.42</v>
      </c>
    </row>
    <row r="854">
      <c r="A854" s="104" t="inlineStr">
        <is>
          <t>2024/25</t>
        </is>
      </c>
      <c r="B854" s="104" t="inlineStr">
        <is>
          <t>HC-021</t>
        </is>
      </c>
      <c r="C854" s="104" t="inlineStr">
        <is>
          <t>P013</t>
        </is>
      </c>
      <c r="D854" s="159" t="n">
        <v>8084</v>
      </c>
      <c r="E854" s="160" t="n">
        <v>27934.54</v>
      </c>
      <c r="F854" s="160" t="n">
        <v>7128.81</v>
      </c>
    </row>
    <row r="855">
      <c r="A855" s="104" t="inlineStr">
        <is>
          <t>2024/25</t>
        </is>
      </c>
      <c r="B855" s="104" t="inlineStr">
        <is>
          <t>HC-021</t>
        </is>
      </c>
      <c r="C855" s="104" t="inlineStr">
        <is>
          <t>P014</t>
        </is>
      </c>
      <c r="D855" s="159" t="n">
        <v>8535</v>
      </c>
      <c r="E855" s="160" t="n">
        <v>33363.04</v>
      </c>
      <c r="F855" s="160" t="n">
        <v>9223.59</v>
      </c>
    </row>
    <row r="856">
      <c r="A856" s="104" t="inlineStr">
        <is>
          <t>2024/25</t>
        </is>
      </c>
      <c r="B856" s="104" t="inlineStr">
        <is>
          <t>HC-021</t>
        </is>
      </c>
      <c r="C856" s="104" t="inlineStr">
        <is>
          <t>P015</t>
        </is>
      </c>
      <c r="D856" s="159" t="n">
        <v>6140</v>
      </c>
      <c r="E856" s="160" t="n">
        <v>29033.34</v>
      </c>
      <c r="F856" s="160" t="n">
        <v>9572.469999999999</v>
      </c>
    </row>
    <row r="857">
      <c r="A857" s="104" t="inlineStr">
        <is>
          <t>2024/25</t>
        </is>
      </c>
      <c r="B857" s="104" t="inlineStr">
        <is>
          <t>HC-021</t>
        </is>
      </c>
      <c r="C857" s="104" t="inlineStr">
        <is>
          <t>P016</t>
        </is>
      </c>
      <c r="D857" s="159" t="n">
        <v>3326</v>
      </c>
      <c r="E857" s="160" t="n">
        <v>20564.73</v>
      </c>
      <c r="F857" s="160" t="n">
        <v>6341.7</v>
      </c>
    </row>
    <row r="858">
      <c r="A858" s="104" t="inlineStr">
        <is>
          <t>2024/25</t>
        </is>
      </c>
      <c r="B858" s="104" t="inlineStr">
        <is>
          <t>HC-021</t>
        </is>
      </c>
      <c r="C858" s="104" t="inlineStr">
        <is>
          <t>P017</t>
        </is>
      </c>
      <c r="D858" s="159" t="n">
        <v>3015</v>
      </c>
      <c r="E858" s="160" t="n">
        <v>20565.33</v>
      </c>
      <c r="F858" s="160" t="n">
        <v>6999.2</v>
      </c>
    </row>
    <row r="859">
      <c r="A859" s="104" t="inlineStr">
        <is>
          <t>2024/25</t>
        </is>
      </c>
      <c r="B859" s="104" t="inlineStr">
        <is>
          <t>HC-021</t>
        </is>
      </c>
      <c r="C859" s="104" t="inlineStr">
        <is>
          <t>P018</t>
        </is>
      </c>
      <c r="D859" s="159" t="n">
        <v>7212</v>
      </c>
      <c r="E859" s="160" t="n">
        <v>19011.72</v>
      </c>
      <c r="F859" s="160" t="n">
        <v>4043.94</v>
      </c>
    </row>
    <row r="860">
      <c r="A860" s="104" t="inlineStr">
        <is>
          <t>2024/25</t>
        </is>
      </c>
      <c r="B860" s="104" t="inlineStr">
        <is>
          <t>HC-021</t>
        </is>
      </c>
      <c r="C860" s="104" t="inlineStr">
        <is>
          <t>P019</t>
        </is>
      </c>
      <c r="D860" s="159" t="n">
        <v>8551</v>
      </c>
      <c r="E860" s="160" t="n">
        <v>21766.65</v>
      </c>
      <c r="F860" s="160" t="n">
        <v>5555.33</v>
      </c>
    </row>
    <row r="861">
      <c r="A861" s="104" t="inlineStr">
        <is>
          <t>2024/25</t>
        </is>
      </c>
      <c r="B861" s="104" t="inlineStr">
        <is>
          <t>HC-021</t>
        </is>
      </c>
      <c r="C861" s="104" t="inlineStr">
        <is>
          <t>P020</t>
        </is>
      </c>
      <c r="D861" s="159" t="n">
        <v>5812</v>
      </c>
      <c r="E861" s="160" t="n">
        <v>14793.31</v>
      </c>
      <c r="F861" s="160" t="n">
        <v>3775.8</v>
      </c>
    </row>
    <row r="862">
      <c r="A862" s="104" t="inlineStr">
        <is>
          <t>2024/25</t>
        </is>
      </c>
      <c r="B862" s="104" t="inlineStr">
        <is>
          <t>HC-021</t>
        </is>
      </c>
      <c r="C862" s="104" t="inlineStr">
        <is>
          <t>P021</t>
        </is>
      </c>
      <c r="D862" s="159" t="n">
        <v>8582</v>
      </c>
      <c r="E862" s="160" t="n">
        <v>28091.03</v>
      </c>
      <c r="F862" s="160" t="n">
        <v>7766.4</v>
      </c>
    </row>
    <row r="863">
      <c r="A863" s="104" t="inlineStr">
        <is>
          <t>2024/25</t>
        </is>
      </c>
      <c r="B863" s="104" t="inlineStr">
        <is>
          <t>HC-021</t>
        </is>
      </c>
      <c r="C863" s="104" t="inlineStr">
        <is>
          <t>P022</t>
        </is>
      </c>
      <c r="D863" s="159" t="n">
        <v>7603</v>
      </c>
      <c r="E863" s="160" t="n">
        <v>23498.36</v>
      </c>
      <c r="F863" s="160" t="n">
        <v>6247.64</v>
      </c>
    </row>
    <row r="864">
      <c r="A864" s="104" t="inlineStr">
        <is>
          <t>2024/25</t>
        </is>
      </c>
      <c r="B864" s="104" t="inlineStr">
        <is>
          <t>HC-021</t>
        </is>
      </c>
      <c r="C864" s="104" t="inlineStr">
        <is>
          <t>P023</t>
        </is>
      </c>
      <c r="D864" s="159" t="n">
        <v>8468</v>
      </c>
      <c r="E864" s="160" t="n">
        <v>16938.01</v>
      </c>
      <c r="F864" s="160" t="n">
        <v>3242.56</v>
      </c>
    </row>
    <row r="865">
      <c r="A865" s="104" t="inlineStr">
        <is>
          <t>2024/25</t>
        </is>
      </c>
      <c r="B865" s="104" t="inlineStr">
        <is>
          <t>HC-021</t>
        </is>
      </c>
      <c r="C865" s="104" t="inlineStr">
        <is>
          <t>P024</t>
        </is>
      </c>
      <c r="D865" s="159" t="n">
        <v>9444</v>
      </c>
      <c r="E865" s="160" t="n">
        <v>20604.91</v>
      </c>
      <c r="F865" s="160" t="n">
        <v>4162.99</v>
      </c>
    </row>
    <row r="866">
      <c r="A866" s="104" t="inlineStr">
        <is>
          <t>2024/25</t>
        </is>
      </c>
      <c r="B866" s="104" t="inlineStr">
        <is>
          <t>HC-021</t>
        </is>
      </c>
      <c r="C866" s="104" t="inlineStr">
        <is>
          <t>P025</t>
        </is>
      </c>
      <c r="D866" s="159" t="n">
        <v>7768</v>
      </c>
      <c r="E866" s="160" t="n">
        <v>29660.43</v>
      </c>
      <c r="F866" s="160" t="n">
        <v>10723.95</v>
      </c>
    </row>
    <row r="867">
      <c r="A867" s="104" t="inlineStr">
        <is>
          <t>2024/25</t>
        </is>
      </c>
      <c r="B867" s="104" t="inlineStr">
        <is>
          <t>HC-021</t>
        </is>
      </c>
      <c r="C867" s="104" t="inlineStr">
        <is>
          <t>P026</t>
        </is>
      </c>
      <c r="D867" s="159" t="n">
        <v>4900</v>
      </c>
      <c r="E867" s="160" t="n">
        <v>21828.75</v>
      </c>
      <c r="F867" s="160" t="n">
        <v>6963.91</v>
      </c>
    </row>
    <row r="868">
      <c r="A868" s="104" t="inlineStr">
        <is>
          <t>2024/25</t>
        </is>
      </c>
      <c r="B868" s="104" t="inlineStr">
        <is>
          <t>HC-021</t>
        </is>
      </c>
      <c r="C868" s="104" t="inlineStr">
        <is>
          <t>P027</t>
        </is>
      </c>
      <c r="D868" s="159" t="n">
        <v>3911</v>
      </c>
      <c r="E868" s="160" t="n">
        <v>17420.45</v>
      </c>
      <c r="F868" s="160" t="n">
        <v>5556.89</v>
      </c>
    </row>
    <row r="869">
      <c r="A869" s="104" t="inlineStr">
        <is>
          <t>2024/25</t>
        </is>
      </c>
      <c r="B869" s="104" t="inlineStr">
        <is>
          <t>HC-021</t>
        </is>
      </c>
      <c r="C869" s="104" t="inlineStr">
        <is>
          <t>P028</t>
        </is>
      </c>
      <c r="D869" s="159" t="n">
        <v>5514</v>
      </c>
      <c r="E869" s="160" t="n">
        <v>26063.29</v>
      </c>
      <c r="F869" s="160" t="n">
        <v>8869.219999999999</v>
      </c>
    </row>
    <row r="870">
      <c r="A870" s="104" t="inlineStr">
        <is>
          <t>2024/25</t>
        </is>
      </c>
      <c r="B870" s="104" t="inlineStr">
        <is>
          <t>HC-021</t>
        </is>
      </c>
      <c r="C870" s="104" t="inlineStr">
        <is>
          <t>P029</t>
        </is>
      </c>
      <c r="D870" s="159" t="n">
        <v>13010</v>
      </c>
      <c r="E870" s="160" t="n">
        <v>24838.79</v>
      </c>
      <c r="F870" s="160" t="n">
        <v>3698.02</v>
      </c>
    </row>
    <row r="871">
      <c r="A871" s="104" t="inlineStr">
        <is>
          <t>2024/25</t>
        </is>
      </c>
      <c r="B871" s="104" t="inlineStr">
        <is>
          <t>HC-021</t>
        </is>
      </c>
      <c r="C871" s="104" t="inlineStr">
        <is>
          <t>P030</t>
        </is>
      </c>
      <c r="D871" s="159" t="n">
        <v>7610</v>
      </c>
      <c r="E871" s="160" t="n">
        <v>22830.21</v>
      </c>
      <c r="F871" s="160" t="n">
        <v>4370.29</v>
      </c>
    </row>
    <row r="872">
      <c r="A872" s="104" t="inlineStr">
        <is>
          <t>2024/25</t>
        </is>
      </c>
      <c r="B872" s="104" t="inlineStr">
        <is>
          <t>HC-021</t>
        </is>
      </c>
      <c r="C872" s="104" t="inlineStr">
        <is>
          <t>P031</t>
        </is>
      </c>
      <c r="D872" s="159" t="n">
        <v>3502</v>
      </c>
      <c r="E872" s="160" t="n">
        <v>17512.67</v>
      </c>
      <c r="F872" s="160" t="n">
        <v>5214.78</v>
      </c>
    </row>
    <row r="873">
      <c r="A873" s="104" t="inlineStr">
        <is>
          <t>2024/25</t>
        </is>
      </c>
      <c r="B873" s="104" t="inlineStr">
        <is>
          <t>HC-021</t>
        </is>
      </c>
      <c r="C873" s="104" t="inlineStr">
        <is>
          <t>P032</t>
        </is>
      </c>
      <c r="D873" s="159" t="n">
        <v>4227</v>
      </c>
      <c r="E873" s="160" t="n">
        <v>9993.459999999999</v>
      </c>
      <c r="F873" s="160" t="n">
        <v>2232.11</v>
      </c>
    </row>
    <row r="874">
      <c r="A874" s="104" t="inlineStr">
        <is>
          <t>2024/25</t>
        </is>
      </c>
      <c r="B874" s="104" t="inlineStr">
        <is>
          <t>HC-021</t>
        </is>
      </c>
      <c r="C874" s="104" t="inlineStr">
        <is>
          <t>P033</t>
        </is>
      </c>
      <c r="D874" s="159" t="n">
        <v>2775</v>
      </c>
      <c r="E874" s="160" t="n">
        <v>8578.67</v>
      </c>
      <c r="F874" s="160" t="n">
        <v>2189.62</v>
      </c>
    </row>
    <row r="875">
      <c r="A875" s="104" t="inlineStr">
        <is>
          <t>2024/25</t>
        </is>
      </c>
      <c r="B875" s="104" t="inlineStr">
        <is>
          <t>HC-021</t>
        </is>
      </c>
      <c r="C875" s="104" t="inlineStr">
        <is>
          <t>P034</t>
        </is>
      </c>
      <c r="D875" s="159" t="n">
        <v>2056</v>
      </c>
      <c r="E875" s="160" t="n">
        <v>8598.540000000001</v>
      </c>
      <c r="F875" s="160" t="n">
        <v>2651.81</v>
      </c>
    </row>
    <row r="876">
      <c r="A876" s="104" t="inlineStr">
        <is>
          <t>2024/25</t>
        </is>
      </c>
      <c r="B876" s="104" t="inlineStr">
        <is>
          <t>HC-021</t>
        </is>
      </c>
      <c r="C876" s="104" t="inlineStr">
        <is>
          <t>P035</t>
        </is>
      </c>
      <c r="D876" s="159" t="n">
        <v>2631</v>
      </c>
      <c r="E876" s="160" t="n">
        <v>9331.43</v>
      </c>
      <c r="F876" s="160" t="n">
        <v>2580.32</v>
      </c>
    </row>
    <row r="877">
      <c r="A877" s="104" t="inlineStr">
        <is>
          <t>2024/25</t>
        </is>
      </c>
      <c r="B877" s="104" t="inlineStr">
        <is>
          <t>HC-021</t>
        </is>
      </c>
      <c r="C877" s="104" t="inlineStr">
        <is>
          <t>P036</t>
        </is>
      </c>
      <c r="D877" s="159" t="n">
        <v>2046</v>
      </c>
      <c r="E877" s="160" t="n">
        <v>7814.33</v>
      </c>
      <c r="F877" s="160" t="n">
        <v>2243.83</v>
      </c>
    </row>
    <row r="878">
      <c r="A878" s="104" t="inlineStr">
        <is>
          <t>2024/25</t>
        </is>
      </c>
      <c r="B878" s="104" t="inlineStr">
        <is>
          <t>HC-021</t>
        </is>
      </c>
      <c r="C878" s="104" t="inlineStr">
        <is>
          <t>P037</t>
        </is>
      </c>
      <c r="D878" s="159" t="n">
        <v>3042</v>
      </c>
      <c r="E878" s="160" t="n">
        <v>10506.64</v>
      </c>
      <c r="F878" s="160" t="n">
        <v>3463.49</v>
      </c>
    </row>
    <row r="879">
      <c r="A879" s="104" t="inlineStr">
        <is>
          <t>2024/25</t>
        </is>
      </c>
      <c r="B879" s="104" t="inlineStr">
        <is>
          <t>HC-021</t>
        </is>
      </c>
      <c r="C879" s="104" t="inlineStr">
        <is>
          <t>P038</t>
        </is>
      </c>
      <c r="D879" s="159" t="n">
        <v>1521</v>
      </c>
      <c r="E879" s="160" t="n">
        <v>9543.559999999999</v>
      </c>
      <c r="F879" s="160" t="n">
        <v>3044.58</v>
      </c>
    </row>
    <row r="880">
      <c r="A880" s="104" t="inlineStr">
        <is>
          <t>2024/25</t>
        </is>
      </c>
      <c r="B880" s="104" t="inlineStr">
        <is>
          <t>HC-021</t>
        </is>
      </c>
      <c r="C880" s="104" t="inlineStr">
        <is>
          <t>P039</t>
        </is>
      </c>
      <c r="D880" s="159" t="n">
        <v>1635</v>
      </c>
      <c r="E880" s="160" t="n">
        <v>10252.51</v>
      </c>
      <c r="F880" s="160" t="n">
        <v>3379.74</v>
      </c>
    </row>
    <row r="881">
      <c r="A881" s="104" t="inlineStr">
        <is>
          <t>2024/25</t>
        </is>
      </c>
      <c r="B881" s="104" t="inlineStr">
        <is>
          <t>HC-021</t>
        </is>
      </c>
      <c r="C881" s="104" t="inlineStr">
        <is>
          <t>P040</t>
        </is>
      </c>
      <c r="D881" s="159" t="n">
        <v>597</v>
      </c>
      <c r="E881" s="160" t="n">
        <v>4559.53</v>
      </c>
      <c r="F881" s="160" t="n">
        <v>1456.03</v>
      </c>
    </row>
    <row r="882">
      <c r="A882" s="104" t="inlineStr">
        <is>
          <t>2024/25</t>
        </is>
      </c>
      <c r="B882" s="104" t="inlineStr">
        <is>
          <t>HC-021</t>
        </is>
      </c>
      <c r="C882" s="104" t="inlineStr">
        <is>
          <t>P041</t>
        </is>
      </c>
      <c r="D882" s="159" t="n">
        <v>313</v>
      </c>
      <c r="E882" s="160" t="n">
        <v>3390.82</v>
      </c>
      <c r="F882" s="160" t="n">
        <v>1299.26</v>
      </c>
    </row>
    <row r="883">
      <c r="A883" s="104" t="inlineStr">
        <is>
          <t>2024/25</t>
        </is>
      </c>
      <c r="B883" s="104" t="inlineStr">
        <is>
          <t>HC-021</t>
        </is>
      </c>
      <c r="C883" s="104" t="inlineStr">
        <is>
          <t>P042</t>
        </is>
      </c>
      <c r="D883" s="159" t="n">
        <v>587</v>
      </c>
      <c r="E883" s="160" t="n">
        <v>2348.48</v>
      </c>
      <c r="F883" s="160" t="n">
        <v>574.83</v>
      </c>
    </row>
    <row r="884">
      <c r="A884" s="104" t="inlineStr">
        <is>
          <t>2024/25</t>
        </is>
      </c>
      <c r="B884" s="104" t="inlineStr">
        <is>
          <t>HC-022</t>
        </is>
      </c>
      <c r="C884" s="104" t="inlineStr">
        <is>
          <t>P001</t>
        </is>
      </c>
      <c r="D884" s="159" t="n">
        <v>3624</v>
      </c>
      <c r="E884" s="160" t="n">
        <v>32620.29</v>
      </c>
      <c r="F884" s="160" t="n">
        <v>11459.49</v>
      </c>
    </row>
    <row r="885">
      <c r="A885" s="104" t="inlineStr">
        <is>
          <t>2024/25</t>
        </is>
      </c>
      <c r="B885" s="104" t="inlineStr">
        <is>
          <t>HC-022</t>
        </is>
      </c>
      <c r="C885" s="104" t="inlineStr">
        <is>
          <t>P002</t>
        </is>
      </c>
      <c r="D885" s="159" t="n">
        <v>5161</v>
      </c>
      <c r="E885" s="160" t="n">
        <v>53940.03</v>
      </c>
      <c r="F885" s="160" t="n">
        <v>20097.78</v>
      </c>
    </row>
    <row r="886">
      <c r="A886" s="104" t="inlineStr">
        <is>
          <t>2024/25</t>
        </is>
      </c>
      <c r="B886" s="104" t="inlineStr">
        <is>
          <t>HC-022</t>
        </is>
      </c>
      <c r="C886" s="104" t="inlineStr">
        <is>
          <t>P003</t>
        </is>
      </c>
      <c r="D886" s="159" t="n">
        <v>6880</v>
      </c>
      <c r="E886" s="160" t="n">
        <v>46280.52</v>
      </c>
      <c r="F886" s="160" t="n">
        <v>15270.68</v>
      </c>
    </row>
    <row r="887">
      <c r="A887" s="104" t="inlineStr">
        <is>
          <t>2024/25</t>
        </is>
      </c>
      <c r="B887" s="104" t="inlineStr">
        <is>
          <t>HC-022</t>
        </is>
      </c>
      <c r="C887" s="104" t="inlineStr">
        <is>
          <t>P004</t>
        </is>
      </c>
      <c r="D887" s="159" t="n">
        <v>3258</v>
      </c>
      <c r="E887" s="160" t="n">
        <v>25467.79</v>
      </c>
      <c r="F887" s="160" t="n">
        <v>8130.95</v>
      </c>
    </row>
    <row r="888">
      <c r="A888" s="104" t="inlineStr">
        <is>
          <t>2024/25</t>
        </is>
      </c>
      <c r="B888" s="104" t="inlineStr">
        <is>
          <t>HC-022</t>
        </is>
      </c>
      <c r="C888" s="104" t="inlineStr">
        <is>
          <t>P005</t>
        </is>
      </c>
      <c r="D888" s="159" t="n">
        <v>6685</v>
      </c>
      <c r="E888" s="160" t="n">
        <v>49832.41</v>
      </c>
      <c r="F888" s="160" t="n">
        <v>15380.21</v>
      </c>
    </row>
    <row r="889">
      <c r="A889" s="104" t="inlineStr">
        <is>
          <t>2024/25</t>
        </is>
      </c>
      <c r="B889" s="104" t="inlineStr">
        <is>
          <t>HC-022</t>
        </is>
      </c>
      <c r="C889" s="104" t="inlineStr">
        <is>
          <t>P006</t>
        </is>
      </c>
      <c r="D889" s="159" t="n">
        <v>6150</v>
      </c>
      <c r="E889" s="160" t="n">
        <v>49758.29</v>
      </c>
      <c r="F889" s="160" t="n">
        <v>14300.98</v>
      </c>
    </row>
    <row r="890">
      <c r="A890" s="104" t="inlineStr">
        <is>
          <t>2024/25</t>
        </is>
      </c>
      <c r="B890" s="104" t="inlineStr">
        <is>
          <t>HC-022</t>
        </is>
      </c>
      <c r="C890" s="104" t="inlineStr">
        <is>
          <t>P007</t>
        </is>
      </c>
      <c r="D890" s="159" t="n">
        <v>6050</v>
      </c>
      <c r="E890" s="160" t="n">
        <v>45658.32</v>
      </c>
      <c r="F890" s="160" t="n">
        <v>12150.98</v>
      </c>
    </row>
    <row r="891">
      <c r="A891" s="104" t="inlineStr">
        <is>
          <t>2024/25</t>
        </is>
      </c>
      <c r="B891" s="104" t="inlineStr">
        <is>
          <t>HC-022</t>
        </is>
      </c>
      <c r="C891" s="104" t="inlineStr">
        <is>
          <t>P008</t>
        </is>
      </c>
      <c r="D891" s="159" t="n">
        <v>5422</v>
      </c>
      <c r="E891" s="160" t="n">
        <v>39928.63</v>
      </c>
      <c r="F891" s="160" t="n">
        <v>14448.37</v>
      </c>
    </row>
    <row r="892">
      <c r="A892" s="104" t="inlineStr">
        <is>
          <t>2024/25</t>
        </is>
      </c>
      <c r="B892" s="104" t="inlineStr">
        <is>
          <t>HC-022</t>
        </is>
      </c>
      <c r="C892" s="104" t="inlineStr">
        <is>
          <t>P009</t>
        </is>
      </c>
      <c r="D892" s="159" t="n">
        <v>2629</v>
      </c>
      <c r="E892" s="160" t="n">
        <v>33247.44</v>
      </c>
      <c r="F892" s="160" t="n">
        <v>13445.08</v>
      </c>
    </row>
    <row r="893">
      <c r="A893" s="104" t="inlineStr">
        <is>
          <t>2024/25</t>
        </is>
      </c>
      <c r="B893" s="104" t="inlineStr">
        <is>
          <t>HC-022</t>
        </is>
      </c>
      <c r="C893" s="104" t="inlineStr">
        <is>
          <t>P010</t>
        </is>
      </c>
      <c r="D893" s="159" t="n">
        <v>6886</v>
      </c>
      <c r="E893" s="160" t="n">
        <v>40695.95</v>
      </c>
      <c r="F893" s="160" t="n">
        <v>12994.49</v>
      </c>
    </row>
    <row r="894">
      <c r="A894" s="104" t="inlineStr">
        <is>
          <t>2024/25</t>
        </is>
      </c>
      <c r="B894" s="104" t="inlineStr">
        <is>
          <t>HC-022</t>
        </is>
      </c>
      <c r="C894" s="104" t="inlineStr">
        <is>
          <t>P011</t>
        </is>
      </c>
      <c r="D894" s="159" t="n">
        <v>6579</v>
      </c>
      <c r="E894" s="160" t="n">
        <v>19135.34</v>
      </c>
      <c r="F894" s="160" t="n">
        <v>4480.64</v>
      </c>
    </row>
    <row r="895">
      <c r="A895" s="104" t="inlineStr">
        <is>
          <t>2024/25</t>
        </is>
      </c>
      <c r="B895" s="104" t="inlineStr">
        <is>
          <t>HC-022</t>
        </is>
      </c>
      <c r="C895" s="104" t="inlineStr">
        <is>
          <t>P012</t>
        </is>
      </c>
      <c r="D895" s="159" t="n">
        <v>7176</v>
      </c>
      <c r="E895" s="160" t="n">
        <v>26747.2</v>
      </c>
      <c r="F895" s="160" t="n">
        <v>7971.92</v>
      </c>
    </row>
    <row r="896">
      <c r="A896" s="104" t="inlineStr">
        <is>
          <t>2024/25</t>
        </is>
      </c>
      <c r="B896" s="104" t="inlineStr">
        <is>
          <t>HC-022</t>
        </is>
      </c>
      <c r="C896" s="104" t="inlineStr">
        <is>
          <t>P013</t>
        </is>
      </c>
      <c r="D896" s="159" t="n">
        <v>7303</v>
      </c>
      <c r="E896" s="160" t="n">
        <v>25228.53</v>
      </c>
      <c r="F896" s="160" t="n">
        <v>6444.96</v>
      </c>
    </row>
    <row r="897">
      <c r="A897" s="104" t="inlineStr">
        <is>
          <t>2024/25</t>
        </is>
      </c>
      <c r="B897" s="104" t="inlineStr">
        <is>
          <t>HC-022</t>
        </is>
      </c>
      <c r="C897" s="104" t="inlineStr">
        <is>
          <t>P014</t>
        </is>
      </c>
      <c r="D897" s="159" t="n">
        <v>7874</v>
      </c>
      <c r="E897" s="160" t="n">
        <v>30780.9</v>
      </c>
      <c r="F897" s="160" t="n">
        <v>8519.049999999999</v>
      </c>
    </row>
    <row r="898">
      <c r="A898" s="104" t="inlineStr">
        <is>
          <t>2024/25</t>
        </is>
      </c>
      <c r="B898" s="104" t="inlineStr">
        <is>
          <t>HC-022</t>
        </is>
      </c>
      <c r="C898" s="104" t="inlineStr">
        <is>
          <t>P015</t>
        </is>
      </c>
      <c r="D898" s="159" t="n">
        <v>5463</v>
      </c>
      <c r="E898" s="160" t="n">
        <v>25831.86</v>
      </c>
      <c r="F898" s="160" t="n">
        <v>8523.43</v>
      </c>
    </row>
    <row r="899">
      <c r="A899" s="104" t="inlineStr">
        <is>
          <t>2024/25</t>
        </is>
      </c>
      <c r="B899" s="104" t="inlineStr">
        <is>
          <t>HC-022</t>
        </is>
      </c>
      <c r="C899" s="104" t="inlineStr">
        <is>
          <t>P016</t>
        </is>
      </c>
      <c r="D899" s="159" t="n">
        <v>3058</v>
      </c>
      <c r="E899" s="160" t="n">
        <v>18910.28</v>
      </c>
      <c r="F899" s="160" t="n">
        <v>5838.09</v>
      </c>
    </row>
    <row r="900">
      <c r="A900" s="104" t="inlineStr">
        <is>
          <t>2024/25</t>
        </is>
      </c>
      <c r="B900" s="104" t="inlineStr">
        <is>
          <t>HC-022</t>
        </is>
      </c>
      <c r="C900" s="104" t="inlineStr">
        <is>
          <t>P017</t>
        </is>
      </c>
      <c r="D900" s="159" t="n">
        <v>2679</v>
      </c>
      <c r="E900" s="160" t="n">
        <v>18267.99</v>
      </c>
      <c r="F900" s="160" t="n">
        <v>6221.92</v>
      </c>
    </row>
    <row r="901">
      <c r="A901" s="104" t="inlineStr">
        <is>
          <t>2024/25</t>
        </is>
      </c>
      <c r="B901" s="104" t="inlineStr">
        <is>
          <t>HC-022</t>
        </is>
      </c>
      <c r="C901" s="104" t="inlineStr">
        <is>
          <t>P018</t>
        </is>
      </c>
      <c r="D901" s="159" t="n">
        <v>6407</v>
      </c>
      <c r="E901" s="160" t="n">
        <v>16889.58</v>
      </c>
      <c r="F901" s="160" t="n">
        <v>3595.09</v>
      </c>
    </row>
    <row r="902">
      <c r="A902" s="104" t="inlineStr">
        <is>
          <t>2024/25</t>
        </is>
      </c>
      <c r="B902" s="104" t="inlineStr">
        <is>
          <t>HC-022</t>
        </is>
      </c>
      <c r="C902" s="104" t="inlineStr">
        <is>
          <t>P019</t>
        </is>
      </c>
      <c r="D902" s="159" t="n">
        <v>8432</v>
      </c>
      <c r="E902" s="160" t="n">
        <v>21462.98</v>
      </c>
      <c r="F902" s="160" t="n">
        <v>5483.6</v>
      </c>
    </row>
    <row r="903">
      <c r="A903" s="104" t="inlineStr">
        <is>
          <t>2024/25</t>
        </is>
      </c>
      <c r="B903" s="104" t="inlineStr">
        <is>
          <t>HC-022</t>
        </is>
      </c>
      <c r="C903" s="104" t="inlineStr">
        <is>
          <t>P020</t>
        </is>
      </c>
      <c r="D903" s="159" t="n">
        <v>5298</v>
      </c>
      <c r="E903" s="160" t="n">
        <v>13485.33</v>
      </c>
      <c r="F903" s="160" t="n">
        <v>3445.04</v>
      </c>
    </row>
    <row r="904">
      <c r="A904" s="104" t="inlineStr">
        <is>
          <t>2024/25</t>
        </is>
      </c>
      <c r="B904" s="104" t="inlineStr">
        <is>
          <t>HC-022</t>
        </is>
      </c>
      <c r="C904" s="104" t="inlineStr">
        <is>
          <t>P021</t>
        </is>
      </c>
      <c r="D904" s="159" t="n">
        <v>7877</v>
      </c>
      <c r="E904" s="160" t="n">
        <v>25780.5</v>
      </c>
      <c r="F904" s="160" t="n">
        <v>7134.29</v>
      </c>
    </row>
    <row r="905">
      <c r="A905" s="104" t="inlineStr">
        <is>
          <t>2024/25</t>
        </is>
      </c>
      <c r="B905" s="104" t="inlineStr">
        <is>
          <t>HC-022</t>
        </is>
      </c>
      <c r="C905" s="104" t="inlineStr">
        <is>
          <t>P022</t>
        </is>
      </c>
      <c r="D905" s="159" t="n">
        <v>7113</v>
      </c>
      <c r="E905" s="160" t="n">
        <v>21981.64</v>
      </c>
      <c r="F905" s="160" t="n">
        <v>5849.77</v>
      </c>
    </row>
    <row r="906">
      <c r="A906" s="104" t="inlineStr">
        <is>
          <t>2024/25</t>
        </is>
      </c>
      <c r="B906" s="104" t="inlineStr">
        <is>
          <t>HC-022</t>
        </is>
      </c>
      <c r="C906" s="104" t="inlineStr">
        <is>
          <t>P023</t>
        </is>
      </c>
      <c r="D906" s="159" t="n">
        <v>7851</v>
      </c>
      <c r="E906" s="160" t="n">
        <v>15704.52</v>
      </c>
      <c r="F906" s="160" t="n">
        <v>3009.72</v>
      </c>
    </row>
    <row r="907">
      <c r="A907" s="104" t="inlineStr">
        <is>
          <t>2024/25</t>
        </is>
      </c>
      <c r="B907" s="104" t="inlineStr">
        <is>
          <t>HC-022</t>
        </is>
      </c>
      <c r="C907" s="104" t="inlineStr">
        <is>
          <t>P024</t>
        </is>
      </c>
      <c r="D907" s="159" t="n">
        <v>8848</v>
      </c>
      <c r="E907" s="160" t="n">
        <v>19303.51</v>
      </c>
      <c r="F907" s="160" t="n">
        <v>3904.23</v>
      </c>
    </row>
    <row r="908">
      <c r="A908" s="104" t="inlineStr">
        <is>
          <t>2024/25</t>
        </is>
      </c>
      <c r="B908" s="104" t="inlineStr">
        <is>
          <t>HC-022</t>
        </is>
      </c>
      <c r="C908" s="104" t="inlineStr">
        <is>
          <t>P025</t>
        </is>
      </c>
      <c r="D908" s="159" t="n">
        <v>7373</v>
      </c>
      <c r="E908" s="160" t="n">
        <v>28146.41</v>
      </c>
      <c r="F908" s="160" t="n">
        <v>10186.94</v>
      </c>
    </row>
    <row r="909">
      <c r="A909" s="104" t="inlineStr">
        <is>
          <t>2024/25</t>
        </is>
      </c>
      <c r="B909" s="104" t="inlineStr">
        <is>
          <t>HC-022</t>
        </is>
      </c>
      <c r="C909" s="104" t="inlineStr">
        <is>
          <t>P026</t>
        </is>
      </c>
      <c r="D909" s="159" t="n">
        <v>4248</v>
      </c>
      <c r="E909" s="160" t="n">
        <v>18926.06</v>
      </c>
      <c r="F909" s="160" t="n">
        <v>6042.49</v>
      </c>
    </row>
    <row r="910">
      <c r="A910" s="104" t="inlineStr">
        <is>
          <t>2024/25</t>
        </is>
      </c>
      <c r="B910" s="104" t="inlineStr">
        <is>
          <t>HC-022</t>
        </is>
      </c>
      <c r="C910" s="104" t="inlineStr">
        <is>
          <t>P027</t>
        </is>
      </c>
      <c r="D910" s="159" t="n">
        <v>3624</v>
      </c>
      <c r="E910" s="160" t="n">
        <v>16145.53</v>
      </c>
      <c r="F910" s="160" t="n">
        <v>5155.49</v>
      </c>
    </row>
    <row r="911">
      <c r="A911" s="104" t="inlineStr">
        <is>
          <t>2024/25</t>
        </is>
      </c>
      <c r="B911" s="104" t="inlineStr">
        <is>
          <t>HC-022</t>
        </is>
      </c>
      <c r="C911" s="104" t="inlineStr">
        <is>
          <t>P028</t>
        </is>
      </c>
      <c r="D911" s="159" t="n">
        <v>4873</v>
      </c>
      <c r="E911" s="160" t="n">
        <v>23035.41</v>
      </c>
      <c r="F911" s="160" t="n">
        <v>7844.62</v>
      </c>
    </row>
    <row r="912">
      <c r="A912" s="104" t="inlineStr">
        <is>
          <t>2024/25</t>
        </is>
      </c>
      <c r="B912" s="104" t="inlineStr">
        <is>
          <t>HC-022</t>
        </is>
      </c>
      <c r="C912" s="104" t="inlineStr">
        <is>
          <t>P029</t>
        </is>
      </c>
      <c r="D912" s="159" t="n">
        <v>11907</v>
      </c>
      <c r="E912" s="160" t="n">
        <v>22732.62</v>
      </c>
      <c r="F912" s="160" t="n">
        <v>3387.53</v>
      </c>
    </row>
    <row r="913">
      <c r="A913" s="104" t="inlineStr">
        <is>
          <t>2024/25</t>
        </is>
      </c>
      <c r="B913" s="104" t="inlineStr">
        <is>
          <t>HC-022</t>
        </is>
      </c>
      <c r="C913" s="104" t="inlineStr">
        <is>
          <t>P030</t>
        </is>
      </c>
      <c r="D913" s="159" t="n">
        <v>6769</v>
      </c>
      <c r="E913" s="160" t="n">
        <v>20306.74</v>
      </c>
      <c r="F913" s="160" t="n">
        <v>3890.52</v>
      </c>
    </row>
    <row r="914">
      <c r="A914" s="104" t="inlineStr">
        <is>
          <t>2024/25</t>
        </is>
      </c>
      <c r="B914" s="104" t="inlineStr">
        <is>
          <t>HC-022</t>
        </is>
      </c>
      <c r="C914" s="104" t="inlineStr">
        <is>
          <t>P031</t>
        </is>
      </c>
      <c r="D914" s="159" t="n">
        <v>2998</v>
      </c>
      <c r="E914" s="160" t="n">
        <v>14992.53</v>
      </c>
      <c r="F914" s="160" t="n">
        <v>4468.22</v>
      </c>
    </row>
    <row r="915">
      <c r="A915" s="104" t="inlineStr">
        <is>
          <t>2024/25</t>
        </is>
      </c>
      <c r="B915" s="104" t="inlineStr">
        <is>
          <t>HC-022</t>
        </is>
      </c>
      <c r="C915" s="104" t="inlineStr">
        <is>
          <t>P032</t>
        </is>
      </c>
      <c r="D915" s="159" t="n">
        <v>3907</v>
      </c>
      <c r="E915" s="160" t="n">
        <v>9238.09</v>
      </c>
      <c r="F915" s="160" t="n">
        <v>2065.15</v>
      </c>
    </row>
    <row r="916">
      <c r="A916" s="104" t="inlineStr">
        <is>
          <t>2024/25</t>
        </is>
      </c>
      <c r="B916" s="104" t="inlineStr">
        <is>
          <t>HC-022</t>
        </is>
      </c>
      <c r="C916" s="104" t="inlineStr">
        <is>
          <t>P033</t>
        </is>
      </c>
      <c r="D916" s="159" t="n">
        <v>2689</v>
      </c>
      <c r="E916" s="160" t="n">
        <v>8312.040000000001</v>
      </c>
      <c r="F916" s="160" t="n">
        <v>2123.32</v>
      </c>
    </row>
    <row r="917">
      <c r="A917" s="104" t="inlineStr">
        <is>
          <t>2024/25</t>
        </is>
      </c>
      <c r="B917" s="104" t="inlineStr">
        <is>
          <t>HC-022</t>
        </is>
      </c>
      <c r="C917" s="104" t="inlineStr">
        <is>
          <t>P034</t>
        </is>
      </c>
      <c r="D917" s="159" t="n">
        <v>1853</v>
      </c>
      <c r="E917" s="160" t="n">
        <v>7746.09</v>
      </c>
      <c r="F917" s="160" t="n">
        <v>2390.98</v>
      </c>
    </row>
    <row r="918">
      <c r="A918" s="104" t="inlineStr">
        <is>
          <t>2024/25</t>
        </is>
      </c>
      <c r="B918" s="104" t="inlineStr">
        <is>
          <t>HC-022</t>
        </is>
      </c>
      <c r="C918" s="104" t="inlineStr">
        <is>
          <t>P035</t>
        </is>
      </c>
      <c r="D918" s="159" t="n">
        <v>2444</v>
      </c>
      <c r="E918" s="160" t="n">
        <v>8664.950000000001</v>
      </c>
      <c r="F918" s="160" t="n">
        <v>2397.87</v>
      </c>
    </row>
    <row r="919">
      <c r="A919" s="104" t="inlineStr">
        <is>
          <t>2024/25</t>
        </is>
      </c>
      <c r="B919" s="104" t="inlineStr">
        <is>
          <t>HC-022</t>
        </is>
      </c>
      <c r="C919" s="104" t="inlineStr">
        <is>
          <t>P036</t>
        </is>
      </c>
      <c r="D919" s="159" t="n">
        <v>1980</v>
      </c>
      <c r="E919" s="160" t="n">
        <v>7554.29</v>
      </c>
      <c r="F919" s="160" t="n">
        <v>2171.25</v>
      </c>
    </row>
    <row r="920">
      <c r="A920" s="104" t="inlineStr">
        <is>
          <t>2024/25</t>
        </is>
      </c>
      <c r="B920" s="104" t="inlineStr">
        <is>
          <t>HC-022</t>
        </is>
      </c>
      <c r="C920" s="104" t="inlineStr">
        <is>
          <t>P037</t>
        </is>
      </c>
      <c r="D920" s="159" t="n">
        <v>2811</v>
      </c>
      <c r="E920" s="160" t="n">
        <v>9712.709999999999</v>
      </c>
      <c r="F920" s="160" t="n">
        <v>3204.76</v>
      </c>
    </row>
    <row r="921">
      <c r="A921" s="104" t="inlineStr">
        <is>
          <t>2024/25</t>
        </is>
      </c>
      <c r="B921" s="104" t="inlineStr">
        <is>
          <t>HC-022</t>
        </is>
      </c>
      <c r="C921" s="104" t="inlineStr">
        <is>
          <t>P038</t>
        </is>
      </c>
      <c r="D921" s="159" t="n">
        <v>1412</v>
      </c>
      <c r="E921" s="160" t="n">
        <v>8845.700000000001</v>
      </c>
      <c r="F921" s="160" t="n">
        <v>2824.92</v>
      </c>
    </row>
    <row r="922">
      <c r="A922" s="104" t="inlineStr">
        <is>
          <t>2024/25</t>
        </is>
      </c>
      <c r="B922" s="104" t="inlineStr">
        <is>
          <t>HC-022</t>
        </is>
      </c>
      <c r="C922" s="104" t="inlineStr">
        <is>
          <t>P039</t>
        </is>
      </c>
      <c r="D922" s="159" t="n">
        <v>1538</v>
      </c>
      <c r="E922" s="160" t="n">
        <v>9645.370000000001</v>
      </c>
      <c r="F922" s="160" t="n">
        <v>3183.06</v>
      </c>
    </row>
    <row r="923">
      <c r="A923" s="104" t="inlineStr">
        <is>
          <t>2024/25</t>
        </is>
      </c>
      <c r="B923" s="104" t="inlineStr">
        <is>
          <t>HC-022</t>
        </is>
      </c>
      <c r="C923" s="104" t="inlineStr">
        <is>
          <t>P040</t>
        </is>
      </c>
      <c r="D923" s="159" t="n">
        <v>597</v>
      </c>
      <c r="E923" s="160" t="n">
        <v>4556.48</v>
      </c>
      <c r="F923" s="160" t="n">
        <v>1457.06</v>
      </c>
    </row>
    <row r="924">
      <c r="A924" s="104" t="inlineStr">
        <is>
          <t>2024/25</t>
        </is>
      </c>
      <c r="B924" s="104" t="inlineStr">
        <is>
          <t>HC-022</t>
        </is>
      </c>
      <c r="C924" s="104" t="inlineStr">
        <is>
          <t>P041</t>
        </is>
      </c>
      <c r="D924" s="159" t="n">
        <v>263</v>
      </c>
      <c r="E924" s="160" t="n">
        <v>2855.23</v>
      </c>
      <c r="F924" s="160" t="n">
        <v>1093.88</v>
      </c>
    </row>
    <row r="925">
      <c r="A925" s="104" t="inlineStr">
        <is>
          <t>2024/25</t>
        </is>
      </c>
      <c r="B925" s="104" t="inlineStr">
        <is>
          <t>HC-022</t>
        </is>
      </c>
      <c r="C925" s="104" t="inlineStr">
        <is>
          <t>P042</t>
        </is>
      </c>
      <c r="D925" s="159" t="n">
        <v>515</v>
      </c>
      <c r="E925" s="160" t="n">
        <v>2064.79</v>
      </c>
      <c r="F925" s="160" t="n">
        <v>505.34</v>
      </c>
    </row>
    <row r="926">
      <c r="A926" s="104" t="inlineStr">
        <is>
          <t>2024/25</t>
        </is>
      </c>
      <c r="B926" s="104" t="inlineStr">
        <is>
          <t>HC-023</t>
        </is>
      </c>
      <c r="C926" s="104" t="inlineStr">
        <is>
          <t>P001</t>
        </is>
      </c>
      <c r="D926" s="159" t="n">
        <v>4227</v>
      </c>
      <c r="E926" s="160" t="n">
        <v>38038.38</v>
      </c>
      <c r="F926" s="160" t="n">
        <v>13352.7</v>
      </c>
    </row>
    <row r="927">
      <c r="A927" s="104" t="inlineStr">
        <is>
          <t>2024/25</t>
        </is>
      </c>
      <c r="B927" s="104" t="inlineStr">
        <is>
          <t>HC-023</t>
        </is>
      </c>
      <c r="C927" s="104" t="inlineStr">
        <is>
          <t>P002</t>
        </is>
      </c>
      <c r="D927" s="159" t="n">
        <v>6122</v>
      </c>
      <c r="E927" s="160" t="n">
        <v>63984.09</v>
      </c>
      <c r="F927" s="160" t="n">
        <v>23821.52</v>
      </c>
    </row>
    <row r="928">
      <c r="A928" s="104" t="inlineStr">
        <is>
          <t>2024/25</t>
        </is>
      </c>
      <c r="B928" s="104" t="inlineStr">
        <is>
          <t>HC-023</t>
        </is>
      </c>
      <c r="C928" s="104" t="inlineStr">
        <is>
          <t>P003</t>
        </is>
      </c>
      <c r="D928" s="159" t="n">
        <v>8480</v>
      </c>
      <c r="E928" s="160" t="n">
        <v>57054.88</v>
      </c>
      <c r="F928" s="160" t="n">
        <v>18811.77</v>
      </c>
    </row>
    <row r="929">
      <c r="A929" s="104" t="inlineStr">
        <is>
          <t>2024/25</t>
        </is>
      </c>
      <c r="B929" s="104" t="inlineStr">
        <is>
          <t>HC-023</t>
        </is>
      </c>
      <c r="C929" s="104" t="inlineStr">
        <is>
          <t>P004</t>
        </is>
      </c>
      <c r="D929" s="159" t="n">
        <v>3903</v>
      </c>
      <c r="E929" s="160" t="n">
        <v>30499.16</v>
      </c>
      <c r="F929" s="160" t="n">
        <v>9731.459999999999</v>
      </c>
    </row>
    <row r="930">
      <c r="A930" s="104" t="inlineStr">
        <is>
          <t>2024/25</t>
        </is>
      </c>
      <c r="B930" s="104" t="inlineStr">
        <is>
          <t>HC-023</t>
        </is>
      </c>
      <c r="C930" s="104" t="inlineStr">
        <is>
          <t>P005</t>
        </is>
      </c>
      <c r="D930" s="159" t="n">
        <v>8750</v>
      </c>
      <c r="E930" s="160" t="n">
        <v>65220.73</v>
      </c>
      <c r="F930" s="160" t="n">
        <v>20119.05</v>
      </c>
    </row>
    <row r="931">
      <c r="A931" s="104" t="inlineStr">
        <is>
          <t>2024/25</t>
        </is>
      </c>
      <c r="B931" s="104" t="inlineStr">
        <is>
          <t>HC-023</t>
        </is>
      </c>
      <c r="C931" s="104" t="inlineStr">
        <is>
          <t>P006</t>
        </is>
      </c>
      <c r="D931" s="159" t="n">
        <v>7872</v>
      </c>
      <c r="E931" s="160" t="n">
        <v>63695.96</v>
      </c>
      <c r="F931" s="160" t="n">
        <v>18297.65</v>
      </c>
    </row>
    <row r="932">
      <c r="A932" s="104" t="inlineStr">
        <is>
          <t>2024/25</t>
        </is>
      </c>
      <c r="B932" s="104" t="inlineStr">
        <is>
          <t>HC-023</t>
        </is>
      </c>
      <c r="C932" s="104" t="inlineStr">
        <is>
          <t>P007</t>
        </is>
      </c>
      <c r="D932" s="159" t="n">
        <v>7595</v>
      </c>
      <c r="E932" s="160" t="n">
        <v>57314.54</v>
      </c>
      <c r="F932" s="160" t="n">
        <v>15240.54</v>
      </c>
    </row>
    <row r="933">
      <c r="A933" s="104" t="inlineStr">
        <is>
          <t>2024/25</t>
        </is>
      </c>
      <c r="B933" s="104" t="inlineStr">
        <is>
          <t>HC-023</t>
        </is>
      </c>
      <c r="C933" s="104" t="inlineStr">
        <is>
          <t>P008</t>
        </is>
      </c>
      <c r="D933" s="159" t="n">
        <v>6221</v>
      </c>
      <c r="E933" s="160" t="n">
        <v>45816.68</v>
      </c>
      <c r="F933" s="160" t="n">
        <v>16567.31</v>
      </c>
    </row>
    <row r="934">
      <c r="A934" s="104" t="inlineStr">
        <is>
          <t>2024/25</t>
        </is>
      </c>
      <c r="B934" s="104" t="inlineStr">
        <is>
          <t>HC-023</t>
        </is>
      </c>
      <c r="C934" s="104" t="inlineStr">
        <is>
          <t>P009</t>
        </is>
      </c>
      <c r="D934" s="159" t="n">
        <v>3086</v>
      </c>
      <c r="E934" s="160" t="n">
        <v>38991.04</v>
      </c>
      <c r="F934" s="160" t="n">
        <v>15758.54</v>
      </c>
    </row>
    <row r="935">
      <c r="A935" s="104" t="inlineStr">
        <is>
          <t>2024/25</t>
        </is>
      </c>
      <c r="B935" s="104" t="inlineStr">
        <is>
          <t>HC-023</t>
        </is>
      </c>
      <c r="C935" s="104" t="inlineStr">
        <is>
          <t>P010</t>
        </is>
      </c>
      <c r="D935" s="159" t="n">
        <v>8278</v>
      </c>
      <c r="E935" s="160" t="n">
        <v>48913.8</v>
      </c>
      <c r="F935" s="160" t="n">
        <v>15611.13</v>
      </c>
    </row>
    <row r="936">
      <c r="A936" s="104" t="inlineStr">
        <is>
          <t>2024/25</t>
        </is>
      </c>
      <c r="B936" s="104" t="inlineStr">
        <is>
          <t>HC-023</t>
        </is>
      </c>
      <c r="C936" s="104" t="inlineStr">
        <is>
          <t>P011</t>
        </is>
      </c>
      <c r="D936" s="159" t="n">
        <v>7678</v>
      </c>
      <c r="E936" s="160" t="n">
        <v>22337.46</v>
      </c>
      <c r="F936" s="160" t="n">
        <v>5227.15</v>
      </c>
    </row>
    <row r="937">
      <c r="A937" s="104" t="inlineStr">
        <is>
          <t>2024/25</t>
        </is>
      </c>
      <c r="B937" s="104" t="inlineStr">
        <is>
          <t>HC-023</t>
        </is>
      </c>
      <c r="C937" s="104" t="inlineStr">
        <is>
          <t>P012</t>
        </is>
      </c>
      <c r="D937" s="159" t="n">
        <v>8284</v>
      </c>
      <c r="E937" s="160" t="n">
        <v>30885.86</v>
      </c>
      <c r="F937" s="160" t="n">
        <v>9199.09</v>
      </c>
    </row>
    <row r="938">
      <c r="A938" s="104" t="inlineStr">
        <is>
          <t>2024/25</t>
        </is>
      </c>
      <c r="B938" s="104" t="inlineStr">
        <is>
          <t>HC-023</t>
        </is>
      </c>
      <c r="C938" s="104" t="inlineStr">
        <is>
          <t>P013</t>
        </is>
      </c>
      <c r="D938" s="159" t="n">
        <v>8702</v>
      </c>
      <c r="E938" s="160" t="n">
        <v>30068.83</v>
      </c>
      <c r="F938" s="160" t="n">
        <v>7675.76</v>
      </c>
    </row>
    <row r="939">
      <c r="A939" s="104" t="inlineStr">
        <is>
          <t>2024/25</t>
        </is>
      </c>
      <c r="B939" s="104" t="inlineStr">
        <is>
          <t>HC-023</t>
        </is>
      </c>
      <c r="C939" s="104" t="inlineStr">
        <is>
          <t>P014</t>
        </is>
      </c>
      <c r="D939" s="159" t="n">
        <v>9639</v>
      </c>
      <c r="E939" s="160" t="n">
        <v>37686.1</v>
      </c>
      <c r="F939" s="160" t="n">
        <v>10422.52</v>
      </c>
    </row>
    <row r="940">
      <c r="A940" s="104" t="inlineStr">
        <is>
          <t>2024/25</t>
        </is>
      </c>
      <c r="B940" s="104" t="inlineStr">
        <is>
          <t>HC-023</t>
        </is>
      </c>
      <c r="C940" s="104" t="inlineStr">
        <is>
          <t>P015</t>
        </is>
      </c>
      <c r="D940" s="159" t="n">
        <v>6649</v>
      </c>
      <c r="E940" s="160" t="n">
        <v>31431.67</v>
      </c>
      <c r="F940" s="160" t="n">
        <v>10364.61</v>
      </c>
    </row>
    <row r="941">
      <c r="A941" s="104" t="inlineStr">
        <is>
          <t>2024/25</t>
        </is>
      </c>
      <c r="B941" s="104" t="inlineStr">
        <is>
          <t>HC-023</t>
        </is>
      </c>
      <c r="C941" s="104" t="inlineStr">
        <is>
          <t>P016</t>
        </is>
      </c>
      <c r="D941" s="159" t="n">
        <v>3771</v>
      </c>
      <c r="E941" s="160" t="n">
        <v>23302.54</v>
      </c>
      <c r="F941" s="160" t="n">
        <v>7188.53</v>
      </c>
    </row>
    <row r="942">
      <c r="A942" s="104" t="inlineStr">
        <is>
          <t>2024/25</t>
        </is>
      </c>
      <c r="B942" s="104" t="inlineStr">
        <is>
          <t>HC-023</t>
        </is>
      </c>
      <c r="C942" s="104" t="inlineStr">
        <is>
          <t>P017</t>
        </is>
      </c>
      <c r="D942" s="159" t="n">
        <v>3246</v>
      </c>
      <c r="E942" s="160" t="n">
        <v>22136.33</v>
      </c>
      <c r="F942" s="160" t="n">
        <v>7534.93</v>
      </c>
    </row>
    <row r="943">
      <c r="A943" s="104" t="inlineStr">
        <is>
          <t>2024/25</t>
        </is>
      </c>
      <c r="B943" s="104" t="inlineStr">
        <is>
          <t>HC-023</t>
        </is>
      </c>
      <c r="C943" s="104" t="inlineStr">
        <is>
          <t>P018</t>
        </is>
      </c>
      <c r="D943" s="159" t="n">
        <v>7781</v>
      </c>
      <c r="E943" s="160" t="n">
        <v>20507.96</v>
      </c>
      <c r="F943" s="160" t="n">
        <v>4363.78</v>
      </c>
    </row>
    <row r="944">
      <c r="A944" s="104" t="inlineStr">
        <is>
          <t>2024/25</t>
        </is>
      </c>
      <c r="B944" s="104" t="inlineStr">
        <is>
          <t>HC-023</t>
        </is>
      </c>
      <c r="C944" s="104" t="inlineStr">
        <is>
          <t>P019</t>
        </is>
      </c>
      <c r="D944" s="159" t="n">
        <v>9770</v>
      </c>
      <c r="E944" s="160" t="n">
        <v>24864.33</v>
      </c>
      <c r="F944" s="160" t="n">
        <v>6348.27</v>
      </c>
    </row>
    <row r="945">
      <c r="A945" s="104" t="inlineStr">
        <is>
          <t>2024/25</t>
        </is>
      </c>
      <c r="B945" s="104" t="inlineStr">
        <is>
          <t>HC-023</t>
        </is>
      </c>
      <c r="C945" s="104" t="inlineStr">
        <is>
          <t>P020</t>
        </is>
      </c>
      <c r="D945" s="159" t="n">
        <v>6452</v>
      </c>
      <c r="E945" s="160" t="n">
        <v>16422.74</v>
      </c>
      <c r="F945" s="160" t="n">
        <v>4192.57</v>
      </c>
    </row>
    <row r="946">
      <c r="A946" s="104" t="inlineStr">
        <is>
          <t>2024/25</t>
        </is>
      </c>
      <c r="B946" s="104" t="inlineStr">
        <is>
          <t>HC-023</t>
        </is>
      </c>
      <c r="C946" s="104" t="inlineStr">
        <is>
          <t>P021</t>
        </is>
      </c>
      <c r="D946" s="159" t="n">
        <v>9419</v>
      </c>
      <c r="E946" s="160" t="n">
        <v>30827.93</v>
      </c>
      <c r="F946" s="160" t="n">
        <v>8527.48</v>
      </c>
    </row>
    <row r="947">
      <c r="A947" s="104" t="inlineStr">
        <is>
          <t>2024/25</t>
        </is>
      </c>
      <c r="B947" s="104" t="inlineStr">
        <is>
          <t>HC-023</t>
        </is>
      </c>
      <c r="C947" s="104" t="inlineStr">
        <is>
          <t>P022</t>
        </is>
      </c>
      <c r="D947" s="159" t="n">
        <v>8460</v>
      </c>
      <c r="E947" s="160" t="n">
        <v>26151.9</v>
      </c>
      <c r="F947" s="160" t="n">
        <v>6955.09</v>
      </c>
    </row>
    <row r="948">
      <c r="A948" s="104" t="inlineStr">
        <is>
          <t>2024/25</t>
        </is>
      </c>
      <c r="B948" s="104" t="inlineStr">
        <is>
          <t>HC-023</t>
        </is>
      </c>
      <c r="C948" s="104" t="inlineStr">
        <is>
          <t>P023</t>
        </is>
      </c>
      <c r="D948" s="159" t="n">
        <v>9235</v>
      </c>
      <c r="E948" s="160" t="n">
        <v>18471.13</v>
      </c>
      <c r="F948" s="160" t="n">
        <v>3537.51</v>
      </c>
    </row>
    <row r="949">
      <c r="A949" s="104" t="inlineStr">
        <is>
          <t>2024/25</t>
        </is>
      </c>
      <c r="B949" s="104" t="inlineStr">
        <is>
          <t>HC-023</t>
        </is>
      </c>
      <c r="C949" s="104" t="inlineStr">
        <is>
          <t>P024</t>
        </is>
      </c>
      <c r="D949" s="159" t="n">
        <v>10598</v>
      </c>
      <c r="E949" s="160" t="n">
        <v>23124.94</v>
      </c>
      <c r="F949" s="160" t="n">
        <v>4674.21</v>
      </c>
    </row>
    <row r="950">
      <c r="A950" s="104" t="inlineStr">
        <is>
          <t>2024/25</t>
        </is>
      </c>
      <c r="B950" s="104" t="inlineStr">
        <is>
          <t>HC-023</t>
        </is>
      </c>
      <c r="C950" s="104" t="inlineStr">
        <is>
          <t>P025</t>
        </is>
      </c>
      <c r="D950" s="159" t="n">
        <v>8790</v>
      </c>
      <c r="E950" s="160" t="n">
        <v>33558.64</v>
      </c>
      <c r="F950" s="160" t="n">
        <v>12134.81</v>
      </c>
    </row>
    <row r="951">
      <c r="A951" s="104" t="inlineStr">
        <is>
          <t>2024/25</t>
        </is>
      </c>
      <c r="B951" s="104" t="inlineStr">
        <is>
          <t>HC-023</t>
        </is>
      </c>
      <c r="C951" s="104" t="inlineStr">
        <is>
          <t>P026</t>
        </is>
      </c>
      <c r="D951" s="159" t="n">
        <v>5185</v>
      </c>
      <c r="E951" s="160" t="n">
        <v>23098.48</v>
      </c>
      <c r="F951" s="160" t="n">
        <v>7370.51</v>
      </c>
    </row>
    <row r="952">
      <c r="A952" s="104" t="inlineStr">
        <is>
          <t>2024/25</t>
        </is>
      </c>
      <c r="B952" s="104" t="inlineStr">
        <is>
          <t>HC-023</t>
        </is>
      </c>
      <c r="C952" s="104" t="inlineStr">
        <is>
          <t>P027</t>
        </is>
      </c>
      <c r="D952" s="159" t="n">
        <v>4270</v>
      </c>
      <c r="E952" s="160" t="n">
        <v>19018.13</v>
      </c>
      <c r="F952" s="160" t="n">
        <v>6068.33</v>
      </c>
    </row>
    <row r="953">
      <c r="A953" s="104" t="inlineStr">
        <is>
          <t>2024/25</t>
        </is>
      </c>
      <c r="B953" s="104" t="inlineStr">
        <is>
          <t>HC-023</t>
        </is>
      </c>
      <c r="C953" s="104" t="inlineStr">
        <is>
          <t>P028</t>
        </is>
      </c>
      <c r="D953" s="159" t="n">
        <v>6072</v>
      </c>
      <c r="E953" s="160" t="n">
        <v>28702.57</v>
      </c>
      <c r="F953" s="160" t="n">
        <v>9771.35</v>
      </c>
    </row>
    <row r="954">
      <c r="A954" s="104" t="inlineStr">
        <is>
          <t>2024/25</t>
        </is>
      </c>
      <c r="B954" s="104" t="inlineStr">
        <is>
          <t>HC-023</t>
        </is>
      </c>
      <c r="C954" s="104" t="inlineStr">
        <is>
          <t>P029</t>
        </is>
      </c>
      <c r="D954" s="159" t="n">
        <v>14620</v>
      </c>
      <c r="E954" s="160" t="n">
        <v>27911.03</v>
      </c>
      <c r="F954" s="160" t="n">
        <v>4157.72</v>
      </c>
    </row>
    <row r="955">
      <c r="A955" s="104" t="inlineStr">
        <is>
          <t>2024/25</t>
        </is>
      </c>
      <c r="B955" s="104" t="inlineStr">
        <is>
          <t>HC-023</t>
        </is>
      </c>
      <c r="C955" s="104" t="inlineStr">
        <is>
          <t>P030</t>
        </is>
      </c>
      <c r="D955" s="159" t="n">
        <v>8082</v>
      </c>
      <c r="E955" s="160" t="n">
        <v>24248.45</v>
      </c>
      <c r="F955" s="160" t="n">
        <v>4643.94</v>
      </c>
    </row>
    <row r="956">
      <c r="A956" s="104" t="inlineStr">
        <is>
          <t>2024/25</t>
        </is>
      </c>
      <c r="B956" s="104" t="inlineStr">
        <is>
          <t>HC-023</t>
        </is>
      </c>
      <c r="C956" s="104" t="inlineStr">
        <is>
          <t>P031</t>
        </is>
      </c>
      <c r="D956" s="159" t="n">
        <v>3771</v>
      </c>
      <c r="E956" s="160" t="n">
        <v>18854.55</v>
      </c>
      <c r="F956" s="160" t="n">
        <v>5616</v>
      </c>
    </row>
    <row r="957">
      <c r="A957" s="104" t="inlineStr">
        <is>
          <t>2024/25</t>
        </is>
      </c>
      <c r="B957" s="104" t="inlineStr">
        <is>
          <t>HC-023</t>
        </is>
      </c>
      <c r="C957" s="104" t="inlineStr">
        <is>
          <t>P032</t>
        </is>
      </c>
      <c r="D957" s="159" t="n">
        <v>4777</v>
      </c>
      <c r="E957" s="160" t="n">
        <v>11288.67</v>
      </c>
      <c r="F957" s="160" t="n">
        <v>2521.72</v>
      </c>
    </row>
    <row r="958">
      <c r="A958" s="104" t="inlineStr">
        <is>
          <t>2024/25</t>
        </is>
      </c>
      <c r="B958" s="104" t="inlineStr">
        <is>
          <t>HC-023</t>
        </is>
      </c>
      <c r="C958" s="104" t="inlineStr">
        <is>
          <t>P033</t>
        </is>
      </c>
      <c r="D958" s="159" t="n">
        <v>3284</v>
      </c>
      <c r="E958" s="160" t="n">
        <v>10151.61</v>
      </c>
      <c r="F958" s="160" t="n">
        <v>2592.02</v>
      </c>
    </row>
    <row r="959">
      <c r="A959" s="104" t="inlineStr">
        <is>
          <t>2024/25</t>
        </is>
      </c>
      <c r="B959" s="104" t="inlineStr">
        <is>
          <t>HC-023</t>
        </is>
      </c>
      <c r="C959" s="104" t="inlineStr">
        <is>
          <t>P034</t>
        </is>
      </c>
      <c r="D959" s="159" t="n">
        <v>2211</v>
      </c>
      <c r="E959" s="160" t="n">
        <v>9250.790000000001</v>
      </c>
      <c r="F959" s="160" t="n">
        <v>2854.56</v>
      </c>
    </row>
    <row r="960">
      <c r="A960" s="104" t="inlineStr">
        <is>
          <t>2024/25</t>
        </is>
      </c>
      <c r="B960" s="104" t="inlineStr">
        <is>
          <t>HC-023</t>
        </is>
      </c>
      <c r="C960" s="104" t="inlineStr">
        <is>
          <t>P035</t>
        </is>
      </c>
      <c r="D960" s="159" t="n">
        <v>3122</v>
      </c>
      <c r="E960" s="160" t="n">
        <v>11063.29</v>
      </c>
      <c r="F960" s="160" t="n">
        <v>3059.55</v>
      </c>
    </row>
    <row r="961">
      <c r="A961" s="104" t="inlineStr">
        <is>
          <t>2024/25</t>
        </is>
      </c>
      <c r="B961" s="104" t="inlineStr">
        <is>
          <t>HC-023</t>
        </is>
      </c>
      <c r="C961" s="104" t="inlineStr">
        <is>
          <t>P036</t>
        </is>
      </c>
      <c r="D961" s="159" t="n">
        <v>2172</v>
      </c>
      <c r="E961" s="160" t="n">
        <v>8289.24</v>
      </c>
      <c r="F961" s="160" t="n">
        <v>2380.36</v>
      </c>
    </row>
    <row r="962">
      <c r="A962" s="104" t="inlineStr">
        <is>
          <t>2024/25</t>
        </is>
      </c>
      <c r="B962" s="104" t="inlineStr">
        <is>
          <t>HC-023</t>
        </is>
      </c>
      <c r="C962" s="104" t="inlineStr">
        <is>
          <t>P037</t>
        </is>
      </c>
      <c r="D962" s="159" t="n">
        <v>3519</v>
      </c>
      <c r="E962" s="160" t="n">
        <v>12150.46</v>
      </c>
      <c r="F962" s="160" t="n">
        <v>4007.01</v>
      </c>
    </row>
    <row r="963">
      <c r="A963" s="104" t="inlineStr">
        <is>
          <t>2024/25</t>
        </is>
      </c>
      <c r="B963" s="104" t="inlineStr">
        <is>
          <t>HC-023</t>
        </is>
      </c>
      <c r="C963" s="104" t="inlineStr">
        <is>
          <t>P038</t>
        </is>
      </c>
      <c r="D963" s="159" t="n">
        <v>1722</v>
      </c>
      <c r="E963" s="160" t="n">
        <v>10812.07</v>
      </c>
      <c r="F963" s="160" t="n">
        <v>3450.56</v>
      </c>
    </row>
    <row r="964">
      <c r="A964" s="104" t="inlineStr">
        <is>
          <t>2024/25</t>
        </is>
      </c>
      <c r="B964" s="104" t="inlineStr">
        <is>
          <t>HC-023</t>
        </is>
      </c>
      <c r="C964" s="104" t="inlineStr">
        <is>
          <t>P039</t>
        </is>
      </c>
      <c r="D964" s="159" t="n">
        <v>1751</v>
      </c>
      <c r="E964" s="160" t="n">
        <v>10982.72</v>
      </c>
      <c r="F964" s="160" t="n">
        <v>3621.77</v>
      </c>
    </row>
    <row r="965">
      <c r="A965" s="104" t="inlineStr">
        <is>
          <t>2024/25</t>
        </is>
      </c>
      <c r="B965" s="104" t="inlineStr">
        <is>
          <t>HC-023</t>
        </is>
      </c>
      <c r="C965" s="104" t="inlineStr">
        <is>
          <t>P040</t>
        </is>
      </c>
      <c r="D965" s="159" t="n">
        <v>707</v>
      </c>
      <c r="E965" s="160" t="n">
        <v>5393.25</v>
      </c>
      <c r="F965" s="160" t="n">
        <v>1716.57</v>
      </c>
    </row>
    <row r="966">
      <c r="A966" s="104" t="inlineStr">
        <is>
          <t>2024/25</t>
        </is>
      </c>
      <c r="B966" s="104" t="inlineStr">
        <is>
          <t>HC-023</t>
        </is>
      </c>
      <c r="C966" s="104" t="inlineStr">
        <is>
          <t>P041</t>
        </is>
      </c>
      <c r="D966" s="159" t="n">
        <v>336</v>
      </c>
      <c r="E966" s="160" t="n">
        <v>3636.08</v>
      </c>
      <c r="F966" s="160" t="n">
        <v>1397.53</v>
      </c>
    </row>
    <row r="967">
      <c r="A967" s="104" t="inlineStr">
        <is>
          <t>2024/25</t>
        </is>
      </c>
      <c r="B967" s="104" t="inlineStr">
        <is>
          <t>HC-023</t>
        </is>
      </c>
      <c r="C967" s="104" t="inlineStr">
        <is>
          <t>P042</t>
        </is>
      </c>
      <c r="D967" s="159" t="n">
        <v>611</v>
      </c>
      <c r="E967" s="160" t="n">
        <v>2443.68</v>
      </c>
      <c r="F967" s="160" t="n">
        <v>599.8</v>
      </c>
    </row>
    <row r="968">
      <c r="A968" s="104" t="inlineStr">
        <is>
          <t>2024/25</t>
        </is>
      </c>
      <c r="B968" s="104" t="inlineStr">
        <is>
          <t>HC-024</t>
        </is>
      </c>
      <c r="C968" s="104" t="inlineStr">
        <is>
          <t>P001</t>
        </is>
      </c>
      <c r="D968" s="159" t="n">
        <v>5751</v>
      </c>
      <c r="E968" s="160" t="n">
        <v>51751.96</v>
      </c>
      <c r="F968" s="160" t="n">
        <v>18197.65</v>
      </c>
    </row>
    <row r="969">
      <c r="A969" s="104" t="inlineStr">
        <is>
          <t>2024/25</t>
        </is>
      </c>
      <c r="B969" s="104" t="inlineStr">
        <is>
          <t>HC-024</t>
        </is>
      </c>
      <c r="C969" s="104" t="inlineStr">
        <is>
          <t>P002</t>
        </is>
      </c>
      <c r="D969" s="159" t="n">
        <v>8043</v>
      </c>
      <c r="E969" s="160" t="n">
        <v>84082.8</v>
      </c>
      <c r="F969" s="160" t="n">
        <v>31356.63</v>
      </c>
    </row>
    <row r="970">
      <c r="A970" s="104" t="inlineStr">
        <is>
          <t>2024/25</t>
        </is>
      </c>
      <c r="B970" s="104" t="inlineStr">
        <is>
          <t>HC-024</t>
        </is>
      </c>
      <c r="C970" s="104" t="inlineStr">
        <is>
          <t>P003</t>
        </is>
      </c>
      <c r="D970" s="159" t="n">
        <v>11520</v>
      </c>
      <c r="E970" s="160" t="n">
        <v>77491.97</v>
      </c>
      <c r="F970" s="160" t="n">
        <v>25598.1</v>
      </c>
    </row>
    <row r="971">
      <c r="A971" s="104" t="inlineStr">
        <is>
          <t>2024/25</t>
        </is>
      </c>
      <c r="B971" s="104" t="inlineStr">
        <is>
          <t>HC-024</t>
        </is>
      </c>
      <c r="C971" s="104" t="inlineStr">
        <is>
          <t>P004</t>
        </is>
      </c>
      <c r="D971" s="159" t="n">
        <v>5225</v>
      </c>
      <c r="E971" s="160" t="n">
        <v>40855.09</v>
      </c>
      <c r="F971" s="160" t="n">
        <v>13061.03</v>
      </c>
    </row>
    <row r="972">
      <c r="A972" s="104" t="inlineStr">
        <is>
          <t>2024/25</t>
        </is>
      </c>
      <c r="B972" s="104" t="inlineStr">
        <is>
          <t>HC-024</t>
        </is>
      </c>
      <c r="C972" s="104" t="inlineStr">
        <is>
          <t>P005</t>
        </is>
      </c>
      <c r="D972" s="159" t="n">
        <v>11599</v>
      </c>
      <c r="E972" s="160" t="n">
        <v>86476.28999999999</v>
      </c>
      <c r="F972" s="160" t="n">
        <v>26721.85</v>
      </c>
    </row>
    <row r="973">
      <c r="A973" s="104" t="inlineStr">
        <is>
          <t>2024/25</t>
        </is>
      </c>
      <c r="B973" s="104" t="inlineStr">
        <is>
          <t>HC-024</t>
        </is>
      </c>
      <c r="C973" s="104" t="inlineStr">
        <is>
          <t>P006</t>
        </is>
      </c>
      <c r="D973" s="159" t="n">
        <v>10693</v>
      </c>
      <c r="E973" s="160" t="n">
        <v>86509.61</v>
      </c>
      <c r="F973" s="160" t="n">
        <v>24887.83</v>
      </c>
    </row>
    <row r="974">
      <c r="A974" s="104" t="inlineStr">
        <is>
          <t>2024/25</t>
        </is>
      </c>
      <c r="B974" s="104" t="inlineStr">
        <is>
          <t>HC-024</t>
        </is>
      </c>
      <c r="C974" s="104" t="inlineStr">
        <is>
          <t>P007</t>
        </is>
      </c>
      <c r="D974" s="159" t="n">
        <v>9994</v>
      </c>
      <c r="E974" s="160" t="n">
        <v>75404.17</v>
      </c>
      <c r="F974" s="160" t="n">
        <v>20089.34</v>
      </c>
    </row>
    <row r="975">
      <c r="A975" s="104" t="inlineStr">
        <is>
          <t>2024/25</t>
        </is>
      </c>
      <c r="B975" s="104" t="inlineStr">
        <is>
          <t>HC-024</t>
        </is>
      </c>
      <c r="C975" s="104" t="inlineStr">
        <is>
          <t>P008</t>
        </is>
      </c>
      <c r="D975" s="159" t="n">
        <v>8653</v>
      </c>
      <c r="E975" s="160" t="n">
        <v>63724.28</v>
      </c>
      <c r="F975" s="160" t="n">
        <v>23086.09</v>
      </c>
    </row>
    <row r="976">
      <c r="A976" s="104" t="inlineStr">
        <is>
          <t>2024/25</t>
        </is>
      </c>
      <c r="B976" s="104" t="inlineStr">
        <is>
          <t>HC-024</t>
        </is>
      </c>
      <c r="C976" s="104" t="inlineStr">
        <is>
          <t>P009</t>
        </is>
      </c>
      <c r="D976" s="159" t="n">
        <v>4303</v>
      </c>
      <c r="E976" s="160" t="n">
        <v>54401.59</v>
      </c>
      <c r="F976" s="160" t="n">
        <v>22023.82</v>
      </c>
    </row>
    <row r="977">
      <c r="A977" s="104" t="inlineStr">
        <is>
          <t>2024/25</t>
        </is>
      </c>
      <c r="B977" s="104" t="inlineStr">
        <is>
          <t>HC-024</t>
        </is>
      </c>
      <c r="C977" s="104" t="inlineStr">
        <is>
          <t>P010</t>
        </is>
      </c>
      <c r="D977" s="159" t="n">
        <v>11249</v>
      </c>
      <c r="E977" s="160" t="n">
        <v>66476.02</v>
      </c>
      <c r="F977" s="160" t="n">
        <v>21250.71</v>
      </c>
    </row>
    <row r="978">
      <c r="A978" s="104" t="inlineStr">
        <is>
          <t>2024/25</t>
        </is>
      </c>
      <c r="B978" s="104" t="inlineStr">
        <is>
          <t>HC-024</t>
        </is>
      </c>
      <c r="C978" s="104" t="inlineStr">
        <is>
          <t>P011</t>
        </is>
      </c>
      <c r="D978" s="159" t="n">
        <v>10389</v>
      </c>
      <c r="E978" s="160" t="n">
        <v>30221.41</v>
      </c>
      <c r="F978" s="160" t="n">
        <v>7084.61</v>
      </c>
    </row>
    <row r="979">
      <c r="A979" s="104" t="inlineStr">
        <is>
          <t>2024/25</t>
        </is>
      </c>
      <c r="B979" s="104" t="inlineStr">
        <is>
          <t>HC-024</t>
        </is>
      </c>
      <c r="C979" s="104" t="inlineStr">
        <is>
          <t>P012</t>
        </is>
      </c>
      <c r="D979" s="159" t="n">
        <v>11082</v>
      </c>
      <c r="E979" s="160" t="n">
        <v>41305.37</v>
      </c>
      <c r="F979" s="160" t="n">
        <v>12325.17</v>
      </c>
    </row>
    <row r="980">
      <c r="A980" s="104" t="inlineStr">
        <is>
          <t>2024/25</t>
        </is>
      </c>
      <c r="B980" s="104" t="inlineStr">
        <is>
          <t>HC-024</t>
        </is>
      </c>
      <c r="C980" s="104" t="inlineStr">
        <is>
          <t>P013</t>
        </is>
      </c>
      <c r="D980" s="159" t="n">
        <v>12191</v>
      </c>
      <c r="E980" s="160" t="n">
        <v>42112.73</v>
      </c>
      <c r="F980" s="160" t="n">
        <v>10770.39</v>
      </c>
    </row>
    <row r="981">
      <c r="A981" s="104" t="inlineStr">
        <is>
          <t>2024/25</t>
        </is>
      </c>
      <c r="B981" s="104" t="inlineStr">
        <is>
          <t>HC-024</t>
        </is>
      </c>
      <c r="C981" s="104" t="inlineStr">
        <is>
          <t>P014</t>
        </is>
      </c>
      <c r="D981" s="159" t="n">
        <v>12456</v>
      </c>
      <c r="E981" s="160" t="n">
        <v>48694.77</v>
      </c>
      <c r="F981" s="160" t="n">
        <v>13490.74</v>
      </c>
    </row>
    <row r="982">
      <c r="A982" s="104" t="inlineStr">
        <is>
          <t>2024/25</t>
        </is>
      </c>
      <c r="B982" s="104" t="inlineStr">
        <is>
          <t>HC-024</t>
        </is>
      </c>
      <c r="C982" s="104" t="inlineStr">
        <is>
          <t>P015</t>
        </is>
      </c>
      <c r="D982" s="159" t="n">
        <v>8767</v>
      </c>
      <c r="E982" s="160" t="n">
        <v>41444.33</v>
      </c>
      <c r="F982" s="160" t="n">
        <v>13689.71</v>
      </c>
    </row>
    <row r="983">
      <c r="A983" s="104" t="inlineStr">
        <is>
          <t>2024/25</t>
        </is>
      </c>
      <c r="B983" s="104" t="inlineStr">
        <is>
          <t>HC-024</t>
        </is>
      </c>
      <c r="C983" s="104" t="inlineStr">
        <is>
          <t>P016</t>
        </is>
      </c>
      <c r="D983" s="159" t="n">
        <v>5091</v>
      </c>
      <c r="E983" s="160" t="n">
        <v>31470.32</v>
      </c>
      <c r="F983" s="160" t="n">
        <v>9725.58</v>
      </c>
    </row>
    <row r="984">
      <c r="A984" s="104" t="inlineStr">
        <is>
          <t>2024/25</t>
        </is>
      </c>
      <c r="B984" s="104" t="inlineStr">
        <is>
          <t>HC-024</t>
        </is>
      </c>
      <c r="C984" s="104" t="inlineStr">
        <is>
          <t>P017</t>
        </is>
      </c>
      <c r="D984" s="159" t="n">
        <v>4176</v>
      </c>
      <c r="E984" s="160" t="n">
        <v>28471.78</v>
      </c>
      <c r="F984" s="160" t="n">
        <v>9706.99</v>
      </c>
    </row>
    <row r="985">
      <c r="A985" s="104" t="inlineStr">
        <is>
          <t>2024/25</t>
        </is>
      </c>
      <c r="B985" s="104" t="inlineStr">
        <is>
          <t>HC-024</t>
        </is>
      </c>
      <c r="C985" s="104" t="inlineStr">
        <is>
          <t>P018</t>
        </is>
      </c>
      <c r="D985" s="159" t="n">
        <v>10669</v>
      </c>
      <c r="E985" s="160" t="n">
        <v>28130.47</v>
      </c>
      <c r="F985" s="160" t="n">
        <v>5995.86</v>
      </c>
    </row>
    <row r="986">
      <c r="A986" s="104" t="inlineStr">
        <is>
          <t>2024/25</t>
        </is>
      </c>
      <c r="B986" s="104" t="inlineStr">
        <is>
          <t>HC-024</t>
        </is>
      </c>
      <c r="C986" s="104" t="inlineStr">
        <is>
          <t>P019</t>
        </is>
      </c>
      <c r="D986" s="159" t="n">
        <v>13076</v>
      </c>
      <c r="E986" s="160" t="n">
        <v>33282.95</v>
      </c>
      <c r="F986" s="160" t="n">
        <v>8511.92</v>
      </c>
    </row>
    <row r="987">
      <c r="A987" s="104" t="inlineStr">
        <is>
          <t>2024/25</t>
        </is>
      </c>
      <c r="B987" s="104" t="inlineStr">
        <is>
          <t>HC-024</t>
        </is>
      </c>
      <c r="C987" s="104" t="inlineStr">
        <is>
          <t>P020</t>
        </is>
      </c>
      <c r="D987" s="159" t="n">
        <v>8347</v>
      </c>
      <c r="E987" s="160" t="n">
        <v>21246.37</v>
      </c>
      <c r="F987" s="160" t="n">
        <v>5434.15</v>
      </c>
    </row>
    <row r="988">
      <c r="A988" s="104" t="inlineStr">
        <is>
          <t>2024/25</t>
        </is>
      </c>
      <c r="B988" s="104" t="inlineStr">
        <is>
          <t>HC-024</t>
        </is>
      </c>
      <c r="C988" s="104" t="inlineStr">
        <is>
          <t>P021</t>
        </is>
      </c>
      <c r="D988" s="159" t="n">
        <v>13366</v>
      </c>
      <c r="E988" s="160" t="n">
        <v>43739.21</v>
      </c>
      <c r="F988" s="160" t="n">
        <v>12119.3</v>
      </c>
    </row>
    <row r="989">
      <c r="A989" s="104" t="inlineStr">
        <is>
          <t>2024/25</t>
        </is>
      </c>
      <c r="B989" s="104" t="inlineStr">
        <is>
          <t>HC-024</t>
        </is>
      </c>
      <c r="C989" s="104" t="inlineStr">
        <is>
          <t>P022</t>
        </is>
      </c>
      <c r="D989" s="159" t="n">
        <v>11451</v>
      </c>
      <c r="E989" s="160" t="n">
        <v>35391.4</v>
      </c>
      <c r="F989" s="160" t="n">
        <v>9428.030000000001</v>
      </c>
    </row>
    <row r="990">
      <c r="A990" s="104" t="inlineStr">
        <is>
          <t>2024/25</t>
        </is>
      </c>
      <c r="B990" s="104" t="inlineStr">
        <is>
          <t>HC-024</t>
        </is>
      </c>
      <c r="C990" s="104" t="inlineStr">
        <is>
          <t>P023</t>
        </is>
      </c>
      <c r="D990" s="159" t="n">
        <v>13011</v>
      </c>
      <c r="E990" s="160" t="n">
        <v>26027.02</v>
      </c>
      <c r="F990" s="160" t="n">
        <v>4992.95</v>
      </c>
    </row>
    <row r="991">
      <c r="A991" s="104" t="inlineStr">
        <is>
          <t>2024/25</t>
        </is>
      </c>
      <c r="B991" s="104" t="inlineStr">
        <is>
          <t>HC-024</t>
        </is>
      </c>
      <c r="C991" s="104" t="inlineStr">
        <is>
          <t>P024</t>
        </is>
      </c>
      <c r="D991" s="159" t="n">
        <v>14088</v>
      </c>
      <c r="E991" s="160" t="n">
        <v>30736.21</v>
      </c>
      <c r="F991" s="160" t="n">
        <v>6223.9</v>
      </c>
    </row>
    <row r="992">
      <c r="A992" s="104" t="inlineStr">
        <is>
          <t>2024/25</t>
        </is>
      </c>
      <c r="B992" s="104" t="inlineStr">
        <is>
          <t>HC-024</t>
        </is>
      </c>
      <c r="C992" s="104" t="inlineStr">
        <is>
          <t>P025</t>
        </is>
      </c>
      <c r="D992" s="159" t="n">
        <v>11700</v>
      </c>
      <c r="E992" s="160" t="n">
        <v>44677.32</v>
      </c>
      <c r="F992" s="160" t="n">
        <v>16184.85</v>
      </c>
    </row>
    <row r="993">
      <c r="A993" s="104" t="inlineStr">
        <is>
          <t>2024/25</t>
        </is>
      </c>
      <c r="B993" s="104" t="inlineStr">
        <is>
          <t>HC-024</t>
        </is>
      </c>
      <c r="C993" s="104" t="inlineStr">
        <is>
          <t>P026</t>
        </is>
      </c>
      <c r="D993" s="159" t="n">
        <v>6972</v>
      </c>
      <c r="E993" s="160" t="n">
        <v>31048.07</v>
      </c>
      <c r="F993" s="160" t="n">
        <v>9926.24</v>
      </c>
    </row>
    <row r="994">
      <c r="A994" s="104" t="inlineStr">
        <is>
          <t>2024/25</t>
        </is>
      </c>
      <c r="B994" s="104" t="inlineStr">
        <is>
          <t>HC-024</t>
        </is>
      </c>
      <c r="C994" s="104" t="inlineStr">
        <is>
          <t>P027</t>
        </is>
      </c>
      <c r="D994" s="159" t="n">
        <v>5812</v>
      </c>
      <c r="E994" s="160" t="n">
        <v>25882.21</v>
      </c>
      <c r="F994" s="160" t="n">
        <v>8275.190000000001</v>
      </c>
    </row>
    <row r="995">
      <c r="A995" s="104" t="inlineStr">
        <is>
          <t>2024/25</t>
        </is>
      </c>
      <c r="B995" s="104" t="inlineStr">
        <is>
          <t>HC-024</t>
        </is>
      </c>
      <c r="C995" s="104" t="inlineStr">
        <is>
          <t>P028</t>
        </is>
      </c>
      <c r="D995" s="159" t="n">
        <v>7862</v>
      </c>
      <c r="E995" s="160" t="n">
        <v>37169.72</v>
      </c>
      <c r="F995" s="160" t="n">
        <v>12675.2</v>
      </c>
    </row>
    <row r="996">
      <c r="A996" s="104" t="inlineStr">
        <is>
          <t>2024/25</t>
        </is>
      </c>
      <c r="B996" s="104" t="inlineStr">
        <is>
          <t>HC-024</t>
        </is>
      </c>
      <c r="C996" s="104" t="inlineStr">
        <is>
          <t>P029</t>
        </is>
      </c>
      <c r="D996" s="159" t="n">
        <v>19777</v>
      </c>
      <c r="E996" s="160" t="n">
        <v>37756.72</v>
      </c>
      <c r="F996" s="160" t="n">
        <v>5632.94</v>
      </c>
    </row>
    <row r="997">
      <c r="A997" s="104" t="inlineStr">
        <is>
          <t>2024/25</t>
        </is>
      </c>
      <c r="B997" s="104" t="inlineStr">
        <is>
          <t>HC-024</t>
        </is>
      </c>
      <c r="C997" s="104" t="inlineStr">
        <is>
          <t>P030</t>
        </is>
      </c>
      <c r="D997" s="159" t="n">
        <v>11458</v>
      </c>
      <c r="E997" s="160" t="n">
        <v>34373.41</v>
      </c>
      <c r="F997" s="160" t="n">
        <v>6593.48</v>
      </c>
    </row>
    <row r="998">
      <c r="A998" s="104" t="inlineStr">
        <is>
          <t>2024/25</t>
        </is>
      </c>
      <c r="B998" s="104" t="inlineStr">
        <is>
          <t>HC-024</t>
        </is>
      </c>
      <c r="C998" s="104" t="inlineStr">
        <is>
          <t>P031</t>
        </is>
      </c>
      <c r="D998" s="159" t="n">
        <v>4952</v>
      </c>
      <c r="E998" s="160" t="n">
        <v>24767.14</v>
      </c>
      <c r="F998" s="160" t="n">
        <v>7388.64</v>
      </c>
    </row>
    <row r="999">
      <c r="A999" s="104" t="inlineStr">
        <is>
          <t>2024/25</t>
        </is>
      </c>
      <c r="B999" s="104" t="inlineStr">
        <is>
          <t>HC-024</t>
        </is>
      </c>
      <c r="C999" s="104" t="inlineStr">
        <is>
          <t>P032</t>
        </is>
      </c>
      <c r="D999" s="159" t="n">
        <v>6427</v>
      </c>
      <c r="E999" s="160" t="n">
        <v>15192.08</v>
      </c>
      <c r="F999" s="160" t="n">
        <v>3399.71</v>
      </c>
    </row>
    <row r="1000">
      <c r="A1000" s="104" t="inlineStr">
        <is>
          <t>2024/25</t>
        </is>
      </c>
      <c r="B1000" s="104" t="inlineStr">
        <is>
          <t>HC-024</t>
        </is>
      </c>
      <c r="C1000" s="104" t="inlineStr">
        <is>
          <t>P033</t>
        </is>
      </c>
      <c r="D1000" s="159" t="n">
        <v>4205</v>
      </c>
      <c r="E1000" s="160" t="n">
        <v>12994.89</v>
      </c>
      <c r="F1000" s="160" t="n">
        <v>3323.59</v>
      </c>
    </row>
    <row r="1001">
      <c r="A1001" s="104" t="inlineStr">
        <is>
          <t>2024/25</t>
        </is>
      </c>
      <c r="B1001" s="104" t="inlineStr">
        <is>
          <t>HC-024</t>
        </is>
      </c>
      <c r="C1001" s="104" t="inlineStr">
        <is>
          <t>P034</t>
        </is>
      </c>
      <c r="D1001" s="159" t="n">
        <v>2880</v>
      </c>
      <c r="E1001" s="160" t="n">
        <v>12043.39</v>
      </c>
      <c r="F1001" s="160" t="n">
        <v>3721.64</v>
      </c>
    </row>
    <row r="1002">
      <c r="A1002" s="104" t="inlineStr">
        <is>
          <t>2024/25</t>
        </is>
      </c>
      <c r="B1002" s="104" t="inlineStr">
        <is>
          <t>HC-024</t>
        </is>
      </c>
      <c r="C1002" s="104" t="inlineStr">
        <is>
          <t>P035</t>
        </is>
      </c>
      <c r="D1002" s="159" t="n">
        <v>3965</v>
      </c>
      <c r="E1002" s="160" t="n">
        <v>14054.94</v>
      </c>
      <c r="F1002" s="160" t="n">
        <v>3893.82</v>
      </c>
    </row>
    <row r="1003">
      <c r="A1003" s="104" t="inlineStr">
        <is>
          <t>2024/25</t>
        </is>
      </c>
      <c r="B1003" s="104" t="inlineStr">
        <is>
          <t>HC-024</t>
        </is>
      </c>
      <c r="C1003" s="104" t="inlineStr">
        <is>
          <t>P036</t>
        </is>
      </c>
      <c r="D1003" s="159" t="n">
        <v>2956</v>
      </c>
      <c r="E1003" s="160" t="n">
        <v>11286.39</v>
      </c>
      <c r="F1003" s="160" t="n">
        <v>3247.58</v>
      </c>
    </row>
    <row r="1004">
      <c r="A1004" s="104" t="inlineStr">
        <is>
          <t>2024/25</t>
        </is>
      </c>
      <c r="B1004" s="104" t="inlineStr">
        <is>
          <t>HC-024</t>
        </is>
      </c>
      <c r="C1004" s="104" t="inlineStr">
        <is>
          <t>P037</t>
        </is>
      </c>
      <c r="D1004" s="159" t="n">
        <v>4630</v>
      </c>
      <c r="E1004" s="160" t="n">
        <v>15994.33</v>
      </c>
      <c r="F1004" s="160" t="n">
        <v>5283.47</v>
      </c>
    </row>
    <row r="1005">
      <c r="A1005" s="104" t="inlineStr">
        <is>
          <t>2024/25</t>
        </is>
      </c>
      <c r="B1005" s="104" t="inlineStr">
        <is>
          <t>HC-024</t>
        </is>
      </c>
      <c r="C1005" s="104" t="inlineStr">
        <is>
          <t>P038</t>
        </is>
      </c>
      <c r="D1005" s="159" t="n">
        <v>2262</v>
      </c>
      <c r="E1005" s="160" t="n">
        <v>14184.93</v>
      </c>
      <c r="F1005" s="160" t="n">
        <v>4534.19</v>
      </c>
    </row>
    <row r="1006">
      <c r="A1006" s="104" t="inlineStr">
        <is>
          <t>2024/25</t>
        </is>
      </c>
      <c r="B1006" s="104" t="inlineStr">
        <is>
          <t>HC-024</t>
        </is>
      </c>
      <c r="C1006" s="104" t="inlineStr">
        <is>
          <t>P039</t>
        </is>
      </c>
      <c r="D1006" s="159" t="n">
        <v>2483</v>
      </c>
      <c r="E1006" s="160" t="n">
        <v>15580.55</v>
      </c>
      <c r="F1006" s="160" t="n">
        <v>5146.64</v>
      </c>
    </row>
    <row r="1007">
      <c r="A1007" s="104" t="inlineStr">
        <is>
          <t>2024/25</t>
        </is>
      </c>
      <c r="B1007" s="104" t="inlineStr">
        <is>
          <t>HC-024</t>
        </is>
      </c>
      <c r="C1007" s="104" t="inlineStr">
        <is>
          <t>P040</t>
        </is>
      </c>
      <c r="D1007" s="159" t="n">
        <v>961</v>
      </c>
      <c r="E1007" s="160" t="n">
        <v>7344.83</v>
      </c>
      <c r="F1007" s="160" t="n">
        <v>2347.85</v>
      </c>
    </row>
    <row r="1008">
      <c r="A1008" s="104" t="inlineStr">
        <is>
          <t>2024/25</t>
        </is>
      </c>
      <c r="B1008" s="104" t="inlineStr">
        <is>
          <t>HC-024</t>
        </is>
      </c>
      <c r="C1008" s="104" t="inlineStr">
        <is>
          <t>P041</t>
        </is>
      </c>
      <c r="D1008" s="159" t="n">
        <v>455</v>
      </c>
      <c r="E1008" s="160" t="n">
        <v>4922.7</v>
      </c>
      <c r="F1008" s="160" t="n">
        <v>1889.45</v>
      </c>
    </row>
    <row r="1009">
      <c r="A1009" s="104" t="inlineStr">
        <is>
          <t>2024/25</t>
        </is>
      </c>
      <c r="B1009" s="104" t="inlineStr">
        <is>
          <t>HC-024</t>
        </is>
      </c>
      <c r="C1009" s="104" t="inlineStr">
        <is>
          <t>P042</t>
        </is>
      </c>
      <c r="D1009" s="159" t="n">
        <v>795</v>
      </c>
      <c r="E1009" s="160" t="n">
        <v>3184.06</v>
      </c>
      <c r="F1009" s="160" t="n">
        <v>780.95</v>
      </c>
    </row>
    <row r="1010">
      <c r="A1010" s="104" t="inlineStr">
        <is>
          <t>2024/25</t>
        </is>
      </c>
      <c r="B1010" s="104" t="inlineStr">
        <is>
          <t>HC-025</t>
        </is>
      </c>
      <c r="C1010" s="104" t="inlineStr">
        <is>
          <t>P001</t>
        </is>
      </c>
      <c r="D1010" s="159" t="n">
        <v>5489</v>
      </c>
      <c r="E1010" s="160" t="n">
        <v>49396.17</v>
      </c>
      <c r="F1010" s="160" t="n">
        <v>17349.04</v>
      </c>
    </row>
    <row r="1011">
      <c r="A1011" s="104" t="inlineStr">
        <is>
          <t>2024/25</t>
        </is>
      </c>
      <c r="B1011" s="104" t="inlineStr">
        <is>
          <t>HC-025</t>
        </is>
      </c>
      <c r="C1011" s="104" t="inlineStr">
        <is>
          <t>P002</t>
        </is>
      </c>
      <c r="D1011" s="159" t="n">
        <v>7621</v>
      </c>
      <c r="E1011" s="160" t="n">
        <v>79670.49000000001</v>
      </c>
      <c r="F1011" s="160" t="n">
        <v>29674.75</v>
      </c>
    </row>
    <row r="1012">
      <c r="A1012" s="104" t="inlineStr">
        <is>
          <t>2024/25</t>
        </is>
      </c>
      <c r="B1012" s="104" t="inlineStr">
        <is>
          <t>HC-025</t>
        </is>
      </c>
      <c r="C1012" s="104" t="inlineStr">
        <is>
          <t>P003</t>
        </is>
      </c>
      <c r="D1012" s="159" t="n">
        <v>10213</v>
      </c>
      <c r="E1012" s="160" t="n">
        <v>68720.23</v>
      </c>
      <c r="F1012" s="160" t="n">
        <v>22673.65</v>
      </c>
    </row>
    <row r="1013">
      <c r="A1013" s="104" t="inlineStr">
        <is>
          <t>2024/25</t>
        </is>
      </c>
      <c r="B1013" s="104" t="inlineStr">
        <is>
          <t>HC-025</t>
        </is>
      </c>
      <c r="C1013" s="104" t="inlineStr">
        <is>
          <t>P004</t>
        </is>
      </c>
      <c r="D1013" s="159" t="n">
        <v>4733</v>
      </c>
      <c r="E1013" s="160" t="n">
        <v>37009.92</v>
      </c>
      <c r="F1013" s="160" t="n">
        <v>11814.32</v>
      </c>
    </row>
    <row r="1014">
      <c r="A1014" s="104" t="inlineStr">
        <is>
          <t>2024/25</t>
        </is>
      </c>
      <c r="B1014" s="104" t="inlineStr">
        <is>
          <t>HC-025</t>
        </is>
      </c>
      <c r="C1014" s="104" t="inlineStr">
        <is>
          <t>P005</t>
        </is>
      </c>
      <c r="D1014" s="159" t="n">
        <v>10323</v>
      </c>
      <c r="E1014" s="160" t="n">
        <v>76952.05</v>
      </c>
      <c r="F1014" s="160" t="n">
        <v>23753.78</v>
      </c>
    </row>
    <row r="1015">
      <c r="A1015" s="104" t="inlineStr">
        <is>
          <t>2024/25</t>
        </is>
      </c>
      <c r="B1015" s="104" t="inlineStr">
        <is>
          <t>HC-025</t>
        </is>
      </c>
      <c r="C1015" s="104" t="inlineStr">
        <is>
          <t>P006</t>
        </is>
      </c>
      <c r="D1015" s="159" t="n">
        <v>9615</v>
      </c>
      <c r="E1015" s="160" t="n">
        <v>77809.62</v>
      </c>
      <c r="F1015" s="160" t="n">
        <v>22362.1</v>
      </c>
    </row>
    <row r="1016">
      <c r="A1016" s="104" t="inlineStr">
        <is>
          <t>2024/25</t>
        </is>
      </c>
      <c r="B1016" s="104" t="inlineStr">
        <is>
          <t>HC-025</t>
        </is>
      </c>
      <c r="C1016" s="104" t="inlineStr">
        <is>
          <t>P007</t>
        </is>
      </c>
      <c r="D1016" s="159" t="n">
        <v>9387</v>
      </c>
      <c r="E1016" s="160" t="n">
        <v>70826.07000000001</v>
      </c>
      <c r="F1016" s="160" t="n">
        <v>18845.85</v>
      </c>
    </row>
    <row r="1017">
      <c r="A1017" s="104" t="inlineStr">
        <is>
          <t>2024/25</t>
        </is>
      </c>
      <c r="B1017" s="104" t="inlineStr">
        <is>
          <t>HC-025</t>
        </is>
      </c>
      <c r="C1017" s="104" t="inlineStr">
        <is>
          <t>P008</t>
        </is>
      </c>
      <c r="D1017" s="159" t="n">
        <v>7939</v>
      </c>
      <c r="E1017" s="160" t="n">
        <v>58455.4</v>
      </c>
      <c r="F1017" s="160" t="n">
        <v>21151.38</v>
      </c>
    </row>
    <row r="1018">
      <c r="A1018" s="104" t="inlineStr">
        <is>
          <t>2024/25</t>
        </is>
      </c>
      <c r="B1018" s="104" t="inlineStr">
        <is>
          <t>HC-025</t>
        </is>
      </c>
      <c r="C1018" s="104" t="inlineStr">
        <is>
          <t>P009</t>
        </is>
      </c>
      <c r="D1018" s="159" t="n">
        <v>3893</v>
      </c>
      <c r="E1018" s="160" t="n">
        <v>49216.55</v>
      </c>
      <c r="F1018" s="160" t="n">
        <v>19902.61</v>
      </c>
    </row>
    <row r="1019">
      <c r="A1019" s="104" t="inlineStr">
        <is>
          <t>2024/25</t>
        </is>
      </c>
      <c r="B1019" s="104" t="inlineStr">
        <is>
          <t>HC-025</t>
        </is>
      </c>
      <c r="C1019" s="104" t="inlineStr">
        <is>
          <t>P010</t>
        </is>
      </c>
      <c r="D1019" s="159" t="n">
        <v>9820</v>
      </c>
      <c r="E1019" s="160" t="n">
        <v>58022.99</v>
      </c>
      <c r="F1019" s="160" t="n">
        <v>18522.16</v>
      </c>
    </row>
    <row r="1020">
      <c r="A1020" s="104" t="inlineStr">
        <is>
          <t>2024/25</t>
        </is>
      </c>
      <c r="B1020" s="104" t="inlineStr">
        <is>
          <t>HC-025</t>
        </is>
      </c>
      <c r="C1020" s="104" t="inlineStr">
        <is>
          <t>P011</t>
        </is>
      </c>
      <c r="D1020" s="159" t="n">
        <v>9699</v>
      </c>
      <c r="E1020" s="160" t="n">
        <v>28213.13</v>
      </c>
      <c r="F1020" s="160" t="n">
        <v>6606.08</v>
      </c>
    </row>
    <row r="1021">
      <c r="A1021" s="104" t="inlineStr">
        <is>
          <t>2024/25</t>
        </is>
      </c>
      <c r="B1021" s="104" t="inlineStr">
        <is>
          <t>HC-025</t>
        </is>
      </c>
      <c r="C1021" s="104" t="inlineStr">
        <is>
          <t>P012</t>
        </is>
      </c>
      <c r="D1021" s="159" t="n">
        <v>11199</v>
      </c>
      <c r="E1021" s="160" t="n">
        <v>41738.41</v>
      </c>
      <c r="F1021" s="160" t="n">
        <v>12436.85</v>
      </c>
    </row>
    <row r="1022">
      <c r="A1022" s="104" t="inlineStr">
        <is>
          <t>2024/25</t>
        </is>
      </c>
      <c r="B1022" s="104" t="inlineStr">
        <is>
          <t>HC-025</t>
        </is>
      </c>
      <c r="C1022" s="104" t="inlineStr">
        <is>
          <t>P013</t>
        </is>
      </c>
      <c r="D1022" s="159" t="n">
        <v>10798</v>
      </c>
      <c r="E1022" s="160" t="n">
        <v>37304.75</v>
      </c>
      <c r="F1022" s="160" t="n">
        <v>9529.030000000001</v>
      </c>
    </row>
    <row r="1023">
      <c r="A1023" s="104" t="inlineStr">
        <is>
          <t>2024/25</t>
        </is>
      </c>
      <c r="B1023" s="104" t="inlineStr">
        <is>
          <t>HC-025</t>
        </is>
      </c>
      <c r="C1023" s="104" t="inlineStr">
        <is>
          <t>P014</t>
        </is>
      </c>
      <c r="D1023" s="159" t="n">
        <v>12471</v>
      </c>
      <c r="E1023" s="160" t="n">
        <v>48745.48</v>
      </c>
      <c r="F1023" s="160" t="n">
        <v>13490.17</v>
      </c>
    </row>
    <row r="1024">
      <c r="A1024" s="104" t="inlineStr">
        <is>
          <t>2024/25</t>
        </is>
      </c>
      <c r="B1024" s="104" t="inlineStr">
        <is>
          <t>HC-025</t>
        </is>
      </c>
      <c r="C1024" s="104" t="inlineStr">
        <is>
          <t>P015</t>
        </is>
      </c>
      <c r="D1024" s="159" t="n">
        <v>8595</v>
      </c>
      <c r="E1024" s="160" t="n">
        <v>40637.07</v>
      </c>
      <c r="F1024" s="160" t="n">
        <v>13407.7</v>
      </c>
    </row>
    <row r="1025">
      <c r="A1025" s="104" t="inlineStr">
        <is>
          <t>2024/25</t>
        </is>
      </c>
      <c r="B1025" s="104" t="inlineStr">
        <is>
          <t>HC-025</t>
        </is>
      </c>
      <c r="C1025" s="104" t="inlineStr">
        <is>
          <t>P016</t>
        </is>
      </c>
      <c r="D1025" s="159" t="n">
        <v>4704</v>
      </c>
      <c r="E1025" s="160" t="n">
        <v>29083.46</v>
      </c>
      <c r="F1025" s="160" t="n">
        <v>8976.360000000001</v>
      </c>
    </row>
    <row r="1026">
      <c r="A1026" s="104" t="inlineStr">
        <is>
          <t>2024/25</t>
        </is>
      </c>
      <c r="B1026" s="104" t="inlineStr">
        <is>
          <t>HC-025</t>
        </is>
      </c>
      <c r="C1026" s="104" t="inlineStr">
        <is>
          <t>P017</t>
        </is>
      </c>
      <c r="D1026" s="159" t="n">
        <v>3902</v>
      </c>
      <c r="E1026" s="160" t="n">
        <v>26607.41</v>
      </c>
      <c r="F1026" s="160" t="n">
        <v>9061.99</v>
      </c>
    </row>
    <row r="1027">
      <c r="A1027" s="104" t="inlineStr">
        <is>
          <t>2024/25</t>
        </is>
      </c>
      <c r="B1027" s="104" t="inlineStr">
        <is>
          <t>HC-025</t>
        </is>
      </c>
      <c r="C1027" s="104" t="inlineStr">
        <is>
          <t>P018</t>
        </is>
      </c>
      <c r="D1027" s="159" t="n">
        <v>9543</v>
      </c>
      <c r="E1027" s="160" t="n">
        <v>25157.1</v>
      </c>
      <c r="F1027" s="160" t="n">
        <v>5354.73</v>
      </c>
    </row>
    <row r="1028">
      <c r="A1028" s="104" t="inlineStr">
        <is>
          <t>2024/25</t>
        </is>
      </c>
      <c r="B1028" s="104" t="inlineStr">
        <is>
          <t>HC-025</t>
        </is>
      </c>
      <c r="C1028" s="104" t="inlineStr">
        <is>
          <t>P019</t>
        </is>
      </c>
      <c r="D1028" s="159" t="n">
        <v>12524</v>
      </c>
      <c r="E1028" s="160" t="n">
        <v>31875.49</v>
      </c>
      <c r="F1028" s="160" t="n">
        <v>8143.29</v>
      </c>
    </row>
    <row r="1029">
      <c r="A1029" s="104" t="inlineStr">
        <is>
          <t>2024/25</t>
        </is>
      </c>
      <c r="B1029" s="104" t="inlineStr">
        <is>
          <t>HC-025</t>
        </is>
      </c>
      <c r="C1029" s="104" t="inlineStr">
        <is>
          <t>P020</t>
        </is>
      </c>
      <c r="D1029" s="159" t="n">
        <v>8156</v>
      </c>
      <c r="E1029" s="160" t="n">
        <v>20761.73</v>
      </c>
      <c r="F1029" s="160" t="n">
        <v>5302.65</v>
      </c>
    </row>
    <row r="1030">
      <c r="A1030" s="104" t="inlineStr">
        <is>
          <t>2024/25</t>
        </is>
      </c>
      <c r="B1030" s="104" t="inlineStr">
        <is>
          <t>HC-025</t>
        </is>
      </c>
      <c r="C1030" s="104" t="inlineStr">
        <is>
          <t>P021</t>
        </is>
      </c>
      <c r="D1030" s="159" t="n">
        <v>11924</v>
      </c>
      <c r="E1030" s="160" t="n">
        <v>39024.46</v>
      </c>
      <c r="F1030" s="160" t="n">
        <v>10799.35</v>
      </c>
    </row>
    <row r="1031">
      <c r="A1031" s="104" t="inlineStr">
        <is>
          <t>2024/25</t>
        </is>
      </c>
      <c r="B1031" s="104" t="inlineStr">
        <is>
          <t>HC-025</t>
        </is>
      </c>
      <c r="C1031" s="104" t="inlineStr">
        <is>
          <t>P022</t>
        </is>
      </c>
      <c r="D1031" s="159" t="n">
        <v>10006</v>
      </c>
      <c r="E1031" s="160" t="n">
        <v>30933.09</v>
      </c>
      <c r="F1031" s="160" t="n">
        <v>8230.76</v>
      </c>
    </row>
    <row r="1032">
      <c r="A1032" s="104" t="inlineStr">
        <is>
          <t>2024/25</t>
        </is>
      </c>
      <c r="B1032" s="104" t="inlineStr">
        <is>
          <t>HC-025</t>
        </is>
      </c>
      <c r="C1032" s="104" t="inlineStr">
        <is>
          <t>P023</t>
        </is>
      </c>
      <c r="D1032" s="159" t="n">
        <v>11690</v>
      </c>
      <c r="E1032" s="160" t="n">
        <v>23380.31</v>
      </c>
      <c r="F1032" s="160" t="n">
        <v>4479.32</v>
      </c>
    </row>
    <row r="1033">
      <c r="A1033" s="104" t="inlineStr">
        <is>
          <t>2024/25</t>
        </is>
      </c>
      <c r="B1033" s="104" t="inlineStr">
        <is>
          <t>HC-025</t>
        </is>
      </c>
      <c r="C1033" s="104" t="inlineStr">
        <is>
          <t>P024</t>
        </is>
      </c>
      <c r="D1033" s="159" t="n">
        <v>13181</v>
      </c>
      <c r="E1033" s="160" t="n">
        <v>28758.87</v>
      </c>
      <c r="F1033" s="160" t="n">
        <v>5815.45</v>
      </c>
    </row>
    <row r="1034">
      <c r="A1034" s="104" t="inlineStr">
        <is>
          <t>2024/25</t>
        </is>
      </c>
      <c r="B1034" s="104" t="inlineStr">
        <is>
          <t>HC-025</t>
        </is>
      </c>
      <c r="C1034" s="104" t="inlineStr">
        <is>
          <t>P025</t>
        </is>
      </c>
      <c r="D1034" s="159" t="n">
        <v>11033</v>
      </c>
      <c r="E1034" s="160" t="n">
        <v>42122.87</v>
      </c>
      <c r="F1034" s="160" t="n">
        <v>15244</v>
      </c>
    </row>
    <row r="1035">
      <c r="A1035" s="104" t="inlineStr">
        <is>
          <t>2024/25</t>
        </is>
      </c>
      <c r="B1035" s="104" t="inlineStr">
        <is>
          <t>HC-025</t>
        </is>
      </c>
      <c r="C1035" s="104" t="inlineStr">
        <is>
          <t>P026</t>
        </is>
      </c>
      <c r="D1035" s="159" t="n">
        <v>6489</v>
      </c>
      <c r="E1035" s="160" t="n">
        <v>28902.49</v>
      </c>
      <c r="F1035" s="160" t="n">
        <v>9227.9</v>
      </c>
    </row>
    <row r="1036">
      <c r="A1036" s="104" t="inlineStr">
        <is>
          <t>2024/25</t>
        </is>
      </c>
      <c r="B1036" s="104" t="inlineStr">
        <is>
          <t>HC-025</t>
        </is>
      </c>
      <c r="C1036" s="104" t="inlineStr">
        <is>
          <t>P027</t>
        </is>
      </c>
      <c r="D1036" s="159" t="n">
        <v>5291</v>
      </c>
      <c r="E1036" s="160" t="n">
        <v>23570.81</v>
      </c>
      <c r="F1036" s="160" t="n">
        <v>7526.2</v>
      </c>
    </row>
    <row r="1037">
      <c r="A1037" s="104" t="inlineStr">
        <is>
          <t>2024/25</t>
        </is>
      </c>
      <c r="B1037" s="104" t="inlineStr">
        <is>
          <t>HC-025</t>
        </is>
      </c>
      <c r="C1037" s="104" t="inlineStr">
        <is>
          <t>P028</t>
        </is>
      </c>
      <c r="D1037" s="159" t="n">
        <v>7466</v>
      </c>
      <c r="E1037" s="160" t="n">
        <v>35290.67</v>
      </c>
      <c r="F1037" s="160" t="n">
        <v>12017.16</v>
      </c>
    </row>
    <row r="1038">
      <c r="A1038" s="104" t="inlineStr">
        <is>
          <t>2024/25</t>
        </is>
      </c>
      <c r="B1038" s="104" t="inlineStr">
        <is>
          <t>HC-025</t>
        </is>
      </c>
      <c r="C1038" s="104" t="inlineStr">
        <is>
          <t>P029</t>
        </is>
      </c>
      <c r="D1038" s="159" t="n">
        <v>18540</v>
      </c>
      <c r="E1038" s="160" t="n">
        <v>35396.32</v>
      </c>
      <c r="F1038" s="160" t="n">
        <v>5275.61</v>
      </c>
    </row>
    <row r="1039">
      <c r="A1039" s="104" t="inlineStr">
        <is>
          <t>2024/25</t>
        </is>
      </c>
      <c r="B1039" s="104" t="inlineStr">
        <is>
          <t>HC-025</t>
        </is>
      </c>
      <c r="C1039" s="104" t="inlineStr">
        <is>
          <t>P030</t>
        </is>
      </c>
      <c r="D1039" s="159" t="n">
        <v>10325</v>
      </c>
      <c r="E1039" s="160" t="n">
        <v>30974.68</v>
      </c>
      <c r="F1039" s="160" t="n">
        <v>5933.91</v>
      </c>
    </row>
    <row r="1040">
      <c r="A1040" s="104" t="inlineStr">
        <is>
          <t>2024/25</t>
        </is>
      </c>
      <c r="B1040" s="104" t="inlineStr">
        <is>
          <t>HC-025</t>
        </is>
      </c>
      <c r="C1040" s="104" t="inlineStr">
        <is>
          <t>P031</t>
        </is>
      </c>
      <c r="D1040" s="159" t="n">
        <v>4744</v>
      </c>
      <c r="E1040" s="160" t="n">
        <v>23725.84</v>
      </c>
      <c r="F1040" s="160" t="n">
        <v>7071.23</v>
      </c>
    </row>
    <row r="1041">
      <c r="A1041" s="104" t="inlineStr">
        <is>
          <t>2024/25</t>
        </is>
      </c>
      <c r="B1041" s="104" t="inlineStr">
        <is>
          <t>HC-025</t>
        </is>
      </c>
      <c r="C1041" s="104" t="inlineStr">
        <is>
          <t>P032</t>
        </is>
      </c>
      <c r="D1041" s="159" t="n">
        <v>5809</v>
      </c>
      <c r="E1041" s="160" t="n">
        <v>13730.75</v>
      </c>
      <c r="F1041" s="160" t="n">
        <v>3068.35</v>
      </c>
    </row>
    <row r="1042">
      <c r="A1042" s="104" t="inlineStr">
        <is>
          <t>2024/25</t>
        </is>
      </c>
      <c r="B1042" s="104" t="inlineStr">
        <is>
          <t>HC-025</t>
        </is>
      </c>
      <c r="C1042" s="104" t="inlineStr">
        <is>
          <t>P033</t>
        </is>
      </c>
      <c r="D1042" s="159" t="n">
        <v>3720</v>
      </c>
      <c r="E1042" s="160" t="n">
        <v>11501.16</v>
      </c>
      <c r="F1042" s="160" t="n">
        <v>2937.82</v>
      </c>
    </row>
    <row r="1043">
      <c r="A1043" s="104" t="inlineStr">
        <is>
          <t>2024/25</t>
        </is>
      </c>
      <c r="B1043" s="104" t="inlineStr">
        <is>
          <t>HC-025</t>
        </is>
      </c>
      <c r="C1043" s="104" t="inlineStr">
        <is>
          <t>P034</t>
        </is>
      </c>
      <c r="D1043" s="159" t="n">
        <v>2683</v>
      </c>
      <c r="E1043" s="160" t="n">
        <v>11223.4</v>
      </c>
      <c r="F1043" s="160" t="n">
        <v>3464.17</v>
      </c>
    </row>
    <row r="1044">
      <c r="A1044" s="104" t="inlineStr">
        <is>
          <t>2024/25</t>
        </is>
      </c>
      <c r="B1044" s="104" t="inlineStr">
        <is>
          <t>HC-025</t>
        </is>
      </c>
      <c r="C1044" s="104" t="inlineStr">
        <is>
          <t>P035</t>
        </is>
      </c>
      <c r="D1044" s="159" t="n">
        <v>3669</v>
      </c>
      <c r="E1044" s="160" t="n">
        <v>13011.75</v>
      </c>
      <c r="F1044" s="160" t="n">
        <v>3600.88</v>
      </c>
    </row>
    <row r="1045">
      <c r="A1045" s="104" t="inlineStr">
        <is>
          <t>2024/25</t>
        </is>
      </c>
      <c r="B1045" s="104" t="inlineStr">
        <is>
          <t>HC-025</t>
        </is>
      </c>
      <c r="C1045" s="104" t="inlineStr">
        <is>
          <t>P036</t>
        </is>
      </c>
      <c r="D1045" s="159" t="n">
        <v>2665</v>
      </c>
      <c r="E1045" s="160" t="n">
        <v>10175.67</v>
      </c>
      <c r="F1045" s="160" t="n">
        <v>2924.27</v>
      </c>
    </row>
    <row r="1046">
      <c r="A1046" s="104" t="inlineStr">
        <is>
          <t>2024/25</t>
        </is>
      </c>
      <c r="B1046" s="104" t="inlineStr">
        <is>
          <t>HC-025</t>
        </is>
      </c>
      <c r="C1046" s="104" t="inlineStr">
        <is>
          <t>P037</t>
        </is>
      </c>
      <c r="D1046" s="159" t="n">
        <v>4264</v>
      </c>
      <c r="E1046" s="160" t="n">
        <v>14736.36</v>
      </c>
      <c r="F1046" s="160" t="n">
        <v>4862.29</v>
      </c>
    </row>
    <row r="1047">
      <c r="A1047" s="104" t="inlineStr">
        <is>
          <t>2024/25</t>
        </is>
      </c>
      <c r="B1047" s="104" t="inlineStr">
        <is>
          <t>HC-025</t>
        </is>
      </c>
      <c r="C1047" s="104" t="inlineStr">
        <is>
          <t>P038</t>
        </is>
      </c>
      <c r="D1047" s="159" t="n">
        <v>2097</v>
      </c>
      <c r="E1047" s="160" t="n">
        <v>13146.03</v>
      </c>
      <c r="F1047" s="160" t="n">
        <v>4197.84</v>
      </c>
    </row>
    <row r="1048">
      <c r="A1048" s="104" t="inlineStr">
        <is>
          <t>2024/25</t>
        </is>
      </c>
      <c r="B1048" s="104" t="inlineStr">
        <is>
          <t>HC-025</t>
        </is>
      </c>
      <c r="C1048" s="104" t="inlineStr">
        <is>
          <t>P039</t>
        </is>
      </c>
      <c r="D1048" s="159" t="n">
        <v>2167</v>
      </c>
      <c r="E1048" s="160" t="n">
        <v>13590.62</v>
      </c>
      <c r="F1048" s="160" t="n">
        <v>4483.85</v>
      </c>
    </row>
    <row r="1049">
      <c r="A1049" s="104" t="inlineStr">
        <is>
          <t>2024/25</t>
        </is>
      </c>
      <c r="B1049" s="104" t="inlineStr">
        <is>
          <t>HC-025</t>
        </is>
      </c>
      <c r="C1049" s="104" t="inlineStr">
        <is>
          <t>P040</t>
        </is>
      </c>
      <c r="D1049" s="159" t="n">
        <v>840</v>
      </c>
      <c r="E1049" s="160" t="n">
        <v>6421.35</v>
      </c>
      <c r="F1049" s="160" t="n">
        <v>2052.41</v>
      </c>
    </row>
    <row r="1050">
      <c r="A1050" s="104" t="inlineStr">
        <is>
          <t>2024/25</t>
        </is>
      </c>
      <c r="B1050" s="104" t="inlineStr">
        <is>
          <t>HC-025</t>
        </is>
      </c>
      <c r="C1050" s="104" t="inlineStr">
        <is>
          <t>P041</t>
        </is>
      </c>
      <c r="D1050" s="159" t="n">
        <v>441</v>
      </c>
      <c r="E1050" s="160" t="n">
        <v>4771.15</v>
      </c>
      <c r="F1050" s="160" t="n">
        <v>1824.49</v>
      </c>
    </row>
    <row r="1051">
      <c r="A1051" s="104" t="inlineStr">
        <is>
          <t>2024/25</t>
        </is>
      </c>
      <c r="B1051" s="104" t="inlineStr">
        <is>
          <t>HC-025</t>
        </is>
      </c>
      <c r="C1051" s="104" t="inlineStr">
        <is>
          <t>P042</t>
        </is>
      </c>
      <c r="D1051" s="159" t="n">
        <v>733</v>
      </c>
      <c r="E1051" s="160" t="n">
        <v>2931.35</v>
      </c>
      <c r="F1051" s="160" t="n">
        <v>716.1799999999999</v>
      </c>
    </row>
    <row r="1052">
      <c r="A1052" s="104" t="inlineStr">
        <is>
          <t>2024/25</t>
        </is>
      </c>
      <c r="B1052" s="104" t="inlineStr">
        <is>
          <t>HC-026</t>
        </is>
      </c>
      <c r="C1052" s="104" t="inlineStr">
        <is>
          <t>P001</t>
        </is>
      </c>
      <c r="D1052" s="159" t="n">
        <v>4007</v>
      </c>
      <c r="E1052" s="160" t="n">
        <v>36058.1</v>
      </c>
      <c r="F1052" s="160" t="n">
        <v>12639.02</v>
      </c>
    </row>
    <row r="1053">
      <c r="A1053" s="104" t="inlineStr">
        <is>
          <t>2024/25</t>
        </is>
      </c>
      <c r="B1053" s="104" t="inlineStr">
        <is>
          <t>HC-026</t>
        </is>
      </c>
      <c r="C1053" s="104" t="inlineStr">
        <is>
          <t>P002</t>
        </is>
      </c>
      <c r="D1053" s="159" t="n">
        <v>5692</v>
      </c>
      <c r="E1053" s="160" t="n">
        <v>59513.15</v>
      </c>
      <c r="F1053" s="160" t="n">
        <v>22122.72</v>
      </c>
    </row>
    <row r="1054">
      <c r="A1054" s="104" t="inlineStr">
        <is>
          <t>2024/25</t>
        </is>
      </c>
      <c r="B1054" s="104" t="inlineStr">
        <is>
          <t>HC-026</t>
        </is>
      </c>
      <c r="C1054" s="104" t="inlineStr">
        <is>
          <t>P003</t>
        </is>
      </c>
      <c r="D1054" s="159" t="n">
        <v>7881</v>
      </c>
      <c r="E1054" s="160" t="n">
        <v>53024.77</v>
      </c>
      <c r="F1054" s="160" t="n">
        <v>17465.15</v>
      </c>
    </row>
    <row r="1055">
      <c r="A1055" s="104" t="inlineStr">
        <is>
          <t>2024/25</t>
        </is>
      </c>
      <c r="B1055" s="104" t="inlineStr">
        <is>
          <t>HC-026</t>
        </is>
      </c>
      <c r="C1055" s="104" t="inlineStr">
        <is>
          <t>P004</t>
        </is>
      </c>
      <c r="D1055" s="159" t="n">
        <v>3544</v>
      </c>
      <c r="E1055" s="160" t="n">
        <v>27700.77</v>
      </c>
      <c r="F1055" s="160" t="n">
        <v>8826.84</v>
      </c>
    </row>
    <row r="1056">
      <c r="A1056" s="104" t="inlineStr">
        <is>
          <t>2024/25</t>
        </is>
      </c>
      <c r="B1056" s="104" t="inlineStr">
        <is>
          <t>HC-026</t>
        </is>
      </c>
      <c r="C1056" s="104" t="inlineStr">
        <is>
          <t>P005</t>
        </is>
      </c>
      <c r="D1056" s="159" t="n">
        <v>7684</v>
      </c>
      <c r="E1056" s="160" t="n">
        <v>57277.05</v>
      </c>
      <c r="F1056" s="160" t="n">
        <v>17646.83</v>
      </c>
    </row>
    <row r="1057">
      <c r="A1057" s="104" t="inlineStr">
        <is>
          <t>2024/25</t>
        </is>
      </c>
      <c r="B1057" s="104" t="inlineStr">
        <is>
          <t>HC-026</t>
        </is>
      </c>
      <c r="C1057" s="104" t="inlineStr">
        <is>
          <t>P006</t>
        </is>
      </c>
      <c r="D1057" s="159" t="n">
        <v>6835</v>
      </c>
      <c r="E1057" s="160" t="n">
        <v>55310.69</v>
      </c>
      <c r="F1057" s="160" t="n">
        <v>15865.09</v>
      </c>
    </row>
    <row r="1058">
      <c r="A1058" s="104" t="inlineStr">
        <is>
          <t>2024/25</t>
        </is>
      </c>
      <c r="B1058" s="104" t="inlineStr">
        <is>
          <t>HC-026</t>
        </is>
      </c>
      <c r="C1058" s="104" t="inlineStr">
        <is>
          <t>P007</t>
        </is>
      </c>
      <c r="D1058" s="159" t="n">
        <v>6976</v>
      </c>
      <c r="E1058" s="160" t="n">
        <v>52621.94</v>
      </c>
      <c r="F1058" s="160" t="n">
        <v>13973.31</v>
      </c>
    </row>
    <row r="1059">
      <c r="A1059" s="104" t="inlineStr">
        <is>
          <t>2024/25</t>
        </is>
      </c>
      <c r="B1059" s="104" t="inlineStr">
        <is>
          <t>HC-026</t>
        </is>
      </c>
      <c r="C1059" s="104" t="inlineStr">
        <is>
          <t>P008</t>
        </is>
      </c>
      <c r="D1059" s="159" t="n">
        <v>6102</v>
      </c>
      <c r="E1059" s="160" t="n">
        <v>44945.82</v>
      </c>
      <c r="F1059" s="160" t="n">
        <v>16232.39</v>
      </c>
    </row>
    <row r="1060">
      <c r="A1060" s="104" t="inlineStr">
        <is>
          <t>2024/25</t>
        </is>
      </c>
      <c r="B1060" s="104" t="inlineStr">
        <is>
          <t>HC-026</t>
        </is>
      </c>
      <c r="C1060" s="104" t="inlineStr">
        <is>
          <t>P009</t>
        </is>
      </c>
      <c r="D1060" s="159" t="n">
        <v>2966</v>
      </c>
      <c r="E1060" s="160" t="n">
        <v>37470.24</v>
      </c>
      <c r="F1060" s="160" t="n">
        <v>15122.92</v>
      </c>
    </row>
    <row r="1061">
      <c r="A1061" s="104" t="inlineStr">
        <is>
          <t>2024/25</t>
        </is>
      </c>
      <c r="B1061" s="104" t="inlineStr">
        <is>
          <t>HC-026</t>
        </is>
      </c>
      <c r="C1061" s="104" t="inlineStr">
        <is>
          <t>P010</t>
        </is>
      </c>
      <c r="D1061" s="159" t="n">
        <v>7497</v>
      </c>
      <c r="E1061" s="160" t="n">
        <v>44290.14</v>
      </c>
      <c r="F1061" s="160" t="n">
        <v>14115.98</v>
      </c>
    </row>
    <row r="1062">
      <c r="A1062" s="104" t="inlineStr">
        <is>
          <t>2024/25</t>
        </is>
      </c>
      <c r="B1062" s="104" t="inlineStr">
        <is>
          <t>HC-026</t>
        </is>
      </c>
      <c r="C1062" s="104" t="inlineStr">
        <is>
          <t>P011</t>
        </is>
      </c>
      <c r="D1062" s="159" t="n">
        <v>7172</v>
      </c>
      <c r="E1062" s="160" t="n">
        <v>20862.51</v>
      </c>
      <c r="F1062" s="160" t="n">
        <v>4875.92</v>
      </c>
    </row>
    <row r="1063">
      <c r="A1063" s="104" t="inlineStr">
        <is>
          <t>2024/25</t>
        </is>
      </c>
      <c r="B1063" s="104" t="inlineStr">
        <is>
          <t>HC-026</t>
        </is>
      </c>
      <c r="C1063" s="104" t="inlineStr">
        <is>
          <t>P012</t>
        </is>
      </c>
      <c r="D1063" s="159" t="n">
        <v>7836</v>
      </c>
      <c r="E1063" s="160" t="n">
        <v>29206.32</v>
      </c>
      <c r="F1063" s="160" t="n">
        <v>8687.709999999999</v>
      </c>
    </row>
    <row r="1064">
      <c r="A1064" s="104" t="inlineStr">
        <is>
          <t>2024/25</t>
        </is>
      </c>
      <c r="B1064" s="104" t="inlineStr">
        <is>
          <t>HC-026</t>
        </is>
      </c>
      <c r="C1064" s="104" t="inlineStr">
        <is>
          <t>P013</t>
        </is>
      </c>
      <c r="D1064" s="159" t="n">
        <v>8082</v>
      </c>
      <c r="E1064" s="160" t="n">
        <v>27917.03</v>
      </c>
      <c r="F1064" s="160" t="n">
        <v>7116.68</v>
      </c>
    </row>
    <row r="1065">
      <c r="A1065" s="104" t="inlineStr">
        <is>
          <t>2024/25</t>
        </is>
      </c>
      <c r="B1065" s="104" t="inlineStr">
        <is>
          <t>HC-026</t>
        </is>
      </c>
      <c r="C1065" s="104" t="inlineStr">
        <is>
          <t>P014</t>
        </is>
      </c>
      <c r="D1065" s="159" t="n">
        <v>9165</v>
      </c>
      <c r="E1065" s="160" t="n">
        <v>35823.21</v>
      </c>
      <c r="F1065" s="160" t="n">
        <v>9893.719999999999</v>
      </c>
    </row>
    <row r="1066">
      <c r="A1066" s="104" t="inlineStr">
        <is>
          <t>2024/25</t>
        </is>
      </c>
      <c r="B1066" s="104" t="inlineStr">
        <is>
          <t>HC-026</t>
        </is>
      </c>
      <c r="C1066" s="104" t="inlineStr">
        <is>
          <t>P015</t>
        </is>
      </c>
      <c r="D1066" s="159" t="n">
        <v>6254</v>
      </c>
      <c r="E1066" s="160" t="n">
        <v>29559.73</v>
      </c>
      <c r="F1066" s="160" t="n">
        <v>9734.530000000001</v>
      </c>
    </row>
    <row r="1067">
      <c r="A1067" s="104" t="inlineStr">
        <is>
          <t>2024/25</t>
        </is>
      </c>
      <c r="B1067" s="104" t="inlineStr">
        <is>
          <t>HC-026</t>
        </is>
      </c>
      <c r="C1067" s="104" t="inlineStr">
        <is>
          <t>P016</t>
        </is>
      </c>
      <c r="D1067" s="159" t="n">
        <v>3446</v>
      </c>
      <c r="E1067" s="160" t="n">
        <v>21301.35</v>
      </c>
      <c r="F1067" s="160" t="n">
        <v>6560.89</v>
      </c>
    </row>
    <row r="1068">
      <c r="A1068" s="104" t="inlineStr">
        <is>
          <t>2024/25</t>
        </is>
      </c>
      <c r="B1068" s="104" t="inlineStr">
        <is>
          <t>HC-026</t>
        </is>
      </c>
      <c r="C1068" s="104" t="inlineStr">
        <is>
          <t>P017</t>
        </is>
      </c>
      <c r="D1068" s="159" t="n">
        <v>2975</v>
      </c>
      <c r="E1068" s="160" t="n">
        <v>20284.65</v>
      </c>
      <c r="F1068" s="160" t="n">
        <v>6895.89</v>
      </c>
    </row>
    <row r="1069">
      <c r="A1069" s="104" t="inlineStr">
        <is>
          <t>2024/25</t>
        </is>
      </c>
      <c r="B1069" s="104" t="inlineStr">
        <is>
          <t>HC-026</t>
        </is>
      </c>
      <c r="C1069" s="104" t="inlineStr">
        <is>
          <t>P018</t>
        </is>
      </c>
      <c r="D1069" s="159" t="n">
        <v>7180</v>
      </c>
      <c r="E1069" s="160" t="n">
        <v>18927.31</v>
      </c>
      <c r="F1069" s="160" t="n">
        <v>4021.64</v>
      </c>
    </row>
    <row r="1070">
      <c r="A1070" s="104" t="inlineStr">
        <is>
          <t>2024/25</t>
        </is>
      </c>
      <c r="B1070" s="104" t="inlineStr">
        <is>
          <t>HC-026</t>
        </is>
      </c>
      <c r="C1070" s="104" t="inlineStr">
        <is>
          <t>P019</t>
        </is>
      </c>
      <c r="D1070" s="159" t="n">
        <v>9225</v>
      </c>
      <c r="E1070" s="160" t="n">
        <v>23481.7</v>
      </c>
      <c r="F1070" s="160" t="n">
        <v>5986.65</v>
      </c>
    </row>
    <row r="1071">
      <c r="A1071" s="104" t="inlineStr">
        <is>
          <t>2024/25</t>
        </is>
      </c>
      <c r="B1071" s="104" t="inlineStr">
        <is>
          <t>HC-026</t>
        </is>
      </c>
      <c r="C1071" s="104" t="inlineStr">
        <is>
          <t>P020</t>
        </is>
      </c>
      <c r="D1071" s="159" t="n">
        <v>5545</v>
      </c>
      <c r="E1071" s="160" t="n">
        <v>14113.54</v>
      </c>
      <c r="F1071" s="160" t="n">
        <v>3598.23</v>
      </c>
    </row>
    <row r="1072">
      <c r="A1072" s="104" t="inlineStr">
        <is>
          <t>2024/25</t>
        </is>
      </c>
      <c r="B1072" s="104" t="inlineStr">
        <is>
          <t>HC-026</t>
        </is>
      </c>
      <c r="C1072" s="104" t="inlineStr">
        <is>
          <t>P021</t>
        </is>
      </c>
      <c r="D1072" s="159" t="n">
        <v>8918</v>
      </c>
      <c r="E1072" s="160" t="n">
        <v>29186.18</v>
      </c>
      <c r="F1072" s="160" t="n">
        <v>8060.45</v>
      </c>
    </row>
    <row r="1073">
      <c r="A1073" s="104" t="inlineStr">
        <is>
          <t>2024/25</t>
        </is>
      </c>
      <c r="B1073" s="104" t="inlineStr">
        <is>
          <t>HC-026</t>
        </is>
      </c>
      <c r="C1073" s="104" t="inlineStr">
        <is>
          <t>P022</t>
        </is>
      </c>
      <c r="D1073" s="159" t="n">
        <v>7713</v>
      </c>
      <c r="E1073" s="160" t="n">
        <v>23840.86</v>
      </c>
      <c r="F1073" s="160" t="n">
        <v>6330.99</v>
      </c>
    </row>
    <row r="1074">
      <c r="A1074" s="104" t="inlineStr">
        <is>
          <t>2024/25</t>
        </is>
      </c>
      <c r="B1074" s="104" t="inlineStr">
        <is>
          <t>HC-026</t>
        </is>
      </c>
      <c r="C1074" s="104" t="inlineStr">
        <is>
          <t>P023</t>
        </is>
      </c>
      <c r="D1074" s="159" t="n">
        <v>8499</v>
      </c>
      <c r="E1074" s="160" t="n">
        <v>16995.34</v>
      </c>
      <c r="F1074" s="160" t="n">
        <v>3249.71</v>
      </c>
    </row>
    <row r="1075">
      <c r="A1075" s="104" t="inlineStr">
        <is>
          <t>2024/25</t>
        </is>
      </c>
      <c r="B1075" s="104" t="inlineStr">
        <is>
          <t>HC-026</t>
        </is>
      </c>
      <c r="C1075" s="104" t="inlineStr">
        <is>
          <t>P024</t>
        </is>
      </c>
      <c r="D1075" s="159" t="n">
        <v>9320</v>
      </c>
      <c r="E1075" s="160" t="n">
        <v>20334.42</v>
      </c>
      <c r="F1075" s="160" t="n">
        <v>4104.65</v>
      </c>
    </row>
    <row r="1076">
      <c r="A1076" s="104" t="inlineStr">
        <is>
          <t>2024/25</t>
        </is>
      </c>
      <c r="B1076" s="104" t="inlineStr">
        <is>
          <t>HC-026</t>
        </is>
      </c>
      <c r="C1076" s="104" t="inlineStr">
        <is>
          <t>P025</t>
        </is>
      </c>
      <c r="D1076" s="159" t="n">
        <v>8101</v>
      </c>
      <c r="E1076" s="160" t="n">
        <v>30934.86</v>
      </c>
      <c r="F1076" s="160" t="n">
        <v>11170.99</v>
      </c>
    </row>
    <row r="1077">
      <c r="A1077" s="104" t="inlineStr">
        <is>
          <t>2024/25</t>
        </is>
      </c>
      <c r="B1077" s="104" t="inlineStr">
        <is>
          <t>HC-026</t>
        </is>
      </c>
      <c r="C1077" s="104" t="inlineStr">
        <is>
          <t>P026</t>
        </is>
      </c>
      <c r="D1077" s="159" t="n">
        <v>4804</v>
      </c>
      <c r="E1077" s="160" t="n">
        <v>21396.09</v>
      </c>
      <c r="F1077" s="160" t="n">
        <v>6817.75</v>
      </c>
    </row>
    <row r="1078">
      <c r="A1078" s="104" t="inlineStr">
        <is>
          <t>2024/25</t>
        </is>
      </c>
      <c r="B1078" s="104" t="inlineStr">
        <is>
          <t>HC-026</t>
        </is>
      </c>
      <c r="C1078" s="104" t="inlineStr">
        <is>
          <t>P027</t>
        </is>
      </c>
      <c r="D1078" s="159" t="n">
        <v>4094</v>
      </c>
      <c r="E1078" s="160" t="n">
        <v>18240.83</v>
      </c>
      <c r="F1078" s="160" t="n">
        <v>5812.94</v>
      </c>
    </row>
    <row r="1079">
      <c r="A1079" s="104" t="inlineStr">
        <is>
          <t>2024/25</t>
        </is>
      </c>
      <c r="B1079" s="104" t="inlineStr">
        <is>
          <t>HC-026</t>
        </is>
      </c>
      <c r="C1079" s="104" t="inlineStr">
        <is>
          <t>P028</t>
        </is>
      </c>
      <c r="D1079" s="159" t="n">
        <v>5539</v>
      </c>
      <c r="E1079" s="160" t="n">
        <v>26181.85</v>
      </c>
      <c r="F1079" s="160" t="n">
        <v>8899.639999999999</v>
      </c>
    </row>
    <row r="1080">
      <c r="A1080" s="104" t="inlineStr">
        <is>
          <t>2024/25</t>
        </is>
      </c>
      <c r="B1080" s="104" t="inlineStr">
        <is>
          <t>HC-026</t>
        </is>
      </c>
      <c r="C1080" s="104" t="inlineStr">
        <is>
          <t>P029</t>
        </is>
      </c>
      <c r="D1080" s="159" t="n">
        <v>13032</v>
      </c>
      <c r="E1080" s="160" t="n">
        <v>24879.2</v>
      </c>
      <c r="F1080" s="160" t="n">
        <v>3700.19</v>
      </c>
    </row>
    <row r="1081">
      <c r="A1081" s="104" t="inlineStr">
        <is>
          <t>2024/25</t>
        </is>
      </c>
      <c r="B1081" s="104" t="inlineStr">
        <is>
          <t>HC-026</t>
        </is>
      </c>
      <c r="C1081" s="104" t="inlineStr">
        <is>
          <t>P030</t>
        </is>
      </c>
      <c r="D1081" s="159" t="n">
        <v>7536</v>
      </c>
      <c r="E1081" s="160" t="n">
        <v>22607.99</v>
      </c>
      <c r="F1081" s="160" t="n">
        <v>4322.51</v>
      </c>
    </row>
    <row r="1082">
      <c r="A1082" s="104" t="inlineStr">
        <is>
          <t>2024/25</t>
        </is>
      </c>
      <c r="B1082" s="104" t="inlineStr">
        <is>
          <t>HC-026</t>
        </is>
      </c>
      <c r="C1082" s="104" t="inlineStr">
        <is>
          <t>P031</t>
        </is>
      </c>
      <c r="D1082" s="159" t="n">
        <v>3419</v>
      </c>
      <c r="E1082" s="160" t="n">
        <v>17096.25</v>
      </c>
      <c r="F1082" s="160" t="n">
        <v>5085.16</v>
      </c>
    </row>
    <row r="1083">
      <c r="A1083" s="104" t="inlineStr">
        <is>
          <t>2024/25</t>
        </is>
      </c>
      <c r="B1083" s="104" t="inlineStr">
        <is>
          <t>HC-026</t>
        </is>
      </c>
      <c r="C1083" s="104" t="inlineStr">
        <is>
          <t>P032</t>
        </is>
      </c>
      <c r="D1083" s="159" t="n">
        <v>4362</v>
      </c>
      <c r="E1083" s="160" t="n">
        <v>10306.34</v>
      </c>
      <c r="F1083" s="160" t="n">
        <v>2299.12</v>
      </c>
    </row>
    <row r="1084">
      <c r="A1084" s="104" t="inlineStr">
        <is>
          <t>2024/25</t>
        </is>
      </c>
      <c r="B1084" s="104" t="inlineStr">
        <is>
          <t>HC-026</t>
        </is>
      </c>
      <c r="C1084" s="104" t="inlineStr">
        <is>
          <t>P033</t>
        </is>
      </c>
      <c r="D1084" s="159" t="n">
        <v>2957</v>
      </c>
      <c r="E1084" s="160" t="n">
        <v>9136.24</v>
      </c>
      <c r="F1084" s="160" t="n">
        <v>2329.25</v>
      </c>
    </row>
    <row r="1085">
      <c r="A1085" s="104" t="inlineStr">
        <is>
          <t>2024/25</t>
        </is>
      </c>
      <c r="B1085" s="104" t="inlineStr">
        <is>
          <t>HC-026</t>
        </is>
      </c>
      <c r="C1085" s="104" t="inlineStr">
        <is>
          <t>P034</t>
        </is>
      </c>
      <c r="D1085" s="159" t="n">
        <v>2017</v>
      </c>
      <c r="E1085" s="160" t="n">
        <v>8430.209999999999</v>
      </c>
      <c r="F1085" s="160" t="n">
        <v>2597.28</v>
      </c>
    </row>
    <row r="1086">
      <c r="A1086" s="104" t="inlineStr">
        <is>
          <t>2024/25</t>
        </is>
      </c>
      <c r="B1086" s="104" t="inlineStr">
        <is>
          <t>HC-026</t>
        </is>
      </c>
      <c r="C1086" s="104" t="inlineStr">
        <is>
          <t>P035</t>
        </is>
      </c>
      <c r="D1086" s="159" t="n">
        <v>2798</v>
      </c>
      <c r="E1086" s="160" t="n">
        <v>9916.85</v>
      </c>
      <c r="F1086" s="160" t="n">
        <v>2738.63</v>
      </c>
    </row>
    <row r="1087">
      <c r="A1087" s="104" t="inlineStr">
        <is>
          <t>2024/25</t>
        </is>
      </c>
      <c r="B1087" s="104" t="inlineStr">
        <is>
          <t>HC-026</t>
        </is>
      </c>
      <c r="C1087" s="104" t="inlineStr">
        <is>
          <t>P036</t>
        </is>
      </c>
      <c r="D1087" s="159" t="n">
        <v>2186</v>
      </c>
      <c r="E1087" s="160" t="n">
        <v>8341.98</v>
      </c>
      <c r="F1087" s="160" t="n">
        <v>2392.6</v>
      </c>
    </row>
    <row r="1088">
      <c r="A1088" s="104" t="inlineStr">
        <is>
          <t>2024/25</t>
        </is>
      </c>
      <c r="B1088" s="104" t="inlineStr">
        <is>
          <t>HC-026</t>
        </is>
      </c>
      <c r="C1088" s="104" t="inlineStr">
        <is>
          <t>P037</t>
        </is>
      </c>
      <c r="D1088" s="159" t="n">
        <v>3228</v>
      </c>
      <c r="E1088" s="160" t="n">
        <v>11149.94</v>
      </c>
      <c r="F1088" s="160" t="n">
        <v>3671.27</v>
      </c>
    </row>
    <row r="1089">
      <c r="A1089" s="104" t="inlineStr">
        <is>
          <t>2024/25</t>
        </is>
      </c>
      <c r="B1089" s="104" t="inlineStr">
        <is>
          <t>HC-026</t>
        </is>
      </c>
      <c r="C1089" s="104" t="inlineStr">
        <is>
          <t>P038</t>
        </is>
      </c>
      <c r="D1089" s="159" t="n">
        <v>1610</v>
      </c>
      <c r="E1089" s="160" t="n">
        <v>10088.32</v>
      </c>
      <c r="F1089" s="160" t="n">
        <v>3215.15</v>
      </c>
    </row>
    <row r="1090">
      <c r="A1090" s="104" t="inlineStr">
        <is>
          <t>2024/25</t>
        </is>
      </c>
      <c r="B1090" s="104" t="inlineStr">
        <is>
          <t>HC-026</t>
        </is>
      </c>
      <c r="C1090" s="104" t="inlineStr">
        <is>
          <t>P039</t>
        </is>
      </c>
      <c r="D1090" s="159" t="n">
        <v>1605</v>
      </c>
      <c r="E1090" s="160" t="n">
        <v>10060.06</v>
      </c>
      <c r="F1090" s="160" t="n">
        <v>3313.14</v>
      </c>
    </row>
    <row r="1091">
      <c r="A1091" s="104" t="inlineStr">
        <is>
          <t>2024/25</t>
        </is>
      </c>
      <c r="B1091" s="104" t="inlineStr">
        <is>
          <t>HC-026</t>
        </is>
      </c>
      <c r="C1091" s="104" t="inlineStr">
        <is>
          <t>P040</t>
        </is>
      </c>
      <c r="D1091" s="159" t="n">
        <v>608</v>
      </c>
      <c r="E1091" s="160" t="n">
        <v>4645.74</v>
      </c>
      <c r="F1091" s="160" t="n">
        <v>1478.79</v>
      </c>
    </row>
    <row r="1092">
      <c r="A1092" s="104" t="inlineStr">
        <is>
          <t>2024/25</t>
        </is>
      </c>
      <c r="B1092" s="104" t="inlineStr">
        <is>
          <t>HC-026</t>
        </is>
      </c>
      <c r="C1092" s="104" t="inlineStr">
        <is>
          <t>P041</t>
        </is>
      </c>
      <c r="D1092" s="159" t="n">
        <v>301</v>
      </c>
      <c r="E1092" s="160" t="n">
        <v>3257.97</v>
      </c>
      <c r="F1092" s="160" t="n">
        <v>1246.79</v>
      </c>
    </row>
    <row r="1093">
      <c r="A1093" s="104" t="inlineStr">
        <is>
          <t>2024/25</t>
        </is>
      </c>
      <c r="B1093" s="104" t="inlineStr">
        <is>
          <t>HC-026</t>
        </is>
      </c>
      <c r="C1093" s="104" t="inlineStr">
        <is>
          <t>P042</t>
        </is>
      </c>
      <c r="D1093" s="159" t="n">
        <v>527</v>
      </c>
      <c r="E1093" s="160" t="n">
        <v>2108.07</v>
      </c>
      <c r="F1093" s="160" t="n">
        <v>515.49</v>
      </c>
    </row>
    <row r="1094">
      <c r="A1094" s="104" t="inlineStr">
        <is>
          <t>2024/25</t>
        </is>
      </c>
      <c r="B1094" s="104" t="inlineStr">
        <is>
          <t>HC-027</t>
        </is>
      </c>
      <c r="C1094" s="104" t="inlineStr">
        <is>
          <t>P001</t>
        </is>
      </c>
      <c r="D1094" s="159" t="n">
        <v>4769</v>
      </c>
      <c r="E1094" s="160" t="n">
        <v>42915.4</v>
      </c>
      <c r="F1094" s="160" t="n">
        <v>15091.26</v>
      </c>
    </row>
    <row r="1095">
      <c r="A1095" s="104" t="inlineStr">
        <is>
          <t>2024/25</t>
        </is>
      </c>
      <c r="B1095" s="104" t="inlineStr">
        <is>
          <t>HC-027</t>
        </is>
      </c>
      <c r="C1095" s="104" t="inlineStr">
        <is>
          <t>P002</t>
        </is>
      </c>
      <c r="D1095" s="159" t="n">
        <v>6411</v>
      </c>
      <c r="E1095" s="160" t="n">
        <v>67036.97</v>
      </c>
      <c r="F1095" s="160" t="n">
        <v>25003.84</v>
      </c>
    </row>
    <row r="1096">
      <c r="A1096" s="104" t="inlineStr">
        <is>
          <t>2024/25</t>
        </is>
      </c>
      <c r="B1096" s="104" t="inlineStr">
        <is>
          <t>HC-027</t>
        </is>
      </c>
      <c r="C1096" s="104" t="inlineStr">
        <is>
          <t>P003</t>
        </is>
      </c>
      <c r="D1096" s="159" t="n">
        <v>8868</v>
      </c>
      <c r="E1096" s="160" t="n">
        <v>59646.88</v>
      </c>
      <c r="F1096" s="160" t="n">
        <v>19704.93</v>
      </c>
    </row>
    <row r="1097">
      <c r="A1097" s="104" t="inlineStr">
        <is>
          <t>2024/25</t>
        </is>
      </c>
      <c r="B1097" s="104" t="inlineStr">
        <is>
          <t>HC-027</t>
        </is>
      </c>
      <c r="C1097" s="104" t="inlineStr">
        <is>
          <t>P004</t>
        </is>
      </c>
      <c r="D1097" s="159" t="n">
        <v>4161</v>
      </c>
      <c r="E1097" s="160" t="n">
        <v>32539.13</v>
      </c>
      <c r="F1097" s="160" t="n">
        <v>10402.43</v>
      </c>
    </row>
    <row r="1098">
      <c r="A1098" s="104" t="inlineStr">
        <is>
          <t>2024/25</t>
        </is>
      </c>
      <c r="B1098" s="104" t="inlineStr">
        <is>
          <t>HC-027</t>
        </is>
      </c>
      <c r="C1098" s="104" t="inlineStr">
        <is>
          <t>P005</t>
        </is>
      </c>
      <c r="D1098" s="159" t="n">
        <v>9122</v>
      </c>
      <c r="E1098" s="160" t="n">
        <v>67999.36</v>
      </c>
      <c r="F1098" s="160" t="n">
        <v>21014.36</v>
      </c>
    </row>
    <row r="1099">
      <c r="A1099" s="104" t="inlineStr">
        <is>
          <t>2024/25</t>
        </is>
      </c>
      <c r="B1099" s="104" t="inlineStr">
        <is>
          <t>HC-027</t>
        </is>
      </c>
      <c r="C1099" s="104" t="inlineStr">
        <is>
          <t>P006</t>
        </is>
      </c>
      <c r="D1099" s="159" t="n">
        <v>8469</v>
      </c>
      <c r="E1099" s="160" t="n">
        <v>68512.13</v>
      </c>
      <c r="F1099" s="160" t="n">
        <v>19712.92</v>
      </c>
    </row>
    <row r="1100">
      <c r="A1100" s="104" t="inlineStr">
        <is>
          <t>2024/25</t>
        </is>
      </c>
      <c r="B1100" s="104" t="inlineStr">
        <is>
          <t>HC-027</t>
        </is>
      </c>
      <c r="C1100" s="104" t="inlineStr">
        <is>
          <t>P007</t>
        </is>
      </c>
      <c r="D1100" s="159" t="n">
        <v>8238</v>
      </c>
      <c r="E1100" s="160" t="n">
        <v>62170.7</v>
      </c>
      <c r="F1100" s="160" t="n">
        <v>16565.69</v>
      </c>
    </row>
    <row r="1101">
      <c r="A1101" s="104" t="inlineStr">
        <is>
          <t>2024/25</t>
        </is>
      </c>
      <c r="B1101" s="104" t="inlineStr">
        <is>
          <t>HC-027</t>
        </is>
      </c>
      <c r="C1101" s="104" t="inlineStr">
        <is>
          <t>P008</t>
        </is>
      </c>
      <c r="D1101" s="159" t="n">
        <v>7197</v>
      </c>
      <c r="E1101" s="160" t="n">
        <v>52991.95</v>
      </c>
      <c r="F1101" s="160" t="n">
        <v>19197.08</v>
      </c>
    </row>
    <row r="1102">
      <c r="A1102" s="104" t="inlineStr">
        <is>
          <t>2024/25</t>
        </is>
      </c>
      <c r="B1102" s="104" t="inlineStr">
        <is>
          <t>HC-027</t>
        </is>
      </c>
      <c r="C1102" s="104" t="inlineStr">
        <is>
          <t>P009</t>
        </is>
      </c>
      <c r="D1102" s="159" t="n">
        <v>3611</v>
      </c>
      <c r="E1102" s="160" t="n">
        <v>45633.63</v>
      </c>
      <c r="F1102" s="160" t="n">
        <v>18479.4</v>
      </c>
    </row>
    <row r="1103">
      <c r="A1103" s="104" t="inlineStr">
        <is>
          <t>2024/25</t>
        </is>
      </c>
      <c r="B1103" s="104" t="inlineStr">
        <is>
          <t>HC-027</t>
        </is>
      </c>
      <c r="C1103" s="104" t="inlineStr">
        <is>
          <t>P010</t>
        </is>
      </c>
      <c r="D1103" s="159" t="n">
        <v>8838</v>
      </c>
      <c r="E1103" s="160" t="n">
        <v>52215.2</v>
      </c>
      <c r="F1103" s="160" t="n">
        <v>16695</v>
      </c>
    </row>
    <row r="1104">
      <c r="A1104" s="104" t="inlineStr">
        <is>
          <t>2024/25</t>
        </is>
      </c>
      <c r="B1104" s="104" t="inlineStr">
        <is>
          <t>HC-027</t>
        </is>
      </c>
      <c r="C1104" s="104" t="inlineStr">
        <is>
          <t>P011</t>
        </is>
      </c>
      <c r="D1104" s="159" t="n">
        <v>8703</v>
      </c>
      <c r="E1104" s="160" t="n">
        <v>25321.6</v>
      </c>
      <c r="F1104" s="160" t="n">
        <v>5937.73</v>
      </c>
    </row>
    <row r="1105">
      <c r="A1105" s="104" t="inlineStr">
        <is>
          <t>2024/25</t>
        </is>
      </c>
      <c r="B1105" s="104" t="inlineStr">
        <is>
          <t>HC-027</t>
        </is>
      </c>
      <c r="C1105" s="104" t="inlineStr">
        <is>
          <t>P012</t>
        </is>
      </c>
      <c r="D1105" s="159" t="n">
        <v>9436</v>
      </c>
      <c r="E1105" s="160" t="n">
        <v>35170.4</v>
      </c>
      <c r="F1105" s="160" t="n">
        <v>10495.55</v>
      </c>
    </row>
    <row r="1106">
      <c r="A1106" s="104" t="inlineStr">
        <is>
          <t>2024/25</t>
        </is>
      </c>
      <c r="B1106" s="104" t="inlineStr">
        <is>
          <t>HC-027</t>
        </is>
      </c>
      <c r="C1106" s="104" t="inlineStr">
        <is>
          <t>P013</t>
        </is>
      </c>
      <c r="D1106" s="159" t="n">
        <v>9442</v>
      </c>
      <c r="E1106" s="160" t="n">
        <v>32617.72</v>
      </c>
      <c r="F1106" s="160" t="n">
        <v>8341.610000000001</v>
      </c>
    </row>
    <row r="1107">
      <c r="A1107" s="104" t="inlineStr">
        <is>
          <t>2024/25</t>
        </is>
      </c>
      <c r="B1107" s="104" t="inlineStr">
        <is>
          <t>HC-027</t>
        </is>
      </c>
      <c r="C1107" s="104" t="inlineStr">
        <is>
          <t>P014</t>
        </is>
      </c>
      <c r="D1107" s="159" t="n">
        <v>11065</v>
      </c>
      <c r="E1107" s="160" t="n">
        <v>43251.18</v>
      </c>
      <c r="F1107" s="160" t="n">
        <v>11984.05</v>
      </c>
    </row>
    <row r="1108">
      <c r="A1108" s="104" t="inlineStr">
        <is>
          <t>2024/25</t>
        </is>
      </c>
      <c r="B1108" s="104" t="inlineStr">
        <is>
          <t>HC-027</t>
        </is>
      </c>
      <c r="C1108" s="104" t="inlineStr">
        <is>
          <t>P015</t>
        </is>
      </c>
      <c r="D1108" s="159" t="n">
        <v>7472</v>
      </c>
      <c r="E1108" s="160" t="n">
        <v>35317.51</v>
      </c>
      <c r="F1108" s="160" t="n">
        <v>11667.43</v>
      </c>
    </row>
    <row r="1109">
      <c r="A1109" s="104" t="inlineStr">
        <is>
          <t>2024/25</t>
        </is>
      </c>
      <c r="B1109" s="104" t="inlineStr">
        <is>
          <t>HC-027</t>
        </is>
      </c>
      <c r="C1109" s="104" t="inlineStr">
        <is>
          <t>P016</t>
        </is>
      </c>
      <c r="D1109" s="159" t="n">
        <v>3997</v>
      </c>
      <c r="E1109" s="160" t="n">
        <v>24704.62</v>
      </c>
      <c r="F1109" s="160" t="n">
        <v>7634.43</v>
      </c>
    </row>
    <row r="1110">
      <c r="A1110" s="104" t="inlineStr">
        <is>
          <t>2024/25</t>
        </is>
      </c>
      <c r="B1110" s="104" t="inlineStr">
        <is>
          <t>HC-027</t>
        </is>
      </c>
      <c r="C1110" s="104" t="inlineStr">
        <is>
          <t>P017</t>
        </is>
      </c>
      <c r="D1110" s="159" t="n">
        <v>3773</v>
      </c>
      <c r="E1110" s="160" t="n">
        <v>25732.49</v>
      </c>
      <c r="F1110" s="160" t="n">
        <v>8775.85</v>
      </c>
    </row>
    <row r="1111">
      <c r="A1111" s="104" t="inlineStr">
        <is>
          <t>2024/25</t>
        </is>
      </c>
      <c r="B1111" s="104" t="inlineStr">
        <is>
          <t>HC-027</t>
        </is>
      </c>
      <c r="C1111" s="104" t="inlineStr">
        <is>
          <t>P018</t>
        </is>
      </c>
      <c r="D1111" s="159" t="n">
        <v>8267</v>
      </c>
      <c r="E1111" s="160" t="n">
        <v>21795.61</v>
      </c>
      <c r="F1111" s="160" t="n">
        <v>4645.99</v>
      </c>
    </row>
    <row r="1112">
      <c r="A1112" s="104" t="inlineStr">
        <is>
          <t>2024/25</t>
        </is>
      </c>
      <c r="B1112" s="104" t="inlineStr">
        <is>
          <t>HC-027</t>
        </is>
      </c>
      <c r="C1112" s="104" t="inlineStr">
        <is>
          <t>P019</t>
        </is>
      </c>
      <c r="D1112" s="159" t="n">
        <v>10972</v>
      </c>
      <c r="E1112" s="160" t="n">
        <v>27931.84</v>
      </c>
      <c r="F1112" s="160" t="n">
        <v>7144.36</v>
      </c>
    </row>
    <row r="1113">
      <c r="A1113" s="104" t="inlineStr">
        <is>
          <t>2024/25</t>
        </is>
      </c>
      <c r="B1113" s="104" t="inlineStr">
        <is>
          <t>HC-027</t>
        </is>
      </c>
      <c r="C1113" s="104" t="inlineStr">
        <is>
          <t>P020</t>
        </is>
      </c>
      <c r="D1113" s="159" t="n">
        <v>7201</v>
      </c>
      <c r="E1113" s="160" t="n">
        <v>18331.8</v>
      </c>
      <c r="F1113" s="160" t="n">
        <v>4688.97</v>
      </c>
    </row>
    <row r="1114">
      <c r="A1114" s="104" t="inlineStr">
        <is>
          <t>2024/25</t>
        </is>
      </c>
      <c r="B1114" s="104" t="inlineStr">
        <is>
          <t>HC-027</t>
        </is>
      </c>
      <c r="C1114" s="104" t="inlineStr">
        <is>
          <t>P021</t>
        </is>
      </c>
      <c r="D1114" s="159" t="n">
        <v>10902</v>
      </c>
      <c r="E1114" s="160" t="n">
        <v>35677.59</v>
      </c>
      <c r="F1114" s="160" t="n">
        <v>9887.469999999999</v>
      </c>
    </row>
    <row r="1115">
      <c r="A1115" s="104" t="inlineStr">
        <is>
          <t>2024/25</t>
        </is>
      </c>
      <c r="B1115" s="104" t="inlineStr">
        <is>
          <t>HC-027</t>
        </is>
      </c>
      <c r="C1115" s="104" t="inlineStr">
        <is>
          <t>P022</t>
        </is>
      </c>
      <c r="D1115" s="159" t="n">
        <v>9663</v>
      </c>
      <c r="E1115" s="160" t="n">
        <v>29864.36</v>
      </c>
      <c r="F1115" s="160" t="n">
        <v>7958.23</v>
      </c>
    </row>
    <row r="1116">
      <c r="A1116" s="104" t="inlineStr">
        <is>
          <t>2024/25</t>
        </is>
      </c>
      <c r="B1116" s="104" t="inlineStr">
        <is>
          <t>HC-027</t>
        </is>
      </c>
      <c r="C1116" s="104" t="inlineStr">
        <is>
          <t>P023</t>
        </is>
      </c>
      <c r="D1116" s="159" t="n">
        <v>10388</v>
      </c>
      <c r="E1116" s="160" t="n">
        <v>20776.27</v>
      </c>
      <c r="F1116" s="160" t="n">
        <v>3985.82</v>
      </c>
    </row>
    <row r="1117">
      <c r="A1117" s="104" t="inlineStr">
        <is>
          <t>2024/25</t>
        </is>
      </c>
      <c r="B1117" s="104" t="inlineStr">
        <is>
          <t>HC-027</t>
        </is>
      </c>
      <c r="C1117" s="104" t="inlineStr">
        <is>
          <t>P024</t>
        </is>
      </c>
      <c r="D1117" s="159" t="n">
        <v>11050</v>
      </c>
      <c r="E1117" s="160" t="n">
        <v>24109.76</v>
      </c>
      <c r="F1117" s="160" t="n">
        <v>4882.09</v>
      </c>
    </row>
    <row r="1118">
      <c r="A1118" s="104" t="inlineStr">
        <is>
          <t>2024/25</t>
        </is>
      </c>
      <c r="B1118" s="104" t="inlineStr">
        <is>
          <t>HC-027</t>
        </is>
      </c>
      <c r="C1118" s="104" t="inlineStr">
        <is>
          <t>P025</t>
        </is>
      </c>
      <c r="D1118" s="159" t="n">
        <v>9100</v>
      </c>
      <c r="E1118" s="160" t="n">
        <v>34737.41</v>
      </c>
      <c r="F1118" s="160" t="n">
        <v>12585.39</v>
      </c>
    </row>
    <row r="1119">
      <c r="A1119" s="104" t="inlineStr">
        <is>
          <t>2024/25</t>
        </is>
      </c>
      <c r="B1119" s="104" t="inlineStr">
        <is>
          <t>HC-027</t>
        </is>
      </c>
      <c r="C1119" s="104" t="inlineStr">
        <is>
          <t>P026</t>
        </is>
      </c>
      <c r="D1119" s="159" t="n">
        <v>5749</v>
      </c>
      <c r="E1119" s="160" t="n">
        <v>25610.18</v>
      </c>
      <c r="F1119" s="160" t="n">
        <v>8186.61</v>
      </c>
    </row>
    <row r="1120">
      <c r="A1120" s="104" t="inlineStr">
        <is>
          <t>2024/25</t>
        </is>
      </c>
      <c r="B1120" s="104" t="inlineStr">
        <is>
          <t>HC-027</t>
        </is>
      </c>
      <c r="C1120" s="104" t="inlineStr">
        <is>
          <t>P027</t>
        </is>
      </c>
      <c r="D1120" s="159" t="n">
        <v>4607</v>
      </c>
      <c r="E1120" s="160" t="n">
        <v>20523.95</v>
      </c>
      <c r="F1120" s="160" t="n">
        <v>6562.18</v>
      </c>
    </row>
    <row r="1121">
      <c r="A1121" s="104" t="inlineStr">
        <is>
          <t>2024/25</t>
        </is>
      </c>
      <c r="B1121" s="104" t="inlineStr">
        <is>
          <t>HC-027</t>
        </is>
      </c>
      <c r="C1121" s="104" t="inlineStr">
        <is>
          <t>P028</t>
        </is>
      </c>
      <c r="D1121" s="159" t="n">
        <v>6533</v>
      </c>
      <c r="E1121" s="160" t="n">
        <v>30877.61</v>
      </c>
      <c r="F1121" s="160" t="n">
        <v>10529.86</v>
      </c>
    </row>
    <row r="1122">
      <c r="A1122" s="104" t="inlineStr">
        <is>
          <t>2024/25</t>
        </is>
      </c>
      <c r="B1122" s="104" t="inlineStr">
        <is>
          <t>HC-027</t>
        </is>
      </c>
      <c r="C1122" s="104" t="inlineStr">
        <is>
          <t>P029</t>
        </is>
      </c>
      <c r="D1122" s="159" t="n">
        <v>15930</v>
      </c>
      <c r="E1122" s="160" t="n">
        <v>30413.18</v>
      </c>
      <c r="F1122" s="160" t="n">
        <v>4538.83</v>
      </c>
    </row>
    <row r="1123">
      <c r="A1123" s="104" t="inlineStr">
        <is>
          <t>2024/25</t>
        </is>
      </c>
      <c r="B1123" s="104" t="inlineStr">
        <is>
          <t>HC-027</t>
        </is>
      </c>
      <c r="C1123" s="104" t="inlineStr">
        <is>
          <t>P030</t>
        </is>
      </c>
      <c r="D1123" s="159" t="n">
        <v>9172</v>
      </c>
      <c r="E1123" s="160" t="n">
        <v>27515.55</v>
      </c>
      <c r="F1123" s="160" t="n">
        <v>5277.96</v>
      </c>
    </row>
    <row r="1124">
      <c r="A1124" s="104" t="inlineStr">
        <is>
          <t>2024/25</t>
        </is>
      </c>
      <c r="B1124" s="104" t="inlineStr">
        <is>
          <t>HC-027</t>
        </is>
      </c>
      <c r="C1124" s="104" t="inlineStr">
        <is>
          <t>P031</t>
        </is>
      </c>
      <c r="D1124" s="159" t="n">
        <v>4071</v>
      </c>
      <c r="E1124" s="160" t="n">
        <v>20352.11</v>
      </c>
      <c r="F1124" s="160" t="n">
        <v>6073.66</v>
      </c>
    </row>
    <row r="1125">
      <c r="A1125" s="104" t="inlineStr">
        <is>
          <t>2024/25</t>
        </is>
      </c>
      <c r="B1125" s="104" t="inlineStr">
        <is>
          <t>HC-027</t>
        </is>
      </c>
      <c r="C1125" s="104" t="inlineStr">
        <is>
          <t>P032</t>
        </is>
      </c>
      <c r="D1125" s="159" t="n">
        <v>5132</v>
      </c>
      <c r="E1125" s="160" t="n">
        <v>12127.06</v>
      </c>
      <c r="F1125" s="160" t="n">
        <v>2713.95</v>
      </c>
    </row>
    <row r="1126">
      <c r="A1126" s="104" t="inlineStr">
        <is>
          <t>2024/25</t>
        </is>
      </c>
      <c r="B1126" s="104" t="inlineStr">
        <is>
          <t>HC-027</t>
        </is>
      </c>
      <c r="C1126" s="104" t="inlineStr">
        <is>
          <t>P033</t>
        </is>
      </c>
      <c r="D1126" s="159" t="n">
        <v>3333</v>
      </c>
      <c r="E1126" s="160" t="n">
        <v>10297.81</v>
      </c>
      <c r="F1126" s="160" t="n">
        <v>2634</v>
      </c>
    </row>
    <row r="1127">
      <c r="A1127" s="104" t="inlineStr">
        <is>
          <t>2024/25</t>
        </is>
      </c>
      <c r="B1127" s="104" t="inlineStr">
        <is>
          <t>HC-027</t>
        </is>
      </c>
      <c r="C1127" s="104" t="inlineStr">
        <is>
          <t>P034</t>
        </is>
      </c>
      <c r="D1127" s="159" t="n">
        <v>2438</v>
      </c>
      <c r="E1127" s="160" t="n">
        <v>10197.48</v>
      </c>
      <c r="F1127" s="160" t="n">
        <v>3151.26</v>
      </c>
    </row>
    <row r="1128">
      <c r="A1128" s="104" t="inlineStr">
        <is>
          <t>2024/25</t>
        </is>
      </c>
      <c r="B1128" s="104" t="inlineStr">
        <is>
          <t>HC-027</t>
        </is>
      </c>
      <c r="C1128" s="104" t="inlineStr">
        <is>
          <t>P035</t>
        </is>
      </c>
      <c r="D1128" s="159" t="n">
        <v>3170</v>
      </c>
      <c r="E1128" s="160" t="n">
        <v>11240.42</v>
      </c>
      <c r="F1128" s="160" t="n">
        <v>3114.59</v>
      </c>
    </row>
    <row r="1129">
      <c r="A1129" s="104" t="inlineStr">
        <is>
          <t>2024/25</t>
        </is>
      </c>
      <c r="B1129" s="104" t="inlineStr">
        <is>
          <t>HC-027</t>
        </is>
      </c>
      <c r="C1129" s="104" t="inlineStr">
        <is>
          <t>P036</t>
        </is>
      </c>
      <c r="D1129" s="159" t="n">
        <v>2471</v>
      </c>
      <c r="E1129" s="160" t="n">
        <v>9438.83</v>
      </c>
      <c r="F1129" s="160" t="n">
        <v>2715.94</v>
      </c>
    </row>
    <row r="1130">
      <c r="A1130" s="104" t="inlineStr">
        <is>
          <t>2024/25</t>
        </is>
      </c>
      <c r="B1130" s="104" t="inlineStr">
        <is>
          <t>HC-027</t>
        </is>
      </c>
      <c r="C1130" s="104" t="inlineStr">
        <is>
          <t>P037</t>
        </is>
      </c>
      <c r="D1130" s="159" t="n">
        <v>3815</v>
      </c>
      <c r="E1130" s="160" t="n">
        <v>13180.34</v>
      </c>
      <c r="F1130" s="160" t="n">
        <v>4355.48</v>
      </c>
    </row>
    <row r="1131">
      <c r="A1131" s="104" t="inlineStr">
        <is>
          <t>2024/25</t>
        </is>
      </c>
      <c r="B1131" s="104" t="inlineStr">
        <is>
          <t>HC-027</t>
        </is>
      </c>
      <c r="C1131" s="104" t="inlineStr">
        <is>
          <t>P038</t>
        </is>
      </c>
      <c r="D1131" s="159" t="n">
        <v>1833</v>
      </c>
      <c r="E1131" s="160" t="n">
        <v>11501.13</v>
      </c>
      <c r="F1131" s="160" t="n">
        <v>3677.22</v>
      </c>
    </row>
    <row r="1132">
      <c r="A1132" s="104" t="inlineStr">
        <is>
          <t>2024/25</t>
        </is>
      </c>
      <c r="B1132" s="104" t="inlineStr">
        <is>
          <t>HC-027</t>
        </is>
      </c>
      <c r="C1132" s="104" t="inlineStr">
        <is>
          <t>P039</t>
        </is>
      </c>
      <c r="D1132" s="159" t="n">
        <v>1970</v>
      </c>
      <c r="E1132" s="160" t="n">
        <v>12350.16</v>
      </c>
      <c r="F1132" s="160" t="n">
        <v>4080.47</v>
      </c>
    </row>
    <row r="1133">
      <c r="A1133" s="104" t="inlineStr">
        <is>
          <t>2024/25</t>
        </is>
      </c>
      <c r="B1133" s="104" t="inlineStr">
        <is>
          <t>HC-027</t>
        </is>
      </c>
      <c r="C1133" s="104" t="inlineStr">
        <is>
          <t>P040</t>
        </is>
      </c>
      <c r="D1133" s="159" t="n">
        <v>761</v>
      </c>
      <c r="E1133" s="160" t="n">
        <v>5814.14</v>
      </c>
      <c r="F1133" s="160" t="n">
        <v>1861.1</v>
      </c>
    </row>
    <row r="1134">
      <c r="A1134" s="104" t="inlineStr">
        <is>
          <t>2024/25</t>
        </is>
      </c>
      <c r="B1134" s="104" t="inlineStr">
        <is>
          <t>HC-027</t>
        </is>
      </c>
      <c r="C1134" s="104" t="inlineStr">
        <is>
          <t>P041</t>
        </is>
      </c>
      <c r="D1134" s="159" t="n">
        <v>344</v>
      </c>
      <c r="E1134" s="160" t="n">
        <v>3728.97</v>
      </c>
      <c r="F1134" s="160" t="n">
        <v>1427.13</v>
      </c>
    </row>
    <row r="1135">
      <c r="A1135" s="104" t="inlineStr">
        <is>
          <t>2024/25</t>
        </is>
      </c>
      <c r="B1135" s="104" t="inlineStr">
        <is>
          <t>HC-027</t>
        </is>
      </c>
      <c r="C1135" s="104" t="inlineStr">
        <is>
          <t>P042</t>
        </is>
      </c>
      <c r="D1135" s="159" t="n">
        <v>622</v>
      </c>
      <c r="E1135" s="160" t="n">
        <v>2487.57</v>
      </c>
      <c r="F1135" s="160" t="n">
        <v>608.28</v>
      </c>
    </row>
    <row r="1136">
      <c r="A1136" s="104" t="inlineStr">
        <is>
          <t>2024/25</t>
        </is>
      </c>
      <c r="B1136" s="104" t="inlineStr">
        <is>
          <t>HC-028</t>
        </is>
      </c>
      <c r="C1136" s="104" t="inlineStr">
        <is>
          <t>P001</t>
        </is>
      </c>
      <c r="D1136" s="159" t="n">
        <v>3381</v>
      </c>
      <c r="E1136" s="160" t="n">
        <v>30438.2</v>
      </c>
      <c r="F1136" s="160" t="n">
        <v>10691.32</v>
      </c>
    </row>
    <row r="1137">
      <c r="A1137" s="104" t="inlineStr">
        <is>
          <t>2024/25</t>
        </is>
      </c>
      <c r="B1137" s="104" t="inlineStr">
        <is>
          <t>HC-028</t>
        </is>
      </c>
      <c r="C1137" s="104" t="inlineStr">
        <is>
          <t>P002</t>
        </is>
      </c>
      <c r="D1137" s="159" t="n">
        <v>4816</v>
      </c>
      <c r="E1137" s="160" t="n">
        <v>50355.73</v>
      </c>
      <c r="F1137" s="160" t="n">
        <v>18758.12</v>
      </c>
    </row>
    <row r="1138">
      <c r="A1138" s="104" t="inlineStr">
        <is>
          <t>2024/25</t>
        </is>
      </c>
      <c r="B1138" s="104" t="inlineStr">
        <is>
          <t>HC-028</t>
        </is>
      </c>
      <c r="C1138" s="104" t="inlineStr">
        <is>
          <t>P003</t>
        </is>
      </c>
      <c r="D1138" s="159" t="n">
        <v>6917</v>
      </c>
      <c r="E1138" s="160" t="n">
        <v>46523.54</v>
      </c>
      <c r="F1138" s="160" t="n">
        <v>15353.3</v>
      </c>
    </row>
    <row r="1139">
      <c r="A1139" s="104" t="inlineStr">
        <is>
          <t>2024/25</t>
        </is>
      </c>
      <c r="B1139" s="104" t="inlineStr">
        <is>
          <t>HC-028</t>
        </is>
      </c>
      <c r="C1139" s="104" t="inlineStr">
        <is>
          <t>P004</t>
        </is>
      </c>
      <c r="D1139" s="159" t="n">
        <v>2973</v>
      </c>
      <c r="E1139" s="160" t="n">
        <v>23250.3</v>
      </c>
      <c r="F1139" s="160" t="n">
        <v>7425.27</v>
      </c>
    </row>
    <row r="1140">
      <c r="A1140" s="104" t="inlineStr">
        <is>
          <t>2024/25</t>
        </is>
      </c>
      <c r="B1140" s="104" t="inlineStr">
        <is>
          <t>HC-028</t>
        </is>
      </c>
      <c r="C1140" s="104" t="inlineStr">
        <is>
          <t>P005</t>
        </is>
      </c>
      <c r="D1140" s="159" t="n">
        <v>6631</v>
      </c>
      <c r="E1140" s="160" t="n">
        <v>49422.15</v>
      </c>
      <c r="F1140" s="160" t="n">
        <v>15255.88</v>
      </c>
    </row>
    <row r="1141">
      <c r="A1141" s="104" t="inlineStr">
        <is>
          <t>2024/25</t>
        </is>
      </c>
      <c r="B1141" s="104" t="inlineStr">
        <is>
          <t>HC-028</t>
        </is>
      </c>
      <c r="C1141" s="104" t="inlineStr">
        <is>
          <t>P006</t>
        </is>
      </c>
      <c r="D1141" s="159" t="n">
        <v>6232</v>
      </c>
      <c r="E1141" s="160" t="n">
        <v>50415.38</v>
      </c>
      <c r="F1141" s="160" t="n">
        <v>14493.66</v>
      </c>
    </row>
    <row r="1142">
      <c r="A1142" s="104" t="inlineStr">
        <is>
          <t>2024/25</t>
        </is>
      </c>
      <c r="B1142" s="104" t="inlineStr">
        <is>
          <t>HC-028</t>
        </is>
      </c>
      <c r="C1142" s="104" t="inlineStr">
        <is>
          <t>P007</t>
        </is>
      </c>
      <c r="D1142" s="159" t="n">
        <v>6174</v>
      </c>
      <c r="E1142" s="160" t="n">
        <v>46583.22</v>
      </c>
      <c r="F1142" s="160" t="n">
        <v>12399.23</v>
      </c>
    </row>
    <row r="1143">
      <c r="A1143" s="104" t="inlineStr">
        <is>
          <t>2024/25</t>
        </is>
      </c>
      <c r="B1143" s="104" t="inlineStr">
        <is>
          <t>HC-028</t>
        </is>
      </c>
      <c r="C1143" s="104" t="inlineStr">
        <is>
          <t>P008</t>
        </is>
      </c>
      <c r="D1143" s="159" t="n">
        <v>5136</v>
      </c>
      <c r="E1143" s="160" t="n">
        <v>37824.45</v>
      </c>
      <c r="F1143" s="160" t="n">
        <v>13689.18</v>
      </c>
    </row>
    <row r="1144">
      <c r="A1144" s="104" t="inlineStr">
        <is>
          <t>2024/25</t>
        </is>
      </c>
      <c r="B1144" s="104" t="inlineStr">
        <is>
          <t>HC-028</t>
        </is>
      </c>
      <c r="C1144" s="104" t="inlineStr">
        <is>
          <t>P009</t>
        </is>
      </c>
      <c r="D1144" s="159" t="n">
        <v>2715</v>
      </c>
      <c r="E1144" s="160" t="n">
        <v>34311.07</v>
      </c>
      <c r="F1144" s="160" t="n">
        <v>13880.52</v>
      </c>
    </row>
    <row r="1145">
      <c r="A1145" s="104" t="inlineStr">
        <is>
          <t>2024/25</t>
        </is>
      </c>
      <c r="B1145" s="104" t="inlineStr">
        <is>
          <t>HC-028</t>
        </is>
      </c>
      <c r="C1145" s="104" t="inlineStr">
        <is>
          <t>P010</t>
        </is>
      </c>
      <c r="D1145" s="159" t="n">
        <v>6644</v>
      </c>
      <c r="E1145" s="160" t="n">
        <v>39252.84</v>
      </c>
      <c r="F1145" s="160" t="n">
        <v>12537.64</v>
      </c>
    </row>
    <row r="1146">
      <c r="A1146" s="104" t="inlineStr">
        <is>
          <t>2024/25</t>
        </is>
      </c>
      <c r="B1146" s="104" t="inlineStr">
        <is>
          <t>HC-028</t>
        </is>
      </c>
      <c r="C1146" s="104" t="inlineStr">
        <is>
          <t>P011</t>
        </is>
      </c>
      <c r="D1146" s="159" t="n">
        <v>6104</v>
      </c>
      <c r="E1146" s="160" t="n">
        <v>17760.82</v>
      </c>
      <c r="F1146" s="160" t="n">
        <v>4159.91</v>
      </c>
    </row>
    <row r="1147">
      <c r="A1147" s="104" t="inlineStr">
        <is>
          <t>2024/25</t>
        </is>
      </c>
      <c r="B1147" s="104" t="inlineStr">
        <is>
          <t>HC-028</t>
        </is>
      </c>
      <c r="C1147" s="104" t="inlineStr">
        <is>
          <t>P012</t>
        </is>
      </c>
      <c r="D1147" s="159" t="n">
        <v>7067</v>
      </c>
      <c r="E1147" s="160" t="n">
        <v>26345.26</v>
      </c>
      <c r="F1147" s="160" t="n">
        <v>7853.61</v>
      </c>
    </row>
    <row r="1148">
      <c r="A1148" s="104" t="inlineStr">
        <is>
          <t>2024/25</t>
        </is>
      </c>
      <c r="B1148" s="104" t="inlineStr">
        <is>
          <t>HC-028</t>
        </is>
      </c>
      <c r="C1148" s="104" t="inlineStr">
        <is>
          <t>P013</t>
        </is>
      </c>
      <c r="D1148" s="159" t="n">
        <v>6874</v>
      </c>
      <c r="E1148" s="160" t="n">
        <v>23749.15</v>
      </c>
      <c r="F1148" s="160" t="n">
        <v>6066.59</v>
      </c>
    </row>
    <row r="1149">
      <c r="A1149" s="104" t="inlineStr">
        <is>
          <t>2024/25</t>
        </is>
      </c>
      <c r="B1149" s="104" t="inlineStr">
        <is>
          <t>HC-028</t>
        </is>
      </c>
      <c r="C1149" s="104" t="inlineStr">
        <is>
          <t>P014</t>
        </is>
      </c>
      <c r="D1149" s="159" t="n">
        <v>7879</v>
      </c>
      <c r="E1149" s="160" t="n">
        <v>30799.7</v>
      </c>
      <c r="F1149" s="160" t="n">
        <v>8524.709999999999</v>
      </c>
    </row>
    <row r="1150">
      <c r="A1150" s="104" t="inlineStr">
        <is>
          <t>2024/25</t>
        </is>
      </c>
      <c r="B1150" s="104" t="inlineStr">
        <is>
          <t>HC-028</t>
        </is>
      </c>
      <c r="C1150" s="104" t="inlineStr">
        <is>
          <t>P015</t>
        </is>
      </c>
      <c r="D1150" s="159" t="n">
        <v>5449</v>
      </c>
      <c r="E1150" s="160" t="n">
        <v>25757.01</v>
      </c>
      <c r="F1150" s="160" t="n">
        <v>8498.6</v>
      </c>
    </row>
    <row r="1151">
      <c r="A1151" s="104" t="inlineStr">
        <is>
          <t>2024/25</t>
        </is>
      </c>
      <c r="B1151" s="104" t="inlineStr">
        <is>
          <t>HC-028</t>
        </is>
      </c>
      <c r="C1151" s="104" t="inlineStr">
        <is>
          <t>P016</t>
        </is>
      </c>
      <c r="D1151" s="159" t="n">
        <v>3014</v>
      </c>
      <c r="E1151" s="160" t="n">
        <v>18632.91</v>
      </c>
      <c r="F1151" s="160" t="n">
        <v>5751.75</v>
      </c>
    </row>
    <row r="1152">
      <c r="A1152" s="104" t="inlineStr">
        <is>
          <t>2024/25</t>
        </is>
      </c>
      <c r="B1152" s="104" t="inlineStr">
        <is>
          <t>HC-028</t>
        </is>
      </c>
      <c r="C1152" s="104" t="inlineStr">
        <is>
          <t>P017</t>
        </is>
      </c>
      <c r="D1152" s="159" t="n">
        <v>2733</v>
      </c>
      <c r="E1152" s="160" t="n">
        <v>18624.12</v>
      </c>
      <c r="F1152" s="160" t="n">
        <v>6344.32</v>
      </c>
    </row>
    <row r="1153">
      <c r="A1153" s="104" t="inlineStr">
        <is>
          <t>2024/25</t>
        </is>
      </c>
      <c r="B1153" s="104" t="inlineStr">
        <is>
          <t>HC-028</t>
        </is>
      </c>
      <c r="C1153" s="104" t="inlineStr">
        <is>
          <t>P018</t>
        </is>
      </c>
      <c r="D1153" s="159" t="n">
        <v>6305</v>
      </c>
      <c r="E1153" s="160" t="n">
        <v>16624.25</v>
      </c>
      <c r="F1153" s="160" t="n">
        <v>3540.13</v>
      </c>
    </row>
    <row r="1154">
      <c r="A1154" s="104" t="inlineStr">
        <is>
          <t>2024/25</t>
        </is>
      </c>
      <c r="B1154" s="104" t="inlineStr">
        <is>
          <t>HC-028</t>
        </is>
      </c>
      <c r="C1154" s="104" t="inlineStr">
        <is>
          <t>P019</t>
        </is>
      </c>
      <c r="D1154" s="159" t="n">
        <v>7937</v>
      </c>
      <c r="E1154" s="160" t="n">
        <v>20199.43</v>
      </c>
      <c r="F1154" s="160" t="n">
        <v>5161.24</v>
      </c>
    </row>
    <row r="1155">
      <c r="A1155" s="104" t="inlineStr">
        <is>
          <t>2024/25</t>
        </is>
      </c>
      <c r="B1155" s="104" t="inlineStr">
        <is>
          <t>HC-028</t>
        </is>
      </c>
      <c r="C1155" s="104" t="inlineStr">
        <is>
          <t>P020</t>
        </is>
      </c>
      <c r="D1155" s="159" t="n">
        <v>5288</v>
      </c>
      <c r="E1155" s="160" t="n">
        <v>13461.59</v>
      </c>
      <c r="F1155" s="160" t="n">
        <v>3439.24</v>
      </c>
    </row>
    <row r="1156">
      <c r="A1156" s="104" t="inlineStr">
        <is>
          <t>2024/25</t>
        </is>
      </c>
      <c r="B1156" s="104" t="inlineStr">
        <is>
          <t>HC-028</t>
        </is>
      </c>
      <c r="C1156" s="104" t="inlineStr">
        <is>
          <t>P021</t>
        </is>
      </c>
      <c r="D1156" s="159" t="n">
        <v>7866</v>
      </c>
      <c r="E1156" s="160" t="n">
        <v>25742.48</v>
      </c>
      <c r="F1156" s="160" t="n">
        <v>7125.08</v>
      </c>
    </row>
    <row r="1157">
      <c r="A1157" s="104" t="inlineStr">
        <is>
          <t>2024/25</t>
        </is>
      </c>
      <c r="B1157" s="104" t="inlineStr">
        <is>
          <t>HC-028</t>
        </is>
      </c>
      <c r="C1157" s="104" t="inlineStr">
        <is>
          <t>P022</t>
        </is>
      </c>
      <c r="D1157" s="159" t="n">
        <v>6742</v>
      </c>
      <c r="E1157" s="160" t="n">
        <v>20837.77</v>
      </c>
      <c r="F1157" s="160" t="n">
        <v>5545.43</v>
      </c>
    </row>
    <row r="1158">
      <c r="A1158" s="104" t="inlineStr">
        <is>
          <t>2024/25</t>
        </is>
      </c>
      <c r="B1158" s="104" t="inlineStr">
        <is>
          <t>HC-028</t>
        </is>
      </c>
      <c r="C1158" s="104" t="inlineStr">
        <is>
          <t>P023</t>
        </is>
      </c>
      <c r="D1158" s="159" t="n">
        <v>8048</v>
      </c>
      <c r="E1158" s="160" t="n">
        <v>16091.97</v>
      </c>
      <c r="F1158" s="160" t="n">
        <v>3083.66</v>
      </c>
    </row>
    <row r="1159">
      <c r="A1159" s="104" t="inlineStr">
        <is>
          <t>2024/25</t>
        </is>
      </c>
      <c r="B1159" s="104" t="inlineStr">
        <is>
          <t>HC-028</t>
        </is>
      </c>
      <c r="C1159" s="104" t="inlineStr">
        <is>
          <t>P024</t>
        </is>
      </c>
      <c r="D1159" s="159" t="n">
        <v>8157</v>
      </c>
      <c r="E1159" s="160" t="n">
        <v>17797.76</v>
      </c>
      <c r="F1159" s="160" t="n">
        <v>3599.96</v>
      </c>
    </row>
    <row r="1160">
      <c r="A1160" s="104" t="inlineStr">
        <is>
          <t>2024/25</t>
        </is>
      </c>
      <c r="B1160" s="104" t="inlineStr">
        <is>
          <t>HC-028</t>
        </is>
      </c>
      <c r="C1160" s="104" t="inlineStr">
        <is>
          <t>P025</t>
        </is>
      </c>
      <c r="D1160" s="159" t="n">
        <v>6886</v>
      </c>
      <c r="E1160" s="160" t="n">
        <v>26287.21</v>
      </c>
      <c r="F1160" s="160" t="n">
        <v>9511.969999999999</v>
      </c>
    </row>
    <row r="1161">
      <c r="A1161" s="104" t="inlineStr">
        <is>
          <t>2024/25</t>
        </is>
      </c>
      <c r="B1161" s="104" t="inlineStr">
        <is>
          <t>HC-028</t>
        </is>
      </c>
      <c r="C1161" s="104" t="inlineStr">
        <is>
          <t>P026</t>
        </is>
      </c>
      <c r="D1161" s="159" t="n">
        <v>4119</v>
      </c>
      <c r="E1161" s="160" t="n">
        <v>18349.73</v>
      </c>
      <c r="F1161" s="160" t="n">
        <v>5859.72</v>
      </c>
    </row>
    <row r="1162">
      <c r="A1162" s="104" t="inlineStr">
        <is>
          <t>2024/25</t>
        </is>
      </c>
      <c r="B1162" s="104" t="inlineStr">
        <is>
          <t>HC-028</t>
        </is>
      </c>
      <c r="C1162" s="104" t="inlineStr">
        <is>
          <t>P027</t>
        </is>
      </c>
      <c r="D1162" s="159" t="n">
        <v>3523</v>
      </c>
      <c r="E1162" s="160" t="n">
        <v>15696.77</v>
      </c>
      <c r="F1162" s="160" t="n">
        <v>5012.62</v>
      </c>
    </row>
    <row r="1163">
      <c r="A1163" s="104" t="inlineStr">
        <is>
          <t>2024/25</t>
        </is>
      </c>
      <c r="B1163" s="104" t="inlineStr">
        <is>
          <t>HC-028</t>
        </is>
      </c>
      <c r="C1163" s="104" t="inlineStr">
        <is>
          <t>P028</t>
        </is>
      </c>
      <c r="D1163" s="159" t="n">
        <v>4832</v>
      </c>
      <c r="E1163" s="160" t="n">
        <v>22838.64</v>
      </c>
      <c r="F1163" s="160" t="n">
        <v>7778.58</v>
      </c>
    </row>
    <row r="1164">
      <c r="A1164" s="104" t="inlineStr">
        <is>
          <t>2024/25</t>
        </is>
      </c>
      <c r="B1164" s="104" t="inlineStr">
        <is>
          <t>HC-028</t>
        </is>
      </c>
      <c r="C1164" s="104" t="inlineStr">
        <is>
          <t>P029</t>
        </is>
      </c>
      <c r="D1164" s="159" t="n">
        <v>11898</v>
      </c>
      <c r="E1164" s="160" t="n">
        <v>22714.59</v>
      </c>
      <c r="F1164" s="160" t="n">
        <v>3385.48</v>
      </c>
    </row>
    <row r="1165">
      <c r="A1165" s="104" t="inlineStr">
        <is>
          <t>2024/25</t>
        </is>
      </c>
      <c r="B1165" s="104" t="inlineStr">
        <is>
          <t>HC-028</t>
        </is>
      </c>
      <c r="C1165" s="104" t="inlineStr">
        <is>
          <t>P030</t>
        </is>
      </c>
      <c r="D1165" s="159" t="n">
        <v>6362</v>
      </c>
      <c r="E1165" s="160" t="n">
        <v>19085.96</v>
      </c>
      <c r="F1165" s="160" t="n">
        <v>3657.01</v>
      </c>
    </row>
    <row r="1166">
      <c r="A1166" s="104" t="inlineStr">
        <is>
          <t>2024/25</t>
        </is>
      </c>
      <c r="B1166" s="104" t="inlineStr">
        <is>
          <t>HC-028</t>
        </is>
      </c>
      <c r="C1166" s="104" t="inlineStr">
        <is>
          <t>P031</t>
        </is>
      </c>
      <c r="D1166" s="159" t="n">
        <v>3071</v>
      </c>
      <c r="E1166" s="160" t="n">
        <v>15362.96</v>
      </c>
      <c r="F1166" s="160" t="n">
        <v>4579.64</v>
      </c>
    </row>
    <row r="1167">
      <c r="A1167" s="104" t="inlineStr">
        <is>
          <t>2024/25</t>
        </is>
      </c>
      <c r="B1167" s="104" t="inlineStr">
        <is>
          <t>HC-028</t>
        </is>
      </c>
      <c r="C1167" s="104" t="inlineStr">
        <is>
          <t>P032</t>
        </is>
      </c>
      <c r="D1167" s="159" t="n">
        <v>3759</v>
      </c>
      <c r="E1167" s="160" t="n">
        <v>8881.530000000001</v>
      </c>
      <c r="F1167" s="160" t="n">
        <v>1985.37</v>
      </c>
    </row>
    <row r="1168">
      <c r="A1168" s="104" t="inlineStr">
        <is>
          <t>2024/25</t>
        </is>
      </c>
      <c r="B1168" s="104" t="inlineStr">
        <is>
          <t>HC-028</t>
        </is>
      </c>
      <c r="C1168" s="104" t="inlineStr">
        <is>
          <t>P033</t>
        </is>
      </c>
      <c r="D1168" s="159" t="n">
        <v>2552</v>
      </c>
      <c r="E1168" s="160" t="n">
        <v>7885.27</v>
      </c>
      <c r="F1168" s="160" t="n">
        <v>2014.09</v>
      </c>
    </row>
    <row r="1169">
      <c r="A1169" s="104" t="inlineStr">
        <is>
          <t>2024/25</t>
        </is>
      </c>
      <c r="B1169" s="104" t="inlineStr">
        <is>
          <t>HC-028</t>
        </is>
      </c>
      <c r="C1169" s="104" t="inlineStr">
        <is>
          <t>P034</t>
        </is>
      </c>
      <c r="D1169" s="159" t="n">
        <v>1738</v>
      </c>
      <c r="E1169" s="160" t="n">
        <v>7264.34</v>
      </c>
      <c r="F1169" s="160" t="n">
        <v>2242.76</v>
      </c>
    </row>
    <row r="1170">
      <c r="A1170" s="104" t="inlineStr">
        <is>
          <t>2024/25</t>
        </is>
      </c>
      <c r="B1170" s="104" t="inlineStr">
        <is>
          <t>HC-028</t>
        </is>
      </c>
      <c r="C1170" s="104" t="inlineStr">
        <is>
          <t>P035</t>
        </is>
      </c>
      <c r="D1170" s="159" t="n">
        <v>2295</v>
      </c>
      <c r="E1170" s="160" t="n">
        <v>8139.72</v>
      </c>
      <c r="F1170" s="160" t="n">
        <v>2252.98</v>
      </c>
    </row>
    <row r="1171">
      <c r="A1171" s="104" t="inlineStr">
        <is>
          <t>2024/25</t>
        </is>
      </c>
      <c r="B1171" s="104" t="inlineStr">
        <is>
          <t>HC-028</t>
        </is>
      </c>
      <c r="C1171" s="104" t="inlineStr">
        <is>
          <t>P036</t>
        </is>
      </c>
      <c r="D1171" s="159" t="n">
        <v>1792</v>
      </c>
      <c r="E1171" s="160" t="n">
        <v>6835.86</v>
      </c>
      <c r="F1171" s="160" t="n">
        <v>1964.44</v>
      </c>
    </row>
    <row r="1172">
      <c r="A1172" s="104" t="inlineStr">
        <is>
          <t>2024/25</t>
        </is>
      </c>
      <c r="B1172" s="104" t="inlineStr">
        <is>
          <t>HC-028</t>
        </is>
      </c>
      <c r="C1172" s="104" t="inlineStr">
        <is>
          <t>P037</t>
        </is>
      </c>
      <c r="D1172" s="159" t="n">
        <v>2815</v>
      </c>
      <c r="E1172" s="160" t="n">
        <v>9723.940000000001</v>
      </c>
      <c r="F1172" s="160" t="n">
        <v>3209.42</v>
      </c>
    </row>
    <row r="1173">
      <c r="A1173" s="104" t="inlineStr">
        <is>
          <t>2024/25</t>
        </is>
      </c>
      <c r="B1173" s="104" t="inlineStr">
        <is>
          <t>HC-028</t>
        </is>
      </c>
      <c r="C1173" s="104" t="inlineStr">
        <is>
          <t>P038</t>
        </is>
      </c>
      <c r="D1173" s="159" t="n">
        <v>1356</v>
      </c>
      <c r="E1173" s="160" t="n">
        <v>8509.25</v>
      </c>
      <c r="F1173" s="160" t="n">
        <v>2717.61</v>
      </c>
    </row>
    <row r="1174">
      <c r="A1174" s="104" t="inlineStr">
        <is>
          <t>2024/25</t>
        </is>
      </c>
      <c r="B1174" s="104" t="inlineStr">
        <is>
          <t>HC-028</t>
        </is>
      </c>
      <c r="C1174" s="104" t="inlineStr">
        <is>
          <t>P039</t>
        </is>
      </c>
      <c r="D1174" s="159" t="n">
        <v>1483</v>
      </c>
      <c r="E1174" s="160" t="n">
        <v>9306.639999999999</v>
      </c>
      <c r="F1174" s="160" t="n">
        <v>3071.6</v>
      </c>
    </row>
    <row r="1175">
      <c r="A1175" s="104" t="inlineStr">
        <is>
          <t>2024/25</t>
        </is>
      </c>
      <c r="B1175" s="104" t="inlineStr">
        <is>
          <t>HC-028</t>
        </is>
      </c>
      <c r="C1175" s="104" t="inlineStr">
        <is>
          <t>P040</t>
        </is>
      </c>
      <c r="D1175" s="159" t="n">
        <v>565</v>
      </c>
      <c r="E1175" s="160" t="n">
        <v>4308.13</v>
      </c>
      <c r="F1175" s="160" t="n">
        <v>1375.63</v>
      </c>
    </row>
    <row r="1176">
      <c r="A1176" s="104" t="inlineStr">
        <is>
          <t>2024/25</t>
        </is>
      </c>
      <c r="B1176" s="104" t="inlineStr">
        <is>
          <t>HC-028</t>
        </is>
      </c>
      <c r="C1176" s="104" t="inlineStr">
        <is>
          <t>P041</t>
        </is>
      </c>
      <c r="D1176" s="159" t="n">
        <v>266</v>
      </c>
      <c r="E1176" s="160" t="n">
        <v>2875.87</v>
      </c>
      <c r="F1176" s="160" t="n">
        <v>1102.01</v>
      </c>
    </row>
    <row r="1177">
      <c r="A1177" s="104" t="inlineStr">
        <is>
          <t>2024/25</t>
        </is>
      </c>
      <c r="B1177" s="104" t="inlineStr">
        <is>
          <t>HC-028</t>
        </is>
      </c>
      <c r="C1177" s="104" t="inlineStr">
        <is>
          <t>P042</t>
        </is>
      </c>
      <c r="D1177" s="159" t="n">
        <v>490</v>
      </c>
      <c r="E1177" s="160" t="n">
        <v>1955.39</v>
      </c>
      <c r="F1177" s="160" t="n">
        <v>478.69</v>
      </c>
    </row>
    <row r="1178">
      <c r="A1178" s="104" t="inlineStr">
        <is>
          <t>2024/25</t>
        </is>
      </c>
      <c r="B1178" s="104" t="inlineStr">
        <is>
          <t>HC-029</t>
        </is>
      </c>
      <c r="C1178" s="104" t="inlineStr">
        <is>
          <t>P001</t>
        </is>
      </c>
      <c r="D1178" s="159" t="n">
        <v>7077</v>
      </c>
      <c r="E1178" s="160" t="n">
        <v>63683.66</v>
      </c>
      <c r="F1178" s="160" t="n">
        <v>22362.04</v>
      </c>
    </row>
    <row r="1179">
      <c r="A1179" s="104" t="inlineStr">
        <is>
          <t>2024/25</t>
        </is>
      </c>
      <c r="B1179" s="104" t="inlineStr">
        <is>
          <t>HC-029</t>
        </is>
      </c>
      <c r="C1179" s="104" t="inlineStr">
        <is>
          <t>P002</t>
        </is>
      </c>
      <c r="D1179" s="159" t="n">
        <v>10468</v>
      </c>
      <c r="E1179" s="160" t="n">
        <v>109437.98</v>
      </c>
      <c r="F1179" s="160" t="n">
        <v>40755.87</v>
      </c>
    </row>
    <row r="1180">
      <c r="A1180" s="104" t="inlineStr">
        <is>
          <t>2024/25</t>
        </is>
      </c>
      <c r="B1180" s="104" t="inlineStr">
        <is>
          <t>HC-029</t>
        </is>
      </c>
      <c r="C1180" s="104" t="inlineStr">
        <is>
          <t>P003</t>
        </is>
      </c>
      <c r="D1180" s="159" t="n">
        <v>14340</v>
      </c>
      <c r="E1180" s="160" t="n">
        <v>96471.35000000001</v>
      </c>
      <c r="F1180" s="160" t="n">
        <v>31830.46</v>
      </c>
    </row>
    <row r="1181">
      <c r="A1181" s="104" t="inlineStr">
        <is>
          <t>2024/25</t>
        </is>
      </c>
      <c r="B1181" s="104" t="inlineStr">
        <is>
          <t>HC-029</t>
        </is>
      </c>
      <c r="C1181" s="104" t="inlineStr">
        <is>
          <t>P004</t>
        </is>
      </c>
      <c r="D1181" s="159" t="n">
        <v>6777</v>
      </c>
      <c r="E1181" s="160" t="n">
        <v>52985.75</v>
      </c>
      <c r="F1181" s="160" t="n">
        <v>16916.33</v>
      </c>
    </row>
    <row r="1182">
      <c r="A1182" s="104" t="inlineStr">
        <is>
          <t>2024/25</t>
        </is>
      </c>
      <c r="B1182" s="104" t="inlineStr">
        <is>
          <t>HC-029</t>
        </is>
      </c>
      <c r="C1182" s="104" t="inlineStr">
        <is>
          <t>P005</t>
        </is>
      </c>
      <c r="D1182" s="159" t="n">
        <v>14392</v>
      </c>
      <c r="E1182" s="160" t="n">
        <v>107286.09</v>
      </c>
      <c r="F1182" s="160" t="n">
        <v>33104.78</v>
      </c>
    </row>
    <row r="1183">
      <c r="A1183" s="104" t="inlineStr">
        <is>
          <t>2024/25</t>
        </is>
      </c>
      <c r="B1183" s="104" t="inlineStr">
        <is>
          <t>HC-029</t>
        </is>
      </c>
      <c r="C1183" s="104" t="inlineStr">
        <is>
          <t>P006</t>
        </is>
      </c>
      <c r="D1183" s="159" t="n">
        <v>13208</v>
      </c>
      <c r="E1183" s="160" t="n">
        <v>106856.39</v>
      </c>
      <c r="F1183" s="160" t="n">
        <v>30702.44</v>
      </c>
    </row>
    <row r="1184">
      <c r="A1184" s="104" t="inlineStr">
        <is>
          <t>2024/25</t>
        </is>
      </c>
      <c r="B1184" s="104" t="inlineStr">
        <is>
          <t>HC-029</t>
        </is>
      </c>
      <c r="C1184" s="104" t="inlineStr">
        <is>
          <t>P007</t>
        </is>
      </c>
      <c r="D1184" s="159" t="n">
        <v>13393</v>
      </c>
      <c r="E1184" s="160" t="n">
        <v>101071.88</v>
      </c>
      <c r="F1184" s="160" t="n">
        <v>26889.17</v>
      </c>
    </row>
    <row r="1185">
      <c r="A1185" s="104" t="inlineStr">
        <is>
          <t>2024/25</t>
        </is>
      </c>
      <c r="B1185" s="104" t="inlineStr">
        <is>
          <t>HC-029</t>
        </is>
      </c>
      <c r="C1185" s="104" t="inlineStr">
        <is>
          <t>P008</t>
        </is>
      </c>
      <c r="D1185" s="159" t="n">
        <v>10298</v>
      </c>
      <c r="E1185" s="160" t="n">
        <v>75823.74000000001</v>
      </c>
      <c r="F1185" s="160" t="n">
        <v>27435.5</v>
      </c>
    </row>
    <row r="1186">
      <c r="A1186" s="104" t="inlineStr">
        <is>
          <t>2024/25</t>
        </is>
      </c>
      <c r="B1186" s="104" t="inlineStr">
        <is>
          <t>HC-029</t>
        </is>
      </c>
      <c r="C1186" s="104" t="inlineStr">
        <is>
          <t>P009</t>
        </is>
      </c>
      <c r="D1186" s="159" t="n">
        <v>5400</v>
      </c>
      <c r="E1186" s="160" t="n">
        <v>68225.33</v>
      </c>
      <c r="F1186" s="160" t="n">
        <v>27589.61</v>
      </c>
    </row>
    <row r="1187">
      <c r="A1187" s="104" t="inlineStr">
        <is>
          <t>2024/25</t>
        </is>
      </c>
      <c r="B1187" s="104" t="inlineStr">
        <is>
          <t>HC-029</t>
        </is>
      </c>
      <c r="C1187" s="104" t="inlineStr">
        <is>
          <t>P010</t>
        </is>
      </c>
      <c r="D1187" s="159" t="n">
        <v>13925</v>
      </c>
      <c r="E1187" s="160" t="n">
        <v>82291.41</v>
      </c>
      <c r="F1187" s="160" t="n">
        <v>26270.28</v>
      </c>
    </row>
    <row r="1188">
      <c r="A1188" s="104" t="inlineStr">
        <is>
          <t>2024/25</t>
        </is>
      </c>
      <c r="B1188" s="104" t="inlineStr">
        <is>
          <t>HC-029</t>
        </is>
      </c>
      <c r="C1188" s="104" t="inlineStr">
        <is>
          <t>P011</t>
        </is>
      </c>
      <c r="D1188" s="159" t="n">
        <v>13133</v>
      </c>
      <c r="E1188" s="160" t="n">
        <v>38207.45</v>
      </c>
      <c r="F1188" s="160" t="n">
        <v>8945.17</v>
      </c>
    </row>
    <row r="1189">
      <c r="A1189" s="104" t="inlineStr">
        <is>
          <t>2024/25</t>
        </is>
      </c>
      <c r="B1189" s="104" t="inlineStr">
        <is>
          <t>HC-029</t>
        </is>
      </c>
      <c r="C1189" s="104" t="inlineStr">
        <is>
          <t>P012</t>
        </is>
      </c>
      <c r="D1189" s="159" t="n">
        <v>14472</v>
      </c>
      <c r="E1189" s="160" t="n">
        <v>53936.14</v>
      </c>
      <c r="F1189" s="160" t="n">
        <v>16072.47</v>
      </c>
    </row>
    <row r="1190">
      <c r="A1190" s="104" t="inlineStr">
        <is>
          <t>2024/25</t>
        </is>
      </c>
      <c r="B1190" s="104" t="inlineStr">
        <is>
          <t>HC-029</t>
        </is>
      </c>
      <c r="C1190" s="104" t="inlineStr">
        <is>
          <t>P013</t>
        </is>
      </c>
      <c r="D1190" s="159" t="n">
        <v>15039</v>
      </c>
      <c r="E1190" s="160" t="n">
        <v>51958.99</v>
      </c>
      <c r="F1190" s="160" t="n">
        <v>13271.64</v>
      </c>
    </row>
    <row r="1191">
      <c r="A1191" s="104" t="inlineStr">
        <is>
          <t>2024/25</t>
        </is>
      </c>
      <c r="B1191" s="104" t="inlineStr">
        <is>
          <t>HC-029</t>
        </is>
      </c>
      <c r="C1191" s="104" t="inlineStr">
        <is>
          <t>P014</t>
        </is>
      </c>
      <c r="D1191" s="159" t="n">
        <v>16332</v>
      </c>
      <c r="E1191" s="160" t="n">
        <v>63844.97</v>
      </c>
      <c r="F1191" s="160" t="n">
        <v>17665.99</v>
      </c>
    </row>
    <row r="1192">
      <c r="A1192" s="104" t="inlineStr">
        <is>
          <t>2024/25</t>
        </is>
      </c>
      <c r="B1192" s="104" t="inlineStr">
        <is>
          <t>HC-029</t>
        </is>
      </c>
      <c r="C1192" s="104" t="inlineStr">
        <is>
          <t>P015</t>
        </is>
      </c>
      <c r="D1192" s="159" t="n">
        <v>11444</v>
      </c>
      <c r="E1192" s="160" t="n">
        <v>54100.97</v>
      </c>
      <c r="F1192" s="160" t="n">
        <v>17847.09</v>
      </c>
    </row>
    <row r="1193">
      <c r="A1193" s="104" t="inlineStr">
        <is>
          <t>2024/25</t>
        </is>
      </c>
      <c r="B1193" s="104" t="inlineStr">
        <is>
          <t>HC-029</t>
        </is>
      </c>
      <c r="C1193" s="104" t="inlineStr">
        <is>
          <t>P016</t>
        </is>
      </c>
      <c r="D1193" s="159" t="n">
        <v>6553</v>
      </c>
      <c r="E1193" s="160" t="n">
        <v>40500.11</v>
      </c>
      <c r="F1193" s="160" t="n">
        <v>12499.24</v>
      </c>
    </row>
    <row r="1194">
      <c r="A1194" s="104" t="inlineStr">
        <is>
          <t>2024/25</t>
        </is>
      </c>
      <c r="B1194" s="104" t="inlineStr">
        <is>
          <t>HC-029</t>
        </is>
      </c>
      <c r="C1194" s="104" t="inlineStr">
        <is>
          <t>P017</t>
        </is>
      </c>
      <c r="D1194" s="159" t="n">
        <v>5844</v>
      </c>
      <c r="E1194" s="160" t="n">
        <v>39840.66</v>
      </c>
      <c r="F1194" s="160" t="n">
        <v>13565.82</v>
      </c>
    </row>
    <row r="1195">
      <c r="A1195" s="104" t="inlineStr">
        <is>
          <t>2024/25</t>
        </is>
      </c>
      <c r="B1195" s="104" t="inlineStr">
        <is>
          <t>HC-029</t>
        </is>
      </c>
      <c r="C1195" s="104" t="inlineStr">
        <is>
          <t>P018</t>
        </is>
      </c>
      <c r="D1195" s="159" t="n">
        <v>13290</v>
      </c>
      <c r="E1195" s="160" t="n">
        <v>35037.36</v>
      </c>
      <c r="F1195" s="160" t="n">
        <v>7458.3</v>
      </c>
    </row>
    <row r="1196">
      <c r="A1196" s="104" t="inlineStr">
        <is>
          <t>2024/25</t>
        </is>
      </c>
      <c r="B1196" s="104" t="inlineStr">
        <is>
          <t>HC-029</t>
        </is>
      </c>
      <c r="C1196" s="104" t="inlineStr">
        <is>
          <t>P019</t>
        </is>
      </c>
      <c r="D1196" s="159" t="n">
        <v>16150</v>
      </c>
      <c r="E1196" s="160" t="n">
        <v>41110.89</v>
      </c>
      <c r="F1196" s="160" t="n">
        <v>10499.93</v>
      </c>
    </row>
    <row r="1197">
      <c r="A1197" s="104" t="inlineStr">
        <is>
          <t>2024/25</t>
        </is>
      </c>
      <c r="B1197" s="104" t="inlineStr">
        <is>
          <t>HC-029</t>
        </is>
      </c>
      <c r="C1197" s="104" t="inlineStr">
        <is>
          <t>P020</t>
        </is>
      </c>
      <c r="D1197" s="159" t="n">
        <v>10669</v>
      </c>
      <c r="E1197" s="160" t="n">
        <v>27161.54</v>
      </c>
      <c r="F1197" s="160" t="n">
        <v>6937.4</v>
      </c>
    </row>
    <row r="1198">
      <c r="A1198" s="104" t="inlineStr">
        <is>
          <t>2024/25</t>
        </is>
      </c>
      <c r="B1198" s="104" t="inlineStr">
        <is>
          <t>HC-029</t>
        </is>
      </c>
      <c r="C1198" s="104" t="inlineStr">
        <is>
          <t>P021</t>
        </is>
      </c>
      <c r="D1198" s="159" t="n">
        <v>16157</v>
      </c>
      <c r="E1198" s="160" t="n">
        <v>52878.59</v>
      </c>
      <c r="F1198" s="160" t="n">
        <v>14631.61</v>
      </c>
    </row>
    <row r="1199">
      <c r="A1199" s="104" t="inlineStr">
        <is>
          <t>2024/25</t>
        </is>
      </c>
      <c r="B1199" s="104" t="inlineStr">
        <is>
          <t>HC-029</t>
        </is>
      </c>
      <c r="C1199" s="104" t="inlineStr">
        <is>
          <t>P022</t>
        </is>
      </c>
      <c r="D1199" s="159" t="n">
        <v>14464</v>
      </c>
      <c r="E1199" s="160" t="n">
        <v>44709.56</v>
      </c>
      <c r="F1199" s="160" t="n">
        <v>11894.96</v>
      </c>
    </row>
    <row r="1200">
      <c r="A1200" s="104" t="inlineStr">
        <is>
          <t>2024/25</t>
        </is>
      </c>
      <c r="B1200" s="104" t="inlineStr">
        <is>
          <t>HC-029</t>
        </is>
      </c>
      <c r="C1200" s="104" t="inlineStr">
        <is>
          <t>P023</t>
        </is>
      </c>
      <c r="D1200" s="159" t="n">
        <v>16588</v>
      </c>
      <c r="E1200" s="160" t="n">
        <v>33174.24</v>
      </c>
      <c r="F1200" s="160" t="n">
        <v>6355.61</v>
      </c>
    </row>
    <row r="1201">
      <c r="A1201" s="104" t="inlineStr">
        <is>
          <t>2024/25</t>
        </is>
      </c>
      <c r="B1201" s="104" t="inlineStr">
        <is>
          <t>HC-029</t>
        </is>
      </c>
      <c r="C1201" s="104" t="inlineStr">
        <is>
          <t>P024</t>
        </is>
      </c>
      <c r="D1201" s="159" t="n">
        <v>18416</v>
      </c>
      <c r="E1201" s="160" t="n">
        <v>40180.28</v>
      </c>
      <c r="F1201" s="160" t="n">
        <v>8124.29</v>
      </c>
    </row>
    <row r="1202">
      <c r="A1202" s="104" t="inlineStr">
        <is>
          <t>2024/25</t>
        </is>
      </c>
      <c r="B1202" s="104" t="inlineStr">
        <is>
          <t>HC-029</t>
        </is>
      </c>
      <c r="C1202" s="104" t="inlineStr">
        <is>
          <t>P025</t>
        </is>
      </c>
      <c r="D1202" s="159" t="n">
        <v>15057</v>
      </c>
      <c r="E1202" s="160" t="n">
        <v>57487.28</v>
      </c>
      <c r="F1202" s="160" t="n">
        <v>20801.27</v>
      </c>
    </row>
    <row r="1203">
      <c r="A1203" s="104" t="inlineStr">
        <is>
          <t>2024/25</t>
        </is>
      </c>
      <c r="B1203" s="104" t="inlineStr">
        <is>
          <t>HC-029</t>
        </is>
      </c>
      <c r="C1203" s="104" t="inlineStr">
        <is>
          <t>P026</t>
        </is>
      </c>
      <c r="D1203" s="159" t="n">
        <v>8895</v>
      </c>
      <c r="E1203" s="160" t="n">
        <v>39613.97</v>
      </c>
      <c r="F1203" s="160" t="n">
        <v>12647.52</v>
      </c>
    </row>
    <row r="1204">
      <c r="A1204" s="104" t="inlineStr">
        <is>
          <t>2024/25</t>
        </is>
      </c>
      <c r="B1204" s="104" t="inlineStr">
        <is>
          <t>HC-029</t>
        </is>
      </c>
      <c r="C1204" s="104" t="inlineStr">
        <is>
          <t>P027</t>
        </is>
      </c>
      <c r="D1204" s="159" t="n">
        <v>7357</v>
      </c>
      <c r="E1204" s="160" t="n">
        <v>32776.74</v>
      </c>
      <c r="F1204" s="160" t="n">
        <v>10464.24</v>
      </c>
    </row>
    <row r="1205">
      <c r="A1205" s="104" t="inlineStr">
        <is>
          <t>2024/25</t>
        </is>
      </c>
      <c r="B1205" s="104" t="inlineStr">
        <is>
          <t>HC-029</t>
        </is>
      </c>
      <c r="C1205" s="104" t="inlineStr">
        <is>
          <t>P028</t>
        </is>
      </c>
      <c r="D1205" s="159" t="n">
        <v>10210</v>
      </c>
      <c r="E1205" s="160" t="n">
        <v>48270.27</v>
      </c>
      <c r="F1205" s="160" t="n">
        <v>16435.89</v>
      </c>
    </row>
    <row r="1206">
      <c r="A1206" s="104" t="inlineStr">
        <is>
          <t>2024/25</t>
        </is>
      </c>
      <c r="B1206" s="104" t="inlineStr">
        <is>
          <t>HC-029</t>
        </is>
      </c>
      <c r="C1206" s="104" t="inlineStr">
        <is>
          <t>P029</t>
        </is>
      </c>
      <c r="D1206" s="159" t="n">
        <v>25165</v>
      </c>
      <c r="E1206" s="160" t="n">
        <v>48043.1</v>
      </c>
      <c r="F1206" s="160" t="n">
        <v>7158</v>
      </c>
    </row>
    <row r="1207">
      <c r="A1207" s="104" t="inlineStr">
        <is>
          <t>2024/25</t>
        </is>
      </c>
      <c r="B1207" s="104" t="inlineStr">
        <is>
          <t>HC-029</t>
        </is>
      </c>
      <c r="C1207" s="104" t="inlineStr">
        <is>
          <t>P030</t>
        </is>
      </c>
      <c r="D1207" s="159" t="n">
        <v>14189</v>
      </c>
      <c r="E1207" s="160" t="n">
        <v>42562.72</v>
      </c>
      <c r="F1207" s="160" t="n">
        <v>8152.35</v>
      </c>
    </row>
    <row r="1208">
      <c r="A1208" s="104" t="inlineStr">
        <is>
          <t>2024/25</t>
        </is>
      </c>
      <c r="B1208" s="104" t="inlineStr">
        <is>
          <t>HC-029</t>
        </is>
      </c>
      <c r="C1208" s="104" t="inlineStr">
        <is>
          <t>P031</t>
        </is>
      </c>
      <c r="D1208" s="159" t="n">
        <v>6615</v>
      </c>
      <c r="E1208" s="160" t="n">
        <v>33076.23</v>
      </c>
      <c r="F1208" s="160" t="n">
        <v>9856.620000000001</v>
      </c>
    </row>
    <row r="1209">
      <c r="A1209" s="104" t="inlineStr">
        <is>
          <t>2024/25</t>
        </is>
      </c>
      <c r="B1209" s="104" t="inlineStr">
        <is>
          <t>HC-029</t>
        </is>
      </c>
      <c r="C1209" s="104" t="inlineStr">
        <is>
          <t>P032</t>
        </is>
      </c>
      <c r="D1209" s="159" t="n">
        <v>7632</v>
      </c>
      <c r="E1209" s="160" t="n">
        <v>18039.63</v>
      </c>
      <c r="F1209" s="160" t="n">
        <v>4031.64</v>
      </c>
    </row>
    <row r="1210">
      <c r="A1210" s="104" t="inlineStr">
        <is>
          <t>2024/25</t>
        </is>
      </c>
      <c r="B1210" s="104" t="inlineStr">
        <is>
          <t>HC-029</t>
        </is>
      </c>
      <c r="C1210" s="104" t="inlineStr">
        <is>
          <t>P033</t>
        </is>
      </c>
      <c r="D1210" s="159" t="n">
        <v>5203</v>
      </c>
      <c r="E1210" s="160" t="n">
        <v>16082.36</v>
      </c>
      <c r="F1210" s="160" t="n">
        <v>4107.46</v>
      </c>
    </row>
    <row r="1211">
      <c r="A1211" s="104" t="inlineStr">
        <is>
          <t>2024/25</t>
        </is>
      </c>
      <c r="B1211" s="104" t="inlineStr">
        <is>
          <t>HC-029</t>
        </is>
      </c>
      <c r="C1211" s="104" t="inlineStr">
        <is>
          <t>P034</t>
        </is>
      </c>
      <c r="D1211" s="159" t="n">
        <v>3661</v>
      </c>
      <c r="E1211" s="160" t="n">
        <v>15307.53</v>
      </c>
      <c r="F1211" s="160" t="n">
        <v>4724.23</v>
      </c>
    </row>
    <row r="1212">
      <c r="A1212" s="104" t="inlineStr">
        <is>
          <t>2024/25</t>
        </is>
      </c>
      <c r="B1212" s="104" t="inlineStr">
        <is>
          <t>HC-029</t>
        </is>
      </c>
      <c r="C1212" s="104" t="inlineStr">
        <is>
          <t>P035</t>
        </is>
      </c>
      <c r="D1212" s="159" t="n">
        <v>5225</v>
      </c>
      <c r="E1212" s="160" t="n">
        <v>18522.65</v>
      </c>
      <c r="F1212" s="160" t="n">
        <v>5124.86</v>
      </c>
    </row>
    <row r="1213">
      <c r="A1213" s="104" t="inlineStr">
        <is>
          <t>2024/25</t>
        </is>
      </c>
      <c r="B1213" s="104" t="inlineStr">
        <is>
          <t>HC-029</t>
        </is>
      </c>
      <c r="C1213" s="104" t="inlineStr">
        <is>
          <t>P036</t>
        </is>
      </c>
      <c r="D1213" s="159" t="n">
        <v>3874</v>
      </c>
      <c r="E1213" s="160" t="n">
        <v>14794</v>
      </c>
      <c r="F1213" s="160" t="n">
        <v>4251.15</v>
      </c>
    </row>
    <row r="1214">
      <c r="A1214" s="104" t="inlineStr">
        <is>
          <t>2024/25</t>
        </is>
      </c>
      <c r="B1214" s="104" t="inlineStr">
        <is>
          <t>HC-029</t>
        </is>
      </c>
      <c r="C1214" s="104" t="inlineStr">
        <is>
          <t>P037</t>
        </is>
      </c>
      <c r="D1214" s="159" t="n">
        <v>6084</v>
      </c>
      <c r="E1214" s="160" t="n">
        <v>21020.4</v>
      </c>
      <c r="F1214" s="160" t="n">
        <v>6934.06</v>
      </c>
    </row>
    <row r="1215">
      <c r="A1215" s="104" t="inlineStr">
        <is>
          <t>2024/25</t>
        </is>
      </c>
      <c r="B1215" s="104" t="inlineStr">
        <is>
          <t>HC-029</t>
        </is>
      </c>
      <c r="C1215" s="104" t="inlineStr">
        <is>
          <t>P038</t>
        </is>
      </c>
      <c r="D1215" s="159" t="n">
        <v>2894</v>
      </c>
      <c r="E1215" s="160" t="n">
        <v>18143.9</v>
      </c>
      <c r="F1215" s="160" t="n">
        <v>5792.79</v>
      </c>
    </row>
    <row r="1216">
      <c r="A1216" s="104" t="inlineStr">
        <is>
          <t>2024/25</t>
        </is>
      </c>
      <c r="B1216" s="104" t="inlineStr">
        <is>
          <t>HC-029</t>
        </is>
      </c>
      <c r="C1216" s="104" t="inlineStr">
        <is>
          <t>P039</t>
        </is>
      </c>
      <c r="D1216" s="159" t="n">
        <v>3022</v>
      </c>
      <c r="E1216" s="160" t="n">
        <v>18966.35</v>
      </c>
      <c r="F1216" s="160" t="n">
        <v>6256.5</v>
      </c>
    </row>
    <row r="1217">
      <c r="A1217" s="104" t="inlineStr">
        <is>
          <t>2024/25</t>
        </is>
      </c>
      <c r="B1217" s="104" t="inlineStr">
        <is>
          <t>HC-029</t>
        </is>
      </c>
      <c r="C1217" s="104" t="inlineStr">
        <is>
          <t>P040</t>
        </is>
      </c>
      <c r="D1217" s="159" t="n">
        <v>1165</v>
      </c>
      <c r="E1217" s="160" t="n">
        <v>8900.540000000001</v>
      </c>
      <c r="F1217" s="160" t="n">
        <v>2843.26</v>
      </c>
    </row>
    <row r="1218">
      <c r="A1218" s="104" t="inlineStr">
        <is>
          <t>2024/25</t>
        </is>
      </c>
      <c r="B1218" s="104" t="inlineStr">
        <is>
          <t>HC-029</t>
        </is>
      </c>
      <c r="C1218" s="104" t="inlineStr">
        <is>
          <t>P041</t>
        </is>
      </c>
      <c r="D1218" s="159" t="n">
        <v>594</v>
      </c>
      <c r="E1218" s="160" t="n">
        <v>6432.83</v>
      </c>
      <c r="F1218" s="160" t="n">
        <v>2461.51</v>
      </c>
    </row>
    <row r="1219">
      <c r="A1219" s="104" t="inlineStr">
        <is>
          <t>2024/25</t>
        </is>
      </c>
      <c r="B1219" s="104" t="inlineStr">
        <is>
          <t>HC-029</t>
        </is>
      </c>
      <c r="C1219" s="104" t="inlineStr">
        <is>
          <t>P042</t>
        </is>
      </c>
      <c r="D1219" s="159" t="n">
        <v>1007</v>
      </c>
      <c r="E1219" s="160" t="n">
        <v>4032.9</v>
      </c>
      <c r="F1219" s="160" t="n">
        <v>986.0700000000001</v>
      </c>
    </row>
    <row r="1220">
      <c r="A1220" s="104" t="inlineStr">
        <is>
          <t>2024/25</t>
        </is>
      </c>
      <c r="B1220" s="104" t="inlineStr">
        <is>
          <t>HC-030</t>
        </is>
      </c>
      <c r="C1220" s="104" t="inlineStr">
        <is>
          <t>P001</t>
        </is>
      </c>
      <c r="D1220" s="159" t="n">
        <v>3855</v>
      </c>
      <c r="E1220" s="160" t="n">
        <v>34690.05</v>
      </c>
      <c r="F1220" s="160" t="n">
        <v>12159.48</v>
      </c>
    </row>
    <row r="1221">
      <c r="A1221" s="104" t="inlineStr">
        <is>
          <t>2024/25</t>
        </is>
      </c>
      <c r="B1221" s="104" t="inlineStr">
        <is>
          <t>HC-030</t>
        </is>
      </c>
      <c r="C1221" s="104" t="inlineStr">
        <is>
          <t>P002</t>
        </is>
      </c>
      <c r="D1221" s="159" t="n">
        <v>5707</v>
      </c>
      <c r="E1221" s="160" t="n">
        <v>59655.42</v>
      </c>
      <c r="F1221" s="160" t="n">
        <v>22186.48</v>
      </c>
    </row>
    <row r="1222">
      <c r="A1222" s="104" t="inlineStr">
        <is>
          <t>2024/25</t>
        </is>
      </c>
      <c r="B1222" s="104" t="inlineStr">
        <is>
          <t>HC-030</t>
        </is>
      </c>
      <c r="C1222" s="104" t="inlineStr">
        <is>
          <t>P003</t>
        </is>
      </c>
      <c r="D1222" s="159" t="n">
        <v>7627</v>
      </c>
      <c r="E1222" s="160" t="n">
        <v>51316.43</v>
      </c>
      <c r="F1222" s="160" t="n">
        <v>16900.27</v>
      </c>
    </row>
    <row r="1223">
      <c r="A1223" s="104" t="inlineStr">
        <is>
          <t>2024/25</t>
        </is>
      </c>
      <c r="B1223" s="104" t="inlineStr">
        <is>
          <t>HC-030</t>
        </is>
      </c>
      <c r="C1223" s="104" t="inlineStr">
        <is>
          <t>P004</t>
        </is>
      </c>
      <c r="D1223" s="159" t="n">
        <v>3381</v>
      </c>
      <c r="E1223" s="160" t="n">
        <v>26443.07</v>
      </c>
      <c r="F1223" s="160" t="n">
        <v>8428.950000000001</v>
      </c>
    </row>
    <row r="1224">
      <c r="A1224" s="104" t="inlineStr">
        <is>
          <t>2024/25</t>
        </is>
      </c>
      <c r="B1224" s="104" t="inlineStr">
        <is>
          <t>HC-030</t>
        </is>
      </c>
      <c r="C1224" s="104" t="inlineStr">
        <is>
          <t>P005</t>
        </is>
      </c>
      <c r="D1224" s="159" t="n">
        <v>7737</v>
      </c>
      <c r="E1224" s="160" t="n">
        <v>57670.21</v>
      </c>
      <c r="F1224" s="160" t="n">
        <v>17767.79</v>
      </c>
    </row>
    <row r="1225">
      <c r="A1225" s="104" t="inlineStr">
        <is>
          <t>2024/25</t>
        </is>
      </c>
      <c r="B1225" s="104" t="inlineStr">
        <is>
          <t>HC-030</t>
        </is>
      </c>
      <c r="C1225" s="104" t="inlineStr">
        <is>
          <t>P006</t>
        </is>
      </c>
      <c r="D1225" s="159" t="n">
        <v>7033</v>
      </c>
      <c r="E1225" s="160" t="n">
        <v>56914.26</v>
      </c>
      <c r="F1225" s="160" t="n">
        <v>16328.53</v>
      </c>
    </row>
    <row r="1226">
      <c r="A1226" s="104" t="inlineStr">
        <is>
          <t>2024/25</t>
        </is>
      </c>
      <c r="B1226" s="104" t="inlineStr">
        <is>
          <t>HC-030</t>
        </is>
      </c>
      <c r="C1226" s="104" t="inlineStr">
        <is>
          <t>P007</t>
        </is>
      </c>
      <c r="D1226" s="159" t="n">
        <v>6722</v>
      </c>
      <c r="E1226" s="160" t="n">
        <v>50727.01</v>
      </c>
      <c r="F1226" s="160" t="n">
        <v>13476.88</v>
      </c>
    </row>
    <row r="1227">
      <c r="A1227" s="104" t="inlineStr">
        <is>
          <t>2024/25</t>
        </is>
      </c>
      <c r="B1227" s="104" t="inlineStr">
        <is>
          <t>HC-030</t>
        </is>
      </c>
      <c r="C1227" s="104" t="inlineStr">
        <is>
          <t>P008</t>
        </is>
      </c>
      <c r="D1227" s="159" t="n">
        <v>5886</v>
      </c>
      <c r="E1227" s="160" t="n">
        <v>43342.95</v>
      </c>
      <c r="F1227" s="160" t="n">
        <v>15654.74</v>
      </c>
    </row>
    <row r="1228">
      <c r="A1228" s="104" t="inlineStr">
        <is>
          <t>2024/25</t>
        </is>
      </c>
      <c r="B1228" s="104" t="inlineStr">
        <is>
          <t>HC-030</t>
        </is>
      </c>
      <c r="C1228" s="104" t="inlineStr">
        <is>
          <t>P009</t>
        </is>
      </c>
      <c r="D1228" s="159" t="n">
        <v>2981</v>
      </c>
      <c r="E1228" s="160" t="n">
        <v>37669.89</v>
      </c>
      <c r="F1228" s="160" t="n">
        <v>15205.24</v>
      </c>
    </row>
    <row r="1229">
      <c r="A1229" s="104" t="inlineStr">
        <is>
          <t>2024/25</t>
        </is>
      </c>
      <c r="B1229" s="104" t="inlineStr">
        <is>
          <t>HC-030</t>
        </is>
      </c>
      <c r="C1229" s="104" t="inlineStr">
        <is>
          <t>P010</t>
        </is>
      </c>
      <c r="D1229" s="159" t="n">
        <v>7797</v>
      </c>
      <c r="E1229" s="160" t="n">
        <v>46078.62</v>
      </c>
      <c r="F1229" s="160" t="n">
        <v>14686.26</v>
      </c>
    </row>
    <row r="1230">
      <c r="A1230" s="104" t="inlineStr">
        <is>
          <t>2024/25</t>
        </is>
      </c>
      <c r="B1230" s="104" t="inlineStr">
        <is>
          <t>HC-030</t>
        </is>
      </c>
      <c r="C1230" s="104" t="inlineStr">
        <is>
          <t>P011</t>
        </is>
      </c>
      <c r="D1230" s="159" t="n">
        <v>7161</v>
      </c>
      <c r="E1230" s="160" t="n">
        <v>20833.12</v>
      </c>
      <c r="F1230" s="160" t="n">
        <v>4869.76</v>
      </c>
    </row>
    <row r="1231">
      <c r="A1231" s="104" t="inlineStr">
        <is>
          <t>2024/25</t>
        </is>
      </c>
      <c r="B1231" s="104" t="inlineStr">
        <is>
          <t>HC-030</t>
        </is>
      </c>
      <c r="C1231" s="104" t="inlineStr">
        <is>
          <t>P012</t>
        </is>
      </c>
      <c r="D1231" s="159" t="n">
        <v>7786</v>
      </c>
      <c r="E1231" s="160" t="n">
        <v>29021.36</v>
      </c>
      <c r="F1231" s="160" t="n">
        <v>8633.959999999999</v>
      </c>
    </row>
    <row r="1232">
      <c r="A1232" s="104" t="inlineStr">
        <is>
          <t>2024/25</t>
        </is>
      </c>
      <c r="B1232" s="104" t="inlineStr">
        <is>
          <t>HC-030</t>
        </is>
      </c>
      <c r="C1232" s="104" t="inlineStr">
        <is>
          <t>P013</t>
        </is>
      </c>
      <c r="D1232" s="159" t="n">
        <v>8069</v>
      </c>
      <c r="E1232" s="160" t="n">
        <v>27872.5</v>
      </c>
      <c r="F1232" s="160" t="n">
        <v>7106.07</v>
      </c>
    </row>
    <row r="1233">
      <c r="A1233" s="104" t="inlineStr">
        <is>
          <t>2024/25</t>
        </is>
      </c>
      <c r="B1233" s="104" t="inlineStr">
        <is>
          <t>HC-030</t>
        </is>
      </c>
      <c r="C1233" s="104" t="inlineStr">
        <is>
          <t>P014</t>
        </is>
      </c>
      <c r="D1233" s="159" t="n">
        <v>8882</v>
      </c>
      <c r="E1233" s="160" t="n">
        <v>34721.18</v>
      </c>
      <c r="F1233" s="160" t="n">
        <v>9592.76</v>
      </c>
    </row>
    <row r="1234">
      <c r="A1234" s="104" t="inlineStr">
        <is>
          <t>2024/25</t>
        </is>
      </c>
      <c r="B1234" s="104" t="inlineStr">
        <is>
          <t>HC-030</t>
        </is>
      </c>
      <c r="C1234" s="104" t="inlineStr">
        <is>
          <t>P015</t>
        </is>
      </c>
      <c r="D1234" s="159" t="n">
        <v>6327</v>
      </c>
      <c r="E1234" s="160" t="n">
        <v>29912.69</v>
      </c>
      <c r="F1234" s="160" t="n">
        <v>9849.93</v>
      </c>
    </row>
    <row r="1235">
      <c r="A1235" s="104" t="inlineStr">
        <is>
          <t>2024/25</t>
        </is>
      </c>
      <c r="B1235" s="104" t="inlineStr">
        <is>
          <t>HC-030</t>
        </is>
      </c>
      <c r="C1235" s="104" t="inlineStr">
        <is>
          <t>P016</t>
        </is>
      </c>
      <c r="D1235" s="159" t="n">
        <v>3541</v>
      </c>
      <c r="E1235" s="160" t="n">
        <v>21888.05</v>
      </c>
      <c r="F1235" s="160" t="n">
        <v>6742.84</v>
      </c>
    </row>
    <row r="1236">
      <c r="A1236" s="104" t="inlineStr">
        <is>
          <t>2024/25</t>
        </is>
      </c>
      <c r="B1236" s="104" t="inlineStr">
        <is>
          <t>HC-030</t>
        </is>
      </c>
      <c r="C1236" s="104" t="inlineStr">
        <is>
          <t>P017</t>
        </is>
      </c>
      <c r="D1236" s="159" t="n">
        <v>3137</v>
      </c>
      <c r="E1236" s="160" t="n">
        <v>21388.78</v>
      </c>
      <c r="F1236" s="160" t="n">
        <v>7272.71</v>
      </c>
    </row>
    <row r="1237">
      <c r="A1237" s="104" t="inlineStr">
        <is>
          <t>2024/25</t>
        </is>
      </c>
      <c r="B1237" s="104" t="inlineStr">
        <is>
          <t>HC-030</t>
        </is>
      </c>
      <c r="C1237" s="104" t="inlineStr">
        <is>
          <t>P018</t>
        </is>
      </c>
      <c r="D1237" s="159" t="n">
        <v>7277</v>
      </c>
      <c r="E1237" s="160" t="n">
        <v>19185.92</v>
      </c>
      <c r="F1237" s="160" t="n">
        <v>4077.12</v>
      </c>
    </row>
    <row r="1238">
      <c r="A1238" s="104" t="inlineStr">
        <is>
          <t>2024/25</t>
        </is>
      </c>
      <c r="B1238" s="104" t="inlineStr">
        <is>
          <t>HC-030</t>
        </is>
      </c>
      <c r="C1238" s="104" t="inlineStr">
        <is>
          <t>P019</t>
        </is>
      </c>
      <c r="D1238" s="159" t="n">
        <v>8775</v>
      </c>
      <c r="E1238" s="160" t="n">
        <v>22342.26</v>
      </c>
      <c r="F1238" s="160" t="n">
        <v>5695.96</v>
      </c>
    </row>
    <row r="1239">
      <c r="A1239" s="104" t="inlineStr">
        <is>
          <t>2024/25</t>
        </is>
      </c>
      <c r="B1239" s="104" t="inlineStr">
        <is>
          <t>HC-030</t>
        </is>
      </c>
      <c r="C1239" s="104" t="inlineStr">
        <is>
          <t>P020</t>
        </is>
      </c>
      <c r="D1239" s="159" t="n">
        <v>6009</v>
      </c>
      <c r="E1239" s="160" t="n">
        <v>15294.58</v>
      </c>
      <c r="F1239" s="160" t="n">
        <v>3899.92</v>
      </c>
    </row>
    <row r="1240">
      <c r="A1240" s="104" t="inlineStr">
        <is>
          <t>2024/25</t>
        </is>
      </c>
      <c r="B1240" s="104" t="inlineStr">
        <is>
          <t>HC-030</t>
        </is>
      </c>
      <c r="C1240" s="104" t="inlineStr">
        <is>
          <t>P021</t>
        </is>
      </c>
      <c r="D1240" s="159" t="n">
        <v>9078</v>
      </c>
      <c r="E1240" s="160" t="n">
        <v>29707.15</v>
      </c>
      <c r="F1240" s="160" t="n">
        <v>8205.83</v>
      </c>
    </row>
    <row r="1241">
      <c r="A1241" s="104" t="inlineStr">
        <is>
          <t>2024/25</t>
        </is>
      </c>
      <c r="B1241" s="104" t="inlineStr">
        <is>
          <t>HC-030</t>
        </is>
      </c>
      <c r="C1241" s="104" t="inlineStr">
        <is>
          <t>P022</t>
        </is>
      </c>
      <c r="D1241" s="159" t="n">
        <v>7774</v>
      </c>
      <c r="E1241" s="160" t="n">
        <v>24030.92</v>
      </c>
      <c r="F1241" s="160" t="n">
        <v>6383.56</v>
      </c>
    </row>
    <row r="1242">
      <c r="A1242" s="104" t="inlineStr">
        <is>
          <t>2024/25</t>
        </is>
      </c>
      <c r="B1242" s="104" t="inlineStr">
        <is>
          <t>HC-030</t>
        </is>
      </c>
      <c r="C1242" s="104" t="inlineStr">
        <is>
          <t>P023</t>
        </is>
      </c>
      <c r="D1242" s="159" t="n">
        <v>8592</v>
      </c>
      <c r="E1242" s="160" t="n">
        <v>17182.74</v>
      </c>
      <c r="F1242" s="160" t="n">
        <v>3286.33</v>
      </c>
    </row>
    <row r="1243">
      <c r="A1243" s="104" t="inlineStr">
        <is>
          <t>2024/25</t>
        </is>
      </c>
      <c r="B1243" s="104" t="inlineStr">
        <is>
          <t>HC-030</t>
        </is>
      </c>
      <c r="C1243" s="104" t="inlineStr">
        <is>
          <t>P024</t>
        </is>
      </c>
      <c r="D1243" s="159" t="n">
        <v>9496</v>
      </c>
      <c r="E1243" s="160" t="n">
        <v>20720.3</v>
      </c>
      <c r="F1243" s="160" t="n">
        <v>4183.02</v>
      </c>
    </row>
    <row r="1244">
      <c r="A1244" s="104" t="inlineStr">
        <is>
          <t>2024/25</t>
        </is>
      </c>
      <c r="B1244" s="104" t="inlineStr">
        <is>
          <t>HC-030</t>
        </is>
      </c>
      <c r="C1244" s="104" t="inlineStr">
        <is>
          <t>P025</t>
        </is>
      </c>
      <c r="D1244" s="159" t="n">
        <v>8613</v>
      </c>
      <c r="E1244" s="160" t="n">
        <v>32881.45</v>
      </c>
      <c r="F1244" s="160" t="n">
        <v>11877.09</v>
      </c>
    </row>
    <row r="1245">
      <c r="A1245" s="104" t="inlineStr">
        <is>
          <t>2024/25</t>
        </is>
      </c>
      <c r="B1245" s="104" t="inlineStr">
        <is>
          <t>HC-030</t>
        </is>
      </c>
      <c r="C1245" s="104" t="inlineStr">
        <is>
          <t>P026</t>
        </is>
      </c>
      <c r="D1245" s="159" t="n">
        <v>4876</v>
      </c>
      <c r="E1245" s="160" t="n">
        <v>21720.26</v>
      </c>
      <c r="F1245" s="160" t="n">
        <v>6922.45</v>
      </c>
    </row>
    <row r="1246">
      <c r="A1246" s="104" t="inlineStr">
        <is>
          <t>2024/25</t>
        </is>
      </c>
      <c r="B1246" s="104" t="inlineStr">
        <is>
          <t>HC-030</t>
        </is>
      </c>
      <c r="C1246" s="104" t="inlineStr">
        <is>
          <t>P027</t>
        </is>
      </c>
      <c r="D1246" s="159" t="n">
        <v>3883</v>
      </c>
      <c r="E1246" s="160" t="n">
        <v>17300.3</v>
      </c>
      <c r="F1246" s="160" t="n">
        <v>5515.52</v>
      </c>
    </row>
    <row r="1247">
      <c r="A1247" s="104" t="inlineStr">
        <is>
          <t>2024/25</t>
        </is>
      </c>
      <c r="B1247" s="104" t="inlineStr">
        <is>
          <t>HC-030</t>
        </is>
      </c>
      <c r="C1247" s="104" t="inlineStr">
        <is>
          <t>P028</t>
        </is>
      </c>
      <c r="D1247" s="159" t="n">
        <v>5653</v>
      </c>
      <c r="E1247" s="160" t="n">
        <v>26726.64</v>
      </c>
      <c r="F1247" s="160" t="n">
        <v>9085.75</v>
      </c>
    </row>
    <row r="1248">
      <c r="A1248" s="104" t="inlineStr">
        <is>
          <t>2024/25</t>
        </is>
      </c>
      <c r="B1248" s="104" t="inlineStr">
        <is>
          <t>HC-030</t>
        </is>
      </c>
      <c r="C1248" s="104" t="inlineStr">
        <is>
          <t>P029</t>
        </is>
      </c>
      <c r="D1248" s="159" t="n">
        <v>13511</v>
      </c>
      <c r="E1248" s="160" t="n">
        <v>25795.04</v>
      </c>
      <c r="F1248" s="160" t="n">
        <v>3837.15</v>
      </c>
    </row>
    <row r="1249">
      <c r="A1249" s="104" t="inlineStr">
        <is>
          <t>2024/25</t>
        </is>
      </c>
      <c r="B1249" s="104" t="inlineStr">
        <is>
          <t>HC-030</t>
        </is>
      </c>
      <c r="C1249" s="104" t="inlineStr">
        <is>
          <t>P030</t>
        </is>
      </c>
      <c r="D1249" s="159" t="n">
        <v>7617</v>
      </c>
      <c r="E1249" s="160" t="n">
        <v>22848.14</v>
      </c>
      <c r="F1249" s="160" t="n">
        <v>4370.14</v>
      </c>
    </row>
    <row r="1250">
      <c r="A1250" s="104" t="inlineStr">
        <is>
          <t>2024/25</t>
        </is>
      </c>
      <c r="B1250" s="104" t="inlineStr">
        <is>
          <t>HC-030</t>
        </is>
      </c>
      <c r="C1250" s="104" t="inlineStr">
        <is>
          <t>P031</t>
        </is>
      </c>
      <c r="D1250" s="159" t="n">
        <v>3510</v>
      </c>
      <c r="E1250" s="160" t="n">
        <v>17554.18</v>
      </c>
      <c r="F1250" s="160" t="n">
        <v>5222.54</v>
      </c>
    </row>
    <row r="1251">
      <c r="A1251" s="104" t="inlineStr">
        <is>
          <t>2024/25</t>
        </is>
      </c>
      <c r="B1251" s="104" t="inlineStr">
        <is>
          <t>HC-030</t>
        </is>
      </c>
      <c r="C1251" s="104" t="inlineStr">
        <is>
          <t>P032</t>
        </is>
      </c>
      <c r="D1251" s="159" t="n">
        <v>4275</v>
      </c>
      <c r="E1251" s="160" t="n">
        <v>10105.77</v>
      </c>
      <c r="F1251" s="160" t="n">
        <v>2254.18</v>
      </c>
    </row>
    <row r="1252">
      <c r="A1252" s="104" t="inlineStr">
        <is>
          <t>2024/25</t>
        </is>
      </c>
      <c r="B1252" s="104" t="inlineStr">
        <is>
          <t>HC-030</t>
        </is>
      </c>
      <c r="C1252" s="104" t="inlineStr">
        <is>
          <t>P033</t>
        </is>
      </c>
      <c r="D1252" s="159" t="n">
        <v>3004</v>
      </c>
      <c r="E1252" s="160" t="n">
        <v>9290.49</v>
      </c>
      <c r="F1252" s="160" t="n">
        <v>2369.38</v>
      </c>
    </row>
    <row r="1253">
      <c r="A1253" s="104" t="inlineStr">
        <is>
          <t>2024/25</t>
        </is>
      </c>
      <c r="B1253" s="104" t="inlineStr">
        <is>
          <t>HC-030</t>
        </is>
      </c>
      <c r="C1253" s="104" t="inlineStr">
        <is>
          <t>P034</t>
        </is>
      </c>
      <c r="D1253" s="159" t="n">
        <v>2011</v>
      </c>
      <c r="E1253" s="160" t="n">
        <v>8407.93</v>
      </c>
      <c r="F1253" s="160" t="n">
        <v>2590.15</v>
      </c>
    </row>
    <row r="1254">
      <c r="A1254" s="104" t="inlineStr">
        <is>
          <t>2024/25</t>
        </is>
      </c>
      <c r="B1254" s="104" t="inlineStr">
        <is>
          <t>HC-030</t>
        </is>
      </c>
      <c r="C1254" s="104" t="inlineStr">
        <is>
          <t>P035</t>
        </is>
      </c>
      <c r="D1254" s="159" t="n">
        <v>2724</v>
      </c>
      <c r="E1254" s="160" t="n">
        <v>9656.15</v>
      </c>
      <c r="F1254" s="160" t="n">
        <v>2667.59</v>
      </c>
    </row>
    <row r="1255">
      <c r="A1255" s="104" t="inlineStr">
        <is>
          <t>2024/25</t>
        </is>
      </c>
      <c r="B1255" s="104" t="inlineStr">
        <is>
          <t>HC-030</t>
        </is>
      </c>
      <c r="C1255" s="104" t="inlineStr">
        <is>
          <t>P036</t>
        </is>
      </c>
      <c r="D1255" s="159" t="n">
        <v>2108</v>
      </c>
      <c r="E1255" s="160" t="n">
        <v>8049.1</v>
      </c>
      <c r="F1255" s="160" t="n">
        <v>2308.69</v>
      </c>
    </row>
    <row r="1256">
      <c r="A1256" s="104" t="inlineStr">
        <is>
          <t>2024/25</t>
        </is>
      </c>
      <c r="B1256" s="104" t="inlineStr">
        <is>
          <t>HC-030</t>
        </is>
      </c>
      <c r="C1256" s="104" t="inlineStr">
        <is>
          <t>P037</t>
        </is>
      </c>
      <c r="D1256" s="159" t="n">
        <v>3113</v>
      </c>
      <c r="E1256" s="160" t="n">
        <v>10747.38</v>
      </c>
      <c r="F1256" s="160" t="n">
        <v>3539.43</v>
      </c>
    </row>
    <row r="1257">
      <c r="A1257" s="104" t="inlineStr">
        <is>
          <t>2024/25</t>
        </is>
      </c>
      <c r="B1257" s="104" t="inlineStr">
        <is>
          <t>HC-030</t>
        </is>
      </c>
      <c r="C1257" s="104" t="inlineStr">
        <is>
          <t>P038</t>
        </is>
      </c>
      <c r="D1257" s="159" t="n">
        <v>1398</v>
      </c>
      <c r="E1257" s="160" t="n">
        <v>8764.84</v>
      </c>
      <c r="F1257" s="160" t="n">
        <v>2793.79</v>
      </c>
    </row>
    <row r="1258">
      <c r="A1258" s="104" t="inlineStr">
        <is>
          <t>2024/25</t>
        </is>
      </c>
      <c r="B1258" s="104" t="inlineStr">
        <is>
          <t>HC-030</t>
        </is>
      </c>
      <c r="C1258" s="104" t="inlineStr">
        <is>
          <t>P039</t>
        </is>
      </c>
      <c r="D1258" s="159" t="n">
        <v>1713</v>
      </c>
      <c r="E1258" s="160" t="n">
        <v>10736.78</v>
      </c>
      <c r="F1258" s="160" t="n">
        <v>3536.39</v>
      </c>
    </row>
    <row r="1259">
      <c r="A1259" s="104" t="inlineStr">
        <is>
          <t>2024/25</t>
        </is>
      </c>
      <c r="B1259" s="104" t="inlineStr">
        <is>
          <t>HC-030</t>
        </is>
      </c>
      <c r="C1259" s="104" t="inlineStr">
        <is>
          <t>P040</t>
        </is>
      </c>
      <c r="D1259" s="159" t="n">
        <v>595</v>
      </c>
      <c r="E1259" s="160" t="n">
        <v>4549.03</v>
      </c>
      <c r="F1259" s="160" t="n">
        <v>1447.85</v>
      </c>
    </row>
    <row r="1260">
      <c r="A1260" s="104" t="inlineStr">
        <is>
          <t>2024/25</t>
        </is>
      </c>
      <c r="B1260" s="104" t="inlineStr">
        <is>
          <t>HC-030</t>
        </is>
      </c>
      <c r="C1260" s="104" t="inlineStr">
        <is>
          <t>P041</t>
        </is>
      </c>
      <c r="D1260" s="159" t="n">
        <v>305</v>
      </c>
      <c r="E1260" s="160" t="n">
        <v>3292.72</v>
      </c>
      <c r="F1260" s="160" t="n">
        <v>1260.03</v>
      </c>
    </row>
    <row r="1261">
      <c r="A1261" s="104" t="inlineStr">
        <is>
          <t>2024/25</t>
        </is>
      </c>
      <c r="B1261" s="104" t="inlineStr">
        <is>
          <t>HC-030</t>
        </is>
      </c>
      <c r="C1261" s="104" t="inlineStr">
        <is>
          <t>P042</t>
        </is>
      </c>
      <c r="D1261" s="159" t="n">
        <v>551</v>
      </c>
      <c r="E1261" s="160" t="n">
        <v>2203.52</v>
      </c>
      <c r="F1261" s="160" t="n">
        <v>538.48</v>
      </c>
    </row>
    <row r="1262">
      <c r="A1262" s="104" t="inlineStr">
        <is>
          <t>2024/25</t>
        </is>
      </c>
      <c r="B1262" s="104" t="inlineStr">
        <is>
          <t>HC-031</t>
        </is>
      </c>
      <c r="C1262" s="104" t="inlineStr">
        <is>
          <t>P001</t>
        </is>
      </c>
      <c r="D1262" s="159" t="n">
        <v>4501</v>
      </c>
      <c r="E1262" s="160" t="n">
        <v>40499.77</v>
      </c>
      <c r="F1262" s="160" t="n">
        <v>14220.47</v>
      </c>
    </row>
    <row r="1263">
      <c r="A1263" s="104" t="inlineStr">
        <is>
          <t>2024/25</t>
        </is>
      </c>
      <c r="B1263" s="104" t="inlineStr">
        <is>
          <t>HC-031</t>
        </is>
      </c>
      <c r="C1263" s="104" t="inlineStr">
        <is>
          <t>P002</t>
        </is>
      </c>
      <c r="D1263" s="159" t="n">
        <v>6234</v>
      </c>
      <c r="E1263" s="160" t="n">
        <v>65183.88</v>
      </c>
      <c r="F1263" s="160" t="n">
        <v>24270.6</v>
      </c>
    </row>
    <row r="1264">
      <c r="A1264" s="104" t="inlineStr">
        <is>
          <t>2024/25</t>
        </is>
      </c>
      <c r="B1264" s="104" t="inlineStr">
        <is>
          <t>HC-031</t>
        </is>
      </c>
      <c r="C1264" s="104" t="inlineStr">
        <is>
          <t>P003</t>
        </is>
      </c>
      <c r="D1264" s="159" t="n">
        <v>9346</v>
      </c>
      <c r="E1264" s="160" t="n">
        <v>62880.98</v>
      </c>
      <c r="F1264" s="160" t="n">
        <v>20739.46</v>
      </c>
    </row>
    <row r="1265">
      <c r="A1265" s="104" t="inlineStr">
        <is>
          <t>2024/25</t>
        </is>
      </c>
      <c r="B1265" s="104" t="inlineStr">
        <is>
          <t>HC-031</t>
        </is>
      </c>
      <c r="C1265" s="104" t="inlineStr">
        <is>
          <t>P004</t>
        </is>
      </c>
      <c r="D1265" s="159" t="n">
        <v>3978</v>
      </c>
      <c r="E1265" s="160" t="n">
        <v>31098.33</v>
      </c>
      <c r="F1265" s="160" t="n">
        <v>9926.059999999999</v>
      </c>
    </row>
    <row r="1266">
      <c r="A1266" s="104" t="inlineStr">
        <is>
          <t>2024/25</t>
        </is>
      </c>
      <c r="B1266" s="104" t="inlineStr">
        <is>
          <t>HC-031</t>
        </is>
      </c>
      <c r="C1266" s="104" t="inlineStr">
        <is>
          <t>P005</t>
        </is>
      </c>
      <c r="D1266" s="159" t="n">
        <v>8600</v>
      </c>
      <c r="E1266" s="160" t="n">
        <v>64109.13</v>
      </c>
      <c r="F1266" s="160" t="n">
        <v>19781.45</v>
      </c>
    </row>
    <row r="1267">
      <c r="A1267" s="104" t="inlineStr">
        <is>
          <t>2024/25</t>
        </is>
      </c>
      <c r="B1267" s="104" t="inlineStr">
        <is>
          <t>HC-031</t>
        </is>
      </c>
      <c r="C1267" s="104" t="inlineStr">
        <is>
          <t>P006</t>
        </is>
      </c>
      <c r="D1267" s="159" t="n">
        <v>8035</v>
      </c>
      <c r="E1267" s="160" t="n">
        <v>65009.16</v>
      </c>
      <c r="F1267" s="160" t="n">
        <v>18676.77</v>
      </c>
    </row>
    <row r="1268">
      <c r="A1268" s="104" t="inlineStr">
        <is>
          <t>2024/25</t>
        </is>
      </c>
      <c r="B1268" s="104" t="inlineStr">
        <is>
          <t>HC-031</t>
        </is>
      </c>
      <c r="C1268" s="104" t="inlineStr">
        <is>
          <t>P007</t>
        </is>
      </c>
      <c r="D1268" s="159" t="n">
        <v>7727</v>
      </c>
      <c r="E1268" s="160" t="n">
        <v>58310.06</v>
      </c>
      <c r="F1268" s="160" t="n">
        <v>15509.5</v>
      </c>
    </row>
    <row r="1269">
      <c r="A1269" s="104" t="inlineStr">
        <is>
          <t>2024/25</t>
        </is>
      </c>
      <c r="B1269" s="104" t="inlineStr">
        <is>
          <t>HC-031</t>
        </is>
      </c>
      <c r="C1269" s="104" t="inlineStr">
        <is>
          <t>P008</t>
        </is>
      </c>
      <c r="D1269" s="159" t="n">
        <v>6609</v>
      </c>
      <c r="E1269" s="160" t="n">
        <v>48650.55</v>
      </c>
      <c r="F1269" s="160" t="n">
        <v>17598.87</v>
      </c>
    </row>
    <row r="1270">
      <c r="A1270" s="104" t="inlineStr">
        <is>
          <t>2024/25</t>
        </is>
      </c>
      <c r="B1270" s="104" t="inlineStr">
        <is>
          <t>HC-031</t>
        </is>
      </c>
      <c r="C1270" s="104" t="inlineStr">
        <is>
          <t>P009</t>
        </is>
      </c>
      <c r="D1270" s="159" t="n">
        <v>3259</v>
      </c>
      <c r="E1270" s="160" t="n">
        <v>41194.71</v>
      </c>
      <c r="F1270" s="160" t="n">
        <v>16651.35</v>
      </c>
    </row>
    <row r="1271">
      <c r="A1271" s="104" t="inlineStr">
        <is>
          <t>2024/25</t>
        </is>
      </c>
      <c r="B1271" s="104" t="inlineStr">
        <is>
          <t>HC-031</t>
        </is>
      </c>
      <c r="C1271" s="104" t="inlineStr">
        <is>
          <t>P010</t>
        </is>
      </c>
      <c r="D1271" s="159" t="n">
        <v>8617</v>
      </c>
      <c r="E1271" s="160" t="n">
        <v>50928.38</v>
      </c>
      <c r="F1271" s="160" t="n">
        <v>16256.52</v>
      </c>
    </row>
    <row r="1272">
      <c r="A1272" s="104" t="inlineStr">
        <is>
          <t>2024/25</t>
        </is>
      </c>
      <c r="B1272" s="104" t="inlineStr">
        <is>
          <t>HC-031</t>
        </is>
      </c>
      <c r="C1272" s="104" t="inlineStr">
        <is>
          <t>P011</t>
        </is>
      </c>
      <c r="D1272" s="159" t="n">
        <v>8485</v>
      </c>
      <c r="E1272" s="160" t="n">
        <v>24677.21</v>
      </c>
      <c r="F1272" s="160" t="n">
        <v>5776.64</v>
      </c>
    </row>
    <row r="1273">
      <c r="A1273" s="104" t="inlineStr">
        <is>
          <t>2024/25</t>
        </is>
      </c>
      <c r="B1273" s="104" t="inlineStr">
        <is>
          <t>HC-031</t>
        </is>
      </c>
      <c r="C1273" s="104" t="inlineStr">
        <is>
          <t>P012</t>
        </is>
      </c>
      <c r="D1273" s="159" t="n">
        <v>8759</v>
      </c>
      <c r="E1273" s="160" t="n">
        <v>32648.5</v>
      </c>
      <c r="F1273" s="160" t="n">
        <v>9725.620000000001</v>
      </c>
    </row>
    <row r="1274">
      <c r="A1274" s="104" t="inlineStr">
        <is>
          <t>2024/25</t>
        </is>
      </c>
      <c r="B1274" s="104" t="inlineStr">
        <is>
          <t>HC-031</t>
        </is>
      </c>
      <c r="C1274" s="104" t="inlineStr">
        <is>
          <t>P013</t>
        </is>
      </c>
      <c r="D1274" s="159" t="n">
        <v>8735</v>
      </c>
      <c r="E1274" s="160" t="n">
        <v>30175.7</v>
      </c>
      <c r="F1274" s="160" t="n">
        <v>7706.26</v>
      </c>
    </row>
    <row r="1275">
      <c r="A1275" s="104" t="inlineStr">
        <is>
          <t>2024/25</t>
        </is>
      </c>
      <c r="B1275" s="104" t="inlineStr">
        <is>
          <t>HC-031</t>
        </is>
      </c>
      <c r="C1275" s="104" t="inlineStr">
        <is>
          <t>P014</t>
        </is>
      </c>
      <c r="D1275" s="159" t="n">
        <v>9966</v>
      </c>
      <c r="E1275" s="160" t="n">
        <v>38966.31</v>
      </c>
      <c r="F1275" s="160" t="n">
        <v>10779.85</v>
      </c>
    </row>
    <row r="1276">
      <c r="A1276" s="104" t="inlineStr">
        <is>
          <t>2024/25</t>
        </is>
      </c>
      <c r="B1276" s="104" t="inlineStr">
        <is>
          <t>HC-031</t>
        </is>
      </c>
      <c r="C1276" s="104" t="inlineStr">
        <is>
          <t>P015</t>
        </is>
      </c>
      <c r="D1276" s="159" t="n">
        <v>7163</v>
      </c>
      <c r="E1276" s="160" t="n">
        <v>33864.6</v>
      </c>
      <c r="F1276" s="160" t="n">
        <v>11169.35</v>
      </c>
    </row>
    <row r="1277">
      <c r="A1277" s="104" t="inlineStr">
        <is>
          <t>2024/25</t>
        </is>
      </c>
      <c r="B1277" s="104" t="inlineStr">
        <is>
          <t>HC-031</t>
        </is>
      </c>
      <c r="C1277" s="104" t="inlineStr">
        <is>
          <t>P016</t>
        </is>
      </c>
      <c r="D1277" s="159" t="n">
        <v>3685</v>
      </c>
      <c r="E1277" s="160" t="n">
        <v>22780.71</v>
      </c>
      <c r="F1277" s="160" t="n">
        <v>7029.03</v>
      </c>
    </row>
    <row r="1278">
      <c r="A1278" s="104" t="inlineStr">
        <is>
          <t>2024/25</t>
        </is>
      </c>
      <c r="B1278" s="104" t="inlineStr">
        <is>
          <t>HC-031</t>
        </is>
      </c>
      <c r="C1278" s="104" t="inlineStr">
        <is>
          <t>P017</t>
        </is>
      </c>
      <c r="D1278" s="159" t="n">
        <v>3515</v>
      </c>
      <c r="E1278" s="160" t="n">
        <v>23964.32</v>
      </c>
      <c r="F1278" s="160" t="n">
        <v>8158.28</v>
      </c>
    </row>
    <row r="1279">
      <c r="A1279" s="104" t="inlineStr">
        <is>
          <t>2024/25</t>
        </is>
      </c>
      <c r="B1279" s="104" t="inlineStr">
        <is>
          <t>HC-031</t>
        </is>
      </c>
      <c r="C1279" s="104" t="inlineStr">
        <is>
          <t>P018</t>
        </is>
      </c>
      <c r="D1279" s="159" t="n">
        <v>8232</v>
      </c>
      <c r="E1279" s="160" t="n">
        <v>21701.18</v>
      </c>
      <c r="F1279" s="160" t="n">
        <v>4618.16</v>
      </c>
    </row>
    <row r="1280">
      <c r="A1280" s="104" t="inlineStr">
        <is>
          <t>2024/25</t>
        </is>
      </c>
      <c r="B1280" s="104" t="inlineStr">
        <is>
          <t>HC-031</t>
        </is>
      </c>
      <c r="C1280" s="104" t="inlineStr">
        <is>
          <t>P019</t>
        </is>
      </c>
      <c r="D1280" s="159" t="n">
        <v>9776</v>
      </c>
      <c r="E1280" s="160" t="n">
        <v>24883.16</v>
      </c>
      <c r="F1280" s="160" t="n">
        <v>6354.51</v>
      </c>
    </row>
    <row r="1281">
      <c r="A1281" s="104" t="inlineStr">
        <is>
          <t>2024/25</t>
        </is>
      </c>
      <c r="B1281" s="104" t="inlineStr">
        <is>
          <t>HC-031</t>
        </is>
      </c>
      <c r="C1281" s="104" t="inlineStr">
        <is>
          <t>P020</t>
        </is>
      </c>
      <c r="D1281" s="159" t="n">
        <v>6552</v>
      </c>
      <c r="E1281" s="160" t="n">
        <v>16675.4</v>
      </c>
      <c r="F1281" s="160" t="n">
        <v>4258.8</v>
      </c>
    </row>
    <row r="1282">
      <c r="A1282" s="104" t="inlineStr">
        <is>
          <t>2024/25</t>
        </is>
      </c>
      <c r="B1282" s="104" t="inlineStr">
        <is>
          <t>HC-031</t>
        </is>
      </c>
      <c r="C1282" s="104" t="inlineStr">
        <is>
          <t>P021</t>
        </is>
      </c>
      <c r="D1282" s="159" t="n">
        <v>10091</v>
      </c>
      <c r="E1282" s="160" t="n">
        <v>33027.3</v>
      </c>
      <c r="F1282" s="160" t="n">
        <v>9136.049999999999</v>
      </c>
    </row>
    <row r="1283">
      <c r="A1283" s="104" t="inlineStr">
        <is>
          <t>2024/25</t>
        </is>
      </c>
      <c r="B1283" s="104" t="inlineStr">
        <is>
          <t>HC-031</t>
        </is>
      </c>
      <c r="C1283" s="104" t="inlineStr">
        <is>
          <t>P022</t>
        </is>
      </c>
      <c r="D1283" s="159" t="n">
        <v>8746</v>
      </c>
      <c r="E1283" s="160" t="n">
        <v>27029.13</v>
      </c>
      <c r="F1283" s="160" t="n">
        <v>7190</v>
      </c>
    </row>
    <row r="1284">
      <c r="A1284" s="104" t="inlineStr">
        <is>
          <t>2024/25</t>
        </is>
      </c>
      <c r="B1284" s="104" t="inlineStr">
        <is>
          <t>HC-031</t>
        </is>
      </c>
      <c r="C1284" s="104" t="inlineStr">
        <is>
          <t>P023</t>
        </is>
      </c>
      <c r="D1284" s="159" t="n">
        <v>9684</v>
      </c>
      <c r="E1284" s="160" t="n">
        <v>19364.09</v>
      </c>
      <c r="F1284" s="160" t="n">
        <v>3708.66</v>
      </c>
    </row>
    <row r="1285">
      <c r="A1285" s="104" t="inlineStr">
        <is>
          <t>2024/25</t>
        </is>
      </c>
      <c r="B1285" s="104" t="inlineStr">
        <is>
          <t>HC-031</t>
        </is>
      </c>
      <c r="C1285" s="104" t="inlineStr">
        <is>
          <t>P024</t>
        </is>
      </c>
      <c r="D1285" s="159" t="n">
        <v>11073</v>
      </c>
      <c r="E1285" s="160" t="n">
        <v>24159.49</v>
      </c>
      <c r="F1285" s="160" t="n">
        <v>4883.7</v>
      </c>
    </row>
    <row r="1286">
      <c r="A1286" s="104" t="inlineStr">
        <is>
          <t>2024/25</t>
        </is>
      </c>
      <c r="B1286" s="104" t="inlineStr">
        <is>
          <t>HC-031</t>
        </is>
      </c>
      <c r="C1286" s="104" t="inlineStr">
        <is>
          <t>P025</t>
        </is>
      </c>
      <c r="D1286" s="159" t="n">
        <v>9070</v>
      </c>
      <c r="E1286" s="160" t="n">
        <v>34630.67</v>
      </c>
      <c r="F1286" s="160" t="n">
        <v>12527.21</v>
      </c>
    </row>
    <row r="1287">
      <c r="A1287" s="104" t="inlineStr">
        <is>
          <t>2024/25</t>
        </is>
      </c>
      <c r="B1287" s="104" t="inlineStr">
        <is>
          <t>HC-031</t>
        </is>
      </c>
      <c r="C1287" s="104" t="inlineStr">
        <is>
          <t>P026</t>
        </is>
      </c>
      <c r="D1287" s="159" t="n">
        <v>5414</v>
      </c>
      <c r="E1287" s="160" t="n">
        <v>24121.94</v>
      </c>
      <c r="F1287" s="160" t="n">
        <v>7700.84</v>
      </c>
    </row>
    <row r="1288">
      <c r="A1288" s="104" t="inlineStr">
        <is>
          <t>2024/25</t>
        </is>
      </c>
      <c r="B1288" s="104" t="inlineStr">
        <is>
          <t>HC-031</t>
        </is>
      </c>
      <c r="C1288" s="104" t="inlineStr">
        <is>
          <t>P027</t>
        </is>
      </c>
      <c r="D1288" s="159" t="n">
        <v>4375</v>
      </c>
      <c r="E1288" s="160" t="n">
        <v>19491.07</v>
      </c>
      <c r="F1288" s="160" t="n">
        <v>6221.44</v>
      </c>
    </row>
    <row r="1289">
      <c r="A1289" s="104" t="inlineStr">
        <is>
          <t>2024/25</t>
        </is>
      </c>
      <c r="B1289" s="104" t="inlineStr">
        <is>
          <t>HC-031</t>
        </is>
      </c>
      <c r="C1289" s="104" t="inlineStr">
        <is>
          <t>P028</t>
        </is>
      </c>
      <c r="D1289" s="159" t="n">
        <v>6373</v>
      </c>
      <c r="E1289" s="160" t="n">
        <v>30128.46</v>
      </c>
      <c r="F1289" s="160" t="n">
        <v>10258.78</v>
      </c>
    </row>
    <row r="1290">
      <c r="A1290" s="104" t="inlineStr">
        <is>
          <t>2024/25</t>
        </is>
      </c>
      <c r="B1290" s="104" t="inlineStr">
        <is>
          <t>HC-031</t>
        </is>
      </c>
      <c r="C1290" s="104" t="inlineStr">
        <is>
          <t>P029</t>
        </is>
      </c>
      <c r="D1290" s="159" t="n">
        <v>15574</v>
      </c>
      <c r="E1290" s="160" t="n">
        <v>29734.94</v>
      </c>
      <c r="F1290" s="160" t="n">
        <v>4430.33</v>
      </c>
    </row>
    <row r="1291">
      <c r="A1291" s="104" t="inlineStr">
        <is>
          <t>2024/25</t>
        </is>
      </c>
      <c r="B1291" s="104" t="inlineStr">
        <is>
          <t>HC-031</t>
        </is>
      </c>
      <c r="C1291" s="104" t="inlineStr">
        <is>
          <t>P030</t>
        </is>
      </c>
      <c r="D1291" s="159" t="n">
        <v>8773</v>
      </c>
      <c r="E1291" s="160" t="n">
        <v>26320.6</v>
      </c>
      <c r="F1291" s="160" t="n">
        <v>5041.42</v>
      </c>
    </row>
    <row r="1292">
      <c r="A1292" s="104" t="inlineStr">
        <is>
          <t>2024/25</t>
        </is>
      </c>
      <c r="B1292" s="104" t="inlineStr">
        <is>
          <t>HC-031</t>
        </is>
      </c>
      <c r="C1292" s="104" t="inlineStr">
        <is>
          <t>P031</t>
        </is>
      </c>
      <c r="D1292" s="159" t="n">
        <v>3890</v>
      </c>
      <c r="E1292" s="160" t="n">
        <v>19445.68</v>
      </c>
      <c r="F1292" s="160" t="n">
        <v>5793.79</v>
      </c>
    </row>
    <row r="1293">
      <c r="A1293" s="104" t="inlineStr">
        <is>
          <t>2024/25</t>
        </is>
      </c>
      <c r="B1293" s="104" t="inlineStr">
        <is>
          <t>HC-031</t>
        </is>
      </c>
      <c r="C1293" s="104" t="inlineStr">
        <is>
          <t>P032</t>
        </is>
      </c>
      <c r="D1293" s="159" t="n">
        <v>4983</v>
      </c>
      <c r="E1293" s="160" t="n">
        <v>11778.63</v>
      </c>
      <c r="F1293" s="160" t="n">
        <v>2632.27</v>
      </c>
    </row>
    <row r="1294">
      <c r="A1294" s="104" t="inlineStr">
        <is>
          <t>2024/25</t>
        </is>
      </c>
      <c r="B1294" s="104" t="inlineStr">
        <is>
          <t>HC-031</t>
        </is>
      </c>
      <c r="C1294" s="104" t="inlineStr">
        <is>
          <t>P033</t>
        </is>
      </c>
      <c r="D1294" s="159" t="n">
        <v>3172</v>
      </c>
      <c r="E1294" s="160" t="n">
        <v>9801.860000000001</v>
      </c>
      <c r="F1294" s="160" t="n">
        <v>2502.48</v>
      </c>
    </row>
    <row r="1295">
      <c r="A1295" s="104" t="inlineStr">
        <is>
          <t>2024/25</t>
        </is>
      </c>
      <c r="B1295" s="104" t="inlineStr">
        <is>
          <t>HC-031</t>
        </is>
      </c>
      <c r="C1295" s="104" t="inlineStr">
        <is>
          <t>P034</t>
        </is>
      </c>
      <c r="D1295" s="159" t="n">
        <v>2278</v>
      </c>
      <c r="E1295" s="160" t="n">
        <v>9522.719999999999</v>
      </c>
      <c r="F1295" s="160" t="n">
        <v>2938.44</v>
      </c>
    </row>
    <row r="1296">
      <c r="A1296" s="104" t="inlineStr">
        <is>
          <t>2024/25</t>
        </is>
      </c>
      <c r="B1296" s="104" t="inlineStr">
        <is>
          <t>HC-031</t>
        </is>
      </c>
      <c r="C1296" s="104" t="inlineStr">
        <is>
          <t>P035</t>
        </is>
      </c>
      <c r="D1296" s="159" t="n">
        <v>2994</v>
      </c>
      <c r="E1296" s="160" t="n">
        <v>10614.35</v>
      </c>
      <c r="F1296" s="160" t="n">
        <v>2936.17</v>
      </c>
    </row>
    <row r="1297">
      <c r="A1297" s="104" t="inlineStr">
        <is>
          <t>2024/25</t>
        </is>
      </c>
      <c r="B1297" s="104" t="inlineStr">
        <is>
          <t>HC-031</t>
        </is>
      </c>
      <c r="C1297" s="104" t="inlineStr">
        <is>
          <t>P036</t>
        </is>
      </c>
      <c r="D1297" s="159" t="n">
        <v>2365</v>
      </c>
      <c r="E1297" s="160" t="n">
        <v>9030.559999999999</v>
      </c>
      <c r="F1297" s="160" t="n">
        <v>2594.14</v>
      </c>
    </row>
    <row r="1298">
      <c r="A1298" s="104" t="inlineStr">
        <is>
          <t>2024/25</t>
        </is>
      </c>
      <c r="B1298" s="104" t="inlineStr">
        <is>
          <t>HC-031</t>
        </is>
      </c>
      <c r="C1298" s="104" t="inlineStr">
        <is>
          <t>P037</t>
        </is>
      </c>
      <c r="D1298" s="159" t="n">
        <v>3640</v>
      </c>
      <c r="E1298" s="160" t="n">
        <v>12572.44</v>
      </c>
      <c r="F1298" s="160" t="n">
        <v>4146.7</v>
      </c>
    </row>
    <row r="1299">
      <c r="A1299" s="104" t="inlineStr">
        <is>
          <t>2024/25</t>
        </is>
      </c>
      <c r="B1299" s="104" t="inlineStr">
        <is>
          <t>HC-031</t>
        </is>
      </c>
      <c r="C1299" s="104" t="inlineStr">
        <is>
          <t>P038</t>
        </is>
      </c>
      <c r="D1299" s="159" t="n">
        <v>1748</v>
      </c>
      <c r="E1299" s="160" t="n">
        <v>10964.8</v>
      </c>
      <c r="F1299" s="160" t="n">
        <v>3499.82</v>
      </c>
    </row>
    <row r="1300">
      <c r="A1300" s="104" t="inlineStr">
        <is>
          <t>2024/25</t>
        </is>
      </c>
      <c r="B1300" s="104" t="inlineStr">
        <is>
          <t>HC-031</t>
        </is>
      </c>
      <c r="C1300" s="104" t="inlineStr">
        <is>
          <t>P039</t>
        </is>
      </c>
      <c r="D1300" s="159" t="n">
        <v>1889</v>
      </c>
      <c r="E1300" s="160" t="n">
        <v>11849.87</v>
      </c>
      <c r="F1300" s="160" t="n">
        <v>3908.82</v>
      </c>
    </row>
    <row r="1301">
      <c r="A1301" s="104" t="inlineStr">
        <is>
          <t>2024/25</t>
        </is>
      </c>
      <c r="B1301" s="104" t="inlineStr">
        <is>
          <t>HC-031</t>
        </is>
      </c>
      <c r="C1301" s="104" t="inlineStr">
        <is>
          <t>P040</t>
        </is>
      </c>
      <c r="D1301" s="159" t="n">
        <v>685</v>
      </c>
      <c r="E1301" s="160" t="n">
        <v>5225.7</v>
      </c>
      <c r="F1301" s="160" t="n">
        <v>1669.42</v>
      </c>
    </row>
    <row r="1302">
      <c r="A1302" s="104" t="inlineStr">
        <is>
          <t>2024/25</t>
        </is>
      </c>
      <c r="B1302" s="104" t="inlineStr">
        <is>
          <t>HC-031</t>
        </is>
      </c>
      <c r="C1302" s="104" t="inlineStr">
        <is>
          <t>P041</t>
        </is>
      </c>
      <c r="D1302" s="159" t="n">
        <v>360</v>
      </c>
      <c r="E1302" s="160" t="n">
        <v>3882.58</v>
      </c>
      <c r="F1302" s="160" t="n">
        <v>1484.5</v>
      </c>
    </row>
    <row r="1303">
      <c r="A1303" s="104" t="inlineStr">
        <is>
          <t>2024/25</t>
        </is>
      </c>
      <c r="B1303" s="104" t="inlineStr">
        <is>
          <t>HC-031</t>
        </is>
      </c>
      <c r="C1303" s="104" t="inlineStr">
        <is>
          <t>P042</t>
        </is>
      </c>
      <c r="D1303" s="159" t="n">
        <v>618</v>
      </c>
      <c r="E1303" s="160" t="n">
        <v>2473.53</v>
      </c>
      <c r="F1303" s="160" t="n">
        <v>604.4</v>
      </c>
    </row>
    <row r="1304">
      <c r="A1304" s="104" t="inlineStr">
        <is>
          <t>2024/25</t>
        </is>
      </c>
      <c r="B1304" s="104" t="inlineStr">
        <is>
          <t>HC-032</t>
        </is>
      </c>
      <c r="C1304" s="104" t="inlineStr">
        <is>
          <t>P001</t>
        </is>
      </c>
      <c r="D1304" s="159" t="n">
        <v>4055</v>
      </c>
      <c r="E1304" s="160" t="n">
        <v>36497.17</v>
      </c>
      <c r="F1304" s="160" t="n">
        <v>12822.11</v>
      </c>
    </row>
    <row r="1305">
      <c r="A1305" s="104" t="inlineStr">
        <is>
          <t>2024/25</t>
        </is>
      </c>
      <c r="B1305" s="104" t="inlineStr">
        <is>
          <t>HC-032</t>
        </is>
      </c>
      <c r="C1305" s="104" t="inlineStr">
        <is>
          <t>P002</t>
        </is>
      </c>
      <c r="D1305" s="159" t="n">
        <v>5869</v>
      </c>
      <c r="E1305" s="160" t="n">
        <v>61344.98</v>
      </c>
      <c r="F1305" s="160" t="n">
        <v>22857.18</v>
      </c>
    </row>
    <row r="1306">
      <c r="A1306" s="104" t="inlineStr">
        <is>
          <t>2024/25</t>
        </is>
      </c>
      <c r="B1306" s="104" t="inlineStr">
        <is>
          <t>HC-032</t>
        </is>
      </c>
      <c r="C1306" s="104" t="inlineStr">
        <is>
          <t>P003</t>
        </is>
      </c>
      <c r="D1306" s="159" t="n">
        <v>8349</v>
      </c>
      <c r="E1306" s="160" t="n">
        <v>56175.5</v>
      </c>
      <c r="F1306" s="160" t="n">
        <v>18540.95</v>
      </c>
    </row>
    <row r="1307">
      <c r="A1307" s="104" t="inlineStr">
        <is>
          <t>2024/25</t>
        </is>
      </c>
      <c r="B1307" s="104" t="inlineStr">
        <is>
          <t>HC-032</t>
        </is>
      </c>
      <c r="C1307" s="104" t="inlineStr">
        <is>
          <t>P004</t>
        </is>
      </c>
      <c r="D1307" s="159" t="n">
        <v>3783</v>
      </c>
      <c r="E1307" s="160" t="n">
        <v>29583.48</v>
      </c>
      <c r="F1307" s="160" t="n">
        <v>9448.940000000001</v>
      </c>
    </row>
    <row r="1308">
      <c r="A1308" s="104" t="inlineStr">
        <is>
          <t>2024/25</t>
        </is>
      </c>
      <c r="B1308" s="104" t="inlineStr">
        <is>
          <t>HC-032</t>
        </is>
      </c>
      <c r="C1308" s="104" t="inlineStr">
        <is>
          <t>P005</t>
        </is>
      </c>
      <c r="D1308" s="159" t="n">
        <v>8056</v>
      </c>
      <c r="E1308" s="160" t="n">
        <v>60053.17</v>
      </c>
      <c r="F1308" s="160" t="n">
        <v>18543.71</v>
      </c>
    </row>
    <row r="1309">
      <c r="A1309" s="104" t="inlineStr">
        <is>
          <t>2024/25</t>
        </is>
      </c>
      <c r="B1309" s="104" t="inlineStr">
        <is>
          <t>HC-032</t>
        </is>
      </c>
      <c r="C1309" s="104" t="inlineStr">
        <is>
          <t>P006</t>
        </is>
      </c>
      <c r="D1309" s="159" t="n">
        <v>8072</v>
      </c>
      <c r="E1309" s="160" t="n">
        <v>65307.59</v>
      </c>
      <c r="F1309" s="160" t="n">
        <v>18774.74</v>
      </c>
    </row>
    <row r="1310">
      <c r="A1310" s="104" t="inlineStr">
        <is>
          <t>2024/25</t>
        </is>
      </c>
      <c r="B1310" s="104" t="inlineStr">
        <is>
          <t>HC-032</t>
        </is>
      </c>
      <c r="C1310" s="104" t="inlineStr">
        <is>
          <t>P007</t>
        </is>
      </c>
      <c r="D1310" s="159" t="n">
        <v>7244</v>
      </c>
      <c r="E1310" s="160" t="n">
        <v>54668.95</v>
      </c>
      <c r="F1310" s="160" t="n">
        <v>14551.55</v>
      </c>
    </row>
    <row r="1311">
      <c r="A1311" s="104" t="inlineStr">
        <is>
          <t>2024/25</t>
        </is>
      </c>
      <c r="B1311" s="104" t="inlineStr">
        <is>
          <t>HC-032</t>
        </is>
      </c>
      <c r="C1311" s="104" t="inlineStr">
        <is>
          <t>P008</t>
        </is>
      </c>
      <c r="D1311" s="159" t="n">
        <v>6089</v>
      </c>
      <c r="E1311" s="160" t="n">
        <v>44834.1</v>
      </c>
      <c r="F1311" s="160" t="n">
        <v>16228.38</v>
      </c>
    </row>
    <row r="1312">
      <c r="A1312" s="104" t="inlineStr">
        <is>
          <t>2024/25</t>
        </is>
      </c>
      <c r="B1312" s="104" t="inlineStr">
        <is>
          <t>HC-032</t>
        </is>
      </c>
      <c r="C1312" s="104" t="inlineStr">
        <is>
          <t>P009</t>
        </is>
      </c>
      <c r="D1312" s="159" t="n">
        <v>3153</v>
      </c>
      <c r="E1312" s="160" t="n">
        <v>39840.43</v>
      </c>
      <c r="F1312" s="160" t="n">
        <v>16117.56</v>
      </c>
    </row>
    <row r="1313">
      <c r="A1313" s="104" t="inlineStr">
        <is>
          <t>2024/25</t>
        </is>
      </c>
      <c r="B1313" s="104" t="inlineStr">
        <is>
          <t>HC-032</t>
        </is>
      </c>
      <c r="C1313" s="104" t="inlineStr">
        <is>
          <t>P010</t>
        </is>
      </c>
      <c r="D1313" s="159" t="n">
        <v>8352</v>
      </c>
      <c r="E1313" s="160" t="n">
        <v>49345.63</v>
      </c>
      <c r="F1313" s="160" t="n">
        <v>15760.06</v>
      </c>
    </row>
    <row r="1314">
      <c r="A1314" s="104" t="inlineStr">
        <is>
          <t>2024/25</t>
        </is>
      </c>
      <c r="B1314" s="104" t="inlineStr">
        <is>
          <t>HC-032</t>
        </is>
      </c>
      <c r="C1314" s="104" t="inlineStr">
        <is>
          <t>P011</t>
        </is>
      </c>
      <c r="D1314" s="159" t="n">
        <v>7805</v>
      </c>
      <c r="E1314" s="160" t="n">
        <v>22712.41</v>
      </c>
      <c r="F1314" s="160" t="n">
        <v>5320.36</v>
      </c>
    </row>
    <row r="1315">
      <c r="A1315" s="104" t="inlineStr">
        <is>
          <t>2024/25</t>
        </is>
      </c>
      <c r="B1315" s="104" t="inlineStr">
        <is>
          <t>HC-032</t>
        </is>
      </c>
      <c r="C1315" s="104" t="inlineStr">
        <is>
          <t>P012</t>
        </is>
      </c>
      <c r="D1315" s="159" t="n">
        <v>8359</v>
      </c>
      <c r="E1315" s="160" t="n">
        <v>31154.36</v>
      </c>
      <c r="F1315" s="160" t="n">
        <v>9290</v>
      </c>
    </row>
    <row r="1316">
      <c r="A1316" s="104" t="inlineStr">
        <is>
          <t>2024/25</t>
        </is>
      </c>
      <c r="B1316" s="104" t="inlineStr">
        <is>
          <t>HC-032</t>
        </is>
      </c>
      <c r="C1316" s="104" t="inlineStr">
        <is>
          <t>P013</t>
        </is>
      </c>
      <c r="D1316" s="159" t="n">
        <v>8675</v>
      </c>
      <c r="E1316" s="160" t="n">
        <v>29969.3</v>
      </c>
      <c r="F1316" s="160" t="n">
        <v>7658.27</v>
      </c>
    </row>
    <row r="1317">
      <c r="A1317" s="104" t="inlineStr">
        <is>
          <t>2024/25</t>
        </is>
      </c>
      <c r="B1317" s="104" t="inlineStr">
        <is>
          <t>HC-032</t>
        </is>
      </c>
      <c r="C1317" s="104" t="inlineStr">
        <is>
          <t>P014</t>
        </is>
      </c>
      <c r="D1317" s="159" t="n">
        <v>9587</v>
      </c>
      <c r="E1317" s="160" t="n">
        <v>37468.81</v>
      </c>
      <c r="F1317" s="160" t="n">
        <v>10373.03</v>
      </c>
    </row>
    <row r="1318">
      <c r="A1318" s="104" t="inlineStr">
        <is>
          <t>2024/25</t>
        </is>
      </c>
      <c r="B1318" s="104" t="inlineStr">
        <is>
          <t>HC-032</t>
        </is>
      </c>
      <c r="C1318" s="104" t="inlineStr">
        <is>
          <t>P015</t>
        </is>
      </c>
      <c r="D1318" s="159" t="n">
        <v>6985</v>
      </c>
      <c r="E1318" s="160" t="n">
        <v>33027.43</v>
      </c>
      <c r="F1318" s="160" t="n">
        <v>10900.81</v>
      </c>
    </row>
    <row r="1319">
      <c r="A1319" s="104" t="inlineStr">
        <is>
          <t>2024/25</t>
        </is>
      </c>
      <c r="B1319" s="104" t="inlineStr">
        <is>
          <t>HC-032</t>
        </is>
      </c>
      <c r="C1319" s="104" t="inlineStr">
        <is>
          <t>P016</t>
        </is>
      </c>
      <c r="D1319" s="159" t="n">
        <v>3514</v>
      </c>
      <c r="E1319" s="160" t="n">
        <v>21712.94</v>
      </c>
      <c r="F1319" s="160" t="n">
        <v>6703.65</v>
      </c>
    </row>
    <row r="1320">
      <c r="A1320" s="104" t="inlineStr">
        <is>
          <t>2024/25</t>
        </is>
      </c>
      <c r="B1320" s="104" t="inlineStr">
        <is>
          <t>HC-032</t>
        </is>
      </c>
      <c r="C1320" s="104" t="inlineStr">
        <is>
          <t>P017</t>
        </is>
      </c>
      <c r="D1320" s="159" t="n">
        <v>3146</v>
      </c>
      <c r="E1320" s="160" t="n">
        <v>21449.59</v>
      </c>
      <c r="F1320" s="160" t="n">
        <v>7305.75</v>
      </c>
    </row>
    <row r="1321">
      <c r="A1321" s="104" t="inlineStr">
        <is>
          <t>2024/25</t>
        </is>
      </c>
      <c r="B1321" s="104" t="inlineStr">
        <is>
          <t>HC-032</t>
        </is>
      </c>
      <c r="C1321" s="104" t="inlineStr">
        <is>
          <t>P018</t>
        </is>
      </c>
      <c r="D1321" s="159" t="n">
        <v>7581</v>
      </c>
      <c r="E1321" s="160" t="n">
        <v>19981.82</v>
      </c>
      <c r="F1321" s="160" t="n">
        <v>4255.48</v>
      </c>
    </row>
    <row r="1322">
      <c r="A1322" s="104" t="inlineStr">
        <is>
          <t>2024/25</t>
        </is>
      </c>
      <c r="B1322" s="104" t="inlineStr">
        <is>
          <t>HC-032</t>
        </is>
      </c>
      <c r="C1322" s="104" t="inlineStr">
        <is>
          <t>P019</t>
        </is>
      </c>
      <c r="D1322" s="159" t="n">
        <v>9621</v>
      </c>
      <c r="E1322" s="160" t="n">
        <v>24489.39</v>
      </c>
      <c r="F1322" s="160" t="n">
        <v>6258.01</v>
      </c>
    </row>
    <row r="1323">
      <c r="A1323" s="104" t="inlineStr">
        <is>
          <t>2024/25</t>
        </is>
      </c>
      <c r="B1323" s="104" t="inlineStr">
        <is>
          <t>HC-032</t>
        </is>
      </c>
      <c r="C1323" s="104" t="inlineStr">
        <is>
          <t>P020</t>
        </is>
      </c>
      <c r="D1323" s="159" t="n">
        <v>6261</v>
      </c>
      <c r="E1323" s="160" t="n">
        <v>15931.87</v>
      </c>
      <c r="F1323" s="160" t="n">
        <v>4070.84</v>
      </c>
    </row>
    <row r="1324">
      <c r="A1324" s="104" t="inlineStr">
        <is>
          <t>2024/25</t>
        </is>
      </c>
      <c r="B1324" s="104" t="inlineStr">
        <is>
          <t>HC-032</t>
        </is>
      </c>
      <c r="C1324" s="104" t="inlineStr">
        <is>
          <t>P021</t>
        </is>
      </c>
      <c r="D1324" s="159" t="n">
        <v>9888</v>
      </c>
      <c r="E1324" s="160" t="n">
        <v>32361.27</v>
      </c>
      <c r="F1324" s="160" t="n">
        <v>8957.879999999999</v>
      </c>
    </row>
    <row r="1325">
      <c r="A1325" s="104" t="inlineStr">
        <is>
          <t>2024/25</t>
        </is>
      </c>
      <c r="B1325" s="104" t="inlineStr">
        <is>
          <t>HC-032</t>
        </is>
      </c>
      <c r="C1325" s="104" t="inlineStr">
        <is>
          <t>P022</t>
        </is>
      </c>
      <c r="D1325" s="159" t="n">
        <v>7764</v>
      </c>
      <c r="E1325" s="160" t="n">
        <v>23993.95</v>
      </c>
      <c r="F1325" s="160" t="n">
        <v>6387.28</v>
      </c>
    </row>
    <row r="1326">
      <c r="A1326" s="104" t="inlineStr">
        <is>
          <t>2024/25</t>
        </is>
      </c>
      <c r="B1326" s="104" t="inlineStr">
        <is>
          <t>HC-032</t>
        </is>
      </c>
      <c r="C1326" s="104" t="inlineStr">
        <is>
          <t>P023</t>
        </is>
      </c>
      <c r="D1326" s="159" t="n">
        <v>9517</v>
      </c>
      <c r="E1326" s="160" t="n">
        <v>19032.9</v>
      </c>
      <c r="F1326" s="160" t="n">
        <v>3647.1</v>
      </c>
    </row>
    <row r="1327">
      <c r="A1327" s="104" t="inlineStr">
        <is>
          <t>2024/25</t>
        </is>
      </c>
      <c r="B1327" s="104" t="inlineStr">
        <is>
          <t>HC-032</t>
        </is>
      </c>
      <c r="C1327" s="104" t="inlineStr">
        <is>
          <t>P024</t>
        </is>
      </c>
      <c r="D1327" s="159" t="n">
        <v>10195</v>
      </c>
      <c r="E1327" s="160" t="n">
        <v>22245</v>
      </c>
      <c r="F1327" s="160" t="n">
        <v>4499.98</v>
      </c>
    </row>
    <row r="1328">
      <c r="A1328" s="104" t="inlineStr">
        <is>
          <t>2024/25</t>
        </is>
      </c>
      <c r="B1328" s="104" t="inlineStr">
        <is>
          <t>HC-032</t>
        </is>
      </c>
      <c r="C1328" s="104" t="inlineStr">
        <is>
          <t>P025</t>
        </is>
      </c>
      <c r="D1328" s="159" t="n">
        <v>8527</v>
      </c>
      <c r="E1328" s="160" t="n">
        <v>32557.18</v>
      </c>
      <c r="F1328" s="160" t="n">
        <v>11783.02</v>
      </c>
    </row>
    <row r="1329">
      <c r="A1329" s="104" t="inlineStr">
        <is>
          <t>2024/25</t>
        </is>
      </c>
      <c r="B1329" s="104" t="inlineStr">
        <is>
          <t>HC-032</t>
        </is>
      </c>
      <c r="C1329" s="104" t="inlineStr">
        <is>
          <t>P026</t>
        </is>
      </c>
      <c r="D1329" s="159" t="n">
        <v>4913</v>
      </c>
      <c r="E1329" s="160" t="n">
        <v>21887.14</v>
      </c>
      <c r="F1329" s="160" t="n">
        <v>6989.92</v>
      </c>
    </row>
    <row r="1330">
      <c r="A1330" s="104" t="inlineStr">
        <is>
          <t>2024/25</t>
        </is>
      </c>
      <c r="B1330" s="104" t="inlineStr">
        <is>
          <t>HC-032</t>
        </is>
      </c>
      <c r="C1330" s="104" t="inlineStr">
        <is>
          <t>P027</t>
        </is>
      </c>
      <c r="D1330" s="159" t="n">
        <v>4209</v>
      </c>
      <c r="E1330" s="160" t="n">
        <v>18745.16</v>
      </c>
      <c r="F1330" s="160" t="n">
        <v>5987.4</v>
      </c>
    </row>
    <row r="1331">
      <c r="A1331" s="104" t="inlineStr">
        <is>
          <t>2024/25</t>
        </is>
      </c>
      <c r="B1331" s="104" t="inlineStr">
        <is>
          <t>HC-032</t>
        </is>
      </c>
      <c r="C1331" s="104" t="inlineStr">
        <is>
          <t>P028</t>
        </is>
      </c>
      <c r="D1331" s="159" t="n">
        <v>5857</v>
      </c>
      <c r="E1331" s="160" t="n">
        <v>27687.75</v>
      </c>
      <c r="F1331" s="160" t="n">
        <v>9432.77</v>
      </c>
    </row>
    <row r="1332">
      <c r="A1332" s="104" t="inlineStr">
        <is>
          <t>2024/25</t>
        </is>
      </c>
      <c r="B1332" s="104" t="inlineStr">
        <is>
          <t>HC-032</t>
        </is>
      </c>
      <c r="C1332" s="104" t="inlineStr">
        <is>
          <t>P029</t>
        </is>
      </c>
      <c r="D1332" s="159" t="n">
        <v>14496</v>
      </c>
      <c r="E1332" s="160" t="n">
        <v>27676.09</v>
      </c>
      <c r="F1332" s="160" t="n">
        <v>4125.37</v>
      </c>
    </row>
    <row r="1333">
      <c r="A1333" s="104" t="inlineStr">
        <is>
          <t>2024/25</t>
        </is>
      </c>
      <c r="B1333" s="104" t="inlineStr">
        <is>
          <t>HC-032</t>
        </is>
      </c>
      <c r="C1333" s="104" t="inlineStr">
        <is>
          <t>P030</t>
        </is>
      </c>
      <c r="D1333" s="159" t="n">
        <v>7766</v>
      </c>
      <c r="E1333" s="160" t="n">
        <v>23299.26</v>
      </c>
      <c r="F1333" s="160" t="n">
        <v>4465.68</v>
      </c>
    </row>
    <row r="1334">
      <c r="A1334" s="104" t="inlineStr">
        <is>
          <t>2024/25</t>
        </is>
      </c>
      <c r="B1334" s="104" t="inlineStr">
        <is>
          <t>HC-032</t>
        </is>
      </c>
      <c r="C1334" s="104" t="inlineStr">
        <is>
          <t>P031</t>
        </is>
      </c>
      <c r="D1334" s="159" t="n">
        <v>3720</v>
      </c>
      <c r="E1334" s="160" t="n">
        <v>18597.66</v>
      </c>
      <c r="F1334" s="160" t="n">
        <v>5543.43</v>
      </c>
    </row>
    <row r="1335">
      <c r="A1335" s="104" t="inlineStr">
        <is>
          <t>2024/25</t>
        </is>
      </c>
      <c r="B1335" s="104" t="inlineStr">
        <is>
          <t>HC-032</t>
        </is>
      </c>
      <c r="C1335" s="104" t="inlineStr">
        <is>
          <t>P032</t>
        </is>
      </c>
      <c r="D1335" s="159" t="n">
        <v>4462</v>
      </c>
      <c r="E1335" s="160" t="n">
        <v>10548.23</v>
      </c>
      <c r="F1335" s="160" t="n">
        <v>2358.15</v>
      </c>
    </row>
    <row r="1336">
      <c r="A1336" s="104" t="inlineStr">
        <is>
          <t>2024/25</t>
        </is>
      </c>
      <c r="B1336" s="104" t="inlineStr">
        <is>
          <t>HC-032</t>
        </is>
      </c>
      <c r="C1336" s="104" t="inlineStr">
        <is>
          <t>P033</t>
        </is>
      </c>
      <c r="D1336" s="159" t="n">
        <v>2987</v>
      </c>
      <c r="E1336" s="160" t="n">
        <v>9233.74</v>
      </c>
      <c r="F1336" s="160" t="n">
        <v>2359.65</v>
      </c>
    </row>
    <row r="1337">
      <c r="A1337" s="104" t="inlineStr">
        <is>
          <t>2024/25</t>
        </is>
      </c>
      <c r="B1337" s="104" t="inlineStr">
        <is>
          <t>HC-032</t>
        </is>
      </c>
      <c r="C1337" s="104" t="inlineStr">
        <is>
          <t>P034</t>
        </is>
      </c>
      <c r="D1337" s="159" t="n">
        <v>2137</v>
      </c>
      <c r="E1337" s="160" t="n">
        <v>8940.93</v>
      </c>
      <c r="F1337" s="160" t="n">
        <v>2760.58</v>
      </c>
    </row>
    <row r="1338">
      <c r="A1338" s="104" t="inlineStr">
        <is>
          <t>2024/25</t>
        </is>
      </c>
      <c r="B1338" s="104" t="inlineStr">
        <is>
          <t>HC-032</t>
        </is>
      </c>
      <c r="C1338" s="104" t="inlineStr">
        <is>
          <t>P035</t>
        </is>
      </c>
      <c r="D1338" s="159" t="n">
        <v>2868</v>
      </c>
      <c r="E1338" s="160" t="n">
        <v>10171.45</v>
      </c>
      <c r="F1338" s="160" t="n">
        <v>2815.11</v>
      </c>
    </row>
    <row r="1339">
      <c r="A1339" s="104" t="inlineStr">
        <is>
          <t>2024/25</t>
        </is>
      </c>
      <c r="B1339" s="104" t="inlineStr">
        <is>
          <t>HC-032</t>
        </is>
      </c>
      <c r="C1339" s="104" t="inlineStr">
        <is>
          <t>P036</t>
        </is>
      </c>
      <c r="D1339" s="159" t="n">
        <v>2222</v>
      </c>
      <c r="E1339" s="160" t="n">
        <v>8481.6</v>
      </c>
      <c r="F1339" s="160" t="n">
        <v>2437.71</v>
      </c>
    </row>
    <row r="1340">
      <c r="A1340" s="104" t="inlineStr">
        <is>
          <t>2024/25</t>
        </is>
      </c>
      <c r="B1340" s="104" t="inlineStr">
        <is>
          <t>HC-032</t>
        </is>
      </c>
      <c r="C1340" s="104" t="inlineStr">
        <is>
          <t>P037</t>
        </is>
      </c>
      <c r="D1340" s="159" t="n">
        <v>3427</v>
      </c>
      <c r="E1340" s="160" t="n">
        <v>11839.7</v>
      </c>
      <c r="F1340" s="160" t="n">
        <v>3907.53</v>
      </c>
    </row>
    <row r="1341">
      <c r="A1341" s="104" t="inlineStr">
        <is>
          <t>2024/25</t>
        </is>
      </c>
      <c r="B1341" s="104" t="inlineStr">
        <is>
          <t>HC-032</t>
        </is>
      </c>
      <c r="C1341" s="104" t="inlineStr">
        <is>
          <t>P038</t>
        </is>
      </c>
      <c r="D1341" s="159" t="n">
        <v>1623</v>
      </c>
      <c r="E1341" s="160" t="n">
        <v>10188.59</v>
      </c>
      <c r="F1341" s="160" t="n">
        <v>3253.84</v>
      </c>
    </row>
    <row r="1342">
      <c r="A1342" s="104" t="inlineStr">
        <is>
          <t>2024/25</t>
        </is>
      </c>
      <c r="B1342" s="104" t="inlineStr">
        <is>
          <t>HC-032</t>
        </is>
      </c>
      <c r="C1342" s="104" t="inlineStr">
        <is>
          <t>P039</t>
        </is>
      </c>
      <c r="D1342" s="159" t="n">
        <v>1830</v>
      </c>
      <c r="E1342" s="160" t="n">
        <v>11475.28</v>
      </c>
      <c r="F1342" s="160" t="n">
        <v>3787.54</v>
      </c>
    </row>
    <row r="1343">
      <c r="A1343" s="104" t="inlineStr">
        <is>
          <t>2024/25</t>
        </is>
      </c>
      <c r="B1343" s="104" t="inlineStr">
        <is>
          <t>HC-032</t>
        </is>
      </c>
      <c r="C1343" s="104" t="inlineStr">
        <is>
          <t>P040</t>
        </is>
      </c>
      <c r="D1343" s="159" t="n">
        <v>645</v>
      </c>
      <c r="E1343" s="160" t="n">
        <v>4923.88</v>
      </c>
      <c r="F1343" s="160" t="n">
        <v>1577.79</v>
      </c>
    </row>
    <row r="1344">
      <c r="A1344" s="104" t="inlineStr">
        <is>
          <t>2024/25</t>
        </is>
      </c>
      <c r="B1344" s="104" t="inlineStr">
        <is>
          <t>HC-032</t>
        </is>
      </c>
      <c r="C1344" s="104" t="inlineStr">
        <is>
          <t>P041</t>
        </is>
      </c>
      <c r="D1344" s="159" t="n">
        <v>318</v>
      </c>
      <c r="E1344" s="160" t="n">
        <v>3446.23</v>
      </c>
      <c r="F1344" s="160" t="n">
        <v>1317.03</v>
      </c>
    </row>
    <row r="1345">
      <c r="A1345" s="104" t="inlineStr">
        <is>
          <t>2024/25</t>
        </is>
      </c>
      <c r="B1345" s="104" t="inlineStr">
        <is>
          <t>HC-032</t>
        </is>
      </c>
      <c r="C1345" s="104" t="inlineStr">
        <is>
          <t>P042</t>
        </is>
      </c>
      <c r="D1345" s="159" t="n">
        <v>590</v>
      </c>
      <c r="E1345" s="160" t="n">
        <v>2356.24</v>
      </c>
      <c r="F1345" s="160" t="n">
        <v>575.3</v>
      </c>
    </row>
    <row r="1346">
      <c r="A1346" s="104" t="inlineStr">
        <is>
          <t>2024/25</t>
        </is>
      </c>
      <c r="B1346" s="104" t="inlineStr">
        <is>
          <t>HC-033</t>
        </is>
      </c>
      <c r="C1346" s="104" t="inlineStr">
        <is>
          <t>P001</t>
        </is>
      </c>
      <c r="D1346" s="159" t="n">
        <v>7298</v>
      </c>
      <c r="E1346" s="160" t="n">
        <v>65693.14999999999</v>
      </c>
      <c r="F1346" s="160" t="n">
        <v>23083.78</v>
      </c>
    </row>
    <row r="1347">
      <c r="A1347" s="104" t="inlineStr">
        <is>
          <t>2024/25</t>
        </is>
      </c>
      <c r="B1347" s="104" t="inlineStr">
        <is>
          <t>HC-033</t>
        </is>
      </c>
      <c r="C1347" s="104" t="inlineStr">
        <is>
          <t>P002</t>
        </is>
      </c>
      <c r="D1347" s="159" t="n">
        <v>10419</v>
      </c>
      <c r="E1347" s="160" t="n">
        <v>108923.16</v>
      </c>
      <c r="F1347" s="160" t="n">
        <v>40595.37</v>
      </c>
    </row>
    <row r="1348">
      <c r="A1348" s="104" t="inlineStr">
        <is>
          <t>2024/25</t>
        </is>
      </c>
      <c r="B1348" s="104" t="inlineStr">
        <is>
          <t>HC-033</t>
        </is>
      </c>
      <c r="C1348" s="104" t="inlineStr">
        <is>
          <t>P003</t>
        </is>
      </c>
      <c r="D1348" s="159" t="n">
        <v>14159</v>
      </c>
      <c r="E1348" s="160" t="n">
        <v>95253.06</v>
      </c>
      <c r="F1348" s="160" t="n">
        <v>31447.62</v>
      </c>
    </row>
    <row r="1349">
      <c r="A1349" s="104" t="inlineStr">
        <is>
          <t>2024/25</t>
        </is>
      </c>
      <c r="B1349" s="104" t="inlineStr">
        <is>
          <t>HC-033</t>
        </is>
      </c>
      <c r="C1349" s="104" t="inlineStr">
        <is>
          <t>P004</t>
        </is>
      </c>
      <c r="D1349" s="159" t="n">
        <v>6156</v>
      </c>
      <c r="E1349" s="160" t="n">
        <v>48119.89</v>
      </c>
      <c r="F1349" s="160" t="n">
        <v>15374.52</v>
      </c>
    </row>
    <row r="1350">
      <c r="A1350" s="104" t="inlineStr">
        <is>
          <t>2024/25</t>
        </is>
      </c>
      <c r="B1350" s="104" t="inlineStr">
        <is>
          <t>HC-033</t>
        </is>
      </c>
      <c r="C1350" s="104" t="inlineStr">
        <is>
          <t>P005</t>
        </is>
      </c>
      <c r="D1350" s="159" t="n">
        <v>14236</v>
      </c>
      <c r="E1350" s="160" t="n">
        <v>106112.88</v>
      </c>
      <c r="F1350" s="160" t="n">
        <v>32767.48</v>
      </c>
    </row>
    <row r="1351">
      <c r="A1351" s="104" t="inlineStr">
        <is>
          <t>2024/25</t>
        </is>
      </c>
      <c r="B1351" s="104" t="inlineStr">
        <is>
          <t>HC-033</t>
        </is>
      </c>
      <c r="C1351" s="104" t="inlineStr">
        <is>
          <t>P006</t>
        </is>
      </c>
      <c r="D1351" s="159" t="n">
        <v>12690</v>
      </c>
      <c r="E1351" s="160" t="n">
        <v>102672.38</v>
      </c>
      <c r="F1351" s="160" t="n">
        <v>29516.72</v>
      </c>
    </row>
    <row r="1352">
      <c r="A1352" s="104" t="inlineStr">
        <is>
          <t>2024/25</t>
        </is>
      </c>
      <c r="B1352" s="104" t="inlineStr">
        <is>
          <t>HC-033</t>
        </is>
      </c>
      <c r="C1352" s="104" t="inlineStr">
        <is>
          <t>P007</t>
        </is>
      </c>
      <c r="D1352" s="159" t="n">
        <v>12837</v>
      </c>
      <c r="E1352" s="160" t="n">
        <v>96856.66</v>
      </c>
      <c r="F1352" s="160" t="n">
        <v>25784.07</v>
      </c>
    </row>
    <row r="1353">
      <c r="A1353" s="104" t="inlineStr">
        <is>
          <t>2024/25</t>
        </is>
      </c>
      <c r="B1353" s="104" t="inlineStr">
        <is>
          <t>HC-033</t>
        </is>
      </c>
      <c r="C1353" s="104" t="inlineStr">
        <is>
          <t>P008</t>
        </is>
      </c>
      <c r="D1353" s="159" t="n">
        <v>10238</v>
      </c>
      <c r="E1353" s="160" t="n">
        <v>75385.25999999999</v>
      </c>
      <c r="F1353" s="160" t="n">
        <v>27291.04</v>
      </c>
    </row>
    <row r="1354">
      <c r="A1354" s="104" t="inlineStr">
        <is>
          <t>2024/25</t>
        </is>
      </c>
      <c r="B1354" s="104" t="inlineStr">
        <is>
          <t>HC-033</t>
        </is>
      </c>
      <c r="C1354" s="104" t="inlineStr">
        <is>
          <t>P009</t>
        </is>
      </c>
      <c r="D1354" s="159" t="n">
        <v>5351</v>
      </c>
      <c r="E1354" s="160" t="n">
        <v>67605.60000000001</v>
      </c>
      <c r="F1354" s="160" t="n">
        <v>27355.33</v>
      </c>
    </row>
    <row r="1355">
      <c r="A1355" s="104" t="inlineStr">
        <is>
          <t>2024/25</t>
        </is>
      </c>
      <c r="B1355" s="104" t="inlineStr">
        <is>
          <t>HC-033</t>
        </is>
      </c>
      <c r="C1355" s="104" t="inlineStr">
        <is>
          <t>P010</t>
        </is>
      </c>
      <c r="D1355" s="159" t="n">
        <v>14234</v>
      </c>
      <c r="E1355" s="160" t="n">
        <v>84117.39999999999</v>
      </c>
      <c r="F1355" s="160" t="n">
        <v>26869.11</v>
      </c>
    </row>
    <row r="1356">
      <c r="A1356" s="104" t="inlineStr">
        <is>
          <t>2024/25</t>
        </is>
      </c>
      <c r="B1356" s="104" t="inlineStr">
        <is>
          <t>HC-033</t>
        </is>
      </c>
      <c r="C1356" s="104" t="inlineStr">
        <is>
          <t>P011</t>
        </is>
      </c>
      <c r="D1356" s="159" t="n">
        <v>12841</v>
      </c>
      <c r="E1356" s="160" t="n">
        <v>37354.79</v>
      </c>
      <c r="F1356" s="160" t="n">
        <v>8750.41</v>
      </c>
    </row>
    <row r="1357">
      <c r="A1357" s="104" t="inlineStr">
        <is>
          <t>2024/25</t>
        </is>
      </c>
      <c r="B1357" s="104" t="inlineStr">
        <is>
          <t>HC-033</t>
        </is>
      </c>
      <c r="C1357" s="104" t="inlineStr">
        <is>
          <t>P012</t>
        </is>
      </c>
      <c r="D1357" s="159" t="n">
        <v>14624</v>
      </c>
      <c r="E1357" s="160" t="n">
        <v>54511.17</v>
      </c>
      <c r="F1357" s="160" t="n">
        <v>16254.79</v>
      </c>
    </row>
    <row r="1358">
      <c r="A1358" s="104" t="inlineStr">
        <is>
          <t>2024/25</t>
        </is>
      </c>
      <c r="B1358" s="104" t="inlineStr">
        <is>
          <t>HC-033</t>
        </is>
      </c>
      <c r="C1358" s="104" t="inlineStr">
        <is>
          <t>P013</t>
        </is>
      </c>
      <c r="D1358" s="159" t="n">
        <v>14832</v>
      </c>
      <c r="E1358" s="160" t="n">
        <v>51235.32</v>
      </c>
      <c r="F1358" s="160" t="n">
        <v>13095.47</v>
      </c>
    </row>
    <row r="1359">
      <c r="A1359" s="104" t="inlineStr">
        <is>
          <t>2024/25</t>
        </is>
      </c>
      <c r="B1359" s="104" t="inlineStr">
        <is>
          <t>HC-033</t>
        </is>
      </c>
      <c r="C1359" s="104" t="inlineStr">
        <is>
          <t>P014</t>
        </is>
      </c>
      <c r="D1359" s="159" t="n">
        <v>16063</v>
      </c>
      <c r="E1359" s="160" t="n">
        <v>62785.95</v>
      </c>
      <c r="F1359" s="160" t="n">
        <v>17381.71</v>
      </c>
    </row>
    <row r="1360">
      <c r="A1360" s="104" t="inlineStr">
        <is>
          <t>2024/25</t>
        </is>
      </c>
      <c r="B1360" s="104" t="inlineStr">
        <is>
          <t>HC-033</t>
        </is>
      </c>
      <c r="C1360" s="104" t="inlineStr">
        <is>
          <t>P015</t>
        </is>
      </c>
      <c r="D1360" s="159" t="n">
        <v>11316</v>
      </c>
      <c r="E1360" s="160" t="n">
        <v>53492.78</v>
      </c>
      <c r="F1360" s="160" t="n">
        <v>17657.58</v>
      </c>
    </row>
    <row r="1361">
      <c r="A1361" s="104" t="inlineStr">
        <is>
          <t>2024/25</t>
        </is>
      </c>
      <c r="B1361" s="104" t="inlineStr">
        <is>
          <t>HC-033</t>
        </is>
      </c>
      <c r="C1361" s="104" t="inlineStr">
        <is>
          <t>P016</t>
        </is>
      </c>
      <c r="D1361" s="159" t="n">
        <v>6401</v>
      </c>
      <c r="E1361" s="160" t="n">
        <v>39564.23</v>
      </c>
      <c r="F1361" s="160" t="n">
        <v>12220.24</v>
      </c>
    </row>
    <row r="1362">
      <c r="A1362" s="104" t="inlineStr">
        <is>
          <t>2024/25</t>
        </is>
      </c>
      <c r="B1362" s="104" t="inlineStr">
        <is>
          <t>HC-033</t>
        </is>
      </c>
      <c r="C1362" s="104" t="inlineStr">
        <is>
          <t>P017</t>
        </is>
      </c>
      <c r="D1362" s="159" t="n">
        <v>5330</v>
      </c>
      <c r="E1362" s="160" t="n">
        <v>36341.04</v>
      </c>
      <c r="F1362" s="160" t="n">
        <v>12381.98</v>
      </c>
    </row>
    <row r="1363">
      <c r="A1363" s="104" t="inlineStr">
        <is>
          <t>2024/25</t>
        </is>
      </c>
      <c r="B1363" s="104" t="inlineStr">
        <is>
          <t>HC-033</t>
        </is>
      </c>
      <c r="C1363" s="104" t="inlineStr">
        <is>
          <t>P018</t>
        </is>
      </c>
      <c r="D1363" s="159" t="n">
        <v>13113</v>
      </c>
      <c r="E1363" s="160" t="n">
        <v>34567.45</v>
      </c>
      <c r="F1363" s="160" t="n">
        <v>7361.25</v>
      </c>
    </row>
    <row r="1364">
      <c r="A1364" s="104" t="inlineStr">
        <is>
          <t>2024/25</t>
        </is>
      </c>
      <c r="B1364" s="104" t="inlineStr">
        <is>
          <t>HC-033</t>
        </is>
      </c>
      <c r="C1364" s="104" t="inlineStr">
        <is>
          <t>P019</t>
        </is>
      </c>
      <c r="D1364" s="159" t="n">
        <v>15702</v>
      </c>
      <c r="E1364" s="160" t="n">
        <v>39965.62</v>
      </c>
      <c r="F1364" s="160" t="n">
        <v>10216.72</v>
      </c>
    </row>
    <row r="1365">
      <c r="A1365" s="104" t="inlineStr">
        <is>
          <t>2024/25</t>
        </is>
      </c>
      <c r="B1365" s="104" t="inlineStr">
        <is>
          <t>HC-033</t>
        </is>
      </c>
      <c r="C1365" s="104" t="inlineStr">
        <is>
          <t>P020</t>
        </is>
      </c>
      <c r="D1365" s="159" t="n">
        <v>10468</v>
      </c>
      <c r="E1365" s="160" t="n">
        <v>26648.7</v>
      </c>
      <c r="F1365" s="160" t="n">
        <v>6809.67</v>
      </c>
    </row>
    <row r="1366">
      <c r="A1366" s="104" t="inlineStr">
        <is>
          <t>2024/25</t>
        </is>
      </c>
      <c r="B1366" s="104" t="inlineStr">
        <is>
          <t>HC-033</t>
        </is>
      </c>
      <c r="C1366" s="104" t="inlineStr">
        <is>
          <t>P021</t>
        </is>
      </c>
      <c r="D1366" s="159" t="n">
        <v>17117</v>
      </c>
      <c r="E1366" s="160" t="n">
        <v>56020.08</v>
      </c>
      <c r="F1366" s="160" t="n">
        <v>15511.89</v>
      </c>
    </row>
    <row r="1367">
      <c r="A1367" s="104" t="inlineStr">
        <is>
          <t>2024/25</t>
        </is>
      </c>
      <c r="B1367" s="104" t="inlineStr">
        <is>
          <t>HC-033</t>
        </is>
      </c>
      <c r="C1367" s="104" t="inlineStr">
        <is>
          <t>P022</t>
        </is>
      </c>
      <c r="D1367" s="159" t="n">
        <v>13904</v>
      </c>
      <c r="E1367" s="160" t="n">
        <v>42979</v>
      </c>
      <c r="F1367" s="160" t="n">
        <v>11441.53</v>
      </c>
    </row>
    <row r="1368">
      <c r="A1368" s="104" t="inlineStr">
        <is>
          <t>2024/25</t>
        </is>
      </c>
      <c r="B1368" s="104" t="inlineStr">
        <is>
          <t>HC-033</t>
        </is>
      </c>
      <c r="C1368" s="104" t="inlineStr">
        <is>
          <t>P023</t>
        </is>
      </c>
      <c r="D1368" s="159" t="n">
        <v>16467</v>
      </c>
      <c r="E1368" s="160" t="n">
        <v>32937.29</v>
      </c>
      <c r="F1368" s="160" t="n">
        <v>6314.6</v>
      </c>
    </row>
    <row r="1369">
      <c r="A1369" s="104" t="inlineStr">
        <is>
          <t>2024/25</t>
        </is>
      </c>
      <c r="B1369" s="104" t="inlineStr">
        <is>
          <t>HC-033</t>
        </is>
      </c>
      <c r="C1369" s="104" t="inlineStr">
        <is>
          <t>P024</t>
        </is>
      </c>
      <c r="D1369" s="159" t="n">
        <v>17242</v>
      </c>
      <c r="E1369" s="160" t="n">
        <v>37620.08</v>
      </c>
      <c r="F1369" s="160" t="n">
        <v>7611.91</v>
      </c>
    </row>
    <row r="1370">
      <c r="A1370" s="104" t="inlineStr">
        <is>
          <t>2024/25</t>
        </is>
      </c>
      <c r="B1370" s="104" t="inlineStr">
        <is>
          <t>HC-033</t>
        </is>
      </c>
      <c r="C1370" s="104" t="inlineStr">
        <is>
          <t>P025</t>
        </is>
      </c>
      <c r="D1370" s="159" t="n">
        <v>14436</v>
      </c>
      <c r="E1370" s="160" t="n">
        <v>55116.57</v>
      </c>
      <c r="F1370" s="160" t="n">
        <v>19955.72</v>
      </c>
    </row>
    <row r="1371">
      <c r="A1371" s="104" t="inlineStr">
        <is>
          <t>2024/25</t>
        </is>
      </c>
      <c r="B1371" s="104" t="inlineStr">
        <is>
          <t>HC-033</t>
        </is>
      </c>
      <c r="C1371" s="104" t="inlineStr">
        <is>
          <t>P026</t>
        </is>
      </c>
      <c r="D1371" s="159" t="n">
        <v>8609</v>
      </c>
      <c r="E1371" s="160" t="n">
        <v>38351.34</v>
      </c>
      <c r="F1371" s="160" t="n">
        <v>12252.1</v>
      </c>
    </row>
    <row r="1372">
      <c r="A1372" s="104" t="inlineStr">
        <is>
          <t>2024/25</t>
        </is>
      </c>
      <c r="B1372" s="104" t="inlineStr">
        <is>
          <t>HC-033</t>
        </is>
      </c>
      <c r="C1372" s="104" t="inlineStr">
        <is>
          <t>P027</t>
        </is>
      </c>
      <c r="D1372" s="159" t="n">
        <v>7407</v>
      </c>
      <c r="E1372" s="160" t="n">
        <v>32998.77</v>
      </c>
      <c r="F1372" s="160" t="n">
        <v>10543.44</v>
      </c>
    </row>
    <row r="1373">
      <c r="A1373" s="104" t="inlineStr">
        <is>
          <t>2024/25</t>
        </is>
      </c>
      <c r="B1373" s="104" t="inlineStr">
        <is>
          <t>HC-033</t>
        </is>
      </c>
      <c r="C1373" s="104" t="inlineStr">
        <is>
          <t>P028</t>
        </is>
      </c>
      <c r="D1373" s="159" t="n">
        <v>10020</v>
      </c>
      <c r="E1373" s="160" t="n">
        <v>47368.52</v>
      </c>
      <c r="F1373" s="160" t="n">
        <v>16139.3</v>
      </c>
    </row>
    <row r="1374">
      <c r="A1374" s="104" t="inlineStr">
        <is>
          <t>2024/25</t>
        </is>
      </c>
      <c r="B1374" s="104" t="inlineStr">
        <is>
          <t>HC-033</t>
        </is>
      </c>
      <c r="C1374" s="104" t="inlineStr">
        <is>
          <t>P029</t>
        </is>
      </c>
      <c r="D1374" s="159" t="n">
        <v>25229</v>
      </c>
      <c r="E1374" s="160" t="n">
        <v>48163.73</v>
      </c>
      <c r="F1374" s="160" t="n">
        <v>7181.41</v>
      </c>
    </row>
    <row r="1375">
      <c r="A1375" s="104" t="inlineStr">
        <is>
          <t>2024/25</t>
        </is>
      </c>
      <c r="B1375" s="104" t="inlineStr">
        <is>
          <t>HC-033</t>
        </is>
      </c>
      <c r="C1375" s="104" t="inlineStr">
        <is>
          <t>P030</t>
        </is>
      </c>
      <c r="D1375" s="159" t="n">
        <v>14155</v>
      </c>
      <c r="E1375" s="160" t="n">
        <v>42466.21</v>
      </c>
      <c r="F1375" s="160" t="n">
        <v>8140.85</v>
      </c>
    </row>
    <row r="1376">
      <c r="A1376" s="104" t="inlineStr">
        <is>
          <t>2024/25</t>
        </is>
      </c>
      <c r="B1376" s="104" t="inlineStr">
        <is>
          <t>HC-033</t>
        </is>
      </c>
      <c r="C1376" s="104" t="inlineStr">
        <is>
          <t>P031</t>
        </is>
      </c>
      <c r="D1376" s="159" t="n">
        <v>6266</v>
      </c>
      <c r="E1376" s="160" t="n">
        <v>31332.11</v>
      </c>
      <c r="F1376" s="160" t="n">
        <v>9341.459999999999</v>
      </c>
    </row>
    <row r="1377">
      <c r="A1377" s="104" t="inlineStr">
        <is>
          <t>2024/25</t>
        </is>
      </c>
      <c r="B1377" s="104" t="inlineStr">
        <is>
          <t>HC-033</t>
        </is>
      </c>
      <c r="C1377" s="104" t="inlineStr">
        <is>
          <t>P032</t>
        </is>
      </c>
      <c r="D1377" s="159" t="n">
        <v>7584</v>
      </c>
      <c r="E1377" s="160" t="n">
        <v>17922.78</v>
      </c>
      <c r="F1377" s="160" t="n">
        <v>4007.73</v>
      </c>
    </row>
    <row r="1378">
      <c r="A1378" s="104" t="inlineStr">
        <is>
          <t>2024/25</t>
        </is>
      </c>
      <c r="B1378" s="104" t="inlineStr">
        <is>
          <t>HC-033</t>
        </is>
      </c>
      <c r="C1378" s="104" t="inlineStr">
        <is>
          <t>P033</t>
        </is>
      </c>
      <c r="D1378" s="159" t="n">
        <v>5350</v>
      </c>
      <c r="E1378" s="160" t="n">
        <v>16542.66</v>
      </c>
      <c r="F1378" s="160" t="n">
        <v>4227.24</v>
      </c>
    </row>
    <row r="1379">
      <c r="A1379" s="104" t="inlineStr">
        <is>
          <t>2024/25</t>
        </is>
      </c>
      <c r="B1379" s="104" t="inlineStr">
        <is>
          <t>HC-033</t>
        </is>
      </c>
      <c r="C1379" s="104" t="inlineStr">
        <is>
          <t>P034</t>
        </is>
      </c>
      <c r="D1379" s="159" t="n">
        <v>3514</v>
      </c>
      <c r="E1379" s="160" t="n">
        <v>14696.27</v>
      </c>
      <c r="F1379" s="160" t="n">
        <v>4539.17</v>
      </c>
    </row>
    <row r="1380">
      <c r="A1380" s="104" t="inlineStr">
        <is>
          <t>2024/25</t>
        </is>
      </c>
      <c r="B1380" s="104" t="inlineStr">
        <is>
          <t>HC-033</t>
        </is>
      </c>
      <c r="C1380" s="104" t="inlineStr">
        <is>
          <t>P035</t>
        </is>
      </c>
      <c r="D1380" s="159" t="n">
        <v>4926</v>
      </c>
      <c r="E1380" s="160" t="n">
        <v>17466.12</v>
      </c>
      <c r="F1380" s="160" t="n">
        <v>4835.8</v>
      </c>
    </row>
    <row r="1381">
      <c r="A1381" s="104" t="inlineStr">
        <is>
          <t>2024/25</t>
        </is>
      </c>
      <c r="B1381" s="104" t="inlineStr">
        <is>
          <t>HC-033</t>
        </is>
      </c>
      <c r="C1381" s="104" t="inlineStr">
        <is>
          <t>P036</t>
        </is>
      </c>
      <c r="D1381" s="159" t="n">
        <v>3799</v>
      </c>
      <c r="E1381" s="160" t="n">
        <v>14507.85</v>
      </c>
      <c r="F1381" s="160" t="n">
        <v>4171.26</v>
      </c>
    </row>
    <row r="1382">
      <c r="A1382" s="104" t="inlineStr">
        <is>
          <t>2024/25</t>
        </is>
      </c>
      <c r="B1382" s="104" t="inlineStr">
        <is>
          <t>HC-033</t>
        </is>
      </c>
      <c r="C1382" s="104" t="inlineStr">
        <is>
          <t>P037</t>
        </is>
      </c>
      <c r="D1382" s="159" t="n">
        <v>6005</v>
      </c>
      <c r="E1382" s="160" t="n">
        <v>20742.81</v>
      </c>
      <c r="F1382" s="160" t="n">
        <v>6848.14</v>
      </c>
    </row>
    <row r="1383">
      <c r="A1383" s="104" t="inlineStr">
        <is>
          <t>2024/25</t>
        </is>
      </c>
      <c r="B1383" s="104" t="inlineStr">
        <is>
          <t>HC-033</t>
        </is>
      </c>
      <c r="C1383" s="104" t="inlineStr">
        <is>
          <t>P038</t>
        </is>
      </c>
      <c r="D1383" s="159" t="n">
        <v>2832</v>
      </c>
      <c r="E1383" s="160" t="n">
        <v>17765.02</v>
      </c>
      <c r="F1383" s="160" t="n">
        <v>5675.1</v>
      </c>
    </row>
    <row r="1384">
      <c r="A1384" s="104" t="inlineStr">
        <is>
          <t>2024/25</t>
        </is>
      </c>
      <c r="B1384" s="104" t="inlineStr">
        <is>
          <t>HC-033</t>
        </is>
      </c>
      <c r="C1384" s="104" t="inlineStr">
        <is>
          <t>P039</t>
        </is>
      </c>
      <c r="D1384" s="159" t="n">
        <v>2990</v>
      </c>
      <c r="E1384" s="160" t="n">
        <v>18767.97</v>
      </c>
      <c r="F1384" s="160" t="n">
        <v>6196.48</v>
      </c>
    </row>
    <row r="1385">
      <c r="A1385" s="104" t="inlineStr">
        <is>
          <t>2024/25</t>
        </is>
      </c>
      <c r="B1385" s="104" t="inlineStr">
        <is>
          <t>HC-033</t>
        </is>
      </c>
      <c r="C1385" s="104" t="inlineStr">
        <is>
          <t>P040</t>
        </is>
      </c>
      <c r="D1385" s="159" t="n">
        <v>1131</v>
      </c>
      <c r="E1385" s="160" t="n">
        <v>8633.83</v>
      </c>
      <c r="F1385" s="160" t="n">
        <v>2764.01</v>
      </c>
    </row>
    <row r="1386">
      <c r="A1386" s="104" t="inlineStr">
        <is>
          <t>2024/25</t>
        </is>
      </c>
      <c r="B1386" s="104" t="inlineStr">
        <is>
          <t>HC-033</t>
        </is>
      </c>
      <c r="C1386" s="104" t="inlineStr">
        <is>
          <t>P041</t>
        </is>
      </c>
      <c r="D1386" s="159" t="n">
        <v>528</v>
      </c>
      <c r="E1386" s="160" t="n">
        <v>5720.79</v>
      </c>
      <c r="F1386" s="160" t="n">
        <v>2190.44</v>
      </c>
    </row>
    <row r="1387">
      <c r="A1387" s="104" t="inlineStr">
        <is>
          <t>2024/25</t>
        </is>
      </c>
      <c r="B1387" s="104" t="inlineStr">
        <is>
          <t>HC-033</t>
        </is>
      </c>
      <c r="C1387" s="104" t="inlineStr">
        <is>
          <t>P042</t>
        </is>
      </c>
      <c r="D1387" s="159" t="n">
        <v>1075</v>
      </c>
      <c r="E1387" s="160" t="n">
        <v>4303.59</v>
      </c>
      <c r="F1387" s="160" t="n">
        <v>1052.6</v>
      </c>
    </row>
    <row r="1388">
      <c r="A1388" s="104" t="inlineStr">
        <is>
          <t>2024/25</t>
        </is>
      </c>
      <c r="B1388" s="104" t="inlineStr">
        <is>
          <t>HC-034</t>
        </is>
      </c>
      <c r="C1388" s="104" t="inlineStr">
        <is>
          <t>P001</t>
        </is>
      </c>
      <c r="D1388" s="159" t="n">
        <v>5528</v>
      </c>
      <c r="E1388" s="160" t="n">
        <v>49757.1</v>
      </c>
      <c r="F1388" s="160" t="n">
        <v>18274.08</v>
      </c>
    </row>
    <row r="1389">
      <c r="A1389" s="104" t="inlineStr">
        <is>
          <t>2024/25</t>
        </is>
      </c>
      <c r="B1389" s="104" t="inlineStr">
        <is>
          <t>HC-034</t>
        </is>
      </c>
      <c r="C1389" s="104" t="inlineStr">
        <is>
          <t>P002</t>
        </is>
      </c>
      <c r="D1389" s="159" t="n">
        <v>7579</v>
      </c>
      <c r="E1389" s="160" t="n">
        <v>79241.47</v>
      </c>
      <c r="F1389" s="160" t="n">
        <v>30898.55</v>
      </c>
    </row>
    <row r="1390">
      <c r="A1390" s="104" t="inlineStr">
        <is>
          <t>2024/25</t>
        </is>
      </c>
      <c r="B1390" s="104" t="inlineStr">
        <is>
          <t>HC-034</t>
        </is>
      </c>
      <c r="C1390" s="104" t="inlineStr">
        <is>
          <t>P003</t>
        </is>
      </c>
      <c r="D1390" s="159" t="n">
        <v>10584</v>
      </c>
      <c r="E1390" s="160" t="n">
        <v>71209.85000000001</v>
      </c>
      <c r="F1390" s="160" t="n">
        <v>24576.4</v>
      </c>
    </row>
    <row r="1391">
      <c r="A1391" s="104" t="inlineStr">
        <is>
          <t>2024/25</t>
        </is>
      </c>
      <c r="B1391" s="104" t="inlineStr">
        <is>
          <t>HC-034</t>
        </is>
      </c>
      <c r="C1391" s="104" t="inlineStr">
        <is>
          <t>P004</t>
        </is>
      </c>
      <c r="D1391" s="159" t="n">
        <v>5062</v>
      </c>
      <c r="E1391" s="160" t="n">
        <v>39571.22</v>
      </c>
      <c r="F1391" s="160" t="n">
        <v>13214.12</v>
      </c>
    </row>
    <row r="1392">
      <c r="A1392" s="104" t="inlineStr">
        <is>
          <t>2024/25</t>
        </is>
      </c>
      <c r="B1392" s="104" t="inlineStr">
        <is>
          <t>HC-034</t>
        </is>
      </c>
      <c r="C1392" s="104" t="inlineStr">
        <is>
          <t>P005</t>
        </is>
      </c>
      <c r="D1392" s="159" t="n">
        <v>10231</v>
      </c>
      <c r="E1392" s="160" t="n">
        <v>76268.08</v>
      </c>
      <c r="F1392" s="160" t="n">
        <v>24669.49</v>
      </c>
    </row>
    <row r="1393">
      <c r="A1393" s="104" t="inlineStr">
        <is>
          <t>2024/25</t>
        </is>
      </c>
      <c r="B1393" s="104" t="inlineStr">
        <is>
          <t>HC-034</t>
        </is>
      </c>
      <c r="C1393" s="104" t="inlineStr">
        <is>
          <t>P006</t>
        </is>
      </c>
      <c r="D1393" s="159" t="n">
        <v>9974</v>
      </c>
      <c r="E1393" s="160" t="n">
        <v>80689.98</v>
      </c>
      <c r="F1393" s="160" t="n">
        <v>24279.05</v>
      </c>
    </row>
    <row r="1394">
      <c r="A1394" s="104" t="inlineStr">
        <is>
          <t>2024/25</t>
        </is>
      </c>
      <c r="B1394" s="104" t="inlineStr">
        <is>
          <t>HC-034</t>
        </is>
      </c>
      <c r="C1394" s="104" t="inlineStr">
        <is>
          <t>P007</t>
        </is>
      </c>
      <c r="D1394" s="159" t="n">
        <v>9543</v>
      </c>
      <c r="E1394" s="160" t="n">
        <v>71994.39</v>
      </c>
      <c r="F1394" s="160" t="n">
        <v>20043.93</v>
      </c>
    </row>
    <row r="1395">
      <c r="A1395" s="104" t="inlineStr">
        <is>
          <t>2024/25</t>
        </is>
      </c>
      <c r="B1395" s="104" t="inlineStr">
        <is>
          <t>HC-034</t>
        </is>
      </c>
      <c r="C1395" s="104" t="inlineStr">
        <is>
          <t>P008</t>
        </is>
      </c>
      <c r="D1395" s="159" t="n">
        <v>8084</v>
      </c>
      <c r="E1395" s="160" t="n">
        <v>59529.87</v>
      </c>
      <c r="F1395" s="160" t="n">
        <v>22548.98</v>
      </c>
    </row>
    <row r="1396">
      <c r="A1396" s="104" t="inlineStr">
        <is>
          <t>2024/25</t>
        </is>
      </c>
      <c r="B1396" s="104" t="inlineStr">
        <is>
          <t>HC-034</t>
        </is>
      </c>
      <c r="C1396" s="104" t="inlineStr">
        <is>
          <t>P009</t>
        </is>
      </c>
      <c r="D1396" s="159" t="n">
        <v>3985</v>
      </c>
      <c r="E1396" s="160" t="n">
        <v>50367.12</v>
      </c>
      <c r="F1396" s="160" t="n">
        <v>21316.25</v>
      </c>
    </row>
    <row r="1397">
      <c r="A1397" s="104" t="inlineStr">
        <is>
          <t>2024/25</t>
        </is>
      </c>
      <c r="B1397" s="104" t="inlineStr">
        <is>
          <t>HC-034</t>
        </is>
      </c>
      <c r="C1397" s="104" t="inlineStr">
        <is>
          <t>P010</t>
        </is>
      </c>
      <c r="D1397" s="159" t="n">
        <v>9977</v>
      </c>
      <c r="E1397" s="160" t="n">
        <v>58948.07</v>
      </c>
      <c r="F1397" s="160" t="n">
        <v>19687.82</v>
      </c>
    </row>
    <row r="1398">
      <c r="A1398" s="104" t="inlineStr">
        <is>
          <t>2024/25</t>
        </is>
      </c>
      <c r="B1398" s="104" t="inlineStr">
        <is>
          <t>HC-034</t>
        </is>
      </c>
      <c r="C1398" s="104" t="inlineStr">
        <is>
          <t>P011</t>
        </is>
      </c>
      <c r="D1398" s="159" t="n">
        <v>9785</v>
      </c>
      <c r="E1398" s="160" t="n">
        <v>28462.7</v>
      </c>
      <c r="F1398" s="160" t="n">
        <v>6969.65</v>
      </c>
    </row>
    <row r="1399">
      <c r="A1399" s="104" t="inlineStr">
        <is>
          <t>2024/25</t>
        </is>
      </c>
      <c r="B1399" s="104" t="inlineStr">
        <is>
          <t>HC-034</t>
        </is>
      </c>
      <c r="C1399" s="104" t="inlineStr">
        <is>
          <t>P012</t>
        </is>
      </c>
      <c r="D1399" s="159" t="n">
        <v>10975</v>
      </c>
      <c r="E1399" s="160" t="n">
        <v>40915.07</v>
      </c>
      <c r="F1399" s="160" t="n">
        <v>12749.31</v>
      </c>
    </row>
    <row r="1400">
      <c r="A1400" s="104" t="inlineStr">
        <is>
          <t>2024/25</t>
        </is>
      </c>
      <c r="B1400" s="104" t="inlineStr">
        <is>
          <t>HC-034</t>
        </is>
      </c>
      <c r="C1400" s="104" t="inlineStr">
        <is>
          <t>P013</t>
        </is>
      </c>
      <c r="D1400" s="159" t="n">
        <v>11140</v>
      </c>
      <c r="E1400" s="160" t="n">
        <v>38481.59</v>
      </c>
      <c r="F1400" s="160" t="n">
        <v>10305.12</v>
      </c>
    </row>
    <row r="1401">
      <c r="A1401" s="104" t="inlineStr">
        <is>
          <t>2024/25</t>
        </is>
      </c>
      <c r="B1401" s="104" t="inlineStr">
        <is>
          <t>HC-034</t>
        </is>
      </c>
      <c r="C1401" s="104" t="inlineStr">
        <is>
          <t>P014</t>
        </is>
      </c>
      <c r="D1401" s="159" t="n">
        <v>12261</v>
      </c>
      <c r="E1401" s="160" t="n">
        <v>47930.26</v>
      </c>
      <c r="F1401" s="160" t="n">
        <v>13882.3</v>
      </c>
    </row>
    <row r="1402">
      <c r="A1402" s="104" t="inlineStr">
        <is>
          <t>2024/25</t>
        </is>
      </c>
      <c r="B1402" s="104" t="inlineStr">
        <is>
          <t>HC-034</t>
        </is>
      </c>
      <c r="C1402" s="104" t="inlineStr">
        <is>
          <t>P015</t>
        </is>
      </c>
      <c r="D1402" s="159" t="n">
        <v>8484</v>
      </c>
      <c r="E1402" s="160" t="n">
        <v>40104.66</v>
      </c>
      <c r="F1402" s="160" t="n">
        <v>13835.96</v>
      </c>
    </row>
    <row r="1403">
      <c r="A1403" s="104" t="inlineStr">
        <is>
          <t>2024/25</t>
        </is>
      </c>
      <c r="B1403" s="104" t="inlineStr">
        <is>
          <t>HC-034</t>
        </is>
      </c>
      <c r="C1403" s="104" t="inlineStr">
        <is>
          <t>P016</t>
        </is>
      </c>
      <c r="D1403" s="159" t="n">
        <v>4738</v>
      </c>
      <c r="E1403" s="160" t="n">
        <v>29299.54</v>
      </c>
      <c r="F1403" s="160" t="n">
        <v>9462.48</v>
      </c>
    </row>
    <row r="1404">
      <c r="A1404" s="104" t="inlineStr">
        <is>
          <t>2024/25</t>
        </is>
      </c>
      <c r="B1404" s="104" t="inlineStr">
        <is>
          <t>HC-034</t>
        </is>
      </c>
      <c r="C1404" s="104" t="inlineStr">
        <is>
          <t>P017</t>
        </is>
      </c>
      <c r="D1404" s="159" t="n">
        <v>4152</v>
      </c>
      <c r="E1404" s="160" t="n">
        <v>28312.63</v>
      </c>
      <c r="F1404" s="160" t="n">
        <v>10096.42</v>
      </c>
    </row>
    <row r="1405">
      <c r="A1405" s="104" t="inlineStr">
        <is>
          <t>2024/25</t>
        </is>
      </c>
      <c r="B1405" s="104" t="inlineStr">
        <is>
          <t>HC-034</t>
        </is>
      </c>
      <c r="C1405" s="104" t="inlineStr">
        <is>
          <t>P018</t>
        </is>
      </c>
      <c r="D1405" s="159" t="n">
        <v>10293</v>
      </c>
      <c r="E1405" s="160" t="n">
        <v>27135.73</v>
      </c>
      <c r="F1405" s="160" t="n">
        <v>6041.45</v>
      </c>
    </row>
    <row r="1406">
      <c r="A1406" s="104" t="inlineStr">
        <is>
          <t>2024/25</t>
        </is>
      </c>
      <c r="B1406" s="104" t="inlineStr">
        <is>
          <t>HC-034</t>
        </is>
      </c>
      <c r="C1406" s="104" t="inlineStr">
        <is>
          <t>P019</t>
        </is>
      </c>
      <c r="D1406" s="159" t="n">
        <v>12352</v>
      </c>
      <c r="E1406" s="160" t="n">
        <v>31439.92</v>
      </c>
      <c r="F1406" s="160" t="n">
        <v>8411.01</v>
      </c>
    </row>
    <row r="1407">
      <c r="A1407" s="104" t="inlineStr">
        <is>
          <t>2024/25</t>
        </is>
      </c>
      <c r="B1407" s="104" t="inlineStr">
        <is>
          <t>HC-034</t>
        </is>
      </c>
      <c r="C1407" s="104" t="inlineStr">
        <is>
          <t>P020</t>
        </is>
      </c>
      <c r="D1407" s="159" t="n">
        <v>8120</v>
      </c>
      <c r="E1407" s="160" t="n">
        <v>20667.97</v>
      </c>
      <c r="F1407" s="160" t="n">
        <v>5519.98</v>
      </c>
    </row>
    <row r="1408">
      <c r="A1408" s="104" t="inlineStr">
        <is>
          <t>2024/25</t>
        </is>
      </c>
      <c r="B1408" s="104" t="inlineStr">
        <is>
          <t>HC-034</t>
        </is>
      </c>
      <c r="C1408" s="104" t="inlineStr">
        <is>
          <t>P021</t>
        </is>
      </c>
      <c r="D1408" s="159" t="n">
        <v>12410</v>
      </c>
      <c r="E1408" s="160" t="n">
        <v>40610.51</v>
      </c>
      <c r="F1408" s="160" t="n">
        <v>11759.99</v>
      </c>
    </row>
    <row r="1409">
      <c r="A1409" s="104" t="inlineStr">
        <is>
          <t>2024/25</t>
        </is>
      </c>
      <c r="B1409" s="104" t="inlineStr">
        <is>
          <t>HC-034</t>
        </is>
      </c>
      <c r="C1409" s="104" t="inlineStr">
        <is>
          <t>P022</t>
        </is>
      </c>
      <c r="D1409" s="159" t="n">
        <v>10068</v>
      </c>
      <c r="E1409" s="160" t="n">
        <v>31119.98</v>
      </c>
      <c r="F1409" s="160" t="n">
        <v>8673.15</v>
      </c>
    </row>
    <row r="1410">
      <c r="A1410" s="104" t="inlineStr">
        <is>
          <t>2024/25</t>
        </is>
      </c>
      <c r="B1410" s="104" t="inlineStr">
        <is>
          <t>HC-034</t>
        </is>
      </c>
      <c r="C1410" s="104" t="inlineStr">
        <is>
          <t>P023</t>
        </is>
      </c>
      <c r="D1410" s="159" t="n">
        <v>12250</v>
      </c>
      <c r="E1410" s="160" t="n">
        <v>24502.63</v>
      </c>
      <c r="F1410" s="160" t="n">
        <v>4918.35</v>
      </c>
    </row>
    <row r="1411">
      <c r="A1411" s="104" t="inlineStr">
        <is>
          <t>2024/25</t>
        </is>
      </c>
      <c r="B1411" s="104" t="inlineStr">
        <is>
          <t>HC-034</t>
        </is>
      </c>
      <c r="C1411" s="104" t="inlineStr">
        <is>
          <t>P024</t>
        </is>
      </c>
      <c r="D1411" s="159" t="n">
        <v>13472</v>
      </c>
      <c r="E1411" s="160" t="n">
        <v>29394.38</v>
      </c>
      <c r="F1411" s="160" t="n">
        <v>6226.32</v>
      </c>
    </row>
    <row r="1412">
      <c r="A1412" s="104" t="inlineStr">
        <is>
          <t>2024/25</t>
        </is>
      </c>
      <c r="B1412" s="104" t="inlineStr">
        <is>
          <t>HC-034</t>
        </is>
      </c>
      <c r="C1412" s="104" t="inlineStr">
        <is>
          <t>P025</t>
        </is>
      </c>
      <c r="D1412" s="159" t="n">
        <v>10487</v>
      </c>
      <c r="E1412" s="160" t="n">
        <v>40043.34</v>
      </c>
      <c r="F1412" s="160" t="n">
        <v>15176.09</v>
      </c>
    </row>
    <row r="1413">
      <c r="A1413" s="104" t="inlineStr">
        <is>
          <t>2024/25</t>
        </is>
      </c>
      <c r="B1413" s="104" t="inlineStr">
        <is>
          <t>HC-034</t>
        </is>
      </c>
      <c r="C1413" s="104" t="inlineStr">
        <is>
          <t>P026</t>
        </is>
      </c>
      <c r="D1413" s="159" t="n">
        <v>6932</v>
      </c>
      <c r="E1413" s="160" t="n">
        <v>30882.35</v>
      </c>
      <c r="F1413" s="160" t="n">
        <v>10319.21</v>
      </c>
    </row>
    <row r="1414">
      <c r="A1414" s="104" t="inlineStr">
        <is>
          <t>2024/25</t>
        </is>
      </c>
      <c r="B1414" s="104" t="inlineStr">
        <is>
          <t>HC-034</t>
        </is>
      </c>
      <c r="C1414" s="104" t="inlineStr">
        <is>
          <t>P027</t>
        </is>
      </c>
      <c r="D1414" s="159" t="n">
        <v>5523</v>
      </c>
      <c r="E1414" s="160" t="n">
        <v>24604.36</v>
      </c>
      <c r="F1414" s="160" t="n">
        <v>8223.82</v>
      </c>
    </row>
    <row r="1415">
      <c r="A1415" s="104" t="inlineStr">
        <is>
          <t>2024/25</t>
        </is>
      </c>
      <c r="B1415" s="104" t="inlineStr">
        <is>
          <t>HC-034</t>
        </is>
      </c>
      <c r="C1415" s="104" t="inlineStr">
        <is>
          <t>P028</t>
        </is>
      </c>
      <c r="D1415" s="159" t="n">
        <v>7808</v>
      </c>
      <c r="E1415" s="160" t="n">
        <v>36911.41</v>
      </c>
      <c r="F1415" s="160" t="n">
        <v>13160.54</v>
      </c>
    </row>
    <row r="1416">
      <c r="A1416" s="104" t="inlineStr">
        <is>
          <t>2024/25</t>
        </is>
      </c>
      <c r="B1416" s="104" t="inlineStr">
        <is>
          <t>HC-034</t>
        </is>
      </c>
      <c r="C1416" s="104" t="inlineStr">
        <is>
          <t>P029</t>
        </is>
      </c>
      <c r="D1416" s="159" t="n">
        <v>18150</v>
      </c>
      <c r="E1416" s="160" t="n">
        <v>34651.97</v>
      </c>
      <c r="F1416" s="160" t="n">
        <v>5403.71</v>
      </c>
    </row>
    <row r="1417">
      <c r="A1417" s="104" t="inlineStr">
        <is>
          <t>2024/25</t>
        </is>
      </c>
      <c r="B1417" s="104" t="inlineStr">
        <is>
          <t>HC-034</t>
        </is>
      </c>
      <c r="C1417" s="104" t="inlineStr">
        <is>
          <t>P030</t>
        </is>
      </c>
      <c r="D1417" s="159" t="n">
        <v>10347</v>
      </c>
      <c r="E1417" s="160" t="n">
        <v>31039.98</v>
      </c>
      <c r="F1417" s="160" t="n">
        <v>6215.11</v>
      </c>
    </row>
    <row r="1418">
      <c r="A1418" s="104" t="inlineStr">
        <is>
          <t>2024/25</t>
        </is>
      </c>
      <c r="B1418" s="104" t="inlineStr">
        <is>
          <t>HC-034</t>
        </is>
      </c>
      <c r="C1418" s="104" t="inlineStr">
        <is>
          <t>P031</t>
        </is>
      </c>
      <c r="D1418" s="159" t="n">
        <v>4731</v>
      </c>
      <c r="E1418" s="160" t="n">
        <v>23664.8</v>
      </c>
      <c r="F1418" s="160" t="n">
        <v>7377.11</v>
      </c>
    </row>
    <row r="1419">
      <c r="A1419" s="104" t="inlineStr">
        <is>
          <t>2024/25</t>
        </is>
      </c>
      <c r="B1419" s="104" t="inlineStr">
        <is>
          <t>HC-034</t>
        </is>
      </c>
      <c r="C1419" s="104" t="inlineStr">
        <is>
          <t>P032</t>
        </is>
      </c>
      <c r="D1419" s="159" t="n">
        <v>5801</v>
      </c>
      <c r="E1419" s="160" t="n">
        <v>13711.03</v>
      </c>
      <c r="F1419" s="160" t="n">
        <v>3204.63</v>
      </c>
    </row>
    <row r="1420">
      <c r="A1420" s="104" t="inlineStr">
        <is>
          <t>2024/25</t>
        </is>
      </c>
      <c r="B1420" s="104" t="inlineStr">
        <is>
          <t>HC-034</t>
        </is>
      </c>
      <c r="C1420" s="104" t="inlineStr">
        <is>
          <t>P033</t>
        </is>
      </c>
      <c r="D1420" s="159" t="n">
        <v>4104</v>
      </c>
      <c r="E1420" s="160" t="n">
        <v>12691.25</v>
      </c>
      <c r="F1420" s="160" t="n">
        <v>3389.43</v>
      </c>
    </row>
    <row r="1421">
      <c r="A1421" s="104" t="inlineStr">
        <is>
          <t>2024/25</t>
        </is>
      </c>
      <c r="B1421" s="104" t="inlineStr">
        <is>
          <t>HC-034</t>
        </is>
      </c>
      <c r="C1421" s="104" t="inlineStr">
        <is>
          <t>P034</t>
        </is>
      </c>
      <c r="D1421" s="159" t="n">
        <v>2886</v>
      </c>
      <c r="E1421" s="160" t="n">
        <v>12071.32</v>
      </c>
      <c r="F1421" s="160" t="n">
        <v>3903.79</v>
      </c>
    </row>
    <row r="1422">
      <c r="A1422" s="104" t="inlineStr">
        <is>
          <t>2024/25</t>
        </is>
      </c>
      <c r="B1422" s="104" t="inlineStr">
        <is>
          <t>HC-034</t>
        </is>
      </c>
      <c r="C1422" s="104" t="inlineStr">
        <is>
          <t>P035</t>
        </is>
      </c>
      <c r="D1422" s="159" t="n">
        <v>3787</v>
      </c>
      <c r="E1422" s="160" t="n">
        <v>13431.24</v>
      </c>
      <c r="F1422" s="160" t="n">
        <v>3891.77</v>
      </c>
    </row>
    <row r="1423">
      <c r="A1423" s="104" t="inlineStr">
        <is>
          <t>2024/25</t>
        </is>
      </c>
      <c r="B1423" s="104" t="inlineStr">
        <is>
          <t>HC-034</t>
        </is>
      </c>
      <c r="C1423" s="104" t="inlineStr">
        <is>
          <t>P036</t>
        </is>
      </c>
      <c r="D1423" s="159" t="n">
        <v>2893</v>
      </c>
      <c r="E1423" s="160" t="n">
        <v>11050.01</v>
      </c>
      <c r="F1423" s="160" t="n">
        <v>3323.91</v>
      </c>
    </row>
    <row r="1424">
      <c r="A1424" s="104" t="inlineStr">
        <is>
          <t>2024/25</t>
        </is>
      </c>
      <c r="B1424" s="104" t="inlineStr">
        <is>
          <t>HC-034</t>
        </is>
      </c>
      <c r="C1424" s="104" t="inlineStr">
        <is>
          <t>P037</t>
        </is>
      </c>
      <c r="D1424" s="159" t="n">
        <v>4195</v>
      </c>
      <c r="E1424" s="160" t="n">
        <v>14485.59</v>
      </c>
      <c r="F1424" s="160" t="n">
        <v>4998.09</v>
      </c>
    </row>
    <row r="1425">
      <c r="A1425" s="104" t="inlineStr">
        <is>
          <t>2024/25</t>
        </is>
      </c>
      <c r="B1425" s="104" t="inlineStr">
        <is>
          <t>HC-034</t>
        </is>
      </c>
      <c r="C1425" s="104" t="inlineStr">
        <is>
          <t>P038</t>
        </is>
      </c>
      <c r="D1425" s="159" t="n">
        <v>2286</v>
      </c>
      <c r="E1425" s="160" t="n">
        <v>14332.24</v>
      </c>
      <c r="F1425" s="160" t="n">
        <v>4790.41</v>
      </c>
    </row>
    <row r="1426">
      <c r="A1426" s="104" t="inlineStr">
        <is>
          <t>2024/25</t>
        </is>
      </c>
      <c r="B1426" s="104" t="inlineStr">
        <is>
          <t>HC-034</t>
        </is>
      </c>
      <c r="C1426" s="104" t="inlineStr">
        <is>
          <t>P039</t>
        </is>
      </c>
      <c r="D1426" s="159" t="n">
        <v>2300</v>
      </c>
      <c r="E1426" s="160" t="n">
        <v>14426.39</v>
      </c>
      <c r="F1426" s="160" t="n">
        <v>4979.46</v>
      </c>
    </row>
    <row r="1427">
      <c r="A1427" s="104" t="inlineStr">
        <is>
          <t>2024/25</t>
        </is>
      </c>
      <c r="B1427" s="104" t="inlineStr">
        <is>
          <t>HC-034</t>
        </is>
      </c>
      <c r="C1427" s="104" t="inlineStr">
        <is>
          <t>P040</t>
        </is>
      </c>
      <c r="D1427" s="159" t="n">
        <v>935</v>
      </c>
      <c r="E1427" s="160" t="n">
        <v>7139.42</v>
      </c>
      <c r="F1427" s="160" t="n">
        <v>2423.86</v>
      </c>
    </row>
    <row r="1428">
      <c r="A1428" s="104" t="inlineStr">
        <is>
          <t>2024/25</t>
        </is>
      </c>
      <c r="B1428" s="104" t="inlineStr">
        <is>
          <t>HC-034</t>
        </is>
      </c>
      <c r="C1428" s="104" t="inlineStr">
        <is>
          <t>P041</t>
        </is>
      </c>
      <c r="D1428" s="159" t="n">
        <v>402</v>
      </c>
      <c r="E1428" s="160" t="n">
        <v>4337.64</v>
      </c>
      <c r="F1428" s="160" t="n">
        <v>1718.26</v>
      </c>
    </row>
    <row r="1429">
      <c r="A1429" s="104" t="inlineStr">
        <is>
          <t>2024/25</t>
        </is>
      </c>
      <c r="B1429" s="104" t="inlineStr">
        <is>
          <t>HC-034</t>
        </is>
      </c>
      <c r="C1429" s="104" t="inlineStr">
        <is>
          <t>P042</t>
        </is>
      </c>
      <c r="D1429" s="159" t="n">
        <v>737</v>
      </c>
      <c r="E1429" s="160" t="n">
        <v>2946.97</v>
      </c>
      <c r="F1429" s="160" t="n">
        <v>745.25</v>
      </c>
    </row>
    <row r="1430">
      <c r="A1430" s="104" t="inlineStr">
        <is>
          <t>2024/25</t>
        </is>
      </c>
      <c r="B1430" s="104" t="inlineStr">
        <is>
          <t>HC-035</t>
        </is>
      </c>
      <c r="C1430" s="104" t="inlineStr">
        <is>
          <t>P001</t>
        </is>
      </c>
      <c r="D1430" s="159" t="n">
        <v>5043</v>
      </c>
      <c r="E1430" s="160" t="n">
        <v>45391.82</v>
      </c>
      <c r="F1430" s="160" t="n">
        <v>15958.69</v>
      </c>
    </row>
    <row r="1431">
      <c r="A1431" s="104" t="inlineStr">
        <is>
          <t>2024/25</t>
        </is>
      </c>
      <c r="B1431" s="104" t="inlineStr">
        <is>
          <t>HC-035</t>
        </is>
      </c>
      <c r="C1431" s="104" t="inlineStr">
        <is>
          <t>P002</t>
        </is>
      </c>
      <c r="D1431" s="159" t="n">
        <v>7353</v>
      </c>
      <c r="E1431" s="160" t="n">
        <v>76858.77</v>
      </c>
      <c r="F1431" s="160" t="n">
        <v>28657.18</v>
      </c>
    </row>
    <row r="1432">
      <c r="A1432" s="104" t="inlineStr">
        <is>
          <t>2024/25</t>
        </is>
      </c>
      <c r="B1432" s="104" t="inlineStr">
        <is>
          <t>HC-035</t>
        </is>
      </c>
      <c r="C1432" s="104" t="inlineStr">
        <is>
          <t>P003</t>
        </is>
      </c>
      <c r="D1432" s="159" t="n">
        <v>9851</v>
      </c>
      <c r="E1432" s="160" t="n">
        <v>66285.78</v>
      </c>
      <c r="F1432" s="160" t="n">
        <v>21890.08</v>
      </c>
    </row>
    <row r="1433">
      <c r="A1433" s="104" t="inlineStr">
        <is>
          <t>2024/25</t>
        </is>
      </c>
      <c r="B1433" s="104" t="inlineStr">
        <is>
          <t>HC-035</t>
        </is>
      </c>
      <c r="C1433" s="104" t="inlineStr">
        <is>
          <t>P004</t>
        </is>
      </c>
      <c r="D1433" s="159" t="n">
        <v>4445</v>
      </c>
      <c r="E1433" s="160" t="n">
        <v>34757.64</v>
      </c>
      <c r="F1433" s="160" t="n">
        <v>11109.79</v>
      </c>
    </row>
    <row r="1434">
      <c r="A1434" s="104" t="inlineStr">
        <is>
          <t>2024/25</t>
        </is>
      </c>
      <c r="B1434" s="104" t="inlineStr">
        <is>
          <t>HC-035</t>
        </is>
      </c>
      <c r="C1434" s="104" t="inlineStr">
        <is>
          <t>P005</t>
        </is>
      </c>
      <c r="D1434" s="159" t="n">
        <v>9504</v>
      </c>
      <c r="E1434" s="160" t="n">
        <v>70849.55</v>
      </c>
      <c r="F1434" s="160" t="n">
        <v>21890.59</v>
      </c>
    </row>
    <row r="1435">
      <c r="A1435" s="104" t="inlineStr">
        <is>
          <t>2024/25</t>
        </is>
      </c>
      <c r="B1435" s="104" t="inlineStr">
        <is>
          <t>HC-035</t>
        </is>
      </c>
      <c r="C1435" s="104" t="inlineStr">
        <is>
          <t>P006</t>
        </is>
      </c>
      <c r="D1435" s="159" t="n">
        <v>9087</v>
      </c>
      <c r="E1435" s="160" t="n">
        <v>73504.16</v>
      </c>
      <c r="F1435" s="160" t="n">
        <v>21145.3</v>
      </c>
    </row>
    <row r="1436">
      <c r="A1436" s="104" t="inlineStr">
        <is>
          <t>2024/25</t>
        </is>
      </c>
      <c r="B1436" s="104" t="inlineStr">
        <is>
          <t>HC-035</t>
        </is>
      </c>
      <c r="C1436" s="104" t="inlineStr">
        <is>
          <t>P007</t>
        </is>
      </c>
      <c r="D1436" s="159" t="n">
        <v>8976</v>
      </c>
      <c r="E1436" s="160" t="n">
        <v>67734.53</v>
      </c>
      <c r="F1436" s="160" t="n">
        <v>18043.87</v>
      </c>
    </row>
    <row r="1437">
      <c r="A1437" s="104" t="inlineStr">
        <is>
          <t>2024/25</t>
        </is>
      </c>
      <c r="B1437" s="104" t="inlineStr">
        <is>
          <t>HC-035</t>
        </is>
      </c>
      <c r="C1437" s="104" t="inlineStr">
        <is>
          <t>P008</t>
        </is>
      </c>
      <c r="D1437" s="159" t="n">
        <v>7103</v>
      </c>
      <c r="E1437" s="160" t="n">
        <v>52299.28</v>
      </c>
      <c r="F1437" s="160" t="n">
        <v>18944.8</v>
      </c>
    </row>
    <row r="1438">
      <c r="A1438" s="104" t="inlineStr">
        <is>
          <t>2024/25</t>
        </is>
      </c>
      <c r="B1438" s="104" t="inlineStr">
        <is>
          <t>HC-035</t>
        </is>
      </c>
      <c r="C1438" s="104" t="inlineStr">
        <is>
          <t>P009</t>
        </is>
      </c>
      <c r="D1438" s="159" t="n">
        <v>3614</v>
      </c>
      <c r="E1438" s="160" t="n">
        <v>45659.21</v>
      </c>
      <c r="F1438" s="160" t="n">
        <v>18487.2</v>
      </c>
    </row>
    <row r="1439">
      <c r="A1439" s="104" t="inlineStr">
        <is>
          <t>2024/25</t>
        </is>
      </c>
      <c r="B1439" s="104" t="inlineStr">
        <is>
          <t>HC-035</t>
        </is>
      </c>
      <c r="C1439" s="104" t="inlineStr">
        <is>
          <t>P010</t>
        </is>
      </c>
      <c r="D1439" s="159" t="n">
        <v>9981</v>
      </c>
      <c r="E1439" s="160" t="n">
        <v>58980.86</v>
      </c>
      <c r="F1439" s="160" t="n">
        <v>18851.27</v>
      </c>
    </row>
    <row r="1440">
      <c r="A1440" s="104" t="inlineStr">
        <is>
          <t>2024/25</t>
        </is>
      </c>
      <c r="B1440" s="104" t="inlineStr">
        <is>
          <t>HC-035</t>
        </is>
      </c>
      <c r="C1440" s="104" t="inlineStr">
        <is>
          <t>P011</t>
        </is>
      </c>
      <c r="D1440" s="159" t="n">
        <v>9402</v>
      </c>
      <c r="E1440" s="160" t="n">
        <v>27353.79</v>
      </c>
      <c r="F1440" s="160" t="n">
        <v>6412.08</v>
      </c>
    </row>
    <row r="1441">
      <c r="A1441" s="104" t="inlineStr">
        <is>
          <t>2024/25</t>
        </is>
      </c>
      <c r="B1441" s="104" t="inlineStr">
        <is>
          <t>HC-035</t>
        </is>
      </c>
      <c r="C1441" s="104" t="inlineStr">
        <is>
          <t>P012</t>
        </is>
      </c>
      <c r="D1441" s="159" t="n">
        <v>9969</v>
      </c>
      <c r="E1441" s="160" t="n">
        <v>37157.23</v>
      </c>
      <c r="F1441" s="160" t="n">
        <v>11084.48</v>
      </c>
    </row>
    <row r="1442">
      <c r="A1442" s="104" t="inlineStr">
        <is>
          <t>2024/25</t>
        </is>
      </c>
      <c r="B1442" s="104" t="inlineStr">
        <is>
          <t>HC-035</t>
        </is>
      </c>
      <c r="C1442" s="104" t="inlineStr">
        <is>
          <t>P013</t>
        </is>
      </c>
      <c r="D1442" s="159" t="n">
        <v>10396</v>
      </c>
      <c r="E1442" s="160" t="n">
        <v>35918.79</v>
      </c>
      <c r="F1442" s="160" t="n">
        <v>9184.73</v>
      </c>
    </row>
    <row r="1443">
      <c r="A1443" s="104" t="inlineStr">
        <is>
          <t>2024/25</t>
        </is>
      </c>
      <c r="B1443" s="104" t="inlineStr">
        <is>
          <t>HC-035</t>
        </is>
      </c>
      <c r="C1443" s="104" t="inlineStr">
        <is>
          <t>P014</t>
        </is>
      </c>
      <c r="D1443" s="159" t="n">
        <v>11125</v>
      </c>
      <c r="E1443" s="160" t="n">
        <v>43488.91</v>
      </c>
      <c r="F1443" s="160" t="n">
        <v>12046.51</v>
      </c>
    </row>
    <row r="1444">
      <c r="A1444" s="104" t="inlineStr">
        <is>
          <t>2024/25</t>
        </is>
      </c>
      <c r="B1444" s="104" t="inlineStr">
        <is>
          <t>HC-035</t>
        </is>
      </c>
      <c r="C1444" s="104" t="inlineStr">
        <is>
          <t>P015</t>
        </is>
      </c>
      <c r="D1444" s="159" t="n">
        <v>8136</v>
      </c>
      <c r="E1444" s="160" t="n">
        <v>38460.56</v>
      </c>
      <c r="F1444" s="160" t="n">
        <v>12703.03</v>
      </c>
    </row>
    <row r="1445">
      <c r="A1445" s="104" t="inlineStr">
        <is>
          <t>2024/25</t>
        </is>
      </c>
      <c r="B1445" s="104" t="inlineStr">
        <is>
          <t>HC-035</t>
        </is>
      </c>
      <c r="C1445" s="104" t="inlineStr">
        <is>
          <t>P016</t>
        </is>
      </c>
      <c r="D1445" s="159" t="n">
        <v>4320</v>
      </c>
      <c r="E1445" s="160" t="n">
        <v>26708.05</v>
      </c>
      <c r="F1445" s="160" t="n">
        <v>8252.41</v>
      </c>
    </row>
    <row r="1446">
      <c r="A1446" s="104" t="inlineStr">
        <is>
          <t>2024/25</t>
        </is>
      </c>
      <c r="B1446" s="104" t="inlineStr">
        <is>
          <t>HC-035</t>
        </is>
      </c>
      <c r="C1446" s="104" t="inlineStr">
        <is>
          <t>P017</t>
        </is>
      </c>
      <c r="D1446" s="159" t="n">
        <v>3991</v>
      </c>
      <c r="E1446" s="160" t="n">
        <v>27211.38</v>
      </c>
      <c r="F1446" s="160" t="n">
        <v>9275.85</v>
      </c>
    </row>
    <row r="1447">
      <c r="A1447" s="104" t="inlineStr">
        <is>
          <t>2024/25</t>
        </is>
      </c>
      <c r="B1447" s="104" t="inlineStr">
        <is>
          <t>HC-035</t>
        </is>
      </c>
      <c r="C1447" s="104" t="inlineStr">
        <is>
          <t>P018</t>
        </is>
      </c>
      <c r="D1447" s="159" t="n">
        <v>9367</v>
      </c>
      <c r="E1447" s="160" t="n">
        <v>24699.51</v>
      </c>
      <c r="F1447" s="160" t="n">
        <v>5263.41</v>
      </c>
    </row>
    <row r="1448">
      <c r="A1448" s="104" t="inlineStr">
        <is>
          <t>2024/25</t>
        </is>
      </c>
      <c r="B1448" s="104" t="inlineStr">
        <is>
          <t>HC-035</t>
        </is>
      </c>
      <c r="C1448" s="104" t="inlineStr">
        <is>
          <t>P019</t>
        </is>
      </c>
      <c r="D1448" s="159" t="n">
        <v>11333</v>
      </c>
      <c r="E1448" s="160" t="n">
        <v>28845.76</v>
      </c>
      <c r="F1448" s="160" t="n">
        <v>7376.38</v>
      </c>
    </row>
    <row r="1449">
      <c r="A1449" s="104" t="inlineStr">
        <is>
          <t>2024/25</t>
        </is>
      </c>
      <c r="B1449" s="104" t="inlineStr">
        <is>
          <t>HC-035</t>
        </is>
      </c>
      <c r="C1449" s="104" t="inlineStr">
        <is>
          <t>P020</t>
        </is>
      </c>
      <c r="D1449" s="159" t="n">
        <v>7322</v>
      </c>
      <c r="E1449" s="160" t="n">
        <v>18633.6</v>
      </c>
      <c r="F1449" s="160" t="n">
        <v>4765.29</v>
      </c>
    </row>
    <row r="1450">
      <c r="A1450" s="104" t="inlineStr">
        <is>
          <t>2024/25</t>
        </is>
      </c>
      <c r="B1450" s="104" t="inlineStr">
        <is>
          <t>HC-035</t>
        </is>
      </c>
      <c r="C1450" s="104" t="inlineStr">
        <is>
          <t>P021</t>
        </is>
      </c>
      <c r="D1450" s="159" t="n">
        <v>11073</v>
      </c>
      <c r="E1450" s="160" t="n">
        <v>36234.81</v>
      </c>
      <c r="F1450" s="160" t="n">
        <v>10038.54</v>
      </c>
    </row>
    <row r="1451">
      <c r="A1451" s="104" t="inlineStr">
        <is>
          <t>2024/25</t>
        </is>
      </c>
      <c r="B1451" s="104" t="inlineStr">
        <is>
          <t>HC-035</t>
        </is>
      </c>
      <c r="C1451" s="104" t="inlineStr">
        <is>
          <t>P022</t>
        </is>
      </c>
      <c r="D1451" s="159" t="n">
        <v>10071</v>
      </c>
      <c r="E1451" s="160" t="n">
        <v>31128.93</v>
      </c>
      <c r="F1451" s="160" t="n">
        <v>8292.879999999999</v>
      </c>
    </row>
    <row r="1452">
      <c r="A1452" s="104" t="inlineStr">
        <is>
          <t>2024/25</t>
        </is>
      </c>
      <c r="B1452" s="104" t="inlineStr">
        <is>
          <t>HC-035</t>
        </is>
      </c>
      <c r="C1452" s="104" t="inlineStr">
        <is>
          <t>P023</t>
        </is>
      </c>
      <c r="D1452" s="159" t="n">
        <v>11641</v>
      </c>
      <c r="E1452" s="160" t="n">
        <v>23282.82</v>
      </c>
      <c r="F1452" s="160" t="n">
        <v>4465.05</v>
      </c>
    </row>
    <row r="1453">
      <c r="A1453" s="104" t="inlineStr">
        <is>
          <t>2024/25</t>
        </is>
      </c>
      <c r="B1453" s="104" t="inlineStr">
        <is>
          <t>HC-035</t>
        </is>
      </c>
      <c r="C1453" s="104" t="inlineStr">
        <is>
          <t>P024</t>
        </is>
      </c>
      <c r="D1453" s="159" t="n">
        <v>12813</v>
      </c>
      <c r="E1453" s="160" t="n">
        <v>27960.83</v>
      </c>
      <c r="F1453" s="160" t="n">
        <v>5659.8</v>
      </c>
    </row>
    <row r="1454">
      <c r="A1454" s="104" t="inlineStr">
        <is>
          <t>2024/25</t>
        </is>
      </c>
      <c r="B1454" s="104" t="inlineStr">
        <is>
          <t>HC-035</t>
        </is>
      </c>
      <c r="C1454" s="104" t="inlineStr">
        <is>
          <t>P025</t>
        </is>
      </c>
      <c r="D1454" s="159" t="n">
        <v>10301</v>
      </c>
      <c r="E1454" s="160" t="n">
        <v>39336</v>
      </c>
      <c r="F1454" s="160" t="n">
        <v>14249.02</v>
      </c>
    </row>
    <row r="1455">
      <c r="A1455" s="104" t="inlineStr">
        <is>
          <t>2024/25</t>
        </is>
      </c>
      <c r="B1455" s="104" t="inlineStr">
        <is>
          <t>HC-035</t>
        </is>
      </c>
      <c r="C1455" s="104" t="inlineStr">
        <is>
          <t>P026</t>
        </is>
      </c>
      <c r="D1455" s="159" t="n">
        <v>6095</v>
      </c>
      <c r="E1455" s="160" t="n">
        <v>27145.8</v>
      </c>
      <c r="F1455" s="160" t="n">
        <v>8677.02</v>
      </c>
    </row>
    <row r="1456">
      <c r="A1456" s="104" t="inlineStr">
        <is>
          <t>2024/25</t>
        </is>
      </c>
      <c r="B1456" s="104" t="inlineStr">
        <is>
          <t>HC-035</t>
        </is>
      </c>
      <c r="C1456" s="104" t="inlineStr">
        <is>
          <t>P027</t>
        </is>
      </c>
      <c r="D1456" s="159" t="n">
        <v>5257</v>
      </c>
      <c r="E1456" s="160" t="n">
        <v>23416.39</v>
      </c>
      <c r="F1456" s="160" t="n">
        <v>7485.06</v>
      </c>
    </row>
    <row r="1457">
      <c r="A1457" s="104" t="inlineStr">
        <is>
          <t>2024/25</t>
        </is>
      </c>
      <c r="B1457" s="104" t="inlineStr">
        <is>
          <t>HC-035</t>
        </is>
      </c>
      <c r="C1457" s="104" t="inlineStr">
        <is>
          <t>P028</t>
        </is>
      </c>
      <c r="D1457" s="159" t="n">
        <v>7448</v>
      </c>
      <c r="E1457" s="160" t="n">
        <v>35208.92</v>
      </c>
      <c r="F1457" s="160" t="n">
        <v>12005.27</v>
      </c>
    </row>
    <row r="1458">
      <c r="A1458" s="104" t="inlineStr">
        <is>
          <t>2024/25</t>
        </is>
      </c>
      <c r="B1458" s="104" t="inlineStr">
        <is>
          <t>HC-035</t>
        </is>
      </c>
      <c r="C1458" s="104" t="inlineStr">
        <is>
          <t>P029</t>
        </is>
      </c>
      <c r="D1458" s="159" t="n">
        <v>17968</v>
      </c>
      <c r="E1458" s="160" t="n">
        <v>34305.69</v>
      </c>
      <c r="F1458" s="160" t="n">
        <v>5117.47</v>
      </c>
    </row>
    <row r="1459">
      <c r="A1459" s="104" t="inlineStr">
        <is>
          <t>2024/25</t>
        </is>
      </c>
      <c r="B1459" s="104" t="inlineStr">
        <is>
          <t>HC-035</t>
        </is>
      </c>
      <c r="C1459" s="104" t="inlineStr">
        <is>
          <t>P030</t>
        </is>
      </c>
      <c r="D1459" s="159" t="n">
        <v>9681</v>
      </c>
      <c r="E1459" s="160" t="n">
        <v>29043.84</v>
      </c>
      <c r="F1459" s="160" t="n">
        <v>5570.46</v>
      </c>
    </row>
    <row r="1460">
      <c r="A1460" s="104" t="inlineStr">
        <is>
          <t>2024/25</t>
        </is>
      </c>
      <c r="B1460" s="104" t="inlineStr">
        <is>
          <t>HC-035</t>
        </is>
      </c>
      <c r="C1460" s="104" t="inlineStr">
        <is>
          <t>P031</t>
        </is>
      </c>
      <c r="D1460" s="159" t="n">
        <v>4307</v>
      </c>
      <c r="E1460" s="160" t="n">
        <v>21531.99</v>
      </c>
      <c r="F1460" s="160" t="n">
        <v>6424.42</v>
      </c>
    </row>
    <row r="1461">
      <c r="A1461" s="104" t="inlineStr">
        <is>
          <t>2024/25</t>
        </is>
      </c>
      <c r="B1461" s="104" t="inlineStr">
        <is>
          <t>HC-035</t>
        </is>
      </c>
      <c r="C1461" s="104" t="inlineStr">
        <is>
          <t>P032</t>
        </is>
      </c>
      <c r="D1461" s="159" t="n">
        <v>5557</v>
      </c>
      <c r="E1461" s="160" t="n">
        <v>13137.01</v>
      </c>
      <c r="F1461" s="160" t="n">
        <v>2939.71</v>
      </c>
    </row>
    <row r="1462">
      <c r="A1462" s="104" t="inlineStr">
        <is>
          <t>2024/25</t>
        </is>
      </c>
      <c r="B1462" s="104" t="inlineStr">
        <is>
          <t>HC-035</t>
        </is>
      </c>
      <c r="C1462" s="104" t="inlineStr">
        <is>
          <t>P033</t>
        </is>
      </c>
      <c r="D1462" s="159" t="n">
        <v>3868</v>
      </c>
      <c r="E1462" s="160" t="n">
        <v>11957.84</v>
      </c>
      <c r="F1462" s="160" t="n">
        <v>3057.92</v>
      </c>
    </row>
    <row r="1463">
      <c r="A1463" s="104" t="inlineStr">
        <is>
          <t>2024/25</t>
        </is>
      </c>
      <c r="B1463" s="104" t="inlineStr">
        <is>
          <t>HC-035</t>
        </is>
      </c>
      <c r="C1463" s="104" t="inlineStr">
        <is>
          <t>P034</t>
        </is>
      </c>
      <c r="D1463" s="159" t="n">
        <v>2553</v>
      </c>
      <c r="E1463" s="160" t="n">
        <v>10677.72</v>
      </c>
      <c r="F1463" s="160" t="n">
        <v>3299.33</v>
      </c>
    </row>
    <row r="1464">
      <c r="A1464" s="104" t="inlineStr">
        <is>
          <t>2024/25</t>
        </is>
      </c>
      <c r="B1464" s="104" t="inlineStr">
        <is>
          <t>HC-035</t>
        </is>
      </c>
      <c r="C1464" s="104" t="inlineStr">
        <is>
          <t>P035</t>
        </is>
      </c>
      <c r="D1464" s="159" t="n">
        <v>3524</v>
      </c>
      <c r="E1464" s="160" t="n">
        <v>12497.15</v>
      </c>
      <c r="F1464" s="160" t="n">
        <v>3461.79</v>
      </c>
    </row>
    <row r="1465">
      <c r="A1465" s="104" t="inlineStr">
        <is>
          <t>2024/25</t>
        </is>
      </c>
      <c r="B1465" s="104" t="inlineStr">
        <is>
          <t>HC-035</t>
        </is>
      </c>
      <c r="C1465" s="104" t="inlineStr">
        <is>
          <t>P036</t>
        </is>
      </c>
      <c r="D1465" s="159" t="n">
        <v>2684</v>
      </c>
      <c r="E1465" s="160" t="n">
        <v>10251.13</v>
      </c>
      <c r="F1465" s="160" t="n">
        <v>2949.2</v>
      </c>
    </row>
    <row r="1466">
      <c r="A1466" s="104" t="inlineStr">
        <is>
          <t>2024/25</t>
        </is>
      </c>
      <c r="B1466" s="104" t="inlineStr">
        <is>
          <t>HC-035</t>
        </is>
      </c>
      <c r="C1466" s="104" t="inlineStr">
        <is>
          <t>P037</t>
        </is>
      </c>
      <c r="D1466" s="159" t="n">
        <v>3735</v>
      </c>
      <c r="E1466" s="160" t="n">
        <v>12909.21</v>
      </c>
      <c r="F1466" s="160" t="n">
        <v>4264.23</v>
      </c>
    </row>
    <row r="1467">
      <c r="A1467" s="104" t="inlineStr">
        <is>
          <t>2024/25</t>
        </is>
      </c>
      <c r="B1467" s="104" t="inlineStr">
        <is>
          <t>HC-035</t>
        </is>
      </c>
      <c r="C1467" s="104" t="inlineStr">
        <is>
          <t>P038</t>
        </is>
      </c>
      <c r="D1467" s="159" t="n">
        <v>1969</v>
      </c>
      <c r="E1467" s="160" t="n">
        <v>12350.79</v>
      </c>
      <c r="F1467" s="160" t="n">
        <v>3947.51</v>
      </c>
    </row>
    <row r="1468">
      <c r="A1468" s="104" t="inlineStr">
        <is>
          <t>2024/25</t>
        </is>
      </c>
      <c r="B1468" s="104" t="inlineStr">
        <is>
          <t>HC-035</t>
        </is>
      </c>
      <c r="C1468" s="104" t="inlineStr">
        <is>
          <t>P039</t>
        </is>
      </c>
      <c r="D1468" s="159" t="n">
        <v>2119</v>
      </c>
      <c r="E1468" s="160" t="n">
        <v>13292.63</v>
      </c>
      <c r="F1468" s="160" t="n">
        <v>4390.25</v>
      </c>
    </row>
    <row r="1469">
      <c r="A1469" s="104" t="inlineStr">
        <is>
          <t>2024/25</t>
        </is>
      </c>
      <c r="B1469" s="104" t="inlineStr">
        <is>
          <t>HC-035</t>
        </is>
      </c>
      <c r="C1469" s="104" t="inlineStr">
        <is>
          <t>P040</t>
        </is>
      </c>
      <c r="D1469" s="159" t="n">
        <v>805</v>
      </c>
      <c r="E1469" s="160" t="n">
        <v>6148.14</v>
      </c>
      <c r="F1469" s="160" t="n">
        <v>1967.63</v>
      </c>
    </row>
    <row r="1470">
      <c r="A1470" s="104" t="inlineStr">
        <is>
          <t>2024/25</t>
        </is>
      </c>
      <c r="B1470" s="104" t="inlineStr">
        <is>
          <t>HC-035</t>
        </is>
      </c>
      <c r="C1470" s="104" t="inlineStr">
        <is>
          <t>P041</t>
        </is>
      </c>
      <c r="D1470" s="159" t="n">
        <v>410</v>
      </c>
      <c r="E1470" s="160" t="n">
        <v>4443.93</v>
      </c>
      <c r="F1470" s="160" t="n">
        <v>1703.36</v>
      </c>
    </row>
    <row r="1471">
      <c r="A1471" s="104" t="inlineStr">
        <is>
          <t>2024/25</t>
        </is>
      </c>
      <c r="B1471" s="104" t="inlineStr">
        <is>
          <t>HC-035</t>
        </is>
      </c>
      <c r="C1471" s="104" t="inlineStr">
        <is>
          <t>P042</t>
        </is>
      </c>
      <c r="D1471" s="159" t="n">
        <v>651</v>
      </c>
      <c r="E1471" s="160" t="n">
        <v>2601.28</v>
      </c>
      <c r="F1471" s="160" t="n">
        <v>636.86</v>
      </c>
    </row>
    <row r="1472">
      <c r="A1472" s="104" t="inlineStr">
        <is>
          <t>2024/25</t>
        </is>
      </c>
      <c r="B1472" s="104" t="inlineStr">
        <is>
          <t>HC-036</t>
        </is>
      </c>
      <c r="C1472" s="104" t="inlineStr">
        <is>
          <t>P001</t>
        </is>
      </c>
      <c r="D1472" s="159" t="n">
        <v>4574</v>
      </c>
      <c r="E1472" s="160" t="n">
        <v>41163.06</v>
      </c>
      <c r="F1472" s="160" t="n">
        <v>14455.81</v>
      </c>
    </row>
    <row r="1473">
      <c r="A1473" s="104" t="inlineStr">
        <is>
          <t>2024/25</t>
        </is>
      </c>
      <c r="B1473" s="104" t="inlineStr">
        <is>
          <t>HC-036</t>
        </is>
      </c>
      <c r="C1473" s="104" t="inlineStr">
        <is>
          <t>P002</t>
        </is>
      </c>
      <c r="D1473" s="159" t="n">
        <v>6845</v>
      </c>
      <c r="E1473" s="160" t="n">
        <v>71564.33</v>
      </c>
      <c r="F1473" s="160" t="n">
        <v>26655.15</v>
      </c>
    </row>
    <row r="1474">
      <c r="A1474" s="104" t="inlineStr">
        <is>
          <t>2024/25</t>
        </is>
      </c>
      <c r="B1474" s="104" t="inlineStr">
        <is>
          <t>HC-036</t>
        </is>
      </c>
      <c r="C1474" s="104" t="inlineStr">
        <is>
          <t>P003</t>
        </is>
      </c>
      <c r="D1474" s="159" t="n">
        <v>9394</v>
      </c>
      <c r="E1474" s="160" t="n">
        <v>63205.26</v>
      </c>
      <c r="F1474" s="160" t="n">
        <v>20851.8</v>
      </c>
    </row>
    <row r="1475">
      <c r="A1475" s="104" t="inlineStr">
        <is>
          <t>2024/25</t>
        </is>
      </c>
      <c r="B1475" s="104" t="inlineStr">
        <is>
          <t>HC-036</t>
        </is>
      </c>
      <c r="C1475" s="104" t="inlineStr">
        <is>
          <t>P004</t>
        </is>
      </c>
      <c r="D1475" s="159" t="n">
        <v>4196</v>
      </c>
      <c r="E1475" s="160" t="n">
        <v>32823.43</v>
      </c>
      <c r="F1475" s="160" t="n">
        <v>10479.07</v>
      </c>
    </row>
    <row r="1476">
      <c r="A1476" s="104" t="inlineStr">
        <is>
          <t>2024/25</t>
        </is>
      </c>
      <c r="B1476" s="104" t="inlineStr">
        <is>
          <t>HC-036</t>
        </is>
      </c>
      <c r="C1476" s="104" t="inlineStr">
        <is>
          <t>P005</t>
        </is>
      </c>
      <c r="D1476" s="159" t="n">
        <v>8914</v>
      </c>
      <c r="E1476" s="160" t="n">
        <v>66454.67999999999</v>
      </c>
      <c r="F1476" s="160" t="n">
        <v>20506.54</v>
      </c>
    </row>
    <row r="1477">
      <c r="A1477" s="104" t="inlineStr">
        <is>
          <t>2024/25</t>
        </is>
      </c>
      <c r="B1477" s="104" t="inlineStr">
        <is>
          <t>HC-036</t>
        </is>
      </c>
      <c r="C1477" s="104" t="inlineStr">
        <is>
          <t>P006</t>
        </is>
      </c>
      <c r="D1477" s="159" t="n">
        <v>8165</v>
      </c>
      <c r="E1477" s="160" t="n">
        <v>66066.71000000001</v>
      </c>
      <c r="F1477" s="160" t="n">
        <v>18983.02</v>
      </c>
    </row>
    <row r="1478">
      <c r="A1478" s="104" t="inlineStr">
        <is>
          <t>2024/25</t>
        </is>
      </c>
      <c r="B1478" s="104" t="inlineStr">
        <is>
          <t>HC-036</t>
        </is>
      </c>
      <c r="C1478" s="104" t="inlineStr">
        <is>
          <t>P007</t>
        </is>
      </c>
      <c r="D1478" s="159" t="n">
        <v>8069</v>
      </c>
      <c r="E1478" s="160" t="n">
        <v>60886.56</v>
      </c>
      <c r="F1478" s="160" t="n">
        <v>16198.88</v>
      </c>
    </row>
    <row r="1479">
      <c r="A1479" s="104" t="inlineStr">
        <is>
          <t>2024/25</t>
        </is>
      </c>
      <c r="B1479" s="104" t="inlineStr">
        <is>
          <t>HC-036</t>
        </is>
      </c>
      <c r="C1479" s="104" t="inlineStr">
        <is>
          <t>P008</t>
        </is>
      </c>
      <c r="D1479" s="159" t="n">
        <v>7062</v>
      </c>
      <c r="E1479" s="160" t="n">
        <v>52003.79</v>
      </c>
      <c r="F1479" s="160" t="n">
        <v>18815.4</v>
      </c>
    </row>
    <row r="1480">
      <c r="A1480" s="104" t="inlineStr">
        <is>
          <t>2024/25</t>
        </is>
      </c>
      <c r="B1480" s="104" t="inlineStr">
        <is>
          <t>HC-036</t>
        </is>
      </c>
      <c r="C1480" s="104" t="inlineStr">
        <is>
          <t>P009</t>
        </is>
      </c>
      <c r="D1480" s="159" t="n">
        <v>3354</v>
      </c>
      <c r="E1480" s="160" t="n">
        <v>42389</v>
      </c>
      <c r="F1480" s="160" t="n">
        <v>17140.77</v>
      </c>
    </row>
    <row r="1481">
      <c r="A1481" s="104" t="inlineStr">
        <is>
          <t>2024/25</t>
        </is>
      </c>
      <c r="B1481" s="104" t="inlineStr">
        <is>
          <t>HC-036</t>
        </is>
      </c>
      <c r="C1481" s="104" t="inlineStr">
        <is>
          <t>P010</t>
        </is>
      </c>
      <c r="D1481" s="159" t="n">
        <v>9235</v>
      </c>
      <c r="E1481" s="160" t="n">
        <v>54576.46</v>
      </c>
      <c r="F1481" s="160" t="n">
        <v>17424.75</v>
      </c>
    </row>
    <row r="1482">
      <c r="A1482" s="104" t="inlineStr">
        <is>
          <t>2024/25</t>
        </is>
      </c>
      <c r="B1482" s="104" t="inlineStr">
        <is>
          <t>HC-036</t>
        </is>
      </c>
      <c r="C1482" s="104" t="inlineStr">
        <is>
          <t>P011</t>
        </is>
      </c>
      <c r="D1482" s="159" t="n">
        <v>8647</v>
      </c>
      <c r="E1482" s="160" t="n">
        <v>25153.24</v>
      </c>
      <c r="F1482" s="160" t="n">
        <v>5889.43</v>
      </c>
    </row>
    <row r="1483">
      <c r="A1483" s="104" t="inlineStr">
        <is>
          <t>2024/25</t>
        </is>
      </c>
      <c r="B1483" s="104" t="inlineStr">
        <is>
          <t>HC-036</t>
        </is>
      </c>
      <c r="C1483" s="104" t="inlineStr">
        <is>
          <t>P012</t>
        </is>
      </c>
      <c r="D1483" s="159" t="n">
        <v>9026</v>
      </c>
      <c r="E1483" s="160" t="n">
        <v>33642.29</v>
      </c>
      <c r="F1483" s="160" t="n">
        <v>10024.51</v>
      </c>
    </row>
    <row r="1484">
      <c r="A1484" s="104" t="inlineStr">
        <is>
          <t>2024/25</t>
        </is>
      </c>
      <c r="B1484" s="104" t="inlineStr">
        <is>
          <t>HC-036</t>
        </is>
      </c>
      <c r="C1484" s="104" t="inlineStr">
        <is>
          <t>P013</t>
        </is>
      </c>
      <c r="D1484" s="159" t="n">
        <v>9272</v>
      </c>
      <c r="E1484" s="160" t="n">
        <v>32033.15</v>
      </c>
      <c r="F1484" s="160" t="n">
        <v>8181.45</v>
      </c>
    </row>
    <row r="1485">
      <c r="A1485" s="104" t="inlineStr">
        <is>
          <t>2024/25</t>
        </is>
      </c>
      <c r="B1485" s="104" t="inlineStr">
        <is>
          <t>HC-036</t>
        </is>
      </c>
      <c r="C1485" s="104" t="inlineStr">
        <is>
          <t>P014</t>
        </is>
      </c>
      <c r="D1485" s="159" t="n">
        <v>10590</v>
      </c>
      <c r="E1485" s="160" t="n">
        <v>41400.87</v>
      </c>
      <c r="F1485" s="160" t="n">
        <v>11456.49</v>
      </c>
    </row>
    <row r="1486">
      <c r="A1486" s="104" t="inlineStr">
        <is>
          <t>2024/25</t>
        </is>
      </c>
      <c r="B1486" s="104" t="inlineStr">
        <is>
          <t>HC-036</t>
        </is>
      </c>
      <c r="C1486" s="104" t="inlineStr">
        <is>
          <t>P015</t>
        </is>
      </c>
      <c r="D1486" s="159" t="n">
        <v>7274</v>
      </c>
      <c r="E1486" s="160" t="n">
        <v>34386.38</v>
      </c>
      <c r="F1486" s="160" t="n">
        <v>11343.89</v>
      </c>
    </row>
    <row r="1487">
      <c r="A1487" s="104" t="inlineStr">
        <is>
          <t>2024/25</t>
        </is>
      </c>
      <c r="B1487" s="104" t="inlineStr">
        <is>
          <t>HC-036</t>
        </is>
      </c>
      <c r="C1487" s="104" t="inlineStr">
        <is>
          <t>P016</t>
        </is>
      </c>
      <c r="D1487" s="159" t="n">
        <v>4177</v>
      </c>
      <c r="E1487" s="160" t="n">
        <v>25811.91</v>
      </c>
      <c r="F1487" s="160" t="n">
        <v>7966.56</v>
      </c>
    </row>
    <row r="1488">
      <c r="A1488" s="104" t="inlineStr">
        <is>
          <t>2024/25</t>
        </is>
      </c>
      <c r="B1488" s="104" t="inlineStr">
        <is>
          <t>HC-036</t>
        </is>
      </c>
      <c r="C1488" s="104" t="inlineStr">
        <is>
          <t>P017</t>
        </is>
      </c>
      <c r="D1488" s="159" t="n">
        <v>3668</v>
      </c>
      <c r="E1488" s="160" t="n">
        <v>25006.65</v>
      </c>
      <c r="F1488" s="160" t="n">
        <v>8514.93</v>
      </c>
    </row>
    <row r="1489">
      <c r="A1489" s="104" t="inlineStr">
        <is>
          <t>2024/25</t>
        </is>
      </c>
      <c r="B1489" s="104" t="inlineStr">
        <is>
          <t>HC-036</t>
        </is>
      </c>
      <c r="C1489" s="104" t="inlineStr">
        <is>
          <t>P018</t>
        </is>
      </c>
      <c r="D1489" s="159" t="n">
        <v>8457</v>
      </c>
      <c r="E1489" s="160" t="n">
        <v>22301.04</v>
      </c>
      <c r="F1489" s="160" t="n">
        <v>4746.69</v>
      </c>
    </row>
    <row r="1490">
      <c r="A1490" s="104" t="inlineStr">
        <is>
          <t>2024/25</t>
        </is>
      </c>
      <c r="B1490" s="104" t="inlineStr">
        <is>
          <t>HC-036</t>
        </is>
      </c>
      <c r="C1490" s="104" t="inlineStr">
        <is>
          <t>P019</t>
        </is>
      </c>
      <c r="D1490" s="159" t="n">
        <v>10741</v>
      </c>
      <c r="E1490" s="160" t="n">
        <v>27339.9</v>
      </c>
      <c r="F1490" s="160" t="n">
        <v>6983.53</v>
      </c>
    </row>
    <row r="1491">
      <c r="A1491" s="104" t="inlineStr">
        <is>
          <t>2024/25</t>
        </is>
      </c>
      <c r="B1491" s="104" t="inlineStr">
        <is>
          <t>HC-036</t>
        </is>
      </c>
      <c r="C1491" s="104" t="inlineStr">
        <is>
          <t>P020</t>
        </is>
      </c>
      <c r="D1491" s="159" t="n">
        <v>6757</v>
      </c>
      <c r="E1491" s="160" t="n">
        <v>17198.77</v>
      </c>
      <c r="F1491" s="160" t="n">
        <v>4392.69</v>
      </c>
    </row>
    <row r="1492">
      <c r="A1492" s="104" t="inlineStr">
        <is>
          <t>2024/25</t>
        </is>
      </c>
      <c r="B1492" s="104" t="inlineStr">
        <is>
          <t>HC-036</t>
        </is>
      </c>
      <c r="C1492" s="104" t="inlineStr">
        <is>
          <t>P021</t>
        </is>
      </c>
      <c r="D1492" s="159" t="n">
        <v>11007</v>
      </c>
      <c r="E1492" s="160" t="n">
        <v>36019.64</v>
      </c>
      <c r="F1492" s="160" t="n">
        <v>9967.07</v>
      </c>
    </row>
    <row r="1493">
      <c r="A1493" s="104" t="inlineStr">
        <is>
          <t>2024/25</t>
        </is>
      </c>
      <c r="B1493" s="104" t="inlineStr">
        <is>
          <t>HC-036</t>
        </is>
      </c>
      <c r="C1493" s="104" t="inlineStr">
        <is>
          <t>P022</t>
        </is>
      </c>
      <c r="D1493" s="159" t="n">
        <v>8640</v>
      </c>
      <c r="E1493" s="160" t="n">
        <v>26701.72</v>
      </c>
      <c r="F1493" s="160" t="n">
        <v>7103.35</v>
      </c>
    </row>
    <row r="1494">
      <c r="A1494" s="104" t="inlineStr">
        <is>
          <t>2024/25</t>
        </is>
      </c>
      <c r="B1494" s="104" t="inlineStr">
        <is>
          <t>HC-036</t>
        </is>
      </c>
      <c r="C1494" s="104" t="inlineStr">
        <is>
          <t>P023</t>
        </is>
      </c>
      <c r="D1494" s="159" t="n">
        <v>10025</v>
      </c>
      <c r="E1494" s="160" t="n">
        <v>20050.78</v>
      </c>
      <c r="F1494" s="160" t="n">
        <v>3840.9</v>
      </c>
    </row>
    <row r="1495">
      <c r="A1495" s="104" t="inlineStr">
        <is>
          <t>2024/25</t>
        </is>
      </c>
      <c r="B1495" s="104" t="inlineStr">
        <is>
          <t>HC-036</t>
        </is>
      </c>
      <c r="C1495" s="104" t="inlineStr">
        <is>
          <t>P024</t>
        </is>
      </c>
      <c r="D1495" s="159" t="n">
        <v>11700</v>
      </c>
      <c r="E1495" s="160" t="n">
        <v>25529.99</v>
      </c>
      <c r="F1495" s="160" t="n">
        <v>5162.36</v>
      </c>
    </row>
    <row r="1496">
      <c r="A1496" s="104" t="inlineStr">
        <is>
          <t>2024/25</t>
        </is>
      </c>
      <c r="B1496" s="104" t="inlineStr">
        <is>
          <t>HC-036</t>
        </is>
      </c>
      <c r="C1496" s="104" t="inlineStr">
        <is>
          <t>P025</t>
        </is>
      </c>
      <c r="D1496" s="159" t="n">
        <v>9537</v>
      </c>
      <c r="E1496" s="160" t="n">
        <v>36419.72</v>
      </c>
      <c r="F1496" s="160" t="n">
        <v>13176.93</v>
      </c>
    </row>
    <row r="1497">
      <c r="A1497" s="104" t="inlineStr">
        <is>
          <t>2024/25</t>
        </is>
      </c>
      <c r="B1497" s="104" t="inlineStr">
        <is>
          <t>HC-036</t>
        </is>
      </c>
      <c r="C1497" s="104" t="inlineStr">
        <is>
          <t>P026</t>
        </is>
      </c>
      <c r="D1497" s="159" t="n">
        <v>5690</v>
      </c>
      <c r="E1497" s="160" t="n">
        <v>25347.8</v>
      </c>
      <c r="F1497" s="160" t="n">
        <v>8092.9</v>
      </c>
    </row>
    <row r="1498">
      <c r="A1498" s="104" t="inlineStr">
        <is>
          <t>2024/25</t>
        </is>
      </c>
      <c r="B1498" s="104" t="inlineStr">
        <is>
          <t>HC-036</t>
        </is>
      </c>
      <c r="C1498" s="104" t="inlineStr">
        <is>
          <t>P027</t>
        </is>
      </c>
      <c r="D1498" s="159" t="n">
        <v>4671</v>
      </c>
      <c r="E1498" s="160" t="n">
        <v>20807.2</v>
      </c>
      <c r="F1498" s="160" t="n">
        <v>6643.55</v>
      </c>
    </row>
    <row r="1499">
      <c r="A1499" s="104" t="inlineStr">
        <is>
          <t>2024/25</t>
        </is>
      </c>
      <c r="B1499" s="104" t="inlineStr">
        <is>
          <t>HC-036</t>
        </is>
      </c>
      <c r="C1499" s="104" t="inlineStr">
        <is>
          <t>P028</t>
        </is>
      </c>
      <c r="D1499" s="159" t="n">
        <v>6725</v>
      </c>
      <c r="E1499" s="160" t="n">
        <v>31796.42</v>
      </c>
      <c r="F1499" s="160" t="n">
        <v>10827.41</v>
      </c>
    </row>
    <row r="1500">
      <c r="A1500" s="104" t="inlineStr">
        <is>
          <t>2024/25</t>
        </is>
      </c>
      <c r="B1500" s="104" t="inlineStr">
        <is>
          <t>HC-036</t>
        </is>
      </c>
      <c r="C1500" s="104" t="inlineStr">
        <is>
          <t>P029</t>
        </is>
      </c>
      <c r="D1500" s="159" t="n">
        <v>16728</v>
      </c>
      <c r="E1500" s="160" t="n">
        <v>31937.49</v>
      </c>
      <c r="F1500" s="160" t="n">
        <v>4758.57</v>
      </c>
    </row>
    <row r="1501">
      <c r="A1501" s="104" t="inlineStr">
        <is>
          <t>2024/25</t>
        </is>
      </c>
      <c r="B1501" s="104" t="inlineStr">
        <is>
          <t>HC-036</t>
        </is>
      </c>
      <c r="C1501" s="104" t="inlineStr">
        <is>
          <t>P030</t>
        </is>
      </c>
      <c r="D1501" s="159" t="n">
        <v>8539</v>
      </c>
      <c r="E1501" s="160" t="n">
        <v>25618.33</v>
      </c>
      <c r="F1501" s="160" t="n">
        <v>4907.58</v>
      </c>
    </row>
    <row r="1502">
      <c r="A1502" s="104" t="inlineStr">
        <is>
          <t>2024/25</t>
        </is>
      </c>
      <c r="B1502" s="104" t="inlineStr">
        <is>
          <t>HC-036</t>
        </is>
      </c>
      <c r="C1502" s="104" t="inlineStr">
        <is>
          <t>P031</t>
        </is>
      </c>
      <c r="D1502" s="159" t="n">
        <v>4127</v>
      </c>
      <c r="E1502" s="160" t="n">
        <v>20636.97</v>
      </c>
      <c r="F1502" s="160" t="n">
        <v>6149.05</v>
      </c>
    </row>
    <row r="1503">
      <c r="A1503" s="104" t="inlineStr">
        <is>
          <t>2024/25</t>
        </is>
      </c>
      <c r="B1503" s="104" t="inlineStr">
        <is>
          <t>HC-036</t>
        </is>
      </c>
      <c r="C1503" s="104" t="inlineStr">
        <is>
          <t>P032</t>
        </is>
      </c>
      <c r="D1503" s="159" t="n">
        <v>5115</v>
      </c>
      <c r="E1503" s="160" t="n">
        <v>12092.47</v>
      </c>
      <c r="F1503" s="160" t="n">
        <v>2702.34</v>
      </c>
    </row>
    <row r="1504">
      <c r="A1504" s="104" t="inlineStr">
        <is>
          <t>2024/25</t>
        </is>
      </c>
      <c r="B1504" s="104" t="inlineStr">
        <is>
          <t>HC-036</t>
        </is>
      </c>
      <c r="C1504" s="104" t="inlineStr">
        <is>
          <t>P033</t>
        </is>
      </c>
      <c r="D1504" s="159" t="n">
        <v>3305</v>
      </c>
      <c r="E1504" s="160" t="n">
        <v>10213.6</v>
      </c>
      <c r="F1504" s="160" t="n">
        <v>2608.49</v>
      </c>
    </row>
    <row r="1505">
      <c r="A1505" s="104" t="inlineStr">
        <is>
          <t>2024/25</t>
        </is>
      </c>
      <c r="B1505" s="104" t="inlineStr">
        <is>
          <t>HC-036</t>
        </is>
      </c>
      <c r="C1505" s="104" t="inlineStr">
        <is>
          <t>P034</t>
        </is>
      </c>
      <c r="D1505" s="159" t="n">
        <v>2331</v>
      </c>
      <c r="E1505" s="160" t="n">
        <v>9743.41</v>
      </c>
      <c r="F1505" s="160" t="n">
        <v>3007.05</v>
      </c>
    </row>
    <row r="1506">
      <c r="A1506" s="104" t="inlineStr">
        <is>
          <t>2024/25</t>
        </is>
      </c>
      <c r="B1506" s="104" t="inlineStr">
        <is>
          <t>HC-036</t>
        </is>
      </c>
      <c r="C1506" s="104" t="inlineStr">
        <is>
          <t>P035</t>
        </is>
      </c>
      <c r="D1506" s="159" t="n">
        <v>3138</v>
      </c>
      <c r="E1506" s="160" t="n">
        <v>11121.22</v>
      </c>
      <c r="F1506" s="160" t="n">
        <v>3077.18</v>
      </c>
    </row>
    <row r="1507">
      <c r="A1507" s="104" t="inlineStr">
        <is>
          <t>2024/25</t>
        </is>
      </c>
      <c r="B1507" s="104" t="inlineStr">
        <is>
          <t>HC-036</t>
        </is>
      </c>
      <c r="C1507" s="104" t="inlineStr">
        <is>
          <t>P036</t>
        </is>
      </c>
      <c r="D1507" s="159" t="n">
        <v>2480</v>
      </c>
      <c r="E1507" s="160" t="n">
        <v>9473.33</v>
      </c>
      <c r="F1507" s="160" t="n">
        <v>2722.34</v>
      </c>
    </row>
    <row r="1508">
      <c r="A1508" s="104" t="inlineStr">
        <is>
          <t>2024/25</t>
        </is>
      </c>
      <c r="B1508" s="104" t="inlineStr">
        <is>
          <t>HC-036</t>
        </is>
      </c>
      <c r="C1508" s="104" t="inlineStr">
        <is>
          <t>P037</t>
        </is>
      </c>
      <c r="D1508" s="159" t="n">
        <v>3728</v>
      </c>
      <c r="E1508" s="160" t="n">
        <v>12876.83</v>
      </c>
      <c r="F1508" s="160" t="n">
        <v>4247.82</v>
      </c>
    </row>
    <row r="1509">
      <c r="A1509" s="104" t="inlineStr">
        <is>
          <t>2024/25</t>
        </is>
      </c>
      <c r="B1509" s="104" t="inlineStr">
        <is>
          <t>HC-036</t>
        </is>
      </c>
      <c r="C1509" s="104" t="inlineStr">
        <is>
          <t>P038</t>
        </is>
      </c>
      <c r="D1509" s="159" t="n">
        <v>1810</v>
      </c>
      <c r="E1509" s="160" t="n">
        <v>11353.14</v>
      </c>
      <c r="F1509" s="160" t="n">
        <v>3624.72</v>
      </c>
    </row>
    <row r="1510">
      <c r="A1510" s="104" t="inlineStr">
        <is>
          <t>2024/25</t>
        </is>
      </c>
      <c r="B1510" s="104" t="inlineStr">
        <is>
          <t>HC-036</t>
        </is>
      </c>
      <c r="C1510" s="104" t="inlineStr">
        <is>
          <t>P039</t>
        </is>
      </c>
      <c r="D1510" s="159" t="n">
        <v>1852</v>
      </c>
      <c r="E1510" s="160" t="n">
        <v>11621.52</v>
      </c>
      <c r="F1510" s="160" t="n">
        <v>3833.89</v>
      </c>
    </row>
    <row r="1511">
      <c r="A1511" s="104" t="inlineStr">
        <is>
          <t>2024/25</t>
        </is>
      </c>
      <c r="B1511" s="104" t="inlineStr">
        <is>
          <t>HC-036</t>
        </is>
      </c>
      <c r="C1511" s="104" t="inlineStr">
        <is>
          <t>P040</t>
        </is>
      </c>
      <c r="D1511" s="159" t="n">
        <v>775</v>
      </c>
      <c r="E1511" s="160" t="n">
        <v>5921.66</v>
      </c>
      <c r="F1511" s="160" t="n">
        <v>1890.95</v>
      </c>
    </row>
    <row r="1512">
      <c r="A1512" s="104" t="inlineStr">
        <is>
          <t>2024/25</t>
        </is>
      </c>
      <c r="B1512" s="104" t="inlineStr">
        <is>
          <t>HC-036</t>
        </is>
      </c>
      <c r="C1512" s="104" t="inlineStr">
        <is>
          <t>P041</t>
        </is>
      </c>
      <c r="D1512" s="159" t="n">
        <v>358</v>
      </c>
      <c r="E1512" s="160" t="n">
        <v>3869.77</v>
      </c>
      <c r="F1512" s="160" t="n">
        <v>1482.49</v>
      </c>
    </row>
    <row r="1513">
      <c r="A1513" s="104" t="inlineStr">
        <is>
          <t>2024/25</t>
        </is>
      </c>
      <c r="B1513" s="104" t="inlineStr">
        <is>
          <t>HC-036</t>
        </is>
      </c>
      <c r="C1513" s="104" t="inlineStr">
        <is>
          <t>P042</t>
        </is>
      </c>
      <c r="D1513" s="159" t="n">
        <v>632</v>
      </c>
      <c r="E1513" s="160" t="n">
        <v>2527.51</v>
      </c>
      <c r="F1513" s="160" t="n">
        <v>618.52</v>
      </c>
    </row>
    <row r="1514">
      <c r="A1514" s="104" t="inlineStr">
        <is>
          <t>2024/25</t>
        </is>
      </c>
      <c r="B1514" s="104" t="inlineStr">
        <is>
          <t>HC-037</t>
        </is>
      </c>
      <c r="C1514" s="104" t="inlineStr">
        <is>
          <t>P001</t>
        </is>
      </c>
      <c r="D1514" s="159" t="n">
        <v>4606</v>
      </c>
      <c r="E1514" s="160" t="n">
        <v>41455.18</v>
      </c>
      <c r="F1514" s="160" t="n">
        <v>14559.11</v>
      </c>
    </row>
    <row r="1515">
      <c r="A1515" s="104" t="inlineStr">
        <is>
          <t>2024/25</t>
        </is>
      </c>
      <c r="B1515" s="104" t="inlineStr">
        <is>
          <t>HC-037</t>
        </is>
      </c>
      <c r="C1515" s="104" t="inlineStr">
        <is>
          <t>P002</t>
        </is>
      </c>
      <c r="D1515" s="159" t="n">
        <v>6973</v>
      </c>
      <c r="E1515" s="160" t="n">
        <v>72894.84</v>
      </c>
      <c r="F1515" s="160" t="n">
        <v>27151.9</v>
      </c>
    </row>
    <row r="1516">
      <c r="A1516" s="104" t="inlineStr">
        <is>
          <t>2024/25</t>
        </is>
      </c>
      <c r="B1516" s="104" t="inlineStr">
        <is>
          <t>HC-037</t>
        </is>
      </c>
      <c r="C1516" s="104" t="inlineStr">
        <is>
          <t>P003</t>
        </is>
      </c>
      <c r="D1516" s="159" t="n">
        <v>9170</v>
      </c>
      <c r="E1516" s="160" t="n">
        <v>61685.09</v>
      </c>
      <c r="F1516" s="160" t="n">
        <v>20347.2</v>
      </c>
    </row>
    <row r="1517">
      <c r="A1517" s="104" t="inlineStr">
        <is>
          <t>2024/25</t>
        </is>
      </c>
      <c r="B1517" s="104" t="inlineStr">
        <is>
          <t>HC-037</t>
        </is>
      </c>
      <c r="C1517" s="104" t="inlineStr">
        <is>
          <t>P004</t>
        </is>
      </c>
      <c r="D1517" s="159" t="n">
        <v>4188</v>
      </c>
      <c r="E1517" s="160" t="n">
        <v>32755.1</v>
      </c>
      <c r="F1517" s="160" t="n">
        <v>10458.49</v>
      </c>
    </row>
    <row r="1518">
      <c r="A1518" s="104" t="inlineStr">
        <is>
          <t>2024/25</t>
        </is>
      </c>
      <c r="B1518" s="104" t="inlineStr">
        <is>
          <t>HC-037</t>
        </is>
      </c>
      <c r="C1518" s="104" t="inlineStr">
        <is>
          <t>P005</t>
        </is>
      </c>
      <c r="D1518" s="159" t="n">
        <v>9116</v>
      </c>
      <c r="E1518" s="160" t="n">
        <v>67961.92999999999</v>
      </c>
      <c r="F1518" s="160" t="n">
        <v>20977.35</v>
      </c>
    </row>
    <row r="1519">
      <c r="A1519" s="104" t="inlineStr">
        <is>
          <t>2024/25</t>
        </is>
      </c>
      <c r="B1519" s="104" t="inlineStr">
        <is>
          <t>HC-037</t>
        </is>
      </c>
      <c r="C1519" s="104" t="inlineStr">
        <is>
          <t>P006</t>
        </is>
      </c>
      <c r="D1519" s="159" t="n">
        <v>8502</v>
      </c>
      <c r="E1519" s="160" t="n">
        <v>68788.21000000001</v>
      </c>
      <c r="F1519" s="160" t="n">
        <v>19763.86</v>
      </c>
    </row>
    <row r="1520">
      <c r="A1520" s="104" t="inlineStr">
        <is>
          <t>2024/25</t>
        </is>
      </c>
      <c r="B1520" s="104" t="inlineStr">
        <is>
          <t>HC-037</t>
        </is>
      </c>
      <c r="C1520" s="104" t="inlineStr">
        <is>
          <t>P007</t>
        </is>
      </c>
      <c r="D1520" s="159" t="n">
        <v>8098</v>
      </c>
      <c r="E1520" s="160" t="n">
        <v>61103.62</v>
      </c>
      <c r="F1520" s="160" t="n">
        <v>16259.23</v>
      </c>
    </row>
    <row r="1521">
      <c r="A1521" s="104" t="inlineStr">
        <is>
          <t>2024/25</t>
        </is>
      </c>
      <c r="B1521" s="104" t="inlineStr">
        <is>
          <t>HC-037</t>
        </is>
      </c>
      <c r="C1521" s="104" t="inlineStr">
        <is>
          <t>P008</t>
        </is>
      </c>
      <c r="D1521" s="159" t="n">
        <v>7192</v>
      </c>
      <c r="E1521" s="160" t="n">
        <v>52956.42</v>
      </c>
      <c r="F1521" s="160" t="n">
        <v>19162.38</v>
      </c>
    </row>
    <row r="1522">
      <c r="A1522" s="104" t="inlineStr">
        <is>
          <t>2024/25</t>
        </is>
      </c>
      <c r="B1522" s="104" t="inlineStr">
        <is>
          <t>HC-037</t>
        </is>
      </c>
      <c r="C1522" s="104" t="inlineStr">
        <is>
          <t>P009</t>
        </is>
      </c>
      <c r="D1522" s="159" t="n">
        <v>3357</v>
      </c>
      <c r="E1522" s="160" t="n">
        <v>42450.46</v>
      </c>
      <c r="F1522" s="160" t="n">
        <v>17167.12</v>
      </c>
    </row>
    <row r="1523">
      <c r="A1523" s="104" t="inlineStr">
        <is>
          <t>2024/25</t>
        </is>
      </c>
      <c r="B1523" s="104" t="inlineStr">
        <is>
          <t>HC-037</t>
        </is>
      </c>
      <c r="C1523" s="104" t="inlineStr">
        <is>
          <t>P010</t>
        </is>
      </c>
      <c r="D1523" s="159" t="n">
        <v>9144</v>
      </c>
      <c r="E1523" s="160" t="n">
        <v>54037.88</v>
      </c>
      <c r="F1523" s="160" t="n">
        <v>17253.69</v>
      </c>
    </row>
    <row r="1524">
      <c r="A1524" s="104" t="inlineStr">
        <is>
          <t>2024/25</t>
        </is>
      </c>
      <c r="B1524" s="104" t="inlineStr">
        <is>
          <t>HC-037</t>
        </is>
      </c>
      <c r="C1524" s="104" t="inlineStr">
        <is>
          <t>P011</t>
        </is>
      </c>
      <c r="D1524" s="159" t="n">
        <v>9104</v>
      </c>
      <c r="E1524" s="160" t="n">
        <v>26481.37</v>
      </c>
      <c r="F1524" s="160" t="n">
        <v>6200.23</v>
      </c>
    </row>
    <row r="1525">
      <c r="A1525" s="104" t="inlineStr">
        <is>
          <t>2024/25</t>
        </is>
      </c>
      <c r="B1525" s="104" t="inlineStr">
        <is>
          <t>HC-037</t>
        </is>
      </c>
      <c r="C1525" s="104" t="inlineStr">
        <is>
          <t>P012</t>
        </is>
      </c>
      <c r="D1525" s="159" t="n">
        <v>9598</v>
      </c>
      <c r="E1525" s="160" t="n">
        <v>35773.25</v>
      </c>
      <c r="F1525" s="160" t="n">
        <v>10659.34</v>
      </c>
    </row>
    <row r="1526">
      <c r="A1526" s="104" t="inlineStr">
        <is>
          <t>2024/25</t>
        </is>
      </c>
      <c r="B1526" s="104" t="inlineStr">
        <is>
          <t>HC-037</t>
        </is>
      </c>
      <c r="C1526" s="104" t="inlineStr">
        <is>
          <t>P013</t>
        </is>
      </c>
      <c r="D1526" s="159" t="n">
        <v>9805</v>
      </c>
      <c r="E1526" s="160" t="n">
        <v>33870</v>
      </c>
      <c r="F1526" s="160" t="n">
        <v>8651.280000000001</v>
      </c>
    </row>
    <row r="1527">
      <c r="A1527" s="104" t="inlineStr">
        <is>
          <t>2024/25</t>
        </is>
      </c>
      <c r="B1527" s="104" t="inlineStr">
        <is>
          <t>HC-037</t>
        </is>
      </c>
      <c r="C1527" s="104" t="inlineStr">
        <is>
          <t>P014</t>
        </is>
      </c>
      <c r="D1527" s="159" t="n">
        <v>11153</v>
      </c>
      <c r="E1527" s="160" t="n">
        <v>43597.13</v>
      </c>
      <c r="F1527" s="160" t="n">
        <v>12065.13</v>
      </c>
    </row>
    <row r="1528">
      <c r="A1528" s="104" t="inlineStr">
        <is>
          <t>2024/25</t>
        </is>
      </c>
      <c r="B1528" s="104" t="inlineStr">
        <is>
          <t>HC-037</t>
        </is>
      </c>
      <c r="C1528" s="104" t="inlineStr">
        <is>
          <t>P015</t>
        </is>
      </c>
      <c r="D1528" s="159" t="n">
        <v>7436</v>
      </c>
      <c r="E1528" s="160" t="n">
        <v>35154.7</v>
      </c>
      <c r="F1528" s="160" t="n">
        <v>11598.07</v>
      </c>
    </row>
    <row r="1529">
      <c r="A1529" s="104" t="inlineStr">
        <is>
          <t>2024/25</t>
        </is>
      </c>
      <c r="B1529" s="104" t="inlineStr">
        <is>
          <t>HC-037</t>
        </is>
      </c>
      <c r="C1529" s="104" t="inlineStr">
        <is>
          <t>P016</t>
        </is>
      </c>
      <c r="D1529" s="159" t="n">
        <v>4020</v>
      </c>
      <c r="E1529" s="160" t="n">
        <v>24857.33</v>
      </c>
      <c r="F1529" s="160" t="n">
        <v>7671.77</v>
      </c>
    </row>
    <row r="1530">
      <c r="A1530" s="104" t="inlineStr">
        <is>
          <t>2024/25</t>
        </is>
      </c>
      <c r="B1530" s="104" t="inlineStr">
        <is>
          <t>HC-037</t>
        </is>
      </c>
      <c r="C1530" s="104" t="inlineStr">
        <is>
          <t>P017</t>
        </is>
      </c>
      <c r="D1530" s="159" t="n">
        <v>3701</v>
      </c>
      <c r="E1530" s="160" t="n">
        <v>25236.84</v>
      </c>
      <c r="F1530" s="160" t="n">
        <v>8593.93</v>
      </c>
    </row>
    <row r="1531">
      <c r="A1531" s="104" t="inlineStr">
        <is>
          <t>2024/25</t>
        </is>
      </c>
      <c r="B1531" s="104" t="inlineStr">
        <is>
          <t>HC-037</t>
        </is>
      </c>
      <c r="C1531" s="104" t="inlineStr">
        <is>
          <t>P018</t>
        </is>
      </c>
      <c r="D1531" s="159" t="n">
        <v>8681</v>
      </c>
      <c r="E1531" s="160" t="n">
        <v>22889.23</v>
      </c>
      <c r="F1531" s="160" t="n">
        <v>4872.49</v>
      </c>
    </row>
    <row r="1532">
      <c r="A1532" s="104" t="inlineStr">
        <is>
          <t>2024/25</t>
        </is>
      </c>
      <c r="B1532" s="104" t="inlineStr">
        <is>
          <t>HC-037</t>
        </is>
      </c>
      <c r="C1532" s="104" t="inlineStr">
        <is>
          <t>P019</t>
        </is>
      </c>
      <c r="D1532" s="159" t="n">
        <v>11549</v>
      </c>
      <c r="E1532" s="160" t="n">
        <v>29398.98</v>
      </c>
      <c r="F1532" s="160" t="n">
        <v>7508.85</v>
      </c>
    </row>
    <row r="1533">
      <c r="A1533" s="104" t="inlineStr">
        <is>
          <t>2024/25</t>
        </is>
      </c>
      <c r="B1533" s="104" t="inlineStr">
        <is>
          <t>HC-037</t>
        </is>
      </c>
      <c r="C1533" s="104" t="inlineStr">
        <is>
          <t>P020</t>
        </is>
      </c>
      <c r="D1533" s="159" t="n">
        <v>7366</v>
      </c>
      <c r="E1533" s="160" t="n">
        <v>18751.86</v>
      </c>
      <c r="F1533" s="160" t="n">
        <v>4789.99</v>
      </c>
    </row>
    <row r="1534">
      <c r="A1534" s="104" t="inlineStr">
        <is>
          <t>2024/25</t>
        </is>
      </c>
      <c r="B1534" s="104" t="inlineStr">
        <is>
          <t>HC-037</t>
        </is>
      </c>
      <c r="C1534" s="104" t="inlineStr">
        <is>
          <t>P021</t>
        </is>
      </c>
      <c r="D1534" s="159" t="n">
        <v>10858</v>
      </c>
      <c r="E1534" s="160" t="n">
        <v>35534.85</v>
      </c>
      <c r="F1534" s="160" t="n">
        <v>9834.34</v>
      </c>
    </row>
    <row r="1535">
      <c r="A1535" s="104" t="inlineStr">
        <is>
          <t>2024/25</t>
        </is>
      </c>
      <c r="B1535" s="104" t="inlineStr">
        <is>
          <t>HC-037</t>
        </is>
      </c>
      <c r="C1535" s="104" t="inlineStr">
        <is>
          <t>P022</t>
        </is>
      </c>
      <c r="D1535" s="159" t="n">
        <v>9351</v>
      </c>
      <c r="E1535" s="160" t="n">
        <v>28907.2</v>
      </c>
      <c r="F1535" s="160" t="n">
        <v>7690.96</v>
      </c>
    </row>
    <row r="1536">
      <c r="A1536" s="104" t="inlineStr">
        <is>
          <t>2024/25</t>
        </is>
      </c>
      <c r="B1536" s="104" t="inlineStr">
        <is>
          <t>HC-037</t>
        </is>
      </c>
      <c r="C1536" s="104" t="inlineStr">
        <is>
          <t>P023</t>
        </is>
      </c>
      <c r="D1536" s="159" t="n">
        <v>10805</v>
      </c>
      <c r="E1536" s="160" t="n">
        <v>21614.58</v>
      </c>
      <c r="F1536" s="160" t="n">
        <v>4140.43</v>
      </c>
    </row>
    <row r="1537">
      <c r="A1537" s="104" t="inlineStr">
        <is>
          <t>2024/25</t>
        </is>
      </c>
      <c r="B1537" s="104" t="inlineStr">
        <is>
          <t>HC-037</t>
        </is>
      </c>
      <c r="C1537" s="104" t="inlineStr">
        <is>
          <t>P024</t>
        </is>
      </c>
      <c r="D1537" s="159" t="n">
        <v>12616</v>
      </c>
      <c r="E1537" s="160" t="n">
        <v>27525.75</v>
      </c>
      <c r="F1537" s="160" t="n">
        <v>5566.12</v>
      </c>
    </row>
    <row r="1538">
      <c r="A1538" s="104" t="inlineStr">
        <is>
          <t>2024/25</t>
        </is>
      </c>
      <c r="B1538" s="104" t="inlineStr">
        <is>
          <t>HC-037</t>
        </is>
      </c>
      <c r="C1538" s="104" t="inlineStr">
        <is>
          <t>P025</t>
        </is>
      </c>
      <c r="D1538" s="159" t="n">
        <v>9558</v>
      </c>
      <c r="E1538" s="160" t="n">
        <v>36491.87</v>
      </c>
      <c r="F1538" s="160" t="n">
        <v>13205.12</v>
      </c>
    </row>
    <row r="1539">
      <c r="A1539" s="104" t="inlineStr">
        <is>
          <t>2024/25</t>
        </is>
      </c>
      <c r="B1539" s="104" t="inlineStr">
        <is>
          <t>HC-037</t>
        </is>
      </c>
      <c r="C1539" s="104" t="inlineStr">
        <is>
          <t>P026</t>
        </is>
      </c>
      <c r="D1539" s="159" t="n">
        <v>5903</v>
      </c>
      <c r="E1539" s="160" t="n">
        <v>26297.23</v>
      </c>
      <c r="F1539" s="160" t="n">
        <v>8395.83</v>
      </c>
    </row>
    <row r="1540">
      <c r="A1540" s="104" t="inlineStr">
        <is>
          <t>2024/25</t>
        </is>
      </c>
      <c r="B1540" s="104" t="inlineStr">
        <is>
          <t>HC-037</t>
        </is>
      </c>
      <c r="C1540" s="104" t="inlineStr">
        <is>
          <t>P027</t>
        </is>
      </c>
      <c r="D1540" s="159" t="n">
        <v>4639</v>
      </c>
      <c r="E1540" s="160" t="n">
        <v>20661.91</v>
      </c>
      <c r="F1540" s="160" t="n">
        <v>6597.02</v>
      </c>
    </row>
    <row r="1541">
      <c r="A1541" s="104" t="inlineStr">
        <is>
          <t>2024/25</t>
        </is>
      </c>
      <c r="B1541" s="104" t="inlineStr">
        <is>
          <t>HC-037</t>
        </is>
      </c>
      <c r="C1541" s="104" t="inlineStr">
        <is>
          <t>P028</t>
        </is>
      </c>
      <c r="D1541" s="159" t="n">
        <v>6867</v>
      </c>
      <c r="E1541" s="160" t="n">
        <v>32466.32</v>
      </c>
      <c r="F1541" s="160" t="n">
        <v>11056.34</v>
      </c>
    </row>
    <row r="1542">
      <c r="A1542" s="104" t="inlineStr">
        <is>
          <t>2024/25</t>
        </is>
      </c>
      <c r="B1542" s="104" t="inlineStr">
        <is>
          <t>HC-037</t>
        </is>
      </c>
      <c r="C1542" s="104" t="inlineStr">
        <is>
          <t>P029</t>
        </is>
      </c>
      <c r="D1542" s="159" t="n">
        <v>16089</v>
      </c>
      <c r="E1542" s="160" t="n">
        <v>30714.86</v>
      </c>
      <c r="F1542" s="160" t="n">
        <v>4576.96</v>
      </c>
    </row>
    <row r="1543">
      <c r="A1543" s="104" t="inlineStr">
        <is>
          <t>2024/25</t>
        </is>
      </c>
      <c r="B1543" s="104" t="inlineStr">
        <is>
          <t>HC-037</t>
        </is>
      </c>
      <c r="C1543" s="104" t="inlineStr">
        <is>
          <t>P030</t>
        </is>
      </c>
      <c r="D1543" s="159" t="n">
        <v>8988</v>
      </c>
      <c r="E1543" s="160" t="n">
        <v>26966.49</v>
      </c>
      <c r="F1543" s="160" t="n">
        <v>5165.26</v>
      </c>
    </row>
    <row r="1544">
      <c r="A1544" s="104" t="inlineStr">
        <is>
          <t>2024/25</t>
        </is>
      </c>
      <c r="B1544" s="104" t="inlineStr">
        <is>
          <t>HC-037</t>
        </is>
      </c>
      <c r="C1544" s="104" t="inlineStr">
        <is>
          <t>P031</t>
        </is>
      </c>
      <c r="D1544" s="159" t="n">
        <v>4173</v>
      </c>
      <c r="E1544" s="160" t="n">
        <v>20859.2</v>
      </c>
      <c r="F1544" s="160" t="n">
        <v>6215.79</v>
      </c>
    </row>
    <row r="1545">
      <c r="A1545" s="104" t="inlineStr">
        <is>
          <t>2024/25</t>
        </is>
      </c>
      <c r="B1545" s="104" t="inlineStr">
        <is>
          <t>HC-037</t>
        </is>
      </c>
      <c r="C1545" s="104" t="inlineStr">
        <is>
          <t>P032</t>
        </is>
      </c>
      <c r="D1545" s="159" t="n">
        <v>5330</v>
      </c>
      <c r="E1545" s="160" t="n">
        <v>12597.4</v>
      </c>
      <c r="F1545" s="160" t="n">
        <v>2815.4</v>
      </c>
    </row>
    <row r="1546">
      <c r="A1546" s="104" t="inlineStr">
        <is>
          <t>2024/25</t>
        </is>
      </c>
      <c r="B1546" s="104" t="inlineStr">
        <is>
          <t>HC-037</t>
        </is>
      </c>
      <c r="C1546" s="104" t="inlineStr">
        <is>
          <t>P033</t>
        </is>
      </c>
      <c r="D1546" s="159" t="n">
        <v>3533</v>
      </c>
      <c r="E1546" s="160" t="n">
        <v>10920.14</v>
      </c>
      <c r="F1546" s="160" t="n">
        <v>2789.3</v>
      </c>
    </row>
    <row r="1547">
      <c r="A1547" s="104" t="inlineStr">
        <is>
          <t>2024/25</t>
        </is>
      </c>
      <c r="B1547" s="104" t="inlineStr">
        <is>
          <t>HC-037</t>
        </is>
      </c>
      <c r="C1547" s="104" t="inlineStr">
        <is>
          <t>P034</t>
        </is>
      </c>
      <c r="D1547" s="159" t="n">
        <v>2400</v>
      </c>
      <c r="E1547" s="160" t="n">
        <v>10037.7</v>
      </c>
      <c r="F1547" s="160" t="n">
        <v>3098.3</v>
      </c>
    </row>
    <row r="1548">
      <c r="A1548" s="104" t="inlineStr">
        <is>
          <t>2024/25</t>
        </is>
      </c>
      <c r="B1548" s="104" t="inlineStr">
        <is>
          <t>HC-037</t>
        </is>
      </c>
      <c r="C1548" s="104" t="inlineStr">
        <is>
          <t>P035</t>
        </is>
      </c>
      <c r="D1548" s="159" t="n">
        <v>3273</v>
      </c>
      <c r="E1548" s="160" t="n">
        <v>11605.54</v>
      </c>
      <c r="F1548" s="160" t="n">
        <v>3211.61</v>
      </c>
    </row>
    <row r="1549">
      <c r="A1549" s="104" t="inlineStr">
        <is>
          <t>2024/25</t>
        </is>
      </c>
      <c r="B1549" s="104" t="inlineStr">
        <is>
          <t>HC-037</t>
        </is>
      </c>
      <c r="C1549" s="104" t="inlineStr">
        <is>
          <t>P036</t>
        </is>
      </c>
      <c r="D1549" s="159" t="n">
        <v>2651</v>
      </c>
      <c r="E1549" s="160" t="n">
        <v>10123.75</v>
      </c>
      <c r="F1549" s="160" t="n">
        <v>2909.31</v>
      </c>
    </row>
    <row r="1550">
      <c r="A1550" s="104" t="inlineStr">
        <is>
          <t>2024/25</t>
        </is>
      </c>
      <c r="B1550" s="104" t="inlineStr">
        <is>
          <t>HC-037</t>
        </is>
      </c>
      <c r="C1550" s="104" t="inlineStr">
        <is>
          <t>P037</t>
        </is>
      </c>
      <c r="D1550" s="159" t="n">
        <v>3891</v>
      </c>
      <c r="E1550" s="160" t="n">
        <v>13435.25</v>
      </c>
      <c r="F1550" s="160" t="n">
        <v>4432.22</v>
      </c>
    </row>
    <row r="1551">
      <c r="A1551" s="104" t="inlineStr">
        <is>
          <t>2024/25</t>
        </is>
      </c>
      <c r="B1551" s="104" t="inlineStr">
        <is>
          <t>HC-037</t>
        </is>
      </c>
      <c r="C1551" s="104" t="inlineStr">
        <is>
          <t>P038</t>
        </is>
      </c>
      <c r="D1551" s="159" t="n">
        <v>1828</v>
      </c>
      <c r="E1551" s="160" t="n">
        <v>11472.74</v>
      </c>
      <c r="F1551" s="160" t="n">
        <v>3663.04</v>
      </c>
    </row>
    <row r="1552">
      <c r="A1552" s="104" t="inlineStr">
        <is>
          <t>2024/25</t>
        </is>
      </c>
      <c r="B1552" s="104" t="inlineStr">
        <is>
          <t>HC-037</t>
        </is>
      </c>
      <c r="C1552" s="104" t="inlineStr">
        <is>
          <t>P039</t>
        </is>
      </c>
      <c r="D1552" s="159" t="n">
        <v>2055</v>
      </c>
      <c r="E1552" s="160" t="n">
        <v>12889.48</v>
      </c>
      <c r="F1552" s="160" t="n">
        <v>4252.41</v>
      </c>
    </row>
    <row r="1553">
      <c r="A1553" s="104" t="inlineStr">
        <is>
          <t>2024/25</t>
        </is>
      </c>
      <c r="B1553" s="104" t="inlineStr">
        <is>
          <t>HC-037</t>
        </is>
      </c>
      <c r="C1553" s="104" t="inlineStr">
        <is>
          <t>P040</t>
        </is>
      </c>
      <c r="D1553" s="159" t="n">
        <v>688</v>
      </c>
      <c r="E1553" s="160" t="n">
        <v>5253.87</v>
      </c>
      <c r="F1553" s="160" t="n">
        <v>1677.93</v>
      </c>
    </row>
    <row r="1554">
      <c r="A1554" s="104" t="inlineStr">
        <is>
          <t>2024/25</t>
        </is>
      </c>
      <c r="B1554" s="104" t="inlineStr">
        <is>
          <t>HC-037</t>
        </is>
      </c>
      <c r="C1554" s="104" t="inlineStr">
        <is>
          <t>P041</t>
        </is>
      </c>
      <c r="D1554" s="159" t="n">
        <v>382</v>
      </c>
      <c r="E1554" s="160" t="n">
        <v>4121.74</v>
      </c>
      <c r="F1554" s="160" t="n">
        <v>1578.34</v>
      </c>
    </row>
    <row r="1555">
      <c r="A1555" s="104" t="inlineStr">
        <is>
          <t>2024/25</t>
        </is>
      </c>
      <c r="B1555" s="104" t="inlineStr">
        <is>
          <t>HC-037</t>
        </is>
      </c>
      <c r="C1555" s="104" t="inlineStr">
        <is>
          <t>P042</t>
        </is>
      </c>
      <c r="D1555" s="159" t="n">
        <v>655</v>
      </c>
      <c r="E1555" s="160" t="n">
        <v>2615.46</v>
      </c>
      <c r="F1555" s="160" t="n">
        <v>639.96</v>
      </c>
    </row>
    <row r="1556">
      <c r="A1556" s="104" t="inlineStr">
        <is>
          <t>2024/25</t>
        </is>
      </c>
      <c r="B1556" s="104" t="inlineStr">
        <is>
          <t>HC-038</t>
        </is>
      </c>
      <c r="C1556" s="104" t="inlineStr">
        <is>
          <t>P001</t>
        </is>
      </c>
      <c r="D1556" s="159" t="n">
        <v>3770</v>
      </c>
      <c r="E1556" s="160" t="n">
        <v>33933.25</v>
      </c>
      <c r="F1556" s="160" t="n">
        <v>11887.34</v>
      </c>
    </row>
    <row r="1557">
      <c r="A1557" s="104" t="inlineStr">
        <is>
          <t>2024/25</t>
        </is>
      </c>
      <c r="B1557" s="104" t="inlineStr">
        <is>
          <t>HC-038</t>
        </is>
      </c>
      <c r="C1557" s="104" t="inlineStr">
        <is>
          <t>P002</t>
        </is>
      </c>
      <c r="D1557" s="159" t="n">
        <v>5425</v>
      </c>
      <c r="E1557" s="160" t="n">
        <v>56718.25</v>
      </c>
      <c r="F1557" s="160" t="n">
        <v>21077.83</v>
      </c>
    </row>
    <row r="1558">
      <c r="A1558" s="104" t="inlineStr">
        <is>
          <t>2024/25</t>
        </is>
      </c>
      <c r="B1558" s="104" t="inlineStr">
        <is>
          <t>HC-038</t>
        </is>
      </c>
      <c r="C1558" s="104" t="inlineStr">
        <is>
          <t>P003</t>
        </is>
      </c>
      <c r="D1558" s="159" t="n">
        <v>7722</v>
      </c>
      <c r="E1558" s="160" t="n">
        <v>51953.77</v>
      </c>
      <c r="F1558" s="160" t="n">
        <v>17100.63</v>
      </c>
    </row>
    <row r="1559">
      <c r="A1559" s="104" t="inlineStr">
        <is>
          <t>2024/25</t>
        </is>
      </c>
      <c r="B1559" s="104" t="inlineStr">
        <is>
          <t>HC-038</t>
        </is>
      </c>
      <c r="C1559" s="104" t="inlineStr">
        <is>
          <t>P004</t>
        </is>
      </c>
      <c r="D1559" s="159" t="n">
        <v>3308</v>
      </c>
      <c r="E1559" s="160" t="n">
        <v>25849.48</v>
      </c>
      <c r="F1559" s="160" t="n">
        <v>8232.860000000001</v>
      </c>
    </row>
    <row r="1560">
      <c r="A1560" s="104" t="inlineStr">
        <is>
          <t>2024/25</t>
        </is>
      </c>
      <c r="B1560" s="104" t="inlineStr">
        <is>
          <t>HC-038</t>
        </is>
      </c>
      <c r="C1560" s="104" t="inlineStr">
        <is>
          <t>P005</t>
        </is>
      </c>
      <c r="D1560" s="159" t="n">
        <v>7541</v>
      </c>
      <c r="E1560" s="160" t="n">
        <v>56215.33</v>
      </c>
      <c r="F1560" s="160" t="n">
        <v>17306.15</v>
      </c>
    </row>
    <row r="1561">
      <c r="A1561" s="104" t="inlineStr">
        <is>
          <t>2024/25</t>
        </is>
      </c>
      <c r="B1561" s="104" t="inlineStr">
        <is>
          <t>HC-038</t>
        </is>
      </c>
      <c r="C1561" s="104" t="inlineStr">
        <is>
          <t>P006</t>
        </is>
      </c>
      <c r="D1561" s="159" t="n">
        <v>6544</v>
      </c>
      <c r="E1561" s="160" t="n">
        <v>52946.02</v>
      </c>
      <c r="F1561" s="160" t="n">
        <v>15177.61</v>
      </c>
    </row>
    <row r="1562">
      <c r="A1562" s="104" t="inlineStr">
        <is>
          <t>2024/25</t>
        </is>
      </c>
      <c r="B1562" s="104" t="inlineStr">
        <is>
          <t>HC-038</t>
        </is>
      </c>
      <c r="C1562" s="104" t="inlineStr">
        <is>
          <t>P007</t>
        </is>
      </c>
      <c r="D1562" s="159" t="n">
        <v>6365</v>
      </c>
      <c r="E1562" s="160" t="n">
        <v>48033.73</v>
      </c>
      <c r="F1562" s="160" t="n">
        <v>12749.46</v>
      </c>
    </row>
    <row r="1563">
      <c r="A1563" s="104" t="inlineStr">
        <is>
          <t>2024/25</t>
        </is>
      </c>
      <c r="B1563" s="104" t="inlineStr">
        <is>
          <t>HC-038</t>
        </is>
      </c>
      <c r="C1563" s="104" t="inlineStr">
        <is>
          <t>P008</t>
        </is>
      </c>
      <c r="D1563" s="159" t="n">
        <v>5405</v>
      </c>
      <c r="E1563" s="160" t="n">
        <v>39794.77</v>
      </c>
      <c r="F1563" s="160" t="n">
        <v>14361.36</v>
      </c>
    </row>
    <row r="1564">
      <c r="A1564" s="104" t="inlineStr">
        <is>
          <t>2024/25</t>
        </is>
      </c>
      <c r="B1564" s="104" t="inlineStr">
        <is>
          <t>HC-038</t>
        </is>
      </c>
      <c r="C1564" s="104" t="inlineStr">
        <is>
          <t>P009</t>
        </is>
      </c>
      <c r="D1564" s="159" t="n">
        <v>2890</v>
      </c>
      <c r="E1564" s="160" t="n">
        <v>36508.58</v>
      </c>
      <c r="F1564" s="160" t="n">
        <v>14727.29</v>
      </c>
    </row>
    <row r="1565">
      <c r="A1565" s="104" t="inlineStr">
        <is>
          <t>2024/25</t>
        </is>
      </c>
      <c r="B1565" s="104" t="inlineStr">
        <is>
          <t>HC-038</t>
        </is>
      </c>
      <c r="C1565" s="104" t="inlineStr">
        <is>
          <t>P010</t>
        </is>
      </c>
      <c r="D1565" s="159" t="n">
        <v>7392</v>
      </c>
      <c r="E1565" s="160" t="n">
        <v>43685.45</v>
      </c>
      <c r="F1565" s="160" t="n">
        <v>13914.34</v>
      </c>
    </row>
    <row r="1566">
      <c r="A1566" s="104" t="inlineStr">
        <is>
          <t>2024/25</t>
        </is>
      </c>
      <c r="B1566" s="104" t="inlineStr">
        <is>
          <t>HC-038</t>
        </is>
      </c>
      <c r="C1566" s="104" t="inlineStr">
        <is>
          <t>P011</t>
        </is>
      </c>
      <c r="D1566" s="159" t="n">
        <v>6807</v>
      </c>
      <c r="E1566" s="160" t="n">
        <v>19803.54</v>
      </c>
      <c r="F1566" s="160" t="n">
        <v>4626.05</v>
      </c>
    </row>
    <row r="1567">
      <c r="A1567" s="104" t="inlineStr">
        <is>
          <t>2024/25</t>
        </is>
      </c>
      <c r="B1567" s="104" t="inlineStr">
        <is>
          <t>HC-038</t>
        </is>
      </c>
      <c r="C1567" s="104" t="inlineStr">
        <is>
          <t>P012</t>
        </is>
      </c>
      <c r="D1567" s="159" t="n">
        <v>7979</v>
      </c>
      <c r="E1567" s="160" t="n">
        <v>29748.05</v>
      </c>
      <c r="F1567" s="160" t="n">
        <v>8843.09</v>
      </c>
    </row>
    <row r="1568">
      <c r="A1568" s="104" t="inlineStr">
        <is>
          <t>2024/25</t>
        </is>
      </c>
      <c r="B1568" s="104" t="inlineStr">
        <is>
          <t>HC-038</t>
        </is>
      </c>
      <c r="C1568" s="104" t="inlineStr">
        <is>
          <t>P013</t>
        </is>
      </c>
      <c r="D1568" s="159" t="n">
        <v>8027</v>
      </c>
      <c r="E1568" s="160" t="n">
        <v>27731.37</v>
      </c>
      <c r="F1568" s="160" t="n">
        <v>7065.49</v>
      </c>
    </row>
    <row r="1569">
      <c r="A1569" s="104" t="inlineStr">
        <is>
          <t>2024/25</t>
        </is>
      </c>
      <c r="B1569" s="104" t="inlineStr">
        <is>
          <t>HC-038</t>
        </is>
      </c>
      <c r="C1569" s="104" t="inlineStr">
        <is>
          <t>P014</t>
        </is>
      </c>
      <c r="D1569" s="159" t="n">
        <v>8655</v>
      </c>
      <c r="E1569" s="160" t="n">
        <v>33831.02</v>
      </c>
      <c r="F1569" s="160" t="n">
        <v>9339.02</v>
      </c>
    </row>
    <row r="1570">
      <c r="A1570" s="104" t="inlineStr">
        <is>
          <t>2024/25</t>
        </is>
      </c>
      <c r="B1570" s="104" t="inlineStr">
        <is>
          <t>HC-038</t>
        </is>
      </c>
      <c r="C1570" s="104" t="inlineStr">
        <is>
          <t>P015</t>
        </is>
      </c>
      <c r="D1570" s="159" t="n">
        <v>6101</v>
      </c>
      <c r="E1570" s="160" t="n">
        <v>28843.13</v>
      </c>
      <c r="F1570" s="160" t="n">
        <v>9493.690000000001</v>
      </c>
    </row>
    <row r="1571">
      <c r="A1571" s="104" t="inlineStr">
        <is>
          <t>2024/25</t>
        </is>
      </c>
      <c r="B1571" s="104" t="inlineStr">
        <is>
          <t>HC-038</t>
        </is>
      </c>
      <c r="C1571" s="104" t="inlineStr">
        <is>
          <t>P016</t>
        </is>
      </c>
      <c r="D1571" s="159" t="n">
        <v>3337</v>
      </c>
      <c r="E1571" s="160" t="n">
        <v>20634.41</v>
      </c>
      <c r="F1571" s="160" t="n">
        <v>6352.86</v>
      </c>
    </row>
    <row r="1572">
      <c r="A1572" s="104" t="inlineStr">
        <is>
          <t>2024/25</t>
        </is>
      </c>
      <c r="B1572" s="104" t="inlineStr">
        <is>
          <t>HC-038</t>
        </is>
      </c>
      <c r="C1572" s="104" t="inlineStr">
        <is>
          <t>P017</t>
        </is>
      </c>
      <c r="D1572" s="159" t="n">
        <v>3055</v>
      </c>
      <c r="E1572" s="160" t="n">
        <v>20832.78</v>
      </c>
      <c r="F1572" s="160" t="n">
        <v>7076.62</v>
      </c>
    </row>
    <row r="1573">
      <c r="A1573" s="104" t="inlineStr">
        <is>
          <t>2024/25</t>
        </is>
      </c>
      <c r="B1573" s="104" t="inlineStr">
        <is>
          <t>HC-038</t>
        </is>
      </c>
      <c r="C1573" s="104" t="inlineStr">
        <is>
          <t>P018</t>
        </is>
      </c>
      <c r="D1573" s="159" t="n">
        <v>6948</v>
      </c>
      <c r="E1573" s="160" t="n">
        <v>18318.07</v>
      </c>
      <c r="F1573" s="160" t="n">
        <v>3889.5</v>
      </c>
    </row>
    <row r="1574">
      <c r="A1574" s="104" t="inlineStr">
        <is>
          <t>2024/25</t>
        </is>
      </c>
      <c r="B1574" s="104" t="inlineStr">
        <is>
          <t>HC-038</t>
        </is>
      </c>
      <c r="C1574" s="104" t="inlineStr">
        <is>
          <t>P019</t>
        </is>
      </c>
      <c r="D1574" s="159" t="n">
        <v>9343</v>
      </c>
      <c r="E1574" s="160" t="n">
        <v>23781.09</v>
      </c>
      <c r="F1574" s="160" t="n">
        <v>6059.83</v>
      </c>
    </row>
    <row r="1575">
      <c r="A1575" s="104" t="inlineStr">
        <is>
          <t>2024/25</t>
        </is>
      </c>
      <c r="B1575" s="104" t="inlineStr">
        <is>
          <t>HC-038</t>
        </is>
      </c>
      <c r="C1575" s="104" t="inlineStr">
        <is>
          <t>P020</t>
        </is>
      </c>
      <c r="D1575" s="159" t="n">
        <v>5836</v>
      </c>
      <c r="E1575" s="160" t="n">
        <v>14854.15</v>
      </c>
      <c r="F1575" s="160" t="n">
        <v>3785.36</v>
      </c>
    </row>
    <row r="1576">
      <c r="A1576" s="104" t="inlineStr">
        <is>
          <t>2024/25</t>
        </is>
      </c>
      <c r="B1576" s="104" t="inlineStr">
        <is>
          <t>HC-038</t>
        </is>
      </c>
      <c r="C1576" s="104" t="inlineStr">
        <is>
          <t>P021</t>
        </is>
      </c>
      <c r="D1576" s="159" t="n">
        <v>8601</v>
      </c>
      <c r="E1576" s="160" t="n">
        <v>28144.34</v>
      </c>
      <c r="F1576" s="160" t="n">
        <v>7768.65</v>
      </c>
    </row>
    <row r="1577">
      <c r="A1577" s="104" t="inlineStr">
        <is>
          <t>2024/25</t>
        </is>
      </c>
      <c r="B1577" s="104" t="inlineStr">
        <is>
          <t>HC-038</t>
        </is>
      </c>
      <c r="C1577" s="104" t="inlineStr">
        <is>
          <t>P022</t>
        </is>
      </c>
      <c r="D1577" s="159" t="n">
        <v>7591</v>
      </c>
      <c r="E1577" s="160" t="n">
        <v>23461.35</v>
      </c>
      <c r="F1577" s="160" t="n">
        <v>6226.52</v>
      </c>
    </row>
    <row r="1578">
      <c r="A1578" s="104" t="inlineStr">
        <is>
          <t>2024/25</t>
        </is>
      </c>
      <c r="B1578" s="104" t="inlineStr">
        <is>
          <t>HC-038</t>
        </is>
      </c>
      <c r="C1578" s="104" t="inlineStr">
        <is>
          <t>P023</t>
        </is>
      </c>
      <c r="D1578" s="159" t="n">
        <v>8626</v>
      </c>
      <c r="E1578" s="160" t="n">
        <v>17250.1</v>
      </c>
      <c r="F1578" s="160" t="n">
        <v>3296.98</v>
      </c>
    </row>
    <row r="1579">
      <c r="A1579" s="104" t="inlineStr">
        <is>
          <t>2024/25</t>
        </is>
      </c>
      <c r="B1579" s="104" t="inlineStr">
        <is>
          <t>HC-038</t>
        </is>
      </c>
      <c r="C1579" s="104" t="inlineStr">
        <is>
          <t>P024</t>
        </is>
      </c>
      <c r="D1579" s="159" t="n">
        <v>9340</v>
      </c>
      <c r="E1579" s="160" t="n">
        <v>20377.15</v>
      </c>
      <c r="F1579" s="160" t="n">
        <v>4109.9</v>
      </c>
    </row>
    <row r="1580">
      <c r="A1580" s="104" t="inlineStr">
        <is>
          <t>2024/25</t>
        </is>
      </c>
      <c r="B1580" s="104" t="inlineStr">
        <is>
          <t>HC-038</t>
        </is>
      </c>
      <c r="C1580" s="104" t="inlineStr">
        <is>
          <t>P025</t>
        </is>
      </c>
      <c r="D1580" s="159" t="n">
        <v>7949</v>
      </c>
      <c r="E1580" s="160" t="n">
        <v>30354.78</v>
      </c>
      <c r="F1580" s="160" t="n">
        <v>10956.35</v>
      </c>
    </row>
    <row r="1581">
      <c r="A1581" s="104" t="inlineStr">
        <is>
          <t>2024/25</t>
        </is>
      </c>
      <c r="B1581" s="104" t="inlineStr">
        <is>
          <t>HC-038</t>
        </is>
      </c>
      <c r="C1581" s="104" t="inlineStr">
        <is>
          <t>P026</t>
        </is>
      </c>
      <c r="D1581" s="159" t="n">
        <v>4813</v>
      </c>
      <c r="E1581" s="160" t="n">
        <v>21436.65</v>
      </c>
      <c r="F1581" s="160" t="n">
        <v>6827.15</v>
      </c>
    </row>
    <row r="1582">
      <c r="A1582" s="104" t="inlineStr">
        <is>
          <t>2024/25</t>
        </is>
      </c>
      <c r="B1582" s="104" t="inlineStr">
        <is>
          <t>HC-038</t>
        </is>
      </c>
      <c r="C1582" s="104" t="inlineStr">
        <is>
          <t>P027</t>
        </is>
      </c>
      <c r="D1582" s="159" t="n">
        <v>3868</v>
      </c>
      <c r="E1582" s="160" t="n">
        <v>17231.5</v>
      </c>
      <c r="F1582" s="160" t="n">
        <v>5487.82</v>
      </c>
    </row>
    <row r="1583">
      <c r="A1583" s="104" t="inlineStr">
        <is>
          <t>2024/25</t>
        </is>
      </c>
      <c r="B1583" s="104" t="inlineStr">
        <is>
          <t>HC-038</t>
        </is>
      </c>
      <c r="C1583" s="104" t="inlineStr">
        <is>
          <t>P028</t>
        </is>
      </c>
      <c r="D1583" s="159" t="n">
        <v>5370</v>
      </c>
      <c r="E1583" s="160" t="n">
        <v>25391.93</v>
      </c>
      <c r="F1583" s="160" t="n">
        <v>8626.120000000001</v>
      </c>
    </row>
    <row r="1584">
      <c r="A1584" s="104" t="inlineStr">
        <is>
          <t>2024/25</t>
        </is>
      </c>
      <c r="B1584" s="104" t="inlineStr">
        <is>
          <t>HC-038</t>
        </is>
      </c>
      <c r="C1584" s="104" t="inlineStr">
        <is>
          <t>P029</t>
        </is>
      </c>
      <c r="D1584" s="159" t="n">
        <v>12739</v>
      </c>
      <c r="E1584" s="160" t="n">
        <v>24320.48</v>
      </c>
      <c r="F1584" s="160" t="n">
        <v>3614.56</v>
      </c>
    </row>
    <row r="1585">
      <c r="A1585" s="104" t="inlineStr">
        <is>
          <t>2024/25</t>
        </is>
      </c>
      <c r="B1585" s="104" t="inlineStr">
        <is>
          <t>HC-038</t>
        </is>
      </c>
      <c r="C1585" s="104" t="inlineStr">
        <is>
          <t>P030</t>
        </is>
      </c>
      <c r="D1585" s="159" t="n">
        <v>7564</v>
      </c>
      <c r="E1585" s="160" t="n">
        <v>22690.78</v>
      </c>
      <c r="F1585" s="160" t="n">
        <v>4336.84</v>
      </c>
    </row>
    <row r="1586">
      <c r="A1586" s="104" t="inlineStr">
        <is>
          <t>2024/25</t>
        </is>
      </c>
      <c r="B1586" s="104" t="inlineStr">
        <is>
          <t>HC-038</t>
        </is>
      </c>
      <c r="C1586" s="104" t="inlineStr">
        <is>
          <t>P031</t>
        </is>
      </c>
      <c r="D1586" s="159" t="n">
        <v>3448</v>
      </c>
      <c r="E1586" s="160" t="n">
        <v>17236.77</v>
      </c>
      <c r="F1586" s="160" t="n">
        <v>5123.66</v>
      </c>
    </row>
    <row r="1587">
      <c r="A1587" s="104" t="inlineStr">
        <is>
          <t>2024/25</t>
        </is>
      </c>
      <c r="B1587" s="104" t="inlineStr">
        <is>
          <t>HC-038</t>
        </is>
      </c>
      <c r="C1587" s="104" t="inlineStr">
        <is>
          <t>P032</t>
        </is>
      </c>
      <c r="D1587" s="159" t="n">
        <v>4042</v>
      </c>
      <c r="E1587" s="160" t="n">
        <v>9551.280000000001</v>
      </c>
      <c r="F1587" s="160" t="n">
        <v>2129.2</v>
      </c>
    </row>
    <row r="1588">
      <c r="A1588" s="104" t="inlineStr">
        <is>
          <t>2024/25</t>
        </is>
      </c>
      <c r="B1588" s="104" t="inlineStr">
        <is>
          <t>HC-038</t>
        </is>
      </c>
      <c r="C1588" s="104" t="inlineStr">
        <is>
          <t>P033</t>
        </is>
      </c>
      <c r="D1588" s="159" t="n">
        <v>2799</v>
      </c>
      <c r="E1588" s="160" t="n">
        <v>8655.059999999999</v>
      </c>
      <c r="F1588" s="160" t="n">
        <v>2205.67</v>
      </c>
    </row>
    <row r="1589">
      <c r="A1589" s="104" t="inlineStr">
        <is>
          <t>2024/25</t>
        </is>
      </c>
      <c r="B1589" s="104" t="inlineStr">
        <is>
          <t>HC-038</t>
        </is>
      </c>
      <c r="C1589" s="104" t="inlineStr">
        <is>
          <t>P034</t>
        </is>
      </c>
      <c r="D1589" s="159" t="n">
        <v>1912</v>
      </c>
      <c r="E1589" s="160" t="n">
        <v>7985.82</v>
      </c>
      <c r="F1589" s="160" t="n">
        <v>2458.97</v>
      </c>
    </row>
    <row r="1590">
      <c r="A1590" s="104" t="inlineStr">
        <is>
          <t>2024/25</t>
        </is>
      </c>
      <c r="B1590" s="104" t="inlineStr">
        <is>
          <t>HC-038</t>
        </is>
      </c>
      <c r="C1590" s="104" t="inlineStr">
        <is>
          <t>P035</t>
        </is>
      </c>
      <c r="D1590" s="159" t="n">
        <v>2563</v>
      </c>
      <c r="E1590" s="160" t="n">
        <v>9091.290000000001</v>
      </c>
      <c r="F1590" s="160" t="n">
        <v>2509.64</v>
      </c>
    </row>
    <row r="1591">
      <c r="A1591" s="104" t="inlineStr">
        <is>
          <t>2024/25</t>
        </is>
      </c>
      <c r="B1591" s="104" t="inlineStr">
        <is>
          <t>HC-038</t>
        </is>
      </c>
      <c r="C1591" s="104" t="inlineStr">
        <is>
          <t>P036</t>
        </is>
      </c>
      <c r="D1591" s="159" t="n">
        <v>2024</v>
      </c>
      <c r="E1591" s="160" t="n">
        <v>7729.55</v>
      </c>
      <c r="F1591" s="160" t="n">
        <v>2215.49</v>
      </c>
    </row>
    <row r="1592">
      <c r="A1592" s="104" t="inlineStr">
        <is>
          <t>2024/25</t>
        </is>
      </c>
      <c r="B1592" s="104" t="inlineStr">
        <is>
          <t>HC-038</t>
        </is>
      </c>
      <c r="C1592" s="104" t="inlineStr">
        <is>
          <t>P037</t>
        </is>
      </c>
      <c r="D1592" s="159" t="n">
        <v>3016</v>
      </c>
      <c r="E1592" s="160" t="n">
        <v>10424</v>
      </c>
      <c r="F1592" s="160" t="n">
        <v>3430.59</v>
      </c>
    </row>
    <row r="1593">
      <c r="A1593" s="104" t="inlineStr">
        <is>
          <t>2024/25</t>
        </is>
      </c>
      <c r="B1593" s="104" t="inlineStr">
        <is>
          <t>HC-038</t>
        </is>
      </c>
      <c r="C1593" s="104" t="inlineStr">
        <is>
          <t>P038</t>
        </is>
      </c>
      <c r="D1593" s="159" t="n">
        <v>1511</v>
      </c>
      <c r="E1593" s="160" t="n">
        <v>9473.92</v>
      </c>
      <c r="F1593" s="160" t="n">
        <v>3017.59</v>
      </c>
    </row>
    <row r="1594">
      <c r="A1594" s="104" t="inlineStr">
        <is>
          <t>2024/25</t>
        </is>
      </c>
      <c r="B1594" s="104" t="inlineStr">
        <is>
          <t>HC-038</t>
        </is>
      </c>
      <c r="C1594" s="104" t="inlineStr">
        <is>
          <t>P039</t>
        </is>
      </c>
      <c r="D1594" s="159" t="n">
        <v>1677</v>
      </c>
      <c r="E1594" s="160" t="n">
        <v>10511.51</v>
      </c>
      <c r="F1594" s="160" t="n">
        <v>3459.52</v>
      </c>
    </row>
    <row r="1595">
      <c r="A1595" s="104" t="inlineStr">
        <is>
          <t>2024/25</t>
        </is>
      </c>
      <c r="B1595" s="104" t="inlineStr">
        <is>
          <t>HC-038</t>
        </is>
      </c>
      <c r="C1595" s="104" t="inlineStr">
        <is>
          <t>P040</t>
        </is>
      </c>
      <c r="D1595" s="159" t="n">
        <v>557</v>
      </c>
      <c r="E1595" s="160" t="n">
        <v>4253.06</v>
      </c>
      <c r="F1595" s="160" t="n">
        <v>1354.36</v>
      </c>
    </row>
    <row r="1596">
      <c r="A1596" s="104" t="inlineStr">
        <is>
          <t>2024/25</t>
        </is>
      </c>
      <c r="B1596" s="104" t="inlineStr">
        <is>
          <t>HC-038</t>
        </is>
      </c>
      <c r="C1596" s="104" t="inlineStr">
        <is>
          <t>P041</t>
        </is>
      </c>
      <c r="D1596" s="159" t="n">
        <v>318</v>
      </c>
      <c r="E1596" s="160" t="n">
        <v>3444.72</v>
      </c>
      <c r="F1596" s="160" t="n">
        <v>1317.13</v>
      </c>
    </row>
    <row r="1597">
      <c r="A1597" s="104" t="inlineStr">
        <is>
          <t>2024/25</t>
        </is>
      </c>
      <c r="B1597" s="104" t="inlineStr">
        <is>
          <t>HC-038</t>
        </is>
      </c>
      <c r="C1597" s="104" t="inlineStr">
        <is>
          <t>P042</t>
        </is>
      </c>
      <c r="D1597" s="159" t="n">
        <v>559</v>
      </c>
      <c r="E1597" s="160" t="n">
        <v>2231.44</v>
      </c>
      <c r="F1597" s="160" t="n">
        <v>544.96</v>
      </c>
    </row>
    <row r="1598">
      <c r="A1598" s="104" t="inlineStr">
        <is>
          <t>2024/25</t>
        </is>
      </c>
      <c r="B1598" s="104" t="inlineStr">
        <is>
          <t>HC-039</t>
        </is>
      </c>
      <c r="C1598" s="104" t="inlineStr">
        <is>
          <t>P001</t>
        </is>
      </c>
      <c r="D1598" s="159" t="n">
        <v>4680</v>
      </c>
      <c r="E1598" s="160" t="n">
        <v>42127.86</v>
      </c>
      <c r="F1598" s="160" t="n">
        <v>14809.43</v>
      </c>
    </row>
    <row r="1599">
      <c r="A1599" s="104" t="inlineStr">
        <is>
          <t>2024/25</t>
        </is>
      </c>
      <c r="B1599" s="104" t="inlineStr">
        <is>
          <t>HC-039</t>
        </is>
      </c>
      <c r="C1599" s="104" t="inlineStr">
        <is>
          <t>P002</t>
        </is>
      </c>
      <c r="D1599" s="159" t="n">
        <v>6971</v>
      </c>
      <c r="E1599" s="160" t="n">
        <v>72872.48</v>
      </c>
      <c r="F1599" s="160" t="n">
        <v>27165.27</v>
      </c>
    </row>
    <row r="1600">
      <c r="A1600" s="104" t="inlineStr">
        <is>
          <t>2024/25</t>
        </is>
      </c>
      <c r="B1600" s="104" t="inlineStr">
        <is>
          <t>HC-039</t>
        </is>
      </c>
      <c r="C1600" s="104" t="inlineStr">
        <is>
          <t>P003</t>
        </is>
      </c>
      <c r="D1600" s="159" t="n">
        <v>8943</v>
      </c>
      <c r="E1600" s="160" t="n">
        <v>60168.04</v>
      </c>
      <c r="F1600" s="160" t="n">
        <v>19863.71</v>
      </c>
    </row>
    <row r="1601">
      <c r="A1601" s="104" t="inlineStr">
        <is>
          <t>2024/25</t>
        </is>
      </c>
      <c r="B1601" s="104" t="inlineStr">
        <is>
          <t>HC-039</t>
        </is>
      </c>
      <c r="C1601" s="104" t="inlineStr">
        <is>
          <t>P004</t>
        </is>
      </c>
      <c r="D1601" s="159" t="n">
        <v>4211</v>
      </c>
      <c r="E1601" s="160" t="n">
        <v>32915.96</v>
      </c>
      <c r="F1601" s="160" t="n">
        <v>10517.25</v>
      </c>
    </row>
    <row r="1602">
      <c r="A1602" s="104" t="inlineStr">
        <is>
          <t>2024/25</t>
        </is>
      </c>
      <c r="B1602" s="104" t="inlineStr">
        <is>
          <t>HC-039</t>
        </is>
      </c>
      <c r="C1602" s="104" t="inlineStr">
        <is>
          <t>P005</t>
        </is>
      </c>
      <c r="D1602" s="159" t="n">
        <v>9614</v>
      </c>
      <c r="E1602" s="160" t="n">
        <v>71667.44</v>
      </c>
      <c r="F1602" s="160" t="n">
        <v>22140.35</v>
      </c>
    </row>
    <row r="1603">
      <c r="A1603" s="104" t="inlineStr">
        <is>
          <t>2024/25</t>
        </is>
      </c>
      <c r="B1603" s="104" t="inlineStr">
        <is>
          <t>HC-039</t>
        </is>
      </c>
      <c r="C1603" s="104" t="inlineStr">
        <is>
          <t>P006</t>
        </is>
      </c>
      <c r="D1603" s="159" t="n">
        <v>8591</v>
      </c>
      <c r="E1603" s="160" t="n">
        <v>69494.55</v>
      </c>
      <c r="F1603" s="160" t="n">
        <v>19989.21</v>
      </c>
    </row>
    <row r="1604">
      <c r="A1604" s="104" t="inlineStr">
        <is>
          <t>2024/25</t>
        </is>
      </c>
      <c r="B1604" s="104" t="inlineStr">
        <is>
          <t>HC-039</t>
        </is>
      </c>
      <c r="C1604" s="104" t="inlineStr">
        <is>
          <t>P007</t>
        </is>
      </c>
      <c r="D1604" s="159" t="n">
        <v>8481</v>
      </c>
      <c r="E1604" s="160" t="n">
        <v>63997.93</v>
      </c>
      <c r="F1604" s="160" t="n">
        <v>17044.87</v>
      </c>
    </row>
    <row r="1605">
      <c r="A1605" s="104" t="inlineStr">
        <is>
          <t>2024/25</t>
        </is>
      </c>
      <c r="B1605" s="104" t="inlineStr">
        <is>
          <t>HC-039</t>
        </is>
      </c>
      <c r="C1605" s="104" t="inlineStr">
        <is>
          <t>P008</t>
        </is>
      </c>
      <c r="D1605" s="159" t="n">
        <v>7286</v>
      </c>
      <c r="E1605" s="160" t="n">
        <v>53641.4</v>
      </c>
      <c r="F1605" s="160" t="n">
        <v>19427.17</v>
      </c>
    </row>
    <row r="1606">
      <c r="A1606" s="104" t="inlineStr">
        <is>
          <t>2024/25</t>
        </is>
      </c>
      <c r="B1606" s="104" t="inlineStr">
        <is>
          <t>HC-039</t>
        </is>
      </c>
      <c r="C1606" s="104" t="inlineStr">
        <is>
          <t>P009</t>
        </is>
      </c>
      <c r="D1606" s="159" t="n">
        <v>3463</v>
      </c>
      <c r="E1606" s="160" t="n">
        <v>43752.23</v>
      </c>
      <c r="F1606" s="160" t="n">
        <v>17710.26</v>
      </c>
    </row>
    <row r="1607">
      <c r="A1607" s="104" t="inlineStr">
        <is>
          <t>2024/25</t>
        </is>
      </c>
      <c r="B1607" s="104" t="inlineStr">
        <is>
          <t>HC-039</t>
        </is>
      </c>
      <c r="C1607" s="104" t="inlineStr">
        <is>
          <t>P010</t>
        </is>
      </c>
      <c r="D1607" s="159" t="n">
        <v>9241</v>
      </c>
      <c r="E1607" s="160" t="n">
        <v>54610.26</v>
      </c>
      <c r="F1607" s="160" t="n">
        <v>17452.88</v>
      </c>
    </row>
    <row r="1608">
      <c r="A1608" s="104" t="inlineStr">
        <is>
          <t>2024/25</t>
        </is>
      </c>
      <c r="B1608" s="104" t="inlineStr">
        <is>
          <t>HC-039</t>
        </is>
      </c>
      <c r="C1608" s="104" t="inlineStr">
        <is>
          <t>P011</t>
        </is>
      </c>
      <c r="D1608" s="159" t="n">
        <v>8594</v>
      </c>
      <c r="E1608" s="160" t="n">
        <v>25001.54</v>
      </c>
      <c r="F1608" s="160" t="n">
        <v>5859.13</v>
      </c>
    </row>
    <row r="1609">
      <c r="A1609" s="104" t="inlineStr">
        <is>
          <t>2024/25</t>
        </is>
      </c>
      <c r="B1609" s="104" t="inlineStr">
        <is>
          <t>HC-039</t>
        </is>
      </c>
      <c r="C1609" s="104" t="inlineStr">
        <is>
          <t>P012</t>
        </is>
      </c>
      <c r="D1609" s="159" t="n">
        <v>9460</v>
      </c>
      <c r="E1609" s="160" t="n">
        <v>35260.46</v>
      </c>
      <c r="F1609" s="160" t="n">
        <v>10516.46</v>
      </c>
    </row>
    <row r="1610">
      <c r="A1610" s="104" t="inlineStr">
        <is>
          <t>2024/25</t>
        </is>
      </c>
      <c r="B1610" s="104" t="inlineStr">
        <is>
          <t>HC-039</t>
        </is>
      </c>
      <c r="C1610" s="104" t="inlineStr">
        <is>
          <t>P013</t>
        </is>
      </c>
      <c r="D1610" s="159" t="n">
        <v>10018</v>
      </c>
      <c r="E1610" s="160" t="n">
        <v>34614.86</v>
      </c>
      <c r="F1610" s="160" t="n">
        <v>8849.709999999999</v>
      </c>
    </row>
    <row r="1611">
      <c r="A1611" s="104" t="inlineStr">
        <is>
          <t>2024/25</t>
        </is>
      </c>
      <c r="B1611" s="104" t="inlineStr">
        <is>
          <t>HC-039</t>
        </is>
      </c>
      <c r="C1611" s="104" t="inlineStr">
        <is>
          <t>P014</t>
        </is>
      </c>
      <c r="D1611" s="159" t="n">
        <v>10732</v>
      </c>
      <c r="E1611" s="160" t="n">
        <v>41947.75</v>
      </c>
      <c r="F1611" s="160" t="n">
        <v>11620.26</v>
      </c>
    </row>
    <row r="1612">
      <c r="A1612" s="104" t="inlineStr">
        <is>
          <t>2024/25</t>
        </is>
      </c>
      <c r="B1612" s="104" t="inlineStr">
        <is>
          <t>HC-039</t>
        </is>
      </c>
      <c r="C1612" s="104" t="inlineStr">
        <is>
          <t>P015</t>
        </is>
      </c>
      <c r="D1612" s="159" t="n">
        <v>7517</v>
      </c>
      <c r="E1612" s="160" t="n">
        <v>35534.33</v>
      </c>
      <c r="F1612" s="160" t="n">
        <v>11733.9</v>
      </c>
    </row>
    <row r="1613">
      <c r="A1613" s="104" t="inlineStr">
        <is>
          <t>2024/25</t>
        </is>
      </c>
      <c r="B1613" s="104" t="inlineStr">
        <is>
          <t>HC-039</t>
        </is>
      </c>
      <c r="C1613" s="104" t="inlineStr">
        <is>
          <t>P016</t>
        </is>
      </c>
      <c r="D1613" s="159" t="n">
        <v>4183</v>
      </c>
      <c r="E1613" s="160" t="n">
        <v>25863.37</v>
      </c>
      <c r="F1613" s="160" t="n">
        <v>7989.46</v>
      </c>
    </row>
    <row r="1614">
      <c r="A1614" s="104" t="inlineStr">
        <is>
          <t>2024/25</t>
        </is>
      </c>
      <c r="B1614" s="104" t="inlineStr">
        <is>
          <t>HC-039</t>
        </is>
      </c>
      <c r="C1614" s="104" t="inlineStr">
        <is>
          <t>P017</t>
        </is>
      </c>
      <c r="D1614" s="159" t="n">
        <v>3830</v>
      </c>
      <c r="E1614" s="160" t="n">
        <v>26115.32</v>
      </c>
      <c r="F1614" s="160" t="n">
        <v>8903.52</v>
      </c>
    </row>
    <row r="1615">
      <c r="A1615" s="104" t="inlineStr">
        <is>
          <t>2024/25</t>
        </is>
      </c>
      <c r="B1615" s="104" t="inlineStr">
        <is>
          <t>HC-039</t>
        </is>
      </c>
      <c r="C1615" s="104" t="inlineStr">
        <is>
          <t>P018</t>
        </is>
      </c>
      <c r="D1615" s="159" t="n">
        <v>8454</v>
      </c>
      <c r="E1615" s="160" t="n">
        <v>22288.78</v>
      </c>
      <c r="F1615" s="160" t="n">
        <v>4748.81</v>
      </c>
    </row>
    <row r="1616">
      <c r="A1616" s="104" t="inlineStr">
        <is>
          <t>2024/25</t>
        </is>
      </c>
      <c r="B1616" s="104" t="inlineStr">
        <is>
          <t>HC-039</t>
        </is>
      </c>
      <c r="C1616" s="104" t="inlineStr">
        <is>
          <t>P019</t>
        </is>
      </c>
      <c r="D1616" s="159" t="n">
        <v>10841</v>
      </c>
      <c r="E1616" s="160" t="n">
        <v>27597.17</v>
      </c>
      <c r="F1616" s="160" t="n">
        <v>7056.27</v>
      </c>
    </row>
    <row r="1617">
      <c r="A1617" s="104" t="inlineStr">
        <is>
          <t>2024/25</t>
        </is>
      </c>
      <c r="B1617" s="104" t="inlineStr">
        <is>
          <t>HC-039</t>
        </is>
      </c>
      <c r="C1617" s="104" t="inlineStr">
        <is>
          <t>P020</t>
        </is>
      </c>
      <c r="D1617" s="159" t="n">
        <v>7239</v>
      </c>
      <c r="E1617" s="160" t="n">
        <v>18425.22</v>
      </c>
      <c r="F1617" s="160" t="n">
        <v>4710.89</v>
      </c>
    </row>
    <row r="1618">
      <c r="A1618" s="104" t="inlineStr">
        <is>
          <t>2024/25</t>
        </is>
      </c>
      <c r="B1618" s="104" t="inlineStr">
        <is>
          <t>HC-039</t>
        </is>
      </c>
      <c r="C1618" s="104" t="inlineStr">
        <is>
          <t>P021</t>
        </is>
      </c>
      <c r="D1618" s="159" t="n">
        <v>11004</v>
      </c>
      <c r="E1618" s="160" t="n">
        <v>36006.05</v>
      </c>
      <c r="F1618" s="160" t="n">
        <v>9972.280000000001</v>
      </c>
    </row>
    <row r="1619">
      <c r="A1619" s="104" t="inlineStr">
        <is>
          <t>2024/25</t>
        </is>
      </c>
      <c r="B1619" s="104" t="inlineStr">
        <is>
          <t>HC-039</t>
        </is>
      </c>
      <c r="C1619" s="104" t="inlineStr">
        <is>
          <t>P022</t>
        </is>
      </c>
      <c r="D1619" s="159" t="n">
        <v>9123</v>
      </c>
      <c r="E1619" s="160" t="n">
        <v>28201.54</v>
      </c>
      <c r="F1619" s="160" t="n">
        <v>7510.95</v>
      </c>
    </row>
    <row r="1620">
      <c r="A1620" s="104" t="inlineStr">
        <is>
          <t>2024/25</t>
        </is>
      </c>
      <c r="B1620" s="104" t="inlineStr">
        <is>
          <t>HC-039</t>
        </is>
      </c>
      <c r="C1620" s="104" t="inlineStr">
        <is>
          <t>P023</t>
        </is>
      </c>
      <c r="D1620" s="159" t="n">
        <v>10194</v>
      </c>
      <c r="E1620" s="160" t="n">
        <v>20386.12</v>
      </c>
      <c r="F1620" s="160" t="n">
        <v>3909.26</v>
      </c>
    </row>
    <row r="1621">
      <c r="A1621" s="104" t="inlineStr">
        <is>
          <t>2024/25</t>
        </is>
      </c>
      <c r="B1621" s="104" t="inlineStr">
        <is>
          <t>HC-039</t>
        </is>
      </c>
      <c r="C1621" s="104" t="inlineStr">
        <is>
          <t>P024</t>
        </is>
      </c>
      <c r="D1621" s="159" t="n">
        <v>11602</v>
      </c>
      <c r="E1621" s="160" t="n">
        <v>25312.48</v>
      </c>
      <c r="F1621" s="160" t="n">
        <v>5124.38</v>
      </c>
    </row>
    <row r="1622">
      <c r="A1622" s="104" t="inlineStr">
        <is>
          <t>2024/25</t>
        </is>
      </c>
      <c r="B1622" s="104" t="inlineStr">
        <is>
          <t>HC-039</t>
        </is>
      </c>
      <c r="C1622" s="104" t="inlineStr">
        <is>
          <t>P025</t>
        </is>
      </c>
      <c r="D1622" s="159" t="n">
        <v>9503</v>
      </c>
      <c r="E1622" s="160" t="n">
        <v>36277.73</v>
      </c>
      <c r="F1622" s="160" t="n">
        <v>13138.54</v>
      </c>
    </row>
    <row r="1623">
      <c r="A1623" s="104" t="inlineStr">
        <is>
          <t>2024/25</t>
        </is>
      </c>
      <c r="B1623" s="104" t="inlineStr">
        <is>
          <t>HC-039</t>
        </is>
      </c>
      <c r="C1623" s="104" t="inlineStr">
        <is>
          <t>P026</t>
        </is>
      </c>
      <c r="D1623" s="159" t="n">
        <v>5901</v>
      </c>
      <c r="E1623" s="160" t="n">
        <v>26285.63</v>
      </c>
      <c r="F1623" s="160" t="n">
        <v>8399.08</v>
      </c>
    </row>
    <row r="1624">
      <c r="A1624" s="104" t="inlineStr">
        <is>
          <t>2024/25</t>
        </is>
      </c>
      <c r="B1624" s="104" t="inlineStr">
        <is>
          <t>HC-039</t>
        </is>
      </c>
      <c r="C1624" s="104" t="inlineStr">
        <is>
          <t>P027</t>
        </is>
      </c>
      <c r="D1624" s="159" t="n">
        <v>4626</v>
      </c>
      <c r="E1624" s="160" t="n">
        <v>20600.23</v>
      </c>
      <c r="F1624" s="160" t="n">
        <v>6583.8</v>
      </c>
    </row>
    <row r="1625">
      <c r="A1625" s="104" t="inlineStr">
        <is>
          <t>2024/25</t>
        </is>
      </c>
      <c r="B1625" s="104" t="inlineStr">
        <is>
          <t>HC-039</t>
        </is>
      </c>
      <c r="C1625" s="104" t="inlineStr">
        <is>
          <t>P028</t>
        </is>
      </c>
      <c r="D1625" s="159" t="n">
        <v>7111</v>
      </c>
      <c r="E1625" s="160" t="n">
        <v>33610.08</v>
      </c>
      <c r="F1625" s="160" t="n">
        <v>11457.11</v>
      </c>
    </row>
    <row r="1626">
      <c r="A1626" s="104" t="inlineStr">
        <is>
          <t>2024/25</t>
        </is>
      </c>
      <c r="B1626" s="104" t="inlineStr">
        <is>
          <t>HC-039</t>
        </is>
      </c>
      <c r="C1626" s="104" t="inlineStr">
        <is>
          <t>P029</t>
        </is>
      </c>
      <c r="D1626" s="159" t="n">
        <v>16401</v>
      </c>
      <c r="E1626" s="160" t="n">
        <v>31311.57</v>
      </c>
      <c r="F1626" s="160" t="n">
        <v>4670.06</v>
      </c>
    </row>
    <row r="1627">
      <c r="A1627" s="104" t="inlineStr">
        <is>
          <t>2024/25</t>
        </is>
      </c>
      <c r="B1627" s="104" t="inlineStr">
        <is>
          <t>HC-039</t>
        </is>
      </c>
      <c r="C1627" s="104" t="inlineStr">
        <is>
          <t>P030</t>
        </is>
      </c>
      <c r="D1627" s="159" t="n">
        <v>9256</v>
      </c>
      <c r="E1627" s="160" t="n">
        <v>27767.4</v>
      </c>
      <c r="F1627" s="160" t="n">
        <v>5324.08</v>
      </c>
    </row>
    <row r="1628">
      <c r="A1628" s="104" t="inlineStr">
        <is>
          <t>2024/25</t>
        </is>
      </c>
      <c r="B1628" s="104" t="inlineStr">
        <is>
          <t>HC-039</t>
        </is>
      </c>
      <c r="C1628" s="104" t="inlineStr">
        <is>
          <t>P031</t>
        </is>
      </c>
      <c r="D1628" s="159" t="n">
        <v>4118</v>
      </c>
      <c r="E1628" s="160" t="n">
        <v>20587.6</v>
      </c>
      <c r="F1628" s="160" t="n">
        <v>6139.83</v>
      </c>
    </row>
    <row r="1629">
      <c r="A1629" s="104" t="inlineStr">
        <is>
          <t>2024/25</t>
        </is>
      </c>
      <c r="B1629" s="104" t="inlineStr">
        <is>
          <t>HC-039</t>
        </is>
      </c>
      <c r="C1629" s="104" t="inlineStr">
        <is>
          <t>P032</t>
        </is>
      </c>
      <c r="D1629" s="159" t="n">
        <v>5262</v>
      </c>
      <c r="E1629" s="160" t="n">
        <v>12438.98</v>
      </c>
      <c r="F1629" s="160" t="n">
        <v>2782.74</v>
      </c>
    </row>
    <row r="1630">
      <c r="A1630" s="104" t="inlineStr">
        <is>
          <t>2024/25</t>
        </is>
      </c>
      <c r="B1630" s="104" t="inlineStr">
        <is>
          <t>HC-039</t>
        </is>
      </c>
      <c r="C1630" s="104" t="inlineStr">
        <is>
          <t>P033</t>
        </is>
      </c>
      <c r="D1630" s="159" t="n">
        <v>3350</v>
      </c>
      <c r="E1630" s="160" t="n">
        <v>10354.28</v>
      </c>
      <c r="F1630" s="160" t="n">
        <v>2647.15</v>
      </c>
    </row>
    <row r="1631">
      <c r="A1631" s="104" t="inlineStr">
        <is>
          <t>2024/25</t>
        </is>
      </c>
      <c r="B1631" s="104" t="inlineStr">
        <is>
          <t>HC-039</t>
        </is>
      </c>
      <c r="C1631" s="104" t="inlineStr">
        <is>
          <t>P034</t>
        </is>
      </c>
      <c r="D1631" s="159" t="n">
        <v>2514</v>
      </c>
      <c r="E1631" s="160" t="n">
        <v>10513.02</v>
      </c>
      <c r="F1631" s="160" t="n">
        <v>3247.38</v>
      </c>
    </row>
    <row r="1632">
      <c r="A1632" s="104" t="inlineStr">
        <is>
          <t>2024/25</t>
        </is>
      </c>
      <c r="B1632" s="104" t="inlineStr">
        <is>
          <t>HC-039</t>
        </is>
      </c>
      <c r="C1632" s="104" t="inlineStr">
        <is>
          <t>P035</t>
        </is>
      </c>
      <c r="D1632" s="159" t="n">
        <v>3263</v>
      </c>
      <c r="E1632" s="160" t="n">
        <v>11566.05</v>
      </c>
      <c r="F1632" s="160" t="n">
        <v>3203.46</v>
      </c>
    </row>
    <row r="1633">
      <c r="A1633" s="104" t="inlineStr">
        <is>
          <t>2024/25</t>
        </is>
      </c>
      <c r="B1633" s="104" t="inlineStr">
        <is>
          <t>HC-039</t>
        </is>
      </c>
      <c r="C1633" s="104" t="inlineStr">
        <is>
          <t>P036</t>
        </is>
      </c>
      <c r="D1633" s="159" t="n">
        <v>2522</v>
      </c>
      <c r="E1633" s="160" t="n">
        <v>9637.700000000001</v>
      </c>
      <c r="F1633" s="160" t="n">
        <v>2771.51</v>
      </c>
    </row>
    <row r="1634">
      <c r="A1634" s="104" t="inlineStr">
        <is>
          <t>2024/25</t>
        </is>
      </c>
      <c r="B1634" s="104" t="inlineStr">
        <is>
          <t>HC-039</t>
        </is>
      </c>
      <c r="C1634" s="104" t="inlineStr">
        <is>
          <t>P037</t>
        </is>
      </c>
      <c r="D1634" s="159" t="n">
        <v>3811</v>
      </c>
      <c r="E1634" s="160" t="n">
        <v>13168.82</v>
      </c>
      <c r="F1634" s="160" t="n">
        <v>4348.93</v>
      </c>
    </row>
    <row r="1635">
      <c r="A1635" s="104" t="inlineStr">
        <is>
          <t>2024/25</t>
        </is>
      </c>
      <c r="B1635" s="104" t="inlineStr">
        <is>
          <t>HC-039</t>
        </is>
      </c>
      <c r="C1635" s="104" t="inlineStr">
        <is>
          <t>P038</t>
        </is>
      </c>
      <c r="D1635" s="159" t="n">
        <v>1944</v>
      </c>
      <c r="E1635" s="160" t="n">
        <v>12197.18</v>
      </c>
      <c r="F1635" s="160" t="n">
        <v>3897.52</v>
      </c>
    </row>
    <row r="1636">
      <c r="A1636" s="104" t="inlineStr">
        <is>
          <t>2024/25</t>
        </is>
      </c>
      <c r="B1636" s="104" t="inlineStr">
        <is>
          <t>HC-039</t>
        </is>
      </c>
      <c r="C1636" s="104" t="inlineStr">
        <is>
          <t>P039</t>
        </is>
      </c>
      <c r="D1636" s="159" t="n">
        <v>1949</v>
      </c>
      <c r="E1636" s="160" t="n">
        <v>12215.86</v>
      </c>
      <c r="F1636" s="160" t="n">
        <v>4033.85</v>
      </c>
    </row>
    <row r="1637">
      <c r="A1637" s="104" t="inlineStr">
        <is>
          <t>2024/25</t>
        </is>
      </c>
      <c r="B1637" s="104" t="inlineStr">
        <is>
          <t>HC-039</t>
        </is>
      </c>
      <c r="C1637" s="104" t="inlineStr">
        <is>
          <t>P040</t>
        </is>
      </c>
      <c r="D1637" s="159" t="n">
        <v>747</v>
      </c>
      <c r="E1637" s="160" t="n">
        <v>5711.6</v>
      </c>
      <c r="F1637" s="160" t="n">
        <v>1828.92</v>
      </c>
    </row>
    <row r="1638">
      <c r="A1638" s="104" t="inlineStr">
        <is>
          <t>2024/25</t>
        </is>
      </c>
      <c r="B1638" s="104" t="inlineStr">
        <is>
          <t>HC-039</t>
        </is>
      </c>
      <c r="C1638" s="104" t="inlineStr">
        <is>
          <t>P041</t>
        </is>
      </c>
      <c r="D1638" s="159" t="n">
        <v>387</v>
      </c>
      <c r="E1638" s="160" t="n">
        <v>4193.88</v>
      </c>
      <c r="F1638" s="160" t="n">
        <v>1605.16</v>
      </c>
    </row>
    <row r="1639">
      <c r="A1639" s="104" t="inlineStr">
        <is>
          <t>2024/25</t>
        </is>
      </c>
      <c r="B1639" s="104" t="inlineStr">
        <is>
          <t>HC-039</t>
        </is>
      </c>
      <c r="C1639" s="104" t="inlineStr">
        <is>
          <t>P042</t>
        </is>
      </c>
      <c r="D1639" s="159" t="n">
        <v>719</v>
      </c>
      <c r="E1639" s="160" t="n">
        <v>2876.39</v>
      </c>
      <c r="F1639" s="160" t="n">
        <v>703.4299999999999</v>
      </c>
    </row>
    <row r="1640">
      <c r="A1640" s="104" t="inlineStr">
        <is>
          <t>2024/25</t>
        </is>
      </c>
      <c r="B1640" s="104" t="inlineStr">
        <is>
          <t>HC-040</t>
        </is>
      </c>
      <c r="C1640" s="104" t="inlineStr">
        <is>
          <t>P001</t>
        </is>
      </c>
      <c r="D1640" s="159" t="n">
        <v>4326</v>
      </c>
      <c r="E1640" s="160" t="n">
        <v>38943.08</v>
      </c>
      <c r="F1640" s="160" t="n">
        <v>13686.42</v>
      </c>
    </row>
    <row r="1641">
      <c r="A1641" s="104" t="inlineStr">
        <is>
          <t>2024/25</t>
        </is>
      </c>
      <c r="B1641" s="104" t="inlineStr">
        <is>
          <t>HC-040</t>
        </is>
      </c>
      <c r="C1641" s="104" t="inlineStr">
        <is>
          <t>P002</t>
        </is>
      </c>
      <c r="D1641" s="159" t="n">
        <v>6654</v>
      </c>
      <c r="E1641" s="160" t="n">
        <v>69570.28999999999</v>
      </c>
      <c r="F1641" s="160" t="n">
        <v>25930.32</v>
      </c>
    </row>
    <row r="1642">
      <c r="A1642" s="104" t="inlineStr">
        <is>
          <t>2024/25</t>
        </is>
      </c>
      <c r="B1642" s="104" t="inlineStr">
        <is>
          <t>HC-040</t>
        </is>
      </c>
      <c r="C1642" s="104" t="inlineStr">
        <is>
          <t>P003</t>
        </is>
      </c>
      <c r="D1642" s="159" t="n">
        <v>9107</v>
      </c>
      <c r="E1642" s="160" t="n">
        <v>61267.95</v>
      </c>
      <c r="F1642" s="160" t="n">
        <v>20229.21</v>
      </c>
    </row>
    <row r="1643">
      <c r="A1643" s="104" t="inlineStr">
        <is>
          <t>2024/25</t>
        </is>
      </c>
      <c r="B1643" s="104" t="inlineStr">
        <is>
          <t>HC-040</t>
        </is>
      </c>
      <c r="C1643" s="104" t="inlineStr">
        <is>
          <t>P004</t>
        </is>
      </c>
      <c r="D1643" s="159" t="n">
        <v>4051</v>
      </c>
      <c r="E1643" s="160" t="n">
        <v>31668.55</v>
      </c>
      <c r="F1643" s="160" t="n">
        <v>10119.84</v>
      </c>
    </row>
    <row r="1644">
      <c r="A1644" s="104" t="inlineStr">
        <is>
          <t>2024/25</t>
        </is>
      </c>
      <c r="B1644" s="104" t="inlineStr">
        <is>
          <t>HC-040</t>
        </is>
      </c>
      <c r="C1644" s="104" t="inlineStr">
        <is>
          <t>P005</t>
        </is>
      </c>
      <c r="D1644" s="159" t="n">
        <v>9593</v>
      </c>
      <c r="E1644" s="160" t="n">
        <v>71509.03</v>
      </c>
      <c r="F1644" s="160" t="n">
        <v>22088.83</v>
      </c>
    </row>
    <row r="1645">
      <c r="A1645" s="104" t="inlineStr">
        <is>
          <t>2024/25</t>
        </is>
      </c>
      <c r="B1645" s="104" t="inlineStr">
        <is>
          <t>HC-040</t>
        </is>
      </c>
      <c r="C1645" s="104" t="inlineStr">
        <is>
          <t>P006</t>
        </is>
      </c>
      <c r="D1645" s="159" t="n">
        <v>8258</v>
      </c>
      <c r="E1645" s="160" t="n">
        <v>66815.10000000001</v>
      </c>
      <c r="F1645" s="160" t="n">
        <v>19212.47</v>
      </c>
    </row>
    <row r="1646">
      <c r="A1646" s="104" t="inlineStr">
        <is>
          <t>2024/25</t>
        </is>
      </c>
      <c r="B1646" s="104" t="inlineStr">
        <is>
          <t>HC-040</t>
        </is>
      </c>
      <c r="C1646" s="104" t="inlineStr">
        <is>
          <t>P007</t>
        </is>
      </c>
      <c r="D1646" s="159" t="n">
        <v>7995</v>
      </c>
      <c r="E1646" s="160" t="n">
        <v>60317.31</v>
      </c>
      <c r="F1646" s="160" t="n">
        <v>16060.35</v>
      </c>
    </row>
    <row r="1647">
      <c r="A1647" s="104" t="inlineStr">
        <is>
          <t>2024/25</t>
        </is>
      </c>
      <c r="B1647" s="104" t="inlineStr">
        <is>
          <t>HC-040</t>
        </is>
      </c>
      <c r="C1647" s="104" t="inlineStr">
        <is>
          <t>P008</t>
        </is>
      </c>
      <c r="D1647" s="159" t="n">
        <v>6784</v>
      </c>
      <c r="E1647" s="160" t="n">
        <v>49957.63</v>
      </c>
      <c r="F1647" s="160" t="n">
        <v>18089.55</v>
      </c>
    </row>
    <row r="1648">
      <c r="A1648" s="104" t="inlineStr">
        <is>
          <t>2024/25</t>
        </is>
      </c>
      <c r="B1648" s="104" t="inlineStr">
        <is>
          <t>HC-040</t>
        </is>
      </c>
      <c r="C1648" s="104" t="inlineStr">
        <is>
          <t>P009</t>
        </is>
      </c>
      <c r="D1648" s="159" t="n">
        <v>3298</v>
      </c>
      <c r="E1648" s="160" t="n">
        <v>41663.09</v>
      </c>
      <c r="F1648" s="160" t="n">
        <v>16859.11</v>
      </c>
    </row>
    <row r="1649">
      <c r="A1649" s="104" t="inlineStr">
        <is>
          <t>2024/25</t>
        </is>
      </c>
      <c r="B1649" s="104" t="inlineStr">
        <is>
          <t>HC-040</t>
        </is>
      </c>
      <c r="C1649" s="104" t="inlineStr">
        <is>
          <t>P010</t>
        </is>
      </c>
      <c r="D1649" s="159" t="n">
        <v>8982</v>
      </c>
      <c r="E1649" s="160" t="n">
        <v>53078.57</v>
      </c>
      <c r="F1649" s="160" t="n">
        <v>16960.44</v>
      </c>
    </row>
    <row r="1650">
      <c r="A1650" s="104" t="inlineStr">
        <is>
          <t>2024/25</t>
        </is>
      </c>
      <c r="B1650" s="104" t="inlineStr">
        <is>
          <t>HC-040</t>
        </is>
      </c>
      <c r="C1650" s="104" t="inlineStr">
        <is>
          <t>P011</t>
        </is>
      </c>
      <c r="D1650" s="159" t="n">
        <v>8618</v>
      </c>
      <c r="E1650" s="160" t="n">
        <v>25073.05</v>
      </c>
      <c r="F1650" s="160" t="n">
        <v>5874.7</v>
      </c>
    </row>
    <row r="1651">
      <c r="A1651" s="104" t="inlineStr">
        <is>
          <t>2024/25</t>
        </is>
      </c>
      <c r="B1651" s="104" t="inlineStr">
        <is>
          <t>HC-040</t>
        </is>
      </c>
      <c r="C1651" s="104" t="inlineStr">
        <is>
          <t>P012</t>
        </is>
      </c>
      <c r="D1651" s="159" t="n">
        <v>9501</v>
      </c>
      <c r="E1651" s="160" t="n">
        <v>35407.67</v>
      </c>
      <c r="F1651" s="160" t="n">
        <v>10557.94</v>
      </c>
    </row>
    <row r="1652">
      <c r="A1652" s="104" t="inlineStr">
        <is>
          <t>2024/25</t>
        </is>
      </c>
      <c r="B1652" s="104" t="inlineStr">
        <is>
          <t>HC-040</t>
        </is>
      </c>
      <c r="C1652" s="104" t="inlineStr">
        <is>
          <t>P013</t>
        </is>
      </c>
      <c r="D1652" s="159" t="n">
        <v>9791</v>
      </c>
      <c r="E1652" s="160" t="n">
        <v>33821.37</v>
      </c>
      <c r="F1652" s="160" t="n">
        <v>8645.35</v>
      </c>
    </row>
    <row r="1653">
      <c r="A1653" s="104" t="inlineStr">
        <is>
          <t>2024/25</t>
        </is>
      </c>
      <c r="B1653" s="104" t="inlineStr">
        <is>
          <t>HC-040</t>
        </is>
      </c>
      <c r="C1653" s="104" t="inlineStr">
        <is>
          <t>P014</t>
        </is>
      </c>
      <c r="D1653" s="159" t="n">
        <v>10480</v>
      </c>
      <c r="E1653" s="160" t="n">
        <v>40964.28</v>
      </c>
      <c r="F1653" s="160" t="n">
        <v>11342.06</v>
      </c>
    </row>
    <row r="1654">
      <c r="A1654" s="104" t="inlineStr">
        <is>
          <t>2024/25</t>
        </is>
      </c>
      <c r="B1654" s="104" t="inlineStr">
        <is>
          <t>HC-040</t>
        </is>
      </c>
      <c r="C1654" s="104" t="inlineStr">
        <is>
          <t>P015</t>
        </is>
      </c>
      <c r="D1654" s="159" t="n">
        <v>7471</v>
      </c>
      <c r="E1654" s="160" t="n">
        <v>35320.35</v>
      </c>
      <c r="F1654" s="160" t="n">
        <v>11661.93</v>
      </c>
    </row>
    <row r="1655">
      <c r="A1655" s="104" t="inlineStr">
        <is>
          <t>2024/25</t>
        </is>
      </c>
      <c r="B1655" s="104" t="inlineStr">
        <is>
          <t>HC-040</t>
        </is>
      </c>
      <c r="C1655" s="104" t="inlineStr">
        <is>
          <t>P016</t>
        </is>
      </c>
      <c r="D1655" s="159" t="n">
        <v>4106</v>
      </c>
      <c r="E1655" s="160" t="n">
        <v>25381.63</v>
      </c>
      <c r="F1655" s="160" t="n">
        <v>7839.2</v>
      </c>
    </row>
    <row r="1656">
      <c r="A1656" s="104" t="inlineStr">
        <is>
          <t>2024/25</t>
        </is>
      </c>
      <c r="B1656" s="104" t="inlineStr">
        <is>
          <t>HC-040</t>
        </is>
      </c>
      <c r="C1656" s="104" t="inlineStr">
        <is>
          <t>P017</t>
        </is>
      </c>
      <c r="D1656" s="159" t="n">
        <v>3615</v>
      </c>
      <c r="E1656" s="160" t="n">
        <v>24636.84</v>
      </c>
      <c r="F1656" s="160" t="n">
        <v>8396.639999999999</v>
      </c>
    </row>
    <row r="1657">
      <c r="A1657" s="104" t="inlineStr">
        <is>
          <t>2024/25</t>
        </is>
      </c>
      <c r="B1657" s="104" t="inlineStr">
        <is>
          <t>HC-040</t>
        </is>
      </c>
      <c r="C1657" s="104" t="inlineStr">
        <is>
          <t>P018</t>
        </is>
      </c>
      <c r="D1657" s="159" t="n">
        <v>8028</v>
      </c>
      <c r="E1657" s="160" t="n">
        <v>21165.26</v>
      </c>
      <c r="F1657" s="160" t="n">
        <v>4508.2</v>
      </c>
    </row>
    <row r="1658">
      <c r="A1658" s="104" t="inlineStr">
        <is>
          <t>2024/25</t>
        </is>
      </c>
      <c r="B1658" s="104" t="inlineStr">
        <is>
          <t>HC-040</t>
        </is>
      </c>
      <c r="C1658" s="104" t="inlineStr">
        <is>
          <t>P019</t>
        </is>
      </c>
      <c r="D1658" s="159" t="n">
        <v>10345</v>
      </c>
      <c r="E1658" s="160" t="n">
        <v>26335.02</v>
      </c>
      <c r="F1658" s="160" t="n">
        <v>6731.51</v>
      </c>
    </row>
    <row r="1659">
      <c r="A1659" s="104" t="inlineStr">
        <is>
          <t>2024/25</t>
        </is>
      </c>
      <c r="B1659" s="104" t="inlineStr">
        <is>
          <t>HC-040</t>
        </is>
      </c>
      <c r="C1659" s="104" t="inlineStr">
        <is>
          <t>P020</t>
        </is>
      </c>
      <c r="D1659" s="159" t="n">
        <v>6859</v>
      </c>
      <c r="E1659" s="160" t="n">
        <v>17460.43</v>
      </c>
      <c r="F1659" s="160" t="n">
        <v>4463.19</v>
      </c>
    </row>
    <row r="1660">
      <c r="A1660" s="104" t="inlineStr">
        <is>
          <t>2024/25</t>
        </is>
      </c>
      <c r="B1660" s="104" t="inlineStr">
        <is>
          <t>HC-040</t>
        </is>
      </c>
      <c r="C1660" s="104" t="inlineStr">
        <is>
          <t>P021</t>
        </is>
      </c>
      <c r="D1660" s="159" t="n">
        <v>11005</v>
      </c>
      <c r="E1660" s="160" t="n">
        <v>36011.07</v>
      </c>
      <c r="F1660" s="160" t="n">
        <v>9972.16</v>
      </c>
    </row>
    <row r="1661">
      <c r="A1661" s="104" t="inlineStr">
        <is>
          <t>2024/25</t>
        </is>
      </c>
      <c r="B1661" s="104" t="inlineStr">
        <is>
          <t>HC-040</t>
        </is>
      </c>
      <c r="C1661" s="104" t="inlineStr">
        <is>
          <t>P022</t>
        </is>
      </c>
      <c r="D1661" s="159" t="n">
        <v>8902</v>
      </c>
      <c r="E1661" s="160" t="n">
        <v>27516.31</v>
      </c>
      <c r="F1661" s="160" t="n">
        <v>7326.55</v>
      </c>
    </row>
    <row r="1662">
      <c r="A1662" s="104" t="inlineStr">
        <is>
          <t>2024/25</t>
        </is>
      </c>
      <c r="B1662" s="104" t="inlineStr">
        <is>
          <t>HC-040</t>
        </is>
      </c>
      <c r="C1662" s="104" t="inlineStr">
        <is>
          <t>P023</t>
        </is>
      </c>
      <c r="D1662" s="159" t="n">
        <v>10084</v>
      </c>
      <c r="E1662" s="160" t="n">
        <v>20168.35</v>
      </c>
      <c r="F1662" s="160" t="n">
        <v>3866.51</v>
      </c>
    </row>
    <row r="1663">
      <c r="A1663" s="104" t="inlineStr">
        <is>
          <t>2024/25</t>
        </is>
      </c>
      <c r="B1663" s="104" t="inlineStr">
        <is>
          <t>HC-040</t>
        </is>
      </c>
      <c r="C1663" s="104" t="inlineStr">
        <is>
          <t>P024</t>
        </is>
      </c>
      <c r="D1663" s="159" t="n">
        <v>11629</v>
      </c>
      <c r="E1663" s="160" t="n">
        <v>25370.41</v>
      </c>
      <c r="F1663" s="160" t="n">
        <v>5133.63</v>
      </c>
    </row>
    <row r="1664">
      <c r="A1664" s="104" t="inlineStr">
        <is>
          <t>2024/25</t>
        </is>
      </c>
      <c r="B1664" s="104" t="inlineStr">
        <is>
          <t>HC-040</t>
        </is>
      </c>
      <c r="C1664" s="104" t="inlineStr">
        <is>
          <t>P025</t>
        </is>
      </c>
      <c r="D1664" s="159" t="n">
        <v>9192</v>
      </c>
      <c r="E1664" s="160" t="n">
        <v>35095.57</v>
      </c>
      <c r="F1664" s="160" t="n">
        <v>12707.15</v>
      </c>
    </row>
    <row r="1665">
      <c r="A1665" s="104" t="inlineStr">
        <is>
          <t>2024/25</t>
        </is>
      </c>
      <c r="B1665" s="104" t="inlineStr">
        <is>
          <t>HC-040</t>
        </is>
      </c>
      <c r="C1665" s="104" t="inlineStr">
        <is>
          <t>P026</t>
        </is>
      </c>
      <c r="D1665" s="159" t="n">
        <v>5467</v>
      </c>
      <c r="E1665" s="160" t="n">
        <v>24351.28</v>
      </c>
      <c r="F1665" s="160" t="n">
        <v>7780.15</v>
      </c>
    </row>
    <row r="1666">
      <c r="A1666" s="104" t="inlineStr">
        <is>
          <t>2024/25</t>
        </is>
      </c>
      <c r="B1666" s="104" t="inlineStr">
        <is>
          <t>HC-040</t>
        </is>
      </c>
      <c r="C1666" s="104" t="inlineStr">
        <is>
          <t>P027</t>
        </is>
      </c>
      <c r="D1666" s="159" t="n">
        <v>4718</v>
      </c>
      <c r="E1666" s="160" t="n">
        <v>21006.29</v>
      </c>
      <c r="F1666" s="160" t="n">
        <v>6711.67</v>
      </c>
    </row>
    <row r="1667">
      <c r="A1667" s="104" t="inlineStr">
        <is>
          <t>2024/25</t>
        </is>
      </c>
      <c r="B1667" s="104" t="inlineStr">
        <is>
          <t>HC-040</t>
        </is>
      </c>
      <c r="C1667" s="104" t="inlineStr">
        <is>
          <t>P028</t>
        </is>
      </c>
      <c r="D1667" s="159" t="n">
        <v>6492</v>
      </c>
      <c r="E1667" s="160" t="n">
        <v>30692.35</v>
      </c>
      <c r="F1667" s="160" t="n">
        <v>10459.19</v>
      </c>
    </row>
    <row r="1668">
      <c r="A1668" s="104" t="inlineStr">
        <is>
          <t>2024/25</t>
        </is>
      </c>
      <c r="B1668" s="104" t="inlineStr">
        <is>
          <t>HC-040</t>
        </is>
      </c>
      <c r="C1668" s="104" t="inlineStr">
        <is>
          <t>P029</t>
        </is>
      </c>
      <c r="D1668" s="159" t="n">
        <v>16241</v>
      </c>
      <c r="E1668" s="160" t="n">
        <v>31005.76</v>
      </c>
      <c r="F1668" s="160" t="n">
        <v>4623.37</v>
      </c>
    </row>
    <row r="1669">
      <c r="A1669" s="104" t="inlineStr">
        <is>
          <t>2024/25</t>
        </is>
      </c>
      <c r="B1669" s="104" t="inlineStr">
        <is>
          <t>HC-040</t>
        </is>
      </c>
      <c r="C1669" s="104" t="inlineStr">
        <is>
          <t>P030</t>
        </is>
      </c>
      <c r="D1669" s="159" t="n">
        <v>9012</v>
      </c>
      <c r="E1669" s="160" t="n">
        <v>27036.3</v>
      </c>
      <c r="F1669" s="160" t="n">
        <v>5182.91</v>
      </c>
    </row>
    <row r="1670">
      <c r="A1670" s="104" t="inlineStr">
        <is>
          <t>2024/25</t>
        </is>
      </c>
      <c r="B1670" s="104" t="inlineStr">
        <is>
          <t>HC-040</t>
        </is>
      </c>
      <c r="C1670" s="104" t="inlineStr">
        <is>
          <t>P031</t>
        </is>
      </c>
      <c r="D1670" s="159" t="n">
        <v>4076</v>
      </c>
      <c r="E1670" s="160" t="n">
        <v>20376.47</v>
      </c>
      <c r="F1670" s="160" t="n">
        <v>6076.62</v>
      </c>
    </row>
    <row r="1671">
      <c r="A1671" s="104" t="inlineStr">
        <is>
          <t>2024/25</t>
        </is>
      </c>
      <c r="B1671" s="104" t="inlineStr">
        <is>
          <t>HC-040</t>
        </is>
      </c>
      <c r="C1671" s="104" t="inlineStr">
        <is>
          <t>P032</t>
        </is>
      </c>
      <c r="D1671" s="159" t="n">
        <v>5135</v>
      </c>
      <c r="E1671" s="160" t="n">
        <v>12137.15</v>
      </c>
      <c r="F1671" s="160" t="n">
        <v>2714.55</v>
      </c>
    </row>
    <row r="1672">
      <c r="A1672" s="104" t="inlineStr">
        <is>
          <t>2024/25</t>
        </is>
      </c>
      <c r="B1672" s="104" t="inlineStr">
        <is>
          <t>HC-040</t>
        </is>
      </c>
      <c r="C1672" s="104" t="inlineStr">
        <is>
          <t>P033</t>
        </is>
      </c>
      <c r="D1672" s="159" t="n">
        <v>3435</v>
      </c>
      <c r="E1672" s="160" t="n">
        <v>10617.5</v>
      </c>
      <c r="F1672" s="160" t="n">
        <v>2713.95</v>
      </c>
    </row>
    <row r="1673">
      <c r="A1673" s="104" t="inlineStr">
        <is>
          <t>2024/25</t>
        </is>
      </c>
      <c r="B1673" s="104" t="inlineStr">
        <is>
          <t>HC-040</t>
        </is>
      </c>
      <c r="C1673" s="104" t="inlineStr">
        <is>
          <t>P034</t>
        </is>
      </c>
      <c r="D1673" s="159" t="n">
        <v>2284</v>
      </c>
      <c r="E1673" s="160" t="n">
        <v>9548.809999999999</v>
      </c>
      <c r="F1673" s="160" t="n">
        <v>2949.64</v>
      </c>
    </row>
    <row r="1674">
      <c r="A1674" s="104" t="inlineStr">
        <is>
          <t>2024/25</t>
        </is>
      </c>
      <c r="B1674" s="104" t="inlineStr">
        <is>
          <t>HC-040</t>
        </is>
      </c>
      <c r="C1674" s="104" t="inlineStr">
        <is>
          <t>P035</t>
        </is>
      </c>
      <c r="D1674" s="159" t="n">
        <v>3314</v>
      </c>
      <c r="E1674" s="160" t="n">
        <v>11741.22</v>
      </c>
      <c r="F1674" s="160" t="n">
        <v>3251.22</v>
      </c>
    </row>
    <row r="1675">
      <c r="A1675" s="104" t="inlineStr">
        <is>
          <t>2024/25</t>
        </is>
      </c>
      <c r="B1675" s="104" t="inlineStr">
        <is>
          <t>HC-040</t>
        </is>
      </c>
      <c r="C1675" s="104" t="inlineStr">
        <is>
          <t>P036</t>
        </is>
      </c>
      <c r="D1675" s="159" t="n">
        <v>2436</v>
      </c>
      <c r="E1675" s="160" t="n">
        <v>9303.91</v>
      </c>
      <c r="F1675" s="160" t="n">
        <v>2675.36</v>
      </c>
    </row>
    <row r="1676">
      <c r="A1676" s="104" t="inlineStr">
        <is>
          <t>2024/25</t>
        </is>
      </c>
      <c r="B1676" s="104" t="inlineStr">
        <is>
          <t>HC-040</t>
        </is>
      </c>
      <c r="C1676" s="104" t="inlineStr">
        <is>
          <t>P037</t>
        </is>
      </c>
      <c r="D1676" s="159" t="n">
        <v>3765</v>
      </c>
      <c r="E1676" s="160" t="n">
        <v>12997.67</v>
      </c>
      <c r="F1676" s="160" t="n">
        <v>4291.63</v>
      </c>
    </row>
    <row r="1677">
      <c r="A1677" s="104" t="inlineStr">
        <is>
          <t>2024/25</t>
        </is>
      </c>
      <c r="B1677" s="104" t="inlineStr">
        <is>
          <t>HC-040</t>
        </is>
      </c>
      <c r="C1677" s="104" t="inlineStr">
        <is>
          <t>P038</t>
        </is>
      </c>
      <c r="D1677" s="159" t="n">
        <v>1785</v>
      </c>
      <c r="E1677" s="160" t="n">
        <v>11197.04</v>
      </c>
      <c r="F1677" s="160" t="n">
        <v>3577.86</v>
      </c>
    </row>
    <row r="1678">
      <c r="A1678" s="104" t="inlineStr">
        <is>
          <t>2024/25</t>
        </is>
      </c>
      <c r="B1678" s="104" t="inlineStr">
        <is>
          <t>HC-040</t>
        </is>
      </c>
      <c r="C1678" s="104" t="inlineStr">
        <is>
          <t>P039</t>
        </is>
      </c>
      <c r="D1678" s="159" t="n">
        <v>1923</v>
      </c>
      <c r="E1678" s="160" t="n">
        <v>12056.96</v>
      </c>
      <c r="F1678" s="160" t="n">
        <v>3980.7</v>
      </c>
    </row>
    <row r="1679">
      <c r="A1679" s="104" t="inlineStr">
        <is>
          <t>2024/25</t>
        </is>
      </c>
      <c r="B1679" s="104" t="inlineStr">
        <is>
          <t>HC-040</t>
        </is>
      </c>
      <c r="C1679" s="104" t="inlineStr">
        <is>
          <t>P040</t>
        </is>
      </c>
      <c r="D1679" s="159" t="n">
        <v>786</v>
      </c>
      <c r="E1679" s="160" t="n">
        <v>6006.83</v>
      </c>
      <c r="F1679" s="160" t="n">
        <v>1919.55</v>
      </c>
    </row>
    <row r="1680">
      <c r="A1680" s="104" t="inlineStr">
        <is>
          <t>2024/25</t>
        </is>
      </c>
      <c r="B1680" s="104" t="inlineStr">
        <is>
          <t>HC-040</t>
        </is>
      </c>
      <c r="C1680" s="104" t="inlineStr">
        <is>
          <t>P041</t>
        </is>
      </c>
      <c r="D1680" s="159" t="n">
        <v>380</v>
      </c>
      <c r="E1680" s="160" t="n">
        <v>4116</v>
      </c>
      <c r="F1680" s="160" t="n">
        <v>1577.27</v>
      </c>
    </row>
    <row r="1681">
      <c r="A1681" s="104" t="inlineStr">
        <is>
          <t>2024/25</t>
        </is>
      </c>
      <c r="B1681" s="104" t="inlineStr">
        <is>
          <t>HC-040</t>
        </is>
      </c>
      <c r="C1681" s="104" t="inlineStr">
        <is>
          <t>P042</t>
        </is>
      </c>
      <c r="D1681" s="159" t="n">
        <v>640</v>
      </c>
      <c r="E1681" s="160" t="n">
        <v>2561.76</v>
      </c>
      <c r="F1681" s="160" t="n">
        <v>627.05</v>
      </c>
    </row>
    <row r="1682">
      <c r="A1682" s="104" t="inlineStr">
        <is>
          <t>2024/25</t>
        </is>
      </c>
      <c r="B1682" s="104" t="inlineStr">
        <is>
          <t>HC-041</t>
        </is>
      </c>
      <c r="C1682" s="104" t="inlineStr">
        <is>
          <t>P001</t>
        </is>
      </c>
      <c r="D1682" s="159" t="n">
        <v>2628</v>
      </c>
      <c r="E1682" s="160" t="n">
        <v>23650.14</v>
      </c>
      <c r="F1682" s="160" t="n">
        <v>8298.49</v>
      </c>
    </row>
    <row r="1683">
      <c r="A1683" s="104" t="inlineStr">
        <is>
          <t>2024/25</t>
        </is>
      </c>
      <c r="B1683" s="104" t="inlineStr">
        <is>
          <t>HC-041</t>
        </is>
      </c>
      <c r="C1683" s="104" t="inlineStr">
        <is>
          <t>P002</t>
        </is>
      </c>
      <c r="D1683" s="159" t="n">
        <v>3438</v>
      </c>
      <c r="E1683" s="160" t="n">
        <v>35930.52</v>
      </c>
      <c r="F1683" s="160" t="n">
        <v>13376.87</v>
      </c>
    </row>
    <row r="1684">
      <c r="A1684" s="104" t="inlineStr">
        <is>
          <t>2024/25</t>
        </is>
      </c>
      <c r="B1684" s="104" t="inlineStr">
        <is>
          <t>HC-041</t>
        </is>
      </c>
      <c r="C1684" s="104" t="inlineStr">
        <is>
          <t>P003</t>
        </is>
      </c>
      <c r="D1684" s="159" t="n">
        <v>5348</v>
      </c>
      <c r="E1684" s="160" t="n">
        <v>35982.93</v>
      </c>
      <c r="F1684" s="160" t="n">
        <v>11867.3</v>
      </c>
    </row>
    <row r="1685">
      <c r="A1685" s="104" t="inlineStr">
        <is>
          <t>2024/25</t>
        </is>
      </c>
      <c r="B1685" s="104" t="inlineStr">
        <is>
          <t>HC-041</t>
        </is>
      </c>
      <c r="C1685" s="104" t="inlineStr">
        <is>
          <t>P004</t>
        </is>
      </c>
      <c r="D1685" s="159" t="n">
        <v>2203</v>
      </c>
      <c r="E1685" s="160" t="n">
        <v>17219.82</v>
      </c>
      <c r="F1685" s="160" t="n">
        <v>5494.28</v>
      </c>
    </row>
    <row r="1686">
      <c r="A1686" s="104" t="inlineStr">
        <is>
          <t>2024/25</t>
        </is>
      </c>
      <c r="B1686" s="104" t="inlineStr">
        <is>
          <t>HC-041</t>
        </is>
      </c>
      <c r="C1686" s="104" t="inlineStr">
        <is>
          <t>P005</t>
        </is>
      </c>
      <c r="D1686" s="159" t="n">
        <v>4940</v>
      </c>
      <c r="E1686" s="160" t="n">
        <v>36823.25</v>
      </c>
      <c r="F1686" s="160" t="n">
        <v>11355.7</v>
      </c>
    </row>
    <row r="1687">
      <c r="A1687" s="104" t="inlineStr">
        <is>
          <t>2024/25</t>
        </is>
      </c>
      <c r="B1687" s="104" t="inlineStr">
        <is>
          <t>HC-041</t>
        </is>
      </c>
      <c r="C1687" s="104" t="inlineStr">
        <is>
          <t>P006</t>
        </is>
      </c>
      <c r="D1687" s="159" t="n">
        <v>4709</v>
      </c>
      <c r="E1687" s="160" t="n">
        <v>38098.28</v>
      </c>
      <c r="F1687" s="160" t="n">
        <v>10943.05</v>
      </c>
    </row>
    <row r="1688">
      <c r="A1688" s="104" t="inlineStr">
        <is>
          <t>2024/25</t>
        </is>
      </c>
      <c r="B1688" s="104" t="inlineStr">
        <is>
          <t>HC-041</t>
        </is>
      </c>
      <c r="C1688" s="104" t="inlineStr">
        <is>
          <t>P007</t>
        </is>
      </c>
      <c r="D1688" s="159" t="n">
        <v>4446</v>
      </c>
      <c r="E1688" s="160" t="n">
        <v>33537.51</v>
      </c>
      <c r="F1688" s="160" t="n">
        <v>8916.58</v>
      </c>
    </row>
    <row r="1689">
      <c r="A1689" s="104" t="inlineStr">
        <is>
          <t>2024/25</t>
        </is>
      </c>
      <c r="B1689" s="104" t="inlineStr">
        <is>
          <t>HC-041</t>
        </is>
      </c>
      <c r="C1689" s="104" t="inlineStr">
        <is>
          <t>P008</t>
        </is>
      </c>
      <c r="D1689" s="159" t="n">
        <v>3939</v>
      </c>
      <c r="E1689" s="160" t="n">
        <v>29002.29</v>
      </c>
      <c r="F1689" s="160" t="n">
        <v>10489.99</v>
      </c>
    </row>
    <row r="1690">
      <c r="A1690" s="104" t="inlineStr">
        <is>
          <t>2024/25</t>
        </is>
      </c>
      <c r="B1690" s="104" t="inlineStr">
        <is>
          <t>HC-041</t>
        </is>
      </c>
      <c r="C1690" s="104" t="inlineStr">
        <is>
          <t>P009</t>
        </is>
      </c>
      <c r="D1690" s="159" t="n">
        <v>2031</v>
      </c>
      <c r="E1690" s="160" t="n">
        <v>25672.91</v>
      </c>
      <c r="F1690" s="160" t="n">
        <v>10375.41</v>
      </c>
    </row>
    <row r="1691">
      <c r="A1691" s="104" t="inlineStr">
        <is>
          <t>2024/25</t>
        </is>
      </c>
      <c r="B1691" s="104" t="inlineStr">
        <is>
          <t>HC-041</t>
        </is>
      </c>
      <c r="C1691" s="104" t="inlineStr">
        <is>
          <t>P010</t>
        </is>
      </c>
      <c r="D1691" s="159" t="n">
        <v>5168</v>
      </c>
      <c r="E1691" s="160" t="n">
        <v>30535.3</v>
      </c>
      <c r="F1691" s="160" t="n">
        <v>9743.09</v>
      </c>
    </row>
    <row r="1692">
      <c r="A1692" s="104" t="inlineStr">
        <is>
          <t>2024/25</t>
        </is>
      </c>
      <c r="B1692" s="104" t="inlineStr">
        <is>
          <t>HC-041</t>
        </is>
      </c>
      <c r="C1692" s="104" t="inlineStr">
        <is>
          <t>P011</t>
        </is>
      </c>
      <c r="D1692" s="159" t="n">
        <v>4772</v>
      </c>
      <c r="E1692" s="160" t="n">
        <v>13886.46</v>
      </c>
      <c r="F1692" s="160" t="n">
        <v>3250.28</v>
      </c>
    </row>
    <row r="1693">
      <c r="A1693" s="104" t="inlineStr">
        <is>
          <t>2024/25</t>
        </is>
      </c>
      <c r="B1693" s="104" t="inlineStr">
        <is>
          <t>HC-041</t>
        </is>
      </c>
      <c r="C1693" s="104" t="inlineStr">
        <is>
          <t>P012</t>
        </is>
      </c>
      <c r="D1693" s="159" t="n">
        <v>4772</v>
      </c>
      <c r="E1693" s="160" t="n">
        <v>17785.72</v>
      </c>
      <c r="F1693" s="160" t="n">
        <v>5296.8</v>
      </c>
    </row>
    <row r="1694">
      <c r="A1694" s="104" t="inlineStr">
        <is>
          <t>2024/25</t>
        </is>
      </c>
      <c r="B1694" s="104" t="inlineStr">
        <is>
          <t>HC-041</t>
        </is>
      </c>
      <c r="C1694" s="104" t="inlineStr">
        <is>
          <t>P013</t>
        </is>
      </c>
      <c r="D1694" s="159" t="n">
        <v>5099</v>
      </c>
      <c r="E1694" s="160" t="n">
        <v>17614.49</v>
      </c>
      <c r="F1694" s="160" t="n">
        <v>4497.31</v>
      </c>
    </row>
    <row r="1695">
      <c r="A1695" s="104" t="inlineStr">
        <is>
          <t>2024/25</t>
        </is>
      </c>
      <c r="B1695" s="104" t="inlineStr">
        <is>
          <t>HC-041</t>
        </is>
      </c>
      <c r="C1695" s="104" t="inlineStr">
        <is>
          <t>P014</t>
        </is>
      </c>
      <c r="D1695" s="159" t="n">
        <v>5599</v>
      </c>
      <c r="E1695" s="160" t="n">
        <v>21886.37</v>
      </c>
      <c r="F1695" s="160" t="n">
        <v>6053.17</v>
      </c>
    </row>
    <row r="1696">
      <c r="A1696" s="104" t="inlineStr">
        <is>
          <t>2024/25</t>
        </is>
      </c>
      <c r="B1696" s="104" t="inlineStr">
        <is>
          <t>HC-041</t>
        </is>
      </c>
      <c r="C1696" s="104" t="inlineStr">
        <is>
          <t>P015</t>
        </is>
      </c>
      <c r="D1696" s="159" t="n">
        <v>4195</v>
      </c>
      <c r="E1696" s="160" t="n">
        <v>19833.4</v>
      </c>
      <c r="F1696" s="160" t="n">
        <v>6540.98</v>
      </c>
    </row>
    <row r="1697">
      <c r="A1697" s="104" t="inlineStr">
        <is>
          <t>2024/25</t>
        </is>
      </c>
      <c r="B1697" s="104" t="inlineStr">
        <is>
          <t>HC-041</t>
        </is>
      </c>
      <c r="C1697" s="104" t="inlineStr">
        <is>
          <t>P016</t>
        </is>
      </c>
      <c r="D1697" s="159" t="n">
        <v>2213</v>
      </c>
      <c r="E1697" s="160" t="n">
        <v>13677.75</v>
      </c>
      <c r="F1697" s="160" t="n">
        <v>4220.08</v>
      </c>
    </row>
    <row r="1698">
      <c r="A1698" s="104" t="inlineStr">
        <is>
          <t>2024/25</t>
        </is>
      </c>
      <c r="B1698" s="104" t="inlineStr">
        <is>
          <t>HC-041</t>
        </is>
      </c>
      <c r="C1698" s="104" t="inlineStr">
        <is>
          <t>P017</t>
        </is>
      </c>
      <c r="D1698" s="159" t="n">
        <v>1951</v>
      </c>
      <c r="E1698" s="160" t="n">
        <v>13314.42</v>
      </c>
      <c r="F1698" s="160" t="n">
        <v>4532.92</v>
      </c>
    </row>
    <row r="1699">
      <c r="A1699" s="104" t="inlineStr">
        <is>
          <t>2024/25</t>
        </is>
      </c>
      <c r="B1699" s="104" t="inlineStr">
        <is>
          <t>HC-041</t>
        </is>
      </c>
      <c r="C1699" s="104" t="inlineStr">
        <is>
          <t>P018</t>
        </is>
      </c>
      <c r="D1699" s="159" t="n">
        <v>4585</v>
      </c>
      <c r="E1699" s="160" t="n">
        <v>12084.4</v>
      </c>
      <c r="F1699" s="160" t="n">
        <v>2570.25</v>
      </c>
    </row>
    <row r="1700">
      <c r="A1700" s="104" t="inlineStr">
        <is>
          <t>2024/25</t>
        </is>
      </c>
      <c r="B1700" s="104" t="inlineStr">
        <is>
          <t>HC-041</t>
        </is>
      </c>
      <c r="C1700" s="104" t="inlineStr">
        <is>
          <t>P019</t>
        </is>
      </c>
      <c r="D1700" s="159" t="n">
        <v>5944</v>
      </c>
      <c r="E1700" s="160" t="n">
        <v>15129.25</v>
      </c>
      <c r="F1700" s="160" t="n">
        <v>3861.24</v>
      </c>
    </row>
    <row r="1701">
      <c r="A1701" s="104" t="inlineStr">
        <is>
          <t>2024/25</t>
        </is>
      </c>
      <c r="B1701" s="104" t="inlineStr">
        <is>
          <t>HC-041</t>
        </is>
      </c>
      <c r="C1701" s="104" t="inlineStr">
        <is>
          <t>P020</t>
        </is>
      </c>
      <c r="D1701" s="159" t="n">
        <v>3838</v>
      </c>
      <c r="E1701" s="160" t="n">
        <v>9768.66</v>
      </c>
      <c r="F1701" s="160" t="n">
        <v>2494.15</v>
      </c>
    </row>
    <row r="1702">
      <c r="A1702" s="104" t="inlineStr">
        <is>
          <t>2024/25</t>
        </is>
      </c>
      <c r="B1702" s="104" t="inlineStr">
        <is>
          <t>HC-041</t>
        </is>
      </c>
      <c r="C1702" s="104" t="inlineStr">
        <is>
          <t>P021</t>
        </is>
      </c>
      <c r="D1702" s="159" t="n">
        <v>6003</v>
      </c>
      <c r="E1702" s="160" t="n">
        <v>19649.51</v>
      </c>
      <c r="F1702" s="160" t="n">
        <v>5435.22</v>
      </c>
    </row>
    <row r="1703">
      <c r="A1703" s="104" t="inlineStr">
        <is>
          <t>2024/25</t>
        </is>
      </c>
      <c r="B1703" s="104" t="inlineStr">
        <is>
          <t>HC-041</t>
        </is>
      </c>
      <c r="C1703" s="104" t="inlineStr">
        <is>
          <t>P022</t>
        </is>
      </c>
      <c r="D1703" s="159" t="n">
        <v>4870</v>
      </c>
      <c r="E1703" s="160" t="n">
        <v>15054.56</v>
      </c>
      <c r="F1703" s="160" t="n">
        <v>4002.66</v>
      </c>
    </row>
    <row r="1704">
      <c r="A1704" s="104" t="inlineStr">
        <is>
          <t>2024/25</t>
        </is>
      </c>
      <c r="B1704" s="104" t="inlineStr">
        <is>
          <t>HC-041</t>
        </is>
      </c>
      <c r="C1704" s="104" t="inlineStr">
        <is>
          <t>P023</t>
        </is>
      </c>
      <c r="D1704" s="159" t="n">
        <v>5742</v>
      </c>
      <c r="E1704" s="160" t="n">
        <v>11483.37</v>
      </c>
      <c r="F1704" s="160" t="n">
        <v>2198.29</v>
      </c>
    </row>
    <row r="1705">
      <c r="A1705" s="104" t="inlineStr">
        <is>
          <t>2024/25</t>
        </is>
      </c>
      <c r="B1705" s="104" t="inlineStr">
        <is>
          <t>HC-041</t>
        </is>
      </c>
      <c r="C1705" s="104" t="inlineStr">
        <is>
          <t>P024</t>
        </is>
      </c>
      <c r="D1705" s="159" t="n">
        <v>6479</v>
      </c>
      <c r="E1705" s="160" t="n">
        <v>14134.79</v>
      </c>
      <c r="F1705" s="160" t="n">
        <v>2856.8</v>
      </c>
    </row>
    <row r="1706">
      <c r="A1706" s="104" t="inlineStr">
        <is>
          <t>2024/25</t>
        </is>
      </c>
      <c r="B1706" s="104" t="inlineStr">
        <is>
          <t>HC-041</t>
        </is>
      </c>
      <c r="C1706" s="104" t="inlineStr">
        <is>
          <t>P025</t>
        </is>
      </c>
      <c r="D1706" s="159" t="n">
        <v>5345</v>
      </c>
      <c r="E1706" s="160" t="n">
        <v>20408.41</v>
      </c>
      <c r="F1706" s="160" t="n">
        <v>7380.39</v>
      </c>
    </row>
    <row r="1707">
      <c r="A1707" s="104" t="inlineStr">
        <is>
          <t>2024/25</t>
        </is>
      </c>
      <c r="B1707" s="104" t="inlineStr">
        <is>
          <t>HC-041</t>
        </is>
      </c>
      <c r="C1707" s="104" t="inlineStr">
        <is>
          <t>P026</t>
        </is>
      </c>
      <c r="D1707" s="159" t="n">
        <v>3285</v>
      </c>
      <c r="E1707" s="160" t="n">
        <v>14639.52</v>
      </c>
      <c r="F1707" s="160" t="n">
        <v>4670.77</v>
      </c>
    </row>
    <row r="1708">
      <c r="A1708" s="104" t="inlineStr">
        <is>
          <t>2024/25</t>
        </is>
      </c>
      <c r="B1708" s="104" t="inlineStr">
        <is>
          <t>HC-041</t>
        </is>
      </c>
      <c r="C1708" s="104" t="inlineStr">
        <is>
          <t>P027</t>
        </is>
      </c>
      <c r="D1708" s="159" t="n">
        <v>2761</v>
      </c>
      <c r="E1708" s="160" t="n">
        <v>12299.01</v>
      </c>
      <c r="F1708" s="160" t="n">
        <v>3925.37</v>
      </c>
    </row>
    <row r="1709">
      <c r="A1709" s="104" t="inlineStr">
        <is>
          <t>2024/25</t>
        </is>
      </c>
      <c r="B1709" s="104" t="inlineStr">
        <is>
          <t>HC-041</t>
        </is>
      </c>
      <c r="C1709" s="104" t="inlineStr">
        <is>
          <t>P028</t>
        </is>
      </c>
      <c r="D1709" s="159" t="n">
        <v>3586</v>
      </c>
      <c r="E1709" s="160" t="n">
        <v>16952.28</v>
      </c>
      <c r="F1709" s="160" t="n">
        <v>5768.91</v>
      </c>
    </row>
    <row r="1710">
      <c r="A1710" s="104" t="inlineStr">
        <is>
          <t>2024/25</t>
        </is>
      </c>
      <c r="B1710" s="104" t="inlineStr">
        <is>
          <t>HC-041</t>
        </is>
      </c>
      <c r="C1710" s="104" t="inlineStr">
        <is>
          <t>P029</t>
        </is>
      </c>
      <c r="D1710" s="159" t="n">
        <v>8837</v>
      </c>
      <c r="E1710" s="160" t="n">
        <v>16871.93</v>
      </c>
      <c r="F1710" s="160" t="n">
        <v>2512.43</v>
      </c>
    </row>
    <row r="1711">
      <c r="A1711" s="104" t="inlineStr">
        <is>
          <t>2024/25</t>
        </is>
      </c>
      <c r="B1711" s="104" t="inlineStr">
        <is>
          <t>HC-041</t>
        </is>
      </c>
      <c r="C1711" s="104" t="inlineStr">
        <is>
          <t>P030</t>
        </is>
      </c>
      <c r="D1711" s="159" t="n">
        <v>5255</v>
      </c>
      <c r="E1711" s="160" t="n">
        <v>15765.27</v>
      </c>
      <c r="F1711" s="160" t="n">
        <v>3018.34</v>
      </c>
    </row>
    <row r="1712">
      <c r="A1712" s="104" t="inlineStr">
        <is>
          <t>2024/25</t>
        </is>
      </c>
      <c r="B1712" s="104" t="inlineStr">
        <is>
          <t>HC-041</t>
        </is>
      </c>
      <c r="C1712" s="104" t="inlineStr">
        <is>
          <t>P031</t>
        </is>
      </c>
      <c r="D1712" s="159" t="n">
        <v>2223</v>
      </c>
      <c r="E1712" s="160" t="n">
        <v>11112.31</v>
      </c>
      <c r="F1712" s="160" t="n">
        <v>3309.17</v>
      </c>
    </row>
    <row r="1713">
      <c r="A1713" s="104" t="inlineStr">
        <is>
          <t>2024/25</t>
        </is>
      </c>
      <c r="B1713" s="104" t="inlineStr">
        <is>
          <t>HC-041</t>
        </is>
      </c>
      <c r="C1713" s="104" t="inlineStr">
        <is>
          <t>P032</t>
        </is>
      </c>
      <c r="D1713" s="159" t="n">
        <v>2963</v>
      </c>
      <c r="E1713" s="160" t="n">
        <v>7003.79</v>
      </c>
      <c r="F1713" s="160" t="n">
        <v>1564.13</v>
      </c>
    </row>
    <row r="1714">
      <c r="A1714" s="104" t="inlineStr">
        <is>
          <t>2024/25</t>
        </is>
      </c>
      <c r="B1714" s="104" t="inlineStr">
        <is>
          <t>HC-041</t>
        </is>
      </c>
      <c r="C1714" s="104" t="inlineStr">
        <is>
          <t>P033</t>
        </is>
      </c>
      <c r="D1714" s="159" t="n">
        <v>1929</v>
      </c>
      <c r="E1714" s="160" t="n">
        <v>5959.31</v>
      </c>
      <c r="F1714" s="160" t="n">
        <v>1520.97</v>
      </c>
    </row>
    <row r="1715">
      <c r="A1715" s="104" t="inlineStr">
        <is>
          <t>2024/25</t>
        </is>
      </c>
      <c r="B1715" s="104" t="inlineStr">
        <is>
          <t>HC-041</t>
        </is>
      </c>
      <c r="C1715" s="104" t="inlineStr">
        <is>
          <t>P034</t>
        </is>
      </c>
      <c r="D1715" s="159" t="n">
        <v>1362</v>
      </c>
      <c r="E1715" s="160" t="n">
        <v>5691.18</v>
      </c>
      <c r="F1715" s="160" t="n">
        <v>1755.82</v>
      </c>
    </row>
    <row r="1716">
      <c r="A1716" s="104" t="inlineStr">
        <is>
          <t>2024/25</t>
        </is>
      </c>
      <c r="B1716" s="104" t="inlineStr">
        <is>
          <t>HC-041</t>
        </is>
      </c>
      <c r="C1716" s="104" t="inlineStr">
        <is>
          <t>P035</t>
        </is>
      </c>
      <c r="D1716" s="159" t="n">
        <v>1765</v>
      </c>
      <c r="E1716" s="160" t="n">
        <v>6256.41</v>
      </c>
      <c r="F1716" s="160" t="n">
        <v>1730.7</v>
      </c>
    </row>
    <row r="1717">
      <c r="A1717" s="104" t="inlineStr">
        <is>
          <t>2024/25</t>
        </is>
      </c>
      <c r="B1717" s="104" t="inlineStr">
        <is>
          <t>HC-041</t>
        </is>
      </c>
      <c r="C1717" s="104" t="inlineStr">
        <is>
          <t>P036</t>
        </is>
      </c>
      <c r="D1717" s="159" t="n">
        <v>1333</v>
      </c>
      <c r="E1717" s="160" t="n">
        <v>5085.11</v>
      </c>
      <c r="F1717" s="160" t="n">
        <v>1461.02</v>
      </c>
    </row>
    <row r="1718">
      <c r="A1718" s="104" t="inlineStr">
        <is>
          <t>2024/25</t>
        </is>
      </c>
      <c r="B1718" s="104" t="inlineStr">
        <is>
          <t>HC-041</t>
        </is>
      </c>
      <c r="C1718" s="104" t="inlineStr">
        <is>
          <t>P037</t>
        </is>
      </c>
      <c r="D1718" s="159" t="n">
        <v>2181</v>
      </c>
      <c r="E1718" s="160" t="n">
        <v>7539.18</v>
      </c>
      <c r="F1718" s="160" t="n">
        <v>2486.29</v>
      </c>
    </row>
    <row r="1719">
      <c r="A1719" s="104" t="inlineStr">
        <is>
          <t>2024/25</t>
        </is>
      </c>
      <c r="B1719" s="104" t="inlineStr">
        <is>
          <t>HC-041</t>
        </is>
      </c>
      <c r="C1719" s="104" t="inlineStr">
        <is>
          <t>P038</t>
        </is>
      </c>
      <c r="D1719" s="159" t="n">
        <v>961</v>
      </c>
      <c r="E1719" s="160" t="n">
        <v>6033.1</v>
      </c>
      <c r="F1719" s="160" t="n">
        <v>1925.38</v>
      </c>
    </row>
    <row r="1720">
      <c r="A1720" s="104" t="inlineStr">
        <is>
          <t>2024/25</t>
        </is>
      </c>
      <c r="B1720" s="104" t="inlineStr">
        <is>
          <t>HC-041</t>
        </is>
      </c>
      <c r="C1720" s="104" t="inlineStr">
        <is>
          <t>P039</t>
        </is>
      </c>
      <c r="D1720" s="159" t="n">
        <v>1126</v>
      </c>
      <c r="E1720" s="160" t="n">
        <v>7063.99</v>
      </c>
      <c r="F1720" s="160" t="n">
        <v>2329.18</v>
      </c>
    </row>
    <row r="1721">
      <c r="A1721" s="104" t="inlineStr">
        <is>
          <t>2024/25</t>
        </is>
      </c>
      <c r="B1721" s="104" t="inlineStr">
        <is>
          <t>HC-041</t>
        </is>
      </c>
      <c r="C1721" s="104" t="inlineStr">
        <is>
          <t>P040</t>
        </is>
      </c>
      <c r="D1721" s="159" t="n">
        <v>762</v>
      </c>
      <c r="E1721" s="160" t="n">
        <v>5813.61</v>
      </c>
      <c r="F1721" s="160" t="n">
        <v>1853.9</v>
      </c>
    </row>
    <row r="1722">
      <c r="A1722" s="104" t="inlineStr">
        <is>
          <t>2024/25</t>
        </is>
      </c>
      <c r="B1722" s="104" t="inlineStr">
        <is>
          <t>HC-041</t>
        </is>
      </c>
      <c r="C1722" s="104" t="inlineStr">
        <is>
          <t>P041</t>
        </is>
      </c>
      <c r="D1722" s="159" t="n">
        <v>30</v>
      </c>
      <c r="E1722" s="160" t="n">
        <v>329.93</v>
      </c>
      <c r="F1722" s="160" t="n">
        <v>125.81</v>
      </c>
    </row>
    <row r="1723">
      <c r="A1723" s="104" t="inlineStr">
        <is>
          <t>2024/25</t>
        </is>
      </c>
      <c r="B1723" s="104" t="inlineStr">
        <is>
          <t>HC-041</t>
        </is>
      </c>
      <c r="C1723" s="104" t="inlineStr">
        <is>
          <t>P042</t>
        </is>
      </c>
      <c r="D1723" s="159" t="n">
        <v>61</v>
      </c>
      <c r="E1723" s="160" t="n">
        <v>244.85</v>
      </c>
      <c r="F1723" s="160" t="n">
        <v>59.65</v>
      </c>
    </row>
    <row r="1724">
      <c r="A1724" s="104" t="inlineStr">
        <is>
          <t>2024/25</t>
        </is>
      </c>
      <c r="B1724" s="104" t="inlineStr">
        <is>
          <t>HC-042</t>
        </is>
      </c>
      <c r="C1724" s="104" t="inlineStr">
        <is>
          <t>P001</t>
        </is>
      </c>
      <c r="D1724" s="159" t="n">
        <v>4672</v>
      </c>
      <c r="E1724" s="160" t="n">
        <v>42054.2</v>
      </c>
      <c r="F1724" s="160" t="n">
        <v>14767.31</v>
      </c>
    </row>
    <row r="1725">
      <c r="A1725" s="104" t="inlineStr">
        <is>
          <t>2024/25</t>
        </is>
      </c>
      <c r="B1725" s="104" t="inlineStr">
        <is>
          <t>HC-042</t>
        </is>
      </c>
      <c r="C1725" s="104" t="inlineStr">
        <is>
          <t>P002</t>
        </is>
      </c>
      <c r="D1725" s="159" t="n">
        <v>6767</v>
      </c>
      <c r="E1725" s="160" t="n">
        <v>70753.75999999999</v>
      </c>
      <c r="F1725" s="160" t="n">
        <v>26346.63</v>
      </c>
    </row>
    <row r="1726">
      <c r="A1726" s="104" t="inlineStr">
        <is>
          <t>2024/25</t>
        </is>
      </c>
      <c r="B1726" s="104" t="inlineStr">
        <is>
          <t>HC-042</t>
        </is>
      </c>
      <c r="C1726" s="104" t="inlineStr">
        <is>
          <t>P003</t>
        </is>
      </c>
      <c r="D1726" s="159" t="n">
        <v>9277</v>
      </c>
      <c r="E1726" s="160" t="n">
        <v>62401.63</v>
      </c>
      <c r="F1726" s="160" t="n">
        <v>20588.31</v>
      </c>
    </row>
    <row r="1727">
      <c r="A1727" s="104" t="inlineStr">
        <is>
          <t>2024/25</t>
        </is>
      </c>
      <c r="B1727" s="104" t="inlineStr">
        <is>
          <t>HC-042</t>
        </is>
      </c>
      <c r="C1727" s="104" t="inlineStr">
        <is>
          <t>P004</t>
        </is>
      </c>
      <c r="D1727" s="159" t="n">
        <v>4086</v>
      </c>
      <c r="E1727" s="160" t="n">
        <v>31959.57</v>
      </c>
      <c r="F1727" s="160" t="n">
        <v>10202.34</v>
      </c>
    </row>
    <row r="1728">
      <c r="A1728" s="104" t="inlineStr">
        <is>
          <t>2024/25</t>
        </is>
      </c>
      <c r="B1728" s="104" t="inlineStr">
        <is>
          <t>HC-042</t>
        </is>
      </c>
      <c r="C1728" s="104" t="inlineStr">
        <is>
          <t>P005</t>
        </is>
      </c>
      <c r="D1728" s="159" t="n">
        <v>8862</v>
      </c>
      <c r="E1728" s="160" t="n">
        <v>66059.78</v>
      </c>
      <c r="F1728" s="160" t="n">
        <v>20386.74</v>
      </c>
    </row>
    <row r="1729">
      <c r="A1729" s="104" t="inlineStr">
        <is>
          <t>2024/25</t>
        </is>
      </c>
      <c r="B1729" s="104" t="inlineStr">
        <is>
          <t>HC-042</t>
        </is>
      </c>
      <c r="C1729" s="104" t="inlineStr">
        <is>
          <t>P006</t>
        </is>
      </c>
      <c r="D1729" s="159" t="n">
        <v>8585</v>
      </c>
      <c r="E1729" s="160" t="n">
        <v>69471.74000000001</v>
      </c>
      <c r="F1729" s="160" t="n">
        <v>19958.86</v>
      </c>
    </row>
    <row r="1730">
      <c r="A1730" s="104" t="inlineStr">
        <is>
          <t>2024/25</t>
        </is>
      </c>
      <c r="B1730" s="104" t="inlineStr">
        <is>
          <t>HC-042</t>
        </is>
      </c>
      <c r="C1730" s="104" t="inlineStr">
        <is>
          <t>P007</t>
        </is>
      </c>
      <c r="D1730" s="159" t="n">
        <v>8429</v>
      </c>
      <c r="E1730" s="160" t="n">
        <v>63590.92</v>
      </c>
      <c r="F1730" s="160" t="n">
        <v>16919.99</v>
      </c>
    </row>
    <row r="1731">
      <c r="A1731" s="104" t="inlineStr">
        <is>
          <t>2024/25</t>
        </is>
      </c>
      <c r="B1731" s="104" t="inlineStr">
        <is>
          <t>HC-042</t>
        </is>
      </c>
      <c r="C1731" s="104" t="inlineStr">
        <is>
          <t>P008</t>
        </is>
      </c>
      <c r="D1731" s="159" t="n">
        <v>6995</v>
      </c>
      <c r="E1731" s="160" t="n">
        <v>51499.47</v>
      </c>
      <c r="F1731" s="160" t="n">
        <v>18632.53</v>
      </c>
    </row>
    <row r="1732">
      <c r="A1732" s="104" t="inlineStr">
        <is>
          <t>2024/25</t>
        </is>
      </c>
      <c r="B1732" s="104" t="inlineStr">
        <is>
          <t>HC-042</t>
        </is>
      </c>
      <c r="C1732" s="104" t="inlineStr">
        <is>
          <t>P009</t>
        </is>
      </c>
      <c r="D1732" s="159" t="n">
        <v>3372</v>
      </c>
      <c r="E1732" s="160" t="n">
        <v>42602.03</v>
      </c>
      <c r="F1732" s="160" t="n">
        <v>17225.63</v>
      </c>
    </row>
    <row r="1733">
      <c r="A1733" s="104" t="inlineStr">
        <is>
          <t>2024/25</t>
        </is>
      </c>
      <c r="B1733" s="104" t="inlineStr">
        <is>
          <t>HC-042</t>
        </is>
      </c>
      <c r="C1733" s="104" t="inlineStr">
        <is>
          <t>P010</t>
        </is>
      </c>
      <c r="D1733" s="159" t="n">
        <v>8938</v>
      </c>
      <c r="E1733" s="160" t="n">
        <v>52814.59</v>
      </c>
      <c r="F1733" s="160" t="n">
        <v>16862.1</v>
      </c>
    </row>
    <row r="1734">
      <c r="A1734" s="104" t="inlineStr">
        <is>
          <t>2024/25</t>
        </is>
      </c>
      <c r="B1734" s="104" t="inlineStr">
        <is>
          <t>HC-042</t>
        </is>
      </c>
      <c r="C1734" s="104" t="inlineStr">
        <is>
          <t>P011</t>
        </is>
      </c>
      <c r="D1734" s="159" t="n">
        <v>8853</v>
      </c>
      <c r="E1734" s="160" t="n">
        <v>25756.62</v>
      </c>
      <c r="F1734" s="160" t="n">
        <v>6029.13</v>
      </c>
    </row>
    <row r="1735">
      <c r="A1735" s="104" t="inlineStr">
        <is>
          <t>2024/25</t>
        </is>
      </c>
      <c r="B1735" s="104" t="inlineStr">
        <is>
          <t>HC-042</t>
        </is>
      </c>
      <c r="C1735" s="104" t="inlineStr">
        <is>
          <t>P012</t>
        </is>
      </c>
      <c r="D1735" s="159" t="n">
        <v>9130</v>
      </c>
      <c r="E1735" s="160" t="n">
        <v>34033.67</v>
      </c>
      <c r="F1735" s="160" t="n">
        <v>10140.35</v>
      </c>
    </row>
    <row r="1736">
      <c r="A1736" s="104" t="inlineStr">
        <is>
          <t>2024/25</t>
        </is>
      </c>
      <c r="B1736" s="104" t="inlineStr">
        <is>
          <t>HC-042</t>
        </is>
      </c>
      <c r="C1736" s="104" t="inlineStr">
        <is>
          <t>P013</t>
        </is>
      </c>
      <c r="D1736" s="159" t="n">
        <v>9705</v>
      </c>
      <c r="E1736" s="160" t="n">
        <v>33527.54</v>
      </c>
      <c r="F1736" s="160" t="n">
        <v>8564.25</v>
      </c>
    </row>
    <row r="1737">
      <c r="A1737" s="104" t="inlineStr">
        <is>
          <t>2024/25</t>
        </is>
      </c>
      <c r="B1737" s="104" t="inlineStr">
        <is>
          <t>HC-042</t>
        </is>
      </c>
      <c r="C1737" s="104" t="inlineStr">
        <is>
          <t>P014</t>
        </is>
      </c>
      <c r="D1737" s="159" t="n">
        <v>10842</v>
      </c>
      <c r="E1737" s="160" t="n">
        <v>42377.51</v>
      </c>
      <c r="F1737" s="160" t="n">
        <v>11726.61</v>
      </c>
    </row>
    <row r="1738">
      <c r="A1738" s="104" t="inlineStr">
        <is>
          <t>2024/25</t>
        </is>
      </c>
      <c r="B1738" s="104" t="inlineStr">
        <is>
          <t>HC-042</t>
        </is>
      </c>
      <c r="C1738" s="104" t="inlineStr">
        <is>
          <t>P015</t>
        </is>
      </c>
      <c r="D1738" s="159" t="n">
        <v>7512</v>
      </c>
      <c r="E1738" s="160" t="n">
        <v>35512.29</v>
      </c>
      <c r="F1738" s="160" t="n">
        <v>11713.99</v>
      </c>
    </row>
    <row r="1739">
      <c r="A1739" s="104" t="inlineStr">
        <is>
          <t>2024/25</t>
        </is>
      </c>
      <c r="B1739" s="104" t="inlineStr">
        <is>
          <t>HC-042</t>
        </is>
      </c>
      <c r="C1739" s="104" t="inlineStr">
        <is>
          <t>P016</t>
        </is>
      </c>
      <c r="D1739" s="159" t="n">
        <v>3950</v>
      </c>
      <c r="E1739" s="160" t="n">
        <v>24421.86</v>
      </c>
      <c r="F1739" s="160" t="n">
        <v>7536.28</v>
      </c>
    </row>
    <row r="1740">
      <c r="A1740" s="104" t="inlineStr">
        <is>
          <t>2024/25</t>
        </is>
      </c>
      <c r="B1740" s="104" t="inlineStr">
        <is>
          <t>HC-042</t>
        </is>
      </c>
      <c r="C1740" s="104" t="inlineStr">
        <is>
          <t>P017</t>
        </is>
      </c>
      <c r="D1740" s="159" t="n">
        <v>3550</v>
      </c>
      <c r="E1740" s="160" t="n">
        <v>24212.84</v>
      </c>
      <c r="F1740" s="160" t="n">
        <v>8244.969999999999</v>
      </c>
    </row>
    <row r="1741">
      <c r="A1741" s="104" t="inlineStr">
        <is>
          <t>2024/25</t>
        </is>
      </c>
      <c r="B1741" s="104" t="inlineStr">
        <is>
          <t>HC-042</t>
        </is>
      </c>
      <c r="C1741" s="104" t="inlineStr">
        <is>
          <t>P018</t>
        </is>
      </c>
      <c r="D1741" s="159" t="n">
        <v>8281</v>
      </c>
      <c r="E1741" s="160" t="n">
        <v>21830.26</v>
      </c>
      <c r="F1741" s="160" t="n">
        <v>4646.63</v>
      </c>
    </row>
    <row r="1742">
      <c r="A1742" s="104" t="inlineStr">
        <is>
          <t>2024/25</t>
        </is>
      </c>
      <c r="B1742" s="104" t="inlineStr">
        <is>
          <t>HC-042</t>
        </is>
      </c>
      <c r="C1742" s="104" t="inlineStr">
        <is>
          <t>P019</t>
        </is>
      </c>
      <c r="D1742" s="159" t="n">
        <v>10760</v>
      </c>
      <c r="E1742" s="160" t="n">
        <v>27390.17</v>
      </c>
      <c r="F1742" s="160" t="n">
        <v>6995.61</v>
      </c>
    </row>
    <row r="1743">
      <c r="A1743" s="104" t="inlineStr">
        <is>
          <t>2024/25</t>
        </is>
      </c>
      <c r="B1743" s="104" t="inlineStr">
        <is>
          <t>HC-042</t>
        </is>
      </c>
      <c r="C1743" s="104" t="inlineStr">
        <is>
          <t>P020</t>
        </is>
      </c>
      <c r="D1743" s="159" t="n">
        <v>7332</v>
      </c>
      <c r="E1743" s="160" t="n">
        <v>18663.93</v>
      </c>
      <c r="F1743" s="160" t="n">
        <v>4766.89</v>
      </c>
    </row>
    <row r="1744">
      <c r="A1744" s="104" t="inlineStr">
        <is>
          <t>2024/25</t>
        </is>
      </c>
      <c r="B1744" s="104" t="inlineStr">
        <is>
          <t>HC-042</t>
        </is>
      </c>
      <c r="C1744" s="104" t="inlineStr">
        <is>
          <t>P021</t>
        </is>
      </c>
      <c r="D1744" s="159" t="n">
        <v>10940</v>
      </c>
      <c r="E1744" s="160" t="n">
        <v>35802.13</v>
      </c>
      <c r="F1744" s="160" t="n">
        <v>9908.27</v>
      </c>
    </row>
    <row r="1745">
      <c r="A1745" s="104" t="inlineStr">
        <is>
          <t>2024/25</t>
        </is>
      </c>
      <c r="B1745" s="104" t="inlineStr">
        <is>
          <t>HC-042</t>
        </is>
      </c>
      <c r="C1745" s="104" t="inlineStr">
        <is>
          <t>P022</t>
        </is>
      </c>
      <c r="D1745" s="159" t="n">
        <v>9105</v>
      </c>
      <c r="E1745" s="160" t="n">
        <v>28140.09</v>
      </c>
      <c r="F1745" s="160" t="n">
        <v>7486.18</v>
      </c>
    </row>
    <row r="1746">
      <c r="A1746" s="104" t="inlineStr">
        <is>
          <t>2024/25</t>
        </is>
      </c>
      <c r="B1746" s="104" t="inlineStr">
        <is>
          <t>HC-042</t>
        </is>
      </c>
      <c r="C1746" s="104" t="inlineStr">
        <is>
          <t>P023</t>
        </is>
      </c>
      <c r="D1746" s="159" t="n">
        <v>10052</v>
      </c>
      <c r="E1746" s="160" t="n">
        <v>20104.71</v>
      </c>
      <c r="F1746" s="160" t="n">
        <v>3851.16</v>
      </c>
    </row>
    <row r="1747">
      <c r="A1747" s="104" t="inlineStr">
        <is>
          <t>2024/25</t>
        </is>
      </c>
      <c r="B1747" s="104" t="inlineStr">
        <is>
          <t>HC-042</t>
        </is>
      </c>
      <c r="C1747" s="104" t="inlineStr">
        <is>
          <t>P024</t>
        </is>
      </c>
      <c r="D1747" s="159" t="n">
        <v>11385</v>
      </c>
      <c r="E1747" s="160" t="n">
        <v>24839.12</v>
      </c>
      <c r="F1747" s="160" t="n">
        <v>5021.9</v>
      </c>
    </row>
    <row r="1748">
      <c r="A1748" s="104" t="inlineStr">
        <is>
          <t>2024/25</t>
        </is>
      </c>
      <c r="B1748" s="104" t="inlineStr">
        <is>
          <t>HC-042</t>
        </is>
      </c>
      <c r="C1748" s="104" t="inlineStr">
        <is>
          <t>P025</t>
        </is>
      </c>
      <c r="D1748" s="159" t="n">
        <v>9032</v>
      </c>
      <c r="E1748" s="160" t="n">
        <v>34484.21</v>
      </c>
      <c r="F1748" s="160" t="n">
        <v>12476.85</v>
      </c>
    </row>
    <row r="1749">
      <c r="A1749" s="104" t="inlineStr">
        <is>
          <t>2024/25</t>
        </is>
      </c>
      <c r="B1749" s="104" t="inlineStr">
        <is>
          <t>HC-042</t>
        </is>
      </c>
      <c r="C1749" s="104" t="inlineStr">
        <is>
          <t>P026</t>
        </is>
      </c>
      <c r="D1749" s="159" t="n">
        <v>5749</v>
      </c>
      <c r="E1749" s="160" t="n">
        <v>25613.31</v>
      </c>
      <c r="F1749" s="160" t="n">
        <v>8176.9</v>
      </c>
    </row>
    <row r="1750">
      <c r="A1750" s="104" t="inlineStr">
        <is>
          <t>2024/25</t>
        </is>
      </c>
      <c r="B1750" s="104" t="inlineStr">
        <is>
          <t>HC-042</t>
        </is>
      </c>
      <c r="C1750" s="104" t="inlineStr">
        <is>
          <t>P027</t>
        </is>
      </c>
      <c r="D1750" s="159" t="n">
        <v>4723</v>
      </c>
      <c r="E1750" s="160" t="n">
        <v>21039.17</v>
      </c>
      <c r="F1750" s="160" t="n">
        <v>6718.37</v>
      </c>
    </row>
    <row r="1751">
      <c r="A1751" s="104" t="inlineStr">
        <is>
          <t>2024/25</t>
        </is>
      </c>
      <c r="B1751" s="104" t="inlineStr">
        <is>
          <t>HC-042</t>
        </is>
      </c>
      <c r="C1751" s="104" t="inlineStr">
        <is>
          <t>P028</t>
        </is>
      </c>
      <c r="D1751" s="159" t="n">
        <v>6570</v>
      </c>
      <c r="E1751" s="160" t="n">
        <v>31056.8</v>
      </c>
      <c r="F1751" s="160" t="n">
        <v>10574.95</v>
      </c>
    </row>
    <row r="1752">
      <c r="A1752" s="104" t="inlineStr">
        <is>
          <t>2024/25</t>
        </is>
      </c>
      <c r="B1752" s="104" t="inlineStr">
        <is>
          <t>HC-042</t>
        </is>
      </c>
      <c r="C1752" s="104" t="inlineStr">
        <is>
          <t>P029</t>
        </is>
      </c>
      <c r="D1752" s="159" t="n">
        <v>16499</v>
      </c>
      <c r="E1752" s="160" t="n">
        <v>31498.96</v>
      </c>
      <c r="F1752" s="160" t="n">
        <v>4693.62</v>
      </c>
    </row>
    <row r="1753">
      <c r="A1753" s="104" t="inlineStr">
        <is>
          <t>2024/25</t>
        </is>
      </c>
      <c r="B1753" s="104" t="inlineStr">
        <is>
          <t>HC-042</t>
        </is>
      </c>
      <c r="C1753" s="104" t="inlineStr">
        <is>
          <t>P030</t>
        </is>
      </c>
      <c r="D1753" s="159" t="n">
        <v>9076</v>
      </c>
      <c r="E1753" s="160" t="n">
        <v>27225.55</v>
      </c>
      <c r="F1753" s="160" t="n">
        <v>5215.72</v>
      </c>
    </row>
    <row r="1754">
      <c r="A1754" s="104" t="inlineStr">
        <is>
          <t>2024/25</t>
        </is>
      </c>
      <c r="B1754" s="104" t="inlineStr">
        <is>
          <t>HC-042</t>
        </is>
      </c>
      <c r="C1754" s="104" t="inlineStr">
        <is>
          <t>P031</t>
        </is>
      </c>
      <c r="D1754" s="159" t="n">
        <v>4039</v>
      </c>
      <c r="E1754" s="160" t="n">
        <v>20201.49</v>
      </c>
      <c r="F1754" s="160" t="n">
        <v>6018.86</v>
      </c>
    </row>
    <row r="1755">
      <c r="A1755" s="104" t="inlineStr">
        <is>
          <t>2024/25</t>
        </is>
      </c>
      <c r="B1755" s="104" t="inlineStr">
        <is>
          <t>HC-042</t>
        </is>
      </c>
      <c r="C1755" s="104" t="inlineStr">
        <is>
          <t>P032</t>
        </is>
      </c>
      <c r="D1755" s="159" t="n">
        <v>5158</v>
      </c>
      <c r="E1755" s="160" t="n">
        <v>12188.82</v>
      </c>
      <c r="F1755" s="160" t="n">
        <v>2723.68</v>
      </c>
    </row>
    <row r="1756">
      <c r="A1756" s="104" t="inlineStr">
        <is>
          <t>2024/25</t>
        </is>
      </c>
      <c r="B1756" s="104" t="inlineStr">
        <is>
          <t>HC-042</t>
        </is>
      </c>
      <c r="C1756" s="104" t="inlineStr">
        <is>
          <t>P033</t>
        </is>
      </c>
      <c r="D1756" s="159" t="n">
        <v>3464</v>
      </c>
      <c r="E1756" s="160" t="n">
        <v>10704.75</v>
      </c>
      <c r="F1756" s="160" t="n">
        <v>2734.5</v>
      </c>
    </row>
    <row r="1757">
      <c r="A1757" s="104" t="inlineStr">
        <is>
          <t>2024/25</t>
        </is>
      </c>
      <c r="B1757" s="104" t="inlineStr">
        <is>
          <t>HC-042</t>
        </is>
      </c>
      <c r="C1757" s="104" t="inlineStr">
        <is>
          <t>P034</t>
        </is>
      </c>
      <c r="D1757" s="159" t="n">
        <v>2334</v>
      </c>
      <c r="E1757" s="160" t="n">
        <v>9757.23</v>
      </c>
      <c r="F1757" s="160" t="n">
        <v>3011.19</v>
      </c>
    </row>
    <row r="1758">
      <c r="A1758" s="104" t="inlineStr">
        <is>
          <t>2024/25</t>
        </is>
      </c>
      <c r="B1758" s="104" t="inlineStr">
        <is>
          <t>HC-042</t>
        </is>
      </c>
      <c r="C1758" s="104" t="inlineStr">
        <is>
          <t>P035</t>
        </is>
      </c>
      <c r="D1758" s="159" t="n">
        <v>3240</v>
      </c>
      <c r="E1758" s="160" t="n">
        <v>11477.95</v>
      </c>
      <c r="F1758" s="160" t="n">
        <v>3175.49</v>
      </c>
    </row>
    <row r="1759">
      <c r="A1759" s="104" t="inlineStr">
        <is>
          <t>2024/25</t>
        </is>
      </c>
      <c r="B1759" s="104" t="inlineStr">
        <is>
          <t>HC-042</t>
        </is>
      </c>
      <c r="C1759" s="104" t="inlineStr">
        <is>
          <t>P036</t>
        </is>
      </c>
      <c r="D1759" s="159" t="n">
        <v>2456</v>
      </c>
      <c r="E1759" s="160" t="n">
        <v>9373.34</v>
      </c>
      <c r="F1759" s="160" t="n">
        <v>2693.79</v>
      </c>
    </row>
    <row r="1760">
      <c r="A1760" s="104" t="inlineStr">
        <is>
          <t>2024/25</t>
        </is>
      </c>
      <c r="B1760" s="104" t="inlineStr">
        <is>
          <t>HC-042</t>
        </is>
      </c>
      <c r="C1760" s="104" t="inlineStr">
        <is>
          <t>P037</t>
        </is>
      </c>
      <c r="D1760" s="159" t="n">
        <v>3836</v>
      </c>
      <c r="E1760" s="160" t="n">
        <v>13250.57</v>
      </c>
      <c r="F1760" s="160" t="n">
        <v>4372.07</v>
      </c>
    </row>
    <row r="1761">
      <c r="A1761" s="104" t="inlineStr">
        <is>
          <t>2024/25</t>
        </is>
      </c>
      <c r="B1761" s="104" t="inlineStr">
        <is>
          <t>HC-042</t>
        </is>
      </c>
      <c r="C1761" s="104" t="inlineStr">
        <is>
          <t>P038</t>
        </is>
      </c>
      <c r="D1761" s="159" t="n">
        <v>1810</v>
      </c>
      <c r="E1761" s="160" t="n">
        <v>11361.31</v>
      </c>
      <c r="F1761" s="160" t="n">
        <v>3627.6</v>
      </c>
    </row>
    <row r="1762">
      <c r="A1762" s="104" t="inlineStr">
        <is>
          <t>2024/25</t>
        </is>
      </c>
      <c r="B1762" s="104" t="inlineStr">
        <is>
          <t>HC-042</t>
        </is>
      </c>
      <c r="C1762" s="104" t="inlineStr">
        <is>
          <t>P039</t>
        </is>
      </c>
      <c r="D1762" s="159" t="n">
        <v>1963</v>
      </c>
      <c r="E1762" s="160" t="n">
        <v>12316.47</v>
      </c>
      <c r="F1762" s="160" t="n">
        <v>4063.19</v>
      </c>
    </row>
    <row r="1763">
      <c r="A1763" s="104" t="inlineStr">
        <is>
          <t>2024/25</t>
        </is>
      </c>
      <c r="B1763" s="104" t="inlineStr">
        <is>
          <t>HC-042</t>
        </is>
      </c>
      <c r="C1763" s="104" t="inlineStr">
        <is>
          <t>P040</t>
        </is>
      </c>
      <c r="D1763" s="159" t="n">
        <v>734</v>
      </c>
      <c r="E1763" s="160" t="n">
        <v>5602.42</v>
      </c>
      <c r="F1763" s="160" t="n">
        <v>1793</v>
      </c>
    </row>
    <row r="1764">
      <c r="A1764" s="104" t="inlineStr">
        <is>
          <t>2024/25</t>
        </is>
      </c>
      <c r="B1764" s="104" t="inlineStr">
        <is>
          <t>HC-042</t>
        </is>
      </c>
      <c r="C1764" s="104" t="inlineStr">
        <is>
          <t>P041</t>
        </is>
      </c>
      <c r="D1764" s="159" t="n">
        <v>370</v>
      </c>
      <c r="E1764" s="160" t="n">
        <v>4008.94</v>
      </c>
      <c r="F1764" s="160" t="n">
        <v>1534.81</v>
      </c>
    </row>
    <row r="1765">
      <c r="A1765" s="104" t="inlineStr">
        <is>
          <t>2024/25</t>
        </is>
      </c>
      <c r="B1765" s="104" t="inlineStr">
        <is>
          <t>HC-042</t>
        </is>
      </c>
      <c r="C1765" s="104" t="inlineStr">
        <is>
          <t>P042</t>
        </is>
      </c>
      <c r="D1765" s="159" t="n">
        <v>651</v>
      </c>
      <c r="E1765" s="160" t="n">
        <v>2607.53</v>
      </c>
      <c r="F1765" s="160" t="n">
        <v>637.74</v>
      </c>
    </row>
    <row r="1766">
      <c r="A1766" s="104" t="inlineStr">
        <is>
          <t>2024/25</t>
        </is>
      </c>
      <c r="B1766" s="104" t="inlineStr">
        <is>
          <t>HC-043</t>
        </is>
      </c>
      <c r="C1766" s="104" t="inlineStr">
        <is>
          <t>P001</t>
        </is>
      </c>
      <c r="D1766" s="159" t="n">
        <v>5186</v>
      </c>
      <c r="E1766" s="160" t="n">
        <v>46668.27</v>
      </c>
      <c r="F1766" s="160" t="n">
        <v>16394.85</v>
      </c>
    </row>
    <row r="1767">
      <c r="A1767" s="104" t="inlineStr">
        <is>
          <t>2024/25</t>
        </is>
      </c>
      <c r="B1767" s="104" t="inlineStr">
        <is>
          <t>HC-043</t>
        </is>
      </c>
      <c r="C1767" s="104" t="inlineStr">
        <is>
          <t>P002</t>
        </is>
      </c>
      <c r="D1767" s="159" t="n">
        <v>7493</v>
      </c>
      <c r="E1767" s="160" t="n">
        <v>78344.05</v>
      </c>
      <c r="F1767" s="160" t="n">
        <v>29196.1</v>
      </c>
    </row>
    <row r="1768">
      <c r="A1768" s="104" t="inlineStr">
        <is>
          <t>2024/25</t>
        </is>
      </c>
      <c r="B1768" s="104" t="inlineStr">
        <is>
          <t>HC-043</t>
        </is>
      </c>
      <c r="C1768" s="104" t="inlineStr">
        <is>
          <t>P003</t>
        </is>
      </c>
      <c r="D1768" s="159" t="n">
        <v>10487</v>
      </c>
      <c r="E1768" s="160" t="n">
        <v>70548.91</v>
      </c>
      <c r="F1768" s="160" t="n">
        <v>23285.25</v>
      </c>
    </row>
    <row r="1769">
      <c r="A1769" s="104" t="inlineStr">
        <is>
          <t>2024/25</t>
        </is>
      </c>
      <c r="B1769" s="104" t="inlineStr">
        <is>
          <t>HC-043</t>
        </is>
      </c>
      <c r="C1769" s="104" t="inlineStr">
        <is>
          <t>P004</t>
        </is>
      </c>
      <c r="D1769" s="159" t="n">
        <v>4787</v>
      </c>
      <c r="E1769" s="160" t="n">
        <v>37427.6</v>
      </c>
      <c r="F1769" s="160" t="n">
        <v>11953.72</v>
      </c>
    </row>
    <row r="1770">
      <c r="A1770" s="104" t="inlineStr">
        <is>
          <t>2024/25</t>
        </is>
      </c>
      <c r="B1770" s="104" t="inlineStr">
        <is>
          <t>HC-043</t>
        </is>
      </c>
      <c r="C1770" s="104" t="inlineStr">
        <is>
          <t>P005</t>
        </is>
      </c>
      <c r="D1770" s="159" t="n">
        <v>10629</v>
      </c>
      <c r="E1770" s="160" t="n">
        <v>79237.16</v>
      </c>
      <c r="F1770" s="160" t="n">
        <v>24465.5</v>
      </c>
    </row>
    <row r="1771">
      <c r="A1771" s="104" t="inlineStr">
        <is>
          <t>2024/25</t>
        </is>
      </c>
      <c r="B1771" s="104" t="inlineStr">
        <is>
          <t>HC-043</t>
        </is>
      </c>
      <c r="C1771" s="104" t="inlineStr">
        <is>
          <t>P006</t>
        </is>
      </c>
      <c r="D1771" s="159" t="n">
        <v>9739</v>
      </c>
      <c r="E1771" s="160" t="n">
        <v>78794.44</v>
      </c>
      <c r="F1771" s="160" t="n">
        <v>22650.23</v>
      </c>
    </row>
    <row r="1772">
      <c r="A1772" s="104" t="inlineStr">
        <is>
          <t>2024/25</t>
        </is>
      </c>
      <c r="B1772" s="104" t="inlineStr">
        <is>
          <t>HC-043</t>
        </is>
      </c>
      <c r="C1772" s="104" t="inlineStr">
        <is>
          <t>P007</t>
        </is>
      </c>
      <c r="D1772" s="159" t="n">
        <v>9524</v>
      </c>
      <c r="E1772" s="160" t="n">
        <v>71856.38</v>
      </c>
      <c r="F1772" s="160" t="n">
        <v>19127.59</v>
      </c>
    </row>
    <row r="1773">
      <c r="A1773" s="104" t="inlineStr">
        <is>
          <t>2024/25</t>
        </is>
      </c>
      <c r="B1773" s="104" t="inlineStr">
        <is>
          <t>HC-043</t>
        </is>
      </c>
      <c r="C1773" s="104" t="inlineStr">
        <is>
          <t>P008</t>
        </is>
      </c>
      <c r="D1773" s="159" t="n">
        <v>7676</v>
      </c>
      <c r="E1773" s="160" t="n">
        <v>56518.71</v>
      </c>
      <c r="F1773" s="160" t="n">
        <v>20459.96</v>
      </c>
    </row>
    <row r="1774">
      <c r="A1774" s="104" t="inlineStr">
        <is>
          <t>2024/25</t>
        </is>
      </c>
      <c r="B1774" s="104" t="inlineStr">
        <is>
          <t>HC-043</t>
        </is>
      </c>
      <c r="C1774" s="104" t="inlineStr">
        <is>
          <t>P009</t>
        </is>
      </c>
      <c r="D1774" s="159" t="n">
        <v>4172</v>
      </c>
      <c r="E1774" s="160" t="n">
        <v>52735.56</v>
      </c>
      <c r="F1774" s="160" t="n">
        <v>21336.28</v>
      </c>
    </row>
    <row r="1775">
      <c r="A1775" s="104" t="inlineStr">
        <is>
          <t>2024/25</t>
        </is>
      </c>
      <c r="B1775" s="104" t="inlineStr">
        <is>
          <t>HC-043</t>
        </is>
      </c>
      <c r="C1775" s="104" t="inlineStr">
        <is>
          <t>P010</t>
        </is>
      </c>
      <c r="D1775" s="159" t="n">
        <v>10081</v>
      </c>
      <c r="E1775" s="160" t="n">
        <v>59565.7</v>
      </c>
      <c r="F1775" s="160" t="n">
        <v>19024.76</v>
      </c>
    </row>
    <row r="1776">
      <c r="A1776" s="104" t="inlineStr">
        <is>
          <t>2024/25</t>
        </is>
      </c>
      <c r="B1776" s="104" t="inlineStr">
        <is>
          <t>HC-043</t>
        </is>
      </c>
      <c r="C1776" s="104" t="inlineStr">
        <is>
          <t>P011</t>
        </is>
      </c>
      <c r="D1776" s="159" t="n">
        <v>9525</v>
      </c>
      <c r="E1776" s="160" t="n">
        <v>27710.34</v>
      </c>
      <c r="F1776" s="160" t="n">
        <v>6490.46</v>
      </c>
    </row>
    <row r="1777">
      <c r="A1777" s="104" t="inlineStr">
        <is>
          <t>2024/25</t>
        </is>
      </c>
      <c r="B1777" s="104" t="inlineStr">
        <is>
          <t>HC-043</t>
        </is>
      </c>
      <c r="C1777" s="104" t="inlineStr">
        <is>
          <t>P012</t>
        </is>
      </c>
      <c r="D1777" s="159" t="n">
        <v>10632</v>
      </c>
      <c r="E1777" s="160" t="n">
        <v>39622.63</v>
      </c>
      <c r="F1777" s="160" t="n">
        <v>11811.97</v>
      </c>
    </row>
    <row r="1778">
      <c r="A1778" s="104" t="inlineStr">
        <is>
          <t>2024/25</t>
        </is>
      </c>
      <c r="B1778" s="104" t="inlineStr">
        <is>
          <t>HC-043</t>
        </is>
      </c>
      <c r="C1778" s="104" t="inlineStr">
        <is>
          <t>P013</t>
        </is>
      </c>
      <c r="D1778" s="159" t="n">
        <v>11407</v>
      </c>
      <c r="E1778" s="160" t="n">
        <v>39409.7</v>
      </c>
      <c r="F1778" s="160" t="n">
        <v>10071</v>
      </c>
    </row>
    <row r="1779">
      <c r="A1779" s="104" t="inlineStr">
        <is>
          <t>2024/25</t>
        </is>
      </c>
      <c r="B1779" s="104" t="inlineStr">
        <is>
          <t>HC-043</t>
        </is>
      </c>
      <c r="C1779" s="104" t="inlineStr">
        <is>
          <t>P014</t>
        </is>
      </c>
      <c r="D1779" s="159" t="n">
        <v>12810</v>
      </c>
      <c r="E1779" s="160" t="n">
        <v>50075.35</v>
      </c>
      <c r="F1779" s="160" t="n">
        <v>13861.66</v>
      </c>
    </row>
    <row r="1780">
      <c r="A1780" s="104" t="inlineStr">
        <is>
          <t>2024/25</t>
        </is>
      </c>
      <c r="B1780" s="104" t="inlineStr">
        <is>
          <t>HC-043</t>
        </is>
      </c>
      <c r="C1780" s="104" t="inlineStr">
        <is>
          <t>P015</t>
        </is>
      </c>
      <c r="D1780" s="159" t="n">
        <v>8229</v>
      </c>
      <c r="E1780" s="160" t="n">
        <v>38901.61</v>
      </c>
      <c r="F1780" s="160" t="n">
        <v>12839.43</v>
      </c>
    </row>
    <row r="1781">
      <c r="A1781" s="104" t="inlineStr">
        <is>
          <t>2024/25</t>
        </is>
      </c>
      <c r="B1781" s="104" t="inlineStr">
        <is>
          <t>HC-043</t>
        </is>
      </c>
      <c r="C1781" s="104" t="inlineStr">
        <is>
          <t>P016</t>
        </is>
      </c>
      <c r="D1781" s="159" t="n">
        <v>4730</v>
      </c>
      <c r="E1781" s="160" t="n">
        <v>29244.2</v>
      </c>
      <c r="F1781" s="160" t="n">
        <v>9028.84</v>
      </c>
    </row>
    <row r="1782">
      <c r="A1782" s="104" t="inlineStr">
        <is>
          <t>2024/25</t>
        </is>
      </c>
      <c r="B1782" s="104" t="inlineStr">
        <is>
          <t>HC-043</t>
        </is>
      </c>
      <c r="C1782" s="104" t="inlineStr">
        <is>
          <t>P017</t>
        </is>
      </c>
      <c r="D1782" s="159" t="n">
        <v>4138</v>
      </c>
      <c r="E1782" s="160" t="n">
        <v>28209.65</v>
      </c>
      <c r="F1782" s="160" t="n">
        <v>9611.049999999999</v>
      </c>
    </row>
    <row r="1783">
      <c r="A1783" s="104" t="inlineStr">
        <is>
          <t>2024/25</t>
        </is>
      </c>
      <c r="B1783" s="104" t="inlineStr">
        <is>
          <t>HC-043</t>
        </is>
      </c>
      <c r="C1783" s="104" t="inlineStr">
        <is>
          <t>P018</t>
        </is>
      </c>
      <c r="D1783" s="159" t="n">
        <v>9810</v>
      </c>
      <c r="E1783" s="160" t="n">
        <v>25860.58</v>
      </c>
      <c r="F1783" s="160" t="n">
        <v>5507.38</v>
      </c>
    </row>
    <row r="1784">
      <c r="A1784" s="104" t="inlineStr">
        <is>
          <t>2024/25</t>
        </is>
      </c>
      <c r="B1784" s="104" t="inlineStr">
        <is>
          <t>HC-043</t>
        </is>
      </c>
      <c r="C1784" s="104" t="inlineStr">
        <is>
          <t>P019</t>
        </is>
      </c>
      <c r="D1784" s="159" t="n">
        <v>12121</v>
      </c>
      <c r="E1784" s="160" t="n">
        <v>30853.66</v>
      </c>
      <c r="F1784" s="160" t="n">
        <v>7884.58</v>
      </c>
    </row>
    <row r="1785">
      <c r="A1785" s="104" t="inlineStr">
        <is>
          <t>2024/25</t>
        </is>
      </c>
      <c r="B1785" s="104" t="inlineStr">
        <is>
          <t>HC-043</t>
        </is>
      </c>
      <c r="C1785" s="104" t="inlineStr">
        <is>
          <t>P020</t>
        </is>
      </c>
      <c r="D1785" s="159" t="n">
        <v>7812</v>
      </c>
      <c r="E1785" s="160" t="n">
        <v>19887.64</v>
      </c>
      <c r="F1785" s="160" t="n">
        <v>5081.47</v>
      </c>
    </row>
    <row r="1786">
      <c r="A1786" s="104" t="inlineStr">
        <is>
          <t>2024/25</t>
        </is>
      </c>
      <c r="B1786" s="104" t="inlineStr">
        <is>
          <t>HC-043</t>
        </is>
      </c>
      <c r="C1786" s="104" t="inlineStr">
        <is>
          <t>P021</t>
        </is>
      </c>
      <c r="D1786" s="159" t="n">
        <v>12927</v>
      </c>
      <c r="E1786" s="160" t="n">
        <v>42308.88</v>
      </c>
      <c r="F1786" s="160" t="n">
        <v>11711.57</v>
      </c>
    </row>
    <row r="1787">
      <c r="A1787" s="104" t="inlineStr">
        <is>
          <t>2024/25</t>
        </is>
      </c>
      <c r="B1787" s="104" t="inlineStr">
        <is>
          <t>HC-043</t>
        </is>
      </c>
      <c r="C1787" s="104" t="inlineStr">
        <is>
          <t>P022</t>
        </is>
      </c>
      <c r="D1787" s="159" t="n">
        <v>10145</v>
      </c>
      <c r="E1787" s="160" t="n">
        <v>31351.53</v>
      </c>
      <c r="F1787" s="160" t="n">
        <v>8345.18</v>
      </c>
    </row>
    <row r="1788">
      <c r="A1788" s="104" t="inlineStr">
        <is>
          <t>2024/25</t>
        </is>
      </c>
      <c r="B1788" s="104" t="inlineStr">
        <is>
          <t>HC-043</t>
        </is>
      </c>
      <c r="C1788" s="104" t="inlineStr">
        <is>
          <t>P023</t>
        </is>
      </c>
      <c r="D1788" s="159" t="n">
        <v>11853</v>
      </c>
      <c r="E1788" s="160" t="n">
        <v>23703.49</v>
      </c>
      <c r="F1788" s="160" t="n">
        <v>4542.97</v>
      </c>
    </row>
    <row r="1789">
      <c r="A1789" s="104" t="inlineStr">
        <is>
          <t>2024/25</t>
        </is>
      </c>
      <c r="B1789" s="104" t="inlineStr">
        <is>
          <t>HC-043</t>
        </is>
      </c>
      <c r="C1789" s="104" t="inlineStr">
        <is>
          <t>P024</t>
        </is>
      </c>
      <c r="D1789" s="159" t="n">
        <v>13242</v>
      </c>
      <c r="E1789" s="160" t="n">
        <v>28889.69</v>
      </c>
      <c r="F1789" s="160" t="n">
        <v>5844.75</v>
      </c>
    </row>
    <row r="1790">
      <c r="A1790" s="104" t="inlineStr">
        <is>
          <t>2024/25</t>
        </is>
      </c>
      <c r="B1790" s="104" t="inlineStr">
        <is>
          <t>HC-043</t>
        </is>
      </c>
      <c r="C1790" s="104" t="inlineStr">
        <is>
          <t>P025</t>
        </is>
      </c>
      <c r="D1790" s="159" t="n">
        <v>10977</v>
      </c>
      <c r="E1790" s="160" t="n">
        <v>41909.55</v>
      </c>
      <c r="F1790" s="160" t="n">
        <v>15170.81</v>
      </c>
    </row>
    <row r="1791">
      <c r="A1791" s="104" t="inlineStr">
        <is>
          <t>2024/25</t>
        </is>
      </c>
      <c r="B1791" s="104" t="inlineStr">
        <is>
          <t>HC-043</t>
        </is>
      </c>
      <c r="C1791" s="104" t="inlineStr">
        <is>
          <t>P026</t>
        </is>
      </c>
      <c r="D1791" s="159" t="n">
        <v>6763</v>
      </c>
      <c r="E1791" s="160" t="n">
        <v>30129.88</v>
      </c>
      <c r="F1791" s="160" t="n">
        <v>9623.120000000001</v>
      </c>
    </row>
    <row r="1792">
      <c r="A1792" s="104" t="inlineStr">
        <is>
          <t>2024/25</t>
        </is>
      </c>
      <c r="B1792" s="104" t="inlineStr">
        <is>
          <t>HC-043</t>
        </is>
      </c>
      <c r="C1792" s="104" t="inlineStr">
        <is>
          <t>P027</t>
        </is>
      </c>
      <c r="D1792" s="159" t="n">
        <v>5325</v>
      </c>
      <c r="E1792" s="160" t="n">
        <v>23719.41</v>
      </c>
      <c r="F1792" s="160" t="n">
        <v>7575.87</v>
      </c>
    </row>
    <row r="1793">
      <c r="A1793" s="104" t="inlineStr">
        <is>
          <t>2024/25</t>
        </is>
      </c>
      <c r="B1793" s="104" t="inlineStr">
        <is>
          <t>HC-043</t>
        </is>
      </c>
      <c r="C1793" s="104" t="inlineStr">
        <is>
          <t>P028</t>
        </is>
      </c>
      <c r="D1793" s="159" t="n">
        <v>7542</v>
      </c>
      <c r="E1793" s="160" t="n">
        <v>35656.18</v>
      </c>
      <c r="F1793" s="160" t="n">
        <v>12148.1</v>
      </c>
    </row>
    <row r="1794">
      <c r="A1794" s="104" t="inlineStr">
        <is>
          <t>2024/25</t>
        </is>
      </c>
      <c r="B1794" s="104" t="inlineStr">
        <is>
          <t>HC-043</t>
        </is>
      </c>
      <c r="C1794" s="104" t="inlineStr">
        <is>
          <t>P029</t>
        </is>
      </c>
      <c r="D1794" s="159" t="n">
        <v>18473</v>
      </c>
      <c r="E1794" s="160" t="n">
        <v>35266.5</v>
      </c>
      <c r="F1794" s="160" t="n">
        <v>5256.66</v>
      </c>
    </row>
    <row r="1795">
      <c r="A1795" s="104" t="inlineStr">
        <is>
          <t>2024/25</t>
        </is>
      </c>
      <c r="B1795" s="104" t="inlineStr">
        <is>
          <t>HC-043</t>
        </is>
      </c>
      <c r="C1795" s="104" t="inlineStr">
        <is>
          <t>P030</t>
        </is>
      </c>
      <c r="D1795" s="159" t="n">
        <v>10223</v>
      </c>
      <c r="E1795" s="160" t="n">
        <v>30669.38</v>
      </c>
      <c r="F1795" s="160" t="n">
        <v>5878.31</v>
      </c>
    </row>
    <row r="1796">
      <c r="A1796" s="104" t="inlineStr">
        <is>
          <t>2024/25</t>
        </is>
      </c>
      <c r="B1796" s="104" t="inlineStr">
        <is>
          <t>HC-043</t>
        </is>
      </c>
      <c r="C1796" s="104" t="inlineStr">
        <is>
          <t>P031</t>
        </is>
      </c>
      <c r="D1796" s="159" t="n">
        <v>4742</v>
      </c>
      <c r="E1796" s="160" t="n">
        <v>23705.64</v>
      </c>
      <c r="F1796" s="160" t="n">
        <v>7066.9</v>
      </c>
    </row>
    <row r="1797">
      <c r="A1797" s="104" t="inlineStr">
        <is>
          <t>2024/25</t>
        </is>
      </c>
      <c r="B1797" s="104" t="inlineStr">
        <is>
          <t>HC-043</t>
        </is>
      </c>
      <c r="C1797" s="104" t="inlineStr">
        <is>
          <t>P032</t>
        </is>
      </c>
      <c r="D1797" s="159" t="n">
        <v>6002</v>
      </c>
      <c r="E1797" s="160" t="n">
        <v>14183.78</v>
      </c>
      <c r="F1797" s="160" t="n">
        <v>3171.27</v>
      </c>
    </row>
    <row r="1798">
      <c r="A1798" s="104" t="inlineStr">
        <is>
          <t>2024/25</t>
        </is>
      </c>
      <c r="B1798" s="104" t="inlineStr">
        <is>
          <t>HC-043</t>
        </is>
      </c>
      <c r="C1798" s="104" t="inlineStr">
        <is>
          <t>P033</t>
        </is>
      </c>
      <c r="D1798" s="159" t="n">
        <v>4083</v>
      </c>
      <c r="E1798" s="160" t="n">
        <v>12614.07</v>
      </c>
      <c r="F1798" s="160" t="n">
        <v>3223.13</v>
      </c>
    </row>
    <row r="1799">
      <c r="A1799" s="104" t="inlineStr">
        <is>
          <t>2024/25</t>
        </is>
      </c>
      <c r="B1799" s="104" t="inlineStr">
        <is>
          <t>HC-043</t>
        </is>
      </c>
      <c r="C1799" s="104" t="inlineStr">
        <is>
          <t>P034</t>
        </is>
      </c>
      <c r="D1799" s="159" t="n">
        <v>2752</v>
      </c>
      <c r="E1799" s="160" t="n">
        <v>11511.35</v>
      </c>
      <c r="F1799" s="160" t="n">
        <v>3554.55</v>
      </c>
    </row>
    <row r="1800">
      <c r="A1800" s="104" t="inlineStr">
        <is>
          <t>2024/25</t>
        </is>
      </c>
      <c r="B1800" s="104" t="inlineStr">
        <is>
          <t>HC-043</t>
        </is>
      </c>
      <c r="C1800" s="104" t="inlineStr">
        <is>
          <t>P035</t>
        </is>
      </c>
      <c r="D1800" s="159" t="n">
        <v>3687</v>
      </c>
      <c r="E1800" s="160" t="n">
        <v>13070.84</v>
      </c>
      <c r="F1800" s="160" t="n">
        <v>3618.48</v>
      </c>
    </row>
    <row r="1801">
      <c r="A1801" s="104" t="inlineStr">
        <is>
          <t>2024/25</t>
        </is>
      </c>
      <c r="B1801" s="104" t="inlineStr">
        <is>
          <t>HC-043</t>
        </is>
      </c>
      <c r="C1801" s="104" t="inlineStr">
        <is>
          <t>P036</t>
        </is>
      </c>
      <c r="D1801" s="159" t="n">
        <v>2782</v>
      </c>
      <c r="E1801" s="160" t="n">
        <v>10621.78</v>
      </c>
      <c r="F1801" s="160" t="n">
        <v>3053.9</v>
      </c>
    </row>
    <row r="1802">
      <c r="A1802" s="104" t="inlineStr">
        <is>
          <t>2024/25</t>
        </is>
      </c>
      <c r="B1802" s="104" t="inlineStr">
        <is>
          <t>HC-043</t>
        </is>
      </c>
      <c r="C1802" s="104" t="inlineStr">
        <is>
          <t>P037</t>
        </is>
      </c>
      <c r="D1802" s="159" t="n">
        <v>4398</v>
      </c>
      <c r="E1802" s="160" t="n">
        <v>15195.33</v>
      </c>
      <c r="F1802" s="160" t="n">
        <v>5015.86</v>
      </c>
    </row>
    <row r="1803">
      <c r="A1803" s="104" t="inlineStr">
        <is>
          <t>2024/25</t>
        </is>
      </c>
      <c r="B1803" s="104" t="inlineStr">
        <is>
          <t>HC-043</t>
        </is>
      </c>
      <c r="C1803" s="104" t="inlineStr">
        <is>
          <t>P038</t>
        </is>
      </c>
      <c r="D1803" s="159" t="n">
        <v>2039</v>
      </c>
      <c r="E1803" s="160" t="n">
        <v>12784.93</v>
      </c>
      <c r="F1803" s="160" t="n">
        <v>4083.35</v>
      </c>
    </row>
    <row r="1804">
      <c r="A1804" s="104" t="inlineStr">
        <is>
          <t>2024/25</t>
        </is>
      </c>
      <c r="B1804" s="104" t="inlineStr">
        <is>
          <t>HC-043</t>
        </is>
      </c>
      <c r="C1804" s="104" t="inlineStr">
        <is>
          <t>P039</t>
        </is>
      </c>
      <c r="D1804" s="159" t="n">
        <v>2227</v>
      </c>
      <c r="E1804" s="160" t="n">
        <v>13971.05</v>
      </c>
      <c r="F1804" s="160" t="n">
        <v>4611.68</v>
      </c>
    </row>
    <row r="1805">
      <c r="A1805" s="104" t="inlineStr">
        <is>
          <t>2024/25</t>
        </is>
      </c>
      <c r="B1805" s="104" t="inlineStr">
        <is>
          <t>HC-043</t>
        </is>
      </c>
      <c r="C1805" s="104" t="inlineStr">
        <is>
          <t>P040</t>
        </is>
      </c>
      <c r="D1805" s="159" t="n">
        <v>828</v>
      </c>
      <c r="E1805" s="160" t="n">
        <v>6321.65</v>
      </c>
      <c r="F1805" s="160" t="n">
        <v>2023.13</v>
      </c>
    </row>
    <row r="1806">
      <c r="A1806" s="104" t="inlineStr">
        <is>
          <t>2024/25</t>
        </is>
      </c>
      <c r="B1806" s="104" t="inlineStr">
        <is>
          <t>HC-043</t>
        </is>
      </c>
      <c r="C1806" s="104" t="inlineStr">
        <is>
          <t>P041</t>
        </is>
      </c>
      <c r="D1806" s="159" t="n">
        <v>429</v>
      </c>
      <c r="E1806" s="160" t="n">
        <v>4635.11</v>
      </c>
      <c r="F1806" s="160" t="n">
        <v>1772.07</v>
      </c>
    </row>
    <row r="1807">
      <c r="A1807" s="104" t="inlineStr">
        <is>
          <t>2024/25</t>
        </is>
      </c>
      <c r="B1807" s="104" t="inlineStr">
        <is>
          <t>HC-043</t>
        </is>
      </c>
      <c r="C1807" s="104" t="inlineStr">
        <is>
          <t>P042</t>
        </is>
      </c>
      <c r="D1807" s="159" t="n">
        <v>729</v>
      </c>
      <c r="E1807" s="160" t="n">
        <v>2922.13</v>
      </c>
      <c r="F1807" s="160" t="n">
        <v>713.73</v>
      </c>
    </row>
    <row r="1808">
      <c r="A1808" s="104" t="inlineStr">
        <is>
          <t>2024/25</t>
        </is>
      </c>
      <c r="B1808" s="104" t="inlineStr">
        <is>
          <t>HC-044</t>
        </is>
      </c>
      <c r="C1808" s="104" t="inlineStr">
        <is>
          <t>P001</t>
        </is>
      </c>
      <c r="D1808" s="159" t="n">
        <v>3303</v>
      </c>
      <c r="E1808" s="160" t="n">
        <v>29737.02</v>
      </c>
      <c r="F1808" s="160" t="n">
        <v>10433.71</v>
      </c>
    </row>
    <row r="1809">
      <c r="A1809" s="104" t="inlineStr">
        <is>
          <t>2024/25</t>
        </is>
      </c>
      <c r="B1809" s="104" t="inlineStr">
        <is>
          <t>HC-044</t>
        </is>
      </c>
      <c r="C1809" s="104" t="inlineStr">
        <is>
          <t>P002</t>
        </is>
      </c>
      <c r="D1809" s="159" t="n">
        <v>4722</v>
      </c>
      <c r="E1809" s="160" t="n">
        <v>49376.37</v>
      </c>
      <c r="F1809" s="160" t="n">
        <v>18373.43</v>
      </c>
    </row>
    <row r="1810">
      <c r="A1810" s="104" t="inlineStr">
        <is>
          <t>2024/25</t>
        </is>
      </c>
      <c r="B1810" s="104" t="inlineStr">
        <is>
          <t>HC-044</t>
        </is>
      </c>
      <c r="C1810" s="104" t="inlineStr">
        <is>
          <t>P003</t>
        </is>
      </c>
      <c r="D1810" s="159" t="n">
        <v>6578</v>
      </c>
      <c r="E1810" s="160" t="n">
        <v>44246.18</v>
      </c>
      <c r="F1810" s="160" t="n">
        <v>14583.87</v>
      </c>
    </row>
    <row r="1811">
      <c r="A1811" s="104" t="inlineStr">
        <is>
          <t>2024/25</t>
        </is>
      </c>
      <c r="B1811" s="104" t="inlineStr">
        <is>
          <t>HC-044</t>
        </is>
      </c>
      <c r="C1811" s="104" t="inlineStr">
        <is>
          <t>P004</t>
        </is>
      </c>
      <c r="D1811" s="159" t="n">
        <v>2955</v>
      </c>
      <c r="E1811" s="160" t="n">
        <v>23100.39</v>
      </c>
      <c r="F1811" s="160" t="n">
        <v>7367.93</v>
      </c>
    </row>
    <row r="1812">
      <c r="A1812" s="104" t="inlineStr">
        <is>
          <t>2024/25</t>
        </is>
      </c>
      <c r="B1812" s="104" t="inlineStr">
        <is>
          <t>HC-044</t>
        </is>
      </c>
      <c r="C1812" s="104" t="inlineStr">
        <is>
          <t>P005</t>
        </is>
      </c>
      <c r="D1812" s="159" t="n">
        <v>6654</v>
      </c>
      <c r="E1812" s="160" t="n">
        <v>49592.6</v>
      </c>
      <c r="F1812" s="160" t="n">
        <v>15291.69</v>
      </c>
    </row>
    <row r="1813">
      <c r="A1813" s="104" t="inlineStr">
        <is>
          <t>2024/25</t>
        </is>
      </c>
      <c r="B1813" s="104" t="inlineStr">
        <is>
          <t>HC-044</t>
        </is>
      </c>
      <c r="C1813" s="104" t="inlineStr">
        <is>
          <t>P006</t>
        </is>
      </c>
      <c r="D1813" s="159" t="n">
        <v>5666</v>
      </c>
      <c r="E1813" s="160" t="n">
        <v>45837.48</v>
      </c>
      <c r="F1813" s="160" t="n">
        <v>13160.79</v>
      </c>
    </row>
    <row r="1814">
      <c r="A1814" s="104" t="inlineStr">
        <is>
          <t>2024/25</t>
        </is>
      </c>
      <c r="B1814" s="104" t="inlineStr">
        <is>
          <t>HC-044</t>
        </is>
      </c>
      <c r="C1814" s="104" t="inlineStr">
        <is>
          <t>P007</t>
        </is>
      </c>
      <c r="D1814" s="159" t="n">
        <v>5884</v>
      </c>
      <c r="E1814" s="160" t="n">
        <v>44392.19</v>
      </c>
      <c r="F1814" s="160" t="n">
        <v>11801.76</v>
      </c>
    </row>
    <row r="1815">
      <c r="A1815" s="104" t="inlineStr">
        <is>
          <t>2024/25</t>
        </is>
      </c>
      <c r="B1815" s="104" t="inlineStr">
        <is>
          <t>HC-044</t>
        </is>
      </c>
      <c r="C1815" s="104" t="inlineStr">
        <is>
          <t>P008</t>
        </is>
      </c>
      <c r="D1815" s="159" t="n">
        <v>5140</v>
      </c>
      <c r="E1815" s="160" t="n">
        <v>37851.5</v>
      </c>
      <c r="F1815" s="160" t="n">
        <v>13684.66</v>
      </c>
    </row>
    <row r="1816">
      <c r="A1816" s="104" t="inlineStr">
        <is>
          <t>2024/25</t>
        </is>
      </c>
      <c r="B1816" s="104" t="inlineStr">
        <is>
          <t>HC-044</t>
        </is>
      </c>
      <c r="C1816" s="104" t="inlineStr">
        <is>
          <t>P009</t>
        </is>
      </c>
      <c r="D1816" s="159" t="n">
        <v>2498</v>
      </c>
      <c r="E1816" s="160" t="n">
        <v>31569.18</v>
      </c>
      <c r="F1816" s="160" t="n">
        <v>12754.08</v>
      </c>
    </row>
    <row r="1817">
      <c r="A1817" s="104" t="inlineStr">
        <is>
          <t>2024/25</t>
        </is>
      </c>
      <c r="B1817" s="104" t="inlineStr">
        <is>
          <t>HC-044</t>
        </is>
      </c>
      <c r="C1817" s="104" t="inlineStr">
        <is>
          <t>P010</t>
        </is>
      </c>
      <c r="D1817" s="159" t="n">
        <v>6439</v>
      </c>
      <c r="E1817" s="160" t="n">
        <v>38042.34</v>
      </c>
      <c r="F1817" s="160" t="n">
        <v>12134.43</v>
      </c>
    </row>
    <row r="1818">
      <c r="A1818" s="104" t="inlineStr">
        <is>
          <t>2024/25</t>
        </is>
      </c>
      <c r="B1818" s="104" t="inlineStr">
        <is>
          <t>HC-044</t>
        </is>
      </c>
      <c r="C1818" s="104" t="inlineStr">
        <is>
          <t>P011</t>
        </is>
      </c>
      <c r="D1818" s="159" t="n">
        <v>6260</v>
      </c>
      <c r="E1818" s="160" t="n">
        <v>18214.38</v>
      </c>
      <c r="F1818" s="160" t="n">
        <v>4260.87</v>
      </c>
    </row>
    <row r="1819">
      <c r="A1819" s="104" t="inlineStr">
        <is>
          <t>2024/25</t>
        </is>
      </c>
      <c r="B1819" s="104" t="inlineStr">
        <is>
          <t>HC-044</t>
        </is>
      </c>
      <c r="C1819" s="104" t="inlineStr">
        <is>
          <t>P012</t>
        </is>
      </c>
      <c r="D1819" s="159" t="n">
        <v>6634</v>
      </c>
      <c r="E1819" s="160" t="n">
        <v>24729.55</v>
      </c>
      <c r="F1819" s="160" t="n">
        <v>7362.19</v>
      </c>
    </row>
    <row r="1820">
      <c r="A1820" s="104" t="inlineStr">
        <is>
          <t>2024/25</t>
        </is>
      </c>
      <c r="B1820" s="104" t="inlineStr">
        <is>
          <t>HC-044</t>
        </is>
      </c>
      <c r="C1820" s="104" t="inlineStr">
        <is>
          <t>P013</t>
        </is>
      </c>
      <c r="D1820" s="159" t="n">
        <v>6530</v>
      </c>
      <c r="E1820" s="160" t="n">
        <v>22560.11</v>
      </c>
      <c r="F1820" s="160" t="n">
        <v>5756.72</v>
      </c>
    </row>
    <row r="1821">
      <c r="A1821" s="104" t="inlineStr">
        <is>
          <t>2024/25</t>
        </is>
      </c>
      <c r="B1821" s="104" t="inlineStr">
        <is>
          <t>HC-044</t>
        </is>
      </c>
      <c r="C1821" s="104" t="inlineStr">
        <is>
          <t>P014</t>
        </is>
      </c>
      <c r="D1821" s="159" t="n">
        <v>7883</v>
      </c>
      <c r="E1821" s="160" t="n">
        <v>30811.98</v>
      </c>
      <c r="F1821" s="160" t="n">
        <v>8518.309999999999</v>
      </c>
    </row>
    <row r="1822">
      <c r="A1822" s="104" t="inlineStr">
        <is>
          <t>2024/25</t>
        </is>
      </c>
      <c r="B1822" s="104" t="inlineStr">
        <is>
          <t>HC-044</t>
        </is>
      </c>
      <c r="C1822" s="104" t="inlineStr">
        <is>
          <t>P015</t>
        </is>
      </c>
      <c r="D1822" s="159" t="n">
        <v>5289</v>
      </c>
      <c r="E1822" s="160" t="n">
        <v>25005.96</v>
      </c>
      <c r="F1822" s="160" t="n">
        <v>8242.15</v>
      </c>
    </row>
    <row r="1823">
      <c r="A1823" s="104" t="inlineStr">
        <is>
          <t>2024/25</t>
        </is>
      </c>
      <c r="B1823" s="104" t="inlineStr">
        <is>
          <t>HC-044</t>
        </is>
      </c>
      <c r="C1823" s="104" t="inlineStr">
        <is>
          <t>P016</t>
        </is>
      </c>
      <c r="D1823" s="159" t="n">
        <v>2734</v>
      </c>
      <c r="E1823" s="160" t="n">
        <v>16902.28</v>
      </c>
      <c r="F1823" s="160" t="n">
        <v>5211.93</v>
      </c>
    </row>
    <row r="1824">
      <c r="A1824" s="104" t="inlineStr">
        <is>
          <t>2024/25</t>
        </is>
      </c>
      <c r="B1824" s="104" t="inlineStr">
        <is>
          <t>HC-044</t>
        </is>
      </c>
      <c r="C1824" s="104" t="inlineStr">
        <is>
          <t>P017</t>
        </is>
      </c>
      <c r="D1824" s="159" t="n">
        <v>2478</v>
      </c>
      <c r="E1824" s="160" t="n">
        <v>16880.43</v>
      </c>
      <c r="F1824" s="160" t="n">
        <v>5743.31</v>
      </c>
    </row>
    <row r="1825">
      <c r="A1825" s="104" t="inlineStr">
        <is>
          <t>2024/25</t>
        </is>
      </c>
      <c r="B1825" s="104" t="inlineStr">
        <is>
          <t>HC-044</t>
        </is>
      </c>
      <c r="C1825" s="104" t="inlineStr">
        <is>
          <t>P018</t>
        </is>
      </c>
      <c r="D1825" s="159" t="n">
        <v>6015</v>
      </c>
      <c r="E1825" s="160" t="n">
        <v>15855.05</v>
      </c>
      <c r="F1825" s="160" t="n">
        <v>3371.47</v>
      </c>
    </row>
    <row r="1826">
      <c r="A1826" s="104" t="inlineStr">
        <is>
          <t>2024/25</t>
        </is>
      </c>
      <c r="B1826" s="104" t="inlineStr">
        <is>
          <t>HC-044</t>
        </is>
      </c>
      <c r="C1826" s="104" t="inlineStr">
        <is>
          <t>P019</t>
        </is>
      </c>
      <c r="D1826" s="159" t="n">
        <v>7866</v>
      </c>
      <c r="E1826" s="160" t="n">
        <v>20018.85</v>
      </c>
      <c r="F1826" s="160" t="n">
        <v>5108.67</v>
      </c>
    </row>
    <row r="1827">
      <c r="A1827" s="104" t="inlineStr">
        <is>
          <t>2024/25</t>
        </is>
      </c>
      <c r="B1827" s="104" t="inlineStr">
        <is>
          <t>HC-044</t>
        </is>
      </c>
      <c r="C1827" s="104" t="inlineStr">
        <is>
          <t>P020</t>
        </is>
      </c>
      <c r="D1827" s="159" t="n">
        <v>4964</v>
      </c>
      <c r="E1827" s="160" t="n">
        <v>12634.63</v>
      </c>
      <c r="F1827" s="160" t="n">
        <v>3224.38</v>
      </c>
    </row>
    <row r="1828">
      <c r="A1828" s="104" t="inlineStr">
        <is>
          <t>2024/25</t>
        </is>
      </c>
      <c r="B1828" s="104" t="inlineStr">
        <is>
          <t>HC-044</t>
        </is>
      </c>
      <c r="C1828" s="104" t="inlineStr">
        <is>
          <t>P021</t>
        </is>
      </c>
      <c r="D1828" s="159" t="n">
        <v>6968</v>
      </c>
      <c r="E1828" s="160" t="n">
        <v>22803.61</v>
      </c>
      <c r="F1828" s="160" t="n">
        <v>6303.93</v>
      </c>
    </row>
    <row r="1829">
      <c r="A1829" s="104" t="inlineStr">
        <is>
          <t>2024/25</t>
        </is>
      </c>
      <c r="B1829" s="104" t="inlineStr">
        <is>
          <t>HC-044</t>
        </is>
      </c>
      <c r="C1829" s="104" t="inlineStr">
        <is>
          <t>P022</t>
        </is>
      </c>
      <c r="D1829" s="159" t="n">
        <v>6616</v>
      </c>
      <c r="E1829" s="160" t="n">
        <v>20455.05</v>
      </c>
      <c r="F1829" s="160" t="n">
        <v>5436.36</v>
      </c>
    </row>
    <row r="1830">
      <c r="A1830" s="104" t="inlineStr">
        <is>
          <t>2024/25</t>
        </is>
      </c>
      <c r="B1830" s="104" t="inlineStr">
        <is>
          <t>HC-044</t>
        </is>
      </c>
      <c r="C1830" s="104" t="inlineStr">
        <is>
          <t>P023</t>
        </is>
      </c>
      <c r="D1830" s="159" t="n">
        <v>7180</v>
      </c>
      <c r="E1830" s="160" t="n">
        <v>14359.91</v>
      </c>
      <c r="F1830" s="160" t="n">
        <v>2747.99</v>
      </c>
    </row>
    <row r="1831">
      <c r="A1831" s="104" t="inlineStr">
        <is>
          <t>2024/25</t>
        </is>
      </c>
      <c r="B1831" s="104" t="inlineStr">
        <is>
          <t>HC-044</t>
        </is>
      </c>
      <c r="C1831" s="104" t="inlineStr">
        <is>
          <t>P024</t>
        </is>
      </c>
      <c r="D1831" s="159" t="n">
        <v>8066</v>
      </c>
      <c r="E1831" s="160" t="n">
        <v>17597.48</v>
      </c>
      <c r="F1831" s="160" t="n">
        <v>3555.46</v>
      </c>
    </row>
    <row r="1832">
      <c r="A1832" s="104" t="inlineStr">
        <is>
          <t>2024/25</t>
        </is>
      </c>
      <c r="B1832" s="104" t="inlineStr">
        <is>
          <t>HC-044</t>
        </is>
      </c>
      <c r="C1832" s="104" t="inlineStr">
        <is>
          <t>P025</t>
        </is>
      </c>
      <c r="D1832" s="159" t="n">
        <v>6933</v>
      </c>
      <c r="E1832" s="160" t="n">
        <v>26475.92</v>
      </c>
      <c r="F1832" s="160" t="n">
        <v>9570.32</v>
      </c>
    </row>
    <row r="1833">
      <c r="A1833" s="104" t="inlineStr">
        <is>
          <t>2024/25</t>
        </is>
      </c>
      <c r="B1833" s="104" t="inlineStr">
        <is>
          <t>HC-044</t>
        </is>
      </c>
      <c r="C1833" s="104" t="inlineStr">
        <is>
          <t>P026</t>
        </is>
      </c>
      <c r="D1833" s="159" t="n">
        <v>4118</v>
      </c>
      <c r="E1833" s="160" t="n">
        <v>18343.97</v>
      </c>
      <c r="F1833" s="160" t="n">
        <v>5851.81</v>
      </c>
    </row>
    <row r="1834">
      <c r="A1834" s="104" t="inlineStr">
        <is>
          <t>2024/25</t>
        </is>
      </c>
      <c r="B1834" s="104" t="inlineStr">
        <is>
          <t>HC-044</t>
        </is>
      </c>
      <c r="C1834" s="104" t="inlineStr">
        <is>
          <t>P027</t>
        </is>
      </c>
      <c r="D1834" s="159" t="n">
        <v>3318</v>
      </c>
      <c r="E1834" s="160" t="n">
        <v>14777.95</v>
      </c>
      <c r="F1834" s="160" t="n">
        <v>4715.08</v>
      </c>
    </row>
    <row r="1835">
      <c r="A1835" s="104" t="inlineStr">
        <is>
          <t>2024/25</t>
        </is>
      </c>
      <c r="B1835" s="104" t="inlineStr">
        <is>
          <t>HC-044</t>
        </is>
      </c>
      <c r="C1835" s="104" t="inlineStr">
        <is>
          <t>P028</t>
        </is>
      </c>
      <c r="D1835" s="159" t="n">
        <v>4451</v>
      </c>
      <c r="E1835" s="160" t="n">
        <v>21045.89</v>
      </c>
      <c r="F1835" s="160" t="n">
        <v>7160</v>
      </c>
    </row>
    <row r="1836">
      <c r="A1836" s="104" t="inlineStr">
        <is>
          <t>2024/25</t>
        </is>
      </c>
      <c r="B1836" s="104" t="inlineStr">
        <is>
          <t>HC-044</t>
        </is>
      </c>
      <c r="C1836" s="104" t="inlineStr">
        <is>
          <t>P029</t>
        </is>
      </c>
      <c r="D1836" s="159" t="n">
        <v>11150</v>
      </c>
      <c r="E1836" s="160" t="n">
        <v>21289.8</v>
      </c>
      <c r="F1836" s="160" t="n">
        <v>3169.13</v>
      </c>
    </row>
    <row r="1837">
      <c r="A1837" s="104" t="inlineStr">
        <is>
          <t>2024/25</t>
        </is>
      </c>
      <c r="B1837" s="104" t="inlineStr">
        <is>
          <t>HC-044</t>
        </is>
      </c>
      <c r="C1837" s="104" t="inlineStr">
        <is>
          <t>P030</t>
        </is>
      </c>
      <c r="D1837" s="159" t="n">
        <v>6144</v>
      </c>
      <c r="E1837" s="160" t="n">
        <v>18425.46</v>
      </c>
      <c r="F1837" s="160" t="n">
        <v>3526.76</v>
      </c>
    </row>
    <row r="1838">
      <c r="A1838" s="104" t="inlineStr">
        <is>
          <t>2024/25</t>
        </is>
      </c>
      <c r="B1838" s="104" t="inlineStr">
        <is>
          <t>HC-044</t>
        </is>
      </c>
      <c r="C1838" s="104" t="inlineStr">
        <is>
          <t>P031</t>
        </is>
      </c>
      <c r="D1838" s="159" t="n">
        <v>2754</v>
      </c>
      <c r="E1838" s="160" t="n">
        <v>13763.94</v>
      </c>
      <c r="F1838" s="160" t="n">
        <v>4097.11</v>
      </c>
    </row>
    <row r="1839">
      <c r="A1839" s="104" t="inlineStr">
        <is>
          <t>2024/25</t>
        </is>
      </c>
      <c r="B1839" s="104" t="inlineStr">
        <is>
          <t>HC-044</t>
        </is>
      </c>
      <c r="C1839" s="104" t="inlineStr">
        <is>
          <t>P032</t>
        </is>
      </c>
      <c r="D1839" s="159" t="n">
        <v>3545</v>
      </c>
      <c r="E1839" s="160" t="n">
        <v>8378.940000000001</v>
      </c>
      <c r="F1839" s="160" t="n">
        <v>1870.64</v>
      </c>
    </row>
    <row r="1840">
      <c r="A1840" s="104" t="inlineStr">
        <is>
          <t>2024/25</t>
        </is>
      </c>
      <c r="B1840" s="104" t="inlineStr">
        <is>
          <t>HC-044</t>
        </is>
      </c>
      <c r="C1840" s="104" t="inlineStr">
        <is>
          <t>P033</t>
        </is>
      </c>
      <c r="D1840" s="159" t="n">
        <v>2533</v>
      </c>
      <c r="E1840" s="160" t="n">
        <v>7832.88</v>
      </c>
      <c r="F1840" s="160" t="n">
        <v>1998.83</v>
      </c>
    </row>
    <row r="1841">
      <c r="A1841" s="104" t="inlineStr">
        <is>
          <t>2024/25</t>
        </is>
      </c>
      <c r="B1841" s="104" t="inlineStr">
        <is>
          <t>HC-044</t>
        </is>
      </c>
      <c r="C1841" s="104" t="inlineStr">
        <is>
          <t>P034</t>
        </is>
      </c>
      <c r="D1841" s="159" t="n">
        <v>1604</v>
      </c>
      <c r="E1841" s="160" t="n">
        <v>6705.6</v>
      </c>
      <c r="F1841" s="160" t="n">
        <v>2067.81</v>
      </c>
    </row>
    <row r="1842">
      <c r="A1842" s="104" t="inlineStr">
        <is>
          <t>2024/25</t>
        </is>
      </c>
      <c r="B1842" s="104" t="inlineStr">
        <is>
          <t>HC-044</t>
        </is>
      </c>
      <c r="C1842" s="104" t="inlineStr">
        <is>
          <t>P035</t>
        </is>
      </c>
      <c r="D1842" s="159" t="n">
        <v>2300</v>
      </c>
      <c r="E1842" s="160" t="n">
        <v>8157.56</v>
      </c>
      <c r="F1842" s="160" t="n">
        <v>2255.13</v>
      </c>
    </row>
    <row r="1843">
      <c r="A1843" s="104" t="inlineStr">
        <is>
          <t>2024/25</t>
        </is>
      </c>
      <c r="B1843" s="104" t="inlineStr">
        <is>
          <t>HC-044</t>
        </is>
      </c>
      <c r="C1843" s="104" t="inlineStr">
        <is>
          <t>P036</t>
        </is>
      </c>
      <c r="D1843" s="159" t="n">
        <v>1694</v>
      </c>
      <c r="E1843" s="160" t="n">
        <v>6468.33</v>
      </c>
      <c r="F1843" s="160" t="n">
        <v>1856.86</v>
      </c>
    </row>
    <row r="1844">
      <c r="A1844" s="104" t="inlineStr">
        <is>
          <t>2024/25</t>
        </is>
      </c>
      <c r="B1844" s="104" t="inlineStr">
        <is>
          <t>HC-044</t>
        </is>
      </c>
      <c r="C1844" s="104" t="inlineStr">
        <is>
          <t>P037</t>
        </is>
      </c>
      <c r="D1844" s="159" t="n">
        <v>2698</v>
      </c>
      <c r="E1844" s="160" t="n">
        <v>9320.08</v>
      </c>
      <c r="F1844" s="160" t="n">
        <v>3072.47</v>
      </c>
    </row>
    <row r="1845">
      <c r="A1845" s="104" t="inlineStr">
        <is>
          <t>2024/25</t>
        </is>
      </c>
      <c r="B1845" s="104" t="inlineStr">
        <is>
          <t>HC-044</t>
        </is>
      </c>
      <c r="C1845" s="104" t="inlineStr">
        <is>
          <t>P038</t>
        </is>
      </c>
      <c r="D1845" s="159" t="n">
        <v>1348</v>
      </c>
      <c r="E1845" s="160" t="n">
        <v>8449.129999999999</v>
      </c>
      <c r="F1845" s="160" t="n">
        <v>2695.13</v>
      </c>
    </row>
    <row r="1846">
      <c r="A1846" s="104" t="inlineStr">
        <is>
          <t>2024/25</t>
        </is>
      </c>
      <c r="B1846" s="104" t="inlineStr">
        <is>
          <t>HC-044</t>
        </is>
      </c>
      <c r="C1846" s="104" t="inlineStr">
        <is>
          <t>P039</t>
        </is>
      </c>
      <c r="D1846" s="159" t="n">
        <v>1438</v>
      </c>
      <c r="E1846" s="160" t="n">
        <v>9023.120000000001</v>
      </c>
      <c r="F1846" s="160" t="n">
        <v>2973.92</v>
      </c>
    </row>
    <row r="1847">
      <c r="A1847" s="104" t="inlineStr">
        <is>
          <t>2024/25</t>
        </is>
      </c>
      <c r="B1847" s="104" t="inlineStr">
        <is>
          <t>HC-044</t>
        </is>
      </c>
      <c r="C1847" s="104" t="inlineStr">
        <is>
          <t>P040</t>
        </is>
      </c>
      <c r="D1847" s="159" t="n">
        <v>508</v>
      </c>
      <c r="E1847" s="160" t="n">
        <v>3881.06</v>
      </c>
      <c r="F1847" s="160" t="n">
        <v>1235.93</v>
      </c>
    </row>
    <row r="1848">
      <c r="A1848" s="104" t="inlineStr">
        <is>
          <t>2024/25</t>
        </is>
      </c>
      <c r="B1848" s="104" t="inlineStr">
        <is>
          <t>HC-044</t>
        </is>
      </c>
      <c r="C1848" s="104" t="inlineStr">
        <is>
          <t>P041</t>
        </is>
      </c>
      <c r="D1848" s="159" t="n">
        <v>250</v>
      </c>
      <c r="E1848" s="160" t="n">
        <v>2705.71</v>
      </c>
      <c r="F1848" s="160" t="n">
        <v>1036.39</v>
      </c>
    </row>
    <row r="1849">
      <c r="A1849" s="104" t="inlineStr">
        <is>
          <t>2024/25</t>
        </is>
      </c>
      <c r="B1849" s="104" t="inlineStr">
        <is>
          <t>HC-044</t>
        </is>
      </c>
      <c r="C1849" s="104" t="inlineStr">
        <is>
          <t>P042</t>
        </is>
      </c>
      <c r="D1849" s="159" t="n">
        <v>476</v>
      </c>
      <c r="E1849" s="160" t="n">
        <v>1907.55</v>
      </c>
      <c r="F1849" s="160" t="n">
        <v>466.78</v>
      </c>
    </row>
    <row r="1850">
      <c r="A1850" s="104" t="inlineStr">
        <is>
          <t>2024/25</t>
        </is>
      </c>
      <c r="B1850" s="104" t="inlineStr">
        <is>
          <t>HC-045</t>
        </is>
      </c>
      <c r="C1850" s="104" t="inlineStr">
        <is>
          <t>P001</t>
        </is>
      </c>
      <c r="D1850" s="159" t="n">
        <v>6402</v>
      </c>
      <c r="E1850" s="160" t="n">
        <v>57633.22</v>
      </c>
      <c r="F1850" s="160" t="n">
        <v>20191.25</v>
      </c>
    </row>
    <row r="1851">
      <c r="A1851" s="104" t="inlineStr">
        <is>
          <t>2024/25</t>
        </is>
      </c>
      <c r="B1851" s="104" t="inlineStr">
        <is>
          <t>HC-045</t>
        </is>
      </c>
      <c r="C1851" s="104" t="inlineStr">
        <is>
          <t>P002</t>
        </is>
      </c>
      <c r="D1851" s="159" t="n">
        <v>9811</v>
      </c>
      <c r="E1851" s="160" t="n">
        <v>102573.98</v>
      </c>
      <c r="F1851" s="160" t="n">
        <v>38121.9</v>
      </c>
    </row>
    <row r="1852">
      <c r="A1852" s="104" t="inlineStr">
        <is>
          <t>2024/25</t>
        </is>
      </c>
      <c r="B1852" s="104" t="inlineStr">
        <is>
          <t>HC-045</t>
        </is>
      </c>
      <c r="C1852" s="104" t="inlineStr">
        <is>
          <t>P003</t>
        </is>
      </c>
      <c r="D1852" s="159" t="n">
        <v>12656</v>
      </c>
      <c r="E1852" s="160" t="n">
        <v>85138</v>
      </c>
      <c r="F1852" s="160" t="n">
        <v>28016.76</v>
      </c>
    </row>
    <row r="1853">
      <c r="A1853" s="104" t="inlineStr">
        <is>
          <t>2024/25</t>
        </is>
      </c>
      <c r="B1853" s="104" t="inlineStr">
        <is>
          <t>HC-045</t>
        </is>
      </c>
      <c r="C1853" s="104" t="inlineStr">
        <is>
          <t>P004</t>
        </is>
      </c>
      <c r="D1853" s="159" t="n">
        <v>5840</v>
      </c>
      <c r="E1853" s="160" t="n">
        <v>45643.47</v>
      </c>
      <c r="F1853" s="160" t="n">
        <v>14537.37</v>
      </c>
    </row>
    <row r="1854">
      <c r="A1854" s="104" t="inlineStr">
        <is>
          <t>2024/25</t>
        </is>
      </c>
      <c r="B1854" s="104" t="inlineStr">
        <is>
          <t>HC-045</t>
        </is>
      </c>
      <c r="C1854" s="104" t="inlineStr">
        <is>
          <t>P005</t>
        </is>
      </c>
      <c r="D1854" s="159" t="n">
        <v>12684</v>
      </c>
      <c r="E1854" s="160" t="n">
        <v>94550.89999999999</v>
      </c>
      <c r="F1854" s="160" t="n">
        <v>29112.61</v>
      </c>
    </row>
    <row r="1855">
      <c r="A1855" s="104" t="inlineStr">
        <is>
          <t>2024/25</t>
        </is>
      </c>
      <c r="B1855" s="104" t="inlineStr">
        <is>
          <t>HC-045</t>
        </is>
      </c>
      <c r="C1855" s="104" t="inlineStr">
        <is>
          <t>P006</t>
        </is>
      </c>
      <c r="D1855" s="159" t="n">
        <v>11781</v>
      </c>
      <c r="E1855" s="160" t="n">
        <v>95320.17</v>
      </c>
      <c r="F1855" s="160" t="n">
        <v>27326.26</v>
      </c>
    </row>
    <row r="1856">
      <c r="A1856" s="104" t="inlineStr">
        <is>
          <t>2024/25</t>
        </is>
      </c>
      <c r="B1856" s="104" t="inlineStr">
        <is>
          <t>HC-045</t>
        </is>
      </c>
      <c r="C1856" s="104" t="inlineStr">
        <is>
          <t>P007</t>
        </is>
      </c>
      <c r="D1856" s="159" t="n">
        <v>11303</v>
      </c>
      <c r="E1856" s="160" t="n">
        <v>85285.69</v>
      </c>
      <c r="F1856" s="160" t="n">
        <v>22640.91</v>
      </c>
    </row>
    <row r="1857">
      <c r="A1857" s="104" t="inlineStr">
        <is>
          <t>2024/25</t>
        </is>
      </c>
      <c r="B1857" s="104" t="inlineStr">
        <is>
          <t>HC-045</t>
        </is>
      </c>
      <c r="C1857" s="104" t="inlineStr">
        <is>
          <t>P008</t>
        </is>
      </c>
      <c r="D1857" s="159" t="n">
        <v>9716</v>
      </c>
      <c r="E1857" s="160" t="n">
        <v>71547.09</v>
      </c>
      <c r="F1857" s="160" t="n">
        <v>25824.23</v>
      </c>
    </row>
    <row r="1858">
      <c r="A1858" s="104" t="inlineStr">
        <is>
          <t>2024/25</t>
        </is>
      </c>
      <c r="B1858" s="104" t="inlineStr">
        <is>
          <t>HC-045</t>
        </is>
      </c>
      <c r="C1858" s="104" t="inlineStr">
        <is>
          <t>P009</t>
        </is>
      </c>
      <c r="D1858" s="159" t="n">
        <v>5146</v>
      </c>
      <c r="E1858" s="160" t="n">
        <v>65038.08</v>
      </c>
      <c r="F1858" s="160" t="n">
        <v>26233.56</v>
      </c>
    </row>
    <row r="1859">
      <c r="A1859" s="104" t="inlineStr">
        <is>
          <t>2024/25</t>
        </is>
      </c>
      <c r="B1859" s="104" t="inlineStr">
        <is>
          <t>HC-045</t>
        </is>
      </c>
      <c r="C1859" s="104" t="inlineStr">
        <is>
          <t>P010</t>
        </is>
      </c>
      <c r="D1859" s="159" t="n">
        <v>12761</v>
      </c>
      <c r="E1859" s="160" t="n">
        <v>75407.38</v>
      </c>
      <c r="F1859" s="160" t="n">
        <v>24016.99</v>
      </c>
    </row>
    <row r="1860">
      <c r="A1860" s="104" t="inlineStr">
        <is>
          <t>2024/25</t>
        </is>
      </c>
      <c r="B1860" s="104" t="inlineStr">
        <is>
          <t>HC-045</t>
        </is>
      </c>
      <c r="C1860" s="104" t="inlineStr">
        <is>
          <t>P011</t>
        </is>
      </c>
      <c r="D1860" s="159" t="n">
        <v>12021</v>
      </c>
      <c r="E1860" s="160" t="n">
        <v>34969.98</v>
      </c>
      <c r="F1860" s="160" t="n">
        <v>8166.89</v>
      </c>
    </row>
    <row r="1861">
      <c r="A1861" s="104" t="inlineStr">
        <is>
          <t>2024/25</t>
        </is>
      </c>
      <c r="B1861" s="104" t="inlineStr">
        <is>
          <t>HC-045</t>
        </is>
      </c>
      <c r="C1861" s="104" t="inlineStr">
        <is>
          <t>P012</t>
        </is>
      </c>
      <c r="D1861" s="159" t="n">
        <v>12753</v>
      </c>
      <c r="E1861" s="160" t="n">
        <v>47536.58</v>
      </c>
      <c r="F1861" s="160" t="n">
        <v>14131.87</v>
      </c>
    </row>
    <row r="1862">
      <c r="A1862" s="104" t="inlineStr">
        <is>
          <t>2024/25</t>
        </is>
      </c>
      <c r="B1862" s="104" t="inlineStr">
        <is>
          <t>HC-045</t>
        </is>
      </c>
      <c r="C1862" s="104" t="inlineStr">
        <is>
          <t>P013</t>
        </is>
      </c>
      <c r="D1862" s="159" t="n">
        <v>13642</v>
      </c>
      <c r="E1862" s="160" t="n">
        <v>47125.04</v>
      </c>
      <c r="F1862" s="160" t="n">
        <v>12007.62</v>
      </c>
    </row>
    <row r="1863">
      <c r="A1863" s="104" t="inlineStr">
        <is>
          <t>2024/25</t>
        </is>
      </c>
      <c r="B1863" s="104" t="inlineStr">
        <is>
          <t>HC-045</t>
        </is>
      </c>
      <c r="C1863" s="104" t="inlineStr">
        <is>
          <t>P014</t>
        </is>
      </c>
      <c r="D1863" s="159" t="n">
        <v>15052</v>
      </c>
      <c r="E1863" s="160" t="n">
        <v>58835.82</v>
      </c>
      <c r="F1863" s="160" t="n">
        <v>16241.56</v>
      </c>
    </row>
    <row r="1864">
      <c r="A1864" s="104" t="inlineStr">
        <is>
          <t>2024/25</t>
        </is>
      </c>
      <c r="B1864" s="104" t="inlineStr">
        <is>
          <t>HC-045</t>
        </is>
      </c>
      <c r="C1864" s="104" t="inlineStr">
        <is>
          <t>P015</t>
        </is>
      </c>
      <c r="D1864" s="159" t="n">
        <v>10705</v>
      </c>
      <c r="E1864" s="160" t="n">
        <v>50600.01</v>
      </c>
      <c r="F1864" s="160" t="n">
        <v>16650.45</v>
      </c>
    </row>
    <row r="1865">
      <c r="A1865" s="104" t="inlineStr">
        <is>
          <t>2024/25</t>
        </is>
      </c>
      <c r="B1865" s="104" t="inlineStr">
        <is>
          <t>HC-045</t>
        </is>
      </c>
      <c r="C1865" s="104" t="inlineStr">
        <is>
          <t>P016</t>
        </is>
      </c>
      <c r="D1865" s="159" t="n">
        <v>5491</v>
      </c>
      <c r="E1865" s="160" t="n">
        <v>33937.83</v>
      </c>
      <c r="F1865" s="160" t="n">
        <v>10450</v>
      </c>
    </row>
    <row r="1866">
      <c r="A1866" s="104" t="inlineStr">
        <is>
          <t>2024/25</t>
        </is>
      </c>
      <c r="B1866" s="104" t="inlineStr">
        <is>
          <t>HC-045</t>
        </is>
      </c>
      <c r="C1866" s="104" t="inlineStr">
        <is>
          <t>P017</t>
        </is>
      </c>
      <c r="D1866" s="159" t="n">
        <v>5161</v>
      </c>
      <c r="E1866" s="160" t="n">
        <v>35197.04</v>
      </c>
      <c r="F1866" s="160" t="n">
        <v>11959.5</v>
      </c>
    </row>
    <row r="1867">
      <c r="A1867" s="104" t="inlineStr">
        <is>
          <t>2024/25</t>
        </is>
      </c>
      <c r="B1867" s="104" t="inlineStr">
        <is>
          <t>HC-045</t>
        </is>
      </c>
      <c r="C1867" s="104" t="inlineStr">
        <is>
          <t>P018</t>
        </is>
      </c>
      <c r="D1867" s="159" t="n">
        <v>11713</v>
      </c>
      <c r="E1867" s="160" t="n">
        <v>30882.86</v>
      </c>
      <c r="F1867" s="160" t="n">
        <v>6557.33</v>
      </c>
    </row>
    <row r="1868">
      <c r="A1868" s="104" t="inlineStr">
        <is>
          <t>2024/25</t>
        </is>
      </c>
      <c r="B1868" s="104" t="inlineStr">
        <is>
          <t>HC-045</t>
        </is>
      </c>
      <c r="C1868" s="104" t="inlineStr">
        <is>
          <t>P019</t>
        </is>
      </c>
      <c r="D1868" s="159" t="n">
        <v>14936</v>
      </c>
      <c r="E1868" s="160" t="n">
        <v>38021.29</v>
      </c>
      <c r="F1868" s="160" t="n">
        <v>9689.139999999999</v>
      </c>
    </row>
    <row r="1869">
      <c r="A1869" s="104" t="inlineStr">
        <is>
          <t>2024/25</t>
        </is>
      </c>
      <c r="B1869" s="104" t="inlineStr">
        <is>
          <t>HC-045</t>
        </is>
      </c>
      <c r="C1869" s="104" t="inlineStr">
        <is>
          <t>P020</t>
        </is>
      </c>
      <c r="D1869" s="159" t="n">
        <v>10058</v>
      </c>
      <c r="E1869" s="160" t="n">
        <v>25601.6</v>
      </c>
      <c r="F1869" s="160" t="n">
        <v>6522.53</v>
      </c>
    </row>
    <row r="1870">
      <c r="A1870" s="104" t="inlineStr">
        <is>
          <t>2024/25</t>
        </is>
      </c>
      <c r="B1870" s="104" t="inlineStr">
        <is>
          <t>HC-045</t>
        </is>
      </c>
      <c r="C1870" s="104" t="inlineStr">
        <is>
          <t>P021</t>
        </is>
      </c>
      <c r="D1870" s="159" t="n">
        <v>15076</v>
      </c>
      <c r="E1870" s="160" t="n">
        <v>49341.08</v>
      </c>
      <c r="F1870" s="160" t="n">
        <v>13622.41</v>
      </c>
    </row>
    <row r="1871">
      <c r="A1871" s="104" t="inlineStr">
        <is>
          <t>2024/25</t>
        </is>
      </c>
      <c r="B1871" s="104" t="inlineStr">
        <is>
          <t>HC-045</t>
        </is>
      </c>
      <c r="C1871" s="104" t="inlineStr">
        <is>
          <t>P022</t>
        </is>
      </c>
      <c r="D1871" s="159" t="n">
        <v>12423</v>
      </c>
      <c r="E1871" s="160" t="n">
        <v>38397.66</v>
      </c>
      <c r="F1871" s="160" t="n">
        <v>10190.64</v>
      </c>
    </row>
    <row r="1872">
      <c r="A1872" s="104" t="inlineStr">
        <is>
          <t>2024/25</t>
        </is>
      </c>
      <c r="B1872" s="104" t="inlineStr">
        <is>
          <t>HC-045</t>
        </is>
      </c>
      <c r="C1872" s="104" t="inlineStr">
        <is>
          <t>P023</t>
        </is>
      </c>
      <c r="D1872" s="159" t="n">
        <v>14494</v>
      </c>
      <c r="E1872" s="160" t="n">
        <v>28988.39</v>
      </c>
      <c r="F1872" s="160" t="n">
        <v>5540.56</v>
      </c>
    </row>
    <row r="1873">
      <c r="A1873" s="104" t="inlineStr">
        <is>
          <t>2024/25</t>
        </is>
      </c>
      <c r="B1873" s="104" t="inlineStr">
        <is>
          <t>HC-045</t>
        </is>
      </c>
      <c r="C1873" s="104" t="inlineStr">
        <is>
          <t>P024</t>
        </is>
      </c>
      <c r="D1873" s="159" t="n">
        <v>15446</v>
      </c>
      <c r="E1873" s="160" t="n">
        <v>33702.8</v>
      </c>
      <c r="F1873" s="160" t="n">
        <v>6799.12</v>
      </c>
    </row>
    <row r="1874">
      <c r="A1874" s="104" t="inlineStr">
        <is>
          <t>2024/25</t>
        </is>
      </c>
      <c r="B1874" s="104" t="inlineStr">
        <is>
          <t>HC-045</t>
        </is>
      </c>
      <c r="C1874" s="104" t="inlineStr">
        <is>
          <t>P025</t>
        </is>
      </c>
      <c r="D1874" s="159" t="n">
        <v>13307</v>
      </c>
      <c r="E1874" s="160" t="n">
        <v>50806.32</v>
      </c>
      <c r="F1874" s="160" t="n">
        <v>18337.73</v>
      </c>
    </row>
    <row r="1875">
      <c r="A1875" s="104" t="inlineStr">
        <is>
          <t>2024/25</t>
        </is>
      </c>
      <c r="B1875" s="104" t="inlineStr">
        <is>
          <t>HC-045</t>
        </is>
      </c>
      <c r="C1875" s="104" t="inlineStr">
        <is>
          <t>P026</t>
        </is>
      </c>
      <c r="D1875" s="159" t="n">
        <v>7926</v>
      </c>
      <c r="E1875" s="160" t="n">
        <v>35304.82</v>
      </c>
      <c r="F1875" s="160" t="n">
        <v>11243.03</v>
      </c>
    </row>
    <row r="1876">
      <c r="A1876" s="104" t="inlineStr">
        <is>
          <t>2024/25</t>
        </is>
      </c>
      <c r="B1876" s="104" t="inlineStr">
        <is>
          <t>HC-045</t>
        </is>
      </c>
      <c r="C1876" s="104" t="inlineStr">
        <is>
          <t>P027</t>
        </is>
      </c>
      <c r="D1876" s="159" t="n">
        <v>6512</v>
      </c>
      <c r="E1876" s="160" t="n">
        <v>29015.13</v>
      </c>
      <c r="F1876" s="160" t="n">
        <v>9241.540000000001</v>
      </c>
    </row>
    <row r="1877">
      <c r="A1877" s="104" t="inlineStr">
        <is>
          <t>2024/25</t>
        </is>
      </c>
      <c r="B1877" s="104" t="inlineStr">
        <is>
          <t>HC-045</t>
        </is>
      </c>
      <c r="C1877" s="104" t="inlineStr">
        <is>
          <t>P028</t>
        </is>
      </c>
      <c r="D1877" s="159" t="n">
        <v>9244</v>
      </c>
      <c r="E1877" s="160" t="n">
        <v>43700.2</v>
      </c>
      <c r="F1877" s="160" t="n">
        <v>14846.16</v>
      </c>
    </row>
    <row r="1878">
      <c r="A1878" s="104" t="inlineStr">
        <is>
          <t>2024/25</t>
        </is>
      </c>
      <c r="B1878" s="104" t="inlineStr">
        <is>
          <t>HC-045</t>
        </is>
      </c>
      <c r="C1878" s="104" t="inlineStr">
        <is>
          <t>P029</t>
        </is>
      </c>
      <c r="D1878" s="159" t="n">
        <v>22000</v>
      </c>
      <c r="E1878" s="160" t="n">
        <v>42002.14</v>
      </c>
      <c r="F1878" s="160" t="n">
        <v>6245.05</v>
      </c>
    </row>
    <row r="1879">
      <c r="A1879" s="104" t="inlineStr">
        <is>
          <t>2024/25</t>
        </is>
      </c>
      <c r="B1879" s="104" t="inlineStr">
        <is>
          <t>HC-045</t>
        </is>
      </c>
      <c r="C1879" s="104" t="inlineStr">
        <is>
          <t>P030</t>
        </is>
      </c>
      <c r="D1879" s="159" t="n">
        <v>12611</v>
      </c>
      <c r="E1879" s="160" t="n">
        <v>37833.44</v>
      </c>
      <c r="F1879" s="160" t="n">
        <v>7230.52</v>
      </c>
    </row>
    <row r="1880">
      <c r="A1880" s="104" t="inlineStr">
        <is>
          <t>2024/25</t>
        </is>
      </c>
      <c r="B1880" s="104" t="inlineStr">
        <is>
          <t>HC-045</t>
        </is>
      </c>
      <c r="C1880" s="104" t="inlineStr">
        <is>
          <t>P031</t>
        </is>
      </c>
      <c r="D1880" s="159" t="n">
        <v>5525</v>
      </c>
      <c r="E1880" s="160" t="n">
        <v>27625.2</v>
      </c>
      <c r="F1880" s="160" t="n">
        <v>8211.120000000001</v>
      </c>
    </row>
    <row r="1881">
      <c r="A1881" s="104" t="inlineStr">
        <is>
          <t>2024/25</t>
        </is>
      </c>
      <c r="B1881" s="104" t="inlineStr">
        <is>
          <t>HC-045</t>
        </is>
      </c>
      <c r="C1881" s="104" t="inlineStr">
        <is>
          <t>P032</t>
        </is>
      </c>
      <c r="D1881" s="159" t="n">
        <v>7212</v>
      </c>
      <c r="E1881" s="160" t="n">
        <v>17043.82</v>
      </c>
      <c r="F1881" s="160" t="n">
        <v>3799.89</v>
      </c>
    </row>
    <row r="1882">
      <c r="A1882" s="104" t="inlineStr">
        <is>
          <t>2024/25</t>
        </is>
      </c>
      <c r="B1882" s="104" t="inlineStr">
        <is>
          <t>HC-045</t>
        </is>
      </c>
      <c r="C1882" s="104" t="inlineStr">
        <is>
          <t>P033</t>
        </is>
      </c>
      <c r="D1882" s="159" t="n">
        <v>4716</v>
      </c>
      <c r="E1882" s="160" t="n">
        <v>14572.6</v>
      </c>
      <c r="F1882" s="160" t="n">
        <v>3714.19</v>
      </c>
    </row>
    <row r="1883">
      <c r="A1883" s="104" t="inlineStr">
        <is>
          <t>2024/25</t>
        </is>
      </c>
      <c r="B1883" s="104" t="inlineStr">
        <is>
          <t>HC-045</t>
        </is>
      </c>
      <c r="C1883" s="104" t="inlineStr">
        <is>
          <t>P034</t>
        </is>
      </c>
      <c r="D1883" s="159" t="n">
        <v>3267</v>
      </c>
      <c r="E1883" s="160" t="n">
        <v>13660.34</v>
      </c>
      <c r="F1883" s="160" t="n">
        <v>4206.54</v>
      </c>
    </row>
    <row r="1884">
      <c r="A1884" s="104" t="inlineStr">
        <is>
          <t>2024/25</t>
        </is>
      </c>
      <c r="B1884" s="104" t="inlineStr">
        <is>
          <t>HC-045</t>
        </is>
      </c>
      <c r="C1884" s="104" t="inlineStr">
        <is>
          <t>P035</t>
        </is>
      </c>
      <c r="D1884" s="159" t="n">
        <v>4805</v>
      </c>
      <c r="E1884" s="160" t="n">
        <v>17032.98</v>
      </c>
      <c r="F1884" s="160" t="n">
        <v>4701.5</v>
      </c>
    </row>
    <row r="1885">
      <c r="A1885" s="104" t="inlineStr">
        <is>
          <t>2024/25</t>
        </is>
      </c>
      <c r="B1885" s="104" t="inlineStr">
        <is>
          <t>HC-045</t>
        </is>
      </c>
      <c r="C1885" s="104" t="inlineStr">
        <is>
          <t>P036</t>
        </is>
      </c>
      <c r="D1885" s="159" t="n">
        <v>3457</v>
      </c>
      <c r="E1885" s="160" t="n">
        <v>13201.2</v>
      </c>
      <c r="F1885" s="160" t="n">
        <v>3784.47</v>
      </c>
    </row>
    <row r="1886">
      <c r="A1886" s="104" t="inlineStr">
        <is>
          <t>2024/25</t>
        </is>
      </c>
      <c r="B1886" s="104" t="inlineStr">
        <is>
          <t>HC-045</t>
        </is>
      </c>
      <c r="C1886" s="104" t="inlineStr">
        <is>
          <t>P037</t>
        </is>
      </c>
      <c r="D1886" s="159" t="n">
        <v>5274</v>
      </c>
      <c r="E1886" s="160" t="n">
        <v>18222.61</v>
      </c>
      <c r="F1886" s="160" t="n">
        <v>5997.8</v>
      </c>
    </row>
    <row r="1887">
      <c r="A1887" s="104" t="inlineStr">
        <is>
          <t>2024/25</t>
        </is>
      </c>
      <c r="B1887" s="104" t="inlineStr">
        <is>
          <t>HC-045</t>
        </is>
      </c>
      <c r="C1887" s="104" t="inlineStr">
        <is>
          <t>P038</t>
        </is>
      </c>
      <c r="D1887" s="159" t="n">
        <v>2506</v>
      </c>
      <c r="E1887" s="160" t="n">
        <v>15719.54</v>
      </c>
      <c r="F1887" s="160" t="n">
        <v>5007.04</v>
      </c>
    </row>
    <row r="1888">
      <c r="A1888" s="104" t="inlineStr">
        <is>
          <t>2024/25</t>
        </is>
      </c>
      <c r="B1888" s="104" t="inlineStr">
        <is>
          <t>HC-045</t>
        </is>
      </c>
      <c r="C1888" s="104" t="inlineStr">
        <is>
          <t>P039</t>
        </is>
      </c>
      <c r="D1888" s="159" t="n">
        <v>2721</v>
      </c>
      <c r="E1888" s="160" t="n">
        <v>17071.35</v>
      </c>
      <c r="F1888" s="160" t="n">
        <v>5618.33</v>
      </c>
    </row>
    <row r="1889">
      <c r="A1889" s="104" t="inlineStr">
        <is>
          <t>2024/25</t>
        </is>
      </c>
      <c r="B1889" s="104" t="inlineStr">
        <is>
          <t>HC-045</t>
        </is>
      </c>
      <c r="C1889" s="104" t="inlineStr">
        <is>
          <t>P040</t>
        </is>
      </c>
      <c r="D1889" s="159" t="n">
        <v>1010</v>
      </c>
      <c r="E1889" s="160" t="n">
        <v>7721.49</v>
      </c>
      <c r="F1889" s="160" t="n">
        <v>2462.4</v>
      </c>
    </row>
    <row r="1890">
      <c r="A1890" s="104" t="inlineStr">
        <is>
          <t>2024/25</t>
        </is>
      </c>
      <c r="B1890" s="104" t="inlineStr">
        <is>
          <t>HC-045</t>
        </is>
      </c>
      <c r="C1890" s="104" t="inlineStr">
        <is>
          <t>P041</t>
        </is>
      </c>
      <c r="D1890" s="159" t="n">
        <v>531</v>
      </c>
      <c r="E1890" s="160" t="n">
        <v>5737.69</v>
      </c>
      <c r="F1890" s="160" t="n">
        <v>2187.24</v>
      </c>
    </row>
    <row r="1891">
      <c r="A1891" s="104" t="inlineStr">
        <is>
          <t>2024/25</t>
        </is>
      </c>
      <c r="B1891" s="104" t="inlineStr">
        <is>
          <t>HC-045</t>
        </is>
      </c>
      <c r="C1891" s="104" t="inlineStr">
        <is>
          <t>P042</t>
        </is>
      </c>
      <c r="D1891" s="159" t="n">
        <v>958</v>
      </c>
      <c r="E1891" s="160" t="n">
        <v>3834.77</v>
      </c>
      <c r="F1891" s="160" t="n">
        <v>933.91</v>
      </c>
    </row>
    <row r="1892">
      <c r="A1892" s="104" t="inlineStr">
        <is>
          <t>2024/25</t>
        </is>
      </c>
      <c r="B1892" s="104" t="inlineStr">
        <is>
          <t>HC-046</t>
        </is>
      </c>
      <c r="C1892" s="104" t="inlineStr">
        <is>
          <t>P001</t>
        </is>
      </c>
      <c r="D1892" s="159" t="n">
        <v>3209</v>
      </c>
      <c r="E1892" s="160" t="n">
        <v>28881.06</v>
      </c>
      <c r="F1892" s="160" t="n">
        <v>10142.59</v>
      </c>
    </row>
    <row r="1893">
      <c r="A1893" s="104" t="inlineStr">
        <is>
          <t>2024/25</t>
        </is>
      </c>
      <c r="B1893" s="104" t="inlineStr">
        <is>
          <t>HC-046</t>
        </is>
      </c>
      <c r="C1893" s="104" t="inlineStr">
        <is>
          <t>P002</t>
        </is>
      </c>
      <c r="D1893" s="159" t="n">
        <v>4934</v>
      </c>
      <c r="E1893" s="160" t="n">
        <v>51589.27</v>
      </c>
      <c r="F1893" s="160" t="n">
        <v>19216.97</v>
      </c>
    </row>
    <row r="1894">
      <c r="A1894" s="104" t="inlineStr">
        <is>
          <t>2024/25</t>
        </is>
      </c>
      <c r="B1894" s="104" t="inlineStr">
        <is>
          <t>HC-046</t>
        </is>
      </c>
      <c r="C1894" s="104" t="inlineStr">
        <is>
          <t>P003</t>
        </is>
      </c>
      <c r="D1894" s="159" t="n">
        <v>6276</v>
      </c>
      <c r="E1894" s="160" t="n">
        <v>42225.95</v>
      </c>
      <c r="F1894" s="160" t="n">
        <v>13927.77</v>
      </c>
    </row>
    <row r="1895">
      <c r="A1895" s="104" t="inlineStr">
        <is>
          <t>2024/25</t>
        </is>
      </c>
      <c r="B1895" s="104" t="inlineStr">
        <is>
          <t>HC-046</t>
        </is>
      </c>
      <c r="C1895" s="104" t="inlineStr">
        <is>
          <t>P004</t>
        </is>
      </c>
      <c r="D1895" s="159" t="n">
        <v>2771</v>
      </c>
      <c r="E1895" s="160" t="n">
        <v>21659.68</v>
      </c>
      <c r="F1895" s="160" t="n">
        <v>6915.18</v>
      </c>
    </row>
    <row r="1896">
      <c r="A1896" s="104" t="inlineStr">
        <is>
          <t>2024/25</t>
        </is>
      </c>
      <c r="B1896" s="104" t="inlineStr">
        <is>
          <t>HC-046</t>
        </is>
      </c>
      <c r="C1896" s="104" t="inlineStr">
        <is>
          <t>P005</t>
        </is>
      </c>
      <c r="D1896" s="159" t="n">
        <v>6496</v>
      </c>
      <c r="E1896" s="160" t="n">
        <v>48425.22</v>
      </c>
      <c r="F1896" s="160" t="n">
        <v>14946.95</v>
      </c>
    </row>
    <row r="1897">
      <c r="A1897" s="104" t="inlineStr">
        <is>
          <t>2024/25</t>
        </is>
      </c>
      <c r="B1897" s="104" t="inlineStr">
        <is>
          <t>HC-046</t>
        </is>
      </c>
      <c r="C1897" s="104" t="inlineStr">
        <is>
          <t>P006</t>
        </is>
      </c>
      <c r="D1897" s="159" t="n">
        <v>5688</v>
      </c>
      <c r="E1897" s="160" t="n">
        <v>46038.12</v>
      </c>
      <c r="F1897" s="160" t="n">
        <v>13231.83</v>
      </c>
    </row>
    <row r="1898">
      <c r="A1898" s="104" t="inlineStr">
        <is>
          <t>2024/25</t>
        </is>
      </c>
      <c r="B1898" s="104" t="inlineStr">
        <is>
          <t>HC-046</t>
        </is>
      </c>
      <c r="C1898" s="104" t="inlineStr">
        <is>
          <t>P007</t>
        </is>
      </c>
      <c r="D1898" s="159" t="n">
        <v>5543</v>
      </c>
      <c r="E1898" s="160" t="n">
        <v>41825.43</v>
      </c>
      <c r="F1898" s="160" t="n">
        <v>11129.33</v>
      </c>
    </row>
    <row r="1899">
      <c r="A1899" s="104" t="inlineStr">
        <is>
          <t>2024/25</t>
        </is>
      </c>
      <c r="B1899" s="104" t="inlineStr">
        <is>
          <t>HC-046</t>
        </is>
      </c>
      <c r="C1899" s="104" t="inlineStr">
        <is>
          <t>P008</t>
        </is>
      </c>
      <c r="D1899" s="159" t="n">
        <v>4747</v>
      </c>
      <c r="E1899" s="160" t="n">
        <v>34961.91</v>
      </c>
      <c r="F1899" s="160" t="n">
        <v>12649.68</v>
      </c>
    </row>
    <row r="1900">
      <c r="A1900" s="104" t="inlineStr">
        <is>
          <t>2024/25</t>
        </is>
      </c>
      <c r="B1900" s="104" t="inlineStr">
        <is>
          <t>HC-046</t>
        </is>
      </c>
      <c r="C1900" s="104" t="inlineStr">
        <is>
          <t>P009</t>
        </is>
      </c>
      <c r="D1900" s="159" t="n">
        <v>2319</v>
      </c>
      <c r="E1900" s="160" t="n">
        <v>29303.42</v>
      </c>
      <c r="F1900" s="160" t="n">
        <v>11851.18</v>
      </c>
    </row>
    <row r="1901">
      <c r="A1901" s="104" t="inlineStr">
        <is>
          <t>2024/25</t>
        </is>
      </c>
      <c r="B1901" s="104" t="inlineStr">
        <is>
          <t>HC-046</t>
        </is>
      </c>
      <c r="C1901" s="104" t="inlineStr">
        <is>
          <t>P010</t>
        </is>
      </c>
      <c r="D1901" s="159" t="n">
        <v>6387</v>
      </c>
      <c r="E1901" s="160" t="n">
        <v>37734.77</v>
      </c>
      <c r="F1901" s="160" t="n">
        <v>12044.94</v>
      </c>
    </row>
    <row r="1902">
      <c r="A1902" s="104" t="inlineStr">
        <is>
          <t>2024/25</t>
        </is>
      </c>
      <c r="B1902" s="104" t="inlineStr">
        <is>
          <t>HC-046</t>
        </is>
      </c>
      <c r="C1902" s="104" t="inlineStr">
        <is>
          <t>P011</t>
        </is>
      </c>
      <c r="D1902" s="159" t="n">
        <v>5971</v>
      </c>
      <c r="E1902" s="160" t="n">
        <v>17368.61</v>
      </c>
      <c r="F1902" s="160" t="n">
        <v>4066</v>
      </c>
    </row>
    <row r="1903">
      <c r="A1903" s="104" t="inlineStr">
        <is>
          <t>2024/25</t>
        </is>
      </c>
      <c r="B1903" s="104" t="inlineStr">
        <is>
          <t>HC-046</t>
        </is>
      </c>
      <c r="C1903" s="104" t="inlineStr">
        <is>
          <t>P012</t>
        </is>
      </c>
      <c r="D1903" s="159" t="n">
        <v>6220</v>
      </c>
      <c r="E1903" s="160" t="n">
        <v>23181.06</v>
      </c>
      <c r="F1903" s="160" t="n">
        <v>6907.28</v>
      </c>
    </row>
    <row r="1904">
      <c r="A1904" s="104" t="inlineStr">
        <is>
          <t>2024/25</t>
        </is>
      </c>
      <c r="B1904" s="104" t="inlineStr">
        <is>
          <t>HC-046</t>
        </is>
      </c>
      <c r="C1904" s="104" t="inlineStr">
        <is>
          <t>P013</t>
        </is>
      </c>
      <c r="D1904" s="159" t="n">
        <v>6539</v>
      </c>
      <c r="E1904" s="160" t="n">
        <v>22584.46</v>
      </c>
      <c r="F1904" s="160" t="n">
        <v>5769.32</v>
      </c>
    </row>
    <row r="1905">
      <c r="A1905" s="104" t="inlineStr">
        <is>
          <t>2024/25</t>
        </is>
      </c>
      <c r="B1905" s="104" t="inlineStr">
        <is>
          <t>HC-046</t>
        </is>
      </c>
      <c r="C1905" s="104" t="inlineStr">
        <is>
          <t>P014</t>
        </is>
      </c>
      <c r="D1905" s="159" t="n">
        <v>7227</v>
      </c>
      <c r="E1905" s="160" t="n">
        <v>28249.47</v>
      </c>
      <c r="F1905" s="160" t="n">
        <v>7816.39</v>
      </c>
    </row>
    <row r="1906">
      <c r="A1906" s="104" t="inlineStr">
        <is>
          <t>2024/25</t>
        </is>
      </c>
      <c r="B1906" s="104" t="inlineStr">
        <is>
          <t>HC-046</t>
        </is>
      </c>
      <c r="C1906" s="104" t="inlineStr">
        <is>
          <t>P015</t>
        </is>
      </c>
      <c r="D1906" s="159" t="n">
        <v>4946</v>
      </c>
      <c r="E1906" s="160" t="n">
        <v>23381.53</v>
      </c>
      <c r="F1906" s="160" t="n">
        <v>7713.68</v>
      </c>
    </row>
    <row r="1907">
      <c r="A1907" s="104" t="inlineStr">
        <is>
          <t>2024/25</t>
        </is>
      </c>
      <c r="B1907" s="104" t="inlineStr">
        <is>
          <t>HC-046</t>
        </is>
      </c>
      <c r="C1907" s="104" t="inlineStr">
        <is>
          <t>P016</t>
        </is>
      </c>
      <c r="D1907" s="159" t="n">
        <v>2785</v>
      </c>
      <c r="E1907" s="160" t="n">
        <v>17211.65</v>
      </c>
      <c r="F1907" s="160" t="n">
        <v>5313.01</v>
      </c>
    </row>
    <row r="1908">
      <c r="A1908" s="104" t="inlineStr">
        <is>
          <t>2024/25</t>
        </is>
      </c>
      <c r="B1908" s="104" t="inlineStr">
        <is>
          <t>HC-046</t>
        </is>
      </c>
      <c r="C1908" s="104" t="inlineStr">
        <is>
          <t>P017</t>
        </is>
      </c>
      <c r="D1908" s="159" t="n">
        <v>2394</v>
      </c>
      <c r="E1908" s="160" t="n">
        <v>16323.35</v>
      </c>
      <c r="F1908" s="160" t="n">
        <v>5559.95</v>
      </c>
    </row>
    <row r="1909">
      <c r="A1909" s="104" t="inlineStr">
        <is>
          <t>2024/25</t>
        </is>
      </c>
      <c r="B1909" s="104" t="inlineStr">
        <is>
          <t>HC-046</t>
        </is>
      </c>
      <c r="C1909" s="104" t="inlineStr">
        <is>
          <t>P018</t>
        </is>
      </c>
      <c r="D1909" s="159" t="n">
        <v>5598</v>
      </c>
      <c r="E1909" s="160" t="n">
        <v>14759.63</v>
      </c>
      <c r="F1909" s="160" t="n">
        <v>3141.05</v>
      </c>
    </row>
    <row r="1910">
      <c r="A1910" s="104" t="inlineStr">
        <is>
          <t>2024/25</t>
        </is>
      </c>
      <c r="B1910" s="104" t="inlineStr">
        <is>
          <t>HC-046</t>
        </is>
      </c>
      <c r="C1910" s="104" t="inlineStr">
        <is>
          <t>P019</t>
        </is>
      </c>
      <c r="D1910" s="159" t="n">
        <v>7595</v>
      </c>
      <c r="E1910" s="160" t="n">
        <v>19333.4</v>
      </c>
      <c r="F1910" s="160" t="n">
        <v>4937.65</v>
      </c>
    </row>
    <row r="1911">
      <c r="A1911" s="104" t="inlineStr">
        <is>
          <t>2024/25</t>
        </is>
      </c>
      <c r="B1911" s="104" t="inlineStr">
        <is>
          <t>HC-046</t>
        </is>
      </c>
      <c r="C1911" s="104" t="inlineStr">
        <is>
          <t>P020</t>
        </is>
      </c>
      <c r="D1911" s="159" t="n">
        <v>4720</v>
      </c>
      <c r="E1911" s="160" t="n">
        <v>12012.24</v>
      </c>
      <c r="F1911" s="160" t="n">
        <v>3068.08</v>
      </c>
    </row>
    <row r="1912">
      <c r="A1912" s="104" t="inlineStr">
        <is>
          <t>2024/25</t>
        </is>
      </c>
      <c r="B1912" s="104" t="inlineStr">
        <is>
          <t>HC-046</t>
        </is>
      </c>
      <c r="C1912" s="104" t="inlineStr">
        <is>
          <t>P021</t>
        </is>
      </c>
      <c r="D1912" s="159" t="n">
        <v>7221</v>
      </c>
      <c r="E1912" s="160" t="n">
        <v>23636.26</v>
      </c>
      <c r="F1912" s="160" t="n">
        <v>6539.23</v>
      </c>
    </row>
    <row r="1913">
      <c r="A1913" s="104" t="inlineStr">
        <is>
          <t>2024/25</t>
        </is>
      </c>
      <c r="B1913" s="104" t="inlineStr">
        <is>
          <t>HC-046</t>
        </is>
      </c>
      <c r="C1913" s="104" t="inlineStr">
        <is>
          <t>P022</t>
        </is>
      </c>
      <c r="D1913" s="159" t="n">
        <v>6377</v>
      </c>
      <c r="E1913" s="160" t="n">
        <v>19713.8</v>
      </c>
      <c r="F1913" s="160" t="n">
        <v>5244.99</v>
      </c>
    </row>
    <row r="1914">
      <c r="A1914" s="104" t="inlineStr">
        <is>
          <t>2024/25</t>
        </is>
      </c>
      <c r="B1914" s="104" t="inlineStr">
        <is>
          <t>HC-046</t>
        </is>
      </c>
      <c r="C1914" s="104" t="inlineStr">
        <is>
          <t>P023</t>
        </is>
      </c>
      <c r="D1914" s="159" t="n">
        <v>7047</v>
      </c>
      <c r="E1914" s="160" t="n">
        <v>14090.18</v>
      </c>
      <c r="F1914" s="160" t="n">
        <v>2699.23</v>
      </c>
    </row>
    <row r="1915">
      <c r="A1915" s="104" t="inlineStr">
        <is>
          <t>2024/25</t>
        </is>
      </c>
      <c r="B1915" s="104" t="inlineStr">
        <is>
          <t>HC-046</t>
        </is>
      </c>
      <c r="C1915" s="104" t="inlineStr">
        <is>
          <t>P024</t>
        </is>
      </c>
      <c r="D1915" s="159" t="n">
        <v>8019</v>
      </c>
      <c r="E1915" s="160" t="n">
        <v>17498.72</v>
      </c>
      <c r="F1915" s="160" t="n">
        <v>3538.42</v>
      </c>
    </row>
    <row r="1916">
      <c r="A1916" s="104" t="inlineStr">
        <is>
          <t>2024/25</t>
        </is>
      </c>
      <c r="B1916" s="104" t="inlineStr">
        <is>
          <t>HC-046</t>
        </is>
      </c>
      <c r="C1916" s="104" t="inlineStr">
        <is>
          <t>P025</t>
        </is>
      </c>
      <c r="D1916" s="159" t="n">
        <v>6444</v>
      </c>
      <c r="E1916" s="160" t="n">
        <v>24602.15</v>
      </c>
      <c r="F1916" s="160" t="n">
        <v>8901.93</v>
      </c>
    </row>
    <row r="1917">
      <c r="A1917" s="104" t="inlineStr">
        <is>
          <t>2024/25</t>
        </is>
      </c>
      <c r="B1917" s="104" t="inlineStr">
        <is>
          <t>HC-046</t>
        </is>
      </c>
      <c r="C1917" s="104" t="inlineStr">
        <is>
          <t>P026</t>
        </is>
      </c>
      <c r="D1917" s="159" t="n">
        <v>3867</v>
      </c>
      <c r="E1917" s="160" t="n">
        <v>17225.98</v>
      </c>
      <c r="F1917" s="160" t="n">
        <v>5499.52</v>
      </c>
    </row>
    <row r="1918">
      <c r="A1918" s="104" t="inlineStr">
        <is>
          <t>2024/25</t>
        </is>
      </c>
      <c r="B1918" s="104" t="inlineStr">
        <is>
          <t>HC-046</t>
        </is>
      </c>
      <c r="C1918" s="104" t="inlineStr">
        <is>
          <t>P027</t>
        </is>
      </c>
      <c r="D1918" s="159" t="n">
        <v>3155</v>
      </c>
      <c r="E1918" s="160" t="n">
        <v>14053.71</v>
      </c>
      <c r="F1918" s="160" t="n">
        <v>4487.01</v>
      </c>
    </row>
    <row r="1919">
      <c r="A1919" s="104" t="inlineStr">
        <is>
          <t>2024/25</t>
        </is>
      </c>
      <c r="B1919" s="104" t="inlineStr">
        <is>
          <t>HC-046</t>
        </is>
      </c>
      <c r="C1919" s="104" t="inlineStr">
        <is>
          <t>P028</t>
        </is>
      </c>
      <c r="D1919" s="159" t="n">
        <v>4616</v>
      </c>
      <c r="E1919" s="160" t="n">
        <v>21820.49</v>
      </c>
      <c r="F1919" s="160" t="n">
        <v>7430.69</v>
      </c>
    </row>
    <row r="1920">
      <c r="A1920" s="104" t="inlineStr">
        <is>
          <t>2024/25</t>
        </is>
      </c>
      <c r="B1920" s="104" t="inlineStr">
        <is>
          <t>HC-046</t>
        </is>
      </c>
      <c r="C1920" s="104" t="inlineStr">
        <is>
          <t>P029</t>
        </is>
      </c>
      <c r="D1920" s="159" t="n">
        <v>11150</v>
      </c>
      <c r="E1920" s="160" t="n">
        <v>21285.47</v>
      </c>
      <c r="F1920" s="160" t="n">
        <v>3171.19</v>
      </c>
    </row>
    <row r="1921">
      <c r="A1921" s="104" t="inlineStr">
        <is>
          <t>2024/25</t>
        </is>
      </c>
      <c r="B1921" s="104" t="inlineStr">
        <is>
          <t>HC-046</t>
        </is>
      </c>
      <c r="C1921" s="104" t="inlineStr">
        <is>
          <t>P030</t>
        </is>
      </c>
      <c r="D1921" s="159" t="n">
        <v>6225</v>
      </c>
      <c r="E1921" s="160" t="n">
        <v>18668.18</v>
      </c>
      <c r="F1921" s="160" t="n">
        <v>3576.65</v>
      </c>
    </row>
    <row r="1922">
      <c r="A1922" s="104" t="inlineStr">
        <is>
          <t>2024/25</t>
        </is>
      </c>
      <c r="B1922" s="104" t="inlineStr">
        <is>
          <t>HC-046</t>
        </is>
      </c>
      <c r="C1922" s="104" t="inlineStr">
        <is>
          <t>P031</t>
        </is>
      </c>
      <c r="D1922" s="159" t="n">
        <v>2689</v>
      </c>
      <c r="E1922" s="160" t="n">
        <v>13440.97</v>
      </c>
      <c r="F1922" s="160" t="n">
        <v>4006.09</v>
      </c>
    </row>
    <row r="1923">
      <c r="A1923" s="104" t="inlineStr">
        <is>
          <t>2024/25</t>
        </is>
      </c>
      <c r="B1923" s="104" t="inlineStr">
        <is>
          <t>HC-046</t>
        </is>
      </c>
      <c r="C1923" s="104" t="inlineStr">
        <is>
          <t>P032</t>
        </is>
      </c>
      <c r="D1923" s="159" t="n">
        <v>3472</v>
      </c>
      <c r="E1923" s="160" t="n">
        <v>8210.09</v>
      </c>
      <c r="F1923" s="160" t="n">
        <v>1834.89</v>
      </c>
    </row>
    <row r="1924">
      <c r="A1924" s="104" t="inlineStr">
        <is>
          <t>2024/25</t>
        </is>
      </c>
      <c r="B1924" s="104" t="inlineStr">
        <is>
          <t>HC-046</t>
        </is>
      </c>
      <c r="C1924" s="104" t="inlineStr">
        <is>
          <t>P033</t>
        </is>
      </c>
      <c r="D1924" s="159" t="n">
        <v>2209</v>
      </c>
      <c r="E1924" s="160" t="n">
        <v>6829.66</v>
      </c>
      <c r="F1924" s="160" t="n">
        <v>1744.49</v>
      </c>
    </row>
    <row r="1925">
      <c r="A1925" s="104" t="inlineStr">
        <is>
          <t>2024/25</t>
        </is>
      </c>
      <c r="B1925" s="104" t="inlineStr">
        <is>
          <t>HC-046</t>
        </is>
      </c>
      <c r="C1925" s="104" t="inlineStr">
        <is>
          <t>P034</t>
        </is>
      </c>
      <c r="D1925" s="159" t="n">
        <v>1576</v>
      </c>
      <c r="E1925" s="160" t="n">
        <v>6590.52</v>
      </c>
      <c r="F1925" s="160" t="n">
        <v>2034.11</v>
      </c>
    </row>
    <row r="1926">
      <c r="A1926" s="104" t="inlineStr">
        <is>
          <t>2024/25</t>
        </is>
      </c>
      <c r="B1926" s="104" t="inlineStr">
        <is>
          <t>HC-046</t>
        </is>
      </c>
      <c r="C1926" s="104" t="inlineStr">
        <is>
          <t>P035</t>
        </is>
      </c>
      <c r="D1926" s="159" t="n">
        <v>2174</v>
      </c>
      <c r="E1926" s="160" t="n">
        <v>7712.52</v>
      </c>
      <c r="F1926" s="160" t="n">
        <v>2134.32</v>
      </c>
    </row>
    <row r="1927">
      <c r="A1927" s="104" t="inlineStr">
        <is>
          <t>2024/25</t>
        </is>
      </c>
      <c r="B1927" s="104" t="inlineStr">
        <is>
          <t>HC-046</t>
        </is>
      </c>
      <c r="C1927" s="104" t="inlineStr">
        <is>
          <t>P036</t>
        </is>
      </c>
      <c r="D1927" s="159" t="n">
        <v>1701</v>
      </c>
      <c r="E1927" s="160" t="n">
        <v>6496.32</v>
      </c>
      <c r="F1927" s="160" t="n">
        <v>1866.64</v>
      </c>
    </row>
    <row r="1928">
      <c r="A1928" s="104" t="inlineStr">
        <is>
          <t>2024/25</t>
        </is>
      </c>
      <c r="B1928" s="104" t="inlineStr">
        <is>
          <t>HC-046</t>
        </is>
      </c>
      <c r="C1928" s="104" t="inlineStr">
        <is>
          <t>P037</t>
        </is>
      </c>
      <c r="D1928" s="159" t="n">
        <v>2504</v>
      </c>
      <c r="E1928" s="160" t="n">
        <v>8651.879999999999</v>
      </c>
      <c r="F1928" s="160" t="n">
        <v>2854.09</v>
      </c>
    </row>
    <row r="1929">
      <c r="A1929" s="104" t="inlineStr">
        <is>
          <t>2024/25</t>
        </is>
      </c>
      <c r="B1929" s="104" t="inlineStr">
        <is>
          <t>HC-046</t>
        </is>
      </c>
      <c r="C1929" s="104" t="inlineStr">
        <is>
          <t>P038</t>
        </is>
      </c>
      <c r="D1929" s="159" t="n">
        <v>1264</v>
      </c>
      <c r="E1929" s="160" t="n">
        <v>7929.12</v>
      </c>
      <c r="F1929" s="160" t="n">
        <v>2531.48</v>
      </c>
    </row>
    <row r="1930">
      <c r="A1930" s="104" t="inlineStr">
        <is>
          <t>2024/25</t>
        </is>
      </c>
      <c r="B1930" s="104" t="inlineStr">
        <is>
          <t>HC-046</t>
        </is>
      </c>
      <c r="C1930" s="104" t="inlineStr">
        <is>
          <t>P039</t>
        </is>
      </c>
      <c r="D1930" s="159" t="n">
        <v>1320</v>
      </c>
      <c r="E1930" s="160" t="n">
        <v>8286.469999999999</v>
      </c>
      <c r="F1930" s="160" t="n">
        <v>2733.73</v>
      </c>
    </row>
    <row r="1931">
      <c r="A1931" s="104" t="inlineStr">
        <is>
          <t>2024/25</t>
        </is>
      </c>
      <c r="B1931" s="104" t="inlineStr">
        <is>
          <t>HC-046</t>
        </is>
      </c>
      <c r="C1931" s="104" t="inlineStr">
        <is>
          <t>P040</t>
        </is>
      </c>
      <c r="D1931" s="159" t="n">
        <v>502</v>
      </c>
      <c r="E1931" s="160" t="n">
        <v>3833.65</v>
      </c>
      <c r="F1931" s="160" t="n">
        <v>1224.15</v>
      </c>
    </row>
    <row r="1932">
      <c r="A1932" s="104" t="inlineStr">
        <is>
          <t>2024/25</t>
        </is>
      </c>
      <c r="B1932" s="104" t="inlineStr">
        <is>
          <t>HC-046</t>
        </is>
      </c>
      <c r="C1932" s="104" t="inlineStr">
        <is>
          <t>P041</t>
        </is>
      </c>
      <c r="D1932" s="159" t="n">
        <v>234</v>
      </c>
      <c r="E1932" s="160" t="n">
        <v>2533.43</v>
      </c>
      <c r="F1932" s="160" t="n">
        <v>970.21</v>
      </c>
    </row>
    <row r="1933">
      <c r="A1933" s="104" t="inlineStr">
        <is>
          <t>2024/25</t>
        </is>
      </c>
      <c r="B1933" s="104" t="inlineStr">
        <is>
          <t>HC-046</t>
        </is>
      </c>
      <c r="C1933" s="104" t="inlineStr">
        <is>
          <t>P042</t>
        </is>
      </c>
      <c r="D1933" s="159" t="n">
        <v>441</v>
      </c>
      <c r="E1933" s="160" t="n">
        <v>1763.22</v>
      </c>
      <c r="F1933" s="160" t="n">
        <v>431.37</v>
      </c>
    </row>
    <row r="1934">
      <c r="A1934" s="104" t="inlineStr">
        <is>
          <t>2024/25</t>
        </is>
      </c>
      <c r="B1934" s="104" t="inlineStr">
        <is>
          <t>HC-047</t>
        </is>
      </c>
      <c r="C1934" s="104" t="inlineStr">
        <is>
          <t>P001</t>
        </is>
      </c>
      <c r="D1934" s="159" t="n">
        <v>4934</v>
      </c>
      <c r="E1934" s="160" t="n">
        <v>44406.26</v>
      </c>
      <c r="F1934" s="160" t="n">
        <v>15611.18</v>
      </c>
    </row>
    <row r="1935">
      <c r="A1935" s="104" t="inlineStr">
        <is>
          <t>2024/25</t>
        </is>
      </c>
      <c r="B1935" s="104" t="inlineStr">
        <is>
          <t>HC-047</t>
        </is>
      </c>
      <c r="C1935" s="104" t="inlineStr">
        <is>
          <t>P002</t>
        </is>
      </c>
      <c r="D1935" s="159" t="n">
        <v>7294</v>
      </c>
      <c r="E1935" s="160" t="n">
        <v>76253.92999999999</v>
      </c>
      <c r="F1935" s="160" t="n">
        <v>28429.54</v>
      </c>
    </row>
    <row r="1936">
      <c r="A1936" s="104" t="inlineStr">
        <is>
          <t>2024/25</t>
        </is>
      </c>
      <c r="B1936" s="104" t="inlineStr">
        <is>
          <t>HC-047</t>
        </is>
      </c>
      <c r="C1936" s="104" t="inlineStr">
        <is>
          <t>P003</t>
        </is>
      </c>
      <c r="D1936" s="159" t="n">
        <v>10146</v>
      </c>
      <c r="E1936" s="160" t="n">
        <v>68242.25999999999</v>
      </c>
      <c r="F1936" s="160" t="n">
        <v>22537.01</v>
      </c>
    </row>
    <row r="1937">
      <c r="A1937" s="104" t="inlineStr">
        <is>
          <t>2024/25</t>
        </is>
      </c>
      <c r="B1937" s="104" t="inlineStr">
        <is>
          <t>HC-047</t>
        </is>
      </c>
      <c r="C1937" s="104" t="inlineStr">
        <is>
          <t>P004</t>
        </is>
      </c>
      <c r="D1937" s="159" t="n">
        <v>4406</v>
      </c>
      <c r="E1937" s="160" t="n">
        <v>34446.34</v>
      </c>
      <c r="F1937" s="160" t="n">
        <v>11008.98</v>
      </c>
    </row>
    <row r="1938">
      <c r="A1938" s="104" t="inlineStr">
        <is>
          <t>2024/25</t>
        </is>
      </c>
      <c r="B1938" s="104" t="inlineStr">
        <is>
          <t>HC-047</t>
        </is>
      </c>
      <c r="C1938" s="104" t="inlineStr">
        <is>
          <t>P005</t>
        </is>
      </c>
      <c r="D1938" s="159" t="n">
        <v>10070</v>
      </c>
      <c r="E1938" s="160" t="n">
        <v>75066.99000000001</v>
      </c>
      <c r="F1938" s="160" t="n">
        <v>23193.02</v>
      </c>
    </row>
    <row r="1939">
      <c r="A1939" s="104" t="inlineStr">
        <is>
          <t>2024/25</t>
        </is>
      </c>
      <c r="B1939" s="104" t="inlineStr">
        <is>
          <t>HC-047</t>
        </is>
      </c>
      <c r="C1939" s="104" t="inlineStr">
        <is>
          <t>P006</t>
        </is>
      </c>
      <c r="D1939" s="159" t="n">
        <v>8861</v>
      </c>
      <c r="E1939" s="160" t="n">
        <v>71682.64999999999</v>
      </c>
      <c r="F1939" s="160" t="n">
        <v>20616.95</v>
      </c>
    </row>
    <row r="1940">
      <c r="A1940" s="104" t="inlineStr">
        <is>
          <t>2024/25</t>
        </is>
      </c>
      <c r="B1940" s="104" t="inlineStr">
        <is>
          <t>HC-047</t>
        </is>
      </c>
      <c r="C1940" s="104" t="inlineStr">
        <is>
          <t>P007</t>
        </is>
      </c>
      <c r="D1940" s="159" t="n">
        <v>9121</v>
      </c>
      <c r="E1940" s="160" t="n">
        <v>68824.75999999999</v>
      </c>
      <c r="F1940" s="160" t="n">
        <v>18329.77</v>
      </c>
    </row>
    <row r="1941">
      <c r="A1941" s="104" t="inlineStr">
        <is>
          <t>2024/25</t>
        </is>
      </c>
      <c r="B1941" s="104" t="inlineStr">
        <is>
          <t>HC-047</t>
        </is>
      </c>
      <c r="C1941" s="104" t="inlineStr">
        <is>
          <t>P008</t>
        </is>
      </c>
      <c r="D1941" s="159" t="n">
        <v>7632</v>
      </c>
      <c r="E1941" s="160" t="n">
        <v>56203.69</v>
      </c>
      <c r="F1941" s="160" t="n">
        <v>20354.68</v>
      </c>
    </row>
    <row r="1942">
      <c r="A1942" s="104" t="inlineStr">
        <is>
          <t>2024/25</t>
        </is>
      </c>
      <c r="B1942" s="104" t="inlineStr">
        <is>
          <t>HC-047</t>
        </is>
      </c>
      <c r="C1942" s="104" t="inlineStr">
        <is>
          <t>P009</t>
        </is>
      </c>
      <c r="D1942" s="159" t="n">
        <v>3890</v>
      </c>
      <c r="E1942" s="160" t="n">
        <v>49158.95</v>
      </c>
      <c r="F1942" s="160" t="n">
        <v>19898.82</v>
      </c>
    </row>
    <row r="1943">
      <c r="A1943" s="104" t="inlineStr">
        <is>
          <t>2024/25</t>
        </is>
      </c>
      <c r="B1943" s="104" t="inlineStr">
        <is>
          <t>HC-047</t>
        </is>
      </c>
      <c r="C1943" s="104" t="inlineStr">
        <is>
          <t>P010</t>
        </is>
      </c>
      <c r="D1943" s="159" t="n">
        <v>9716</v>
      </c>
      <c r="E1943" s="160" t="n">
        <v>57406.93</v>
      </c>
      <c r="F1943" s="160" t="n">
        <v>18345.73</v>
      </c>
    </row>
    <row r="1944">
      <c r="A1944" s="104" t="inlineStr">
        <is>
          <t>2024/25</t>
        </is>
      </c>
      <c r="B1944" s="104" t="inlineStr">
        <is>
          <t>HC-047</t>
        </is>
      </c>
      <c r="C1944" s="104" t="inlineStr">
        <is>
          <t>P011</t>
        </is>
      </c>
      <c r="D1944" s="159" t="n">
        <v>9545</v>
      </c>
      <c r="E1944" s="160" t="n">
        <v>27766.02</v>
      </c>
      <c r="F1944" s="160" t="n">
        <v>6507.93</v>
      </c>
    </row>
    <row r="1945">
      <c r="A1945" s="104" t="inlineStr">
        <is>
          <t>2024/25</t>
        </is>
      </c>
      <c r="B1945" s="104" t="inlineStr">
        <is>
          <t>HC-047</t>
        </is>
      </c>
      <c r="C1945" s="104" t="inlineStr">
        <is>
          <t>P012</t>
        </is>
      </c>
      <c r="D1945" s="159" t="n">
        <v>10361</v>
      </c>
      <c r="E1945" s="160" t="n">
        <v>38613.93</v>
      </c>
      <c r="F1945" s="160" t="n">
        <v>11517.57</v>
      </c>
    </row>
    <row r="1946">
      <c r="A1946" s="104" t="inlineStr">
        <is>
          <t>2024/25</t>
        </is>
      </c>
      <c r="B1946" s="104" t="inlineStr">
        <is>
          <t>HC-047</t>
        </is>
      </c>
      <c r="C1946" s="104" t="inlineStr">
        <is>
          <t>P013</t>
        </is>
      </c>
      <c r="D1946" s="159" t="n">
        <v>10720</v>
      </c>
      <c r="E1946" s="160" t="n">
        <v>37034.04</v>
      </c>
      <c r="F1946" s="160" t="n">
        <v>9468.77</v>
      </c>
    </row>
    <row r="1947">
      <c r="A1947" s="104" t="inlineStr">
        <is>
          <t>2024/25</t>
        </is>
      </c>
      <c r="B1947" s="104" t="inlineStr">
        <is>
          <t>HC-047</t>
        </is>
      </c>
      <c r="C1947" s="104" t="inlineStr">
        <is>
          <t>P014</t>
        </is>
      </c>
      <c r="D1947" s="159" t="n">
        <v>11713</v>
      </c>
      <c r="E1947" s="160" t="n">
        <v>45792.37</v>
      </c>
      <c r="F1947" s="160" t="n">
        <v>12682.38</v>
      </c>
    </row>
    <row r="1948">
      <c r="A1948" s="104" t="inlineStr">
        <is>
          <t>2024/25</t>
        </is>
      </c>
      <c r="B1948" s="104" t="inlineStr">
        <is>
          <t>HC-047</t>
        </is>
      </c>
      <c r="C1948" s="104" t="inlineStr">
        <is>
          <t>P015</t>
        </is>
      </c>
      <c r="D1948" s="159" t="n">
        <v>8294</v>
      </c>
      <c r="E1948" s="160" t="n">
        <v>39214.1</v>
      </c>
      <c r="F1948" s="160" t="n">
        <v>12950.6</v>
      </c>
    </row>
    <row r="1949">
      <c r="A1949" s="104" t="inlineStr">
        <is>
          <t>2024/25</t>
        </is>
      </c>
      <c r="B1949" s="104" t="inlineStr">
        <is>
          <t>HC-047</t>
        </is>
      </c>
      <c r="C1949" s="104" t="inlineStr">
        <is>
          <t>P016</t>
        </is>
      </c>
      <c r="D1949" s="159" t="n">
        <v>4430</v>
      </c>
      <c r="E1949" s="160" t="n">
        <v>27380.54</v>
      </c>
      <c r="F1949" s="160" t="n">
        <v>8457.950000000001</v>
      </c>
    </row>
    <row r="1950">
      <c r="A1950" s="104" t="inlineStr">
        <is>
          <t>2024/25</t>
        </is>
      </c>
      <c r="B1950" s="104" t="inlineStr">
        <is>
          <t>HC-047</t>
        </is>
      </c>
      <c r="C1950" s="104" t="inlineStr">
        <is>
          <t>P017</t>
        </is>
      </c>
      <c r="D1950" s="159" t="n">
        <v>3972</v>
      </c>
      <c r="E1950" s="160" t="n">
        <v>27077</v>
      </c>
      <c r="F1950" s="160" t="n">
        <v>9229.870000000001</v>
      </c>
    </row>
    <row r="1951">
      <c r="A1951" s="104" t="inlineStr">
        <is>
          <t>2024/25</t>
        </is>
      </c>
      <c r="B1951" s="104" t="inlineStr">
        <is>
          <t>HC-047</t>
        </is>
      </c>
      <c r="C1951" s="104" t="inlineStr">
        <is>
          <t>P018</t>
        </is>
      </c>
      <c r="D1951" s="159" t="n">
        <v>8638</v>
      </c>
      <c r="E1951" s="160" t="n">
        <v>22776.48</v>
      </c>
      <c r="F1951" s="160" t="n">
        <v>4853.05</v>
      </c>
    </row>
    <row r="1952">
      <c r="A1952" s="104" t="inlineStr">
        <is>
          <t>2024/25</t>
        </is>
      </c>
      <c r="B1952" s="104" t="inlineStr">
        <is>
          <t>HC-047</t>
        </is>
      </c>
      <c r="C1952" s="104" t="inlineStr">
        <is>
          <t>P019</t>
        </is>
      </c>
      <c r="D1952" s="159" t="n">
        <v>11443</v>
      </c>
      <c r="E1952" s="160" t="n">
        <v>29124.95</v>
      </c>
      <c r="F1952" s="160" t="n">
        <v>7446</v>
      </c>
    </row>
    <row r="1953">
      <c r="A1953" s="104" t="inlineStr">
        <is>
          <t>2024/25</t>
        </is>
      </c>
      <c r="B1953" s="104" t="inlineStr">
        <is>
          <t>HC-047</t>
        </is>
      </c>
      <c r="C1953" s="104" t="inlineStr">
        <is>
          <t>P020</t>
        </is>
      </c>
      <c r="D1953" s="159" t="n">
        <v>7629</v>
      </c>
      <c r="E1953" s="160" t="n">
        <v>19416.37</v>
      </c>
      <c r="F1953" s="160" t="n">
        <v>4964.3</v>
      </c>
    </row>
    <row r="1954">
      <c r="A1954" s="104" t="inlineStr">
        <is>
          <t>2024/25</t>
        </is>
      </c>
      <c r="B1954" s="104" t="inlineStr">
        <is>
          <t>HC-047</t>
        </is>
      </c>
      <c r="C1954" s="104" t="inlineStr">
        <is>
          <t>P021</t>
        </is>
      </c>
      <c r="D1954" s="159" t="n">
        <v>11747</v>
      </c>
      <c r="E1954" s="160" t="n">
        <v>38439.91</v>
      </c>
      <c r="F1954" s="160" t="n">
        <v>10647.03</v>
      </c>
    </row>
    <row r="1955">
      <c r="A1955" s="104" t="inlineStr">
        <is>
          <t>2024/25</t>
        </is>
      </c>
      <c r="B1955" s="104" t="inlineStr">
        <is>
          <t>HC-047</t>
        </is>
      </c>
      <c r="C1955" s="104" t="inlineStr">
        <is>
          <t>P022</t>
        </is>
      </c>
      <c r="D1955" s="159" t="n">
        <v>9808</v>
      </c>
      <c r="E1955" s="160" t="n">
        <v>30316.69</v>
      </c>
      <c r="F1955" s="160" t="n">
        <v>8074.76</v>
      </c>
    </row>
    <row r="1956">
      <c r="A1956" s="104" t="inlineStr">
        <is>
          <t>2024/25</t>
        </is>
      </c>
      <c r="B1956" s="104" t="inlineStr">
        <is>
          <t>HC-047</t>
        </is>
      </c>
      <c r="C1956" s="104" t="inlineStr">
        <is>
          <t>P023</t>
        </is>
      </c>
      <c r="D1956" s="159" t="n">
        <v>11515</v>
      </c>
      <c r="E1956" s="160" t="n">
        <v>23027.39</v>
      </c>
      <c r="F1956" s="160" t="n">
        <v>4415.89</v>
      </c>
    </row>
    <row r="1957">
      <c r="A1957" s="104" t="inlineStr">
        <is>
          <t>2024/25</t>
        </is>
      </c>
      <c r="B1957" s="104" t="inlineStr">
        <is>
          <t>HC-047</t>
        </is>
      </c>
      <c r="C1957" s="104" t="inlineStr">
        <is>
          <t>P024</t>
        </is>
      </c>
      <c r="D1957" s="159" t="n">
        <v>12740</v>
      </c>
      <c r="E1957" s="160" t="n">
        <v>27796.73</v>
      </c>
      <c r="F1957" s="160" t="n">
        <v>5625.83</v>
      </c>
    </row>
    <row r="1958">
      <c r="A1958" s="104" t="inlineStr">
        <is>
          <t>2024/25</t>
        </is>
      </c>
      <c r="B1958" s="104" t="inlineStr">
        <is>
          <t>HC-047</t>
        </is>
      </c>
      <c r="C1958" s="104" t="inlineStr">
        <is>
          <t>P025</t>
        </is>
      </c>
      <c r="D1958" s="159" t="n">
        <v>10387</v>
      </c>
      <c r="E1958" s="160" t="n">
        <v>39661.52</v>
      </c>
      <c r="F1958" s="160" t="n">
        <v>14363.37</v>
      </c>
    </row>
    <row r="1959">
      <c r="A1959" s="104" t="inlineStr">
        <is>
          <t>2024/25</t>
        </is>
      </c>
      <c r="B1959" s="104" t="inlineStr">
        <is>
          <t>HC-047</t>
        </is>
      </c>
      <c r="C1959" s="104" t="inlineStr">
        <is>
          <t>P026</t>
        </is>
      </c>
      <c r="D1959" s="159" t="n">
        <v>6214</v>
      </c>
      <c r="E1959" s="160" t="n">
        <v>27684.11</v>
      </c>
      <c r="F1959" s="160" t="n">
        <v>8846.77</v>
      </c>
    </row>
    <row r="1960">
      <c r="A1960" s="104" t="inlineStr">
        <is>
          <t>2024/25</t>
        </is>
      </c>
      <c r="B1960" s="104" t="inlineStr">
        <is>
          <t>HC-047</t>
        </is>
      </c>
      <c r="C1960" s="104" t="inlineStr">
        <is>
          <t>P027</t>
        </is>
      </c>
      <c r="D1960" s="159" t="n">
        <v>5175</v>
      </c>
      <c r="E1960" s="160" t="n">
        <v>23058.99</v>
      </c>
      <c r="F1960" s="160" t="n">
        <v>7369.92</v>
      </c>
    </row>
    <row r="1961">
      <c r="A1961" s="104" t="inlineStr">
        <is>
          <t>2024/25</t>
        </is>
      </c>
      <c r="B1961" s="104" t="inlineStr">
        <is>
          <t>HC-047</t>
        </is>
      </c>
      <c r="C1961" s="104" t="inlineStr">
        <is>
          <t>P028</t>
        </is>
      </c>
      <c r="D1961" s="159" t="n">
        <v>7218</v>
      </c>
      <c r="E1961" s="160" t="n">
        <v>34110.9</v>
      </c>
      <c r="F1961" s="160" t="n">
        <v>11628.18</v>
      </c>
    </row>
    <row r="1962">
      <c r="A1962" s="104" t="inlineStr">
        <is>
          <t>2024/25</t>
        </is>
      </c>
      <c r="B1962" s="104" t="inlineStr">
        <is>
          <t>HC-047</t>
        </is>
      </c>
      <c r="C1962" s="104" t="inlineStr">
        <is>
          <t>P029</t>
        </is>
      </c>
      <c r="D1962" s="159" t="n">
        <v>17727</v>
      </c>
      <c r="E1962" s="160" t="n">
        <v>33841.03</v>
      </c>
      <c r="F1962" s="160" t="n">
        <v>5047.13</v>
      </c>
    </row>
    <row r="1963">
      <c r="A1963" s="104" t="inlineStr">
        <is>
          <t>2024/25</t>
        </is>
      </c>
      <c r="B1963" s="104" t="inlineStr">
        <is>
          <t>HC-047</t>
        </is>
      </c>
      <c r="C1963" s="104" t="inlineStr">
        <is>
          <t>P030</t>
        </is>
      </c>
      <c r="D1963" s="159" t="n">
        <v>9615</v>
      </c>
      <c r="E1963" s="160" t="n">
        <v>28847.69</v>
      </c>
      <c r="F1963" s="160" t="n">
        <v>5531.86</v>
      </c>
    </row>
    <row r="1964">
      <c r="A1964" s="104" t="inlineStr">
        <is>
          <t>2024/25</t>
        </is>
      </c>
      <c r="B1964" s="104" t="inlineStr">
        <is>
          <t>HC-047</t>
        </is>
      </c>
      <c r="C1964" s="104" t="inlineStr">
        <is>
          <t>P031</t>
        </is>
      </c>
      <c r="D1964" s="159" t="n">
        <v>4536</v>
      </c>
      <c r="E1964" s="160" t="n">
        <v>22680.48</v>
      </c>
      <c r="F1964" s="160" t="n">
        <v>6765.24</v>
      </c>
    </row>
    <row r="1965">
      <c r="A1965" s="104" t="inlineStr">
        <is>
          <t>2024/25</t>
        </is>
      </c>
      <c r="B1965" s="104" t="inlineStr">
        <is>
          <t>HC-047</t>
        </is>
      </c>
      <c r="C1965" s="104" t="inlineStr">
        <is>
          <t>P032</t>
        </is>
      </c>
      <c r="D1965" s="159" t="n">
        <v>5609</v>
      </c>
      <c r="E1965" s="160" t="n">
        <v>13255.69</v>
      </c>
      <c r="F1965" s="160" t="n">
        <v>2965.7</v>
      </c>
    </row>
    <row r="1966">
      <c r="A1966" s="104" t="inlineStr">
        <is>
          <t>2024/25</t>
        </is>
      </c>
      <c r="B1966" s="104" t="inlineStr">
        <is>
          <t>HC-047</t>
        </is>
      </c>
      <c r="C1966" s="104" t="inlineStr">
        <is>
          <t>P033</t>
        </is>
      </c>
      <c r="D1966" s="159" t="n">
        <v>3684</v>
      </c>
      <c r="E1966" s="160" t="n">
        <v>11384.08</v>
      </c>
      <c r="F1966" s="160" t="n">
        <v>2911</v>
      </c>
    </row>
    <row r="1967">
      <c r="A1967" s="104" t="inlineStr">
        <is>
          <t>2024/25</t>
        </is>
      </c>
      <c r="B1967" s="104" t="inlineStr">
        <is>
          <t>HC-047</t>
        </is>
      </c>
      <c r="C1967" s="104" t="inlineStr">
        <is>
          <t>P034</t>
        </is>
      </c>
      <c r="D1967" s="159" t="n">
        <v>2557</v>
      </c>
      <c r="E1967" s="160" t="n">
        <v>10694.44</v>
      </c>
      <c r="F1967" s="160" t="n">
        <v>3303.94</v>
      </c>
    </row>
    <row r="1968">
      <c r="A1968" s="104" t="inlineStr">
        <is>
          <t>2024/25</t>
        </is>
      </c>
      <c r="B1968" s="104" t="inlineStr">
        <is>
          <t>HC-047</t>
        </is>
      </c>
      <c r="C1968" s="104" t="inlineStr">
        <is>
          <t>P035</t>
        </is>
      </c>
      <c r="D1968" s="159" t="n">
        <v>3589</v>
      </c>
      <c r="E1968" s="160" t="n">
        <v>12726</v>
      </c>
      <c r="F1968" s="160" t="n">
        <v>3525.23</v>
      </c>
    </row>
    <row r="1969">
      <c r="A1969" s="104" t="inlineStr">
        <is>
          <t>2024/25</t>
        </is>
      </c>
      <c r="B1969" s="104" t="inlineStr">
        <is>
          <t>HC-047</t>
        </is>
      </c>
      <c r="C1969" s="104" t="inlineStr">
        <is>
          <t>P036</t>
        </is>
      </c>
      <c r="D1969" s="159" t="n">
        <v>2765</v>
      </c>
      <c r="E1969" s="160" t="n">
        <v>10563.61</v>
      </c>
      <c r="F1969" s="160" t="n">
        <v>3038.08</v>
      </c>
    </row>
    <row r="1970">
      <c r="A1970" s="104" t="inlineStr">
        <is>
          <t>2024/25</t>
        </is>
      </c>
      <c r="B1970" s="104" t="inlineStr">
        <is>
          <t>HC-047</t>
        </is>
      </c>
      <c r="C1970" s="104" t="inlineStr">
        <is>
          <t>P037</t>
        </is>
      </c>
      <c r="D1970" s="159" t="n">
        <v>4085</v>
      </c>
      <c r="E1970" s="160" t="n">
        <v>14113.66</v>
      </c>
      <c r="F1970" s="160" t="n">
        <v>4660.2</v>
      </c>
    </row>
    <row r="1971">
      <c r="A1971" s="104" t="inlineStr">
        <is>
          <t>2024/25</t>
        </is>
      </c>
      <c r="B1971" s="104" t="inlineStr">
        <is>
          <t>HC-047</t>
        </is>
      </c>
      <c r="C1971" s="104" t="inlineStr">
        <is>
          <t>P038</t>
        </is>
      </c>
      <c r="D1971" s="159" t="n">
        <v>2052</v>
      </c>
      <c r="E1971" s="160" t="n">
        <v>12873.65</v>
      </c>
      <c r="F1971" s="160" t="n">
        <v>4114.4</v>
      </c>
    </row>
    <row r="1972">
      <c r="A1972" s="104" t="inlineStr">
        <is>
          <t>2024/25</t>
        </is>
      </c>
      <c r="B1972" s="104" t="inlineStr">
        <is>
          <t>HC-047</t>
        </is>
      </c>
      <c r="C1972" s="104" t="inlineStr">
        <is>
          <t>P039</t>
        </is>
      </c>
      <c r="D1972" s="159" t="n">
        <v>2068</v>
      </c>
      <c r="E1972" s="160" t="n">
        <v>12979.14</v>
      </c>
      <c r="F1972" s="160" t="n">
        <v>4286.17</v>
      </c>
    </row>
    <row r="1973">
      <c r="A1973" s="104" t="inlineStr">
        <is>
          <t>2024/25</t>
        </is>
      </c>
      <c r="B1973" s="104" t="inlineStr">
        <is>
          <t>HC-047</t>
        </is>
      </c>
      <c r="C1973" s="104" t="inlineStr">
        <is>
          <t>P040</t>
        </is>
      </c>
      <c r="D1973" s="159" t="n">
        <v>832</v>
      </c>
      <c r="E1973" s="160" t="n">
        <v>6363.68</v>
      </c>
      <c r="F1973" s="160" t="n">
        <v>2034.4</v>
      </c>
    </row>
    <row r="1974">
      <c r="A1974" s="104" t="inlineStr">
        <is>
          <t>2024/25</t>
        </is>
      </c>
      <c r="B1974" s="104" t="inlineStr">
        <is>
          <t>HC-047</t>
        </is>
      </c>
      <c r="C1974" s="104" t="inlineStr">
        <is>
          <t>P041</t>
        </is>
      </c>
      <c r="D1974" s="159" t="n">
        <v>415</v>
      </c>
      <c r="E1974" s="160" t="n">
        <v>4489.47</v>
      </c>
      <c r="F1974" s="160" t="n">
        <v>1722.08</v>
      </c>
    </row>
    <row r="1975">
      <c r="A1975" s="104" t="inlineStr">
        <is>
          <t>2024/25</t>
        </is>
      </c>
      <c r="B1975" s="104" t="inlineStr">
        <is>
          <t>HC-047</t>
        </is>
      </c>
      <c r="C1975" s="104" t="inlineStr">
        <is>
          <t>P042</t>
        </is>
      </c>
      <c r="D1975" s="159" t="n">
        <v>717</v>
      </c>
      <c r="E1975" s="160" t="n">
        <v>2867.41</v>
      </c>
      <c r="F1975" s="160" t="n">
        <v>702.89</v>
      </c>
    </row>
    <row r="1976">
      <c r="A1976" s="104" t="inlineStr">
        <is>
          <t>2024/25</t>
        </is>
      </c>
      <c r="B1976" s="104" t="inlineStr">
        <is>
          <t>HC-048</t>
        </is>
      </c>
      <c r="C1976" s="104" t="inlineStr">
        <is>
          <t>P001</t>
        </is>
      </c>
      <c r="D1976" s="159" t="n">
        <v>5128</v>
      </c>
      <c r="E1976" s="160" t="n">
        <v>46143.3</v>
      </c>
      <c r="F1976" s="160" t="n">
        <v>16207.37</v>
      </c>
    </row>
    <row r="1977">
      <c r="A1977" s="104" t="inlineStr">
        <is>
          <t>2024/25</t>
        </is>
      </c>
      <c r="B1977" s="104" t="inlineStr">
        <is>
          <t>HC-048</t>
        </is>
      </c>
      <c r="C1977" s="104" t="inlineStr">
        <is>
          <t>P002</t>
        </is>
      </c>
      <c r="D1977" s="159" t="n">
        <v>7668</v>
      </c>
      <c r="E1977" s="160" t="n">
        <v>80164.42999999999</v>
      </c>
      <c r="F1977" s="160" t="n">
        <v>29866.67</v>
      </c>
    </row>
    <row r="1978">
      <c r="A1978" s="104" t="inlineStr">
        <is>
          <t>2024/25</t>
        </is>
      </c>
      <c r="B1978" s="104" t="inlineStr">
        <is>
          <t>HC-048</t>
        </is>
      </c>
      <c r="C1978" s="104" t="inlineStr">
        <is>
          <t>P003</t>
        </is>
      </c>
      <c r="D1978" s="159" t="n">
        <v>10296</v>
      </c>
      <c r="E1978" s="160" t="n">
        <v>69259.06</v>
      </c>
      <c r="F1978" s="160" t="n">
        <v>22856.53</v>
      </c>
    </row>
    <row r="1979">
      <c r="A1979" s="104" t="inlineStr">
        <is>
          <t>2024/25</t>
        </is>
      </c>
      <c r="B1979" s="104" t="inlineStr">
        <is>
          <t>HC-048</t>
        </is>
      </c>
      <c r="C1979" s="104" t="inlineStr">
        <is>
          <t>P004</t>
        </is>
      </c>
      <c r="D1979" s="159" t="n">
        <v>4679</v>
      </c>
      <c r="E1979" s="160" t="n">
        <v>36571.87</v>
      </c>
      <c r="F1979" s="160" t="n">
        <v>11681.37</v>
      </c>
    </row>
    <row r="1980">
      <c r="A1980" s="104" t="inlineStr">
        <is>
          <t>2024/25</t>
        </is>
      </c>
      <c r="B1980" s="104" t="inlineStr">
        <is>
          <t>HC-048</t>
        </is>
      </c>
      <c r="C1980" s="104" t="inlineStr">
        <is>
          <t>P005</t>
        </is>
      </c>
      <c r="D1980" s="159" t="n">
        <v>10495</v>
      </c>
      <c r="E1980" s="160" t="n">
        <v>78247.38</v>
      </c>
      <c r="F1980" s="160" t="n">
        <v>24156.44</v>
      </c>
    </row>
    <row r="1981">
      <c r="A1981" s="104" t="inlineStr">
        <is>
          <t>2024/25</t>
        </is>
      </c>
      <c r="B1981" s="104" t="inlineStr">
        <is>
          <t>HC-048</t>
        </is>
      </c>
      <c r="C1981" s="104" t="inlineStr">
        <is>
          <t>P006</t>
        </is>
      </c>
      <c r="D1981" s="159" t="n">
        <v>9923</v>
      </c>
      <c r="E1981" s="160" t="n">
        <v>80289.84</v>
      </c>
      <c r="F1981" s="160" t="n">
        <v>23077.79</v>
      </c>
    </row>
    <row r="1982">
      <c r="A1982" s="104" t="inlineStr">
        <is>
          <t>2024/25</t>
        </is>
      </c>
      <c r="B1982" s="104" t="inlineStr">
        <is>
          <t>HC-048</t>
        </is>
      </c>
      <c r="C1982" s="104" t="inlineStr">
        <is>
          <t>P007</t>
        </is>
      </c>
      <c r="D1982" s="159" t="n">
        <v>9362</v>
      </c>
      <c r="E1982" s="160" t="n">
        <v>70631.22</v>
      </c>
      <c r="F1982" s="160" t="n">
        <v>18801.63</v>
      </c>
    </row>
    <row r="1983">
      <c r="A1983" s="104" t="inlineStr">
        <is>
          <t>2024/25</t>
        </is>
      </c>
      <c r="B1983" s="104" t="inlineStr">
        <is>
          <t>HC-048</t>
        </is>
      </c>
      <c r="C1983" s="104" t="inlineStr">
        <is>
          <t>P008</t>
        </is>
      </c>
      <c r="D1983" s="159" t="n">
        <v>7983</v>
      </c>
      <c r="E1983" s="160" t="n">
        <v>58798.1</v>
      </c>
      <c r="F1983" s="160" t="n">
        <v>21277.83</v>
      </c>
    </row>
    <row r="1984">
      <c r="A1984" s="104" t="inlineStr">
        <is>
          <t>2024/25</t>
        </is>
      </c>
      <c r="B1984" s="104" t="inlineStr">
        <is>
          <t>HC-048</t>
        </is>
      </c>
      <c r="C1984" s="104" t="inlineStr">
        <is>
          <t>P009</t>
        </is>
      </c>
      <c r="D1984" s="159" t="n">
        <v>3952</v>
      </c>
      <c r="E1984" s="160" t="n">
        <v>49933.5</v>
      </c>
      <c r="F1984" s="160" t="n">
        <v>20201.95</v>
      </c>
    </row>
    <row r="1985">
      <c r="A1985" s="104" t="inlineStr">
        <is>
          <t>2024/25</t>
        </is>
      </c>
      <c r="B1985" s="104" t="inlineStr">
        <is>
          <t>HC-048</t>
        </is>
      </c>
      <c r="C1985" s="104" t="inlineStr">
        <is>
          <t>P010</t>
        </is>
      </c>
      <c r="D1985" s="159" t="n">
        <v>10237</v>
      </c>
      <c r="E1985" s="160" t="n">
        <v>60503.64</v>
      </c>
      <c r="F1985" s="160" t="n">
        <v>19322.04</v>
      </c>
    </row>
    <row r="1986">
      <c r="A1986" s="104" t="inlineStr">
        <is>
          <t>2024/25</t>
        </is>
      </c>
      <c r="B1986" s="104" t="inlineStr">
        <is>
          <t>HC-048</t>
        </is>
      </c>
      <c r="C1986" s="104" t="inlineStr">
        <is>
          <t>P011</t>
        </is>
      </c>
      <c r="D1986" s="159" t="n">
        <v>9894</v>
      </c>
      <c r="E1986" s="160" t="n">
        <v>28782.98</v>
      </c>
      <c r="F1986" s="160" t="n">
        <v>6742.28</v>
      </c>
    </row>
    <row r="1987">
      <c r="A1987" s="104" t="inlineStr">
        <is>
          <t>2024/25</t>
        </is>
      </c>
      <c r="B1987" s="104" t="inlineStr">
        <is>
          <t>HC-048</t>
        </is>
      </c>
      <c r="C1987" s="104" t="inlineStr">
        <is>
          <t>P012</t>
        </is>
      </c>
      <c r="D1987" s="159" t="n">
        <v>10434</v>
      </c>
      <c r="E1987" s="160" t="n">
        <v>38885.47</v>
      </c>
      <c r="F1987" s="160" t="n">
        <v>11594.37</v>
      </c>
    </row>
    <row r="1988">
      <c r="A1988" s="104" t="inlineStr">
        <is>
          <t>2024/25</t>
        </is>
      </c>
      <c r="B1988" s="104" t="inlineStr">
        <is>
          <t>HC-048</t>
        </is>
      </c>
      <c r="C1988" s="104" t="inlineStr">
        <is>
          <t>P013</t>
        </is>
      </c>
      <c r="D1988" s="159" t="n">
        <v>11361</v>
      </c>
      <c r="E1988" s="160" t="n">
        <v>39246.47</v>
      </c>
      <c r="F1988" s="160" t="n">
        <v>10028.32</v>
      </c>
    </row>
    <row r="1989">
      <c r="A1989" s="104" t="inlineStr">
        <is>
          <t>2024/25</t>
        </is>
      </c>
      <c r="B1989" s="104" t="inlineStr">
        <is>
          <t>HC-048</t>
        </is>
      </c>
      <c r="C1989" s="104" t="inlineStr">
        <is>
          <t>P014</t>
        </is>
      </c>
      <c r="D1989" s="159" t="n">
        <v>12059</v>
      </c>
      <c r="E1989" s="160" t="n">
        <v>47141.27</v>
      </c>
      <c r="F1989" s="160" t="n">
        <v>13049.76</v>
      </c>
    </row>
    <row r="1990">
      <c r="A1990" s="104" t="inlineStr">
        <is>
          <t>2024/25</t>
        </is>
      </c>
      <c r="B1990" s="104" t="inlineStr">
        <is>
          <t>HC-048</t>
        </is>
      </c>
      <c r="C1990" s="104" t="inlineStr">
        <is>
          <t>P015</t>
        </is>
      </c>
      <c r="D1990" s="159" t="n">
        <v>8336</v>
      </c>
      <c r="E1990" s="160" t="n">
        <v>39409.87</v>
      </c>
      <c r="F1990" s="160" t="n">
        <v>13007.17</v>
      </c>
    </row>
    <row r="1991">
      <c r="A1991" s="104" t="inlineStr">
        <is>
          <t>2024/25</t>
        </is>
      </c>
      <c r="B1991" s="104" t="inlineStr">
        <is>
          <t>HC-048</t>
        </is>
      </c>
      <c r="C1991" s="104" t="inlineStr">
        <is>
          <t>P016</t>
        </is>
      </c>
      <c r="D1991" s="159" t="n">
        <v>4518</v>
      </c>
      <c r="E1991" s="160" t="n">
        <v>27929.92</v>
      </c>
      <c r="F1991" s="160" t="n">
        <v>8624.17</v>
      </c>
    </row>
    <row r="1992">
      <c r="A1992" s="104" t="inlineStr">
        <is>
          <t>2024/25</t>
        </is>
      </c>
      <c r="B1992" s="104" t="inlineStr">
        <is>
          <t>HC-048</t>
        </is>
      </c>
      <c r="C1992" s="104" t="inlineStr">
        <is>
          <t>P017</t>
        </is>
      </c>
      <c r="D1992" s="159" t="n">
        <v>4019</v>
      </c>
      <c r="E1992" s="160" t="n">
        <v>27400.01</v>
      </c>
      <c r="F1992" s="160" t="n">
        <v>9335.360000000001</v>
      </c>
    </row>
    <row r="1993">
      <c r="A1993" s="104" t="inlineStr">
        <is>
          <t>2024/25</t>
        </is>
      </c>
      <c r="B1993" s="104" t="inlineStr">
        <is>
          <t>HC-048</t>
        </is>
      </c>
      <c r="C1993" s="104" t="inlineStr">
        <is>
          <t>P018</t>
        </is>
      </c>
      <c r="D1993" s="159" t="n">
        <v>9321</v>
      </c>
      <c r="E1993" s="160" t="n">
        <v>24573.54</v>
      </c>
      <c r="F1993" s="160" t="n">
        <v>5232.64</v>
      </c>
    </row>
    <row r="1994">
      <c r="A1994" s="104" t="inlineStr">
        <is>
          <t>2024/25</t>
        </is>
      </c>
      <c r="B1994" s="104" t="inlineStr">
        <is>
          <t>HC-048</t>
        </is>
      </c>
      <c r="C1994" s="104" t="inlineStr">
        <is>
          <t>P019</t>
        </is>
      </c>
      <c r="D1994" s="159" t="n">
        <v>12095</v>
      </c>
      <c r="E1994" s="160" t="n">
        <v>30786.62</v>
      </c>
      <c r="F1994" s="160" t="n">
        <v>7867.09</v>
      </c>
    </row>
    <row r="1995">
      <c r="A1995" s="104" t="inlineStr">
        <is>
          <t>2024/25</t>
        </is>
      </c>
      <c r="B1995" s="104" t="inlineStr">
        <is>
          <t>HC-048</t>
        </is>
      </c>
      <c r="C1995" s="104" t="inlineStr">
        <is>
          <t>P020</t>
        </is>
      </c>
      <c r="D1995" s="159" t="n">
        <v>8194</v>
      </c>
      <c r="E1995" s="160" t="n">
        <v>20858.15</v>
      </c>
      <c r="F1995" s="160" t="n">
        <v>5329.1</v>
      </c>
    </row>
    <row r="1996">
      <c r="A1996" s="104" t="inlineStr">
        <is>
          <t>2024/25</t>
        </is>
      </c>
      <c r="B1996" s="104" t="inlineStr">
        <is>
          <t>HC-048</t>
        </is>
      </c>
      <c r="C1996" s="104" t="inlineStr">
        <is>
          <t>P021</t>
        </is>
      </c>
      <c r="D1996" s="159" t="n">
        <v>12336</v>
      </c>
      <c r="E1996" s="160" t="n">
        <v>40370.55</v>
      </c>
      <c r="F1996" s="160" t="n">
        <v>11175.77</v>
      </c>
    </row>
    <row r="1997">
      <c r="A1997" s="104" t="inlineStr">
        <is>
          <t>2024/25</t>
        </is>
      </c>
      <c r="B1997" s="104" t="inlineStr">
        <is>
          <t>HC-048</t>
        </is>
      </c>
      <c r="C1997" s="104" t="inlineStr">
        <is>
          <t>P022</t>
        </is>
      </c>
      <c r="D1997" s="159" t="n">
        <v>10117</v>
      </c>
      <c r="E1997" s="160" t="n">
        <v>31272.65</v>
      </c>
      <c r="F1997" s="160" t="n">
        <v>8322.58</v>
      </c>
    </row>
    <row r="1998">
      <c r="A1998" s="104" t="inlineStr">
        <is>
          <t>2024/25</t>
        </is>
      </c>
      <c r="B1998" s="104" t="inlineStr">
        <is>
          <t>HC-048</t>
        </is>
      </c>
      <c r="C1998" s="104" t="inlineStr">
        <is>
          <t>P023</t>
        </is>
      </c>
      <c r="D1998" s="159" t="n">
        <v>11731</v>
      </c>
      <c r="E1998" s="160" t="n">
        <v>23460.79</v>
      </c>
      <c r="F1998" s="160" t="n">
        <v>4495.74</v>
      </c>
    </row>
    <row r="1999">
      <c r="A1999" s="104" t="inlineStr">
        <is>
          <t>2024/25</t>
        </is>
      </c>
      <c r="B1999" s="104" t="inlineStr">
        <is>
          <t>HC-048</t>
        </is>
      </c>
      <c r="C1999" s="104" t="inlineStr">
        <is>
          <t>P024</t>
        </is>
      </c>
      <c r="D1999" s="159" t="n">
        <v>12843</v>
      </c>
      <c r="E1999" s="160" t="n">
        <v>28024.06</v>
      </c>
      <c r="F1999" s="160" t="n">
        <v>5668.98</v>
      </c>
    </row>
    <row r="2000">
      <c r="A2000" s="104" t="inlineStr">
        <is>
          <t>2024/25</t>
        </is>
      </c>
      <c r="B2000" s="104" t="inlineStr">
        <is>
          <t>HC-048</t>
        </is>
      </c>
      <c r="C2000" s="104" t="inlineStr">
        <is>
          <t>P025</t>
        </is>
      </c>
      <c r="D2000" s="159" t="n">
        <v>10865</v>
      </c>
      <c r="E2000" s="160" t="n">
        <v>41472.75</v>
      </c>
      <c r="F2000" s="160" t="n">
        <v>15012.96</v>
      </c>
    </row>
    <row r="2001">
      <c r="A2001" s="104" t="inlineStr">
        <is>
          <t>2024/25</t>
        </is>
      </c>
      <c r="B2001" s="104" t="inlineStr">
        <is>
          <t>HC-048</t>
        </is>
      </c>
      <c r="C2001" s="104" t="inlineStr">
        <is>
          <t>P026</t>
        </is>
      </c>
      <c r="D2001" s="159" t="n">
        <v>6445</v>
      </c>
      <c r="E2001" s="160" t="n">
        <v>28709.38</v>
      </c>
      <c r="F2001" s="160" t="n">
        <v>9171.25</v>
      </c>
    </row>
    <row r="2002">
      <c r="A2002" s="104" t="inlineStr">
        <is>
          <t>2024/25</t>
        </is>
      </c>
      <c r="B2002" s="104" t="inlineStr">
        <is>
          <t>HC-048</t>
        </is>
      </c>
      <c r="C2002" s="104" t="inlineStr">
        <is>
          <t>P027</t>
        </is>
      </c>
      <c r="D2002" s="159" t="n">
        <v>5227</v>
      </c>
      <c r="E2002" s="160" t="n">
        <v>23287.01</v>
      </c>
      <c r="F2002" s="160" t="n">
        <v>7437.86</v>
      </c>
    </row>
    <row r="2003">
      <c r="A2003" s="104" t="inlineStr">
        <is>
          <t>2024/25</t>
        </is>
      </c>
      <c r="B2003" s="104" t="inlineStr">
        <is>
          <t>HC-048</t>
        </is>
      </c>
      <c r="C2003" s="104" t="inlineStr">
        <is>
          <t>P028</t>
        </is>
      </c>
      <c r="D2003" s="159" t="n">
        <v>7840</v>
      </c>
      <c r="E2003" s="160" t="n">
        <v>37065.81</v>
      </c>
      <c r="F2003" s="160" t="n">
        <v>12625.45</v>
      </c>
    </row>
    <row r="2004">
      <c r="A2004" s="104" t="inlineStr">
        <is>
          <t>2024/25</t>
        </is>
      </c>
      <c r="B2004" s="104" t="inlineStr">
        <is>
          <t>HC-048</t>
        </is>
      </c>
      <c r="C2004" s="104" t="inlineStr">
        <is>
          <t>P029</t>
        </is>
      </c>
      <c r="D2004" s="159" t="n">
        <v>17824</v>
      </c>
      <c r="E2004" s="160" t="n">
        <v>34028.39</v>
      </c>
      <c r="F2004" s="160" t="n">
        <v>5072.75</v>
      </c>
    </row>
    <row r="2005">
      <c r="A2005" s="104" t="inlineStr">
        <is>
          <t>2024/25</t>
        </is>
      </c>
      <c r="B2005" s="104" t="inlineStr">
        <is>
          <t>HC-048</t>
        </is>
      </c>
      <c r="C2005" s="104" t="inlineStr">
        <is>
          <t>P030</t>
        </is>
      </c>
      <c r="D2005" s="159" t="n">
        <v>10389</v>
      </c>
      <c r="E2005" s="160" t="n">
        <v>31166.79</v>
      </c>
      <c r="F2005" s="160" t="n">
        <v>5973.25</v>
      </c>
    </row>
    <row r="2006">
      <c r="A2006" s="104" t="inlineStr">
        <is>
          <t>2024/25</t>
        </is>
      </c>
      <c r="B2006" s="104" t="inlineStr">
        <is>
          <t>HC-048</t>
        </is>
      </c>
      <c r="C2006" s="104" t="inlineStr">
        <is>
          <t>P031</t>
        </is>
      </c>
      <c r="D2006" s="159" t="n">
        <v>4567</v>
      </c>
      <c r="E2006" s="160" t="n">
        <v>22831.93</v>
      </c>
      <c r="F2006" s="160" t="n">
        <v>6804.57</v>
      </c>
    </row>
    <row r="2007">
      <c r="A2007" s="104" t="inlineStr">
        <is>
          <t>2024/25</t>
        </is>
      </c>
      <c r="B2007" s="104" t="inlineStr">
        <is>
          <t>HC-048</t>
        </is>
      </c>
      <c r="C2007" s="104" t="inlineStr">
        <is>
          <t>P032</t>
        </is>
      </c>
      <c r="D2007" s="159" t="n">
        <v>5748</v>
      </c>
      <c r="E2007" s="160" t="n">
        <v>13586.87</v>
      </c>
      <c r="F2007" s="160" t="n">
        <v>3038.14</v>
      </c>
    </row>
    <row r="2008">
      <c r="A2008" s="104" t="inlineStr">
        <is>
          <t>2024/25</t>
        </is>
      </c>
      <c r="B2008" s="104" t="inlineStr">
        <is>
          <t>HC-048</t>
        </is>
      </c>
      <c r="C2008" s="104" t="inlineStr">
        <is>
          <t>P033</t>
        </is>
      </c>
      <c r="D2008" s="159" t="n">
        <v>3781</v>
      </c>
      <c r="E2008" s="160" t="n">
        <v>11684.83</v>
      </c>
      <c r="F2008" s="160" t="n">
        <v>2985.44</v>
      </c>
    </row>
    <row r="2009">
      <c r="A2009" s="104" t="inlineStr">
        <is>
          <t>2024/25</t>
        </is>
      </c>
      <c r="B2009" s="104" t="inlineStr">
        <is>
          <t>HC-048</t>
        </is>
      </c>
      <c r="C2009" s="104" t="inlineStr">
        <is>
          <t>P034</t>
        </is>
      </c>
      <c r="D2009" s="159" t="n">
        <v>2662</v>
      </c>
      <c r="E2009" s="160" t="n">
        <v>11137.53</v>
      </c>
      <c r="F2009" s="160" t="n">
        <v>3438.73</v>
      </c>
    </row>
    <row r="2010">
      <c r="A2010" s="104" t="inlineStr">
        <is>
          <t>2024/25</t>
        </is>
      </c>
      <c r="B2010" s="104" t="inlineStr">
        <is>
          <t>HC-048</t>
        </is>
      </c>
      <c r="C2010" s="104" t="inlineStr">
        <is>
          <t>P035</t>
        </is>
      </c>
      <c r="D2010" s="159" t="n">
        <v>3413</v>
      </c>
      <c r="E2010" s="160" t="n">
        <v>12098.77</v>
      </c>
      <c r="F2010" s="160" t="n">
        <v>3349.08</v>
      </c>
    </row>
    <row r="2011">
      <c r="A2011" s="104" t="inlineStr">
        <is>
          <t>2024/25</t>
        </is>
      </c>
      <c r="B2011" s="104" t="inlineStr">
        <is>
          <t>HC-048</t>
        </is>
      </c>
      <c r="C2011" s="104" t="inlineStr">
        <is>
          <t>P036</t>
        </is>
      </c>
      <c r="D2011" s="159" t="n">
        <v>2858</v>
      </c>
      <c r="E2011" s="160" t="n">
        <v>10910.11</v>
      </c>
      <c r="F2011" s="160" t="n">
        <v>3136.37</v>
      </c>
    </row>
    <row r="2012">
      <c r="A2012" s="104" t="inlineStr">
        <is>
          <t>2024/25</t>
        </is>
      </c>
      <c r="B2012" s="104" t="inlineStr">
        <is>
          <t>HC-048</t>
        </is>
      </c>
      <c r="C2012" s="104" t="inlineStr">
        <is>
          <t>P037</t>
        </is>
      </c>
      <c r="D2012" s="159" t="n">
        <v>4281</v>
      </c>
      <c r="E2012" s="160" t="n">
        <v>14782.69</v>
      </c>
      <c r="F2012" s="160" t="n">
        <v>4878.91</v>
      </c>
    </row>
    <row r="2013">
      <c r="A2013" s="104" t="inlineStr">
        <is>
          <t>2024/25</t>
        </is>
      </c>
      <c r="B2013" s="104" t="inlineStr">
        <is>
          <t>HC-048</t>
        </is>
      </c>
      <c r="C2013" s="104" t="inlineStr">
        <is>
          <t>P038</t>
        </is>
      </c>
      <c r="D2013" s="159" t="n">
        <v>2069</v>
      </c>
      <c r="E2013" s="160" t="n">
        <v>12977.68</v>
      </c>
      <c r="F2013" s="160" t="n">
        <v>4145.16</v>
      </c>
    </row>
    <row r="2014">
      <c r="A2014" s="104" t="inlineStr">
        <is>
          <t>2024/25</t>
        </is>
      </c>
      <c r="B2014" s="104" t="inlineStr">
        <is>
          <t>HC-048</t>
        </is>
      </c>
      <c r="C2014" s="104" t="inlineStr">
        <is>
          <t>P039</t>
        </is>
      </c>
      <c r="D2014" s="159" t="n">
        <v>2221</v>
      </c>
      <c r="E2014" s="160" t="n">
        <v>13923.9</v>
      </c>
      <c r="F2014" s="160" t="n">
        <v>4597.04</v>
      </c>
    </row>
    <row r="2015">
      <c r="A2015" s="104" t="inlineStr">
        <is>
          <t>2024/25</t>
        </is>
      </c>
      <c r="B2015" s="104" t="inlineStr">
        <is>
          <t>HC-048</t>
        </is>
      </c>
      <c r="C2015" s="104" t="inlineStr">
        <is>
          <t>P040</t>
        </is>
      </c>
      <c r="D2015" s="159" t="n">
        <v>843</v>
      </c>
      <c r="E2015" s="160" t="n">
        <v>6436.27</v>
      </c>
      <c r="F2015" s="160" t="n">
        <v>2050.77</v>
      </c>
    </row>
    <row r="2016">
      <c r="A2016" s="104" t="inlineStr">
        <is>
          <t>2024/25</t>
        </is>
      </c>
      <c r="B2016" s="104" t="inlineStr">
        <is>
          <t>HC-048</t>
        </is>
      </c>
      <c r="C2016" s="104" t="inlineStr">
        <is>
          <t>P041</t>
        </is>
      </c>
      <c r="D2016" s="159" t="n">
        <v>403</v>
      </c>
      <c r="E2016" s="160" t="n">
        <v>4351.23</v>
      </c>
      <c r="F2016" s="160" t="n">
        <v>1672.8</v>
      </c>
    </row>
    <row r="2017">
      <c r="A2017" s="104" t="inlineStr">
        <is>
          <t>2024/25</t>
        </is>
      </c>
      <c r="B2017" s="104" t="inlineStr">
        <is>
          <t>HC-048</t>
        </is>
      </c>
      <c r="C2017" s="104" t="inlineStr">
        <is>
          <t>P042</t>
        </is>
      </c>
      <c r="D2017" s="159" t="n">
        <v>741</v>
      </c>
      <c r="E2017" s="160" t="n">
        <v>2964.19</v>
      </c>
      <c r="F2017" s="160" t="n">
        <v>728.02</v>
      </c>
    </row>
    <row r="2018">
      <c r="A2018" s="104" t="inlineStr">
        <is>
          <t>2024/25</t>
        </is>
      </c>
      <c r="B2018" s="104" t="inlineStr">
        <is>
          <t>HC-049</t>
        </is>
      </c>
      <c r="C2018" s="104" t="inlineStr">
        <is>
          <t>P001</t>
        </is>
      </c>
      <c r="D2018" s="159" t="n">
        <v>4811</v>
      </c>
      <c r="E2018" s="160" t="n">
        <v>43308.26</v>
      </c>
      <c r="F2018" s="160" t="n">
        <v>15186.85</v>
      </c>
    </row>
    <row r="2019">
      <c r="A2019" s="104" t="inlineStr">
        <is>
          <t>2024/25</t>
        </is>
      </c>
      <c r="B2019" s="104" t="inlineStr">
        <is>
          <t>HC-049</t>
        </is>
      </c>
      <c r="C2019" s="104" t="inlineStr">
        <is>
          <t>P002</t>
        </is>
      </c>
      <c r="D2019" s="159" t="n">
        <v>6998</v>
      </c>
      <c r="E2019" s="160" t="n">
        <v>73172.11</v>
      </c>
      <c r="F2019" s="160" t="n">
        <v>27215.91</v>
      </c>
    </row>
    <row r="2020">
      <c r="A2020" s="104" t="inlineStr">
        <is>
          <t>2024/25</t>
        </is>
      </c>
      <c r="B2020" s="104" t="inlineStr">
        <is>
          <t>HC-049</t>
        </is>
      </c>
      <c r="C2020" s="104" t="inlineStr">
        <is>
          <t>P003</t>
        </is>
      </c>
      <c r="D2020" s="159" t="n">
        <v>9737</v>
      </c>
      <c r="E2020" s="160" t="n">
        <v>65501.49</v>
      </c>
      <c r="F2020" s="160" t="n">
        <v>21579.77</v>
      </c>
    </row>
    <row r="2021">
      <c r="A2021" s="104" t="inlineStr">
        <is>
          <t>2024/25</t>
        </is>
      </c>
      <c r="B2021" s="104" t="inlineStr">
        <is>
          <t>HC-049</t>
        </is>
      </c>
      <c r="C2021" s="104" t="inlineStr">
        <is>
          <t>P004</t>
        </is>
      </c>
      <c r="D2021" s="159" t="n">
        <v>4269</v>
      </c>
      <c r="E2021" s="160" t="n">
        <v>33384.27</v>
      </c>
      <c r="F2021" s="160" t="n">
        <v>10643</v>
      </c>
    </row>
    <row r="2022">
      <c r="A2022" s="104" t="inlineStr">
        <is>
          <t>2024/25</t>
        </is>
      </c>
      <c r="B2022" s="104" t="inlineStr">
        <is>
          <t>HC-049</t>
        </is>
      </c>
      <c r="C2022" s="104" t="inlineStr">
        <is>
          <t>P005</t>
        </is>
      </c>
      <c r="D2022" s="159" t="n">
        <v>9682</v>
      </c>
      <c r="E2022" s="160" t="n">
        <v>72172.09</v>
      </c>
      <c r="F2022" s="160" t="n">
        <v>22245.12</v>
      </c>
    </row>
    <row r="2023">
      <c r="A2023" s="104" t="inlineStr">
        <is>
          <t>2024/25</t>
        </is>
      </c>
      <c r="B2023" s="104" t="inlineStr">
        <is>
          <t>HC-049</t>
        </is>
      </c>
      <c r="C2023" s="104" t="inlineStr">
        <is>
          <t>P006</t>
        </is>
      </c>
      <c r="D2023" s="159" t="n">
        <v>8874</v>
      </c>
      <c r="E2023" s="160" t="n">
        <v>71786.84</v>
      </c>
      <c r="F2023" s="160" t="n">
        <v>20598.64</v>
      </c>
    </row>
    <row r="2024">
      <c r="A2024" s="104" t="inlineStr">
        <is>
          <t>2024/25</t>
        </is>
      </c>
      <c r="B2024" s="104" t="inlineStr">
        <is>
          <t>HC-049</t>
        </is>
      </c>
      <c r="C2024" s="104" t="inlineStr">
        <is>
          <t>P007</t>
        </is>
      </c>
      <c r="D2024" s="159" t="n">
        <v>8710</v>
      </c>
      <c r="E2024" s="160" t="n">
        <v>65724.34</v>
      </c>
      <c r="F2024" s="160" t="n">
        <v>17462.06</v>
      </c>
    </row>
    <row r="2025">
      <c r="A2025" s="104" t="inlineStr">
        <is>
          <t>2024/25</t>
        </is>
      </c>
      <c r="B2025" s="104" t="inlineStr">
        <is>
          <t>HC-049</t>
        </is>
      </c>
      <c r="C2025" s="104" t="inlineStr">
        <is>
          <t>P008</t>
        </is>
      </c>
      <c r="D2025" s="159" t="n">
        <v>6977</v>
      </c>
      <c r="E2025" s="160" t="n">
        <v>51384.39</v>
      </c>
      <c r="F2025" s="160" t="n">
        <v>18566.58</v>
      </c>
    </row>
    <row r="2026">
      <c r="A2026" s="104" t="inlineStr">
        <is>
          <t>2024/25</t>
        </is>
      </c>
      <c r="B2026" s="104" t="inlineStr">
        <is>
          <t>HC-049</t>
        </is>
      </c>
      <c r="C2026" s="104" t="inlineStr">
        <is>
          <t>P009</t>
        </is>
      </c>
      <c r="D2026" s="159" t="n">
        <v>3569</v>
      </c>
      <c r="E2026" s="160" t="n">
        <v>45099.77</v>
      </c>
      <c r="F2026" s="160" t="n">
        <v>18212.96</v>
      </c>
    </row>
    <row r="2027">
      <c r="A2027" s="104" t="inlineStr">
        <is>
          <t>2024/25</t>
        </is>
      </c>
      <c r="B2027" s="104" t="inlineStr">
        <is>
          <t>HC-049</t>
        </is>
      </c>
      <c r="C2027" s="104" t="inlineStr">
        <is>
          <t>P010</t>
        </is>
      </c>
      <c r="D2027" s="159" t="n">
        <v>9645</v>
      </c>
      <c r="E2027" s="160" t="n">
        <v>57005.93</v>
      </c>
      <c r="F2027" s="160" t="n">
        <v>18173.17</v>
      </c>
    </row>
    <row r="2028">
      <c r="A2028" s="104" t="inlineStr">
        <is>
          <t>2024/25</t>
        </is>
      </c>
      <c r="B2028" s="104" t="inlineStr">
        <is>
          <t>HC-049</t>
        </is>
      </c>
      <c r="C2028" s="104" t="inlineStr">
        <is>
          <t>P011</t>
        </is>
      </c>
      <c r="D2028" s="159" t="n">
        <v>8850</v>
      </c>
      <c r="E2028" s="160" t="n">
        <v>25746.1</v>
      </c>
      <c r="F2028" s="160" t="n">
        <v>6019.77</v>
      </c>
    </row>
    <row r="2029">
      <c r="A2029" s="104" t="inlineStr">
        <is>
          <t>2024/25</t>
        </is>
      </c>
      <c r="B2029" s="104" t="inlineStr">
        <is>
          <t>HC-049</t>
        </is>
      </c>
      <c r="C2029" s="104" t="inlineStr">
        <is>
          <t>P012</t>
        </is>
      </c>
      <c r="D2029" s="159" t="n">
        <v>9638</v>
      </c>
      <c r="E2029" s="160" t="n">
        <v>35919.57</v>
      </c>
      <c r="F2029" s="160" t="n">
        <v>10687.88</v>
      </c>
    </row>
    <row r="2030">
      <c r="A2030" s="104" t="inlineStr">
        <is>
          <t>2024/25</t>
        </is>
      </c>
      <c r="B2030" s="104" t="inlineStr">
        <is>
          <t>HC-049</t>
        </is>
      </c>
      <c r="C2030" s="104" t="inlineStr">
        <is>
          <t>P013</t>
        </is>
      </c>
      <c r="D2030" s="159" t="n">
        <v>9846</v>
      </c>
      <c r="E2030" s="160" t="n">
        <v>34013.27</v>
      </c>
      <c r="F2030" s="160" t="n">
        <v>8675.48</v>
      </c>
    </row>
    <row r="2031">
      <c r="A2031" s="104" t="inlineStr">
        <is>
          <t>2024/25</t>
        </is>
      </c>
      <c r="B2031" s="104" t="inlineStr">
        <is>
          <t>HC-049</t>
        </is>
      </c>
      <c r="C2031" s="104" t="inlineStr">
        <is>
          <t>P014</t>
        </is>
      </c>
      <c r="D2031" s="159" t="n">
        <v>10657</v>
      </c>
      <c r="E2031" s="160" t="n">
        <v>41658.49</v>
      </c>
      <c r="F2031" s="160" t="n">
        <v>11511.06</v>
      </c>
    </row>
    <row r="2032">
      <c r="A2032" s="104" t="inlineStr">
        <is>
          <t>2024/25</t>
        </is>
      </c>
      <c r="B2032" s="104" t="inlineStr">
        <is>
          <t>HC-049</t>
        </is>
      </c>
      <c r="C2032" s="104" t="inlineStr">
        <is>
          <t>P015</t>
        </is>
      </c>
      <c r="D2032" s="159" t="n">
        <v>7280</v>
      </c>
      <c r="E2032" s="160" t="n">
        <v>34409.45</v>
      </c>
      <c r="F2032" s="160" t="n">
        <v>11336.75</v>
      </c>
    </row>
    <row r="2033">
      <c r="A2033" s="104" t="inlineStr">
        <is>
          <t>2024/25</t>
        </is>
      </c>
      <c r="B2033" s="104" t="inlineStr">
        <is>
          <t>HC-049</t>
        </is>
      </c>
      <c r="C2033" s="104" t="inlineStr">
        <is>
          <t>P016</t>
        </is>
      </c>
      <c r="D2033" s="159" t="n">
        <v>4146</v>
      </c>
      <c r="E2033" s="160" t="n">
        <v>25627.52</v>
      </c>
      <c r="F2033" s="160" t="n">
        <v>7897.92</v>
      </c>
    </row>
    <row r="2034">
      <c r="A2034" s="104" t="inlineStr">
        <is>
          <t>2024/25</t>
        </is>
      </c>
      <c r="B2034" s="104" t="inlineStr">
        <is>
          <t>HC-049</t>
        </is>
      </c>
      <c r="C2034" s="104" t="inlineStr">
        <is>
          <t>P017</t>
        </is>
      </c>
      <c r="D2034" s="159" t="n">
        <v>3562</v>
      </c>
      <c r="E2034" s="160" t="n">
        <v>24277.62</v>
      </c>
      <c r="F2034" s="160" t="n">
        <v>8255.4</v>
      </c>
    </row>
    <row r="2035">
      <c r="A2035" s="104" t="inlineStr">
        <is>
          <t>2024/25</t>
        </is>
      </c>
      <c r="B2035" s="104" t="inlineStr">
        <is>
          <t>HC-049</t>
        </is>
      </c>
      <c r="C2035" s="104" t="inlineStr">
        <is>
          <t>P018</t>
        </is>
      </c>
      <c r="D2035" s="159" t="n">
        <v>8515</v>
      </c>
      <c r="E2035" s="160" t="n">
        <v>22447.71</v>
      </c>
      <c r="F2035" s="160" t="n">
        <v>4771.93</v>
      </c>
    </row>
    <row r="2036">
      <c r="A2036" s="104" t="inlineStr">
        <is>
          <t>2024/25</t>
        </is>
      </c>
      <c r="B2036" s="104" t="inlineStr">
        <is>
          <t>HC-049</t>
        </is>
      </c>
      <c r="C2036" s="104" t="inlineStr">
        <is>
          <t>P019</t>
        </is>
      </c>
      <c r="D2036" s="159" t="n">
        <v>11460</v>
      </c>
      <c r="E2036" s="160" t="n">
        <v>29169.19</v>
      </c>
      <c r="F2036" s="160" t="n">
        <v>7438.88</v>
      </c>
    </row>
    <row r="2037">
      <c r="A2037" s="104" t="inlineStr">
        <is>
          <t>2024/25</t>
        </is>
      </c>
      <c r="B2037" s="104" t="inlineStr">
        <is>
          <t>HC-049</t>
        </is>
      </c>
      <c r="C2037" s="104" t="inlineStr">
        <is>
          <t>P020</t>
        </is>
      </c>
      <c r="D2037" s="159" t="n">
        <v>7306</v>
      </c>
      <c r="E2037" s="160" t="n">
        <v>18595.92</v>
      </c>
      <c r="F2037" s="160" t="n">
        <v>4742.57</v>
      </c>
    </row>
    <row r="2038">
      <c r="A2038" s="104" t="inlineStr">
        <is>
          <t>2024/25</t>
        </is>
      </c>
      <c r="B2038" s="104" t="inlineStr">
        <is>
          <t>HC-049</t>
        </is>
      </c>
      <c r="C2038" s="104" t="inlineStr">
        <is>
          <t>P021</t>
        </is>
      </c>
      <c r="D2038" s="159" t="n">
        <v>10852</v>
      </c>
      <c r="E2038" s="160" t="n">
        <v>35512.95</v>
      </c>
      <c r="F2038" s="160" t="n">
        <v>9812.66</v>
      </c>
    </row>
    <row r="2039">
      <c r="A2039" s="104" t="inlineStr">
        <is>
          <t>2024/25</t>
        </is>
      </c>
      <c r="B2039" s="104" t="inlineStr">
        <is>
          <t>HC-049</t>
        </is>
      </c>
      <c r="C2039" s="104" t="inlineStr">
        <is>
          <t>P022</t>
        </is>
      </c>
      <c r="D2039" s="159" t="n">
        <v>9398</v>
      </c>
      <c r="E2039" s="160" t="n">
        <v>29045.28</v>
      </c>
      <c r="F2039" s="160" t="n">
        <v>7717.38</v>
      </c>
    </row>
    <row r="2040">
      <c r="A2040" s="104" t="inlineStr">
        <is>
          <t>2024/25</t>
        </is>
      </c>
      <c r="B2040" s="104" t="inlineStr">
        <is>
          <t>HC-049</t>
        </is>
      </c>
      <c r="C2040" s="104" t="inlineStr">
        <is>
          <t>P023</t>
        </is>
      </c>
      <c r="D2040" s="159" t="n">
        <v>10635</v>
      </c>
      <c r="E2040" s="160" t="n">
        <v>21269.43</v>
      </c>
      <c r="F2040" s="160" t="n">
        <v>4069.08</v>
      </c>
    </row>
    <row r="2041">
      <c r="A2041" s="104" t="inlineStr">
        <is>
          <t>2024/25</t>
        </is>
      </c>
      <c r="B2041" s="104" t="inlineStr">
        <is>
          <t>HC-049</t>
        </is>
      </c>
      <c r="C2041" s="104" t="inlineStr">
        <is>
          <t>P024</t>
        </is>
      </c>
      <c r="D2041" s="159" t="n">
        <v>11460</v>
      </c>
      <c r="E2041" s="160" t="n">
        <v>25003.75</v>
      </c>
      <c r="F2041" s="160" t="n">
        <v>5048.89</v>
      </c>
    </row>
    <row r="2042">
      <c r="A2042" s="104" t="inlineStr">
        <is>
          <t>2024/25</t>
        </is>
      </c>
      <c r="B2042" s="104" t="inlineStr">
        <is>
          <t>HC-049</t>
        </is>
      </c>
      <c r="C2042" s="104" t="inlineStr">
        <is>
          <t>P025</t>
        </is>
      </c>
      <c r="D2042" s="159" t="n">
        <v>9482</v>
      </c>
      <c r="E2042" s="160" t="n">
        <v>36194.32</v>
      </c>
      <c r="F2042" s="160" t="n">
        <v>13077.97</v>
      </c>
    </row>
    <row r="2043">
      <c r="A2043" s="104" t="inlineStr">
        <is>
          <t>2024/25</t>
        </is>
      </c>
      <c r="B2043" s="104" t="inlineStr">
        <is>
          <t>HC-049</t>
        </is>
      </c>
      <c r="C2043" s="104" t="inlineStr">
        <is>
          <t>P026</t>
        </is>
      </c>
      <c r="D2043" s="159" t="n">
        <v>5510</v>
      </c>
      <c r="E2043" s="160" t="n">
        <v>24537.8</v>
      </c>
      <c r="F2043" s="160" t="n">
        <v>7822.61</v>
      </c>
    </row>
    <row r="2044">
      <c r="A2044" s="104" t="inlineStr">
        <is>
          <t>2024/25</t>
        </is>
      </c>
      <c r="B2044" s="104" t="inlineStr">
        <is>
          <t>HC-049</t>
        </is>
      </c>
      <c r="C2044" s="104" t="inlineStr">
        <is>
          <t>P027</t>
        </is>
      </c>
      <c r="D2044" s="159" t="n">
        <v>4822</v>
      </c>
      <c r="E2044" s="160" t="n">
        <v>21477.72</v>
      </c>
      <c r="F2044" s="160" t="n">
        <v>6848.28</v>
      </c>
    </row>
    <row r="2045">
      <c r="A2045" s="104" t="inlineStr">
        <is>
          <t>2024/25</t>
        </is>
      </c>
      <c r="B2045" s="104" t="inlineStr">
        <is>
          <t>HC-049</t>
        </is>
      </c>
      <c r="C2045" s="104" t="inlineStr">
        <is>
          <t>P028</t>
        </is>
      </c>
      <c r="D2045" s="159" t="n">
        <v>6529</v>
      </c>
      <c r="E2045" s="160" t="n">
        <v>30858.49</v>
      </c>
      <c r="F2045" s="160" t="n">
        <v>10495.05</v>
      </c>
    </row>
    <row r="2046">
      <c r="A2046" s="104" t="inlineStr">
        <is>
          <t>2024/25</t>
        </is>
      </c>
      <c r="B2046" s="104" t="inlineStr">
        <is>
          <t>HC-049</t>
        </is>
      </c>
      <c r="C2046" s="104" t="inlineStr">
        <is>
          <t>P029</t>
        </is>
      </c>
      <c r="D2046" s="159" t="n">
        <v>15832</v>
      </c>
      <c r="E2046" s="160" t="n">
        <v>30227.75</v>
      </c>
      <c r="F2046" s="160" t="n">
        <v>4497.31</v>
      </c>
    </row>
    <row r="2047">
      <c r="A2047" s="104" t="inlineStr">
        <is>
          <t>2024/25</t>
        </is>
      </c>
      <c r="B2047" s="104" t="inlineStr">
        <is>
          <t>HC-049</t>
        </is>
      </c>
      <c r="C2047" s="104" t="inlineStr">
        <is>
          <t>P030</t>
        </is>
      </c>
      <c r="D2047" s="159" t="n">
        <v>9325</v>
      </c>
      <c r="E2047" s="160" t="n">
        <v>27980.09</v>
      </c>
      <c r="F2047" s="160" t="n">
        <v>5352.68</v>
      </c>
    </row>
    <row r="2048">
      <c r="A2048" s="104" t="inlineStr">
        <is>
          <t>2024/25</t>
        </is>
      </c>
      <c r="B2048" s="104" t="inlineStr">
        <is>
          <t>HC-049</t>
        </is>
      </c>
      <c r="C2048" s="104" t="inlineStr">
        <is>
          <t>P031</t>
        </is>
      </c>
      <c r="D2048" s="159" t="n">
        <v>4204</v>
      </c>
      <c r="E2048" s="160" t="n">
        <v>21020.26</v>
      </c>
      <c r="F2048" s="160" t="n">
        <v>6254.79</v>
      </c>
    </row>
    <row r="2049">
      <c r="A2049" s="104" t="inlineStr">
        <is>
          <t>2024/25</t>
        </is>
      </c>
      <c r="B2049" s="104" t="inlineStr">
        <is>
          <t>HC-049</t>
        </is>
      </c>
      <c r="C2049" s="104" t="inlineStr">
        <is>
          <t>P032</t>
        </is>
      </c>
      <c r="D2049" s="159" t="n">
        <v>5029</v>
      </c>
      <c r="E2049" s="160" t="n">
        <v>11883.15</v>
      </c>
      <c r="F2049" s="160" t="n">
        <v>2651.93</v>
      </c>
    </row>
    <row r="2050">
      <c r="A2050" s="104" t="inlineStr">
        <is>
          <t>2024/25</t>
        </is>
      </c>
      <c r="B2050" s="104" t="inlineStr">
        <is>
          <t>HC-049</t>
        </is>
      </c>
      <c r="C2050" s="104" t="inlineStr">
        <is>
          <t>P033</t>
        </is>
      </c>
      <c r="D2050" s="159" t="n">
        <v>3430</v>
      </c>
      <c r="E2050" s="160" t="n">
        <v>10602.5</v>
      </c>
      <c r="F2050" s="160" t="n">
        <v>2704.05</v>
      </c>
    </row>
    <row r="2051">
      <c r="A2051" s="104" t="inlineStr">
        <is>
          <t>2024/25</t>
        </is>
      </c>
      <c r="B2051" s="104" t="inlineStr">
        <is>
          <t>HC-049</t>
        </is>
      </c>
      <c r="C2051" s="104" t="inlineStr">
        <is>
          <t>P034</t>
        </is>
      </c>
      <c r="D2051" s="159" t="n">
        <v>2333</v>
      </c>
      <c r="E2051" s="160" t="n">
        <v>9753.540000000001</v>
      </c>
      <c r="F2051" s="160" t="n">
        <v>3005.94</v>
      </c>
    </row>
    <row r="2052">
      <c r="A2052" s="104" t="inlineStr">
        <is>
          <t>2024/25</t>
        </is>
      </c>
      <c r="B2052" s="104" t="inlineStr">
        <is>
          <t>HC-049</t>
        </is>
      </c>
      <c r="C2052" s="104" t="inlineStr">
        <is>
          <t>P035</t>
        </is>
      </c>
      <c r="D2052" s="159" t="n">
        <v>3274</v>
      </c>
      <c r="E2052" s="160" t="n">
        <v>11605.04</v>
      </c>
      <c r="F2052" s="160" t="n">
        <v>3206.43</v>
      </c>
    </row>
    <row r="2053">
      <c r="A2053" s="104" t="inlineStr">
        <is>
          <t>2024/25</t>
        </is>
      </c>
      <c r="B2053" s="104" t="inlineStr">
        <is>
          <t>HC-049</t>
        </is>
      </c>
      <c r="C2053" s="104" t="inlineStr">
        <is>
          <t>P036</t>
        </is>
      </c>
      <c r="D2053" s="159" t="n">
        <v>2496</v>
      </c>
      <c r="E2053" s="160" t="n">
        <v>9536.280000000001</v>
      </c>
      <c r="F2053" s="160" t="n">
        <v>2736.33</v>
      </c>
    </row>
    <row r="2054">
      <c r="A2054" s="104" t="inlineStr">
        <is>
          <t>2024/25</t>
        </is>
      </c>
      <c r="B2054" s="104" t="inlineStr">
        <is>
          <t>HC-049</t>
        </is>
      </c>
      <c r="C2054" s="104" t="inlineStr">
        <is>
          <t>P037</t>
        </is>
      </c>
      <c r="D2054" s="159" t="n">
        <v>3853</v>
      </c>
      <c r="E2054" s="160" t="n">
        <v>13308.9</v>
      </c>
      <c r="F2054" s="160" t="n">
        <v>4384.44</v>
      </c>
    </row>
    <row r="2055">
      <c r="A2055" s="104" t="inlineStr">
        <is>
          <t>2024/25</t>
        </is>
      </c>
      <c r="B2055" s="104" t="inlineStr">
        <is>
          <t>HC-049</t>
        </is>
      </c>
      <c r="C2055" s="104" t="inlineStr">
        <is>
          <t>P038</t>
        </is>
      </c>
      <c r="D2055" s="159" t="n">
        <v>1911</v>
      </c>
      <c r="E2055" s="160" t="n">
        <v>11993.97</v>
      </c>
      <c r="F2055" s="160" t="n">
        <v>3823.94</v>
      </c>
    </row>
    <row r="2056">
      <c r="A2056" s="104" t="inlineStr">
        <is>
          <t>2024/25</t>
        </is>
      </c>
      <c r="B2056" s="104" t="inlineStr">
        <is>
          <t>HC-049</t>
        </is>
      </c>
      <c r="C2056" s="104" t="inlineStr">
        <is>
          <t>P039</t>
        </is>
      </c>
      <c r="D2056" s="159" t="n">
        <v>1924</v>
      </c>
      <c r="E2056" s="160" t="n">
        <v>12073.73</v>
      </c>
      <c r="F2056" s="160" t="n">
        <v>3977.85</v>
      </c>
    </row>
    <row r="2057">
      <c r="A2057" s="104" t="inlineStr">
        <is>
          <t>2024/25</t>
        </is>
      </c>
      <c r="B2057" s="104" t="inlineStr">
        <is>
          <t>HC-049</t>
        </is>
      </c>
      <c r="C2057" s="104" t="inlineStr">
        <is>
          <t>P040</t>
        </is>
      </c>
      <c r="D2057" s="159" t="n">
        <v>689</v>
      </c>
      <c r="E2057" s="160" t="n">
        <v>5265.64</v>
      </c>
      <c r="F2057" s="160" t="n">
        <v>1678.39</v>
      </c>
    </row>
    <row r="2058">
      <c r="A2058" s="104" t="inlineStr">
        <is>
          <t>2024/25</t>
        </is>
      </c>
      <c r="B2058" s="104" t="inlineStr">
        <is>
          <t>HC-049</t>
        </is>
      </c>
      <c r="C2058" s="104" t="inlineStr">
        <is>
          <t>P041</t>
        </is>
      </c>
      <c r="D2058" s="159" t="n">
        <v>361</v>
      </c>
      <c r="E2058" s="160" t="n">
        <v>3901.53</v>
      </c>
      <c r="F2058" s="160" t="n">
        <v>1491.08</v>
      </c>
    </row>
    <row r="2059">
      <c r="A2059" s="104" t="inlineStr">
        <is>
          <t>2024/25</t>
        </is>
      </c>
      <c r="B2059" s="104" t="inlineStr">
        <is>
          <t>HC-049</t>
        </is>
      </c>
      <c r="C2059" s="104" t="inlineStr">
        <is>
          <t>P042</t>
        </is>
      </c>
      <c r="D2059" s="159" t="n">
        <v>706</v>
      </c>
      <c r="E2059" s="160" t="n">
        <v>2821.17</v>
      </c>
      <c r="F2059" s="160" t="n">
        <v>688.87</v>
      </c>
    </row>
    <row r="2060">
      <c r="A2060" s="104" t="inlineStr">
        <is>
          <t>2024/25</t>
        </is>
      </c>
      <c r="B2060" s="104" t="inlineStr">
        <is>
          <t>HC-050</t>
        </is>
      </c>
      <c r="C2060" s="104" t="inlineStr">
        <is>
          <t>P001</t>
        </is>
      </c>
      <c r="D2060" s="159" t="n">
        <v>5301</v>
      </c>
      <c r="E2060" s="160" t="n">
        <v>47712.87</v>
      </c>
      <c r="F2060" s="160" t="n">
        <v>16740.81</v>
      </c>
    </row>
    <row r="2061">
      <c r="A2061" s="104" t="inlineStr">
        <is>
          <t>2024/25</t>
        </is>
      </c>
      <c r="B2061" s="104" t="inlineStr">
        <is>
          <t>HC-050</t>
        </is>
      </c>
      <c r="C2061" s="104" t="inlineStr">
        <is>
          <t>P002</t>
        </is>
      </c>
      <c r="D2061" s="159" t="n">
        <v>7631</v>
      </c>
      <c r="E2061" s="160" t="n">
        <v>79764.05</v>
      </c>
      <c r="F2061" s="160" t="n">
        <v>29686.5</v>
      </c>
    </row>
    <row r="2062">
      <c r="A2062" s="104" t="inlineStr">
        <is>
          <t>2024/25</t>
        </is>
      </c>
      <c r="B2062" s="104" t="inlineStr">
        <is>
          <t>HC-050</t>
        </is>
      </c>
      <c r="C2062" s="104" t="inlineStr">
        <is>
          <t>P003</t>
        </is>
      </c>
      <c r="D2062" s="159" t="n">
        <v>11213</v>
      </c>
      <c r="E2062" s="160" t="n">
        <v>75438.25999999999</v>
      </c>
      <c r="F2062" s="160" t="n">
        <v>24866.42</v>
      </c>
    </row>
    <row r="2063">
      <c r="A2063" s="104" t="inlineStr">
        <is>
          <t>2024/25</t>
        </is>
      </c>
      <c r="B2063" s="104" t="inlineStr">
        <is>
          <t>HC-050</t>
        </is>
      </c>
      <c r="C2063" s="104" t="inlineStr">
        <is>
          <t>P004</t>
        </is>
      </c>
      <c r="D2063" s="159" t="n">
        <v>4822</v>
      </c>
      <c r="E2063" s="160" t="n">
        <v>37699.08</v>
      </c>
      <c r="F2063" s="160" t="n">
        <v>12027.65</v>
      </c>
    </row>
    <row r="2064">
      <c r="A2064" s="104" t="inlineStr">
        <is>
          <t>2024/25</t>
        </is>
      </c>
      <c r="B2064" s="104" t="inlineStr">
        <is>
          <t>HC-050</t>
        </is>
      </c>
      <c r="C2064" s="104" t="inlineStr">
        <is>
          <t>P005</t>
        </is>
      </c>
      <c r="D2064" s="159" t="n">
        <v>10676</v>
      </c>
      <c r="E2064" s="160" t="n">
        <v>79581.14999999999</v>
      </c>
      <c r="F2064" s="160" t="n">
        <v>24540.51</v>
      </c>
    </row>
    <row r="2065">
      <c r="A2065" s="104" t="inlineStr">
        <is>
          <t>2024/25</t>
        </is>
      </c>
      <c r="B2065" s="104" t="inlineStr">
        <is>
          <t>HC-050</t>
        </is>
      </c>
      <c r="C2065" s="104" t="inlineStr">
        <is>
          <t>P006</t>
        </is>
      </c>
      <c r="D2065" s="159" t="n">
        <v>9266</v>
      </c>
      <c r="E2065" s="160" t="n">
        <v>74966.07000000001</v>
      </c>
      <c r="F2065" s="160" t="n">
        <v>21527.32</v>
      </c>
    </row>
    <row r="2066">
      <c r="A2066" s="104" t="inlineStr">
        <is>
          <t>2024/25</t>
        </is>
      </c>
      <c r="B2066" s="104" t="inlineStr">
        <is>
          <t>HC-050</t>
        </is>
      </c>
      <c r="C2066" s="104" t="inlineStr">
        <is>
          <t>P007</t>
        </is>
      </c>
      <c r="D2066" s="159" t="n">
        <v>9943</v>
      </c>
      <c r="E2066" s="160" t="n">
        <v>75008.08</v>
      </c>
      <c r="F2066" s="160" t="n">
        <v>19943.22</v>
      </c>
    </row>
    <row r="2067">
      <c r="A2067" s="104" t="inlineStr">
        <is>
          <t>2024/25</t>
        </is>
      </c>
      <c r="B2067" s="104" t="inlineStr">
        <is>
          <t>HC-050</t>
        </is>
      </c>
      <c r="C2067" s="104" t="inlineStr">
        <is>
          <t>P008</t>
        </is>
      </c>
      <c r="D2067" s="159" t="n">
        <v>8673</v>
      </c>
      <c r="E2067" s="160" t="n">
        <v>63863.03</v>
      </c>
      <c r="F2067" s="160" t="n">
        <v>23086.99</v>
      </c>
    </row>
    <row r="2068">
      <c r="A2068" s="104" t="inlineStr">
        <is>
          <t>2024/25</t>
        </is>
      </c>
      <c r="B2068" s="104" t="inlineStr">
        <is>
          <t>HC-050</t>
        </is>
      </c>
      <c r="C2068" s="104" t="inlineStr">
        <is>
          <t>P009</t>
        </is>
      </c>
      <c r="D2068" s="159" t="n">
        <v>4228</v>
      </c>
      <c r="E2068" s="160" t="n">
        <v>53414.68</v>
      </c>
      <c r="F2068" s="160" t="n">
        <v>21585</v>
      </c>
    </row>
    <row r="2069">
      <c r="A2069" s="104" t="inlineStr">
        <is>
          <t>2024/25</t>
        </is>
      </c>
      <c r="B2069" s="104" t="inlineStr">
        <is>
          <t>HC-050</t>
        </is>
      </c>
      <c r="C2069" s="104" t="inlineStr">
        <is>
          <t>P010</t>
        </is>
      </c>
      <c r="D2069" s="159" t="n">
        <v>10345</v>
      </c>
      <c r="E2069" s="160" t="n">
        <v>61137.98</v>
      </c>
      <c r="F2069" s="160" t="n">
        <v>19500.42</v>
      </c>
    </row>
    <row r="2070">
      <c r="A2070" s="104" t="inlineStr">
        <is>
          <t>2024/25</t>
        </is>
      </c>
      <c r="B2070" s="104" t="inlineStr">
        <is>
          <t>HC-050</t>
        </is>
      </c>
      <c r="C2070" s="104" t="inlineStr">
        <is>
          <t>P011</t>
        </is>
      </c>
      <c r="D2070" s="159" t="n">
        <v>9903</v>
      </c>
      <c r="E2070" s="160" t="n">
        <v>28809.89</v>
      </c>
      <c r="F2070" s="160" t="n">
        <v>6739.96</v>
      </c>
    </row>
    <row r="2071">
      <c r="A2071" s="104" t="inlineStr">
        <is>
          <t>2024/25</t>
        </is>
      </c>
      <c r="B2071" s="104" t="inlineStr">
        <is>
          <t>HC-050</t>
        </is>
      </c>
      <c r="C2071" s="104" t="inlineStr">
        <is>
          <t>P012</t>
        </is>
      </c>
      <c r="D2071" s="159" t="n">
        <v>10970</v>
      </c>
      <c r="E2071" s="160" t="n">
        <v>40893.76</v>
      </c>
      <c r="F2071" s="160" t="n">
        <v>12176.79</v>
      </c>
    </row>
    <row r="2072">
      <c r="A2072" s="104" t="inlineStr">
        <is>
          <t>2024/25</t>
        </is>
      </c>
      <c r="B2072" s="104" t="inlineStr">
        <is>
          <t>HC-050</t>
        </is>
      </c>
      <c r="C2072" s="104" t="inlineStr">
        <is>
          <t>P013</t>
        </is>
      </c>
      <c r="D2072" s="159" t="n">
        <v>11285</v>
      </c>
      <c r="E2072" s="160" t="n">
        <v>38987.72</v>
      </c>
      <c r="F2072" s="160" t="n">
        <v>9951.139999999999</v>
      </c>
    </row>
    <row r="2073">
      <c r="A2073" s="104" t="inlineStr">
        <is>
          <t>2024/25</t>
        </is>
      </c>
      <c r="B2073" s="104" t="inlineStr">
        <is>
          <t>HC-050</t>
        </is>
      </c>
      <c r="C2073" s="104" t="inlineStr">
        <is>
          <t>P014</t>
        </is>
      </c>
      <c r="D2073" s="159" t="n">
        <v>11953</v>
      </c>
      <c r="E2073" s="160" t="n">
        <v>46723.12</v>
      </c>
      <c r="F2073" s="160" t="n">
        <v>12919.96</v>
      </c>
    </row>
    <row r="2074">
      <c r="A2074" s="104" t="inlineStr">
        <is>
          <t>2024/25</t>
        </is>
      </c>
      <c r="B2074" s="104" t="inlineStr">
        <is>
          <t>HC-050</t>
        </is>
      </c>
      <c r="C2074" s="104" t="inlineStr">
        <is>
          <t>P015</t>
        </is>
      </c>
      <c r="D2074" s="159" t="n">
        <v>8845</v>
      </c>
      <c r="E2074" s="160" t="n">
        <v>41804.81</v>
      </c>
      <c r="F2074" s="160" t="n">
        <v>13780.93</v>
      </c>
    </row>
    <row r="2075">
      <c r="A2075" s="104" t="inlineStr">
        <is>
          <t>2024/25</t>
        </is>
      </c>
      <c r="B2075" s="104" t="inlineStr">
        <is>
          <t>HC-050</t>
        </is>
      </c>
      <c r="C2075" s="104" t="inlineStr">
        <is>
          <t>P016</t>
        </is>
      </c>
      <c r="D2075" s="159" t="n">
        <v>4587</v>
      </c>
      <c r="E2075" s="160" t="n">
        <v>28357.72</v>
      </c>
      <c r="F2075" s="160" t="n">
        <v>8744.75</v>
      </c>
    </row>
    <row r="2076">
      <c r="A2076" s="104" t="inlineStr">
        <is>
          <t>2024/25</t>
        </is>
      </c>
      <c r="B2076" s="104" t="inlineStr">
        <is>
          <t>HC-050</t>
        </is>
      </c>
      <c r="C2076" s="104" t="inlineStr">
        <is>
          <t>P017</t>
        </is>
      </c>
      <c r="D2076" s="159" t="n">
        <v>4304</v>
      </c>
      <c r="E2076" s="160" t="n">
        <v>29343.52</v>
      </c>
      <c r="F2076" s="160" t="n">
        <v>9985.809999999999</v>
      </c>
    </row>
    <row r="2077">
      <c r="A2077" s="104" t="inlineStr">
        <is>
          <t>2024/25</t>
        </is>
      </c>
      <c r="B2077" s="104" t="inlineStr">
        <is>
          <t>HC-050</t>
        </is>
      </c>
      <c r="C2077" s="104" t="inlineStr">
        <is>
          <t>P018</t>
        </is>
      </c>
      <c r="D2077" s="159" t="n">
        <v>9745</v>
      </c>
      <c r="E2077" s="160" t="n">
        <v>25690.91</v>
      </c>
      <c r="F2077" s="160" t="n">
        <v>5464.83</v>
      </c>
    </row>
    <row r="2078">
      <c r="A2078" s="104" t="inlineStr">
        <is>
          <t>2024/25</t>
        </is>
      </c>
      <c r="B2078" s="104" t="inlineStr">
        <is>
          <t>HC-050</t>
        </is>
      </c>
      <c r="C2078" s="104" t="inlineStr">
        <is>
          <t>P019</t>
        </is>
      </c>
      <c r="D2078" s="159" t="n">
        <v>12324</v>
      </c>
      <c r="E2078" s="160" t="n">
        <v>31371.45</v>
      </c>
      <c r="F2078" s="160" t="n">
        <v>8006.53</v>
      </c>
    </row>
    <row r="2079">
      <c r="A2079" s="104" t="inlineStr">
        <is>
          <t>2024/25</t>
        </is>
      </c>
      <c r="B2079" s="104" t="inlineStr">
        <is>
          <t>HC-050</t>
        </is>
      </c>
      <c r="C2079" s="104" t="inlineStr">
        <is>
          <t>P020</t>
        </is>
      </c>
      <c r="D2079" s="159" t="n">
        <v>7922</v>
      </c>
      <c r="E2079" s="160" t="n">
        <v>20162.96</v>
      </c>
      <c r="F2079" s="160" t="n">
        <v>5145.85</v>
      </c>
    </row>
    <row r="2080">
      <c r="A2080" s="104" t="inlineStr">
        <is>
          <t>2024/25</t>
        </is>
      </c>
      <c r="B2080" s="104" t="inlineStr">
        <is>
          <t>HC-050</t>
        </is>
      </c>
      <c r="C2080" s="104" t="inlineStr">
        <is>
          <t>P021</t>
        </is>
      </c>
      <c r="D2080" s="159" t="n">
        <v>12749</v>
      </c>
      <c r="E2080" s="160" t="n">
        <v>41727.35</v>
      </c>
      <c r="F2080" s="160" t="n">
        <v>11537.64</v>
      </c>
    </row>
    <row r="2081">
      <c r="A2081" s="104" t="inlineStr">
        <is>
          <t>2024/25</t>
        </is>
      </c>
      <c r="B2081" s="104" t="inlineStr">
        <is>
          <t>HC-050</t>
        </is>
      </c>
      <c r="C2081" s="104" t="inlineStr">
        <is>
          <t>P022</t>
        </is>
      </c>
      <c r="D2081" s="159" t="n">
        <v>11251</v>
      </c>
      <c r="E2081" s="160" t="n">
        <v>34776.8</v>
      </c>
      <c r="F2081" s="160" t="n">
        <v>9245.92</v>
      </c>
    </row>
    <row r="2082">
      <c r="A2082" s="104" t="inlineStr">
        <is>
          <t>2024/25</t>
        </is>
      </c>
      <c r="B2082" s="104" t="inlineStr">
        <is>
          <t>HC-050</t>
        </is>
      </c>
      <c r="C2082" s="104" t="inlineStr">
        <is>
          <t>P023</t>
        </is>
      </c>
      <c r="D2082" s="159" t="n">
        <v>11799</v>
      </c>
      <c r="E2082" s="160" t="n">
        <v>23597.38</v>
      </c>
      <c r="F2082" s="160" t="n">
        <v>4517.7</v>
      </c>
    </row>
    <row r="2083">
      <c r="A2083" s="104" t="inlineStr">
        <is>
          <t>2024/25</t>
        </is>
      </c>
      <c r="B2083" s="104" t="inlineStr">
        <is>
          <t>HC-050</t>
        </is>
      </c>
      <c r="C2083" s="104" t="inlineStr">
        <is>
          <t>P024</t>
        </is>
      </c>
      <c r="D2083" s="159" t="n">
        <v>14102</v>
      </c>
      <c r="E2083" s="160" t="n">
        <v>30769.64</v>
      </c>
      <c r="F2083" s="160" t="n">
        <v>6217.76</v>
      </c>
    </row>
    <row r="2084">
      <c r="A2084" s="104" t="inlineStr">
        <is>
          <t>2024/25</t>
        </is>
      </c>
      <c r="B2084" s="104" t="inlineStr">
        <is>
          <t>HC-050</t>
        </is>
      </c>
      <c r="C2084" s="104" t="inlineStr">
        <is>
          <t>P025</t>
        </is>
      </c>
      <c r="D2084" s="159" t="n">
        <v>11124</v>
      </c>
      <c r="E2084" s="160" t="n">
        <v>42471.65</v>
      </c>
      <c r="F2084" s="160" t="n">
        <v>15356.97</v>
      </c>
    </row>
    <row r="2085">
      <c r="A2085" s="104" t="inlineStr">
        <is>
          <t>2024/25</t>
        </is>
      </c>
      <c r="B2085" s="104" t="inlineStr">
        <is>
          <t>HC-050</t>
        </is>
      </c>
      <c r="C2085" s="104" t="inlineStr">
        <is>
          <t>P026</t>
        </is>
      </c>
      <c r="D2085" s="159" t="n">
        <v>6546</v>
      </c>
      <c r="E2085" s="160" t="n">
        <v>29163.78</v>
      </c>
      <c r="F2085" s="160" t="n">
        <v>9303.59</v>
      </c>
    </row>
    <row r="2086">
      <c r="A2086" s="104" t="inlineStr">
        <is>
          <t>2024/25</t>
        </is>
      </c>
      <c r="B2086" s="104" t="inlineStr">
        <is>
          <t>HC-050</t>
        </is>
      </c>
      <c r="C2086" s="104" t="inlineStr">
        <is>
          <t>P027</t>
        </is>
      </c>
      <c r="D2086" s="159" t="n">
        <v>5527</v>
      </c>
      <c r="E2086" s="160" t="n">
        <v>24615.75</v>
      </c>
      <c r="F2086" s="160" t="n">
        <v>7851.47</v>
      </c>
    </row>
    <row r="2087">
      <c r="A2087" s="104" t="inlineStr">
        <is>
          <t>2024/25</t>
        </is>
      </c>
      <c r="B2087" s="104" t="inlineStr">
        <is>
          <t>HC-050</t>
        </is>
      </c>
      <c r="C2087" s="104" t="inlineStr">
        <is>
          <t>P028</t>
        </is>
      </c>
      <c r="D2087" s="159" t="n">
        <v>7439</v>
      </c>
      <c r="E2087" s="160" t="n">
        <v>35173.61</v>
      </c>
      <c r="F2087" s="160" t="n">
        <v>11968.75</v>
      </c>
    </row>
    <row r="2088">
      <c r="A2088" s="104" t="inlineStr">
        <is>
          <t>2024/25</t>
        </is>
      </c>
      <c r="B2088" s="104" t="inlineStr">
        <is>
          <t>HC-050</t>
        </is>
      </c>
      <c r="C2088" s="104" t="inlineStr">
        <is>
          <t>P029</t>
        </is>
      </c>
      <c r="D2088" s="159" t="n">
        <v>19032</v>
      </c>
      <c r="E2088" s="160" t="n">
        <v>36332.88</v>
      </c>
      <c r="F2088" s="160" t="n">
        <v>5410.06</v>
      </c>
    </row>
    <row r="2089">
      <c r="A2089" s="104" t="inlineStr">
        <is>
          <t>2024/25</t>
        </is>
      </c>
      <c r="B2089" s="104" t="inlineStr">
        <is>
          <t>HC-050</t>
        </is>
      </c>
      <c r="C2089" s="104" t="inlineStr">
        <is>
          <t>P030</t>
        </is>
      </c>
      <c r="D2089" s="159" t="n">
        <v>10297</v>
      </c>
      <c r="E2089" s="160" t="n">
        <v>30891.46</v>
      </c>
      <c r="F2089" s="160" t="n">
        <v>5912.79</v>
      </c>
    </row>
    <row r="2090">
      <c r="A2090" s="104" t="inlineStr">
        <is>
          <t>2024/25</t>
        </is>
      </c>
      <c r="B2090" s="104" t="inlineStr">
        <is>
          <t>HC-050</t>
        </is>
      </c>
      <c r="C2090" s="104" t="inlineStr">
        <is>
          <t>P031</t>
        </is>
      </c>
      <c r="D2090" s="159" t="n">
        <v>4573</v>
      </c>
      <c r="E2090" s="160" t="n">
        <v>22866.89</v>
      </c>
      <c r="F2090" s="160" t="n">
        <v>6808.24</v>
      </c>
    </row>
    <row r="2091">
      <c r="A2091" s="104" t="inlineStr">
        <is>
          <t>2024/25</t>
        </is>
      </c>
      <c r="B2091" s="104" t="inlineStr">
        <is>
          <t>HC-050</t>
        </is>
      </c>
      <c r="C2091" s="104" t="inlineStr">
        <is>
          <t>P032</t>
        </is>
      </c>
      <c r="D2091" s="159" t="n">
        <v>6030</v>
      </c>
      <c r="E2091" s="160" t="n">
        <v>14258.75</v>
      </c>
      <c r="F2091" s="160" t="n">
        <v>3184.39</v>
      </c>
    </row>
    <row r="2092">
      <c r="A2092" s="104" t="inlineStr">
        <is>
          <t>2024/25</t>
        </is>
      </c>
      <c r="B2092" s="104" t="inlineStr">
        <is>
          <t>HC-050</t>
        </is>
      </c>
      <c r="C2092" s="104" t="inlineStr">
        <is>
          <t>P033</t>
        </is>
      </c>
      <c r="D2092" s="159" t="n">
        <v>3823</v>
      </c>
      <c r="E2092" s="160" t="n">
        <v>11819.3</v>
      </c>
      <c r="F2092" s="160" t="n">
        <v>3016.37</v>
      </c>
    </row>
    <row r="2093">
      <c r="A2093" s="104" t="inlineStr">
        <is>
          <t>2024/25</t>
        </is>
      </c>
      <c r="B2093" s="104" t="inlineStr">
        <is>
          <t>HC-050</t>
        </is>
      </c>
      <c r="C2093" s="104" t="inlineStr">
        <is>
          <t>P034</t>
        </is>
      </c>
      <c r="D2093" s="159" t="n">
        <v>2790</v>
      </c>
      <c r="E2093" s="160" t="n">
        <v>11671.84</v>
      </c>
      <c r="F2093" s="160" t="n">
        <v>3599.85</v>
      </c>
    </row>
    <row r="2094">
      <c r="A2094" s="104" t="inlineStr">
        <is>
          <t>2024/25</t>
        </is>
      </c>
      <c r="B2094" s="104" t="inlineStr">
        <is>
          <t>HC-050</t>
        </is>
      </c>
      <c r="C2094" s="104" t="inlineStr">
        <is>
          <t>P035</t>
        </is>
      </c>
      <c r="D2094" s="159" t="n">
        <v>3724</v>
      </c>
      <c r="E2094" s="160" t="n">
        <v>13201.63</v>
      </c>
      <c r="F2094" s="160" t="n">
        <v>3650.17</v>
      </c>
    </row>
    <row r="2095">
      <c r="A2095" s="104" t="inlineStr">
        <is>
          <t>2024/25</t>
        </is>
      </c>
      <c r="B2095" s="104" t="inlineStr">
        <is>
          <t>HC-050</t>
        </is>
      </c>
      <c r="C2095" s="104" t="inlineStr">
        <is>
          <t>P036</t>
        </is>
      </c>
      <c r="D2095" s="159" t="n">
        <v>2855</v>
      </c>
      <c r="E2095" s="160" t="n">
        <v>10897.14</v>
      </c>
      <c r="F2095" s="160" t="n">
        <v>3129.47</v>
      </c>
    </row>
    <row r="2096">
      <c r="A2096" s="104" t="inlineStr">
        <is>
          <t>2024/25</t>
        </is>
      </c>
      <c r="B2096" s="104" t="inlineStr">
        <is>
          <t>HC-050</t>
        </is>
      </c>
      <c r="C2096" s="104" t="inlineStr">
        <is>
          <t>P037</t>
        </is>
      </c>
      <c r="D2096" s="159" t="n">
        <v>4564</v>
      </c>
      <c r="E2096" s="160" t="n">
        <v>15767.39</v>
      </c>
      <c r="F2096" s="160" t="n">
        <v>5198.38</v>
      </c>
    </row>
    <row r="2097">
      <c r="A2097" s="104" t="inlineStr">
        <is>
          <t>2024/25</t>
        </is>
      </c>
      <c r="B2097" s="104" t="inlineStr">
        <is>
          <t>HC-050</t>
        </is>
      </c>
      <c r="C2097" s="104" t="inlineStr">
        <is>
          <t>P038</t>
        </is>
      </c>
      <c r="D2097" s="159" t="n">
        <v>2225</v>
      </c>
      <c r="E2097" s="160" t="n">
        <v>13960.56</v>
      </c>
      <c r="F2097" s="160" t="n">
        <v>4453.89</v>
      </c>
    </row>
    <row r="2098">
      <c r="A2098" s="104" t="inlineStr">
        <is>
          <t>2024/25</t>
        </is>
      </c>
      <c r="B2098" s="104" t="inlineStr">
        <is>
          <t>HC-050</t>
        </is>
      </c>
      <c r="C2098" s="104" t="inlineStr">
        <is>
          <t>P039</t>
        </is>
      </c>
      <c r="D2098" s="159" t="n">
        <v>2311</v>
      </c>
      <c r="E2098" s="160" t="n">
        <v>14493.25</v>
      </c>
      <c r="F2098" s="160" t="n">
        <v>4778.25</v>
      </c>
    </row>
    <row r="2099">
      <c r="A2099" s="104" t="inlineStr">
        <is>
          <t>2024/25</t>
        </is>
      </c>
      <c r="B2099" s="104" t="inlineStr">
        <is>
          <t>HC-050</t>
        </is>
      </c>
      <c r="C2099" s="104" t="inlineStr">
        <is>
          <t>P040</t>
        </is>
      </c>
      <c r="D2099" s="159" t="n">
        <v>905</v>
      </c>
      <c r="E2099" s="160" t="n">
        <v>6908.88</v>
      </c>
      <c r="F2099" s="160" t="n">
        <v>2205.75</v>
      </c>
    </row>
    <row r="2100">
      <c r="A2100" s="104" t="inlineStr">
        <is>
          <t>2024/25</t>
        </is>
      </c>
      <c r="B2100" s="104" t="inlineStr">
        <is>
          <t>HC-050</t>
        </is>
      </c>
      <c r="C2100" s="104" t="inlineStr">
        <is>
          <t>P041</t>
        </is>
      </c>
      <c r="D2100" s="159" t="n">
        <v>423</v>
      </c>
      <c r="E2100" s="160" t="n">
        <v>4568.02</v>
      </c>
      <c r="F2100" s="160" t="n">
        <v>1745.36</v>
      </c>
    </row>
    <row r="2101">
      <c r="A2101" s="104" t="inlineStr">
        <is>
          <t>2024/25</t>
        </is>
      </c>
      <c r="B2101" s="104" t="inlineStr">
        <is>
          <t>HC-050</t>
        </is>
      </c>
      <c r="C2101" s="104" t="inlineStr">
        <is>
          <t>P042</t>
        </is>
      </c>
      <c r="D2101" s="159" t="n">
        <v>758</v>
      </c>
      <c r="E2101" s="160" t="n">
        <v>3033.07</v>
      </c>
      <c r="F2101" s="160" t="n">
        <v>740.3200000000001</v>
      </c>
    </row>
    <row r="2102">
      <c r="A2102" s="104" t="inlineStr">
        <is>
          <t>2024/25</t>
        </is>
      </c>
      <c r="B2102" s="104" t="inlineStr">
        <is>
          <t>HC-051</t>
        </is>
      </c>
      <c r="C2102" s="104" t="inlineStr">
        <is>
          <t>P001</t>
        </is>
      </c>
      <c r="D2102" s="159" t="n">
        <v>3779</v>
      </c>
      <c r="E2102" s="160" t="n">
        <v>34021.61</v>
      </c>
      <c r="F2102" s="160" t="n">
        <v>11941.79</v>
      </c>
    </row>
    <row r="2103">
      <c r="A2103" s="104" t="inlineStr">
        <is>
          <t>2024/25</t>
        </is>
      </c>
      <c r="B2103" s="104" t="inlineStr">
        <is>
          <t>HC-051</t>
        </is>
      </c>
      <c r="C2103" s="104" t="inlineStr">
        <is>
          <t>P002</t>
        </is>
      </c>
      <c r="D2103" s="159" t="n">
        <v>5591</v>
      </c>
      <c r="E2103" s="160" t="n">
        <v>58454.26</v>
      </c>
      <c r="F2103" s="160" t="n">
        <v>21758.85</v>
      </c>
    </row>
    <row r="2104">
      <c r="A2104" s="104" t="inlineStr">
        <is>
          <t>2024/25</t>
        </is>
      </c>
      <c r="B2104" s="104" t="inlineStr">
        <is>
          <t>HC-051</t>
        </is>
      </c>
      <c r="C2104" s="104" t="inlineStr">
        <is>
          <t>P003</t>
        </is>
      </c>
      <c r="D2104" s="159" t="n">
        <v>7508</v>
      </c>
      <c r="E2104" s="160" t="n">
        <v>50513.1</v>
      </c>
      <c r="F2104" s="160" t="n">
        <v>16654.24</v>
      </c>
    </row>
    <row r="2105">
      <c r="A2105" s="104" t="inlineStr">
        <is>
          <t>2024/25</t>
        </is>
      </c>
      <c r="B2105" s="104" t="inlineStr">
        <is>
          <t>HC-051</t>
        </is>
      </c>
      <c r="C2105" s="104" t="inlineStr">
        <is>
          <t>P004</t>
        </is>
      </c>
      <c r="D2105" s="159" t="n">
        <v>3638</v>
      </c>
      <c r="E2105" s="160" t="n">
        <v>28448.62</v>
      </c>
      <c r="F2105" s="160" t="n">
        <v>9078.870000000001</v>
      </c>
    </row>
    <row r="2106">
      <c r="A2106" s="104" t="inlineStr">
        <is>
          <t>2024/25</t>
        </is>
      </c>
      <c r="B2106" s="104" t="inlineStr">
        <is>
          <t>HC-051</t>
        </is>
      </c>
      <c r="C2106" s="104" t="inlineStr">
        <is>
          <t>P005</t>
        </is>
      </c>
      <c r="D2106" s="159" t="n">
        <v>7663</v>
      </c>
      <c r="E2106" s="160" t="n">
        <v>57129.24</v>
      </c>
      <c r="F2106" s="160" t="n">
        <v>17624.07</v>
      </c>
    </row>
    <row r="2107">
      <c r="A2107" s="104" t="inlineStr">
        <is>
          <t>2024/25</t>
        </is>
      </c>
      <c r="B2107" s="104" t="inlineStr">
        <is>
          <t>HC-051</t>
        </is>
      </c>
      <c r="C2107" s="104" t="inlineStr">
        <is>
          <t>P006</t>
        </is>
      </c>
      <c r="D2107" s="159" t="n">
        <v>6910</v>
      </c>
      <c r="E2107" s="160" t="n">
        <v>55903.44</v>
      </c>
      <c r="F2107" s="160" t="n">
        <v>16054.09</v>
      </c>
    </row>
    <row r="2108">
      <c r="A2108" s="104" t="inlineStr">
        <is>
          <t>2024/25</t>
        </is>
      </c>
      <c r="B2108" s="104" t="inlineStr">
        <is>
          <t>HC-051</t>
        </is>
      </c>
      <c r="C2108" s="104" t="inlineStr">
        <is>
          <t>P007</t>
        </is>
      </c>
      <c r="D2108" s="159" t="n">
        <v>6728</v>
      </c>
      <c r="E2108" s="160" t="n">
        <v>50774.98</v>
      </c>
      <c r="F2108" s="160" t="n">
        <v>13502.88</v>
      </c>
    </row>
    <row r="2109">
      <c r="A2109" s="104" t="inlineStr">
        <is>
          <t>2024/25</t>
        </is>
      </c>
      <c r="B2109" s="104" t="inlineStr">
        <is>
          <t>HC-051</t>
        </is>
      </c>
      <c r="C2109" s="104" t="inlineStr">
        <is>
          <t>P008</t>
        </is>
      </c>
      <c r="D2109" s="159" t="n">
        <v>5635</v>
      </c>
      <c r="E2109" s="160" t="n">
        <v>41500.51</v>
      </c>
      <c r="F2109" s="160" t="n">
        <v>15008.93</v>
      </c>
    </row>
    <row r="2110">
      <c r="A2110" s="104" t="inlineStr">
        <is>
          <t>2024/25</t>
        </is>
      </c>
      <c r="B2110" s="104" t="inlineStr">
        <is>
          <t>HC-051</t>
        </is>
      </c>
      <c r="C2110" s="104" t="inlineStr">
        <is>
          <t>P009</t>
        </is>
      </c>
      <c r="D2110" s="159" t="n">
        <v>2868</v>
      </c>
      <c r="E2110" s="160" t="n">
        <v>36240.41</v>
      </c>
      <c r="F2110" s="160" t="n">
        <v>14649.11</v>
      </c>
    </row>
    <row r="2111">
      <c r="A2111" s="104" t="inlineStr">
        <is>
          <t>2024/25</t>
        </is>
      </c>
      <c r="B2111" s="104" t="inlineStr">
        <is>
          <t>HC-051</t>
        </is>
      </c>
      <c r="C2111" s="104" t="inlineStr">
        <is>
          <t>P010</t>
        </is>
      </c>
      <c r="D2111" s="159" t="n">
        <v>7695</v>
      </c>
      <c r="E2111" s="160" t="n">
        <v>45478.97</v>
      </c>
      <c r="F2111" s="160" t="n">
        <v>14511.57</v>
      </c>
    </row>
    <row r="2112">
      <c r="A2112" s="104" t="inlineStr">
        <is>
          <t>2024/25</t>
        </is>
      </c>
      <c r="B2112" s="104" t="inlineStr">
        <is>
          <t>HC-051</t>
        </is>
      </c>
      <c r="C2112" s="104" t="inlineStr">
        <is>
          <t>P011</t>
        </is>
      </c>
      <c r="D2112" s="159" t="n">
        <v>7169</v>
      </c>
      <c r="E2112" s="160" t="n">
        <v>20857.97</v>
      </c>
      <c r="F2112" s="160" t="n">
        <v>4880.28</v>
      </c>
    </row>
    <row r="2113">
      <c r="A2113" s="104" t="inlineStr">
        <is>
          <t>2024/25</t>
        </is>
      </c>
      <c r="B2113" s="104" t="inlineStr">
        <is>
          <t>HC-051</t>
        </is>
      </c>
      <c r="C2113" s="104" t="inlineStr">
        <is>
          <t>P012</t>
        </is>
      </c>
      <c r="D2113" s="159" t="n">
        <v>8102</v>
      </c>
      <c r="E2113" s="160" t="n">
        <v>30197.72</v>
      </c>
      <c r="F2113" s="160" t="n">
        <v>8994.43</v>
      </c>
    </row>
    <row r="2114">
      <c r="A2114" s="104" t="inlineStr">
        <is>
          <t>2024/25</t>
        </is>
      </c>
      <c r="B2114" s="104" t="inlineStr">
        <is>
          <t>HC-051</t>
        </is>
      </c>
      <c r="C2114" s="104" t="inlineStr">
        <is>
          <t>P013</t>
        </is>
      </c>
      <c r="D2114" s="159" t="n">
        <v>8385</v>
      </c>
      <c r="E2114" s="160" t="n">
        <v>28968.76</v>
      </c>
      <c r="F2114" s="160" t="n">
        <v>7394.78</v>
      </c>
    </row>
    <row r="2115">
      <c r="A2115" s="104" t="inlineStr">
        <is>
          <t>2024/25</t>
        </is>
      </c>
      <c r="B2115" s="104" t="inlineStr">
        <is>
          <t>HC-051</t>
        </is>
      </c>
      <c r="C2115" s="104" t="inlineStr">
        <is>
          <t>P014</t>
        </is>
      </c>
      <c r="D2115" s="159" t="n">
        <v>8999</v>
      </c>
      <c r="E2115" s="160" t="n">
        <v>35182.91</v>
      </c>
      <c r="F2115" s="160" t="n">
        <v>9729.639999999999</v>
      </c>
    </row>
    <row r="2116">
      <c r="A2116" s="104" t="inlineStr">
        <is>
          <t>2024/25</t>
        </is>
      </c>
      <c r="B2116" s="104" t="inlineStr">
        <is>
          <t>HC-051</t>
        </is>
      </c>
      <c r="C2116" s="104" t="inlineStr">
        <is>
          <t>P015</t>
        </is>
      </c>
      <c r="D2116" s="159" t="n">
        <v>6500</v>
      </c>
      <c r="E2116" s="160" t="n">
        <v>30724.72</v>
      </c>
      <c r="F2116" s="160" t="n">
        <v>10131.85</v>
      </c>
    </row>
    <row r="2117">
      <c r="A2117" s="104" t="inlineStr">
        <is>
          <t>2024/25</t>
        </is>
      </c>
      <c r="B2117" s="104" t="inlineStr">
        <is>
          <t>HC-051</t>
        </is>
      </c>
      <c r="C2117" s="104" t="inlineStr">
        <is>
          <t>P016</t>
        </is>
      </c>
      <c r="D2117" s="159" t="n">
        <v>3306</v>
      </c>
      <c r="E2117" s="160" t="n">
        <v>20441.92</v>
      </c>
      <c r="F2117" s="160" t="n">
        <v>6306.28</v>
      </c>
    </row>
    <row r="2118">
      <c r="A2118" s="104" t="inlineStr">
        <is>
          <t>2024/25</t>
        </is>
      </c>
      <c r="B2118" s="104" t="inlineStr">
        <is>
          <t>HC-051</t>
        </is>
      </c>
      <c r="C2118" s="104" t="inlineStr">
        <is>
          <t>P017</t>
        </is>
      </c>
      <c r="D2118" s="159" t="n">
        <v>3041</v>
      </c>
      <c r="E2118" s="160" t="n">
        <v>20732.53</v>
      </c>
      <c r="F2118" s="160" t="n">
        <v>7056.37</v>
      </c>
    </row>
    <row r="2119">
      <c r="A2119" s="104" t="inlineStr">
        <is>
          <t>2024/25</t>
        </is>
      </c>
      <c r="B2119" s="104" t="inlineStr">
        <is>
          <t>HC-051</t>
        </is>
      </c>
      <c r="C2119" s="104" t="inlineStr">
        <is>
          <t>P018</t>
        </is>
      </c>
      <c r="D2119" s="159" t="n">
        <v>6806</v>
      </c>
      <c r="E2119" s="160" t="n">
        <v>17945.14</v>
      </c>
      <c r="F2119" s="160" t="n">
        <v>3817.24</v>
      </c>
    </row>
    <row r="2120">
      <c r="A2120" s="104" t="inlineStr">
        <is>
          <t>2024/25</t>
        </is>
      </c>
      <c r="B2120" s="104" t="inlineStr">
        <is>
          <t>HC-051</t>
        </is>
      </c>
      <c r="C2120" s="104" t="inlineStr">
        <is>
          <t>P019</t>
        </is>
      </c>
      <c r="D2120" s="159" t="n">
        <v>9182</v>
      </c>
      <c r="E2120" s="160" t="n">
        <v>23372.49</v>
      </c>
      <c r="F2120" s="160" t="n">
        <v>5966.47</v>
      </c>
    </row>
    <row r="2121">
      <c r="A2121" s="104" t="inlineStr">
        <is>
          <t>2024/25</t>
        </is>
      </c>
      <c r="B2121" s="104" t="inlineStr">
        <is>
          <t>HC-051</t>
        </is>
      </c>
      <c r="C2121" s="104" t="inlineStr">
        <is>
          <t>P020</t>
        </is>
      </c>
      <c r="D2121" s="159" t="n">
        <v>5712</v>
      </c>
      <c r="E2121" s="160" t="n">
        <v>14535</v>
      </c>
      <c r="F2121" s="160" t="n">
        <v>3710.91</v>
      </c>
    </row>
    <row r="2122">
      <c r="A2122" s="104" t="inlineStr">
        <is>
          <t>2024/25</t>
        </is>
      </c>
      <c r="B2122" s="104" t="inlineStr">
        <is>
          <t>HC-051</t>
        </is>
      </c>
      <c r="C2122" s="104" t="inlineStr">
        <is>
          <t>P021</t>
        </is>
      </c>
      <c r="D2122" s="159" t="n">
        <v>9215</v>
      </c>
      <c r="E2122" s="160" t="n">
        <v>30157.1</v>
      </c>
      <c r="F2122" s="160" t="n">
        <v>8339.719999999999</v>
      </c>
    </row>
    <row r="2123">
      <c r="A2123" s="104" t="inlineStr">
        <is>
          <t>2024/25</t>
        </is>
      </c>
      <c r="B2123" s="104" t="inlineStr">
        <is>
          <t>HC-051</t>
        </is>
      </c>
      <c r="C2123" s="104" t="inlineStr">
        <is>
          <t>P022</t>
        </is>
      </c>
      <c r="D2123" s="159" t="n">
        <v>7636</v>
      </c>
      <c r="E2123" s="160" t="n">
        <v>23602.16</v>
      </c>
      <c r="F2123" s="160" t="n">
        <v>6275.79</v>
      </c>
    </row>
    <row r="2124">
      <c r="A2124" s="104" t="inlineStr">
        <is>
          <t>2024/25</t>
        </is>
      </c>
      <c r="B2124" s="104" t="inlineStr">
        <is>
          <t>HC-051</t>
        </is>
      </c>
      <c r="C2124" s="104" t="inlineStr">
        <is>
          <t>P023</t>
        </is>
      </c>
      <c r="D2124" s="159" t="n">
        <v>8774</v>
      </c>
      <c r="E2124" s="160" t="n">
        <v>17547.67</v>
      </c>
      <c r="F2124" s="160" t="n">
        <v>3360.1</v>
      </c>
    </row>
    <row r="2125">
      <c r="A2125" s="104" t="inlineStr">
        <is>
          <t>2024/25</t>
        </is>
      </c>
      <c r="B2125" s="104" t="inlineStr">
        <is>
          <t>HC-051</t>
        </is>
      </c>
      <c r="C2125" s="104" t="inlineStr">
        <is>
          <t>P024</t>
        </is>
      </c>
      <c r="D2125" s="159" t="n">
        <v>9771</v>
      </c>
      <c r="E2125" s="160" t="n">
        <v>21319.86</v>
      </c>
      <c r="F2125" s="160" t="n">
        <v>4309.07</v>
      </c>
    </row>
    <row r="2126">
      <c r="A2126" s="104" t="inlineStr">
        <is>
          <t>2024/25</t>
        </is>
      </c>
      <c r="B2126" s="104" t="inlineStr">
        <is>
          <t>HC-051</t>
        </is>
      </c>
      <c r="C2126" s="104" t="inlineStr">
        <is>
          <t>P025</t>
        </is>
      </c>
      <c r="D2126" s="159" t="n">
        <v>8121</v>
      </c>
      <c r="E2126" s="160" t="n">
        <v>31008.26</v>
      </c>
      <c r="F2126" s="160" t="n">
        <v>11212.45</v>
      </c>
    </row>
    <row r="2127">
      <c r="A2127" s="104" t="inlineStr">
        <is>
          <t>2024/25</t>
        </is>
      </c>
      <c r="B2127" s="104" t="inlineStr">
        <is>
          <t>HC-051</t>
        </is>
      </c>
      <c r="C2127" s="104" t="inlineStr">
        <is>
          <t>P026</t>
        </is>
      </c>
      <c r="D2127" s="159" t="n">
        <v>4954</v>
      </c>
      <c r="E2127" s="160" t="n">
        <v>22065.1</v>
      </c>
      <c r="F2127" s="160" t="n">
        <v>7041.7</v>
      </c>
    </row>
    <row r="2128">
      <c r="A2128" s="104" t="inlineStr">
        <is>
          <t>2024/25</t>
        </is>
      </c>
      <c r="B2128" s="104" t="inlineStr">
        <is>
          <t>HC-051</t>
        </is>
      </c>
      <c r="C2128" s="104" t="inlineStr">
        <is>
          <t>P027</t>
        </is>
      </c>
      <c r="D2128" s="159" t="n">
        <v>3930</v>
      </c>
      <c r="E2128" s="160" t="n">
        <v>17510.86</v>
      </c>
      <c r="F2128" s="160" t="n">
        <v>5587.85</v>
      </c>
    </row>
    <row r="2129">
      <c r="A2129" s="104" t="inlineStr">
        <is>
          <t>2024/25</t>
        </is>
      </c>
      <c r="B2129" s="104" t="inlineStr">
        <is>
          <t>HC-051</t>
        </is>
      </c>
      <c r="C2129" s="104" t="inlineStr">
        <is>
          <t>P028</t>
        </is>
      </c>
      <c r="D2129" s="159" t="n">
        <v>5491</v>
      </c>
      <c r="E2129" s="160" t="n">
        <v>25956.17</v>
      </c>
      <c r="F2129" s="160" t="n">
        <v>8833.780000000001</v>
      </c>
    </row>
    <row r="2130">
      <c r="A2130" s="104" t="inlineStr">
        <is>
          <t>2024/25</t>
        </is>
      </c>
      <c r="B2130" s="104" t="inlineStr">
        <is>
          <t>HC-051</t>
        </is>
      </c>
      <c r="C2130" s="104" t="inlineStr">
        <is>
          <t>P029</t>
        </is>
      </c>
      <c r="D2130" s="159" t="n">
        <v>13543</v>
      </c>
      <c r="E2130" s="160" t="n">
        <v>25852.55</v>
      </c>
      <c r="F2130" s="160" t="n">
        <v>3850.43</v>
      </c>
    </row>
    <row r="2131">
      <c r="A2131" s="104" t="inlineStr">
        <is>
          <t>2024/25</t>
        </is>
      </c>
      <c r="B2131" s="104" t="inlineStr">
        <is>
          <t>HC-051</t>
        </is>
      </c>
      <c r="C2131" s="104" t="inlineStr">
        <is>
          <t>P030</t>
        </is>
      </c>
      <c r="D2131" s="159" t="n">
        <v>7569</v>
      </c>
      <c r="E2131" s="160" t="n">
        <v>22708.49</v>
      </c>
      <c r="F2131" s="160" t="n">
        <v>4347.98</v>
      </c>
    </row>
    <row r="2132">
      <c r="A2132" s="104" t="inlineStr">
        <is>
          <t>2024/25</t>
        </is>
      </c>
      <c r="B2132" s="104" t="inlineStr">
        <is>
          <t>HC-051</t>
        </is>
      </c>
      <c r="C2132" s="104" t="inlineStr">
        <is>
          <t>P031</t>
        </is>
      </c>
      <c r="D2132" s="159" t="n">
        <v>3405</v>
      </c>
      <c r="E2132" s="160" t="n">
        <v>17018.29</v>
      </c>
      <c r="F2132" s="160" t="n">
        <v>5068.68</v>
      </c>
    </row>
    <row r="2133">
      <c r="A2133" s="104" t="inlineStr">
        <is>
          <t>2024/25</t>
        </is>
      </c>
      <c r="B2133" s="104" t="inlineStr">
        <is>
          <t>HC-051</t>
        </is>
      </c>
      <c r="C2133" s="104" t="inlineStr">
        <is>
          <t>P032</t>
        </is>
      </c>
      <c r="D2133" s="159" t="n">
        <v>4328</v>
      </c>
      <c r="E2133" s="160" t="n">
        <v>10229.52</v>
      </c>
      <c r="F2133" s="160" t="n">
        <v>2285.15</v>
      </c>
    </row>
    <row r="2134">
      <c r="A2134" s="104" t="inlineStr">
        <is>
          <t>2024/25</t>
        </is>
      </c>
      <c r="B2134" s="104" t="inlineStr">
        <is>
          <t>HC-051</t>
        </is>
      </c>
      <c r="C2134" s="104" t="inlineStr">
        <is>
          <t>P033</t>
        </is>
      </c>
      <c r="D2134" s="159" t="n">
        <v>2926</v>
      </c>
      <c r="E2134" s="160" t="n">
        <v>9044.92</v>
      </c>
      <c r="F2134" s="160" t="n">
        <v>2309.23</v>
      </c>
    </row>
    <row r="2135">
      <c r="A2135" s="104" t="inlineStr">
        <is>
          <t>2024/25</t>
        </is>
      </c>
      <c r="B2135" s="104" t="inlineStr">
        <is>
          <t>HC-051</t>
        </is>
      </c>
      <c r="C2135" s="104" t="inlineStr">
        <is>
          <t>P034</t>
        </is>
      </c>
      <c r="D2135" s="159" t="n">
        <v>1919</v>
      </c>
      <c r="E2135" s="160" t="n">
        <v>8026.94</v>
      </c>
      <c r="F2135" s="160" t="n">
        <v>2475.92</v>
      </c>
    </row>
    <row r="2136">
      <c r="A2136" s="104" t="inlineStr">
        <is>
          <t>2024/25</t>
        </is>
      </c>
      <c r="B2136" s="104" t="inlineStr">
        <is>
          <t>HC-051</t>
        </is>
      </c>
      <c r="C2136" s="104" t="inlineStr">
        <is>
          <t>P035</t>
        </is>
      </c>
      <c r="D2136" s="159" t="n">
        <v>2744</v>
      </c>
      <c r="E2136" s="160" t="n">
        <v>9731.290000000001</v>
      </c>
      <c r="F2136" s="160" t="n">
        <v>2691.17</v>
      </c>
    </row>
    <row r="2137">
      <c r="A2137" s="104" t="inlineStr">
        <is>
          <t>2024/25</t>
        </is>
      </c>
      <c r="B2137" s="104" t="inlineStr">
        <is>
          <t>HC-051</t>
        </is>
      </c>
      <c r="C2137" s="104" t="inlineStr">
        <is>
          <t>P036</t>
        </is>
      </c>
      <c r="D2137" s="159" t="n">
        <v>2114</v>
      </c>
      <c r="E2137" s="160" t="n">
        <v>8068.25</v>
      </c>
      <c r="F2137" s="160" t="n">
        <v>2317.38</v>
      </c>
    </row>
    <row r="2138">
      <c r="A2138" s="104" t="inlineStr">
        <is>
          <t>2024/25</t>
        </is>
      </c>
      <c r="B2138" s="104" t="inlineStr">
        <is>
          <t>HC-051</t>
        </is>
      </c>
      <c r="C2138" s="104" t="inlineStr">
        <is>
          <t>P037</t>
        </is>
      </c>
      <c r="D2138" s="159" t="n">
        <v>3117</v>
      </c>
      <c r="E2138" s="160" t="n">
        <v>10775.64</v>
      </c>
      <c r="F2138" s="160" t="n">
        <v>3553.66</v>
      </c>
    </row>
    <row r="2139">
      <c r="A2139" s="104" t="inlineStr">
        <is>
          <t>2024/25</t>
        </is>
      </c>
      <c r="B2139" s="104" t="inlineStr">
        <is>
          <t>HC-051</t>
        </is>
      </c>
      <c r="C2139" s="104" t="inlineStr">
        <is>
          <t>P038</t>
        </is>
      </c>
      <c r="D2139" s="159" t="n">
        <v>1581</v>
      </c>
      <c r="E2139" s="160" t="n">
        <v>9921.860000000001</v>
      </c>
      <c r="F2139" s="160" t="n">
        <v>3166.2</v>
      </c>
    </row>
    <row r="2140">
      <c r="A2140" s="104" t="inlineStr">
        <is>
          <t>2024/25</t>
        </is>
      </c>
      <c r="B2140" s="104" t="inlineStr">
        <is>
          <t>HC-051</t>
        </is>
      </c>
      <c r="C2140" s="104" t="inlineStr">
        <is>
          <t>P039</t>
        </is>
      </c>
      <c r="D2140" s="159" t="n">
        <v>1632</v>
      </c>
      <c r="E2140" s="160" t="n">
        <v>10243.65</v>
      </c>
      <c r="F2140" s="160" t="n">
        <v>3377.72</v>
      </c>
    </row>
    <row r="2141">
      <c r="A2141" s="104" t="inlineStr">
        <is>
          <t>2024/25</t>
        </is>
      </c>
      <c r="B2141" s="104" t="inlineStr">
        <is>
          <t>HC-051</t>
        </is>
      </c>
      <c r="C2141" s="104" t="inlineStr">
        <is>
          <t>P040</t>
        </is>
      </c>
      <c r="D2141" s="159" t="n">
        <v>637</v>
      </c>
      <c r="E2141" s="160" t="n">
        <v>4865.49</v>
      </c>
      <c r="F2141" s="160" t="n">
        <v>1552.43</v>
      </c>
    </row>
    <row r="2142">
      <c r="A2142" s="104" t="inlineStr">
        <is>
          <t>2024/25</t>
        </is>
      </c>
      <c r="B2142" s="104" t="inlineStr">
        <is>
          <t>HC-051</t>
        </is>
      </c>
      <c r="C2142" s="104" t="inlineStr">
        <is>
          <t>P041</t>
        </is>
      </c>
      <c r="D2142" s="159" t="n">
        <v>308</v>
      </c>
      <c r="E2142" s="160" t="n">
        <v>3331.43</v>
      </c>
      <c r="F2142" s="160" t="n">
        <v>1275.14</v>
      </c>
    </row>
    <row r="2143">
      <c r="A2143" s="104" t="inlineStr">
        <is>
          <t>2024/25</t>
        </is>
      </c>
      <c r="B2143" s="104" t="inlineStr">
        <is>
          <t>HC-051</t>
        </is>
      </c>
      <c r="C2143" s="104" t="inlineStr">
        <is>
          <t>P042</t>
        </is>
      </c>
      <c r="D2143" s="159" t="n">
        <v>577</v>
      </c>
      <c r="E2143" s="160" t="n">
        <v>2310.68</v>
      </c>
      <c r="F2143" s="160" t="n">
        <v>565.16</v>
      </c>
    </row>
    <row r="2144">
      <c r="A2144" s="104" t="inlineStr">
        <is>
          <t>2024/25</t>
        </is>
      </c>
      <c r="B2144" s="104" t="inlineStr">
        <is>
          <t>HC-052</t>
        </is>
      </c>
      <c r="C2144" s="104" t="inlineStr">
        <is>
          <t>P001</t>
        </is>
      </c>
      <c r="D2144" s="159" t="n">
        <v>4552</v>
      </c>
      <c r="E2144" s="160" t="n">
        <v>40966.59</v>
      </c>
      <c r="F2144" s="160" t="n">
        <v>15173.49</v>
      </c>
    </row>
    <row r="2145">
      <c r="A2145" s="104" t="inlineStr">
        <is>
          <t>2024/25</t>
        </is>
      </c>
      <c r="B2145" s="104" t="inlineStr">
        <is>
          <t>HC-052</t>
        </is>
      </c>
      <c r="C2145" s="104" t="inlineStr">
        <is>
          <t>P002</t>
        </is>
      </c>
      <c r="D2145" s="159" t="n">
        <v>6717</v>
      </c>
      <c r="E2145" s="160" t="n">
        <v>70214.16</v>
      </c>
      <c r="F2145" s="160" t="n">
        <v>27596.95</v>
      </c>
    </row>
    <row r="2146">
      <c r="A2146" s="104" t="inlineStr">
        <is>
          <t>2024/25</t>
        </is>
      </c>
      <c r="B2146" s="104" t="inlineStr">
        <is>
          <t>HC-052</t>
        </is>
      </c>
      <c r="C2146" s="104" t="inlineStr">
        <is>
          <t>P003</t>
        </is>
      </c>
      <c r="D2146" s="159" t="n">
        <v>9351</v>
      </c>
      <c r="E2146" s="160" t="n">
        <v>62914.98</v>
      </c>
      <c r="F2146" s="160" t="n">
        <v>21877.83</v>
      </c>
    </row>
    <row r="2147">
      <c r="A2147" s="104" t="inlineStr">
        <is>
          <t>2024/25</t>
        </is>
      </c>
      <c r="B2147" s="104" t="inlineStr">
        <is>
          <t>HC-052</t>
        </is>
      </c>
      <c r="C2147" s="104" t="inlineStr">
        <is>
          <t>P004</t>
        </is>
      </c>
      <c r="D2147" s="159" t="n">
        <v>4124</v>
      </c>
      <c r="E2147" s="160" t="n">
        <v>32242.49</v>
      </c>
      <c r="F2147" s="160" t="n">
        <v>10845.74</v>
      </c>
    </row>
    <row r="2148">
      <c r="A2148" s="104" t="inlineStr">
        <is>
          <t>2024/25</t>
        </is>
      </c>
      <c r="B2148" s="104" t="inlineStr">
        <is>
          <t>HC-052</t>
        </is>
      </c>
      <c r="C2148" s="104" t="inlineStr">
        <is>
          <t>P005</t>
        </is>
      </c>
      <c r="D2148" s="159" t="n">
        <v>9786</v>
      </c>
      <c r="E2148" s="160" t="n">
        <v>72958.48</v>
      </c>
      <c r="F2148" s="160" t="n">
        <v>23711.64</v>
      </c>
    </row>
    <row r="2149">
      <c r="A2149" s="104" t="inlineStr">
        <is>
          <t>2024/25</t>
        </is>
      </c>
      <c r="B2149" s="104" t="inlineStr">
        <is>
          <t>HC-052</t>
        </is>
      </c>
      <c r="C2149" s="104" t="inlineStr">
        <is>
          <t>P006</t>
        </is>
      </c>
      <c r="D2149" s="159" t="n">
        <v>8566</v>
      </c>
      <c r="E2149" s="160" t="n">
        <v>69301.83</v>
      </c>
      <c r="F2149" s="160" t="n">
        <v>21001.87</v>
      </c>
    </row>
    <row r="2150">
      <c r="A2150" s="104" t="inlineStr">
        <is>
          <t>2024/25</t>
        </is>
      </c>
      <c r="B2150" s="104" t="inlineStr">
        <is>
          <t>HC-052</t>
        </is>
      </c>
      <c r="C2150" s="104" t="inlineStr">
        <is>
          <t>P007</t>
        </is>
      </c>
      <c r="D2150" s="159" t="n">
        <v>8455</v>
      </c>
      <c r="E2150" s="160" t="n">
        <v>63795.91</v>
      </c>
      <c r="F2150" s="160" t="n">
        <v>17890.16</v>
      </c>
    </row>
    <row r="2151">
      <c r="A2151" s="104" t="inlineStr">
        <is>
          <t>2024/25</t>
        </is>
      </c>
      <c r="B2151" s="104" t="inlineStr">
        <is>
          <t>HC-052</t>
        </is>
      </c>
      <c r="C2151" s="104" t="inlineStr">
        <is>
          <t>P008</t>
        </is>
      </c>
      <c r="D2151" s="159" t="n">
        <v>6864</v>
      </c>
      <c r="E2151" s="160" t="n">
        <v>50552.17</v>
      </c>
      <c r="F2151" s="160" t="n">
        <v>19294.42</v>
      </c>
    </row>
    <row r="2152">
      <c r="A2152" s="104" t="inlineStr">
        <is>
          <t>2024/25</t>
        </is>
      </c>
      <c r="B2152" s="104" t="inlineStr">
        <is>
          <t>HC-052</t>
        </is>
      </c>
      <c r="C2152" s="104" t="inlineStr">
        <is>
          <t>P009</t>
        </is>
      </c>
      <c r="D2152" s="159" t="n">
        <v>3475</v>
      </c>
      <c r="E2152" s="160" t="n">
        <v>43894.9</v>
      </c>
      <c r="F2152" s="160" t="n">
        <v>18687.79</v>
      </c>
    </row>
    <row r="2153">
      <c r="A2153" s="104" t="inlineStr">
        <is>
          <t>2024/25</t>
        </is>
      </c>
      <c r="B2153" s="104" t="inlineStr">
        <is>
          <t>HC-052</t>
        </is>
      </c>
      <c r="C2153" s="104" t="inlineStr">
        <is>
          <t>P010</t>
        </is>
      </c>
      <c r="D2153" s="159" t="n">
        <v>8941</v>
      </c>
      <c r="E2153" s="160" t="n">
        <v>52834.34</v>
      </c>
      <c r="F2153" s="160" t="n">
        <v>17789.07</v>
      </c>
    </row>
    <row r="2154">
      <c r="A2154" s="104" t="inlineStr">
        <is>
          <t>2024/25</t>
        </is>
      </c>
      <c r="B2154" s="104" t="inlineStr">
        <is>
          <t>HC-052</t>
        </is>
      </c>
      <c r="C2154" s="104" t="inlineStr">
        <is>
          <t>P011</t>
        </is>
      </c>
      <c r="D2154" s="159" t="n">
        <v>8681</v>
      </c>
      <c r="E2154" s="160" t="n">
        <v>25255.08</v>
      </c>
      <c r="F2154" s="160" t="n">
        <v>6237.74</v>
      </c>
    </row>
    <row r="2155">
      <c r="A2155" s="104" t="inlineStr">
        <is>
          <t>2024/25</t>
        </is>
      </c>
      <c r="B2155" s="104" t="inlineStr">
        <is>
          <t>HC-052</t>
        </is>
      </c>
      <c r="C2155" s="104" t="inlineStr">
        <is>
          <t>P012</t>
        </is>
      </c>
      <c r="D2155" s="159" t="n">
        <v>9973</v>
      </c>
      <c r="E2155" s="160" t="n">
        <v>37173.32</v>
      </c>
      <c r="F2155" s="160" t="n">
        <v>11676.56</v>
      </c>
    </row>
    <row r="2156">
      <c r="A2156" s="104" t="inlineStr">
        <is>
          <t>2024/25</t>
        </is>
      </c>
      <c r="B2156" s="104" t="inlineStr">
        <is>
          <t>HC-052</t>
        </is>
      </c>
      <c r="C2156" s="104" t="inlineStr">
        <is>
          <t>P013</t>
        </is>
      </c>
      <c r="D2156" s="159" t="n">
        <v>9492</v>
      </c>
      <c r="E2156" s="160" t="n">
        <v>32792.42</v>
      </c>
      <c r="F2156" s="160" t="n">
        <v>8811.940000000001</v>
      </c>
    </row>
    <row r="2157">
      <c r="A2157" s="104" t="inlineStr">
        <is>
          <t>2024/25</t>
        </is>
      </c>
      <c r="B2157" s="104" t="inlineStr">
        <is>
          <t>HC-052</t>
        </is>
      </c>
      <c r="C2157" s="104" t="inlineStr">
        <is>
          <t>P014</t>
        </is>
      </c>
      <c r="D2157" s="159" t="n">
        <v>10647</v>
      </c>
      <c r="E2157" s="160" t="n">
        <v>41617.68</v>
      </c>
      <c r="F2157" s="160" t="n">
        <v>12130.3</v>
      </c>
    </row>
    <row r="2158">
      <c r="A2158" s="104" t="inlineStr">
        <is>
          <t>2024/25</t>
        </is>
      </c>
      <c r="B2158" s="104" t="inlineStr">
        <is>
          <t>HC-052</t>
        </is>
      </c>
      <c r="C2158" s="104" t="inlineStr">
        <is>
          <t>P015</t>
        </is>
      </c>
      <c r="D2158" s="159" t="n">
        <v>7645</v>
      </c>
      <c r="E2158" s="160" t="n">
        <v>36138.12</v>
      </c>
      <c r="F2158" s="160" t="n">
        <v>12569.39</v>
      </c>
    </row>
    <row r="2159">
      <c r="A2159" s="104" t="inlineStr">
        <is>
          <t>2024/25</t>
        </is>
      </c>
      <c r="B2159" s="104" t="inlineStr">
        <is>
          <t>HC-052</t>
        </is>
      </c>
      <c r="C2159" s="104" t="inlineStr">
        <is>
          <t>P016</t>
        </is>
      </c>
      <c r="D2159" s="159" t="n">
        <v>4127</v>
      </c>
      <c r="E2159" s="160" t="n">
        <v>25521.28</v>
      </c>
      <c r="F2159" s="160" t="n">
        <v>8314.629999999999</v>
      </c>
    </row>
    <row r="2160">
      <c r="A2160" s="104" t="inlineStr">
        <is>
          <t>2024/25</t>
        </is>
      </c>
      <c r="B2160" s="104" t="inlineStr">
        <is>
          <t>HC-052</t>
        </is>
      </c>
      <c r="C2160" s="104" t="inlineStr">
        <is>
          <t>P017</t>
        </is>
      </c>
      <c r="D2160" s="159" t="n">
        <v>3634</v>
      </c>
      <c r="E2160" s="160" t="n">
        <v>24782.16</v>
      </c>
      <c r="F2160" s="160" t="n">
        <v>8884.02</v>
      </c>
    </row>
    <row r="2161">
      <c r="A2161" s="104" t="inlineStr">
        <is>
          <t>2024/25</t>
        </is>
      </c>
      <c r="B2161" s="104" t="inlineStr">
        <is>
          <t>HC-052</t>
        </is>
      </c>
      <c r="C2161" s="104" t="inlineStr">
        <is>
          <t>P018</t>
        </is>
      </c>
      <c r="D2161" s="159" t="n">
        <v>8414</v>
      </c>
      <c r="E2161" s="160" t="n">
        <v>22183.79</v>
      </c>
      <c r="F2161" s="160" t="n">
        <v>4981.21</v>
      </c>
    </row>
    <row r="2162">
      <c r="A2162" s="104" t="inlineStr">
        <is>
          <t>2024/25</t>
        </is>
      </c>
      <c r="B2162" s="104" t="inlineStr">
        <is>
          <t>HC-052</t>
        </is>
      </c>
      <c r="C2162" s="104" t="inlineStr">
        <is>
          <t>P019</t>
        </is>
      </c>
      <c r="D2162" s="159" t="n">
        <v>10518</v>
      </c>
      <c r="E2162" s="160" t="n">
        <v>26772.88</v>
      </c>
      <c r="F2162" s="160" t="n">
        <v>7205.48</v>
      </c>
    </row>
    <row r="2163">
      <c r="A2163" s="104" t="inlineStr">
        <is>
          <t>2024/25</t>
        </is>
      </c>
      <c r="B2163" s="104" t="inlineStr">
        <is>
          <t>HC-052</t>
        </is>
      </c>
      <c r="C2163" s="104" t="inlineStr">
        <is>
          <t>P020</t>
        </is>
      </c>
      <c r="D2163" s="159" t="n">
        <v>6949</v>
      </c>
      <c r="E2163" s="160" t="n">
        <v>17690.99</v>
      </c>
      <c r="F2163" s="160" t="n">
        <v>4765.86</v>
      </c>
    </row>
    <row r="2164">
      <c r="A2164" s="104" t="inlineStr">
        <is>
          <t>2024/25</t>
        </is>
      </c>
      <c r="B2164" s="104" t="inlineStr">
        <is>
          <t>HC-052</t>
        </is>
      </c>
      <c r="C2164" s="104" t="inlineStr">
        <is>
          <t>P021</t>
        </is>
      </c>
      <c r="D2164" s="159" t="n">
        <v>10787</v>
      </c>
      <c r="E2164" s="160" t="n">
        <v>35304.17</v>
      </c>
      <c r="F2164" s="160" t="n">
        <v>10303.73</v>
      </c>
    </row>
    <row r="2165">
      <c r="A2165" s="104" t="inlineStr">
        <is>
          <t>2024/25</t>
        </is>
      </c>
      <c r="B2165" s="104" t="inlineStr">
        <is>
          <t>HC-052</t>
        </is>
      </c>
      <c r="C2165" s="104" t="inlineStr">
        <is>
          <t>P022</t>
        </is>
      </c>
      <c r="D2165" s="159" t="n">
        <v>9389</v>
      </c>
      <c r="E2165" s="160" t="n">
        <v>29014.64</v>
      </c>
      <c r="F2165" s="160" t="n">
        <v>8131.46</v>
      </c>
    </row>
    <row r="2166">
      <c r="A2166" s="104" t="inlineStr">
        <is>
          <t>2024/25</t>
        </is>
      </c>
      <c r="B2166" s="104" t="inlineStr">
        <is>
          <t>HC-052</t>
        </is>
      </c>
      <c r="C2166" s="104" t="inlineStr">
        <is>
          <t>P023</t>
        </is>
      </c>
      <c r="D2166" s="159" t="n">
        <v>10321</v>
      </c>
      <c r="E2166" s="160" t="n">
        <v>20640.04</v>
      </c>
      <c r="F2166" s="160" t="n">
        <v>4171.88</v>
      </c>
    </row>
    <row r="2167">
      <c r="A2167" s="104" t="inlineStr">
        <is>
          <t>2024/25</t>
        </is>
      </c>
      <c r="B2167" s="104" t="inlineStr">
        <is>
          <t>HC-052</t>
        </is>
      </c>
      <c r="C2167" s="104" t="inlineStr">
        <is>
          <t>P024</t>
        </is>
      </c>
      <c r="D2167" s="159" t="n">
        <v>11823</v>
      </c>
      <c r="E2167" s="160" t="n">
        <v>25792.39</v>
      </c>
      <c r="F2167" s="160" t="n">
        <v>5503.49</v>
      </c>
    </row>
    <row r="2168">
      <c r="A2168" s="104" t="inlineStr">
        <is>
          <t>2024/25</t>
        </is>
      </c>
      <c r="B2168" s="104" t="inlineStr">
        <is>
          <t>HC-052</t>
        </is>
      </c>
      <c r="C2168" s="104" t="inlineStr">
        <is>
          <t>P025</t>
        </is>
      </c>
      <c r="D2168" s="159" t="n">
        <v>9927</v>
      </c>
      <c r="E2168" s="160" t="n">
        <v>37894.7</v>
      </c>
      <c r="F2168" s="160" t="n">
        <v>14458.13</v>
      </c>
    </row>
    <row r="2169">
      <c r="A2169" s="104" t="inlineStr">
        <is>
          <t>2024/25</t>
        </is>
      </c>
      <c r="B2169" s="104" t="inlineStr">
        <is>
          <t>HC-052</t>
        </is>
      </c>
      <c r="C2169" s="104" t="inlineStr">
        <is>
          <t>P026</t>
        </is>
      </c>
      <c r="D2169" s="159" t="n">
        <v>5872</v>
      </c>
      <c r="E2169" s="160" t="n">
        <v>26156.96</v>
      </c>
      <c r="F2169" s="160" t="n">
        <v>8794.98</v>
      </c>
    </row>
    <row r="2170">
      <c r="A2170" s="104" t="inlineStr">
        <is>
          <t>2024/25</t>
        </is>
      </c>
      <c r="B2170" s="104" t="inlineStr">
        <is>
          <t>HC-052</t>
        </is>
      </c>
      <c r="C2170" s="104" t="inlineStr">
        <is>
          <t>P027</t>
        </is>
      </c>
      <c r="D2170" s="159" t="n">
        <v>4774</v>
      </c>
      <c r="E2170" s="160" t="n">
        <v>21261.81</v>
      </c>
      <c r="F2170" s="160" t="n">
        <v>7153.03</v>
      </c>
    </row>
    <row r="2171">
      <c r="A2171" s="104" t="inlineStr">
        <is>
          <t>2024/25</t>
        </is>
      </c>
      <c r="B2171" s="104" t="inlineStr">
        <is>
          <t>HC-052</t>
        </is>
      </c>
      <c r="C2171" s="104" t="inlineStr">
        <is>
          <t>P028</t>
        </is>
      </c>
      <c r="D2171" s="159" t="n">
        <v>6562</v>
      </c>
      <c r="E2171" s="160" t="n">
        <v>31019.9</v>
      </c>
      <c r="F2171" s="160" t="n">
        <v>11147.26</v>
      </c>
    </row>
    <row r="2172">
      <c r="A2172" s="104" t="inlineStr">
        <is>
          <t>2024/25</t>
        </is>
      </c>
      <c r="B2172" s="104" t="inlineStr">
        <is>
          <t>HC-052</t>
        </is>
      </c>
      <c r="C2172" s="104" t="inlineStr">
        <is>
          <t>P029</t>
        </is>
      </c>
      <c r="D2172" s="159" t="n">
        <v>16117</v>
      </c>
      <c r="E2172" s="160" t="n">
        <v>30768.46</v>
      </c>
      <c r="F2172" s="160" t="n">
        <v>4828.58</v>
      </c>
    </row>
    <row r="2173">
      <c r="A2173" s="104" t="inlineStr">
        <is>
          <t>2024/25</t>
        </is>
      </c>
      <c r="B2173" s="104" t="inlineStr">
        <is>
          <t>HC-052</t>
        </is>
      </c>
      <c r="C2173" s="104" t="inlineStr">
        <is>
          <t>P030</t>
        </is>
      </c>
      <c r="D2173" s="159" t="n">
        <v>8822</v>
      </c>
      <c r="E2173" s="160" t="n">
        <v>26466.85</v>
      </c>
      <c r="F2173" s="160" t="n">
        <v>5343.66</v>
      </c>
    </row>
    <row r="2174">
      <c r="A2174" s="104" t="inlineStr">
        <is>
          <t>2024/25</t>
        </is>
      </c>
      <c r="B2174" s="104" t="inlineStr">
        <is>
          <t>HC-052</t>
        </is>
      </c>
      <c r="C2174" s="104" t="inlineStr">
        <is>
          <t>P031</t>
        </is>
      </c>
      <c r="D2174" s="159" t="n">
        <v>4073</v>
      </c>
      <c r="E2174" s="160" t="n">
        <v>20366.58</v>
      </c>
      <c r="F2174" s="160" t="n">
        <v>6393.99</v>
      </c>
    </row>
    <row r="2175">
      <c r="A2175" s="104" t="inlineStr">
        <is>
          <t>2024/25</t>
        </is>
      </c>
      <c r="B2175" s="104" t="inlineStr">
        <is>
          <t>HC-052</t>
        </is>
      </c>
      <c r="C2175" s="104" t="inlineStr">
        <is>
          <t>P032</t>
        </is>
      </c>
      <c r="D2175" s="159" t="n">
        <v>5317</v>
      </c>
      <c r="E2175" s="160" t="n">
        <v>12569.27</v>
      </c>
      <c r="F2175" s="160" t="n">
        <v>2961.85</v>
      </c>
    </row>
    <row r="2176">
      <c r="A2176" s="104" t="inlineStr">
        <is>
          <t>2024/25</t>
        </is>
      </c>
      <c r="B2176" s="104" t="inlineStr">
        <is>
          <t>HC-052</t>
        </is>
      </c>
      <c r="C2176" s="104" t="inlineStr">
        <is>
          <t>P033</t>
        </is>
      </c>
      <c r="D2176" s="159" t="n">
        <v>3449</v>
      </c>
      <c r="E2176" s="160" t="n">
        <v>10665.26</v>
      </c>
      <c r="F2176" s="160" t="n">
        <v>2869.04</v>
      </c>
    </row>
    <row r="2177">
      <c r="A2177" s="104" t="inlineStr">
        <is>
          <t>2024/25</t>
        </is>
      </c>
      <c r="B2177" s="104" t="inlineStr">
        <is>
          <t>HC-052</t>
        </is>
      </c>
      <c r="C2177" s="104" t="inlineStr">
        <is>
          <t>P034</t>
        </is>
      </c>
      <c r="D2177" s="159" t="n">
        <v>2413</v>
      </c>
      <c r="E2177" s="160" t="n">
        <v>10091.45</v>
      </c>
      <c r="F2177" s="160" t="n">
        <v>3280.83</v>
      </c>
    </row>
    <row r="2178">
      <c r="A2178" s="104" t="inlineStr">
        <is>
          <t>2024/25</t>
        </is>
      </c>
      <c r="B2178" s="104" t="inlineStr">
        <is>
          <t>HC-052</t>
        </is>
      </c>
      <c r="C2178" s="104" t="inlineStr">
        <is>
          <t>P035</t>
        </is>
      </c>
      <c r="D2178" s="159" t="n">
        <v>3211</v>
      </c>
      <c r="E2178" s="160" t="n">
        <v>11386.62</v>
      </c>
      <c r="F2178" s="160" t="n">
        <v>3324.35</v>
      </c>
    </row>
    <row r="2179">
      <c r="A2179" s="104" t="inlineStr">
        <is>
          <t>2024/25</t>
        </is>
      </c>
      <c r="B2179" s="104" t="inlineStr">
        <is>
          <t>HC-052</t>
        </is>
      </c>
      <c r="C2179" s="104" t="inlineStr">
        <is>
          <t>P036</t>
        </is>
      </c>
      <c r="D2179" s="159" t="n">
        <v>2638</v>
      </c>
      <c r="E2179" s="160" t="n">
        <v>10073.02</v>
      </c>
      <c r="F2179" s="160" t="n">
        <v>3049.67</v>
      </c>
    </row>
    <row r="2180">
      <c r="A2180" s="104" t="inlineStr">
        <is>
          <t>2024/25</t>
        </is>
      </c>
      <c r="B2180" s="104" t="inlineStr">
        <is>
          <t>HC-052</t>
        </is>
      </c>
      <c r="C2180" s="104" t="inlineStr">
        <is>
          <t>P037</t>
        </is>
      </c>
      <c r="D2180" s="159" t="n">
        <v>3847</v>
      </c>
      <c r="E2180" s="160" t="n">
        <v>13291.18</v>
      </c>
      <c r="F2180" s="160" t="n">
        <v>4630.42</v>
      </c>
    </row>
    <row r="2181">
      <c r="A2181" s="104" t="inlineStr">
        <is>
          <t>2024/25</t>
        </is>
      </c>
      <c r="B2181" s="104" t="inlineStr">
        <is>
          <t>HC-052</t>
        </is>
      </c>
      <c r="C2181" s="104" t="inlineStr">
        <is>
          <t>P038</t>
        </is>
      </c>
      <c r="D2181" s="159" t="n">
        <v>1792</v>
      </c>
      <c r="E2181" s="160" t="n">
        <v>11251.23</v>
      </c>
      <c r="F2181" s="160" t="n">
        <v>3789.22</v>
      </c>
    </row>
    <row r="2182">
      <c r="A2182" s="104" t="inlineStr">
        <is>
          <t>2024/25</t>
        </is>
      </c>
      <c r="B2182" s="104" t="inlineStr">
        <is>
          <t>HC-052</t>
        </is>
      </c>
      <c r="C2182" s="104" t="inlineStr">
        <is>
          <t>P039</t>
        </is>
      </c>
      <c r="D2182" s="159" t="n">
        <v>2031</v>
      </c>
      <c r="E2182" s="160" t="n">
        <v>12743.48</v>
      </c>
      <c r="F2182" s="160" t="n">
        <v>4432.81</v>
      </c>
    </row>
    <row r="2183">
      <c r="A2183" s="104" t="inlineStr">
        <is>
          <t>2024/25</t>
        </is>
      </c>
      <c r="B2183" s="104" t="inlineStr">
        <is>
          <t>HC-052</t>
        </is>
      </c>
      <c r="C2183" s="104" t="inlineStr">
        <is>
          <t>P040</t>
        </is>
      </c>
      <c r="D2183" s="159" t="n">
        <v>805</v>
      </c>
      <c r="E2183" s="160" t="n">
        <v>6151.9</v>
      </c>
      <c r="F2183" s="160" t="n">
        <v>2110.74</v>
      </c>
    </row>
    <row r="2184">
      <c r="A2184" s="104" t="inlineStr">
        <is>
          <t>2024/25</t>
        </is>
      </c>
      <c r="B2184" s="104" t="inlineStr">
        <is>
          <t>HC-052</t>
        </is>
      </c>
      <c r="C2184" s="104" t="inlineStr">
        <is>
          <t>P041</t>
        </is>
      </c>
      <c r="D2184" s="159" t="n">
        <v>351</v>
      </c>
      <c r="E2184" s="160" t="n">
        <v>3802.11</v>
      </c>
      <c r="F2184" s="160" t="n">
        <v>1507.16</v>
      </c>
    </row>
    <row r="2185">
      <c r="A2185" s="104" t="inlineStr">
        <is>
          <t>2024/25</t>
        </is>
      </c>
      <c r="B2185" s="104" t="inlineStr">
        <is>
          <t>HC-052</t>
        </is>
      </c>
      <c r="C2185" s="104" t="inlineStr">
        <is>
          <t>P042</t>
        </is>
      </c>
      <c r="D2185" s="159" t="n">
        <v>694</v>
      </c>
      <c r="E2185" s="160" t="n">
        <v>2777.34</v>
      </c>
      <c r="F2185" s="160" t="n">
        <v>703.41</v>
      </c>
    </row>
    <row r="2186">
      <c r="A2186" s="104" t="inlineStr">
        <is>
          <t>2024/25</t>
        </is>
      </c>
      <c r="B2186" s="104" t="inlineStr">
        <is>
          <t>HC-053</t>
        </is>
      </c>
      <c r="C2186" s="104" t="inlineStr">
        <is>
          <t>P001</t>
        </is>
      </c>
      <c r="D2186" s="159" t="n">
        <v>4523</v>
      </c>
      <c r="E2186" s="160" t="n">
        <v>40711.64</v>
      </c>
      <c r="F2186" s="160" t="n">
        <v>14268.37</v>
      </c>
    </row>
    <row r="2187">
      <c r="A2187" s="104" t="inlineStr">
        <is>
          <t>2024/25</t>
        </is>
      </c>
      <c r="B2187" s="104" t="inlineStr">
        <is>
          <t>HC-053</t>
        </is>
      </c>
      <c r="C2187" s="104" t="inlineStr">
        <is>
          <t>P002</t>
        </is>
      </c>
      <c r="D2187" s="159" t="n">
        <v>7080</v>
      </c>
      <c r="E2187" s="160" t="n">
        <v>74018.66</v>
      </c>
      <c r="F2187" s="160" t="n">
        <v>27507.46</v>
      </c>
    </row>
    <row r="2188">
      <c r="A2188" s="104" t="inlineStr">
        <is>
          <t>2024/25</t>
        </is>
      </c>
      <c r="B2188" s="104" t="inlineStr">
        <is>
          <t>HC-053</t>
        </is>
      </c>
      <c r="C2188" s="104" t="inlineStr">
        <is>
          <t>P003</t>
        </is>
      </c>
      <c r="D2188" s="159" t="n">
        <v>9195</v>
      </c>
      <c r="E2188" s="160" t="n">
        <v>61854.21</v>
      </c>
      <c r="F2188" s="160" t="n">
        <v>20363.11</v>
      </c>
    </row>
    <row r="2189">
      <c r="A2189" s="104" t="inlineStr">
        <is>
          <t>2024/25</t>
        </is>
      </c>
      <c r="B2189" s="104" t="inlineStr">
        <is>
          <t>HC-053</t>
        </is>
      </c>
      <c r="C2189" s="104" t="inlineStr">
        <is>
          <t>P004</t>
        </is>
      </c>
      <c r="D2189" s="159" t="n">
        <v>4209</v>
      </c>
      <c r="E2189" s="160" t="n">
        <v>32907.2</v>
      </c>
      <c r="F2189" s="160" t="n">
        <v>10482.15</v>
      </c>
    </row>
    <row r="2190">
      <c r="A2190" s="104" t="inlineStr">
        <is>
          <t>2024/25</t>
        </is>
      </c>
      <c r="B2190" s="104" t="inlineStr">
        <is>
          <t>HC-053</t>
        </is>
      </c>
      <c r="C2190" s="104" t="inlineStr">
        <is>
          <t>P005</t>
        </is>
      </c>
      <c r="D2190" s="159" t="n">
        <v>9179</v>
      </c>
      <c r="E2190" s="160" t="n">
        <v>68422.09</v>
      </c>
      <c r="F2190" s="160" t="n">
        <v>21069.8</v>
      </c>
    </row>
    <row r="2191">
      <c r="A2191" s="104" t="inlineStr">
        <is>
          <t>2024/25</t>
        </is>
      </c>
      <c r="B2191" s="104" t="inlineStr">
        <is>
          <t>HC-053</t>
        </is>
      </c>
      <c r="C2191" s="104" t="inlineStr">
        <is>
          <t>P006</t>
        </is>
      </c>
      <c r="D2191" s="159" t="n">
        <v>8155</v>
      </c>
      <c r="E2191" s="160" t="n">
        <v>65965.06</v>
      </c>
      <c r="F2191" s="160" t="n">
        <v>18915.47</v>
      </c>
    </row>
    <row r="2192">
      <c r="A2192" s="104" t="inlineStr">
        <is>
          <t>2024/25</t>
        </is>
      </c>
      <c r="B2192" s="104" t="inlineStr">
        <is>
          <t>HC-053</t>
        </is>
      </c>
      <c r="C2192" s="104" t="inlineStr">
        <is>
          <t>P007</t>
        </is>
      </c>
      <c r="D2192" s="159" t="n">
        <v>8142</v>
      </c>
      <c r="E2192" s="160" t="n">
        <v>61439.4</v>
      </c>
      <c r="F2192" s="160" t="n">
        <v>16308.53</v>
      </c>
    </row>
    <row r="2193">
      <c r="A2193" s="104" t="inlineStr">
        <is>
          <t>2024/25</t>
        </is>
      </c>
      <c r="B2193" s="104" t="inlineStr">
        <is>
          <t>HC-053</t>
        </is>
      </c>
      <c r="C2193" s="104" t="inlineStr">
        <is>
          <t>P008</t>
        </is>
      </c>
      <c r="D2193" s="159" t="n">
        <v>7052</v>
      </c>
      <c r="E2193" s="160" t="n">
        <v>51937.6</v>
      </c>
      <c r="F2193" s="160" t="n">
        <v>18751.22</v>
      </c>
    </row>
    <row r="2194">
      <c r="A2194" s="104" t="inlineStr">
        <is>
          <t>2024/25</t>
        </is>
      </c>
      <c r="B2194" s="104" t="inlineStr">
        <is>
          <t>HC-053</t>
        </is>
      </c>
      <c r="C2194" s="104" t="inlineStr">
        <is>
          <t>P009</t>
        </is>
      </c>
      <c r="D2194" s="159" t="n">
        <v>3375</v>
      </c>
      <c r="E2194" s="160" t="n">
        <v>42647.8</v>
      </c>
      <c r="F2194" s="160" t="n">
        <v>17211.08</v>
      </c>
    </row>
    <row r="2195">
      <c r="A2195" s="104" t="inlineStr">
        <is>
          <t>2024/25</t>
        </is>
      </c>
      <c r="B2195" s="104" t="inlineStr">
        <is>
          <t>HC-053</t>
        </is>
      </c>
      <c r="C2195" s="104" t="inlineStr">
        <is>
          <t>P010</t>
        </is>
      </c>
      <c r="D2195" s="159" t="n">
        <v>8555</v>
      </c>
      <c r="E2195" s="160" t="n">
        <v>50545.5</v>
      </c>
      <c r="F2195" s="160" t="n">
        <v>16103.48</v>
      </c>
    </row>
    <row r="2196">
      <c r="A2196" s="104" t="inlineStr">
        <is>
          <t>2024/25</t>
        </is>
      </c>
      <c r="B2196" s="104" t="inlineStr">
        <is>
          <t>HC-053</t>
        </is>
      </c>
      <c r="C2196" s="104" t="inlineStr">
        <is>
          <t>P011</t>
        </is>
      </c>
      <c r="D2196" s="159" t="n">
        <v>8406</v>
      </c>
      <c r="E2196" s="160" t="n">
        <v>24457.76</v>
      </c>
      <c r="F2196" s="160" t="n">
        <v>5714.87</v>
      </c>
    </row>
    <row r="2197">
      <c r="A2197" s="104" t="inlineStr">
        <is>
          <t>2024/25</t>
        </is>
      </c>
      <c r="B2197" s="104" t="inlineStr">
        <is>
          <t>HC-053</t>
        </is>
      </c>
      <c r="C2197" s="104" t="inlineStr">
        <is>
          <t>P012</t>
        </is>
      </c>
      <c r="D2197" s="159" t="n">
        <v>8804</v>
      </c>
      <c r="E2197" s="160" t="n">
        <v>32821.15</v>
      </c>
      <c r="F2197" s="160" t="n">
        <v>9758.459999999999</v>
      </c>
    </row>
    <row r="2198">
      <c r="A2198" s="104" t="inlineStr">
        <is>
          <t>2024/25</t>
        </is>
      </c>
      <c r="B2198" s="104" t="inlineStr">
        <is>
          <t>HC-053</t>
        </is>
      </c>
      <c r="C2198" s="104" t="inlineStr">
        <is>
          <t>P013</t>
        </is>
      </c>
      <c r="D2198" s="159" t="n">
        <v>9281</v>
      </c>
      <c r="E2198" s="160" t="n">
        <v>32066.94</v>
      </c>
      <c r="F2198" s="160" t="n">
        <v>8172.54</v>
      </c>
    </row>
    <row r="2199">
      <c r="A2199" s="104" t="inlineStr">
        <is>
          <t>2024/25</t>
        </is>
      </c>
      <c r="B2199" s="104" t="inlineStr">
        <is>
          <t>HC-053</t>
        </is>
      </c>
      <c r="C2199" s="104" t="inlineStr">
        <is>
          <t>P014</t>
        </is>
      </c>
      <c r="D2199" s="159" t="n">
        <v>10787</v>
      </c>
      <c r="E2199" s="160" t="n">
        <v>42164.54</v>
      </c>
      <c r="F2199" s="160" t="n">
        <v>11640.94</v>
      </c>
    </row>
    <row r="2200">
      <c r="A2200" s="104" t="inlineStr">
        <is>
          <t>2024/25</t>
        </is>
      </c>
      <c r="B2200" s="104" t="inlineStr">
        <is>
          <t>HC-053</t>
        </is>
      </c>
      <c r="C2200" s="104" t="inlineStr">
        <is>
          <t>P015</t>
        </is>
      </c>
      <c r="D2200" s="159" t="n">
        <v>7864</v>
      </c>
      <c r="E2200" s="160" t="n">
        <v>37165.56</v>
      </c>
      <c r="F2200" s="160" t="n">
        <v>12234.06</v>
      </c>
    </row>
    <row r="2201">
      <c r="A2201" s="104" t="inlineStr">
        <is>
          <t>2024/25</t>
        </is>
      </c>
      <c r="B2201" s="104" t="inlineStr">
        <is>
          <t>HC-053</t>
        </is>
      </c>
      <c r="C2201" s="104" t="inlineStr">
        <is>
          <t>P016</t>
        </is>
      </c>
      <c r="D2201" s="159" t="n">
        <v>3932</v>
      </c>
      <c r="E2201" s="160" t="n">
        <v>24299.03</v>
      </c>
      <c r="F2201" s="160" t="n">
        <v>7483.26</v>
      </c>
    </row>
    <row r="2202">
      <c r="A2202" s="104" t="inlineStr">
        <is>
          <t>2024/25</t>
        </is>
      </c>
      <c r="B2202" s="104" t="inlineStr">
        <is>
          <t>HC-053</t>
        </is>
      </c>
      <c r="C2202" s="104" t="inlineStr">
        <is>
          <t>P017</t>
        </is>
      </c>
      <c r="D2202" s="159" t="n">
        <v>3378</v>
      </c>
      <c r="E2202" s="160" t="n">
        <v>23027.46</v>
      </c>
      <c r="F2202" s="160" t="n">
        <v>7825.1</v>
      </c>
    </row>
    <row r="2203">
      <c r="A2203" s="104" t="inlineStr">
        <is>
          <t>2024/25</t>
        </is>
      </c>
      <c r="B2203" s="104" t="inlineStr">
        <is>
          <t>HC-053</t>
        </is>
      </c>
      <c r="C2203" s="104" t="inlineStr">
        <is>
          <t>P018</t>
        </is>
      </c>
      <c r="D2203" s="159" t="n">
        <v>8170</v>
      </c>
      <c r="E2203" s="160" t="n">
        <v>21540.48</v>
      </c>
      <c r="F2203" s="160" t="n">
        <v>4574.53</v>
      </c>
    </row>
    <row r="2204">
      <c r="A2204" s="104" t="inlineStr">
        <is>
          <t>2024/25</t>
        </is>
      </c>
      <c r="B2204" s="104" t="inlineStr">
        <is>
          <t>HC-053</t>
        </is>
      </c>
      <c r="C2204" s="104" t="inlineStr">
        <is>
          <t>P019</t>
        </is>
      </c>
      <c r="D2204" s="159" t="n">
        <v>10209</v>
      </c>
      <c r="E2204" s="160" t="n">
        <v>25982.9</v>
      </c>
      <c r="F2204" s="160" t="n">
        <v>6622.21</v>
      </c>
    </row>
    <row r="2205">
      <c r="A2205" s="104" t="inlineStr">
        <is>
          <t>2024/25</t>
        </is>
      </c>
      <c r="B2205" s="104" t="inlineStr">
        <is>
          <t>HC-053</t>
        </is>
      </c>
      <c r="C2205" s="104" t="inlineStr">
        <is>
          <t>P020</t>
        </is>
      </c>
      <c r="D2205" s="159" t="n">
        <v>7100</v>
      </c>
      <c r="E2205" s="160" t="n">
        <v>18073.59</v>
      </c>
      <c r="F2205" s="160" t="n">
        <v>4605.79</v>
      </c>
    </row>
    <row r="2206">
      <c r="A2206" s="104" t="inlineStr">
        <is>
          <t>2024/25</t>
        </is>
      </c>
      <c r="B2206" s="104" t="inlineStr">
        <is>
          <t>HC-053</t>
        </is>
      </c>
      <c r="C2206" s="104" t="inlineStr">
        <is>
          <t>P021</t>
        </is>
      </c>
      <c r="D2206" s="159" t="n">
        <v>10194</v>
      </c>
      <c r="E2206" s="160" t="n">
        <v>33362.18</v>
      </c>
      <c r="F2206" s="160" t="n">
        <v>9212.389999999999</v>
      </c>
    </row>
    <row r="2207">
      <c r="A2207" s="104" t="inlineStr">
        <is>
          <t>2024/25</t>
        </is>
      </c>
      <c r="B2207" s="104" t="inlineStr">
        <is>
          <t>HC-053</t>
        </is>
      </c>
      <c r="C2207" s="104" t="inlineStr">
        <is>
          <t>P022</t>
        </is>
      </c>
      <c r="D2207" s="159" t="n">
        <v>8835</v>
      </c>
      <c r="E2207" s="160" t="n">
        <v>27305.92</v>
      </c>
      <c r="F2207" s="160" t="n">
        <v>7250.77</v>
      </c>
    </row>
    <row r="2208">
      <c r="A2208" s="104" t="inlineStr">
        <is>
          <t>2024/25</t>
        </is>
      </c>
      <c r="B2208" s="104" t="inlineStr">
        <is>
          <t>HC-053</t>
        </is>
      </c>
      <c r="C2208" s="104" t="inlineStr">
        <is>
          <t>P023</t>
        </is>
      </c>
      <c r="D2208" s="159" t="n">
        <v>10284</v>
      </c>
      <c r="E2208" s="160" t="n">
        <v>20568.87</v>
      </c>
      <c r="F2208" s="160" t="n">
        <v>3931.49</v>
      </c>
    </row>
    <row r="2209">
      <c r="A2209" s="104" t="inlineStr">
        <is>
          <t>2024/25</t>
        </is>
      </c>
      <c r="B2209" s="104" t="inlineStr">
        <is>
          <t>HC-053</t>
        </is>
      </c>
      <c r="C2209" s="104" t="inlineStr">
        <is>
          <t>P024</t>
        </is>
      </c>
      <c r="D2209" s="159" t="n">
        <v>11427</v>
      </c>
      <c r="E2209" s="160" t="n">
        <v>24929.99</v>
      </c>
      <c r="F2209" s="160" t="n">
        <v>5030.63</v>
      </c>
    </row>
    <row r="2210">
      <c r="A2210" s="104" t="inlineStr">
        <is>
          <t>2024/25</t>
        </is>
      </c>
      <c r="B2210" s="104" t="inlineStr">
        <is>
          <t>HC-053</t>
        </is>
      </c>
      <c r="C2210" s="104" t="inlineStr">
        <is>
          <t>P025</t>
        </is>
      </c>
      <c r="D2210" s="159" t="n">
        <v>9356</v>
      </c>
      <c r="E2210" s="160" t="n">
        <v>35725.51</v>
      </c>
      <c r="F2210" s="160" t="n">
        <v>12898.56</v>
      </c>
    </row>
    <row r="2211">
      <c r="A2211" s="104" t="inlineStr">
        <is>
          <t>2024/25</t>
        </is>
      </c>
      <c r="B2211" s="104" t="inlineStr">
        <is>
          <t>HC-053</t>
        </is>
      </c>
      <c r="C2211" s="104" t="inlineStr">
        <is>
          <t>P026</t>
        </is>
      </c>
      <c r="D2211" s="159" t="n">
        <v>5758</v>
      </c>
      <c r="E2211" s="160" t="n">
        <v>25652.66</v>
      </c>
      <c r="F2211" s="160" t="n">
        <v>8172.12</v>
      </c>
    </row>
    <row r="2212">
      <c r="A2212" s="104" t="inlineStr">
        <is>
          <t>2024/25</t>
        </is>
      </c>
      <c r="B2212" s="104" t="inlineStr">
        <is>
          <t>HC-053</t>
        </is>
      </c>
      <c r="C2212" s="104" t="inlineStr">
        <is>
          <t>P027</t>
        </is>
      </c>
      <c r="D2212" s="159" t="n">
        <v>4830</v>
      </c>
      <c r="E2212" s="160" t="n">
        <v>21517.01</v>
      </c>
      <c r="F2212" s="160" t="n">
        <v>6854.84</v>
      </c>
    </row>
    <row r="2213">
      <c r="A2213" s="104" t="inlineStr">
        <is>
          <t>2024/25</t>
        </is>
      </c>
      <c r="B2213" s="104" t="inlineStr">
        <is>
          <t>HC-053</t>
        </is>
      </c>
      <c r="C2213" s="104" t="inlineStr">
        <is>
          <t>P028</t>
        </is>
      </c>
      <c r="D2213" s="159" t="n">
        <v>6660</v>
      </c>
      <c r="E2213" s="160" t="n">
        <v>31489.86</v>
      </c>
      <c r="F2213" s="160" t="n">
        <v>10701.08</v>
      </c>
    </row>
    <row r="2214">
      <c r="A2214" s="104" t="inlineStr">
        <is>
          <t>2024/25</t>
        </is>
      </c>
      <c r="B2214" s="104" t="inlineStr">
        <is>
          <t>HC-053</t>
        </is>
      </c>
      <c r="C2214" s="104" t="inlineStr">
        <is>
          <t>P029</t>
        </is>
      </c>
      <c r="D2214" s="159" t="n">
        <v>15506</v>
      </c>
      <c r="E2214" s="160" t="n">
        <v>29601.18</v>
      </c>
      <c r="F2214" s="160" t="n">
        <v>4400.55</v>
      </c>
    </row>
    <row r="2215">
      <c r="A2215" s="104" t="inlineStr">
        <is>
          <t>2024/25</t>
        </is>
      </c>
      <c r="B2215" s="104" t="inlineStr">
        <is>
          <t>HC-053</t>
        </is>
      </c>
      <c r="C2215" s="104" t="inlineStr">
        <is>
          <t>P030</t>
        </is>
      </c>
      <c r="D2215" s="159" t="n">
        <v>8834</v>
      </c>
      <c r="E2215" s="160" t="n">
        <v>26499.21</v>
      </c>
      <c r="F2215" s="160" t="n">
        <v>5066.03</v>
      </c>
    </row>
    <row r="2216">
      <c r="A2216" s="104" t="inlineStr">
        <is>
          <t>2024/25</t>
        </is>
      </c>
      <c r="B2216" s="104" t="inlineStr">
        <is>
          <t>HC-053</t>
        </is>
      </c>
      <c r="C2216" s="104" t="inlineStr">
        <is>
          <t>P031</t>
        </is>
      </c>
      <c r="D2216" s="159" t="n">
        <v>3962</v>
      </c>
      <c r="E2216" s="160" t="n">
        <v>19806.22</v>
      </c>
      <c r="F2216" s="160" t="n">
        <v>5890.06</v>
      </c>
    </row>
    <row r="2217">
      <c r="A2217" s="104" t="inlineStr">
        <is>
          <t>2024/25</t>
        </is>
      </c>
      <c r="B2217" s="104" t="inlineStr">
        <is>
          <t>HC-053</t>
        </is>
      </c>
      <c r="C2217" s="104" t="inlineStr">
        <is>
          <t>P032</t>
        </is>
      </c>
      <c r="D2217" s="159" t="n">
        <v>4870</v>
      </c>
      <c r="E2217" s="160" t="n">
        <v>11516.4</v>
      </c>
      <c r="F2217" s="160" t="n">
        <v>2568.63</v>
      </c>
    </row>
    <row r="2218">
      <c r="A2218" s="104" t="inlineStr">
        <is>
          <t>2024/25</t>
        </is>
      </c>
      <c r="B2218" s="104" t="inlineStr">
        <is>
          <t>HC-053</t>
        </is>
      </c>
      <c r="C2218" s="104" t="inlineStr">
        <is>
          <t>P033</t>
        </is>
      </c>
      <c r="D2218" s="159" t="n">
        <v>3447</v>
      </c>
      <c r="E2218" s="160" t="n">
        <v>10660.73</v>
      </c>
      <c r="F2218" s="160" t="n">
        <v>2717.02</v>
      </c>
    </row>
    <row r="2219">
      <c r="A2219" s="104" t="inlineStr">
        <is>
          <t>2024/25</t>
        </is>
      </c>
      <c r="B2219" s="104" t="inlineStr">
        <is>
          <t>HC-053</t>
        </is>
      </c>
      <c r="C2219" s="104" t="inlineStr">
        <is>
          <t>P034</t>
        </is>
      </c>
      <c r="D2219" s="159" t="n">
        <v>2281</v>
      </c>
      <c r="E2219" s="160" t="n">
        <v>9541.24</v>
      </c>
      <c r="F2219" s="160" t="n">
        <v>2938.07</v>
      </c>
    </row>
    <row r="2220">
      <c r="A2220" s="104" t="inlineStr">
        <is>
          <t>2024/25</t>
        </is>
      </c>
      <c r="B2220" s="104" t="inlineStr">
        <is>
          <t>HC-053</t>
        </is>
      </c>
      <c r="C2220" s="104" t="inlineStr">
        <is>
          <t>P035</t>
        </is>
      </c>
      <c r="D2220" s="159" t="n">
        <v>3077</v>
      </c>
      <c r="E2220" s="160" t="n">
        <v>10909.71</v>
      </c>
      <c r="F2220" s="160" t="n">
        <v>3011.94</v>
      </c>
    </row>
    <row r="2221">
      <c r="A2221" s="104" t="inlineStr">
        <is>
          <t>2024/25</t>
        </is>
      </c>
      <c r="B2221" s="104" t="inlineStr">
        <is>
          <t>HC-053</t>
        </is>
      </c>
      <c r="C2221" s="104" t="inlineStr">
        <is>
          <t>P036</t>
        </is>
      </c>
      <c r="D2221" s="159" t="n">
        <v>2408</v>
      </c>
      <c r="E2221" s="160" t="n">
        <v>9195.34</v>
      </c>
      <c r="F2221" s="160" t="n">
        <v>2636.17</v>
      </c>
    </row>
    <row r="2222">
      <c r="A2222" s="104" t="inlineStr">
        <is>
          <t>2024/25</t>
        </is>
      </c>
      <c r="B2222" s="104" t="inlineStr">
        <is>
          <t>HC-053</t>
        </is>
      </c>
      <c r="C2222" s="104" t="inlineStr">
        <is>
          <t>P037</t>
        </is>
      </c>
      <c r="D2222" s="159" t="n">
        <v>3729</v>
      </c>
      <c r="E2222" s="160" t="n">
        <v>12879.34</v>
      </c>
      <c r="F2222" s="160" t="n">
        <v>4240.43</v>
      </c>
    </row>
    <row r="2223">
      <c r="A2223" s="104" t="inlineStr">
        <is>
          <t>2024/25</t>
        </is>
      </c>
      <c r="B2223" s="104" t="inlineStr">
        <is>
          <t>HC-053</t>
        </is>
      </c>
      <c r="C2223" s="104" t="inlineStr">
        <is>
          <t>P038</t>
        </is>
      </c>
      <c r="D2223" s="159" t="n">
        <v>1830</v>
      </c>
      <c r="E2223" s="160" t="n">
        <v>11489.07</v>
      </c>
      <c r="F2223" s="160" t="n">
        <v>3660.58</v>
      </c>
    </row>
    <row r="2224">
      <c r="A2224" s="104" t="inlineStr">
        <is>
          <t>2024/25</t>
        </is>
      </c>
      <c r="B2224" s="104" t="inlineStr">
        <is>
          <t>HC-053</t>
        </is>
      </c>
      <c r="C2224" s="104" t="inlineStr">
        <is>
          <t>P039</t>
        </is>
      </c>
      <c r="D2224" s="159" t="n">
        <v>1995</v>
      </c>
      <c r="E2224" s="160" t="n">
        <v>12521.47</v>
      </c>
      <c r="F2224" s="160" t="n">
        <v>4121.94</v>
      </c>
    </row>
    <row r="2225">
      <c r="A2225" s="104" t="inlineStr">
        <is>
          <t>2024/25</t>
        </is>
      </c>
      <c r="B2225" s="104" t="inlineStr">
        <is>
          <t>HC-053</t>
        </is>
      </c>
      <c r="C2225" s="104" t="inlineStr">
        <is>
          <t>P040</t>
        </is>
      </c>
      <c r="D2225" s="159" t="n">
        <v>756</v>
      </c>
      <c r="E2225" s="160" t="n">
        <v>5768.03</v>
      </c>
      <c r="F2225" s="160" t="n">
        <v>1834.19</v>
      </c>
    </row>
    <row r="2226">
      <c r="A2226" s="104" t="inlineStr">
        <is>
          <t>2024/25</t>
        </is>
      </c>
      <c r="B2226" s="104" t="inlineStr">
        <is>
          <t>HC-053</t>
        </is>
      </c>
      <c r="C2226" s="104" t="inlineStr">
        <is>
          <t>P041</t>
        </is>
      </c>
      <c r="D2226" s="159" t="n">
        <v>351</v>
      </c>
      <c r="E2226" s="160" t="n">
        <v>3787.9</v>
      </c>
      <c r="F2226" s="160" t="n">
        <v>1450.28</v>
      </c>
    </row>
    <row r="2227">
      <c r="A2227" s="104" t="inlineStr">
        <is>
          <t>2024/25</t>
        </is>
      </c>
      <c r="B2227" s="104" t="inlineStr">
        <is>
          <t>HC-053</t>
        </is>
      </c>
      <c r="C2227" s="104" t="inlineStr">
        <is>
          <t>P042</t>
        </is>
      </c>
      <c r="D2227" s="159" t="n">
        <v>640</v>
      </c>
      <c r="E2227" s="160" t="n">
        <v>2562.22</v>
      </c>
      <c r="F2227" s="160" t="n">
        <v>626.99</v>
      </c>
    </row>
    <row r="2228">
      <c r="A2228" s="104" t="inlineStr">
        <is>
          <t>2024/25</t>
        </is>
      </c>
      <c r="B2228" s="104" t="inlineStr">
        <is>
          <t>HC-054</t>
        </is>
      </c>
      <c r="C2228" s="104" t="inlineStr">
        <is>
          <t>P001</t>
        </is>
      </c>
      <c r="D2228" s="159" t="n">
        <v>4267</v>
      </c>
      <c r="E2228" s="160" t="n">
        <v>38401.08</v>
      </c>
      <c r="F2228" s="160" t="n">
        <v>13448.62</v>
      </c>
    </row>
    <row r="2229">
      <c r="A2229" s="104" t="inlineStr">
        <is>
          <t>2024/25</t>
        </is>
      </c>
      <c r="B2229" s="104" t="inlineStr">
        <is>
          <t>HC-054</t>
        </is>
      </c>
      <c r="C2229" s="104" t="inlineStr">
        <is>
          <t>P002</t>
        </is>
      </c>
      <c r="D2229" s="159" t="n">
        <v>6495</v>
      </c>
      <c r="E2229" s="160" t="n">
        <v>67892.48</v>
      </c>
      <c r="F2229" s="160" t="n">
        <v>25215.11</v>
      </c>
    </row>
    <row r="2230">
      <c r="A2230" s="104" t="inlineStr">
        <is>
          <t>2024/25</t>
        </is>
      </c>
      <c r="B2230" s="104" t="inlineStr">
        <is>
          <t>HC-054</t>
        </is>
      </c>
      <c r="C2230" s="104" t="inlineStr">
        <is>
          <t>P003</t>
        </is>
      </c>
      <c r="D2230" s="159" t="n">
        <v>9016</v>
      </c>
      <c r="E2230" s="160" t="n">
        <v>60650.74</v>
      </c>
      <c r="F2230" s="160" t="n">
        <v>19953.58</v>
      </c>
    </row>
    <row r="2231">
      <c r="A2231" s="104" t="inlineStr">
        <is>
          <t>2024/25</t>
        </is>
      </c>
      <c r="B2231" s="104" t="inlineStr">
        <is>
          <t>HC-054</t>
        </is>
      </c>
      <c r="C2231" s="104" t="inlineStr">
        <is>
          <t>P004</t>
        </is>
      </c>
      <c r="D2231" s="159" t="n">
        <v>3857</v>
      </c>
      <c r="E2231" s="160" t="n">
        <v>30153.16</v>
      </c>
      <c r="F2231" s="160" t="n">
        <v>9599.18</v>
      </c>
    </row>
    <row r="2232">
      <c r="A2232" s="104" t="inlineStr">
        <is>
          <t>2024/25</t>
        </is>
      </c>
      <c r="B2232" s="104" t="inlineStr">
        <is>
          <t>HC-054</t>
        </is>
      </c>
      <c r="C2232" s="104" t="inlineStr">
        <is>
          <t>P005</t>
        </is>
      </c>
      <c r="D2232" s="159" t="n">
        <v>9127</v>
      </c>
      <c r="E2232" s="160" t="n">
        <v>68030.8</v>
      </c>
      <c r="F2232" s="160" t="n">
        <v>20936.14</v>
      </c>
    </row>
    <row r="2233">
      <c r="A2233" s="104" t="inlineStr">
        <is>
          <t>2024/25</t>
        </is>
      </c>
      <c r="B2233" s="104" t="inlineStr">
        <is>
          <t>HC-054</t>
        </is>
      </c>
      <c r="C2233" s="104" t="inlineStr">
        <is>
          <t>P006</t>
        </is>
      </c>
      <c r="D2233" s="159" t="n">
        <v>8362</v>
      </c>
      <c r="E2233" s="160" t="n">
        <v>67666.28</v>
      </c>
      <c r="F2233" s="160" t="n">
        <v>19387.95</v>
      </c>
    </row>
    <row r="2234">
      <c r="A2234" s="104" t="inlineStr">
        <is>
          <t>2024/25</t>
        </is>
      </c>
      <c r="B2234" s="104" t="inlineStr">
        <is>
          <t>HC-054</t>
        </is>
      </c>
      <c r="C2234" s="104" t="inlineStr">
        <is>
          <t>P007</t>
        </is>
      </c>
      <c r="D2234" s="159" t="n">
        <v>7620</v>
      </c>
      <c r="E2234" s="160" t="n">
        <v>57497.8</v>
      </c>
      <c r="F2234" s="160" t="n">
        <v>15255.07</v>
      </c>
    </row>
    <row r="2235">
      <c r="A2235" s="104" t="inlineStr">
        <is>
          <t>2024/25</t>
        </is>
      </c>
      <c r="B2235" s="104" t="inlineStr">
        <is>
          <t>HC-054</t>
        </is>
      </c>
      <c r="C2235" s="104" t="inlineStr">
        <is>
          <t>P008</t>
        </is>
      </c>
      <c r="D2235" s="159" t="n">
        <v>6689</v>
      </c>
      <c r="E2235" s="160" t="n">
        <v>49260.29</v>
      </c>
      <c r="F2235" s="160" t="n">
        <v>17776.99</v>
      </c>
    </row>
    <row r="2236">
      <c r="A2236" s="104" t="inlineStr">
        <is>
          <t>2024/25</t>
        </is>
      </c>
      <c r="B2236" s="104" t="inlineStr">
        <is>
          <t>HC-054</t>
        </is>
      </c>
      <c r="C2236" s="104" t="inlineStr">
        <is>
          <t>P009</t>
        </is>
      </c>
      <c r="D2236" s="159" t="n">
        <v>3448</v>
      </c>
      <c r="E2236" s="160" t="n">
        <v>43563.62</v>
      </c>
      <c r="F2236" s="160" t="n">
        <v>17563.55</v>
      </c>
    </row>
    <row r="2237">
      <c r="A2237" s="104" t="inlineStr">
        <is>
          <t>2024/25</t>
        </is>
      </c>
      <c r="B2237" s="104" t="inlineStr">
        <is>
          <t>HC-054</t>
        </is>
      </c>
      <c r="C2237" s="104" t="inlineStr">
        <is>
          <t>P010</t>
        </is>
      </c>
      <c r="D2237" s="159" t="n">
        <v>8996</v>
      </c>
      <c r="E2237" s="160" t="n">
        <v>53152.79</v>
      </c>
      <c r="F2237" s="160" t="n">
        <v>16923.93</v>
      </c>
    </row>
    <row r="2238">
      <c r="A2238" s="104" t="inlineStr">
        <is>
          <t>2024/25</t>
        </is>
      </c>
      <c r="B2238" s="104" t="inlineStr">
        <is>
          <t>HC-054</t>
        </is>
      </c>
      <c r="C2238" s="104" t="inlineStr">
        <is>
          <t>P011</t>
        </is>
      </c>
      <c r="D2238" s="159" t="n">
        <v>8126</v>
      </c>
      <c r="E2238" s="160" t="n">
        <v>23635.45</v>
      </c>
      <c r="F2238" s="160" t="n">
        <v>5519.38</v>
      </c>
    </row>
    <row r="2239">
      <c r="A2239" s="104" t="inlineStr">
        <is>
          <t>2024/25</t>
        </is>
      </c>
      <c r="B2239" s="104" t="inlineStr">
        <is>
          <t>HC-054</t>
        </is>
      </c>
      <c r="C2239" s="104" t="inlineStr">
        <is>
          <t>P012</t>
        </is>
      </c>
      <c r="D2239" s="159" t="n">
        <v>9146</v>
      </c>
      <c r="E2239" s="160" t="n">
        <v>34090.61</v>
      </c>
      <c r="F2239" s="160" t="n">
        <v>10128.95</v>
      </c>
    </row>
    <row r="2240">
      <c r="A2240" s="104" t="inlineStr">
        <is>
          <t>2024/25</t>
        </is>
      </c>
      <c r="B2240" s="104" t="inlineStr">
        <is>
          <t>HC-054</t>
        </is>
      </c>
      <c r="C2240" s="104" t="inlineStr">
        <is>
          <t>P013</t>
        </is>
      </c>
      <c r="D2240" s="159" t="n">
        <v>8954</v>
      </c>
      <c r="E2240" s="160" t="n">
        <v>30937.85</v>
      </c>
      <c r="F2240" s="160" t="n">
        <v>7879.95</v>
      </c>
    </row>
    <row r="2241">
      <c r="A2241" s="104" t="inlineStr">
        <is>
          <t>2024/25</t>
        </is>
      </c>
      <c r="B2241" s="104" t="inlineStr">
        <is>
          <t>HC-054</t>
        </is>
      </c>
      <c r="C2241" s="104" t="inlineStr">
        <is>
          <t>P014</t>
        </is>
      </c>
      <c r="D2241" s="159" t="n">
        <v>10318</v>
      </c>
      <c r="E2241" s="160" t="n">
        <v>40334.71</v>
      </c>
      <c r="F2241" s="160" t="n">
        <v>11129.7</v>
      </c>
    </row>
    <row r="2242">
      <c r="A2242" s="104" t="inlineStr">
        <is>
          <t>2024/25</t>
        </is>
      </c>
      <c r="B2242" s="104" t="inlineStr">
        <is>
          <t>HC-054</t>
        </is>
      </c>
      <c r="C2242" s="104" t="inlineStr">
        <is>
          <t>P015</t>
        </is>
      </c>
      <c r="D2242" s="159" t="n">
        <v>7146</v>
      </c>
      <c r="E2242" s="160" t="n">
        <v>33786.21</v>
      </c>
      <c r="F2242" s="160" t="n">
        <v>11114.17</v>
      </c>
    </row>
    <row r="2243">
      <c r="A2243" s="104" t="inlineStr">
        <is>
          <t>2024/25</t>
        </is>
      </c>
      <c r="B2243" s="104" t="inlineStr">
        <is>
          <t>HC-054</t>
        </is>
      </c>
      <c r="C2243" s="104" t="inlineStr">
        <is>
          <t>P016</t>
        </is>
      </c>
      <c r="D2243" s="159" t="n">
        <v>3796</v>
      </c>
      <c r="E2243" s="160" t="n">
        <v>23468.47</v>
      </c>
      <c r="F2243" s="160" t="n">
        <v>7222.98</v>
      </c>
    </row>
    <row r="2244">
      <c r="A2244" s="104" t="inlineStr">
        <is>
          <t>2024/25</t>
        </is>
      </c>
      <c r="B2244" s="104" t="inlineStr">
        <is>
          <t>HC-054</t>
        </is>
      </c>
      <c r="C2244" s="104" t="inlineStr">
        <is>
          <t>P017</t>
        </is>
      </c>
      <c r="D2244" s="159" t="n">
        <v>3450</v>
      </c>
      <c r="E2244" s="160" t="n">
        <v>23512.43</v>
      </c>
      <c r="F2244" s="160" t="n">
        <v>7985.14</v>
      </c>
    </row>
    <row r="2245">
      <c r="A2245" s="104" t="inlineStr">
        <is>
          <t>2024/25</t>
        </is>
      </c>
      <c r="B2245" s="104" t="inlineStr">
        <is>
          <t>HC-054</t>
        </is>
      </c>
      <c r="C2245" s="104" t="inlineStr">
        <is>
          <t>P018</t>
        </is>
      </c>
      <c r="D2245" s="159" t="n">
        <v>8200</v>
      </c>
      <c r="E2245" s="160" t="n">
        <v>21620.64</v>
      </c>
      <c r="F2245" s="160" t="n">
        <v>4589.73</v>
      </c>
    </row>
    <row r="2246">
      <c r="A2246" s="104" t="inlineStr">
        <is>
          <t>2024/25</t>
        </is>
      </c>
      <c r="B2246" s="104" t="inlineStr">
        <is>
          <t>HC-054</t>
        </is>
      </c>
      <c r="C2246" s="104" t="inlineStr">
        <is>
          <t>P019</t>
        </is>
      </c>
      <c r="D2246" s="159" t="n">
        <v>9932</v>
      </c>
      <c r="E2246" s="160" t="n">
        <v>25281.75</v>
      </c>
      <c r="F2246" s="160" t="n">
        <v>6439.38</v>
      </c>
    </row>
    <row r="2247">
      <c r="A2247" s="104" t="inlineStr">
        <is>
          <t>2024/25</t>
        </is>
      </c>
      <c r="B2247" s="104" t="inlineStr">
        <is>
          <t>HC-054</t>
        </is>
      </c>
      <c r="C2247" s="104" t="inlineStr">
        <is>
          <t>P020</t>
        </is>
      </c>
      <c r="D2247" s="159" t="n">
        <v>6784</v>
      </c>
      <c r="E2247" s="160" t="n">
        <v>17268.68</v>
      </c>
      <c r="F2247" s="160" t="n">
        <v>4397.98</v>
      </c>
    </row>
    <row r="2248">
      <c r="A2248" s="104" t="inlineStr">
        <is>
          <t>2024/25</t>
        </is>
      </c>
      <c r="B2248" s="104" t="inlineStr">
        <is>
          <t>HC-054</t>
        </is>
      </c>
      <c r="C2248" s="104" t="inlineStr">
        <is>
          <t>P021</t>
        </is>
      </c>
      <c r="D2248" s="159" t="n">
        <v>9904</v>
      </c>
      <c r="E2248" s="160" t="n">
        <v>32416.5</v>
      </c>
      <c r="F2248" s="160" t="n">
        <v>8943.709999999999</v>
      </c>
    </row>
    <row r="2249">
      <c r="A2249" s="104" t="inlineStr">
        <is>
          <t>2024/25</t>
        </is>
      </c>
      <c r="B2249" s="104" t="inlineStr">
        <is>
          <t>HC-054</t>
        </is>
      </c>
      <c r="C2249" s="104" t="inlineStr">
        <is>
          <t>P022</t>
        </is>
      </c>
      <c r="D2249" s="159" t="n">
        <v>8738</v>
      </c>
      <c r="E2249" s="160" t="n">
        <v>27011.06</v>
      </c>
      <c r="F2249" s="160" t="n">
        <v>7167.4</v>
      </c>
    </row>
    <row r="2250">
      <c r="A2250" s="104" t="inlineStr">
        <is>
          <t>2024/25</t>
        </is>
      </c>
      <c r="B2250" s="104" t="inlineStr">
        <is>
          <t>HC-054</t>
        </is>
      </c>
      <c r="C2250" s="104" t="inlineStr">
        <is>
          <t>P023</t>
        </is>
      </c>
      <c r="D2250" s="159" t="n">
        <v>9837</v>
      </c>
      <c r="E2250" s="160" t="n">
        <v>19672.88</v>
      </c>
      <c r="F2250" s="160" t="n">
        <v>3758.77</v>
      </c>
    </row>
    <row r="2251">
      <c r="A2251" s="104" t="inlineStr">
        <is>
          <t>2024/25</t>
        </is>
      </c>
      <c r="B2251" s="104" t="inlineStr">
        <is>
          <t>HC-054</t>
        </is>
      </c>
      <c r="C2251" s="104" t="inlineStr">
        <is>
          <t>P024</t>
        </is>
      </c>
      <c r="D2251" s="159" t="n">
        <v>11011</v>
      </c>
      <c r="E2251" s="160" t="n">
        <v>24027.05</v>
      </c>
      <c r="F2251" s="160" t="n">
        <v>4844.81</v>
      </c>
    </row>
    <row r="2252">
      <c r="A2252" s="104" t="inlineStr">
        <is>
          <t>2024/25</t>
        </is>
      </c>
      <c r="B2252" s="104" t="inlineStr">
        <is>
          <t>HC-054</t>
        </is>
      </c>
      <c r="C2252" s="104" t="inlineStr">
        <is>
          <t>P025</t>
        </is>
      </c>
      <c r="D2252" s="159" t="n">
        <v>8999</v>
      </c>
      <c r="E2252" s="160" t="n">
        <v>34358.69</v>
      </c>
      <c r="F2252" s="160" t="n">
        <v>12397.01</v>
      </c>
    </row>
    <row r="2253">
      <c r="A2253" s="104" t="inlineStr">
        <is>
          <t>2024/25</t>
        </is>
      </c>
      <c r="B2253" s="104" t="inlineStr">
        <is>
          <t>HC-054</t>
        </is>
      </c>
      <c r="C2253" s="104" t="inlineStr">
        <is>
          <t>P026</t>
        </is>
      </c>
      <c r="D2253" s="159" t="n">
        <v>5527</v>
      </c>
      <c r="E2253" s="160" t="n">
        <v>24626.22</v>
      </c>
      <c r="F2253" s="160" t="n">
        <v>7841.8</v>
      </c>
    </row>
    <row r="2254">
      <c r="A2254" s="104" t="inlineStr">
        <is>
          <t>2024/25</t>
        </is>
      </c>
      <c r="B2254" s="104" t="inlineStr">
        <is>
          <t>HC-054</t>
        </is>
      </c>
      <c r="C2254" s="104" t="inlineStr">
        <is>
          <t>P027</t>
        </is>
      </c>
      <c r="D2254" s="159" t="n">
        <v>4519</v>
      </c>
      <c r="E2254" s="160" t="n">
        <v>20130.02</v>
      </c>
      <c r="F2254" s="160" t="n">
        <v>6410.06</v>
      </c>
    </row>
    <row r="2255">
      <c r="A2255" s="104" t="inlineStr">
        <is>
          <t>2024/25</t>
        </is>
      </c>
      <c r="B2255" s="104" t="inlineStr">
        <is>
          <t>HC-054</t>
        </is>
      </c>
      <c r="C2255" s="104" t="inlineStr">
        <is>
          <t>P028</t>
        </is>
      </c>
      <c r="D2255" s="159" t="n">
        <v>6417</v>
      </c>
      <c r="E2255" s="160" t="n">
        <v>30329.45</v>
      </c>
      <c r="F2255" s="160" t="n">
        <v>10300.65</v>
      </c>
    </row>
    <row r="2256">
      <c r="A2256" s="104" t="inlineStr">
        <is>
          <t>2024/25</t>
        </is>
      </c>
      <c r="B2256" s="104" t="inlineStr">
        <is>
          <t>HC-054</t>
        </is>
      </c>
      <c r="C2256" s="104" t="inlineStr">
        <is>
          <t>P029</t>
        </is>
      </c>
      <c r="D2256" s="159" t="n">
        <v>15479</v>
      </c>
      <c r="E2256" s="160" t="n">
        <v>29551.67</v>
      </c>
      <c r="F2256" s="160" t="n">
        <v>4391.44</v>
      </c>
    </row>
    <row r="2257">
      <c r="A2257" s="104" t="inlineStr">
        <is>
          <t>2024/25</t>
        </is>
      </c>
      <c r="B2257" s="104" t="inlineStr">
        <is>
          <t>HC-054</t>
        </is>
      </c>
      <c r="C2257" s="104" t="inlineStr">
        <is>
          <t>P030</t>
        </is>
      </c>
      <c r="D2257" s="159" t="n">
        <v>8623</v>
      </c>
      <c r="E2257" s="160" t="n">
        <v>25864.87</v>
      </c>
      <c r="F2257" s="160" t="n">
        <v>4941.5</v>
      </c>
    </row>
    <row r="2258">
      <c r="A2258" s="104" t="inlineStr">
        <is>
          <t>2024/25</t>
        </is>
      </c>
      <c r="B2258" s="104" t="inlineStr">
        <is>
          <t>HC-054</t>
        </is>
      </c>
      <c r="C2258" s="104" t="inlineStr">
        <is>
          <t>P031</t>
        </is>
      </c>
      <c r="D2258" s="159" t="n">
        <v>3860</v>
      </c>
      <c r="E2258" s="160" t="n">
        <v>19308.05</v>
      </c>
      <c r="F2258" s="160" t="n">
        <v>5736.95</v>
      </c>
    </row>
    <row r="2259">
      <c r="A2259" s="104" t="inlineStr">
        <is>
          <t>2024/25</t>
        </is>
      </c>
      <c r="B2259" s="104" t="inlineStr">
        <is>
          <t>HC-054</t>
        </is>
      </c>
      <c r="C2259" s="104" t="inlineStr">
        <is>
          <t>P032</t>
        </is>
      </c>
      <c r="D2259" s="159" t="n">
        <v>4803</v>
      </c>
      <c r="E2259" s="160" t="n">
        <v>11353.65</v>
      </c>
      <c r="F2259" s="160" t="n">
        <v>2530.53</v>
      </c>
    </row>
    <row r="2260">
      <c r="A2260" s="104" t="inlineStr">
        <is>
          <t>2024/25</t>
        </is>
      </c>
      <c r="B2260" s="104" t="inlineStr">
        <is>
          <t>HC-054</t>
        </is>
      </c>
      <c r="C2260" s="104" t="inlineStr">
        <is>
          <t>P033</t>
        </is>
      </c>
      <c r="D2260" s="159" t="n">
        <v>3355</v>
      </c>
      <c r="E2260" s="160" t="n">
        <v>10371.73</v>
      </c>
      <c r="F2260" s="160" t="n">
        <v>2641.39</v>
      </c>
    </row>
    <row r="2261">
      <c r="A2261" s="104" t="inlineStr">
        <is>
          <t>2024/25</t>
        </is>
      </c>
      <c r="B2261" s="104" t="inlineStr">
        <is>
          <t>HC-054</t>
        </is>
      </c>
      <c r="C2261" s="104" t="inlineStr">
        <is>
          <t>P034</t>
        </is>
      </c>
      <c r="D2261" s="159" t="n">
        <v>2198</v>
      </c>
      <c r="E2261" s="160" t="n">
        <v>9190.15</v>
      </c>
      <c r="F2261" s="160" t="n">
        <v>2828.44</v>
      </c>
    </row>
    <row r="2262">
      <c r="A2262" s="104" t="inlineStr">
        <is>
          <t>2024/25</t>
        </is>
      </c>
      <c r="B2262" s="104" t="inlineStr">
        <is>
          <t>HC-054</t>
        </is>
      </c>
      <c r="C2262" s="104" t="inlineStr">
        <is>
          <t>P035</t>
        </is>
      </c>
      <c r="D2262" s="159" t="n">
        <v>3000</v>
      </c>
      <c r="E2262" s="160" t="n">
        <v>10636.57</v>
      </c>
      <c r="F2262" s="160" t="n">
        <v>2935.49</v>
      </c>
    </row>
    <row r="2263">
      <c r="A2263" s="104" t="inlineStr">
        <is>
          <t>2024/25</t>
        </is>
      </c>
      <c r="B2263" s="104" t="inlineStr">
        <is>
          <t>HC-054</t>
        </is>
      </c>
      <c r="C2263" s="104" t="inlineStr">
        <is>
          <t>P036</t>
        </is>
      </c>
      <c r="D2263" s="159" t="n">
        <v>2210</v>
      </c>
      <c r="E2263" s="160" t="n">
        <v>8440.190000000001</v>
      </c>
      <c r="F2263" s="160" t="n">
        <v>2418.2</v>
      </c>
    </row>
    <row r="2264">
      <c r="A2264" s="104" t="inlineStr">
        <is>
          <t>2024/25</t>
        </is>
      </c>
      <c r="B2264" s="104" t="inlineStr">
        <is>
          <t>HC-054</t>
        </is>
      </c>
      <c r="C2264" s="104" t="inlineStr">
        <is>
          <t>P037</t>
        </is>
      </c>
      <c r="D2264" s="159" t="n">
        <v>3464</v>
      </c>
      <c r="E2264" s="160" t="n">
        <v>11968.86</v>
      </c>
      <c r="F2264" s="160" t="n">
        <v>3938.4</v>
      </c>
    </row>
    <row r="2265">
      <c r="A2265" s="104" t="inlineStr">
        <is>
          <t>2024/25</t>
        </is>
      </c>
      <c r="B2265" s="104" t="inlineStr">
        <is>
          <t>HC-054</t>
        </is>
      </c>
      <c r="C2265" s="104" t="inlineStr">
        <is>
          <t>P038</t>
        </is>
      </c>
      <c r="D2265" s="159" t="n">
        <v>1693</v>
      </c>
      <c r="E2265" s="160" t="n">
        <v>10614.96</v>
      </c>
      <c r="F2265" s="160" t="n">
        <v>3379.72</v>
      </c>
    </row>
    <row r="2266">
      <c r="A2266" s="104" t="inlineStr">
        <is>
          <t>2024/25</t>
        </is>
      </c>
      <c r="B2266" s="104" t="inlineStr">
        <is>
          <t>HC-054</t>
        </is>
      </c>
      <c r="C2266" s="104" t="inlineStr">
        <is>
          <t>P039</t>
        </is>
      </c>
      <c r="D2266" s="159" t="n">
        <v>1823</v>
      </c>
      <c r="E2266" s="160" t="n">
        <v>11440.23</v>
      </c>
      <c r="F2266" s="160" t="n">
        <v>3762.99</v>
      </c>
    </row>
    <row r="2267">
      <c r="A2267" s="104" t="inlineStr">
        <is>
          <t>2024/25</t>
        </is>
      </c>
      <c r="B2267" s="104" t="inlineStr">
        <is>
          <t>HC-054</t>
        </is>
      </c>
      <c r="C2267" s="104" t="inlineStr">
        <is>
          <t>P040</t>
        </is>
      </c>
      <c r="D2267" s="159" t="n">
        <v>701</v>
      </c>
      <c r="E2267" s="160" t="n">
        <v>5349.63</v>
      </c>
      <c r="F2267" s="160" t="n">
        <v>1707.88</v>
      </c>
    </row>
    <row r="2268">
      <c r="A2268" s="104" t="inlineStr">
        <is>
          <t>2024/25</t>
        </is>
      </c>
      <c r="B2268" s="104" t="inlineStr">
        <is>
          <t>HC-054</t>
        </is>
      </c>
      <c r="C2268" s="104" t="inlineStr">
        <is>
          <t>P041</t>
        </is>
      </c>
      <c r="D2268" s="159" t="n">
        <v>335</v>
      </c>
      <c r="E2268" s="160" t="n">
        <v>3622.9</v>
      </c>
      <c r="F2268" s="160" t="n">
        <v>1379.28</v>
      </c>
    </row>
    <row r="2269">
      <c r="A2269" s="104" t="inlineStr">
        <is>
          <t>2024/25</t>
        </is>
      </c>
      <c r="B2269" s="104" t="inlineStr">
        <is>
          <t>HC-054</t>
        </is>
      </c>
      <c r="C2269" s="104" t="inlineStr">
        <is>
          <t>P042</t>
        </is>
      </c>
      <c r="D2269" s="159" t="n">
        <v>573</v>
      </c>
      <c r="E2269" s="160" t="n">
        <v>2287.08</v>
      </c>
      <c r="F2269" s="160" t="n">
        <v>556.3</v>
      </c>
    </row>
    <row r="2270">
      <c r="A2270" s="104" t="inlineStr">
        <is>
          <t>2024/25</t>
        </is>
      </c>
      <c r="B2270" s="104" t="inlineStr">
        <is>
          <t>HC-055</t>
        </is>
      </c>
      <c r="C2270" s="104" t="inlineStr">
        <is>
          <t>P001</t>
        </is>
      </c>
      <c r="D2270" s="159" t="n">
        <v>6347</v>
      </c>
      <c r="E2270" s="160" t="n">
        <v>57109.76</v>
      </c>
      <c r="F2270" s="160" t="n">
        <v>20085.18</v>
      </c>
    </row>
    <row r="2271">
      <c r="A2271" s="104" t="inlineStr">
        <is>
          <t>2024/25</t>
        </is>
      </c>
      <c r="B2271" s="104" t="inlineStr">
        <is>
          <t>HC-055</t>
        </is>
      </c>
      <c r="C2271" s="104" t="inlineStr">
        <is>
          <t>P002</t>
        </is>
      </c>
      <c r="D2271" s="159" t="n">
        <v>8799</v>
      </c>
      <c r="E2271" s="160" t="n">
        <v>92011.89</v>
      </c>
      <c r="F2271" s="160" t="n">
        <v>34320.85</v>
      </c>
    </row>
    <row r="2272">
      <c r="A2272" s="104" t="inlineStr">
        <is>
          <t>2024/25</t>
        </is>
      </c>
      <c r="B2272" s="104" t="inlineStr">
        <is>
          <t>HC-055</t>
        </is>
      </c>
      <c r="C2272" s="104" t="inlineStr">
        <is>
          <t>P003</t>
        </is>
      </c>
      <c r="D2272" s="159" t="n">
        <v>12136</v>
      </c>
      <c r="E2272" s="160" t="n">
        <v>81651.64999999999</v>
      </c>
      <c r="F2272" s="160" t="n">
        <v>26974.07</v>
      </c>
    </row>
    <row r="2273">
      <c r="A2273" s="104" t="inlineStr">
        <is>
          <t>2024/25</t>
        </is>
      </c>
      <c r="B2273" s="104" t="inlineStr">
        <is>
          <t>HC-055</t>
        </is>
      </c>
      <c r="C2273" s="104" t="inlineStr">
        <is>
          <t>P004</t>
        </is>
      </c>
      <c r="D2273" s="159" t="n">
        <v>5720</v>
      </c>
      <c r="E2273" s="160" t="n">
        <v>44706.55</v>
      </c>
      <c r="F2273" s="160" t="n">
        <v>14293.71</v>
      </c>
    </row>
    <row r="2274">
      <c r="A2274" s="104" t="inlineStr">
        <is>
          <t>2024/25</t>
        </is>
      </c>
      <c r="B2274" s="104" t="inlineStr">
        <is>
          <t>HC-055</t>
        </is>
      </c>
      <c r="C2274" s="104" t="inlineStr">
        <is>
          <t>P005</t>
        </is>
      </c>
      <c r="D2274" s="159" t="n">
        <v>12326</v>
      </c>
      <c r="E2274" s="160" t="n">
        <v>91873.49000000001</v>
      </c>
      <c r="F2274" s="160" t="n">
        <v>28396.34</v>
      </c>
    </row>
    <row r="2275">
      <c r="A2275" s="104" t="inlineStr">
        <is>
          <t>2024/25</t>
        </is>
      </c>
      <c r="B2275" s="104" t="inlineStr">
        <is>
          <t>HC-055</t>
        </is>
      </c>
      <c r="C2275" s="104" t="inlineStr">
        <is>
          <t>P006</t>
        </is>
      </c>
      <c r="D2275" s="159" t="n">
        <v>11381</v>
      </c>
      <c r="E2275" s="160" t="n">
        <v>92092.10000000001</v>
      </c>
      <c r="F2275" s="160" t="n">
        <v>26500.99</v>
      </c>
    </row>
    <row r="2276">
      <c r="A2276" s="104" t="inlineStr">
        <is>
          <t>2024/25</t>
        </is>
      </c>
      <c r="B2276" s="104" t="inlineStr">
        <is>
          <t>HC-055</t>
        </is>
      </c>
      <c r="C2276" s="104" t="inlineStr">
        <is>
          <t>P007</t>
        </is>
      </c>
      <c r="D2276" s="159" t="n">
        <v>11161</v>
      </c>
      <c r="E2276" s="160" t="n">
        <v>84211.89999999999</v>
      </c>
      <c r="F2276" s="160" t="n">
        <v>22440.41</v>
      </c>
    </row>
    <row r="2277">
      <c r="A2277" s="104" t="inlineStr">
        <is>
          <t>2024/25</t>
        </is>
      </c>
      <c r="B2277" s="104" t="inlineStr">
        <is>
          <t>HC-055</t>
        </is>
      </c>
      <c r="C2277" s="104" t="inlineStr">
        <is>
          <t>P008</t>
        </is>
      </c>
      <c r="D2277" s="159" t="n">
        <v>9534</v>
      </c>
      <c r="E2277" s="160" t="n">
        <v>70205.50999999999</v>
      </c>
      <c r="F2277" s="160" t="n">
        <v>25435.25</v>
      </c>
    </row>
    <row r="2278">
      <c r="A2278" s="104" t="inlineStr">
        <is>
          <t>2024/25</t>
        </is>
      </c>
      <c r="B2278" s="104" t="inlineStr">
        <is>
          <t>HC-055</t>
        </is>
      </c>
      <c r="C2278" s="104" t="inlineStr">
        <is>
          <t>P009</t>
        </is>
      </c>
      <c r="D2278" s="159" t="n">
        <v>4928</v>
      </c>
      <c r="E2278" s="160" t="n">
        <v>62290.26</v>
      </c>
      <c r="F2278" s="160" t="n">
        <v>25226.92</v>
      </c>
    </row>
    <row r="2279">
      <c r="A2279" s="104" t="inlineStr">
        <is>
          <t>2024/25</t>
        </is>
      </c>
      <c r="B2279" s="104" t="inlineStr">
        <is>
          <t>HC-055</t>
        </is>
      </c>
      <c r="C2279" s="104" t="inlineStr">
        <is>
          <t>P010</t>
        </is>
      </c>
      <c r="D2279" s="159" t="n">
        <v>12800</v>
      </c>
      <c r="E2279" s="160" t="n">
        <v>75633.84</v>
      </c>
      <c r="F2279" s="160" t="n">
        <v>24185.27</v>
      </c>
    </row>
    <row r="2280">
      <c r="A2280" s="104" t="inlineStr">
        <is>
          <t>2024/25</t>
        </is>
      </c>
      <c r="B2280" s="104" t="inlineStr">
        <is>
          <t>HC-055</t>
        </is>
      </c>
      <c r="C2280" s="104" t="inlineStr">
        <is>
          <t>P011</t>
        </is>
      </c>
      <c r="D2280" s="159" t="n">
        <v>12144</v>
      </c>
      <c r="E2280" s="160" t="n">
        <v>35330.39</v>
      </c>
      <c r="F2280" s="160" t="n">
        <v>8283.549999999999</v>
      </c>
    </row>
    <row r="2281">
      <c r="A2281" s="104" t="inlineStr">
        <is>
          <t>2024/25</t>
        </is>
      </c>
      <c r="B2281" s="104" t="inlineStr">
        <is>
          <t>HC-055</t>
        </is>
      </c>
      <c r="C2281" s="104" t="inlineStr">
        <is>
          <t>P012</t>
        </is>
      </c>
      <c r="D2281" s="159" t="n">
        <v>12595</v>
      </c>
      <c r="E2281" s="160" t="n">
        <v>46945.5</v>
      </c>
      <c r="F2281" s="160" t="n">
        <v>14008.88</v>
      </c>
    </row>
    <row r="2282">
      <c r="A2282" s="104" t="inlineStr">
        <is>
          <t>2024/25</t>
        </is>
      </c>
      <c r="B2282" s="104" t="inlineStr">
        <is>
          <t>HC-055</t>
        </is>
      </c>
      <c r="C2282" s="104" t="inlineStr">
        <is>
          <t>P013</t>
        </is>
      </c>
      <c r="D2282" s="159" t="n">
        <v>13019</v>
      </c>
      <c r="E2282" s="160" t="n">
        <v>44979.02</v>
      </c>
      <c r="F2282" s="160" t="n">
        <v>11505.64</v>
      </c>
    </row>
    <row r="2283">
      <c r="A2283" s="104" t="inlineStr">
        <is>
          <t>2024/25</t>
        </is>
      </c>
      <c r="B2283" s="104" t="inlineStr">
        <is>
          <t>HC-055</t>
        </is>
      </c>
      <c r="C2283" s="104" t="inlineStr">
        <is>
          <t>P014</t>
        </is>
      </c>
      <c r="D2283" s="159" t="n">
        <v>13748</v>
      </c>
      <c r="E2283" s="160" t="n">
        <v>53748.19</v>
      </c>
      <c r="F2283" s="160" t="n">
        <v>14892.69</v>
      </c>
    </row>
    <row r="2284">
      <c r="A2284" s="104" t="inlineStr">
        <is>
          <t>2024/25</t>
        </is>
      </c>
      <c r="B2284" s="104" t="inlineStr">
        <is>
          <t>HC-055</t>
        </is>
      </c>
      <c r="C2284" s="104" t="inlineStr">
        <is>
          <t>P015</t>
        </is>
      </c>
      <c r="D2284" s="159" t="n">
        <v>9954</v>
      </c>
      <c r="E2284" s="160" t="n">
        <v>47056.07</v>
      </c>
      <c r="F2284" s="160" t="n">
        <v>15544.34</v>
      </c>
    </row>
    <row r="2285">
      <c r="A2285" s="104" t="inlineStr">
        <is>
          <t>2024/25</t>
        </is>
      </c>
      <c r="B2285" s="104" t="inlineStr">
        <is>
          <t>HC-055</t>
        </is>
      </c>
      <c r="C2285" s="104" t="inlineStr">
        <is>
          <t>P016</t>
        </is>
      </c>
      <c r="D2285" s="159" t="n">
        <v>5487</v>
      </c>
      <c r="E2285" s="160" t="n">
        <v>33914.25</v>
      </c>
      <c r="F2285" s="160" t="n">
        <v>10481.58</v>
      </c>
    </row>
    <row r="2286">
      <c r="A2286" s="104" t="inlineStr">
        <is>
          <t>2024/25</t>
        </is>
      </c>
      <c r="B2286" s="104" t="inlineStr">
        <is>
          <t>HC-055</t>
        </is>
      </c>
      <c r="C2286" s="104" t="inlineStr">
        <is>
          <t>P017</t>
        </is>
      </c>
      <c r="D2286" s="159" t="n">
        <v>5077</v>
      </c>
      <c r="E2286" s="160" t="n">
        <v>34620.2</v>
      </c>
      <c r="F2286" s="160" t="n">
        <v>11806.48</v>
      </c>
    </row>
    <row r="2287">
      <c r="A2287" s="104" t="inlineStr">
        <is>
          <t>2024/25</t>
        </is>
      </c>
      <c r="B2287" s="104" t="inlineStr">
        <is>
          <t>HC-055</t>
        </is>
      </c>
      <c r="C2287" s="104" t="inlineStr">
        <is>
          <t>P018</t>
        </is>
      </c>
      <c r="D2287" s="159" t="n">
        <v>12034</v>
      </c>
      <c r="E2287" s="160" t="n">
        <v>31727.72</v>
      </c>
      <c r="F2287" s="160" t="n">
        <v>6763.7</v>
      </c>
    </row>
    <row r="2288">
      <c r="A2288" s="104" t="inlineStr">
        <is>
          <t>2024/25</t>
        </is>
      </c>
      <c r="B2288" s="104" t="inlineStr">
        <is>
          <t>HC-055</t>
        </is>
      </c>
      <c r="C2288" s="104" t="inlineStr">
        <is>
          <t>P019</t>
        </is>
      </c>
      <c r="D2288" s="159" t="n">
        <v>14441</v>
      </c>
      <c r="E2288" s="160" t="n">
        <v>36758.84</v>
      </c>
      <c r="F2288" s="160" t="n">
        <v>9401.549999999999</v>
      </c>
    </row>
    <row r="2289">
      <c r="A2289" s="104" t="inlineStr">
        <is>
          <t>2024/25</t>
        </is>
      </c>
      <c r="B2289" s="104" t="inlineStr">
        <is>
          <t>HC-055</t>
        </is>
      </c>
      <c r="C2289" s="104" t="inlineStr">
        <is>
          <t>P020</t>
        </is>
      </c>
      <c r="D2289" s="159" t="n">
        <v>10058</v>
      </c>
      <c r="E2289" s="160" t="n">
        <v>25609.48</v>
      </c>
      <c r="F2289" s="160" t="n">
        <v>6550.64</v>
      </c>
    </row>
    <row r="2290">
      <c r="A2290" s="104" t="inlineStr">
        <is>
          <t>2024/25</t>
        </is>
      </c>
      <c r="B2290" s="104" t="inlineStr">
        <is>
          <t>HC-055</t>
        </is>
      </c>
      <c r="C2290" s="104" t="inlineStr">
        <is>
          <t>P021</t>
        </is>
      </c>
      <c r="D2290" s="159" t="n">
        <v>14287</v>
      </c>
      <c r="E2290" s="160" t="n">
        <v>46751.82</v>
      </c>
      <c r="F2290" s="160" t="n">
        <v>12955.22</v>
      </c>
    </row>
    <row r="2291">
      <c r="A2291" s="104" t="inlineStr">
        <is>
          <t>2024/25</t>
        </is>
      </c>
      <c r="B2291" s="104" t="inlineStr">
        <is>
          <t>HC-055</t>
        </is>
      </c>
      <c r="C2291" s="104" t="inlineStr">
        <is>
          <t>P022</t>
        </is>
      </c>
      <c r="D2291" s="159" t="n">
        <v>12341</v>
      </c>
      <c r="E2291" s="160" t="n">
        <v>38146.23</v>
      </c>
      <c r="F2291" s="160" t="n">
        <v>10164.98</v>
      </c>
    </row>
    <row r="2292">
      <c r="A2292" s="104" t="inlineStr">
        <is>
          <t>2024/25</t>
        </is>
      </c>
      <c r="B2292" s="104" t="inlineStr">
        <is>
          <t>HC-055</t>
        </is>
      </c>
      <c r="C2292" s="104" t="inlineStr">
        <is>
          <t>P023</t>
        </is>
      </c>
      <c r="D2292" s="159" t="n">
        <v>13951</v>
      </c>
      <c r="E2292" s="160" t="n">
        <v>27903.09</v>
      </c>
      <c r="F2292" s="160" t="n">
        <v>5352.9</v>
      </c>
    </row>
    <row r="2293">
      <c r="A2293" s="104" t="inlineStr">
        <is>
          <t>2024/25</t>
        </is>
      </c>
      <c r="B2293" s="104" t="inlineStr">
        <is>
          <t>HC-055</t>
        </is>
      </c>
      <c r="C2293" s="104" t="inlineStr">
        <is>
          <t>P024</t>
        </is>
      </c>
      <c r="D2293" s="159" t="n">
        <v>16195</v>
      </c>
      <c r="E2293" s="160" t="n">
        <v>35336.13</v>
      </c>
      <c r="F2293" s="160" t="n">
        <v>7155.38</v>
      </c>
    </row>
    <row r="2294">
      <c r="A2294" s="104" t="inlineStr">
        <is>
          <t>2024/25</t>
        </is>
      </c>
      <c r="B2294" s="104" t="inlineStr">
        <is>
          <t>HC-055</t>
        </is>
      </c>
      <c r="C2294" s="104" t="inlineStr">
        <is>
          <t>P025</t>
        </is>
      </c>
      <c r="D2294" s="159" t="n">
        <v>13095</v>
      </c>
      <c r="E2294" s="160" t="n">
        <v>49993.07</v>
      </c>
      <c r="F2294" s="160" t="n">
        <v>18114.11</v>
      </c>
    </row>
    <row r="2295">
      <c r="A2295" s="104" t="inlineStr">
        <is>
          <t>2024/25</t>
        </is>
      </c>
      <c r="B2295" s="104" t="inlineStr">
        <is>
          <t>HC-055</t>
        </is>
      </c>
      <c r="C2295" s="104" t="inlineStr">
        <is>
          <t>P026</t>
        </is>
      </c>
      <c r="D2295" s="159" t="n">
        <v>7993</v>
      </c>
      <c r="E2295" s="160" t="n">
        <v>35601.53</v>
      </c>
      <c r="F2295" s="160" t="n">
        <v>11382.31</v>
      </c>
    </row>
    <row r="2296">
      <c r="A2296" s="104" t="inlineStr">
        <is>
          <t>2024/25</t>
        </is>
      </c>
      <c r="B2296" s="104" t="inlineStr">
        <is>
          <t>HC-055</t>
        </is>
      </c>
      <c r="C2296" s="104" t="inlineStr">
        <is>
          <t>P027</t>
        </is>
      </c>
      <c r="D2296" s="159" t="n">
        <v>6507</v>
      </c>
      <c r="E2296" s="160" t="n">
        <v>28985.34</v>
      </c>
      <c r="F2296" s="160" t="n">
        <v>9267.709999999999</v>
      </c>
    </row>
    <row r="2297">
      <c r="A2297" s="104" t="inlineStr">
        <is>
          <t>2024/25</t>
        </is>
      </c>
      <c r="B2297" s="104" t="inlineStr">
        <is>
          <t>HC-055</t>
        </is>
      </c>
      <c r="C2297" s="104" t="inlineStr">
        <is>
          <t>P028</t>
        </is>
      </c>
      <c r="D2297" s="159" t="n">
        <v>8887</v>
      </c>
      <c r="E2297" s="160" t="n">
        <v>42013.65</v>
      </c>
      <c r="F2297" s="160" t="n">
        <v>14328.55</v>
      </c>
    </row>
    <row r="2298">
      <c r="A2298" s="104" t="inlineStr">
        <is>
          <t>2024/25</t>
        </is>
      </c>
      <c r="B2298" s="104" t="inlineStr">
        <is>
          <t>HC-055</t>
        </is>
      </c>
      <c r="C2298" s="104" t="inlineStr">
        <is>
          <t>P029</t>
        </is>
      </c>
      <c r="D2298" s="159" t="n">
        <v>22636</v>
      </c>
      <c r="E2298" s="160" t="n">
        <v>43213.55</v>
      </c>
      <c r="F2298" s="160" t="n">
        <v>6447.79</v>
      </c>
    </row>
    <row r="2299">
      <c r="A2299" s="104" t="inlineStr">
        <is>
          <t>2024/25</t>
        </is>
      </c>
      <c r="B2299" s="104" t="inlineStr">
        <is>
          <t>HC-055</t>
        </is>
      </c>
      <c r="C2299" s="104" t="inlineStr">
        <is>
          <t>P030</t>
        </is>
      </c>
      <c r="D2299" s="159" t="n">
        <v>12551</v>
      </c>
      <c r="E2299" s="160" t="n">
        <v>37658.75</v>
      </c>
      <c r="F2299" s="160" t="n">
        <v>7224.39</v>
      </c>
    </row>
    <row r="2300">
      <c r="A2300" s="104" t="inlineStr">
        <is>
          <t>2024/25</t>
        </is>
      </c>
      <c r="B2300" s="104" t="inlineStr">
        <is>
          <t>HC-055</t>
        </is>
      </c>
      <c r="C2300" s="104" t="inlineStr">
        <is>
          <t>P031</t>
        </is>
      </c>
      <c r="D2300" s="159" t="n">
        <v>5558</v>
      </c>
      <c r="E2300" s="160" t="n">
        <v>27793.44</v>
      </c>
      <c r="F2300" s="160" t="n">
        <v>8293.43</v>
      </c>
    </row>
    <row r="2301">
      <c r="A2301" s="104" t="inlineStr">
        <is>
          <t>2024/25</t>
        </is>
      </c>
      <c r="B2301" s="104" t="inlineStr">
        <is>
          <t>HC-055</t>
        </is>
      </c>
      <c r="C2301" s="104" t="inlineStr">
        <is>
          <t>P032</t>
        </is>
      </c>
      <c r="D2301" s="159" t="n">
        <v>7121</v>
      </c>
      <c r="E2301" s="160" t="n">
        <v>16833.31</v>
      </c>
      <c r="F2301" s="160" t="n">
        <v>3767.39</v>
      </c>
    </row>
    <row r="2302">
      <c r="A2302" s="104" t="inlineStr">
        <is>
          <t>2024/25</t>
        </is>
      </c>
      <c r="B2302" s="104" t="inlineStr">
        <is>
          <t>HC-055</t>
        </is>
      </c>
      <c r="C2302" s="104" t="inlineStr">
        <is>
          <t>P033</t>
        </is>
      </c>
      <c r="D2302" s="159" t="n">
        <v>4628</v>
      </c>
      <c r="E2302" s="160" t="n">
        <v>14304.01</v>
      </c>
      <c r="F2302" s="160" t="n">
        <v>3659.2</v>
      </c>
    </row>
    <row r="2303">
      <c r="A2303" s="104" t="inlineStr">
        <is>
          <t>2024/25</t>
        </is>
      </c>
      <c r="B2303" s="104" t="inlineStr">
        <is>
          <t>HC-055</t>
        </is>
      </c>
      <c r="C2303" s="104" t="inlineStr">
        <is>
          <t>P034</t>
        </is>
      </c>
      <c r="D2303" s="159" t="n">
        <v>3223</v>
      </c>
      <c r="E2303" s="160" t="n">
        <v>13475.76</v>
      </c>
      <c r="F2303" s="160" t="n">
        <v>4165.19</v>
      </c>
    </row>
    <row r="2304">
      <c r="A2304" s="104" t="inlineStr">
        <is>
          <t>2024/25</t>
        </is>
      </c>
      <c r="B2304" s="104" t="inlineStr">
        <is>
          <t>HC-055</t>
        </is>
      </c>
      <c r="C2304" s="104" t="inlineStr">
        <is>
          <t>P035</t>
        </is>
      </c>
      <c r="D2304" s="159" t="n">
        <v>4473</v>
      </c>
      <c r="E2304" s="160" t="n">
        <v>15858.06</v>
      </c>
      <c r="F2304" s="160" t="n">
        <v>4393.86</v>
      </c>
    </row>
    <row r="2305">
      <c r="A2305" s="104" t="inlineStr">
        <is>
          <t>2024/25</t>
        </is>
      </c>
      <c r="B2305" s="104" t="inlineStr">
        <is>
          <t>HC-055</t>
        </is>
      </c>
      <c r="C2305" s="104" t="inlineStr">
        <is>
          <t>P036</t>
        </is>
      </c>
      <c r="D2305" s="159" t="n">
        <v>3375</v>
      </c>
      <c r="E2305" s="160" t="n">
        <v>12885.64</v>
      </c>
      <c r="F2305" s="160" t="n">
        <v>3707.57</v>
      </c>
    </row>
    <row r="2306">
      <c r="A2306" s="104" t="inlineStr">
        <is>
          <t>2024/25</t>
        </is>
      </c>
      <c r="B2306" s="104" t="inlineStr">
        <is>
          <t>HC-055</t>
        </is>
      </c>
      <c r="C2306" s="104" t="inlineStr">
        <is>
          <t>P037</t>
        </is>
      </c>
      <c r="D2306" s="159" t="n">
        <v>5169</v>
      </c>
      <c r="E2306" s="160" t="n">
        <v>17863.06</v>
      </c>
      <c r="F2306" s="160" t="n">
        <v>5901.55</v>
      </c>
    </row>
    <row r="2307">
      <c r="A2307" s="104" t="inlineStr">
        <is>
          <t>2024/25</t>
        </is>
      </c>
      <c r="B2307" s="104" t="inlineStr">
        <is>
          <t>HC-055</t>
        </is>
      </c>
      <c r="C2307" s="104" t="inlineStr">
        <is>
          <t>P038</t>
        </is>
      </c>
      <c r="D2307" s="159" t="n">
        <v>2428</v>
      </c>
      <c r="E2307" s="160" t="n">
        <v>15222.1</v>
      </c>
      <c r="F2307" s="160" t="n">
        <v>4866.73</v>
      </c>
    </row>
    <row r="2308">
      <c r="A2308" s="104" t="inlineStr">
        <is>
          <t>2024/25</t>
        </is>
      </c>
      <c r="B2308" s="104" t="inlineStr">
        <is>
          <t>HC-055</t>
        </is>
      </c>
      <c r="C2308" s="104" t="inlineStr">
        <is>
          <t>P039</t>
        </is>
      </c>
      <c r="D2308" s="159" t="n">
        <v>2732</v>
      </c>
      <c r="E2308" s="160" t="n">
        <v>17138.18</v>
      </c>
      <c r="F2308" s="160" t="n">
        <v>5662.54</v>
      </c>
    </row>
    <row r="2309">
      <c r="A2309" s="104" t="inlineStr">
        <is>
          <t>2024/25</t>
        </is>
      </c>
      <c r="B2309" s="104" t="inlineStr">
        <is>
          <t>HC-055</t>
        </is>
      </c>
      <c r="C2309" s="104" t="inlineStr">
        <is>
          <t>P040</t>
        </is>
      </c>
      <c r="D2309" s="159" t="n">
        <v>1058</v>
      </c>
      <c r="E2309" s="160" t="n">
        <v>8077.22</v>
      </c>
      <c r="F2309" s="160" t="n">
        <v>2577.69</v>
      </c>
    </row>
    <row r="2310">
      <c r="A2310" s="104" t="inlineStr">
        <is>
          <t>2024/25</t>
        </is>
      </c>
      <c r="B2310" s="104" t="inlineStr">
        <is>
          <t>HC-055</t>
        </is>
      </c>
      <c r="C2310" s="104" t="inlineStr">
        <is>
          <t>P041</t>
        </is>
      </c>
      <c r="D2310" s="159" t="n">
        <v>502</v>
      </c>
      <c r="E2310" s="160" t="n">
        <v>5417.79</v>
      </c>
      <c r="F2310" s="160" t="n">
        <v>2082.59</v>
      </c>
    </row>
    <row r="2311">
      <c r="A2311" s="104" t="inlineStr">
        <is>
          <t>2024/25</t>
        </is>
      </c>
      <c r="B2311" s="104" t="inlineStr">
        <is>
          <t>HC-055</t>
        </is>
      </c>
      <c r="C2311" s="104" t="inlineStr">
        <is>
          <t>P042</t>
        </is>
      </c>
      <c r="D2311" s="159" t="n">
        <v>879</v>
      </c>
      <c r="E2311" s="160" t="n">
        <v>3510.08</v>
      </c>
      <c r="F2311" s="160" t="n">
        <v>861.9299999999999</v>
      </c>
    </row>
    <row r="2312">
      <c r="A2312" s="104" t="inlineStr">
        <is>
          <t>2024/25</t>
        </is>
      </c>
      <c r="B2312" s="104" t="inlineStr">
        <is>
          <t>HC-056</t>
        </is>
      </c>
      <c r="C2312" s="104" t="inlineStr">
        <is>
          <t>P001</t>
        </is>
      </c>
      <c r="D2312" s="159" t="n">
        <v>5683</v>
      </c>
      <c r="E2312" s="160" t="n">
        <v>51152.61</v>
      </c>
      <c r="F2312" s="160" t="n">
        <v>17936.98</v>
      </c>
    </row>
    <row r="2313">
      <c r="A2313" s="104" t="inlineStr">
        <is>
          <t>2024/25</t>
        </is>
      </c>
      <c r="B2313" s="104" t="inlineStr">
        <is>
          <t>HC-056</t>
        </is>
      </c>
      <c r="C2313" s="104" t="inlineStr">
        <is>
          <t>P002</t>
        </is>
      </c>
      <c r="D2313" s="159" t="n">
        <v>8007</v>
      </c>
      <c r="E2313" s="160" t="n">
        <v>83717.62</v>
      </c>
      <c r="F2313" s="160" t="n">
        <v>31128.64</v>
      </c>
    </row>
    <row r="2314">
      <c r="A2314" s="104" t="inlineStr">
        <is>
          <t>2024/25</t>
        </is>
      </c>
      <c r="B2314" s="104" t="inlineStr">
        <is>
          <t>HC-056</t>
        </is>
      </c>
      <c r="C2314" s="104" t="inlineStr">
        <is>
          <t>P003</t>
        </is>
      </c>
      <c r="D2314" s="159" t="n">
        <v>11159</v>
      </c>
      <c r="E2314" s="160" t="n">
        <v>75068.78999999999</v>
      </c>
      <c r="F2314" s="160" t="n">
        <v>24728</v>
      </c>
    </row>
    <row r="2315">
      <c r="A2315" s="104" t="inlineStr">
        <is>
          <t>2024/25</t>
        </is>
      </c>
      <c r="B2315" s="104" t="inlineStr">
        <is>
          <t>HC-056</t>
        </is>
      </c>
      <c r="C2315" s="104" t="inlineStr">
        <is>
          <t>P004</t>
        </is>
      </c>
      <c r="D2315" s="159" t="n">
        <v>4899</v>
      </c>
      <c r="E2315" s="160" t="n">
        <v>38295.29</v>
      </c>
      <c r="F2315" s="160" t="n">
        <v>12206.74</v>
      </c>
    </row>
    <row r="2316">
      <c r="A2316" s="104" t="inlineStr">
        <is>
          <t>2024/25</t>
        </is>
      </c>
      <c r="B2316" s="104" t="inlineStr">
        <is>
          <t>HC-056</t>
        </is>
      </c>
      <c r="C2316" s="104" t="inlineStr">
        <is>
          <t>P005</t>
        </is>
      </c>
      <c r="D2316" s="159" t="n">
        <v>11108</v>
      </c>
      <c r="E2316" s="160" t="n">
        <v>82801.35000000001</v>
      </c>
      <c r="F2316" s="160" t="n">
        <v>25517.68</v>
      </c>
    </row>
    <row r="2317">
      <c r="A2317" s="104" t="inlineStr">
        <is>
          <t>2024/25</t>
        </is>
      </c>
      <c r="B2317" s="104" t="inlineStr">
        <is>
          <t>HC-056</t>
        </is>
      </c>
      <c r="C2317" s="104" t="inlineStr">
        <is>
          <t>P006</t>
        </is>
      </c>
      <c r="D2317" s="159" t="n">
        <v>10317</v>
      </c>
      <c r="E2317" s="160" t="n">
        <v>83485.78</v>
      </c>
      <c r="F2317" s="160" t="n">
        <v>23957</v>
      </c>
    </row>
    <row r="2318">
      <c r="A2318" s="104" t="inlineStr">
        <is>
          <t>2024/25</t>
        </is>
      </c>
      <c r="B2318" s="104" t="inlineStr">
        <is>
          <t>HC-056</t>
        </is>
      </c>
      <c r="C2318" s="104" t="inlineStr">
        <is>
          <t>P007</t>
        </is>
      </c>
      <c r="D2318" s="159" t="n">
        <v>9498</v>
      </c>
      <c r="E2318" s="160" t="n">
        <v>71671.42999999999</v>
      </c>
      <c r="F2318" s="160" t="n">
        <v>19044.35</v>
      </c>
    </row>
    <row r="2319">
      <c r="A2319" s="104" t="inlineStr">
        <is>
          <t>2024/25</t>
        </is>
      </c>
      <c r="B2319" s="104" t="inlineStr">
        <is>
          <t>HC-056</t>
        </is>
      </c>
      <c r="C2319" s="104" t="inlineStr">
        <is>
          <t>P008</t>
        </is>
      </c>
      <c r="D2319" s="159" t="n">
        <v>8286</v>
      </c>
      <c r="E2319" s="160" t="n">
        <v>61011.43</v>
      </c>
      <c r="F2319" s="160" t="n">
        <v>22037.82</v>
      </c>
    </row>
    <row r="2320">
      <c r="A2320" s="104" t="inlineStr">
        <is>
          <t>2024/25</t>
        </is>
      </c>
      <c r="B2320" s="104" t="inlineStr">
        <is>
          <t>HC-056</t>
        </is>
      </c>
      <c r="C2320" s="104" t="inlineStr">
        <is>
          <t>P009</t>
        </is>
      </c>
      <c r="D2320" s="159" t="n">
        <v>4063</v>
      </c>
      <c r="E2320" s="160" t="n">
        <v>51346.93</v>
      </c>
      <c r="F2320" s="160" t="n">
        <v>20727.29</v>
      </c>
    </row>
    <row r="2321">
      <c r="A2321" s="104" t="inlineStr">
        <is>
          <t>2024/25</t>
        </is>
      </c>
      <c r="B2321" s="104" t="inlineStr">
        <is>
          <t>HC-056</t>
        </is>
      </c>
      <c r="C2321" s="104" t="inlineStr">
        <is>
          <t>P010</t>
        </is>
      </c>
      <c r="D2321" s="159" t="n">
        <v>10654</v>
      </c>
      <c r="E2321" s="160" t="n">
        <v>62955.03</v>
      </c>
      <c r="F2321" s="160" t="n">
        <v>20062.57</v>
      </c>
    </row>
    <row r="2322">
      <c r="A2322" s="104" t="inlineStr">
        <is>
          <t>2024/25</t>
        </is>
      </c>
      <c r="B2322" s="104" t="inlineStr">
        <is>
          <t>HC-056</t>
        </is>
      </c>
      <c r="C2322" s="104" t="inlineStr">
        <is>
          <t>P011</t>
        </is>
      </c>
      <c r="D2322" s="159" t="n">
        <v>10254</v>
      </c>
      <c r="E2322" s="160" t="n">
        <v>29825.76</v>
      </c>
      <c r="F2322" s="160" t="n">
        <v>6974.85</v>
      </c>
    </row>
    <row r="2323">
      <c r="A2323" s="104" t="inlineStr">
        <is>
          <t>2024/25</t>
        </is>
      </c>
      <c r="B2323" s="104" t="inlineStr">
        <is>
          <t>HC-056</t>
        </is>
      </c>
      <c r="C2323" s="104" t="inlineStr">
        <is>
          <t>P012</t>
        </is>
      </c>
      <c r="D2323" s="159" t="n">
        <v>11512</v>
      </c>
      <c r="E2323" s="160" t="n">
        <v>42907.29</v>
      </c>
      <c r="F2323" s="160" t="n">
        <v>12767.01</v>
      </c>
    </row>
    <row r="2324">
      <c r="A2324" s="104" t="inlineStr">
        <is>
          <t>2024/25</t>
        </is>
      </c>
      <c r="B2324" s="104" t="inlineStr">
        <is>
          <t>HC-056</t>
        </is>
      </c>
      <c r="C2324" s="104" t="inlineStr">
        <is>
          <t>P013</t>
        </is>
      </c>
      <c r="D2324" s="159" t="n">
        <v>11643</v>
      </c>
      <c r="E2324" s="160" t="n">
        <v>40215.93</v>
      </c>
      <c r="F2324" s="160" t="n">
        <v>10253.98</v>
      </c>
    </row>
    <row r="2325">
      <c r="A2325" s="104" t="inlineStr">
        <is>
          <t>2024/25</t>
        </is>
      </c>
      <c r="B2325" s="104" t="inlineStr">
        <is>
          <t>HC-056</t>
        </is>
      </c>
      <c r="C2325" s="104" t="inlineStr">
        <is>
          <t>P014</t>
        </is>
      </c>
      <c r="D2325" s="159" t="n">
        <v>12292</v>
      </c>
      <c r="E2325" s="160" t="n">
        <v>48049.96</v>
      </c>
      <c r="F2325" s="160" t="n">
        <v>13274.11</v>
      </c>
    </row>
    <row r="2326">
      <c r="A2326" s="104" t="inlineStr">
        <is>
          <t>2024/25</t>
        </is>
      </c>
      <c r="B2326" s="104" t="inlineStr">
        <is>
          <t>HC-056</t>
        </is>
      </c>
      <c r="C2326" s="104" t="inlineStr">
        <is>
          <t>P015</t>
        </is>
      </c>
      <c r="D2326" s="159" t="n">
        <v>8708</v>
      </c>
      <c r="E2326" s="160" t="n">
        <v>41180.49</v>
      </c>
      <c r="F2326" s="160" t="n">
        <v>13565.55</v>
      </c>
    </row>
    <row r="2327">
      <c r="A2327" s="104" t="inlineStr">
        <is>
          <t>2024/25</t>
        </is>
      </c>
      <c r="B2327" s="104" t="inlineStr">
        <is>
          <t>HC-056</t>
        </is>
      </c>
      <c r="C2327" s="104" t="inlineStr">
        <is>
          <t>P016</t>
        </is>
      </c>
      <c r="D2327" s="159" t="n">
        <v>4769</v>
      </c>
      <c r="E2327" s="160" t="n">
        <v>29479.01</v>
      </c>
      <c r="F2327" s="160" t="n">
        <v>9081.07</v>
      </c>
    </row>
    <row r="2328">
      <c r="A2328" s="104" t="inlineStr">
        <is>
          <t>2024/25</t>
        </is>
      </c>
      <c r="B2328" s="104" t="inlineStr">
        <is>
          <t>HC-056</t>
        </is>
      </c>
      <c r="C2328" s="104" t="inlineStr">
        <is>
          <t>P017</t>
        </is>
      </c>
      <c r="D2328" s="159" t="n">
        <v>4124</v>
      </c>
      <c r="E2328" s="160" t="n">
        <v>28117.12</v>
      </c>
      <c r="F2328" s="160" t="n">
        <v>9559.15</v>
      </c>
    </row>
    <row r="2329">
      <c r="A2329" s="104" t="inlineStr">
        <is>
          <t>2024/25</t>
        </is>
      </c>
      <c r="B2329" s="104" t="inlineStr">
        <is>
          <t>HC-056</t>
        </is>
      </c>
      <c r="C2329" s="104" t="inlineStr">
        <is>
          <t>P018</t>
        </is>
      </c>
      <c r="D2329" s="159" t="n">
        <v>9621</v>
      </c>
      <c r="E2329" s="160" t="n">
        <v>25363.1</v>
      </c>
      <c r="F2329" s="160" t="n">
        <v>5391.2</v>
      </c>
    </row>
    <row r="2330">
      <c r="A2330" s="104" t="inlineStr">
        <is>
          <t>2024/25</t>
        </is>
      </c>
      <c r="B2330" s="104" t="inlineStr">
        <is>
          <t>HC-056</t>
        </is>
      </c>
      <c r="C2330" s="104" t="inlineStr">
        <is>
          <t>P019</t>
        </is>
      </c>
      <c r="D2330" s="159" t="n">
        <v>12673</v>
      </c>
      <c r="E2330" s="160" t="n">
        <v>32257.55</v>
      </c>
      <c r="F2330" s="160" t="n">
        <v>8225.73</v>
      </c>
    </row>
    <row r="2331">
      <c r="A2331" s="104" t="inlineStr">
        <is>
          <t>2024/25</t>
        </is>
      </c>
      <c r="B2331" s="104" t="inlineStr">
        <is>
          <t>HC-056</t>
        </is>
      </c>
      <c r="C2331" s="104" t="inlineStr">
        <is>
          <t>P020</t>
        </is>
      </c>
      <c r="D2331" s="159" t="n">
        <v>8031</v>
      </c>
      <c r="E2331" s="160" t="n">
        <v>20441.95</v>
      </c>
      <c r="F2331" s="160" t="n">
        <v>5214.06</v>
      </c>
    </row>
    <row r="2332">
      <c r="A2332" s="104" t="inlineStr">
        <is>
          <t>2024/25</t>
        </is>
      </c>
      <c r="B2332" s="104" t="inlineStr">
        <is>
          <t>HC-056</t>
        </is>
      </c>
      <c r="C2332" s="104" t="inlineStr">
        <is>
          <t>P021</t>
        </is>
      </c>
      <c r="D2332" s="159" t="n">
        <v>13075</v>
      </c>
      <c r="E2332" s="160" t="n">
        <v>42789.71</v>
      </c>
      <c r="F2332" s="160" t="n">
        <v>11822.55</v>
      </c>
    </row>
    <row r="2333">
      <c r="A2333" s="104" t="inlineStr">
        <is>
          <t>2024/25</t>
        </is>
      </c>
      <c r="B2333" s="104" t="inlineStr">
        <is>
          <t>HC-056</t>
        </is>
      </c>
      <c r="C2333" s="104" t="inlineStr">
        <is>
          <t>P022</t>
        </is>
      </c>
      <c r="D2333" s="159" t="n">
        <v>10481</v>
      </c>
      <c r="E2333" s="160" t="n">
        <v>32391.3</v>
      </c>
      <c r="F2333" s="160" t="n">
        <v>8605.209999999999</v>
      </c>
    </row>
    <row r="2334">
      <c r="A2334" s="104" t="inlineStr">
        <is>
          <t>2024/25</t>
        </is>
      </c>
      <c r="B2334" s="104" t="inlineStr">
        <is>
          <t>HC-056</t>
        </is>
      </c>
      <c r="C2334" s="104" t="inlineStr">
        <is>
          <t>P023</t>
        </is>
      </c>
      <c r="D2334" s="159" t="n">
        <v>12356</v>
      </c>
      <c r="E2334" s="160" t="n">
        <v>24715.26</v>
      </c>
      <c r="F2334" s="160" t="n">
        <v>4727.62</v>
      </c>
    </row>
    <row r="2335">
      <c r="A2335" s="104" t="inlineStr">
        <is>
          <t>2024/25</t>
        </is>
      </c>
      <c r="B2335" s="104" t="inlineStr">
        <is>
          <t>HC-056</t>
        </is>
      </c>
      <c r="C2335" s="104" t="inlineStr">
        <is>
          <t>P024</t>
        </is>
      </c>
      <c r="D2335" s="159" t="n">
        <v>13454</v>
      </c>
      <c r="E2335" s="160" t="n">
        <v>29355.92</v>
      </c>
      <c r="F2335" s="160" t="n">
        <v>5926.29</v>
      </c>
    </row>
    <row r="2336">
      <c r="A2336" s="104" t="inlineStr">
        <is>
          <t>2024/25</t>
        </is>
      </c>
      <c r="B2336" s="104" t="inlineStr">
        <is>
          <t>HC-056</t>
        </is>
      </c>
      <c r="C2336" s="104" t="inlineStr">
        <is>
          <t>P025</t>
        </is>
      </c>
      <c r="D2336" s="159" t="n">
        <v>11191</v>
      </c>
      <c r="E2336" s="160" t="n">
        <v>42722.12</v>
      </c>
      <c r="F2336" s="160" t="n">
        <v>15431.45</v>
      </c>
    </row>
    <row r="2337">
      <c r="A2337" s="104" t="inlineStr">
        <is>
          <t>2024/25</t>
        </is>
      </c>
      <c r="B2337" s="104" t="inlineStr">
        <is>
          <t>HC-056</t>
        </is>
      </c>
      <c r="C2337" s="104" t="inlineStr">
        <is>
          <t>P026</t>
        </is>
      </c>
      <c r="D2337" s="159" t="n">
        <v>6583</v>
      </c>
      <c r="E2337" s="160" t="n">
        <v>29331.72</v>
      </c>
      <c r="F2337" s="160" t="n">
        <v>9350.66</v>
      </c>
    </row>
    <row r="2338">
      <c r="A2338" s="104" t="inlineStr">
        <is>
          <t>2024/25</t>
        </is>
      </c>
      <c r="B2338" s="104" t="inlineStr">
        <is>
          <t>HC-056</t>
        </is>
      </c>
      <c r="C2338" s="104" t="inlineStr">
        <is>
          <t>P027</t>
        </is>
      </c>
      <c r="D2338" s="159" t="n">
        <v>5565</v>
      </c>
      <c r="E2338" s="160" t="n">
        <v>24788.7</v>
      </c>
      <c r="F2338" s="160" t="n">
        <v>7900.8</v>
      </c>
    </row>
    <row r="2339">
      <c r="A2339" s="104" t="inlineStr">
        <is>
          <t>2024/25</t>
        </is>
      </c>
      <c r="B2339" s="104" t="inlineStr">
        <is>
          <t>HC-056</t>
        </is>
      </c>
      <c r="C2339" s="104" t="inlineStr">
        <is>
          <t>P028</t>
        </is>
      </c>
      <c r="D2339" s="159" t="n">
        <v>7842</v>
      </c>
      <c r="E2339" s="160" t="n">
        <v>37068.48</v>
      </c>
      <c r="F2339" s="160" t="n">
        <v>12599.66</v>
      </c>
    </row>
    <row r="2340">
      <c r="A2340" s="104" t="inlineStr">
        <is>
          <t>2024/25</t>
        </is>
      </c>
      <c r="B2340" s="104" t="inlineStr">
        <is>
          <t>HC-056</t>
        </is>
      </c>
      <c r="C2340" s="104" t="inlineStr">
        <is>
          <t>P029</t>
        </is>
      </c>
      <c r="D2340" s="159" t="n">
        <v>18960</v>
      </c>
      <c r="E2340" s="160" t="n">
        <v>36199</v>
      </c>
      <c r="F2340" s="160" t="n">
        <v>5386.6</v>
      </c>
    </row>
    <row r="2341">
      <c r="A2341" s="104" t="inlineStr">
        <is>
          <t>2024/25</t>
        </is>
      </c>
      <c r="B2341" s="104" t="inlineStr">
        <is>
          <t>HC-056</t>
        </is>
      </c>
      <c r="C2341" s="104" t="inlineStr">
        <is>
          <t>P030</t>
        </is>
      </c>
      <c r="D2341" s="159" t="n">
        <v>11071</v>
      </c>
      <c r="E2341" s="160" t="n">
        <v>33203.86</v>
      </c>
      <c r="F2341" s="160" t="n">
        <v>6351.04</v>
      </c>
    </row>
    <row r="2342">
      <c r="A2342" s="104" t="inlineStr">
        <is>
          <t>2024/25</t>
        </is>
      </c>
      <c r="B2342" s="104" t="inlineStr">
        <is>
          <t>HC-056</t>
        </is>
      </c>
      <c r="C2342" s="104" t="inlineStr">
        <is>
          <t>P031</t>
        </is>
      </c>
      <c r="D2342" s="159" t="n">
        <v>4792</v>
      </c>
      <c r="E2342" s="160" t="n">
        <v>23970.38</v>
      </c>
      <c r="F2342" s="160" t="n">
        <v>7132.01</v>
      </c>
    </row>
    <row r="2343">
      <c r="A2343" s="104" t="inlineStr">
        <is>
          <t>2024/25</t>
        </is>
      </c>
      <c r="B2343" s="104" t="inlineStr">
        <is>
          <t>HC-056</t>
        </is>
      </c>
      <c r="C2343" s="104" t="inlineStr">
        <is>
          <t>P032</t>
        </is>
      </c>
      <c r="D2343" s="159" t="n">
        <v>6044</v>
      </c>
      <c r="E2343" s="160" t="n">
        <v>14290.96</v>
      </c>
      <c r="F2343" s="160" t="n">
        <v>3188.92</v>
      </c>
    </row>
    <row r="2344">
      <c r="A2344" s="104" t="inlineStr">
        <is>
          <t>2024/25</t>
        </is>
      </c>
      <c r="B2344" s="104" t="inlineStr">
        <is>
          <t>HC-056</t>
        </is>
      </c>
      <c r="C2344" s="104" t="inlineStr">
        <is>
          <t>P033</t>
        </is>
      </c>
      <c r="D2344" s="159" t="n">
        <v>3926</v>
      </c>
      <c r="E2344" s="160" t="n">
        <v>12137.72</v>
      </c>
      <c r="F2344" s="160" t="n">
        <v>3094.33</v>
      </c>
    </row>
    <row r="2345">
      <c r="A2345" s="104" t="inlineStr">
        <is>
          <t>2024/25</t>
        </is>
      </c>
      <c r="B2345" s="104" t="inlineStr">
        <is>
          <t>HC-056</t>
        </is>
      </c>
      <c r="C2345" s="104" t="inlineStr">
        <is>
          <t>P034</t>
        </is>
      </c>
      <c r="D2345" s="159" t="n">
        <v>2831</v>
      </c>
      <c r="E2345" s="160" t="n">
        <v>11838.21</v>
      </c>
      <c r="F2345" s="160" t="n">
        <v>3648.36</v>
      </c>
    </row>
    <row r="2346">
      <c r="A2346" s="104" t="inlineStr">
        <is>
          <t>2024/25</t>
        </is>
      </c>
      <c r="B2346" s="104" t="inlineStr">
        <is>
          <t>HC-056</t>
        </is>
      </c>
      <c r="C2346" s="104" t="inlineStr">
        <is>
          <t>P035</t>
        </is>
      </c>
      <c r="D2346" s="159" t="n">
        <v>3815</v>
      </c>
      <c r="E2346" s="160" t="n">
        <v>13529.44</v>
      </c>
      <c r="F2346" s="160" t="n">
        <v>3737.8</v>
      </c>
    </row>
    <row r="2347">
      <c r="A2347" s="104" t="inlineStr">
        <is>
          <t>2024/25</t>
        </is>
      </c>
      <c r="B2347" s="104" t="inlineStr">
        <is>
          <t>HC-056</t>
        </is>
      </c>
      <c r="C2347" s="104" t="inlineStr">
        <is>
          <t>P036</t>
        </is>
      </c>
      <c r="D2347" s="159" t="n">
        <v>2901</v>
      </c>
      <c r="E2347" s="160" t="n">
        <v>11079.27</v>
      </c>
      <c r="F2347" s="160" t="n">
        <v>3178.21</v>
      </c>
    </row>
    <row r="2348">
      <c r="A2348" s="104" t="inlineStr">
        <is>
          <t>2024/25</t>
        </is>
      </c>
      <c r="B2348" s="104" t="inlineStr">
        <is>
          <t>HC-056</t>
        </is>
      </c>
      <c r="C2348" s="104" t="inlineStr">
        <is>
          <t>P037</t>
        </is>
      </c>
      <c r="D2348" s="159" t="n">
        <v>4388</v>
      </c>
      <c r="E2348" s="160" t="n">
        <v>15164.07</v>
      </c>
      <c r="F2348" s="160" t="n">
        <v>4994.42</v>
      </c>
    </row>
    <row r="2349">
      <c r="A2349" s="104" t="inlineStr">
        <is>
          <t>2024/25</t>
        </is>
      </c>
      <c r="B2349" s="104" t="inlineStr">
        <is>
          <t>HC-056</t>
        </is>
      </c>
      <c r="C2349" s="104" t="inlineStr">
        <is>
          <t>P038</t>
        </is>
      </c>
      <c r="D2349" s="159" t="n">
        <v>2130</v>
      </c>
      <c r="E2349" s="160" t="n">
        <v>13352.69</v>
      </c>
      <c r="F2349" s="160" t="n">
        <v>4255.09</v>
      </c>
    </row>
    <row r="2350">
      <c r="A2350" s="104" t="inlineStr">
        <is>
          <t>2024/25</t>
        </is>
      </c>
      <c r="B2350" s="104" t="inlineStr">
        <is>
          <t>HC-056</t>
        </is>
      </c>
      <c r="C2350" s="104" t="inlineStr">
        <is>
          <t>P039</t>
        </is>
      </c>
      <c r="D2350" s="159" t="n">
        <v>2322</v>
      </c>
      <c r="E2350" s="160" t="n">
        <v>14567.17</v>
      </c>
      <c r="F2350" s="160" t="n">
        <v>4796.43</v>
      </c>
    </row>
    <row r="2351">
      <c r="A2351" s="104" t="inlineStr">
        <is>
          <t>2024/25</t>
        </is>
      </c>
      <c r="B2351" s="104" t="inlineStr">
        <is>
          <t>HC-056</t>
        </is>
      </c>
      <c r="C2351" s="104" t="inlineStr">
        <is>
          <t>P040</t>
        </is>
      </c>
      <c r="D2351" s="159" t="n">
        <v>881</v>
      </c>
      <c r="E2351" s="160" t="n">
        <v>6731.32</v>
      </c>
      <c r="F2351" s="160" t="n">
        <v>2153.17</v>
      </c>
    </row>
    <row r="2352">
      <c r="A2352" s="104" t="inlineStr">
        <is>
          <t>2024/25</t>
        </is>
      </c>
      <c r="B2352" s="104" t="inlineStr">
        <is>
          <t>HC-056</t>
        </is>
      </c>
      <c r="C2352" s="104" t="inlineStr">
        <is>
          <t>P041</t>
        </is>
      </c>
      <c r="D2352" s="159" t="n">
        <v>451</v>
      </c>
      <c r="E2352" s="160" t="n">
        <v>4876.46</v>
      </c>
      <c r="F2352" s="160" t="n">
        <v>1856.06</v>
      </c>
    </row>
    <row r="2353">
      <c r="A2353" s="104" t="inlineStr">
        <is>
          <t>2024/25</t>
        </is>
      </c>
      <c r="B2353" s="104" t="inlineStr">
        <is>
          <t>HC-056</t>
        </is>
      </c>
      <c r="C2353" s="104" t="inlineStr">
        <is>
          <t>P042</t>
        </is>
      </c>
      <c r="D2353" s="159" t="n">
        <v>779</v>
      </c>
      <c r="E2353" s="160" t="n">
        <v>3116.1</v>
      </c>
      <c r="F2353" s="160" t="n">
        <v>757.67</v>
      </c>
    </row>
    <row r="2354">
      <c r="A2354" s="104" t="inlineStr">
        <is>
          <t>2024/25</t>
        </is>
      </c>
      <c r="B2354" s="104" t="inlineStr">
        <is>
          <t>HC-057</t>
        </is>
      </c>
      <c r="C2354" s="104" t="inlineStr">
        <is>
          <t>P001</t>
        </is>
      </c>
      <c r="D2354" s="159" t="n">
        <v>5335</v>
      </c>
      <c r="E2354" s="160" t="n">
        <v>48022.82</v>
      </c>
      <c r="F2354" s="160" t="n">
        <v>16878.28</v>
      </c>
    </row>
    <row r="2355">
      <c r="A2355" s="104" t="inlineStr">
        <is>
          <t>2024/25</t>
        </is>
      </c>
      <c r="B2355" s="104" t="inlineStr">
        <is>
          <t>HC-057</t>
        </is>
      </c>
      <c r="C2355" s="104" t="inlineStr">
        <is>
          <t>P002</t>
        </is>
      </c>
      <c r="D2355" s="159" t="n">
        <v>7843</v>
      </c>
      <c r="E2355" s="160" t="n">
        <v>81967.82000000001</v>
      </c>
      <c r="F2355" s="160" t="n">
        <v>30550.68</v>
      </c>
    </row>
    <row r="2356">
      <c r="A2356" s="104" t="inlineStr">
        <is>
          <t>2024/25</t>
        </is>
      </c>
      <c r="B2356" s="104" t="inlineStr">
        <is>
          <t>HC-057</t>
        </is>
      </c>
      <c r="C2356" s="104" t="inlineStr">
        <is>
          <t>P003</t>
        </is>
      </c>
      <c r="D2356" s="159" t="n">
        <v>10491</v>
      </c>
      <c r="E2356" s="160" t="n">
        <v>70581.63</v>
      </c>
      <c r="F2356" s="160" t="n">
        <v>23304.74</v>
      </c>
    </row>
    <row r="2357">
      <c r="A2357" s="104" t="inlineStr">
        <is>
          <t>2024/25</t>
        </is>
      </c>
      <c r="B2357" s="104" t="inlineStr">
        <is>
          <t>HC-057</t>
        </is>
      </c>
      <c r="C2357" s="104" t="inlineStr">
        <is>
          <t>P004</t>
        </is>
      </c>
      <c r="D2357" s="159" t="n">
        <v>4846</v>
      </c>
      <c r="E2357" s="160" t="n">
        <v>37895.86</v>
      </c>
      <c r="F2357" s="160" t="n">
        <v>12107.72</v>
      </c>
    </row>
    <row r="2358">
      <c r="A2358" s="104" t="inlineStr">
        <is>
          <t>2024/25</t>
        </is>
      </c>
      <c r="B2358" s="104" t="inlineStr">
        <is>
          <t>HC-057</t>
        </is>
      </c>
      <c r="C2358" s="104" t="inlineStr">
        <is>
          <t>P005</t>
        </is>
      </c>
      <c r="D2358" s="159" t="n">
        <v>10264</v>
      </c>
      <c r="E2358" s="160" t="n">
        <v>76512.42</v>
      </c>
      <c r="F2358" s="160" t="n">
        <v>23634.68</v>
      </c>
    </row>
    <row r="2359">
      <c r="A2359" s="104" t="inlineStr">
        <is>
          <t>2024/25</t>
        </is>
      </c>
      <c r="B2359" s="104" t="inlineStr">
        <is>
          <t>HC-057</t>
        </is>
      </c>
      <c r="C2359" s="104" t="inlineStr">
        <is>
          <t>P006</t>
        </is>
      </c>
      <c r="D2359" s="159" t="n">
        <v>9290</v>
      </c>
      <c r="E2359" s="160" t="n">
        <v>75169.48</v>
      </c>
      <c r="F2359" s="160" t="n">
        <v>21623.08</v>
      </c>
    </row>
    <row r="2360">
      <c r="A2360" s="104" t="inlineStr">
        <is>
          <t>2024/25</t>
        </is>
      </c>
      <c r="B2360" s="104" t="inlineStr">
        <is>
          <t>HC-057</t>
        </is>
      </c>
      <c r="C2360" s="104" t="inlineStr">
        <is>
          <t>P007</t>
        </is>
      </c>
      <c r="D2360" s="159" t="n">
        <v>9004</v>
      </c>
      <c r="E2360" s="160" t="n">
        <v>67932.39</v>
      </c>
      <c r="F2360" s="160" t="n">
        <v>18089.02</v>
      </c>
    </row>
    <row r="2361">
      <c r="A2361" s="104" t="inlineStr">
        <is>
          <t>2024/25</t>
        </is>
      </c>
      <c r="B2361" s="104" t="inlineStr">
        <is>
          <t>HC-057</t>
        </is>
      </c>
      <c r="C2361" s="104" t="inlineStr">
        <is>
          <t>P008</t>
        </is>
      </c>
      <c r="D2361" s="159" t="n">
        <v>7748</v>
      </c>
      <c r="E2361" s="160" t="n">
        <v>57053.15</v>
      </c>
      <c r="F2361" s="160" t="n">
        <v>20655.37</v>
      </c>
    </row>
    <row r="2362">
      <c r="A2362" s="104" t="inlineStr">
        <is>
          <t>2024/25</t>
        </is>
      </c>
      <c r="B2362" s="104" t="inlineStr">
        <is>
          <t>HC-057</t>
        </is>
      </c>
      <c r="C2362" s="104" t="inlineStr">
        <is>
          <t>P009</t>
        </is>
      </c>
      <c r="D2362" s="159" t="n">
        <v>3917</v>
      </c>
      <c r="E2362" s="160" t="n">
        <v>49485.32</v>
      </c>
      <c r="F2362" s="160" t="n">
        <v>20027.55</v>
      </c>
    </row>
    <row r="2363">
      <c r="A2363" s="104" t="inlineStr">
        <is>
          <t>2024/25</t>
        </is>
      </c>
      <c r="B2363" s="104" t="inlineStr">
        <is>
          <t>HC-057</t>
        </is>
      </c>
      <c r="C2363" s="104" t="inlineStr">
        <is>
          <t>P010</t>
        </is>
      </c>
      <c r="D2363" s="159" t="n">
        <v>10188</v>
      </c>
      <c r="E2363" s="160" t="n">
        <v>60204.32</v>
      </c>
      <c r="F2363" s="160" t="n">
        <v>19233.73</v>
      </c>
    </row>
    <row r="2364">
      <c r="A2364" s="104" t="inlineStr">
        <is>
          <t>2024/25</t>
        </is>
      </c>
      <c r="B2364" s="104" t="inlineStr">
        <is>
          <t>HC-057</t>
        </is>
      </c>
      <c r="C2364" s="104" t="inlineStr">
        <is>
          <t>P011</t>
        </is>
      </c>
      <c r="D2364" s="159" t="n">
        <v>9815</v>
      </c>
      <c r="E2364" s="160" t="n">
        <v>28552.68</v>
      </c>
      <c r="F2364" s="160" t="n">
        <v>6691.39</v>
      </c>
    </row>
    <row r="2365">
      <c r="A2365" s="104" t="inlineStr">
        <is>
          <t>2024/25</t>
        </is>
      </c>
      <c r="B2365" s="104" t="inlineStr">
        <is>
          <t>HC-057</t>
        </is>
      </c>
      <c r="C2365" s="104" t="inlineStr">
        <is>
          <t>P012</t>
        </is>
      </c>
      <c r="D2365" s="159" t="n">
        <v>10693</v>
      </c>
      <c r="E2365" s="160" t="n">
        <v>39850.46</v>
      </c>
      <c r="F2365" s="160" t="n">
        <v>11885.5</v>
      </c>
    </row>
    <row r="2366">
      <c r="A2366" s="104" t="inlineStr">
        <is>
          <t>2024/25</t>
        </is>
      </c>
      <c r="B2366" s="104" t="inlineStr">
        <is>
          <t>HC-057</t>
        </is>
      </c>
      <c r="C2366" s="104" t="inlineStr">
        <is>
          <t>P013</t>
        </is>
      </c>
      <c r="D2366" s="159" t="n">
        <v>10693</v>
      </c>
      <c r="E2366" s="160" t="n">
        <v>36932.77</v>
      </c>
      <c r="F2366" s="160" t="n">
        <v>9441.73</v>
      </c>
    </row>
    <row r="2367">
      <c r="A2367" s="104" t="inlineStr">
        <is>
          <t>2024/25</t>
        </is>
      </c>
      <c r="B2367" s="104" t="inlineStr">
        <is>
          <t>HC-057</t>
        </is>
      </c>
      <c r="C2367" s="104" t="inlineStr">
        <is>
          <t>P014</t>
        </is>
      </c>
      <c r="D2367" s="159" t="n">
        <v>11577</v>
      </c>
      <c r="E2367" s="160" t="n">
        <v>45251.51</v>
      </c>
      <c r="F2367" s="160" t="n">
        <v>12531.12</v>
      </c>
    </row>
    <row r="2368">
      <c r="A2368" s="104" t="inlineStr">
        <is>
          <t>2024/25</t>
        </is>
      </c>
      <c r="B2368" s="104" t="inlineStr">
        <is>
          <t>HC-057</t>
        </is>
      </c>
      <c r="C2368" s="104" t="inlineStr">
        <is>
          <t>P015</t>
        </is>
      </c>
      <c r="D2368" s="159" t="n">
        <v>8062</v>
      </c>
      <c r="E2368" s="160" t="n">
        <v>38106.12</v>
      </c>
      <c r="F2368" s="160" t="n">
        <v>12582.59</v>
      </c>
    </row>
    <row r="2369">
      <c r="A2369" s="104" t="inlineStr">
        <is>
          <t>2024/25</t>
        </is>
      </c>
      <c r="B2369" s="104" t="inlineStr">
        <is>
          <t>HC-057</t>
        </is>
      </c>
      <c r="C2369" s="104" t="inlineStr">
        <is>
          <t>P016</t>
        </is>
      </c>
      <c r="D2369" s="159" t="n">
        <v>4602</v>
      </c>
      <c r="E2369" s="160" t="n">
        <v>28449.32</v>
      </c>
      <c r="F2369" s="160" t="n">
        <v>8787.43</v>
      </c>
    </row>
    <row r="2370">
      <c r="A2370" s="104" t="inlineStr">
        <is>
          <t>2024/25</t>
        </is>
      </c>
      <c r="B2370" s="104" t="inlineStr">
        <is>
          <t>HC-057</t>
        </is>
      </c>
      <c r="C2370" s="104" t="inlineStr">
        <is>
          <t>P017</t>
        </is>
      </c>
      <c r="D2370" s="159" t="n">
        <v>4063</v>
      </c>
      <c r="E2370" s="160" t="n">
        <v>27697.87</v>
      </c>
      <c r="F2370" s="160" t="n">
        <v>9440.01</v>
      </c>
    </row>
    <row r="2371">
      <c r="A2371" s="104" t="inlineStr">
        <is>
          <t>2024/25</t>
        </is>
      </c>
      <c r="B2371" s="104" t="inlineStr">
        <is>
          <t>HC-057</t>
        </is>
      </c>
      <c r="C2371" s="104" t="inlineStr">
        <is>
          <t>P018</t>
        </is>
      </c>
      <c r="D2371" s="159" t="n">
        <v>9757</v>
      </c>
      <c r="E2371" s="160" t="n">
        <v>25724.91</v>
      </c>
      <c r="F2371" s="160" t="n">
        <v>5479.65</v>
      </c>
    </row>
    <row r="2372">
      <c r="A2372" s="104" t="inlineStr">
        <is>
          <t>2024/25</t>
        </is>
      </c>
      <c r="B2372" s="104" t="inlineStr">
        <is>
          <t>HC-057</t>
        </is>
      </c>
      <c r="C2372" s="104" t="inlineStr">
        <is>
          <t>P019</t>
        </is>
      </c>
      <c r="D2372" s="159" t="n">
        <v>12160</v>
      </c>
      <c r="E2372" s="160" t="n">
        <v>30948.39</v>
      </c>
      <c r="F2372" s="160" t="n">
        <v>7911.06</v>
      </c>
    </row>
    <row r="2373">
      <c r="A2373" s="104" t="inlineStr">
        <is>
          <t>2024/25</t>
        </is>
      </c>
      <c r="B2373" s="104" t="inlineStr">
        <is>
          <t>HC-057</t>
        </is>
      </c>
      <c r="C2373" s="104" t="inlineStr">
        <is>
          <t>P020</t>
        </is>
      </c>
      <c r="D2373" s="159" t="n">
        <v>7894</v>
      </c>
      <c r="E2373" s="160" t="n">
        <v>20091.09</v>
      </c>
      <c r="F2373" s="160" t="n">
        <v>5135.04</v>
      </c>
    </row>
    <row r="2374">
      <c r="A2374" s="104" t="inlineStr">
        <is>
          <t>2024/25</t>
        </is>
      </c>
      <c r="B2374" s="104" t="inlineStr">
        <is>
          <t>HC-057</t>
        </is>
      </c>
      <c r="C2374" s="104" t="inlineStr">
        <is>
          <t>P021</t>
        </is>
      </c>
      <c r="D2374" s="159" t="n">
        <v>11282</v>
      </c>
      <c r="E2374" s="160" t="n">
        <v>36920.39</v>
      </c>
      <c r="F2374" s="160" t="n">
        <v>10223.55</v>
      </c>
    </row>
    <row r="2375">
      <c r="A2375" s="104" t="inlineStr">
        <is>
          <t>2024/25</t>
        </is>
      </c>
      <c r="B2375" s="104" t="inlineStr">
        <is>
          <t>HC-057</t>
        </is>
      </c>
      <c r="C2375" s="104" t="inlineStr">
        <is>
          <t>P022</t>
        </is>
      </c>
      <c r="D2375" s="159" t="n">
        <v>10490</v>
      </c>
      <c r="E2375" s="160" t="n">
        <v>32425.4</v>
      </c>
      <c r="F2375" s="160" t="n">
        <v>8635.110000000001</v>
      </c>
    </row>
    <row r="2376">
      <c r="A2376" s="104" t="inlineStr">
        <is>
          <t>2024/25</t>
        </is>
      </c>
      <c r="B2376" s="104" t="inlineStr">
        <is>
          <t>HC-057</t>
        </is>
      </c>
      <c r="C2376" s="104" t="inlineStr">
        <is>
          <t>P023</t>
        </is>
      </c>
      <c r="D2376" s="159" t="n">
        <v>11600</v>
      </c>
      <c r="E2376" s="160" t="n">
        <v>23201.57</v>
      </c>
      <c r="F2376" s="160" t="n">
        <v>4448.42</v>
      </c>
    </row>
    <row r="2377">
      <c r="A2377" s="104" t="inlineStr">
        <is>
          <t>2024/25</t>
        </is>
      </c>
      <c r="B2377" s="104" t="inlineStr">
        <is>
          <t>HC-057</t>
        </is>
      </c>
      <c r="C2377" s="104" t="inlineStr">
        <is>
          <t>P024</t>
        </is>
      </c>
      <c r="D2377" s="159" t="n">
        <v>13221</v>
      </c>
      <c r="E2377" s="160" t="n">
        <v>28846.6</v>
      </c>
      <c r="F2377" s="160" t="n">
        <v>5836.9</v>
      </c>
    </row>
    <row r="2378">
      <c r="A2378" s="104" t="inlineStr">
        <is>
          <t>2024/25</t>
        </is>
      </c>
      <c r="B2378" s="104" t="inlineStr">
        <is>
          <t>HC-057</t>
        </is>
      </c>
      <c r="C2378" s="104" t="inlineStr">
        <is>
          <t>P025</t>
        </is>
      </c>
      <c r="D2378" s="159" t="n">
        <v>10625</v>
      </c>
      <c r="E2378" s="160" t="n">
        <v>40561.24</v>
      </c>
      <c r="F2378" s="160" t="n">
        <v>14685.63</v>
      </c>
    </row>
    <row r="2379">
      <c r="A2379" s="104" t="inlineStr">
        <is>
          <t>2024/25</t>
        </is>
      </c>
      <c r="B2379" s="104" t="inlineStr">
        <is>
          <t>HC-057</t>
        </is>
      </c>
      <c r="C2379" s="104" t="inlineStr">
        <is>
          <t>P026</t>
        </is>
      </c>
      <c r="D2379" s="159" t="n">
        <v>6323</v>
      </c>
      <c r="E2379" s="160" t="n">
        <v>28164.9</v>
      </c>
      <c r="F2379" s="160" t="n">
        <v>9000.469999999999</v>
      </c>
    </row>
    <row r="2380">
      <c r="A2380" s="104" t="inlineStr">
        <is>
          <t>2024/25</t>
        </is>
      </c>
      <c r="B2380" s="104" t="inlineStr">
        <is>
          <t>HC-057</t>
        </is>
      </c>
      <c r="C2380" s="104" t="inlineStr">
        <is>
          <t>P027</t>
        </is>
      </c>
      <c r="D2380" s="159" t="n">
        <v>5506</v>
      </c>
      <c r="E2380" s="160" t="n">
        <v>24530.97</v>
      </c>
      <c r="F2380" s="160" t="n">
        <v>7838.48</v>
      </c>
    </row>
    <row r="2381">
      <c r="A2381" s="104" t="inlineStr">
        <is>
          <t>2024/25</t>
        </is>
      </c>
      <c r="B2381" s="104" t="inlineStr">
        <is>
          <t>HC-057</t>
        </is>
      </c>
      <c r="C2381" s="104" t="inlineStr">
        <is>
          <t>P028</t>
        </is>
      </c>
      <c r="D2381" s="159" t="n">
        <v>7758</v>
      </c>
      <c r="E2381" s="160" t="n">
        <v>36674.75</v>
      </c>
      <c r="F2381" s="160" t="n">
        <v>12498.4</v>
      </c>
    </row>
    <row r="2382">
      <c r="A2382" s="104" t="inlineStr">
        <is>
          <t>2024/25</t>
        </is>
      </c>
      <c r="B2382" s="104" t="inlineStr">
        <is>
          <t>HC-057</t>
        </is>
      </c>
      <c r="C2382" s="104" t="inlineStr">
        <is>
          <t>P029</t>
        </is>
      </c>
      <c r="D2382" s="159" t="n">
        <v>19957</v>
      </c>
      <c r="E2382" s="160" t="n">
        <v>38099.51</v>
      </c>
      <c r="F2382" s="160" t="n">
        <v>5681.77</v>
      </c>
    </row>
    <row r="2383">
      <c r="A2383" s="104" t="inlineStr">
        <is>
          <t>2024/25</t>
        </is>
      </c>
      <c r="B2383" s="104" t="inlineStr">
        <is>
          <t>HC-057</t>
        </is>
      </c>
      <c r="C2383" s="104" t="inlineStr">
        <is>
          <t>P030</t>
        </is>
      </c>
      <c r="D2383" s="159" t="n">
        <v>10270</v>
      </c>
      <c r="E2383" s="160" t="n">
        <v>30808.21</v>
      </c>
      <c r="F2383" s="160" t="n">
        <v>5907.08</v>
      </c>
    </row>
    <row r="2384">
      <c r="A2384" s="104" t="inlineStr">
        <is>
          <t>2024/25</t>
        </is>
      </c>
      <c r="B2384" s="104" t="inlineStr">
        <is>
          <t>HC-057</t>
        </is>
      </c>
      <c r="C2384" s="104" t="inlineStr">
        <is>
          <t>P031</t>
        </is>
      </c>
      <c r="D2384" s="159" t="n">
        <v>4575</v>
      </c>
      <c r="E2384" s="160" t="n">
        <v>22868.74</v>
      </c>
      <c r="F2384" s="160" t="n">
        <v>6819.36</v>
      </c>
    </row>
    <row r="2385">
      <c r="A2385" s="104" t="inlineStr">
        <is>
          <t>2024/25</t>
        </is>
      </c>
      <c r="B2385" s="104" t="inlineStr">
        <is>
          <t>HC-057</t>
        </is>
      </c>
      <c r="C2385" s="104" t="inlineStr">
        <is>
          <t>P032</t>
        </is>
      </c>
      <c r="D2385" s="159" t="n">
        <v>5703</v>
      </c>
      <c r="E2385" s="160" t="n">
        <v>13479.33</v>
      </c>
      <c r="F2385" s="160" t="n">
        <v>3015.55</v>
      </c>
    </row>
    <row r="2386">
      <c r="A2386" s="104" t="inlineStr">
        <is>
          <t>2024/25</t>
        </is>
      </c>
      <c r="B2386" s="104" t="inlineStr">
        <is>
          <t>HC-057</t>
        </is>
      </c>
      <c r="C2386" s="104" t="inlineStr">
        <is>
          <t>P033</t>
        </is>
      </c>
      <c r="D2386" s="159" t="n">
        <v>3773</v>
      </c>
      <c r="E2386" s="160" t="n">
        <v>11663.02</v>
      </c>
      <c r="F2386" s="160" t="n">
        <v>2981.16</v>
      </c>
    </row>
    <row r="2387">
      <c r="A2387" s="104" t="inlineStr">
        <is>
          <t>2024/25</t>
        </is>
      </c>
      <c r="B2387" s="104" t="inlineStr">
        <is>
          <t>HC-057</t>
        </is>
      </c>
      <c r="C2387" s="104" t="inlineStr">
        <is>
          <t>P034</t>
        </is>
      </c>
      <c r="D2387" s="159" t="n">
        <v>2709</v>
      </c>
      <c r="E2387" s="160" t="n">
        <v>11329.69</v>
      </c>
      <c r="F2387" s="160" t="n">
        <v>3499.27</v>
      </c>
    </row>
    <row r="2388">
      <c r="A2388" s="104" t="inlineStr">
        <is>
          <t>2024/25</t>
        </is>
      </c>
      <c r="B2388" s="104" t="inlineStr">
        <is>
          <t>HC-057</t>
        </is>
      </c>
      <c r="C2388" s="104" t="inlineStr">
        <is>
          <t>P035</t>
        </is>
      </c>
      <c r="D2388" s="159" t="n">
        <v>3829</v>
      </c>
      <c r="E2388" s="160" t="n">
        <v>13573.92</v>
      </c>
      <c r="F2388" s="160" t="n">
        <v>3758.44</v>
      </c>
    </row>
    <row r="2389">
      <c r="A2389" s="104" t="inlineStr">
        <is>
          <t>2024/25</t>
        </is>
      </c>
      <c r="B2389" s="104" t="inlineStr">
        <is>
          <t>HC-057</t>
        </is>
      </c>
      <c r="C2389" s="104" t="inlineStr">
        <is>
          <t>P036</t>
        </is>
      </c>
      <c r="D2389" s="159" t="n">
        <v>2951</v>
      </c>
      <c r="E2389" s="160" t="n">
        <v>11270.52</v>
      </c>
      <c r="F2389" s="160" t="n">
        <v>3240.87</v>
      </c>
    </row>
    <row r="2390">
      <c r="A2390" s="104" t="inlineStr">
        <is>
          <t>2024/25</t>
        </is>
      </c>
      <c r="B2390" s="104" t="inlineStr">
        <is>
          <t>HC-057</t>
        </is>
      </c>
      <c r="C2390" s="104" t="inlineStr">
        <is>
          <t>P037</t>
        </is>
      </c>
      <c r="D2390" s="159" t="n">
        <v>4282</v>
      </c>
      <c r="E2390" s="160" t="n">
        <v>14789.12</v>
      </c>
      <c r="F2390" s="160" t="n">
        <v>4883.47</v>
      </c>
    </row>
    <row r="2391">
      <c r="A2391" s="104" t="inlineStr">
        <is>
          <t>2024/25</t>
        </is>
      </c>
      <c r="B2391" s="104" t="inlineStr">
        <is>
          <t>HC-057</t>
        </is>
      </c>
      <c r="C2391" s="104" t="inlineStr">
        <is>
          <t>P038</t>
        </is>
      </c>
      <c r="D2391" s="159" t="n">
        <v>2139</v>
      </c>
      <c r="E2391" s="160" t="n">
        <v>13420.25</v>
      </c>
      <c r="F2391" s="160" t="n">
        <v>4287.74</v>
      </c>
    </row>
    <row r="2392">
      <c r="A2392" s="104" t="inlineStr">
        <is>
          <t>2024/25</t>
        </is>
      </c>
      <c r="B2392" s="104" t="inlineStr">
        <is>
          <t>HC-057</t>
        </is>
      </c>
      <c r="C2392" s="104" t="inlineStr">
        <is>
          <t>P039</t>
        </is>
      </c>
      <c r="D2392" s="159" t="n">
        <v>2218</v>
      </c>
      <c r="E2392" s="160" t="n">
        <v>13908.41</v>
      </c>
      <c r="F2392" s="160" t="n">
        <v>4591.66</v>
      </c>
    </row>
    <row r="2393">
      <c r="A2393" s="104" t="inlineStr">
        <is>
          <t>2024/25</t>
        </is>
      </c>
      <c r="B2393" s="104" t="inlineStr">
        <is>
          <t>HC-057</t>
        </is>
      </c>
      <c r="C2393" s="104" t="inlineStr">
        <is>
          <t>P040</t>
        </is>
      </c>
      <c r="D2393" s="159" t="n">
        <v>882</v>
      </c>
      <c r="E2393" s="160" t="n">
        <v>6737.41</v>
      </c>
      <c r="F2393" s="160" t="n">
        <v>2148.88</v>
      </c>
    </row>
    <row r="2394">
      <c r="A2394" s="104" t="inlineStr">
        <is>
          <t>2024/25</t>
        </is>
      </c>
      <c r="B2394" s="104" t="inlineStr">
        <is>
          <t>HC-057</t>
        </is>
      </c>
      <c r="C2394" s="104" t="inlineStr">
        <is>
          <t>P041</t>
        </is>
      </c>
      <c r="D2394" s="159" t="n">
        <v>393</v>
      </c>
      <c r="E2394" s="160" t="n">
        <v>4245.76</v>
      </c>
      <c r="F2394" s="160" t="n">
        <v>1627.62</v>
      </c>
    </row>
    <row r="2395">
      <c r="A2395" s="104" t="inlineStr">
        <is>
          <t>2024/25</t>
        </is>
      </c>
      <c r="B2395" s="104" t="inlineStr">
        <is>
          <t>HC-057</t>
        </is>
      </c>
      <c r="C2395" s="104" t="inlineStr">
        <is>
          <t>P042</t>
        </is>
      </c>
      <c r="D2395" s="159" t="n">
        <v>753</v>
      </c>
      <c r="E2395" s="160" t="n">
        <v>3012.4</v>
      </c>
      <c r="F2395" s="160" t="n">
        <v>737.77</v>
      </c>
    </row>
    <row r="2396">
      <c r="A2396" s="104" t="inlineStr">
        <is>
          <t>2024/25</t>
        </is>
      </c>
      <c r="B2396" s="104" t="inlineStr">
        <is>
          <t>HC-058</t>
        </is>
      </c>
      <c r="C2396" s="104" t="inlineStr">
        <is>
          <t>P001</t>
        </is>
      </c>
      <c r="D2396" s="159" t="n">
        <v>3390</v>
      </c>
      <c r="E2396" s="160" t="n">
        <v>30511.96</v>
      </c>
      <c r="F2396" s="160" t="n">
        <v>10714.92</v>
      </c>
    </row>
    <row r="2397">
      <c r="A2397" s="104" t="inlineStr">
        <is>
          <t>2024/25</t>
        </is>
      </c>
      <c r="B2397" s="104" t="inlineStr">
        <is>
          <t>HC-058</t>
        </is>
      </c>
      <c r="C2397" s="104" t="inlineStr">
        <is>
          <t>P002</t>
        </is>
      </c>
      <c r="D2397" s="159" t="n">
        <v>5066</v>
      </c>
      <c r="E2397" s="160" t="n">
        <v>52964.14</v>
      </c>
      <c r="F2397" s="160" t="n">
        <v>19727.71</v>
      </c>
    </row>
    <row r="2398">
      <c r="A2398" s="104" t="inlineStr">
        <is>
          <t>2024/25</t>
        </is>
      </c>
      <c r="B2398" s="104" t="inlineStr">
        <is>
          <t>HC-058</t>
        </is>
      </c>
      <c r="C2398" s="104" t="inlineStr">
        <is>
          <t>P003</t>
        </is>
      </c>
      <c r="D2398" s="159" t="n">
        <v>6996</v>
      </c>
      <c r="E2398" s="160" t="n">
        <v>47061.51</v>
      </c>
      <c r="F2398" s="160" t="n">
        <v>15527.31</v>
      </c>
    </row>
    <row r="2399">
      <c r="A2399" s="104" t="inlineStr">
        <is>
          <t>2024/25</t>
        </is>
      </c>
      <c r="B2399" s="104" t="inlineStr">
        <is>
          <t>HC-058</t>
        </is>
      </c>
      <c r="C2399" s="104" t="inlineStr">
        <is>
          <t>P004</t>
        </is>
      </c>
      <c r="D2399" s="159" t="n">
        <v>3073</v>
      </c>
      <c r="E2399" s="160" t="n">
        <v>24013.41</v>
      </c>
      <c r="F2399" s="160" t="n">
        <v>7667.54</v>
      </c>
    </row>
    <row r="2400">
      <c r="A2400" s="104" t="inlineStr">
        <is>
          <t>2024/25</t>
        </is>
      </c>
      <c r="B2400" s="104" t="inlineStr">
        <is>
          <t>HC-058</t>
        </is>
      </c>
      <c r="C2400" s="104" t="inlineStr">
        <is>
          <t>P005</t>
        </is>
      </c>
      <c r="D2400" s="159" t="n">
        <v>6995</v>
      </c>
      <c r="E2400" s="160" t="n">
        <v>52149.89</v>
      </c>
      <c r="F2400" s="160" t="n">
        <v>16096.74</v>
      </c>
    </row>
    <row r="2401">
      <c r="A2401" s="104" t="inlineStr">
        <is>
          <t>2024/25</t>
        </is>
      </c>
      <c r="B2401" s="104" t="inlineStr">
        <is>
          <t>HC-058</t>
        </is>
      </c>
      <c r="C2401" s="104" t="inlineStr">
        <is>
          <t>P006</t>
        </is>
      </c>
      <c r="D2401" s="159" t="n">
        <v>5978</v>
      </c>
      <c r="E2401" s="160" t="n">
        <v>48366.7</v>
      </c>
      <c r="F2401" s="160" t="n">
        <v>13898.56</v>
      </c>
    </row>
    <row r="2402">
      <c r="A2402" s="104" t="inlineStr">
        <is>
          <t>2024/25</t>
        </is>
      </c>
      <c r="B2402" s="104" t="inlineStr">
        <is>
          <t>HC-058</t>
        </is>
      </c>
      <c r="C2402" s="104" t="inlineStr">
        <is>
          <t>P007</t>
        </is>
      </c>
      <c r="D2402" s="159" t="n">
        <v>6019</v>
      </c>
      <c r="E2402" s="160" t="n">
        <v>45411.69</v>
      </c>
      <c r="F2402" s="160" t="n">
        <v>12082.14</v>
      </c>
    </row>
    <row r="2403">
      <c r="A2403" s="104" t="inlineStr">
        <is>
          <t>2024/25</t>
        </is>
      </c>
      <c r="B2403" s="104" t="inlineStr">
        <is>
          <t>HC-058</t>
        </is>
      </c>
      <c r="C2403" s="104" t="inlineStr">
        <is>
          <t>P008</t>
        </is>
      </c>
      <c r="D2403" s="159" t="n">
        <v>5140</v>
      </c>
      <c r="E2403" s="160" t="n">
        <v>37830.21</v>
      </c>
      <c r="F2403" s="160" t="n">
        <v>13690.43</v>
      </c>
    </row>
    <row r="2404">
      <c r="A2404" s="104" t="inlineStr">
        <is>
          <t>2024/25</t>
        </is>
      </c>
      <c r="B2404" s="104" t="inlineStr">
        <is>
          <t>HC-058</t>
        </is>
      </c>
      <c r="C2404" s="104" t="inlineStr">
        <is>
          <t>P009</t>
        </is>
      </c>
      <c r="D2404" s="159" t="n">
        <v>2544</v>
      </c>
      <c r="E2404" s="160" t="n">
        <v>32134.38</v>
      </c>
      <c r="F2404" s="160" t="n">
        <v>12994.33</v>
      </c>
    </row>
    <row r="2405">
      <c r="A2405" s="104" t="inlineStr">
        <is>
          <t>2024/25</t>
        </is>
      </c>
      <c r="B2405" s="104" t="inlineStr">
        <is>
          <t>HC-058</t>
        </is>
      </c>
      <c r="C2405" s="104" t="inlineStr">
        <is>
          <t>P010</t>
        </is>
      </c>
      <c r="D2405" s="159" t="n">
        <v>6822</v>
      </c>
      <c r="E2405" s="160" t="n">
        <v>40308.43</v>
      </c>
      <c r="F2405" s="160" t="n">
        <v>12868.17</v>
      </c>
    </row>
    <row r="2406">
      <c r="A2406" s="104" t="inlineStr">
        <is>
          <t>2024/25</t>
        </is>
      </c>
      <c r="B2406" s="104" t="inlineStr">
        <is>
          <t>HC-058</t>
        </is>
      </c>
      <c r="C2406" s="104" t="inlineStr">
        <is>
          <t>P011</t>
        </is>
      </c>
      <c r="D2406" s="159" t="n">
        <v>6376</v>
      </c>
      <c r="E2406" s="160" t="n">
        <v>18549.23</v>
      </c>
      <c r="F2406" s="160" t="n">
        <v>4342.64</v>
      </c>
    </row>
    <row r="2407">
      <c r="A2407" s="104" t="inlineStr">
        <is>
          <t>2024/25</t>
        </is>
      </c>
      <c r="B2407" s="104" t="inlineStr">
        <is>
          <t>HC-058</t>
        </is>
      </c>
      <c r="C2407" s="104" t="inlineStr">
        <is>
          <t>P012</t>
        </is>
      </c>
      <c r="D2407" s="159" t="n">
        <v>6788</v>
      </c>
      <c r="E2407" s="160" t="n">
        <v>25301.33</v>
      </c>
      <c r="F2407" s="160" t="n">
        <v>7539.93</v>
      </c>
    </row>
    <row r="2408">
      <c r="A2408" s="104" t="inlineStr">
        <is>
          <t>2024/25</t>
        </is>
      </c>
      <c r="B2408" s="104" t="inlineStr">
        <is>
          <t>HC-058</t>
        </is>
      </c>
      <c r="C2408" s="104" t="inlineStr">
        <is>
          <t>P013</t>
        </is>
      </c>
      <c r="D2408" s="159" t="n">
        <v>7140</v>
      </c>
      <c r="E2408" s="160" t="n">
        <v>24665.34</v>
      </c>
      <c r="F2408" s="160" t="n">
        <v>6300.91</v>
      </c>
    </row>
    <row r="2409">
      <c r="A2409" s="104" t="inlineStr">
        <is>
          <t>2024/25</t>
        </is>
      </c>
      <c r="B2409" s="104" t="inlineStr">
        <is>
          <t>HC-058</t>
        </is>
      </c>
      <c r="C2409" s="104" t="inlineStr">
        <is>
          <t>P014</t>
        </is>
      </c>
      <c r="D2409" s="159" t="n">
        <v>7555</v>
      </c>
      <c r="E2409" s="160" t="n">
        <v>29535.61</v>
      </c>
      <c r="F2409" s="160" t="n">
        <v>8173.56</v>
      </c>
    </row>
    <row r="2410">
      <c r="A2410" s="104" t="inlineStr">
        <is>
          <t>2024/25</t>
        </is>
      </c>
      <c r="B2410" s="104" t="inlineStr">
        <is>
          <t>HC-058</t>
        </is>
      </c>
      <c r="C2410" s="104" t="inlineStr">
        <is>
          <t>P015</t>
        </is>
      </c>
      <c r="D2410" s="159" t="n">
        <v>5308</v>
      </c>
      <c r="E2410" s="160" t="n">
        <v>25089.44</v>
      </c>
      <c r="F2410" s="160" t="n">
        <v>8278.120000000001</v>
      </c>
    </row>
    <row r="2411">
      <c r="A2411" s="104" t="inlineStr">
        <is>
          <t>2024/25</t>
        </is>
      </c>
      <c r="B2411" s="104" t="inlineStr">
        <is>
          <t>HC-058</t>
        </is>
      </c>
      <c r="C2411" s="104" t="inlineStr">
        <is>
          <t>P016</t>
        </is>
      </c>
      <c r="D2411" s="159" t="n">
        <v>2713</v>
      </c>
      <c r="E2411" s="160" t="n">
        <v>16769.61</v>
      </c>
      <c r="F2411" s="160" t="n">
        <v>5175.98</v>
      </c>
    </row>
    <row r="2412">
      <c r="A2412" s="104" t="inlineStr">
        <is>
          <t>2024/25</t>
        </is>
      </c>
      <c r="B2412" s="104" t="inlineStr">
        <is>
          <t>HC-058</t>
        </is>
      </c>
      <c r="C2412" s="104" t="inlineStr">
        <is>
          <t>P017</t>
        </is>
      </c>
      <c r="D2412" s="159" t="n">
        <v>2725</v>
      </c>
      <c r="E2412" s="160" t="n">
        <v>18583.32</v>
      </c>
      <c r="F2412" s="160" t="n">
        <v>6327.87</v>
      </c>
    </row>
    <row r="2413">
      <c r="A2413" s="104" t="inlineStr">
        <is>
          <t>2024/25</t>
        </is>
      </c>
      <c r="B2413" s="104" t="inlineStr">
        <is>
          <t>HC-058</t>
        </is>
      </c>
      <c r="C2413" s="104" t="inlineStr">
        <is>
          <t>P018</t>
        </is>
      </c>
      <c r="D2413" s="159" t="n">
        <v>6312</v>
      </c>
      <c r="E2413" s="160" t="n">
        <v>16640.24</v>
      </c>
      <c r="F2413" s="160" t="n">
        <v>3541.87</v>
      </c>
    </row>
    <row r="2414">
      <c r="A2414" s="104" t="inlineStr">
        <is>
          <t>2024/25</t>
        </is>
      </c>
      <c r="B2414" s="104" t="inlineStr">
        <is>
          <t>HC-058</t>
        </is>
      </c>
      <c r="C2414" s="104" t="inlineStr">
        <is>
          <t>P019</t>
        </is>
      </c>
      <c r="D2414" s="159" t="n">
        <v>8171</v>
      </c>
      <c r="E2414" s="160" t="n">
        <v>20800.63</v>
      </c>
      <c r="F2414" s="160" t="n">
        <v>5312.95</v>
      </c>
    </row>
    <row r="2415">
      <c r="A2415" s="104" t="inlineStr">
        <is>
          <t>2024/25</t>
        </is>
      </c>
      <c r="B2415" s="104" t="inlineStr">
        <is>
          <t>HC-058</t>
        </is>
      </c>
      <c r="C2415" s="104" t="inlineStr">
        <is>
          <t>P020</t>
        </is>
      </c>
      <c r="D2415" s="159" t="n">
        <v>5122</v>
      </c>
      <c r="E2415" s="160" t="n">
        <v>13036.1</v>
      </c>
      <c r="F2415" s="160" t="n">
        <v>3329.58</v>
      </c>
    </row>
    <row r="2416">
      <c r="A2416" s="104" t="inlineStr">
        <is>
          <t>2024/25</t>
        </is>
      </c>
      <c r="B2416" s="104" t="inlineStr">
        <is>
          <t>HC-058</t>
        </is>
      </c>
      <c r="C2416" s="104" t="inlineStr">
        <is>
          <t>P021</t>
        </is>
      </c>
      <c r="D2416" s="159" t="n">
        <v>7691</v>
      </c>
      <c r="E2416" s="160" t="n">
        <v>25169.56</v>
      </c>
      <c r="F2416" s="160" t="n">
        <v>6966.06</v>
      </c>
    </row>
    <row r="2417">
      <c r="A2417" s="104" t="inlineStr">
        <is>
          <t>2024/25</t>
        </is>
      </c>
      <c r="B2417" s="104" t="inlineStr">
        <is>
          <t>HC-058</t>
        </is>
      </c>
      <c r="C2417" s="104" t="inlineStr">
        <is>
          <t>P022</t>
        </is>
      </c>
      <c r="D2417" s="159" t="n">
        <v>6744</v>
      </c>
      <c r="E2417" s="160" t="n">
        <v>20846.89</v>
      </c>
      <c r="F2417" s="160" t="n">
        <v>5547.37</v>
      </c>
    </row>
    <row r="2418">
      <c r="A2418" s="104" t="inlineStr">
        <is>
          <t>2024/25</t>
        </is>
      </c>
      <c r="B2418" s="104" t="inlineStr">
        <is>
          <t>HC-058</t>
        </is>
      </c>
      <c r="C2418" s="104" t="inlineStr">
        <is>
          <t>P023</t>
        </is>
      </c>
      <c r="D2418" s="159" t="n">
        <v>7753</v>
      </c>
      <c r="E2418" s="160" t="n">
        <v>15506.3</v>
      </c>
      <c r="F2418" s="160" t="n">
        <v>2970.54</v>
      </c>
    </row>
    <row r="2419">
      <c r="A2419" s="104" t="inlineStr">
        <is>
          <t>2024/25</t>
        </is>
      </c>
      <c r="B2419" s="104" t="inlineStr">
        <is>
          <t>HC-058</t>
        </is>
      </c>
      <c r="C2419" s="104" t="inlineStr">
        <is>
          <t>P024</t>
        </is>
      </c>
      <c r="D2419" s="159" t="n">
        <v>8388</v>
      </c>
      <c r="E2419" s="160" t="n">
        <v>18302.83</v>
      </c>
      <c r="F2419" s="160" t="n">
        <v>3701.42</v>
      </c>
    </row>
    <row r="2420">
      <c r="A2420" s="104" t="inlineStr">
        <is>
          <t>2024/25</t>
        </is>
      </c>
      <c r="B2420" s="104" t="inlineStr">
        <is>
          <t>HC-058</t>
        </is>
      </c>
      <c r="C2420" s="104" t="inlineStr">
        <is>
          <t>P025</t>
        </is>
      </c>
      <c r="D2420" s="159" t="n">
        <v>7011</v>
      </c>
      <c r="E2420" s="160" t="n">
        <v>26770.51</v>
      </c>
      <c r="F2420" s="160" t="n">
        <v>9687.76</v>
      </c>
    </row>
    <row r="2421">
      <c r="A2421" s="104" t="inlineStr">
        <is>
          <t>2024/25</t>
        </is>
      </c>
      <c r="B2421" s="104" t="inlineStr">
        <is>
          <t>HC-058</t>
        </is>
      </c>
      <c r="C2421" s="104" t="inlineStr">
        <is>
          <t>P026</t>
        </is>
      </c>
      <c r="D2421" s="159" t="n">
        <v>4123</v>
      </c>
      <c r="E2421" s="160" t="n">
        <v>18363.91</v>
      </c>
      <c r="F2421" s="160" t="n">
        <v>5863.77</v>
      </c>
    </row>
    <row r="2422">
      <c r="A2422" s="104" t="inlineStr">
        <is>
          <t>2024/25</t>
        </is>
      </c>
      <c r="B2422" s="104" t="inlineStr">
        <is>
          <t>HC-058</t>
        </is>
      </c>
      <c r="C2422" s="104" t="inlineStr">
        <is>
          <t>P027</t>
        </is>
      </c>
      <c r="D2422" s="159" t="n">
        <v>3382</v>
      </c>
      <c r="E2422" s="160" t="n">
        <v>15061.62</v>
      </c>
      <c r="F2422" s="160" t="n">
        <v>4808.61</v>
      </c>
    </row>
    <row r="2423">
      <c r="A2423" s="104" t="inlineStr">
        <is>
          <t>2024/25</t>
        </is>
      </c>
      <c r="B2423" s="104" t="inlineStr">
        <is>
          <t>HC-058</t>
        </is>
      </c>
      <c r="C2423" s="104" t="inlineStr">
        <is>
          <t>P028</t>
        </is>
      </c>
      <c r="D2423" s="159" t="n">
        <v>4781</v>
      </c>
      <c r="E2423" s="160" t="n">
        <v>22602.61</v>
      </c>
      <c r="F2423" s="160" t="n">
        <v>7698.2</v>
      </c>
    </row>
    <row r="2424">
      <c r="A2424" s="104" t="inlineStr">
        <is>
          <t>2024/25</t>
        </is>
      </c>
      <c r="B2424" s="104" t="inlineStr">
        <is>
          <t>HC-058</t>
        </is>
      </c>
      <c r="C2424" s="104" t="inlineStr">
        <is>
          <t>P029</t>
        </is>
      </c>
      <c r="D2424" s="159" t="n">
        <v>11408</v>
      </c>
      <c r="E2424" s="160" t="n">
        <v>21780.08</v>
      </c>
      <c r="F2424" s="160" t="n">
        <v>3245.91</v>
      </c>
    </row>
    <row r="2425">
      <c r="A2425" s="104" t="inlineStr">
        <is>
          <t>2024/25</t>
        </is>
      </c>
      <c r="B2425" s="104" t="inlineStr">
        <is>
          <t>HC-058</t>
        </is>
      </c>
      <c r="C2425" s="104" t="inlineStr">
        <is>
          <t>P030</t>
        </is>
      </c>
      <c r="D2425" s="159" t="n">
        <v>6506</v>
      </c>
      <c r="E2425" s="160" t="n">
        <v>19519.73</v>
      </c>
      <c r="F2425" s="160" t="n">
        <v>3739.67</v>
      </c>
    </row>
    <row r="2426">
      <c r="A2426" s="104" t="inlineStr">
        <is>
          <t>2024/25</t>
        </is>
      </c>
      <c r="B2426" s="104" t="inlineStr">
        <is>
          <t>HC-058</t>
        </is>
      </c>
      <c r="C2426" s="104" t="inlineStr">
        <is>
          <t>P031</t>
        </is>
      </c>
      <c r="D2426" s="159" t="n">
        <v>2971</v>
      </c>
      <c r="E2426" s="160" t="n">
        <v>14852.97</v>
      </c>
      <c r="F2426" s="160" t="n">
        <v>4427.16</v>
      </c>
    </row>
    <row r="2427">
      <c r="A2427" s="104" t="inlineStr">
        <is>
          <t>2024/25</t>
        </is>
      </c>
      <c r="B2427" s="104" t="inlineStr">
        <is>
          <t>HC-058</t>
        </is>
      </c>
      <c r="C2427" s="104" t="inlineStr">
        <is>
          <t>P032</t>
        </is>
      </c>
      <c r="D2427" s="159" t="n">
        <v>3880</v>
      </c>
      <c r="E2427" s="160" t="n">
        <v>9173.620000000001</v>
      </c>
      <c r="F2427" s="160" t="n">
        <v>2050.1</v>
      </c>
    </row>
    <row r="2428">
      <c r="A2428" s="104" t="inlineStr">
        <is>
          <t>2024/25</t>
        </is>
      </c>
      <c r="B2428" s="104" t="inlineStr">
        <is>
          <t>HC-058</t>
        </is>
      </c>
      <c r="C2428" s="104" t="inlineStr">
        <is>
          <t>P033</t>
        </is>
      </c>
      <c r="D2428" s="159" t="n">
        <v>2575</v>
      </c>
      <c r="E2428" s="160" t="n">
        <v>7960.27</v>
      </c>
      <c r="F2428" s="160" t="n">
        <v>2033.11</v>
      </c>
    </row>
    <row r="2429">
      <c r="A2429" s="104" t="inlineStr">
        <is>
          <t>2024/25</t>
        </is>
      </c>
      <c r="B2429" s="104" t="inlineStr">
        <is>
          <t>HC-058</t>
        </is>
      </c>
      <c r="C2429" s="104" t="inlineStr">
        <is>
          <t>P034</t>
        </is>
      </c>
      <c r="D2429" s="159" t="n">
        <v>1743</v>
      </c>
      <c r="E2429" s="160" t="n">
        <v>7286.36</v>
      </c>
      <c r="F2429" s="160" t="n">
        <v>2248.87</v>
      </c>
    </row>
    <row r="2430">
      <c r="A2430" s="104" t="inlineStr">
        <is>
          <t>2024/25</t>
        </is>
      </c>
      <c r="B2430" s="104" t="inlineStr">
        <is>
          <t>HC-058</t>
        </is>
      </c>
      <c r="C2430" s="104" t="inlineStr">
        <is>
          <t>P035</t>
        </is>
      </c>
      <c r="D2430" s="159" t="n">
        <v>2399</v>
      </c>
      <c r="E2430" s="160" t="n">
        <v>8503.690000000001</v>
      </c>
      <c r="F2430" s="160" t="n">
        <v>2353.46</v>
      </c>
    </row>
    <row r="2431">
      <c r="A2431" s="104" t="inlineStr">
        <is>
          <t>2024/25</t>
        </is>
      </c>
      <c r="B2431" s="104" t="inlineStr">
        <is>
          <t>HC-058</t>
        </is>
      </c>
      <c r="C2431" s="104" t="inlineStr">
        <is>
          <t>P036</t>
        </is>
      </c>
      <c r="D2431" s="159" t="n">
        <v>1836</v>
      </c>
      <c r="E2431" s="160" t="n">
        <v>7010.37</v>
      </c>
      <c r="F2431" s="160" t="n">
        <v>2014.59</v>
      </c>
    </row>
    <row r="2432">
      <c r="A2432" s="104" t="inlineStr">
        <is>
          <t>2024/25</t>
        </is>
      </c>
      <c r="B2432" s="104" t="inlineStr">
        <is>
          <t>HC-058</t>
        </is>
      </c>
      <c r="C2432" s="104" t="inlineStr">
        <is>
          <t>P037</t>
        </is>
      </c>
      <c r="D2432" s="159" t="n">
        <v>2800</v>
      </c>
      <c r="E2432" s="160" t="n">
        <v>9674.309999999999</v>
      </c>
      <c r="F2432" s="160" t="n">
        <v>3192.16</v>
      </c>
    </row>
    <row r="2433">
      <c r="A2433" s="104" t="inlineStr">
        <is>
          <t>2024/25</t>
        </is>
      </c>
      <c r="B2433" s="104" t="inlineStr">
        <is>
          <t>HC-058</t>
        </is>
      </c>
      <c r="C2433" s="104" t="inlineStr">
        <is>
          <t>P038</t>
        </is>
      </c>
      <c r="D2433" s="159" t="n">
        <v>1377</v>
      </c>
      <c r="E2433" s="160" t="n">
        <v>8634.9</v>
      </c>
      <c r="F2433" s="160" t="n">
        <v>2757.27</v>
      </c>
    </row>
    <row r="2434">
      <c r="A2434" s="104" t="inlineStr">
        <is>
          <t>2024/25</t>
        </is>
      </c>
      <c r="B2434" s="104" t="inlineStr">
        <is>
          <t>HC-058</t>
        </is>
      </c>
      <c r="C2434" s="104" t="inlineStr">
        <is>
          <t>P039</t>
        </is>
      </c>
      <c r="D2434" s="159" t="n">
        <v>1393</v>
      </c>
      <c r="E2434" s="160" t="n">
        <v>8743.51</v>
      </c>
      <c r="F2434" s="160" t="n">
        <v>2885.3</v>
      </c>
    </row>
    <row r="2435">
      <c r="A2435" s="104" t="inlineStr">
        <is>
          <t>2024/25</t>
        </is>
      </c>
      <c r="B2435" s="104" t="inlineStr">
        <is>
          <t>HC-058</t>
        </is>
      </c>
      <c r="C2435" s="104" t="inlineStr">
        <is>
          <t>P040</t>
        </is>
      </c>
      <c r="D2435" s="159" t="n">
        <v>532</v>
      </c>
      <c r="E2435" s="160" t="n">
        <v>4066.12</v>
      </c>
      <c r="F2435" s="160" t="n">
        <v>1299.01</v>
      </c>
    </row>
    <row r="2436">
      <c r="A2436" s="104" t="inlineStr">
        <is>
          <t>2024/25</t>
        </is>
      </c>
      <c r="B2436" s="104" t="inlineStr">
        <is>
          <t>HC-058</t>
        </is>
      </c>
      <c r="C2436" s="104" t="inlineStr">
        <is>
          <t>P041</t>
        </is>
      </c>
      <c r="D2436" s="159" t="n">
        <v>281</v>
      </c>
      <c r="E2436" s="160" t="n">
        <v>3035.79</v>
      </c>
      <c r="F2436" s="160" t="n">
        <v>1160.25</v>
      </c>
    </row>
    <row r="2437">
      <c r="A2437" s="104" t="inlineStr">
        <is>
          <t>2024/25</t>
        </is>
      </c>
      <c r="B2437" s="104" t="inlineStr">
        <is>
          <t>HC-058</t>
        </is>
      </c>
      <c r="C2437" s="104" t="inlineStr">
        <is>
          <t>P042</t>
        </is>
      </c>
      <c r="D2437" s="159" t="n">
        <v>486</v>
      </c>
      <c r="E2437" s="160" t="n">
        <v>1947.27</v>
      </c>
      <c r="F2437" s="160" t="n">
        <v>475.69</v>
      </c>
    </row>
    <row r="2438">
      <c r="A2438" s="104" t="inlineStr">
        <is>
          <t>2024/25</t>
        </is>
      </c>
      <c r="B2438" s="104" t="inlineStr">
        <is>
          <t>HC-059</t>
        </is>
      </c>
      <c r="C2438" s="104" t="inlineStr">
        <is>
          <t>P001</t>
        </is>
      </c>
      <c r="D2438" s="159" t="n">
        <v>5169</v>
      </c>
      <c r="E2438" s="160" t="n">
        <v>46515.09</v>
      </c>
      <c r="F2438" s="160" t="n">
        <v>16340.52</v>
      </c>
    </row>
    <row r="2439">
      <c r="A2439" s="104" t="inlineStr">
        <is>
          <t>2024/25</t>
        </is>
      </c>
      <c r="B2439" s="104" t="inlineStr">
        <is>
          <t>HC-059</t>
        </is>
      </c>
      <c r="C2439" s="104" t="inlineStr">
        <is>
          <t>P002</t>
        </is>
      </c>
      <c r="D2439" s="159" t="n">
        <v>7302</v>
      </c>
      <c r="E2439" s="160" t="n">
        <v>76351.28999999999</v>
      </c>
      <c r="F2439" s="160" t="n">
        <v>28441.08</v>
      </c>
    </row>
    <row r="2440">
      <c r="A2440" s="104" t="inlineStr">
        <is>
          <t>2024/25</t>
        </is>
      </c>
      <c r="B2440" s="104" t="inlineStr">
        <is>
          <t>HC-059</t>
        </is>
      </c>
      <c r="C2440" s="104" t="inlineStr">
        <is>
          <t>P003</t>
        </is>
      </c>
      <c r="D2440" s="159" t="n">
        <v>10093</v>
      </c>
      <c r="E2440" s="160" t="n">
        <v>67897.28999999999</v>
      </c>
      <c r="F2440" s="160" t="n">
        <v>22405.11</v>
      </c>
    </row>
    <row r="2441">
      <c r="A2441" s="104" t="inlineStr">
        <is>
          <t>2024/25</t>
        </is>
      </c>
      <c r="B2441" s="104" t="inlineStr">
        <is>
          <t>HC-059</t>
        </is>
      </c>
      <c r="C2441" s="104" t="inlineStr">
        <is>
          <t>P004</t>
        </is>
      </c>
      <c r="D2441" s="159" t="n">
        <v>4410</v>
      </c>
      <c r="E2441" s="160" t="n">
        <v>34473.31</v>
      </c>
      <c r="F2441" s="160" t="n">
        <v>11009.18</v>
      </c>
    </row>
    <row r="2442">
      <c r="A2442" s="104" t="inlineStr">
        <is>
          <t>2024/25</t>
        </is>
      </c>
      <c r="B2442" s="104" t="inlineStr">
        <is>
          <t>HC-059</t>
        </is>
      </c>
      <c r="C2442" s="104" t="inlineStr">
        <is>
          <t>P005</t>
        </is>
      </c>
      <c r="D2442" s="159" t="n">
        <v>10142</v>
      </c>
      <c r="E2442" s="160" t="n">
        <v>75608.62</v>
      </c>
      <c r="F2442" s="160" t="n">
        <v>23343.3</v>
      </c>
    </row>
    <row r="2443">
      <c r="A2443" s="104" t="inlineStr">
        <is>
          <t>2024/25</t>
        </is>
      </c>
      <c r="B2443" s="104" t="inlineStr">
        <is>
          <t>HC-059</t>
        </is>
      </c>
      <c r="C2443" s="104" t="inlineStr">
        <is>
          <t>P006</t>
        </is>
      </c>
      <c r="D2443" s="159" t="n">
        <v>9073</v>
      </c>
      <c r="E2443" s="160" t="n">
        <v>73418.45</v>
      </c>
      <c r="F2443" s="160" t="n">
        <v>21103.79</v>
      </c>
    </row>
    <row r="2444">
      <c r="A2444" s="104" t="inlineStr">
        <is>
          <t>2024/25</t>
        </is>
      </c>
      <c r="B2444" s="104" t="inlineStr">
        <is>
          <t>HC-059</t>
        </is>
      </c>
      <c r="C2444" s="104" t="inlineStr">
        <is>
          <t>P007</t>
        </is>
      </c>
      <c r="D2444" s="159" t="n">
        <v>8980</v>
      </c>
      <c r="E2444" s="160" t="n">
        <v>67757.33</v>
      </c>
      <c r="F2444" s="160" t="n">
        <v>18030.82</v>
      </c>
    </row>
    <row r="2445">
      <c r="A2445" s="104" t="inlineStr">
        <is>
          <t>2024/25</t>
        </is>
      </c>
      <c r="B2445" s="104" t="inlineStr">
        <is>
          <t>HC-059</t>
        </is>
      </c>
      <c r="C2445" s="104" t="inlineStr">
        <is>
          <t>P008</t>
        </is>
      </c>
      <c r="D2445" s="159" t="n">
        <v>7430</v>
      </c>
      <c r="E2445" s="160" t="n">
        <v>54716.52</v>
      </c>
      <c r="F2445" s="160" t="n">
        <v>19806.41</v>
      </c>
    </row>
    <row r="2446">
      <c r="A2446" s="104" t="inlineStr">
        <is>
          <t>2024/25</t>
        </is>
      </c>
      <c r="B2446" s="104" t="inlineStr">
        <is>
          <t>HC-059</t>
        </is>
      </c>
      <c r="C2446" s="104" t="inlineStr">
        <is>
          <t>P009</t>
        </is>
      </c>
      <c r="D2446" s="159" t="n">
        <v>3926</v>
      </c>
      <c r="E2446" s="160" t="n">
        <v>49615.78</v>
      </c>
      <c r="F2446" s="160" t="n">
        <v>20069.52</v>
      </c>
    </row>
    <row r="2447">
      <c r="A2447" s="104" t="inlineStr">
        <is>
          <t>2024/25</t>
        </is>
      </c>
      <c r="B2447" s="104" t="inlineStr">
        <is>
          <t>HC-059</t>
        </is>
      </c>
      <c r="C2447" s="104" t="inlineStr">
        <is>
          <t>P010</t>
        </is>
      </c>
      <c r="D2447" s="159" t="n">
        <v>10624</v>
      </c>
      <c r="E2447" s="160" t="n">
        <v>62770.36</v>
      </c>
      <c r="F2447" s="160" t="n">
        <v>20045.02</v>
      </c>
    </row>
    <row r="2448">
      <c r="A2448" s="104" t="inlineStr">
        <is>
          <t>2024/25</t>
        </is>
      </c>
      <c r="B2448" s="104" t="inlineStr">
        <is>
          <t>HC-059</t>
        </is>
      </c>
      <c r="C2448" s="104" t="inlineStr">
        <is>
          <t>P011</t>
        </is>
      </c>
      <c r="D2448" s="159" t="n">
        <v>9231</v>
      </c>
      <c r="E2448" s="160" t="n">
        <v>26854.61</v>
      </c>
      <c r="F2448" s="160" t="n">
        <v>6289.78</v>
      </c>
    </row>
    <row r="2449">
      <c r="A2449" s="104" t="inlineStr">
        <is>
          <t>2024/25</t>
        </is>
      </c>
      <c r="B2449" s="104" t="inlineStr">
        <is>
          <t>HC-059</t>
        </is>
      </c>
      <c r="C2449" s="104" t="inlineStr">
        <is>
          <t>P012</t>
        </is>
      </c>
      <c r="D2449" s="159" t="n">
        <v>10117</v>
      </c>
      <c r="E2449" s="160" t="n">
        <v>37702.65</v>
      </c>
      <c r="F2449" s="160" t="n">
        <v>11237.04</v>
      </c>
    </row>
    <row r="2450">
      <c r="A2450" s="104" t="inlineStr">
        <is>
          <t>2024/25</t>
        </is>
      </c>
      <c r="B2450" s="104" t="inlineStr">
        <is>
          <t>HC-059</t>
        </is>
      </c>
      <c r="C2450" s="104" t="inlineStr">
        <is>
          <t>P013</t>
        </is>
      </c>
      <c r="D2450" s="159" t="n">
        <v>10232</v>
      </c>
      <c r="E2450" s="160" t="n">
        <v>35354.57</v>
      </c>
      <c r="F2450" s="160" t="n">
        <v>9031.85</v>
      </c>
    </row>
    <row r="2451">
      <c r="A2451" s="104" t="inlineStr">
        <is>
          <t>2024/25</t>
        </is>
      </c>
      <c r="B2451" s="104" t="inlineStr">
        <is>
          <t>HC-059</t>
        </is>
      </c>
      <c r="C2451" s="104" t="inlineStr">
        <is>
          <t>P014</t>
        </is>
      </c>
      <c r="D2451" s="159" t="n">
        <v>11357</v>
      </c>
      <c r="E2451" s="160" t="n">
        <v>44393.61</v>
      </c>
      <c r="F2451" s="160" t="n">
        <v>12285.73</v>
      </c>
    </row>
    <row r="2452">
      <c r="A2452" s="104" t="inlineStr">
        <is>
          <t>2024/25</t>
        </is>
      </c>
      <c r="B2452" s="104" t="inlineStr">
        <is>
          <t>HC-059</t>
        </is>
      </c>
      <c r="C2452" s="104" t="inlineStr">
        <is>
          <t>P015</t>
        </is>
      </c>
      <c r="D2452" s="159" t="n">
        <v>8104</v>
      </c>
      <c r="E2452" s="160" t="n">
        <v>38310.93</v>
      </c>
      <c r="F2452" s="160" t="n">
        <v>12641.49</v>
      </c>
    </row>
    <row r="2453">
      <c r="A2453" s="104" t="inlineStr">
        <is>
          <t>2024/25</t>
        </is>
      </c>
      <c r="B2453" s="104" t="inlineStr">
        <is>
          <t>HC-059</t>
        </is>
      </c>
      <c r="C2453" s="104" t="inlineStr">
        <is>
          <t>P016</t>
        </is>
      </c>
      <c r="D2453" s="159" t="n">
        <v>4384</v>
      </c>
      <c r="E2453" s="160" t="n">
        <v>27101.77</v>
      </c>
      <c r="F2453" s="160" t="n">
        <v>8366.33</v>
      </c>
    </row>
    <row r="2454">
      <c r="A2454" s="104" t="inlineStr">
        <is>
          <t>2024/25</t>
        </is>
      </c>
      <c r="B2454" s="104" t="inlineStr">
        <is>
          <t>HC-059</t>
        </is>
      </c>
      <c r="C2454" s="104" t="inlineStr">
        <is>
          <t>P017</t>
        </is>
      </c>
      <c r="D2454" s="159" t="n">
        <v>3926</v>
      </c>
      <c r="E2454" s="160" t="n">
        <v>26779.08</v>
      </c>
      <c r="F2454" s="160" t="n">
        <v>9123.02</v>
      </c>
    </row>
    <row r="2455">
      <c r="A2455" s="104" t="inlineStr">
        <is>
          <t>2024/25</t>
        </is>
      </c>
      <c r="B2455" s="104" t="inlineStr">
        <is>
          <t>HC-059</t>
        </is>
      </c>
      <c r="C2455" s="104" t="inlineStr">
        <is>
          <t>P018</t>
        </is>
      </c>
      <c r="D2455" s="159" t="n">
        <v>9549</v>
      </c>
      <c r="E2455" s="160" t="n">
        <v>25174.18</v>
      </c>
      <c r="F2455" s="160" t="n">
        <v>5359.53</v>
      </c>
    </row>
    <row r="2456">
      <c r="A2456" s="104" t="inlineStr">
        <is>
          <t>2024/25</t>
        </is>
      </c>
      <c r="B2456" s="104" t="inlineStr">
        <is>
          <t>HC-059</t>
        </is>
      </c>
      <c r="C2456" s="104" t="inlineStr">
        <is>
          <t>P019</t>
        </is>
      </c>
      <c r="D2456" s="159" t="n">
        <v>11450</v>
      </c>
      <c r="E2456" s="160" t="n">
        <v>29144.52</v>
      </c>
      <c r="F2456" s="160" t="n">
        <v>7446.52</v>
      </c>
    </row>
    <row r="2457">
      <c r="A2457" s="104" t="inlineStr">
        <is>
          <t>2024/25</t>
        </is>
      </c>
      <c r="B2457" s="104" t="inlineStr">
        <is>
          <t>HC-059</t>
        </is>
      </c>
      <c r="C2457" s="104" t="inlineStr">
        <is>
          <t>P020</t>
        </is>
      </c>
      <c r="D2457" s="159" t="n">
        <v>7769</v>
      </c>
      <c r="E2457" s="160" t="n">
        <v>19774.01</v>
      </c>
      <c r="F2457" s="160" t="n">
        <v>5050.97</v>
      </c>
    </row>
    <row r="2458">
      <c r="A2458" s="104" t="inlineStr">
        <is>
          <t>2024/25</t>
        </is>
      </c>
      <c r="B2458" s="104" t="inlineStr">
        <is>
          <t>HC-059</t>
        </is>
      </c>
      <c r="C2458" s="104" t="inlineStr">
        <is>
          <t>P021</t>
        </is>
      </c>
      <c r="D2458" s="159" t="n">
        <v>11094</v>
      </c>
      <c r="E2458" s="160" t="n">
        <v>36305.44</v>
      </c>
      <c r="F2458" s="160" t="n">
        <v>10046.96</v>
      </c>
    </row>
    <row r="2459">
      <c r="A2459" s="104" t="inlineStr">
        <is>
          <t>2024/25</t>
        </is>
      </c>
      <c r="B2459" s="104" t="inlineStr">
        <is>
          <t>HC-059</t>
        </is>
      </c>
      <c r="C2459" s="104" t="inlineStr">
        <is>
          <t>P022</t>
        </is>
      </c>
      <c r="D2459" s="159" t="n">
        <v>10061</v>
      </c>
      <c r="E2459" s="160" t="n">
        <v>31097.1</v>
      </c>
      <c r="F2459" s="160" t="n">
        <v>8274.4</v>
      </c>
    </row>
    <row r="2460">
      <c r="A2460" s="104" t="inlineStr">
        <is>
          <t>2024/25</t>
        </is>
      </c>
      <c r="B2460" s="104" t="inlineStr">
        <is>
          <t>HC-059</t>
        </is>
      </c>
      <c r="C2460" s="104" t="inlineStr">
        <is>
          <t>P023</t>
        </is>
      </c>
      <c r="D2460" s="159" t="n">
        <v>11231</v>
      </c>
      <c r="E2460" s="160" t="n">
        <v>22460.5</v>
      </c>
      <c r="F2460" s="160" t="n">
        <v>4303.49</v>
      </c>
    </row>
    <row r="2461">
      <c r="A2461" s="104" t="inlineStr">
        <is>
          <t>2024/25</t>
        </is>
      </c>
      <c r="B2461" s="104" t="inlineStr">
        <is>
          <t>HC-059</t>
        </is>
      </c>
      <c r="C2461" s="104" t="inlineStr">
        <is>
          <t>P024</t>
        </is>
      </c>
      <c r="D2461" s="159" t="n">
        <v>12494</v>
      </c>
      <c r="E2461" s="160" t="n">
        <v>27258.53</v>
      </c>
      <c r="F2461" s="160" t="n">
        <v>5513.62</v>
      </c>
    </row>
    <row r="2462">
      <c r="A2462" s="104" t="inlineStr">
        <is>
          <t>2024/25</t>
        </is>
      </c>
      <c r="B2462" s="104" t="inlineStr">
        <is>
          <t>HC-059</t>
        </is>
      </c>
      <c r="C2462" s="104" t="inlineStr">
        <is>
          <t>P025</t>
        </is>
      </c>
      <c r="D2462" s="159" t="n">
        <v>10288</v>
      </c>
      <c r="E2462" s="160" t="n">
        <v>39287.4</v>
      </c>
      <c r="F2462" s="160" t="n">
        <v>14219.6</v>
      </c>
    </row>
    <row r="2463">
      <c r="A2463" s="104" t="inlineStr">
        <is>
          <t>2024/25</t>
        </is>
      </c>
      <c r="B2463" s="104" t="inlineStr">
        <is>
          <t>HC-059</t>
        </is>
      </c>
      <c r="C2463" s="104" t="inlineStr">
        <is>
          <t>P026</t>
        </is>
      </c>
      <c r="D2463" s="159" t="n">
        <v>6195</v>
      </c>
      <c r="E2463" s="160" t="n">
        <v>27599.98</v>
      </c>
      <c r="F2463" s="160" t="n">
        <v>8812.610000000001</v>
      </c>
    </row>
    <row r="2464">
      <c r="A2464" s="104" t="inlineStr">
        <is>
          <t>2024/25</t>
        </is>
      </c>
      <c r="B2464" s="104" t="inlineStr">
        <is>
          <t>HC-059</t>
        </is>
      </c>
      <c r="C2464" s="104" t="inlineStr">
        <is>
          <t>P027</t>
        </is>
      </c>
      <c r="D2464" s="159" t="n">
        <v>5243</v>
      </c>
      <c r="E2464" s="160" t="n">
        <v>23356.55</v>
      </c>
      <c r="F2464" s="160" t="n">
        <v>7458.48</v>
      </c>
    </row>
    <row r="2465">
      <c r="A2465" s="104" t="inlineStr">
        <is>
          <t>2024/25</t>
        </is>
      </c>
      <c r="B2465" s="104" t="inlineStr">
        <is>
          <t>HC-059</t>
        </is>
      </c>
      <c r="C2465" s="104" t="inlineStr">
        <is>
          <t>P028</t>
        </is>
      </c>
      <c r="D2465" s="159" t="n">
        <v>7088</v>
      </c>
      <c r="E2465" s="160" t="n">
        <v>33510.84</v>
      </c>
      <c r="F2465" s="160" t="n">
        <v>11412.51</v>
      </c>
    </row>
    <row r="2466">
      <c r="A2466" s="104" t="inlineStr">
        <is>
          <t>2024/25</t>
        </is>
      </c>
      <c r="B2466" s="104" t="inlineStr">
        <is>
          <t>HC-059</t>
        </is>
      </c>
      <c r="C2466" s="104" t="inlineStr">
        <is>
          <t>P029</t>
        </is>
      </c>
      <c r="D2466" s="159" t="n">
        <v>17186</v>
      </c>
      <c r="E2466" s="160" t="n">
        <v>32811.39</v>
      </c>
      <c r="F2466" s="160" t="n">
        <v>4890.63</v>
      </c>
    </row>
    <row r="2467">
      <c r="A2467" s="104" t="inlineStr">
        <is>
          <t>2024/25</t>
        </is>
      </c>
      <c r="B2467" s="104" t="inlineStr">
        <is>
          <t>HC-059</t>
        </is>
      </c>
      <c r="C2467" s="104" t="inlineStr">
        <is>
          <t>P030</t>
        </is>
      </c>
      <c r="D2467" s="159" t="n">
        <v>9896</v>
      </c>
      <c r="E2467" s="160" t="n">
        <v>29689.27</v>
      </c>
      <c r="F2467" s="160" t="n">
        <v>5687.9</v>
      </c>
    </row>
    <row r="2468">
      <c r="A2468" s="104" t="inlineStr">
        <is>
          <t>2024/25</t>
        </is>
      </c>
      <c r="B2468" s="104" t="inlineStr">
        <is>
          <t>HC-059</t>
        </is>
      </c>
      <c r="C2468" s="104" t="inlineStr">
        <is>
          <t>P031</t>
        </is>
      </c>
      <c r="D2468" s="159" t="n">
        <v>4411</v>
      </c>
      <c r="E2468" s="160" t="n">
        <v>22059.83</v>
      </c>
      <c r="F2468" s="160" t="n">
        <v>6574.55</v>
      </c>
    </row>
    <row r="2469">
      <c r="A2469" s="104" t="inlineStr">
        <is>
          <t>2024/25</t>
        </is>
      </c>
      <c r="B2469" s="104" t="inlineStr">
        <is>
          <t>HC-059</t>
        </is>
      </c>
      <c r="C2469" s="104" t="inlineStr">
        <is>
          <t>P032</t>
        </is>
      </c>
      <c r="D2469" s="159" t="n">
        <v>5491</v>
      </c>
      <c r="E2469" s="160" t="n">
        <v>12978.2</v>
      </c>
      <c r="F2469" s="160" t="n">
        <v>2901.38</v>
      </c>
    </row>
    <row r="2470">
      <c r="A2470" s="104" t="inlineStr">
        <is>
          <t>2024/25</t>
        </is>
      </c>
      <c r="B2470" s="104" t="inlineStr">
        <is>
          <t>HC-059</t>
        </is>
      </c>
      <c r="C2470" s="104" t="inlineStr">
        <is>
          <t>P033</t>
        </is>
      </c>
      <c r="D2470" s="159" t="n">
        <v>3881</v>
      </c>
      <c r="E2470" s="160" t="n">
        <v>11996.61</v>
      </c>
      <c r="F2470" s="160" t="n">
        <v>3064.85</v>
      </c>
    </row>
    <row r="2471">
      <c r="A2471" s="104" t="inlineStr">
        <is>
          <t>2024/25</t>
        </is>
      </c>
      <c r="B2471" s="104" t="inlineStr">
        <is>
          <t>HC-059</t>
        </is>
      </c>
      <c r="C2471" s="104" t="inlineStr">
        <is>
          <t>P034</t>
        </is>
      </c>
      <c r="D2471" s="159" t="n">
        <v>2593</v>
      </c>
      <c r="E2471" s="160" t="n">
        <v>10845.92</v>
      </c>
      <c r="F2471" s="160" t="n">
        <v>3348.62</v>
      </c>
    </row>
    <row r="2472">
      <c r="A2472" s="104" t="inlineStr">
        <is>
          <t>2024/25</t>
        </is>
      </c>
      <c r="B2472" s="104" t="inlineStr">
        <is>
          <t>HC-059</t>
        </is>
      </c>
      <c r="C2472" s="104" t="inlineStr">
        <is>
          <t>P035</t>
        </is>
      </c>
      <c r="D2472" s="159" t="n">
        <v>3351</v>
      </c>
      <c r="E2472" s="160" t="n">
        <v>11883.91</v>
      </c>
      <c r="F2472" s="160" t="n">
        <v>3289.37</v>
      </c>
    </row>
    <row r="2473">
      <c r="A2473" s="104" t="inlineStr">
        <is>
          <t>2024/25</t>
        </is>
      </c>
      <c r="B2473" s="104" t="inlineStr">
        <is>
          <t>HC-059</t>
        </is>
      </c>
      <c r="C2473" s="104" t="inlineStr">
        <is>
          <t>P036</t>
        </is>
      </c>
      <c r="D2473" s="159" t="n">
        <v>2667</v>
      </c>
      <c r="E2473" s="160" t="n">
        <v>10181.08</v>
      </c>
      <c r="F2473" s="160" t="n">
        <v>2926.2</v>
      </c>
    </row>
    <row r="2474">
      <c r="A2474" s="104" t="inlineStr">
        <is>
          <t>2024/25</t>
        </is>
      </c>
      <c r="B2474" s="104" t="inlineStr">
        <is>
          <t>HC-059</t>
        </is>
      </c>
      <c r="C2474" s="104" t="inlineStr">
        <is>
          <t>P037</t>
        </is>
      </c>
      <c r="D2474" s="159" t="n">
        <v>4067</v>
      </c>
      <c r="E2474" s="160" t="n">
        <v>14045.83</v>
      </c>
      <c r="F2474" s="160" t="n">
        <v>4635.32</v>
      </c>
    </row>
    <row r="2475">
      <c r="A2475" s="104" t="inlineStr">
        <is>
          <t>2024/25</t>
        </is>
      </c>
      <c r="B2475" s="104" t="inlineStr">
        <is>
          <t>HC-059</t>
        </is>
      </c>
      <c r="C2475" s="104" t="inlineStr">
        <is>
          <t>P038</t>
        </is>
      </c>
      <c r="D2475" s="159" t="n">
        <v>2049</v>
      </c>
      <c r="E2475" s="160" t="n">
        <v>12856.06</v>
      </c>
      <c r="F2475" s="160" t="n">
        <v>4105.4</v>
      </c>
    </row>
    <row r="2476">
      <c r="A2476" s="104" t="inlineStr">
        <is>
          <t>2024/25</t>
        </is>
      </c>
      <c r="B2476" s="104" t="inlineStr">
        <is>
          <t>HC-059</t>
        </is>
      </c>
      <c r="C2476" s="104" t="inlineStr">
        <is>
          <t>P039</t>
        </is>
      </c>
      <c r="D2476" s="159" t="n">
        <v>2217</v>
      </c>
      <c r="E2476" s="160" t="n">
        <v>13904.56</v>
      </c>
      <c r="F2476" s="160" t="n">
        <v>4588.45</v>
      </c>
    </row>
    <row r="2477">
      <c r="A2477" s="104" t="inlineStr">
        <is>
          <t>2024/25</t>
        </is>
      </c>
      <c r="B2477" s="104" t="inlineStr">
        <is>
          <t>HC-059</t>
        </is>
      </c>
      <c r="C2477" s="104" t="inlineStr">
        <is>
          <t>P040</t>
        </is>
      </c>
      <c r="D2477" s="159" t="n">
        <v>833</v>
      </c>
      <c r="E2477" s="160" t="n">
        <v>6367.09</v>
      </c>
      <c r="F2477" s="160" t="n">
        <v>2035.34</v>
      </c>
    </row>
    <row r="2478">
      <c r="A2478" s="104" t="inlineStr">
        <is>
          <t>2024/25</t>
        </is>
      </c>
      <c r="B2478" s="104" t="inlineStr">
        <is>
          <t>HC-059</t>
        </is>
      </c>
      <c r="C2478" s="104" t="inlineStr">
        <is>
          <t>P041</t>
        </is>
      </c>
      <c r="D2478" s="159" t="n">
        <v>403</v>
      </c>
      <c r="E2478" s="160" t="n">
        <v>4367.2</v>
      </c>
      <c r="F2478" s="160" t="n">
        <v>1669.95</v>
      </c>
    </row>
    <row r="2479">
      <c r="A2479" s="104" t="inlineStr">
        <is>
          <t>2024/25</t>
        </is>
      </c>
      <c r="B2479" s="104" t="inlineStr">
        <is>
          <t>HC-059</t>
        </is>
      </c>
      <c r="C2479" s="104" t="inlineStr">
        <is>
          <t>P042</t>
        </is>
      </c>
      <c r="D2479" s="159" t="n">
        <v>668</v>
      </c>
      <c r="E2479" s="160" t="n">
        <v>2669.16</v>
      </c>
      <c r="F2479" s="160" t="n">
        <v>652.05</v>
      </c>
    </row>
    <row r="2480">
      <c r="A2480" s="104" t="inlineStr">
        <is>
          <t>2024/25</t>
        </is>
      </c>
      <c r="B2480" s="104" t="inlineStr">
        <is>
          <t>HC-060</t>
        </is>
      </c>
      <c r="C2480" s="104" t="inlineStr">
        <is>
          <t>P001</t>
        </is>
      </c>
      <c r="D2480" s="159" t="n">
        <v>3670</v>
      </c>
      <c r="E2480" s="160" t="n">
        <v>33037.39</v>
      </c>
      <c r="F2480" s="160" t="n">
        <v>11602.09</v>
      </c>
    </row>
    <row r="2481">
      <c r="A2481" s="104" t="inlineStr">
        <is>
          <t>2024/25</t>
        </is>
      </c>
      <c r="B2481" s="104" t="inlineStr">
        <is>
          <t>HC-060</t>
        </is>
      </c>
      <c r="C2481" s="104" t="inlineStr">
        <is>
          <t>P002</t>
        </is>
      </c>
      <c r="D2481" s="159" t="n">
        <v>5366</v>
      </c>
      <c r="E2481" s="160" t="n">
        <v>56108.8</v>
      </c>
      <c r="F2481" s="160" t="n">
        <v>20897.5</v>
      </c>
    </row>
    <row r="2482">
      <c r="A2482" s="104" t="inlineStr">
        <is>
          <t>2024/25</t>
        </is>
      </c>
      <c r="B2482" s="104" t="inlineStr">
        <is>
          <t>HC-060</t>
        </is>
      </c>
      <c r="C2482" s="104" t="inlineStr">
        <is>
          <t>P003</t>
        </is>
      </c>
      <c r="D2482" s="159" t="n">
        <v>7242</v>
      </c>
      <c r="E2482" s="160" t="n">
        <v>48704.62</v>
      </c>
      <c r="F2482" s="160" t="n">
        <v>16066.85</v>
      </c>
    </row>
    <row r="2483">
      <c r="A2483" s="104" t="inlineStr">
        <is>
          <t>2024/25</t>
        </is>
      </c>
      <c r="B2483" s="104" t="inlineStr">
        <is>
          <t>HC-060</t>
        </is>
      </c>
      <c r="C2483" s="104" t="inlineStr">
        <is>
          <t>P004</t>
        </is>
      </c>
      <c r="D2483" s="159" t="n">
        <v>3219</v>
      </c>
      <c r="E2483" s="160" t="n">
        <v>25157.84</v>
      </c>
      <c r="F2483" s="160" t="n">
        <v>8030.47</v>
      </c>
    </row>
    <row r="2484">
      <c r="A2484" s="104" t="inlineStr">
        <is>
          <t>2024/25</t>
        </is>
      </c>
      <c r="B2484" s="104" t="inlineStr">
        <is>
          <t>HC-060</t>
        </is>
      </c>
      <c r="C2484" s="104" t="inlineStr">
        <is>
          <t>P005</t>
        </is>
      </c>
      <c r="D2484" s="159" t="n">
        <v>7471</v>
      </c>
      <c r="E2484" s="160" t="n">
        <v>55701.36</v>
      </c>
      <c r="F2484" s="160" t="n">
        <v>17187.87</v>
      </c>
    </row>
    <row r="2485">
      <c r="A2485" s="104" t="inlineStr">
        <is>
          <t>2024/25</t>
        </is>
      </c>
      <c r="B2485" s="104" t="inlineStr">
        <is>
          <t>HC-060</t>
        </is>
      </c>
      <c r="C2485" s="104" t="inlineStr">
        <is>
          <t>P006</t>
        </is>
      </c>
      <c r="D2485" s="159" t="n">
        <v>6519</v>
      </c>
      <c r="E2485" s="160" t="n">
        <v>52748.75</v>
      </c>
      <c r="F2485" s="160" t="n">
        <v>15156.27</v>
      </c>
    </row>
    <row r="2486">
      <c r="A2486" s="104" t="inlineStr">
        <is>
          <t>2024/25</t>
        </is>
      </c>
      <c r="B2486" s="104" t="inlineStr">
        <is>
          <t>HC-060</t>
        </is>
      </c>
      <c r="C2486" s="104" t="inlineStr">
        <is>
          <t>P007</t>
        </is>
      </c>
      <c r="D2486" s="159" t="n">
        <v>6586</v>
      </c>
      <c r="E2486" s="160" t="n">
        <v>49708.62</v>
      </c>
      <c r="F2486" s="160" t="n">
        <v>13225.93</v>
      </c>
    </row>
    <row r="2487">
      <c r="A2487" s="104" t="inlineStr">
        <is>
          <t>2024/25</t>
        </is>
      </c>
      <c r="B2487" s="104" t="inlineStr">
        <is>
          <t>HC-060</t>
        </is>
      </c>
      <c r="C2487" s="104" t="inlineStr">
        <is>
          <t>P008</t>
        </is>
      </c>
      <c r="D2487" s="159" t="n">
        <v>5317</v>
      </c>
      <c r="E2487" s="160" t="n">
        <v>39152.42</v>
      </c>
      <c r="F2487" s="160" t="n">
        <v>14163.33</v>
      </c>
    </row>
    <row r="2488">
      <c r="A2488" s="104" t="inlineStr">
        <is>
          <t>2024/25</t>
        </is>
      </c>
      <c r="B2488" s="104" t="inlineStr">
        <is>
          <t>HC-060</t>
        </is>
      </c>
      <c r="C2488" s="104" t="inlineStr">
        <is>
          <t>P009</t>
        </is>
      </c>
      <c r="D2488" s="159" t="n">
        <v>2848</v>
      </c>
      <c r="E2488" s="160" t="n">
        <v>36001.01</v>
      </c>
      <c r="F2488" s="160" t="n">
        <v>14557.91</v>
      </c>
    </row>
    <row r="2489">
      <c r="A2489" s="104" t="inlineStr">
        <is>
          <t>2024/25</t>
        </is>
      </c>
      <c r="B2489" s="104" t="inlineStr">
        <is>
          <t>HC-060</t>
        </is>
      </c>
      <c r="C2489" s="104" t="inlineStr">
        <is>
          <t>P010</t>
        </is>
      </c>
      <c r="D2489" s="159" t="n">
        <v>6876</v>
      </c>
      <c r="E2489" s="160" t="n">
        <v>40630.85</v>
      </c>
      <c r="F2489" s="160" t="n">
        <v>12968.69</v>
      </c>
    </row>
    <row r="2490">
      <c r="A2490" s="104" t="inlineStr">
        <is>
          <t>2024/25</t>
        </is>
      </c>
      <c r="B2490" s="104" t="inlineStr">
        <is>
          <t>HC-060</t>
        </is>
      </c>
      <c r="C2490" s="104" t="inlineStr">
        <is>
          <t>P011</t>
        </is>
      </c>
      <c r="D2490" s="159" t="n">
        <v>6811</v>
      </c>
      <c r="E2490" s="160" t="n">
        <v>19805.15</v>
      </c>
      <c r="F2490" s="160" t="n">
        <v>4637.2</v>
      </c>
    </row>
    <row r="2491">
      <c r="A2491" s="104" t="inlineStr">
        <is>
          <t>2024/25</t>
        </is>
      </c>
      <c r="B2491" s="104" t="inlineStr">
        <is>
          <t>HC-060</t>
        </is>
      </c>
      <c r="C2491" s="104" t="inlineStr">
        <is>
          <t>P012</t>
        </is>
      </c>
      <c r="D2491" s="159" t="n">
        <v>7409</v>
      </c>
      <c r="E2491" s="160" t="n">
        <v>27612.37</v>
      </c>
      <c r="F2491" s="160" t="n">
        <v>8227.32</v>
      </c>
    </row>
    <row r="2492">
      <c r="A2492" s="104" t="inlineStr">
        <is>
          <t>2024/25</t>
        </is>
      </c>
      <c r="B2492" s="104" t="inlineStr">
        <is>
          <t>HC-060</t>
        </is>
      </c>
      <c r="C2492" s="104" t="inlineStr">
        <is>
          <t>P013</t>
        </is>
      </c>
      <c r="D2492" s="159" t="n">
        <v>7450</v>
      </c>
      <c r="E2492" s="160" t="n">
        <v>25730.86</v>
      </c>
      <c r="F2492" s="160" t="n">
        <v>6572.29</v>
      </c>
    </row>
    <row r="2493">
      <c r="A2493" s="104" t="inlineStr">
        <is>
          <t>2024/25</t>
        </is>
      </c>
      <c r="B2493" s="104" t="inlineStr">
        <is>
          <t>HC-060</t>
        </is>
      </c>
      <c r="C2493" s="104" t="inlineStr">
        <is>
          <t>P014</t>
        </is>
      </c>
      <c r="D2493" s="159" t="n">
        <v>8260</v>
      </c>
      <c r="E2493" s="160" t="n">
        <v>32289.75</v>
      </c>
      <c r="F2493" s="160" t="n">
        <v>8934.52</v>
      </c>
    </row>
    <row r="2494">
      <c r="A2494" s="104" t="inlineStr">
        <is>
          <t>2024/25</t>
        </is>
      </c>
      <c r="B2494" s="104" t="inlineStr">
        <is>
          <t>HC-060</t>
        </is>
      </c>
      <c r="C2494" s="104" t="inlineStr">
        <is>
          <t>P015</t>
        </is>
      </c>
      <c r="D2494" s="159" t="n">
        <v>6020</v>
      </c>
      <c r="E2494" s="160" t="n">
        <v>28462.59</v>
      </c>
      <c r="F2494" s="160" t="n">
        <v>9389.98</v>
      </c>
    </row>
    <row r="2495">
      <c r="A2495" s="104" t="inlineStr">
        <is>
          <t>2024/25</t>
        </is>
      </c>
      <c r="B2495" s="104" t="inlineStr">
        <is>
          <t>HC-060</t>
        </is>
      </c>
      <c r="C2495" s="104" t="inlineStr">
        <is>
          <t>P016</t>
        </is>
      </c>
      <c r="D2495" s="159" t="n">
        <v>3108</v>
      </c>
      <c r="E2495" s="160" t="n">
        <v>19208.05</v>
      </c>
      <c r="F2495" s="160" t="n">
        <v>5927.12</v>
      </c>
    </row>
    <row r="2496">
      <c r="A2496" s="104" t="inlineStr">
        <is>
          <t>2024/25</t>
        </is>
      </c>
      <c r="B2496" s="104" t="inlineStr">
        <is>
          <t>HC-060</t>
        </is>
      </c>
      <c r="C2496" s="104" t="inlineStr">
        <is>
          <t>P017</t>
        </is>
      </c>
      <c r="D2496" s="159" t="n">
        <v>2819</v>
      </c>
      <c r="E2496" s="160" t="n">
        <v>19222.17</v>
      </c>
      <c r="F2496" s="160" t="n">
        <v>6546.15</v>
      </c>
    </row>
    <row r="2497">
      <c r="A2497" s="104" t="inlineStr">
        <is>
          <t>2024/25</t>
        </is>
      </c>
      <c r="B2497" s="104" t="inlineStr">
        <is>
          <t>HC-060</t>
        </is>
      </c>
      <c r="C2497" s="104" t="inlineStr">
        <is>
          <t>P018</t>
        </is>
      </c>
      <c r="D2497" s="159" t="n">
        <v>6567</v>
      </c>
      <c r="E2497" s="160" t="n">
        <v>17312.89</v>
      </c>
      <c r="F2497" s="160" t="n">
        <v>3684.45</v>
      </c>
    </row>
    <row r="2498">
      <c r="A2498" s="104" t="inlineStr">
        <is>
          <t>2024/25</t>
        </is>
      </c>
      <c r="B2498" s="104" t="inlineStr">
        <is>
          <t>HC-060</t>
        </is>
      </c>
      <c r="C2498" s="104" t="inlineStr">
        <is>
          <t>P019</t>
        </is>
      </c>
      <c r="D2498" s="159" t="n">
        <v>8584</v>
      </c>
      <c r="E2498" s="160" t="n">
        <v>21851.14</v>
      </c>
      <c r="F2498" s="160" t="n">
        <v>5580.2</v>
      </c>
    </row>
    <row r="2499">
      <c r="A2499" s="104" t="inlineStr">
        <is>
          <t>2024/25</t>
        </is>
      </c>
      <c r="B2499" s="104" t="inlineStr">
        <is>
          <t>HC-060</t>
        </is>
      </c>
      <c r="C2499" s="104" t="inlineStr">
        <is>
          <t>P020</t>
        </is>
      </c>
      <c r="D2499" s="159" t="n">
        <v>5341</v>
      </c>
      <c r="E2499" s="160" t="n">
        <v>13597.35</v>
      </c>
      <c r="F2499" s="160" t="n">
        <v>3473.2</v>
      </c>
    </row>
    <row r="2500">
      <c r="A2500" s="104" t="inlineStr">
        <is>
          <t>2024/25</t>
        </is>
      </c>
      <c r="B2500" s="104" t="inlineStr">
        <is>
          <t>HC-060</t>
        </is>
      </c>
      <c r="C2500" s="104" t="inlineStr">
        <is>
          <t>P021</t>
        </is>
      </c>
      <c r="D2500" s="159" t="n">
        <v>8283</v>
      </c>
      <c r="E2500" s="160" t="n">
        <v>27107.76</v>
      </c>
      <c r="F2500" s="160" t="n">
        <v>7501.87</v>
      </c>
    </row>
    <row r="2501">
      <c r="A2501" s="104" t="inlineStr">
        <is>
          <t>2024/25</t>
        </is>
      </c>
      <c r="B2501" s="104" t="inlineStr">
        <is>
          <t>HC-060</t>
        </is>
      </c>
      <c r="C2501" s="104" t="inlineStr">
        <is>
          <t>P022</t>
        </is>
      </c>
      <c r="D2501" s="159" t="n">
        <v>7347</v>
      </c>
      <c r="E2501" s="160" t="n">
        <v>22709.24</v>
      </c>
      <c r="F2501" s="160" t="n">
        <v>6041.17</v>
      </c>
    </row>
    <row r="2502">
      <c r="A2502" s="104" t="inlineStr">
        <is>
          <t>2024/25</t>
        </is>
      </c>
      <c r="B2502" s="104" t="inlineStr">
        <is>
          <t>HC-060</t>
        </is>
      </c>
      <c r="C2502" s="104" t="inlineStr">
        <is>
          <t>P023</t>
        </is>
      </c>
      <c r="D2502" s="159" t="n">
        <v>8135</v>
      </c>
      <c r="E2502" s="160" t="n">
        <v>16271.84</v>
      </c>
      <c r="F2502" s="160" t="n">
        <v>3116.73</v>
      </c>
    </row>
    <row r="2503">
      <c r="A2503" s="104" t="inlineStr">
        <is>
          <t>2024/25</t>
        </is>
      </c>
      <c r="B2503" s="104" t="inlineStr">
        <is>
          <t>HC-060</t>
        </is>
      </c>
      <c r="C2503" s="104" t="inlineStr">
        <is>
          <t>P024</t>
        </is>
      </c>
      <c r="D2503" s="159" t="n">
        <v>8846</v>
      </c>
      <c r="E2503" s="160" t="n">
        <v>19298.01</v>
      </c>
      <c r="F2503" s="160" t="n">
        <v>3902.41</v>
      </c>
    </row>
    <row r="2504">
      <c r="A2504" s="104" t="inlineStr">
        <is>
          <t>2024/25</t>
        </is>
      </c>
      <c r="B2504" s="104" t="inlineStr">
        <is>
          <t>HC-060</t>
        </is>
      </c>
      <c r="C2504" s="104" t="inlineStr">
        <is>
          <t>P025</t>
        </is>
      </c>
      <c r="D2504" s="159" t="n">
        <v>7224</v>
      </c>
      <c r="E2504" s="160" t="n">
        <v>27582.46</v>
      </c>
      <c r="F2504" s="160" t="n">
        <v>9979.92</v>
      </c>
    </row>
    <row r="2505">
      <c r="A2505" s="104" t="inlineStr">
        <is>
          <t>2024/25</t>
        </is>
      </c>
      <c r="B2505" s="104" t="inlineStr">
        <is>
          <t>HC-060</t>
        </is>
      </c>
      <c r="C2505" s="104" t="inlineStr">
        <is>
          <t>P026</t>
        </is>
      </c>
      <c r="D2505" s="159" t="n">
        <v>4491</v>
      </c>
      <c r="E2505" s="160" t="n">
        <v>20007.13</v>
      </c>
      <c r="F2505" s="160" t="n">
        <v>6387.42</v>
      </c>
    </row>
    <row r="2506">
      <c r="A2506" s="104" t="inlineStr">
        <is>
          <t>2024/25</t>
        </is>
      </c>
      <c r="B2506" s="104" t="inlineStr">
        <is>
          <t>HC-060</t>
        </is>
      </c>
      <c r="C2506" s="104" t="inlineStr">
        <is>
          <t>P027</t>
        </is>
      </c>
      <c r="D2506" s="159" t="n">
        <v>3694</v>
      </c>
      <c r="E2506" s="160" t="n">
        <v>16453.19</v>
      </c>
      <c r="F2506" s="160" t="n">
        <v>5253.6</v>
      </c>
    </row>
    <row r="2507">
      <c r="A2507" s="104" t="inlineStr">
        <is>
          <t>2024/25</t>
        </is>
      </c>
      <c r="B2507" s="104" t="inlineStr">
        <is>
          <t>HC-060</t>
        </is>
      </c>
      <c r="C2507" s="104" t="inlineStr">
        <is>
          <t>P028</t>
        </is>
      </c>
      <c r="D2507" s="159" t="n">
        <v>5050</v>
      </c>
      <c r="E2507" s="160" t="n">
        <v>23875.51</v>
      </c>
      <c r="F2507" s="160" t="n">
        <v>8130.13</v>
      </c>
    </row>
    <row r="2508">
      <c r="A2508" s="104" t="inlineStr">
        <is>
          <t>2024/25</t>
        </is>
      </c>
      <c r="B2508" s="104" t="inlineStr">
        <is>
          <t>HC-060</t>
        </is>
      </c>
      <c r="C2508" s="104" t="inlineStr">
        <is>
          <t>P029</t>
        </is>
      </c>
      <c r="D2508" s="159" t="n">
        <v>12811</v>
      </c>
      <c r="E2508" s="160" t="n">
        <v>24454.47</v>
      </c>
      <c r="F2508" s="160" t="n">
        <v>3643.73</v>
      </c>
    </row>
    <row r="2509">
      <c r="A2509" s="104" t="inlineStr">
        <is>
          <t>2024/25</t>
        </is>
      </c>
      <c r="B2509" s="104" t="inlineStr">
        <is>
          <t>HC-060</t>
        </is>
      </c>
      <c r="C2509" s="104" t="inlineStr">
        <is>
          <t>P030</t>
        </is>
      </c>
      <c r="D2509" s="159" t="n">
        <v>6943</v>
      </c>
      <c r="E2509" s="160" t="n">
        <v>20827.98</v>
      </c>
      <c r="F2509" s="160" t="n">
        <v>3989.16</v>
      </c>
    </row>
    <row r="2510">
      <c r="A2510" s="104" t="inlineStr">
        <is>
          <t>2024/25</t>
        </is>
      </c>
      <c r="B2510" s="104" t="inlineStr">
        <is>
          <t>HC-060</t>
        </is>
      </c>
      <c r="C2510" s="104" t="inlineStr">
        <is>
          <t>P031</t>
        </is>
      </c>
      <c r="D2510" s="159" t="n">
        <v>3241</v>
      </c>
      <c r="E2510" s="160" t="n">
        <v>16210.92</v>
      </c>
      <c r="F2510" s="160" t="n">
        <v>4831</v>
      </c>
    </row>
    <row r="2511">
      <c r="A2511" s="104" t="inlineStr">
        <is>
          <t>2024/25</t>
        </is>
      </c>
      <c r="B2511" s="104" t="inlineStr">
        <is>
          <t>HC-060</t>
        </is>
      </c>
      <c r="C2511" s="104" t="inlineStr">
        <is>
          <t>P032</t>
        </is>
      </c>
      <c r="D2511" s="159" t="n">
        <v>4076</v>
      </c>
      <c r="E2511" s="160" t="n">
        <v>9637.58</v>
      </c>
      <c r="F2511" s="160" t="n">
        <v>2153.91</v>
      </c>
    </row>
    <row r="2512">
      <c r="A2512" s="104" t="inlineStr">
        <is>
          <t>2024/25</t>
        </is>
      </c>
      <c r="B2512" s="104" t="inlineStr">
        <is>
          <t>HC-060</t>
        </is>
      </c>
      <c r="C2512" s="104" t="inlineStr">
        <is>
          <t>P033</t>
        </is>
      </c>
      <c r="D2512" s="159" t="n">
        <v>2804</v>
      </c>
      <c r="E2512" s="160" t="n">
        <v>8661.860000000001</v>
      </c>
      <c r="F2512" s="160" t="n">
        <v>2212.18</v>
      </c>
    </row>
    <row r="2513">
      <c r="A2513" s="104" t="inlineStr">
        <is>
          <t>2024/25</t>
        </is>
      </c>
      <c r="B2513" s="104" t="inlineStr">
        <is>
          <t>HC-060</t>
        </is>
      </c>
      <c r="C2513" s="104" t="inlineStr">
        <is>
          <t>P034</t>
        </is>
      </c>
      <c r="D2513" s="159" t="n">
        <v>1889</v>
      </c>
      <c r="E2513" s="160" t="n">
        <v>7906.08</v>
      </c>
      <c r="F2513" s="160" t="n">
        <v>2439.96</v>
      </c>
    </row>
    <row r="2514">
      <c r="A2514" s="104" t="inlineStr">
        <is>
          <t>2024/25</t>
        </is>
      </c>
      <c r="B2514" s="104" t="inlineStr">
        <is>
          <t>HC-060</t>
        </is>
      </c>
      <c r="C2514" s="104" t="inlineStr">
        <is>
          <t>P035</t>
        </is>
      </c>
      <c r="D2514" s="159" t="n">
        <v>2542</v>
      </c>
      <c r="E2514" s="160" t="n">
        <v>9011.360000000001</v>
      </c>
      <c r="F2514" s="160" t="n">
        <v>2493.52</v>
      </c>
    </row>
    <row r="2515">
      <c r="A2515" s="104" t="inlineStr">
        <is>
          <t>2024/25</t>
        </is>
      </c>
      <c r="B2515" s="104" t="inlineStr">
        <is>
          <t>HC-060</t>
        </is>
      </c>
      <c r="C2515" s="104" t="inlineStr">
        <is>
          <t>P036</t>
        </is>
      </c>
      <c r="D2515" s="159" t="n">
        <v>1923</v>
      </c>
      <c r="E2515" s="160" t="n">
        <v>7339.3</v>
      </c>
      <c r="F2515" s="160" t="n">
        <v>2109.07</v>
      </c>
    </row>
    <row r="2516">
      <c r="A2516" s="104" t="inlineStr">
        <is>
          <t>2024/25</t>
        </is>
      </c>
      <c r="B2516" s="104" t="inlineStr">
        <is>
          <t>HC-060</t>
        </is>
      </c>
      <c r="C2516" s="104" t="inlineStr">
        <is>
          <t>P037</t>
        </is>
      </c>
      <c r="D2516" s="159" t="n">
        <v>2936</v>
      </c>
      <c r="E2516" s="160" t="n">
        <v>10143.09</v>
      </c>
      <c r="F2516" s="160" t="n">
        <v>3346</v>
      </c>
    </row>
    <row r="2517">
      <c r="A2517" s="104" t="inlineStr">
        <is>
          <t>2024/25</t>
        </is>
      </c>
      <c r="B2517" s="104" t="inlineStr">
        <is>
          <t>HC-060</t>
        </is>
      </c>
      <c r="C2517" s="104" t="inlineStr">
        <is>
          <t>P038</t>
        </is>
      </c>
      <c r="D2517" s="159" t="n">
        <v>1461</v>
      </c>
      <c r="E2517" s="160" t="n">
        <v>9175.379999999999</v>
      </c>
      <c r="F2517" s="160" t="n">
        <v>2928.96</v>
      </c>
    </row>
    <row r="2518">
      <c r="A2518" s="104" t="inlineStr">
        <is>
          <t>2024/25</t>
        </is>
      </c>
      <c r="B2518" s="104" t="inlineStr">
        <is>
          <t>HC-060</t>
        </is>
      </c>
      <c r="C2518" s="104" t="inlineStr">
        <is>
          <t>P039</t>
        </is>
      </c>
      <c r="D2518" s="159" t="n">
        <v>1522</v>
      </c>
      <c r="E2518" s="160" t="n">
        <v>9541.85</v>
      </c>
      <c r="F2518" s="160" t="n">
        <v>3147.68</v>
      </c>
    </row>
    <row r="2519">
      <c r="A2519" s="104" t="inlineStr">
        <is>
          <t>2024/25</t>
        </is>
      </c>
      <c r="B2519" s="104" t="inlineStr">
        <is>
          <t>HC-060</t>
        </is>
      </c>
      <c r="C2519" s="104" t="inlineStr">
        <is>
          <t>P040</t>
        </is>
      </c>
      <c r="D2519" s="159" t="n">
        <v>565</v>
      </c>
      <c r="E2519" s="160" t="n">
        <v>4307.68</v>
      </c>
      <c r="F2519" s="160" t="n">
        <v>1376.61</v>
      </c>
    </row>
    <row r="2520">
      <c r="A2520" s="104" t="inlineStr">
        <is>
          <t>2024/25</t>
        </is>
      </c>
      <c r="B2520" s="104" t="inlineStr">
        <is>
          <t>HC-060</t>
        </is>
      </c>
      <c r="C2520" s="104" t="inlineStr">
        <is>
          <t>P041</t>
        </is>
      </c>
      <c r="D2520" s="159" t="n">
        <v>288</v>
      </c>
      <c r="E2520" s="160" t="n">
        <v>3126.62</v>
      </c>
      <c r="F2520" s="160" t="n">
        <v>1199.62</v>
      </c>
    </row>
    <row r="2521">
      <c r="A2521" s="104" t="inlineStr">
        <is>
          <t>2024/25</t>
        </is>
      </c>
      <c r="B2521" s="104" t="inlineStr">
        <is>
          <t>HC-060</t>
        </is>
      </c>
      <c r="C2521" s="104" t="inlineStr">
        <is>
          <t>P042</t>
        </is>
      </c>
      <c r="D2521" s="159" t="n">
        <v>518</v>
      </c>
      <c r="E2521" s="160" t="n">
        <v>2070.54</v>
      </c>
      <c r="F2521" s="160" t="n">
        <v>507.4</v>
      </c>
    </row>
    <row r="2522">
      <c r="A2522" s="104" t="inlineStr">
        <is>
          <t>2024/25</t>
        </is>
      </c>
      <c r="B2522" s="104" t="inlineStr">
        <is>
          <t>HC-061</t>
        </is>
      </c>
      <c r="C2522" s="104" t="inlineStr">
        <is>
          <t>P001</t>
        </is>
      </c>
      <c r="D2522" s="159" t="n">
        <v>4840</v>
      </c>
      <c r="E2522" s="160" t="n">
        <v>43583.07</v>
      </c>
      <c r="F2522" s="160" t="n">
        <v>15299.28</v>
      </c>
    </row>
    <row r="2523">
      <c r="A2523" s="104" t="inlineStr">
        <is>
          <t>2024/25</t>
        </is>
      </c>
      <c r="B2523" s="104" t="inlineStr">
        <is>
          <t>HC-061</t>
        </is>
      </c>
      <c r="C2523" s="104" t="inlineStr">
        <is>
          <t>P002</t>
        </is>
      </c>
      <c r="D2523" s="159" t="n">
        <v>6739</v>
      </c>
      <c r="E2523" s="160" t="n">
        <v>70455.64999999999</v>
      </c>
      <c r="F2523" s="160" t="n">
        <v>26229.97</v>
      </c>
    </row>
    <row r="2524">
      <c r="A2524" s="104" t="inlineStr">
        <is>
          <t>2024/25</t>
        </is>
      </c>
      <c r="B2524" s="104" t="inlineStr">
        <is>
          <t>HC-061</t>
        </is>
      </c>
      <c r="C2524" s="104" t="inlineStr">
        <is>
          <t>P003</t>
        </is>
      </c>
      <c r="D2524" s="159" t="n">
        <v>10087</v>
      </c>
      <c r="E2524" s="160" t="n">
        <v>67850.75999999999</v>
      </c>
      <c r="F2524" s="160" t="n">
        <v>22378.57</v>
      </c>
    </row>
    <row r="2525">
      <c r="A2525" s="104" t="inlineStr">
        <is>
          <t>2024/25</t>
        </is>
      </c>
      <c r="B2525" s="104" t="inlineStr">
        <is>
          <t>HC-061</t>
        </is>
      </c>
      <c r="C2525" s="104" t="inlineStr">
        <is>
          <t>P004</t>
        </is>
      </c>
      <c r="D2525" s="159" t="n">
        <v>4409</v>
      </c>
      <c r="E2525" s="160" t="n">
        <v>34467.15</v>
      </c>
      <c r="F2525" s="160" t="n">
        <v>11001.91</v>
      </c>
    </row>
    <row r="2526">
      <c r="A2526" s="104" t="inlineStr">
        <is>
          <t>2024/25</t>
        </is>
      </c>
      <c r="B2526" s="104" t="inlineStr">
        <is>
          <t>HC-061</t>
        </is>
      </c>
      <c r="C2526" s="104" t="inlineStr">
        <is>
          <t>P005</t>
        </is>
      </c>
      <c r="D2526" s="159" t="n">
        <v>9789</v>
      </c>
      <c r="E2526" s="160" t="n">
        <v>72955.61</v>
      </c>
      <c r="F2526" s="160" t="n">
        <v>22510.77</v>
      </c>
    </row>
    <row r="2527">
      <c r="A2527" s="104" t="inlineStr">
        <is>
          <t>2024/25</t>
        </is>
      </c>
      <c r="B2527" s="104" t="inlineStr">
        <is>
          <t>HC-061</t>
        </is>
      </c>
      <c r="C2527" s="104" t="inlineStr">
        <is>
          <t>P006</t>
        </is>
      </c>
      <c r="D2527" s="159" t="n">
        <v>9070</v>
      </c>
      <c r="E2527" s="160" t="n">
        <v>73386.56</v>
      </c>
      <c r="F2527" s="160" t="n">
        <v>21077.79</v>
      </c>
    </row>
    <row r="2528">
      <c r="A2528" s="104" t="inlineStr">
        <is>
          <t>2024/25</t>
        </is>
      </c>
      <c r="B2528" s="104" t="inlineStr">
        <is>
          <t>HC-061</t>
        </is>
      </c>
      <c r="C2528" s="104" t="inlineStr">
        <is>
          <t>P007</t>
        </is>
      </c>
      <c r="D2528" s="159" t="n">
        <v>8962</v>
      </c>
      <c r="E2528" s="160" t="n">
        <v>67628.87</v>
      </c>
      <c r="F2528" s="160" t="n">
        <v>17989.78</v>
      </c>
    </row>
    <row r="2529">
      <c r="A2529" s="104" t="inlineStr">
        <is>
          <t>2024/25</t>
        </is>
      </c>
      <c r="B2529" s="104" t="inlineStr">
        <is>
          <t>HC-061</t>
        </is>
      </c>
      <c r="C2529" s="104" t="inlineStr">
        <is>
          <t>P008</t>
        </is>
      </c>
      <c r="D2529" s="159" t="n">
        <v>7239</v>
      </c>
      <c r="E2529" s="160" t="n">
        <v>53293.42</v>
      </c>
      <c r="F2529" s="160" t="n">
        <v>19276.58</v>
      </c>
    </row>
    <row r="2530">
      <c r="A2530" s="104" t="inlineStr">
        <is>
          <t>2024/25</t>
        </is>
      </c>
      <c r="B2530" s="104" t="inlineStr">
        <is>
          <t>HC-061</t>
        </is>
      </c>
      <c r="C2530" s="104" t="inlineStr">
        <is>
          <t>P009</t>
        </is>
      </c>
      <c r="D2530" s="159" t="n">
        <v>3671</v>
      </c>
      <c r="E2530" s="160" t="n">
        <v>46396.61</v>
      </c>
      <c r="F2530" s="160" t="n">
        <v>18753.13</v>
      </c>
    </row>
    <row r="2531">
      <c r="A2531" s="104" t="inlineStr">
        <is>
          <t>2024/25</t>
        </is>
      </c>
      <c r="B2531" s="104" t="inlineStr">
        <is>
          <t>HC-061</t>
        </is>
      </c>
      <c r="C2531" s="104" t="inlineStr">
        <is>
          <t>P010</t>
        </is>
      </c>
      <c r="D2531" s="159" t="n">
        <v>9350</v>
      </c>
      <c r="E2531" s="160" t="n">
        <v>55242.65</v>
      </c>
      <c r="F2531" s="160" t="n">
        <v>17629.69</v>
      </c>
    </row>
    <row r="2532">
      <c r="A2532" s="104" t="inlineStr">
        <is>
          <t>2024/25</t>
        </is>
      </c>
      <c r="B2532" s="104" t="inlineStr">
        <is>
          <t>HC-061</t>
        </is>
      </c>
      <c r="C2532" s="104" t="inlineStr">
        <is>
          <t>P011</t>
        </is>
      </c>
      <c r="D2532" s="159" t="n">
        <v>8837</v>
      </c>
      <c r="E2532" s="160" t="n">
        <v>25716.05</v>
      </c>
      <c r="F2532" s="160" t="n">
        <v>6019.56</v>
      </c>
    </row>
    <row r="2533">
      <c r="A2533" s="104" t="inlineStr">
        <is>
          <t>2024/25</t>
        </is>
      </c>
      <c r="B2533" s="104" t="inlineStr">
        <is>
          <t>HC-061</t>
        </is>
      </c>
      <c r="C2533" s="104" t="inlineStr">
        <is>
          <t>P012</t>
        </is>
      </c>
      <c r="D2533" s="159" t="n">
        <v>9705</v>
      </c>
      <c r="E2533" s="160" t="n">
        <v>36169.88</v>
      </c>
      <c r="F2533" s="160" t="n">
        <v>10775.2</v>
      </c>
    </row>
    <row r="2534">
      <c r="A2534" s="104" t="inlineStr">
        <is>
          <t>2024/25</t>
        </is>
      </c>
      <c r="B2534" s="104" t="inlineStr">
        <is>
          <t>HC-061</t>
        </is>
      </c>
      <c r="C2534" s="104" t="inlineStr">
        <is>
          <t>P013</t>
        </is>
      </c>
      <c r="D2534" s="159" t="n">
        <v>9951</v>
      </c>
      <c r="E2534" s="160" t="n">
        <v>34370.4</v>
      </c>
      <c r="F2534" s="160" t="n">
        <v>8777.299999999999</v>
      </c>
    </row>
    <row r="2535">
      <c r="A2535" s="104" t="inlineStr">
        <is>
          <t>2024/25</t>
        </is>
      </c>
      <c r="B2535" s="104" t="inlineStr">
        <is>
          <t>HC-061</t>
        </is>
      </c>
      <c r="C2535" s="104" t="inlineStr">
        <is>
          <t>P014</t>
        </is>
      </c>
      <c r="D2535" s="159" t="n">
        <v>11016</v>
      </c>
      <c r="E2535" s="160" t="n">
        <v>43065.12</v>
      </c>
      <c r="F2535" s="160" t="n">
        <v>11913.63</v>
      </c>
    </row>
    <row r="2536">
      <c r="A2536" s="104" t="inlineStr">
        <is>
          <t>2024/25</t>
        </is>
      </c>
      <c r="B2536" s="104" t="inlineStr">
        <is>
          <t>HC-061</t>
        </is>
      </c>
      <c r="C2536" s="104" t="inlineStr">
        <is>
          <t>P015</t>
        </is>
      </c>
      <c r="D2536" s="159" t="n">
        <v>7880</v>
      </c>
      <c r="E2536" s="160" t="n">
        <v>37244.8</v>
      </c>
      <c r="F2536" s="160" t="n">
        <v>12281.93</v>
      </c>
    </row>
    <row r="2537">
      <c r="A2537" s="104" t="inlineStr">
        <is>
          <t>2024/25</t>
        </is>
      </c>
      <c r="B2537" s="104" t="inlineStr">
        <is>
          <t>HC-061</t>
        </is>
      </c>
      <c r="C2537" s="104" t="inlineStr">
        <is>
          <t>P016</t>
        </is>
      </c>
      <c r="D2537" s="159" t="n">
        <v>4130</v>
      </c>
      <c r="E2537" s="160" t="n">
        <v>25521.26</v>
      </c>
      <c r="F2537" s="160" t="n">
        <v>7872.07</v>
      </c>
    </row>
    <row r="2538">
      <c r="A2538" s="104" t="inlineStr">
        <is>
          <t>2024/25</t>
        </is>
      </c>
      <c r="B2538" s="104" t="inlineStr">
        <is>
          <t>HC-061</t>
        </is>
      </c>
      <c r="C2538" s="104" t="inlineStr">
        <is>
          <t>P017</t>
        </is>
      </c>
      <c r="D2538" s="159" t="n">
        <v>3765</v>
      </c>
      <c r="E2538" s="160" t="n">
        <v>25668.89</v>
      </c>
      <c r="F2538" s="160" t="n">
        <v>8738.030000000001</v>
      </c>
    </row>
    <row r="2539">
      <c r="A2539" s="104" t="inlineStr">
        <is>
          <t>2024/25</t>
        </is>
      </c>
      <c r="B2539" s="104" t="inlineStr">
        <is>
          <t>HC-061</t>
        </is>
      </c>
      <c r="C2539" s="104" t="inlineStr">
        <is>
          <t>P018</t>
        </is>
      </c>
      <c r="D2539" s="159" t="n">
        <v>8761</v>
      </c>
      <c r="E2539" s="160" t="n">
        <v>23096.68</v>
      </c>
      <c r="F2539" s="160" t="n">
        <v>4913.13</v>
      </c>
    </row>
    <row r="2540">
      <c r="A2540" s="104" t="inlineStr">
        <is>
          <t>2024/25</t>
        </is>
      </c>
      <c r="B2540" s="104" t="inlineStr">
        <is>
          <t>HC-061</t>
        </is>
      </c>
      <c r="C2540" s="104" t="inlineStr">
        <is>
          <t>P019</t>
        </is>
      </c>
      <c r="D2540" s="159" t="n">
        <v>11626</v>
      </c>
      <c r="E2540" s="160" t="n">
        <v>29591.2</v>
      </c>
      <c r="F2540" s="160" t="n">
        <v>7556.21</v>
      </c>
    </row>
    <row r="2541">
      <c r="A2541" s="104" t="inlineStr">
        <is>
          <t>2024/25</t>
        </is>
      </c>
      <c r="B2541" s="104" t="inlineStr">
        <is>
          <t>HC-061</t>
        </is>
      </c>
      <c r="C2541" s="104" t="inlineStr">
        <is>
          <t>P020</t>
        </is>
      </c>
      <c r="D2541" s="159" t="n">
        <v>6973</v>
      </c>
      <c r="E2541" s="160" t="n">
        <v>17751.18</v>
      </c>
      <c r="F2541" s="160" t="n">
        <v>4531.62</v>
      </c>
    </row>
    <row r="2542">
      <c r="A2542" s="104" t="inlineStr">
        <is>
          <t>2024/25</t>
        </is>
      </c>
      <c r="B2542" s="104" t="inlineStr">
        <is>
          <t>HC-061</t>
        </is>
      </c>
      <c r="C2542" s="104" t="inlineStr">
        <is>
          <t>P021</t>
        </is>
      </c>
      <c r="D2542" s="159" t="n">
        <v>11402</v>
      </c>
      <c r="E2542" s="160" t="n">
        <v>37310.3</v>
      </c>
      <c r="F2542" s="160" t="n">
        <v>10321.35</v>
      </c>
    </row>
    <row r="2543">
      <c r="A2543" s="104" t="inlineStr">
        <is>
          <t>2024/25</t>
        </is>
      </c>
      <c r="B2543" s="104" t="inlineStr">
        <is>
          <t>HC-061</t>
        </is>
      </c>
      <c r="C2543" s="104" t="inlineStr">
        <is>
          <t>P022</t>
        </is>
      </c>
      <c r="D2543" s="159" t="n">
        <v>9524</v>
      </c>
      <c r="E2543" s="160" t="n">
        <v>29443.45</v>
      </c>
      <c r="F2543" s="160" t="n">
        <v>7831.16</v>
      </c>
    </row>
    <row r="2544">
      <c r="A2544" s="104" t="inlineStr">
        <is>
          <t>2024/25</t>
        </is>
      </c>
      <c r="B2544" s="104" t="inlineStr">
        <is>
          <t>HC-061</t>
        </is>
      </c>
      <c r="C2544" s="104" t="inlineStr">
        <is>
          <t>P023</t>
        </is>
      </c>
      <c r="D2544" s="159" t="n">
        <v>10653</v>
      </c>
      <c r="E2544" s="160" t="n">
        <v>21303.35</v>
      </c>
      <c r="F2544" s="160" t="n">
        <v>4079.28</v>
      </c>
    </row>
    <row r="2545">
      <c r="A2545" s="104" t="inlineStr">
        <is>
          <t>2024/25</t>
        </is>
      </c>
      <c r="B2545" s="104" t="inlineStr">
        <is>
          <t>HC-061</t>
        </is>
      </c>
      <c r="C2545" s="104" t="inlineStr">
        <is>
          <t>P024</t>
        </is>
      </c>
      <c r="D2545" s="159" t="n">
        <v>11627</v>
      </c>
      <c r="E2545" s="160" t="n">
        <v>25366.79</v>
      </c>
      <c r="F2545" s="160" t="n">
        <v>5127.17</v>
      </c>
    </row>
    <row r="2546">
      <c r="A2546" s="104" t="inlineStr">
        <is>
          <t>2024/25</t>
        </is>
      </c>
      <c r="B2546" s="104" t="inlineStr">
        <is>
          <t>HC-061</t>
        </is>
      </c>
      <c r="C2546" s="104" t="inlineStr">
        <is>
          <t>P025</t>
        </is>
      </c>
      <c r="D2546" s="159" t="n">
        <v>9757</v>
      </c>
      <c r="E2546" s="160" t="n">
        <v>37247.9</v>
      </c>
      <c r="F2546" s="160" t="n">
        <v>13471.99</v>
      </c>
    </row>
    <row r="2547">
      <c r="A2547" s="104" t="inlineStr">
        <is>
          <t>2024/25</t>
        </is>
      </c>
      <c r="B2547" s="104" t="inlineStr">
        <is>
          <t>HC-061</t>
        </is>
      </c>
      <c r="C2547" s="104" t="inlineStr">
        <is>
          <t>P026</t>
        </is>
      </c>
      <c r="D2547" s="159" t="n">
        <v>5791</v>
      </c>
      <c r="E2547" s="160" t="n">
        <v>25801.82</v>
      </c>
      <c r="F2547" s="160" t="n">
        <v>8237.01</v>
      </c>
    </row>
    <row r="2548">
      <c r="A2548" s="104" t="inlineStr">
        <is>
          <t>2024/25</t>
        </is>
      </c>
      <c r="B2548" s="104" t="inlineStr">
        <is>
          <t>HC-061</t>
        </is>
      </c>
      <c r="C2548" s="104" t="inlineStr">
        <is>
          <t>P027</t>
        </is>
      </c>
      <c r="D2548" s="159" t="n">
        <v>4903</v>
      </c>
      <c r="E2548" s="160" t="n">
        <v>21837.8</v>
      </c>
      <c r="F2548" s="160" t="n">
        <v>6969.89</v>
      </c>
    </row>
    <row r="2549">
      <c r="A2549" s="104" t="inlineStr">
        <is>
          <t>2024/25</t>
        </is>
      </c>
      <c r="B2549" s="104" t="inlineStr">
        <is>
          <t>HC-061</t>
        </is>
      </c>
      <c r="C2549" s="104" t="inlineStr">
        <is>
          <t>P028</t>
        </is>
      </c>
      <c r="D2549" s="159" t="n">
        <v>6717</v>
      </c>
      <c r="E2549" s="160" t="n">
        <v>31753.19</v>
      </c>
      <c r="F2549" s="160" t="n">
        <v>10809.34</v>
      </c>
    </row>
    <row r="2550">
      <c r="A2550" s="104" t="inlineStr">
        <is>
          <t>2024/25</t>
        </is>
      </c>
      <c r="B2550" s="104" t="inlineStr">
        <is>
          <t>HC-061</t>
        </is>
      </c>
      <c r="C2550" s="104" t="inlineStr">
        <is>
          <t>P029</t>
        </is>
      </c>
      <c r="D2550" s="159" t="n">
        <v>16831</v>
      </c>
      <c r="E2550" s="160" t="n">
        <v>32128.97</v>
      </c>
      <c r="F2550" s="160" t="n">
        <v>4785.83</v>
      </c>
    </row>
    <row r="2551">
      <c r="A2551" s="104" t="inlineStr">
        <is>
          <t>2024/25</t>
        </is>
      </c>
      <c r="B2551" s="104" t="inlineStr">
        <is>
          <t>HC-061</t>
        </is>
      </c>
      <c r="C2551" s="104" t="inlineStr">
        <is>
          <t>P030</t>
        </is>
      </c>
      <c r="D2551" s="159" t="n">
        <v>9347</v>
      </c>
      <c r="E2551" s="160" t="n">
        <v>28040.85</v>
      </c>
      <c r="F2551" s="160" t="n">
        <v>5369.14</v>
      </c>
    </row>
    <row r="2552">
      <c r="A2552" s="104" t="inlineStr">
        <is>
          <t>2024/25</t>
        </is>
      </c>
      <c r="B2552" s="104" t="inlineStr">
        <is>
          <t>HC-061</t>
        </is>
      </c>
      <c r="C2552" s="104" t="inlineStr">
        <is>
          <t>P031</t>
        </is>
      </c>
      <c r="D2552" s="159" t="n">
        <v>4385</v>
      </c>
      <c r="E2552" s="160" t="n">
        <v>21922.36</v>
      </c>
      <c r="F2552" s="160" t="n">
        <v>6530.36</v>
      </c>
    </row>
    <row r="2553">
      <c r="A2553" s="104" t="inlineStr">
        <is>
          <t>2024/25</t>
        </is>
      </c>
      <c r="B2553" s="104" t="inlineStr">
        <is>
          <t>HC-061</t>
        </is>
      </c>
      <c r="C2553" s="104" t="inlineStr">
        <is>
          <t>P032</t>
        </is>
      </c>
      <c r="D2553" s="159" t="n">
        <v>5479</v>
      </c>
      <c r="E2553" s="160" t="n">
        <v>12948.79</v>
      </c>
      <c r="F2553" s="160" t="n">
        <v>2892.78</v>
      </c>
    </row>
    <row r="2554">
      <c r="A2554" s="104" t="inlineStr">
        <is>
          <t>2024/25</t>
        </is>
      </c>
      <c r="B2554" s="104" t="inlineStr">
        <is>
          <t>HC-061</t>
        </is>
      </c>
      <c r="C2554" s="104" t="inlineStr">
        <is>
          <t>P033</t>
        </is>
      </c>
      <c r="D2554" s="159" t="n">
        <v>3597</v>
      </c>
      <c r="E2554" s="160" t="n">
        <v>11116.95</v>
      </c>
      <c r="F2554" s="160" t="n">
        <v>2838.3</v>
      </c>
    </row>
    <row r="2555">
      <c r="A2555" s="104" t="inlineStr">
        <is>
          <t>2024/25</t>
        </is>
      </c>
      <c r="B2555" s="104" t="inlineStr">
        <is>
          <t>HC-061</t>
        </is>
      </c>
      <c r="C2555" s="104" t="inlineStr">
        <is>
          <t>P034</t>
        </is>
      </c>
      <c r="D2555" s="159" t="n">
        <v>2445</v>
      </c>
      <c r="E2555" s="160" t="n">
        <v>10229.14</v>
      </c>
      <c r="F2555" s="160" t="n">
        <v>3156.07</v>
      </c>
    </row>
    <row r="2556">
      <c r="A2556" s="104" t="inlineStr">
        <is>
          <t>2024/25</t>
        </is>
      </c>
      <c r="B2556" s="104" t="inlineStr">
        <is>
          <t>HC-061</t>
        </is>
      </c>
      <c r="C2556" s="104" t="inlineStr">
        <is>
          <t>P035</t>
        </is>
      </c>
      <c r="D2556" s="159" t="n">
        <v>3382</v>
      </c>
      <c r="E2556" s="160" t="n">
        <v>11990.09</v>
      </c>
      <c r="F2556" s="160" t="n">
        <v>3316.27</v>
      </c>
    </row>
    <row r="2557">
      <c r="A2557" s="104" t="inlineStr">
        <is>
          <t>2024/25</t>
        </is>
      </c>
      <c r="B2557" s="104" t="inlineStr">
        <is>
          <t>HC-061</t>
        </is>
      </c>
      <c r="C2557" s="104" t="inlineStr">
        <is>
          <t>P036</t>
        </is>
      </c>
      <c r="D2557" s="159" t="n">
        <v>2488</v>
      </c>
      <c r="E2557" s="160" t="n">
        <v>9498.790000000001</v>
      </c>
      <c r="F2557" s="160" t="n">
        <v>2728.8</v>
      </c>
    </row>
    <row r="2558">
      <c r="A2558" s="104" t="inlineStr">
        <is>
          <t>2024/25</t>
        </is>
      </c>
      <c r="B2558" s="104" t="inlineStr">
        <is>
          <t>HC-061</t>
        </is>
      </c>
      <c r="C2558" s="104" t="inlineStr">
        <is>
          <t>P037</t>
        </is>
      </c>
      <c r="D2558" s="159" t="n">
        <v>3904</v>
      </c>
      <c r="E2558" s="160" t="n">
        <v>13485.61</v>
      </c>
      <c r="F2558" s="160" t="n">
        <v>4447.88</v>
      </c>
    </row>
    <row r="2559">
      <c r="A2559" s="104" t="inlineStr">
        <is>
          <t>2024/25</t>
        </is>
      </c>
      <c r="B2559" s="104" t="inlineStr">
        <is>
          <t>HC-061</t>
        </is>
      </c>
      <c r="C2559" s="104" t="inlineStr">
        <is>
          <t>P038</t>
        </is>
      </c>
      <c r="D2559" s="159" t="n">
        <v>1883</v>
      </c>
      <c r="E2559" s="160" t="n">
        <v>11807.56</v>
      </c>
      <c r="F2559" s="160" t="n">
        <v>3769.01</v>
      </c>
    </row>
    <row r="2560">
      <c r="A2560" s="104" t="inlineStr">
        <is>
          <t>2024/25</t>
        </is>
      </c>
      <c r="B2560" s="104" t="inlineStr">
        <is>
          <t>HC-061</t>
        </is>
      </c>
      <c r="C2560" s="104" t="inlineStr">
        <is>
          <t>P039</t>
        </is>
      </c>
      <c r="D2560" s="159" t="n">
        <v>2001</v>
      </c>
      <c r="E2560" s="160" t="n">
        <v>12552.12</v>
      </c>
      <c r="F2560" s="160" t="n">
        <v>4138.87</v>
      </c>
    </row>
    <row r="2561">
      <c r="A2561" s="104" t="inlineStr">
        <is>
          <t>2024/25</t>
        </is>
      </c>
      <c r="B2561" s="104" t="inlineStr">
        <is>
          <t>HC-061</t>
        </is>
      </c>
      <c r="C2561" s="104" t="inlineStr">
        <is>
          <t>P040</t>
        </is>
      </c>
      <c r="D2561" s="159" t="n">
        <v>733</v>
      </c>
      <c r="E2561" s="160" t="n">
        <v>5600.13</v>
      </c>
      <c r="F2561" s="160" t="n">
        <v>1794.74</v>
      </c>
    </row>
    <row r="2562">
      <c r="A2562" s="104" t="inlineStr">
        <is>
          <t>2024/25</t>
        </is>
      </c>
      <c r="B2562" s="104" t="inlineStr">
        <is>
          <t>HC-061</t>
        </is>
      </c>
      <c r="C2562" s="104" t="inlineStr">
        <is>
          <t>P041</t>
        </is>
      </c>
      <c r="D2562" s="159" t="n">
        <v>414</v>
      </c>
      <c r="E2562" s="160" t="n">
        <v>4468.77</v>
      </c>
      <c r="F2562" s="160" t="n">
        <v>1707.36</v>
      </c>
    </row>
    <row r="2563">
      <c r="A2563" s="104" t="inlineStr">
        <is>
          <t>2024/25</t>
        </is>
      </c>
      <c r="B2563" s="104" t="inlineStr">
        <is>
          <t>HC-061</t>
        </is>
      </c>
      <c r="C2563" s="104" t="inlineStr">
        <is>
          <t>P042</t>
        </is>
      </c>
      <c r="D2563" s="159" t="n">
        <v>679</v>
      </c>
      <c r="E2563" s="160" t="n">
        <v>2716.26</v>
      </c>
      <c r="F2563" s="160" t="n">
        <v>663.11</v>
      </c>
    </row>
    <row r="2564">
      <c r="A2564" s="104" t="inlineStr">
        <is>
          <t>2024/25</t>
        </is>
      </c>
      <c r="B2564" s="104" t="inlineStr">
        <is>
          <t>HC-062</t>
        </is>
      </c>
      <c r="C2564" s="104" t="inlineStr">
        <is>
          <t>P001</t>
        </is>
      </c>
      <c r="D2564" s="159" t="n">
        <v>3278</v>
      </c>
      <c r="E2564" s="160" t="n">
        <v>29496.61</v>
      </c>
      <c r="F2564" s="160" t="n">
        <v>10357.74</v>
      </c>
    </row>
    <row r="2565">
      <c r="A2565" s="104" t="inlineStr">
        <is>
          <t>2024/25</t>
        </is>
      </c>
      <c r="B2565" s="104" t="inlineStr">
        <is>
          <t>HC-062</t>
        </is>
      </c>
      <c r="C2565" s="104" t="inlineStr">
        <is>
          <t>P002</t>
        </is>
      </c>
      <c r="D2565" s="159" t="n">
        <v>4859</v>
      </c>
      <c r="E2565" s="160" t="n">
        <v>50796.25</v>
      </c>
      <c r="F2565" s="160" t="n">
        <v>18919.38</v>
      </c>
    </row>
    <row r="2566">
      <c r="A2566" s="104" t="inlineStr">
        <is>
          <t>2024/25</t>
        </is>
      </c>
      <c r="B2566" s="104" t="inlineStr">
        <is>
          <t>HC-062</t>
        </is>
      </c>
      <c r="C2566" s="104" t="inlineStr">
        <is>
          <t>P003</t>
        </is>
      </c>
      <c r="D2566" s="159" t="n">
        <v>6471</v>
      </c>
      <c r="E2566" s="160" t="n">
        <v>43531.94</v>
      </c>
      <c r="F2566" s="160" t="n">
        <v>14360.45</v>
      </c>
    </row>
    <row r="2567">
      <c r="A2567" s="104" t="inlineStr">
        <is>
          <t>2024/25</t>
        </is>
      </c>
      <c r="B2567" s="104" t="inlineStr">
        <is>
          <t>HC-062</t>
        </is>
      </c>
      <c r="C2567" s="104" t="inlineStr">
        <is>
          <t>P004</t>
        </is>
      </c>
      <c r="D2567" s="159" t="n">
        <v>3030</v>
      </c>
      <c r="E2567" s="160" t="n">
        <v>23689.26</v>
      </c>
      <c r="F2567" s="160" t="n">
        <v>7562.6</v>
      </c>
    </row>
    <row r="2568">
      <c r="A2568" s="104" t="inlineStr">
        <is>
          <t>2024/25</t>
        </is>
      </c>
      <c r="B2568" s="104" t="inlineStr">
        <is>
          <t>HC-062</t>
        </is>
      </c>
      <c r="C2568" s="104" t="inlineStr">
        <is>
          <t>P005</t>
        </is>
      </c>
      <c r="D2568" s="159" t="n">
        <v>6827</v>
      </c>
      <c r="E2568" s="160" t="n">
        <v>50884.5</v>
      </c>
      <c r="F2568" s="160" t="n">
        <v>15703.85</v>
      </c>
    </row>
    <row r="2569">
      <c r="A2569" s="104" t="inlineStr">
        <is>
          <t>2024/25</t>
        </is>
      </c>
      <c r="B2569" s="104" t="inlineStr">
        <is>
          <t>HC-062</t>
        </is>
      </c>
      <c r="C2569" s="104" t="inlineStr">
        <is>
          <t>P006</t>
        </is>
      </c>
      <c r="D2569" s="159" t="n">
        <v>6198</v>
      </c>
      <c r="E2569" s="160" t="n">
        <v>50156.48</v>
      </c>
      <c r="F2569" s="160" t="n">
        <v>14412.32</v>
      </c>
    </row>
    <row r="2570">
      <c r="A2570" s="104" t="inlineStr">
        <is>
          <t>2024/25</t>
        </is>
      </c>
      <c r="B2570" s="104" t="inlineStr">
        <is>
          <t>HC-062</t>
        </is>
      </c>
      <c r="C2570" s="104" t="inlineStr">
        <is>
          <t>P007</t>
        </is>
      </c>
      <c r="D2570" s="159" t="n">
        <v>6239</v>
      </c>
      <c r="E2570" s="160" t="n">
        <v>47093.85</v>
      </c>
      <c r="F2570" s="160" t="n">
        <v>12529.57</v>
      </c>
    </row>
    <row r="2571">
      <c r="A2571" s="104" t="inlineStr">
        <is>
          <t>2024/25</t>
        </is>
      </c>
      <c r="B2571" s="104" t="inlineStr">
        <is>
          <t>HC-062</t>
        </is>
      </c>
      <c r="C2571" s="104" t="inlineStr">
        <is>
          <t>P008</t>
        </is>
      </c>
      <c r="D2571" s="159" t="n">
        <v>4920</v>
      </c>
      <c r="E2571" s="160" t="n">
        <v>36231.52</v>
      </c>
      <c r="F2571" s="160" t="n">
        <v>13109.12</v>
      </c>
    </row>
    <row r="2572">
      <c r="A2572" s="104" t="inlineStr">
        <is>
          <t>2024/25</t>
        </is>
      </c>
      <c r="B2572" s="104" t="inlineStr">
        <is>
          <t>HC-062</t>
        </is>
      </c>
      <c r="C2572" s="104" t="inlineStr">
        <is>
          <t>P009</t>
        </is>
      </c>
      <c r="D2572" s="159" t="n">
        <v>2550</v>
      </c>
      <c r="E2572" s="160" t="n">
        <v>32216.63</v>
      </c>
      <c r="F2572" s="160" t="n">
        <v>13027.76</v>
      </c>
    </row>
    <row r="2573">
      <c r="A2573" s="104" t="inlineStr">
        <is>
          <t>2024/25</t>
        </is>
      </c>
      <c r="B2573" s="104" t="inlineStr">
        <is>
          <t>HC-062</t>
        </is>
      </c>
      <c r="C2573" s="104" t="inlineStr">
        <is>
          <t>P010</t>
        </is>
      </c>
      <c r="D2573" s="159" t="n">
        <v>6686</v>
      </c>
      <c r="E2573" s="160" t="n">
        <v>39514.98</v>
      </c>
      <c r="F2573" s="160" t="n">
        <v>12615.87</v>
      </c>
    </row>
    <row r="2574">
      <c r="A2574" s="104" t="inlineStr">
        <is>
          <t>2024/25</t>
        </is>
      </c>
      <c r="B2574" s="104" t="inlineStr">
        <is>
          <t>HC-062</t>
        </is>
      </c>
      <c r="C2574" s="104" t="inlineStr">
        <is>
          <t>P011</t>
        </is>
      </c>
      <c r="D2574" s="159" t="n">
        <v>6484</v>
      </c>
      <c r="E2574" s="160" t="n">
        <v>18857.5</v>
      </c>
      <c r="F2574" s="160" t="n">
        <v>4414.72</v>
      </c>
    </row>
    <row r="2575">
      <c r="A2575" s="104" t="inlineStr">
        <is>
          <t>2024/25</t>
        </is>
      </c>
      <c r="B2575" s="104" t="inlineStr">
        <is>
          <t>HC-062</t>
        </is>
      </c>
      <c r="C2575" s="104" t="inlineStr">
        <is>
          <t>P012</t>
        </is>
      </c>
      <c r="D2575" s="159" t="n">
        <v>7064</v>
      </c>
      <c r="E2575" s="160" t="n">
        <v>26328.52</v>
      </c>
      <c r="F2575" s="160" t="n">
        <v>7845</v>
      </c>
    </row>
    <row r="2576">
      <c r="A2576" s="104" t="inlineStr">
        <is>
          <t>2024/25</t>
        </is>
      </c>
      <c r="B2576" s="104" t="inlineStr">
        <is>
          <t>HC-062</t>
        </is>
      </c>
      <c r="C2576" s="104" t="inlineStr">
        <is>
          <t>P013</t>
        </is>
      </c>
      <c r="D2576" s="159" t="n">
        <v>6597</v>
      </c>
      <c r="E2576" s="160" t="n">
        <v>22789.48</v>
      </c>
      <c r="F2576" s="160" t="n">
        <v>5820.99</v>
      </c>
    </row>
    <row r="2577">
      <c r="A2577" s="104" t="inlineStr">
        <is>
          <t>2024/25</t>
        </is>
      </c>
      <c r="B2577" s="104" t="inlineStr">
        <is>
          <t>HC-062</t>
        </is>
      </c>
      <c r="C2577" s="104" t="inlineStr">
        <is>
          <t>P014</t>
        </is>
      </c>
      <c r="D2577" s="159" t="n">
        <v>7972</v>
      </c>
      <c r="E2577" s="160" t="n">
        <v>31168.51</v>
      </c>
      <c r="F2577" s="160" t="n">
        <v>8625.24</v>
      </c>
    </row>
    <row r="2578">
      <c r="A2578" s="104" t="inlineStr">
        <is>
          <t>2024/25</t>
        </is>
      </c>
      <c r="B2578" s="104" t="inlineStr">
        <is>
          <t>HC-062</t>
        </is>
      </c>
      <c r="C2578" s="104" t="inlineStr">
        <is>
          <t>P015</t>
        </is>
      </c>
      <c r="D2578" s="159" t="n">
        <v>5566</v>
      </c>
      <c r="E2578" s="160" t="n">
        <v>26308.07</v>
      </c>
      <c r="F2578" s="160" t="n">
        <v>8678.469999999999</v>
      </c>
    </row>
    <row r="2579">
      <c r="A2579" s="104" t="inlineStr">
        <is>
          <t>2024/25</t>
        </is>
      </c>
      <c r="B2579" s="104" t="inlineStr">
        <is>
          <t>HC-062</t>
        </is>
      </c>
      <c r="C2579" s="104" t="inlineStr">
        <is>
          <t>P016</t>
        </is>
      </c>
      <c r="D2579" s="159" t="n">
        <v>2931</v>
      </c>
      <c r="E2579" s="160" t="n">
        <v>18114.95</v>
      </c>
      <c r="F2579" s="160" t="n">
        <v>5590.26</v>
      </c>
    </row>
    <row r="2580">
      <c r="A2580" s="104" t="inlineStr">
        <is>
          <t>2024/25</t>
        </is>
      </c>
      <c r="B2580" s="104" t="inlineStr">
        <is>
          <t>HC-062</t>
        </is>
      </c>
      <c r="C2580" s="104" t="inlineStr">
        <is>
          <t>P017</t>
        </is>
      </c>
      <c r="D2580" s="159" t="n">
        <v>2626</v>
      </c>
      <c r="E2580" s="160" t="n">
        <v>17915.72</v>
      </c>
      <c r="F2580" s="160" t="n">
        <v>6100.73</v>
      </c>
    </row>
    <row r="2581">
      <c r="A2581" s="104" t="inlineStr">
        <is>
          <t>2024/25</t>
        </is>
      </c>
      <c r="B2581" s="104" t="inlineStr">
        <is>
          <t>HC-062</t>
        </is>
      </c>
      <c r="C2581" s="104" t="inlineStr">
        <is>
          <t>P018</t>
        </is>
      </c>
      <c r="D2581" s="159" t="n">
        <v>6203</v>
      </c>
      <c r="E2581" s="160" t="n">
        <v>16355.71</v>
      </c>
      <c r="F2581" s="160" t="n">
        <v>3481.16</v>
      </c>
    </row>
    <row r="2582">
      <c r="A2582" s="104" t="inlineStr">
        <is>
          <t>2024/25</t>
        </is>
      </c>
      <c r="B2582" s="104" t="inlineStr">
        <is>
          <t>HC-062</t>
        </is>
      </c>
      <c r="C2582" s="104" t="inlineStr">
        <is>
          <t>P019</t>
        </is>
      </c>
      <c r="D2582" s="159" t="n">
        <v>7827</v>
      </c>
      <c r="E2582" s="160" t="n">
        <v>19924.3</v>
      </c>
      <c r="F2582" s="160" t="n">
        <v>5088.51</v>
      </c>
    </row>
    <row r="2583">
      <c r="A2583" s="104" t="inlineStr">
        <is>
          <t>2024/25</t>
        </is>
      </c>
      <c r="B2583" s="104" t="inlineStr">
        <is>
          <t>HC-062</t>
        </is>
      </c>
      <c r="C2583" s="104" t="inlineStr">
        <is>
          <t>P020</t>
        </is>
      </c>
      <c r="D2583" s="159" t="n">
        <v>5031</v>
      </c>
      <c r="E2583" s="160" t="n">
        <v>12806.81</v>
      </c>
      <c r="F2583" s="160" t="n">
        <v>3270.54</v>
      </c>
    </row>
    <row r="2584">
      <c r="A2584" s="104" t="inlineStr">
        <is>
          <t>2024/25</t>
        </is>
      </c>
      <c r="B2584" s="104" t="inlineStr">
        <is>
          <t>HC-062</t>
        </is>
      </c>
      <c r="C2584" s="104" t="inlineStr">
        <is>
          <t>P021</t>
        </is>
      </c>
      <c r="D2584" s="159" t="n">
        <v>7407</v>
      </c>
      <c r="E2584" s="160" t="n">
        <v>24244.6</v>
      </c>
      <c r="F2584" s="160" t="n">
        <v>6707.88</v>
      </c>
    </row>
    <row r="2585">
      <c r="A2585" s="104" t="inlineStr">
        <is>
          <t>2024/25</t>
        </is>
      </c>
      <c r="B2585" s="104" t="inlineStr">
        <is>
          <t>HC-062</t>
        </is>
      </c>
      <c r="C2585" s="104" t="inlineStr">
        <is>
          <t>P022</t>
        </is>
      </c>
      <c r="D2585" s="159" t="n">
        <v>6553</v>
      </c>
      <c r="E2585" s="160" t="n">
        <v>20258.51</v>
      </c>
      <c r="F2585" s="160" t="n">
        <v>5389.44</v>
      </c>
    </row>
    <row r="2586">
      <c r="A2586" s="104" t="inlineStr">
        <is>
          <t>2024/25</t>
        </is>
      </c>
      <c r="B2586" s="104" t="inlineStr">
        <is>
          <t>HC-062</t>
        </is>
      </c>
      <c r="C2586" s="104" t="inlineStr">
        <is>
          <t>P023</t>
        </is>
      </c>
      <c r="D2586" s="159" t="n">
        <v>7110</v>
      </c>
      <c r="E2586" s="160" t="n">
        <v>14220.97</v>
      </c>
      <c r="F2586" s="160" t="n">
        <v>2724.42</v>
      </c>
    </row>
    <row r="2587">
      <c r="A2587" s="104" t="inlineStr">
        <is>
          <t>2024/25</t>
        </is>
      </c>
      <c r="B2587" s="104" t="inlineStr">
        <is>
          <t>HC-062</t>
        </is>
      </c>
      <c r="C2587" s="104" t="inlineStr">
        <is>
          <t>P024</t>
        </is>
      </c>
      <c r="D2587" s="159" t="n">
        <v>8289</v>
      </c>
      <c r="E2587" s="160" t="n">
        <v>18083.45</v>
      </c>
      <c r="F2587" s="160" t="n">
        <v>3656.73</v>
      </c>
    </row>
    <row r="2588">
      <c r="A2588" s="104" t="inlineStr">
        <is>
          <t>2024/25</t>
        </is>
      </c>
      <c r="B2588" s="104" t="inlineStr">
        <is>
          <t>HC-062</t>
        </is>
      </c>
      <c r="C2588" s="104" t="inlineStr">
        <is>
          <t>P025</t>
        </is>
      </c>
      <c r="D2588" s="159" t="n">
        <v>7049</v>
      </c>
      <c r="E2588" s="160" t="n">
        <v>26906.95</v>
      </c>
      <c r="F2588" s="160" t="n">
        <v>9735.42</v>
      </c>
    </row>
    <row r="2589">
      <c r="A2589" s="104" t="inlineStr">
        <is>
          <t>2024/25</t>
        </is>
      </c>
      <c r="B2589" s="104" t="inlineStr">
        <is>
          <t>HC-062</t>
        </is>
      </c>
      <c r="C2589" s="104" t="inlineStr">
        <is>
          <t>P026</t>
        </is>
      </c>
      <c r="D2589" s="159" t="n">
        <v>4027</v>
      </c>
      <c r="E2589" s="160" t="n">
        <v>17934.46</v>
      </c>
      <c r="F2589" s="160" t="n">
        <v>5725.31</v>
      </c>
    </row>
    <row r="2590">
      <c r="A2590" s="104" t="inlineStr">
        <is>
          <t>2024/25</t>
        </is>
      </c>
      <c r="B2590" s="104" t="inlineStr">
        <is>
          <t>HC-062</t>
        </is>
      </c>
      <c r="C2590" s="104" t="inlineStr">
        <is>
          <t>P027</t>
        </is>
      </c>
      <c r="D2590" s="159" t="n">
        <v>3428</v>
      </c>
      <c r="E2590" s="160" t="n">
        <v>15270.92</v>
      </c>
      <c r="F2590" s="160" t="n">
        <v>4875.44</v>
      </c>
    </row>
    <row r="2591">
      <c r="A2591" s="104" t="inlineStr">
        <is>
          <t>2024/25</t>
        </is>
      </c>
      <c r="B2591" s="104" t="inlineStr">
        <is>
          <t>HC-062</t>
        </is>
      </c>
      <c r="C2591" s="104" t="inlineStr">
        <is>
          <t>P028</t>
        </is>
      </c>
      <c r="D2591" s="159" t="n">
        <v>5003</v>
      </c>
      <c r="E2591" s="160" t="n">
        <v>23648.33</v>
      </c>
      <c r="F2591" s="160" t="n">
        <v>8052.26</v>
      </c>
    </row>
    <row r="2592">
      <c r="A2592" s="104" t="inlineStr">
        <is>
          <t>2024/25</t>
        </is>
      </c>
      <c r="B2592" s="104" t="inlineStr">
        <is>
          <t>HC-062</t>
        </is>
      </c>
      <c r="C2592" s="104" t="inlineStr">
        <is>
          <t>P029</t>
        </is>
      </c>
      <c r="D2592" s="159" t="n">
        <v>11074</v>
      </c>
      <c r="E2592" s="160" t="n">
        <v>21141.05</v>
      </c>
      <c r="F2592" s="160" t="n">
        <v>3149.49</v>
      </c>
    </row>
    <row r="2593">
      <c r="A2593" s="104" t="inlineStr">
        <is>
          <t>2024/25</t>
        </is>
      </c>
      <c r="B2593" s="104" t="inlineStr">
        <is>
          <t>HC-062</t>
        </is>
      </c>
      <c r="C2593" s="104" t="inlineStr">
        <is>
          <t>P030</t>
        </is>
      </c>
      <c r="D2593" s="159" t="n">
        <v>6641</v>
      </c>
      <c r="E2593" s="160" t="n">
        <v>19926.15</v>
      </c>
      <c r="F2593" s="160" t="n">
        <v>3816.52</v>
      </c>
    </row>
    <row r="2594">
      <c r="A2594" s="104" t="inlineStr">
        <is>
          <t>2024/25</t>
        </is>
      </c>
      <c r="B2594" s="104" t="inlineStr">
        <is>
          <t>HC-062</t>
        </is>
      </c>
      <c r="C2594" s="104" t="inlineStr">
        <is>
          <t>P031</t>
        </is>
      </c>
      <c r="D2594" s="159" t="n">
        <v>2958</v>
      </c>
      <c r="E2594" s="160" t="n">
        <v>14786.01</v>
      </c>
      <c r="F2594" s="160" t="n">
        <v>4406.09</v>
      </c>
    </row>
    <row r="2595">
      <c r="A2595" s="104" t="inlineStr">
        <is>
          <t>2024/25</t>
        </is>
      </c>
      <c r="B2595" s="104" t="inlineStr">
        <is>
          <t>HC-062</t>
        </is>
      </c>
      <c r="C2595" s="104" t="inlineStr">
        <is>
          <t>P032</t>
        </is>
      </c>
      <c r="D2595" s="159" t="n">
        <v>3763</v>
      </c>
      <c r="E2595" s="160" t="n">
        <v>8892.629999999999</v>
      </c>
      <c r="F2595" s="160" t="n">
        <v>1987.45</v>
      </c>
    </row>
    <row r="2596">
      <c r="A2596" s="104" t="inlineStr">
        <is>
          <t>2024/25</t>
        </is>
      </c>
      <c r="B2596" s="104" t="inlineStr">
        <is>
          <t>HC-062</t>
        </is>
      </c>
      <c r="C2596" s="104" t="inlineStr">
        <is>
          <t>P033</t>
        </is>
      </c>
      <c r="D2596" s="159" t="n">
        <v>2560</v>
      </c>
      <c r="E2596" s="160" t="n">
        <v>7912.92</v>
      </c>
      <c r="F2596" s="160" t="n">
        <v>2021.09</v>
      </c>
    </row>
    <row r="2597">
      <c r="A2597" s="104" t="inlineStr">
        <is>
          <t>2024/25</t>
        </is>
      </c>
      <c r="B2597" s="104" t="inlineStr">
        <is>
          <t>HC-062</t>
        </is>
      </c>
      <c r="C2597" s="104" t="inlineStr">
        <is>
          <t>P034</t>
        </is>
      </c>
      <c r="D2597" s="159" t="n">
        <v>1737</v>
      </c>
      <c r="E2597" s="160" t="n">
        <v>7263.56</v>
      </c>
      <c r="F2597" s="160" t="n">
        <v>2241.18</v>
      </c>
    </row>
    <row r="2598">
      <c r="A2598" s="104" t="inlineStr">
        <is>
          <t>2024/25</t>
        </is>
      </c>
      <c r="B2598" s="104" t="inlineStr">
        <is>
          <t>HC-062</t>
        </is>
      </c>
      <c r="C2598" s="104" t="inlineStr">
        <is>
          <t>P035</t>
        </is>
      </c>
      <c r="D2598" s="159" t="n">
        <v>2461</v>
      </c>
      <c r="E2598" s="160" t="n">
        <v>8723.040000000001</v>
      </c>
      <c r="F2598" s="160" t="n">
        <v>2413.48</v>
      </c>
    </row>
    <row r="2599">
      <c r="A2599" s="104" t="inlineStr">
        <is>
          <t>2024/25</t>
        </is>
      </c>
      <c r="B2599" s="104" t="inlineStr">
        <is>
          <t>HC-062</t>
        </is>
      </c>
      <c r="C2599" s="104" t="inlineStr">
        <is>
          <t>P036</t>
        </is>
      </c>
      <c r="D2599" s="159" t="n">
        <v>1818</v>
      </c>
      <c r="E2599" s="160" t="n">
        <v>6942.13</v>
      </c>
      <c r="F2599" s="160" t="n">
        <v>1994.65</v>
      </c>
    </row>
    <row r="2600">
      <c r="A2600" s="104" t="inlineStr">
        <is>
          <t>2024/25</t>
        </is>
      </c>
      <c r="B2600" s="104" t="inlineStr">
        <is>
          <t>HC-062</t>
        </is>
      </c>
      <c r="C2600" s="104" t="inlineStr">
        <is>
          <t>P037</t>
        </is>
      </c>
      <c r="D2600" s="159" t="n">
        <v>2642</v>
      </c>
      <c r="E2600" s="160" t="n">
        <v>9124.360000000001</v>
      </c>
      <c r="F2600" s="160" t="n">
        <v>3010.3</v>
      </c>
    </row>
    <row r="2601">
      <c r="A2601" s="104" t="inlineStr">
        <is>
          <t>2024/25</t>
        </is>
      </c>
      <c r="B2601" s="104" t="inlineStr">
        <is>
          <t>HC-062</t>
        </is>
      </c>
      <c r="C2601" s="104" t="inlineStr">
        <is>
          <t>P038</t>
        </is>
      </c>
      <c r="D2601" s="159" t="n">
        <v>1353</v>
      </c>
      <c r="E2601" s="160" t="n">
        <v>8483.379999999999</v>
      </c>
      <c r="F2601" s="160" t="n">
        <v>2708.1</v>
      </c>
    </row>
    <row r="2602">
      <c r="A2602" s="104" t="inlineStr">
        <is>
          <t>2024/25</t>
        </is>
      </c>
      <c r="B2602" s="104" t="inlineStr">
        <is>
          <t>HC-062</t>
        </is>
      </c>
      <c r="C2602" s="104" t="inlineStr">
        <is>
          <t>P039</t>
        </is>
      </c>
      <c r="D2602" s="159" t="n">
        <v>1464</v>
      </c>
      <c r="E2602" s="160" t="n">
        <v>9181.950000000001</v>
      </c>
      <c r="F2602" s="160" t="n">
        <v>3028.99</v>
      </c>
    </row>
    <row r="2603">
      <c r="A2603" s="104" t="inlineStr">
        <is>
          <t>2024/25</t>
        </is>
      </c>
      <c r="B2603" s="104" t="inlineStr">
        <is>
          <t>HC-062</t>
        </is>
      </c>
      <c r="C2603" s="104" t="inlineStr">
        <is>
          <t>P040</t>
        </is>
      </c>
      <c r="D2603" s="159" t="n">
        <v>574</v>
      </c>
      <c r="E2603" s="160" t="n">
        <v>4392.01</v>
      </c>
      <c r="F2603" s="160" t="n">
        <v>1403.01</v>
      </c>
    </row>
    <row r="2604">
      <c r="A2604" s="104" t="inlineStr">
        <is>
          <t>2024/25</t>
        </is>
      </c>
      <c r="B2604" s="104" t="inlineStr">
        <is>
          <t>HC-062</t>
        </is>
      </c>
      <c r="C2604" s="104" t="inlineStr">
        <is>
          <t>P041</t>
        </is>
      </c>
      <c r="D2604" s="159" t="n">
        <v>263</v>
      </c>
      <c r="E2604" s="160" t="n">
        <v>2844.46</v>
      </c>
      <c r="F2604" s="160" t="n">
        <v>1089.78</v>
      </c>
    </row>
    <row r="2605">
      <c r="A2605" s="104" t="inlineStr">
        <is>
          <t>2024/25</t>
        </is>
      </c>
      <c r="B2605" s="104" t="inlineStr">
        <is>
          <t>HC-062</t>
        </is>
      </c>
      <c r="C2605" s="104" t="inlineStr">
        <is>
          <t>P042</t>
        </is>
      </c>
      <c r="D2605" s="159" t="n">
        <v>438</v>
      </c>
      <c r="E2605" s="160" t="n">
        <v>1754.6</v>
      </c>
      <c r="F2605" s="160" t="n">
        <v>429.48</v>
      </c>
    </row>
    <row r="2606">
      <c r="A2606" s="104" t="inlineStr">
        <is>
          <t>2024/25</t>
        </is>
      </c>
      <c r="B2606" s="104" t="inlineStr">
        <is>
          <t>HC-063</t>
        </is>
      </c>
      <c r="C2606" s="104" t="inlineStr">
        <is>
          <t>P001</t>
        </is>
      </c>
      <c r="D2606" s="159" t="n">
        <v>4410</v>
      </c>
      <c r="E2606" s="160" t="n">
        <v>39698.06</v>
      </c>
      <c r="F2606" s="160" t="n">
        <v>13929.84</v>
      </c>
    </row>
    <row r="2607">
      <c r="A2607" s="104" t="inlineStr">
        <is>
          <t>2024/25</t>
        </is>
      </c>
      <c r="B2607" s="104" t="inlineStr">
        <is>
          <t>HC-063</t>
        </is>
      </c>
      <c r="C2607" s="104" t="inlineStr">
        <is>
          <t>P002</t>
        </is>
      </c>
      <c r="D2607" s="159" t="n">
        <v>6147</v>
      </c>
      <c r="E2607" s="160" t="n">
        <v>64272.27</v>
      </c>
      <c r="F2607" s="160" t="n">
        <v>23922.17</v>
      </c>
    </row>
    <row r="2608">
      <c r="A2608" s="104" t="inlineStr">
        <is>
          <t>2024/25</t>
        </is>
      </c>
      <c r="B2608" s="104" t="inlineStr">
        <is>
          <t>HC-063</t>
        </is>
      </c>
      <c r="C2608" s="104" t="inlineStr">
        <is>
          <t>P003</t>
        </is>
      </c>
      <c r="D2608" s="159" t="n">
        <v>8729</v>
      </c>
      <c r="E2608" s="160" t="n">
        <v>58726.2</v>
      </c>
      <c r="F2608" s="160" t="n">
        <v>19356.79</v>
      </c>
    </row>
    <row r="2609">
      <c r="A2609" s="104" t="inlineStr">
        <is>
          <t>2024/25</t>
        </is>
      </c>
      <c r="B2609" s="104" t="inlineStr">
        <is>
          <t>HC-063</t>
        </is>
      </c>
      <c r="C2609" s="104" t="inlineStr">
        <is>
          <t>P004</t>
        </is>
      </c>
      <c r="D2609" s="159" t="n">
        <v>3685</v>
      </c>
      <c r="E2609" s="160" t="n">
        <v>28815.41</v>
      </c>
      <c r="F2609" s="160" t="n">
        <v>9192.57</v>
      </c>
    </row>
    <row r="2610">
      <c r="A2610" s="104" t="inlineStr">
        <is>
          <t>2024/25</t>
        </is>
      </c>
      <c r="B2610" s="104" t="inlineStr">
        <is>
          <t>HC-063</t>
        </is>
      </c>
      <c r="C2610" s="104" t="inlineStr">
        <is>
          <t>P005</t>
        </is>
      </c>
      <c r="D2610" s="159" t="n">
        <v>8741</v>
      </c>
      <c r="E2610" s="160" t="n">
        <v>65171.38</v>
      </c>
      <c r="F2610" s="160" t="n">
        <v>20094.4</v>
      </c>
    </row>
    <row r="2611">
      <c r="A2611" s="104" t="inlineStr">
        <is>
          <t>2024/25</t>
        </is>
      </c>
      <c r="B2611" s="104" t="inlineStr">
        <is>
          <t>HC-063</t>
        </is>
      </c>
      <c r="C2611" s="104" t="inlineStr">
        <is>
          <t>P006</t>
        </is>
      </c>
      <c r="D2611" s="159" t="n">
        <v>7741</v>
      </c>
      <c r="E2611" s="160" t="n">
        <v>62627.02</v>
      </c>
      <c r="F2611" s="160" t="n">
        <v>17978.79</v>
      </c>
    </row>
    <row r="2612">
      <c r="A2612" s="104" t="inlineStr">
        <is>
          <t>2024/25</t>
        </is>
      </c>
      <c r="B2612" s="104" t="inlineStr">
        <is>
          <t>HC-063</t>
        </is>
      </c>
      <c r="C2612" s="104" t="inlineStr">
        <is>
          <t>P007</t>
        </is>
      </c>
      <c r="D2612" s="159" t="n">
        <v>7121</v>
      </c>
      <c r="E2612" s="160" t="n">
        <v>53727.41</v>
      </c>
      <c r="F2612" s="160" t="n">
        <v>14281.77</v>
      </c>
    </row>
    <row r="2613">
      <c r="A2613" s="104" t="inlineStr">
        <is>
          <t>2024/25</t>
        </is>
      </c>
      <c r="B2613" s="104" t="inlineStr">
        <is>
          <t>HC-063</t>
        </is>
      </c>
      <c r="C2613" s="104" t="inlineStr">
        <is>
          <t>P008</t>
        </is>
      </c>
      <c r="D2613" s="159" t="n">
        <v>6393</v>
      </c>
      <c r="E2613" s="160" t="n">
        <v>47068.09</v>
      </c>
      <c r="F2613" s="160" t="n">
        <v>17014.16</v>
      </c>
    </row>
    <row r="2614">
      <c r="A2614" s="104" t="inlineStr">
        <is>
          <t>2024/25</t>
        </is>
      </c>
      <c r="B2614" s="104" t="inlineStr">
        <is>
          <t>HC-063</t>
        </is>
      </c>
      <c r="C2614" s="104" t="inlineStr">
        <is>
          <t>P009</t>
        </is>
      </c>
      <c r="D2614" s="159" t="n">
        <v>3189</v>
      </c>
      <c r="E2614" s="160" t="n">
        <v>40305.25</v>
      </c>
      <c r="F2614" s="160" t="n">
        <v>16282.42</v>
      </c>
    </row>
    <row r="2615">
      <c r="A2615" s="104" t="inlineStr">
        <is>
          <t>2024/25</t>
        </is>
      </c>
      <c r="B2615" s="104" t="inlineStr">
        <is>
          <t>HC-063</t>
        </is>
      </c>
      <c r="C2615" s="104" t="inlineStr">
        <is>
          <t>P010</t>
        </is>
      </c>
      <c r="D2615" s="159" t="n">
        <v>8205</v>
      </c>
      <c r="E2615" s="160" t="n">
        <v>48477.16</v>
      </c>
      <c r="F2615" s="160" t="n">
        <v>15464.42</v>
      </c>
    </row>
    <row r="2616">
      <c r="A2616" s="104" t="inlineStr">
        <is>
          <t>2024/25</t>
        </is>
      </c>
      <c r="B2616" s="104" t="inlineStr">
        <is>
          <t>HC-063</t>
        </is>
      </c>
      <c r="C2616" s="104" t="inlineStr">
        <is>
          <t>P011</t>
        </is>
      </c>
      <c r="D2616" s="159" t="n">
        <v>7763</v>
      </c>
      <c r="E2616" s="160" t="n">
        <v>22580.8</v>
      </c>
      <c r="F2616" s="160" t="n">
        <v>5282.31</v>
      </c>
    </row>
    <row r="2617">
      <c r="A2617" s="104" t="inlineStr">
        <is>
          <t>2024/25</t>
        </is>
      </c>
      <c r="B2617" s="104" t="inlineStr">
        <is>
          <t>HC-063</t>
        </is>
      </c>
      <c r="C2617" s="104" t="inlineStr">
        <is>
          <t>P012</t>
        </is>
      </c>
      <c r="D2617" s="159" t="n">
        <v>8642</v>
      </c>
      <c r="E2617" s="160" t="n">
        <v>32212.05</v>
      </c>
      <c r="F2617" s="160" t="n">
        <v>9591.33</v>
      </c>
    </row>
    <row r="2618">
      <c r="A2618" s="104" t="inlineStr">
        <is>
          <t>2024/25</t>
        </is>
      </c>
      <c r="B2618" s="104" t="inlineStr">
        <is>
          <t>HC-063</t>
        </is>
      </c>
      <c r="C2618" s="104" t="inlineStr">
        <is>
          <t>P013</t>
        </is>
      </c>
      <c r="D2618" s="159" t="n">
        <v>8854</v>
      </c>
      <c r="E2618" s="160" t="n">
        <v>30584.98</v>
      </c>
      <c r="F2618" s="160" t="n">
        <v>7805.5</v>
      </c>
    </row>
    <row r="2619">
      <c r="A2619" s="104" t="inlineStr">
        <is>
          <t>2024/25</t>
        </is>
      </c>
      <c r="B2619" s="104" t="inlineStr">
        <is>
          <t>HC-063</t>
        </is>
      </c>
      <c r="C2619" s="104" t="inlineStr">
        <is>
          <t>P014</t>
        </is>
      </c>
      <c r="D2619" s="159" t="n">
        <v>9780</v>
      </c>
      <c r="E2619" s="160" t="n">
        <v>38231.47</v>
      </c>
      <c r="F2619" s="160" t="n">
        <v>10570.61</v>
      </c>
    </row>
    <row r="2620">
      <c r="A2620" s="104" t="inlineStr">
        <is>
          <t>2024/25</t>
        </is>
      </c>
      <c r="B2620" s="104" t="inlineStr">
        <is>
          <t>HC-063</t>
        </is>
      </c>
      <c r="C2620" s="104" t="inlineStr">
        <is>
          <t>P015</t>
        </is>
      </c>
      <c r="D2620" s="159" t="n">
        <v>6927</v>
      </c>
      <c r="E2620" s="160" t="n">
        <v>32752.07</v>
      </c>
      <c r="F2620" s="160" t="n">
        <v>10795.56</v>
      </c>
    </row>
    <row r="2621">
      <c r="A2621" s="104" t="inlineStr">
        <is>
          <t>2024/25</t>
        </is>
      </c>
      <c r="B2621" s="104" t="inlineStr">
        <is>
          <t>HC-063</t>
        </is>
      </c>
      <c r="C2621" s="104" t="inlineStr">
        <is>
          <t>P016</t>
        </is>
      </c>
      <c r="D2621" s="159" t="n">
        <v>3667</v>
      </c>
      <c r="E2621" s="160" t="n">
        <v>22675.1</v>
      </c>
      <c r="F2621" s="160" t="n">
        <v>6992.45</v>
      </c>
    </row>
    <row r="2622">
      <c r="A2622" s="104" t="inlineStr">
        <is>
          <t>2024/25</t>
        </is>
      </c>
      <c r="B2622" s="104" t="inlineStr">
        <is>
          <t>HC-063</t>
        </is>
      </c>
      <c r="C2622" s="104" t="inlineStr">
        <is>
          <t>P017</t>
        </is>
      </c>
      <c r="D2622" s="159" t="n">
        <v>3368</v>
      </c>
      <c r="E2622" s="160" t="n">
        <v>22977.73</v>
      </c>
      <c r="F2622" s="160" t="n">
        <v>7817.68</v>
      </c>
    </row>
    <row r="2623">
      <c r="A2623" s="104" t="inlineStr">
        <is>
          <t>2024/25</t>
        </is>
      </c>
      <c r="B2623" s="104" t="inlineStr">
        <is>
          <t>HC-063</t>
        </is>
      </c>
      <c r="C2623" s="104" t="inlineStr">
        <is>
          <t>P018</t>
        </is>
      </c>
      <c r="D2623" s="159" t="n">
        <v>7721</v>
      </c>
      <c r="E2623" s="160" t="n">
        <v>20353.93</v>
      </c>
      <c r="F2623" s="160" t="n">
        <v>4328.56</v>
      </c>
    </row>
    <row r="2624">
      <c r="A2624" s="104" t="inlineStr">
        <is>
          <t>2024/25</t>
        </is>
      </c>
      <c r="B2624" s="104" t="inlineStr">
        <is>
          <t>HC-063</t>
        </is>
      </c>
      <c r="C2624" s="104" t="inlineStr">
        <is>
          <t>P019</t>
        </is>
      </c>
      <c r="D2624" s="159" t="n">
        <v>9578</v>
      </c>
      <c r="E2624" s="160" t="n">
        <v>24382.62</v>
      </c>
      <c r="F2624" s="160" t="n">
        <v>6221.77</v>
      </c>
    </row>
    <row r="2625">
      <c r="A2625" s="104" t="inlineStr">
        <is>
          <t>2024/25</t>
        </is>
      </c>
      <c r="B2625" s="104" t="inlineStr">
        <is>
          <t>HC-063</t>
        </is>
      </c>
      <c r="C2625" s="104" t="inlineStr">
        <is>
          <t>P020</t>
        </is>
      </c>
      <c r="D2625" s="159" t="n">
        <v>6520</v>
      </c>
      <c r="E2625" s="160" t="n">
        <v>16592.73</v>
      </c>
      <c r="F2625" s="160" t="n">
        <v>4233.8</v>
      </c>
    </row>
    <row r="2626">
      <c r="A2626" s="104" t="inlineStr">
        <is>
          <t>2024/25</t>
        </is>
      </c>
      <c r="B2626" s="104" t="inlineStr">
        <is>
          <t>HC-063</t>
        </is>
      </c>
      <c r="C2626" s="104" t="inlineStr">
        <is>
          <t>P021</t>
        </is>
      </c>
      <c r="D2626" s="159" t="n">
        <v>9573</v>
      </c>
      <c r="E2626" s="160" t="n">
        <v>31324.22</v>
      </c>
      <c r="F2626" s="160" t="n">
        <v>8660.110000000001</v>
      </c>
    </row>
    <row r="2627">
      <c r="A2627" s="104" t="inlineStr">
        <is>
          <t>2024/25</t>
        </is>
      </c>
      <c r="B2627" s="104" t="inlineStr">
        <is>
          <t>HC-063</t>
        </is>
      </c>
      <c r="C2627" s="104" t="inlineStr">
        <is>
          <t>P022</t>
        </is>
      </c>
      <c r="D2627" s="159" t="n">
        <v>8665</v>
      </c>
      <c r="E2627" s="160" t="n">
        <v>26780.13</v>
      </c>
      <c r="F2627" s="160" t="n">
        <v>7119.31</v>
      </c>
    </row>
    <row r="2628">
      <c r="A2628" s="104" t="inlineStr">
        <is>
          <t>2024/25</t>
        </is>
      </c>
      <c r="B2628" s="104" t="inlineStr">
        <is>
          <t>HC-063</t>
        </is>
      </c>
      <c r="C2628" s="104" t="inlineStr">
        <is>
          <t>P023</t>
        </is>
      </c>
      <c r="D2628" s="159" t="n">
        <v>9515</v>
      </c>
      <c r="E2628" s="160" t="n">
        <v>19028.47</v>
      </c>
      <c r="F2628" s="160" t="n">
        <v>3642</v>
      </c>
    </row>
    <row r="2629">
      <c r="A2629" s="104" t="inlineStr">
        <is>
          <t>2024/25</t>
        </is>
      </c>
      <c r="B2629" s="104" t="inlineStr">
        <is>
          <t>HC-063</t>
        </is>
      </c>
      <c r="C2629" s="104" t="inlineStr">
        <is>
          <t>P024</t>
        </is>
      </c>
      <c r="D2629" s="159" t="n">
        <v>10376</v>
      </c>
      <c r="E2629" s="160" t="n">
        <v>22637.08</v>
      </c>
      <c r="F2629" s="160" t="n">
        <v>4573.42</v>
      </c>
    </row>
    <row r="2630">
      <c r="A2630" s="104" t="inlineStr">
        <is>
          <t>2024/25</t>
        </is>
      </c>
      <c r="B2630" s="104" t="inlineStr">
        <is>
          <t>HC-063</t>
        </is>
      </c>
      <c r="C2630" s="104" t="inlineStr">
        <is>
          <t>P025</t>
        </is>
      </c>
      <c r="D2630" s="159" t="n">
        <v>8643</v>
      </c>
      <c r="E2630" s="160" t="n">
        <v>32995.36</v>
      </c>
      <c r="F2630" s="160" t="n">
        <v>11927.38</v>
      </c>
    </row>
    <row r="2631">
      <c r="A2631" s="104" t="inlineStr">
        <is>
          <t>2024/25</t>
        </is>
      </c>
      <c r="B2631" s="104" t="inlineStr">
        <is>
          <t>HC-063</t>
        </is>
      </c>
      <c r="C2631" s="104" t="inlineStr">
        <is>
          <t>P026</t>
        </is>
      </c>
      <c r="D2631" s="159" t="n">
        <v>5242</v>
      </c>
      <c r="E2631" s="160" t="n">
        <v>23350.82</v>
      </c>
      <c r="F2631" s="160" t="n">
        <v>7447.83</v>
      </c>
    </row>
    <row r="2632">
      <c r="A2632" s="104" t="inlineStr">
        <is>
          <t>2024/25</t>
        </is>
      </c>
      <c r="B2632" s="104" t="inlineStr">
        <is>
          <t>HC-063</t>
        </is>
      </c>
      <c r="C2632" s="104" t="inlineStr">
        <is>
          <t>P027</t>
        </is>
      </c>
      <c r="D2632" s="159" t="n">
        <v>4502</v>
      </c>
      <c r="E2632" s="160" t="n">
        <v>20062.14</v>
      </c>
      <c r="F2632" s="160" t="n">
        <v>6399.22</v>
      </c>
    </row>
    <row r="2633">
      <c r="A2633" s="104" t="inlineStr">
        <is>
          <t>2024/25</t>
        </is>
      </c>
      <c r="B2633" s="104" t="inlineStr">
        <is>
          <t>HC-063</t>
        </is>
      </c>
      <c r="C2633" s="104" t="inlineStr">
        <is>
          <t>P028</t>
        </is>
      </c>
      <c r="D2633" s="159" t="n">
        <v>6131</v>
      </c>
      <c r="E2633" s="160" t="n">
        <v>28977.91</v>
      </c>
      <c r="F2633" s="160" t="n">
        <v>9860.68</v>
      </c>
    </row>
    <row r="2634">
      <c r="A2634" s="104" t="inlineStr">
        <is>
          <t>2024/25</t>
        </is>
      </c>
      <c r="B2634" s="104" t="inlineStr">
        <is>
          <t>HC-063</t>
        </is>
      </c>
      <c r="C2634" s="104" t="inlineStr">
        <is>
          <t>P029</t>
        </is>
      </c>
      <c r="D2634" s="159" t="n">
        <v>14662</v>
      </c>
      <c r="E2634" s="160" t="n">
        <v>27993.49</v>
      </c>
      <c r="F2634" s="160" t="n">
        <v>4166.75</v>
      </c>
    </row>
    <row r="2635">
      <c r="A2635" s="104" t="inlineStr">
        <is>
          <t>2024/25</t>
        </is>
      </c>
      <c r="B2635" s="104" t="inlineStr">
        <is>
          <t>HC-063</t>
        </is>
      </c>
      <c r="C2635" s="104" t="inlineStr">
        <is>
          <t>P030</t>
        </is>
      </c>
      <c r="D2635" s="159" t="n">
        <v>8424</v>
      </c>
      <c r="E2635" s="160" t="n">
        <v>25267.28</v>
      </c>
      <c r="F2635" s="160" t="n">
        <v>4836.29</v>
      </c>
    </row>
    <row r="2636">
      <c r="A2636" s="104" t="inlineStr">
        <is>
          <t>2024/25</t>
        </is>
      </c>
      <c r="B2636" s="104" t="inlineStr">
        <is>
          <t>HC-063</t>
        </is>
      </c>
      <c r="C2636" s="104" t="inlineStr">
        <is>
          <t>P031</t>
        </is>
      </c>
      <c r="D2636" s="159" t="n">
        <v>3631</v>
      </c>
      <c r="E2636" s="160" t="n">
        <v>18147.8</v>
      </c>
      <c r="F2636" s="160" t="n">
        <v>5402.97</v>
      </c>
    </row>
    <row r="2637">
      <c r="A2637" s="104" t="inlineStr">
        <is>
          <t>2024/25</t>
        </is>
      </c>
      <c r="B2637" s="104" t="inlineStr">
        <is>
          <t>HC-063</t>
        </is>
      </c>
      <c r="C2637" s="104" t="inlineStr">
        <is>
          <t>P032</t>
        </is>
      </c>
      <c r="D2637" s="159" t="n">
        <v>4601</v>
      </c>
      <c r="E2637" s="160" t="n">
        <v>10873.86</v>
      </c>
      <c r="F2637" s="160" t="n">
        <v>2428.09</v>
      </c>
    </row>
    <row r="2638">
      <c r="A2638" s="104" t="inlineStr">
        <is>
          <t>2024/25</t>
        </is>
      </c>
      <c r="B2638" s="104" t="inlineStr">
        <is>
          <t>HC-063</t>
        </is>
      </c>
      <c r="C2638" s="104" t="inlineStr">
        <is>
          <t>P033</t>
        </is>
      </c>
      <c r="D2638" s="159" t="n">
        <v>3276</v>
      </c>
      <c r="E2638" s="160" t="n">
        <v>10119.29</v>
      </c>
      <c r="F2638" s="160" t="n">
        <v>2582.38</v>
      </c>
    </row>
    <row r="2639">
      <c r="A2639" s="104" t="inlineStr">
        <is>
          <t>2024/25</t>
        </is>
      </c>
      <c r="B2639" s="104" t="inlineStr">
        <is>
          <t>HC-063</t>
        </is>
      </c>
      <c r="C2639" s="104" t="inlineStr">
        <is>
          <t>P034</t>
        </is>
      </c>
      <c r="D2639" s="159" t="n">
        <v>2139</v>
      </c>
      <c r="E2639" s="160" t="n">
        <v>8945.690000000001</v>
      </c>
      <c r="F2639" s="160" t="n">
        <v>2758.4</v>
      </c>
    </row>
    <row r="2640">
      <c r="A2640" s="104" t="inlineStr">
        <is>
          <t>2024/25</t>
        </is>
      </c>
      <c r="B2640" s="104" t="inlineStr">
        <is>
          <t>HC-063</t>
        </is>
      </c>
      <c r="C2640" s="104" t="inlineStr">
        <is>
          <t>P035</t>
        </is>
      </c>
      <c r="D2640" s="159" t="n">
        <v>2920</v>
      </c>
      <c r="E2640" s="160" t="n">
        <v>10356.2</v>
      </c>
      <c r="F2640" s="160" t="n">
        <v>2863.35</v>
      </c>
    </row>
    <row r="2641">
      <c r="A2641" s="104" t="inlineStr">
        <is>
          <t>2024/25</t>
        </is>
      </c>
      <c r="B2641" s="104" t="inlineStr">
        <is>
          <t>HC-063</t>
        </is>
      </c>
      <c r="C2641" s="104" t="inlineStr">
        <is>
          <t>P036</t>
        </is>
      </c>
      <c r="D2641" s="159" t="n">
        <v>2413</v>
      </c>
      <c r="E2641" s="160" t="n">
        <v>9215.68</v>
      </c>
      <c r="F2641" s="160" t="n">
        <v>2645.81</v>
      </c>
    </row>
    <row r="2642">
      <c r="A2642" s="104" t="inlineStr">
        <is>
          <t>2024/25</t>
        </is>
      </c>
      <c r="B2642" s="104" t="inlineStr">
        <is>
          <t>HC-063</t>
        </is>
      </c>
      <c r="C2642" s="104" t="inlineStr">
        <is>
          <t>P037</t>
        </is>
      </c>
      <c r="D2642" s="159" t="n">
        <v>3478</v>
      </c>
      <c r="E2642" s="160" t="n">
        <v>12016.47</v>
      </c>
      <c r="F2642" s="160" t="n">
        <v>3960.87</v>
      </c>
    </row>
    <row r="2643">
      <c r="A2643" s="104" t="inlineStr">
        <is>
          <t>2024/25</t>
        </is>
      </c>
      <c r="B2643" s="104" t="inlineStr">
        <is>
          <t>HC-063</t>
        </is>
      </c>
      <c r="C2643" s="104" t="inlineStr">
        <is>
          <t>P038</t>
        </is>
      </c>
      <c r="D2643" s="159" t="n">
        <v>1666</v>
      </c>
      <c r="E2643" s="160" t="n">
        <v>10445.51</v>
      </c>
      <c r="F2643" s="160" t="n">
        <v>3331.31</v>
      </c>
    </row>
    <row r="2644">
      <c r="A2644" s="104" t="inlineStr">
        <is>
          <t>2024/25</t>
        </is>
      </c>
      <c r="B2644" s="104" t="inlineStr">
        <is>
          <t>HC-063</t>
        </is>
      </c>
      <c r="C2644" s="104" t="inlineStr">
        <is>
          <t>P039</t>
        </is>
      </c>
      <c r="D2644" s="159" t="n">
        <v>1772</v>
      </c>
      <c r="E2644" s="160" t="n">
        <v>11122.08</v>
      </c>
      <c r="F2644" s="160" t="n">
        <v>3666.26</v>
      </c>
    </row>
    <row r="2645">
      <c r="A2645" s="104" t="inlineStr">
        <is>
          <t>2024/25</t>
        </is>
      </c>
      <c r="B2645" s="104" t="inlineStr">
        <is>
          <t>HC-063</t>
        </is>
      </c>
      <c r="C2645" s="104" t="inlineStr">
        <is>
          <t>P040</t>
        </is>
      </c>
      <c r="D2645" s="159" t="n">
        <v>725</v>
      </c>
      <c r="E2645" s="160" t="n">
        <v>5534.28</v>
      </c>
      <c r="F2645" s="160" t="n">
        <v>1766.27</v>
      </c>
    </row>
    <row r="2646">
      <c r="A2646" s="104" t="inlineStr">
        <is>
          <t>2024/25</t>
        </is>
      </c>
      <c r="B2646" s="104" t="inlineStr">
        <is>
          <t>HC-063</t>
        </is>
      </c>
      <c r="C2646" s="104" t="inlineStr">
        <is>
          <t>P041</t>
        </is>
      </c>
      <c r="D2646" s="159" t="n">
        <v>342</v>
      </c>
      <c r="E2646" s="160" t="n">
        <v>3710.18</v>
      </c>
      <c r="F2646" s="160" t="n">
        <v>1418.94</v>
      </c>
    </row>
    <row r="2647">
      <c r="A2647" s="104" t="inlineStr">
        <is>
          <t>2024/25</t>
        </is>
      </c>
      <c r="B2647" s="104" t="inlineStr">
        <is>
          <t>HC-063</t>
        </is>
      </c>
      <c r="C2647" s="104" t="inlineStr">
        <is>
          <t>P042</t>
        </is>
      </c>
      <c r="D2647" s="159" t="n">
        <v>616</v>
      </c>
      <c r="E2647" s="160" t="n">
        <v>2463.37</v>
      </c>
      <c r="F2647" s="160" t="n">
        <v>602</v>
      </c>
    </row>
    <row r="2648">
      <c r="A2648" s="104" t="inlineStr">
        <is>
          <t>2024/25</t>
        </is>
      </c>
      <c r="B2648" s="104" t="inlineStr">
        <is>
          <t>HC-064</t>
        </is>
      </c>
      <c r="C2648" s="104" t="inlineStr">
        <is>
          <t>P001</t>
        </is>
      </c>
      <c r="D2648" s="159" t="n">
        <v>3491</v>
      </c>
      <c r="E2648" s="160" t="n">
        <v>31421.82</v>
      </c>
      <c r="F2648" s="160" t="n">
        <v>11045.1</v>
      </c>
    </row>
    <row r="2649">
      <c r="A2649" s="104" t="inlineStr">
        <is>
          <t>2024/25</t>
        </is>
      </c>
      <c r="B2649" s="104" t="inlineStr">
        <is>
          <t>HC-064</t>
        </is>
      </c>
      <c r="C2649" s="104" t="inlineStr">
        <is>
          <t>P002</t>
        </is>
      </c>
      <c r="D2649" s="159" t="n">
        <v>5081</v>
      </c>
      <c r="E2649" s="160" t="n">
        <v>53104.91</v>
      </c>
      <c r="F2649" s="160" t="n">
        <v>19795.88</v>
      </c>
    </row>
    <row r="2650">
      <c r="A2650" s="104" t="inlineStr">
        <is>
          <t>2024/25</t>
        </is>
      </c>
      <c r="B2650" s="104" t="inlineStr">
        <is>
          <t>HC-064</t>
        </is>
      </c>
      <c r="C2650" s="104" t="inlineStr">
        <is>
          <t>P003</t>
        </is>
      </c>
      <c r="D2650" s="159" t="n">
        <v>7013</v>
      </c>
      <c r="E2650" s="160" t="n">
        <v>47184.36</v>
      </c>
      <c r="F2650" s="160" t="n">
        <v>15581.04</v>
      </c>
    </row>
    <row r="2651">
      <c r="A2651" s="104" t="inlineStr">
        <is>
          <t>2024/25</t>
        </is>
      </c>
      <c r="B2651" s="104" t="inlineStr">
        <is>
          <t>HC-064</t>
        </is>
      </c>
      <c r="C2651" s="104" t="inlineStr">
        <is>
          <t>P004</t>
        </is>
      </c>
      <c r="D2651" s="159" t="n">
        <v>3183</v>
      </c>
      <c r="E2651" s="160" t="n">
        <v>24883.05</v>
      </c>
      <c r="F2651" s="160" t="n">
        <v>7949.57</v>
      </c>
    </row>
    <row r="2652">
      <c r="A2652" s="104" t="inlineStr">
        <is>
          <t>2024/25</t>
        </is>
      </c>
      <c r="B2652" s="104" t="inlineStr">
        <is>
          <t>HC-064</t>
        </is>
      </c>
      <c r="C2652" s="104" t="inlineStr">
        <is>
          <t>P005</t>
        </is>
      </c>
      <c r="D2652" s="159" t="n">
        <v>6920</v>
      </c>
      <c r="E2652" s="160" t="n">
        <v>51584.07</v>
      </c>
      <c r="F2652" s="160" t="n">
        <v>15933.16</v>
      </c>
    </row>
    <row r="2653">
      <c r="A2653" s="104" t="inlineStr">
        <is>
          <t>2024/25</t>
        </is>
      </c>
      <c r="B2653" s="104" t="inlineStr">
        <is>
          <t>HC-064</t>
        </is>
      </c>
      <c r="C2653" s="104" t="inlineStr">
        <is>
          <t>P006</t>
        </is>
      </c>
      <c r="D2653" s="159" t="n">
        <v>6270</v>
      </c>
      <c r="E2653" s="160" t="n">
        <v>50728.65</v>
      </c>
      <c r="F2653" s="160" t="n">
        <v>14589.69</v>
      </c>
    </row>
    <row r="2654">
      <c r="A2654" s="104" t="inlineStr">
        <is>
          <t>2024/25</t>
        </is>
      </c>
      <c r="B2654" s="104" t="inlineStr">
        <is>
          <t>HC-064</t>
        </is>
      </c>
      <c r="C2654" s="104" t="inlineStr">
        <is>
          <t>P007</t>
        </is>
      </c>
      <c r="D2654" s="159" t="n">
        <v>6071</v>
      </c>
      <c r="E2654" s="160" t="n">
        <v>45808.06</v>
      </c>
      <c r="F2654" s="160" t="n">
        <v>12200.47</v>
      </c>
    </row>
    <row r="2655">
      <c r="A2655" s="104" t="inlineStr">
        <is>
          <t>2024/25</t>
        </is>
      </c>
      <c r="B2655" s="104" t="inlineStr">
        <is>
          <t>HC-064</t>
        </is>
      </c>
      <c r="C2655" s="104" t="inlineStr">
        <is>
          <t>P008</t>
        </is>
      </c>
      <c r="D2655" s="159" t="n">
        <v>5008</v>
      </c>
      <c r="E2655" s="160" t="n">
        <v>36888.22</v>
      </c>
      <c r="F2655" s="160" t="n">
        <v>13358.04</v>
      </c>
    </row>
    <row r="2656">
      <c r="A2656" s="104" t="inlineStr">
        <is>
          <t>2024/25</t>
        </is>
      </c>
      <c r="B2656" s="104" t="inlineStr">
        <is>
          <t>HC-064</t>
        </is>
      </c>
      <c r="C2656" s="104" t="inlineStr">
        <is>
          <t>P009</t>
        </is>
      </c>
      <c r="D2656" s="159" t="n">
        <v>2505</v>
      </c>
      <c r="E2656" s="160" t="n">
        <v>31649.85</v>
      </c>
      <c r="F2656" s="160" t="n">
        <v>12809.48</v>
      </c>
    </row>
    <row r="2657">
      <c r="A2657" s="104" t="inlineStr">
        <is>
          <t>2024/25</t>
        </is>
      </c>
      <c r="B2657" s="104" t="inlineStr">
        <is>
          <t>HC-064</t>
        </is>
      </c>
      <c r="C2657" s="104" t="inlineStr">
        <is>
          <t>P010</t>
        </is>
      </c>
      <c r="D2657" s="159" t="n">
        <v>7285</v>
      </c>
      <c r="E2657" s="160" t="n">
        <v>43041.44</v>
      </c>
      <c r="F2657" s="160" t="n">
        <v>13753.9</v>
      </c>
    </row>
    <row r="2658">
      <c r="A2658" s="104" t="inlineStr">
        <is>
          <t>2024/25</t>
        </is>
      </c>
      <c r="B2658" s="104" t="inlineStr">
        <is>
          <t>HC-064</t>
        </is>
      </c>
      <c r="C2658" s="104" t="inlineStr">
        <is>
          <t>P011</t>
        </is>
      </c>
      <c r="D2658" s="159" t="n">
        <v>6441</v>
      </c>
      <c r="E2658" s="160" t="n">
        <v>18740.76</v>
      </c>
      <c r="F2658" s="160" t="n">
        <v>4391.45</v>
      </c>
    </row>
    <row r="2659">
      <c r="A2659" s="104" t="inlineStr">
        <is>
          <t>2024/25</t>
        </is>
      </c>
      <c r="B2659" s="104" t="inlineStr">
        <is>
          <t>HC-064</t>
        </is>
      </c>
      <c r="C2659" s="104" t="inlineStr">
        <is>
          <t>P012</t>
        </is>
      </c>
      <c r="D2659" s="159" t="n">
        <v>7386</v>
      </c>
      <c r="E2659" s="160" t="n">
        <v>27530.97</v>
      </c>
      <c r="F2659" s="160" t="n">
        <v>8209.889999999999</v>
      </c>
    </row>
    <row r="2660">
      <c r="A2660" s="104" t="inlineStr">
        <is>
          <t>2024/25</t>
        </is>
      </c>
      <c r="B2660" s="104" t="inlineStr">
        <is>
          <t>HC-064</t>
        </is>
      </c>
      <c r="C2660" s="104" t="inlineStr">
        <is>
          <t>P013</t>
        </is>
      </c>
      <c r="D2660" s="159" t="n">
        <v>7226</v>
      </c>
      <c r="E2660" s="160" t="n">
        <v>24966.78</v>
      </c>
      <c r="F2660" s="160" t="n">
        <v>6382.43</v>
      </c>
    </row>
    <row r="2661">
      <c r="A2661" s="104" t="inlineStr">
        <is>
          <t>2024/25</t>
        </is>
      </c>
      <c r="B2661" s="104" t="inlineStr">
        <is>
          <t>HC-064</t>
        </is>
      </c>
      <c r="C2661" s="104" t="inlineStr">
        <is>
          <t>P014</t>
        </is>
      </c>
      <c r="D2661" s="159" t="n">
        <v>7694</v>
      </c>
      <c r="E2661" s="160" t="n">
        <v>30069.09</v>
      </c>
      <c r="F2661" s="160" t="n">
        <v>8327.799999999999</v>
      </c>
    </row>
    <row r="2662">
      <c r="A2662" s="104" t="inlineStr">
        <is>
          <t>2024/25</t>
        </is>
      </c>
      <c r="B2662" s="104" t="inlineStr">
        <is>
          <t>HC-064</t>
        </is>
      </c>
      <c r="C2662" s="104" t="inlineStr">
        <is>
          <t>P015</t>
        </is>
      </c>
      <c r="D2662" s="159" t="n">
        <v>5570</v>
      </c>
      <c r="E2662" s="160" t="n">
        <v>26333.46</v>
      </c>
      <c r="F2662" s="160" t="n">
        <v>8694.93</v>
      </c>
    </row>
    <row r="2663">
      <c r="A2663" s="104" t="inlineStr">
        <is>
          <t>2024/25</t>
        </is>
      </c>
      <c r="B2663" s="104" t="inlineStr">
        <is>
          <t>HC-064</t>
        </is>
      </c>
      <c r="C2663" s="104" t="inlineStr">
        <is>
          <t>P016</t>
        </is>
      </c>
      <c r="D2663" s="159" t="n">
        <v>3159</v>
      </c>
      <c r="E2663" s="160" t="n">
        <v>19522.6</v>
      </c>
      <c r="F2663" s="160" t="n">
        <v>6031.1</v>
      </c>
    </row>
    <row r="2664">
      <c r="A2664" s="104" t="inlineStr">
        <is>
          <t>2024/25</t>
        </is>
      </c>
      <c r="B2664" s="104" t="inlineStr">
        <is>
          <t>HC-064</t>
        </is>
      </c>
      <c r="C2664" s="104" t="inlineStr">
        <is>
          <t>P017</t>
        </is>
      </c>
      <c r="D2664" s="159" t="n">
        <v>2761</v>
      </c>
      <c r="E2664" s="160" t="n">
        <v>18814.49</v>
      </c>
      <c r="F2664" s="160" t="n">
        <v>6412.9</v>
      </c>
    </row>
    <row r="2665">
      <c r="A2665" s="104" t="inlineStr">
        <is>
          <t>2024/25</t>
        </is>
      </c>
      <c r="B2665" s="104" t="inlineStr">
        <is>
          <t>HC-064</t>
        </is>
      </c>
      <c r="C2665" s="104" t="inlineStr">
        <is>
          <t>P018</t>
        </is>
      </c>
      <c r="D2665" s="159" t="n">
        <v>6306</v>
      </c>
      <c r="E2665" s="160" t="n">
        <v>16625.08</v>
      </c>
      <c r="F2665" s="160" t="n">
        <v>3541.58</v>
      </c>
    </row>
    <row r="2666">
      <c r="A2666" s="104" t="inlineStr">
        <is>
          <t>2024/25</t>
        </is>
      </c>
      <c r="B2666" s="104" t="inlineStr">
        <is>
          <t>HC-064</t>
        </is>
      </c>
      <c r="C2666" s="104" t="inlineStr">
        <is>
          <t>P019</t>
        </is>
      </c>
      <c r="D2666" s="159" t="n">
        <v>8493</v>
      </c>
      <c r="E2666" s="160" t="n">
        <v>21619</v>
      </c>
      <c r="F2666" s="160" t="n">
        <v>5528.03</v>
      </c>
    </row>
    <row r="2667">
      <c r="A2667" s="104" t="inlineStr">
        <is>
          <t>2024/25</t>
        </is>
      </c>
      <c r="B2667" s="104" t="inlineStr">
        <is>
          <t>HC-064</t>
        </is>
      </c>
      <c r="C2667" s="104" t="inlineStr">
        <is>
          <t>P020</t>
        </is>
      </c>
      <c r="D2667" s="159" t="n">
        <v>5392</v>
      </c>
      <c r="E2667" s="160" t="n">
        <v>13720.68</v>
      </c>
      <c r="F2667" s="160" t="n">
        <v>3508.45</v>
      </c>
    </row>
    <row r="2668">
      <c r="A2668" s="104" t="inlineStr">
        <is>
          <t>2024/25</t>
        </is>
      </c>
      <c r="B2668" s="104" t="inlineStr">
        <is>
          <t>HC-064</t>
        </is>
      </c>
      <c r="C2668" s="104" t="inlineStr">
        <is>
          <t>P021</t>
        </is>
      </c>
      <c r="D2668" s="159" t="n">
        <v>7819</v>
      </c>
      <c r="E2668" s="160" t="n">
        <v>25588.66</v>
      </c>
      <c r="F2668" s="160" t="n">
        <v>7088.41</v>
      </c>
    </row>
    <row r="2669">
      <c r="A2669" s="104" t="inlineStr">
        <is>
          <t>2024/25</t>
        </is>
      </c>
      <c r="B2669" s="104" t="inlineStr">
        <is>
          <t>HC-064</t>
        </is>
      </c>
      <c r="C2669" s="104" t="inlineStr">
        <is>
          <t>P022</t>
        </is>
      </c>
      <c r="D2669" s="159" t="n">
        <v>7121</v>
      </c>
      <c r="E2669" s="160" t="n">
        <v>22012.77</v>
      </c>
      <c r="F2669" s="160" t="n">
        <v>5862.34</v>
      </c>
    </row>
    <row r="2670">
      <c r="A2670" s="104" t="inlineStr">
        <is>
          <t>2024/25</t>
        </is>
      </c>
      <c r="B2670" s="104" t="inlineStr">
        <is>
          <t>HC-064</t>
        </is>
      </c>
      <c r="C2670" s="104" t="inlineStr">
        <is>
          <t>P023</t>
        </is>
      </c>
      <c r="D2670" s="159" t="n">
        <v>7788</v>
      </c>
      <c r="E2670" s="160" t="n">
        <v>15579.25</v>
      </c>
      <c r="F2670" s="160" t="n">
        <v>2986.66</v>
      </c>
    </row>
    <row r="2671">
      <c r="A2671" s="104" t="inlineStr">
        <is>
          <t>2024/25</t>
        </is>
      </c>
      <c r="B2671" s="104" t="inlineStr">
        <is>
          <t>HC-064</t>
        </is>
      </c>
      <c r="C2671" s="104" t="inlineStr">
        <is>
          <t>P024</t>
        </is>
      </c>
      <c r="D2671" s="159" t="n">
        <v>8699</v>
      </c>
      <c r="E2671" s="160" t="n">
        <v>18979.13</v>
      </c>
      <c r="F2671" s="160" t="n">
        <v>3841.9</v>
      </c>
    </row>
    <row r="2672">
      <c r="A2672" s="104" t="inlineStr">
        <is>
          <t>2024/25</t>
        </is>
      </c>
      <c r="B2672" s="104" t="inlineStr">
        <is>
          <t>HC-064</t>
        </is>
      </c>
      <c r="C2672" s="104" t="inlineStr">
        <is>
          <t>P025</t>
        </is>
      </c>
      <c r="D2672" s="159" t="n">
        <v>7461</v>
      </c>
      <c r="E2672" s="160" t="n">
        <v>28488</v>
      </c>
      <c r="F2672" s="160" t="n">
        <v>10317.63</v>
      </c>
    </row>
    <row r="2673">
      <c r="A2673" s="104" t="inlineStr">
        <is>
          <t>2024/25</t>
        </is>
      </c>
      <c r="B2673" s="104" t="inlineStr">
        <is>
          <t>HC-064</t>
        </is>
      </c>
      <c r="C2673" s="104" t="inlineStr">
        <is>
          <t>P026</t>
        </is>
      </c>
      <c r="D2673" s="159" t="n">
        <v>4484</v>
      </c>
      <c r="E2673" s="160" t="n">
        <v>19975.99</v>
      </c>
      <c r="F2673" s="160" t="n">
        <v>6383.98</v>
      </c>
    </row>
    <row r="2674">
      <c r="A2674" s="104" t="inlineStr">
        <is>
          <t>2024/25</t>
        </is>
      </c>
      <c r="B2674" s="104" t="inlineStr">
        <is>
          <t>HC-064</t>
        </is>
      </c>
      <c r="C2674" s="104" t="inlineStr">
        <is>
          <t>P027</t>
        </is>
      </c>
      <c r="D2674" s="159" t="n">
        <v>3585</v>
      </c>
      <c r="E2674" s="160" t="n">
        <v>15967.15</v>
      </c>
      <c r="F2674" s="160" t="n">
        <v>5103.27</v>
      </c>
    </row>
    <row r="2675">
      <c r="A2675" s="104" t="inlineStr">
        <is>
          <t>2024/25</t>
        </is>
      </c>
      <c r="B2675" s="104" t="inlineStr">
        <is>
          <t>HC-064</t>
        </is>
      </c>
      <c r="C2675" s="104" t="inlineStr">
        <is>
          <t>P028</t>
        </is>
      </c>
      <c r="D2675" s="159" t="n">
        <v>5004</v>
      </c>
      <c r="E2675" s="160" t="n">
        <v>23660.93</v>
      </c>
      <c r="F2675" s="160" t="n">
        <v>8065.75</v>
      </c>
    </row>
    <row r="2676">
      <c r="A2676" s="104" t="inlineStr">
        <is>
          <t>2024/25</t>
        </is>
      </c>
      <c r="B2676" s="104" t="inlineStr">
        <is>
          <t>HC-064</t>
        </is>
      </c>
      <c r="C2676" s="104" t="inlineStr">
        <is>
          <t>P029</t>
        </is>
      </c>
      <c r="D2676" s="159" t="n">
        <v>12217</v>
      </c>
      <c r="E2676" s="160" t="n">
        <v>23324.05</v>
      </c>
      <c r="F2676" s="160" t="n">
        <v>3478.88</v>
      </c>
    </row>
    <row r="2677">
      <c r="A2677" s="104" t="inlineStr">
        <is>
          <t>2024/25</t>
        </is>
      </c>
      <c r="B2677" s="104" t="inlineStr">
        <is>
          <t>HC-064</t>
        </is>
      </c>
      <c r="C2677" s="104" t="inlineStr">
        <is>
          <t>P030</t>
        </is>
      </c>
      <c r="D2677" s="159" t="n">
        <v>6771</v>
      </c>
      <c r="E2677" s="160" t="n">
        <v>20315.37</v>
      </c>
      <c r="F2677" s="160" t="n">
        <v>3895.45</v>
      </c>
    </row>
    <row r="2678">
      <c r="A2678" s="104" t="inlineStr">
        <is>
          <t>2024/25</t>
        </is>
      </c>
      <c r="B2678" s="104" t="inlineStr">
        <is>
          <t>HC-064</t>
        </is>
      </c>
      <c r="C2678" s="104" t="inlineStr">
        <is>
          <t>P031</t>
        </is>
      </c>
      <c r="D2678" s="159" t="n">
        <v>2999</v>
      </c>
      <c r="E2678" s="160" t="n">
        <v>15002.81</v>
      </c>
      <c r="F2678" s="160" t="n">
        <v>4474.03</v>
      </c>
    </row>
    <row r="2679">
      <c r="A2679" s="104" t="inlineStr">
        <is>
          <t>2024/25</t>
        </is>
      </c>
      <c r="B2679" s="104" t="inlineStr">
        <is>
          <t>HC-064</t>
        </is>
      </c>
      <c r="C2679" s="104" t="inlineStr">
        <is>
          <t>P032</t>
        </is>
      </c>
      <c r="D2679" s="159" t="n">
        <v>3987</v>
      </c>
      <c r="E2679" s="160" t="n">
        <v>9427.5</v>
      </c>
      <c r="F2679" s="160" t="n">
        <v>2108.96</v>
      </c>
    </row>
    <row r="2680">
      <c r="A2680" s="104" t="inlineStr">
        <is>
          <t>2024/25</t>
        </is>
      </c>
      <c r="B2680" s="104" t="inlineStr">
        <is>
          <t>HC-064</t>
        </is>
      </c>
      <c r="C2680" s="104" t="inlineStr">
        <is>
          <t>P033</t>
        </is>
      </c>
      <c r="D2680" s="159" t="n">
        <v>2682</v>
      </c>
      <c r="E2680" s="160" t="n">
        <v>8282.889999999999</v>
      </c>
      <c r="F2680" s="160" t="n">
        <v>2117.53</v>
      </c>
    </row>
    <row r="2681">
      <c r="A2681" s="104" t="inlineStr">
        <is>
          <t>2024/25</t>
        </is>
      </c>
      <c r="B2681" s="104" t="inlineStr">
        <is>
          <t>HC-064</t>
        </is>
      </c>
      <c r="C2681" s="104" t="inlineStr">
        <is>
          <t>P034</t>
        </is>
      </c>
      <c r="D2681" s="159" t="n">
        <v>1805</v>
      </c>
      <c r="E2681" s="160" t="n">
        <v>7544.29</v>
      </c>
      <c r="F2681" s="160" t="n">
        <v>2330.91</v>
      </c>
    </row>
    <row r="2682">
      <c r="A2682" s="104" t="inlineStr">
        <is>
          <t>2024/25</t>
        </is>
      </c>
      <c r="B2682" s="104" t="inlineStr">
        <is>
          <t>HC-064</t>
        </is>
      </c>
      <c r="C2682" s="104" t="inlineStr">
        <is>
          <t>P035</t>
        </is>
      </c>
      <c r="D2682" s="159" t="n">
        <v>2415</v>
      </c>
      <c r="E2682" s="160" t="n">
        <v>8559.559999999999</v>
      </c>
      <c r="F2682" s="160" t="n">
        <v>2370.55</v>
      </c>
    </row>
    <row r="2683">
      <c r="A2683" s="104" t="inlineStr">
        <is>
          <t>2024/25</t>
        </is>
      </c>
      <c r="B2683" s="104" t="inlineStr">
        <is>
          <t>HC-064</t>
        </is>
      </c>
      <c r="C2683" s="104" t="inlineStr">
        <is>
          <t>P036</t>
        </is>
      </c>
      <c r="D2683" s="159" t="n">
        <v>1906</v>
      </c>
      <c r="E2683" s="160" t="n">
        <v>7279.31</v>
      </c>
      <c r="F2683" s="160" t="n">
        <v>2093.99</v>
      </c>
    </row>
    <row r="2684">
      <c r="A2684" s="104" t="inlineStr">
        <is>
          <t>2024/25</t>
        </is>
      </c>
      <c r="B2684" s="104" t="inlineStr">
        <is>
          <t>HC-064</t>
        </is>
      </c>
      <c r="C2684" s="104" t="inlineStr">
        <is>
          <t>P037</t>
        </is>
      </c>
      <c r="D2684" s="159" t="n">
        <v>2908</v>
      </c>
      <c r="E2684" s="160" t="n">
        <v>10045.5</v>
      </c>
      <c r="F2684" s="160" t="n">
        <v>3317.41</v>
      </c>
    </row>
    <row r="2685">
      <c r="A2685" s="104" t="inlineStr">
        <is>
          <t>2024/25</t>
        </is>
      </c>
      <c r="B2685" s="104" t="inlineStr">
        <is>
          <t>HC-064</t>
        </is>
      </c>
      <c r="C2685" s="104" t="inlineStr">
        <is>
          <t>P038</t>
        </is>
      </c>
      <c r="D2685" s="159" t="n">
        <v>1391</v>
      </c>
      <c r="E2685" s="160" t="n">
        <v>8719.16</v>
      </c>
      <c r="F2685" s="160" t="n">
        <v>2787.26</v>
      </c>
    </row>
    <row r="2686">
      <c r="A2686" s="104" t="inlineStr">
        <is>
          <t>2024/25</t>
        </is>
      </c>
      <c r="B2686" s="104" t="inlineStr">
        <is>
          <t>HC-064</t>
        </is>
      </c>
      <c r="C2686" s="104" t="inlineStr">
        <is>
          <t>P039</t>
        </is>
      </c>
      <c r="D2686" s="159" t="n">
        <v>1433</v>
      </c>
      <c r="E2686" s="160" t="n">
        <v>8989.459999999999</v>
      </c>
      <c r="F2686" s="160" t="n">
        <v>2968.8</v>
      </c>
    </row>
    <row r="2687">
      <c r="A2687" s="104" t="inlineStr">
        <is>
          <t>2024/25</t>
        </is>
      </c>
      <c r="B2687" s="104" t="inlineStr">
        <is>
          <t>HC-064</t>
        </is>
      </c>
      <c r="C2687" s="104" t="inlineStr">
        <is>
          <t>P040</t>
        </is>
      </c>
      <c r="D2687" s="159" t="n">
        <v>586</v>
      </c>
      <c r="E2687" s="160" t="n">
        <v>4468.73</v>
      </c>
      <c r="F2687" s="160" t="n">
        <v>1434.27</v>
      </c>
    </row>
    <row r="2688">
      <c r="A2688" s="104" t="inlineStr">
        <is>
          <t>2024/25</t>
        </is>
      </c>
      <c r="B2688" s="104" t="inlineStr">
        <is>
          <t>HC-064</t>
        </is>
      </c>
      <c r="C2688" s="104" t="inlineStr">
        <is>
          <t>P041</t>
        </is>
      </c>
      <c r="D2688" s="159" t="n">
        <v>279</v>
      </c>
      <c r="E2688" s="160" t="n">
        <v>3014.98</v>
      </c>
      <c r="F2688" s="160" t="n">
        <v>1152.21</v>
      </c>
    </row>
    <row r="2689">
      <c r="A2689" s="104" t="inlineStr">
        <is>
          <t>2024/25</t>
        </is>
      </c>
      <c r="B2689" s="104" t="inlineStr">
        <is>
          <t>HC-064</t>
        </is>
      </c>
      <c r="C2689" s="104" t="inlineStr">
        <is>
          <t>P042</t>
        </is>
      </c>
      <c r="D2689" s="159" t="n">
        <v>500</v>
      </c>
      <c r="E2689" s="160" t="n">
        <v>1997.98</v>
      </c>
      <c r="F2689" s="160" t="n">
        <v>487.88</v>
      </c>
    </row>
    <row r="2690">
      <c r="A2690" s="104" t="inlineStr">
        <is>
          <t>2024/25</t>
        </is>
      </c>
      <c r="B2690" s="104" t="inlineStr">
        <is>
          <t>HC-065</t>
        </is>
      </c>
      <c r="C2690" s="104" t="inlineStr">
        <is>
          <t>P001</t>
        </is>
      </c>
      <c r="D2690" s="159" t="n">
        <v>6689</v>
      </c>
      <c r="E2690" s="160" t="n">
        <v>60205.05</v>
      </c>
      <c r="F2690" s="160" t="n">
        <v>21169.77</v>
      </c>
    </row>
    <row r="2691">
      <c r="A2691" s="104" t="inlineStr">
        <is>
          <t>2024/25</t>
        </is>
      </c>
      <c r="B2691" s="104" t="inlineStr">
        <is>
          <t>HC-065</t>
        </is>
      </c>
      <c r="C2691" s="104" t="inlineStr">
        <is>
          <t>P002</t>
        </is>
      </c>
      <c r="D2691" s="159" t="n">
        <v>8919</v>
      </c>
      <c r="E2691" s="160" t="n">
        <v>93249.86</v>
      </c>
      <c r="F2691" s="160" t="n">
        <v>34775.08</v>
      </c>
    </row>
    <row r="2692">
      <c r="A2692" s="104" t="inlineStr">
        <is>
          <t>2024/25</t>
        </is>
      </c>
      <c r="B2692" s="104" t="inlineStr">
        <is>
          <t>HC-065</t>
        </is>
      </c>
      <c r="C2692" s="104" t="inlineStr">
        <is>
          <t>P003</t>
        </is>
      </c>
      <c r="D2692" s="159" t="n">
        <v>12845</v>
      </c>
      <c r="E2692" s="160" t="n">
        <v>86421.38</v>
      </c>
      <c r="F2692" s="160" t="n">
        <v>28544.98</v>
      </c>
    </row>
    <row r="2693">
      <c r="A2693" s="104" t="inlineStr">
        <is>
          <t>2024/25</t>
        </is>
      </c>
      <c r="B2693" s="104" t="inlineStr">
        <is>
          <t>HC-065</t>
        </is>
      </c>
      <c r="C2693" s="104" t="inlineStr">
        <is>
          <t>P004</t>
        </is>
      </c>
      <c r="D2693" s="159" t="n">
        <v>5681</v>
      </c>
      <c r="E2693" s="160" t="n">
        <v>44412.23</v>
      </c>
      <c r="F2693" s="160" t="n">
        <v>14197.21</v>
      </c>
    </row>
    <row r="2694">
      <c r="A2694" s="104" t="inlineStr">
        <is>
          <t>2024/25</t>
        </is>
      </c>
      <c r="B2694" s="104" t="inlineStr">
        <is>
          <t>HC-065</t>
        </is>
      </c>
      <c r="C2694" s="104" t="inlineStr">
        <is>
          <t>P005</t>
        </is>
      </c>
      <c r="D2694" s="159" t="n">
        <v>12583</v>
      </c>
      <c r="E2694" s="160" t="n">
        <v>93797.64999999999</v>
      </c>
      <c r="F2694" s="160" t="n">
        <v>28982.6</v>
      </c>
    </row>
    <row r="2695">
      <c r="A2695" s="104" t="inlineStr">
        <is>
          <t>2024/25</t>
        </is>
      </c>
      <c r="B2695" s="104" t="inlineStr">
        <is>
          <t>HC-065</t>
        </is>
      </c>
      <c r="C2695" s="104" t="inlineStr">
        <is>
          <t>P006</t>
        </is>
      </c>
      <c r="D2695" s="159" t="n">
        <v>11149</v>
      </c>
      <c r="E2695" s="160" t="n">
        <v>90213.92999999999</v>
      </c>
      <c r="F2695" s="160" t="n">
        <v>25958.42</v>
      </c>
    </row>
    <row r="2696">
      <c r="A2696" s="104" t="inlineStr">
        <is>
          <t>2024/25</t>
        </is>
      </c>
      <c r="B2696" s="104" t="inlineStr">
        <is>
          <t>HC-065</t>
        </is>
      </c>
      <c r="C2696" s="104" t="inlineStr">
        <is>
          <t>P007</t>
        </is>
      </c>
      <c r="D2696" s="159" t="n">
        <v>11762</v>
      </c>
      <c r="E2696" s="160" t="n">
        <v>88744.88</v>
      </c>
      <c r="F2696" s="160" t="n">
        <v>23642.73</v>
      </c>
    </row>
    <row r="2697">
      <c r="A2697" s="104" t="inlineStr">
        <is>
          <t>2024/25</t>
        </is>
      </c>
      <c r="B2697" s="104" t="inlineStr">
        <is>
          <t>HC-065</t>
        </is>
      </c>
      <c r="C2697" s="104" t="inlineStr">
        <is>
          <t>P008</t>
        </is>
      </c>
      <c r="D2697" s="159" t="n">
        <v>9540</v>
      </c>
      <c r="E2697" s="160" t="n">
        <v>70259.35000000001</v>
      </c>
      <c r="F2697" s="160" t="n">
        <v>25451.58</v>
      </c>
    </row>
    <row r="2698">
      <c r="A2698" s="104" t="inlineStr">
        <is>
          <t>2024/25</t>
        </is>
      </c>
      <c r="B2698" s="104" t="inlineStr">
        <is>
          <t>HC-065</t>
        </is>
      </c>
      <c r="C2698" s="104" t="inlineStr">
        <is>
          <t>P009</t>
        </is>
      </c>
      <c r="D2698" s="159" t="n">
        <v>4612</v>
      </c>
      <c r="E2698" s="160" t="n">
        <v>58287.42</v>
      </c>
      <c r="F2698" s="160" t="n">
        <v>23595.66</v>
      </c>
    </row>
    <row r="2699">
      <c r="A2699" s="104" t="inlineStr">
        <is>
          <t>2024/25</t>
        </is>
      </c>
      <c r="B2699" s="104" t="inlineStr">
        <is>
          <t>HC-065</t>
        </is>
      </c>
      <c r="C2699" s="104" t="inlineStr">
        <is>
          <t>P010</t>
        </is>
      </c>
      <c r="D2699" s="159" t="n">
        <v>12693</v>
      </c>
      <c r="E2699" s="160" t="n">
        <v>75005.63</v>
      </c>
      <c r="F2699" s="160" t="n">
        <v>23976.92</v>
      </c>
    </row>
    <row r="2700">
      <c r="A2700" s="104" t="inlineStr">
        <is>
          <t>2024/25</t>
        </is>
      </c>
      <c r="B2700" s="104" t="inlineStr">
        <is>
          <t>HC-065</t>
        </is>
      </c>
      <c r="C2700" s="104" t="inlineStr">
        <is>
          <t>P011</t>
        </is>
      </c>
      <c r="D2700" s="159" t="n">
        <v>11781</v>
      </c>
      <c r="E2700" s="160" t="n">
        <v>34274.66</v>
      </c>
      <c r="F2700" s="160" t="n">
        <v>8033.76</v>
      </c>
    </row>
    <row r="2701">
      <c r="A2701" s="104" t="inlineStr">
        <is>
          <t>2024/25</t>
        </is>
      </c>
      <c r="B2701" s="104" t="inlineStr">
        <is>
          <t>HC-065</t>
        </is>
      </c>
      <c r="C2701" s="104" t="inlineStr">
        <is>
          <t>P012</t>
        </is>
      </c>
      <c r="D2701" s="159" t="n">
        <v>12802</v>
      </c>
      <c r="E2701" s="160" t="n">
        <v>47712.14</v>
      </c>
      <c r="F2701" s="160" t="n">
        <v>14237</v>
      </c>
    </row>
    <row r="2702">
      <c r="A2702" s="104" t="inlineStr">
        <is>
          <t>2024/25</t>
        </is>
      </c>
      <c r="B2702" s="104" t="inlineStr">
        <is>
          <t>HC-065</t>
        </is>
      </c>
      <c r="C2702" s="104" t="inlineStr">
        <is>
          <t>P013</t>
        </is>
      </c>
      <c r="D2702" s="159" t="n">
        <v>13299</v>
      </c>
      <c r="E2702" s="160" t="n">
        <v>45943.36</v>
      </c>
      <c r="F2702" s="160" t="n">
        <v>11748.67</v>
      </c>
    </row>
    <row r="2703">
      <c r="A2703" s="104" t="inlineStr">
        <is>
          <t>2024/25</t>
        </is>
      </c>
      <c r="B2703" s="104" t="inlineStr">
        <is>
          <t>HC-065</t>
        </is>
      </c>
      <c r="C2703" s="104" t="inlineStr">
        <is>
          <t>P014</t>
        </is>
      </c>
      <c r="D2703" s="159" t="n">
        <v>14171</v>
      </c>
      <c r="E2703" s="160" t="n">
        <v>55395.78</v>
      </c>
      <c r="F2703" s="160" t="n">
        <v>15347</v>
      </c>
    </row>
    <row r="2704">
      <c r="A2704" s="104" t="inlineStr">
        <is>
          <t>2024/25</t>
        </is>
      </c>
      <c r="B2704" s="104" t="inlineStr">
        <is>
          <t>HC-065</t>
        </is>
      </c>
      <c r="C2704" s="104" t="inlineStr">
        <is>
          <t>P015</t>
        </is>
      </c>
      <c r="D2704" s="159" t="n">
        <v>10084</v>
      </c>
      <c r="E2704" s="160" t="n">
        <v>47660.57</v>
      </c>
      <c r="F2704" s="160" t="n">
        <v>15742.56</v>
      </c>
    </row>
    <row r="2705">
      <c r="A2705" s="104" t="inlineStr">
        <is>
          <t>2024/25</t>
        </is>
      </c>
      <c r="B2705" s="104" t="inlineStr">
        <is>
          <t>HC-065</t>
        </is>
      </c>
      <c r="C2705" s="104" t="inlineStr">
        <is>
          <t>P016</t>
        </is>
      </c>
      <c r="D2705" s="159" t="n">
        <v>5377</v>
      </c>
      <c r="E2705" s="160" t="n">
        <v>33245.65</v>
      </c>
      <c r="F2705" s="160" t="n">
        <v>10273.09</v>
      </c>
    </row>
    <row r="2706">
      <c r="A2706" s="104" t="inlineStr">
        <is>
          <t>2024/25</t>
        </is>
      </c>
      <c r="B2706" s="104" t="inlineStr">
        <is>
          <t>HC-065</t>
        </is>
      </c>
      <c r="C2706" s="104" t="inlineStr">
        <is>
          <t>P017</t>
        </is>
      </c>
      <c r="D2706" s="159" t="n">
        <v>4978</v>
      </c>
      <c r="E2706" s="160" t="n">
        <v>33950</v>
      </c>
      <c r="F2706" s="160" t="n">
        <v>11576.42</v>
      </c>
    </row>
    <row r="2707">
      <c r="A2707" s="104" t="inlineStr">
        <is>
          <t>2024/25</t>
        </is>
      </c>
      <c r="B2707" s="104" t="inlineStr">
        <is>
          <t>HC-065</t>
        </is>
      </c>
      <c r="C2707" s="104" t="inlineStr">
        <is>
          <t>P018</t>
        </is>
      </c>
      <c r="D2707" s="159" t="n">
        <v>11591</v>
      </c>
      <c r="E2707" s="160" t="n">
        <v>30557.01</v>
      </c>
      <c r="F2707" s="160" t="n">
        <v>6511.72</v>
      </c>
    </row>
    <row r="2708">
      <c r="A2708" s="104" t="inlineStr">
        <is>
          <t>2024/25</t>
        </is>
      </c>
      <c r="B2708" s="104" t="inlineStr">
        <is>
          <t>HC-065</t>
        </is>
      </c>
      <c r="C2708" s="104" t="inlineStr">
        <is>
          <t>P019</t>
        </is>
      </c>
      <c r="D2708" s="159" t="n">
        <v>14987</v>
      </c>
      <c r="E2708" s="160" t="n">
        <v>38149.16</v>
      </c>
      <c r="F2708" s="160" t="n">
        <v>9755.940000000001</v>
      </c>
    </row>
    <row r="2709">
      <c r="A2709" s="104" t="inlineStr">
        <is>
          <t>2024/25</t>
        </is>
      </c>
      <c r="B2709" s="104" t="inlineStr">
        <is>
          <t>HC-065</t>
        </is>
      </c>
      <c r="C2709" s="104" t="inlineStr">
        <is>
          <t>P020</t>
        </is>
      </c>
      <c r="D2709" s="159" t="n">
        <v>9582</v>
      </c>
      <c r="E2709" s="160" t="n">
        <v>24392.63</v>
      </c>
      <c r="F2709" s="160" t="n">
        <v>6238.03</v>
      </c>
    </row>
    <row r="2710">
      <c r="A2710" s="104" t="inlineStr">
        <is>
          <t>2024/25</t>
        </is>
      </c>
      <c r="B2710" s="104" t="inlineStr">
        <is>
          <t>HC-065</t>
        </is>
      </c>
      <c r="C2710" s="104" t="inlineStr">
        <is>
          <t>P021</t>
        </is>
      </c>
      <c r="D2710" s="159" t="n">
        <v>14167</v>
      </c>
      <c r="E2710" s="160" t="n">
        <v>46369.89</v>
      </c>
      <c r="F2710" s="160" t="n">
        <v>12845.54</v>
      </c>
    </row>
    <row r="2711">
      <c r="A2711" s="104" t="inlineStr">
        <is>
          <t>2024/25</t>
        </is>
      </c>
      <c r="B2711" s="104" t="inlineStr">
        <is>
          <t>HC-065</t>
        </is>
      </c>
      <c r="C2711" s="104" t="inlineStr">
        <is>
          <t>P022</t>
        </is>
      </c>
      <c r="D2711" s="159" t="n">
        <v>12882</v>
      </c>
      <c r="E2711" s="160" t="n">
        <v>39815.74</v>
      </c>
      <c r="F2711" s="160" t="n">
        <v>10606.21</v>
      </c>
    </row>
    <row r="2712">
      <c r="A2712" s="104" t="inlineStr">
        <is>
          <t>2024/25</t>
        </is>
      </c>
      <c r="B2712" s="104" t="inlineStr">
        <is>
          <t>HC-065</t>
        </is>
      </c>
      <c r="C2712" s="104" t="inlineStr">
        <is>
          <t>P023</t>
        </is>
      </c>
      <c r="D2712" s="159" t="n">
        <v>14025</v>
      </c>
      <c r="E2712" s="160" t="n">
        <v>28047.76</v>
      </c>
      <c r="F2712" s="160" t="n">
        <v>5379.68</v>
      </c>
    </row>
    <row r="2713">
      <c r="A2713" s="104" t="inlineStr">
        <is>
          <t>2024/25</t>
        </is>
      </c>
      <c r="B2713" s="104" t="inlineStr">
        <is>
          <t>HC-065</t>
        </is>
      </c>
      <c r="C2713" s="104" t="inlineStr">
        <is>
          <t>P024</t>
        </is>
      </c>
      <c r="D2713" s="159" t="n">
        <v>15822</v>
      </c>
      <c r="E2713" s="160" t="n">
        <v>34519.05</v>
      </c>
      <c r="F2713" s="160" t="n">
        <v>6989.3</v>
      </c>
    </row>
    <row r="2714">
      <c r="A2714" s="104" t="inlineStr">
        <is>
          <t>2024/25</t>
        </is>
      </c>
      <c r="B2714" s="104" t="inlineStr">
        <is>
          <t>HC-065</t>
        </is>
      </c>
      <c r="C2714" s="104" t="inlineStr">
        <is>
          <t>P025</t>
        </is>
      </c>
      <c r="D2714" s="159" t="n">
        <v>13470</v>
      </c>
      <c r="E2714" s="160" t="n">
        <v>51427.29</v>
      </c>
      <c r="F2714" s="160" t="n">
        <v>18629.88</v>
      </c>
    </row>
    <row r="2715">
      <c r="A2715" s="104" t="inlineStr">
        <is>
          <t>2024/25</t>
        </is>
      </c>
      <c r="B2715" s="104" t="inlineStr">
        <is>
          <t>HC-065</t>
        </is>
      </c>
      <c r="C2715" s="104" t="inlineStr">
        <is>
          <t>P026</t>
        </is>
      </c>
      <c r="D2715" s="159" t="n">
        <v>7947</v>
      </c>
      <c r="E2715" s="160" t="n">
        <v>35396.59</v>
      </c>
      <c r="F2715" s="160" t="n">
        <v>11316.3</v>
      </c>
    </row>
    <row r="2716">
      <c r="A2716" s="104" t="inlineStr">
        <is>
          <t>2024/25</t>
        </is>
      </c>
      <c r="B2716" s="104" t="inlineStr">
        <is>
          <t>HC-065</t>
        </is>
      </c>
      <c r="C2716" s="104" t="inlineStr">
        <is>
          <t>P027</t>
        </is>
      </c>
      <c r="D2716" s="159" t="n">
        <v>6408</v>
      </c>
      <c r="E2716" s="160" t="n">
        <v>28545.79</v>
      </c>
      <c r="F2716" s="160" t="n">
        <v>9124.52</v>
      </c>
    </row>
    <row r="2717">
      <c r="A2717" s="104" t="inlineStr">
        <is>
          <t>2024/25</t>
        </is>
      </c>
      <c r="B2717" s="104" t="inlineStr">
        <is>
          <t>HC-065</t>
        </is>
      </c>
      <c r="C2717" s="104" t="inlineStr">
        <is>
          <t>P028</t>
        </is>
      </c>
      <c r="D2717" s="159" t="n">
        <v>8922</v>
      </c>
      <c r="E2717" s="160" t="n">
        <v>42191.58</v>
      </c>
      <c r="F2717" s="160" t="n">
        <v>14383.79</v>
      </c>
    </row>
    <row r="2718">
      <c r="A2718" s="104" t="inlineStr">
        <is>
          <t>2024/25</t>
        </is>
      </c>
      <c r="B2718" s="104" t="inlineStr">
        <is>
          <t>HC-065</t>
        </is>
      </c>
      <c r="C2718" s="104" t="inlineStr">
        <is>
          <t>P029</t>
        </is>
      </c>
      <c r="D2718" s="159" t="n">
        <v>22533</v>
      </c>
      <c r="E2718" s="160" t="n">
        <v>43014.89</v>
      </c>
      <c r="F2718" s="160" t="n">
        <v>6418.24</v>
      </c>
    </row>
    <row r="2719">
      <c r="A2719" s="104" t="inlineStr">
        <is>
          <t>2024/25</t>
        </is>
      </c>
      <c r="B2719" s="104" t="inlineStr">
        <is>
          <t>HC-065</t>
        </is>
      </c>
      <c r="C2719" s="104" t="inlineStr">
        <is>
          <t>P030</t>
        </is>
      </c>
      <c r="D2719" s="159" t="n">
        <v>12295</v>
      </c>
      <c r="E2719" s="160" t="n">
        <v>36880.56</v>
      </c>
      <c r="F2719" s="160" t="n">
        <v>7073.32</v>
      </c>
    </row>
    <row r="2720">
      <c r="A2720" s="104" t="inlineStr">
        <is>
          <t>2024/25</t>
        </is>
      </c>
      <c r="B2720" s="104" t="inlineStr">
        <is>
          <t>HC-065</t>
        </is>
      </c>
      <c r="C2720" s="104" t="inlineStr">
        <is>
          <t>P031</t>
        </is>
      </c>
      <c r="D2720" s="159" t="n">
        <v>5524</v>
      </c>
      <c r="E2720" s="160" t="n">
        <v>27615.44</v>
      </c>
      <c r="F2720" s="160" t="n">
        <v>8236.92</v>
      </c>
    </row>
    <row r="2721">
      <c r="A2721" s="104" t="inlineStr">
        <is>
          <t>2024/25</t>
        </is>
      </c>
      <c r="B2721" s="104" t="inlineStr">
        <is>
          <t>HC-065</t>
        </is>
      </c>
      <c r="C2721" s="104" t="inlineStr">
        <is>
          <t>P032</t>
        </is>
      </c>
      <c r="D2721" s="159" t="n">
        <v>7140</v>
      </c>
      <c r="E2721" s="160" t="n">
        <v>16878.08</v>
      </c>
      <c r="F2721" s="160" t="n">
        <v>3776.18</v>
      </c>
    </row>
    <row r="2722">
      <c r="A2722" s="104" t="inlineStr">
        <is>
          <t>2024/25</t>
        </is>
      </c>
      <c r="B2722" s="104" t="inlineStr">
        <is>
          <t>HC-065</t>
        </is>
      </c>
      <c r="C2722" s="104" t="inlineStr">
        <is>
          <t>P033</t>
        </is>
      </c>
      <c r="D2722" s="159" t="n">
        <v>4827</v>
      </c>
      <c r="E2722" s="160" t="n">
        <v>14915.58</v>
      </c>
      <c r="F2722" s="160" t="n">
        <v>3813.96</v>
      </c>
    </row>
    <row r="2723">
      <c r="A2723" s="104" t="inlineStr">
        <is>
          <t>2024/25</t>
        </is>
      </c>
      <c r="B2723" s="104" t="inlineStr">
        <is>
          <t>HC-065</t>
        </is>
      </c>
      <c r="C2723" s="104" t="inlineStr">
        <is>
          <t>P034</t>
        </is>
      </c>
      <c r="D2723" s="159" t="n">
        <v>3259</v>
      </c>
      <c r="E2723" s="160" t="n">
        <v>13632.14</v>
      </c>
      <c r="F2723" s="160" t="n">
        <v>4211.68</v>
      </c>
    </row>
    <row r="2724">
      <c r="A2724" s="104" t="inlineStr">
        <is>
          <t>2024/25</t>
        </is>
      </c>
      <c r="B2724" s="104" t="inlineStr">
        <is>
          <t>HC-065</t>
        </is>
      </c>
      <c r="C2724" s="104" t="inlineStr">
        <is>
          <t>P035</t>
        </is>
      </c>
      <c r="D2724" s="159" t="n">
        <v>4668</v>
      </c>
      <c r="E2724" s="160" t="n">
        <v>16552.69</v>
      </c>
      <c r="F2724" s="160" t="n">
        <v>4586.44</v>
      </c>
    </row>
    <row r="2725">
      <c r="A2725" s="104" t="inlineStr">
        <is>
          <t>2024/25</t>
        </is>
      </c>
      <c r="B2725" s="104" t="inlineStr">
        <is>
          <t>HC-065</t>
        </is>
      </c>
      <c r="C2725" s="104" t="inlineStr">
        <is>
          <t>P036</t>
        </is>
      </c>
      <c r="D2725" s="159" t="n">
        <v>3260</v>
      </c>
      <c r="E2725" s="160" t="n">
        <v>12451.95</v>
      </c>
      <c r="F2725" s="160" t="n">
        <v>3582</v>
      </c>
    </row>
    <row r="2726">
      <c r="A2726" s="104" t="inlineStr">
        <is>
          <t>2024/25</t>
        </is>
      </c>
      <c r="B2726" s="104" t="inlineStr">
        <is>
          <t>HC-065</t>
        </is>
      </c>
      <c r="C2726" s="104" t="inlineStr">
        <is>
          <t>P037</t>
        </is>
      </c>
      <c r="D2726" s="159" t="n">
        <v>5239</v>
      </c>
      <c r="E2726" s="160" t="n">
        <v>18096.4</v>
      </c>
      <c r="F2726" s="160" t="n">
        <v>5978.67</v>
      </c>
    </row>
    <row r="2727">
      <c r="A2727" s="104" t="inlineStr">
        <is>
          <t>2024/25</t>
        </is>
      </c>
      <c r="B2727" s="104" t="inlineStr">
        <is>
          <t>HC-065</t>
        </is>
      </c>
      <c r="C2727" s="104" t="inlineStr">
        <is>
          <t>P038</t>
        </is>
      </c>
      <c r="D2727" s="159" t="n">
        <v>2537</v>
      </c>
      <c r="E2727" s="160" t="n">
        <v>15911.32</v>
      </c>
      <c r="F2727" s="160" t="n">
        <v>5087.41</v>
      </c>
    </row>
    <row r="2728">
      <c r="A2728" s="104" t="inlineStr">
        <is>
          <t>2024/25</t>
        </is>
      </c>
      <c r="B2728" s="104" t="inlineStr">
        <is>
          <t>HC-065</t>
        </is>
      </c>
      <c r="C2728" s="104" t="inlineStr">
        <is>
          <t>P039</t>
        </is>
      </c>
      <c r="D2728" s="159" t="n">
        <v>2733</v>
      </c>
      <c r="E2728" s="160" t="n">
        <v>17144.41</v>
      </c>
      <c r="F2728" s="160" t="n">
        <v>5662.8</v>
      </c>
    </row>
    <row r="2729">
      <c r="A2729" s="104" t="inlineStr">
        <is>
          <t>2024/25</t>
        </is>
      </c>
      <c r="B2729" s="104" t="inlineStr">
        <is>
          <t>HC-065</t>
        </is>
      </c>
      <c r="C2729" s="104" t="inlineStr">
        <is>
          <t>P040</t>
        </is>
      </c>
      <c r="D2729" s="159" t="n">
        <v>994</v>
      </c>
      <c r="E2729" s="160" t="n">
        <v>7588.24</v>
      </c>
      <c r="F2729" s="160" t="n">
        <v>2428.84</v>
      </c>
    </row>
    <row r="2730">
      <c r="A2730" s="104" t="inlineStr">
        <is>
          <t>2024/25</t>
        </is>
      </c>
      <c r="B2730" s="104" t="inlineStr">
        <is>
          <t>HC-065</t>
        </is>
      </c>
      <c r="C2730" s="104" t="inlineStr">
        <is>
          <t>P041</t>
        </is>
      </c>
      <c r="D2730" s="159" t="n">
        <v>519</v>
      </c>
      <c r="E2730" s="160" t="n">
        <v>5603.95</v>
      </c>
      <c r="F2730" s="160" t="n">
        <v>2146.48</v>
      </c>
    </row>
    <row r="2731">
      <c r="A2731" s="104" t="inlineStr">
        <is>
          <t>2024/25</t>
        </is>
      </c>
      <c r="B2731" s="104" t="inlineStr">
        <is>
          <t>HC-065</t>
        </is>
      </c>
      <c r="C2731" s="104" t="inlineStr">
        <is>
          <t>P042</t>
        </is>
      </c>
      <c r="D2731" s="159" t="n">
        <v>934</v>
      </c>
      <c r="E2731" s="160" t="n">
        <v>3739.01</v>
      </c>
      <c r="F2731" s="160" t="n">
        <v>915.0599999999999</v>
      </c>
    </row>
    <row r="2732">
      <c r="A2732" s="104" t="inlineStr">
        <is>
          <t>2024/25</t>
        </is>
      </c>
      <c r="B2732" s="104" t="inlineStr">
        <is>
          <t>HC-066</t>
        </is>
      </c>
      <c r="C2732" s="104" t="inlineStr">
        <is>
          <t>P001</t>
        </is>
      </c>
      <c r="D2732" s="159" t="n">
        <v>5466</v>
      </c>
      <c r="E2732" s="160" t="n">
        <v>49199.53</v>
      </c>
      <c r="F2732" s="160" t="n">
        <v>18329.22</v>
      </c>
    </row>
    <row r="2733">
      <c r="A2733" s="104" t="inlineStr">
        <is>
          <t>2024/25</t>
        </is>
      </c>
      <c r="B2733" s="104" t="inlineStr">
        <is>
          <t>HC-066</t>
        </is>
      </c>
      <c r="C2733" s="104" t="inlineStr">
        <is>
          <t>P002</t>
        </is>
      </c>
      <c r="D2733" s="159" t="n">
        <v>8185</v>
      </c>
      <c r="E2733" s="160" t="n">
        <v>85572.27</v>
      </c>
      <c r="F2733" s="160" t="n">
        <v>33806.32</v>
      </c>
    </row>
    <row r="2734">
      <c r="A2734" s="104" t="inlineStr">
        <is>
          <t>2024/25</t>
        </is>
      </c>
      <c r="B2734" s="104" t="inlineStr">
        <is>
          <t>HC-066</t>
        </is>
      </c>
      <c r="C2734" s="104" t="inlineStr">
        <is>
          <t>P003</t>
        </is>
      </c>
      <c r="D2734" s="159" t="n">
        <v>11420</v>
      </c>
      <c r="E2734" s="160" t="n">
        <v>76824.58</v>
      </c>
      <c r="F2734" s="160" t="n">
        <v>26888.8</v>
      </c>
    </row>
    <row r="2735">
      <c r="A2735" s="104" t="inlineStr">
        <is>
          <t>2024/25</t>
        </is>
      </c>
      <c r="B2735" s="104" t="inlineStr">
        <is>
          <t>HC-066</t>
        </is>
      </c>
      <c r="C2735" s="104" t="inlineStr">
        <is>
          <t>P004</t>
        </is>
      </c>
      <c r="D2735" s="159" t="n">
        <v>5198</v>
      </c>
      <c r="E2735" s="160" t="n">
        <v>40652.11</v>
      </c>
      <c r="F2735" s="160" t="n">
        <v>13785.7</v>
      </c>
    </row>
    <row r="2736">
      <c r="A2736" s="104" t="inlineStr">
        <is>
          <t>2024/25</t>
        </is>
      </c>
      <c r="B2736" s="104" t="inlineStr">
        <is>
          <t>HC-066</t>
        </is>
      </c>
      <c r="C2736" s="104" t="inlineStr">
        <is>
          <t>P005</t>
        </is>
      </c>
      <c r="D2736" s="159" t="n">
        <v>10808</v>
      </c>
      <c r="E2736" s="160" t="n">
        <v>80574.3</v>
      </c>
      <c r="F2736" s="160" t="n">
        <v>26385.16</v>
      </c>
    </row>
    <row r="2737">
      <c r="A2737" s="104" t="inlineStr">
        <is>
          <t>2024/25</t>
        </is>
      </c>
      <c r="B2737" s="104" t="inlineStr">
        <is>
          <t>HC-066</t>
        </is>
      </c>
      <c r="C2737" s="104" t="inlineStr">
        <is>
          <t>P006</t>
        </is>
      </c>
      <c r="D2737" s="159" t="n">
        <v>9833</v>
      </c>
      <c r="E2737" s="160" t="n">
        <v>79571.34</v>
      </c>
      <c r="F2737" s="160" t="n">
        <v>24277.78</v>
      </c>
    </row>
    <row r="2738">
      <c r="A2738" s="104" t="inlineStr">
        <is>
          <t>2024/25</t>
        </is>
      </c>
      <c r="B2738" s="104" t="inlineStr">
        <is>
          <t>HC-066</t>
        </is>
      </c>
      <c r="C2738" s="104" t="inlineStr">
        <is>
          <t>P007</t>
        </is>
      </c>
      <c r="D2738" s="159" t="n">
        <v>9870</v>
      </c>
      <c r="E2738" s="160" t="n">
        <v>74471.45</v>
      </c>
      <c r="F2738" s="160" t="n">
        <v>21023.34</v>
      </c>
    </row>
    <row r="2739">
      <c r="A2739" s="104" t="inlineStr">
        <is>
          <t>2024/25</t>
        </is>
      </c>
      <c r="B2739" s="104" t="inlineStr">
        <is>
          <t>HC-066</t>
        </is>
      </c>
      <c r="C2739" s="104" t="inlineStr">
        <is>
          <t>P008</t>
        </is>
      </c>
      <c r="D2739" s="159" t="n">
        <v>8066</v>
      </c>
      <c r="E2739" s="160" t="n">
        <v>59389.52</v>
      </c>
      <c r="F2739" s="160" t="n">
        <v>22828.87</v>
      </c>
    </row>
    <row r="2740">
      <c r="A2740" s="104" t="inlineStr">
        <is>
          <t>2024/25</t>
        </is>
      </c>
      <c r="B2740" s="104" t="inlineStr">
        <is>
          <t>HC-066</t>
        </is>
      </c>
      <c r="C2740" s="104" t="inlineStr">
        <is>
          <t>P009</t>
        </is>
      </c>
      <c r="D2740" s="159" t="n">
        <v>4240</v>
      </c>
      <c r="E2740" s="160" t="n">
        <v>53558.38</v>
      </c>
      <c r="F2740" s="160" t="n">
        <v>22985.88</v>
      </c>
    </row>
    <row r="2741">
      <c r="A2741" s="104" t="inlineStr">
        <is>
          <t>2024/25</t>
        </is>
      </c>
      <c r="B2741" s="104" t="inlineStr">
        <is>
          <t>HC-066</t>
        </is>
      </c>
      <c r="C2741" s="104" t="inlineStr">
        <is>
          <t>P010</t>
        </is>
      </c>
      <c r="D2741" s="159" t="n">
        <v>11518</v>
      </c>
      <c r="E2741" s="160" t="n">
        <v>68056.03</v>
      </c>
      <c r="F2741" s="160" t="n">
        <v>23074.5</v>
      </c>
    </row>
    <row r="2742">
      <c r="A2742" s="104" t="inlineStr">
        <is>
          <t>2024/25</t>
        </is>
      </c>
      <c r="B2742" s="104" t="inlineStr">
        <is>
          <t>HC-066</t>
        </is>
      </c>
      <c r="C2742" s="104" t="inlineStr">
        <is>
          <t>P011</t>
        </is>
      </c>
      <c r="D2742" s="159" t="n">
        <v>10332</v>
      </c>
      <c r="E2742" s="160" t="n">
        <v>30053.66</v>
      </c>
      <c r="F2742" s="160" t="n">
        <v>7482</v>
      </c>
    </row>
    <row r="2743">
      <c r="A2743" s="104" t="inlineStr">
        <is>
          <t>2024/25</t>
        </is>
      </c>
      <c r="B2743" s="104" t="inlineStr">
        <is>
          <t>HC-066</t>
        </is>
      </c>
      <c r="C2743" s="104" t="inlineStr">
        <is>
          <t>P012</t>
        </is>
      </c>
      <c r="D2743" s="159" t="n">
        <v>10888</v>
      </c>
      <c r="E2743" s="160" t="n">
        <v>40583.42</v>
      </c>
      <c r="F2743" s="160" t="n">
        <v>12844.7</v>
      </c>
    </row>
    <row r="2744">
      <c r="A2744" s="104" t="inlineStr">
        <is>
          <t>2024/25</t>
        </is>
      </c>
      <c r="B2744" s="104" t="inlineStr">
        <is>
          <t>HC-066</t>
        </is>
      </c>
      <c r="C2744" s="104" t="inlineStr">
        <is>
          <t>P013</t>
        </is>
      </c>
      <c r="D2744" s="159" t="n">
        <v>11323</v>
      </c>
      <c r="E2744" s="160" t="n">
        <v>39117.58</v>
      </c>
      <c r="F2744" s="160" t="n">
        <v>10594.28</v>
      </c>
    </row>
    <row r="2745">
      <c r="A2745" s="104" t="inlineStr">
        <is>
          <t>2024/25</t>
        </is>
      </c>
      <c r="B2745" s="104" t="inlineStr">
        <is>
          <t>HC-066</t>
        </is>
      </c>
      <c r="C2745" s="104" t="inlineStr">
        <is>
          <t>P014</t>
        </is>
      </c>
      <c r="D2745" s="159" t="n">
        <v>12719</v>
      </c>
      <c r="E2745" s="160" t="n">
        <v>49714.15</v>
      </c>
      <c r="F2745" s="160" t="n">
        <v>14613.47</v>
      </c>
    </row>
    <row r="2746">
      <c r="A2746" s="104" t="inlineStr">
        <is>
          <t>2024/25</t>
        </is>
      </c>
      <c r="B2746" s="104" t="inlineStr">
        <is>
          <t>HC-066</t>
        </is>
      </c>
      <c r="C2746" s="104" t="inlineStr">
        <is>
          <t>P015</t>
        </is>
      </c>
      <c r="D2746" s="159" t="n">
        <v>9235</v>
      </c>
      <c r="E2746" s="160" t="n">
        <v>43663.26</v>
      </c>
      <c r="F2746" s="160" t="n">
        <v>15295.57</v>
      </c>
    </row>
    <row r="2747">
      <c r="A2747" s="104" t="inlineStr">
        <is>
          <t>2024/25</t>
        </is>
      </c>
      <c r="B2747" s="104" t="inlineStr">
        <is>
          <t>HC-066</t>
        </is>
      </c>
      <c r="C2747" s="104" t="inlineStr">
        <is>
          <t>P016</t>
        </is>
      </c>
      <c r="D2747" s="159" t="n">
        <v>5127</v>
      </c>
      <c r="E2747" s="160" t="n">
        <v>31687.25</v>
      </c>
      <c r="F2747" s="160" t="n">
        <v>10373.65</v>
      </c>
    </row>
    <row r="2748">
      <c r="A2748" s="104" t="inlineStr">
        <is>
          <t>2024/25</t>
        </is>
      </c>
      <c r="B2748" s="104" t="inlineStr">
        <is>
          <t>HC-066</t>
        </is>
      </c>
      <c r="C2748" s="104" t="inlineStr">
        <is>
          <t>P017</t>
        </is>
      </c>
      <c r="D2748" s="159" t="n">
        <v>4285</v>
      </c>
      <c r="E2748" s="160" t="n">
        <v>29218.38</v>
      </c>
      <c r="F2748" s="160" t="n">
        <v>10570.29</v>
      </c>
    </row>
    <row r="2749">
      <c r="A2749" s="104" t="inlineStr">
        <is>
          <t>2024/25</t>
        </is>
      </c>
      <c r="B2749" s="104" t="inlineStr">
        <is>
          <t>HC-066</t>
        </is>
      </c>
      <c r="C2749" s="104" t="inlineStr">
        <is>
          <t>P018</t>
        </is>
      </c>
      <c r="D2749" s="159" t="n">
        <v>10290</v>
      </c>
      <c r="E2749" s="160" t="n">
        <v>27129.4</v>
      </c>
      <c r="F2749" s="160" t="n">
        <v>6140.77</v>
      </c>
    </row>
    <row r="2750">
      <c r="A2750" s="104" t="inlineStr">
        <is>
          <t>2024/25</t>
        </is>
      </c>
      <c r="B2750" s="104" t="inlineStr">
        <is>
          <t>HC-066</t>
        </is>
      </c>
      <c r="C2750" s="104" t="inlineStr">
        <is>
          <t>P019</t>
        </is>
      </c>
      <c r="D2750" s="159" t="n">
        <v>12751</v>
      </c>
      <c r="E2750" s="160" t="n">
        <v>32460.01</v>
      </c>
      <c r="F2750" s="160" t="n">
        <v>8790.110000000001</v>
      </c>
    </row>
    <row r="2751">
      <c r="A2751" s="104" t="inlineStr">
        <is>
          <t>2024/25</t>
        </is>
      </c>
      <c r="B2751" s="104" t="inlineStr">
        <is>
          <t>HC-066</t>
        </is>
      </c>
      <c r="C2751" s="104" t="inlineStr">
        <is>
          <t>P020</t>
        </is>
      </c>
      <c r="D2751" s="159" t="n">
        <v>8309</v>
      </c>
      <c r="E2751" s="160" t="n">
        <v>21151.13</v>
      </c>
      <c r="F2751" s="160" t="n">
        <v>5734.67</v>
      </c>
    </row>
    <row r="2752">
      <c r="A2752" s="104" t="inlineStr">
        <is>
          <t>2024/25</t>
        </is>
      </c>
      <c r="B2752" s="104" t="inlineStr">
        <is>
          <t>HC-066</t>
        </is>
      </c>
      <c r="C2752" s="104" t="inlineStr">
        <is>
          <t>P021</t>
        </is>
      </c>
      <c r="D2752" s="159" t="n">
        <v>12540</v>
      </c>
      <c r="E2752" s="160" t="n">
        <v>41044.19</v>
      </c>
      <c r="F2752" s="160" t="n">
        <v>12053.95</v>
      </c>
    </row>
    <row r="2753">
      <c r="A2753" s="104" t="inlineStr">
        <is>
          <t>2024/25</t>
        </is>
      </c>
      <c r="B2753" s="104" t="inlineStr">
        <is>
          <t>HC-066</t>
        </is>
      </c>
      <c r="C2753" s="104" t="inlineStr">
        <is>
          <t>P022</t>
        </is>
      </c>
      <c r="D2753" s="159" t="n">
        <v>11554</v>
      </c>
      <c r="E2753" s="160" t="n">
        <v>35717.04</v>
      </c>
      <c r="F2753" s="160" t="n">
        <v>10080.56</v>
      </c>
    </row>
    <row r="2754">
      <c r="A2754" s="104" t="inlineStr">
        <is>
          <t>2024/25</t>
        </is>
      </c>
      <c r="B2754" s="104" t="inlineStr">
        <is>
          <t>HC-066</t>
        </is>
      </c>
      <c r="C2754" s="104" t="inlineStr">
        <is>
          <t>P023</t>
        </is>
      </c>
      <c r="D2754" s="159" t="n">
        <v>12458</v>
      </c>
      <c r="E2754" s="160" t="n">
        <v>24915.32</v>
      </c>
      <c r="F2754" s="160" t="n">
        <v>5068.71</v>
      </c>
    </row>
    <row r="2755">
      <c r="A2755" s="104" t="inlineStr">
        <is>
          <t>2024/25</t>
        </is>
      </c>
      <c r="B2755" s="104" t="inlineStr">
        <is>
          <t>HC-066</t>
        </is>
      </c>
      <c r="C2755" s="104" t="inlineStr">
        <is>
          <t>P024</t>
        </is>
      </c>
      <c r="D2755" s="159" t="n">
        <v>14020</v>
      </c>
      <c r="E2755" s="160" t="n">
        <v>30588.02</v>
      </c>
      <c r="F2755" s="160" t="n">
        <v>6558.62</v>
      </c>
    </row>
    <row r="2756">
      <c r="A2756" s="104" t="inlineStr">
        <is>
          <t>2024/25</t>
        </is>
      </c>
      <c r="B2756" s="104" t="inlineStr">
        <is>
          <t>HC-066</t>
        </is>
      </c>
      <c r="C2756" s="104" t="inlineStr">
        <is>
          <t>P025</t>
        </is>
      </c>
      <c r="D2756" s="159" t="n">
        <v>11478</v>
      </c>
      <c r="E2756" s="160" t="n">
        <v>43825.1</v>
      </c>
      <c r="F2756" s="160" t="n">
        <v>16858.36</v>
      </c>
    </row>
    <row r="2757">
      <c r="A2757" s="104" t="inlineStr">
        <is>
          <t>2024/25</t>
        </is>
      </c>
      <c r="B2757" s="104" t="inlineStr">
        <is>
          <t>HC-066</t>
        </is>
      </c>
      <c r="C2757" s="104" t="inlineStr">
        <is>
          <t>P026</t>
        </is>
      </c>
      <c r="D2757" s="159" t="n">
        <v>7015</v>
      </c>
      <c r="E2757" s="160" t="n">
        <v>31249.86</v>
      </c>
      <c r="F2757" s="160" t="n">
        <v>10594.69</v>
      </c>
    </row>
    <row r="2758">
      <c r="A2758" s="104" t="inlineStr">
        <is>
          <t>2024/25</t>
        </is>
      </c>
      <c r="B2758" s="104" t="inlineStr">
        <is>
          <t>HC-066</t>
        </is>
      </c>
      <c r="C2758" s="104" t="inlineStr">
        <is>
          <t>P027</t>
        </is>
      </c>
      <c r="D2758" s="159" t="n">
        <v>5802</v>
      </c>
      <c r="E2758" s="160" t="n">
        <v>25851.45</v>
      </c>
      <c r="F2758" s="160" t="n">
        <v>8766.629999999999</v>
      </c>
    </row>
    <row r="2759">
      <c r="A2759" s="104" t="inlineStr">
        <is>
          <t>2024/25</t>
        </is>
      </c>
      <c r="B2759" s="104" t="inlineStr">
        <is>
          <t>HC-066</t>
        </is>
      </c>
      <c r="C2759" s="104" t="inlineStr">
        <is>
          <t>P028</t>
        </is>
      </c>
      <c r="D2759" s="159" t="n">
        <v>7573</v>
      </c>
      <c r="E2759" s="160" t="n">
        <v>35804.72</v>
      </c>
      <c r="F2759" s="160" t="n">
        <v>12937.33</v>
      </c>
    </row>
    <row r="2760">
      <c r="A2760" s="104" t="inlineStr">
        <is>
          <t>2024/25</t>
        </is>
      </c>
      <c r="B2760" s="104" t="inlineStr">
        <is>
          <t>HC-066</t>
        </is>
      </c>
      <c r="C2760" s="104" t="inlineStr">
        <is>
          <t>P029</t>
        </is>
      </c>
      <c r="D2760" s="159" t="n">
        <v>19332</v>
      </c>
      <c r="E2760" s="160" t="n">
        <v>36903.48</v>
      </c>
      <c r="F2760" s="160" t="n">
        <v>5833.91</v>
      </c>
    </row>
    <row r="2761">
      <c r="A2761" s="104" t="inlineStr">
        <is>
          <t>2024/25</t>
        </is>
      </c>
      <c r="B2761" s="104" t="inlineStr">
        <is>
          <t>HC-066</t>
        </is>
      </c>
      <c r="C2761" s="104" t="inlineStr">
        <is>
          <t>P030</t>
        </is>
      </c>
      <c r="D2761" s="159" t="n">
        <v>10866</v>
      </c>
      <c r="E2761" s="160" t="n">
        <v>32603.21</v>
      </c>
      <c r="F2761" s="160" t="n">
        <v>6622.03</v>
      </c>
    </row>
    <row r="2762">
      <c r="A2762" s="104" t="inlineStr">
        <is>
          <t>2024/25</t>
        </is>
      </c>
      <c r="B2762" s="104" t="inlineStr">
        <is>
          <t>HC-066</t>
        </is>
      </c>
      <c r="C2762" s="104" t="inlineStr">
        <is>
          <t>P031</t>
        </is>
      </c>
      <c r="D2762" s="159" t="n">
        <v>5070</v>
      </c>
      <c r="E2762" s="160" t="n">
        <v>25349.59</v>
      </c>
      <c r="F2762" s="160" t="n">
        <v>8026.04</v>
      </c>
    </row>
    <row r="2763">
      <c r="A2763" s="104" t="inlineStr">
        <is>
          <t>2024/25</t>
        </is>
      </c>
      <c r="B2763" s="104" t="inlineStr">
        <is>
          <t>HC-066</t>
        </is>
      </c>
      <c r="C2763" s="104" t="inlineStr">
        <is>
          <t>P032</t>
        </is>
      </c>
      <c r="D2763" s="159" t="n">
        <v>6165</v>
      </c>
      <c r="E2763" s="160" t="n">
        <v>14578.36</v>
      </c>
      <c r="F2763" s="160" t="n">
        <v>3453.41</v>
      </c>
    </row>
    <row r="2764">
      <c r="A2764" s="104" t="inlineStr">
        <is>
          <t>2024/25</t>
        </is>
      </c>
      <c r="B2764" s="104" t="inlineStr">
        <is>
          <t>HC-066</t>
        </is>
      </c>
      <c r="C2764" s="104" t="inlineStr">
        <is>
          <t>P033</t>
        </is>
      </c>
      <c r="D2764" s="159" t="n">
        <v>4096</v>
      </c>
      <c r="E2764" s="160" t="n">
        <v>12663.93</v>
      </c>
      <c r="F2764" s="160" t="n">
        <v>3430.97</v>
      </c>
    </row>
    <row r="2765">
      <c r="A2765" s="104" t="inlineStr">
        <is>
          <t>2024/25</t>
        </is>
      </c>
      <c r="B2765" s="104" t="inlineStr">
        <is>
          <t>HC-066</t>
        </is>
      </c>
      <c r="C2765" s="104" t="inlineStr">
        <is>
          <t>P034</t>
        </is>
      </c>
      <c r="D2765" s="159" t="n">
        <v>2853</v>
      </c>
      <c r="E2765" s="160" t="n">
        <v>11932.28</v>
      </c>
      <c r="F2765" s="160" t="n">
        <v>3906.92</v>
      </c>
    </row>
    <row r="2766">
      <c r="A2766" s="104" t="inlineStr">
        <is>
          <t>2024/25</t>
        </is>
      </c>
      <c r="B2766" s="104" t="inlineStr">
        <is>
          <t>HC-066</t>
        </is>
      </c>
      <c r="C2766" s="104" t="inlineStr">
        <is>
          <t>P035</t>
        </is>
      </c>
      <c r="D2766" s="159" t="n">
        <v>3908</v>
      </c>
      <c r="E2766" s="160" t="n">
        <v>13860.42</v>
      </c>
      <c r="F2766" s="160" t="n">
        <v>4072.91</v>
      </c>
    </row>
    <row r="2767">
      <c r="A2767" s="104" t="inlineStr">
        <is>
          <t>2024/25</t>
        </is>
      </c>
      <c r="B2767" s="104" t="inlineStr">
        <is>
          <t>HC-066</t>
        </is>
      </c>
      <c r="C2767" s="104" t="inlineStr">
        <is>
          <t>P036</t>
        </is>
      </c>
      <c r="D2767" s="159" t="n">
        <v>3058</v>
      </c>
      <c r="E2767" s="160" t="n">
        <v>11679.55</v>
      </c>
      <c r="F2767" s="160" t="n">
        <v>3560.29</v>
      </c>
    </row>
    <row r="2768">
      <c r="A2768" s="104" t="inlineStr">
        <is>
          <t>2024/25</t>
        </is>
      </c>
      <c r="B2768" s="104" t="inlineStr">
        <is>
          <t>HC-066</t>
        </is>
      </c>
      <c r="C2768" s="104" t="inlineStr">
        <is>
          <t>P037</t>
        </is>
      </c>
      <c r="D2768" s="159" t="n">
        <v>4449</v>
      </c>
      <c r="E2768" s="160" t="n">
        <v>15372.09</v>
      </c>
      <c r="F2768" s="160" t="n">
        <v>5383.8</v>
      </c>
    </row>
    <row r="2769">
      <c r="A2769" s="104" t="inlineStr">
        <is>
          <t>2024/25</t>
        </is>
      </c>
      <c r="B2769" s="104" t="inlineStr">
        <is>
          <t>HC-066</t>
        </is>
      </c>
      <c r="C2769" s="104" t="inlineStr">
        <is>
          <t>P038</t>
        </is>
      </c>
      <c r="D2769" s="159" t="n">
        <v>2109</v>
      </c>
      <c r="E2769" s="160" t="n">
        <v>13226.91</v>
      </c>
      <c r="F2769" s="160" t="n">
        <v>4482</v>
      </c>
    </row>
    <row r="2770">
      <c r="A2770" s="104" t="inlineStr">
        <is>
          <t>2024/25</t>
        </is>
      </c>
      <c r="B2770" s="104" t="inlineStr">
        <is>
          <t>HC-066</t>
        </is>
      </c>
      <c r="C2770" s="104" t="inlineStr">
        <is>
          <t>P039</t>
        </is>
      </c>
      <c r="D2770" s="159" t="n">
        <v>2336</v>
      </c>
      <c r="E2770" s="160" t="n">
        <v>14649.12</v>
      </c>
      <c r="F2770" s="160" t="n">
        <v>5130.23</v>
      </c>
    </row>
    <row r="2771">
      <c r="A2771" s="104" t="inlineStr">
        <is>
          <t>2024/25</t>
        </is>
      </c>
      <c r="B2771" s="104" t="inlineStr">
        <is>
          <t>HC-066</t>
        </is>
      </c>
      <c r="C2771" s="104" t="inlineStr">
        <is>
          <t>P040</t>
        </is>
      </c>
      <c r="D2771" s="159" t="n">
        <v>936</v>
      </c>
      <c r="E2771" s="160" t="n">
        <v>7149.51</v>
      </c>
      <c r="F2771" s="160" t="n">
        <v>2463.96</v>
      </c>
    </row>
    <row r="2772">
      <c r="A2772" s="104" t="inlineStr">
        <is>
          <t>2024/25</t>
        </is>
      </c>
      <c r="B2772" s="104" t="inlineStr">
        <is>
          <t>HC-066</t>
        </is>
      </c>
      <c r="C2772" s="104" t="inlineStr">
        <is>
          <t>P041</t>
        </is>
      </c>
      <c r="D2772" s="159" t="n">
        <v>431</v>
      </c>
      <c r="E2772" s="160" t="n">
        <v>4661.99</v>
      </c>
      <c r="F2772" s="160" t="n">
        <v>1866.87</v>
      </c>
    </row>
    <row r="2773">
      <c r="A2773" s="104" t="inlineStr">
        <is>
          <t>2024/25</t>
        </is>
      </c>
      <c r="B2773" s="104" t="inlineStr">
        <is>
          <t>HC-066</t>
        </is>
      </c>
      <c r="C2773" s="104" t="inlineStr">
        <is>
          <t>P042</t>
        </is>
      </c>
      <c r="D2773" s="159" t="n">
        <v>802</v>
      </c>
      <c r="E2773" s="160" t="n">
        <v>3208.79</v>
      </c>
      <c r="F2773" s="160" t="n">
        <v>820.03</v>
      </c>
    </row>
    <row r="2774">
      <c r="A2774" s="104" t="inlineStr">
        <is>
          <t>2024/25</t>
        </is>
      </c>
      <c r="B2774" s="104" t="inlineStr">
        <is>
          <t>HC-067</t>
        </is>
      </c>
      <c r="C2774" s="104" t="inlineStr">
        <is>
          <t>P001</t>
        </is>
      </c>
      <c r="D2774" s="159" t="n">
        <v>4774</v>
      </c>
      <c r="E2774" s="160" t="n">
        <v>42954.57</v>
      </c>
      <c r="F2774" s="160" t="n">
        <v>15100.59</v>
      </c>
    </row>
    <row r="2775">
      <c r="A2775" s="104" t="inlineStr">
        <is>
          <t>2024/25</t>
        </is>
      </c>
      <c r="B2775" s="104" t="inlineStr">
        <is>
          <t>HC-067</t>
        </is>
      </c>
      <c r="C2775" s="104" t="inlineStr">
        <is>
          <t>P002</t>
        </is>
      </c>
      <c r="D2775" s="159" t="n">
        <v>6770</v>
      </c>
      <c r="E2775" s="160" t="n">
        <v>70779.86</v>
      </c>
      <c r="F2775" s="160" t="n">
        <v>26389.75</v>
      </c>
    </row>
    <row r="2776">
      <c r="A2776" s="104" t="inlineStr">
        <is>
          <t>2024/25</t>
        </is>
      </c>
      <c r="B2776" s="104" t="inlineStr">
        <is>
          <t>HC-067</t>
        </is>
      </c>
      <c r="C2776" s="104" t="inlineStr">
        <is>
          <t>P003</t>
        </is>
      </c>
      <c r="D2776" s="159" t="n">
        <v>9430</v>
      </c>
      <c r="E2776" s="160" t="n">
        <v>63442.02</v>
      </c>
      <c r="F2776" s="160" t="n">
        <v>20952.08</v>
      </c>
    </row>
    <row r="2777">
      <c r="A2777" s="104" t="inlineStr">
        <is>
          <t>2024/25</t>
        </is>
      </c>
      <c r="B2777" s="104" t="inlineStr">
        <is>
          <t>HC-067</t>
        </is>
      </c>
      <c r="C2777" s="104" t="inlineStr">
        <is>
          <t>P004</t>
        </is>
      </c>
      <c r="D2777" s="159" t="n">
        <v>4160</v>
      </c>
      <c r="E2777" s="160" t="n">
        <v>32522.15</v>
      </c>
      <c r="F2777" s="160" t="n">
        <v>10394.04</v>
      </c>
    </row>
    <row r="2778">
      <c r="A2778" s="104" t="inlineStr">
        <is>
          <t>2024/25</t>
        </is>
      </c>
      <c r="B2778" s="104" t="inlineStr">
        <is>
          <t>HC-067</t>
        </is>
      </c>
      <c r="C2778" s="104" t="inlineStr">
        <is>
          <t>P005</t>
        </is>
      </c>
      <c r="D2778" s="159" t="n">
        <v>9027</v>
      </c>
      <c r="E2778" s="160" t="n">
        <v>67296.34</v>
      </c>
      <c r="F2778" s="160" t="n">
        <v>20792.78</v>
      </c>
    </row>
    <row r="2779">
      <c r="A2779" s="104" t="inlineStr">
        <is>
          <t>2024/25</t>
        </is>
      </c>
      <c r="B2779" s="104" t="inlineStr">
        <is>
          <t>HC-067</t>
        </is>
      </c>
      <c r="C2779" s="104" t="inlineStr">
        <is>
          <t>P006</t>
        </is>
      </c>
      <c r="D2779" s="159" t="n">
        <v>9056</v>
      </c>
      <c r="E2779" s="160" t="n">
        <v>73270.91</v>
      </c>
      <c r="F2779" s="160" t="n">
        <v>21074.94</v>
      </c>
    </row>
    <row r="2780">
      <c r="A2780" s="104" t="inlineStr">
        <is>
          <t>2024/25</t>
        </is>
      </c>
      <c r="B2780" s="104" t="inlineStr">
        <is>
          <t>HC-067</t>
        </is>
      </c>
      <c r="C2780" s="104" t="inlineStr">
        <is>
          <t>P007</t>
        </is>
      </c>
      <c r="D2780" s="159" t="n">
        <v>8446</v>
      </c>
      <c r="E2780" s="160" t="n">
        <v>63737.11</v>
      </c>
      <c r="F2780" s="160" t="n">
        <v>16976.41</v>
      </c>
    </row>
    <row r="2781">
      <c r="A2781" s="104" t="inlineStr">
        <is>
          <t>2024/25</t>
        </is>
      </c>
      <c r="B2781" s="104" t="inlineStr">
        <is>
          <t>HC-067</t>
        </is>
      </c>
      <c r="C2781" s="104" t="inlineStr">
        <is>
          <t>P008</t>
        </is>
      </c>
      <c r="D2781" s="159" t="n">
        <v>7189</v>
      </c>
      <c r="E2781" s="160" t="n">
        <v>52936.98</v>
      </c>
      <c r="F2781" s="160" t="n">
        <v>19174</v>
      </c>
    </row>
    <row r="2782">
      <c r="A2782" s="104" t="inlineStr">
        <is>
          <t>2024/25</t>
        </is>
      </c>
      <c r="B2782" s="104" t="inlineStr">
        <is>
          <t>HC-067</t>
        </is>
      </c>
      <c r="C2782" s="104" t="inlineStr">
        <is>
          <t>P009</t>
        </is>
      </c>
      <c r="D2782" s="159" t="n">
        <v>3438</v>
      </c>
      <c r="E2782" s="160" t="n">
        <v>43429.45</v>
      </c>
      <c r="F2782" s="160" t="n">
        <v>17583.62</v>
      </c>
    </row>
    <row r="2783">
      <c r="A2783" s="104" t="inlineStr">
        <is>
          <t>2024/25</t>
        </is>
      </c>
      <c r="B2783" s="104" t="inlineStr">
        <is>
          <t>HC-067</t>
        </is>
      </c>
      <c r="C2783" s="104" t="inlineStr">
        <is>
          <t>P010</t>
        </is>
      </c>
      <c r="D2783" s="159" t="n">
        <v>9776</v>
      </c>
      <c r="E2783" s="160" t="n">
        <v>57770.06</v>
      </c>
      <c r="F2783" s="160" t="n">
        <v>18464.48</v>
      </c>
    </row>
    <row r="2784">
      <c r="A2784" s="104" t="inlineStr">
        <is>
          <t>2024/25</t>
        </is>
      </c>
      <c r="B2784" s="104" t="inlineStr">
        <is>
          <t>HC-067</t>
        </is>
      </c>
      <c r="C2784" s="104" t="inlineStr">
        <is>
          <t>P011</t>
        </is>
      </c>
      <c r="D2784" s="159" t="n">
        <v>8612</v>
      </c>
      <c r="E2784" s="160" t="n">
        <v>25051.36</v>
      </c>
      <c r="F2784" s="160" t="n">
        <v>5872.17</v>
      </c>
    </row>
    <row r="2785">
      <c r="A2785" s="104" t="inlineStr">
        <is>
          <t>2024/25</t>
        </is>
      </c>
      <c r="B2785" s="104" t="inlineStr">
        <is>
          <t>HC-067</t>
        </is>
      </c>
      <c r="C2785" s="104" t="inlineStr">
        <is>
          <t>P012</t>
        </is>
      </c>
      <c r="D2785" s="159" t="n">
        <v>9311</v>
      </c>
      <c r="E2785" s="160" t="n">
        <v>34702.75</v>
      </c>
      <c r="F2785" s="160" t="n">
        <v>10351.82</v>
      </c>
    </row>
    <row r="2786">
      <c r="A2786" s="104" t="inlineStr">
        <is>
          <t>2024/25</t>
        </is>
      </c>
      <c r="B2786" s="104" t="inlineStr">
        <is>
          <t>HC-067</t>
        </is>
      </c>
      <c r="C2786" s="104" t="inlineStr">
        <is>
          <t>P013</t>
        </is>
      </c>
      <c r="D2786" s="159" t="n">
        <v>9923</v>
      </c>
      <c r="E2786" s="160" t="n">
        <v>34274.56</v>
      </c>
      <c r="F2786" s="160" t="n">
        <v>8764</v>
      </c>
    </row>
    <row r="2787">
      <c r="A2787" s="104" t="inlineStr">
        <is>
          <t>2024/25</t>
        </is>
      </c>
      <c r="B2787" s="104" t="inlineStr">
        <is>
          <t>HC-067</t>
        </is>
      </c>
      <c r="C2787" s="104" t="inlineStr">
        <is>
          <t>P014</t>
        </is>
      </c>
      <c r="D2787" s="159" t="n">
        <v>10525</v>
      </c>
      <c r="E2787" s="160" t="n">
        <v>41140.89</v>
      </c>
      <c r="F2787" s="160" t="n">
        <v>11395.21</v>
      </c>
    </row>
    <row r="2788">
      <c r="A2788" s="104" t="inlineStr">
        <is>
          <t>2024/25</t>
        </is>
      </c>
      <c r="B2788" s="104" t="inlineStr">
        <is>
          <t>HC-067</t>
        </is>
      </c>
      <c r="C2788" s="104" t="inlineStr">
        <is>
          <t>P015</t>
        </is>
      </c>
      <c r="D2788" s="159" t="n">
        <v>7708</v>
      </c>
      <c r="E2788" s="160" t="n">
        <v>36432.82</v>
      </c>
      <c r="F2788" s="160" t="n">
        <v>12032.92</v>
      </c>
    </row>
    <row r="2789">
      <c r="A2789" s="104" t="inlineStr">
        <is>
          <t>2024/25</t>
        </is>
      </c>
      <c r="B2789" s="104" t="inlineStr">
        <is>
          <t>HC-067</t>
        </is>
      </c>
      <c r="C2789" s="104" t="inlineStr">
        <is>
          <t>P016</t>
        </is>
      </c>
      <c r="D2789" s="159" t="n">
        <v>3913</v>
      </c>
      <c r="E2789" s="160" t="n">
        <v>24199.39</v>
      </c>
      <c r="F2789" s="160" t="n">
        <v>7475.72</v>
      </c>
    </row>
    <row r="2790">
      <c r="A2790" s="104" t="inlineStr">
        <is>
          <t>2024/25</t>
        </is>
      </c>
      <c r="B2790" s="104" t="inlineStr">
        <is>
          <t>HC-067</t>
        </is>
      </c>
      <c r="C2790" s="104" t="inlineStr">
        <is>
          <t>P017</t>
        </is>
      </c>
      <c r="D2790" s="159" t="n">
        <v>3560</v>
      </c>
      <c r="E2790" s="160" t="n">
        <v>24274.42</v>
      </c>
      <c r="F2790" s="160" t="n">
        <v>8274.620000000001</v>
      </c>
    </row>
    <row r="2791">
      <c r="A2791" s="104" t="inlineStr">
        <is>
          <t>2024/25</t>
        </is>
      </c>
      <c r="B2791" s="104" t="inlineStr">
        <is>
          <t>HC-067</t>
        </is>
      </c>
      <c r="C2791" s="104" t="inlineStr">
        <is>
          <t>P018</t>
        </is>
      </c>
      <c r="D2791" s="159" t="n">
        <v>8878</v>
      </c>
      <c r="E2791" s="160" t="n">
        <v>23405.74</v>
      </c>
      <c r="F2791" s="160" t="n">
        <v>4988.35</v>
      </c>
    </row>
    <row r="2792">
      <c r="A2792" s="104" t="inlineStr">
        <is>
          <t>2024/25</t>
        </is>
      </c>
      <c r="B2792" s="104" t="inlineStr">
        <is>
          <t>HC-067</t>
        </is>
      </c>
      <c r="C2792" s="104" t="inlineStr">
        <is>
          <t>P019</t>
        </is>
      </c>
      <c r="D2792" s="159" t="n">
        <v>10536</v>
      </c>
      <c r="E2792" s="160" t="n">
        <v>26818.24</v>
      </c>
      <c r="F2792" s="160" t="n">
        <v>6858.06</v>
      </c>
    </row>
    <row r="2793">
      <c r="A2793" s="104" t="inlineStr">
        <is>
          <t>2024/25</t>
        </is>
      </c>
      <c r="B2793" s="104" t="inlineStr">
        <is>
          <t>HC-067</t>
        </is>
      </c>
      <c r="C2793" s="104" t="inlineStr">
        <is>
          <t>P020</t>
        </is>
      </c>
      <c r="D2793" s="159" t="n">
        <v>7163</v>
      </c>
      <c r="E2793" s="160" t="n">
        <v>18234.42</v>
      </c>
      <c r="F2793" s="160" t="n">
        <v>4661.83</v>
      </c>
    </row>
    <row r="2794">
      <c r="A2794" s="104" t="inlineStr">
        <is>
          <t>2024/25</t>
        </is>
      </c>
      <c r="B2794" s="104" t="inlineStr">
        <is>
          <t>HC-067</t>
        </is>
      </c>
      <c r="C2794" s="104" t="inlineStr">
        <is>
          <t>P021</t>
        </is>
      </c>
      <c r="D2794" s="159" t="n">
        <v>10771</v>
      </c>
      <c r="E2794" s="160" t="n">
        <v>35251.02</v>
      </c>
      <c r="F2794" s="160" t="n">
        <v>9764.389999999999</v>
      </c>
    </row>
    <row r="2795">
      <c r="A2795" s="104" t="inlineStr">
        <is>
          <t>2024/25</t>
        </is>
      </c>
      <c r="B2795" s="104" t="inlineStr">
        <is>
          <t>HC-067</t>
        </is>
      </c>
      <c r="C2795" s="104" t="inlineStr">
        <is>
          <t>P022</t>
        </is>
      </c>
      <c r="D2795" s="159" t="n">
        <v>9706</v>
      </c>
      <c r="E2795" s="160" t="n">
        <v>30000.79</v>
      </c>
      <c r="F2795" s="160" t="n">
        <v>7990.88</v>
      </c>
    </row>
    <row r="2796">
      <c r="A2796" s="104" t="inlineStr">
        <is>
          <t>2024/25</t>
        </is>
      </c>
      <c r="B2796" s="104" t="inlineStr">
        <is>
          <t>HC-067</t>
        </is>
      </c>
      <c r="C2796" s="104" t="inlineStr">
        <is>
          <t>P023</t>
        </is>
      </c>
      <c r="D2796" s="159" t="n">
        <v>10242</v>
      </c>
      <c r="E2796" s="160" t="n">
        <v>20485.41</v>
      </c>
      <c r="F2796" s="160" t="n">
        <v>3929.16</v>
      </c>
    </row>
    <row r="2797">
      <c r="A2797" s="104" t="inlineStr">
        <is>
          <t>2024/25</t>
        </is>
      </c>
      <c r="B2797" s="104" t="inlineStr">
        <is>
          <t>HC-067</t>
        </is>
      </c>
      <c r="C2797" s="104" t="inlineStr">
        <is>
          <t>P024</t>
        </is>
      </c>
      <c r="D2797" s="159" t="n">
        <v>11803</v>
      </c>
      <c r="E2797" s="160" t="n">
        <v>25749.93</v>
      </c>
      <c r="F2797" s="160" t="n">
        <v>5211.58</v>
      </c>
    </row>
    <row r="2798">
      <c r="A2798" s="104" t="inlineStr">
        <is>
          <t>2024/25</t>
        </is>
      </c>
      <c r="B2798" s="104" t="inlineStr">
        <is>
          <t>HC-067</t>
        </is>
      </c>
      <c r="C2798" s="104" t="inlineStr">
        <is>
          <t>P025</t>
        </is>
      </c>
      <c r="D2798" s="159" t="n">
        <v>10267</v>
      </c>
      <c r="E2798" s="160" t="n">
        <v>39191.72</v>
      </c>
      <c r="F2798" s="160" t="n">
        <v>14196.1</v>
      </c>
    </row>
    <row r="2799">
      <c r="A2799" s="104" t="inlineStr">
        <is>
          <t>2024/25</t>
        </is>
      </c>
      <c r="B2799" s="104" t="inlineStr">
        <is>
          <t>HC-067</t>
        </is>
      </c>
      <c r="C2799" s="104" t="inlineStr">
        <is>
          <t>P026</t>
        </is>
      </c>
      <c r="D2799" s="159" t="n">
        <v>5373</v>
      </c>
      <c r="E2799" s="160" t="n">
        <v>23930.98</v>
      </c>
      <c r="F2799" s="160" t="n">
        <v>7650.2</v>
      </c>
    </row>
    <row r="2800">
      <c r="A2800" s="104" t="inlineStr">
        <is>
          <t>2024/25</t>
        </is>
      </c>
      <c r="B2800" s="104" t="inlineStr">
        <is>
          <t>HC-067</t>
        </is>
      </c>
      <c r="C2800" s="104" t="inlineStr">
        <is>
          <t>P027</t>
        </is>
      </c>
      <c r="D2800" s="159" t="n">
        <v>4878</v>
      </c>
      <c r="E2800" s="160" t="n">
        <v>21721.9</v>
      </c>
      <c r="F2800" s="160" t="n">
        <v>6943.44</v>
      </c>
    </row>
    <row r="2801">
      <c r="A2801" s="104" t="inlineStr">
        <is>
          <t>2024/25</t>
        </is>
      </c>
      <c r="B2801" s="104" t="inlineStr">
        <is>
          <t>HC-067</t>
        </is>
      </c>
      <c r="C2801" s="104" t="inlineStr">
        <is>
          <t>P028</t>
        </is>
      </c>
      <c r="D2801" s="159" t="n">
        <v>6589</v>
      </c>
      <c r="E2801" s="160" t="n">
        <v>31151.12</v>
      </c>
      <c r="F2801" s="160" t="n">
        <v>10619.45</v>
      </c>
    </row>
    <row r="2802">
      <c r="A2802" s="104" t="inlineStr">
        <is>
          <t>2024/25</t>
        </is>
      </c>
      <c r="B2802" s="104" t="inlineStr">
        <is>
          <t>HC-067</t>
        </is>
      </c>
      <c r="C2802" s="104" t="inlineStr">
        <is>
          <t>P029</t>
        </is>
      </c>
      <c r="D2802" s="159" t="n">
        <v>16652</v>
      </c>
      <c r="E2802" s="160" t="n">
        <v>31787.15</v>
      </c>
      <c r="F2802" s="160" t="n">
        <v>4741.76</v>
      </c>
    </row>
    <row r="2803">
      <c r="A2803" s="104" t="inlineStr">
        <is>
          <t>2024/25</t>
        </is>
      </c>
      <c r="B2803" s="104" t="inlineStr">
        <is>
          <t>HC-067</t>
        </is>
      </c>
      <c r="C2803" s="104" t="inlineStr">
        <is>
          <t>P030</t>
        </is>
      </c>
      <c r="D2803" s="159" t="n">
        <v>8975</v>
      </c>
      <c r="E2803" s="160" t="n">
        <v>26927.29</v>
      </c>
      <c r="F2803" s="160" t="n">
        <v>5164.14</v>
      </c>
    </row>
    <row r="2804">
      <c r="A2804" s="104" t="inlineStr">
        <is>
          <t>2024/25</t>
        </is>
      </c>
      <c r="B2804" s="104" t="inlineStr">
        <is>
          <t>HC-067</t>
        </is>
      </c>
      <c r="C2804" s="104" t="inlineStr">
        <is>
          <t>P031</t>
        </is>
      </c>
      <c r="D2804" s="159" t="n">
        <v>4155</v>
      </c>
      <c r="E2804" s="160" t="n">
        <v>20776.11</v>
      </c>
      <c r="F2804" s="160" t="n">
        <v>6197.94</v>
      </c>
    </row>
    <row r="2805">
      <c r="A2805" s="104" t="inlineStr">
        <is>
          <t>2024/25</t>
        </is>
      </c>
      <c r="B2805" s="104" t="inlineStr">
        <is>
          <t>HC-067</t>
        </is>
      </c>
      <c r="C2805" s="104" t="inlineStr">
        <is>
          <t>P032</t>
        </is>
      </c>
      <c r="D2805" s="159" t="n">
        <v>5313</v>
      </c>
      <c r="E2805" s="160" t="n">
        <v>12560.58</v>
      </c>
      <c r="F2805" s="160" t="n">
        <v>2810.39</v>
      </c>
    </row>
    <row r="2806">
      <c r="A2806" s="104" t="inlineStr">
        <is>
          <t>2024/25</t>
        </is>
      </c>
      <c r="B2806" s="104" t="inlineStr">
        <is>
          <t>HC-067</t>
        </is>
      </c>
      <c r="C2806" s="104" t="inlineStr">
        <is>
          <t>P033</t>
        </is>
      </c>
      <c r="D2806" s="159" t="n">
        <v>3382</v>
      </c>
      <c r="E2806" s="160" t="n">
        <v>10455.19</v>
      </c>
      <c r="F2806" s="160" t="n">
        <v>2673.66</v>
      </c>
    </row>
    <row r="2807">
      <c r="A2807" s="104" t="inlineStr">
        <is>
          <t>2024/25</t>
        </is>
      </c>
      <c r="B2807" s="104" t="inlineStr">
        <is>
          <t>HC-067</t>
        </is>
      </c>
      <c r="C2807" s="104" t="inlineStr">
        <is>
          <t>P034</t>
        </is>
      </c>
      <c r="D2807" s="159" t="n">
        <v>2589</v>
      </c>
      <c r="E2807" s="160" t="n">
        <v>10824.62</v>
      </c>
      <c r="F2807" s="160" t="n">
        <v>3344.45</v>
      </c>
    </row>
    <row r="2808">
      <c r="A2808" s="104" t="inlineStr">
        <is>
          <t>2024/25</t>
        </is>
      </c>
      <c r="B2808" s="104" t="inlineStr">
        <is>
          <t>HC-067</t>
        </is>
      </c>
      <c r="C2808" s="104" t="inlineStr">
        <is>
          <t>P035</t>
        </is>
      </c>
      <c r="D2808" s="159" t="n">
        <v>3212</v>
      </c>
      <c r="E2808" s="160" t="n">
        <v>11384.42</v>
      </c>
      <c r="F2808" s="160" t="n">
        <v>3153.74</v>
      </c>
    </row>
    <row r="2809">
      <c r="A2809" s="104" t="inlineStr">
        <is>
          <t>2024/25</t>
        </is>
      </c>
      <c r="B2809" s="104" t="inlineStr">
        <is>
          <t>HC-067</t>
        </is>
      </c>
      <c r="C2809" s="104" t="inlineStr">
        <is>
          <t>P036</t>
        </is>
      </c>
      <c r="D2809" s="159" t="n">
        <v>2530</v>
      </c>
      <c r="E2809" s="160" t="n">
        <v>9657.15</v>
      </c>
      <c r="F2809" s="160" t="n">
        <v>2777.72</v>
      </c>
    </row>
    <row r="2810">
      <c r="A2810" s="104" t="inlineStr">
        <is>
          <t>2024/25</t>
        </is>
      </c>
      <c r="B2810" s="104" t="inlineStr">
        <is>
          <t>HC-067</t>
        </is>
      </c>
      <c r="C2810" s="104" t="inlineStr">
        <is>
          <t>P037</t>
        </is>
      </c>
      <c r="D2810" s="159" t="n">
        <v>3717</v>
      </c>
      <c r="E2810" s="160" t="n">
        <v>12843.27</v>
      </c>
      <c r="F2810" s="160" t="n">
        <v>4241.89</v>
      </c>
    </row>
    <row r="2811">
      <c r="A2811" s="104" t="inlineStr">
        <is>
          <t>2024/25</t>
        </is>
      </c>
      <c r="B2811" s="104" t="inlineStr">
        <is>
          <t>HC-067</t>
        </is>
      </c>
      <c r="C2811" s="104" t="inlineStr">
        <is>
          <t>P038</t>
        </is>
      </c>
      <c r="D2811" s="159" t="n">
        <v>1854</v>
      </c>
      <c r="E2811" s="160" t="n">
        <v>11625.77</v>
      </c>
      <c r="F2811" s="160" t="n">
        <v>3715.35</v>
      </c>
    </row>
    <row r="2812">
      <c r="A2812" s="104" t="inlineStr">
        <is>
          <t>2024/25</t>
        </is>
      </c>
      <c r="B2812" s="104" t="inlineStr">
        <is>
          <t>HC-067</t>
        </is>
      </c>
      <c r="C2812" s="104" t="inlineStr">
        <is>
          <t>P039</t>
        </is>
      </c>
      <c r="D2812" s="159" t="n">
        <v>2087</v>
      </c>
      <c r="E2812" s="160" t="n">
        <v>13096.7</v>
      </c>
      <c r="F2812" s="160" t="n">
        <v>4325.69</v>
      </c>
    </row>
    <row r="2813">
      <c r="A2813" s="104" t="inlineStr">
        <is>
          <t>2024/25</t>
        </is>
      </c>
      <c r="B2813" s="104" t="inlineStr">
        <is>
          <t>HC-067</t>
        </is>
      </c>
      <c r="C2813" s="104" t="inlineStr">
        <is>
          <t>P040</t>
        </is>
      </c>
      <c r="D2813" s="159" t="n">
        <v>682</v>
      </c>
      <c r="E2813" s="160" t="n">
        <v>5201.17</v>
      </c>
      <c r="F2813" s="160" t="n">
        <v>1662.86</v>
      </c>
    </row>
    <row r="2814">
      <c r="A2814" s="104" t="inlineStr">
        <is>
          <t>2024/25</t>
        </is>
      </c>
      <c r="B2814" s="104" t="inlineStr">
        <is>
          <t>HC-067</t>
        </is>
      </c>
      <c r="C2814" s="104" t="inlineStr">
        <is>
          <t>P041</t>
        </is>
      </c>
      <c r="D2814" s="159" t="n">
        <v>367</v>
      </c>
      <c r="E2814" s="160" t="n">
        <v>3978.15</v>
      </c>
      <c r="F2814" s="160" t="n">
        <v>1524.69</v>
      </c>
    </row>
    <row r="2815">
      <c r="A2815" s="104" t="inlineStr">
        <is>
          <t>2024/25</t>
        </is>
      </c>
      <c r="B2815" s="104" t="inlineStr">
        <is>
          <t>HC-067</t>
        </is>
      </c>
      <c r="C2815" s="104" t="inlineStr">
        <is>
          <t>P042</t>
        </is>
      </c>
      <c r="D2815" s="159" t="n">
        <v>685</v>
      </c>
      <c r="E2815" s="160" t="n">
        <v>2743.62</v>
      </c>
      <c r="F2815" s="160" t="n">
        <v>672.0700000000001</v>
      </c>
    </row>
    <row r="2816">
      <c r="A2816" s="104" t="inlineStr">
        <is>
          <t>2024/25</t>
        </is>
      </c>
      <c r="B2816" s="104" t="inlineStr">
        <is>
          <t>HC-068</t>
        </is>
      </c>
      <c r="C2816" s="104" t="inlineStr">
        <is>
          <t>P001</t>
        </is>
      </c>
      <c r="D2816" s="159" t="n">
        <v>3705</v>
      </c>
      <c r="E2816" s="160" t="n">
        <v>33338.28</v>
      </c>
      <c r="F2816" s="160" t="n">
        <v>11706.2</v>
      </c>
    </row>
    <row r="2817">
      <c r="A2817" s="104" t="inlineStr">
        <is>
          <t>2024/25</t>
        </is>
      </c>
      <c r="B2817" s="104" t="inlineStr">
        <is>
          <t>HC-068</t>
        </is>
      </c>
      <c r="C2817" s="104" t="inlineStr">
        <is>
          <t>P002</t>
        </is>
      </c>
      <c r="D2817" s="159" t="n">
        <v>5104</v>
      </c>
      <c r="E2817" s="160" t="n">
        <v>53357.43</v>
      </c>
      <c r="F2817" s="160" t="n">
        <v>19870.99</v>
      </c>
    </row>
    <row r="2818">
      <c r="A2818" s="104" t="inlineStr">
        <is>
          <t>2024/25</t>
        </is>
      </c>
      <c r="B2818" s="104" t="inlineStr">
        <is>
          <t>HC-068</t>
        </is>
      </c>
      <c r="C2818" s="104" t="inlineStr">
        <is>
          <t>P003</t>
        </is>
      </c>
      <c r="D2818" s="159" t="n">
        <v>6832</v>
      </c>
      <c r="E2818" s="160" t="n">
        <v>45954.37</v>
      </c>
      <c r="F2818" s="160" t="n">
        <v>15159.11</v>
      </c>
    </row>
    <row r="2819">
      <c r="A2819" s="104" t="inlineStr">
        <is>
          <t>2024/25</t>
        </is>
      </c>
      <c r="B2819" s="104" t="inlineStr">
        <is>
          <t>HC-068</t>
        </is>
      </c>
      <c r="C2819" s="104" t="inlineStr">
        <is>
          <t>P004</t>
        </is>
      </c>
      <c r="D2819" s="159" t="n">
        <v>3153</v>
      </c>
      <c r="E2819" s="160" t="n">
        <v>24651.41</v>
      </c>
      <c r="F2819" s="160" t="n">
        <v>7870.31</v>
      </c>
    </row>
    <row r="2820">
      <c r="A2820" s="104" t="inlineStr">
        <is>
          <t>2024/25</t>
        </is>
      </c>
      <c r="B2820" s="104" t="inlineStr">
        <is>
          <t>HC-068</t>
        </is>
      </c>
      <c r="C2820" s="104" t="inlineStr">
        <is>
          <t>P005</t>
        </is>
      </c>
      <c r="D2820" s="159" t="n">
        <v>7537</v>
      </c>
      <c r="E2820" s="160" t="n">
        <v>56189.06</v>
      </c>
      <c r="F2820" s="160" t="n">
        <v>17339.77</v>
      </c>
    </row>
    <row r="2821">
      <c r="A2821" s="104" t="inlineStr">
        <is>
          <t>2024/25</t>
        </is>
      </c>
      <c r="B2821" s="104" t="inlineStr">
        <is>
          <t>HC-068</t>
        </is>
      </c>
      <c r="C2821" s="104" t="inlineStr">
        <is>
          <t>P006</t>
        </is>
      </c>
      <c r="D2821" s="159" t="n">
        <v>6245</v>
      </c>
      <c r="E2821" s="160" t="n">
        <v>50532.1</v>
      </c>
      <c r="F2821" s="160" t="n">
        <v>14518.22</v>
      </c>
    </row>
    <row r="2822">
      <c r="A2822" s="104" t="inlineStr">
        <is>
          <t>2024/25</t>
        </is>
      </c>
      <c r="B2822" s="104" t="inlineStr">
        <is>
          <t>HC-068</t>
        </is>
      </c>
      <c r="C2822" s="104" t="inlineStr">
        <is>
          <t>P007</t>
        </is>
      </c>
      <c r="D2822" s="159" t="n">
        <v>6308</v>
      </c>
      <c r="E2822" s="160" t="n">
        <v>47593.29</v>
      </c>
      <c r="F2822" s="160" t="n">
        <v>12660.18</v>
      </c>
    </row>
    <row r="2823">
      <c r="A2823" s="104" t="inlineStr">
        <is>
          <t>2024/25</t>
        </is>
      </c>
      <c r="B2823" s="104" t="inlineStr">
        <is>
          <t>HC-068</t>
        </is>
      </c>
      <c r="C2823" s="104" t="inlineStr">
        <is>
          <t>P008</t>
        </is>
      </c>
      <c r="D2823" s="159" t="n">
        <v>5320</v>
      </c>
      <c r="E2823" s="160" t="n">
        <v>39171.92</v>
      </c>
      <c r="F2823" s="160" t="n">
        <v>14172.95</v>
      </c>
    </row>
    <row r="2824">
      <c r="A2824" s="104" t="inlineStr">
        <is>
          <t>2024/25</t>
        </is>
      </c>
      <c r="B2824" s="104" t="inlineStr">
        <is>
          <t>HC-068</t>
        </is>
      </c>
      <c r="C2824" s="104" t="inlineStr">
        <is>
          <t>P009</t>
        </is>
      </c>
      <c r="D2824" s="159" t="n">
        <v>2711</v>
      </c>
      <c r="E2824" s="160" t="n">
        <v>34251.43</v>
      </c>
      <c r="F2824" s="160" t="n">
        <v>13849.81</v>
      </c>
    </row>
    <row r="2825">
      <c r="A2825" s="104" t="inlineStr">
        <is>
          <t>2024/25</t>
        </is>
      </c>
      <c r="B2825" s="104" t="inlineStr">
        <is>
          <t>HC-068</t>
        </is>
      </c>
      <c r="C2825" s="104" t="inlineStr">
        <is>
          <t>P010</t>
        </is>
      </c>
      <c r="D2825" s="159" t="n">
        <v>7365</v>
      </c>
      <c r="E2825" s="160" t="n">
        <v>43516.98</v>
      </c>
      <c r="F2825" s="160" t="n">
        <v>13893.73</v>
      </c>
    </row>
    <row r="2826">
      <c r="A2826" s="104" t="inlineStr">
        <is>
          <t>2024/25</t>
        </is>
      </c>
      <c r="B2826" s="104" t="inlineStr">
        <is>
          <t>HC-068</t>
        </is>
      </c>
      <c r="C2826" s="104" t="inlineStr">
        <is>
          <t>P011</t>
        </is>
      </c>
      <c r="D2826" s="159" t="n">
        <v>6422</v>
      </c>
      <c r="E2826" s="160" t="n">
        <v>18682.21</v>
      </c>
      <c r="F2826" s="160" t="n">
        <v>4373.82</v>
      </c>
    </row>
    <row r="2827">
      <c r="A2827" s="104" t="inlineStr">
        <is>
          <t>2024/25</t>
        </is>
      </c>
      <c r="B2827" s="104" t="inlineStr">
        <is>
          <t>HC-068</t>
        </is>
      </c>
      <c r="C2827" s="104" t="inlineStr">
        <is>
          <t>P012</t>
        </is>
      </c>
      <c r="D2827" s="159" t="n">
        <v>7392</v>
      </c>
      <c r="E2827" s="160" t="n">
        <v>27554.07</v>
      </c>
      <c r="F2827" s="160" t="n">
        <v>8211.35</v>
      </c>
    </row>
    <row r="2828">
      <c r="A2828" s="104" t="inlineStr">
        <is>
          <t>2024/25</t>
        </is>
      </c>
      <c r="B2828" s="104" t="inlineStr">
        <is>
          <t>HC-068</t>
        </is>
      </c>
      <c r="C2828" s="104" t="inlineStr">
        <is>
          <t>P013</t>
        </is>
      </c>
      <c r="D2828" s="159" t="n">
        <v>7516</v>
      </c>
      <c r="E2828" s="160" t="n">
        <v>25958.22</v>
      </c>
      <c r="F2828" s="160" t="n">
        <v>6628.97</v>
      </c>
    </row>
    <row r="2829">
      <c r="A2829" s="104" t="inlineStr">
        <is>
          <t>2024/25</t>
        </is>
      </c>
      <c r="B2829" s="104" t="inlineStr">
        <is>
          <t>HC-068</t>
        </is>
      </c>
      <c r="C2829" s="104" t="inlineStr">
        <is>
          <t>P014</t>
        </is>
      </c>
      <c r="D2829" s="159" t="n">
        <v>8221</v>
      </c>
      <c r="E2829" s="160" t="n">
        <v>32134.3</v>
      </c>
      <c r="F2829" s="160" t="n">
        <v>8891.110000000001</v>
      </c>
    </row>
    <row r="2830">
      <c r="A2830" s="104" t="inlineStr">
        <is>
          <t>2024/25</t>
        </is>
      </c>
      <c r="B2830" s="104" t="inlineStr">
        <is>
          <t>HC-068</t>
        </is>
      </c>
      <c r="C2830" s="104" t="inlineStr">
        <is>
          <t>P015</t>
        </is>
      </c>
      <c r="D2830" s="159" t="n">
        <v>5718</v>
      </c>
      <c r="E2830" s="160" t="n">
        <v>27022.96</v>
      </c>
      <c r="F2830" s="160" t="n">
        <v>8913.43</v>
      </c>
    </row>
    <row r="2831">
      <c r="A2831" s="104" t="inlineStr">
        <is>
          <t>2024/25</t>
        </is>
      </c>
      <c r="B2831" s="104" t="inlineStr">
        <is>
          <t>HC-068</t>
        </is>
      </c>
      <c r="C2831" s="104" t="inlineStr">
        <is>
          <t>P016</t>
        </is>
      </c>
      <c r="D2831" s="159" t="n">
        <v>3225</v>
      </c>
      <c r="E2831" s="160" t="n">
        <v>19934.55</v>
      </c>
      <c r="F2831" s="160" t="n">
        <v>6151.94</v>
      </c>
    </row>
    <row r="2832">
      <c r="A2832" s="104" t="inlineStr">
        <is>
          <t>2024/25</t>
        </is>
      </c>
      <c r="B2832" s="104" t="inlineStr">
        <is>
          <t>HC-068</t>
        </is>
      </c>
      <c r="C2832" s="104" t="inlineStr">
        <is>
          <t>P017</t>
        </is>
      </c>
      <c r="D2832" s="159" t="n">
        <v>2872</v>
      </c>
      <c r="E2832" s="160" t="n">
        <v>19580.84</v>
      </c>
      <c r="F2832" s="160" t="n">
        <v>6667.37</v>
      </c>
    </row>
    <row r="2833">
      <c r="A2833" s="104" t="inlineStr">
        <is>
          <t>2024/25</t>
        </is>
      </c>
      <c r="B2833" s="104" t="inlineStr">
        <is>
          <t>HC-068</t>
        </is>
      </c>
      <c r="C2833" s="104" t="inlineStr">
        <is>
          <t>P018</t>
        </is>
      </c>
      <c r="D2833" s="159" t="n">
        <v>6205</v>
      </c>
      <c r="E2833" s="160" t="n">
        <v>16359.32</v>
      </c>
      <c r="F2833" s="160" t="n">
        <v>3481.85</v>
      </c>
    </row>
    <row r="2834">
      <c r="A2834" s="104" t="inlineStr">
        <is>
          <t>2024/25</t>
        </is>
      </c>
      <c r="B2834" s="104" t="inlineStr">
        <is>
          <t>HC-068</t>
        </is>
      </c>
      <c r="C2834" s="104" t="inlineStr">
        <is>
          <t>P019</t>
        </is>
      </c>
      <c r="D2834" s="159" t="n">
        <v>8434</v>
      </c>
      <c r="E2834" s="160" t="n">
        <v>21467.29</v>
      </c>
      <c r="F2834" s="160" t="n">
        <v>5482.15</v>
      </c>
    </row>
    <row r="2835">
      <c r="A2835" s="104" t="inlineStr">
        <is>
          <t>2024/25</t>
        </is>
      </c>
      <c r="B2835" s="104" t="inlineStr">
        <is>
          <t>HC-068</t>
        </is>
      </c>
      <c r="C2835" s="104" t="inlineStr">
        <is>
          <t>P020</t>
        </is>
      </c>
      <c r="D2835" s="159" t="n">
        <v>5524</v>
      </c>
      <c r="E2835" s="160" t="n">
        <v>14062.18</v>
      </c>
      <c r="F2835" s="160" t="n">
        <v>3591.49</v>
      </c>
    </row>
    <row r="2836">
      <c r="A2836" s="104" t="inlineStr">
        <is>
          <t>2024/25</t>
        </is>
      </c>
      <c r="B2836" s="104" t="inlineStr">
        <is>
          <t>HC-068</t>
        </is>
      </c>
      <c r="C2836" s="104" t="inlineStr">
        <is>
          <t>P021</t>
        </is>
      </c>
      <c r="D2836" s="159" t="n">
        <v>8038</v>
      </c>
      <c r="E2836" s="160" t="n">
        <v>26309.3</v>
      </c>
      <c r="F2836" s="160" t="n">
        <v>7279.39</v>
      </c>
    </row>
    <row r="2837">
      <c r="A2837" s="104" t="inlineStr">
        <is>
          <t>2024/25</t>
        </is>
      </c>
      <c r="B2837" s="104" t="inlineStr">
        <is>
          <t>HC-068</t>
        </is>
      </c>
      <c r="C2837" s="104" t="inlineStr">
        <is>
          <t>P022</t>
        </is>
      </c>
      <c r="D2837" s="159" t="n">
        <v>6938</v>
      </c>
      <c r="E2837" s="160" t="n">
        <v>21445.41</v>
      </c>
      <c r="F2837" s="160" t="n">
        <v>5704.99</v>
      </c>
    </row>
    <row r="2838">
      <c r="A2838" s="104" t="inlineStr">
        <is>
          <t>2024/25</t>
        </is>
      </c>
      <c r="B2838" s="104" t="inlineStr">
        <is>
          <t>HC-068</t>
        </is>
      </c>
      <c r="C2838" s="104" t="inlineStr">
        <is>
          <t>P023</t>
        </is>
      </c>
      <c r="D2838" s="159" t="n">
        <v>7618</v>
      </c>
      <c r="E2838" s="160" t="n">
        <v>15235.99</v>
      </c>
      <c r="F2838" s="160" t="n">
        <v>2918.59</v>
      </c>
    </row>
    <row r="2839">
      <c r="A2839" s="104" t="inlineStr">
        <is>
          <t>2024/25</t>
        </is>
      </c>
      <c r="B2839" s="104" t="inlineStr">
        <is>
          <t>HC-068</t>
        </is>
      </c>
      <c r="C2839" s="104" t="inlineStr">
        <is>
          <t>P024</t>
        </is>
      </c>
      <c r="D2839" s="159" t="n">
        <v>9438</v>
      </c>
      <c r="E2839" s="160" t="n">
        <v>20589.44</v>
      </c>
      <c r="F2839" s="160" t="n">
        <v>4162.82</v>
      </c>
    </row>
    <row r="2840">
      <c r="A2840" s="104" t="inlineStr">
        <is>
          <t>2024/25</t>
        </is>
      </c>
      <c r="B2840" s="104" t="inlineStr">
        <is>
          <t>HC-068</t>
        </is>
      </c>
      <c r="C2840" s="104" t="inlineStr">
        <is>
          <t>P025</t>
        </is>
      </c>
      <c r="D2840" s="159" t="n">
        <v>6946</v>
      </c>
      <c r="E2840" s="160" t="n">
        <v>26524.74</v>
      </c>
      <c r="F2840" s="160" t="n">
        <v>9596.360000000001</v>
      </c>
    </row>
    <row r="2841">
      <c r="A2841" s="104" t="inlineStr">
        <is>
          <t>2024/25</t>
        </is>
      </c>
      <c r="B2841" s="104" t="inlineStr">
        <is>
          <t>HC-068</t>
        </is>
      </c>
      <c r="C2841" s="104" t="inlineStr">
        <is>
          <t>P026</t>
        </is>
      </c>
      <c r="D2841" s="159" t="n">
        <v>4382</v>
      </c>
      <c r="E2841" s="160" t="n">
        <v>19519.29</v>
      </c>
      <c r="F2841" s="160" t="n">
        <v>6231.54</v>
      </c>
    </row>
    <row r="2842">
      <c r="A2842" s="104" t="inlineStr">
        <is>
          <t>2024/25</t>
        </is>
      </c>
      <c r="B2842" s="104" t="inlineStr">
        <is>
          <t>HC-068</t>
        </is>
      </c>
      <c r="C2842" s="104" t="inlineStr">
        <is>
          <t>P027</t>
        </is>
      </c>
      <c r="D2842" s="159" t="n">
        <v>3654</v>
      </c>
      <c r="E2842" s="160" t="n">
        <v>16282.36</v>
      </c>
      <c r="F2842" s="160" t="n">
        <v>5197.92</v>
      </c>
    </row>
    <row r="2843">
      <c r="A2843" s="104" t="inlineStr">
        <is>
          <t>2024/25</t>
        </is>
      </c>
      <c r="B2843" s="104" t="inlineStr">
        <is>
          <t>HC-068</t>
        </is>
      </c>
      <c r="C2843" s="104" t="inlineStr">
        <is>
          <t>P028</t>
        </is>
      </c>
      <c r="D2843" s="159" t="n">
        <v>5107</v>
      </c>
      <c r="E2843" s="160" t="n">
        <v>24142.36</v>
      </c>
      <c r="F2843" s="160" t="n">
        <v>8221.129999999999</v>
      </c>
    </row>
    <row r="2844">
      <c r="A2844" s="104" t="inlineStr">
        <is>
          <t>2024/25</t>
        </is>
      </c>
      <c r="B2844" s="104" t="inlineStr">
        <is>
          <t>HC-068</t>
        </is>
      </c>
      <c r="C2844" s="104" t="inlineStr">
        <is>
          <t>P029</t>
        </is>
      </c>
      <c r="D2844" s="159" t="n">
        <v>12568</v>
      </c>
      <c r="E2844" s="160" t="n">
        <v>23994.05</v>
      </c>
      <c r="F2844" s="160" t="n">
        <v>3575.52</v>
      </c>
    </row>
    <row r="2845">
      <c r="A2845" s="104" t="inlineStr">
        <is>
          <t>2024/25</t>
        </is>
      </c>
      <c r="B2845" s="104" t="inlineStr">
        <is>
          <t>HC-068</t>
        </is>
      </c>
      <c r="C2845" s="104" t="inlineStr">
        <is>
          <t>P030</t>
        </is>
      </c>
      <c r="D2845" s="159" t="n">
        <v>6646</v>
      </c>
      <c r="E2845" s="160" t="n">
        <v>19935.09</v>
      </c>
      <c r="F2845" s="160" t="n">
        <v>3818.52</v>
      </c>
    </row>
    <row r="2846">
      <c r="A2846" s="104" t="inlineStr">
        <is>
          <t>2024/25</t>
        </is>
      </c>
      <c r="B2846" s="104" t="inlineStr">
        <is>
          <t>HC-068</t>
        </is>
      </c>
      <c r="C2846" s="104" t="inlineStr">
        <is>
          <t>P031</t>
        </is>
      </c>
      <c r="D2846" s="159" t="n">
        <v>3222</v>
      </c>
      <c r="E2846" s="160" t="n">
        <v>16111.27</v>
      </c>
      <c r="F2846" s="160" t="n">
        <v>4800.5</v>
      </c>
    </row>
    <row r="2847">
      <c r="A2847" s="104" t="inlineStr">
        <is>
          <t>2024/25</t>
        </is>
      </c>
      <c r="B2847" s="104" t="inlineStr">
        <is>
          <t>HC-068</t>
        </is>
      </c>
      <c r="C2847" s="104" t="inlineStr">
        <is>
          <t>P032</t>
        </is>
      </c>
      <c r="D2847" s="159" t="n">
        <v>4079</v>
      </c>
      <c r="E2847" s="160" t="n">
        <v>9644.66</v>
      </c>
      <c r="F2847" s="160" t="n">
        <v>2155.44</v>
      </c>
    </row>
    <row r="2848">
      <c r="A2848" s="104" t="inlineStr">
        <is>
          <t>2024/25</t>
        </is>
      </c>
      <c r="B2848" s="104" t="inlineStr">
        <is>
          <t>HC-068</t>
        </is>
      </c>
      <c r="C2848" s="104" t="inlineStr">
        <is>
          <t>P033</t>
        </is>
      </c>
      <c r="D2848" s="159" t="n">
        <v>2563</v>
      </c>
      <c r="E2848" s="160" t="n">
        <v>7924.17</v>
      </c>
      <c r="F2848" s="160" t="n">
        <v>2023.74</v>
      </c>
    </row>
    <row r="2849">
      <c r="A2849" s="104" t="inlineStr">
        <is>
          <t>2024/25</t>
        </is>
      </c>
      <c r="B2849" s="104" t="inlineStr">
        <is>
          <t>HC-068</t>
        </is>
      </c>
      <c r="C2849" s="104" t="inlineStr">
        <is>
          <t>P034</t>
        </is>
      </c>
      <c r="D2849" s="159" t="n">
        <v>1835</v>
      </c>
      <c r="E2849" s="160" t="n">
        <v>7679.34</v>
      </c>
      <c r="F2849" s="160" t="n">
        <v>2369.68</v>
      </c>
    </row>
    <row r="2850">
      <c r="A2850" s="104" t="inlineStr">
        <is>
          <t>2024/25</t>
        </is>
      </c>
      <c r="B2850" s="104" t="inlineStr">
        <is>
          <t>HC-068</t>
        </is>
      </c>
      <c r="C2850" s="104" t="inlineStr">
        <is>
          <t>P035</t>
        </is>
      </c>
      <c r="D2850" s="159" t="n">
        <v>2498</v>
      </c>
      <c r="E2850" s="160" t="n">
        <v>8846.370000000001</v>
      </c>
      <c r="F2850" s="160" t="n">
        <v>2447.62</v>
      </c>
    </row>
    <row r="2851">
      <c r="A2851" s="104" t="inlineStr">
        <is>
          <t>2024/25</t>
        </is>
      </c>
      <c r="B2851" s="104" t="inlineStr">
        <is>
          <t>HC-068</t>
        </is>
      </c>
      <c r="C2851" s="104" t="inlineStr">
        <is>
          <t>P036</t>
        </is>
      </c>
      <c r="D2851" s="159" t="n">
        <v>2062</v>
      </c>
      <c r="E2851" s="160" t="n">
        <v>7870.36</v>
      </c>
      <c r="F2851" s="160" t="n">
        <v>2261.64</v>
      </c>
    </row>
    <row r="2852">
      <c r="A2852" s="104" t="inlineStr">
        <is>
          <t>2024/25</t>
        </is>
      </c>
      <c r="B2852" s="104" t="inlineStr">
        <is>
          <t>HC-068</t>
        </is>
      </c>
      <c r="C2852" s="104" t="inlineStr">
        <is>
          <t>P037</t>
        </is>
      </c>
      <c r="D2852" s="159" t="n">
        <v>2965</v>
      </c>
      <c r="E2852" s="160" t="n">
        <v>10243.3</v>
      </c>
      <c r="F2852" s="160" t="n">
        <v>3379.03</v>
      </c>
    </row>
    <row r="2853">
      <c r="A2853" s="104" t="inlineStr">
        <is>
          <t>2024/25</t>
        </is>
      </c>
      <c r="B2853" s="104" t="inlineStr">
        <is>
          <t>HC-068</t>
        </is>
      </c>
      <c r="C2853" s="104" t="inlineStr">
        <is>
          <t>P038</t>
        </is>
      </c>
      <c r="D2853" s="159" t="n">
        <v>1401</v>
      </c>
      <c r="E2853" s="160" t="n">
        <v>8792.709999999999</v>
      </c>
      <c r="F2853" s="160" t="n">
        <v>2807.02</v>
      </c>
    </row>
    <row r="2854">
      <c r="A2854" s="104" t="inlineStr">
        <is>
          <t>2024/25</t>
        </is>
      </c>
      <c r="B2854" s="104" t="inlineStr">
        <is>
          <t>HC-068</t>
        </is>
      </c>
      <c r="C2854" s="104" t="inlineStr">
        <is>
          <t>P039</t>
        </is>
      </c>
      <c r="D2854" s="159" t="n">
        <v>1563</v>
      </c>
      <c r="E2854" s="160" t="n">
        <v>9795.68</v>
      </c>
      <c r="F2854" s="160" t="n">
        <v>3231.4</v>
      </c>
    </row>
    <row r="2855">
      <c r="A2855" s="104" t="inlineStr">
        <is>
          <t>2024/25</t>
        </is>
      </c>
      <c r="B2855" s="104" t="inlineStr">
        <is>
          <t>HC-068</t>
        </is>
      </c>
      <c r="C2855" s="104" t="inlineStr">
        <is>
          <t>P040</t>
        </is>
      </c>
      <c r="D2855" s="159" t="n">
        <v>556</v>
      </c>
      <c r="E2855" s="160" t="n">
        <v>4245.13</v>
      </c>
      <c r="F2855" s="160" t="n">
        <v>1355.7</v>
      </c>
    </row>
    <row r="2856">
      <c r="A2856" s="104" t="inlineStr">
        <is>
          <t>2024/25</t>
        </is>
      </c>
      <c r="B2856" s="104" t="inlineStr">
        <is>
          <t>HC-068</t>
        </is>
      </c>
      <c r="C2856" s="104" t="inlineStr">
        <is>
          <t>P041</t>
        </is>
      </c>
      <c r="D2856" s="159" t="n">
        <v>300</v>
      </c>
      <c r="E2856" s="160" t="n">
        <v>3235.01</v>
      </c>
      <c r="F2856" s="160" t="n">
        <v>1237.54</v>
      </c>
    </row>
    <row r="2857">
      <c r="A2857" s="104" t="inlineStr">
        <is>
          <t>2024/25</t>
        </is>
      </c>
      <c r="B2857" s="104" t="inlineStr">
        <is>
          <t>HC-068</t>
        </is>
      </c>
      <c r="C2857" s="104" t="inlineStr">
        <is>
          <t>P042</t>
        </is>
      </c>
      <c r="D2857" s="159" t="n">
        <v>531</v>
      </c>
      <c r="E2857" s="160" t="n">
        <v>2122.79</v>
      </c>
      <c r="F2857" s="160" t="n">
        <v>518.92</v>
      </c>
    </row>
    <row r="2858">
      <c r="A2858" s="104" t="inlineStr">
        <is>
          <t>2024/25</t>
        </is>
      </c>
      <c r="B2858" s="104" t="inlineStr">
        <is>
          <t>HC-069</t>
        </is>
      </c>
      <c r="C2858" s="104" t="inlineStr">
        <is>
          <t>P001</t>
        </is>
      </c>
      <c r="D2858" s="159" t="n">
        <v>4528</v>
      </c>
      <c r="E2858" s="160" t="n">
        <v>40755.91</v>
      </c>
      <c r="F2858" s="160" t="n">
        <v>14285.89</v>
      </c>
    </row>
    <row r="2859">
      <c r="A2859" s="104" t="inlineStr">
        <is>
          <t>2024/25</t>
        </is>
      </c>
      <c r="B2859" s="104" t="inlineStr">
        <is>
          <t>HC-069</t>
        </is>
      </c>
      <c r="C2859" s="104" t="inlineStr">
        <is>
          <t>P002</t>
        </is>
      </c>
      <c r="D2859" s="159" t="n">
        <v>6739</v>
      </c>
      <c r="E2859" s="160" t="n">
        <v>70460.47</v>
      </c>
      <c r="F2859" s="160" t="n">
        <v>26182.47</v>
      </c>
    </row>
    <row r="2860">
      <c r="A2860" s="104" t="inlineStr">
        <is>
          <t>2024/25</t>
        </is>
      </c>
      <c r="B2860" s="104" t="inlineStr">
        <is>
          <t>HC-069</t>
        </is>
      </c>
      <c r="C2860" s="104" t="inlineStr">
        <is>
          <t>P003</t>
        </is>
      </c>
      <c r="D2860" s="159" t="n">
        <v>9172</v>
      </c>
      <c r="E2860" s="160" t="n">
        <v>61692.16</v>
      </c>
      <c r="F2860" s="160" t="n">
        <v>20307.46</v>
      </c>
    </row>
    <row r="2861">
      <c r="A2861" s="104" t="inlineStr">
        <is>
          <t>2024/25</t>
        </is>
      </c>
      <c r="B2861" s="104" t="inlineStr">
        <is>
          <t>HC-069</t>
        </is>
      </c>
      <c r="C2861" s="104" t="inlineStr">
        <is>
          <t>P004</t>
        </is>
      </c>
      <c r="D2861" s="159" t="n">
        <v>4074</v>
      </c>
      <c r="E2861" s="160" t="n">
        <v>31850.12</v>
      </c>
      <c r="F2861" s="160" t="n">
        <v>10146.99</v>
      </c>
    </row>
    <row r="2862">
      <c r="A2862" s="104" t="inlineStr">
        <is>
          <t>2024/25</t>
        </is>
      </c>
      <c r="B2862" s="104" t="inlineStr">
        <is>
          <t>HC-069</t>
        </is>
      </c>
      <c r="C2862" s="104" t="inlineStr">
        <is>
          <t>P005</t>
        </is>
      </c>
      <c r="D2862" s="159" t="n">
        <v>9134</v>
      </c>
      <c r="E2862" s="160" t="n">
        <v>68074.89</v>
      </c>
      <c r="F2862" s="160" t="n">
        <v>20960.01</v>
      </c>
    </row>
    <row r="2863">
      <c r="A2863" s="104" t="inlineStr">
        <is>
          <t>2024/25</t>
        </is>
      </c>
      <c r="B2863" s="104" t="inlineStr">
        <is>
          <t>HC-069</t>
        </is>
      </c>
      <c r="C2863" s="104" t="inlineStr">
        <is>
          <t>P006</t>
        </is>
      </c>
      <c r="D2863" s="159" t="n">
        <v>8468</v>
      </c>
      <c r="E2863" s="160" t="n">
        <v>68504.61</v>
      </c>
      <c r="F2863" s="160" t="n">
        <v>19643.55</v>
      </c>
    </row>
    <row r="2864">
      <c r="A2864" s="104" t="inlineStr">
        <is>
          <t>2024/25</t>
        </is>
      </c>
      <c r="B2864" s="104" t="inlineStr">
        <is>
          <t>HC-069</t>
        </is>
      </c>
      <c r="C2864" s="104" t="inlineStr">
        <is>
          <t>P007</t>
        </is>
      </c>
      <c r="D2864" s="159" t="n">
        <v>8354</v>
      </c>
      <c r="E2864" s="160" t="n">
        <v>63041.23</v>
      </c>
      <c r="F2864" s="160" t="n">
        <v>16737.95</v>
      </c>
    </row>
    <row r="2865">
      <c r="A2865" s="104" t="inlineStr">
        <is>
          <t>2024/25</t>
        </is>
      </c>
      <c r="B2865" s="104" t="inlineStr">
        <is>
          <t>HC-069</t>
        </is>
      </c>
      <c r="C2865" s="104" t="inlineStr">
        <is>
          <t>P008</t>
        </is>
      </c>
      <c r="D2865" s="159" t="n">
        <v>7121</v>
      </c>
      <c r="E2865" s="160" t="n">
        <v>52434.95</v>
      </c>
      <c r="F2865" s="160" t="n">
        <v>18928.69</v>
      </c>
    </row>
    <row r="2866">
      <c r="A2866" s="104" t="inlineStr">
        <is>
          <t>2024/25</t>
        </is>
      </c>
      <c r="B2866" s="104" t="inlineStr">
        <is>
          <t>HC-069</t>
        </is>
      </c>
      <c r="C2866" s="104" t="inlineStr">
        <is>
          <t>P009</t>
        </is>
      </c>
      <c r="D2866" s="159" t="n">
        <v>3447</v>
      </c>
      <c r="E2866" s="160" t="n">
        <v>43546.51</v>
      </c>
      <c r="F2866" s="160" t="n">
        <v>17572</v>
      </c>
    </row>
    <row r="2867">
      <c r="A2867" s="104" t="inlineStr">
        <is>
          <t>2024/25</t>
        </is>
      </c>
      <c r="B2867" s="104" t="inlineStr">
        <is>
          <t>HC-069</t>
        </is>
      </c>
      <c r="C2867" s="104" t="inlineStr">
        <is>
          <t>P010</t>
        </is>
      </c>
      <c r="D2867" s="159" t="n">
        <v>9313</v>
      </c>
      <c r="E2867" s="160" t="n">
        <v>55018.67</v>
      </c>
      <c r="F2867" s="160" t="n">
        <v>17529.93</v>
      </c>
    </row>
    <row r="2868">
      <c r="A2868" s="104" t="inlineStr">
        <is>
          <t>2024/25</t>
        </is>
      </c>
      <c r="B2868" s="104" t="inlineStr">
        <is>
          <t>HC-069</t>
        </is>
      </c>
      <c r="C2868" s="104" t="inlineStr">
        <is>
          <t>P011</t>
        </is>
      </c>
      <c r="D2868" s="159" t="n">
        <v>8537</v>
      </c>
      <c r="E2868" s="160" t="n">
        <v>24835.7</v>
      </c>
      <c r="F2868" s="160" t="n">
        <v>5802.97</v>
      </c>
    </row>
    <row r="2869">
      <c r="A2869" s="104" t="inlineStr">
        <is>
          <t>2024/25</t>
        </is>
      </c>
      <c r="B2869" s="104" t="inlineStr">
        <is>
          <t>HC-069</t>
        </is>
      </c>
      <c r="C2869" s="104" t="inlineStr">
        <is>
          <t>P012</t>
        </is>
      </c>
      <c r="D2869" s="159" t="n">
        <v>9039</v>
      </c>
      <c r="E2869" s="160" t="n">
        <v>33688.39</v>
      </c>
      <c r="F2869" s="160" t="n">
        <v>10015.9</v>
      </c>
    </row>
    <row r="2870">
      <c r="A2870" s="104" t="inlineStr">
        <is>
          <t>2024/25</t>
        </is>
      </c>
      <c r="B2870" s="104" t="inlineStr">
        <is>
          <t>HC-069</t>
        </is>
      </c>
      <c r="C2870" s="104" t="inlineStr">
        <is>
          <t>P013</t>
        </is>
      </c>
      <c r="D2870" s="159" t="n">
        <v>9408</v>
      </c>
      <c r="E2870" s="160" t="n">
        <v>32501.16</v>
      </c>
      <c r="F2870" s="160" t="n">
        <v>8282.049999999999</v>
      </c>
    </row>
    <row r="2871">
      <c r="A2871" s="104" t="inlineStr">
        <is>
          <t>2024/25</t>
        </is>
      </c>
      <c r="B2871" s="104" t="inlineStr">
        <is>
          <t>HC-069</t>
        </is>
      </c>
      <c r="C2871" s="104" t="inlineStr">
        <is>
          <t>P014</t>
        </is>
      </c>
      <c r="D2871" s="159" t="n">
        <v>10669</v>
      </c>
      <c r="E2871" s="160" t="n">
        <v>41708.93</v>
      </c>
      <c r="F2871" s="160" t="n">
        <v>11513.98</v>
      </c>
    </row>
    <row r="2872">
      <c r="A2872" s="104" t="inlineStr">
        <is>
          <t>2024/25</t>
        </is>
      </c>
      <c r="B2872" s="104" t="inlineStr">
        <is>
          <t>HC-069</t>
        </is>
      </c>
      <c r="C2872" s="104" t="inlineStr">
        <is>
          <t>P015</t>
        </is>
      </c>
      <c r="D2872" s="159" t="n">
        <v>7152</v>
      </c>
      <c r="E2872" s="160" t="n">
        <v>33813.66</v>
      </c>
      <c r="F2872" s="160" t="n">
        <v>11131.85</v>
      </c>
    </row>
    <row r="2873">
      <c r="A2873" s="104" t="inlineStr">
        <is>
          <t>2024/25</t>
        </is>
      </c>
      <c r="B2873" s="104" t="inlineStr">
        <is>
          <t>HC-069</t>
        </is>
      </c>
      <c r="C2873" s="104" t="inlineStr">
        <is>
          <t>P016</t>
        </is>
      </c>
      <c r="D2873" s="159" t="n">
        <v>4059</v>
      </c>
      <c r="E2873" s="160" t="n">
        <v>25086.05</v>
      </c>
      <c r="F2873" s="160" t="n">
        <v>7725.88</v>
      </c>
    </row>
    <row r="2874">
      <c r="A2874" s="104" t="inlineStr">
        <is>
          <t>2024/25</t>
        </is>
      </c>
      <c r="B2874" s="104" t="inlineStr">
        <is>
          <t>HC-069</t>
        </is>
      </c>
      <c r="C2874" s="104" t="inlineStr">
        <is>
          <t>P017</t>
        </is>
      </c>
      <c r="D2874" s="159" t="n">
        <v>3650</v>
      </c>
      <c r="E2874" s="160" t="n">
        <v>24896.9</v>
      </c>
      <c r="F2874" s="160" t="n">
        <v>8460.469999999999</v>
      </c>
    </row>
    <row r="2875">
      <c r="A2875" s="104" t="inlineStr">
        <is>
          <t>2024/25</t>
        </is>
      </c>
      <c r="B2875" s="104" t="inlineStr">
        <is>
          <t>HC-069</t>
        </is>
      </c>
      <c r="C2875" s="104" t="inlineStr">
        <is>
          <t>P018</t>
        </is>
      </c>
      <c r="D2875" s="159" t="n">
        <v>8252</v>
      </c>
      <c r="E2875" s="160" t="n">
        <v>21752.79</v>
      </c>
      <c r="F2875" s="160" t="n">
        <v>4620.76</v>
      </c>
    </row>
    <row r="2876">
      <c r="A2876" s="104" t="inlineStr">
        <is>
          <t>2024/25</t>
        </is>
      </c>
      <c r="B2876" s="104" t="inlineStr">
        <is>
          <t>HC-069</t>
        </is>
      </c>
      <c r="C2876" s="104" t="inlineStr">
        <is>
          <t>P019</t>
        </is>
      </c>
      <c r="D2876" s="159" t="n">
        <v>10783</v>
      </c>
      <c r="E2876" s="160" t="n">
        <v>27449.08</v>
      </c>
      <c r="F2876" s="160" t="n">
        <v>6996.35</v>
      </c>
    </row>
    <row r="2877">
      <c r="A2877" s="104" t="inlineStr">
        <is>
          <t>2024/25</t>
        </is>
      </c>
      <c r="B2877" s="104" t="inlineStr">
        <is>
          <t>HC-069</t>
        </is>
      </c>
      <c r="C2877" s="104" t="inlineStr">
        <is>
          <t>P020</t>
        </is>
      </c>
      <c r="D2877" s="159" t="n">
        <v>6806</v>
      </c>
      <c r="E2877" s="160" t="n">
        <v>17323.75</v>
      </c>
      <c r="F2877" s="160" t="n">
        <v>4414.92</v>
      </c>
    </row>
    <row r="2878">
      <c r="A2878" s="104" t="inlineStr">
        <is>
          <t>2024/25</t>
        </is>
      </c>
      <c r="B2878" s="104" t="inlineStr">
        <is>
          <t>HC-069</t>
        </is>
      </c>
      <c r="C2878" s="104" t="inlineStr">
        <is>
          <t>P021</t>
        </is>
      </c>
      <c r="D2878" s="159" t="n">
        <v>10683</v>
      </c>
      <c r="E2878" s="160" t="n">
        <v>34965.45</v>
      </c>
      <c r="F2878" s="160" t="n">
        <v>9654.93</v>
      </c>
    </row>
    <row r="2879">
      <c r="A2879" s="104" t="inlineStr">
        <is>
          <t>2024/25</t>
        </is>
      </c>
      <c r="B2879" s="104" t="inlineStr">
        <is>
          <t>HC-069</t>
        </is>
      </c>
      <c r="C2879" s="104" t="inlineStr">
        <is>
          <t>P022</t>
        </is>
      </c>
      <c r="D2879" s="159" t="n">
        <v>9289</v>
      </c>
      <c r="E2879" s="160" t="n">
        <v>28713.38</v>
      </c>
      <c r="F2879" s="160" t="n">
        <v>7622.99</v>
      </c>
    </row>
    <row r="2880">
      <c r="A2880" s="104" t="inlineStr">
        <is>
          <t>2024/25</t>
        </is>
      </c>
      <c r="B2880" s="104" t="inlineStr">
        <is>
          <t>HC-069</t>
        </is>
      </c>
      <c r="C2880" s="104" t="inlineStr">
        <is>
          <t>P023</t>
        </is>
      </c>
      <c r="D2880" s="159" t="n">
        <v>10026</v>
      </c>
      <c r="E2880" s="160" t="n">
        <v>20051.9</v>
      </c>
      <c r="F2880" s="160" t="n">
        <v>3833.66</v>
      </c>
    </row>
    <row r="2881">
      <c r="A2881" s="104" t="inlineStr">
        <is>
          <t>2024/25</t>
        </is>
      </c>
      <c r="B2881" s="104" t="inlineStr">
        <is>
          <t>HC-069</t>
        </is>
      </c>
      <c r="C2881" s="104" t="inlineStr">
        <is>
          <t>P024</t>
        </is>
      </c>
      <c r="D2881" s="159" t="n">
        <v>11551</v>
      </c>
      <c r="E2881" s="160" t="n">
        <v>25204.86</v>
      </c>
      <c r="F2881" s="160" t="n">
        <v>5086.44</v>
      </c>
    </row>
    <row r="2882">
      <c r="A2882" s="104" t="inlineStr">
        <is>
          <t>2024/25</t>
        </is>
      </c>
      <c r="B2882" s="104" t="inlineStr">
        <is>
          <t>HC-069</t>
        </is>
      </c>
      <c r="C2882" s="104" t="inlineStr">
        <is>
          <t>P025</t>
        </is>
      </c>
      <c r="D2882" s="159" t="n">
        <v>9456</v>
      </c>
      <c r="E2882" s="160" t="n">
        <v>36105.28</v>
      </c>
      <c r="F2882" s="160" t="n">
        <v>13038</v>
      </c>
    </row>
    <row r="2883">
      <c r="A2883" s="104" t="inlineStr">
        <is>
          <t>2024/25</t>
        </is>
      </c>
      <c r="B2883" s="104" t="inlineStr">
        <is>
          <t>HC-069</t>
        </is>
      </c>
      <c r="C2883" s="104" t="inlineStr">
        <is>
          <t>P026</t>
        </is>
      </c>
      <c r="D2883" s="159" t="n">
        <v>5469</v>
      </c>
      <c r="E2883" s="160" t="n">
        <v>24366.94</v>
      </c>
      <c r="F2883" s="160" t="n">
        <v>7762.36</v>
      </c>
    </row>
    <row r="2884">
      <c r="A2884" s="104" t="inlineStr">
        <is>
          <t>2024/25</t>
        </is>
      </c>
      <c r="B2884" s="104" t="inlineStr">
        <is>
          <t>HC-069</t>
        </is>
      </c>
      <c r="C2884" s="104" t="inlineStr">
        <is>
          <t>P027</t>
        </is>
      </c>
      <c r="D2884" s="159" t="n">
        <v>4611</v>
      </c>
      <c r="E2884" s="160" t="n">
        <v>20536.26</v>
      </c>
      <c r="F2884" s="160" t="n">
        <v>6543.75</v>
      </c>
    </row>
    <row r="2885">
      <c r="A2885" s="104" t="inlineStr">
        <is>
          <t>2024/25</t>
        </is>
      </c>
      <c r="B2885" s="104" t="inlineStr">
        <is>
          <t>HC-069</t>
        </is>
      </c>
      <c r="C2885" s="104" t="inlineStr">
        <is>
          <t>P028</t>
        </is>
      </c>
      <c r="D2885" s="159" t="n">
        <v>6362</v>
      </c>
      <c r="E2885" s="160" t="n">
        <v>30082.67</v>
      </c>
      <c r="F2885" s="160" t="n">
        <v>10220.09</v>
      </c>
    </row>
    <row r="2886">
      <c r="A2886" s="104" t="inlineStr">
        <is>
          <t>2024/25</t>
        </is>
      </c>
      <c r="B2886" s="104" t="inlineStr">
        <is>
          <t>HC-069</t>
        </is>
      </c>
      <c r="C2886" s="104" t="inlineStr">
        <is>
          <t>P029</t>
        </is>
      </c>
      <c r="D2886" s="159" t="n">
        <v>16688</v>
      </c>
      <c r="E2886" s="160" t="n">
        <v>31858.69</v>
      </c>
      <c r="F2886" s="160" t="n">
        <v>4736.72</v>
      </c>
    </row>
    <row r="2887">
      <c r="A2887" s="104" t="inlineStr">
        <is>
          <t>2024/25</t>
        </is>
      </c>
      <c r="B2887" s="104" t="inlineStr">
        <is>
          <t>HC-069</t>
        </is>
      </c>
      <c r="C2887" s="104" t="inlineStr">
        <is>
          <t>P030</t>
        </is>
      </c>
      <c r="D2887" s="159" t="n">
        <v>8631</v>
      </c>
      <c r="E2887" s="160" t="n">
        <v>25897.17</v>
      </c>
      <c r="F2887" s="160" t="n">
        <v>4950.86</v>
      </c>
    </row>
    <row r="2888">
      <c r="A2888" s="104" t="inlineStr">
        <is>
          <t>2024/25</t>
        </is>
      </c>
      <c r="B2888" s="104" t="inlineStr">
        <is>
          <t>HC-069</t>
        </is>
      </c>
      <c r="C2888" s="104" t="inlineStr">
        <is>
          <t>P031</t>
        </is>
      </c>
      <c r="D2888" s="159" t="n">
        <v>3861</v>
      </c>
      <c r="E2888" s="160" t="n">
        <v>19304.97</v>
      </c>
      <c r="F2888" s="160" t="n">
        <v>5739.84</v>
      </c>
    </row>
    <row r="2889">
      <c r="A2889" s="104" t="inlineStr">
        <is>
          <t>2024/25</t>
        </is>
      </c>
      <c r="B2889" s="104" t="inlineStr">
        <is>
          <t>HC-069</t>
        </is>
      </c>
      <c r="C2889" s="104" t="inlineStr">
        <is>
          <t>P032</t>
        </is>
      </c>
      <c r="D2889" s="159" t="n">
        <v>4999</v>
      </c>
      <c r="E2889" s="160" t="n">
        <v>11815.58</v>
      </c>
      <c r="F2889" s="160" t="n">
        <v>2634.76</v>
      </c>
    </row>
    <row r="2890">
      <c r="A2890" s="104" t="inlineStr">
        <is>
          <t>2024/25</t>
        </is>
      </c>
      <c r="B2890" s="104" t="inlineStr">
        <is>
          <t>HC-069</t>
        </is>
      </c>
      <c r="C2890" s="104" t="inlineStr">
        <is>
          <t>P033</t>
        </is>
      </c>
      <c r="D2890" s="159" t="n">
        <v>3434</v>
      </c>
      <c r="E2890" s="160" t="n">
        <v>10617.1</v>
      </c>
      <c r="F2890" s="160" t="n">
        <v>2706.44</v>
      </c>
    </row>
    <row r="2891">
      <c r="A2891" s="104" t="inlineStr">
        <is>
          <t>2024/25</t>
        </is>
      </c>
      <c r="B2891" s="104" t="inlineStr">
        <is>
          <t>HC-069</t>
        </is>
      </c>
      <c r="C2891" s="104" t="inlineStr">
        <is>
          <t>P034</t>
        </is>
      </c>
      <c r="D2891" s="159" t="n">
        <v>2336</v>
      </c>
      <c r="E2891" s="160" t="n">
        <v>9769.469999999999</v>
      </c>
      <c r="F2891" s="160" t="n">
        <v>3009.08</v>
      </c>
    </row>
    <row r="2892">
      <c r="A2892" s="104" t="inlineStr">
        <is>
          <t>2024/25</t>
        </is>
      </c>
      <c r="B2892" s="104" t="inlineStr">
        <is>
          <t>HC-069</t>
        </is>
      </c>
      <c r="C2892" s="104" t="inlineStr">
        <is>
          <t>P035</t>
        </is>
      </c>
      <c r="D2892" s="159" t="n">
        <v>3156</v>
      </c>
      <c r="E2892" s="160" t="n">
        <v>11189.89</v>
      </c>
      <c r="F2892" s="160" t="n">
        <v>3089.99</v>
      </c>
    </row>
    <row r="2893">
      <c r="A2893" s="104" t="inlineStr">
        <is>
          <t>2024/25</t>
        </is>
      </c>
      <c r="B2893" s="104" t="inlineStr">
        <is>
          <t>HC-069</t>
        </is>
      </c>
      <c r="C2893" s="104" t="inlineStr">
        <is>
          <t>P036</t>
        </is>
      </c>
      <c r="D2893" s="159" t="n">
        <v>2352</v>
      </c>
      <c r="E2893" s="160" t="n">
        <v>8976.92</v>
      </c>
      <c r="F2893" s="160" t="n">
        <v>2573.52</v>
      </c>
    </row>
    <row r="2894">
      <c r="A2894" s="104" t="inlineStr">
        <is>
          <t>2024/25</t>
        </is>
      </c>
      <c r="B2894" s="104" t="inlineStr">
        <is>
          <t>HC-069</t>
        </is>
      </c>
      <c r="C2894" s="104" t="inlineStr">
        <is>
          <t>P037</t>
        </is>
      </c>
      <c r="D2894" s="159" t="n">
        <v>3926</v>
      </c>
      <c r="E2894" s="160" t="n">
        <v>13559.05</v>
      </c>
      <c r="F2894" s="160" t="n">
        <v>4463.66</v>
      </c>
    </row>
    <row r="2895">
      <c r="A2895" s="104" t="inlineStr">
        <is>
          <t>2024/25</t>
        </is>
      </c>
      <c r="B2895" s="104" t="inlineStr">
        <is>
          <t>HC-069</t>
        </is>
      </c>
      <c r="C2895" s="104" t="inlineStr">
        <is>
          <t>P038</t>
        </is>
      </c>
      <c r="D2895" s="159" t="n">
        <v>1765</v>
      </c>
      <c r="E2895" s="160" t="n">
        <v>11072.27</v>
      </c>
      <c r="F2895" s="160" t="n">
        <v>3526.97</v>
      </c>
    </row>
    <row r="2896">
      <c r="A2896" s="104" t="inlineStr">
        <is>
          <t>2024/25</t>
        </is>
      </c>
      <c r="B2896" s="104" t="inlineStr">
        <is>
          <t>HC-069</t>
        </is>
      </c>
      <c r="C2896" s="104" t="inlineStr">
        <is>
          <t>P039</t>
        </is>
      </c>
      <c r="D2896" s="159" t="n">
        <v>2028</v>
      </c>
      <c r="E2896" s="160" t="n">
        <v>12716.89</v>
      </c>
      <c r="F2896" s="160" t="n">
        <v>4186.44</v>
      </c>
    </row>
    <row r="2897">
      <c r="A2897" s="104" t="inlineStr">
        <is>
          <t>2024/25</t>
        </is>
      </c>
      <c r="B2897" s="104" t="inlineStr">
        <is>
          <t>HC-069</t>
        </is>
      </c>
      <c r="C2897" s="104" t="inlineStr">
        <is>
          <t>P040</t>
        </is>
      </c>
      <c r="D2897" s="159" t="n">
        <v>735</v>
      </c>
      <c r="E2897" s="160" t="n">
        <v>5611.94</v>
      </c>
      <c r="F2897" s="160" t="n">
        <v>1791.89</v>
      </c>
    </row>
    <row r="2898">
      <c r="A2898" s="104" t="inlineStr">
        <is>
          <t>2024/25</t>
        </is>
      </c>
      <c r="B2898" s="104" t="inlineStr">
        <is>
          <t>HC-069</t>
        </is>
      </c>
      <c r="C2898" s="104" t="inlineStr">
        <is>
          <t>P041</t>
        </is>
      </c>
      <c r="D2898" s="159" t="n">
        <v>355</v>
      </c>
      <c r="E2898" s="160" t="n">
        <v>3836.66</v>
      </c>
      <c r="F2898" s="160" t="n">
        <v>1463.18</v>
      </c>
    </row>
    <row r="2899">
      <c r="A2899" s="104" t="inlineStr">
        <is>
          <t>2024/25</t>
        </is>
      </c>
      <c r="B2899" s="104" t="inlineStr">
        <is>
          <t>HC-069</t>
        </is>
      </c>
      <c r="C2899" s="104" t="inlineStr">
        <is>
          <t>P042</t>
        </is>
      </c>
      <c r="D2899" s="159" t="n">
        <v>642</v>
      </c>
      <c r="E2899" s="160" t="n">
        <v>2566.02</v>
      </c>
      <c r="F2899" s="160" t="n">
        <v>625.24</v>
      </c>
    </row>
    <row r="2900">
      <c r="A2900" s="104" t="inlineStr">
        <is>
          <t>2024/25</t>
        </is>
      </c>
      <c r="B2900" s="104" t="inlineStr">
        <is>
          <t>HC-070</t>
        </is>
      </c>
      <c r="C2900" s="104" t="inlineStr">
        <is>
          <t>P001</t>
        </is>
      </c>
      <c r="D2900" s="159" t="n">
        <v>3080</v>
      </c>
      <c r="E2900" s="160" t="n">
        <v>27729.55</v>
      </c>
      <c r="F2900" s="160" t="n">
        <v>9741.709999999999</v>
      </c>
    </row>
    <row r="2901">
      <c r="A2901" s="104" t="inlineStr">
        <is>
          <t>2024/25</t>
        </is>
      </c>
      <c r="B2901" s="104" t="inlineStr">
        <is>
          <t>HC-070</t>
        </is>
      </c>
      <c r="C2901" s="104" t="inlineStr">
        <is>
          <t>P002</t>
        </is>
      </c>
      <c r="D2901" s="159" t="n">
        <v>4305</v>
      </c>
      <c r="E2901" s="160" t="n">
        <v>44999.13</v>
      </c>
      <c r="F2901" s="160" t="n">
        <v>16767.23</v>
      </c>
    </row>
    <row r="2902">
      <c r="A2902" s="104" t="inlineStr">
        <is>
          <t>2024/25</t>
        </is>
      </c>
      <c r="B2902" s="104" t="inlineStr">
        <is>
          <t>HC-070</t>
        </is>
      </c>
      <c r="C2902" s="104" t="inlineStr">
        <is>
          <t>P003</t>
        </is>
      </c>
      <c r="D2902" s="159" t="n">
        <v>6033</v>
      </c>
      <c r="E2902" s="160" t="n">
        <v>40576.04</v>
      </c>
      <c r="F2902" s="160" t="n">
        <v>13392.04</v>
      </c>
    </row>
    <row r="2903">
      <c r="A2903" s="104" t="inlineStr">
        <is>
          <t>2024/25</t>
        </is>
      </c>
      <c r="B2903" s="104" t="inlineStr">
        <is>
          <t>HC-070</t>
        </is>
      </c>
      <c r="C2903" s="104" t="inlineStr">
        <is>
          <t>P004</t>
        </is>
      </c>
      <c r="D2903" s="159" t="n">
        <v>2605</v>
      </c>
      <c r="E2903" s="160" t="n">
        <v>20357.81</v>
      </c>
      <c r="F2903" s="160" t="n">
        <v>6503.39</v>
      </c>
    </row>
    <row r="2904">
      <c r="A2904" s="104" t="inlineStr">
        <is>
          <t>2024/25</t>
        </is>
      </c>
      <c r="B2904" s="104" t="inlineStr">
        <is>
          <t>HC-070</t>
        </is>
      </c>
      <c r="C2904" s="104" t="inlineStr">
        <is>
          <t>P005</t>
        </is>
      </c>
      <c r="D2904" s="159" t="n">
        <v>6095</v>
      </c>
      <c r="E2904" s="160" t="n">
        <v>45428.36</v>
      </c>
      <c r="F2904" s="160" t="n">
        <v>14025.63</v>
      </c>
    </row>
    <row r="2905">
      <c r="A2905" s="104" t="inlineStr">
        <is>
          <t>2024/25</t>
        </is>
      </c>
      <c r="B2905" s="104" t="inlineStr">
        <is>
          <t>HC-070</t>
        </is>
      </c>
      <c r="C2905" s="104" t="inlineStr">
        <is>
          <t>P006</t>
        </is>
      </c>
      <c r="D2905" s="159" t="n">
        <v>5494</v>
      </c>
      <c r="E2905" s="160" t="n">
        <v>44449.7</v>
      </c>
      <c r="F2905" s="160" t="n">
        <v>12779.58</v>
      </c>
    </row>
    <row r="2906">
      <c r="A2906" s="104" t="inlineStr">
        <is>
          <t>2024/25</t>
        </is>
      </c>
      <c r="B2906" s="104" t="inlineStr">
        <is>
          <t>HC-070</t>
        </is>
      </c>
      <c r="C2906" s="104" t="inlineStr">
        <is>
          <t>P007</t>
        </is>
      </c>
      <c r="D2906" s="159" t="n">
        <v>5667</v>
      </c>
      <c r="E2906" s="160" t="n">
        <v>42751.46</v>
      </c>
      <c r="F2906" s="160" t="n">
        <v>11379.76</v>
      </c>
    </row>
    <row r="2907">
      <c r="A2907" s="104" t="inlineStr">
        <is>
          <t>2024/25</t>
        </is>
      </c>
      <c r="B2907" s="104" t="inlineStr">
        <is>
          <t>HC-070</t>
        </is>
      </c>
      <c r="C2907" s="104" t="inlineStr">
        <is>
          <t>P008</t>
        </is>
      </c>
      <c r="D2907" s="159" t="n">
        <v>4637</v>
      </c>
      <c r="E2907" s="160" t="n">
        <v>34137.82</v>
      </c>
      <c r="F2907" s="160" t="n">
        <v>12355.51</v>
      </c>
    </row>
    <row r="2908">
      <c r="A2908" s="104" t="inlineStr">
        <is>
          <t>2024/25</t>
        </is>
      </c>
      <c r="B2908" s="104" t="inlineStr">
        <is>
          <t>HC-070</t>
        </is>
      </c>
      <c r="C2908" s="104" t="inlineStr">
        <is>
          <t>P009</t>
        </is>
      </c>
      <c r="D2908" s="159" t="n">
        <v>2218</v>
      </c>
      <c r="E2908" s="160" t="n">
        <v>28023.44</v>
      </c>
      <c r="F2908" s="160" t="n">
        <v>11336.56</v>
      </c>
    </row>
    <row r="2909">
      <c r="A2909" s="104" t="inlineStr">
        <is>
          <t>2024/25</t>
        </is>
      </c>
      <c r="B2909" s="104" t="inlineStr">
        <is>
          <t>HC-070</t>
        </is>
      </c>
      <c r="C2909" s="104" t="inlineStr">
        <is>
          <t>P010</t>
        </is>
      </c>
      <c r="D2909" s="159" t="n">
        <v>5957</v>
      </c>
      <c r="E2909" s="160" t="n">
        <v>35200.38</v>
      </c>
      <c r="F2909" s="160" t="n">
        <v>11242.21</v>
      </c>
    </row>
    <row r="2910">
      <c r="A2910" s="104" t="inlineStr">
        <is>
          <t>2024/25</t>
        </is>
      </c>
      <c r="B2910" s="104" t="inlineStr">
        <is>
          <t>HC-070</t>
        </is>
      </c>
      <c r="C2910" s="104" t="inlineStr">
        <is>
          <t>P011</t>
        </is>
      </c>
      <c r="D2910" s="159" t="n">
        <v>5873</v>
      </c>
      <c r="E2910" s="160" t="n">
        <v>17083.99</v>
      </c>
      <c r="F2910" s="160" t="n">
        <v>4001.53</v>
      </c>
    </row>
    <row r="2911">
      <c r="A2911" s="104" t="inlineStr">
        <is>
          <t>2024/25</t>
        </is>
      </c>
      <c r="B2911" s="104" t="inlineStr">
        <is>
          <t>HC-070</t>
        </is>
      </c>
      <c r="C2911" s="104" t="inlineStr">
        <is>
          <t>P012</t>
        </is>
      </c>
      <c r="D2911" s="159" t="n">
        <v>6137</v>
      </c>
      <c r="E2911" s="160" t="n">
        <v>22877.11</v>
      </c>
      <c r="F2911" s="160" t="n">
        <v>6820.89</v>
      </c>
    </row>
    <row r="2912">
      <c r="A2912" s="104" t="inlineStr">
        <is>
          <t>2024/25</t>
        </is>
      </c>
      <c r="B2912" s="104" t="inlineStr">
        <is>
          <t>HC-070</t>
        </is>
      </c>
      <c r="C2912" s="104" t="inlineStr">
        <is>
          <t>P013</t>
        </is>
      </c>
      <c r="D2912" s="159" t="n">
        <v>6191</v>
      </c>
      <c r="E2912" s="160" t="n">
        <v>21381.68</v>
      </c>
      <c r="F2912" s="160" t="n">
        <v>5463.28</v>
      </c>
    </row>
    <row r="2913">
      <c r="A2913" s="104" t="inlineStr">
        <is>
          <t>2024/25</t>
        </is>
      </c>
      <c r="B2913" s="104" t="inlineStr">
        <is>
          <t>HC-070</t>
        </is>
      </c>
      <c r="C2913" s="104" t="inlineStr">
        <is>
          <t>P014</t>
        </is>
      </c>
      <c r="D2913" s="159" t="n">
        <v>6714</v>
      </c>
      <c r="E2913" s="160" t="n">
        <v>26249.13</v>
      </c>
      <c r="F2913" s="160" t="n">
        <v>7267.22</v>
      </c>
    </row>
    <row r="2914">
      <c r="A2914" s="104" t="inlineStr">
        <is>
          <t>2024/25</t>
        </is>
      </c>
      <c r="B2914" s="104" t="inlineStr">
        <is>
          <t>HC-070</t>
        </is>
      </c>
      <c r="C2914" s="104" t="inlineStr">
        <is>
          <t>P015</t>
        </is>
      </c>
      <c r="D2914" s="159" t="n">
        <v>4972</v>
      </c>
      <c r="E2914" s="160" t="n">
        <v>23492.77</v>
      </c>
      <c r="F2914" s="160" t="n">
        <v>7753.98</v>
      </c>
    </row>
    <row r="2915">
      <c r="A2915" s="104" t="inlineStr">
        <is>
          <t>2024/25</t>
        </is>
      </c>
      <c r="B2915" s="104" t="inlineStr">
        <is>
          <t>HC-070</t>
        </is>
      </c>
      <c r="C2915" s="104" t="inlineStr">
        <is>
          <t>P016</t>
        </is>
      </c>
      <c r="D2915" s="159" t="n">
        <v>2543</v>
      </c>
      <c r="E2915" s="160" t="n">
        <v>15731.71</v>
      </c>
      <c r="F2915" s="160" t="n">
        <v>4856.96</v>
      </c>
    </row>
    <row r="2916">
      <c r="A2916" s="104" t="inlineStr">
        <is>
          <t>2024/25</t>
        </is>
      </c>
      <c r="B2916" s="104" t="inlineStr">
        <is>
          <t>HC-070</t>
        </is>
      </c>
      <c r="C2916" s="104" t="inlineStr">
        <is>
          <t>P017</t>
        </is>
      </c>
      <c r="D2916" s="159" t="n">
        <v>2295</v>
      </c>
      <c r="E2916" s="160" t="n">
        <v>15647.65</v>
      </c>
      <c r="F2916" s="160" t="n">
        <v>5331.31</v>
      </c>
    </row>
    <row r="2917">
      <c r="A2917" s="104" t="inlineStr">
        <is>
          <t>2024/25</t>
        </is>
      </c>
      <c r="B2917" s="104" t="inlineStr">
        <is>
          <t>HC-070</t>
        </is>
      </c>
      <c r="C2917" s="104" t="inlineStr">
        <is>
          <t>P018</t>
        </is>
      </c>
      <c r="D2917" s="159" t="n">
        <v>5398</v>
      </c>
      <c r="E2917" s="160" t="n">
        <v>14230.02</v>
      </c>
      <c r="F2917" s="160" t="n">
        <v>3030.03</v>
      </c>
    </row>
    <row r="2918">
      <c r="A2918" s="104" t="inlineStr">
        <is>
          <t>2024/25</t>
        </is>
      </c>
      <c r="B2918" s="104" t="inlineStr">
        <is>
          <t>HC-070</t>
        </is>
      </c>
      <c r="C2918" s="104" t="inlineStr">
        <is>
          <t>P019</t>
        </is>
      </c>
      <c r="D2918" s="159" t="n">
        <v>6887</v>
      </c>
      <c r="E2918" s="160" t="n">
        <v>17526.24</v>
      </c>
      <c r="F2918" s="160" t="n">
        <v>4478.75</v>
      </c>
    </row>
    <row r="2919">
      <c r="A2919" s="104" t="inlineStr">
        <is>
          <t>2024/25</t>
        </is>
      </c>
      <c r="B2919" s="104" t="inlineStr">
        <is>
          <t>HC-070</t>
        </is>
      </c>
      <c r="C2919" s="104" t="inlineStr">
        <is>
          <t>P020</t>
        </is>
      </c>
      <c r="D2919" s="159" t="n">
        <v>4549</v>
      </c>
      <c r="E2919" s="160" t="n">
        <v>11579</v>
      </c>
      <c r="F2919" s="160" t="n">
        <v>2958.81</v>
      </c>
    </row>
    <row r="2920">
      <c r="A2920" s="104" t="inlineStr">
        <is>
          <t>2024/25</t>
        </is>
      </c>
      <c r="B2920" s="104" t="inlineStr">
        <is>
          <t>HC-070</t>
        </is>
      </c>
      <c r="C2920" s="104" t="inlineStr">
        <is>
          <t>P021</t>
        </is>
      </c>
      <c r="D2920" s="159" t="n">
        <v>7129</v>
      </c>
      <c r="E2920" s="160" t="n">
        <v>23336.41</v>
      </c>
      <c r="F2920" s="160" t="n">
        <v>6460.66</v>
      </c>
    </row>
    <row r="2921">
      <c r="A2921" s="104" t="inlineStr">
        <is>
          <t>2024/25</t>
        </is>
      </c>
      <c r="B2921" s="104" t="inlineStr">
        <is>
          <t>HC-070</t>
        </is>
      </c>
      <c r="C2921" s="104" t="inlineStr">
        <is>
          <t>P022</t>
        </is>
      </c>
      <c r="D2921" s="159" t="n">
        <v>6108</v>
      </c>
      <c r="E2921" s="160" t="n">
        <v>18869.9</v>
      </c>
      <c r="F2921" s="160" t="n">
        <v>5023.17</v>
      </c>
    </row>
    <row r="2922">
      <c r="A2922" s="104" t="inlineStr">
        <is>
          <t>2024/25</t>
        </is>
      </c>
      <c r="B2922" s="104" t="inlineStr">
        <is>
          <t>HC-070</t>
        </is>
      </c>
      <c r="C2922" s="104" t="inlineStr">
        <is>
          <t>P023</t>
        </is>
      </c>
      <c r="D2922" s="159" t="n">
        <v>6616</v>
      </c>
      <c r="E2922" s="160" t="n">
        <v>13231.23</v>
      </c>
      <c r="F2922" s="160" t="n">
        <v>2535.72</v>
      </c>
    </row>
    <row r="2923">
      <c r="A2923" s="104" t="inlineStr">
        <is>
          <t>2024/25</t>
        </is>
      </c>
      <c r="B2923" s="104" t="inlineStr">
        <is>
          <t>HC-070</t>
        </is>
      </c>
      <c r="C2923" s="104" t="inlineStr">
        <is>
          <t>P024</t>
        </is>
      </c>
      <c r="D2923" s="159" t="n">
        <v>7525</v>
      </c>
      <c r="E2923" s="160" t="n">
        <v>16421.61</v>
      </c>
      <c r="F2923" s="160" t="n">
        <v>3321.69</v>
      </c>
    </row>
    <row r="2924">
      <c r="A2924" s="104" t="inlineStr">
        <is>
          <t>2024/25</t>
        </is>
      </c>
      <c r="B2924" s="104" t="inlineStr">
        <is>
          <t>HC-070</t>
        </is>
      </c>
      <c r="C2924" s="104" t="inlineStr">
        <is>
          <t>P025</t>
        </is>
      </c>
      <c r="D2924" s="159" t="n">
        <v>6137</v>
      </c>
      <c r="E2924" s="160" t="n">
        <v>23427.32</v>
      </c>
      <c r="F2924" s="160" t="n">
        <v>8480.1</v>
      </c>
    </row>
    <row r="2925">
      <c r="A2925" s="104" t="inlineStr">
        <is>
          <t>2024/25</t>
        </is>
      </c>
      <c r="B2925" s="104" t="inlineStr">
        <is>
          <t>HC-070</t>
        </is>
      </c>
      <c r="C2925" s="104" t="inlineStr">
        <is>
          <t>P026</t>
        </is>
      </c>
      <c r="D2925" s="159" t="n">
        <v>3865</v>
      </c>
      <c r="E2925" s="160" t="n">
        <v>17216.76</v>
      </c>
      <c r="F2925" s="160" t="n">
        <v>5499</v>
      </c>
    </row>
    <row r="2926">
      <c r="A2926" s="104" t="inlineStr">
        <is>
          <t>2024/25</t>
        </is>
      </c>
      <c r="B2926" s="104" t="inlineStr">
        <is>
          <t>HC-070</t>
        </is>
      </c>
      <c r="C2926" s="104" t="inlineStr">
        <is>
          <t>P027</t>
        </is>
      </c>
      <c r="D2926" s="159" t="n">
        <v>2996</v>
      </c>
      <c r="E2926" s="160" t="n">
        <v>13335.48</v>
      </c>
      <c r="F2926" s="160" t="n">
        <v>4259.34</v>
      </c>
    </row>
    <row r="2927">
      <c r="A2927" s="104" t="inlineStr">
        <is>
          <t>2024/25</t>
        </is>
      </c>
      <c r="B2927" s="104" t="inlineStr">
        <is>
          <t>HC-070</t>
        </is>
      </c>
      <c r="C2927" s="104" t="inlineStr">
        <is>
          <t>P028</t>
        </is>
      </c>
      <c r="D2927" s="159" t="n">
        <v>4265</v>
      </c>
      <c r="E2927" s="160" t="n">
        <v>20160.12</v>
      </c>
      <c r="F2927" s="160" t="n">
        <v>6868.94</v>
      </c>
    </row>
    <row r="2928">
      <c r="A2928" s="104" t="inlineStr">
        <is>
          <t>2024/25</t>
        </is>
      </c>
      <c r="B2928" s="104" t="inlineStr">
        <is>
          <t>HC-070</t>
        </is>
      </c>
      <c r="C2928" s="104" t="inlineStr">
        <is>
          <t>P029</t>
        </is>
      </c>
      <c r="D2928" s="159" t="n">
        <v>10195</v>
      </c>
      <c r="E2928" s="160" t="n">
        <v>19463.24</v>
      </c>
      <c r="F2928" s="160" t="n">
        <v>2901.13</v>
      </c>
    </row>
    <row r="2929">
      <c r="A2929" s="104" t="inlineStr">
        <is>
          <t>2024/25</t>
        </is>
      </c>
      <c r="B2929" s="104" t="inlineStr">
        <is>
          <t>HC-070</t>
        </is>
      </c>
      <c r="C2929" s="104" t="inlineStr">
        <is>
          <t>P030</t>
        </is>
      </c>
      <c r="D2929" s="159" t="n">
        <v>5823</v>
      </c>
      <c r="E2929" s="160" t="n">
        <v>17468.79</v>
      </c>
      <c r="F2929" s="160" t="n">
        <v>3347.7</v>
      </c>
    </row>
    <row r="2930">
      <c r="A2930" s="104" t="inlineStr">
        <is>
          <t>2024/25</t>
        </is>
      </c>
      <c r="B2930" s="104" t="inlineStr">
        <is>
          <t>HC-070</t>
        </is>
      </c>
      <c r="C2930" s="104" t="inlineStr">
        <is>
          <t>P031</t>
        </is>
      </c>
      <c r="D2930" s="159" t="n">
        <v>2629</v>
      </c>
      <c r="E2930" s="160" t="n">
        <v>13150.85</v>
      </c>
      <c r="F2930" s="160" t="n">
        <v>3920.64</v>
      </c>
    </row>
    <row r="2931">
      <c r="A2931" s="104" t="inlineStr">
        <is>
          <t>2024/25</t>
        </is>
      </c>
      <c r="B2931" s="104" t="inlineStr">
        <is>
          <t>HC-070</t>
        </is>
      </c>
      <c r="C2931" s="104" t="inlineStr">
        <is>
          <t>P032</t>
        </is>
      </c>
      <c r="D2931" s="159" t="n">
        <v>3346</v>
      </c>
      <c r="E2931" s="160" t="n">
        <v>7907.74</v>
      </c>
      <c r="F2931" s="160" t="n">
        <v>1767.85</v>
      </c>
    </row>
    <row r="2932">
      <c r="A2932" s="104" t="inlineStr">
        <is>
          <t>2024/25</t>
        </is>
      </c>
      <c r="B2932" s="104" t="inlineStr">
        <is>
          <t>HC-070</t>
        </is>
      </c>
      <c r="C2932" s="104" t="inlineStr">
        <is>
          <t>P033</t>
        </is>
      </c>
      <c r="D2932" s="159" t="n">
        <v>2179</v>
      </c>
      <c r="E2932" s="160" t="n">
        <v>6738.57</v>
      </c>
      <c r="F2932" s="160" t="n">
        <v>1721.82</v>
      </c>
    </row>
    <row r="2933">
      <c r="A2933" s="104" t="inlineStr">
        <is>
          <t>2024/25</t>
        </is>
      </c>
      <c r="B2933" s="104" t="inlineStr">
        <is>
          <t>HC-070</t>
        </is>
      </c>
      <c r="C2933" s="104" t="inlineStr">
        <is>
          <t>P034</t>
        </is>
      </c>
      <c r="D2933" s="159" t="n">
        <v>1525</v>
      </c>
      <c r="E2933" s="160" t="n">
        <v>6380.57</v>
      </c>
      <c r="F2933" s="160" t="n">
        <v>1970.1</v>
      </c>
    </row>
    <row r="2934">
      <c r="A2934" s="104" t="inlineStr">
        <is>
          <t>2024/25</t>
        </is>
      </c>
      <c r="B2934" s="104" t="inlineStr">
        <is>
          <t>HC-070</t>
        </is>
      </c>
      <c r="C2934" s="104" t="inlineStr">
        <is>
          <t>P035</t>
        </is>
      </c>
      <c r="D2934" s="159" t="n">
        <v>2034</v>
      </c>
      <c r="E2934" s="160" t="n">
        <v>7218.4</v>
      </c>
      <c r="F2934" s="160" t="n">
        <v>1998.34</v>
      </c>
    </row>
    <row r="2935">
      <c r="A2935" s="104" t="inlineStr">
        <is>
          <t>2024/25</t>
        </is>
      </c>
      <c r="B2935" s="104" t="inlineStr">
        <is>
          <t>HC-070</t>
        </is>
      </c>
      <c r="C2935" s="104" t="inlineStr">
        <is>
          <t>P036</t>
        </is>
      </c>
      <c r="D2935" s="159" t="n">
        <v>1611</v>
      </c>
      <c r="E2935" s="160" t="n">
        <v>6151.99</v>
      </c>
      <c r="F2935" s="160" t="n">
        <v>1768.87</v>
      </c>
    </row>
    <row r="2936">
      <c r="A2936" s="104" t="inlineStr">
        <is>
          <t>2024/25</t>
        </is>
      </c>
      <c r="B2936" s="104" t="inlineStr">
        <is>
          <t>HC-070</t>
        </is>
      </c>
      <c r="C2936" s="104" t="inlineStr">
        <is>
          <t>P037</t>
        </is>
      </c>
      <c r="D2936" s="159" t="n">
        <v>2458</v>
      </c>
      <c r="E2936" s="160" t="n">
        <v>8489.4</v>
      </c>
      <c r="F2936" s="160" t="n">
        <v>2801.68</v>
      </c>
    </row>
    <row r="2937">
      <c r="A2937" s="104" t="inlineStr">
        <is>
          <t>2024/25</t>
        </is>
      </c>
      <c r="B2937" s="104" t="inlineStr">
        <is>
          <t>HC-070</t>
        </is>
      </c>
      <c r="C2937" s="104" t="inlineStr">
        <is>
          <t>P038</t>
        </is>
      </c>
      <c r="D2937" s="159" t="n">
        <v>1196</v>
      </c>
      <c r="E2937" s="160" t="n">
        <v>7503.39</v>
      </c>
      <c r="F2937" s="160" t="n">
        <v>2396.78</v>
      </c>
    </row>
    <row r="2938">
      <c r="A2938" s="104" t="inlineStr">
        <is>
          <t>2024/25</t>
        </is>
      </c>
      <c r="B2938" s="104" t="inlineStr">
        <is>
          <t>HC-070</t>
        </is>
      </c>
      <c r="C2938" s="104" t="inlineStr">
        <is>
          <t>P039</t>
        </is>
      </c>
      <c r="D2938" s="159" t="n">
        <v>1275</v>
      </c>
      <c r="E2938" s="160" t="n">
        <v>8008.92</v>
      </c>
      <c r="F2938" s="160" t="n">
        <v>2643.44</v>
      </c>
    </row>
    <row r="2939">
      <c r="A2939" s="104" t="inlineStr">
        <is>
          <t>2024/25</t>
        </is>
      </c>
      <c r="B2939" s="104" t="inlineStr">
        <is>
          <t>HC-070</t>
        </is>
      </c>
      <c r="C2939" s="104" t="inlineStr">
        <is>
          <t>P040</t>
        </is>
      </c>
      <c r="D2939" s="159" t="n">
        <v>510</v>
      </c>
      <c r="E2939" s="160" t="n">
        <v>3889.81</v>
      </c>
      <c r="F2939" s="160" t="n">
        <v>1241.02</v>
      </c>
    </row>
    <row r="2940">
      <c r="A2940" s="104" t="inlineStr">
        <is>
          <t>2024/25</t>
        </is>
      </c>
      <c r="B2940" s="104" t="inlineStr">
        <is>
          <t>HC-070</t>
        </is>
      </c>
      <c r="C2940" s="104" t="inlineStr">
        <is>
          <t>P041</t>
        </is>
      </c>
      <c r="D2940" s="159" t="n">
        <v>240</v>
      </c>
      <c r="E2940" s="160" t="n">
        <v>2600.91</v>
      </c>
      <c r="F2940" s="160" t="n">
        <v>999.6799999999999</v>
      </c>
    </row>
    <row r="2941">
      <c r="A2941" s="104" t="inlineStr">
        <is>
          <t>2024/25</t>
        </is>
      </c>
      <c r="B2941" s="104" t="inlineStr">
        <is>
          <t>HC-070</t>
        </is>
      </c>
      <c r="C2941" s="104" t="inlineStr">
        <is>
          <t>P042</t>
        </is>
      </c>
      <c r="D2941" s="159" t="n">
        <v>403</v>
      </c>
      <c r="E2941" s="160" t="n">
        <v>1612.98</v>
      </c>
      <c r="F2941" s="160" t="n">
        <v>396.06</v>
      </c>
    </row>
    <row r="2942">
      <c r="A2942" s="104" t="inlineStr">
        <is>
          <t>2024/25</t>
        </is>
      </c>
      <c r="B2942" s="104" t="inlineStr">
        <is>
          <t>HC-071</t>
        </is>
      </c>
      <c r="C2942" s="104" t="inlineStr">
        <is>
          <t>P001</t>
        </is>
      </c>
      <c r="D2942" s="159" t="n">
        <v>4254</v>
      </c>
      <c r="E2942" s="160" t="n">
        <v>38294.64</v>
      </c>
      <c r="F2942" s="160" t="n">
        <v>13440.44</v>
      </c>
    </row>
    <row r="2943">
      <c r="A2943" s="104" t="inlineStr">
        <is>
          <t>2024/25</t>
        </is>
      </c>
      <c r="B2943" s="104" t="inlineStr">
        <is>
          <t>HC-071</t>
        </is>
      </c>
      <c r="C2943" s="104" t="inlineStr">
        <is>
          <t>P002</t>
        </is>
      </c>
      <c r="D2943" s="159" t="n">
        <v>6068</v>
      </c>
      <c r="E2943" s="160" t="n">
        <v>63446.39</v>
      </c>
      <c r="F2943" s="160" t="n">
        <v>23618.69</v>
      </c>
    </row>
    <row r="2944">
      <c r="A2944" s="104" t="inlineStr">
        <is>
          <t>2024/25</t>
        </is>
      </c>
      <c r="B2944" s="104" t="inlineStr">
        <is>
          <t>HC-071</t>
        </is>
      </c>
      <c r="C2944" s="104" t="inlineStr">
        <is>
          <t>P003</t>
        </is>
      </c>
      <c r="D2944" s="159" t="n">
        <v>7988</v>
      </c>
      <c r="E2944" s="160" t="n">
        <v>53735.69</v>
      </c>
      <c r="F2944" s="160" t="n">
        <v>17712.95</v>
      </c>
    </row>
    <row r="2945">
      <c r="A2945" s="104" t="inlineStr">
        <is>
          <t>2024/25</t>
        </is>
      </c>
      <c r="B2945" s="104" t="inlineStr">
        <is>
          <t>HC-071</t>
        </is>
      </c>
      <c r="C2945" s="104" t="inlineStr">
        <is>
          <t>P004</t>
        </is>
      </c>
      <c r="D2945" s="159" t="n">
        <v>3780</v>
      </c>
      <c r="E2945" s="160" t="n">
        <v>29540.15</v>
      </c>
      <c r="F2945" s="160" t="n">
        <v>9426.34</v>
      </c>
    </row>
    <row r="2946">
      <c r="A2946" s="104" t="inlineStr">
        <is>
          <t>2024/25</t>
        </is>
      </c>
      <c r="B2946" s="104" t="inlineStr">
        <is>
          <t>HC-071</t>
        </is>
      </c>
      <c r="C2946" s="104" t="inlineStr">
        <is>
          <t>P005</t>
        </is>
      </c>
      <c r="D2946" s="159" t="n">
        <v>7884</v>
      </c>
      <c r="E2946" s="160" t="n">
        <v>58773.36</v>
      </c>
      <c r="F2946" s="160" t="n">
        <v>18126.78</v>
      </c>
    </row>
    <row r="2947">
      <c r="A2947" s="104" t="inlineStr">
        <is>
          <t>2024/25</t>
        </is>
      </c>
      <c r="B2947" s="104" t="inlineStr">
        <is>
          <t>HC-071</t>
        </is>
      </c>
      <c r="C2947" s="104" t="inlineStr">
        <is>
          <t>P006</t>
        </is>
      </c>
      <c r="D2947" s="159" t="n">
        <v>7822</v>
      </c>
      <c r="E2947" s="160" t="n">
        <v>63297.07</v>
      </c>
      <c r="F2947" s="160" t="n">
        <v>18175.58</v>
      </c>
    </row>
    <row r="2948">
      <c r="A2948" s="104" t="inlineStr">
        <is>
          <t>2024/25</t>
        </is>
      </c>
      <c r="B2948" s="104" t="inlineStr">
        <is>
          <t>HC-071</t>
        </is>
      </c>
      <c r="C2948" s="104" t="inlineStr">
        <is>
          <t>P007</t>
        </is>
      </c>
      <c r="D2948" s="159" t="n">
        <v>7166</v>
      </c>
      <c r="E2948" s="160" t="n">
        <v>54061.32</v>
      </c>
      <c r="F2948" s="160" t="n">
        <v>14377.16</v>
      </c>
    </row>
    <row r="2949">
      <c r="A2949" s="104" t="inlineStr">
        <is>
          <t>2024/25</t>
        </is>
      </c>
      <c r="B2949" s="104" t="inlineStr">
        <is>
          <t>HC-071</t>
        </is>
      </c>
      <c r="C2949" s="104" t="inlineStr">
        <is>
          <t>P008</t>
        </is>
      </c>
      <c r="D2949" s="159" t="n">
        <v>6121</v>
      </c>
      <c r="E2949" s="160" t="n">
        <v>45074.85</v>
      </c>
      <c r="F2949" s="160" t="n">
        <v>16295.88</v>
      </c>
    </row>
    <row r="2950">
      <c r="A2950" s="104" t="inlineStr">
        <is>
          <t>2024/25</t>
        </is>
      </c>
      <c r="B2950" s="104" t="inlineStr">
        <is>
          <t>HC-071</t>
        </is>
      </c>
      <c r="C2950" s="104" t="inlineStr">
        <is>
          <t>P009</t>
        </is>
      </c>
      <c r="D2950" s="159" t="n">
        <v>3020</v>
      </c>
      <c r="E2950" s="160" t="n">
        <v>38185.27</v>
      </c>
      <c r="F2950" s="160" t="n">
        <v>15429.07</v>
      </c>
    </row>
    <row r="2951">
      <c r="A2951" s="104" t="inlineStr">
        <is>
          <t>2024/25</t>
        </is>
      </c>
      <c r="B2951" s="104" t="inlineStr">
        <is>
          <t>HC-071</t>
        </is>
      </c>
      <c r="C2951" s="104" t="inlineStr">
        <is>
          <t>P010</t>
        </is>
      </c>
      <c r="D2951" s="159" t="n">
        <v>8039</v>
      </c>
      <c r="E2951" s="160" t="n">
        <v>47493.99</v>
      </c>
      <c r="F2951" s="160" t="n">
        <v>15152.5</v>
      </c>
    </row>
    <row r="2952">
      <c r="A2952" s="104" t="inlineStr">
        <is>
          <t>2024/25</t>
        </is>
      </c>
      <c r="B2952" s="104" t="inlineStr">
        <is>
          <t>HC-071</t>
        </is>
      </c>
      <c r="C2952" s="104" t="inlineStr">
        <is>
          <t>P011</t>
        </is>
      </c>
      <c r="D2952" s="159" t="n">
        <v>7808</v>
      </c>
      <c r="E2952" s="160" t="n">
        <v>22717.67</v>
      </c>
      <c r="F2952" s="160" t="n">
        <v>5315.45</v>
      </c>
    </row>
    <row r="2953">
      <c r="A2953" s="104" t="inlineStr">
        <is>
          <t>2024/25</t>
        </is>
      </c>
      <c r="B2953" s="104" t="inlineStr">
        <is>
          <t>HC-071</t>
        </is>
      </c>
      <c r="C2953" s="104" t="inlineStr">
        <is>
          <t>P012</t>
        </is>
      </c>
      <c r="D2953" s="159" t="n">
        <v>8362</v>
      </c>
      <c r="E2953" s="160" t="n">
        <v>31163.41</v>
      </c>
      <c r="F2953" s="160" t="n">
        <v>9279.49</v>
      </c>
    </row>
    <row r="2954">
      <c r="A2954" s="104" t="inlineStr">
        <is>
          <t>2024/25</t>
        </is>
      </c>
      <c r="B2954" s="104" t="inlineStr">
        <is>
          <t>HC-071</t>
        </is>
      </c>
      <c r="C2954" s="104" t="inlineStr">
        <is>
          <t>P013</t>
        </is>
      </c>
      <c r="D2954" s="159" t="n">
        <v>8655</v>
      </c>
      <c r="E2954" s="160" t="n">
        <v>29895.75</v>
      </c>
      <c r="F2954" s="160" t="n">
        <v>7630.43</v>
      </c>
    </row>
    <row r="2955">
      <c r="A2955" s="104" t="inlineStr">
        <is>
          <t>2024/25</t>
        </is>
      </c>
      <c r="B2955" s="104" t="inlineStr">
        <is>
          <t>HC-071</t>
        </is>
      </c>
      <c r="C2955" s="104" t="inlineStr">
        <is>
          <t>P014</t>
        </is>
      </c>
      <c r="D2955" s="159" t="n">
        <v>9796</v>
      </c>
      <c r="E2955" s="160" t="n">
        <v>38293.04</v>
      </c>
      <c r="F2955" s="160" t="n">
        <v>10586.54</v>
      </c>
    </row>
    <row r="2956">
      <c r="A2956" s="104" t="inlineStr">
        <is>
          <t>2024/25</t>
        </is>
      </c>
      <c r="B2956" s="104" t="inlineStr">
        <is>
          <t>HC-071</t>
        </is>
      </c>
      <c r="C2956" s="104" t="inlineStr">
        <is>
          <t>P015</t>
        </is>
      </c>
      <c r="D2956" s="159" t="n">
        <v>6923</v>
      </c>
      <c r="E2956" s="160" t="n">
        <v>32717.45</v>
      </c>
      <c r="F2956" s="160" t="n">
        <v>10786.87</v>
      </c>
    </row>
    <row r="2957">
      <c r="A2957" s="104" t="inlineStr">
        <is>
          <t>2024/25</t>
        </is>
      </c>
      <c r="B2957" s="104" t="inlineStr">
        <is>
          <t>HC-071</t>
        </is>
      </c>
      <c r="C2957" s="104" t="inlineStr">
        <is>
          <t>P016</t>
        </is>
      </c>
      <c r="D2957" s="159" t="n">
        <v>3808</v>
      </c>
      <c r="E2957" s="160" t="n">
        <v>23535.4</v>
      </c>
      <c r="F2957" s="160" t="n">
        <v>7258.78</v>
      </c>
    </row>
    <row r="2958">
      <c r="A2958" s="104" t="inlineStr">
        <is>
          <t>2024/25</t>
        </is>
      </c>
      <c r="B2958" s="104" t="inlineStr">
        <is>
          <t>HC-071</t>
        </is>
      </c>
      <c r="C2958" s="104" t="inlineStr">
        <is>
          <t>P017</t>
        </is>
      </c>
      <c r="D2958" s="159" t="n">
        <v>3241</v>
      </c>
      <c r="E2958" s="160" t="n">
        <v>22090.12</v>
      </c>
      <c r="F2958" s="160" t="n">
        <v>7518.82</v>
      </c>
    </row>
    <row r="2959">
      <c r="A2959" s="104" t="inlineStr">
        <is>
          <t>2024/25</t>
        </is>
      </c>
      <c r="B2959" s="104" t="inlineStr">
        <is>
          <t>HC-071</t>
        </is>
      </c>
      <c r="C2959" s="104" t="inlineStr">
        <is>
          <t>P018</t>
        </is>
      </c>
      <c r="D2959" s="159" t="n">
        <v>7679</v>
      </c>
      <c r="E2959" s="160" t="n">
        <v>20241.88</v>
      </c>
      <c r="F2959" s="160" t="n">
        <v>4306.03</v>
      </c>
    </row>
    <row r="2960">
      <c r="A2960" s="104" t="inlineStr">
        <is>
          <t>2024/25</t>
        </is>
      </c>
      <c r="B2960" s="104" t="inlineStr">
        <is>
          <t>HC-071</t>
        </is>
      </c>
      <c r="C2960" s="104" t="inlineStr">
        <is>
          <t>P019</t>
        </is>
      </c>
      <c r="D2960" s="159" t="n">
        <v>9479</v>
      </c>
      <c r="E2960" s="160" t="n">
        <v>24125.96</v>
      </c>
      <c r="F2960" s="160" t="n">
        <v>6157.55</v>
      </c>
    </row>
    <row r="2961">
      <c r="A2961" s="104" t="inlineStr">
        <is>
          <t>2024/25</t>
        </is>
      </c>
      <c r="B2961" s="104" t="inlineStr">
        <is>
          <t>HC-071</t>
        </is>
      </c>
      <c r="C2961" s="104" t="inlineStr">
        <is>
          <t>P020</t>
        </is>
      </c>
      <c r="D2961" s="159" t="n">
        <v>6154</v>
      </c>
      <c r="E2961" s="160" t="n">
        <v>15662.64</v>
      </c>
      <c r="F2961" s="160" t="n">
        <v>3998.18</v>
      </c>
    </row>
    <row r="2962">
      <c r="A2962" s="104" t="inlineStr">
        <is>
          <t>2024/25</t>
        </is>
      </c>
      <c r="B2962" s="104" t="inlineStr">
        <is>
          <t>HC-071</t>
        </is>
      </c>
      <c r="C2962" s="104" t="inlineStr">
        <is>
          <t>P021</t>
        </is>
      </c>
      <c r="D2962" s="159" t="n">
        <v>9880</v>
      </c>
      <c r="E2962" s="160" t="n">
        <v>32334.02</v>
      </c>
      <c r="F2962" s="160" t="n">
        <v>8941.059999999999</v>
      </c>
    </row>
    <row r="2963">
      <c r="A2963" s="104" t="inlineStr">
        <is>
          <t>2024/25</t>
        </is>
      </c>
      <c r="B2963" s="104" t="inlineStr">
        <is>
          <t>HC-071</t>
        </is>
      </c>
      <c r="C2963" s="104" t="inlineStr">
        <is>
          <t>P022</t>
        </is>
      </c>
      <c r="D2963" s="159" t="n">
        <v>7893</v>
      </c>
      <c r="E2963" s="160" t="n">
        <v>24399.88</v>
      </c>
      <c r="F2963" s="160" t="n">
        <v>6488.15</v>
      </c>
    </row>
    <row r="2964">
      <c r="A2964" s="104" t="inlineStr">
        <is>
          <t>2024/25</t>
        </is>
      </c>
      <c r="B2964" s="104" t="inlineStr">
        <is>
          <t>HC-071</t>
        </is>
      </c>
      <c r="C2964" s="104" t="inlineStr">
        <is>
          <t>P023</t>
        </is>
      </c>
      <c r="D2964" s="159" t="n">
        <v>9472</v>
      </c>
      <c r="E2964" s="160" t="n">
        <v>18943.14</v>
      </c>
      <c r="F2964" s="160" t="n">
        <v>3627.1</v>
      </c>
    </row>
    <row r="2965">
      <c r="A2965" s="104" t="inlineStr">
        <is>
          <t>2024/25</t>
        </is>
      </c>
      <c r="B2965" s="104" t="inlineStr">
        <is>
          <t>HC-071</t>
        </is>
      </c>
      <c r="C2965" s="104" t="inlineStr">
        <is>
          <t>P024</t>
        </is>
      </c>
      <c r="D2965" s="159" t="n">
        <v>10116</v>
      </c>
      <c r="E2965" s="160" t="n">
        <v>22073.49</v>
      </c>
      <c r="F2965" s="160" t="n">
        <v>4460.41</v>
      </c>
    </row>
    <row r="2966">
      <c r="A2966" s="104" t="inlineStr">
        <is>
          <t>2024/25</t>
        </is>
      </c>
      <c r="B2966" s="104" t="inlineStr">
        <is>
          <t>HC-071</t>
        </is>
      </c>
      <c r="C2966" s="104" t="inlineStr">
        <is>
          <t>P025</t>
        </is>
      </c>
      <c r="D2966" s="159" t="n">
        <v>8384</v>
      </c>
      <c r="E2966" s="160" t="n">
        <v>32011.18</v>
      </c>
      <c r="F2966" s="160" t="n">
        <v>11574.39</v>
      </c>
    </row>
    <row r="2967">
      <c r="A2967" s="104" t="inlineStr">
        <is>
          <t>2024/25</t>
        </is>
      </c>
      <c r="B2967" s="104" t="inlineStr">
        <is>
          <t>HC-071</t>
        </is>
      </c>
      <c r="C2967" s="104" t="inlineStr">
        <is>
          <t>P026</t>
        </is>
      </c>
      <c r="D2967" s="159" t="n">
        <v>5135</v>
      </c>
      <c r="E2967" s="160" t="n">
        <v>22878.45</v>
      </c>
      <c r="F2967" s="160" t="n">
        <v>7297.69</v>
      </c>
    </row>
    <row r="2968">
      <c r="A2968" s="104" t="inlineStr">
        <is>
          <t>2024/25</t>
        </is>
      </c>
      <c r="B2968" s="104" t="inlineStr">
        <is>
          <t>HC-071</t>
        </is>
      </c>
      <c r="C2968" s="104" t="inlineStr">
        <is>
          <t>P027</t>
        </is>
      </c>
      <c r="D2968" s="159" t="n">
        <v>4443</v>
      </c>
      <c r="E2968" s="160" t="n">
        <v>19789.9</v>
      </c>
      <c r="F2968" s="160" t="n">
        <v>6313.29</v>
      </c>
    </row>
    <row r="2969">
      <c r="A2969" s="104" t="inlineStr">
        <is>
          <t>2024/25</t>
        </is>
      </c>
      <c r="B2969" s="104" t="inlineStr">
        <is>
          <t>HC-071</t>
        </is>
      </c>
      <c r="C2969" s="104" t="inlineStr">
        <is>
          <t>P028</t>
        </is>
      </c>
      <c r="D2969" s="159" t="n">
        <v>5742</v>
      </c>
      <c r="E2969" s="160" t="n">
        <v>27145.46</v>
      </c>
      <c r="F2969" s="160" t="n">
        <v>9237.639999999999</v>
      </c>
    </row>
    <row r="2970">
      <c r="A2970" s="104" t="inlineStr">
        <is>
          <t>2024/25</t>
        </is>
      </c>
      <c r="B2970" s="104" t="inlineStr">
        <is>
          <t>HC-071</t>
        </is>
      </c>
      <c r="C2970" s="104" t="inlineStr">
        <is>
          <t>P029</t>
        </is>
      </c>
      <c r="D2970" s="159" t="n">
        <v>14965</v>
      </c>
      <c r="E2970" s="160" t="n">
        <v>28566.74</v>
      </c>
      <c r="F2970" s="160" t="n">
        <v>4253.48</v>
      </c>
    </row>
    <row r="2971">
      <c r="A2971" s="104" t="inlineStr">
        <is>
          <t>2024/25</t>
        </is>
      </c>
      <c r="B2971" s="104" t="inlineStr">
        <is>
          <t>HC-071</t>
        </is>
      </c>
      <c r="C2971" s="104" t="inlineStr">
        <is>
          <t>P030</t>
        </is>
      </c>
      <c r="D2971" s="159" t="n">
        <v>8273</v>
      </c>
      <c r="E2971" s="160" t="n">
        <v>24818.64</v>
      </c>
      <c r="F2971" s="160" t="n">
        <v>4751.38</v>
      </c>
    </row>
    <row r="2972">
      <c r="A2972" s="104" t="inlineStr">
        <is>
          <t>2024/25</t>
        </is>
      </c>
      <c r="B2972" s="104" t="inlineStr">
        <is>
          <t>HC-071</t>
        </is>
      </c>
      <c r="C2972" s="104" t="inlineStr">
        <is>
          <t>P031</t>
        </is>
      </c>
      <c r="D2972" s="159" t="n">
        <v>3508</v>
      </c>
      <c r="E2972" s="160" t="n">
        <v>17544.12</v>
      </c>
      <c r="F2972" s="160" t="n">
        <v>5225.21</v>
      </c>
    </row>
    <row r="2973">
      <c r="A2973" s="104" t="inlineStr">
        <is>
          <t>2024/25</t>
        </is>
      </c>
      <c r="B2973" s="104" t="inlineStr">
        <is>
          <t>HC-071</t>
        </is>
      </c>
      <c r="C2973" s="104" t="inlineStr">
        <is>
          <t>P032</t>
        </is>
      </c>
      <c r="D2973" s="159" t="n">
        <v>4718</v>
      </c>
      <c r="E2973" s="160" t="n">
        <v>11150.45</v>
      </c>
      <c r="F2973" s="160" t="n">
        <v>2490.36</v>
      </c>
    </row>
    <row r="2974">
      <c r="A2974" s="104" t="inlineStr">
        <is>
          <t>2024/25</t>
        </is>
      </c>
      <c r="B2974" s="104" t="inlineStr">
        <is>
          <t>HC-071</t>
        </is>
      </c>
      <c r="C2974" s="104" t="inlineStr">
        <is>
          <t>P033</t>
        </is>
      </c>
      <c r="D2974" s="159" t="n">
        <v>2982</v>
      </c>
      <c r="E2974" s="160" t="n">
        <v>9219.309999999999</v>
      </c>
      <c r="F2974" s="160" t="n">
        <v>2353.13</v>
      </c>
    </row>
    <row r="2975">
      <c r="A2975" s="104" t="inlineStr">
        <is>
          <t>2024/25</t>
        </is>
      </c>
      <c r="B2975" s="104" t="inlineStr">
        <is>
          <t>HC-071</t>
        </is>
      </c>
      <c r="C2975" s="104" t="inlineStr">
        <is>
          <t>P034</t>
        </is>
      </c>
      <c r="D2975" s="159" t="n">
        <v>2176</v>
      </c>
      <c r="E2975" s="160" t="n">
        <v>9099.110000000001</v>
      </c>
      <c r="F2975" s="160" t="n">
        <v>2806.93</v>
      </c>
    </row>
    <row r="2976">
      <c r="A2976" s="104" t="inlineStr">
        <is>
          <t>2024/25</t>
        </is>
      </c>
      <c r="B2976" s="104" t="inlineStr">
        <is>
          <t>HC-071</t>
        </is>
      </c>
      <c r="C2976" s="104" t="inlineStr">
        <is>
          <t>P035</t>
        </is>
      </c>
      <c r="D2976" s="159" t="n">
        <v>2866</v>
      </c>
      <c r="E2976" s="160" t="n">
        <v>10159.61</v>
      </c>
      <c r="F2976" s="160" t="n">
        <v>2809.52</v>
      </c>
    </row>
    <row r="2977">
      <c r="A2977" s="104" t="inlineStr">
        <is>
          <t>2024/25</t>
        </is>
      </c>
      <c r="B2977" s="104" t="inlineStr">
        <is>
          <t>HC-071</t>
        </is>
      </c>
      <c r="C2977" s="104" t="inlineStr">
        <is>
          <t>P036</t>
        </is>
      </c>
      <c r="D2977" s="159" t="n">
        <v>2173</v>
      </c>
      <c r="E2977" s="160" t="n">
        <v>8293.879999999999</v>
      </c>
      <c r="F2977" s="160" t="n">
        <v>2381.14</v>
      </c>
    </row>
    <row r="2978">
      <c r="A2978" s="104" t="inlineStr">
        <is>
          <t>2024/25</t>
        </is>
      </c>
      <c r="B2978" s="104" t="inlineStr">
        <is>
          <t>HC-071</t>
        </is>
      </c>
      <c r="C2978" s="104" t="inlineStr">
        <is>
          <t>P037</t>
        </is>
      </c>
      <c r="D2978" s="159" t="n">
        <v>3388</v>
      </c>
      <c r="E2978" s="160" t="n">
        <v>11699.37</v>
      </c>
      <c r="F2978" s="160" t="n">
        <v>3857.63</v>
      </c>
    </row>
    <row r="2979">
      <c r="A2979" s="104" t="inlineStr">
        <is>
          <t>2024/25</t>
        </is>
      </c>
      <c r="B2979" s="104" t="inlineStr">
        <is>
          <t>HC-071</t>
        </is>
      </c>
      <c r="C2979" s="104" t="inlineStr">
        <is>
          <t>P038</t>
        </is>
      </c>
      <c r="D2979" s="159" t="n">
        <v>1639</v>
      </c>
      <c r="E2979" s="160" t="n">
        <v>10280.73</v>
      </c>
      <c r="F2979" s="160" t="n">
        <v>3279.47</v>
      </c>
    </row>
    <row r="2980">
      <c r="A2980" s="104" t="inlineStr">
        <is>
          <t>2024/25</t>
        </is>
      </c>
      <c r="B2980" s="104" t="inlineStr">
        <is>
          <t>HC-071</t>
        </is>
      </c>
      <c r="C2980" s="104" t="inlineStr">
        <is>
          <t>P039</t>
        </is>
      </c>
      <c r="D2980" s="159" t="n">
        <v>1814</v>
      </c>
      <c r="E2980" s="160" t="n">
        <v>11365.16</v>
      </c>
      <c r="F2980" s="160" t="n">
        <v>3746.54</v>
      </c>
    </row>
    <row r="2981">
      <c r="A2981" s="104" t="inlineStr">
        <is>
          <t>2024/25</t>
        </is>
      </c>
      <c r="B2981" s="104" t="inlineStr">
        <is>
          <t>HC-071</t>
        </is>
      </c>
      <c r="C2981" s="104" t="inlineStr">
        <is>
          <t>P040</t>
        </is>
      </c>
      <c r="D2981" s="159" t="n">
        <v>644</v>
      </c>
      <c r="E2981" s="160" t="n">
        <v>4916.69</v>
      </c>
      <c r="F2981" s="160" t="n">
        <v>1567.25</v>
      </c>
    </row>
    <row r="2982">
      <c r="A2982" s="104" t="inlineStr">
        <is>
          <t>2024/25</t>
        </is>
      </c>
      <c r="B2982" s="104" t="inlineStr">
        <is>
          <t>HC-071</t>
        </is>
      </c>
      <c r="C2982" s="104" t="inlineStr">
        <is>
          <t>P041</t>
        </is>
      </c>
      <c r="D2982" s="159" t="n">
        <v>324</v>
      </c>
      <c r="E2982" s="160" t="n">
        <v>3502.6</v>
      </c>
      <c r="F2982" s="160" t="n">
        <v>1341.67</v>
      </c>
    </row>
    <row r="2983">
      <c r="A2983" s="104" t="inlineStr">
        <is>
          <t>2024/25</t>
        </is>
      </c>
      <c r="B2983" s="104" t="inlineStr">
        <is>
          <t>HC-071</t>
        </is>
      </c>
      <c r="C2983" s="104" t="inlineStr">
        <is>
          <t>P042</t>
        </is>
      </c>
      <c r="D2983" s="159" t="n">
        <v>550</v>
      </c>
      <c r="E2983" s="160" t="n">
        <v>2203.84</v>
      </c>
      <c r="F2983" s="160" t="n">
        <v>539.1799999999999</v>
      </c>
    </row>
    <row r="2984">
      <c r="A2984" s="104" t="inlineStr">
        <is>
          <t>2024/25</t>
        </is>
      </c>
      <c r="B2984" s="104" t="inlineStr">
        <is>
          <t>HC-072</t>
        </is>
      </c>
      <c r="C2984" s="104" t="inlineStr">
        <is>
          <t>P001</t>
        </is>
      </c>
      <c r="D2984" s="159" t="n">
        <v>2948</v>
      </c>
      <c r="E2984" s="160" t="n">
        <v>26536.65</v>
      </c>
      <c r="F2984" s="160" t="n">
        <v>9317.620000000001</v>
      </c>
    </row>
    <row r="2985">
      <c r="A2985" s="104" t="inlineStr">
        <is>
          <t>2024/25</t>
        </is>
      </c>
      <c r="B2985" s="104" t="inlineStr">
        <is>
          <t>HC-072</t>
        </is>
      </c>
      <c r="C2985" s="104" t="inlineStr">
        <is>
          <t>P002</t>
        </is>
      </c>
      <c r="D2985" s="159" t="n">
        <v>4069</v>
      </c>
      <c r="E2985" s="160" t="n">
        <v>42537.35</v>
      </c>
      <c r="F2985" s="160" t="n">
        <v>15838.85</v>
      </c>
    </row>
    <row r="2986">
      <c r="A2986" s="104" t="inlineStr">
        <is>
          <t>2024/25</t>
        </is>
      </c>
      <c r="B2986" s="104" t="inlineStr">
        <is>
          <t>HC-072</t>
        </is>
      </c>
      <c r="C2986" s="104" t="inlineStr">
        <is>
          <t>P003</t>
        </is>
      </c>
      <c r="D2986" s="159" t="n">
        <v>5830</v>
      </c>
      <c r="E2986" s="160" t="n">
        <v>39217.78</v>
      </c>
      <c r="F2986" s="160" t="n">
        <v>12935.17</v>
      </c>
    </row>
    <row r="2987">
      <c r="A2987" s="104" t="inlineStr">
        <is>
          <t>2024/25</t>
        </is>
      </c>
      <c r="B2987" s="104" t="inlineStr">
        <is>
          <t>HC-072</t>
        </is>
      </c>
      <c r="C2987" s="104" t="inlineStr">
        <is>
          <t>P004</t>
        </is>
      </c>
      <c r="D2987" s="159" t="n">
        <v>2573</v>
      </c>
      <c r="E2987" s="160" t="n">
        <v>20111.35</v>
      </c>
      <c r="F2987" s="160" t="n">
        <v>6420.12</v>
      </c>
    </row>
    <row r="2988">
      <c r="A2988" s="104" t="inlineStr">
        <is>
          <t>2024/25</t>
        </is>
      </c>
      <c r="B2988" s="104" t="inlineStr">
        <is>
          <t>HC-072</t>
        </is>
      </c>
      <c r="C2988" s="104" t="inlineStr">
        <is>
          <t>P005</t>
        </is>
      </c>
      <c r="D2988" s="159" t="n">
        <v>5809</v>
      </c>
      <c r="E2988" s="160" t="n">
        <v>43305.23</v>
      </c>
      <c r="F2988" s="160" t="n">
        <v>13361.27</v>
      </c>
    </row>
    <row r="2989">
      <c r="A2989" s="104" t="inlineStr">
        <is>
          <t>2024/25</t>
        </is>
      </c>
      <c r="B2989" s="104" t="inlineStr">
        <is>
          <t>HC-072</t>
        </is>
      </c>
      <c r="C2989" s="104" t="inlineStr">
        <is>
          <t>P006</t>
        </is>
      </c>
      <c r="D2989" s="159" t="n">
        <v>5238</v>
      </c>
      <c r="E2989" s="160" t="n">
        <v>42367.29</v>
      </c>
      <c r="F2989" s="160" t="n">
        <v>12169.02</v>
      </c>
    </row>
    <row r="2990">
      <c r="A2990" s="104" t="inlineStr">
        <is>
          <t>2024/25</t>
        </is>
      </c>
      <c r="B2990" s="104" t="inlineStr">
        <is>
          <t>HC-072</t>
        </is>
      </c>
      <c r="C2990" s="104" t="inlineStr">
        <is>
          <t>P007</t>
        </is>
      </c>
      <c r="D2990" s="159" t="n">
        <v>5225</v>
      </c>
      <c r="E2990" s="160" t="n">
        <v>39415.02</v>
      </c>
      <c r="F2990" s="160" t="n">
        <v>10484.53</v>
      </c>
    </row>
    <row r="2991">
      <c r="A2991" s="104" t="inlineStr">
        <is>
          <t>2024/25</t>
        </is>
      </c>
      <c r="B2991" s="104" t="inlineStr">
        <is>
          <t>HC-072</t>
        </is>
      </c>
      <c r="C2991" s="104" t="inlineStr">
        <is>
          <t>P008</t>
        </is>
      </c>
      <c r="D2991" s="159" t="n">
        <v>4539</v>
      </c>
      <c r="E2991" s="160" t="n">
        <v>33420.82</v>
      </c>
      <c r="F2991" s="160" t="n">
        <v>12090.22</v>
      </c>
    </row>
    <row r="2992">
      <c r="A2992" s="104" t="inlineStr">
        <is>
          <t>2024/25</t>
        </is>
      </c>
      <c r="B2992" s="104" t="inlineStr">
        <is>
          <t>HC-072</t>
        </is>
      </c>
      <c r="C2992" s="104" t="inlineStr">
        <is>
          <t>P009</t>
        </is>
      </c>
      <c r="D2992" s="159" t="n">
        <v>2246</v>
      </c>
      <c r="E2992" s="160" t="n">
        <v>28378.82</v>
      </c>
      <c r="F2992" s="160" t="n">
        <v>11473.75</v>
      </c>
    </row>
    <row r="2993">
      <c r="A2993" s="104" t="inlineStr">
        <is>
          <t>2024/25</t>
        </is>
      </c>
      <c r="B2993" s="104" t="inlineStr">
        <is>
          <t>HC-072</t>
        </is>
      </c>
      <c r="C2993" s="104" t="inlineStr">
        <is>
          <t>P010</t>
        </is>
      </c>
      <c r="D2993" s="159" t="n">
        <v>5550</v>
      </c>
      <c r="E2993" s="160" t="n">
        <v>32792.66</v>
      </c>
      <c r="F2993" s="160" t="n">
        <v>10466.74</v>
      </c>
    </row>
    <row r="2994">
      <c r="A2994" s="104" t="inlineStr">
        <is>
          <t>2024/25</t>
        </is>
      </c>
      <c r="B2994" s="104" t="inlineStr">
        <is>
          <t>HC-072</t>
        </is>
      </c>
      <c r="C2994" s="104" t="inlineStr">
        <is>
          <t>P011</t>
        </is>
      </c>
      <c r="D2994" s="159" t="n">
        <v>5522</v>
      </c>
      <c r="E2994" s="160" t="n">
        <v>16062.81</v>
      </c>
      <c r="F2994" s="160" t="n">
        <v>3759.68</v>
      </c>
    </row>
    <row r="2995">
      <c r="A2995" s="104" t="inlineStr">
        <is>
          <t>2024/25</t>
        </is>
      </c>
      <c r="B2995" s="104" t="inlineStr">
        <is>
          <t>HC-072</t>
        </is>
      </c>
      <c r="C2995" s="104" t="inlineStr">
        <is>
          <t>P012</t>
        </is>
      </c>
      <c r="D2995" s="159" t="n">
        <v>5695</v>
      </c>
      <c r="E2995" s="160" t="n">
        <v>21225.77</v>
      </c>
      <c r="F2995" s="160" t="n">
        <v>6322.68</v>
      </c>
    </row>
    <row r="2996">
      <c r="A2996" s="104" t="inlineStr">
        <is>
          <t>2024/25</t>
        </is>
      </c>
      <c r="B2996" s="104" t="inlineStr">
        <is>
          <t>HC-072</t>
        </is>
      </c>
      <c r="C2996" s="104" t="inlineStr">
        <is>
          <t>P013</t>
        </is>
      </c>
      <c r="D2996" s="159" t="n">
        <v>5966</v>
      </c>
      <c r="E2996" s="160" t="n">
        <v>20610.84</v>
      </c>
      <c r="F2996" s="160" t="n">
        <v>5262.33</v>
      </c>
    </row>
    <row r="2997">
      <c r="A2997" s="104" t="inlineStr">
        <is>
          <t>2024/25</t>
        </is>
      </c>
      <c r="B2997" s="104" t="inlineStr">
        <is>
          <t>HC-072</t>
        </is>
      </c>
      <c r="C2997" s="104" t="inlineStr">
        <is>
          <t>P014</t>
        </is>
      </c>
      <c r="D2997" s="159" t="n">
        <v>6423</v>
      </c>
      <c r="E2997" s="160" t="n">
        <v>25108.27</v>
      </c>
      <c r="F2997" s="160" t="n">
        <v>6945</v>
      </c>
    </row>
    <row r="2998">
      <c r="A2998" s="104" t="inlineStr">
        <is>
          <t>2024/25</t>
        </is>
      </c>
      <c r="B2998" s="104" t="inlineStr">
        <is>
          <t>HC-072</t>
        </is>
      </c>
      <c r="C2998" s="104" t="inlineStr">
        <is>
          <t>P015</t>
        </is>
      </c>
      <c r="D2998" s="159" t="n">
        <v>4483</v>
      </c>
      <c r="E2998" s="160" t="n">
        <v>21190</v>
      </c>
      <c r="F2998" s="160" t="n">
        <v>6989.09</v>
      </c>
    </row>
    <row r="2999">
      <c r="A2999" s="104" t="inlineStr">
        <is>
          <t>2024/25</t>
        </is>
      </c>
      <c r="B2999" s="104" t="inlineStr">
        <is>
          <t>HC-072</t>
        </is>
      </c>
      <c r="C2999" s="104" t="inlineStr">
        <is>
          <t>P016</t>
        </is>
      </c>
      <c r="D2999" s="159" t="n">
        <v>2565</v>
      </c>
      <c r="E2999" s="160" t="n">
        <v>15860.96</v>
      </c>
      <c r="F2999" s="160" t="n">
        <v>4893.94</v>
      </c>
    </row>
    <row r="3000">
      <c r="A3000" s="104" t="inlineStr">
        <is>
          <t>2024/25</t>
        </is>
      </c>
      <c r="B3000" s="104" t="inlineStr">
        <is>
          <t>HC-072</t>
        </is>
      </c>
      <c r="C3000" s="104" t="inlineStr">
        <is>
          <t>P017</t>
        </is>
      </c>
      <c r="D3000" s="159" t="n">
        <v>2276</v>
      </c>
      <c r="E3000" s="160" t="n">
        <v>15514.51</v>
      </c>
      <c r="F3000" s="160" t="n">
        <v>5282.12</v>
      </c>
    </row>
    <row r="3001">
      <c r="A3001" s="104" t="inlineStr">
        <is>
          <t>2024/25</t>
        </is>
      </c>
      <c r="B3001" s="104" t="inlineStr">
        <is>
          <t>HC-072</t>
        </is>
      </c>
      <c r="C3001" s="104" t="inlineStr">
        <is>
          <t>P018</t>
        </is>
      </c>
      <c r="D3001" s="159" t="n">
        <v>5179</v>
      </c>
      <c r="E3001" s="160" t="n">
        <v>13654.79</v>
      </c>
      <c r="F3001" s="160" t="n">
        <v>2905.46</v>
      </c>
    </row>
    <row r="3002">
      <c r="A3002" s="104" t="inlineStr">
        <is>
          <t>2024/25</t>
        </is>
      </c>
      <c r="B3002" s="104" t="inlineStr">
        <is>
          <t>HC-072</t>
        </is>
      </c>
      <c r="C3002" s="104" t="inlineStr">
        <is>
          <t>P019</t>
        </is>
      </c>
      <c r="D3002" s="159" t="n">
        <v>6587</v>
      </c>
      <c r="E3002" s="160" t="n">
        <v>16766.61</v>
      </c>
      <c r="F3002" s="160" t="n">
        <v>4281.47</v>
      </c>
    </row>
    <row r="3003">
      <c r="A3003" s="104" t="inlineStr">
        <is>
          <t>2024/25</t>
        </is>
      </c>
      <c r="B3003" s="104" t="inlineStr">
        <is>
          <t>HC-072</t>
        </is>
      </c>
      <c r="C3003" s="104" t="inlineStr">
        <is>
          <t>P020</t>
        </is>
      </c>
      <c r="D3003" s="159" t="n">
        <v>4356</v>
      </c>
      <c r="E3003" s="160" t="n">
        <v>11087.84</v>
      </c>
      <c r="F3003" s="160" t="n">
        <v>2831.22</v>
      </c>
    </row>
    <row r="3004">
      <c r="A3004" s="104" t="inlineStr">
        <is>
          <t>2024/25</t>
        </is>
      </c>
      <c r="B3004" s="104" t="inlineStr">
        <is>
          <t>HC-072</t>
        </is>
      </c>
      <c r="C3004" s="104" t="inlineStr">
        <is>
          <t>P021</t>
        </is>
      </c>
      <c r="D3004" s="159" t="n">
        <v>6598</v>
      </c>
      <c r="E3004" s="160" t="n">
        <v>21591.2</v>
      </c>
      <c r="F3004" s="160" t="n">
        <v>5972.49</v>
      </c>
    </row>
    <row r="3005">
      <c r="A3005" s="104" t="inlineStr">
        <is>
          <t>2024/25</t>
        </is>
      </c>
      <c r="B3005" s="104" t="inlineStr">
        <is>
          <t>HC-072</t>
        </is>
      </c>
      <c r="C3005" s="104" t="inlineStr">
        <is>
          <t>P022</t>
        </is>
      </c>
      <c r="D3005" s="159" t="n">
        <v>5575</v>
      </c>
      <c r="E3005" s="160" t="n">
        <v>17229.08</v>
      </c>
      <c r="F3005" s="160" t="n">
        <v>4582.23</v>
      </c>
    </row>
    <row r="3006">
      <c r="A3006" s="104" t="inlineStr">
        <is>
          <t>2024/25</t>
        </is>
      </c>
      <c r="B3006" s="104" t="inlineStr">
        <is>
          <t>HC-072</t>
        </is>
      </c>
      <c r="C3006" s="104" t="inlineStr">
        <is>
          <t>P023</t>
        </is>
      </c>
      <c r="D3006" s="159" t="n">
        <v>6482</v>
      </c>
      <c r="E3006" s="160" t="n">
        <v>12965.23</v>
      </c>
      <c r="F3006" s="160" t="n">
        <v>2482.79</v>
      </c>
    </row>
    <row r="3007">
      <c r="A3007" s="104" t="inlineStr">
        <is>
          <t>2024/25</t>
        </is>
      </c>
      <c r="B3007" s="104" t="inlineStr">
        <is>
          <t>HC-072</t>
        </is>
      </c>
      <c r="C3007" s="104" t="inlineStr">
        <is>
          <t>P024</t>
        </is>
      </c>
      <c r="D3007" s="159" t="n">
        <v>7104</v>
      </c>
      <c r="E3007" s="160" t="n">
        <v>15497.57</v>
      </c>
      <c r="F3007" s="160" t="n">
        <v>3132.81</v>
      </c>
    </row>
    <row r="3008">
      <c r="A3008" s="104" t="inlineStr">
        <is>
          <t>2024/25</t>
        </is>
      </c>
      <c r="B3008" s="104" t="inlineStr">
        <is>
          <t>HC-072</t>
        </is>
      </c>
      <c r="C3008" s="104" t="inlineStr">
        <is>
          <t>P025</t>
        </is>
      </c>
      <c r="D3008" s="159" t="n">
        <v>6128</v>
      </c>
      <c r="E3008" s="160" t="n">
        <v>23399.34</v>
      </c>
      <c r="F3008" s="160" t="n">
        <v>8464.48</v>
      </c>
    </row>
    <row r="3009">
      <c r="A3009" s="104" t="inlineStr">
        <is>
          <t>2024/25</t>
        </is>
      </c>
      <c r="B3009" s="104" t="inlineStr">
        <is>
          <t>HC-072</t>
        </is>
      </c>
      <c r="C3009" s="104" t="inlineStr">
        <is>
          <t>P026</t>
        </is>
      </c>
      <c r="D3009" s="159" t="n">
        <v>3744</v>
      </c>
      <c r="E3009" s="160" t="n">
        <v>16671.3</v>
      </c>
      <c r="F3009" s="160" t="n">
        <v>5321.04</v>
      </c>
    </row>
    <row r="3010">
      <c r="A3010" s="104" t="inlineStr">
        <is>
          <t>2024/25</t>
        </is>
      </c>
      <c r="B3010" s="104" t="inlineStr">
        <is>
          <t>HC-072</t>
        </is>
      </c>
      <c r="C3010" s="104" t="inlineStr">
        <is>
          <t>P027</t>
        </is>
      </c>
      <c r="D3010" s="159" t="n">
        <v>2866</v>
      </c>
      <c r="E3010" s="160" t="n">
        <v>12772.27</v>
      </c>
      <c r="F3010" s="160" t="n">
        <v>4076.3</v>
      </c>
    </row>
    <row r="3011">
      <c r="A3011" s="104" t="inlineStr">
        <is>
          <t>2024/25</t>
        </is>
      </c>
      <c r="B3011" s="104" t="inlineStr">
        <is>
          <t>HC-072</t>
        </is>
      </c>
      <c r="C3011" s="104" t="inlineStr">
        <is>
          <t>P028</t>
        </is>
      </c>
      <c r="D3011" s="159" t="n">
        <v>4091</v>
      </c>
      <c r="E3011" s="160" t="n">
        <v>19340.28</v>
      </c>
      <c r="F3011" s="160" t="n">
        <v>6584.99</v>
      </c>
    </row>
    <row r="3012">
      <c r="A3012" s="104" t="inlineStr">
        <is>
          <t>2024/25</t>
        </is>
      </c>
      <c r="B3012" s="104" t="inlineStr">
        <is>
          <t>HC-072</t>
        </is>
      </c>
      <c r="C3012" s="104" t="inlineStr">
        <is>
          <t>P029</t>
        </is>
      </c>
      <c r="D3012" s="159" t="n">
        <v>10627</v>
      </c>
      <c r="E3012" s="160" t="n">
        <v>20286.99</v>
      </c>
      <c r="F3012" s="160" t="n">
        <v>3022.24</v>
      </c>
    </row>
    <row r="3013">
      <c r="A3013" s="104" t="inlineStr">
        <is>
          <t>2024/25</t>
        </is>
      </c>
      <c r="B3013" s="104" t="inlineStr">
        <is>
          <t>HC-072</t>
        </is>
      </c>
      <c r="C3013" s="104" t="inlineStr">
        <is>
          <t>P030</t>
        </is>
      </c>
      <c r="D3013" s="159" t="n">
        <v>5710</v>
      </c>
      <c r="E3013" s="160" t="n">
        <v>17128.38</v>
      </c>
      <c r="F3013" s="160" t="n">
        <v>3280.49</v>
      </c>
    </row>
    <row r="3014">
      <c r="A3014" s="104" t="inlineStr">
        <is>
          <t>2024/25</t>
        </is>
      </c>
      <c r="B3014" s="104" t="inlineStr">
        <is>
          <t>HC-072</t>
        </is>
      </c>
      <c r="C3014" s="104" t="inlineStr">
        <is>
          <t>P031</t>
        </is>
      </c>
      <c r="D3014" s="159" t="n">
        <v>2562</v>
      </c>
      <c r="E3014" s="160" t="n">
        <v>12803.01</v>
      </c>
      <c r="F3014" s="160" t="n">
        <v>3814.01</v>
      </c>
    </row>
    <row r="3015">
      <c r="A3015" s="104" t="inlineStr">
        <is>
          <t>2024/25</t>
        </is>
      </c>
      <c r="B3015" s="104" t="inlineStr">
        <is>
          <t>HC-072</t>
        </is>
      </c>
      <c r="C3015" s="104" t="inlineStr">
        <is>
          <t>P032</t>
        </is>
      </c>
      <c r="D3015" s="159" t="n">
        <v>3141</v>
      </c>
      <c r="E3015" s="160" t="n">
        <v>7426.62</v>
      </c>
      <c r="F3015" s="160" t="n">
        <v>1659.37</v>
      </c>
    </row>
    <row r="3016">
      <c r="A3016" s="104" t="inlineStr">
        <is>
          <t>2024/25</t>
        </is>
      </c>
      <c r="B3016" s="104" t="inlineStr">
        <is>
          <t>HC-072</t>
        </is>
      </c>
      <c r="C3016" s="104" t="inlineStr">
        <is>
          <t>P033</t>
        </is>
      </c>
      <c r="D3016" s="159" t="n">
        <v>2186</v>
      </c>
      <c r="E3016" s="160" t="n">
        <v>6761.72</v>
      </c>
      <c r="F3016" s="160" t="n">
        <v>1726.58</v>
      </c>
    </row>
    <row r="3017">
      <c r="A3017" s="104" t="inlineStr">
        <is>
          <t>2024/25</t>
        </is>
      </c>
      <c r="B3017" s="104" t="inlineStr">
        <is>
          <t>HC-072</t>
        </is>
      </c>
      <c r="C3017" s="104" t="inlineStr">
        <is>
          <t>P034</t>
        </is>
      </c>
      <c r="D3017" s="159" t="n">
        <v>1522</v>
      </c>
      <c r="E3017" s="160" t="n">
        <v>6368.05</v>
      </c>
      <c r="F3017" s="160" t="n">
        <v>1964.97</v>
      </c>
    </row>
    <row r="3018">
      <c r="A3018" s="104" t="inlineStr">
        <is>
          <t>2024/25</t>
        </is>
      </c>
      <c r="B3018" s="104" t="inlineStr">
        <is>
          <t>HC-072</t>
        </is>
      </c>
      <c r="C3018" s="104" t="inlineStr">
        <is>
          <t>P035</t>
        </is>
      </c>
      <c r="D3018" s="159" t="n">
        <v>1939</v>
      </c>
      <c r="E3018" s="160" t="n">
        <v>6877.66</v>
      </c>
      <c r="F3018" s="160" t="n">
        <v>1902.48</v>
      </c>
    </row>
    <row r="3019">
      <c r="A3019" s="104" t="inlineStr">
        <is>
          <t>2024/25</t>
        </is>
      </c>
      <c r="B3019" s="104" t="inlineStr">
        <is>
          <t>HC-072</t>
        </is>
      </c>
      <c r="C3019" s="104" t="inlineStr">
        <is>
          <t>P036</t>
        </is>
      </c>
      <c r="D3019" s="159" t="n">
        <v>1576</v>
      </c>
      <c r="E3019" s="160" t="n">
        <v>6011</v>
      </c>
      <c r="F3019" s="160" t="n">
        <v>1726.76</v>
      </c>
    </row>
    <row r="3020">
      <c r="A3020" s="104" t="inlineStr">
        <is>
          <t>2024/25</t>
        </is>
      </c>
      <c r="B3020" s="104" t="inlineStr">
        <is>
          <t>HC-072</t>
        </is>
      </c>
      <c r="C3020" s="104" t="inlineStr">
        <is>
          <t>P037</t>
        </is>
      </c>
      <c r="D3020" s="159" t="n">
        <v>2371</v>
      </c>
      <c r="E3020" s="160" t="n">
        <v>8185.43</v>
      </c>
      <c r="F3020" s="160" t="n">
        <v>2699.61</v>
      </c>
    </row>
    <row r="3021">
      <c r="A3021" s="104" t="inlineStr">
        <is>
          <t>2024/25</t>
        </is>
      </c>
      <c r="B3021" s="104" t="inlineStr">
        <is>
          <t>HC-072</t>
        </is>
      </c>
      <c r="C3021" s="104" t="inlineStr">
        <is>
          <t>P038</t>
        </is>
      </c>
      <c r="D3021" s="159" t="n">
        <v>1163</v>
      </c>
      <c r="E3021" s="160" t="n">
        <v>7298.65</v>
      </c>
      <c r="F3021" s="160" t="n">
        <v>2329.86</v>
      </c>
    </row>
    <row r="3022">
      <c r="A3022" s="104" t="inlineStr">
        <is>
          <t>2024/25</t>
        </is>
      </c>
      <c r="B3022" s="104" t="inlineStr">
        <is>
          <t>HC-072</t>
        </is>
      </c>
      <c r="C3022" s="104" t="inlineStr">
        <is>
          <t>P039</t>
        </is>
      </c>
      <c r="D3022" s="159" t="n">
        <v>1222</v>
      </c>
      <c r="E3022" s="160" t="n">
        <v>7668.26</v>
      </c>
      <c r="F3022" s="160" t="n">
        <v>2529.1</v>
      </c>
    </row>
    <row r="3023">
      <c r="A3023" s="104" t="inlineStr">
        <is>
          <t>2024/25</t>
        </is>
      </c>
      <c r="B3023" s="104" t="inlineStr">
        <is>
          <t>HC-072</t>
        </is>
      </c>
      <c r="C3023" s="104" t="inlineStr">
        <is>
          <t>P040</t>
        </is>
      </c>
      <c r="D3023" s="159" t="n">
        <v>474</v>
      </c>
      <c r="E3023" s="160" t="n">
        <v>3618.14</v>
      </c>
      <c r="F3023" s="160" t="n">
        <v>1155.14</v>
      </c>
    </row>
    <row r="3024">
      <c r="A3024" s="104" t="inlineStr">
        <is>
          <t>2024/25</t>
        </is>
      </c>
      <c r="B3024" s="104" t="inlineStr">
        <is>
          <t>HC-072</t>
        </is>
      </c>
      <c r="C3024" s="104" t="inlineStr">
        <is>
          <t>P041</t>
        </is>
      </c>
      <c r="D3024" s="159" t="n">
        <v>220</v>
      </c>
      <c r="E3024" s="160" t="n">
        <v>2392.96</v>
      </c>
      <c r="F3024" s="160" t="n">
        <v>915.1900000000001</v>
      </c>
    </row>
    <row r="3025">
      <c r="A3025" s="104" t="inlineStr">
        <is>
          <t>2024/25</t>
        </is>
      </c>
      <c r="B3025" s="104" t="inlineStr">
        <is>
          <t>HC-072</t>
        </is>
      </c>
      <c r="C3025" s="104" t="inlineStr">
        <is>
          <t>P042</t>
        </is>
      </c>
      <c r="D3025" s="159" t="n">
        <v>401</v>
      </c>
      <c r="E3025" s="160" t="n">
        <v>1604.57</v>
      </c>
      <c r="F3025" s="160" t="n">
        <v>392.06</v>
      </c>
    </row>
    <row r="3026">
      <c r="A3026" s="104" t="inlineStr">
        <is>
          <t>2024/25</t>
        </is>
      </c>
      <c r="B3026" s="104" t="inlineStr">
        <is>
          <t>HC-073</t>
        </is>
      </c>
      <c r="C3026" s="104" t="inlineStr">
        <is>
          <t>P001</t>
        </is>
      </c>
      <c r="D3026" s="159" t="n">
        <v>7016</v>
      </c>
      <c r="E3026" s="160" t="n">
        <v>63151.66</v>
      </c>
      <c r="F3026" s="160" t="n">
        <v>22188.55</v>
      </c>
    </row>
    <row r="3027">
      <c r="A3027" s="104" t="inlineStr">
        <is>
          <t>2024/25</t>
        </is>
      </c>
      <c r="B3027" s="104" t="inlineStr">
        <is>
          <t>HC-073</t>
        </is>
      </c>
      <c r="C3027" s="104" t="inlineStr">
        <is>
          <t>P002</t>
        </is>
      </c>
      <c r="D3027" s="159" t="n">
        <v>9782</v>
      </c>
      <c r="E3027" s="160" t="n">
        <v>102266.52</v>
      </c>
      <c r="F3027" s="160" t="n">
        <v>38111.13</v>
      </c>
    </row>
    <row r="3028">
      <c r="A3028" s="104" t="inlineStr">
        <is>
          <t>2024/25</t>
        </is>
      </c>
      <c r="B3028" s="104" t="inlineStr">
        <is>
          <t>HC-073</t>
        </is>
      </c>
      <c r="C3028" s="104" t="inlineStr">
        <is>
          <t>P003</t>
        </is>
      </c>
      <c r="D3028" s="159" t="n">
        <v>13280</v>
      </c>
      <c r="E3028" s="160" t="n">
        <v>89343.72</v>
      </c>
      <c r="F3028" s="160" t="n">
        <v>29499.38</v>
      </c>
    </row>
    <row r="3029">
      <c r="A3029" s="104" t="inlineStr">
        <is>
          <t>2024/25</t>
        </is>
      </c>
      <c r="B3029" s="104" t="inlineStr">
        <is>
          <t>HC-073</t>
        </is>
      </c>
      <c r="C3029" s="104" t="inlineStr">
        <is>
          <t>P004</t>
        </is>
      </c>
      <c r="D3029" s="159" t="n">
        <v>6072</v>
      </c>
      <c r="E3029" s="160" t="n">
        <v>47467.39</v>
      </c>
      <c r="F3029" s="160" t="n">
        <v>15163.91</v>
      </c>
    </row>
    <row r="3030">
      <c r="A3030" s="104" t="inlineStr">
        <is>
          <t>2024/25</t>
        </is>
      </c>
      <c r="B3030" s="104" t="inlineStr">
        <is>
          <t>HC-073</t>
        </is>
      </c>
      <c r="C3030" s="104" t="inlineStr">
        <is>
          <t>P005</t>
        </is>
      </c>
      <c r="D3030" s="159" t="n">
        <v>13238</v>
      </c>
      <c r="E3030" s="160" t="n">
        <v>98698.03999999999</v>
      </c>
      <c r="F3030" s="160" t="n">
        <v>30480.72</v>
      </c>
    </row>
    <row r="3031">
      <c r="A3031" s="104" t="inlineStr">
        <is>
          <t>2024/25</t>
        </is>
      </c>
      <c r="B3031" s="104" t="inlineStr">
        <is>
          <t>HC-073</t>
        </is>
      </c>
      <c r="C3031" s="104" t="inlineStr">
        <is>
          <t>P006</t>
        </is>
      </c>
      <c r="D3031" s="159" t="n">
        <v>12682</v>
      </c>
      <c r="E3031" s="160" t="n">
        <v>102610</v>
      </c>
      <c r="F3031" s="160" t="n">
        <v>29503.41</v>
      </c>
    </row>
    <row r="3032">
      <c r="A3032" s="104" t="inlineStr">
        <is>
          <t>2024/25</t>
        </is>
      </c>
      <c r="B3032" s="104" t="inlineStr">
        <is>
          <t>HC-073</t>
        </is>
      </c>
      <c r="C3032" s="104" t="inlineStr">
        <is>
          <t>P007</t>
        </is>
      </c>
      <c r="D3032" s="159" t="n">
        <v>12924</v>
      </c>
      <c r="E3032" s="160" t="n">
        <v>97515.11</v>
      </c>
      <c r="F3032" s="160" t="n">
        <v>25962.74</v>
      </c>
    </row>
    <row r="3033">
      <c r="A3033" s="104" t="inlineStr">
        <is>
          <t>2024/25</t>
        </is>
      </c>
      <c r="B3033" s="104" t="inlineStr">
        <is>
          <t>HC-073</t>
        </is>
      </c>
      <c r="C3033" s="104" t="inlineStr">
        <is>
          <t>P008</t>
        </is>
      </c>
      <c r="D3033" s="159" t="n">
        <v>10213</v>
      </c>
      <c r="E3033" s="160" t="n">
        <v>75198.53</v>
      </c>
      <c r="F3033" s="160" t="n">
        <v>27220.21</v>
      </c>
    </row>
    <row r="3034">
      <c r="A3034" s="104" t="inlineStr">
        <is>
          <t>2024/25</t>
        </is>
      </c>
      <c r="B3034" s="104" t="inlineStr">
        <is>
          <t>HC-073</t>
        </is>
      </c>
      <c r="C3034" s="104" t="inlineStr">
        <is>
          <t>P009</t>
        </is>
      </c>
      <c r="D3034" s="159" t="n">
        <v>5231</v>
      </c>
      <c r="E3034" s="160" t="n">
        <v>66093.39</v>
      </c>
      <c r="F3034" s="160" t="n">
        <v>26744.9</v>
      </c>
    </row>
    <row r="3035">
      <c r="A3035" s="104" t="inlineStr">
        <is>
          <t>2024/25</t>
        </is>
      </c>
      <c r="B3035" s="104" t="inlineStr">
        <is>
          <t>HC-073</t>
        </is>
      </c>
      <c r="C3035" s="104" t="inlineStr">
        <is>
          <t>P010</t>
        </is>
      </c>
      <c r="D3035" s="159" t="n">
        <v>13309</v>
      </c>
      <c r="E3035" s="160" t="n">
        <v>78639.52</v>
      </c>
      <c r="F3035" s="160" t="n">
        <v>25122.17</v>
      </c>
    </row>
    <row r="3036">
      <c r="A3036" s="104" t="inlineStr">
        <is>
          <t>2024/25</t>
        </is>
      </c>
      <c r="B3036" s="104" t="inlineStr">
        <is>
          <t>HC-073</t>
        </is>
      </c>
      <c r="C3036" s="104" t="inlineStr">
        <is>
          <t>P011</t>
        </is>
      </c>
      <c r="D3036" s="159" t="n">
        <v>13011</v>
      </c>
      <c r="E3036" s="160" t="n">
        <v>37853.47</v>
      </c>
      <c r="F3036" s="160" t="n">
        <v>8868.129999999999</v>
      </c>
    </row>
    <row r="3037">
      <c r="A3037" s="104" t="inlineStr">
        <is>
          <t>2024/25</t>
        </is>
      </c>
      <c r="B3037" s="104" t="inlineStr">
        <is>
          <t>HC-073</t>
        </is>
      </c>
      <c r="C3037" s="104" t="inlineStr">
        <is>
          <t>P012</t>
        </is>
      </c>
      <c r="D3037" s="159" t="n">
        <v>13240</v>
      </c>
      <c r="E3037" s="160" t="n">
        <v>49347.55</v>
      </c>
      <c r="F3037" s="160" t="n">
        <v>14714.65</v>
      </c>
    </row>
    <row r="3038">
      <c r="A3038" s="104" t="inlineStr">
        <is>
          <t>2024/25</t>
        </is>
      </c>
      <c r="B3038" s="104" t="inlineStr">
        <is>
          <t>HC-073</t>
        </is>
      </c>
      <c r="C3038" s="104" t="inlineStr">
        <is>
          <t>P013</t>
        </is>
      </c>
      <c r="D3038" s="159" t="n">
        <v>14247</v>
      </c>
      <c r="E3038" s="160" t="n">
        <v>49223.93</v>
      </c>
      <c r="F3038" s="160" t="n">
        <v>12583.17</v>
      </c>
    </row>
    <row r="3039">
      <c r="A3039" s="104" t="inlineStr">
        <is>
          <t>2024/25</t>
        </is>
      </c>
      <c r="B3039" s="104" t="inlineStr">
        <is>
          <t>HC-073</t>
        </is>
      </c>
      <c r="C3039" s="104" t="inlineStr">
        <is>
          <t>P014</t>
        </is>
      </c>
      <c r="D3039" s="159" t="n">
        <v>15597</v>
      </c>
      <c r="E3039" s="160" t="n">
        <v>60969.96</v>
      </c>
      <c r="F3039" s="160" t="n">
        <v>16882.94</v>
      </c>
    </row>
    <row r="3040">
      <c r="A3040" s="104" t="inlineStr">
        <is>
          <t>2024/25</t>
        </is>
      </c>
      <c r="B3040" s="104" t="inlineStr">
        <is>
          <t>HC-073</t>
        </is>
      </c>
      <c r="C3040" s="104" t="inlineStr">
        <is>
          <t>P015</t>
        </is>
      </c>
      <c r="D3040" s="159" t="n">
        <v>11000</v>
      </c>
      <c r="E3040" s="160" t="n">
        <v>51995.76</v>
      </c>
      <c r="F3040" s="160" t="n">
        <v>17163.28</v>
      </c>
    </row>
    <row r="3041">
      <c r="A3041" s="104" t="inlineStr">
        <is>
          <t>2024/25</t>
        </is>
      </c>
      <c r="B3041" s="104" t="inlineStr">
        <is>
          <t>HC-073</t>
        </is>
      </c>
      <c r="C3041" s="104" t="inlineStr">
        <is>
          <t>P016</t>
        </is>
      </c>
      <c r="D3041" s="159" t="n">
        <v>6133</v>
      </c>
      <c r="E3041" s="160" t="n">
        <v>37898.33</v>
      </c>
      <c r="F3041" s="160" t="n">
        <v>11703.45</v>
      </c>
    </row>
    <row r="3042">
      <c r="A3042" s="104" t="inlineStr">
        <is>
          <t>2024/25</t>
        </is>
      </c>
      <c r="B3042" s="104" t="inlineStr">
        <is>
          <t>HC-073</t>
        </is>
      </c>
      <c r="C3042" s="104" t="inlineStr">
        <is>
          <t>P017</t>
        </is>
      </c>
      <c r="D3042" s="159" t="n">
        <v>5321</v>
      </c>
      <c r="E3042" s="160" t="n">
        <v>36272.55</v>
      </c>
      <c r="F3042" s="160" t="n">
        <v>12359.6</v>
      </c>
    </row>
    <row r="3043">
      <c r="A3043" s="104" t="inlineStr">
        <is>
          <t>2024/25</t>
        </is>
      </c>
      <c r="B3043" s="104" t="inlineStr">
        <is>
          <t>HC-073</t>
        </is>
      </c>
      <c r="C3043" s="104" t="inlineStr">
        <is>
          <t>P018</t>
        </is>
      </c>
      <c r="D3043" s="159" t="n">
        <v>12139</v>
      </c>
      <c r="E3043" s="160" t="n">
        <v>32005.04</v>
      </c>
      <c r="F3043" s="160" t="n">
        <v>6816.74</v>
      </c>
    </row>
    <row r="3044">
      <c r="A3044" s="104" t="inlineStr">
        <is>
          <t>2024/25</t>
        </is>
      </c>
      <c r="B3044" s="104" t="inlineStr">
        <is>
          <t>HC-073</t>
        </is>
      </c>
      <c r="C3044" s="104" t="inlineStr">
        <is>
          <t>P019</t>
        </is>
      </c>
      <c r="D3044" s="159" t="n">
        <v>16064</v>
      </c>
      <c r="E3044" s="160" t="n">
        <v>40889.23</v>
      </c>
      <c r="F3044" s="160" t="n">
        <v>10450.36</v>
      </c>
    </row>
    <row r="3045">
      <c r="A3045" s="104" t="inlineStr">
        <is>
          <t>2024/25</t>
        </is>
      </c>
      <c r="B3045" s="104" t="inlineStr">
        <is>
          <t>HC-073</t>
        </is>
      </c>
      <c r="C3045" s="104" t="inlineStr">
        <is>
          <t>P020</t>
        </is>
      </c>
      <c r="D3045" s="159" t="n">
        <v>10808</v>
      </c>
      <c r="E3045" s="160" t="n">
        <v>27511.37</v>
      </c>
      <c r="F3045" s="160" t="n">
        <v>7030.87</v>
      </c>
    </row>
    <row r="3046">
      <c r="A3046" s="104" t="inlineStr">
        <is>
          <t>2024/25</t>
        </is>
      </c>
      <c r="B3046" s="104" t="inlineStr">
        <is>
          <t>HC-073</t>
        </is>
      </c>
      <c r="C3046" s="104" t="inlineStr">
        <is>
          <t>P021</t>
        </is>
      </c>
      <c r="D3046" s="159" t="n">
        <v>15860</v>
      </c>
      <c r="E3046" s="160" t="n">
        <v>51910.08</v>
      </c>
      <c r="F3046" s="160" t="n">
        <v>14373.79</v>
      </c>
    </row>
    <row r="3047">
      <c r="A3047" s="104" t="inlineStr">
        <is>
          <t>2024/25</t>
        </is>
      </c>
      <c r="B3047" s="104" t="inlineStr">
        <is>
          <t>HC-073</t>
        </is>
      </c>
      <c r="C3047" s="104" t="inlineStr">
        <is>
          <t>P022</t>
        </is>
      </c>
      <c r="D3047" s="159" t="n">
        <v>13606</v>
      </c>
      <c r="E3047" s="160" t="n">
        <v>42057.13</v>
      </c>
      <c r="F3047" s="160" t="n">
        <v>11197.75</v>
      </c>
    </row>
    <row r="3048">
      <c r="A3048" s="104" t="inlineStr">
        <is>
          <t>2024/25</t>
        </is>
      </c>
      <c r="B3048" s="104" t="inlineStr">
        <is>
          <t>HC-073</t>
        </is>
      </c>
      <c r="C3048" s="104" t="inlineStr">
        <is>
          <t>P023</t>
        </is>
      </c>
      <c r="D3048" s="159" t="n">
        <v>15249</v>
      </c>
      <c r="E3048" s="160" t="n">
        <v>30498.49</v>
      </c>
      <c r="F3048" s="160" t="n">
        <v>5846.74</v>
      </c>
    </row>
    <row r="3049">
      <c r="A3049" s="104" t="inlineStr">
        <is>
          <t>2024/25</t>
        </is>
      </c>
      <c r="B3049" s="104" t="inlineStr">
        <is>
          <t>HC-073</t>
        </is>
      </c>
      <c r="C3049" s="104" t="inlineStr">
        <is>
          <t>P024</t>
        </is>
      </c>
      <c r="D3049" s="159" t="n">
        <v>17060</v>
      </c>
      <c r="E3049" s="160" t="n">
        <v>37223.93</v>
      </c>
      <c r="F3049" s="160" t="n">
        <v>7531.8</v>
      </c>
    </row>
    <row r="3050">
      <c r="A3050" s="104" t="inlineStr">
        <is>
          <t>2024/25</t>
        </is>
      </c>
      <c r="B3050" s="104" t="inlineStr">
        <is>
          <t>HC-073</t>
        </is>
      </c>
      <c r="C3050" s="104" t="inlineStr">
        <is>
          <t>P025</t>
        </is>
      </c>
      <c r="D3050" s="159" t="n">
        <v>14010</v>
      </c>
      <c r="E3050" s="160" t="n">
        <v>53492.98</v>
      </c>
      <c r="F3050" s="160" t="n">
        <v>19366.08</v>
      </c>
    </row>
    <row r="3051">
      <c r="A3051" s="104" t="inlineStr">
        <is>
          <t>2024/25</t>
        </is>
      </c>
      <c r="B3051" s="104" t="inlineStr">
        <is>
          <t>HC-073</t>
        </is>
      </c>
      <c r="C3051" s="104" t="inlineStr">
        <is>
          <t>P026</t>
        </is>
      </c>
      <c r="D3051" s="159" t="n">
        <v>8169</v>
      </c>
      <c r="E3051" s="160" t="n">
        <v>36389.47</v>
      </c>
      <c r="F3051" s="160" t="n">
        <v>11624.66</v>
      </c>
    </row>
    <row r="3052">
      <c r="A3052" s="104" t="inlineStr">
        <is>
          <t>2024/25</t>
        </is>
      </c>
      <c r="B3052" s="104" t="inlineStr">
        <is>
          <t>HC-073</t>
        </is>
      </c>
      <c r="C3052" s="104" t="inlineStr">
        <is>
          <t>P027</t>
        </is>
      </c>
      <c r="D3052" s="159" t="n">
        <v>7249</v>
      </c>
      <c r="E3052" s="160" t="n">
        <v>32291.65</v>
      </c>
      <c r="F3052" s="160" t="n">
        <v>10314.4</v>
      </c>
    </row>
    <row r="3053">
      <c r="A3053" s="104" t="inlineStr">
        <is>
          <t>2024/25</t>
        </is>
      </c>
      <c r="B3053" s="104" t="inlineStr">
        <is>
          <t>HC-073</t>
        </is>
      </c>
      <c r="C3053" s="104" t="inlineStr">
        <is>
          <t>P028</t>
        </is>
      </c>
      <c r="D3053" s="159" t="n">
        <v>9851</v>
      </c>
      <c r="E3053" s="160" t="n">
        <v>46562.59</v>
      </c>
      <c r="F3053" s="160" t="n">
        <v>15866.39</v>
      </c>
    </row>
    <row r="3054">
      <c r="A3054" s="104" t="inlineStr">
        <is>
          <t>2024/25</t>
        </is>
      </c>
      <c r="B3054" s="104" t="inlineStr">
        <is>
          <t>HC-073</t>
        </is>
      </c>
      <c r="C3054" s="104" t="inlineStr">
        <is>
          <t>P029</t>
        </is>
      </c>
      <c r="D3054" s="159" t="n">
        <v>24987</v>
      </c>
      <c r="E3054" s="160" t="n">
        <v>47704.7</v>
      </c>
      <c r="F3054" s="160" t="n">
        <v>7112.47</v>
      </c>
    </row>
    <row r="3055">
      <c r="A3055" s="104" t="inlineStr">
        <is>
          <t>2024/25</t>
        </is>
      </c>
      <c r="B3055" s="104" t="inlineStr">
        <is>
          <t>HC-073</t>
        </is>
      </c>
      <c r="C3055" s="104" t="inlineStr">
        <is>
          <t>P030</t>
        </is>
      </c>
      <c r="D3055" s="159" t="n">
        <v>13604</v>
      </c>
      <c r="E3055" s="160" t="n">
        <v>40810.34</v>
      </c>
      <c r="F3055" s="160" t="n">
        <v>7822.91</v>
      </c>
    </row>
    <row r="3056">
      <c r="A3056" s="104" t="inlineStr">
        <is>
          <t>2024/25</t>
        </is>
      </c>
      <c r="B3056" s="104" t="inlineStr">
        <is>
          <t>HC-073</t>
        </is>
      </c>
      <c r="C3056" s="104" t="inlineStr">
        <is>
          <t>P031</t>
        </is>
      </c>
      <c r="D3056" s="159" t="n">
        <v>6273</v>
      </c>
      <c r="E3056" s="160" t="n">
        <v>31369.76</v>
      </c>
      <c r="F3056" s="160" t="n">
        <v>9354.209999999999</v>
      </c>
    </row>
    <row r="3057">
      <c r="A3057" s="104" t="inlineStr">
        <is>
          <t>2024/25</t>
        </is>
      </c>
      <c r="B3057" s="104" t="inlineStr">
        <is>
          <t>HC-073</t>
        </is>
      </c>
      <c r="C3057" s="104" t="inlineStr">
        <is>
          <t>P032</t>
        </is>
      </c>
      <c r="D3057" s="159" t="n">
        <v>7874</v>
      </c>
      <c r="E3057" s="160" t="n">
        <v>18614.81</v>
      </c>
      <c r="F3057" s="160" t="n">
        <v>4162.92</v>
      </c>
    </row>
    <row r="3058">
      <c r="A3058" s="104" t="inlineStr">
        <is>
          <t>2024/25</t>
        </is>
      </c>
      <c r="B3058" s="104" t="inlineStr">
        <is>
          <t>HC-073</t>
        </is>
      </c>
      <c r="C3058" s="104" t="inlineStr">
        <is>
          <t>P033</t>
        </is>
      </c>
      <c r="D3058" s="159" t="n">
        <v>5133</v>
      </c>
      <c r="E3058" s="160" t="n">
        <v>15862.29</v>
      </c>
      <c r="F3058" s="160" t="n">
        <v>4053.87</v>
      </c>
    </row>
    <row r="3059">
      <c r="A3059" s="104" t="inlineStr">
        <is>
          <t>2024/25</t>
        </is>
      </c>
      <c r="B3059" s="104" t="inlineStr">
        <is>
          <t>HC-073</t>
        </is>
      </c>
      <c r="C3059" s="104" t="inlineStr">
        <is>
          <t>P034</t>
        </is>
      </c>
      <c r="D3059" s="159" t="n">
        <v>3337</v>
      </c>
      <c r="E3059" s="160" t="n">
        <v>13960.64</v>
      </c>
      <c r="F3059" s="160" t="n">
        <v>4311.4</v>
      </c>
    </row>
    <row r="3060">
      <c r="A3060" s="104" t="inlineStr">
        <is>
          <t>2024/25</t>
        </is>
      </c>
      <c r="B3060" s="104" t="inlineStr">
        <is>
          <t>HC-073</t>
        </is>
      </c>
      <c r="C3060" s="104" t="inlineStr">
        <is>
          <t>P035</t>
        </is>
      </c>
      <c r="D3060" s="159" t="n">
        <v>4866</v>
      </c>
      <c r="E3060" s="160" t="n">
        <v>17248.83</v>
      </c>
      <c r="F3060" s="160" t="n">
        <v>4776.23</v>
      </c>
    </row>
    <row r="3061">
      <c r="A3061" s="104" t="inlineStr">
        <is>
          <t>2024/25</t>
        </is>
      </c>
      <c r="B3061" s="104" t="inlineStr">
        <is>
          <t>HC-073</t>
        </is>
      </c>
      <c r="C3061" s="104" t="inlineStr">
        <is>
          <t>P036</t>
        </is>
      </c>
      <c r="D3061" s="159" t="n">
        <v>3764</v>
      </c>
      <c r="E3061" s="160" t="n">
        <v>14374.24</v>
      </c>
      <c r="F3061" s="160" t="n">
        <v>4132.88</v>
      </c>
    </row>
    <row r="3062">
      <c r="A3062" s="104" t="inlineStr">
        <is>
          <t>2024/25</t>
        </is>
      </c>
      <c r="B3062" s="104" t="inlineStr">
        <is>
          <t>HC-073</t>
        </is>
      </c>
      <c r="C3062" s="104" t="inlineStr">
        <is>
          <t>P037</t>
        </is>
      </c>
      <c r="D3062" s="159" t="n">
        <v>5769</v>
      </c>
      <c r="E3062" s="160" t="n">
        <v>19928.58</v>
      </c>
      <c r="F3062" s="160" t="n">
        <v>6579.5</v>
      </c>
    </row>
    <row r="3063">
      <c r="A3063" s="104" t="inlineStr">
        <is>
          <t>2024/25</t>
        </is>
      </c>
      <c r="B3063" s="104" t="inlineStr">
        <is>
          <t>HC-073</t>
        </is>
      </c>
      <c r="C3063" s="104" t="inlineStr">
        <is>
          <t>P038</t>
        </is>
      </c>
      <c r="D3063" s="159" t="n">
        <v>2769</v>
      </c>
      <c r="E3063" s="160" t="n">
        <v>17367.86</v>
      </c>
      <c r="F3063" s="160" t="n">
        <v>5548.94</v>
      </c>
    </row>
    <row r="3064">
      <c r="A3064" s="104" t="inlineStr">
        <is>
          <t>2024/25</t>
        </is>
      </c>
      <c r="B3064" s="104" t="inlineStr">
        <is>
          <t>HC-073</t>
        </is>
      </c>
      <c r="C3064" s="104" t="inlineStr">
        <is>
          <t>P039</t>
        </is>
      </c>
      <c r="D3064" s="159" t="n">
        <v>2968</v>
      </c>
      <c r="E3064" s="160" t="n">
        <v>18615.38</v>
      </c>
      <c r="F3064" s="160" t="n">
        <v>6145.13</v>
      </c>
    </row>
    <row r="3065">
      <c r="A3065" s="104" t="inlineStr">
        <is>
          <t>2024/25</t>
        </is>
      </c>
      <c r="B3065" s="104" t="inlineStr">
        <is>
          <t>HC-073</t>
        </is>
      </c>
      <c r="C3065" s="104" t="inlineStr">
        <is>
          <t>P040</t>
        </is>
      </c>
      <c r="D3065" s="159" t="n">
        <v>1077</v>
      </c>
      <c r="E3065" s="160" t="n">
        <v>8219.889999999999</v>
      </c>
      <c r="F3065" s="160" t="n">
        <v>2624.86</v>
      </c>
    </row>
    <row r="3066">
      <c r="A3066" s="104" t="inlineStr">
        <is>
          <t>2024/25</t>
        </is>
      </c>
      <c r="B3066" s="104" t="inlineStr">
        <is>
          <t>HC-073</t>
        </is>
      </c>
      <c r="C3066" s="104" t="inlineStr">
        <is>
          <t>P041</t>
        </is>
      </c>
      <c r="D3066" s="159" t="n">
        <v>601</v>
      </c>
      <c r="E3066" s="160" t="n">
        <v>6499.07</v>
      </c>
      <c r="F3066" s="160" t="n">
        <v>2490.25</v>
      </c>
    </row>
    <row r="3067">
      <c r="A3067" s="104" t="inlineStr">
        <is>
          <t>2024/25</t>
        </is>
      </c>
      <c r="B3067" s="104" t="inlineStr">
        <is>
          <t>HC-073</t>
        </is>
      </c>
      <c r="C3067" s="104" t="inlineStr">
        <is>
          <t>P042</t>
        </is>
      </c>
      <c r="D3067" s="159" t="n">
        <v>938</v>
      </c>
      <c r="E3067" s="160" t="n">
        <v>3756.03</v>
      </c>
      <c r="F3067" s="160" t="n">
        <v>919.78</v>
      </c>
    </row>
    <row r="3068">
      <c r="A3068" s="104" t="inlineStr">
        <is>
          <t>2024/25</t>
        </is>
      </c>
      <c r="B3068" s="104" t="inlineStr">
        <is>
          <t>HC-074</t>
        </is>
      </c>
      <c r="C3068" s="104" t="inlineStr">
        <is>
          <t>P001</t>
        </is>
      </c>
      <c r="D3068" s="159" t="n">
        <v>4480</v>
      </c>
      <c r="E3068" s="160" t="n">
        <v>40303.14</v>
      </c>
      <c r="F3068" s="160" t="n">
        <v>14150.46</v>
      </c>
    </row>
    <row r="3069">
      <c r="A3069" s="104" t="inlineStr">
        <is>
          <t>2024/25</t>
        </is>
      </c>
      <c r="B3069" s="104" t="inlineStr">
        <is>
          <t>HC-074</t>
        </is>
      </c>
      <c r="C3069" s="104" t="inlineStr">
        <is>
          <t>P002</t>
        </is>
      </c>
      <c r="D3069" s="159" t="n">
        <v>6540</v>
      </c>
      <c r="E3069" s="160" t="n">
        <v>68375.36</v>
      </c>
      <c r="F3069" s="160" t="n">
        <v>25460.65</v>
      </c>
    </row>
    <row r="3070">
      <c r="A3070" s="104" t="inlineStr">
        <is>
          <t>2024/25</t>
        </is>
      </c>
      <c r="B3070" s="104" t="inlineStr">
        <is>
          <t>HC-074</t>
        </is>
      </c>
      <c r="C3070" s="104" t="inlineStr">
        <is>
          <t>P003</t>
        </is>
      </c>
      <c r="D3070" s="159" t="n">
        <v>9711</v>
      </c>
      <c r="E3070" s="160" t="n">
        <v>65331.76</v>
      </c>
      <c r="F3070" s="160" t="n">
        <v>21546.78</v>
      </c>
    </row>
    <row r="3071">
      <c r="A3071" s="104" t="inlineStr">
        <is>
          <t>2024/25</t>
        </is>
      </c>
      <c r="B3071" s="104" t="inlineStr">
        <is>
          <t>HC-074</t>
        </is>
      </c>
      <c r="C3071" s="104" t="inlineStr">
        <is>
          <t>P004</t>
        </is>
      </c>
      <c r="D3071" s="159" t="n">
        <v>4132</v>
      </c>
      <c r="E3071" s="160" t="n">
        <v>32313.13</v>
      </c>
      <c r="F3071" s="160" t="n">
        <v>10314.71</v>
      </c>
    </row>
    <row r="3072">
      <c r="A3072" s="104" t="inlineStr">
        <is>
          <t>2024/25</t>
        </is>
      </c>
      <c r="B3072" s="104" t="inlineStr">
        <is>
          <t>HC-074</t>
        </is>
      </c>
      <c r="C3072" s="104" t="inlineStr">
        <is>
          <t>P005</t>
        </is>
      </c>
      <c r="D3072" s="159" t="n">
        <v>8993</v>
      </c>
      <c r="E3072" s="160" t="n">
        <v>67042.17</v>
      </c>
      <c r="F3072" s="160" t="n">
        <v>20683.26</v>
      </c>
    </row>
    <row r="3073">
      <c r="A3073" s="104" t="inlineStr">
        <is>
          <t>2024/25</t>
        </is>
      </c>
      <c r="B3073" s="104" t="inlineStr">
        <is>
          <t>HC-074</t>
        </is>
      </c>
      <c r="C3073" s="104" t="inlineStr">
        <is>
          <t>P006</t>
        </is>
      </c>
      <c r="D3073" s="159" t="n">
        <v>8174</v>
      </c>
      <c r="E3073" s="160" t="n">
        <v>66146.42999999999</v>
      </c>
      <c r="F3073" s="160" t="n">
        <v>19001.83</v>
      </c>
    </row>
    <row r="3074">
      <c r="A3074" s="104" t="inlineStr">
        <is>
          <t>2024/25</t>
        </is>
      </c>
      <c r="B3074" s="104" t="inlineStr">
        <is>
          <t>HC-074</t>
        </is>
      </c>
      <c r="C3074" s="104" t="inlineStr">
        <is>
          <t>P007</t>
        </is>
      </c>
      <c r="D3074" s="159" t="n">
        <v>7767</v>
      </c>
      <c r="E3074" s="160" t="n">
        <v>58595.6</v>
      </c>
      <c r="F3074" s="160" t="n">
        <v>15586.91</v>
      </c>
    </row>
    <row r="3075">
      <c r="A3075" s="104" t="inlineStr">
        <is>
          <t>2024/25</t>
        </is>
      </c>
      <c r="B3075" s="104" t="inlineStr">
        <is>
          <t>HC-074</t>
        </is>
      </c>
      <c r="C3075" s="104" t="inlineStr">
        <is>
          <t>P008</t>
        </is>
      </c>
      <c r="D3075" s="159" t="n">
        <v>6936</v>
      </c>
      <c r="E3075" s="160" t="n">
        <v>51068.57</v>
      </c>
      <c r="F3075" s="160" t="n">
        <v>18472.36</v>
      </c>
    </row>
    <row r="3076">
      <c r="A3076" s="104" t="inlineStr">
        <is>
          <t>2024/25</t>
        </is>
      </c>
      <c r="B3076" s="104" t="inlineStr">
        <is>
          <t>HC-074</t>
        </is>
      </c>
      <c r="C3076" s="104" t="inlineStr">
        <is>
          <t>P009</t>
        </is>
      </c>
      <c r="D3076" s="159" t="n">
        <v>3504</v>
      </c>
      <c r="E3076" s="160" t="n">
        <v>44283.9</v>
      </c>
      <c r="F3076" s="160" t="n">
        <v>17902.1</v>
      </c>
    </row>
    <row r="3077">
      <c r="A3077" s="104" t="inlineStr">
        <is>
          <t>2024/25</t>
        </is>
      </c>
      <c r="B3077" s="104" t="inlineStr">
        <is>
          <t>HC-074</t>
        </is>
      </c>
      <c r="C3077" s="104" t="inlineStr">
        <is>
          <t>P010</t>
        </is>
      </c>
      <c r="D3077" s="159" t="n">
        <v>9054</v>
      </c>
      <c r="E3077" s="160" t="n">
        <v>53501.22</v>
      </c>
      <c r="F3077" s="160" t="n">
        <v>17078.12</v>
      </c>
    </row>
    <row r="3078">
      <c r="A3078" s="104" t="inlineStr">
        <is>
          <t>2024/25</t>
        </is>
      </c>
      <c r="B3078" s="104" t="inlineStr">
        <is>
          <t>HC-074</t>
        </is>
      </c>
      <c r="C3078" s="104" t="inlineStr">
        <is>
          <t>P011</t>
        </is>
      </c>
      <c r="D3078" s="159" t="n">
        <v>8475</v>
      </c>
      <c r="E3078" s="160" t="n">
        <v>24656.54</v>
      </c>
      <c r="F3078" s="160" t="n">
        <v>5772.22</v>
      </c>
    </row>
    <row r="3079">
      <c r="A3079" s="104" t="inlineStr">
        <is>
          <t>2024/25</t>
        </is>
      </c>
      <c r="B3079" s="104" t="inlineStr">
        <is>
          <t>HC-074</t>
        </is>
      </c>
      <c r="C3079" s="104" t="inlineStr">
        <is>
          <t>P012</t>
        </is>
      </c>
      <c r="D3079" s="159" t="n">
        <v>9163</v>
      </c>
      <c r="E3079" s="160" t="n">
        <v>34156.42</v>
      </c>
      <c r="F3079" s="160" t="n">
        <v>10173.77</v>
      </c>
    </row>
    <row r="3080">
      <c r="A3080" s="104" t="inlineStr">
        <is>
          <t>2024/25</t>
        </is>
      </c>
      <c r="B3080" s="104" t="inlineStr">
        <is>
          <t>HC-074</t>
        </is>
      </c>
      <c r="C3080" s="104" t="inlineStr">
        <is>
          <t>P013</t>
        </is>
      </c>
      <c r="D3080" s="159" t="n">
        <v>9360</v>
      </c>
      <c r="E3080" s="160" t="n">
        <v>32329.76</v>
      </c>
      <c r="F3080" s="160" t="n">
        <v>8255.620000000001</v>
      </c>
    </row>
    <row r="3081">
      <c r="A3081" s="104" t="inlineStr">
        <is>
          <t>2024/25</t>
        </is>
      </c>
      <c r="B3081" s="104" t="inlineStr">
        <is>
          <t>HC-074</t>
        </is>
      </c>
      <c r="C3081" s="104" t="inlineStr">
        <is>
          <t>P014</t>
        </is>
      </c>
      <c r="D3081" s="159" t="n">
        <v>10211</v>
      </c>
      <c r="E3081" s="160" t="n">
        <v>39913.87</v>
      </c>
      <c r="F3081" s="160" t="n">
        <v>11041.33</v>
      </c>
    </row>
    <row r="3082">
      <c r="A3082" s="104" t="inlineStr">
        <is>
          <t>2024/25</t>
        </is>
      </c>
      <c r="B3082" s="104" t="inlineStr">
        <is>
          <t>HC-074</t>
        </is>
      </c>
      <c r="C3082" s="104" t="inlineStr">
        <is>
          <t>P015</t>
        </is>
      </c>
      <c r="D3082" s="159" t="n">
        <v>7409</v>
      </c>
      <c r="E3082" s="160" t="n">
        <v>35028.68</v>
      </c>
      <c r="F3082" s="160" t="n">
        <v>11553.55</v>
      </c>
    </row>
    <row r="3083">
      <c r="A3083" s="104" t="inlineStr">
        <is>
          <t>2024/25</t>
        </is>
      </c>
      <c r="B3083" s="104" t="inlineStr">
        <is>
          <t>HC-074</t>
        </is>
      </c>
      <c r="C3083" s="104" t="inlineStr">
        <is>
          <t>P016</t>
        </is>
      </c>
      <c r="D3083" s="159" t="n">
        <v>3895</v>
      </c>
      <c r="E3083" s="160" t="n">
        <v>24085.3</v>
      </c>
      <c r="F3083" s="160" t="n">
        <v>7431</v>
      </c>
    </row>
    <row r="3084">
      <c r="A3084" s="104" t="inlineStr">
        <is>
          <t>2024/25</t>
        </is>
      </c>
      <c r="B3084" s="104" t="inlineStr">
        <is>
          <t>HC-074</t>
        </is>
      </c>
      <c r="C3084" s="104" t="inlineStr">
        <is>
          <t>P017</t>
        </is>
      </c>
      <c r="D3084" s="159" t="n">
        <v>3653</v>
      </c>
      <c r="E3084" s="160" t="n">
        <v>24905.17</v>
      </c>
      <c r="F3084" s="160" t="n">
        <v>8479.92</v>
      </c>
    </row>
    <row r="3085">
      <c r="A3085" s="104" t="inlineStr">
        <is>
          <t>2024/25</t>
        </is>
      </c>
      <c r="B3085" s="104" t="inlineStr">
        <is>
          <t>HC-074</t>
        </is>
      </c>
      <c r="C3085" s="104" t="inlineStr">
        <is>
          <t>P018</t>
        </is>
      </c>
      <c r="D3085" s="159" t="n">
        <v>8342</v>
      </c>
      <c r="E3085" s="160" t="n">
        <v>21991.36</v>
      </c>
      <c r="F3085" s="160" t="n">
        <v>4679.48</v>
      </c>
    </row>
    <row r="3086">
      <c r="A3086" s="104" t="inlineStr">
        <is>
          <t>2024/25</t>
        </is>
      </c>
      <c r="B3086" s="104" t="inlineStr">
        <is>
          <t>HC-074</t>
        </is>
      </c>
      <c r="C3086" s="104" t="inlineStr">
        <is>
          <t>P019</t>
        </is>
      </c>
      <c r="D3086" s="159" t="n">
        <v>10690</v>
      </c>
      <c r="E3086" s="160" t="n">
        <v>27216.34</v>
      </c>
      <c r="F3086" s="160" t="n">
        <v>6949.15</v>
      </c>
    </row>
    <row r="3087">
      <c r="A3087" s="104" t="inlineStr">
        <is>
          <t>2024/25</t>
        </is>
      </c>
      <c r="B3087" s="104" t="inlineStr">
        <is>
          <t>HC-074</t>
        </is>
      </c>
      <c r="C3087" s="104" t="inlineStr">
        <is>
          <t>P020</t>
        </is>
      </c>
      <c r="D3087" s="159" t="n">
        <v>7290</v>
      </c>
      <c r="E3087" s="160" t="n">
        <v>18553.72</v>
      </c>
      <c r="F3087" s="160" t="n">
        <v>4737.44</v>
      </c>
    </row>
    <row r="3088">
      <c r="A3088" s="104" t="inlineStr">
        <is>
          <t>2024/25</t>
        </is>
      </c>
      <c r="B3088" s="104" t="inlineStr">
        <is>
          <t>HC-074</t>
        </is>
      </c>
      <c r="C3088" s="104" t="inlineStr">
        <is>
          <t>P021</t>
        </is>
      </c>
      <c r="D3088" s="159" t="n">
        <v>10557</v>
      </c>
      <c r="E3088" s="160" t="n">
        <v>34550.28</v>
      </c>
      <c r="F3088" s="160" t="n">
        <v>9557.299999999999</v>
      </c>
    </row>
    <row r="3089">
      <c r="A3089" s="104" t="inlineStr">
        <is>
          <t>2024/25</t>
        </is>
      </c>
      <c r="B3089" s="104" t="inlineStr">
        <is>
          <t>HC-074</t>
        </is>
      </c>
      <c r="C3089" s="104" t="inlineStr">
        <is>
          <t>P022</t>
        </is>
      </c>
      <c r="D3089" s="159" t="n">
        <v>8944</v>
      </c>
      <c r="E3089" s="160" t="n">
        <v>27647.32</v>
      </c>
      <c r="F3089" s="160" t="n">
        <v>7353.36</v>
      </c>
    </row>
    <row r="3090">
      <c r="A3090" s="104" t="inlineStr">
        <is>
          <t>2024/25</t>
        </is>
      </c>
      <c r="B3090" s="104" t="inlineStr">
        <is>
          <t>HC-074</t>
        </is>
      </c>
      <c r="C3090" s="104" t="inlineStr">
        <is>
          <t>P023</t>
        </is>
      </c>
      <c r="D3090" s="159" t="n">
        <v>9960</v>
      </c>
      <c r="E3090" s="160" t="n">
        <v>19921.69</v>
      </c>
      <c r="F3090" s="160" t="n">
        <v>3815.52</v>
      </c>
    </row>
    <row r="3091">
      <c r="A3091" s="104" t="inlineStr">
        <is>
          <t>2024/25</t>
        </is>
      </c>
      <c r="B3091" s="104" t="inlineStr">
        <is>
          <t>HC-074</t>
        </is>
      </c>
      <c r="C3091" s="104" t="inlineStr">
        <is>
          <t>P024</t>
        </is>
      </c>
      <c r="D3091" s="159" t="n">
        <v>11506</v>
      </c>
      <c r="E3091" s="160" t="n">
        <v>25105.14</v>
      </c>
      <c r="F3091" s="160" t="n">
        <v>5074.68</v>
      </c>
    </row>
    <row r="3092">
      <c r="A3092" s="104" t="inlineStr">
        <is>
          <t>2024/25</t>
        </is>
      </c>
      <c r="B3092" s="104" t="inlineStr">
        <is>
          <t>HC-074</t>
        </is>
      </c>
      <c r="C3092" s="104" t="inlineStr">
        <is>
          <t>P025</t>
        </is>
      </c>
      <c r="D3092" s="159" t="n">
        <v>9558</v>
      </c>
      <c r="E3092" s="160" t="n">
        <v>36491.83</v>
      </c>
      <c r="F3092" s="160" t="n">
        <v>13200.12</v>
      </c>
    </row>
    <row r="3093">
      <c r="A3093" s="104" t="inlineStr">
        <is>
          <t>2024/25</t>
        </is>
      </c>
      <c r="B3093" s="104" t="inlineStr">
        <is>
          <t>HC-074</t>
        </is>
      </c>
      <c r="C3093" s="104" t="inlineStr">
        <is>
          <t>P026</t>
        </is>
      </c>
      <c r="D3093" s="159" t="n">
        <v>5336</v>
      </c>
      <c r="E3093" s="160" t="n">
        <v>23766.49</v>
      </c>
      <c r="F3093" s="160" t="n">
        <v>7585.36</v>
      </c>
    </row>
    <row r="3094">
      <c r="A3094" s="104" t="inlineStr">
        <is>
          <t>2024/25</t>
        </is>
      </c>
      <c r="B3094" s="104" t="inlineStr">
        <is>
          <t>HC-074</t>
        </is>
      </c>
      <c r="C3094" s="104" t="inlineStr">
        <is>
          <t>P027</t>
        </is>
      </c>
      <c r="D3094" s="159" t="n">
        <v>4687</v>
      </c>
      <c r="E3094" s="160" t="n">
        <v>20885.19</v>
      </c>
      <c r="F3094" s="160" t="n">
        <v>6665.3</v>
      </c>
    </row>
    <row r="3095">
      <c r="A3095" s="104" t="inlineStr">
        <is>
          <t>2024/25</t>
        </is>
      </c>
      <c r="B3095" s="104" t="inlineStr">
        <is>
          <t>HC-074</t>
        </is>
      </c>
      <c r="C3095" s="104" t="inlineStr">
        <is>
          <t>P028</t>
        </is>
      </c>
      <c r="D3095" s="159" t="n">
        <v>6489</v>
      </c>
      <c r="E3095" s="160" t="n">
        <v>30674.9</v>
      </c>
      <c r="F3095" s="160" t="n">
        <v>10445.13</v>
      </c>
    </row>
    <row r="3096">
      <c r="A3096" s="104" t="inlineStr">
        <is>
          <t>2024/25</t>
        </is>
      </c>
      <c r="B3096" s="104" t="inlineStr">
        <is>
          <t>HC-074</t>
        </is>
      </c>
      <c r="C3096" s="104" t="inlineStr">
        <is>
          <t>P029</t>
        </is>
      </c>
      <c r="D3096" s="159" t="n">
        <v>16474</v>
      </c>
      <c r="E3096" s="160" t="n">
        <v>31448.3</v>
      </c>
      <c r="F3096" s="160" t="n">
        <v>4684.92</v>
      </c>
    </row>
    <row r="3097">
      <c r="A3097" s="104" t="inlineStr">
        <is>
          <t>2024/25</t>
        </is>
      </c>
      <c r="B3097" s="104" t="inlineStr">
        <is>
          <t>HC-074</t>
        </is>
      </c>
      <c r="C3097" s="104" t="inlineStr">
        <is>
          <t>P030</t>
        </is>
      </c>
      <c r="D3097" s="159" t="n">
        <v>8984</v>
      </c>
      <c r="E3097" s="160" t="n">
        <v>26949.44</v>
      </c>
      <c r="F3097" s="160" t="n">
        <v>5161.54</v>
      </c>
    </row>
    <row r="3098">
      <c r="A3098" s="104" t="inlineStr">
        <is>
          <t>2024/25</t>
        </is>
      </c>
      <c r="B3098" s="104" t="inlineStr">
        <is>
          <t>HC-074</t>
        </is>
      </c>
      <c r="C3098" s="104" t="inlineStr">
        <is>
          <t>P031</t>
        </is>
      </c>
      <c r="D3098" s="159" t="n">
        <v>4132</v>
      </c>
      <c r="E3098" s="160" t="n">
        <v>20655.1</v>
      </c>
      <c r="F3098" s="160" t="n">
        <v>6152.1</v>
      </c>
    </row>
    <row r="3099">
      <c r="A3099" s="104" t="inlineStr">
        <is>
          <t>2024/25</t>
        </is>
      </c>
      <c r="B3099" s="104" t="inlineStr">
        <is>
          <t>HC-074</t>
        </is>
      </c>
      <c r="C3099" s="104" t="inlineStr">
        <is>
          <t>P032</t>
        </is>
      </c>
      <c r="D3099" s="159" t="n">
        <v>5047</v>
      </c>
      <c r="E3099" s="160" t="n">
        <v>11925.74</v>
      </c>
      <c r="F3099" s="160" t="n">
        <v>2664.88</v>
      </c>
    </row>
    <row r="3100">
      <c r="A3100" s="104" t="inlineStr">
        <is>
          <t>2024/25</t>
        </is>
      </c>
      <c r="B3100" s="104" t="inlineStr">
        <is>
          <t>HC-074</t>
        </is>
      </c>
      <c r="C3100" s="104" t="inlineStr">
        <is>
          <t>P033</t>
        </is>
      </c>
      <c r="D3100" s="159" t="n">
        <v>3333</v>
      </c>
      <c r="E3100" s="160" t="n">
        <v>10305.46</v>
      </c>
      <c r="F3100" s="160" t="n">
        <v>2631.7</v>
      </c>
    </row>
    <row r="3101">
      <c r="A3101" s="104" t="inlineStr">
        <is>
          <t>2024/25</t>
        </is>
      </c>
      <c r="B3101" s="104" t="inlineStr">
        <is>
          <t>HC-074</t>
        </is>
      </c>
      <c r="C3101" s="104" t="inlineStr">
        <is>
          <t>P034</t>
        </is>
      </c>
      <c r="D3101" s="159" t="n">
        <v>2271</v>
      </c>
      <c r="E3101" s="160" t="n">
        <v>9492.1</v>
      </c>
      <c r="F3101" s="160" t="n">
        <v>2928.45</v>
      </c>
    </row>
    <row r="3102">
      <c r="A3102" s="104" t="inlineStr">
        <is>
          <t>2024/25</t>
        </is>
      </c>
      <c r="B3102" s="104" t="inlineStr">
        <is>
          <t>HC-074</t>
        </is>
      </c>
      <c r="C3102" s="104" t="inlineStr">
        <is>
          <t>P035</t>
        </is>
      </c>
      <c r="D3102" s="159" t="n">
        <v>3157</v>
      </c>
      <c r="E3102" s="160" t="n">
        <v>11195.35</v>
      </c>
      <c r="F3102" s="160" t="n">
        <v>3097.36</v>
      </c>
    </row>
    <row r="3103">
      <c r="A3103" s="104" t="inlineStr">
        <is>
          <t>2024/25</t>
        </is>
      </c>
      <c r="B3103" s="104" t="inlineStr">
        <is>
          <t>HC-074</t>
        </is>
      </c>
      <c r="C3103" s="104" t="inlineStr">
        <is>
          <t>P036</t>
        </is>
      </c>
      <c r="D3103" s="159" t="n">
        <v>2506</v>
      </c>
      <c r="E3103" s="160" t="n">
        <v>9564.379999999999</v>
      </c>
      <c r="F3103" s="160" t="n">
        <v>2747.66</v>
      </c>
    </row>
    <row r="3104">
      <c r="A3104" s="104" t="inlineStr">
        <is>
          <t>2024/25</t>
        </is>
      </c>
      <c r="B3104" s="104" t="inlineStr">
        <is>
          <t>HC-074</t>
        </is>
      </c>
      <c r="C3104" s="104" t="inlineStr">
        <is>
          <t>P037</t>
        </is>
      </c>
      <c r="D3104" s="159" t="n">
        <v>3640</v>
      </c>
      <c r="E3104" s="160" t="n">
        <v>12578.95</v>
      </c>
      <c r="F3104" s="160" t="n">
        <v>4148.7</v>
      </c>
    </row>
    <row r="3105">
      <c r="A3105" s="104" t="inlineStr">
        <is>
          <t>2024/25</t>
        </is>
      </c>
      <c r="B3105" s="104" t="inlineStr">
        <is>
          <t>HC-074</t>
        </is>
      </c>
      <c r="C3105" s="104" t="inlineStr">
        <is>
          <t>P038</t>
        </is>
      </c>
      <c r="D3105" s="159" t="n">
        <v>1795</v>
      </c>
      <c r="E3105" s="160" t="n">
        <v>11266.65</v>
      </c>
      <c r="F3105" s="160" t="n">
        <v>3595.48</v>
      </c>
    </row>
    <row r="3106">
      <c r="A3106" s="104" t="inlineStr">
        <is>
          <t>2024/25</t>
        </is>
      </c>
      <c r="B3106" s="104" t="inlineStr">
        <is>
          <t>HC-074</t>
        </is>
      </c>
      <c r="C3106" s="104" t="inlineStr">
        <is>
          <t>P039</t>
        </is>
      </c>
      <c r="D3106" s="159" t="n">
        <v>1979</v>
      </c>
      <c r="E3106" s="160" t="n">
        <v>12410.67</v>
      </c>
      <c r="F3106" s="160" t="n">
        <v>4093.2</v>
      </c>
    </row>
    <row r="3107">
      <c r="A3107" s="104" t="inlineStr">
        <is>
          <t>2024/25</t>
        </is>
      </c>
      <c r="B3107" s="104" t="inlineStr">
        <is>
          <t>HC-074</t>
        </is>
      </c>
      <c r="C3107" s="104" t="inlineStr">
        <is>
          <t>P040</t>
        </is>
      </c>
      <c r="D3107" s="159" t="n">
        <v>723</v>
      </c>
      <c r="E3107" s="160" t="n">
        <v>5521.54</v>
      </c>
      <c r="F3107" s="160" t="n">
        <v>1761.79</v>
      </c>
    </row>
    <row r="3108">
      <c r="A3108" s="104" t="inlineStr">
        <is>
          <t>2024/25</t>
        </is>
      </c>
      <c r="B3108" s="104" t="inlineStr">
        <is>
          <t>HC-074</t>
        </is>
      </c>
      <c r="C3108" s="104" t="inlineStr">
        <is>
          <t>P041</t>
        </is>
      </c>
      <c r="D3108" s="159" t="n">
        <v>374</v>
      </c>
      <c r="E3108" s="160" t="n">
        <v>4047.78</v>
      </c>
      <c r="F3108" s="160" t="n">
        <v>1550.69</v>
      </c>
    </row>
    <row r="3109">
      <c r="A3109" s="104" t="inlineStr">
        <is>
          <t>2024/25</t>
        </is>
      </c>
      <c r="B3109" s="104" t="inlineStr">
        <is>
          <t>HC-074</t>
        </is>
      </c>
      <c r="C3109" s="104" t="inlineStr">
        <is>
          <t>P042</t>
        </is>
      </c>
      <c r="D3109" s="159" t="n">
        <v>622</v>
      </c>
      <c r="E3109" s="160" t="n">
        <v>2493.96</v>
      </c>
      <c r="F3109" s="160" t="n">
        <v>610.39</v>
      </c>
    </row>
    <row r="3110">
      <c r="A3110" s="104" t="inlineStr">
        <is>
          <t>2024/25</t>
        </is>
      </c>
      <c r="B3110" s="104" t="inlineStr">
        <is>
          <t>HC-075</t>
        </is>
      </c>
      <c r="C3110" s="104" t="inlineStr">
        <is>
          <t>P001</t>
        </is>
      </c>
      <c r="D3110" s="159" t="n">
        <v>6534</v>
      </c>
      <c r="E3110" s="160" t="n">
        <v>58804.18</v>
      </c>
      <c r="F3110" s="160" t="n">
        <v>20631.48</v>
      </c>
    </row>
    <row r="3111">
      <c r="A3111" s="104" t="inlineStr">
        <is>
          <t>2024/25</t>
        </is>
      </c>
      <c r="B3111" s="104" t="inlineStr">
        <is>
          <t>HC-075</t>
        </is>
      </c>
      <c r="C3111" s="104" t="inlineStr">
        <is>
          <t>P002</t>
        </is>
      </c>
      <c r="D3111" s="159" t="n">
        <v>9107</v>
      </c>
      <c r="E3111" s="160" t="n">
        <v>95202.84</v>
      </c>
      <c r="F3111" s="160" t="n">
        <v>35423.34</v>
      </c>
    </row>
    <row r="3112">
      <c r="A3112" s="104" t="inlineStr">
        <is>
          <t>2024/25</t>
        </is>
      </c>
      <c r="B3112" s="104" t="inlineStr">
        <is>
          <t>HC-075</t>
        </is>
      </c>
      <c r="C3112" s="104" t="inlineStr">
        <is>
          <t>P003</t>
        </is>
      </c>
      <c r="D3112" s="159" t="n">
        <v>12687</v>
      </c>
      <c r="E3112" s="160" t="n">
        <v>85339.72</v>
      </c>
      <c r="F3112" s="160" t="n">
        <v>28120.29</v>
      </c>
    </row>
    <row r="3113">
      <c r="A3113" s="104" t="inlineStr">
        <is>
          <t>2024/25</t>
        </is>
      </c>
      <c r="B3113" s="104" t="inlineStr">
        <is>
          <t>HC-075</t>
        </is>
      </c>
      <c r="C3113" s="104" t="inlineStr">
        <is>
          <t>P004</t>
        </is>
      </c>
      <c r="D3113" s="159" t="n">
        <v>5571</v>
      </c>
      <c r="E3113" s="160" t="n">
        <v>43557.99</v>
      </c>
      <c r="F3113" s="160" t="n">
        <v>13893.46</v>
      </c>
    </row>
    <row r="3114">
      <c r="A3114" s="104" t="inlineStr">
        <is>
          <t>2024/25</t>
        </is>
      </c>
      <c r="B3114" s="104" t="inlineStr">
        <is>
          <t>HC-075</t>
        </is>
      </c>
      <c r="C3114" s="104" t="inlineStr">
        <is>
          <t>P005</t>
        </is>
      </c>
      <c r="D3114" s="159" t="n">
        <v>12719</v>
      </c>
      <c r="E3114" s="160" t="n">
        <v>94828.73</v>
      </c>
      <c r="F3114" s="160" t="n">
        <v>29233.84</v>
      </c>
    </row>
    <row r="3115">
      <c r="A3115" s="104" t="inlineStr">
        <is>
          <t>2024/25</t>
        </is>
      </c>
      <c r="B3115" s="104" t="inlineStr">
        <is>
          <t>HC-075</t>
        </is>
      </c>
      <c r="C3115" s="104" t="inlineStr">
        <is>
          <t>P006</t>
        </is>
      </c>
      <c r="D3115" s="159" t="n">
        <v>11240</v>
      </c>
      <c r="E3115" s="160" t="n">
        <v>90939.02</v>
      </c>
      <c r="F3115" s="160" t="n">
        <v>26102.61</v>
      </c>
    </row>
    <row r="3116">
      <c r="A3116" s="104" t="inlineStr">
        <is>
          <t>2024/25</t>
        </is>
      </c>
      <c r="B3116" s="104" t="inlineStr">
        <is>
          <t>HC-075</t>
        </is>
      </c>
      <c r="C3116" s="104" t="inlineStr">
        <is>
          <t>P007</t>
        </is>
      </c>
      <c r="D3116" s="159" t="n">
        <v>11048</v>
      </c>
      <c r="E3116" s="160" t="n">
        <v>83356.62</v>
      </c>
      <c r="F3116" s="160" t="n">
        <v>22150.23</v>
      </c>
    </row>
    <row r="3117">
      <c r="A3117" s="104" t="inlineStr">
        <is>
          <t>2024/25</t>
        </is>
      </c>
      <c r="B3117" s="104" t="inlineStr">
        <is>
          <t>HC-075</t>
        </is>
      </c>
      <c r="C3117" s="104" t="inlineStr">
        <is>
          <t>P008</t>
        </is>
      </c>
      <c r="D3117" s="159" t="n">
        <v>9652</v>
      </c>
      <c r="E3117" s="160" t="n">
        <v>71073.62</v>
      </c>
      <c r="F3117" s="160" t="n">
        <v>25692.43</v>
      </c>
    </row>
    <row r="3118">
      <c r="A3118" s="104" t="inlineStr">
        <is>
          <t>2024/25</t>
        </is>
      </c>
      <c r="B3118" s="104" t="inlineStr">
        <is>
          <t>HC-075</t>
        </is>
      </c>
      <c r="C3118" s="104" t="inlineStr">
        <is>
          <t>P009</t>
        </is>
      </c>
      <c r="D3118" s="159" t="n">
        <v>4777</v>
      </c>
      <c r="E3118" s="160" t="n">
        <v>60348.14</v>
      </c>
      <c r="F3118" s="160" t="n">
        <v>24377.29</v>
      </c>
    </row>
    <row r="3119">
      <c r="A3119" s="104" t="inlineStr">
        <is>
          <t>2024/25</t>
        </is>
      </c>
      <c r="B3119" s="104" t="inlineStr">
        <is>
          <t>HC-075</t>
        </is>
      </c>
      <c r="C3119" s="104" t="inlineStr">
        <is>
          <t>P010</t>
        </is>
      </c>
      <c r="D3119" s="159" t="n">
        <v>12831</v>
      </c>
      <c r="E3119" s="160" t="n">
        <v>75811.37</v>
      </c>
      <c r="F3119" s="160" t="n">
        <v>24179.12</v>
      </c>
    </row>
    <row r="3120">
      <c r="A3120" s="104" t="inlineStr">
        <is>
          <t>2024/25</t>
        </is>
      </c>
      <c r="B3120" s="104" t="inlineStr">
        <is>
          <t>HC-075</t>
        </is>
      </c>
      <c r="C3120" s="104" t="inlineStr">
        <is>
          <t>P011</t>
        </is>
      </c>
      <c r="D3120" s="159" t="n">
        <v>11946</v>
      </c>
      <c r="E3120" s="160" t="n">
        <v>34753.59</v>
      </c>
      <c r="F3120" s="160" t="n">
        <v>8128.38</v>
      </c>
    </row>
    <row r="3121">
      <c r="A3121" s="104" t="inlineStr">
        <is>
          <t>2024/25</t>
        </is>
      </c>
      <c r="B3121" s="104" t="inlineStr">
        <is>
          <t>HC-075</t>
        </is>
      </c>
      <c r="C3121" s="104" t="inlineStr">
        <is>
          <t>P012</t>
        </is>
      </c>
      <c r="D3121" s="159" t="n">
        <v>12496</v>
      </c>
      <c r="E3121" s="160" t="n">
        <v>46580.53</v>
      </c>
      <c r="F3121" s="160" t="n">
        <v>13865.3</v>
      </c>
    </row>
    <row r="3122">
      <c r="A3122" s="104" t="inlineStr">
        <is>
          <t>2024/25</t>
        </is>
      </c>
      <c r="B3122" s="104" t="inlineStr">
        <is>
          <t>HC-075</t>
        </is>
      </c>
      <c r="C3122" s="104" t="inlineStr">
        <is>
          <t>P013</t>
        </is>
      </c>
      <c r="D3122" s="159" t="n">
        <v>12659</v>
      </c>
      <c r="E3122" s="160" t="n">
        <v>43728.96</v>
      </c>
      <c r="F3122" s="160" t="n">
        <v>11159.16</v>
      </c>
    </row>
    <row r="3123">
      <c r="A3123" s="104" t="inlineStr">
        <is>
          <t>2024/25</t>
        </is>
      </c>
      <c r="B3123" s="104" t="inlineStr">
        <is>
          <t>HC-075</t>
        </is>
      </c>
      <c r="C3123" s="104" t="inlineStr">
        <is>
          <t>P014</t>
        </is>
      </c>
      <c r="D3123" s="159" t="n">
        <v>14695</v>
      </c>
      <c r="E3123" s="160" t="n">
        <v>57446.63</v>
      </c>
      <c r="F3123" s="160" t="n">
        <v>15881.39</v>
      </c>
    </row>
    <row r="3124">
      <c r="A3124" s="104" t="inlineStr">
        <is>
          <t>2024/25</t>
        </is>
      </c>
      <c r="B3124" s="104" t="inlineStr">
        <is>
          <t>HC-075</t>
        </is>
      </c>
      <c r="C3124" s="104" t="inlineStr">
        <is>
          <t>P015</t>
        </is>
      </c>
      <c r="D3124" s="159" t="n">
        <v>10187</v>
      </c>
      <c r="E3124" s="160" t="n">
        <v>48161.76</v>
      </c>
      <c r="F3124" s="160" t="n">
        <v>15871.59</v>
      </c>
    </row>
    <row r="3125">
      <c r="A3125" s="104" t="inlineStr">
        <is>
          <t>2024/25</t>
        </is>
      </c>
      <c r="B3125" s="104" t="inlineStr">
        <is>
          <t>HC-075</t>
        </is>
      </c>
      <c r="C3125" s="104" t="inlineStr">
        <is>
          <t>P016</t>
        </is>
      </c>
      <c r="D3125" s="159" t="n">
        <v>5690</v>
      </c>
      <c r="E3125" s="160" t="n">
        <v>35185.4</v>
      </c>
      <c r="F3125" s="160" t="n">
        <v>10849.16</v>
      </c>
    </row>
    <row r="3126">
      <c r="A3126" s="104" t="inlineStr">
        <is>
          <t>2024/25</t>
        </is>
      </c>
      <c r="B3126" s="104" t="inlineStr">
        <is>
          <t>HC-075</t>
        </is>
      </c>
      <c r="C3126" s="104" t="inlineStr">
        <is>
          <t>P017</t>
        </is>
      </c>
      <c r="D3126" s="159" t="n">
        <v>4875</v>
      </c>
      <c r="E3126" s="160" t="n">
        <v>33228.21</v>
      </c>
      <c r="F3126" s="160" t="n">
        <v>11305.68</v>
      </c>
    </row>
    <row r="3127">
      <c r="A3127" s="104" t="inlineStr">
        <is>
          <t>2024/25</t>
        </is>
      </c>
      <c r="B3127" s="104" t="inlineStr">
        <is>
          <t>HC-075</t>
        </is>
      </c>
      <c r="C3127" s="104" t="inlineStr">
        <is>
          <t>P018</t>
        </is>
      </c>
      <c r="D3127" s="159" t="n">
        <v>12031</v>
      </c>
      <c r="E3127" s="160" t="n">
        <v>31725.02</v>
      </c>
      <c r="F3127" s="160" t="n">
        <v>6747.13</v>
      </c>
    </row>
    <row r="3128">
      <c r="A3128" s="104" t="inlineStr">
        <is>
          <t>2024/25</t>
        </is>
      </c>
      <c r="B3128" s="104" t="inlineStr">
        <is>
          <t>HC-075</t>
        </is>
      </c>
      <c r="C3128" s="104" t="inlineStr">
        <is>
          <t>P019</t>
        </is>
      </c>
      <c r="D3128" s="159" t="n">
        <v>14985</v>
      </c>
      <c r="E3128" s="160" t="n">
        <v>38136.96</v>
      </c>
      <c r="F3128" s="160" t="n">
        <v>9732.32</v>
      </c>
    </row>
    <row r="3129">
      <c r="A3129" s="104" t="inlineStr">
        <is>
          <t>2024/25</t>
        </is>
      </c>
      <c r="B3129" s="104" t="inlineStr">
        <is>
          <t>HC-075</t>
        </is>
      </c>
      <c r="C3129" s="104" t="inlineStr">
        <is>
          <t>P020</t>
        </is>
      </c>
      <c r="D3129" s="159" t="n">
        <v>9582</v>
      </c>
      <c r="E3129" s="160" t="n">
        <v>24389.03</v>
      </c>
      <c r="F3129" s="160" t="n">
        <v>6224.28</v>
      </c>
    </row>
    <row r="3130">
      <c r="A3130" s="104" t="inlineStr">
        <is>
          <t>2024/25</t>
        </is>
      </c>
      <c r="B3130" s="104" t="inlineStr">
        <is>
          <t>HC-075</t>
        </is>
      </c>
      <c r="C3130" s="104" t="inlineStr">
        <is>
          <t>P021</t>
        </is>
      </c>
      <c r="D3130" s="159" t="n">
        <v>14972</v>
      </c>
      <c r="E3130" s="160" t="n">
        <v>49004.62</v>
      </c>
      <c r="F3130" s="160" t="n">
        <v>13545.23</v>
      </c>
    </row>
    <row r="3131">
      <c r="A3131" s="104" t="inlineStr">
        <is>
          <t>2024/25</t>
        </is>
      </c>
      <c r="B3131" s="104" t="inlineStr">
        <is>
          <t>HC-075</t>
        </is>
      </c>
      <c r="C3131" s="104" t="inlineStr">
        <is>
          <t>P022</t>
        </is>
      </c>
      <c r="D3131" s="159" t="n">
        <v>12489</v>
      </c>
      <c r="E3131" s="160" t="n">
        <v>38601.77</v>
      </c>
      <c r="F3131" s="160" t="n">
        <v>10261.62</v>
      </c>
    </row>
    <row r="3132">
      <c r="A3132" s="104" t="inlineStr">
        <is>
          <t>2024/25</t>
        </is>
      </c>
      <c r="B3132" s="104" t="inlineStr">
        <is>
          <t>HC-075</t>
        </is>
      </c>
      <c r="C3132" s="104" t="inlineStr">
        <is>
          <t>P023</t>
        </is>
      </c>
      <c r="D3132" s="159" t="n">
        <v>14161</v>
      </c>
      <c r="E3132" s="160" t="n">
        <v>28321.08</v>
      </c>
      <c r="F3132" s="160" t="n">
        <v>5420.3</v>
      </c>
    </row>
    <row r="3133">
      <c r="A3133" s="104" t="inlineStr">
        <is>
          <t>2024/25</t>
        </is>
      </c>
      <c r="B3133" s="104" t="inlineStr">
        <is>
          <t>HC-075</t>
        </is>
      </c>
      <c r="C3133" s="104" t="inlineStr">
        <is>
          <t>P024</t>
        </is>
      </c>
      <c r="D3133" s="159" t="n">
        <v>15750</v>
      </c>
      <c r="E3133" s="160" t="n">
        <v>34367.48</v>
      </c>
      <c r="F3133" s="160" t="n">
        <v>6943.52</v>
      </c>
    </row>
    <row r="3134">
      <c r="A3134" s="104" t="inlineStr">
        <is>
          <t>2024/25</t>
        </is>
      </c>
      <c r="B3134" s="104" t="inlineStr">
        <is>
          <t>HC-075</t>
        </is>
      </c>
      <c r="C3134" s="104" t="inlineStr">
        <is>
          <t>P025</t>
        </is>
      </c>
      <c r="D3134" s="159" t="n">
        <v>13533</v>
      </c>
      <c r="E3134" s="160" t="n">
        <v>51666.36</v>
      </c>
      <c r="F3134" s="160" t="n">
        <v>18673.41</v>
      </c>
    </row>
    <row r="3135">
      <c r="A3135" s="104" t="inlineStr">
        <is>
          <t>2024/25</t>
        </is>
      </c>
      <c r="B3135" s="104" t="inlineStr">
        <is>
          <t>HC-075</t>
        </is>
      </c>
      <c r="C3135" s="104" t="inlineStr">
        <is>
          <t>P026</t>
        </is>
      </c>
      <c r="D3135" s="159" t="n">
        <v>7818</v>
      </c>
      <c r="E3135" s="160" t="n">
        <v>34820.31</v>
      </c>
      <c r="F3135" s="160" t="n">
        <v>11105.77</v>
      </c>
    </row>
    <row r="3136">
      <c r="A3136" s="104" t="inlineStr">
        <is>
          <t>2024/25</t>
        </is>
      </c>
      <c r="B3136" s="104" t="inlineStr">
        <is>
          <t>HC-075</t>
        </is>
      </c>
      <c r="C3136" s="104" t="inlineStr">
        <is>
          <t>P027</t>
        </is>
      </c>
      <c r="D3136" s="159" t="n">
        <v>6379</v>
      </c>
      <c r="E3136" s="160" t="n">
        <v>28415.55</v>
      </c>
      <c r="F3136" s="160" t="n">
        <v>9064.379999999999</v>
      </c>
    </row>
    <row r="3137">
      <c r="A3137" s="104" t="inlineStr">
        <is>
          <t>2024/25</t>
        </is>
      </c>
      <c r="B3137" s="104" t="inlineStr">
        <is>
          <t>HC-075</t>
        </is>
      </c>
      <c r="C3137" s="104" t="inlineStr">
        <is>
          <t>P028</t>
        </is>
      </c>
      <c r="D3137" s="159" t="n">
        <v>9309</v>
      </c>
      <c r="E3137" s="160" t="n">
        <v>44002.46</v>
      </c>
      <c r="F3137" s="160" t="n">
        <v>14969.79</v>
      </c>
    </row>
    <row r="3138">
      <c r="A3138" s="104" t="inlineStr">
        <is>
          <t>2024/25</t>
        </is>
      </c>
      <c r="B3138" s="104" t="inlineStr">
        <is>
          <t>HC-075</t>
        </is>
      </c>
      <c r="C3138" s="104" t="inlineStr">
        <is>
          <t>P029</t>
        </is>
      </c>
      <c r="D3138" s="159" t="n">
        <v>21132</v>
      </c>
      <c r="E3138" s="160" t="n">
        <v>40343.06</v>
      </c>
      <c r="F3138" s="160" t="n">
        <v>6005.43</v>
      </c>
    </row>
    <row r="3139">
      <c r="A3139" s="104" t="inlineStr">
        <is>
          <t>2024/25</t>
        </is>
      </c>
      <c r="B3139" s="104" t="inlineStr">
        <is>
          <t>HC-075</t>
        </is>
      </c>
      <c r="C3139" s="104" t="inlineStr">
        <is>
          <t>P030</t>
        </is>
      </c>
      <c r="D3139" s="159" t="n">
        <v>12525</v>
      </c>
      <c r="E3139" s="160" t="n">
        <v>37577.67</v>
      </c>
      <c r="F3139" s="160" t="n">
        <v>7192.27</v>
      </c>
    </row>
    <row r="3140">
      <c r="A3140" s="104" t="inlineStr">
        <is>
          <t>2024/25</t>
        </is>
      </c>
      <c r="B3140" s="104" t="inlineStr">
        <is>
          <t>HC-075</t>
        </is>
      </c>
      <c r="C3140" s="104" t="inlineStr">
        <is>
          <t>P031</t>
        </is>
      </c>
      <c r="D3140" s="159" t="n">
        <v>5535</v>
      </c>
      <c r="E3140" s="160" t="n">
        <v>27668.08</v>
      </c>
      <c r="F3140" s="160" t="n">
        <v>8238.110000000001</v>
      </c>
    </row>
    <row r="3141">
      <c r="A3141" s="104" t="inlineStr">
        <is>
          <t>2024/25</t>
        </is>
      </c>
      <c r="B3141" s="104" t="inlineStr">
        <is>
          <t>HC-075</t>
        </is>
      </c>
      <c r="C3141" s="104" t="inlineStr">
        <is>
          <t>P032</t>
        </is>
      </c>
      <c r="D3141" s="159" t="n">
        <v>7138</v>
      </c>
      <c r="E3141" s="160" t="n">
        <v>16875.33</v>
      </c>
      <c r="F3141" s="160" t="n">
        <v>3767.9</v>
      </c>
    </row>
    <row r="3142">
      <c r="A3142" s="104" t="inlineStr">
        <is>
          <t>2024/25</t>
        </is>
      </c>
      <c r="B3142" s="104" t="inlineStr">
        <is>
          <t>HC-075</t>
        </is>
      </c>
      <c r="C3142" s="104" t="inlineStr">
        <is>
          <t>P033</t>
        </is>
      </c>
      <c r="D3142" s="159" t="n">
        <v>4792</v>
      </c>
      <c r="E3142" s="160" t="n">
        <v>14809.65</v>
      </c>
      <c r="F3142" s="160" t="n">
        <v>3778.43</v>
      </c>
    </row>
    <row r="3143">
      <c r="A3143" s="104" t="inlineStr">
        <is>
          <t>2024/25</t>
        </is>
      </c>
      <c r="B3143" s="104" t="inlineStr">
        <is>
          <t>HC-075</t>
        </is>
      </c>
      <c r="C3143" s="104" t="inlineStr">
        <is>
          <t>P034</t>
        </is>
      </c>
      <c r="D3143" s="159" t="n">
        <v>3138</v>
      </c>
      <c r="E3143" s="160" t="n">
        <v>13123.23</v>
      </c>
      <c r="F3143" s="160" t="n">
        <v>4046.66</v>
      </c>
    </row>
    <row r="3144">
      <c r="A3144" s="104" t="inlineStr">
        <is>
          <t>2024/25</t>
        </is>
      </c>
      <c r="B3144" s="104" t="inlineStr">
        <is>
          <t>HC-075</t>
        </is>
      </c>
      <c r="C3144" s="104" t="inlineStr">
        <is>
          <t>P035</t>
        </is>
      </c>
      <c r="D3144" s="159" t="n">
        <v>4587</v>
      </c>
      <c r="E3144" s="160" t="n">
        <v>16261.97</v>
      </c>
      <c r="F3144" s="160" t="n">
        <v>4495.72</v>
      </c>
    </row>
    <row r="3145">
      <c r="A3145" s="104" t="inlineStr">
        <is>
          <t>2024/25</t>
        </is>
      </c>
      <c r="B3145" s="104" t="inlineStr">
        <is>
          <t>HC-075</t>
        </is>
      </c>
      <c r="C3145" s="104" t="inlineStr">
        <is>
          <t>P036</t>
        </is>
      </c>
      <c r="D3145" s="159" t="n">
        <v>3575</v>
      </c>
      <c r="E3145" s="160" t="n">
        <v>13649.67</v>
      </c>
      <c r="F3145" s="160" t="n">
        <v>3917.99</v>
      </c>
    </row>
    <row r="3146">
      <c r="A3146" s="104" t="inlineStr">
        <is>
          <t>2024/25</t>
        </is>
      </c>
      <c r="B3146" s="104" t="inlineStr">
        <is>
          <t>HC-075</t>
        </is>
      </c>
      <c r="C3146" s="104" t="inlineStr">
        <is>
          <t>P037</t>
        </is>
      </c>
      <c r="D3146" s="159" t="n">
        <v>5029</v>
      </c>
      <c r="E3146" s="160" t="n">
        <v>17372.33</v>
      </c>
      <c r="F3146" s="160" t="n">
        <v>5725.09</v>
      </c>
    </row>
    <row r="3147">
      <c r="A3147" s="104" t="inlineStr">
        <is>
          <t>2024/25</t>
        </is>
      </c>
      <c r="B3147" s="104" t="inlineStr">
        <is>
          <t>HC-075</t>
        </is>
      </c>
      <c r="C3147" s="104" t="inlineStr">
        <is>
          <t>P038</t>
        </is>
      </c>
      <c r="D3147" s="159" t="n">
        <v>2430</v>
      </c>
      <c r="E3147" s="160" t="n">
        <v>15247.18</v>
      </c>
      <c r="F3147" s="160" t="n">
        <v>4862.41</v>
      </c>
    </row>
    <row r="3148">
      <c r="A3148" s="104" t="inlineStr">
        <is>
          <t>2024/25</t>
        </is>
      </c>
      <c r="B3148" s="104" t="inlineStr">
        <is>
          <t>HC-075</t>
        </is>
      </c>
      <c r="C3148" s="104" t="inlineStr">
        <is>
          <t>P039</t>
        </is>
      </c>
      <c r="D3148" s="159" t="n">
        <v>2729</v>
      </c>
      <c r="E3148" s="160" t="n">
        <v>17120.59</v>
      </c>
      <c r="F3148" s="160" t="n">
        <v>5643.26</v>
      </c>
    </row>
    <row r="3149">
      <c r="A3149" s="104" t="inlineStr">
        <is>
          <t>2024/25</t>
        </is>
      </c>
      <c r="B3149" s="104" t="inlineStr">
        <is>
          <t>HC-075</t>
        </is>
      </c>
      <c r="C3149" s="104" t="inlineStr">
        <is>
          <t>P040</t>
        </is>
      </c>
      <c r="D3149" s="159" t="n">
        <v>1100</v>
      </c>
      <c r="E3149" s="160" t="n">
        <v>8401</v>
      </c>
      <c r="F3149" s="160" t="n">
        <v>2685.34</v>
      </c>
    </row>
    <row r="3150">
      <c r="A3150" s="104" t="inlineStr">
        <is>
          <t>2024/25</t>
        </is>
      </c>
      <c r="B3150" s="104" t="inlineStr">
        <is>
          <t>HC-075</t>
        </is>
      </c>
      <c r="C3150" s="104" t="inlineStr">
        <is>
          <t>P041</t>
        </is>
      </c>
      <c r="D3150" s="159" t="n">
        <v>492</v>
      </c>
      <c r="E3150" s="160" t="n">
        <v>5325.04</v>
      </c>
      <c r="F3150" s="160" t="n">
        <v>2032.71</v>
      </c>
    </row>
    <row r="3151">
      <c r="A3151" s="104" t="inlineStr">
        <is>
          <t>2024/25</t>
        </is>
      </c>
      <c r="B3151" s="104" t="inlineStr">
        <is>
          <t>HC-075</t>
        </is>
      </c>
      <c r="C3151" s="104" t="inlineStr">
        <is>
          <t>P042</t>
        </is>
      </c>
      <c r="D3151" s="159" t="n">
        <v>854</v>
      </c>
      <c r="E3151" s="160" t="n">
        <v>3414.55</v>
      </c>
      <c r="F3151" s="160" t="n">
        <v>832.8</v>
      </c>
    </row>
    <row r="3152">
      <c r="A3152" s="104" t="inlineStr">
        <is>
          <t>2024/25</t>
        </is>
      </c>
      <c r="B3152" s="104" t="inlineStr">
        <is>
          <t>HC-076</t>
        </is>
      </c>
      <c r="C3152" s="104" t="inlineStr">
        <is>
          <t>P001</t>
        </is>
      </c>
      <c r="D3152" s="159" t="n">
        <v>4554</v>
      </c>
      <c r="E3152" s="160" t="n">
        <v>40984.23</v>
      </c>
      <c r="F3152" s="160" t="n">
        <v>14391.27</v>
      </c>
    </row>
    <row r="3153">
      <c r="A3153" s="104" t="inlineStr">
        <is>
          <t>2024/25</t>
        </is>
      </c>
      <c r="B3153" s="104" t="inlineStr">
        <is>
          <t>HC-076</t>
        </is>
      </c>
      <c r="C3153" s="104" t="inlineStr">
        <is>
          <t>P002</t>
        </is>
      </c>
      <c r="D3153" s="159" t="n">
        <v>6145</v>
      </c>
      <c r="E3153" s="160" t="n">
        <v>64250.56</v>
      </c>
      <c r="F3153" s="160" t="n">
        <v>23928.29</v>
      </c>
    </row>
    <row r="3154">
      <c r="A3154" s="104" t="inlineStr">
        <is>
          <t>2024/25</t>
        </is>
      </c>
      <c r="B3154" s="104" t="inlineStr">
        <is>
          <t>HC-076</t>
        </is>
      </c>
      <c r="C3154" s="104" t="inlineStr">
        <is>
          <t>P003</t>
        </is>
      </c>
      <c r="D3154" s="159" t="n">
        <v>9194</v>
      </c>
      <c r="E3154" s="160" t="n">
        <v>61851.2</v>
      </c>
      <c r="F3154" s="160" t="n">
        <v>20404.63</v>
      </c>
    </row>
    <row r="3155">
      <c r="A3155" s="104" t="inlineStr">
        <is>
          <t>2024/25</t>
        </is>
      </c>
      <c r="B3155" s="104" t="inlineStr">
        <is>
          <t>HC-076</t>
        </is>
      </c>
      <c r="C3155" s="104" t="inlineStr">
        <is>
          <t>P004</t>
        </is>
      </c>
      <c r="D3155" s="159" t="n">
        <v>4214</v>
      </c>
      <c r="E3155" s="160" t="n">
        <v>32940.43</v>
      </c>
      <c r="F3155" s="160" t="n">
        <v>10515.08</v>
      </c>
    </row>
    <row r="3156">
      <c r="A3156" s="104" t="inlineStr">
        <is>
          <t>2024/25</t>
        </is>
      </c>
      <c r="B3156" s="104" t="inlineStr">
        <is>
          <t>HC-076</t>
        </is>
      </c>
      <c r="C3156" s="104" t="inlineStr">
        <is>
          <t>P005</t>
        </is>
      </c>
      <c r="D3156" s="159" t="n">
        <v>8843</v>
      </c>
      <c r="E3156" s="160" t="n">
        <v>65915.38</v>
      </c>
      <c r="F3156" s="160" t="n">
        <v>20340.81</v>
      </c>
    </row>
    <row r="3157">
      <c r="A3157" s="104" t="inlineStr">
        <is>
          <t>2024/25</t>
        </is>
      </c>
      <c r="B3157" s="104" t="inlineStr">
        <is>
          <t>HC-076</t>
        </is>
      </c>
      <c r="C3157" s="104" t="inlineStr">
        <is>
          <t>P006</t>
        </is>
      </c>
      <c r="D3157" s="159" t="n">
        <v>8295</v>
      </c>
      <c r="E3157" s="160" t="n">
        <v>67115.42</v>
      </c>
      <c r="F3157" s="160" t="n">
        <v>19281.48</v>
      </c>
    </row>
    <row r="3158">
      <c r="A3158" s="104" t="inlineStr">
        <is>
          <t>2024/25</t>
        </is>
      </c>
      <c r="B3158" s="104" t="inlineStr">
        <is>
          <t>HC-076</t>
        </is>
      </c>
      <c r="C3158" s="104" t="inlineStr">
        <is>
          <t>P007</t>
        </is>
      </c>
      <c r="D3158" s="159" t="n">
        <v>7990</v>
      </c>
      <c r="E3158" s="160" t="n">
        <v>60296.02</v>
      </c>
      <c r="F3158" s="160" t="n">
        <v>16039.94</v>
      </c>
    </row>
    <row r="3159">
      <c r="A3159" s="104" t="inlineStr">
        <is>
          <t>2024/25</t>
        </is>
      </c>
      <c r="B3159" s="104" t="inlineStr">
        <is>
          <t>HC-076</t>
        </is>
      </c>
      <c r="C3159" s="104" t="inlineStr">
        <is>
          <t>P008</t>
        </is>
      </c>
      <c r="D3159" s="159" t="n">
        <v>6672</v>
      </c>
      <c r="E3159" s="160" t="n">
        <v>49123.62</v>
      </c>
      <c r="F3159" s="160" t="n">
        <v>17771.61</v>
      </c>
    </row>
    <row r="3160">
      <c r="A3160" s="104" t="inlineStr">
        <is>
          <t>2024/25</t>
        </is>
      </c>
      <c r="B3160" s="104" t="inlineStr">
        <is>
          <t>HC-076</t>
        </is>
      </c>
      <c r="C3160" s="104" t="inlineStr">
        <is>
          <t>P009</t>
        </is>
      </c>
      <c r="D3160" s="159" t="n">
        <v>3349</v>
      </c>
      <c r="E3160" s="160" t="n">
        <v>42297.76</v>
      </c>
      <c r="F3160" s="160" t="n">
        <v>17100.58</v>
      </c>
    </row>
    <row r="3161">
      <c r="A3161" s="104" t="inlineStr">
        <is>
          <t>2024/25</t>
        </is>
      </c>
      <c r="B3161" s="104" t="inlineStr">
        <is>
          <t>HC-076</t>
        </is>
      </c>
      <c r="C3161" s="104" t="inlineStr">
        <is>
          <t>P010</t>
        </is>
      </c>
      <c r="D3161" s="159" t="n">
        <v>9089</v>
      </c>
      <c r="E3161" s="160" t="n">
        <v>53706.84</v>
      </c>
      <c r="F3161" s="160" t="n">
        <v>17145.64</v>
      </c>
    </row>
    <row r="3162">
      <c r="A3162" s="104" t="inlineStr">
        <is>
          <t>2024/25</t>
        </is>
      </c>
      <c r="B3162" s="104" t="inlineStr">
        <is>
          <t>HC-076</t>
        </is>
      </c>
      <c r="C3162" s="104" t="inlineStr">
        <is>
          <t>P011</t>
        </is>
      </c>
      <c r="D3162" s="159" t="n">
        <v>7966</v>
      </c>
      <c r="E3162" s="160" t="n">
        <v>23168.09</v>
      </c>
      <c r="F3162" s="160" t="n">
        <v>5423.68</v>
      </c>
    </row>
    <row r="3163">
      <c r="A3163" s="104" t="inlineStr">
        <is>
          <t>2024/25</t>
        </is>
      </c>
      <c r="B3163" s="104" t="inlineStr">
        <is>
          <t>HC-076</t>
        </is>
      </c>
      <c r="C3163" s="104" t="inlineStr">
        <is>
          <t>P012</t>
        </is>
      </c>
      <c r="D3163" s="159" t="n">
        <v>8810</v>
      </c>
      <c r="E3163" s="160" t="n">
        <v>32835.46</v>
      </c>
      <c r="F3163" s="160" t="n">
        <v>9783.639999999999</v>
      </c>
    </row>
    <row r="3164">
      <c r="A3164" s="104" t="inlineStr">
        <is>
          <t>2024/25</t>
        </is>
      </c>
      <c r="B3164" s="104" t="inlineStr">
        <is>
          <t>HC-076</t>
        </is>
      </c>
      <c r="C3164" s="104" t="inlineStr">
        <is>
          <t>P013</t>
        </is>
      </c>
      <c r="D3164" s="159" t="n">
        <v>9614</v>
      </c>
      <c r="E3164" s="160" t="n">
        <v>33213.48</v>
      </c>
      <c r="F3164" s="160" t="n">
        <v>8481.24</v>
      </c>
    </row>
    <row r="3165">
      <c r="A3165" s="104" t="inlineStr">
        <is>
          <t>2024/25</t>
        </is>
      </c>
      <c r="B3165" s="104" t="inlineStr">
        <is>
          <t>HC-076</t>
        </is>
      </c>
      <c r="C3165" s="104" t="inlineStr">
        <is>
          <t>P014</t>
        </is>
      </c>
      <c r="D3165" s="159" t="n">
        <v>10492</v>
      </c>
      <c r="E3165" s="160" t="n">
        <v>41015.19</v>
      </c>
      <c r="F3165" s="160" t="n">
        <v>11346.79</v>
      </c>
    </row>
    <row r="3166">
      <c r="A3166" s="104" t="inlineStr">
        <is>
          <t>2024/25</t>
        </is>
      </c>
      <c r="B3166" s="104" t="inlineStr">
        <is>
          <t>HC-076</t>
        </is>
      </c>
      <c r="C3166" s="104" t="inlineStr">
        <is>
          <t>P015</t>
        </is>
      </c>
      <c r="D3166" s="159" t="n">
        <v>7485</v>
      </c>
      <c r="E3166" s="160" t="n">
        <v>35381.33</v>
      </c>
      <c r="F3166" s="160" t="n">
        <v>11670.85</v>
      </c>
    </row>
    <row r="3167">
      <c r="A3167" s="104" t="inlineStr">
        <is>
          <t>2024/25</t>
        </is>
      </c>
      <c r="B3167" s="104" t="inlineStr">
        <is>
          <t>HC-076</t>
        </is>
      </c>
      <c r="C3167" s="104" t="inlineStr">
        <is>
          <t>P016</t>
        </is>
      </c>
      <c r="D3167" s="159" t="n">
        <v>4171</v>
      </c>
      <c r="E3167" s="160" t="n">
        <v>25781.23</v>
      </c>
      <c r="F3167" s="160" t="n">
        <v>7956.51</v>
      </c>
    </row>
    <row r="3168">
      <c r="A3168" s="104" t="inlineStr">
        <is>
          <t>2024/25</t>
        </is>
      </c>
      <c r="B3168" s="104" t="inlineStr">
        <is>
          <t>HC-076</t>
        </is>
      </c>
      <c r="C3168" s="104" t="inlineStr">
        <is>
          <t>P017</t>
        </is>
      </c>
      <c r="D3168" s="159" t="n">
        <v>3740</v>
      </c>
      <c r="E3168" s="160" t="n">
        <v>25497.81</v>
      </c>
      <c r="F3168" s="160" t="n">
        <v>8682.83</v>
      </c>
    </row>
    <row r="3169">
      <c r="A3169" s="104" t="inlineStr">
        <is>
          <t>2024/25</t>
        </is>
      </c>
      <c r="B3169" s="104" t="inlineStr">
        <is>
          <t>HC-076</t>
        </is>
      </c>
      <c r="C3169" s="104" t="inlineStr">
        <is>
          <t>P018</t>
        </is>
      </c>
      <c r="D3169" s="159" t="n">
        <v>8640</v>
      </c>
      <c r="E3169" s="160" t="n">
        <v>22783.57</v>
      </c>
      <c r="F3169" s="160" t="n">
        <v>4848.77</v>
      </c>
    </row>
    <row r="3170">
      <c r="A3170" s="104" t="inlineStr">
        <is>
          <t>2024/25</t>
        </is>
      </c>
      <c r="B3170" s="104" t="inlineStr">
        <is>
          <t>HC-076</t>
        </is>
      </c>
      <c r="C3170" s="104" t="inlineStr">
        <is>
          <t>P019</t>
        </is>
      </c>
      <c r="D3170" s="159" t="n">
        <v>10475</v>
      </c>
      <c r="E3170" s="160" t="n">
        <v>26666.67</v>
      </c>
      <c r="F3170" s="160" t="n">
        <v>6810.66</v>
      </c>
    </row>
    <row r="3171">
      <c r="A3171" s="104" t="inlineStr">
        <is>
          <t>2024/25</t>
        </is>
      </c>
      <c r="B3171" s="104" t="inlineStr">
        <is>
          <t>HC-076</t>
        </is>
      </c>
      <c r="C3171" s="104" t="inlineStr">
        <is>
          <t>P020</t>
        </is>
      </c>
      <c r="D3171" s="159" t="n">
        <v>7060</v>
      </c>
      <c r="E3171" s="160" t="n">
        <v>17972.03</v>
      </c>
      <c r="F3171" s="160" t="n">
        <v>4589.72</v>
      </c>
    </row>
    <row r="3172">
      <c r="A3172" s="104" t="inlineStr">
        <is>
          <t>2024/25</t>
        </is>
      </c>
      <c r="B3172" s="104" t="inlineStr">
        <is>
          <t>HC-076</t>
        </is>
      </c>
      <c r="C3172" s="104" t="inlineStr">
        <is>
          <t>P021</t>
        </is>
      </c>
      <c r="D3172" s="159" t="n">
        <v>10079</v>
      </c>
      <c r="E3172" s="160" t="n">
        <v>32981.05</v>
      </c>
      <c r="F3172" s="160" t="n">
        <v>9123.360000000001</v>
      </c>
    </row>
    <row r="3173">
      <c r="A3173" s="104" t="inlineStr">
        <is>
          <t>2024/25</t>
        </is>
      </c>
      <c r="B3173" s="104" t="inlineStr">
        <is>
          <t>HC-076</t>
        </is>
      </c>
      <c r="C3173" s="104" t="inlineStr">
        <is>
          <t>P022</t>
        </is>
      </c>
      <c r="D3173" s="159" t="n">
        <v>9052</v>
      </c>
      <c r="E3173" s="160" t="n">
        <v>27978.76</v>
      </c>
      <c r="F3173" s="160" t="n">
        <v>7443.46</v>
      </c>
    </row>
    <row r="3174">
      <c r="A3174" s="104" t="inlineStr">
        <is>
          <t>2024/25</t>
        </is>
      </c>
      <c r="B3174" s="104" t="inlineStr">
        <is>
          <t>HC-076</t>
        </is>
      </c>
      <c r="C3174" s="104" t="inlineStr">
        <is>
          <t>P023</t>
        </is>
      </c>
      <c r="D3174" s="159" t="n">
        <v>9671</v>
      </c>
      <c r="E3174" s="160" t="n">
        <v>19338.26</v>
      </c>
      <c r="F3174" s="160" t="n">
        <v>3704.15</v>
      </c>
    </row>
    <row r="3175">
      <c r="A3175" s="104" t="inlineStr">
        <is>
          <t>2024/25</t>
        </is>
      </c>
      <c r="B3175" s="104" t="inlineStr">
        <is>
          <t>HC-076</t>
        </is>
      </c>
      <c r="C3175" s="104" t="inlineStr">
        <is>
          <t>P024</t>
        </is>
      </c>
      <c r="D3175" s="159" t="n">
        <v>11716</v>
      </c>
      <c r="E3175" s="160" t="n">
        <v>25559.7</v>
      </c>
      <c r="F3175" s="160" t="n">
        <v>5167.93</v>
      </c>
    </row>
    <row r="3176">
      <c r="A3176" s="104" t="inlineStr">
        <is>
          <t>2024/25</t>
        </is>
      </c>
      <c r="B3176" s="104" t="inlineStr">
        <is>
          <t>HC-076</t>
        </is>
      </c>
      <c r="C3176" s="104" t="inlineStr">
        <is>
          <t>P025</t>
        </is>
      </c>
      <c r="D3176" s="159" t="n">
        <v>9454</v>
      </c>
      <c r="E3176" s="160" t="n">
        <v>36097.02</v>
      </c>
      <c r="F3176" s="160" t="n">
        <v>13060.91</v>
      </c>
    </row>
    <row r="3177">
      <c r="A3177" s="104" t="inlineStr">
        <is>
          <t>2024/25</t>
        </is>
      </c>
      <c r="B3177" s="104" t="inlineStr">
        <is>
          <t>HC-076</t>
        </is>
      </c>
      <c r="C3177" s="104" t="inlineStr">
        <is>
          <t>P026</t>
        </is>
      </c>
      <c r="D3177" s="159" t="n">
        <v>5671</v>
      </c>
      <c r="E3177" s="160" t="n">
        <v>25261.13</v>
      </c>
      <c r="F3177" s="160" t="n">
        <v>8064.3</v>
      </c>
    </row>
    <row r="3178">
      <c r="A3178" s="104" t="inlineStr">
        <is>
          <t>2024/25</t>
        </is>
      </c>
      <c r="B3178" s="104" t="inlineStr">
        <is>
          <t>HC-076</t>
        </is>
      </c>
      <c r="C3178" s="104" t="inlineStr">
        <is>
          <t>P027</t>
        </is>
      </c>
      <c r="D3178" s="159" t="n">
        <v>4725</v>
      </c>
      <c r="E3178" s="160" t="n">
        <v>21048.29</v>
      </c>
      <c r="F3178" s="160" t="n">
        <v>6718.3</v>
      </c>
    </row>
    <row r="3179">
      <c r="A3179" s="104" t="inlineStr">
        <is>
          <t>2024/25</t>
        </is>
      </c>
      <c r="B3179" s="104" t="inlineStr">
        <is>
          <t>HC-076</t>
        </is>
      </c>
      <c r="C3179" s="104" t="inlineStr">
        <is>
          <t>P028</t>
        </is>
      </c>
      <c r="D3179" s="159" t="n">
        <v>6483</v>
      </c>
      <c r="E3179" s="160" t="n">
        <v>30644.51</v>
      </c>
      <c r="F3179" s="160" t="n">
        <v>10434.39</v>
      </c>
    </row>
    <row r="3180">
      <c r="A3180" s="104" t="inlineStr">
        <is>
          <t>2024/25</t>
        </is>
      </c>
      <c r="B3180" s="104" t="inlineStr">
        <is>
          <t>HC-076</t>
        </is>
      </c>
      <c r="C3180" s="104" t="inlineStr">
        <is>
          <t>P029</t>
        </is>
      </c>
      <c r="D3180" s="159" t="n">
        <v>16006</v>
      </c>
      <c r="E3180" s="160" t="n">
        <v>30556.89</v>
      </c>
      <c r="F3180" s="160" t="n">
        <v>4552.72</v>
      </c>
    </row>
    <row r="3181">
      <c r="A3181" s="104" t="inlineStr">
        <is>
          <t>2024/25</t>
        </is>
      </c>
      <c r="B3181" s="104" t="inlineStr">
        <is>
          <t>HC-076</t>
        </is>
      </c>
      <c r="C3181" s="104" t="inlineStr">
        <is>
          <t>P030</t>
        </is>
      </c>
      <c r="D3181" s="159" t="n">
        <v>8531</v>
      </c>
      <c r="E3181" s="160" t="n">
        <v>25591.12</v>
      </c>
      <c r="F3181" s="160" t="n">
        <v>4902.11</v>
      </c>
    </row>
    <row r="3182">
      <c r="A3182" s="104" t="inlineStr">
        <is>
          <t>2024/25</t>
        </is>
      </c>
      <c r="B3182" s="104" t="inlineStr">
        <is>
          <t>HC-076</t>
        </is>
      </c>
      <c r="C3182" s="104" t="inlineStr">
        <is>
          <t>P031</t>
        </is>
      </c>
      <c r="D3182" s="159" t="n">
        <v>3971</v>
      </c>
      <c r="E3182" s="160" t="n">
        <v>19857.31</v>
      </c>
      <c r="F3182" s="160" t="n">
        <v>5917.09</v>
      </c>
    </row>
    <row r="3183">
      <c r="A3183" s="104" t="inlineStr">
        <is>
          <t>2024/25</t>
        </is>
      </c>
      <c r="B3183" s="104" t="inlineStr">
        <is>
          <t>HC-076</t>
        </is>
      </c>
      <c r="C3183" s="104" t="inlineStr">
        <is>
          <t>P032</t>
        </is>
      </c>
      <c r="D3183" s="159" t="n">
        <v>4946</v>
      </c>
      <c r="E3183" s="160" t="n">
        <v>11690.82</v>
      </c>
      <c r="F3183" s="160" t="n">
        <v>2612.41</v>
      </c>
    </row>
    <row r="3184">
      <c r="A3184" s="104" t="inlineStr">
        <is>
          <t>2024/25</t>
        </is>
      </c>
      <c r="B3184" s="104" t="inlineStr">
        <is>
          <t>HC-076</t>
        </is>
      </c>
      <c r="C3184" s="104" t="inlineStr">
        <is>
          <t>P033</t>
        </is>
      </c>
      <c r="D3184" s="159" t="n">
        <v>3271</v>
      </c>
      <c r="E3184" s="160" t="n">
        <v>10113.99</v>
      </c>
      <c r="F3184" s="160" t="n">
        <v>2582.99</v>
      </c>
    </row>
    <row r="3185">
      <c r="A3185" s="104" t="inlineStr">
        <is>
          <t>2024/25</t>
        </is>
      </c>
      <c r="B3185" s="104" t="inlineStr">
        <is>
          <t>HC-076</t>
        </is>
      </c>
      <c r="C3185" s="104" t="inlineStr">
        <is>
          <t>P034</t>
        </is>
      </c>
      <c r="D3185" s="159" t="n">
        <v>2374</v>
      </c>
      <c r="E3185" s="160" t="n">
        <v>9928.450000000001</v>
      </c>
      <c r="F3185" s="160" t="n">
        <v>3063.53</v>
      </c>
    </row>
    <row r="3186">
      <c r="A3186" s="104" t="inlineStr">
        <is>
          <t>2024/25</t>
        </is>
      </c>
      <c r="B3186" s="104" t="inlineStr">
        <is>
          <t>HC-076</t>
        </is>
      </c>
      <c r="C3186" s="104" t="inlineStr">
        <is>
          <t>P035</t>
        </is>
      </c>
      <c r="D3186" s="159" t="n">
        <v>3217</v>
      </c>
      <c r="E3186" s="160" t="n">
        <v>11401.39</v>
      </c>
      <c r="F3186" s="160" t="n">
        <v>3154.66</v>
      </c>
    </row>
    <row r="3187">
      <c r="A3187" s="104" t="inlineStr">
        <is>
          <t>2024/25</t>
        </is>
      </c>
      <c r="B3187" s="104" t="inlineStr">
        <is>
          <t>HC-076</t>
        </is>
      </c>
      <c r="C3187" s="104" t="inlineStr">
        <is>
          <t>P036</t>
        </is>
      </c>
      <c r="D3187" s="159" t="n">
        <v>2410</v>
      </c>
      <c r="E3187" s="160" t="n">
        <v>9205.02</v>
      </c>
      <c r="F3187" s="160" t="n">
        <v>2644.21</v>
      </c>
    </row>
    <row r="3188">
      <c r="A3188" s="104" t="inlineStr">
        <is>
          <t>2024/25</t>
        </is>
      </c>
      <c r="B3188" s="104" t="inlineStr">
        <is>
          <t>HC-076</t>
        </is>
      </c>
      <c r="C3188" s="104" t="inlineStr">
        <is>
          <t>P037</t>
        </is>
      </c>
      <c r="D3188" s="159" t="n">
        <v>3592</v>
      </c>
      <c r="E3188" s="160" t="n">
        <v>12408.86</v>
      </c>
      <c r="F3188" s="160" t="n">
        <v>4092.9</v>
      </c>
    </row>
    <row r="3189">
      <c r="A3189" s="104" t="inlineStr">
        <is>
          <t>2024/25</t>
        </is>
      </c>
      <c r="B3189" s="104" t="inlineStr">
        <is>
          <t>HC-076</t>
        </is>
      </c>
      <c r="C3189" s="104" t="inlineStr">
        <is>
          <t>P038</t>
        </is>
      </c>
      <c r="D3189" s="159" t="n">
        <v>1742</v>
      </c>
      <c r="E3189" s="160" t="n">
        <v>10920.74</v>
      </c>
      <c r="F3189" s="160" t="n">
        <v>3486.21</v>
      </c>
    </row>
    <row r="3190">
      <c r="A3190" s="104" t="inlineStr">
        <is>
          <t>2024/25</t>
        </is>
      </c>
      <c r="B3190" s="104" t="inlineStr">
        <is>
          <t>HC-076</t>
        </is>
      </c>
      <c r="C3190" s="104" t="inlineStr">
        <is>
          <t>P039</t>
        </is>
      </c>
      <c r="D3190" s="159" t="n">
        <v>1956</v>
      </c>
      <c r="E3190" s="160" t="n">
        <v>12265.85</v>
      </c>
      <c r="F3190" s="160" t="n">
        <v>4046.29</v>
      </c>
    </row>
    <row r="3191">
      <c r="A3191" s="104" t="inlineStr">
        <is>
          <t>2024/25</t>
        </is>
      </c>
      <c r="B3191" s="104" t="inlineStr">
        <is>
          <t>HC-076</t>
        </is>
      </c>
      <c r="C3191" s="104" t="inlineStr">
        <is>
          <t>P040</t>
        </is>
      </c>
      <c r="D3191" s="159" t="n">
        <v>749</v>
      </c>
      <c r="E3191" s="160" t="n">
        <v>5720.03</v>
      </c>
      <c r="F3191" s="160" t="n">
        <v>1824.16</v>
      </c>
    </row>
    <row r="3192">
      <c r="A3192" s="104" t="inlineStr">
        <is>
          <t>2024/25</t>
        </is>
      </c>
      <c r="B3192" s="104" t="inlineStr">
        <is>
          <t>HC-076</t>
        </is>
      </c>
      <c r="C3192" s="104" t="inlineStr">
        <is>
          <t>P041</t>
        </is>
      </c>
      <c r="D3192" s="159" t="n">
        <v>372</v>
      </c>
      <c r="E3192" s="160" t="n">
        <v>4028.03</v>
      </c>
      <c r="F3192" s="160" t="n">
        <v>1542.23</v>
      </c>
    </row>
    <row r="3193">
      <c r="A3193" s="104" t="inlineStr">
        <is>
          <t>2024/25</t>
        </is>
      </c>
      <c r="B3193" s="104" t="inlineStr">
        <is>
          <t>HC-076</t>
        </is>
      </c>
      <c r="C3193" s="104" t="inlineStr">
        <is>
          <t>P042</t>
        </is>
      </c>
      <c r="D3193" s="159" t="n">
        <v>647</v>
      </c>
      <c r="E3193" s="160" t="n">
        <v>2586.07</v>
      </c>
      <c r="F3193" s="160" t="n">
        <v>632.5700000000001</v>
      </c>
    </row>
    <row r="3194">
      <c r="A3194" s="104" t="inlineStr">
        <is>
          <t>2024/25</t>
        </is>
      </c>
      <c r="B3194" s="104" t="inlineStr">
        <is>
          <t>HC-077</t>
        </is>
      </c>
      <c r="C3194" s="104" t="inlineStr">
        <is>
          <t>P001</t>
        </is>
      </c>
      <c r="D3194" s="159" t="n">
        <v>4610</v>
      </c>
      <c r="E3194" s="160" t="n">
        <v>41491.9</v>
      </c>
      <c r="F3194" s="160" t="n">
        <v>14570.46</v>
      </c>
    </row>
    <row r="3195">
      <c r="A3195" s="104" t="inlineStr">
        <is>
          <t>2024/25</t>
        </is>
      </c>
      <c r="B3195" s="104" t="inlineStr">
        <is>
          <t>HC-077</t>
        </is>
      </c>
      <c r="C3195" s="104" t="inlineStr">
        <is>
          <t>P002</t>
        </is>
      </c>
      <c r="D3195" s="159" t="n">
        <v>7042</v>
      </c>
      <c r="E3195" s="160" t="n">
        <v>73628.34</v>
      </c>
      <c r="F3195" s="160" t="n">
        <v>27415.39</v>
      </c>
    </row>
    <row r="3196">
      <c r="A3196" s="104" t="inlineStr">
        <is>
          <t>2024/25</t>
        </is>
      </c>
      <c r="B3196" s="104" t="inlineStr">
        <is>
          <t>HC-077</t>
        </is>
      </c>
      <c r="C3196" s="104" t="inlineStr">
        <is>
          <t>P003</t>
        </is>
      </c>
      <c r="D3196" s="159" t="n">
        <v>9358</v>
      </c>
      <c r="E3196" s="160" t="n">
        <v>62959.24</v>
      </c>
      <c r="F3196" s="160" t="n">
        <v>20766.52</v>
      </c>
    </row>
    <row r="3197">
      <c r="A3197" s="104" t="inlineStr">
        <is>
          <t>2024/25</t>
        </is>
      </c>
      <c r="B3197" s="104" t="inlineStr">
        <is>
          <t>HC-077</t>
        </is>
      </c>
      <c r="C3197" s="104" t="inlineStr">
        <is>
          <t>P004</t>
        </is>
      </c>
      <c r="D3197" s="159" t="n">
        <v>4245</v>
      </c>
      <c r="E3197" s="160" t="n">
        <v>33175.65</v>
      </c>
      <c r="F3197" s="160" t="n">
        <v>10590.28</v>
      </c>
    </row>
    <row r="3198">
      <c r="A3198" s="104" t="inlineStr">
        <is>
          <t>2024/25</t>
        </is>
      </c>
      <c r="B3198" s="104" t="inlineStr">
        <is>
          <t>HC-077</t>
        </is>
      </c>
      <c r="C3198" s="104" t="inlineStr">
        <is>
          <t>P005</t>
        </is>
      </c>
      <c r="D3198" s="159" t="n">
        <v>9568</v>
      </c>
      <c r="E3198" s="160" t="n">
        <v>71312.85000000001</v>
      </c>
      <c r="F3198" s="160" t="n">
        <v>22003.98</v>
      </c>
    </row>
    <row r="3199">
      <c r="A3199" s="104" t="inlineStr">
        <is>
          <t>2024/25</t>
        </is>
      </c>
      <c r="B3199" s="104" t="inlineStr">
        <is>
          <t>HC-077</t>
        </is>
      </c>
      <c r="C3199" s="104" t="inlineStr">
        <is>
          <t>P006</t>
        </is>
      </c>
      <c r="D3199" s="159" t="n">
        <v>8533</v>
      </c>
      <c r="E3199" s="160" t="n">
        <v>69027.98</v>
      </c>
      <c r="F3199" s="160" t="n">
        <v>19831.4</v>
      </c>
    </row>
    <row r="3200">
      <c r="A3200" s="104" t="inlineStr">
        <is>
          <t>2024/25</t>
        </is>
      </c>
      <c r="B3200" s="104" t="inlineStr">
        <is>
          <t>HC-077</t>
        </is>
      </c>
      <c r="C3200" s="104" t="inlineStr">
        <is>
          <t>P007</t>
        </is>
      </c>
      <c r="D3200" s="159" t="n">
        <v>8449</v>
      </c>
      <c r="E3200" s="160" t="n">
        <v>63733.45</v>
      </c>
      <c r="F3200" s="160" t="n">
        <v>16953.98</v>
      </c>
    </row>
    <row r="3201">
      <c r="A3201" s="104" t="inlineStr">
        <is>
          <t>2024/25</t>
        </is>
      </c>
      <c r="B3201" s="104" t="inlineStr">
        <is>
          <t>HC-077</t>
        </is>
      </c>
      <c r="C3201" s="104" t="inlineStr">
        <is>
          <t>P008</t>
        </is>
      </c>
      <c r="D3201" s="159" t="n">
        <v>7202</v>
      </c>
      <c r="E3201" s="160" t="n">
        <v>53038.69</v>
      </c>
      <c r="F3201" s="160" t="n">
        <v>19188.09</v>
      </c>
    </row>
    <row r="3202">
      <c r="A3202" s="104" t="inlineStr">
        <is>
          <t>2024/25</t>
        </is>
      </c>
      <c r="B3202" s="104" t="inlineStr">
        <is>
          <t>HC-077</t>
        </is>
      </c>
      <c r="C3202" s="104" t="inlineStr">
        <is>
          <t>P009</t>
        </is>
      </c>
      <c r="D3202" s="159" t="n">
        <v>3637</v>
      </c>
      <c r="E3202" s="160" t="n">
        <v>45951.79</v>
      </c>
      <c r="F3202" s="160" t="n">
        <v>18578.63</v>
      </c>
    </row>
    <row r="3203">
      <c r="A3203" s="104" t="inlineStr">
        <is>
          <t>2024/25</t>
        </is>
      </c>
      <c r="B3203" s="104" t="inlineStr">
        <is>
          <t>HC-077</t>
        </is>
      </c>
      <c r="C3203" s="104" t="inlineStr">
        <is>
          <t>P010</t>
        </is>
      </c>
      <c r="D3203" s="159" t="n">
        <v>9091</v>
      </c>
      <c r="E3203" s="160" t="n">
        <v>53722.32</v>
      </c>
      <c r="F3203" s="160" t="n">
        <v>17150.16</v>
      </c>
    </row>
    <row r="3204">
      <c r="A3204" s="104" t="inlineStr">
        <is>
          <t>2024/25</t>
        </is>
      </c>
      <c r="B3204" s="104" t="inlineStr">
        <is>
          <t>HC-077</t>
        </is>
      </c>
      <c r="C3204" s="104" t="inlineStr">
        <is>
          <t>P011</t>
        </is>
      </c>
      <c r="D3204" s="159" t="n">
        <v>8750</v>
      </c>
      <c r="E3204" s="160" t="n">
        <v>25457.23</v>
      </c>
      <c r="F3204" s="160" t="n">
        <v>5959.19</v>
      </c>
    </row>
    <row r="3205">
      <c r="A3205" s="104" t="inlineStr">
        <is>
          <t>2024/25</t>
        </is>
      </c>
      <c r="B3205" s="104" t="inlineStr">
        <is>
          <t>HC-077</t>
        </is>
      </c>
      <c r="C3205" s="104" t="inlineStr">
        <is>
          <t>P012</t>
        </is>
      </c>
      <c r="D3205" s="159" t="n">
        <v>9444</v>
      </c>
      <c r="E3205" s="160" t="n">
        <v>35198.89</v>
      </c>
      <c r="F3205" s="160" t="n">
        <v>10486.04</v>
      </c>
    </row>
    <row r="3206">
      <c r="A3206" s="104" t="inlineStr">
        <is>
          <t>2024/25</t>
        </is>
      </c>
      <c r="B3206" s="104" t="inlineStr">
        <is>
          <t>HC-077</t>
        </is>
      </c>
      <c r="C3206" s="104" t="inlineStr">
        <is>
          <t>P013</t>
        </is>
      </c>
      <c r="D3206" s="159" t="n">
        <v>10278</v>
      </c>
      <c r="E3206" s="160" t="n">
        <v>35509.08</v>
      </c>
      <c r="F3206" s="160" t="n">
        <v>9067.42</v>
      </c>
    </row>
    <row r="3207">
      <c r="A3207" s="104" t="inlineStr">
        <is>
          <t>2024/25</t>
        </is>
      </c>
      <c r="B3207" s="104" t="inlineStr">
        <is>
          <t>HC-077</t>
        </is>
      </c>
      <c r="C3207" s="104" t="inlineStr">
        <is>
          <t>P014</t>
        </is>
      </c>
      <c r="D3207" s="159" t="n">
        <v>10737</v>
      </c>
      <c r="E3207" s="160" t="n">
        <v>41976.78</v>
      </c>
      <c r="F3207" s="160" t="n">
        <v>11613.67</v>
      </c>
    </row>
    <row r="3208">
      <c r="A3208" s="104" t="inlineStr">
        <is>
          <t>2024/25</t>
        </is>
      </c>
      <c r="B3208" s="104" t="inlineStr">
        <is>
          <t>HC-077</t>
        </is>
      </c>
      <c r="C3208" s="104" t="inlineStr">
        <is>
          <t>P015</t>
        </is>
      </c>
      <c r="D3208" s="159" t="n">
        <v>7541</v>
      </c>
      <c r="E3208" s="160" t="n">
        <v>35647.46</v>
      </c>
      <c r="F3208" s="160" t="n">
        <v>11757.03</v>
      </c>
    </row>
    <row r="3209">
      <c r="A3209" s="104" t="inlineStr">
        <is>
          <t>2024/25</t>
        </is>
      </c>
      <c r="B3209" s="104" t="inlineStr">
        <is>
          <t>HC-077</t>
        </is>
      </c>
      <c r="C3209" s="104" t="inlineStr">
        <is>
          <t>P016</t>
        </is>
      </c>
      <c r="D3209" s="159" t="n">
        <v>4185</v>
      </c>
      <c r="E3209" s="160" t="n">
        <v>25871.69</v>
      </c>
      <c r="F3209" s="160" t="n">
        <v>7982.49</v>
      </c>
    </row>
    <row r="3210">
      <c r="A3210" s="104" t="inlineStr">
        <is>
          <t>2024/25</t>
        </is>
      </c>
      <c r="B3210" s="104" t="inlineStr">
        <is>
          <t>HC-077</t>
        </is>
      </c>
      <c r="C3210" s="104" t="inlineStr">
        <is>
          <t>P017</t>
        </is>
      </c>
      <c r="D3210" s="159" t="n">
        <v>3492</v>
      </c>
      <c r="E3210" s="160" t="n">
        <v>23815.93</v>
      </c>
      <c r="F3210" s="160" t="n">
        <v>8109.67</v>
      </c>
    </row>
    <row r="3211">
      <c r="A3211" s="104" t="inlineStr">
        <is>
          <t>2024/25</t>
        </is>
      </c>
      <c r="B3211" s="104" t="inlineStr">
        <is>
          <t>HC-077</t>
        </is>
      </c>
      <c r="C3211" s="104" t="inlineStr">
        <is>
          <t>P018</t>
        </is>
      </c>
      <c r="D3211" s="159" t="n">
        <v>8588</v>
      </c>
      <c r="E3211" s="160" t="n">
        <v>22640.73</v>
      </c>
      <c r="F3211" s="160" t="n">
        <v>4818.06</v>
      </c>
    </row>
    <row r="3212">
      <c r="A3212" s="104" t="inlineStr">
        <is>
          <t>2024/25</t>
        </is>
      </c>
      <c r="B3212" s="104" t="inlineStr">
        <is>
          <t>HC-077</t>
        </is>
      </c>
      <c r="C3212" s="104" t="inlineStr">
        <is>
          <t>P019</t>
        </is>
      </c>
      <c r="D3212" s="159" t="n">
        <v>11135</v>
      </c>
      <c r="E3212" s="160" t="n">
        <v>28344.77</v>
      </c>
      <c r="F3212" s="160" t="n">
        <v>7238.29</v>
      </c>
    </row>
    <row r="3213">
      <c r="A3213" s="104" t="inlineStr">
        <is>
          <t>2024/25</t>
        </is>
      </c>
      <c r="B3213" s="104" t="inlineStr">
        <is>
          <t>HC-077</t>
        </is>
      </c>
      <c r="C3213" s="104" t="inlineStr">
        <is>
          <t>P020</t>
        </is>
      </c>
      <c r="D3213" s="159" t="n">
        <v>7241</v>
      </c>
      <c r="E3213" s="160" t="n">
        <v>18430.72</v>
      </c>
      <c r="F3213" s="160" t="n">
        <v>4706.45</v>
      </c>
    </row>
    <row r="3214">
      <c r="A3214" s="104" t="inlineStr">
        <is>
          <t>2024/25</t>
        </is>
      </c>
      <c r="B3214" s="104" t="inlineStr">
        <is>
          <t>HC-077</t>
        </is>
      </c>
      <c r="C3214" s="104" t="inlineStr">
        <is>
          <t>P021</t>
        </is>
      </c>
      <c r="D3214" s="159" t="n">
        <v>10707</v>
      </c>
      <c r="E3214" s="160" t="n">
        <v>35042.14</v>
      </c>
      <c r="F3214" s="160" t="n">
        <v>9693.290000000001</v>
      </c>
    </row>
    <row r="3215">
      <c r="A3215" s="104" t="inlineStr">
        <is>
          <t>2024/25</t>
        </is>
      </c>
      <c r="B3215" s="104" t="inlineStr">
        <is>
          <t>HC-077</t>
        </is>
      </c>
      <c r="C3215" s="104" t="inlineStr">
        <is>
          <t>P022</t>
        </is>
      </c>
      <c r="D3215" s="159" t="n">
        <v>9379</v>
      </c>
      <c r="E3215" s="160" t="n">
        <v>28986.65</v>
      </c>
      <c r="F3215" s="160" t="n">
        <v>7710.69</v>
      </c>
    </row>
    <row r="3216">
      <c r="A3216" s="104" t="inlineStr">
        <is>
          <t>2024/25</t>
        </is>
      </c>
      <c r="B3216" s="104" t="inlineStr">
        <is>
          <t>HC-077</t>
        </is>
      </c>
      <c r="C3216" s="104" t="inlineStr">
        <is>
          <t>P023</t>
        </is>
      </c>
      <c r="D3216" s="159" t="n">
        <v>10487</v>
      </c>
      <c r="E3216" s="160" t="n">
        <v>20973.62</v>
      </c>
      <c r="F3216" s="160" t="n">
        <v>4016.17</v>
      </c>
    </row>
    <row r="3217">
      <c r="A3217" s="104" t="inlineStr">
        <is>
          <t>2024/25</t>
        </is>
      </c>
      <c r="B3217" s="104" t="inlineStr">
        <is>
          <t>HC-077</t>
        </is>
      </c>
      <c r="C3217" s="104" t="inlineStr">
        <is>
          <t>P024</t>
        </is>
      </c>
      <c r="D3217" s="159" t="n">
        <v>11699</v>
      </c>
      <c r="E3217" s="160" t="n">
        <v>25526</v>
      </c>
      <c r="F3217" s="160" t="n">
        <v>5160.73</v>
      </c>
    </row>
    <row r="3218">
      <c r="A3218" s="104" t="inlineStr">
        <is>
          <t>2024/25</t>
        </is>
      </c>
      <c r="B3218" s="104" t="inlineStr">
        <is>
          <t>HC-077</t>
        </is>
      </c>
      <c r="C3218" s="104" t="inlineStr">
        <is>
          <t>P025</t>
        </is>
      </c>
      <c r="D3218" s="159" t="n">
        <v>9086</v>
      </c>
      <c r="E3218" s="160" t="n">
        <v>34693.1</v>
      </c>
      <c r="F3218" s="160" t="n">
        <v>12550.3</v>
      </c>
    </row>
    <row r="3219">
      <c r="A3219" s="104" t="inlineStr">
        <is>
          <t>2024/25</t>
        </is>
      </c>
      <c r="B3219" s="104" t="inlineStr">
        <is>
          <t>HC-077</t>
        </is>
      </c>
      <c r="C3219" s="104" t="inlineStr">
        <is>
          <t>P026</t>
        </is>
      </c>
      <c r="D3219" s="159" t="n">
        <v>5537</v>
      </c>
      <c r="E3219" s="160" t="n">
        <v>24656.5</v>
      </c>
      <c r="F3219" s="160" t="n">
        <v>7869.89</v>
      </c>
    </row>
    <row r="3220">
      <c r="A3220" s="104" t="inlineStr">
        <is>
          <t>2024/25</t>
        </is>
      </c>
      <c r="B3220" s="104" t="inlineStr">
        <is>
          <t>HC-077</t>
        </is>
      </c>
      <c r="C3220" s="104" t="inlineStr">
        <is>
          <t>P027</t>
        </is>
      </c>
      <c r="D3220" s="159" t="n">
        <v>4915</v>
      </c>
      <c r="E3220" s="160" t="n">
        <v>21897.02</v>
      </c>
      <c r="F3220" s="160" t="n">
        <v>6989.41</v>
      </c>
    </row>
    <row r="3221">
      <c r="A3221" s="104" t="inlineStr">
        <is>
          <t>2024/25</t>
        </is>
      </c>
      <c r="B3221" s="104" t="inlineStr">
        <is>
          <t>HC-077</t>
        </is>
      </c>
      <c r="C3221" s="104" t="inlineStr">
        <is>
          <t>P028</t>
        </is>
      </c>
      <c r="D3221" s="159" t="n">
        <v>6582</v>
      </c>
      <c r="E3221" s="160" t="n">
        <v>31117.95</v>
      </c>
      <c r="F3221" s="160" t="n">
        <v>10595.29</v>
      </c>
    </row>
    <row r="3222">
      <c r="A3222" s="104" t="inlineStr">
        <is>
          <t>2024/25</t>
        </is>
      </c>
      <c r="B3222" s="104" t="inlineStr">
        <is>
          <t>HC-077</t>
        </is>
      </c>
      <c r="C3222" s="104" t="inlineStr">
        <is>
          <t>P029</t>
        </is>
      </c>
      <c r="D3222" s="159" t="n">
        <v>17426</v>
      </c>
      <c r="E3222" s="160" t="n">
        <v>33270.59</v>
      </c>
      <c r="F3222" s="160" t="n">
        <v>4956.6</v>
      </c>
    </row>
    <row r="3223">
      <c r="A3223" s="104" t="inlineStr">
        <is>
          <t>2024/25</t>
        </is>
      </c>
      <c r="B3223" s="104" t="inlineStr">
        <is>
          <t>HC-077</t>
        </is>
      </c>
      <c r="C3223" s="104" t="inlineStr">
        <is>
          <t>P030</t>
        </is>
      </c>
      <c r="D3223" s="159" t="n">
        <v>9477</v>
      </c>
      <c r="E3223" s="160" t="n">
        <v>28430.28</v>
      </c>
      <c r="F3223" s="160" t="n">
        <v>5445.89</v>
      </c>
    </row>
    <row r="3224">
      <c r="A3224" s="104" t="inlineStr">
        <is>
          <t>2024/25</t>
        </is>
      </c>
      <c r="B3224" s="104" t="inlineStr">
        <is>
          <t>HC-077</t>
        </is>
      </c>
      <c r="C3224" s="104" t="inlineStr">
        <is>
          <t>P031</t>
        </is>
      </c>
      <c r="D3224" s="159" t="n">
        <v>4186</v>
      </c>
      <c r="E3224" s="160" t="n">
        <v>20930.72</v>
      </c>
      <c r="F3224" s="160" t="n">
        <v>6235.48</v>
      </c>
    </row>
    <row r="3225">
      <c r="A3225" s="104" t="inlineStr">
        <is>
          <t>2024/25</t>
        </is>
      </c>
      <c r="B3225" s="104" t="inlineStr">
        <is>
          <t>HC-077</t>
        </is>
      </c>
      <c r="C3225" s="104" t="inlineStr">
        <is>
          <t>P032</t>
        </is>
      </c>
      <c r="D3225" s="159" t="n">
        <v>5366</v>
      </c>
      <c r="E3225" s="160" t="n">
        <v>12681.55</v>
      </c>
      <c r="F3225" s="160" t="n">
        <v>2833.6</v>
      </c>
    </row>
    <row r="3226">
      <c r="A3226" s="104" t="inlineStr">
        <is>
          <t>2024/25</t>
        </is>
      </c>
      <c r="B3226" s="104" t="inlineStr">
        <is>
          <t>HC-077</t>
        </is>
      </c>
      <c r="C3226" s="104" t="inlineStr">
        <is>
          <t>P033</t>
        </is>
      </c>
      <c r="D3226" s="159" t="n">
        <v>3290</v>
      </c>
      <c r="E3226" s="160" t="n">
        <v>10166.51</v>
      </c>
      <c r="F3226" s="160" t="n">
        <v>2596.03</v>
      </c>
    </row>
    <row r="3227">
      <c r="A3227" s="104" t="inlineStr">
        <is>
          <t>2024/25</t>
        </is>
      </c>
      <c r="B3227" s="104" t="inlineStr">
        <is>
          <t>HC-077</t>
        </is>
      </c>
      <c r="C3227" s="104" t="inlineStr">
        <is>
          <t>P034</t>
        </is>
      </c>
      <c r="D3227" s="159" t="n">
        <v>2399</v>
      </c>
      <c r="E3227" s="160" t="n">
        <v>10032.49</v>
      </c>
      <c r="F3227" s="160" t="n">
        <v>3095.52</v>
      </c>
    </row>
    <row r="3228">
      <c r="A3228" s="104" t="inlineStr">
        <is>
          <t>2024/25</t>
        </is>
      </c>
      <c r="B3228" s="104" t="inlineStr">
        <is>
          <t>HC-077</t>
        </is>
      </c>
      <c r="C3228" s="104" t="inlineStr">
        <is>
          <t>P035</t>
        </is>
      </c>
      <c r="D3228" s="159" t="n">
        <v>3336</v>
      </c>
      <c r="E3228" s="160" t="n">
        <v>11826.63</v>
      </c>
      <c r="F3228" s="160" t="n">
        <v>3272.05</v>
      </c>
    </row>
    <row r="3229">
      <c r="A3229" s="104" t="inlineStr">
        <is>
          <t>2024/25</t>
        </is>
      </c>
      <c r="B3229" s="104" t="inlineStr">
        <is>
          <t>HC-077</t>
        </is>
      </c>
      <c r="C3229" s="104" t="inlineStr">
        <is>
          <t>P036</t>
        </is>
      </c>
      <c r="D3229" s="159" t="n">
        <v>2563</v>
      </c>
      <c r="E3229" s="160" t="n">
        <v>9785.870000000001</v>
      </c>
      <c r="F3229" s="160" t="n">
        <v>2811.72</v>
      </c>
    </row>
    <row r="3230">
      <c r="A3230" s="104" t="inlineStr">
        <is>
          <t>2024/25</t>
        </is>
      </c>
      <c r="B3230" s="104" t="inlineStr">
        <is>
          <t>HC-077</t>
        </is>
      </c>
      <c r="C3230" s="104" t="inlineStr">
        <is>
          <t>P037</t>
        </is>
      </c>
      <c r="D3230" s="159" t="n">
        <v>3783</v>
      </c>
      <c r="E3230" s="160" t="n">
        <v>13071.25</v>
      </c>
      <c r="F3230" s="160" t="n">
        <v>4311.48</v>
      </c>
    </row>
    <row r="3231">
      <c r="A3231" s="104" t="inlineStr">
        <is>
          <t>2024/25</t>
        </is>
      </c>
      <c r="B3231" s="104" t="inlineStr">
        <is>
          <t>HC-077</t>
        </is>
      </c>
      <c r="C3231" s="104" t="inlineStr">
        <is>
          <t>P038</t>
        </is>
      </c>
      <c r="D3231" s="159" t="n">
        <v>1857</v>
      </c>
      <c r="E3231" s="160" t="n">
        <v>11654.47</v>
      </c>
      <c r="F3231" s="160" t="n">
        <v>3720.15</v>
      </c>
    </row>
    <row r="3232">
      <c r="A3232" s="104" t="inlineStr">
        <is>
          <t>2024/25</t>
        </is>
      </c>
      <c r="B3232" s="104" t="inlineStr">
        <is>
          <t>HC-077</t>
        </is>
      </c>
      <c r="C3232" s="104" t="inlineStr">
        <is>
          <t>P039</t>
        </is>
      </c>
      <c r="D3232" s="159" t="n">
        <v>1962</v>
      </c>
      <c r="E3232" s="160" t="n">
        <v>12293.32</v>
      </c>
      <c r="F3232" s="160" t="n">
        <v>4054.93</v>
      </c>
    </row>
    <row r="3233">
      <c r="A3233" s="104" t="inlineStr">
        <is>
          <t>2024/25</t>
        </is>
      </c>
      <c r="B3233" s="104" t="inlineStr">
        <is>
          <t>HC-077</t>
        </is>
      </c>
      <c r="C3233" s="104" t="inlineStr">
        <is>
          <t>P040</t>
        </is>
      </c>
      <c r="D3233" s="159" t="n">
        <v>815</v>
      </c>
      <c r="E3233" s="160" t="n">
        <v>6227.86</v>
      </c>
      <c r="F3233" s="160" t="n">
        <v>1985.88</v>
      </c>
    </row>
    <row r="3234">
      <c r="A3234" s="104" t="inlineStr">
        <is>
          <t>2024/25</t>
        </is>
      </c>
      <c r="B3234" s="104" t="inlineStr">
        <is>
          <t>HC-077</t>
        </is>
      </c>
      <c r="C3234" s="104" t="inlineStr">
        <is>
          <t>P041</t>
        </is>
      </c>
      <c r="D3234" s="159" t="n">
        <v>378</v>
      </c>
      <c r="E3234" s="160" t="n">
        <v>4096.22</v>
      </c>
      <c r="F3234" s="160" t="n">
        <v>1568.92</v>
      </c>
    </row>
    <row r="3235">
      <c r="A3235" s="104" t="inlineStr">
        <is>
          <t>2024/25</t>
        </is>
      </c>
      <c r="B3235" s="104" t="inlineStr">
        <is>
          <t>HC-077</t>
        </is>
      </c>
      <c r="C3235" s="104" t="inlineStr">
        <is>
          <t>P042</t>
        </is>
      </c>
      <c r="D3235" s="159" t="n">
        <v>624</v>
      </c>
      <c r="E3235" s="160" t="n">
        <v>2491.91</v>
      </c>
      <c r="F3235" s="160" t="n">
        <v>609.75</v>
      </c>
    </row>
    <row r="3236">
      <c r="A3236" s="104" t="inlineStr">
        <is>
          <t>2024/25</t>
        </is>
      </c>
      <c r="B3236" s="104" t="inlineStr">
        <is>
          <t>HC-078</t>
        </is>
      </c>
      <c r="C3236" s="104" t="inlineStr">
        <is>
          <t>P001</t>
        </is>
      </c>
      <c r="D3236" s="159" t="n">
        <v>788</v>
      </c>
      <c r="E3236" s="160" t="n">
        <v>7091.45</v>
      </c>
      <c r="F3236" s="160" t="n">
        <v>2494.24</v>
      </c>
    </row>
    <row r="3237">
      <c r="A3237" s="104" t="inlineStr">
        <is>
          <t>2024/25</t>
        </is>
      </c>
      <c r="B3237" s="104" t="inlineStr">
        <is>
          <t>HC-078</t>
        </is>
      </c>
      <c r="C3237" s="104" t="inlineStr">
        <is>
          <t>P002</t>
        </is>
      </c>
      <c r="D3237" s="159" t="n">
        <v>1133</v>
      </c>
      <c r="E3237" s="160" t="n">
        <v>11845.96</v>
      </c>
      <c r="F3237" s="160" t="n">
        <v>4418.3</v>
      </c>
    </row>
    <row r="3238">
      <c r="A3238" s="104" t="inlineStr">
        <is>
          <t>2024/25</t>
        </is>
      </c>
      <c r="B3238" s="104" t="inlineStr">
        <is>
          <t>HC-078</t>
        </is>
      </c>
      <c r="C3238" s="104" t="inlineStr">
        <is>
          <t>P003</t>
        </is>
      </c>
      <c r="D3238" s="159" t="n">
        <v>1477</v>
      </c>
      <c r="E3238" s="160" t="n">
        <v>9937.450000000001</v>
      </c>
      <c r="F3238" s="160" t="n">
        <v>3282.95</v>
      </c>
    </row>
    <row r="3239">
      <c r="A3239" s="104" t="inlineStr">
        <is>
          <t>2024/25</t>
        </is>
      </c>
      <c r="B3239" s="104" t="inlineStr">
        <is>
          <t>HC-078</t>
        </is>
      </c>
      <c r="C3239" s="104" t="inlineStr">
        <is>
          <t>P004</t>
        </is>
      </c>
      <c r="D3239" s="159" t="n">
        <v>721</v>
      </c>
      <c r="E3239" s="160" t="n">
        <v>5639.64</v>
      </c>
      <c r="F3239" s="160" t="n">
        <v>1802.93</v>
      </c>
    </row>
    <row r="3240">
      <c r="A3240" s="104" t="inlineStr">
        <is>
          <t>2024/25</t>
        </is>
      </c>
      <c r="B3240" s="104" t="inlineStr">
        <is>
          <t>HC-078</t>
        </is>
      </c>
      <c r="C3240" s="104" t="inlineStr">
        <is>
          <t>P005</t>
        </is>
      </c>
      <c r="D3240" s="159" t="n">
        <v>1567</v>
      </c>
      <c r="E3240" s="160" t="n">
        <v>11681.59</v>
      </c>
      <c r="F3240" s="160" t="n">
        <v>3609.54</v>
      </c>
    </row>
    <row r="3241">
      <c r="A3241" s="104" t="inlineStr">
        <is>
          <t>2024/25</t>
        </is>
      </c>
      <c r="B3241" s="104" t="inlineStr">
        <is>
          <t>HC-078</t>
        </is>
      </c>
      <c r="C3241" s="104" t="inlineStr">
        <is>
          <t>P006</t>
        </is>
      </c>
      <c r="D3241" s="159" t="n">
        <v>1333</v>
      </c>
      <c r="E3241" s="160" t="n">
        <v>10786.62</v>
      </c>
      <c r="F3241" s="160" t="n">
        <v>3104.02</v>
      </c>
    </row>
    <row r="3242">
      <c r="A3242" s="104" t="inlineStr">
        <is>
          <t>2024/25</t>
        </is>
      </c>
      <c r="B3242" s="104" t="inlineStr">
        <is>
          <t>HC-078</t>
        </is>
      </c>
      <c r="C3242" s="104" t="inlineStr">
        <is>
          <t>P007</t>
        </is>
      </c>
      <c r="D3242" s="159" t="n">
        <v>1404</v>
      </c>
      <c r="E3242" s="160" t="n">
        <v>10589.46</v>
      </c>
      <c r="F3242" s="160" t="n">
        <v>2820.64</v>
      </c>
    </row>
    <row r="3243">
      <c r="A3243" s="104" t="inlineStr">
        <is>
          <t>2024/25</t>
        </is>
      </c>
      <c r="B3243" s="104" t="inlineStr">
        <is>
          <t>HC-078</t>
        </is>
      </c>
      <c r="C3243" s="104" t="inlineStr">
        <is>
          <t>P008</t>
        </is>
      </c>
      <c r="D3243" s="159" t="n">
        <v>1142</v>
      </c>
      <c r="E3243" s="160" t="n">
        <v>8405.4</v>
      </c>
      <c r="F3243" s="160" t="n">
        <v>3046.3</v>
      </c>
    </row>
    <row r="3244">
      <c r="A3244" s="104" t="inlineStr">
        <is>
          <t>2024/25</t>
        </is>
      </c>
      <c r="B3244" s="104" t="inlineStr">
        <is>
          <t>HC-078</t>
        </is>
      </c>
      <c r="C3244" s="104" t="inlineStr">
        <is>
          <t>P009</t>
        </is>
      </c>
      <c r="D3244" s="159" t="n">
        <v>565</v>
      </c>
      <c r="E3244" s="160" t="n">
        <v>7140.65</v>
      </c>
      <c r="F3244" s="160" t="n">
        <v>2891.42</v>
      </c>
    </row>
    <row r="3245">
      <c r="A3245" s="104" t="inlineStr">
        <is>
          <t>2024/25</t>
        </is>
      </c>
      <c r="B3245" s="104" t="inlineStr">
        <is>
          <t>HC-078</t>
        </is>
      </c>
      <c r="C3245" s="104" t="inlineStr">
        <is>
          <t>P010</t>
        </is>
      </c>
      <c r="D3245" s="159" t="n">
        <v>1533</v>
      </c>
      <c r="E3245" s="160" t="n">
        <v>9056.309999999999</v>
      </c>
      <c r="F3245" s="160" t="n">
        <v>2895.53</v>
      </c>
    </row>
    <row r="3246">
      <c r="A3246" s="104" t="inlineStr">
        <is>
          <t>2024/25</t>
        </is>
      </c>
      <c r="B3246" s="104" t="inlineStr">
        <is>
          <t>HC-078</t>
        </is>
      </c>
      <c r="C3246" s="104" t="inlineStr">
        <is>
          <t>P011</t>
        </is>
      </c>
      <c r="D3246" s="159" t="n">
        <v>1427</v>
      </c>
      <c r="E3246" s="160" t="n">
        <v>4153.34</v>
      </c>
      <c r="F3246" s="160" t="n">
        <v>974.04</v>
      </c>
    </row>
    <row r="3247">
      <c r="A3247" s="104" t="inlineStr">
        <is>
          <t>2024/25</t>
        </is>
      </c>
      <c r="B3247" s="104" t="inlineStr">
        <is>
          <t>HC-078</t>
        </is>
      </c>
      <c r="C3247" s="104" t="inlineStr">
        <is>
          <t>P012</t>
        </is>
      </c>
      <c r="D3247" s="159" t="n">
        <v>1603</v>
      </c>
      <c r="E3247" s="160" t="n">
        <v>5974.62</v>
      </c>
      <c r="F3247" s="160" t="n">
        <v>1783.36</v>
      </c>
    </row>
    <row r="3248">
      <c r="A3248" s="104" t="inlineStr">
        <is>
          <t>2024/25</t>
        </is>
      </c>
      <c r="B3248" s="104" t="inlineStr">
        <is>
          <t>HC-078</t>
        </is>
      </c>
      <c r="C3248" s="104" t="inlineStr">
        <is>
          <t>P013</t>
        </is>
      </c>
      <c r="D3248" s="159" t="n">
        <v>1566</v>
      </c>
      <c r="E3248" s="160" t="n">
        <v>5410.81</v>
      </c>
      <c r="F3248" s="160" t="n">
        <v>1383.77</v>
      </c>
    </row>
    <row r="3249">
      <c r="A3249" s="104" t="inlineStr">
        <is>
          <t>2024/25</t>
        </is>
      </c>
      <c r="B3249" s="104" t="inlineStr">
        <is>
          <t>HC-078</t>
        </is>
      </c>
      <c r="C3249" s="104" t="inlineStr">
        <is>
          <t>P014</t>
        </is>
      </c>
      <c r="D3249" s="159" t="n">
        <v>1802</v>
      </c>
      <c r="E3249" s="160" t="n">
        <v>7046.43</v>
      </c>
      <c r="F3249" s="160" t="n">
        <v>1952.38</v>
      </c>
    </row>
    <row r="3250">
      <c r="A3250" s="104" t="inlineStr">
        <is>
          <t>2024/25</t>
        </is>
      </c>
      <c r="B3250" s="104" t="inlineStr">
        <is>
          <t>HC-078</t>
        </is>
      </c>
      <c r="C3250" s="104" t="inlineStr">
        <is>
          <t>P015</t>
        </is>
      </c>
      <c r="D3250" s="159" t="n">
        <v>1187</v>
      </c>
      <c r="E3250" s="160" t="n">
        <v>5614.07</v>
      </c>
      <c r="F3250" s="160" t="n">
        <v>1854.58</v>
      </c>
    </row>
    <row r="3251">
      <c r="A3251" s="104" t="inlineStr">
        <is>
          <t>2024/25</t>
        </is>
      </c>
      <c r="B3251" s="104" t="inlineStr">
        <is>
          <t>HC-078</t>
        </is>
      </c>
      <c r="C3251" s="104" t="inlineStr">
        <is>
          <t>P016</t>
        </is>
      </c>
      <c r="D3251" s="159" t="n">
        <v>688</v>
      </c>
      <c r="E3251" s="160" t="n">
        <v>4247.41</v>
      </c>
      <c r="F3251" s="160" t="n">
        <v>1312.78</v>
      </c>
    </row>
    <row r="3252">
      <c r="A3252" s="104" t="inlineStr">
        <is>
          <t>2024/25</t>
        </is>
      </c>
      <c r="B3252" s="104" t="inlineStr">
        <is>
          <t>HC-078</t>
        </is>
      </c>
      <c r="C3252" s="104" t="inlineStr">
        <is>
          <t>P017</t>
        </is>
      </c>
      <c r="D3252" s="159" t="n">
        <v>623</v>
      </c>
      <c r="E3252" s="160" t="n">
        <v>4246</v>
      </c>
      <c r="F3252" s="160" t="n">
        <v>1448.04</v>
      </c>
    </row>
    <row r="3253">
      <c r="A3253" s="104" t="inlineStr">
        <is>
          <t>2024/25</t>
        </is>
      </c>
      <c r="B3253" s="104" t="inlineStr">
        <is>
          <t>HC-078</t>
        </is>
      </c>
      <c r="C3253" s="104" t="inlineStr">
        <is>
          <t>P018</t>
        </is>
      </c>
      <c r="D3253" s="159" t="n">
        <v>1414</v>
      </c>
      <c r="E3253" s="160" t="n">
        <v>3728.98</v>
      </c>
      <c r="F3253" s="160" t="n">
        <v>794.5599999999999</v>
      </c>
    </row>
    <row r="3254">
      <c r="A3254" s="104" t="inlineStr">
        <is>
          <t>2024/25</t>
        </is>
      </c>
      <c r="B3254" s="104" t="inlineStr">
        <is>
          <t>HC-078</t>
        </is>
      </c>
      <c r="C3254" s="104" t="inlineStr">
        <is>
          <t>P019</t>
        </is>
      </c>
      <c r="D3254" s="159" t="n">
        <v>1851</v>
      </c>
      <c r="E3254" s="160" t="n">
        <v>4711.53</v>
      </c>
      <c r="F3254" s="160" t="n">
        <v>1204.98</v>
      </c>
    </row>
    <row r="3255">
      <c r="A3255" s="104" t="inlineStr">
        <is>
          <t>2024/25</t>
        </is>
      </c>
      <c r="B3255" s="104" t="inlineStr">
        <is>
          <t>HC-078</t>
        </is>
      </c>
      <c r="C3255" s="104" t="inlineStr">
        <is>
          <t>P020</t>
        </is>
      </c>
      <c r="D3255" s="159" t="n">
        <v>1128</v>
      </c>
      <c r="E3255" s="160" t="n">
        <v>2869.27</v>
      </c>
      <c r="F3255" s="160" t="n">
        <v>734.08</v>
      </c>
    </row>
    <row r="3256">
      <c r="A3256" s="104" t="inlineStr">
        <is>
          <t>2024/25</t>
        </is>
      </c>
      <c r="B3256" s="104" t="inlineStr">
        <is>
          <t>HC-078</t>
        </is>
      </c>
      <c r="C3256" s="104" t="inlineStr">
        <is>
          <t>P021</t>
        </is>
      </c>
      <c r="D3256" s="159" t="n">
        <v>1799</v>
      </c>
      <c r="E3256" s="160" t="n">
        <v>5888.92</v>
      </c>
      <c r="F3256" s="160" t="n">
        <v>1631.76</v>
      </c>
    </row>
    <row r="3257">
      <c r="A3257" s="104" t="inlineStr">
        <is>
          <t>2024/25</t>
        </is>
      </c>
      <c r="B3257" s="104" t="inlineStr">
        <is>
          <t>HC-078</t>
        </is>
      </c>
      <c r="C3257" s="104" t="inlineStr">
        <is>
          <t>P022</t>
        </is>
      </c>
      <c r="D3257" s="159" t="n">
        <v>1474</v>
      </c>
      <c r="E3257" s="160" t="n">
        <v>4555.03</v>
      </c>
      <c r="F3257" s="160" t="n">
        <v>1213.72</v>
      </c>
    </row>
    <row r="3258">
      <c r="A3258" s="104" t="inlineStr">
        <is>
          <t>2024/25</t>
        </is>
      </c>
      <c r="B3258" s="104" t="inlineStr">
        <is>
          <t>HC-078</t>
        </is>
      </c>
      <c r="C3258" s="104" t="inlineStr">
        <is>
          <t>P023</t>
        </is>
      </c>
      <c r="D3258" s="159" t="n">
        <v>1659</v>
      </c>
      <c r="E3258" s="160" t="n">
        <v>3318.85</v>
      </c>
      <c r="F3258" s="160" t="n">
        <v>636.58</v>
      </c>
    </row>
    <row r="3259">
      <c r="A3259" s="104" t="inlineStr">
        <is>
          <t>2024/25</t>
        </is>
      </c>
      <c r="B3259" s="104" t="inlineStr">
        <is>
          <t>HC-078</t>
        </is>
      </c>
      <c r="C3259" s="104" t="inlineStr">
        <is>
          <t>P024</t>
        </is>
      </c>
      <c r="D3259" s="159" t="n">
        <v>1922</v>
      </c>
      <c r="E3259" s="160" t="n">
        <v>4192.44</v>
      </c>
      <c r="F3259" s="160" t="n">
        <v>848.9299999999999</v>
      </c>
    </row>
    <row r="3260">
      <c r="A3260" s="104" t="inlineStr">
        <is>
          <t>2024/25</t>
        </is>
      </c>
      <c r="B3260" s="104" t="inlineStr">
        <is>
          <t>HC-078</t>
        </is>
      </c>
      <c r="C3260" s="104" t="inlineStr">
        <is>
          <t>P025</t>
        </is>
      </c>
      <c r="D3260" s="159" t="n">
        <v>1567</v>
      </c>
      <c r="E3260" s="160" t="n">
        <v>5982.12</v>
      </c>
      <c r="F3260" s="160" t="n">
        <v>2166.81</v>
      </c>
    </row>
    <row r="3261">
      <c r="A3261" s="104" t="inlineStr">
        <is>
          <t>2024/25</t>
        </is>
      </c>
      <c r="B3261" s="104" t="inlineStr">
        <is>
          <t>HC-078</t>
        </is>
      </c>
      <c r="C3261" s="104" t="inlineStr">
        <is>
          <t>P026</t>
        </is>
      </c>
      <c r="D3261" s="159" t="n">
        <v>978</v>
      </c>
      <c r="E3261" s="160" t="n">
        <v>4357.65</v>
      </c>
      <c r="F3261" s="160" t="n">
        <v>1393.31</v>
      </c>
    </row>
    <row r="3262">
      <c r="A3262" s="104" t="inlineStr">
        <is>
          <t>2024/25</t>
        </is>
      </c>
      <c r="B3262" s="104" t="inlineStr">
        <is>
          <t>HC-078</t>
        </is>
      </c>
      <c r="C3262" s="104" t="inlineStr">
        <is>
          <t>P027</t>
        </is>
      </c>
      <c r="D3262" s="159" t="n">
        <v>746</v>
      </c>
      <c r="E3262" s="160" t="n">
        <v>3323.03</v>
      </c>
      <c r="F3262" s="160" t="n">
        <v>1062.34</v>
      </c>
    </row>
    <row r="3263">
      <c r="A3263" s="104" t="inlineStr">
        <is>
          <t>2024/25</t>
        </is>
      </c>
      <c r="B3263" s="104" t="inlineStr">
        <is>
          <t>HC-078</t>
        </is>
      </c>
      <c r="C3263" s="104" t="inlineStr">
        <is>
          <t>P028</t>
        </is>
      </c>
      <c r="D3263" s="159" t="n">
        <v>1031</v>
      </c>
      <c r="E3263" s="160" t="n">
        <v>4869.53</v>
      </c>
      <c r="F3263" s="160" t="n">
        <v>1660.17</v>
      </c>
    </row>
    <row r="3264">
      <c r="A3264" s="104" t="inlineStr">
        <is>
          <t>2024/25</t>
        </is>
      </c>
      <c r="B3264" s="104" t="inlineStr">
        <is>
          <t>HC-078</t>
        </is>
      </c>
      <c r="C3264" s="104" t="inlineStr">
        <is>
          <t>P029</t>
        </is>
      </c>
      <c r="D3264" s="159" t="n">
        <v>2594</v>
      </c>
      <c r="E3264" s="160" t="n">
        <v>4951.97</v>
      </c>
      <c r="F3264" s="160" t="n">
        <v>738.6900000000001</v>
      </c>
    </row>
    <row r="3265">
      <c r="A3265" s="104" t="inlineStr">
        <is>
          <t>2024/25</t>
        </is>
      </c>
      <c r="B3265" s="104" t="inlineStr">
        <is>
          <t>HC-078</t>
        </is>
      </c>
      <c r="C3265" s="104" t="inlineStr">
        <is>
          <t>P030</t>
        </is>
      </c>
      <c r="D3265" s="159" t="n">
        <v>1397</v>
      </c>
      <c r="E3265" s="160" t="n">
        <v>4191.57</v>
      </c>
      <c r="F3265" s="160" t="n">
        <v>804.04</v>
      </c>
    </row>
    <row r="3266">
      <c r="A3266" s="104" t="inlineStr">
        <is>
          <t>2024/25</t>
        </is>
      </c>
      <c r="B3266" s="104" t="inlineStr">
        <is>
          <t>HC-078</t>
        </is>
      </c>
      <c r="C3266" s="104" t="inlineStr">
        <is>
          <t>P031</t>
        </is>
      </c>
      <c r="D3266" s="159" t="n">
        <v>645</v>
      </c>
      <c r="E3266" s="160" t="n">
        <v>3225.07</v>
      </c>
      <c r="F3266" s="160" t="n">
        <v>962.02</v>
      </c>
    </row>
    <row r="3267">
      <c r="A3267" s="104" t="inlineStr">
        <is>
          <t>2024/25</t>
        </is>
      </c>
      <c r="B3267" s="104" t="inlineStr">
        <is>
          <t>HC-078</t>
        </is>
      </c>
      <c r="C3267" s="104" t="inlineStr">
        <is>
          <t>P032</t>
        </is>
      </c>
      <c r="D3267" s="159" t="n">
        <v>846</v>
      </c>
      <c r="E3267" s="160" t="n">
        <v>2000.85</v>
      </c>
      <c r="F3267" s="160" t="n">
        <v>447.77</v>
      </c>
    </row>
    <row r="3268">
      <c r="A3268" s="104" t="inlineStr">
        <is>
          <t>2024/25</t>
        </is>
      </c>
      <c r="B3268" s="104" t="inlineStr">
        <is>
          <t>HC-078</t>
        </is>
      </c>
      <c r="C3268" s="104" t="inlineStr">
        <is>
          <t>P033</t>
        </is>
      </c>
      <c r="D3268" s="159" t="n">
        <v>566</v>
      </c>
      <c r="E3268" s="160" t="n">
        <v>1750.71</v>
      </c>
      <c r="F3268" s="160" t="n">
        <v>447.65</v>
      </c>
    </row>
    <row r="3269">
      <c r="A3269" s="104" t="inlineStr">
        <is>
          <t>2024/25</t>
        </is>
      </c>
      <c r="B3269" s="104" t="inlineStr">
        <is>
          <t>HC-078</t>
        </is>
      </c>
      <c r="C3269" s="104" t="inlineStr">
        <is>
          <t>P034</t>
        </is>
      </c>
      <c r="D3269" s="159" t="n">
        <v>386</v>
      </c>
      <c r="E3269" s="160" t="n">
        <v>1616.05</v>
      </c>
      <c r="F3269" s="160" t="n">
        <v>499.27</v>
      </c>
    </row>
    <row r="3270">
      <c r="A3270" s="104" t="inlineStr">
        <is>
          <t>2024/25</t>
        </is>
      </c>
      <c r="B3270" s="104" t="inlineStr">
        <is>
          <t>HC-078</t>
        </is>
      </c>
      <c r="C3270" s="104" t="inlineStr">
        <is>
          <t>P035</t>
        </is>
      </c>
      <c r="D3270" s="159" t="n">
        <v>561</v>
      </c>
      <c r="E3270" s="160" t="n">
        <v>1986.75</v>
      </c>
      <c r="F3270" s="160" t="n">
        <v>550.58</v>
      </c>
    </row>
    <row r="3271">
      <c r="A3271" s="104" t="inlineStr">
        <is>
          <t>2024/25</t>
        </is>
      </c>
      <c r="B3271" s="104" t="inlineStr">
        <is>
          <t>HC-078</t>
        </is>
      </c>
      <c r="C3271" s="104" t="inlineStr">
        <is>
          <t>P036</t>
        </is>
      </c>
      <c r="D3271" s="159" t="n">
        <v>411</v>
      </c>
      <c r="E3271" s="160" t="n">
        <v>1572.01</v>
      </c>
      <c r="F3271" s="160" t="n">
        <v>452.16</v>
      </c>
    </row>
    <row r="3272">
      <c r="A3272" s="104" t="inlineStr">
        <is>
          <t>2024/25</t>
        </is>
      </c>
      <c r="B3272" s="104" t="inlineStr">
        <is>
          <t>HC-078</t>
        </is>
      </c>
      <c r="C3272" s="104" t="inlineStr">
        <is>
          <t>P037</t>
        </is>
      </c>
      <c r="D3272" s="159" t="n">
        <v>657</v>
      </c>
      <c r="E3272" s="160" t="n">
        <v>2268.66</v>
      </c>
      <c r="F3272" s="160" t="n">
        <v>749.59</v>
      </c>
    </row>
    <row r="3273">
      <c r="A3273" s="104" t="inlineStr">
        <is>
          <t>2024/25</t>
        </is>
      </c>
      <c r="B3273" s="104" t="inlineStr">
        <is>
          <t>HC-078</t>
        </is>
      </c>
      <c r="C3273" s="104" t="inlineStr">
        <is>
          <t>P038</t>
        </is>
      </c>
      <c r="D3273" s="159" t="n">
        <v>285</v>
      </c>
      <c r="E3273" s="160" t="n">
        <v>1789.82</v>
      </c>
      <c r="F3273" s="160" t="n">
        <v>572.12</v>
      </c>
    </row>
    <row r="3274">
      <c r="A3274" s="104" t="inlineStr">
        <is>
          <t>2024/25</t>
        </is>
      </c>
      <c r="B3274" s="104" t="inlineStr">
        <is>
          <t>HC-078</t>
        </is>
      </c>
      <c r="C3274" s="104" t="inlineStr">
        <is>
          <t>P039</t>
        </is>
      </c>
      <c r="D3274" s="159" t="n">
        <v>342</v>
      </c>
      <c r="E3274" s="160" t="n">
        <v>2143.75</v>
      </c>
      <c r="F3274" s="160" t="n">
        <v>708.1900000000001</v>
      </c>
    </row>
    <row r="3275">
      <c r="A3275" s="104" t="inlineStr">
        <is>
          <t>2024/25</t>
        </is>
      </c>
      <c r="B3275" s="104" t="inlineStr">
        <is>
          <t>HC-078</t>
        </is>
      </c>
      <c r="C3275" s="104" t="inlineStr">
        <is>
          <t>P040</t>
        </is>
      </c>
      <c r="D3275" s="159" t="n">
        <v>256</v>
      </c>
      <c r="E3275" s="160" t="n">
        <v>1959.4</v>
      </c>
      <c r="F3275" s="160" t="n">
        <v>626.59</v>
      </c>
    </row>
    <row r="3276">
      <c r="A3276" s="104" t="inlineStr">
        <is>
          <t>2024/25</t>
        </is>
      </c>
      <c r="B3276" s="104" t="inlineStr">
        <is>
          <t>HC-079</t>
        </is>
      </c>
      <c r="C3276" s="104" t="inlineStr">
        <is>
          <t>P001</t>
        </is>
      </c>
      <c r="D3276" s="159" t="n">
        <v>5018</v>
      </c>
      <c r="E3276" s="160" t="n">
        <v>45166.94</v>
      </c>
      <c r="F3276" s="160" t="n">
        <v>15858.16</v>
      </c>
    </row>
    <row r="3277">
      <c r="A3277" s="104" t="inlineStr">
        <is>
          <t>2024/25</t>
        </is>
      </c>
      <c r="B3277" s="104" t="inlineStr">
        <is>
          <t>HC-079</t>
        </is>
      </c>
      <c r="C3277" s="104" t="inlineStr">
        <is>
          <t>P002</t>
        </is>
      </c>
      <c r="D3277" s="159" t="n">
        <v>7112</v>
      </c>
      <c r="E3277" s="160" t="n">
        <v>74346.08</v>
      </c>
      <c r="F3277" s="160" t="n">
        <v>27678.07</v>
      </c>
    </row>
    <row r="3278">
      <c r="A3278" s="104" t="inlineStr">
        <is>
          <t>2024/25</t>
        </is>
      </c>
      <c r="B3278" s="104" t="inlineStr">
        <is>
          <t>HC-079</t>
        </is>
      </c>
      <c r="C3278" s="104" t="inlineStr">
        <is>
          <t>P003</t>
        </is>
      </c>
      <c r="D3278" s="159" t="n">
        <v>9778</v>
      </c>
      <c r="E3278" s="160" t="n">
        <v>65789.75999999999</v>
      </c>
      <c r="F3278" s="160" t="n">
        <v>21700.76</v>
      </c>
    </row>
    <row r="3279">
      <c r="A3279" s="104" t="inlineStr">
        <is>
          <t>2024/25</t>
        </is>
      </c>
      <c r="B3279" s="104" t="inlineStr">
        <is>
          <t>HC-079</t>
        </is>
      </c>
      <c r="C3279" s="104" t="inlineStr">
        <is>
          <t>P004</t>
        </is>
      </c>
      <c r="D3279" s="159" t="n">
        <v>4404</v>
      </c>
      <c r="E3279" s="160" t="n">
        <v>34412.61</v>
      </c>
      <c r="F3279" s="160" t="n">
        <v>10983.61</v>
      </c>
    </row>
    <row r="3280">
      <c r="A3280" s="104" t="inlineStr">
        <is>
          <t>2024/25</t>
        </is>
      </c>
      <c r="B3280" s="104" t="inlineStr">
        <is>
          <t>HC-079</t>
        </is>
      </c>
      <c r="C3280" s="104" t="inlineStr">
        <is>
          <t>P005</t>
        </is>
      </c>
      <c r="D3280" s="159" t="n">
        <v>9518</v>
      </c>
      <c r="E3280" s="160" t="n">
        <v>70949.64999999999</v>
      </c>
      <c r="F3280" s="160" t="n">
        <v>21891.52</v>
      </c>
    </row>
    <row r="3281">
      <c r="A3281" s="104" t="inlineStr">
        <is>
          <t>2024/25</t>
        </is>
      </c>
      <c r="B3281" s="104" t="inlineStr">
        <is>
          <t>HC-079</t>
        </is>
      </c>
      <c r="C3281" s="104" t="inlineStr">
        <is>
          <t>P006</t>
        </is>
      </c>
      <c r="D3281" s="159" t="n">
        <v>9257</v>
      </c>
      <c r="E3281" s="160" t="n">
        <v>74891.53999999999</v>
      </c>
      <c r="F3281" s="160" t="n">
        <v>21513.46</v>
      </c>
    </row>
    <row r="3282">
      <c r="A3282" s="104" t="inlineStr">
        <is>
          <t>2024/25</t>
        </is>
      </c>
      <c r="B3282" s="104" t="inlineStr">
        <is>
          <t>HC-079</t>
        </is>
      </c>
      <c r="C3282" s="104" t="inlineStr">
        <is>
          <t>P007</t>
        </is>
      </c>
      <c r="D3282" s="159" t="n">
        <v>8784</v>
      </c>
      <c r="E3282" s="160" t="n">
        <v>66279.11</v>
      </c>
      <c r="F3282" s="160" t="n">
        <v>17630.9</v>
      </c>
    </row>
    <row r="3283">
      <c r="A3283" s="104" t="inlineStr">
        <is>
          <t>2024/25</t>
        </is>
      </c>
      <c r="B3283" s="104" t="inlineStr">
        <is>
          <t>HC-079</t>
        </is>
      </c>
      <c r="C3283" s="104" t="inlineStr">
        <is>
          <t>P008</t>
        </is>
      </c>
      <c r="D3283" s="159" t="n">
        <v>7587</v>
      </c>
      <c r="E3283" s="160" t="n">
        <v>55875.12</v>
      </c>
      <c r="F3283" s="160" t="n">
        <v>20214.07</v>
      </c>
    </row>
    <row r="3284">
      <c r="A3284" s="104" t="inlineStr">
        <is>
          <t>2024/25</t>
        </is>
      </c>
      <c r="B3284" s="104" t="inlineStr">
        <is>
          <t>HC-079</t>
        </is>
      </c>
      <c r="C3284" s="104" t="inlineStr">
        <is>
          <t>P009</t>
        </is>
      </c>
      <c r="D3284" s="159" t="n">
        <v>3795</v>
      </c>
      <c r="E3284" s="160" t="n">
        <v>47940.4</v>
      </c>
      <c r="F3284" s="160" t="n">
        <v>19382.87</v>
      </c>
    </row>
    <row r="3285">
      <c r="A3285" s="104" t="inlineStr">
        <is>
          <t>2024/25</t>
        </is>
      </c>
      <c r="B3285" s="104" t="inlineStr">
        <is>
          <t>HC-079</t>
        </is>
      </c>
      <c r="C3285" s="104" t="inlineStr">
        <is>
          <t>P010</t>
        </is>
      </c>
      <c r="D3285" s="159" t="n">
        <v>9982</v>
      </c>
      <c r="E3285" s="160" t="n">
        <v>58986.64</v>
      </c>
      <c r="F3285" s="160" t="n">
        <v>18827.18</v>
      </c>
    </row>
    <row r="3286">
      <c r="A3286" s="104" t="inlineStr">
        <is>
          <t>2024/25</t>
        </is>
      </c>
      <c r="B3286" s="104" t="inlineStr">
        <is>
          <t>HC-079</t>
        </is>
      </c>
      <c r="C3286" s="104" t="inlineStr">
        <is>
          <t>P011</t>
        </is>
      </c>
      <c r="D3286" s="159" t="n">
        <v>8770</v>
      </c>
      <c r="E3286" s="160" t="n">
        <v>25512.21</v>
      </c>
      <c r="F3286" s="160" t="n">
        <v>5972.2</v>
      </c>
    </row>
    <row r="3287">
      <c r="A3287" s="104" t="inlineStr">
        <is>
          <t>2024/25</t>
        </is>
      </c>
      <c r="B3287" s="104" t="inlineStr">
        <is>
          <t>HC-079</t>
        </is>
      </c>
      <c r="C3287" s="104" t="inlineStr">
        <is>
          <t>P012</t>
        </is>
      </c>
      <c r="D3287" s="159" t="n">
        <v>9720</v>
      </c>
      <c r="E3287" s="160" t="n">
        <v>36224.91</v>
      </c>
      <c r="F3287" s="160" t="n">
        <v>10793.67</v>
      </c>
    </row>
    <row r="3288">
      <c r="A3288" s="104" t="inlineStr">
        <is>
          <t>2024/25</t>
        </is>
      </c>
      <c r="B3288" s="104" t="inlineStr">
        <is>
          <t>HC-079</t>
        </is>
      </c>
      <c r="C3288" s="104" t="inlineStr">
        <is>
          <t>P013</t>
        </is>
      </c>
      <c r="D3288" s="159" t="n">
        <v>9874</v>
      </c>
      <c r="E3288" s="160" t="n">
        <v>34111.26</v>
      </c>
      <c r="F3288" s="160" t="n">
        <v>8711.02</v>
      </c>
    </row>
    <row r="3289">
      <c r="A3289" s="104" t="inlineStr">
        <is>
          <t>2024/25</t>
        </is>
      </c>
      <c r="B3289" s="104" t="inlineStr">
        <is>
          <t>HC-079</t>
        </is>
      </c>
      <c r="C3289" s="104" t="inlineStr">
        <is>
          <t>P014</t>
        </is>
      </c>
      <c r="D3289" s="159" t="n">
        <v>11715</v>
      </c>
      <c r="E3289" s="160" t="n">
        <v>45793.82</v>
      </c>
      <c r="F3289" s="160" t="n">
        <v>12668.19</v>
      </c>
    </row>
    <row r="3290">
      <c r="A3290" s="104" t="inlineStr">
        <is>
          <t>2024/25</t>
        </is>
      </c>
      <c r="B3290" s="104" t="inlineStr">
        <is>
          <t>HC-079</t>
        </is>
      </c>
      <c r="C3290" s="104" t="inlineStr">
        <is>
          <t>P015</t>
        </is>
      </c>
      <c r="D3290" s="159" t="n">
        <v>7853</v>
      </c>
      <c r="E3290" s="160" t="n">
        <v>37118.06</v>
      </c>
      <c r="F3290" s="160" t="n">
        <v>12242.43</v>
      </c>
    </row>
    <row r="3291">
      <c r="A3291" s="104" t="inlineStr">
        <is>
          <t>2024/25</t>
        </is>
      </c>
      <c r="B3291" s="104" t="inlineStr">
        <is>
          <t>HC-079</t>
        </is>
      </c>
      <c r="C3291" s="104" t="inlineStr">
        <is>
          <t>P016</t>
        </is>
      </c>
      <c r="D3291" s="159" t="n">
        <v>4291</v>
      </c>
      <c r="E3291" s="160" t="n">
        <v>26525.77</v>
      </c>
      <c r="F3291" s="160" t="n">
        <v>8184.16</v>
      </c>
    </row>
    <row r="3292">
      <c r="A3292" s="104" t="inlineStr">
        <is>
          <t>2024/25</t>
        </is>
      </c>
      <c r="B3292" s="104" t="inlineStr">
        <is>
          <t>HC-079</t>
        </is>
      </c>
      <c r="C3292" s="104" t="inlineStr">
        <is>
          <t>P017</t>
        </is>
      </c>
      <c r="D3292" s="159" t="n">
        <v>3972</v>
      </c>
      <c r="E3292" s="160" t="n">
        <v>27093.33</v>
      </c>
      <c r="F3292" s="160" t="n">
        <v>9223.93</v>
      </c>
    </row>
    <row r="3293">
      <c r="A3293" s="104" t="inlineStr">
        <is>
          <t>2024/25</t>
        </is>
      </c>
      <c r="B3293" s="104" t="inlineStr">
        <is>
          <t>HC-079</t>
        </is>
      </c>
      <c r="C3293" s="104" t="inlineStr">
        <is>
          <t>P018</t>
        </is>
      </c>
      <c r="D3293" s="159" t="n">
        <v>9069</v>
      </c>
      <c r="E3293" s="160" t="n">
        <v>23906.9</v>
      </c>
      <c r="F3293" s="160" t="n">
        <v>5087.23</v>
      </c>
    </row>
    <row r="3294">
      <c r="A3294" s="104" t="inlineStr">
        <is>
          <t>2024/25</t>
        </is>
      </c>
      <c r="B3294" s="104" t="inlineStr">
        <is>
          <t>HC-079</t>
        </is>
      </c>
      <c r="C3294" s="104" t="inlineStr">
        <is>
          <t>P019</t>
        </is>
      </c>
      <c r="D3294" s="159" t="n">
        <v>11259</v>
      </c>
      <c r="E3294" s="160" t="n">
        <v>28657.24</v>
      </c>
      <c r="F3294" s="160" t="n">
        <v>7317</v>
      </c>
    </row>
    <row r="3295">
      <c r="A3295" s="104" t="inlineStr">
        <is>
          <t>2024/25</t>
        </is>
      </c>
      <c r="B3295" s="104" t="inlineStr">
        <is>
          <t>HC-079</t>
        </is>
      </c>
      <c r="C3295" s="104" t="inlineStr">
        <is>
          <t>P020</t>
        </is>
      </c>
      <c r="D3295" s="159" t="n">
        <v>7397</v>
      </c>
      <c r="E3295" s="160" t="n">
        <v>18827.3</v>
      </c>
      <c r="F3295" s="160" t="n">
        <v>4807.58</v>
      </c>
    </row>
    <row r="3296">
      <c r="A3296" s="104" t="inlineStr">
        <is>
          <t>2024/25</t>
        </is>
      </c>
      <c r="B3296" s="104" t="inlineStr">
        <is>
          <t>HC-079</t>
        </is>
      </c>
      <c r="C3296" s="104" t="inlineStr">
        <is>
          <t>P021</t>
        </is>
      </c>
      <c r="D3296" s="159" t="n">
        <v>11675</v>
      </c>
      <c r="E3296" s="160" t="n">
        <v>38215.84</v>
      </c>
      <c r="F3296" s="160" t="n">
        <v>10569.77</v>
      </c>
    </row>
    <row r="3297">
      <c r="A3297" s="104" t="inlineStr">
        <is>
          <t>2024/25</t>
        </is>
      </c>
      <c r="B3297" s="104" t="inlineStr">
        <is>
          <t>HC-079</t>
        </is>
      </c>
      <c r="C3297" s="104" t="inlineStr">
        <is>
          <t>P022</t>
        </is>
      </c>
      <c r="D3297" s="159" t="n">
        <v>9671</v>
      </c>
      <c r="E3297" s="160" t="n">
        <v>29893.17</v>
      </c>
      <c r="F3297" s="160" t="n">
        <v>7951.9</v>
      </c>
    </row>
    <row r="3298">
      <c r="A3298" s="104" t="inlineStr">
        <is>
          <t>2024/25</t>
        </is>
      </c>
      <c r="B3298" s="104" t="inlineStr">
        <is>
          <t>HC-079</t>
        </is>
      </c>
      <c r="C3298" s="104" t="inlineStr">
        <is>
          <t>P023</t>
        </is>
      </c>
      <c r="D3298" s="159" t="n">
        <v>11222</v>
      </c>
      <c r="E3298" s="160" t="n">
        <v>22439.72</v>
      </c>
      <c r="F3298" s="160" t="n">
        <v>4298.4</v>
      </c>
    </row>
    <row r="3299">
      <c r="A3299" s="104" t="inlineStr">
        <is>
          <t>2024/25</t>
        </is>
      </c>
      <c r="B3299" s="104" t="inlineStr">
        <is>
          <t>HC-079</t>
        </is>
      </c>
      <c r="C3299" s="104" t="inlineStr">
        <is>
          <t>P024</t>
        </is>
      </c>
      <c r="D3299" s="159" t="n">
        <v>12170</v>
      </c>
      <c r="E3299" s="160" t="n">
        <v>26550</v>
      </c>
      <c r="F3299" s="160" t="n">
        <v>5366.89</v>
      </c>
    </row>
    <row r="3300">
      <c r="A3300" s="104" t="inlineStr">
        <is>
          <t>2024/25</t>
        </is>
      </c>
      <c r="B3300" s="104" t="inlineStr">
        <is>
          <t>HC-079</t>
        </is>
      </c>
      <c r="C3300" s="104" t="inlineStr">
        <is>
          <t>P025</t>
        </is>
      </c>
      <c r="D3300" s="159" t="n">
        <v>9538</v>
      </c>
      <c r="E3300" s="160" t="n">
        <v>36416.53</v>
      </c>
      <c r="F3300" s="160" t="n">
        <v>13173.52</v>
      </c>
    </row>
    <row r="3301">
      <c r="A3301" s="104" t="inlineStr">
        <is>
          <t>2024/25</t>
        </is>
      </c>
      <c r="B3301" s="104" t="inlineStr">
        <is>
          <t>HC-079</t>
        </is>
      </c>
      <c r="C3301" s="104" t="inlineStr">
        <is>
          <t>P026</t>
        </is>
      </c>
      <c r="D3301" s="159" t="n">
        <v>6274</v>
      </c>
      <c r="E3301" s="160" t="n">
        <v>27949.69</v>
      </c>
      <c r="F3301" s="160" t="n">
        <v>8921.440000000001</v>
      </c>
    </row>
    <row r="3302">
      <c r="A3302" s="104" t="inlineStr">
        <is>
          <t>2024/25</t>
        </is>
      </c>
      <c r="B3302" s="104" t="inlineStr">
        <is>
          <t>HC-079</t>
        </is>
      </c>
      <c r="C3302" s="104" t="inlineStr">
        <is>
          <t>P027</t>
        </is>
      </c>
      <c r="D3302" s="159" t="n">
        <v>5287</v>
      </c>
      <c r="E3302" s="160" t="n">
        <v>23551.4</v>
      </c>
      <c r="F3302" s="160" t="n">
        <v>7517.57</v>
      </c>
    </row>
    <row r="3303">
      <c r="A3303" s="104" t="inlineStr">
        <is>
          <t>2024/25</t>
        </is>
      </c>
      <c r="B3303" s="104" t="inlineStr">
        <is>
          <t>HC-079</t>
        </is>
      </c>
      <c r="C3303" s="104" t="inlineStr">
        <is>
          <t>P028</t>
        </is>
      </c>
      <c r="D3303" s="159" t="n">
        <v>6850</v>
      </c>
      <c r="E3303" s="160" t="n">
        <v>32376.13</v>
      </c>
      <c r="F3303" s="160" t="n">
        <v>11021.4</v>
      </c>
    </row>
    <row r="3304">
      <c r="A3304" s="104" t="inlineStr">
        <is>
          <t>2024/25</t>
        </is>
      </c>
      <c r="B3304" s="104" t="inlineStr">
        <is>
          <t>HC-079</t>
        </is>
      </c>
      <c r="C3304" s="104" t="inlineStr">
        <is>
          <t>P029</t>
        </is>
      </c>
      <c r="D3304" s="159" t="n">
        <v>17920</v>
      </c>
      <c r="E3304" s="160" t="n">
        <v>34212.95</v>
      </c>
      <c r="F3304" s="160" t="n">
        <v>5096.52</v>
      </c>
    </row>
    <row r="3305">
      <c r="A3305" s="104" t="inlineStr">
        <is>
          <t>2024/25</t>
        </is>
      </c>
      <c r="B3305" s="104" t="inlineStr">
        <is>
          <t>HC-079</t>
        </is>
      </c>
      <c r="C3305" s="104" t="inlineStr">
        <is>
          <t>P030</t>
        </is>
      </c>
      <c r="D3305" s="159" t="n">
        <v>9734</v>
      </c>
      <c r="E3305" s="160" t="n">
        <v>29202.85</v>
      </c>
      <c r="F3305" s="160" t="n">
        <v>5592.72</v>
      </c>
    </row>
    <row r="3306">
      <c r="A3306" s="104" t="inlineStr">
        <is>
          <t>2024/25</t>
        </is>
      </c>
      <c r="B3306" s="104" t="inlineStr">
        <is>
          <t>HC-079</t>
        </is>
      </c>
      <c r="C3306" s="104" t="inlineStr">
        <is>
          <t>P031</t>
        </is>
      </c>
      <c r="D3306" s="159" t="n">
        <v>4319</v>
      </c>
      <c r="E3306" s="160" t="n">
        <v>21596.35</v>
      </c>
      <c r="F3306" s="160" t="n">
        <v>6433.62</v>
      </c>
    </row>
    <row r="3307">
      <c r="A3307" s="104" t="inlineStr">
        <is>
          <t>2024/25</t>
        </is>
      </c>
      <c r="B3307" s="104" t="inlineStr">
        <is>
          <t>HC-079</t>
        </is>
      </c>
      <c r="C3307" s="104" t="inlineStr">
        <is>
          <t>P032</t>
        </is>
      </c>
      <c r="D3307" s="159" t="n">
        <v>5463</v>
      </c>
      <c r="E3307" s="160" t="n">
        <v>12913.01</v>
      </c>
      <c r="F3307" s="160" t="n">
        <v>2885.23</v>
      </c>
    </row>
    <row r="3308">
      <c r="A3308" s="104" t="inlineStr">
        <is>
          <t>2024/25</t>
        </is>
      </c>
      <c r="B3308" s="104" t="inlineStr">
        <is>
          <t>HC-079</t>
        </is>
      </c>
      <c r="C3308" s="104" t="inlineStr">
        <is>
          <t>P033</t>
        </is>
      </c>
      <c r="D3308" s="159" t="n">
        <v>3810</v>
      </c>
      <c r="E3308" s="160" t="n">
        <v>11777.88</v>
      </c>
      <c r="F3308" s="160" t="n">
        <v>3007.68</v>
      </c>
    </row>
    <row r="3309">
      <c r="A3309" s="104" t="inlineStr">
        <is>
          <t>2024/25</t>
        </is>
      </c>
      <c r="B3309" s="104" t="inlineStr">
        <is>
          <t>HC-079</t>
        </is>
      </c>
      <c r="C3309" s="104" t="inlineStr">
        <is>
          <t>P034</t>
        </is>
      </c>
      <c r="D3309" s="159" t="n">
        <v>2648</v>
      </c>
      <c r="E3309" s="160" t="n">
        <v>11072.32</v>
      </c>
      <c r="F3309" s="160" t="n">
        <v>3416.87</v>
      </c>
    </row>
    <row r="3310">
      <c r="A3310" s="104" t="inlineStr">
        <is>
          <t>2024/25</t>
        </is>
      </c>
      <c r="B3310" s="104" t="inlineStr">
        <is>
          <t>HC-079</t>
        </is>
      </c>
      <c r="C3310" s="104" t="inlineStr">
        <is>
          <t>P035</t>
        </is>
      </c>
      <c r="D3310" s="159" t="n">
        <v>3482</v>
      </c>
      <c r="E3310" s="160" t="n">
        <v>12342.36</v>
      </c>
      <c r="F3310" s="160" t="n">
        <v>3413.88</v>
      </c>
    </row>
    <row r="3311">
      <c r="A3311" s="104" t="inlineStr">
        <is>
          <t>2024/25</t>
        </is>
      </c>
      <c r="B3311" s="104" t="inlineStr">
        <is>
          <t>HC-079</t>
        </is>
      </c>
      <c r="C3311" s="104" t="inlineStr">
        <is>
          <t>P036</t>
        </is>
      </c>
      <c r="D3311" s="159" t="n">
        <v>2669</v>
      </c>
      <c r="E3311" s="160" t="n">
        <v>10188.01</v>
      </c>
      <c r="F3311" s="160" t="n">
        <v>2926.86</v>
      </c>
    </row>
    <row r="3312">
      <c r="A3312" s="104" t="inlineStr">
        <is>
          <t>2024/25</t>
        </is>
      </c>
      <c r="B3312" s="104" t="inlineStr">
        <is>
          <t>HC-079</t>
        </is>
      </c>
      <c r="C3312" s="104" t="inlineStr">
        <is>
          <t>P037</t>
        </is>
      </c>
      <c r="D3312" s="159" t="n">
        <v>3792</v>
      </c>
      <c r="E3312" s="160" t="n">
        <v>13099.02</v>
      </c>
      <c r="F3312" s="160" t="n">
        <v>4320.45</v>
      </c>
    </row>
    <row r="3313">
      <c r="A3313" s="104" t="inlineStr">
        <is>
          <t>2024/25</t>
        </is>
      </c>
      <c r="B3313" s="104" t="inlineStr">
        <is>
          <t>HC-079</t>
        </is>
      </c>
      <c r="C3313" s="104" t="inlineStr">
        <is>
          <t>P038</t>
        </is>
      </c>
      <c r="D3313" s="159" t="n">
        <v>1962</v>
      </c>
      <c r="E3313" s="160" t="n">
        <v>12310.23</v>
      </c>
      <c r="F3313" s="160" t="n">
        <v>3929.75</v>
      </c>
    </row>
    <row r="3314">
      <c r="A3314" s="104" t="inlineStr">
        <is>
          <t>2024/25</t>
        </is>
      </c>
      <c r="B3314" s="104" t="inlineStr">
        <is>
          <t>HC-079</t>
        </is>
      </c>
      <c r="C3314" s="104" t="inlineStr">
        <is>
          <t>P039</t>
        </is>
      </c>
      <c r="D3314" s="159" t="n">
        <v>2148</v>
      </c>
      <c r="E3314" s="160" t="n">
        <v>13463.93</v>
      </c>
      <c r="F3314" s="160" t="n">
        <v>4440.9</v>
      </c>
    </row>
    <row r="3315">
      <c r="A3315" s="104" t="inlineStr">
        <is>
          <t>2024/25</t>
        </is>
      </c>
      <c r="B3315" s="104" t="inlineStr">
        <is>
          <t>HC-079</t>
        </is>
      </c>
      <c r="C3315" s="104" t="inlineStr">
        <is>
          <t>P040</t>
        </is>
      </c>
      <c r="D3315" s="159" t="n">
        <v>799</v>
      </c>
      <c r="E3315" s="160" t="n">
        <v>6099.03</v>
      </c>
      <c r="F3315" s="160" t="n">
        <v>1947.97</v>
      </c>
    </row>
    <row r="3316">
      <c r="A3316" s="104" t="inlineStr">
        <is>
          <t>2024/25</t>
        </is>
      </c>
      <c r="B3316" s="104" t="inlineStr">
        <is>
          <t>HC-079</t>
        </is>
      </c>
      <c r="C3316" s="104" t="inlineStr">
        <is>
          <t>P041</t>
        </is>
      </c>
      <c r="D3316" s="159" t="n">
        <v>379</v>
      </c>
      <c r="E3316" s="160" t="n">
        <v>4100.19</v>
      </c>
      <c r="F3316" s="160" t="n">
        <v>1568.03</v>
      </c>
    </row>
    <row r="3317">
      <c r="A3317" s="104" t="inlineStr">
        <is>
          <t>2024/25</t>
        </is>
      </c>
      <c r="B3317" s="104" t="inlineStr">
        <is>
          <t>HC-079</t>
        </is>
      </c>
      <c r="C3317" s="104" t="inlineStr">
        <is>
          <t>P042</t>
        </is>
      </c>
      <c r="D3317" s="159" t="n">
        <v>733</v>
      </c>
      <c r="E3317" s="160" t="n">
        <v>2937.79</v>
      </c>
      <c r="F3317" s="160" t="n">
        <v>717.85</v>
      </c>
    </row>
    <row r="3318">
      <c r="A3318" s="104" t="inlineStr">
        <is>
          <t>2024/25</t>
        </is>
      </c>
      <c r="B3318" s="104" t="inlineStr">
        <is>
          <t>HC-080</t>
        </is>
      </c>
      <c r="C3318" s="104" t="inlineStr">
        <is>
          <t>P001</t>
        </is>
      </c>
      <c r="D3318" s="159" t="n">
        <v>3436</v>
      </c>
      <c r="E3318" s="160" t="n">
        <v>30924.47</v>
      </c>
      <c r="F3318" s="160" t="n">
        <v>10852.21</v>
      </c>
    </row>
    <row r="3319">
      <c r="A3319" s="104" t="inlineStr">
        <is>
          <t>2024/25</t>
        </is>
      </c>
      <c r="B3319" s="104" t="inlineStr">
        <is>
          <t>HC-080</t>
        </is>
      </c>
      <c r="C3319" s="104" t="inlineStr">
        <is>
          <t>P002</t>
        </is>
      </c>
      <c r="D3319" s="159" t="n">
        <v>4813</v>
      </c>
      <c r="E3319" s="160" t="n">
        <v>50312.25</v>
      </c>
      <c r="F3319" s="160" t="n">
        <v>18725.74</v>
      </c>
    </row>
    <row r="3320">
      <c r="A3320" s="104" t="inlineStr">
        <is>
          <t>2024/25</t>
        </is>
      </c>
      <c r="B3320" s="104" t="inlineStr">
        <is>
          <t>HC-080</t>
        </is>
      </c>
      <c r="C3320" s="104" t="inlineStr">
        <is>
          <t>P003</t>
        </is>
      </c>
      <c r="D3320" s="159" t="n">
        <v>7064</v>
      </c>
      <c r="E3320" s="160" t="n">
        <v>47522.06</v>
      </c>
      <c r="F3320" s="160" t="n">
        <v>15666.71</v>
      </c>
    </row>
    <row r="3321">
      <c r="A3321" s="104" t="inlineStr">
        <is>
          <t>2024/25</t>
        </is>
      </c>
      <c r="B3321" s="104" t="inlineStr">
        <is>
          <t>HC-080</t>
        </is>
      </c>
      <c r="C3321" s="104" t="inlineStr">
        <is>
          <t>P004</t>
        </is>
      </c>
      <c r="D3321" s="159" t="n">
        <v>2999</v>
      </c>
      <c r="E3321" s="160" t="n">
        <v>23437.31</v>
      </c>
      <c r="F3321" s="160" t="n">
        <v>7478.4</v>
      </c>
    </row>
    <row r="3322">
      <c r="A3322" s="104" t="inlineStr">
        <is>
          <t>2024/25</t>
        </is>
      </c>
      <c r="B3322" s="104" t="inlineStr">
        <is>
          <t>HC-080</t>
        </is>
      </c>
      <c r="C3322" s="104" t="inlineStr">
        <is>
          <t>P005</t>
        </is>
      </c>
      <c r="D3322" s="159" t="n">
        <v>6665</v>
      </c>
      <c r="E3322" s="160" t="n">
        <v>49684.14</v>
      </c>
      <c r="F3322" s="160" t="n">
        <v>15322.24</v>
      </c>
    </row>
    <row r="3323">
      <c r="A3323" s="104" t="inlineStr">
        <is>
          <t>2024/25</t>
        </is>
      </c>
      <c r="B3323" s="104" t="inlineStr">
        <is>
          <t>HC-080</t>
        </is>
      </c>
      <c r="C3323" s="104" t="inlineStr">
        <is>
          <t>P006</t>
        </is>
      </c>
      <c r="D3323" s="159" t="n">
        <v>6211</v>
      </c>
      <c r="E3323" s="160" t="n">
        <v>50253.45</v>
      </c>
      <c r="F3323" s="160" t="n">
        <v>14432.05</v>
      </c>
    </row>
    <row r="3324">
      <c r="A3324" s="104" t="inlineStr">
        <is>
          <t>2024/25</t>
        </is>
      </c>
      <c r="B3324" s="104" t="inlineStr">
        <is>
          <t>HC-080</t>
        </is>
      </c>
      <c r="C3324" s="104" t="inlineStr">
        <is>
          <t>P007</t>
        </is>
      </c>
      <c r="D3324" s="159" t="n">
        <v>5937</v>
      </c>
      <c r="E3324" s="160" t="n">
        <v>44798.02</v>
      </c>
      <c r="F3324" s="160" t="n">
        <v>11911.78</v>
      </c>
    </row>
    <row r="3325">
      <c r="A3325" s="104" t="inlineStr">
        <is>
          <t>2024/25</t>
        </is>
      </c>
      <c r="B3325" s="104" t="inlineStr">
        <is>
          <t>HC-080</t>
        </is>
      </c>
      <c r="C3325" s="104" t="inlineStr">
        <is>
          <t>P008</t>
        </is>
      </c>
      <c r="D3325" s="159" t="n">
        <v>5197</v>
      </c>
      <c r="E3325" s="160" t="n">
        <v>38264.51</v>
      </c>
      <c r="F3325" s="160" t="n">
        <v>13835.97</v>
      </c>
    </row>
    <row r="3326">
      <c r="A3326" s="104" t="inlineStr">
        <is>
          <t>2024/25</t>
        </is>
      </c>
      <c r="B3326" s="104" t="inlineStr">
        <is>
          <t>HC-080</t>
        </is>
      </c>
      <c r="C3326" s="104" t="inlineStr">
        <is>
          <t>P009</t>
        </is>
      </c>
      <c r="D3326" s="159" t="n">
        <v>2607</v>
      </c>
      <c r="E3326" s="160" t="n">
        <v>32950.11</v>
      </c>
      <c r="F3326" s="160" t="n">
        <v>13315.7</v>
      </c>
    </row>
    <row r="3327">
      <c r="A3327" s="104" t="inlineStr">
        <is>
          <t>2024/25</t>
        </is>
      </c>
      <c r="B3327" s="104" t="inlineStr">
        <is>
          <t>HC-080</t>
        </is>
      </c>
      <c r="C3327" s="104" t="inlineStr">
        <is>
          <t>P010</t>
        </is>
      </c>
      <c r="D3327" s="159" t="n">
        <v>6675</v>
      </c>
      <c r="E3327" s="160" t="n">
        <v>39447.67</v>
      </c>
      <c r="F3327" s="160" t="n">
        <v>12586.47</v>
      </c>
    </row>
    <row r="3328">
      <c r="A3328" s="104" t="inlineStr">
        <is>
          <t>2024/25</t>
        </is>
      </c>
      <c r="B3328" s="104" t="inlineStr">
        <is>
          <t>HC-080</t>
        </is>
      </c>
      <c r="C3328" s="104" t="inlineStr">
        <is>
          <t>P011</t>
        </is>
      </c>
      <c r="D3328" s="159" t="n">
        <v>6275</v>
      </c>
      <c r="E3328" s="160" t="n">
        <v>18259.88</v>
      </c>
      <c r="F3328" s="160" t="n">
        <v>4272.71</v>
      </c>
    </row>
    <row r="3329">
      <c r="A3329" s="104" t="inlineStr">
        <is>
          <t>2024/25</t>
        </is>
      </c>
      <c r="B3329" s="104" t="inlineStr">
        <is>
          <t>HC-080</t>
        </is>
      </c>
      <c r="C3329" s="104" t="inlineStr">
        <is>
          <t>P012</t>
        </is>
      </c>
      <c r="D3329" s="159" t="n">
        <v>7114</v>
      </c>
      <c r="E3329" s="160" t="n">
        <v>26514.24</v>
      </c>
      <c r="F3329" s="160" t="n">
        <v>7895.47</v>
      </c>
    </row>
    <row r="3330">
      <c r="A3330" s="104" t="inlineStr">
        <is>
          <t>2024/25</t>
        </is>
      </c>
      <c r="B3330" s="104" t="inlineStr">
        <is>
          <t>HC-080</t>
        </is>
      </c>
      <c r="C3330" s="104" t="inlineStr">
        <is>
          <t>P013</t>
        </is>
      </c>
      <c r="D3330" s="159" t="n">
        <v>7019</v>
      </c>
      <c r="E3330" s="160" t="n">
        <v>24248.54</v>
      </c>
      <c r="F3330" s="160" t="n">
        <v>6189.26</v>
      </c>
    </row>
    <row r="3331">
      <c r="A3331" s="104" t="inlineStr">
        <is>
          <t>2024/25</t>
        </is>
      </c>
      <c r="B3331" s="104" t="inlineStr">
        <is>
          <t>HC-080</t>
        </is>
      </c>
      <c r="C3331" s="104" t="inlineStr">
        <is>
          <t>P014</t>
        </is>
      </c>
      <c r="D3331" s="159" t="n">
        <v>7945</v>
      </c>
      <c r="E3331" s="160" t="n">
        <v>31059.33</v>
      </c>
      <c r="F3331" s="160" t="n">
        <v>8588.940000000001</v>
      </c>
    </row>
    <row r="3332">
      <c r="A3332" s="104" t="inlineStr">
        <is>
          <t>2024/25</t>
        </is>
      </c>
      <c r="B3332" s="104" t="inlineStr">
        <is>
          <t>HC-080</t>
        </is>
      </c>
      <c r="C3332" s="104" t="inlineStr">
        <is>
          <t>P015</t>
        </is>
      </c>
      <c r="D3332" s="159" t="n">
        <v>5268</v>
      </c>
      <c r="E3332" s="160" t="n">
        <v>24902.72</v>
      </c>
      <c r="F3332" s="160" t="n">
        <v>8209.35</v>
      </c>
    </row>
    <row r="3333">
      <c r="A3333" s="104" t="inlineStr">
        <is>
          <t>2024/25</t>
        </is>
      </c>
      <c r="B3333" s="104" t="inlineStr">
        <is>
          <t>HC-080</t>
        </is>
      </c>
      <c r="C3333" s="104" t="inlineStr">
        <is>
          <t>P016</t>
        </is>
      </c>
      <c r="D3333" s="159" t="n">
        <v>2965</v>
      </c>
      <c r="E3333" s="160" t="n">
        <v>18330.93</v>
      </c>
      <c r="F3333" s="160" t="n">
        <v>5653.18</v>
      </c>
    </row>
    <row r="3334">
      <c r="A3334" s="104" t="inlineStr">
        <is>
          <t>2024/25</t>
        </is>
      </c>
      <c r="B3334" s="104" t="inlineStr">
        <is>
          <t>HC-080</t>
        </is>
      </c>
      <c r="C3334" s="104" t="inlineStr">
        <is>
          <t>P017</t>
        </is>
      </c>
      <c r="D3334" s="159" t="n">
        <v>2594</v>
      </c>
      <c r="E3334" s="160" t="n">
        <v>17688.64</v>
      </c>
      <c r="F3334" s="160" t="n">
        <v>6020.03</v>
      </c>
    </row>
    <row r="3335">
      <c r="A3335" s="104" t="inlineStr">
        <is>
          <t>2024/25</t>
        </is>
      </c>
      <c r="B3335" s="104" t="inlineStr">
        <is>
          <t>HC-080</t>
        </is>
      </c>
      <c r="C3335" s="104" t="inlineStr">
        <is>
          <t>P018</t>
        </is>
      </c>
      <c r="D3335" s="159" t="n">
        <v>6396</v>
      </c>
      <c r="E3335" s="160" t="n">
        <v>16860.83</v>
      </c>
      <c r="F3335" s="160" t="n">
        <v>3586.74</v>
      </c>
    </row>
    <row r="3336">
      <c r="A3336" s="104" t="inlineStr">
        <is>
          <t>2024/25</t>
        </is>
      </c>
      <c r="B3336" s="104" t="inlineStr">
        <is>
          <t>HC-080</t>
        </is>
      </c>
      <c r="C3336" s="104" t="inlineStr">
        <is>
          <t>P019</t>
        </is>
      </c>
      <c r="D3336" s="159" t="n">
        <v>8131</v>
      </c>
      <c r="E3336" s="160" t="n">
        <v>20699.63</v>
      </c>
      <c r="F3336" s="160" t="n">
        <v>5283.58</v>
      </c>
    </row>
    <row r="3337">
      <c r="A3337" s="104" t="inlineStr">
        <is>
          <t>2024/25</t>
        </is>
      </c>
      <c r="B3337" s="104" t="inlineStr">
        <is>
          <t>HC-080</t>
        </is>
      </c>
      <c r="C3337" s="104" t="inlineStr">
        <is>
          <t>P020</t>
        </is>
      </c>
      <c r="D3337" s="159" t="n">
        <v>4967</v>
      </c>
      <c r="E3337" s="160" t="n">
        <v>12649.25</v>
      </c>
      <c r="F3337" s="160" t="n">
        <v>3228.73</v>
      </c>
    </row>
    <row r="3338">
      <c r="A3338" s="104" t="inlineStr">
        <is>
          <t>2024/25</t>
        </is>
      </c>
      <c r="B3338" s="104" t="inlineStr">
        <is>
          <t>HC-080</t>
        </is>
      </c>
      <c r="C3338" s="104" t="inlineStr">
        <is>
          <t>P021</t>
        </is>
      </c>
      <c r="D3338" s="159" t="n">
        <v>7883</v>
      </c>
      <c r="E3338" s="160" t="n">
        <v>25796.87</v>
      </c>
      <c r="F3338" s="160" t="n">
        <v>7132.84</v>
      </c>
    </row>
    <row r="3339">
      <c r="A3339" s="104" t="inlineStr">
        <is>
          <t>2024/25</t>
        </is>
      </c>
      <c r="B3339" s="104" t="inlineStr">
        <is>
          <t>HC-080</t>
        </is>
      </c>
      <c r="C3339" s="104" t="inlineStr">
        <is>
          <t>P022</t>
        </is>
      </c>
      <c r="D3339" s="159" t="n">
        <v>7037</v>
      </c>
      <c r="E3339" s="160" t="n">
        <v>21752.04</v>
      </c>
      <c r="F3339" s="160" t="n">
        <v>5783.7</v>
      </c>
    </row>
    <row r="3340">
      <c r="A3340" s="104" t="inlineStr">
        <is>
          <t>2024/25</t>
        </is>
      </c>
      <c r="B3340" s="104" t="inlineStr">
        <is>
          <t>HC-080</t>
        </is>
      </c>
      <c r="C3340" s="104" t="inlineStr">
        <is>
          <t>P023</t>
        </is>
      </c>
      <c r="D3340" s="159" t="n">
        <v>7653</v>
      </c>
      <c r="E3340" s="160" t="n">
        <v>15303.06</v>
      </c>
      <c r="F3340" s="160" t="n">
        <v>2929.57</v>
      </c>
    </row>
    <row r="3341">
      <c r="A3341" s="104" t="inlineStr">
        <is>
          <t>2024/25</t>
        </is>
      </c>
      <c r="B3341" s="104" t="inlineStr">
        <is>
          <t>HC-080</t>
        </is>
      </c>
      <c r="C3341" s="104" t="inlineStr">
        <is>
          <t>P024</t>
        </is>
      </c>
      <c r="D3341" s="159" t="n">
        <v>7998</v>
      </c>
      <c r="E3341" s="160" t="n">
        <v>17450.95</v>
      </c>
      <c r="F3341" s="160" t="n">
        <v>3525.82</v>
      </c>
    </row>
    <row r="3342">
      <c r="A3342" s="104" t="inlineStr">
        <is>
          <t>2024/25</t>
        </is>
      </c>
      <c r="B3342" s="104" t="inlineStr">
        <is>
          <t>HC-080</t>
        </is>
      </c>
      <c r="C3342" s="104" t="inlineStr">
        <is>
          <t>P025</t>
        </is>
      </c>
      <c r="D3342" s="159" t="n">
        <v>6984</v>
      </c>
      <c r="E3342" s="160" t="n">
        <v>26670.99</v>
      </c>
      <c r="F3342" s="160" t="n">
        <v>9643.52</v>
      </c>
    </row>
    <row r="3343">
      <c r="A3343" s="104" t="inlineStr">
        <is>
          <t>2024/25</t>
        </is>
      </c>
      <c r="B3343" s="104" t="inlineStr">
        <is>
          <t>HC-080</t>
        </is>
      </c>
      <c r="C3343" s="104" t="inlineStr">
        <is>
          <t>P026</t>
        </is>
      </c>
      <c r="D3343" s="159" t="n">
        <v>4342</v>
      </c>
      <c r="E3343" s="160" t="n">
        <v>19337.74</v>
      </c>
      <c r="F3343" s="160" t="n">
        <v>6169.6</v>
      </c>
    </row>
    <row r="3344">
      <c r="A3344" s="104" t="inlineStr">
        <is>
          <t>2024/25</t>
        </is>
      </c>
      <c r="B3344" s="104" t="inlineStr">
        <is>
          <t>HC-080</t>
        </is>
      </c>
      <c r="C3344" s="104" t="inlineStr">
        <is>
          <t>P027</t>
        </is>
      </c>
      <c r="D3344" s="159" t="n">
        <v>3488</v>
      </c>
      <c r="E3344" s="160" t="n">
        <v>15537.62</v>
      </c>
      <c r="F3344" s="160" t="n">
        <v>4958.17</v>
      </c>
    </row>
    <row r="3345">
      <c r="A3345" s="104" t="inlineStr">
        <is>
          <t>2024/25</t>
        </is>
      </c>
      <c r="B3345" s="104" t="inlineStr">
        <is>
          <t>HC-080</t>
        </is>
      </c>
      <c r="C3345" s="104" t="inlineStr">
        <is>
          <t>P028</t>
        </is>
      </c>
      <c r="D3345" s="159" t="n">
        <v>4916</v>
      </c>
      <c r="E3345" s="160" t="n">
        <v>23243.72</v>
      </c>
      <c r="F3345" s="160" t="n">
        <v>7910.39</v>
      </c>
    </row>
    <row r="3346">
      <c r="A3346" s="104" t="inlineStr">
        <is>
          <t>2024/25</t>
        </is>
      </c>
      <c r="B3346" s="104" t="inlineStr">
        <is>
          <t>HC-080</t>
        </is>
      </c>
      <c r="C3346" s="104" t="inlineStr">
        <is>
          <t>P029</t>
        </is>
      </c>
      <c r="D3346" s="159" t="n">
        <v>12385</v>
      </c>
      <c r="E3346" s="160" t="n">
        <v>23641.1</v>
      </c>
      <c r="F3346" s="160" t="n">
        <v>3520.22</v>
      </c>
    </row>
    <row r="3347">
      <c r="A3347" s="104" t="inlineStr">
        <is>
          <t>2024/25</t>
        </is>
      </c>
      <c r="B3347" s="104" t="inlineStr">
        <is>
          <t>HC-080</t>
        </is>
      </c>
      <c r="C3347" s="104" t="inlineStr">
        <is>
          <t>P030</t>
        </is>
      </c>
      <c r="D3347" s="159" t="n">
        <v>6478</v>
      </c>
      <c r="E3347" s="160" t="n">
        <v>19434.75</v>
      </c>
      <c r="F3347" s="160" t="n">
        <v>3721.16</v>
      </c>
    </row>
    <row r="3348">
      <c r="A3348" s="104" t="inlineStr">
        <is>
          <t>2024/25</t>
        </is>
      </c>
      <c r="B3348" s="104" t="inlineStr">
        <is>
          <t>HC-080</t>
        </is>
      </c>
      <c r="C3348" s="104" t="inlineStr">
        <is>
          <t>P031</t>
        </is>
      </c>
      <c r="D3348" s="159" t="n">
        <v>2902</v>
      </c>
      <c r="E3348" s="160" t="n">
        <v>14515.69</v>
      </c>
      <c r="F3348" s="160" t="n">
        <v>4323.23</v>
      </c>
    </row>
    <row r="3349">
      <c r="A3349" s="104" t="inlineStr">
        <is>
          <t>2024/25</t>
        </is>
      </c>
      <c r="B3349" s="104" t="inlineStr">
        <is>
          <t>HC-080</t>
        </is>
      </c>
      <c r="C3349" s="104" t="inlineStr">
        <is>
          <t>P032</t>
        </is>
      </c>
      <c r="D3349" s="159" t="n">
        <v>3883</v>
      </c>
      <c r="E3349" s="160" t="n">
        <v>9181.26</v>
      </c>
      <c r="F3349" s="160" t="n">
        <v>2050.51</v>
      </c>
    </row>
    <row r="3350">
      <c r="A3350" s="104" t="inlineStr">
        <is>
          <t>2024/25</t>
        </is>
      </c>
      <c r="B3350" s="104" t="inlineStr">
        <is>
          <t>HC-080</t>
        </is>
      </c>
      <c r="C3350" s="104" t="inlineStr">
        <is>
          <t>P033</t>
        </is>
      </c>
      <c r="D3350" s="159" t="n">
        <v>2598</v>
      </c>
      <c r="E3350" s="160" t="n">
        <v>8033.3</v>
      </c>
      <c r="F3350" s="160" t="n">
        <v>2050.49</v>
      </c>
    </row>
    <row r="3351">
      <c r="A3351" s="104" t="inlineStr">
        <is>
          <t>2024/25</t>
        </is>
      </c>
      <c r="B3351" s="104" t="inlineStr">
        <is>
          <t>HC-080</t>
        </is>
      </c>
      <c r="C3351" s="104" t="inlineStr">
        <is>
          <t>P034</t>
        </is>
      </c>
      <c r="D3351" s="159" t="n">
        <v>1831</v>
      </c>
      <c r="E3351" s="160" t="n">
        <v>7655.46</v>
      </c>
      <c r="F3351" s="160" t="n">
        <v>2360.83</v>
      </c>
    </row>
    <row r="3352">
      <c r="A3352" s="104" t="inlineStr">
        <is>
          <t>2024/25</t>
        </is>
      </c>
      <c r="B3352" s="104" t="inlineStr">
        <is>
          <t>HC-080</t>
        </is>
      </c>
      <c r="C3352" s="104" t="inlineStr">
        <is>
          <t>P035</t>
        </is>
      </c>
      <c r="D3352" s="159" t="n">
        <v>2381</v>
      </c>
      <c r="E3352" s="160" t="n">
        <v>8440.5</v>
      </c>
      <c r="F3352" s="160" t="n">
        <v>2333.72</v>
      </c>
    </row>
    <row r="3353">
      <c r="A3353" s="104" t="inlineStr">
        <is>
          <t>2024/25</t>
        </is>
      </c>
      <c r="B3353" s="104" t="inlineStr">
        <is>
          <t>HC-080</t>
        </is>
      </c>
      <c r="C3353" s="104" t="inlineStr">
        <is>
          <t>P036</t>
        </is>
      </c>
      <c r="D3353" s="159" t="n">
        <v>1837</v>
      </c>
      <c r="E3353" s="160" t="n">
        <v>7009.99</v>
      </c>
      <c r="F3353" s="160" t="n">
        <v>2013.07</v>
      </c>
    </row>
    <row r="3354">
      <c r="A3354" s="104" t="inlineStr">
        <is>
          <t>2024/25</t>
        </is>
      </c>
      <c r="B3354" s="104" t="inlineStr">
        <is>
          <t>HC-080</t>
        </is>
      </c>
      <c r="C3354" s="104" t="inlineStr">
        <is>
          <t>P037</t>
        </is>
      </c>
      <c r="D3354" s="159" t="n">
        <v>2719</v>
      </c>
      <c r="E3354" s="160" t="n">
        <v>9391.959999999999</v>
      </c>
      <c r="F3354" s="160" t="n">
        <v>3096.11</v>
      </c>
    </row>
    <row r="3355">
      <c r="A3355" s="104" t="inlineStr">
        <is>
          <t>2024/25</t>
        </is>
      </c>
      <c r="B3355" s="104" t="inlineStr">
        <is>
          <t>HC-080</t>
        </is>
      </c>
      <c r="C3355" s="104" t="inlineStr">
        <is>
          <t>P038</t>
        </is>
      </c>
      <c r="D3355" s="159" t="n">
        <v>1443</v>
      </c>
      <c r="E3355" s="160" t="n">
        <v>9059.219999999999</v>
      </c>
      <c r="F3355" s="160" t="n">
        <v>2890.17</v>
      </c>
    </row>
    <row r="3356">
      <c r="A3356" s="104" t="inlineStr">
        <is>
          <t>2024/25</t>
        </is>
      </c>
      <c r="B3356" s="104" t="inlineStr">
        <is>
          <t>HC-080</t>
        </is>
      </c>
      <c r="C3356" s="104" t="inlineStr">
        <is>
          <t>P039</t>
        </is>
      </c>
      <c r="D3356" s="159" t="n">
        <v>1431</v>
      </c>
      <c r="E3356" s="160" t="n">
        <v>8972.01</v>
      </c>
      <c r="F3356" s="160" t="n">
        <v>2958</v>
      </c>
    </row>
    <row r="3357">
      <c r="A3357" s="104" t="inlineStr">
        <is>
          <t>2024/25</t>
        </is>
      </c>
      <c r="B3357" s="104" t="inlineStr">
        <is>
          <t>HC-080</t>
        </is>
      </c>
      <c r="C3357" s="104" t="inlineStr">
        <is>
          <t>P040</t>
        </is>
      </c>
      <c r="D3357" s="159" t="n">
        <v>588</v>
      </c>
      <c r="E3357" s="160" t="n">
        <v>4487.31</v>
      </c>
      <c r="F3357" s="160" t="n">
        <v>1435.64</v>
      </c>
    </row>
    <row r="3358">
      <c r="A3358" s="104" t="inlineStr">
        <is>
          <t>2024/25</t>
        </is>
      </c>
      <c r="B3358" s="104" t="inlineStr">
        <is>
          <t>HC-080</t>
        </is>
      </c>
      <c r="C3358" s="104" t="inlineStr">
        <is>
          <t>P041</t>
        </is>
      </c>
      <c r="D3358" s="159" t="n">
        <v>267</v>
      </c>
      <c r="E3358" s="160" t="n">
        <v>2890.11</v>
      </c>
      <c r="F3358" s="160" t="n">
        <v>1103.55</v>
      </c>
    </row>
    <row r="3359">
      <c r="A3359" s="104" t="inlineStr">
        <is>
          <t>2024/25</t>
        </is>
      </c>
      <c r="B3359" s="104" t="inlineStr">
        <is>
          <t>HC-080</t>
        </is>
      </c>
      <c r="C3359" s="104" t="inlineStr">
        <is>
          <t>P042</t>
        </is>
      </c>
      <c r="D3359" s="159" t="n">
        <v>494</v>
      </c>
      <c r="E3359" s="160" t="n">
        <v>1969.56</v>
      </c>
      <c r="F3359" s="160" t="n">
        <v>480.49</v>
      </c>
    </row>
    <row r="3360">
      <c r="A3360" s="104" t="inlineStr">
        <is>
          <t>2024/25</t>
        </is>
      </c>
      <c r="B3360" s="104" t="inlineStr">
        <is>
          <t>HC-081</t>
        </is>
      </c>
      <c r="C3360" s="104" t="inlineStr">
        <is>
          <t>P001</t>
        </is>
      </c>
      <c r="D3360" s="159" t="n">
        <v>5549</v>
      </c>
      <c r="E3360" s="160" t="n">
        <v>49939.65</v>
      </c>
      <c r="F3360" s="160" t="n">
        <v>18771.15</v>
      </c>
    </row>
    <row r="3361">
      <c r="A3361" s="104" t="inlineStr">
        <is>
          <t>2024/25</t>
        </is>
      </c>
      <c r="B3361" s="104" t="inlineStr">
        <is>
          <t>HC-081</t>
        </is>
      </c>
      <c r="C3361" s="104" t="inlineStr">
        <is>
          <t>P002</t>
        </is>
      </c>
      <c r="D3361" s="159" t="n">
        <v>7992</v>
      </c>
      <c r="E3361" s="160" t="n">
        <v>83554.92999999999</v>
      </c>
      <c r="F3361" s="160" t="n">
        <v>33300.28</v>
      </c>
    </row>
    <row r="3362">
      <c r="A3362" s="104" t="inlineStr">
        <is>
          <t>2024/25</t>
        </is>
      </c>
      <c r="B3362" s="104" t="inlineStr">
        <is>
          <t>HC-081</t>
        </is>
      </c>
      <c r="C3362" s="104" t="inlineStr">
        <is>
          <t>P003</t>
        </is>
      </c>
      <c r="D3362" s="159" t="n">
        <v>11120</v>
      </c>
      <c r="E3362" s="160" t="n">
        <v>74797.97</v>
      </c>
      <c r="F3362" s="160" t="n">
        <v>26444.72</v>
      </c>
    </row>
    <row r="3363">
      <c r="A3363" s="104" t="inlineStr">
        <is>
          <t>2024/25</t>
        </is>
      </c>
      <c r="B3363" s="104" t="inlineStr">
        <is>
          <t>HC-081</t>
        </is>
      </c>
      <c r="C3363" s="104" t="inlineStr">
        <is>
          <t>P004</t>
        </is>
      </c>
      <c r="D3363" s="159" t="n">
        <v>5155</v>
      </c>
      <c r="E3363" s="160" t="n">
        <v>40292.1</v>
      </c>
      <c r="F3363" s="160" t="n">
        <v>13805.63</v>
      </c>
    </row>
    <row r="3364">
      <c r="A3364" s="104" t="inlineStr">
        <is>
          <t>2024/25</t>
        </is>
      </c>
      <c r="B3364" s="104" t="inlineStr">
        <is>
          <t>HC-081</t>
        </is>
      </c>
      <c r="C3364" s="104" t="inlineStr">
        <is>
          <t>P005</t>
        </is>
      </c>
      <c r="D3364" s="159" t="n">
        <v>10907</v>
      </c>
      <c r="E3364" s="160" t="n">
        <v>81299.63</v>
      </c>
      <c r="F3364" s="160" t="n">
        <v>26931.77</v>
      </c>
    </row>
    <row r="3365">
      <c r="A3365" s="104" t="inlineStr">
        <is>
          <t>2024/25</t>
        </is>
      </c>
      <c r="B3365" s="104" t="inlineStr">
        <is>
          <t>HC-081</t>
        </is>
      </c>
      <c r="C3365" s="104" t="inlineStr">
        <is>
          <t>P006</t>
        </is>
      </c>
      <c r="D3365" s="159" t="n">
        <v>9568</v>
      </c>
      <c r="E3365" s="160" t="n">
        <v>77423.05</v>
      </c>
      <c r="F3365" s="160" t="n">
        <v>23811.85</v>
      </c>
    </row>
    <row r="3366">
      <c r="A3366" s="104" t="inlineStr">
        <is>
          <t>2024/25</t>
        </is>
      </c>
      <c r="B3366" s="104" t="inlineStr">
        <is>
          <t>HC-081</t>
        </is>
      </c>
      <c r="C3366" s="104" t="inlineStr">
        <is>
          <t>P007</t>
        </is>
      </c>
      <c r="D3366" s="159" t="n">
        <v>9799</v>
      </c>
      <c r="E3366" s="160" t="n">
        <v>73938.03</v>
      </c>
      <c r="F3366" s="160" t="n">
        <v>21074.87</v>
      </c>
    </row>
    <row r="3367">
      <c r="A3367" s="104" t="inlineStr">
        <is>
          <t>2024/25</t>
        </is>
      </c>
      <c r="B3367" s="104" t="inlineStr">
        <is>
          <t>HC-081</t>
        </is>
      </c>
      <c r="C3367" s="104" t="inlineStr">
        <is>
          <t>P008</t>
        </is>
      </c>
      <c r="D3367" s="159" t="n">
        <v>8295</v>
      </c>
      <c r="E3367" s="160" t="n">
        <v>61088.68</v>
      </c>
      <c r="F3367" s="160" t="n">
        <v>23683.87</v>
      </c>
    </row>
    <row r="3368">
      <c r="A3368" s="104" t="inlineStr">
        <is>
          <t>2024/25</t>
        </is>
      </c>
      <c r="B3368" s="104" t="inlineStr">
        <is>
          <t>HC-081</t>
        </is>
      </c>
      <c r="C3368" s="104" t="inlineStr">
        <is>
          <t>P009</t>
        </is>
      </c>
      <c r="D3368" s="159" t="n">
        <v>4127</v>
      </c>
      <c r="E3368" s="160" t="n">
        <v>52142.99</v>
      </c>
      <c r="F3368" s="160" t="n">
        <v>22575.88</v>
      </c>
    </row>
    <row r="3369">
      <c r="A3369" s="104" t="inlineStr">
        <is>
          <t>2024/25</t>
        </is>
      </c>
      <c r="B3369" s="104" t="inlineStr">
        <is>
          <t>HC-081</t>
        </is>
      </c>
      <c r="C3369" s="104" t="inlineStr">
        <is>
          <t>P010</t>
        </is>
      </c>
      <c r="D3369" s="159" t="n">
        <v>10645</v>
      </c>
      <c r="E3369" s="160" t="n">
        <v>62910.89</v>
      </c>
      <c r="F3369" s="160" t="n">
        <v>21528.34</v>
      </c>
    </row>
    <row r="3370">
      <c r="A3370" s="104" t="inlineStr">
        <is>
          <t>2024/25</t>
        </is>
      </c>
      <c r="B3370" s="104" t="inlineStr">
        <is>
          <t>HC-081</t>
        </is>
      </c>
      <c r="C3370" s="104" t="inlineStr">
        <is>
          <t>P011</t>
        </is>
      </c>
      <c r="D3370" s="159" t="n">
        <v>9618</v>
      </c>
      <c r="E3370" s="160" t="n">
        <v>27979.99</v>
      </c>
      <c r="F3370" s="160" t="n">
        <v>7012.18</v>
      </c>
    </row>
    <row r="3371">
      <c r="A3371" s="104" t="inlineStr">
        <is>
          <t>2024/25</t>
        </is>
      </c>
      <c r="B3371" s="104" t="inlineStr">
        <is>
          <t>HC-081</t>
        </is>
      </c>
      <c r="C3371" s="104" t="inlineStr">
        <is>
          <t>P012</t>
        </is>
      </c>
      <c r="D3371" s="159" t="n">
        <v>11060</v>
      </c>
      <c r="E3371" s="160" t="n">
        <v>41215.14</v>
      </c>
      <c r="F3371" s="160" t="n">
        <v>13160.56</v>
      </c>
    </row>
    <row r="3372">
      <c r="A3372" s="104" t="inlineStr">
        <is>
          <t>2024/25</t>
        </is>
      </c>
      <c r="B3372" s="104" t="inlineStr">
        <is>
          <t>HC-081</t>
        </is>
      </c>
      <c r="C3372" s="104" t="inlineStr">
        <is>
          <t>P013</t>
        </is>
      </c>
      <c r="D3372" s="159" t="n">
        <v>11341</v>
      </c>
      <c r="E3372" s="160" t="n">
        <v>39176.43</v>
      </c>
      <c r="F3372" s="160" t="n">
        <v>10705.34</v>
      </c>
    </row>
    <row r="3373">
      <c r="A3373" s="104" t="inlineStr">
        <is>
          <t>2024/25</t>
        </is>
      </c>
      <c r="B3373" s="104" t="inlineStr">
        <is>
          <t>HC-081</t>
        </is>
      </c>
      <c r="C3373" s="104" t="inlineStr">
        <is>
          <t>P014</t>
        </is>
      </c>
      <c r="D3373" s="159" t="n">
        <v>12473</v>
      </c>
      <c r="E3373" s="160" t="n">
        <v>48756.29</v>
      </c>
      <c r="F3373" s="160" t="n">
        <v>14430.68</v>
      </c>
    </row>
    <row r="3374">
      <c r="A3374" s="104" t="inlineStr">
        <is>
          <t>2024/25</t>
        </is>
      </c>
      <c r="B3374" s="104" t="inlineStr">
        <is>
          <t>HC-081</t>
        </is>
      </c>
      <c r="C3374" s="104" t="inlineStr">
        <is>
          <t>P015</t>
        </is>
      </c>
      <c r="D3374" s="159" t="n">
        <v>8473</v>
      </c>
      <c r="E3374" s="160" t="n">
        <v>40052.77</v>
      </c>
      <c r="F3374" s="160" t="n">
        <v>14157.33</v>
      </c>
    </row>
    <row r="3375">
      <c r="A3375" s="104" t="inlineStr">
        <is>
          <t>2024/25</t>
        </is>
      </c>
      <c r="B3375" s="104" t="inlineStr">
        <is>
          <t>HC-081</t>
        </is>
      </c>
      <c r="C3375" s="104" t="inlineStr">
        <is>
          <t>P016</t>
        </is>
      </c>
      <c r="D3375" s="159" t="n">
        <v>4741</v>
      </c>
      <c r="E3375" s="160" t="n">
        <v>29305.61</v>
      </c>
      <c r="F3375" s="160" t="n">
        <v>9689.02</v>
      </c>
    </row>
    <row r="3376">
      <c r="A3376" s="104" t="inlineStr">
        <is>
          <t>2024/25</t>
        </is>
      </c>
      <c r="B3376" s="104" t="inlineStr">
        <is>
          <t>HC-081</t>
        </is>
      </c>
      <c r="C3376" s="104" t="inlineStr">
        <is>
          <t>P017</t>
        </is>
      </c>
      <c r="D3376" s="159" t="n">
        <v>4142</v>
      </c>
      <c r="E3376" s="160" t="n">
        <v>28231.4</v>
      </c>
      <c r="F3376" s="160" t="n">
        <v>10287.32</v>
      </c>
    </row>
    <row r="3377">
      <c r="A3377" s="104" t="inlineStr">
        <is>
          <t>2024/25</t>
        </is>
      </c>
      <c r="B3377" s="104" t="inlineStr">
        <is>
          <t>HC-081</t>
        </is>
      </c>
      <c r="C3377" s="104" t="inlineStr">
        <is>
          <t>P018</t>
        </is>
      </c>
      <c r="D3377" s="159" t="n">
        <v>9765</v>
      </c>
      <c r="E3377" s="160" t="n">
        <v>25740.65</v>
      </c>
      <c r="F3377" s="160" t="n">
        <v>5874.66</v>
      </c>
    </row>
    <row r="3378">
      <c r="A3378" s="104" t="inlineStr">
        <is>
          <t>2024/25</t>
        </is>
      </c>
      <c r="B3378" s="104" t="inlineStr">
        <is>
          <t>HC-081</t>
        </is>
      </c>
      <c r="C3378" s="104" t="inlineStr">
        <is>
          <t>P019</t>
        </is>
      </c>
      <c r="D3378" s="159" t="n">
        <v>12170</v>
      </c>
      <c r="E3378" s="160" t="n">
        <v>30974.54</v>
      </c>
      <c r="F3378" s="160" t="n">
        <v>8490.219999999999</v>
      </c>
    </row>
    <row r="3379">
      <c r="A3379" s="104" t="inlineStr">
        <is>
          <t>2024/25</t>
        </is>
      </c>
      <c r="B3379" s="104" t="inlineStr">
        <is>
          <t>HC-081</t>
        </is>
      </c>
      <c r="C3379" s="104" t="inlineStr">
        <is>
          <t>P020</t>
        </is>
      </c>
      <c r="D3379" s="159" t="n">
        <v>7807</v>
      </c>
      <c r="E3379" s="160" t="n">
        <v>19872.69</v>
      </c>
      <c r="F3379" s="160" t="n">
        <v>5437.03</v>
      </c>
    </row>
    <row r="3380">
      <c r="A3380" s="104" t="inlineStr">
        <is>
          <t>2024/25</t>
        </is>
      </c>
      <c r="B3380" s="104" t="inlineStr">
        <is>
          <t>HC-081</t>
        </is>
      </c>
      <c r="C3380" s="104" t="inlineStr">
        <is>
          <t>P021</t>
        </is>
      </c>
      <c r="D3380" s="159" t="n">
        <v>12219</v>
      </c>
      <c r="E3380" s="160" t="n">
        <v>39989.53</v>
      </c>
      <c r="F3380" s="160" t="n">
        <v>11843.39</v>
      </c>
    </row>
    <row r="3381">
      <c r="A3381" s="104" t="inlineStr">
        <is>
          <t>2024/25</t>
        </is>
      </c>
      <c r="B3381" s="104" t="inlineStr">
        <is>
          <t>HC-081</t>
        </is>
      </c>
      <c r="C3381" s="104" t="inlineStr">
        <is>
          <t>P022</t>
        </is>
      </c>
      <c r="D3381" s="159" t="n">
        <v>10748</v>
      </c>
      <c r="E3381" s="160" t="n">
        <v>33221.42</v>
      </c>
      <c r="F3381" s="160" t="n">
        <v>9481.559999999999</v>
      </c>
    </row>
    <row r="3382">
      <c r="A3382" s="104" t="inlineStr">
        <is>
          <t>2024/25</t>
        </is>
      </c>
      <c r="B3382" s="104" t="inlineStr">
        <is>
          <t>HC-081</t>
        </is>
      </c>
      <c r="C3382" s="104" t="inlineStr">
        <is>
          <t>P023</t>
        </is>
      </c>
      <c r="D3382" s="159" t="n">
        <v>12748</v>
      </c>
      <c r="E3382" s="160" t="n">
        <v>25494.05</v>
      </c>
      <c r="F3382" s="160" t="n">
        <v>5226.62</v>
      </c>
    </row>
    <row r="3383">
      <c r="A3383" s="104" t="inlineStr">
        <is>
          <t>2024/25</t>
        </is>
      </c>
      <c r="B3383" s="104" t="inlineStr">
        <is>
          <t>HC-081</t>
        </is>
      </c>
      <c r="C3383" s="104" t="inlineStr">
        <is>
          <t>P024</t>
        </is>
      </c>
      <c r="D3383" s="159" t="n">
        <v>13430</v>
      </c>
      <c r="E3383" s="160" t="n">
        <v>29301.83</v>
      </c>
      <c r="F3383" s="160" t="n">
        <v>6361.84</v>
      </c>
    </row>
    <row r="3384">
      <c r="A3384" s="104" t="inlineStr">
        <is>
          <t>2024/25</t>
        </is>
      </c>
      <c r="B3384" s="104" t="inlineStr">
        <is>
          <t>HC-081</t>
        </is>
      </c>
      <c r="C3384" s="104" t="inlineStr">
        <is>
          <t>P025</t>
        </is>
      </c>
      <c r="D3384" s="159" t="n">
        <v>10841</v>
      </c>
      <c r="E3384" s="160" t="n">
        <v>41395.23</v>
      </c>
      <c r="F3384" s="160" t="n">
        <v>16067.26</v>
      </c>
    </row>
    <row r="3385">
      <c r="A3385" s="104" t="inlineStr">
        <is>
          <t>2024/25</t>
        </is>
      </c>
      <c r="B3385" s="104" t="inlineStr">
        <is>
          <t>HC-081</t>
        </is>
      </c>
      <c r="C3385" s="104" t="inlineStr">
        <is>
          <t>P026</t>
        </is>
      </c>
      <c r="D3385" s="159" t="n">
        <v>6867</v>
      </c>
      <c r="E3385" s="160" t="n">
        <v>30589.18</v>
      </c>
      <c r="F3385" s="160" t="n">
        <v>10477.54</v>
      </c>
    </row>
    <row r="3386">
      <c r="A3386" s="104" t="inlineStr">
        <is>
          <t>2024/25</t>
        </is>
      </c>
      <c r="B3386" s="104" t="inlineStr">
        <is>
          <t>HC-081</t>
        </is>
      </c>
      <c r="C3386" s="104" t="inlineStr">
        <is>
          <t>P027</t>
        </is>
      </c>
      <c r="D3386" s="159" t="n">
        <v>5482</v>
      </c>
      <c r="E3386" s="160" t="n">
        <v>24425.04</v>
      </c>
      <c r="F3386" s="160" t="n">
        <v>8342.73</v>
      </c>
    </row>
    <row r="3387">
      <c r="A3387" s="104" t="inlineStr">
        <is>
          <t>2024/25</t>
        </is>
      </c>
      <c r="B3387" s="104" t="inlineStr">
        <is>
          <t>HC-081</t>
        </is>
      </c>
      <c r="C3387" s="104" t="inlineStr">
        <is>
          <t>P028</t>
        </is>
      </c>
      <c r="D3387" s="159" t="n">
        <v>7272</v>
      </c>
      <c r="E3387" s="160" t="n">
        <v>34375.91</v>
      </c>
      <c r="F3387" s="160" t="n">
        <v>12556.92</v>
      </c>
    </row>
    <row r="3388">
      <c r="A3388" s="104" t="inlineStr">
        <is>
          <t>2024/25</t>
        </is>
      </c>
      <c r="B3388" s="104" t="inlineStr">
        <is>
          <t>HC-081</t>
        </is>
      </c>
      <c r="C3388" s="104" t="inlineStr">
        <is>
          <t>P029</t>
        </is>
      </c>
      <c r="D3388" s="159" t="n">
        <v>19683</v>
      </c>
      <c r="E3388" s="160" t="n">
        <v>37574.85</v>
      </c>
      <c r="F3388" s="160" t="n">
        <v>6009.75</v>
      </c>
    </row>
    <row r="3389">
      <c r="A3389" s="104" t="inlineStr">
        <is>
          <t>2024/25</t>
        </is>
      </c>
      <c r="B3389" s="104" t="inlineStr">
        <is>
          <t>HC-081</t>
        </is>
      </c>
      <c r="C3389" s="104" t="inlineStr">
        <is>
          <t>P030</t>
        </is>
      </c>
      <c r="D3389" s="159" t="n">
        <v>10516</v>
      </c>
      <c r="E3389" s="160" t="n">
        <v>31545.75</v>
      </c>
      <c r="F3389" s="160" t="n">
        <v>6480.35</v>
      </c>
    </row>
    <row r="3390">
      <c r="A3390" s="104" t="inlineStr">
        <is>
          <t>2024/25</t>
        </is>
      </c>
      <c r="B3390" s="104" t="inlineStr">
        <is>
          <t>HC-081</t>
        </is>
      </c>
      <c r="C3390" s="104" t="inlineStr">
        <is>
          <t>P031</t>
        </is>
      </c>
      <c r="D3390" s="159" t="n">
        <v>4974</v>
      </c>
      <c r="E3390" s="160" t="n">
        <v>24869.6</v>
      </c>
      <c r="F3390" s="160" t="n">
        <v>7941.05</v>
      </c>
    </row>
    <row r="3391">
      <c r="A3391" s="104" t="inlineStr">
        <is>
          <t>2024/25</t>
        </is>
      </c>
      <c r="B3391" s="104" t="inlineStr">
        <is>
          <t>HC-081</t>
        </is>
      </c>
      <c r="C3391" s="104" t="inlineStr">
        <is>
          <t>P032</t>
        </is>
      </c>
      <c r="D3391" s="159" t="n">
        <v>6123</v>
      </c>
      <c r="E3391" s="160" t="n">
        <v>14470.69</v>
      </c>
      <c r="F3391" s="160" t="n">
        <v>3461.65</v>
      </c>
    </row>
    <row r="3392">
      <c r="A3392" s="104" t="inlineStr">
        <is>
          <t>2024/25</t>
        </is>
      </c>
      <c r="B3392" s="104" t="inlineStr">
        <is>
          <t>HC-081</t>
        </is>
      </c>
      <c r="C3392" s="104" t="inlineStr">
        <is>
          <t>P033</t>
        </is>
      </c>
      <c r="D3392" s="159" t="n">
        <v>4043</v>
      </c>
      <c r="E3392" s="160" t="n">
        <v>12497.82</v>
      </c>
      <c r="F3392" s="160" t="n">
        <v>3416.83</v>
      </c>
    </row>
    <row r="3393">
      <c r="A3393" s="104" t="inlineStr">
        <is>
          <t>2024/25</t>
        </is>
      </c>
      <c r="B3393" s="104" t="inlineStr">
        <is>
          <t>HC-081</t>
        </is>
      </c>
      <c r="C3393" s="104" t="inlineStr">
        <is>
          <t>P034</t>
        </is>
      </c>
      <c r="D3393" s="159" t="n">
        <v>2810</v>
      </c>
      <c r="E3393" s="160" t="n">
        <v>11741.21</v>
      </c>
      <c r="F3393" s="160" t="n">
        <v>3888.89</v>
      </c>
    </row>
    <row r="3394">
      <c r="A3394" s="104" t="inlineStr">
        <is>
          <t>2024/25</t>
        </is>
      </c>
      <c r="B3394" s="104" t="inlineStr">
        <is>
          <t>HC-081</t>
        </is>
      </c>
      <c r="C3394" s="104" t="inlineStr">
        <is>
          <t>P035</t>
        </is>
      </c>
      <c r="D3394" s="159" t="n">
        <v>3611</v>
      </c>
      <c r="E3394" s="160" t="n">
        <v>12805.67</v>
      </c>
      <c r="F3394" s="160" t="n">
        <v>3798.97</v>
      </c>
    </row>
    <row r="3395">
      <c r="A3395" s="104" t="inlineStr">
        <is>
          <t>2024/25</t>
        </is>
      </c>
      <c r="B3395" s="104" t="inlineStr">
        <is>
          <t>HC-081</t>
        </is>
      </c>
      <c r="C3395" s="104" t="inlineStr">
        <is>
          <t>P036</t>
        </is>
      </c>
      <c r="D3395" s="159" t="n">
        <v>2926</v>
      </c>
      <c r="E3395" s="160" t="n">
        <v>11174.04</v>
      </c>
      <c r="F3395" s="160" t="n">
        <v>3437.83</v>
      </c>
    </row>
    <row r="3396">
      <c r="A3396" s="104" t="inlineStr">
        <is>
          <t>2024/25</t>
        </is>
      </c>
      <c r="B3396" s="104" t="inlineStr">
        <is>
          <t>HC-081</t>
        </is>
      </c>
      <c r="C3396" s="104" t="inlineStr">
        <is>
          <t>P037</t>
        </is>
      </c>
      <c r="D3396" s="159" t="n">
        <v>4329</v>
      </c>
      <c r="E3396" s="160" t="n">
        <v>14951.42</v>
      </c>
      <c r="F3396" s="160" t="n">
        <v>5288.48</v>
      </c>
    </row>
    <row r="3397">
      <c r="A3397" s="104" t="inlineStr">
        <is>
          <t>2024/25</t>
        </is>
      </c>
      <c r="B3397" s="104" t="inlineStr">
        <is>
          <t>HC-081</t>
        </is>
      </c>
      <c r="C3397" s="104" t="inlineStr">
        <is>
          <t>P038</t>
        </is>
      </c>
      <c r="D3397" s="159" t="n">
        <v>2135</v>
      </c>
      <c r="E3397" s="160" t="n">
        <v>13404.6</v>
      </c>
      <c r="F3397" s="160" t="n">
        <v>4590.25</v>
      </c>
    </row>
    <row r="3398">
      <c r="A3398" s="104" t="inlineStr">
        <is>
          <t>2024/25</t>
        </is>
      </c>
      <c r="B3398" s="104" t="inlineStr">
        <is>
          <t>HC-081</t>
        </is>
      </c>
      <c r="C3398" s="104" t="inlineStr">
        <is>
          <t>P039</t>
        </is>
      </c>
      <c r="D3398" s="159" t="n">
        <v>2344</v>
      </c>
      <c r="E3398" s="160" t="n">
        <v>14687.17</v>
      </c>
      <c r="F3398" s="160" t="n">
        <v>5188.46</v>
      </c>
    </row>
    <row r="3399">
      <c r="A3399" s="104" t="inlineStr">
        <is>
          <t>2024/25</t>
        </is>
      </c>
      <c r="B3399" s="104" t="inlineStr">
        <is>
          <t>HC-081</t>
        </is>
      </c>
      <c r="C3399" s="104" t="inlineStr">
        <is>
          <t>P040</t>
        </is>
      </c>
      <c r="D3399" s="159" t="n">
        <v>902</v>
      </c>
      <c r="E3399" s="160" t="n">
        <v>6884.21</v>
      </c>
      <c r="F3399" s="160" t="n">
        <v>2413.83</v>
      </c>
    </row>
    <row r="3400">
      <c r="A3400" s="104" t="inlineStr">
        <is>
          <t>2024/25</t>
        </is>
      </c>
      <c r="B3400" s="104" t="inlineStr">
        <is>
          <t>HC-081</t>
        </is>
      </c>
      <c r="C3400" s="104" t="inlineStr">
        <is>
          <t>P041</t>
        </is>
      </c>
      <c r="D3400" s="159" t="n">
        <v>426</v>
      </c>
      <c r="E3400" s="160" t="n">
        <v>4601.31</v>
      </c>
      <c r="F3400" s="160" t="n">
        <v>1849.29</v>
      </c>
    </row>
    <row r="3401">
      <c r="A3401" s="104" t="inlineStr">
        <is>
          <t>2024/25</t>
        </is>
      </c>
      <c r="B3401" s="104" t="inlineStr">
        <is>
          <t>HC-081</t>
        </is>
      </c>
      <c r="C3401" s="104" t="inlineStr">
        <is>
          <t>P042</t>
        </is>
      </c>
      <c r="D3401" s="159" t="n">
        <v>757</v>
      </c>
      <c r="E3401" s="160" t="n">
        <v>3026.02</v>
      </c>
      <c r="F3401" s="160" t="n">
        <v>777.17</v>
      </c>
    </row>
    <row r="3402">
      <c r="A3402" s="104" t="inlineStr">
        <is>
          <t>2024/25</t>
        </is>
      </c>
      <c r="B3402" s="104" t="inlineStr">
        <is>
          <t>HC-082</t>
        </is>
      </c>
      <c r="C3402" s="104" t="inlineStr">
        <is>
          <t>P001</t>
        </is>
      </c>
      <c r="D3402" s="159" t="n">
        <v>4064</v>
      </c>
      <c r="E3402" s="160" t="n">
        <v>36561.85</v>
      </c>
      <c r="F3402" s="160" t="n">
        <v>12846.31</v>
      </c>
    </row>
    <row r="3403">
      <c r="A3403" s="104" t="inlineStr">
        <is>
          <t>2024/25</t>
        </is>
      </c>
      <c r="B3403" s="104" t="inlineStr">
        <is>
          <t>HC-082</t>
        </is>
      </c>
      <c r="C3403" s="104" t="inlineStr">
        <is>
          <t>P002</t>
        </is>
      </c>
      <c r="D3403" s="159" t="n">
        <v>6118</v>
      </c>
      <c r="E3403" s="160" t="n">
        <v>63958.16</v>
      </c>
      <c r="F3403" s="160" t="n">
        <v>23836.49</v>
      </c>
    </row>
    <row r="3404">
      <c r="A3404" s="104" t="inlineStr">
        <is>
          <t>2024/25</t>
        </is>
      </c>
      <c r="B3404" s="104" t="inlineStr">
        <is>
          <t>HC-082</t>
        </is>
      </c>
      <c r="C3404" s="104" t="inlineStr">
        <is>
          <t>P003</t>
        </is>
      </c>
      <c r="D3404" s="159" t="n">
        <v>7702</v>
      </c>
      <c r="E3404" s="160" t="n">
        <v>51812.34</v>
      </c>
      <c r="F3404" s="160" t="n">
        <v>17102.79</v>
      </c>
    </row>
    <row r="3405">
      <c r="A3405" s="104" t="inlineStr">
        <is>
          <t>2024/25</t>
        </is>
      </c>
      <c r="B3405" s="104" t="inlineStr">
        <is>
          <t>HC-082</t>
        </is>
      </c>
      <c r="C3405" s="104" t="inlineStr">
        <is>
          <t>P004</t>
        </is>
      </c>
      <c r="D3405" s="159" t="n">
        <v>3356</v>
      </c>
      <c r="E3405" s="160" t="n">
        <v>26226.46</v>
      </c>
      <c r="F3405" s="160" t="n">
        <v>8378.309999999999</v>
      </c>
    </row>
    <row r="3406">
      <c r="A3406" s="104" t="inlineStr">
        <is>
          <t>2024/25</t>
        </is>
      </c>
      <c r="B3406" s="104" t="inlineStr">
        <is>
          <t>HC-082</t>
        </is>
      </c>
      <c r="C3406" s="104" t="inlineStr">
        <is>
          <t>P005</t>
        </is>
      </c>
      <c r="D3406" s="159" t="n">
        <v>7709</v>
      </c>
      <c r="E3406" s="160" t="n">
        <v>57462.9</v>
      </c>
      <c r="F3406" s="160" t="n">
        <v>17743.25</v>
      </c>
    </row>
    <row r="3407">
      <c r="A3407" s="104" t="inlineStr">
        <is>
          <t>2024/25</t>
        </is>
      </c>
      <c r="B3407" s="104" t="inlineStr">
        <is>
          <t>HC-082</t>
        </is>
      </c>
      <c r="C3407" s="104" t="inlineStr">
        <is>
          <t>P006</t>
        </is>
      </c>
      <c r="D3407" s="159" t="n">
        <v>7157</v>
      </c>
      <c r="E3407" s="160" t="n">
        <v>57904.05</v>
      </c>
      <c r="F3407" s="160" t="n">
        <v>16649.53</v>
      </c>
    </row>
    <row r="3408">
      <c r="A3408" s="104" t="inlineStr">
        <is>
          <t>2024/25</t>
        </is>
      </c>
      <c r="B3408" s="104" t="inlineStr">
        <is>
          <t>HC-082</t>
        </is>
      </c>
      <c r="C3408" s="104" t="inlineStr">
        <is>
          <t>P007</t>
        </is>
      </c>
      <c r="D3408" s="159" t="n">
        <v>7035</v>
      </c>
      <c r="E3408" s="160" t="n">
        <v>53081.23</v>
      </c>
      <c r="F3408" s="160" t="n">
        <v>14130.24</v>
      </c>
    </row>
    <row r="3409">
      <c r="A3409" s="104" t="inlineStr">
        <is>
          <t>2024/25</t>
        </is>
      </c>
      <c r="B3409" s="104" t="inlineStr">
        <is>
          <t>HC-082</t>
        </is>
      </c>
      <c r="C3409" s="104" t="inlineStr">
        <is>
          <t>P008</t>
        </is>
      </c>
      <c r="D3409" s="159" t="n">
        <v>5957</v>
      </c>
      <c r="E3409" s="160" t="n">
        <v>43865.87</v>
      </c>
      <c r="F3409" s="160" t="n">
        <v>15880.37</v>
      </c>
    </row>
    <row r="3410">
      <c r="A3410" s="104" t="inlineStr">
        <is>
          <t>2024/25</t>
        </is>
      </c>
      <c r="B3410" s="104" t="inlineStr">
        <is>
          <t>HC-082</t>
        </is>
      </c>
      <c r="C3410" s="104" t="inlineStr">
        <is>
          <t>P009</t>
        </is>
      </c>
      <c r="D3410" s="159" t="n">
        <v>3004</v>
      </c>
      <c r="E3410" s="160" t="n">
        <v>37966.86</v>
      </c>
      <c r="F3410" s="160" t="n">
        <v>15360.34</v>
      </c>
    </row>
    <row r="3411">
      <c r="A3411" s="104" t="inlineStr">
        <is>
          <t>2024/25</t>
        </is>
      </c>
      <c r="B3411" s="104" t="inlineStr">
        <is>
          <t>HC-082</t>
        </is>
      </c>
      <c r="C3411" s="104" t="inlineStr">
        <is>
          <t>P010</t>
        </is>
      </c>
      <c r="D3411" s="159" t="n">
        <v>7972</v>
      </c>
      <c r="E3411" s="160" t="n">
        <v>47117.66</v>
      </c>
      <c r="F3411" s="160" t="n">
        <v>15052.76</v>
      </c>
    </row>
    <row r="3412">
      <c r="A3412" s="104" t="inlineStr">
        <is>
          <t>2024/25</t>
        </is>
      </c>
      <c r="B3412" s="104" t="inlineStr">
        <is>
          <t>HC-082</t>
        </is>
      </c>
      <c r="C3412" s="104" t="inlineStr">
        <is>
          <t>P011</t>
        </is>
      </c>
      <c r="D3412" s="159" t="n">
        <v>7669</v>
      </c>
      <c r="E3412" s="160" t="n">
        <v>22306.96</v>
      </c>
      <c r="F3412" s="160" t="n">
        <v>5226.37</v>
      </c>
    </row>
    <row r="3413">
      <c r="A3413" s="104" t="inlineStr">
        <is>
          <t>2024/25</t>
        </is>
      </c>
      <c r="B3413" s="104" t="inlineStr">
        <is>
          <t>HC-082</t>
        </is>
      </c>
      <c r="C3413" s="104" t="inlineStr">
        <is>
          <t>P012</t>
        </is>
      </c>
      <c r="D3413" s="159" t="n">
        <v>7824</v>
      </c>
      <c r="E3413" s="160" t="n">
        <v>29164.62</v>
      </c>
      <c r="F3413" s="160" t="n">
        <v>8694.75</v>
      </c>
    </row>
    <row r="3414">
      <c r="A3414" s="104" t="inlineStr">
        <is>
          <t>2024/25</t>
        </is>
      </c>
      <c r="B3414" s="104" t="inlineStr">
        <is>
          <t>HC-082</t>
        </is>
      </c>
      <c r="C3414" s="104" t="inlineStr">
        <is>
          <t>P013</t>
        </is>
      </c>
      <c r="D3414" s="159" t="n">
        <v>8151</v>
      </c>
      <c r="E3414" s="160" t="n">
        <v>28154.79</v>
      </c>
      <c r="F3414" s="160" t="n">
        <v>7194.61</v>
      </c>
    </row>
    <row r="3415">
      <c r="A3415" s="104" t="inlineStr">
        <is>
          <t>2024/25</t>
        </is>
      </c>
      <c r="B3415" s="104" t="inlineStr">
        <is>
          <t>HC-082</t>
        </is>
      </c>
      <c r="C3415" s="104" t="inlineStr">
        <is>
          <t>P014</t>
        </is>
      </c>
      <c r="D3415" s="159" t="n">
        <v>9227</v>
      </c>
      <c r="E3415" s="160" t="n">
        <v>36066.49</v>
      </c>
      <c r="F3415" s="160" t="n">
        <v>9984.559999999999</v>
      </c>
    </row>
    <row r="3416">
      <c r="A3416" s="104" t="inlineStr">
        <is>
          <t>2024/25</t>
        </is>
      </c>
      <c r="B3416" s="104" t="inlineStr">
        <is>
          <t>HC-082</t>
        </is>
      </c>
      <c r="C3416" s="104" t="inlineStr">
        <is>
          <t>P015</t>
        </is>
      </c>
      <c r="D3416" s="159" t="n">
        <v>6327</v>
      </c>
      <c r="E3416" s="160" t="n">
        <v>29912.62</v>
      </c>
      <c r="F3416" s="160" t="n">
        <v>9873.58</v>
      </c>
    </row>
    <row r="3417">
      <c r="A3417" s="104" t="inlineStr">
        <is>
          <t>2024/25</t>
        </is>
      </c>
      <c r="B3417" s="104" t="inlineStr">
        <is>
          <t>HC-082</t>
        </is>
      </c>
      <c r="C3417" s="104" t="inlineStr">
        <is>
          <t>P016</t>
        </is>
      </c>
      <c r="D3417" s="159" t="n">
        <v>3691</v>
      </c>
      <c r="E3417" s="160" t="n">
        <v>22820.85</v>
      </c>
      <c r="F3417" s="160" t="n">
        <v>7046.02</v>
      </c>
    </row>
    <row r="3418">
      <c r="A3418" s="104" t="inlineStr">
        <is>
          <t>2024/25</t>
        </is>
      </c>
      <c r="B3418" s="104" t="inlineStr">
        <is>
          <t>HC-082</t>
        </is>
      </c>
      <c r="C3418" s="104" t="inlineStr">
        <is>
          <t>P017</t>
        </is>
      </c>
      <c r="D3418" s="159" t="n">
        <v>3126</v>
      </c>
      <c r="E3418" s="160" t="n">
        <v>21321.69</v>
      </c>
      <c r="F3418" s="160" t="n">
        <v>7264.41</v>
      </c>
    </row>
    <row r="3419">
      <c r="A3419" s="104" t="inlineStr">
        <is>
          <t>2024/25</t>
        </is>
      </c>
      <c r="B3419" s="104" t="inlineStr">
        <is>
          <t>HC-082</t>
        </is>
      </c>
      <c r="C3419" s="104" t="inlineStr">
        <is>
          <t>P018</t>
        </is>
      </c>
      <c r="D3419" s="159" t="n">
        <v>7073</v>
      </c>
      <c r="E3419" s="160" t="n">
        <v>18647.86</v>
      </c>
      <c r="F3419" s="160" t="n">
        <v>3971.21</v>
      </c>
    </row>
    <row r="3420">
      <c r="A3420" s="104" t="inlineStr">
        <is>
          <t>2024/25</t>
        </is>
      </c>
      <c r="B3420" s="104" t="inlineStr">
        <is>
          <t>HC-082</t>
        </is>
      </c>
      <c r="C3420" s="104" t="inlineStr">
        <is>
          <t>P019</t>
        </is>
      </c>
      <c r="D3420" s="159" t="n">
        <v>9300</v>
      </c>
      <c r="E3420" s="160" t="n">
        <v>23679.55</v>
      </c>
      <c r="F3420" s="160" t="n">
        <v>6050.96</v>
      </c>
    </row>
    <row r="3421">
      <c r="A3421" s="104" t="inlineStr">
        <is>
          <t>2024/25</t>
        </is>
      </c>
      <c r="B3421" s="104" t="inlineStr">
        <is>
          <t>HC-082</t>
        </is>
      </c>
      <c r="C3421" s="104" t="inlineStr">
        <is>
          <t>P020</t>
        </is>
      </c>
      <c r="D3421" s="159" t="n">
        <v>5801</v>
      </c>
      <c r="E3421" s="160" t="n">
        <v>14764.21</v>
      </c>
      <c r="F3421" s="160" t="n">
        <v>3772.3</v>
      </c>
    </row>
    <row r="3422">
      <c r="A3422" s="104" t="inlineStr">
        <is>
          <t>2024/25</t>
        </is>
      </c>
      <c r="B3422" s="104" t="inlineStr">
        <is>
          <t>HC-082</t>
        </is>
      </c>
      <c r="C3422" s="104" t="inlineStr">
        <is>
          <t>P021</t>
        </is>
      </c>
      <c r="D3422" s="159" t="n">
        <v>9251</v>
      </c>
      <c r="E3422" s="160" t="n">
        <v>30277.88</v>
      </c>
      <c r="F3422" s="160" t="n">
        <v>8382.030000000001</v>
      </c>
    </row>
    <row r="3423">
      <c r="A3423" s="104" t="inlineStr">
        <is>
          <t>2024/25</t>
        </is>
      </c>
      <c r="B3423" s="104" t="inlineStr">
        <is>
          <t>HC-082</t>
        </is>
      </c>
      <c r="C3423" s="104" t="inlineStr">
        <is>
          <t>P022</t>
        </is>
      </c>
      <c r="D3423" s="159" t="n">
        <v>7939</v>
      </c>
      <c r="E3423" s="160" t="n">
        <v>24537.93</v>
      </c>
      <c r="F3423" s="160" t="n">
        <v>6531.03</v>
      </c>
    </row>
    <row r="3424">
      <c r="A3424" s="104" t="inlineStr">
        <is>
          <t>2024/25</t>
        </is>
      </c>
      <c r="B3424" s="104" t="inlineStr">
        <is>
          <t>HC-082</t>
        </is>
      </c>
      <c r="C3424" s="104" t="inlineStr">
        <is>
          <t>P023</t>
        </is>
      </c>
      <c r="D3424" s="159" t="n">
        <v>8871</v>
      </c>
      <c r="E3424" s="160" t="n">
        <v>17743.37</v>
      </c>
      <c r="F3424" s="160" t="n">
        <v>3400.32</v>
      </c>
    </row>
    <row r="3425">
      <c r="A3425" s="104" t="inlineStr">
        <is>
          <t>2024/25</t>
        </is>
      </c>
      <c r="B3425" s="104" t="inlineStr">
        <is>
          <t>HC-082</t>
        </is>
      </c>
      <c r="C3425" s="104" t="inlineStr">
        <is>
          <t>P024</t>
        </is>
      </c>
      <c r="D3425" s="159" t="n">
        <v>9997</v>
      </c>
      <c r="E3425" s="160" t="n">
        <v>21809.9</v>
      </c>
      <c r="F3425" s="160" t="n">
        <v>4412.27</v>
      </c>
    </row>
    <row r="3426">
      <c r="A3426" s="104" t="inlineStr">
        <is>
          <t>2024/25</t>
        </is>
      </c>
      <c r="B3426" s="104" t="inlineStr">
        <is>
          <t>HC-082</t>
        </is>
      </c>
      <c r="C3426" s="104" t="inlineStr">
        <is>
          <t>P025</t>
        </is>
      </c>
      <c r="D3426" s="159" t="n">
        <v>8420</v>
      </c>
      <c r="E3426" s="160" t="n">
        <v>32141.53</v>
      </c>
      <c r="F3426" s="160" t="n">
        <v>11634.73</v>
      </c>
    </row>
    <row r="3427">
      <c r="A3427" s="104" t="inlineStr">
        <is>
          <t>2024/25</t>
        </is>
      </c>
      <c r="B3427" s="104" t="inlineStr">
        <is>
          <t>HC-082</t>
        </is>
      </c>
      <c r="C3427" s="104" t="inlineStr">
        <is>
          <t>P026</t>
        </is>
      </c>
      <c r="D3427" s="159" t="n">
        <v>4980</v>
      </c>
      <c r="E3427" s="160" t="n">
        <v>22181.17</v>
      </c>
      <c r="F3427" s="160" t="n">
        <v>7085.1</v>
      </c>
    </row>
    <row r="3428">
      <c r="A3428" s="104" t="inlineStr">
        <is>
          <t>2024/25</t>
        </is>
      </c>
      <c r="B3428" s="104" t="inlineStr">
        <is>
          <t>HC-082</t>
        </is>
      </c>
      <c r="C3428" s="104" t="inlineStr">
        <is>
          <t>P027</t>
        </is>
      </c>
      <c r="D3428" s="159" t="n">
        <v>4168</v>
      </c>
      <c r="E3428" s="160" t="n">
        <v>18567.64</v>
      </c>
      <c r="F3428" s="160" t="n">
        <v>5931.79</v>
      </c>
    </row>
    <row r="3429">
      <c r="A3429" s="104" t="inlineStr">
        <is>
          <t>2024/25</t>
        </is>
      </c>
      <c r="B3429" s="104" t="inlineStr">
        <is>
          <t>HC-082</t>
        </is>
      </c>
      <c r="C3429" s="104" t="inlineStr">
        <is>
          <t>P028</t>
        </is>
      </c>
      <c r="D3429" s="159" t="n">
        <v>5750</v>
      </c>
      <c r="E3429" s="160" t="n">
        <v>27196.48</v>
      </c>
      <c r="F3429" s="160" t="n">
        <v>9264.959999999999</v>
      </c>
    </row>
    <row r="3430">
      <c r="A3430" s="104" t="inlineStr">
        <is>
          <t>2024/25</t>
        </is>
      </c>
      <c r="B3430" s="104" t="inlineStr">
        <is>
          <t>HC-082</t>
        </is>
      </c>
      <c r="C3430" s="104" t="inlineStr">
        <is>
          <t>P029</t>
        </is>
      </c>
      <c r="D3430" s="159" t="n">
        <v>14767</v>
      </c>
      <c r="E3430" s="160" t="n">
        <v>28191.86</v>
      </c>
      <c r="F3430" s="160" t="n">
        <v>4202.02</v>
      </c>
    </row>
    <row r="3431">
      <c r="A3431" s="104" t="inlineStr">
        <is>
          <t>2024/25</t>
        </is>
      </c>
      <c r="B3431" s="104" t="inlineStr">
        <is>
          <t>HC-082</t>
        </is>
      </c>
      <c r="C3431" s="104" t="inlineStr">
        <is>
          <t>P030</t>
        </is>
      </c>
      <c r="D3431" s="159" t="n">
        <v>7604</v>
      </c>
      <c r="E3431" s="160" t="n">
        <v>22812.63</v>
      </c>
      <c r="F3431" s="160" t="n">
        <v>4372.66</v>
      </c>
    </row>
    <row r="3432">
      <c r="A3432" s="104" t="inlineStr">
        <is>
          <t>2024/25</t>
        </is>
      </c>
      <c r="B3432" s="104" t="inlineStr">
        <is>
          <t>HC-082</t>
        </is>
      </c>
      <c r="C3432" s="104" t="inlineStr">
        <is>
          <t>P031</t>
        </is>
      </c>
      <c r="D3432" s="159" t="n">
        <v>3525</v>
      </c>
      <c r="E3432" s="160" t="n">
        <v>17620.21</v>
      </c>
      <c r="F3432" s="160" t="n">
        <v>5253.78</v>
      </c>
    </row>
    <row r="3433">
      <c r="A3433" s="104" t="inlineStr">
        <is>
          <t>2024/25</t>
        </is>
      </c>
      <c r="B3433" s="104" t="inlineStr">
        <is>
          <t>HC-082</t>
        </is>
      </c>
      <c r="C3433" s="104" t="inlineStr">
        <is>
          <t>P032</t>
        </is>
      </c>
      <c r="D3433" s="159" t="n">
        <v>4585</v>
      </c>
      <c r="E3433" s="160" t="n">
        <v>10836.67</v>
      </c>
      <c r="F3433" s="160" t="n">
        <v>2423.05</v>
      </c>
    </row>
    <row r="3434">
      <c r="A3434" s="104" t="inlineStr">
        <is>
          <t>2024/25</t>
        </is>
      </c>
      <c r="B3434" s="104" t="inlineStr">
        <is>
          <t>HC-082</t>
        </is>
      </c>
      <c r="C3434" s="104" t="inlineStr">
        <is>
          <t>P033</t>
        </is>
      </c>
      <c r="D3434" s="159" t="n">
        <v>2980</v>
      </c>
      <c r="E3434" s="160" t="n">
        <v>9212.200000000001</v>
      </c>
      <c r="F3434" s="160" t="n">
        <v>2354.42</v>
      </c>
    </row>
    <row r="3435">
      <c r="A3435" s="104" t="inlineStr">
        <is>
          <t>2024/25</t>
        </is>
      </c>
      <c r="B3435" s="104" t="inlineStr">
        <is>
          <t>HC-082</t>
        </is>
      </c>
      <c r="C3435" s="104" t="inlineStr">
        <is>
          <t>P034</t>
        </is>
      </c>
      <c r="D3435" s="159" t="n">
        <v>1975</v>
      </c>
      <c r="E3435" s="160" t="n">
        <v>8258.530000000001</v>
      </c>
      <c r="F3435" s="160" t="n">
        <v>2549.9</v>
      </c>
    </row>
    <row r="3436">
      <c r="A3436" s="104" t="inlineStr">
        <is>
          <t>2024/25</t>
        </is>
      </c>
      <c r="B3436" s="104" t="inlineStr">
        <is>
          <t>HC-082</t>
        </is>
      </c>
      <c r="C3436" s="104" t="inlineStr">
        <is>
          <t>P035</t>
        </is>
      </c>
      <c r="D3436" s="159" t="n">
        <v>2727</v>
      </c>
      <c r="E3436" s="160" t="n">
        <v>9663.84</v>
      </c>
      <c r="F3436" s="160" t="n">
        <v>2675.32</v>
      </c>
    </row>
    <row r="3437">
      <c r="A3437" s="104" t="inlineStr">
        <is>
          <t>2024/25</t>
        </is>
      </c>
      <c r="B3437" s="104" t="inlineStr">
        <is>
          <t>HC-082</t>
        </is>
      </c>
      <c r="C3437" s="104" t="inlineStr">
        <is>
          <t>P036</t>
        </is>
      </c>
      <c r="D3437" s="159" t="n">
        <v>2232</v>
      </c>
      <c r="E3437" s="160" t="n">
        <v>8519.24</v>
      </c>
      <c r="F3437" s="160" t="n">
        <v>2449.04</v>
      </c>
    </row>
    <row r="3438">
      <c r="A3438" s="104" t="inlineStr">
        <is>
          <t>2024/25</t>
        </is>
      </c>
      <c r="B3438" s="104" t="inlineStr">
        <is>
          <t>HC-082</t>
        </is>
      </c>
      <c r="C3438" s="104" t="inlineStr">
        <is>
          <t>P037</t>
        </is>
      </c>
      <c r="D3438" s="159" t="n">
        <v>3186</v>
      </c>
      <c r="E3438" s="160" t="n">
        <v>11009.54</v>
      </c>
      <c r="F3438" s="160" t="n">
        <v>3634.02</v>
      </c>
    </row>
    <row r="3439">
      <c r="A3439" s="104" t="inlineStr">
        <is>
          <t>2024/25</t>
        </is>
      </c>
      <c r="B3439" s="104" t="inlineStr">
        <is>
          <t>HC-082</t>
        </is>
      </c>
      <c r="C3439" s="104" t="inlineStr">
        <is>
          <t>P038</t>
        </is>
      </c>
      <c r="D3439" s="159" t="n">
        <v>1598</v>
      </c>
      <c r="E3439" s="160" t="n">
        <v>10023.95</v>
      </c>
      <c r="F3439" s="160" t="n">
        <v>3201.5</v>
      </c>
    </row>
    <row r="3440">
      <c r="A3440" s="104" t="inlineStr">
        <is>
          <t>2024/25</t>
        </is>
      </c>
      <c r="B3440" s="104" t="inlineStr">
        <is>
          <t>HC-082</t>
        </is>
      </c>
      <c r="C3440" s="104" t="inlineStr">
        <is>
          <t>P039</t>
        </is>
      </c>
      <c r="D3440" s="159" t="n">
        <v>1686</v>
      </c>
      <c r="E3440" s="160" t="n">
        <v>10576.38</v>
      </c>
      <c r="F3440" s="160" t="n">
        <v>3490.72</v>
      </c>
    </row>
    <row r="3441">
      <c r="A3441" s="104" t="inlineStr">
        <is>
          <t>2024/25</t>
        </is>
      </c>
      <c r="B3441" s="104" t="inlineStr">
        <is>
          <t>HC-082</t>
        </is>
      </c>
      <c r="C3441" s="104" t="inlineStr">
        <is>
          <t>P040</t>
        </is>
      </c>
      <c r="D3441" s="159" t="n">
        <v>703</v>
      </c>
      <c r="E3441" s="160" t="n">
        <v>5371.48</v>
      </c>
      <c r="F3441" s="160" t="n">
        <v>1713.19</v>
      </c>
    </row>
    <row r="3442">
      <c r="A3442" s="104" t="inlineStr">
        <is>
          <t>2024/25</t>
        </is>
      </c>
      <c r="B3442" s="104" t="inlineStr">
        <is>
          <t>HC-082</t>
        </is>
      </c>
      <c r="C3442" s="104" t="inlineStr">
        <is>
          <t>P041</t>
        </is>
      </c>
      <c r="D3442" s="159" t="n">
        <v>327</v>
      </c>
      <c r="E3442" s="160" t="n">
        <v>3536.56</v>
      </c>
      <c r="F3442" s="160" t="n">
        <v>1359.35</v>
      </c>
    </row>
    <row r="3443">
      <c r="A3443" s="104" t="inlineStr">
        <is>
          <t>2024/25</t>
        </is>
      </c>
      <c r="B3443" s="104" t="inlineStr">
        <is>
          <t>HC-082</t>
        </is>
      </c>
      <c r="C3443" s="104" t="inlineStr">
        <is>
          <t>P042</t>
        </is>
      </c>
      <c r="D3443" s="159" t="n">
        <v>539</v>
      </c>
      <c r="E3443" s="160" t="n">
        <v>2158.65</v>
      </c>
      <c r="F3443" s="160" t="n">
        <v>530.01</v>
      </c>
    </row>
    <row r="3444">
      <c r="A3444" s="104" t="inlineStr">
        <is>
          <t>2024/25</t>
        </is>
      </c>
      <c r="B3444" s="104" t="inlineStr">
        <is>
          <t>HC-083</t>
        </is>
      </c>
      <c r="C3444" s="104" t="inlineStr">
        <is>
          <t>P001</t>
        </is>
      </c>
      <c r="D3444" s="159" t="n">
        <v>3778</v>
      </c>
      <c r="E3444" s="160" t="n">
        <v>34009.68</v>
      </c>
      <c r="F3444" s="160" t="n">
        <v>11941.12</v>
      </c>
    </row>
    <row r="3445">
      <c r="A3445" s="104" t="inlineStr">
        <is>
          <t>2024/25</t>
        </is>
      </c>
      <c r="B3445" s="104" t="inlineStr">
        <is>
          <t>HC-083</t>
        </is>
      </c>
      <c r="C3445" s="104" t="inlineStr">
        <is>
          <t>P002</t>
        </is>
      </c>
      <c r="D3445" s="159" t="n">
        <v>5716</v>
      </c>
      <c r="E3445" s="160" t="n">
        <v>59768.17</v>
      </c>
      <c r="F3445" s="160" t="n">
        <v>22253.79</v>
      </c>
    </row>
    <row r="3446">
      <c r="A3446" s="104" t="inlineStr">
        <is>
          <t>2024/25</t>
        </is>
      </c>
      <c r="B3446" s="104" t="inlineStr">
        <is>
          <t>HC-083</t>
        </is>
      </c>
      <c r="C3446" s="104" t="inlineStr">
        <is>
          <t>P003</t>
        </is>
      </c>
      <c r="D3446" s="159" t="n">
        <v>7608</v>
      </c>
      <c r="E3446" s="160" t="n">
        <v>51187.44</v>
      </c>
      <c r="F3446" s="160" t="n">
        <v>16883.5</v>
      </c>
    </row>
    <row r="3447">
      <c r="A3447" s="104" t="inlineStr">
        <is>
          <t>2024/25</t>
        </is>
      </c>
      <c r="B3447" s="104" t="inlineStr">
        <is>
          <t>HC-083</t>
        </is>
      </c>
      <c r="C3447" s="104" t="inlineStr">
        <is>
          <t>P004</t>
        </is>
      </c>
      <c r="D3447" s="159" t="n">
        <v>3231</v>
      </c>
      <c r="E3447" s="160" t="n">
        <v>25270.66</v>
      </c>
      <c r="F3447" s="160" t="n">
        <v>8065.74</v>
      </c>
    </row>
    <row r="3448">
      <c r="A3448" s="104" t="inlineStr">
        <is>
          <t>2024/25</t>
        </is>
      </c>
      <c r="B3448" s="104" t="inlineStr">
        <is>
          <t>HC-083</t>
        </is>
      </c>
      <c r="C3448" s="104" t="inlineStr">
        <is>
          <t>P005</t>
        </is>
      </c>
      <c r="D3448" s="159" t="n">
        <v>7668</v>
      </c>
      <c r="E3448" s="160" t="n">
        <v>57161.23</v>
      </c>
      <c r="F3448" s="160" t="n">
        <v>17635.07</v>
      </c>
    </row>
    <row r="3449">
      <c r="A3449" s="104" t="inlineStr">
        <is>
          <t>2024/25</t>
        </is>
      </c>
      <c r="B3449" s="104" t="inlineStr">
        <is>
          <t>HC-083</t>
        </is>
      </c>
      <c r="C3449" s="104" t="inlineStr">
        <is>
          <t>P006</t>
        </is>
      </c>
      <c r="D3449" s="159" t="n">
        <v>6639</v>
      </c>
      <c r="E3449" s="160" t="n">
        <v>53717.01</v>
      </c>
      <c r="F3449" s="160" t="n">
        <v>15430.9</v>
      </c>
    </row>
    <row r="3450">
      <c r="A3450" s="104" t="inlineStr">
        <is>
          <t>2024/25</t>
        </is>
      </c>
      <c r="B3450" s="104" t="inlineStr">
        <is>
          <t>HC-083</t>
        </is>
      </c>
      <c r="C3450" s="104" t="inlineStr">
        <is>
          <t>P007</t>
        </is>
      </c>
      <c r="D3450" s="159" t="n">
        <v>6642</v>
      </c>
      <c r="E3450" s="160" t="n">
        <v>50114.14</v>
      </c>
      <c r="F3450" s="160" t="n">
        <v>13329.83</v>
      </c>
    </row>
    <row r="3451">
      <c r="A3451" s="104" t="inlineStr">
        <is>
          <t>2024/25</t>
        </is>
      </c>
      <c r="B3451" s="104" t="inlineStr">
        <is>
          <t>HC-083</t>
        </is>
      </c>
      <c r="C3451" s="104" t="inlineStr">
        <is>
          <t>P008</t>
        </is>
      </c>
      <c r="D3451" s="159" t="n">
        <v>5566</v>
      </c>
      <c r="E3451" s="160" t="n">
        <v>40982.7</v>
      </c>
      <c r="F3451" s="160" t="n">
        <v>14825.85</v>
      </c>
    </row>
    <row r="3452">
      <c r="A3452" s="104" t="inlineStr">
        <is>
          <t>2024/25</t>
        </is>
      </c>
      <c r="B3452" s="104" t="inlineStr">
        <is>
          <t>HC-083</t>
        </is>
      </c>
      <c r="C3452" s="104" t="inlineStr">
        <is>
          <t>P009</t>
        </is>
      </c>
      <c r="D3452" s="159" t="n">
        <v>2881</v>
      </c>
      <c r="E3452" s="160" t="n">
        <v>36391.34</v>
      </c>
      <c r="F3452" s="160" t="n">
        <v>14712.28</v>
      </c>
    </row>
    <row r="3453">
      <c r="A3453" s="104" t="inlineStr">
        <is>
          <t>2024/25</t>
        </is>
      </c>
      <c r="B3453" s="104" t="inlineStr">
        <is>
          <t>HC-083</t>
        </is>
      </c>
      <c r="C3453" s="104" t="inlineStr">
        <is>
          <t>P010</t>
        </is>
      </c>
      <c r="D3453" s="159" t="n">
        <v>7314</v>
      </c>
      <c r="E3453" s="160" t="n">
        <v>43223.58</v>
      </c>
      <c r="F3453" s="160" t="n">
        <v>13794.28</v>
      </c>
    </row>
    <row r="3454">
      <c r="A3454" s="104" t="inlineStr">
        <is>
          <t>2024/25</t>
        </is>
      </c>
      <c r="B3454" s="104" t="inlineStr">
        <is>
          <t>HC-083</t>
        </is>
      </c>
      <c r="C3454" s="104" t="inlineStr">
        <is>
          <t>P011</t>
        </is>
      </c>
      <c r="D3454" s="159" t="n">
        <v>6545</v>
      </c>
      <c r="E3454" s="160" t="n">
        <v>19041.65</v>
      </c>
      <c r="F3454" s="160" t="n">
        <v>4456.82</v>
      </c>
    </row>
    <row r="3455">
      <c r="A3455" s="104" t="inlineStr">
        <is>
          <t>2024/25</t>
        </is>
      </c>
      <c r="B3455" s="104" t="inlineStr">
        <is>
          <t>HC-083</t>
        </is>
      </c>
      <c r="C3455" s="104" t="inlineStr">
        <is>
          <t>P012</t>
        </is>
      </c>
      <c r="D3455" s="159" t="n">
        <v>7681</v>
      </c>
      <c r="E3455" s="160" t="n">
        <v>28625.11</v>
      </c>
      <c r="F3455" s="160" t="n">
        <v>8527.02</v>
      </c>
    </row>
    <row r="3456">
      <c r="A3456" s="104" t="inlineStr">
        <is>
          <t>2024/25</t>
        </is>
      </c>
      <c r="B3456" s="104" t="inlineStr">
        <is>
          <t>HC-083</t>
        </is>
      </c>
      <c r="C3456" s="104" t="inlineStr">
        <is>
          <t>P013</t>
        </is>
      </c>
      <c r="D3456" s="159" t="n">
        <v>7475</v>
      </c>
      <c r="E3456" s="160" t="n">
        <v>25825.41</v>
      </c>
      <c r="F3456" s="160" t="n">
        <v>6594.59</v>
      </c>
    </row>
    <row r="3457">
      <c r="A3457" s="104" t="inlineStr">
        <is>
          <t>2024/25</t>
        </is>
      </c>
      <c r="B3457" s="104" t="inlineStr">
        <is>
          <t>HC-083</t>
        </is>
      </c>
      <c r="C3457" s="104" t="inlineStr">
        <is>
          <t>P014</t>
        </is>
      </c>
      <c r="D3457" s="159" t="n">
        <v>8419</v>
      </c>
      <c r="E3457" s="160" t="n">
        <v>32906.29</v>
      </c>
      <c r="F3457" s="160" t="n">
        <v>9101.85</v>
      </c>
    </row>
    <row r="3458">
      <c r="A3458" s="104" t="inlineStr">
        <is>
          <t>2024/25</t>
        </is>
      </c>
      <c r="B3458" s="104" t="inlineStr">
        <is>
          <t>HC-083</t>
        </is>
      </c>
      <c r="C3458" s="104" t="inlineStr">
        <is>
          <t>P015</t>
        </is>
      </c>
      <c r="D3458" s="159" t="n">
        <v>6105</v>
      </c>
      <c r="E3458" s="160" t="n">
        <v>28859.45</v>
      </c>
      <c r="F3458" s="160" t="n">
        <v>9518.41</v>
      </c>
    </row>
    <row r="3459">
      <c r="A3459" s="104" t="inlineStr">
        <is>
          <t>2024/25</t>
        </is>
      </c>
      <c r="B3459" s="104" t="inlineStr">
        <is>
          <t>HC-083</t>
        </is>
      </c>
      <c r="C3459" s="104" t="inlineStr">
        <is>
          <t>P016</t>
        </is>
      </c>
      <c r="D3459" s="159" t="n">
        <v>3230</v>
      </c>
      <c r="E3459" s="160" t="n">
        <v>19966.28</v>
      </c>
      <c r="F3459" s="160" t="n">
        <v>6160.18</v>
      </c>
    </row>
    <row r="3460">
      <c r="A3460" s="104" t="inlineStr">
        <is>
          <t>2024/25</t>
        </is>
      </c>
      <c r="B3460" s="104" t="inlineStr">
        <is>
          <t>HC-083</t>
        </is>
      </c>
      <c r="C3460" s="104" t="inlineStr">
        <is>
          <t>P017</t>
        </is>
      </c>
      <c r="D3460" s="159" t="n">
        <v>2976</v>
      </c>
      <c r="E3460" s="160" t="n">
        <v>20290.02</v>
      </c>
      <c r="F3460" s="160" t="n">
        <v>6908.03</v>
      </c>
    </row>
    <row r="3461">
      <c r="A3461" s="104" t="inlineStr">
        <is>
          <t>2024/25</t>
        </is>
      </c>
      <c r="B3461" s="104" t="inlineStr">
        <is>
          <t>HC-083</t>
        </is>
      </c>
      <c r="C3461" s="104" t="inlineStr">
        <is>
          <t>P018</t>
        </is>
      </c>
      <c r="D3461" s="159" t="n">
        <v>6991</v>
      </c>
      <c r="E3461" s="160" t="n">
        <v>18426.02</v>
      </c>
      <c r="F3461" s="160" t="n">
        <v>3920.69</v>
      </c>
    </row>
    <row r="3462">
      <c r="A3462" s="104" t="inlineStr">
        <is>
          <t>2024/25</t>
        </is>
      </c>
      <c r="B3462" s="104" t="inlineStr">
        <is>
          <t>HC-083</t>
        </is>
      </c>
      <c r="C3462" s="104" t="inlineStr">
        <is>
          <t>P019</t>
        </is>
      </c>
      <c r="D3462" s="159" t="n">
        <v>8641</v>
      </c>
      <c r="E3462" s="160" t="n">
        <v>21997.12</v>
      </c>
      <c r="F3462" s="160" t="n">
        <v>5617.22</v>
      </c>
    </row>
    <row r="3463">
      <c r="A3463" s="104" t="inlineStr">
        <is>
          <t>2024/25</t>
        </is>
      </c>
      <c r="B3463" s="104" t="inlineStr">
        <is>
          <t>HC-083</t>
        </is>
      </c>
      <c r="C3463" s="104" t="inlineStr">
        <is>
          <t>P020</t>
        </is>
      </c>
      <c r="D3463" s="159" t="n">
        <v>5611</v>
      </c>
      <c r="E3463" s="160" t="n">
        <v>14280.63</v>
      </c>
      <c r="F3463" s="160" t="n">
        <v>3646.51</v>
      </c>
    </row>
    <row r="3464">
      <c r="A3464" s="104" t="inlineStr">
        <is>
          <t>2024/25</t>
        </is>
      </c>
      <c r="B3464" s="104" t="inlineStr">
        <is>
          <t>HC-083</t>
        </is>
      </c>
      <c r="C3464" s="104" t="inlineStr">
        <is>
          <t>P021</t>
        </is>
      </c>
      <c r="D3464" s="159" t="n">
        <v>8483</v>
      </c>
      <c r="E3464" s="160" t="n">
        <v>27763.76</v>
      </c>
      <c r="F3464" s="160" t="n">
        <v>7680.04</v>
      </c>
    </row>
    <row r="3465">
      <c r="A3465" s="104" t="inlineStr">
        <is>
          <t>2024/25</t>
        </is>
      </c>
      <c r="B3465" s="104" t="inlineStr">
        <is>
          <t>HC-083</t>
        </is>
      </c>
      <c r="C3465" s="104" t="inlineStr">
        <is>
          <t>P022</t>
        </is>
      </c>
      <c r="D3465" s="159" t="n">
        <v>7116</v>
      </c>
      <c r="E3465" s="160" t="n">
        <v>21997.51</v>
      </c>
      <c r="F3465" s="160" t="n">
        <v>5850.81</v>
      </c>
    </row>
    <row r="3466">
      <c r="A3466" s="104" t="inlineStr">
        <is>
          <t>2024/25</t>
        </is>
      </c>
      <c r="B3466" s="104" t="inlineStr">
        <is>
          <t>HC-083</t>
        </is>
      </c>
      <c r="C3466" s="104" t="inlineStr">
        <is>
          <t>P023</t>
        </is>
      </c>
      <c r="D3466" s="159" t="n">
        <v>8157</v>
      </c>
      <c r="E3466" s="160" t="n">
        <v>16314.56</v>
      </c>
      <c r="F3466" s="160" t="n">
        <v>3124.35</v>
      </c>
    </row>
    <row r="3467">
      <c r="A3467" s="104" t="inlineStr">
        <is>
          <t>2024/25</t>
        </is>
      </c>
      <c r="B3467" s="104" t="inlineStr">
        <is>
          <t>HC-083</t>
        </is>
      </c>
      <c r="C3467" s="104" t="inlineStr">
        <is>
          <t>P024</t>
        </is>
      </c>
      <c r="D3467" s="159" t="n">
        <v>9258</v>
      </c>
      <c r="E3467" s="160" t="n">
        <v>20201.11</v>
      </c>
      <c r="F3467" s="160" t="n">
        <v>4083.59</v>
      </c>
    </row>
    <row r="3468">
      <c r="A3468" s="104" t="inlineStr">
        <is>
          <t>2024/25</t>
        </is>
      </c>
      <c r="B3468" s="104" t="inlineStr">
        <is>
          <t>HC-083</t>
        </is>
      </c>
      <c r="C3468" s="104" t="inlineStr">
        <is>
          <t>P025</t>
        </is>
      </c>
      <c r="D3468" s="159" t="n">
        <v>7546</v>
      </c>
      <c r="E3468" s="160" t="n">
        <v>28813.69</v>
      </c>
      <c r="F3468" s="160" t="n">
        <v>10422.09</v>
      </c>
    </row>
    <row r="3469">
      <c r="A3469" s="104" t="inlineStr">
        <is>
          <t>2024/25</t>
        </is>
      </c>
      <c r="B3469" s="104" t="inlineStr">
        <is>
          <t>HC-083</t>
        </is>
      </c>
      <c r="C3469" s="104" t="inlineStr">
        <is>
          <t>P026</t>
        </is>
      </c>
      <c r="D3469" s="159" t="n">
        <v>4574</v>
      </c>
      <c r="E3469" s="160" t="n">
        <v>20381.92</v>
      </c>
      <c r="F3469" s="160" t="n">
        <v>6505.94</v>
      </c>
    </row>
    <row r="3470">
      <c r="A3470" s="104" t="inlineStr">
        <is>
          <t>2024/25</t>
        </is>
      </c>
      <c r="B3470" s="104" t="inlineStr">
        <is>
          <t>HC-083</t>
        </is>
      </c>
      <c r="C3470" s="104" t="inlineStr">
        <is>
          <t>P027</t>
        </is>
      </c>
      <c r="D3470" s="159" t="n">
        <v>3695</v>
      </c>
      <c r="E3470" s="160" t="n">
        <v>16458.33</v>
      </c>
      <c r="F3470" s="160" t="n">
        <v>5253.29</v>
      </c>
    </row>
    <row r="3471">
      <c r="A3471" s="104" t="inlineStr">
        <is>
          <t>2024/25</t>
        </is>
      </c>
      <c r="B3471" s="104" t="inlineStr">
        <is>
          <t>HC-083</t>
        </is>
      </c>
      <c r="C3471" s="104" t="inlineStr">
        <is>
          <t>P028</t>
        </is>
      </c>
      <c r="D3471" s="159" t="n">
        <v>5147</v>
      </c>
      <c r="E3471" s="160" t="n">
        <v>24334.05</v>
      </c>
      <c r="F3471" s="160" t="n">
        <v>8284.85</v>
      </c>
    </row>
    <row r="3472">
      <c r="A3472" s="104" t="inlineStr">
        <is>
          <t>2024/25</t>
        </is>
      </c>
      <c r="B3472" s="104" t="inlineStr">
        <is>
          <t>HC-083</t>
        </is>
      </c>
      <c r="C3472" s="104" t="inlineStr">
        <is>
          <t>P029</t>
        </is>
      </c>
      <c r="D3472" s="159" t="n">
        <v>12609</v>
      </c>
      <c r="E3472" s="160" t="n">
        <v>24075.5</v>
      </c>
      <c r="F3472" s="160" t="n">
        <v>3586.55</v>
      </c>
    </row>
    <row r="3473">
      <c r="A3473" s="104" t="inlineStr">
        <is>
          <t>2024/25</t>
        </is>
      </c>
      <c r="B3473" s="104" t="inlineStr">
        <is>
          <t>HC-083</t>
        </is>
      </c>
      <c r="C3473" s="104" t="inlineStr">
        <is>
          <t>P030</t>
        </is>
      </c>
      <c r="D3473" s="159" t="n">
        <v>7303</v>
      </c>
      <c r="E3473" s="160" t="n">
        <v>21905.66</v>
      </c>
      <c r="F3473" s="160" t="n">
        <v>4195.19</v>
      </c>
    </row>
    <row r="3474">
      <c r="A3474" s="104" t="inlineStr">
        <is>
          <t>2024/25</t>
        </is>
      </c>
      <c r="B3474" s="104" t="inlineStr">
        <is>
          <t>HC-083</t>
        </is>
      </c>
      <c r="C3474" s="104" t="inlineStr">
        <is>
          <t>P031</t>
        </is>
      </c>
      <c r="D3474" s="159" t="n">
        <v>3340</v>
      </c>
      <c r="E3474" s="160" t="n">
        <v>16696.54</v>
      </c>
      <c r="F3474" s="160" t="n">
        <v>4973.96</v>
      </c>
    </row>
    <row r="3475">
      <c r="A3475" s="104" t="inlineStr">
        <is>
          <t>2024/25</t>
        </is>
      </c>
      <c r="B3475" s="104" t="inlineStr">
        <is>
          <t>HC-083</t>
        </is>
      </c>
      <c r="C3475" s="104" t="inlineStr">
        <is>
          <t>P032</t>
        </is>
      </c>
      <c r="D3475" s="159" t="n">
        <v>4336</v>
      </c>
      <c r="E3475" s="160" t="n">
        <v>10251.08</v>
      </c>
      <c r="F3475" s="160" t="n">
        <v>2290.15</v>
      </c>
    </row>
    <row r="3476">
      <c r="A3476" s="104" t="inlineStr">
        <is>
          <t>2024/25</t>
        </is>
      </c>
      <c r="B3476" s="104" t="inlineStr">
        <is>
          <t>HC-083</t>
        </is>
      </c>
      <c r="C3476" s="104" t="inlineStr">
        <is>
          <t>P033</t>
        </is>
      </c>
      <c r="D3476" s="159" t="n">
        <v>2685</v>
      </c>
      <c r="E3476" s="160" t="n">
        <v>8302.030000000001</v>
      </c>
      <c r="F3476" s="160" t="n">
        <v>2119.94</v>
      </c>
    </row>
    <row r="3477">
      <c r="A3477" s="104" t="inlineStr">
        <is>
          <t>2024/25</t>
        </is>
      </c>
      <c r="B3477" s="104" t="inlineStr">
        <is>
          <t>HC-083</t>
        </is>
      </c>
      <c r="C3477" s="104" t="inlineStr">
        <is>
          <t>P034</t>
        </is>
      </c>
      <c r="D3477" s="159" t="n">
        <v>1904</v>
      </c>
      <c r="E3477" s="160" t="n">
        <v>7954.57</v>
      </c>
      <c r="F3477" s="160" t="n">
        <v>2454.06</v>
      </c>
    </row>
    <row r="3478">
      <c r="A3478" s="104" t="inlineStr">
        <is>
          <t>2024/25</t>
        </is>
      </c>
      <c r="B3478" s="104" t="inlineStr">
        <is>
          <t>HC-083</t>
        </is>
      </c>
      <c r="C3478" s="104" t="inlineStr">
        <is>
          <t>P035</t>
        </is>
      </c>
      <c r="D3478" s="159" t="n">
        <v>2619</v>
      </c>
      <c r="E3478" s="160" t="n">
        <v>9285.49</v>
      </c>
      <c r="F3478" s="160" t="n">
        <v>2568.39</v>
      </c>
    </row>
    <row r="3479">
      <c r="A3479" s="104" t="inlineStr">
        <is>
          <t>2024/25</t>
        </is>
      </c>
      <c r="B3479" s="104" t="inlineStr">
        <is>
          <t>HC-083</t>
        </is>
      </c>
      <c r="C3479" s="104" t="inlineStr">
        <is>
          <t>P036</t>
        </is>
      </c>
      <c r="D3479" s="159" t="n">
        <v>2001</v>
      </c>
      <c r="E3479" s="160" t="n">
        <v>7646.32</v>
      </c>
      <c r="F3479" s="160" t="n">
        <v>2196.76</v>
      </c>
    </row>
    <row r="3480">
      <c r="A3480" s="104" t="inlineStr">
        <is>
          <t>2024/25</t>
        </is>
      </c>
      <c r="B3480" s="104" t="inlineStr">
        <is>
          <t>HC-083</t>
        </is>
      </c>
      <c r="C3480" s="104" t="inlineStr">
        <is>
          <t>P037</t>
        </is>
      </c>
      <c r="D3480" s="159" t="n">
        <v>2870</v>
      </c>
      <c r="E3480" s="160" t="n">
        <v>9916.290000000001</v>
      </c>
      <c r="F3480" s="160" t="n">
        <v>3270.56</v>
      </c>
    </row>
    <row r="3481">
      <c r="A3481" s="104" t="inlineStr">
        <is>
          <t>2024/25</t>
        </is>
      </c>
      <c r="B3481" s="104" t="inlineStr">
        <is>
          <t>HC-083</t>
        </is>
      </c>
      <c r="C3481" s="104" t="inlineStr">
        <is>
          <t>P038</t>
        </is>
      </c>
      <c r="D3481" s="159" t="n">
        <v>1518</v>
      </c>
      <c r="E3481" s="160" t="n">
        <v>9523.559999999999</v>
      </c>
      <c r="F3481" s="160" t="n">
        <v>3039.36</v>
      </c>
    </row>
    <row r="3482">
      <c r="A3482" s="104" t="inlineStr">
        <is>
          <t>2024/25</t>
        </is>
      </c>
      <c r="B3482" s="104" t="inlineStr">
        <is>
          <t>HC-083</t>
        </is>
      </c>
      <c r="C3482" s="104" t="inlineStr">
        <is>
          <t>P039</t>
        </is>
      </c>
      <c r="D3482" s="159" t="n">
        <v>1586</v>
      </c>
      <c r="E3482" s="160" t="n">
        <v>9951.290000000001</v>
      </c>
      <c r="F3482" s="160" t="n">
        <v>3281.72</v>
      </c>
    </row>
    <row r="3483">
      <c r="A3483" s="104" t="inlineStr">
        <is>
          <t>2024/25</t>
        </is>
      </c>
      <c r="B3483" s="104" t="inlineStr">
        <is>
          <t>HC-083</t>
        </is>
      </c>
      <c r="C3483" s="104" t="inlineStr">
        <is>
          <t>P040</t>
        </is>
      </c>
      <c r="D3483" s="159" t="n">
        <v>552</v>
      </c>
      <c r="E3483" s="160" t="n">
        <v>4220.58</v>
      </c>
      <c r="F3483" s="160" t="n">
        <v>1347.65</v>
      </c>
    </row>
    <row r="3484">
      <c r="A3484" s="104" t="inlineStr">
        <is>
          <t>2024/25</t>
        </is>
      </c>
      <c r="B3484" s="104" t="inlineStr">
        <is>
          <t>HC-083</t>
        </is>
      </c>
      <c r="C3484" s="104" t="inlineStr">
        <is>
          <t>P041</t>
        </is>
      </c>
      <c r="D3484" s="159" t="n">
        <v>328</v>
      </c>
      <c r="E3484" s="160" t="n">
        <v>3547.22</v>
      </c>
      <c r="F3484" s="160" t="n">
        <v>1359.16</v>
      </c>
    </row>
    <row r="3485">
      <c r="A3485" s="104" t="inlineStr">
        <is>
          <t>2024/25</t>
        </is>
      </c>
      <c r="B3485" s="104" t="inlineStr">
        <is>
          <t>HC-083</t>
        </is>
      </c>
      <c r="C3485" s="104" t="inlineStr">
        <is>
          <t>P042</t>
        </is>
      </c>
      <c r="D3485" s="159" t="n">
        <v>524</v>
      </c>
      <c r="E3485" s="160" t="n">
        <v>2098.97</v>
      </c>
      <c r="F3485" s="160" t="n">
        <v>513.88</v>
      </c>
    </row>
    <row r="3486">
      <c r="A3486" s="104" t="inlineStr">
        <is>
          <t>2024/25</t>
        </is>
      </c>
      <c r="B3486" s="104" t="inlineStr">
        <is>
          <t>HC-084</t>
        </is>
      </c>
      <c r="C3486" s="104" t="inlineStr">
        <is>
          <t>P001</t>
        </is>
      </c>
      <c r="D3486" s="159" t="n">
        <v>3758</v>
      </c>
      <c r="E3486" s="160" t="n">
        <v>33812.06</v>
      </c>
      <c r="F3486" s="160" t="n">
        <v>11851.47</v>
      </c>
    </row>
    <row r="3487">
      <c r="A3487" s="104" t="inlineStr">
        <is>
          <t>2024/25</t>
        </is>
      </c>
      <c r="B3487" s="104" t="inlineStr">
        <is>
          <t>HC-084</t>
        </is>
      </c>
      <c r="C3487" s="104" t="inlineStr">
        <is>
          <t>P002</t>
        </is>
      </c>
      <c r="D3487" s="159" t="n">
        <v>5516</v>
      </c>
      <c r="E3487" s="160" t="n">
        <v>57657.33</v>
      </c>
      <c r="F3487" s="160" t="n">
        <v>21431.97</v>
      </c>
    </row>
    <row r="3488">
      <c r="A3488" s="104" t="inlineStr">
        <is>
          <t>2024/25</t>
        </is>
      </c>
      <c r="B3488" s="104" t="inlineStr">
        <is>
          <t>HC-084</t>
        </is>
      </c>
      <c r="C3488" s="104" t="inlineStr">
        <is>
          <t>P003</t>
        </is>
      </c>
      <c r="D3488" s="159" t="n">
        <v>7519</v>
      </c>
      <c r="E3488" s="160" t="n">
        <v>50585.57</v>
      </c>
      <c r="F3488" s="160" t="n">
        <v>16655.62</v>
      </c>
    </row>
    <row r="3489">
      <c r="A3489" s="104" t="inlineStr">
        <is>
          <t>2024/25</t>
        </is>
      </c>
      <c r="B3489" s="104" t="inlineStr">
        <is>
          <t>HC-084</t>
        </is>
      </c>
      <c r="C3489" s="104" t="inlineStr">
        <is>
          <t>P004</t>
        </is>
      </c>
      <c r="D3489" s="159" t="n">
        <v>3333</v>
      </c>
      <c r="E3489" s="160" t="n">
        <v>26076.92</v>
      </c>
      <c r="F3489" s="160" t="n">
        <v>8308.639999999999</v>
      </c>
    </row>
    <row r="3490">
      <c r="A3490" s="104" t="inlineStr">
        <is>
          <t>2024/25</t>
        </is>
      </c>
      <c r="B3490" s="104" t="inlineStr">
        <is>
          <t>HC-084</t>
        </is>
      </c>
      <c r="C3490" s="104" t="inlineStr">
        <is>
          <t>P005</t>
        </is>
      </c>
      <c r="D3490" s="159" t="n">
        <v>7185</v>
      </c>
      <c r="E3490" s="160" t="n">
        <v>53562.41</v>
      </c>
      <c r="F3490" s="160" t="n">
        <v>16493.84</v>
      </c>
    </row>
    <row r="3491">
      <c r="A3491" s="104" t="inlineStr">
        <is>
          <t>2024/25</t>
        </is>
      </c>
      <c r="B3491" s="104" t="inlineStr">
        <is>
          <t>HC-084</t>
        </is>
      </c>
      <c r="C3491" s="104" t="inlineStr">
        <is>
          <t>P006</t>
        </is>
      </c>
      <c r="D3491" s="159" t="n">
        <v>6986</v>
      </c>
      <c r="E3491" s="160" t="n">
        <v>56512.17</v>
      </c>
      <c r="F3491" s="160" t="n">
        <v>16204.92</v>
      </c>
    </row>
    <row r="3492">
      <c r="A3492" s="104" t="inlineStr">
        <is>
          <t>2024/25</t>
        </is>
      </c>
      <c r="B3492" s="104" t="inlineStr">
        <is>
          <t>HC-084</t>
        </is>
      </c>
      <c r="C3492" s="104" t="inlineStr">
        <is>
          <t>P007</t>
        </is>
      </c>
      <c r="D3492" s="159" t="n">
        <v>6820</v>
      </c>
      <c r="E3492" s="160" t="n">
        <v>51445.86</v>
      </c>
      <c r="F3492" s="160" t="n">
        <v>13661.07</v>
      </c>
    </row>
    <row r="3493">
      <c r="A3493" s="104" t="inlineStr">
        <is>
          <t>2024/25</t>
        </is>
      </c>
      <c r="B3493" s="104" t="inlineStr">
        <is>
          <t>HC-084</t>
        </is>
      </c>
      <c r="C3493" s="104" t="inlineStr">
        <is>
          <t>P008</t>
        </is>
      </c>
      <c r="D3493" s="159" t="n">
        <v>5780</v>
      </c>
      <c r="E3493" s="160" t="n">
        <v>42563.59</v>
      </c>
      <c r="F3493" s="160" t="n">
        <v>15368.38</v>
      </c>
    </row>
    <row r="3494">
      <c r="A3494" s="104" t="inlineStr">
        <is>
          <t>2024/25</t>
        </is>
      </c>
      <c r="B3494" s="104" t="inlineStr">
        <is>
          <t>HC-084</t>
        </is>
      </c>
      <c r="C3494" s="104" t="inlineStr">
        <is>
          <t>P009</t>
        </is>
      </c>
      <c r="D3494" s="159" t="n">
        <v>2999</v>
      </c>
      <c r="E3494" s="160" t="n">
        <v>37869.53</v>
      </c>
      <c r="F3494" s="160" t="n">
        <v>15283.99</v>
      </c>
    </row>
    <row r="3495">
      <c r="A3495" s="104" t="inlineStr">
        <is>
          <t>2024/25</t>
        </is>
      </c>
      <c r="B3495" s="104" t="inlineStr">
        <is>
          <t>HC-084</t>
        </is>
      </c>
      <c r="C3495" s="104" t="inlineStr">
        <is>
          <t>P010</t>
        </is>
      </c>
      <c r="D3495" s="159" t="n">
        <v>7440</v>
      </c>
      <c r="E3495" s="160" t="n">
        <v>43970.97</v>
      </c>
      <c r="F3495" s="160" t="n">
        <v>14009.25</v>
      </c>
    </row>
    <row r="3496">
      <c r="A3496" s="104" t="inlineStr">
        <is>
          <t>2024/25</t>
        </is>
      </c>
      <c r="B3496" s="104" t="inlineStr">
        <is>
          <t>HC-084</t>
        </is>
      </c>
      <c r="C3496" s="104" t="inlineStr">
        <is>
          <t>P011</t>
        </is>
      </c>
      <c r="D3496" s="159" t="n">
        <v>6731</v>
      </c>
      <c r="E3496" s="160" t="n">
        <v>19581.91</v>
      </c>
      <c r="F3496" s="160" t="n">
        <v>4575.26</v>
      </c>
    </row>
    <row r="3497">
      <c r="A3497" s="104" t="inlineStr">
        <is>
          <t>2024/25</t>
        </is>
      </c>
      <c r="B3497" s="104" t="inlineStr">
        <is>
          <t>HC-084</t>
        </is>
      </c>
      <c r="C3497" s="104" t="inlineStr">
        <is>
          <t>P012</t>
        </is>
      </c>
      <c r="D3497" s="159" t="n">
        <v>7347</v>
      </c>
      <c r="E3497" s="160" t="n">
        <v>27384.11</v>
      </c>
      <c r="F3497" s="160" t="n">
        <v>8143.71</v>
      </c>
    </row>
    <row r="3498">
      <c r="A3498" s="104" t="inlineStr">
        <is>
          <t>2024/25</t>
        </is>
      </c>
      <c r="B3498" s="104" t="inlineStr">
        <is>
          <t>HC-084</t>
        </is>
      </c>
      <c r="C3498" s="104" t="inlineStr">
        <is>
          <t>P013</t>
        </is>
      </c>
      <c r="D3498" s="159" t="n">
        <v>8264</v>
      </c>
      <c r="E3498" s="160" t="n">
        <v>28554.97</v>
      </c>
      <c r="F3498" s="160" t="n">
        <v>7277.73</v>
      </c>
    </row>
    <row r="3499">
      <c r="A3499" s="104" t="inlineStr">
        <is>
          <t>2024/25</t>
        </is>
      </c>
      <c r="B3499" s="104" t="inlineStr">
        <is>
          <t>HC-084</t>
        </is>
      </c>
      <c r="C3499" s="104" t="inlineStr">
        <is>
          <t>P014</t>
        </is>
      </c>
      <c r="D3499" s="159" t="n">
        <v>8726</v>
      </c>
      <c r="E3499" s="160" t="n">
        <v>34112.57</v>
      </c>
      <c r="F3499" s="160" t="n">
        <v>9420.860000000001</v>
      </c>
    </row>
    <row r="3500">
      <c r="A3500" s="104" t="inlineStr">
        <is>
          <t>2024/25</t>
        </is>
      </c>
      <c r="B3500" s="104" t="inlineStr">
        <is>
          <t>HC-084</t>
        </is>
      </c>
      <c r="C3500" s="104" t="inlineStr">
        <is>
          <t>P015</t>
        </is>
      </c>
      <c r="D3500" s="159" t="n">
        <v>5950</v>
      </c>
      <c r="E3500" s="160" t="n">
        <v>28129.62</v>
      </c>
      <c r="F3500" s="160" t="n">
        <v>9261.17</v>
      </c>
    </row>
    <row r="3501">
      <c r="A3501" s="104" t="inlineStr">
        <is>
          <t>2024/25</t>
        </is>
      </c>
      <c r="B3501" s="104" t="inlineStr">
        <is>
          <t>HC-084</t>
        </is>
      </c>
      <c r="C3501" s="104" t="inlineStr">
        <is>
          <t>P016</t>
        </is>
      </c>
      <c r="D3501" s="159" t="n">
        <v>3244</v>
      </c>
      <c r="E3501" s="160" t="n">
        <v>20053.11</v>
      </c>
      <c r="F3501" s="160" t="n">
        <v>6176.34</v>
      </c>
    </row>
    <row r="3502">
      <c r="A3502" s="104" t="inlineStr">
        <is>
          <t>2024/25</t>
        </is>
      </c>
      <c r="B3502" s="104" t="inlineStr">
        <is>
          <t>HC-084</t>
        </is>
      </c>
      <c r="C3502" s="104" t="inlineStr">
        <is>
          <t>P017</t>
        </is>
      </c>
      <c r="D3502" s="159" t="n">
        <v>2997</v>
      </c>
      <c r="E3502" s="160" t="n">
        <v>20446.41</v>
      </c>
      <c r="F3502" s="160" t="n">
        <v>6948.54</v>
      </c>
    </row>
    <row r="3503">
      <c r="A3503" s="104" t="inlineStr">
        <is>
          <t>2024/25</t>
        </is>
      </c>
      <c r="B3503" s="104" t="inlineStr">
        <is>
          <t>HC-084</t>
        </is>
      </c>
      <c r="C3503" s="104" t="inlineStr">
        <is>
          <t>P018</t>
        </is>
      </c>
      <c r="D3503" s="159" t="n">
        <v>7012</v>
      </c>
      <c r="E3503" s="160" t="n">
        <v>18486.64</v>
      </c>
      <c r="F3503" s="160" t="n">
        <v>3928.02</v>
      </c>
    </row>
    <row r="3504">
      <c r="A3504" s="104" t="inlineStr">
        <is>
          <t>2024/25</t>
        </is>
      </c>
      <c r="B3504" s="104" t="inlineStr">
        <is>
          <t>HC-084</t>
        </is>
      </c>
      <c r="C3504" s="104" t="inlineStr">
        <is>
          <t>P019</t>
        </is>
      </c>
      <c r="D3504" s="159" t="n">
        <v>8654</v>
      </c>
      <c r="E3504" s="160" t="n">
        <v>22029.56</v>
      </c>
      <c r="F3504" s="160" t="n">
        <v>5615.9</v>
      </c>
    </row>
    <row r="3505">
      <c r="A3505" s="104" t="inlineStr">
        <is>
          <t>2024/25</t>
        </is>
      </c>
      <c r="B3505" s="104" t="inlineStr">
        <is>
          <t>HC-084</t>
        </is>
      </c>
      <c r="C3505" s="104" t="inlineStr">
        <is>
          <t>P020</t>
        </is>
      </c>
      <c r="D3505" s="159" t="n">
        <v>5622</v>
      </c>
      <c r="E3505" s="160" t="n">
        <v>14311.41</v>
      </c>
      <c r="F3505" s="160" t="n">
        <v>3648.02</v>
      </c>
    </row>
    <row r="3506">
      <c r="A3506" s="104" t="inlineStr">
        <is>
          <t>2024/25</t>
        </is>
      </c>
      <c r="B3506" s="104" t="inlineStr">
        <is>
          <t>HC-084</t>
        </is>
      </c>
      <c r="C3506" s="104" t="inlineStr">
        <is>
          <t>P021</t>
        </is>
      </c>
      <c r="D3506" s="159" t="n">
        <v>8804</v>
      </c>
      <c r="E3506" s="160" t="n">
        <v>28813.67</v>
      </c>
      <c r="F3506" s="160" t="n">
        <v>7956.14</v>
      </c>
    </row>
    <row r="3507">
      <c r="A3507" s="104" t="inlineStr">
        <is>
          <t>2024/25</t>
        </is>
      </c>
      <c r="B3507" s="104" t="inlineStr">
        <is>
          <t>HC-084</t>
        </is>
      </c>
      <c r="C3507" s="104" t="inlineStr">
        <is>
          <t>P022</t>
        </is>
      </c>
      <c r="D3507" s="159" t="n">
        <v>7320</v>
      </c>
      <c r="E3507" s="160" t="n">
        <v>22622.31</v>
      </c>
      <c r="F3507" s="160" t="n">
        <v>6006.51</v>
      </c>
    </row>
    <row r="3508">
      <c r="A3508" s="104" t="inlineStr">
        <is>
          <t>2024/25</t>
        </is>
      </c>
      <c r="B3508" s="104" t="inlineStr">
        <is>
          <t>HC-084</t>
        </is>
      </c>
      <c r="C3508" s="104" t="inlineStr">
        <is>
          <t>P023</t>
        </is>
      </c>
      <c r="D3508" s="159" t="n">
        <v>8296</v>
      </c>
      <c r="E3508" s="160" t="n">
        <v>16593.8</v>
      </c>
      <c r="F3508" s="160" t="n">
        <v>3172.27</v>
      </c>
    </row>
    <row r="3509">
      <c r="A3509" s="104" t="inlineStr">
        <is>
          <t>2024/25</t>
        </is>
      </c>
      <c r="B3509" s="104" t="inlineStr">
        <is>
          <t>HC-084</t>
        </is>
      </c>
      <c r="C3509" s="104" t="inlineStr">
        <is>
          <t>P024</t>
        </is>
      </c>
      <c r="D3509" s="159" t="n">
        <v>9451</v>
      </c>
      <c r="E3509" s="160" t="n">
        <v>20619.65</v>
      </c>
      <c r="F3509" s="160" t="n">
        <v>4161.13</v>
      </c>
    </row>
    <row r="3510">
      <c r="A3510" s="104" t="inlineStr">
        <is>
          <t>2024/25</t>
        </is>
      </c>
      <c r="B3510" s="104" t="inlineStr">
        <is>
          <t>HC-084</t>
        </is>
      </c>
      <c r="C3510" s="104" t="inlineStr">
        <is>
          <t>P025</t>
        </is>
      </c>
      <c r="D3510" s="159" t="n">
        <v>7825</v>
      </c>
      <c r="E3510" s="160" t="n">
        <v>29872.8</v>
      </c>
      <c r="F3510" s="160" t="n">
        <v>10787.72</v>
      </c>
    </row>
    <row r="3511">
      <c r="A3511" s="104" t="inlineStr">
        <is>
          <t>2024/25</t>
        </is>
      </c>
      <c r="B3511" s="104" t="inlineStr">
        <is>
          <t>HC-084</t>
        </is>
      </c>
      <c r="C3511" s="104" t="inlineStr">
        <is>
          <t>P026</t>
        </is>
      </c>
      <c r="D3511" s="159" t="n">
        <v>4789</v>
      </c>
      <c r="E3511" s="160" t="n">
        <v>21331.41</v>
      </c>
      <c r="F3511" s="160" t="n">
        <v>6796.91</v>
      </c>
    </row>
    <row r="3512">
      <c r="A3512" s="104" t="inlineStr">
        <is>
          <t>2024/25</t>
        </is>
      </c>
      <c r="B3512" s="104" t="inlineStr">
        <is>
          <t>HC-084</t>
        </is>
      </c>
      <c r="C3512" s="104" t="inlineStr">
        <is>
          <t>P027</t>
        </is>
      </c>
      <c r="D3512" s="159" t="n">
        <v>3953</v>
      </c>
      <c r="E3512" s="160" t="n">
        <v>17607.25</v>
      </c>
      <c r="F3512" s="160" t="n">
        <v>5609.39</v>
      </c>
    </row>
    <row r="3513">
      <c r="A3513" s="104" t="inlineStr">
        <is>
          <t>2024/25</t>
        </is>
      </c>
      <c r="B3513" s="104" t="inlineStr">
        <is>
          <t>HC-084</t>
        </is>
      </c>
      <c r="C3513" s="104" t="inlineStr">
        <is>
          <t>P028</t>
        </is>
      </c>
      <c r="D3513" s="159" t="n">
        <v>5500</v>
      </c>
      <c r="E3513" s="160" t="n">
        <v>26000.18</v>
      </c>
      <c r="F3513" s="160" t="n">
        <v>8836.110000000001</v>
      </c>
    </row>
    <row r="3514">
      <c r="A3514" s="104" t="inlineStr">
        <is>
          <t>2024/25</t>
        </is>
      </c>
      <c r="B3514" s="104" t="inlineStr">
        <is>
          <t>HC-084</t>
        </is>
      </c>
      <c r="C3514" s="104" t="inlineStr">
        <is>
          <t>P029</t>
        </is>
      </c>
      <c r="D3514" s="159" t="n">
        <v>12807</v>
      </c>
      <c r="E3514" s="160" t="n">
        <v>24452.27</v>
      </c>
      <c r="F3514" s="160" t="n">
        <v>3636.12</v>
      </c>
    </row>
    <row r="3515">
      <c r="A3515" s="104" t="inlineStr">
        <is>
          <t>2024/25</t>
        </is>
      </c>
      <c r="B3515" s="104" t="inlineStr">
        <is>
          <t>HC-084</t>
        </is>
      </c>
      <c r="C3515" s="104" t="inlineStr">
        <is>
          <t>P030</t>
        </is>
      </c>
      <c r="D3515" s="159" t="n">
        <v>7302</v>
      </c>
      <c r="E3515" s="160" t="n">
        <v>21905.2</v>
      </c>
      <c r="F3515" s="160" t="n">
        <v>4188.3</v>
      </c>
    </row>
    <row r="3516">
      <c r="A3516" s="104" t="inlineStr">
        <is>
          <t>2024/25</t>
        </is>
      </c>
      <c r="B3516" s="104" t="inlineStr">
        <is>
          <t>HC-084</t>
        </is>
      </c>
      <c r="C3516" s="104" t="inlineStr">
        <is>
          <t>P031</t>
        </is>
      </c>
      <c r="D3516" s="159" t="n">
        <v>3392</v>
      </c>
      <c r="E3516" s="160" t="n">
        <v>16964.42</v>
      </c>
      <c r="F3516" s="160" t="n">
        <v>5044.12</v>
      </c>
    </row>
    <row r="3517">
      <c r="A3517" s="104" t="inlineStr">
        <is>
          <t>2024/25</t>
        </is>
      </c>
      <c r="B3517" s="104" t="inlineStr">
        <is>
          <t>HC-084</t>
        </is>
      </c>
      <c r="C3517" s="104" t="inlineStr">
        <is>
          <t>P032</t>
        </is>
      </c>
      <c r="D3517" s="159" t="n">
        <v>4117</v>
      </c>
      <c r="E3517" s="160" t="n">
        <v>9730.190000000001</v>
      </c>
      <c r="F3517" s="160" t="n">
        <v>2170.45</v>
      </c>
    </row>
    <row r="3518">
      <c r="A3518" s="104" t="inlineStr">
        <is>
          <t>2024/25</t>
        </is>
      </c>
      <c r="B3518" s="104" t="inlineStr">
        <is>
          <t>HC-084</t>
        </is>
      </c>
      <c r="C3518" s="104" t="inlineStr">
        <is>
          <t>P033</t>
        </is>
      </c>
      <c r="D3518" s="159" t="n">
        <v>2723</v>
      </c>
      <c r="E3518" s="160" t="n">
        <v>8419.99</v>
      </c>
      <c r="F3518" s="160" t="n">
        <v>2146.1</v>
      </c>
    </row>
    <row r="3519">
      <c r="A3519" s="104" t="inlineStr">
        <is>
          <t>2024/25</t>
        </is>
      </c>
      <c r="B3519" s="104" t="inlineStr">
        <is>
          <t>HC-084</t>
        </is>
      </c>
      <c r="C3519" s="104" t="inlineStr">
        <is>
          <t>P034</t>
        </is>
      </c>
      <c r="D3519" s="159" t="n">
        <v>2006</v>
      </c>
      <c r="E3519" s="160" t="n">
        <v>8380.66</v>
      </c>
      <c r="F3519" s="160" t="n">
        <v>2581.2</v>
      </c>
    </row>
    <row r="3520">
      <c r="A3520" s="104" t="inlineStr">
        <is>
          <t>2024/25</t>
        </is>
      </c>
      <c r="B3520" s="104" t="inlineStr">
        <is>
          <t>HC-084</t>
        </is>
      </c>
      <c r="C3520" s="104" t="inlineStr">
        <is>
          <t>P035</t>
        </is>
      </c>
      <c r="D3520" s="159" t="n">
        <v>2635</v>
      </c>
      <c r="E3520" s="160" t="n">
        <v>9342.27</v>
      </c>
      <c r="F3520" s="160" t="n">
        <v>2579.63</v>
      </c>
    </row>
    <row r="3521">
      <c r="A3521" s="104" t="inlineStr">
        <is>
          <t>2024/25</t>
        </is>
      </c>
      <c r="B3521" s="104" t="inlineStr">
        <is>
          <t>HC-084</t>
        </is>
      </c>
      <c r="C3521" s="104" t="inlineStr">
        <is>
          <t>P036</t>
        </is>
      </c>
      <c r="D3521" s="159" t="n">
        <v>2027</v>
      </c>
      <c r="E3521" s="160" t="n">
        <v>7739.9</v>
      </c>
      <c r="F3521" s="160" t="n">
        <v>2219.63</v>
      </c>
    </row>
    <row r="3522">
      <c r="A3522" s="104" t="inlineStr">
        <is>
          <t>2024/25</t>
        </is>
      </c>
      <c r="B3522" s="104" t="inlineStr">
        <is>
          <t>HC-084</t>
        </is>
      </c>
      <c r="C3522" s="104" t="inlineStr">
        <is>
          <t>P037</t>
        </is>
      </c>
      <c r="D3522" s="159" t="n">
        <v>2944</v>
      </c>
      <c r="E3522" s="160" t="n">
        <v>10162.39</v>
      </c>
      <c r="F3522" s="160" t="n">
        <v>3345.65</v>
      </c>
    </row>
    <row r="3523">
      <c r="A3523" s="104" t="inlineStr">
        <is>
          <t>2024/25</t>
        </is>
      </c>
      <c r="B3523" s="104" t="inlineStr">
        <is>
          <t>HC-084</t>
        </is>
      </c>
      <c r="C3523" s="104" t="inlineStr">
        <is>
          <t>P038</t>
        </is>
      </c>
      <c r="D3523" s="159" t="n">
        <v>1497</v>
      </c>
      <c r="E3523" s="160" t="n">
        <v>9389.48</v>
      </c>
      <c r="F3523" s="160" t="n">
        <v>2991.9</v>
      </c>
    </row>
    <row r="3524">
      <c r="A3524" s="104" t="inlineStr">
        <is>
          <t>2024/25</t>
        </is>
      </c>
      <c r="B3524" s="104" t="inlineStr">
        <is>
          <t>HC-084</t>
        </is>
      </c>
      <c r="C3524" s="104" t="inlineStr">
        <is>
          <t>P039</t>
        </is>
      </c>
      <c r="D3524" s="159" t="n">
        <v>1584</v>
      </c>
      <c r="E3524" s="160" t="n">
        <v>9931.540000000001</v>
      </c>
      <c r="F3524" s="160" t="n">
        <v>3269.66</v>
      </c>
    </row>
    <row r="3525">
      <c r="A3525" s="104" t="inlineStr">
        <is>
          <t>2024/25</t>
        </is>
      </c>
      <c r="B3525" s="104" t="inlineStr">
        <is>
          <t>HC-084</t>
        </is>
      </c>
      <c r="C3525" s="104" t="inlineStr">
        <is>
          <t>P040</t>
        </is>
      </c>
      <c r="D3525" s="159" t="n">
        <v>585</v>
      </c>
      <c r="E3525" s="160" t="n">
        <v>4472.68</v>
      </c>
      <c r="F3525" s="160" t="n">
        <v>1428.19</v>
      </c>
    </row>
    <row r="3526">
      <c r="A3526" s="104" t="inlineStr">
        <is>
          <t>2024/25</t>
        </is>
      </c>
      <c r="B3526" s="104" t="inlineStr">
        <is>
          <t>HC-084</t>
        </is>
      </c>
      <c r="C3526" s="104" t="inlineStr">
        <is>
          <t>P041</t>
        </is>
      </c>
      <c r="D3526" s="159" t="n">
        <v>293</v>
      </c>
      <c r="E3526" s="160" t="n">
        <v>3170.78</v>
      </c>
      <c r="F3526" s="160" t="n">
        <v>1210.26</v>
      </c>
    </row>
    <row r="3527">
      <c r="A3527" s="104" t="inlineStr">
        <is>
          <t>2024/25</t>
        </is>
      </c>
      <c r="B3527" s="104" t="inlineStr">
        <is>
          <t>HC-084</t>
        </is>
      </c>
      <c r="C3527" s="104" t="inlineStr">
        <is>
          <t>P042</t>
        </is>
      </c>
      <c r="D3527" s="159" t="n">
        <v>556</v>
      </c>
      <c r="E3527" s="160" t="n">
        <v>2225.88</v>
      </c>
      <c r="F3527" s="160" t="n">
        <v>542.83</v>
      </c>
    </row>
    <row r="3528">
      <c r="A3528" s="104" t="inlineStr">
        <is>
          <t>2024/25</t>
        </is>
      </c>
      <c r="B3528" s="104" t="inlineStr">
        <is>
          <t>HC-085</t>
        </is>
      </c>
      <c r="C3528" s="104" t="inlineStr">
        <is>
          <t>P001</t>
        </is>
      </c>
      <c r="D3528" s="159" t="n">
        <v>5313</v>
      </c>
      <c r="E3528" s="160" t="n">
        <v>47826.53</v>
      </c>
      <c r="F3528" s="160" t="n">
        <v>16814.01</v>
      </c>
    </row>
    <row r="3529">
      <c r="A3529" s="104" t="inlineStr">
        <is>
          <t>2024/25</t>
        </is>
      </c>
      <c r="B3529" s="104" t="inlineStr">
        <is>
          <t>HC-085</t>
        </is>
      </c>
      <c r="C3529" s="104" t="inlineStr">
        <is>
          <t>P002</t>
        </is>
      </c>
      <c r="D3529" s="159" t="n">
        <v>7409</v>
      </c>
      <c r="E3529" s="160" t="n">
        <v>77466.00999999999</v>
      </c>
      <c r="F3529" s="160" t="n">
        <v>28876.9</v>
      </c>
    </row>
    <row r="3530">
      <c r="A3530" s="104" t="inlineStr">
        <is>
          <t>2024/25</t>
        </is>
      </c>
      <c r="B3530" s="104" t="inlineStr">
        <is>
          <t>HC-085</t>
        </is>
      </c>
      <c r="C3530" s="104" t="inlineStr">
        <is>
          <t>P003</t>
        </is>
      </c>
      <c r="D3530" s="159" t="n">
        <v>10515</v>
      </c>
      <c r="E3530" s="160" t="n">
        <v>70729.91</v>
      </c>
      <c r="F3530" s="160" t="n">
        <v>23355.85</v>
      </c>
    </row>
    <row r="3531">
      <c r="A3531" s="104" t="inlineStr">
        <is>
          <t>2024/25</t>
        </is>
      </c>
      <c r="B3531" s="104" t="inlineStr">
        <is>
          <t>HC-085</t>
        </is>
      </c>
      <c r="C3531" s="104" t="inlineStr">
        <is>
          <t>P004</t>
        </is>
      </c>
      <c r="D3531" s="159" t="n">
        <v>4430</v>
      </c>
      <c r="E3531" s="160" t="n">
        <v>34651.03</v>
      </c>
      <c r="F3531" s="160" t="n">
        <v>11074.79</v>
      </c>
    </row>
    <row r="3532">
      <c r="A3532" s="104" t="inlineStr">
        <is>
          <t>2024/25</t>
        </is>
      </c>
      <c r="B3532" s="104" t="inlineStr">
        <is>
          <t>HC-085</t>
        </is>
      </c>
      <c r="C3532" s="104" t="inlineStr">
        <is>
          <t>P005</t>
        </is>
      </c>
      <c r="D3532" s="159" t="n">
        <v>9844</v>
      </c>
      <c r="E3532" s="160" t="n">
        <v>73394.91</v>
      </c>
      <c r="F3532" s="160" t="n">
        <v>22675.09</v>
      </c>
    </row>
    <row r="3533">
      <c r="A3533" s="104" t="inlineStr">
        <is>
          <t>2024/25</t>
        </is>
      </c>
      <c r="B3533" s="104" t="inlineStr">
        <is>
          <t>HC-085</t>
        </is>
      </c>
      <c r="C3533" s="104" t="inlineStr">
        <is>
          <t>P006</t>
        </is>
      </c>
      <c r="D3533" s="159" t="n">
        <v>9229</v>
      </c>
      <c r="E3533" s="160" t="n">
        <v>74670.87</v>
      </c>
      <c r="F3533" s="160" t="n">
        <v>21476.09</v>
      </c>
    </row>
    <row r="3534">
      <c r="A3534" s="104" t="inlineStr">
        <is>
          <t>2024/25</t>
        </is>
      </c>
      <c r="B3534" s="104" t="inlineStr">
        <is>
          <t>HC-085</t>
        </is>
      </c>
      <c r="C3534" s="104" t="inlineStr">
        <is>
          <t>P007</t>
        </is>
      </c>
      <c r="D3534" s="159" t="n">
        <v>9104</v>
      </c>
      <c r="E3534" s="160" t="n">
        <v>68698.25</v>
      </c>
      <c r="F3534" s="160" t="n">
        <v>18297.4</v>
      </c>
    </row>
    <row r="3535">
      <c r="A3535" s="104" t="inlineStr">
        <is>
          <t>2024/25</t>
        </is>
      </c>
      <c r="B3535" s="104" t="inlineStr">
        <is>
          <t>HC-085</t>
        </is>
      </c>
      <c r="C3535" s="104" t="inlineStr">
        <is>
          <t>P008</t>
        </is>
      </c>
      <c r="D3535" s="159" t="n">
        <v>7669</v>
      </c>
      <c r="E3535" s="160" t="n">
        <v>56465.66</v>
      </c>
      <c r="F3535" s="160" t="n">
        <v>20446.86</v>
      </c>
    </row>
    <row r="3536">
      <c r="A3536" s="104" t="inlineStr">
        <is>
          <t>2024/25</t>
        </is>
      </c>
      <c r="B3536" s="104" t="inlineStr">
        <is>
          <t>HC-085</t>
        </is>
      </c>
      <c r="C3536" s="104" t="inlineStr">
        <is>
          <t>P009</t>
        </is>
      </c>
      <c r="D3536" s="159" t="n">
        <v>3935</v>
      </c>
      <c r="E3536" s="160" t="n">
        <v>49705.44</v>
      </c>
      <c r="F3536" s="160" t="n">
        <v>20119.04</v>
      </c>
    </row>
    <row r="3537">
      <c r="A3537" s="104" t="inlineStr">
        <is>
          <t>2024/25</t>
        </is>
      </c>
      <c r="B3537" s="104" t="inlineStr">
        <is>
          <t>HC-085</t>
        </is>
      </c>
      <c r="C3537" s="104" t="inlineStr">
        <is>
          <t>P010</t>
        </is>
      </c>
      <c r="D3537" s="159" t="n">
        <v>9774</v>
      </c>
      <c r="E3537" s="160" t="n">
        <v>57760.91</v>
      </c>
      <c r="F3537" s="160" t="n">
        <v>18459.72</v>
      </c>
    </row>
    <row r="3538">
      <c r="A3538" s="104" t="inlineStr">
        <is>
          <t>2024/25</t>
        </is>
      </c>
      <c r="B3538" s="104" t="inlineStr">
        <is>
          <t>HC-085</t>
        </is>
      </c>
      <c r="C3538" s="104" t="inlineStr">
        <is>
          <t>P011</t>
        </is>
      </c>
      <c r="D3538" s="159" t="n">
        <v>9449</v>
      </c>
      <c r="E3538" s="160" t="n">
        <v>27486.16</v>
      </c>
      <c r="F3538" s="160" t="n">
        <v>6441.77</v>
      </c>
    </row>
    <row r="3539">
      <c r="A3539" s="104" t="inlineStr">
        <is>
          <t>2024/25</t>
        </is>
      </c>
      <c r="B3539" s="104" t="inlineStr">
        <is>
          <t>HC-085</t>
        </is>
      </c>
      <c r="C3539" s="104" t="inlineStr">
        <is>
          <t>P012</t>
        </is>
      </c>
      <c r="D3539" s="159" t="n">
        <v>10270</v>
      </c>
      <c r="E3539" s="160" t="n">
        <v>38275.62</v>
      </c>
      <c r="F3539" s="160" t="n">
        <v>11418.29</v>
      </c>
    </row>
    <row r="3540">
      <c r="A3540" s="104" t="inlineStr">
        <is>
          <t>2024/25</t>
        </is>
      </c>
      <c r="B3540" s="104" t="inlineStr">
        <is>
          <t>HC-085</t>
        </is>
      </c>
      <c r="C3540" s="104" t="inlineStr">
        <is>
          <t>P013</t>
        </is>
      </c>
      <c r="D3540" s="159" t="n">
        <v>10804</v>
      </c>
      <c r="E3540" s="160" t="n">
        <v>37324.89</v>
      </c>
      <c r="F3540" s="160" t="n">
        <v>9542.52</v>
      </c>
    </row>
    <row r="3541">
      <c r="A3541" s="104" t="inlineStr">
        <is>
          <t>2024/25</t>
        </is>
      </c>
      <c r="B3541" s="104" t="inlineStr">
        <is>
          <t>HC-085</t>
        </is>
      </c>
      <c r="C3541" s="104" t="inlineStr">
        <is>
          <t>P014</t>
        </is>
      </c>
      <c r="D3541" s="159" t="n">
        <v>11756</v>
      </c>
      <c r="E3541" s="160" t="n">
        <v>45956.68</v>
      </c>
      <c r="F3541" s="160" t="n">
        <v>12730.62</v>
      </c>
    </row>
    <row r="3542">
      <c r="A3542" s="104" t="inlineStr">
        <is>
          <t>2024/25</t>
        </is>
      </c>
      <c r="B3542" s="104" t="inlineStr">
        <is>
          <t>HC-085</t>
        </is>
      </c>
      <c r="C3542" s="104" t="inlineStr">
        <is>
          <t>P015</t>
        </is>
      </c>
      <c r="D3542" s="159" t="n">
        <v>8007</v>
      </c>
      <c r="E3542" s="160" t="n">
        <v>37859.22</v>
      </c>
      <c r="F3542" s="160" t="n">
        <v>12501.61</v>
      </c>
    </row>
    <row r="3543">
      <c r="A3543" s="104" t="inlineStr">
        <is>
          <t>2024/25</t>
        </is>
      </c>
      <c r="B3543" s="104" t="inlineStr">
        <is>
          <t>HC-085</t>
        </is>
      </c>
      <c r="C3543" s="104" t="inlineStr">
        <is>
          <t>P016</t>
        </is>
      </c>
      <c r="D3543" s="159" t="n">
        <v>4239</v>
      </c>
      <c r="E3543" s="160" t="n">
        <v>26205.6</v>
      </c>
      <c r="F3543" s="160" t="n">
        <v>8094.8</v>
      </c>
    </row>
    <row r="3544">
      <c r="A3544" s="104" t="inlineStr">
        <is>
          <t>2024/25</t>
        </is>
      </c>
      <c r="B3544" s="104" t="inlineStr">
        <is>
          <t>HC-085</t>
        </is>
      </c>
      <c r="C3544" s="104" t="inlineStr">
        <is>
          <t>P017</t>
        </is>
      </c>
      <c r="D3544" s="159" t="n">
        <v>4012</v>
      </c>
      <c r="E3544" s="160" t="n">
        <v>27355.48</v>
      </c>
      <c r="F3544" s="160" t="n">
        <v>9322.809999999999</v>
      </c>
    </row>
    <row r="3545">
      <c r="A3545" s="104" t="inlineStr">
        <is>
          <t>2024/25</t>
        </is>
      </c>
      <c r="B3545" s="104" t="inlineStr">
        <is>
          <t>HC-085</t>
        </is>
      </c>
      <c r="C3545" s="104" t="inlineStr">
        <is>
          <t>P018</t>
        </is>
      </c>
      <c r="D3545" s="159" t="n">
        <v>9333</v>
      </c>
      <c r="E3545" s="160" t="n">
        <v>24605.39</v>
      </c>
      <c r="F3545" s="160" t="n">
        <v>5242.28</v>
      </c>
    </row>
    <row r="3546">
      <c r="A3546" s="104" t="inlineStr">
        <is>
          <t>2024/25</t>
        </is>
      </c>
      <c r="B3546" s="104" t="inlineStr">
        <is>
          <t>HC-085</t>
        </is>
      </c>
      <c r="C3546" s="104" t="inlineStr">
        <is>
          <t>P019</t>
        </is>
      </c>
      <c r="D3546" s="159" t="n">
        <v>11846</v>
      </c>
      <c r="E3546" s="160" t="n">
        <v>30157.95</v>
      </c>
      <c r="F3546" s="160" t="n">
        <v>7711.01</v>
      </c>
    </row>
    <row r="3547">
      <c r="A3547" s="104" t="inlineStr">
        <is>
          <t>2024/25</t>
        </is>
      </c>
      <c r="B3547" s="104" t="inlineStr">
        <is>
          <t>HC-085</t>
        </is>
      </c>
      <c r="C3547" s="104" t="inlineStr">
        <is>
          <t>P020</t>
        </is>
      </c>
      <c r="D3547" s="159" t="n">
        <v>7711</v>
      </c>
      <c r="E3547" s="160" t="n">
        <v>19630.92</v>
      </c>
      <c r="F3547" s="160" t="n">
        <v>5018.58</v>
      </c>
    </row>
    <row r="3548">
      <c r="A3548" s="104" t="inlineStr">
        <is>
          <t>2024/25</t>
        </is>
      </c>
      <c r="B3548" s="104" t="inlineStr">
        <is>
          <t>HC-085</t>
        </is>
      </c>
      <c r="C3548" s="104" t="inlineStr">
        <is>
          <t>P021</t>
        </is>
      </c>
      <c r="D3548" s="159" t="n">
        <v>12136</v>
      </c>
      <c r="E3548" s="160" t="n">
        <v>39711.66</v>
      </c>
      <c r="F3548" s="160" t="n">
        <v>11000.01</v>
      </c>
    </row>
    <row r="3549">
      <c r="A3549" s="104" t="inlineStr">
        <is>
          <t>2024/25</t>
        </is>
      </c>
      <c r="B3549" s="104" t="inlineStr">
        <is>
          <t>HC-085</t>
        </is>
      </c>
      <c r="C3549" s="104" t="inlineStr">
        <is>
          <t>P022</t>
        </is>
      </c>
      <c r="D3549" s="159" t="n">
        <v>10424</v>
      </c>
      <c r="E3549" s="160" t="n">
        <v>32213.37</v>
      </c>
      <c r="F3549" s="160" t="n">
        <v>8579.74</v>
      </c>
    </row>
    <row r="3550">
      <c r="A3550" s="104" t="inlineStr">
        <is>
          <t>2024/25</t>
        </is>
      </c>
      <c r="B3550" s="104" t="inlineStr">
        <is>
          <t>HC-085</t>
        </is>
      </c>
      <c r="C3550" s="104" t="inlineStr">
        <is>
          <t>P023</t>
        </is>
      </c>
      <c r="D3550" s="159" t="n">
        <v>11675</v>
      </c>
      <c r="E3550" s="160" t="n">
        <v>23348.97</v>
      </c>
      <c r="F3550" s="160" t="n">
        <v>4476.9</v>
      </c>
    </row>
    <row r="3551">
      <c r="A3551" s="104" t="inlineStr">
        <is>
          <t>2024/25</t>
        </is>
      </c>
      <c r="B3551" s="104" t="inlineStr">
        <is>
          <t>HC-085</t>
        </is>
      </c>
      <c r="C3551" s="104" t="inlineStr">
        <is>
          <t>P024</t>
        </is>
      </c>
      <c r="D3551" s="159" t="n">
        <v>12837</v>
      </c>
      <c r="E3551" s="160" t="n">
        <v>28007.67</v>
      </c>
      <c r="F3551" s="160" t="n">
        <v>5669.59</v>
      </c>
    </row>
    <row r="3552">
      <c r="A3552" s="104" t="inlineStr">
        <is>
          <t>2024/25</t>
        </is>
      </c>
      <c r="B3552" s="104" t="inlineStr">
        <is>
          <t>HC-085</t>
        </is>
      </c>
      <c r="C3552" s="104" t="inlineStr">
        <is>
          <t>P025</t>
        </is>
      </c>
      <c r="D3552" s="159" t="n">
        <v>10080</v>
      </c>
      <c r="E3552" s="160" t="n">
        <v>38491.38</v>
      </c>
      <c r="F3552" s="160" t="n">
        <v>13939.44</v>
      </c>
    </row>
    <row r="3553">
      <c r="A3553" s="104" t="inlineStr">
        <is>
          <t>2024/25</t>
        </is>
      </c>
      <c r="B3553" s="104" t="inlineStr">
        <is>
          <t>HC-085</t>
        </is>
      </c>
      <c r="C3553" s="104" t="inlineStr">
        <is>
          <t>P026</t>
        </is>
      </c>
      <c r="D3553" s="159" t="n">
        <v>6140</v>
      </c>
      <c r="E3553" s="160" t="n">
        <v>27349.84</v>
      </c>
      <c r="F3553" s="160" t="n">
        <v>8739.84</v>
      </c>
    </row>
    <row r="3554">
      <c r="A3554" s="104" t="inlineStr">
        <is>
          <t>2024/25</t>
        </is>
      </c>
      <c r="B3554" s="104" t="inlineStr">
        <is>
          <t>HC-085</t>
        </is>
      </c>
      <c r="C3554" s="104" t="inlineStr">
        <is>
          <t>P027</t>
        </is>
      </c>
      <c r="D3554" s="159" t="n">
        <v>5212</v>
      </c>
      <c r="E3554" s="160" t="n">
        <v>23219.27</v>
      </c>
      <c r="F3554" s="160" t="n">
        <v>7419.07</v>
      </c>
    </row>
    <row r="3555">
      <c r="A3555" s="104" t="inlineStr">
        <is>
          <t>2024/25</t>
        </is>
      </c>
      <c r="B3555" s="104" t="inlineStr">
        <is>
          <t>HC-085</t>
        </is>
      </c>
      <c r="C3555" s="104" t="inlineStr">
        <is>
          <t>P028</t>
        </is>
      </c>
      <c r="D3555" s="159" t="n">
        <v>7503</v>
      </c>
      <c r="E3555" s="160" t="n">
        <v>35461.46</v>
      </c>
      <c r="F3555" s="160" t="n">
        <v>12088.08</v>
      </c>
    </row>
    <row r="3556">
      <c r="A3556" s="104" t="inlineStr">
        <is>
          <t>2024/25</t>
        </is>
      </c>
      <c r="B3556" s="104" t="inlineStr">
        <is>
          <t>HC-085</t>
        </is>
      </c>
      <c r="C3556" s="104" t="inlineStr">
        <is>
          <t>P029</t>
        </is>
      </c>
      <c r="D3556" s="159" t="n">
        <v>17065</v>
      </c>
      <c r="E3556" s="160" t="n">
        <v>32579.33</v>
      </c>
      <c r="F3556" s="160" t="n">
        <v>4859.4</v>
      </c>
    </row>
    <row r="3557">
      <c r="A3557" s="104" t="inlineStr">
        <is>
          <t>2024/25</t>
        </is>
      </c>
      <c r="B3557" s="104" t="inlineStr">
        <is>
          <t>HC-085</t>
        </is>
      </c>
      <c r="C3557" s="104" t="inlineStr">
        <is>
          <t>P030</t>
        </is>
      </c>
      <c r="D3557" s="159" t="n">
        <v>9665</v>
      </c>
      <c r="E3557" s="160" t="n">
        <v>28995.8</v>
      </c>
      <c r="F3557" s="160" t="n">
        <v>5561.1</v>
      </c>
    </row>
    <row r="3558">
      <c r="A3558" s="104" t="inlineStr">
        <is>
          <t>2024/25</t>
        </is>
      </c>
      <c r="B3558" s="104" t="inlineStr">
        <is>
          <t>HC-085</t>
        </is>
      </c>
      <c r="C3558" s="104" t="inlineStr">
        <is>
          <t>P031</t>
        </is>
      </c>
      <c r="D3558" s="159" t="n">
        <v>4522</v>
      </c>
      <c r="E3558" s="160" t="n">
        <v>22607.76</v>
      </c>
      <c r="F3558" s="160" t="n">
        <v>6743.39</v>
      </c>
    </row>
    <row r="3559">
      <c r="A3559" s="104" t="inlineStr">
        <is>
          <t>2024/25</t>
        </is>
      </c>
      <c r="B3559" s="104" t="inlineStr">
        <is>
          <t>HC-085</t>
        </is>
      </c>
      <c r="C3559" s="104" t="inlineStr">
        <is>
          <t>P032</t>
        </is>
      </c>
      <c r="D3559" s="159" t="n">
        <v>5503</v>
      </c>
      <c r="E3559" s="160" t="n">
        <v>13008.46</v>
      </c>
      <c r="F3559" s="160" t="n">
        <v>2910.84</v>
      </c>
    </row>
    <row r="3560">
      <c r="A3560" s="104" t="inlineStr">
        <is>
          <t>2024/25</t>
        </is>
      </c>
      <c r="B3560" s="104" t="inlineStr">
        <is>
          <t>HC-085</t>
        </is>
      </c>
      <c r="C3560" s="104" t="inlineStr">
        <is>
          <t>P033</t>
        </is>
      </c>
      <c r="D3560" s="159" t="n">
        <v>3832</v>
      </c>
      <c r="E3560" s="160" t="n">
        <v>11846.33</v>
      </c>
      <c r="F3560" s="160" t="n">
        <v>3028.1</v>
      </c>
    </row>
    <row r="3561">
      <c r="A3561" s="104" t="inlineStr">
        <is>
          <t>2024/25</t>
        </is>
      </c>
      <c r="B3561" s="104" t="inlineStr">
        <is>
          <t>HC-085</t>
        </is>
      </c>
      <c r="C3561" s="104" t="inlineStr">
        <is>
          <t>P034</t>
        </is>
      </c>
      <c r="D3561" s="159" t="n">
        <v>2654</v>
      </c>
      <c r="E3561" s="160" t="n">
        <v>11094.37</v>
      </c>
      <c r="F3561" s="160" t="n">
        <v>3427.45</v>
      </c>
    </row>
    <row r="3562">
      <c r="A3562" s="104" t="inlineStr">
        <is>
          <t>2024/25</t>
        </is>
      </c>
      <c r="B3562" s="104" t="inlineStr">
        <is>
          <t>HC-085</t>
        </is>
      </c>
      <c r="C3562" s="104" t="inlineStr">
        <is>
          <t>P035</t>
        </is>
      </c>
      <c r="D3562" s="159" t="n">
        <v>3663</v>
      </c>
      <c r="E3562" s="160" t="n">
        <v>12988.09</v>
      </c>
      <c r="F3562" s="160" t="n">
        <v>3597.37</v>
      </c>
    </row>
    <row r="3563">
      <c r="A3563" s="104" t="inlineStr">
        <is>
          <t>2024/25</t>
        </is>
      </c>
      <c r="B3563" s="104" t="inlineStr">
        <is>
          <t>HC-085</t>
        </is>
      </c>
      <c r="C3563" s="104" t="inlineStr">
        <is>
          <t>P036</t>
        </is>
      </c>
      <c r="D3563" s="159" t="n">
        <v>2785</v>
      </c>
      <c r="E3563" s="160" t="n">
        <v>10627.68</v>
      </c>
      <c r="F3563" s="160" t="n">
        <v>3056.64</v>
      </c>
    </row>
    <row r="3564">
      <c r="A3564" s="104" t="inlineStr">
        <is>
          <t>2024/25</t>
        </is>
      </c>
      <c r="B3564" s="104" t="inlineStr">
        <is>
          <t>HC-085</t>
        </is>
      </c>
      <c r="C3564" s="104" t="inlineStr">
        <is>
          <t>P037</t>
        </is>
      </c>
      <c r="D3564" s="159" t="n">
        <v>4007</v>
      </c>
      <c r="E3564" s="160" t="n">
        <v>13844.85</v>
      </c>
      <c r="F3564" s="160" t="n">
        <v>4571.81</v>
      </c>
    </row>
    <row r="3565">
      <c r="A3565" s="104" t="inlineStr">
        <is>
          <t>2024/25</t>
        </is>
      </c>
      <c r="B3565" s="104" t="inlineStr">
        <is>
          <t>HC-085</t>
        </is>
      </c>
      <c r="C3565" s="104" t="inlineStr">
        <is>
          <t>P038</t>
        </is>
      </c>
      <c r="D3565" s="159" t="n">
        <v>2051</v>
      </c>
      <c r="E3565" s="160" t="n">
        <v>12864.15</v>
      </c>
      <c r="F3565" s="160" t="n">
        <v>4111.46</v>
      </c>
    </row>
    <row r="3566">
      <c r="A3566" s="104" t="inlineStr">
        <is>
          <t>2024/25</t>
        </is>
      </c>
      <c r="B3566" s="104" t="inlineStr">
        <is>
          <t>HC-085</t>
        </is>
      </c>
      <c r="C3566" s="104" t="inlineStr">
        <is>
          <t>P039</t>
        </is>
      </c>
      <c r="D3566" s="159" t="n">
        <v>2182</v>
      </c>
      <c r="E3566" s="160" t="n">
        <v>13680.9</v>
      </c>
      <c r="F3566" s="160" t="n">
        <v>4517.77</v>
      </c>
    </row>
    <row r="3567">
      <c r="A3567" s="104" t="inlineStr">
        <is>
          <t>2024/25</t>
        </is>
      </c>
      <c r="B3567" s="104" t="inlineStr">
        <is>
          <t>HC-085</t>
        </is>
      </c>
      <c r="C3567" s="104" t="inlineStr">
        <is>
          <t>P040</t>
        </is>
      </c>
      <c r="D3567" s="159" t="n">
        <v>799</v>
      </c>
      <c r="E3567" s="160" t="n">
        <v>6105.72</v>
      </c>
      <c r="F3567" s="160" t="n">
        <v>1949.26</v>
      </c>
    </row>
    <row r="3568">
      <c r="A3568" s="104" t="inlineStr">
        <is>
          <t>2024/25</t>
        </is>
      </c>
      <c r="B3568" s="104" t="inlineStr">
        <is>
          <t>HC-085</t>
        </is>
      </c>
      <c r="C3568" s="104" t="inlineStr">
        <is>
          <t>P041</t>
        </is>
      </c>
      <c r="D3568" s="159" t="n">
        <v>399</v>
      </c>
      <c r="E3568" s="160" t="n">
        <v>4315.28</v>
      </c>
      <c r="F3568" s="160" t="n">
        <v>1655.84</v>
      </c>
    </row>
    <row r="3569">
      <c r="A3569" s="104" t="inlineStr">
        <is>
          <t>2024/25</t>
        </is>
      </c>
      <c r="B3569" s="104" t="inlineStr">
        <is>
          <t>HC-085</t>
        </is>
      </c>
      <c r="C3569" s="104" t="inlineStr">
        <is>
          <t>P042</t>
        </is>
      </c>
      <c r="D3569" s="159" t="n">
        <v>716</v>
      </c>
      <c r="E3569" s="160" t="n">
        <v>2860.86</v>
      </c>
      <c r="F3569" s="160" t="n">
        <v>701.22</v>
      </c>
    </row>
    <row r="3570">
      <c r="A3570" s="104" t="inlineStr">
        <is>
          <t>2024/25</t>
        </is>
      </c>
      <c r="B3570" s="104" t="inlineStr">
        <is>
          <t>HC-086</t>
        </is>
      </c>
      <c r="C3570" s="104" t="inlineStr">
        <is>
          <t>P001</t>
        </is>
      </c>
      <c r="D3570" s="159" t="n">
        <v>4135</v>
      </c>
      <c r="E3570" s="160" t="n">
        <v>37205.67</v>
      </c>
      <c r="F3570" s="160" t="n">
        <v>13106.95</v>
      </c>
    </row>
    <row r="3571">
      <c r="A3571" s="104" t="inlineStr">
        <is>
          <t>2024/25</t>
        </is>
      </c>
      <c r="B3571" s="104" t="inlineStr">
        <is>
          <t>HC-086</t>
        </is>
      </c>
      <c r="C3571" s="104" t="inlineStr">
        <is>
          <t>P002</t>
        </is>
      </c>
      <c r="D3571" s="159" t="n">
        <v>5719</v>
      </c>
      <c r="E3571" s="160" t="n">
        <v>59775.85</v>
      </c>
      <c r="F3571" s="160" t="n">
        <v>22329.28</v>
      </c>
    </row>
    <row r="3572">
      <c r="A3572" s="104" t="inlineStr">
        <is>
          <t>2024/25</t>
        </is>
      </c>
      <c r="B3572" s="104" t="inlineStr">
        <is>
          <t>HC-086</t>
        </is>
      </c>
      <c r="C3572" s="104" t="inlineStr">
        <is>
          <t>P003</t>
        </is>
      </c>
      <c r="D3572" s="159" t="n">
        <v>8191</v>
      </c>
      <c r="E3572" s="160" t="n">
        <v>55101.21</v>
      </c>
      <c r="F3572" s="160" t="n">
        <v>18230.86</v>
      </c>
    </row>
    <row r="3573">
      <c r="A3573" s="104" t="inlineStr">
        <is>
          <t>2024/25</t>
        </is>
      </c>
      <c r="B3573" s="104" t="inlineStr">
        <is>
          <t>HC-086</t>
        </is>
      </c>
      <c r="C3573" s="104" t="inlineStr">
        <is>
          <t>P004</t>
        </is>
      </c>
      <c r="D3573" s="159" t="n">
        <v>3573</v>
      </c>
      <c r="E3573" s="160" t="n">
        <v>27940.47</v>
      </c>
      <c r="F3573" s="160" t="n">
        <v>8946.6</v>
      </c>
    </row>
    <row r="3574">
      <c r="A3574" s="104" t="inlineStr">
        <is>
          <t>2024/25</t>
        </is>
      </c>
      <c r="B3574" s="104" t="inlineStr">
        <is>
          <t>HC-086</t>
        </is>
      </c>
      <c r="C3574" s="104" t="inlineStr">
        <is>
          <t>P005</t>
        </is>
      </c>
      <c r="D3574" s="159" t="n">
        <v>7712</v>
      </c>
      <c r="E3574" s="160" t="n">
        <v>57490.8</v>
      </c>
      <c r="F3574" s="160" t="n">
        <v>17794.59</v>
      </c>
    </row>
    <row r="3575">
      <c r="A3575" s="104" t="inlineStr">
        <is>
          <t>2024/25</t>
        </is>
      </c>
      <c r="B3575" s="104" t="inlineStr">
        <is>
          <t>HC-086</t>
        </is>
      </c>
      <c r="C3575" s="104" t="inlineStr">
        <is>
          <t>P006</t>
        </is>
      </c>
      <c r="D3575" s="159" t="n">
        <v>7333</v>
      </c>
      <c r="E3575" s="160" t="n">
        <v>59331.26</v>
      </c>
      <c r="F3575" s="160" t="n">
        <v>17099.43</v>
      </c>
    </row>
    <row r="3576">
      <c r="A3576" s="104" t="inlineStr">
        <is>
          <t>2024/25</t>
        </is>
      </c>
      <c r="B3576" s="104" t="inlineStr">
        <is>
          <t>HC-086</t>
        </is>
      </c>
      <c r="C3576" s="104" t="inlineStr">
        <is>
          <t>P007</t>
        </is>
      </c>
      <c r="D3576" s="159" t="n">
        <v>7119</v>
      </c>
      <c r="E3576" s="160" t="n">
        <v>53726.94</v>
      </c>
      <c r="F3576" s="160" t="n">
        <v>14333.55</v>
      </c>
    </row>
    <row r="3577">
      <c r="A3577" s="104" t="inlineStr">
        <is>
          <t>2024/25</t>
        </is>
      </c>
      <c r="B3577" s="104" t="inlineStr">
        <is>
          <t>HC-086</t>
        </is>
      </c>
      <c r="C3577" s="104" t="inlineStr">
        <is>
          <t>P008</t>
        </is>
      </c>
      <c r="D3577" s="159" t="n">
        <v>5832</v>
      </c>
      <c r="E3577" s="160" t="n">
        <v>42935.56</v>
      </c>
      <c r="F3577" s="160" t="n">
        <v>15579.02</v>
      </c>
    </row>
    <row r="3578">
      <c r="A3578" s="104" t="inlineStr">
        <is>
          <t>2024/25</t>
        </is>
      </c>
      <c r="B3578" s="104" t="inlineStr">
        <is>
          <t>HC-086</t>
        </is>
      </c>
      <c r="C3578" s="104" t="inlineStr">
        <is>
          <t>P009</t>
        </is>
      </c>
      <c r="D3578" s="159" t="n">
        <v>2945</v>
      </c>
      <c r="E3578" s="160" t="n">
        <v>37205.35</v>
      </c>
      <c r="F3578" s="160" t="n">
        <v>15085.37</v>
      </c>
    </row>
    <row r="3579">
      <c r="A3579" s="104" t="inlineStr">
        <is>
          <t>2024/25</t>
        </is>
      </c>
      <c r="B3579" s="104" t="inlineStr">
        <is>
          <t>HC-086</t>
        </is>
      </c>
      <c r="C3579" s="104" t="inlineStr">
        <is>
          <t>P010</t>
        </is>
      </c>
      <c r="D3579" s="159" t="n">
        <v>7802</v>
      </c>
      <c r="E3579" s="160" t="n">
        <v>46104.52</v>
      </c>
      <c r="F3579" s="160" t="n">
        <v>14758.84</v>
      </c>
    </row>
    <row r="3580">
      <c r="A3580" s="104" t="inlineStr">
        <is>
          <t>2024/25</t>
        </is>
      </c>
      <c r="B3580" s="104" t="inlineStr">
        <is>
          <t>HC-086</t>
        </is>
      </c>
      <c r="C3580" s="104" t="inlineStr">
        <is>
          <t>P011</t>
        </is>
      </c>
      <c r="D3580" s="159" t="n">
        <v>7052</v>
      </c>
      <c r="E3580" s="160" t="n">
        <v>20516.76</v>
      </c>
      <c r="F3580" s="160" t="n">
        <v>4817.41</v>
      </c>
    </row>
    <row r="3581">
      <c r="A3581" s="104" t="inlineStr">
        <is>
          <t>2024/25</t>
        </is>
      </c>
      <c r="B3581" s="104" t="inlineStr">
        <is>
          <t>HC-086</t>
        </is>
      </c>
      <c r="C3581" s="104" t="inlineStr">
        <is>
          <t>P012</t>
        </is>
      </c>
      <c r="D3581" s="159" t="n">
        <v>7576</v>
      </c>
      <c r="E3581" s="160" t="n">
        <v>28232.64</v>
      </c>
      <c r="F3581" s="160" t="n">
        <v>8436.459999999999</v>
      </c>
    </row>
    <row r="3582">
      <c r="A3582" s="104" t="inlineStr">
        <is>
          <t>2024/25</t>
        </is>
      </c>
      <c r="B3582" s="104" t="inlineStr">
        <is>
          <t>HC-086</t>
        </is>
      </c>
      <c r="C3582" s="104" t="inlineStr">
        <is>
          <t>P013</t>
        </is>
      </c>
      <c r="D3582" s="159" t="n">
        <v>7974</v>
      </c>
      <c r="E3582" s="160" t="n">
        <v>27551.15</v>
      </c>
      <c r="F3582" s="160" t="n">
        <v>7058.49</v>
      </c>
    </row>
    <row r="3583">
      <c r="A3583" s="104" t="inlineStr">
        <is>
          <t>2024/25</t>
        </is>
      </c>
      <c r="B3583" s="104" t="inlineStr">
        <is>
          <t>HC-086</t>
        </is>
      </c>
      <c r="C3583" s="104" t="inlineStr">
        <is>
          <t>P014</t>
        </is>
      </c>
      <c r="D3583" s="159" t="n">
        <v>9352</v>
      </c>
      <c r="E3583" s="160" t="n">
        <v>36561.81</v>
      </c>
      <c r="F3583" s="160" t="n">
        <v>10145.31</v>
      </c>
    </row>
    <row r="3584">
      <c r="A3584" s="104" t="inlineStr">
        <is>
          <t>2024/25</t>
        </is>
      </c>
      <c r="B3584" s="104" t="inlineStr">
        <is>
          <t>HC-086</t>
        </is>
      </c>
      <c r="C3584" s="104" t="inlineStr">
        <is>
          <t>P015</t>
        </is>
      </c>
      <c r="D3584" s="159" t="n">
        <v>6436</v>
      </c>
      <c r="E3584" s="160" t="n">
        <v>30432.18</v>
      </c>
      <c r="F3584" s="160" t="n">
        <v>10067.46</v>
      </c>
    </row>
    <row r="3585">
      <c r="A3585" s="104" t="inlineStr">
        <is>
          <t>2024/25</t>
        </is>
      </c>
      <c r="B3585" s="104" t="inlineStr">
        <is>
          <t>HC-086</t>
        </is>
      </c>
      <c r="C3585" s="104" t="inlineStr">
        <is>
          <t>P016</t>
        </is>
      </c>
      <c r="D3585" s="159" t="n">
        <v>3560</v>
      </c>
      <c r="E3585" s="160" t="n">
        <v>22005.95</v>
      </c>
      <c r="F3585" s="160" t="n">
        <v>6812.31</v>
      </c>
    </row>
    <row r="3586">
      <c r="A3586" s="104" t="inlineStr">
        <is>
          <t>2024/25</t>
        </is>
      </c>
      <c r="B3586" s="104" t="inlineStr">
        <is>
          <t>HC-086</t>
        </is>
      </c>
      <c r="C3586" s="104" t="inlineStr">
        <is>
          <t>P017</t>
        </is>
      </c>
      <c r="D3586" s="159" t="n">
        <v>3199</v>
      </c>
      <c r="E3586" s="160" t="n">
        <v>21815.4</v>
      </c>
      <c r="F3586" s="160" t="n">
        <v>7453.16</v>
      </c>
    </row>
    <row r="3587">
      <c r="A3587" s="104" t="inlineStr">
        <is>
          <t>2024/25</t>
        </is>
      </c>
      <c r="B3587" s="104" t="inlineStr">
        <is>
          <t>HC-086</t>
        </is>
      </c>
      <c r="C3587" s="104" t="inlineStr">
        <is>
          <t>P018</t>
        </is>
      </c>
      <c r="D3587" s="159" t="n">
        <v>7481</v>
      </c>
      <c r="E3587" s="160" t="n">
        <v>19721.94</v>
      </c>
      <c r="F3587" s="160" t="n">
        <v>4210.18</v>
      </c>
    </row>
    <row r="3588">
      <c r="A3588" s="104" t="inlineStr">
        <is>
          <t>2024/25</t>
        </is>
      </c>
      <c r="B3588" s="104" t="inlineStr">
        <is>
          <t>HC-086</t>
        </is>
      </c>
      <c r="C3588" s="104" t="inlineStr">
        <is>
          <t>P019</t>
        </is>
      </c>
      <c r="D3588" s="159" t="n">
        <v>9390</v>
      </c>
      <c r="E3588" s="160" t="n">
        <v>23897.82</v>
      </c>
      <c r="F3588" s="160" t="n">
        <v>6121.96</v>
      </c>
    </row>
    <row r="3589">
      <c r="A3589" s="104" t="inlineStr">
        <is>
          <t>2024/25</t>
        </is>
      </c>
      <c r="B3589" s="104" t="inlineStr">
        <is>
          <t>HC-086</t>
        </is>
      </c>
      <c r="C3589" s="104" t="inlineStr">
        <is>
          <t>P020</t>
        </is>
      </c>
      <c r="D3589" s="159" t="n">
        <v>6083</v>
      </c>
      <c r="E3589" s="160" t="n">
        <v>15485.1</v>
      </c>
      <c r="F3589" s="160" t="n">
        <v>3967.31</v>
      </c>
    </row>
    <row r="3590">
      <c r="A3590" s="104" t="inlineStr">
        <is>
          <t>2024/25</t>
        </is>
      </c>
      <c r="B3590" s="104" t="inlineStr">
        <is>
          <t>HC-086</t>
        </is>
      </c>
      <c r="C3590" s="104" t="inlineStr">
        <is>
          <t>P021</t>
        </is>
      </c>
      <c r="D3590" s="159" t="n">
        <v>9036</v>
      </c>
      <c r="E3590" s="160" t="n">
        <v>29573.09</v>
      </c>
      <c r="F3590" s="160" t="n">
        <v>8208.02</v>
      </c>
    </row>
    <row r="3591">
      <c r="A3591" s="104" t="inlineStr">
        <is>
          <t>2024/25</t>
        </is>
      </c>
      <c r="B3591" s="104" t="inlineStr">
        <is>
          <t>HC-086</t>
        </is>
      </c>
      <c r="C3591" s="104" t="inlineStr">
        <is>
          <t>P022</t>
        </is>
      </c>
      <c r="D3591" s="159" t="n">
        <v>8077</v>
      </c>
      <c r="E3591" s="160" t="n">
        <v>24965.39</v>
      </c>
      <c r="F3591" s="160" t="n">
        <v>6662.6</v>
      </c>
    </row>
    <row r="3592">
      <c r="A3592" s="104" t="inlineStr">
        <is>
          <t>2024/25</t>
        </is>
      </c>
      <c r="B3592" s="104" t="inlineStr">
        <is>
          <t>HC-086</t>
        </is>
      </c>
      <c r="C3592" s="104" t="inlineStr">
        <is>
          <t>P023</t>
        </is>
      </c>
      <c r="D3592" s="159" t="n">
        <v>9019</v>
      </c>
      <c r="E3592" s="160" t="n">
        <v>18035.81</v>
      </c>
      <c r="F3592" s="160" t="n">
        <v>3464.3</v>
      </c>
    </row>
    <row r="3593">
      <c r="A3593" s="104" t="inlineStr">
        <is>
          <t>2024/25</t>
        </is>
      </c>
      <c r="B3593" s="104" t="inlineStr">
        <is>
          <t>HC-086</t>
        </is>
      </c>
      <c r="C3593" s="104" t="inlineStr">
        <is>
          <t>P024</t>
        </is>
      </c>
      <c r="D3593" s="159" t="n">
        <v>10408</v>
      </c>
      <c r="E3593" s="160" t="n">
        <v>22712.67</v>
      </c>
      <c r="F3593" s="160" t="n">
        <v>4606.95</v>
      </c>
    </row>
    <row r="3594">
      <c r="A3594" s="104" t="inlineStr">
        <is>
          <t>2024/25</t>
        </is>
      </c>
      <c r="B3594" s="104" t="inlineStr">
        <is>
          <t>HC-086</t>
        </is>
      </c>
      <c r="C3594" s="104" t="inlineStr">
        <is>
          <t>P025</t>
        </is>
      </c>
      <c r="D3594" s="159" t="n">
        <v>8183</v>
      </c>
      <c r="E3594" s="160" t="n">
        <v>31244.35</v>
      </c>
      <c r="F3594" s="160" t="n">
        <v>11337.07</v>
      </c>
    </row>
    <row r="3595">
      <c r="A3595" s="104" t="inlineStr">
        <is>
          <t>2024/25</t>
        </is>
      </c>
      <c r="B3595" s="104" t="inlineStr">
        <is>
          <t>HC-086</t>
        </is>
      </c>
      <c r="C3595" s="104" t="inlineStr">
        <is>
          <t>P026</t>
        </is>
      </c>
      <c r="D3595" s="159" t="n">
        <v>4875</v>
      </c>
      <c r="E3595" s="160" t="n">
        <v>21715.29</v>
      </c>
      <c r="F3595" s="160" t="n">
        <v>6954.06</v>
      </c>
    </row>
    <row r="3596">
      <c r="A3596" s="104" t="inlineStr">
        <is>
          <t>2024/25</t>
        </is>
      </c>
      <c r="B3596" s="104" t="inlineStr">
        <is>
          <t>HC-086</t>
        </is>
      </c>
      <c r="C3596" s="104" t="inlineStr">
        <is>
          <t>P027</t>
        </is>
      </c>
      <c r="D3596" s="159" t="n">
        <v>4008</v>
      </c>
      <c r="E3596" s="160" t="n">
        <v>17851.33</v>
      </c>
      <c r="F3596" s="160" t="n">
        <v>5715.6</v>
      </c>
    </row>
    <row r="3597">
      <c r="A3597" s="104" t="inlineStr">
        <is>
          <t>2024/25</t>
        </is>
      </c>
      <c r="B3597" s="104" t="inlineStr">
        <is>
          <t>HC-086</t>
        </is>
      </c>
      <c r="C3597" s="104" t="inlineStr">
        <is>
          <t>P028</t>
        </is>
      </c>
      <c r="D3597" s="159" t="n">
        <v>5562</v>
      </c>
      <c r="E3597" s="160" t="n">
        <v>26291.1</v>
      </c>
      <c r="F3597" s="160" t="n">
        <v>8979.32</v>
      </c>
    </row>
    <row r="3598">
      <c r="A3598" s="104" t="inlineStr">
        <is>
          <t>2024/25</t>
        </is>
      </c>
      <c r="B3598" s="104" t="inlineStr">
        <is>
          <t>HC-086</t>
        </is>
      </c>
      <c r="C3598" s="104" t="inlineStr">
        <is>
          <t>P029</t>
        </is>
      </c>
      <c r="D3598" s="159" t="n">
        <v>13995</v>
      </c>
      <c r="E3598" s="160" t="n">
        <v>26717.8</v>
      </c>
      <c r="F3598" s="160" t="n">
        <v>3992.77</v>
      </c>
    </row>
    <row r="3599">
      <c r="A3599" s="104" t="inlineStr">
        <is>
          <t>2024/25</t>
        </is>
      </c>
      <c r="B3599" s="104" t="inlineStr">
        <is>
          <t>HC-086</t>
        </is>
      </c>
      <c r="C3599" s="104" t="inlineStr">
        <is>
          <t>P030</t>
        </is>
      </c>
      <c r="D3599" s="159" t="n">
        <v>7687</v>
      </c>
      <c r="E3599" s="160" t="n">
        <v>23063.61</v>
      </c>
      <c r="F3599" s="160" t="n">
        <v>4431.74</v>
      </c>
    </row>
    <row r="3600">
      <c r="A3600" s="104" t="inlineStr">
        <is>
          <t>2024/25</t>
        </is>
      </c>
      <c r="B3600" s="104" t="inlineStr">
        <is>
          <t>HC-086</t>
        </is>
      </c>
      <c r="C3600" s="104" t="inlineStr">
        <is>
          <t>P031</t>
        </is>
      </c>
      <c r="D3600" s="159" t="n">
        <v>3508</v>
      </c>
      <c r="E3600" s="160" t="n">
        <v>17536.96</v>
      </c>
      <c r="F3600" s="160" t="n">
        <v>5241.81</v>
      </c>
    </row>
    <row r="3601">
      <c r="A3601" s="104" t="inlineStr">
        <is>
          <t>2024/25</t>
        </is>
      </c>
      <c r="B3601" s="104" t="inlineStr">
        <is>
          <t>HC-086</t>
        </is>
      </c>
      <c r="C3601" s="104" t="inlineStr">
        <is>
          <t>P032</t>
        </is>
      </c>
      <c r="D3601" s="159" t="n">
        <v>4376</v>
      </c>
      <c r="E3601" s="160" t="n">
        <v>10344.17</v>
      </c>
      <c r="F3601" s="160" t="n">
        <v>2318.78</v>
      </c>
    </row>
    <row r="3602">
      <c r="A3602" s="104" t="inlineStr">
        <is>
          <t>2024/25</t>
        </is>
      </c>
      <c r="B3602" s="104" t="inlineStr">
        <is>
          <t>HC-086</t>
        </is>
      </c>
      <c r="C3602" s="104" t="inlineStr">
        <is>
          <t>P033</t>
        </is>
      </c>
      <c r="D3602" s="159" t="n">
        <v>2992</v>
      </c>
      <c r="E3602" s="160" t="n">
        <v>9248.66</v>
      </c>
      <c r="F3602" s="160" t="n">
        <v>2369.38</v>
      </c>
    </row>
    <row r="3603">
      <c r="A3603" s="104" t="inlineStr">
        <is>
          <t>2024/25</t>
        </is>
      </c>
      <c r="B3603" s="104" t="inlineStr">
        <is>
          <t>HC-086</t>
        </is>
      </c>
      <c r="C3603" s="104" t="inlineStr">
        <is>
          <t>P034</t>
        </is>
      </c>
      <c r="D3603" s="159" t="n">
        <v>2062</v>
      </c>
      <c r="E3603" s="160" t="n">
        <v>8616.25</v>
      </c>
      <c r="F3603" s="160" t="n">
        <v>2667.36</v>
      </c>
    </row>
    <row r="3604">
      <c r="A3604" s="104" t="inlineStr">
        <is>
          <t>2024/25</t>
        </is>
      </c>
      <c r="B3604" s="104" t="inlineStr">
        <is>
          <t>HC-086</t>
        </is>
      </c>
      <c r="C3604" s="104" t="inlineStr">
        <is>
          <t>P035</t>
        </is>
      </c>
      <c r="D3604" s="159" t="n">
        <v>2699</v>
      </c>
      <c r="E3604" s="160" t="n">
        <v>9568.51</v>
      </c>
      <c r="F3604" s="160" t="n">
        <v>2654.82</v>
      </c>
    </row>
    <row r="3605">
      <c r="A3605" s="104" t="inlineStr">
        <is>
          <t>2024/25</t>
        </is>
      </c>
      <c r="B3605" s="104" t="inlineStr">
        <is>
          <t>HC-086</t>
        </is>
      </c>
      <c r="C3605" s="104" t="inlineStr">
        <is>
          <t>P036</t>
        </is>
      </c>
      <c r="D3605" s="159" t="n">
        <v>2158</v>
      </c>
      <c r="E3605" s="160" t="n">
        <v>8245.15</v>
      </c>
      <c r="F3605" s="160" t="n">
        <v>2376.19</v>
      </c>
    </row>
    <row r="3606">
      <c r="A3606" s="104" t="inlineStr">
        <is>
          <t>2024/25</t>
        </is>
      </c>
      <c r="B3606" s="104" t="inlineStr">
        <is>
          <t>HC-086</t>
        </is>
      </c>
      <c r="C3606" s="104" t="inlineStr">
        <is>
          <t>P037</t>
        </is>
      </c>
      <c r="D3606" s="159" t="n">
        <v>3044</v>
      </c>
      <c r="E3606" s="160" t="n">
        <v>10520.44</v>
      </c>
      <c r="F3606" s="160" t="n">
        <v>3480.92</v>
      </c>
    </row>
    <row r="3607">
      <c r="A3607" s="104" t="inlineStr">
        <is>
          <t>2024/25</t>
        </is>
      </c>
      <c r="B3607" s="104" t="inlineStr">
        <is>
          <t>HC-086</t>
        </is>
      </c>
      <c r="C3607" s="104" t="inlineStr">
        <is>
          <t>P038</t>
        </is>
      </c>
      <c r="D3607" s="159" t="n">
        <v>1557</v>
      </c>
      <c r="E3607" s="160" t="n">
        <v>9768.68</v>
      </c>
      <c r="F3607" s="160" t="n">
        <v>3127.52</v>
      </c>
    </row>
    <row r="3608">
      <c r="A3608" s="104" t="inlineStr">
        <is>
          <t>2024/25</t>
        </is>
      </c>
      <c r="B3608" s="104" t="inlineStr">
        <is>
          <t>HC-086</t>
        </is>
      </c>
      <c r="C3608" s="104" t="inlineStr">
        <is>
          <t>P039</t>
        </is>
      </c>
      <c r="D3608" s="159" t="n">
        <v>1820</v>
      </c>
      <c r="E3608" s="160" t="n">
        <v>11421.56</v>
      </c>
      <c r="F3608" s="160" t="n">
        <v>3778.55</v>
      </c>
    </row>
    <row r="3609">
      <c r="A3609" s="104" t="inlineStr">
        <is>
          <t>2024/25</t>
        </is>
      </c>
      <c r="B3609" s="104" t="inlineStr">
        <is>
          <t>HC-086</t>
        </is>
      </c>
      <c r="C3609" s="104" t="inlineStr">
        <is>
          <t>P040</t>
        </is>
      </c>
      <c r="D3609" s="159" t="n">
        <v>630</v>
      </c>
      <c r="E3609" s="160" t="n">
        <v>4803.38</v>
      </c>
      <c r="F3609" s="160" t="n">
        <v>1539.67</v>
      </c>
    </row>
    <row r="3610">
      <c r="A3610" s="104" t="inlineStr">
        <is>
          <t>2024/25</t>
        </is>
      </c>
      <c r="B3610" s="104" t="inlineStr">
        <is>
          <t>HC-086</t>
        </is>
      </c>
      <c r="C3610" s="104" t="inlineStr">
        <is>
          <t>P041</t>
        </is>
      </c>
      <c r="D3610" s="159" t="n">
        <v>328</v>
      </c>
      <c r="E3610" s="160" t="n">
        <v>3535.4</v>
      </c>
      <c r="F3610" s="160" t="n">
        <v>1356.47</v>
      </c>
    </row>
    <row r="3611">
      <c r="A3611" s="104" t="inlineStr">
        <is>
          <t>2024/25</t>
        </is>
      </c>
      <c r="B3611" s="104" t="inlineStr">
        <is>
          <t>HC-086</t>
        </is>
      </c>
      <c r="C3611" s="104" t="inlineStr">
        <is>
          <t>P042</t>
        </is>
      </c>
      <c r="D3611" s="159" t="n">
        <v>555</v>
      </c>
      <c r="E3611" s="160" t="n">
        <v>2220.47</v>
      </c>
      <c r="F3611" s="160" t="n">
        <v>544.39</v>
      </c>
    </row>
    <row r="3612">
      <c r="A3612" s="104" t="inlineStr">
        <is>
          <t>2024/25</t>
        </is>
      </c>
      <c r="B3612" s="104" t="inlineStr">
        <is>
          <t>HC-087</t>
        </is>
      </c>
      <c r="C3612" s="104" t="inlineStr">
        <is>
          <t>P001</t>
        </is>
      </c>
      <c r="D3612" s="159" t="n">
        <v>3493</v>
      </c>
      <c r="E3612" s="160" t="n">
        <v>31437.07</v>
      </c>
      <c r="F3612" s="160" t="n">
        <v>11038.37</v>
      </c>
    </row>
    <row r="3613">
      <c r="A3613" s="104" t="inlineStr">
        <is>
          <t>2024/25</t>
        </is>
      </c>
      <c r="B3613" s="104" t="inlineStr">
        <is>
          <t>HC-087</t>
        </is>
      </c>
      <c r="C3613" s="104" t="inlineStr">
        <is>
          <t>P002</t>
        </is>
      </c>
      <c r="D3613" s="159" t="n">
        <v>5118</v>
      </c>
      <c r="E3613" s="160" t="n">
        <v>53501.09</v>
      </c>
      <c r="F3613" s="160" t="n">
        <v>19922.04</v>
      </c>
    </row>
    <row r="3614">
      <c r="A3614" s="104" t="inlineStr">
        <is>
          <t>2024/25</t>
        </is>
      </c>
      <c r="B3614" s="104" t="inlineStr">
        <is>
          <t>HC-087</t>
        </is>
      </c>
      <c r="C3614" s="104" t="inlineStr">
        <is>
          <t>P003</t>
        </is>
      </c>
      <c r="D3614" s="159" t="n">
        <v>6785</v>
      </c>
      <c r="E3614" s="160" t="n">
        <v>45651.45</v>
      </c>
      <c r="F3614" s="160" t="n">
        <v>15055.31</v>
      </c>
    </row>
    <row r="3615">
      <c r="A3615" s="104" t="inlineStr">
        <is>
          <t>2024/25</t>
        </is>
      </c>
      <c r="B3615" s="104" t="inlineStr">
        <is>
          <t>HC-087</t>
        </is>
      </c>
      <c r="C3615" s="104" t="inlineStr">
        <is>
          <t>P004</t>
        </is>
      </c>
      <c r="D3615" s="159" t="n">
        <v>3065</v>
      </c>
      <c r="E3615" s="160" t="n">
        <v>23953.3</v>
      </c>
      <c r="F3615" s="160" t="n">
        <v>7646.76</v>
      </c>
    </row>
    <row r="3616">
      <c r="A3616" s="104" t="inlineStr">
        <is>
          <t>2024/25</t>
        </is>
      </c>
      <c r="B3616" s="104" t="inlineStr">
        <is>
          <t>HC-087</t>
        </is>
      </c>
      <c r="C3616" s="104" t="inlineStr">
        <is>
          <t>P005</t>
        </is>
      </c>
      <c r="D3616" s="159" t="n">
        <v>6885</v>
      </c>
      <c r="E3616" s="160" t="n">
        <v>51322.43</v>
      </c>
      <c r="F3616" s="160" t="n">
        <v>15839.7</v>
      </c>
    </row>
    <row r="3617">
      <c r="A3617" s="104" t="inlineStr">
        <is>
          <t>2024/25</t>
        </is>
      </c>
      <c r="B3617" s="104" t="inlineStr">
        <is>
          <t>HC-087</t>
        </is>
      </c>
      <c r="C3617" s="104" t="inlineStr">
        <is>
          <t>P006</t>
        </is>
      </c>
      <c r="D3617" s="159" t="n">
        <v>6105</v>
      </c>
      <c r="E3617" s="160" t="n">
        <v>49396.65</v>
      </c>
      <c r="F3617" s="160" t="n">
        <v>14192.16</v>
      </c>
    </row>
    <row r="3618">
      <c r="A3618" s="104" t="inlineStr">
        <is>
          <t>2024/25</t>
        </is>
      </c>
      <c r="B3618" s="104" t="inlineStr">
        <is>
          <t>HC-087</t>
        </is>
      </c>
      <c r="C3618" s="104" t="inlineStr">
        <is>
          <t>P007</t>
        </is>
      </c>
      <c r="D3618" s="159" t="n">
        <v>6127</v>
      </c>
      <c r="E3618" s="160" t="n">
        <v>46241.23</v>
      </c>
      <c r="F3618" s="160" t="n">
        <v>12304.57</v>
      </c>
    </row>
    <row r="3619">
      <c r="A3619" s="104" t="inlineStr">
        <is>
          <t>2024/25</t>
        </is>
      </c>
      <c r="B3619" s="104" t="inlineStr">
        <is>
          <t>HC-087</t>
        </is>
      </c>
      <c r="C3619" s="104" t="inlineStr">
        <is>
          <t>P008</t>
        </is>
      </c>
      <c r="D3619" s="159" t="n">
        <v>4891</v>
      </c>
      <c r="E3619" s="160" t="n">
        <v>36019.62</v>
      </c>
      <c r="F3619" s="160" t="n">
        <v>13030.49</v>
      </c>
    </row>
    <row r="3620">
      <c r="A3620" s="104" t="inlineStr">
        <is>
          <t>2024/25</t>
        </is>
      </c>
      <c r="B3620" s="104" t="inlineStr">
        <is>
          <t>HC-087</t>
        </is>
      </c>
      <c r="C3620" s="104" t="inlineStr">
        <is>
          <t>P009</t>
        </is>
      </c>
      <c r="D3620" s="159" t="n">
        <v>2555</v>
      </c>
      <c r="E3620" s="160" t="n">
        <v>32269.27</v>
      </c>
      <c r="F3620" s="160" t="n">
        <v>13048.17</v>
      </c>
    </row>
    <row r="3621">
      <c r="A3621" s="104" t="inlineStr">
        <is>
          <t>2024/25</t>
        </is>
      </c>
      <c r="B3621" s="104" t="inlineStr">
        <is>
          <t>HC-087</t>
        </is>
      </c>
      <c r="C3621" s="104" t="inlineStr">
        <is>
          <t>P010</t>
        </is>
      </c>
      <c r="D3621" s="159" t="n">
        <v>6602</v>
      </c>
      <c r="E3621" s="160" t="n">
        <v>39014.84</v>
      </c>
      <c r="F3621" s="160" t="n">
        <v>12454.44</v>
      </c>
    </row>
    <row r="3622">
      <c r="A3622" s="104" t="inlineStr">
        <is>
          <t>2024/25</t>
        </is>
      </c>
      <c r="B3622" s="104" t="inlineStr">
        <is>
          <t>HC-087</t>
        </is>
      </c>
      <c r="C3622" s="104" t="inlineStr">
        <is>
          <t>P011</t>
        </is>
      </c>
      <c r="D3622" s="159" t="n">
        <v>6089</v>
      </c>
      <c r="E3622" s="160" t="n">
        <v>17712.01</v>
      </c>
      <c r="F3622" s="160" t="n">
        <v>4146.35</v>
      </c>
    </row>
    <row r="3623">
      <c r="A3623" s="104" t="inlineStr">
        <is>
          <t>2024/25</t>
        </is>
      </c>
      <c r="B3623" s="104" t="inlineStr">
        <is>
          <t>HC-087</t>
        </is>
      </c>
      <c r="C3623" s="104" t="inlineStr">
        <is>
          <t>P012</t>
        </is>
      </c>
      <c r="D3623" s="159" t="n">
        <v>6725</v>
      </c>
      <c r="E3623" s="160" t="n">
        <v>25063.12</v>
      </c>
      <c r="F3623" s="160" t="n">
        <v>7467.55</v>
      </c>
    </row>
    <row r="3624">
      <c r="A3624" s="104" t="inlineStr">
        <is>
          <t>2024/25</t>
        </is>
      </c>
      <c r="B3624" s="104" t="inlineStr">
        <is>
          <t>HC-087</t>
        </is>
      </c>
      <c r="C3624" s="104" t="inlineStr">
        <is>
          <t>P013</t>
        </is>
      </c>
      <c r="D3624" s="159" t="n">
        <v>7114</v>
      </c>
      <c r="E3624" s="160" t="n">
        <v>24574.09</v>
      </c>
      <c r="F3624" s="160" t="n">
        <v>6276.03</v>
      </c>
    </row>
    <row r="3625">
      <c r="A3625" s="104" t="inlineStr">
        <is>
          <t>2024/25</t>
        </is>
      </c>
      <c r="B3625" s="104" t="inlineStr">
        <is>
          <t>HC-087</t>
        </is>
      </c>
      <c r="C3625" s="104" t="inlineStr">
        <is>
          <t>P014</t>
        </is>
      </c>
      <c r="D3625" s="159" t="n">
        <v>7402</v>
      </c>
      <c r="E3625" s="160" t="n">
        <v>28930.79</v>
      </c>
      <c r="F3625" s="160" t="n">
        <v>8004.45</v>
      </c>
    </row>
    <row r="3626">
      <c r="A3626" s="104" t="inlineStr">
        <is>
          <t>2024/25</t>
        </is>
      </c>
      <c r="B3626" s="104" t="inlineStr">
        <is>
          <t>HC-087</t>
        </is>
      </c>
      <c r="C3626" s="104" t="inlineStr">
        <is>
          <t>P015</t>
        </is>
      </c>
      <c r="D3626" s="159" t="n">
        <v>5569</v>
      </c>
      <c r="E3626" s="160" t="n">
        <v>26325.35</v>
      </c>
      <c r="F3626" s="160" t="n">
        <v>8683.379999999999</v>
      </c>
    </row>
    <row r="3627">
      <c r="A3627" s="104" t="inlineStr">
        <is>
          <t>2024/25</t>
        </is>
      </c>
      <c r="B3627" s="104" t="inlineStr">
        <is>
          <t>HC-087</t>
        </is>
      </c>
      <c r="C3627" s="104" t="inlineStr">
        <is>
          <t>P016</t>
        </is>
      </c>
      <c r="D3627" s="159" t="n">
        <v>2887</v>
      </c>
      <c r="E3627" s="160" t="n">
        <v>17846.48</v>
      </c>
      <c r="F3627" s="160" t="n">
        <v>5507.85</v>
      </c>
    </row>
    <row r="3628">
      <c r="A3628" s="104" t="inlineStr">
        <is>
          <t>2024/25</t>
        </is>
      </c>
      <c r="B3628" s="104" t="inlineStr">
        <is>
          <t>HC-087</t>
        </is>
      </c>
      <c r="C3628" s="104" t="inlineStr">
        <is>
          <t>P017</t>
        </is>
      </c>
      <c r="D3628" s="159" t="n">
        <v>2589</v>
      </c>
      <c r="E3628" s="160" t="n">
        <v>17659.08</v>
      </c>
      <c r="F3628" s="160" t="n">
        <v>6013.11</v>
      </c>
    </row>
    <row r="3629">
      <c r="A3629" s="104" t="inlineStr">
        <is>
          <t>2024/25</t>
        </is>
      </c>
      <c r="B3629" s="104" t="inlineStr">
        <is>
          <t>HC-087</t>
        </is>
      </c>
      <c r="C3629" s="104" t="inlineStr">
        <is>
          <t>P018</t>
        </is>
      </c>
      <c r="D3629" s="159" t="n">
        <v>5991</v>
      </c>
      <c r="E3629" s="160" t="n">
        <v>15788.69</v>
      </c>
      <c r="F3629" s="160" t="n">
        <v>3360.02</v>
      </c>
    </row>
    <row r="3630">
      <c r="A3630" s="104" t="inlineStr">
        <is>
          <t>2024/25</t>
        </is>
      </c>
      <c r="B3630" s="104" t="inlineStr">
        <is>
          <t>HC-087</t>
        </is>
      </c>
      <c r="C3630" s="104" t="inlineStr">
        <is>
          <t>P019</t>
        </is>
      </c>
      <c r="D3630" s="159" t="n">
        <v>7918</v>
      </c>
      <c r="E3630" s="160" t="n">
        <v>20154.93</v>
      </c>
      <c r="F3630" s="160" t="n">
        <v>5146.73</v>
      </c>
    </row>
    <row r="3631">
      <c r="A3631" s="104" t="inlineStr">
        <is>
          <t>2024/25</t>
        </is>
      </c>
      <c r="B3631" s="104" t="inlineStr">
        <is>
          <t>HC-087</t>
        </is>
      </c>
      <c r="C3631" s="104" t="inlineStr">
        <is>
          <t>P020</t>
        </is>
      </c>
      <c r="D3631" s="159" t="n">
        <v>5313</v>
      </c>
      <c r="E3631" s="160" t="n">
        <v>13520.95</v>
      </c>
      <c r="F3631" s="160" t="n">
        <v>3453.29</v>
      </c>
    </row>
    <row r="3632">
      <c r="A3632" s="104" t="inlineStr">
        <is>
          <t>2024/25</t>
        </is>
      </c>
      <c r="B3632" s="104" t="inlineStr">
        <is>
          <t>HC-087</t>
        </is>
      </c>
      <c r="C3632" s="104" t="inlineStr">
        <is>
          <t>P021</t>
        </is>
      </c>
      <c r="D3632" s="159" t="n">
        <v>7782</v>
      </c>
      <c r="E3632" s="160" t="n">
        <v>25462.49</v>
      </c>
      <c r="F3632" s="160" t="n">
        <v>7044.06</v>
      </c>
    </row>
    <row r="3633">
      <c r="A3633" s="104" t="inlineStr">
        <is>
          <t>2024/25</t>
        </is>
      </c>
      <c r="B3633" s="104" t="inlineStr">
        <is>
          <t>HC-087</t>
        </is>
      </c>
      <c r="C3633" s="104" t="inlineStr">
        <is>
          <t>P022</t>
        </is>
      </c>
      <c r="D3633" s="159" t="n">
        <v>6604</v>
      </c>
      <c r="E3633" s="160" t="n">
        <v>20412.4</v>
      </c>
      <c r="F3633" s="160" t="n">
        <v>5429.89</v>
      </c>
    </row>
    <row r="3634">
      <c r="A3634" s="104" t="inlineStr">
        <is>
          <t>2024/25</t>
        </is>
      </c>
      <c r="B3634" s="104" t="inlineStr">
        <is>
          <t>HC-087</t>
        </is>
      </c>
      <c r="C3634" s="104" t="inlineStr">
        <is>
          <t>P023</t>
        </is>
      </c>
      <c r="D3634" s="159" t="n">
        <v>7800</v>
      </c>
      <c r="E3634" s="160" t="n">
        <v>15600.91</v>
      </c>
      <c r="F3634" s="160" t="n">
        <v>2988.21</v>
      </c>
    </row>
    <row r="3635">
      <c r="A3635" s="104" t="inlineStr">
        <is>
          <t>2024/25</t>
        </is>
      </c>
      <c r="B3635" s="104" t="inlineStr">
        <is>
          <t>HC-087</t>
        </is>
      </c>
      <c r="C3635" s="104" t="inlineStr">
        <is>
          <t>P024</t>
        </is>
      </c>
      <c r="D3635" s="159" t="n">
        <v>8149</v>
      </c>
      <c r="E3635" s="160" t="n">
        <v>17780.54</v>
      </c>
      <c r="F3635" s="160" t="n">
        <v>3595.27</v>
      </c>
    </row>
    <row r="3636">
      <c r="A3636" s="104" t="inlineStr">
        <is>
          <t>2024/25</t>
        </is>
      </c>
      <c r="B3636" s="104" t="inlineStr">
        <is>
          <t>HC-087</t>
        </is>
      </c>
      <c r="C3636" s="104" t="inlineStr">
        <is>
          <t>P025</t>
        </is>
      </c>
      <c r="D3636" s="159" t="n">
        <v>6753</v>
      </c>
      <c r="E3636" s="160" t="n">
        <v>25785.64</v>
      </c>
      <c r="F3636" s="160" t="n">
        <v>9328.02</v>
      </c>
    </row>
    <row r="3637">
      <c r="A3637" s="104" t="inlineStr">
        <is>
          <t>2024/25</t>
        </is>
      </c>
      <c r="B3637" s="104" t="inlineStr">
        <is>
          <t>HC-087</t>
        </is>
      </c>
      <c r="C3637" s="104" t="inlineStr">
        <is>
          <t>P026</t>
        </is>
      </c>
      <c r="D3637" s="159" t="n">
        <v>4163</v>
      </c>
      <c r="E3637" s="160" t="n">
        <v>18537.78</v>
      </c>
      <c r="F3637" s="160" t="n">
        <v>5917.94</v>
      </c>
    </row>
    <row r="3638">
      <c r="A3638" s="104" t="inlineStr">
        <is>
          <t>2024/25</t>
        </is>
      </c>
      <c r="B3638" s="104" t="inlineStr">
        <is>
          <t>HC-087</t>
        </is>
      </c>
      <c r="C3638" s="104" t="inlineStr">
        <is>
          <t>P027</t>
        </is>
      </c>
      <c r="D3638" s="159" t="n">
        <v>3486</v>
      </c>
      <c r="E3638" s="160" t="n">
        <v>15526.47</v>
      </c>
      <c r="F3638" s="160" t="n">
        <v>4956.67</v>
      </c>
    </row>
    <row r="3639">
      <c r="A3639" s="104" t="inlineStr">
        <is>
          <t>2024/25</t>
        </is>
      </c>
      <c r="B3639" s="104" t="inlineStr">
        <is>
          <t>HC-087</t>
        </is>
      </c>
      <c r="C3639" s="104" t="inlineStr">
        <is>
          <t>P028</t>
        </is>
      </c>
      <c r="D3639" s="159" t="n">
        <v>4644</v>
      </c>
      <c r="E3639" s="160" t="n">
        <v>21953.58</v>
      </c>
      <c r="F3639" s="160" t="n">
        <v>7475.98</v>
      </c>
    </row>
    <row r="3640">
      <c r="A3640" s="104" t="inlineStr">
        <is>
          <t>2024/25</t>
        </is>
      </c>
      <c r="B3640" s="104" t="inlineStr">
        <is>
          <t>HC-087</t>
        </is>
      </c>
      <c r="C3640" s="104" t="inlineStr">
        <is>
          <t>P029</t>
        </is>
      </c>
      <c r="D3640" s="159" t="n">
        <v>12639</v>
      </c>
      <c r="E3640" s="160" t="n">
        <v>24130.2</v>
      </c>
      <c r="F3640" s="160" t="n">
        <v>3594.89</v>
      </c>
    </row>
    <row r="3641">
      <c r="A3641" s="104" t="inlineStr">
        <is>
          <t>2024/25</t>
        </is>
      </c>
      <c r="B3641" s="104" t="inlineStr">
        <is>
          <t>HC-087</t>
        </is>
      </c>
      <c r="C3641" s="104" t="inlineStr">
        <is>
          <t>P030</t>
        </is>
      </c>
      <c r="D3641" s="159" t="n">
        <v>6647</v>
      </c>
      <c r="E3641" s="160" t="n">
        <v>19941.52</v>
      </c>
      <c r="F3641" s="160" t="n">
        <v>3820.08</v>
      </c>
    </row>
    <row r="3642">
      <c r="A3642" s="104" t="inlineStr">
        <is>
          <t>2024/25</t>
        </is>
      </c>
      <c r="B3642" s="104" t="inlineStr">
        <is>
          <t>HC-087</t>
        </is>
      </c>
      <c r="C3642" s="104" t="inlineStr">
        <is>
          <t>P031</t>
        </is>
      </c>
      <c r="D3642" s="159" t="n">
        <v>3060</v>
      </c>
      <c r="E3642" s="160" t="n">
        <v>15301.88</v>
      </c>
      <c r="F3642" s="160" t="n">
        <v>4559.2</v>
      </c>
    </row>
    <row r="3643">
      <c r="A3643" s="104" t="inlineStr">
        <is>
          <t>2024/25</t>
        </is>
      </c>
      <c r="B3643" s="104" t="inlineStr">
        <is>
          <t>HC-087</t>
        </is>
      </c>
      <c r="C3643" s="104" t="inlineStr">
        <is>
          <t>P032</t>
        </is>
      </c>
      <c r="D3643" s="159" t="n">
        <v>3699</v>
      </c>
      <c r="E3643" s="160" t="n">
        <v>8740.75</v>
      </c>
      <c r="F3643" s="160" t="n">
        <v>1953.35</v>
      </c>
    </row>
    <row r="3644">
      <c r="A3644" s="104" t="inlineStr">
        <is>
          <t>2024/25</t>
        </is>
      </c>
      <c r="B3644" s="104" t="inlineStr">
        <is>
          <t>HC-087</t>
        </is>
      </c>
      <c r="C3644" s="104" t="inlineStr">
        <is>
          <t>P033</t>
        </is>
      </c>
      <c r="D3644" s="159" t="n">
        <v>2533</v>
      </c>
      <c r="E3644" s="160" t="n">
        <v>7830.34</v>
      </c>
      <c r="F3644" s="160" t="n">
        <v>1999.75</v>
      </c>
    </row>
    <row r="3645">
      <c r="A3645" s="104" t="inlineStr">
        <is>
          <t>2024/25</t>
        </is>
      </c>
      <c r="B3645" s="104" t="inlineStr">
        <is>
          <t>HC-087</t>
        </is>
      </c>
      <c r="C3645" s="104" t="inlineStr">
        <is>
          <t>P034</t>
        </is>
      </c>
      <c r="D3645" s="159" t="n">
        <v>1722</v>
      </c>
      <c r="E3645" s="160" t="n">
        <v>7201.95</v>
      </c>
      <c r="F3645" s="160" t="n">
        <v>2222.34</v>
      </c>
    </row>
    <row r="3646">
      <c r="A3646" s="104" t="inlineStr">
        <is>
          <t>2024/25</t>
        </is>
      </c>
      <c r="B3646" s="104" t="inlineStr">
        <is>
          <t>HC-087</t>
        </is>
      </c>
      <c r="C3646" s="104" t="inlineStr">
        <is>
          <t>P035</t>
        </is>
      </c>
      <c r="D3646" s="159" t="n">
        <v>2403</v>
      </c>
      <c r="E3646" s="160" t="n">
        <v>8517.65</v>
      </c>
      <c r="F3646" s="160" t="n">
        <v>2356.44</v>
      </c>
    </row>
    <row r="3647">
      <c r="A3647" s="104" t="inlineStr">
        <is>
          <t>2024/25</t>
        </is>
      </c>
      <c r="B3647" s="104" t="inlineStr">
        <is>
          <t>HC-087</t>
        </is>
      </c>
      <c r="C3647" s="104" t="inlineStr">
        <is>
          <t>P036</t>
        </is>
      </c>
      <c r="D3647" s="159" t="n">
        <v>1853</v>
      </c>
      <c r="E3647" s="160" t="n">
        <v>7068.76</v>
      </c>
      <c r="F3647" s="160" t="n">
        <v>2030.78</v>
      </c>
    </row>
    <row r="3648">
      <c r="A3648" s="104" t="inlineStr">
        <is>
          <t>2024/25</t>
        </is>
      </c>
      <c r="B3648" s="104" t="inlineStr">
        <is>
          <t>HC-087</t>
        </is>
      </c>
      <c r="C3648" s="104" t="inlineStr">
        <is>
          <t>P037</t>
        </is>
      </c>
      <c r="D3648" s="159" t="n">
        <v>2707</v>
      </c>
      <c r="E3648" s="160" t="n">
        <v>9351.43</v>
      </c>
      <c r="F3648" s="160" t="n">
        <v>3085.19</v>
      </c>
    </row>
    <row r="3649">
      <c r="A3649" s="104" t="inlineStr">
        <is>
          <t>2024/25</t>
        </is>
      </c>
      <c r="B3649" s="104" t="inlineStr">
        <is>
          <t>HC-087</t>
        </is>
      </c>
      <c r="C3649" s="104" t="inlineStr">
        <is>
          <t>P038</t>
        </is>
      </c>
      <c r="D3649" s="159" t="n">
        <v>1310</v>
      </c>
      <c r="E3649" s="160" t="n">
        <v>8227.639999999999</v>
      </c>
      <c r="F3649" s="160" t="n">
        <v>2626.63</v>
      </c>
    </row>
    <row r="3650">
      <c r="A3650" s="104" t="inlineStr">
        <is>
          <t>2024/25</t>
        </is>
      </c>
      <c r="B3650" s="104" t="inlineStr">
        <is>
          <t>HC-087</t>
        </is>
      </c>
      <c r="C3650" s="104" t="inlineStr">
        <is>
          <t>P039</t>
        </is>
      </c>
      <c r="D3650" s="159" t="n">
        <v>1426</v>
      </c>
      <c r="E3650" s="160" t="n">
        <v>8957.209999999999</v>
      </c>
      <c r="F3650" s="160" t="n">
        <v>2955.29</v>
      </c>
    </row>
    <row r="3651">
      <c r="A3651" s="104" t="inlineStr">
        <is>
          <t>2024/25</t>
        </is>
      </c>
      <c r="B3651" s="104" t="inlineStr">
        <is>
          <t>HC-087</t>
        </is>
      </c>
      <c r="C3651" s="104" t="inlineStr">
        <is>
          <t>P040</t>
        </is>
      </c>
      <c r="D3651" s="159" t="n">
        <v>527</v>
      </c>
      <c r="E3651" s="160" t="n">
        <v>4024.67</v>
      </c>
      <c r="F3651" s="160" t="n">
        <v>1283.4</v>
      </c>
    </row>
    <row r="3652">
      <c r="A3652" s="104" t="inlineStr">
        <is>
          <t>2024/25</t>
        </is>
      </c>
      <c r="B3652" s="104" t="inlineStr">
        <is>
          <t>HC-087</t>
        </is>
      </c>
      <c r="C3652" s="104" t="inlineStr">
        <is>
          <t>P041</t>
        </is>
      </c>
      <c r="D3652" s="159" t="n">
        <v>273</v>
      </c>
      <c r="E3652" s="160" t="n">
        <v>2950.08</v>
      </c>
      <c r="F3652" s="160" t="n">
        <v>1127.61</v>
      </c>
    </row>
    <row r="3653">
      <c r="A3653" s="104" t="inlineStr">
        <is>
          <t>2024/25</t>
        </is>
      </c>
      <c r="B3653" s="104" t="inlineStr">
        <is>
          <t>HC-087</t>
        </is>
      </c>
      <c r="C3653" s="104" t="inlineStr">
        <is>
          <t>P042</t>
        </is>
      </c>
      <c r="D3653" s="159" t="n">
        <v>482</v>
      </c>
      <c r="E3653" s="160" t="n">
        <v>1928.42</v>
      </c>
      <c r="F3653" s="160" t="n">
        <v>470.95</v>
      </c>
    </row>
    <row r="3654">
      <c r="A3654" s="104" t="inlineStr">
        <is>
          <t>2024/25</t>
        </is>
      </c>
      <c r="B3654" s="104" t="inlineStr">
        <is>
          <t>HC-088</t>
        </is>
      </c>
      <c r="C3654" s="104" t="inlineStr">
        <is>
          <t>P001</t>
        </is>
      </c>
      <c r="D3654" s="159" t="n">
        <v>4127</v>
      </c>
      <c r="E3654" s="160" t="n">
        <v>37155.16</v>
      </c>
      <c r="F3654" s="160" t="n">
        <v>13085.83</v>
      </c>
    </row>
    <row r="3655">
      <c r="A3655" s="104" t="inlineStr">
        <is>
          <t>2024/25</t>
        </is>
      </c>
      <c r="B3655" s="104" t="inlineStr">
        <is>
          <t>HC-088</t>
        </is>
      </c>
      <c r="C3655" s="104" t="inlineStr">
        <is>
          <t>P002</t>
        </is>
      </c>
      <c r="D3655" s="159" t="n">
        <v>6124</v>
      </c>
      <c r="E3655" s="160" t="n">
        <v>64010.17</v>
      </c>
      <c r="F3655" s="160" t="n">
        <v>23909.54</v>
      </c>
    </row>
    <row r="3656">
      <c r="A3656" s="104" t="inlineStr">
        <is>
          <t>2024/25</t>
        </is>
      </c>
      <c r="B3656" s="104" t="inlineStr">
        <is>
          <t>HC-088</t>
        </is>
      </c>
      <c r="C3656" s="104" t="inlineStr">
        <is>
          <t>P003</t>
        </is>
      </c>
      <c r="D3656" s="159" t="n">
        <v>8458</v>
      </c>
      <c r="E3656" s="160" t="n">
        <v>56899.58</v>
      </c>
      <c r="F3656" s="160" t="n">
        <v>18826.17</v>
      </c>
    </row>
    <row r="3657">
      <c r="A3657" s="104" t="inlineStr">
        <is>
          <t>2024/25</t>
        </is>
      </c>
      <c r="B3657" s="104" t="inlineStr">
        <is>
          <t>HC-088</t>
        </is>
      </c>
      <c r="C3657" s="104" t="inlineStr">
        <is>
          <t>P004</t>
        </is>
      </c>
      <c r="D3657" s="159" t="n">
        <v>3839</v>
      </c>
      <c r="E3657" s="160" t="n">
        <v>30005.7</v>
      </c>
      <c r="F3657" s="160" t="n">
        <v>9606.709999999999</v>
      </c>
    </row>
    <row r="3658">
      <c r="A3658" s="104" t="inlineStr">
        <is>
          <t>2024/25</t>
        </is>
      </c>
      <c r="B3658" s="104" t="inlineStr">
        <is>
          <t>HC-088</t>
        </is>
      </c>
      <c r="C3658" s="104" t="inlineStr">
        <is>
          <t>P005</t>
        </is>
      </c>
      <c r="D3658" s="159" t="n">
        <v>8575</v>
      </c>
      <c r="E3658" s="160" t="n">
        <v>63909.36</v>
      </c>
      <c r="F3658" s="160" t="n">
        <v>19780.62</v>
      </c>
    </row>
    <row r="3659">
      <c r="A3659" s="104" t="inlineStr">
        <is>
          <t>2024/25</t>
        </is>
      </c>
      <c r="B3659" s="104" t="inlineStr">
        <is>
          <t>HC-088</t>
        </is>
      </c>
      <c r="C3659" s="104" t="inlineStr">
        <is>
          <t>P006</t>
        </is>
      </c>
      <c r="D3659" s="159" t="n">
        <v>7801</v>
      </c>
      <c r="E3659" s="160" t="n">
        <v>63112.67</v>
      </c>
      <c r="F3659" s="160" t="n">
        <v>18189.25</v>
      </c>
    </row>
    <row r="3660">
      <c r="A3660" s="104" t="inlineStr">
        <is>
          <t>2024/25</t>
        </is>
      </c>
      <c r="B3660" s="104" t="inlineStr">
        <is>
          <t>HC-088</t>
        </is>
      </c>
      <c r="C3660" s="104" t="inlineStr">
        <is>
          <t>P007</t>
        </is>
      </c>
      <c r="D3660" s="159" t="n">
        <v>7718</v>
      </c>
      <c r="E3660" s="160" t="n">
        <v>58241.42</v>
      </c>
      <c r="F3660" s="160" t="n">
        <v>15542.17</v>
      </c>
    </row>
    <row r="3661">
      <c r="A3661" s="104" t="inlineStr">
        <is>
          <t>2024/25</t>
        </is>
      </c>
      <c r="B3661" s="104" t="inlineStr">
        <is>
          <t>HC-088</t>
        </is>
      </c>
      <c r="C3661" s="104" t="inlineStr">
        <is>
          <t>P008</t>
        </is>
      </c>
      <c r="D3661" s="159" t="n">
        <v>6659</v>
      </c>
      <c r="E3661" s="160" t="n">
        <v>49029.63</v>
      </c>
      <c r="F3661" s="160" t="n">
        <v>17793.04</v>
      </c>
    </row>
    <row r="3662">
      <c r="A3662" s="104" t="inlineStr">
        <is>
          <t>2024/25</t>
        </is>
      </c>
      <c r="B3662" s="104" t="inlineStr">
        <is>
          <t>HC-088</t>
        </is>
      </c>
      <c r="C3662" s="104" t="inlineStr">
        <is>
          <t>P009</t>
        </is>
      </c>
      <c r="D3662" s="159" t="n">
        <v>3193</v>
      </c>
      <c r="E3662" s="160" t="n">
        <v>40358.05</v>
      </c>
      <c r="F3662" s="160" t="n">
        <v>16369.74</v>
      </c>
    </row>
    <row r="3663">
      <c r="A3663" s="104" t="inlineStr">
        <is>
          <t>2024/25</t>
        </is>
      </c>
      <c r="B3663" s="104" t="inlineStr">
        <is>
          <t>HC-088</t>
        </is>
      </c>
      <c r="C3663" s="104" t="inlineStr">
        <is>
          <t>P010</t>
        </is>
      </c>
      <c r="D3663" s="159" t="n">
        <v>7856</v>
      </c>
      <c r="E3663" s="160" t="n">
        <v>46426.02</v>
      </c>
      <c r="F3663" s="160" t="n">
        <v>14865.55</v>
      </c>
    </row>
    <row r="3664">
      <c r="A3664" s="104" t="inlineStr">
        <is>
          <t>2024/25</t>
        </is>
      </c>
      <c r="B3664" s="104" t="inlineStr">
        <is>
          <t>HC-088</t>
        </is>
      </c>
      <c r="C3664" s="104" t="inlineStr">
        <is>
          <t>P011</t>
        </is>
      </c>
      <c r="D3664" s="159" t="n">
        <v>7802</v>
      </c>
      <c r="E3664" s="160" t="n">
        <v>22692.69</v>
      </c>
      <c r="F3664" s="160" t="n">
        <v>5329.93</v>
      </c>
    </row>
    <row r="3665">
      <c r="A3665" s="104" t="inlineStr">
        <is>
          <t>2024/25</t>
        </is>
      </c>
      <c r="B3665" s="104" t="inlineStr">
        <is>
          <t>HC-088</t>
        </is>
      </c>
      <c r="C3665" s="104" t="inlineStr">
        <is>
          <t>P012</t>
        </is>
      </c>
      <c r="D3665" s="159" t="n">
        <v>8538</v>
      </c>
      <c r="E3665" s="160" t="n">
        <v>31826.27</v>
      </c>
      <c r="F3665" s="160" t="n">
        <v>9511.1</v>
      </c>
    </row>
    <row r="3666">
      <c r="A3666" s="104" t="inlineStr">
        <is>
          <t>2024/25</t>
        </is>
      </c>
      <c r="B3666" s="104" t="inlineStr">
        <is>
          <t>HC-088</t>
        </is>
      </c>
      <c r="C3666" s="104" t="inlineStr">
        <is>
          <t>P013</t>
        </is>
      </c>
      <c r="D3666" s="159" t="n">
        <v>8896</v>
      </c>
      <c r="E3666" s="160" t="n">
        <v>30733.6</v>
      </c>
      <c r="F3666" s="160" t="n">
        <v>7873.72</v>
      </c>
    </row>
    <row r="3667">
      <c r="A3667" s="104" t="inlineStr">
        <is>
          <t>2024/25</t>
        </is>
      </c>
      <c r="B3667" s="104" t="inlineStr">
        <is>
          <t>HC-088</t>
        </is>
      </c>
      <c r="C3667" s="104" t="inlineStr">
        <is>
          <t>P014</t>
        </is>
      </c>
      <c r="D3667" s="159" t="n">
        <v>9669</v>
      </c>
      <c r="E3667" s="160" t="n">
        <v>37797.76</v>
      </c>
      <c r="F3667" s="160" t="n">
        <v>10490.24</v>
      </c>
    </row>
    <row r="3668">
      <c r="A3668" s="104" t="inlineStr">
        <is>
          <t>2024/25</t>
        </is>
      </c>
      <c r="B3668" s="104" t="inlineStr">
        <is>
          <t>HC-088</t>
        </is>
      </c>
      <c r="C3668" s="104" t="inlineStr">
        <is>
          <t>P015</t>
        </is>
      </c>
      <c r="D3668" s="159" t="n">
        <v>6773</v>
      </c>
      <c r="E3668" s="160" t="n">
        <v>32015.76</v>
      </c>
      <c r="F3668" s="160" t="n">
        <v>10593.67</v>
      </c>
    </row>
    <row r="3669">
      <c r="A3669" s="104" t="inlineStr">
        <is>
          <t>2024/25</t>
        </is>
      </c>
      <c r="B3669" s="104" t="inlineStr">
        <is>
          <t>HC-088</t>
        </is>
      </c>
      <c r="C3669" s="104" t="inlineStr">
        <is>
          <t>P016</t>
        </is>
      </c>
      <c r="D3669" s="159" t="n">
        <v>3507</v>
      </c>
      <c r="E3669" s="160" t="n">
        <v>21677.84</v>
      </c>
      <c r="F3669" s="160" t="n">
        <v>6708.69</v>
      </c>
    </row>
    <row r="3670">
      <c r="A3670" s="104" t="inlineStr">
        <is>
          <t>2024/25</t>
        </is>
      </c>
      <c r="B3670" s="104" t="inlineStr">
        <is>
          <t>HC-088</t>
        </is>
      </c>
      <c r="C3670" s="104" t="inlineStr">
        <is>
          <t>P017</t>
        </is>
      </c>
      <c r="D3670" s="159" t="n">
        <v>3216</v>
      </c>
      <c r="E3670" s="160" t="n">
        <v>21925.59</v>
      </c>
      <c r="F3670" s="160" t="n">
        <v>7488.52</v>
      </c>
    </row>
    <row r="3671">
      <c r="A3671" s="104" t="inlineStr">
        <is>
          <t>2024/25</t>
        </is>
      </c>
      <c r="B3671" s="104" t="inlineStr">
        <is>
          <t>HC-088</t>
        </is>
      </c>
      <c r="C3671" s="104" t="inlineStr">
        <is>
          <t>P018</t>
        </is>
      </c>
      <c r="D3671" s="159" t="n">
        <v>7453</v>
      </c>
      <c r="E3671" s="160" t="n">
        <v>19650.29</v>
      </c>
      <c r="F3671" s="160" t="n">
        <v>4194.41</v>
      </c>
    </row>
    <row r="3672">
      <c r="A3672" s="104" t="inlineStr">
        <is>
          <t>2024/25</t>
        </is>
      </c>
      <c r="B3672" s="104" t="inlineStr">
        <is>
          <t>HC-088</t>
        </is>
      </c>
      <c r="C3672" s="104" t="inlineStr">
        <is>
          <t>P019</t>
        </is>
      </c>
      <c r="D3672" s="159" t="n">
        <v>9786</v>
      </c>
      <c r="E3672" s="160" t="n">
        <v>24905</v>
      </c>
      <c r="F3672" s="160" t="n">
        <v>6379.26</v>
      </c>
    </row>
    <row r="3673">
      <c r="A3673" s="104" t="inlineStr">
        <is>
          <t>2024/25</t>
        </is>
      </c>
      <c r="B3673" s="104" t="inlineStr">
        <is>
          <t>HC-088</t>
        </is>
      </c>
      <c r="C3673" s="104" t="inlineStr">
        <is>
          <t>P020</t>
        </is>
      </c>
      <c r="D3673" s="159" t="n">
        <v>6545</v>
      </c>
      <c r="E3673" s="160" t="n">
        <v>16660.08</v>
      </c>
      <c r="F3673" s="160" t="n">
        <v>4268.26</v>
      </c>
    </row>
    <row r="3674">
      <c r="A3674" s="104" t="inlineStr">
        <is>
          <t>2024/25</t>
        </is>
      </c>
      <c r="B3674" s="104" t="inlineStr">
        <is>
          <t>HC-088</t>
        </is>
      </c>
      <c r="C3674" s="104" t="inlineStr">
        <is>
          <t>P021</t>
        </is>
      </c>
      <c r="D3674" s="159" t="n">
        <v>9402</v>
      </c>
      <c r="E3674" s="160" t="n">
        <v>30769.55</v>
      </c>
      <c r="F3674" s="160" t="n">
        <v>8539.49</v>
      </c>
    </row>
    <row r="3675">
      <c r="A3675" s="104" t="inlineStr">
        <is>
          <t>2024/25</t>
        </is>
      </c>
      <c r="B3675" s="104" t="inlineStr">
        <is>
          <t>HC-088</t>
        </is>
      </c>
      <c r="C3675" s="104" t="inlineStr">
        <is>
          <t>P022</t>
        </is>
      </c>
      <c r="D3675" s="159" t="n">
        <v>8107</v>
      </c>
      <c r="E3675" s="160" t="n">
        <v>25056.83</v>
      </c>
      <c r="F3675" s="160" t="n">
        <v>6685.79</v>
      </c>
    </row>
    <row r="3676">
      <c r="A3676" s="104" t="inlineStr">
        <is>
          <t>2024/25</t>
        </is>
      </c>
      <c r="B3676" s="104" t="inlineStr">
        <is>
          <t>HC-088</t>
        </is>
      </c>
      <c r="C3676" s="104" t="inlineStr">
        <is>
          <t>P023</t>
        </is>
      </c>
      <c r="D3676" s="159" t="n">
        <v>9649</v>
      </c>
      <c r="E3676" s="160" t="n">
        <v>19299.44</v>
      </c>
      <c r="F3676" s="160" t="n">
        <v>3708.21</v>
      </c>
    </row>
    <row r="3677">
      <c r="A3677" s="104" t="inlineStr">
        <is>
          <t>2024/25</t>
        </is>
      </c>
      <c r="B3677" s="104" t="inlineStr">
        <is>
          <t>HC-088</t>
        </is>
      </c>
      <c r="C3677" s="104" t="inlineStr">
        <is>
          <t>P024</t>
        </is>
      </c>
      <c r="D3677" s="159" t="n">
        <v>10325</v>
      </c>
      <c r="E3677" s="160" t="n">
        <v>22525.98</v>
      </c>
      <c r="F3677" s="160" t="n">
        <v>4567.84</v>
      </c>
    </row>
    <row r="3678">
      <c r="A3678" s="104" t="inlineStr">
        <is>
          <t>2024/25</t>
        </is>
      </c>
      <c r="B3678" s="104" t="inlineStr">
        <is>
          <t>HC-088</t>
        </is>
      </c>
      <c r="C3678" s="104" t="inlineStr">
        <is>
          <t>P025</t>
        </is>
      </c>
      <c r="D3678" s="159" t="n">
        <v>8654</v>
      </c>
      <c r="E3678" s="160" t="n">
        <v>33039.43</v>
      </c>
      <c r="F3678" s="160" t="n">
        <v>11989.79</v>
      </c>
    </row>
    <row r="3679">
      <c r="A3679" s="104" t="inlineStr">
        <is>
          <t>2024/25</t>
        </is>
      </c>
      <c r="B3679" s="104" t="inlineStr">
        <is>
          <t>HC-088</t>
        </is>
      </c>
      <c r="C3679" s="104" t="inlineStr">
        <is>
          <t>P026</t>
        </is>
      </c>
      <c r="D3679" s="159" t="n">
        <v>5508</v>
      </c>
      <c r="E3679" s="160" t="n">
        <v>24531.94</v>
      </c>
      <c r="F3679" s="160" t="n">
        <v>7855.49</v>
      </c>
    </row>
    <row r="3680">
      <c r="A3680" s="104" t="inlineStr">
        <is>
          <t>2024/25</t>
        </is>
      </c>
      <c r="B3680" s="104" t="inlineStr">
        <is>
          <t>HC-088</t>
        </is>
      </c>
      <c r="C3680" s="104" t="inlineStr">
        <is>
          <t>P027</t>
        </is>
      </c>
      <c r="D3680" s="159" t="n">
        <v>4047</v>
      </c>
      <c r="E3680" s="160" t="n">
        <v>18026.72</v>
      </c>
      <c r="F3680" s="160" t="n">
        <v>5772.17</v>
      </c>
    </row>
    <row r="3681">
      <c r="A3681" s="104" t="inlineStr">
        <is>
          <t>2024/25</t>
        </is>
      </c>
      <c r="B3681" s="104" t="inlineStr">
        <is>
          <t>HC-088</t>
        </is>
      </c>
      <c r="C3681" s="104" t="inlineStr">
        <is>
          <t>P028</t>
        </is>
      </c>
      <c r="D3681" s="159" t="n">
        <v>5942</v>
      </c>
      <c r="E3681" s="160" t="n">
        <v>28098.28</v>
      </c>
      <c r="F3681" s="160" t="n">
        <v>9598.309999999999</v>
      </c>
    </row>
    <row r="3682">
      <c r="A3682" s="104" t="inlineStr">
        <is>
          <t>2024/25</t>
        </is>
      </c>
      <c r="B3682" s="104" t="inlineStr">
        <is>
          <t>HC-088</t>
        </is>
      </c>
      <c r="C3682" s="104" t="inlineStr">
        <is>
          <t>P029</t>
        </is>
      </c>
      <c r="D3682" s="159" t="n">
        <v>14798</v>
      </c>
      <c r="E3682" s="160" t="n">
        <v>28249.3</v>
      </c>
      <c r="F3682" s="160" t="n">
        <v>4222.38</v>
      </c>
    </row>
    <row r="3683">
      <c r="A3683" s="104" t="inlineStr">
        <is>
          <t>2024/25</t>
        </is>
      </c>
      <c r="B3683" s="104" t="inlineStr">
        <is>
          <t>HC-088</t>
        </is>
      </c>
      <c r="C3683" s="104" t="inlineStr">
        <is>
          <t>P030</t>
        </is>
      </c>
      <c r="D3683" s="159" t="n">
        <v>8024</v>
      </c>
      <c r="E3683" s="160" t="n">
        <v>24067.27</v>
      </c>
      <c r="F3683" s="160" t="n">
        <v>4624.56</v>
      </c>
    </row>
    <row r="3684">
      <c r="A3684" s="104" t="inlineStr">
        <is>
          <t>2024/25</t>
        </is>
      </c>
      <c r="B3684" s="104" t="inlineStr">
        <is>
          <t>HC-088</t>
        </is>
      </c>
      <c r="C3684" s="104" t="inlineStr">
        <is>
          <t>P031</t>
        </is>
      </c>
      <c r="D3684" s="159" t="n">
        <v>3732</v>
      </c>
      <c r="E3684" s="160" t="n">
        <v>18660.88</v>
      </c>
      <c r="F3684" s="160" t="n">
        <v>5577.48</v>
      </c>
    </row>
    <row r="3685">
      <c r="A3685" s="104" t="inlineStr">
        <is>
          <t>2024/25</t>
        </is>
      </c>
      <c r="B3685" s="104" t="inlineStr">
        <is>
          <t>HC-088</t>
        </is>
      </c>
      <c r="C3685" s="104" t="inlineStr">
        <is>
          <t>P032</t>
        </is>
      </c>
      <c r="D3685" s="159" t="n">
        <v>4750</v>
      </c>
      <c r="E3685" s="160" t="n">
        <v>11225.95</v>
      </c>
      <c r="F3685" s="160" t="n">
        <v>2516.42</v>
      </c>
    </row>
    <row r="3686">
      <c r="A3686" s="104" t="inlineStr">
        <is>
          <t>2024/25</t>
        </is>
      </c>
      <c r="B3686" s="104" t="inlineStr">
        <is>
          <t>HC-088</t>
        </is>
      </c>
      <c r="C3686" s="104" t="inlineStr">
        <is>
          <t>P033</t>
        </is>
      </c>
      <c r="D3686" s="159" t="n">
        <v>3029</v>
      </c>
      <c r="E3686" s="160" t="n">
        <v>9366.700000000001</v>
      </c>
      <c r="F3686" s="160" t="n">
        <v>2399.47</v>
      </c>
    </row>
    <row r="3687">
      <c r="A3687" s="104" t="inlineStr">
        <is>
          <t>2024/25</t>
        </is>
      </c>
      <c r="B3687" s="104" t="inlineStr">
        <is>
          <t>HC-088</t>
        </is>
      </c>
      <c r="C3687" s="104" t="inlineStr">
        <is>
          <t>P034</t>
        </is>
      </c>
      <c r="D3687" s="159" t="n">
        <v>2112</v>
      </c>
      <c r="E3687" s="160" t="n">
        <v>8838.690000000001</v>
      </c>
      <c r="F3687" s="160" t="n">
        <v>2735.55</v>
      </c>
    </row>
    <row r="3688">
      <c r="A3688" s="104" t="inlineStr">
        <is>
          <t>2024/25</t>
        </is>
      </c>
      <c r="B3688" s="104" t="inlineStr">
        <is>
          <t>HC-088</t>
        </is>
      </c>
      <c r="C3688" s="104" t="inlineStr">
        <is>
          <t>P035</t>
        </is>
      </c>
      <c r="D3688" s="159" t="n">
        <v>2982</v>
      </c>
      <c r="E3688" s="160" t="n">
        <v>10574.92</v>
      </c>
      <c r="F3688" s="160" t="n">
        <v>2934.91</v>
      </c>
    </row>
    <row r="3689">
      <c r="A3689" s="104" t="inlineStr">
        <is>
          <t>2024/25</t>
        </is>
      </c>
      <c r="B3689" s="104" t="inlineStr">
        <is>
          <t>HC-088</t>
        </is>
      </c>
      <c r="C3689" s="104" t="inlineStr">
        <is>
          <t>P036</t>
        </is>
      </c>
      <c r="D3689" s="159" t="n">
        <v>2388</v>
      </c>
      <c r="E3689" s="160" t="n">
        <v>9120.610000000001</v>
      </c>
      <c r="F3689" s="160" t="n">
        <v>2628.65</v>
      </c>
    </row>
    <row r="3690">
      <c r="A3690" s="104" t="inlineStr">
        <is>
          <t>2024/25</t>
        </is>
      </c>
      <c r="B3690" s="104" t="inlineStr">
        <is>
          <t>HC-088</t>
        </is>
      </c>
      <c r="C3690" s="104" t="inlineStr">
        <is>
          <t>P037</t>
        </is>
      </c>
      <c r="D3690" s="159" t="n">
        <v>3501</v>
      </c>
      <c r="E3690" s="160" t="n">
        <v>12096.85</v>
      </c>
      <c r="F3690" s="160" t="n">
        <v>4002.33</v>
      </c>
    </row>
    <row r="3691">
      <c r="A3691" s="104" t="inlineStr">
        <is>
          <t>2024/25</t>
        </is>
      </c>
      <c r="B3691" s="104" t="inlineStr">
        <is>
          <t>HC-088</t>
        </is>
      </c>
      <c r="C3691" s="104" t="inlineStr">
        <is>
          <t>P038</t>
        </is>
      </c>
      <c r="D3691" s="159" t="n">
        <v>1661</v>
      </c>
      <c r="E3691" s="160" t="n">
        <v>10425.96</v>
      </c>
      <c r="F3691" s="160" t="n">
        <v>3338.48</v>
      </c>
    </row>
    <row r="3692">
      <c r="A3692" s="104" t="inlineStr">
        <is>
          <t>2024/25</t>
        </is>
      </c>
      <c r="B3692" s="104" t="inlineStr">
        <is>
          <t>HC-088</t>
        </is>
      </c>
      <c r="C3692" s="104" t="inlineStr">
        <is>
          <t>P039</t>
        </is>
      </c>
      <c r="D3692" s="159" t="n">
        <v>1732</v>
      </c>
      <c r="E3692" s="160" t="n">
        <v>10857.78</v>
      </c>
      <c r="F3692" s="160" t="n">
        <v>3592.04</v>
      </c>
    </row>
    <row r="3693">
      <c r="A3693" s="104" t="inlineStr">
        <is>
          <t>2024/25</t>
        </is>
      </c>
      <c r="B3693" s="104" t="inlineStr">
        <is>
          <t>HC-088</t>
        </is>
      </c>
      <c r="C3693" s="104" t="inlineStr">
        <is>
          <t>P040</t>
        </is>
      </c>
      <c r="D3693" s="159" t="n">
        <v>687</v>
      </c>
      <c r="E3693" s="160" t="n">
        <v>5244.21</v>
      </c>
      <c r="F3693" s="160" t="n">
        <v>1682.13</v>
      </c>
    </row>
    <row r="3694">
      <c r="A3694" s="104" t="inlineStr">
        <is>
          <t>2024/25</t>
        </is>
      </c>
      <c r="B3694" s="104" t="inlineStr">
        <is>
          <t>HC-088</t>
        </is>
      </c>
      <c r="C3694" s="104" t="inlineStr">
        <is>
          <t>P041</t>
        </is>
      </c>
      <c r="D3694" s="159" t="n">
        <v>312</v>
      </c>
      <c r="E3694" s="160" t="n">
        <v>3376.21</v>
      </c>
      <c r="F3694" s="160" t="n">
        <v>1293.28</v>
      </c>
    </row>
    <row r="3695">
      <c r="A3695" s="104" t="inlineStr">
        <is>
          <t>2024/25</t>
        </is>
      </c>
      <c r="B3695" s="104" t="inlineStr">
        <is>
          <t>HC-088</t>
        </is>
      </c>
      <c r="C3695" s="104" t="inlineStr">
        <is>
          <t>P042</t>
        </is>
      </c>
      <c r="D3695" s="159" t="n">
        <v>592</v>
      </c>
      <c r="E3695" s="160" t="n">
        <v>2370.93</v>
      </c>
      <c r="F3695" s="160" t="n">
        <v>580.35</v>
      </c>
    </row>
    <row r="3696">
      <c r="A3696" s="104" t="inlineStr">
        <is>
          <t>2024/25</t>
        </is>
      </c>
      <c r="B3696" s="104" t="inlineStr">
        <is>
          <t>HC-089</t>
        </is>
      </c>
      <c r="C3696" s="104" t="inlineStr">
        <is>
          <t>P001</t>
        </is>
      </c>
      <c r="D3696" s="159" t="n">
        <v>4647</v>
      </c>
      <c r="E3696" s="160" t="n">
        <v>41820.48</v>
      </c>
      <c r="F3696" s="160" t="n">
        <v>14687</v>
      </c>
    </row>
    <row r="3697">
      <c r="A3697" s="104" t="inlineStr">
        <is>
          <t>2024/25</t>
        </is>
      </c>
      <c r="B3697" s="104" t="inlineStr">
        <is>
          <t>HC-089</t>
        </is>
      </c>
      <c r="C3697" s="104" t="inlineStr">
        <is>
          <t>P002</t>
        </is>
      </c>
      <c r="D3697" s="159" t="n">
        <v>6443</v>
      </c>
      <c r="E3697" s="160" t="n">
        <v>67355.64</v>
      </c>
      <c r="F3697" s="160" t="n">
        <v>25091.03</v>
      </c>
    </row>
    <row r="3698">
      <c r="A3698" s="104" t="inlineStr">
        <is>
          <t>2024/25</t>
        </is>
      </c>
      <c r="B3698" s="104" t="inlineStr">
        <is>
          <t>HC-089</t>
        </is>
      </c>
      <c r="C3698" s="104" t="inlineStr">
        <is>
          <t>P003</t>
        </is>
      </c>
      <c r="D3698" s="159" t="n">
        <v>9139</v>
      </c>
      <c r="E3698" s="160" t="n">
        <v>61483.96</v>
      </c>
      <c r="F3698" s="160" t="n">
        <v>20285.21</v>
      </c>
    </row>
    <row r="3699">
      <c r="A3699" s="104" t="inlineStr">
        <is>
          <t>2024/25</t>
        </is>
      </c>
      <c r="B3699" s="104" t="inlineStr">
        <is>
          <t>HC-089</t>
        </is>
      </c>
      <c r="C3699" s="104" t="inlineStr">
        <is>
          <t>P004</t>
        </is>
      </c>
      <c r="D3699" s="159" t="n">
        <v>3930</v>
      </c>
      <c r="E3699" s="160" t="n">
        <v>30738.23</v>
      </c>
      <c r="F3699" s="160" t="n">
        <v>9814.66</v>
      </c>
    </row>
    <row r="3700">
      <c r="A3700" s="104" t="inlineStr">
        <is>
          <t>2024/25</t>
        </is>
      </c>
      <c r="B3700" s="104" t="inlineStr">
        <is>
          <t>HC-089</t>
        </is>
      </c>
      <c r="C3700" s="104" t="inlineStr">
        <is>
          <t>P005</t>
        </is>
      </c>
      <c r="D3700" s="159" t="n">
        <v>8618</v>
      </c>
      <c r="E3700" s="160" t="n">
        <v>64233.33</v>
      </c>
      <c r="F3700" s="160" t="n">
        <v>19824.81</v>
      </c>
    </row>
    <row r="3701">
      <c r="A3701" s="104" t="inlineStr">
        <is>
          <t>2024/25</t>
        </is>
      </c>
      <c r="B3701" s="104" t="inlineStr">
        <is>
          <t>HC-089</t>
        </is>
      </c>
      <c r="C3701" s="104" t="inlineStr">
        <is>
          <t>P006</t>
        </is>
      </c>
      <c r="D3701" s="159" t="n">
        <v>8255</v>
      </c>
      <c r="E3701" s="160" t="n">
        <v>66791.47</v>
      </c>
      <c r="F3701" s="160" t="n">
        <v>19192.23</v>
      </c>
    </row>
    <row r="3702">
      <c r="A3702" s="104" t="inlineStr">
        <is>
          <t>2024/25</t>
        </is>
      </c>
      <c r="B3702" s="104" t="inlineStr">
        <is>
          <t>HC-089</t>
        </is>
      </c>
      <c r="C3702" s="104" t="inlineStr">
        <is>
          <t>P007</t>
        </is>
      </c>
      <c r="D3702" s="159" t="n">
        <v>8078</v>
      </c>
      <c r="E3702" s="160" t="n">
        <v>60955.11</v>
      </c>
      <c r="F3702" s="160" t="n">
        <v>16219.23</v>
      </c>
    </row>
    <row r="3703">
      <c r="A3703" s="104" t="inlineStr">
        <is>
          <t>2024/25</t>
        </is>
      </c>
      <c r="B3703" s="104" t="inlineStr">
        <is>
          <t>HC-089</t>
        </is>
      </c>
      <c r="C3703" s="104" t="inlineStr">
        <is>
          <t>P008</t>
        </is>
      </c>
      <c r="D3703" s="159" t="n">
        <v>6948</v>
      </c>
      <c r="E3703" s="160" t="n">
        <v>51165.09</v>
      </c>
      <c r="F3703" s="160" t="n">
        <v>18513.57</v>
      </c>
    </row>
    <row r="3704">
      <c r="A3704" s="104" t="inlineStr">
        <is>
          <t>2024/25</t>
        </is>
      </c>
      <c r="B3704" s="104" t="inlineStr">
        <is>
          <t>HC-089</t>
        </is>
      </c>
      <c r="C3704" s="104" t="inlineStr">
        <is>
          <t>P009</t>
        </is>
      </c>
      <c r="D3704" s="159" t="n">
        <v>3509</v>
      </c>
      <c r="E3704" s="160" t="n">
        <v>44341.26</v>
      </c>
      <c r="F3704" s="160" t="n">
        <v>17932.69</v>
      </c>
    </row>
    <row r="3705">
      <c r="A3705" s="104" t="inlineStr">
        <is>
          <t>2024/25</t>
        </is>
      </c>
      <c r="B3705" s="104" t="inlineStr">
        <is>
          <t>HC-089</t>
        </is>
      </c>
      <c r="C3705" s="104" t="inlineStr">
        <is>
          <t>P010</t>
        </is>
      </c>
      <c r="D3705" s="159" t="n">
        <v>8981</v>
      </c>
      <c r="E3705" s="160" t="n">
        <v>53071.05</v>
      </c>
      <c r="F3705" s="160" t="n">
        <v>16945.5</v>
      </c>
    </row>
    <row r="3706">
      <c r="A3706" s="104" t="inlineStr">
        <is>
          <t>2024/25</t>
        </is>
      </c>
      <c r="B3706" s="104" t="inlineStr">
        <is>
          <t>HC-089</t>
        </is>
      </c>
      <c r="C3706" s="104" t="inlineStr">
        <is>
          <t>P011</t>
        </is>
      </c>
      <c r="D3706" s="159" t="n">
        <v>8008</v>
      </c>
      <c r="E3706" s="160" t="n">
        <v>23290.59</v>
      </c>
      <c r="F3706" s="160" t="n">
        <v>5453.32</v>
      </c>
    </row>
    <row r="3707">
      <c r="A3707" s="104" t="inlineStr">
        <is>
          <t>2024/25</t>
        </is>
      </c>
      <c r="B3707" s="104" t="inlineStr">
        <is>
          <t>HC-089</t>
        </is>
      </c>
      <c r="C3707" s="104" t="inlineStr">
        <is>
          <t>P012</t>
        </is>
      </c>
      <c r="D3707" s="159" t="n">
        <v>9061</v>
      </c>
      <c r="E3707" s="160" t="n">
        <v>33774.19</v>
      </c>
      <c r="F3707" s="160" t="n">
        <v>10065.52</v>
      </c>
    </row>
    <row r="3708">
      <c r="A3708" s="104" t="inlineStr">
        <is>
          <t>2024/25</t>
        </is>
      </c>
      <c r="B3708" s="104" t="inlineStr">
        <is>
          <t>HC-089</t>
        </is>
      </c>
      <c r="C3708" s="104" t="inlineStr">
        <is>
          <t>P013</t>
        </is>
      </c>
      <c r="D3708" s="159" t="n">
        <v>9412</v>
      </c>
      <c r="E3708" s="160" t="n">
        <v>32519.34</v>
      </c>
      <c r="F3708" s="160" t="n">
        <v>8307.66</v>
      </c>
    </row>
    <row r="3709">
      <c r="A3709" s="104" t="inlineStr">
        <is>
          <t>2024/25</t>
        </is>
      </c>
      <c r="B3709" s="104" t="inlineStr">
        <is>
          <t>HC-089</t>
        </is>
      </c>
      <c r="C3709" s="104" t="inlineStr">
        <is>
          <t>P014</t>
        </is>
      </c>
      <c r="D3709" s="159" t="n">
        <v>10662</v>
      </c>
      <c r="E3709" s="160" t="n">
        <v>41686.3</v>
      </c>
      <c r="F3709" s="160" t="n">
        <v>11535.27</v>
      </c>
    </row>
    <row r="3710">
      <c r="A3710" s="104" t="inlineStr">
        <is>
          <t>2024/25</t>
        </is>
      </c>
      <c r="B3710" s="104" t="inlineStr">
        <is>
          <t>HC-089</t>
        </is>
      </c>
      <c r="C3710" s="104" t="inlineStr">
        <is>
          <t>P015</t>
        </is>
      </c>
      <c r="D3710" s="159" t="n">
        <v>7177</v>
      </c>
      <c r="E3710" s="160" t="n">
        <v>33924.87</v>
      </c>
      <c r="F3710" s="160" t="n">
        <v>11193.43</v>
      </c>
    </row>
    <row r="3711">
      <c r="A3711" s="104" t="inlineStr">
        <is>
          <t>2024/25</t>
        </is>
      </c>
      <c r="B3711" s="104" t="inlineStr">
        <is>
          <t>HC-089</t>
        </is>
      </c>
      <c r="C3711" s="104" t="inlineStr">
        <is>
          <t>P016</t>
        </is>
      </c>
      <c r="D3711" s="159" t="n">
        <v>3966</v>
      </c>
      <c r="E3711" s="160" t="n">
        <v>24519.13</v>
      </c>
      <c r="F3711" s="160" t="n">
        <v>7568.29</v>
      </c>
    </row>
    <row r="3712">
      <c r="A3712" s="104" t="inlineStr">
        <is>
          <t>2024/25</t>
        </is>
      </c>
      <c r="B3712" s="104" t="inlineStr">
        <is>
          <t>HC-089</t>
        </is>
      </c>
      <c r="C3712" s="104" t="inlineStr">
        <is>
          <t>P017</t>
        </is>
      </c>
      <c r="D3712" s="159" t="n">
        <v>3572</v>
      </c>
      <c r="E3712" s="160" t="n">
        <v>24346.73</v>
      </c>
      <c r="F3712" s="160" t="n">
        <v>8292.790000000001</v>
      </c>
    </row>
    <row r="3713">
      <c r="A3713" s="104" t="inlineStr">
        <is>
          <t>2024/25</t>
        </is>
      </c>
      <c r="B3713" s="104" t="inlineStr">
        <is>
          <t>HC-089</t>
        </is>
      </c>
      <c r="C3713" s="104" t="inlineStr">
        <is>
          <t>P018</t>
        </is>
      </c>
      <c r="D3713" s="159" t="n">
        <v>8096</v>
      </c>
      <c r="E3713" s="160" t="n">
        <v>21346.12</v>
      </c>
      <c r="F3713" s="160" t="n">
        <v>4543.8</v>
      </c>
    </row>
    <row r="3714">
      <c r="A3714" s="104" t="inlineStr">
        <is>
          <t>2024/25</t>
        </is>
      </c>
      <c r="B3714" s="104" t="inlineStr">
        <is>
          <t>HC-089</t>
        </is>
      </c>
      <c r="C3714" s="104" t="inlineStr">
        <is>
          <t>P019</t>
        </is>
      </c>
      <c r="D3714" s="159" t="n">
        <v>10111</v>
      </c>
      <c r="E3714" s="160" t="n">
        <v>25733.32</v>
      </c>
      <c r="F3714" s="160" t="n">
        <v>6573.31</v>
      </c>
    </row>
    <row r="3715">
      <c r="A3715" s="104" t="inlineStr">
        <is>
          <t>2024/25</t>
        </is>
      </c>
      <c r="B3715" s="104" t="inlineStr">
        <is>
          <t>HC-089</t>
        </is>
      </c>
      <c r="C3715" s="104" t="inlineStr">
        <is>
          <t>P020</t>
        </is>
      </c>
      <c r="D3715" s="159" t="n">
        <v>6688</v>
      </c>
      <c r="E3715" s="160" t="n">
        <v>17024.12</v>
      </c>
      <c r="F3715" s="160" t="n">
        <v>4349.02</v>
      </c>
    </row>
    <row r="3716">
      <c r="A3716" s="104" t="inlineStr">
        <is>
          <t>2024/25</t>
        </is>
      </c>
      <c r="B3716" s="104" t="inlineStr">
        <is>
          <t>HC-089</t>
        </is>
      </c>
      <c r="C3716" s="104" t="inlineStr">
        <is>
          <t>P021</t>
        </is>
      </c>
      <c r="D3716" s="159" t="n">
        <v>10294</v>
      </c>
      <c r="E3716" s="160" t="n">
        <v>33684.82</v>
      </c>
      <c r="F3716" s="160" t="n">
        <v>9321.15</v>
      </c>
    </row>
    <row r="3717">
      <c r="A3717" s="104" t="inlineStr">
        <is>
          <t>2024/25</t>
        </is>
      </c>
      <c r="B3717" s="104" t="inlineStr">
        <is>
          <t>HC-089</t>
        </is>
      </c>
      <c r="C3717" s="104" t="inlineStr">
        <is>
          <t>P022</t>
        </is>
      </c>
      <c r="D3717" s="159" t="n">
        <v>9017</v>
      </c>
      <c r="E3717" s="160" t="n">
        <v>27869.06</v>
      </c>
      <c r="F3717" s="160" t="n">
        <v>7415.94</v>
      </c>
    </row>
    <row r="3718">
      <c r="A3718" s="104" t="inlineStr">
        <is>
          <t>2024/25</t>
        </is>
      </c>
      <c r="B3718" s="104" t="inlineStr">
        <is>
          <t>HC-089</t>
        </is>
      </c>
      <c r="C3718" s="104" t="inlineStr">
        <is>
          <t>P023</t>
        </is>
      </c>
      <c r="D3718" s="159" t="n">
        <v>10254</v>
      </c>
      <c r="E3718" s="160" t="n">
        <v>20505.36</v>
      </c>
      <c r="F3718" s="160" t="n">
        <v>3928.79</v>
      </c>
    </row>
    <row r="3719">
      <c r="A3719" s="104" t="inlineStr">
        <is>
          <t>2024/25</t>
        </is>
      </c>
      <c r="B3719" s="104" t="inlineStr">
        <is>
          <t>HC-089</t>
        </is>
      </c>
      <c r="C3719" s="104" t="inlineStr">
        <is>
          <t>P024</t>
        </is>
      </c>
      <c r="D3719" s="159" t="n">
        <v>11006</v>
      </c>
      <c r="E3719" s="160" t="n">
        <v>24015.13</v>
      </c>
      <c r="F3719" s="160" t="n">
        <v>4856.17</v>
      </c>
    </row>
    <row r="3720">
      <c r="A3720" s="104" t="inlineStr">
        <is>
          <t>2024/25</t>
        </is>
      </c>
      <c r="B3720" s="104" t="inlineStr">
        <is>
          <t>HC-089</t>
        </is>
      </c>
      <c r="C3720" s="104" t="inlineStr">
        <is>
          <t>P025</t>
        </is>
      </c>
      <c r="D3720" s="159" t="n">
        <v>8921</v>
      </c>
      <c r="E3720" s="160" t="n">
        <v>34055.34</v>
      </c>
      <c r="F3720" s="160" t="n">
        <v>12322</v>
      </c>
    </row>
    <row r="3721">
      <c r="A3721" s="104" t="inlineStr">
        <is>
          <t>2024/25</t>
        </is>
      </c>
      <c r="B3721" s="104" t="inlineStr">
        <is>
          <t>HC-089</t>
        </is>
      </c>
      <c r="C3721" s="104" t="inlineStr">
        <is>
          <t>P026</t>
        </is>
      </c>
      <c r="D3721" s="159" t="n">
        <v>5594</v>
      </c>
      <c r="E3721" s="160" t="n">
        <v>24922.19</v>
      </c>
      <c r="F3721" s="160" t="n">
        <v>7957.71</v>
      </c>
    </row>
    <row r="3722">
      <c r="A3722" s="104" t="inlineStr">
        <is>
          <t>2024/25</t>
        </is>
      </c>
      <c r="B3722" s="104" t="inlineStr">
        <is>
          <t>HC-089</t>
        </is>
      </c>
      <c r="C3722" s="104" t="inlineStr">
        <is>
          <t>P027</t>
        </is>
      </c>
      <c r="D3722" s="159" t="n">
        <v>4363</v>
      </c>
      <c r="E3722" s="160" t="n">
        <v>19437.15</v>
      </c>
      <c r="F3722" s="160" t="n">
        <v>6205.67</v>
      </c>
    </row>
    <row r="3723">
      <c r="A3723" s="104" t="inlineStr">
        <is>
          <t>2024/25</t>
        </is>
      </c>
      <c r="B3723" s="104" t="inlineStr">
        <is>
          <t>HC-089</t>
        </is>
      </c>
      <c r="C3723" s="104" t="inlineStr">
        <is>
          <t>P028</t>
        </is>
      </c>
      <c r="D3723" s="159" t="n">
        <v>6531</v>
      </c>
      <c r="E3723" s="160" t="n">
        <v>30873.49</v>
      </c>
      <c r="F3723" s="160" t="n">
        <v>10514.98</v>
      </c>
    </row>
    <row r="3724">
      <c r="A3724" s="104" t="inlineStr">
        <is>
          <t>2024/25</t>
        </is>
      </c>
      <c r="B3724" s="104" t="inlineStr">
        <is>
          <t>HC-089</t>
        </is>
      </c>
      <c r="C3724" s="104" t="inlineStr">
        <is>
          <t>P029</t>
        </is>
      </c>
      <c r="D3724" s="159" t="n">
        <v>15769</v>
      </c>
      <c r="E3724" s="160" t="n">
        <v>30104.87</v>
      </c>
      <c r="F3724" s="160" t="n">
        <v>4485.86</v>
      </c>
    </row>
    <row r="3725">
      <c r="A3725" s="104" t="inlineStr">
        <is>
          <t>2024/25</t>
        </is>
      </c>
      <c r="B3725" s="104" t="inlineStr">
        <is>
          <t>HC-089</t>
        </is>
      </c>
      <c r="C3725" s="104" t="inlineStr">
        <is>
          <t>P030</t>
        </is>
      </c>
      <c r="D3725" s="159" t="n">
        <v>8560</v>
      </c>
      <c r="E3725" s="160" t="n">
        <v>25674.58</v>
      </c>
      <c r="F3725" s="160" t="n">
        <v>4919.56</v>
      </c>
    </row>
    <row r="3726">
      <c r="A3726" s="104" t="inlineStr">
        <is>
          <t>2024/25</t>
        </is>
      </c>
      <c r="B3726" s="104" t="inlineStr">
        <is>
          <t>HC-089</t>
        </is>
      </c>
      <c r="C3726" s="104" t="inlineStr">
        <is>
          <t>P031</t>
        </is>
      </c>
      <c r="D3726" s="159" t="n">
        <v>4153</v>
      </c>
      <c r="E3726" s="160" t="n">
        <v>20760.86</v>
      </c>
      <c r="F3726" s="160" t="n">
        <v>6187.12</v>
      </c>
    </row>
    <row r="3727">
      <c r="A3727" s="104" t="inlineStr">
        <is>
          <t>2024/25</t>
        </is>
      </c>
      <c r="B3727" s="104" t="inlineStr">
        <is>
          <t>HC-089</t>
        </is>
      </c>
      <c r="C3727" s="104" t="inlineStr">
        <is>
          <t>P032</t>
        </is>
      </c>
      <c r="D3727" s="159" t="n">
        <v>4878</v>
      </c>
      <c r="E3727" s="160" t="n">
        <v>11529.63</v>
      </c>
      <c r="F3727" s="160" t="n">
        <v>2576.81</v>
      </c>
    </row>
    <row r="3728">
      <c r="A3728" s="104" t="inlineStr">
        <is>
          <t>2024/25</t>
        </is>
      </c>
      <c r="B3728" s="104" t="inlineStr">
        <is>
          <t>HC-089</t>
        </is>
      </c>
      <c r="C3728" s="104" t="inlineStr">
        <is>
          <t>P033</t>
        </is>
      </c>
      <c r="D3728" s="159" t="n">
        <v>3378</v>
      </c>
      <c r="E3728" s="160" t="n">
        <v>10444.67</v>
      </c>
      <c r="F3728" s="160" t="n">
        <v>2667.89</v>
      </c>
    </row>
    <row r="3729">
      <c r="A3729" s="104" t="inlineStr">
        <is>
          <t>2024/25</t>
        </is>
      </c>
      <c r="B3729" s="104" t="inlineStr">
        <is>
          <t>HC-089</t>
        </is>
      </c>
      <c r="C3729" s="104" t="inlineStr">
        <is>
          <t>P034</t>
        </is>
      </c>
      <c r="D3729" s="159" t="n">
        <v>2323</v>
      </c>
      <c r="E3729" s="160" t="n">
        <v>9718.67</v>
      </c>
      <c r="F3729" s="160" t="n">
        <v>2999.76</v>
      </c>
    </row>
    <row r="3730">
      <c r="A3730" s="104" t="inlineStr">
        <is>
          <t>2024/25</t>
        </is>
      </c>
      <c r="B3730" s="104" t="inlineStr">
        <is>
          <t>HC-089</t>
        </is>
      </c>
      <c r="C3730" s="104" t="inlineStr">
        <is>
          <t>P035</t>
        </is>
      </c>
      <c r="D3730" s="159" t="n">
        <v>3128</v>
      </c>
      <c r="E3730" s="160" t="n">
        <v>11096.51</v>
      </c>
      <c r="F3730" s="160" t="n">
        <v>3070.84</v>
      </c>
    </row>
    <row r="3731">
      <c r="A3731" s="104" t="inlineStr">
        <is>
          <t>2024/25</t>
        </is>
      </c>
      <c r="B3731" s="104" t="inlineStr">
        <is>
          <t>HC-089</t>
        </is>
      </c>
      <c r="C3731" s="104" t="inlineStr">
        <is>
          <t>P036</t>
        </is>
      </c>
      <c r="D3731" s="159" t="n">
        <v>2357</v>
      </c>
      <c r="E3731" s="160" t="n">
        <v>8996.139999999999</v>
      </c>
      <c r="F3731" s="160" t="n">
        <v>2585.46</v>
      </c>
    </row>
    <row r="3732">
      <c r="A3732" s="104" t="inlineStr">
        <is>
          <t>2024/25</t>
        </is>
      </c>
      <c r="B3732" s="104" t="inlineStr">
        <is>
          <t>HC-089</t>
        </is>
      </c>
      <c r="C3732" s="104" t="inlineStr">
        <is>
          <t>P037</t>
        </is>
      </c>
      <c r="D3732" s="159" t="n">
        <v>3637</v>
      </c>
      <c r="E3732" s="160" t="n">
        <v>12559.54</v>
      </c>
      <c r="F3732" s="160" t="n">
        <v>4144.44</v>
      </c>
    </row>
    <row r="3733">
      <c r="A3733" s="104" t="inlineStr">
        <is>
          <t>2024/25</t>
        </is>
      </c>
      <c r="B3733" s="104" t="inlineStr">
        <is>
          <t>HC-089</t>
        </is>
      </c>
      <c r="C3733" s="104" t="inlineStr">
        <is>
          <t>P038</t>
        </is>
      </c>
      <c r="D3733" s="159" t="n">
        <v>1723</v>
      </c>
      <c r="E3733" s="160" t="n">
        <v>10814.77</v>
      </c>
      <c r="F3733" s="160" t="n">
        <v>3452.65</v>
      </c>
    </row>
    <row r="3734">
      <c r="A3734" s="104" t="inlineStr">
        <is>
          <t>2024/25</t>
        </is>
      </c>
      <c r="B3734" s="104" t="inlineStr">
        <is>
          <t>HC-089</t>
        </is>
      </c>
      <c r="C3734" s="104" t="inlineStr">
        <is>
          <t>P039</t>
        </is>
      </c>
      <c r="D3734" s="159" t="n">
        <v>1957</v>
      </c>
      <c r="E3734" s="160" t="n">
        <v>12288.11</v>
      </c>
      <c r="F3734" s="160" t="n">
        <v>4054.12</v>
      </c>
    </row>
    <row r="3735">
      <c r="A3735" s="104" t="inlineStr">
        <is>
          <t>2024/25</t>
        </is>
      </c>
      <c r="B3735" s="104" t="inlineStr">
        <is>
          <t>HC-089</t>
        </is>
      </c>
      <c r="C3735" s="104" t="inlineStr">
        <is>
          <t>P040</t>
        </is>
      </c>
      <c r="D3735" s="159" t="n">
        <v>718</v>
      </c>
      <c r="E3735" s="160" t="n">
        <v>5476.06</v>
      </c>
      <c r="F3735" s="160" t="n">
        <v>1751.93</v>
      </c>
    </row>
    <row r="3736">
      <c r="A3736" s="104" t="inlineStr">
        <is>
          <t>2024/25</t>
        </is>
      </c>
      <c r="B3736" s="104" t="inlineStr">
        <is>
          <t>HC-089</t>
        </is>
      </c>
      <c r="C3736" s="104" t="inlineStr">
        <is>
          <t>P041</t>
        </is>
      </c>
      <c r="D3736" s="159" t="n">
        <v>378</v>
      </c>
      <c r="E3736" s="160" t="n">
        <v>4094.44</v>
      </c>
      <c r="F3736" s="160" t="n">
        <v>1567.79</v>
      </c>
    </row>
    <row r="3737">
      <c r="A3737" s="104" t="inlineStr">
        <is>
          <t>2024/25</t>
        </is>
      </c>
      <c r="B3737" s="104" t="inlineStr">
        <is>
          <t>HC-089</t>
        </is>
      </c>
      <c r="C3737" s="104" t="inlineStr">
        <is>
          <t>P042</t>
        </is>
      </c>
      <c r="D3737" s="159" t="n">
        <v>622</v>
      </c>
      <c r="E3737" s="160" t="n">
        <v>2489.67</v>
      </c>
      <c r="F3737" s="160" t="n">
        <v>608.92</v>
      </c>
    </row>
    <row r="3738">
      <c r="A3738" s="104" t="inlineStr">
        <is>
          <t>2024/25</t>
        </is>
      </c>
      <c r="B3738" s="104" t="inlineStr">
        <is>
          <t>HC-090</t>
        </is>
      </c>
      <c r="C3738" s="104" t="inlineStr">
        <is>
          <t>P001</t>
        </is>
      </c>
      <c r="D3738" s="159" t="n">
        <v>3974</v>
      </c>
      <c r="E3738" s="160" t="n">
        <v>35766.66</v>
      </c>
      <c r="F3738" s="160" t="n">
        <v>12562.1</v>
      </c>
    </row>
    <row r="3739">
      <c r="A3739" s="104" t="inlineStr">
        <is>
          <t>2024/25</t>
        </is>
      </c>
      <c r="B3739" s="104" t="inlineStr">
        <is>
          <t>HC-090</t>
        </is>
      </c>
      <c r="C3739" s="104" t="inlineStr">
        <is>
          <t>P002</t>
        </is>
      </c>
      <c r="D3739" s="159" t="n">
        <v>6089</v>
      </c>
      <c r="E3739" s="160" t="n">
        <v>63663.84</v>
      </c>
      <c r="F3739" s="160" t="n">
        <v>23717.88</v>
      </c>
    </row>
    <row r="3740">
      <c r="A3740" s="104" t="inlineStr">
        <is>
          <t>2024/25</t>
        </is>
      </c>
      <c r="B3740" s="104" t="inlineStr">
        <is>
          <t>HC-090</t>
        </is>
      </c>
      <c r="C3740" s="104" t="inlineStr">
        <is>
          <t>P003</t>
        </is>
      </c>
      <c r="D3740" s="159" t="n">
        <v>8439</v>
      </c>
      <c r="E3740" s="160" t="n">
        <v>56788.05</v>
      </c>
      <c r="F3740" s="160" t="n">
        <v>18740.07</v>
      </c>
    </row>
    <row r="3741">
      <c r="A3741" s="104" t="inlineStr">
        <is>
          <t>2024/25</t>
        </is>
      </c>
      <c r="B3741" s="104" t="inlineStr">
        <is>
          <t>HC-090</t>
        </is>
      </c>
      <c r="C3741" s="104" t="inlineStr">
        <is>
          <t>P004</t>
        </is>
      </c>
      <c r="D3741" s="159" t="n">
        <v>3584</v>
      </c>
      <c r="E3741" s="160" t="n">
        <v>28017.87</v>
      </c>
      <c r="F3741" s="160" t="n">
        <v>8946.24</v>
      </c>
    </row>
    <row r="3742">
      <c r="A3742" s="104" t="inlineStr">
        <is>
          <t>2024/25</t>
        </is>
      </c>
      <c r="B3742" s="104" t="inlineStr">
        <is>
          <t>HC-090</t>
        </is>
      </c>
      <c r="C3742" s="104" t="inlineStr">
        <is>
          <t>P005</t>
        </is>
      </c>
      <c r="D3742" s="159" t="n">
        <v>8171</v>
      </c>
      <c r="E3742" s="160" t="n">
        <v>60902.08</v>
      </c>
      <c r="F3742" s="160" t="n">
        <v>18800.52</v>
      </c>
    </row>
    <row r="3743">
      <c r="A3743" s="104" t="inlineStr">
        <is>
          <t>2024/25</t>
        </is>
      </c>
      <c r="B3743" s="104" t="inlineStr">
        <is>
          <t>HC-090</t>
        </is>
      </c>
      <c r="C3743" s="104" t="inlineStr">
        <is>
          <t>P006</t>
        </is>
      </c>
      <c r="D3743" s="159" t="n">
        <v>7463</v>
      </c>
      <c r="E3743" s="160" t="n">
        <v>60369.02</v>
      </c>
      <c r="F3743" s="160" t="n">
        <v>17354.3</v>
      </c>
    </row>
    <row r="3744">
      <c r="A3744" s="104" t="inlineStr">
        <is>
          <t>2024/25</t>
        </is>
      </c>
      <c r="B3744" s="104" t="inlineStr">
        <is>
          <t>HC-090</t>
        </is>
      </c>
      <c r="C3744" s="104" t="inlineStr">
        <is>
          <t>P007</t>
        </is>
      </c>
      <c r="D3744" s="159" t="n">
        <v>7108</v>
      </c>
      <c r="E3744" s="160" t="n">
        <v>53642.06</v>
      </c>
      <c r="F3744" s="160" t="n">
        <v>14277.09</v>
      </c>
    </row>
    <row r="3745">
      <c r="A3745" s="104" t="inlineStr">
        <is>
          <t>2024/25</t>
        </is>
      </c>
      <c r="B3745" s="104" t="inlineStr">
        <is>
          <t>HC-090</t>
        </is>
      </c>
      <c r="C3745" s="104" t="inlineStr">
        <is>
          <t>P008</t>
        </is>
      </c>
      <c r="D3745" s="159" t="n">
        <v>6035</v>
      </c>
      <c r="E3745" s="160" t="n">
        <v>44439.55</v>
      </c>
      <c r="F3745" s="160" t="n">
        <v>16085.11</v>
      </c>
    </row>
    <row r="3746">
      <c r="A3746" s="104" t="inlineStr">
        <is>
          <t>2024/25</t>
        </is>
      </c>
      <c r="B3746" s="104" t="inlineStr">
        <is>
          <t>HC-090</t>
        </is>
      </c>
      <c r="C3746" s="104" t="inlineStr">
        <is>
          <t>P009</t>
        </is>
      </c>
      <c r="D3746" s="159" t="n">
        <v>2894</v>
      </c>
      <c r="E3746" s="160" t="n">
        <v>36566.84</v>
      </c>
      <c r="F3746" s="160" t="n">
        <v>14790.82</v>
      </c>
    </row>
    <row r="3747">
      <c r="A3747" s="104" t="inlineStr">
        <is>
          <t>2024/25</t>
        </is>
      </c>
      <c r="B3747" s="104" t="inlineStr">
        <is>
          <t>HC-090</t>
        </is>
      </c>
      <c r="C3747" s="104" t="inlineStr">
        <is>
          <t>P010</t>
        </is>
      </c>
      <c r="D3747" s="159" t="n">
        <v>8170</v>
      </c>
      <c r="E3747" s="160" t="n">
        <v>48281.7</v>
      </c>
      <c r="F3747" s="160" t="n">
        <v>15418.49</v>
      </c>
    </row>
    <row r="3748">
      <c r="A3748" s="104" t="inlineStr">
        <is>
          <t>2024/25</t>
        </is>
      </c>
      <c r="B3748" s="104" t="inlineStr">
        <is>
          <t>HC-090</t>
        </is>
      </c>
      <c r="C3748" s="104" t="inlineStr">
        <is>
          <t>P011</t>
        </is>
      </c>
      <c r="D3748" s="159" t="n">
        <v>7659</v>
      </c>
      <c r="E3748" s="160" t="n">
        <v>22284.68</v>
      </c>
      <c r="F3748" s="160" t="n">
        <v>5218.45</v>
      </c>
    </row>
    <row r="3749">
      <c r="A3749" s="104" t="inlineStr">
        <is>
          <t>2024/25</t>
        </is>
      </c>
      <c r="B3749" s="104" t="inlineStr">
        <is>
          <t>HC-090</t>
        </is>
      </c>
      <c r="C3749" s="104" t="inlineStr">
        <is>
          <t>P012</t>
        </is>
      </c>
      <c r="D3749" s="159" t="n">
        <v>7962</v>
      </c>
      <c r="E3749" s="160" t="n">
        <v>29672.28</v>
      </c>
      <c r="F3749" s="160" t="n">
        <v>8844.26</v>
      </c>
    </row>
    <row r="3750">
      <c r="A3750" s="104" t="inlineStr">
        <is>
          <t>2024/25</t>
        </is>
      </c>
      <c r="B3750" s="104" t="inlineStr">
        <is>
          <t>HC-090</t>
        </is>
      </c>
      <c r="C3750" s="104" t="inlineStr">
        <is>
          <t>P013</t>
        </is>
      </c>
      <c r="D3750" s="159" t="n">
        <v>8380</v>
      </c>
      <c r="E3750" s="160" t="n">
        <v>28953.63</v>
      </c>
      <c r="F3750" s="160" t="n">
        <v>7396.83</v>
      </c>
    </row>
    <row r="3751">
      <c r="A3751" s="104" t="inlineStr">
        <is>
          <t>2024/25</t>
        </is>
      </c>
      <c r="B3751" s="104" t="inlineStr">
        <is>
          <t>HC-090</t>
        </is>
      </c>
      <c r="C3751" s="104" t="inlineStr">
        <is>
          <t>P014</t>
        </is>
      </c>
      <c r="D3751" s="159" t="n">
        <v>9093</v>
      </c>
      <c r="E3751" s="160" t="n">
        <v>35549.03</v>
      </c>
      <c r="F3751" s="160" t="n">
        <v>9840.35</v>
      </c>
    </row>
    <row r="3752">
      <c r="A3752" s="104" t="inlineStr">
        <is>
          <t>2024/25</t>
        </is>
      </c>
      <c r="B3752" s="104" t="inlineStr">
        <is>
          <t>HC-090</t>
        </is>
      </c>
      <c r="C3752" s="104" t="inlineStr">
        <is>
          <t>P015</t>
        </is>
      </c>
      <c r="D3752" s="159" t="n">
        <v>6541</v>
      </c>
      <c r="E3752" s="160" t="n">
        <v>30917.47</v>
      </c>
      <c r="F3752" s="160" t="n">
        <v>10201.99</v>
      </c>
    </row>
    <row r="3753">
      <c r="A3753" s="104" t="inlineStr">
        <is>
          <t>2024/25</t>
        </is>
      </c>
      <c r="B3753" s="104" t="inlineStr">
        <is>
          <t>HC-090</t>
        </is>
      </c>
      <c r="C3753" s="104" t="inlineStr">
        <is>
          <t>P016</t>
        </is>
      </c>
      <c r="D3753" s="159" t="n">
        <v>3548</v>
      </c>
      <c r="E3753" s="160" t="n">
        <v>21949.59</v>
      </c>
      <c r="F3753" s="160" t="n">
        <v>6777.2</v>
      </c>
    </row>
    <row r="3754">
      <c r="A3754" s="104" t="inlineStr">
        <is>
          <t>2024/25</t>
        </is>
      </c>
      <c r="B3754" s="104" t="inlineStr">
        <is>
          <t>HC-090</t>
        </is>
      </c>
      <c r="C3754" s="104" t="inlineStr">
        <is>
          <t>P017</t>
        </is>
      </c>
      <c r="D3754" s="159" t="n">
        <v>3054</v>
      </c>
      <c r="E3754" s="160" t="n">
        <v>20815.45</v>
      </c>
      <c r="F3754" s="160" t="n">
        <v>7092.22</v>
      </c>
    </row>
    <row r="3755">
      <c r="A3755" s="104" t="inlineStr">
        <is>
          <t>2024/25</t>
        </is>
      </c>
      <c r="B3755" s="104" t="inlineStr">
        <is>
          <t>HC-090</t>
        </is>
      </c>
      <c r="C3755" s="104" t="inlineStr">
        <is>
          <t>P018</t>
        </is>
      </c>
      <c r="D3755" s="159" t="n">
        <v>7440</v>
      </c>
      <c r="E3755" s="160" t="n">
        <v>19616.85</v>
      </c>
      <c r="F3755" s="160" t="n">
        <v>4177.79</v>
      </c>
    </row>
    <row r="3756">
      <c r="A3756" s="104" t="inlineStr">
        <is>
          <t>2024/25</t>
        </is>
      </c>
      <c r="B3756" s="104" t="inlineStr">
        <is>
          <t>HC-090</t>
        </is>
      </c>
      <c r="C3756" s="104" t="inlineStr">
        <is>
          <t>P019</t>
        </is>
      </c>
      <c r="D3756" s="159" t="n">
        <v>9099</v>
      </c>
      <c r="E3756" s="160" t="n">
        <v>23161.58</v>
      </c>
      <c r="F3756" s="160" t="n">
        <v>5917.32</v>
      </c>
    </row>
    <row r="3757">
      <c r="A3757" s="104" t="inlineStr">
        <is>
          <t>2024/25</t>
        </is>
      </c>
      <c r="B3757" s="104" t="inlineStr">
        <is>
          <t>HC-090</t>
        </is>
      </c>
      <c r="C3757" s="104" t="inlineStr">
        <is>
          <t>P020</t>
        </is>
      </c>
      <c r="D3757" s="159" t="n">
        <v>6154</v>
      </c>
      <c r="E3757" s="160" t="n">
        <v>15666.81</v>
      </c>
      <c r="F3757" s="160" t="n">
        <v>4003.19</v>
      </c>
    </row>
    <row r="3758">
      <c r="A3758" s="104" t="inlineStr">
        <is>
          <t>2024/25</t>
        </is>
      </c>
      <c r="B3758" s="104" t="inlineStr">
        <is>
          <t>HC-090</t>
        </is>
      </c>
      <c r="C3758" s="104" t="inlineStr">
        <is>
          <t>P021</t>
        </is>
      </c>
      <c r="D3758" s="159" t="n">
        <v>9070</v>
      </c>
      <c r="E3758" s="160" t="n">
        <v>29679.68</v>
      </c>
      <c r="F3758" s="160" t="n">
        <v>8215.379999999999</v>
      </c>
    </row>
    <row r="3759">
      <c r="A3759" s="104" t="inlineStr">
        <is>
          <t>2024/25</t>
        </is>
      </c>
      <c r="B3759" s="104" t="inlineStr">
        <is>
          <t>HC-090</t>
        </is>
      </c>
      <c r="C3759" s="104" t="inlineStr">
        <is>
          <t>P022</t>
        </is>
      </c>
      <c r="D3759" s="159" t="n">
        <v>8004</v>
      </c>
      <c r="E3759" s="160" t="n">
        <v>24742.77</v>
      </c>
      <c r="F3759" s="160" t="n">
        <v>6583.44</v>
      </c>
    </row>
    <row r="3760">
      <c r="A3760" s="104" t="inlineStr">
        <is>
          <t>2024/25</t>
        </is>
      </c>
      <c r="B3760" s="104" t="inlineStr">
        <is>
          <t>HC-090</t>
        </is>
      </c>
      <c r="C3760" s="104" t="inlineStr">
        <is>
          <t>P023</t>
        </is>
      </c>
      <c r="D3760" s="159" t="n">
        <v>9167</v>
      </c>
      <c r="E3760" s="160" t="n">
        <v>18334.27</v>
      </c>
      <c r="F3760" s="160" t="n">
        <v>3512.99</v>
      </c>
    </row>
    <row r="3761">
      <c r="A3761" s="104" t="inlineStr">
        <is>
          <t>2024/25</t>
        </is>
      </c>
      <c r="B3761" s="104" t="inlineStr">
        <is>
          <t>HC-090</t>
        </is>
      </c>
      <c r="C3761" s="104" t="inlineStr">
        <is>
          <t>P024</t>
        </is>
      </c>
      <c r="D3761" s="159" t="n">
        <v>10422</v>
      </c>
      <c r="E3761" s="160" t="n">
        <v>22737.38</v>
      </c>
      <c r="F3761" s="160" t="n">
        <v>4598.6</v>
      </c>
    </row>
    <row r="3762">
      <c r="A3762" s="104" t="inlineStr">
        <is>
          <t>2024/25</t>
        </is>
      </c>
      <c r="B3762" s="104" t="inlineStr">
        <is>
          <t>HC-090</t>
        </is>
      </c>
      <c r="C3762" s="104" t="inlineStr">
        <is>
          <t>P025</t>
        </is>
      </c>
      <c r="D3762" s="159" t="n">
        <v>8303</v>
      </c>
      <c r="E3762" s="160" t="n">
        <v>31703.95</v>
      </c>
      <c r="F3762" s="160" t="n">
        <v>11475.5</v>
      </c>
    </row>
    <row r="3763">
      <c r="A3763" s="104" t="inlineStr">
        <is>
          <t>2024/25</t>
        </is>
      </c>
      <c r="B3763" s="104" t="inlineStr">
        <is>
          <t>HC-090</t>
        </is>
      </c>
      <c r="C3763" s="104" t="inlineStr">
        <is>
          <t>P026</t>
        </is>
      </c>
      <c r="D3763" s="159" t="n">
        <v>5073</v>
      </c>
      <c r="E3763" s="160" t="n">
        <v>22599.99</v>
      </c>
      <c r="F3763" s="160" t="n">
        <v>7216.64</v>
      </c>
    </row>
    <row r="3764">
      <c r="A3764" s="104" t="inlineStr">
        <is>
          <t>2024/25</t>
        </is>
      </c>
      <c r="B3764" s="104" t="inlineStr">
        <is>
          <t>HC-090</t>
        </is>
      </c>
      <c r="C3764" s="104" t="inlineStr">
        <is>
          <t>P027</t>
        </is>
      </c>
      <c r="D3764" s="159" t="n">
        <v>4104</v>
      </c>
      <c r="E3764" s="160" t="n">
        <v>18276.61</v>
      </c>
      <c r="F3764" s="160" t="n">
        <v>5836.19</v>
      </c>
    </row>
    <row r="3765">
      <c r="A3765" s="104" t="inlineStr">
        <is>
          <t>2024/25</t>
        </is>
      </c>
      <c r="B3765" s="104" t="inlineStr">
        <is>
          <t>HC-090</t>
        </is>
      </c>
      <c r="C3765" s="104" t="inlineStr">
        <is>
          <t>P028</t>
        </is>
      </c>
      <c r="D3765" s="159" t="n">
        <v>5572</v>
      </c>
      <c r="E3765" s="160" t="n">
        <v>26337.53</v>
      </c>
      <c r="F3765" s="160" t="n">
        <v>8972.5</v>
      </c>
    </row>
    <row r="3766">
      <c r="A3766" s="104" t="inlineStr">
        <is>
          <t>2024/25</t>
        </is>
      </c>
      <c r="B3766" s="104" t="inlineStr">
        <is>
          <t>HC-090</t>
        </is>
      </c>
      <c r="C3766" s="104" t="inlineStr">
        <is>
          <t>P029</t>
        </is>
      </c>
      <c r="D3766" s="159" t="n">
        <v>13983</v>
      </c>
      <c r="E3766" s="160" t="n">
        <v>26693.03</v>
      </c>
      <c r="F3766" s="160" t="n">
        <v>3978.24</v>
      </c>
    </row>
    <row r="3767">
      <c r="A3767" s="104" t="inlineStr">
        <is>
          <t>2024/25</t>
        </is>
      </c>
      <c r="B3767" s="104" t="inlineStr">
        <is>
          <t>HC-090</t>
        </is>
      </c>
      <c r="C3767" s="104" t="inlineStr">
        <is>
          <t>P030</t>
        </is>
      </c>
      <c r="D3767" s="159" t="n">
        <v>8042</v>
      </c>
      <c r="E3767" s="160" t="n">
        <v>24123.73</v>
      </c>
      <c r="F3767" s="160" t="n">
        <v>4622.13</v>
      </c>
    </row>
    <row r="3768">
      <c r="A3768" s="104" t="inlineStr">
        <is>
          <t>2024/25</t>
        </is>
      </c>
      <c r="B3768" s="104" t="inlineStr">
        <is>
          <t>HC-090</t>
        </is>
      </c>
      <c r="C3768" s="104" t="inlineStr">
        <is>
          <t>P031</t>
        </is>
      </c>
      <c r="D3768" s="159" t="n">
        <v>3620</v>
      </c>
      <c r="E3768" s="160" t="n">
        <v>18097.62</v>
      </c>
      <c r="F3768" s="160" t="n">
        <v>5395.04</v>
      </c>
    </row>
    <row r="3769">
      <c r="A3769" s="104" t="inlineStr">
        <is>
          <t>2024/25</t>
        </is>
      </c>
      <c r="B3769" s="104" t="inlineStr">
        <is>
          <t>HC-090</t>
        </is>
      </c>
      <c r="C3769" s="104" t="inlineStr">
        <is>
          <t>P032</t>
        </is>
      </c>
      <c r="D3769" s="159" t="n">
        <v>4648</v>
      </c>
      <c r="E3769" s="160" t="n">
        <v>10981.9</v>
      </c>
      <c r="F3769" s="160" t="n">
        <v>2454.94</v>
      </c>
    </row>
    <row r="3770">
      <c r="A3770" s="104" t="inlineStr">
        <is>
          <t>2024/25</t>
        </is>
      </c>
      <c r="B3770" s="104" t="inlineStr">
        <is>
          <t>HC-090</t>
        </is>
      </c>
      <c r="C3770" s="104" t="inlineStr">
        <is>
          <t>P033</t>
        </is>
      </c>
      <c r="D3770" s="159" t="n">
        <v>3021</v>
      </c>
      <c r="E3770" s="160" t="n">
        <v>9337.09</v>
      </c>
      <c r="F3770" s="160" t="n">
        <v>2385.74</v>
      </c>
    </row>
    <row r="3771">
      <c r="A3771" s="104" t="inlineStr">
        <is>
          <t>2024/25</t>
        </is>
      </c>
      <c r="B3771" s="104" t="inlineStr">
        <is>
          <t>HC-090</t>
        </is>
      </c>
      <c r="C3771" s="104" t="inlineStr">
        <is>
          <t>P034</t>
        </is>
      </c>
      <c r="D3771" s="159" t="n">
        <v>2073</v>
      </c>
      <c r="E3771" s="160" t="n">
        <v>8675.58</v>
      </c>
      <c r="F3771" s="160" t="n">
        <v>2678.64</v>
      </c>
    </row>
    <row r="3772">
      <c r="A3772" s="104" t="inlineStr">
        <is>
          <t>2024/25</t>
        </is>
      </c>
      <c r="B3772" s="104" t="inlineStr">
        <is>
          <t>HC-090</t>
        </is>
      </c>
      <c r="C3772" s="104" t="inlineStr">
        <is>
          <t>P035</t>
        </is>
      </c>
      <c r="D3772" s="159" t="n">
        <v>2826</v>
      </c>
      <c r="E3772" s="160" t="n">
        <v>10019.88</v>
      </c>
      <c r="F3772" s="160" t="n">
        <v>2773.48</v>
      </c>
    </row>
    <row r="3773">
      <c r="A3773" s="104" t="inlineStr">
        <is>
          <t>2024/25</t>
        </is>
      </c>
      <c r="B3773" s="104" t="inlineStr">
        <is>
          <t>HC-090</t>
        </is>
      </c>
      <c r="C3773" s="104" t="inlineStr">
        <is>
          <t>P036</t>
        </is>
      </c>
      <c r="D3773" s="159" t="n">
        <v>2122</v>
      </c>
      <c r="E3773" s="160" t="n">
        <v>8110.69</v>
      </c>
      <c r="F3773" s="160" t="n">
        <v>2331.03</v>
      </c>
    </row>
    <row r="3774">
      <c r="A3774" s="104" t="inlineStr">
        <is>
          <t>2024/25</t>
        </is>
      </c>
      <c r="B3774" s="104" t="inlineStr">
        <is>
          <t>HC-090</t>
        </is>
      </c>
      <c r="C3774" s="104" t="inlineStr">
        <is>
          <t>P037</t>
        </is>
      </c>
      <c r="D3774" s="159" t="n">
        <v>3269</v>
      </c>
      <c r="E3774" s="160" t="n">
        <v>11284.84</v>
      </c>
      <c r="F3774" s="160" t="n">
        <v>3724.35</v>
      </c>
    </row>
    <row r="3775">
      <c r="A3775" s="104" t="inlineStr">
        <is>
          <t>2024/25</t>
        </is>
      </c>
      <c r="B3775" s="104" t="inlineStr">
        <is>
          <t>HC-090</t>
        </is>
      </c>
      <c r="C3775" s="104" t="inlineStr">
        <is>
          <t>P038</t>
        </is>
      </c>
      <c r="D3775" s="159" t="n">
        <v>1576</v>
      </c>
      <c r="E3775" s="160" t="n">
        <v>9877.18</v>
      </c>
      <c r="F3775" s="160" t="n">
        <v>3154.15</v>
      </c>
    </row>
    <row r="3776">
      <c r="A3776" s="104" t="inlineStr">
        <is>
          <t>2024/25</t>
        </is>
      </c>
      <c r="B3776" s="104" t="inlineStr">
        <is>
          <t>HC-090</t>
        </is>
      </c>
      <c r="C3776" s="104" t="inlineStr">
        <is>
          <t>P039</t>
        </is>
      </c>
      <c r="D3776" s="159" t="n">
        <v>1790</v>
      </c>
      <c r="E3776" s="160" t="n">
        <v>11226.56</v>
      </c>
      <c r="F3776" s="160" t="n">
        <v>3705</v>
      </c>
    </row>
    <row r="3777">
      <c r="A3777" s="104" t="inlineStr">
        <is>
          <t>2024/25</t>
        </is>
      </c>
      <c r="B3777" s="104" t="inlineStr">
        <is>
          <t>HC-090</t>
        </is>
      </c>
      <c r="C3777" s="104" t="inlineStr">
        <is>
          <t>P040</t>
        </is>
      </c>
      <c r="D3777" s="159" t="n">
        <v>642</v>
      </c>
      <c r="E3777" s="160" t="n">
        <v>4903.82</v>
      </c>
      <c r="F3777" s="160" t="n">
        <v>1568.64</v>
      </c>
    </row>
    <row r="3778">
      <c r="A3778" s="104" t="inlineStr">
        <is>
          <t>2024/25</t>
        </is>
      </c>
      <c r="B3778" s="104" t="inlineStr">
        <is>
          <t>HC-090</t>
        </is>
      </c>
      <c r="C3778" s="104" t="inlineStr">
        <is>
          <t>P041</t>
        </is>
      </c>
      <c r="D3778" s="159" t="n">
        <v>325</v>
      </c>
      <c r="E3778" s="160" t="n">
        <v>3522.07</v>
      </c>
      <c r="F3778" s="160" t="n">
        <v>1346.47</v>
      </c>
    </row>
    <row r="3779">
      <c r="A3779" s="104" t="inlineStr">
        <is>
          <t>2024/25</t>
        </is>
      </c>
      <c r="B3779" s="104" t="inlineStr">
        <is>
          <t>HC-090</t>
        </is>
      </c>
      <c r="C3779" s="104" t="inlineStr">
        <is>
          <t>P042</t>
        </is>
      </c>
      <c r="D3779" s="159" t="n">
        <v>582</v>
      </c>
      <c r="E3779" s="160" t="n">
        <v>2329.47</v>
      </c>
      <c r="F3779" s="160" t="n">
        <v>569.05</v>
      </c>
    </row>
    <row r="3780">
      <c r="A3780" s="104" t="inlineStr">
        <is>
          <t>2024/25</t>
        </is>
      </c>
      <c r="B3780" s="104" t="inlineStr">
        <is>
          <t>HC-091</t>
        </is>
      </c>
      <c r="C3780" s="104" t="inlineStr">
        <is>
          <t>P001</t>
        </is>
      </c>
      <c r="D3780" s="159" t="n">
        <v>3953</v>
      </c>
      <c r="E3780" s="160" t="n">
        <v>35587.35</v>
      </c>
      <c r="F3780" s="160" t="n">
        <v>12505.6</v>
      </c>
    </row>
    <row r="3781">
      <c r="A3781" s="104" t="inlineStr">
        <is>
          <t>2024/25</t>
        </is>
      </c>
      <c r="B3781" s="104" t="inlineStr">
        <is>
          <t>HC-091</t>
        </is>
      </c>
      <c r="C3781" s="104" t="inlineStr">
        <is>
          <t>P002</t>
        </is>
      </c>
      <c r="D3781" s="159" t="n">
        <v>5731</v>
      </c>
      <c r="E3781" s="160" t="n">
        <v>59932.85</v>
      </c>
      <c r="F3781" s="160" t="n">
        <v>22339.35</v>
      </c>
    </row>
    <row r="3782">
      <c r="A3782" s="104" t="inlineStr">
        <is>
          <t>2024/25</t>
        </is>
      </c>
      <c r="B3782" s="104" t="inlineStr">
        <is>
          <t>HC-091</t>
        </is>
      </c>
      <c r="C3782" s="104" t="inlineStr">
        <is>
          <t>P003</t>
        </is>
      </c>
      <c r="D3782" s="159" t="n">
        <v>8121</v>
      </c>
      <c r="E3782" s="160" t="n">
        <v>54638.24</v>
      </c>
      <c r="F3782" s="160" t="n">
        <v>18038.94</v>
      </c>
    </row>
    <row r="3783">
      <c r="A3783" s="104" t="inlineStr">
        <is>
          <t>2024/25</t>
        </is>
      </c>
      <c r="B3783" s="104" t="inlineStr">
        <is>
          <t>HC-091</t>
        </is>
      </c>
      <c r="C3783" s="104" t="inlineStr">
        <is>
          <t>P004</t>
        </is>
      </c>
      <c r="D3783" s="159" t="n">
        <v>3639</v>
      </c>
      <c r="E3783" s="160" t="n">
        <v>28463.4</v>
      </c>
      <c r="F3783" s="160" t="n">
        <v>9093.549999999999</v>
      </c>
    </row>
    <row r="3784">
      <c r="A3784" s="104" t="inlineStr">
        <is>
          <t>2024/25</t>
        </is>
      </c>
      <c r="B3784" s="104" t="inlineStr">
        <is>
          <t>HC-091</t>
        </is>
      </c>
      <c r="C3784" s="104" t="inlineStr">
        <is>
          <t>P005</t>
        </is>
      </c>
      <c r="D3784" s="159" t="n">
        <v>8071</v>
      </c>
      <c r="E3784" s="160" t="n">
        <v>60168.48</v>
      </c>
      <c r="F3784" s="160" t="n">
        <v>18579.42</v>
      </c>
    </row>
    <row r="3785">
      <c r="A3785" s="104" t="inlineStr">
        <is>
          <t>2024/25</t>
        </is>
      </c>
      <c r="B3785" s="104" t="inlineStr">
        <is>
          <t>HC-091</t>
        </is>
      </c>
      <c r="C3785" s="104" t="inlineStr">
        <is>
          <t>P006</t>
        </is>
      </c>
      <c r="D3785" s="159" t="n">
        <v>7202</v>
      </c>
      <c r="E3785" s="160" t="n">
        <v>58262.26</v>
      </c>
      <c r="F3785" s="160" t="n">
        <v>16753.6</v>
      </c>
    </row>
    <row r="3786">
      <c r="A3786" s="104" t="inlineStr">
        <is>
          <t>2024/25</t>
        </is>
      </c>
      <c r="B3786" s="104" t="inlineStr">
        <is>
          <t>HC-091</t>
        </is>
      </c>
      <c r="C3786" s="104" t="inlineStr">
        <is>
          <t>P007</t>
        </is>
      </c>
      <c r="D3786" s="159" t="n">
        <v>7126</v>
      </c>
      <c r="E3786" s="160" t="n">
        <v>53774.5</v>
      </c>
      <c r="F3786" s="160" t="n">
        <v>14314.61</v>
      </c>
    </row>
    <row r="3787">
      <c r="A3787" s="104" t="inlineStr">
        <is>
          <t>2024/25</t>
        </is>
      </c>
      <c r="B3787" s="104" t="inlineStr">
        <is>
          <t>HC-091</t>
        </is>
      </c>
      <c r="C3787" s="104" t="inlineStr">
        <is>
          <t>P008</t>
        </is>
      </c>
      <c r="D3787" s="159" t="n">
        <v>6192</v>
      </c>
      <c r="E3787" s="160" t="n">
        <v>45597.45</v>
      </c>
      <c r="F3787" s="160" t="n">
        <v>16512.57</v>
      </c>
    </row>
    <row r="3788">
      <c r="A3788" s="104" t="inlineStr">
        <is>
          <t>2024/25</t>
        </is>
      </c>
      <c r="B3788" s="104" t="inlineStr">
        <is>
          <t>HC-091</t>
        </is>
      </c>
      <c r="C3788" s="104" t="inlineStr">
        <is>
          <t>P009</t>
        </is>
      </c>
      <c r="D3788" s="159" t="n">
        <v>2993</v>
      </c>
      <c r="E3788" s="160" t="n">
        <v>37809.09</v>
      </c>
      <c r="F3788" s="160" t="n">
        <v>15299.13</v>
      </c>
    </row>
    <row r="3789">
      <c r="A3789" s="104" t="inlineStr">
        <is>
          <t>2024/25</t>
        </is>
      </c>
      <c r="B3789" s="104" t="inlineStr">
        <is>
          <t>HC-091</t>
        </is>
      </c>
      <c r="C3789" s="104" t="inlineStr">
        <is>
          <t>P010</t>
        </is>
      </c>
      <c r="D3789" s="159" t="n">
        <v>8267</v>
      </c>
      <c r="E3789" s="160" t="n">
        <v>48846.71</v>
      </c>
      <c r="F3789" s="160" t="n">
        <v>15608.04</v>
      </c>
    </row>
    <row r="3790">
      <c r="A3790" s="104" t="inlineStr">
        <is>
          <t>2024/25</t>
        </is>
      </c>
      <c r="B3790" s="104" t="inlineStr">
        <is>
          <t>HC-091</t>
        </is>
      </c>
      <c r="C3790" s="104" t="inlineStr">
        <is>
          <t>P011</t>
        </is>
      </c>
      <c r="D3790" s="159" t="n">
        <v>7609</v>
      </c>
      <c r="E3790" s="160" t="n">
        <v>22128.73</v>
      </c>
      <c r="F3790" s="160" t="n">
        <v>5184.22</v>
      </c>
    </row>
    <row r="3791">
      <c r="A3791" s="104" t="inlineStr">
        <is>
          <t>2024/25</t>
        </is>
      </c>
      <c r="B3791" s="104" t="inlineStr">
        <is>
          <t>HC-091</t>
        </is>
      </c>
      <c r="C3791" s="104" t="inlineStr">
        <is>
          <t>P012</t>
        </is>
      </c>
      <c r="D3791" s="159" t="n">
        <v>8102</v>
      </c>
      <c r="E3791" s="160" t="n">
        <v>30194.69</v>
      </c>
      <c r="F3791" s="160" t="n">
        <v>9003.73</v>
      </c>
    </row>
    <row r="3792">
      <c r="A3792" s="104" t="inlineStr">
        <is>
          <t>2024/25</t>
        </is>
      </c>
      <c r="B3792" s="104" t="inlineStr">
        <is>
          <t>HC-091</t>
        </is>
      </c>
      <c r="C3792" s="104" t="inlineStr">
        <is>
          <t>P013</t>
        </is>
      </c>
      <c r="D3792" s="159" t="n">
        <v>8612</v>
      </c>
      <c r="E3792" s="160" t="n">
        <v>29756.32</v>
      </c>
      <c r="F3792" s="160" t="n">
        <v>7606.27</v>
      </c>
    </row>
    <row r="3793">
      <c r="A3793" s="104" t="inlineStr">
        <is>
          <t>2024/25</t>
        </is>
      </c>
      <c r="B3793" s="104" t="inlineStr">
        <is>
          <t>HC-091</t>
        </is>
      </c>
      <c r="C3793" s="104" t="inlineStr">
        <is>
          <t>P014</t>
        </is>
      </c>
      <c r="D3793" s="159" t="n">
        <v>8992</v>
      </c>
      <c r="E3793" s="160" t="n">
        <v>35141.43</v>
      </c>
      <c r="F3793" s="160" t="n">
        <v>9731.26</v>
      </c>
    </row>
    <row r="3794">
      <c r="A3794" s="104" t="inlineStr">
        <is>
          <t>2024/25</t>
        </is>
      </c>
      <c r="B3794" s="104" t="inlineStr">
        <is>
          <t>HC-091</t>
        </is>
      </c>
      <c r="C3794" s="104" t="inlineStr">
        <is>
          <t>P015</t>
        </is>
      </c>
      <c r="D3794" s="159" t="n">
        <v>6319</v>
      </c>
      <c r="E3794" s="160" t="n">
        <v>29870.57</v>
      </c>
      <c r="F3794" s="160" t="n">
        <v>9863.120000000001</v>
      </c>
    </row>
    <row r="3795">
      <c r="A3795" s="104" t="inlineStr">
        <is>
          <t>2024/25</t>
        </is>
      </c>
      <c r="B3795" s="104" t="inlineStr">
        <is>
          <t>HC-091</t>
        </is>
      </c>
      <c r="C3795" s="104" t="inlineStr">
        <is>
          <t>P016</t>
        </is>
      </c>
      <c r="D3795" s="159" t="n">
        <v>3395</v>
      </c>
      <c r="E3795" s="160" t="n">
        <v>20983.33</v>
      </c>
      <c r="F3795" s="160" t="n">
        <v>6480.2</v>
      </c>
    </row>
    <row r="3796">
      <c r="A3796" s="104" t="inlineStr">
        <is>
          <t>2024/25</t>
        </is>
      </c>
      <c r="B3796" s="104" t="inlineStr">
        <is>
          <t>HC-091</t>
        </is>
      </c>
      <c r="C3796" s="104" t="inlineStr">
        <is>
          <t>P017</t>
        </is>
      </c>
      <c r="D3796" s="159" t="n">
        <v>3069</v>
      </c>
      <c r="E3796" s="160" t="n">
        <v>20922.05</v>
      </c>
      <c r="F3796" s="160" t="n">
        <v>7130.47</v>
      </c>
    </row>
    <row r="3797">
      <c r="A3797" s="104" t="inlineStr">
        <is>
          <t>2024/25</t>
        </is>
      </c>
      <c r="B3797" s="104" t="inlineStr">
        <is>
          <t>HC-091</t>
        </is>
      </c>
      <c r="C3797" s="104" t="inlineStr">
        <is>
          <t>P018</t>
        </is>
      </c>
      <c r="D3797" s="159" t="n">
        <v>7058</v>
      </c>
      <c r="E3797" s="160" t="n">
        <v>18605.04</v>
      </c>
      <c r="F3797" s="160" t="n">
        <v>3963.48</v>
      </c>
    </row>
    <row r="3798">
      <c r="A3798" s="104" t="inlineStr">
        <is>
          <t>2024/25</t>
        </is>
      </c>
      <c r="B3798" s="104" t="inlineStr">
        <is>
          <t>HC-091</t>
        </is>
      </c>
      <c r="C3798" s="104" t="inlineStr">
        <is>
          <t>P019</t>
        </is>
      </c>
      <c r="D3798" s="159" t="n">
        <v>9322</v>
      </c>
      <c r="E3798" s="160" t="n">
        <v>23731.77</v>
      </c>
      <c r="F3798" s="160" t="n">
        <v>6065.98</v>
      </c>
    </row>
    <row r="3799">
      <c r="A3799" s="104" t="inlineStr">
        <is>
          <t>2024/25</t>
        </is>
      </c>
      <c r="B3799" s="104" t="inlineStr">
        <is>
          <t>HC-091</t>
        </is>
      </c>
      <c r="C3799" s="104" t="inlineStr">
        <is>
          <t>P020</t>
        </is>
      </c>
      <c r="D3799" s="159" t="n">
        <v>6014</v>
      </c>
      <c r="E3799" s="160" t="n">
        <v>15307.16</v>
      </c>
      <c r="F3799" s="160" t="n">
        <v>3913</v>
      </c>
    </row>
    <row r="3800">
      <c r="A3800" s="104" t="inlineStr">
        <is>
          <t>2024/25</t>
        </is>
      </c>
      <c r="B3800" s="104" t="inlineStr">
        <is>
          <t>HC-091</t>
        </is>
      </c>
      <c r="C3800" s="104" t="inlineStr">
        <is>
          <t>P021</t>
        </is>
      </c>
      <c r="D3800" s="159" t="n">
        <v>9152</v>
      </c>
      <c r="E3800" s="160" t="n">
        <v>29950.73</v>
      </c>
      <c r="F3800" s="160" t="n">
        <v>8294.809999999999</v>
      </c>
    </row>
    <row r="3801">
      <c r="A3801" s="104" t="inlineStr">
        <is>
          <t>2024/25</t>
        </is>
      </c>
      <c r="B3801" s="104" t="inlineStr">
        <is>
          <t>HC-091</t>
        </is>
      </c>
      <c r="C3801" s="104" t="inlineStr">
        <is>
          <t>P022</t>
        </is>
      </c>
      <c r="D3801" s="159" t="n">
        <v>7866</v>
      </c>
      <c r="E3801" s="160" t="n">
        <v>24314.48</v>
      </c>
      <c r="F3801" s="160" t="n">
        <v>6474.35</v>
      </c>
    </row>
    <row r="3802">
      <c r="A3802" s="104" t="inlineStr">
        <is>
          <t>2024/25</t>
        </is>
      </c>
      <c r="B3802" s="104" t="inlineStr">
        <is>
          <t>HC-091</t>
        </is>
      </c>
      <c r="C3802" s="104" t="inlineStr">
        <is>
          <t>P023</t>
        </is>
      </c>
      <c r="D3802" s="159" t="n">
        <v>8826</v>
      </c>
      <c r="E3802" s="160" t="n">
        <v>17652.33</v>
      </c>
      <c r="F3802" s="160" t="n">
        <v>3384.36</v>
      </c>
    </row>
    <row r="3803">
      <c r="A3803" s="104" t="inlineStr">
        <is>
          <t>2024/25</t>
        </is>
      </c>
      <c r="B3803" s="104" t="inlineStr">
        <is>
          <t>HC-091</t>
        </is>
      </c>
      <c r="C3803" s="104" t="inlineStr">
        <is>
          <t>P024</t>
        </is>
      </c>
      <c r="D3803" s="159" t="n">
        <v>9222</v>
      </c>
      <c r="E3803" s="160" t="n">
        <v>20126.39</v>
      </c>
      <c r="F3803" s="160" t="n">
        <v>4072.87</v>
      </c>
    </row>
    <row r="3804">
      <c r="A3804" s="104" t="inlineStr">
        <is>
          <t>2024/25</t>
        </is>
      </c>
      <c r="B3804" s="104" t="inlineStr">
        <is>
          <t>HC-091</t>
        </is>
      </c>
      <c r="C3804" s="104" t="inlineStr">
        <is>
          <t>P025</t>
        </is>
      </c>
      <c r="D3804" s="159" t="n">
        <v>8017</v>
      </c>
      <c r="E3804" s="160" t="n">
        <v>30604.74</v>
      </c>
      <c r="F3804" s="160" t="n">
        <v>11081.26</v>
      </c>
    </row>
    <row r="3805">
      <c r="A3805" s="104" t="inlineStr">
        <is>
          <t>2024/25</t>
        </is>
      </c>
      <c r="B3805" s="104" t="inlineStr">
        <is>
          <t>HC-091</t>
        </is>
      </c>
      <c r="C3805" s="104" t="inlineStr">
        <is>
          <t>P026</t>
        </is>
      </c>
      <c r="D3805" s="159" t="n">
        <v>5033</v>
      </c>
      <c r="E3805" s="160" t="n">
        <v>22415.75</v>
      </c>
      <c r="F3805" s="160" t="n">
        <v>7162.73</v>
      </c>
    </row>
    <row r="3806">
      <c r="A3806" s="104" t="inlineStr">
        <is>
          <t>2024/25</t>
        </is>
      </c>
      <c r="B3806" s="104" t="inlineStr">
        <is>
          <t>HC-091</t>
        </is>
      </c>
      <c r="C3806" s="104" t="inlineStr">
        <is>
          <t>P027</t>
        </is>
      </c>
      <c r="D3806" s="159" t="n">
        <v>4150</v>
      </c>
      <c r="E3806" s="160" t="n">
        <v>18494.3</v>
      </c>
      <c r="F3806" s="160" t="n">
        <v>5908.68</v>
      </c>
    </row>
    <row r="3807">
      <c r="A3807" s="104" t="inlineStr">
        <is>
          <t>2024/25</t>
        </is>
      </c>
      <c r="B3807" s="104" t="inlineStr">
        <is>
          <t>HC-091</t>
        </is>
      </c>
      <c r="C3807" s="104" t="inlineStr">
        <is>
          <t>P028</t>
        </is>
      </c>
      <c r="D3807" s="159" t="n">
        <v>5617</v>
      </c>
      <c r="E3807" s="160" t="n">
        <v>26547.93</v>
      </c>
      <c r="F3807" s="160" t="n">
        <v>9046.139999999999</v>
      </c>
    </row>
    <row r="3808">
      <c r="A3808" s="104" t="inlineStr">
        <is>
          <t>2024/25</t>
        </is>
      </c>
      <c r="B3808" s="104" t="inlineStr">
        <is>
          <t>HC-091</t>
        </is>
      </c>
      <c r="C3808" s="104" t="inlineStr">
        <is>
          <t>P029</t>
        </is>
      </c>
      <c r="D3808" s="159" t="n">
        <v>14180</v>
      </c>
      <c r="E3808" s="160" t="n">
        <v>27069.69</v>
      </c>
      <c r="F3808" s="160" t="n">
        <v>4036.69</v>
      </c>
    </row>
    <row r="3809">
      <c r="A3809" s="104" t="inlineStr">
        <is>
          <t>2024/25</t>
        </is>
      </c>
      <c r="B3809" s="104" t="inlineStr">
        <is>
          <t>HC-091</t>
        </is>
      </c>
      <c r="C3809" s="104" t="inlineStr">
        <is>
          <t>P030</t>
        </is>
      </c>
      <c r="D3809" s="159" t="n">
        <v>7911</v>
      </c>
      <c r="E3809" s="160" t="n">
        <v>23732.74</v>
      </c>
      <c r="F3809" s="160" t="n">
        <v>4549.68</v>
      </c>
    </row>
    <row r="3810">
      <c r="A3810" s="104" t="inlineStr">
        <is>
          <t>2024/25</t>
        </is>
      </c>
      <c r="B3810" s="104" t="inlineStr">
        <is>
          <t>HC-091</t>
        </is>
      </c>
      <c r="C3810" s="104" t="inlineStr">
        <is>
          <t>P031</t>
        </is>
      </c>
      <c r="D3810" s="159" t="n">
        <v>3441</v>
      </c>
      <c r="E3810" s="160" t="n">
        <v>17206.54</v>
      </c>
      <c r="F3810" s="160" t="n">
        <v>5131.84</v>
      </c>
    </row>
    <row r="3811">
      <c r="A3811" s="104" t="inlineStr">
        <is>
          <t>2024/25</t>
        </is>
      </c>
      <c r="B3811" s="104" t="inlineStr">
        <is>
          <t>HC-091</t>
        </is>
      </c>
      <c r="C3811" s="104" t="inlineStr">
        <is>
          <t>P032</t>
        </is>
      </c>
      <c r="D3811" s="159" t="n">
        <v>4468</v>
      </c>
      <c r="E3811" s="160" t="n">
        <v>10559.53</v>
      </c>
      <c r="F3811" s="160" t="n">
        <v>2362.29</v>
      </c>
    </row>
    <row r="3812">
      <c r="A3812" s="104" t="inlineStr">
        <is>
          <t>2024/25</t>
        </is>
      </c>
      <c r="B3812" s="104" t="inlineStr">
        <is>
          <t>HC-091</t>
        </is>
      </c>
      <c r="C3812" s="104" t="inlineStr">
        <is>
          <t>P033</t>
        </is>
      </c>
      <c r="D3812" s="159" t="n">
        <v>3004</v>
      </c>
      <c r="E3812" s="160" t="n">
        <v>9285.6</v>
      </c>
      <c r="F3812" s="160" t="n">
        <v>2373.27</v>
      </c>
    </row>
    <row r="3813">
      <c r="A3813" s="104" t="inlineStr">
        <is>
          <t>2024/25</t>
        </is>
      </c>
      <c r="B3813" s="104" t="inlineStr">
        <is>
          <t>HC-091</t>
        </is>
      </c>
      <c r="C3813" s="104" t="inlineStr">
        <is>
          <t>P034</t>
        </is>
      </c>
      <c r="D3813" s="159" t="n">
        <v>1992</v>
      </c>
      <c r="E3813" s="160" t="n">
        <v>8329.41</v>
      </c>
      <c r="F3813" s="160" t="n">
        <v>2572.83</v>
      </c>
    </row>
    <row r="3814">
      <c r="A3814" s="104" t="inlineStr">
        <is>
          <t>2024/25</t>
        </is>
      </c>
      <c r="B3814" s="104" t="inlineStr">
        <is>
          <t>HC-091</t>
        </is>
      </c>
      <c r="C3814" s="104" t="inlineStr">
        <is>
          <t>P035</t>
        </is>
      </c>
      <c r="D3814" s="159" t="n">
        <v>2807</v>
      </c>
      <c r="E3814" s="160" t="n">
        <v>9955.940000000001</v>
      </c>
      <c r="F3814" s="160" t="n">
        <v>2757.34</v>
      </c>
    </row>
    <row r="3815">
      <c r="A3815" s="104" t="inlineStr">
        <is>
          <t>2024/25</t>
        </is>
      </c>
      <c r="B3815" s="104" t="inlineStr">
        <is>
          <t>HC-091</t>
        </is>
      </c>
      <c r="C3815" s="104" t="inlineStr">
        <is>
          <t>P036</t>
        </is>
      </c>
      <c r="D3815" s="159" t="n">
        <v>2111</v>
      </c>
      <c r="E3815" s="160" t="n">
        <v>8065.16</v>
      </c>
      <c r="F3815" s="160" t="n">
        <v>2318.99</v>
      </c>
    </row>
    <row r="3816">
      <c r="A3816" s="104" t="inlineStr">
        <is>
          <t>2024/25</t>
        </is>
      </c>
      <c r="B3816" s="104" t="inlineStr">
        <is>
          <t>HC-091</t>
        </is>
      </c>
      <c r="C3816" s="104" t="inlineStr">
        <is>
          <t>P037</t>
        </is>
      </c>
      <c r="D3816" s="159" t="n">
        <v>3096</v>
      </c>
      <c r="E3816" s="160" t="n">
        <v>10694.62</v>
      </c>
      <c r="F3816" s="160" t="n">
        <v>3530.53</v>
      </c>
    </row>
    <row r="3817">
      <c r="A3817" s="104" t="inlineStr">
        <is>
          <t>2024/25</t>
        </is>
      </c>
      <c r="B3817" s="104" t="inlineStr">
        <is>
          <t>HC-091</t>
        </is>
      </c>
      <c r="C3817" s="104" t="inlineStr">
        <is>
          <t>P038</t>
        </is>
      </c>
      <c r="D3817" s="159" t="n">
        <v>1631</v>
      </c>
      <c r="E3817" s="160" t="n">
        <v>10233.36</v>
      </c>
      <c r="F3817" s="160" t="n">
        <v>3269.72</v>
      </c>
    </row>
    <row r="3818">
      <c r="A3818" s="104" t="inlineStr">
        <is>
          <t>2024/25</t>
        </is>
      </c>
      <c r="B3818" s="104" t="inlineStr">
        <is>
          <t>HC-091</t>
        </is>
      </c>
      <c r="C3818" s="104" t="inlineStr">
        <is>
          <t>P039</t>
        </is>
      </c>
      <c r="D3818" s="159" t="n">
        <v>1659</v>
      </c>
      <c r="E3818" s="160" t="n">
        <v>10399.67</v>
      </c>
      <c r="F3818" s="160" t="n">
        <v>3433.42</v>
      </c>
    </row>
    <row r="3819">
      <c r="A3819" s="104" t="inlineStr">
        <is>
          <t>2024/25</t>
        </is>
      </c>
      <c r="B3819" s="104" t="inlineStr">
        <is>
          <t>HC-091</t>
        </is>
      </c>
      <c r="C3819" s="104" t="inlineStr">
        <is>
          <t>P040</t>
        </is>
      </c>
      <c r="D3819" s="159" t="n">
        <v>614</v>
      </c>
      <c r="E3819" s="160" t="n">
        <v>4684.39</v>
      </c>
      <c r="F3819" s="160" t="n">
        <v>1499.62</v>
      </c>
    </row>
    <row r="3820">
      <c r="A3820" s="104" t="inlineStr">
        <is>
          <t>2024/25</t>
        </is>
      </c>
      <c r="B3820" s="104" t="inlineStr">
        <is>
          <t>HC-091</t>
        </is>
      </c>
      <c r="C3820" s="104" t="inlineStr">
        <is>
          <t>P041</t>
        </is>
      </c>
      <c r="D3820" s="159" t="n">
        <v>325</v>
      </c>
      <c r="E3820" s="160" t="n">
        <v>3507.02</v>
      </c>
      <c r="F3820" s="160" t="n">
        <v>1340.76</v>
      </c>
    </row>
    <row r="3821">
      <c r="A3821" s="104" t="inlineStr">
        <is>
          <t>2024/25</t>
        </is>
      </c>
      <c r="B3821" s="104" t="inlineStr">
        <is>
          <t>HC-091</t>
        </is>
      </c>
      <c r="C3821" s="104" t="inlineStr">
        <is>
          <t>P042</t>
        </is>
      </c>
      <c r="D3821" s="159" t="n">
        <v>534</v>
      </c>
      <c r="E3821" s="160" t="n">
        <v>2136.56</v>
      </c>
      <c r="F3821" s="160" t="n">
        <v>521.9</v>
      </c>
    </row>
    <row r="3822">
      <c r="A3822" s="104" t="inlineStr">
        <is>
          <t>2024/25</t>
        </is>
      </c>
      <c r="B3822" s="104" t="inlineStr">
        <is>
          <t>HC-092</t>
        </is>
      </c>
      <c r="C3822" s="104" t="inlineStr">
        <is>
          <t>P001</t>
        </is>
      </c>
      <c r="D3822" s="159" t="n">
        <v>3841</v>
      </c>
      <c r="E3822" s="160" t="n">
        <v>34561.4</v>
      </c>
      <c r="F3822" s="160" t="n">
        <v>12130.76</v>
      </c>
    </row>
    <row r="3823">
      <c r="A3823" s="104" t="inlineStr">
        <is>
          <t>2024/25</t>
        </is>
      </c>
      <c r="B3823" s="104" t="inlineStr">
        <is>
          <t>HC-092</t>
        </is>
      </c>
      <c r="C3823" s="104" t="inlineStr">
        <is>
          <t>P002</t>
        </is>
      </c>
      <c r="D3823" s="159" t="n">
        <v>5563</v>
      </c>
      <c r="E3823" s="160" t="n">
        <v>58161.04</v>
      </c>
      <c r="F3823" s="160" t="n">
        <v>21651.15</v>
      </c>
    </row>
    <row r="3824">
      <c r="A3824" s="104" t="inlineStr">
        <is>
          <t>2024/25</t>
        </is>
      </c>
      <c r="B3824" s="104" t="inlineStr">
        <is>
          <t>HC-092</t>
        </is>
      </c>
      <c r="C3824" s="104" t="inlineStr">
        <is>
          <t>P003</t>
        </is>
      </c>
      <c r="D3824" s="159" t="n">
        <v>7429</v>
      </c>
      <c r="E3824" s="160" t="n">
        <v>49967.28</v>
      </c>
      <c r="F3824" s="160" t="n">
        <v>16473.62</v>
      </c>
    </row>
    <row r="3825">
      <c r="A3825" s="104" t="inlineStr">
        <is>
          <t>2024/25</t>
        </is>
      </c>
      <c r="B3825" s="104" t="inlineStr">
        <is>
          <t>HC-092</t>
        </is>
      </c>
      <c r="C3825" s="104" t="inlineStr">
        <is>
          <t>P004</t>
        </is>
      </c>
      <c r="D3825" s="159" t="n">
        <v>3522</v>
      </c>
      <c r="E3825" s="160" t="n">
        <v>27527.38</v>
      </c>
      <c r="F3825" s="160" t="n">
        <v>8783.309999999999</v>
      </c>
    </row>
    <row r="3826">
      <c r="A3826" s="104" t="inlineStr">
        <is>
          <t>2024/25</t>
        </is>
      </c>
      <c r="B3826" s="104" t="inlineStr">
        <is>
          <t>HC-092</t>
        </is>
      </c>
      <c r="C3826" s="104" t="inlineStr">
        <is>
          <t>P005</t>
        </is>
      </c>
      <c r="D3826" s="159" t="n">
        <v>7887</v>
      </c>
      <c r="E3826" s="160" t="n">
        <v>58792.02</v>
      </c>
      <c r="F3826" s="160" t="n">
        <v>18137.33</v>
      </c>
    </row>
    <row r="3827">
      <c r="A3827" s="104" t="inlineStr">
        <is>
          <t>2024/25</t>
        </is>
      </c>
      <c r="B3827" s="104" t="inlineStr">
        <is>
          <t>HC-092</t>
        </is>
      </c>
      <c r="C3827" s="104" t="inlineStr">
        <is>
          <t>P006</t>
        </is>
      </c>
      <c r="D3827" s="159" t="n">
        <v>7238</v>
      </c>
      <c r="E3827" s="160" t="n">
        <v>58572.88</v>
      </c>
      <c r="F3827" s="160" t="n">
        <v>16818.61</v>
      </c>
    </row>
    <row r="3828">
      <c r="A3828" s="104" t="inlineStr">
        <is>
          <t>2024/25</t>
        </is>
      </c>
      <c r="B3828" s="104" t="inlineStr">
        <is>
          <t>HC-092</t>
        </is>
      </c>
      <c r="C3828" s="104" t="inlineStr">
        <is>
          <t>P007</t>
        </is>
      </c>
      <c r="D3828" s="159" t="n">
        <v>7034</v>
      </c>
      <c r="E3828" s="160" t="n">
        <v>53076.99</v>
      </c>
      <c r="F3828" s="160" t="n">
        <v>14114.17</v>
      </c>
    </row>
    <row r="3829">
      <c r="A3829" s="104" t="inlineStr">
        <is>
          <t>2024/25</t>
        </is>
      </c>
      <c r="B3829" s="104" t="inlineStr">
        <is>
          <t>HC-092</t>
        </is>
      </c>
      <c r="C3829" s="104" t="inlineStr">
        <is>
          <t>P008</t>
        </is>
      </c>
      <c r="D3829" s="159" t="n">
        <v>5916</v>
      </c>
      <c r="E3829" s="160" t="n">
        <v>43570.81</v>
      </c>
      <c r="F3829" s="160" t="n">
        <v>15754.67</v>
      </c>
    </row>
    <row r="3830">
      <c r="A3830" s="104" t="inlineStr">
        <is>
          <t>2024/25</t>
        </is>
      </c>
      <c r="B3830" s="104" t="inlineStr">
        <is>
          <t>HC-092</t>
        </is>
      </c>
      <c r="C3830" s="104" t="inlineStr">
        <is>
          <t>P009</t>
        </is>
      </c>
      <c r="D3830" s="159" t="n">
        <v>2861</v>
      </c>
      <c r="E3830" s="160" t="n">
        <v>36157.87</v>
      </c>
      <c r="F3830" s="160" t="n">
        <v>14614.84</v>
      </c>
    </row>
    <row r="3831">
      <c r="A3831" s="104" t="inlineStr">
        <is>
          <t>2024/25</t>
        </is>
      </c>
      <c r="B3831" s="104" t="inlineStr">
        <is>
          <t>HC-092</t>
        </is>
      </c>
      <c r="C3831" s="104" t="inlineStr">
        <is>
          <t>P010</t>
        </is>
      </c>
      <c r="D3831" s="159" t="n">
        <v>7720</v>
      </c>
      <c r="E3831" s="160" t="n">
        <v>45621.29</v>
      </c>
      <c r="F3831" s="160" t="n">
        <v>14559.27</v>
      </c>
    </row>
    <row r="3832">
      <c r="A3832" s="104" t="inlineStr">
        <is>
          <t>2024/25</t>
        </is>
      </c>
      <c r="B3832" s="104" t="inlineStr">
        <is>
          <t>HC-092</t>
        </is>
      </c>
      <c r="C3832" s="104" t="inlineStr">
        <is>
          <t>P011</t>
        </is>
      </c>
      <c r="D3832" s="159" t="n">
        <v>6977</v>
      </c>
      <c r="E3832" s="160" t="n">
        <v>20299.11</v>
      </c>
      <c r="F3832" s="160" t="n">
        <v>4750.4</v>
      </c>
    </row>
    <row r="3833">
      <c r="A3833" s="104" t="inlineStr">
        <is>
          <t>2024/25</t>
        </is>
      </c>
      <c r="B3833" s="104" t="inlineStr">
        <is>
          <t>HC-092</t>
        </is>
      </c>
      <c r="C3833" s="104" t="inlineStr">
        <is>
          <t>P012</t>
        </is>
      </c>
      <c r="D3833" s="159" t="n">
        <v>7776</v>
      </c>
      <c r="E3833" s="160" t="n">
        <v>28986.27</v>
      </c>
      <c r="F3833" s="160" t="n">
        <v>8632.83</v>
      </c>
    </row>
    <row r="3834">
      <c r="A3834" s="104" t="inlineStr">
        <is>
          <t>2024/25</t>
        </is>
      </c>
      <c r="B3834" s="104" t="inlineStr">
        <is>
          <t>HC-092</t>
        </is>
      </c>
      <c r="C3834" s="104" t="inlineStr">
        <is>
          <t>P013</t>
        </is>
      </c>
      <c r="D3834" s="159" t="n">
        <v>7911</v>
      </c>
      <c r="E3834" s="160" t="n">
        <v>27328.16</v>
      </c>
      <c r="F3834" s="160" t="n">
        <v>6975.72</v>
      </c>
    </row>
    <row r="3835">
      <c r="A3835" s="104" t="inlineStr">
        <is>
          <t>2024/25</t>
        </is>
      </c>
      <c r="B3835" s="104" t="inlineStr">
        <is>
          <t>HC-092</t>
        </is>
      </c>
      <c r="C3835" s="104" t="inlineStr">
        <is>
          <t>P014</t>
        </is>
      </c>
      <c r="D3835" s="159" t="n">
        <v>9173</v>
      </c>
      <c r="E3835" s="160" t="n">
        <v>35858.21</v>
      </c>
      <c r="F3835" s="160" t="n">
        <v>9916.83</v>
      </c>
    </row>
    <row r="3836">
      <c r="A3836" s="104" t="inlineStr">
        <is>
          <t>2024/25</t>
        </is>
      </c>
      <c r="B3836" s="104" t="inlineStr">
        <is>
          <t>HC-092</t>
        </is>
      </c>
      <c r="C3836" s="104" t="inlineStr">
        <is>
          <t>P015</t>
        </is>
      </c>
      <c r="D3836" s="159" t="n">
        <v>6225</v>
      </c>
      <c r="E3836" s="160" t="n">
        <v>29429.09</v>
      </c>
      <c r="F3836" s="160" t="n">
        <v>9703.860000000001</v>
      </c>
    </row>
    <row r="3837">
      <c r="A3837" s="104" t="inlineStr">
        <is>
          <t>2024/25</t>
        </is>
      </c>
      <c r="B3837" s="104" t="inlineStr">
        <is>
          <t>HC-092</t>
        </is>
      </c>
      <c r="C3837" s="104" t="inlineStr">
        <is>
          <t>P016</t>
        </is>
      </c>
      <c r="D3837" s="159" t="n">
        <v>3370</v>
      </c>
      <c r="E3837" s="160" t="n">
        <v>20831.6</v>
      </c>
      <c r="F3837" s="160" t="n">
        <v>6425.46</v>
      </c>
    </row>
    <row r="3838">
      <c r="A3838" s="104" t="inlineStr">
        <is>
          <t>2024/25</t>
        </is>
      </c>
      <c r="B3838" s="104" t="inlineStr">
        <is>
          <t>HC-092</t>
        </is>
      </c>
      <c r="C3838" s="104" t="inlineStr">
        <is>
          <t>P017</t>
        </is>
      </c>
      <c r="D3838" s="159" t="n">
        <v>3064</v>
      </c>
      <c r="E3838" s="160" t="n">
        <v>20897.64</v>
      </c>
      <c r="F3838" s="160" t="n">
        <v>7112.43</v>
      </c>
    </row>
    <row r="3839">
      <c r="A3839" s="104" t="inlineStr">
        <is>
          <t>2024/25</t>
        </is>
      </c>
      <c r="B3839" s="104" t="inlineStr">
        <is>
          <t>HC-092</t>
        </is>
      </c>
      <c r="C3839" s="104" t="inlineStr">
        <is>
          <t>P018</t>
        </is>
      </c>
      <c r="D3839" s="159" t="n">
        <v>7078</v>
      </c>
      <c r="E3839" s="160" t="n">
        <v>18661.94</v>
      </c>
      <c r="F3839" s="160" t="n">
        <v>3970.28</v>
      </c>
    </row>
    <row r="3840">
      <c r="A3840" s="104" t="inlineStr">
        <is>
          <t>2024/25</t>
        </is>
      </c>
      <c r="B3840" s="104" t="inlineStr">
        <is>
          <t>HC-092</t>
        </is>
      </c>
      <c r="C3840" s="104" t="inlineStr">
        <is>
          <t>P019</t>
        </is>
      </c>
      <c r="D3840" s="159" t="n">
        <v>9032</v>
      </c>
      <c r="E3840" s="160" t="n">
        <v>22991.13</v>
      </c>
      <c r="F3840" s="160" t="n">
        <v>5868.7</v>
      </c>
    </row>
    <row r="3841">
      <c r="A3841" s="104" t="inlineStr">
        <is>
          <t>2024/25</t>
        </is>
      </c>
      <c r="B3841" s="104" t="inlineStr">
        <is>
          <t>HC-092</t>
        </is>
      </c>
      <c r="C3841" s="104" t="inlineStr">
        <is>
          <t>P020</t>
        </is>
      </c>
      <c r="D3841" s="159" t="n">
        <v>5902</v>
      </c>
      <c r="E3841" s="160" t="n">
        <v>15021.05</v>
      </c>
      <c r="F3841" s="160" t="n">
        <v>3834.52</v>
      </c>
    </row>
    <row r="3842">
      <c r="A3842" s="104" t="inlineStr">
        <is>
          <t>2024/25</t>
        </is>
      </c>
      <c r="B3842" s="104" t="inlineStr">
        <is>
          <t>HC-092</t>
        </is>
      </c>
      <c r="C3842" s="104" t="inlineStr">
        <is>
          <t>P021</t>
        </is>
      </c>
      <c r="D3842" s="159" t="n">
        <v>8916</v>
      </c>
      <c r="E3842" s="160" t="n">
        <v>29177.49</v>
      </c>
      <c r="F3842" s="160" t="n">
        <v>8067.82</v>
      </c>
    </row>
    <row r="3843">
      <c r="A3843" s="104" t="inlineStr">
        <is>
          <t>2024/25</t>
        </is>
      </c>
      <c r="B3843" s="104" t="inlineStr">
        <is>
          <t>HC-092</t>
        </is>
      </c>
      <c r="C3843" s="104" t="inlineStr">
        <is>
          <t>P022</t>
        </is>
      </c>
      <c r="D3843" s="159" t="n">
        <v>7600</v>
      </c>
      <c r="E3843" s="160" t="n">
        <v>23490.77</v>
      </c>
      <c r="F3843" s="160" t="n">
        <v>6246.02</v>
      </c>
    </row>
    <row r="3844">
      <c r="A3844" s="104" t="inlineStr">
        <is>
          <t>2024/25</t>
        </is>
      </c>
      <c r="B3844" s="104" t="inlineStr">
        <is>
          <t>HC-092</t>
        </is>
      </c>
      <c r="C3844" s="104" t="inlineStr">
        <is>
          <t>P023</t>
        </is>
      </c>
      <c r="D3844" s="159" t="n">
        <v>8774</v>
      </c>
      <c r="E3844" s="160" t="n">
        <v>17546.59</v>
      </c>
      <c r="F3844" s="160" t="n">
        <v>3359.93</v>
      </c>
    </row>
    <row r="3845">
      <c r="A3845" s="104" t="inlineStr">
        <is>
          <t>2024/25</t>
        </is>
      </c>
      <c r="B3845" s="104" t="inlineStr">
        <is>
          <t>HC-092</t>
        </is>
      </c>
      <c r="C3845" s="104" t="inlineStr">
        <is>
          <t>P024</t>
        </is>
      </c>
      <c r="D3845" s="159" t="n">
        <v>9194</v>
      </c>
      <c r="E3845" s="160" t="n">
        <v>20060.66</v>
      </c>
      <c r="F3845" s="160" t="n">
        <v>4054.35</v>
      </c>
    </row>
    <row r="3846">
      <c r="A3846" s="104" t="inlineStr">
        <is>
          <t>2024/25</t>
        </is>
      </c>
      <c r="B3846" s="104" t="inlineStr">
        <is>
          <t>HC-092</t>
        </is>
      </c>
      <c r="C3846" s="104" t="inlineStr">
        <is>
          <t>P025</t>
        </is>
      </c>
      <c r="D3846" s="159" t="n">
        <v>7896</v>
      </c>
      <c r="E3846" s="160" t="n">
        <v>30149.79</v>
      </c>
      <c r="F3846" s="160" t="n">
        <v>10904.25</v>
      </c>
    </row>
    <row r="3847">
      <c r="A3847" s="104" t="inlineStr">
        <is>
          <t>2024/25</t>
        </is>
      </c>
      <c r="B3847" s="104" t="inlineStr">
        <is>
          <t>HC-092</t>
        </is>
      </c>
      <c r="C3847" s="104" t="inlineStr">
        <is>
          <t>P026</t>
        </is>
      </c>
      <c r="D3847" s="159" t="n">
        <v>4804</v>
      </c>
      <c r="E3847" s="160" t="n">
        <v>21398.49</v>
      </c>
      <c r="F3847" s="160" t="n">
        <v>6827.41</v>
      </c>
    </row>
    <row r="3848">
      <c r="A3848" s="104" t="inlineStr">
        <is>
          <t>2024/25</t>
        </is>
      </c>
      <c r="B3848" s="104" t="inlineStr">
        <is>
          <t>HC-092</t>
        </is>
      </c>
      <c r="C3848" s="104" t="inlineStr">
        <is>
          <t>P027</t>
        </is>
      </c>
      <c r="D3848" s="159" t="n">
        <v>3819</v>
      </c>
      <c r="E3848" s="160" t="n">
        <v>17012.1</v>
      </c>
      <c r="F3848" s="160" t="n">
        <v>5427.76</v>
      </c>
    </row>
    <row r="3849">
      <c r="A3849" s="104" t="inlineStr">
        <is>
          <t>2024/25</t>
        </is>
      </c>
      <c r="B3849" s="104" t="inlineStr">
        <is>
          <t>HC-092</t>
        </is>
      </c>
      <c r="C3849" s="104" t="inlineStr">
        <is>
          <t>P028</t>
        </is>
      </c>
      <c r="D3849" s="159" t="n">
        <v>5386</v>
      </c>
      <c r="E3849" s="160" t="n">
        <v>25454.21</v>
      </c>
      <c r="F3849" s="160" t="n">
        <v>8662.709999999999</v>
      </c>
    </row>
    <row r="3850">
      <c r="A3850" s="104" t="inlineStr">
        <is>
          <t>2024/25</t>
        </is>
      </c>
      <c r="B3850" s="104" t="inlineStr">
        <is>
          <t>HC-092</t>
        </is>
      </c>
      <c r="C3850" s="104" t="inlineStr">
        <is>
          <t>P029</t>
        </is>
      </c>
      <c r="D3850" s="159" t="n">
        <v>14036</v>
      </c>
      <c r="E3850" s="160" t="n">
        <v>26798.06</v>
      </c>
      <c r="F3850" s="160" t="n">
        <v>3990.7</v>
      </c>
    </row>
    <row r="3851">
      <c r="A3851" s="104" t="inlineStr">
        <is>
          <t>2024/25</t>
        </is>
      </c>
      <c r="B3851" s="104" t="inlineStr">
        <is>
          <t>HC-092</t>
        </is>
      </c>
      <c r="C3851" s="104" t="inlineStr">
        <is>
          <t>P030</t>
        </is>
      </c>
      <c r="D3851" s="159" t="n">
        <v>7241</v>
      </c>
      <c r="E3851" s="160" t="n">
        <v>21723.52</v>
      </c>
      <c r="F3851" s="160" t="n">
        <v>4159.64</v>
      </c>
    </row>
    <row r="3852">
      <c r="A3852" s="104" t="inlineStr">
        <is>
          <t>2024/25</t>
        </is>
      </c>
      <c r="B3852" s="104" t="inlineStr">
        <is>
          <t>HC-092</t>
        </is>
      </c>
      <c r="C3852" s="104" t="inlineStr">
        <is>
          <t>P031</t>
        </is>
      </c>
      <c r="D3852" s="159" t="n">
        <v>3485</v>
      </c>
      <c r="E3852" s="160" t="n">
        <v>17422.68</v>
      </c>
      <c r="F3852" s="160" t="n">
        <v>5189.19</v>
      </c>
    </row>
    <row r="3853">
      <c r="A3853" s="104" t="inlineStr">
        <is>
          <t>2024/25</t>
        </is>
      </c>
      <c r="B3853" s="104" t="inlineStr">
        <is>
          <t>HC-092</t>
        </is>
      </c>
      <c r="C3853" s="104" t="inlineStr">
        <is>
          <t>P032</t>
        </is>
      </c>
      <c r="D3853" s="159" t="n">
        <v>4334</v>
      </c>
      <c r="E3853" s="160" t="n">
        <v>10242.01</v>
      </c>
      <c r="F3853" s="160" t="n">
        <v>2287.73</v>
      </c>
    </row>
    <row r="3854">
      <c r="A3854" s="104" t="inlineStr">
        <is>
          <t>2024/25</t>
        </is>
      </c>
      <c r="B3854" s="104" t="inlineStr">
        <is>
          <t>HC-092</t>
        </is>
      </c>
      <c r="C3854" s="104" t="inlineStr">
        <is>
          <t>P033</t>
        </is>
      </c>
      <c r="D3854" s="159" t="n">
        <v>2815</v>
      </c>
      <c r="E3854" s="160" t="n">
        <v>8697.82</v>
      </c>
      <c r="F3854" s="160" t="n">
        <v>2220.24</v>
      </c>
    </row>
    <row r="3855">
      <c r="A3855" s="104" t="inlineStr">
        <is>
          <t>2024/25</t>
        </is>
      </c>
      <c r="B3855" s="104" t="inlineStr">
        <is>
          <t>HC-092</t>
        </is>
      </c>
      <c r="C3855" s="104" t="inlineStr">
        <is>
          <t>P034</t>
        </is>
      </c>
      <c r="D3855" s="159" t="n">
        <v>1982</v>
      </c>
      <c r="E3855" s="160" t="n">
        <v>8281.299999999999</v>
      </c>
      <c r="F3855" s="160" t="n">
        <v>2554.14</v>
      </c>
    </row>
    <row r="3856">
      <c r="A3856" s="104" t="inlineStr">
        <is>
          <t>2024/25</t>
        </is>
      </c>
      <c r="B3856" s="104" t="inlineStr">
        <is>
          <t>HC-092</t>
        </is>
      </c>
      <c r="C3856" s="104" t="inlineStr">
        <is>
          <t>P035</t>
        </is>
      </c>
      <c r="D3856" s="159" t="n">
        <v>2675</v>
      </c>
      <c r="E3856" s="160" t="n">
        <v>9482.65</v>
      </c>
      <c r="F3856" s="160" t="n">
        <v>2622.27</v>
      </c>
    </row>
    <row r="3857">
      <c r="A3857" s="104" t="inlineStr">
        <is>
          <t>2024/25</t>
        </is>
      </c>
      <c r="B3857" s="104" t="inlineStr">
        <is>
          <t>HC-092</t>
        </is>
      </c>
      <c r="C3857" s="104" t="inlineStr">
        <is>
          <t>P036</t>
        </is>
      </c>
      <c r="D3857" s="159" t="n">
        <v>2058</v>
      </c>
      <c r="E3857" s="160" t="n">
        <v>7863.68</v>
      </c>
      <c r="F3857" s="160" t="n">
        <v>2258.57</v>
      </c>
    </row>
    <row r="3858">
      <c r="A3858" s="104" t="inlineStr">
        <is>
          <t>2024/25</t>
        </is>
      </c>
      <c r="B3858" s="104" t="inlineStr">
        <is>
          <t>HC-092</t>
        </is>
      </c>
      <c r="C3858" s="104" t="inlineStr">
        <is>
          <t>P037</t>
        </is>
      </c>
      <c r="D3858" s="159" t="n">
        <v>3146</v>
      </c>
      <c r="E3858" s="160" t="n">
        <v>10872.46</v>
      </c>
      <c r="F3858" s="160" t="n">
        <v>3584.82</v>
      </c>
    </row>
    <row r="3859">
      <c r="A3859" s="104" t="inlineStr">
        <is>
          <t>2024/25</t>
        </is>
      </c>
      <c r="B3859" s="104" t="inlineStr">
        <is>
          <t>HC-092</t>
        </is>
      </c>
      <c r="C3859" s="104" t="inlineStr">
        <is>
          <t>P038</t>
        </is>
      </c>
      <c r="D3859" s="159" t="n">
        <v>1556</v>
      </c>
      <c r="E3859" s="160" t="n">
        <v>9755.09</v>
      </c>
      <c r="F3859" s="160" t="n">
        <v>3112.92</v>
      </c>
    </row>
    <row r="3860">
      <c r="A3860" s="104" t="inlineStr">
        <is>
          <t>2024/25</t>
        </is>
      </c>
      <c r="B3860" s="104" t="inlineStr">
        <is>
          <t>HC-092</t>
        </is>
      </c>
      <c r="C3860" s="104" t="inlineStr">
        <is>
          <t>P039</t>
        </is>
      </c>
      <c r="D3860" s="159" t="n">
        <v>1739</v>
      </c>
      <c r="E3860" s="160" t="n">
        <v>10906.28</v>
      </c>
      <c r="F3860" s="160" t="n">
        <v>3596.1</v>
      </c>
    </row>
    <row r="3861">
      <c r="A3861" s="104" t="inlineStr">
        <is>
          <t>2024/25</t>
        </is>
      </c>
      <c r="B3861" s="104" t="inlineStr">
        <is>
          <t>HC-092</t>
        </is>
      </c>
      <c r="C3861" s="104" t="inlineStr">
        <is>
          <t>P040</t>
        </is>
      </c>
      <c r="D3861" s="159" t="n">
        <v>607</v>
      </c>
      <c r="E3861" s="160" t="n">
        <v>4644.62</v>
      </c>
      <c r="F3861" s="160" t="n">
        <v>1485.88</v>
      </c>
    </row>
    <row r="3862">
      <c r="A3862" s="104" t="inlineStr">
        <is>
          <t>2024/25</t>
        </is>
      </c>
      <c r="B3862" s="104" t="inlineStr">
        <is>
          <t>HC-092</t>
        </is>
      </c>
      <c r="C3862" s="104" t="inlineStr">
        <is>
          <t>P041</t>
        </is>
      </c>
      <c r="D3862" s="159" t="n">
        <v>310</v>
      </c>
      <c r="E3862" s="160" t="n">
        <v>3355.72</v>
      </c>
      <c r="F3862" s="160" t="n">
        <v>1281.58</v>
      </c>
    </row>
    <row r="3863">
      <c r="A3863" s="104" t="inlineStr">
        <is>
          <t>2024/25</t>
        </is>
      </c>
      <c r="B3863" s="104" t="inlineStr">
        <is>
          <t>HC-092</t>
        </is>
      </c>
      <c r="C3863" s="104" t="inlineStr">
        <is>
          <t>P042</t>
        </is>
      </c>
      <c r="D3863" s="159" t="n">
        <v>513</v>
      </c>
      <c r="E3863" s="160" t="n">
        <v>2055.17</v>
      </c>
      <c r="F3863" s="160" t="n">
        <v>501.42</v>
      </c>
    </row>
    <row r="3864">
      <c r="A3864" s="104" t="inlineStr">
        <is>
          <t>2024/25</t>
        </is>
      </c>
      <c r="B3864" s="104" t="inlineStr">
        <is>
          <t>HC-093</t>
        </is>
      </c>
      <c r="C3864" s="104" t="inlineStr">
        <is>
          <t>P001</t>
        </is>
      </c>
      <c r="D3864" s="159" t="n">
        <v>7244</v>
      </c>
      <c r="E3864" s="160" t="n">
        <v>65191.64</v>
      </c>
      <c r="F3864" s="160" t="n">
        <v>22837</v>
      </c>
    </row>
    <row r="3865">
      <c r="A3865" s="104" t="inlineStr">
        <is>
          <t>2024/25</t>
        </is>
      </c>
      <c r="B3865" s="104" t="inlineStr">
        <is>
          <t>HC-093</t>
        </is>
      </c>
      <c r="C3865" s="104" t="inlineStr">
        <is>
          <t>P002</t>
        </is>
      </c>
      <c r="D3865" s="159" t="n">
        <v>10992</v>
      </c>
      <c r="E3865" s="160" t="n">
        <v>114911.04</v>
      </c>
      <c r="F3865" s="160" t="n">
        <v>42696</v>
      </c>
    </row>
    <row r="3866">
      <c r="A3866" s="104" t="inlineStr">
        <is>
          <t>2024/25</t>
        </is>
      </c>
      <c r="B3866" s="104" t="inlineStr">
        <is>
          <t>HC-093</t>
        </is>
      </c>
      <c r="C3866" s="104" t="inlineStr">
        <is>
          <t>P003</t>
        </is>
      </c>
      <c r="D3866" s="159" t="n">
        <v>15077</v>
      </c>
      <c r="E3866" s="160" t="n">
        <v>101430.7</v>
      </c>
      <c r="F3866" s="160" t="n">
        <v>33378.92</v>
      </c>
    </row>
    <row r="3867">
      <c r="A3867" s="104" t="inlineStr">
        <is>
          <t>2024/25</t>
        </is>
      </c>
      <c r="B3867" s="104" t="inlineStr">
        <is>
          <t>HC-093</t>
        </is>
      </c>
      <c r="C3867" s="104" t="inlineStr">
        <is>
          <t>P004</t>
        </is>
      </c>
      <c r="D3867" s="159" t="n">
        <v>6431</v>
      </c>
      <c r="E3867" s="160" t="n">
        <v>50282.96</v>
      </c>
      <c r="F3867" s="160" t="n">
        <v>16016.22</v>
      </c>
    </row>
    <row r="3868">
      <c r="A3868" s="104" t="inlineStr">
        <is>
          <t>2024/25</t>
        </is>
      </c>
      <c r="B3868" s="104" t="inlineStr">
        <is>
          <t>HC-093</t>
        </is>
      </c>
      <c r="C3868" s="104" t="inlineStr">
        <is>
          <t>P005</t>
        </is>
      </c>
      <c r="D3868" s="159" t="n">
        <v>14814</v>
      </c>
      <c r="E3868" s="160" t="n">
        <v>110426.28</v>
      </c>
      <c r="F3868" s="160" t="n">
        <v>33996.87</v>
      </c>
    </row>
    <row r="3869">
      <c r="A3869" s="104" t="inlineStr">
        <is>
          <t>2024/25</t>
        </is>
      </c>
      <c r="B3869" s="104" t="inlineStr">
        <is>
          <t>HC-093</t>
        </is>
      </c>
      <c r="C3869" s="104" t="inlineStr">
        <is>
          <t>P006</t>
        </is>
      </c>
      <c r="D3869" s="159" t="n">
        <v>13457</v>
      </c>
      <c r="E3869" s="160" t="n">
        <v>108871.27</v>
      </c>
      <c r="F3869" s="160" t="n">
        <v>31206.33</v>
      </c>
    </row>
    <row r="3870">
      <c r="A3870" s="104" t="inlineStr">
        <is>
          <t>2024/25</t>
        </is>
      </c>
      <c r="B3870" s="104" t="inlineStr">
        <is>
          <t>HC-093</t>
        </is>
      </c>
      <c r="C3870" s="104" t="inlineStr">
        <is>
          <t>P007</t>
        </is>
      </c>
      <c r="D3870" s="159" t="n">
        <v>12694</v>
      </c>
      <c r="E3870" s="160" t="n">
        <v>95781.67999999999</v>
      </c>
      <c r="F3870" s="160" t="n">
        <v>25424.13</v>
      </c>
    </row>
    <row r="3871">
      <c r="A3871" s="104" t="inlineStr">
        <is>
          <t>2024/25</t>
        </is>
      </c>
      <c r="B3871" s="104" t="inlineStr">
        <is>
          <t>HC-093</t>
        </is>
      </c>
      <c r="C3871" s="104" t="inlineStr">
        <is>
          <t>P008</t>
        </is>
      </c>
      <c r="D3871" s="159" t="n">
        <v>11280</v>
      </c>
      <c r="E3871" s="160" t="n">
        <v>83060.19</v>
      </c>
      <c r="F3871" s="160" t="n">
        <v>29981.06</v>
      </c>
    </row>
    <row r="3872">
      <c r="A3872" s="104" t="inlineStr">
        <is>
          <t>2024/25</t>
        </is>
      </c>
      <c r="B3872" s="104" t="inlineStr">
        <is>
          <t>HC-093</t>
        </is>
      </c>
      <c r="C3872" s="104" t="inlineStr">
        <is>
          <t>P009</t>
        </is>
      </c>
      <c r="D3872" s="159" t="n">
        <v>5535</v>
      </c>
      <c r="E3872" s="160" t="n">
        <v>69946.17</v>
      </c>
      <c r="F3872" s="160" t="n">
        <v>28213.15</v>
      </c>
    </row>
    <row r="3873">
      <c r="A3873" s="104" t="inlineStr">
        <is>
          <t>2024/25</t>
        </is>
      </c>
      <c r="B3873" s="104" t="inlineStr">
        <is>
          <t>HC-093</t>
        </is>
      </c>
      <c r="C3873" s="104" t="inlineStr">
        <is>
          <t>P010</t>
        </is>
      </c>
      <c r="D3873" s="159" t="n">
        <v>14369</v>
      </c>
      <c r="E3873" s="160" t="n">
        <v>84899.31</v>
      </c>
      <c r="F3873" s="160" t="n">
        <v>27036.63</v>
      </c>
    </row>
    <row r="3874">
      <c r="A3874" s="104" t="inlineStr">
        <is>
          <t>2024/25</t>
        </is>
      </c>
      <c r="B3874" s="104" t="inlineStr">
        <is>
          <t>HC-093</t>
        </is>
      </c>
      <c r="C3874" s="104" t="inlineStr">
        <is>
          <t>P011</t>
        </is>
      </c>
      <c r="D3874" s="159" t="n">
        <v>13810</v>
      </c>
      <c r="E3874" s="160" t="n">
        <v>40175.94</v>
      </c>
      <c r="F3874" s="160" t="n">
        <v>9382.92</v>
      </c>
    </row>
    <row r="3875">
      <c r="A3875" s="104" t="inlineStr">
        <is>
          <t>2024/25</t>
        </is>
      </c>
      <c r="B3875" s="104" t="inlineStr">
        <is>
          <t>HC-093</t>
        </is>
      </c>
      <c r="C3875" s="104" t="inlineStr">
        <is>
          <t>P012</t>
        </is>
      </c>
      <c r="D3875" s="159" t="n">
        <v>15155</v>
      </c>
      <c r="E3875" s="160" t="n">
        <v>56489.41</v>
      </c>
      <c r="F3875" s="160" t="n">
        <v>16790.61</v>
      </c>
    </row>
    <row r="3876">
      <c r="A3876" s="104" t="inlineStr">
        <is>
          <t>2024/25</t>
        </is>
      </c>
      <c r="B3876" s="104" t="inlineStr">
        <is>
          <t>HC-093</t>
        </is>
      </c>
      <c r="C3876" s="104" t="inlineStr">
        <is>
          <t>P013</t>
        </is>
      </c>
      <c r="D3876" s="159" t="n">
        <v>15091</v>
      </c>
      <c r="E3876" s="160" t="n">
        <v>52132.99</v>
      </c>
      <c r="F3876" s="160" t="n">
        <v>13283.42</v>
      </c>
    </row>
    <row r="3877">
      <c r="A3877" s="104" t="inlineStr">
        <is>
          <t>2024/25</t>
        </is>
      </c>
      <c r="B3877" s="104" t="inlineStr">
        <is>
          <t>HC-093</t>
        </is>
      </c>
      <c r="C3877" s="104" t="inlineStr">
        <is>
          <t>P014</t>
        </is>
      </c>
      <c r="D3877" s="159" t="n">
        <v>16021</v>
      </c>
      <c r="E3877" s="160" t="n">
        <v>62621.32</v>
      </c>
      <c r="F3877" s="160" t="n">
        <v>17285.03</v>
      </c>
    </row>
    <row r="3878">
      <c r="A3878" s="104" t="inlineStr">
        <is>
          <t>2024/25</t>
        </is>
      </c>
      <c r="B3878" s="104" t="inlineStr">
        <is>
          <t>HC-093</t>
        </is>
      </c>
      <c r="C3878" s="104" t="inlineStr">
        <is>
          <t>P015</t>
        </is>
      </c>
      <c r="D3878" s="159" t="n">
        <v>11944</v>
      </c>
      <c r="E3878" s="160" t="n">
        <v>56454.85</v>
      </c>
      <c r="F3878" s="160" t="n">
        <v>18581</v>
      </c>
    </row>
    <row r="3879">
      <c r="A3879" s="104" t="inlineStr">
        <is>
          <t>2024/25</t>
        </is>
      </c>
      <c r="B3879" s="104" t="inlineStr">
        <is>
          <t>HC-093</t>
        </is>
      </c>
      <c r="C3879" s="104" t="inlineStr">
        <is>
          <t>P016</t>
        </is>
      </c>
      <c r="D3879" s="159" t="n">
        <v>6256</v>
      </c>
      <c r="E3879" s="160" t="n">
        <v>38660.46</v>
      </c>
      <c r="F3879" s="160" t="n">
        <v>11902.91</v>
      </c>
    </row>
    <row r="3880">
      <c r="A3880" s="104" t="inlineStr">
        <is>
          <t>2024/25</t>
        </is>
      </c>
      <c r="B3880" s="104" t="inlineStr">
        <is>
          <t>HC-093</t>
        </is>
      </c>
      <c r="C3880" s="104" t="inlineStr">
        <is>
          <t>P017</t>
        </is>
      </c>
      <c r="D3880" s="159" t="n">
        <v>5570</v>
      </c>
      <c r="E3880" s="160" t="n">
        <v>37972.66</v>
      </c>
      <c r="F3880" s="160" t="n">
        <v>12898.53</v>
      </c>
    </row>
    <row r="3881">
      <c r="A3881" s="104" t="inlineStr">
        <is>
          <t>2024/25</t>
        </is>
      </c>
      <c r="B3881" s="104" t="inlineStr">
        <is>
          <t>HC-093</t>
        </is>
      </c>
      <c r="C3881" s="104" t="inlineStr">
        <is>
          <t>P018</t>
        </is>
      </c>
      <c r="D3881" s="159" t="n">
        <v>12679</v>
      </c>
      <c r="E3881" s="160" t="n">
        <v>33427.38</v>
      </c>
      <c r="F3881" s="160" t="n">
        <v>7098.58</v>
      </c>
    </row>
    <row r="3882">
      <c r="A3882" s="104" t="inlineStr">
        <is>
          <t>2024/25</t>
        </is>
      </c>
      <c r="B3882" s="104" t="inlineStr">
        <is>
          <t>HC-093</t>
        </is>
      </c>
      <c r="C3882" s="104" t="inlineStr">
        <is>
          <t>P019</t>
        </is>
      </c>
      <c r="D3882" s="159" t="n">
        <v>16298</v>
      </c>
      <c r="E3882" s="160" t="n">
        <v>41485.51</v>
      </c>
      <c r="F3882" s="160" t="n">
        <v>10568.69</v>
      </c>
    </row>
    <row r="3883">
      <c r="A3883" s="104" t="inlineStr">
        <is>
          <t>2024/25</t>
        </is>
      </c>
      <c r="B3883" s="104" t="inlineStr">
        <is>
          <t>HC-093</t>
        </is>
      </c>
      <c r="C3883" s="104" t="inlineStr">
        <is>
          <t>P020</t>
        </is>
      </c>
      <c r="D3883" s="159" t="n">
        <v>11240</v>
      </c>
      <c r="E3883" s="160" t="n">
        <v>28611.64</v>
      </c>
      <c r="F3883" s="160" t="n">
        <v>7290.49</v>
      </c>
    </row>
    <row r="3884">
      <c r="A3884" s="104" t="inlineStr">
        <is>
          <t>2024/25</t>
        </is>
      </c>
      <c r="B3884" s="104" t="inlineStr">
        <is>
          <t>HC-093</t>
        </is>
      </c>
      <c r="C3884" s="104" t="inlineStr">
        <is>
          <t>P021</t>
        </is>
      </c>
      <c r="D3884" s="159" t="n">
        <v>16085</v>
      </c>
      <c r="E3884" s="160" t="n">
        <v>52638.98</v>
      </c>
      <c r="F3884" s="160" t="n">
        <v>14529.82</v>
      </c>
    </row>
    <row r="3885">
      <c r="A3885" s="104" t="inlineStr">
        <is>
          <t>2024/25</t>
        </is>
      </c>
      <c r="B3885" s="104" t="inlineStr">
        <is>
          <t>HC-093</t>
        </is>
      </c>
      <c r="C3885" s="104" t="inlineStr">
        <is>
          <t>P022</t>
        </is>
      </c>
      <c r="D3885" s="159" t="n">
        <v>14187</v>
      </c>
      <c r="E3885" s="160" t="n">
        <v>43855.55</v>
      </c>
      <c r="F3885" s="160" t="n">
        <v>11641.43</v>
      </c>
    </row>
    <row r="3886">
      <c r="A3886" s="104" t="inlineStr">
        <is>
          <t>2024/25</t>
        </is>
      </c>
      <c r="B3886" s="104" t="inlineStr">
        <is>
          <t>HC-093</t>
        </is>
      </c>
      <c r="C3886" s="104" t="inlineStr">
        <is>
          <t>P023</t>
        </is>
      </c>
      <c r="D3886" s="159" t="n">
        <v>16512</v>
      </c>
      <c r="E3886" s="160" t="n">
        <v>33024.9</v>
      </c>
      <c r="F3886" s="160" t="n">
        <v>6310.68</v>
      </c>
    </row>
    <row r="3887">
      <c r="A3887" s="104" t="inlineStr">
        <is>
          <t>2024/25</t>
        </is>
      </c>
      <c r="B3887" s="104" t="inlineStr">
        <is>
          <t>HC-093</t>
        </is>
      </c>
      <c r="C3887" s="104" t="inlineStr">
        <is>
          <t>P024</t>
        </is>
      </c>
      <c r="D3887" s="159" t="n">
        <v>17949</v>
      </c>
      <c r="E3887" s="160" t="n">
        <v>39161.41</v>
      </c>
      <c r="F3887" s="160" t="n">
        <v>7898.11</v>
      </c>
    </row>
    <row r="3888">
      <c r="A3888" s="104" t="inlineStr">
        <is>
          <t>2024/25</t>
        </is>
      </c>
      <c r="B3888" s="104" t="inlineStr">
        <is>
          <t>HC-093</t>
        </is>
      </c>
      <c r="C3888" s="104" t="inlineStr">
        <is>
          <t>P025</t>
        </is>
      </c>
      <c r="D3888" s="159" t="n">
        <v>14733</v>
      </c>
      <c r="E3888" s="160" t="n">
        <v>56253.2</v>
      </c>
      <c r="F3888" s="160" t="n">
        <v>20304.16</v>
      </c>
    </row>
    <row r="3889">
      <c r="A3889" s="104" t="inlineStr">
        <is>
          <t>2024/25</t>
        </is>
      </c>
      <c r="B3889" s="104" t="inlineStr">
        <is>
          <t>HC-093</t>
        </is>
      </c>
      <c r="C3889" s="104" t="inlineStr">
        <is>
          <t>P026</t>
        </is>
      </c>
      <c r="D3889" s="159" t="n">
        <v>8949</v>
      </c>
      <c r="E3889" s="160" t="n">
        <v>39859.59</v>
      </c>
      <c r="F3889" s="160" t="n">
        <v>12693.86</v>
      </c>
    </row>
    <row r="3890">
      <c r="A3890" s="104" t="inlineStr">
        <is>
          <t>2024/25</t>
        </is>
      </c>
      <c r="B3890" s="104" t="inlineStr">
        <is>
          <t>HC-093</t>
        </is>
      </c>
      <c r="C3890" s="104" t="inlineStr">
        <is>
          <t>P027</t>
        </is>
      </c>
      <c r="D3890" s="159" t="n">
        <v>7084</v>
      </c>
      <c r="E3890" s="160" t="n">
        <v>31558.11</v>
      </c>
      <c r="F3890" s="160" t="n">
        <v>10050.43</v>
      </c>
    </row>
    <row r="3891">
      <c r="A3891" s="104" t="inlineStr">
        <is>
          <t>2024/25</t>
        </is>
      </c>
      <c r="B3891" s="104" t="inlineStr">
        <is>
          <t>HC-093</t>
        </is>
      </c>
      <c r="C3891" s="104" t="inlineStr">
        <is>
          <t>P028</t>
        </is>
      </c>
      <c r="D3891" s="159" t="n">
        <v>10224</v>
      </c>
      <c r="E3891" s="160" t="n">
        <v>48337.56</v>
      </c>
      <c r="F3891" s="160" t="n">
        <v>16420.07</v>
      </c>
    </row>
    <row r="3892">
      <c r="A3892" s="104" t="inlineStr">
        <is>
          <t>2024/25</t>
        </is>
      </c>
      <c r="B3892" s="104" t="inlineStr">
        <is>
          <t>HC-093</t>
        </is>
      </c>
      <c r="C3892" s="104" t="inlineStr">
        <is>
          <t>P029</t>
        </is>
      </c>
      <c r="D3892" s="159" t="n">
        <v>25570</v>
      </c>
      <c r="E3892" s="160" t="n">
        <v>48816.16</v>
      </c>
      <c r="F3892" s="160" t="n">
        <v>7254.88</v>
      </c>
    </row>
    <row r="3893">
      <c r="A3893" s="104" t="inlineStr">
        <is>
          <t>2024/25</t>
        </is>
      </c>
      <c r="B3893" s="104" t="inlineStr">
        <is>
          <t>HC-093</t>
        </is>
      </c>
      <c r="C3893" s="104" t="inlineStr">
        <is>
          <t>P030</t>
        </is>
      </c>
      <c r="D3893" s="159" t="n">
        <v>14491</v>
      </c>
      <c r="E3893" s="160" t="n">
        <v>43473.85</v>
      </c>
      <c r="F3893" s="160" t="n">
        <v>8307.75</v>
      </c>
    </row>
    <row r="3894">
      <c r="A3894" s="104" t="inlineStr">
        <is>
          <t>2024/25</t>
        </is>
      </c>
      <c r="B3894" s="104" t="inlineStr">
        <is>
          <t>HC-093</t>
        </is>
      </c>
      <c r="C3894" s="104" t="inlineStr">
        <is>
          <t>P031</t>
        </is>
      </c>
      <c r="D3894" s="159" t="n">
        <v>6317</v>
      </c>
      <c r="E3894" s="160" t="n">
        <v>31577.85</v>
      </c>
      <c r="F3894" s="160" t="n">
        <v>9386.719999999999</v>
      </c>
    </row>
    <row r="3895">
      <c r="A3895" s="104" t="inlineStr">
        <is>
          <t>2024/25</t>
        </is>
      </c>
      <c r="B3895" s="104" t="inlineStr">
        <is>
          <t>HC-093</t>
        </is>
      </c>
      <c r="C3895" s="104" t="inlineStr">
        <is>
          <t>P032</t>
        </is>
      </c>
      <c r="D3895" s="159" t="n">
        <v>7651</v>
      </c>
      <c r="E3895" s="160" t="n">
        <v>18087.49</v>
      </c>
      <c r="F3895" s="160" t="n">
        <v>4032.65</v>
      </c>
    </row>
    <row r="3896">
      <c r="A3896" s="104" t="inlineStr">
        <is>
          <t>2024/25</t>
        </is>
      </c>
      <c r="B3896" s="104" t="inlineStr">
        <is>
          <t>HC-093</t>
        </is>
      </c>
      <c r="C3896" s="104" t="inlineStr">
        <is>
          <t>P033</t>
        </is>
      </c>
      <c r="D3896" s="159" t="n">
        <v>5454</v>
      </c>
      <c r="E3896" s="160" t="n">
        <v>16857.24</v>
      </c>
      <c r="F3896" s="160" t="n">
        <v>4295.22</v>
      </c>
    </row>
    <row r="3897">
      <c r="A3897" s="104" t="inlineStr">
        <is>
          <t>2024/25</t>
        </is>
      </c>
      <c r="B3897" s="104" t="inlineStr">
        <is>
          <t>HC-093</t>
        </is>
      </c>
      <c r="C3897" s="104" t="inlineStr">
        <is>
          <t>P034</t>
        </is>
      </c>
      <c r="D3897" s="159" t="n">
        <v>3720</v>
      </c>
      <c r="E3897" s="160" t="n">
        <v>15561.06</v>
      </c>
      <c r="F3897" s="160" t="n">
        <v>4790.87</v>
      </c>
    </row>
    <row r="3898">
      <c r="A3898" s="104" t="inlineStr">
        <is>
          <t>2024/25</t>
        </is>
      </c>
      <c r="B3898" s="104" t="inlineStr">
        <is>
          <t>HC-093</t>
        </is>
      </c>
      <c r="C3898" s="104" t="inlineStr">
        <is>
          <t>P035</t>
        </is>
      </c>
      <c r="D3898" s="159" t="n">
        <v>4949</v>
      </c>
      <c r="E3898" s="160" t="n">
        <v>17546.51</v>
      </c>
      <c r="F3898" s="160" t="n">
        <v>4842.99</v>
      </c>
    </row>
    <row r="3899">
      <c r="A3899" s="104" t="inlineStr">
        <is>
          <t>2024/25</t>
        </is>
      </c>
      <c r="B3899" s="104" t="inlineStr">
        <is>
          <t>HC-093</t>
        </is>
      </c>
      <c r="C3899" s="104" t="inlineStr">
        <is>
          <t>P036</t>
        </is>
      </c>
      <c r="D3899" s="159" t="n">
        <v>4063</v>
      </c>
      <c r="E3899" s="160" t="n">
        <v>15516.25</v>
      </c>
      <c r="F3899" s="160" t="n">
        <v>4446.68</v>
      </c>
    </row>
    <row r="3900">
      <c r="A3900" s="104" t="inlineStr">
        <is>
          <t>2024/25</t>
        </is>
      </c>
      <c r="B3900" s="104" t="inlineStr">
        <is>
          <t>HC-093</t>
        </is>
      </c>
      <c r="C3900" s="104" t="inlineStr">
        <is>
          <t>P037</t>
        </is>
      </c>
      <c r="D3900" s="159" t="n">
        <v>6064</v>
      </c>
      <c r="E3900" s="160" t="n">
        <v>20954.6</v>
      </c>
      <c r="F3900" s="160" t="n">
        <v>6895.42</v>
      </c>
    </row>
    <row r="3901">
      <c r="A3901" s="104" t="inlineStr">
        <is>
          <t>2024/25</t>
        </is>
      </c>
      <c r="B3901" s="104" t="inlineStr">
        <is>
          <t>HC-093</t>
        </is>
      </c>
      <c r="C3901" s="104" t="inlineStr">
        <is>
          <t>P038</t>
        </is>
      </c>
      <c r="D3901" s="159" t="n">
        <v>2933</v>
      </c>
      <c r="E3901" s="160" t="n">
        <v>18407.91</v>
      </c>
      <c r="F3901" s="160" t="n">
        <v>5861.99</v>
      </c>
    </row>
    <row r="3902">
      <c r="A3902" s="104" t="inlineStr">
        <is>
          <t>2024/25</t>
        </is>
      </c>
      <c r="B3902" s="104" t="inlineStr">
        <is>
          <t>HC-093</t>
        </is>
      </c>
      <c r="C3902" s="104" t="inlineStr">
        <is>
          <t>P039</t>
        </is>
      </c>
      <c r="D3902" s="159" t="n">
        <v>3126</v>
      </c>
      <c r="E3902" s="160" t="n">
        <v>19613.08</v>
      </c>
      <c r="F3902" s="160" t="n">
        <v>6453.95</v>
      </c>
    </row>
    <row r="3903">
      <c r="A3903" s="104" t="inlineStr">
        <is>
          <t>2024/25</t>
        </is>
      </c>
      <c r="B3903" s="104" t="inlineStr">
        <is>
          <t>HC-093</t>
        </is>
      </c>
      <c r="C3903" s="104" t="inlineStr">
        <is>
          <t>P040</t>
        </is>
      </c>
      <c r="D3903" s="159" t="n">
        <v>1136</v>
      </c>
      <c r="E3903" s="160" t="n">
        <v>8672.139999999999</v>
      </c>
      <c r="F3903" s="160" t="n">
        <v>2760.57</v>
      </c>
    </row>
    <row r="3904">
      <c r="A3904" s="104" t="inlineStr">
        <is>
          <t>2024/25</t>
        </is>
      </c>
      <c r="B3904" s="104" t="inlineStr">
        <is>
          <t>HC-093</t>
        </is>
      </c>
      <c r="C3904" s="104" t="inlineStr">
        <is>
          <t>P041</t>
        </is>
      </c>
      <c r="D3904" s="159" t="n">
        <v>560</v>
      </c>
      <c r="E3904" s="160" t="n">
        <v>6064.57</v>
      </c>
      <c r="F3904" s="160" t="n">
        <v>2316.76</v>
      </c>
    </row>
    <row r="3905">
      <c r="A3905" s="104" t="inlineStr">
        <is>
          <t>2024/25</t>
        </is>
      </c>
      <c r="B3905" s="104" t="inlineStr">
        <is>
          <t>HC-093</t>
        </is>
      </c>
      <c r="C3905" s="104" t="inlineStr">
        <is>
          <t>P042</t>
        </is>
      </c>
      <c r="D3905" s="159" t="n">
        <v>1044</v>
      </c>
      <c r="E3905" s="160" t="n">
        <v>4178.98</v>
      </c>
      <c r="F3905" s="160" t="n">
        <v>1020.34</v>
      </c>
    </row>
    <row r="3906">
      <c r="A3906" s="104" t="inlineStr">
        <is>
          <t>2024/25</t>
        </is>
      </c>
      <c r="B3906" s="104" t="inlineStr">
        <is>
          <t>HC-094</t>
        </is>
      </c>
      <c r="C3906" s="104" t="inlineStr">
        <is>
          <t>P001</t>
        </is>
      </c>
      <c r="D3906" s="159" t="n">
        <v>3279</v>
      </c>
      <c r="E3906" s="160" t="n">
        <v>29502.54</v>
      </c>
      <c r="F3906" s="160" t="n">
        <v>10342.7</v>
      </c>
    </row>
    <row r="3907">
      <c r="A3907" s="104" t="inlineStr">
        <is>
          <t>2024/25</t>
        </is>
      </c>
      <c r="B3907" s="104" t="inlineStr">
        <is>
          <t>HC-094</t>
        </is>
      </c>
      <c r="C3907" s="104" t="inlineStr">
        <is>
          <t>P002</t>
        </is>
      </c>
      <c r="D3907" s="159" t="n">
        <v>4696</v>
      </c>
      <c r="E3907" s="160" t="n">
        <v>49095.75</v>
      </c>
      <c r="F3907" s="160" t="n">
        <v>18255.66</v>
      </c>
    </row>
    <row r="3908">
      <c r="A3908" s="104" t="inlineStr">
        <is>
          <t>2024/25</t>
        </is>
      </c>
      <c r="B3908" s="104" t="inlineStr">
        <is>
          <t>HC-094</t>
        </is>
      </c>
      <c r="C3908" s="104" t="inlineStr">
        <is>
          <t>P003</t>
        </is>
      </c>
      <c r="D3908" s="159" t="n">
        <v>6633</v>
      </c>
      <c r="E3908" s="160" t="n">
        <v>44616.41</v>
      </c>
      <c r="F3908" s="160" t="n">
        <v>14698.66</v>
      </c>
    </row>
    <row r="3909">
      <c r="A3909" s="104" t="inlineStr">
        <is>
          <t>2024/25</t>
        </is>
      </c>
      <c r="B3909" s="104" t="inlineStr">
        <is>
          <t>HC-094</t>
        </is>
      </c>
      <c r="C3909" s="104" t="inlineStr">
        <is>
          <t>P004</t>
        </is>
      </c>
      <c r="D3909" s="159" t="n">
        <v>2949</v>
      </c>
      <c r="E3909" s="160" t="n">
        <v>23052.62</v>
      </c>
      <c r="F3909" s="160" t="n">
        <v>7347.67</v>
      </c>
    </row>
    <row r="3910">
      <c r="A3910" s="104" t="inlineStr">
        <is>
          <t>2024/25</t>
        </is>
      </c>
      <c r="B3910" s="104" t="inlineStr">
        <is>
          <t>HC-094</t>
        </is>
      </c>
      <c r="C3910" s="104" t="inlineStr">
        <is>
          <t>P005</t>
        </is>
      </c>
      <c r="D3910" s="159" t="n">
        <v>6097</v>
      </c>
      <c r="E3910" s="160" t="n">
        <v>45449.49</v>
      </c>
      <c r="F3910" s="160" t="n">
        <v>14003.17</v>
      </c>
    </row>
    <row r="3911">
      <c r="A3911" s="104" t="inlineStr">
        <is>
          <t>2024/25</t>
        </is>
      </c>
      <c r="B3911" s="104" t="inlineStr">
        <is>
          <t>HC-094</t>
        </is>
      </c>
      <c r="C3911" s="104" t="inlineStr">
        <is>
          <t>P006</t>
        </is>
      </c>
      <c r="D3911" s="159" t="n">
        <v>5940</v>
      </c>
      <c r="E3911" s="160" t="n">
        <v>48063.07</v>
      </c>
      <c r="F3911" s="160" t="n">
        <v>13787.6</v>
      </c>
    </row>
    <row r="3912">
      <c r="A3912" s="104" t="inlineStr">
        <is>
          <t>2024/25</t>
        </is>
      </c>
      <c r="B3912" s="104" t="inlineStr">
        <is>
          <t>HC-094</t>
        </is>
      </c>
      <c r="C3912" s="104" t="inlineStr">
        <is>
          <t>P007</t>
        </is>
      </c>
      <c r="D3912" s="159" t="n">
        <v>5571</v>
      </c>
      <c r="E3912" s="160" t="n">
        <v>42026.35</v>
      </c>
      <c r="F3912" s="160" t="n">
        <v>11161.89</v>
      </c>
    </row>
    <row r="3913">
      <c r="A3913" s="104" t="inlineStr">
        <is>
          <t>2024/25</t>
        </is>
      </c>
      <c r="B3913" s="104" t="inlineStr">
        <is>
          <t>HC-094</t>
        </is>
      </c>
      <c r="C3913" s="104" t="inlineStr">
        <is>
          <t>P008</t>
        </is>
      </c>
      <c r="D3913" s="159" t="n">
        <v>4902</v>
      </c>
      <c r="E3913" s="160" t="n">
        <v>36098</v>
      </c>
      <c r="F3913" s="160" t="n">
        <v>13039.86</v>
      </c>
    </row>
    <row r="3914">
      <c r="A3914" s="104" t="inlineStr">
        <is>
          <t>2024/25</t>
        </is>
      </c>
      <c r="B3914" s="104" t="inlineStr">
        <is>
          <t>HC-094</t>
        </is>
      </c>
      <c r="C3914" s="104" t="inlineStr">
        <is>
          <t>P009</t>
        </is>
      </c>
      <c r="D3914" s="159" t="n">
        <v>2509</v>
      </c>
      <c r="E3914" s="160" t="n">
        <v>31689.68</v>
      </c>
      <c r="F3914" s="160" t="n">
        <v>12794.27</v>
      </c>
    </row>
    <row r="3915">
      <c r="A3915" s="104" t="inlineStr">
        <is>
          <t>2024/25</t>
        </is>
      </c>
      <c r="B3915" s="104" t="inlineStr">
        <is>
          <t>HC-094</t>
        </is>
      </c>
      <c r="C3915" s="104" t="inlineStr">
        <is>
          <t>P010</t>
        </is>
      </c>
      <c r="D3915" s="159" t="n">
        <v>6496</v>
      </c>
      <c r="E3915" s="160" t="n">
        <v>38380.09</v>
      </c>
      <c r="F3915" s="160" t="n">
        <v>12234.18</v>
      </c>
    </row>
    <row r="3916">
      <c r="A3916" s="104" t="inlineStr">
        <is>
          <t>2024/25</t>
        </is>
      </c>
      <c r="B3916" s="104" t="inlineStr">
        <is>
          <t>HC-094</t>
        </is>
      </c>
      <c r="C3916" s="104" t="inlineStr">
        <is>
          <t>P011</t>
        </is>
      </c>
      <c r="D3916" s="159" t="n">
        <v>6118</v>
      </c>
      <c r="E3916" s="160" t="n">
        <v>17799.4</v>
      </c>
      <c r="F3916" s="160" t="n">
        <v>4160.4</v>
      </c>
    </row>
    <row r="3917">
      <c r="A3917" s="104" t="inlineStr">
        <is>
          <t>2024/25</t>
        </is>
      </c>
      <c r="B3917" s="104" t="inlineStr">
        <is>
          <t>HC-094</t>
        </is>
      </c>
      <c r="C3917" s="104" t="inlineStr">
        <is>
          <t>P012</t>
        </is>
      </c>
      <c r="D3917" s="159" t="n">
        <v>6709</v>
      </c>
      <c r="E3917" s="160" t="n">
        <v>25008.84</v>
      </c>
      <c r="F3917" s="160" t="n">
        <v>7439.89</v>
      </c>
    </row>
    <row r="3918">
      <c r="A3918" s="104" t="inlineStr">
        <is>
          <t>2024/25</t>
        </is>
      </c>
      <c r="B3918" s="104" t="inlineStr">
        <is>
          <t>HC-094</t>
        </is>
      </c>
      <c r="C3918" s="104" t="inlineStr">
        <is>
          <t>P013</t>
        </is>
      </c>
      <c r="D3918" s="159" t="n">
        <v>6842</v>
      </c>
      <c r="E3918" s="160" t="n">
        <v>23636.15</v>
      </c>
      <c r="F3918" s="160" t="n">
        <v>6028.37</v>
      </c>
    </row>
    <row r="3919">
      <c r="A3919" s="104" t="inlineStr">
        <is>
          <t>2024/25</t>
        </is>
      </c>
      <c r="B3919" s="104" t="inlineStr">
        <is>
          <t>HC-094</t>
        </is>
      </c>
      <c r="C3919" s="104" t="inlineStr">
        <is>
          <t>P014</t>
        </is>
      </c>
      <c r="D3919" s="159" t="n">
        <v>7697</v>
      </c>
      <c r="E3919" s="160" t="n">
        <v>30084.41</v>
      </c>
      <c r="F3919" s="160" t="n">
        <v>8310.940000000001</v>
      </c>
    </row>
    <row r="3920">
      <c r="A3920" s="104" t="inlineStr">
        <is>
          <t>2024/25</t>
        </is>
      </c>
      <c r="B3920" s="104" t="inlineStr">
        <is>
          <t>HC-094</t>
        </is>
      </c>
      <c r="C3920" s="104" t="inlineStr">
        <is>
          <t>P015</t>
        </is>
      </c>
      <c r="D3920" s="159" t="n">
        <v>5208</v>
      </c>
      <c r="E3920" s="160" t="n">
        <v>24619.67</v>
      </c>
      <c r="F3920" s="160" t="n">
        <v>8108.92</v>
      </c>
    </row>
    <row r="3921">
      <c r="A3921" s="104" t="inlineStr">
        <is>
          <t>2024/25</t>
        </is>
      </c>
      <c r="B3921" s="104" t="inlineStr">
        <is>
          <t>HC-094</t>
        </is>
      </c>
      <c r="C3921" s="104" t="inlineStr">
        <is>
          <t>P016</t>
        </is>
      </c>
      <c r="D3921" s="159" t="n">
        <v>2711</v>
      </c>
      <c r="E3921" s="160" t="n">
        <v>16756.22</v>
      </c>
      <c r="F3921" s="160" t="n">
        <v>5162.98</v>
      </c>
    </row>
    <row r="3922">
      <c r="A3922" s="104" t="inlineStr">
        <is>
          <t>2024/25</t>
        </is>
      </c>
      <c r="B3922" s="104" t="inlineStr">
        <is>
          <t>HC-094</t>
        </is>
      </c>
      <c r="C3922" s="104" t="inlineStr">
        <is>
          <t>P017</t>
        </is>
      </c>
      <c r="D3922" s="159" t="n">
        <v>2541</v>
      </c>
      <c r="E3922" s="160" t="n">
        <v>17328.82</v>
      </c>
      <c r="F3922" s="160" t="n">
        <v>5891.74</v>
      </c>
    </row>
    <row r="3923">
      <c r="A3923" s="104" t="inlineStr">
        <is>
          <t>2024/25</t>
        </is>
      </c>
      <c r="B3923" s="104" t="inlineStr">
        <is>
          <t>HC-094</t>
        </is>
      </c>
      <c r="C3923" s="104" t="inlineStr">
        <is>
          <t>P018</t>
        </is>
      </c>
      <c r="D3923" s="159" t="n">
        <v>6082</v>
      </c>
      <c r="E3923" s="160" t="n">
        <v>16036.41</v>
      </c>
      <c r="F3923" s="160" t="n">
        <v>3407.81</v>
      </c>
    </row>
    <row r="3924">
      <c r="A3924" s="104" t="inlineStr">
        <is>
          <t>2024/25</t>
        </is>
      </c>
      <c r="B3924" s="104" t="inlineStr">
        <is>
          <t>HC-094</t>
        </is>
      </c>
      <c r="C3924" s="104" t="inlineStr">
        <is>
          <t>P019</t>
        </is>
      </c>
      <c r="D3924" s="159" t="n">
        <v>7728</v>
      </c>
      <c r="E3924" s="160" t="n">
        <v>19672.16</v>
      </c>
      <c r="F3924" s="160" t="n">
        <v>5016.71</v>
      </c>
    </row>
    <row r="3925">
      <c r="A3925" s="104" t="inlineStr">
        <is>
          <t>2024/25</t>
        </is>
      </c>
      <c r="B3925" s="104" t="inlineStr">
        <is>
          <t>HC-094</t>
        </is>
      </c>
      <c r="C3925" s="104" t="inlineStr">
        <is>
          <t>P020</t>
        </is>
      </c>
      <c r="D3925" s="159" t="n">
        <v>4894</v>
      </c>
      <c r="E3925" s="160" t="n">
        <v>12459.17</v>
      </c>
      <c r="F3925" s="160" t="n">
        <v>3177.06</v>
      </c>
    </row>
    <row r="3926">
      <c r="A3926" s="104" t="inlineStr">
        <is>
          <t>2024/25</t>
        </is>
      </c>
      <c r="B3926" s="104" t="inlineStr">
        <is>
          <t>HC-094</t>
        </is>
      </c>
      <c r="C3926" s="104" t="inlineStr">
        <is>
          <t>P021</t>
        </is>
      </c>
      <c r="D3926" s="159" t="n">
        <v>7203</v>
      </c>
      <c r="E3926" s="160" t="n">
        <v>23573.68</v>
      </c>
      <c r="F3926" s="160" t="n">
        <v>6512.97</v>
      </c>
    </row>
    <row r="3927">
      <c r="A3927" s="104" t="inlineStr">
        <is>
          <t>2024/25</t>
        </is>
      </c>
      <c r="B3927" s="104" t="inlineStr">
        <is>
          <t>HC-094</t>
        </is>
      </c>
      <c r="C3927" s="104" t="inlineStr">
        <is>
          <t>P022</t>
        </is>
      </c>
      <c r="D3927" s="159" t="n">
        <v>6566</v>
      </c>
      <c r="E3927" s="160" t="n">
        <v>20296.34</v>
      </c>
      <c r="F3927" s="160" t="n">
        <v>5392.02</v>
      </c>
    </row>
    <row r="3928">
      <c r="A3928" s="104" t="inlineStr">
        <is>
          <t>2024/25</t>
        </is>
      </c>
      <c r="B3928" s="104" t="inlineStr">
        <is>
          <t>HC-094</t>
        </is>
      </c>
      <c r="C3928" s="104" t="inlineStr">
        <is>
          <t>P023</t>
        </is>
      </c>
      <c r="D3928" s="159" t="n">
        <v>7365</v>
      </c>
      <c r="E3928" s="160" t="n">
        <v>14728.09</v>
      </c>
      <c r="F3928" s="160" t="n">
        <v>2816.9</v>
      </c>
    </row>
    <row r="3929">
      <c r="A3929" s="104" t="inlineStr">
        <is>
          <t>2024/25</t>
        </is>
      </c>
      <c r="B3929" s="104" t="inlineStr">
        <is>
          <t>HC-094</t>
        </is>
      </c>
      <c r="C3929" s="104" t="inlineStr">
        <is>
          <t>P024</t>
        </is>
      </c>
      <c r="D3929" s="159" t="n">
        <v>7912</v>
      </c>
      <c r="E3929" s="160" t="n">
        <v>17260.85</v>
      </c>
      <c r="F3929" s="160" t="n">
        <v>3484.85</v>
      </c>
    </row>
    <row r="3930">
      <c r="A3930" s="104" t="inlineStr">
        <is>
          <t>2024/25</t>
        </is>
      </c>
      <c r="B3930" s="104" t="inlineStr">
        <is>
          <t>HC-094</t>
        </is>
      </c>
      <c r="C3930" s="104" t="inlineStr">
        <is>
          <t>P025</t>
        </is>
      </c>
      <c r="D3930" s="159" t="n">
        <v>6826</v>
      </c>
      <c r="E3930" s="160" t="n">
        <v>26063.5</v>
      </c>
      <c r="F3930" s="160" t="n">
        <v>9414.24</v>
      </c>
    </row>
    <row r="3931">
      <c r="A3931" s="104" t="inlineStr">
        <is>
          <t>2024/25</t>
        </is>
      </c>
      <c r="B3931" s="104" t="inlineStr">
        <is>
          <t>HC-094</t>
        </is>
      </c>
      <c r="C3931" s="104" t="inlineStr">
        <is>
          <t>P026</t>
        </is>
      </c>
      <c r="D3931" s="159" t="n">
        <v>4069</v>
      </c>
      <c r="E3931" s="160" t="n">
        <v>18127.58</v>
      </c>
      <c r="F3931" s="160" t="n">
        <v>5777.68</v>
      </c>
    </row>
    <row r="3932">
      <c r="A3932" s="104" t="inlineStr">
        <is>
          <t>2024/25</t>
        </is>
      </c>
      <c r="B3932" s="104" t="inlineStr">
        <is>
          <t>HC-094</t>
        </is>
      </c>
      <c r="C3932" s="104" t="inlineStr">
        <is>
          <t>P027</t>
        </is>
      </c>
      <c r="D3932" s="159" t="n">
        <v>3345</v>
      </c>
      <c r="E3932" s="160" t="n">
        <v>14892.58</v>
      </c>
      <c r="F3932" s="160" t="n">
        <v>4746.67</v>
      </c>
    </row>
    <row r="3933">
      <c r="A3933" s="104" t="inlineStr">
        <is>
          <t>2024/25</t>
        </is>
      </c>
      <c r="B3933" s="104" t="inlineStr">
        <is>
          <t>HC-094</t>
        </is>
      </c>
      <c r="C3933" s="104" t="inlineStr">
        <is>
          <t>P028</t>
        </is>
      </c>
      <c r="D3933" s="159" t="n">
        <v>4605</v>
      </c>
      <c r="E3933" s="160" t="n">
        <v>21770.4</v>
      </c>
      <c r="F3933" s="160" t="n">
        <v>7401.63</v>
      </c>
    </row>
    <row r="3934">
      <c r="A3934" s="104" t="inlineStr">
        <is>
          <t>2024/25</t>
        </is>
      </c>
      <c r="B3934" s="104" t="inlineStr">
        <is>
          <t>HC-094</t>
        </is>
      </c>
      <c r="C3934" s="104" t="inlineStr">
        <is>
          <t>P029</t>
        </is>
      </c>
      <c r="D3934" s="159" t="n">
        <v>11101</v>
      </c>
      <c r="E3934" s="160" t="n">
        <v>21191.95</v>
      </c>
      <c r="F3934" s="160" t="n">
        <v>3152.84</v>
      </c>
    </row>
    <row r="3935">
      <c r="A3935" s="104" t="inlineStr">
        <is>
          <t>2024/25</t>
        </is>
      </c>
      <c r="B3935" s="104" t="inlineStr">
        <is>
          <t>HC-094</t>
        </is>
      </c>
      <c r="C3935" s="104" t="inlineStr">
        <is>
          <t>P030</t>
        </is>
      </c>
      <c r="D3935" s="159" t="n">
        <v>6284</v>
      </c>
      <c r="E3935" s="160" t="n">
        <v>18849.86</v>
      </c>
      <c r="F3935" s="160" t="n">
        <v>3605.18</v>
      </c>
    </row>
    <row r="3936">
      <c r="A3936" s="104" t="inlineStr">
        <is>
          <t>2024/25</t>
        </is>
      </c>
      <c r="B3936" s="104" t="inlineStr">
        <is>
          <t>HC-094</t>
        </is>
      </c>
      <c r="C3936" s="104" t="inlineStr">
        <is>
          <t>P031</t>
        </is>
      </c>
      <c r="D3936" s="159" t="n">
        <v>2935</v>
      </c>
      <c r="E3936" s="160" t="n">
        <v>14667.96</v>
      </c>
      <c r="F3936" s="160" t="n">
        <v>4363.91</v>
      </c>
    </row>
    <row r="3937">
      <c r="A3937" s="104" t="inlineStr">
        <is>
          <t>2024/25</t>
        </is>
      </c>
      <c r="B3937" s="104" t="inlineStr">
        <is>
          <t>HC-094</t>
        </is>
      </c>
      <c r="C3937" s="104" t="inlineStr">
        <is>
          <t>P032</t>
        </is>
      </c>
      <c r="D3937" s="159" t="n">
        <v>3752</v>
      </c>
      <c r="E3937" s="160" t="n">
        <v>8867.76</v>
      </c>
      <c r="F3937" s="160" t="n">
        <v>1978.59</v>
      </c>
    </row>
    <row r="3938">
      <c r="A3938" s="104" t="inlineStr">
        <is>
          <t>2024/25</t>
        </is>
      </c>
      <c r="B3938" s="104" t="inlineStr">
        <is>
          <t>HC-094</t>
        </is>
      </c>
      <c r="C3938" s="104" t="inlineStr">
        <is>
          <t>P033</t>
        </is>
      </c>
      <c r="D3938" s="159" t="n">
        <v>2509</v>
      </c>
      <c r="E3938" s="160" t="n">
        <v>7758.4</v>
      </c>
      <c r="F3938" s="160" t="n">
        <v>1978.44</v>
      </c>
    </row>
    <row r="3939">
      <c r="A3939" s="104" t="inlineStr">
        <is>
          <t>2024/25</t>
        </is>
      </c>
      <c r="B3939" s="104" t="inlineStr">
        <is>
          <t>HC-094</t>
        </is>
      </c>
      <c r="C3939" s="104" t="inlineStr">
        <is>
          <t>P034</t>
        </is>
      </c>
      <c r="D3939" s="159" t="n">
        <v>1632</v>
      </c>
      <c r="E3939" s="160" t="n">
        <v>6825.65</v>
      </c>
      <c r="F3939" s="160" t="n">
        <v>2102.97</v>
      </c>
    </row>
    <row r="3940">
      <c r="A3940" s="104" t="inlineStr">
        <is>
          <t>2024/25</t>
        </is>
      </c>
      <c r="B3940" s="104" t="inlineStr">
        <is>
          <t>HC-094</t>
        </is>
      </c>
      <c r="C3940" s="104" t="inlineStr">
        <is>
          <t>P035</t>
        </is>
      </c>
      <c r="D3940" s="159" t="n">
        <v>2258</v>
      </c>
      <c r="E3940" s="160" t="n">
        <v>8006.25</v>
      </c>
      <c r="F3940" s="160" t="n">
        <v>2211.84</v>
      </c>
    </row>
    <row r="3941">
      <c r="A3941" s="104" t="inlineStr">
        <is>
          <t>2024/25</t>
        </is>
      </c>
      <c r="B3941" s="104" t="inlineStr">
        <is>
          <t>HC-094</t>
        </is>
      </c>
      <c r="C3941" s="104" t="inlineStr">
        <is>
          <t>P036</t>
        </is>
      </c>
      <c r="D3941" s="159" t="n">
        <v>1805</v>
      </c>
      <c r="E3941" s="160" t="n">
        <v>6886.43</v>
      </c>
      <c r="F3941" s="160" t="n">
        <v>1975.52</v>
      </c>
    </row>
    <row r="3942">
      <c r="A3942" s="104" t="inlineStr">
        <is>
          <t>2024/25</t>
        </is>
      </c>
      <c r="B3942" s="104" t="inlineStr">
        <is>
          <t>HC-094</t>
        </is>
      </c>
      <c r="C3942" s="104" t="inlineStr">
        <is>
          <t>P037</t>
        </is>
      </c>
      <c r="D3942" s="159" t="n">
        <v>2623</v>
      </c>
      <c r="E3942" s="160" t="n">
        <v>9062.26</v>
      </c>
      <c r="F3942" s="160" t="n">
        <v>2985.02</v>
      </c>
    </row>
    <row r="3943">
      <c r="A3943" s="104" t="inlineStr">
        <is>
          <t>2024/25</t>
        </is>
      </c>
      <c r="B3943" s="104" t="inlineStr">
        <is>
          <t>HC-094</t>
        </is>
      </c>
      <c r="C3943" s="104" t="inlineStr">
        <is>
          <t>P038</t>
        </is>
      </c>
      <c r="D3943" s="159" t="n">
        <v>1263</v>
      </c>
      <c r="E3943" s="160" t="n">
        <v>7915.61</v>
      </c>
      <c r="F3943" s="160" t="n">
        <v>2523.34</v>
      </c>
    </row>
    <row r="3944">
      <c r="A3944" s="104" t="inlineStr">
        <is>
          <t>2024/25</t>
        </is>
      </c>
      <c r="B3944" s="104" t="inlineStr">
        <is>
          <t>HC-094</t>
        </is>
      </c>
      <c r="C3944" s="104" t="inlineStr">
        <is>
          <t>P039</t>
        </is>
      </c>
      <c r="D3944" s="159" t="n">
        <v>1360</v>
      </c>
      <c r="E3944" s="160" t="n">
        <v>8529.84</v>
      </c>
      <c r="F3944" s="160" t="n">
        <v>2809.79</v>
      </c>
    </row>
    <row r="3945">
      <c r="A3945" s="104" t="inlineStr">
        <is>
          <t>2024/25</t>
        </is>
      </c>
      <c r="B3945" s="104" t="inlineStr">
        <is>
          <t>HC-094</t>
        </is>
      </c>
      <c r="C3945" s="104" t="inlineStr">
        <is>
          <t>P040</t>
        </is>
      </c>
      <c r="D3945" s="159" t="n">
        <v>522</v>
      </c>
      <c r="E3945" s="160" t="n">
        <v>3978.45</v>
      </c>
      <c r="F3945" s="160" t="n">
        <v>1269.02</v>
      </c>
    </row>
    <row r="3946">
      <c r="A3946" s="104" t="inlineStr">
        <is>
          <t>2024/25</t>
        </is>
      </c>
      <c r="B3946" s="104" t="inlineStr">
        <is>
          <t>HC-094</t>
        </is>
      </c>
      <c r="C3946" s="104" t="inlineStr">
        <is>
          <t>P041</t>
        </is>
      </c>
      <c r="D3946" s="159" t="n">
        <v>272</v>
      </c>
      <c r="E3946" s="160" t="n">
        <v>2944.2</v>
      </c>
      <c r="F3946" s="160" t="n">
        <v>1125.46</v>
      </c>
    </row>
    <row r="3947">
      <c r="A3947" s="104" t="inlineStr">
        <is>
          <t>2024/25</t>
        </is>
      </c>
      <c r="B3947" s="104" t="inlineStr">
        <is>
          <t>HC-094</t>
        </is>
      </c>
      <c r="C3947" s="104" t="inlineStr">
        <is>
          <t>P042</t>
        </is>
      </c>
      <c r="D3947" s="159" t="n">
        <v>476</v>
      </c>
      <c r="E3947" s="160" t="n">
        <v>1901.81</v>
      </c>
      <c r="F3947" s="160" t="n">
        <v>464.66</v>
      </c>
    </row>
    <row r="3948">
      <c r="A3948" s="104" t="inlineStr">
        <is>
          <t>2024/25</t>
        </is>
      </c>
      <c r="B3948" s="104" t="inlineStr">
        <is>
          <t>HC-096</t>
        </is>
      </c>
      <c r="C3948" s="104" t="inlineStr">
        <is>
          <t>P001</t>
        </is>
      </c>
      <c r="D3948" s="159" t="n">
        <v>3612</v>
      </c>
      <c r="E3948" s="160" t="n">
        <v>32515.03</v>
      </c>
      <c r="F3948" s="160" t="n">
        <v>11409.3</v>
      </c>
    </row>
    <row r="3949">
      <c r="A3949" s="104" t="inlineStr">
        <is>
          <t>2024/25</t>
        </is>
      </c>
      <c r="B3949" s="104" t="inlineStr">
        <is>
          <t>HC-096</t>
        </is>
      </c>
      <c r="C3949" s="104" t="inlineStr">
        <is>
          <t>P002</t>
        </is>
      </c>
      <c r="D3949" s="159" t="n">
        <v>5386</v>
      </c>
      <c r="E3949" s="160" t="n">
        <v>56291.09</v>
      </c>
      <c r="F3949" s="160" t="n">
        <v>20950.24</v>
      </c>
    </row>
    <row r="3950">
      <c r="A3950" s="104" t="inlineStr">
        <is>
          <t>2024/25</t>
        </is>
      </c>
      <c r="B3950" s="104" t="inlineStr">
        <is>
          <t>HC-096</t>
        </is>
      </c>
      <c r="C3950" s="104" t="inlineStr">
        <is>
          <t>P003</t>
        </is>
      </c>
      <c r="D3950" s="159" t="n">
        <v>7419</v>
      </c>
      <c r="E3950" s="160" t="n">
        <v>49910.44</v>
      </c>
      <c r="F3950" s="160" t="n">
        <v>16452.9</v>
      </c>
    </row>
    <row r="3951">
      <c r="A3951" s="104" t="inlineStr">
        <is>
          <t>2024/25</t>
        </is>
      </c>
      <c r="B3951" s="104" t="inlineStr">
        <is>
          <t>HC-096</t>
        </is>
      </c>
      <c r="C3951" s="104" t="inlineStr">
        <is>
          <t>P004</t>
        </is>
      </c>
      <c r="D3951" s="159" t="n">
        <v>3154</v>
      </c>
      <c r="E3951" s="160" t="n">
        <v>24667.12</v>
      </c>
      <c r="F3951" s="160" t="n">
        <v>7869.35</v>
      </c>
    </row>
    <row r="3952">
      <c r="A3952" s="104" t="inlineStr">
        <is>
          <t>2024/25</t>
        </is>
      </c>
      <c r="B3952" s="104" t="inlineStr">
        <is>
          <t>HC-096</t>
        </is>
      </c>
      <c r="C3952" s="104" t="inlineStr">
        <is>
          <t>P005</t>
        </is>
      </c>
      <c r="D3952" s="159" t="n">
        <v>7434</v>
      </c>
      <c r="E3952" s="160" t="n">
        <v>55405.14</v>
      </c>
      <c r="F3952" s="160" t="n">
        <v>17086.33</v>
      </c>
    </row>
    <row r="3953">
      <c r="A3953" s="104" t="inlineStr">
        <is>
          <t>2024/25</t>
        </is>
      </c>
      <c r="B3953" s="104" t="inlineStr">
        <is>
          <t>HC-096</t>
        </is>
      </c>
      <c r="C3953" s="104" t="inlineStr">
        <is>
          <t>P006</t>
        </is>
      </c>
      <c r="D3953" s="159" t="n">
        <v>6699</v>
      </c>
      <c r="E3953" s="160" t="n">
        <v>54194.28</v>
      </c>
      <c r="F3953" s="160" t="n">
        <v>15561.19</v>
      </c>
    </row>
    <row r="3954">
      <c r="A3954" s="104" t="inlineStr">
        <is>
          <t>2024/25</t>
        </is>
      </c>
      <c r="B3954" s="104" t="inlineStr">
        <is>
          <t>HC-096</t>
        </is>
      </c>
      <c r="C3954" s="104" t="inlineStr">
        <is>
          <t>P007</t>
        </is>
      </c>
      <c r="D3954" s="159" t="n">
        <v>6651</v>
      </c>
      <c r="E3954" s="160" t="n">
        <v>50184.97</v>
      </c>
      <c r="F3954" s="160" t="n">
        <v>13342.47</v>
      </c>
    </row>
    <row r="3955">
      <c r="A3955" s="104" t="inlineStr">
        <is>
          <t>2024/25</t>
        </is>
      </c>
      <c r="B3955" s="104" t="inlineStr">
        <is>
          <t>HC-096</t>
        </is>
      </c>
      <c r="C3955" s="104" t="inlineStr">
        <is>
          <t>P008</t>
        </is>
      </c>
      <c r="D3955" s="159" t="n">
        <v>5540</v>
      </c>
      <c r="E3955" s="160" t="n">
        <v>40796.48</v>
      </c>
      <c r="F3955" s="160" t="n">
        <v>14752.13</v>
      </c>
    </row>
    <row r="3956">
      <c r="A3956" s="104" t="inlineStr">
        <is>
          <t>2024/25</t>
        </is>
      </c>
      <c r="B3956" s="104" t="inlineStr">
        <is>
          <t>HC-096</t>
        </is>
      </c>
      <c r="C3956" s="104" t="inlineStr">
        <is>
          <t>P009</t>
        </is>
      </c>
      <c r="D3956" s="159" t="n">
        <v>2765</v>
      </c>
      <c r="E3956" s="160" t="n">
        <v>34951</v>
      </c>
      <c r="F3956" s="160" t="n">
        <v>14123.72</v>
      </c>
    </row>
    <row r="3957">
      <c r="A3957" s="104" t="inlineStr">
        <is>
          <t>2024/25</t>
        </is>
      </c>
      <c r="B3957" s="104" t="inlineStr">
        <is>
          <t>HC-096</t>
        </is>
      </c>
      <c r="C3957" s="104" t="inlineStr">
        <is>
          <t>P010</t>
        </is>
      </c>
      <c r="D3957" s="159" t="n">
        <v>6906</v>
      </c>
      <c r="E3957" s="160" t="n">
        <v>40816.02</v>
      </c>
      <c r="F3957" s="160" t="n">
        <v>13021.45</v>
      </c>
    </row>
    <row r="3958">
      <c r="A3958" s="104" t="inlineStr">
        <is>
          <t>2024/25</t>
        </is>
      </c>
      <c r="B3958" s="104" t="inlineStr">
        <is>
          <t>HC-096</t>
        </is>
      </c>
      <c r="C3958" s="104" t="inlineStr">
        <is>
          <t>P011</t>
        </is>
      </c>
      <c r="D3958" s="159" t="n">
        <v>7030</v>
      </c>
      <c r="E3958" s="160" t="n">
        <v>20452.58</v>
      </c>
      <c r="F3958" s="160" t="n">
        <v>4785.2</v>
      </c>
    </row>
    <row r="3959">
      <c r="A3959" s="104" t="inlineStr">
        <is>
          <t>2024/25</t>
        </is>
      </c>
      <c r="B3959" s="104" t="inlineStr">
        <is>
          <t>HC-096</t>
        </is>
      </c>
      <c r="C3959" s="104" t="inlineStr">
        <is>
          <t>P012</t>
        </is>
      </c>
      <c r="D3959" s="159" t="n">
        <v>7325</v>
      </c>
      <c r="E3959" s="160" t="n">
        <v>27304.94</v>
      </c>
      <c r="F3959" s="160" t="n">
        <v>8130.21</v>
      </c>
    </row>
    <row r="3960">
      <c r="A3960" s="104" t="inlineStr">
        <is>
          <t>2024/25</t>
        </is>
      </c>
      <c r="B3960" s="104" t="inlineStr">
        <is>
          <t>HC-096</t>
        </is>
      </c>
      <c r="C3960" s="104" t="inlineStr">
        <is>
          <t>P013</t>
        </is>
      </c>
      <c r="D3960" s="159" t="n">
        <v>7548</v>
      </c>
      <c r="E3960" s="160" t="n">
        <v>26075.75</v>
      </c>
      <c r="F3960" s="160" t="n">
        <v>6657.09</v>
      </c>
    </row>
    <row r="3961">
      <c r="A3961" s="104" t="inlineStr">
        <is>
          <t>2024/25</t>
        </is>
      </c>
      <c r="B3961" s="104" t="inlineStr">
        <is>
          <t>HC-096</t>
        </is>
      </c>
      <c r="C3961" s="104" t="inlineStr">
        <is>
          <t>P014</t>
        </is>
      </c>
      <c r="D3961" s="159" t="n">
        <v>8687</v>
      </c>
      <c r="E3961" s="160" t="n">
        <v>33958.03</v>
      </c>
      <c r="F3961" s="160" t="n">
        <v>9389.27</v>
      </c>
    </row>
    <row r="3962">
      <c r="A3962" s="104" t="inlineStr">
        <is>
          <t>2024/25</t>
        </is>
      </c>
      <c r="B3962" s="104" t="inlineStr">
        <is>
          <t>HC-096</t>
        </is>
      </c>
      <c r="C3962" s="104" t="inlineStr">
        <is>
          <t>P015</t>
        </is>
      </c>
      <c r="D3962" s="159" t="n">
        <v>6157</v>
      </c>
      <c r="E3962" s="160" t="n">
        <v>29102.03</v>
      </c>
      <c r="F3962" s="160" t="n">
        <v>9592.74</v>
      </c>
    </row>
    <row r="3963">
      <c r="A3963" s="104" t="inlineStr">
        <is>
          <t>2024/25</t>
        </is>
      </c>
      <c r="B3963" s="104" t="inlineStr">
        <is>
          <t>HC-096</t>
        </is>
      </c>
      <c r="C3963" s="104" t="inlineStr">
        <is>
          <t>P016</t>
        </is>
      </c>
      <c r="D3963" s="159" t="n">
        <v>3252</v>
      </c>
      <c r="E3963" s="160" t="n">
        <v>20096.02</v>
      </c>
      <c r="F3963" s="160" t="n">
        <v>6198.56</v>
      </c>
    </row>
    <row r="3964">
      <c r="A3964" s="104" t="inlineStr">
        <is>
          <t>2024/25</t>
        </is>
      </c>
      <c r="B3964" s="104" t="inlineStr">
        <is>
          <t>HC-096</t>
        </is>
      </c>
      <c r="C3964" s="104" t="inlineStr">
        <is>
          <t>P017</t>
        </is>
      </c>
      <c r="D3964" s="159" t="n">
        <v>2965</v>
      </c>
      <c r="E3964" s="160" t="n">
        <v>20214.61</v>
      </c>
      <c r="F3964" s="160" t="n">
        <v>6878.67</v>
      </c>
    </row>
    <row r="3965">
      <c r="A3965" s="104" t="inlineStr">
        <is>
          <t>2024/25</t>
        </is>
      </c>
      <c r="B3965" s="104" t="inlineStr">
        <is>
          <t>HC-096</t>
        </is>
      </c>
      <c r="C3965" s="104" t="inlineStr">
        <is>
          <t>P018</t>
        </is>
      </c>
      <c r="D3965" s="159" t="n">
        <v>6771</v>
      </c>
      <c r="E3965" s="160" t="n">
        <v>17852.33</v>
      </c>
      <c r="F3965" s="160" t="n">
        <v>3796.8</v>
      </c>
    </row>
    <row r="3966">
      <c r="A3966" s="104" t="inlineStr">
        <is>
          <t>2024/25</t>
        </is>
      </c>
      <c r="B3966" s="104" t="inlineStr">
        <is>
          <t>HC-096</t>
        </is>
      </c>
      <c r="C3966" s="104" t="inlineStr">
        <is>
          <t>P019</t>
        </is>
      </c>
      <c r="D3966" s="159" t="n">
        <v>8458</v>
      </c>
      <c r="E3966" s="160" t="n">
        <v>21527.28</v>
      </c>
      <c r="F3966" s="160" t="n">
        <v>5494.62</v>
      </c>
    </row>
    <row r="3967">
      <c r="A3967" s="104" t="inlineStr">
        <is>
          <t>2024/25</t>
        </is>
      </c>
      <c r="B3967" s="104" t="inlineStr">
        <is>
          <t>HC-096</t>
        </is>
      </c>
      <c r="C3967" s="104" t="inlineStr">
        <is>
          <t>P020</t>
        </is>
      </c>
      <c r="D3967" s="159" t="n">
        <v>5626</v>
      </c>
      <c r="E3967" s="160" t="n">
        <v>14322.62</v>
      </c>
      <c r="F3967" s="160" t="n">
        <v>3655.55</v>
      </c>
    </row>
    <row r="3968">
      <c r="A3968" s="104" t="inlineStr">
        <is>
          <t>2024/25</t>
        </is>
      </c>
      <c r="B3968" s="104" t="inlineStr">
        <is>
          <t>HC-096</t>
        </is>
      </c>
      <c r="C3968" s="104" t="inlineStr">
        <is>
          <t>P021</t>
        </is>
      </c>
      <c r="D3968" s="159" t="n">
        <v>8639</v>
      </c>
      <c r="E3968" s="160" t="n">
        <v>28274.14</v>
      </c>
      <c r="F3968" s="160" t="n">
        <v>7818.27</v>
      </c>
    </row>
    <row r="3969">
      <c r="A3969" s="104" t="inlineStr">
        <is>
          <t>2024/25</t>
        </is>
      </c>
      <c r="B3969" s="104" t="inlineStr">
        <is>
          <t>HC-096</t>
        </is>
      </c>
      <c r="C3969" s="104" t="inlineStr">
        <is>
          <t>P022</t>
        </is>
      </c>
      <c r="D3969" s="159" t="n">
        <v>7193</v>
      </c>
      <c r="E3969" s="160" t="n">
        <v>22234.15</v>
      </c>
      <c r="F3969" s="160" t="n">
        <v>5910.36</v>
      </c>
    </row>
    <row r="3970">
      <c r="A3970" s="104" t="inlineStr">
        <is>
          <t>2024/25</t>
        </is>
      </c>
      <c r="B3970" s="104" t="inlineStr">
        <is>
          <t>HC-096</t>
        </is>
      </c>
      <c r="C3970" s="104" t="inlineStr">
        <is>
          <t>P023</t>
        </is>
      </c>
      <c r="D3970" s="159" t="n">
        <v>8199</v>
      </c>
      <c r="E3970" s="160" t="n">
        <v>16401.09</v>
      </c>
      <c r="F3970" s="160" t="n">
        <v>3140.06</v>
      </c>
    </row>
    <row r="3971">
      <c r="A3971" s="104" t="inlineStr">
        <is>
          <t>2024/25</t>
        </is>
      </c>
      <c r="B3971" s="104" t="inlineStr">
        <is>
          <t>HC-096</t>
        </is>
      </c>
      <c r="C3971" s="104" t="inlineStr">
        <is>
          <t>P024</t>
        </is>
      </c>
      <c r="D3971" s="159" t="n">
        <v>9471</v>
      </c>
      <c r="E3971" s="160" t="n">
        <v>20664.18</v>
      </c>
      <c r="F3971" s="160" t="n">
        <v>4175.21</v>
      </c>
    </row>
    <row r="3972">
      <c r="A3972" s="104" t="inlineStr">
        <is>
          <t>2024/25</t>
        </is>
      </c>
      <c r="B3972" s="104" t="inlineStr">
        <is>
          <t>HC-096</t>
        </is>
      </c>
      <c r="C3972" s="104" t="inlineStr">
        <is>
          <t>P025</t>
        </is>
      </c>
      <c r="D3972" s="159" t="n">
        <v>7931</v>
      </c>
      <c r="E3972" s="160" t="n">
        <v>30283.9</v>
      </c>
      <c r="F3972" s="160" t="n">
        <v>10950.85</v>
      </c>
    </row>
    <row r="3973">
      <c r="A3973" s="104" t="inlineStr">
        <is>
          <t>2024/25</t>
        </is>
      </c>
      <c r="B3973" s="104" t="inlineStr">
        <is>
          <t>HC-096</t>
        </is>
      </c>
      <c r="C3973" s="104" t="inlineStr">
        <is>
          <t>P026</t>
        </is>
      </c>
      <c r="D3973" s="159" t="n">
        <v>4373</v>
      </c>
      <c r="E3973" s="160" t="n">
        <v>19477.14</v>
      </c>
      <c r="F3973" s="160" t="n">
        <v>6214.17</v>
      </c>
    </row>
    <row r="3974">
      <c r="A3974" s="104" t="inlineStr">
        <is>
          <t>2024/25</t>
        </is>
      </c>
      <c r="B3974" s="104" t="inlineStr">
        <is>
          <t>HC-096</t>
        </is>
      </c>
      <c r="C3974" s="104" t="inlineStr">
        <is>
          <t>P027</t>
        </is>
      </c>
      <c r="D3974" s="159" t="n">
        <v>3662</v>
      </c>
      <c r="E3974" s="160" t="n">
        <v>16313.97</v>
      </c>
      <c r="F3974" s="160" t="n">
        <v>5204.32</v>
      </c>
    </row>
    <row r="3975">
      <c r="A3975" s="104" t="inlineStr">
        <is>
          <t>2024/25</t>
        </is>
      </c>
      <c r="B3975" s="104" t="inlineStr">
        <is>
          <t>HC-096</t>
        </is>
      </c>
      <c r="C3975" s="104" t="inlineStr">
        <is>
          <t>P028</t>
        </is>
      </c>
      <c r="D3975" s="159" t="n">
        <v>4888</v>
      </c>
      <c r="E3975" s="160" t="n">
        <v>23108.73</v>
      </c>
      <c r="F3975" s="160" t="n">
        <v>7864.06</v>
      </c>
    </row>
    <row r="3976">
      <c r="A3976" s="104" t="inlineStr">
        <is>
          <t>2024/25</t>
        </is>
      </c>
      <c r="B3976" s="104" t="inlineStr">
        <is>
          <t>HC-096</t>
        </is>
      </c>
      <c r="C3976" s="104" t="inlineStr">
        <is>
          <t>P029</t>
        </is>
      </c>
      <c r="D3976" s="159" t="n">
        <v>12582</v>
      </c>
      <c r="E3976" s="160" t="n">
        <v>24021.55</v>
      </c>
      <c r="F3976" s="160" t="n">
        <v>3576.51</v>
      </c>
    </row>
    <row r="3977">
      <c r="A3977" s="104" t="inlineStr">
        <is>
          <t>2024/25</t>
        </is>
      </c>
      <c r="B3977" s="104" t="inlineStr">
        <is>
          <t>HC-096</t>
        </is>
      </c>
      <c r="C3977" s="104" t="inlineStr">
        <is>
          <t>P030</t>
        </is>
      </c>
      <c r="D3977" s="159" t="n">
        <v>6898</v>
      </c>
      <c r="E3977" s="160" t="n">
        <v>20697.43</v>
      </c>
      <c r="F3977" s="160" t="n">
        <v>3962.09</v>
      </c>
    </row>
    <row r="3978">
      <c r="A3978" s="104" t="inlineStr">
        <is>
          <t>2024/25</t>
        </is>
      </c>
      <c r="B3978" s="104" t="inlineStr">
        <is>
          <t>HC-096</t>
        </is>
      </c>
      <c r="C3978" s="104" t="inlineStr">
        <is>
          <t>P031</t>
        </is>
      </c>
      <c r="D3978" s="159" t="n">
        <v>3220</v>
      </c>
      <c r="E3978" s="160" t="n">
        <v>16102.7</v>
      </c>
      <c r="F3978" s="160" t="n">
        <v>4794.21</v>
      </c>
    </row>
    <row r="3979">
      <c r="A3979" s="104" t="inlineStr">
        <is>
          <t>2024/25</t>
        </is>
      </c>
      <c r="B3979" s="104" t="inlineStr">
        <is>
          <t>HC-096</t>
        </is>
      </c>
      <c r="C3979" s="104" t="inlineStr">
        <is>
          <t>P032</t>
        </is>
      </c>
      <c r="D3979" s="159" t="n">
        <v>4312</v>
      </c>
      <c r="E3979" s="160" t="n">
        <v>10190.68</v>
      </c>
      <c r="F3979" s="160" t="n">
        <v>2275.73</v>
      </c>
    </row>
    <row r="3980">
      <c r="A3980" s="104" t="inlineStr">
        <is>
          <t>2024/25</t>
        </is>
      </c>
      <c r="B3980" s="104" t="inlineStr">
        <is>
          <t>HC-096</t>
        </is>
      </c>
      <c r="C3980" s="104" t="inlineStr">
        <is>
          <t>P033</t>
        </is>
      </c>
      <c r="D3980" s="159" t="n">
        <v>2874</v>
      </c>
      <c r="E3980" s="160" t="n">
        <v>8879.190000000001</v>
      </c>
      <c r="F3980" s="160" t="n">
        <v>2266.25</v>
      </c>
    </row>
    <row r="3981">
      <c r="A3981" s="104" t="inlineStr">
        <is>
          <t>2024/25</t>
        </is>
      </c>
      <c r="B3981" s="104" t="inlineStr">
        <is>
          <t>HC-096</t>
        </is>
      </c>
      <c r="C3981" s="104" t="inlineStr">
        <is>
          <t>P034</t>
        </is>
      </c>
      <c r="D3981" s="159" t="n">
        <v>2062</v>
      </c>
      <c r="E3981" s="160" t="n">
        <v>8613.969999999999</v>
      </c>
      <c r="F3981" s="160" t="n">
        <v>2656.54</v>
      </c>
    </row>
    <row r="3982">
      <c r="A3982" s="104" t="inlineStr">
        <is>
          <t>2024/25</t>
        </is>
      </c>
      <c r="B3982" s="104" t="inlineStr">
        <is>
          <t>HC-096</t>
        </is>
      </c>
      <c r="C3982" s="104" t="inlineStr">
        <is>
          <t>P035</t>
        </is>
      </c>
      <c r="D3982" s="159" t="n">
        <v>2472</v>
      </c>
      <c r="E3982" s="160" t="n">
        <v>8765.059999999999</v>
      </c>
      <c r="F3982" s="160" t="n">
        <v>2423.41</v>
      </c>
    </row>
    <row r="3983">
      <c r="A3983" s="104" t="inlineStr">
        <is>
          <t>2024/25</t>
        </is>
      </c>
      <c r="B3983" s="104" t="inlineStr">
        <is>
          <t>HC-096</t>
        </is>
      </c>
      <c r="C3983" s="104" t="inlineStr">
        <is>
          <t>P036</t>
        </is>
      </c>
      <c r="D3983" s="159" t="n">
        <v>2002</v>
      </c>
      <c r="E3983" s="160" t="n">
        <v>7644.06</v>
      </c>
      <c r="F3983" s="160" t="n">
        <v>2194.78</v>
      </c>
    </row>
    <row r="3984">
      <c r="A3984" s="104" t="inlineStr">
        <is>
          <t>2024/25</t>
        </is>
      </c>
      <c r="B3984" s="104" t="inlineStr">
        <is>
          <t>HC-096</t>
        </is>
      </c>
      <c r="C3984" s="104" t="inlineStr">
        <is>
          <t>P037</t>
        </is>
      </c>
      <c r="D3984" s="159" t="n">
        <v>3007</v>
      </c>
      <c r="E3984" s="160" t="n">
        <v>10387.76</v>
      </c>
      <c r="F3984" s="160" t="n">
        <v>3425.11</v>
      </c>
    </row>
    <row r="3985">
      <c r="A3985" s="104" t="inlineStr">
        <is>
          <t>2024/25</t>
        </is>
      </c>
      <c r="B3985" s="104" t="inlineStr">
        <is>
          <t>HC-096</t>
        </is>
      </c>
      <c r="C3985" s="104" t="inlineStr">
        <is>
          <t>P038</t>
        </is>
      </c>
      <c r="D3985" s="159" t="n">
        <v>1446</v>
      </c>
      <c r="E3985" s="160" t="n">
        <v>9066.799999999999</v>
      </c>
      <c r="F3985" s="160" t="n">
        <v>2892.72</v>
      </c>
    </row>
    <row r="3986">
      <c r="A3986" s="104" t="inlineStr">
        <is>
          <t>2024/25</t>
        </is>
      </c>
      <c r="B3986" s="104" t="inlineStr">
        <is>
          <t>HC-096</t>
        </is>
      </c>
      <c r="C3986" s="104" t="inlineStr">
        <is>
          <t>P039</t>
        </is>
      </c>
      <c r="D3986" s="159" t="n">
        <v>1521</v>
      </c>
      <c r="E3986" s="160" t="n">
        <v>9530.860000000001</v>
      </c>
      <c r="F3986" s="160" t="n">
        <v>3141.88</v>
      </c>
    </row>
    <row r="3987">
      <c r="A3987" s="104" t="inlineStr">
        <is>
          <t>2024/25</t>
        </is>
      </c>
      <c r="B3987" s="104" t="inlineStr">
        <is>
          <t>HC-096</t>
        </is>
      </c>
      <c r="C3987" s="104" t="inlineStr">
        <is>
          <t>P040</t>
        </is>
      </c>
      <c r="D3987" s="159" t="n">
        <v>589</v>
      </c>
      <c r="E3987" s="160" t="n">
        <v>4495.56</v>
      </c>
      <c r="F3987" s="160" t="n">
        <v>1433.89</v>
      </c>
    </row>
    <row r="3988">
      <c r="A3988" s="104" t="inlineStr">
        <is>
          <t>2024/25</t>
        </is>
      </c>
      <c r="B3988" s="104" t="inlineStr">
        <is>
          <t>HC-096</t>
        </is>
      </c>
      <c r="C3988" s="104" t="inlineStr">
        <is>
          <t>P041</t>
        </is>
      </c>
      <c r="D3988" s="159" t="n">
        <v>287</v>
      </c>
      <c r="E3988" s="160" t="n">
        <v>3112.02</v>
      </c>
      <c r="F3988" s="160" t="n">
        <v>1192.24</v>
      </c>
    </row>
    <row r="3989">
      <c r="A3989" s="104" t="inlineStr">
        <is>
          <t>2024/25</t>
        </is>
      </c>
      <c r="B3989" s="104" t="inlineStr">
        <is>
          <t>HC-096</t>
        </is>
      </c>
      <c r="C3989" s="104" t="inlineStr">
        <is>
          <t>P042</t>
        </is>
      </c>
      <c r="D3989" s="159" t="n">
        <v>532</v>
      </c>
      <c r="E3989" s="160" t="n">
        <v>2126.34</v>
      </c>
      <c r="F3989" s="160" t="n">
        <v>520.54</v>
      </c>
    </row>
    <row r="3990">
      <c r="A3990" s="104" t="inlineStr">
        <is>
          <t>2024/25</t>
        </is>
      </c>
      <c r="B3990" s="104" t="inlineStr">
        <is>
          <t>HC-097</t>
        </is>
      </c>
      <c r="C3990" s="104" t="inlineStr">
        <is>
          <t>P001</t>
        </is>
      </c>
      <c r="D3990" s="159" t="n">
        <v>3271</v>
      </c>
      <c r="E3990" s="160" t="n">
        <v>29426.93</v>
      </c>
      <c r="F3990" s="160" t="n">
        <v>10330.01</v>
      </c>
    </row>
    <row r="3991">
      <c r="A3991" s="104" t="inlineStr">
        <is>
          <t>2024/25</t>
        </is>
      </c>
      <c r="B3991" s="104" t="inlineStr">
        <is>
          <t>HC-097</t>
        </is>
      </c>
      <c r="C3991" s="104" t="inlineStr">
        <is>
          <t>P002</t>
        </is>
      </c>
      <c r="D3991" s="159" t="n">
        <v>4821</v>
      </c>
      <c r="E3991" s="160" t="n">
        <v>50402.92</v>
      </c>
      <c r="F3991" s="160" t="n">
        <v>18766.57</v>
      </c>
    </row>
    <row r="3992">
      <c r="A3992" s="104" t="inlineStr">
        <is>
          <t>2024/25</t>
        </is>
      </c>
      <c r="B3992" s="104" t="inlineStr">
        <is>
          <t>HC-097</t>
        </is>
      </c>
      <c r="C3992" s="104" t="inlineStr">
        <is>
          <t>P003</t>
        </is>
      </c>
      <c r="D3992" s="159" t="n">
        <v>6136</v>
      </c>
      <c r="E3992" s="160" t="n">
        <v>41270.11</v>
      </c>
      <c r="F3992" s="160" t="n">
        <v>13606.77</v>
      </c>
    </row>
    <row r="3993">
      <c r="A3993" s="104" t="inlineStr">
        <is>
          <t>2024/25</t>
        </is>
      </c>
      <c r="B3993" s="104" t="inlineStr">
        <is>
          <t>HC-097</t>
        </is>
      </c>
      <c r="C3993" s="104" t="inlineStr">
        <is>
          <t>P004</t>
        </is>
      </c>
      <c r="D3993" s="159" t="n">
        <v>2984</v>
      </c>
      <c r="E3993" s="160" t="n">
        <v>23337.58</v>
      </c>
      <c r="F3993" s="160" t="n">
        <v>7447.19</v>
      </c>
    </row>
    <row r="3994">
      <c r="A3994" s="104" t="inlineStr">
        <is>
          <t>2024/25</t>
        </is>
      </c>
      <c r="B3994" s="104" t="inlineStr">
        <is>
          <t>HC-097</t>
        </is>
      </c>
      <c r="C3994" s="104" t="inlineStr">
        <is>
          <t>P005</t>
        </is>
      </c>
      <c r="D3994" s="159" t="n">
        <v>6378</v>
      </c>
      <c r="E3994" s="160" t="n">
        <v>47543.79</v>
      </c>
      <c r="F3994" s="160" t="n">
        <v>14665.55</v>
      </c>
    </row>
    <row r="3995">
      <c r="A3995" s="104" t="inlineStr">
        <is>
          <t>2024/25</t>
        </is>
      </c>
      <c r="B3995" s="104" t="inlineStr">
        <is>
          <t>HC-097</t>
        </is>
      </c>
      <c r="C3995" s="104" t="inlineStr">
        <is>
          <t>P006</t>
        </is>
      </c>
      <c r="D3995" s="159" t="n">
        <v>5851</v>
      </c>
      <c r="E3995" s="160" t="n">
        <v>47348.5</v>
      </c>
      <c r="F3995" s="160" t="n">
        <v>13598.68</v>
      </c>
    </row>
    <row r="3996">
      <c r="A3996" s="104" t="inlineStr">
        <is>
          <t>2024/25</t>
        </is>
      </c>
      <c r="B3996" s="104" t="inlineStr">
        <is>
          <t>HC-097</t>
        </is>
      </c>
      <c r="C3996" s="104" t="inlineStr">
        <is>
          <t>P007</t>
        </is>
      </c>
      <c r="D3996" s="159" t="n">
        <v>5851</v>
      </c>
      <c r="E3996" s="160" t="n">
        <v>44141.25</v>
      </c>
      <c r="F3996" s="160" t="n">
        <v>11740.28</v>
      </c>
    </row>
    <row r="3997">
      <c r="A3997" s="104" t="inlineStr">
        <is>
          <t>2024/25</t>
        </is>
      </c>
      <c r="B3997" s="104" t="inlineStr">
        <is>
          <t>HC-097</t>
        </is>
      </c>
      <c r="C3997" s="104" t="inlineStr">
        <is>
          <t>P008</t>
        </is>
      </c>
      <c r="D3997" s="159" t="n">
        <v>4835</v>
      </c>
      <c r="E3997" s="160" t="n">
        <v>35607.36</v>
      </c>
      <c r="F3997" s="160" t="n">
        <v>12876.98</v>
      </c>
    </row>
    <row r="3998">
      <c r="A3998" s="104" t="inlineStr">
        <is>
          <t>2024/25</t>
        </is>
      </c>
      <c r="B3998" s="104" t="inlineStr">
        <is>
          <t>HC-097</t>
        </is>
      </c>
      <c r="C3998" s="104" t="inlineStr">
        <is>
          <t>P009</t>
        </is>
      </c>
      <c r="D3998" s="159" t="n">
        <v>2366</v>
      </c>
      <c r="E3998" s="160" t="n">
        <v>29901.28</v>
      </c>
      <c r="F3998" s="160" t="n">
        <v>12085.48</v>
      </c>
    </row>
    <row r="3999">
      <c r="A3999" s="104" t="inlineStr">
        <is>
          <t>2024/25</t>
        </is>
      </c>
      <c r="B3999" s="104" t="inlineStr">
        <is>
          <t>HC-097</t>
        </is>
      </c>
      <c r="C3999" s="104" t="inlineStr">
        <is>
          <t>P010</t>
        </is>
      </c>
      <c r="D3999" s="159" t="n">
        <v>6497</v>
      </c>
      <c r="E3999" s="160" t="n">
        <v>38394.34</v>
      </c>
      <c r="F3999" s="160" t="n">
        <v>12252.42</v>
      </c>
    </row>
    <row r="4000">
      <c r="A4000" s="104" t="inlineStr">
        <is>
          <t>2024/25</t>
        </is>
      </c>
      <c r="B4000" s="104" t="inlineStr">
        <is>
          <t>HC-097</t>
        </is>
      </c>
      <c r="C4000" s="104" t="inlineStr">
        <is>
          <t>P011</t>
        </is>
      </c>
      <c r="D4000" s="159" t="n">
        <v>5994</v>
      </c>
      <c r="E4000" s="160" t="n">
        <v>17438.79</v>
      </c>
      <c r="F4000" s="160" t="n">
        <v>4081.73</v>
      </c>
    </row>
    <row r="4001">
      <c r="A4001" s="104" t="inlineStr">
        <is>
          <t>2024/25</t>
        </is>
      </c>
      <c r="B4001" s="104" t="inlineStr">
        <is>
          <t>HC-097</t>
        </is>
      </c>
      <c r="C4001" s="104" t="inlineStr">
        <is>
          <t>P012</t>
        </is>
      </c>
      <c r="D4001" s="159" t="n">
        <v>6292</v>
      </c>
      <c r="E4001" s="160" t="n">
        <v>23449.77</v>
      </c>
      <c r="F4001" s="160" t="n">
        <v>6983.08</v>
      </c>
    </row>
    <row r="4002">
      <c r="A4002" s="104" t="inlineStr">
        <is>
          <t>2024/25</t>
        </is>
      </c>
      <c r="B4002" s="104" t="inlineStr">
        <is>
          <t>HC-097</t>
        </is>
      </c>
      <c r="C4002" s="104" t="inlineStr">
        <is>
          <t>P013</t>
        </is>
      </c>
      <c r="D4002" s="159" t="n">
        <v>6556</v>
      </c>
      <c r="E4002" s="160" t="n">
        <v>22645.11</v>
      </c>
      <c r="F4002" s="160" t="n">
        <v>5782.25</v>
      </c>
    </row>
    <row r="4003">
      <c r="A4003" s="104" t="inlineStr">
        <is>
          <t>2024/25</t>
        </is>
      </c>
      <c r="B4003" s="104" t="inlineStr">
        <is>
          <t>HC-097</t>
        </is>
      </c>
      <c r="C4003" s="104" t="inlineStr">
        <is>
          <t>P014</t>
        </is>
      </c>
      <c r="D4003" s="159" t="n">
        <v>7389</v>
      </c>
      <c r="E4003" s="160" t="n">
        <v>28882.88</v>
      </c>
      <c r="F4003" s="160" t="n">
        <v>7988.43</v>
      </c>
    </row>
    <row r="4004">
      <c r="A4004" s="104" t="inlineStr">
        <is>
          <t>2024/25</t>
        </is>
      </c>
      <c r="B4004" s="104" t="inlineStr">
        <is>
          <t>HC-097</t>
        </is>
      </c>
      <c r="C4004" s="104" t="inlineStr">
        <is>
          <t>P015</t>
        </is>
      </c>
      <c r="D4004" s="159" t="n">
        <v>5016</v>
      </c>
      <c r="E4004" s="160" t="n">
        <v>23708.26</v>
      </c>
      <c r="F4004" s="160" t="n">
        <v>7819.18</v>
      </c>
    </row>
    <row r="4005">
      <c r="A4005" s="104" t="inlineStr">
        <is>
          <t>2024/25</t>
        </is>
      </c>
      <c r="B4005" s="104" t="inlineStr">
        <is>
          <t>HC-097</t>
        </is>
      </c>
      <c r="C4005" s="104" t="inlineStr">
        <is>
          <t>P016</t>
        </is>
      </c>
      <c r="D4005" s="159" t="n">
        <v>2869</v>
      </c>
      <c r="E4005" s="160" t="n">
        <v>17733.22</v>
      </c>
      <c r="F4005" s="160" t="n">
        <v>5471.33</v>
      </c>
    </row>
    <row r="4006">
      <c r="A4006" s="104" t="inlineStr">
        <is>
          <t>2024/25</t>
        </is>
      </c>
      <c r="B4006" s="104" t="inlineStr">
        <is>
          <t>HC-097</t>
        </is>
      </c>
      <c r="C4006" s="104" t="inlineStr">
        <is>
          <t>P017</t>
        </is>
      </c>
      <c r="D4006" s="159" t="n">
        <v>2584</v>
      </c>
      <c r="E4006" s="160" t="n">
        <v>17613.11</v>
      </c>
      <c r="F4006" s="160" t="n">
        <v>5994.7</v>
      </c>
    </row>
    <row r="4007">
      <c r="A4007" s="104" t="inlineStr">
        <is>
          <t>2024/25</t>
        </is>
      </c>
      <c r="B4007" s="104" t="inlineStr">
        <is>
          <t>HC-097</t>
        </is>
      </c>
      <c r="C4007" s="104" t="inlineStr">
        <is>
          <t>P018</t>
        </is>
      </c>
      <c r="D4007" s="159" t="n">
        <v>6001</v>
      </c>
      <c r="E4007" s="160" t="n">
        <v>15817.88</v>
      </c>
      <c r="F4007" s="160" t="n">
        <v>3365.19</v>
      </c>
    </row>
    <row r="4008">
      <c r="A4008" s="104" t="inlineStr">
        <is>
          <t>2024/25</t>
        </is>
      </c>
      <c r="B4008" s="104" t="inlineStr">
        <is>
          <t>HC-097</t>
        </is>
      </c>
      <c r="C4008" s="104" t="inlineStr">
        <is>
          <t>P019</t>
        </is>
      </c>
      <c r="D4008" s="159" t="n">
        <v>7213</v>
      </c>
      <c r="E4008" s="160" t="n">
        <v>18364.01</v>
      </c>
      <c r="F4008" s="160" t="n">
        <v>4688.39</v>
      </c>
    </row>
    <row r="4009">
      <c r="A4009" s="104" t="inlineStr">
        <is>
          <t>2024/25</t>
        </is>
      </c>
      <c r="B4009" s="104" t="inlineStr">
        <is>
          <t>HC-097</t>
        </is>
      </c>
      <c r="C4009" s="104" t="inlineStr">
        <is>
          <t>P020</t>
        </is>
      </c>
      <c r="D4009" s="159" t="n">
        <v>4621</v>
      </c>
      <c r="E4009" s="160" t="n">
        <v>11760.84</v>
      </c>
      <c r="F4009" s="160" t="n">
        <v>3002.07</v>
      </c>
    </row>
    <row r="4010">
      <c r="A4010" s="104" t="inlineStr">
        <is>
          <t>2024/25</t>
        </is>
      </c>
      <c r="B4010" s="104" t="inlineStr">
        <is>
          <t>HC-097</t>
        </is>
      </c>
      <c r="C4010" s="104" t="inlineStr">
        <is>
          <t>P021</t>
        </is>
      </c>
      <c r="D4010" s="159" t="n">
        <v>7144</v>
      </c>
      <c r="E4010" s="160" t="n">
        <v>23385.54</v>
      </c>
      <c r="F4010" s="160" t="n">
        <v>6467.29</v>
      </c>
    </row>
    <row r="4011">
      <c r="A4011" s="104" t="inlineStr">
        <is>
          <t>2024/25</t>
        </is>
      </c>
      <c r="B4011" s="104" t="inlineStr">
        <is>
          <t>HC-097</t>
        </is>
      </c>
      <c r="C4011" s="104" t="inlineStr">
        <is>
          <t>P022</t>
        </is>
      </c>
      <c r="D4011" s="159" t="n">
        <v>6365</v>
      </c>
      <c r="E4011" s="160" t="n">
        <v>19670.74</v>
      </c>
      <c r="F4011" s="160" t="n">
        <v>5231.32</v>
      </c>
    </row>
    <row r="4012">
      <c r="A4012" s="104" t="inlineStr">
        <is>
          <t>2024/25</t>
        </is>
      </c>
      <c r="B4012" s="104" t="inlineStr">
        <is>
          <t>HC-097</t>
        </is>
      </c>
      <c r="C4012" s="104" t="inlineStr">
        <is>
          <t>P023</t>
        </is>
      </c>
      <c r="D4012" s="159" t="n">
        <v>7337</v>
      </c>
      <c r="E4012" s="160" t="n">
        <v>14676.44</v>
      </c>
      <c r="F4012" s="160" t="n">
        <v>2810.46</v>
      </c>
    </row>
    <row r="4013">
      <c r="A4013" s="104" t="inlineStr">
        <is>
          <t>2024/25</t>
        </is>
      </c>
      <c r="B4013" s="104" t="inlineStr">
        <is>
          <t>HC-097</t>
        </is>
      </c>
      <c r="C4013" s="104" t="inlineStr">
        <is>
          <t>P024</t>
        </is>
      </c>
      <c r="D4013" s="159" t="n">
        <v>7992</v>
      </c>
      <c r="E4013" s="160" t="n">
        <v>17436.06</v>
      </c>
      <c r="F4013" s="160" t="n">
        <v>3524.69</v>
      </c>
    </row>
    <row r="4014">
      <c r="A4014" s="104" t="inlineStr">
        <is>
          <t>2024/25</t>
        </is>
      </c>
      <c r="B4014" s="104" t="inlineStr">
        <is>
          <t>HC-097</t>
        </is>
      </c>
      <c r="C4014" s="104" t="inlineStr">
        <is>
          <t>P025</t>
        </is>
      </c>
      <c r="D4014" s="159" t="n">
        <v>6540</v>
      </c>
      <c r="E4014" s="160" t="n">
        <v>24967.7</v>
      </c>
      <c r="F4014" s="160" t="n">
        <v>9029.620000000001</v>
      </c>
    </row>
    <row r="4015">
      <c r="A4015" s="104" t="inlineStr">
        <is>
          <t>2024/25</t>
        </is>
      </c>
      <c r="B4015" s="104" t="inlineStr">
        <is>
          <t>HC-097</t>
        </is>
      </c>
      <c r="C4015" s="104" t="inlineStr">
        <is>
          <t>P026</t>
        </is>
      </c>
      <c r="D4015" s="159" t="n">
        <v>3916</v>
      </c>
      <c r="E4015" s="160" t="n">
        <v>17438.83</v>
      </c>
      <c r="F4015" s="160" t="n">
        <v>5565.01</v>
      </c>
    </row>
    <row r="4016">
      <c r="A4016" s="104" t="inlineStr">
        <is>
          <t>2024/25</t>
        </is>
      </c>
      <c r="B4016" s="104" t="inlineStr">
        <is>
          <t>HC-097</t>
        </is>
      </c>
      <c r="C4016" s="104" t="inlineStr">
        <is>
          <t>P027</t>
        </is>
      </c>
      <c r="D4016" s="159" t="n">
        <v>3380</v>
      </c>
      <c r="E4016" s="160" t="n">
        <v>15056.57</v>
      </c>
      <c r="F4016" s="160" t="n">
        <v>4804.2</v>
      </c>
    </row>
    <row r="4017">
      <c r="A4017" s="104" t="inlineStr">
        <is>
          <t>2024/25</t>
        </is>
      </c>
      <c r="B4017" s="104" t="inlineStr">
        <is>
          <t>HC-097</t>
        </is>
      </c>
      <c r="C4017" s="104" t="inlineStr">
        <is>
          <t>P028</t>
        </is>
      </c>
      <c r="D4017" s="159" t="n">
        <v>4424</v>
      </c>
      <c r="E4017" s="160" t="n">
        <v>20911.17</v>
      </c>
      <c r="F4017" s="160" t="n">
        <v>7117.26</v>
      </c>
    </row>
    <row r="4018">
      <c r="A4018" s="104" t="inlineStr">
        <is>
          <t>2024/25</t>
        </is>
      </c>
      <c r="B4018" s="104" t="inlineStr">
        <is>
          <t>HC-097</t>
        </is>
      </c>
      <c r="C4018" s="104" t="inlineStr">
        <is>
          <t>P029</t>
        </is>
      </c>
      <c r="D4018" s="159" t="n">
        <v>11122</v>
      </c>
      <c r="E4018" s="160" t="n">
        <v>21231.09</v>
      </c>
      <c r="F4018" s="160" t="n">
        <v>3161.77</v>
      </c>
    </row>
    <row r="4019">
      <c r="A4019" s="104" t="inlineStr">
        <is>
          <t>2024/25</t>
        </is>
      </c>
      <c r="B4019" s="104" t="inlineStr">
        <is>
          <t>HC-097</t>
        </is>
      </c>
      <c r="C4019" s="104" t="inlineStr">
        <is>
          <t>P030</t>
        </is>
      </c>
      <c r="D4019" s="159" t="n">
        <v>6357</v>
      </c>
      <c r="E4019" s="160" t="n">
        <v>19072.88</v>
      </c>
      <c r="F4019" s="160" t="n">
        <v>3651.78</v>
      </c>
    </row>
    <row r="4020">
      <c r="A4020" s="104" t="inlineStr">
        <is>
          <t>2024/25</t>
        </is>
      </c>
      <c r="B4020" s="104" t="inlineStr">
        <is>
          <t>HC-097</t>
        </is>
      </c>
      <c r="C4020" s="104" t="inlineStr">
        <is>
          <t>P031</t>
        </is>
      </c>
      <c r="D4020" s="159" t="n">
        <v>2864</v>
      </c>
      <c r="E4020" s="160" t="n">
        <v>14324.24</v>
      </c>
      <c r="F4020" s="160" t="n">
        <v>4266.16</v>
      </c>
    </row>
    <row r="4021">
      <c r="A4021" s="104" t="inlineStr">
        <is>
          <t>2024/25</t>
        </is>
      </c>
      <c r="B4021" s="104" t="inlineStr">
        <is>
          <t>HC-097</t>
        </is>
      </c>
      <c r="C4021" s="104" t="inlineStr">
        <is>
          <t>P032</t>
        </is>
      </c>
      <c r="D4021" s="159" t="n">
        <v>3529</v>
      </c>
      <c r="E4021" s="160" t="n">
        <v>8339.959999999999</v>
      </c>
      <c r="F4021" s="160" t="n">
        <v>1862.71</v>
      </c>
    </row>
    <row r="4022">
      <c r="A4022" s="104" t="inlineStr">
        <is>
          <t>2024/25</t>
        </is>
      </c>
      <c r="B4022" s="104" t="inlineStr">
        <is>
          <t>HC-097</t>
        </is>
      </c>
      <c r="C4022" s="104" t="inlineStr">
        <is>
          <t>P033</t>
        </is>
      </c>
      <c r="D4022" s="159" t="n">
        <v>2360</v>
      </c>
      <c r="E4022" s="160" t="n">
        <v>7294.98</v>
      </c>
      <c r="F4022" s="160" t="n">
        <v>1862.56</v>
      </c>
    </row>
    <row r="4023">
      <c r="A4023" s="104" t="inlineStr">
        <is>
          <t>2024/25</t>
        </is>
      </c>
      <c r="B4023" s="104" t="inlineStr">
        <is>
          <t>HC-097</t>
        </is>
      </c>
      <c r="C4023" s="104" t="inlineStr">
        <is>
          <t>P034</t>
        </is>
      </c>
      <c r="D4023" s="159" t="n">
        <v>1670</v>
      </c>
      <c r="E4023" s="160" t="n">
        <v>6987.97</v>
      </c>
      <c r="F4023" s="160" t="n">
        <v>2155.84</v>
      </c>
    </row>
    <row r="4024">
      <c r="A4024" s="104" t="inlineStr">
        <is>
          <t>2024/25</t>
        </is>
      </c>
      <c r="B4024" s="104" t="inlineStr">
        <is>
          <t>HC-097</t>
        </is>
      </c>
      <c r="C4024" s="104" t="inlineStr">
        <is>
          <t>P035</t>
        </is>
      </c>
      <c r="D4024" s="159" t="n">
        <v>2259</v>
      </c>
      <c r="E4024" s="160" t="n">
        <v>8011.32</v>
      </c>
      <c r="F4024" s="160" t="n">
        <v>2216.11</v>
      </c>
    </row>
    <row r="4025">
      <c r="A4025" s="104" t="inlineStr">
        <is>
          <t>2024/25</t>
        </is>
      </c>
      <c r="B4025" s="104" t="inlineStr">
        <is>
          <t>HC-097</t>
        </is>
      </c>
      <c r="C4025" s="104" t="inlineStr">
        <is>
          <t>P036</t>
        </is>
      </c>
      <c r="D4025" s="159" t="n">
        <v>1634</v>
      </c>
      <c r="E4025" s="160" t="n">
        <v>6240.62</v>
      </c>
      <c r="F4025" s="160" t="n">
        <v>1792.74</v>
      </c>
    </row>
    <row r="4026">
      <c r="A4026" s="104" t="inlineStr">
        <is>
          <t>2024/25</t>
        </is>
      </c>
      <c r="B4026" s="104" t="inlineStr">
        <is>
          <t>HC-097</t>
        </is>
      </c>
      <c r="C4026" s="104" t="inlineStr">
        <is>
          <t>P037</t>
        </is>
      </c>
      <c r="D4026" s="159" t="n">
        <v>2583</v>
      </c>
      <c r="E4026" s="160" t="n">
        <v>8923.75</v>
      </c>
      <c r="F4026" s="160" t="n">
        <v>2942.4</v>
      </c>
    </row>
    <row r="4027">
      <c r="A4027" s="104" t="inlineStr">
        <is>
          <t>2024/25</t>
        </is>
      </c>
      <c r="B4027" s="104" t="inlineStr">
        <is>
          <t>HC-097</t>
        </is>
      </c>
      <c r="C4027" s="104" t="inlineStr">
        <is>
          <t>P038</t>
        </is>
      </c>
      <c r="D4027" s="159" t="n">
        <v>1236</v>
      </c>
      <c r="E4027" s="160" t="n">
        <v>7745.4</v>
      </c>
      <c r="F4027" s="160" t="n">
        <v>2471.91</v>
      </c>
    </row>
    <row r="4028">
      <c r="A4028" s="104" t="inlineStr">
        <is>
          <t>2024/25</t>
        </is>
      </c>
      <c r="B4028" s="104" t="inlineStr">
        <is>
          <t>HC-097</t>
        </is>
      </c>
      <c r="C4028" s="104" t="inlineStr">
        <is>
          <t>P039</t>
        </is>
      </c>
      <c r="D4028" s="159" t="n">
        <v>1461</v>
      </c>
      <c r="E4028" s="160" t="n">
        <v>9167.74</v>
      </c>
      <c r="F4028" s="160" t="n">
        <v>3023.07</v>
      </c>
    </row>
    <row r="4029">
      <c r="A4029" s="104" t="inlineStr">
        <is>
          <t>2024/25</t>
        </is>
      </c>
      <c r="B4029" s="104" t="inlineStr">
        <is>
          <t>HC-097</t>
        </is>
      </c>
      <c r="C4029" s="104" t="inlineStr">
        <is>
          <t>P040</t>
        </is>
      </c>
      <c r="D4029" s="159" t="n">
        <v>507</v>
      </c>
      <c r="E4029" s="160" t="n">
        <v>3864.94</v>
      </c>
      <c r="F4029" s="160" t="n">
        <v>1232.34</v>
      </c>
    </row>
    <row r="4030">
      <c r="A4030" s="104" t="inlineStr">
        <is>
          <t>2024/25</t>
        </is>
      </c>
      <c r="B4030" s="104" t="inlineStr">
        <is>
          <t>HC-097</t>
        </is>
      </c>
      <c r="C4030" s="104" t="inlineStr">
        <is>
          <t>P041</t>
        </is>
      </c>
      <c r="D4030" s="159" t="n">
        <v>278</v>
      </c>
      <c r="E4030" s="160" t="n">
        <v>3005.03</v>
      </c>
      <c r="F4030" s="160" t="n">
        <v>1150.67</v>
      </c>
    </row>
    <row r="4031">
      <c r="A4031" s="104" t="inlineStr">
        <is>
          <t>2024/25</t>
        </is>
      </c>
      <c r="B4031" s="104" t="inlineStr">
        <is>
          <t>HC-097</t>
        </is>
      </c>
      <c r="C4031" s="104" t="inlineStr">
        <is>
          <t>P042</t>
        </is>
      </c>
      <c r="D4031" s="159" t="n">
        <v>477</v>
      </c>
      <c r="E4031" s="160" t="n">
        <v>1907.18</v>
      </c>
      <c r="F4031" s="160" t="n">
        <v>466.34</v>
      </c>
    </row>
    <row r="4032">
      <c r="A4032" s="104" t="inlineStr">
        <is>
          <t>2024/25</t>
        </is>
      </c>
      <c r="B4032" s="104" t="inlineStr">
        <is>
          <t>HC-098</t>
        </is>
      </c>
      <c r="C4032" s="104" t="inlineStr">
        <is>
          <t>P001</t>
        </is>
      </c>
      <c r="D4032" s="159" t="n">
        <v>4419</v>
      </c>
      <c r="E4032" s="160" t="n">
        <v>39785.26</v>
      </c>
      <c r="F4032" s="160" t="n">
        <v>13982.79</v>
      </c>
    </row>
    <row r="4033">
      <c r="A4033" s="104" t="inlineStr">
        <is>
          <t>2024/25</t>
        </is>
      </c>
      <c r="B4033" s="104" t="inlineStr">
        <is>
          <t>HC-098</t>
        </is>
      </c>
      <c r="C4033" s="104" t="inlineStr">
        <is>
          <t>P002</t>
        </is>
      </c>
      <c r="D4033" s="159" t="n">
        <v>6708</v>
      </c>
      <c r="E4033" s="160" t="n">
        <v>70130.62</v>
      </c>
      <c r="F4033" s="160" t="n">
        <v>26140.58</v>
      </c>
    </row>
    <row r="4034">
      <c r="A4034" s="104" t="inlineStr">
        <is>
          <t>2024/25</t>
        </is>
      </c>
      <c r="B4034" s="104" t="inlineStr">
        <is>
          <t>HC-098</t>
        </is>
      </c>
      <c r="C4034" s="104" t="inlineStr">
        <is>
          <t>P003</t>
        </is>
      </c>
      <c r="D4034" s="159" t="n">
        <v>9147</v>
      </c>
      <c r="E4034" s="160" t="n">
        <v>61543.89</v>
      </c>
      <c r="F4034" s="160" t="n">
        <v>20316.32</v>
      </c>
    </row>
    <row r="4035">
      <c r="A4035" s="104" t="inlineStr">
        <is>
          <t>2024/25</t>
        </is>
      </c>
      <c r="B4035" s="104" t="inlineStr">
        <is>
          <t>HC-098</t>
        </is>
      </c>
      <c r="C4035" s="104" t="inlineStr">
        <is>
          <t>P004</t>
        </is>
      </c>
      <c r="D4035" s="159" t="n">
        <v>4154</v>
      </c>
      <c r="E4035" s="160" t="n">
        <v>32497.1</v>
      </c>
      <c r="F4035" s="160" t="n">
        <v>10384.18</v>
      </c>
    </row>
    <row r="4036">
      <c r="A4036" s="104" t="inlineStr">
        <is>
          <t>2024/25</t>
        </is>
      </c>
      <c r="B4036" s="104" t="inlineStr">
        <is>
          <t>HC-098</t>
        </is>
      </c>
      <c r="C4036" s="104" t="inlineStr">
        <is>
          <t>P005</t>
        </is>
      </c>
      <c r="D4036" s="159" t="n">
        <v>8766</v>
      </c>
      <c r="E4036" s="160" t="n">
        <v>65349.61</v>
      </c>
      <c r="F4036" s="160" t="n">
        <v>20178.64</v>
      </c>
    </row>
    <row r="4037">
      <c r="A4037" s="104" t="inlineStr">
        <is>
          <t>2024/25</t>
        </is>
      </c>
      <c r="B4037" s="104" t="inlineStr">
        <is>
          <t>HC-098</t>
        </is>
      </c>
      <c r="C4037" s="104" t="inlineStr">
        <is>
          <t>P006</t>
        </is>
      </c>
      <c r="D4037" s="159" t="n">
        <v>8029</v>
      </c>
      <c r="E4037" s="160" t="n">
        <v>64954.39</v>
      </c>
      <c r="F4037" s="160" t="n">
        <v>18679.08</v>
      </c>
    </row>
    <row r="4038">
      <c r="A4038" s="104" t="inlineStr">
        <is>
          <t>2024/25</t>
        </is>
      </c>
      <c r="B4038" s="104" t="inlineStr">
        <is>
          <t>HC-098</t>
        </is>
      </c>
      <c r="C4038" s="104" t="inlineStr">
        <is>
          <t>P007</t>
        </is>
      </c>
      <c r="D4038" s="159" t="n">
        <v>8217</v>
      </c>
      <c r="E4038" s="160" t="n">
        <v>61989.76</v>
      </c>
      <c r="F4038" s="160" t="n">
        <v>16507.16</v>
      </c>
    </row>
    <row r="4039">
      <c r="A4039" s="104" t="inlineStr">
        <is>
          <t>2024/25</t>
        </is>
      </c>
      <c r="B4039" s="104" t="inlineStr">
        <is>
          <t>HC-098</t>
        </is>
      </c>
      <c r="C4039" s="104" t="inlineStr">
        <is>
          <t>P008</t>
        </is>
      </c>
      <c r="D4039" s="159" t="n">
        <v>6740</v>
      </c>
      <c r="E4039" s="160" t="n">
        <v>49638.1</v>
      </c>
      <c r="F4039" s="160" t="n">
        <v>17976.2</v>
      </c>
    </row>
    <row r="4040">
      <c r="A4040" s="104" t="inlineStr">
        <is>
          <t>2024/25</t>
        </is>
      </c>
      <c r="B4040" s="104" t="inlineStr">
        <is>
          <t>HC-098</t>
        </is>
      </c>
      <c r="C4040" s="104" t="inlineStr">
        <is>
          <t>P009</t>
        </is>
      </c>
      <c r="D4040" s="159" t="n">
        <v>3272</v>
      </c>
      <c r="E4040" s="160" t="n">
        <v>41348.87</v>
      </c>
      <c r="F4040" s="160" t="n">
        <v>16731.96</v>
      </c>
    </row>
    <row r="4041">
      <c r="A4041" s="104" t="inlineStr">
        <is>
          <t>2024/25</t>
        </is>
      </c>
      <c r="B4041" s="104" t="inlineStr">
        <is>
          <t>HC-098</t>
        </is>
      </c>
      <c r="C4041" s="104" t="inlineStr">
        <is>
          <t>P010</t>
        </is>
      </c>
      <c r="D4041" s="159" t="n">
        <v>8902</v>
      </c>
      <c r="E4041" s="160" t="n">
        <v>52606.6</v>
      </c>
      <c r="F4041" s="160" t="n">
        <v>16808.1</v>
      </c>
    </row>
    <row r="4042">
      <c r="A4042" s="104" t="inlineStr">
        <is>
          <t>2024/25</t>
        </is>
      </c>
      <c r="B4042" s="104" t="inlineStr">
        <is>
          <t>HC-098</t>
        </is>
      </c>
      <c r="C4042" s="104" t="inlineStr">
        <is>
          <t>P011</t>
        </is>
      </c>
      <c r="D4042" s="159" t="n">
        <v>8275</v>
      </c>
      <c r="E4042" s="160" t="n">
        <v>24078.05</v>
      </c>
      <c r="F4042" s="160" t="n">
        <v>5641.85</v>
      </c>
    </row>
    <row r="4043">
      <c r="A4043" s="104" t="inlineStr">
        <is>
          <t>2024/25</t>
        </is>
      </c>
      <c r="B4043" s="104" t="inlineStr">
        <is>
          <t>HC-098</t>
        </is>
      </c>
      <c r="C4043" s="104" t="inlineStr">
        <is>
          <t>P012</t>
        </is>
      </c>
      <c r="D4043" s="159" t="n">
        <v>9106</v>
      </c>
      <c r="E4043" s="160" t="n">
        <v>33945.01</v>
      </c>
      <c r="F4043" s="160" t="n">
        <v>10123.04</v>
      </c>
    </row>
    <row r="4044">
      <c r="A4044" s="104" t="inlineStr">
        <is>
          <t>2024/25</t>
        </is>
      </c>
      <c r="B4044" s="104" t="inlineStr">
        <is>
          <t>HC-098</t>
        </is>
      </c>
      <c r="C4044" s="104" t="inlineStr">
        <is>
          <t>P013</t>
        </is>
      </c>
      <c r="D4044" s="159" t="n">
        <v>9586</v>
      </c>
      <c r="E4044" s="160" t="n">
        <v>33113.17</v>
      </c>
      <c r="F4044" s="160" t="n">
        <v>8464.299999999999</v>
      </c>
    </row>
    <row r="4045">
      <c r="A4045" s="104" t="inlineStr">
        <is>
          <t>2024/25</t>
        </is>
      </c>
      <c r="B4045" s="104" t="inlineStr">
        <is>
          <t>HC-098</t>
        </is>
      </c>
      <c r="C4045" s="104" t="inlineStr">
        <is>
          <t>P014</t>
        </is>
      </c>
      <c r="D4045" s="159" t="n">
        <v>10084</v>
      </c>
      <c r="E4045" s="160" t="n">
        <v>39417.86</v>
      </c>
      <c r="F4045" s="160" t="n">
        <v>10915.74</v>
      </c>
    </row>
    <row r="4046">
      <c r="A4046" s="104" t="inlineStr">
        <is>
          <t>2024/25</t>
        </is>
      </c>
      <c r="B4046" s="104" t="inlineStr">
        <is>
          <t>HC-098</t>
        </is>
      </c>
      <c r="C4046" s="104" t="inlineStr">
        <is>
          <t>P015</t>
        </is>
      </c>
      <c r="D4046" s="159" t="n">
        <v>7181</v>
      </c>
      <c r="E4046" s="160" t="n">
        <v>33949.32</v>
      </c>
      <c r="F4046" s="160" t="n">
        <v>11208.28</v>
      </c>
    </row>
    <row r="4047">
      <c r="A4047" s="104" t="inlineStr">
        <is>
          <t>2024/25</t>
        </is>
      </c>
      <c r="B4047" s="104" t="inlineStr">
        <is>
          <t>HC-098</t>
        </is>
      </c>
      <c r="C4047" s="104" t="inlineStr">
        <is>
          <t>P016</t>
        </is>
      </c>
      <c r="D4047" s="159" t="n">
        <v>3743</v>
      </c>
      <c r="E4047" s="160" t="n">
        <v>23145.03</v>
      </c>
      <c r="F4047" s="160" t="n">
        <v>7148.4</v>
      </c>
    </row>
    <row r="4048">
      <c r="A4048" s="104" t="inlineStr">
        <is>
          <t>2024/25</t>
        </is>
      </c>
      <c r="B4048" s="104" t="inlineStr">
        <is>
          <t>HC-098</t>
        </is>
      </c>
      <c r="C4048" s="104" t="inlineStr">
        <is>
          <t>P017</t>
        </is>
      </c>
      <c r="D4048" s="159" t="n">
        <v>3551</v>
      </c>
      <c r="E4048" s="160" t="n">
        <v>24206.7</v>
      </c>
      <c r="F4048" s="160" t="n">
        <v>8250.26</v>
      </c>
    </row>
    <row r="4049">
      <c r="A4049" s="104" t="inlineStr">
        <is>
          <t>2024/25</t>
        </is>
      </c>
      <c r="B4049" s="104" t="inlineStr">
        <is>
          <t>HC-098</t>
        </is>
      </c>
      <c r="C4049" s="104" t="inlineStr">
        <is>
          <t>P018</t>
        </is>
      </c>
      <c r="D4049" s="159" t="n">
        <v>8165</v>
      </c>
      <c r="E4049" s="160" t="n">
        <v>21522.51</v>
      </c>
      <c r="F4049" s="160" t="n">
        <v>4584.63</v>
      </c>
    </row>
    <row r="4050">
      <c r="A4050" s="104" t="inlineStr">
        <is>
          <t>2024/25</t>
        </is>
      </c>
      <c r="B4050" s="104" t="inlineStr">
        <is>
          <t>HC-098</t>
        </is>
      </c>
      <c r="C4050" s="104" t="inlineStr">
        <is>
          <t>P019</t>
        </is>
      </c>
      <c r="D4050" s="159" t="n">
        <v>10463</v>
      </c>
      <c r="E4050" s="160" t="n">
        <v>26631.88</v>
      </c>
      <c r="F4050" s="160" t="n">
        <v>6806.93</v>
      </c>
    </row>
    <row r="4051">
      <c r="A4051" s="104" t="inlineStr">
        <is>
          <t>2024/25</t>
        </is>
      </c>
      <c r="B4051" s="104" t="inlineStr">
        <is>
          <t>HC-098</t>
        </is>
      </c>
      <c r="C4051" s="104" t="inlineStr">
        <is>
          <t>P020</t>
        </is>
      </c>
      <c r="D4051" s="159" t="n">
        <v>6909</v>
      </c>
      <c r="E4051" s="160" t="n">
        <v>17582.92</v>
      </c>
      <c r="F4051" s="160" t="n">
        <v>4494.34</v>
      </c>
    </row>
    <row r="4052">
      <c r="A4052" s="104" t="inlineStr">
        <is>
          <t>2024/25</t>
        </is>
      </c>
      <c r="B4052" s="104" t="inlineStr">
        <is>
          <t>HC-098</t>
        </is>
      </c>
      <c r="C4052" s="104" t="inlineStr">
        <is>
          <t>P021</t>
        </is>
      </c>
      <c r="D4052" s="159" t="n">
        <v>10894</v>
      </c>
      <c r="E4052" s="160" t="n">
        <v>35651.99</v>
      </c>
      <c r="F4052" s="160" t="n">
        <v>9874.549999999999</v>
      </c>
    </row>
    <row r="4053">
      <c r="A4053" s="104" t="inlineStr">
        <is>
          <t>2024/25</t>
        </is>
      </c>
      <c r="B4053" s="104" t="inlineStr">
        <is>
          <t>HC-098</t>
        </is>
      </c>
      <c r="C4053" s="104" t="inlineStr">
        <is>
          <t>P022</t>
        </is>
      </c>
      <c r="D4053" s="159" t="n">
        <v>8465</v>
      </c>
      <c r="E4053" s="160" t="n">
        <v>26162.55</v>
      </c>
      <c r="F4053" s="160" t="n">
        <v>6965.85</v>
      </c>
    </row>
    <row r="4054">
      <c r="A4054" s="104" t="inlineStr">
        <is>
          <t>2024/25</t>
        </is>
      </c>
      <c r="B4054" s="104" t="inlineStr">
        <is>
          <t>HC-098</t>
        </is>
      </c>
      <c r="C4054" s="104" t="inlineStr">
        <is>
          <t>P023</t>
        </is>
      </c>
      <c r="D4054" s="159" t="n">
        <v>9205</v>
      </c>
      <c r="E4054" s="160" t="n">
        <v>18407.17</v>
      </c>
      <c r="F4054" s="160" t="n">
        <v>3529.19</v>
      </c>
    </row>
    <row r="4055">
      <c r="A4055" s="104" t="inlineStr">
        <is>
          <t>2024/25</t>
        </is>
      </c>
      <c r="B4055" s="104" t="inlineStr">
        <is>
          <t>HC-098</t>
        </is>
      </c>
      <c r="C4055" s="104" t="inlineStr">
        <is>
          <t>P024</t>
        </is>
      </c>
      <c r="D4055" s="159" t="n">
        <v>10931</v>
      </c>
      <c r="E4055" s="160" t="n">
        <v>23848.06</v>
      </c>
      <c r="F4055" s="160" t="n">
        <v>4826.37</v>
      </c>
    </row>
    <row r="4056">
      <c r="A4056" s="104" t="inlineStr">
        <is>
          <t>2024/25</t>
        </is>
      </c>
      <c r="B4056" s="104" t="inlineStr">
        <is>
          <t>HC-098</t>
        </is>
      </c>
      <c r="C4056" s="104" t="inlineStr">
        <is>
          <t>P025</t>
        </is>
      </c>
      <c r="D4056" s="159" t="n">
        <v>9244</v>
      </c>
      <c r="E4056" s="160" t="n">
        <v>35298.97</v>
      </c>
      <c r="F4056" s="160" t="n">
        <v>12784.38</v>
      </c>
    </row>
    <row r="4057">
      <c r="A4057" s="104" t="inlineStr">
        <is>
          <t>2024/25</t>
        </is>
      </c>
      <c r="B4057" s="104" t="inlineStr">
        <is>
          <t>HC-098</t>
        </is>
      </c>
      <c r="C4057" s="104" t="inlineStr">
        <is>
          <t>P026</t>
        </is>
      </c>
      <c r="D4057" s="159" t="n">
        <v>5360</v>
      </c>
      <c r="E4057" s="160" t="n">
        <v>23873.34</v>
      </c>
      <c r="F4057" s="160" t="n">
        <v>7627.39</v>
      </c>
    </row>
    <row r="4058">
      <c r="A4058" s="104" t="inlineStr">
        <is>
          <t>2024/25</t>
        </is>
      </c>
      <c r="B4058" s="104" t="inlineStr">
        <is>
          <t>HC-098</t>
        </is>
      </c>
      <c r="C4058" s="104" t="inlineStr">
        <is>
          <t>P027</t>
        </is>
      </c>
      <c r="D4058" s="159" t="n">
        <v>4542</v>
      </c>
      <c r="E4058" s="160" t="n">
        <v>20236.53</v>
      </c>
      <c r="F4058" s="160" t="n">
        <v>6466.03</v>
      </c>
    </row>
    <row r="4059">
      <c r="A4059" s="104" t="inlineStr">
        <is>
          <t>2024/25</t>
        </is>
      </c>
      <c r="B4059" s="104" t="inlineStr">
        <is>
          <t>HC-098</t>
        </is>
      </c>
      <c r="C4059" s="104" t="inlineStr">
        <is>
          <t>P028</t>
        </is>
      </c>
      <c r="D4059" s="159" t="n">
        <v>6547</v>
      </c>
      <c r="E4059" s="160" t="n">
        <v>30954.85</v>
      </c>
      <c r="F4059" s="160" t="n">
        <v>10549.47</v>
      </c>
    </row>
    <row r="4060">
      <c r="A4060" s="104" t="inlineStr">
        <is>
          <t>2024/25</t>
        </is>
      </c>
      <c r="B4060" s="104" t="inlineStr">
        <is>
          <t>HC-098</t>
        </is>
      </c>
      <c r="C4060" s="104" t="inlineStr">
        <is>
          <t>P029</t>
        </is>
      </c>
      <c r="D4060" s="159" t="n">
        <v>15860</v>
      </c>
      <c r="E4060" s="160" t="n">
        <v>30281.57</v>
      </c>
      <c r="F4060" s="160" t="n">
        <v>4515.55</v>
      </c>
    </row>
    <row r="4061">
      <c r="A4061" s="104" t="inlineStr">
        <is>
          <t>2024/25</t>
        </is>
      </c>
      <c r="B4061" s="104" t="inlineStr">
        <is>
          <t>HC-098</t>
        </is>
      </c>
      <c r="C4061" s="104" t="inlineStr">
        <is>
          <t>P030</t>
        </is>
      </c>
      <c r="D4061" s="159" t="n">
        <v>8305</v>
      </c>
      <c r="E4061" s="160" t="n">
        <v>24912.5</v>
      </c>
      <c r="F4061" s="160" t="n">
        <v>4775.91</v>
      </c>
    </row>
    <row r="4062">
      <c r="A4062" s="104" t="inlineStr">
        <is>
          <t>2024/25</t>
        </is>
      </c>
      <c r="B4062" s="104" t="inlineStr">
        <is>
          <t>HC-098</t>
        </is>
      </c>
      <c r="C4062" s="104" t="inlineStr">
        <is>
          <t>P031</t>
        </is>
      </c>
      <c r="D4062" s="159" t="n">
        <v>3831</v>
      </c>
      <c r="E4062" s="160" t="n">
        <v>19155.1</v>
      </c>
      <c r="F4062" s="160" t="n">
        <v>5712.08</v>
      </c>
    </row>
    <row r="4063">
      <c r="A4063" s="104" t="inlineStr">
        <is>
          <t>2024/25</t>
        </is>
      </c>
      <c r="B4063" s="104" t="inlineStr">
        <is>
          <t>HC-098</t>
        </is>
      </c>
      <c r="C4063" s="104" t="inlineStr">
        <is>
          <t>P032</t>
        </is>
      </c>
      <c r="D4063" s="159" t="n">
        <v>4655</v>
      </c>
      <c r="E4063" s="160" t="n">
        <v>11003.01</v>
      </c>
      <c r="F4063" s="160" t="n">
        <v>2460.86</v>
      </c>
    </row>
    <row r="4064">
      <c r="A4064" s="104" t="inlineStr">
        <is>
          <t>2024/25</t>
        </is>
      </c>
      <c r="B4064" s="104" t="inlineStr">
        <is>
          <t>HC-098</t>
        </is>
      </c>
      <c r="C4064" s="104" t="inlineStr">
        <is>
          <t>P033</t>
        </is>
      </c>
      <c r="D4064" s="159" t="n">
        <v>3170</v>
      </c>
      <c r="E4064" s="160" t="n">
        <v>9798.77</v>
      </c>
      <c r="F4064" s="160" t="n">
        <v>2504.91</v>
      </c>
    </row>
    <row r="4065">
      <c r="A4065" s="104" t="inlineStr">
        <is>
          <t>2024/25</t>
        </is>
      </c>
      <c r="B4065" s="104" t="inlineStr">
        <is>
          <t>HC-098</t>
        </is>
      </c>
      <c r="C4065" s="104" t="inlineStr">
        <is>
          <t>P034</t>
        </is>
      </c>
      <c r="D4065" s="159" t="n">
        <v>2251</v>
      </c>
      <c r="E4065" s="160" t="n">
        <v>9405.530000000001</v>
      </c>
      <c r="F4065" s="160" t="n">
        <v>2905.34</v>
      </c>
    </row>
    <row r="4066">
      <c r="A4066" s="104" t="inlineStr">
        <is>
          <t>2024/25</t>
        </is>
      </c>
      <c r="B4066" s="104" t="inlineStr">
        <is>
          <t>HC-098</t>
        </is>
      </c>
      <c r="C4066" s="104" t="inlineStr">
        <is>
          <t>P035</t>
        </is>
      </c>
      <c r="D4066" s="159" t="n">
        <v>3110</v>
      </c>
      <c r="E4066" s="160" t="n">
        <v>11026.13</v>
      </c>
      <c r="F4066" s="160" t="n">
        <v>3053.82</v>
      </c>
    </row>
    <row r="4067">
      <c r="A4067" s="104" t="inlineStr">
        <is>
          <t>2024/25</t>
        </is>
      </c>
      <c r="B4067" s="104" t="inlineStr">
        <is>
          <t>HC-098</t>
        </is>
      </c>
      <c r="C4067" s="104" t="inlineStr">
        <is>
          <t>P036</t>
        </is>
      </c>
      <c r="D4067" s="159" t="n">
        <v>2516</v>
      </c>
      <c r="E4067" s="160" t="n">
        <v>9597.280000000001</v>
      </c>
      <c r="F4067" s="160" t="n">
        <v>2759.94</v>
      </c>
    </row>
    <row r="4068">
      <c r="A4068" s="104" t="inlineStr">
        <is>
          <t>2024/25</t>
        </is>
      </c>
      <c r="B4068" s="104" t="inlineStr">
        <is>
          <t>HC-098</t>
        </is>
      </c>
      <c r="C4068" s="104" t="inlineStr">
        <is>
          <t>P037</t>
        </is>
      </c>
      <c r="D4068" s="159" t="n">
        <v>3827</v>
      </c>
      <c r="E4068" s="160" t="n">
        <v>13220.92</v>
      </c>
      <c r="F4068" s="160" t="n">
        <v>4365</v>
      </c>
    </row>
    <row r="4069">
      <c r="A4069" s="104" t="inlineStr">
        <is>
          <t>2024/25</t>
        </is>
      </c>
      <c r="B4069" s="104" t="inlineStr">
        <is>
          <t>HC-098</t>
        </is>
      </c>
      <c r="C4069" s="104" t="inlineStr">
        <is>
          <t>P038</t>
        </is>
      </c>
      <c r="D4069" s="159" t="n">
        <v>1673</v>
      </c>
      <c r="E4069" s="160" t="n">
        <v>10487.79</v>
      </c>
      <c r="F4069" s="160" t="n">
        <v>3350.92</v>
      </c>
    </row>
    <row r="4070">
      <c r="A4070" s="104" t="inlineStr">
        <is>
          <t>2024/25</t>
        </is>
      </c>
      <c r="B4070" s="104" t="inlineStr">
        <is>
          <t>HC-098</t>
        </is>
      </c>
      <c r="C4070" s="104" t="inlineStr">
        <is>
          <t>P039</t>
        </is>
      </c>
      <c r="D4070" s="159" t="n">
        <v>1878</v>
      </c>
      <c r="E4070" s="160" t="n">
        <v>11778.93</v>
      </c>
      <c r="F4070" s="160" t="n">
        <v>3888.82</v>
      </c>
    </row>
    <row r="4071">
      <c r="A4071" s="104" t="inlineStr">
        <is>
          <t>2024/25</t>
        </is>
      </c>
      <c r="B4071" s="104" t="inlineStr">
        <is>
          <t>HC-098</t>
        </is>
      </c>
      <c r="C4071" s="104" t="inlineStr">
        <is>
          <t>P040</t>
        </is>
      </c>
      <c r="D4071" s="159" t="n">
        <v>772</v>
      </c>
      <c r="E4071" s="160" t="n">
        <v>5893.11</v>
      </c>
      <c r="F4071" s="160" t="n">
        <v>1883.77</v>
      </c>
    </row>
    <row r="4072">
      <c r="A4072" s="104" t="inlineStr">
        <is>
          <t>2024/25</t>
        </is>
      </c>
      <c r="B4072" s="104" t="inlineStr">
        <is>
          <t>HC-098</t>
        </is>
      </c>
      <c r="C4072" s="104" t="inlineStr">
        <is>
          <t>P041</t>
        </is>
      </c>
      <c r="D4072" s="159" t="n">
        <v>339</v>
      </c>
      <c r="E4072" s="160" t="n">
        <v>3675.38</v>
      </c>
      <c r="F4072" s="160" t="n">
        <v>1409.17</v>
      </c>
    </row>
    <row r="4073">
      <c r="A4073" s="104" t="inlineStr">
        <is>
          <t>2024/25</t>
        </is>
      </c>
      <c r="B4073" s="104" t="inlineStr">
        <is>
          <t>HC-098</t>
        </is>
      </c>
      <c r="C4073" s="104" t="inlineStr">
        <is>
          <t>P042</t>
        </is>
      </c>
      <c r="D4073" s="159" t="n">
        <v>574</v>
      </c>
      <c r="E4073" s="160" t="n">
        <v>2293.11</v>
      </c>
      <c r="F4073" s="160" t="n">
        <v>561.84</v>
      </c>
    </row>
    <row r="4074">
      <c r="A4074" s="104" t="inlineStr">
        <is>
          <t>2024/25</t>
        </is>
      </c>
      <c r="B4074" s="104" t="inlineStr">
        <is>
          <t>HC-099</t>
        </is>
      </c>
      <c r="C4074" s="104" t="inlineStr">
        <is>
          <t>P001</t>
        </is>
      </c>
      <c r="D4074" s="159" t="n">
        <v>4971</v>
      </c>
      <c r="E4074" s="160" t="n">
        <v>44746.47</v>
      </c>
      <c r="F4074" s="160" t="n">
        <v>17074.32</v>
      </c>
    </row>
    <row r="4075">
      <c r="A4075" s="104" t="inlineStr">
        <is>
          <t>2024/25</t>
        </is>
      </c>
      <c r="B4075" s="104" t="inlineStr">
        <is>
          <t>HC-099</t>
        </is>
      </c>
      <c r="C4075" s="104" t="inlineStr">
        <is>
          <t>P002</t>
        </is>
      </c>
      <c r="D4075" s="159" t="n">
        <v>7187</v>
      </c>
      <c r="E4075" s="160" t="n">
        <v>75126.16</v>
      </c>
      <c r="F4075" s="160" t="n">
        <v>30397.91</v>
      </c>
    </row>
    <row r="4076">
      <c r="A4076" s="104" t="inlineStr">
        <is>
          <t>2024/25</t>
        </is>
      </c>
      <c r="B4076" s="104" t="inlineStr">
        <is>
          <t>HC-099</t>
        </is>
      </c>
      <c r="C4076" s="104" t="inlineStr">
        <is>
          <t>P003</t>
        </is>
      </c>
      <c r="D4076" s="159" t="n">
        <v>10244</v>
      </c>
      <c r="E4076" s="160" t="n">
        <v>68911.53</v>
      </c>
      <c r="F4076" s="160" t="n">
        <v>24668.51</v>
      </c>
    </row>
    <row r="4077">
      <c r="A4077" s="104" t="inlineStr">
        <is>
          <t>2024/25</t>
        </is>
      </c>
      <c r="B4077" s="104" t="inlineStr">
        <is>
          <t>HC-099</t>
        </is>
      </c>
      <c r="C4077" s="104" t="inlineStr">
        <is>
          <t>P004</t>
        </is>
      </c>
      <c r="D4077" s="159" t="n">
        <v>4721</v>
      </c>
      <c r="E4077" s="160" t="n">
        <v>36914.88</v>
      </c>
      <c r="F4077" s="160" t="n">
        <v>12790.46</v>
      </c>
    </row>
    <row r="4078">
      <c r="A4078" s="104" t="inlineStr">
        <is>
          <t>2024/25</t>
        </is>
      </c>
      <c r="B4078" s="104" t="inlineStr">
        <is>
          <t>HC-099</t>
        </is>
      </c>
      <c r="C4078" s="104" t="inlineStr">
        <is>
          <t>P005</t>
        </is>
      </c>
      <c r="D4078" s="159" t="n">
        <v>10522</v>
      </c>
      <c r="E4078" s="160" t="n">
        <v>78430.96000000001</v>
      </c>
      <c r="F4078" s="160" t="n">
        <v>26317.61</v>
      </c>
    </row>
    <row r="4079">
      <c r="A4079" s="104" t="inlineStr">
        <is>
          <t>2024/25</t>
        </is>
      </c>
      <c r="B4079" s="104" t="inlineStr">
        <is>
          <t>HC-099</t>
        </is>
      </c>
      <c r="C4079" s="104" t="inlineStr">
        <is>
          <t>P006</t>
        </is>
      </c>
      <c r="D4079" s="159" t="n">
        <v>9440</v>
      </c>
      <c r="E4079" s="160" t="n">
        <v>76377.25</v>
      </c>
      <c r="F4079" s="160" t="n">
        <v>23860.31</v>
      </c>
    </row>
    <row r="4080">
      <c r="A4080" s="104" t="inlineStr">
        <is>
          <t>2024/25</t>
        </is>
      </c>
      <c r="B4080" s="104" t="inlineStr">
        <is>
          <t>HC-099</t>
        </is>
      </c>
      <c r="C4080" s="104" t="inlineStr">
        <is>
          <t>P007</t>
        </is>
      </c>
      <c r="D4080" s="159" t="n">
        <v>9456</v>
      </c>
      <c r="E4080" s="160" t="n">
        <v>71345.36</v>
      </c>
      <c r="F4080" s="160" t="n">
        <v>20658.39</v>
      </c>
    </row>
    <row r="4081">
      <c r="A4081" s="104" t="inlineStr">
        <is>
          <t>2024/25</t>
        </is>
      </c>
      <c r="B4081" s="104" t="inlineStr">
        <is>
          <t>HC-099</t>
        </is>
      </c>
      <c r="C4081" s="104" t="inlineStr">
        <is>
          <t>P008</t>
        </is>
      </c>
      <c r="D4081" s="159" t="n">
        <v>7788</v>
      </c>
      <c r="E4081" s="160" t="n">
        <v>57354.57</v>
      </c>
      <c r="F4081" s="160" t="n">
        <v>22492.96</v>
      </c>
    </row>
    <row r="4082">
      <c r="A4082" s="104" t="inlineStr">
        <is>
          <t>2024/25</t>
        </is>
      </c>
      <c r="B4082" s="104" t="inlineStr">
        <is>
          <t>HC-099</t>
        </is>
      </c>
      <c r="C4082" s="104" t="inlineStr">
        <is>
          <t>P009</t>
        </is>
      </c>
      <c r="D4082" s="159" t="n">
        <v>3933</v>
      </c>
      <c r="E4082" s="160" t="n">
        <v>49714.54</v>
      </c>
      <c r="F4082" s="160" t="n">
        <v>21793.54</v>
      </c>
    </row>
    <row r="4083">
      <c r="A4083" s="104" t="inlineStr">
        <is>
          <t>2024/25</t>
        </is>
      </c>
      <c r="B4083" s="104" t="inlineStr">
        <is>
          <t>HC-099</t>
        </is>
      </c>
      <c r="C4083" s="104" t="inlineStr">
        <is>
          <t>P010</t>
        </is>
      </c>
      <c r="D4083" s="159" t="n">
        <v>10471</v>
      </c>
      <c r="E4083" s="160" t="n">
        <v>61879.41</v>
      </c>
      <c r="F4083" s="160" t="n">
        <v>21466.48</v>
      </c>
    </row>
    <row r="4084">
      <c r="A4084" s="104" t="inlineStr">
        <is>
          <t>2024/25</t>
        </is>
      </c>
      <c r="B4084" s="104" t="inlineStr">
        <is>
          <t>HC-099</t>
        </is>
      </c>
      <c r="C4084" s="104" t="inlineStr">
        <is>
          <t>P011</t>
        </is>
      </c>
      <c r="D4084" s="159" t="n">
        <v>9940</v>
      </c>
      <c r="E4084" s="160" t="n">
        <v>28916.81</v>
      </c>
      <c r="F4084" s="160" t="n">
        <v>7362.98</v>
      </c>
    </row>
    <row r="4085">
      <c r="A4085" s="104" t="inlineStr">
        <is>
          <t>2024/25</t>
        </is>
      </c>
      <c r="B4085" s="104" t="inlineStr">
        <is>
          <t>HC-099</t>
        </is>
      </c>
      <c r="C4085" s="104" t="inlineStr">
        <is>
          <t>P012</t>
        </is>
      </c>
      <c r="D4085" s="159" t="n">
        <v>10870</v>
      </c>
      <c r="E4085" s="160" t="n">
        <v>40513.77</v>
      </c>
      <c r="F4085" s="160" t="n">
        <v>13097.62</v>
      </c>
    </row>
    <row r="4086">
      <c r="A4086" s="104" t="inlineStr">
        <is>
          <t>2024/25</t>
        </is>
      </c>
      <c r="B4086" s="104" t="inlineStr">
        <is>
          <t>HC-099</t>
        </is>
      </c>
      <c r="C4086" s="104" t="inlineStr">
        <is>
          <t>P013</t>
        </is>
      </c>
      <c r="D4086" s="159" t="n">
        <v>10776</v>
      </c>
      <c r="E4086" s="160" t="n">
        <v>37224.97</v>
      </c>
      <c r="F4086" s="160" t="n">
        <v>10312.81</v>
      </c>
    </row>
    <row r="4087">
      <c r="A4087" s="104" t="inlineStr">
        <is>
          <t>2024/25</t>
        </is>
      </c>
      <c r="B4087" s="104" t="inlineStr">
        <is>
          <t>HC-099</t>
        </is>
      </c>
      <c r="C4087" s="104" t="inlineStr">
        <is>
          <t>P014</t>
        </is>
      </c>
      <c r="D4087" s="159" t="n">
        <v>11651</v>
      </c>
      <c r="E4087" s="160" t="n">
        <v>45548.44</v>
      </c>
      <c r="F4087" s="160" t="n">
        <v>13688.86</v>
      </c>
    </row>
    <row r="4088">
      <c r="A4088" s="104" t="inlineStr">
        <is>
          <t>2024/25</t>
        </is>
      </c>
      <c r="B4088" s="104" t="inlineStr">
        <is>
          <t>HC-099</t>
        </is>
      </c>
      <c r="C4088" s="104" t="inlineStr">
        <is>
          <t>P015</t>
        </is>
      </c>
      <c r="D4088" s="159" t="n">
        <v>8249</v>
      </c>
      <c r="E4088" s="160" t="n">
        <v>38997.87</v>
      </c>
      <c r="F4088" s="160" t="n">
        <v>13964.56</v>
      </c>
    </row>
    <row r="4089">
      <c r="A4089" s="104" t="inlineStr">
        <is>
          <t>2024/25</t>
        </is>
      </c>
      <c r="B4089" s="104" t="inlineStr">
        <is>
          <t>HC-099</t>
        </is>
      </c>
      <c r="C4089" s="104" t="inlineStr">
        <is>
          <t>P016</t>
        </is>
      </c>
      <c r="D4089" s="159" t="n">
        <v>4624</v>
      </c>
      <c r="E4089" s="160" t="n">
        <v>28598</v>
      </c>
      <c r="F4089" s="160" t="n">
        <v>9598.41</v>
      </c>
    </row>
    <row r="4090">
      <c r="A4090" s="104" t="inlineStr">
        <is>
          <t>2024/25</t>
        </is>
      </c>
      <c r="B4090" s="104" t="inlineStr">
        <is>
          <t>HC-099</t>
        </is>
      </c>
      <c r="C4090" s="104" t="inlineStr">
        <is>
          <t>P017</t>
        </is>
      </c>
      <c r="D4090" s="159" t="n">
        <v>4115</v>
      </c>
      <c r="E4090" s="160" t="n">
        <v>28054.03</v>
      </c>
      <c r="F4090" s="160" t="n">
        <v>10364.53</v>
      </c>
    </row>
    <row r="4091">
      <c r="A4091" s="104" t="inlineStr">
        <is>
          <t>2024/25</t>
        </is>
      </c>
      <c r="B4091" s="104" t="inlineStr">
        <is>
          <t>HC-099</t>
        </is>
      </c>
      <c r="C4091" s="104" t="inlineStr">
        <is>
          <t>P018</t>
        </is>
      </c>
      <c r="D4091" s="159" t="n">
        <v>10241</v>
      </c>
      <c r="E4091" s="160" t="n">
        <v>26994.36</v>
      </c>
      <c r="F4091" s="160" t="n">
        <v>6244.47</v>
      </c>
    </row>
    <row r="4092">
      <c r="A4092" s="104" t="inlineStr">
        <is>
          <t>2024/25</t>
        </is>
      </c>
      <c r="B4092" s="104" t="inlineStr">
        <is>
          <t>HC-099</t>
        </is>
      </c>
      <c r="C4092" s="104" t="inlineStr">
        <is>
          <t>P019</t>
        </is>
      </c>
      <c r="D4092" s="159" t="n">
        <v>11768</v>
      </c>
      <c r="E4092" s="160" t="n">
        <v>29953.84</v>
      </c>
      <c r="F4092" s="160" t="n">
        <v>8314.440000000001</v>
      </c>
    </row>
    <row r="4093">
      <c r="A4093" s="104" t="inlineStr">
        <is>
          <t>2024/25</t>
        </is>
      </c>
      <c r="B4093" s="104" t="inlineStr">
        <is>
          <t>HC-099</t>
        </is>
      </c>
      <c r="C4093" s="104" t="inlineStr">
        <is>
          <t>P020</t>
        </is>
      </c>
      <c r="D4093" s="159" t="n">
        <v>8016</v>
      </c>
      <c r="E4093" s="160" t="n">
        <v>20407.76</v>
      </c>
      <c r="F4093" s="160" t="n">
        <v>5656.13</v>
      </c>
    </row>
    <row r="4094">
      <c r="A4094" s="104" t="inlineStr">
        <is>
          <t>2024/25</t>
        </is>
      </c>
      <c r="B4094" s="104" t="inlineStr">
        <is>
          <t>HC-099</t>
        </is>
      </c>
      <c r="C4094" s="104" t="inlineStr">
        <is>
          <t>P021</t>
        </is>
      </c>
      <c r="D4094" s="159" t="n">
        <v>12175</v>
      </c>
      <c r="E4094" s="160" t="n">
        <v>39846.34</v>
      </c>
      <c r="F4094" s="160" t="n">
        <v>11975.93</v>
      </c>
    </row>
    <row r="4095">
      <c r="A4095" s="104" t="inlineStr">
        <is>
          <t>2024/25</t>
        </is>
      </c>
      <c r="B4095" s="104" t="inlineStr">
        <is>
          <t>HC-099</t>
        </is>
      </c>
      <c r="C4095" s="104" t="inlineStr">
        <is>
          <t>P022</t>
        </is>
      </c>
      <c r="D4095" s="159" t="n">
        <v>10390</v>
      </c>
      <c r="E4095" s="160" t="n">
        <v>32110.53</v>
      </c>
      <c r="F4095" s="160" t="n">
        <v>9277.91</v>
      </c>
    </row>
    <row r="4096">
      <c r="A4096" s="104" t="inlineStr">
        <is>
          <t>2024/25</t>
        </is>
      </c>
      <c r="B4096" s="104" t="inlineStr">
        <is>
          <t>HC-099</t>
        </is>
      </c>
      <c r="C4096" s="104" t="inlineStr">
        <is>
          <t>P023</t>
        </is>
      </c>
      <c r="D4096" s="159" t="n">
        <v>11324</v>
      </c>
      <c r="E4096" s="160" t="n">
        <v>22647.33</v>
      </c>
      <c r="F4096" s="160" t="n">
        <v>4710.41</v>
      </c>
    </row>
    <row r="4097">
      <c r="A4097" s="104" t="inlineStr">
        <is>
          <t>2024/25</t>
        </is>
      </c>
      <c r="B4097" s="104" t="inlineStr">
        <is>
          <t>HC-099</t>
        </is>
      </c>
      <c r="C4097" s="104" t="inlineStr">
        <is>
          <t>P024</t>
        </is>
      </c>
      <c r="D4097" s="159" t="n">
        <v>13265</v>
      </c>
      <c r="E4097" s="160" t="n">
        <v>28939.32</v>
      </c>
      <c r="F4097" s="160" t="n">
        <v>6351.25</v>
      </c>
    </row>
    <row r="4098">
      <c r="A4098" s="104" t="inlineStr">
        <is>
          <t>2024/25</t>
        </is>
      </c>
      <c r="B4098" s="104" t="inlineStr">
        <is>
          <t>HC-099</t>
        </is>
      </c>
      <c r="C4098" s="104" t="inlineStr">
        <is>
          <t>P025</t>
        </is>
      </c>
      <c r="D4098" s="159" t="n">
        <v>10942</v>
      </c>
      <c r="E4098" s="160" t="n">
        <v>41778.95</v>
      </c>
      <c r="F4098" s="160" t="n">
        <v>16408.93</v>
      </c>
    </row>
    <row r="4099">
      <c r="A4099" s="104" t="inlineStr">
        <is>
          <t>2024/25</t>
        </is>
      </c>
      <c r="B4099" s="104" t="inlineStr">
        <is>
          <t>HC-099</t>
        </is>
      </c>
      <c r="C4099" s="104" t="inlineStr">
        <is>
          <t>P026</t>
        </is>
      </c>
      <c r="D4099" s="159" t="n">
        <v>6602</v>
      </c>
      <c r="E4099" s="160" t="n">
        <v>29408.6</v>
      </c>
      <c r="F4099" s="160" t="n">
        <v>10192.44</v>
      </c>
    </row>
    <row r="4100">
      <c r="A4100" s="104" t="inlineStr">
        <is>
          <t>2024/25</t>
        </is>
      </c>
      <c r="B4100" s="104" t="inlineStr">
        <is>
          <t>HC-099</t>
        </is>
      </c>
      <c r="C4100" s="104" t="inlineStr">
        <is>
          <t>P027</t>
        </is>
      </c>
      <c r="D4100" s="159" t="n">
        <v>5190</v>
      </c>
      <c r="E4100" s="160" t="n">
        <v>23121.75</v>
      </c>
      <c r="F4100" s="160" t="n">
        <v>8015.17</v>
      </c>
    </row>
    <row r="4101">
      <c r="A4101" s="104" t="inlineStr">
        <is>
          <t>2024/25</t>
        </is>
      </c>
      <c r="B4101" s="104" t="inlineStr">
        <is>
          <t>HC-099</t>
        </is>
      </c>
      <c r="C4101" s="104" t="inlineStr">
        <is>
          <t>P028</t>
        </is>
      </c>
      <c r="D4101" s="159" t="n">
        <v>7279</v>
      </c>
      <c r="E4101" s="160" t="n">
        <v>34412.4</v>
      </c>
      <c r="F4101" s="160" t="n">
        <v>12729.91</v>
      </c>
    </row>
    <row r="4102">
      <c r="A4102" s="104" t="inlineStr">
        <is>
          <t>2024/25</t>
        </is>
      </c>
      <c r="B4102" s="104" t="inlineStr">
        <is>
          <t>HC-099</t>
        </is>
      </c>
      <c r="C4102" s="104" t="inlineStr">
        <is>
          <t>P029</t>
        </is>
      </c>
      <c r="D4102" s="159" t="n">
        <v>18461</v>
      </c>
      <c r="E4102" s="160" t="n">
        <v>35246.34</v>
      </c>
      <c r="F4102" s="160" t="n">
        <v>5703.19</v>
      </c>
    </row>
    <row r="4103">
      <c r="A4103" s="104" t="inlineStr">
        <is>
          <t>2024/25</t>
        </is>
      </c>
      <c r="B4103" s="104" t="inlineStr">
        <is>
          <t>HC-099</t>
        </is>
      </c>
      <c r="C4103" s="104" t="inlineStr">
        <is>
          <t>P030</t>
        </is>
      </c>
      <c r="D4103" s="159" t="n">
        <v>10057</v>
      </c>
      <c r="E4103" s="160" t="n">
        <v>30171.58</v>
      </c>
      <c r="F4103" s="160" t="n">
        <v>6273.91</v>
      </c>
    </row>
    <row r="4104">
      <c r="A4104" s="104" t="inlineStr">
        <is>
          <t>2024/25</t>
        </is>
      </c>
      <c r="B4104" s="104" t="inlineStr">
        <is>
          <t>HC-099</t>
        </is>
      </c>
      <c r="C4104" s="104" t="inlineStr">
        <is>
          <t>P031</t>
        </is>
      </c>
      <c r="D4104" s="159" t="n">
        <v>4796</v>
      </c>
      <c r="E4104" s="160" t="n">
        <v>23980.75</v>
      </c>
      <c r="F4104" s="160" t="n">
        <v>7761.18</v>
      </c>
    </row>
    <row r="4105">
      <c r="A4105" s="104" t="inlineStr">
        <is>
          <t>2024/25</t>
        </is>
      </c>
      <c r="B4105" s="104" t="inlineStr">
        <is>
          <t>HC-099</t>
        </is>
      </c>
      <c r="C4105" s="104" t="inlineStr">
        <is>
          <t>P032</t>
        </is>
      </c>
      <c r="D4105" s="159" t="n">
        <v>5798</v>
      </c>
      <c r="E4105" s="160" t="n">
        <v>13704.04</v>
      </c>
      <c r="F4105" s="160" t="n">
        <v>3324.36</v>
      </c>
    </row>
    <row r="4106">
      <c r="A4106" s="104" t="inlineStr">
        <is>
          <t>2024/25</t>
        </is>
      </c>
      <c r="B4106" s="104" t="inlineStr">
        <is>
          <t>HC-099</t>
        </is>
      </c>
      <c r="C4106" s="104" t="inlineStr">
        <is>
          <t>P033</t>
        </is>
      </c>
      <c r="D4106" s="159" t="n">
        <v>3913</v>
      </c>
      <c r="E4106" s="160" t="n">
        <v>12094.1</v>
      </c>
      <c r="F4106" s="160" t="n">
        <v>3355.6</v>
      </c>
    </row>
    <row r="4107">
      <c r="A4107" s="104" t="inlineStr">
        <is>
          <t>2024/25</t>
        </is>
      </c>
      <c r="B4107" s="104" t="inlineStr">
        <is>
          <t>HC-099</t>
        </is>
      </c>
      <c r="C4107" s="104" t="inlineStr">
        <is>
          <t>P034</t>
        </is>
      </c>
      <c r="D4107" s="159" t="n">
        <v>2667</v>
      </c>
      <c r="E4107" s="160" t="n">
        <v>11147.16</v>
      </c>
      <c r="F4107" s="160" t="n">
        <v>3735.74</v>
      </c>
    </row>
    <row r="4108">
      <c r="A4108" s="104" t="inlineStr">
        <is>
          <t>2024/25</t>
        </is>
      </c>
      <c r="B4108" s="104" t="inlineStr">
        <is>
          <t>HC-099</t>
        </is>
      </c>
      <c r="C4108" s="104" t="inlineStr">
        <is>
          <t>P035</t>
        </is>
      </c>
      <c r="D4108" s="159" t="n">
        <v>3681</v>
      </c>
      <c r="E4108" s="160" t="n">
        <v>13051.49</v>
      </c>
      <c r="F4108" s="160" t="n">
        <v>3926.78</v>
      </c>
    </row>
    <row r="4109">
      <c r="A4109" s="104" t="inlineStr">
        <is>
          <t>2024/25</t>
        </is>
      </c>
      <c r="B4109" s="104" t="inlineStr">
        <is>
          <t>HC-099</t>
        </is>
      </c>
      <c r="C4109" s="104" t="inlineStr">
        <is>
          <t>P036</t>
        </is>
      </c>
      <c r="D4109" s="159" t="n">
        <v>2770</v>
      </c>
      <c r="E4109" s="160" t="n">
        <v>10577.45</v>
      </c>
      <c r="F4109" s="160" t="n">
        <v>3298.4</v>
      </c>
    </row>
    <row r="4110">
      <c r="A4110" s="104" t="inlineStr">
        <is>
          <t>2024/25</t>
        </is>
      </c>
      <c r="B4110" s="104" t="inlineStr">
        <is>
          <t>HC-099</t>
        </is>
      </c>
      <c r="C4110" s="104" t="inlineStr">
        <is>
          <t>P037</t>
        </is>
      </c>
      <c r="D4110" s="159" t="n">
        <v>4150</v>
      </c>
      <c r="E4110" s="160" t="n">
        <v>14340.07</v>
      </c>
      <c r="F4110" s="160" t="n">
        <v>5131.6</v>
      </c>
    </row>
    <row r="4111">
      <c r="A4111" s="104" t="inlineStr">
        <is>
          <t>2024/25</t>
        </is>
      </c>
      <c r="B4111" s="104" t="inlineStr">
        <is>
          <t>HC-099</t>
        </is>
      </c>
      <c r="C4111" s="104" t="inlineStr">
        <is>
          <t>P038</t>
        </is>
      </c>
      <c r="D4111" s="159" t="n">
        <v>2076</v>
      </c>
      <c r="E4111" s="160" t="n">
        <v>13043.46</v>
      </c>
      <c r="F4111" s="160" t="n">
        <v>4522.11</v>
      </c>
    </row>
    <row r="4112">
      <c r="A4112" s="104" t="inlineStr">
        <is>
          <t>2024/25</t>
        </is>
      </c>
      <c r="B4112" s="104" t="inlineStr">
        <is>
          <t>HC-099</t>
        </is>
      </c>
      <c r="C4112" s="104" t="inlineStr">
        <is>
          <t>P039</t>
        </is>
      </c>
      <c r="D4112" s="159" t="n">
        <v>2158</v>
      </c>
      <c r="E4112" s="160" t="n">
        <v>13536.48</v>
      </c>
      <c r="F4112" s="160" t="n">
        <v>4851.75</v>
      </c>
    </row>
    <row r="4113">
      <c r="A4113" s="104" t="inlineStr">
        <is>
          <t>2024/25</t>
        </is>
      </c>
      <c r="B4113" s="104" t="inlineStr">
        <is>
          <t>HC-099</t>
        </is>
      </c>
      <c r="C4113" s="104" t="inlineStr">
        <is>
          <t>P040</t>
        </is>
      </c>
      <c r="D4113" s="159" t="n">
        <v>875</v>
      </c>
      <c r="E4113" s="160" t="n">
        <v>6673.5</v>
      </c>
      <c r="F4113" s="160" t="n">
        <v>2365.76</v>
      </c>
    </row>
    <row r="4114">
      <c r="A4114" s="104" t="inlineStr">
        <is>
          <t>2024/25</t>
        </is>
      </c>
      <c r="B4114" s="104" t="inlineStr">
        <is>
          <t>HC-099</t>
        </is>
      </c>
      <c r="C4114" s="104" t="inlineStr">
        <is>
          <t>P041</t>
        </is>
      </c>
      <c r="D4114" s="159" t="n">
        <v>390</v>
      </c>
      <c r="E4114" s="160" t="n">
        <v>4218.79</v>
      </c>
      <c r="F4114" s="160" t="n">
        <v>1714.85</v>
      </c>
    </row>
    <row r="4115">
      <c r="A4115" s="104" t="inlineStr">
        <is>
          <t>2024/25</t>
        </is>
      </c>
      <c r="B4115" s="104" t="inlineStr">
        <is>
          <t>HC-099</t>
        </is>
      </c>
      <c r="C4115" s="104" t="inlineStr">
        <is>
          <t>P042</t>
        </is>
      </c>
      <c r="D4115" s="159" t="n">
        <v>693</v>
      </c>
      <c r="E4115" s="160" t="n">
        <v>2771.36</v>
      </c>
      <c r="F4115" s="160" t="n">
        <v>720.03</v>
      </c>
    </row>
    <row r="4116">
      <c r="A4116" s="104" t="inlineStr">
        <is>
          <t>2024/25</t>
        </is>
      </c>
      <c r="B4116" s="104" t="inlineStr">
        <is>
          <t>HC-100</t>
        </is>
      </c>
      <c r="C4116" s="104" t="inlineStr">
        <is>
          <t>P001</t>
        </is>
      </c>
      <c r="D4116" s="159" t="n">
        <v>3396</v>
      </c>
      <c r="E4116" s="160" t="n">
        <v>30560.92</v>
      </c>
      <c r="F4116" s="160" t="n">
        <v>10736.82</v>
      </c>
    </row>
    <row r="4117">
      <c r="A4117" s="104" t="inlineStr">
        <is>
          <t>2024/25</t>
        </is>
      </c>
      <c r="B4117" s="104" t="inlineStr">
        <is>
          <t>HC-100</t>
        </is>
      </c>
      <c r="C4117" s="104" t="inlineStr">
        <is>
          <t>P002</t>
        </is>
      </c>
      <c r="D4117" s="159" t="n">
        <v>4821</v>
      </c>
      <c r="E4117" s="160" t="n">
        <v>50397.01</v>
      </c>
      <c r="F4117" s="160" t="n">
        <v>18779.45</v>
      </c>
    </row>
    <row r="4118">
      <c r="A4118" s="104" t="inlineStr">
        <is>
          <t>2024/25</t>
        </is>
      </c>
      <c r="B4118" s="104" t="inlineStr">
        <is>
          <t>HC-100</t>
        </is>
      </c>
      <c r="C4118" s="104" t="inlineStr">
        <is>
          <t>P003</t>
        </is>
      </c>
      <c r="D4118" s="159" t="n">
        <v>6546</v>
      </c>
      <c r="E4118" s="160" t="n">
        <v>44058.09</v>
      </c>
      <c r="F4118" s="160" t="n">
        <v>14541.48</v>
      </c>
    </row>
    <row r="4119">
      <c r="A4119" s="104" t="inlineStr">
        <is>
          <t>2024/25</t>
        </is>
      </c>
      <c r="B4119" s="104" t="inlineStr">
        <is>
          <t>HC-100</t>
        </is>
      </c>
      <c r="C4119" s="104" t="inlineStr">
        <is>
          <t>P004</t>
        </is>
      </c>
      <c r="D4119" s="159" t="n">
        <v>3039</v>
      </c>
      <c r="E4119" s="160" t="n">
        <v>23756.04</v>
      </c>
      <c r="F4119" s="160" t="n">
        <v>7589.15</v>
      </c>
    </row>
    <row r="4120">
      <c r="A4120" s="104" t="inlineStr">
        <is>
          <t>2024/25</t>
        </is>
      </c>
      <c r="B4120" s="104" t="inlineStr">
        <is>
          <t>HC-100</t>
        </is>
      </c>
      <c r="C4120" s="104" t="inlineStr">
        <is>
          <t>P005</t>
        </is>
      </c>
      <c r="D4120" s="159" t="n">
        <v>6660</v>
      </c>
      <c r="E4120" s="160" t="n">
        <v>49652.3</v>
      </c>
      <c r="F4120" s="160" t="n">
        <v>15331.54</v>
      </c>
    </row>
    <row r="4121">
      <c r="A4121" s="104" t="inlineStr">
        <is>
          <t>2024/25</t>
        </is>
      </c>
      <c r="B4121" s="104" t="inlineStr">
        <is>
          <t>HC-100</t>
        </is>
      </c>
      <c r="C4121" s="104" t="inlineStr">
        <is>
          <t>P006</t>
        </is>
      </c>
      <c r="D4121" s="159" t="n">
        <v>5953</v>
      </c>
      <c r="E4121" s="160" t="n">
        <v>48180.79</v>
      </c>
      <c r="F4121" s="160" t="n">
        <v>13851.26</v>
      </c>
    </row>
    <row r="4122">
      <c r="A4122" s="104" t="inlineStr">
        <is>
          <t>2024/25</t>
        </is>
      </c>
      <c r="B4122" s="104" t="inlineStr">
        <is>
          <t>HC-100</t>
        </is>
      </c>
      <c r="C4122" s="104" t="inlineStr">
        <is>
          <t>P007</t>
        </is>
      </c>
      <c r="D4122" s="159" t="n">
        <v>6313</v>
      </c>
      <c r="E4122" s="160" t="n">
        <v>47637.53</v>
      </c>
      <c r="F4122" s="160" t="n">
        <v>12681.71</v>
      </c>
    </row>
    <row r="4123">
      <c r="A4123" s="104" t="inlineStr">
        <is>
          <t>2024/25</t>
        </is>
      </c>
      <c r="B4123" s="104" t="inlineStr">
        <is>
          <t>HC-100</t>
        </is>
      </c>
      <c r="C4123" s="104" t="inlineStr">
        <is>
          <t>P008</t>
        </is>
      </c>
      <c r="D4123" s="159" t="n">
        <v>4988</v>
      </c>
      <c r="E4123" s="160" t="n">
        <v>36733.68</v>
      </c>
      <c r="F4123" s="160" t="n">
        <v>13298.4</v>
      </c>
    </row>
    <row r="4124">
      <c r="A4124" s="104" t="inlineStr">
        <is>
          <t>2024/25</t>
        </is>
      </c>
      <c r="B4124" s="104" t="inlineStr">
        <is>
          <t>HC-100</t>
        </is>
      </c>
      <c r="C4124" s="104" t="inlineStr">
        <is>
          <t>P009</t>
        </is>
      </c>
      <c r="D4124" s="159" t="n">
        <v>2496</v>
      </c>
      <c r="E4124" s="160" t="n">
        <v>31524.12</v>
      </c>
      <c r="F4124" s="160" t="n">
        <v>12755.72</v>
      </c>
    </row>
    <row r="4125">
      <c r="A4125" s="104" t="inlineStr">
        <is>
          <t>2024/25</t>
        </is>
      </c>
      <c r="B4125" s="104" t="inlineStr">
        <is>
          <t>HC-100</t>
        </is>
      </c>
      <c r="C4125" s="104" t="inlineStr">
        <is>
          <t>P010</t>
        </is>
      </c>
      <c r="D4125" s="159" t="n">
        <v>6626</v>
      </c>
      <c r="E4125" s="160" t="n">
        <v>39138.85</v>
      </c>
      <c r="F4125" s="160" t="n">
        <v>12500.81</v>
      </c>
    </row>
    <row r="4126">
      <c r="A4126" s="104" t="inlineStr">
        <is>
          <t>2024/25</t>
        </is>
      </c>
      <c r="B4126" s="104" t="inlineStr">
        <is>
          <t>HC-100</t>
        </is>
      </c>
      <c r="C4126" s="104" t="inlineStr">
        <is>
          <t>P011</t>
        </is>
      </c>
      <c r="D4126" s="159" t="n">
        <v>6135</v>
      </c>
      <c r="E4126" s="160" t="n">
        <v>17848.8</v>
      </c>
      <c r="F4126" s="160" t="n">
        <v>4181.12</v>
      </c>
    </row>
    <row r="4127">
      <c r="A4127" s="104" t="inlineStr">
        <is>
          <t>2024/25</t>
        </is>
      </c>
      <c r="B4127" s="104" t="inlineStr">
        <is>
          <t>HC-100</t>
        </is>
      </c>
      <c r="C4127" s="104" t="inlineStr">
        <is>
          <t>P012</t>
        </is>
      </c>
      <c r="D4127" s="159" t="n">
        <v>6680</v>
      </c>
      <c r="E4127" s="160" t="n">
        <v>24903.1</v>
      </c>
      <c r="F4127" s="160" t="n">
        <v>7423.78</v>
      </c>
    </row>
    <row r="4128">
      <c r="A4128" s="104" t="inlineStr">
        <is>
          <t>2024/25</t>
        </is>
      </c>
      <c r="B4128" s="104" t="inlineStr">
        <is>
          <t>HC-100</t>
        </is>
      </c>
      <c r="C4128" s="104" t="inlineStr">
        <is>
          <t>P013</t>
        </is>
      </c>
      <c r="D4128" s="159" t="n">
        <v>6990</v>
      </c>
      <c r="E4128" s="160" t="n">
        <v>24149.73</v>
      </c>
      <c r="F4128" s="160" t="n">
        <v>6171.37</v>
      </c>
    </row>
    <row r="4129">
      <c r="A4129" s="104" t="inlineStr">
        <is>
          <t>2024/25</t>
        </is>
      </c>
      <c r="B4129" s="104" t="inlineStr">
        <is>
          <t>HC-100</t>
        </is>
      </c>
      <c r="C4129" s="104" t="inlineStr">
        <is>
          <t>P014</t>
        </is>
      </c>
      <c r="D4129" s="159" t="n">
        <v>7985</v>
      </c>
      <c r="E4129" s="160" t="n">
        <v>31211.77</v>
      </c>
      <c r="F4129" s="160" t="n">
        <v>8639.98</v>
      </c>
    </row>
    <row r="4130">
      <c r="A4130" s="104" t="inlineStr">
        <is>
          <t>2024/25</t>
        </is>
      </c>
      <c r="B4130" s="104" t="inlineStr">
        <is>
          <t>HC-100</t>
        </is>
      </c>
      <c r="C4130" s="104" t="inlineStr">
        <is>
          <t>P015</t>
        </is>
      </c>
      <c r="D4130" s="159" t="n">
        <v>5027</v>
      </c>
      <c r="E4130" s="160" t="n">
        <v>23760.1</v>
      </c>
      <c r="F4130" s="160" t="n">
        <v>7843.26</v>
      </c>
    </row>
    <row r="4131">
      <c r="A4131" s="104" t="inlineStr">
        <is>
          <t>2024/25</t>
        </is>
      </c>
      <c r="B4131" s="104" t="inlineStr">
        <is>
          <t>HC-100</t>
        </is>
      </c>
      <c r="C4131" s="104" t="inlineStr">
        <is>
          <t>P016</t>
        </is>
      </c>
      <c r="D4131" s="159" t="n">
        <v>2827</v>
      </c>
      <c r="E4131" s="160" t="n">
        <v>17487.87</v>
      </c>
      <c r="F4131" s="160" t="n">
        <v>5400.37</v>
      </c>
    </row>
    <row r="4132">
      <c r="A4132" s="104" t="inlineStr">
        <is>
          <t>2024/25</t>
        </is>
      </c>
      <c r="B4132" s="104" t="inlineStr">
        <is>
          <t>HC-100</t>
        </is>
      </c>
      <c r="C4132" s="104" t="inlineStr">
        <is>
          <t>P017</t>
        </is>
      </c>
      <c r="D4132" s="159" t="n">
        <v>2542</v>
      </c>
      <c r="E4132" s="160" t="n">
        <v>17331.69</v>
      </c>
      <c r="F4132" s="160" t="n">
        <v>5906.25</v>
      </c>
    </row>
    <row r="4133">
      <c r="A4133" s="104" t="inlineStr">
        <is>
          <t>2024/25</t>
        </is>
      </c>
      <c r="B4133" s="104" t="inlineStr">
        <is>
          <t>HC-100</t>
        </is>
      </c>
      <c r="C4133" s="104" t="inlineStr">
        <is>
          <t>P018</t>
        </is>
      </c>
      <c r="D4133" s="159" t="n">
        <v>6199</v>
      </c>
      <c r="E4133" s="160" t="n">
        <v>16341.62</v>
      </c>
      <c r="F4133" s="160" t="n">
        <v>3480.3</v>
      </c>
    </row>
    <row r="4134">
      <c r="A4134" s="104" t="inlineStr">
        <is>
          <t>2024/25</t>
        </is>
      </c>
      <c r="B4134" s="104" t="inlineStr">
        <is>
          <t>HC-100</t>
        </is>
      </c>
      <c r="C4134" s="104" t="inlineStr">
        <is>
          <t>P019</t>
        </is>
      </c>
      <c r="D4134" s="159" t="n">
        <v>7664</v>
      </c>
      <c r="E4134" s="160" t="n">
        <v>19507.29</v>
      </c>
      <c r="F4134" s="160" t="n">
        <v>4985.38</v>
      </c>
    </row>
    <row r="4135">
      <c r="A4135" s="104" t="inlineStr">
        <is>
          <t>2024/25</t>
        </is>
      </c>
      <c r="B4135" s="104" t="inlineStr">
        <is>
          <t>HC-100</t>
        </is>
      </c>
      <c r="C4135" s="104" t="inlineStr">
        <is>
          <t>P020</t>
        </is>
      </c>
      <c r="D4135" s="159" t="n">
        <v>4875</v>
      </c>
      <c r="E4135" s="160" t="n">
        <v>12407.44</v>
      </c>
      <c r="F4135" s="160" t="n">
        <v>3170.78</v>
      </c>
    </row>
    <row r="4136">
      <c r="A4136" s="104" t="inlineStr">
        <is>
          <t>2024/25</t>
        </is>
      </c>
      <c r="B4136" s="104" t="inlineStr">
        <is>
          <t>HC-100</t>
        </is>
      </c>
      <c r="C4136" s="104" t="inlineStr">
        <is>
          <t>P021</t>
        </is>
      </c>
      <c r="D4136" s="159" t="n">
        <v>7629</v>
      </c>
      <c r="E4136" s="160" t="n">
        <v>24971.07</v>
      </c>
      <c r="F4136" s="160" t="n">
        <v>6912.89</v>
      </c>
    </row>
    <row r="4137">
      <c r="A4137" s="104" t="inlineStr">
        <is>
          <t>2024/25</t>
        </is>
      </c>
      <c r="B4137" s="104" t="inlineStr">
        <is>
          <t>HC-100</t>
        </is>
      </c>
      <c r="C4137" s="104" t="inlineStr">
        <is>
          <t>P022</t>
        </is>
      </c>
      <c r="D4137" s="159" t="n">
        <v>6769</v>
      </c>
      <c r="E4137" s="160" t="n">
        <v>20920.41</v>
      </c>
      <c r="F4137" s="160" t="n">
        <v>5569.31</v>
      </c>
    </row>
    <row r="4138">
      <c r="A4138" s="104" t="inlineStr">
        <is>
          <t>2024/25</t>
        </is>
      </c>
      <c r="B4138" s="104" t="inlineStr">
        <is>
          <t>HC-100</t>
        </is>
      </c>
      <c r="C4138" s="104" t="inlineStr">
        <is>
          <t>P023</t>
        </is>
      </c>
      <c r="D4138" s="159" t="n">
        <v>7291</v>
      </c>
      <c r="E4138" s="160" t="n">
        <v>14584.26</v>
      </c>
      <c r="F4138" s="160" t="n">
        <v>2795.3</v>
      </c>
    </row>
    <row r="4139">
      <c r="A4139" s="104" t="inlineStr">
        <is>
          <t>2024/25</t>
        </is>
      </c>
      <c r="B4139" s="104" t="inlineStr">
        <is>
          <t>HC-100</t>
        </is>
      </c>
      <c r="C4139" s="104" t="inlineStr">
        <is>
          <t>P024</t>
        </is>
      </c>
      <c r="D4139" s="159" t="n">
        <v>8230</v>
      </c>
      <c r="E4139" s="160" t="n">
        <v>17956.94</v>
      </c>
      <c r="F4139" s="160" t="n">
        <v>3633.59</v>
      </c>
    </row>
    <row r="4140">
      <c r="A4140" s="104" t="inlineStr">
        <is>
          <t>2024/25</t>
        </is>
      </c>
      <c r="B4140" s="104" t="inlineStr">
        <is>
          <t>HC-100</t>
        </is>
      </c>
      <c r="C4140" s="104" t="inlineStr">
        <is>
          <t>P025</t>
        </is>
      </c>
      <c r="D4140" s="159" t="n">
        <v>6792</v>
      </c>
      <c r="E4140" s="160" t="n">
        <v>25937.46</v>
      </c>
      <c r="F4140" s="160" t="n">
        <v>9389.58</v>
      </c>
    </row>
    <row r="4141">
      <c r="A4141" s="104" t="inlineStr">
        <is>
          <t>2024/25</t>
        </is>
      </c>
      <c r="B4141" s="104" t="inlineStr">
        <is>
          <t>HC-100</t>
        </is>
      </c>
      <c r="C4141" s="104" t="inlineStr">
        <is>
          <t>P026</t>
        </is>
      </c>
      <c r="D4141" s="159" t="n">
        <v>4031</v>
      </c>
      <c r="E4141" s="160" t="n">
        <v>17956</v>
      </c>
      <c r="F4141" s="160" t="n">
        <v>5735.79</v>
      </c>
    </row>
    <row r="4142">
      <c r="A4142" s="104" t="inlineStr">
        <is>
          <t>2024/25</t>
        </is>
      </c>
      <c r="B4142" s="104" t="inlineStr">
        <is>
          <t>HC-100</t>
        </is>
      </c>
      <c r="C4142" s="104" t="inlineStr">
        <is>
          <t>P027</t>
        </is>
      </c>
      <c r="D4142" s="159" t="n">
        <v>3366</v>
      </c>
      <c r="E4142" s="160" t="n">
        <v>14987.95</v>
      </c>
      <c r="F4142" s="160" t="n">
        <v>4787.54</v>
      </c>
    </row>
    <row r="4143">
      <c r="A4143" s="104" t="inlineStr">
        <is>
          <t>2024/25</t>
        </is>
      </c>
      <c r="B4143" s="104" t="inlineStr">
        <is>
          <t>HC-100</t>
        </is>
      </c>
      <c r="C4143" s="104" t="inlineStr">
        <is>
          <t>P028</t>
        </is>
      </c>
      <c r="D4143" s="159" t="n">
        <v>4621</v>
      </c>
      <c r="E4143" s="160" t="n">
        <v>21841</v>
      </c>
      <c r="F4143" s="160" t="n">
        <v>7441.21</v>
      </c>
    </row>
    <row r="4144">
      <c r="A4144" s="104" t="inlineStr">
        <is>
          <t>2024/25</t>
        </is>
      </c>
      <c r="B4144" s="104" t="inlineStr">
        <is>
          <t>HC-100</t>
        </is>
      </c>
      <c r="C4144" s="104" t="inlineStr">
        <is>
          <t>P029</t>
        </is>
      </c>
      <c r="D4144" s="159" t="n">
        <v>11382</v>
      </c>
      <c r="E4144" s="160" t="n">
        <v>21731.04</v>
      </c>
      <c r="F4144" s="160" t="n">
        <v>3239.86</v>
      </c>
    </row>
    <row r="4145">
      <c r="A4145" s="104" t="inlineStr">
        <is>
          <t>2024/25</t>
        </is>
      </c>
      <c r="B4145" s="104" t="inlineStr">
        <is>
          <t>HC-100</t>
        </is>
      </c>
      <c r="C4145" s="104" t="inlineStr">
        <is>
          <t>P030</t>
        </is>
      </c>
      <c r="D4145" s="159" t="n">
        <v>6681</v>
      </c>
      <c r="E4145" s="160" t="n">
        <v>20038.83</v>
      </c>
      <c r="F4145" s="160" t="n">
        <v>3840.6</v>
      </c>
    </row>
    <row r="4146">
      <c r="A4146" s="104" t="inlineStr">
        <is>
          <t>2024/25</t>
        </is>
      </c>
      <c r="B4146" s="104" t="inlineStr">
        <is>
          <t>HC-100</t>
        </is>
      </c>
      <c r="C4146" s="104" t="inlineStr">
        <is>
          <t>P031</t>
        </is>
      </c>
      <c r="D4146" s="159" t="n">
        <v>3000</v>
      </c>
      <c r="E4146" s="160" t="n">
        <v>15003.8</v>
      </c>
      <c r="F4146" s="160" t="n">
        <v>4473.81</v>
      </c>
    </row>
    <row r="4147">
      <c r="A4147" s="104" t="inlineStr">
        <is>
          <t>2024/25</t>
        </is>
      </c>
      <c r="B4147" s="104" t="inlineStr">
        <is>
          <t>HC-100</t>
        </is>
      </c>
      <c r="C4147" s="104" t="inlineStr">
        <is>
          <t>P032</t>
        </is>
      </c>
      <c r="D4147" s="159" t="n">
        <v>3723</v>
      </c>
      <c r="E4147" s="160" t="n">
        <v>8797.690000000001</v>
      </c>
      <c r="F4147" s="160" t="n">
        <v>1967.18</v>
      </c>
    </row>
    <row r="4148">
      <c r="A4148" s="104" t="inlineStr">
        <is>
          <t>2024/25</t>
        </is>
      </c>
      <c r="B4148" s="104" t="inlineStr">
        <is>
          <t>HC-100</t>
        </is>
      </c>
      <c r="C4148" s="104" t="inlineStr">
        <is>
          <t>P033</t>
        </is>
      </c>
      <c r="D4148" s="159" t="n">
        <v>2513</v>
      </c>
      <c r="E4148" s="160" t="n">
        <v>7769.4</v>
      </c>
      <c r="F4148" s="160" t="n">
        <v>1985.88</v>
      </c>
    </row>
    <row r="4149">
      <c r="A4149" s="104" t="inlineStr">
        <is>
          <t>2024/25</t>
        </is>
      </c>
      <c r="B4149" s="104" t="inlineStr">
        <is>
          <t>HC-100</t>
        </is>
      </c>
      <c r="C4149" s="104" t="inlineStr">
        <is>
          <t>P034</t>
        </is>
      </c>
      <c r="D4149" s="159" t="n">
        <v>1765</v>
      </c>
      <c r="E4149" s="160" t="n">
        <v>7379.49</v>
      </c>
      <c r="F4149" s="160" t="n">
        <v>2278.41</v>
      </c>
    </row>
    <row r="4150">
      <c r="A4150" s="104" t="inlineStr">
        <is>
          <t>2024/25</t>
        </is>
      </c>
      <c r="B4150" s="104" t="inlineStr">
        <is>
          <t>HC-100</t>
        </is>
      </c>
      <c r="C4150" s="104" t="inlineStr">
        <is>
          <t>P035</t>
        </is>
      </c>
      <c r="D4150" s="159" t="n">
        <v>2282</v>
      </c>
      <c r="E4150" s="160" t="n">
        <v>8089.08</v>
      </c>
      <c r="F4150" s="160" t="n">
        <v>2239.19</v>
      </c>
    </row>
    <row r="4151">
      <c r="A4151" s="104" t="inlineStr">
        <is>
          <t>2024/25</t>
        </is>
      </c>
      <c r="B4151" s="104" t="inlineStr">
        <is>
          <t>HC-100</t>
        </is>
      </c>
      <c r="C4151" s="104" t="inlineStr">
        <is>
          <t>P036</t>
        </is>
      </c>
      <c r="D4151" s="159" t="n">
        <v>1829</v>
      </c>
      <c r="E4151" s="160" t="n">
        <v>6980.96</v>
      </c>
      <c r="F4151" s="160" t="n">
        <v>2006.76</v>
      </c>
    </row>
    <row r="4152">
      <c r="A4152" s="104" t="inlineStr">
        <is>
          <t>2024/25</t>
        </is>
      </c>
      <c r="B4152" s="104" t="inlineStr">
        <is>
          <t>HC-100</t>
        </is>
      </c>
      <c r="C4152" s="104" t="inlineStr">
        <is>
          <t>P037</t>
        </is>
      </c>
      <c r="D4152" s="159" t="n">
        <v>2703</v>
      </c>
      <c r="E4152" s="160" t="n">
        <v>9334.620000000001</v>
      </c>
      <c r="F4152" s="160" t="n">
        <v>3080.8</v>
      </c>
    </row>
    <row r="4153">
      <c r="A4153" s="104" t="inlineStr">
        <is>
          <t>2024/25</t>
        </is>
      </c>
      <c r="B4153" s="104" t="inlineStr">
        <is>
          <t>HC-100</t>
        </is>
      </c>
      <c r="C4153" s="104" t="inlineStr">
        <is>
          <t>P038</t>
        </is>
      </c>
      <c r="D4153" s="159" t="n">
        <v>1365</v>
      </c>
      <c r="E4153" s="160" t="n">
        <v>8565.860000000001</v>
      </c>
      <c r="F4153" s="160" t="n">
        <v>2736.49</v>
      </c>
    </row>
    <row r="4154">
      <c r="A4154" s="104" t="inlineStr">
        <is>
          <t>2024/25</t>
        </is>
      </c>
      <c r="B4154" s="104" t="inlineStr">
        <is>
          <t>HC-100</t>
        </is>
      </c>
      <c r="C4154" s="104" t="inlineStr">
        <is>
          <t>P039</t>
        </is>
      </c>
      <c r="D4154" s="159" t="n">
        <v>1442</v>
      </c>
      <c r="E4154" s="160" t="n">
        <v>9047.65</v>
      </c>
      <c r="F4154" s="160" t="n">
        <v>2986.53</v>
      </c>
    </row>
    <row r="4155">
      <c r="A4155" s="104" t="inlineStr">
        <is>
          <t>2024/25</t>
        </is>
      </c>
      <c r="B4155" s="104" t="inlineStr">
        <is>
          <t>HC-100</t>
        </is>
      </c>
      <c r="C4155" s="104" t="inlineStr">
        <is>
          <t>P040</t>
        </is>
      </c>
      <c r="D4155" s="159" t="n">
        <v>541</v>
      </c>
      <c r="E4155" s="160" t="n">
        <v>4131.09</v>
      </c>
      <c r="F4155" s="160" t="n">
        <v>1321.53</v>
      </c>
    </row>
    <row r="4156">
      <c r="A4156" s="104" t="inlineStr">
        <is>
          <t>2024/25</t>
        </is>
      </c>
      <c r="B4156" s="104" t="inlineStr">
        <is>
          <t>HC-100</t>
        </is>
      </c>
      <c r="C4156" s="104" t="inlineStr">
        <is>
          <t>P041</t>
        </is>
      </c>
      <c r="D4156" s="159" t="n">
        <v>272</v>
      </c>
      <c r="E4156" s="160" t="n">
        <v>2954.29</v>
      </c>
      <c r="F4156" s="160" t="n">
        <v>1132.04</v>
      </c>
    </row>
    <row r="4157">
      <c r="A4157" s="104" t="inlineStr">
        <is>
          <t>2024/25</t>
        </is>
      </c>
      <c r="B4157" s="104" t="inlineStr">
        <is>
          <t>HC-100</t>
        </is>
      </c>
      <c r="C4157" s="104" t="inlineStr">
        <is>
          <t>P042</t>
        </is>
      </c>
      <c r="D4157" s="159" t="n">
        <v>468</v>
      </c>
      <c r="E4157" s="160" t="n">
        <v>1875.03</v>
      </c>
      <c r="F4157" s="160" t="n">
        <v>459.1</v>
      </c>
    </row>
    <row r="4158">
      <c r="A4158" s="104" t="inlineStr">
        <is>
          <t>2024/25</t>
        </is>
      </c>
      <c r="B4158" s="104" t="inlineStr">
        <is>
          <t>HC-101</t>
        </is>
      </c>
      <c r="C4158" s="104" t="inlineStr">
        <is>
          <t>P001</t>
        </is>
      </c>
      <c r="D4158" s="159" t="n">
        <v>4555</v>
      </c>
      <c r="E4158" s="160" t="n">
        <v>40990.23</v>
      </c>
      <c r="F4158" s="160" t="n">
        <v>14375.71</v>
      </c>
    </row>
    <row r="4159">
      <c r="A4159" s="104" t="inlineStr">
        <is>
          <t>2024/25</t>
        </is>
      </c>
      <c r="B4159" s="104" t="inlineStr">
        <is>
          <t>HC-101</t>
        </is>
      </c>
      <c r="C4159" s="104" t="inlineStr">
        <is>
          <t>P002</t>
        </is>
      </c>
      <c r="D4159" s="159" t="n">
        <v>6636</v>
      </c>
      <c r="E4159" s="160" t="n">
        <v>69374.78</v>
      </c>
      <c r="F4159" s="160" t="n">
        <v>25799.76</v>
      </c>
    </row>
    <row r="4160">
      <c r="A4160" s="104" t="inlineStr">
        <is>
          <t>2024/25</t>
        </is>
      </c>
      <c r="B4160" s="104" t="inlineStr">
        <is>
          <t>HC-101</t>
        </is>
      </c>
      <c r="C4160" s="104" t="inlineStr">
        <is>
          <t>P003</t>
        </is>
      </c>
      <c r="D4160" s="159" t="n">
        <v>9481</v>
      </c>
      <c r="E4160" s="160" t="n">
        <v>63768.71</v>
      </c>
      <c r="F4160" s="160" t="n">
        <v>21005.86</v>
      </c>
    </row>
    <row r="4161">
      <c r="A4161" s="104" t="inlineStr">
        <is>
          <t>2024/25</t>
        </is>
      </c>
      <c r="B4161" s="104" t="inlineStr">
        <is>
          <t>HC-101</t>
        </is>
      </c>
      <c r="C4161" s="104" t="inlineStr">
        <is>
          <t>P004</t>
        </is>
      </c>
      <c r="D4161" s="159" t="n">
        <v>3999</v>
      </c>
      <c r="E4161" s="160" t="n">
        <v>31275.42</v>
      </c>
      <c r="F4161" s="160" t="n">
        <v>9971.030000000001</v>
      </c>
    </row>
    <row r="4162">
      <c r="A4162" s="104" t="inlineStr">
        <is>
          <t>2024/25</t>
        </is>
      </c>
      <c r="B4162" s="104" t="inlineStr">
        <is>
          <t>HC-101</t>
        </is>
      </c>
      <c r="C4162" s="104" t="inlineStr">
        <is>
          <t>P005</t>
        </is>
      </c>
      <c r="D4162" s="159" t="n">
        <v>8996</v>
      </c>
      <c r="E4162" s="160" t="n">
        <v>67054.74000000001</v>
      </c>
      <c r="F4162" s="160" t="n">
        <v>20662.66</v>
      </c>
    </row>
    <row r="4163">
      <c r="A4163" s="104" t="inlineStr">
        <is>
          <t>2024/25</t>
        </is>
      </c>
      <c r="B4163" s="104" t="inlineStr">
        <is>
          <t>HC-101</t>
        </is>
      </c>
      <c r="C4163" s="104" t="inlineStr">
        <is>
          <t>P006</t>
        </is>
      </c>
      <c r="D4163" s="159" t="n">
        <v>8302</v>
      </c>
      <c r="E4163" s="160" t="n">
        <v>67166.08</v>
      </c>
      <c r="F4163" s="160" t="n">
        <v>19275.09</v>
      </c>
    </row>
    <row r="4164">
      <c r="A4164" s="104" t="inlineStr">
        <is>
          <t>2024/25</t>
        </is>
      </c>
      <c r="B4164" s="104" t="inlineStr">
        <is>
          <t>HC-101</t>
        </is>
      </c>
      <c r="C4164" s="104" t="inlineStr">
        <is>
          <t>P007</t>
        </is>
      </c>
      <c r="D4164" s="159" t="n">
        <v>8240</v>
      </c>
      <c r="E4164" s="160" t="n">
        <v>62167.74</v>
      </c>
      <c r="F4164" s="160" t="n">
        <v>16520.55</v>
      </c>
    </row>
    <row r="4165">
      <c r="A4165" s="104" t="inlineStr">
        <is>
          <t>2024/25</t>
        </is>
      </c>
      <c r="B4165" s="104" t="inlineStr">
        <is>
          <t>HC-101</t>
        </is>
      </c>
      <c r="C4165" s="104" t="inlineStr">
        <is>
          <t>P008</t>
        </is>
      </c>
      <c r="D4165" s="159" t="n">
        <v>7146</v>
      </c>
      <c r="E4165" s="160" t="n">
        <v>52614.38</v>
      </c>
      <c r="F4165" s="160" t="n">
        <v>19009.95</v>
      </c>
    </row>
    <row r="4166">
      <c r="A4166" s="104" t="inlineStr">
        <is>
          <t>2024/25</t>
        </is>
      </c>
      <c r="B4166" s="104" t="inlineStr">
        <is>
          <t>HC-101</t>
        </is>
      </c>
      <c r="C4166" s="104" t="inlineStr">
        <is>
          <t>P009</t>
        </is>
      </c>
      <c r="D4166" s="159" t="n">
        <v>3239</v>
      </c>
      <c r="E4166" s="160" t="n">
        <v>40945.68</v>
      </c>
      <c r="F4166" s="160" t="n">
        <v>16533.35</v>
      </c>
    </row>
    <row r="4167">
      <c r="A4167" s="104" t="inlineStr">
        <is>
          <t>2024/25</t>
        </is>
      </c>
      <c r="B4167" s="104" t="inlineStr">
        <is>
          <t>HC-101</t>
        </is>
      </c>
      <c r="C4167" s="104" t="inlineStr">
        <is>
          <t>P010</t>
        </is>
      </c>
      <c r="D4167" s="159" t="n">
        <v>8801</v>
      </c>
      <c r="E4167" s="160" t="n">
        <v>51999.12</v>
      </c>
      <c r="F4167" s="160" t="n">
        <v>16582.19</v>
      </c>
    </row>
    <row r="4168">
      <c r="A4168" s="104" t="inlineStr">
        <is>
          <t>2024/25</t>
        </is>
      </c>
      <c r="B4168" s="104" t="inlineStr">
        <is>
          <t>HC-101</t>
        </is>
      </c>
      <c r="C4168" s="104" t="inlineStr">
        <is>
          <t>P011</t>
        </is>
      </c>
      <c r="D4168" s="159" t="n">
        <v>8710</v>
      </c>
      <c r="E4168" s="160" t="n">
        <v>25339.75</v>
      </c>
      <c r="F4168" s="160" t="n">
        <v>5924.86</v>
      </c>
    </row>
    <row r="4169">
      <c r="A4169" s="104" t="inlineStr">
        <is>
          <t>2024/25</t>
        </is>
      </c>
      <c r="B4169" s="104" t="inlineStr">
        <is>
          <t>HC-101</t>
        </is>
      </c>
      <c r="C4169" s="104" t="inlineStr">
        <is>
          <t>P012</t>
        </is>
      </c>
      <c r="D4169" s="159" t="n">
        <v>9379</v>
      </c>
      <c r="E4169" s="160" t="n">
        <v>34951.9</v>
      </c>
      <c r="F4169" s="160" t="n">
        <v>10404.01</v>
      </c>
    </row>
    <row r="4170">
      <c r="A4170" s="104" t="inlineStr">
        <is>
          <t>2024/25</t>
        </is>
      </c>
      <c r="B4170" s="104" t="inlineStr">
        <is>
          <t>HC-101</t>
        </is>
      </c>
      <c r="C4170" s="104" t="inlineStr">
        <is>
          <t>P013</t>
        </is>
      </c>
      <c r="D4170" s="159" t="n">
        <v>9547</v>
      </c>
      <c r="E4170" s="160" t="n">
        <v>32982.1</v>
      </c>
      <c r="F4170" s="160" t="n">
        <v>8412.33</v>
      </c>
    </row>
    <row r="4171">
      <c r="A4171" s="104" t="inlineStr">
        <is>
          <t>2024/25</t>
        </is>
      </c>
      <c r="B4171" s="104" t="inlineStr">
        <is>
          <t>HC-101</t>
        </is>
      </c>
      <c r="C4171" s="104" t="inlineStr">
        <is>
          <t>P014</t>
        </is>
      </c>
      <c r="D4171" s="159" t="n">
        <v>10509</v>
      </c>
      <c r="E4171" s="160" t="n">
        <v>41080.85</v>
      </c>
      <c r="F4171" s="160" t="n">
        <v>11352.05</v>
      </c>
    </row>
    <row r="4172">
      <c r="A4172" s="104" t="inlineStr">
        <is>
          <t>2024/25</t>
        </is>
      </c>
      <c r="B4172" s="104" t="inlineStr">
        <is>
          <t>HC-101</t>
        </is>
      </c>
      <c r="C4172" s="104" t="inlineStr">
        <is>
          <t>P015</t>
        </is>
      </c>
      <c r="D4172" s="159" t="n">
        <v>7468</v>
      </c>
      <c r="E4172" s="160" t="n">
        <v>35304.62</v>
      </c>
      <c r="F4172" s="160" t="n">
        <v>11632.4</v>
      </c>
    </row>
    <row r="4173">
      <c r="A4173" s="104" t="inlineStr">
        <is>
          <t>2024/25</t>
        </is>
      </c>
      <c r="B4173" s="104" t="inlineStr">
        <is>
          <t>HC-101</t>
        </is>
      </c>
      <c r="C4173" s="104" t="inlineStr">
        <is>
          <t>P016</t>
        </is>
      </c>
      <c r="D4173" s="159" t="n">
        <v>3927</v>
      </c>
      <c r="E4173" s="160" t="n">
        <v>24282.59</v>
      </c>
      <c r="F4173" s="160" t="n">
        <v>7484.71</v>
      </c>
    </row>
    <row r="4174">
      <c r="A4174" s="104" t="inlineStr">
        <is>
          <t>2024/25</t>
        </is>
      </c>
      <c r="B4174" s="104" t="inlineStr">
        <is>
          <t>HC-101</t>
        </is>
      </c>
      <c r="C4174" s="104" t="inlineStr">
        <is>
          <t>P017</t>
        </is>
      </c>
      <c r="D4174" s="159" t="n">
        <v>3499</v>
      </c>
      <c r="E4174" s="160" t="n">
        <v>23847.97</v>
      </c>
      <c r="F4174" s="160" t="n">
        <v>8110.31</v>
      </c>
    </row>
    <row r="4175">
      <c r="A4175" s="104" t="inlineStr">
        <is>
          <t>2024/25</t>
        </is>
      </c>
      <c r="B4175" s="104" t="inlineStr">
        <is>
          <t>HC-101</t>
        </is>
      </c>
      <c r="C4175" s="104" t="inlineStr">
        <is>
          <t>P018</t>
        </is>
      </c>
      <c r="D4175" s="159" t="n">
        <v>8165</v>
      </c>
      <c r="E4175" s="160" t="n">
        <v>21529.95</v>
      </c>
      <c r="F4175" s="160" t="n">
        <v>4576.63</v>
      </c>
    </row>
    <row r="4176">
      <c r="A4176" s="104" t="inlineStr">
        <is>
          <t>2024/25</t>
        </is>
      </c>
      <c r="B4176" s="104" t="inlineStr">
        <is>
          <t>HC-101</t>
        </is>
      </c>
      <c r="C4176" s="104" t="inlineStr">
        <is>
          <t>P019</t>
        </is>
      </c>
      <c r="D4176" s="159" t="n">
        <v>10320</v>
      </c>
      <c r="E4176" s="160" t="n">
        <v>26271.77</v>
      </c>
      <c r="F4176" s="160" t="n">
        <v>6700.43</v>
      </c>
    </row>
    <row r="4177">
      <c r="A4177" s="104" t="inlineStr">
        <is>
          <t>2024/25</t>
        </is>
      </c>
      <c r="B4177" s="104" t="inlineStr">
        <is>
          <t>HC-101</t>
        </is>
      </c>
      <c r="C4177" s="104" t="inlineStr">
        <is>
          <t>P020</t>
        </is>
      </c>
      <c r="D4177" s="159" t="n">
        <v>6941</v>
      </c>
      <c r="E4177" s="160" t="n">
        <v>17665.99</v>
      </c>
      <c r="F4177" s="160" t="n">
        <v>4506.03</v>
      </c>
    </row>
    <row r="4178">
      <c r="A4178" s="104" t="inlineStr">
        <is>
          <t>2024/25</t>
        </is>
      </c>
      <c r="B4178" s="104" t="inlineStr">
        <is>
          <t>HC-101</t>
        </is>
      </c>
      <c r="C4178" s="104" t="inlineStr">
        <is>
          <t>P021</t>
        </is>
      </c>
      <c r="D4178" s="159" t="n">
        <v>10454</v>
      </c>
      <c r="E4178" s="160" t="n">
        <v>34211.79</v>
      </c>
      <c r="F4178" s="160" t="n">
        <v>9453.690000000001</v>
      </c>
    </row>
    <row r="4179">
      <c r="A4179" s="104" t="inlineStr">
        <is>
          <t>2024/25</t>
        </is>
      </c>
      <c r="B4179" s="104" t="inlineStr">
        <is>
          <t>HC-101</t>
        </is>
      </c>
      <c r="C4179" s="104" t="inlineStr">
        <is>
          <t>P022</t>
        </is>
      </c>
      <c r="D4179" s="159" t="n">
        <v>8918</v>
      </c>
      <c r="E4179" s="160" t="n">
        <v>27567.21</v>
      </c>
      <c r="F4179" s="160" t="n">
        <v>7326</v>
      </c>
    </row>
    <row r="4180">
      <c r="A4180" s="104" t="inlineStr">
        <is>
          <t>2024/25</t>
        </is>
      </c>
      <c r="B4180" s="104" t="inlineStr">
        <is>
          <t>HC-101</t>
        </is>
      </c>
      <c r="C4180" s="104" t="inlineStr">
        <is>
          <t>P023</t>
        </is>
      </c>
      <c r="D4180" s="159" t="n">
        <v>10019</v>
      </c>
      <c r="E4180" s="160" t="n">
        <v>20036.97</v>
      </c>
      <c r="F4180" s="160" t="n">
        <v>3834.02</v>
      </c>
    </row>
    <row r="4181">
      <c r="A4181" s="104" t="inlineStr">
        <is>
          <t>2024/25</t>
        </is>
      </c>
      <c r="B4181" s="104" t="inlineStr">
        <is>
          <t>HC-101</t>
        </is>
      </c>
      <c r="C4181" s="104" t="inlineStr">
        <is>
          <t>P024</t>
        </is>
      </c>
      <c r="D4181" s="159" t="n">
        <v>11279</v>
      </c>
      <c r="E4181" s="160" t="n">
        <v>24609.21</v>
      </c>
      <c r="F4181" s="160" t="n">
        <v>4971.04</v>
      </c>
    </row>
    <row r="4182">
      <c r="A4182" s="104" t="inlineStr">
        <is>
          <t>2024/25</t>
        </is>
      </c>
      <c r="B4182" s="104" t="inlineStr">
        <is>
          <t>HC-101</t>
        </is>
      </c>
      <c r="C4182" s="104" t="inlineStr">
        <is>
          <t>P025</t>
        </is>
      </c>
      <c r="D4182" s="159" t="n">
        <v>9534</v>
      </c>
      <c r="E4182" s="160" t="n">
        <v>36402.91</v>
      </c>
      <c r="F4182" s="160" t="n">
        <v>13152.65</v>
      </c>
    </row>
    <row r="4183">
      <c r="A4183" s="104" t="inlineStr">
        <is>
          <t>2024/25</t>
        </is>
      </c>
      <c r="B4183" s="104" t="inlineStr">
        <is>
          <t>HC-101</t>
        </is>
      </c>
      <c r="C4183" s="104" t="inlineStr">
        <is>
          <t>P026</t>
        </is>
      </c>
      <c r="D4183" s="159" t="n">
        <v>5627</v>
      </c>
      <c r="E4183" s="160" t="n">
        <v>25063.14</v>
      </c>
      <c r="F4183" s="160" t="n">
        <v>7990.59</v>
      </c>
    </row>
    <row r="4184">
      <c r="A4184" s="104" t="inlineStr">
        <is>
          <t>2024/25</t>
        </is>
      </c>
      <c r="B4184" s="104" t="inlineStr">
        <is>
          <t>HC-101</t>
        </is>
      </c>
      <c r="C4184" s="104" t="inlineStr">
        <is>
          <t>P027</t>
        </is>
      </c>
      <c r="D4184" s="159" t="n">
        <v>4601</v>
      </c>
      <c r="E4184" s="160" t="n">
        <v>20502</v>
      </c>
      <c r="F4184" s="160" t="n">
        <v>6536.28</v>
      </c>
    </row>
    <row r="4185">
      <c r="A4185" s="104" t="inlineStr">
        <is>
          <t>2024/25</t>
        </is>
      </c>
      <c r="B4185" s="104" t="inlineStr">
        <is>
          <t>HC-101</t>
        </is>
      </c>
      <c r="C4185" s="104" t="inlineStr">
        <is>
          <t>P028</t>
        </is>
      </c>
      <c r="D4185" s="159" t="n">
        <v>6232</v>
      </c>
      <c r="E4185" s="160" t="n">
        <v>29467.29</v>
      </c>
      <c r="F4185" s="160" t="n">
        <v>10018.69</v>
      </c>
    </row>
    <row r="4186">
      <c r="A4186" s="104" t="inlineStr">
        <is>
          <t>2024/25</t>
        </is>
      </c>
      <c r="B4186" s="104" t="inlineStr">
        <is>
          <t>HC-101</t>
        </is>
      </c>
      <c r="C4186" s="104" t="inlineStr">
        <is>
          <t>P029</t>
        </is>
      </c>
      <c r="D4186" s="159" t="n">
        <v>15229</v>
      </c>
      <c r="E4186" s="160" t="n">
        <v>29072.26</v>
      </c>
      <c r="F4186" s="160" t="n">
        <v>4326.26</v>
      </c>
    </row>
    <row r="4187">
      <c r="A4187" s="104" t="inlineStr">
        <is>
          <t>2024/25</t>
        </is>
      </c>
      <c r="B4187" s="104" t="inlineStr">
        <is>
          <t>HC-101</t>
        </is>
      </c>
      <c r="C4187" s="104" t="inlineStr">
        <is>
          <t>P030</t>
        </is>
      </c>
      <c r="D4187" s="159" t="n">
        <v>8914</v>
      </c>
      <c r="E4187" s="160" t="n">
        <v>26738.99</v>
      </c>
      <c r="F4187" s="160" t="n">
        <v>5116.65</v>
      </c>
    </row>
    <row r="4188">
      <c r="A4188" s="104" t="inlineStr">
        <is>
          <t>2024/25</t>
        </is>
      </c>
      <c r="B4188" s="104" t="inlineStr">
        <is>
          <t>HC-101</t>
        </is>
      </c>
      <c r="C4188" s="104" t="inlineStr">
        <is>
          <t>P031</t>
        </is>
      </c>
      <c r="D4188" s="159" t="n">
        <v>4020</v>
      </c>
      <c r="E4188" s="160" t="n">
        <v>20093.36</v>
      </c>
      <c r="F4188" s="160" t="n">
        <v>5979.25</v>
      </c>
    </row>
    <row r="4189">
      <c r="A4189" s="104" t="inlineStr">
        <is>
          <t>2024/25</t>
        </is>
      </c>
      <c r="B4189" s="104" t="inlineStr">
        <is>
          <t>HC-101</t>
        </is>
      </c>
      <c r="C4189" s="104" t="inlineStr">
        <is>
          <t>P032</t>
        </is>
      </c>
      <c r="D4189" s="159" t="n">
        <v>5129</v>
      </c>
      <c r="E4189" s="160" t="n">
        <v>12121.87</v>
      </c>
      <c r="F4189" s="160" t="n">
        <v>2705.86</v>
      </c>
    </row>
    <row r="4190">
      <c r="A4190" s="104" t="inlineStr">
        <is>
          <t>2024/25</t>
        </is>
      </c>
      <c r="B4190" s="104" t="inlineStr">
        <is>
          <t>HC-101</t>
        </is>
      </c>
      <c r="C4190" s="104" t="inlineStr">
        <is>
          <t>P033</t>
        </is>
      </c>
      <c r="D4190" s="159" t="n">
        <v>3385</v>
      </c>
      <c r="E4190" s="160" t="n">
        <v>10462.66</v>
      </c>
      <c r="F4190" s="160" t="n">
        <v>2668.34</v>
      </c>
    </row>
    <row r="4191">
      <c r="A4191" s="104" t="inlineStr">
        <is>
          <t>2024/25</t>
        </is>
      </c>
      <c r="B4191" s="104" t="inlineStr">
        <is>
          <t>HC-101</t>
        </is>
      </c>
      <c r="C4191" s="104" t="inlineStr">
        <is>
          <t>P034</t>
        </is>
      </c>
      <c r="D4191" s="159" t="n">
        <v>2189</v>
      </c>
      <c r="E4191" s="160" t="n">
        <v>9153.82</v>
      </c>
      <c r="F4191" s="160" t="n">
        <v>2820.9</v>
      </c>
    </row>
    <row r="4192">
      <c r="A4192" s="104" t="inlineStr">
        <is>
          <t>2024/25</t>
        </is>
      </c>
      <c r="B4192" s="104" t="inlineStr">
        <is>
          <t>HC-101</t>
        </is>
      </c>
      <c r="C4192" s="104" t="inlineStr">
        <is>
          <t>P035</t>
        </is>
      </c>
      <c r="D4192" s="159" t="n">
        <v>3061</v>
      </c>
      <c r="E4192" s="160" t="n">
        <v>10850.69</v>
      </c>
      <c r="F4192" s="160" t="n">
        <v>2999.44</v>
      </c>
    </row>
    <row r="4193">
      <c r="A4193" s="104" t="inlineStr">
        <is>
          <t>2024/25</t>
        </is>
      </c>
      <c r="B4193" s="104" t="inlineStr">
        <is>
          <t>HC-101</t>
        </is>
      </c>
      <c r="C4193" s="104" t="inlineStr">
        <is>
          <t>P036</t>
        </is>
      </c>
      <c r="D4193" s="159" t="n">
        <v>2331</v>
      </c>
      <c r="E4193" s="160" t="n">
        <v>8899.879999999999</v>
      </c>
      <c r="F4193" s="160" t="n">
        <v>2553.09</v>
      </c>
    </row>
    <row r="4194">
      <c r="A4194" s="104" t="inlineStr">
        <is>
          <t>2024/25</t>
        </is>
      </c>
      <c r="B4194" s="104" t="inlineStr">
        <is>
          <t>HC-101</t>
        </is>
      </c>
      <c r="C4194" s="104" t="inlineStr">
        <is>
          <t>P037</t>
        </is>
      </c>
      <c r="D4194" s="159" t="n">
        <v>3661</v>
      </c>
      <c r="E4194" s="160" t="n">
        <v>12647.28</v>
      </c>
      <c r="F4194" s="160" t="n">
        <v>4167.61</v>
      </c>
    </row>
    <row r="4195">
      <c r="A4195" s="104" t="inlineStr">
        <is>
          <t>2024/25</t>
        </is>
      </c>
      <c r="B4195" s="104" t="inlineStr">
        <is>
          <t>HC-101</t>
        </is>
      </c>
      <c r="C4195" s="104" t="inlineStr">
        <is>
          <t>P038</t>
        </is>
      </c>
      <c r="D4195" s="159" t="n">
        <v>1771</v>
      </c>
      <c r="E4195" s="160" t="n">
        <v>11114.17</v>
      </c>
      <c r="F4195" s="160" t="n">
        <v>3543.15</v>
      </c>
    </row>
    <row r="4196">
      <c r="A4196" s="104" t="inlineStr">
        <is>
          <t>2024/25</t>
        </is>
      </c>
      <c r="B4196" s="104" t="inlineStr">
        <is>
          <t>HC-101</t>
        </is>
      </c>
      <c r="C4196" s="104" t="inlineStr">
        <is>
          <t>P039</t>
        </is>
      </c>
      <c r="D4196" s="159" t="n">
        <v>1958</v>
      </c>
      <c r="E4196" s="160" t="n">
        <v>12280</v>
      </c>
      <c r="F4196" s="160" t="n">
        <v>4045.44</v>
      </c>
    </row>
    <row r="4197">
      <c r="A4197" s="104" t="inlineStr">
        <is>
          <t>2024/25</t>
        </is>
      </c>
      <c r="B4197" s="104" t="inlineStr">
        <is>
          <t>HC-101</t>
        </is>
      </c>
      <c r="C4197" s="104" t="inlineStr">
        <is>
          <t>P040</t>
        </is>
      </c>
      <c r="D4197" s="159" t="n">
        <v>696</v>
      </c>
      <c r="E4197" s="160" t="n">
        <v>5306.83</v>
      </c>
      <c r="F4197" s="160" t="n">
        <v>1698.01</v>
      </c>
    </row>
    <row r="4198">
      <c r="A4198" s="104" t="inlineStr">
        <is>
          <t>2024/25</t>
        </is>
      </c>
      <c r="B4198" s="104" t="inlineStr">
        <is>
          <t>HC-101</t>
        </is>
      </c>
      <c r="C4198" s="104" t="inlineStr">
        <is>
          <t>P041</t>
        </is>
      </c>
      <c r="D4198" s="159" t="n">
        <v>375</v>
      </c>
      <c r="E4198" s="160" t="n">
        <v>4055.91</v>
      </c>
      <c r="F4198" s="160" t="n">
        <v>1544.84</v>
      </c>
    </row>
    <row r="4199">
      <c r="A4199" s="104" t="inlineStr">
        <is>
          <t>2024/25</t>
        </is>
      </c>
      <c r="B4199" s="104" t="inlineStr">
        <is>
          <t>HC-101</t>
        </is>
      </c>
      <c r="C4199" s="104" t="inlineStr">
        <is>
          <t>P042</t>
        </is>
      </c>
      <c r="D4199" s="159" t="n">
        <v>698</v>
      </c>
      <c r="E4199" s="160" t="n">
        <v>2794.49</v>
      </c>
      <c r="F4199" s="160" t="n">
        <v>680.27</v>
      </c>
    </row>
    <row r="4200">
      <c r="A4200" s="104" t="inlineStr">
        <is>
          <t>2024/25</t>
        </is>
      </c>
      <c r="B4200" s="104" t="inlineStr">
        <is>
          <t>HC-102</t>
        </is>
      </c>
      <c r="C4200" s="104" t="inlineStr">
        <is>
          <t>P001</t>
        </is>
      </c>
      <c r="D4200" s="159" t="n">
        <v>4423</v>
      </c>
      <c r="E4200" s="160" t="n">
        <v>39814.5</v>
      </c>
      <c r="F4200" s="160" t="n">
        <v>13972.87</v>
      </c>
    </row>
    <row r="4201">
      <c r="A4201" s="104" t="inlineStr">
        <is>
          <t>2024/25</t>
        </is>
      </c>
      <c r="B4201" s="104" t="inlineStr">
        <is>
          <t>HC-102</t>
        </is>
      </c>
      <c r="C4201" s="104" t="inlineStr">
        <is>
          <t>P002</t>
        </is>
      </c>
      <c r="D4201" s="159" t="n">
        <v>6401</v>
      </c>
      <c r="E4201" s="160" t="n">
        <v>66921.81</v>
      </c>
      <c r="F4201" s="160" t="n">
        <v>24905.01</v>
      </c>
    </row>
    <row r="4202">
      <c r="A4202" s="104" t="inlineStr">
        <is>
          <t>2024/25</t>
        </is>
      </c>
      <c r="B4202" s="104" t="inlineStr">
        <is>
          <t>HC-102</t>
        </is>
      </c>
      <c r="C4202" s="104" t="inlineStr">
        <is>
          <t>P003</t>
        </is>
      </c>
      <c r="D4202" s="159" t="n">
        <v>9125</v>
      </c>
      <c r="E4202" s="160" t="n">
        <v>61379.53</v>
      </c>
      <c r="F4202" s="160" t="n">
        <v>20236.28</v>
      </c>
    </row>
    <row r="4203">
      <c r="A4203" s="104" t="inlineStr">
        <is>
          <t>2024/25</t>
        </is>
      </c>
      <c r="B4203" s="104" t="inlineStr">
        <is>
          <t>HC-102</t>
        </is>
      </c>
      <c r="C4203" s="104" t="inlineStr">
        <is>
          <t>P004</t>
        </is>
      </c>
      <c r="D4203" s="159" t="n">
        <v>4199</v>
      </c>
      <c r="E4203" s="160" t="n">
        <v>32845.53</v>
      </c>
      <c r="F4203" s="160" t="n">
        <v>10481.9</v>
      </c>
    </row>
    <row r="4204">
      <c r="A4204" s="104" t="inlineStr">
        <is>
          <t>2024/25</t>
        </is>
      </c>
      <c r="B4204" s="104" t="inlineStr">
        <is>
          <t>HC-102</t>
        </is>
      </c>
      <c r="C4204" s="104" t="inlineStr">
        <is>
          <t>P005</t>
        </is>
      </c>
      <c r="D4204" s="159" t="n">
        <v>9029</v>
      </c>
      <c r="E4204" s="160" t="n">
        <v>67315.49000000001</v>
      </c>
      <c r="F4204" s="160" t="n">
        <v>20758.02</v>
      </c>
    </row>
    <row r="4205">
      <c r="A4205" s="104" t="inlineStr">
        <is>
          <t>2024/25</t>
        </is>
      </c>
      <c r="B4205" s="104" t="inlineStr">
        <is>
          <t>HC-102</t>
        </is>
      </c>
      <c r="C4205" s="104" t="inlineStr">
        <is>
          <t>P006</t>
        </is>
      </c>
      <c r="D4205" s="159" t="n">
        <v>8069</v>
      </c>
      <c r="E4205" s="160" t="n">
        <v>65291.78</v>
      </c>
      <c r="F4205" s="160" t="n">
        <v>18748.33</v>
      </c>
    </row>
    <row r="4206">
      <c r="A4206" s="104" t="inlineStr">
        <is>
          <t>2024/25</t>
        </is>
      </c>
      <c r="B4206" s="104" t="inlineStr">
        <is>
          <t>HC-102</t>
        </is>
      </c>
      <c r="C4206" s="104" t="inlineStr">
        <is>
          <t>P007</t>
        </is>
      </c>
      <c r="D4206" s="159" t="n">
        <v>7858</v>
      </c>
      <c r="E4206" s="160" t="n">
        <v>59291.76</v>
      </c>
      <c r="F4206" s="160" t="n">
        <v>15769.43</v>
      </c>
    </row>
    <row r="4207">
      <c r="A4207" s="104" t="inlineStr">
        <is>
          <t>2024/25</t>
        </is>
      </c>
      <c r="B4207" s="104" t="inlineStr">
        <is>
          <t>HC-102</t>
        </is>
      </c>
      <c r="C4207" s="104" t="inlineStr">
        <is>
          <t>P008</t>
        </is>
      </c>
      <c r="D4207" s="159" t="n">
        <v>6890</v>
      </c>
      <c r="E4207" s="160" t="n">
        <v>50735.06</v>
      </c>
      <c r="F4207" s="160" t="n">
        <v>18343.5</v>
      </c>
    </row>
    <row r="4208">
      <c r="A4208" s="104" t="inlineStr">
        <is>
          <t>2024/25</t>
        </is>
      </c>
      <c r="B4208" s="104" t="inlineStr">
        <is>
          <t>HC-102</t>
        </is>
      </c>
      <c r="C4208" s="104" t="inlineStr">
        <is>
          <t>P009</t>
        </is>
      </c>
      <c r="D4208" s="159" t="n">
        <v>3329</v>
      </c>
      <c r="E4208" s="160" t="n">
        <v>42058.09</v>
      </c>
      <c r="F4208" s="160" t="n">
        <v>16997.55</v>
      </c>
    </row>
    <row r="4209">
      <c r="A4209" s="104" t="inlineStr">
        <is>
          <t>2024/25</t>
        </is>
      </c>
      <c r="B4209" s="104" t="inlineStr">
        <is>
          <t>HC-102</t>
        </is>
      </c>
      <c r="C4209" s="104" t="inlineStr">
        <is>
          <t>P010</t>
        </is>
      </c>
      <c r="D4209" s="159" t="n">
        <v>8533</v>
      </c>
      <c r="E4209" s="160" t="n">
        <v>50418.12</v>
      </c>
      <c r="F4209" s="160" t="n">
        <v>16085.36</v>
      </c>
    </row>
    <row r="4210">
      <c r="A4210" s="104" t="inlineStr">
        <is>
          <t>2024/25</t>
        </is>
      </c>
      <c r="B4210" s="104" t="inlineStr">
        <is>
          <t>HC-102</t>
        </is>
      </c>
      <c r="C4210" s="104" t="inlineStr">
        <is>
          <t>P011</t>
        </is>
      </c>
      <c r="D4210" s="159" t="n">
        <v>8379</v>
      </c>
      <c r="E4210" s="160" t="n">
        <v>24369.93</v>
      </c>
      <c r="F4210" s="160" t="n">
        <v>5703.22</v>
      </c>
    </row>
    <row r="4211">
      <c r="A4211" s="104" t="inlineStr">
        <is>
          <t>2024/25</t>
        </is>
      </c>
      <c r="B4211" s="104" t="inlineStr">
        <is>
          <t>HC-102</t>
        </is>
      </c>
      <c r="C4211" s="104" t="inlineStr">
        <is>
          <t>P012</t>
        </is>
      </c>
      <c r="D4211" s="159" t="n">
        <v>8903</v>
      </c>
      <c r="E4211" s="160" t="n">
        <v>33184.09</v>
      </c>
      <c r="F4211" s="160" t="n">
        <v>9883.540000000001</v>
      </c>
    </row>
    <row r="4212">
      <c r="A4212" s="104" t="inlineStr">
        <is>
          <t>2024/25</t>
        </is>
      </c>
      <c r="B4212" s="104" t="inlineStr">
        <is>
          <t>HC-102</t>
        </is>
      </c>
      <c r="C4212" s="104" t="inlineStr">
        <is>
          <t>P013</t>
        </is>
      </c>
      <c r="D4212" s="159" t="n">
        <v>9219</v>
      </c>
      <c r="E4212" s="160" t="n">
        <v>31852.28</v>
      </c>
      <c r="F4212" s="160" t="n">
        <v>8130.85</v>
      </c>
    </row>
    <row r="4213">
      <c r="A4213" s="104" t="inlineStr">
        <is>
          <t>2024/25</t>
        </is>
      </c>
      <c r="B4213" s="104" t="inlineStr">
        <is>
          <t>HC-102</t>
        </is>
      </c>
      <c r="C4213" s="104" t="inlineStr">
        <is>
          <t>P014</t>
        </is>
      </c>
      <c r="D4213" s="159" t="n">
        <v>9827</v>
      </c>
      <c r="E4213" s="160" t="n">
        <v>38410.32</v>
      </c>
      <c r="F4213" s="160" t="n">
        <v>10619.83</v>
      </c>
    </row>
    <row r="4214">
      <c r="A4214" s="104" t="inlineStr">
        <is>
          <t>2024/25</t>
        </is>
      </c>
      <c r="B4214" s="104" t="inlineStr">
        <is>
          <t>HC-102</t>
        </is>
      </c>
      <c r="C4214" s="104" t="inlineStr">
        <is>
          <t>P015</t>
        </is>
      </c>
      <c r="D4214" s="159" t="n">
        <v>7081</v>
      </c>
      <c r="E4214" s="160" t="n">
        <v>33474.8</v>
      </c>
      <c r="F4214" s="160" t="n">
        <v>11039.8</v>
      </c>
    </row>
    <row r="4215">
      <c r="A4215" s="104" t="inlineStr">
        <is>
          <t>2024/25</t>
        </is>
      </c>
      <c r="B4215" s="104" t="inlineStr">
        <is>
          <t>HC-102</t>
        </is>
      </c>
      <c r="C4215" s="104" t="inlineStr">
        <is>
          <t>P016</t>
        </is>
      </c>
      <c r="D4215" s="159" t="n">
        <v>3960</v>
      </c>
      <c r="E4215" s="160" t="n">
        <v>24487.25</v>
      </c>
      <c r="F4215" s="160" t="n">
        <v>7551.24</v>
      </c>
    </row>
    <row r="4216">
      <c r="A4216" s="104" t="inlineStr">
        <is>
          <t>2024/25</t>
        </is>
      </c>
      <c r="B4216" s="104" t="inlineStr">
        <is>
          <t>HC-102</t>
        </is>
      </c>
      <c r="C4216" s="104" t="inlineStr">
        <is>
          <t>P017</t>
        </is>
      </c>
      <c r="D4216" s="159" t="n">
        <v>3554</v>
      </c>
      <c r="E4216" s="160" t="n">
        <v>24231.71</v>
      </c>
      <c r="F4216" s="160" t="n">
        <v>8245.219999999999</v>
      </c>
    </row>
    <row r="4217">
      <c r="A4217" s="104" t="inlineStr">
        <is>
          <t>2024/25</t>
        </is>
      </c>
      <c r="B4217" s="104" t="inlineStr">
        <is>
          <t>HC-102</t>
        </is>
      </c>
      <c r="C4217" s="104" t="inlineStr">
        <is>
          <t>P018</t>
        </is>
      </c>
      <c r="D4217" s="159" t="n">
        <v>8067</v>
      </c>
      <c r="E4217" s="160" t="n">
        <v>21266.78</v>
      </c>
      <c r="F4217" s="160" t="n">
        <v>4523.97</v>
      </c>
    </row>
    <row r="4218">
      <c r="A4218" s="104" t="inlineStr">
        <is>
          <t>2024/25</t>
        </is>
      </c>
      <c r="B4218" s="104" t="inlineStr">
        <is>
          <t>HC-102</t>
        </is>
      </c>
      <c r="C4218" s="104" t="inlineStr">
        <is>
          <t>P019</t>
        </is>
      </c>
      <c r="D4218" s="159" t="n">
        <v>10086</v>
      </c>
      <c r="E4218" s="160" t="n">
        <v>25677.27</v>
      </c>
      <c r="F4218" s="160" t="n">
        <v>6555.42</v>
      </c>
    </row>
    <row r="4219">
      <c r="A4219" s="104" t="inlineStr">
        <is>
          <t>2024/25</t>
        </is>
      </c>
      <c r="B4219" s="104" t="inlineStr">
        <is>
          <t>HC-102</t>
        </is>
      </c>
      <c r="C4219" s="104" t="inlineStr">
        <is>
          <t>P020</t>
        </is>
      </c>
      <c r="D4219" s="159" t="n">
        <v>6809</v>
      </c>
      <c r="E4219" s="160" t="n">
        <v>17332.53</v>
      </c>
      <c r="F4219" s="160" t="n">
        <v>4424.77</v>
      </c>
    </row>
    <row r="4220">
      <c r="A4220" s="104" t="inlineStr">
        <is>
          <t>2024/25</t>
        </is>
      </c>
      <c r="B4220" s="104" t="inlineStr">
        <is>
          <t>HC-102</t>
        </is>
      </c>
      <c r="C4220" s="104" t="inlineStr">
        <is>
          <t>P021</t>
        </is>
      </c>
      <c r="D4220" s="159" t="n">
        <v>10505</v>
      </c>
      <c r="E4220" s="160" t="n">
        <v>34375.39</v>
      </c>
      <c r="F4220" s="160" t="n">
        <v>9505.15</v>
      </c>
    </row>
    <row r="4221">
      <c r="A4221" s="104" t="inlineStr">
        <is>
          <t>2024/25</t>
        </is>
      </c>
      <c r="B4221" s="104" t="inlineStr">
        <is>
          <t>HC-102</t>
        </is>
      </c>
      <c r="C4221" s="104" t="inlineStr">
        <is>
          <t>P022</t>
        </is>
      </c>
      <c r="D4221" s="159" t="n">
        <v>8642</v>
      </c>
      <c r="E4221" s="160" t="n">
        <v>26716.03</v>
      </c>
      <c r="F4221" s="160" t="n">
        <v>7104.08</v>
      </c>
    </row>
    <row r="4222">
      <c r="A4222" s="104" t="inlineStr">
        <is>
          <t>2024/25</t>
        </is>
      </c>
      <c r="B4222" s="104" t="inlineStr">
        <is>
          <t>HC-102</t>
        </is>
      </c>
      <c r="C4222" s="104" t="inlineStr">
        <is>
          <t>P023</t>
        </is>
      </c>
      <c r="D4222" s="159" t="n">
        <v>9438</v>
      </c>
      <c r="E4222" s="160" t="n">
        <v>18880.17</v>
      </c>
      <c r="F4222" s="160" t="n">
        <v>3614.54</v>
      </c>
    </row>
    <row r="4223">
      <c r="A4223" s="104" t="inlineStr">
        <is>
          <t>2024/25</t>
        </is>
      </c>
      <c r="B4223" s="104" t="inlineStr">
        <is>
          <t>HC-102</t>
        </is>
      </c>
      <c r="C4223" s="104" t="inlineStr">
        <is>
          <t>P024</t>
        </is>
      </c>
      <c r="D4223" s="159" t="n">
        <v>11170</v>
      </c>
      <c r="E4223" s="160" t="n">
        <v>24376.11</v>
      </c>
      <c r="F4223" s="160" t="n">
        <v>4927.49</v>
      </c>
    </row>
    <row r="4224">
      <c r="A4224" s="104" t="inlineStr">
        <is>
          <t>2024/25</t>
        </is>
      </c>
      <c r="B4224" s="104" t="inlineStr">
        <is>
          <t>HC-102</t>
        </is>
      </c>
      <c r="C4224" s="104" t="inlineStr">
        <is>
          <t>P025</t>
        </is>
      </c>
      <c r="D4224" s="159" t="n">
        <v>9303</v>
      </c>
      <c r="E4224" s="160" t="n">
        <v>35515.11</v>
      </c>
      <c r="F4224" s="160" t="n">
        <v>12843.42</v>
      </c>
    </row>
    <row r="4225">
      <c r="A4225" s="104" t="inlineStr">
        <is>
          <t>2024/25</t>
        </is>
      </c>
      <c r="B4225" s="104" t="inlineStr">
        <is>
          <t>HC-102</t>
        </is>
      </c>
      <c r="C4225" s="104" t="inlineStr">
        <is>
          <t>P026</t>
        </is>
      </c>
      <c r="D4225" s="159" t="n">
        <v>5523</v>
      </c>
      <c r="E4225" s="160" t="n">
        <v>24609.43</v>
      </c>
      <c r="F4225" s="160" t="n">
        <v>7853.06</v>
      </c>
    </row>
    <row r="4226">
      <c r="A4226" s="104" t="inlineStr">
        <is>
          <t>2024/25</t>
        </is>
      </c>
      <c r="B4226" s="104" t="inlineStr">
        <is>
          <t>HC-102</t>
        </is>
      </c>
      <c r="C4226" s="104" t="inlineStr">
        <is>
          <t>P027</t>
        </is>
      </c>
      <c r="D4226" s="159" t="n">
        <v>4582</v>
      </c>
      <c r="E4226" s="160" t="n">
        <v>20412.43</v>
      </c>
      <c r="F4226" s="160" t="n">
        <v>6513.3</v>
      </c>
    </row>
    <row r="4227">
      <c r="A4227" s="104" t="inlineStr">
        <is>
          <t>2024/25</t>
        </is>
      </c>
      <c r="B4227" s="104" t="inlineStr">
        <is>
          <t>HC-102</t>
        </is>
      </c>
      <c r="C4227" s="104" t="inlineStr">
        <is>
          <t>P028</t>
        </is>
      </c>
      <c r="D4227" s="159" t="n">
        <v>6482</v>
      </c>
      <c r="E4227" s="160" t="n">
        <v>30646.82</v>
      </c>
      <c r="F4227" s="160" t="n">
        <v>10429.78</v>
      </c>
    </row>
    <row r="4228">
      <c r="A4228" s="104" t="inlineStr">
        <is>
          <t>2024/25</t>
        </is>
      </c>
      <c r="B4228" s="104" t="inlineStr">
        <is>
          <t>HC-102</t>
        </is>
      </c>
      <c r="C4228" s="104" t="inlineStr">
        <is>
          <t>P029</t>
        </is>
      </c>
      <c r="D4228" s="159" t="n">
        <v>15342</v>
      </c>
      <c r="E4228" s="160" t="n">
        <v>29289.79</v>
      </c>
      <c r="F4228" s="160" t="n">
        <v>4363.03</v>
      </c>
    </row>
    <row r="4229">
      <c r="A4229" s="104" t="inlineStr">
        <is>
          <t>2024/25</t>
        </is>
      </c>
      <c r="B4229" s="104" t="inlineStr">
        <is>
          <t>HC-102</t>
        </is>
      </c>
      <c r="C4229" s="104" t="inlineStr">
        <is>
          <t>P030</t>
        </is>
      </c>
      <c r="D4229" s="159" t="n">
        <v>8670</v>
      </c>
      <c r="E4229" s="160" t="n">
        <v>26009.87</v>
      </c>
      <c r="F4229" s="160" t="n">
        <v>4979.86</v>
      </c>
    </row>
    <row r="4230">
      <c r="A4230" s="104" t="inlineStr">
        <is>
          <t>2024/25</t>
        </is>
      </c>
      <c r="B4230" s="104" t="inlineStr">
        <is>
          <t>HC-102</t>
        </is>
      </c>
      <c r="C4230" s="104" t="inlineStr">
        <is>
          <t>P031</t>
        </is>
      </c>
      <c r="D4230" s="159" t="n">
        <v>3807</v>
      </c>
      <c r="E4230" s="160" t="n">
        <v>19034.78</v>
      </c>
      <c r="F4230" s="160" t="n">
        <v>5669.86</v>
      </c>
    </row>
    <row r="4231">
      <c r="A4231" s="104" t="inlineStr">
        <is>
          <t>2024/25</t>
        </is>
      </c>
      <c r="B4231" s="104" t="inlineStr">
        <is>
          <t>HC-102</t>
        </is>
      </c>
      <c r="C4231" s="104" t="inlineStr">
        <is>
          <t>P032</t>
        </is>
      </c>
      <c r="D4231" s="159" t="n">
        <v>4941</v>
      </c>
      <c r="E4231" s="160" t="n">
        <v>11678.66</v>
      </c>
      <c r="F4231" s="160" t="n">
        <v>2607.77</v>
      </c>
    </row>
    <row r="4232">
      <c r="A4232" s="104" t="inlineStr">
        <is>
          <t>2024/25</t>
        </is>
      </c>
      <c r="B4232" s="104" t="inlineStr">
        <is>
          <t>HC-102</t>
        </is>
      </c>
      <c r="C4232" s="104" t="inlineStr">
        <is>
          <t>P033</t>
        </is>
      </c>
      <c r="D4232" s="159" t="n">
        <v>3235</v>
      </c>
      <c r="E4232" s="160" t="n">
        <v>10001.07</v>
      </c>
      <c r="F4232" s="160" t="n">
        <v>2552.61</v>
      </c>
    </row>
    <row r="4233">
      <c r="A4233" s="104" t="inlineStr">
        <is>
          <t>2024/25</t>
        </is>
      </c>
      <c r="B4233" s="104" t="inlineStr">
        <is>
          <t>HC-102</t>
        </is>
      </c>
      <c r="C4233" s="104" t="inlineStr">
        <is>
          <t>P034</t>
        </is>
      </c>
      <c r="D4233" s="159" t="n">
        <v>2183</v>
      </c>
      <c r="E4233" s="160" t="n">
        <v>9125.120000000001</v>
      </c>
      <c r="F4233" s="160" t="n">
        <v>2814.84</v>
      </c>
    </row>
    <row r="4234">
      <c r="A4234" s="104" t="inlineStr">
        <is>
          <t>2024/25</t>
        </is>
      </c>
      <c r="B4234" s="104" t="inlineStr">
        <is>
          <t>HC-102</t>
        </is>
      </c>
      <c r="C4234" s="104" t="inlineStr">
        <is>
          <t>P035</t>
        </is>
      </c>
      <c r="D4234" s="159" t="n">
        <v>3152</v>
      </c>
      <c r="E4234" s="160" t="n">
        <v>11171.6</v>
      </c>
      <c r="F4234" s="160" t="n">
        <v>3089.32</v>
      </c>
    </row>
    <row r="4235">
      <c r="A4235" s="104" t="inlineStr">
        <is>
          <t>2024/25</t>
        </is>
      </c>
      <c r="B4235" s="104" t="inlineStr">
        <is>
          <t>HC-102</t>
        </is>
      </c>
      <c r="C4235" s="104" t="inlineStr">
        <is>
          <t>P036</t>
        </is>
      </c>
      <c r="D4235" s="159" t="n">
        <v>2383</v>
      </c>
      <c r="E4235" s="160" t="n">
        <v>9100.969999999999</v>
      </c>
      <c r="F4235" s="160" t="n">
        <v>2613.24</v>
      </c>
    </row>
    <row r="4236">
      <c r="A4236" s="104" t="inlineStr">
        <is>
          <t>2024/25</t>
        </is>
      </c>
      <c r="B4236" s="104" t="inlineStr">
        <is>
          <t>HC-102</t>
        </is>
      </c>
      <c r="C4236" s="104" t="inlineStr">
        <is>
          <t>P037</t>
        </is>
      </c>
      <c r="D4236" s="159" t="n">
        <v>3495</v>
      </c>
      <c r="E4236" s="160" t="n">
        <v>12067.92</v>
      </c>
      <c r="F4236" s="160" t="n">
        <v>3978.53</v>
      </c>
    </row>
    <row r="4237">
      <c r="A4237" s="104" t="inlineStr">
        <is>
          <t>2024/25</t>
        </is>
      </c>
      <c r="B4237" s="104" t="inlineStr">
        <is>
          <t>HC-102</t>
        </is>
      </c>
      <c r="C4237" s="104" t="inlineStr">
        <is>
          <t>P038</t>
        </is>
      </c>
      <c r="D4237" s="159" t="n">
        <v>1872</v>
      </c>
      <c r="E4237" s="160" t="n">
        <v>11742.94</v>
      </c>
      <c r="F4237" s="160" t="n">
        <v>3746.72</v>
      </c>
    </row>
    <row r="4238">
      <c r="A4238" s="104" t="inlineStr">
        <is>
          <t>2024/25</t>
        </is>
      </c>
      <c r="B4238" s="104" t="inlineStr">
        <is>
          <t>HC-102</t>
        </is>
      </c>
      <c r="C4238" s="104" t="inlineStr">
        <is>
          <t>P039</t>
        </is>
      </c>
      <c r="D4238" s="159" t="n">
        <v>1932</v>
      </c>
      <c r="E4238" s="160" t="n">
        <v>12121.48</v>
      </c>
      <c r="F4238" s="160" t="n">
        <v>3996.76</v>
      </c>
    </row>
    <row r="4239">
      <c r="A4239" s="104" t="inlineStr">
        <is>
          <t>2024/25</t>
        </is>
      </c>
      <c r="B4239" s="104" t="inlineStr">
        <is>
          <t>HC-102</t>
        </is>
      </c>
      <c r="C4239" s="104" t="inlineStr">
        <is>
          <t>P040</t>
        </is>
      </c>
      <c r="D4239" s="159" t="n">
        <v>660</v>
      </c>
      <c r="E4239" s="160" t="n">
        <v>5042.68</v>
      </c>
      <c r="F4239" s="160" t="n">
        <v>1605.78</v>
      </c>
    </row>
    <row r="4240">
      <c r="A4240" s="104" t="inlineStr">
        <is>
          <t>2024/25</t>
        </is>
      </c>
      <c r="B4240" s="104" t="inlineStr">
        <is>
          <t>HC-102</t>
        </is>
      </c>
      <c r="C4240" s="104" t="inlineStr">
        <is>
          <t>P041</t>
        </is>
      </c>
      <c r="D4240" s="159" t="n">
        <v>379</v>
      </c>
      <c r="E4240" s="160" t="n">
        <v>4100.11</v>
      </c>
      <c r="F4240" s="160" t="n">
        <v>1573.25</v>
      </c>
    </row>
    <row r="4241">
      <c r="A4241" s="104" t="inlineStr">
        <is>
          <t>2024/25</t>
        </is>
      </c>
      <c r="B4241" s="104" t="inlineStr">
        <is>
          <t>HC-102</t>
        </is>
      </c>
      <c r="C4241" s="104" t="inlineStr">
        <is>
          <t>P042</t>
        </is>
      </c>
      <c r="D4241" s="159" t="n">
        <v>634</v>
      </c>
      <c r="E4241" s="160" t="n">
        <v>2533.38</v>
      </c>
      <c r="F4241" s="160" t="n">
        <v>621.12</v>
      </c>
    </row>
    <row r="4242">
      <c r="A4242" s="104" t="inlineStr">
        <is>
          <t>2024/25</t>
        </is>
      </c>
      <c r="B4242" s="104" t="inlineStr">
        <is>
          <t>HC-103</t>
        </is>
      </c>
      <c r="C4242" s="104" t="inlineStr">
        <is>
          <t>P001</t>
        </is>
      </c>
      <c r="D4242" s="159" t="n">
        <v>4816</v>
      </c>
      <c r="E4242" s="160" t="n">
        <v>43334.74</v>
      </c>
      <c r="F4242" s="160" t="n">
        <v>15216.02</v>
      </c>
    </row>
    <row r="4243">
      <c r="A4243" s="104" t="inlineStr">
        <is>
          <t>2024/25</t>
        </is>
      </c>
      <c r="B4243" s="104" t="inlineStr">
        <is>
          <t>HC-103</t>
        </is>
      </c>
      <c r="C4243" s="104" t="inlineStr">
        <is>
          <t>P002</t>
        </is>
      </c>
      <c r="D4243" s="159" t="n">
        <v>6895</v>
      </c>
      <c r="E4243" s="160" t="n">
        <v>72081.63</v>
      </c>
      <c r="F4243" s="160" t="n">
        <v>26841.14</v>
      </c>
    </row>
    <row r="4244">
      <c r="A4244" s="104" t="inlineStr">
        <is>
          <t>2024/25</t>
        </is>
      </c>
      <c r="B4244" s="104" t="inlineStr">
        <is>
          <t>HC-103</t>
        </is>
      </c>
      <c r="C4244" s="104" t="inlineStr">
        <is>
          <t>P003</t>
        </is>
      </c>
      <c r="D4244" s="159" t="n">
        <v>9063</v>
      </c>
      <c r="E4244" s="160" t="n">
        <v>60962.48</v>
      </c>
      <c r="F4244" s="160" t="n">
        <v>20110.14</v>
      </c>
    </row>
    <row r="4245">
      <c r="A4245" s="104" t="inlineStr">
        <is>
          <t>2024/25</t>
        </is>
      </c>
      <c r="B4245" s="104" t="inlineStr">
        <is>
          <t>HC-103</t>
        </is>
      </c>
      <c r="C4245" s="104" t="inlineStr">
        <is>
          <t>P004</t>
        </is>
      </c>
      <c r="D4245" s="159" t="n">
        <v>4412</v>
      </c>
      <c r="E4245" s="160" t="n">
        <v>34481.04</v>
      </c>
      <c r="F4245" s="160" t="n">
        <v>11006.08</v>
      </c>
    </row>
    <row r="4246">
      <c r="A4246" s="104" t="inlineStr">
        <is>
          <t>2024/25</t>
        </is>
      </c>
      <c r="B4246" s="104" t="inlineStr">
        <is>
          <t>HC-103</t>
        </is>
      </c>
      <c r="C4246" s="104" t="inlineStr">
        <is>
          <t>P005</t>
        </is>
      </c>
      <c r="D4246" s="159" t="n">
        <v>9823</v>
      </c>
      <c r="E4246" s="160" t="n">
        <v>73234.28</v>
      </c>
      <c r="F4246" s="160" t="n">
        <v>22596.61</v>
      </c>
    </row>
    <row r="4247">
      <c r="A4247" s="104" t="inlineStr">
        <is>
          <t>2024/25</t>
        </is>
      </c>
      <c r="B4247" s="104" t="inlineStr">
        <is>
          <t>HC-103</t>
        </is>
      </c>
      <c r="C4247" s="104" t="inlineStr">
        <is>
          <t>P006</t>
        </is>
      </c>
      <c r="D4247" s="159" t="n">
        <v>8704</v>
      </c>
      <c r="E4247" s="160" t="n">
        <v>70425.33</v>
      </c>
      <c r="F4247" s="160" t="n">
        <v>20234.78</v>
      </c>
    </row>
    <row r="4248">
      <c r="A4248" s="104" t="inlineStr">
        <is>
          <t>2024/25</t>
        </is>
      </c>
      <c r="B4248" s="104" t="inlineStr">
        <is>
          <t>HC-103</t>
        </is>
      </c>
      <c r="C4248" s="104" t="inlineStr">
        <is>
          <t>P007</t>
        </is>
      </c>
      <c r="D4248" s="159" t="n">
        <v>8244</v>
      </c>
      <c r="E4248" s="160" t="n">
        <v>62212.86</v>
      </c>
      <c r="F4248" s="160" t="n">
        <v>16551.92</v>
      </c>
    </row>
    <row r="4249">
      <c r="A4249" s="104" t="inlineStr">
        <is>
          <t>2024/25</t>
        </is>
      </c>
      <c r="B4249" s="104" t="inlineStr">
        <is>
          <t>HC-103</t>
        </is>
      </c>
      <c r="C4249" s="104" t="inlineStr">
        <is>
          <t>P008</t>
        </is>
      </c>
      <c r="D4249" s="159" t="n">
        <v>7236</v>
      </c>
      <c r="E4249" s="160" t="n">
        <v>53281.23</v>
      </c>
      <c r="F4249" s="160" t="n">
        <v>19272.59</v>
      </c>
    </row>
    <row r="4250">
      <c r="A4250" s="104" t="inlineStr">
        <is>
          <t>2024/25</t>
        </is>
      </c>
      <c r="B4250" s="104" t="inlineStr">
        <is>
          <t>HC-103</t>
        </is>
      </c>
      <c r="C4250" s="104" t="inlineStr">
        <is>
          <t>P009</t>
        </is>
      </c>
      <c r="D4250" s="159" t="n">
        <v>3671</v>
      </c>
      <c r="E4250" s="160" t="n">
        <v>46385.35</v>
      </c>
      <c r="F4250" s="160" t="n">
        <v>18752.08</v>
      </c>
    </row>
    <row r="4251">
      <c r="A4251" s="104" t="inlineStr">
        <is>
          <t>2024/25</t>
        </is>
      </c>
      <c r="B4251" s="104" t="inlineStr">
        <is>
          <t>HC-103</t>
        </is>
      </c>
      <c r="C4251" s="104" t="inlineStr">
        <is>
          <t>P010</t>
        </is>
      </c>
      <c r="D4251" s="159" t="n">
        <v>9409</v>
      </c>
      <c r="E4251" s="160" t="n">
        <v>55593.56</v>
      </c>
      <c r="F4251" s="160" t="n">
        <v>17747.6</v>
      </c>
    </row>
    <row r="4252">
      <c r="A4252" s="104" t="inlineStr">
        <is>
          <t>2024/25</t>
        </is>
      </c>
      <c r="B4252" s="104" t="inlineStr">
        <is>
          <t>HC-103</t>
        </is>
      </c>
      <c r="C4252" s="104" t="inlineStr">
        <is>
          <t>P011</t>
        </is>
      </c>
      <c r="D4252" s="159" t="n">
        <v>9128</v>
      </c>
      <c r="E4252" s="160" t="n">
        <v>26554.72</v>
      </c>
      <c r="F4252" s="160" t="n">
        <v>6216.59</v>
      </c>
    </row>
    <row r="4253">
      <c r="A4253" s="104" t="inlineStr">
        <is>
          <t>2024/25</t>
        </is>
      </c>
      <c r="B4253" s="104" t="inlineStr">
        <is>
          <t>HC-103</t>
        </is>
      </c>
      <c r="C4253" s="104" t="inlineStr">
        <is>
          <t>P012</t>
        </is>
      </c>
      <c r="D4253" s="159" t="n">
        <v>9784</v>
      </c>
      <c r="E4253" s="160" t="n">
        <v>36465.68</v>
      </c>
      <c r="F4253" s="160" t="n">
        <v>10862.97</v>
      </c>
    </row>
    <row r="4254">
      <c r="A4254" s="104" t="inlineStr">
        <is>
          <t>2024/25</t>
        </is>
      </c>
      <c r="B4254" s="104" t="inlineStr">
        <is>
          <t>HC-103</t>
        </is>
      </c>
      <c r="C4254" s="104" t="inlineStr">
        <is>
          <t>P013</t>
        </is>
      </c>
      <c r="D4254" s="159" t="n">
        <v>9728</v>
      </c>
      <c r="E4254" s="160" t="n">
        <v>33604.62</v>
      </c>
      <c r="F4254" s="160" t="n">
        <v>8581.43</v>
      </c>
    </row>
    <row r="4255">
      <c r="A4255" s="104" t="inlineStr">
        <is>
          <t>2024/25</t>
        </is>
      </c>
      <c r="B4255" s="104" t="inlineStr">
        <is>
          <t>HC-103</t>
        </is>
      </c>
      <c r="C4255" s="104" t="inlineStr">
        <is>
          <t>P014</t>
        </is>
      </c>
      <c r="D4255" s="159" t="n">
        <v>10916</v>
      </c>
      <c r="E4255" s="160" t="n">
        <v>42668.53</v>
      </c>
      <c r="F4255" s="160" t="n">
        <v>11805.62</v>
      </c>
    </row>
    <row r="4256">
      <c r="A4256" s="104" t="inlineStr">
        <is>
          <t>2024/25</t>
        </is>
      </c>
      <c r="B4256" s="104" t="inlineStr">
        <is>
          <t>HC-103</t>
        </is>
      </c>
      <c r="C4256" s="104" t="inlineStr">
        <is>
          <t>P015</t>
        </is>
      </c>
      <c r="D4256" s="159" t="n">
        <v>7938</v>
      </c>
      <c r="E4256" s="160" t="n">
        <v>37528.74</v>
      </c>
      <c r="F4256" s="160" t="n">
        <v>12378.7</v>
      </c>
    </row>
    <row r="4257">
      <c r="A4257" s="104" t="inlineStr">
        <is>
          <t>2024/25</t>
        </is>
      </c>
      <c r="B4257" s="104" t="inlineStr">
        <is>
          <t>HC-103</t>
        </is>
      </c>
      <c r="C4257" s="104" t="inlineStr">
        <is>
          <t>P016</t>
        </is>
      </c>
      <c r="D4257" s="159" t="n">
        <v>3880</v>
      </c>
      <c r="E4257" s="160" t="n">
        <v>23976.38</v>
      </c>
      <c r="F4257" s="160" t="n">
        <v>7398.85</v>
      </c>
    </row>
    <row r="4258">
      <c r="A4258" s="104" t="inlineStr">
        <is>
          <t>2024/25</t>
        </is>
      </c>
      <c r="B4258" s="104" t="inlineStr">
        <is>
          <t>HC-103</t>
        </is>
      </c>
      <c r="C4258" s="104" t="inlineStr">
        <is>
          <t>P017</t>
        </is>
      </c>
      <c r="D4258" s="159" t="n">
        <v>3844</v>
      </c>
      <c r="E4258" s="160" t="n">
        <v>26217.09</v>
      </c>
      <c r="F4258" s="160" t="n">
        <v>8925.98</v>
      </c>
    </row>
    <row r="4259">
      <c r="A4259" s="104" t="inlineStr">
        <is>
          <t>2024/25</t>
        </is>
      </c>
      <c r="B4259" s="104" t="inlineStr">
        <is>
          <t>HC-103</t>
        </is>
      </c>
      <c r="C4259" s="104" t="inlineStr">
        <is>
          <t>P018</t>
        </is>
      </c>
      <c r="D4259" s="159" t="n">
        <v>9303</v>
      </c>
      <c r="E4259" s="160" t="n">
        <v>24528.75</v>
      </c>
      <c r="F4259" s="160" t="n">
        <v>5219.4</v>
      </c>
    </row>
    <row r="4260">
      <c r="A4260" s="104" t="inlineStr">
        <is>
          <t>2024/25</t>
        </is>
      </c>
      <c r="B4260" s="104" t="inlineStr">
        <is>
          <t>HC-103</t>
        </is>
      </c>
      <c r="C4260" s="104" t="inlineStr">
        <is>
          <t>P019</t>
        </is>
      </c>
      <c r="D4260" s="159" t="n">
        <v>11210</v>
      </c>
      <c r="E4260" s="160" t="n">
        <v>28538.83</v>
      </c>
      <c r="F4260" s="160" t="n">
        <v>7288.76</v>
      </c>
    </row>
    <row r="4261">
      <c r="A4261" s="104" t="inlineStr">
        <is>
          <t>2024/25</t>
        </is>
      </c>
      <c r="B4261" s="104" t="inlineStr">
        <is>
          <t>HC-103</t>
        </is>
      </c>
      <c r="C4261" s="104" t="inlineStr">
        <is>
          <t>P020</t>
        </is>
      </c>
      <c r="D4261" s="159" t="n">
        <v>7178</v>
      </c>
      <c r="E4261" s="160" t="n">
        <v>18272.07</v>
      </c>
      <c r="F4261" s="160" t="n">
        <v>4666.62</v>
      </c>
    </row>
    <row r="4262">
      <c r="A4262" s="104" t="inlineStr">
        <is>
          <t>2024/25</t>
        </is>
      </c>
      <c r="B4262" s="104" t="inlineStr">
        <is>
          <t>HC-103</t>
        </is>
      </c>
      <c r="C4262" s="104" t="inlineStr">
        <is>
          <t>P021</t>
        </is>
      </c>
      <c r="D4262" s="159" t="n">
        <v>11130</v>
      </c>
      <c r="E4262" s="160" t="n">
        <v>36424.99</v>
      </c>
      <c r="F4262" s="160" t="n">
        <v>10079.19</v>
      </c>
    </row>
    <row r="4263">
      <c r="A4263" s="104" t="inlineStr">
        <is>
          <t>2024/25</t>
        </is>
      </c>
      <c r="B4263" s="104" t="inlineStr">
        <is>
          <t>HC-103</t>
        </is>
      </c>
      <c r="C4263" s="104" t="inlineStr">
        <is>
          <t>P022</t>
        </is>
      </c>
      <c r="D4263" s="159" t="n">
        <v>9372</v>
      </c>
      <c r="E4263" s="160" t="n">
        <v>28969.66</v>
      </c>
      <c r="F4263" s="160" t="n">
        <v>7706.53</v>
      </c>
    </row>
    <row r="4264">
      <c r="A4264" s="104" t="inlineStr">
        <is>
          <t>2024/25</t>
        </is>
      </c>
      <c r="B4264" s="104" t="inlineStr">
        <is>
          <t>HC-103</t>
        </is>
      </c>
      <c r="C4264" s="104" t="inlineStr">
        <is>
          <t>P023</t>
        </is>
      </c>
      <c r="D4264" s="159" t="n">
        <v>10437</v>
      </c>
      <c r="E4264" s="160" t="n">
        <v>20870.91</v>
      </c>
      <c r="F4264" s="160" t="n">
        <v>3997.68</v>
      </c>
    </row>
    <row r="4265">
      <c r="A4265" s="104" t="inlineStr">
        <is>
          <t>2024/25</t>
        </is>
      </c>
      <c r="B4265" s="104" t="inlineStr">
        <is>
          <t>HC-103</t>
        </is>
      </c>
      <c r="C4265" s="104" t="inlineStr">
        <is>
          <t>P024</t>
        </is>
      </c>
      <c r="D4265" s="159" t="n">
        <v>12467</v>
      </c>
      <c r="E4265" s="160" t="n">
        <v>27203.51</v>
      </c>
      <c r="F4265" s="160" t="n">
        <v>5499.66</v>
      </c>
    </row>
    <row r="4266">
      <c r="A4266" s="104" t="inlineStr">
        <is>
          <t>2024/25</t>
        </is>
      </c>
      <c r="B4266" s="104" t="inlineStr">
        <is>
          <t>HC-103</t>
        </is>
      </c>
      <c r="C4266" s="104" t="inlineStr">
        <is>
          <t>P025</t>
        </is>
      </c>
      <c r="D4266" s="159" t="n">
        <v>10250</v>
      </c>
      <c r="E4266" s="160" t="n">
        <v>39134.29</v>
      </c>
      <c r="F4266" s="160" t="n">
        <v>14157.14</v>
      </c>
    </row>
    <row r="4267">
      <c r="A4267" s="104" t="inlineStr">
        <is>
          <t>2024/25</t>
        </is>
      </c>
      <c r="B4267" s="104" t="inlineStr">
        <is>
          <t>HC-103</t>
        </is>
      </c>
      <c r="C4267" s="104" t="inlineStr">
        <is>
          <t>P026</t>
        </is>
      </c>
      <c r="D4267" s="159" t="n">
        <v>6232</v>
      </c>
      <c r="E4267" s="160" t="n">
        <v>27760.55</v>
      </c>
      <c r="F4267" s="160" t="n">
        <v>8860.440000000001</v>
      </c>
    </row>
    <row r="4268">
      <c r="A4268" s="104" t="inlineStr">
        <is>
          <t>2024/25</t>
        </is>
      </c>
      <c r="B4268" s="104" t="inlineStr">
        <is>
          <t>HC-103</t>
        </is>
      </c>
      <c r="C4268" s="104" t="inlineStr">
        <is>
          <t>P027</t>
        </is>
      </c>
      <c r="D4268" s="159" t="n">
        <v>5000</v>
      </c>
      <c r="E4268" s="160" t="n">
        <v>22277.49</v>
      </c>
      <c r="F4268" s="160" t="n">
        <v>7111.07</v>
      </c>
    </row>
    <row r="4269">
      <c r="A4269" s="104" t="inlineStr">
        <is>
          <t>2024/25</t>
        </is>
      </c>
      <c r="B4269" s="104" t="inlineStr">
        <is>
          <t>HC-103</t>
        </is>
      </c>
      <c r="C4269" s="104" t="inlineStr">
        <is>
          <t>P028</t>
        </is>
      </c>
      <c r="D4269" s="159" t="n">
        <v>7105</v>
      </c>
      <c r="E4269" s="160" t="n">
        <v>33593.27</v>
      </c>
      <c r="F4269" s="160" t="n">
        <v>11438.25</v>
      </c>
    </row>
    <row r="4270">
      <c r="A4270" s="104" t="inlineStr">
        <is>
          <t>2024/25</t>
        </is>
      </c>
      <c r="B4270" s="104" t="inlineStr">
        <is>
          <t>HC-103</t>
        </is>
      </c>
      <c r="C4270" s="104" t="inlineStr">
        <is>
          <t>P029</t>
        </is>
      </c>
      <c r="D4270" s="159" t="n">
        <v>16944</v>
      </c>
      <c r="E4270" s="160" t="n">
        <v>32348.76</v>
      </c>
      <c r="F4270" s="160" t="n">
        <v>4818.78</v>
      </c>
    </row>
    <row r="4271">
      <c r="A4271" s="104" t="inlineStr">
        <is>
          <t>2024/25</t>
        </is>
      </c>
      <c r="B4271" s="104" t="inlineStr">
        <is>
          <t>HC-103</t>
        </is>
      </c>
      <c r="C4271" s="104" t="inlineStr">
        <is>
          <t>P030</t>
        </is>
      </c>
      <c r="D4271" s="159" t="n">
        <v>9360</v>
      </c>
      <c r="E4271" s="160" t="n">
        <v>28085.56</v>
      </c>
      <c r="F4271" s="160" t="n">
        <v>5380.14</v>
      </c>
    </row>
    <row r="4272">
      <c r="A4272" s="104" t="inlineStr">
        <is>
          <t>2024/25</t>
        </is>
      </c>
      <c r="B4272" s="104" t="inlineStr">
        <is>
          <t>HC-103</t>
        </is>
      </c>
      <c r="C4272" s="104" t="inlineStr">
        <is>
          <t>P031</t>
        </is>
      </c>
      <c r="D4272" s="159" t="n">
        <v>4321</v>
      </c>
      <c r="E4272" s="160" t="n">
        <v>21595.08</v>
      </c>
      <c r="F4272" s="160" t="n">
        <v>6433.83</v>
      </c>
    </row>
    <row r="4273">
      <c r="A4273" s="104" t="inlineStr">
        <is>
          <t>2024/25</t>
        </is>
      </c>
      <c r="B4273" s="104" t="inlineStr">
        <is>
          <t>HC-103</t>
        </is>
      </c>
      <c r="C4273" s="104" t="inlineStr">
        <is>
          <t>P032</t>
        </is>
      </c>
      <c r="D4273" s="159" t="n">
        <v>5392</v>
      </c>
      <c r="E4273" s="160" t="n">
        <v>12746.49</v>
      </c>
      <c r="F4273" s="160" t="n">
        <v>2847.91</v>
      </c>
    </row>
    <row r="4274">
      <c r="A4274" s="104" t="inlineStr">
        <is>
          <t>2024/25</t>
        </is>
      </c>
      <c r="B4274" s="104" t="inlineStr">
        <is>
          <t>HC-103</t>
        </is>
      </c>
      <c r="C4274" s="104" t="inlineStr">
        <is>
          <t>P033</t>
        </is>
      </c>
      <c r="D4274" s="159" t="n">
        <v>3529</v>
      </c>
      <c r="E4274" s="160" t="n">
        <v>10908.42</v>
      </c>
      <c r="F4274" s="160" t="n">
        <v>2785.37</v>
      </c>
    </row>
    <row r="4275">
      <c r="A4275" s="104" t="inlineStr">
        <is>
          <t>2024/25</t>
        </is>
      </c>
      <c r="B4275" s="104" t="inlineStr">
        <is>
          <t>HC-103</t>
        </is>
      </c>
      <c r="C4275" s="104" t="inlineStr">
        <is>
          <t>P034</t>
        </is>
      </c>
      <c r="D4275" s="159" t="n">
        <v>2449</v>
      </c>
      <c r="E4275" s="160" t="n">
        <v>10240.86</v>
      </c>
      <c r="F4275" s="160" t="n">
        <v>3160.19</v>
      </c>
    </row>
    <row r="4276">
      <c r="A4276" s="104" t="inlineStr">
        <is>
          <t>2024/25</t>
        </is>
      </c>
      <c r="B4276" s="104" t="inlineStr">
        <is>
          <t>HC-103</t>
        </is>
      </c>
      <c r="C4276" s="104" t="inlineStr">
        <is>
          <t>P035</t>
        </is>
      </c>
      <c r="D4276" s="159" t="n">
        <v>3322</v>
      </c>
      <c r="E4276" s="160" t="n">
        <v>11776.55</v>
      </c>
      <c r="F4276" s="160" t="n">
        <v>3257.73</v>
      </c>
    </row>
    <row r="4277">
      <c r="A4277" s="104" t="inlineStr">
        <is>
          <t>2024/25</t>
        </is>
      </c>
      <c r="B4277" s="104" t="inlineStr">
        <is>
          <t>HC-103</t>
        </is>
      </c>
      <c r="C4277" s="104" t="inlineStr">
        <is>
          <t>P036</t>
        </is>
      </c>
      <c r="D4277" s="159" t="n">
        <v>2663</v>
      </c>
      <c r="E4277" s="160" t="n">
        <v>10167.19</v>
      </c>
      <c r="F4277" s="160" t="n">
        <v>2921.24</v>
      </c>
    </row>
    <row r="4278">
      <c r="A4278" s="104" t="inlineStr">
        <is>
          <t>2024/25</t>
        </is>
      </c>
      <c r="B4278" s="104" t="inlineStr">
        <is>
          <t>HC-103</t>
        </is>
      </c>
      <c r="C4278" s="104" t="inlineStr">
        <is>
          <t>P037</t>
        </is>
      </c>
      <c r="D4278" s="159" t="n">
        <v>4034</v>
      </c>
      <c r="E4278" s="160" t="n">
        <v>13935.54</v>
      </c>
      <c r="F4278" s="160" t="n">
        <v>4597.01</v>
      </c>
    </row>
    <row r="4279">
      <c r="A4279" s="104" t="inlineStr">
        <is>
          <t>2024/25</t>
        </is>
      </c>
      <c r="B4279" s="104" t="inlineStr">
        <is>
          <t>HC-103</t>
        </is>
      </c>
      <c r="C4279" s="104" t="inlineStr">
        <is>
          <t>P038</t>
        </is>
      </c>
      <c r="D4279" s="159" t="n">
        <v>1915</v>
      </c>
      <c r="E4279" s="160" t="n">
        <v>12009.89</v>
      </c>
      <c r="F4279" s="160" t="n">
        <v>3833.73</v>
      </c>
    </row>
    <row r="4280">
      <c r="A4280" s="104" t="inlineStr">
        <is>
          <t>2024/25</t>
        </is>
      </c>
      <c r="B4280" s="104" t="inlineStr">
        <is>
          <t>HC-103</t>
        </is>
      </c>
      <c r="C4280" s="104" t="inlineStr">
        <is>
          <t>P039</t>
        </is>
      </c>
      <c r="D4280" s="159" t="n">
        <v>2069</v>
      </c>
      <c r="E4280" s="160" t="n">
        <v>12982.01</v>
      </c>
      <c r="F4280" s="160" t="n">
        <v>4281.88</v>
      </c>
    </row>
    <row r="4281">
      <c r="A4281" s="104" t="inlineStr">
        <is>
          <t>2024/25</t>
        </is>
      </c>
      <c r="B4281" s="104" t="inlineStr">
        <is>
          <t>HC-103</t>
        </is>
      </c>
      <c r="C4281" s="104" t="inlineStr">
        <is>
          <t>P040</t>
        </is>
      </c>
      <c r="D4281" s="159" t="n">
        <v>815</v>
      </c>
      <c r="E4281" s="160" t="n">
        <v>6227.71</v>
      </c>
      <c r="F4281" s="160" t="n">
        <v>1986.13</v>
      </c>
    </row>
    <row r="4282">
      <c r="A4282" s="104" t="inlineStr">
        <is>
          <t>2024/25</t>
        </is>
      </c>
      <c r="B4282" s="104" t="inlineStr">
        <is>
          <t>HC-103</t>
        </is>
      </c>
      <c r="C4282" s="104" t="inlineStr">
        <is>
          <t>P041</t>
        </is>
      </c>
      <c r="D4282" s="159" t="n">
        <v>395</v>
      </c>
      <c r="E4282" s="160" t="n">
        <v>4278.54</v>
      </c>
      <c r="F4282" s="160" t="n">
        <v>1638.55</v>
      </c>
    </row>
    <row r="4283">
      <c r="A4283" s="104" t="inlineStr">
        <is>
          <t>2024/25</t>
        </is>
      </c>
      <c r="B4283" s="104" t="inlineStr">
        <is>
          <t>HC-103</t>
        </is>
      </c>
      <c r="C4283" s="104" t="inlineStr">
        <is>
          <t>P042</t>
        </is>
      </c>
      <c r="D4283" s="159" t="n">
        <v>711</v>
      </c>
      <c r="E4283" s="160" t="n">
        <v>2846.67</v>
      </c>
      <c r="F4283" s="160" t="n">
        <v>696.38</v>
      </c>
    </row>
    <row r="4284">
      <c r="A4284" s="104" t="inlineStr">
        <is>
          <t>2024/25</t>
        </is>
      </c>
      <c r="B4284" s="104" t="inlineStr">
        <is>
          <t>HC-104</t>
        </is>
      </c>
      <c r="C4284" s="104" t="inlineStr">
        <is>
          <t>P001</t>
        </is>
      </c>
      <c r="D4284" s="159" t="n">
        <v>4129</v>
      </c>
      <c r="E4284" s="160" t="n">
        <v>37151.18</v>
      </c>
      <c r="F4284" s="160" t="n">
        <v>13045.4</v>
      </c>
    </row>
    <row r="4285">
      <c r="A4285" s="104" t="inlineStr">
        <is>
          <t>2024/25</t>
        </is>
      </c>
      <c r="B4285" s="104" t="inlineStr">
        <is>
          <t>HC-104</t>
        </is>
      </c>
      <c r="C4285" s="104" t="inlineStr">
        <is>
          <t>P002</t>
        </is>
      </c>
      <c r="D4285" s="159" t="n">
        <v>5859</v>
      </c>
      <c r="E4285" s="160" t="n">
        <v>61249.87</v>
      </c>
      <c r="F4285" s="160" t="n">
        <v>22804.86</v>
      </c>
    </row>
    <row r="4286">
      <c r="A4286" s="104" t="inlineStr">
        <is>
          <t>2024/25</t>
        </is>
      </c>
      <c r="B4286" s="104" t="inlineStr">
        <is>
          <t>HC-104</t>
        </is>
      </c>
      <c r="C4286" s="104" t="inlineStr">
        <is>
          <t>P003</t>
        </is>
      </c>
      <c r="D4286" s="159" t="n">
        <v>8294</v>
      </c>
      <c r="E4286" s="160" t="n">
        <v>55798.92</v>
      </c>
      <c r="F4286" s="160" t="n">
        <v>18403.14</v>
      </c>
    </row>
    <row r="4287">
      <c r="A4287" s="104" t="inlineStr">
        <is>
          <t>2024/25</t>
        </is>
      </c>
      <c r="B4287" s="104" t="inlineStr">
        <is>
          <t>HC-104</t>
        </is>
      </c>
      <c r="C4287" s="104" t="inlineStr">
        <is>
          <t>P004</t>
        </is>
      </c>
      <c r="D4287" s="159" t="n">
        <v>3894</v>
      </c>
      <c r="E4287" s="160" t="n">
        <v>30441.78</v>
      </c>
      <c r="F4287" s="160" t="n">
        <v>9717.200000000001</v>
      </c>
    </row>
    <row r="4288">
      <c r="A4288" s="104" t="inlineStr">
        <is>
          <t>2024/25</t>
        </is>
      </c>
      <c r="B4288" s="104" t="inlineStr">
        <is>
          <t>HC-104</t>
        </is>
      </c>
      <c r="C4288" s="104" t="inlineStr">
        <is>
          <t>P005</t>
        </is>
      </c>
      <c r="D4288" s="159" t="n">
        <v>8360</v>
      </c>
      <c r="E4288" s="160" t="n">
        <v>62324.38</v>
      </c>
      <c r="F4288" s="160" t="n">
        <v>19231.93</v>
      </c>
    </row>
    <row r="4289">
      <c r="A4289" s="104" t="inlineStr">
        <is>
          <t>2024/25</t>
        </is>
      </c>
      <c r="B4289" s="104" t="inlineStr">
        <is>
          <t>HC-104</t>
        </is>
      </c>
      <c r="C4289" s="104" t="inlineStr">
        <is>
          <t>P006</t>
        </is>
      </c>
      <c r="D4289" s="159" t="n">
        <v>7807</v>
      </c>
      <c r="E4289" s="160" t="n">
        <v>63177.19</v>
      </c>
      <c r="F4289" s="160" t="n">
        <v>18152.87</v>
      </c>
    </row>
    <row r="4290">
      <c r="A4290" s="104" t="inlineStr">
        <is>
          <t>2024/25</t>
        </is>
      </c>
      <c r="B4290" s="104" t="inlineStr">
        <is>
          <t>HC-104</t>
        </is>
      </c>
      <c r="C4290" s="104" t="inlineStr">
        <is>
          <t>P007</t>
        </is>
      </c>
      <c r="D4290" s="159" t="n">
        <v>7043</v>
      </c>
      <c r="E4290" s="160" t="n">
        <v>53133.84</v>
      </c>
      <c r="F4290" s="160" t="n">
        <v>14133.1</v>
      </c>
    </row>
    <row r="4291">
      <c r="A4291" s="104" t="inlineStr">
        <is>
          <t>2024/25</t>
        </is>
      </c>
      <c r="B4291" s="104" t="inlineStr">
        <is>
          <t>HC-104</t>
        </is>
      </c>
      <c r="C4291" s="104" t="inlineStr">
        <is>
          <t>P008</t>
        </is>
      </c>
      <c r="D4291" s="159" t="n">
        <v>6313</v>
      </c>
      <c r="E4291" s="160" t="n">
        <v>46494.04</v>
      </c>
      <c r="F4291" s="160" t="n">
        <v>16817.82</v>
      </c>
    </row>
    <row r="4292">
      <c r="A4292" s="104" t="inlineStr">
        <is>
          <t>2024/25</t>
        </is>
      </c>
      <c r="B4292" s="104" t="inlineStr">
        <is>
          <t>HC-104</t>
        </is>
      </c>
      <c r="C4292" s="104" t="inlineStr">
        <is>
          <t>P009</t>
        </is>
      </c>
      <c r="D4292" s="159" t="n">
        <v>3202</v>
      </c>
      <c r="E4292" s="160" t="n">
        <v>40466.76</v>
      </c>
      <c r="F4292" s="160" t="n">
        <v>16362.2</v>
      </c>
    </row>
    <row r="4293">
      <c r="A4293" s="104" t="inlineStr">
        <is>
          <t>2024/25</t>
        </is>
      </c>
      <c r="B4293" s="104" t="inlineStr">
        <is>
          <t>HC-104</t>
        </is>
      </c>
      <c r="C4293" s="104" t="inlineStr">
        <is>
          <t>P010</t>
        </is>
      </c>
      <c r="D4293" s="159" t="n">
        <v>8362</v>
      </c>
      <c r="E4293" s="160" t="n">
        <v>49408.77</v>
      </c>
      <c r="F4293" s="160" t="n">
        <v>15772.61</v>
      </c>
    </row>
    <row r="4294">
      <c r="A4294" s="104" t="inlineStr">
        <is>
          <t>2024/25</t>
        </is>
      </c>
      <c r="B4294" s="104" t="inlineStr">
        <is>
          <t>HC-104</t>
        </is>
      </c>
      <c r="C4294" s="104" t="inlineStr">
        <is>
          <t>P011</t>
        </is>
      </c>
      <c r="D4294" s="159" t="n">
        <v>7460</v>
      </c>
      <c r="E4294" s="160" t="n">
        <v>21704.14</v>
      </c>
      <c r="F4294" s="160" t="n">
        <v>5080.59</v>
      </c>
    </row>
    <row r="4295">
      <c r="A4295" s="104" t="inlineStr">
        <is>
          <t>2024/25</t>
        </is>
      </c>
      <c r="B4295" s="104" t="inlineStr">
        <is>
          <t>HC-104</t>
        </is>
      </c>
      <c r="C4295" s="104" t="inlineStr">
        <is>
          <t>P012</t>
        </is>
      </c>
      <c r="D4295" s="159" t="n">
        <v>8364</v>
      </c>
      <c r="E4295" s="160" t="n">
        <v>31172.66</v>
      </c>
      <c r="F4295" s="160" t="n">
        <v>9288.93</v>
      </c>
    </row>
    <row r="4296">
      <c r="A4296" s="104" t="inlineStr">
        <is>
          <t>2024/25</t>
        </is>
      </c>
      <c r="B4296" s="104" t="inlineStr">
        <is>
          <t>HC-104</t>
        </is>
      </c>
      <c r="C4296" s="104" t="inlineStr">
        <is>
          <t>P013</t>
        </is>
      </c>
      <c r="D4296" s="159" t="n">
        <v>8829</v>
      </c>
      <c r="E4296" s="160" t="n">
        <v>30501.3</v>
      </c>
      <c r="F4296" s="160" t="n">
        <v>7788.8</v>
      </c>
    </row>
    <row r="4297">
      <c r="A4297" s="104" t="inlineStr">
        <is>
          <t>2024/25</t>
        </is>
      </c>
      <c r="B4297" s="104" t="inlineStr">
        <is>
          <t>HC-104</t>
        </is>
      </c>
      <c r="C4297" s="104" t="inlineStr">
        <is>
          <t>P014</t>
        </is>
      </c>
      <c r="D4297" s="159" t="n">
        <v>9762</v>
      </c>
      <c r="E4297" s="160" t="n">
        <v>38161.86</v>
      </c>
      <c r="F4297" s="160" t="n">
        <v>10557.79</v>
      </c>
    </row>
    <row r="4298">
      <c r="A4298" s="104" t="inlineStr">
        <is>
          <t>2024/25</t>
        </is>
      </c>
      <c r="B4298" s="104" t="inlineStr">
        <is>
          <t>HC-104</t>
        </is>
      </c>
      <c r="C4298" s="104" t="inlineStr">
        <is>
          <t>P015</t>
        </is>
      </c>
      <c r="D4298" s="159" t="n">
        <v>6714</v>
      </c>
      <c r="E4298" s="160" t="n">
        <v>31738.84</v>
      </c>
      <c r="F4298" s="160" t="n">
        <v>10468.9</v>
      </c>
    </row>
    <row r="4299">
      <c r="A4299" s="104" t="inlineStr">
        <is>
          <t>2024/25</t>
        </is>
      </c>
      <c r="B4299" s="104" t="inlineStr">
        <is>
          <t>HC-104</t>
        </is>
      </c>
      <c r="C4299" s="104" t="inlineStr">
        <is>
          <t>P016</t>
        </is>
      </c>
      <c r="D4299" s="159" t="n">
        <v>3660</v>
      </c>
      <c r="E4299" s="160" t="n">
        <v>22629.65</v>
      </c>
      <c r="F4299" s="160" t="n">
        <v>6982.01</v>
      </c>
    </row>
    <row r="4300">
      <c r="A4300" s="104" t="inlineStr">
        <is>
          <t>2024/25</t>
        </is>
      </c>
      <c r="B4300" s="104" t="inlineStr">
        <is>
          <t>HC-104</t>
        </is>
      </c>
      <c r="C4300" s="104" t="inlineStr">
        <is>
          <t>P017</t>
        </is>
      </c>
      <c r="D4300" s="159" t="n">
        <v>3230</v>
      </c>
      <c r="E4300" s="160" t="n">
        <v>22018.92</v>
      </c>
      <c r="F4300" s="160" t="n">
        <v>7494.85</v>
      </c>
    </row>
    <row r="4301">
      <c r="A4301" s="104" t="inlineStr">
        <is>
          <t>2024/25</t>
        </is>
      </c>
      <c r="B4301" s="104" t="inlineStr">
        <is>
          <t>HC-104</t>
        </is>
      </c>
      <c r="C4301" s="104" t="inlineStr">
        <is>
          <t>P018</t>
        </is>
      </c>
      <c r="D4301" s="159" t="n">
        <v>7546</v>
      </c>
      <c r="E4301" s="160" t="n">
        <v>19899.95</v>
      </c>
      <c r="F4301" s="160" t="n">
        <v>4234.5</v>
      </c>
    </row>
    <row r="4302">
      <c r="A4302" s="104" t="inlineStr">
        <is>
          <t>2024/25</t>
        </is>
      </c>
      <c r="B4302" s="104" t="inlineStr">
        <is>
          <t>HC-104</t>
        </is>
      </c>
      <c r="C4302" s="104" t="inlineStr">
        <is>
          <t>P019</t>
        </is>
      </c>
      <c r="D4302" s="159" t="n">
        <v>10037</v>
      </c>
      <c r="E4302" s="160" t="n">
        <v>25551.88</v>
      </c>
      <c r="F4302" s="160" t="n">
        <v>6524.58</v>
      </c>
    </row>
    <row r="4303">
      <c r="A4303" s="104" t="inlineStr">
        <is>
          <t>2024/25</t>
        </is>
      </c>
      <c r="B4303" s="104" t="inlineStr">
        <is>
          <t>HC-104</t>
        </is>
      </c>
      <c r="C4303" s="104" t="inlineStr">
        <is>
          <t>P020</t>
        </is>
      </c>
      <c r="D4303" s="159" t="n">
        <v>6526</v>
      </c>
      <c r="E4303" s="160" t="n">
        <v>16613.75</v>
      </c>
      <c r="F4303" s="160" t="n">
        <v>4242.58</v>
      </c>
    </row>
    <row r="4304">
      <c r="A4304" s="104" t="inlineStr">
        <is>
          <t>2024/25</t>
        </is>
      </c>
      <c r="B4304" s="104" t="inlineStr">
        <is>
          <t>HC-104</t>
        </is>
      </c>
      <c r="C4304" s="104" t="inlineStr">
        <is>
          <t>P021</t>
        </is>
      </c>
      <c r="D4304" s="159" t="n">
        <v>9520</v>
      </c>
      <c r="E4304" s="160" t="n">
        <v>31159.02</v>
      </c>
      <c r="F4304" s="160" t="n">
        <v>8620.370000000001</v>
      </c>
    </row>
    <row r="4305">
      <c r="A4305" s="104" t="inlineStr">
        <is>
          <t>2024/25</t>
        </is>
      </c>
      <c r="B4305" s="104" t="inlineStr">
        <is>
          <t>HC-104</t>
        </is>
      </c>
      <c r="C4305" s="104" t="inlineStr">
        <is>
          <t>P022</t>
        </is>
      </c>
      <c r="D4305" s="159" t="n">
        <v>7959</v>
      </c>
      <c r="E4305" s="160" t="n">
        <v>24602.07</v>
      </c>
      <c r="F4305" s="160" t="n">
        <v>6544.66</v>
      </c>
    </row>
    <row r="4306">
      <c r="A4306" s="104" t="inlineStr">
        <is>
          <t>2024/25</t>
        </is>
      </c>
      <c r="B4306" s="104" t="inlineStr">
        <is>
          <t>HC-104</t>
        </is>
      </c>
      <c r="C4306" s="104" t="inlineStr">
        <is>
          <t>P023</t>
        </is>
      </c>
      <c r="D4306" s="159" t="n">
        <v>9244</v>
      </c>
      <c r="E4306" s="160" t="n">
        <v>18489.05</v>
      </c>
      <c r="F4306" s="160" t="n">
        <v>3541.31</v>
      </c>
    </row>
    <row r="4307">
      <c r="A4307" s="104" t="inlineStr">
        <is>
          <t>2024/25</t>
        </is>
      </c>
      <c r="B4307" s="104" t="inlineStr">
        <is>
          <t>HC-104</t>
        </is>
      </c>
      <c r="C4307" s="104" t="inlineStr">
        <is>
          <t>P024</t>
        </is>
      </c>
      <c r="D4307" s="159" t="n">
        <v>10162</v>
      </c>
      <c r="E4307" s="160" t="n">
        <v>22171.02</v>
      </c>
      <c r="F4307" s="160" t="n">
        <v>4482.75</v>
      </c>
    </row>
    <row r="4308">
      <c r="A4308" s="104" t="inlineStr">
        <is>
          <t>2024/25</t>
        </is>
      </c>
      <c r="B4308" s="104" t="inlineStr">
        <is>
          <t>HC-104</t>
        </is>
      </c>
      <c r="C4308" s="104" t="inlineStr">
        <is>
          <t>P025</t>
        </is>
      </c>
      <c r="D4308" s="159" t="n">
        <v>8938</v>
      </c>
      <c r="E4308" s="160" t="n">
        <v>34127.61</v>
      </c>
      <c r="F4308" s="160" t="n">
        <v>12345.35</v>
      </c>
    </row>
    <row r="4309">
      <c r="A4309" s="104" t="inlineStr">
        <is>
          <t>2024/25</t>
        </is>
      </c>
      <c r="B4309" s="104" t="inlineStr">
        <is>
          <t>HC-104</t>
        </is>
      </c>
      <c r="C4309" s="104" t="inlineStr">
        <is>
          <t>P026</t>
        </is>
      </c>
      <c r="D4309" s="159" t="n">
        <v>5190</v>
      </c>
      <c r="E4309" s="160" t="n">
        <v>23116.14</v>
      </c>
      <c r="F4309" s="160" t="n">
        <v>7377.35</v>
      </c>
    </row>
    <row r="4310">
      <c r="A4310" s="104" t="inlineStr">
        <is>
          <t>2024/25</t>
        </is>
      </c>
      <c r="B4310" s="104" t="inlineStr">
        <is>
          <t>HC-104</t>
        </is>
      </c>
      <c r="C4310" s="104" t="inlineStr">
        <is>
          <t>P027</t>
        </is>
      </c>
      <c r="D4310" s="159" t="n">
        <v>4280</v>
      </c>
      <c r="E4310" s="160" t="n">
        <v>19063.65</v>
      </c>
      <c r="F4310" s="160" t="n">
        <v>6087.21</v>
      </c>
    </row>
    <row r="4311">
      <c r="A4311" s="104" t="inlineStr">
        <is>
          <t>2024/25</t>
        </is>
      </c>
      <c r="B4311" s="104" t="inlineStr">
        <is>
          <t>HC-104</t>
        </is>
      </c>
      <c r="C4311" s="104" t="inlineStr">
        <is>
          <t>P028</t>
        </is>
      </c>
      <c r="D4311" s="159" t="n">
        <v>5877</v>
      </c>
      <c r="E4311" s="160" t="n">
        <v>27779.85</v>
      </c>
      <c r="F4311" s="160" t="n">
        <v>9457.77</v>
      </c>
    </row>
    <row r="4312">
      <c r="A4312" s="104" t="inlineStr">
        <is>
          <t>2024/25</t>
        </is>
      </c>
      <c r="B4312" s="104" t="inlineStr">
        <is>
          <t>HC-104</t>
        </is>
      </c>
      <c r="C4312" s="104" t="inlineStr">
        <is>
          <t>P029</t>
        </is>
      </c>
      <c r="D4312" s="159" t="n">
        <v>13810</v>
      </c>
      <c r="E4312" s="160" t="n">
        <v>26366.88</v>
      </c>
      <c r="F4312" s="160" t="n">
        <v>3928.32</v>
      </c>
    </row>
    <row r="4313">
      <c r="A4313" s="104" t="inlineStr">
        <is>
          <t>2024/25</t>
        </is>
      </c>
      <c r="B4313" s="104" t="inlineStr">
        <is>
          <t>HC-104</t>
        </is>
      </c>
      <c r="C4313" s="104" t="inlineStr">
        <is>
          <t>P030</t>
        </is>
      </c>
      <c r="D4313" s="159" t="n">
        <v>8215</v>
      </c>
      <c r="E4313" s="160" t="n">
        <v>24644.73</v>
      </c>
      <c r="F4313" s="160" t="n">
        <v>4720.41</v>
      </c>
    </row>
    <row r="4314">
      <c r="A4314" s="104" t="inlineStr">
        <is>
          <t>2024/25</t>
        </is>
      </c>
      <c r="B4314" s="104" t="inlineStr">
        <is>
          <t>HC-104</t>
        </is>
      </c>
      <c r="C4314" s="104" t="inlineStr">
        <is>
          <t>P031</t>
        </is>
      </c>
      <c r="D4314" s="159" t="n">
        <v>3671</v>
      </c>
      <c r="E4314" s="160" t="n">
        <v>18363.23</v>
      </c>
      <c r="F4314" s="160" t="n">
        <v>5471.4</v>
      </c>
    </row>
    <row r="4315">
      <c r="A4315" s="104" t="inlineStr">
        <is>
          <t>2024/25</t>
        </is>
      </c>
      <c r="B4315" s="104" t="inlineStr">
        <is>
          <t>HC-104</t>
        </is>
      </c>
      <c r="C4315" s="104" t="inlineStr">
        <is>
          <t>P032</t>
        </is>
      </c>
      <c r="D4315" s="159" t="n">
        <v>4700</v>
      </c>
      <c r="E4315" s="160" t="n">
        <v>11110.19</v>
      </c>
      <c r="F4315" s="160" t="n">
        <v>2482.42</v>
      </c>
    </row>
    <row r="4316">
      <c r="A4316" s="104" t="inlineStr">
        <is>
          <t>2024/25</t>
        </is>
      </c>
      <c r="B4316" s="104" t="inlineStr">
        <is>
          <t>HC-104</t>
        </is>
      </c>
      <c r="C4316" s="104" t="inlineStr">
        <is>
          <t>P033</t>
        </is>
      </c>
      <c r="D4316" s="159" t="n">
        <v>3031</v>
      </c>
      <c r="E4316" s="160" t="n">
        <v>9365.59</v>
      </c>
      <c r="F4316" s="160" t="n">
        <v>2391.58</v>
      </c>
    </row>
    <row r="4317">
      <c r="A4317" s="104" t="inlineStr">
        <is>
          <t>2024/25</t>
        </is>
      </c>
      <c r="B4317" s="104" t="inlineStr">
        <is>
          <t>HC-104</t>
        </is>
      </c>
      <c r="C4317" s="104" t="inlineStr">
        <is>
          <t>P034</t>
        </is>
      </c>
      <c r="D4317" s="159" t="n">
        <v>2102</v>
      </c>
      <c r="E4317" s="160" t="n">
        <v>8794.18</v>
      </c>
      <c r="F4317" s="160" t="n">
        <v>2713.88</v>
      </c>
    </row>
    <row r="4318">
      <c r="A4318" s="104" t="inlineStr">
        <is>
          <t>2024/25</t>
        </is>
      </c>
      <c r="B4318" s="104" t="inlineStr">
        <is>
          <t>HC-104</t>
        </is>
      </c>
      <c r="C4318" s="104" t="inlineStr">
        <is>
          <t>P035</t>
        </is>
      </c>
      <c r="D4318" s="159" t="n">
        <v>2975</v>
      </c>
      <c r="E4318" s="160" t="n">
        <v>10548.67</v>
      </c>
      <c r="F4318" s="160" t="n">
        <v>2918.88</v>
      </c>
    </row>
    <row r="4319">
      <c r="A4319" s="104" t="inlineStr">
        <is>
          <t>2024/25</t>
        </is>
      </c>
      <c r="B4319" s="104" t="inlineStr">
        <is>
          <t>HC-104</t>
        </is>
      </c>
      <c r="C4319" s="104" t="inlineStr">
        <is>
          <t>P036</t>
        </is>
      </c>
      <c r="D4319" s="159" t="n">
        <v>2323</v>
      </c>
      <c r="E4319" s="160" t="n">
        <v>8873.389999999999</v>
      </c>
      <c r="F4319" s="160" t="n">
        <v>2549.69</v>
      </c>
    </row>
    <row r="4320">
      <c r="A4320" s="104" t="inlineStr">
        <is>
          <t>2024/25</t>
        </is>
      </c>
      <c r="B4320" s="104" t="inlineStr">
        <is>
          <t>HC-104</t>
        </is>
      </c>
      <c r="C4320" s="104" t="inlineStr">
        <is>
          <t>P037</t>
        </is>
      </c>
      <c r="D4320" s="159" t="n">
        <v>3528</v>
      </c>
      <c r="E4320" s="160" t="n">
        <v>12184.79</v>
      </c>
      <c r="F4320" s="160" t="n">
        <v>4019.14</v>
      </c>
    </row>
    <row r="4321">
      <c r="A4321" s="104" t="inlineStr">
        <is>
          <t>2024/25</t>
        </is>
      </c>
      <c r="B4321" s="104" t="inlineStr">
        <is>
          <t>HC-104</t>
        </is>
      </c>
      <c r="C4321" s="104" t="inlineStr">
        <is>
          <t>P038</t>
        </is>
      </c>
      <c r="D4321" s="159" t="n">
        <v>1684</v>
      </c>
      <c r="E4321" s="160" t="n">
        <v>10568.46</v>
      </c>
      <c r="F4321" s="160" t="n">
        <v>3373.48</v>
      </c>
    </row>
    <row r="4322">
      <c r="A4322" s="104" t="inlineStr">
        <is>
          <t>2024/25</t>
        </is>
      </c>
      <c r="B4322" s="104" t="inlineStr">
        <is>
          <t>HC-104</t>
        </is>
      </c>
      <c r="C4322" s="104" t="inlineStr">
        <is>
          <t>P039</t>
        </is>
      </c>
      <c r="D4322" s="159" t="n">
        <v>1789</v>
      </c>
      <c r="E4322" s="160" t="n">
        <v>11227.77</v>
      </c>
      <c r="F4322" s="160" t="n">
        <v>3703.71</v>
      </c>
    </row>
    <row r="4323">
      <c r="A4323" s="104" t="inlineStr">
        <is>
          <t>2024/25</t>
        </is>
      </c>
      <c r="B4323" s="104" t="inlineStr">
        <is>
          <t>HC-104</t>
        </is>
      </c>
      <c r="C4323" s="104" t="inlineStr">
        <is>
          <t>P040</t>
        </is>
      </c>
      <c r="D4323" s="159" t="n">
        <v>682</v>
      </c>
      <c r="E4323" s="160" t="n">
        <v>5205.85</v>
      </c>
      <c r="F4323" s="160" t="n">
        <v>1663.73</v>
      </c>
    </row>
    <row r="4324">
      <c r="A4324" s="104" t="inlineStr">
        <is>
          <t>2024/25</t>
        </is>
      </c>
      <c r="B4324" s="104" t="inlineStr">
        <is>
          <t>HC-104</t>
        </is>
      </c>
      <c r="C4324" s="104" t="inlineStr">
        <is>
          <t>P041</t>
        </is>
      </c>
      <c r="D4324" s="159" t="n">
        <v>318</v>
      </c>
      <c r="E4324" s="160" t="n">
        <v>3451.37</v>
      </c>
      <c r="F4324" s="160" t="n">
        <v>1320.98</v>
      </c>
    </row>
    <row r="4325">
      <c r="A4325" s="104" t="inlineStr">
        <is>
          <t>2024/25</t>
        </is>
      </c>
      <c r="B4325" s="104" t="inlineStr">
        <is>
          <t>HC-104</t>
        </is>
      </c>
      <c r="C4325" s="104" t="inlineStr">
        <is>
          <t>P042</t>
        </is>
      </c>
      <c r="D4325" s="159" t="n">
        <v>614</v>
      </c>
      <c r="E4325" s="160" t="n">
        <v>2457.11</v>
      </c>
      <c r="F4325" s="160" t="n">
        <v>600.9</v>
      </c>
    </row>
    <row r="4326">
      <c r="A4326" s="104" t="inlineStr">
        <is>
          <t>2024/25</t>
        </is>
      </c>
      <c r="B4326" s="104" t="inlineStr">
        <is>
          <t>HC-105</t>
        </is>
      </c>
      <c r="C4326" s="104" t="inlineStr">
        <is>
          <t>P001</t>
        </is>
      </c>
      <c r="D4326" s="159" t="n">
        <v>6448</v>
      </c>
      <c r="E4326" s="160" t="n">
        <v>58035.89</v>
      </c>
      <c r="F4326" s="160" t="n">
        <v>20399.45</v>
      </c>
    </row>
    <row r="4327">
      <c r="A4327" s="104" t="inlineStr">
        <is>
          <t>2024/25</t>
        </is>
      </c>
      <c r="B4327" s="104" t="inlineStr">
        <is>
          <t>HC-105</t>
        </is>
      </c>
      <c r="C4327" s="104" t="inlineStr">
        <is>
          <t>P002</t>
        </is>
      </c>
      <c r="D4327" s="159" t="n">
        <v>9774</v>
      </c>
      <c r="E4327" s="160" t="n">
        <v>102204.96</v>
      </c>
      <c r="F4327" s="160" t="n">
        <v>38095.19</v>
      </c>
    </row>
    <row r="4328">
      <c r="A4328" s="104" t="inlineStr">
        <is>
          <t>2024/25</t>
        </is>
      </c>
      <c r="B4328" s="104" t="inlineStr">
        <is>
          <t>HC-105</t>
        </is>
      </c>
      <c r="C4328" s="104" t="inlineStr">
        <is>
          <t>P003</t>
        </is>
      </c>
      <c r="D4328" s="159" t="n">
        <v>13329</v>
      </c>
      <c r="E4328" s="160" t="n">
        <v>89665.03</v>
      </c>
      <c r="F4328" s="160" t="n">
        <v>29607.67</v>
      </c>
    </row>
    <row r="4329">
      <c r="A4329" s="104" t="inlineStr">
        <is>
          <t>2024/25</t>
        </is>
      </c>
      <c r="B4329" s="104" t="inlineStr">
        <is>
          <t>HC-105</t>
        </is>
      </c>
      <c r="C4329" s="104" t="inlineStr">
        <is>
          <t>P004</t>
        </is>
      </c>
      <c r="D4329" s="159" t="n">
        <v>5700</v>
      </c>
      <c r="E4329" s="160" t="n">
        <v>44556.82</v>
      </c>
      <c r="F4329" s="160" t="n">
        <v>14233.18</v>
      </c>
    </row>
    <row r="4330">
      <c r="A4330" s="104" t="inlineStr">
        <is>
          <t>2024/25</t>
        </is>
      </c>
      <c r="B4330" s="104" t="inlineStr">
        <is>
          <t>HC-105</t>
        </is>
      </c>
      <c r="C4330" s="104" t="inlineStr">
        <is>
          <t>P005</t>
        </is>
      </c>
      <c r="D4330" s="159" t="n">
        <v>13079</v>
      </c>
      <c r="E4330" s="160" t="n">
        <v>97492.28</v>
      </c>
      <c r="F4330" s="160" t="n">
        <v>30107.65</v>
      </c>
    </row>
    <row r="4331">
      <c r="A4331" s="104" t="inlineStr">
        <is>
          <t>2024/25</t>
        </is>
      </c>
      <c r="B4331" s="104" t="inlineStr">
        <is>
          <t>HC-105</t>
        </is>
      </c>
      <c r="C4331" s="104" t="inlineStr">
        <is>
          <t>P006</t>
        </is>
      </c>
      <c r="D4331" s="159" t="n">
        <v>11765</v>
      </c>
      <c r="E4331" s="160" t="n">
        <v>95203.12</v>
      </c>
      <c r="F4331" s="160" t="n">
        <v>27380.14</v>
      </c>
    </row>
    <row r="4332">
      <c r="A4332" s="104" t="inlineStr">
        <is>
          <t>2024/25</t>
        </is>
      </c>
      <c r="B4332" s="104" t="inlineStr">
        <is>
          <t>HC-105</t>
        </is>
      </c>
      <c r="C4332" s="104" t="inlineStr">
        <is>
          <t>P007</t>
        </is>
      </c>
      <c r="D4332" s="159" t="n">
        <v>12093</v>
      </c>
      <c r="E4332" s="160" t="n">
        <v>91236.53999999999</v>
      </c>
      <c r="F4332" s="160" t="n">
        <v>24300.31</v>
      </c>
    </row>
    <row r="4333">
      <c r="A4333" s="104" t="inlineStr">
        <is>
          <t>2024/25</t>
        </is>
      </c>
      <c r="B4333" s="104" t="inlineStr">
        <is>
          <t>HC-105</t>
        </is>
      </c>
      <c r="C4333" s="104" t="inlineStr">
        <is>
          <t>P008</t>
        </is>
      </c>
      <c r="D4333" s="159" t="n">
        <v>9842</v>
      </c>
      <c r="E4333" s="160" t="n">
        <v>72476.8</v>
      </c>
      <c r="F4333" s="160" t="n">
        <v>26245.64</v>
      </c>
    </row>
    <row r="4334">
      <c r="A4334" s="104" t="inlineStr">
        <is>
          <t>2024/25</t>
        </is>
      </c>
      <c r="B4334" s="104" t="inlineStr">
        <is>
          <t>HC-105</t>
        </is>
      </c>
      <c r="C4334" s="104" t="inlineStr">
        <is>
          <t>P009</t>
        </is>
      </c>
      <c r="D4334" s="159" t="n">
        <v>5060</v>
      </c>
      <c r="E4334" s="160" t="n">
        <v>63952.84</v>
      </c>
      <c r="F4334" s="160" t="n">
        <v>25882.52</v>
      </c>
    </row>
    <row r="4335">
      <c r="A4335" s="104" t="inlineStr">
        <is>
          <t>2024/25</t>
        </is>
      </c>
      <c r="B4335" s="104" t="inlineStr">
        <is>
          <t>HC-105</t>
        </is>
      </c>
      <c r="C4335" s="104" t="inlineStr">
        <is>
          <t>P010</t>
        </is>
      </c>
      <c r="D4335" s="159" t="n">
        <v>12946</v>
      </c>
      <c r="E4335" s="160" t="n">
        <v>76503.06</v>
      </c>
      <c r="F4335" s="160" t="n">
        <v>24445.61</v>
      </c>
    </row>
    <row r="4336">
      <c r="A4336" s="104" t="inlineStr">
        <is>
          <t>2024/25</t>
        </is>
      </c>
      <c r="B4336" s="104" t="inlineStr">
        <is>
          <t>HC-105</t>
        </is>
      </c>
      <c r="C4336" s="104" t="inlineStr">
        <is>
          <t>P011</t>
        </is>
      </c>
      <c r="D4336" s="159" t="n">
        <v>11808</v>
      </c>
      <c r="E4336" s="160" t="n">
        <v>34349.45</v>
      </c>
      <c r="F4336" s="160" t="n">
        <v>8049.56</v>
      </c>
    </row>
    <row r="4337">
      <c r="A4337" s="104" t="inlineStr">
        <is>
          <t>2024/25</t>
        </is>
      </c>
      <c r="B4337" s="104" t="inlineStr">
        <is>
          <t>HC-105</t>
        </is>
      </c>
      <c r="C4337" s="104" t="inlineStr">
        <is>
          <t>P012</t>
        </is>
      </c>
      <c r="D4337" s="159" t="n">
        <v>12683</v>
      </c>
      <c r="E4337" s="160" t="n">
        <v>47272.82</v>
      </c>
      <c r="F4337" s="160" t="n">
        <v>14099.02</v>
      </c>
    </row>
    <row r="4338">
      <c r="A4338" s="104" t="inlineStr">
        <is>
          <t>2024/25</t>
        </is>
      </c>
      <c r="B4338" s="104" t="inlineStr">
        <is>
          <t>HC-105</t>
        </is>
      </c>
      <c r="C4338" s="104" t="inlineStr">
        <is>
          <t>P013</t>
        </is>
      </c>
      <c r="D4338" s="159" t="n">
        <v>14045</v>
      </c>
      <c r="E4338" s="160" t="n">
        <v>48522.65</v>
      </c>
      <c r="F4338" s="160" t="n">
        <v>12403.81</v>
      </c>
    </row>
    <row r="4339">
      <c r="A4339" s="104" t="inlineStr">
        <is>
          <t>2024/25</t>
        </is>
      </c>
      <c r="B4339" s="104" t="inlineStr">
        <is>
          <t>HC-105</t>
        </is>
      </c>
      <c r="C4339" s="104" t="inlineStr">
        <is>
          <t>P014</t>
        </is>
      </c>
      <c r="D4339" s="159" t="n">
        <v>15056</v>
      </c>
      <c r="E4339" s="160" t="n">
        <v>58862.16</v>
      </c>
      <c r="F4339" s="160" t="n">
        <v>16302.09</v>
      </c>
    </row>
    <row r="4340">
      <c r="A4340" s="104" t="inlineStr">
        <is>
          <t>2024/25</t>
        </is>
      </c>
      <c r="B4340" s="104" t="inlineStr">
        <is>
          <t>HC-105</t>
        </is>
      </c>
      <c r="C4340" s="104" t="inlineStr">
        <is>
          <t>P015</t>
        </is>
      </c>
      <c r="D4340" s="159" t="n">
        <v>10522</v>
      </c>
      <c r="E4340" s="160" t="n">
        <v>49738.87</v>
      </c>
      <c r="F4340" s="160" t="n">
        <v>16421.14</v>
      </c>
    </row>
    <row r="4341">
      <c r="A4341" s="104" t="inlineStr">
        <is>
          <t>2024/25</t>
        </is>
      </c>
      <c r="B4341" s="104" t="inlineStr">
        <is>
          <t>HC-105</t>
        </is>
      </c>
      <c r="C4341" s="104" t="inlineStr">
        <is>
          <t>P016</t>
        </is>
      </c>
      <c r="D4341" s="159" t="n">
        <v>5572</v>
      </c>
      <c r="E4341" s="160" t="n">
        <v>34442.15</v>
      </c>
      <c r="F4341" s="160" t="n">
        <v>10640.64</v>
      </c>
    </row>
    <row r="4342">
      <c r="A4342" s="104" t="inlineStr">
        <is>
          <t>2024/25</t>
        </is>
      </c>
      <c r="B4342" s="104" t="inlineStr">
        <is>
          <t>HC-105</t>
        </is>
      </c>
      <c r="C4342" s="104" t="inlineStr">
        <is>
          <t>P017</t>
        </is>
      </c>
      <c r="D4342" s="159" t="n">
        <v>5257</v>
      </c>
      <c r="E4342" s="160" t="n">
        <v>35841.43</v>
      </c>
      <c r="F4342" s="160" t="n">
        <v>12214.47</v>
      </c>
    </row>
    <row r="4343">
      <c r="A4343" s="104" t="inlineStr">
        <is>
          <t>2024/25</t>
        </is>
      </c>
      <c r="B4343" s="104" t="inlineStr">
        <is>
          <t>HC-105</t>
        </is>
      </c>
      <c r="C4343" s="104" t="inlineStr">
        <is>
          <t>P018</t>
        </is>
      </c>
      <c r="D4343" s="159" t="n">
        <v>12039</v>
      </c>
      <c r="E4343" s="160" t="n">
        <v>31742.05</v>
      </c>
      <c r="F4343" s="160" t="n">
        <v>6761.75</v>
      </c>
    </row>
    <row r="4344">
      <c r="A4344" s="104" t="inlineStr">
        <is>
          <t>2024/25</t>
        </is>
      </c>
      <c r="B4344" s="104" t="inlineStr">
        <is>
          <t>HC-105</t>
        </is>
      </c>
      <c r="C4344" s="104" t="inlineStr">
        <is>
          <t>P019</t>
        </is>
      </c>
      <c r="D4344" s="159" t="n">
        <v>14994</v>
      </c>
      <c r="E4344" s="160" t="n">
        <v>38166.26</v>
      </c>
      <c r="F4344" s="160" t="n">
        <v>9756.620000000001</v>
      </c>
    </row>
    <row r="4345">
      <c r="A4345" s="104" t="inlineStr">
        <is>
          <t>2024/25</t>
        </is>
      </c>
      <c r="B4345" s="104" t="inlineStr">
        <is>
          <t>HC-105</t>
        </is>
      </c>
      <c r="C4345" s="104" t="inlineStr">
        <is>
          <t>P020</t>
        </is>
      </c>
      <c r="D4345" s="159" t="n">
        <v>9788</v>
      </c>
      <c r="E4345" s="160" t="n">
        <v>24912.56</v>
      </c>
      <c r="F4345" s="160" t="n">
        <v>6368.06</v>
      </c>
    </row>
    <row r="4346">
      <c r="A4346" s="104" t="inlineStr">
        <is>
          <t>2024/25</t>
        </is>
      </c>
      <c r="B4346" s="104" t="inlineStr">
        <is>
          <t>HC-105</t>
        </is>
      </c>
      <c r="C4346" s="104" t="inlineStr">
        <is>
          <t>P021</t>
        </is>
      </c>
      <c r="D4346" s="159" t="n">
        <v>15273</v>
      </c>
      <c r="E4346" s="160" t="n">
        <v>49988.75</v>
      </c>
      <c r="F4346" s="160" t="n">
        <v>13844.17</v>
      </c>
    </row>
    <row r="4347">
      <c r="A4347" s="104" t="inlineStr">
        <is>
          <t>2024/25</t>
        </is>
      </c>
      <c r="B4347" s="104" t="inlineStr">
        <is>
          <t>HC-105</t>
        </is>
      </c>
      <c r="C4347" s="104" t="inlineStr">
        <is>
          <t>P022</t>
        </is>
      </c>
      <c r="D4347" s="159" t="n">
        <v>13424</v>
      </c>
      <c r="E4347" s="160" t="n">
        <v>41489.35</v>
      </c>
      <c r="F4347" s="160" t="n">
        <v>11049.29</v>
      </c>
    </row>
    <row r="4348">
      <c r="A4348" s="104" t="inlineStr">
        <is>
          <t>2024/25</t>
        </is>
      </c>
      <c r="B4348" s="104" t="inlineStr">
        <is>
          <t>HC-105</t>
        </is>
      </c>
      <c r="C4348" s="104" t="inlineStr">
        <is>
          <t>P023</t>
        </is>
      </c>
      <c r="D4348" s="159" t="n">
        <v>15078</v>
      </c>
      <c r="E4348" s="160" t="n">
        <v>30153.36</v>
      </c>
      <c r="F4348" s="160" t="n">
        <v>5781.95</v>
      </c>
    </row>
    <row r="4349">
      <c r="A4349" s="104" t="inlineStr">
        <is>
          <t>2024/25</t>
        </is>
      </c>
      <c r="B4349" s="104" t="inlineStr">
        <is>
          <t>HC-105</t>
        </is>
      </c>
      <c r="C4349" s="104" t="inlineStr">
        <is>
          <t>P024</t>
        </is>
      </c>
      <c r="D4349" s="159" t="n">
        <v>16631</v>
      </c>
      <c r="E4349" s="160" t="n">
        <v>36286.87</v>
      </c>
      <c r="F4349" s="160" t="n">
        <v>7344.21</v>
      </c>
    </row>
    <row r="4350">
      <c r="A4350" s="104" t="inlineStr">
        <is>
          <t>2024/25</t>
        </is>
      </c>
      <c r="B4350" s="104" t="inlineStr">
        <is>
          <t>HC-105</t>
        </is>
      </c>
      <c r="C4350" s="104" t="inlineStr">
        <is>
          <t>P025</t>
        </is>
      </c>
      <c r="D4350" s="159" t="n">
        <v>13581</v>
      </c>
      <c r="E4350" s="160" t="n">
        <v>51853.77</v>
      </c>
      <c r="F4350" s="160" t="n">
        <v>18779.73</v>
      </c>
    </row>
    <row r="4351">
      <c r="A4351" s="104" t="inlineStr">
        <is>
          <t>2024/25</t>
        </is>
      </c>
      <c r="B4351" s="104" t="inlineStr">
        <is>
          <t>HC-105</t>
        </is>
      </c>
      <c r="C4351" s="104" t="inlineStr">
        <is>
          <t>P026</t>
        </is>
      </c>
      <c r="D4351" s="159" t="n">
        <v>8369</v>
      </c>
      <c r="E4351" s="160" t="n">
        <v>37282.42</v>
      </c>
      <c r="F4351" s="160" t="n">
        <v>11914.41</v>
      </c>
    </row>
    <row r="4352">
      <c r="A4352" s="104" t="inlineStr">
        <is>
          <t>2024/25</t>
        </is>
      </c>
      <c r="B4352" s="104" t="inlineStr">
        <is>
          <t>HC-105</t>
        </is>
      </c>
      <c r="C4352" s="104" t="inlineStr">
        <is>
          <t>P027</t>
        </is>
      </c>
      <c r="D4352" s="159" t="n">
        <v>6807</v>
      </c>
      <c r="E4352" s="160" t="n">
        <v>30312.08</v>
      </c>
      <c r="F4352" s="160" t="n">
        <v>9684.84</v>
      </c>
    </row>
    <row r="4353">
      <c r="A4353" s="104" t="inlineStr">
        <is>
          <t>2024/25</t>
        </is>
      </c>
      <c r="B4353" s="104" t="inlineStr">
        <is>
          <t>HC-105</t>
        </is>
      </c>
      <c r="C4353" s="104" t="inlineStr">
        <is>
          <t>P028</t>
        </is>
      </c>
      <c r="D4353" s="159" t="n">
        <v>9215</v>
      </c>
      <c r="E4353" s="160" t="n">
        <v>43565.51</v>
      </c>
      <c r="F4353" s="160" t="n">
        <v>14845.9</v>
      </c>
    </row>
    <row r="4354">
      <c r="A4354" s="104" t="inlineStr">
        <is>
          <t>2024/25</t>
        </is>
      </c>
      <c r="B4354" s="104" t="inlineStr">
        <is>
          <t>HC-105</t>
        </is>
      </c>
      <c r="C4354" s="104" t="inlineStr">
        <is>
          <t>P029</t>
        </is>
      </c>
      <c r="D4354" s="159" t="n">
        <v>23016</v>
      </c>
      <c r="E4354" s="160" t="n">
        <v>43942.03</v>
      </c>
      <c r="F4354" s="160" t="n">
        <v>6552</v>
      </c>
    </row>
    <row r="4355">
      <c r="A4355" s="104" t="inlineStr">
        <is>
          <t>2024/25</t>
        </is>
      </c>
      <c r="B4355" s="104" t="inlineStr">
        <is>
          <t>HC-105</t>
        </is>
      </c>
      <c r="C4355" s="104" t="inlineStr">
        <is>
          <t>P030</t>
        </is>
      </c>
      <c r="D4355" s="159" t="n">
        <v>12755</v>
      </c>
      <c r="E4355" s="160" t="n">
        <v>38256.75</v>
      </c>
      <c r="F4355" s="160" t="n">
        <v>7335.28</v>
      </c>
    </row>
    <row r="4356">
      <c r="A4356" s="104" t="inlineStr">
        <is>
          <t>2024/25</t>
        </is>
      </c>
      <c r="B4356" s="104" t="inlineStr">
        <is>
          <t>HC-105</t>
        </is>
      </c>
      <c r="C4356" s="104" t="inlineStr">
        <is>
          <t>P031</t>
        </is>
      </c>
      <c r="D4356" s="159" t="n">
        <v>5812</v>
      </c>
      <c r="E4356" s="160" t="n">
        <v>29065.92</v>
      </c>
      <c r="F4356" s="160" t="n">
        <v>8668.34</v>
      </c>
    </row>
    <row r="4357">
      <c r="A4357" s="104" t="inlineStr">
        <is>
          <t>2024/25</t>
        </is>
      </c>
      <c r="B4357" s="104" t="inlineStr">
        <is>
          <t>HC-105</t>
        </is>
      </c>
      <c r="C4357" s="104" t="inlineStr">
        <is>
          <t>P032</t>
        </is>
      </c>
      <c r="D4357" s="159" t="n">
        <v>7245</v>
      </c>
      <c r="E4357" s="160" t="n">
        <v>17121.02</v>
      </c>
      <c r="F4357" s="160" t="n">
        <v>3829.74</v>
      </c>
    </row>
    <row r="4358">
      <c r="A4358" s="104" t="inlineStr">
        <is>
          <t>2024/25</t>
        </is>
      </c>
      <c r="B4358" s="104" t="inlineStr">
        <is>
          <t>HC-105</t>
        </is>
      </c>
      <c r="C4358" s="104" t="inlineStr">
        <is>
          <t>P033</t>
        </is>
      </c>
      <c r="D4358" s="159" t="n">
        <v>4990</v>
      </c>
      <c r="E4358" s="160" t="n">
        <v>15418.08</v>
      </c>
      <c r="F4358" s="160" t="n">
        <v>3941.42</v>
      </c>
    </row>
    <row r="4359">
      <c r="A4359" s="104" t="inlineStr">
        <is>
          <t>2024/25</t>
        </is>
      </c>
      <c r="B4359" s="104" t="inlineStr">
        <is>
          <t>HC-105</t>
        </is>
      </c>
      <c r="C4359" s="104" t="inlineStr">
        <is>
          <t>P034</t>
        </is>
      </c>
      <c r="D4359" s="159" t="n">
        <v>3528</v>
      </c>
      <c r="E4359" s="160" t="n">
        <v>14755.49</v>
      </c>
      <c r="F4359" s="160" t="n">
        <v>4558.01</v>
      </c>
    </row>
    <row r="4360">
      <c r="A4360" s="104" t="inlineStr">
        <is>
          <t>2024/25</t>
        </is>
      </c>
      <c r="B4360" s="104" t="inlineStr">
        <is>
          <t>HC-105</t>
        </is>
      </c>
      <c r="C4360" s="104" t="inlineStr">
        <is>
          <t>P035</t>
        </is>
      </c>
      <c r="D4360" s="159" t="n">
        <v>4623</v>
      </c>
      <c r="E4360" s="160" t="n">
        <v>16393.03</v>
      </c>
      <c r="F4360" s="160" t="n">
        <v>4540.46</v>
      </c>
    </row>
    <row r="4361">
      <c r="A4361" s="104" t="inlineStr">
        <is>
          <t>2024/25</t>
        </is>
      </c>
      <c r="B4361" s="104" t="inlineStr">
        <is>
          <t>HC-105</t>
        </is>
      </c>
      <c r="C4361" s="104" t="inlineStr">
        <is>
          <t>P036</t>
        </is>
      </c>
      <c r="D4361" s="159" t="n">
        <v>3550</v>
      </c>
      <c r="E4361" s="160" t="n">
        <v>13556.93</v>
      </c>
      <c r="F4361" s="160" t="n">
        <v>3898.94</v>
      </c>
    </row>
    <row r="4362">
      <c r="A4362" s="104" t="inlineStr">
        <is>
          <t>2024/25</t>
        </is>
      </c>
      <c r="B4362" s="104" t="inlineStr">
        <is>
          <t>HC-105</t>
        </is>
      </c>
      <c r="C4362" s="104" t="inlineStr">
        <is>
          <t>P037</t>
        </is>
      </c>
      <c r="D4362" s="159" t="n">
        <v>5141</v>
      </c>
      <c r="E4362" s="160" t="n">
        <v>17755.26</v>
      </c>
      <c r="F4362" s="160" t="n">
        <v>5862.3</v>
      </c>
    </row>
    <row r="4363">
      <c r="A4363" s="104" t="inlineStr">
        <is>
          <t>2024/25</t>
        </is>
      </c>
      <c r="B4363" s="104" t="inlineStr">
        <is>
          <t>HC-105</t>
        </is>
      </c>
      <c r="C4363" s="104" t="inlineStr">
        <is>
          <t>P038</t>
        </is>
      </c>
      <c r="D4363" s="159" t="n">
        <v>2495</v>
      </c>
      <c r="E4363" s="160" t="n">
        <v>15655.53</v>
      </c>
      <c r="F4363" s="160" t="n">
        <v>5002.54</v>
      </c>
    </row>
    <row r="4364">
      <c r="A4364" s="104" t="inlineStr">
        <is>
          <t>2024/25</t>
        </is>
      </c>
      <c r="B4364" s="104" t="inlineStr">
        <is>
          <t>HC-105</t>
        </is>
      </c>
      <c r="C4364" s="104" t="inlineStr">
        <is>
          <t>P039</t>
        </is>
      </c>
      <c r="D4364" s="159" t="n">
        <v>2764</v>
      </c>
      <c r="E4364" s="160" t="n">
        <v>17332.94</v>
      </c>
      <c r="F4364" s="160" t="n">
        <v>5722.05</v>
      </c>
    </row>
    <row r="4365">
      <c r="A4365" s="104" t="inlineStr">
        <is>
          <t>2024/25</t>
        </is>
      </c>
      <c r="B4365" s="104" t="inlineStr">
        <is>
          <t>HC-105</t>
        </is>
      </c>
      <c r="C4365" s="104" t="inlineStr">
        <is>
          <t>P040</t>
        </is>
      </c>
      <c r="D4365" s="159" t="n">
        <v>973</v>
      </c>
      <c r="E4365" s="160" t="n">
        <v>7427.1</v>
      </c>
      <c r="F4365" s="160" t="n">
        <v>2376.38</v>
      </c>
    </row>
    <row r="4366">
      <c r="A4366" s="104" t="inlineStr">
        <is>
          <t>2024/25</t>
        </is>
      </c>
      <c r="B4366" s="104" t="inlineStr">
        <is>
          <t>HC-105</t>
        </is>
      </c>
      <c r="C4366" s="104" t="inlineStr">
        <is>
          <t>P041</t>
        </is>
      </c>
      <c r="D4366" s="159" t="n">
        <v>530</v>
      </c>
      <c r="E4366" s="160" t="n">
        <v>5733.97</v>
      </c>
      <c r="F4366" s="160" t="n">
        <v>2193.93</v>
      </c>
    </row>
    <row r="4367">
      <c r="A4367" s="104" t="inlineStr">
        <is>
          <t>2024/25</t>
        </is>
      </c>
      <c r="B4367" s="104" t="inlineStr">
        <is>
          <t>HC-105</t>
        </is>
      </c>
      <c r="C4367" s="104" t="inlineStr">
        <is>
          <t>P042</t>
        </is>
      </c>
      <c r="D4367" s="159" t="n">
        <v>875</v>
      </c>
      <c r="E4367" s="160" t="n">
        <v>3498.33</v>
      </c>
      <c r="F4367" s="160" t="n">
        <v>855.1799999999999</v>
      </c>
    </row>
    <row r="4368">
      <c r="A4368" s="104" t="inlineStr">
        <is>
          <t>2024/25</t>
        </is>
      </c>
      <c r="B4368" s="104" t="inlineStr">
        <is>
          <t>HC-106</t>
        </is>
      </c>
      <c r="C4368" s="104" t="inlineStr">
        <is>
          <t>P001</t>
        </is>
      </c>
      <c r="D4368" s="159" t="n">
        <v>4406</v>
      </c>
      <c r="E4368" s="160" t="n">
        <v>39665.86</v>
      </c>
      <c r="F4368" s="160" t="n">
        <v>13916.26</v>
      </c>
    </row>
    <row r="4369">
      <c r="A4369" s="104" t="inlineStr">
        <is>
          <t>2024/25</t>
        </is>
      </c>
      <c r="B4369" s="104" t="inlineStr">
        <is>
          <t>HC-106</t>
        </is>
      </c>
      <c r="C4369" s="104" t="inlineStr">
        <is>
          <t>P002</t>
        </is>
      </c>
      <c r="D4369" s="159" t="n">
        <v>6138</v>
      </c>
      <c r="E4369" s="160" t="n">
        <v>64168.16</v>
      </c>
      <c r="F4369" s="160" t="n">
        <v>23872.38</v>
      </c>
    </row>
    <row r="4370">
      <c r="A4370" s="104" t="inlineStr">
        <is>
          <t>2024/25</t>
        </is>
      </c>
      <c r="B4370" s="104" t="inlineStr">
        <is>
          <t>HC-106</t>
        </is>
      </c>
      <c r="C4370" s="104" t="inlineStr">
        <is>
          <t>P003</t>
        </is>
      </c>
      <c r="D4370" s="159" t="n">
        <v>8601</v>
      </c>
      <c r="E4370" s="160" t="n">
        <v>57864.6</v>
      </c>
      <c r="F4370" s="160" t="n">
        <v>19069.71</v>
      </c>
    </row>
    <row r="4371">
      <c r="A4371" s="104" t="inlineStr">
        <is>
          <t>2024/25</t>
        </is>
      </c>
      <c r="B4371" s="104" t="inlineStr">
        <is>
          <t>HC-106</t>
        </is>
      </c>
      <c r="C4371" s="104" t="inlineStr">
        <is>
          <t>P004</t>
        </is>
      </c>
      <c r="D4371" s="159" t="n">
        <v>3908</v>
      </c>
      <c r="E4371" s="160" t="n">
        <v>30559.95</v>
      </c>
      <c r="F4371" s="160" t="n">
        <v>9747.34</v>
      </c>
    </row>
    <row r="4372">
      <c r="A4372" s="104" t="inlineStr">
        <is>
          <t>2024/25</t>
        </is>
      </c>
      <c r="B4372" s="104" t="inlineStr">
        <is>
          <t>HC-106</t>
        </is>
      </c>
      <c r="C4372" s="104" t="inlineStr">
        <is>
          <t>P005</t>
        </is>
      </c>
      <c r="D4372" s="159" t="n">
        <v>8461</v>
      </c>
      <c r="E4372" s="160" t="n">
        <v>63074.21</v>
      </c>
      <c r="F4372" s="160" t="n">
        <v>19443.95</v>
      </c>
    </row>
    <row r="4373">
      <c r="A4373" s="104" t="inlineStr">
        <is>
          <t>2024/25</t>
        </is>
      </c>
      <c r="B4373" s="104" t="inlineStr">
        <is>
          <t>HC-106</t>
        </is>
      </c>
      <c r="C4373" s="104" t="inlineStr">
        <is>
          <t>P006</t>
        </is>
      </c>
      <c r="D4373" s="159" t="n">
        <v>7927</v>
      </c>
      <c r="E4373" s="160" t="n">
        <v>64139</v>
      </c>
      <c r="F4373" s="160" t="n">
        <v>18416.77</v>
      </c>
    </row>
    <row r="4374">
      <c r="A4374" s="104" t="inlineStr">
        <is>
          <t>2024/25</t>
        </is>
      </c>
      <c r="B4374" s="104" t="inlineStr">
        <is>
          <t>HC-106</t>
        </is>
      </c>
      <c r="C4374" s="104" t="inlineStr">
        <is>
          <t>P007</t>
        </is>
      </c>
      <c r="D4374" s="159" t="n">
        <v>7763</v>
      </c>
      <c r="E4374" s="160" t="n">
        <v>58566.02</v>
      </c>
      <c r="F4374" s="160" t="n">
        <v>15564.73</v>
      </c>
    </row>
    <row r="4375">
      <c r="A4375" s="104" t="inlineStr">
        <is>
          <t>2024/25</t>
        </is>
      </c>
      <c r="B4375" s="104" t="inlineStr">
        <is>
          <t>HC-106</t>
        </is>
      </c>
      <c r="C4375" s="104" t="inlineStr">
        <is>
          <t>P008</t>
        </is>
      </c>
      <c r="D4375" s="159" t="n">
        <v>6599</v>
      </c>
      <c r="E4375" s="160" t="n">
        <v>48585.54</v>
      </c>
      <c r="F4375" s="160" t="n">
        <v>17562.8</v>
      </c>
    </row>
    <row r="4376">
      <c r="A4376" s="104" t="inlineStr">
        <is>
          <t>2024/25</t>
        </is>
      </c>
      <c r="B4376" s="104" t="inlineStr">
        <is>
          <t>HC-106</t>
        </is>
      </c>
      <c r="C4376" s="104" t="inlineStr">
        <is>
          <t>P009</t>
        </is>
      </c>
      <c r="D4376" s="159" t="n">
        <v>3266</v>
      </c>
      <c r="E4376" s="160" t="n">
        <v>41282.19</v>
      </c>
      <c r="F4376" s="160" t="n">
        <v>16676.68</v>
      </c>
    </row>
    <row r="4377">
      <c r="A4377" s="104" t="inlineStr">
        <is>
          <t>2024/25</t>
        </is>
      </c>
      <c r="B4377" s="104" t="inlineStr">
        <is>
          <t>HC-106</t>
        </is>
      </c>
      <c r="C4377" s="104" t="inlineStr">
        <is>
          <t>P010</t>
        </is>
      </c>
      <c r="D4377" s="159" t="n">
        <v>8425</v>
      </c>
      <c r="E4377" s="160" t="n">
        <v>49794.75</v>
      </c>
      <c r="F4377" s="160" t="n">
        <v>15880.05</v>
      </c>
    </row>
    <row r="4378">
      <c r="A4378" s="104" t="inlineStr">
        <is>
          <t>2024/25</t>
        </is>
      </c>
      <c r="B4378" s="104" t="inlineStr">
        <is>
          <t>HC-106</t>
        </is>
      </c>
      <c r="C4378" s="104" t="inlineStr">
        <is>
          <t>P011</t>
        </is>
      </c>
      <c r="D4378" s="159" t="n">
        <v>7957</v>
      </c>
      <c r="E4378" s="160" t="n">
        <v>23143.5</v>
      </c>
      <c r="F4378" s="160" t="n">
        <v>5413.61</v>
      </c>
    </row>
    <row r="4379">
      <c r="A4379" s="104" t="inlineStr">
        <is>
          <t>2024/25</t>
        </is>
      </c>
      <c r="B4379" s="104" t="inlineStr">
        <is>
          <t>HC-106</t>
        </is>
      </c>
      <c r="C4379" s="104" t="inlineStr">
        <is>
          <t>P012</t>
        </is>
      </c>
      <c r="D4379" s="159" t="n">
        <v>8602</v>
      </c>
      <c r="E4379" s="160" t="n">
        <v>32059.21</v>
      </c>
      <c r="F4379" s="160" t="n">
        <v>9544.93</v>
      </c>
    </row>
    <row r="4380">
      <c r="A4380" s="104" t="inlineStr">
        <is>
          <t>2024/25</t>
        </is>
      </c>
      <c r="B4380" s="104" t="inlineStr">
        <is>
          <t>HC-106</t>
        </is>
      </c>
      <c r="C4380" s="104" t="inlineStr">
        <is>
          <t>P013</t>
        </is>
      </c>
      <c r="D4380" s="159" t="n">
        <v>8998</v>
      </c>
      <c r="E4380" s="160" t="n">
        <v>31083.41</v>
      </c>
      <c r="F4380" s="160" t="n">
        <v>7930.3</v>
      </c>
    </row>
    <row r="4381">
      <c r="A4381" s="104" t="inlineStr">
        <is>
          <t>2024/25</t>
        </is>
      </c>
      <c r="B4381" s="104" t="inlineStr">
        <is>
          <t>HC-106</t>
        </is>
      </c>
      <c r="C4381" s="104" t="inlineStr">
        <is>
          <t>P014</t>
        </is>
      </c>
      <c r="D4381" s="159" t="n">
        <v>10389</v>
      </c>
      <c r="E4381" s="160" t="n">
        <v>40617.38</v>
      </c>
      <c r="F4381" s="160" t="n">
        <v>11230.06</v>
      </c>
    </row>
    <row r="4382">
      <c r="A4382" s="104" t="inlineStr">
        <is>
          <t>2024/25</t>
        </is>
      </c>
      <c r="B4382" s="104" t="inlineStr">
        <is>
          <t>HC-106</t>
        </is>
      </c>
      <c r="C4382" s="104" t="inlineStr">
        <is>
          <t>P015</t>
        </is>
      </c>
      <c r="D4382" s="159" t="n">
        <v>6760</v>
      </c>
      <c r="E4382" s="160" t="n">
        <v>31959.66</v>
      </c>
      <c r="F4382" s="160" t="n">
        <v>10533.93</v>
      </c>
    </row>
    <row r="4383">
      <c r="A4383" s="104" t="inlineStr">
        <is>
          <t>2024/25</t>
        </is>
      </c>
      <c r="B4383" s="104" t="inlineStr">
        <is>
          <t>HC-106</t>
        </is>
      </c>
      <c r="C4383" s="104" t="inlineStr">
        <is>
          <t>P016</t>
        </is>
      </c>
      <c r="D4383" s="159" t="n">
        <v>3721</v>
      </c>
      <c r="E4383" s="160" t="n">
        <v>23008.46</v>
      </c>
      <c r="F4383" s="160" t="n">
        <v>7092.89</v>
      </c>
    </row>
    <row r="4384">
      <c r="A4384" s="104" t="inlineStr">
        <is>
          <t>2024/25</t>
        </is>
      </c>
      <c r="B4384" s="104" t="inlineStr">
        <is>
          <t>HC-106</t>
        </is>
      </c>
      <c r="C4384" s="104" t="inlineStr">
        <is>
          <t>P017</t>
        </is>
      </c>
      <c r="D4384" s="159" t="n">
        <v>3386</v>
      </c>
      <c r="E4384" s="160" t="n">
        <v>23080.32</v>
      </c>
      <c r="F4384" s="160" t="n">
        <v>7851.96</v>
      </c>
    </row>
    <row r="4385">
      <c r="A4385" s="104" t="inlineStr">
        <is>
          <t>2024/25</t>
        </is>
      </c>
      <c r="B4385" s="104" t="inlineStr">
        <is>
          <t>HC-106</t>
        </is>
      </c>
      <c r="C4385" s="104" t="inlineStr">
        <is>
          <t>P018</t>
        </is>
      </c>
      <c r="D4385" s="159" t="n">
        <v>7919</v>
      </c>
      <c r="E4385" s="160" t="n">
        <v>20876.3</v>
      </c>
      <c r="F4385" s="160" t="n">
        <v>4439.92</v>
      </c>
    </row>
    <row r="4386">
      <c r="A4386" s="104" t="inlineStr">
        <is>
          <t>2024/25</t>
        </is>
      </c>
      <c r="B4386" s="104" t="inlineStr">
        <is>
          <t>HC-106</t>
        </is>
      </c>
      <c r="C4386" s="104" t="inlineStr">
        <is>
          <t>P019</t>
        </is>
      </c>
      <c r="D4386" s="159" t="n">
        <v>10183</v>
      </c>
      <c r="E4386" s="160" t="n">
        <v>25919.98</v>
      </c>
      <c r="F4386" s="160" t="n">
        <v>6614.97</v>
      </c>
    </row>
    <row r="4387">
      <c r="A4387" s="104" t="inlineStr">
        <is>
          <t>2024/25</t>
        </is>
      </c>
      <c r="B4387" s="104" t="inlineStr">
        <is>
          <t>HC-106</t>
        </is>
      </c>
      <c r="C4387" s="104" t="inlineStr">
        <is>
          <t>P020</t>
        </is>
      </c>
      <c r="D4387" s="159" t="n">
        <v>6559</v>
      </c>
      <c r="E4387" s="160" t="n">
        <v>16695.61</v>
      </c>
      <c r="F4387" s="160" t="n">
        <v>4260.38</v>
      </c>
    </row>
    <row r="4388">
      <c r="A4388" s="104" t="inlineStr">
        <is>
          <t>2024/25</t>
        </is>
      </c>
      <c r="B4388" s="104" t="inlineStr">
        <is>
          <t>HC-106</t>
        </is>
      </c>
      <c r="C4388" s="104" t="inlineStr">
        <is>
          <t>P021</t>
        </is>
      </c>
      <c r="D4388" s="159" t="n">
        <v>10014</v>
      </c>
      <c r="E4388" s="160" t="n">
        <v>32773.6</v>
      </c>
      <c r="F4388" s="160" t="n">
        <v>9060.120000000001</v>
      </c>
    </row>
    <row r="4389">
      <c r="A4389" s="104" t="inlineStr">
        <is>
          <t>2024/25</t>
        </is>
      </c>
      <c r="B4389" s="104" t="inlineStr">
        <is>
          <t>HC-106</t>
        </is>
      </c>
      <c r="C4389" s="104" t="inlineStr">
        <is>
          <t>P022</t>
        </is>
      </c>
      <c r="D4389" s="159" t="n">
        <v>8500</v>
      </c>
      <c r="E4389" s="160" t="n">
        <v>26266.83</v>
      </c>
      <c r="F4389" s="160" t="n">
        <v>6982.07</v>
      </c>
    </row>
    <row r="4390">
      <c r="A4390" s="104" t="inlineStr">
        <is>
          <t>2024/25</t>
        </is>
      </c>
      <c r="B4390" s="104" t="inlineStr">
        <is>
          <t>HC-106</t>
        </is>
      </c>
      <c r="C4390" s="104" t="inlineStr">
        <is>
          <t>P023</t>
        </is>
      </c>
      <c r="D4390" s="159" t="n">
        <v>9925</v>
      </c>
      <c r="E4390" s="160" t="n">
        <v>19851.86</v>
      </c>
      <c r="F4390" s="160" t="n">
        <v>3798.82</v>
      </c>
    </row>
    <row r="4391">
      <c r="A4391" s="104" t="inlineStr">
        <is>
          <t>2024/25</t>
        </is>
      </c>
      <c r="B4391" s="104" t="inlineStr">
        <is>
          <t>HC-106</t>
        </is>
      </c>
      <c r="C4391" s="104" t="inlineStr">
        <is>
          <t>P024</t>
        </is>
      </c>
      <c r="D4391" s="159" t="n">
        <v>10818</v>
      </c>
      <c r="E4391" s="160" t="n">
        <v>23607.39</v>
      </c>
      <c r="F4391" s="160" t="n">
        <v>4769.17</v>
      </c>
    </row>
    <row r="4392">
      <c r="A4392" s="104" t="inlineStr">
        <is>
          <t>2024/25</t>
        </is>
      </c>
      <c r="B4392" s="104" t="inlineStr">
        <is>
          <t>HC-106</t>
        </is>
      </c>
      <c r="C4392" s="104" t="inlineStr">
        <is>
          <t>P025</t>
        </is>
      </c>
      <c r="D4392" s="159" t="n">
        <v>9239</v>
      </c>
      <c r="E4392" s="160" t="n">
        <v>35278.33</v>
      </c>
      <c r="F4392" s="160" t="n">
        <v>12751.92</v>
      </c>
    </row>
    <row r="4393">
      <c r="A4393" s="104" t="inlineStr">
        <is>
          <t>2024/25</t>
        </is>
      </c>
      <c r="B4393" s="104" t="inlineStr">
        <is>
          <t>HC-106</t>
        </is>
      </c>
      <c r="C4393" s="104" t="inlineStr">
        <is>
          <t>P026</t>
        </is>
      </c>
      <c r="D4393" s="159" t="n">
        <v>5420</v>
      </c>
      <c r="E4393" s="160" t="n">
        <v>24140.33</v>
      </c>
      <c r="F4393" s="160" t="n">
        <v>7701.55</v>
      </c>
    </row>
    <row r="4394">
      <c r="A4394" s="104" t="inlineStr">
        <is>
          <t>2024/25</t>
        </is>
      </c>
      <c r="B4394" s="104" t="inlineStr">
        <is>
          <t>HC-106</t>
        </is>
      </c>
      <c r="C4394" s="104" t="inlineStr">
        <is>
          <t>P027</t>
        </is>
      </c>
      <c r="D4394" s="159" t="n">
        <v>4335</v>
      </c>
      <c r="E4394" s="160" t="n">
        <v>19308.93</v>
      </c>
      <c r="F4394" s="160" t="n">
        <v>6158.1</v>
      </c>
    </row>
    <row r="4395">
      <c r="A4395" s="104" t="inlineStr">
        <is>
          <t>2024/25</t>
        </is>
      </c>
      <c r="B4395" s="104" t="inlineStr">
        <is>
          <t>HC-106</t>
        </is>
      </c>
      <c r="C4395" s="104" t="inlineStr">
        <is>
          <t>P028</t>
        </is>
      </c>
      <c r="D4395" s="159" t="n">
        <v>6175</v>
      </c>
      <c r="E4395" s="160" t="n">
        <v>29192.3</v>
      </c>
      <c r="F4395" s="160" t="n">
        <v>9931.83</v>
      </c>
    </row>
    <row r="4396">
      <c r="A4396" s="104" t="inlineStr">
        <is>
          <t>2024/25</t>
        </is>
      </c>
      <c r="B4396" s="104" t="inlineStr">
        <is>
          <t>HC-106</t>
        </is>
      </c>
      <c r="C4396" s="104" t="inlineStr">
        <is>
          <t>P029</t>
        </is>
      </c>
      <c r="D4396" s="159" t="n">
        <v>14625</v>
      </c>
      <c r="E4396" s="160" t="n">
        <v>27920.72</v>
      </c>
      <c r="F4396" s="160" t="n">
        <v>4156.33</v>
      </c>
    </row>
    <row r="4397">
      <c r="A4397" s="104" t="inlineStr">
        <is>
          <t>2024/25</t>
        </is>
      </c>
      <c r="B4397" s="104" t="inlineStr">
        <is>
          <t>HC-106</t>
        </is>
      </c>
      <c r="C4397" s="104" t="inlineStr">
        <is>
          <t>P030</t>
        </is>
      </c>
      <c r="D4397" s="159" t="n">
        <v>8625</v>
      </c>
      <c r="E4397" s="160" t="n">
        <v>25875.84</v>
      </c>
      <c r="F4397" s="160" t="n">
        <v>4952.81</v>
      </c>
    </row>
    <row r="4398">
      <c r="A4398" s="104" t="inlineStr">
        <is>
          <t>2024/25</t>
        </is>
      </c>
      <c r="B4398" s="104" t="inlineStr">
        <is>
          <t>HC-106</t>
        </is>
      </c>
      <c r="C4398" s="104" t="inlineStr">
        <is>
          <t>P031</t>
        </is>
      </c>
      <c r="D4398" s="159" t="n">
        <v>3959</v>
      </c>
      <c r="E4398" s="160" t="n">
        <v>19788.34</v>
      </c>
      <c r="F4398" s="160" t="n">
        <v>5891.09</v>
      </c>
    </row>
    <row r="4399">
      <c r="A4399" s="104" t="inlineStr">
        <is>
          <t>2024/25</t>
        </is>
      </c>
      <c r="B4399" s="104" t="inlineStr">
        <is>
          <t>HC-106</t>
        </is>
      </c>
      <c r="C4399" s="104" t="inlineStr">
        <is>
          <t>P032</t>
        </is>
      </c>
      <c r="D4399" s="159" t="n">
        <v>4699</v>
      </c>
      <c r="E4399" s="160" t="n">
        <v>11109.29</v>
      </c>
      <c r="F4399" s="160" t="n">
        <v>2480.45</v>
      </c>
    </row>
    <row r="4400">
      <c r="A4400" s="104" t="inlineStr">
        <is>
          <t>2024/25</t>
        </is>
      </c>
      <c r="B4400" s="104" t="inlineStr">
        <is>
          <t>HC-106</t>
        </is>
      </c>
      <c r="C4400" s="104" t="inlineStr">
        <is>
          <t>P033</t>
        </is>
      </c>
      <c r="D4400" s="159" t="n">
        <v>3131</v>
      </c>
      <c r="E4400" s="160" t="n">
        <v>9678.82</v>
      </c>
      <c r="F4400" s="160" t="n">
        <v>2469.82</v>
      </c>
    </row>
    <row r="4401">
      <c r="A4401" s="104" t="inlineStr">
        <is>
          <t>2024/25</t>
        </is>
      </c>
      <c r="B4401" s="104" t="inlineStr">
        <is>
          <t>HC-106</t>
        </is>
      </c>
      <c r="C4401" s="104" t="inlineStr">
        <is>
          <t>P034</t>
        </is>
      </c>
      <c r="D4401" s="159" t="n">
        <v>2125</v>
      </c>
      <c r="E4401" s="160" t="n">
        <v>8891.860000000001</v>
      </c>
      <c r="F4401" s="160" t="n">
        <v>2741.28</v>
      </c>
    </row>
    <row r="4402">
      <c r="A4402" s="104" t="inlineStr">
        <is>
          <t>2024/25</t>
        </is>
      </c>
      <c r="B4402" s="104" t="inlineStr">
        <is>
          <t>HC-106</t>
        </is>
      </c>
      <c r="C4402" s="104" t="inlineStr">
        <is>
          <t>P035</t>
        </is>
      </c>
      <c r="D4402" s="159" t="n">
        <v>2917</v>
      </c>
      <c r="E4402" s="160" t="n">
        <v>10335.36</v>
      </c>
      <c r="F4402" s="160" t="n">
        <v>2857.4</v>
      </c>
    </row>
    <row r="4403">
      <c r="A4403" s="104" t="inlineStr">
        <is>
          <t>2024/25</t>
        </is>
      </c>
      <c r="B4403" s="104" t="inlineStr">
        <is>
          <t>HC-106</t>
        </is>
      </c>
      <c r="C4403" s="104" t="inlineStr">
        <is>
          <t>P036</t>
        </is>
      </c>
      <c r="D4403" s="159" t="n">
        <v>2251</v>
      </c>
      <c r="E4403" s="160" t="n">
        <v>8598.75</v>
      </c>
      <c r="F4403" s="160" t="n">
        <v>2468.9</v>
      </c>
    </row>
    <row r="4404">
      <c r="A4404" s="104" t="inlineStr">
        <is>
          <t>2024/25</t>
        </is>
      </c>
      <c r="B4404" s="104" t="inlineStr">
        <is>
          <t>HC-106</t>
        </is>
      </c>
      <c r="C4404" s="104" t="inlineStr">
        <is>
          <t>P037</t>
        </is>
      </c>
      <c r="D4404" s="159" t="n">
        <v>3499</v>
      </c>
      <c r="E4404" s="160" t="n">
        <v>12087.43</v>
      </c>
      <c r="F4404" s="160" t="n">
        <v>3984.14</v>
      </c>
    </row>
    <row r="4405">
      <c r="A4405" s="104" t="inlineStr">
        <is>
          <t>2024/25</t>
        </is>
      </c>
      <c r="B4405" s="104" t="inlineStr">
        <is>
          <t>HC-106</t>
        </is>
      </c>
      <c r="C4405" s="104" t="inlineStr">
        <is>
          <t>P038</t>
        </is>
      </c>
      <c r="D4405" s="159" t="n">
        <v>1804</v>
      </c>
      <c r="E4405" s="160" t="n">
        <v>11321.46</v>
      </c>
      <c r="F4405" s="160" t="n">
        <v>3611.71</v>
      </c>
    </row>
    <row r="4406">
      <c r="A4406" s="104" t="inlineStr">
        <is>
          <t>2024/25</t>
        </is>
      </c>
      <c r="B4406" s="104" t="inlineStr">
        <is>
          <t>HC-106</t>
        </is>
      </c>
      <c r="C4406" s="104" t="inlineStr">
        <is>
          <t>P039</t>
        </is>
      </c>
      <c r="D4406" s="159" t="n">
        <v>1871</v>
      </c>
      <c r="E4406" s="160" t="n">
        <v>11733.96</v>
      </c>
      <c r="F4406" s="160" t="n">
        <v>3866.67</v>
      </c>
    </row>
    <row r="4407">
      <c r="A4407" s="104" t="inlineStr">
        <is>
          <t>2024/25</t>
        </is>
      </c>
      <c r="B4407" s="104" t="inlineStr">
        <is>
          <t>HC-106</t>
        </is>
      </c>
      <c r="C4407" s="104" t="inlineStr">
        <is>
          <t>P040</t>
        </is>
      </c>
      <c r="D4407" s="159" t="n">
        <v>698</v>
      </c>
      <c r="E4407" s="160" t="n">
        <v>5337.73</v>
      </c>
      <c r="F4407" s="160" t="n">
        <v>1700.71</v>
      </c>
    </row>
    <row r="4408">
      <c r="A4408" s="104" t="inlineStr">
        <is>
          <t>2024/25</t>
        </is>
      </c>
      <c r="B4408" s="104" t="inlineStr">
        <is>
          <t>HC-106</t>
        </is>
      </c>
      <c r="C4408" s="104" t="inlineStr">
        <is>
          <t>P041</t>
        </is>
      </c>
      <c r="D4408" s="159" t="n">
        <v>352</v>
      </c>
      <c r="E4408" s="160" t="n">
        <v>3809.37</v>
      </c>
      <c r="F4408" s="160" t="n">
        <v>1458.73</v>
      </c>
    </row>
    <row r="4409">
      <c r="A4409" s="104" t="inlineStr">
        <is>
          <t>2024/25</t>
        </is>
      </c>
      <c r="B4409" s="104" t="inlineStr">
        <is>
          <t>HC-106</t>
        </is>
      </c>
      <c r="C4409" s="104" t="inlineStr">
        <is>
          <t>P042</t>
        </is>
      </c>
      <c r="D4409" s="159" t="n">
        <v>634</v>
      </c>
      <c r="E4409" s="160" t="n">
        <v>2533.43</v>
      </c>
      <c r="F4409" s="160" t="n">
        <v>619.85</v>
      </c>
    </row>
    <row r="4410">
      <c r="A4410" s="104" t="inlineStr">
        <is>
          <t>2024/25</t>
        </is>
      </c>
      <c r="B4410" s="104" t="inlineStr">
        <is>
          <t>HC-107</t>
        </is>
      </c>
      <c r="C4410" s="104" t="inlineStr">
        <is>
          <t>P001</t>
        </is>
      </c>
      <c r="D4410" s="159" t="n">
        <v>4827</v>
      </c>
      <c r="E4410" s="160" t="n">
        <v>43446.39</v>
      </c>
      <c r="F4410" s="160" t="n">
        <v>15247.38</v>
      </c>
    </row>
    <row r="4411">
      <c r="A4411" s="104" t="inlineStr">
        <is>
          <t>2024/25</t>
        </is>
      </c>
      <c r="B4411" s="104" t="inlineStr">
        <is>
          <t>HC-107</t>
        </is>
      </c>
      <c r="C4411" s="104" t="inlineStr">
        <is>
          <t>P002</t>
        </is>
      </c>
      <c r="D4411" s="159" t="n">
        <v>6998</v>
      </c>
      <c r="E4411" s="160" t="n">
        <v>73149.21000000001</v>
      </c>
      <c r="F4411" s="160" t="n">
        <v>27219.73</v>
      </c>
    </row>
    <row r="4412">
      <c r="A4412" s="104" t="inlineStr">
        <is>
          <t>2024/25</t>
        </is>
      </c>
      <c r="B4412" s="104" t="inlineStr">
        <is>
          <t>HC-107</t>
        </is>
      </c>
      <c r="C4412" s="104" t="inlineStr">
        <is>
          <t>P003</t>
        </is>
      </c>
      <c r="D4412" s="159" t="n">
        <v>9970</v>
      </c>
      <c r="E4412" s="160" t="n">
        <v>67075.58</v>
      </c>
      <c r="F4412" s="160" t="n">
        <v>22109.18</v>
      </c>
    </row>
    <row r="4413">
      <c r="A4413" s="104" t="inlineStr">
        <is>
          <t>2024/25</t>
        </is>
      </c>
      <c r="B4413" s="104" t="inlineStr">
        <is>
          <t>HC-107</t>
        </is>
      </c>
      <c r="C4413" s="104" t="inlineStr">
        <is>
          <t>P004</t>
        </is>
      </c>
      <c r="D4413" s="159" t="n">
        <v>4230</v>
      </c>
      <c r="E4413" s="160" t="n">
        <v>33080.87</v>
      </c>
      <c r="F4413" s="160" t="n">
        <v>10553.73</v>
      </c>
    </row>
    <row r="4414">
      <c r="A4414" s="104" t="inlineStr">
        <is>
          <t>2024/25</t>
        </is>
      </c>
      <c r="B4414" s="104" t="inlineStr">
        <is>
          <t>HC-107</t>
        </is>
      </c>
      <c r="C4414" s="104" t="inlineStr">
        <is>
          <t>P005</t>
        </is>
      </c>
      <c r="D4414" s="159" t="n">
        <v>10199</v>
      </c>
      <c r="E4414" s="160" t="n">
        <v>76028.37</v>
      </c>
      <c r="F4414" s="160" t="n">
        <v>23442.36</v>
      </c>
    </row>
    <row r="4415">
      <c r="A4415" s="104" t="inlineStr">
        <is>
          <t>2024/25</t>
        </is>
      </c>
      <c r="B4415" s="104" t="inlineStr">
        <is>
          <t>HC-107</t>
        </is>
      </c>
      <c r="C4415" s="104" t="inlineStr">
        <is>
          <t>P006</t>
        </is>
      </c>
      <c r="D4415" s="159" t="n">
        <v>9253</v>
      </c>
      <c r="E4415" s="160" t="n">
        <v>74864.47</v>
      </c>
      <c r="F4415" s="160" t="n">
        <v>21491.82</v>
      </c>
    </row>
    <row r="4416">
      <c r="A4416" s="104" t="inlineStr">
        <is>
          <t>2024/25</t>
        </is>
      </c>
      <c r="B4416" s="104" t="inlineStr">
        <is>
          <t>HC-107</t>
        </is>
      </c>
      <c r="C4416" s="104" t="inlineStr">
        <is>
          <t>P007</t>
        </is>
      </c>
      <c r="D4416" s="159" t="n">
        <v>8558</v>
      </c>
      <c r="E4416" s="160" t="n">
        <v>64587.17</v>
      </c>
      <c r="F4416" s="160" t="n">
        <v>17170.18</v>
      </c>
    </row>
    <row r="4417">
      <c r="A4417" s="104" t="inlineStr">
        <is>
          <t>2024/25</t>
        </is>
      </c>
      <c r="B4417" s="104" t="inlineStr">
        <is>
          <t>HC-107</t>
        </is>
      </c>
      <c r="C4417" s="104" t="inlineStr">
        <is>
          <t>P008</t>
        </is>
      </c>
      <c r="D4417" s="159" t="n">
        <v>7568</v>
      </c>
      <c r="E4417" s="160" t="n">
        <v>55726.62</v>
      </c>
      <c r="F4417" s="160" t="n">
        <v>20146.2</v>
      </c>
    </row>
    <row r="4418">
      <c r="A4418" s="104" t="inlineStr">
        <is>
          <t>2024/25</t>
        </is>
      </c>
      <c r="B4418" s="104" t="inlineStr">
        <is>
          <t>HC-107</t>
        </is>
      </c>
      <c r="C4418" s="104" t="inlineStr">
        <is>
          <t>P009</t>
        </is>
      </c>
      <c r="D4418" s="159" t="n">
        <v>3792</v>
      </c>
      <c r="E4418" s="160" t="n">
        <v>47936.44</v>
      </c>
      <c r="F4418" s="160" t="n">
        <v>19369.44</v>
      </c>
    </row>
    <row r="4419">
      <c r="A4419" s="104" t="inlineStr">
        <is>
          <t>2024/25</t>
        </is>
      </c>
      <c r="B4419" s="104" t="inlineStr">
        <is>
          <t>HC-107</t>
        </is>
      </c>
      <c r="C4419" s="104" t="inlineStr">
        <is>
          <t>P010</t>
        </is>
      </c>
      <c r="D4419" s="159" t="n">
        <v>9402</v>
      </c>
      <c r="E4419" s="160" t="n">
        <v>55557.07</v>
      </c>
      <c r="F4419" s="160" t="n">
        <v>17721.91</v>
      </c>
    </row>
    <row r="4420">
      <c r="A4420" s="104" t="inlineStr">
        <is>
          <t>2024/25</t>
        </is>
      </c>
      <c r="B4420" s="104" t="inlineStr">
        <is>
          <t>HC-107</t>
        </is>
      </c>
      <c r="C4420" s="104" t="inlineStr">
        <is>
          <t>P011</t>
        </is>
      </c>
      <c r="D4420" s="159" t="n">
        <v>8930</v>
      </c>
      <c r="E4420" s="160" t="n">
        <v>25979.15</v>
      </c>
      <c r="F4420" s="160" t="n">
        <v>6078.57</v>
      </c>
    </row>
    <row r="4421">
      <c r="A4421" s="104" t="inlineStr">
        <is>
          <t>2024/25</t>
        </is>
      </c>
      <c r="B4421" s="104" t="inlineStr">
        <is>
          <t>HC-107</t>
        </is>
      </c>
      <c r="C4421" s="104" t="inlineStr">
        <is>
          <t>P012</t>
        </is>
      </c>
      <c r="D4421" s="159" t="n">
        <v>9943</v>
      </c>
      <c r="E4421" s="160" t="n">
        <v>37064.55</v>
      </c>
      <c r="F4421" s="160" t="n">
        <v>11034.29</v>
      </c>
    </row>
    <row r="4422">
      <c r="A4422" s="104" t="inlineStr">
        <is>
          <t>2024/25</t>
        </is>
      </c>
      <c r="B4422" s="104" t="inlineStr">
        <is>
          <t>HC-107</t>
        </is>
      </c>
      <c r="C4422" s="104" t="inlineStr">
        <is>
          <t>P013</t>
        </is>
      </c>
      <c r="D4422" s="159" t="n">
        <v>10171</v>
      </c>
      <c r="E4422" s="160" t="n">
        <v>35141.08</v>
      </c>
      <c r="F4422" s="160" t="n">
        <v>8968.6</v>
      </c>
    </row>
    <row r="4423">
      <c r="A4423" s="104" t="inlineStr">
        <is>
          <t>2024/25</t>
        </is>
      </c>
      <c r="B4423" s="104" t="inlineStr">
        <is>
          <t>HC-107</t>
        </is>
      </c>
      <c r="C4423" s="104" t="inlineStr">
        <is>
          <t>P014</t>
        </is>
      </c>
      <c r="D4423" s="159" t="n">
        <v>11442</v>
      </c>
      <c r="E4423" s="160" t="n">
        <v>44728.61</v>
      </c>
      <c r="F4423" s="160" t="n">
        <v>12369.11</v>
      </c>
    </row>
    <row r="4424">
      <c r="A4424" s="104" t="inlineStr">
        <is>
          <t>2024/25</t>
        </is>
      </c>
      <c r="B4424" s="104" t="inlineStr">
        <is>
          <t>HC-107</t>
        </is>
      </c>
      <c r="C4424" s="104" t="inlineStr">
        <is>
          <t>P015</t>
        </is>
      </c>
      <c r="D4424" s="159" t="n">
        <v>7580</v>
      </c>
      <c r="E4424" s="160" t="n">
        <v>35835.91</v>
      </c>
      <c r="F4424" s="160" t="n">
        <v>11812.03</v>
      </c>
    </row>
    <row r="4425">
      <c r="A4425" s="104" t="inlineStr">
        <is>
          <t>2024/25</t>
        </is>
      </c>
      <c r="B4425" s="104" t="inlineStr">
        <is>
          <t>HC-107</t>
        </is>
      </c>
      <c r="C4425" s="104" t="inlineStr">
        <is>
          <t>P016</t>
        </is>
      </c>
      <c r="D4425" s="159" t="n">
        <v>4419</v>
      </c>
      <c r="E4425" s="160" t="n">
        <v>27320.3</v>
      </c>
      <c r="F4425" s="160" t="n">
        <v>8423.610000000001</v>
      </c>
    </row>
    <row r="4426">
      <c r="A4426" s="104" t="inlineStr">
        <is>
          <t>2024/25</t>
        </is>
      </c>
      <c r="B4426" s="104" t="inlineStr">
        <is>
          <t>HC-107</t>
        </is>
      </c>
      <c r="C4426" s="104" t="inlineStr">
        <is>
          <t>P017</t>
        </is>
      </c>
      <c r="D4426" s="159" t="n">
        <v>3955</v>
      </c>
      <c r="E4426" s="160" t="n">
        <v>26968.54</v>
      </c>
      <c r="F4426" s="160" t="n">
        <v>9176.120000000001</v>
      </c>
    </row>
    <row r="4427">
      <c r="A4427" s="104" t="inlineStr">
        <is>
          <t>2024/25</t>
        </is>
      </c>
      <c r="B4427" s="104" t="inlineStr">
        <is>
          <t>HC-107</t>
        </is>
      </c>
      <c r="C4427" s="104" t="inlineStr">
        <is>
          <t>P018</t>
        </is>
      </c>
      <c r="D4427" s="159" t="n">
        <v>9224</v>
      </c>
      <c r="E4427" s="160" t="n">
        <v>24314.72</v>
      </c>
      <c r="F4427" s="160" t="n">
        <v>5171.27</v>
      </c>
    </row>
    <row r="4428">
      <c r="A4428" s="104" t="inlineStr">
        <is>
          <t>2024/25</t>
        </is>
      </c>
      <c r="B4428" s="104" t="inlineStr">
        <is>
          <t>HC-107</t>
        </is>
      </c>
      <c r="C4428" s="104" t="inlineStr">
        <is>
          <t>P019</t>
        </is>
      </c>
      <c r="D4428" s="159" t="n">
        <v>11821</v>
      </c>
      <c r="E4428" s="160" t="n">
        <v>30091.84</v>
      </c>
      <c r="F4428" s="160" t="n">
        <v>7680.08</v>
      </c>
    </row>
    <row r="4429">
      <c r="A4429" s="104" t="inlineStr">
        <is>
          <t>2024/25</t>
        </is>
      </c>
      <c r="B4429" s="104" t="inlineStr">
        <is>
          <t>HC-107</t>
        </is>
      </c>
      <c r="C4429" s="104" t="inlineStr">
        <is>
          <t>P020</t>
        </is>
      </c>
      <c r="D4429" s="159" t="n">
        <v>7615</v>
      </c>
      <c r="E4429" s="160" t="n">
        <v>19378.63</v>
      </c>
      <c r="F4429" s="160" t="n">
        <v>4945.48</v>
      </c>
    </row>
    <row r="4430">
      <c r="A4430" s="104" t="inlineStr">
        <is>
          <t>2024/25</t>
        </is>
      </c>
      <c r="B4430" s="104" t="inlineStr">
        <is>
          <t>HC-107</t>
        </is>
      </c>
      <c r="C4430" s="104" t="inlineStr">
        <is>
          <t>P021</t>
        </is>
      </c>
      <c r="D4430" s="159" t="n">
        <v>11788</v>
      </c>
      <c r="E4430" s="160" t="n">
        <v>38583.05</v>
      </c>
      <c r="F4430" s="160" t="n">
        <v>10668.44</v>
      </c>
    </row>
    <row r="4431">
      <c r="A4431" s="104" t="inlineStr">
        <is>
          <t>2024/25</t>
        </is>
      </c>
      <c r="B4431" s="104" t="inlineStr">
        <is>
          <t>HC-107</t>
        </is>
      </c>
      <c r="C4431" s="104" t="inlineStr">
        <is>
          <t>P022</t>
        </is>
      </c>
      <c r="D4431" s="159" t="n">
        <v>9969</v>
      </c>
      <c r="E4431" s="160" t="n">
        <v>30815.79</v>
      </c>
      <c r="F4431" s="160" t="n">
        <v>8192.1</v>
      </c>
    </row>
    <row r="4432">
      <c r="A4432" s="104" t="inlineStr">
        <is>
          <t>2024/25</t>
        </is>
      </c>
      <c r="B4432" s="104" t="inlineStr">
        <is>
          <t>HC-107</t>
        </is>
      </c>
      <c r="C4432" s="104" t="inlineStr">
        <is>
          <t>P023</t>
        </is>
      </c>
      <c r="D4432" s="159" t="n">
        <v>11108</v>
      </c>
      <c r="E4432" s="160" t="n">
        <v>22215.64</v>
      </c>
      <c r="F4432" s="160" t="n">
        <v>4251.27</v>
      </c>
    </row>
    <row r="4433">
      <c r="A4433" s="104" t="inlineStr">
        <is>
          <t>2024/25</t>
        </is>
      </c>
      <c r="B4433" s="104" t="inlineStr">
        <is>
          <t>HC-107</t>
        </is>
      </c>
      <c r="C4433" s="104" t="inlineStr">
        <is>
          <t>P024</t>
        </is>
      </c>
      <c r="D4433" s="159" t="n">
        <v>12579</v>
      </c>
      <c r="E4433" s="160" t="n">
        <v>27448.73</v>
      </c>
      <c r="F4433" s="160" t="n">
        <v>5547.75</v>
      </c>
    </row>
    <row r="4434">
      <c r="A4434" s="104" t="inlineStr">
        <is>
          <t>2024/25</t>
        </is>
      </c>
      <c r="B4434" s="104" t="inlineStr">
        <is>
          <t>HC-107</t>
        </is>
      </c>
      <c r="C4434" s="104" t="inlineStr">
        <is>
          <t>P025</t>
        </is>
      </c>
      <c r="D4434" s="159" t="n">
        <v>10305</v>
      </c>
      <c r="E4434" s="160" t="n">
        <v>39347.01</v>
      </c>
      <c r="F4434" s="160" t="n">
        <v>14226.38</v>
      </c>
    </row>
    <row r="4435">
      <c r="A4435" s="104" t="inlineStr">
        <is>
          <t>2024/25</t>
        </is>
      </c>
      <c r="B4435" s="104" t="inlineStr">
        <is>
          <t>HC-107</t>
        </is>
      </c>
      <c r="C4435" s="104" t="inlineStr">
        <is>
          <t>P026</t>
        </is>
      </c>
      <c r="D4435" s="159" t="n">
        <v>6215</v>
      </c>
      <c r="E4435" s="160" t="n">
        <v>27691.51</v>
      </c>
      <c r="F4435" s="160" t="n">
        <v>8832.1</v>
      </c>
    </row>
    <row r="4436">
      <c r="A4436" s="104" t="inlineStr">
        <is>
          <t>2024/25</t>
        </is>
      </c>
      <c r="B4436" s="104" t="inlineStr">
        <is>
          <t>HC-107</t>
        </is>
      </c>
      <c r="C4436" s="104" t="inlineStr">
        <is>
          <t>P027</t>
        </is>
      </c>
      <c r="D4436" s="159" t="n">
        <v>4927</v>
      </c>
      <c r="E4436" s="160" t="n">
        <v>21953.2</v>
      </c>
      <c r="F4436" s="160" t="n">
        <v>7003.6</v>
      </c>
    </row>
    <row r="4437">
      <c r="A4437" s="104" t="inlineStr">
        <is>
          <t>2024/25</t>
        </is>
      </c>
      <c r="B4437" s="104" t="inlineStr">
        <is>
          <t>HC-107</t>
        </is>
      </c>
      <c r="C4437" s="104" t="inlineStr">
        <is>
          <t>P028</t>
        </is>
      </c>
      <c r="D4437" s="159" t="n">
        <v>6977</v>
      </c>
      <c r="E4437" s="160" t="n">
        <v>32984.97</v>
      </c>
      <c r="F4437" s="160" t="n">
        <v>11223.67</v>
      </c>
    </row>
    <row r="4438">
      <c r="A4438" s="104" t="inlineStr">
        <is>
          <t>2024/25</t>
        </is>
      </c>
      <c r="B4438" s="104" t="inlineStr">
        <is>
          <t>HC-107</t>
        </is>
      </c>
      <c r="C4438" s="104" t="inlineStr">
        <is>
          <t>P029</t>
        </is>
      </c>
      <c r="D4438" s="159" t="n">
        <v>16675</v>
      </c>
      <c r="E4438" s="160" t="n">
        <v>31835.21</v>
      </c>
      <c r="F4438" s="160" t="n">
        <v>4740.25</v>
      </c>
    </row>
    <row r="4439">
      <c r="A4439" s="104" t="inlineStr">
        <is>
          <t>2024/25</t>
        </is>
      </c>
      <c r="B4439" s="104" t="inlineStr">
        <is>
          <t>HC-107</t>
        </is>
      </c>
      <c r="C4439" s="104" t="inlineStr">
        <is>
          <t>P030</t>
        </is>
      </c>
      <c r="D4439" s="159" t="n">
        <v>9501</v>
      </c>
      <c r="E4439" s="160" t="n">
        <v>28505.11</v>
      </c>
      <c r="F4439" s="160" t="n">
        <v>5455.95</v>
      </c>
    </row>
    <row r="4440">
      <c r="A4440" s="104" t="inlineStr">
        <is>
          <t>2024/25</t>
        </is>
      </c>
      <c r="B4440" s="104" t="inlineStr">
        <is>
          <t>HC-107</t>
        </is>
      </c>
      <c r="C4440" s="104" t="inlineStr">
        <is>
          <t>P031</t>
        </is>
      </c>
      <c r="D4440" s="159" t="n">
        <v>4425</v>
      </c>
      <c r="E4440" s="160" t="n">
        <v>22131.17</v>
      </c>
      <c r="F4440" s="160" t="n">
        <v>6590.66</v>
      </c>
    </row>
    <row r="4441">
      <c r="A4441" s="104" t="inlineStr">
        <is>
          <t>2024/25</t>
        </is>
      </c>
      <c r="B4441" s="104" t="inlineStr">
        <is>
          <t>HC-107</t>
        </is>
      </c>
      <c r="C4441" s="104" t="inlineStr">
        <is>
          <t>P032</t>
        </is>
      </c>
      <c r="D4441" s="159" t="n">
        <v>5584</v>
      </c>
      <c r="E4441" s="160" t="n">
        <v>13196.58</v>
      </c>
      <c r="F4441" s="160" t="n">
        <v>2946.71</v>
      </c>
    </row>
    <row r="4442">
      <c r="A4442" s="104" t="inlineStr">
        <is>
          <t>2024/25</t>
        </is>
      </c>
      <c r="B4442" s="104" t="inlineStr">
        <is>
          <t>HC-107</t>
        </is>
      </c>
      <c r="C4442" s="104" t="inlineStr">
        <is>
          <t>P033</t>
        </is>
      </c>
      <c r="D4442" s="159" t="n">
        <v>3572</v>
      </c>
      <c r="E4442" s="160" t="n">
        <v>11036.78</v>
      </c>
      <c r="F4442" s="160" t="n">
        <v>2816.7</v>
      </c>
    </row>
    <row r="4443">
      <c r="A4443" s="104" t="inlineStr">
        <is>
          <t>2024/25</t>
        </is>
      </c>
      <c r="B4443" s="104" t="inlineStr">
        <is>
          <t>HC-107</t>
        </is>
      </c>
      <c r="C4443" s="104" t="inlineStr">
        <is>
          <t>P034</t>
        </is>
      </c>
      <c r="D4443" s="159" t="n">
        <v>2428</v>
      </c>
      <c r="E4443" s="160" t="n">
        <v>10158.21</v>
      </c>
      <c r="F4443" s="160" t="n">
        <v>3132.93</v>
      </c>
    </row>
    <row r="4444">
      <c r="A4444" s="104" t="inlineStr">
        <is>
          <t>2024/25</t>
        </is>
      </c>
      <c r="B4444" s="104" t="inlineStr">
        <is>
          <t>HC-107</t>
        </is>
      </c>
      <c r="C4444" s="104" t="inlineStr">
        <is>
          <t>P035</t>
        </is>
      </c>
      <c r="D4444" s="159" t="n">
        <v>3544</v>
      </c>
      <c r="E4444" s="160" t="n">
        <v>12562.98</v>
      </c>
      <c r="F4444" s="160" t="n">
        <v>3473.76</v>
      </c>
    </row>
    <row r="4445">
      <c r="A4445" s="104" t="inlineStr">
        <is>
          <t>2024/25</t>
        </is>
      </c>
      <c r="B4445" s="104" t="inlineStr">
        <is>
          <t>HC-107</t>
        </is>
      </c>
      <c r="C4445" s="104" t="inlineStr">
        <is>
          <t>P036</t>
        </is>
      </c>
      <c r="D4445" s="159" t="n">
        <v>2653</v>
      </c>
      <c r="E4445" s="160" t="n">
        <v>10128.57</v>
      </c>
      <c r="F4445" s="160" t="n">
        <v>2908.38</v>
      </c>
    </row>
    <row r="4446">
      <c r="A4446" s="104" t="inlineStr">
        <is>
          <t>2024/25</t>
        </is>
      </c>
      <c r="B4446" s="104" t="inlineStr">
        <is>
          <t>HC-107</t>
        </is>
      </c>
      <c r="C4446" s="104" t="inlineStr">
        <is>
          <t>P037</t>
        </is>
      </c>
      <c r="D4446" s="159" t="n">
        <v>3995</v>
      </c>
      <c r="E4446" s="160" t="n">
        <v>13801.98</v>
      </c>
      <c r="F4446" s="160" t="n">
        <v>4549.23</v>
      </c>
    </row>
    <row r="4447">
      <c r="A4447" s="104" t="inlineStr">
        <is>
          <t>2024/25</t>
        </is>
      </c>
      <c r="B4447" s="104" t="inlineStr">
        <is>
          <t>HC-107</t>
        </is>
      </c>
      <c r="C4447" s="104" t="inlineStr">
        <is>
          <t>P038</t>
        </is>
      </c>
      <c r="D4447" s="159" t="n">
        <v>1942</v>
      </c>
      <c r="E4447" s="160" t="n">
        <v>12177.49</v>
      </c>
      <c r="F4447" s="160" t="n">
        <v>3884.85</v>
      </c>
    </row>
    <row r="4448">
      <c r="A4448" s="104" t="inlineStr">
        <is>
          <t>2024/25</t>
        </is>
      </c>
      <c r="B4448" s="104" t="inlineStr">
        <is>
          <t>HC-107</t>
        </is>
      </c>
      <c r="C4448" s="104" t="inlineStr">
        <is>
          <t>P039</t>
        </is>
      </c>
      <c r="D4448" s="159" t="n">
        <v>2147</v>
      </c>
      <c r="E4448" s="160" t="n">
        <v>13469.56</v>
      </c>
      <c r="F4448" s="160" t="n">
        <v>4440.04</v>
      </c>
    </row>
    <row r="4449">
      <c r="A4449" s="104" t="inlineStr">
        <is>
          <t>2024/25</t>
        </is>
      </c>
      <c r="B4449" s="104" t="inlineStr">
        <is>
          <t>HC-107</t>
        </is>
      </c>
      <c r="C4449" s="104" t="inlineStr">
        <is>
          <t>P040</t>
        </is>
      </c>
      <c r="D4449" s="159" t="n">
        <v>755</v>
      </c>
      <c r="E4449" s="160" t="n">
        <v>5770.51</v>
      </c>
      <c r="F4449" s="160" t="n">
        <v>1842.96</v>
      </c>
    </row>
    <row r="4450">
      <c r="A4450" s="104" t="inlineStr">
        <is>
          <t>2024/25</t>
        </is>
      </c>
      <c r="B4450" s="104" t="inlineStr">
        <is>
          <t>HC-107</t>
        </is>
      </c>
      <c r="C4450" s="104" t="inlineStr">
        <is>
          <t>P041</t>
        </is>
      </c>
      <c r="D4450" s="159" t="n">
        <v>394</v>
      </c>
      <c r="E4450" s="160" t="n">
        <v>4261.95</v>
      </c>
      <c r="F4450" s="160" t="n">
        <v>1626.22</v>
      </c>
    </row>
    <row r="4451">
      <c r="A4451" s="104" t="inlineStr">
        <is>
          <t>2024/25</t>
        </is>
      </c>
      <c r="B4451" s="104" t="inlineStr">
        <is>
          <t>HC-107</t>
        </is>
      </c>
      <c r="C4451" s="104" t="inlineStr">
        <is>
          <t>P042</t>
        </is>
      </c>
      <c r="D4451" s="159" t="n">
        <v>712</v>
      </c>
      <c r="E4451" s="160" t="n">
        <v>2844.74</v>
      </c>
      <c r="F4451" s="160" t="n">
        <v>693.89</v>
      </c>
    </row>
    <row r="4452">
      <c r="A4452" s="104" t="inlineStr">
        <is>
          <t>2024/25</t>
        </is>
      </c>
      <c r="B4452" s="104" t="inlineStr">
        <is>
          <t>HC-108</t>
        </is>
      </c>
      <c r="C4452" s="104" t="inlineStr">
        <is>
          <t>P001</t>
        </is>
      </c>
      <c r="D4452" s="159" t="n">
        <v>4087</v>
      </c>
      <c r="E4452" s="160" t="n">
        <v>36776.99</v>
      </c>
      <c r="F4452" s="160" t="n">
        <v>12918.73</v>
      </c>
    </row>
    <row r="4453">
      <c r="A4453" s="104" t="inlineStr">
        <is>
          <t>2024/25</t>
        </is>
      </c>
      <c r="B4453" s="104" t="inlineStr">
        <is>
          <t>HC-108</t>
        </is>
      </c>
      <c r="C4453" s="104" t="inlineStr">
        <is>
          <t>P002</t>
        </is>
      </c>
      <c r="D4453" s="159" t="n">
        <v>5832</v>
      </c>
      <c r="E4453" s="160" t="n">
        <v>60995.93</v>
      </c>
      <c r="F4453" s="160" t="n">
        <v>22724.43</v>
      </c>
    </row>
    <row r="4454">
      <c r="A4454" s="104" t="inlineStr">
        <is>
          <t>2024/25</t>
        </is>
      </c>
      <c r="B4454" s="104" t="inlineStr">
        <is>
          <t>HC-108</t>
        </is>
      </c>
      <c r="C4454" s="104" t="inlineStr">
        <is>
          <t>P003</t>
        </is>
      </c>
      <c r="D4454" s="159" t="n">
        <v>8283</v>
      </c>
      <c r="E4454" s="160" t="n">
        <v>55730.09</v>
      </c>
      <c r="F4454" s="160" t="n">
        <v>18387.82</v>
      </c>
    </row>
    <row r="4455">
      <c r="A4455" s="104" t="inlineStr">
        <is>
          <t>2024/25</t>
        </is>
      </c>
      <c r="B4455" s="104" t="inlineStr">
        <is>
          <t>HC-108</t>
        </is>
      </c>
      <c r="C4455" s="104" t="inlineStr">
        <is>
          <t>P004</t>
        </is>
      </c>
      <c r="D4455" s="159" t="n">
        <v>3483</v>
      </c>
      <c r="E4455" s="160" t="n">
        <v>27216.83</v>
      </c>
      <c r="F4455" s="160" t="n">
        <v>8692.459999999999</v>
      </c>
    </row>
    <row r="4456">
      <c r="A4456" s="104" t="inlineStr">
        <is>
          <t>2024/25</t>
        </is>
      </c>
      <c r="B4456" s="104" t="inlineStr">
        <is>
          <t>HC-108</t>
        </is>
      </c>
      <c r="C4456" s="104" t="inlineStr">
        <is>
          <t>P005</t>
        </is>
      </c>
      <c r="D4456" s="159" t="n">
        <v>7982</v>
      </c>
      <c r="E4456" s="160" t="n">
        <v>59504.82</v>
      </c>
      <c r="F4456" s="160" t="n">
        <v>18373.34</v>
      </c>
    </row>
    <row r="4457">
      <c r="A4457" s="104" t="inlineStr">
        <is>
          <t>2024/25</t>
        </is>
      </c>
      <c r="B4457" s="104" t="inlineStr">
        <is>
          <t>HC-108</t>
        </is>
      </c>
      <c r="C4457" s="104" t="inlineStr">
        <is>
          <t>P006</t>
        </is>
      </c>
      <c r="D4457" s="159" t="n">
        <v>7143</v>
      </c>
      <c r="E4457" s="160" t="n">
        <v>57800.17</v>
      </c>
      <c r="F4457" s="160" t="n">
        <v>16613.72</v>
      </c>
    </row>
    <row r="4458">
      <c r="A4458" s="104" t="inlineStr">
        <is>
          <t>2024/25</t>
        </is>
      </c>
      <c r="B4458" s="104" t="inlineStr">
        <is>
          <t>HC-108</t>
        </is>
      </c>
      <c r="C4458" s="104" t="inlineStr">
        <is>
          <t>P007</t>
        </is>
      </c>
      <c r="D4458" s="159" t="n">
        <v>7223</v>
      </c>
      <c r="E4458" s="160" t="n">
        <v>54515.66</v>
      </c>
      <c r="F4458" s="160" t="n">
        <v>14509.31</v>
      </c>
    </row>
    <row r="4459">
      <c r="A4459" s="104" t="inlineStr">
        <is>
          <t>2024/25</t>
        </is>
      </c>
      <c r="B4459" s="104" t="inlineStr">
        <is>
          <t>HC-108</t>
        </is>
      </c>
      <c r="C4459" s="104" t="inlineStr">
        <is>
          <t>P008</t>
        </is>
      </c>
      <c r="D4459" s="159" t="n">
        <v>6290</v>
      </c>
      <c r="E4459" s="160" t="n">
        <v>46315.13</v>
      </c>
      <c r="F4459" s="160" t="n">
        <v>16764.35</v>
      </c>
    </row>
    <row r="4460">
      <c r="A4460" s="104" t="inlineStr">
        <is>
          <t>2024/25</t>
        </is>
      </c>
      <c r="B4460" s="104" t="inlineStr">
        <is>
          <t>HC-108</t>
        </is>
      </c>
      <c r="C4460" s="104" t="inlineStr">
        <is>
          <t>P009</t>
        </is>
      </c>
      <c r="D4460" s="159" t="n">
        <v>2946</v>
      </c>
      <c r="E4460" s="160" t="n">
        <v>37212.41</v>
      </c>
      <c r="F4460" s="160" t="n">
        <v>15055.04</v>
      </c>
    </row>
    <row r="4461">
      <c r="A4461" s="104" t="inlineStr">
        <is>
          <t>2024/25</t>
        </is>
      </c>
      <c r="B4461" s="104" t="inlineStr">
        <is>
          <t>HC-108</t>
        </is>
      </c>
      <c r="C4461" s="104" t="inlineStr">
        <is>
          <t>P010</t>
        </is>
      </c>
      <c r="D4461" s="159" t="n">
        <v>8088</v>
      </c>
      <c r="E4461" s="160" t="n">
        <v>47789.04</v>
      </c>
      <c r="F4461" s="160" t="n">
        <v>15261.31</v>
      </c>
    </row>
    <row r="4462">
      <c r="A4462" s="104" t="inlineStr">
        <is>
          <t>2024/25</t>
        </is>
      </c>
      <c r="B4462" s="104" t="inlineStr">
        <is>
          <t>HC-108</t>
        </is>
      </c>
      <c r="C4462" s="104" t="inlineStr">
        <is>
          <t>P011</t>
        </is>
      </c>
      <c r="D4462" s="159" t="n">
        <v>7402</v>
      </c>
      <c r="E4462" s="160" t="n">
        <v>21532.52</v>
      </c>
      <c r="F4462" s="160" t="n">
        <v>5043.29</v>
      </c>
    </row>
    <row r="4463">
      <c r="A4463" s="104" t="inlineStr">
        <is>
          <t>2024/25</t>
        </is>
      </c>
      <c r="B4463" s="104" t="inlineStr">
        <is>
          <t>HC-108</t>
        </is>
      </c>
      <c r="C4463" s="104" t="inlineStr">
        <is>
          <t>P012</t>
        </is>
      </c>
      <c r="D4463" s="159" t="n">
        <v>8143</v>
      </c>
      <c r="E4463" s="160" t="n">
        <v>30348.09</v>
      </c>
      <c r="F4463" s="160" t="n">
        <v>9045.209999999999</v>
      </c>
    </row>
    <row r="4464">
      <c r="A4464" s="104" t="inlineStr">
        <is>
          <t>2024/25</t>
        </is>
      </c>
      <c r="B4464" s="104" t="inlineStr">
        <is>
          <t>HC-108</t>
        </is>
      </c>
      <c r="C4464" s="104" t="inlineStr">
        <is>
          <t>P013</t>
        </is>
      </c>
      <c r="D4464" s="159" t="n">
        <v>8491</v>
      </c>
      <c r="E4464" s="160" t="n">
        <v>29331.37</v>
      </c>
      <c r="F4464" s="160" t="n">
        <v>7493.76</v>
      </c>
    </row>
    <row r="4465">
      <c r="A4465" s="104" t="inlineStr">
        <is>
          <t>2024/25</t>
        </is>
      </c>
      <c r="B4465" s="104" t="inlineStr">
        <is>
          <t>HC-108</t>
        </is>
      </c>
      <c r="C4465" s="104" t="inlineStr">
        <is>
          <t>P014</t>
        </is>
      </c>
      <c r="D4465" s="159" t="n">
        <v>9292</v>
      </c>
      <c r="E4465" s="160" t="n">
        <v>36318.08</v>
      </c>
      <c r="F4465" s="160" t="n">
        <v>10054.31</v>
      </c>
    </row>
    <row r="4466">
      <c r="A4466" s="104" t="inlineStr">
        <is>
          <t>2024/25</t>
        </is>
      </c>
      <c r="B4466" s="104" t="inlineStr">
        <is>
          <t>HC-108</t>
        </is>
      </c>
      <c r="C4466" s="104" t="inlineStr">
        <is>
          <t>P015</t>
        </is>
      </c>
      <c r="D4466" s="159" t="n">
        <v>6381</v>
      </c>
      <c r="E4466" s="160" t="n">
        <v>30156.98</v>
      </c>
      <c r="F4466" s="160" t="n">
        <v>9951.27</v>
      </c>
    </row>
    <row r="4467">
      <c r="A4467" s="104" t="inlineStr">
        <is>
          <t>2024/25</t>
        </is>
      </c>
      <c r="B4467" s="104" t="inlineStr">
        <is>
          <t>HC-108</t>
        </is>
      </c>
      <c r="C4467" s="104" t="inlineStr">
        <is>
          <t>P016</t>
        </is>
      </c>
      <c r="D4467" s="159" t="n">
        <v>3344</v>
      </c>
      <c r="E4467" s="160" t="n">
        <v>20672.67</v>
      </c>
      <c r="F4467" s="160" t="n">
        <v>6382.46</v>
      </c>
    </row>
    <row r="4468">
      <c r="A4468" s="104" t="inlineStr">
        <is>
          <t>2024/25</t>
        </is>
      </c>
      <c r="B4468" s="104" t="inlineStr">
        <is>
          <t>HC-108</t>
        </is>
      </c>
      <c r="C4468" s="104" t="inlineStr">
        <is>
          <t>P017</t>
        </is>
      </c>
      <c r="D4468" s="159" t="n">
        <v>3063</v>
      </c>
      <c r="E4468" s="160" t="n">
        <v>20867.96</v>
      </c>
      <c r="F4468" s="160" t="n">
        <v>7109.04</v>
      </c>
    </row>
    <row r="4469">
      <c r="A4469" s="104" t="inlineStr">
        <is>
          <t>2024/25</t>
        </is>
      </c>
      <c r="B4469" s="104" t="inlineStr">
        <is>
          <t>HC-108</t>
        </is>
      </c>
      <c r="C4469" s="104" t="inlineStr">
        <is>
          <t>P018</t>
        </is>
      </c>
      <c r="D4469" s="159" t="n">
        <v>7423</v>
      </c>
      <c r="E4469" s="160" t="n">
        <v>19571.49</v>
      </c>
      <c r="F4469" s="160" t="n">
        <v>4168.31</v>
      </c>
    </row>
    <row r="4470">
      <c r="A4470" s="104" t="inlineStr">
        <is>
          <t>2024/25</t>
        </is>
      </c>
      <c r="B4470" s="104" t="inlineStr">
        <is>
          <t>HC-108</t>
        </is>
      </c>
      <c r="C4470" s="104" t="inlineStr">
        <is>
          <t>P019</t>
        </is>
      </c>
      <c r="D4470" s="159" t="n">
        <v>9316</v>
      </c>
      <c r="E4470" s="160" t="n">
        <v>23711.61</v>
      </c>
      <c r="F4470" s="160" t="n">
        <v>6058.82</v>
      </c>
    </row>
    <row r="4471">
      <c r="A4471" s="104" t="inlineStr">
        <is>
          <t>2024/25</t>
        </is>
      </c>
      <c r="B4471" s="104" t="inlineStr">
        <is>
          <t>HC-108</t>
        </is>
      </c>
      <c r="C4471" s="104" t="inlineStr">
        <is>
          <t>P020</t>
        </is>
      </c>
      <c r="D4471" s="159" t="n">
        <v>6114</v>
      </c>
      <c r="E4471" s="160" t="n">
        <v>15564.02</v>
      </c>
      <c r="F4471" s="160" t="n">
        <v>3976.81</v>
      </c>
    </row>
    <row r="4472">
      <c r="A4472" s="104" t="inlineStr">
        <is>
          <t>2024/25</t>
        </is>
      </c>
      <c r="B4472" s="104" t="inlineStr">
        <is>
          <t>HC-108</t>
        </is>
      </c>
      <c r="C4472" s="104" t="inlineStr">
        <is>
          <t>P021</t>
        </is>
      </c>
      <c r="D4472" s="159" t="n">
        <v>8733</v>
      </c>
      <c r="E4472" s="160" t="n">
        <v>28579.49</v>
      </c>
      <c r="F4472" s="160" t="n">
        <v>7912.89</v>
      </c>
    </row>
    <row r="4473">
      <c r="A4473" s="104" t="inlineStr">
        <is>
          <t>2024/25</t>
        </is>
      </c>
      <c r="B4473" s="104" t="inlineStr">
        <is>
          <t>HC-108</t>
        </is>
      </c>
      <c r="C4473" s="104" t="inlineStr">
        <is>
          <t>P022</t>
        </is>
      </c>
      <c r="D4473" s="159" t="n">
        <v>7805</v>
      </c>
      <c r="E4473" s="160" t="n">
        <v>24118.97</v>
      </c>
      <c r="F4473" s="160" t="n">
        <v>6418.88</v>
      </c>
    </row>
    <row r="4474">
      <c r="A4474" s="104" t="inlineStr">
        <is>
          <t>2024/25</t>
        </is>
      </c>
      <c r="B4474" s="104" t="inlineStr">
        <is>
          <t>HC-108</t>
        </is>
      </c>
      <c r="C4474" s="104" t="inlineStr">
        <is>
          <t>P023</t>
        </is>
      </c>
      <c r="D4474" s="159" t="n">
        <v>9030</v>
      </c>
      <c r="E4474" s="160" t="n">
        <v>18059.94</v>
      </c>
      <c r="F4474" s="160" t="n">
        <v>3461.38</v>
      </c>
    </row>
    <row r="4475">
      <c r="A4475" s="104" t="inlineStr">
        <is>
          <t>2024/25</t>
        </is>
      </c>
      <c r="B4475" s="104" t="inlineStr">
        <is>
          <t>HC-108</t>
        </is>
      </c>
      <c r="C4475" s="104" t="inlineStr">
        <is>
          <t>P024</t>
        </is>
      </c>
      <c r="D4475" s="159" t="n">
        <v>9635</v>
      </c>
      <c r="E4475" s="160" t="n">
        <v>21018.95</v>
      </c>
      <c r="F4475" s="160" t="n">
        <v>4252.25</v>
      </c>
    </row>
    <row r="4476">
      <c r="A4476" s="104" t="inlineStr">
        <is>
          <t>2024/25</t>
        </is>
      </c>
      <c r="B4476" s="104" t="inlineStr">
        <is>
          <t>HC-108</t>
        </is>
      </c>
      <c r="C4476" s="104" t="inlineStr">
        <is>
          <t>P025</t>
        </is>
      </c>
      <c r="D4476" s="159" t="n">
        <v>7712</v>
      </c>
      <c r="E4476" s="160" t="n">
        <v>29445.86</v>
      </c>
      <c r="F4476" s="160" t="n">
        <v>10657.6</v>
      </c>
    </row>
    <row r="4477">
      <c r="A4477" s="104" t="inlineStr">
        <is>
          <t>2024/25</t>
        </is>
      </c>
      <c r="B4477" s="104" t="inlineStr">
        <is>
          <t>HC-108</t>
        </is>
      </c>
      <c r="C4477" s="104" t="inlineStr">
        <is>
          <t>P026</t>
        </is>
      </c>
      <c r="D4477" s="159" t="n">
        <v>5048</v>
      </c>
      <c r="E4477" s="160" t="n">
        <v>22488.19</v>
      </c>
      <c r="F4477" s="160" t="n">
        <v>7182.76</v>
      </c>
    </row>
    <row r="4478">
      <c r="A4478" s="104" t="inlineStr">
        <is>
          <t>2024/25</t>
        </is>
      </c>
      <c r="B4478" s="104" t="inlineStr">
        <is>
          <t>HC-108</t>
        </is>
      </c>
      <c r="C4478" s="104" t="inlineStr">
        <is>
          <t>P027</t>
        </is>
      </c>
      <c r="D4478" s="159" t="n">
        <v>4109</v>
      </c>
      <c r="E4478" s="160" t="n">
        <v>18304.05</v>
      </c>
      <c r="F4478" s="160" t="n">
        <v>5846.13</v>
      </c>
    </row>
    <row r="4479">
      <c r="A4479" s="104" t="inlineStr">
        <is>
          <t>2024/25</t>
        </is>
      </c>
      <c r="B4479" s="104" t="inlineStr">
        <is>
          <t>HC-108</t>
        </is>
      </c>
      <c r="C4479" s="104" t="inlineStr">
        <is>
          <t>P028</t>
        </is>
      </c>
      <c r="D4479" s="159" t="n">
        <v>5657</v>
      </c>
      <c r="E4479" s="160" t="n">
        <v>26741.13</v>
      </c>
      <c r="F4479" s="160" t="n">
        <v>9109.33</v>
      </c>
    </row>
    <row r="4480">
      <c r="A4480" s="104" t="inlineStr">
        <is>
          <t>2024/25</t>
        </is>
      </c>
      <c r="B4480" s="104" t="inlineStr">
        <is>
          <t>HC-108</t>
        </is>
      </c>
      <c r="C4480" s="104" t="inlineStr">
        <is>
          <t>P029</t>
        </is>
      </c>
      <c r="D4480" s="159" t="n">
        <v>13701</v>
      </c>
      <c r="E4480" s="160" t="n">
        <v>26157.29</v>
      </c>
      <c r="F4480" s="160" t="n">
        <v>3899.05</v>
      </c>
    </row>
    <row r="4481">
      <c r="A4481" s="104" t="inlineStr">
        <is>
          <t>2024/25</t>
        </is>
      </c>
      <c r="B4481" s="104" t="inlineStr">
        <is>
          <t>HC-108</t>
        </is>
      </c>
      <c r="C4481" s="104" t="inlineStr">
        <is>
          <t>P030</t>
        </is>
      </c>
      <c r="D4481" s="159" t="n">
        <v>7685</v>
      </c>
      <c r="E4481" s="160" t="n">
        <v>23050.53</v>
      </c>
      <c r="F4481" s="160" t="n">
        <v>4417.82</v>
      </c>
    </row>
    <row r="4482">
      <c r="A4482" s="104" t="inlineStr">
        <is>
          <t>2024/25</t>
        </is>
      </c>
      <c r="B4482" s="104" t="inlineStr">
        <is>
          <t>HC-108</t>
        </is>
      </c>
      <c r="C4482" s="104" t="inlineStr">
        <is>
          <t>P031</t>
        </is>
      </c>
      <c r="D4482" s="159" t="n">
        <v>3487</v>
      </c>
      <c r="E4482" s="160" t="n">
        <v>17438.81</v>
      </c>
      <c r="F4482" s="160" t="n">
        <v>5197.26</v>
      </c>
    </row>
    <row r="4483">
      <c r="A4483" s="104" t="inlineStr">
        <is>
          <t>2024/25</t>
        </is>
      </c>
      <c r="B4483" s="104" t="inlineStr">
        <is>
          <t>HC-108</t>
        </is>
      </c>
      <c r="C4483" s="104" t="inlineStr">
        <is>
          <t>P032</t>
        </is>
      </c>
      <c r="D4483" s="159" t="n">
        <v>4339</v>
      </c>
      <c r="E4483" s="160" t="n">
        <v>10251.89</v>
      </c>
      <c r="F4483" s="160" t="n">
        <v>2292.1</v>
      </c>
    </row>
    <row r="4484">
      <c r="A4484" s="104" t="inlineStr">
        <is>
          <t>2024/25</t>
        </is>
      </c>
      <c r="B4484" s="104" t="inlineStr">
        <is>
          <t>HC-108</t>
        </is>
      </c>
      <c r="C4484" s="104" t="inlineStr">
        <is>
          <t>P033</t>
        </is>
      </c>
      <c r="D4484" s="159" t="n">
        <v>2970</v>
      </c>
      <c r="E4484" s="160" t="n">
        <v>9183.809999999999</v>
      </c>
      <c r="F4484" s="160" t="n">
        <v>2346.59</v>
      </c>
    </row>
    <row r="4485">
      <c r="A4485" s="104" t="inlineStr">
        <is>
          <t>2024/25</t>
        </is>
      </c>
      <c r="B4485" s="104" t="inlineStr">
        <is>
          <t>HC-108</t>
        </is>
      </c>
      <c r="C4485" s="104" t="inlineStr">
        <is>
          <t>P034</t>
        </is>
      </c>
      <c r="D4485" s="159" t="n">
        <v>2014</v>
      </c>
      <c r="E4485" s="160" t="n">
        <v>8422.559999999999</v>
      </c>
      <c r="F4485" s="160" t="n">
        <v>2599.97</v>
      </c>
    </row>
    <row r="4486">
      <c r="A4486" s="104" t="inlineStr">
        <is>
          <t>2024/25</t>
        </is>
      </c>
      <c r="B4486" s="104" t="inlineStr">
        <is>
          <t>HC-108</t>
        </is>
      </c>
      <c r="C4486" s="104" t="inlineStr">
        <is>
          <t>P035</t>
        </is>
      </c>
      <c r="D4486" s="159" t="n">
        <v>2817</v>
      </c>
      <c r="E4486" s="160" t="n">
        <v>9986.52</v>
      </c>
      <c r="F4486" s="160" t="n">
        <v>2764.12</v>
      </c>
    </row>
    <row r="4487">
      <c r="A4487" s="104" t="inlineStr">
        <is>
          <t>2024/25</t>
        </is>
      </c>
      <c r="B4487" s="104" t="inlineStr">
        <is>
          <t>HC-108</t>
        </is>
      </c>
      <c r="C4487" s="104" t="inlineStr">
        <is>
          <t>P036</t>
        </is>
      </c>
      <c r="D4487" s="159" t="n">
        <v>2152</v>
      </c>
      <c r="E4487" s="160" t="n">
        <v>8222.75</v>
      </c>
      <c r="F4487" s="160" t="n">
        <v>2363.26</v>
      </c>
    </row>
    <row r="4488">
      <c r="A4488" s="104" t="inlineStr">
        <is>
          <t>2024/25</t>
        </is>
      </c>
      <c r="B4488" s="104" t="inlineStr">
        <is>
          <t>HC-108</t>
        </is>
      </c>
      <c r="C4488" s="104" t="inlineStr">
        <is>
          <t>P037</t>
        </is>
      </c>
      <c r="D4488" s="159" t="n">
        <v>3256</v>
      </c>
      <c r="E4488" s="160" t="n">
        <v>11247.79</v>
      </c>
      <c r="F4488" s="160" t="n">
        <v>3712.03</v>
      </c>
    </row>
    <row r="4489">
      <c r="A4489" s="104" t="inlineStr">
        <is>
          <t>2024/25</t>
        </is>
      </c>
      <c r="B4489" s="104" t="inlineStr">
        <is>
          <t>HC-108</t>
        </is>
      </c>
      <c r="C4489" s="104" t="inlineStr">
        <is>
          <t>P038</t>
        </is>
      </c>
      <c r="D4489" s="159" t="n">
        <v>1619</v>
      </c>
      <c r="E4489" s="160" t="n">
        <v>10149.75</v>
      </c>
      <c r="F4489" s="160" t="n">
        <v>3241.57</v>
      </c>
    </row>
    <row r="4490">
      <c r="A4490" s="104" t="inlineStr">
        <is>
          <t>2024/25</t>
        </is>
      </c>
      <c r="B4490" s="104" t="inlineStr">
        <is>
          <t>HC-108</t>
        </is>
      </c>
      <c r="C4490" s="104" t="inlineStr">
        <is>
          <t>P039</t>
        </is>
      </c>
      <c r="D4490" s="159" t="n">
        <v>1615</v>
      </c>
      <c r="E4490" s="160" t="n">
        <v>10138.42</v>
      </c>
      <c r="F4490" s="160" t="n">
        <v>3345.36</v>
      </c>
    </row>
    <row r="4491">
      <c r="A4491" s="104" t="inlineStr">
        <is>
          <t>2024/25</t>
        </is>
      </c>
      <c r="B4491" s="104" t="inlineStr">
        <is>
          <t>HC-108</t>
        </is>
      </c>
      <c r="C4491" s="104" t="inlineStr">
        <is>
          <t>P040</t>
        </is>
      </c>
      <c r="D4491" s="159" t="n">
        <v>655</v>
      </c>
      <c r="E4491" s="160" t="n">
        <v>4999.51</v>
      </c>
      <c r="F4491" s="160" t="n">
        <v>1593.03</v>
      </c>
    </row>
    <row r="4492">
      <c r="A4492" s="104" t="inlineStr">
        <is>
          <t>2024/25</t>
        </is>
      </c>
      <c r="B4492" s="104" t="inlineStr">
        <is>
          <t>HC-108</t>
        </is>
      </c>
      <c r="C4492" s="104" t="inlineStr">
        <is>
          <t>P041</t>
        </is>
      </c>
      <c r="D4492" s="159" t="n">
        <v>317</v>
      </c>
      <c r="E4492" s="160" t="n">
        <v>3430.14</v>
      </c>
      <c r="F4492" s="160" t="n">
        <v>1314.98</v>
      </c>
    </row>
    <row r="4493">
      <c r="A4493" s="104" t="inlineStr">
        <is>
          <t>2024/25</t>
        </is>
      </c>
      <c r="B4493" s="104" t="inlineStr">
        <is>
          <t>HC-108</t>
        </is>
      </c>
      <c r="C4493" s="104" t="inlineStr">
        <is>
          <t>P042</t>
        </is>
      </c>
      <c r="D4493" s="159" t="n">
        <v>546</v>
      </c>
      <c r="E4493" s="160" t="n">
        <v>2182.04</v>
      </c>
      <c r="F4493" s="160" t="n">
        <v>534.46</v>
      </c>
    </row>
    <row r="4494">
      <c r="A4494" s="104" t="inlineStr">
        <is>
          <t>2024/25</t>
        </is>
      </c>
      <c r="B4494" s="104" t="inlineStr">
        <is>
          <t>HC-109</t>
        </is>
      </c>
      <c r="C4494" s="104" t="inlineStr">
        <is>
          <t>P001</t>
        </is>
      </c>
      <c r="D4494" s="159" t="n">
        <v>4368</v>
      </c>
      <c r="E4494" s="160" t="n">
        <v>39302.25</v>
      </c>
      <c r="F4494" s="160" t="n">
        <v>13830.85</v>
      </c>
    </row>
    <row r="4495">
      <c r="A4495" s="104" t="inlineStr">
        <is>
          <t>2024/25</t>
        </is>
      </c>
      <c r="B4495" s="104" t="inlineStr">
        <is>
          <t>HC-109</t>
        </is>
      </c>
      <c r="C4495" s="104" t="inlineStr">
        <is>
          <t>P002</t>
        </is>
      </c>
      <c r="D4495" s="159" t="n">
        <v>6402</v>
      </c>
      <c r="E4495" s="160" t="n">
        <v>66930.61</v>
      </c>
      <c r="F4495" s="160" t="n">
        <v>24974.33</v>
      </c>
    </row>
    <row r="4496">
      <c r="A4496" s="104" t="inlineStr">
        <is>
          <t>2024/25</t>
        </is>
      </c>
      <c r="B4496" s="104" t="inlineStr">
        <is>
          <t>HC-109</t>
        </is>
      </c>
      <c r="C4496" s="104" t="inlineStr">
        <is>
          <t>P003</t>
        </is>
      </c>
      <c r="D4496" s="159" t="n">
        <v>9233</v>
      </c>
      <c r="E4496" s="160" t="n">
        <v>62106.69</v>
      </c>
      <c r="F4496" s="160" t="n">
        <v>20527.23</v>
      </c>
    </row>
    <row r="4497">
      <c r="A4497" s="104" t="inlineStr">
        <is>
          <t>2024/25</t>
        </is>
      </c>
      <c r="B4497" s="104" t="inlineStr">
        <is>
          <t>HC-109</t>
        </is>
      </c>
      <c r="C4497" s="104" t="inlineStr">
        <is>
          <t>P004</t>
        </is>
      </c>
      <c r="D4497" s="159" t="n">
        <v>4022</v>
      </c>
      <c r="E4497" s="160" t="n">
        <v>31447.9</v>
      </c>
      <c r="F4497" s="160" t="n">
        <v>10060.3</v>
      </c>
    </row>
    <row r="4498">
      <c r="A4498" s="104" t="inlineStr">
        <is>
          <t>2024/25</t>
        </is>
      </c>
      <c r="B4498" s="104" t="inlineStr">
        <is>
          <t>HC-109</t>
        </is>
      </c>
      <c r="C4498" s="104" t="inlineStr">
        <is>
          <t>P005</t>
        </is>
      </c>
      <c r="D4498" s="159" t="n">
        <v>9052</v>
      </c>
      <c r="E4498" s="160" t="n">
        <v>67486.77</v>
      </c>
      <c r="F4498" s="160" t="n">
        <v>20863.98</v>
      </c>
    </row>
    <row r="4499">
      <c r="A4499" s="104" t="inlineStr">
        <is>
          <t>2024/25</t>
        </is>
      </c>
      <c r="B4499" s="104" t="inlineStr">
        <is>
          <t>HC-109</t>
        </is>
      </c>
      <c r="C4499" s="104" t="inlineStr">
        <is>
          <t>P006</t>
        </is>
      </c>
      <c r="D4499" s="159" t="n">
        <v>8214</v>
      </c>
      <c r="E4499" s="160" t="n">
        <v>66466.12</v>
      </c>
      <c r="F4499" s="160" t="n">
        <v>19137.37</v>
      </c>
    </row>
    <row r="4500">
      <c r="A4500" s="104" t="inlineStr">
        <is>
          <t>2024/25</t>
        </is>
      </c>
      <c r="B4500" s="104" t="inlineStr">
        <is>
          <t>HC-109</t>
        </is>
      </c>
      <c r="C4500" s="104" t="inlineStr">
        <is>
          <t>P007</t>
        </is>
      </c>
      <c r="D4500" s="159" t="n">
        <v>8411</v>
      </c>
      <c r="E4500" s="160" t="n">
        <v>63466.35</v>
      </c>
      <c r="F4500" s="160" t="n">
        <v>16918.67</v>
      </c>
    </row>
    <row r="4501">
      <c r="A4501" s="104" t="inlineStr">
        <is>
          <t>2024/25</t>
        </is>
      </c>
      <c r="B4501" s="104" t="inlineStr">
        <is>
          <t>HC-109</t>
        </is>
      </c>
      <c r="C4501" s="104" t="inlineStr">
        <is>
          <t>P008</t>
        </is>
      </c>
      <c r="D4501" s="159" t="n">
        <v>6610</v>
      </c>
      <c r="E4501" s="160" t="n">
        <v>48666.62</v>
      </c>
      <c r="F4501" s="160" t="n">
        <v>17646.5</v>
      </c>
    </row>
    <row r="4502">
      <c r="A4502" s="104" t="inlineStr">
        <is>
          <t>2024/25</t>
        </is>
      </c>
      <c r="B4502" s="104" t="inlineStr">
        <is>
          <t>HC-109</t>
        </is>
      </c>
      <c r="C4502" s="104" t="inlineStr">
        <is>
          <t>P009</t>
        </is>
      </c>
      <c r="D4502" s="159" t="n">
        <v>3445</v>
      </c>
      <c r="E4502" s="160" t="n">
        <v>43548.86</v>
      </c>
      <c r="F4502" s="160" t="n">
        <v>17645.3</v>
      </c>
    </row>
    <row r="4503">
      <c r="A4503" s="104" t="inlineStr">
        <is>
          <t>2024/25</t>
        </is>
      </c>
      <c r="B4503" s="104" t="inlineStr">
        <is>
          <t>HC-109</t>
        </is>
      </c>
      <c r="C4503" s="104" t="inlineStr">
        <is>
          <t>P010</t>
        </is>
      </c>
      <c r="D4503" s="159" t="n">
        <v>8812</v>
      </c>
      <c r="E4503" s="160" t="n">
        <v>52067.11</v>
      </c>
      <c r="F4503" s="160" t="n">
        <v>16657.99</v>
      </c>
    </row>
    <row r="4504">
      <c r="A4504" s="104" t="inlineStr">
        <is>
          <t>2024/25</t>
        </is>
      </c>
      <c r="B4504" s="104" t="inlineStr">
        <is>
          <t>HC-109</t>
        </is>
      </c>
      <c r="C4504" s="104" t="inlineStr">
        <is>
          <t>P011</t>
        </is>
      </c>
      <c r="D4504" s="159" t="n">
        <v>8569</v>
      </c>
      <c r="E4504" s="160" t="n">
        <v>24926.54</v>
      </c>
      <c r="F4504" s="160" t="n">
        <v>5847.44</v>
      </c>
    </row>
    <row r="4505">
      <c r="A4505" s="104" t="inlineStr">
        <is>
          <t>2024/25</t>
        </is>
      </c>
      <c r="B4505" s="104" t="inlineStr">
        <is>
          <t>HC-109</t>
        </is>
      </c>
      <c r="C4505" s="104" t="inlineStr">
        <is>
          <t>P012</t>
        </is>
      </c>
      <c r="D4505" s="159" t="n">
        <v>9182</v>
      </c>
      <c r="E4505" s="160" t="n">
        <v>34228.79</v>
      </c>
      <c r="F4505" s="160" t="n">
        <v>10220.57</v>
      </c>
    </row>
    <row r="4506">
      <c r="A4506" s="104" t="inlineStr">
        <is>
          <t>2024/25</t>
        </is>
      </c>
      <c r="B4506" s="104" t="inlineStr">
        <is>
          <t>HC-109</t>
        </is>
      </c>
      <c r="C4506" s="104" t="inlineStr">
        <is>
          <t>P013</t>
        </is>
      </c>
      <c r="D4506" s="159" t="n">
        <v>9131</v>
      </c>
      <c r="E4506" s="160" t="n">
        <v>31538.27</v>
      </c>
      <c r="F4506" s="160" t="n">
        <v>8072.13</v>
      </c>
    </row>
    <row r="4507">
      <c r="A4507" s="104" t="inlineStr">
        <is>
          <t>2024/25</t>
        </is>
      </c>
      <c r="B4507" s="104" t="inlineStr">
        <is>
          <t>HC-109</t>
        </is>
      </c>
      <c r="C4507" s="104" t="inlineStr">
        <is>
          <t>P014</t>
        </is>
      </c>
      <c r="D4507" s="159" t="n">
        <v>10480</v>
      </c>
      <c r="E4507" s="160" t="n">
        <v>40969.11</v>
      </c>
      <c r="F4507" s="160" t="n">
        <v>11361.52</v>
      </c>
    </row>
    <row r="4508">
      <c r="A4508" s="104" t="inlineStr">
        <is>
          <t>2024/25</t>
        </is>
      </c>
      <c r="B4508" s="104" t="inlineStr">
        <is>
          <t>HC-109</t>
        </is>
      </c>
      <c r="C4508" s="104" t="inlineStr">
        <is>
          <t>P015</t>
        </is>
      </c>
      <c r="D4508" s="159" t="n">
        <v>7386</v>
      </c>
      <c r="E4508" s="160" t="n">
        <v>34914.64</v>
      </c>
      <c r="F4508" s="160" t="n">
        <v>11541.9</v>
      </c>
    </row>
    <row r="4509">
      <c r="A4509" s="104" t="inlineStr">
        <is>
          <t>2024/25</t>
        </is>
      </c>
      <c r="B4509" s="104" t="inlineStr">
        <is>
          <t>HC-109</t>
        </is>
      </c>
      <c r="C4509" s="104" t="inlineStr">
        <is>
          <t>P016</t>
        </is>
      </c>
      <c r="D4509" s="159" t="n">
        <v>3772</v>
      </c>
      <c r="E4509" s="160" t="n">
        <v>23313.91</v>
      </c>
      <c r="F4509" s="160" t="n">
        <v>7210.67</v>
      </c>
    </row>
    <row r="4510">
      <c r="A4510" s="104" t="inlineStr">
        <is>
          <t>2024/25</t>
        </is>
      </c>
      <c r="B4510" s="104" t="inlineStr">
        <is>
          <t>HC-109</t>
        </is>
      </c>
      <c r="C4510" s="104" t="inlineStr">
        <is>
          <t>P017</t>
        </is>
      </c>
      <c r="D4510" s="159" t="n">
        <v>3625</v>
      </c>
      <c r="E4510" s="160" t="n">
        <v>24712.41</v>
      </c>
      <c r="F4510" s="160" t="n">
        <v>8430.450000000001</v>
      </c>
    </row>
    <row r="4511">
      <c r="A4511" s="104" t="inlineStr">
        <is>
          <t>2024/25</t>
        </is>
      </c>
      <c r="B4511" s="104" t="inlineStr">
        <is>
          <t>HC-109</t>
        </is>
      </c>
      <c r="C4511" s="104" t="inlineStr">
        <is>
          <t>P018</t>
        </is>
      </c>
      <c r="D4511" s="159" t="n">
        <v>8474</v>
      </c>
      <c r="E4511" s="160" t="n">
        <v>22338.82</v>
      </c>
      <c r="F4511" s="160" t="n">
        <v>4764.6</v>
      </c>
    </row>
    <row r="4512">
      <c r="A4512" s="104" t="inlineStr">
        <is>
          <t>2024/25</t>
        </is>
      </c>
      <c r="B4512" s="104" t="inlineStr">
        <is>
          <t>HC-109</t>
        </is>
      </c>
      <c r="C4512" s="104" t="inlineStr">
        <is>
          <t>P019</t>
        </is>
      </c>
      <c r="D4512" s="159" t="n">
        <v>10761</v>
      </c>
      <c r="E4512" s="160" t="n">
        <v>27393.62</v>
      </c>
      <c r="F4512" s="160" t="n">
        <v>7010.8</v>
      </c>
    </row>
    <row r="4513">
      <c r="A4513" s="104" t="inlineStr">
        <is>
          <t>2024/25</t>
        </is>
      </c>
      <c r="B4513" s="104" t="inlineStr">
        <is>
          <t>HC-109</t>
        </is>
      </c>
      <c r="C4513" s="104" t="inlineStr">
        <is>
          <t>P020</t>
        </is>
      </c>
      <c r="D4513" s="159" t="n">
        <v>6745</v>
      </c>
      <c r="E4513" s="160" t="n">
        <v>17169.01</v>
      </c>
      <c r="F4513" s="160" t="n">
        <v>4394</v>
      </c>
    </row>
    <row r="4514">
      <c r="A4514" s="104" t="inlineStr">
        <is>
          <t>2024/25</t>
        </is>
      </c>
      <c r="B4514" s="104" t="inlineStr">
        <is>
          <t>HC-109</t>
        </is>
      </c>
      <c r="C4514" s="104" t="inlineStr">
        <is>
          <t>P021</t>
        </is>
      </c>
      <c r="D4514" s="159" t="n">
        <v>10284</v>
      </c>
      <c r="E4514" s="160" t="n">
        <v>33653.17</v>
      </c>
      <c r="F4514" s="160" t="n">
        <v>9331.299999999999</v>
      </c>
    </row>
    <row r="4515">
      <c r="A4515" s="104" t="inlineStr">
        <is>
          <t>2024/25</t>
        </is>
      </c>
      <c r="B4515" s="104" t="inlineStr">
        <is>
          <t>HC-109</t>
        </is>
      </c>
      <c r="C4515" s="104" t="inlineStr">
        <is>
          <t>P022</t>
        </is>
      </c>
      <c r="D4515" s="159" t="n">
        <v>9066</v>
      </c>
      <c r="E4515" s="160" t="n">
        <v>28024.56</v>
      </c>
      <c r="F4515" s="160" t="n">
        <v>7471.7</v>
      </c>
    </row>
    <row r="4516">
      <c r="A4516" s="104" t="inlineStr">
        <is>
          <t>2024/25</t>
        </is>
      </c>
      <c r="B4516" s="104" t="inlineStr">
        <is>
          <t>HC-109</t>
        </is>
      </c>
      <c r="C4516" s="104" t="inlineStr">
        <is>
          <t>P023</t>
        </is>
      </c>
      <c r="D4516" s="159" t="n">
        <v>10565</v>
      </c>
      <c r="E4516" s="160" t="n">
        <v>21126.9</v>
      </c>
      <c r="F4516" s="160" t="n">
        <v>4055.5</v>
      </c>
    </row>
    <row r="4517">
      <c r="A4517" s="104" t="inlineStr">
        <is>
          <t>2024/25</t>
        </is>
      </c>
      <c r="B4517" s="104" t="inlineStr">
        <is>
          <t>HC-109</t>
        </is>
      </c>
      <c r="C4517" s="104" t="inlineStr">
        <is>
          <t>P024</t>
        </is>
      </c>
      <c r="D4517" s="159" t="n">
        <v>10638</v>
      </c>
      <c r="E4517" s="160" t="n">
        <v>23212.83</v>
      </c>
      <c r="F4517" s="160" t="n">
        <v>4702.75</v>
      </c>
    </row>
    <row r="4518">
      <c r="A4518" s="104" t="inlineStr">
        <is>
          <t>2024/25</t>
        </is>
      </c>
      <c r="B4518" s="104" t="inlineStr">
        <is>
          <t>HC-109</t>
        </is>
      </c>
      <c r="C4518" s="104" t="inlineStr">
        <is>
          <t>P025</t>
        </is>
      </c>
      <c r="D4518" s="159" t="n">
        <v>9389</v>
      </c>
      <c r="E4518" s="160" t="n">
        <v>35853.31</v>
      </c>
      <c r="F4518" s="160" t="n">
        <v>12996.83</v>
      </c>
    </row>
    <row r="4519">
      <c r="A4519" s="104" t="inlineStr">
        <is>
          <t>2024/25</t>
        </is>
      </c>
      <c r="B4519" s="104" t="inlineStr">
        <is>
          <t>HC-109</t>
        </is>
      </c>
      <c r="C4519" s="104" t="inlineStr">
        <is>
          <t>P026</t>
        </is>
      </c>
      <c r="D4519" s="159" t="n">
        <v>5659</v>
      </c>
      <c r="E4519" s="160" t="n">
        <v>25203.48</v>
      </c>
      <c r="F4519" s="160" t="n">
        <v>8063.1</v>
      </c>
    </row>
    <row r="4520">
      <c r="A4520" s="104" t="inlineStr">
        <is>
          <t>2024/25</t>
        </is>
      </c>
      <c r="B4520" s="104" t="inlineStr">
        <is>
          <t>HC-109</t>
        </is>
      </c>
      <c r="C4520" s="104" t="inlineStr">
        <is>
          <t>P027</t>
        </is>
      </c>
      <c r="D4520" s="159" t="n">
        <v>4533</v>
      </c>
      <c r="E4520" s="160" t="n">
        <v>20193.64</v>
      </c>
      <c r="F4520" s="160" t="n">
        <v>6459.23</v>
      </c>
    </row>
    <row r="4521">
      <c r="A4521" s="104" t="inlineStr">
        <is>
          <t>2024/25</t>
        </is>
      </c>
      <c r="B4521" s="104" t="inlineStr">
        <is>
          <t>HC-109</t>
        </is>
      </c>
      <c r="C4521" s="104" t="inlineStr">
        <is>
          <t>P028</t>
        </is>
      </c>
      <c r="D4521" s="159" t="n">
        <v>6472</v>
      </c>
      <c r="E4521" s="160" t="n">
        <v>30594.87</v>
      </c>
      <c r="F4521" s="160" t="n">
        <v>10440.9</v>
      </c>
    </row>
    <row r="4522">
      <c r="A4522" s="104" t="inlineStr">
        <is>
          <t>2024/25</t>
        </is>
      </c>
      <c r="B4522" s="104" t="inlineStr">
        <is>
          <t>HC-109</t>
        </is>
      </c>
      <c r="C4522" s="104" t="inlineStr">
        <is>
          <t>P029</t>
        </is>
      </c>
      <c r="D4522" s="159" t="n">
        <v>15801</v>
      </c>
      <c r="E4522" s="160" t="n">
        <v>30163.99</v>
      </c>
      <c r="F4522" s="160" t="n">
        <v>4504.47</v>
      </c>
    </row>
    <row r="4523">
      <c r="A4523" s="104" t="inlineStr">
        <is>
          <t>2024/25</t>
        </is>
      </c>
      <c r="B4523" s="104" t="inlineStr">
        <is>
          <t>HC-109</t>
        </is>
      </c>
      <c r="C4523" s="104" t="inlineStr">
        <is>
          <t>P030</t>
        </is>
      </c>
      <c r="D4523" s="159" t="n">
        <v>9079</v>
      </c>
      <c r="E4523" s="160" t="n">
        <v>27232.31</v>
      </c>
      <c r="F4523" s="160" t="n">
        <v>5227.77</v>
      </c>
    </row>
    <row r="4524">
      <c r="A4524" s="104" t="inlineStr">
        <is>
          <t>2024/25</t>
        </is>
      </c>
      <c r="B4524" s="104" t="inlineStr">
        <is>
          <t>HC-109</t>
        </is>
      </c>
      <c r="C4524" s="104" t="inlineStr">
        <is>
          <t>P031</t>
        </is>
      </c>
      <c r="D4524" s="159" t="n">
        <v>3943</v>
      </c>
      <c r="E4524" s="160" t="n">
        <v>19715.18</v>
      </c>
      <c r="F4524" s="160" t="n">
        <v>5887.3</v>
      </c>
    </row>
    <row r="4525">
      <c r="A4525" s="104" t="inlineStr">
        <is>
          <t>2024/25</t>
        </is>
      </c>
      <c r="B4525" s="104" t="inlineStr">
        <is>
          <t>HC-109</t>
        </is>
      </c>
      <c r="C4525" s="104" t="inlineStr">
        <is>
          <t>P032</t>
        </is>
      </c>
      <c r="D4525" s="159" t="n">
        <v>5087</v>
      </c>
      <c r="E4525" s="160" t="n">
        <v>12024.02</v>
      </c>
      <c r="F4525" s="160" t="n">
        <v>2692.54</v>
      </c>
    </row>
    <row r="4526">
      <c r="A4526" s="104" t="inlineStr">
        <is>
          <t>2024/25</t>
        </is>
      </c>
      <c r="B4526" s="104" t="inlineStr">
        <is>
          <t>HC-109</t>
        </is>
      </c>
      <c r="C4526" s="104" t="inlineStr">
        <is>
          <t>P033</t>
        </is>
      </c>
      <c r="D4526" s="159" t="n">
        <v>3285</v>
      </c>
      <c r="E4526" s="160" t="n">
        <v>10159.49</v>
      </c>
      <c r="F4526" s="160" t="n">
        <v>2599.94</v>
      </c>
    </row>
    <row r="4527">
      <c r="A4527" s="104" t="inlineStr">
        <is>
          <t>2024/25</t>
        </is>
      </c>
      <c r="B4527" s="104" t="inlineStr">
        <is>
          <t>HC-109</t>
        </is>
      </c>
      <c r="C4527" s="104" t="inlineStr">
        <is>
          <t>P034</t>
        </is>
      </c>
      <c r="D4527" s="159" t="n">
        <v>2383</v>
      </c>
      <c r="E4527" s="160" t="n">
        <v>9971.27</v>
      </c>
      <c r="F4527" s="160" t="n">
        <v>3083.43</v>
      </c>
    </row>
    <row r="4528">
      <c r="A4528" s="104" t="inlineStr">
        <is>
          <t>2024/25</t>
        </is>
      </c>
      <c r="B4528" s="104" t="inlineStr">
        <is>
          <t>HC-109</t>
        </is>
      </c>
      <c r="C4528" s="104" t="inlineStr">
        <is>
          <t>P035</t>
        </is>
      </c>
      <c r="D4528" s="159" t="n">
        <v>3373</v>
      </c>
      <c r="E4528" s="160" t="n">
        <v>11954.23</v>
      </c>
      <c r="F4528" s="160" t="n">
        <v>3314.02</v>
      </c>
    </row>
    <row r="4529">
      <c r="A4529" s="104" t="inlineStr">
        <is>
          <t>2024/25</t>
        </is>
      </c>
      <c r="B4529" s="104" t="inlineStr">
        <is>
          <t>HC-109</t>
        </is>
      </c>
      <c r="C4529" s="104" t="inlineStr">
        <is>
          <t>P036</t>
        </is>
      </c>
      <c r="D4529" s="159" t="n">
        <v>2332</v>
      </c>
      <c r="E4529" s="160" t="n">
        <v>8908.77</v>
      </c>
      <c r="F4529" s="160" t="n">
        <v>2564.87</v>
      </c>
    </row>
    <row r="4530">
      <c r="A4530" s="104" t="inlineStr">
        <is>
          <t>2024/25</t>
        </is>
      </c>
      <c r="B4530" s="104" t="inlineStr">
        <is>
          <t>HC-109</t>
        </is>
      </c>
      <c r="C4530" s="104" t="inlineStr">
        <is>
          <t>P037</t>
        </is>
      </c>
      <c r="D4530" s="159" t="n">
        <v>3754</v>
      </c>
      <c r="E4530" s="160" t="n">
        <v>12971.49</v>
      </c>
      <c r="F4530" s="160" t="n">
        <v>4288.11</v>
      </c>
    </row>
    <row r="4531">
      <c r="A4531" s="104" t="inlineStr">
        <is>
          <t>2024/25</t>
        </is>
      </c>
      <c r="B4531" s="104" t="inlineStr">
        <is>
          <t>HC-109</t>
        </is>
      </c>
      <c r="C4531" s="104" t="inlineStr">
        <is>
          <t>P038</t>
        </is>
      </c>
      <c r="D4531" s="159" t="n">
        <v>1796</v>
      </c>
      <c r="E4531" s="160" t="n">
        <v>11264.41</v>
      </c>
      <c r="F4531" s="160" t="n">
        <v>3603.57</v>
      </c>
    </row>
    <row r="4532">
      <c r="A4532" s="104" t="inlineStr">
        <is>
          <t>2024/25</t>
        </is>
      </c>
      <c r="B4532" s="104" t="inlineStr">
        <is>
          <t>HC-109</t>
        </is>
      </c>
      <c r="C4532" s="104" t="inlineStr">
        <is>
          <t>P039</t>
        </is>
      </c>
      <c r="D4532" s="159" t="n">
        <v>1939</v>
      </c>
      <c r="E4532" s="160" t="n">
        <v>12167.93</v>
      </c>
      <c r="F4532" s="160" t="n">
        <v>4022.48</v>
      </c>
    </row>
    <row r="4533">
      <c r="A4533" s="104" t="inlineStr">
        <is>
          <t>2024/25</t>
        </is>
      </c>
      <c r="B4533" s="104" t="inlineStr">
        <is>
          <t>HC-109</t>
        </is>
      </c>
      <c r="C4533" s="104" t="inlineStr">
        <is>
          <t>P040</t>
        </is>
      </c>
      <c r="D4533" s="159" t="n">
        <v>697</v>
      </c>
      <c r="E4533" s="160" t="n">
        <v>5326.42</v>
      </c>
      <c r="F4533" s="160" t="n">
        <v>1707.26</v>
      </c>
    </row>
    <row r="4534">
      <c r="A4534" s="104" t="inlineStr">
        <is>
          <t>2024/25</t>
        </is>
      </c>
      <c r="B4534" s="104" t="inlineStr">
        <is>
          <t>HC-109</t>
        </is>
      </c>
      <c r="C4534" s="104" t="inlineStr">
        <is>
          <t>P041</t>
        </is>
      </c>
      <c r="D4534" s="159" t="n">
        <v>363</v>
      </c>
      <c r="E4534" s="160" t="n">
        <v>3925.97</v>
      </c>
      <c r="F4534" s="160" t="n">
        <v>1502.22</v>
      </c>
    </row>
    <row r="4535">
      <c r="A4535" s="104" t="inlineStr">
        <is>
          <t>2024/25</t>
        </is>
      </c>
      <c r="B4535" s="104" t="inlineStr">
        <is>
          <t>HC-109</t>
        </is>
      </c>
      <c r="C4535" s="104" t="inlineStr">
        <is>
          <t>P042</t>
        </is>
      </c>
      <c r="D4535" s="159" t="n">
        <v>609</v>
      </c>
      <c r="E4535" s="160" t="n">
        <v>2437.63</v>
      </c>
      <c r="F4535" s="160" t="n">
        <v>595.88</v>
      </c>
    </row>
    <row r="4536">
      <c r="A4536" s="104" t="inlineStr">
        <is>
          <t>2024/25</t>
        </is>
      </c>
      <c r="B4536" s="104" t="inlineStr">
        <is>
          <t>HC-110</t>
        </is>
      </c>
      <c r="C4536" s="104" t="inlineStr">
        <is>
          <t>P001</t>
        </is>
      </c>
      <c r="D4536" s="159" t="n">
        <v>2792</v>
      </c>
      <c r="E4536" s="160" t="n">
        <v>25133.56</v>
      </c>
      <c r="F4536" s="160" t="n">
        <v>8822.940000000001</v>
      </c>
    </row>
    <row r="4537">
      <c r="A4537" s="104" t="inlineStr">
        <is>
          <t>2024/25</t>
        </is>
      </c>
      <c r="B4537" s="104" t="inlineStr">
        <is>
          <t>HC-110</t>
        </is>
      </c>
      <c r="C4537" s="104" t="inlineStr">
        <is>
          <t>P002</t>
        </is>
      </c>
      <c r="D4537" s="159" t="n">
        <v>4210</v>
      </c>
      <c r="E4537" s="160" t="n">
        <v>44024.37</v>
      </c>
      <c r="F4537" s="160" t="n">
        <v>16389.22</v>
      </c>
    </row>
    <row r="4538">
      <c r="A4538" s="104" t="inlineStr">
        <is>
          <t>2024/25</t>
        </is>
      </c>
      <c r="B4538" s="104" t="inlineStr">
        <is>
          <t>HC-110</t>
        </is>
      </c>
      <c r="C4538" s="104" t="inlineStr">
        <is>
          <t>P003</t>
        </is>
      </c>
      <c r="D4538" s="159" t="n">
        <v>5893</v>
      </c>
      <c r="E4538" s="160" t="n">
        <v>39643.91</v>
      </c>
      <c r="F4538" s="160" t="n">
        <v>13073.17</v>
      </c>
    </row>
    <row r="4539">
      <c r="A4539" s="104" t="inlineStr">
        <is>
          <t>2024/25</t>
        </is>
      </c>
      <c r="B4539" s="104" t="inlineStr">
        <is>
          <t>HC-110</t>
        </is>
      </c>
      <c r="C4539" s="104" t="inlineStr">
        <is>
          <t>P004</t>
        </is>
      </c>
      <c r="D4539" s="159" t="n">
        <v>2581</v>
      </c>
      <c r="E4539" s="160" t="n">
        <v>20183.32</v>
      </c>
      <c r="F4539" s="160" t="n">
        <v>6439.28</v>
      </c>
    </row>
    <row r="4540">
      <c r="A4540" s="104" t="inlineStr">
        <is>
          <t>2024/25</t>
        </is>
      </c>
      <c r="B4540" s="104" t="inlineStr">
        <is>
          <t>HC-110</t>
        </is>
      </c>
      <c r="C4540" s="104" t="inlineStr">
        <is>
          <t>P005</t>
        </is>
      </c>
      <c r="D4540" s="159" t="n">
        <v>5731</v>
      </c>
      <c r="E4540" s="160" t="n">
        <v>42711.35</v>
      </c>
      <c r="F4540" s="160" t="n">
        <v>13177.94</v>
      </c>
    </row>
    <row r="4541">
      <c r="A4541" s="104" t="inlineStr">
        <is>
          <t>2024/25</t>
        </is>
      </c>
      <c r="B4541" s="104" t="inlineStr">
        <is>
          <t>HC-110</t>
        </is>
      </c>
      <c r="C4541" s="104" t="inlineStr">
        <is>
          <t>P006</t>
        </is>
      </c>
      <c r="D4541" s="159" t="n">
        <v>5420</v>
      </c>
      <c r="E4541" s="160" t="n">
        <v>43853.33</v>
      </c>
      <c r="F4541" s="160" t="n">
        <v>12595.85</v>
      </c>
    </row>
    <row r="4542">
      <c r="A4542" s="104" t="inlineStr">
        <is>
          <t>2024/25</t>
        </is>
      </c>
      <c r="B4542" s="104" t="inlineStr">
        <is>
          <t>HC-110</t>
        </is>
      </c>
      <c r="C4542" s="104" t="inlineStr">
        <is>
          <t>P007</t>
        </is>
      </c>
      <c r="D4542" s="159" t="n">
        <v>5317</v>
      </c>
      <c r="E4542" s="160" t="n">
        <v>40119.13</v>
      </c>
      <c r="F4542" s="160" t="n">
        <v>10668.33</v>
      </c>
    </row>
    <row r="4543">
      <c r="A4543" s="104" t="inlineStr">
        <is>
          <t>2024/25</t>
        </is>
      </c>
      <c r="B4543" s="104" t="inlineStr">
        <is>
          <t>HC-110</t>
        </is>
      </c>
      <c r="C4543" s="104" t="inlineStr">
        <is>
          <t>P008</t>
        </is>
      </c>
      <c r="D4543" s="159" t="n">
        <v>4462</v>
      </c>
      <c r="E4543" s="160" t="n">
        <v>32862.16</v>
      </c>
      <c r="F4543" s="160" t="n">
        <v>11883.4</v>
      </c>
    </row>
    <row r="4544">
      <c r="A4544" s="104" t="inlineStr">
        <is>
          <t>2024/25</t>
        </is>
      </c>
      <c r="B4544" s="104" t="inlineStr">
        <is>
          <t>HC-110</t>
        </is>
      </c>
      <c r="C4544" s="104" t="inlineStr">
        <is>
          <t>P009</t>
        </is>
      </c>
      <c r="D4544" s="159" t="n">
        <v>2185</v>
      </c>
      <c r="E4544" s="160" t="n">
        <v>27608.08</v>
      </c>
      <c r="F4544" s="160" t="n">
        <v>11158.63</v>
      </c>
    </row>
    <row r="4545">
      <c r="A4545" s="104" t="inlineStr">
        <is>
          <t>2024/25</t>
        </is>
      </c>
      <c r="B4545" s="104" t="inlineStr">
        <is>
          <t>HC-110</t>
        </is>
      </c>
      <c r="C4545" s="104" t="inlineStr">
        <is>
          <t>P010</t>
        </is>
      </c>
      <c r="D4545" s="159" t="n">
        <v>5473</v>
      </c>
      <c r="E4545" s="160" t="n">
        <v>32338.77</v>
      </c>
      <c r="F4545" s="160" t="n">
        <v>10319.77</v>
      </c>
    </row>
    <row r="4546">
      <c r="A4546" s="104" t="inlineStr">
        <is>
          <t>2024/25</t>
        </is>
      </c>
      <c r="B4546" s="104" t="inlineStr">
        <is>
          <t>HC-110</t>
        </is>
      </c>
      <c r="C4546" s="104" t="inlineStr">
        <is>
          <t>P011</t>
        </is>
      </c>
      <c r="D4546" s="159" t="n">
        <v>5342</v>
      </c>
      <c r="E4546" s="160" t="n">
        <v>15538.44</v>
      </c>
      <c r="F4546" s="160" t="n">
        <v>3636.68</v>
      </c>
    </row>
    <row r="4547">
      <c r="A4547" s="104" t="inlineStr">
        <is>
          <t>2024/25</t>
        </is>
      </c>
      <c r="B4547" s="104" t="inlineStr">
        <is>
          <t>HC-110</t>
        </is>
      </c>
      <c r="C4547" s="104" t="inlineStr">
        <is>
          <t>P012</t>
        </is>
      </c>
      <c r="D4547" s="159" t="n">
        <v>5680</v>
      </c>
      <c r="E4547" s="160" t="n">
        <v>21177.19</v>
      </c>
      <c r="F4547" s="160" t="n">
        <v>6307.82</v>
      </c>
    </row>
    <row r="4548">
      <c r="A4548" s="104" t="inlineStr">
        <is>
          <t>2024/25</t>
        </is>
      </c>
      <c r="B4548" s="104" t="inlineStr">
        <is>
          <t>HC-110</t>
        </is>
      </c>
      <c r="C4548" s="104" t="inlineStr">
        <is>
          <t>P013</t>
        </is>
      </c>
      <c r="D4548" s="159" t="n">
        <v>5935</v>
      </c>
      <c r="E4548" s="160" t="n">
        <v>20500.3</v>
      </c>
      <c r="F4548" s="160" t="n">
        <v>5234.73</v>
      </c>
    </row>
    <row r="4549">
      <c r="A4549" s="104" t="inlineStr">
        <is>
          <t>2024/25</t>
        </is>
      </c>
      <c r="B4549" s="104" t="inlineStr">
        <is>
          <t>HC-110</t>
        </is>
      </c>
      <c r="C4549" s="104" t="inlineStr">
        <is>
          <t>P014</t>
        </is>
      </c>
      <c r="D4549" s="159" t="n">
        <v>6495</v>
      </c>
      <c r="E4549" s="160" t="n">
        <v>25383.67</v>
      </c>
      <c r="F4549" s="160" t="n">
        <v>7019.78</v>
      </c>
    </row>
    <row r="4550">
      <c r="A4550" s="104" t="inlineStr">
        <is>
          <t>2024/25</t>
        </is>
      </c>
      <c r="B4550" s="104" t="inlineStr">
        <is>
          <t>HC-110</t>
        </is>
      </c>
      <c r="C4550" s="104" t="inlineStr">
        <is>
          <t>P015</t>
        </is>
      </c>
      <c r="D4550" s="159" t="n">
        <v>4650</v>
      </c>
      <c r="E4550" s="160" t="n">
        <v>21978.41</v>
      </c>
      <c r="F4550" s="160" t="n">
        <v>7247.16</v>
      </c>
    </row>
    <row r="4551">
      <c r="A4551" s="104" t="inlineStr">
        <is>
          <t>2024/25</t>
        </is>
      </c>
      <c r="B4551" s="104" t="inlineStr">
        <is>
          <t>HC-110</t>
        </is>
      </c>
      <c r="C4551" s="104" t="inlineStr">
        <is>
          <t>P016</t>
        </is>
      </c>
      <c r="D4551" s="159" t="n">
        <v>2476</v>
      </c>
      <c r="E4551" s="160" t="n">
        <v>15293.36</v>
      </c>
      <c r="F4551" s="160" t="n">
        <v>4717.55</v>
      </c>
    </row>
    <row r="4552">
      <c r="A4552" s="104" t="inlineStr">
        <is>
          <t>2024/25</t>
        </is>
      </c>
      <c r="B4552" s="104" t="inlineStr">
        <is>
          <t>HC-110</t>
        </is>
      </c>
      <c r="C4552" s="104" t="inlineStr">
        <is>
          <t>P017</t>
        </is>
      </c>
      <c r="D4552" s="159" t="n">
        <v>2182</v>
      </c>
      <c r="E4552" s="160" t="n">
        <v>14863.28</v>
      </c>
      <c r="F4552" s="160" t="n">
        <v>5059.6</v>
      </c>
    </row>
    <row r="4553">
      <c r="A4553" s="104" t="inlineStr">
        <is>
          <t>2024/25</t>
        </is>
      </c>
      <c r="B4553" s="104" t="inlineStr">
        <is>
          <t>HC-110</t>
        </is>
      </c>
      <c r="C4553" s="104" t="inlineStr">
        <is>
          <t>P018</t>
        </is>
      </c>
      <c r="D4553" s="159" t="n">
        <v>5449</v>
      </c>
      <c r="E4553" s="160" t="n">
        <v>14363.17</v>
      </c>
      <c r="F4553" s="160" t="n">
        <v>3055.9</v>
      </c>
    </row>
    <row r="4554">
      <c r="A4554" s="104" t="inlineStr">
        <is>
          <t>2024/25</t>
        </is>
      </c>
      <c r="B4554" s="104" t="inlineStr">
        <is>
          <t>HC-110</t>
        </is>
      </c>
      <c r="C4554" s="104" t="inlineStr">
        <is>
          <t>P019</t>
        </is>
      </c>
      <c r="D4554" s="159" t="n">
        <v>6505</v>
      </c>
      <c r="E4554" s="160" t="n">
        <v>16554.77</v>
      </c>
      <c r="F4554" s="160" t="n">
        <v>4226.91</v>
      </c>
    </row>
    <row r="4555">
      <c r="A4555" s="104" t="inlineStr">
        <is>
          <t>2024/25</t>
        </is>
      </c>
      <c r="B4555" s="104" t="inlineStr">
        <is>
          <t>HC-110</t>
        </is>
      </c>
      <c r="C4555" s="104" t="inlineStr">
        <is>
          <t>P020</t>
        </is>
      </c>
      <c r="D4555" s="159" t="n">
        <v>4073</v>
      </c>
      <c r="E4555" s="160" t="n">
        <v>10367.08</v>
      </c>
      <c r="F4555" s="160" t="n">
        <v>2646.48</v>
      </c>
    </row>
    <row r="4556">
      <c r="A4556" s="104" t="inlineStr">
        <is>
          <t>2024/25</t>
        </is>
      </c>
      <c r="B4556" s="104" t="inlineStr">
        <is>
          <t>HC-110</t>
        </is>
      </c>
      <c r="C4556" s="104" t="inlineStr">
        <is>
          <t>P021</t>
        </is>
      </c>
      <c r="D4556" s="159" t="n">
        <v>6676</v>
      </c>
      <c r="E4556" s="160" t="n">
        <v>21846.9</v>
      </c>
      <c r="F4556" s="160" t="n">
        <v>6041.54</v>
      </c>
    </row>
    <row r="4557">
      <c r="A4557" s="104" t="inlineStr">
        <is>
          <t>2024/25</t>
        </is>
      </c>
      <c r="B4557" s="104" t="inlineStr">
        <is>
          <t>HC-110</t>
        </is>
      </c>
      <c r="C4557" s="104" t="inlineStr">
        <is>
          <t>P022</t>
        </is>
      </c>
      <c r="D4557" s="159" t="n">
        <v>5652</v>
      </c>
      <c r="E4557" s="160" t="n">
        <v>17469.39</v>
      </c>
      <c r="F4557" s="160" t="n">
        <v>4646.53</v>
      </c>
    </row>
    <row r="4558">
      <c r="A4558" s="104" t="inlineStr">
        <is>
          <t>2024/25</t>
        </is>
      </c>
      <c r="B4558" s="104" t="inlineStr">
        <is>
          <t>HC-110</t>
        </is>
      </c>
      <c r="C4558" s="104" t="inlineStr">
        <is>
          <t>P023</t>
        </is>
      </c>
      <c r="D4558" s="159" t="n">
        <v>6370</v>
      </c>
      <c r="E4558" s="160" t="n">
        <v>12738.1</v>
      </c>
      <c r="F4558" s="160" t="n">
        <v>2438.93</v>
      </c>
    </row>
    <row r="4559">
      <c r="A4559" s="104" t="inlineStr">
        <is>
          <t>2024/25</t>
        </is>
      </c>
      <c r="B4559" s="104" t="inlineStr">
        <is>
          <t>HC-110</t>
        </is>
      </c>
      <c r="C4559" s="104" t="inlineStr">
        <is>
          <t>P024</t>
        </is>
      </c>
      <c r="D4559" s="159" t="n">
        <v>7214</v>
      </c>
      <c r="E4559" s="160" t="n">
        <v>15737.49</v>
      </c>
      <c r="F4559" s="160" t="n">
        <v>3180.92</v>
      </c>
    </row>
    <row r="4560">
      <c r="A4560" s="104" t="inlineStr">
        <is>
          <t>2024/25</t>
        </is>
      </c>
      <c r="B4560" s="104" t="inlineStr">
        <is>
          <t>HC-110</t>
        </is>
      </c>
      <c r="C4560" s="104" t="inlineStr">
        <is>
          <t>P025</t>
        </is>
      </c>
      <c r="D4560" s="159" t="n">
        <v>6035</v>
      </c>
      <c r="E4560" s="160" t="n">
        <v>23041.12</v>
      </c>
      <c r="F4560" s="160" t="n">
        <v>8332.139999999999</v>
      </c>
    </row>
    <row r="4561">
      <c r="A4561" s="104" t="inlineStr">
        <is>
          <t>2024/25</t>
        </is>
      </c>
      <c r="B4561" s="104" t="inlineStr">
        <is>
          <t>HC-110</t>
        </is>
      </c>
      <c r="C4561" s="104" t="inlineStr">
        <is>
          <t>P026</t>
        </is>
      </c>
      <c r="D4561" s="159" t="n">
        <v>3662</v>
      </c>
      <c r="E4561" s="160" t="n">
        <v>16308.66</v>
      </c>
      <c r="F4561" s="160" t="n">
        <v>5204.21</v>
      </c>
    </row>
    <row r="4562">
      <c r="A4562" s="104" t="inlineStr">
        <is>
          <t>2024/25</t>
        </is>
      </c>
      <c r="B4562" s="104" t="inlineStr">
        <is>
          <t>HC-110</t>
        </is>
      </c>
      <c r="C4562" s="104" t="inlineStr">
        <is>
          <t>P027</t>
        </is>
      </c>
      <c r="D4562" s="159" t="n">
        <v>2912</v>
      </c>
      <c r="E4562" s="160" t="n">
        <v>12979.57</v>
      </c>
      <c r="F4562" s="160" t="n">
        <v>4141.63</v>
      </c>
    </row>
    <row r="4563">
      <c r="A4563" s="104" t="inlineStr">
        <is>
          <t>2024/25</t>
        </is>
      </c>
      <c r="B4563" s="104" t="inlineStr">
        <is>
          <t>HC-110</t>
        </is>
      </c>
      <c r="C4563" s="104" t="inlineStr">
        <is>
          <t>P028</t>
        </is>
      </c>
      <c r="D4563" s="159" t="n">
        <v>4127</v>
      </c>
      <c r="E4563" s="160" t="n">
        <v>19514.41</v>
      </c>
      <c r="F4563" s="160" t="n">
        <v>6642.2</v>
      </c>
    </row>
    <row r="4564">
      <c r="A4564" s="104" t="inlineStr">
        <is>
          <t>2024/25</t>
        </is>
      </c>
      <c r="B4564" s="104" t="inlineStr">
        <is>
          <t>HC-110</t>
        </is>
      </c>
      <c r="C4564" s="104" t="inlineStr">
        <is>
          <t>P029</t>
        </is>
      </c>
      <c r="D4564" s="159" t="n">
        <v>10108</v>
      </c>
      <c r="E4564" s="160" t="n">
        <v>19294.43</v>
      </c>
      <c r="F4564" s="160" t="n">
        <v>2873.54</v>
      </c>
    </row>
    <row r="4565">
      <c r="A4565" s="104" t="inlineStr">
        <is>
          <t>2024/25</t>
        </is>
      </c>
      <c r="B4565" s="104" t="inlineStr">
        <is>
          <t>HC-110</t>
        </is>
      </c>
      <c r="C4565" s="104" t="inlineStr">
        <is>
          <t>P030</t>
        </is>
      </c>
      <c r="D4565" s="159" t="n">
        <v>5879</v>
      </c>
      <c r="E4565" s="160" t="n">
        <v>17638.8</v>
      </c>
      <c r="F4565" s="160" t="n">
        <v>3377.53</v>
      </c>
    </row>
    <row r="4566">
      <c r="A4566" s="104" t="inlineStr">
        <is>
          <t>2024/25</t>
        </is>
      </c>
      <c r="B4566" s="104" t="inlineStr">
        <is>
          <t>HC-110</t>
        </is>
      </c>
      <c r="C4566" s="104" t="inlineStr">
        <is>
          <t>P031</t>
        </is>
      </c>
      <c r="D4566" s="159" t="n">
        <v>2561</v>
      </c>
      <c r="E4566" s="160" t="n">
        <v>12819.84</v>
      </c>
      <c r="F4566" s="160" t="n">
        <v>3818.59</v>
      </c>
    </row>
    <row r="4567">
      <c r="A4567" s="104" t="inlineStr">
        <is>
          <t>2024/25</t>
        </is>
      </c>
      <c r="B4567" s="104" t="inlineStr">
        <is>
          <t>HC-110</t>
        </is>
      </c>
      <c r="C4567" s="104" t="inlineStr">
        <is>
          <t>P032</t>
        </is>
      </c>
      <c r="D4567" s="159" t="n">
        <v>3249</v>
      </c>
      <c r="E4567" s="160" t="n">
        <v>7682.91</v>
      </c>
      <c r="F4567" s="160" t="n">
        <v>1716.56</v>
      </c>
    </row>
    <row r="4568">
      <c r="A4568" s="104" t="inlineStr">
        <is>
          <t>2024/25</t>
        </is>
      </c>
      <c r="B4568" s="104" t="inlineStr">
        <is>
          <t>HC-110</t>
        </is>
      </c>
      <c r="C4568" s="104" t="inlineStr">
        <is>
          <t>P033</t>
        </is>
      </c>
      <c r="D4568" s="159" t="n">
        <v>2101</v>
      </c>
      <c r="E4568" s="160" t="n">
        <v>6493.25</v>
      </c>
      <c r="F4568" s="160" t="n">
        <v>1657.82</v>
      </c>
    </row>
    <row r="4569">
      <c r="A4569" s="104" t="inlineStr">
        <is>
          <t>2024/25</t>
        </is>
      </c>
      <c r="B4569" s="104" t="inlineStr">
        <is>
          <t>HC-110</t>
        </is>
      </c>
      <c r="C4569" s="104" t="inlineStr">
        <is>
          <t>P034</t>
        </is>
      </c>
      <c r="D4569" s="159" t="n">
        <v>1415</v>
      </c>
      <c r="E4569" s="160" t="n">
        <v>5919.38</v>
      </c>
      <c r="F4569" s="160" t="n">
        <v>1826.21</v>
      </c>
    </row>
    <row r="4570">
      <c r="A4570" s="104" t="inlineStr">
        <is>
          <t>2024/25</t>
        </is>
      </c>
      <c r="B4570" s="104" t="inlineStr">
        <is>
          <t>HC-110</t>
        </is>
      </c>
      <c r="C4570" s="104" t="inlineStr">
        <is>
          <t>P035</t>
        </is>
      </c>
      <c r="D4570" s="159" t="n">
        <v>2036</v>
      </c>
      <c r="E4570" s="160" t="n">
        <v>7227.48</v>
      </c>
      <c r="F4570" s="160" t="n">
        <v>1999.25</v>
      </c>
    </row>
    <row r="4571">
      <c r="A4571" s="104" t="inlineStr">
        <is>
          <t>2024/25</t>
        </is>
      </c>
      <c r="B4571" s="104" t="inlineStr">
        <is>
          <t>HC-110</t>
        </is>
      </c>
      <c r="C4571" s="104" t="inlineStr">
        <is>
          <t>P036</t>
        </is>
      </c>
      <c r="D4571" s="159" t="n">
        <v>1616</v>
      </c>
      <c r="E4571" s="160" t="n">
        <v>6173.33</v>
      </c>
      <c r="F4571" s="160" t="n">
        <v>1772.8</v>
      </c>
    </row>
    <row r="4572">
      <c r="A4572" s="104" t="inlineStr">
        <is>
          <t>2024/25</t>
        </is>
      </c>
      <c r="B4572" s="104" t="inlineStr">
        <is>
          <t>HC-110</t>
        </is>
      </c>
      <c r="C4572" s="104" t="inlineStr">
        <is>
          <t>P037</t>
        </is>
      </c>
      <c r="D4572" s="159" t="n">
        <v>2386</v>
      </c>
      <c r="E4572" s="160" t="n">
        <v>8246.76</v>
      </c>
      <c r="F4572" s="160" t="n">
        <v>2719.69</v>
      </c>
    </row>
    <row r="4573">
      <c r="A4573" s="104" t="inlineStr">
        <is>
          <t>2024/25</t>
        </is>
      </c>
      <c r="B4573" s="104" t="inlineStr">
        <is>
          <t>HC-110</t>
        </is>
      </c>
      <c r="C4573" s="104" t="inlineStr">
        <is>
          <t>P038</t>
        </is>
      </c>
      <c r="D4573" s="159" t="n">
        <v>1171</v>
      </c>
      <c r="E4573" s="160" t="n">
        <v>7336.1</v>
      </c>
      <c r="F4573" s="160" t="n">
        <v>2341.21</v>
      </c>
    </row>
    <row r="4574">
      <c r="A4574" s="104" t="inlineStr">
        <is>
          <t>2024/25</t>
        </is>
      </c>
      <c r="B4574" s="104" t="inlineStr">
        <is>
          <t>HC-110</t>
        </is>
      </c>
      <c r="C4574" s="104" t="inlineStr">
        <is>
          <t>P039</t>
        </is>
      </c>
      <c r="D4574" s="159" t="n">
        <v>1218</v>
      </c>
      <c r="E4574" s="160" t="n">
        <v>7640.13</v>
      </c>
      <c r="F4574" s="160" t="n">
        <v>2519.87</v>
      </c>
    </row>
    <row r="4575">
      <c r="A4575" s="104" t="inlineStr">
        <is>
          <t>2024/25</t>
        </is>
      </c>
      <c r="B4575" s="104" t="inlineStr">
        <is>
          <t>HC-110</t>
        </is>
      </c>
      <c r="C4575" s="104" t="inlineStr">
        <is>
          <t>P040</t>
        </is>
      </c>
      <c r="D4575" s="159" t="n">
        <v>469</v>
      </c>
      <c r="E4575" s="160" t="n">
        <v>3583.5</v>
      </c>
      <c r="F4575" s="160" t="n">
        <v>1143.1</v>
      </c>
    </row>
    <row r="4576">
      <c r="A4576" s="104" t="inlineStr">
        <is>
          <t>2024/25</t>
        </is>
      </c>
      <c r="B4576" s="104" t="inlineStr">
        <is>
          <t>HC-110</t>
        </is>
      </c>
      <c r="C4576" s="104" t="inlineStr">
        <is>
          <t>P041</t>
        </is>
      </c>
      <c r="D4576" s="159" t="n">
        <v>238</v>
      </c>
      <c r="E4576" s="160" t="n">
        <v>2585.12</v>
      </c>
      <c r="F4576" s="160" t="n">
        <v>989.79</v>
      </c>
    </row>
    <row r="4577">
      <c r="A4577" s="104" t="inlineStr">
        <is>
          <t>2024/25</t>
        </is>
      </c>
      <c r="B4577" s="104" t="inlineStr">
        <is>
          <t>HC-110</t>
        </is>
      </c>
      <c r="C4577" s="104" t="inlineStr">
        <is>
          <t>P042</t>
        </is>
      </c>
      <c r="D4577" s="159" t="n">
        <v>407</v>
      </c>
      <c r="E4577" s="160" t="n">
        <v>1625.07</v>
      </c>
      <c r="F4577" s="160" t="n">
        <v>397.47</v>
      </c>
    </row>
    <row r="4578">
      <c r="A4578" s="104" t="inlineStr">
        <is>
          <t>2024/25</t>
        </is>
      </c>
      <c r="B4578" s="104" t="inlineStr">
        <is>
          <t>HC-111</t>
        </is>
      </c>
      <c r="C4578" s="104" t="inlineStr">
        <is>
          <t>P001</t>
        </is>
      </c>
      <c r="D4578" s="159" t="n">
        <v>4876</v>
      </c>
      <c r="E4578" s="160" t="n">
        <v>43879.45</v>
      </c>
      <c r="F4578" s="160" t="n">
        <v>15443.74</v>
      </c>
    </row>
    <row r="4579">
      <c r="A4579" s="104" t="inlineStr">
        <is>
          <t>2024/25</t>
        </is>
      </c>
      <c r="B4579" s="104" t="inlineStr">
        <is>
          <t>HC-111</t>
        </is>
      </c>
      <c r="C4579" s="104" t="inlineStr">
        <is>
          <t>P002</t>
        </is>
      </c>
      <c r="D4579" s="159" t="n">
        <v>6950</v>
      </c>
      <c r="E4579" s="160" t="n">
        <v>72640.96000000001</v>
      </c>
      <c r="F4579" s="160" t="n">
        <v>27105.98</v>
      </c>
    </row>
    <row r="4580">
      <c r="A4580" s="104" t="inlineStr">
        <is>
          <t>2024/25</t>
        </is>
      </c>
      <c r="B4580" s="104" t="inlineStr">
        <is>
          <t>HC-111</t>
        </is>
      </c>
      <c r="C4580" s="104" t="inlineStr">
        <is>
          <t>P003</t>
        </is>
      </c>
      <c r="D4580" s="159" t="n">
        <v>9625</v>
      </c>
      <c r="E4580" s="160" t="n">
        <v>64759.47</v>
      </c>
      <c r="F4580" s="160" t="n">
        <v>21408.68</v>
      </c>
    </row>
    <row r="4581">
      <c r="A4581" s="104" t="inlineStr">
        <is>
          <t>2024/25</t>
        </is>
      </c>
      <c r="B4581" s="104" t="inlineStr">
        <is>
          <t>HC-111</t>
        </is>
      </c>
      <c r="C4581" s="104" t="inlineStr">
        <is>
          <t>P004</t>
        </is>
      </c>
      <c r="D4581" s="159" t="n">
        <v>4316</v>
      </c>
      <c r="E4581" s="160" t="n">
        <v>33753.3</v>
      </c>
      <c r="F4581" s="160" t="n">
        <v>10795.85</v>
      </c>
    </row>
    <row r="4582">
      <c r="A4582" s="104" t="inlineStr">
        <is>
          <t>2024/25</t>
        </is>
      </c>
      <c r="B4582" s="104" t="inlineStr">
        <is>
          <t>HC-111</t>
        </is>
      </c>
      <c r="C4582" s="104" t="inlineStr">
        <is>
          <t>P005</t>
        </is>
      </c>
      <c r="D4582" s="159" t="n">
        <v>9210</v>
      </c>
      <c r="E4582" s="160" t="n">
        <v>68651.31</v>
      </c>
      <c r="F4582" s="160" t="n">
        <v>21227.52</v>
      </c>
    </row>
    <row r="4583">
      <c r="A4583" s="104" t="inlineStr">
        <is>
          <t>2024/25</t>
        </is>
      </c>
      <c r="B4583" s="104" t="inlineStr">
        <is>
          <t>HC-111</t>
        </is>
      </c>
      <c r="C4583" s="104" t="inlineStr">
        <is>
          <t>P006</t>
        </is>
      </c>
      <c r="D4583" s="159" t="n">
        <v>8479</v>
      </c>
      <c r="E4583" s="160" t="n">
        <v>68603.50999999999</v>
      </c>
      <c r="F4583" s="160" t="n">
        <v>19753.69</v>
      </c>
    </row>
    <row r="4584">
      <c r="A4584" s="104" t="inlineStr">
        <is>
          <t>2024/25</t>
        </is>
      </c>
      <c r="B4584" s="104" t="inlineStr">
        <is>
          <t>HC-111</t>
        </is>
      </c>
      <c r="C4584" s="104" t="inlineStr">
        <is>
          <t>P007</t>
        </is>
      </c>
      <c r="D4584" s="159" t="n">
        <v>8865</v>
      </c>
      <c r="E4584" s="160" t="n">
        <v>66885.31</v>
      </c>
      <c r="F4584" s="160" t="n">
        <v>17829.38</v>
      </c>
    </row>
    <row r="4585">
      <c r="A4585" s="104" t="inlineStr">
        <is>
          <t>2024/25</t>
        </is>
      </c>
      <c r="B4585" s="104" t="inlineStr">
        <is>
          <t>HC-111</t>
        </is>
      </c>
      <c r="C4585" s="104" t="inlineStr">
        <is>
          <t>P008</t>
        </is>
      </c>
      <c r="D4585" s="159" t="n">
        <v>7122</v>
      </c>
      <c r="E4585" s="160" t="n">
        <v>52442.6</v>
      </c>
      <c r="F4585" s="160" t="n">
        <v>19012.42</v>
      </c>
    </row>
    <row r="4586">
      <c r="A4586" s="104" t="inlineStr">
        <is>
          <t>2024/25</t>
        </is>
      </c>
      <c r="B4586" s="104" t="inlineStr">
        <is>
          <t>HC-111</t>
        </is>
      </c>
      <c r="C4586" s="104" t="inlineStr">
        <is>
          <t>P009</t>
        </is>
      </c>
      <c r="D4586" s="159" t="n">
        <v>3573</v>
      </c>
      <c r="E4586" s="160" t="n">
        <v>45159.91</v>
      </c>
      <c r="F4586" s="160" t="n">
        <v>18297.97</v>
      </c>
    </row>
    <row r="4587">
      <c r="A4587" s="104" t="inlineStr">
        <is>
          <t>2024/25</t>
        </is>
      </c>
      <c r="B4587" s="104" t="inlineStr">
        <is>
          <t>HC-111</t>
        </is>
      </c>
      <c r="C4587" s="104" t="inlineStr">
        <is>
          <t>P010</t>
        </is>
      </c>
      <c r="D4587" s="159" t="n">
        <v>9612</v>
      </c>
      <c r="E4587" s="160" t="n">
        <v>56801.72</v>
      </c>
      <c r="F4587" s="160" t="n">
        <v>18172.96</v>
      </c>
    </row>
    <row r="4588">
      <c r="A4588" s="104" t="inlineStr">
        <is>
          <t>2024/25</t>
        </is>
      </c>
      <c r="B4588" s="104" t="inlineStr">
        <is>
          <t>HC-111</t>
        </is>
      </c>
      <c r="C4588" s="104" t="inlineStr">
        <is>
          <t>P011</t>
        </is>
      </c>
      <c r="D4588" s="159" t="n">
        <v>8921</v>
      </c>
      <c r="E4588" s="160" t="n">
        <v>25949.78</v>
      </c>
      <c r="F4588" s="160" t="n">
        <v>6088.12</v>
      </c>
    </row>
    <row r="4589">
      <c r="A4589" s="104" t="inlineStr">
        <is>
          <t>2024/25</t>
        </is>
      </c>
      <c r="B4589" s="104" t="inlineStr">
        <is>
          <t>HC-111</t>
        </is>
      </c>
      <c r="C4589" s="104" t="inlineStr">
        <is>
          <t>P012</t>
        </is>
      </c>
      <c r="D4589" s="159" t="n">
        <v>9881</v>
      </c>
      <c r="E4589" s="160" t="n">
        <v>36830.88</v>
      </c>
      <c r="F4589" s="160" t="n">
        <v>10998.2</v>
      </c>
    </row>
    <row r="4590">
      <c r="A4590" s="104" t="inlineStr">
        <is>
          <t>2024/25</t>
        </is>
      </c>
      <c r="B4590" s="104" t="inlineStr">
        <is>
          <t>HC-111</t>
        </is>
      </c>
      <c r="C4590" s="104" t="inlineStr">
        <is>
          <t>P013</t>
        </is>
      </c>
      <c r="D4590" s="159" t="n">
        <v>10005</v>
      </c>
      <c r="E4590" s="160" t="n">
        <v>34562.92</v>
      </c>
      <c r="F4590" s="160" t="n">
        <v>8845.690000000001</v>
      </c>
    </row>
    <row r="4591">
      <c r="A4591" s="104" t="inlineStr">
        <is>
          <t>2024/25</t>
        </is>
      </c>
      <c r="B4591" s="104" t="inlineStr">
        <is>
          <t>HC-111</t>
        </is>
      </c>
      <c r="C4591" s="104" t="inlineStr">
        <is>
          <t>P014</t>
        </is>
      </c>
      <c r="D4591" s="159" t="n">
        <v>11192</v>
      </c>
      <c r="E4591" s="160" t="n">
        <v>43757.22</v>
      </c>
      <c r="F4591" s="160" t="n">
        <v>12133.25</v>
      </c>
    </row>
    <row r="4592">
      <c r="A4592" s="104" t="inlineStr">
        <is>
          <t>2024/25</t>
        </is>
      </c>
      <c r="B4592" s="104" t="inlineStr">
        <is>
          <t>HC-111</t>
        </is>
      </c>
      <c r="C4592" s="104" t="inlineStr">
        <is>
          <t>P015</t>
        </is>
      </c>
      <c r="D4592" s="159" t="n">
        <v>7826</v>
      </c>
      <c r="E4592" s="160" t="n">
        <v>36997.1</v>
      </c>
      <c r="F4592" s="160" t="n">
        <v>12229.11</v>
      </c>
    </row>
    <row r="4593">
      <c r="A4593" s="104" t="inlineStr">
        <is>
          <t>2024/25</t>
        </is>
      </c>
      <c r="B4593" s="104" t="inlineStr">
        <is>
          <t>HC-111</t>
        </is>
      </c>
      <c r="C4593" s="104" t="inlineStr">
        <is>
          <t>P016</t>
        </is>
      </c>
      <c r="D4593" s="159" t="n">
        <v>4132</v>
      </c>
      <c r="E4593" s="160" t="n">
        <v>25549.54</v>
      </c>
      <c r="F4593" s="160" t="n">
        <v>7900.82</v>
      </c>
    </row>
    <row r="4594">
      <c r="A4594" s="104" t="inlineStr">
        <is>
          <t>2024/25</t>
        </is>
      </c>
      <c r="B4594" s="104" t="inlineStr">
        <is>
          <t>HC-111</t>
        </is>
      </c>
      <c r="C4594" s="104" t="inlineStr">
        <is>
          <t>P017</t>
        </is>
      </c>
      <c r="D4594" s="159" t="n">
        <v>3649</v>
      </c>
      <c r="E4594" s="160" t="n">
        <v>24877.68</v>
      </c>
      <c r="F4594" s="160" t="n">
        <v>8489.950000000001</v>
      </c>
    </row>
    <row r="4595">
      <c r="A4595" s="104" t="inlineStr">
        <is>
          <t>2024/25</t>
        </is>
      </c>
      <c r="B4595" s="104" t="inlineStr">
        <is>
          <t>HC-111</t>
        </is>
      </c>
      <c r="C4595" s="104" t="inlineStr">
        <is>
          <t>P018</t>
        </is>
      </c>
      <c r="D4595" s="159" t="n">
        <v>9072</v>
      </c>
      <c r="E4595" s="160" t="n">
        <v>23916.4</v>
      </c>
      <c r="F4595" s="160" t="n">
        <v>5101.05</v>
      </c>
    </row>
    <row r="4596">
      <c r="A4596" s="104" t="inlineStr">
        <is>
          <t>2024/25</t>
        </is>
      </c>
      <c r="B4596" s="104" t="inlineStr">
        <is>
          <t>HC-111</t>
        </is>
      </c>
      <c r="C4596" s="104" t="inlineStr">
        <is>
          <t>P019</t>
        </is>
      </c>
      <c r="D4596" s="159" t="n">
        <v>11927</v>
      </c>
      <c r="E4596" s="160" t="n">
        <v>30363.65</v>
      </c>
      <c r="F4596" s="160" t="n">
        <v>7772.52</v>
      </c>
    </row>
    <row r="4597">
      <c r="A4597" s="104" t="inlineStr">
        <is>
          <t>2024/25</t>
        </is>
      </c>
      <c r="B4597" s="104" t="inlineStr">
        <is>
          <t>HC-111</t>
        </is>
      </c>
      <c r="C4597" s="104" t="inlineStr">
        <is>
          <t>P020</t>
        </is>
      </c>
      <c r="D4597" s="159" t="n">
        <v>7220</v>
      </c>
      <c r="E4597" s="160" t="n">
        <v>18379.55</v>
      </c>
      <c r="F4597" s="160" t="n">
        <v>4704.35</v>
      </c>
    </row>
    <row r="4598">
      <c r="A4598" s="104" t="inlineStr">
        <is>
          <t>2024/25</t>
        </is>
      </c>
      <c r="B4598" s="104" t="inlineStr">
        <is>
          <t>HC-111</t>
        </is>
      </c>
      <c r="C4598" s="104" t="inlineStr">
        <is>
          <t>P021</t>
        </is>
      </c>
      <c r="D4598" s="159" t="n">
        <v>11572</v>
      </c>
      <c r="E4598" s="160" t="n">
        <v>37873.93</v>
      </c>
      <c r="F4598" s="160" t="n">
        <v>10501.11</v>
      </c>
    </row>
    <row r="4599">
      <c r="A4599" s="104" t="inlineStr">
        <is>
          <t>2024/25</t>
        </is>
      </c>
      <c r="B4599" s="104" t="inlineStr">
        <is>
          <t>HC-111</t>
        </is>
      </c>
      <c r="C4599" s="104" t="inlineStr">
        <is>
          <t>P022</t>
        </is>
      </c>
      <c r="D4599" s="159" t="n">
        <v>9348</v>
      </c>
      <c r="E4599" s="160" t="n">
        <v>28899.01</v>
      </c>
      <c r="F4599" s="160" t="n">
        <v>7703.77</v>
      </c>
    </row>
    <row r="4600">
      <c r="A4600" s="104" t="inlineStr">
        <is>
          <t>2024/25</t>
        </is>
      </c>
      <c r="B4600" s="104" t="inlineStr">
        <is>
          <t>HC-111</t>
        </is>
      </c>
      <c r="C4600" s="104" t="inlineStr">
        <is>
          <t>P023</t>
        </is>
      </c>
      <c r="D4600" s="159" t="n">
        <v>10698</v>
      </c>
      <c r="E4600" s="160" t="n">
        <v>21394.49</v>
      </c>
      <c r="F4600" s="160" t="n">
        <v>4106.51</v>
      </c>
    </row>
    <row r="4601">
      <c r="A4601" s="104" t="inlineStr">
        <is>
          <t>2024/25</t>
        </is>
      </c>
      <c r="B4601" s="104" t="inlineStr">
        <is>
          <t>HC-111</t>
        </is>
      </c>
      <c r="C4601" s="104" t="inlineStr">
        <is>
          <t>P024</t>
        </is>
      </c>
      <c r="D4601" s="159" t="n">
        <v>11747</v>
      </c>
      <c r="E4601" s="160" t="n">
        <v>25628.85</v>
      </c>
      <c r="F4601" s="160" t="n">
        <v>5192.99</v>
      </c>
    </row>
    <row r="4602">
      <c r="A4602" s="104" t="inlineStr">
        <is>
          <t>2024/25</t>
        </is>
      </c>
      <c r="B4602" s="104" t="inlineStr">
        <is>
          <t>HC-111</t>
        </is>
      </c>
      <c r="C4602" s="104" t="inlineStr">
        <is>
          <t>P025</t>
        </is>
      </c>
      <c r="D4602" s="159" t="n">
        <v>9981</v>
      </c>
      <c r="E4602" s="160" t="n">
        <v>38107.85</v>
      </c>
      <c r="F4602" s="160" t="n">
        <v>13816.6</v>
      </c>
    </row>
    <row r="4603">
      <c r="A4603" s="104" t="inlineStr">
        <is>
          <t>2024/25</t>
        </is>
      </c>
      <c r="B4603" s="104" t="inlineStr">
        <is>
          <t>HC-111</t>
        </is>
      </c>
      <c r="C4603" s="104" t="inlineStr">
        <is>
          <t>P026</t>
        </is>
      </c>
      <c r="D4603" s="159" t="n">
        <v>5896</v>
      </c>
      <c r="E4603" s="160" t="n">
        <v>26257.94</v>
      </c>
      <c r="F4603" s="160" t="n">
        <v>8401.969999999999</v>
      </c>
    </row>
    <row r="4604">
      <c r="A4604" s="104" t="inlineStr">
        <is>
          <t>2024/25</t>
        </is>
      </c>
      <c r="B4604" s="104" t="inlineStr">
        <is>
          <t>HC-111</t>
        </is>
      </c>
      <c r="C4604" s="104" t="inlineStr">
        <is>
          <t>P027</t>
        </is>
      </c>
      <c r="D4604" s="159" t="n">
        <v>4990</v>
      </c>
      <c r="E4604" s="160" t="n">
        <v>22234.64</v>
      </c>
      <c r="F4604" s="160" t="n">
        <v>7112.47</v>
      </c>
    </row>
    <row r="4605">
      <c r="A4605" s="104" t="inlineStr">
        <is>
          <t>2024/25</t>
        </is>
      </c>
      <c r="B4605" s="104" t="inlineStr">
        <is>
          <t>HC-111</t>
        </is>
      </c>
      <c r="C4605" s="104" t="inlineStr">
        <is>
          <t>P028</t>
        </is>
      </c>
      <c r="D4605" s="159" t="n">
        <v>6861</v>
      </c>
      <c r="E4605" s="160" t="n">
        <v>32434.89</v>
      </c>
      <c r="F4605" s="160" t="n">
        <v>11069.09</v>
      </c>
    </row>
    <row r="4606">
      <c r="A4606" s="104" t="inlineStr">
        <is>
          <t>2024/25</t>
        </is>
      </c>
      <c r="B4606" s="104" t="inlineStr">
        <is>
          <t>HC-111</t>
        </is>
      </c>
      <c r="C4606" s="104" t="inlineStr">
        <is>
          <t>P029</t>
        </is>
      </c>
      <c r="D4606" s="159" t="n">
        <v>17083</v>
      </c>
      <c r="E4606" s="160" t="n">
        <v>32611.29</v>
      </c>
      <c r="F4606" s="160" t="n">
        <v>4870.44</v>
      </c>
    </row>
    <row r="4607">
      <c r="A4607" s="104" t="inlineStr">
        <is>
          <t>2024/25</t>
        </is>
      </c>
      <c r="B4607" s="104" t="inlineStr">
        <is>
          <t>HC-111</t>
        </is>
      </c>
      <c r="C4607" s="104" t="inlineStr">
        <is>
          <t>P030</t>
        </is>
      </c>
      <c r="D4607" s="159" t="n">
        <v>9742</v>
      </c>
      <c r="E4607" s="160" t="n">
        <v>29229.18</v>
      </c>
      <c r="F4607" s="160" t="n">
        <v>5611.22</v>
      </c>
    </row>
    <row r="4608">
      <c r="A4608" s="104" t="inlineStr">
        <is>
          <t>2024/25</t>
        </is>
      </c>
      <c r="B4608" s="104" t="inlineStr">
        <is>
          <t>HC-111</t>
        </is>
      </c>
      <c r="C4608" s="104" t="inlineStr">
        <is>
          <t>P031</t>
        </is>
      </c>
      <c r="D4608" s="159" t="n">
        <v>4243</v>
      </c>
      <c r="E4608" s="160" t="n">
        <v>21221.44</v>
      </c>
      <c r="F4608" s="160" t="n">
        <v>6337.35</v>
      </c>
    </row>
    <row r="4609">
      <c r="A4609" s="104" t="inlineStr">
        <is>
          <t>2024/25</t>
        </is>
      </c>
      <c r="B4609" s="104" t="inlineStr">
        <is>
          <t>HC-111</t>
        </is>
      </c>
      <c r="C4609" s="104" t="inlineStr">
        <is>
          <t>P032</t>
        </is>
      </c>
      <c r="D4609" s="159" t="n">
        <v>5372</v>
      </c>
      <c r="E4609" s="160" t="n">
        <v>12696.41</v>
      </c>
      <c r="F4609" s="160" t="n">
        <v>2843.96</v>
      </c>
    </row>
    <row r="4610">
      <c r="A4610" s="104" t="inlineStr">
        <is>
          <t>2024/25</t>
        </is>
      </c>
      <c r="B4610" s="104" t="inlineStr">
        <is>
          <t>HC-111</t>
        </is>
      </c>
      <c r="C4610" s="104" t="inlineStr">
        <is>
          <t>P033</t>
        </is>
      </c>
      <c r="D4610" s="159" t="n">
        <v>3519</v>
      </c>
      <c r="E4610" s="160" t="n">
        <v>10878.48</v>
      </c>
      <c r="F4610" s="160" t="n">
        <v>2783.7</v>
      </c>
    </row>
    <row r="4611">
      <c r="A4611" s="104" t="inlineStr">
        <is>
          <t>2024/25</t>
        </is>
      </c>
      <c r="B4611" s="104" t="inlineStr">
        <is>
          <t>HC-111</t>
        </is>
      </c>
      <c r="C4611" s="104" t="inlineStr">
        <is>
          <t>P034</t>
        </is>
      </c>
      <c r="D4611" s="159" t="n">
        <v>2406</v>
      </c>
      <c r="E4611" s="160" t="n">
        <v>10058.48</v>
      </c>
      <c r="F4611" s="160" t="n">
        <v>3110.55</v>
      </c>
    </row>
    <row r="4612">
      <c r="A4612" s="104" t="inlineStr">
        <is>
          <t>2024/25</t>
        </is>
      </c>
      <c r="B4612" s="104" t="inlineStr">
        <is>
          <t>HC-111</t>
        </is>
      </c>
      <c r="C4612" s="104" t="inlineStr">
        <is>
          <t>P035</t>
        </is>
      </c>
      <c r="D4612" s="159" t="n">
        <v>3316</v>
      </c>
      <c r="E4612" s="160" t="n">
        <v>11758.46</v>
      </c>
      <c r="F4612" s="160" t="n">
        <v>3260.43</v>
      </c>
    </row>
    <row r="4613">
      <c r="A4613" s="104" t="inlineStr">
        <is>
          <t>2024/25</t>
        </is>
      </c>
      <c r="B4613" s="104" t="inlineStr">
        <is>
          <t>HC-111</t>
        </is>
      </c>
      <c r="C4613" s="104" t="inlineStr">
        <is>
          <t>P036</t>
        </is>
      </c>
      <c r="D4613" s="159" t="n">
        <v>2615</v>
      </c>
      <c r="E4613" s="160" t="n">
        <v>9984.040000000001</v>
      </c>
      <c r="F4613" s="160" t="n">
        <v>2874.87</v>
      </c>
    </row>
    <row r="4614">
      <c r="A4614" s="104" t="inlineStr">
        <is>
          <t>2024/25</t>
        </is>
      </c>
      <c r="B4614" s="104" t="inlineStr">
        <is>
          <t>HC-111</t>
        </is>
      </c>
      <c r="C4614" s="104" t="inlineStr">
        <is>
          <t>P037</t>
        </is>
      </c>
      <c r="D4614" s="159" t="n">
        <v>3822</v>
      </c>
      <c r="E4614" s="160" t="n">
        <v>13204.43</v>
      </c>
      <c r="F4614" s="160" t="n">
        <v>4365.21</v>
      </c>
    </row>
    <row r="4615">
      <c r="A4615" s="104" t="inlineStr">
        <is>
          <t>2024/25</t>
        </is>
      </c>
      <c r="B4615" s="104" t="inlineStr">
        <is>
          <t>HC-111</t>
        </is>
      </c>
      <c r="C4615" s="104" t="inlineStr">
        <is>
          <t>P038</t>
        </is>
      </c>
      <c r="D4615" s="159" t="n">
        <v>1928</v>
      </c>
      <c r="E4615" s="160" t="n">
        <v>12092.56</v>
      </c>
      <c r="F4615" s="160" t="n">
        <v>3868.24</v>
      </c>
    </row>
    <row r="4616">
      <c r="A4616" s="104" t="inlineStr">
        <is>
          <t>2024/25</t>
        </is>
      </c>
      <c r="B4616" s="104" t="inlineStr">
        <is>
          <t>HC-111</t>
        </is>
      </c>
      <c r="C4616" s="104" t="inlineStr">
        <is>
          <t>P039</t>
        </is>
      </c>
      <c r="D4616" s="159" t="n">
        <v>2015</v>
      </c>
      <c r="E4616" s="160" t="n">
        <v>12648.67</v>
      </c>
      <c r="F4616" s="160" t="n">
        <v>4181.04</v>
      </c>
    </row>
    <row r="4617">
      <c r="A4617" s="104" t="inlineStr">
        <is>
          <t>2024/25</t>
        </is>
      </c>
      <c r="B4617" s="104" t="inlineStr">
        <is>
          <t>HC-111</t>
        </is>
      </c>
      <c r="C4617" s="104" t="inlineStr">
        <is>
          <t>P040</t>
        </is>
      </c>
      <c r="D4617" s="159" t="n">
        <v>793</v>
      </c>
      <c r="E4617" s="160" t="n">
        <v>6060.65</v>
      </c>
      <c r="F4617" s="160" t="n">
        <v>1938.12</v>
      </c>
    </row>
    <row r="4618">
      <c r="A4618" s="104" t="inlineStr">
        <is>
          <t>2024/25</t>
        </is>
      </c>
      <c r="B4618" s="104" t="inlineStr">
        <is>
          <t>HC-111</t>
        </is>
      </c>
      <c r="C4618" s="104" t="inlineStr">
        <is>
          <t>P041</t>
        </is>
      </c>
      <c r="D4618" s="159" t="n">
        <v>389</v>
      </c>
      <c r="E4618" s="160" t="n">
        <v>4208.87</v>
      </c>
      <c r="F4618" s="160" t="n">
        <v>1619.35</v>
      </c>
    </row>
    <row r="4619">
      <c r="A4619" s="104" t="inlineStr">
        <is>
          <t>2024/25</t>
        </is>
      </c>
      <c r="B4619" s="104" t="inlineStr">
        <is>
          <t>HC-111</t>
        </is>
      </c>
      <c r="C4619" s="104" t="inlineStr">
        <is>
          <t>P042</t>
        </is>
      </c>
      <c r="D4619" s="159" t="n">
        <v>699</v>
      </c>
      <c r="E4619" s="160" t="n">
        <v>2796.3</v>
      </c>
      <c r="F4619" s="160" t="n">
        <v>687.35</v>
      </c>
    </row>
    <row r="4620">
      <c r="A4620" s="104" t="inlineStr">
        <is>
          <t>2024/25</t>
        </is>
      </c>
      <c r="B4620" s="104" t="inlineStr">
        <is>
          <t>HC-113</t>
        </is>
      </c>
      <c r="C4620" s="104" t="inlineStr">
        <is>
          <t>P001</t>
        </is>
      </c>
      <c r="D4620" s="159" t="n">
        <v>5070</v>
      </c>
      <c r="E4620" s="160" t="n">
        <v>45623.74</v>
      </c>
      <c r="F4620" s="160" t="n">
        <v>15997.64</v>
      </c>
    </row>
    <row r="4621">
      <c r="A4621" s="104" t="inlineStr">
        <is>
          <t>2024/25</t>
        </is>
      </c>
      <c r="B4621" s="104" t="inlineStr">
        <is>
          <t>HC-113</t>
        </is>
      </c>
      <c r="C4621" s="104" t="inlineStr">
        <is>
          <t>P002</t>
        </is>
      </c>
      <c r="D4621" s="159" t="n">
        <v>7145</v>
      </c>
      <c r="E4621" s="160" t="n">
        <v>74690.21000000001</v>
      </c>
      <c r="F4621" s="160" t="n">
        <v>27773.84</v>
      </c>
    </row>
    <row r="4622">
      <c r="A4622" s="104" t="inlineStr">
        <is>
          <t>2024/25</t>
        </is>
      </c>
      <c r="B4622" s="104" t="inlineStr">
        <is>
          <t>HC-113</t>
        </is>
      </c>
      <c r="C4622" s="104" t="inlineStr">
        <is>
          <t>P003</t>
        </is>
      </c>
      <c r="D4622" s="159" t="n">
        <v>9845</v>
      </c>
      <c r="E4622" s="160" t="n">
        <v>66234.74000000001</v>
      </c>
      <c r="F4622" s="160" t="n">
        <v>21817.65</v>
      </c>
    </row>
    <row r="4623">
      <c r="A4623" s="104" t="inlineStr">
        <is>
          <t>2024/25</t>
        </is>
      </c>
      <c r="B4623" s="104" t="inlineStr">
        <is>
          <t>HC-113</t>
        </is>
      </c>
      <c r="C4623" s="104" t="inlineStr">
        <is>
          <t>P004</t>
        </is>
      </c>
      <c r="D4623" s="159" t="n">
        <v>4461</v>
      </c>
      <c r="E4623" s="160" t="n">
        <v>34873.56</v>
      </c>
      <c r="F4623" s="160" t="n">
        <v>11116.68</v>
      </c>
    </row>
    <row r="4624">
      <c r="A4624" s="104" t="inlineStr">
        <is>
          <t>2024/25</t>
        </is>
      </c>
      <c r="B4624" s="104" t="inlineStr">
        <is>
          <t>HC-113</t>
        </is>
      </c>
      <c r="C4624" s="104" t="inlineStr">
        <is>
          <t>P005</t>
        </is>
      </c>
      <c r="D4624" s="159" t="n">
        <v>10337</v>
      </c>
      <c r="E4624" s="160" t="n">
        <v>77051.82000000001</v>
      </c>
      <c r="F4624" s="160" t="n">
        <v>23749.03</v>
      </c>
    </row>
    <row r="4625">
      <c r="A4625" s="104" t="inlineStr">
        <is>
          <t>2024/25</t>
        </is>
      </c>
      <c r="B4625" s="104" t="inlineStr">
        <is>
          <t>HC-113</t>
        </is>
      </c>
      <c r="C4625" s="104" t="inlineStr">
        <is>
          <t>P006</t>
        </is>
      </c>
      <c r="D4625" s="159" t="n">
        <v>8952</v>
      </c>
      <c r="E4625" s="160" t="n">
        <v>72412.88</v>
      </c>
      <c r="F4625" s="160" t="n">
        <v>20777.14</v>
      </c>
    </row>
    <row r="4626">
      <c r="A4626" s="104" t="inlineStr">
        <is>
          <t>2024/25</t>
        </is>
      </c>
      <c r="B4626" s="104" t="inlineStr">
        <is>
          <t>HC-113</t>
        </is>
      </c>
      <c r="C4626" s="104" t="inlineStr">
        <is>
          <t>P007</t>
        </is>
      </c>
      <c r="D4626" s="159" t="n">
        <v>8831</v>
      </c>
      <c r="E4626" s="160" t="n">
        <v>66634.21000000001</v>
      </c>
      <c r="F4626" s="160" t="n">
        <v>17703</v>
      </c>
    </row>
    <row r="4627">
      <c r="A4627" s="104" t="inlineStr">
        <is>
          <t>2024/25</t>
        </is>
      </c>
      <c r="B4627" s="104" t="inlineStr">
        <is>
          <t>HC-113</t>
        </is>
      </c>
      <c r="C4627" s="104" t="inlineStr">
        <is>
          <t>P008</t>
        </is>
      </c>
      <c r="D4627" s="159" t="n">
        <v>7310</v>
      </c>
      <c r="E4627" s="160" t="n">
        <v>53827.3</v>
      </c>
      <c r="F4627" s="160" t="n">
        <v>19448.63</v>
      </c>
    </row>
    <row r="4628">
      <c r="A4628" s="104" t="inlineStr">
        <is>
          <t>2024/25</t>
        </is>
      </c>
      <c r="B4628" s="104" t="inlineStr">
        <is>
          <t>HC-113</t>
        </is>
      </c>
      <c r="C4628" s="104" t="inlineStr">
        <is>
          <t>P009</t>
        </is>
      </c>
      <c r="D4628" s="159" t="n">
        <v>3749</v>
      </c>
      <c r="E4628" s="160" t="n">
        <v>47362.27</v>
      </c>
      <c r="F4628" s="160" t="n">
        <v>19122.43</v>
      </c>
    </row>
    <row r="4629">
      <c r="A4629" s="104" t="inlineStr">
        <is>
          <t>2024/25</t>
        </is>
      </c>
      <c r="B4629" s="104" t="inlineStr">
        <is>
          <t>HC-113</t>
        </is>
      </c>
      <c r="C4629" s="104" t="inlineStr">
        <is>
          <t>P010</t>
        </is>
      </c>
      <c r="D4629" s="159" t="n">
        <v>9251</v>
      </c>
      <c r="E4629" s="160" t="n">
        <v>54660.3</v>
      </c>
      <c r="F4629" s="160" t="n">
        <v>17422.45</v>
      </c>
    </row>
    <row r="4630">
      <c r="A4630" s="104" t="inlineStr">
        <is>
          <t>2024/25</t>
        </is>
      </c>
      <c r="B4630" s="104" t="inlineStr">
        <is>
          <t>HC-113</t>
        </is>
      </c>
      <c r="C4630" s="104" t="inlineStr">
        <is>
          <t>P011</t>
        </is>
      </c>
      <c r="D4630" s="159" t="n">
        <v>9564</v>
      </c>
      <c r="E4630" s="160" t="n">
        <v>27817.05</v>
      </c>
      <c r="F4630" s="160" t="n">
        <v>6503.24</v>
      </c>
    </row>
    <row r="4631">
      <c r="A4631" s="104" t="inlineStr">
        <is>
          <t>2024/25</t>
        </is>
      </c>
      <c r="B4631" s="104" t="inlineStr">
        <is>
          <t>HC-113</t>
        </is>
      </c>
      <c r="C4631" s="104" t="inlineStr">
        <is>
          <t>P012</t>
        </is>
      </c>
      <c r="D4631" s="159" t="n">
        <v>10272</v>
      </c>
      <c r="E4631" s="160" t="n">
        <v>38282.83</v>
      </c>
      <c r="F4631" s="160" t="n">
        <v>11393.71</v>
      </c>
    </row>
    <row r="4632">
      <c r="A4632" s="104" t="inlineStr">
        <is>
          <t>2024/25</t>
        </is>
      </c>
      <c r="B4632" s="104" t="inlineStr">
        <is>
          <t>HC-113</t>
        </is>
      </c>
      <c r="C4632" s="104" t="inlineStr">
        <is>
          <t>P013</t>
        </is>
      </c>
      <c r="D4632" s="159" t="n">
        <v>10300</v>
      </c>
      <c r="E4632" s="160" t="n">
        <v>35577.6</v>
      </c>
      <c r="F4632" s="160" t="n">
        <v>9073.74</v>
      </c>
    </row>
    <row r="4633">
      <c r="A4633" s="104" t="inlineStr">
        <is>
          <t>2024/25</t>
        </is>
      </c>
      <c r="B4633" s="104" t="inlineStr">
        <is>
          <t>HC-113</t>
        </is>
      </c>
      <c r="C4633" s="104" t="inlineStr">
        <is>
          <t>P014</t>
        </is>
      </c>
      <c r="D4633" s="159" t="n">
        <v>11128</v>
      </c>
      <c r="E4633" s="160" t="n">
        <v>43501.55</v>
      </c>
      <c r="F4633" s="160" t="n">
        <v>12017.64</v>
      </c>
    </row>
    <row r="4634">
      <c r="A4634" s="104" t="inlineStr">
        <is>
          <t>2024/25</t>
        </is>
      </c>
      <c r="B4634" s="104" t="inlineStr">
        <is>
          <t>HC-113</t>
        </is>
      </c>
      <c r="C4634" s="104" t="inlineStr">
        <is>
          <t>P015</t>
        </is>
      </c>
      <c r="D4634" s="159" t="n">
        <v>8224</v>
      </c>
      <c r="E4634" s="160" t="n">
        <v>38876.79</v>
      </c>
      <c r="F4634" s="160" t="n">
        <v>12807.28</v>
      </c>
    </row>
    <row r="4635">
      <c r="A4635" s="104" t="inlineStr">
        <is>
          <t>2024/25</t>
        </is>
      </c>
      <c r="B4635" s="104" t="inlineStr">
        <is>
          <t>HC-113</t>
        </is>
      </c>
      <c r="C4635" s="104" t="inlineStr">
        <is>
          <t>P016</t>
        </is>
      </c>
      <c r="D4635" s="159" t="n">
        <v>4273</v>
      </c>
      <c r="E4635" s="160" t="n">
        <v>26408.72</v>
      </c>
      <c r="F4635" s="160" t="n">
        <v>8137.49</v>
      </c>
    </row>
    <row r="4636">
      <c r="A4636" s="104" t="inlineStr">
        <is>
          <t>2024/25</t>
        </is>
      </c>
      <c r="B4636" s="104" t="inlineStr">
        <is>
          <t>HC-113</t>
        </is>
      </c>
      <c r="C4636" s="104" t="inlineStr">
        <is>
          <t>P017</t>
        </is>
      </c>
      <c r="D4636" s="159" t="n">
        <v>3812</v>
      </c>
      <c r="E4636" s="160" t="n">
        <v>25997.24</v>
      </c>
      <c r="F4636" s="160" t="n">
        <v>8839.709999999999</v>
      </c>
    </row>
    <row r="4637">
      <c r="A4637" s="104" t="inlineStr">
        <is>
          <t>2024/25</t>
        </is>
      </c>
      <c r="B4637" s="104" t="inlineStr">
        <is>
          <t>HC-113</t>
        </is>
      </c>
      <c r="C4637" s="104" t="inlineStr">
        <is>
          <t>P018</t>
        </is>
      </c>
      <c r="D4637" s="159" t="n">
        <v>9373</v>
      </c>
      <c r="E4637" s="160" t="n">
        <v>24707.99</v>
      </c>
      <c r="F4637" s="160" t="n">
        <v>5251.24</v>
      </c>
    </row>
    <row r="4638">
      <c r="A4638" s="104" t="inlineStr">
        <is>
          <t>2024/25</t>
        </is>
      </c>
      <c r="B4638" s="104" t="inlineStr">
        <is>
          <t>HC-113</t>
        </is>
      </c>
      <c r="C4638" s="104" t="inlineStr">
        <is>
          <t>P019</t>
        </is>
      </c>
      <c r="D4638" s="159" t="n">
        <v>11100</v>
      </c>
      <c r="E4638" s="160" t="n">
        <v>28254.87</v>
      </c>
      <c r="F4638" s="160" t="n">
        <v>7206.66</v>
      </c>
    </row>
    <row r="4639">
      <c r="A4639" s="104" t="inlineStr">
        <is>
          <t>2024/25</t>
        </is>
      </c>
      <c r="B4639" s="104" t="inlineStr">
        <is>
          <t>HC-113</t>
        </is>
      </c>
      <c r="C4639" s="104" t="inlineStr">
        <is>
          <t>P020</t>
        </is>
      </c>
      <c r="D4639" s="159" t="n">
        <v>7805</v>
      </c>
      <c r="E4639" s="160" t="n">
        <v>19865.83</v>
      </c>
      <c r="F4639" s="160" t="n">
        <v>5065.62</v>
      </c>
    </row>
    <row r="4640">
      <c r="A4640" s="104" t="inlineStr">
        <is>
          <t>2024/25</t>
        </is>
      </c>
      <c r="B4640" s="104" t="inlineStr">
        <is>
          <t>HC-113</t>
        </is>
      </c>
      <c r="C4640" s="104" t="inlineStr">
        <is>
          <t>P021</t>
        </is>
      </c>
      <c r="D4640" s="159" t="n">
        <v>11504</v>
      </c>
      <c r="E4640" s="160" t="n">
        <v>37649.67</v>
      </c>
      <c r="F4640" s="160" t="n">
        <v>10403.16</v>
      </c>
    </row>
    <row r="4641">
      <c r="A4641" s="104" t="inlineStr">
        <is>
          <t>2024/25</t>
        </is>
      </c>
      <c r="B4641" s="104" t="inlineStr">
        <is>
          <t>HC-113</t>
        </is>
      </c>
      <c r="C4641" s="104" t="inlineStr">
        <is>
          <t>P022</t>
        </is>
      </c>
      <c r="D4641" s="159" t="n">
        <v>10238</v>
      </c>
      <c r="E4641" s="160" t="n">
        <v>31647.29</v>
      </c>
      <c r="F4641" s="160" t="n">
        <v>8406.790000000001</v>
      </c>
    </row>
    <row r="4642">
      <c r="A4642" s="104" t="inlineStr">
        <is>
          <t>2024/25</t>
        </is>
      </c>
      <c r="B4642" s="104" t="inlineStr">
        <is>
          <t>HC-113</t>
        </is>
      </c>
      <c r="C4642" s="104" t="inlineStr">
        <is>
          <t>P023</t>
        </is>
      </c>
      <c r="D4642" s="159" t="n">
        <v>10735</v>
      </c>
      <c r="E4642" s="160" t="n">
        <v>21470.85</v>
      </c>
      <c r="F4642" s="160" t="n">
        <v>4107.02</v>
      </c>
    </row>
    <row r="4643">
      <c r="A4643" s="104" t="inlineStr">
        <is>
          <t>2024/25</t>
        </is>
      </c>
      <c r="B4643" s="104" t="inlineStr">
        <is>
          <t>HC-113</t>
        </is>
      </c>
      <c r="C4643" s="104" t="inlineStr">
        <is>
          <t>P024</t>
        </is>
      </c>
      <c r="D4643" s="159" t="n">
        <v>12008</v>
      </c>
      <c r="E4643" s="160" t="n">
        <v>26195.02</v>
      </c>
      <c r="F4643" s="160" t="n">
        <v>5289.56</v>
      </c>
    </row>
    <row r="4644">
      <c r="A4644" s="104" t="inlineStr">
        <is>
          <t>2024/25</t>
        </is>
      </c>
      <c r="B4644" s="104" t="inlineStr">
        <is>
          <t>HC-113</t>
        </is>
      </c>
      <c r="C4644" s="104" t="inlineStr">
        <is>
          <t>P025</t>
        </is>
      </c>
      <c r="D4644" s="159" t="n">
        <v>10248</v>
      </c>
      <c r="E4644" s="160" t="n">
        <v>39128.48</v>
      </c>
      <c r="F4644" s="160" t="n">
        <v>14135.4</v>
      </c>
    </row>
    <row r="4645">
      <c r="A4645" s="104" t="inlineStr">
        <is>
          <t>2024/25</t>
        </is>
      </c>
      <c r="B4645" s="104" t="inlineStr">
        <is>
          <t>HC-113</t>
        </is>
      </c>
      <c r="C4645" s="104" t="inlineStr">
        <is>
          <t>P026</t>
        </is>
      </c>
      <c r="D4645" s="159" t="n">
        <v>5939</v>
      </c>
      <c r="E4645" s="160" t="n">
        <v>26450.66</v>
      </c>
      <c r="F4645" s="160" t="n">
        <v>8431.690000000001</v>
      </c>
    </row>
    <row r="4646">
      <c r="A4646" s="104" t="inlineStr">
        <is>
          <t>2024/25</t>
        </is>
      </c>
      <c r="B4646" s="104" t="inlineStr">
        <is>
          <t>HC-113</t>
        </is>
      </c>
      <c r="C4646" s="104" t="inlineStr">
        <is>
          <t>P027</t>
        </is>
      </c>
      <c r="D4646" s="159" t="n">
        <v>5194</v>
      </c>
      <c r="E4646" s="160" t="n">
        <v>23133.43</v>
      </c>
      <c r="F4646" s="160" t="n">
        <v>7374.85</v>
      </c>
    </row>
    <row r="4647">
      <c r="A4647" s="104" t="inlineStr">
        <is>
          <t>2024/25</t>
        </is>
      </c>
      <c r="B4647" s="104" t="inlineStr">
        <is>
          <t>HC-113</t>
        </is>
      </c>
      <c r="C4647" s="104" t="inlineStr">
        <is>
          <t>P028</t>
        </is>
      </c>
      <c r="D4647" s="159" t="n">
        <v>7101</v>
      </c>
      <c r="E4647" s="160" t="n">
        <v>33568.44</v>
      </c>
      <c r="F4647" s="160" t="n">
        <v>11415.26</v>
      </c>
    </row>
    <row r="4648">
      <c r="A4648" s="104" t="inlineStr">
        <is>
          <t>2024/25</t>
        </is>
      </c>
      <c r="B4648" s="104" t="inlineStr">
        <is>
          <t>HC-113</t>
        </is>
      </c>
      <c r="C4648" s="104" t="inlineStr">
        <is>
          <t>P029</t>
        </is>
      </c>
      <c r="D4648" s="159" t="n">
        <v>17503</v>
      </c>
      <c r="E4648" s="160" t="n">
        <v>33415.34</v>
      </c>
      <c r="F4648" s="160" t="n">
        <v>4971.82</v>
      </c>
    </row>
    <row r="4649">
      <c r="A4649" s="104" t="inlineStr">
        <is>
          <t>2024/25</t>
        </is>
      </c>
      <c r="B4649" s="104" t="inlineStr">
        <is>
          <t>HC-113</t>
        </is>
      </c>
      <c r="C4649" s="104" t="inlineStr">
        <is>
          <t>P030</t>
        </is>
      </c>
      <c r="D4649" s="159" t="n">
        <v>10085</v>
      </c>
      <c r="E4649" s="160" t="n">
        <v>30251.98</v>
      </c>
      <c r="F4649" s="160" t="n">
        <v>5786.3</v>
      </c>
    </row>
    <row r="4650">
      <c r="A4650" s="104" t="inlineStr">
        <is>
          <t>2024/25</t>
        </is>
      </c>
      <c r="B4650" s="104" t="inlineStr">
        <is>
          <t>HC-113</t>
        </is>
      </c>
      <c r="C4650" s="104" t="inlineStr">
        <is>
          <t>P031</t>
        </is>
      </c>
      <c r="D4650" s="159" t="n">
        <v>4312</v>
      </c>
      <c r="E4650" s="160" t="n">
        <v>21561.39</v>
      </c>
      <c r="F4650" s="160" t="n">
        <v>6416.16</v>
      </c>
    </row>
    <row r="4651">
      <c r="A4651" s="104" t="inlineStr">
        <is>
          <t>2024/25</t>
        </is>
      </c>
      <c r="B4651" s="104" t="inlineStr">
        <is>
          <t>HC-113</t>
        </is>
      </c>
      <c r="C4651" s="104" t="inlineStr">
        <is>
          <t>P032</t>
        </is>
      </c>
      <c r="D4651" s="159" t="n">
        <v>5570</v>
      </c>
      <c r="E4651" s="160" t="n">
        <v>13168.04</v>
      </c>
      <c r="F4651" s="160" t="n">
        <v>2938.83</v>
      </c>
    </row>
    <row r="4652">
      <c r="A4652" s="104" t="inlineStr">
        <is>
          <t>2024/25</t>
        </is>
      </c>
      <c r="B4652" s="104" t="inlineStr">
        <is>
          <t>HC-113</t>
        </is>
      </c>
      <c r="C4652" s="104" t="inlineStr">
        <is>
          <t>P033</t>
        </is>
      </c>
      <c r="D4652" s="159" t="n">
        <v>3730</v>
      </c>
      <c r="E4652" s="160" t="n">
        <v>11526.37</v>
      </c>
      <c r="F4652" s="160" t="n">
        <v>2939.5</v>
      </c>
    </row>
    <row r="4653">
      <c r="A4653" s="104" t="inlineStr">
        <is>
          <t>2024/25</t>
        </is>
      </c>
      <c r="B4653" s="104" t="inlineStr">
        <is>
          <t>HC-113</t>
        </is>
      </c>
      <c r="C4653" s="104" t="inlineStr">
        <is>
          <t>P034</t>
        </is>
      </c>
      <c r="D4653" s="159" t="n">
        <v>2592</v>
      </c>
      <c r="E4653" s="160" t="n">
        <v>10838.94</v>
      </c>
      <c r="F4653" s="160" t="n">
        <v>3340.26</v>
      </c>
    </row>
    <row r="4654">
      <c r="A4654" s="104" t="inlineStr">
        <is>
          <t>2024/25</t>
        </is>
      </c>
      <c r="B4654" s="104" t="inlineStr">
        <is>
          <t>HC-113</t>
        </is>
      </c>
      <c r="C4654" s="104" t="inlineStr">
        <is>
          <t>P035</t>
        </is>
      </c>
      <c r="D4654" s="159" t="n">
        <v>3517</v>
      </c>
      <c r="E4654" s="160" t="n">
        <v>12469.94</v>
      </c>
      <c r="F4654" s="160" t="n">
        <v>3445.87</v>
      </c>
    </row>
    <row r="4655">
      <c r="A4655" s="104" t="inlineStr">
        <is>
          <t>2024/25</t>
        </is>
      </c>
      <c r="B4655" s="104" t="inlineStr">
        <is>
          <t>HC-113</t>
        </is>
      </c>
      <c r="C4655" s="104" t="inlineStr">
        <is>
          <t>P036</t>
        </is>
      </c>
      <c r="D4655" s="159" t="n">
        <v>2625</v>
      </c>
      <c r="E4655" s="160" t="n">
        <v>10016.28</v>
      </c>
      <c r="F4655" s="160" t="n">
        <v>2873.64</v>
      </c>
    </row>
    <row r="4656">
      <c r="A4656" s="104" t="inlineStr">
        <is>
          <t>2024/25</t>
        </is>
      </c>
      <c r="B4656" s="104" t="inlineStr">
        <is>
          <t>HC-113</t>
        </is>
      </c>
      <c r="C4656" s="104" t="inlineStr">
        <is>
          <t>P037</t>
        </is>
      </c>
      <c r="D4656" s="159" t="n">
        <v>3991</v>
      </c>
      <c r="E4656" s="160" t="n">
        <v>13784.85</v>
      </c>
      <c r="F4656" s="160" t="n">
        <v>4541.79</v>
      </c>
    </row>
    <row r="4657">
      <c r="A4657" s="104" t="inlineStr">
        <is>
          <t>2024/25</t>
        </is>
      </c>
      <c r="B4657" s="104" t="inlineStr">
        <is>
          <t>HC-113</t>
        </is>
      </c>
      <c r="C4657" s="104" t="inlineStr">
        <is>
          <t>P038</t>
        </is>
      </c>
      <c r="D4657" s="159" t="n">
        <v>1949</v>
      </c>
      <c r="E4657" s="160" t="n">
        <v>12224.74</v>
      </c>
      <c r="F4657" s="160" t="n">
        <v>3897.83</v>
      </c>
    </row>
    <row r="4658">
      <c r="A4658" s="104" t="inlineStr">
        <is>
          <t>2024/25</t>
        </is>
      </c>
      <c r="B4658" s="104" t="inlineStr">
        <is>
          <t>HC-113</t>
        </is>
      </c>
      <c r="C4658" s="104" t="inlineStr">
        <is>
          <t>P039</t>
        </is>
      </c>
      <c r="D4658" s="159" t="n">
        <v>2149</v>
      </c>
      <c r="E4658" s="160" t="n">
        <v>13480.99</v>
      </c>
      <c r="F4658" s="160" t="n">
        <v>4440.76</v>
      </c>
    </row>
    <row r="4659">
      <c r="A4659" s="104" t="inlineStr">
        <is>
          <t>2024/25</t>
        </is>
      </c>
      <c r="B4659" s="104" t="inlineStr">
        <is>
          <t>HC-113</t>
        </is>
      </c>
      <c r="C4659" s="104" t="inlineStr">
        <is>
          <t>P040</t>
        </is>
      </c>
      <c r="D4659" s="159" t="n">
        <v>763</v>
      </c>
      <c r="E4659" s="160" t="n">
        <v>5828.13</v>
      </c>
      <c r="F4659" s="160" t="n">
        <v>1857.53</v>
      </c>
    </row>
    <row r="4660">
      <c r="A4660" s="104" t="inlineStr">
        <is>
          <t>2024/25</t>
        </is>
      </c>
      <c r="B4660" s="104" t="inlineStr">
        <is>
          <t>HC-113</t>
        </is>
      </c>
      <c r="C4660" s="104" t="inlineStr">
        <is>
          <t>P041</t>
        </is>
      </c>
      <c r="D4660" s="159" t="n">
        <v>419</v>
      </c>
      <c r="E4660" s="160" t="n">
        <v>4527.1</v>
      </c>
      <c r="F4660" s="160" t="n">
        <v>1730.2</v>
      </c>
    </row>
    <row r="4661">
      <c r="A4661" s="104" t="inlineStr">
        <is>
          <t>2024/25</t>
        </is>
      </c>
      <c r="B4661" s="104" t="inlineStr">
        <is>
          <t>HC-113</t>
        </is>
      </c>
      <c r="C4661" s="104" t="inlineStr">
        <is>
          <t>P042</t>
        </is>
      </c>
      <c r="D4661" s="159" t="n">
        <v>750</v>
      </c>
      <c r="E4661" s="160" t="n">
        <v>3002.15</v>
      </c>
      <c r="F4661" s="160" t="n">
        <v>733.15</v>
      </c>
    </row>
    <row r="4662">
      <c r="A4662" s="104" t="inlineStr">
        <is>
          <t>2024/25</t>
        </is>
      </c>
      <c r="B4662" s="104" t="inlineStr">
        <is>
          <t>HC-114</t>
        </is>
      </c>
      <c r="C4662" s="104" t="inlineStr">
        <is>
          <t>P001</t>
        </is>
      </c>
      <c r="D4662" s="159" t="n">
        <v>2923</v>
      </c>
      <c r="E4662" s="160" t="n">
        <v>26305.22</v>
      </c>
      <c r="F4662" s="160" t="n">
        <v>9245.57</v>
      </c>
    </row>
    <row r="4663">
      <c r="A4663" s="104" t="inlineStr">
        <is>
          <t>2024/25</t>
        </is>
      </c>
      <c r="B4663" s="104" t="inlineStr">
        <is>
          <t>HC-114</t>
        </is>
      </c>
      <c r="C4663" s="104" t="inlineStr">
        <is>
          <t>P002</t>
        </is>
      </c>
      <c r="D4663" s="159" t="n">
        <v>4042</v>
      </c>
      <c r="E4663" s="160" t="n">
        <v>42255.2</v>
      </c>
      <c r="F4663" s="160" t="n">
        <v>15749.3</v>
      </c>
    </row>
    <row r="4664">
      <c r="A4664" s="104" t="inlineStr">
        <is>
          <t>2024/25</t>
        </is>
      </c>
      <c r="B4664" s="104" t="inlineStr">
        <is>
          <t>HC-114</t>
        </is>
      </c>
      <c r="C4664" s="104" t="inlineStr">
        <is>
          <t>P003</t>
        </is>
      </c>
      <c r="D4664" s="159" t="n">
        <v>5578</v>
      </c>
      <c r="E4664" s="160" t="n">
        <v>37531.04</v>
      </c>
      <c r="F4664" s="160" t="n">
        <v>12390.22</v>
      </c>
    </row>
    <row r="4665">
      <c r="A4665" s="104" t="inlineStr">
        <is>
          <t>2024/25</t>
        </is>
      </c>
      <c r="B4665" s="104" t="inlineStr">
        <is>
          <t>HC-114</t>
        </is>
      </c>
      <c r="C4665" s="104" t="inlineStr">
        <is>
          <t>P004</t>
        </is>
      </c>
      <c r="D4665" s="159" t="n">
        <v>2443</v>
      </c>
      <c r="E4665" s="160" t="n">
        <v>19091.7</v>
      </c>
      <c r="F4665" s="160" t="n">
        <v>6101.07</v>
      </c>
    </row>
    <row r="4666">
      <c r="A4666" s="104" t="inlineStr">
        <is>
          <t>2024/25</t>
        </is>
      </c>
      <c r="B4666" s="104" t="inlineStr">
        <is>
          <t>HC-114</t>
        </is>
      </c>
      <c r="C4666" s="104" t="inlineStr">
        <is>
          <t>P005</t>
        </is>
      </c>
      <c r="D4666" s="159" t="n">
        <v>5757</v>
      </c>
      <c r="E4666" s="160" t="n">
        <v>42912.15</v>
      </c>
      <c r="F4666" s="160" t="n">
        <v>13253.04</v>
      </c>
    </row>
    <row r="4667">
      <c r="A4667" s="104" t="inlineStr">
        <is>
          <t>2024/25</t>
        </is>
      </c>
      <c r="B4667" s="104" t="inlineStr">
        <is>
          <t>HC-114</t>
        </is>
      </c>
      <c r="C4667" s="104" t="inlineStr">
        <is>
          <t>P006</t>
        </is>
      </c>
      <c r="D4667" s="159" t="n">
        <v>5346</v>
      </c>
      <c r="E4667" s="160" t="n">
        <v>43242.76</v>
      </c>
      <c r="F4667" s="160" t="n">
        <v>12437.54</v>
      </c>
    </row>
    <row r="4668">
      <c r="A4668" s="104" t="inlineStr">
        <is>
          <t>2024/25</t>
        </is>
      </c>
      <c r="B4668" s="104" t="inlineStr">
        <is>
          <t>HC-114</t>
        </is>
      </c>
      <c r="C4668" s="104" t="inlineStr">
        <is>
          <t>P007</t>
        </is>
      </c>
      <c r="D4668" s="159" t="n">
        <v>5217</v>
      </c>
      <c r="E4668" s="160" t="n">
        <v>39367.82</v>
      </c>
      <c r="F4668" s="160" t="n">
        <v>10481.95</v>
      </c>
    </row>
    <row r="4669">
      <c r="A4669" s="104" t="inlineStr">
        <is>
          <t>2024/25</t>
        </is>
      </c>
      <c r="B4669" s="104" t="inlineStr">
        <is>
          <t>HC-114</t>
        </is>
      </c>
      <c r="C4669" s="104" t="inlineStr">
        <is>
          <t>P008</t>
        </is>
      </c>
      <c r="D4669" s="159" t="n">
        <v>4312</v>
      </c>
      <c r="E4669" s="160" t="n">
        <v>31767.37</v>
      </c>
      <c r="F4669" s="160" t="n">
        <v>11503.09</v>
      </c>
    </row>
    <row r="4670">
      <c r="A4670" s="104" t="inlineStr">
        <is>
          <t>2024/25</t>
        </is>
      </c>
      <c r="B4670" s="104" t="inlineStr">
        <is>
          <t>HC-114</t>
        </is>
      </c>
      <c r="C4670" s="104" t="inlineStr">
        <is>
          <t>P009</t>
        </is>
      </c>
      <c r="D4670" s="159" t="n">
        <v>2245</v>
      </c>
      <c r="E4670" s="160" t="n">
        <v>28377.74</v>
      </c>
      <c r="F4670" s="160" t="n">
        <v>11485.36</v>
      </c>
    </row>
    <row r="4671">
      <c r="A4671" s="104" t="inlineStr">
        <is>
          <t>2024/25</t>
        </is>
      </c>
      <c r="B4671" s="104" t="inlineStr">
        <is>
          <t>HC-114</t>
        </is>
      </c>
      <c r="C4671" s="104" t="inlineStr">
        <is>
          <t>P010</t>
        </is>
      </c>
      <c r="D4671" s="159" t="n">
        <v>5240</v>
      </c>
      <c r="E4671" s="160" t="n">
        <v>30967.54</v>
      </c>
      <c r="F4671" s="160" t="n">
        <v>9894.49</v>
      </c>
    </row>
    <row r="4672">
      <c r="A4672" s="104" t="inlineStr">
        <is>
          <t>2024/25</t>
        </is>
      </c>
      <c r="B4672" s="104" t="inlineStr">
        <is>
          <t>HC-114</t>
        </is>
      </c>
      <c r="C4672" s="104" t="inlineStr">
        <is>
          <t>P011</t>
        </is>
      </c>
      <c r="D4672" s="159" t="n">
        <v>5190</v>
      </c>
      <c r="E4672" s="160" t="n">
        <v>15099.59</v>
      </c>
      <c r="F4672" s="160" t="n">
        <v>3538.92</v>
      </c>
    </row>
    <row r="4673">
      <c r="A4673" s="104" t="inlineStr">
        <is>
          <t>2024/25</t>
        </is>
      </c>
      <c r="B4673" s="104" t="inlineStr">
        <is>
          <t>HC-114</t>
        </is>
      </c>
      <c r="C4673" s="104" t="inlineStr">
        <is>
          <t>P012</t>
        </is>
      </c>
      <c r="D4673" s="159" t="n">
        <v>5917</v>
      </c>
      <c r="E4673" s="160" t="n">
        <v>22049.14</v>
      </c>
      <c r="F4673" s="160" t="n">
        <v>6574.99</v>
      </c>
    </row>
    <row r="4674">
      <c r="A4674" s="104" t="inlineStr">
        <is>
          <t>2024/25</t>
        </is>
      </c>
      <c r="B4674" s="104" t="inlineStr">
        <is>
          <t>HC-114</t>
        </is>
      </c>
      <c r="C4674" s="104" t="inlineStr">
        <is>
          <t>P013</t>
        </is>
      </c>
      <c r="D4674" s="159" t="n">
        <v>6156</v>
      </c>
      <c r="E4674" s="160" t="n">
        <v>21272.37</v>
      </c>
      <c r="F4674" s="160" t="n">
        <v>5437.4</v>
      </c>
    </row>
    <row r="4675">
      <c r="A4675" s="104" t="inlineStr">
        <is>
          <t>2024/25</t>
        </is>
      </c>
      <c r="B4675" s="104" t="inlineStr">
        <is>
          <t>HC-114</t>
        </is>
      </c>
      <c r="C4675" s="104" t="inlineStr">
        <is>
          <t>P014</t>
        </is>
      </c>
      <c r="D4675" s="159" t="n">
        <v>6375</v>
      </c>
      <c r="E4675" s="160" t="n">
        <v>24920.11</v>
      </c>
      <c r="F4675" s="160" t="n">
        <v>6901.12</v>
      </c>
    </row>
    <row r="4676">
      <c r="A4676" s="104" t="inlineStr">
        <is>
          <t>2024/25</t>
        </is>
      </c>
      <c r="B4676" s="104" t="inlineStr">
        <is>
          <t>HC-114</t>
        </is>
      </c>
      <c r="C4676" s="104" t="inlineStr">
        <is>
          <t>P015</t>
        </is>
      </c>
      <c r="D4676" s="159" t="n">
        <v>4446</v>
      </c>
      <c r="E4676" s="160" t="n">
        <v>21018.69</v>
      </c>
      <c r="F4676" s="160" t="n">
        <v>6939.86</v>
      </c>
    </row>
    <row r="4677">
      <c r="A4677" s="104" t="inlineStr">
        <is>
          <t>2024/25</t>
        </is>
      </c>
      <c r="B4677" s="104" t="inlineStr">
        <is>
          <t>HC-114</t>
        </is>
      </c>
      <c r="C4677" s="104" t="inlineStr">
        <is>
          <t>P016</t>
        </is>
      </c>
      <c r="D4677" s="159" t="n">
        <v>2372</v>
      </c>
      <c r="E4677" s="160" t="n">
        <v>14656.77</v>
      </c>
      <c r="F4677" s="160" t="n">
        <v>4527.07</v>
      </c>
    </row>
    <row r="4678">
      <c r="A4678" s="104" t="inlineStr">
        <is>
          <t>2024/25</t>
        </is>
      </c>
      <c r="B4678" s="104" t="inlineStr">
        <is>
          <t>HC-114</t>
        </is>
      </c>
      <c r="C4678" s="104" t="inlineStr">
        <is>
          <t>P017</t>
        </is>
      </c>
      <c r="D4678" s="159" t="n">
        <v>2151</v>
      </c>
      <c r="E4678" s="160" t="n">
        <v>14674.01</v>
      </c>
      <c r="F4678" s="160" t="n">
        <v>5001.16</v>
      </c>
    </row>
    <row r="4679">
      <c r="A4679" s="104" t="inlineStr">
        <is>
          <t>2024/25</t>
        </is>
      </c>
      <c r="B4679" s="104" t="inlineStr">
        <is>
          <t>HC-114</t>
        </is>
      </c>
      <c r="C4679" s="104" t="inlineStr">
        <is>
          <t>P018</t>
        </is>
      </c>
      <c r="D4679" s="159" t="n">
        <v>5169</v>
      </c>
      <c r="E4679" s="160" t="n">
        <v>13630.17</v>
      </c>
      <c r="F4679" s="160" t="n">
        <v>2903.66</v>
      </c>
    </row>
    <row r="4680">
      <c r="A4680" s="104" t="inlineStr">
        <is>
          <t>2024/25</t>
        </is>
      </c>
      <c r="B4680" s="104" t="inlineStr">
        <is>
          <t>HC-114</t>
        </is>
      </c>
      <c r="C4680" s="104" t="inlineStr">
        <is>
          <t>P019</t>
        </is>
      </c>
      <c r="D4680" s="159" t="n">
        <v>6754</v>
      </c>
      <c r="E4680" s="160" t="n">
        <v>17194.07</v>
      </c>
      <c r="F4680" s="160" t="n">
        <v>4396.07</v>
      </c>
    </row>
    <row r="4681">
      <c r="A4681" s="104" t="inlineStr">
        <is>
          <t>2024/25</t>
        </is>
      </c>
      <c r="B4681" s="104" t="inlineStr">
        <is>
          <t>HC-114</t>
        </is>
      </c>
      <c r="C4681" s="104" t="inlineStr">
        <is>
          <t>P020</t>
        </is>
      </c>
      <c r="D4681" s="159" t="n">
        <v>4325</v>
      </c>
      <c r="E4681" s="160" t="n">
        <v>11009.34</v>
      </c>
      <c r="F4681" s="160" t="n">
        <v>2814.37</v>
      </c>
    </row>
    <row r="4682">
      <c r="A4682" s="104" t="inlineStr">
        <is>
          <t>2024/25</t>
        </is>
      </c>
      <c r="B4682" s="104" t="inlineStr">
        <is>
          <t>HC-114</t>
        </is>
      </c>
      <c r="C4682" s="104" t="inlineStr">
        <is>
          <t>P021</t>
        </is>
      </c>
      <c r="D4682" s="159" t="n">
        <v>6594</v>
      </c>
      <c r="E4682" s="160" t="n">
        <v>21581.03</v>
      </c>
      <c r="F4682" s="160" t="n">
        <v>5976.56</v>
      </c>
    </row>
    <row r="4683">
      <c r="A4683" s="104" t="inlineStr">
        <is>
          <t>2024/25</t>
        </is>
      </c>
      <c r="B4683" s="104" t="inlineStr">
        <is>
          <t>HC-114</t>
        </is>
      </c>
      <c r="C4683" s="104" t="inlineStr">
        <is>
          <t>P022</t>
        </is>
      </c>
      <c r="D4683" s="159" t="n">
        <v>5725</v>
      </c>
      <c r="E4683" s="160" t="n">
        <v>17693.12</v>
      </c>
      <c r="F4683" s="160" t="n">
        <v>4711.17</v>
      </c>
    </row>
    <row r="4684">
      <c r="A4684" s="104" t="inlineStr">
        <is>
          <t>2024/25</t>
        </is>
      </c>
      <c r="B4684" s="104" t="inlineStr">
        <is>
          <t>HC-114</t>
        </is>
      </c>
      <c r="C4684" s="104" t="inlineStr">
        <is>
          <t>P023</t>
        </is>
      </c>
      <c r="D4684" s="159" t="n">
        <v>6378</v>
      </c>
      <c r="E4684" s="160" t="n">
        <v>12755.52</v>
      </c>
      <c r="F4684" s="160" t="n">
        <v>2445.7</v>
      </c>
    </row>
    <row r="4685">
      <c r="A4685" s="104" t="inlineStr">
        <is>
          <t>2024/25</t>
        </is>
      </c>
      <c r="B4685" s="104" t="inlineStr">
        <is>
          <t>HC-114</t>
        </is>
      </c>
      <c r="C4685" s="104" t="inlineStr">
        <is>
          <t>P024</t>
        </is>
      </c>
      <c r="D4685" s="159" t="n">
        <v>6947</v>
      </c>
      <c r="E4685" s="160" t="n">
        <v>15158.89</v>
      </c>
      <c r="F4685" s="160" t="n">
        <v>3067.53</v>
      </c>
    </row>
    <row r="4686">
      <c r="A4686" s="104" t="inlineStr">
        <is>
          <t>2024/25</t>
        </is>
      </c>
      <c r="B4686" s="104" t="inlineStr">
        <is>
          <t>HC-114</t>
        </is>
      </c>
      <c r="C4686" s="104" t="inlineStr">
        <is>
          <t>P025</t>
        </is>
      </c>
      <c r="D4686" s="159" t="n">
        <v>5688</v>
      </c>
      <c r="E4686" s="160" t="n">
        <v>21711.65</v>
      </c>
      <c r="F4686" s="160" t="n">
        <v>7860.49</v>
      </c>
    </row>
    <row r="4687">
      <c r="A4687" s="104" t="inlineStr">
        <is>
          <t>2024/25</t>
        </is>
      </c>
      <c r="B4687" s="104" t="inlineStr">
        <is>
          <t>HC-114</t>
        </is>
      </c>
      <c r="C4687" s="104" t="inlineStr">
        <is>
          <t>P026</t>
        </is>
      </c>
      <c r="D4687" s="159" t="n">
        <v>3433</v>
      </c>
      <c r="E4687" s="160" t="n">
        <v>15286.77</v>
      </c>
      <c r="F4687" s="160" t="n">
        <v>4884.04</v>
      </c>
    </row>
    <row r="4688">
      <c r="A4688" s="104" t="inlineStr">
        <is>
          <t>2024/25</t>
        </is>
      </c>
      <c r="B4688" s="104" t="inlineStr">
        <is>
          <t>HC-114</t>
        </is>
      </c>
      <c r="C4688" s="104" t="inlineStr">
        <is>
          <t>P027</t>
        </is>
      </c>
      <c r="D4688" s="159" t="n">
        <v>2894</v>
      </c>
      <c r="E4688" s="160" t="n">
        <v>12883.93</v>
      </c>
      <c r="F4688" s="160" t="n">
        <v>4116.34</v>
      </c>
    </row>
    <row r="4689">
      <c r="A4689" s="104" t="inlineStr">
        <is>
          <t>2024/25</t>
        </is>
      </c>
      <c r="B4689" s="104" t="inlineStr">
        <is>
          <t>HC-114</t>
        </is>
      </c>
      <c r="C4689" s="104" t="inlineStr">
        <is>
          <t>P028</t>
        </is>
      </c>
      <c r="D4689" s="159" t="n">
        <v>3796</v>
      </c>
      <c r="E4689" s="160" t="n">
        <v>17950.28</v>
      </c>
      <c r="F4689" s="160" t="n">
        <v>6117</v>
      </c>
    </row>
    <row r="4690">
      <c r="A4690" s="104" t="inlineStr">
        <is>
          <t>2024/25</t>
        </is>
      </c>
      <c r="B4690" s="104" t="inlineStr">
        <is>
          <t>HC-114</t>
        </is>
      </c>
      <c r="C4690" s="104" t="inlineStr">
        <is>
          <t>P029</t>
        </is>
      </c>
      <c r="D4690" s="159" t="n">
        <v>9772</v>
      </c>
      <c r="E4690" s="160" t="n">
        <v>18655.33</v>
      </c>
      <c r="F4690" s="160" t="n">
        <v>2781.64</v>
      </c>
    </row>
    <row r="4691">
      <c r="A4691" s="104" t="inlineStr">
        <is>
          <t>2024/25</t>
        </is>
      </c>
      <c r="B4691" s="104" t="inlineStr">
        <is>
          <t>HC-114</t>
        </is>
      </c>
      <c r="C4691" s="104" t="inlineStr">
        <is>
          <t>P030</t>
        </is>
      </c>
      <c r="D4691" s="159" t="n">
        <v>5609</v>
      </c>
      <c r="E4691" s="160" t="n">
        <v>16827.52</v>
      </c>
      <c r="F4691" s="160" t="n">
        <v>3226.08</v>
      </c>
    </row>
    <row r="4692">
      <c r="A4692" s="104" t="inlineStr">
        <is>
          <t>2024/25</t>
        </is>
      </c>
      <c r="B4692" s="104" t="inlineStr">
        <is>
          <t>HC-114</t>
        </is>
      </c>
      <c r="C4692" s="104" t="inlineStr">
        <is>
          <t>P031</t>
        </is>
      </c>
      <c r="D4692" s="159" t="n">
        <v>2446</v>
      </c>
      <c r="E4692" s="160" t="n">
        <v>12223.75</v>
      </c>
      <c r="F4692" s="160" t="n">
        <v>3645.8</v>
      </c>
    </row>
    <row r="4693">
      <c r="A4693" s="104" t="inlineStr">
        <is>
          <t>2024/25</t>
        </is>
      </c>
      <c r="B4693" s="104" t="inlineStr">
        <is>
          <t>HC-114</t>
        </is>
      </c>
      <c r="C4693" s="104" t="inlineStr">
        <is>
          <t>P032</t>
        </is>
      </c>
      <c r="D4693" s="159" t="n">
        <v>3216</v>
      </c>
      <c r="E4693" s="160" t="n">
        <v>7601.4</v>
      </c>
      <c r="F4693" s="160" t="n">
        <v>1699.84</v>
      </c>
    </row>
    <row r="4694">
      <c r="A4694" s="104" t="inlineStr">
        <is>
          <t>2024/25</t>
        </is>
      </c>
      <c r="B4694" s="104" t="inlineStr">
        <is>
          <t>HC-114</t>
        </is>
      </c>
      <c r="C4694" s="104" t="inlineStr">
        <is>
          <t>P033</t>
        </is>
      </c>
      <c r="D4694" s="159" t="n">
        <v>2083</v>
      </c>
      <c r="E4694" s="160" t="n">
        <v>6437.64</v>
      </c>
      <c r="F4694" s="160" t="n">
        <v>1645.53</v>
      </c>
    </row>
    <row r="4695">
      <c r="A4695" s="104" t="inlineStr">
        <is>
          <t>2024/25</t>
        </is>
      </c>
      <c r="B4695" s="104" t="inlineStr">
        <is>
          <t>HC-114</t>
        </is>
      </c>
      <c r="C4695" s="104" t="inlineStr">
        <is>
          <t>P034</t>
        </is>
      </c>
      <c r="D4695" s="159" t="n">
        <v>1464</v>
      </c>
      <c r="E4695" s="160" t="n">
        <v>6121.36</v>
      </c>
      <c r="F4695" s="160" t="n">
        <v>1890.48</v>
      </c>
    </row>
    <row r="4696">
      <c r="A4696" s="104" t="inlineStr">
        <is>
          <t>2024/25</t>
        </is>
      </c>
      <c r="B4696" s="104" t="inlineStr">
        <is>
          <t>HC-114</t>
        </is>
      </c>
      <c r="C4696" s="104" t="inlineStr">
        <is>
          <t>P035</t>
        </is>
      </c>
      <c r="D4696" s="159" t="n">
        <v>2040</v>
      </c>
      <c r="E4696" s="160" t="n">
        <v>7235.89</v>
      </c>
      <c r="F4696" s="160" t="n">
        <v>2003.8</v>
      </c>
    </row>
    <row r="4697">
      <c r="A4697" s="104" t="inlineStr">
        <is>
          <t>2024/25</t>
        </is>
      </c>
      <c r="B4697" s="104" t="inlineStr">
        <is>
          <t>HC-114</t>
        </is>
      </c>
      <c r="C4697" s="104" t="inlineStr">
        <is>
          <t>P036</t>
        </is>
      </c>
      <c r="D4697" s="159" t="n">
        <v>1524</v>
      </c>
      <c r="E4697" s="160" t="n">
        <v>5821.01</v>
      </c>
      <c r="F4697" s="160" t="n">
        <v>1673.98</v>
      </c>
    </row>
    <row r="4698">
      <c r="A4698" s="104" t="inlineStr">
        <is>
          <t>2024/25</t>
        </is>
      </c>
      <c r="B4698" s="104" t="inlineStr">
        <is>
          <t>HC-114</t>
        </is>
      </c>
      <c r="C4698" s="104" t="inlineStr">
        <is>
          <t>P037</t>
        </is>
      </c>
      <c r="D4698" s="159" t="n">
        <v>2242</v>
      </c>
      <c r="E4698" s="160" t="n">
        <v>7749.33</v>
      </c>
      <c r="F4698" s="160" t="n">
        <v>2558.46</v>
      </c>
    </row>
    <row r="4699">
      <c r="A4699" s="104" t="inlineStr">
        <is>
          <t>2024/25</t>
        </is>
      </c>
      <c r="B4699" s="104" t="inlineStr">
        <is>
          <t>HC-114</t>
        </is>
      </c>
      <c r="C4699" s="104" t="inlineStr">
        <is>
          <t>P038</t>
        </is>
      </c>
      <c r="D4699" s="159" t="n">
        <v>1118</v>
      </c>
      <c r="E4699" s="160" t="n">
        <v>7004.71</v>
      </c>
      <c r="F4699" s="160" t="n">
        <v>2238.55</v>
      </c>
    </row>
    <row r="4700">
      <c r="A4700" s="104" t="inlineStr">
        <is>
          <t>2024/25</t>
        </is>
      </c>
      <c r="B4700" s="104" t="inlineStr">
        <is>
          <t>HC-114</t>
        </is>
      </c>
      <c r="C4700" s="104" t="inlineStr">
        <is>
          <t>P039</t>
        </is>
      </c>
      <c r="D4700" s="159" t="n">
        <v>1188</v>
      </c>
      <c r="E4700" s="160" t="n">
        <v>7449.86</v>
      </c>
      <c r="F4700" s="160" t="n">
        <v>2459.74</v>
      </c>
    </row>
    <row r="4701">
      <c r="A4701" s="104" t="inlineStr">
        <is>
          <t>2024/25</t>
        </is>
      </c>
      <c r="B4701" s="104" t="inlineStr">
        <is>
          <t>HC-114</t>
        </is>
      </c>
      <c r="C4701" s="104" t="inlineStr">
        <is>
          <t>P040</t>
        </is>
      </c>
      <c r="D4701" s="159" t="n">
        <v>463</v>
      </c>
      <c r="E4701" s="160" t="n">
        <v>3530.88</v>
      </c>
      <c r="F4701" s="160" t="n">
        <v>1129.2</v>
      </c>
    </row>
    <row r="4702">
      <c r="A4702" s="104" t="inlineStr">
        <is>
          <t>2024/25</t>
        </is>
      </c>
      <c r="B4702" s="104" t="inlineStr">
        <is>
          <t>HC-114</t>
        </is>
      </c>
      <c r="C4702" s="104" t="inlineStr">
        <is>
          <t>P041</t>
        </is>
      </c>
      <c r="D4702" s="159" t="n">
        <v>211</v>
      </c>
      <c r="E4702" s="160" t="n">
        <v>2275.76</v>
      </c>
      <c r="F4702" s="160" t="n">
        <v>872.4299999999999</v>
      </c>
    </row>
    <row r="4703">
      <c r="A4703" s="104" t="inlineStr">
        <is>
          <t>2024/25</t>
        </is>
      </c>
      <c r="B4703" s="104" t="inlineStr">
        <is>
          <t>HC-114</t>
        </is>
      </c>
      <c r="C4703" s="104" t="inlineStr">
        <is>
          <t>P042</t>
        </is>
      </c>
      <c r="D4703" s="159" t="n">
        <v>390</v>
      </c>
      <c r="E4703" s="160" t="n">
        <v>1561.4</v>
      </c>
      <c r="F4703" s="160" t="n">
        <v>382.5</v>
      </c>
    </row>
    <row r="4704">
      <c r="A4704" s="104" t="inlineStr">
        <is>
          <t>2024/25</t>
        </is>
      </c>
      <c r="B4704" s="104" t="inlineStr">
        <is>
          <t>HC-115</t>
        </is>
      </c>
      <c r="C4704" s="104" t="inlineStr">
        <is>
          <t>P001</t>
        </is>
      </c>
      <c r="D4704" s="159" t="n">
        <v>4758</v>
      </c>
      <c r="E4704" s="160" t="n">
        <v>42816.62</v>
      </c>
      <c r="F4704" s="160" t="n">
        <v>16487.31</v>
      </c>
    </row>
    <row r="4705">
      <c r="A4705" s="104" t="inlineStr">
        <is>
          <t>2024/25</t>
        </is>
      </c>
      <c r="B4705" s="104" t="inlineStr">
        <is>
          <t>HC-115</t>
        </is>
      </c>
      <c r="C4705" s="104" t="inlineStr">
        <is>
          <t>P002</t>
        </is>
      </c>
      <c r="D4705" s="159" t="n">
        <v>6812</v>
      </c>
      <c r="E4705" s="160" t="n">
        <v>71217.06</v>
      </c>
      <c r="F4705" s="160" t="n">
        <v>29079.78</v>
      </c>
    </row>
    <row r="4706">
      <c r="A4706" s="104" t="inlineStr">
        <is>
          <t>2024/25</t>
        </is>
      </c>
      <c r="B4706" s="104" t="inlineStr">
        <is>
          <t>HC-115</t>
        </is>
      </c>
      <c r="C4706" s="104" t="inlineStr">
        <is>
          <t>P003</t>
        </is>
      </c>
      <c r="D4706" s="159" t="n">
        <v>8945</v>
      </c>
      <c r="E4706" s="160" t="n">
        <v>60179.57</v>
      </c>
      <c r="F4706" s="160" t="n">
        <v>21728.38</v>
      </c>
    </row>
    <row r="4707">
      <c r="A4707" s="104" t="inlineStr">
        <is>
          <t>2024/25</t>
        </is>
      </c>
      <c r="B4707" s="104" t="inlineStr">
        <is>
          <t>HC-115</t>
        </is>
      </c>
      <c r="C4707" s="104" t="inlineStr">
        <is>
          <t>P004</t>
        </is>
      </c>
      <c r="D4707" s="159" t="n">
        <v>4003</v>
      </c>
      <c r="E4707" s="160" t="n">
        <v>31293.26</v>
      </c>
      <c r="F4707" s="160" t="n">
        <v>10939.2</v>
      </c>
    </row>
    <row r="4708">
      <c r="A4708" s="104" t="inlineStr">
        <is>
          <t>2024/25</t>
        </is>
      </c>
      <c r="B4708" s="104" t="inlineStr">
        <is>
          <t>HC-115</t>
        </is>
      </c>
      <c r="C4708" s="104" t="inlineStr">
        <is>
          <t>P005</t>
        </is>
      </c>
      <c r="D4708" s="159" t="n">
        <v>8934</v>
      </c>
      <c r="E4708" s="160" t="n">
        <v>66591.36</v>
      </c>
      <c r="F4708" s="160" t="n">
        <v>22482.6</v>
      </c>
    </row>
    <row r="4709">
      <c r="A4709" s="104" t="inlineStr">
        <is>
          <t>2024/25</t>
        </is>
      </c>
      <c r="B4709" s="104" t="inlineStr">
        <is>
          <t>HC-115</t>
        </is>
      </c>
      <c r="C4709" s="104" t="inlineStr">
        <is>
          <t>P006</t>
        </is>
      </c>
      <c r="D4709" s="159" t="n">
        <v>8378</v>
      </c>
      <c r="E4709" s="160" t="n">
        <v>67795.64999999999</v>
      </c>
      <c r="F4709" s="160" t="n">
        <v>21307.06</v>
      </c>
    </row>
    <row r="4710">
      <c r="A4710" s="104" t="inlineStr">
        <is>
          <t>2024/25</t>
        </is>
      </c>
      <c r="B4710" s="104" t="inlineStr">
        <is>
          <t>HC-115</t>
        </is>
      </c>
      <c r="C4710" s="104" t="inlineStr">
        <is>
          <t>P007</t>
        </is>
      </c>
      <c r="D4710" s="159" t="n">
        <v>8158</v>
      </c>
      <c r="E4710" s="160" t="n">
        <v>61562.09</v>
      </c>
      <c r="F4710" s="160" t="n">
        <v>17936.39</v>
      </c>
    </row>
    <row r="4711">
      <c r="A4711" s="104" t="inlineStr">
        <is>
          <t>2024/25</t>
        </is>
      </c>
      <c r="B4711" s="104" t="inlineStr">
        <is>
          <t>HC-115</t>
        </is>
      </c>
      <c r="C4711" s="104" t="inlineStr">
        <is>
          <t>P008</t>
        </is>
      </c>
      <c r="D4711" s="159" t="n">
        <v>7093</v>
      </c>
      <c r="E4711" s="160" t="n">
        <v>52213.77</v>
      </c>
      <c r="F4711" s="160" t="n">
        <v>20641.8</v>
      </c>
    </row>
    <row r="4712">
      <c r="A4712" s="104" t="inlineStr">
        <is>
          <t>2024/25</t>
        </is>
      </c>
      <c r="B4712" s="104" t="inlineStr">
        <is>
          <t>HC-115</t>
        </is>
      </c>
      <c r="C4712" s="104" t="inlineStr">
        <is>
          <t>P009</t>
        </is>
      </c>
      <c r="D4712" s="159" t="n">
        <v>3503</v>
      </c>
      <c r="E4712" s="160" t="n">
        <v>44250.37</v>
      </c>
      <c r="F4712" s="160" t="n">
        <v>19604.41</v>
      </c>
    </row>
    <row r="4713">
      <c r="A4713" s="104" t="inlineStr">
        <is>
          <t>2024/25</t>
        </is>
      </c>
      <c r="B4713" s="104" t="inlineStr">
        <is>
          <t>HC-115</t>
        </is>
      </c>
      <c r="C4713" s="104" t="inlineStr">
        <is>
          <t>P010</t>
        </is>
      </c>
      <c r="D4713" s="159" t="n">
        <v>9189</v>
      </c>
      <c r="E4713" s="160" t="n">
        <v>54296.43</v>
      </c>
      <c r="F4713" s="160" t="n">
        <v>18978.58</v>
      </c>
    </row>
    <row r="4714">
      <c r="A4714" s="104" t="inlineStr">
        <is>
          <t>2024/25</t>
        </is>
      </c>
      <c r="B4714" s="104" t="inlineStr">
        <is>
          <t>HC-115</t>
        </is>
      </c>
      <c r="C4714" s="104" t="inlineStr">
        <is>
          <t>P011</t>
        </is>
      </c>
      <c r="D4714" s="159" t="n">
        <v>8608</v>
      </c>
      <c r="E4714" s="160" t="n">
        <v>25041.65</v>
      </c>
      <c r="F4714" s="160" t="n">
        <v>6440.96</v>
      </c>
    </row>
    <row r="4715">
      <c r="A4715" s="104" t="inlineStr">
        <is>
          <t>2024/25</t>
        </is>
      </c>
      <c r="B4715" s="104" t="inlineStr">
        <is>
          <t>HC-115</t>
        </is>
      </c>
      <c r="C4715" s="104" t="inlineStr">
        <is>
          <t>P012</t>
        </is>
      </c>
      <c r="D4715" s="159" t="n">
        <v>9777</v>
      </c>
      <c r="E4715" s="160" t="n">
        <v>36441.1</v>
      </c>
      <c r="F4715" s="160" t="n">
        <v>11895.77</v>
      </c>
    </row>
    <row r="4716">
      <c r="A4716" s="104" t="inlineStr">
        <is>
          <t>2024/25</t>
        </is>
      </c>
      <c r="B4716" s="104" t="inlineStr">
        <is>
          <t>HC-115</t>
        </is>
      </c>
      <c r="C4716" s="104" t="inlineStr">
        <is>
          <t>P013</t>
        </is>
      </c>
      <c r="D4716" s="159" t="n">
        <v>9453</v>
      </c>
      <c r="E4716" s="160" t="n">
        <v>32658.98</v>
      </c>
      <c r="F4716" s="160" t="n">
        <v>9139.66</v>
      </c>
    </row>
    <row r="4717">
      <c r="A4717" s="104" t="inlineStr">
        <is>
          <t>2024/25</t>
        </is>
      </c>
      <c r="B4717" s="104" t="inlineStr">
        <is>
          <t>HC-115</t>
        </is>
      </c>
      <c r="C4717" s="104" t="inlineStr">
        <is>
          <t>P014</t>
        </is>
      </c>
      <c r="D4717" s="159" t="n">
        <v>10769</v>
      </c>
      <c r="E4717" s="160" t="n">
        <v>42094.26</v>
      </c>
      <c r="F4717" s="160" t="n">
        <v>12764.79</v>
      </c>
    </row>
    <row r="4718">
      <c r="A4718" s="104" t="inlineStr">
        <is>
          <t>2024/25</t>
        </is>
      </c>
      <c r="B4718" s="104" t="inlineStr">
        <is>
          <t>HC-115</t>
        </is>
      </c>
      <c r="C4718" s="104" t="inlineStr">
        <is>
          <t>P015</t>
        </is>
      </c>
      <c r="D4718" s="159" t="n">
        <v>7206</v>
      </c>
      <c r="E4718" s="160" t="n">
        <v>34062.03</v>
      </c>
      <c r="F4718" s="160" t="n">
        <v>12296.07</v>
      </c>
    </row>
    <row r="4719">
      <c r="A4719" s="104" t="inlineStr">
        <is>
          <t>2024/25</t>
        </is>
      </c>
      <c r="B4719" s="104" t="inlineStr">
        <is>
          <t>HC-115</t>
        </is>
      </c>
      <c r="C4719" s="104" t="inlineStr">
        <is>
          <t>P016</t>
        </is>
      </c>
      <c r="D4719" s="159" t="n">
        <v>4005</v>
      </c>
      <c r="E4719" s="160" t="n">
        <v>24758.8</v>
      </c>
      <c r="F4719" s="160" t="n">
        <v>8371.58</v>
      </c>
    </row>
    <row r="4720">
      <c r="A4720" s="104" t="inlineStr">
        <is>
          <t>2024/25</t>
        </is>
      </c>
      <c r="B4720" s="104" t="inlineStr">
        <is>
          <t>HC-115</t>
        </is>
      </c>
      <c r="C4720" s="104" t="inlineStr">
        <is>
          <t>P017</t>
        </is>
      </c>
      <c r="D4720" s="159" t="n">
        <v>3768</v>
      </c>
      <c r="E4720" s="160" t="n">
        <v>25703.42</v>
      </c>
      <c r="F4720" s="160" t="n">
        <v>9611.33</v>
      </c>
    </row>
    <row r="4721">
      <c r="A4721" s="104" t="inlineStr">
        <is>
          <t>2024/25</t>
        </is>
      </c>
      <c r="B4721" s="104" t="inlineStr">
        <is>
          <t>HC-115</t>
        </is>
      </c>
      <c r="C4721" s="104" t="inlineStr">
        <is>
          <t>P018</t>
        </is>
      </c>
      <c r="D4721" s="159" t="n">
        <v>8600</v>
      </c>
      <c r="E4721" s="160" t="n">
        <v>22672.52</v>
      </c>
      <c r="F4721" s="160" t="n">
        <v>5288.15</v>
      </c>
    </row>
    <row r="4722">
      <c r="A4722" s="104" t="inlineStr">
        <is>
          <t>2024/25</t>
        </is>
      </c>
      <c r="B4722" s="104" t="inlineStr">
        <is>
          <t>HC-115</t>
        </is>
      </c>
      <c r="C4722" s="104" t="inlineStr">
        <is>
          <t>P019</t>
        </is>
      </c>
      <c r="D4722" s="159" t="n">
        <v>10900</v>
      </c>
      <c r="E4722" s="160" t="n">
        <v>27744.05</v>
      </c>
      <c r="F4722" s="160" t="n">
        <v>7763.88</v>
      </c>
    </row>
    <row r="4723">
      <c r="A4723" s="104" t="inlineStr">
        <is>
          <t>2024/25</t>
        </is>
      </c>
      <c r="B4723" s="104" t="inlineStr">
        <is>
          <t>HC-115</t>
        </is>
      </c>
      <c r="C4723" s="104" t="inlineStr">
        <is>
          <t>P020</t>
        </is>
      </c>
      <c r="D4723" s="159" t="n">
        <v>6894</v>
      </c>
      <c r="E4723" s="160" t="n">
        <v>17551.87</v>
      </c>
      <c r="F4723" s="160" t="n">
        <v>4907.86</v>
      </c>
    </row>
    <row r="4724">
      <c r="A4724" s="104" t="inlineStr">
        <is>
          <t>2024/25</t>
        </is>
      </c>
      <c r="B4724" s="104" t="inlineStr">
        <is>
          <t>HC-115</t>
        </is>
      </c>
      <c r="C4724" s="104" t="inlineStr">
        <is>
          <t>P021</t>
        </is>
      </c>
      <c r="D4724" s="159" t="n">
        <v>10541</v>
      </c>
      <c r="E4724" s="160" t="n">
        <v>34497.08</v>
      </c>
      <c r="F4724" s="160" t="n">
        <v>10438.48</v>
      </c>
    </row>
    <row r="4725">
      <c r="A4725" s="104" t="inlineStr">
        <is>
          <t>2024/25</t>
        </is>
      </c>
      <c r="B4725" s="104" t="inlineStr">
        <is>
          <t>HC-115</t>
        </is>
      </c>
      <c r="C4725" s="104" t="inlineStr">
        <is>
          <t>P022</t>
        </is>
      </c>
      <c r="D4725" s="159" t="n">
        <v>9510</v>
      </c>
      <c r="E4725" s="160" t="n">
        <v>29395.96</v>
      </c>
      <c r="F4725" s="160" t="n">
        <v>8559.76</v>
      </c>
    </row>
    <row r="4726">
      <c r="A4726" s="104" t="inlineStr">
        <is>
          <t>2024/25</t>
        </is>
      </c>
      <c r="B4726" s="104" t="inlineStr">
        <is>
          <t>HC-115</t>
        </is>
      </c>
      <c r="C4726" s="104" t="inlineStr">
        <is>
          <t>P023</t>
        </is>
      </c>
      <c r="D4726" s="159" t="n">
        <v>10316</v>
      </c>
      <c r="E4726" s="160" t="n">
        <v>20630.81</v>
      </c>
      <c r="F4726" s="160" t="n">
        <v>4328.89</v>
      </c>
    </row>
    <row r="4727">
      <c r="A4727" s="104" t="inlineStr">
        <is>
          <t>2024/25</t>
        </is>
      </c>
      <c r="B4727" s="104" t="inlineStr">
        <is>
          <t>HC-115</t>
        </is>
      </c>
      <c r="C4727" s="104" t="inlineStr">
        <is>
          <t>P024</t>
        </is>
      </c>
      <c r="D4727" s="159" t="n">
        <v>11422</v>
      </c>
      <c r="E4727" s="160" t="n">
        <v>24919.01</v>
      </c>
      <c r="F4727" s="160" t="n">
        <v>5524.43</v>
      </c>
    </row>
    <row r="4728">
      <c r="A4728" s="104" t="inlineStr">
        <is>
          <t>2024/25</t>
        </is>
      </c>
      <c r="B4728" s="104" t="inlineStr">
        <is>
          <t>HC-115</t>
        </is>
      </c>
      <c r="C4728" s="104" t="inlineStr">
        <is>
          <t>P025</t>
        </is>
      </c>
      <c r="D4728" s="159" t="n">
        <v>9727</v>
      </c>
      <c r="E4728" s="160" t="n">
        <v>37137.94</v>
      </c>
      <c r="F4728" s="160" t="n">
        <v>14735.33</v>
      </c>
    </row>
    <row r="4729">
      <c r="A4729" s="104" t="inlineStr">
        <is>
          <t>2024/25</t>
        </is>
      </c>
      <c r="B4729" s="104" t="inlineStr">
        <is>
          <t>HC-115</t>
        </is>
      </c>
      <c r="C4729" s="104" t="inlineStr">
        <is>
          <t>P026</t>
        </is>
      </c>
      <c r="D4729" s="159" t="n">
        <v>5822</v>
      </c>
      <c r="E4729" s="160" t="n">
        <v>25935.33</v>
      </c>
      <c r="F4729" s="160" t="n">
        <v>9058.040000000001</v>
      </c>
    </row>
    <row r="4730">
      <c r="A4730" s="104" t="inlineStr">
        <is>
          <t>2024/25</t>
        </is>
      </c>
      <c r="B4730" s="104" t="inlineStr">
        <is>
          <t>HC-115</t>
        </is>
      </c>
      <c r="C4730" s="104" t="inlineStr">
        <is>
          <t>P027</t>
        </is>
      </c>
      <c r="D4730" s="159" t="n">
        <v>4814</v>
      </c>
      <c r="E4730" s="160" t="n">
        <v>21439.77</v>
      </c>
      <c r="F4730" s="160" t="n">
        <v>7482.18</v>
      </c>
    </row>
    <row r="4731">
      <c r="A4731" s="104" t="inlineStr">
        <is>
          <t>2024/25</t>
        </is>
      </c>
      <c r="B4731" s="104" t="inlineStr">
        <is>
          <t>HC-115</t>
        </is>
      </c>
      <c r="C4731" s="104" t="inlineStr">
        <is>
          <t>P028</t>
        </is>
      </c>
      <c r="D4731" s="159" t="n">
        <v>6378</v>
      </c>
      <c r="E4731" s="160" t="n">
        <v>30152.29</v>
      </c>
      <c r="F4731" s="160" t="n">
        <v>11241.24</v>
      </c>
    </row>
    <row r="4732">
      <c r="A4732" s="104" t="inlineStr">
        <is>
          <t>2024/25</t>
        </is>
      </c>
      <c r="B4732" s="104" t="inlineStr">
        <is>
          <t>HC-115</t>
        </is>
      </c>
      <c r="C4732" s="104" t="inlineStr">
        <is>
          <t>P029</t>
        </is>
      </c>
      <c r="D4732" s="159" t="n">
        <v>15958</v>
      </c>
      <c r="E4732" s="160" t="n">
        <v>30465.57</v>
      </c>
      <c r="F4732" s="160" t="n">
        <v>4966.84</v>
      </c>
    </row>
    <row r="4733">
      <c r="A4733" s="104" t="inlineStr">
        <is>
          <t>2024/25</t>
        </is>
      </c>
      <c r="B4733" s="104" t="inlineStr">
        <is>
          <t>HC-115</t>
        </is>
      </c>
      <c r="C4733" s="104" t="inlineStr">
        <is>
          <t>P030</t>
        </is>
      </c>
      <c r="D4733" s="159" t="n">
        <v>8886</v>
      </c>
      <c r="E4733" s="160" t="n">
        <v>26658.36</v>
      </c>
      <c r="F4733" s="160" t="n">
        <v>5591.59</v>
      </c>
    </row>
    <row r="4734">
      <c r="A4734" s="104" t="inlineStr">
        <is>
          <t>2024/25</t>
        </is>
      </c>
      <c r="B4734" s="104" t="inlineStr">
        <is>
          <t>HC-115</t>
        </is>
      </c>
      <c r="C4734" s="104" t="inlineStr">
        <is>
          <t>P031</t>
        </is>
      </c>
      <c r="D4734" s="159" t="n">
        <v>4083</v>
      </c>
      <c r="E4734" s="160" t="n">
        <v>20406.05</v>
      </c>
      <c r="F4734" s="160" t="n">
        <v>6658.58</v>
      </c>
    </row>
    <row r="4735">
      <c r="A4735" s="104" t="inlineStr">
        <is>
          <t>2024/25</t>
        </is>
      </c>
      <c r="B4735" s="104" t="inlineStr">
        <is>
          <t>HC-115</t>
        </is>
      </c>
      <c r="C4735" s="104" t="inlineStr">
        <is>
          <t>P032</t>
        </is>
      </c>
      <c r="D4735" s="159" t="n">
        <v>5234</v>
      </c>
      <c r="E4735" s="160" t="n">
        <v>12373.52</v>
      </c>
      <c r="F4735" s="160" t="n">
        <v>3029.95</v>
      </c>
    </row>
    <row r="4736">
      <c r="A4736" s="104" t="inlineStr">
        <is>
          <t>2024/25</t>
        </is>
      </c>
      <c r="B4736" s="104" t="inlineStr">
        <is>
          <t>HC-115</t>
        </is>
      </c>
      <c r="C4736" s="104" t="inlineStr">
        <is>
          <t>P033</t>
        </is>
      </c>
      <c r="D4736" s="159" t="n">
        <v>3405</v>
      </c>
      <c r="E4736" s="160" t="n">
        <v>10526.82</v>
      </c>
      <c r="F4736" s="160" t="n">
        <v>2946.85</v>
      </c>
    </row>
    <row r="4737">
      <c r="A4737" s="104" t="inlineStr">
        <is>
          <t>2024/25</t>
        </is>
      </c>
      <c r="B4737" s="104" t="inlineStr">
        <is>
          <t>HC-115</t>
        </is>
      </c>
      <c r="C4737" s="104" t="inlineStr">
        <is>
          <t>P034</t>
        </is>
      </c>
      <c r="D4737" s="159" t="n">
        <v>2380</v>
      </c>
      <c r="E4737" s="160" t="n">
        <v>9947.1</v>
      </c>
      <c r="F4737" s="160" t="n">
        <v>3361.04</v>
      </c>
    </row>
    <row r="4738">
      <c r="A4738" s="104" t="inlineStr">
        <is>
          <t>2024/25</t>
        </is>
      </c>
      <c r="B4738" s="104" t="inlineStr">
        <is>
          <t>HC-115</t>
        </is>
      </c>
      <c r="C4738" s="104" t="inlineStr">
        <is>
          <t>P035</t>
        </is>
      </c>
      <c r="D4738" s="159" t="n">
        <v>3116</v>
      </c>
      <c r="E4738" s="160" t="n">
        <v>11045.64</v>
      </c>
      <c r="F4738" s="160" t="n">
        <v>3351.7</v>
      </c>
    </row>
    <row r="4739">
      <c r="A4739" s="104" t="inlineStr">
        <is>
          <t>2024/25</t>
        </is>
      </c>
      <c r="B4739" s="104" t="inlineStr">
        <is>
          <t>HC-115</t>
        </is>
      </c>
      <c r="C4739" s="104" t="inlineStr">
        <is>
          <t>P036</t>
        </is>
      </c>
      <c r="D4739" s="159" t="n">
        <v>2525</v>
      </c>
      <c r="E4739" s="160" t="n">
        <v>9640.959999999999</v>
      </c>
      <c r="F4739" s="160" t="n">
        <v>3029.35</v>
      </c>
    </row>
    <row r="4740">
      <c r="A4740" s="104" t="inlineStr">
        <is>
          <t>2024/25</t>
        </is>
      </c>
      <c r="B4740" s="104" t="inlineStr">
        <is>
          <t>HC-115</t>
        </is>
      </c>
      <c r="C4740" s="104" t="inlineStr">
        <is>
          <t>P037</t>
        </is>
      </c>
      <c r="D4740" s="159" t="n">
        <v>3786</v>
      </c>
      <c r="E4740" s="160" t="n">
        <v>13080.17</v>
      </c>
      <c r="F4740" s="160" t="n">
        <v>4728.05</v>
      </c>
    </row>
    <row r="4741">
      <c r="A4741" s="104" t="inlineStr">
        <is>
          <t>2024/25</t>
        </is>
      </c>
      <c r="B4741" s="104" t="inlineStr">
        <is>
          <t>HC-115</t>
        </is>
      </c>
      <c r="C4741" s="104" t="inlineStr">
        <is>
          <t>P038</t>
        </is>
      </c>
      <c r="D4741" s="159" t="n">
        <v>1835</v>
      </c>
      <c r="E4741" s="160" t="n">
        <v>11512.25</v>
      </c>
      <c r="F4741" s="160" t="n">
        <v>4021.08</v>
      </c>
    </row>
    <row r="4742">
      <c r="A4742" s="104" t="inlineStr">
        <is>
          <t>2024/25</t>
        </is>
      </c>
      <c r="B4742" s="104" t="inlineStr">
        <is>
          <t>HC-115</t>
        </is>
      </c>
      <c r="C4742" s="104" t="inlineStr">
        <is>
          <t>P039</t>
        </is>
      </c>
      <c r="D4742" s="159" t="n">
        <v>2014</v>
      </c>
      <c r="E4742" s="160" t="n">
        <v>12629.55</v>
      </c>
      <c r="F4742" s="160" t="n">
        <v>4567.48</v>
      </c>
    </row>
    <row r="4743">
      <c r="A4743" s="104" t="inlineStr">
        <is>
          <t>2024/25</t>
        </is>
      </c>
      <c r="B4743" s="104" t="inlineStr">
        <is>
          <t>HC-115</t>
        </is>
      </c>
      <c r="C4743" s="104" t="inlineStr">
        <is>
          <t>P040</t>
        </is>
      </c>
      <c r="D4743" s="159" t="n">
        <v>709</v>
      </c>
      <c r="E4743" s="160" t="n">
        <v>5415.4</v>
      </c>
      <c r="F4743" s="160" t="n">
        <v>1958.38</v>
      </c>
    </row>
    <row r="4744">
      <c r="A4744" s="104" t="inlineStr">
        <is>
          <t>2024/25</t>
        </is>
      </c>
      <c r="B4744" s="104" t="inlineStr">
        <is>
          <t>HC-115</t>
        </is>
      </c>
      <c r="C4744" s="104" t="inlineStr">
        <is>
          <t>P041</t>
        </is>
      </c>
      <c r="D4744" s="159" t="n">
        <v>349</v>
      </c>
      <c r="E4744" s="160" t="n">
        <v>3782.67</v>
      </c>
      <c r="F4744" s="160" t="n">
        <v>1549.75</v>
      </c>
    </row>
    <row r="4745">
      <c r="A4745" s="104" t="inlineStr">
        <is>
          <t>2024/25</t>
        </is>
      </c>
      <c r="B4745" s="104" t="inlineStr">
        <is>
          <t>HC-115</t>
        </is>
      </c>
      <c r="C4745" s="104" t="inlineStr">
        <is>
          <t>P042</t>
        </is>
      </c>
      <c r="D4745" s="159" t="n">
        <v>609</v>
      </c>
      <c r="E4745" s="160" t="n">
        <v>2434.89</v>
      </c>
      <c r="F4745" s="160" t="n">
        <v>636.26</v>
      </c>
    </row>
    <row r="4746">
      <c r="A4746" s="104" t="inlineStr">
        <is>
          <t>2024/25</t>
        </is>
      </c>
      <c r="B4746" s="104" t="inlineStr">
        <is>
          <t>HC-116</t>
        </is>
      </c>
      <c r="C4746" s="104" t="inlineStr">
        <is>
          <t>P001</t>
        </is>
      </c>
      <c r="D4746" s="159" t="n">
        <v>4310</v>
      </c>
      <c r="E4746" s="160" t="n">
        <v>38779.02</v>
      </c>
      <c r="F4746" s="160" t="n">
        <v>13633.59</v>
      </c>
    </row>
    <row r="4747">
      <c r="A4747" s="104" t="inlineStr">
        <is>
          <t>2024/25</t>
        </is>
      </c>
      <c r="B4747" s="104" t="inlineStr">
        <is>
          <t>HC-116</t>
        </is>
      </c>
      <c r="C4747" s="104" t="inlineStr">
        <is>
          <t>P002</t>
        </is>
      </c>
      <c r="D4747" s="159" t="n">
        <v>6063</v>
      </c>
      <c r="E4747" s="160" t="n">
        <v>63371.65</v>
      </c>
      <c r="F4747" s="160" t="n">
        <v>23631.34</v>
      </c>
    </row>
    <row r="4748">
      <c r="A4748" s="104" t="inlineStr">
        <is>
          <t>2024/25</t>
        </is>
      </c>
      <c r="B4748" s="104" t="inlineStr">
        <is>
          <t>HC-116</t>
        </is>
      </c>
      <c r="C4748" s="104" t="inlineStr">
        <is>
          <t>P003</t>
        </is>
      </c>
      <c r="D4748" s="159" t="n">
        <v>8464</v>
      </c>
      <c r="E4748" s="160" t="n">
        <v>56948.6</v>
      </c>
      <c r="F4748" s="160" t="n">
        <v>18806.53</v>
      </c>
    </row>
    <row r="4749">
      <c r="A4749" s="104" t="inlineStr">
        <is>
          <t>2024/25</t>
        </is>
      </c>
      <c r="B4749" s="104" t="inlineStr">
        <is>
          <t>HC-116</t>
        </is>
      </c>
      <c r="C4749" s="104" t="inlineStr">
        <is>
          <t>P004</t>
        </is>
      </c>
      <c r="D4749" s="159" t="n">
        <v>3689</v>
      </c>
      <c r="E4749" s="160" t="n">
        <v>28857.83</v>
      </c>
      <c r="F4749" s="160" t="n">
        <v>9224.059999999999</v>
      </c>
    </row>
    <row r="4750">
      <c r="A4750" s="104" t="inlineStr">
        <is>
          <t>2024/25</t>
        </is>
      </c>
      <c r="B4750" s="104" t="inlineStr">
        <is>
          <t>HC-116</t>
        </is>
      </c>
      <c r="C4750" s="104" t="inlineStr">
        <is>
          <t>P005</t>
        </is>
      </c>
      <c r="D4750" s="159" t="n">
        <v>8639</v>
      </c>
      <c r="E4750" s="160" t="n">
        <v>64396.41</v>
      </c>
      <c r="F4750" s="160" t="n">
        <v>19896.97</v>
      </c>
    </row>
    <row r="4751">
      <c r="A4751" s="104" t="inlineStr">
        <is>
          <t>2024/25</t>
        </is>
      </c>
      <c r="B4751" s="104" t="inlineStr">
        <is>
          <t>HC-116</t>
        </is>
      </c>
      <c r="C4751" s="104" t="inlineStr">
        <is>
          <t>P006</t>
        </is>
      </c>
      <c r="D4751" s="159" t="n">
        <v>7548</v>
      </c>
      <c r="E4751" s="160" t="n">
        <v>61076.52</v>
      </c>
      <c r="F4751" s="160" t="n">
        <v>17567.61</v>
      </c>
    </row>
    <row r="4752">
      <c r="A4752" s="104" t="inlineStr">
        <is>
          <t>2024/25</t>
        </is>
      </c>
      <c r="B4752" s="104" t="inlineStr">
        <is>
          <t>HC-116</t>
        </is>
      </c>
      <c r="C4752" s="104" t="inlineStr">
        <is>
          <t>P007</t>
        </is>
      </c>
      <c r="D4752" s="159" t="n">
        <v>7403</v>
      </c>
      <c r="E4752" s="160" t="n">
        <v>55852.82</v>
      </c>
      <c r="F4752" s="160" t="n">
        <v>14876.34</v>
      </c>
    </row>
    <row r="4753">
      <c r="A4753" s="104" t="inlineStr">
        <is>
          <t>2024/25</t>
        </is>
      </c>
      <c r="B4753" s="104" t="inlineStr">
        <is>
          <t>HC-116</t>
        </is>
      </c>
      <c r="C4753" s="104" t="inlineStr">
        <is>
          <t>P008</t>
        </is>
      </c>
      <c r="D4753" s="159" t="n">
        <v>6127</v>
      </c>
      <c r="E4753" s="160" t="n">
        <v>45107.29</v>
      </c>
      <c r="F4753" s="160" t="n">
        <v>16337.98</v>
      </c>
    </row>
    <row r="4754">
      <c r="A4754" s="104" t="inlineStr">
        <is>
          <t>2024/25</t>
        </is>
      </c>
      <c r="B4754" s="104" t="inlineStr">
        <is>
          <t>HC-116</t>
        </is>
      </c>
      <c r="C4754" s="104" t="inlineStr">
        <is>
          <t>P009</t>
        </is>
      </c>
      <c r="D4754" s="159" t="n">
        <v>3248</v>
      </c>
      <c r="E4754" s="160" t="n">
        <v>41054.27</v>
      </c>
      <c r="F4754" s="160" t="n">
        <v>16619.19</v>
      </c>
    </row>
    <row r="4755">
      <c r="A4755" s="104" t="inlineStr">
        <is>
          <t>2024/25</t>
        </is>
      </c>
      <c r="B4755" s="104" t="inlineStr">
        <is>
          <t>HC-116</t>
        </is>
      </c>
      <c r="C4755" s="104" t="inlineStr">
        <is>
          <t>P010</t>
        </is>
      </c>
      <c r="D4755" s="159" t="n">
        <v>7984</v>
      </c>
      <c r="E4755" s="160" t="n">
        <v>47175.31</v>
      </c>
      <c r="F4755" s="160" t="n">
        <v>15077.7</v>
      </c>
    </row>
    <row r="4756">
      <c r="A4756" s="104" t="inlineStr">
        <is>
          <t>2024/25</t>
        </is>
      </c>
      <c r="B4756" s="104" t="inlineStr">
        <is>
          <t>HC-116</t>
        </is>
      </c>
      <c r="C4756" s="104" t="inlineStr">
        <is>
          <t>P011</t>
        </is>
      </c>
      <c r="D4756" s="159" t="n">
        <v>7983</v>
      </c>
      <c r="E4756" s="160" t="n">
        <v>23224.66</v>
      </c>
      <c r="F4756" s="160" t="n">
        <v>5443.75</v>
      </c>
    </row>
    <row r="4757">
      <c r="A4757" s="104" t="inlineStr">
        <is>
          <t>2024/25</t>
        </is>
      </c>
      <c r="B4757" s="104" t="inlineStr">
        <is>
          <t>HC-116</t>
        </is>
      </c>
      <c r="C4757" s="104" t="inlineStr">
        <is>
          <t>P012</t>
        </is>
      </c>
      <c r="D4757" s="159" t="n">
        <v>8768</v>
      </c>
      <c r="E4757" s="160" t="n">
        <v>32683.32</v>
      </c>
      <c r="F4757" s="160" t="n">
        <v>9749.65</v>
      </c>
    </row>
    <row r="4758">
      <c r="A4758" s="104" t="inlineStr">
        <is>
          <t>2024/25</t>
        </is>
      </c>
      <c r="B4758" s="104" t="inlineStr">
        <is>
          <t>HC-116</t>
        </is>
      </c>
      <c r="C4758" s="104" t="inlineStr">
        <is>
          <t>P013</t>
        </is>
      </c>
      <c r="D4758" s="159" t="n">
        <v>8737</v>
      </c>
      <c r="E4758" s="160" t="n">
        <v>30189.27</v>
      </c>
      <c r="F4758" s="160" t="n">
        <v>7718.96</v>
      </c>
    </row>
    <row r="4759">
      <c r="A4759" s="104" t="inlineStr">
        <is>
          <t>2024/25</t>
        </is>
      </c>
      <c r="B4759" s="104" t="inlineStr">
        <is>
          <t>HC-116</t>
        </is>
      </c>
      <c r="C4759" s="104" t="inlineStr">
        <is>
          <t>P014</t>
        </is>
      </c>
      <c r="D4759" s="159" t="n">
        <v>9801</v>
      </c>
      <c r="E4759" s="160" t="n">
        <v>38313.42</v>
      </c>
      <c r="F4759" s="160" t="n">
        <v>10613.64</v>
      </c>
    </row>
    <row r="4760">
      <c r="A4760" s="104" t="inlineStr">
        <is>
          <t>2024/25</t>
        </is>
      </c>
      <c r="B4760" s="104" t="inlineStr">
        <is>
          <t>HC-116</t>
        </is>
      </c>
      <c r="C4760" s="104" t="inlineStr">
        <is>
          <t>P015</t>
        </is>
      </c>
      <c r="D4760" s="159" t="n">
        <v>6814</v>
      </c>
      <c r="E4760" s="160" t="n">
        <v>32213.76</v>
      </c>
      <c r="F4760" s="160" t="n">
        <v>10639.89</v>
      </c>
    </row>
    <row r="4761">
      <c r="A4761" s="104" t="inlineStr">
        <is>
          <t>2024/25</t>
        </is>
      </c>
      <c r="B4761" s="104" t="inlineStr">
        <is>
          <t>HC-116</t>
        </is>
      </c>
      <c r="C4761" s="104" t="inlineStr">
        <is>
          <t>P016</t>
        </is>
      </c>
      <c r="D4761" s="159" t="n">
        <v>3504</v>
      </c>
      <c r="E4761" s="160" t="n">
        <v>21663.4</v>
      </c>
      <c r="F4761" s="160" t="n">
        <v>6693.11</v>
      </c>
    </row>
    <row r="4762">
      <c r="A4762" s="104" t="inlineStr">
        <is>
          <t>2024/25</t>
        </is>
      </c>
      <c r="B4762" s="104" t="inlineStr">
        <is>
          <t>HC-116</t>
        </is>
      </c>
      <c r="C4762" s="104" t="inlineStr">
        <is>
          <t>P017</t>
        </is>
      </c>
      <c r="D4762" s="159" t="n">
        <v>3330</v>
      </c>
      <c r="E4762" s="160" t="n">
        <v>22701.55</v>
      </c>
      <c r="F4762" s="160" t="n">
        <v>7740.42</v>
      </c>
    </row>
    <row r="4763">
      <c r="A4763" s="104" t="inlineStr">
        <is>
          <t>2024/25</t>
        </is>
      </c>
      <c r="B4763" s="104" t="inlineStr">
        <is>
          <t>HC-116</t>
        </is>
      </c>
      <c r="C4763" s="104" t="inlineStr">
        <is>
          <t>P018</t>
        </is>
      </c>
      <c r="D4763" s="159" t="n">
        <v>8124</v>
      </c>
      <c r="E4763" s="160" t="n">
        <v>21415.7</v>
      </c>
      <c r="F4763" s="160" t="n">
        <v>4563.64</v>
      </c>
    </row>
    <row r="4764">
      <c r="A4764" s="104" t="inlineStr">
        <is>
          <t>2024/25</t>
        </is>
      </c>
      <c r="B4764" s="104" t="inlineStr">
        <is>
          <t>HC-116</t>
        </is>
      </c>
      <c r="C4764" s="104" t="inlineStr">
        <is>
          <t>P019</t>
        </is>
      </c>
      <c r="D4764" s="159" t="n">
        <v>9813</v>
      </c>
      <c r="E4764" s="160" t="n">
        <v>24981.21</v>
      </c>
      <c r="F4764" s="160" t="n">
        <v>6386.94</v>
      </c>
    </row>
    <row r="4765">
      <c r="A4765" s="104" t="inlineStr">
        <is>
          <t>2024/25</t>
        </is>
      </c>
      <c r="B4765" s="104" t="inlineStr">
        <is>
          <t>HC-116</t>
        </is>
      </c>
      <c r="C4765" s="104" t="inlineStr">
        <is>
          <t>P020</t>
        </is>
      </c>
      <c r="D4765" s="159" t="n">
        <v>6309</v>
      </c>
      <c r="E4765" s="160" t="n">
        <v>16061.86</v>
      </c>
      <c r="F4765" s="160" t="n">
        <v>4107.27</v>
      </c>
    </row>
    <row r="4766">
      <c r="A4766" s="104" t="inlineStr">
        <is>
          <t>2024/25</t>
        </is>
      </c>
      <c r="B4766" s="104" t="inlineStr">
        <is>
          <t>HC-116</t>
        </is>
      </c>
      <c r="C4766" s="104" t="inlineStr">
        <is>
          <t>P021</t>
        </is>
      </c>
      <c r="D4766" s="159" t="n">
        <v>9528</v>
      </c>
      <c r="E4766" s="160" t="n">
        <v>31187</v>
      </c>
      <c r="F4766" s="160" t="n">
        <v>8637.870000000001</v>
      </c>
    </row>
    <row r="4767">
      <c r="A4767" s="104" t="inlineStr">
        <is>
          <t>2024/25</t>
        </is>
      </c>
      <c r="B4767" s="104" t="inlineStr">
        <is>
          <t>HC-116</t>
        </is>
      </c>
      <c r="C4767" s="104" t="inlineStr">
        <is>
          <t>P022</t>
        </is>
      </c>
      <c r="D4767" s="159" t="n">
        <v>8398</v>
      </c>
      <c r="E4767" s="160" t="n">
        <v>25964.66</v>
      </c>
      <c r="F4767" s="160" t="n">
        <v>6915.51</v>
      </c>
    </row>
    <row r="4768">
      <c r="A4768" s="104" t="inlineStr">
        <is>
          <t>2024/25</t>
        </is>
      </c>
      <c r="B4768" s="104" t="inlineStr">
        <is>
          <t>HC-116</t>
        </is>
      </c>
      <c r="C4768" s="104" t="inlineStr">
        <is>
          <t>P023</t>
        </is>
      </c>
      <c r="D4768" s="159" t="n">
        <v>9740</v>
      </c>
      <c r="E4768" s="160" t="n">
        <v>19479.54</v>
      </c>
      <c r="F4768" s="160" t="n">
        <v>3735.42</v>
      </c>
    </row>
    <row r="4769">
      <c r="A4769" s="104" t="inlineStr">
        <is>
          <t>2024/25</t>
        </is>
      </c>
      <c r="B4769" s="104" t="inlineStr">
        <is>
          <t>HC-116</t>
        </is>
      </c>
      <c r="C4769" s="104" t="inlineStr">
        <is>
          <t>P024</t>
        </is>
      </c>
      <c r="D4769" s="159" t="n">
        <v>10907</v>
      </c>
      <c r="E4769" s="160" t="n">
        <v>23794.88</v>
      </c>
      <c r="F4769" s="160" t="n">
        <v>4816.47</v>
      </c>
    </row>
    <row r="4770">
      <c r="A4770" s="104" t="inlineStr">
        <is>
          <t>2024/25</t>
        </is>
      </c>
      <c r="B4770" s="104" t="inlineStr">
        <is>
          <t>HC-116</t>
        </is>
      </c>
      <c r="C4770" s="104" t="inlineStr">
        <is>
          <t>P025</t>
        </is>
      </c>
      <c r="D4770" s="159" t="n">
        <v>8374</v>
      </c>
      <c r="E4770" s="160" t="n">
        <v>31974.18</v>
      </c>
      <c r="F4770" s="160" t="n">
        <v>11581.3</v>
      </c>
    </row>
    <row r="4771">
      <c r="A4771" s="104" t="inlineStr">
        <is>
          <t>2024/25</t>
        </is>
      </c>
      <c r="B4771" s="104" t="inlineStr">
        <is>
          <t>HC-116</t>
        </is>
      </c>
      <c r="C4771" s="104" t="inlineStr">
        <is>
          <t>P026</t>
        </is>
      </c>
      <c r="D4771" s="159" t="n">
        <v>5492</v>
      </c>
      <c r="E4771" s="160" t="n">
        <v>24464.98</v>
      </c>
      <c r="F4771" s="160" t="n">
        <v>7819.3</v>
      </c>
    </row>
    <row r="4772">
      <c r="A4772" s="104" t="inlineStr">
        <is>
          <t>2024/25</t>
        </is>
      </c>
      <c r="B4772" s="104" t="inlineStr">
        <is>
          <t>HC-116</t>
        </is>
      </c>
      <c r="C4772" s="104" t="inlineStr">
        <is>
          <t>P027</t>
        </is>
      </c>
      <c r="D4772" s="159" t="n">
        <v>4104</v>
      </c>
      <c r="E4772" s="160" t="n">
        <v>18287</v>
      </c>
      <c r="F4772" s="160" t="n">
        <v>5844.89</v>
      </c>
    </row>
    <row r="4773">
      <c r="A4773" s="104" t="inlineStr">
        <is>
          <t>2024/25</t>
        </is>
      </c>
      <c r="B4773" s="104" t="inlineStr">
        <is>
          <t>HC-116</t>
        </is>
      </c>
      <c r="C4773" s="104" t="inlineStr">
        <is>
          <t>P028</t>
        </is>
      </c>
      <c r="D4773" s="159" t="n">
        <v>5837</v>
      </c>
      <c r="E4773" s="160" t="n">
        <v>27595.6</v>
      </c>
      <c r="F4773" s="160" t="n">
        <v>9407.59</v>
      </c>
    </row>
    <row r="4774">
      <c r="A4774" s="104" t="inlineStr">
        <is>
          <t>2024/25</t>
        </is>
      </c>
      <c r="B4774" s="104" t="inlineStr">
        <is>
          <t>HC-116</t>
        </is>
      </c>
      <c r="C4774" s="104" t="inlineStr">
        <is>
          <t>P029</t>
        </is>
      </c>
      <c r="D4774" s="159" t="n">
        <v>15045</v>
      </c>
      <c r="E4774" s="160" t="n">
        <v>28726.34</v>
      </c>
      <c r="F4774" s="160" t="n">
        <v>4285.06</v>
      </c>
    </row>
    <row r="4775">
      <c r="A4775" s="104" t="inlineStr">
        <is>
          <t>2024/25</t>
        </is>
      </c>
      <c r="B4775" s="104" t="inlineStr">
        <is>
          <t>HC-116</t>
        </is>
      </c>
      <c r="C4775" s="104" t="inlineStr">
        <is>
          <t>P030</t>
        </is>
      </c>
      <c r="D4775" s="159" t="n">
        <v>8237</v>
      </c>
      <c r="E4775" s="160" t="n">
        <v>24708.23</v>
      </c>
      <c r="F4775" s="160" t="n">
        <v>4737.91</v>
      </c>
    </row>
    <row r="4776">
      <c r="A4776" s="104" t="inlineStr">
        <is>
          <t>2024/25</t>
        </is>
      </c>
      <c r="B4776" s="104" t="inlineStr">
        <is>
          <t>HC-116</t>
        </is>
      </c>
      <c r="C4776" s="104" t="inlineStr">
        <is>
          <t>P031</t>
        </is>
      </c>
      <c r="D4776" s="159" t="n">
        <v>3680</v>
      </c>
      <c r="E4776" s="160" t="n">
        <v>18407.69</v>
      </c>
      <c r="F4776" s="160" t="n">
        <v>5490.75</v>
      </c>
    </row>
    <row r="4777">
      <c r="A4777" s="104" t="inlineStr">
        <is>
          <t>2024/25</t>
        </is>
      </c>
      <c r="B4777" s="104" t="inlineStr">
        <is>
          <t>HC-116</t>
        </is>
      </c>
      <c r="C4777" s="104" t="inlineStr">
        <is>
          <t>P032</t>
        </is>
      </c>
      <c r="D4777" s="159" t="n">
        <v>4570</v>
      </c>
      <c r="E4777" s="160" t="n">
        <v>10800.39</v>
      </c>
      <c r="F4777" s="160" t="n">
        <v>2416.3</v>
      </c>
    </row>
    <row r="4778">
      <c r="A4778" s="104" t="inlineStr">
        <is>
          <t>2024/25</t>
        </is>
      </c>
      <c r="B4778" s="104" t="inlineStr">
        <is>
          <t>HC-116</t>
        </is>
      </c>
      <c r="C4778" s="104" t="inlineStr">
        <is>
          <t>P033</t>
        </is>
      </c>
      <c r="D4778" s="159" t="n">
        <v>3145</v>
      </c>
      <c r="E4778" s="160" t="n">
        <v>9721.290000000001</v>
      </c>
      <c r="F4778" s="160" t="n">
        <v>2485.55</v>
      </c>
    </row>
    <row r="4779">
      <c r="A4779" s="104" t="inlineStr">
        <is>
          <t>2024/25</t>
        </is>
      </c>
      <c r="B4779" s="104" t="inlineStr">
        <is>
          <t>HC-116</t>
        </is>
      </c>
      <c r="C4779" s="104" t="inlineStr">
        <is>
          <t>P034</t>
        </is>
      </c>
      <c r="D4779" s="159" t="n">
        <v>2251</v>
      </c>
      <c r="E4779" s="160" t="n">
        <v>9409.33</v>
      </c>
      <c r="F4779" s="160" t="n">
        <v>2907.21</v>
      </c>
    </row>
    <row r="4780">
      <c r="A4780" s="104" t="inlineStr">
        <is>
          <t>2024/25</t>
        </is>
      </c>
      <c r="B4780" s="104" t="inlineStr">
        <is>
          <t>HC-116</t>
        </is>
      </c>
      <c r="C4780" s="104" t="inlineStr">
        <is>
          <t>P035</t>
        </is>
      </c>
      <c r="D4780" s="159" t="n">
        <v>2866</v>
      </c>
      <c r="E4780" s="160" t="n">
        <v>10158.8</v>
      </c>
      <c r="F4780" s="160" t="n">
        <v>2813.92</v>
      </c>
    </row>
    <row r="4781">
      <c r="A4781" s="104" t="inlineStr">
        <is>
          <t>2024/25</t>
        </is>
      </c>
      <c r="B4781" s="104" t="inlineStr">
        <is>
          <t>HC-116</t>
        </is>
      </c>
      <c r="C4781" s="104" t="inlineStr">
        <is>
          <t>P036</t>
        </is>
      </c>
      <c r="D4781" s="159" t="n">
        <v>2287</v>
      </c>
      <c r="E4781" s="160" t="n">
        <v>8729.99</v>
      </c>
      <c r="F4781" s="160" t="n">
        <v>2511.34</v>
      </c>
    </row>
    <row r="4782">
      <c r="A4782" s="104" t="inlineStr">
        <is>
          <t>2024/25</t>
        </is>
      </c>
      <c r="B4782" s="104" t="inlineStr">
        <is>
          <t>HC-116</t>
        </is>
      </c>
      <c r="C4782" s="104" t="inlineStr">
        <is>
          <t>P037</t>
        </is>
      </c>
      <c r="D4782" s="159" t="n">
        <v>3492</v>
      </c>
      <c r="E4782" s="160" t="n">
        <v>12061.21</v>
      </c>
      <c r="F4782" s="160" t="n">
        <v>3983.43</v>
      </c>
    </row>
    <row r="4783">
      <c r="A4783" s="104" t="inlineStr">
        <is>
          <t>2024/25</t>
        </is>
      </c>
      <c r="B4783" s="104" t="inlineStr">
        <is>
          <t>HC-116</t>
        </is>
      </c>
      <c r="C4783" s="104" t="inlineStr">
        <is>
          <t>P038</t>
        </is>
      </c>
      <c r="D4783" s="159" t="n">
        <v>1681</v>
      </c>
      <c r="E4783" s="160" t="n">
        <v>10545.86</v>
      </c>
      <c r="F4783" s="160" t="n">
        <v>3370.5</v>
      </c>
    </row>
    <row r="4784">
      <c r="A4784" s="104" t="inlineStr">
        <is>
          <t>2024/25</t>
        </is>
      </c>
      <c r="B4784" s="104" t="inlineStr">
        <is>
          <t>HC-116</t>
        </is>
      </c>
      <c r="C4784" s="104" t="inlineStr">
        <is>
          <t>P039</t>
        </is>
      </c>
      <c r="D4784" s="159" t="n">
        <v>1835</v>
      </c>
      <c r="E4784" s="160" t="n">
        <v>11512.51</v>
      </c>
      <c r="F4784" s="160" t="n">
        <v>3801.91</v>
      </c>
    </row>
    <row r="4785">
      <c r="A4785" s="104" t="inlineStr">
        <is>
          <t>2024/25</t>
        </is>
      </c>
      <c r="B4785" s="104" t="inlineStr">
        <is>
          <t>HC-116</t>
        </is>
      </c>
      <c r="C4785" s="104" t="inlineStr">
        <is>
          <t>P040</t>
        </is>
      </c>
      <c r="D4785" s="159" t="n">
        <v>648</v>
      </c>
      <c r="E4785" s="160" t="n">
        <v>4947.96</v>
      </c>
      <c r="F4785" s="160" t="n">
        <v>1581.21</v>
      </c>
    </row>
    <row r="4786">
      <c r="A4786" s="104" t="inlineStr">
        <is>
          <t>2024/25</t>
        </is>
      </c>
      <c r="B4786" s="104" t="inlineStr">
        <is>
          <t>HC-116</t>
        </is>
      </c>
      <c r="C4786" s="104" t="inlineStr">
        <is>
          <t>P041</t>
        </is>
      </c>
      <c r="D4786" s="159" t="n">
        <v>349</v>
      </c>
      <c r="E4786" s="160" t="n">
        <v>3757.46</v>
      </c>
      <c r="F4786" s="160" t="n">
        <v>1441.64</v>
      </c>
    </row>
    <row r="4787">
      <c r="A4787" s="104" t="inlineStr">
        <is>
          <t>2024/25</t>
        </is>
      </c>
      <c r="B4787" s="104" t="inlineStr">
        <is>
          <t>HC-116</t>
        </is>
      </c>
      <c r="C4787" s="104" t="inlineStr">
        <is>
          <t>P042</t>
        </is>
      </c>
      <c r="D4787" s="159" t="n">
        <v>590</v>
      </c>
      <c r="E4787" s="160" t="n">
        <v>2359.98</v>
      </c>
      <c r="F4787" s="160" t="n">
        <v>578.41</v>
      </c>
    </row>
    <row r="4788">
      <c r="A4788" s="104" t="inlineStr">
        <is>
          <t>2024/25</t>
        </is>
      </c>
      <c r="B4788" s="104" t="inlineStr">
        <is>
          <t>HC-117</t>
        </is>
      </c>
      <c r="C4788" s="104" t="inlineStr">
        <is>
          <t>P001</t>
        </is>
      </c>
      <c r="D4788" s="159" t="n">
        <v>4578</v>
      </c>
      <c r="E4788" s="160" t="n">
        <v>41199.84</v>
      </c>
      <c r="F4788" s="160" t="n">
        <v>14467.8</v>
      </c>
    </row>
    <row r="4789">
      <c r="A4789" s="104" t="inlineStr">
        <is>
          <t>2024/25</t>
        </is>
      </c>
      <c r="B4789" s="104" t="inlineStr">
        <is>
          <t>HC-117</t>
        </is>
      </c>
      <c r="C4789" s="104" t="inlineStr">
        <is>
          <t>P002</t>
        </is>
      </c>
      <c r="D4789" s="159" t="n">
        <v>6631</v>
      </c>
      <c r="E4789" s="160" t="n">
        <v>69316.50999999999</v>
      </c>
      <c r="F4789" s="160" t="n">
        <v>25815.59</v>
      </c>
    </row>
    <row r="4790">
      <c r="A4790" s="104" t="inlineStr">
        <is>
          <t>2024/25</t>
        </is>
      </c>
      <c r="B4790" s="104" t="inlineStr">
        <is>
          <t>HC-117</t>
        </is>
      </c>
      <c r="C4790" s="104" t="inlineStr">
        <is>
          <t>P003</t>
        </is>
      </c>
      <c r="D4790" s="159" t="n">
        <v>8769</v>
      </c>
      <c r="E4790" s="160" t="n">
        <v>58990.61</v>
      </c>
      <c r="F4790" s="160" t="n">
        <v>19462.86</v>
      </c>
    </row>
    <row r="4791">
      <c r="A4791" s="104" t="inlineStr">
        <is>
          <t>2024/25</t>
        </is>
      </c>
      <c r="B4791" s="104" t="inlineStr">
        <is>
          <t>HC-117</t>
        </is>
      </c>
      <c r="C4791" s="104" t="inlineStr">
        <is>
          <t>P004</t>
        </is>
      </c>
      <c r="D4791" s="159" t="n">
        <v>4034</v>
      </c>
      <c r="E4791" s="160" t="n">
        <v>31536.24</v>
      </c>
      <c r="F4791" s="160" t="n">
        <v>10070.44</v>
      </c>
    </row>
    <row r="4792">
      <c r="A4792" s="104" t="inlineStr">
        <is>
          <t>2024/25</t>
        </is>
      </c>
      <c r="B4792" s="104" t="inlineStr">
        <is>
          <t>HC-117</t>
        </is>
      </c>
      <c r="C4792" s="104" t="inlineStr">
        <is>
          <t>P005</t>
        </is>
      </c>
      <c r="D4792" s="159" t="n">
        <v>8910</v>
      </c>
      <c r="E4792" s="160" t="n">
        <v>66421.85000000001</v>
      </c>
      <c r="F4792" s="160" t="n">
        <v>20497.23</v>
      </c>
    </row>
    <row r="4793">
      <c r="A4793" s="104" t="inlineStr">
        <is>
          <t>2024/25</t>
        </is>
      </c>
      <c r="B4793" s="104" t="inlineStr">
        <is>
          <t>HC-117</t>
        </is>
      </c>
      <c r="C4793" s="104" t="inlineStr">
        <is>
          <t>P006</t>
        </is>
      </c>
      <c r="D4793" s="159" t="n">
        <v>8782</v>
      </c>
      <c r="E4793" s="160" t="n">
        <v>71054.03</v>
      </c>
      <c r="F4793" s="160" t="n">
        <v>20417.59</v>
      </c>
    </row>
    <row r="4794">
      <c r="A4794" s="104" t="inlineStr">
        <is>
          <t>2024/25</t>
        </is>
      </c>
      <c r="B4794" s="104" t="inlineStr">
        <is>
          <t>HC-117</t>
        </is>
      </c>
      <c r="C4794" s="104" t="inlineStr">
        <is>
          <t>P007</t>
        </is>
      </c>
      <c r="D4794" s="159" t="n">
        <v>8106</v>
      </c>
      <c r="E4794" s="160" t="n">
        <v>61169.99</v>
      </c>
      <c r="F4794" s="160" t="n">
        <v>16274.69</v>
      </c>
    </row>
    <row r="4795">
      <c r="A4795" s="104" t="inlineStr">
        <is>
          <t>2024/25</t>
        </is>
      </c>
      <c r="B4795" s="104" t="inlineStr">
        <is>
          <t>HC-117</t>
        </is>
      </c>
      <c r="C4795" s="104" t="inlineStr">
        <is>
          <t>P008</t>
        </is>
      </c>
      <c r="D4795" s="159" t="n">
        <v>6951</v>
      </c>
      <c r="E4795" s="160" t="n">
        <v>51197.96</v>
      </c>
      <c r="F4795" s="160" t="n">
        <v>18521.41</v>
      </c>
    </row>
    <row r="4796">
      <c r="A4796" s="104" t="inlineStr">
        <is>
          <t>2024/25</t>
        </is>
      </c>
      <c r="B4796" s="104" t="inlineStr">
        <is>
          <t>HC-117</t>
        </is>
      </c>
      <c r="C4796" s="104" t="inlineStr">
        <is>
          <t>P009</t>
        </is>
      </c>
      <c r="D4796" s="159" t="n">
        <v>3525</v>
      </c>
      <c r="E4796" s="160" t="n">
        <v>44524.53</v>
      </c>
      <c r="F4796" s="160" t="n">
        <v>18004.72</v>
      </c>
    </row>
    <row r="4797">
      <c r="A4797" s="104" t="inlineStr">
        <is>
          <t>2024/25</t>
        </is>
      </c>
      <c r="B4797" s="104" t="inlineStr">
        <is>
          <t>HC-117</t>
        </is>
      </c>
      <c r="C4797" s="104" t="inlineStr">
        <is>
          <t>P010</t>
        </is>
      </c>
      <c r="D4797" s="159" t="n">
        <v>9535</v>
      </c>
      <c r="E4797" s="160" t="n">
        <v>56341.5</v>
      </c>
      <c r="F4797" s="160" t="n">
        <v>17990.46</v>
      </c>
    </row>
    <row r="4798">
      <c r="A4798" s="104" t="inlineStr">
        <is>
          <t>2024/25</t>
        </is>
      </c>
      <c r="B4798" s="104" t="inlineStr">
        <is>
          <t>HC-117</t>
        </is>
      </c>
      <c r="C4798" s="104" t="inlineStr">
        <is>
          <t>P011</t>
        </is>
      </c>
      <c r="D4798" s="159" t="n">
        <v>8623</v>
      </c>
      <c r="E4798" s="160" t="n">
        <v>25087.03</v>
      </c>
      <c r="F4798" s="160" t="n">
        <v>5873.89</v>
      </c>
    </row>
    <row r="4799">
      <c r="A4799" s="104" t="inlineStr">
        <is>
          <t>2024/25</t>
        </is>
      </c>
      <c r="B4799" s="104" t="inlineStr">
        <is>
          <t>HC-117</t>
        </is>
      </c>
      <c r="C4799" s="104" t="inlineStr">
        <is>
          <t>P012</t>
        </is>
      </c>
      <c r="D4799" s="159" t="n">
        <v>9685</v>
      </c>
      <c r="E4799" s="160" t="n">
        <v>36103.54</v>
      </c>
      <c r="F4799" s="160" t="n">
        <v>10757.97</v>
      </c>
    </row>
    <row r="4800">
      <c r="A4800" s="104" t="inlineStr">
        <is>
          <t>2024/25</t>
        </is>
      </c>
      <c r="B4800" s="104" t="inlineStr">
        <is>
          <t>HC-117</t>
        </is>
      </c>
      <c r="C4800" s="104" t="inlineStr">
        <is>
          <t>P013</t>
        </is>
      </c>
      <c r="D4800" s="159" t="n">
        <v>9819</v>
      </c>
      <c r="E4800" s="160" t="n">
        <v>33921.17</v>
      </c>
      <c r="F4800" s="160" t="n">
        <v>8663.540000000001</v>
      </c>
    </row>
    <row r="4801">
      <c r="A4801" s="104" t="inlineStr">
        <is>
          <t>2024/25</t>
        </is>
      </c>
      <c r="B4801" s="104" t="inlineStr">
        <is>
          <t>HC-117</t>
        </is>
      </c>
      <c r="C4801" s="104" t="inlineStr">
        <is>
          <t>P014</t>
        </is>
      </c>
      <c r="D4801" s="159" t="n">
        <v>9917</v>
      </c>
      <c r="E4801" s="160" t="n">
        <v>38761.35</v>
      </c>
      <c r="F4801" s="160" t="n">
        <v>10725.16</v>
      </c>
    </row>
    <row r="4802">
      <c r="A4802" s="104" t="inlineStr">
        <is>
          <t>2024/25</t>
        </is>
      </c>
      <c r="B4802" s="104" t="inlineStr">
        <is>
          <t>HC-117</t>
        </is>
      </c>
      <c r="C4802" s="104" t="inlineStr">
        <is>
          <t>P015</t>
        </is>
      </c>
      <c r="D4802" s="159" t="n">
        <v>7141</v>
      </c>
      <c r="E4802" s="160" t="n">
        <v>33751.03</v>
      </c>
      <c r="F4802" s="160" t="n">
        <v>11136.02</v>
      </c>
    </row>
    <row r="4803">
      <c r="A4803" s="104" t="inlineStr">
        <is>
          <t>2024/25</t>
        </is>
      </c>
      <c r="B4803" s="104" t="inlineStr">
        <is>
          <t>HC-117</t>
        </is>
      </c>
      <c r="C4803" s="104" t="inlineStr">
        <is>
          <t>P016</t>
        </is>
      </c>
      <c r="D4803" s="159" t="n">
        <v>3883</v>
      </c>
      <c r="E4803" s="160" t="n">
        <v>24000.54</v>
      </c>
      <c r="F4803" s="160" t="n">
        <v>7407.05</v>
      </c>
    </row>
    <row r="4804">
      <c r="A4804" s="104" t="inlineStr">
        <is>
          <t>2024/25</t>
        </is>
      </c>
      <c r="B4804" s="104" t="inlineStr">
        <is>
          <t>HC-117</t>
        </is>
      </c>
      <c r="C4804" s="104" t="inlineStr">
        <is>
          <t>P017</t>
        </is>
      </c>
      <c r="D4804" s="159" t="n">
        <v>3496</v>
      </c>
      <c r="E4804" s="160" t="n">
        <v>23843.22</v>
      </c>
      <c r="F4804" s="160" t="n">
        <v>8118.89</v>
      </c>
    </row>
    <row r="4805">
      <c r="A4805" s="104" t="inlineStr">
        <is>
          <t>2024/25</t>
        </is>
      </c>
      <c r="B4805" s="104" t="inlineStr">
        <is>
          <t>HC-117</t>
        </is>
      </c>
      <c r="C4805" s="104" t="inlineStr">
        <is>
          <t>P018</t>
        </is>
      </c>
      <c r="D4805" s="159" t="n">
        <v>8366</v>
      </c>
      <c r="E4805" s="160" t="n">
        <v>22052.66</v>
      </c>
      <c r="F4805" s="160" t="n">
        <v>4694.78</v>
      </c>
    </row>
    <row r="4806">
      <c r="A4806" s="104" t="inlineStr">
        <is>
          <t>2024/25</t>
        </is>
      </c>
      <c r="B4806" s="104" t="inlineStr">
        <is>
          <t>HC-117</t>
        </is>
      </c>
      <c r="C4806" s="104" t="inlineStr">
        <is>
          <t>P019</t>
        </is>
      </c>
      <c r="D4806" s="159" t="n">
        <v>10493</v>
      </c>
      <c r="E4806" s="160" t="n">
        <v>26708.26</v>
      </c>
      <c r="F4806" s="160" t="n">
        <v>6821.05</v>
      </c>
    </row>
    <row r="4807">
      <c r="A4807" s="104" t="inlineStr">
        <is>
          <t>2024/25</t>
        </is>
      </c>
      <c r="B4807" s="104" t="inlineStr">
        <is>
          <t>HC-117</t>
        </is>
      </c>
      <c r="C4807" s="104" t="inlineStr">
        <is>
          <t>P020</t>
        </is>
      </c>
      <c r="D4807" s="159" t="n">
        <v>7060</v>
      </c>
      <c r="E4807" s="160" t="n">
        <v>17969.97</v>
      </c>
      <c r="F4807" s="160" t="n">
        <v>4589.87</v>
      </c>
    </row>
    <row r="4808">
      <c r="A4808" s="104" t="inlineStr">
        <is>
          <t>2024/25</t>
        </is>
      </c>
      <c r="B4808" s="104" t="inlineStr">
        <is>
          <t>HC-117</t>
        </is>
      </c>
      <c r="C4808" s="104" t="inlineStr">
        <is>
          <t>P021</t>
        </is>
      </c>
      <c r="D4808" s="159" t="n">
        <v>10651</v>
      </c>
      <c r="E4808" s="160" t="n">
        <v>34854.07</v>
      </c>
      <c r="F4808" s="160" t="n">
        <v>9642.92</v>
      </c>
    </row>
    <row r="4809">
      <c r="A4809" s="104" t="inlineStr">
        <is>
          <t>2024/25</t>
        </is>
      </c>
      <c r="B4809" s="104" t="inlineStr">
        <is>
          <t>HC-117</t>
        </is>
      </c>
      <c r="C4809" s="104" t="inlineStr">
        <is>
          <t>P022</t>
        </is>
      </c>
      <c r="D4809" s="159" t="n">
        <v>9404</v>
      </c>
      <c r="E4809" s="160" t="n">
        <v>29064.55</v>
      </c>
      <c r="F4809" s="160" t="n">
        <v>7733.38</v>
      </c>
    </row>
    <row r="4810">
      <c r="A4810" s="104" t="inlineStr">
        <is>
          <t>2024/25</t>
        </is>
      </c>
      <c r="B4810" s="104" t="inlineStr">
        <is>
          <t>HC-117</t>
        </is>
      </c>
      <c r="C4810" s="104" t="inlineStr">
        <is>
          <t>P023</t>
        </is>
      </c>
      <c r="D4810" s="159" t="n">
        <v>10138</v>
      </c>
      <c r="E4810" s="160" t="n">
        <v>20279.13</v>
      </c>
      <c r="F4810" s="160" t="n">
        <v>3884.41</v>
      </c>
    </row>
    <row r="4811">
      <c r="A4811" s="104" t="inlineStr">
        <is>
          <t>2024/25</t>
        </is>
      </c>
      <c r="B4811" s="104" t="inlineStr">
        <is>
          <t>HC-117</t>
        </is>
      </c>
      <c r="C4811" s="104" t="inlineStr">
        <is>
          <t>P024</t>
        </is>
      </c>
      <c r="D4811" s="159" t="n">
        <v>11593</v>
      </c>
      <c r="E4811" s="160" t="n">
        <v>25296.55</v>
      </c>
      <c r="F4811" s="160" t="n">
        <v>5116.08</v>
      </c>
    </row>
    <row r="4812">
      <c r="A4812" s="104" t="inlineStr">
        <is>
          <t>2024/25</t>
        </is>
      </c>
      <c r="B4812" s="104" t="inlineStr">
        <is>
          <t>HC-117</t>
        </is>
      </c>
      <c r="C4812" s="104" t="inlineStr">
        <is>
          <t>P025</t>
        </is>
      </c>
      <c r="D4812" s="159" t="n">
        <v>9466</v>
      </c>
      <c r="E4812" s="160" t="n">
        <v>36146.41</v>
      </c>
      <c r="F4812" s="160" t="n">
        <v>13077.24</v>
      </c>
    </row>
    <row r="4813">
      <c r="A4813" s="104" t="inlineStr">
        <is>
          <t>2024/25</t>
        </is>
      </c>
      <c r="B4813" s="104" t="inlineStr">
        <is>
          <t>HC-117</t>
        </is>
      </c>
      <c r="C4813" s="104" t="inlineStr">
        <is>
          <t>P026</t>
        </is>
      </c>
      <c r="D4813" s="159" t="n">
        <v>5879</v>
      </c>
      <c r="E4813" s="160" t="n">
        <v>26182.95</v>
      </c>
      <c r="F4813" s="160" t="n">
        <v>8359.82</v>
      </c>
    </row>
    <row r="4814">
      <c r="A4814" s="104" t="inlineStr">
        <is>
          <t>2024/25</t>
        </is>
      </c>
      <c r="B4814" s="104" t="inlineStr">
        <is>
          <t>HC-117</t>
        </is>
      </c>
      <c r="C4814" s="104" t="inlineStr">
        <is>
          <t>P027</t>
        </is>
      </c>
      <c r="D4814" s="159" t="n">
        <v>4626</v>
      </c>
      <c r="E4814" s="160" t="n">
        <v>20605.63</v>
      </c>
      <c r="F4814" s="160" t="n">
        <v>6579.57</v>
      </c>
    </row>
    <row r="4815">
      <c r="A4815" s="104" t="inlineStr">
        <is>
          <t>2024/25</t>
        </is>
      </c>
      <c r="B4815" s="104" t="inlineStr">
        <is>
          <t>HC-117</t>
        </is>
      </c>
      <c r="C4815" s="104" t="inlineStr">
        <is>
          <t>P028</t>
        </is>
      </c>
      <c r="D4815" s="159" t="n">
        <v>6546</v>
      </c>
      <c r="E4815" s="160" t="n">
        <v>30941.51</v>
      </c>
      <c r="F4815" s="160" t="n">
        <v>10538</v>
      </c>
    </row>
    <row r="4816">
      <c r="A4816" s="104" t="inlineStr">
        <is>
          <t>2024/25</t>
        </is>
      </c>
      <c r="B4816" s="104" t="inlineStr">
        <is>
          <t>HC-117</t>
        </is>
      </c>
      <c r="C4816" s="104" t="inlineStr">
        <is>
          <t>P029</t>
        </is>
      </c>
      <c r="D4816" s="159" t="n">
        <v>15352</v>
      </c>
      <c r="E4816" s="160" t="n">
        <v>29307.32</v>
      </c>
      <c r="F4816" s="160" t="n">
        <v>4366.52</v>
      </c>
    </row>
    <row r="4817">
      <c r="A4817" s="104" t="inlineStr">
        <is>
          <t>2024/25</t>
        </is>
      </c>
      <c r="B4817" s="104" t="inlineStr">
        <is>
          <t>HC-117</t>
        </is>
      </c>
      <c r="C4817" s="104" t="inlineStr">
        <is>
          <t>P030</t>
        </is>
      </c>
      <c r="D4817" s="159" t="n">
        <v>8678</v>
      </c>
      <c r="E4817" s="160" t="n">
        <v>26036.01</v>
      </c>
      <c r="F4817" s="160" t="n">
        <v>4988.66</v>
      </c>
    </row>
    <row r="4818">
      <c r="A4818" s="104" t="inlineStr">
        <is>
          <t>2024/25</t>
        </is>
      </c>
      <c r="B4818" s="104" t="inlineStr">
        <is>
          <t>HC-117</t>
        </is>
      </c>
      <c r="C4818" s="104" t="inlineStr">
        <is>
          <t>P031</t>
        </is>
      </c>
      <c r="D4818" s="159" t="n">
        <v>4107</v>
      </c>
      <c r="E4818" s="160" t="n">
        <v>20538.58</v>
      </c>
      <c r="F4818" s="160" t="n">
        <v>6119.31</v>
      </c>
    </row>
    <row r="4819">
      <c r="A4819" s="104" t="inlineStr">
        <is>
          <t>2024/25</t>
        </is>
      </c>
      <c r="B4819" s="104" t="inlineStr">
        <is>
          <t>HC-117</t>
        </is>
      </c>
      <c r="C4819" s="104" t="inlineStr">
        <is>
          <t>P032</t>
        </is>
      </c>
      <c r="D4819" s="159" t="n">
        <v>5016</v>
      </c>
      <c r="E4819" s="160" t="n">
        <v>11855.62</v>
      </c>
      <c r="F4819" s="160" t="n">
        <v>2650.05</v>
      </c>
    </row>
    <row r="4820">
      <c r="A4820" s="104" t="inlineStr">
        <is>
          <t>2024/25</t>
        </is>
      </c>
      <c r="B4820" s="104" t="inlineStr">
        <is>
          <t>HC-117</t>
        </is>
      </c>
      <c r="C4820" s="104" t="inlineStr">
        <is>
          <t>P033</t>
        </is>
      </c>
      <c r="D4820" s="159" t="n">
        <v>3343</v>
      </c>
      <c r="E4820" s="160" t="n">
        <v>10331.55</v>
      </c>
      <c r="F4820" s="160" t="n">
        <v>2638.82</v>
      </c>
    </row>
    <row r="4821">
      <c r="A4821" s="104" t="inlineStr">
        <is>
          <t>2024/25</t>
        </is>
      </c>
      <c r="B4821" s="104" t="inlineStr">
        <is>
          <t>HC-117</t>
        </is>
      </c>
      <c r="C4821" s="104" t="inlineStr">
        <is>
          <t>P034</t>
        </is>
      </c>
      <c r="D4821" s="159" t="n">
        <v>2287</v>
      </c>
      <c r="E4821" s="160" t="n">
        <v>9559.93</v>
      </c>
      <c r="F4821" s="160" t="n">
        <v>2950.33</v>
      </c>
    </row>
    <row r="4822">
      <c r="A4822" s="104" t="inlineStr">
        <is>
          <t>2024/25</t>
        </is>
      </c>
      <c r="B4822" s="104" t="inlineStr">
        <is>
          <t>HC-117</t>
        </is>
      </c>
      <c r="C4822" s="104" t="inlineStr">
        <is>
          <t>P035</t>
        </is>
      </c>
      <c r="D4822" s="159" t="n">
        <v>3038</v>
      </c>
      <c r="E4822" s="160" t="n">
        <v>10770.18</v>
      </c>
      <c r="F4822" s="160" t="n">
        <v>2980.18</v>
      </c>
    </row>
    <row r="4823">
      <c r="A4823" s="104" t="inlineStr">
        <is>
          <t>2024/25</t>
        </is>
      </c>
      <c r="B4823" s="104" t="inlineStr">
        <is>
          <t>HC-117</t>
        </is>
      </c>
      <c r="C4823" s="104" t="inlineStr">
        <is>
          <t>P036</t>
        </is>
      </c>
      <c r="D4823" s="159" t="n">
        <v>2493</v>
      </c>
      <c r="E4823" s="160" t="n">
        <v>9514.219999999999</v>
      </c>
      <c r="F4823" s="160" t="n">
        <v>2733.66</v>
      </c>
    </row>
    <row r="4824">
      <c r="A4824" s="104" t="inlineStr">
        <is>
          <t>2024/25</t>
        </is>
      </c>
      <c r="B4824" s="104" t="inlineStr">
        <is>
          <t>HC-117</t>
        </is>
      </c>
      <c r="C4824" s="104" t="inlineStr">
        <is>
          <t>P037</t>
        </is>
      </c>
      <c r="D4824" s="159" t="n">
        <v>3804</v>
      </c>
      <c r="E4824" s="160" t="n">
        <v>13142.33</v>
      </c>
      <c r="F4824" s="160" t="n">
        <v>4335.89</v>
      </c>
    </row>
    <row r="4825">
      <c r="A4825" s="104" t="inlineStr">
        <is>
          <t>2024/25</t>
        </is>
      </c>
      <c r="B4825" s="104" t="inlineStr">
        <is>
          <t>HC-117</t>
        </is>
      </c>
      <c r="C4825" s="104" t="inlineStr">
        <is>
          <t>P038</t>
        </is>
      </c>
      <c r="D4825" s="159" t="n">
        <v>1836</v>
      </c>
      <c r="E4825" s="160" t="n">
        <v>11521.83</v>
      </c>
      <c r="F4825" s="160" t="n">
        <v>3677.64</v>
      </c>
    </row>
    <row r="4826">
      <c r="A4826" s="104" t="inlineStr">
        <is>
          <t>2024/25</t>
        </is>
      </c>
      <c r="B4826" s="104" t="inlineStr">
        <is>
          <t>HC-117</t>
        </is>
      </c>
      <c r="C4826" s="104" t="inlineStr">
        <is>
          <t>P039</t>
        </is>
      </c>
      <c r="D4826" s="159" t="n">
        <v>1932</v>
      </c>
      <c r="E4826" s="160" t="n">
        <v>12102.44</v>
      </c>
      <c r="F4826" s="160" t="n">
        <v>3992.61</v>
      </c>
    </row>
    <row r="4827">
      <c r="A4827" s="104" t="inlineStr">
        <is>
          <t>2024/25</t>
        </is>
      </c>
      <c r="B4827" s="104" t="inlineStr">
        <is>
          <t>HC-117</t>
        </is>
      </c>
      <c r="C4827" s="104" t="inlineStr">
        <is>
          <t>P040</t>
        </is>
      </c>
      <c r="D4827" s="159" t="n">
        <v>707</v>
      </c>
      <c r="E4827" s="160" t="n">
        <v>5394.17</v>
      </c>
      <c r="F4827" s="160" t="n">
        <v>1723.76</v>
      </c>
    </row>
    <row r="4828">
      <c r="A4828" s="104" t="inlineStr">
        <is>
          <t>2024/25</t>
        </is>
      </c>
      <c r="B4828" s="104" t="inlineStr">
        <is>
          <t>HC-117</t>
        </is>
      </c>
      <c r="C4828" s="104" t="inlineStr">
        <is>
          <t>P041</t>
        </is>
      </c>
      <c r="D4828" s="159" t="n">
        <v>359</v>
      </c>
      <c r="E4828" s="160" t="n">
        <v>3887.77</v>
      </c>
      <c r="F4828" s="160" t="n">
        <v>1488.74</v>
      </c>
    </row>
    <row r="4829">
      <c r="A4829" s="104" t="inlineStr">
        <is>
          <t>2024/25</t>
        </is>
      </c>
      <c r="B4829" s="104" t="inlineStr">
        <is>
          <t>HC-117</t>
        </is>
      </c>
      <c r="C4829" s="104" t="inlineStr">
        <is>
          <t>P042</t>
        </is>
      </c>
      <c r="D4829" s="159" t="n">
        <v>663</v>
      </c>
      <c r="E4829" s="160" t="n">
        <v>2649.94</v>
      </c>
      <c r="F4829" s="160" t="n">
        <v>648.3099999999999</v>
      </c>
    </row>
    <row r="4830">
      <c r="A4830" s="104" t="inlineStr">
        <is>
          <t>2024/25</t>
        </is>
      </c>
      <c r="B4830" s="104" t="inlineStr">
        <is>
          <t>HC-118</t>
        </is>
      </c>
      <c r="C4830" s="104" t="inlineStr">
        <is>
          <t>P001</t>
        </is>
      </c>
      <c r="D4830" s="159" t="n">
        <v>4602</v>
      </c>
      <c r="E4830" s="160" t="n">
        <v>41406.77</v>
      </c>
      <c r="F4830" s="160" t="n">
        <v>14545.96</v>
      </c>
    </row>
    <row r="4831">
      <c r="A4831" s="104" t="inlineStr">
        <is>
          <t>2024/25</t>
        </is>
      </c>
      <c r="B4831" s="104" t="inlineStr">
        <is>
          <t>HC-118</t>
        </is>
      </c>
      <c r="C4831" s="104" t="inlineStr">
        <is>
          <t>P002</t>
        </is>
      </c>
      <c r="D4831" s="159" t="n">
        <v>6790</v>
      </c>
      <c r="E4831" s="160" t="n">
        <v>70977.14</v>
      </c>
      <c r="F4831" s="160" t="n">
        <v>26443.01</v>
      </c>
    </row>
    <row r="4832">
      <c r="A4832" s="104" t="inlineStr">
        <is>
          <t>2024/25</t>
        </is>
      </c>
      <c r="B4832" s="104" t="inlineStr">
        <is>
          <t>HC-118</t>
        </is>
      </c>
      <c r="C4832" s="104" t="inlineStr">
        <is>
          <t>P003</t>
        </is>
      </c>
      <c r="D4832" s="159" t="n">
        <v>9445</v>
      </c>
      <c r="E4832" s="160" t="n">
        <v>63544.39</v>
      </c>
      <c r="F4832" s="160" t="n">
        <v>20971.71</v>
      </c>
    </row>
    <row r="4833">
      <c r="A4833" s="104" t="inlineStr">
        <is>
          <t>2024/25</t>
        </is>
      </c>
      <c r="B4833" s="104" t="inlineStr">
        <is>
          <t>HC-118</t>
        </is>
      </c>
      <c r="C4833" s="104" t="inlineStr">
        <is>
          <t>P004</t>
        </is>
      </c>
      <c r="D4833" s="159" t="n">
        <v>4458</v>
      </c>
      <c r="E4833" s="160" t="n">
        <v>34859.01</v>
      </c>
      <c r="F4833" s="160" t="n">
        <v>11133.6</v>
      </c>
    </row>
    <row r="4834">
      <c r="A4834" s="104" t="inlineStr">
        <is>
          <t>2024/25</t>
        </is>
      </c>
      <c r="B4834" s="104" t="inlineStr">
        <is>
          <t>HC-118</t>
        </is>
      </c>
      <c r="C4834" s="104" t="inlineStr">
        <is>
          <t>P005</t>
        </is>
      </c>
      <c r="D4834" s="159" t="n">
        <v>9282</v>
      </c>
      <c r="E4834" s="160" t="n">
        <v>69186.13</v>
      </c>
      <c r="F4834" s="160" t="n">
        <v>21358.17</v>
      </c>
    </row>
    <row r="4835">
      <c r="A4835" s="104" t="inlineStr">
        <is>
          <t>2024/25</t>
        </is>
      </c>
      <c r="B4835" s="104" t="inlineStr">
        <is>
          <t>HC-118</t>
        </is>
      </c>
      <c r="C4835" s="104" t="inlineStr">
        <is>
          <t>P006</t>
        </is>
      </c>
      <c r="D4835" s="159" t="n">
        <v>8553</v>
      </c>
      <c r="E4835" s="160" t="n">
        <v>69198.17999999999</v>
      </c>
      <c r="F4835" s="160" t="n">
        <v>19889.25</v>
      </c>
    </row>
    <row r="4836">
      <c r="A4836" s="104" t="inlineStr">
        <is>
          <t>2024/25</t>
        </is>
      </c>
      <c r="B4836" s="104" t="inlineStr">
        <is>
          <t>HC-118</t>
        </is>
      </c>
      <c r="C4836" s="104" t="inlineStr">
        <is>
          <t>P007</t>
        </is>
      </c>
      <c r="D4836" s="159" t="n">
        <v>8429</v>
      </c>
      <c r="E4836" s="160" t="n">
        <v>63612.88</v>
      </c>
      <c r="F4836" s="160" t="n">
        <v>16930.78</v>
      </c>
    </row>
    <row r="4837">
      <c r="A4837" s="104" t="inlineStr">
        <is>
          <t>2024/25</t>
        </is>
      </c>
      <c r="B4837" s="104" t="inlineStr">
        <is>
          <t>HC-118</t>
        </is>
      </c>
      <c r="C4837" s="104" t="inlineStr">
        <is>
          <t>P008</t>
        </is>
      </c>
      <c r="D4837" s="159" t="n">
        <v>7164</v>
      </c>
      <c r="E4837" s="160" t="n">
        <v>52754.42</v>
      </c>
      <c r="F4837" s="160" t="n">
        <v>19093.4</v>
      </c>
    </row>
    <row r="4838">
      <c r="A4838" s="104" t="inlineStr">
        <is>
          <t>2024/25</t>
        </is>
      </c>
      <c r="B4838" s="104" t="inlineStr">
        <is>
          <t>HC-118</t>
        </is>
      </c>
      <c r="C4838" s="104" t="inlineStr">
        <is>
          <t>P009</t>
        </is>
      </c>
      <c r="D4838" s="159" t="n">
        <v>3528</v>
      </c>
      <c r="E4838" s="160" t="n">
        <v>44603.58</v>
      </c>
      <c r="F4838" s="160" t="n">
        <v>18042.2</v>
      </c>
    </row>
    <row r="4839">
      <c r="A4839" s="104" t="inlineStr">
        <is>
          <t>2024/25</t>
        </is>
      </c>
      <c r="B4839" s="104" t="inlineStr">
        <is>
          <t>HC-118</t>
        </is>
      </c>
      <c r="C4839" s="104" t="inlineStr">
        <is>
          <t>P010</t>
        </is>
      </c>
      <c r="D4839" s="159" t="n">
        <v>9388</v>
      </c>
      <c r="E4839" s="160" t="n">
        <v>55478.5</v>
      </c>
      <c r="F4839" s="160" t="n">
        <v>17718.21</v>
      </c>
    </row>
    <row r="4840">
      <c r="A4840" s="104" t="inlineStr">
        <is>
          <t>2024/25</t>
        </is>
      </c>
      <c r="B4840" s="104" t="inlineStr">
        <is>
          <t>HC-118</t>
        </is>
      </c>
      <c r="C4840" s="104" t="inlineStr">
        <is>
          <t>P011</t>
        </is>
      </c>
      <c r="D4840" s="159" t="n">
        <v>8713</v>
      </c>
      <c r="E4840" s="160" t="n">
        <v>25350.1</v>
      </c>
      <c r="F4840" s="160" t="n">
        <v>5937.14</v>
      </c>
    </row>
    <row r="4841">
      <c r="A4841" s="104" t="inlineStr">
        <is>
          <t>2024/25</t>
        </is>
      </c>
      <c r="B4841" s="104" t="inlineStr">
        <is>
          <t>HC-118</t>
        </is>
      </c>
      <c r="C4841" s="104" t="inlineStr">
        <is>
          <t>P012</t>
        </is>
      </c>
      <c r="D4841" s="159" t="n">
        <v>9728</v>
      </c>
      <c r="E4841" s="160" t="n">
        <v>36262.99</v>
      </c>
      <c r="F4841" s="160" t="n">
        <v>10809.47</v>
      </c>
    </row>
    <row r="4842">
      <c r="A4842" s="104" t="inlineStr">
        <is>
          <t>2024/25</t>
        </is>
      </c>
      <c r="B4842" s="104" t="inlineStr">
        <is>
          <t>HC-118</t>
        </is>
      </c>
      <c r="C4842" s="104" t="inlineStr">
        <is>
          <t>P013</t>
        </is>
      </c>
      <c r="D4842" s="159" t="n">
        <v>10204</v>
      </c>
      <c r="E4842" s="160" t="n">
        <v>35252.7</v>
      </c>
      <c r="F4842" s="160" t="n">
        <v>9007.67</v>
      </c>
    </row>
    <row r="4843">
      <c r="A4843" s="104" t="inlineStr">
        <is>
          <t>2024/25</t>
        </is>
      </c>
      <c r="B4843" s="104" t="inlineStr">
        <is>
          <t>HC-118</t>
        </is>
      </c>
      <c r="C4843" s="104" t="inlineStr">
        <is>
          <t>P014</t>
        </is>
      </c>
      <c r="D4843" s="159" t="n">
        <v>10746</v>
      </c>
      <c r="E4843" s="160" t="n">
        <v>42009.28</v>
      </c>
      <c r="F4843" s="160" t="n">
        <v>11628.29</v>
      </c>
    </row>
    <row r="4844">
      <c r="A4844" s="104" t="inlineStr">
        <is>
          <t>2024/25</t>
        </is>
      </c>
      <c r="B4844" s="104" t="inlineStr">
        <is>
          <t>HC-118</t>
        </is>
      </c>
      <c r="C4844" s="104" t="inlineStr">
        <is>
          <t>P015</t>
        </is>
      </c>
      <c r="D4844" s="159" t="n">
        <v>7657</v>
      </c>
      <c r="E4844" s="160" t="n">
        <v>36197.68</v>
      </c>
      <c r="F4844" s="160" t="n">
        <v>11947.9</v>
      </c>
    </row>
    <row r="4845">
      <c r="A4845" s="104" t="inlineStr">
        <is>
          <t>2024/25</t>
        </is>
      </c>
      <c r="B4845" s="104" t="inlineStr">
        <is>
          <t>HC-118</t>
        </is>
      </c>
      <c r="C4845" s="104" t="inlineStr">
        <is>
          <t>P016</t>
        </is>
      </c>
      <c r="D4845" s="159" t="n">
        <v>4158</v>
      </c>
      <c r="E4845" s="160" t="n">
        <v>25697.03</v>
      </c>
      <c r="F4845" s="160" t="n">
        <v>7932.63</v>
      </c>
    </row>
    <row r="4846">
      <c r="A4846" s="104" t="inlineStr">
        <is>
          <t>2024/25</t>
        </is>
      </c>
      <c r="B4846" s="104" t="inlineStr">
        <is>
          <t>HC-118</t>
        </is>
      </c>
      <c r="C4846" s="104" t="inlineStr">
        <is>
          <t>P017</t>
        </is>
      </c>
      <c r="D4846" s="159" t="n">
        <v>3840</v>
      </c>
      <c r="E4846" s="160" t="n">
        <v>26180.69</v>
      </c>
      <c r="F4846" s="160" t="n">
        <v>8917.83</v>
      </c>
    </row>
    <row r="4847">
      <c r="A4847" s="104" t="inlineStr">
        <is>
          <t>2024/25</t>
        </is>
      </c>
      <c r="B4847" s="104" t="inlineStr">
        <is>
          <t>HC-118</t>
        </is>
      </c>
      <c r="C4847" s="104" t="inlineStr">
        <is>
          <t>P018</t>
        </is>
      </c>
      <c r="D4847" s="159" t="n">
        <v>8589</v>
      </c>
      <c r="E4847" s="160" t="n">
        <v>22643.03</v>
      </c>
      <c r="F4847" s="160" t="n">
        <v>4820.99</v>
      </c>
    </row>
    <row r="4848">
      <c r="A4848" s="104" t="inlineStr">
        <is>
          <t>2024/25</t>
        </is>
      </c>
      <c r="B4848" s="104" t="inlineStr">
        <is>
          <t>HC-118</t>
        </is>
      </c>
      <c r="C4848" s="104" t="inlineStr">
        <is>
          <t>P019</t>
        </is>
      </c>
      <c r="D4848" s="159" t="n">
        <v>10736</v>
      </c>
      <c r="E4848" s="160" t="n">
        <v>27324.95</v>
      </c>
      <c r="F4848" s="160" t="n">
        <v>6981.44</v>
      </c>
    </row>
    <row r="4849">
      <c r="A4849" s="104" t="inlineStr">
        <is>
          <t>2024/25</t>
        </is>
      </c>
      <c r="B4849" s="104" t="inlineStr">
        <is>
          <t>HC-118</t>
        </is>
      </c>
      <c r="C4849" s="104" t="inlineStr">
        <is>
          <t>P020</t>
        </is>
      </c>
      <c r="D4849" s="159" t="n">
        <v>7019</v>
      </c>
      <c r="E4849" s="160" t="n">
        <v>17866.89</v>
      </c>
      <c r="F4849" s="160" t="n">
        <v>4564.79</v>
      </c>
    </row>
    <row r="4850">
      <c r="A4850" s="104" t="inlineStr">
        <is>
          <t>2024/25</t>
        </is>
      </c>
      <c r="B4850" s="104" t="inlineStr">
        <is>
          <t>HC-118</t>
        </is>
      </c>
      <c r="C4850" s="104" t="inlineStr">
        <is>
          <t>P021</t>
        </is>
      </c>
      <c r="D4850" s="159" t="n">
        <v>10721</v>
      </c>
      <c r="E4850" s="160" t="n">
        <v>35088.11</v>
      </c>
      <c r="F4850" s="160" t="n">
        <v>9712.01</v>
      </c>
    </row>
    <row r="4851">
      <c r="A4851" s="104" t="inlineStr">
        <is>
          <t>2024/25</t>
        </is>
      </c>
      <c r="B4851" s="104" t="inlineStr">
        <is>
          <t>HC-118</t>
        </is>
      </c>
      <c r="C4851" s="104" t="inlineStr">
        <is>
          <t>P022</t>
        </is>
      </c>
      <c r="D4851" s="159" t="n">
        <v>9836</v>
      </c>
      <c r="E4851" s="160" t="n">
        <v>30401.49</v>
      </c>
      <c r="F4851" s="160" t="n">
        <v>8091.17</v>
      </c>
    </row>
    <row r="4852">
      <c r="A4852" s="104" t="inlineStr">
        <is>
          <t>2024/25</t>
        </is>
      </c>
      <c r="B4852" s="104" t="inlineStr">
        <is>
          <t>HC-118</t>
        </is>
      </c>
      <c r="C4852" s="104" t="inlineStr">
        <is>
          <t>P023</t>
        </is>
      </c>
      <c r="D4852" s="159" t="n">
        <v>10196</v>
      </c>
      <c r="E4852" s="160" t="n">
        <v>20394.01</v>
      </c>
      <c r="F4852" s="160" t="n">
        <v>3908.27</v>
      </c>
    </row>
    <row r="4853">
      <c r="A4853" s="104" t="inlineStr">
        <is>
          <t>2024/25</t>
        </is>
      </c>
      <c r="B4853" s="104" t="inlineStr">
        <is>
          <t>HC-118</t>
        </is>
      </c>
      <c r="C4853" s="104" t="inlineStr">
        <is>
          <t>P024</t>
        </is>
      </c>
      <c r="D4853" s="159" t="n">
        <v>12203</v>
      </c>
      <c r="E4853" s="160" t="n">
        <v>26626.51</v>
      </c>
      <c r="F4853" s="160" t="n">
        <v>5385.8</v>
      </c>
    </row>
    <row r="4854">
      <c r="A4854" s="104" t="inlineStr">
        <is>
          <t>2024/25</t>
        </is>
      </c>
      <c r="B4854" s="104" t="inlineStr">
        <is>
          <t>HC-118</t>
        </is>
      </c>
      <c r="C4854" s="104" t="inlineStr">
        <is>
          <t>P025</t>
        </is>
      </c>
      <c r="D4854" s="159" t="n">
        <v>9819</v>
      </c>
      <c r="E4854" s="160" t="n">
        <v>37489.8</v>
      </c>
      <c r="F4854" s="160" t="n">
        <v>13570.76</v>
      </c>
    </row>
    <row r="4855">
      <c r="A4855" s="104" t="inlineStr">
        <is>
          <t>2024/25</t>
        </is>
      </c>
      <c r="B4855" s="104" t="inlineStr">
        <is>
          <t>HC-118</t>
        </is>
      </c>
      <c r="C4855" s="104" t="inlineStr">
        <is>
          <t>P026</t>
        </is>
      </c>
      <c r="D4855" s="159" t="n">
        <v>5864</v>
      </c>
      <c r="E4855" s="160" t="n">
        <v>26123.32</v>
      </c>
      <c r="F4855" s="160" t="n">
        <v>8342.969999999999</v>
      </c>
    </row>
    <row r="4856">
      <c r="A4856" s="104" t="inlineStr">
        <is>
          <t>2024/25</t>
        </is>
      </c>
      <c r="B4856" s="104" t="inlineStr">
        <is>
          <t>HC-118</t>
        </is>
      </c>
      <c r="C4856" s="104" t="inlineStr">
        <is>
          <t>P027</t>
        </is>
      </c>
      <c r="D4856" s="159" t="n">
        <v>5029</v>
      </c>
      <c r="E4856" s="160" t="n">
        <v>22412.48</v>
      </c>
      <c r="F4856" s="160" t="n">
        <v>7157.3</v>
      </c>
    </row>
    <row r="4857">
      <c r="A4857" s="104" t="inlineStr">
        <is>
          <t>2024/25</t>
        </is>
      </c>
      <c r="B4857" s="104" t="inlineStr">
        <is>
          <t>HC-118</t>
        </is>
      </c>
      <c r="C4857" s="104" t="inlineStr">
        <is>
          <t>P028</t>
        </is>
      </c>
      <c r="D4857" s="159" t="n">
        <v>6590</v>
      </c>
      <c r="E4857" s="160" t="n">
        <v>31154.28</v>
      </c>
      <c r="F4857" s="160" t="n">
        <v>10612</v>
      </c>
    </row>
    <row r="4858">
      <c r="A4858" s="104" t="inlineStr">
        <is>
          <t>2024/25</t>
        </is>
      </c>
      <c r="B4858" s="104" t="inlineStr">
        <is>
          <t>HC-118</t>
        </is>
      </c>
      <c r="C4858" s="104" t="inlineStr">
        <is>
          <t>P029</t>
        </is>
      </c>
      <c r="D4858" s="159" t="n">
        <v>17070</v>
      </c>
      <c r="E4858" s="160" t="n">
        <v>32585.82</v>
      </c>
      <c r="F4858" s="160" t="n">
        <v>4856.57</v>
      </c>
    </row>
    <row r="4859">
      <c r="A4859" s="104" t="inlineStr">
        <is>
          <t>2024/25</t>
        </is>
      </c>
      <c r="B4859" s="104" t="inlineStr">
        <is>
          <t>HC-118</t>
        </is>
      </c>
      <c r="C4859" s="104" t="inlineStr">
        <is>
          <t>P030</t>
        </is>
      </c>
      <c r="D4859" s="159" t="n">
        <v>9249</v>
      </c>
      <c r="E4859" s="160" t="n">
        <v>27746.62</v>
      </c>
      <c r="F4859" s="160" t="n">
        <v>5316.83</v>
      </c>
    </row>
    <row r="4860">
      <c r="A4860" s="104" t="inlineStr">
        <is>
          <t>2024/25</t>
        </is>
      </c>
      <c r="B4860" s="104" t="inlineStr">
        <is>
          <t>HC-118</t>
        </is>
      </c>
      <c r="C4860" s="104" t="inlineStr">
        <is>
          <t>P031</t>
        </is>
      </c>
      <c r="D4860" s="159" t="n">
        <v>4183</v>
      </c>
      <c r="E4860" s="160" t="n">
        <v>20911.56</v>
      </c>
      <c r="F4860" s="160" t="n">
        <v>6233.51</v>
      </c>
    </row>
    <row r="4861">
      <c r="A4861" s="104" t="inlineStr">
        <is>
          <t>2024/25</t>
        </is>
      </c>
      <c r="B4861" s="104" t="inlineStr">
        <is>
          <t>HC-118</t>
        </is>
      </c>
      <c r="C4861" s="104" t="inlineStr">
        <is>
          <t>P032</t>
        </is>
      </c>
      <c r="D4861" s="159" t="n">
        <v>5052</v>
      </c>
      <c r="E4861" s="160" t="n">
        <v>11942.1</v>
      </c>
      <c r="F4861" s="160" t="n">
        <v>2669.63</v>
      </c>
    </row>
    <row r="4862">
      <c r="A4862" s="104" t="inlineStr">
        <is>
          <t>2024/25</t>
        </is>
      </c>
      <c r="B4862" s="104" t="inlineStr">
        <is>
          <t>HC-118</t>
        </is>
      </c>
      <c r="C4862" s="104" t="inlineStr">
        <is>
          <t>P033</t>
        </is>
      </c>
      <c r="D4862" s="159" t="n">
        <v>3566</v>
      </c>
      <c r="E4862" s="160" t="n">
        <v>11023.28</v>
      </c>
      <c r="F4862" s="160" t="n">
        <v>2816.58</v>
      </c>
    </row>
    <row r="4863">
      <c r="A4863" s="104" t="inlineStr">
        <is>
          <t>2024/25</t>
        </is>
      </c>
      <c r="B4863" s="104" t="inlineStr">
        <is>
          <t>HC-118</t>
        </is>
      </c>
      <c r="C4863" s="104" t="inlineStr">
        <is>
          <t>P034</t>
        </is>
      </c>
      <c r="D4863" s="159" t="n">
        <v>2548</v>
      </c>
      <c r="E4863" s="160" t="n">
        <v>10656.92</v>
      </c>
      <c r="F4863" s="160" t="n">
        <v>3290.08</v>
      </c>
    </row>
    <row r="4864">
      <c r="A4864" s="104" t="inlineStr">
        <is>
          <t>2024/25</t>
        </is>
      </c>
      <c r="B4864" s="104" t="inlineStr">
        <is>
          <t>HC-118</t>
        </is>
      </c>
      <c r="C4864" s="104" t="inlineStr">
        <is>
          <t>P035</t>
        </is>
      </c>
      <c r="D4864" s="159" t="n">
        <v>3312</v>
      </c>
      <c r="E4864" s="160" t="n">
        <v>11748.78</v>
      </c>
      <c r="F4864" s="160" t="n">
        <v>3251.83</v>
      </c>
    </row>
    <row r="4865">
      <c r="A4865" s="104" t="inlineStr">
        <is>
          <t>2024/25</t>
        </is>
      </c>
      <c r="B4865" s="104" t="inlineStr">
        <is>
          <t>HC-118</t>
        </is>
      </c>
      <c r="C4865" s="104" t="inlineStr">
        <is>
          <t>P036</t>
        </is>
      </c>
      <c r="D4865" s="159" t="n">
        <v>2620</v>
      </c>
      <c r="E4865" s="160" t="n">
        <v>10002.28</v>
      </c>
      <c r="F4865" s="160" t="n">
        <v>2875.2</v>
      </c>
    </row>
    <row r="4866">
      <c r="A4866" s="104" t="inlineStr">
        <is>
          <t>2024/25</t>
        </is>
      </c>
      <c r="B4866" s="104" t="inlineStr">
        <is>
          <t>HC-118</t>
        </is>
      </c>
      <c r="C4866" s="104" t="inlineStr">
        <is>
          <t>P037</t>
        </is>
      </c>
      <c r="D4866" s="159" t="n">
        <v>3851</v>
      </c>
      <c r="E4866" s="160" t="n">
        <v>13305.04</v>
      </c>
      <c r="F4866" s="160" t="n">
        <v>4391.1</v>
      </c>
    </row>
    <row r="4867">
      <c r="A4867" s="104" t="inlineStr">
        <is>
          <t>2024/25</t>
        </is>
      </c>
      <c r="B4867" s="104" t="inlineStr">
        <is>
          <t>HC-118</t>
        </is>
      </c>
      <c r="C4867" s="104" t="inlineStr">
        <is>
          <t>P038</t>
        </is>
      </c>
      <c r="D4867" s="159" t="n">
        <v>1851</v>
      </c>
      <c r="E4867" s="160" t="n">
        <v>11610.93</v>
      </c>
      <c r="F4867" s="160" t="n">
        <v>3708.35</v>
      </c>
    </row>
    <row r="4868">
      <c r="A4868" s="104" t="inlineStr">
        <is>
          <t>2024/25</t>
        </is>
      </c>
      <c r="B4868" s="104" t="inlineStr">
        <is>
          <t>HC-118</t>
        </is>
      </c>
      <c r="C4868" s="104" t="inlineStr">
        <is>
          <t>P039</t>
        </is>
      </c>
      <c r="D4868" s="159" t="n">
        <v>2022</v>
      </c>
      <c r="E4868" s="160" t="n">
        <v>12680.16</v>
      </c>
      <c r="F4868" s="160" t="n">
        <v>4184.33</v>
      </c>
    </row>
    <row r="4869">
      <c r="A4869" s="104" t="inlineStr">
        <is>
          <t>2024/25</t>
        </is>
      </c>
      <c r="B4869" s="104" t="inlineStr">
        <is>
          <t>HC-118</t>
        </is>
      </c>
      <c r="C4869" s="104" t="inlineStr">
        <is>
          <t>P040</t>
        </is>
      </c>
      <c r="D4869" s="159" t="n">
        <v>802</v>
      </c>
      <c r="E4869" s="160" t="n">
        <v>6126.9</v>
      </c>
      <c r="F4869" s="160" t="n">
        <v>1959.73</v>
      </c>
    </row>
    <row r="4870">
      <c r="A4870" s="104" t="inlineStr">
        <is>
          <t>2024/25</t>
        </is>
      </c>
      <c r="B4870" s="104" t="inlineStr">
        <is>
          <t>HC-118</t>
        </is>
      </c>
      <c r="C4870" s="104" t="inlineStr">
        <is>
          <t>P041</t>
        </is>
      </c>
      <c r="D4870" s="159" t="n">
        <v>379</v>
      </c>
      <c r="E4870" s="160" t="n">
        <v>4087.37</v>
      </c>
      <c r="F4870" s="160" t="n">
        <v>1564.5</v>
      </c>
    </row>
    <row r="4871">
      <c r="A4871" s="104" t="inlineStr">
        <is>
          <t>2024/25</t>
        </is>
      </c>
      <c r="B4871" s="104" t="inlineStr">
        <is>
          <t>HC-118</t>
        </is>
      </c>
      <c r="C4871" s="104" t="inlineStr">
        <is>
          <t>P042</t>
        </is>
      </c>
      <c r="D4871" s="159" t="n">
        <v>615</v>
      </c>
      <c r="E4871" s="160" t="n">
        <v>2459.06</v>
      </c>
      <c r="F4871" s="160" t="n">
        <v>601.2</v>
      </c>
    </row>
    <row r="4872">
      <c r="A4872" s="104" t="inlineStr">
        <is>
          <t>2024/25</t>
        </is>
      </c>
      <c r="B4872" s="104" t="inlineStr">
        <is>
          <t>HC-119</t>
        </is>
      </c>
      <c r="C4872" s="104" t="inlineStr">
        <is>
          <t>P001</t>
        </is>
      </c>
      <c r="D4872" s="159" t="n">
        <v>3985</v>
      </c>
      <c r="E4872" s="160" t="n">
        <v>35864.77</v>
      </c>
      <c r="F4872" s="160" t="n">
        <v>12584.37</v>
      </c>
    </row>
    <row r="4873">
      <c r="A4873" s="104" t="inlineStr">
        <is>
          <t>2024/25</t>
        </is>
      </c>
      <c r="B4873" s="104" t="inlineStr">
        <is>
          <t>HC-119</t>
        </is>
      </c>
      <c r="C4873" s="104" t="inlineStr">
        <is>
          <t>P002</t>
        </is>
      </c>
      <c r="D4873" s="159" t="n">
        <v>5759</v>
      </c>
      <c r="E4873" s="160" t="n">
        <v>60208.2</v>
      </c>
      <c r="F4873" s="160" t="n">
        <v>22407.05</v>
      </c>
    </row>
    <row r="4874">
      <c r="A4874" s="104" t="inlineStr">
        <is>
          <t>2024/25</t>
        </is>
      </c>
      <c r="B4874" s="104" t="inlineStr">
        <is>
          <t>HC-119</t>
        </is>
      </c>
      <c r="C4874" s="104" t="inlineStr">
        <is>
          <t>P003</t>
        </is>
      </c>
      <c r="D4874" s="159" t="n">
        <v>7936</v>
      </c>
      <c r="E4874" s="160" t="n">
        <v>53394.61</v>
      </c>
      <c r="F4874" s="160" t="n">
        <v>17601.72</v>
      </c>
    </row>
    <row r="4875">
      <c r="A4875" s="104" t="inlineStr">
        <is>
          <t>2024/25</t>
        </is>
      </c>
      <c r="B4875" s="104" t="inlineStr">
        <is>
          <t>HC-119</t>
        </is>
      </c>
      <c r="C4875" s="104" t="inlineStr">
        <is>
          <t>P004</t>
        </is>
      </c>
      <c r="D4875" s="159" t="n">
        <v>3604</v>
      </c>
      <c r="E4875" s="160" t="n">
        <v>28174.62</v>
      </c>
      <c r="F4875" s="160" t="n">
        <v>8986.84</v>
      </c>
    </row>
    <row r="4876">
      <c r="A4876" s="104" t="inlineStr">
        <is>
          <t>2024/25</t>
        </is>
      </c>
      <c r="B4876" s="104" t="inlineStr">
        <is>
          <t>HC-119</t>
        </is>
      </c>
      <c r="C4876" s="104" t="inlineStr">
        <is>
          <t>P005</t>
        </is>
      </c>
      <c r="D4876" s="159" t="n">
        <v>7587</v>
      </c>
      <c r="E4876" s="160" t="n">
        <v>56574.96</v>
      </c>
      <c r="F4876" s="160" t="n">
        <v>17445.89</v>
      </c>
    </row>
    <row r="4877">
      <c r="A4877" s="104" t="inlineStr">
        <is>
          <t>2024/25</t>
        </is>
      </c>
      <c r="B4877" s="104" t="inlineStr">
        <is>
          <t>HC-119</t>
        </is>
      </c>
      <c r="C4877" s="104" t="inlineStr">
        <is>
          <t>P006</t>
        </is>
      </c>
      <c r="D4877" s="159" t="n">
        <v>6963</v>
      </c>
      <c r="E4877" s="160" t="n">
        <v>56345.57</v>
      </c>
      <c r="F4877" s="160" t="n">
        <v>16177.43</v>
      </c>
    </row>
    <row r="4878">
      <c r="A4878" s="104" t="inlineStr">
        <is>
          <t>2024/25</t>
        </is>
      </c>
      <c r="B4878" s="104" t="inlineStr">
        <is>
          <t>HC-119</t>
        </is>
      </c>
      <c r="C4878" s="104" t="inlineStr">
        <is>
          <t>P007</t>
        </is>
      </c>
      <c r="D4878" s="159" t="n">
        <v>7060</v>
      </c>
      <c r="E4878" s="160" t="n">
        <v>53277.29</v>
      </c>
      <c r="F4878" s="160" t="n">
        <v>14162.64</v>
      </c>
    </row>
    <row r="4879">
      <c r="A4879" s="104" t="inlineStr">
        <is>
          <t>2024/25</t>
        </is>
      </c>
      <c r="B4879" s="104" t="inlineStr">
        <is>
          <t>HC-119</t>
        </is>
      </c>
      <c r="C4879" s="104" t="inlineStr">
        <is>
          <t>P008</t>
        </is>
      </c>
      <c r="D4879" s="159" t="n">
        <v>6042</v>
      </c>
      <c r="E4879" s="160" t="n">
        <v>44491.97</v>
      </c>
      <c r="F4879" s="160" t="n">
        <v>16084.49</v>
      </c>
    </row>
    <row r="4880">
      <c r="A4880" s="104" t="inlineStr">
        <is>
          <t>2024/25</t>
        </is>
      </c>
      <c r="B4880" s="104" t="inlineStr">
        <is>
          <t>HC-119</t>
        </is>
      </c>
      <c r="C4880" s="104" t="inlineStr">
        <is>
          <t>P009</t>
        </is>
      </c>
      <c r="D4880" s="159" t="n">
        <v>3017</v>
      </c>
      <c r="E4880" s="160" t="n">
        <v>38122.43</v>
      </c>
      <c r="F4880" s="160" t="n">
        <v>15401.16</v>
      </c>
    </row>
    <row r="4881">
      <c r="A4881" s="104" t="inlineStr">
        <is>
          <t>2024/25</t>
        </is>
      </c>
      <c r="B4881" s="104" t="inlineStr">
        <is>
          <t>HC-119</t>
        </is>
      </c>
      <c r="C4881" s="104" t="inlineStr">
        <is>
          <t>P010</t>
        </is>
      </c>
      <c r="D4881" s="159" t="n">
        <v>8055</v>
      </c>
      <c r="E4881" s="160" t="n">
        <v>47591.84</v>
      </c>
      <c r="F4881" s="160" t="n">
        <v>15181.44</v>
      </c>
    </row>
    <row r="4882">
      <c r="A4882" s="104" t="inlineStr">
        <is>
          <t>2024/25</t>
        </is>
      </c>
      <c r="B4882" s="104" t="inlineStr">
        <is>
          <t>HC-119</t>
        </is>
      </c>
      <c r="C4882" s="104" t="inlineStr">
        <is>
          <t>P011</t>
        </is>
      </c>
      <c r="D4882" s="159" t="n">
        <v>7090</v>
      </c>
      <c r="E4882" s="160" t="n">
        <v>20626.22</v>
      </c>
      <c r="F4882" s="160" t="n">
        <v>4824.84</v>
      </c>
    </row>
    <row r="4883">
      <c r="A4883" s="104" t="inlineStr">
        <is>
          <t>2024/25</t>
        </is>
      </c>
      <c r="B4883" s="104" t="inlineStr">
        <is>
          <t>HC-119</t>
        </is>
      </c>
      <c r="C4883" s="104" t="inlineStr">
        <is>
          <t>P012</t>
        </is>
      </c>
      <c r="D4883" s="159" t="n">
        <v>8124</v>
      </c>
      <c r="E4883" s="160" t="n">
        <v>30282.28</v>
      </c>
      <c r="F4883" s="160" t="n">
        <v>9016.48</v>
      </c>
    </row>
    <row r="4884">
      <c r="A4884" s="104" t="inlineStr">
        <is>
          <t>2024/25</t>
        </is>
      </c>
      <c r="B4884" s="104" t="inlineStr">
        <is>
          <t>HC-119</t>
        </is>
      </c>
      <c r="C4884" s="104" t="inlineStr">
        <is>
          <t>P013</t>
        </is>
      </c>
      <c r="D4884" s="159" t="n">
        <v>8443</v>
      </c>
      <c r="E4884" s="160" t="n">
        <v>29164.96</v>
      </c>
      <c r="F4884" s="160" t="n">
        <v>7442.11</v>
      </c>
    </row>
    <row r="4885">
      <c r="A4885" s="104" t="inlineStr">
        <is>
          <t>2024/25</t>
        </is>
      </c>
      <c r="B4885" s="104" t="inlineStr">
        <is>
          <t>HC-119</t>
        </is>
      </c>
      <c r="C4885" s="104" t="inlineStr">
        <is>
          <t>P014</t>
        </is>
      </c>
      <c r="D4885" s="159" t="n">
        <v>9134</v>
      </c>
      <c r="E4885" s="160" t="n">
        <v>35698.52</v>
      </c>
      <c r="F4885" s="160" t="n">
        <v>9869.02</v>
      </c>
    </row>
    <row r="4886">
      <c r="A4886" s="104" t="inlineStr">
        <is>
          <t>2024/25</t>
        </is>
      </c>
      <c r="B4886" s="104" t="inlineStr">
        <is>
          <t>HC-119</t>
        </is>
      </c>
      <c r="C4886" s="104" t="inlineStr">
        <is>
          <t>P015</t>
        </is>
      </c>
      <c r="D4886" s="159" t="n">
        <v>6243</v>
      </c>
      <c r="E4886" s="160" t="n">
        <v>29501.21</v>
      </c>
      <c r="F4886" s="160" t="n">
        <v>9723.99</v>
      </c>
    </row>
    <row r="4887">
      <c r="A4887" s="104" t="inlineStr">
        <is>
          <t>2024/25</t>
        </is>
      </c>
      <c r="B4887" s="104" t="inlineStr">
        <is>
          <t>HC-119</t>
        </is>
      </c>
      <c r="C4887" s="104" t="inlineStr">
        <is>
          <t>P016</t>
        </is>
      </c>
      <c r="D4887" s="159" t="n">
        <v>3419</v>
      </c>
      <c r="E4887" s="160" t="n">
        <v>21135.92</v>
      </c>
      <c r="F4887" s="160" t="n">
        <v>6517.23</v>
      </c>
    </row>
    <row r="4888">
      <c r="A4888" s="104" t="inlineStr">
        <is>
          <t>2024/25</t>
        </is>
      </c>
      <c r="B4888" s="104" t="inlineStr">
        <is>
          <t>HC-119</t>
        </is>
      </c>
      <c r="C4888" s="104" t="inlineStr">
        <is>
          <t>P017</t>
        </is>
      </c>
      <c r="D4888" s="159" t="n">
        <v>2972</v>
      </c>
      <c r="E4888" s="160" t="n">
        <v>20254.53</v>
      </c>
      <c r="F4888" s="160" t="n">
        <v>6891.6</v>
      </c>
    </row>
    <row r="4889">
      <c r="A4889" s="104" t="inlineStr">
        <is>
          <t>2024/25</t>
        </is>
      </c>
      <c r="B4889" s="104" t="inlineStr">
        <is>
          <t>HC-119</t>
        </is>
      </c>
      <c r="C4889" s="104" t="inlineStr">
        <is>
          <t>P018</t>
        </is>
      </c>
      <c r="D4889" s="159" t="n">
        <v>7378</v>
      </c>
      <c r="E4889" s="160" t="n">
        <v>19451.16</v>
      </c>
      <c r="F4889" s="160" t="n">
        <v>4136.01</v>
      </c>
    </row>
    <row r="4890">
      <c r="A4890" s="104" t="inlineStr">
        <is>
          <t>2024/25</t>
        </is>
      </c>
      <c r="B4890" s="104" t="inlineStr">
        <is>
          <t>HC-119</t>
        </is>
      </c>
      <c r="C4890" s="104" t="inlineStr">
        <is>
          <t>P019</t>
        </is>
      </c>
      <c r="D4890" s="159" t="n">
        <v>9207</v>
      </c>
      <c r="E4890" s="160" t="n">
        <v>23435.62</v>
      </c>
      <c r="F4890" s="160" t="n">
        <v>5981.22</v>
      </c>
    </row>
    <row r="4891">
      <c r="A4891" s="104" t="inlineStr">
        <is>
          <t>2024/25</t>
        </is>
      </c>
      <c r="B4891" s="104" t="inlineStr">
        <is>
          <t>HC-119</t>
        </is>
      </c>
      <c r="C4891" s="104" t="inlineStr">
        <is>
          <t>P020</t>
        </is>
      </c>
      <c r="D4891" s="159" t="n">
        <v>5899</v>
      </c>
      <c r="E4891" s="160" t="n">
        <v>15018.4</v>
      </c>
      <c r="F4891" s="160" t="n">
        <v>3833.04</v>
      </c>
    </row>
    <row r="4892">
      <c r="A4892" s="104" t="inlineStr">
        <is>
          <t>2024/25</t>
        </is>
      </c>
      <c r="B4892" s="104" t="inlineStr">
        <is>
          <t>HC-119</t>
        </is>
      </c>
      <c r="C4892" s="104" t="inlineStr">
        <is>
          <t>P021</t>
        </is>
      </c>
      <c r="D4892" s="159" t="n">
        <v>9069</v>
      </c>
      <c r="E4892" s="160" t="n">
        <v>29676.99</v>
      </c>
      <c r="F4892" s="160" t="n">
        <v>8203.93</v>
      </c>
    </row>
    <row r="4893">
      <c r="A4893" s="104" t="inlineStr">
        <is>
          <t>2024/25</t>
        </is>
      </c>
      <c r="B4893" s="104" t="inlineStr">
        <is>
          <t>HC-119</t>
        </is>
      </c>
      <c r="C4893" s="104" t="inlineStr">
        <is>
          <t>P022</t>
        </is>
      </c>
      <c r="D4893" s="159" t="n">
        <v>8164</v>
      </c>
      <c r="E4893" s="160" t="n">
        <v>25232.83</v>
      </c>
      <c r="F4893" s="160" t="n">
        <v>6707.01</v>
      </c>
    </row>
    <row r="4894">
      <c r="A4894" s="104" t="inlineStr">
        <is>
          <t>2024/25</t>
        </is>
      </c>
      <c r="B4894" s="104" t="inlineStr">
        <is>
          <t>HC-119</t>
        </is>
      </c>
      <c r="C4894" s="104" t="inlineStr">
        <is>
          <t>P023</t>
        </is>
      </c>
      <c r="D4894" s="159" t="n">
        <v>8882</v>
      </c>
      <c r="E4894" s="160" t="n">
        <v>17764.21</v>
      </c>
      <c r="F4894" s="160" t="n">
        <v>3399.96</v>
      </c>
    </row>
    <row r="4895">
      <c r="A4895" s="104" t="inlineStr">
        <is>
          <t>2024/25</t>
        </is>
      </c>
      <c r="B4895" s="104" t="inlineStr">
        <is>
          <t>HC-119</t>
        </is>
      </c>
      <c r="C4895" s="104" t="inlineStr">
        <is>
          <t>P024</t>
        </is>
      </c>
      <c r="D4895" s="159" t="n">
        <v>9530</v>
      </c>
      <c r="E4895" s="160" t="n">
        <v>20791.6</v>
      </c>
      <c r="F4895" s="160" t="n">
        <v>4201</v>
      </c>
    </row>
    <row r="4896">
      <c r="A4896" s="104" t="inlineStr">
        <is>
          <t>2024/25</t>
        </is>
      </c>
      <c r="B4896" s="104" t="inlineStr">
        <is>
          <t>HC-119</t>
        </is>
      </c>
      <c r="C4896" s="104" t="inlineStr">
        <is>
          <t>P025</t>
        </is>
      </c>
      <c r="D4896" s="159" t="n">
        <v>8331</v>
      </c>
      <c r="E4896" s="160" t="n">
        <v>31806.26</v>
      </c>
      <c r="F4896" s="160" t="n">
        <v>11498.12</v>
      </c>
    </row>
    <row r="4897">
      <c r="A4897" s="104" t="inlineStr">
        <is>
          <t>2024/25</t>
        </is>
      </c>
      <c r="B4897" s="104" t="inlineStr">
        <is>
          <t>HC-119</t>
        </is>
      </c>
      <c r="C4897" s="104" t="inlineStr">
        <is>
          <t>P026</t>
        </is>
      </c>
      <c r="D4897" s="159" t="n">
        <v>4827</v>
      </c>
      <c r="E4897" s="160" t="n">
        <v>21495.47</v>
      </c>
      <c r="F4897" s="160" t="n">
        <v>6856.78</v>
      </c>
    </row>
    <row r="4898">
      <c r="A4898" s="104" t="inlineStr">
        <is>
          <t>2024/25</t>
        </is>
      </c>
      <c r="B4898" s="104" t="inlineStr">
        <is>
          <t>HC-119</t>
        </is>
      </c>
      <c r="C4898" s="104" t="inlineStr">
        <is>
          <t>P027</t>
        </is>
      </c>
      <c r="D4898" s="159" t="n">
        <v>4146</v>
      </c>
      <c r="E4898" s="160" t="n">
        <v>18473.39</v>
      </c>
      <c r="F4898" s="160" t="n">
        <v>5892.54</v>
      </c>
    </row>
    <row r="4899">
      <c r="A4899" s="104" t="inlineStr">
        <is>
          <t>2024/25</t>
        </is>
      </c>
      <c r="B4899" s="104" t="inlineStr">
        <is>
          <t>HC-119</t>
        </is>
      </c>
      <c r="C4899" s="104" t="inlineStr">
        <is>
          <t>P028</t>
        </is>
      </c>
      <c r="D4899" s="159" t="n">
        <v>5573</v>
      </c>
      <c r="E4899" s="160" t="n">
        <v>26339.75</v>
      </c>
      <c r="F4899" s="160" t="n">
        <v>8962.01</v>
      </c>
    </row>
    <row r="4900">
      <c r="A4900" s="104" t="inlineStr">
        <is>
          <t>2024/25</t>
        </is>
      </c>
      <c r="B4900" s="104" t="inlineStr">
        <is>
          <t>HC-119</t>
        </is>
      </c>
      <c r="C4900" s="104" t="inlineStr">
        <is>
          <t>P029</t>
        </is>
      </c>
      <c r="D4900" s="159" t="n">
        <v>13200</v>
      </c>
      <c r="E4900" s="160" t="n">
        <v>25200.92</v>
      </c>
      <c r="F4900" s="160" t="n">
        <v>3751.71</v>
      </c>
    </row>
    <row r="4901">
      <c r="A4901" s="104" t="inlineStr">
        <is>
          <t>2024/25</t>
        </is>
      </c>
      <c r="B4901" s="104" t="inlineStr">
        <is>
          <t>HC-119</t>
        </is>
      </c>
      <c r="C4901" s="104" t="inlineStr">
        <is>
          <t>P030</t>
        </is>
      </c>
      <c r="D4901" s="159" t="n">
        <v>7582</v>
      </c>
      <c r="E4901" s="160" t="n">
        <v>22747.24</v>
      </c>
      <c r="F4901" s="160" t="n">
        <v>4353.97</v>
      </c>
    </row>
    <row r="4902">
      <c r="A4902" s="104" t="inlineStr">
        <is>
          <t>2024/25</t>
        </is>
      </c>
      <c r="B4902" s="104" t="inlineStr">
        <is>
          <t>HC-119</t>
        </is>
      </c>
      <c r="C4902" s="104" t="inlineStr">
        <is>
          <t>P031</t>
        </is>
      </c>
      <c r="D4902" s="159" t="n">
        <v>3355</v>
      </c>
      <c r="E4902" s="160" t="n">
        <v>16773.72</v>
      </c>
      <c r="F4902" s="160" t="n">
        <v>4994.49</v>
      </c>
    </row>
    <row r="4903">
      <c r="A4903" s="104" t="inlineStr">
        <is>
          <t>2024/25</t>
        </is>
      </c>
      <c r="B4903" s="104" t="inlineStr">
        <is>
          <t>HC-119</t>
        </is>
      </c>
      <c r="C4903" s="104" t="inlineStr">
        <is>
          <t>P032</t>
        </is>
      </c>
      <c r="D4903" s="159" t="n">
        <v>4475</v>
      </c>
      <c r="E4903" s="160" t="n">
        <v>10581.7</v>
      </c>
      <c r="F4903" s="160" t="n">
        <v>2362.65</v>
      </c>
    </row>
    <row r="4904">
      <c r="A4904" s="104" t="inlineStr">
        <is>
          <t>2024/25</t>
        </is>
      </c>
      <c r="B4904" s="104" t="inlineStr">
        <is>
          <t>HC-119</t>
        </is>
      </c>
      <c r="C4904" s="104" t="inlineStr">
        <is>
          <t>P033</t>
        </is>
      </c>
      <c r="D4904" s="159" t="n">
        <v>2885</v>
      </c>
      <c r="E4904" s="160" t="n">
        <v>8917.190000000001</v>
      </c>
      <c r="F4904" s="160" t="n">
        <v>2275.67</v>
      </c>
    </row>
    <row r="4905">
      <c r="A4905" s="104" t="inlineStr">
        <is>
          <t>2024/25</t>
        </is>
      </c>
      <c r="B4905" s="104" t="inlineStr">
        <is>
          <t>HC-119</t>
        </is>
      </c>
      <c r="C4905" s="104" t="inlineStr">
        <is>
          <t>P034</t>
        </is>
      </c>
      <c r="D4905" s="159" t="n">
        <v>2027</v>
      </c>
      <c r="E4905" s="160" t="n">
        <v>8478.280000000001</v>
      </c>
      <c r="F4905" s="160" t="n">
        <v>2614.4</v>
      </c>
    </row>
    <row r="4906">
      <c r="A4906" s="104" t="inlineStr">
        <is>
          <t>2024/25</t>
        </is>
      </c>
      <c r="B4906" s="104" t="inlineStr">
        <is>
          <t>HC-119</t>
        </is>
      </c>
      <c r="C4906" s="104" t="inlineStr">
        <is>
          <t>P035</t>
        </is>
      </c>
      <c r="D4906" s="159" t="n">
        <v>2770</v>
      </c>
      <c r="E4906" s="160" t="n">
        <v>9820.93</v>
      </c>
      <c r="F4906" s="160" t="n">
        <v>2715.32</v>
      </c>
    </row>
    <row r="4907">
      <c r="A4907" s="104" t="inlineStr">
        <is>
          <t>2024/25</t>
        </is>
      </c>
      <c r="B4907" s="104" t="inlineStr">
        <is>
          <t>HC-119</t>
        </is>
      </c>
      <c r="C4907" s="104" t="inlineStr">
        <is>
          <t>P036</t>
        </is>
      </c>
      <c r="D4907" s="159" t="n">
        <v>2088</v>
      </c>
      <c r="E4907" s="160" t="n">
        <v>7974.36</v>
      </c>
      <c r="F4907" s="160" t="n">
        <v>2289.4</v>
      </c>
    </row>
    <row r="4908">
      <c r="A4908" s="104" t="inlineStr">
        <is>
          <t>2024/25</t>
        </is>
      </c>
      <c r="B4908" s="104" t="inlineStr">
        <is>
          <t>HC-119</t>
        </is>
      </c>
      <c r="C4908" s="104" t="inlineStr">
        <is>
          <t>P037</t>
        </is>
      </c>
      <c r="D4908" s="159" t="n">
        <v>3258</v>
      </c>
      <c r="E4908" s="160" t="n">
        <v>11261.34</v>
      </c>
      <c r="F4908" s="160" t="n">
        <v>3712.13</v>
      </c>
    </row>
    <row r="4909">
      <c r="A4909" s="104" t="inlineStr">
        <is>
          <t>2024/25</t>
        </is>
      </c>
      <c r="B4909" s="104" t="inlineStr">
        <is>
          <t>HC-119</t>
        </is>
      </c>
      <c r="C4909" s="104" t="inlineStr">
        <is>
          <t>P038</t>
        </is>
      </c>
      <c r="D4909" s="159" t="n">
        <v>1645</v>
      </c>
      <c r="E4909" s="160" t="n">
        <v>10308.91</v>
      </c>
      <c r="F4909" s="160" t="n">
        <v>3288.54</v>
      </c>
    </row>
    <row r="4910">
      <c r="A4910" s="104" t="inlineStr">
        <is>
          <t>2024/25</t>
        </is>
      </c>
      <c r="B4910" s="104" t="inlineStr">
        <is>
          <t>HC-119</t>
        </is>
      </c>
      <c r="C4910" s="104" t="inlineStr">
        <is>
          <t>P039</t>
        </is>
      </c>
      <c r="D4910" s="159" t="n">
        <v>1661</v>
      </c>
      <c r="E4910" s="160" t="n">
        <v>10430.64</v>
      </c>
      <c r="F4910" s="160" t="n">
        <v>3438.4</v>
      </c>
    </row>
    <row r="4911">
      <c r="A4911" s="104" t="inlineStr">
        <is>
          <t>2024/25</t>
        </is>
      </c>
      <c r="B4911" s="104" t="inlineStr">
        <is>
          <t>HC-119</t>
        </is>
      </c>
      <c r="C4911" s="104" t="inlineStr">
        <is>
          <t>P040</t>
        </is>
      </c>
      <c r="D4911" s="159" t="n">
        <v>611</v>
      </c>
      <c r="E4911" s="160" t="n">
        <v>4660.33</v>
      </c>
      <c r="F4911" s="160" t="n">
        <v>1487.81</v>
      </c>
    </row>
    <row r="4912">
      <c r="A4912" s="104" t="inlineStr">
        <is>
          <t>2024/25</t>
        </is>
      </c>
      <c r="B4912" s="104" t="inlineStr">
        <is>
          <t>HC-119</t>
        </is>
      </c>
      <c r="C4912" s="104" t="inlineStr">
        <is>
          <t>P041</t>
        </is>
      </c>
      <c r="D4912" s="159" t="n">
        <v>312</v>
      </c>
      <c r="E4912" s="160" t="n">
        <v>3384.86</v>
      </c>
      <c r="F4912" s="160" t="n">
        <v>1293.94</v>
      </c>
    </row>
    <row r="4913">
      <c r="A4913" s="104" t="inlineStr">
        <is>
          <t>2024/25</t>
        </is>
      </c>
      <c r="B4913" s="104" t="inlineStr">
        <is>
          <t>HC-119</t>
        </is>
      </c>
      <c r="C4913" s="104" t="inlineStr">
        <is>
          <t>P042</t>
        </is>
      </c>
      <c r="D4913" s="159" t="n">
        <v>591</v>
      </c>
      <c r="E4913" s="160" t="n">
        <v>2364.53</v>
      </c>
      <c r="F4913" s="160" t="n">
        <v>577.75</v>
      </c>
    </row>
    <row r="4914">
      <c r="A4914" s="104" t="inlineStr">
        <is>
          <t>2024/25</t>
        </is>
      </c>
      <c r="B4914" s="104" t="inlineStr">
        <is>
          <t>HC-120</t>
        </is>
      </c>
      <c r="C4914" s="104" t="inlineStr">
        <is>
          <t>P001</t>
        </is>
      </c>
      <c r="D4914" s="159" t="n">
        <v>3427</v>
      </c>
      <c r="E4914" s="160" t="n">
        <v>30845.36</v>
      </c>
      <c r="F4914" s="160" t="n">
        <v>10830.15</v>
      </c>
    </row>
    <row r="4915">
      <c r="A4915" s="104" t="inlineStr">
        <is>
          <t>2024/25</t>
        </is>
      </c>
      <c r="B4915" s="104" t="inlineStr">
        <is>
          <t>HC-120</t>
        </is>
      </c>
      <c r="C4915" s="104" t="inlineStr">
        <is>
          <t>P002</t>
        </is>
      </c>
      <c r="D4915" s="159" t="n">
        <v>5101</v>
      </c>
      <c r="E4915" s="160" t="n">
        <v>53324.29</v>
      </c>
      <c r="F4915" s="160" t="n">
        <v>19859.91</v>
      </c>
    </row>
    <row r="4916">
      <c r="A4916" s="104" t="inlineStr">
        <is>
          <t>2024/25</t>
        </is>
      </c>
      <c r="B4916" s="104" t="inlineStr">
        <is>
          <t>HC-120</t>
        </is>
      </c>
      <c r="C4916" s="104" t="inlineStr">
        <is>
          <t>P003</t>
        </is>
      </c>
      <c r="D4916" s="159" t="n">
        <v>7281</v>
      </c>
      <c r="E4916" s="160" t="n">
        <v>48979.55</v>
      </c>
      <c r="F4916" s="160" t="n">
        <v>16155.52</v>
      </c>
    </row>
    <row r="4917">
      <c r="A4917" s="104" t="inlineStr">
        <is>
          <t>2024/25</t>
        </is>
      </c>
      <c r="B4917" s="104" t="inlineStr">
        <is>
          <t>HC-120</t>
        </is>
      </c>
      <c r="C4917" s="104" t="inlineStr">
        <is>
          <t>P004</t>
        </is>
      </c>
      <c r="D4917" s="159" t="n">
        <v>3157</v>
      </c>
      <c r="E4917" s="160" t="n">
        <v>24676.21</v>
      </c>
      <c r="F4917" s="160" t="n">
        <v>7876.57</v>
      </c>
    </row>
    <row r="4918">
      <c r="A4918" s="104" t="inlineStr">
        <is>
          <t>2024/25</t>
        </is>
      </c>
      <c r="B4918" s="104" t="inlineStr">
        <is>
          <t>HC-120</t>
        </is>
      </c>
      <c r="C4918" s="104" t="inlineStr">
        <is>
          <t>P005</t>
        </is>
      </c>
      <c r="D4918" s="159" t="n">
        <v>7098</v>
      </c>
      <c r="E4918" s="160" t="n">
        <v>52909.03</v>
      </c>
      <c r="F4918" s="160" t="n">
        <v>16325.4</v>
      </c>
    </row>
    <row r="4919">
      <c r="A4919" s="104" t="inlineStr">
        <is>
          <t>2024/25</t>
        </is>
      </c>
      <c r="B4919" s="104" t="inlineStr">
        <is>
          <t>HC-120</t>
        </is>
      </c>
      <c r="C4919" s="104" t="inlineStr">
        <is>
          <t>P006</t>
        </is>
      </c>
      <c r="D4919" s="159" t="n">
        <v>6740</v>
      </c>
      <c r="E4919" s="160" t="n">
        <v>54534.36</v>
      </c>
      <c r="F4919" s="160" t="n">
        <v>15667.81</v>
      </c>
    </row>
    <row r="4920">
      <c r="A4920" s="104" t="inlineStr">
        <is>
          <t>2024/25</t>
        </is>
      </c>
      <c r="B4920" s="104" t="inlineStr">
        <is>
          <t>HC-120</t>
        </is>
      </c>
      <c r="C4920" s="104" t="inlineStr">
        <is>
          <t>P007</t>
        </is>
      </c>
      <c r="D4920" s="159" t="n">
        <v>5987</v>
      </c>
      <c r="E4920" s="160" t="n">
        <v>45174.06</v>
      </c>
      <c r="F4920" s="160" t="n">
        <v>12018.03</v>
      </c>
    </row>
    <row r="4921">
      <c r="A4921" s="104" t="inlineStr">
        <is>
          <t>2024/25</t>
        </is>
      </c>
      <c r="B4921" s="104" t="inlineStr">
        <is>
          <t>HC-120</t>
        </is>
      </c>
      <c r="C4921" s="104" t="inlineStr">
        <is>
          <t>P008</t>
        </is>
      </c>
      <c r="D4921" s="159" t="n">
        <v>5234</v>
      </c>
      <c r="E4921" s="160" t="n">
        <v>38531.97</v>
      </c>
      <c r="F4921" s="160" t="n">
        <v>13938.55</v>
      </c>
    </row>
    <row r="4922">
      <c r="A4922" s="104" t="inlineStr">
        <is>
          <t>2024/25</t>
        </is>
      </c>
      <c r="B4922" s="104" t="inlineStr">
        <is>
          <t>HC-120</t>
        </is>
      </c>
      <c r="C4922" s="104" t="inlineStr">
        <is>
          <t>P009</t>
        </is>
      </c>
      <c r="D4922" s="159" t="n">
        <v>2660</v>
      </c>
      <c r="E4922" s="160" t="n">
        <v>33598.19</v>
      </c>
      <c r="F4922" s="160" t="n">
        <v>13585.75</v>
      </c>
    </row>
    <row r="4923">
      <c r="A4923" s="104" t="inlineStr">
        <is>
          <t>2024/25</t>
        </is>
      </c>
      <c r="B4923" s="104" t="inlineStr">
        <is>
          <t>HC-120</t>
        </is>
      </c>
      <c r="C4923" s="104" t="inlineStr">
        <is>
          <t>P010</t>
        </is>
      </c>
      <c r="D4923" s="159" t="n">
        <v>6992</v>
      </c>
      <c r="E4923" s="160" t="n">
        <v>41317.58</v>
      </c>
      <c r="F4923" s="160" t="n">
        <v>13190.69</v>
      </c>
    </row>
    <row r="4924">
      <c r="A4924" s="104" t="inlineStr">
        <is>
          <t>2024/25</t>
        </is>
      </c>
      <c r="B4924" s="104" t="inlineStr">
        <is>
          <t>HC-120</t>
        </is>
      </c>
      <c r="C4924" s="104" t="inlineStr">
        <is>
          <t>P011</t>
        </is>
      </c>
      <c r="D4924" s="159" t="n">
        <v>6541</v>
      </c>
      <c r="E4924" s="160" t="n">
        <v>19028.88</v>
      </c>
      <c r="F4924" s="160" t="n">
        <v>4454.76</v>
      </c>
    </row>
    <row r="4925">
      <c r="A4925" s="104" t="inlineStr">
        <is>
          <t>2024/25</t>
        </is>
      </c>
      <c r="B4925" s="104" t="inlineStr">
        <is>
          <t>HC-120</t>
        </is>
      </c>
      <c r="C4925" s="104" t="inlineStr">
        <is>
          <t>P012</t>
        </is>
      </c>
      <c r="D4925" s="159" t="n">
        <v>7097</v>
      </c>
      <c r="E4925" s="160" t="n">
        <v>26446.26</v>
      </c>
      <c r="F4925" s="160" t="n">
        <v>7879.9</v>
      </c>
    </row>
    <row r="4926">
      <c r="A4926" s="104" t="inlineStr">
        <is>
          <t>2024/25</t>
        </is>
      </c>
      <c r="B4926" s="104" t="inlineStr">
        <is>
          <t>HC-120</t>
        </is>
      </c>
      <c r="C4926" s="104" t="inlineStr">
        <is>
          <t>P013</t>
        </is>
      </c>
      <c r="D4926" s="159" t="n">
        <v>7427</v>
      </c>
      <c r="E4926" s="160" t="n">
        <v>25650.6</v>
      </c>
      <c r="F4926" s="160" t="n">
        <v>6551.79</v>
      </c>
    </row>
    <row r="4927">
      <c r="A4927" s="104" t="inlineStr">
        <is>
          <t>2024/25</t>
        </is>
      </c>
      <c r="B4927" s="104" t="inlineStr">
        <is>
          <t>HC-120</t>
        </is>
      </c>
      <c r="C4927" s="104" t="inlineStr">
        <is>
          <t>P014</t>
        </is>
      </c>
      <c r="D4927" s="159" t="n">
        <v>8475</v>
      </c>
      <c r="E4927" s="160" t="n">
        <v>33131.13</v>
      </c>
      <c r="F4927" s="160" t="n">
        <v>9165.35</v>
      </c>
    </row>
    <row r="4928">
      <c r="A4928" s="104" t="inlineStr">
        <is>
          <t>2024/25</t>
        </is>
      </c>
      <c r="B4928" s="104" t="inlineStr">
        <is>
          <t>HC-120</t>
        </is>
      </c>
      <c r="C4928" s="104" t="inlineStr">
        <is>
          <t>P015</t>
        </is>
      </c>
      <c r="D4928" s="159" t="n">
        <v>5692</v>
      </c>
      <c r="E4928" s="160" t="n">
        <v>26898.06</v>
      </c>
      <c r="F4928" s="160" t="n">
        <v>8872.9</v>
      </c>
    </row>
    <row r="4929">
      <c r="A4929" s="104" t="inlineStr">
        <is>
          <t>2024/25</t>
        </is>
      </c>
      <c r="B4929" s="104" t="inlineStr">
        <is>
          <t>HC-120</t>
        </is>
      </c>
      <c r="C4929" s="104" t="inlineStr">
        <is>
          <t>P016</t>
        </is>
      </c>
      <c r="D4929" s="159" t="n">
        <v>3022</v>
      </c>
      <c r="E4929" s="160" t="n">
        <v>18689.78</v>
      </c>
      <c r="F4929" s="160" t="n">
        <v>5766.78</v>
      </c>
    </row>
    <row r="4930">
      <c r="A4930" s="104" t="inlineStr">
        <is>
          <t>2024/25</t>
        </is>
      </c>
      <c r="B4930" s="104" t="inlineStr">
        <is>
          <t>HC-120</t>
        </is>
      </c>
      <c r="C4930" s="104" t="inlineStr">
        <is>
          <t>P017</t>
        </is>
      </c>
      <c r="D4930" s="159" t="n">
        <v>2775</v>
      </c>
      <c r="E4930" s="160" t="n">
        <v>18921.85</v>
      </c>
      <c r="F4930" s="160" t="n">
        <v>6443.19</v>
      </c>
    </row>
    <row r="4931">
      <c r="A4931" s="104" t="inlineStr">
        <is>
          <t>2024/25</t>
        </is>
      </c>
      <c r="B4931" s="104" t="inlineStr">
        <is>
          <t>HC-120</t>
        </is>
      </c>
      <c r="C4931" s="104" t="inlineStr">
        <is>
          <t>P018</t>
        </is>
      </c>
      <c r="D4931" s="159" t="n">
        <v>6541</v>
      </c>
      <c r="E4931" s="160" t="n">
        <v>17246.15</v>
      </c>
      <c r="F4931" s="160" t="n">
        <v>3670.65</v>
      </c>
    </row>
    <row r="4932">
      <c r="A4932" s="104" t="inlineStr">
        <is>
          <t>2024/25</t>
        </is>
      </c>
      <c r="B4932" s="104" t="inlineStr">
        <is>
          <t>HC-120</t>
        </is>
      </c>
      <c r="C4932" s="104" t="inlineStr">
        <is>
          <t>P019</t>
        </is>
      </c>
      <c r="D4932" s="159" t="n">
        <v>8275</v>
      </c>
      <c r="E4932" s="160" t="n">
        <v>21064.56</v>
      </c>
      <c r="F4932" s="160" t="n">
        <v>5380.46</v>
      </c>
    </row>
    <row r="4933">
      <c r="A4933" s="104" t="inlineStr">
        <is>
          <t>2024/25</t>
        </is>
      </c>
      <c r="B4933" s="104" t="inlineStr">
        <is>
          <t>HC-120</t>
        </is>
      </c>
      <c r="C4933" s="104" t="inlineStr">
        <is>
          <t>P020</t>
        </is>
      </c>
      <c r="D4933" s="159" t="n">
        <v>5451</v>
      </c>
      <c r="E4933" s="160" t="n">
        <v>13876.98</v>
      </c>
      <c r="F4933" s="160" t="n">
        <v>3544.26</v>
      </c>
    </row>
    <row r="4934">
      <c r="A4934" s="104" t="inlineStr">
        <is>
          <t>2024/25</t>
        </is>
      </c>
      <c r="B4934" s="104" t="inlineStr">
        <is>
          <t>HC-120</t>
        </is>
      </c>
      <c r="C4934" s="104" t="inlineStr">
        <is>
          <t>P021</t>
        </is>
      </c>
      <c r="D4934" s="159" t="n">
        <v>8050</v>
      </c>
      <c r="E4934" s="160" t="n">
        <v>26340.51</v>
      </c>
      <c r="F4934" s="160" t="n">
        <v>7287.6</v>
      </c>
    </row>
    <row r="4935">
      <c r="A4935" s="104" t="inlineStr">
        <is>
          <t>2024/25</t>
        </is>
      </c>
      <c r="B4935" s="104" t="inlineStr">
        <is>
          <t>HC-120</t>
        </is>
      </c>
      <c r="C4935" s="104" t="inlineStr">
        <is>
          <t>P022</t>
        </is>
      </c>
      <c r="D4935" s="159" t="n">
        <v>6902</v>
      </c>
      <c r="E4935" s="160" t="n">
        <v>21333.09</v>
      </c>
      <c r="F4935" s="160" t="n">
        <v>5675.66</v>
      </c>
    </row>
    <row r="4936">
      <c r="A4936" s="104" t="inlineStr">
        <is>
          <t>2024/25</t>
        </is>
      </c>
      <c r="B4936" s="104" t="inlineStr">
        <is>
          <t>HC-120</t>
        </is>
      </c>
      <c r="C4936" s="104" t="inlineStr">
        <is>
          <t>P023</t>
        </is>
      </c>
      <c r="D4936" s="159" t="n">
        <v>8004</v>
      </c>
      <c r="E4936" s="160" t="n">
        <v>16007.03</v>
      </c>
      <c r="F4936" s="160" t="n">
        <v>3065.65</v>
      </c>
    </row>
    <row r="4937">
      <c r="A4937" s="104" t="inlineStr">
        <is>
          <t>2024/25</t>
        </is>
      </c>
      <c r="B4937" s="104" t="inlineStr">
        <is>
          <t>HC-120</t>
        </is>
      </c>
      <c r="C4937" s="104" t="inlineStr">
        <is>
          <t>P024</t>
        </is>
      </c>
      <c r="D4937" s="159" t="n">
        <v>8884</v>
      </c>
      <c r="E4937" s="160" t="n">
        <v>19382.01</v>
      </c>
      <c r="F4937" s="160" t="n">
        <v>3918.39</v>
      </c>
    </row>
    <row r="4938">
      <c r="A4938" s="104" t="inlineStr">
        <is>
          <t>2024/25</t>
        </is>
      </c>
      <c r="B4938" s="104" t="inlineStr">
        <is>
          <t>HC-120</t>
        </is>
      </c>
      <c r="C4938" s="104" t="inlineStr">
        <is>
          <t>P025</t>
        </is>
      </c>
      <c r="D4938" s="159" t="n">
        <v>7605</v>
      </c>
      <c r="E4938" s="160" t="n">
        <v>29036.24</v>
      </c>
      <c r="F4938" s="160" t="n">
        <v>10505.25</v>
      </c>
    </row>
    <row r="4939">
      <c r="A4939" s="104" t="inlineStr">
        <is>
          <t>2024/25</t>
        </is>
      </c>
      <c r="B4939" s="104" t="inlineStr">
        <is>
          <t>HC-120</t>
        </is>
      </c>
      <c r="C4939" s="104" t="inlineStr">
        <is>
          <t>P026</t>
        </is>
      </c>
      <c r="D4939" s="159" t="n">
        <v>4503</v>
      </c>
      <c r="E4939" s="160" t="n">
        <v>20058.25</v>
      </c>
      <c r="F4939" s="160" t="n">
        <v>6403.26</v>
      </c>
    </row>
    <row r="4940">
      <c r="A4940" s="104" t="inlineStr">
        <is>
          <t>2024/25</t>
        </is>
      </c>
      <c r="B4940" s="104" t="inlineStr">
        <is>
          <t>HC-120</t>
        </is>
      </c>
      <c r="C4940" s="104" t="inlineStr">
        <is>
          <t>P027</t>
        </is>
      </c>
      <c r="D4940" s="159" t="n">
        <v>3605</v>
      </c>
      <c r="E4940" s="160" t="n">
        <v>16056.6</v>
      </c>
      <c r="F4940" s="160" t="n">
        <v>5125.53</v>
      </c>
    </row>
    <row r="4941">
      <c r="A4941" s="104" t="inlineStr">
        <is>
          <t>2024/25</t>
        </is>
      </c>
      <c r="B4941" s="104" t="inlineStr">
        <is>
          <t>HC-120</t>
        </is>
      </c>
      <c r="C4941" s="104" t="inlineStr">
        <is>
          <t>P028</t>
        </is>
      </c>
      <c r="D4941" s="159" t="n">
        <v>4752</v>
      </c>
      <c r="E4941" s="160" t="n">
        <v>22465.57</v>
      </c>
      <c r="F4941" s="160" t="n">
        <v>7650.53</v>
      </c>
    </row>
    <row r="4942">
      <c r="A4942" s="104" t="inlineStr">
        <is>
          <t>2024/25</t>
        </is>
      </c>
      <c r="B4942" s="104" t="inlineStr">
        <is>
          <t>HC-120</t>
        </is>
      </c>
      <c r="C4942" s="104" t="inlineStr">
        <is>
          <t>P029</t>
        </is>
      </c>
      <c r="D4942" s="159" t="n">
        <v>12068</v>
      </c>
      <c r="E4942" s="160" t="n">
        <v>23037.28</v>
      </c>
      <c r="F4942" s="160" t="n">
        <v>3432.24</v>
      </c>
    </row>
    <row r="4943">
      <c r="A4943" s="104" t="inlineStr">
        <is>
          <t>2024/25</t>
        </is>
      </c>
      <c r="B4943" s="104" t="inlineStr">
        <is>
          <t>HC-120</t>
        </is>
      </c>
      <c r="C4943" s="104" t="inlineStr">
        <is>
          <t>P030</t>
        </is>
      </c>
      <c r="D4943" s="159" t="n">
        <v>6964</v>
      </c>
      <c r="E4943" s="160" t="n">
        <v>20888.22</v>
      </c>
      <c r="F4943" s="160" t="n">
        <v>4001.39</v>
      </c>
    </row>
    <row r="4944">
      <c r="A4944" s="104" t="inlineStr">
        <is>
          <t>2024/25</t>
        </is>
      </c>
      <c r="B4944" s="104" t="inlineStr">
        <is>
          <t>HC-120</t>
        </is>
      </c>
      <c r="C4944" s="104" t="inlineStr">
        <is>
          <t>P031</t>
        </is>
      </c>
      <c r="D4944" s="159" t="n">
        <v>3205</v>
      </c>
      <c r="E4944" s="160" t="n">
        <v>16033.13</v>
      </c>
      <c r="F4944" s="160" t="n">
        <v>4776.57</v>
      </c>
    </row>
    <row r="4945">
      <c r="A4945" s="104" t="inlineStr">
        <is>
          <t>2024/25</t>
        </is>
      </c>
      <c r="B4945" s="104" t="inlineStr">
        <is>
          <t>HC-120</t>
        </is>
      </c>
      <c r="C4945" s="104" t="inlineStr">
        <is>
          <t>P032</t>
        </is>
      </c>
      <c r="D4945" s="159" t="n">
        <v>4034</v>
      </c>
      <c r="E4945" s="160" t="n">
        <v>9535.84</v>
      </c>
      <c r="F4945" s="160" t="n">
        <v>2130.92</v>
      </c>
    </row>
    <row r="4946">
      <c r="A4946" s="104" t="inlineStr">
        <is>
          <t>2024/25</t>
        </is>
      </c>
      <c r="B4946" s="104" t="inlineStr">
        <is>
          <t>HC-120</t>
        </is>
      </c>
      <c r="C4946" s="104" t="inlineStr">
        <is>
          <t>P033</t>
        </is>
      </c>
      <c r="D4946" s="159" t="n">
        <v>2618</v>
      </c>
      <c r="E4946" s="160" t="n">
        <v>8088.75</v>
      </c>
      <c r="F4946" s="160" t="n">
        <v>2066.12</v>
      </c>
    </row>
    <row r="4947">
      <c r="A4947" s="104" t="inlineStr">
        <is>
          <t>2024/25</t>
        </is>
      </c>
      <c r="B4947" s="104" t="inlineStr">
        <is>
          <t>HC-120</t>
        </is>
      </c>
      <c r="C4947" s="104" t="inlineStr">
        <is>
          <t>P034</t>
        </is>
      </c>
      <c r="D4947" s="159" t="n">
        <v>1853</v>
      </c>
      <c r="E4947" s="160" t="n">
        <v>7745.4</v>
      </c>
      <c r="F4947" s="160" t="n">
        <v>2390.08</v>
      </c>
    </row>
    <row r="4948">
      <c r="A4948" s="104" t="inlineStr">
        <is>
          <t>2024/25</t>
        </is>
      </c>
      <c r="B4948" s="104" t="inlineStr">
        <is>
          <t>HC-120</t>
        </is>
      </c>
      <c r="C4948" s="104" t="inlineStr">
        <is>
          <t>P035</t>
        </is>
      </c>
      <c r="D4948" s="159" t="n">
        <v>2531</v>
      </c>
      <c r="E4948" s="160" t="n">
        <v>8976.35</v>
      </c>
      <c r="F4948" s="160" t="n">
        <v>2483.47</v>
      </c>
    </row>
    <row r="4949">
      <c r="A4949" s="104" t="inlineStr">
        <is>
          <t>2024/25</t>
        </is>
      </c>
      <c r="B4949" s="104" t="inlineStr">
        <is>
          <t>HC-120</t>
        </is>
      </c>
      <c r="C4949" s="104" t="inlineStr">
        <is>
          <t>P036</t>
        </is>
      </c>
      <c r="D4949" s="159" t="n">
        <v>1886</v>
      </c>
      <c r="E4949" s="160" t="n">
        <v>7206.1</v>
      </c>
      <c r="F4949" s="160" t="n">
        <v>2070.57</v>
      </c>
    </row>
    <row r="4950">
      <c r="A4950" s="104" t="inlineStr">
        <is>
          <t>2024/25</t>
        </is>
      </c>
      <c r="B4950" s="104" t="inlineStr">
        <is>
          <t>HC-120</t>
        </is>
      </c>
      <c r="C4950" s="104" t="inlineStr">
        <is>
          <t>P037</t>
        </is>
      </c>
      <c r="D4950" s="159" t="n">
        <v>2927</v>
      </c>
      <c r="E4950" s="160" t="n">
        <v>10113.88</v>
      </c>
      <c r="F4950" s="160" t="n">
        <v>3336.65</v>
      </c>
    </row>
    <row r="4951">
      <c r="A4951" s="104" t="inlineStr">
        <is>
          <t>2024/25</t>
        </is>
      </c>
      <c r="B4951" s="104" t="inlineStr">
        <is>
          <t>HC-120</t>
        </is>
      </c>
      <c r="C4951" s="104" t="inlineStr">
        <is>
          <t>P038</t>
        </is>
      </c>
      <c r="D4951" s="159" t="n">
        <v>1363</v>
      </c>
      <c r="E4951" s="160" t="n">
        <v>8553.379999999999</v>
      </c>
      <c r="F4951" s="160" t="n">
        <v>2730.72</v>
      </c>
    </row>
    <row r="4952">
      <c r="A4952" s="104" t="inlineStr">
        <is>
          <t>2024/25</t>
        </is>
      </c>
      <c r="B4952" s="104" t="inlineStr">
        <is>
          <t>HC-120</t>
        </is>
      </c>
      <c r="C4952" s="104" t="inlineStr">
        <is>
          <t>P039</t>
        </is>
      </c>
      <c r="D4952" s="159" t="n">
        <v>1505</v>
      </c>
      <c r="E4952" s="160" t="n">
        <v>9430.52</v>
      </c>
      <c r="F4952" s="160" t="n">
        <v>3110.69</v>
      </c>
    </row>
    <row r="4953">
      <c r="A4953" s="104" t="inlineStr">
        <is>
          <t>2024/25</t>
        </is>
      </c>
      <c r="B4953" s="104" t="inlineStr">
        <is>
          <t>HC-120</t>
        </is>
      </c>
      <c r="C4953" s="104" t="inlineStr">
        <is>
          <t>P040</t>
        </is>
      </c>
      <c r="D4953" s="159" t="n">
        <v>536</v>
      </c>
      <c r="E4953" s="160" t="n">
        <v>4089.51</v>
      </c>
      <c r="F4953" s="160" t="n">
        <v>1304.16</v>
      </c>
    </row>
    <row r="4954">
      <c r="A4954" s="104" t="inlineStr">
        <is>
          <t>2024/25</t>
        </is>
      </c>
      <c r="B4954" s="104" t="inlineStr">
        <is>
          <t>HC-120</t>
        </is>
      </c>
      <c r="C4954" s="104" t="inlineStr">
        <is>
          <t>P041</t>
        </is>
      </c>
      <c r="D4954" s="159" t="n">
        <v>297</v>
      </c>
      <c r="E4954" s="160" t="n">
        <v>3201.78</v>
      </c>
      <c r="F4954" s="160" t="n">
        <v>1229.12</v>
      </c>
    </row>
    <row r="4955">
      <c r="A4955" s="104" t="inlineStr">
        <is>
          <t>2024/25</t>
        </is>
      </c>
      <c r="B4955" s="104" t="inlineStr">
        <is>
          <t>HC-120</t>
        </is>
      </c>
      <c r="C4955" s="104" t="inlineStr">
        <is>
          <t>P042</t>
        </is>
      </c>
      <c r="D4955" s="159" t="n">
        <v>509</v>
      </c>
      <c r="E4955" s="160" t="n">
        <v>2036.23</v>
      </c>
      <c r="F4955" s="160" t="n">
        <v>499.45</v>
      </c>
    </row>
    <row r="4956">
      <c r="A4956" s="104" t="inlineStr">
        <is>
          <t>2025/26</t>
        </is>
      </c>
      <c r="B4956" s="104" t="inlineStr">
        <is>
          <t>HC-001</t>
        </is>
      </c>
      <c r="C4956" s="104" t="inlineStr">
        <is>
          <t>P001</t>
        </is>
      </c>
      <c r="D4956" s="159" t="n">
        <v>6878</v>
      </c>
      <c r="E4956" s="160" t="n">
        <v>64671.28</v>
      </c>
      <c r="F4956" s="160" t="n">
        <v>23074.37</v>
      </c>
    </row>
    <row r="4957">
      <c r="A4957" s="104" t="inlineStr">
        <is>
          <t>2025/26</t>
        </is>
      </c>
      <c r="B4957" s="104" t="inlineStr">
        <is>
          <t>HC-001</t>
        </is>
      </c>
      <c r="C4957" s="104" t="inlineStr">
        <is>
          <t>P002</t>
        </is>
      </c>
      <c r="D4957" s="159" t="n">
        <v>10216</v>
      </c>
      <c r="E4957" s="160" t="n">
        <v>111609.64</v>
      </c>
      <c r="F4957" s="160" t="n">
        <v>42235.42</v>
      </c>
    </row>
    <row r="4958">
      <c r="A4958" s="104" t="inlineStr">
        <is>
          <t>2025/26</t>
        </is>
      </c>
      <c r="B4958" s="104" t="inlineStr">
        <is>
          <t>HC-001</t>
        </is>
      </c>
      <c r="C4958" s="104" t="inlineStr">
        <is>
          <t>P003</t>
        </is>
      </c>
      <c r="D4958" s="159" t="n">
        <v>13770</v>
      </c>
      <c r="E4958" s="160" t="n">
        <v>96793.94</v>
      </c>
      <c r="F4958" s="160" t="n">
        <v>32448.56</v>
      </c>
    </row>
    <row r="4959">
      <c r="A4959" s="104" t="inlineStr">
        <is>
          <t>2025/26</t>
        </is>
      </c>
      <c r="B4959" s="104" t="inlineStr">
        <is>
          <t>HC-001</t>
        </is>
      </c>
      <c r="C4959" s="104" t="inlineStr">
        <is>
          <t>P004</t>
        </is>
      </c>
      <c r="D4959" s="159" t="n">
        <v>6365</v>
      </c>
      <c r="E4959" s="160" t="n">
        <v>51995.53</v>
      </c>
      <c r="F4959" s="160" t="n">
        <v>16873.43</v>
      </c>
    </row>
    <row r="4960">
      <c r="A4960" s="104" t="inlineStr">
        <is>
          <t>2025/26</t>
        </is>
      </c>
      <c r="B4960" s="104" t="inlineStr">
        <is>
          <t>HC-001</t>
        </is>
      </c>
      <c r="C4960" s="104" t="inlineStr">
        <is>
          <t>P005</t>
        </is>
      </c>
      <c r="D4960" s="159" t="n">
        <v>13685</v>
      </c>
      <c r="E4960" s="160" t="n">
        <v>106608.29</v>
      </c>
      <c r="F4960" s="160" t="n">
        <v>33434.34</v>
      </c>
    </row>
    <row r="4961">
      <c r="A4961" s="104" t="inlineStr">
        <is>
          <t>2025/26</t>
        </is>
      </c>
      <c r="B4961" s="104" t="inlineStr">
        <is>
          <t>HC-001</t>
        </is>
      </c>
      <c r="C4961" s="104" t="inlineStr">
        <is>
          <t>P006</t>
        </is>
      </c>
      <c r="D4961" s="159" t="n">
        <v>12782</v>
      </c>
      <c r="E4961" s="160" t="n">
        <v>108066.25</v>
      </c>
      <c r="F4961" s="160" t="n">
        <v>31558.39</v>
      </c>
    </row>
    <row r="4962">
      <c r="A4962" s="104" t="inlineStr">
        <is>
          <t>2025/26</t>
        </is>
      </c>
      <c r="B4962" s="104" t="inlineStr">
        <is>
          <t>HC-001</t>
        </is>
      </c>
      <c r="C4962" s="104" t="inlineStr">
        <is>
          <t>P007</t>
        </is>
      </c>
      <c r="D4962" s="159" t="n">
        <v>12781</v>
      </c>
      <c r="E4962" s="160" t="n">
        <v>100792.77</v>
      </c>
      <c r="F4962" s="160" t="n">
        <v>27250.26</v>
      </c>
    </row>
    <row r="4963">
      <c r="A4963" s="104" t="inlineStr">
        <is>
          <t>2025/26</t>
        </is>
      </c>
      <c r="B4963" s="104" t="inlineStr">
        <is>
          <t>HC-001</t>
        </is>
      </c>
      <c r="C4963" s="104" t="inlineStr">
        <is>
          <t>P008</t>
        </is>
      </c>
      <c r="D4963" s="159" t="n">
        <v>10545</v>
      </c>
      <c r="E4963" s="160" t="n">
        <v>81138.78999999999</v>
      </c>
      <c r="F4963" s="160" t="n">
        <v>29836.6</v>
      </c>
    </row>
    <row r="4964">
      <c r="A4964" s="104" t="inlineStr">
        <is>
          <t>2025/26</t>
        </is>
      </c>
      <c r="B4964" s="104" t="inlineStr">
        <is>
          <t>HC-001</t>
        </is>
      </c>
      <c r="C4964" s="104" t="inlineStr">
        <is>
          <t>P009</t>
        </is>
      </c>
      <c r="D4964" s="159" t="n">
        <v>451</v>
      </c>
      <c r="E4964" s="160" t="n">
        <v>5950.11</v>
      </c>
      <c r="F4964" s="160" t="n">
        <v>2418.78</v>
      </c>
    </row>
    <row r="4965">
      <c r="A4965" s="104" t="inlineStr">
        <is>
          <t>2025/26</t>
        </is>
      </c>
      <c r="B4965" s="104" t="inlineStr">
        <is>
          <t>HC-001</t>
        </is>
      </c>
      <c r="C4965" s="104" t="inlineStr">
        <is>
          <t>P010</t>
        </is>
      </c>
      <c r="D4965" s="159" t="n">
        <v>13644</v>
      </c>
      <c r="E4965" s="160" t="n">
        <v>84263.53</v>
      </c>
      <c r="F4965" s="160" t="n">
        <v>27340.83</v>
      </c>
    </row>
    <row r="4966">
      <c r="A4966" s="104" t="inlineStr">
        <is>
          <t>2025/26</t>
        </is>
      </c>
      <c r="B4966" s="104" t="inlineStr">
        <is>
          <t>HC-001</t>
        </is>
      </c>
      <c r="C4966" s="104" t="inlineStr">
        <is>
          <t>P011</t>
        </is>
      </c>
      <c r="D4966" s="159" t="n">
        <v>13237</v>
      </c>
      <c r="E4966" s="160" t="n">
        <v>40240.18</v>
      </c>
      <c r="F4966" s="160" t="n">
        <v>9575.280000000001</v>
      </c>
    </row>
    <row r="4967">
      <c r="A4967" s="104" t="inlineStr">
        <is>
          <t>2025/26</t>
        </is>
      </c>
      <c r="B4967" s="104" t="inlineStr">
        <is>
          <t>HC-001</t>
        </is>
      </c>
      <c r="C4967" s="104" t="inlineStr">
        <is>
          <t>P012</t>
        </is>
      </c>
      <c r="D4967" s="159" t="n">
        <v>14042</v>
      </c>
      <c r="E4967" s="160" t="n">
        <v>54699.27</v>
      </c>
      <c r="F4967" s="160" t="n">
        <v>16561.65</v>
      </c>
    </row>
    <row r="4968">
      <c r="A4968" s="104" t="inlineStr">
        <is>
          <t>2025/26</t>
        </is>
      </c>
      <c r="B4968" s="104" t="inlineStr">
        <is>
          <t>HC-001</t>
        </is>
      </c>
      <c r="C4968" s="104" t="inlineStr">
        <is>
          <t>P013</t>
        </is>
      </c>
      <c r="D4968" s="159" t="n">
        <v>14501</v>
      </c>
      <c r="E4968" s="160" t="n">
        <v>52352.71</v>
      </c>
      <c r="F4968" s="160" t="n">
        <v>13586.34</v>
      </c>
    </row>
    <row r="4969">
      <c r="A4969" s="104" t="inlineStr">
        <is>
          <t>2025/26</t>
        </is>
      </c>
      <c r="B4969" s="104" t="inlineStr">
        <is>
          <t>HC-001</t>
        </is>
      </c>
      <c r="C4969" s="104" t="inlineStr">
        <is>
          <t>P014</t>
        </is>
      </c>
      <c r="D4969" s="159" t="n">
        <v>16661</v>
      </c>
      <c r="E4969" s="160" t="n">
        <v>68061.84</v>
      </c>
      <c r="F4969" s="160" t="n">
        <v>19140.81</v>
      </c>
    </row>
    <row r="4970">
      <c r="A4970" s="104" t="inlineStr">
        <is>
          <t>2025/26</t>
        </is>
      </c>
      <c r="B4970" s="104" t="inlineStr">
        <is>
          <t>HC-001</t>
        </is>
      </c>
      <c r="C4970" s="104" t="inlineStr">
        <is>
          <t>P015</t>
        </is>
      </c>
      <c r="D4970" s="159" t="n">
        <v>11290</v>
      </c>
      <c r="E4970" s="160" t="n">
        <v>55769.92</v>
      </c>
      <c r="F4970" s="160" t="n">
        <v>18697.39</v>
      </c>
    </row>
    <row r="4971">
      <c r="A4971" s="104" t="inlineStr">
        <is>
          <t>2025/26</t>
        </is>
      </c>
      <c r="B4971" s="104" t="inlineStr">
        <is>
          <t>HC-001</t>
        </is>
      </c>
      <c r="C4971" s="104" t="inlineStr">
        <is>
          <t>P016</t>
        </is>
      </c>
      <c r="D4971" s="159" t="n">
        <v>6032</v>
      </c>
      <c r="E4971" s="160" t="n">
        <v>38965.91</v>
      </c>
      <c r="F4971" s="160" t="n">
        <v>12218.83</v>
      </c>
    </row>
    <row r="4972">
      <c r="A4972" s="104" t="inlineStr">
        <is>
          <t>2025/26</t>
        </is>
      </c>
      <c r="B4972" s="104" t="inlineStr">
        <is>
          <t>HC-001</t>
        </is>
      </c>
      <c r="C4972" s="104" t="inlineStr">
        <is>
          <t>P017</t>
        </is>
      </c>
      <c r="D4972" s="159" t="n">
        <v>5426</v>
      </c>
      <c r="E4972" s="160" t="n">
        <v>38652.65</v>
      </c>
      <c r="F4972" s="160" t="n">
        <v>13375.6</v>
      </c>
    </row>
    <row r="4973">
      <c r="A4973" s="104" t="inlineStr">
        <is>
          <t>2025/26</t>
        </is>
      </c>
      <c r="B4973" s="104" t="inlineStr">
        <is>
          <t>HC-001</t>
        </is>
      </c>
      <c r="C4973" s="104" t="inlineStr">
        <is>
          <t>P018</t>
        </is>
      </c>
      <c r="D4973" s="159" t="n">
        <v>13286</v>
      </c>
      <c r="E4973" s="160" t="n">
        <v>36600.17</v>
      </c>
      <c r="F4973" s="160" t="n">
        <v>7918.13</v>
      </c>
    </row>
    <row r="4974">
      <c r="A4974" s="104" t="inlineStr">
        <is>
          <t>2025/26</t>
        </is>
      </c>
      <c r="B4974" s="104" t="inlineStr">
        <is>
          <t>HC-001</t>
        </is>
      </c>
      <c r="C4974" s="104" t="inlineStr">
        <is>
          <t>P019</t>
        </is>
      </c>
      <c r="D4974" s="159" t="n">
        <v>16751</v>
      </c>
      <c r="E4974" s="160" t="n">
        <v>44561.89</v>
      </c>
      <c r="F4974" s="160" t="n">
        <v>11564.39</v>
      </c>
    </row>
    <row r="4975">
      <c r="A4975" s="104" t="inlineStr">
        <is>
          <t>2025/26</t>
        </is>
      </c>
      <c r="B4975" s="104" t="inlineStr">
        <is>
          <t>HC-001</t>
        </is>
      </c>
      <c r="C4975" s="104" t="inlineStr">
        <is>
          <t>P020</t>
        </is>
      </c>
      <c r="D4975" s="159" t="n">
        <v>10788</v>
      </c>
      <c r="E4975" s="160" t="n">
        <v>28694.85</v>
      </c>
      <c r="F4975" s="160" t="n">
        <v>7446.28</v>
      </c>
    </row>
    <row r="4976">
      <c r="A4976" s="104" t="inlineStr">
        <is>
          <t>2025/26</t>
        </is>
      </c>
      <c r="B4976" s="104" t="inlineStr">
        <is>
          <t>HC-001</t>
        </is>
      </c>
      <c r="C4976" s="104" t="inlineStr">
        <is>
          <t>P021</t>
        </is>
      </c>
      <c r="D4976" s="159" t="n">
        <v>16718</v>
      </c>
      <c r="E4976" s="160" t="n">
        <v>57174.38</v>
      </c>
      <c r="F4976" s="160" t="n">
        <v>16075.35</v>
      </c>
    </row>
    <row r="4977">
      <c r="A4977" s="104" t="inlineStr">
        <is>
          <t>2025/26</t>
        </is>
      </c>
      <c r="B4977" s="104" t="inlineStr">
        <is>
          <t>HC-001</t>
        </is>
      </c>
      <c r="C4977" s="104" t="inlineStr">
        <is>
          <t>P022</t>
        </is>
      </c>
      <c r="D4977" s="159" t="n">
        <v>13516</v>
      </c>
      <c r="E4977" s="160" t="n">
        <v>43655.25</v>
      </c>
      <c r="F4977" s="160" t="n">
        <v>11803.39</v>
      </c>
    </row>
    <row r="4978">
      <c r="A4978" s="104" t="inlineStr">
        <is>
          <t>2025/26</t>
        </is>
      </c>
      <c r="B4978" s="104" t="inlineStr">
        <is>
          <t>HC-001</t>
        </is>
      </c>
      <c r="C4978" s="104" t="inlineStr">
        <is>
          <t>P023</t>
        </is>
      </c>
      <c r="D4978" s="159" t="n">
        <v>15588</v>
      </c>
      <c r="E4978" s="160" t="n">
        <v>32576.71</v>
      </c>
      <c r="F4978" s="160" t="n">
        <v>6342.2</v>
      </c>
    </row>
    <row r="4979">
      <c r="A4979" s="104" t="inlineStr">
        <is>
          <t>2025/26</t>
        </is>
      </c>
      <c r="B4979" s="104" t="inlineStr">
        <is>
          <t>HC-001</t>
        </is>
      </c>
      <c r="C4979" s="104" t="inlineStr">
        <is>
          <t>P024</t>
        </is>
      </c>
      <c r="D4979" s="159" t="n">
        <v>17945</v>
      </c>
      <c r="E4979" s="160" t="n">
        <v>40914.99</v>
      </c>
      <c r="F4979" s="160" t="n">
        <v>8407.129999999999</v>
      </c>
    </row>
    <row r="4980">
      <c r="A4980" s="104" t="inlineStr">
        <is>
          <t>2025/26</t>
        </is>
      </c>
      <c r="B4980" s="104" t="inlineStr">
        <is>
          <t>HC-001</t>
        </is>
      </c>
      <c r="C4980" s="104" t="inlineStr">
        <is>
          <t>P025</t>
        </is>
      </c>
      <c r="D4980" s="159" t="n">
        <v>15013</v>
      </c>
      <c r="E4980" s="160" t="n">
        <v>59895.31</v>
      </c>
      <c r="F4980" s="160" t="n">
        <v>22023.82</v>
      </c>
    </row>
    <row r="4981">
      <c r="A4981" s="104" t="inlineStr">
        <is>
          <t>2025/26</t>
        </is>
      </c>
      <c r="B4981" s="104" t="inlineStr">
        <is>
          <t>HC-001</t>
        </is>
      </c>
      <c r="C4981" s="104" t="inlineStr">
        <is>
          <t>P026</t>
        </is>
      </c>
      <c r="D4981" s="159" t="n">
        <v>8992</v>
      </c>
      <c r="E4981" s="160" t="n">
        <v>41857.08</v>
      </c>
      <c r="F4981" s="160" t="n">
        <v>13576.45</v>
      </c>
    </row>
    <row r="4982">
      <c r="A4982" s="104" t="inlineStr">
        <is>
          <t>2025/26</t>
        </is>
      </c>
      <c r="B4982" s="104" t="inlineStr">
        <is>
          <t>HC-001</t>
        </is>
      </c>
      <c r="C4982" s="104" t="inlineStr">
        <is>
          <t>P027</t>
        </is>
      </c>
      <c r="D4982" s="159" t="n">
        <v>7281</v>
      </c>
      <c r="E4982" s="160" t="n">
        <v>33892.49</v>
      </c>
      <c r="F4982" s="160" t="n">
        <v>10995.19</v>
      </c>
    </row>
    <row r="4983">
      <c r="A4983" s="104" t="inlineStr">
        <is>
          <t>2025/26</t>
        </is>
      </c>
      <c r="B4983" s="104" t="inlineStr">
        <is>
          <t>HC-001</t>
        </is>
      </c>
      <c r="C4983" s="104" t="inlineStr">
        <is>
          <t>P028</t>
        </is>
      </c>
      <c r="D4983" s="159" t="n">
        <v>9756</v>
      </c>
      <c r="E4983" s="160" t="n">
        <v>48196.26</v>
      </c>
      <c r="F4983" s="160" t="n">
        <v>16677.19</v>
      </c>
    </row>
    <row r="4984">
      <c r="A4984" s="104" t="inlineStr">
        <is>
          <t>2025/26</t>
        </is>
      </c>
      <c r="B4984" s="104" t="inlineStr">
        <is>
          <t>HC-001</t>
        </is>
      </c>
      <c r="C4984" s="104" t="inlineStr">
        <is>
          <t>P029</t>
        </is>
      </c>
      <c r="D4984" s="159" t="n">
        <v>24785</v>
      </c>
      <c r="E4984" s="160" t="n">
        <v>49444.65</v>
      </c>
      <c r="F4984" s="160" t="n">
        <v>7486.45</v>
      </c>
    </row>
    <row r="4985">
      <c r="A4985" s="104" t="inlineStr">
        <is>
          <t>2025/26</t>
        </is>
      </c>
      <c r="B4985" s="104" t="inlineStr">
        <is>
          <t>HC-001</t>
        </is>
      </c>
      <c r="C4985" s="104" t="inlineStr">
        <is>
          <t>P030</t>
        </is>
      </c>
      <c r="D4985" s="159" t="n">
        <v>13026</v>
      </c>
      <c r="E4985" s="160" t="n">
        <v>40833.18</v>
      </c>
      <c r="F4985" s="160" t="n">
        <v>7948.4</v>
      </c>
    </row>
    <row r="4986">
      <c r="A4986" s="104" t="inlineStr">
        <is>
          <t>2025/26</t>
        </is>
      </c>
      <c r="B4986" s="104" t="inlineStr">
        <is>
          <t>HC-001</t>
        </is>
      </c>
      <c r="C4986" s="104" t="inlineStr">
        <is>
          <t>P031</t>
        </is>
      </c>
      <c r="D4986" s="159" t="n">
        <v>6013</v>
      </c>
      <c r="E4986" s="160" t="n">
        <v>31422.78</v>
      </c>
      <c r="F4986" s="160" t="n">
        <v>9515.790000000001</v>
      </c>
    </row>
    <row r="4987">
      <c r="A4987" s="104" t="inlineStr">
        <is>
          <t>2025/26</t>
        </is>
      </c>
      <c r="B4987" s="104" t="inlineStr">
        <is>
          <t>HC-001</t>
        </is>
      </c>
      <c r="C4987" s="104" t="inlineStr">
        <is>
          <t>P032</t>
        </is>
      </c>
      <c r="D4987" s="159" t="n">
        <v>7920</v>
      </c>
      <c r="E4987" s="160" t="n">
        <v>19559.82</v>
      </c>
      <c r="F4987" s="160" t="n">
        <v>4441.53</v>
      </c>
    </row>
    <row r="4988">
      <c r="A4988" s="104" t="inlineStr">
        <is>
          <t>2025/26</t>
        </is>
      </c>
      <c r="B4988" s="104" t="inlineStr">
        <is>
          <t>HC-001</t>
        </is>
      </c>
      <c r="C4988" s="104" t="inlineStr">
        <is>
          <t>P033</t>
        </is>
      </c>
      <c r="D4988" s="159" t="n">
        <v>5207</v>
      </c>
      <c r="E4988" s="160" t="n">
        <v>16818.11</v>
      </c>
      <c r="F4988" s="160" t="n">
        <v>4365.39</v>
      </c>
    </row>
    <row r="4989">
      <c r="A4989" s="104" t="inlineStr">
        <is>
          <t>2025/26</t>
        </is>
      </c>
      <c r="B4989" s="104" t="inlineStr">
        <is>
          <t>HC-001</t>
        </is>
      </c>
      <c r="C4989" s="104" t="inlineStr">
        <is>
          <t>P034</t>
        </is>
      </c>
      <c r="D4989" s="159" t="n">
        <v>3557</v>
      </c>
      <c r="E4989" s="160" t="n">
        <v>15545.36</v>
      </c>
      <c r="F4989" s="160" t="n">
        <v>4875.02</v>
      </c>
    </row>
    <row r="4990">
      <c r="A4990" s="104" t="inlineStr">
        <is>
          <t>2025/26</t>
        </is>
      </c>
      <c r="B4990" s="104" t="inlineStr">
        <is>
          <t>HC-001</t>
        </is>
      </c>
      <c r="C4990" s="104" t="inlineStr">
        <is>
          <t>P035</t>
        </is>
      </c>
      <c r="D4990" s="159" t="n">
        <v>4950</v>
      </c>
      <c r="E4990" s="160" t="n">
        <v>18342.92</v>
      </c>
      <c r="F4990" s="160" t="n">
        <v>5157.36</v>
      </c>
    </row>
    <row r="4991">
      <c r="A4991" s="104" t="inlineStr">
        <is>
          <t>2025/26</t>
        </is>
      </c>
      <c r="B4991" s="104" t="inlineStr">
        <is>
          <t>HC-001</t>
        </is>
      </c>
      <c r="C4991" s="104" t="inlineStr">
        <is>
          <t>P036</t>
        </is>
      </c>
      <c r="D4991" s="159" t="n">
        <v>3939</v>
      </c>
      <c r="E4991" s="160" t="n">
        <v>15718.16</v>
      </c>
      <c r="F4991" s="160" t="n">
        <v>4590.18</v>
      </c>
    </row>
    <row r="4992">
      <c r="A4992" s="104" t="inlineStr">
        <is>
          <t>2025/26</t>
        </is>
      </c>
      <c r="B4992" s="104" t="inlineStr">
        <is>
          <t>HC-001</t>
        </is>
      </c>
      <c r="C4992" s="104" t="inlineStr">
        <is>
          <t>P037</t>
        </is>
      </c>
      <c r="D4992" s="159" t="n">
        <v>5902</v>
      </c>
      <c r="E4992" s="160" t="n">
        <v>21312.38</v>
      </c>
      <c r="F4992" s="160" t="n">
        <v>7142.94</v>
      </c>
    </row>
    <row r="4993">
      <c r="A4993" s="104" t="inlineStr">
        <is>
          <t>2025/26</t>
        </is>
      </c>
      <c r="B4993" s="104" t="inlineStr">
        <is>
          <t>HC-001</t>
        </is>
      </c>
      <c r="C4993" s="104" t="inlineStr">
        <is>
          <t>P038</t>
        </is>
      </c>
      <c r="D4993" s="159" t="n">
        <v>2780</v>
      </c>
      <c r="E4993" s="160" t="n">
        <v>18223.19</v>
      </c>
      <c r="F4993" s="160" t="n">
        <v>5910.61</v>
      </c>
    </row>
    <row r="4994">
      <c r="A4994" s="104" t="inlineStr">
        <is>
          <t>2025/26</t>
        </is>
      </c>
      <c r="B4994" s="104" t="inlineStr">
        <is>
          <t>HC-001</t>
        </is>
      </c>
      <c r="C4994" s="104" t="inlineStr">
        <is>
          <t>P039</t>
        </is>
      </c>
      <c r="D4994" s="159" t="n">
        <v>2888</v>
      </c>
      <c r="E4994" s="160" t="n">
        <v>18935.03</v>
      </c>
      <c r="F4994" s="160" t="n">
        <v>6348.72</v>
      </c>
    </row>
    <row r="4995">
      <c r="A4995" s="104" t="inlineStr">
        <is>
          <t>2025/26</t>
        </is>
      </c>
      <c r="B4995" s="104" t="inlineStr">
        <is>
          <t>HC-001</t>
        </is>
      </c>
      <c r="C4995" s="104" t="inlineStr">
        <is>
          <t>P040</t>
        </is>
      </c>
      <c r="D4995" s="159" t="n">
        <v>1097</v>
      </c>
      <c r="E4995" s="160" t="n">
        <v>8747.6</v>
      </c>
      <c r="F4995" s="160" t="n">
        <v>2834.29</v>
      </c>
    </row>
    <row r="4996">
      <c r="A4996" s="104" t="inlineStr">
        <is>
          <t>2025/26</t>
        </is>
      </c>
      <c r="B4996" s="104" t="inlineStr">
        <is>
          <t>HC-001</t>
        </is>
      </c>
      <c r="C4996" s="104" t="inlineStr">
        <is>
          <t>P041</t>
        </is>
      </c>
      <c r="D4996" s="159" t="n">
        <v>548</v>
      </c>
      <c r="E4996" s="160" t="n">
        <v>6202.5</v>
      </c>
      <c r="F4996" s="160" t="n">
        <v>2413.46</v>
      </c>
    </row>
    <row r="4997">
      <c r="A4997" s="104" t="inlineStr">
        <is>
          <t>2025/26</t>
        </is>
      </c>
      <c r="B4997" s="104" t="inlineStr">
        <is>
          <t>HC-001</t>
        </is>
      </c>
      <c r="C4997" s="104" t="inlineStr">
        <is>
          <t>P042</t>
        </is>
      </c>
      <c r="D4997" s="159" t="n">
        <v>1058</v>
      </c>
      <c r="E4997" s="160" t="n">
        <v>4421.74</v>
      </c>
      <c r="F4997" s="160" t="n">
        <v>1099.02</v>
      </c>
    </row>
    <row r="4998">
      <c r="A4998" s="104" t="inlineStr">
        <is>
          <t>2025/26</t>
        </is>
      </c>
      <c r="B4998" s="104" t="inlineStr">
        <is>
          <t>HC-002</t>
        </is>
      </c>
      <c r="C4998" s="104" t="inlineStr">
        <is>
          <t>P001</t>
        </is>
      </c>
      <c r="D4998" s="159" t="n">
        <v>3996</v>
      </c>
      <c r="E4998" s="160" t="n">
        <v>37558.7</v>
      </c>
      <c r="F4998" s="160" t="n">
        <v>13375.55</v>
      </c>
    </row>
    <row r="4999">
      <c r="A4999" s="104" t="inlineStr">
        <is>
          <t>2025/26</t>
        </is>
      </c>
      <c r="B4999" s="104" t="inlineStr">
        <is>
          <t>HC-002</t>
        </is>
      </c>
      <c r="C4999" s="104" t="inlineStr">
        <is>
          <t>P002</t>
        </is>
      </c>
      <c r="D4999" s="159" t="n">
        <v>5675</v>
      </c>
      <c r="E4999" s="160" t="n">
        <v>61986.81</v>
      </c>
      <c r="F4999" s="160" t="n">
        <v>23410.29</v>
      </c>
    </row>
    <row r="5000">
      <c r="A5000" s="104" t="inlineStr">
        <is>
          <t>2025/26</t>
        </is>
      </c>
      <c r="B5000" s="104" t="inlineStr">
        <is>
          <t>HC-002</t>
        </is>
      </c>
      <c r="C5000" s="104" t="inlineStr">
        <is>
          <t>P003</t>
        </is>
      </c>
      <c r="D5000" s="159" t="n">
        <v>8083</v>
      </c>
      <c r="E5000" s="160" t="n">
        <v>56817.95</v>
      </c>
      <c r="F5000" s="160" t="n">
        <v>19005.62</v>
      </c>
    </row>
    <row r="5001">
      <c r="A5001" s="104" t="inlineStr">
        <is>
          <t>2025/26</t>
        </is>
      </c>
      <c r="B5001" s="104" t="inlineStr">
        <is>
          <t>HC-002</t>
        </is>
      </c>
      <c r="C5001" s="104" t="inlineStr">
        <is>
          <t>P004</t>
        </is>
      </c>
      <c r="D5001" s="159" t="n">
        <v>3694</v>
      </c>
      <c r="E5001" s="160" t="n">
        <v>30179.63</v>
      </c>
      <c r="F5001" s="160" t="n">
        <v>9769.59</v>
      </c>
    </row>
    <row r="5002">
      <c r="A5002" s="104" t="inlineStr">
        <is>
          <t>2025/26</t>
        </is>
      </c>
      <c r="B5002" s="104" t="inlineStr">
        <is>
          <t>HC-002</t>
        </is>
      </c>
      <c r="C5002" s="104" t="inlineStr">
        <is>
          <t>P005</t>
        </is>
      </c>
      <c r="D5002" s="159" t="n">
        <v>7537</v>
      </c>
      <c r="E5002" s="160" t="n">
        <v>58719.64</v>
      </c>
      <c r="F5002" s="160" t="n">
        <v>18374.21</v>
      </c>
    </row>
    <row r="5003">
      <c r="A5003" s="104" t="inlineStr">
        <is>
          <t>2025/26</t>
        </is>
      </c>
      <c r="B5003" s="104" t="inlineStr">
        <is>
          <t>HC-002</t>
        </is>
      </c>
      <c r="C5003" s="104" t="inlineStr">
        <is>
          <t>P006</t>
        </is>
      </c>
      <c r="D5003" s="159" t="n">
        <v>7181</v>
      </c>
      <c r="E5003" s="160" t="n">
        <v>60719.58</v>
      </c>
      <c r="F5003" s="160" t="n">
        <v>17688.55</v>
      </c>
    </row>
    <row r="5004">
      <c r="A5004" s="104" t="inlineStr">
        <is>
          <t>2025/26</t>
        </is>
      </c>
      <c r="B5004" s="104" t="inlineStr">
        <is>
          <t>HC-002</t>
        </is>
      </c>
      <c r="C5004" s="104" t="inlineStr">
        <is>
          <t>P007</t>
        </is>
      </c>
      <c r="D5004" s="159" t="n">
        <v>6828</v>
      </c>
      <c r="E5004" s="160" t="n">
        <v>53837.43</v>
      </c>
      <c r="F5004" s="160" t="n">
        <v>14525.1</v>
      </c>
    </row>
    <row r="5005">
      <c r="A5005" s="104" t="inlineStr">
        <is>
          <t>2025/26</t>
        </is>
      </c>
      <c r="B5005" s="104" t="inlineStr">
        <is>
          <t>HC-002</t>
        </is>
      </c>
      <c r="C5005" s="104" t="inlineStr">
        <is>
          <t>P008</t>
        </is>
      </c>
      <c r="D5005" s="159" t="n">
        <v>5803</v>
      </c>
      <c r="E5005" s="160" t="n">
        <v>44664.73</v>
      </c>
      <c r="F5005" s="160" t="n">
        <v>16387.98</v>
      </c>
    </row>
    <row r="5006">
      <c r="A5006" s="104" t="inlineStr">
        <is>
          <t>2025/26</t>
        </is>
      </c>
      <c r="B5006" s="104" t="inlineStr">
        <is>
          <t>HC-002</t>
        </is>
      </c>
      <c r="C5006" s="104" t="inlineStr">
        <is>
          <t>P009</t>
        </is>
      </c>
      <c r="D5006" s="159" t="n">
        <v>237</v>
      </c>
      <c r="E5006" s="160" t="n">
        <v>3131.18</v>
      </c>
      <c r="F5006" s="160" t="n">
        <v>1264.16</v>
      </c>
    </row>
    <row r="5007">
      <c r="A5007" s="104" t="inlineStr">
        <is>
          <t>2025/26</t>
        </is>
      </c>
      <c r="B5007" s="104" t="inlineStr">
        <is>
          <t>HC-002</t>
        </is>
      </c>
      <c r="C5007" s="104" t="inlineStr">
        <is>
          <t>P010</t>
        </is>
      </c>
      <c r="D5007" s="159" t="n">
        <v>7640</v>
      </c>
      <c r="E5007" s="160" t="n">
        <v>47179.9</v>
      </c>
      <c r="F5007" s="160" t="n">
        <v>15270.12</v>
      </c>
    </row>
    <row r="5008">
      <c r="A5008" s="104" t="inlineStr">
        <is>
          <t>2025/26</t>
        </is>
      </c>
      <c r="B5008" s="104" t="inlineStr">
        <is>
          <t>HC-002</t>
        </is>
      </c>
      <c r="C5008" s="104" t="inlineStr">
        <is>
          <t>P011</t>
        </is>
      </c>
      <c r="D5008" s="159" t="n">
        <v>7189</v>
      </c>
      <c r="E5008" s="160" t="n">
        <v>21859</v>
      </c>
      <c r="F5008" s="160" t="n">
        <v>5189.38</v>
      </c>
    </row>
    <row r="5009">
      <c r="A5009" s="104" t="inlineStr">
        <is>
          <t>2025/26</t>
        </is>
      </c>
      <c r="B5009" s="104" t="inlineStr">
        <is>
          <t>HC-002</t>
        </is>
      </c>
      <c r="C5009" s="104" t="inlineStr">
        <is>
          <t>P012</t>
        </is>
      </c>
      <c r="D5009" s="159" t="n">
        <v>7722</v>
      </c>
      <c r="E5009" s="160" t="n">
        <v>30081.39</v>
      </c>
      <c r="F5009" s="160" t="n">
        <v>9090.870000000001</v>
      </c>
    </row>
    <row r="5010">
      <c r="A5010" s="104" t="inlineStr">
        <is>
          <t>2025/26</t>
        </is>
      </c>
      <c r="B5010" s="104" t="inlineStr">
        <is>
          <t>HC-002</t>
        </is>
      </c>
      <c r="C5010" s="104" t="inlineStr">
        <is>
          <t>P013</t>
        </is>
      </c>
      <c r="D5010" s="159" t="n">
        <v>8220</v>
      </c>
      <c r="E5010" s="160" t="n">
        <v>29673.74</v>
      </c>
      <c r="F5010" s="160" t="n">
        <v>7685.32</v>
      </c>
    </row>
    <row r="5011">
      <c r="A5011" s="104" t="inlineStr">
        <is>
          <t>2025/26</t>
        </is>
      </c>
      <c r="B5011" s="104" t="inlineStr">
        <is>
          <t>HC-002</t>
        </is>
      </c>
      <c r="C5011" s="104" t="inlineStr">
        <is>
          <t>P014</t>
        </is>
      </c>
      <c r="D5011" s="159" t="n">
        <v>8753</v>
      </c>
      <c r="E5011" s="160" t="n">
        <v>35752.56</v>
      </c>
      <c r="F5011" s="160" t="n">
        <v>10031.55</v>
      </c>
    </row>
    <row r="5012">
      <c r="A5012" s="104" t="inlineStr">
        <is>
          <t>2025/26</t>
        </is>
      </c>
      <c r="B5012" s="104" t="inlineStr">
        <is>
          <t>HC-002</t>
        </is>
      </c>
      <c r="C5012" s="104" t="inlineStr">
        <is>
          <t>P015</t>
        </is>
      </c>
      <c r="D5012" s="159" t="n">
        <v>6716</v>
      </c>
      <c r="E5012" s="160" t="n">
        <v>33181.91</v>
      </c>
      <c r="F5012" s="160" t="n">
        <v>11099.36</v>
      </c>
    </row>
    <row r="5013">
      <c r="A5013" s="104" t="inlineStr">
        <is>
          <t>2025/26</t>
        </is>
      </c>
      <c r="B5013" s="104" t="inlineStr">
        <is>
          <t>HC-002</t>
        </is>
      </c>
      <c r="C5013" s="104" t="inlineStr">
        <is>
          <t>P016</t>
        </is>
      </c>
      <c r="D5013" s="159" t="n">
        <v>3360</v>
      </c>
      <c r="E5013" s="160" t="n">
        <v>21706.29</v>
      </c>
      <c r="F5013" s="160" t="n">
        <v>6794.18</v>
      </c>
    </row>
    <row r="5014">
      <c r="A5014" s="104" t="inlineStr">
        <is>
          <t>2025/26</t>
        </is>
      </c>
      <c r="B5014" s="104" t="inlineStr">
        <is>
          <t>HC-002</t>
        </is>
      </c>
      <c r="C5014" s="104" t="inlineStr">
        <is>
          <t>P017</t>
        </is>
      </c>
      <c r="D5014" s="159" t="n">
        <v>3044</v>
      </c>
      <c r="E5014" s="160" t="n">
        <v>21687.45</v>
      </c>
      <c r="F5014" s="160" t="n">
        <v>7490.14</v>
      </c>
    </row>
    <row r="5015">
      <c r="A5015" s="104" t="inlineStr">
        <is>
          <t>2025/26</t>
        </is>
      </c>
      <c r="B5015" s="104" t="inlineStr">
        <is>
          <t>HC-002</t>
        </is>
      </c>
      <c r="C5015" s="104" t="inlineStr">
        <is>
          <t>P018</t>
        </is>
      </c>
      <c r="D5015" s="159" t="n">
        <v>6963</v>
      </c>
      <c r="E5015" s="160" t="n">
        <v>19180.82</v>
      </c>
      <c r="F5015" s="160" t="n">
        <v>4139.77</v>
      </c>
    </row>
    <row r="5016">
      <c r="A5016" s="104" t="inlineStr">
        <is>
          <t>2025/26</t>
        </is>
      </c>
      <c r="B5016" s="104" t="inlineStr">
        <is>
          <t>HC-002</t>
        </is>
      </c>
      <c r="C5016" s="104" t="inlineStr">
        <is>
          <t>P019</t>
        </is>
      </c>
      <c r="D5016" s="159" t="n">
        <v>9082</v>
      </c>
      <c r="E5016" s="160" t="n">
        <v>24157.51</v>
      </c>
      <c r="F5016" s="160" t="n">
        <v>6257.63</v>
      </c>
    </row>
    <row r="5017">
      <c r="A5017" s="104" t="inlineStr">
        <is>
          <t>2025/26</t>
        </is>
      </c>
      <c r="B5017" s="104" t="inlineStr">
        <is>
          <t>HC-002</t>
        </is>
      </c>
      <c r="C5017" s="104" t="inlineStr">
        <is>
          <t>P020</t>
        </is>
      </c>
      <c r="D5017" s="159" t="n">
        <v>6292</v>
      </c>
      <c r="E5017" s="160" t="n">
        <v>16737.09</v>
      </c>
      <c r="F5017" s="160" t="n">
        <v>4333.98</v>
      </c>
    </row>
    <row r="5018">
      <c r="A5018" s="104" t="inlineStr">
        <is>
          <t>2025/26</t>
        </is>
      </c>
      <c r="B5018" s="104" t="inlineStr">
        <is>
          <t>HC-002</t>
        </is>
      </c>
      <c r="C5018" s="104" t="inlineStr">
        <is>
          <t>P021</t>
        </is>
      </c>
      <c r="D5018" s="159" t="n">
        <v>8811</v>
      </c>
      <c r="E5018" s="160" t="n">
        <v>30132.25</v>
      </c>
      <c r="F5018" s="160" t="n">
        <v>8453.389999999999</v>
      </c>
    </row>
    <row r="5019">
      <c r="A5019" s="104" t="inlineStr">
        <is>
          <t>2025/26</t>
        </is>
      </c>
      <c r="B5019" s="104" t="inlineStr">
        <is>
          <t>HC-002</t>
        </is>
      </c>
      <c r="C5019" s="104" t="inlineStr">
        <is>
          <t>P022</t>
        </is>
      </c>
      <c r="D5019" s="159" t="n">
        <v>7610</v>
      </c>
      <c r="E5019" s="160" t="n">
        <v>24581.55</v>
      </c>
      <c r="F5019" s="160" t="n">
        <v>6632.78</v>
      </c>
    </row>
    <row r="5020">
      <c r="A5020" s="104" t="inlineStr">
        <is>
          <t>2025/26</t>
        </is>
      </c>
      <c r="B5020" s="104" t="inlineStr">
        <is>
          <t>HC-002</t>
        </is>
      </c>
      <c r="C5020" s="104" t="inlineStr">
        <is>
          <t>P023</t>
        </is>
      </c>
      <c r="D5020" s="159" t="n">
        <v>8714</v>
      </c>
      <c r="E5020" s="160" t="n">
        <v>18212.66</v>
      </c>
      <c r="F5020" s="160" t="n">
        <v>3537.49</v>
      </c>
    </row>
    <row r="5021">
      <c r="A5021" s="104" t="inlineStr">
        <is>
          <t>2025/26</t>
        </is>
      </c>
      <c r="B5021" s="104" t="inlineStr">
        <is>
          <t>HC-002</t>
        </is>
      </c>
      <c r="C5021" s="104" t="inlineStr">
        <is>
          <t>P024</t>
        </is>
      </c>
      <c r="D5021" s="159" t="n">
        <v>9685</v>
      </c>
      <c r="E5021" s="160" t="n">
        <v>22085.24</v>
      </c>
      <c r="F5021" s="160" t="n">
        <v>4528.8</v>
      </c>
    </row>
    <row r="5022">
      <c r="A5022" s="104" t="inlineStr">
        <is>
          <t>2025/26</t>
        </is>
      </c>
      <c r="B5022" s="104" t="inlineStr">
        <is>
          <t>HC-002</t>
        </is>
      </c>
      <c r="C5022" s="104" t="inlineStr">
        <is>
          <t>P025</t>
        </is>
      </c>
      <c r="D5022" s="159" t="n">
        <v>7811</v>
      </c>
      <c r="E5022" s="160" t="n">
        <v>31160.2</v>
      </c>
      <c r="F5022" s="160" t="n">
        <v>11430.43</v>
      </c>
    </row>
    <row r="5023">
      <c r="A5023" s="104" t="inlineStr">
        <is>
          <t>2025/26</t>
        </is>
      </c>
      <c r="B5023" s="104" t="inlineStr">
        <is>
          <t>HC-002</t>
        </is>
      </c>
      <c r="C5023" s="104" t="inlineStr">
        <is>
          <t>P026</t>
        </is>
      </c>
      <c r="D5023" s="159" t="n">
        <v>4775</v>
      </c>
      <c r="E5023" s="160" t="n">
        <v>22222.69</v>
      </c>
      <c r="F5023" s="160" t="n">
        <v>7193.88</v>
      </c>
    </row>
    <row r="5024">
      <c r="A5024" s="104" t="inlineStr">
        <is>
          <t>2025/26</t>
        </is>
      </c>
      <c r="B5024" s="104" t="inlineStr">
        <is>
          <t>HC-002</t>
        </is>
      </c>
      <c r="C5024" s="104" t="inlineStr">
        <is>
          <t>P027</t>
        </is>
      </c>
      <c r="D5024" s="159" t="n">
        <v>4130</v>
      </c>
      <c r="E5024" s="160" t="n">
        <v>19226.84</v>
      </c>
      <c r="F5024" s="160" t="n">
        <v>6223.39</v>
      </c>
    </row>
    <row r="5025">
      <c r="A5025" s="104" t="inlineStr">
        <is>
          <t>2025/26</t>
        </is>
      </c>
      <c r="B5025" s="104" t="inlineStr">
        <is>
          <t>HC-002</t>
        </is>
      </c>
      <c r="C5025" s="104" t="inlineStr">
        <is>
          <t>P028</t>
        </is>
      </c>
      <c r="D5025" s="159" t="n">
        <v>5592</v>
      </c>
      <c r="E5025" s="160" t="n">
        <v>27620.96</v>
      </c>
      <c r="F5025" s="160" t="n">
        <v>9535.450000000001</v>
      </c>
    </row>
    <row r="5026">
      <c r="A5026" s="104" t="inlineStr">
        <is>
          <t>2025/26</t>
        </is>
      </c>
      <c r="B5026" s="104" t="inlineStr">
        <is>
          <t>HC-002</t>
        </is>
      </c>
      <c r="C5026" s="104" t="inlineStr">
        <is>
          <t>P029</t>
        </is>
      </c>
      <c r="D5026" s="159" t="n">
        <v>13999</v>
      </c>
      <c r="E5026" s="160" t="n">
        <v>27926.26</v>
      </c>
      <c r="F5026" s="160" t="n">
        <v>4219.83</v>
      </c>
    </row>
    <row r="5027">
      <c r="A5027" s="104" t="inlineStr">
        <is>
          <t>2025/26</t>
        </is>
      </c>
      <c r="B5027" s="104" t="inlineStr">
        <is>
          <t>HC-002</t>
        </is>
      </c>
      <c r="C5027" s="104" t="inlineStr">
        <is>
          <t>P030</t>
        </is>
      </c>
      <c r="D5027" s="159" t="n">
        <v>7527</v>
      </c>
      <c r="E5027" s="160" t="n">
        <v>23596.86</v>
      </c>
      <c r="F5027" s="160" t="n">
        <v>4583.6</v>
      </c>
    </row>
    <row r="5028">
      <c r="A5028" s="104" t="inlineStr">
        <is>
          <t>2025/26</t>
        </is>
      </c>
      <c r="B5028" s="104" t="inlineStr">
        <is>
          <t>HC-002</t>
        </is>
      </c>
      <c r="C5028" s="104" t="inlineStr">
        <is>
          <t>P031</t>
        </is>
      </c>
      <c r="D5028" s="159" t="n">
        <v>3341</v>
      </c>
      <c r="E5028" s="160" t="n">
        <v>17447.72</v>
      </c>
      <c r="F5028" s="160" t="n">
        <v>5271.47</v>
      </c>
    </row>
    <row r="5029">
      <c r="A5029" s="104" t="inlineStr">
        <is>
          <t>2025/26</t>
        </is>
      </c>
      <c r="B5029" s="104" t="inlineStr">
        <is>
          <t>HC-002</t>
        </is>
      </c>
      <c r="C5029" s="104" t="inlineStr">
        <is>
          <t>P032</t>
        </is>
      </c>
      <c r="D5029" s="159" t="n">
        <v>4239</v>
      </c>
      <c r="E5029" s="160" t="n">
        <v>10470.85</v>
      </c>
      <c r="F5029" s="160" t="n">
        <v>2372.5</v>
      </c>
    </row>
    <row r="5030">
      <c r="A5030" s="104" t="inlineStr">
        <is>
          <t>2025/26</t>
        </is>
      </c>
      <c r="B5030" s="104" t="inlineStr">
        <is>
          <t>HC-002</t>
        </is>
      </c>
      <c r="C5030" s="104" t="inlineStr">
        <is>
          <t>P033</t>
        </is>
      </c>
      <c r="D5030" s="159" t="n">
        <v>3008</v>
      </c>
      <c r="E5030" s="160" t="n">
        <v>9710.889999999999</v>
      </c>
      <c r="F5030" s="160" t="n">
        <v>2514.89</v>
      </c>
    </row>
    <row r="5031">
      <c r="A5031" s="104" t="inlineStr">
        <is>
          <t>2025/26</t>
        </is>
      </c>
      <c r="B5031" s="104" t="inlineStr">
        <is>
          <t>HC-002</t>
        </is>
      </c>
      <c r="C5031" s="104" t="inlineStr">
        <is>
          <t>P034</t>
        </is>
      </c>
      <c r="D5031" s="159" t="n">
        <v>1967</v>
      </c>
      <c r="E5031" s="160" t="n">
        <v>8591.65</v>
      </c>
      <c r="F5031" s="160" t="n">
        <v>2689.05</v>
      </c>
    </row>
    <row r="5032">
      <c r="A5032" s="104" t="inlineStr">
        <is>
          <t>2025/26</t>
        </is>
      </c>
      <c r="B5032" s="104" t="inlineStr">
        <is>
          <t>HC-002</t>
        </is>
      </c>
      <c r="C5032" s="104" t="inlineStr">
        <is>
          <t>P035</t>
        </is>
      </c>
      <c r="D5032" s="159" t="n">
        <v>2717</v>
      </c>
      <c r="E5032" s="160" t="n">
        <v>10065.27</v>
      </c>
      <c r="F5032" s="160" t="n">
        <v>2823.33</v>
      </c>
    </row>
    <row r="5033">
      <c r="A5033" s="104" t="inlineStr">
        <is>
          <t>2025/26</t>
        </is>
      </c>
      <c r="B5033" s="104" t="inlineStr">
        <is>
          <t>HC-002</t>
        </is>
      </c>
      <c r="C5033" s="104" t="inlineStr">
        <is>
          <t>P036</t>
        </is>
      </c>
      <c r="D5033" s="159" t="n">
        <v>2075</v>
      </c>
      <c r="E5033" s="160" t="n">
        <v>8282.99</v>
      </c>
      <c r="F5033" s="160" t="n">
        <v>2413.14</v>
      </c>
    </row>
    <row r="5034">
      <c r="A5034" s="104" t="inlineStr">
        <is>
          <t>2025/26</t>
        </is>
      </c>
      <c r="B5034" s="104" t="inlineStr">
        <is>
          <t>HC-002</t>
        </is>
      </c>
      <c r="C5034" s="104" t="inlineStr">
        <is>
          <t>P037</t>
        </is>
      </c>
      <c r="D5034" s="159" t="n">
        <v>3107</v>
      </c>
      <c r="E5034" s="160" t="n">
        <v>11219.6</v>
      </c>
      <c r="F5034" s="160" t="n">
        <v>3753.71</v>
      </c>
    </row>
    <row r="5035">
      <c r="A5035" s="104" t="inlineStr">
        <is>
          <t>2025/26</t>
        </is>
      </c>
      <c r="B5035" s="104" t="inlineStr">
        <is>
          <t>HC-002</t>
        </is>
      </c>
      <c r="C5035" s="104" t="inlineStr">
        <is>
          <t>P038</t>
        </is>
      </c>
      <c r="D5035" s="159" t="n">
        <v>1632</v>
      </c>
      <c r="E5035" s="160" t="n">
        <v>10696.16</v>
      </c>
      <c r="F5035" s="160" t="n">
        <v>3462.15</v>
      </c>
    </row>
    <row r="5036">
      <c r="A5036" s="104" t="inlineStr">
        <is>
          <t>2025/26</t>
        </is>
      </c>
      <c r="B5036" s="104" t="inlineStr">
        <is>
          <t>HC-002</t>
        </is>
      </c>
      <c r="C5036" s="104" t="inlineStr">
        <is>
          <t>P039</t>
        </is>
      </c>
      <c r="D5036" s="159" t="n">
        <v>1757</v>
      </c>
      <c r="E5036" s="160" t="n">
        <v>11514.7</v>
      </c>
      <c r="F5036" s="160" t="n">
        <v>3851.32</v>
      </c>
    </row>
    <row r="5037">
      <c r="A5037" s="104" t="inlineStr">
        <is>
          <t>2025/26</t>
        </is>
      </c>
      <c r="B5037" s="104" t="inlineStr">
        <is>
          <t>HC-002</t>
        </is>
      </c>
      <c r="C5037" s="104" t="inlineStr">
        <is>
          <t>P040</t>
        </is>
      </c>
      <c r="D5037" s="159" t="n">
        <v>628</v>
      </c>
      <c r="E5037" s="160" t="n">
        <v>5013.54</v>
      </c>
      <c r="F5037" s="160" t="n">
        <v>1622.54</v>
      </c>
    </row>
    <row r="5038">
      <c r="A5038" s="104" t="inlineStr">
        <is>
          <t>2025/26</t>
        </is>
      </c>
      <c r="B5038" s="104" t="inlineStr">
        <is>
          <t>HC-002</t>
        </is>
      </c>
      <c r="C5038" s="104" t="inlineStr">
        <is>
          <t>P041</t>
        </is>
      </c>
      <c r="D5038" s="159" t="n">
        <v>304</v>
      </c>
      <c r="E5038" s="160" t="n">
        <v>3442.48</v>
      </c>
      <c r="F5038" s="160" t="n">
        <v>1338.39</v>
      </c>
    </row>
    <row r="5039">
      <c r="A5039" s="104" t="inlineStr">
        <is>
          <t>2025/26</t>
        </is>
      </c>
      <c r="B5039" s="104" t="inlineStr">
        <is>
          <t>HC-002</t>
        </is>
      </c>
      <c r="C5039" s="104" t="inlineStr">
        <is>
          <t>P042</t>
        </is>
      </c>
      <c r="D5039" s="159" t="n">
        <v>580</v>
      </c>
      <c r="E5039" s="160" t="n">
        <v>2429.52</v>
      </c>
      <c r="F5039" s="160" t="n">
        <v>603.35</v>
      </c>
    </row>
    <row r="5040">
      <c r="A5040" s="104" t="inlineStr">
        <is>
          <t>2025/26</t>
        </is>
      </c>
      <c r="B5040" s="104" t="inlineStr">
        <is>
          <t>HC-003</t>
        </is>
      </c>
      <c r="C5040" s="104" t="inlineStr">
        <is>
          <t>P001</t>
        </is>
      </c>
      <c r="D5040" s="159" t="n">
        <v>5194</v>
      </c>
      <c r="E5040" s="160" t="n">
        <v>48850.94</v>
      </c>
      <c r="F5040" s="160" t="n">
        <v>17376.66</v>
      </c>
    </row>
    <row r="5041">
      <c r="A5041" s="104" t="inlineStr">
        <is>
          <t>2025/26</t>
        </is>
      </c>
      <c r="B5041" s="104" t="inlineStr">
        <is>
          <t>HC-003</t>
        </is>
      </c>
      <c r="C5041" s="104" t="inlineStr">
        <is>
          <t>P002</t>
        </is>
      </c>
      <c r="D5041" s="159" t="n">
        <v>7562</v>
      </c>
      <c r="E5041" s="160" t="n">
        <v>82620.10000000001</v>
      </c>
      <c r="F5041" s="160" t="n">
        <v>31172.07</v>
      </c>
    </row>
    <row r="5042">
      <c r="A5042" s="104" t="inlineStr">
        <is>
          <t>2025/26</t>
        </is>
      </c>
      <c r="B5042" s="104" t="inlineStr">
        <is>
          <t>HC-003</t>
        </is>
      </c>
      <c r="C5042" s="104" t="inlineStr">
        <is>
          <t>P003</t>
        </is>
      </c>
      <c r="D5042" s="159" t="n">
        <v>10090</v>
      </c>
      <c r="E5042" s="160" t="n">
        <v>70935.62</v>
      </c>
      <c r="F5042" s="160" t="n">
        <v>23705.02</v>
      </c>
    </row>
    <row r="5043">
      <c r="A5043" s="104" t="inlineStr">
        <is>
          <t>2025/26</t>
        </is>
      </c>
      <c r="B5043" s="104" t="inlineStr">
        <is>
          <t>HC-003</t>
        </is>
      </c>
      <c r="C5043" s="104" t="inlineStr">
        <is>
          <t>P004</t>
        </is>
      </c>
      <c r="D5043" s="159" t="n">
        <v>4461</v>
      </c>
      <c r="E5043" s="160" t="n">
        <v>36426.11</v>
      </c>
      <c r="F5043" s="160" t="n">
        <v>11781.19</v>
      </c>
    </row>
    <row r="5044">
      <c r="A5044" s="104" t="inlineStr">
        <is>
          <t>2025/26</t>
        </is>
      </c>
      <c r="B5044" s="104" t="inlineStr">
        <is>
          <t>HC-003</t>
        </is>
      </c>
      <c r="C5044" s="104" t="inlineStr">
        <is>
          <t>P005</t>
        </is>
      </c>
      <c r="D5044" s="159" t="n">
        <v>9993</v>
      </c>
      <c r="E5044" s="160" t="n">
        <v>77840.22</v>
      </c>
      <c r="F5044" s="160" t="n">
        <v>24332.43</v>
      </c>
    </row>
    <row r="5045">
      <c r="A5045" s="104" t="inlineStr">
        <is>
          <t>2025/26</t>
        </is>
      </c>
      <c r="B5045" s="104" t="inlineStr">
        <is>
          <t>HC-003</t>
        </is>
      </c>
      <c r="C5045" s="104" t="inlineStr">
        <is>
          <t>P006</t>
        </is>
      </c>
      <c r="D5045" s="159" t="n">
        <v>9504</v>
      </c>
      <c r="E5045" s="160" t="n">
        <v>80364.61</v>
      </c>
      <c r="F5045" s="160" t="n">
        <v>23392.28</v>
      </c>
    </row>
    <row r="5046">
      <c r="A5046" s="104" t="inlineStr">
        <is>
          <t>2025/26</t>
        </is>
      </c>
      <c r="B5046" s="104" t="inlineStr">
        <is>
          <t>HC-003</t>
        </is>
      </c>
      <c r="C5046" s="104" t="inlineStr">
        <is>
          <t>P007</t>
        </is>
      </c>
      <c r="D5046" s="159" t="n">
        <v>9305</v>
      </c>
      <c r="E5046" s="160" t="n">
        <v>73359.38</v>
      </c>
      <c r="F5046" s="160" t="n">
        <v>19773.96</v>
      </c>
    </row>
    <row r="5047">
      <c r="A5047" s="104" t="inlineStr">
        <is>
          <t>2025/26</t>
        </is>
      </c>
      <c r="B5047" s="104" t="inlineStr">
        <is>
          <t>HC-003</t>
        </is>
      </c>
      <c r="C5047" s="104" t="inlineStr">
        <is>
          <t>P008</t>
        </is>
      </c>
      <c r="D5047" s="159" t="n">
        <v>7468</v>
      </c>
      <c r="E5047" s="160" t="n">
        <v>57466.52</v>
      </c>
      <c r="F5047" s="160" t="n">
        <v>21065.13</v>
      </c>
    </row>
    <row r="5048">
      <c r="A5048" s="104" t="inlineStr">
        <is>
          <t>2025/26</t>
        </is>
      </c>
      <c r="B5048" s="104" t="inlineStr">
        <is>
          <t>HC-003</t>
        </is>
      </c>
      <c r="C5048" s="104" t="inlineStr">
        <is>
          <t>P009</t>
        </is>
      </c>
      <c r="D5048" s="159" t="n">
        <v>330</v>
      </c>
      <c r="E5048" s="160" t="n">
        <v>4362.9</v>
      </c>
      <c r="F5048" s="160" t="n">
        <v>1769.83</v>
      </c>
    </row>
    <row r="5049">
      <c r="A5049" s="104" t="inlineStr">
        <is>
          <t>2025/26</t>
        </is>
      </c>
      <c r="B5049" s="104" t="inlineStr">
        <is>
          <t>HC-003</t>
        </is>
      </c>
      <c r="C5049" s="104" t="inlineStr">
        <is>
          <t>P010</t>
        </is>
      </c>
      <c r="D5049" s="159" t="n">
        <v>10117</v>
      </c>
      <c r="E5049" s="160" t="n">
        <v>62455.44</v>
      </c>
      <c r="F5049" s="160" t="n">
        <v>20203.56</v>
      </c>
    </row>
    <row r="5050">
      <c r="A5050" s="104" t="inlineStr">
        <is>
          <t>2025/26</t>
        </is>
      </c>
      <c r="B5050" s="104" t="inlineStr">
        <is>
          <t>HC-003</t>
        </is>
      </c>
      <c r="C5050" s="104" t="inlineStr">
        <is>
          <t>P011</t>
        </is>
      </c>
      <c r="D5050" s="159" t="n">
        <v>9234</v>
      </c>
      <c r="E5050" s="160" t="n">
        <v>28069.28</v>
      </c>
      <c r="F5050" s="160" t="n">
        <v>6658.63</v>
      </c>
    </row>
    <row r="5051">
      <c r="A5051" s="104" t="inlineStr">
        <is>
          <t>2025/26</t>
        </is>
      </c>
      <c r="B5051" s="104" t="inlineStr">
        <is>
          <t>HC-003</t>
        </is>
      </c>
      <c r="C5051" s="104" t="inlineStr">
        <is>
          <t>P012</t>
        </is>
      </c>
      <c r="D5051" s="159" t="n">
        <v>10207</v>
      </c>
      <c r="E5051" s="160" t="n">
        <v>39754.4</v>
      </c>
      <c r="F5051" s="160" t="n">
        <v>11998.7</v>
      </c>
    </row>
    <row r="5052">
      <c r="A5052" s="104" t="inlineStr">
        <is>
          <t>2025/26</t>
        </is>
      </c>
      <c r="B5052" s="104" t="inlineStr">
        <is>
          <t>HC-003</t>
        </is>
      </c>
      <c r="C5052" s="104" t="inlineStr">
        <is>
          <t>P013</t>
        </is>
      </c>
      <c r="D5052" s="159" t="n">
        <v>10088</v>
      </c>
      <c r="E5052" s="160" t="n">
        <v>36413.47</v>
      </c>
      <c r="F5052" s="160" t="n">
        <v>9424.030000000001</v>
      </c>
    </row>
    <row r="5053">
      <c r="A5053" s="104" t="inlineStr">
        <is>
          <t>2025/26</t>
        </is>
      </c>
      <c r="B5053" s="104" t="inlineStr">
        <is>
          <t>HC-003</t>
        </is>
      </c>
      <c r="C5053" s="104" t="inlineStr">
        <is>
          <t>P014</t>
        </is>
      </c>
      <c r="D5053" s="159" t="n">
        <v>11780</v>
      </c>
      <c r="E5053" s="160" t="n">
        <v>48128.43</v>
      </c>
      <c r="F5053" s="160" t="n">
        <v>13492.97</v>
      </c>
    </row>
    <row r="5054">
      <c r="A5054" s="104" t="inlineStr">
        <is>
          <t>2025/26</t>
        </is>
      </c>
      <c r="B5054" s="104" t="inlineStr">
        <is>
          <t>HC-003</t>
        </is>
      </c>
      <c r="C5054" s="104" t="inlineStr">
        <is>
          <t>P015</t>
        </is>
      </c>
      <c r="D5054" s="159" t="n">
        <v>8135</v>
      </c>
      <c r="E5054" s="160" t="n">
        <v>40179.51</v>
      </c>
      <c r="F5054" s="160" t="n">
        <v>13429.12</v>
      </c>
    </row>
    <row r="5055">
      <c r="A5055" s="104" t="inlineStr">
        <is>
          <t>2025/26</t>
        </is>
      </c>
      <c r="B5055" s="104" t="inlineStr">
        <is>
          <t>HC-003</t>
        </is>
      </c>
      <c r="C5055" s="104" t="inlineStr">
        <is>
          <t>P016</t>
        </is>
      </c>
      <c r="D5055" s="159" t="n">
        <v>4461</v>
      </c>
      <c r="E5055" s="160" t="n">
        <v>28817.27</v>
      </c>
      <c r="F5055" s="160" t="n">
        <v>9011.74</v>
      </c>
    </row>
    <row r="5056">
      <c r="A5056" s="104" t="inlineStr">
        <is>
          <t>2025/26</t>
        </is>
      </c>
      <c r="B5056" s="104" t="inlineStr">
        <is>
          <t>HC-003</t>
        </is>
      </c>
      <c r="C5056" s="104" t="inlineStr">
        <is>
          <t>P017</t>
        </is>
      </c>
      <c r="D5056" s="159" t="n">
        <v>4204</v>
      </c>
      <c r="E5056" s="160" t="n">
        <v>29941.46</v>
      </c>
      <c r="F5056" s="160" t="n">
        <v>10330.9</v>
      </c>
    </row>
    <row r="5057">
      <c r="A5057" s="104" t="inlineStr">
        <is>
          <t>2025/26</t>
        </is>
      </c>
      <c r="B5057" s="104" t="inlineStr">
        <is>
          <t>HC-003</t>
        </is>
      </c>
      <c r="C5057" s="104" t="inlineStr">
        <is>
          <t>P018</t>
        </is>
      </c>
      <c r="D5057" s="159" t="n">
        <v>9172</v>
      </c>
      <c r="E5057" s="160" t="n">
        <v>25269.26</v>
      </c>
      <c r="F5057" s="160" t="n">
        <v>5450.08</v>
      </c>
    </row>
    <row r="5058">
      <c r="A5058" s="104" t="inlineStr">
        <is>
          <t>2025/26</t>
        </is>
      </c>
      <c r="B5058" s="104" t="inlineStr">
        <is>
          <t>HC-003</t>
        </is>
      </c>
      <c r="C5058" s="104" t="inlineStr">
        <is>
          <t>P019</t>
        </is>
      </c>
      <c r="D5058" s="159" t="n">
        <v>11747</v>
      </c>
      <c r="E5058" s="160" t="n">
        <v>31244.76</v>
      </c>
      <c r="F5058" s="160" t="n">
        <v>8082.79</v>
      </c>
    </row>
    <row r="5059">
      <c r="A5059" s="104" t="inlineStr">
        <is>
          <t>2025/26</t>
        </is>
      </c>
      <c r="B5059" s="104" t="inlineStr">
        <is>
          <t>HC-003</t>
        </is>
      </c>
      <c r="C5059" s="104" t="inlineStr">
        <is>
          <t>P020</t>
        </is>
      </c>
      <c r="D5059" s="159" t="n">
        <v>7991</v>
      </c>
      <c r="E5059" s="160" t="n">
        <v>21252.38</v>
      </c>
      <c r="F5059" s="160" t="n">
        <v>5499.16</v>
      </c>
    </row>
    <row r="5060">
      <c r="A5060" s="104" t="inlineStr">
        <is>
          <t>2025/26</t>
        </is>
      </c>
      <c r="B5060" s="104" t="inlineStr">
        <is>
          <t>HC-003</t>
        </is>
      </c>
      <c r="C5060" s="104" t="inlineStr">
        <is>
          <t>P021</t>
        </is>
      </c>
      <c r="D5060" s="159" t="n">
        <v>11357</v>
      </c>
      <c r="E5060" s="160" t="n">
        <v>38841.68</v>
      </c>
      <c r="F5060" s="160" t="n">
        <v>10886.2</v>
      </c>
    </row>
    <row r="5061">
      <c r="A5061" s="104" t="inlineStr">
        <is>
          <t>2025/26</t>
        </is>
      </c>
      <c r="B5061" s="104" t="inlineStr">
        <is>
          <t>HC-003</t>
        </is>
      </c>
      <c r="C5061" s="104" t="inlineStr">
        <is>
          <t>P022</t>
        </is>
      </c>
      <c r="D5061" s="159" t="n">
        <v>10247</v>
      </c>
      <c r="E5061" s="160" t="n">
        <v>33100.89</v>
      </c>
      <c r="F5061" s="160" t="n">
        <v>8921.76</v>
      </c>
    </row>
    <row r="5062">
      <c r="A5062" s="104" t="inlineStr">
        <is>
          <t>2025/26</t>
        </is>
      </c>
      <c r="B5062" s="104" t="inlineStr">
        <is>
          <t>HC-003</t>
        </is>
      </c>
      <c r="C5062" s="104" t="inlineStr">
        <is>
          <t>P023</t>
        </is>
      </c>
      <c r="D5062" s="159" t="n">
        <v>10999</v>
      </c>
      <c r="E5062" s="160" t="n">
        <v>22989.39</v>
      </c>
      <c r="F5062" s="160" t="n">
        <v>4461.76</v>
      </c>
    </row>
    <row r="5063">
      <c r="A5063" s="104" t="inlineStr">
        <is>
          <t>2025/26</t>
        </is>
      </c>
      <c r="B5063" s="104" t="inlineStr">
        <is>
          <t>HC-003</t>
        </is>
      </c>
      <c r="C5063" s="104" t="inlineStr">
        <is>
          <t>P024</t>
        </is>
      </c>
      <c r="D5063" s="159" t="n">
        <v>12605</v>
      </c>
      <c r="E5063" s="160" t="n">
        <v>28740.54</v>
      </c>
      <c r="F5063" s="160" t="n">
        <v>5888.09</v>
      </c>
    </row>
    <row r="5064">
      <c r="A5064" s="104" t="inlineStr">
        <is>
          <t>2025/26</t>
        </is>
      </c>
      <c r="B5064" s="104" t="inlineStr">
        <is>
          <t>HC-003</t>
        </is>
      </c>
      <c r="C5064" s="104" t="inlineStr">
        <is>
          <t>P025</t>
        </is>
      </c>
      <c r="D5064" s="159" t="n">
        <v>10864</v>
      </c>
      <c r="E5064" s="160" t="n">
        <v>43350.57</v>
      </c>
      <c r="F5064" s="160" t="n">
        <v>15893.35</v>
      </c>
    </row>
    <row r="5065">
      <c r="A5065" s="104" t="inlineStr">
        <is>
          <t>2025/26</t>
        </is>
      </c>
      <c r="B5065" s="104" t="inlineStr">
        <is>
          <t>HC-003</t>
        </is>
      </c>
      <c r="C5065" s="104" t="inlineStr">
        <is>
          <t>P026</t>
        </is>
      </c>
      <c r="D5065" s="159" t="n">
        <v>6049</v>
      </c>
      <c r="E5065" s="160" t="n">
        <v>28158.27</v>
      </c>
      <c r="F5065" s="160" t="n">
        <v>9106.98</v>
      </c>
    </row>
    <row r="5066">
      <c r="A5066" s="104" t="inlineStr">
        <is>
          <t>2025/26</t>
        </is>
      </c>
      <c r="B5066" s="104" t="inlineStr">
        <is>
          <t>HC-003</t>
        </is>
      </c>
      <c r="C5066" s="104" t="inlineStr">
        <is>
          <t>P027</t>
        </is>
      </c>
      <c r="D5066" s="159" t="n">
        <v>5490</v>
      </c>
      <c r="E5066" s="160" t="n">
        <v>25561.19</v>
      </c>
      <c r="F5066" s="160" t="n">
        <v>8267.360000000001</v>
      </c>
    </row>
    <row r="5067">
      <c r="A5067" s="104" t="inlineStr">
        <is>
          <t>2025/26</t>
        </is>
      </c>
      <c r="B5067" s="104" t="inlineStr">
        <is>
          <t>HC-003</t>
        </is>
      </c>
      <c r="C5067" s="104" t="inlineStr">
        <is>
          <t>P028</t>
        </is>
      </c>
      <c r="D5067" s="159" t="n">
        <v>7137</v>
      </c>
      <c r="E5067" s="160" t="n">
        <v>35252.05</v>
      </c>
      <c r="F5067" s="160" t="n">
        <v>12162.55</v>
      </c>
    </row>
    <row r="5068">
      <c r="A5068" s="104" t="inlineStr">
        <is>
          <t>2025/26</t>
        </is>
      </c>
      <c r="B5068" s="104" t="inlineStr">
        <is>
          <t>HC-003</t>
        </is>
      </c>
      <c r="C5068" s="104" t="inlineStr">
        <is>
          <t>P029</t>
        </is>
      </c>
      <c r="D5068" s="159" t="n">
        <v>17787</v>
      </c>
      <c r="E5068" s="160" t="n">
        <v>35483.92</v>
      </c>
      <c r="F5068" s="160" t="n">
        <v>5355.69</v>
      </c>
    </row>
    <row r="5069">
      <c r="A5069" s="104" t="inlineStr">
        <is>
          <t>2025/26</t>
        </is>
      </c>
      <c r="B5069" s="104" t="inlineStr">
        <is>
          <t>HC-003</t>
        </is>
      </c>
      <c r="C5069" s="104" t="inlineStr">
        <is>
          <t>P030</t>
        </is>
      </c>
      <c r="D5069" s="159" t="n">
        <v>9876</v>
      </c>
      <c r="E5069" s="160" t="n">
        <v>30959.63</v>
      </c>
      <c r="F5069" s="160" t="n">
        <v>6008.53</v>
      </c>
    </row>
    <row r="5070">
      <c r="A5070" s="104" t="inlineStr">
        <is>
          <t>2025/26</t>
        </is>
      </c>
      <c r="B5070" s="104" t="inlineStr">
        <is>
          <t>HC-003</t>
        </is>
      </c>
      <c r="C5070" s="104" t="inlineStr">
        <is>
          <t>P031</t>
        </is>
      </c>
      <c r="D5070" s="159" t="n">
        <v>4517</v>
      </c>
      <c r="E5070" s="160" t="n">
        <v>23600.48</v>
      </c>
      <c r="F5070" s="160" t="n">
        <v>7124.31</v>
      </c>
    </row>
    <row r="5071">
      <c r="A5071" s="104" t="inlineStr">
        <is>
          <t>2025/26</t>
        </is>
      </c>
      <c r="B5071" s="104" t="inlineStr">
        <is>
          <t>HC-003</t>
        </is>
      </c>
      <c r="C5071" s="104" t="inlineStr">
        <is>
          <t>P032</t>
        </is>
      </c>
      <c r="D5071" s="159" t="n">
        <v>5560</v>
      </c>
      <c r="E5071" s="160" t="n">
        <v>13732.99</v>
      </c>
      <c r="F5071" s="160" t="n">
        <v>3108.97</v>
      </c>
    </row>
    <row r="5072">
      <c r="A5072" s="104" t="inlineStr">
        <is>
          <t>2025/26</t>
        </is>
      </c>
      <c r="B5072" s="104" t="inlineStr">
        <is>
          <t>HC-003</t>
        </is>
      </c>
      <c r="C5072" s="104" t="inlineStr">
        <is>
          <t>P033</t>
        </is>
      </c>
      <c r="D5072" s="159" t="n">
        <v>3803</v>
      </c>
      <c r="E5072" s="160" t="n">
        <v>12278.29</v>
      </c>
      <c r="F5072" s="160" t="n">
        <v>3177.79</v>
      </c>
    </row>
    <row r="5073">
      <c r="A5073" s="104" t="inlineStr">
        <is>
          <t>2025/26</t>
        </is>
      </c>
      <c r="B5073" s="104" t="inlineStr">
        <is>
          <t>HC-003</t>
        </is>
      </c>
      <c r="C5073" s="104" t="inlineStr">
        <is>
          <t>P034</t>
        </is>
      </c>
      <c r="D5073" s="159" t="n">
        <v>2722</v>
      </c>
      <c r="E5073" s="160" t="n">
        <v>11892.25</v>
      </c>
      <c r="F5073" s="160" t="n">
        <v>3718.14</v>
      </c>
    </row>
    <row r="5074">
      <c r="A5074" s="104" t="inlineStr">
        <is>
          <t>2025/26</t>
        </is>
      </c>
      <c r="B5074" s="104" t="inlineStr">
        <is>
          <t>HC-003</t>
        </is>
      </c>
      <c r="C5074" s="104" t="inlineStr">
        <is>
          <t>P035</t>
        </is>
      </c>
      <c r="D5074" s="159" t="n">
        <v>3505</v>
      </c>
      <c r="E5074" s="160" t="n">
        <v>12979.79</v>
      </c>
      <c r="F5074" s="160" t="n">
        <v>3638.3</v>
      </c>
    </row>
    <row r="5075">
      <c r="A5075" s="104" t="inlineStr">
        <is>
          <t>2025/26</t>
        </is>
      </c>
      <c r="B5075" s="104" t="inlineStr">
        <is>
          <t>HC-003</t>
        </is>
      </c>
      <c r="C5075" s="104" t="inlineStr">
        <is>
          <t>P036</t>
        </is>
      </c>
      <c r="D5075" s="159" t="n">
        <v>2869</v>
      </c>
      <c r="E5075" s="160" t="n">
        <v>11442.12</v>
      </c>
      <c r="F5075" s="160" t="n">
        <v>3330.52</v>
      </c>
    </row>
    <row r="5076">
      <c r="A5076" s="104" t="inlineStr">
        <is>
          <t>2025/26</t>
        </is>
      </c>
      <c r="B5076" s="104" t="inlineStr">
        <is>
          <t>HC-003</t>
        </is>
      </c>
      <c r="C5076" s="104" t="inlineStr">
        <is>
          <t>P037</t>
        </is>
      </c>
      <c r="D5076" s="159" t="n">
        <v>4012</v>
      </c>
      <c r="E5076" s="160" t="n">
        <v>14488.86</v>
      </c>
      <c r="F5076" s="160" t="n">
        <v>4843.07</v>
      </c>
    </row>
    <row r="5077">
      <c r="A5077" s="104" t="inlineStr">
        <is>
          <t>2025/26</t>
        </is>
      </c>
      <c r="B5077" s="104" t="inlineStr">
        <is>
          <t>HC-003</t>
        </is>
      </c>
      <c r="C5077" s="104" t="inlineStr">
        <is>
          <t>P038</t>
        </is>
      </c>
      <c r="D5077" s="159" t="n">
        <v>2071</v>
      </c>
      <c r="E5077" s="160" t="n">
        <v>13575.91</v>
      </c>
      <c r="F5077" s="160" t="n">
        <v>4390.95</v>
      </c>
    </row>
    <row r="5078">
      <c r="A5078" s="104" t="inlineStr">
        <is>
          <t>2025/26</t>
        </is>
      </c>
      <c r="B5078" s="104" t="inlineStr">
        <is>
          <t>HC-003</t>
        </is>
      </c>
      <c r="C5078" s="104" t="inlineStr">
        <is>
          <t>P039</t>
        </is>
      </c>
      <c r="D5078" s="159" t="n">
        <v>2294</v>
      </c>
      <c r="E5078" s="160" t="n">
        <v>15041.49</v>
      </c>
      <c r="F5078" s="160" t="n">
        <v>5026.45</v>
      </c>
    </row>
    <row r="5079">
      <c r="A5079" s="104" t="inlineStr">
        <is>
          <t>2025/26</t>
        </is>
      </c>
      <c r="B5079" s="104" t="inlineStr">
        <is>
          <t>HC-003</t>
        </is>
      </c>
      <c r="C5079" s="104" t="inlineStr">
        <is>
          <t>P040</t>
        </is>
      </c>
      <c r="D5079" s="159" t="n">
        <v>857</v>
      </c>
      <c r="E5079" s="160" t="n">
        <v>6835.74</v>
      </c>
      <c r="F5079" s="160" t="n">
        <v>2211.2</v>
      </c>
    </row>
    <row r="5080">
      <c r="A5080" s="104" t="inlineStr">
        <is>
          <t>2025/26</t>
        </is>
      </c>
      <c r="B5080" s="104" t="inlineStr">
        <is>
          <t>HC-003</t>
        </is>
      </c>
      <c r="C5080" s="104" t="inlineStr">
        <is>
          <t>P041</t>
        </is>
      </c>
      <c r="D5080" s="159" t="n">
        <v>412</v>
      </c>
      <c r="E5080" s="160" t="n">
        <v>4660.14</v>
      </c>
      <c r="F5080" s="160" t="n">
        <v>1803.72</v>
      </c>
    </row>
    <row r="5081">
      <c r="A5081" s="104" t="inlineStr">
        <is>
          <t>2025/26</t>
        </is>
      </c>
      <c r="B5081" s="104" t="inlineStr">
        <is>
          <t>HC-003</t>
        </is>
      </c>
      <c r="C5081" s="104" t="inlineStr">
        <is>
          <t>P042</t>
        </is>
      </c>
      <c r="D5081" s="159" t="n">
        <v>731</v>
      </c>
      <c r="E5081" s="160" t="n">
        <v>3057.25</v>
      </c>
      <c r="F5081" s="160" t="n">
        <v>756.02</v>
      </c>
    </row>
    <row r="5082">
      <c r="A5082" s="104" t="inlineStr">
        <is>
          <t>2025/26</t>
        </is>
      </c>
      <c r="B5082" s="104" t="inlineStr">
        <is>
          <t>HC-004</t>
        </is>
      </c>
      <c r="C5082" s="104" t="inlineStr">
        <is>
          <t>P001</t>
        </is>
      </c>
      <c r="D5082" s="159" t="n">
        <v>5025</v>
      </c>
      <c r="E5082" s="160" t="n">
        <v>47259.98</v>
      </c>
      <c r="F5082" s="160" t="n">
        <v>16811.95</v>
      </c>
    </row>
    <row r="5083">
      <c r="A5083" s="104" t="inlineStr">
        <is>
          <t>2025/26</t>
        </is>
      </c>
      <c r="B5083" s="104" t="inlineStr">
        <is>
          <t>HC-004</t>
        </is>
      </c>
      <c r="C5083" s="104" t="inlineStr">
        <is>
          <t>P002</t>
        </is>
      </c>
      <c r="D5083" s="159" t="n">
        <v>6887</v>
      </c>
      <c r="E5083" s="160" t="n">
        <v>75247.10000000001</v>
      </c>
      <c r="F5083" s="160" t="n">
        <v>28388.76</v>
      </c>
    </row>
    <row r="5084">
      <c r="A5084" s="104" t="inlineStr">
        <is>
          <t>2025/26</t>
        </is>
      </c>
      <c r="B5084" s="104" t="inlineStr">
        <is>
          <t>HC-004</t>
        </is>
      </c>
      <c r="C5084" s="104" t="inlineStr">
        <is>
          <t>P003</t>
        </is>
      </c>
      <c r="D5084" s="159" t="n">
        <v>9781</v>
      </c>
      <c r="E5084" s="160" t="n">
        <v>68760.73</v>
      </c>
      <c r="F5084" s="160" t="n">
        <v>22979.96</v>
      </c>
    </row>
    <row r="5085">
      <c r="A5085" s="104" t="inlineStr">
        <is>
          <t>2025/26</t>
        </is>
      </c>
      <c r="B5085" s="104" t="inlineStr">
        <is>
          <t>HC-004</t>
        </is>
      </c>
      <c r="C5085" s="104" t="inlineStr">
        <is>
          <t>P004</t>
        </is>
      </c>
      <c r="D5085" s="159" t="n">
        <v>4495</v>
      </c>
      <c r="E5085" s="160" t="n">
        <v>36719.78</v>
      </c>
      <c r="F5085" s="160" t="n">
        <v>11875.21</v>
      </c>
    </row>
    <row r="5086">
      <c r="A5086" s="104" t="inlineStr">
        <is>
          <t>2025/26</t>
        </is>
      </c>
      <c r="B5086" s="104" t="inlineStr">
        <is>
          <t>HC-004</t>
        </is>
      </c>
      <c r="C5086" s="104" t="inlineStr">
        <is>
          <t>P005</t>
        </is>
      </c>
      <c r="D5086" s="159" t="n">
        <v>9699</v>
      </c>
      <c r="E5086" s="160" t="n">
        <v>75548.08</v>
      </c>
      <c r="F5086" s="160" t="n">
        <v>23619.67</v>
      </c>
    </row>
    <row r="5087">
      <c r="A5087" s="104" t="inlineStr">
        <is>
          <t>2025/26</t>
        </is>
      </c>
      <c r="B5087" s="104" t="inlineStr">
        <is>
          <t>HC-004</t>
        </is>
      </c>
      <c r="C5087" s="104" t="inlineStr">
        <is>
          <t>P006</t>
        </is>
      </c>
      <c r="D5087" s="159" t="n">
        <v>8844</v>
      </c>
      <c r="E5087" s="160" t="n">
        <v>74783.77</v>
      </c>
      <c r="F5087" s="160" t="n">
        <v>21768.9</v>
      </c>
    </row>
    <row r="5088">
      <c r="A5088" s="104" t="inlineStr">
        <is>
          <t>2025/26</t>
        </is>
      </c>
      <c r="B5088" s="104" t="inlineStr">
        <is>
          <t>HC-004</t>
        </is>
      </c>
      <c r="C5088" s="104" t="inlineStr">
        <is>
          <t>P007</t>
        </is>
      </c>
      <c r="D5088" s="159" t="n">
        <v>8534</v>
      </c>
      <c r="E5088" s="160" t="n">
        <v>67289.50999999999</v>
      </c>
      <c r="F5088" s="160" t="n">
        <v>18133.68</v>
      </c>
    </row>
    <row r="5089">
      <c r="A5089" s="104" t="inlineStr">
        <is>
          <t>2025/26</t>
        </is>
      </c>
      <c r="B5089" s="104" t="inlineStr">
        <is>
          <t>HC-004</t>
        </is>
      </c>
      <c r="C5089" s="104" t="inlineStr">
        <is>
          <t>P008</t>
        </is>
      </c>
      <c r="D5089" s="159" t="n">
        <v>7046</v>
      </c>
      <c r="E5089" s="160" t="n">
        <v>54216.28</v>
      </c>
      <c r="F5089" s="160" t="n">
        <v>19873.32</v>
      </c>
    </row>
    <row r="5090">
      <c r="A5090" s="104" t="inlineStr">
        <is>
          <t>2025/26</t>
        </is>
      </c>
      <c r="B5090" s="104" t="inlineStr">
        <is>
          <t>HC-004</t>
        </is>
      </c>
      <c r="C5090" s="104" t="inlineStr">
        <is>
          <t>P009</t>
        </is>
      </c>
      <c r="D5090" s="159" t="n">
        <v>246</v>
      </c>
      <c r="E5090" s="160" t="n">
        <v>3250.81</v>
      </c>
      <c r="F5090" s="160" t="n">
        <v>1321.32</v>
      </c>
    </row>
    <row r="5091">
      <c r="A5091" s="104" t="inlineStr">
        <is>
          <t>2025/26</t>
        </is>
      </c>
      <c r="B5091" s="104" t="inlineStr">
        <is>
          <t>HC-004</t>
        </is>
      </c>
      <c r="C5091" s="104" t="inlineStr">
        <is>
          <t>P010</t>
        </is>
      </c>
      <c r="D5091" s="159" t="n">
        <v>9379</v>
      </c>
      <c r="E5091" s="160" t="n">
        <v>57907.67</v>
      </c>
      <c r="F5091" s="160" t="n">
        <v>18728.25</v>
      </c>
    </row>
    <row r="5092">
      <c r="A5092" s="104" t="inlineStr">
        <is>
          <t>2025/26</t>
        </is>
      </c>
      <c r="B5092" s="104" t="inlineStr">
        <is>
          <t>HC-004</t>
        </is>
      </c>
      <c r="C5092" s="104" t="inlineStr">
        <is>
          <t>P011</t>
        </is>
      </c>
      <c r="D5092" s="159" t="n">
        <v>9135</v>
      </c>
      <c r="E5092" s="160" t="n">
        <v>27771.75</v>
      </c>
      <c r="F5092" s="160" t="n">
        <v>6586.46</v>
      </c>
    </row>
    <row r="5093">
      <c r="A5093" s="104" t="inlineStr">
        <is>
          <t>2025/26</t>
        </is>
      </c>
      <c r="B5093" s="104" t="inlineStr">
        <is>
          <t>HC-004</t>
        </is>
      </c>
      <c r="C5093" s="104" t="inlineStr">
        <is>
          <t>P012</t>
        </is>
      </c>
      <c r="D5093" s="159" t="n">
        <v>9708</v>
      </c>
      <c r="E5093" s="160" t="n">
        <v>37811.35</v>
      </c>
      <c r="F5093" s="160" t="n">
        <v>11412.76</v>
      </c>
    </row>
    <row r="5094">
      <c r="A5094" s="104" t="inlineStr">
        <is>
          <t>2025/26</t>
        </is>
      </c>
      <c r="B5094" s="104" t="inlineStr">
        <is>
          <t>HC-004</t>
        </is>
      </c>
      <c r="C5094" s="104" t="inlineStr">
        <is>
          <t>P013</t>
        </is>
      </c>
      <c r="D5094" s="159" t="n">
        <v>10081</v>
      </c>
      <c r="E5094" s="160" t="n">
        <v>36389.06</v>
      </c>
      <c r="F5094" s="160" t="n">
        <v>9415.98</v>
      </c>
    </row>
    <row r="5095">
      <c r="A5095" s="104" t="inlineStr">
        <is>
          <t>2025/26</t>
        </is>
      </c>
      <c r="B5095" s="104" t="inlineStr">
        <is>
          <t>HC-004</t>
        </is>
      </c>
      <c r="C5095" s="104" t="inlineStr">
        <is>
          <t>P014</t>
        </is>
      </c>
      <c r="D5095" s="159" t="n">
        <v>11037</v>
      </c>
      <c r="E5095" s="160" t="n">
        <v>45085.6</v>
      </c>
      <c r="F5095" s="160" t="n">
        <v>12636.4</v>
      </c>
    </row>
    <row r="5096">
      <c r="A5096" s="104" t="inlineStr">
        <is>
          <t>2025/26</t>
        </is>
      </c>
      <c r="B5096" s="104" t="inlineStr">
        <is>
          <t>HC-004</t>
        </is>
      </c>
      <c r="C5096" s="104" t="inlineStr">
        <is>
          <t>P015</t>
        </is>
      </c>
      <c r="D5096" s="159" t="n">
        <v>7668</v>
      </c>
      <c r="E5096" s="160" t="n">
        <v>37888.64</v>
      </c>
      <c r="F5096" s="160" t="n">
        <v>12660.94</v>
      </c>
    </row>
    <row r="5097">
      <c r="A5097" s="104" t="inlineStr">
        <is>
          <t>2025/26</t>
        </is>
      </c>
      <c r="B5097" s="104" t="inlineStr">
        <is>
          <t>HC-004</t>
        </is>
      </c>
      <c r="C5097" s="104" t="inlineStr">
        <is>
          <t>P016</t>
        </is>
      </c>
      <c r="D5097" s="159" t="n">
        <v>4177</v>
      </c>
      <c r="E5097" s="160" t="n">
        <v>26979.29</v>
      </c>
      <c r="F5097" s="160" t="n">
        <v>8434.139999999999</v>
      </c>
    </row>
    <row r="5098">
      <c r="A5098" s="104" t="inlineStr">
        <is>
          <t>2025/26</t>
        </is>
      </c>
      <c r="B5098" s="104" t="inlineStr">
        <is>
          <t>HC-004</t>
        </is>
      </c>
      <c r="C5098" s="104" t="inlineStr">
        <is>
          <t>P017</t>
        </is>
      </c>
      <c r="D5098" s="159" t="n">
        <v>3787</v>
      </c>
      <c r="E5098" s="160" t="n">
        <v>26974.31</v>
      </c>
      <c r="F5098" s="160" t="n">
        <v>9304.940000000001</v>
      </c>
    </row>
    <row r="5099">
      <c r="A5099" s="104" t="inlineStr">
        <is>
          <t>2025/26</t>
        </is>
      </c>
      <c r="B5099" s="104" t="inlineStr">
        <is>
          <t>HC-004</t>
        </is>
      </c>
      <c r="C5099" s="104" t="inlineStr">
        <is>
          <t>P018</t>
        </is>
      </c>
      <c r="D5099" s="159" t="n">
        <v>8773</v>
      </c>
      <c r="E5099" s="160" t="n">
        <v>24173.43</v>
      </c>
      <c r="F5099" s="160" t="n">
        <v>5212.1</v>
      </c>
    </row>
    <row r="5100">
      <c r="A5100" s="104" t="inlineStr">
        <is>
          <t>2025/26</t>
        </is>
      </c>
      <c r="B5100" s="104" t="inlineStr">
        <is>
          <t>HC-004</t>
        </is>
      </c>
      <c r="C5100" s="104" t="inlineStr">
        <is>
          <t>P019</t>
        </is>
      </c>
      <c r="D5100" s="159" t="n">
        <v>10627</v>
      </c>
      <c r="E5100" s="160" t="n">
        <v>28265.84</v>
      </c>
      <c r="F5100" s="160" t="n">
        <v>7314.69</v>
      </c>
    </row>
    <row r="5101">
      <c r="A5101" s="104" t="inlineStr">
        <is>
          <t>2025/26</t>
        </is>
      </c>
      <c r="B5101" s="104" t="inlineStr">
        <is>
          <t>HC-004</t>
        </is>
      </c>
      <c r="C5101" s="104" t="inlineStr">
        <is>
          <t>P020</t>
        </is>
      </c>
      <c r="D5101" s="159" t="n">
        <v>7504</v>
      </c>
      <c r="E5101" s="160" t="n">
        <v>19964.8</v>
      </c>
      <c r="F5101" s="160" t="n">
        <v>5165.65</v>
      </c>
    </row>
    <row r="5102">
      <c r="A5102" s="104" t="inlineStr">
        <is>
          <t>2025/26</t>
        </is>
      </c>
      <c r="B5102" s="104" t="inlineStr">
        <is>
          <t>HC-004</t>
        </is>
      </c>
      <c r="C5102" s="104" t="inlineStr">
        <is>
          <t>P021</t>
        </is>
      </c>
      <c r="D5102" s="159" t="n">
        <v>11120</v>
      </c>
      <c r="E5102" s="160" t="n">
        <v>38028.52</v>
      </c>
      <c r="F5102" s="160" t="n">
        <v>10659.08</v>
      </c>
    </row>
    <row r="5103">
      <c r="A5103" s="104" t="inlineStr">
        <is>
          <t>2025/26</t>
        </is>
      </c>
      <c r="B5103" s="104" t="inlineStr">
        <is>
          <t>HC-004</t>
        </is>
      </c>
      <c r="C5103" s="104" t="inlineStr">
        <is>
          <t>P022</t>
        </is>
      </c>
      <c r="D5103" s="159" t="n">
        <v>9285</v>
      </c>
      <c r="E5103" s="160" t="n">
        <v>29994.86</v>
      </c>
      <c r="F5103" s="160" t="n">
        <v>8083.54</v>
      </c>
    </row>
    <row r="5104">
      <c r="A5104" s="104" t="inlineStr">
        <is>
          <t>2025/26</t>
        </is>
      </c>
      <c r="B5104" s="104" t="inlineStr">
        <is>
          <t>HC-004</t>
        </is>
      </c>
      <c r="C5104" s="104" t="inlineStr">
        <is>
          <t>P023</t>
        </is>
      </c>
      <c r="D5104" s="159" t="n">
        <v>10628</v>
      </c>
      <c r="E5104" s="160" t="n">
        <v>22214.74</v>
      </c>
      <c r="F5104" s="160" t="n">
        <v>4311</v>
      </c>
    </row>
    <row r="5105">
      <c r="A5105" s="104" t="inlineStr">
        <is>
          <t>2025/26</t>
        </is>
      </c>
      <c r="B5105" s="104" t="inlineStr">
        <is>
          <t>HC-004</t>
        </is>
      </c>
      <c r="C5105" s="104" t="inlineStr">
        <is>
          <t>P024</t>
        </is>
      </c>
      <c r="D5105" s="159" t="n">
        <v>12495</v>
      </c>
      <c r="E5105" s="160" t="n">
        <v>28488.1</v>
      </c>
      <c r="F5105" s="160" t="n">
        <v>5835.18</v>
      </c>
    </row>
    <row r="5106">
      <c r="A5106" s="104" t="inlineStr">
        <is>
          <t>2025/26</t>
        </is>
      </c>
      <c r="B5106" s="104" t="inlineStr">
        <is>
          <t>HC-004</t>
        </is>
      </c>
      <c r="C5106" s="104" t="inlineStr">
        <is>
          <t>P025</t>
        </is>
      </c>
      <c r="D5106" s="159" t="n">
        <v>9855</v>
      </c>
      <c r="E5106" s="160" t="n">
        <v>39319.6</v>
      </c>
      <c r="F5106" s="160" t="n">
        <v>14412.72</v>
      </c>
    </row>
    <row r="5107">
      <c r="A5107" s="104" t="inlineStr">
        <is>
          <t>2025/26</t>
        </is>
      </c>
      <c r="B5107" s="104" t="inlineStr">
        <is>
          <t>HC-004</t>
        </is>
      </c>
      <c r="C5107" s="104" t="inlineStr">
        <is>
          <t>P026</t>
        </is>
      </c>
      <c r="D5107" s="159" t="n">
        <v>6090</v>
      </c>
      <c r="E5107" s="160" t="n">
        <v>28345.91</v>
      </c>
      <c r="F5107" s="160" t="n">
        <v>9168.01</v>
      </c>
    </row>
    <row r="5108">
      <c r="A5108" s="104" t="inlineStr">
        <is>
          <t>2025/26</t>
        </is>
      </c>
      <c r="B5108" s="104" t="inlineStr">
        <is>
          <t>HC-004</t>
        </is>
      </c>
      <c r="C5108" s="104" t="inlineStr">
        <is>
          <t>P027</t>
        </is>
      </c>
      <c r="D5108" s="159" t="n">
        <v>4834</v>
      </c>
      <c r="E5108" s="160" t="n">
        <v>22501.45</v>
      </c>
      <c r="F5108" s="160" t="n">
        <v>7277.11</v>
      </c>
    </row>
    <row r="5109">
      <c r="A5109" s="104" t="inlineStr">
        <is>
          <t>2025/26</t>
        </is>
      </c>
      <c r="B5109" s="104" t="inlineStr">
        <is>
          <t>HC-004</t>
        </is>
      </c>
      <c r="C5109" s="104" t="inlineStr">
        <is>
          <t>P028</t>
        </is>
      </c>
      <c r="D5109" s="159" t="n">
        <v>6898</v>
      </c>
      <c r="E5109" s="160" t="n">
        <v>34083.06</v>
      </c>
      <c r="F5109" s="160" t="n">
        <v>11757.04</v>
      </c>
    </row>
    <row r="5110">
      <c r="A5110" s="104" t="inlineStr">
        <is>
          <t>2025/26</t>
        </is>
      </c>
      <c r="B5110" s="104" t="inlineStr">
        <is>
          <t>HC-004</t>
        </is>
      </c>
      <c r="C5110" s="104" t="inlineStr">
        <is>
          <t>P029</t>
        </is>
      </c>
      <c r="D5110" s="159" t="n">
        <v>16662</v>
      </c>
      <c r="E5110" s="160" t="n">
        <v>33242.17</v>
      </c>
      <c r="F5110" s="160" t="n">
        <v>5016.63</v>
      </c>
    </row>
    <row r="5111">
      <c r="A5111" s="104" t="inlineStr">
        <is>
          <t>2025/26</t>
        </is>
      </c>
      <c r="B5111" s="104" t="inlineStr">
        <is>
          <t>HC-004</t>
        </is>
      </c>
      <c r="C5111" s="104" t="inlineStr">
        <is>
          <t>P030</t>
        </is>
      </c>
      <c r="D5111" s="159" t="n">
        <v>9498</v>
      </c>
      <c r="E5111" s="160" t="n">
        <v>29778.85</v>
      </c>
      <c r="F5111" s="160" t="n">
        <v>5778.83</v>
      </c>
    </row>
    <row r="5112">
      <c r="A5112" s="104" t="inlineStr">
        <is>
          <t>2025/26</t>
        </is>
      </c>
      <c r="B5112" s="104" t="inlineStr">
        <is>
          <t>HC-004</t>
        </is>
      </c>
      <c r="C5112" s="104" t="inlineStr">
        <is>
          <t>P031</t>
        </is>
      </c>
      <c r="D5112" s="159" t="n">
        <v>4138</v>
      </c>
      <c r="E5112" s="160" t="n">
        <v>21623.34</v>
      </c>
      <c r="F5112" s="160" t="n">
        <v>6526.94</v>
      </c>
    </row>
    <row r="5113">
      <c r="A5113" s="104" t="inlineStr">
        <is>
          <t>2025/26</t>
        </is>
      </c>
      <c r="B5113" s="104" t="inlineStr">
        <is>
          <t>HC-004</t>
        </is>
      </c>
      <c r="C5113" s="104" t="inlineStr">
        <is>
          <t>P032</t>
        </is>
      </c>
      <c r="D5113" s="159" t="n">
        <v>5356</v>
      </c>
      <c r="E5113" s="160" t="n">
        <v>13228.24</v>
      </c>
      <c r="F5113" s="160" t="n">
        <v>2994.65</v>
      </c>
    </row>
    <row r="5114">
      <c r="A5114" s="104" t="inlineStr">
        <is>
          <t>2025/26</t>
        </is>
      </c>
      <c r="B5114" s="104" t="inlineStr">
        <is>
          <t>HC-004</t>
        </is>
      </c>
      <c r="C5114" s="104" t="inlineStr">
        <is>
          <t>P033</t>
        </is>
      </c>
      <c r="D5114" s="159" t="n">
        <v>3616</v>
      </c>
      <c r="E5114" s="160" t="n">
        <v>11683.76</v>
      </c>
      <c r="F5114" s="160" t="n">
        <v>3023.44</v>
      </c>
    </row>
    <row r="5115">
      <c r="A5115" s="104" t="inlineStr">
        <is>
          <t>2025/26</t>
        </is>
      </c>
      <c r="B5115" s="104" t="inlineStr">
        <is>
          <t>HC-004</t>
        </is>
      </c>
      <c r="C5115" s="104" t="inlineStr">
        <is>
          <t>P034</t>
        </is>
      </c>
      <c r="D5115" s="159" t="n">
        <v>2529</v>
      </c>
      <c r="E5115" s="160" t="n">
        <v>11054.03</v>
      </c>
      <c r="F5115" s="160" t="n">
        <v>3455.6</v>
      </c>
    </row>
    <row r="5116">
      <c r="A5116" s="104" t="inlineStr">
        <is>
          <t>2025/26</t>
        </is>
      </c>
      <c r="B5116" s="104" t="inlineStr">
        <is>
          <t>HC-004</t>
        </is>
      </c>
      <c r="C5116" s="104" t="inlineStr">
        <is>
          <t>P035</t>
        </is>
      </c>
      <c r="D5116" s="159" t="n">
        <v>3316</v>
      </c>
      <c r="E5116" s="160" t="n">
        <v>12286.09</v>
      </c>
      <c r="F5116" s="160" t="n">
        <v>3443.89</v>
      </c>
    </row>
    <row r="5117">
      <c r="A5117" s="104" t="inlineStr">
        <is>
          <t>2025/26</t>
        </is>
      </c>
      <c r="B5117" s="104" t="inlineStr">
        <is>
          <t>HC-004</t>
        </is>
      </c>
      <c r="C5117" s="104" t="inlineStr">
        <is>
          <t>P036</t>
        </is>
      </c>
      <c r="D5117" s="159" t="n">
        <v>2647</v>
      </c>
      <c r="E5117" s="160" t="n">
        <v>10563.57</v>
      </c>
      <c r="F5117" s="160" t="n">
        <v>3074.45</v>
      </c>
    </row>
    <row r="5118">
      <c r="A5118" s="104" t="inlineStr">
        <is>
          <t>2025/26</t>
        </is>
      </c>
      <c r="B5118" s="104" t="inlineStr">
        <is>
          <t>HC-004</t>
        </is>
      </c>
      <c r="C5118" s="104" t="inlineStr">
        <is>
          <t>P037</t>
        </is>
      </c>
      <c r="D5118" s="159" t="n">
        <v>3900</v>
      </c>
      <c r="E5118" s="160" t="n">
        <v>14082.12</v>
      </c>
      <c r="F5118" s="160" t="n">
        <v>4705.38</v>
      </c>
    </row>
    <row r="5119">
      <c r="A5119" s="104" t="inlineStr">
        <is>
          <t>2025/26</t>
        </is>
      </c>
      <c r="B5119" s="104" t="inlineStr">
        <is>
          <t>HC-004</t>
        </is>
      </c>
      <c r="C5119" s="104" t="inlineStr">
        <is>
          <t>P038</t>
        </is>
      </c>
      <c r="D5119" s="159" t="n">
        <v>1874</v>
      </c>
      <c r="E5119" s="160" t="n">
        <v>12280.69</v>
      </c>
      <c r="F5119" s="160" t="n">
        <v>3971.34</v>
      </c>
    </row>
    <row r="5120">
      <c r="A5120" s="104" t="inlineStr">
        <is>
          <t>2025/26</t>
        </is>
      </c>
      <c r="B5120" s="104" t="inlineStr">
        <is>
          <t>HC-004</t>
        </is>
      </c>
      <c r="C5120" s="104" t="inlineStr">
        <is>
          <t>P039</t>
        </is>
      </c>
      <c r="D5120" s="159" t="n">
        <v>2003</v>
      </c>
      <c r="E5120" s="160" t="n">
        <v>13125.31</v>
      </c>
      <c r="F5120" s="160" t="n">
        <v>4386.68</v>
      </c>
    </row>
    <row r="5121">
      <c r="A5121" s="104" t="inlineStr">
        <is>
          <t>2025/26</t>
        </is>
      </c>
      <c r="B5121" s="104" t="inlineStr">
        <is>
          <t>HC-004</t>
        </is>
      </c>
      <c r="C5121" s="104" t="inlineStr">
        <is>
          <t>P040</t>
        </is>
      </c>
      <c r="D5121" s="159" t="n">
        <v>781</v>
      </c>
      <c r="E5121" s="160" t="n">
        <v>6222.94</v>
      </c>
      <c r="F5121" s="160" t="n">
        <v>2011.59</v>
      </c>
    </row>
    <row r="5122">
      <c r="A5122" s="104" t="inlineStr">
        <is>
          <t>2025/26</t>
        </is>
      </c>
      <c r="B5122" s="104" t="inlineStr">
        <is>
          <t>HC-004</t>
        </is>
      </c>
      <c r="C5122" s="104" t="inlineStr">
        <is>
          <t>P041</t>
        </is>
      </c>
      <c r="D5122" s="159" t="n">
        <v>370</v>
      </c>
      <c r="E5122" s="160" t="n">
        <v>4180.18</v>
      </c>
      <c r="F5122" s="160" t="n">
        <v>1622.02</v>
      </c>
    </row>
    <row r="5123">
      <c r="A5123" s="104" t="inlineStr">
        <is>
          <t>2025/26</t>
        </is>
      </c>
      <c r="B5123" s="104" t="inlineStr">
        <is>
          <t>HC-004</t>
        </is>
      </c>
      <c r="C5123" s="104" t="inlineStr">
        <is>
          <t>P042</t>
        </is>
      </c>
      <c r="D5123" s="159" t="n">
        <v>634</v>
      </c>
      <c r="E5123" s="160" t="n">
        <v>2648.78</v>
      </c>
      <c r="F5123" s="160" t="n">
        <v>656.84</v>
      </c>
    </row>
    <row r="5124">
      <c r="A5124" s="104" t="inlineStr">
        <is>
          <t>2025/26</t>
        </is>
      </c>
      <c r="B5124" s="104" t="inlineStr">
        <is>
          <t>HC-005</t>
        </is>
      </c>
      <c r="C5124" s="104" t="inlineStr">
        <is>
          <t>P001</t>
        </is>
      </c>
      <c r="D5124" s="159" t="n">
        <v>5880</v>
      </c>
      <c r="E5124" s="160" t="n">
        <v>55311.05</v>
      </c>
      <c r="F5124" s="160" t="n">
        <v>19699.9</v>
      </c>
    </row>
    <row r="5125">
      <c r="A5125" s="104" t="inlineStr">
        <is>
          <t>2025/26</t>
        </is>
      </c>
      <c r="B5125" s="104" t="inlineStr">
        <is>
          <t>HC-005</t>
        </is>
      </c>
      <c r="C5125" s="104" t="inlineStr">
        <is>
          <t>P002</t>
        </is>
      </c>
      <c r="D5125" s="159" t="n">
        <v>8416</v>
      </c>
      <c r="E5125" s="160" t="n">
        <v>91943.61</v>
      </c>
      <c r="F5125" s="160" t="n">
        <v>34732.31</v>
      </c>
    </row>
    <row r="5126">
      <c r="A5126" s="104" t="inlineStr">
        <is>
          <t>2025/26</t>
        </is>
      </c>
      <c r="B5126" s="104" t="inlineStr">
        <is>
          <t>HC-005</t>
        </is>
      </c>
      <c r="C5126" s="104" t="inlineStr">
        <is>
          <t>P003</t>
        </is>
      </c>
      <c r="D5126" s="159" t="n">
        <v>12124</v>
      </c>
      <c r="E5126" s="160" t="n">
        <v>85249.24000000001</v>
      </c>
      <c r="F5126" s="160" t="n">
        <v>28524.05</v>
      </c>
    </row>
    <row r="5127">
      <c r="A5127" s="104" t="inlineStr">
        <is>
          <t>2025/26</t>
        </is>
      </c>
      <c r="B5127" s="104" t="inlineStr">
        <is>
          <t>HC-005</t>
        </is>
      </c>
      <c r="C5127" s="104" t="inlineStr">
        <is>
          <t>P004</t>
        </is>
      </c>
      <c r="D5127" s="159" t="n">
        <v>5301</v>
      </c>
      <c r="E5127" s="160" t="n">
        <v>43310.58</v>
      </c>
      <c r="F5127" s="160" t="n">
        <v>14025.03</v>
      </c>
    </row>
    <row r="5128">
      <c r="A5128" s="104" t="inlineStr">
        <is>
          <t>2025/26</t>
        </is>
      </c>
      <c r="B5128" s="104" t="inlineStr">
        <is>
          <t>HC-005</t>
        </is>
      </c>
      <c r="C5128" s="104" t="inlineStr">
        <is>
          <t>P005</t>
        </is>
      </c>
      <c r="D5128" s="159" t="n">
        <v>11604</v>
      </c>
      <c r="E5128" s="160" t="n">
        <v>90393.34</v>
      </c>
      <c r="F5128" s="160" t="n">
        <v>28292.09</v>
      </c>
    </row>
    <row r="5129">
      <c r="A5129" s="104" t="inlineStr">
        <is>
          <t>2025/26</t>
        </is>
      </c>
      <c r="B5129" s="104" t="inlineStr">
        <is>
          <t>HC-005</t>
        </is>
      </c>
      <c r="C5129" s="104" t="inlineStr">
        <is>
          <t>P006</t>
        </is>
      </c>
      <c r="D5129" s="159" t="n">
        <v>10588</v>
      </c>
      <c r="E5129" s="160" t="n">
        <v>89516.59</v>
      </c>
      <c r="F5129" s="160" t="n">
        <v>26095.24</v>
      </c>
    </row>
    <row r="5130">
      <c r="A5130" s="104" t="inlineStr">
        <is>
          <t>2025/26</t>
        </is>
      </c>
      <c r="B5130" s="104" t="inlineStr">
        <is>
          <t>HC-005</t>
        </is>
      </c>
      <c r="C5130" s="104" t="inlineStr">
        <is>
          <t>P007</t>
        </is>
      </c>
      <c r="D5130" s="159" t="n">
        <v>10510</v>
      </c>
      <c r="E5130" s="160" t="n">
        <v>82883.14</v>
      </c>
      <c r="F5130" s="160" t="n">
        <v>22365.32</v>
      </c>
    </row>
    <row r="5131">
      <c r="A5131" s="104" t="inlineStr">
        <is>
          <t>2025/26</t>
        </is>
      </c>
      <c r="B5131" s="104" t="inlineStr">
        <is>
          <t>HC-005</t>
        </is>
      </c>
      <c r="C5131" s="104" t="inlineStr">
        <is>
          <t>P008</t>
        </is>
      </c>
      <c r="D5131" s="159" t="n">
        <v>8648</v>
      </c>
      <c r="E5131" s="160" t="n">
        <v>66551.57000000001</v>
      </c>
      <c r="F5131" s="160" t="n">
        <v>24421.16</v>
      </c>
    </row>
    <row r="5132">
      <c r="A5132" s="104" t="inlineStr">
        <is>
          <t>2025/26</t>
        </is>
      </c>
      <c r="B5132" s="104" t="inlineStr">
        <is>
          <t>HC-005</t>
        </is>
      </c>
      <c r="C5132" s="104" t="inlineStr">
        <is>
          <t>P009</t>
        </is>
      </c>
      <c r="D5132" s="159" t="n">
        <v>304</v>
      </c>
      <c r="E5132" s="160" t="n">
        <v>4010.38</v>
      </c>
      <c r="F5132" s="160" t="n">
        <v>1627.5</v>
      </c>
    </row>
    <row r="5133">
      <c r="A5133" s="104" t="inlineStr">
        <is>
          <t>2025/26</t>
        </is>
      </c>
      <c r="B5133" s="104" t="inlineStr">
        <is>
          <t>HC-005</t>
        </is>
      </c>
      <c r="C5133" s="104" t="inlineStr">
        <is>
          <t>P010</t>
        </is>
      </c>
      <c r="D5133" s="159" t="n">
        <v>11514</v>
      </c>
      <c r="E5133" s="160" t="n">
        <v>71100.56</v>
      </c>
      <c r="F5133" s="160" t="n">
        <v>23024.84</v>
      </c>
    </row>
    <row r="5134">
      <c r="A5134" s="104" t="inlineStr">
        <is>
          <t>2025/26</t>
        </is>
      </c>
      <c r="B5134" s="104" t="inlineStr">
        <is>
          <t>HC-005</t>
        </is>
      </c>
      <c r="C5134" s="104" t="inlineStr">
        <is>
          <t>P011</t>
        </is>
      </c>
      <c r="D5134" s="159" t="n">
        <v>10250</v>
      </c>
      <c r="E5134" s="160" t="n">
        <v>31160.18</v>
      </c>
      <c r="F5134" s="160" t="n">
        <v>7398.61</v>
      </c>
    </row>
    <row r="5135">
      <c r="A5135" s="104" t="inlineStr">
        <is>
          <t>2025/26</t>
        </is>
      </c>
      <c r="B5135" s="104" t="inlineStr">
        <is>
          <t>HC-005</t>
        </is>
      </c>
      <c r="C5135" s="104" t="inlineStr">
        <is>
          <t>P012</t>
        </is>
      </c>
      <c r="D5135" s="159" t="n">
        <v>12326</v>
      </c>
      <c r="E5135" s="160" t="n">
        <v>48011.01</v>
      </c>
      <c r="F5135" s="160" t="n">
        <v>14511.94</v>
      </c>
    </row>
    <row r="5136">
      <c r="A5136" s="104" t="inlineStr">
        <is>
          <t>2025/26</t>
        </is>
      </c>
      <c r="B5136" s="104" t="inlineStr">
        <is>
          <t>HC-005</t>
        </is>
      </c>
      <c r="C5136" s="104" t="inlineStr">
        <is>
          <t>P013</t>
        </is>
      </c>
      <c r="D5136" s="159" t="n">
        <v>11945</v>
      </c>
      <c r="E5136" s="160" t="n">
        <v>43119.4</v>
      </c>
      <c r="F5136" s="160" t="n">
        <v>11169.07</v>
      </c>
    </row>
    <row r="5137">
      <c r="A5137" s="104" t="inlineStr">
        <is>
          <t>2025/26</t>
        </is>
      </c>
      <c r="B5137" s="104" t="inlineStr">
        <is>
          <t>HC-005</t>
        </is>
      </c>
      <c r="C5137" s="104" t="inlineStr">
        <is>
          <t>P014</t>
        </is>
      </c>
      <c r="D5137" s="159" t="n">
        <v>13550</v>
      </c>
      <c r="E5137" s="160" t="n">
        <v>55353.54</v>
      </c>
      <c r="F5137" s="160" t="n">
        <v>15534.88</v>
      </c>
    </row>
    <row r="5138">
      <c r="A5138" s="104" t="inlineStr">
        <is>
          <t>2025/26</t>
        </is>
      </c>
      <c r="B5138" s="104" t="inlineStr">
        <is>
          <t>HC-005</t>
        </is>
      </c>
      <c r="C5138" s="104" t="inlineStr">
        <is>
          <t>P015</t>
        </is>
      </c>
      <c r="D5138" s="159" t="n">
        <v>9563</v>
      </c>
      <c r="E5138" s="160" t="n">
        <v>47245.8</v>
      </c>
      <c r="F5138" s="160" t="n">
        <v>15807.06</v>
      </c>
    </row>
    <row r="5139">
      <c r="A5139" s="104" t="inlineStr">
        <is>
          <t>2025/26</t>
        </is>
      </c>
      <c r="B5139" s="104" t="inlineStr">
        <is>
          <t>HC-005</t>
        </is>
      </c>
      <c r="C5139" s="104" t="inlineStr">
        <is>
          <t>P016</t>
        </is>
      </c>
      <c r="D5139" s="159" t="n">
        <v>5036</v>
      </c>
      <c r="E5139" s="160" t="n">
        <v>32543.51</v>
      </c>
      <c r="F5139" s="160" t="n">
        <v>10185.75</v>
      </c>
    </row>
    <row r="5140">
      <c r="A5140" s="104" t="inlineStr">
        <is>
          <t>2025/26</t>
        </is>
      </c>
      <c r="B5140" s="104" t="inlineStr">
        <is>
          <t>HC-005</t>
        </is>
      </c>
      <c r="C5140" s="104" t="inlineStr">
        <is>
          <t>P017</t>
        </is>
      </c>
      <c r="D5140" s="159" t="n">
        <v>4576</v>
      </c>
      <c r="E5140" s="160" t="n">
        <v>32619.05</v>
      </c>
      <c r="F5140" s="160" t="n">
        <v>11268.16</v>
      </c>
    </row>
    <row r="5141">
      <c r="A5141" s="104" t="inlineStr">
        <is>
          <t>2025/26</t>
        </is>
      </c>
      <c r="B5141" s="104" t="inlineStr">
        <is>
          <t>HC-005</t>
        </is>
      </c>
      <c r="C5141" s="104" t="inlineStr">
        <is>
          <t>P018</t>
        </is>
      </c>
      <c r="D5141" s="159" t="n">
        <v>10887</v>
      </c>
      <c r="E5141" s="160" t="n">
        <v>29989.38</v>
      </c>
      <c r="F5141" s="160" t="n">
        <v>6473.83</v>
      </c>
    </row>
    <row r="5142">
      <c r="A5142" s="104" t="inlineStr">
        <is>
          <t>2025/26</t>
        </is>
      </c>
      <c r="B5142" s="104" t="inlineStr">
        <is>
          <t>HC-005</t>
        </is>
      </c>
      <c r="C5142" s="104" t="inlineStr">
        <is>
          <t>P019</t>
        </is>
      </c>
      <c r="D5142" s="159" t="n">
        <v>13691</v>
      </c>
      <c r="E5142" s="160" t="n">
        <v>36413.65</v>
      </c>
      <c r="F5142" s="160" t="n">
        <v>9432.15</v>
      </c>
    </row>
    <row r="5143">
      <c r="A5143" s="104" t="inlineStr">
        <is>
          <t>2025/26</t>
        </is>
      </c>
      <c r="B5143" s="104" t="inlineStr">
        <is>
          <t>HC-005</t>
        </is>
      </c>
      <c r="C5143" s="104" t="inlineStr">
        <is>
          <t>P020</t>
        </is>
      </c>
      <c r="D5143" s="159" t="n">
        <v>8713</v>
      </c>
      <c r="E5143" s="160" t="n">
        <v>23175.93</v>
      </c>
      <c r="F5143" s="160" t="n">
        <v>6003.89</v>
      </c>
    </row>
    <row r="5144">
      <c r="A5144" s="104" t="inlineStr">
        <is>
          <t>2025/26</t>
        </is>
      </c>
      <c r="B5144" s="104" t="inlineStr">
        <is>
          <t>HC-005</t>
        </is>
      </c>
      <c r="C5144" s="104" t="inlineStr">
        <is>
          <t>P021</t>
        </is>
      </c>
      <c r="D5144" s="159" t="n">
        <v>13309</v>
      </c>
      <c r="E5144" s="160" t="n">
        <v>45517.05</v>
      </c>
      <c r="F5144" s="160" t="n">
        <v>12772.56</v>
      </c>
    </row>
    <row r="5145">
      <c r="A5145" s="104" t="inlineStr">
        <is>
          <t>2025/26</t>
        </is>
      </c>
      <c r="B5145" s="104" t="inlineStr">
        <is>
          <t>HC-005</t>
        </is>
      </c>
      <c r="C5145" s="104" t="inlineStr">
        <is>
          <t>P022</t>
        </is>
      </c>
      <c r="D5145" s="159" t="n">
        <v>11964</v>
      </c>
      <c r="E5145" s="160" t="n">
        <v>38643</v>
      </c>
      <c r="F5145" s="160" t="n">
        <v>10426.51</v>
      </c>
    </row>
    <row r="5146">
      <c r="A5146" s="104" t="inlineStr">
        <is>
          <t>2025/26</t>
        </is>
      </c>
      <c r="B5146" s="104" t="inlineStr">
        <is>
          <t>HC-005</t>
        </is>
      </c>
      <c r="C5146" s="104" t="inlineStr">
        <is>
          <t>P023</t>
        </is>
      </c>
      <c r="D5146" s="159" t="n">
        <v>13489</v>
      </c>
      <c r="E5146" s="160" t="n">
        <v>28193.68</v>
      </c>
      <c r="F5146" s="160" t="n">
        <v>5477.58</v>
      </c>
    </row>
    <row r="5147">
      <c r="A5147" s="104" t="inlineStr">
        <is>
          <t>2025/26</t>
        </is>
      </c>
      <c r="B5147" s="104" t="inlineStr">
        <is>
          <t>HC-005</t>
        </is>
      </c>
      <c r="C5147" s="104" t="inlineStr">
        <is>
          <t>P024</t>
        </is>
      </c>
      <c r="D5147" s="159" t="n">
        <v>14202</v>
      </c>
      <c r="E5147" s="160" t="n">
        <v>32383.01</v>
      </c>
      <c r="F5147" s="160" t="n">
        <v>6641.31</v>
      </c>
    </row>
    <row r="5148">
      <c r="A5148" s="104" t="inlineStr">
        <is>
          <t>2025/26</t>
        </is>
      </c>
      <c r="B5148" s="104" t="inlineStr">
        <is>
          <t>HC-005</t>
        </is>
      </c>
      <c r="C5148" s="104" t="inlineStr">
        <is>
          <t>P025</t>
        </is>
      </c>
      <c r="D5148" s="159" t="n">
        <v>11707</v>
      </c>
      <c r="E5148" s="160" t="n">
        <v>46709.81</v>
      </c>
      <c r="F5148" s="160" t="n">
        <v>17142.29</v>
      </c>
    </row>
    <row r="5149">
      <c r="A5149" s="104" t="inlineStr">
        <is>
          <t>2025/26</t>
        </is>
      </c>
      <c r="B5149" s="104" t="inlineStr">
        <is>
          <t>HC-005</t>
        </is>
      </c>
      <c r="C5149" s="104" t="inlineStr">
        <is>
          <t>P026</t>
        </is>
      </c>
      <c r="D5149" s="159" t="n">
        <v>7027</v>
      </c>
      <c r="E5149" s="160" t="n">
        <v>32711.6</v>
      </c>
      <c r="F5149" s="160" t="n">
        <v>10589.89</v>
      </c>
    </row>
    <row r="5150">
      <c r="A5150" s="104" t="inlineStr">
        <is>
          <t>2025/26</t>
        </is>
      </c>
      <c r="B5150" s="104" t="inlineStr">
        <is>
          <t>HC-005</t>
        </is>
      </c>
      <c r="C5150" s="104" t="inlineStr">
        <is>
          <t>P027</t>
        </is>
      </c>
      <c r="D5150" s="159" t="n">
        <v>5805</v>
      </c>
      <c r="E5150" s="160" t="n">
        <v>27028.82</v>
      </c>
      <c r="F5150" s="160" t="n">
        <v>8749.91</v>
      </c>
    </row>
    <row r="5151">
      <c r="A5151" s="104" t="inlineStr">
        <is>
          <t>2025/26</t>
        </is>
      </c>
      <c r="B5151" s="104" t="inlineStr">
        <is>
          <t>HC-005</t>
        </is>
      </c>
      <c r="C5151" s="104" t="inlineStr">
        <is>
          <t>P028</t>
        </is>
      </c>
      <c r="D5151" s="159" t="n">
        <v>8139</v>
      </c>
      <c r="E5151" s="160" t="n">
        <v>40197.98</v>
      </c>
      <c r="F5151" s="160" t="n">
        <v>13883.59</v>
      </c>
    </row>
    <row r="5152">
      <c r="A5152" s="104" t="inlineStr">
        <is>
          <t>2025/26</t>
        </is>
      </c>
      <c r="B5152" s="104" t="inlineStr">
        <is>
          <t>HC-005</t>
        </is>
      </c>
      <c r="C5152" s="104" t="inlineStr">
        <is>
          <t>P029</t>
        </is>
      </c>
      <c r="D5152" s="159" t="n">
        <v>20013</v>
      </c>
      <c r="E5152" s="160" t="n">
        <v>39926.12</v>
      </c>
      <c r="F5152" s="160" t="n">
        <v>6035.07</v>
      </c>
    </row>
    <row r="5153">
      <c r="A5153" s="104" t="inlineStr">
        <is>
          <t>2025/26</t>
        </is>
      </c>
      <c r="B5153" s="104" t="inlineStr">
        <is>
          <t>HC-005</t>
        </is>
      </c>
      <c r="C5153" s="104" t="inlineStr">
        <is>
          <t>P030</t>
        </is>
      </c>
      <c r="D5153" s="159" t="n">
        <v>11107</v>
      </c>
      <c r="E5153" s="160" t="n">
        <v>34817.41</v>
      </c>
      <c r="F5153" s="160" t="n">
        <v>6765.52</v>
      </c>
    </row>
    <row r="5154">
      <c r="A5154" s="104" t="inlineStr">
        <is>
          <t>2025/26</t>
        </is>
      </c>
      <c r="B5154" s="104" t="inlineStr">
        <is>
          <t>HC-005</t>
        </is>
      </c>
      <c r="C5154" s="104" t="inlineStr">
        <is>
          <t>P031</t>
        </is>
      </c>
      <c r="D5154" s="159" t="n">
        <v>5208</v>
      </c>
      <c r="E5154" s="160" t="n">
        <v>27211.08</v>
      </c>
      <c r="F5154" s="160" t="n">
        <v>8222.620000000001</v>
      </c>
    </row>
    <row r="5155">
      <c r="A5155" s="104" t="inlineStr">
        <is>
          <t>2025/26</t>
        </is>
      </c>
      <c r="B5155" s="104" t="inlineStr">
        <is>
          <t>HC-005</t>
        </is>
      </c>
      <c r="C5155" s="104" t="inlineStr">
        <is>
          <t>P032</t>
        </is>
      </c>
      <c r="D5155" s="159" t="n">
        <v>6312</v>
      </c>
      <c r="E5155" s="160" t="n">
        <v>15591.27</v>
      </c>
      <c r="F5155" s="160" t="n">
        <v>3533.88</v>
      </c>
    </row>
    <row r="5156">
      <c r="A5156" s="104" t="inlineStr">
        <is>
          <t>2025/26</t>
        </is>
      </c>
      <c r="B5156" s="104" t="inlineStr">
        <is>
          <t>HC-005</t>
        </is>
      </c>
      <c r="C5156" s="104" t="inlineStr">
        <is>
          <t>P033</t>
        </is>
      </c>
      <c r="D5156" s="159" t="n">
        <v>4320</v>
      </c>
      <c r="E5156" s="160" t="n">
        <v>13948.32</v>
      </c>
      <c r="F5156" s="160" t="n">
        <v>3613.63</v>
      </c>
    </row>
    <row r="5157">
      <c r="A5157" s="104" t="inlineStr">
        <is>
          <t>2025/26</t>
        </is>
      </c>
      <c r="B5157" s="104" t="inlineStr">
        <is>
          <t>HC-005</t>
        </is>
      </c>
      <c r="C5157" s="104" t="inlineStr">
        <is>
          <t>P034</t>
        </is>
      </c>
      <c r="D5157" s="159" t="n">
        <v>2938</v>
      </c>
      <c r="E5157" s="160" t="n">
        <v>12838.64</v>
      </c>
      <c r="F5157" s="160" t="n">
        <v>4018.75</v>
      </c>
    </row>
    <row r="5158">
      <c r="A5158" s="104" t="inlineStr">
        <is>
          <t>2025/26</t>
        </is>
      </c>
      <c r="B5158" s="104" t="inlineStr">
        <is>
          <t>HC-005</t>
        </is>
      </c>
      <c r="C5158" s="104" t="inlineStr">
        <is>
          <t>P035</t>
        </is>
      </c>
      <c r="D5158" s="159" t="n">
        <v>4117</v>
      </c>
      <c r="E5158" s="160" t="n">
        <v>15256.03</v>
      </c>
      <c r="F5158" s="160" t="n">
        <v>4281.74</v>
      </c>
    </row>
    <row r="5159">
      <c r="A5159" s="104" t="inlineStr">
        <is>
          <t>2025/26</t>
        </is>
      </c>
      <c r="B5159" s="104" t="inlineStr">
        <is>
          <t>HC-005</t>
        </is>
      </c>
      <c r="C5159" s="104" t="inlineStr">
        <is>
          <t>P036</t>
        </is>
      </c>
      <c r="D5159" s="159" t="n">
        <v>3242</v>
      </c>
      <c r="E5159" s="160" t="n">
        <v>12937.23</v>
      </c>
      <c r="F5159" s="160" t="n">
        <v>3770.1</v>
      </c>
    </row>
    <row r="5160">
      <c r="A5160" s="104" t="inlineStr">
        <is>
          <t>2025/26</t>
        </is>
      </c>
      <c r="B5160" s="104" t="inlineStr">
        <is>
          <t>HC-005</t>
        </is>
      </c>
      <c r="C5160" s="104" t="inlineStr">
        <is>
          <t>P037</t>
        </is>
      </c>
      <c r="D5160" s="159" t="n">
        <v>4619</v>
      </c>
      <c r="E5160" s="160" t="n">
        <v>16676.86</v>
      </c>
      <c r="F5160" s="160" t="n">
        <v>5580.79</v>
      </c>
    </row>
    <row r="5161">
      <c r="A5161" s="104" t="inlineStr">
        <is>
          <t>2025/26</t>
        </is>
      </c>
      <c r="B5161" s="104" t="inlineStr">
        <is>
          <t>HC-005</t>
        </is>
      </c>
      <c r="C5161" s="104" t="inlineStr">
        <is>
          <t>P038</t>
        </is>
      </c>
      <c r="D5161" s="159" t="n">
        <v>2401</v>
      </c>
      <c r="E5161" s="160" t="n">
        <v>15727.13</v>
      </c>
      <c r="F5161" s="160" t="n">
        <v>5092.55</v>
      </c>
    </row>
    <row r="5162">
      <c r="A5162" s="104" t="inlineStr">
        <is>
          <t>2025/26</t>
        </is>
      </c>
      <c r="B5162" s="104" t="inlineStr">
        <is>
          <t>HC-005</t>
        </is>
      </c>
      <c r="C5162" s="104" t="inlineStr">
        <is>
          <t>P039</t>
        </is>
      </c>
      <c r="D5162" s="159" t="n">
        <v>2501</v>
      </c>
      <c r="E5162" s="160" t="n">
        <v>16392.57</v>
      </c>
      <c r="F5162" s="160" t="n">
        <v>5485.58</v>
      </c>
    </row>
    <row r="5163">
      <c r="A5163" s="104" t="inlineStr">
        <is>
          <t>2025/26</t>
        </is>
      </c>
      <c r="B5163" s="104" t="inlineStr">
        <is>
          <t>HC-005</t>
        </is>
      </c>
      <c r="C5163" s="104" t="inlineStr">
        <is>
          <t>P040</t>
        </is>
      </c>
      <c r="D5163" s="159" t="n">
        <v>939</v>
      </c>
      <c r="E5163" s="160" t="n">
        <v>7493.15</v>
      </c>
      <c r="F5163" s="160" t="n">
        <v>2420.81</v>
      </c>
    </row>
    <row r="5164">
      <c r="A5164" s="104" t="inlineStr">
        <is>
          <t>2025/26</t>
        </is>
      </c>
      <c r="B5164" s="104" t="inlineStr">
        <is>
          <t>HC-005</t>
        </is>
      </c>
      <c r="C5164" s="104" t="inlineStr">
        <is>
          <t>P041</t>
        </is>
      </c>
      <c r="D5164" s="159" t="n">
        <v>440</v>
      </c>
      <c r="E5164" s="160" t="n">
        <v>4969.42</v>
      </c>
      <c r="F5164" s="160" t="n">
        <v>1933.33</v>
      </c>
    </row>
    <row r="5165">
      <c r="A5165" s="104" t="inlineStr">
        <is>
          <t>2025/26</t>
        </is>
      </c>
      <c r="B5165" s="104" t="inlineStr">
        <is>
          <t>HC-005</t>
        </is>
      </c>
      <c r="C5165" s="104" t="inlineStr">
        <is>
          <t>P042</t>
        </is>
      </c>
      <c r="D5165" s="159" t="n">
        <v>867</v>
      </c>
      <c r="E5165" s="160" t="n">
        <v>3620.67</v>
      </c>
      <c r="F5165" s="160" t="n">
        <v>899.98</v>
      </c>
    </row>
    <row r="5166">
      <c r="A5166" s="104" t="inlineStr">
        <is>
          <t>2025/26</t>
        </is>
      </c>
      <c r="B5166" s="104" t="inlineStr">
        <is>
          <t>HC-006</t>
        </is>
      </c>
      <c r="C5166" s="104" t="inlineStr">
        <is>
          <t>P001</t>
        </is>
      </c>
      <c r="D5166" s="159" t="n">
        <v>3752</v>
      </c>
      <c r="E5166" s="160" t="n">
        <v>35291.35</v>
      </c>
      <c r="F5166" s="160" t="n">
        <v>12568.32</v>
      </c>
    </row>
    <row r="5167">
      <c r="A5167" s="104" t="inlineStr">
        <is>
          <t>2025/26</t>
        </is>
      </c>
      <c r="B5167" s="104" t="inlineStr">
        <is>
          <t>HC-006</t>
        </is>
      </c>
      <c r="C5167" s="104" t="inlineStr">
        <is>
          <t>P002</t>
        </is>
      </c>
      <c r="D5167" s="159" t="n">
        <v>5300</v>
      </c>
      <c r="E5167" s="160" t="n">
        <v>57892.87</v>
      </c>
      <c r="F5167" s="160" t="n">
        <v>21864.42</v>
      </c>
    </row>
    <row r="5168">
      <c r="A5168" s="104" t="inlineStr">
        <is>
          <t>2025/26</t>
        </is>
      </c>
      <c r="B5168" s="104" t="inlineStr">
        <is>
          <t>HC-006</t>
        </is>
      </c>
      <c r="C5168" s="104" t="inlineStr">
        <is>
          <t>P003</t>
        </is>
      </c>
      <c r="D5168" s="159" t="n">
        <v>7673</v>
      </c>
      <c r="E5168" s="160" t="n">
        <v>53930.5</v>
      </c>
      <c r="F5168" s="160" t="n">
        <v>18039.25</v>
      </c>
    </row>
    <row r="5169">
      <c r="A5169" s="104" t="inlineStr">
        <is>
          <t>2025/26</t>
        </is>
      </c>
      <c r="B5169" s="104" t="inlineStr">
        <is>
          <t>HC-006</t>
        </is>
      </c>
      <c r="C5169" s="104" t="inlineStr">
        <is>
          <t>P004</t>
        </is>
      </c>
      <c r="D5169" s="159" t="n">
        <v>3494</v>
      </c>
      <c r="E5169" s="160" t="n">
        <v>28545.29</v>
      </c>
      <c r="F5169" s="160" t="n">
        <v>9243.98</v>
      </c>
    </row>
    <row r="5170">
      <c r="A5170" s="104" t="inlineStr">
        <is>
          <t>2025/26</t>
        </is>
      </c>
      <c r="B5170" s="104" t="inlineStr">
        <is>
          <t>HC-006</t>
        </is>
      </c>
      <c r="C5170" s="104" t="inlineStr">
        <is>
          <t>P005</t>
        </is>
      </c>
      <c r="D5170" s="159" t="n">
        <v>7264</v>
      </c>
      <c r="E5170" s="160" t="n">
        <v>56587.04</v>
      </c>
      <c r="F5170" s="160" t="n">
        <v>17711.81</v>
      </c>
    </row>
    <row r="5171">
      <c r="A5171" s="104" t="inlineStr">
        <is>
          <t>2025/26</t>
        </is>
      </c>
      <c r="B5171" s="104" t="inlineStr">
        <is>
          <t>HC-006</t>
        </is>
      </c>
      <c r="C5171" s="104" t="inlineStr">
        <is>
          <t>P006</t>
        </is>
      </c>
      <c r="D5171" s="159" t="n">
        <v>7270</v>
      </c>
      <c r="E5171" s="160" t="n">
        <v>61454.3</v>
      </c>
      <c r="F5171" s="160" t="n">
        <v>17910.85</v>
      </c>
    </row>
    <row r="5172">
      <c r="A5172" s="104" t="inlineStr">
        <is>
          <t>2025/26</t>
        </is>
      </c>
      <c r="B5172" s="104" t="inlineStr">
        <is>
          <t>HC-006</t>
        </is>
      </c>
      <c r="C5172" s="104" t="inlineStr">
        <is>
          <t>P007</t>
        </is>
      </c>
      <c r="D5172" s="159" t="n">
        <v>6725</v>
      </c>
      <c r="E5172" s="160" t="n">
        <v>53014.42</v>
      </c>
      <c r="F5172" s="160" t="n">
        <v>14305.58</v>
      </c>
    </row>
    <row r="5173">
      <c r="A5173" s="104" t="inlineStr">
        <is>
          <t>2025/26</t>
        </is>
      </c>
      <c r="B5173" s="104" t="inlineStr">
        <is>
          <t>HC-006</t>
        </is>
      </c>
      <c r="C5173" s="104" t="inlineStr">
        <is>
          <t>P008</t>
        </is>
      </c>
      <c r="D5173" s="159" t="n">
        <v>5746</v>
      </c>
      <c r="E5173" s="160" t="n">
        <v>44212.31</v>
      </c>
      <c r="F5173" s="160" t="n">
        <v>16223.75</v>
      </c>
    </row>
    <row r="5174">
      <c r="A5174" s="104" t="inlineStr">
        <is>
          <t>2025/26</t>
        </is>
      </c>
      <c r="B5174" s="104" t="inlineStr">
        <is>
          <t>HC-006</t>
        </is>
      </c>
      <c r="C5174" s="104" t="inlineStr">
        <is>
          <t>P009</t>
        </is>
      </c>
      <c r="D5174" s="159" t="n">
        <v>256</v>
      </c>
      <c r="E5174" s="160" t="n">
        <v>3377.77</v>
      </c>
      <c r="F5174" s="160" t="n">
        <v>1374.93</v>
      </c>
    </row>
    <row r="5175">
      <c r="A5175" s="104" t="inlineStr">
        <is>
          <t>2025/26</t>
        </is>
      </c>
      <c r="B5175" s="104" t="inlineStr">
        <is>
          <t>HC-006</t>
        </is>
      </c>
      <c r="C5175" s="104" t="inlineStr">
        <is>
          <t>P010</t>
        </is>
      </c>
      <c r="D5175" s="159" t="n">
        <v>6934</v>
      </c>
      <c r="E5175" s="160" t="n">
        <v>42812.56</v>
      </c>
      <c r="F5175" s="160" t="n">
        <v>13860.08</v>
      </c>
    </row>
    <row r="5176">
      <c r="A5176" s="104" t="inlineStr">
        <is>
          <t>2025/26</t>
        </is>
      </c>
      <c r="B5176" s="104" t="inlineStr">
        <is>
          <t>HC-006</t>
        </is>
      </c>
      <c r="C5176" s="104" t="inlineStr">
        <is>
          <t>P011</t>
        </is>
      </c>
      <c r="D5176" s="159" t="n">
        <v>6716</v>
      </c>
      <c r="E5176" s="160" t="n">
        <v>20419.07</v>
      </c>
      <c r="F5176" s="160" t="n">
        <v>4848</v>
      </c>
    </row>
    <row r="5177">
      <c r="A5177" s="104" t="inlineStr">
        <is>
          <t>2025/26</t>
        </is>
      </c>
      <c r="B5177" s="104" t="inlineStr">
        <is>
          <t>HC-006</t>
        </is>
      </c>
      <c r="C5177" s="104" t="inlineStr">
        <is>
          <t>P012</t>
        </is>
      </c>
      <c r="D5177" s="159" t="n">
        <v>7502</v>
      </c>
      <c r="E5177" s="160" t="n">
        <v>29215.63</v>
      </c>
      <c r="F5177" s="160" t="n">
        <v>8829.620000000001</v>
      </c>
    </row>
    <row r="5178">
      <c r="A5178" s="104" t="inlineStr">
        <is>
          <t>2025/26</t>
        </is>
      </c>
      <c r="B5178" s="104" t="inlineStr">
        <is>
          <t>HC-006</t>
        </is>
      </c>
      <c r="C5178" s="104" t="inlineStr">
        <is>
          <t>P013</t>
        </is>
      </c>
      <c r="D5178" s="159" t="n">
        <v>7623</v>
      </c>
      <c r="E5178" s="160" t="n">
        <v>27523.51</v>
      </c>
      <c r="F5178" s="160" t="n">
        <v>7130.64</v>
      </c>
    </row>
    <row r="5179">
      <c r="A5179" s="104" t="inlineStr">
        <is>
          <t>2025/26</t>
        </is>
      </c>
      <c r="B5179" s="104" t="inlineStr">
        <is>
          <t>HC-006</t>
        </is>
      </c>
      <c r="C5179" s="104" t="inlineStr">
        <is>
          <t>P014</t>
        </is>
      </c>
      <c r="D5179" s="159" t="n">
        <v>8519</v>
      </c>
      <c r="E5179" s="160" t="n">
        <v>34808.54</v>
      </c>
      <c r="F5179" s="160" t="n">
        <v>9767.18</v>
      </c>
    </row>
    <row r="5180">
      <c r="A5180" s="104" t="inlineStr">
        <is>
          <t>2025/26</t>
        </is>
      </c>
      <c r="B5180" s="104" t="inlineStr">
        <is>
          <t>HC-006</t>
        </is>
      </c>
      <c r="C5180" s="104" t="inlineStr">
        <is>
          <t>P015</t>
        </is>
      </c>
      <c r="D5180" s="159" t="n">
        <v>6006</v>
      </c>
      <c r="E5180" s="160" t="n">
        <v>29670.89</v>
      </c>
      <c r="F5180" s="160" t="n">
        <v>9926.77</v>
      </c>
    </row>
    <row r="5181">
      <c r="A5181" s="104" t="inlineStr">
        <is>
          <t>2025/26</t>
        </is>
      </c>
      <c r="B5181" s="104" t="inlineStr">
        <is>
          <t>HC-006</t>
        </is>
      </c>
      <c r="C5181" s="104" t="inlineStr">
        <is>
          <t>P016</t>
        </is>
      </c>
      <c r="D5181" s="159" t="n">
        <v>3365</v>
      </c>
      <c r="E5181" s="160" t="n">
        <v>21739.01</v>
      </c>
      <c r="F5181" s="160" t="n">
        <v>6805.02</v>
      </c>
    </row>
    <row r="5182">
      <c r="A5182" s="104" t="inlineStr">
        <is>
          <t>2025/26</t>
        </is>
      </c>
      <c r="B5182" s="104" t="inlineStr">
        <is>
          <t>HC-006</t>
        </is>
      </c>
      <c r="C5182" s="104" t="inlineStr">
        <is>
          <t>P017</t>
        </is>
      </c>
      <c r="D5182" s="159" t="n">
        <v>3035</v>
      </c>
      <c r="E5182" s="160" t="n">
        <v>21627.9</v>
      </c>
      <c r="F5182" s="160" t="n">
        <v>7469.71</v>
      </c>
    </row>
    <row r="5183">
      <c r="A5183" s="104" t="inlineStr">
        <is>
          <t>2025/26</t>
        </is>
      </c>
      <c r="B5183" s="104" t="inlineStr">
        <is>
          <t>HC-006</t>
        </is>
      </c>
      <c r="C5183" s="104" t="inlineStr">
        <is>
          <t>P018</t>
        </is>
      </c>
      <c r="D5183" s="159" t="n">
        <v>7112</v>
      </c>
      <c r="E5183" s="160" t="n">
        <v>19596.81</v>
      </c>
      <c r="F5183" s="160" t="n">
        <v>4230.51</v>
      </c>
    </row>
    <row r="5184">
      <c r="A5184" s="104" t="inlineStr">
        <is>
          <t>2025/26</t>
        </is>
      </c>
      <c r="B5184" s="104" t="inlineStr">
        <is>
          <t>HC-006</t>
        </is>
      </c>
      <c r="C5184" s="104" t="inlineStr">
        <is>
          <t>P019</t>
        </is>
      </c>
      <c r="D5184" s="159" t="n">
        <v>8830</v>
      </c>
      <c r="E5184" s="160" t="n">
        <v>23485.57</v>
      </c>
      <c r="F5184" s="160" t="n">
        <v>6082.16</v>
      </c>
    </row>
    <row r="5185">
      <c r="A5185" s="104" t="inlineStr">
        <is>
          <t>2025/26</t>
        </is>
      </c>
      <c r="B5185" s="104" t="inlineStr">
        <is>
          <t>HC-006</t>
        </is>
      </c>
      <c r="C5185" s="104" t="inlineStr">
        <is>
          <t>P020</t>
        </is>
      </c>
      <c r="D5185" s="159" t="n">
        <v>5403</v>
      </c>
      <c r="E5185" s="160" t="n">
        <v>14370.79</v>
      </c>
      <c r="F5185" s="160" t="n">
        <v>3722.72</v>
      </c>
    </row>
    <row r="5186">
      <c r="A5186" s="104" t="inlineStr">
        <is>
          <t>2025/26</t>
        </is>
      </c>
      <c r="B5186" s="104" t="inlineStr">
        <is>
          <t>HC-006</t>
        </is>
      </c>
      <c r="C5186" s="104" t="inlineStr">
        <is>
          <t>P021</t>
        </is>
      </c>
      <c r="D5186" s="159" t="n">
        <v>8816</v>
      </c>
      <c r="E5186" s="160" t="n">
        <v>30151.78</v>
      </c>
      <c r="F5186" s="160" t="n">
        <v>8459.84</v>
      </c>
    </row>
    <row r="5187">
      <c r="A5187" s="104" t="inlineStr">
        <is>
          <t>2025/26</t>
        </is>
      </c>
      <c r="B5187" s="104" t="inlineStr">
        <is>
          <t>HC-006</t>
        </is>
      </c>
      <c r="C5187" s="104" t="inlineStr">
        <is>
          <t>P022</t>
        </is>
      </c>
      <c r="D5187" s="159" t="n">
        <v>7533</v>
      </c>
      <c r="E5187" s="160" t="n">
        <v>24329.76</v>
      </c>
      <c r="F5187" s="160" t="n">
        <v>6563.82</v>
      </c>
    </row>
    <row r="5188">
      <c r="A5188" s="104" t="inlineStr">
        <is>
          <t>2025/26</t>
        </is>
      </c>
      <c r="B5188" s="104" t="inlineStr">
        <is>
          <t>HC-006</t>
        </is>
      </c>
      <c r="C5188" s="104" t="inlineStr">
        <is>
          <t>P023</t>
        </is>
      </c>
      <c r="D5188" s="159" t="n">
        <v>8019</v>
      </c>
      <c r="E5188" s="160" t="n">
        <v>16756.02</v>
      </c>
      <c r="F5188" s="160" t="n">
        <v>3256.2</v>
      </c>
    </row>
    <row r="5189">
      <c r="A5189" s="104" t="inlineStr">
        <is>
          <t>2025/26</t>
        </is>
      </c>
      <c r="B5189" s="104" t="inlineStr">
        <is>
          <t>HC-006</t>
        </is>
      </c>
      <c r="C5189" s="104" t="inlineStr">
        <is>
          <t>P024</t>
        </is>
      </c>
      <c r="D5189" s="159" t="n">
        <v>9114</v>
      </c>
      <c r="E5189" s="160" t="n">
        <v>20779.06</v>
      </c>
      <c r="F5189" s="160" t="n">
        <v>4261.36</v>
      </c>
    </row>
    <row r="5190">
      <c r="A5190" s="104" t="inlineStr">
        <is>
          <t>2025/26</t>
        </is>
      </c>
      <c r="B5190" s="104" t="inlineStr">
        <is>
          <t>HC-006</t>
        </is>
      </c>
      <c r="C5190" s="104" t="inlineStr">
        <is>
          <t>P025</t>
        </is>
      </c>
      <c r="D5190" s="159" t="n">
        <v>7734</v>
      </c>
      <c r="E5190" s="160" t="n">
        <v>30866.19</v>
      </c>
      <c r="F5190" s="160" t="n">
        <v>11324.34</v>
      </c>
    </row>
    <row r="5191">
      <c r="A5191" s="104" t="inlineStr">
        <is>
          <t>2025/26</t>
        </is>
      </c>
      <c r="B5191" s="104" t="inlineStr">
        <is>
          <t>HC-006</t>
        </is>
      </c>
      <c r="C5191" s="104" t="inlineStr">
        <is>
          <t>P026</t>
        </is>
      </c>
      <c r="D5191" s="159" t="n">
        <v>4556</v>
      </c>
      <c r="E5191" s="160" t="n">
        <v>21206.63</v>
      </c>
      <c r="F5191" s="160" t="n">
        <v>6865.31</v>
      </c>
    </row>
    <row r="5192">
      <c r="A5192" s="104" t="inlineStr">
        <is>
          <t>2025/26</t>
        </is>
      </c>
      <c r="B5192" s="104" t="inlineStr">
        <is>
          <t>HC-006</t>
        </is>
      </c>
      <c r="C5192" s="104" t="inlineStr">
        <is>
          <t>P027</t>
        </is>
      </c>
      <c r="D5192" s="159" t="n">
        <v>3851</v>
      </c>
      <c r="E5192" s="160" t="n">
        <v>17927.46</v>
      </c>
      <c r="F5192" s="160" t="n">
        <v>5804.43</v>
      </c>
    </row>
    <row r="5193">
      <c r="A5193" s="104" t="inlineStr">
        <is>
          <t>2025/26</t>
        </is>
      </c>
      <c r="B5193" s="104" t="inlineStr">
        <is>
          <t>HC-006</t>
        </is>
      </c>
      <c r="C5193" s="104" t="inlineStr">
        <is>
          <t>P028</t>
        </is>
      </c>
      <c r="D5193" s="159" t="n">
        <v>5424</v>
      </c>
      <c r="E5193" s="160" t="n">
        <v>26794.1</v>
      </c>
      <c r="F5193" s="160" t="n">
        <v>9253.799999999999</v>
      </c>
    </row>
    <row r="5194">
      <c r="A5194" s="104" t="inlineStr">
        <is>
          <t>2025/26</t>
        </is>
      </c>
      <c r="B5194" s="104" t="inlineStr">
        <is>
          <t>HC-006</t>
        </is>
      </c>
      <c r="C5194" s="104" t="inlineStr">
        <is>
          <t>P029</t>
        </is>
      </c>
      <c r="D5194" s="159" t="n">
        <v>12944</v>
      </c>
      <c r="E5194" s="160" t="n">
        <v>25822.06</v>
      </c>
      <c r="F5194" s="160" t="n">
        <v>3900.98</v>
      </c>
    </row>
    <row r="5195">
      <c r="A5195" s="104" t="inlineStr">
        <is>
          <t>2025/26</t>
        </is>
      </c>
      <c r="B5195" s="104" t="inlineStr">
        <is>
          <t>HC-006</t>
        </is>
      </c>
      <c r="C5195" s="104" t="inlineStr">
        <is>
          <t>P030</t>
        </is>
      </c>
      <c r="D5195" s="159" t="n">
        <v>7272</v>
      </c>
      <c r="E5195" s="160" t="n">
        <v>22796.25</v>
      </c>
      <c r="F5195" s="160" t="n">
        <v>4429.26</v>
      </c>
    </row>
    <row r="5196">
      <c r="A5196" s="104" t="inlineStr">
        <is>
          <t>2025/26</t>
        </is>
      </c>
      <c r="B5196" s="104" t="inlineStr">
        <is>
          <t>HC-006</t>
        </is>
      </c>
      <c r="C5196" s="104" t="inlineStr">
        <is>
          <t>P031</t>
        </is>
      </c>
      <c r="D5196" s="159" t="n">
        <v>3237</v>
      </c>
      <c r="E5196" s="160" t="n">
        <v>16912.92</v>
      </c>
      <c r="F5196" s="160" t="n">
        <v>5111.64</v>
      </c>
    </row>
    <row r="5197">
      <c r="A5197" s="104" t="inlineStr">
        <is>
          <t>2025/26</t>
        </is>
      </c>
      <c r="B5197" s="104" t="inlineStr">
        <is>
          <t>HC-006</t>
        </is>
      </c>
      <c r="C5197" s="104" t="inlineStr">
        <is>
          <t>P032</t>
        </is>
      </c>
      <c r="D5197" s="159" t="n">
        <v>4285</v>
      </c>
      <c r="E5197" s="160" t="n">
        <v>10579.45</v>
      </c>
      <c r="F5197" s="160" t="n">
        <v>2397.97</v>
      </c>
    </row>
    <row r="5198">
      <c r="A5198" s="104" t="inlineStr">
        <is>
          <t>2025/26</t>
        </is>
      </c>
      <c r="B5198" s="104" t="inlineStr">
        <is>
          <t>HC-006</t>
        </is>
      </c>
      <c r="C5198" s="104" t="inlineStr">
        <is>
          <t>P033</t>
        </is>
      </c>
      <c r="D5198" s="159" t="n">
        <v>2710</v>
      </c>
      <c r="E5198" s="160" t="n">
        <v>8752.82</v>
      </c>
      <c r="F5198" s="160" t="n">
        <v>2267.7</v>
      </c>
    </row>
    <row r="5199">
      <c r="A5199" s="104" t="inlineStr">
        <is>
          <t>2025/26</t>
        </is>
      </c>
      <c r="B5199" s="104" t="inlineStr">
        <is>
          <t>HC-006</t>
        </is>
      </c>
      <c r="C5199" s="104" t="inlineStr">
        <is>
          <t>P034</t>
        </is>
      </c>
      <c r="D5199" s="159" t="n">
        <v>1961</v>
      </c>
      <c r="E5199" s="160" t="n">
        <v>8567.77</v>
      </c>
      <c r="F5199" s="160" t="n">
        <v>2681.94</v>
      </c>
    </row>
    <row r="5200">
      <c r="A5200" s="104" t="inlineStr">
        <is>
          <t>2025/26</t>
        </is>
      </c>
      <c r="B5200" s="104" t="inlineStr">
        <is>
          <t>HC-006</t>
        </is>
      </c>
      <c r="C5200" s="104" t="inlineStr">
        <is>
          <t>P035</t>
        </is>
      </c>
      <c r="D5200" s="159" t="n">
        <v>2606</v>
      </c>
      <c r="E5200" s="160" t="n">
        <v>9655.5</v>
      </c>
      <c r="F5200" s="160" t="n">
        <v>2708.59</v>
      </c>
    </row>
    <row r="5201">
      <c r="A5201" s="104" t="inlineStr">
        <is>
          <t>2025/26</t>
        </is>
      </c>
      <c r="B5201" s="104" t="inlineStr">
        <is>
          <t>HC-006</t>
        </is>
      </c>
      <c r="C5201" s="104" t="inlineStr">
        <is>
          <t>P036</t>
        </is>
      </c>
      <c r="D5201" s="159" t="n">
        <v>1990</v>
      </c>
      <c r="E5201" s="160" t="n">
        <v>7935.66</v>
      </c>
      <c r="F5201" s="160" t="n">
        <v>2313.04</v>
      </c>
    </row>
    <row r="5202">
      <c r="A5202" s="104" t="inlineStr">
        <is>
          <t>2025/26</t>
        </is>
      </c>
      <c r="B5202" s="104" t="inlineStr">
        <is>
          <t>HC-006</t>
        </is>
      </c>
      <c r="C5202" s="104" t="inlineStr">
        <is>
          <t>P037</t>
        </is>
      </c>
      <c r="D5202" s="159" t="n">
        <v>3031</v>
      </c>
      <c r="E5202" s="160" t="n">
        <v>10934.03</v>
      </c>
      <c r="F5202" s="160" t="n">
        <v>3657.81</v>
      </c>
    </row>
    <row r="5203">
      <c r="A5203" s="104" t="inlineStr">
        <is>
          <t>2025/26</t>
        </is>
      </c>
      <c r="B5203" s="104" t="inlineStr">
        <is>
          <t>HC-006</t>
        </is>
      </c>
      <c r="C5203" s="104" t="inlineStr">
        <is>
          <t>P038</t>
        </is>
      </c>
      <c r="D5203" s="159" t="n">
        <v>1499</v>
      </c>
      <c r="E5203" s="160" t="n">
        <v>9823.790000000001</v>
      </c>
      <c r="F5203" s="160" t="n">
        <v>3180.47</v>
      </c>
    </row>
    <row r="5204">
      <c r="A5204" s="104" t="inlineStr">
        <is>
          <t>2025/26</t>
        </is>
      </c>
      <c r="B5204" s="104" t="inlineStr">
        <is>
          <t>HC-006</t>
        </is>
      </c>
      <c r="C5204" s="104" t="inlineStr">
        <is>
          <t>P039</t>
        </is>
      </c>
      <c r="D5204" s="159" t="n">
        <v>1653</v>
      </c>
      <c r="E5204" s="160" t="n">
        <v>10846.47</v>
      </c>
      <c r="F5204" s="160" t="n">
        <v>3628.51</v>
      </c>
    </row>
    <row r="5205">
      <c r="A5205" s="104" t="inlineStr">
        <is>
          <t>2025/26</t>
        </is>
      </c>
      <c r="B5205" s="104" t="inlineStr">
        <is>
          <t>HC-006</t>
        </is>
      </c>
      <c r="C5205" s="104" t="inlineStr">
        <is>
          <t>P040</t>
        </is>
      </c>
      <c r="D5205" s="159" t="n">
        <v>613</v>
      </c>
      <c r="E5205" s="160" t="n">
        <v>4891.4</v>
      </c>
      <c r="F5205" s="160" t="n">
        <v>1585.65</v>
      </c>
    </row>
    <row r="5206">
      <c r="A5206" s="104" t="inlineStr">
        <is>
          <t>2025/26</t>
        </is>
      </c>
      <c r="B5206" s="104" t="inlineStr">
        <is>
          <t>HC-006</t>
        </is>
      </c>
      <c r="C5206" s="104" t="inlineStr">
        <is>
          <t>P041</t>
        </is>
      </c>
      <c r="D5206" s="159" t="n">
        <v>313</v>
      </c>
      <c r="E5206" s="160" t="n">
        <v>3534.78</v>
      </c>
      <c r="F5206" s="160" t="n">
        <v>1371.06</v>
      </c>
    </row>
    <row r="5207">
      <c r="A5207" s="104" t="inlineStr">
        <is>
          <t>2025/26</t>
        </is>
      </c>
      <c r="B5207" s="104" t="inlineStr">
        <is>
          <t>HC-006</t>
        </is>
      </c>
      <c r="C5207" s="104" t="inlineStr">
        <is>
          <t>P042</t>
        </is>
      </c>
      <c r="D5207" s="159" t="n">
        <v>547</v>
      </c>
      <c r="E5207" s="160" t="n">
        <v>2290.54</v>
      </c>
      <c r="F5207" s="160" t="n">
        <v>567.45</v>
      </c>
    </row>
    <row r="5208">
      <c r="A5208" s="104" t="inlineStr">
        <is>
          <t>2025/26</t>
        </is>
      </c>
      <c r="B5208" s="104" t="inlineStr">
        <is>
          <t>HC-007</t>
        </is>
      </c>
      <c r="C5208" s="104" t="inlineStr">
        <is>
          <t>P001</t>
        </is>
      </c>
      <c r="D5208" s="159" t="n">
        <v>4070</v>
      </c>
      <c r="E5208" s="160" t="n">
        <v>38280.61</v>
      </c>
      <c r="F5208" s="160" t="n">
        <v>14597.8</v>
      </c>
    </row>
    <row r="5209">
      <c r="A5209" s="104" t="inlineStr">
        <is>
          <t>2025/26</t>
        </is>
      </c>
      <c r="B5209" s="104" t="inlineStr">
        <is>
          <t>HC-007</t>
        </is>
      </c>
      <c r="C5209" s="104" t="inlineStr">
        <is>
          <t>P002</t>
        </is>
      </c>
      <c r="D5209" s="159" t="n">
        <v>6241</v>
      </c>
      <c r="E5209" s="160" t="n">
        <v>68190.03</v>
      </c>
      <c r="F5209" s="160" t="n">
        <v>27586.38</v>
      </c>
    </row>
    <row r="5210">
      <c r="A5210" s="104" t="inlineStr">
        <is>
          <t>2025/26</t>
        </is>
      </c>
      <c r="B5210" s="104" t="inlineStr">
        <is>
          <t>HC-007</t>
        </is>
      </c>
      <c r="C5210" s="104" t="inlineStr">
        <is>
          <t>P003</t>
        </is>
      </c>
      <c r="D5210" s="159" t="n">
        <v>8470</v>
      </c>
      <c r="E5210" s="160" t="n">
        <v>59548.42</v>
      </c>
      <c r="F5210" s="160" t="n">
        <v>21349.09</v>
      </c>
    </row>
    <row r="5211">
      <c r="A5211" s="104" t="inlineStr">
        <is>
          <t>2025/26</t>
        </is>
      </c>
      <c r="B5211" s="104" t="inlineStr">
        <is>
          <t>HC-007</t>
        </is>
      </c>
      <c r="C5211" s="104" t="inlineStr">
        <is>
          <t>P004</t>
        </is>
      </c>
      <c r="D5211" s="159" t="n">
        <v>3754</v>
      </c>
      <c r="E5211" s="160" t="n">
        <v>30661.29</v>
      </c>
      <c r="F5211" s="160" t="n">
        <v>10628.99</v>
      </c>
    </row>
    <row r="5212">
      <c r="A5212" s="104" t="inlineStr">
        <is>
          <t>2025/26</t>
        </is>
      </c>
      <c r="B5212" s="104" t="inlineStr">
        <is>
          <t>HC-007</t>
        </is>
      </c>
      <c r="C5212" s="104" t="inlineStr">
        <is>
          <t>P005</t>
        </is>
      </c>
      <c r="D5212" s="159" t="n">
        <v>8001</v>
      </c>
      <c r="E5212" s="160" t="n">
        <v>62311.89</v>
      </c>
      <c r="F5212" s="160" t="n">
        <v>20885.16</v>
      </c>
    </row>
    <row r="5213">
      <c r="A5213" s="104" t="inlineStr">
        <is>
          <t>2025/26</t>
        </is>
      </c>
      <c r="B5213" s="104" t="inlineStr">
        <is>
          <t>HC-007</t>
        </is>
      </c>
      <c r="C5213" s="104" t="inlineStr">
        <is>
          <t>P006</t>
        </is>
      </c>
      <c r="D5213" s="159" t="n">
        <v>7649</v>
      </c>
      <c r="E5213" s="160" t="n">
        <v>64679.53</v>
      </c>
      <c r="F5213" s="160" t="n">
        <v>20194.06</v>
      </c>
    </row>
    <row r="5214">
      <c r="A5214" s="104" t="inlineStr">
        <is>
          <t>2025/26</t>
        </is>
      </c>
      <c r="B5214" s="104" t="inlineStr">
        <is>
          <t>HC-007</t>
        </is>
      </c>
      <c r="C5214" s="104" t="inlineStr">
        <is>
          <t>P007</t>
        </is>
      </c>
      <c r="D5214" s="159" t="n">
        <v>7400</v>
      </c>
      <c r="E5214" s="160" t="n">
        <v>58338.01</v>
      </c>
      <c r="F5214" s="160" t="n">
        <v>16847.79</v>
      </c>
    </row>
    <row r="5215">
      <c r="A5215" s="104" t="inlineStr">
        <is>
          <t>2025/26</t>
        </is>
      </c>
      <c r="B5215" s="104" t="inlineStr">
        <is>
          <t>HC-007</t>
        </is>
      </c>
      <c r="C5215" s="104" t="inlineStr">
        <is>
          <t>P008</t>
        </is>
      </c>
      <c r="D5215" s="159" t="n">
        <v>6097</v>
      </c>
      <c r="E5215" s="160" t="n">
        <v>46911.79</v>
      </c>
      <c r="F5215" s="160" t="n">
        <v>18443.35</v>
      </c>
    </row>
    <row r="5216">
      <c r="A5216" s="104" t="inlineStr">
        <is>
          <t>2025/26</t>
        </is>
      </c>
      <c r="B5216" s="104" t="inlineStr">
        <is>
          <t>HC-007</t>
        </is>
      </c>
      <c r="C5216" s="104" t="inlineStr">
        <is>
          <t>P009</t>
        </is>
      </c>
      <c r="D5216" s="159" t="n">
        <v>251</v>
      </c>
      <c r="E5216" s="160" t="n">
        <v>3318.17</v>
      </c>
      <c r="F5216" s="160" t="n">
        <v>1406.42</v>
      </c>
    </row>
    <row r="5217">
      <c r="A5217" s="104" t="inlineStr">
        <is>
          <t>2025/26</t>
        </is>
      </c>
      <c r="B5217" s="104" t="inlineStr">
        <is>
          <t>HC-007</t>
        </is>
      </c>
      <c r="C5217" s="104" t="inlineStr">
        <is>
          <t>P010</t>
        </is>
      </c>
      <c r="D5217" s="159" t="n">
        <v>8366</v>
      </c>
      <c r="E5217" s="160" t="n">
        <v>51678.06</v>
      </c>
      <c r="F5217" s="160" t="n">
        <v>17923.53</v>
      </c>
    </row>
    <row r="5218">
      <c r="A5218" s="104" t="inlineStr">
        <is>
          <t>2025/26</t>
        </is>
      </c>
      <c r="B5218" s="104" t="inlineStr">
        <is>
          <t>HC-007</t>
        </is>
      </c>
      <c r="C5218" s="104" t="inlineStr">
        <is>
          <t>P011</t>
        </is>
      </c>
      <c r="D5218" s="159" t="n">
        <v>7590</v>
      </c>
      <c r="E5218" s="160" t="n">
        <v>23073.42</v>
      </c>
      <c r="F5218" s="160" t="n">
        <v>5869.37</v>
      </c>
    </row>
    <row r="5219">
      <c r="A5219" s="104" t="inlineStr">
        <is>
          <t>2025/26</t>
        </is>
      </c>
      <c r="B5219" s="104" t="inlineStr">
        <is>
          <t>HC-007</t>
        </is>
      </c>
      <c r="C5219" s="104" t="inlineStr">
        <is>
          <t>P012</t>
        </is>
      </c>
      <c r="D5219" s="159" t="n">
        <v>8478</v>
      </c>
      <c r="E5219" s="160" t="n">
        <v>33023.01</v>
      </c>
      <c r="F5219" s="160" t="n">
        <v>10688.1</v>
      </c>
    </row>
    <row r="5220">
      <c r="A5220" s="104" t="inlineStr">
        <is>
          <t>2025/26</t>
        </is>
      </c>
      <c r="B5220" s="104" t="inlineStr">
        <is>
          <t>HC-007</t>
        </is>
      </c>
      <c r="C5220" s="104" t="inlineStr">
        <is>
          <t>P013</t>
        </is>
      </c>
      <c r="D5220" s="159" t="n">
        <v>8695</v>
      </c>
      <c r="E5220" s="160" t="n">
        <v>31387.97</v>
      </c>
      <c r="F5220" s="160" t="n">
        <v>8710.969999999999</v>
      </c>
    </row>
    <row r="5221">
      <c r="A5221" s="104" t="inlineStr">
        <is>
          <t>2025/26</t>
        </is>
      </c>
      <c r="B5221" s="104" t="inlineStr">
        <is>
          <t>HC-007</t>
        </is>
      </c>
      <c r="C5221" s="104" t="inlineStr">
        <is>
          <t>P014</t>
        </is>
      </c>
      <c r="D5221" s="159" t="n">
        <v>9178</v>
      </c>
      <c r="E5221" s="160" t="n">
        <v>37489.29</v>
      </c>
      <c r="F5221" s="160" t="n">
        <v>11274.85</v>
      </c>
    </row>
    <row r="5222">
      <c r="A5222" s="104" t="inlineStr">
        <is>
          <t>2025/26</t>
        </is>
      </c>
      <c r="B5222" s="104" t="inlineStr">
        <is>
          <t>HC-007</t>
        </is>
      </c>
      <c r="C5222" s="104" t="inlineStr">
        <is>
          <t>P015</t>
        </is>
      </c>
      <c r="D5222" s="159" t="n">
        <v>6745</v>
      </c>
      <c r="E5222" s="160" t="n">
        <v>33327.1</v>
      </c>
      <c r="F5222" s="160" t="n">
        <v>11944.31</v>
      </c>
    </row>
    <row r="5223">
      <c r="A5223" s="104" t="inlineStr">
        <is>
          <t>2025/26</t>
        </is>
      </c>
      <c r="B5223" s="104" t="inlineStr">
        <is>
          <t>HC-007</t>
        </is>
      </c>
      <c r="C5223" s="104" t="inlineStr">
        <is>
          <t>P016</t>
        </is>
      </c>
      <c r="D5223" s="159" t="n">
        <v>3651</v>
      </c>
      <c r="E5223" s="160" t="n">
        <v>23588.95</v>
      </c>
      <c r="F5223" s="160" t="n">
        <v>7908.16</v>
      </c>
    </row>
    <row r="5224">
      <c r="A5224" s="104" t="inlineStr">
        <is>
          <t>2025/26</t>
        </is>
      </c>
      <c r="B5224" s="104" t="inlineStr">
        <is>
          <t>HC-007</t>
        </is>
      </c>
      <c r="C5224" s="104" t="inlineStr">
        <is>
          <t>P017</t>
        </is>
      </c>
      <c r="D5224" s="159" t="n">
        <v>3362</v>
      </c>
      <c r="E5224" s="160" t="n">
        <v>23955.74</v>
      </c>
      <c r="F5224" s="160" t="n">
        <v>8865.59</v>
      </c>
    </row>
    <row r="5225">
      <c r="A5225" s="104" t="inlineStr">
        <is>
          <t>2025/26</t>
        </is>
      </c>
      <c r="B5225" s="104" t="inlineStr">
        <is>
          <t>HC-007</t>
        </is>
      </c>
      <c r="C5225" s="104" t="inlineStr">
        <is>
          <t>P018</t>
        </is>
      </c>
      <c r="D5225" s="159" t="n">
        <v>7821</v>
      </c>
      <c r="E5225" s="160" t="n">
        <v>21545.96</v>
      </c>
      <c r="F5225" s="160" t="n">
        <v>4980.35</v>
      </c>
    </row>
    <row r="5226">
      <c r="A5226" s="104" t="inlineStr">
        <is>
          <t>2025/26</t>
        </is>
      </c>
      <c r="B5226" s="104" t="inlineStr">
        <is>
          <t>HC-007</t>
        </is>
      </c>
      <c r="C5226" s="104" t="inlineStr">
        <is>
          <t>P019</t>
        </is>
      </c>
      <c r="D5226" s="159" t="n">
        <v>9525</v>
      </c>
      <c r="E5226" s="160" t="n">
        <v>25336.19</v>
      </c>
      <c r="F5226" s="160" t="n">
        <v>7033.37</v>
      </c>
    </row>
    <row r="5227">
      <c r="A5227" s="104" t="inlineStr">
        <is>
          <t>2025/26</t>
        </is>
      </c>
      <c r="B5227" s="104" t="inlineStr">
        <is>
          <t>HC-007</t>
        </is>
      </c>
      <c r="C5227" s="104" t="inlineStr">
        <is>
          <t>P020</t>
        </is>
      </c>
      <c r="D5227" s="159" t="n">
        <v>6202</v>
      </c>
      <c r="E5227" s="160" t="n">
        <v>16497.23</v>
      </c>
      <c r="F5227" s="160" t="n">
        <v>4577.21</v>
      </c>
    </row>
    <row r="5228">
      <c r="A5228" s="104" t="inlineStr">
        <is>
          <t>2025/26</t>
        </is>
      </c>
      <c r="B5228" s="104" t="inlineStr">
        <is>
          <t>HC-007</t>
        </is>
      </c>
      <c r="C5228" s="104" t="inlineStr">
        <is>
          <t>P021</t>
        </is>
      </c>
      <c r="D5228" s="159" t="n">
        <v>9515</v>
      </c>
      <c r="E5228" s="160" t="n">
        <v>32541.25</v>
      </c>
      <c r="F5228" s="160" t="n">
        <v>9781.57</v>
      </c>
    </row>
    <row r="5229">
      <c r="A5229" s="104" t="inlineStr">
        <is>
          <t>2025/26</t>
        </is>
      </c>
      <c r="B5229" s="104" t="inlineStr">
        <is>
          <t>HC-007</t>
        </is>
      </c>
      <c r="C5229" s="104" t="inlineStr">
        <is>
          <t>P022</t>
        </is>
      </c>
      <c r="D5229" s="159" t="n">
        <v>8488</v>
      </c>
      <c r="E5229" s="160" t="n">
        <v>27414.89</v>
      </c>
      <c r="F5229" s="160" t="n">
        <v>7920.21</v>
      </c>
    </row>
    <row r="5230">
      <c r="A5230" s="104" t="inlineStr">
        <is>
          <t>2025/26</t>
        </is>
      </c>
      <c r="B5230" s="104" t="inlineStr">
        <is>
          <t>HC-007</t>
        </is>
      </c>
      <c r="C5230" s="104" t="inlineStr">
        <is>
          <t>P023</t>
        </is>
      </c>
      <c r="D5230" s="159" t="n">
        <v>9341</v>
      </c>
      <c r="E5230" s="160" t="n">
        <v>19521.04</v>
      </c>
      <c r="F5230" s="160" t="n">
        <v>4062.01</v>
      </c>
    </row>
    <row r="5231">
      <c r="A5231" s="104" t="inlineStr">
        <is>
          <t>2025/26</t>
        </is>
      </c>
      <c r="B5231" s="104" t="inlineStr">
        <is>
          <t>HC-007</t>
        </is>
      </c>
      <c r="C5231" s="104" t="inlineStr">
        <is>
          <t>P024</t>
        </is>
      </c>
      <c r="D5231" s="159" t="n">
        <v>10238</v>
      </c>
      <c r="E5231" s="160" t="n">
        <v>23343.3</v>
      </c>
      <c r="F5231" s="160" t="n">
        <v>5131.55</v>
      </c>
    </row>
    <row r="5232">
      <c r="A5232" s="104" t="inlineStr">
        <is>
          <t>2025/26</t>
        </is>
      </c>
      <c r="B5232" s="104" t="inlineStr">
        <is>
          <t>HC-007</t>
        </is>
      </c>
      <c r="C5232" s="104" t="inlineStr">
        <is>
          <t>P025</t>
        </is>
      </c>
      <c r="D5232" s="159" t="n">
        <v>8324</v>
      </c>
      <c r="E5232" s="160" t="n">
        <v>33213.97</v>
      </c>
      <c r="F5232" s="160" t="n">
        <v>13051.84</v>
      </c>
    </row>
    <row r="5233">
      <c r="A5233" s="104" t="inlineStr">
        <is>
          <t>2025/26</t>
        </is>
      </c>
      <c r="B5233" s="104" t="inlineStr">
        <is>
          <t>HC-007</t>
        </is>
      </c>
      <c r="C5233" s="104" t="inlineStr">
        <is>
          <t>P026</t>
        </is>
      </c>
      <c r="D5233" s="159" t="n">
        <v>5204</v>
      </c>
      <c r="E5233" s="160" t="n">
        <v>24218.53</v>
      </c>
      <c r="F5233" s="160" t="n">
        <v>8395.110000000001</v>
      </c>
    </row>
    <row r="5234">
      <c r="A5234" s="104" t="inlineStr">
        <is>
          <t>2025/26</t>
        </is>
      </c>
      <c r="B5234" s="104" t="inlineStr">
        <is>
          <t>HC-007</t>
        </is>
      </c>
      <c r="C5234" s="104" t="inlineStr">
        <is>
          <t>P027</t>
        </is>
      </c>
      <c r="D5234" s="159" t="n">
        <v>4076</v>
      </c>
      <c r="E5234" s="160" t="n">
        <v>18964.03</v>
      </c>
      <c r="F5234" s="160" t="n">
        <v>6574.84</v>
      </c>
    </row>
    <row r="5235">
      <c r="A5235" s="104" t="inlineStr">
        <is>
          <t>2025/26</t>
        </is>
      </c>
      <c r="B5235" s="104" t="inlineStr">
        <is>
          <t>HC-007</t>
        </is>
      </c>
      <c r="C5235" s="104" t="inlineStr">
        <is>
          <t>P028</t>
        </is>
      </c>
      <c r="D5235" s="159" t="n">
        <v>5892</v>
      </c>
      <c r="E5235" s="160" t="n">
        <v>29112.49</v>
      </c>
      <c r="F5235" s="160" t="n">
        <v>10779.27</v>
      </c>
    </row>
    <row r="5236">
      <c r="A5236" s="104" t="inlineStr">
        <is>
          <t>2025/26</t>
        </is>
      </c>
      <c r="B5236" s="104" t="inlineStr">
        <is>
          <t>HC-007</t>
        </is>
      </c>
      <c r="C5236" s="104" t="inlineStr">
        <is>
          <t>P029</t>
        </is>
      </c>
      <c r="D5236" s="159" t="n">
        <v>14382</v>
      </c>
      <c r="E5236" s="160" t="n">
        <v>28691.37</v>
      </c>
      <c r="F5236" s="160" t="n">
        <v>4646.01</v>
      </c>
    </row>
    <row r="5237">
      <c r="A5237" s="104" t="inlineStr">
        <is>
          <t>2025/26</t>
        </is>
      </c>
      <c r="B5237" s="104" t="inlineStr">
        <is>
          <t>HC-007</t>
        </is>
      </c>
      <c r="C5237" s="104" t="inlineStr">
        <is>
          <t>P030</t>
        </is>
      </c>
      <c r="D5237" s="159" t="n">
        <v>8133</v>
      </c>
      <c r="E5237" s="160" t="n">
        <v>25495.16</v>
      </c>
      <c r="F5237" s="160" t="n">
        <v>5307.58</v>
      </c>
    </row>
    <row r="5238">
      <c r="A5238" s="104" t="inlineStr">
        <is>
          <t>2025/26</t>
        </is>
      </c>
      <c r="B5238" s="104" t="inlineStr">
        <is>
          <t>HC-007</t>
        </is>
      </c>
      <c r="C5238" s="104" t="inlineStr">
        <is>
          <t>P031</t>
        </is>
      </c>
      <c r="D5238" s="159" t="n">
        <v>3806</v>
      </c>
      <c r="E5238" s="160" t="n">
        <v>19885.99</v>
      </c>
      <c r="F5238" s="160" t="n">
        <v>6438.38</v>
      </c>
    </row>
    <row r="5239">
      <c r="A5239" s="104" t="inlineStr">
        <is>
          <t>2025/26</t>
        </is>
      </c>
      <c r="B5239" s="104" t="inlineStr">
        <is>
          <t>HC-007</t>
        </is>
      </c>
      <c r="C5239" s="104" t="inlineStr">
        <is>
          <t>P032</t>
        </is>
      </c>
      <c r="D5239" s="159" t="n">
        <v>4687</v>
      </c>
      <c r="E5239" s="160" t="n">
        <v>11575.83</v>
      </c>
      <c r="F5239" s="160" t="n">
        <v>2807.97</v>
      </c>
    </row>
    <row r="5240">
      <c r="A5240" s="104" t="inlineStr">
        <is>
          <t>2025/26</t>
        </is>
      </c>
      <c r="B5240" s="104" t="inlineStr">
        <is>
          <t>HC-007</t>
        </is>
      </c>
      <c r="C5240" s="104" t="inlineStr">
        <is>
          <t>P033</t>
        </is>
      </c>
      <c r="D5240" s="159" t="n">
        <v>3076</v>
      </c>
      <c r="E5240" s="160" t="n">
        <v>9931.67</v>
      </c>
      <c r="F5240" s="160" t="n">
        <v>2755.27</v>
      </c>
    </row>
    <row r="5241">
      <c r="A5241" s="104" t="inlineStr">
        <is>
          <t>2025/26</t>
        </is>
      </c>
      <c r="B5241" s="104" t="inlineStr">
        <is>
          <t>HC-007</t>
        </is>
      </c>
      <c r="C5241" s="104" t="inlineStr">
        <is>
          <t>P034</t>
        </is>
      </c>
      <c r="D5241" s="159" t="n">
        <v>2129</v>
      </c>
      <c r="E5241" s="160" t="n">
        <v>9303.23</v>
      </c>
      <c r="F5241" s="160" t="n">
        <v>3118.44</v>
      </c>
    </row>
    <row r="5242">
      <c r="A5242" s="104" t="inlineStr">
        <is>
          <t>2025/26</t>
        </is>
      </c>
      <c r="B5242" s="104" t="inlineStr">
        <is>
          <t>HC-007</t>
        </is>
      </c>
      <c r="C5242" s="104" t="inlineStr">
        <is>
          <t>P035</t>
        </is>
      </c>
      <c r="D5242" s="159" t="n">
        <v>2883</v>
      </c>
      <c r="E5242" s="160" t="n">
        <v>10677.73</v>
      </c>
      <c r="F5242" s="160" t="n">
        <v>3209.07</v>
      </c>
    </row>
    <row r="5243">
      <c r="A5243" s="104" t="inlineStr">
        <is>
          <t>2025/26</t>
        </is>
      </c>
      <c r="B5243" s="104" t="inlineStr">
        <is>
          <t>HC-007</t>
        </is>
      </c>
      <c r="C5243" s="104" t="inlineStr">
        <is>
          <t>P036</t>
        </is>
      </c>
      <c r="D5243" s="159" t="n">
        <v>2328</v>
      </c>
      <c r="E5243" s="160" t="n">
        <v>9290.610000000001</v>
      </c>
      <c r="F5243" s="160" t="n">
        <v>2902.56</v>
      </c>
    </row>
    <row r="5244">
      <c r="A5244" s="104" t="inlineStr">
        <is>
          <t>2025/26</t>
        </is>
      </c>
      <c r="B5244" s="104" t="inlineStr">
        <is>
          <t>HC-007</t>
        </is>
      </c>
      <c r="C5244" s="104" t="inlineStr">
        <is>
          <t>P037</t>
        </is>
      </c>
      <c r="D5244" s="159" t="n">
        <v>3364</v>
      </c>
      <c r="E5244" s="160" t="n">
        <v>12144.59</v>
      </c>
      <c r="F5244" s="160" t="n">
        <v>4353.07</v>
      </c>
    </row>
    <row r="5245">
      <c r="A5245" s="104" t="inlineStr">
        <is>
          <t>2025/26</t>
        </is>
      </c>
      <c r="B5245" s="104" t="inlineStr">
        <is>
          <t>HC-007</t>
        </is>
      </c>
      <c r="C5245" s="104" t="inlineStr">
        <is>
          <t>P038</t>
        </is>
      </c>
      <c r="D5245" s="159" t="n">
        <v>1688</v>
      </c>
      <c r="E5245" s="160" t="n">
        <v>11054.53</v>
      </c>
      <c r="F5245" s="160" t="n">
        <v>3835.02</v>
      </c>
    </row>
    <row r="5246">
      <c r="A5246" s="104" t="inlineStr">
        <is>
          <t>2025/26</t>
        </is>
      </c>
      <c r="B5246" s="104" t="inlineStr">
        <is>
          <t>HC-007</t>
        </is>
      </c>
      <c r="C5246" s="104" t="inlineStr">
        <is>
          <t>P039</t>
        </is>
      </c>
      <c r="D5246" s="159" t="n">
        <v>1795</v>
      </c>
      <c r="E5246" s="160" t="n">
        <v>11773.33</v>
      </c>
      <c r="F5246" s="160" t="n">
        <v>4220.53</v>
      </c>
    </row>
    <row r="5247">
      <c r="A5247" s="104" t="inlineStr">
        <is>
          <t>2025/26</t>
        </is>
      </c>
      <c r="B5247" s="104" t="inlineStr">
        <is>
          <t>HC-007</t>
        </is>
      </c>
      <c r="C5247" s="104" t="inlineStr">
        <is>
          <t>P040</t>
        </is>
      </c>
      <c r="D5247" s="159" t="n">
        <v>646</v>
      </c>
      <c r="E5247" s="160" t="n">
        <v>5156.71</v>
      </c>
      <c r="F5247" s="160" t="n">
        <v>1801.51</v>
      </c>
    </row>
    <row r="5248">
      <c r="A5248" s="104" t="inlineStr">
        <is>
          <t>2025/26</t>
        </is>
      </c>
      <c r="B5248" s="104" t="inlineStr">
        <is>
          <t>HC-007</t>
        </is>
      </c>
      <c r="C5248" s="104" t="inlineStr">
        <is>
          <t>P041</t>
        </is>
      </c>
      <c r="D5248" s="159" t="n">
        <v>350</v>
      </c>
      <c r="E5248" s="160" t="n">
        <v>3949.4</v>
      </c>
      <c r="F5248" s="160" t="n">
        <v>1638.68</v>
      </c>
    </row>
    <row r="5249">
      <c r="A5249" s="104" t="inlineStr">
        <is>
          <t>2025/26</t>
        </is>
      </c>
      <c r="B5249" s="104" t="inlineStr">
        <is>
          <t>HC-007</t>
        </is>
      </c>
      <c r="C5249" s="104" t="inlineStr">
        <is>
          <t>P042</t>
        </is>
      </c>
      <c r="D5249" s="159" t="n">
        <v>583</v>
      </c>
      <c r="E5249" s="160" t="n">
        <v>2435.99</v>
      </c>
      <c r="F5249" s="160" t="n">
        <v>645.63</v>
      </c>
    </row>
    <row r="5250">
      <c r="A5250" s="104" t="inlineStr">
        <is>
          <t>2025/26</t>
        </is>
      </c>
      <c r="B5250" s="104" t="inlineStr">
        <is>
          <t>HC-008</t>
        </is>
      </c>
      <c r="C5250" s="104" t="inlineStr">
        <is>
          <t>P001</t>
        </is>
      </c>
      <c r="D5250" s="159" t="n">
        <v>5323</v>
      </c>
      <c r="E5250" s="160" t="n">
        <v>50072.91</v>
      </c>
      <c r="F5250" s="160" t="n">
        <v>17869.08</v>
      </c>
    </row>
    <row r="5251">
      <c r="A5251" s="104" t="inlineStr">
        <is>
          <t>2025/26</t>
        </is>
      </c>
      <c r="B5251" s="104" t="inlineStr">
        <is>
          <t>HC-008</t>
        </is>
      </c>
      <c r="C5251" s="104" t="inlineStr">
        <is>
          <t>P002</t>
        </is>
      </c>
      <c r="D5251" s="159" t="n">
        <v>8016</v>
      </c>
      <c r="E5251" s="160" t="n">
        <v>87576.37</v>
      </c>
      <c r="F5251" s="160" t="n">
        <v>33152.82</v>
      </c>
    </row>
    <row r="5252">
      <c r="A5252" s="104" t="inlineStr">
        <is>
          <t>2025/26</t>
        </is>
      </c>
      <c r="B5252" s="104" t="inlineStr">
        <is>
          <t>HC-008</t>
        </is>
      </c>
      <c r="C5252" s="104" t="inlineStr">
        <is>
          <t>P003</t>
        </is>
      </c>
      <c r="D5252" s="159" t="n">
        <v>10625</v>
      </c>
      <c r="E5252" s="160" t="n">
        <v>74696.11</v>
      </c>
      <c r="F5252" s="160" t="n">
        <v>25046.99</v>
      </c>
    </row>
    <row r="5253">
      <c r="A5253" s="104" t="inlineStr">
        <is>
          <t>2025/26</t>
        </is>
      </c>
      <c r="B5253" s="104" t="inlineStr">
        <is>
          <t>HC-008</t>
        </is>
      </c>
      <c r="C5253" s="104" t="inlineStr">
        <is>
          <t>P004</t>
        </is>
      </c>
      <c r="D5253" s="159" t="n">
        <v>5040</v>
      </c>
      <c r="E5253" s="160" t="n">
        <v>41184.24</v>
      </c>
      <c r="F5253" s="160" t="n">
        <v>13365.28</v>
      </c>
    </row>
    <row r="5254">
      <c r="A5254" s="104" t="inlineStr">
        <is>
          <t>2025/26</t>
        </is>
      </c>
      <c r="B5254" s="104" t="inlineStr">
        <is>
          <t>HC-008</t>
        </is>
      </c>
      <c r="C5254" s="104" t="inlineStr">
        <is>
          <t>P005</t>
        </is>
      </c>
      <c r="D5254" s="159" t="n">
        <v>10731</v>
      </c>
      <c r="E5254" s="160" t="n">
        <v>83598.62</v>
      </c>
      <c r="F5254" s="160" t="n">
        <v>26217.65</v>
      </c>
    </row>
    <row r="5255">
      <c r="A5255" s="104" t="inlineStr">
        <is>
          <t>2025/26</t>
        </is>
      </c>
      <c r="B5255" s="104" t="inlineStr">
        <is>
          <t>HC-008</t>
        </is>
      </c>
      <c r="C5255" s="104" t="inlineStr">
        <is>
          <t>P006</t>
        </is>
      </c>
      <c r="D5255" s="159" t="n">
        <v>9733</v>
      </c>
      <c r="E5255" s="160" t="n">
        <v>82316.82000000001</v>
      </c>
      <c r="F5255" s="160" t="n">
        <v>24037.78</v>
      </c>
    </row>
    <row r="5256">
      <c r="A5256" s="104" t="inlineStr">
        <is>
          <t>2025/26</t>
        </is>
      </c>
      <c r="B5256" s="104" t="inlineStr">
        <is>
          <t>HC-008</t>
        </is>
      </c>
      <c r="C5256" s="104" t="inlineStr">
        <is>
          <t>P007</t>
        </is>
      </c>
      <c r="D5256" s="159" t="n">
        <v>9305</v>
      </c>
      <c r="E5256" s="160" t="n">
        <v>73366.92</v>
      </c>
      <c r="F5256" s="160" t="n">
        <v>19838.28</v>
      </c>
    </row>
    <row r="5257">
      <c r="A5257" s="104" t="inlineStr">
        <is>
          <t>2025/26</t>
        </is>
      </c>
      <c r="B5257" s="104" t="inlineStr">
        <is>
          <t>HC-008</t>
        </is>
      </c>
      <c r="C5257" s="104" t="inlineStr">
        <is>
          <t>P008</t>
        </is>
      </c>
      <c r="D5257" s="159" t="n">
        <v>7929</v>
      </c>
      <c r="E5257" s="160" t="n">
        <v>61009.29</v>
      </c>
      <c r="F5257" s="160" t="n">
        <v>22435.07</v>
      </c>
    </row>
    <row r="5258">
      <c r="A5258" s="104" t="inlineStr">
        <is>
          <t>2025/26</t>
        </is>
      </c>
      <c r="B5258" s="104" t="inlineStr">
        <is>
          <t>HC-008</t>
        </is>
      </c>
      <c r="C5258" s="104" t="inlineStr">
        <is>
          <t>P009</t>
        </is>
      </c>
      <c r="D5258" s="159" t="n">
        <v>299</v>
      </c>
      <c r="E5258" s="160" t="n">
        <v>3952.63</v>
      </c>
      <c r="F5258" s="160" t="n">
        <v>1605.64</v>
      </c>
    </row>
    <row r="5259">
      <c r="A5259" s="104" t="inlineStr">
        <is>
          <t>2025/26</t>
        </is>
      </c>
      <c r="B5259" s="104" t="inlineStr">
        <is>
          <t>HC-008</t>
        </is>
      </c>
      <c r="C5259" s="104" t="inlineStr">
        <is>
          <t>P010</t>
        </is>
      </c>
      <c r="D5259" s="159" t="n">
        <v>10604</v>
      </c>
      <c r="E5259" s="160" t="n">
        <v>65485.54</v>
      </c>
      <c r="F5259" s="160" t="n">
        <v>21246.4</v>
      </c>
    </row>
    <row r="5260">
      <c r="A5260" s="104" t="inlineStr">
        <is>
          <t>2025/26</t>
        </is>
      </c>
      <c r="B5260" s="104" t="inlineStr">
        <is>
          <t>HC-008</t>
        </is>
      </c>
      <c r="C5260" s="104" t="inlineStr">
        <is>
          <t>P011</t>
        </is>
      </c>
      <c r="D5260" s="159" t="n">
        <v>10224</v>
      </c>
      <c r="E5260" s="160" t="n">
        <v>31084.43</v>
      </c>
      <c r="F5260" s="160" t="n">
        <v>7398.6</v>
      </c>
    </row>
    <row r="5261">
      <c r="A5261" s="104" t="inlineStr">
        <is>
          <t>2025/26</t>
        </is>
      </c>
      <c r="B5261" s="104" t="inlineStr">
        <is>
          <t>HC-008</t>
        </is>
      </c>
      <c r="C5261" s="104" t="inlineStr">
        <is>
          <t>P012</t>
        </is>
      </c>
      <c r="D5261" s="159" t="n">
        <v>11362</v>
      </c>
      <c r="E5261" s="160" t="n">
        <v>44256.59</v>
      </c>
      <c r="F5261" s="160" t="n">
        <v>13403.61</v>
      </c>
    </row>
    <row r="5262">
      <c r="A5262" s="104" t="inlineStr">
        <is>
          <t>2025/26</t>
        </is>
      </c>
      <c r="B5262" s="104" t="inlineStr">
        <is>
          <t>HC-008</t>
        </is>
      </c>
      <c r="C5262" s="104" t="inlineStr">
        <is>
          <t>P013</t>
        </is>
      </c>
      <c r="D5262" s="159" t="n">
        <v>11733</v>
      </c>
      <c r="E5262" s="160" t="n">
        <v>42354.36</v>
      </c>
      <c r="F5262" s="160" t="n">
        <v>10995.56</v>
      </c>
    </row>
    <row r="5263">
      <c r="A5263" s="104" t="inlineStr">
        <is>
          <t>2025/26</t>
        </is>
      </c>
      <c r="B5263" s="104" t="inlineStr">
        <is>
          <t>HC-008</t>
        </is>
      </c>
      <c r="C5263" s="104" t="inlineStr">
        <is>
          <t>P014</t>
        </is>
      </c>
      <c r="D5263" s="159" t="n">
        <v>12153</v>
      </c>
      <c r="E5263" s="160" t="n">
        <v>49648.53</v>
      </c>
      <c r="F5263" s="160" t="n">
        <v>13963.65</v>
      </c>
    </row>
    <row r="5264">
      <c r="A5264" s="104" t="inlineStr">
        <is>
          <t>2025/26</t>
        </is>
      </c>
      <c r="B5264" s="104" t="inlineStr">
        <is>
          <t>HC-008</t>
        </is>
      </c>
      <c r="C5264" s="104" t="inlineStr">
        <is>
          <t>P015</t>
        </is>
      </c>
      <c r="D5264" s="159" t="n">
        <v>8525</v>
      </c>
      <c r="E5264" s="160" t="n">
        <v>42116.35</v>
      </c>
      <c r="F5264" s="160" t="n">
        <v>14124.58</v>
      </c>
    </row>
    <row r="5265">
      <c r="A5265" s="104" t="inlineStr">
        <is>
          <t>2025/26</t>
        </is>
      </c>
      <c r="B5265" s="104" t="inlineStr">
        <is>
          <t>HC-008</t>
        </is>
      </c>
      <c r="C5265" s="104" t="inlineStr">
        <is>
          <t>P016</t>
        </is>
      </c>
      <c r="D5265" s="159" t="n">
        <v>4454</v>
      </c>
      <c r="E5265" s="160" t="n">
        <v>28776.1</v>
      </c>
      <c r="F5265" s="160" t="n">
        <v>9027.940000000001</v>
      </c>
    </row>
    <row r="5266">
      <c r="A5266" s="104" t="inlineStr">
        <is>
          <t>2025/26</t>
        </is>
      </c>
      <c r="B5266" s="104" t="inlineStr">
        <is>
          <t>HC-008</t>
        </is>
      </c>
      <c r="C5266" s="104" t="inlineStr">
        <is>
          <t>P017</t>
        </is>
      </c>
      <c r="D5266" s="159" t="n">
        <v>4159</v>
      </c>
      <c r="E5266" s="160" t="n">
        <v>29639.61</v>
      </c>
      <c r="F5266" s="160" t="n">
        <v>10260.28</v>
      </c>
    </row>
    <row r="5267">
      <c r="A5267" s="104" t="inlineStr">
        <is>
          <t>2025/26</t>
        </is>
      </c>
      <c r="B5267" s="104" t="inlineStr">
        <is>
          <t>HC-008</t>
        </is>
      </c>
      <c r="C5267" s="104" t="inlineStr">
        <is>
          <t>P018</t>
        </is>
      </c>
      <c r="D5267" s="159" t="n">
        <v>10080</v>
      </c>
      <c r="E5267" s="160" t="n">
        <v>27770.1</v>
      </c>
      <c r="F5267" s="160" t="n">
        <v>6007.81</v>
      </c>
    </row>
    <row r="5268">
      <c r="A5268" s="104" t="inlineStr">
        <is>
          <t>2025/26</t>
        </is>
      </c>
      <c r="B5268" s="104" t="inlineStr">
        <is>
          <t>HC-008</t>
        </is>
      </c>
      <c r="C5268" s="104" t="inlineStr">
        <is>
          <t>P019</t>
        </is>
      </c>
      <c r="D5268" s="159" t="n">
        <v>12362</v>
      </c>
      <c r="E5268" s="160" t="n">
        <v>32881.95</v>
      </c>
      <c r="F5268" s="160" t="n">
        <v>8537.030000000001</v>
      </c>
    </row>
    <row r="5269">
      <c r="A5269" s="104" t="inlineStr">
        <is>
          <t>2025/26</t>
        </is>
      </c>
      <c r="B5269" s="104" t="inlineStr">
        <is>
          <t>HC-008</t>
        </is>
      </c>
      <c r="C5269" s="104" t="inlineStr">
        <is>
          <t>P020</t>
        </is>
      </c>
      <c r="D5269" s="159" t="n">
        <v>8596</v>
      </c>
      <c r="E5269" s="160" t="n">
        <v>22863.56</v>
      </c>
      <c r="F5269" s="160" t="n">
        <v>5934.72</v>
      </c>
    </row>
    <row r="5270">
      <c r="A5270" s="104" t="inlineStr">
        <is>
          <t>2025/26</t>
        </is>
      </c>
      <c r="B5270" s="104" t="inlineStr">
        <is>
          <t>HC-008</t>
        </is>
      </c>
      <c r="C5270" s="104" t="inlineStr">
        <is>
          <t>P021</t>
        </is>
      </c>
      <c r="D5270" s="159" t="n">
        <v>12328</v>
      </c>
      <c r="E5270" s="160" t="n">
        <v>42165.31</v>
      </c>
      <c r="F5270" s="160" t="n">
        <v>11855.99</v>
      </c>
    </row>
    <row r="5271">
      <c r="A5271" s="104" t="inlineStr">
        <is>
          <t>2025/26</t>
        </is>
      </c>
      <c r="B5271" s="104" t="inlineStr">
        <is>
          <t>HC-008</t>
        </is>
      </c>
      <c r="C5271" s="104" t="inlineStr">
        <is>
          <t>P022</t>
        </is>
      </c>
      <c r="D5271" s="159" t="n">
        <v>10469</v>
      </c>
      <c r="E5271" s="160" t="n">
        <v>33819.18</v>
      </c>
      <c r="F5271" s="160" t="n">
        <v>9147.43</v>
      </c>
    </row>
    <row r="5272">
      <c r="A5272" s="104" t="inlineStr">
        <is>
          <t>2025/26</t>
        </is>
      </c>
      <c r="B5272" s="104" t="inlineStr">
        <is>
          <t>HC-008</t>
        </is>
      </c>
      <c r="C5272" s="104" t="inlineStr">
        <is>
          <t>P023</t>
        </is>
      </c>
      <c r="D5272" s="159" t="n">
        <v>12480</v>
      </c>
      <c r="E5272" s="160" t="n">
        <v>26087.29</v>
      </c>
      <c r="F5272" s="160" t="n">
        <v>5079.74</v>
      </c>
    </row>
    <row r="5273">
      <c r="A5273" s="104" t="inlineStr">
        <is>
          <t>2025/26</t>
        </is>
      </c>
      <c r="B5273" s="104" t="inlineStr">
        <is>
          <t>HC-008</t>
        </is>
      </c>
      <c r="C5273" s="104" t="inlineStr">
        <is>
          <t>P024</t>
        </is>
      </c>
      <c r="D5273" s="159" t="n">
        <v>13639</v>
      </c>
      <c r="E5273" s="160" t="n">
        <v>31096.7</v>
      </c>
      <c r="F5273" s="160" t="n">
        <v>6391.2</v>
      </c>
    </row>
    <row r="5274">
      <c r="A5274" s="104" t="inlineStr">
        <is>
          <t>2025/26</t>
        </is>
      </c>
      <c r="B5274" s="104" t="inlineStr">
        <is>
          <t>HC-008</t>
        </is>
      </c>
      <c r="C5274" s="104" t="inlineStr">
        <is>
          <t>P025</t>
        </is>
      </c>
      <c r="D5274" s="159" t="n">
        <v>11517</v>
      </c>
      <c r="E5274" s="160" t="n">
        <v>45949.03</v>
      </c>
      <c r="F5274" s="160" t="n">
        <v>16896.23</v>
      </c>
    </row>
    <row r="5275">
      <c r="A5275" s="104" t="inlineStr">
        <is>
          <t>2025/26</t>
        </is>
      </c>
      <c r="B5275" s="104" t="inlineStr">
        <is>
          <t>HC-008</t>
        </is>
      </c>
      <c r="C5275" s="104" t="inlineStr">
        <is>
          <t>P026</t>
        </is>
      </c>
      <c r="D5275" s="159" t="n">
        <v>6849</v>
      </c>
      <c r="E5275" s="160" t="n">
        <v>31883.53</v>
      </c>
      <c r="F5275" s="160" t="n">
        <v>10347.68</v>
      </c>
    </row>
    <row r="5276">
      <c r="A5276" s="104" t="inlineStr">
        <is>
          <t>2025/26</t>
        </is>
      </c>
      <c r="B5276" s="104" t="inlineStr">
        <is>
          <t>HC-008</t>
        </is>
      </c>
      <c r="C5276" s="104" t="inlineStr">
        <is>
          <t>P027</t>
        </is>
      </c>
      <c r="D5276" s="159" t="n">
        <v>5565</v>
      </c>
      <c r="E5276" s="160" t="n">
        <v>25904.34</v>
      </c>
      <c r="F5276" s="160" t="n">
        <v>8407.51</v>
      </c>
    </row>
    <row r="5277">
      <c r="A5277" s="104" t="inlineStr">
        <is>
          <t>2025/26</t>
        </is>
      </c>
      <c r="B5277" s="104" t="inlineStr">
        <is>
          <t>HC-008</t>
        </is>
      </c>
      <c r="C5277" s="104" t="inlineStr">
        <is>
          <t>P028</t>
        </is>
      </c>
      <c r="D5277" s="159" t="n">
        <v>7974</v>
      </c>
      <c r="E5277" s="160" t="n">
        <v>39384.71</v>
      </c>
      <c r="F5277" s="160" t="n">
        <v>13629.63</v>
      </c>
    </row>
    <row r="5278">
      <c r="A5278" s="104" t="inlineStr">
        <is>
          <t>2025/26</t>
        </is>
      </c>
      <c r="B5278" s="104" t="inlineStr">
        <is>
          <t>HC-008</t>
        </is>
      </c>
      <c r="C5278" s="104" t="inlineStr">
        <is>
          <t>P029</t>
        </is>
      </c>
      <c r="D5278" s="159" t="n">
        <v>19310</v>
      </c>
      <c r="E5278" s="160" t="n">
        <v>38523.79</v>
      </c>
      <c r="F5278" s="160" t="n">
        <v>5834.89</v>
      </c>
    </row>
    <row r="5279">
      <c r="A5279" s="104" t="inlineStr">
        <is>
          <t>2025/26</t>
        </is>
      </c>
      <c r="B5279" s="104" t="inlineStr">
        <is>
          <t>HC-008</t>
        </is>
      </c>
      <c r="C5279" s="104" t="inlineStr">
        <is>
          <t>P030</t>
        </is>
      </c>
      <c r="D5279" s="159" t="n">
        <v>9927</v>
      </c>
      <c r="E5279" s="160" t="n">
        <v>31117.3</v>
      </c>
      <c r="F5279" s="160" t="n">
        <v>6058.51</v>
      </c>
    </row>
    <row r="5280">
      <c r="A5280" s="104" t="inlineStr">
        <is>
          <t>2025/26</t>
        </is>
      </c>
      <c r="B5280" s="104" t="inlineStr">
        <is>
          <t>HC-008</t>
        </is>
      </c>
      <c r="C5280" s="104" t="inlineStr">
        <is>
          <t>P031</t>
        </is>
      </c>
      <c r="D5280" s="159" t="n">
        <v>4868</v>
      </c>
      <c r="E5280" s="160" t="n">
        <v>25435.34</v>
      </c>
      <c r="F5280" s="160" t="n">
        <v>7704.43</v>
      </c>
    </row>
    <row r="5281">
      <c r="A5281" s="104" t="inlineStr">
        <is>
          <t>2025/26</t>
        </is>
      </c>
      <c r="B5281" s="104" t="inlineStr">
        <is>
          <t>HC-008</t>
        </is>
      </c>
      <c r="C5281" s="104" t="inlineStr">
        <is>
          <t>P032</t>
        </is>
      </c>
      <c r="D5281" s="159" t="n">
        <v>6011</v>
      </c>
      <c r="E5281" s="160" t="n">
        <v>14849.27</v>
      </c>
      <c r="F5281" s="160" t="n">
        <v>3372.82</v>
      </c>
    </row>
    <row r="5282">
      <c r="A5282" s="104" t="inlineStr">
        <is>
          <t>2025/26</t>
        </is>
      </c>
      <c r="B5282" s="104" t="inlineStr">
        <is>
          <t>HC-008</t>
        </is>
      </c>
      <c r="C5282" s="104" t="inlineStr">
        <is>
          <t>P033</t>
        </is>
      </c>
      <c r="D5282" s="159" t="n">
        <v>4031</v>
      </c>
      <c r="E5282" s="160" t="n">
        <v>13022.84</v>
      </c>
      <c r="F5282" s="160" t="n">
        <v>3381.76</v>
      </c>
    </row>
    <row r="5283">
      <c r="A5283" s="104" t="inlineStr">
        <is>
          <t>2025/26</t>
        </is>
      </c>
      <c r="B5283" s="104" t="inlineStr">
        <is>
          <t>HC-008</t>
        </is>
      </c>
      <c r="C5283" s="104" t="inlineStr">
        <is>
          <t>P034</t>
        </is>
      </c>
      <c r="D5283" s="159" t="n">
        <v>2675</v>
      </c>
      <c r="E5283" s="160" t="n">
        <v>11693.66</v>
      </c>
      <c r="F5283" s="160" t="n">
        <v>3667.35</v>
      </c>
    </row>
    <row r="5284">
      <c r="A5284" s="104" t="inlineStr">
        <is>
          <t>2025/26</t>
        </is>
      </c>
      <c r="B5284" s="104" t="inlineStr">
        <is>
          <t>HC-008</t>
        </is>
      </c>
      <c r="C5284" s="104" t="inlineStr">
        <is>
          <t>P035</t>
        </is>
      </c>
      <c r="D5284" s="159" t="n">
        <v>3850</v>
      </c>
      <c r="E5284" s="160" t="n">
        <v>14266.09</v>
      </c>
      <c r="F5284" s="160" t="n">
        <v>4012.52</v>
      </c>
    </row>
    <row r="5285">
      <c r="A5285" s="104" t="inlineStr">
        <is>
          <t>2025/26</t>
        </is>
      </c>
      <c r="B5285" s="104" t="inlineStr">
        <is>
          <t>HC-008</t>
        </is>
      </c>
      <c r="C5285" s="104" t="inlineStr">
        <is>
          <t>P036</t>
        </is>
      </c>
      <c r="D5285" s="159" t="n">
        <v>2832</v>
      </c>
      <c r="E5285" s="160" t="n">
        <v>11301.2</v>
      </c>
      <c r="F5285" s="160" t="n">
        <v>3299.96</v>
      </c>
    </row>
    <row r="5286">
      <c r="A5286" s="104" t="inlineStr">
        <is>
          <t>2025/26</t>
        </is>
      </c>
      <c r="B5286" s="104" t="inlineStr">
        <is>
          <t>HC-008</t>
        </is>
      </c>
      <c r="C5286" s="104" t="inlineStr">
        <is>
          <t>P037</t>
        </is>
      </c>
      <c r="D5286" s="159" t="n">
        <v>4391</v>
      </c>
      <c r="E5286" s="160" t="n">
        <v>15854.84</v>
      </c>
      <c r="F5286" s="160" t="n">
        <v>5316.65</v>
      </c>
    </row>
    <row r="5287">
      <c r="A5287" s="104" t="inlineStr">
        <is>
          <t>2025/26</t>
        </is>
      </c>
      <c r="B5287" s="104" t="inlineStr">
        <is>
          <t>HC-008</t>
        </is>
      </c>
      <c r="C5287" s="104" t="inlineStr">
        <is>
          <t>P038</t>
        </is>
      </c>
      <c r="D5287" s="159" t="n">
        <v>2060</v>
      </c>
      <c r="E5287" s="160" t="n">
        <v>13521.07</v>
      </c>
      <c r="F5287" s="160" t="n">
        <v>4387.04</v>
      </c>
    </row>
    <row r="5288">
      <c r="A5288" s="104" t="inlineStr">
        <is>
          <t>2025/26</t>
        </is>
      </c>
      <c r="B5288" s="104" t="inlineStr">
        <is>
          <t>HC-008</t>
        </is>
      </c>
      <c r="C5288" s="104" t="inlineStr">
        <is>
          <t>P039</t>
        </is>
      </c>
      <c r="D5288" s="159" t="n">
        <v>2325</v>
      </c>
      <c r="E5288" s="160" t="n">
        <v>15237.86</v>
      </c>
      <c r="F5288" s="160" t="n">
        <v>5108.41</v>
      </c>
    </row>
    <row r="5289">
      <c r="A5289" s="104" t="inlineStr">
        <is>
          <t>2025/26</t>
        </is>
      </c>
      <c r="B5289" s="104" t="inlineStr">
        <is>
          <t>HC-008</t>
        </is>
      </c>
      <c r="C5289" s="104" t="inlineStr">
        <is>
          <t>P040</t>
        </is>
      </c>
      <c r="D5289" s="159" t="n">
        <v>880</v>
      </c>
      <c r="E5289" s="160" t="n">
        <v>7016.55</v>
      </c>
      <c r="F5289" s="160" t="n">
        <v>2273.82</v>
      </c>
    </row>
    <row r="5290">
      <c r="A5290" s="104" t="inlineStr">
        <is>
          <t>2025/26</t>
        </is>
      </c>
      <c r="B5290" s="104" t="inlineStr">
        <is>
          <t>HC-008</t>
        </is>
      </c>
      <c r="C5290" s="104" t="inlineStr">
        <is>
          <t>P041</t>
        </is>
      </c>
      <c r="D5290" s="159" t="n">
        <v>421</v>
      </c>
      <c r="E5290" s="160" t="n">
        <v>4765.71</v>
      </c>
      <c r="F5290" s="160" t="n">
        <v>1855.51</v>
      </c>
    </row>
    <row r="5291">
      <c r="A5291" s="104" t="inlineStr">
        <is>
          <t>2025/26</t>
        </is>
      </c>
      <c r="B5291" s="104" t="inlineStr">
        <is>
          <t>HC-008</t>
        </is>
      </c>
      <c r="C5291" s="104" t="inlineStr">
        <is>
          <t>P042</t>
        </is>
      </c>
      <c r="D5291" s="159" t="n">
        <v>752</v>
      </c>
      <c r="E5291" s="160" t="n">
        <v>3143.1</v>
      </c>
      <c r="F5291" s="160" t="n">
        <v>781.67</v>
      </c>
    </row>
    <row r="5292">
      <c r="A5292" s="104" t="inlineStr">
        <is>
          <t>2025/26</t>
        </is>
      </c>
      <c r="B5292" s="104" t="inlineStr">
        <is>
          <t>HC-009</t>
        </is>
      </c>
      <c r="C5292" s="104" t="inlineStr">
        <is>
          <t>P001</t>
        </is>
      </c>
      <c r="D5292" s="159" t="n">
        <v>6447</v>
      </c>
      <c r="E5292" s="160" t="n">
        <v>60629.59</v>
      </c>
      <c r="F5292" s="160" t="n">
        <v>21592.74</v>
      </c>
    </row>
    <row r="5293">
      <c r="A5293" s="104" t="inlineStr">
        <is>
          <t>2025/26</t>
        </is>
      </c>
      <c r="B5293" s="104" t="inlineStr">
        <is>
          <t>HC-009</t>
        </is>
      </c>
      <c r="C5293" s="104" t="inlineStr">
        <is>
          <t>P002</t>
        </is>
      </c>
      <c r="D5293" s="159" t="n">
        <v>9304</v>
      </c>
      <c r="E5293" s="160" t="n">
        <v>101628.03</v>
      </c>
      <c r="F5293" s="160" t="n">
        <v>38381.27</v>
      </c>
    </row>
    <row r="5294">
      <c r="A5294" s="104" t="inlineStr">
        <is>
          <t>2025/26</t>
        </is>
      </c>
      <c r="B5294" s="104" t="inlineStr">
        <is>
          <t>HC-009</t>
        </is>
      </c>
      <c r="C5294" s="104" t="inlineStr">
        <is>
          <t>P003</t>
        </is>
      </c>
      <c r="D5294" s="159" t="n">
        <v>12533</v>
      </c>
      <c r="E5294" s="160" t="n">
        <v>88106.41</v>
      </c>
      <c r="F5294" s="160" t="n">
        <v>29479.78</v>
      </c>
    </row>
    <row r="5295">
      <c r="A5295" s="104" t="inlineStr">
        <is>
          <t>2025/26</t>
        </is>
      </c>
      <c r="B5295" s="104" t="inlineStr">
        <is>
          <t>HC-009</t>
        </is>
      </c>
      <c r="C5295" s="104" t="inlineStr">
        <is>
          <t>P004</t>
        </is>
      </c>
      <c r="D5295" s="159" t="n">
        <v>5486</v>
      </c>
      <c r="E5295" s="160" t="n">
        <v>44816.86</v>
      </c>
      <c r="F5295" s="160" t="n">
        <v>14510.62</v>
      </c>
    </row>
    <row r="5296">
      <c r="A5296" s="104" t="inlineStr">
        <is>
          <t>2025/26</t>
        </is>
      </c>
      <c r="B5296" s="104" t="inlineStr">
        <is>
          <t>HC-009</t>
        </is>
      </c>
      <c r="C5296" s="104" t="inlineStr">
        <is>
          <t>P005</t>
        </is>
      </c>
      <c r="D5296" s="159" t="n">
        <v>12566</v>
      </c>
      <c r="E5296" s="160" t="n">
        <v>97893.23</v>
      </c>
      <c r="F5296" s="160" t="n">
        <v>30638.6</v>
      </c>
    </row>
    <row r="5297">
      <c r="A5297" s="104" t="inlineStr">
        <is>
          <t>2025/26</t>
        </is>
      </c>
      <c r="B5297" s="104" t="inlineStr">
        <is>
          <t>HC-009</t>
        </is>
      </c>
      <c r="C5297" s="104" t="inlineStr">
        <is>
          <t>P006</t>
        </is>
      </c>
      <c r="D5297" s="159" t="n">
        <v>11240</v>
      </c>
      <c r="E5297" s="160" t="n">
        <v>95040.67</v>
      </c>
      <c r="F5297" s="160" t="n">
        <v>27690.87</v>
      </c>
    </row>
    <row r="5298">
      <c r="A5298" s="104" t="inlineStr">
        <is>
          <t>2025/26</t>
        </is>
      </c>
      <c r="B5298" s="104" t="inlineStr">
        <is>
          <t>HC-009</t>
        </is>
      </c>
      <c r="C5298" s="104" t="inlineStr">
        <is>
          <t>P007</t>
        </is>
      </c>
      <c r="D5298" s="159" t="n">
        <v>11453</v>
      </c>
      <c r="E5298" s="160" t="n">
        <v>90315.57000000001</v>
      </c>
      <c r="F5298" s="160" t="n">
        <v>24373.83</v>
      </c>
    </row>
    <row r="5299">
      <c r="A5299" s="104" t="inlineStr">
        <is>
          <t>2025/26</t>
        </is>
      </c>
      <c r="B5299" s="104" t="inlineStr">
        <is>
          <t>HC-009</t>
        </is>
      </c>
      <c r="C5299" s="104" t="inlineStr">
        <is>
          <t>P008</t>
        </is>
      </c>
      <c r="D5299" s="159" t="n">
        <v>9101</v>
      </c>
      <c r="E5299" s="160" t="n">
        <v>70036.35000000001</v>
      </c>
      <c r="F5299" s="160" t="n">
        <v>25701.75</v>
      </c>
    </row>
    <row r="5300">
      <c r="A5300" s="104" t="inlineStr">
        <is>
          <t>2025/26</t>
        </is>
      </c>
      <c r="B5300" s="104" t="inlineStr">
        <is>
          <t>HC-009</t>
        </is>
      </c>
      <c r="C5300" s="104" t="inlineStr">
        <is>
          <t>P009</t>
        </is>
      </c>
      <c r="D5300" s="159" t="n">
        <v>383</v>
      </c>
      <c r="E5300" s="160" t="n">
        <v>5056.43</v>
      </c>
      <c r="F5300" s="160" t="n">
        <v>2045.86</v>
      </c>
    </row>
    <row r="5301">
      <c r="A5301" s="104" t="inlineStr">
        <is>
          <t>2025/26</t>
        </is>
      </c>
      <c r="B5301" s="104" t="inlineStr">
        <is>
          <t>HC-009</t>
        </is>
      </c>
      <c r="C5301" s="104" t="inlineStr">
        <is>
          <t>P010</t>
        </is>
      </c>
      <c r="D5301" s="159" t="n">
        <v>12546</v>
      </c>
      <c r="E5301" s="160" t="n">
        <v>77468.69</v>
      </c>
      <c r="F5301" s="160" t="n">
        <v>25087.77</v>
      </c>
    </row>
    <row r="5302">
      <c r="A5302" s="104" t="inlineStr">
        <is>
          <t>2025/26</t>
        </is>
      </c>
      <c r="B5302" s="104" t="inlineStr">
        <is>
          <t>HC-009</t>
        </is>
      </c>
      <c r="C5302" s="104" t="inlineStr">
        <is>
          <t>P011</t>
        </is>
      </c>
      <c r="D5302" s="159" t="n">
        <v>11326</v>
      </c>
      <c r="E5302" s="160" t="n">
        <v>34428.34</v>
      </c>
      <c r="F5302" s="160" t="n">
        <v>8172.9</v>
      </c>
    </row>
    <row r="5303">
      <c r="A5303" s="104" t="inlineStr">
        <is>
          <t>2025/26</t>
        </is>
      </c>
      <c r="B5303" s="104" t="inlineStr">
        <is>
          <t>HC-009</t>
        </is>
      </c>
      <c r="C5303" s="104" t="inlineStr">
        <is>
          <t>P012</t>
        </is>
      </c>
      <c r="D5303" s="159" t="n">
        <v>12772</v>
      </c>
      <c r="E5303" s="160" t="n">
        <v>49745.99</v>
      </c>
      <c r="F5303" s="160" t="n">
        <v>15035.45</v>
      </c>
    </row>
    <row r="5304">
      <c r="A5304" s="104" t="inlineStr">
        <is>
          <t>2025/26</t>
        </is>
      </c>
      <c r="B5304" s="104" t="inlineStr">
        <is>
          <t>HC-009</t>
        </is>
      </c>
      <c r="C5304" s="104" t="inlineStr">
        <is>
          <t>P013</t>
        </is>
      </c>
      <c r="D5304" s="159" t="n">
        <v>13266</v>
      </c>
      <c r="E5304" s="160" t="n">
        <v>47891.06</v>
      </c>
      <c r="F5304" s="160" t="n">
        <v>12404.73</v>
      </c>
    </row>
    <row r="5305">
      <c r="A5305" s="104" t="inlineStr">
        <is>
          <t>2025/26</t>
        </is>
      </c>
      <c r="B5305" s="104" t="inlineStr">
        <is>
          <t>HC-009</t>
        </is>
      </c>
      <c r="C5305" s="104" t="inlineStr">
        <is>
          <t>P014</t>
        </is>
      </c>
      <c r="D5305" s="159" t="n">
        <v>14173</v>
      </c>
      <c r="E5305" s="160" t="n">
        <v>57902.05</v>
      </c>
      <c r="F5305" s="160" t="n">
        <v>16250.71</v>
      </c>
    </row>
    <row r="5306">
      <c r="A5306" s="104" t="inlineStr">
        <is>
          <t>2025/26</t>
        </is>
      </c>
      <c r="B5306" s="104" t="inlineStr">
        <is>
          <t>HC-009</t>
        </is>
      </c>
      <c r="C5306" s="104" t="inlineStr">
        <is>
          <t>P015</t>
        </is>
      </c>
      <c r="D5306" s="159" t="n">
        <v>9860</v>
      </c>
      <c r="E5306" s="160" t="n">
        <v>48712.34</v>
      </c>
      <c r="F5306" s="160" t="n">
        <v>16296.85</v>
      </c>
    </row>
    <row r="5307">
      <c r="A5307" s="104" t="inlineStr">
        <is>
          <t>2025/26</t>
        </is>
      </c>
      <c r="B5307" s="104" t="inlineStr">
        <is>
          <t>HC-009</t>
        </is>
      </c>
      <c r="C5307" s="104" t="inlineStr">
        <is>
          <t>P016</t>
        </is>
      </c>
      <c r="D5307" s="159" t="n">
        <v>5468</v>
      </c>
      <c r="E5307" s="160" t="n">
        <v>35320.07</v>
      </c>
      <c r="F5307" s="160" t="n">
        <v>11053.61</v>
      </c>
    </row>
    <row r="5308">
      <c r="A5308" s="104" t="inlineStr">
        <is>
          <t>2025/26</t>
        </is>
      </c>
      <c r="B5308" s="104" t="inlineStr">
        <is>
          <t>HC-009</t>
        </is>
      </c>
      <c r="C5308" s="104" t="inlineStr">
        <is>
          <t>P017</t>
        </is>
      </c>
      <c r="D5308" s="159" t="n">
        <v>5086</v>
      </c>
      <c r="E5308" s="160" t="n">
        <v>36241.58</v>
      </c>
      <c r="F5308" s="160" t="n">
        <v>12517.65</v>
      </c>
    </row>
    <row r="5309">
      <c r="A5309" s="104" t="inlineStr">
        <is>
          <t>2025/26</t>
        </is>
      </c>
      <c r="B5309" s="104" t="inlineStr">
        <is>
          <t>HC-009</t>
        </is>
      </c>
      <c r="C5309" s="104" t="inlineStr">
        <is>
          <t>P018</t>
        </is>
      </c>
      <c r="D5309" s="159" t="n">
        <v>11621</v>
      </c>
      <c r="E5309" s="160" t="n">
        <v>32015.68</v>
      </c>
      <c r="F5309" s="160" t="n">
        <v>6910.64</v>
      </c>
    </row>
    <row r="5310">
      <c r="A5310" s="104" t="inlineStr">
        <is>
          <t>2025/26</t>
        </is>
      </c>
      <c r="B5310" s="104" t="inlineStr">
        <is>
          <t>HC-009</t>
        </is>
      </c>
      <c r="C5310" s="104" t="inlineStr">
        <is>
          <t>P019</t>
        </is>
      </c>
      <c r="D5310" s="159" t="n">
        <v>14526</v>
      </c>
      <c r="E5310" s="160" t="n">
        <v>38637.64</v>
      </c>
      <c r="F5310" s="160" t="n">
        <v>10010.98</v>
      </c>
    </row>
    <row r="5311">
      <c r="A5311" s="104" t="inlineStr">
        <is>
          <t>2025/26</t>
        </is>
      </c>
      <c r="B5311" s="104" t="inlineStr">
        <is>
          <t>HC-009</t>
        </is>
      </c>
      <c r="C5311" s="104" t="inlineStr">
        <is>
          <t>P020</t>
        </is>
      </c>
      <c r="D5311" s="159" t="n">
        <v>9217</v>
      </c>
      <c r="E5311" s="160" t="n">
        <v>24518.16</v>
      </c>
      <c r="F5311" s="160" t="n">
        <v>6352.25</v>
      </c>
    </row>
    <row r="5312">
      <c r="A5312" s="104" t="inlineStr">
        <is>
          <t>2025/26</t>
        </is>
      </c>
      <c r="B5312" s="104" t="inlineStr">
        <is>
          <t>HC-009</t>
        </is>
      </c>
      <c r="C5312" s="104" t="inlineStr">
        <is>
          <t>P021</t>
        </is>
      </c>
      <c r="D5312" s="159" t="n">
        <v>14654</v>
      </c>
      <c r="E5312" s="160" t="n">
        <v>50112.78</v>
      </c>
      <c r="F5312" s="160" t="n">
        <v>14065.9</v>
      </c>
    </row>
    <row r="5313">
      <c r="A5313" s="104" t="inlineStr">
        <is>
          <t>2025/26</t>
        </is>
      </c>
      <c r="B5313" s="104" t="inlineStr">
        <is>
          <t>HC-009</t>
        </is>
      </c>
      <c r="C5313" s="104" t="inlineStr">
        <is>
          <t>P022</t>
        </is>
      </c>
      <c r="D5313" s="159" t="n">
        <v>12166</v>
      </c>
      <c r="E5313" s="160" t="n">
        <v>39298.84</v>
      </c>
      <c r="F5313" s="160" t="n">
        <v>10606.48</v>
      </c>
    </row>
    <row r="5314">
      <c r="A5314" s="104" t="inlineStr">
        <is>
          <t>2025/26</t>
        </is>
      </c>
      <c r="B5314" s="104" t="inlineStr">
        <is>
          <t>HC-009</t>
        </is>
      </c>
      <c r="C5314" s="104" t="inlineStr">
        <is>
          <t>P023</t>
        </is>
      </c>
      <c r="D5314" s="159" t="n">
        <v>13891</v>
      </c>
      <c r="E5314" s="160" t="n">
        <v>29033.26</v>
      </c>
      <c r="F5314" s="160" t="n">
        <v>5641.52</v>
      </c>
    </row>
    <row r="5315">
      <c r="A5315" s="104" t="inlineStr">
        <is>
          <t>2025/26</t>
        </is>
      </c>
      <c r="B5315" s="104" t="inlineStr">
        <is>
          <t>HC-009</t>
        </is>
      </c>
      <c r="C5315" s="104" t="inlineStr">
        <is>
          <t>P024</t>
        </is>
      </c>
      <c r="D5315" s="159" t="n">
        <v>15616</v>
      </c>
      <c r="E5315" s="160" t="n">
        <v>35601.99</v>
      </c>
      <c r="F5315" s="160" t="n">
        <v>7299.81</v>
      </c>
    </row>
    <row r="5316">
      <c r="A5316" s="104" t="inlineStr">
        <is>
          <t>2025/26</t>
        </is>
      </c>
      <c r="B5316" s="104" t="inlineStr">
        <is>
          <t>HC-009</t>
        </is>
      </c>
      <c r="C5316" s="104" t="inlineStr">
        <is>
          <t>P025</t>
        </is>
      </c>
      <c r="D5316" s="159" t="n">
        <v>13055</v>
      </c>
      <c r="E5316" s="160" t="n">
        <v>52084.48</v>
      </c>
      <c r="F5316" s="160" t="n">
        <v>19113.97</v>
      </c>
    </row>
    <row r="5317">
      <c r="A5317" s="104" t="inlineStr">
        <is>
          <t>2025/26</t>
        </is>
      </c>
      <c r="B5317" s="104" t="inlineStr">
        <is>
          <t>HC-009</t>
        </is>
      </c>
      <c r="C5317" s="104" t="inlineStr">
        <is>
          <t>P026</t>
        </is>
      </c>
      <c r="D5317" s="159" t="n">
        <v>7774</v>
      </c>
      <c r="E5317" s="160" t="n">
        <v>36190.96</v>
      </c>
      <c r="F5317" s="160" t="n">
        <v>11717.63</v>
      </c>
    </row>
    <row r="5318">
      <c r="A5318" s="104" t="inlineStr">
        <is>
          <t>2025/26</t>
        </is>
      </c>
      <c r="B5318" s="104" t="inlineStr">
        <is>
          <t>HC-009</t>
        </is>
      </c>
      <c r="C5318" s="104" t="inlineStr">
        <is>
          <t>P027</t>
        </is>
      </c>
      <c r="D5318" s="159" t="n">
        <v>6337</v>
      </c>
      <c r="E5318" s="160" t="n">
        <v>29494.99</v>
      </c>
      <c r="F5318" s="160" t="n">
        <v>9550.299999999999</v>
      </c>
    </row>
    <row r="5319">
      <c r="A5319" s="104" t="inlineStr">
        <is>
          <t>2025/26</t>
        </is>
      </c>
      <c r="B5319" s="104" t="inlineStr">
        <is>
          <t>HC-009</t>
        </is>
      </c>
      <c r="C5319" s="104" t="inlineStr">
        <is>
          <t>P028</t>
        </is>
      </c>
      <c r="D5319" s="159" t="n">
        <v>8797</v>
      </c>
      <c r="E5319" s="160" t="n">
        <v>43463.35</v>
      </c>
      <c r="F5319" s="160" t="n">
        <v>15011.33</v>
      </c>
    </row>
    <row r="5320">
      <c r="A5320" s="104" t="inlineStr">
        <is>
          <t>2025/26</t>
        </is>
      </c>
      <c r="B5320" s="104" t="inlineStr">
        <is>
          <t>HC-009</t>
        </is>
      </c>
      <c r="C5320" s="104" t="inlineStr">
        <is>
          <t>P029</t>
        </is>
      </c>
      <c r="D5320" s="159" t="n">
        <v>21703</v>
      </c>
      <c r="E5320" s="160" t="n">
        <v>43298.7</v>
      </c>
      <c r="F5320" s="160" t="n">
        <v>6544.29</v>
      </c>
    </row>
    <row r="5321">
      <c r="A5321" s="104" t="inlineStr">
        <is>
          <t>2025/26</t>
        </is>
      </c>
      <c r="B5321" s="104" t="inlineStr">
        <is>
          <t>HC-009</t>
        </is>
      </c>
      <c r="C5321" s="104" t="inlineStr">
        <is>
          <t>P030</t>
        </is>
      </c>
      <c r="D5321" s="159" t="n">
        <v>11837</v>
      </c>
      <c r="E5321" s="160" t="n">
        <v>37108.47</v>
      </c>
      <c r="F5321" s="160" t="n">
        <v>7209.24</v>
      </c>
    </row>
    <row r="5322">
      <c r="A5322" s="104" t="inlineStr">
        <is>
          <t>2025/26</t>
        </is>
      </c>
      <c r="B5322" s="104" t="inlineStr">
        <is>
          <t>HC-009</t>
        </is>
      </c>
      <c r="C5322" s="104" t="inlineStr">
        <is>
          <t>P031</t>
        </is>
      </c>
      <c r="D5322" s="159" t="n">
        <v>5696</v>
      </c>
      <c r="E5322" s="160" t="n">
        <v>29763.47</v>
      </c>
      <c r="F5322" s="160" t="n">
        <v>8993.790000000001</v>
      </c>
    </row>
    <row r="5323">
      <c r="A5323" s="104" t="inlineStr">
        <is>
          <t>2025/26</t>
        </is>
      </c>
      <c r="B5323" s="104" t="inlineStr">
        <is>
          <t>HC-009</t>
        </is>
      </c>
      <c r="C5323" s="104" t="inlineStr">
        <is>
          <t>P032</t>
        </is>
      </c>
      <c r="D5323" s="159" t="n">
        <v>7044</v>
      </c>
      <c r="E5323" s="160" t="n">
        <v>17399.48</v>
      </c>
      <c r="F5323" s="160" t="n">
        <v>3942.85</v>
      </c>
    </row>
    <row r="5324">
      <c r="A5324" s="104" t="inlineStr">
        <is>
          <t>2025/26</t>
        </is>
      </c>
      <c r="B5324" s="104" t="inlineStr">
        <is>
          <t>HC-009</t>
        </is>
      </c>
      <c r="C5324" s="104" t="inlineStr">
        <is>
          <t>P033</t>
        </is>
      </c>
      <c r="D5324" s="159" t="n">
        <v>4594</v>
      </c>
      <c r="E5324" s="160" t="n">
        <v>14839.51</v>
      </c>
      <c r="F5324" s="160" t="n">
        <v>3843.38</v>
      </c>
    </row>
    <row r="5325">
      <c r="A5325" s="104" t="inlineStr">
        <is>
          <t>2025/26</t>
        </is>
      </c>
      <c r="B5325" s="104" t="inlineStr">
        <is>
          <t>HC-009</t>
        </is>
      </c>
      <c r="C5325" s="104" t="inlineStr">
        <is>
          <t>P034</t>
        </is>
      </c>
      <c r="D5325" s="159" t="n">
        <v>3200</v>
      </c>
      <c r="E5325" s="160" t="n">
        <v>13980.05</v>
      </c>
      <c r="F5325" s="160" t="n">
        <v>4375.05</v>
      </c>
    </row>
    <row r="5326">
      <c r="A5326" s="104" t="inlineStr">
        <is>
          <t>2025/26</t>
        </is>
      </c>
      <c r="B5326" s="104" t="inlineStr">
        <is>
          <t>HC-009</t>
        </is>
      </c>
      <c r="C5326" s="104" t="inlineStr">
        <is>
          <t>P035</t>
        </is>
      </c>
      <c r="D5326" s="159" t="n">
        <v>4320</v>
      </c>
      <c r="E5326" s="160" t="n">
        <v>16004.58</v>
      </c>
      <c r="F5326" s="160" t="n">
        <v>4490.57</v>
      </c>
    </row>
    <row r="5327">
      <c r="A5327" s="104" t="inlineStr">
        <is>
          <t>2025/26</t>
        </is>
      </c>
      <c r="B5327" s="104" t="inlineStr">
        <is>
          <t>HC-009</t>
        </is>
      </c>
      <c r="C5327" s="104" t="inlineStr">
        <is>
          <t>P036</t>
        </is>
      </c>
      <c r="D5327" s="159" t="n">
        <v>3415</v>
      </c>
      <c r="E5327" s="160" t="n">
        <v>13627.08</v>
      </c>
      <c r="F5327" s="160" t="n">
        <v>3970.8</v>
      </c>
    </row>
    <row r="5328">
      <c r="A5328" s="104" t="inlineStr">
        <is>
          <t>2025/26</t>
        </is>
      </c>
      <c r="B5328" s="104" t="inlineStr">
        <is>
          <t>HC-009</t>
        </is>
      </c>
      <c r="C5328" s="104" t="inlineStr">
        <is>
          <t>P037</t>
        </is>
      </c>
      <c r="D5328" s="159" t="n">
        <v>5064</v>
      </c>
      <c r="E5328" s="160" t="n">
        <v>18280.5</v>
      </c>
      <c r="F5328" s="160" t="n">
        <v>6116.56</v>
      </c>
    </row>
    <row r="5329">
      <c r="A5329" s="104" t="inlineStr">
        <is>
          <t>2025/26</t>
        </is>
      </c>
      <c r="B5329" s="104" t="inlineStr">
        <is>
          <t>HC-009</t>
        </is>
      </c>
      <c r="C5329" s="104" t="inlineStr">
        <is>
          <t>P038</t>
        </is>
      </c>
      <c r="D5329" s="159" t="n">
        <v>2504</v>
      </c>
      <c r="E5329" s="160" t="n">
        <v>16417.28</v>
      </c>
      <c r="F5329" s="160" t="n">
        <v>5315.43</v>
      </c>
    </row>
    <row r="5330">
      <c r="A5330" s="104" t="inlineStr">
        <is>
          <t>2025/26</t>
        </is>
      </c>
      <c r="B5330" s="104" t="inlineStr">
        <is>
          <t>HC-009</t>
        </is>
      </c>
      <c r="C5330" s="104" t="inlineStr">
        <is>
          <t>P039</t>
        </is>
      </c>
      <c r="D5330" s="159" t="n">
        <v>2742</v>
      </c>
      <c r="E5330" s="160" t="n">
        <v>17971.7</v>
      </c>
      <c r="F5330" s="160" t="n">
        <v>6011.97</v>
      </c>
    </row>
    <row r="5331">
      <c r="A5331" s="104" t="inlineStr">
        <is>
          <t>2025/26</t>
        </is>
      </c>
      <c r="B5331" s="104" t="inlineStr">
        <is>
          <t>HC-009</t>
        </is>
      </c>
      <c r="C5331" s="104" t="inlineStr">
        <is>
          <t>P040</t>
        </is>
      </c>
      <c r="D5331" s="159" t="n">
        <v>995</v>
      </c>
      <c r="E5331" s="160" t="n">
        <v>7942.98</v>
      </c>
      <c r="F5331" s="160" t="n">
        <v>2569.79</v>
      </c>
    </row>
    <row r="5332">
      <c r="A5332" s="104" t="inlineStr">
        <is>
          <t>2025/26</t>
        </is>
      </c>
      <c r="B5332" s="104" t="inlineStr">
        <is>
          <t>HC-009</t>
        </is>
      </c>
      <c r="C5332" s="104" t="inlineStr">
        <is>
          <t>P041</t>
        </is>
      </c>
      <c r="D5332" s="159" t="n">
        <v>529</v>
      </c>
      <c r="E5332" s="160" t="n">
        <v>5971.44</v>
      </c>
      <c r="F5332" s="160" t="n">
        <v>2318.19</v>
      </c>
    </row>
    <row r="5333">
      <c r="A5333" s="104" t="inlineStr">
        <is>
          <t>2025/26</t>
        </is>
      </c>
      <c r="B5333" s="104" t="inlineStr">
        <is>
          <t>HC-009</t>
        </is>
      </c>
      <c r="C5333" s="104" t="inlineStr">
        <is>
          <t>P042</t>
        </is>
      </c>
      <c r="D5333" s="159" t="n">
        <v>865</v>
      </c>
      <c r="E5333" s="160" t="n">
        <v>3612.96</v>
      </c>
      <c r="F5333" s="160" t="n">
        <v>895.97</v>
      </c>
    </row>
    <row r="5334">
      <c r="A5334" s="104" t="inlineStr">
        <is>
          <t>2025/26</t>
        </is>
      </c>
      <c r="B5334" s="104" t="inlineStr">
        <is>
          <t>HC-010</t>
        </is>
      </c>
      <c r="C5334" s="104" t="inlineStr">
        <is>
          <t>P001</t>
        </is>
      </c>
      <c r="D5334" s="159" t="n">
        <v>7263</v>
      </c>
      <c r="E5334" s="160" t="n">
        <v>68304.17</v>
      </c>
      <c r="F5334" s="160" t="n">
        <v>24301.08</v>
      </c>
    </row>
    <row r="5335">
      <c r="A5335" s="104" t="inlineStr">
        <is>
          <t>2025/26</t>
        </is>
      </c>
      <c r="B5335" s="104" t="inlineStr">
        <is>
          <t>HC-010</t>
        </is>
      </c>
      <c r="C5335" s="104" t="inlineStr">
        <is>
          <t>P002</t>
        </is>
      </c>
      <c r="D5335" s="159" t="n">
        <v>10467</v>
      </c>
      <c r="E5335" s="160" t="n">
        <v>114345.75</v>
      </c>
      <c r="F5335" s="160" t="n">
        <v>43142.2</v>
      </c>
    </row>
    <row r="5336">
      <c r="A5336" s="104" t="inlineStr">
        <is>
          <t>2025/26</t>
        </is>
      </c>
      <c r="B5336" s="104" t="inlineStr">
        <is>
          <t>HC-010</t>
        </is>
      </c>
      <c r="C5336" s="104" t="inlineStr">
        <is>
          <t>P003</t>
        </is>
      </c>
      <c r="D5336" s="159" t="n">
        <v>14533</v>
      </c>
      <c r="E5336" s="160" t="n">
        <v>102173.7</v>
      </c>
      <c r="F5336" s="160" t="n">
        <v>34142.6</v>
      </c>
    </row>
    <row r="5337">
      <c r="A5337" s="104" t="inlineStr">
        <is>
          <t>2025/26</t>
        </is>
      </c>
      <c r="B5337" s="104" t="inlineStr">
        <is>
          <t>HC-010</t>
        </is>
      </c>
      <c r="C5337" s="104" t="inlineStr">
        <is>
          <t>P004</t>
        </is>
      </c>
      <c r="D5337" s="159" t="n">
        <v>6391</v>
      </c>
      <c r="E5337" s="160" t="n">
        <v>52220.17</v>
      </c>
      <c r="F5337" s="160" t="n">
        <v>16889.58</v>
      </c>
    </row>
    <row r="5338">
      <c r="A5338" s="104" t="inlineStr">
        <is>
          <t>2025/26</t>
        </is>
      </c>
      <c r="B5338" s="104" t="inlineStr">
        <is>
          <t>HC-010</t>
        </is>
      </c>
      <c r="C5338" s="104" t="inlineStr">
        <is>
          <t>P005</t>
        </is>
      </c>
      <c r="D5338" s="159" t="n">
        <v>13521</v>
      </c>
      <c r="E5338" s="160" t="n">
        <v>105336.73</v>
      </c>
      <c r="F5338" s="160" t="n">
        <v>32928.6</v>
      </c>
    </row>
    <row r="5339">
      <c r="A5339" s="104" t="inlineStr">
        <is>
          <t>2025/26</t>
        </is>
      </c>
      <c r="B5339" s="104" t="inlineStr">
        <is>
          <t>HC-010</t>
        </is>
      </c>
      <c r="C5339" s="104" t="inlineStr">
        <is>
          <t>P006</t>
        </is>
      </c>
      <c r="D5339" s="159" t="n">
        <v>13015</v>
      </c>
      <c r="E5339" s="160" t="n">
        <v>110052.27</v>
      </c>
      <c r="F5339" s="160" t="n">
        <v>32033.21</v>
      </c>
    </row>
    <row r="5340">
      <c r="A5340" s="104" t="inlineStr">
        <is>
          <t>2025/26</t>
        </is>
      </c>
      <c r="B5340" s="104" t="inlineStr">
        <is>
          <t>HC-010</t>
        </is>
      </c>
      <c r="C5340" s="104" t="inlineStr">
        <is>
          <t>P007</t>
        </is>
      </c>
      <c r="D5340" s="159" t="n">
        <v>12942</v>
      </c>
      <c r="E5340" s="160" t="n">
        <v>102064.16</v>
      </c>
      <c r="F5340" s="160" t="n">
        <v>27512.28</v>
      </c>
    </row>
    <row r="5341">
      <c r="A5341" s="104" t="inlineStr">
        <is>
          <t>2025/26</t>
        </is>
      </c>
      <c r="B5341" s="104" t="inlineStr">
        <is>
          <t>HC-010</t>
        </is>
      </c>
      <c r="C5341" s="104" t="inlineStr">
        <is>
          <t>P008</t>
        </is>
      </c>
      <c r="D5341" s="159" t="n">
        <v>10756</v>
      </c>
      <c r="E5341" s="160" t="n">
        <v>82756.77</v>
      </c>
      <c r="F5341" s="160" t="n">
        <v>30330.71</v>
      </c>
    </row>
    <row r="5342">
      <c r="A5342" s="104" t="inlineStr">
        <is>
          <t>2025/26</t>
        </is>
      </c>
      <c r="B5342" s="104" t="inlineStr">
        <is>
          <t>HC-010</t>
        </is>
      </c>
      <c r="C5342" s="104" t="inlineStr">
        <is>
          <t>P009</t>
        </is>
      </c>
      <c r="D5342" s="159" t="n">
        <v>419</v>
      </c>
      <c r="E5342" s="160" t="n">
        <v>5535.48</v>
      </c>
      <c r="F5342" s="160" t="n">
        <v>2250.67</v>
      </c>
    </row>
    <row r="5343">
      <c r="A5343" s="104" t="inlineStr">
        <is>
          <t>2025/26</t>
        </is>
      </c>
      <c r="B5343" s="104" t="inlineStr">
        <is>
          <t>HC-010</t>
        </is>
      </c>
      <c r="C5343" s="104" t="inlineStr">
        <is>
          <t>P010</t>
        </is>
      </c>
      <c r="D5343" s="159" t="n">
        <v>14360</v>
      </c>
      <c r="E5343" s="160" t="n">
        <v>88672.12</v>
      </c>
      <c r="F5343" s="160" t="n">
        <v>28679.11</v>
      </c>
    </row>
    <row r="5344">
      <c r="A5344" s="104" t="inlineStr">
        <is>
          <t>2025/26</t>
        </is>
      </c>
      <c r="B5344" s="104" t="inlineStr">
        <is>
          <t>HC-010</t>
        </is>
      </c>
      <c r="C5344" s="104" t="inlineStr">
        <is>
          <t>P011</t>
        </is>
      </c>
      <c r="D5344" s="159" t="n">
        <v>13478</v>
      </c>
      <c r="E5344" s="160" t="n">
        <v>40969.08</v>
      </c>
      <c r="F5344" s="160" t="n">
        <v>9717.389999999999</v>
      </c>
    </row>
    <row r="5345">
      <c r="A5345" s="104" t="inlineStr">
        <is>
          <t>2025/26</t>
        </is>
      </c>
      <c r="B5345" s="104" t="inlineStr">
        <is>
          <t>HC-010</t>
        </is>
      </c>
      <c r="C5345" s="104" t="inlineStr">
        <is>
          <t>P012</t>
        </is>
      </c>
      <c r="D5345" s="159" t="n">
        <v>14737</v>
      </c>
      <c r="E5345" s="160" t="n">
        <v>57399.46</v>
      </c>
      <c r="F5345" s="160" t="n">
        <v>17327.56</v>
      </c>
    </row>
    <row r="5346">
      <c r="A5346" s="104" t="inlineStr">
        <is>
          <t>2025/26</t>
        </is>
      </c>
      <c r="B5346" s="104" t="inlineStr">
        <is>
          <t>HC-010</t>
        </is>
      </c>
      <c r="C5346" s="104" t="inlineStr">
        <is>
          <t>P013</t>
        </is>
      </c>
      <c r="D5346" s="159" t="n">
        <v>14316</v>
      </c>
      <c r="E5346" s="160" t="n">
        <v>51684.51</v>
      </c>
      <c r="F5346" s="160" t="n">
        <v>13372.81</v>
      </c>
    </row>
    <row r="5347">
      <c r="A5347" s="104" t="inlineStr">
        <is>
          <t>2025/26</t>
        </is>
      </c>
      <c r="B5347" s="104" t="inlineStr">
        <is>
          <t>HC-010</t>
        </is>
      </c>
      <c r="C5347" s="104" t="inlineStr">
        <is>
          <t>P014</t>
        </is>
      </c>
      <c r="D5347" s="159" t="n">
        <v>15768</v>
      </c>
      <c r="E5347" s="160" t="n">
        <v>64410.43</v>
      </c>
      <c r="F5347" s="160" t="n">
        <v>18053.55</v>
      </c>
    </row>
    <row r="5348">
      <c r="A5348" s="104" t="inlineStr">
        <is>
          <t>2025/26</t>
        </is>
      </c>
      <c r="B5348" s="104" t="inlineStr">
        <is>
          <t>HC-010</t>
        </is>
      </c>
      <c r="C5348" s="104" t="inlineStr">
        <is>
          <t>P015</t>
        </is>
      </c>
      <c r="D5348" s="159" t="n">
        <v>11509</v>
      </c>
      <c r="E5348" s="160" t="n">
        <v>56856.9</v>
      </c>
      <c r="F5348" s="160" t="n">
        <v>19002.26</v>
      </c>
    </row>
    <row r="5349">
      <c r="A5349" s="104" t="inlineStr">
        <is>
          <t>2025/26</t>
        </is>
      </c>
      <c r="B5349" s="104" t="inlineStr">
        <is>
          <t>HC-010</t>
        </is>
      </c>
      <c r="C5349" s="104" t="inlineStr">
        <is>
          <t>P016</t>
        </is>
      </c>
      <c r="D5349" s="159" t="n">
        <v>5997</v>
      </c>
      <c r="E5349" s="160" t="n">
        <v>38731.68</v>
      </c>
      <c r="F5349" s="160" t="n">
        <v>12109.24</v>
      </c>
    </row>
    <row r="5350">
      <c r="A5350" s="104" t="inlineStr">
        <is>
          <t>2025/26</t>
        </is>
      </c>
      <c r="B5350" s="104" t="inlineStr">
        <is>
          <t>HC-010</t>
        </is>
      </c>
      <c r="C5350" s="104" t="inlineStr">
        <is>
          <t>P017</t>
        </is>
      </c>
      <c r="D5350" s="159" t="n">
        <v>5772</v>
      </c>
      <c r="E5350" s="160" t="n">
        <v>41127.2</v>
      </c>
      <c r="F5350" s="160" t="n">
        <v>14187</v>
      </c>
    </row>
    <row r="5351">
      <c r="A5351" s="104" t="inlineStr">
        <is>
          <t>2025/26</t>
        </is>
      </c>
      <c r="B5351" s="104" t="inlineStr">
        <is>
          <t>HC-010</t>
        </is>
      </c>
      <c r="C5351" s="104" t="inlineStr">
        <is>
          <t>P018</t>
        </is>
      </c>
      <c r="D5351" s="159" t="n">
        <v>13230</v>
      </c>
      <c r="E5351" s="160" t="n">
        <v>36451.96</v>
      </c>
      <c r="F5351" s="160" t="n">
        <v>7860.47</v>
      </c>
    </row>
    <row r="5352">
      <c r="A5352" s="104" t="inlineStr">
        <is>
          <t>2025/26</t>
        </is>
      </c>
      <c r="B5352" s="104" t="inlineStr">
        <is>
          <t>HC-010</t>
        </is>
      </c>
      <c r="C5352" s="104" t="inlineStr">
        <is>
          <t>P019</t>
        </is>
      </c>
      <c r="D5352" s="159" t="n">
        <v>16394</v>
      </c>
      <c r="E5352" s="160" t="n">
        <v>43610.83</v>
      </c>
      <c r="F5352" s="160" t="n">
        <v>11284.76</v>
      </c>
    </row>
    <row r="5353">
      <c r="A5353" s="104" t="inlineStr">
        <is>
          <t>2025/26</t>
        </is>
      </c>
      <c r="B5353" s="104" t="inlineStr">
        <is>
          <t>HC-010</t>
        </is>
      </c>
      <c r="C5353" s="104" t="inlineStr">
        <is>
          <t>P020</t>
        </is>
      </c>
      <c r="D5353" s="159" t="n">
        <v>11277</v>
      </c>
      <c r="E5353" s="160" t="n">
        <v>29992.44</v>
      </c>
      <c r="F5353" s="160" t="n">
        <v>7759.53</v>
      </c>
    </row>
    <row r="5354">
      <c r="A5354" s="104" t="inlineStr">
        <is>
          <t>2025/26</t>
        </is>
      </c>
      <c r="B5354" s="104" t="inlineStr">
        <is>
          <t>HC-010</t>
        </is>
      </c>
      <c r="C5354" s="104" t="inlineStr">
        <is>
          <t>P021</t>
        </is>
      </c>
      <c r="D5354" s="159" t="n">
        <v>16065</v>
      </c>
      <c r="E5354" s="160" t="n">
        <v>54942.74</v>
      </c>
      <c r="F5354" s="160" t="n">
        <v>15401.9</v>
      </c>
    </row>
    <row r="5355">
      <c r="A5355" s="104" t="inlineStr">
        <is>
          <t>2025/26</t>
        </is>
      </c>
      <c r="B5355" s="104" t="inlineStr">
        <is>
          <t>HC-010</t>
        </is>
      </c>
      <c r="C5355" s="104" t="inlineStr">
        <is>
          <t>P022</t>
        </is>
      </c>
      <c r="D5355" s="159" t="n">
        <v>14165</v>
      </c>
      <c r="E5355" s="160" t="n">
        <v>45754.83</v>
      </c>
      <c r="F5355" s="160" t="n">
        <v>12333.35</v>
      </c>
    </row>
    <row r="5356">
      <c r="A5356" s="104" t="inlineStr">
        <is>
          <t>2025/26</t>
        </is>
      </c>
      <c r="B5356" s="104" t="inlineStr">
        <is>
          <t>HC-010</t>
        </is>
      </c>
      <c r="C5356" s="104" t="inlineStr">
        <is>
          <t>P023</t>
        </is>
      </c>
      <c r="D5356" s="159" t="n">
        <v>16533</v>
      </c>
      <c r="E5356" s="160" t="n">
        <v>34552.2</v>
      </c>
      <c r="F5356" s="160" t="n">
        <v>6706.03</v>
      </c>
    </row>
    <row r="5357">
      <c r="A5357" s="104" t="inlineStr">
        <is>
          <t>2025/26</t>
        </is>
      </c>
      <c r="B5357" s="104" t="inlineStr">
        <is>
          <t>HC-010</t>
        </is>
      </c>
      <c r="C5357" s="104" t="inlineStr">
        <is>
          <t>P024</t>
        </is>
      </c>
      <c r="D5357" s="159" t="n">
        <v>18297</v>
      </c>
      <c r="E5357" s="160" t="n">
        <v>41714.09</v>
      </c>
      <c r="F5357" s="160" t="n">
        <v>8546.17</v>
      </c>
    </row>
    <row r="5358">
      <c r="A5358" s="104" t="inlineStr">
        <is>
          <t>2025/26</t>
        </is>
      </c>
      <c r="B5358" s="104" t="inlineStr">
        <is>
          <t>HC-010</t>
        </is>
      </c>
      <c r="C5358" s="104" t="inlineStr">
        <is>
          <t>P025</t>
        </is>
      </c>
      <c r="D5358" s="159" t="n">
        <v>15048</v>
      </c>
      <c r="E5358" s="160" t="n">
        <v>60046.84</v>
      </c>
      <c r="F5358" s="160" t="n">
        <v>22013.23</v>
      </c>
    </row>
    <row r="5359">
      <c r="A5359" s="104" t="inlineStr">
        <is>
          <t>2025/26</t>
        </is>
      </c>
      <c r="B5359" s="104" t="inlineStr">
        <is>
          <t>HC-010</t>
        </is>
      </c>
      <c r="C5359" s="104" t="inlineStr">
        <is>
          <t>P026</t>
        </is>
      </c>
      <c r="D5359" s="159" t="n">
        <v>8839</v>
      </c>
      <c r="E5359" s="160" t="n">
        <v>41141.8</v>
      </c>
      <c r="F5359" s="160" t="n">
        <v>13302.93</v>
      </c>
    </row>
    <row r="5360">
      <c r="A5360" s="104" t="inlineStr">
        <is>
          <t>2025/26</t>
        </is>
      </c>
      <c r="B5360" s="104" t="inlineStr">
        <is>
          <t>HC-010</t>
        </is>
      </c>
      <c r="C5360" s="104" t="inlineStr">
        <is>
          <t>P027</t>
        </is>
      </c>
      <c r="D5360" s="159" t="n">
        <v>7246</v>
      </c>
      <c r="E5360" s="160" t="n">
        <v>33729.43</v>
      </c>
      <c r="F5360" s="160" t="n">
        <v>10906.62</v>
      </c>
    </row>
    <row r="5361">
      <c r="A5361" s="104" t="inlineStr">
        <is>
          <t>2025/26</t>
        </is>
      </c>
      <c r="B5361" s="104" t="inlineStr">
        <is>
          <t>HC-010</t>
        </is>
      </c>
      <c r="C5361" s="104" t="inlineStr">
        <is>
          <t>P028</t>
        </is>
      </c>
      <c r="D5361" s="159" t="n">
        <v>10249</v>
      </c>
      <c r="E5361" s="160" t="n">
        <v>50640.17</v>
      </c>
      <c r="F5361" s="160" t="n">
        <v>17470.58</v>
      </c>
    </row>
    <row r="5362">
      <c r="A5362" s="104" t="inlineStr">
        <is>
          <t>2025/26</t>
        </is>
      </c>
      <c r="B5362" s="104" t="inlineStr">
        <is>
          <t>HC-010</t>
        </is>
      </c>
      <c r="C5362" s="104" t="inlineStr">
        <is>
          <t>P029</t>
        </is>
      </c>
      <c r="D5362" s="159" t="n">
        <v>26029</v>
      </c>
      <c r="E5362" s="160" t="n">
        <v>51925.46</v>
      </c>
      <c r="F5362" s="160" t="n">
        <v>7838.21</v>
      </c>
    </row>
    <row r="5363">
      <c r="A5363" s="104" t="inlineStr">
        <is>
          <t>2025/26</t>
        </is>
      </c>
      <c r="B5363" s="104" t="inlineStr">
        <is>
          <t>HC-010</t>
        </is>
      </c>
      <c r="C5363" s="104" t="inlineStr">
        <is>
          <t>P030</t>
        </is>
      </c>
      <c r="D5363" s="159" t="n">
        <v>14055</v>
      </c>
      <c r="E5363" s="160" t="n">
        <v>44056.14</v>
      </c>
      <c r="F5363" s="160" t="n">
        <v>8548.41</v>
      </c>
    </row>
    <row r="5364">
      <c r="A5364" s="104" t="inlineStr">
        <is>
          <t>2025/26</t>
        </is>
      </c>
      <c r="B5364" s="104" t="inlineStr">
        <is>
          <t>HC-010</t>
        </is>
      </c>
      <c r="C5364" s="104" t="inlineStr">
        <is>
          <t>P031</t>
        </is>
      </c>
      <c r="D5364" s="159" t="n">
        <v>6258</v>
      </c>
      <c r="E5364" s="160" t="n">
        <v>32689.41</v>
      </c>
      <c r="F5364" s="160" t="n">
        <v>9869.42</v>
      </c>
    </row>
    <row r="5365">
      <c r="A5365" s="104" t="inlineStr">
        <is>
          <t>2025/26</t>
        </is>
      </c>
      <c r="B5365" s="104" t="inlineStr">
        <is>
          <t>HC-010</t>
        </is>
      </c>
      <c r="C5365" s="104" t="inlineStr">
        <is>
          <t>P032</t>
        </is>
      </c>
      <c r="D5365" s="159" t="n">
        <v>7903</v>
      </c>
      <c r="E5365" s="160" t="n">
        <v>19522.58</v>
      </c>
      <c r="F5365" s="160" t="n">
        <v>4420.24</v>
      </c>
    </row>
    <row r="5366">
      <c r="A5366" s="104" t="inlineStr">
        <is>
          <t>2025/26</t>
        </is>
      </c>
      <c r="B5366" s="104" t="inlineStr">
        <is>
          <t>HC-010</t>
        </is>
      </c>
      <c r="C5366" s="104" t="inlineStr">
        <is>
          <t>P033</t>
        </is>
      </c>
      <c r="D5366" s="159" t="n">
        <v>5199</v>
      </c>
      <c r="E5366" s="160" t="n">
        <v>16786.16</v>
      </c>
      <c r="F5366" s="160" t="n">
        <v>4342.63</v>
      </c>
    </row>
    <row r="5367">
      <c r="A5367" s="104" t="inlineStr">
        <is>
          <t>2025/26</t>
        </is>
      </c>
      <c r="B5367" s="104" t="inlineStr">
        <is>
          <t>HC-010</t>
        </is>
      </c>
      <c r="C5367" s="104" t="inlineStr">
        <is>
          <t>P034</t>
        </is>
      </c>
      <c r="D5367" s="159" t="n">
        <v>3553</v>
      </c>
      <c r="E5367" s="160" t="n">
        <v>15530.93</v>
      </c>
      <c r="F5367" s="160" t="n">
        <v>4855.51</v>
      </c>
    </row>
    <row r="5368">
      <c r="A5368" s="104" t="inlineStr">
        <is>
          <t>2025/26</t>
        </is>
      </c>
      <c r="B5368" s="104" t="inlineStr">
        <is>
          <t>HC-010</t>
        </is>
      </c>
      <c r="C5368" s="104" t="inlineStr">
        <is>
          <t>P035</t>
        </is>
      </c>
      <c r="D5368" s="159" t="n">
        <v>5070</v>
      </c>
      <c r="E5368" s="160" t="n">
        <v>18785.36</v>
      </c>
      <c r="F5368" s="160" t="n">
        <v>5266.55</v>
      </c>
    </row>
    <row r="5369">
      <c r="A5369" s="104" t="inlineStr">
        <is>
          <t>2025/26</t>
        </is>
      </c>
      <c r="B5369" s="104" t="inlineStr">
        <is>
          <t>HC-010</t>
        </is>
      </c>
      <c r="C5369" s="104" t="inlineStr">
        <is>
          <t>P036</t>
        </is>
      </c>
      <c r="D5369" s="159" t="n">
        <v>3809</v>
      </c>
      <c r="E5369" s="160" t="n">
        <v>15200.92</v>
      </c>
      <c r="F5369" s="160" t="n">
        <v>4424.79</v>
      </c>
    </row>
    <row r="5370">
      <c r="A5370" s="104" t="inlineStr">
        <is>
          <t>2025/26</t>
        </is>
      </c>
      <c r="B5370" s="104" t="inlineStr">
        <is>
          <t>HC-010</t>
        </is>
      </c>
      <c r="C5370" s="104" t="inlineStr">
        <is>
          <t>P037</t>
        </is>
      </c>
      <c r="D5370" s="159" t="n">
        <v>5724</v>
      </c>
      <c r="E5370" s="160" t="n">
        <v>20666.12</v>
      </c>
      <c r="F5370" s="160" t="n">
        <v>6906.65</v>
      </c>
    </row>
    <row r="5371">
      <c r="A5371" s="104" t="inlineStr">
        <is>
          <t>2025/26</t>
        </is>
      </c>
      <c r="B5371" s="104" t="inlineStr">
        <is>
          <t>HC-010</t>
        </is>
      </c>
      <c r="C5371" s="104" t="inlineStr">
        <is>
          <t>P038</t>
        </is>
      </c>
      <c r="D5371" s="159" t="n">
        <v>2862</v>
      </c>
      <c r="E5371" s="160" t="n">
        <v>18765.22</v>
      </c>
      <c r="F5371" s="160" t="n">
        <v>6069.5</v>
      </c>
    </row>
    <row r="5372">
      <c r="A5372" s="104" t="inlineStr">
        <is>
          <t>2025/26</t>
        </is>
      </c>
      <c r="B5372" s="104" t="inlineStr">
        <is>
          <t>HC-010</t>
        </is>
      </c>
      <c r="C5372" s="104" t="inlineStr">
        <is>
          <t>P039</t>
        </is>
      </c>
      <c r="D5372" s="159" t="n">
        <v>3092</v>
      </c>
      <c r="E5372" s="160" t="n">
        <v>20270.19</v>
      </c>
      <c r="F5372" s="160" t="n">
        <v>6773.87</v>
      </c>
    </row>
    <row r="5373">
      <c r="A5373" s="104" t="inlineStr">
        <is>
          <t>2025/26</t>
        </is>
      </c>
      <c r="B5373" s="104" t="inlineStr">
        <is>
          <t>HC-010</t>
        </is>
      </c>
      <c r="C5373" s="104" t="inlineStr">
        <is>
          <t>P040</t>
        </is>
      </c>
      <c r="D5373" s="159" t="n">
        <v>1291</v>
      </c>
      <c r="E5373" s="160" t="n">
        <v>10299.29</v>
      </c>
      <c r="F5373" s="160" t="n">
        <v>3330.94</v>
      </c>
    </row>
    <row r="5374">
      <c r="A5374" s="104" t="inlineStr">
        <is>
          <t>2025/26</t>
        </is>
      </c>
      <c r="B5374" s="104" t="inlineStr">
        <is>
          <t>HC-010</t>
        </is>
      </c>
      <c r="C5374" s="104" t="inlineStr">
        <is>
          <t>P041</t>
        </is>
      </c>
      <c r="D5374" s="159" t="n">
        <v>542</v>
      </c>
      <c r="E5374" s="160" t="n">
        <v>6112.6</v>
      </c>
      <c r="F5374" s="160" t="n">
        <v>2374.27</v>
      </c>
    </row>
    <row r="5375">
      <c r="A5375" s="104" t="inlineStr">
        <is>
          <t>2025/26</t>
        </is>
      </c>
      <c r="B5375" s="104" t="inlineStr">
        <is>
          <t>HC-010</t>
        </is>
      </c>
      <c r="C5375" s="104" t="inlineStr">
        <is>
          <t>P042</t>
        </is>
      </c>
      <c r="D5375" s="159" t="n">
        <v>960</v>
      </c>
      <c r="E5375" s="160" t="n">
        <v>4011.98</v>
      </c>
      <c r="F5375" s="160" t="n">
        <v>995.76</v>
      </c>
    </row>
    <row r="5376">
      <c r="A5376" s="104" t="inlineStr">
        <is>
          <t>2025/26</t>
        </is>
      </c>
      <c r="B5376" s="104" t="inlineStr">
        <is>
          <t>HC-011</t>
        </is>
      </c>
      <c r="C5376" s="104" t="inlineStr">
        <is>
          <t>P001</t>
        </is>
      </c>
      <c r="D5376" s="159" t="n">
        <v>5914</v>
      </c>
      <c r="E5376" s="160" t="n">
        <v>55615.03</v>
      </c>
      <c r="F5376" s="160" t="n">
        <v>19841.12</v>
      </c>
    </row>
    <row r="5377">
      <c r="A5377" s="104" t="inlineStr">
        <is>
          <t>2025/26</t>
        </is>
      </c>
      <c r="B5377" s="104" t="inlineStr">
        <is>
          <t>HC-011</t>
        </is>
      </c>
      <c r="C5377" s="104" t="inlineStr">
        <is>
          <t>P002</t>
        </is>
      </c>
      <c r="D5377" s="159" t="n">
        <v>8756</v>
      </c>
      <c r="E5377" s="160" t="n">
        <v>95683.28999999999</v>
      </c>
      <c r="F5377" s="160" t="n">
        <v>36197.42</v>
      </c>
    </row>
    <row r="5378">
      <c r="A5378" s="104" t="inlineStr">
        <is>
          <t>2025/26</t>
        </is>
      </c>
      <c r="B5378" s="104" t="inlineStr">
        <is>
          <t>HC-011</t>
        </is>
      </c>
      <c r="C5378" s="104" t="inlineStr">
        <is>
          <t>P003</t>
        </is>
      </c>
      <c r="D5378" s="159" t="n">
        <v>12565</v>
      </c>
      <c r="E5378" s="160" t="n">
        <v>88339.78</v>
      </c>
      <c r="F5378" s="160" t="n">
        <v>29605.48</v>
      </c>
    </row>
    <row r="5379">
      <c r="A5379" s="104" t="inlineStr">
        <is>
          <t>2025/26</t>
        </is>
      </c>
      <c r="B5379" s="104" t="inlineStr">
        <is>
          <t>HC-011</t>
        </is>
      </c>
      <c r="C5379" s="104" t="inlineStr">
        <is>
          <t>P004</t>
        </is>
      </c>
      <c r="D5379" s="159" t="n">
        <v>5481</v>
      </c>
      <c r="E5379" s="160" t="n">
        <v>44782.57</v>
      </c>
      <c r="F5379" s="160" t="n">
        <v>14523.3</v>
      </c>
    </row>
    <row r="5380">
      <c r="A5380" s="104" t="inlineStr">
        <is>
          <t>2025/26</t>
        </is>
      </c>
      <c r="B5380" s="104" t="inlineStr">
        <is>
          <t>HC-011</t>
        </is>
      </c>
      <c r="C5380" s="104" t="inlineStr">
        <is>
          <t>P005</t>
        </is>
      </c>
      <c r="D5380" s="159" t="n">
        <v>12009</v>
      </c>
      <c r="E5380" s="160" t="n">
        <v>93540.75</v>
      </c>
      <c r="F5380" s="160" t="n">
        <v>29320.25</v>
      </c>
    </row>
    <row r="5381">
      <c r="A5381" s="104" t="inlineStr">
        <is>
          <t>2025/26</t>
        </is>
      </c>
      <c r="B5381" s="104" t="inlineStr">
        <is>
          <t>HC-011</t>
        </is>
      </c>
      <c r="C5381" s="104" t="inlineStr">
        <is>
          <t>P006</t>
        </is>
      </c>
      <c r="D5381" s="159" t="n">
        <v>10782</v>
      </c>
      <c r="E5381" s="160" t="n">
        <v>91163.12</v>
      </c>
      <c r="F5381" s="160" t="n">
        <v>26608.3</v>
      </c>
    </row>
    <row r="5382">
      <c r="A5382" s="104" t="inlineStr">
        <is>
          <t>2025/26</t>
        </is>
      </c>
      <c r="B5382" s="104" t="inlineStr">
        <is>
          <t>HC-011</t>
        </is>
      </c>
      <c r="C5382" s="104" t="inlineStr">
        <is>
          <t>P007</t>
        </is>
      </c>
      <c r="D5382" s="159" t="n">
        <v>10521</v>
      </c>
      <c r="E5382" s="160" t="n">
        <v>82975.64</v>
      </c>
      <c r="F5382" s="160" t="n">
        <v>22426.39</v>
      </c>
    </row>
    <row r="5383">
      <c r="A5383" s="104" t="inlineStr">
        <is>
          <t>2025/26</t>
        </is>
      </c>
      <c r="B5383" s="104" t="inlineStr">
        <is>
          <t>HC-011</t>
        </is>
      </c>
      <c r="C5383" s="104" t="inlineStr">
        <is>
          <t>P008</t>
        </is>
      </c>
      <c r="D5383" s="159" t="n">
        <v>9136</v>
      </c>
      <c r="E5383" s="160" t="n">
        <v>70307.72</v>
      </c>
      <c r="F5383" s="160" t="n">
        <v>25840.14</v>
      </c>
    </row>
    <row r="5384">
      <c r="A5384" s="104" t="inlineStr">
        <is>
          <t>2025/26</t>
        </is>
      </c>
      <c r="B5384" s="104" t="inlineStr">
        <is>
          <t>HC-011</t>
        </is>
      </c>
      <c r="C5384" s="104" t="inlineStr">
        <is>
          <t>P009</t>
        </is>
      </c>
      <c r="D5384" s="159" t="n">
        <v>351</v>
      </c>
      <c r="E5384" s="160" t="n">
        <v>4632.87</v>
      </c>
      <c r="F5384" s="160" t="n">
        <v>1891.8</v>
      </c>
    </row>
    <row r="5385">
      <c r="A5385" s="104" t="inlineStr">
        <is>
          <t>2025/26</t>
        </is>
      </c>
      <c r="B5385" s="104" t="inlineStr">
        <is>
          <t>HC-011</t>
        </is>
      </c>
      <c r="C5385" s="104" t="inlineStr">
        <is>
          <t>P010</t>
        </is>
      </c>
      <c r="D5385" s="159" t="n">
        <v>11340</v>
      </c>
      <c r="E5385" s="160" t="n">
        <v>70023.25</v>
      </c>
      <c r="F5385" s="160" t="n">
        <v>22712.95</v>
      </c>
    </row>
    <row r="5386">
      <c r="A5386" s="104" t="inlineStr">
        <is>
          <t>2025/26</t>
        </is>
      </c>
      <c r="B5386" s="104" t="inlineStr">
        <is>
          <t>HC-011</t>
        </is>
      </c>
      <c r="C5386" s="104" t="inlineStr">
        <is>
          <t>P011</t>
        </is>
      </c>
      <c r="D5386" s="159" t="n">
        <v>11232</v>
      </c>
      <c r="E5386" s="160" t="n">
        <v>34150.03</v>
      </c>
      <c r="F5386" s="160" t="n">
        <v>8122.24</v>
      </c>
    </row>
    <row r="5387">
      <c r="A5387" s="104" t="inlineStr">
        <is>
          <t>2025/26</t>
        </is>
      </c>
      <c r="B5387" s="104" t="inlineStr">
        <is>
          <t>HC-011</t>
        </is>
      </c>
      <c r="C5387" s="104" t="inlineStr">
        <is>
          <t>P012</t>
        </is>
      </c>
      <c r="D5387" s="159" t="n">
        <v>11889</v>
      </c>
      <c r="E5387" s="160" t="n">
        <v>46305.12</v>
      </c>
      <c r="F5387" s="160" t="n">
        <v>14015.34</v>
      </c>
    </row>
    <row r="5388">
      <c r="A5388" s="104" t="inlineStr">
        <is>
          <t>2025/26</t>
        </is>
      </c>
      <c r="B5388" s="104" t="inlineStr">
        <is>
          <t>HC-011</t>
        </is>
      </c>
      <c r="C5388" s="104" t="inlineStr">
        <is>
          <t>P013</t>
        </is>
      </c>
      <c r="D5388" s="159" t="n">
        <v>12499</v>
      </c>
      <c r="E5388" s="160" t="n">
        <v>45119.81</v>
      </c>
      <c r="F5388" s="160" t="n">
        <v>11706.9</v>
      </c>
    </row>
    <row r="5389">
      <c r="A5389" s="104" t="inlineStr">
        <is>
          <t>2025/26</t>
        </is>
      </c>
      <c r="B5389" s="104" t="inlineStr">
        <is>
          <t>HC-011</t>
        </is>
      </c>
      <c r="C5389" s="104" t="inlineStr">
        <is>
          <t>P014</t>
        </is>
      </c>
      <c r="D5389" s="159" t="n">
        <v>13881</v>
      </c>
      <c r="E5389" s="160" t="n">
        <v>56699.46</v>
      </c>
      <c r="F5389" s="160" t="n">
        <v>15935.97</v>
      </c>
    </row>
    <row r="5390">
      <c r="A5390" s="104" t="inlineStr">
        <is>
          <t>2025/26</t>
        </is>
      </c>
      <c r="B5390" s="104" t="inlineStr">
        <is>
          <t>HC-011</t>
        </is>
      </c>
      <c r="C5390" s="104" t="inlineStr">
        <is>
          <t>P015</t>
        </is>
      </c>
      <c r="D5390" s="159" t="n">
        <v>9917</v>
      </c>
      <c r="E5390" s="160" t="n">
        <v>48985.18</v>
      </c>
      <c r="F5390" s="160" t="n">
        <v>16412.23</v>
      </c>
    </row>
    <row r="5391">
      <c r="A5391" s="104" t="inlineStr">
        <is>
          <t>2025/26</t>
        </is>
      </c>
      <c r="B5391" s="104" t="inlineStr">
        <is>
          <t>HC-011</t>
        </is>
      </c>
      <c r="C5391" s="104" t="inlineStr">
        <is>
          <t>P016</t>
        </is>
      </c>
      <c r="D5391" s="159" t="n">
        <v>5318</v>
      </c>
      <c r="E5391" s="160" t="n">
        <v>34354.93</v>
      </c>
      <c r="F5391" s="160" t="n">
        <v>10768.48</v>
      </c>
    </row>
    <row r="5392">
      <c r="A5392" s="104" t="inlineStr">
        <is>
          <t>2025/26</t>
        </is>
      </c>
      <c r="B5392" s="104" t="inlineStr">
        <is>
          <t>HC-011</t>
        </is>
      </c>
      <c r="C5392" s="104" t="inlineStr">
        <is>
          <t>P017</t>
        </is>
      </c>
      <c r="D5392" s="159" t="n">
        <v>4765</v>
      </c>
      <c r="E5392" s="160" t="n">
        <v>33950.71</v>
      </c>
      <c r="F5392" s="160" t="n">
        <v>11743.8</v>
      </c>
    </row>
    <row r="5393">
      <c r="A5393" s="104" t="inlineStr">
        <is>
          <t>2025/26</t>
        </is>
      </c>
      <c r="B5393" s="104" t="inlineStr">
        <is>
          <t>HC-011</t>
        </is>
      </c>
      <c r="C5393" s="104" t="inlineStr">
        <is>
          <t>P018</t>
        </is>
      </c>
      <c r="D5393" s="159" t="n">
        <v>10691</v>
      </c>
      <c r="E5393" s="160" t="n">
        <v>29451.38</v>
      </c>
      <c r="F5393" s="160" t="n">
        <v>6367.24</v>
      </c>
    </row>
    <row r="5394">
      <c r="A5394" s="104" t="inlineStr">
        <is>
          <t>2025/26</t>
        </is>
      </c>
      <c r="B5394" s="104" t="inlineStr">
        <is>
          <t>HC-011</t>
        </is>
      </c>
      <c r="C5394" s="104" t="inlineStr">
        <is>
          <t>P019</t>
        </is>
      </c>
      <c r="D5394" s="159" t="n">
        <v>13859</v>
      </c>
      <c r="E5394" s="160" t="n">
        <v>36864.9</v>
      </c>
      <c r="F5394" s="160" t="n">
        <v>9564.450000000001</v>
      </c>
    </row>
    <row r="5395">
      <c r="A5395" s="104" t="inlineStr">
        <is>
          <t>2025/26</t>
        </is>
      </c>
      <c r="B5395" s="104" t="inlineStr">
        <is>
          <t>HC-011</t>
        </is>
      </c>
      <c r="C5395" s="104" t="inlineStr">
        <is>
          <t>P020</t>
        </is>
      </c>
      <c r="D5395" s="159" t="n">
        <v>9204</v>
      </c>
      <c r="E5395" s="160" t="n">
        <v>24478.79</v>
      </c>
      <c r="F5395" s="160" t="n">
        <v>6351.3</v>
      </c>
    </row>
    <row r="5396">
      <c r="A5396" s="104" t="inlineStr">
        <is>
          <t>2025/26</t>
        </is>
      </c>
      <c r="B5396" s="104" t="inlineStr">
        <is>
          <t>HC-011</t>
        </is>
      </c>
      <c r="C5396" s="104" t="inlineStr">
        <is>
          <t>P021</t>
        </is>
      </c>
      <c r="D5396" s="159" t="n">
        <v>13580</v>
      </c>
      <c r="E5396" s="160" t="n">
        <v>46437.52</v>
      </c>
      <c r="F5396" s="160" t="n">
        <v>13050.35</v>
      </c>
    </row>
    <row r="5397">
      <c r="A5397" s="104" t="inlineStr">
        <is>
          <t>2025/26</t>
        </is>
      </c>
      <c r="B5397" s="104" t="inlineStr">
        <is>
          <t>HC-011</t>
        </is>
      </c>
      <c r="C5397" s="104" t="inlineStr">
        <is>
          <t>P022</t>
        </is>
      </c>
      <c r="D5397" s="159" t="n">
        <v>12427</v>
      </c>
      <c r="E5397" s="160" t="n">
        <v>40138.13</v>
      </c>
      <c r="F5397" s="160" t="n">
        <v>10847.11</v>
      </c>
    </row>
    <row r="5398">
      <c r="A5398" s="104" t="inlineStr">
        <is>
          <t>2025/26</t>
        </is>
      </c>
      <c r="B5398" s="104" t="inlineStr">
        <is>
          <t>HC-011</t>
        </is>
      </c>
      <c r="C5398" s="104" t="inlineStr">
        <is>
          <t>P023</t>
        </is>
      </c>
      <c r="D5398" s="159" t="n">
        <v>13162</v>
      </c>
      <c r="E5398" s="160" t="n">
        <v>27510.41</v>
      </c>
      <c r="F5398" s="160" t="n">
        <v>5353.37</v>
      </c>
    </row>
    <row r="5399">
      <c r="A5399" s="104" t="inlineStr">
        <is>
          <t>2025/26</t>
        </is>
      </c>
      <c r="B5399" s="104" t="inlineStr">
        <is>
          <t>HC-011</t>
        </is>
      </c>
      <c r="C5399" s="104" t="inlineStr">
        <is>
          <t>P024</t>
        </is>
      </c>
      <c r="D5399" s="159" t="n">
        <v>14957</v>
      </c>
      <c r="E5399" s="160" t="n">
        <v>34102.15</v>
      </c>
      <c r="F5399" s="160" t="n">
        <v>7003.62</v>
      </c>
    </row>
    <row r="5400">
      <c r="A5400" s="104" t="inlineStr">
        <is>
          <t>2025/26</t>
        </is>
      </c>
      <c r="B5400" s="104" t="inlineStr">
        <is>
          <t>HC-011</t>
        </is>
      </c>
      <c r="C5400" s="104" t="inlineStr">
        <is>
          <t>P025</t>
        </is>
      </c>
      <c r="D5400" s="159" t="n">
        <v>12085</v>
      </c>
      <c r="E5400" s="160" t="n">
        <v>48209.49</v>
      </c>
      <c r="F5400" s="160" t="n">
        <v>17718.46</v>
      </c>
    </row>
    <row r="5401">
      <c r="A5401" s="104" t="inlineStr">
        <is>
          <t>2025/26</t>
        </is>
      </c>
      <c r="B5401" s="104" t="inlineStr">
        <is>
          <t>HC-011</t>
        </is>
      </c>
      <c r="C5401" s="104" t="inlineStr">
        <is>
          <t>P026</t>
        </is>
      </c>
      <c r="D5401" s="159" t="n">
        <v>7620</v>
      </c>
      <c r="E5401" s="160" t="n">
        <v>35462.85</v>
      </c>
      <c r="F5401" s="160" t="n">
        <v>11502.26</v>
      </c>
    </row>
    <row r="5402">
      <c r="A5402" s="104" t="inlineStr">
        <is>
          <t>2025/26</t>
        </is>
      </c>
      <c r="B5402" s="104" t="inlineStr">
        <is>
          <t>HC-011</t>
        </is>
      </c>
      <c r="C5402" s="104" t="inlineStr">
        <is>
          <t>P027</t>
        </is>
      </c>
      <c r="D5402" s="159" t="n">
        <v>6535</v>
      </c>
      <c r="E5402" s="160" t="n">
        <v>30411.02</v>
      </c>
      <c r="F5402" s="160" t="n">
        <v>9862.030000000001</v>
      </c>
    </row>
    <row r="5403">
      <c r="A5403" s="104" t="inlineStr">
        <is>
          <t>2025/26</t>
        </is>
      </c>
      <c r="B5403" s="104" t="inlineStr">
        <is>
          <t>HC-011</t>
        </is>
      </c>
      <c r="C5403" s="104" t="inlineStr">
        <is>
          <t>P028</t>
        </is>
      </c>
      <c r="D5403" s="159" t="n">
        <v>8678</v>
      </c>
      <c r="E5403" s="160" t="n">
        <v>42874.14</v>
      </c>
      <c r="F5403" s="160" t="n">
        <v>14828.98</v>
      </c>
    </row>
    <row r="5404">
      <c r="A5404" s="104" t="inlineStr">
        <is>
          <t>2025/26</t>
        </is>
      </c>
      <c r="B5404" s="104" t="inlineStr">
        <is>
          <t>HC-011</t>
        </is>
      </c>
      <c r="C5404" s="104" t="inlineStr">
        <is>
          <t>P029</t>
        </is>
      </c>
      <c r="D5404" s="159" t="n">
        <v>21057</v>
      </c>
      <c r="E5404" s="160" t="n">
        <v>42010.95</v>
      </c>
      <c r="F5404" s="160" t="n">
        <v>6357.73</v>
      </c>
    </row>
    <row r="5405">
      <c r="A5405" s="104" t="inlineStr">
        <is>
          <t>2025/26</t>
        </is>
      </c>
      <c r="B5405" s="104" t="inlineStr">
        <is>
          <t>HC-011</t>
        </is>
      </c>
      <c r="C5405" s="104" t="inlineStr">
        <is>
          <t>P030</t>
        </is>
      </c>
      <c r="D5405" s="159" t="n">
        <v>11940</v>
      </c>
      <c r="E5405" s="160" t="n">
        <v>37430.97</v>
      </c>
      <c r="F5405" s="160" t="n">
        <v>7283.42</v>
      </c>
    </row>
    <row r="5406">
      <c r="A5406" s="104" t="inlineStr">
        <is>
          <t>2025/26</t>
        </is>
      </c>
      <c r="B5406" s="104" t="inlineStr">
        <is>
          <t>HC-011</t>
        </is>
      </c>
      <c r="C5406" s="104" t="inlineStr">
        <is>
          <t>P031</t>
        </is>
      </c>
      <c r="D5406" s="159" t="n">
        <v>5300</v>
      </c>
      <c r="E5406" s="160" t="n">
        <v>27694.36</v>
      </c>
      <c r="F5406" s="160" t="n">
        <v>8382.85</v>
      </c>
    </row>
    <row r="5407">
      <c r="A5407" s="104" t="inlineStr">
        <is>
          <t>2025/26</t>
        </is>
      </c>
      <c r="B5407" s="104" t="inlineStr">
        <is>
          <t>HC-011</t>
        </is>
      </c>
      <c r="C5407" s="104" t="inlineStr">
        <is>
          <t>P032</t>
        </is>
      </c>
      <c r="D5407" s="159" t="n">
        <v>6495</v>
      </c>
      <c r="E5407" s="160" t="n">
        <v>16041.65</v>
      </c>
      <c r="F5407" s="160" t="n">
        <v>3642.13</v>
      </c>
    </row>
    <row r="5408">
      <c r="A5408" s="104" t="inlineStr">
        <is>
          <t>2025/26</t>
        </is>
      </c>
      <c r="B5408" s="104" t="inlineStr">
        <is>
          <t>HC-011</t>
        </is>
      </c>
      <c r="C5408" s="104" t="inlineStr">
        <is>
          <t>P033</t>
        </is>
      </c>
      <c r="D5408" s="159" t="n">
        <v>4656</v>
      </c>
      <c r="E5408" s="160" t="n">
        <v>15039.21</v>
      </c>
      <c r="F5408" s="160" t="n">
        <v>3901.84</v>
      </c>
    </row>
    <row r="5409">
      <c r="A5409" s="104" t="inlineStr">
        <is>
          <t>2025/26</t>
        </is>
      </c>
      <c r="B5409" s="104" t="inlineStr">
        <is>
          <t>HC-011</t>
        </is>
      </c>
      <c r="C5409" s="104" t="inlineStr">
        <is>
          <t>P034</t>
        </is>
      </c>
      <c r="D5409" s="159" t="n">
        <v>3052</v>
      </c>
      <c r="E5409" s="160" t="n">
        <v>13335.02</v>
      </c>
      <c r="F5409" s="160" t="n">
        <v>4179.83</v>
      </c>
    </row>
    <row r="5410">
      <c r="A5410" s="104" t="inlineStr">
        <is>
          <t>2025/26</t>
        </is>
      </c>
      <c r="B5410" s="104" t="inlineStr">
        <is>
          <t>HC-011</t>
        </is>
      </c>
      <c r="C5410" s="104" t="inlineStr">
        <is>
          <t>P035</t>
        </is>
      </c>
      <c r="D5410" s="159" t="n">
        <v>4166</v>
      </c>
      <c r="E5410" s="160" t="n">
        <v>15437.24</v>
      </c>
      <c r="F5410" s="160" t="n">
        <v>4339.18</v>
      </c>
    </row>
    <row r="5411">
      <c r="A5411" s="104" t="inlineStr">
        <is>
          <t>2025/26</t>
        </is>
      </c>
      <c r="B5411" s="104" t="inlineStr">
        <is>
          <t>HC-011</t>
        </is>
      </c>
      <c r="C5411" s="104" t="inlineStr">
        <is>
          <t>P036</t>
        </is>
      </c>
      <c r="D5411" s="159" t="n">
        <v>3340</v>
      </c>
      <c r="E5411" s="160" t="n">
        <v>13329.28</v>
      </c>
      <c r="F5411" s="160" t="n">
        <v>3890.15</v>
      </c>
    </row>
    <row r="5412">
      <c r="A5412" s="104" t="inlineStr">
        <is>
          <t>2025/26</t>
        </is>
      </c>
      <c r="B5412" s="104" t="inlineStr">
        <is>
          <t>HC-011</t>
        </is>
      </c>
      <c r="C5412" s="104" t="inlineStr">
        <is>
          <t>P037</t>
        </is>
      </c>
      <c r="D5412" s="159" t="n">
        <v>4931</v>
      </c>
      <c r="E5412" s="160" t="n">
        <v>17800.99</v>
      </c>
      <c r="F5412" s="160" t="n">
        <v>5965.72</v>
      </c>
    </row>
    <row r="5413">
      <c r="A5413" s="104" t="inlineStr">
        <is>
          <t>2025/26</t>
        </is>
      </c>
      <c r="B5413" s="104" t="inlineStr">
        <is>
          <t>HC-011</t>
        </is>
      </c>
      <c r="C5413" s="104" t="inlineStr">
        <is>
          <t>P038</t>
        </is>
      </c>
      <c r="D5413" s="159" t="n">
        <v>2361</v>
      </c>
      <c r="E5413" s="160" t="n">
        <v>15479.38</v>
      </c>
      <c r="F5413" s="160" t="n">
        <v>5020.06</v>
      </c>
    </row>
    <row r="5414">
      <c r="A5414" s="104" t="inlineStr">
        <is>
          <t>2025/26</t>
        </is>
      </c>
      <c r="B5414" s="104" t="inlineStr">
        <is>
          <t>HC-011</t>
        </is>
      </c>
      <c r="C5414" s="104" t="inlineStr">
        <is>
          <t>P039</t>
        </is>
      </c>
      <c r="D5414" s="159" t="n">
        <v>2586</v>
      </c>
      <c r="E5414" s="160" t="n">
        <v>16947.26</v>
      </c>
      <c r="F5414" s="160" t="n">
        <v>5679.11</v>
      </c>
    </row>
    <row r="5415">
      <c r="A5415" s="104" t="inlineStr">
        <is>
          <t>2025/26</t>
        </is>
      </c>
      <c r="B5415" s="104" t="inlineStr">
        <is>
          <t>HC-011</t>
        </is>
      </c>
      <c r="C5415" s="104" t="inlineStr">
        <is>
          <t>P040</t>
        </is>
      </c>
      <c r="D5415" s="159" t="n">
        <v>978</v>
      </c>
      <c r="E5415" s="160" t="n">
        <v>7810.56</v>
      </c>
      <c r="F5415" s="160" t="n">
        <v>2534.21</v>
      </c>
    </row>
    <row r="5416">
      <c r="A5416" s="104" t="inlineStr">
        <is>
          <t>2025/26</t>
        </is>
      </c>
      <c r="B5416" s="104" t="inlineStr">
        <is>
          <t>HC-011</t>
        </is>
      </c>
      <c r="C5416" s="104" t="inlineStr">
        <is>
          <t>P041</t>
        </is>
      </c>
      <c r="D5416" s="159" t="n">
        <v>447</v>
      </c>
      <c r="E5416" s="160" t="n">
        <v>5056.97</v>
      </c>
      <c r="F5416" s="160" t="n">
        <v>1965.92</v>
      </c>
    </row>
    <row r="5417">
      <c r="A5417" s="104" t="inlineStr">
        <is>
          <t>2025/26</t>
        </is>
      </c>
      <c r="B5417" s="104" t="inlineStr">
        <is>
          <t>HC-011</t>
        </is>
      </c>
      <c r="C5417" s="104" t="inlineStr">
        <is>
          <t>P042</t>
        </is>
      </c>
      <c r="D5417" s="159" t="n">
        <v>853</v>
      </c>
      <c r="E5417" s="160" t="n">
        <v>3569.31</v>
      </c>
      <c r="F5417" s="160" t="n">
        <v>886.75</v>
      </c>
    </row>
    <row r="5418">
      <c r="A5418" s="104" t="inlineStr">
        <is>
          <t>2025/26</t>
        </is>
      </c>
      <c r="B5418" s="104" t="inlineStr">
        <is>
          <t>HC-012</t>
        </is>
      </c>
      <c r="C5418" s="104" t="inlineStr">
        <is>
          <t>P001</t>
        </is>
      </c>
      <c r="D5418" s="159" t="n">
        <v>3025</v>
      </c>
      <c r="E5418" s="160" t="n">
        <v>28436.02</v>
      </c>
      <c r="F5418" s="160" t="n">
        <v>10132.13</v>
      </c>
    </row>
    <row r="5419">
      <c r="A5419" s="104" t="inlineStr">
        <is>
          <t>2025/26</t>
        </is>
      </c>
      <c r="B5419" s="104" t="inlineStr">
        <is>
          <t>HC-012</t>
        </is>
      </c>
      <c r="C5419" s="104" t="inlineStr">
        <is>
          <t>P002</t>
        </is>
      </c>
      <c r="D5419" s="159" t="n">
        <v>4499</v>
      </c>
      <c r="E5419" s="160" t="n">
        <v>49144.36</v>
      </c>
      <c r="F5419" s="160" t="n">
        <v>18565.98</v>
      </c>
    </row>
    <row r="5420">
      <c r="A5420" s="104" t="inlineStr">
        <is>
          <t>2025/26</t>
        </is>
      </c>
      <c r="B5420" s="104" t="inlineStr">
        <is>
          <t>HC-012</t>
        </is>
      </c>
      <c r="C5420" s="104" t="inlineStr">
        <is>
          <t>P003</t>
        </is>
      </c>
      <c r="D5420" s="159" t="n">
        <v>6545</v>
      </c>
      <c r="E5420" s="160" t="n">
        <v>45997.78</v>
      </c>
      <c r="F5420" s="160" t="n">
        <v>15392.87</v>
      </c>
    </row>
    <row r="5421">
      <c r="A5421" s="104" t="inlineStr">
        <is>
          <t>2025/26</t>
        </is>
      </c>
      <c r="B5421" s="104" t="inlineStr">
        <is>
          <t>HC-012</t>
        </is>
      </c>
      <c r="C5421" s="104" t="inlineStr">
        <is>
          <t>P004</t>
        </is>
      </c>
      <c r="D5421" s="159" t="n">
        <v>2818</v>
      </c>
      <c r="E5421" s="160" t="n">
        <v>23029.85</v>
      </c>
      <c r="F5421" s="160" t="n">
        <v>7457.25</v>
      </c>
    </row>
    <row r="5422">
      <c r="A5422" s="104" t="inlineStr">
        <is>
          <t>2025/26</t>
        </is>
      </c>
      <c r="B5422" s="104" t="inlineStr">
        <is>
          <t>HC-012</t>
        </is>
      </c>
      <c r="C5422" s="104" t="inlineStr">
        <is>
          <t>P005</t>
        </is>
      </c>
      <c r="D5422" s="159" t="n">
        <v>6247</v>
      </c>
      <c r="E5422" s="160" t="n">
        <v>48662.64</v>
      </c>
      <c r="F5422" s="160" t="n">
        <v>15234.56</v>
      </c>
    </row>
    <row r="5423">
      <c r="A5423" s="104" t="inlineStr">
        <is>
          <t>2025/26</t>
        </is>
      </c>
      <c r="B5423" s="104" t="inlineStr">
        <is>
          <t>HC-012</t>
        </is>
      </c>
      <c r="C5423" s="104" t="inlineStr">
        <is>
          <t>P006</t>
        </is>
      </c>
      <c r="D5423" s="159" t="n">
        <v>5711</v>
      </c>
      <c r="E5423" s="160" t="n">
        <v>48278.5</v>
      </c>
      <c r="F5423" s="160" t="n">
        <v>14072.09</v>
      </c>
    </row>
    <row r="5424">
      <c r="A5424" s="104" t="inlineStr">
        <is>
          <t>2025/26</t>
        </is>
      </c>
      <c r="B5424" s="104" t="inlineStr">
        <is>
          <t>HC-012</t>
        </is>
      </c>
      <c r="C5424" s="104" t="inlineStr">
        <is>
          <t>P007</t>
        </is>
      </c>
      <c r="D5424" s="159" t="n">
        <v>5623</v>
      </c>
      <c r="E5424" s="160" t="n">
        <v>44335.63</v>
      </c>
      <c r="F5424" s="160" t="n">
        <v>11965.61</v>
      </c>
    </row>
    <row r="5425">
      <c r="A5425" s="104" t="inlineStr">
        <is>
          <t>2025/26</t>
        </is>
      </c>
      <c r="B5425" s="104" t="inlineStr">
        <is>
          <t>HC-012</t>
        </is>
      </c>
      <c r="C5425" s="104" t="inlineStr">
        <is>
          <t>P008</t>
        </is>
      </c>
      <c r="D5425" s="159" t="n">
        <v>4619</v>
      </c>
      <c r="E5425" s="160" t="n">
        <v>35528.68</v>
      </c>
      <c r="F5425" s="160" t="n">
        <v>13039.83</v>
      </c>
    </row>
    <row r="5426">
      <c r="A5426" s="104" t="inlineStr">
        <is>
          <t>2025/26</t>
        </is>
      </c>
      <c r="B5426" s="104" t="inlineStr">
        <is>
          <t>HC-012</t>
        </is>
      </c>
      <c r="C5426" s="104" t="inlineStr">
        <is>
          <t>P009</t>
        </is>
      </c>
      <c r="D5426" s="159" t="n">
        <v>169</v>
      </c>
      <c r="E5426" s="160" t="n">
        <v>2228.15</v>
      </c>
      <c r="F5426" s="160" t="n">
        <v>902.11</v>
      </c>
    </row>
    <row r="5427">
      <c r="A5427" s="104" t="inlineStr">
        <is>
          <t>2025/26</t>
        </is>
      </c>
      <c r="B5427" s="104" t="inlineStr">
        <is>
          <t>HC-012</t>
        </is>
      </c>
      <c r="C5427" s="104" t="inlineStr">
        <is>
          <t>P010</t>
        </is>
      </c>
      <c r="D5427" s="159" t="n">
        <v>6192</v>
      </c>
      <c r="E5427" s="160" t="n">
        <v>38231.61</v>
      </c>
      <c r="F5427" s="160" t="n">
        <v>12382.89</v>
      </c>
    </row>
    <row r="5428">
      <c r="A5428" s="104" t="inlineStr">
        <is>
          <t>2025/26</t>
        </is>
      </c>
      <c r="B5428" s="104" t="inlineStr">
        <is>
          <t>HC-012</t>
        </is>
      </c>
      <c r="C5428" s="104" t="inlineStr">
        <is>
          <t>P011</t>
        </is>
      </c>
      <c r="D5428" s="159" t="n">
        <v>5866</v>
      </c>
      <c r="E5428" s="160" t="n">
        <v>17831.73</v>
      </c>
      <c r="F5428" s="160" t="n">
        <v>4234.86</v>
      </c>
    </row>
    <row r="5429">
      <c r="A5429" s="104" t="inlineStr">
        <is>
          <t>2025/26</t>
        </is>
      </c>
      <c r="B5429" s="104" t="inlineStr">
        <is>
          <t>HC-012</t>
        </is>
      </c>
      <c r="C5429" s="104" t="inlineStr">
        <is>
          <t>P012</t>
        </is>
      </c>
      <c r="D5429" s="159" t="n">
        <v>6343</v>
      </c>
      <c r="E5429" s="160" t="n">
        <v>24707.89</v>
      </c>
      <c r="F5429" s="160" t="n">
        <v>7467.45</v>
      </c>
    </row>
    <row r="5430">
      <c r="A5430" s="104" t="inlineStr">
        <is>
          <t>2025/26</t>
        </is>
      </c>
      <c r="B5430" s="104" t="inlineStr">
        <is>
          <t>HC-012</t>
        </is>
      </c>
      <c r="C5430" s="104" t="inlineStr">
        <is>
          <t>P013</t>
        </is>
      </c>
      <c r="D5430" s="159" t="n">
        <v>6408</v>
      </c>
      <c r="E5430" s="160" t="n">
        <v>23133.79</v>
      </c>
      <c r="F5430" s="160" t="n">
        <v>5993.1</v>
      </c>
    </row>
    <row r="5431">
      <c r="A5431" s="104" t="inlineStr">
        <is>
          <t>2025/26</t>
        </is>
      </c>
      <c r="B5431" s="104" t="inlineStr">
        <is>
          <t>HC-012</t>
        </is>
      </c>
      <c r="C5431" s="104" t="inlineStr">
        <is>
          <t>P014</t>
        </is>
      </c>
      <c r="D5431" s="159" t="n">
        <v>7108</v>
      </c>
      <c r="E5431" s="160" t="n">
        <v>29038.25</v>
      </c>
      <c r="F5431" s="160" t="n">
        <v>8150.99</v>
      </c>
    </row>
    <row r="5432">
      <c r="A5432" s="104" t="inlineStr">
        <is>
          <t>2025/26</t>
        </is>
      </c>
      <c r="B5432" s="104" t="inlineStr">
        <is>
          <t>HC-012</t>
        </is>
      </c>
      <c r="C5432" s="104" t="inlineStr">
        <is>
          <t>P015</t>
        </is>
      </c>
      <c r="D5432" s="159" t="n">
        <v>5040</v>
      </c>
      <c r="E5432" s="160" t="n">
        <v>24895</v>
      </c>
      <c r="F5432" s="160" t="n">
        <v>8330.549999999999</v>
      </c>
    </row>
    <row r="5433">
      <c r="A5433" s="104" t="inlineStr">
        <is>
          <t>2025/26</t>
        </is>
      </c>
      <c r="B5433" s="104" t="inlineStr">
        <is>
          <t>HC-012</t>
        </is>
      </c>
      <c r="C5433" s="104" t="inlineStr">
        <is>
          <t>P016</t>
        </is>
      </c>
      <c r="D5433" s="159" t="n">
        <v>2597</v>
      </c>
      <c r="E5433" s="160" t="n">
        <v>16776.83</v>
      </c>
      <c r="F5433" s="160" t="n">
        <v>5252.85</v>
      </c>
    </row>
    <row r="5434">
      <c r="A5434" s="104" t="inlineStr">
        <is>
          <t>2025/26</t>
        </is>
      </c>
      <c r="B5434" s="104" t="inlineStr">
        <is>
          <t>HC-012</t>
        </is>
      </c>
      <c r="C5434" s="104" t="inlineStr">
        <is>
          <t>P017</t>
        </is>
      </c>
      <c r="D5434" s="159" t="n">
        <v>2399</v>
      </c>
      <c r="E5434" s="160" t="n">
        <v>17090.68</v>
      </c>
      <c r="F5434" s="160" t="n">
        <v>5903.98</v>
      </c>
    </row>
    <row r="5435">
      <c r="A5435" s="104" t="inlineStr">
        <is>
          <t>2025/26</t>
        </is>
      </c>
      <c r="B5435" s="104" t="inlineStr">
        <is>
          <t>HC-012</t>
        </is>
      </c>
      <c r="C5435" s="104" t="inlineStr">
        <is>
          <t>P018</t>
        </is>
      </c>
      <c r="D5435" s="159" t="n">
        <v>5875</v>
      </c>
      <c r="E5435" s="160" t="n">
        <v>16189.9</v>
      </c>
      <c r="F5435" s="160" t="n">
        <v>3494.75</v>
      </c>
    </row>
    <row r="5436">
      <c r="A5436" s="104" t="inlineStr">
        <is>
          <t>2025/26</t>
        </is>
      </c>
      <c r="B5436" s="104" t="inlineStr">
        <is>
          <t>HC-012</t>
        </is>
      </c>
      <c r="C5436" s="104" t="inlineStr">
        <is>
          <t>P019</t>
        </is>
      </c>
      <c r="D5436" s="159" t="n">
        <v>7497</v>
      </c>
      <c r="E5436" s="160" t="n">
        <v>19941.21</v>
      </c>
      <c r="F5436" s="160" t="n">
        <v>5165.82</v>
      </c>
    </row>
    <row r="5437">
      <c r="A5437" s="104" t="inlineStr">
        <is>
          <t>2025/26</t>
        </is>
      </c>
      <c r="B5437" s="104" t="inlineStr">
        <is>
          <t>HC-012</t>
        </is>
      </c>
      <c r="C5437" s="104" t="inlineStr">
        <is>
          <t>P020</t>
        </is>
      </c>
      <c r="D5437" s="159" t="n">
        <v>4863</v>
      </c>
      <c r="E5437" s="160" t="n">
        <v>12932.31</v>
      </c>
      <c r="F5437" s="160" t="n">
        <v>3350.56</v>
      </c>
    </row>
    <row r="5438">
      <c r="A5438" s="104" t="inlineStr">
        <is>
          <t>2025/26</t>
        </is>
      </c>
      <c r="B5438" s="104" t="inlineStr">
        <is>
          <t>HC-012</t>
        </is>
      </c>
      <c r="C5438" s="104" t="inlineStr">
        <is>
          <t>P021</t>
        </is>
      </c>
      <c r="D5438" s="159" t="n">
        <v>6994</v>
      </c>
      <c r="E5438" s="160" t="n">
        <v>23918.17</v>
      </c>
      <c r="F5438" s="160" t="n">
        <v>6712.81</v>
      </c>
    </row>
    <row r="5439">
      <c r="A5439" s="104" t="inlineStr">
        <is>
          <t>2025/26</t>
        </is>
      </c>
      <c r="B5439" s="104" t="inlineStr">
        <is>
          <t>HC-012</t>
        </is>
      </c>
      <c r="C5439" s="104" t="inlineStr">
        <is>
          <t>P022</t>
        </is>
      </c>
      <c r="D5439" s="159" t="n">
        <v>6451</v>
      </c>
      <c r="E5439" s="160" t="n">
        <v>20838.83</v>
      </c>
      <c r="F5439" s="160" t="n">
        <v>5623.98</v>
      </c>
    </row>
    <row r="5440">
      <c r="A5440" s="104" t="inlineStr">
        <is>
          <t>2025/26</t>
        </is>
      </c>
      <c r="B5440" s="104" t="inlineStr">
        <is>
          <t>HC-012</t>
        </is>
      </c>
      <c r="C5440" s="104" t="inlineStr">
        <is>
          <t>P023</t>
        </is>
      </c>
      <c r="D5440" s="159" t="n">
        <v>6943</v>
      </c>
      <c r="E5440" s="160" t="n">
        <v>14507.64</v>
      </c>
      <c r="F5440" s="160" t="n">
        <v>2818.38</v>
      </c>
    </row>
    <row r="5441">
      <c r="A5441" s="104" t="inlineStr">
        <is>
          <t>2025/26</t>
        </is>
      </c>
      <c r="B5441" s="104" t="inlineStr">
        <is>
          <t>HC-012</t>
        </is>
      </c>
      <c r="C5441" s="104" t="inlineStr">
        <is>
          <t>P024</t>
        </is>
      </c>
      <c r="D5441" s="159" t="n">
        <v>7550</v>
      </c>
      <c r="E5441" s="160" t="n">
        <v>17212.27</v>
      </c>
      <c r="F5441" s="160" t="n">
        <v>3530.4</v>
      </c>
    </row>
    <row r="5442">
      <c r="A5442" s="104" t="inlineStr">
        <is>
          <t>2025/26</t>
        </is>
      </c>
      <c r="B5442" s="104" t="inlineStr">
        <is>
          <t>HC-012</t>
        </is>
      </c>
      <c r="C5442" s="104" t="inlineStr">
        <is>
          <t>P025</t>
        </is>
      </c>
      <c r="D5442" s="159" t="n">
        <v>6398</v>
      </c>
      <c r="E5442" s="160" t="n">
        <v>25527.41</v>
      </c>
      <c r="F5442" s="160" t="n">
        <v>9370.209999999999</v>
      </c>
    </row>
    <row r="5443">
      <c r="A5443" s="104" t="inlineStr">
        <is>
          <t>2025/26</t>
        </is>
      </c>
      <c r="B5443" s="104" t="inlineStr">
        <is>
          <t>HC-012</t>
        </is>
      </c>
      <c r="C5443" s="104" t="inlineStr">
        <is>
          <t>P026</t>
        </is>
      </c>
      <c r="D5443" s="159" t="n">
        <v>3919</v>
      </c>
      <c r="E5443" s="160" t="n">
        <v>18242.01</v>
      </c>
      <c r="F5443" s="160" t="n">
        <v>5907.11</v>
      </c>
    </row>
    <row r="5444">
      <c r="A5444" s="104" t="inlineStr">
        <is>
          <t>2025/26</t>
        </is>
      </c>
      <c r="B5444" s="104" t="inlineStr">
        <is>
          <t>HC-012</t>
        </is>
      </c>
      <c r="C5444" s="104" t="inlineStr">
        <is>
          <t>P027</t>
        </is>
      </c>
      <c r="D5444" s="159" t="n">
        <v>3025</v>
      </c>
      <c r="E5444" s="160" t="n">
        <v>14076.32</v>
      </c>
      <c r="F5444" s="160" t="n">
        <v>4559.25</v>
      </c>
    </row>
    <row r="5445">
      <c r="A5445" s="104" t="inlineStr">
        <is>
          <t>2025/26</t>
        </is>
      </c>
      <c r="B5445" s="104" t="inlineStr">
        <is>
          <t>HC-012</t>
        </is>
      </c>
      <c r="C5445" s="104" t="inlineStr">
        <is>
          <t>P028</t>
        </is>
      </c>
      <c r="D5445" s="159" t="n">
        <v>4422</v>
      </c>
      <c r="E5445" s="160" t="n">
        <v>21843.01</v>
      </c>
      <c r="F5445" s="160" t="n">
        <v>7545.59</v>
      </c>
    </row>
    <row r="5446">
      <c r="A5446" s="104" t="inlineStr">
        <is>
          <t>2025/26</t>
        </is>
      </c>
      <c r="B5446" s="104" t="inlineStr">
        <is>
          <t>HC-012</t>
        </is>
      </c>
      <c r="C5446" s="104" t="inlineStr">
        <is>
          <t>P029</t>
        </is>
      </c>
      <c r="D5446" s="159" t="n">
        <v>10937</v>
      </c>
      <c r="E5446" s="160" t="n">
        <v>21817.32</v>
      </c>
      <c r="F5446" s="160" t="n">
        <v>3297.12</v>
      </c>
    </row>
    <row r="5447">
      <c r="A5447" s="104" t="inlineStr">
        <is>
          <t>2025/26</t>
        </is>
      </c>
      <c r="B5447" s="104" t="inlineStr">
        <is>
          <t>HC-012</t>
        </is>
      </c>
      <c r="C5447" s="104" t="inlineStr">
        <is>
          <t>P030</t>
        </is>
      </c>
      <c r="D5447" s="159" t="n">
        <v>6056</v>
      </c>
      <c r="E5447" s="160" t="n">
        <v>18988.7</v>
      </c>
      <c r="F5447" s="160" t="n">
        <v>3689.67</v>
      </c>
    </row>
    <row r="5448">
      <c r="A5448" s="104" t="inlineStr">
        <is>
          <t>2025/26</t>
        </is>
      </c>
      <c r="B5448" s="104" t="inlineStr">
        <is>
          <t>HC-012</t>
        </is>
      </c>
      <c r="C5448" s="104" t="inlineStr">
        <is>
          <t>P031</t>
        </is>
      </c>
      <c r="D5448" s="159" t="n">
        <v>2697</v>
      </c>
      <c r="E5448" s="160" t="n">
        <v>14096.76</v>
      </c>
      <c r="F5448" s="160" t="n">
        <v>4260.03</v>
      </c>
    </row>
    <row r="5449">
      <c r="A5449" s="104" t="inlineStr">
        <is>
          <t>2025/26</t>
        </is>
      </c>
      <c r="B5449" s="104" t="inlineStr">
        <is>
          <t>HC-012</t>
        </is>
      </c>
      <c r="C5449" s="104" t="inlineStr">
        <is>
          <t>P032</t>
        </is>
      </c>
      <c r="D5449" s="159" t="n">
        <v>3467</v>
      </c>
      <c r="E5449" s="160" t="n">
        <v>8565.83</v>
      </c>
      <c r="F5449" s="160" t="n">
        <v>1941.67</v>
      </c>
    </row>
    <row r="5450">
      <c r="A5450" s="104" t="inlineStr">
        <is>
          <t>2025/26</t>
        </is>
      </c>
      <c r="B5450" s="104" t="inlineStr">
        <is>
          <t>HC-012</t>
        </is>
      </c>
      <c r="C5450" s="104" t="inlineStr">
        <is>
          <t>P033</t>
        </is>
      </c>
      <c r="D5450" s="159" t="n">
        <v>2409</v>
      </c>
      <c r="E5450" s="160" t="n">
        <v>7781.13</v>
      </c>
      <c r="F5450" s="160" t="n">
        <v>2016.26</v>
      </c>
    </row>
    <row r="5451">
      <c r="A5451" s="104" t="inlineStr">
        <is>
          <t>2025/26</t>
        </is>
      </c>
      <c r="B5451" s="104" t="inlineStr">
        <is>
          <t>HC-012</t>
        </is>
      </c>
      <c r="C5451" s="104" t="inlineStr">
        <is>
          <t>P034</t>
        </is>
      </c>
      <c r="D5451" s="159" t="n">
        <v>1555</v>
      </c>
      <c r="E5451" s="160" t="n">
        <v>6798.44</v>
      </c>
      <c r="F5451" s="160" t="n">
        <v>2128.26</v>
      </c>
    </row>
    <row r="5452">
      <c r="A5452" s="104" t="inlineStr">
        <is>
          <t>2025/26</t>
        </is>
      </c>
      <c r="B5452" s="104" t="inlineStr">
        <is>
          <t>HC-012</t>
        </is>
      </c>
      <c r="C5452" s="104" t="inlineStr">
        <is>
          <t>P035</t>
        </is>
      </c>
      <c r="D5452" s="159" t="n">
        <v>2227</v>
      </c>
      <c r="E5452" s="160" t="n">
        <v>8257.059999999999</v>
      </c>
      <c r="F5452" s="160" t="n">
        <v>2318</v>
      </c>
    </row>
    <row r="5453">
      <c r="A5453" s="104" t="inlineStr">
        <is>
          <t>2025/26</t>
        </is>
      </c>
      <c r="B5453" s="104" t="inlineStr">
        <is>
          <t>HC-012</t>
        </is>
      </c>
      <c r="C5453" s="104" t="inlineStr">
        <is>
          <t>P036</t>
        </is>
      </c>
      <c r="D5453" s="159" t="n">
        <v>1702</v>
      </c>
      <c r="E5453" s="160" t="n">
        <v>6783.58</v>
      </c>
      <c r="F5453" s="160" t="n">
        <v>1977.21</v>
      </c>
    </row>
    <row r="5454">
      <c r="A5454" s="104" t="inlineStr">
        <is>
          <t>2025/26</t>
        </is>
      </c>
      <c r="B5454" s="104" t="inlineStr">
        <is>
          <t>HC-012</t>
        </is>
      </c>
      <c r="C5454" s="104" t="inlineStr">
        <is>
          <t>P037</t>
        </is>
      </c>
      <c r="D5454" s="159" t="n">
        <v>2477</v>
      </c>
      <c r="E5454" s="160" t="n">
        <v>8937.48</v>
      </c>
      <c r="F5454" s="160" t="n">
        <v>2990.82</v>
      </c>
    </row>
    <row r="5455">
      <c r="A5455" s="104" t="inlineStr">
        <is>
          <t>2025/26</t>
        </is>
      </c>
      <c r="B5455" s="104" t="inlineStr">
        <is>
          <t>HC-012</t>
        </is>
      </c>
      <c r="C5455" s="104" t="inlineStr">
        <is>
          <t>P038</t>
        </is>
      </c>
      <c r="D5455" s="159" t="n">
        <v>1288</v>
      </c>
      <c r="E5455" s="160" t="n">
        <v>8448.389999999999</v>
      </c>
      <c r="F5455" s="160" t="n">
        <v>2736.27</v>
      </c>
    </row>
    <row r="5456">
      <c r="A5456" s="104" t="inlineStr">
        <is>
          <t>2025/26</t>
        </is>
      </c>
      <c r="B5456" s="104" t="inlineStr">
        <is>
          <t>HC-012</t>
        </is>
      </c>
      <c r="C5456" s="104" t="inlineStr">
        <is>
          <t>P039</t>
        </is>
      </c>
      <c r="D5456" s="159" t="n">
        <v>1287</v>
      </c>
      <c r="E5456" s="160" t="n">
        <v>8421.98</v>
      </c>
      <c r="F5456" s="160" t="n">
        <v>2818.04</v>
      </c>
    </row>
    <row r="5457">
      <c r="A5457" s="104" t="inlineStr">
        <is>
          <t>2025/26</t>
        </is>
      </c>
      <c r="B5457" s="104" t="inlineStr">
        <is>
          <t>HC-012</t>
        </is>
      </c>
      <c r="C5457" s="104" t="inlineStr">
        <is>
          <t>P040</t>
        </is>
      </c>
      <c r="D5457" s="159" t="n">
        <v>449</v>
      </c>
      <c r="E5457" s="160" t="n">
        <v>3578.46</v>
      </c>
      <c r="F5457" s="160" t="n">
        <v>1156.17</v>
      </c>
    </row>
    <row r="5458">
      <c r="A5458" s="104" t="inlineStr">
        <is>
          <t>2025/26</t>
        </is>
      </c>
      <c r="B5458" s="104" t="inlineStr">
        <is>
          <t>HC-012</t>
        </is>
      </c>
      <c r="C5458" s="104" t="inlineStr">
        <is>
          <t>P041</t>
        </is>
      </c>
      <c r="D5458" s="159" t="n">
        <v>269</v>
      </c>
      <c r="E5458" s="160" t="n">
        <v>3038.28</v>
      </c>
      <c r="F5458" s="160" t="n">
        <v>1182.87</v>
      </c>
    </row>
    <row r="5459">
      <c r="A5459" s="104" t="inlineStr">
        <is>
          <t>2025/26</t>
        </is>
      </c>
      <c r="B5459" s="104" t="inlineStr">
        <is>
          <t>HC-012</t>
        </is>
      </c>
      <c r="C5459" s="104" t="inlineStr">
        <is>
          <t>P042</t>
        </is>
      </c>
      <c r="D5459" s="159" t="n">
        <v>500</v>
      </c>
      <c r="E5459" s="160" t="n">
        <v>2094.36</v>
      </c>
      <c r="F5459" s="160" t="n">
        <v>520.86</v>
      </c>
    </row>
    <row r="5460">
      <c r="A5460" s="104" t="inlineStr">
        <is>
          <t>2025/26</t>
        </is>
      </c>
      <c r="B5460" s="104" t="inlineStr">
        <is>
          <t>HC-013</t>
        </is>
      </c>
      <c r="C5460" s="104" t="inlineStr">
        <is>
          <t>P001</t>
        </is>
      </c>
      <c r="D5460" s="159" t="n">
        <v>4540</v>
      </c>
      <c r="E5460" s="160" t="n">
        <v>42700.88</v>
      </c>
      <c r="F5460" s="160" t="n">
        <v>15229.14</v>
      </c>
    </row>
    <row r="5461">
      <c r="A5461" s="104" t="inlineStr">
        <is>
          <t>2025/26</t>
        </is>
      </c>
      <c r="B5461" s="104" t="inlineStr">
        <is>
          <t>HC-013</t>
        </is>
      </c>
      <c r="C5461" s="104" t="inlineStr">
        <is>
          <t>P002</t>
        </is>
      </c>
      <c r="D5461" s="159" t="n">
        <v>6497</v>
      </c>
      <c r="E5461" s="160" t="n">
        <v>70983.49000000001</v>
      </c>
      <c r="F5461" s="160" t="n">
        <v>26848.02</v>
      </c>
    </row>
    <row r="5462">
      <c r="A5462" s="104" t="inlineStr">
        <is>
          <t>2025/26</t>
        </is>
      </c>
      <c r="B5462" s="104" t="inlineStr">
        <is>
          <t>HC-013</t>
        </is>
      </c>
      <c r="C5462" s="104" t="inlineStr">
        <is>
          <t>P003</t>
        </is>
      </c>
      <c r="D5462" s="159" t="n">
        <v>8840</v>
      </c>
      <c r="E5462" s="160" t="n">
        <v>62139</v>
      </c>
      <c r="F5462" s="160" t="n">
        <v>20814.56</v>
      </c>
    </row>
    <row r="5463">
      <c r="A5463" s="104" t="inlineStr">
        <is>
          <t>2025/26</t>
        </is>
      </c>
      <c r="B5463" s="104" t="inlineStr">
        <is>
          <t>HC-013</t>
        </is>
      </c>
      <c r="C5463" s="104" t="inlineStr">
        <is>
          <t>P004</t>
        </is>
      </c>
      <c r="D5463" s="159" t="n">
        <v>4050</v>
      </c>
      <c r="E5463" s="160" t="n">
        <v>33085.4</v>
      </c>
      <c r="F5463" s="160" t="n">
        <v>10727.28</v>
      </c>
    </row>
    <row r="5464">
      <c r="A5464" s="104" t="inlineStr">
        <is>
          <t>2025/26</t>
        </is>
      </c>
      <c r="B5464" s="104" t="inlineStr">
        <is>
          <t>HC-013</t>
        </is>
      </c>
      <c r="C5464" s="104" t="inlineStr">
        <is>
          <t>P005</t>
        </is>
      </c>
      <c r="D5464" s="159" t="n">
        <v>8782</v>
      </c>
      <c r="E5464" s="160" t="n">
        <v>68415.09</v>
      </c>
      <c r="F5464" s="160" t="n">
        <v>21446.56</v>
      </c>
    </row>
    <row r="5465">
      <c r="A5465" s="104" t="inlineStr">
        <is>
          <t>2025/26</t>
        </is>
      </c>
      <c r="B5465" s="104" t="inlineStr">
        <is>
          <t>HC-013</t>
        </is>
      </c>
      <c r="C5465" s="104" t="inlineStr">
        <is>
          <t>P006</t>
        </is>
      </c>
      <c r="D5465" s="159" t="n">
        <v>8002</v>
      </c>
      <c r="E5465" s="160" t="n">
        <v>67654.33</v>
      </c>
      <c r="F5465" s="160" t="n">
        <v>19743.26</v>
      </c>
    </row>
    <row r="5466">
      <c r="A5466" s="104" t="inlineStr">
        <is>
          <t>2025/26</t>
        </is>
      </c>
      <c r="B5466" s="104" t="inlineStr">
        <is>
          <t>HC-013</t>
        </is>
      </c>
      <c r="C5466" s="104" t="inlineStr">
        <is>
          <t>P007</t>
        </is>
      </c>
      <c r="D5466" s="159" t="n">
        <v>8036</v>
      </c>
      <c r="E5466" s="160" t="n">
        <v>63367.29</v>
      </c>
      <c r="F5466" s="160" t="n">
        <v>17118.9</v>
      </c>
    </row>
    <row r="5467">
      <c r="A5467" s="104" t="inlineStr">
        <is>
          <t>2025/26</t>
        </is>
      </c>
      <c r="B5467" s="104" t="inlineStr">
        <is>
          <t>HC-013</t>
        </is>
      </c>
      <c r="C5467" s="104" t="inlineStr">
        <is>
          <t>P008</t>
        </is>
      </c>
      <c r="D5467" s="159" t="n">
        <v>6671</v>
      </c>
      <c r="E5467" s="160" t="n">
        <v>51340.37</v>
      </c>
      <c r="F5467" s="160" t="n">
        <v>18864.64</v>
      </c>
    </row>
    <row r="5468">
      <c r="A5468" s="104" t="inlineStr">
        <is>
          <t>2025/26</t>
        </is>
      </c>
      <c r="B5468" s="104" t="inlineStr">
        <is>
          <t>HC-013</t>
        </is>
      </c>
      <c r="C5468" s="104" t="inlineStr">
        <is>
          <t>P009</t>
        </is>
      </c>
      <c r="D5468" s="159" t="n">
        <v>295</v>
      </c>
      <c r="E5468" s="160" t="n">
        <v>3889.87</v>
      </c>
      <c r="F5468" s="160" t="n">
        <v>1578.24</v>
      </c>
    </row>
    <row r="5469">
      <c r="A5469" s="104" t="inlineStr">
        <is>
          <t>2025/26</t>
        </is>
      </c>
      <c r="B5469" s="104" t="inlineStr">
        <is>
          <t>HC-013</t>
        </is>
      </c>
      <c r="C5469" s="104" t="inlineStr">
        <is>
          <t>P010</t>
        </is>
      </c>
      <c r="D5469" s="159" t="n">
        <v>9188</v>
      </c>
      <c r="E5469" s="160" t="n">
        <v>56740.19</v>
      </c>
      <c r="F5469" s="160" t="n">
        <v>18396.83</v>
      </c>
    </row>
    <row r="5470">
      <c r="A5470" s="104" t="inlineStr">
        <is>
          <t>2025/26</t>
        </is>
      </c>
      <c r="B5470" s="104" t="inlineStr">
        <is>
          <t>HC-013</t>
        </is>
      </c>
      <c r="C5470" s="104" t="inlineStr">
        <is>
          <t>P011</t>
        </is>
      </c>
      <c r="D5470" s="159" t="n">
        <v>8453</v>
      </c>
      <c r="E5470" s="160" t="n">
        <v>25702.02</v>
      </c>
      <c r="F5470" s="160" t="n">
        <v>6111</v>
      </c>
    </row>
    <row r="5471">
      <c r="A5471" s="104" t="inlineStr">
        <is>
          <t>2025/26</t>
        </is>
      </c>
      <c r="B5471" s="104" t="inlineStr">
        <is>
          <t>HC-013</t>
        </is>
      </c>
      <c r="C5471" s="104" t="inlineStr">
        <is>
          <t>P012</t>
        </is>
      </c>
      <c r="D5471" s="159" t="n">
        <v>9021</v>
      </c>
      <c r="E5471" s="160" t="n">
        <v>35140.21</v>
      </c>
      <c r="F5471" s="160" t="n">
        <v>10634.61</v>
      </c>
    </row>
    <row r="5472">
      <c r="A5472" s="104" t="inlineStr">
        <is>
          <t>2025/26</t>
        </is>
      </c>
      <c r="B5472" s="104" t="inlineStr">
        <is>
          <t>HC-013</t>
        </is>
      </c>
      <c r="C5472" s="104" t="inlineStr">
        <is>
          <t>P013</t>
        </is>
      </c>
      <c r="D5472" s="159" t="n">
        <v>9468</v>
      </c>
      <c r="E5472" s="160" t="n">
        <v>34181.99</v>
      </c>
      <c r="F5472" s="160" t="n">
        <v>8867.35</v>
      </c>
    </row>
    <row r="5473">
      <c r="A5473" s="104" t="inlineStr">
        <is>
          <t>2025/26</t>
        </is>
      </c>
      <c r="B5473" s="104" t="inlineStr">
        <is>
          <t>HC-013</t>
        </is>
      </c>
      <c r="C5473" s="104" t="inlineStr">
        <is>
          <t>P014</t>
        </is>
      </c>
      <c r="D5473" s="159" t="n">
        <v>10284</v>
      </c>
      <c r="E5473" s="160" t="n">
        <v>42014.29</v>
      </c>
      <c r="F5473" s="160" t="n">
        <v>11805.42</v>
      </c>
    </row>
    <row r="5474">
      <c r="A5474" s="104" t="inlineStr">
        <is>
          <t>2025/26</t>
        </is>
      </c>
      <c r="B5474" s="104" t="inlineStr">
        <is>
          <t>HC-013</t>
        </is>
      </c>
      <c r="C5474" s="104" t="inlineStr">
        <is>
          <t>P015</t>
        </is>
      </c>
      <c r="D5474" s="159" t="n">
        <v>6909</v>
      </c>
      <c r="E5474" s="160" t="n">
        <v>34134.32</v>
      </c>
      <c r="F5474" s="160" t="n">
        <v>11436.72</v>
      </c>
    </row>
    <row r="5475">
      <c r="A5475" s="104" t="inlineStr">
        <is>
          <t>2025/26</t>
        </is>
      </c>
      <c r="B5475" s="104" t="inlineStr">
        <is>
          <t>HC-013</t>
        </is>
      </c>
      <c r="C5475" s="104" t="inlineStr">
        <is>
          <t>P016</t>
        </is>
      </c>
      <c r="D5475" s="159" t="n">
        <v>4016</v>
      </c>
      <c r="E5475" s="160" t="n">
        <v>25962.59</v>
      </c>
      <c r="F5475" s="160" t="n">
        <v>8138.61</v>
      </c>
    </row>
    <row r="5476">
      <c r="A5476" s="104" t="inlineStr">
        <is>
          <t>2025/26</t>
        </is>
      </c>
      <c r="B5476" s="104" t="inlineStr">
        <is>
          <t>HC-013</t>
        </is>
      </c>
      <c r="C5476" s="104" t="inlineStr">
        <is>
          <t>P017</t>
        </is>
      </c>
      <c r="D5476" s="159" t="n">
        <v>3527</v>
      </c>
      <c r="E5476" s="160" t="n">
        <v>25126.96</v>
      </c>
      <c r="F5476" s="160" t="n">
        <v>8693.219999999999</v>
      </c>
    </row>
    <row r="5477">
      <c r="A5477" s="104" t="inlineStr">
        <is>
          <t>2025/26</t>
        </is>
      </c>
      <c r="B5477" s="104" t="inlineStr">
        <is>
          <t>HC-013</t>
        </is>
      </c>
      <c r="C5477" s="104" t="inlineStr">
        <is>
          <t>P018</t>
        </is>
      </c>
      <c r="D5477" s="159" t="n">
        <v>8252</v>
      </c>
      <c r="E5477" s="160" t="n">
        <v>22734.37</v>
      </c>
      <c r="F5477" s="160" t="n">
        <v>4913.25</v>
      </c>
    </row>
    <row r="5478">
      <c r="A5478" s="104" t="inlineStr">
        <is>
          <t>2025/26</t>
        </is>
      </c>
      <c r="B5478" s="104" t="inlineStr">
        <is>
          <t>HC-013</t>
        </is>
      </c>
      <c r="C5478" s="104" t="inlineStr">
        <is>
          <t>P019</t>
        </is>
      </c>
      <c r="D5478" s="159" t="n">
        <v>10081</v>
      </c>
      <c r="E5478" s="160" t="n">
        <v>26818.09</v>
      </c>
      <c r="F5478" s="160" t="n">
        <v>6955.86</v>
      </c>
    </row>
    <row r="5479">
      <c r="A5479" s="104" t="inlineStr">
        <is>
          <t>2025/26</t>
        </is>
      </c>
      <c r="B5479" s="104" t="inlineStr">
        <is>
          <t>HC-013</t>
        </is>
      </c>
      <c r="C5479" s="104" t="inlineStr">
        <is>
          <t>P020</t>
        </is>
      </c>
      <c r="D5479" s="159" t="n">
        <v>6891</v>
      </c>
      <c r="E5479" s="160" t="n">
        <v>18334.4</v>
      </c>
      <c r="F5479" s="160" t="n">
        <v>4755.56</v>
      </c>
    </row>
    <row r="5480">
      <c r="A5480" s="104" t="inlineStr">
        <is>
          <t>2025/26</t>
        </is>
      </c>
      <c r="B5480" s="104" t="inlineStr">
        <is>
          <t>HC-013</t>
        </is>
      </c>
      <c r="C5480" s="104" t="inlineStr">
        <is>
          <t>P021</t>
        </is>
      </c>
      <c r="D5480" s="159" t="n">
        <v>10453</v>
      </c>
      <c r="E5480" s="160" t="n">
        <v>35752.45</v>
      </c>
      <c r="F5480" s="160" t="n">
        <v>10048.37</v>
      </c>
    </row>
    <row r="5481">
      <c r="A5481" s="104" t="inlineStr">
        <is>
          <t>2025/26</t>
        </is>
      </c>
      <c r="B5481" s="104" t="inlineStr">
        <is>
          <t>HC-013</t>
        </is>
      </c>
      <c r="C5481" s="104" t="inlineStr">
        <is>
          <t>P022</t>
        </is>
      </c>
      <c r="D5481" s="159" t="n">
        <v>8894</v>
      </c>
      <c r="E5481" s="160" t="n">
        <v>28725.87</v>
      </c>
      <c r="F5481" s="160" t="n">
        <v>7761.52</v>
      </c>
    </row>
    <row r="5482">
      <c r="A5482" s="104" t="inlineStr">
        <is>
          <t>2025/26</t>
        </is>
      </c>
      <c r="B5482" s="104" t="inlineStr">
        <is>
          <t>HC-013</t>
        </is>
      </c>
      <c r="C5482" s="104" t="inlineStr">
        <is>
          <t>P023</t>
        </is>
      </c>
      <c r="D5482" s="159" t="n">
        <v>9741</v>
      </c>
      <c r="E5482" s="160" t="n">
        <v>20358.58</v>
      </c>
      <c r="F5482" s="160" t="n">
        <v>3959.79</v>
      </c>
    </row>
    <row r="5483">
      <c r="A5483" s="104" t="inlineStr">
        <is>
          <t>2025/26</t>
        </is>
      </c>
      <c r="B5483" s="104" t="inlineStr">
        <is>
          <t>HC-013</t>
        </is>
      </c>
      <c r="C5483" s="104" t="inlineStr">
        <is>
          <t>P024</t>
        </is>
      </c>
      <c r="D5483" s="159" t="n">
        <v>10907</v>
      </c>
      <c r="E5483" s="160" t="n">
        <v>24865.5</v>
      </c>
      <c r="F5483" s="160" t="n">
        <v>5105.93</v>
      </c>
    </row>
    <row r="5484">
      <c r="A5484" s="104" t="inlineStr">
        <is>
          <t>2025/26</t>
        </is>
      </c>
      <c r="B5484" s="104" t="inlineStr">
        <is>
          <t>HC-013</t>
        </is>
      </c>
      <c r="C5484" s="104" t="inlineStr">
        <is>
          <t>P025</t>
        </is>
      </c>
      <c r="D5484" s="159" t="n">
        <v>9059</v>
      </c>
      <c r="E5484" s="160" t="n">
        <v>36145.87</v>
      </c>
      <c r="F5484" s="160" t="n">
        <v>13277.94</v>
      </c>
    </row>
    <row r="5485">
      <c r="A5485" s="104" t="inlineStr">
        <is>
          <t>2025/26</t>
        </is>
      </c>
      <c r="B5485" s="104" t="inlineStr">
        <is>
          <t>HC-013</t>
        </is>
      </c>
      <c r="C5485" s="104" t="inlineStr">
        <is>
          <t>P026</t>
        </is>
      </c>
      <c r="D5485" s="159" t="n">
        <v>5516</v>
      </c>
      <c r="E5485" s="160" t="n">
        <v>25683.85</v>
      </c>
      <c r="F5485" s="160" t="n">
        <v>8329.66</v>
      </c>
    </row>
    <row r="5486">
      <c r="A5486" s="104" t="inlineStr">
        <is>
          <t>2025/26</t>
        </is>
      </c>
      <c r="B5486" s="104" t="inlineStr">
        <is>
          <t>HC-013</t>
        </is>
      </c>
      <c r="C5486" s="104" t="inlineStr">
        <is>
          <t>P027</t>
        </is>
      </c>
      <c r="D5486" s="159" t="n">
        <v>4519</v>
      </c>
      <c r="E5486" s="160" t="n">
        <v>21032.08</v>
      </c>
      <c r="F5486" s="160" t="n">
        <v>6817.36</v>
      </c>
    </row>
    <row r="5487">
      <c r="A5487" s="104" t="inlineStr">
        <is>
          <t>2025/26</t>
        </is>
      </c>
      <c r="B5487" s="104" t="inlineStr">
        <is>
          <t>HC-013</t>
        </is>
      </c>
      <c r="C5487" s="104" t="inlineStr">
        <is>
          <t>P028</t>
        </is>
      </c>
      <c r="D5487" s="159" t="n">
        <v>6296</v>
      </c>
      <c r="E5487" s="160" t="n">
        <v>31098.19</v>
      </c>
      <c r="F5487" s="160" t="n">
        <v>10755.27</v>
      </c>
    </row>
    <row r="5488">
      <c r="A5488" s="104" t="inlineStr">
        <is>
          <t>2025/26</t>
        </is>
      </c>
      <c r="B5488" s="104" t="inlineStr">
        <is>
          <t>HC-013</t>
        </is>
      </c>
      <c r="C5488" s="104" t="inlineStr">
        <is>
          <t>P029</t>
        </is>
      </c>
      <c r="D5488" s="159" t="n">
        <v>15747</v>
      </c>
      <c r="E5488" s="160" t="n">
        <v>31411.76</v>
      </c>
      <c r="F5488" s="160" t="n">
        <v>4752.75</v>
      </c>
    </row>
    <row r="5489">
      <c r="A5489" s="104" t="inlineStr">
        <is>
          <t>2025/26</t>
        </is>
      </c>
      <c r="B5489" s="104" t="inlineStr">
        <is>
          <t>HC-013</t>
        </is>
      </c>
      <c r="C5489" s="104" t="inlineStr">
        <is>
          <t>P030</t>
        </is>
      </c>
      <c r="D5489" s="159" t="n">
        <v>8326</v>
      </c>
      <c r="E5489" s="160" t="n">
        <v>26104.21</v>
      </c>
      <c r="F5489" s="160" t="n">
        <v>5077.69</v>
      </c>
    </row>
    <row r="5490">
      <c r="A5490" s="104" t="inlineStr">
        <is>
          <t>2025/26</t>
        </is>
      </c>
      <c r="B5490" s="104" t="inlineStr">
        <is>
          <t>HC-013</t>
        </is>
      </c>
      <c r="C5490" s="104" t="inlineStr">
        <is>
          <t>P031</t>
        </is>
      </c>
      <c r="D5490" s="159" t="n">
        <v>4027</v>
      </c>
      <c r="E5490" s="160" t="n">
        <v>21042.59</v>
      </c>
      <c r="F5490" s="160" t="n">
        <v>6368.5</v>
      </c>
    </row>
    <row r="5491">
      <c r="A5491" s="104" t="inlineStr">
        <is>
          <t>2025/26</t>
        </is>
      </c>
      <c r="B5491" s="104" t="inlineStr">
        <is>
          <t>HC-013</t>
        </is>
      </c>
      <c r="C5491" s="104" t="inlineStr">
        <is>
          <t>P032</t>
        </is>
      </c>
      <c r="D5491" s="159" t="n">
        <v>4892</v>
      </c>
      <c r="E5491" s="160" t="n">
        <v>12086.12</v>
      </c>
      <c r="F5491" s="160" t="n">
        <v>2743.24</v>
      </c>
    </row>
    <row r="5492">
      <c r="A5492" s="104" t="inlineStr">
        <is>
          <t>2025/26</t>
        </is>
      </c>
      <c r="B5492" s="104" t="inlineStr">
        <is>
          <t>HC-013</t>
        </is>
      </c>
      <c r="C5492" s="104" t="inlineStr">
        <is>
          <t>P033</t>
        </is>
      </c>
      <c r="D5492" s="159" t="n">
        <v>3321</v>
      </c>
      <c r="E5492" s="160" t="n">
        <v>10723.48</v>
      </c>
      <c r="F5492" s="160" t="n">
        <v>2781.59</v>
      </c>
    </row>
    <row r="5493">
      <c r="A5493" s="104" t="inlineStr">
        <is>
          <t>2025/26</t>
        </is>
      </c>
      <c r="B5493" s="104" t="inlineStr">
        <is>
          <t>HC-013</t>
        </is>
      </c>
      <c r="C5493" s="104" t="inlineStr">
        <is>
          <t>P034</t>
        </is>
      </c>
      <c r="D5493" s="159" t="n">
        <v>2243</v>
      </c>
      <c r="E5493" s="160" t="n">
        <v>9802.190000000001</v>
      </c>
      <c r="F5493" s="160" t="n">
        <v>3072.32</v>
      </c>
    </row>
    <row r="5494">
      <c r="A5494" s="104" t="inlineStr">
        <is>
          <t>2025/26</t>
        </is>
      </c>
      <c r="B5494" s="104" t="inlineStr">
        <is>
          <t>HC-013</t>
        </is>
      </c>
      <c r="C5494" s="104" t="inlineStr">
        <is>
          <t>P035</t>
        </is>
      </c>
      <c r="D5494" s="159" t="n">
        <v>3052</v>
      </c>
      <c r="E5494" s="160" t="n">
        <v>11306.44</v>
      </c>
      <c r="F5494" s="160" t="n">
        <v>3177.01</v>
      </c>
    </row>
    <row r="5495">
      <c r="A5495" s="104" t="inlineStr">
        <is>
          <t>2025/26</t>
        </is>
      </c>
      <c r="B5495" s="104" t="inlineStr">
        <is>
          <t>HC-013</t>
        </is>
      </c>
      <c r="C5495" s="104" t="inlineStr">
        <is>
          <t>P036</t>
        </is>
      </c>
      <c r="D5495" s="159" t="n">
        <v>2474</v>
      </c>
      <c r="E5495" s="160" t="n">
        <v>9873.1</v>
      </c>
      <c r="F5495" s="160" t="n">
        <v>2880.79</v>
      </c>
    </row>
    <row r="5496">
      <c r="A5496" s="104" t="inlineStr">
        <is>
          <t>2025/26</t>
        </is>
      </c>
      <c r="B5496" s="104" t="inlineStr">
        <is>
          <t>HC-013</t>
        </is>
      </c>
      <c r="C5496" s="104" t="inlineStr">
        <is>
          <t>P037</t>
        </is>
      </c>
      <c r="D5496" s="159" t="n">
        <v>3567</v>
      </c>
      <c r="E5496" s="160" t="n">
        <v>12880.86</v>
      </c>
      <c r="F5496" s="160" t="n">
        <v>4314.35</v>
      </c>
    </row>
    <row r="5497">
      <c r="A5497" s="104" t="inlineStr">
        <is>
          <t>2025/26</t>
        </is>
      </c>
      <c r="B5497" s="104" t="inlineStr">
        <is>
          <t>HC-013</t>
        </is>
      </c>
      <c r="C5497" s="104" t="inlineStr">
        <is>
          <t>P038</t>
        </is>
      </c>
      <c r="D5497" s="159" t="n">
        <v>1780</v>
      </c>
      <c r="E5497" s="160" t="n">
        <v>11658.57</v>
      </c>
      <c r="F5497" s="160" t="n">
        <v>3780.67</v>
      </c>
    </row>
    <row r="5498">
      <c r="A5498" s="104" t="inlineStr">
        <is>
          <t>2025/26</t>
        </is>
      </c>
      <c r="B5498" s="104" t="inlineStr">
        <is>
          <t>HC-013</t>
        </is>
      </c>
      <c r="C5498" s="104" t="inlineStr">
        <is>
          <t>P039</t>
        </is>
      </c>
      <c r="D5498" s="159" t="n">
        <v>1905</v>
      </c>
      <c r="E5498" s="160" t="n">
        <v>12498.11</v>
      </c>
      <c r="F5498" s="160" t="n">
        <v>4187.85</v>
      </c>
    </row>
    <row r="5499">
      <c r="A5499" s="104" t="inlineStr">
        <is>
          <t>2025/26</t>
        </is>
      </c>
      <c r="B5499" s="104" t="inlineStr">
        <is>
          <t>HC-013</t>
        </is>
      </c>
      <c r="C5499" s="104" t="inlineStr">
        <is>
          <t>P040</t>
        </is>
      </c>
      <c r="D5499" s="159" t="n">
        <v>630</v>
      </c>
      <c r="E5499" s="160" t="n">
        <v>5022.2</v>
      </c>
      <c r="F5499" s="160" t="n">
        <v>1627.31</v>
      </c>
    </row>
    <row r="5500">
      <c r="A5500" s="104" t="inlineStr">
        <is>
          <t>2025/26</t>
        </is>
      </c>
      <c r="B5500" s="104" t="inlineStr">
        <is>
          <t>HC-013</t>
        </is>
      </c>
      <c r="C5500" s="104" t="inlineStr">
        <is>
          <t>P041</t>
        </is>
      </c>
      <c r="D5500" s="159" t="n">
        <v>372</v>
      </c>
      <c r="E5500" s="160" t="n">
        <v>4202.21</v>
      </c>
      <c r="F5500" s="160" t="n">
        <v>1633.61</v>
      </c>
    </row>
    <row r="5501">
      <c r="A5501" s="104" t="inlineStr">
        <is>
          <t>2025/26</t>
        </is>
      </c>
      <c r="B5501" s="104" t="inlineStr">
        <is>
          <t>HC-013</t>
        </is>
      </c>
      <c r="C5501" s="104" t="inlineStr">
        <is>
          <t>P042</t>
        </is>
      </c>
      <c r="D5501" s="159" t="n">
        <v>644</v>
      </c>
      <c r="E5501" s="160" t="n">
        <v>2687.7</v>
      </c>
      <c r="F5501" s="160" t="n">
        <v>667.8200000000001</v>
      </c>
    </row>
    <row r="5502">
      <c r="A5502" s="104" t="inlineStr">
        <is>
          <t>2025/26</t>
        </is>
      </c>
      <c r="B5502" s="104" t="inlineStr">
        <is>
          <t>HC-014</t>
        </is>
      </c>
      <c r="C5502" s="104" t="inlineStr">
        <is>
          <t>P001</t>
        </is>
      </c>
      <c r="D5502" s="159" t="n">
        <v>4418</v>
      </c>
      <c r="E5502" s="160" t="n">
        <v>41538.93</v>
      </c>
      <c r="F5502" s="160" t="n">
        <v>14803.14</v>
      </c>
    </row>
    <row r="5503">
      <c r="A5503" s="104" t="inlineStr">
        <is>
          <t>2025/26</t>
        </is>
      </c>
      <c r="B5503" s="104" t="inlineStr">
        <is>
          <t>HC-014</t>
        </is>
      </c>
      <c r="C5503" s="104" t="inlineStr">
        <is>
          <t>P002</t>
        </is>
      </c>
      <c r="D5503" s="159" t="n">
        <v>5996</v>
      </c>
      <c r="E5503" s="160" t="n">
        <v>65513.73</v>
      </c>
      <c r="F5503" s="160" t="n">
        <v>24762.28</v>
      </c>
    </row>
    <row r="5504">
      <c r="A5504" s="104" t="inlineStr">
        <is>
          <t>2025/26</t>
        </is>
      </c>
      <c r="B5504" s="104" t="inlineStr">
        <is>
          <t>HC-014</t>
        </is>
      </c>
      <c r="C5504" s="104" t="inlineStr">
        <is>
          <t>P003</t>
        </is>
      </c>
      <c r="D5504" s="159" t="n">
        <v>8030</v>
      </c>
      <c r="E5504" s="160" t="n">
        <v>56443.84</v>
      </c>
      <c r="F5504" s="160" t="n">
        <v>18896.56</v>
      </c>
    </row>
    <row r="5505">
      <c r="A5505" s="104" t="inlineStr">
        <is>
          <t>2025/26</t>
        </is>
      </c>
      <c r="B5505" s="104" t="inlineStr">
        <is>
          <t>HC-014</t>
        </is>
      </c>
      <c r="C5505" s="104" t="inlineStr">
        <is>
          <t>P004</t>
        </is>
      </c>
      <c r="D5505" s="159" t="n">
        <v>3898</v>
      </c>
      <c r="E5505" s="160" t="n">
        <v>31852.55</v>
      </c>
      <c r="F5505" s="160" t="n">
        <v>10318.32</v>
      </c>
    </row>
    <row r="5506">
      <c r="A5506" s="104" t="inlineStr">
        <is>
          <t>2025/26</t>
        </is>
      </c>
      <c r="B5506" s="104" t="inlineStr">
        <is>
          <t>HC-014</t>
        </is>
      </c>
      <c r="C5506" s="104" t="inlineStr">
        <is>
          <t>P005</t>
        </is>
      </c>
      <c r="D5506" s="159" t="n">
        <v>8245</v>
      </c>
      <c r="E5506" s="160" t="n">
        <v>64221.46</v>
      </c>
      <c r="F5506" s="160" t="n">
        <v>20111.84</v>
      </c>
    </row>
    <row r="5507">
      <c r="A5507" s="104" t="inlineStr">
        <is>
          <t>2025/26</t>
        </is>
      </c>
      <c r="B5507" s="104" t="inlineStr">
        <is>
          <t>HC-014</t>
        </is>
      </c>
      <c r="C5507" s="104" t="inlineStr">
        <is>
          <t>P006</t>
        </is>
      </c>
      <c r="D5507" s="159" t="n">
        <v>7781</v>
      </c>
      <c r="E5507" s="160" t="n">
        <v>65790.96000000001</v>
      </c>
      <c r="F5507" s="160" t="n">
        <v>19181.59</v>
      </c>
    </row>
    <row r="5508">
      <c r="A5508" s="104" t="inlineStr">
        <is>
          <t>2025/26</t>
        </is>
      </c>
      <c r="B5508" s="104" t="inlineStr">
        <is>
          <t>HC-014</t>
        </is>
      </c>
      <c r="C5508" s="104" t="inlineStr">
        <is>
          <t>P007</t>
        </is>
      </c>
      <c r="D5508" s="159" t="n">
        <v>7685</v>
      </c>
      <c r="E5508" s="160" t="n">
        <v>60601.69</v>
      </c>
      <c r="F5508" s="160" t="n">
        <v>16359.35</v>
      </c>
    </row>
    <row r="5509">
      <c r="A5509" s="104" t="inlineStr">
        <is>
          <t>2025/26</t>
        </is>
      </c>
      <c r="B5509" s="104" t="inlineStr">
        <is>
          <t>HC-014</t>
        </is>
      </c>
      <c r="C5509" s="104" t="inlineStr">
        <is>
          <t>P008</t>
        </is>
      </c>
      <c r="D5509" s="159" t="n">
        <v>6299</v>
      </c>
      <c r="E5509" s="160" t="n">
        <v>48476</v>
      </c>
      <c r="F5509" s="160" t="n">
        <v>17795.38</v>
      </c>
    </row>
    <row r="5510">
      <c r="A5510" s="104" t="inlineStr">
        <is>
          <t>2025/26</t>
        </is>
      </c>
      <c r="B5510" s="104" t="inlineStr">
        <is>
          <t>HC-014</t>
        </is>
      </c>
      <c r="C5510" s="104" t="inlineStr">
        <is>
          <t>P009</t>
        </is>
      </c>
      <c r="D5510" s="159" t="n">
        <v>274</v>
      </c>
      <c r="E5510" s="160" t="n">
        <v>3620.79</v>
      </c>
      <c r="F5510" s="160" t="n">
        <v>1467.48</v>
      </c>
    </row>
    <row r="5511">
      <c r="A5511" s="104" t="inlineStr">
        <is>
          <t>2025/26</t>
        </is>
      </c>
      <c r="B5511" s="104" t="inlineStr">
        <is>
          <t>HC-014</t>
        </is>
      </c>
      <c r="C5511" s="104" t="inlineStr">
        <is>
          <t>P010</t>
        </is>
      </c>
      <c r="D5511" s="159" t="n">
        <v>8211</v>
      </c>
      <c r="E5511" s="160" t="n">
        <v>50708.99</v>
      </c>
      <c r="F5511" s="160" t="n">
        <v>16426.46</v>
      </c>
    </row>
    <row r="5512">
      <c r="A5512" s="104" t="inlineStr">
        <is>
          <t>2025/26</t>
        </is>
      </c>
      <c r="B5512" s="104" t="inlineStr">
        <is>
          <t>HC-014</t>
        </is>
      </c>
      <c r="C5512" s="104" t="inlineStr">
        <is>
          <t>P011</t>
        </is>
      </c>
      <c r="D5512" s="159" t="n">
        <v>7885</v>
      </c>
      <c r="E5512" s="160" t="n">
        <v>23973.46</v>
      </c>
      <c r="F5512" s="160" t="n">
        <v>5694.12</v>
      </c>
    </row>
    <row r="5513">
      <c r="A5513" s="104" t="inlineStr">
        <is>
          <t>2025/26</t>
        </is>
      </c>
      <c r="B5513" s="104" t="inlineStr">
        <is>
          <t>HC-014</t>
        </is>
      </c>
      <c r="C5513" s="104" t="inlineStr">
        <is>
          <t>P012</t>
        </is>
      </c>
      <c r="D5513" s="159" t="n">
        <v>8850</v>
      </c>
      <c r="E5513" s="160" t="n">
        <v>34466.59</v>
      </c>
      <c r="F5513" s="160" t="n">
        <v>10421.15</v>
      </c>
    </row>
    <row r="5514">
      <c r="A5514" s="104" t="inlineStr">
        <is>
          <t>2025/26</t>
        </is>
      </c>
      <c r="B5514" s="104" t="inlineStr">
        <is>
          <t>HC-014</t>
        </is>
      </c>
      <c r="C5514" s="104" t="inlineStr">
        <is>
          <t>P013</t>
        </is>
      </c>
      <c r="D5514" s="159" t="n">
        <v>8845</v>
      </c>
      <c r="E5514" s="160" t="n">
        <v>31934.68</v>
      </c>
      <c r="F5514" s="160" t="n">
        <v>8275.799999999999</v>
      </c>
    </row>
    <row r="5515">
      <c r="A5515" s="104" t="inlineStr">
        <is>
          <t>2025/26</t>
        </is>
      </c>
      <c r="B5515" s="104" t="inlineStr">
        <is>
          <t>HC-014</t>
        </is>
      </c>
      <c r="C5515" s="104" t="inlineStr">
        <is>
          <t>P014</t>
        </is>
      </c>
      <c r="D5515" s="159" t="n">
        <v>9124</v>
      </c>
      <c r="E5515" s="160" t="n">
        <v>37271.25</v>
      </c>
      <c r="F5515" s="160" t="n">
        <v>10463.93</v>
      </c>
    </row>
    <row r="5516">
      <c r="A5516" s="104" t="inlineStr">
        <is>
          <t>2025/26</t>
        </is>
      </c>
      <c r="B5516" s="104" t="inlineStr">
        <is>
          <t>HC-014</t>
        </is>
      </c>
      <c r="C5516" s="104" t="inlineStr">
        <is>
          <t>P015</t>
        </is>
      </c>
      <c r="D5516" s="159" t="n">
        <v>6834</v>
      </c>
      <c r="E5516" s="160" t="n">
        <v>33762.28</v>
      </c>
      <c r="F5516" s="160" t="n">
        <v>11303.05</v>
      </c>
    </row>
    <row r="5517">
      <c r="A5517" s="104" t="inlineStr">
        <is>
          <t>2025/26</t>
        </is>
      </c>
      <c r="B5517" s="104" t="inlineStr">
        <is>
          <t>HC-014</t>
        </is>
      </c>
      <c r="C5517" s="104" t="inlineStr">
        <is>
          <t>P016</t>
        </is>
      </c>
      <c r="D5517" s="159" t="n">
        <v>3740</v>
      </c>
      <c r="E5517" s="160" t="n">
        <v>24164.34</v>
      </c>
      <c r="F5517" s="160" t="n">
        <v>7565.38</v>
      </c>
    </row>
    <row r="5518">
      <c r="A5518" s="104" t="inlineStr">
        <is>
          <t>2025/26</t>
        </is>
      </c>
      <c r="B5518" s="104" t="inlineStr">
        <is>
          <t>HC-014</t>
        </is>
      </c>
      <c r="C5518" s="104" t="inlineStr">
        <is>
          <t>P017</t>
        </is>
      </c>
      <c r="D5518" s="159" t="n">
        <v>3277</v>
      </c>
      <c r="E5518" s="160" t="n">
        <v>23342.71</v>
      </c>
      <c r="F5518" s="160" t="n">
        <v>8066.26</v>
      </c>
    </row>
    <row r="5519">
      <c r="A5519" s="104" t="inlineStr">
        <is>
          <t>2025/26</t>
        </is>
      </c>
      <c r="B5519" s="104" t="inlineStr">
        <is>
          <t>HC-014</t>
        </is>
      </c>
      <c r="C5519" s="104" t="inlineStr">
        <is>
          <t>P018</t>
        </is>
      </c>
      <c r="D5519" s="159" t="n">
        <v>7878</v>
      </c>
      <c r="E5519" s="160" t="n">
        <v>21704.53</v>
      </c>
      <c r="F5519" s="160" t="n">
        <v>4688.35</v>
      </c>
    </row>
    <row r="5520">
      <c r="A5520" s="104" t="inlineStr">
        <is>
          <t>2025/26</t>
        </is>
      </c>
      <c r="B5520" s="104" t="inlineStr">
        <is>
          <t>HC-014</t>
        </is>
      </c>
      <c r="C5520" s="104" t="inlineStr">
        <is>
          <t>P019</t>
        </is>
      </c>
      <c r="D5520" s="159" t="n">
        <v>9928</v>
      </c>
      <c r="E5520" s="160" t="n">
        <v>26411.74</v>
      </c>
      <c r="F5520" s="160" t="n">
        <v>6845.8</v>
      </c>
    </row>
    <row r="5521">
      <c r="A5521" s="104" t="inlineStr">
        <is>
          <t>2025/26</t>
        </is>
      </c>
      <c r="B5521" s="104" t="inlineStr">
        <is>
          <t>HC-014</t>
        </is>
      </c>
      <c r="C5521" s="104" t="inlineStr">
        <is>
          <t>P020</t>
        </is>
      </c>
      <c r="D5521" s="159" t="n">
        <v>6186</v>
      </c>
      <c r="E5521" s="160" t="n">
        <v>16449.82</v>
      </c>
      <c r="F5521" s="160" t="n">
        <v>4262.89</v>
      </c>
    </row>
    <row r="5522">
      <c r="A5522" s="104" t="inlineStr">
        <is>
          <t>2025/26</t>
        </is>
      </c>
      <c r="B5522" s="104" t="inlineStr">
        <is>
          <t>HC-014</t>
        </is>
      </c>
      <c r="C5522" s="104" t="inlineStr">
        <is>
          <t>P021</t>
        </is>
      </c>
      <c r="D5522" s="159" t="n">
        <v>9630</v>
      </c>
      <c r="E5522" s="160" t="n">
        <v>32934.2</v>
      </c>
      <c r="F5522" s="160" t="n">
        <v>9245.780000000001</v>
      </c>
    </row>
    <row r="5523">
      <c r="A5523" s="104" t="inlineStr">
        <is>
          <t>2025/26</t>
        </is>
      </c>
      <c r="B5523" s="104" t="inlineStr">
        <is>
          <t>HC-014</t>
        </is>
      </c>
      <c r="C5523" s="104" t="inlineStr">
        <is>
          <t>P022</t>
        </is>
      </c>
      <c r="D5523" s="159" t="n">
        <v>8195</v>
      </c>
      <c r="E5523" s="160" t="n">
        <v>26474.26</v>
      </c>
      <c r="F5523" s="160" t="n">
        <v>7147.23</v>
      </c>
    </row>
    <row r="5524">
      <c r="A5524" s="104" t="inlineStr">
        <is>
          <t>2025/26</t>
        </is>
      </c>
      <c r="B5524" s="104" t="inlineStr">
        <is>
          <t>HC-014</t>
        </is>
      </c>
      <c r="C5524" s="104" t="inlineStr">
        <is>
          <t>P023</t>
        </is>
      </c>
      <c r="D5524" s="159" t="n">
        <v>9169</v>
      </c>
      <c r="E5524" s="160" t="n">
        <v>19163.48</v>
      </c>
      <c r="F5524" s="160" t="n">
        <v>3724.61</v>
      </c>
    </row>
    <row r="5525">
      <c r="A5525" s="104" t="inlineStr">
        <is>
          <t>2025/26</t>
        </is>
      </c>
      <c r="B5525" s="104" t="inlineStr">
        <is>
          <t>HC-014</t>
        </is>
      </c>
      <c r="C5525" s="104" t="inlineStr">
        <is>
          <t>P024</t>
        </is>
      </c>
      <c r="D5525" s="159" t="n">
        <v>10479</v>
      </c>
      <c r="E5525" s="160" t="n">
        <v>23891.35</v>
      </c>
      <c r="F5525" s="160" t="n">
        <v>4901.72</v>
      </c>
    </row>
    <row r="5526">
      <c r="A5526" s="104" t="inlineStr">
        <is>
          <t>2025/26</t>
        </is>
      </c>
      <c r="B5526" s="104" t="inlineStr">
        <is>
          <t>HC-014</t>
        </is>
      </c>
      <c r="C5526" s="104" t="inlineStr">
        <is>
          <t>P025</t>
        </is>
      </c>
      <c r="D5526" s="159" t="n">
        <v>8984</v>
      </c>
      <c r="E5526" s="160" t="n">
        <v>35844.17</v>
      </c>
      <c r="F5526" s="160" t="n">
        <v>13159.59</v>
      </c>
    </row>
    <row r="5527">
      <c r="A5527" s="104" t="inlineStr">
        <is>
          <t>2025/26</t>
        </is>
      </c>
      <c r="B5527" s="104" t="inlineStr">
        <is>
          <t>HC-014</t>
        </is>
      </c>
      <c r="C5527" s="104" t="inlineStr">
        <is>
          <t>P026</t>
        </is>
      </c>
      <c r="D5527" s="159" t="n">
        <v>5209</v>
      </c>
      <c r="E5527" s="160" t="n">
        <v>24248.05</v>
      </c>
      <c r="F5527" s="160" t="n">
        <v>7853.9</v>
      </c>
    </row>
    <row r="5528">
      <c r="A5528" s="104" t="inlineStr">
        <is>
          <t>2025/26</t>
        </is>
      </c>
      <c r="B5528" s="104" t="inlineStr">
        <is>
          <t>HC-014</t>
        </is>
      </c>
      <c r="C5528" s="104" t="inlineStr">
        <is>
          <t>P027</t>
        </is>
      </c>
      <c r="D5528" s="159" t="n">
        <v>4301</v>
      </c>
      <c r="E5528" s="160" t="n">
        <v>20022.2</v>
      </c>
      <c r="F5528" s="160" t="n">
        <v>6486.66</v>
      </c>
    </row>
    <row r="5529">
      <c r="A5529" s="104" t="inlineStr">
        <is>
          <t>2025/26</t>
        </is>
      </c>
      <c r="B5529" s="104" t="inlineStr">
        <is>
          <t>HC-014</t>
        </is>
      </c>
      <c r="C5529" s="104" t="inlineStr">
        <is>
          <t>P028</t>
        </is>
      </c>
      <c r="D5529" s="159" t="n">
        <v>6129</v>
      </c>
      <c r="E5529" s="160" t="n">
        <v>30279.66</v>
      </c>
      <c r="F5529" s="160" t="n">
        <v>10464.55</v>
      </c>
    </row>
    <row r="5530">
      <c r="A5530" s="104" t="inlineStr">
        <is>
          <t>2025/26</t>
        </is>
      </c>
      <c r="B5530" s="104" t="inlineStr">
        <is>
          <t>HC-014</t>
        </is>
      </c>
      <c r="C5530" s="104" t="inlineStr">
        <is>
          <t>P029</t>
        </is>
      </c>
      <c r="D5530" s="159" t="n">
        <v>14723</v>
      </c>
      <c r="E5530" s="160" t="n">
        <v>29367.36</v>
      </c>
      <c r="F5530" s="160" t="n">
        <v>4439.79</v>
      </c>
    </row>
    <row r="5531">
      <c r="A5531" s="104" t="inlineStr">
        <is>
          <t>2025/26</t>
        </is>
      </c>
      <c r="B5531" s="104" t="inlineStr">
        <is>
          <t>HC-014</t>
        </is>
      </c>
      <c r="C5531" s="104" t="inlineStr">
        <is>
          <t>P030</t>
        </is>
      </c>
      <c r="D5531" s="159" t="n">
        <v>8135</v>
      </c>
      <c r="E5531" s="160" t="n">
        <v>25504.07</v>
      </c>
      <c r="F5531" s="160" t="n">
        <v>4957.42</v>
      </c>
    </row>
    <row r="5532">
      <c r="A5532" s="104" t="inlineStr">
        <is>
          <t>2025/26</t>
        </is>
      </c>
      <c r="B5532" s="104" t="inlineStr">
        <is>
          <t>HC-014</t>
        </is>
      </c>
      <c r="C5532" s="104" t="inlineStr">
        <is>
          <t>P031</t>
        </is>
      </c>
      <c r="D5532" s="159" t="n">
        <v>3672</v>
      </c>
      <c r="E5532" s="160" t="n">
        <v>19192.51</v>
      </c>
      <c r="F5532" s="160" t="n">
        <v>5803.65</v>
      </c>
    </row>
    <row r="5533">
      <c r="A5533" s="104" t="inlineStr">
        <is>
          <t>2025/26</t>
        </is>
      </c>
      <c r="B5533" s="104" t="inlineStr">
        <is>
          <t>HC-014</t>
        </is>
      </c>
      <c r="C5533" s="104" t="inlineStr">
        <is>
          <t>P032</t>
        </is>
      </c>
      <c r="D5533" s="159" t="n">
        <v>4895</v>
      </c>
      <c r="E5533" s="160" t="n">
        <v>12089.95</v>
      </c>
      <c r="F5533" s="160" t="n">
        <v>2741.67</v>
      </c>
    </row>
    <row r="5534">
      <c r="A5534" s="104" t="inlineStr">
        <is>
          <t>2025/26</t>
        </is>
      </c>
      <c r="B5534" s="104" t="inlineStr">
        <is>
          <t>HC-014</t>
        </is>
      </c>
      <c r="C5534" s="104" t="inlineStr">
        <is>
          <t>P033</t>
        </is>
      </c>
      <c r="D5534" s="159" t="n">
        <v>3094</v>
      </c>
      <c r="E5534" s="160" t="n">
        <v>9996.1</v>
      </c>
      <c r="F5534" s="160" t="n">
        <v>2590.69</v>
      </c>
    </row>
    <row r="5535">
      <c r="A5535" s="104" t="inlineStr">
        <is>
          <t>2025/26</t>
        </is>
      </c>
      <c r="B5535" s="104" t="inlineStr">
        <is>
          <t>HC-014</t>
        </is>
      </c>
      <c r="C5535" s="104" t="inlineStr">
        <is>
          <t>P034</t>
        </is>
      </c>
      <c r="D5535" s="159" t="n">
        <v>2043</v>
      </c>
      <c r="E5535" s="160" t="n">
        <v>8936.040000000001</v>
      </c>
      <c r="F5535" s="160" t="n">
        <v>2798.43</v>
      </c>
    </row>
    <row r="5536">
      <c r="A5536" s="104" t="inlineStr">
        <is>
          <t>2025/26</t>
        </is>
      </c>
      <c r="B5536" s="104" t="inlineStr">
        <is>
          <t>HC-014</t>
        </is>
      </c>
      <c r="C5536" s="104" t="inlineStr">
        <is>
          <t>P035</t>
        </is>
      </c>
      <c r="D5536" s="159" t="n">
        <v>2895</v>
      </c>
      <c r="E5536" s="160" t="n">
        <v>10726.17</v>
      </c>
      <c r="F5536" s="160" t="n">
        <v>3011.51</v>
      </c>
    </row>
    <row r="5537">
      <c r="A5537" s="104" t="inlineStr">
        <is>
          <t>2025/26</t>
        </is>
      </c>
      <c r="B5537" s="104" t="inlineStr">
        <is>
          <t>HC-014</t>
        </is>
      </c>
      <c r="C5537" s="104" t="inlineStr">
        <is>
          <t>P036</t>
        </is>
      </c>
      <c r="D5537" s="159" t="n">
        <v>2292</v>
      </c>
      <c r="E5537" s="160" t="n">
        <v>9143.42</v>
      </c>
      <c r="F5537" s="160" t="n">
        <v>2665.71</v>
      </c>
    </row>
    <row r="5538">
      <c r="A5538" s="104" t="inlineStr">
        <is>
          <t>2025/26</t>
        </is>
      </c>
      <c r="B5538" s="104" t="inlineStr">
        <is>
          <t>HC-014</t>
        </is>
      </c>
      <c r="C5538" s="104" t="inlineStr">
        <is>
          <t>P037</t>
        </is>
      </c>
      <c r="D5538" s="159" t="n">
        <v>3481</v>
      </c>
      <c r="E5538" s="160" t="n">
        <v>12565.12</v>
      </c>
      <c r="F5538" s="160" t="n">
        <v>4206.56</v>
      </c>
    </row>
    <row r="5539">
      <c r="A5539" s="104" t="inlineStr">
        <is>
          <t>2025/26</t>
        </is>
      </c>
      <c r="B5539" s="104" t="inlineStr">
        <is>
          <t>HC-014</t>
        </is>
      </c>
      <c r="C5539" s="104" t="inlineStr">
        <is>
          <t>P038</t>
        </is>
      </c>
      <c r="D5539" s="159" t="n">
        <v>1656</v>
      </c>
      <c r="E5539" s="160" t="n">
        <v>10859.13</v>
      </c>
      <c r="F5539" s="160" t="n">
        <v>3517.87</v>
      </c>
    </row>
    <row r="5540">
      <c r="A5540" s="104" t="inlineStr">
        <is>
          <t>2025/26</t>
        </is>
      </c>
      <c r="B5540" s="104" t="inlineStr">
        <is>
          <t>HC-014</t>
        </is>
      </c>
      <c r="C5540" s="104" t="inlineStr">
        <is>
          <t>P039</t>
        </is>
      </c>
      <c r="D5540" s="159" t="n">
        <v>1834</v>
      </c>
      <c r="E5540" s="160" t="n">
        <v>12026.5</v>
      </c>
      <c r="F5540" s="160" t="n">
        <v>4025.63</v>
      </c>
    </row>
    <row r="5541">
      <c r="A5541" s="104" t="inlineStr">
        <is>
          <t>2025/26</t>
        </is>
      </c>
      <c r="B5541" s="104" t="inlineStr">
        <is>
          <t>HC-014</t>
        </is>
      </c>
      <c r="C5541" s="104" t="inlineStr">
        <is>
          <t>P040</t>
        </is>
      </c>
      <c r="D5541" s="159" t="n">
        <v>720</v>
      </c>
      <c r="E5541" s="160" t="n">
        <v>5747.87</v>
      </c>
      <c r="F5541" s="160" t="n">
        <v>1860.18</v>
      </c>
    </row>
    <row r="5542">
      <c r="A5542" s="104" t="inlineStr">
        <is>
          <t>2025/26</t>
        </is>
      </c>
      <c r="B5542" s="104" t="inlineStr">
        <is>
          <t>HC-014</t>
        </is>
      </c>
      <c r="C5542" s="104" t="inlineStr">
        <is>
          <t>P041</t>
        </is>
      </c>
      <c r="D5542" s="159" t="n">
        <v>329</v>
      </c>
      <c r="E5542" s="160" t="n">
        <v>3719.23</v>
      </c>
      <c r="F5542" s="160" t="n">
        <v>1447.63</v>
      </c>
    </row>
    <row r="5543">
      <c r="A5543" s="104" t="inlineStr">
        <is>
          <t>2025/26</t>
        </is>
      </c>
      <c r="B5543" s="104" t="inlineStr">
        <is>
          <t>HC-014</t>
        </is>
      </c>
      <c r="C5543" s="104" t="inlineStr">
        <is>
          <t>P042</t>
        </is>
      </c>
      <c r="D5543" s="159" t="n">
        <v>612</v>
      </c>
      <c r="E5543" s="160" t="n">
        <v>2556.81</v>
      </c>
      <c r="F5543" s="160" t="n">
        <v>635.78</v>
      </c>
    </row>
    <row r="5544">
      <c r="A5544" s="104" t="inlineStr">
        <is>
          <t>2025/26</t>
        </is>
      </c>
      <c r="B5544" s="104" t="inlineStr">
        <is>
          <t>HC-015</t>
        </is>
      </c>
      <c r="C5544" s="104" t="inlineStr">
        <is>
          <t>P001</t>
        </is>
      </c>
      <c r="D5544" s="159" t="n">
        <v>3940</v>
      </c>
      <c r="E5544" s="160" t="n">
        <v>37046.99</v>
      </c>
      <c r="F5544" s="160" t="n">
        <v>13209.02</v>
      </c>
    </row>
    <row r="5545">
      <c r="A5545" s="104" t="inlineStr">
        <is>
          <t>2025/26</t>
        </is>
      </c>
      <c r="B5545" s="104" t="inlineStr">
        <is>
          <t>HC-015</t>
        </is>
      </c>
      <c r="C5545" s="104" t="inlineStr">
        <is>
          <t>P002</t>
        </is>
      </c>
      <c r="D5545" s="159" t="n">
        <v>5868</v>
      </c>
      <c r="E5545" s="160" t="n">
        <v>64096.84</v>
      </c>
      <c r="F5545" s="160" t="n">
        <v>24236.4</v>
      </c>
    </row>
    <row r="5546">
      <c r="A5546" s="104" t="inlineStr">
        <is>
          <t>2025/26</t>
        </is>
      </c>
      <c r="B5546" s="104" t="inlineStr">
        <is>
          <t>HC-015</t>
        </is>
      </c>
      <c r="C5546" s="104" t="inlineStr">
        <is>
          <t>P003</t>
        </is>
      </c>
      <c r="D5546" s="159" t="n">
        <v>8246</v>
      </c>
      <c r="E5546" s="160" t="n">
        <v>57964.48</v>
      </c>
      <c r="F5546" s="160" t="n">
        <v>19413.43</v>
      </c>
    </row>
    <row r="5547">
      <c r="A5547" s="104" t="inlineStr">
        <is>
          <t>2025/26</t>
        </is>
      </c>
      <c r="B5547" s="104" t="inlineStr">
        <is>
          <t>HC-015</t>
        </is>
      </c>
      <c r="C5547" s="104" t="inlineStr">
        <is>
          <t>P004</t>
        </is>
      </c>
      <c r="D5547" s="159" t="n">
        <v>3531</v>
      </c>
      <c r="E5547" s="160" t="n">
        <v>28840.16</v>
      </c>
      <c r="F5547" s="160" t="n">
        <v>9348.370000000001</v>
      </c>
    </row>
    <row r="5548">
      <c r="A5548" s="104" t="inlineStr">
        <is>
          <t>2025/26</t>
        </is>
      </c>
      <c r="B5548" s="104" t="inlineStr">
        <is>
          <t>HC-015</t>
        </is>
      </c>
      <c r="C5548" s="104" t="inlineStr">
        <is>
          <t>P005</t>
        </is>
      </c>
      <c r="D5548" s="159" t="n">
        <v>7956</v>
      </c>
      <c r="E5548" s="160" t="n">
        <v>61962.38</v>
      </c>
      <c r="F5548" s="160" t="n">
        <v>19410.49</v>
      </c>
    </row>
    <row r="5549">
      <c r="A5549" s="104" t="inlineStr">
        <is>
          <t>2025/26</t>
        </is>
      </c>
      <c r="B5549" s="104" t="inlineStr">
        <is>
          <t>HC-015</t>
        </is>
      </c>
      <c r="C5549" s="104" t="inlineStr">
        <is>
          <t>P006</t>
        </is>
      </c>
      <c r="D5549" s="159" t="n">
        <v>7139</v>
      </c>
      <c r="E5549" s="160" t="n">
        <v>60350.17</v>
      </c>
      <c r="F5549" s="160" t="n">
        <v>17606.71</v>
      </c>
    </row>
    <row r="5550">
      <c r="A5550" s="104" t="inlineStr">
        <is>
          <t>2025/26</t>
        </is>
      </c>
      <c r="B5550" s="104" t="inlineStr">
        <is>
          <t>HC-015</t>
        </is>
      </c>
      <c r="C5550" s="104" t="inlineStr">
        <is>
          <t>P007</t>
        </is>
      </c>
      <c r="D5550" s="159" t="n">
        <v>7113</v>
      </c>
      <c r="E5550" s="160" t="n">
        <v>56085.76</v>
      </c>
      <c r="F5550" s="160" t="n">
        <v>15151.13</v>
      </c>
    </row>
    <row r="5551">
      <c r="A5551" s="104" t="inlineStr">
        <is>
          <t>2025/26</t>
        </is>
      </c>
      <c r="B5551" s="104" t="inlineStr">
        <is>
          <t>HC-015</t>
        </is>
      </c>
      <c r="C5551" s="104" t="inlineStr">
        <is>
          <t>P008</t>
        </is>
      </c>
      <c r="D5551" s="159" t="n">
        <v>6206</v>
      </c>
      <c r="E5551" s="160" t="n">
        <v>47764</v>
      </c>
      <c r="F5551" s="160" t="n">
        <v>17549.42</v>
      </c>
    </row>
    <row r="5552">
      <c r="A5552" s="104" t="inlineStr">
        <is>
          <t>2025/26</t>
        </is>
      </c>
      <c r="B5552" s="104" t="inlineStr">
        <is>
          <t>HC-015</t>
        </is>
      </c>
      <c r="C5552" s="104" t="inlineStr">
        <is>
          <t>P009</t>
        </is>
      </c>
      <c r="D5552" s="159" t="n">
        <v>212</v>
      </c>
      <c r="E5552" s="160" t="n">
        <v>2800.03</v>
      </c>
      <c r="F5552" s="160" t="n">
        <v>1127.99</v>
      </c>
    </row>
    <row r="5553">
      <c r="A5553" s="104" t="inlineStr">
        <is>
          <t>2025/26</t>
        </is>
      </c>
      <c r="B5553" s="104" t="inlineStr">
        <is>
          <t>HC-015</t>
        </is>
      </c>
      <c r="C5553" s="104" t="inlineStr">
        <is>
          <t>P010</t>
        </is>
      </c>
      <c r="D5553" s="159" t="n">
        <v>7936</v>
      </c>
      <c r="E5553" s="160" t="n">
        <v>49006.34</v>
      </c>
      <c r="F5553" s="160" t="n">
        <v>15884.27</v>
      </c>
    </row>
    <row r="5554">
      <c r="A5554" s="104" t="inlineStr">
        <is>
          <t>2025/26</t>
        </is>
      </c>
      <c r="B5554" s="104" t="inlineStr">
        <is>
          <t>HC-015</t>
        </is>
      </c>
      <c r="C5554" s="104" t="inlineStr">
        <is>
          <t>P011</t>
        </is>
      </c>
      <c r="D5554" s="159" t="n">
        <v>7593</v>
      </c>
      <c r="E5554" s="160" t="n">
        <v>23081.77</v>
      </c>
      <c r="F5554" s="160" t="n">
        <v>5486.73</v>
      </c>
    </row>
    <row r="5555">
      <c r="A5555" s="104" t="inlineStr">
        <is>
          <t>2025/26</t>
        </is>
      </c>
      <c r="B5555" s="104" t="inlineStr">
        <is>
          <t>HC-015</t>
        </is>
      </c>
      <c r="C5555" s="104" t="inlineStr">
        <is>
          <t>P012</t>
        </is>
      </c>
      <c r="D5555" s="159" t="n">
        <v>7960</v>
      </c>
      <c r="E5555" s="160" t="n">
        <v>31006.68</v>
      </c>
      <c r="F5555" s="160" t="n">
        <v>9380.309999999999</v>
      </c>
    </row>
    <row r="5556">
      <c r="A5556" s="104" t="inlineStr">
        <is>
          <t>2025/26</t>
        </is>
      </c>
      <c r="B5556" s="104" t="inlineStr">
        <is>
          <t>HC-015</t>
        </is>
      </c>
      <c r="C5556" s="104" t="inlineStr">
        <is>
          <t>P013</t>
        </is>
      </c>
      <c r="D5556" s="159" t="n">
        <v>8198</v>
      </c>
      <c r="E5556" s="160" t="n">
        <v>29596.67</v>
      </c>
      <c r="F5556" s="160" t="n">
        <v>7673.63</v>
      </c>
    </row>
    <row r="5557">
      <c r="A5557" s="104" t="inlineStr">
        <is>
          <t>2025/26</t>
        </is>
      </c>
      <c r="B5557" s="104" t="inlineStr">
        <is>
          <t>HC-015</t>
        </is>
      </c>
      <c r="C5557" s="104" t="inlineStr">
        <is>
          <t>P014</t>
        </is>
      </c>
      <c r="D5557" s="159" t="n">
        <v>9205</v>
      </c>
      <c r="E5557" s="160" t="n">
        <v>37600.19</v>
      </c>
      <c r="F5557" s="160" t="n">
        <v>10564.61</v>
      </c>
    </row>
    <row r="5558">
      <c r="A5558" s="104" t="inlineStr">
        <is>
          <t>2025/26</t>
        </is>
      </c>
      <c r="B5558" s="104" t="inlineStr">
        <is>
          <t>HC-015</t>
        </is>
      </c>
      <c r="C5558" s="104" t="inlineStr">
        <is>
          <t>P015</t>
        </is>
      </c>
      <c r="D5558" s="159" t="n">
        <v>6477</v>
      </c>
      <c r="E5558" s="160" t="n">
        <v>31998.3</v>
      </c>
      <c r="F5558" s="160" t="n">
        <v>10716.96</v>
      </c>
    </row>
    <row r="5559">
      <c r="A5559" s="104" t="inlineStr">
        <is>
          <t>2025/26</t>
        </is>
      </c>
      <c r="B5559" s="104" t="inlineStr">
        <is>
          <t>HC-015</t>
        </is>
      </c>
      <c r="C5559" s="104" t="inlineStr">
        <is>
          <t>P016</t>
        </is>
      </c>
      <c r="D5559" s="159" t="n">
        <v>3377</v>
      </c>
      <c r="E5559" s="160" t="n">
        <v>21824.37</v>
      </c>
      <c r="F5559" s="160" t="n">
        <v>6838.65</v>
      </c>
    </row>
    <row r="5560">
      <c r="A5560" s="104" t="inlineStr">
        <is>
          <t>2025/26</t>
        </is>
      </c>
      <c r="B5560" s="104" t="inlineStr">
        <is>
          <t>HC-015</t>
        </is>
      </c>
      <c r="C5560" s="104" t="inlineStr">
        <is>
          <t>P017</t>
        </is>
      </c>
      <c r="D5560" s="159" t="n">
        <v>3108</v>
      </c>
      <c r="E5560" s="160" t="n">
        <v>22139.69</v>
      </c>
      <c r="F5560" s="160" t="n">
        <v>7653.65</v>
      </c>
    </row>
    <row r="5561">
      <c r="A5561" s="104" t="inlineStr">
        <is>
          <t>2025/26</t>
        </is>
      </c>
      <c r="B5561" s="104" t="inlineStr">
        <is>
          <t>HC-015</t>
        </is>
      </c>
      <c r="C5561" s="104" t="inlineStr">
        <is>
          <t>P018</t>
        </is>
      </c>
      <c r="D5561" s="159" t="n">
        <v>7190</v>
      </c>
      <c r="E5561" s="160" t="n">
        <v>19812.21</v>
      </c>
      <c r="F5561" s="160" t="n">
        <v>4281.4</v>
      </c>
    </row>
    <row r="5562">
      <c r="A5562" s="104" t="inlineStr">
        <is>
          <t>2025/26</t>
        </is>
      </c>
      <c r="B5562" s="104" t="inlineStr">
        <is>
          <t>HC-015</t>
        </is>
      </c>
      <c r="C5562" s="104" t="inlineStr">
        <is>
          <t>P019</t>
        </is>
      </c>
      <c r="D5562" s="159" t="n">
        <v>9187</v>
      </c>
      <c r="E5562" s="160" t="n">
        <v>24441.65</v>
      </c>
      <c r="F5562" s="160" t="n">
        <v>6339.32</v>
      </c>
    </row>
    <row r="5563">
      <c r="A5563" s="104" t="inlineStr">
        <is>
          <t>2025/26</t>
        </is>
      </c>
      <c r="B5563" s="104" t="inlineStr">
        <is>
          <t>HC-015</t>
        </is>
      </c>
      <c r="C5563" s="104" t="inlineStr">
        <is>
          <t>P020</t>
        </is>
      </c>
      <c r="D5563" s="159" t="n">
        <v>6180</v>
      </c>
      <c r="E5563" s="160" t="n">
        <v>16440.38</v>
      </c>
      <c r="F5563" s="160" t="n">
        <v>4262.83</v>
      </c>
    </row>
    <row r="5564">
      <c r="A5564" s="104" t="inlineStr">
        <is>
          <t>2025/26</t>
        </is>
      </c>
      <c r="B5564" s="104" t="inlineStr">
        <is>
          <t>HC-015</t>
        </is>
      </c>
      <c r="C5564" s="104" t="inlineStr">
        <is>
          <t>P021</t>
        </is>
      </c>
      <c r="D5564" s="159" t="n">
        <v>8948</v>
      </c>
      <c r="E5564" s="160" t="n">
        <v>30602.91</v>
      </c>
      <c r="F5564" s="160" t="n">
        <v>8595.58</v>
      </c>
    </row>
    <row r="5565">
      <c r="A5565" s="104" t="inlineStr">
        <is>
          <t>2025/26</t>
        </is>
      </c>
      <c r="B5565" s="104" t="inlineStr">
        <is>
          <t>HC-015</t>
        </is>
      </c>
      <c r="C5565" s="104" t="inlineStr">
        <is>
          <t>P022</t>
        </is>
      </c>
      <c r="D5565" s="159" t="n">
        <v>8178</v>
      </c>
      <c r="E5565" s="160" t="n">
        <v>26413.07</v>
      </c>
      <c r="F5565" s="160" t="n">
        <v>7136.28</v>
      </c>
    </row>
    <row r="5566">
      <c r="A5566" s="104" t="inlineStr">
        <is>
          <t>2025/26</t>
        </is>
      </c>
      <c r="B5566" s="104" t="inlineStr">
        <is>
          <t>HC-015</t>
        </is>
      </c>
      <c r="C5566" s="104" t="inlineStr">
        <is>
          <t>P023</t>
        </is>
      </c>
      <c r="D5566" s="159" t="n">
        <v>8828</v>
      </c>
      <c r="E5566" s="160" t="n">
        <v>18451.69</v>
      </c>
      <c r="F5566" s="160" t="n">
        <v>3587.94</v>
      </c>
    </row>
    <row r="5567">
      <c r="A5567" s="104" t="inlineStr">
        <is>
          <t>2025/26</t>
        </is>
      </c>
      <c r="B5567" s="104" t="inlineStr">
        <is>
          <t>HC-015</t>
        </is>
      </c>
      <c r="C5567" s="104" t="inlineStr">
        <is>
          <t>P024</t>
        </is>
      </c>
      <c r="D5567" s="159" t="n">
        <v>10212</v>
      </c>
      <c r="E5567" s="160" t="n">
        <v>23284.61</v>
      </c>
      <c r="F5567" s="160" t="n">
        <v>4779.8</v>
      </c>
    </row>
    <row r="5568">
      <c r="A5568" s="104" t="inlineStr">
        <is>
          <t>2025/26</t>
        </is>
      </c>
      <c r="B5568" s="104" t="inlineStr">
        <is>
          <t>HC-015</t>
        </is>
      </c>
      <c r="C5568" s="104" t="inlineStr">
        <is>
          <t>P025</t>
        </is>
      </c>
      <c r="D5568" s="159" t="n">
        <v>7700</v>
      </c>
      <c r="E5568" s="160" t="n">
        <v>30719.88</v>
      </c>
      <c r="F5568" s="160" t="n">
        <v>11284.8</v>
      </c>
    </row>
    <row r="5569">
      <c r="A5569" s="104" t="inlineStr">
        <is>
          <t>2025/26</t>
        </is>
      </c>
      <c r="B5569" s="104" t="inlineStr">
        <is>
          <t>HC-015</t>
        </is>
      </c>
      <c r="C5569" s="104" t="inlineStr">
        <is>
          <t>P026</t>
        </is>
      </c>
      <c r="D5569" s="159" t="n">
        <v>4821</v>
      </c>
      <c r="E5569" s="160" t="n">
        <v>22442.51</v>
      </c>
      <c r="F5569" s="160" t="n">
        <v>7274.36</v>
      </c>
    </row>
    <row r="5570">
      <c r="A5570" s="104" t="inlineStr">
        <is>
          <t>2025/26</t>
        </is>
      </c>
      <c r="B5570" s="104" t="inlineStr">
        <is>
          <t>HC-015</t>
        </is>
      </c>
      <c r="C5570" s="104" t="inlineStr">
        <is>
          <t>P027</t>
        </is>
      </c>
      <c r="D5570" s="159" t="n">
        <v>4061</v>
      </c>
      <c r="E5570" s="160" t="n">
        <v>18907.02</v>
      </c>
      <c r="F5570" s="160" t="n">
        <v>6129.09</v>
      </c>
    </row>
    <row r="5571">
      <c r="A5571" s="104" t="inlineStr">
        <is>
          <t>2025/26</t>
        </is>
      </c>
      <c r="B5571" s="104" t="inlineStr">
        <is>
          <t>HC-015</t>
        </is>
      </c>
      <c r="C5571" s="104" t="inlineStr">
        <is>
          <t>P028</t>
        </is>
      </c>
      <c r="D5571" s="159" t="n">
        <v>5767</v>
      </c>
      <c r="E5571" s="160" t="n">
        <v>28485.72</v>
      </c>
      <c r="F5571" s="160" t="n">
        <v>9845.549999999999</v>
      </c>
    </row>
    <row r="5572">
      <c r="A5572" s="104" t="inlineStr">
        <is>
          <t>2025/26</t>
        </is>
      </c>
      <c r="B5572" s="104" t="inlineStr">
        <is>
          <t>HC-015</t>
        </is>
      </c>
      <c r="C5572" s="104" t="inlineStr">
        <is>
          <t>P029</t>
        </is>
      </c>
      <c r="D5572" s="159" t="n">
        <v>13863</v>
      </c>
      <c r="E5572" s="160" t="n">
        <v>27659.15</v>
      </c>
      <c r="F5572" s="160" t="n">
        <v>4184.07</v>
      </c>
    </row>
    <row r="5573">
      <c r="A5573" s="104" t="inlineStr">
        <is>
          <t>2025/26</t>
        </is>
      </c>
      <c r="B5573" s="104" t="inlineStr">
        <is>
          <t>HC-015</t>
        </is>
      </c>
      <c r="C5573" s="104" t="inlineStr">
        <is>
          <t>P030</t>
        </is>
      </c>
      <c r="D5573" s="159" t="n">
        <v>7910</v>
      </c>
      <c r="E5573" s="160" t="n">
        <v>24794.77</v>
      </c>
      <c r="F5573" s="160" t="n">
        <v>4823.53</v>
      </c>
    </row>
    <row r="5574">
      <c r="A5574" s="104" t="inlineStr">
        <is>
          <t>2025/26</t>
        </is>
      </c>
      <c r="B5574" s="104" t="inlineStr">
        <is>
          <t>HC-015</t>
        </is>
      </c>
      <c r="C5574" s="104" t="inlineStr">
        <is>
          <t>P031</t>
        </is>
      </c>
      <c r="D5574" s="159" t="n">
        <v>3567</v>
      </c>
      <c r="E5574" s="160" t="n">
        <v>18644.89</v>
      </c>
      <c r="F5574" s="160" t="n">
        <v>5641.13</v>
      </c>
    </row>
    <row r="5575">
      <c r="A5575" s="104" t="inlineStr">
        <is>
          <t>2025/26</t>
        </is>
      </c>
      <c r="B5575" s="104" t="inlineStr">
        <is>
          <t>HC-015</t>
        </is>
      </c>
      <c r="C5575" s="104" t="inlineStr">
        <is>
          <t>P032</t>
        </is>
      </c>
      <c r="D5575" s="159" t="n">
        <v>4352</v>
      </c>
      <c r="E5575" s="160" t="n">
        <v>10751.07</v>
      </c>
      <c r="F5575" s="160" t="n">
        <v>2439.79</v>
      </c>
    </row>
    <row r="5576">
      <c r="A5576" s="104" t="inlineStr">
        <is>
          <t>2025/26</t>
        </is>
      </c>
      <c r="B5576" s="104" t="inlineStr">
        <is>
          <t>HC-015</t>
        </is>
      </c>
      <c r="C5576" s="104" t="inlineStr">
        <is>
          <t>P033</t>
        </is>
      </c>
      <c r="D5576" s="159" t="n">
        <v>3016</v>
      </c>
      <c r="E5576" s="160" t="n">
        <v>9746.4</v>
      </c>
      <c r="F5576" s="160" t="n">
        <v>2527.69</v>
      </c>
    </row>
    <row r="5577">
      <c r="A5577" s="104" t="inlineStr">
        <is>
          <t>2025/26</t>
        </is>
      </c>
      <c r="B5577" s="104" t="inlineStr">
        <is>
          <t>HC-015</t>
        </is>
      </c>
      <c r="C5577" s="104" t="inlineStr">
        <is>
          <t>P034</t>
        </is>
      </c>
      <c r="D5577" s="159" t="n">
        <v>2099</v>
      </c>
      <c r="E5577" s="160" t="n">
        <v>9176.6</v>
      </c>
      <c r="F5577" s="160" t="n">
        <v>2874.51</v>
      </c>
    </row>
    <row r="5578">
      <c r="A5578" s="104" t="inlineStr">
        <is>
          <t>2025/26</t>
        </is>
      </c>
      <c r="B5578" s="104" t="inlineStr">
        <is>
          <t>HC-015</t>
        </is>
      </c>
      <c r="C5578" s="104" t="inlineStr">
        <is>
          <t>P035</t>
        </is>
      </c>
      <c r="D5578" s="159" t="n">
        <v>2724</v>
      </c>
      <c r="E5578" s="160" t="n">
        <v>10086.08</v>
      </c>
      <c r="F5578" s="160" t="n">
        <v>2833.25</v>
      </c>
    </row>
    <row r="5579">
      <c r="A5579" s="104" t="inlineStr">
        <is>
          <t>2025/26</t>
        </is>
      </c>
      <c r="B5579" s="104" t="inlineStr">
        <is>
          <t>HC-015</t>
        </is>
      </c>
      <c r="C5579" s="104" t="inlineStr">
        <is>
          <t>P036</t>
        </is>
      </c>
      <c r="D5579" s="159" t="n">
        <v>2115</v>
      </c>
      <c r="E5579" s="160" t="n">
        <v>8435.059999999999</v>
      </c>
      <c r="F5579" s="160" t="n">
        <v>2460.69</v>
      </c>
    </row>
    <row r="5580">
      <c r="A5580" s="104" t="inlineStr">
        <is>
          <t>2025/26</t>
        </is>
      </c>
      <c r="B5580" s="104" t="inlineStr">
        <is>
          <t>HC-015</t>
        </is>
      </c>
      <c r="C5580" s="104" t="inlineStr">
        <is>
          <t>P037</t>
        </is>
      </c>
      <c r="D5580" s="159" t="n">
        <v>3075</v>
      </c>
      <c r="E5580" s="160" t="n">
        <v>11104.51</v>
      </c>
      <c r="F5580" s="160" t="n">
        <v>3720.08</v>
      </c>
    </row>
    <row r="5581">
      <c r="A5581" s="104" t="inlineStr">
        <is>
          <t>2025/26</t>
        </is>
      </c>
      <c r="B5581" s="104" t="inlineStr">
        <is>
          <t>HC-015</t>
        </is>
      </c>
      <c r="C5581" s="104" t="inlineStr">
        <is>
          <t>P038</t>
        </is>
      </c>
      <c r="D5581" s="159" t="n">
        <v>1597</v>
      </c>
      <c r="E5581" s="160" t="n">
        <v>10452.83</v>
      </c>
      <c r="F5581" s="160" t="n">
        <v>3387.96</v>
      </c>
    </row>
    <row r="5582">
      <c r="A5582" s="104" t="inlineStr">
        <is>
          <t>2025/26</t>
        </is>
      </c>
      <c r="B5582" s="104" t="inlineStr">
        <is>
          <t>HC-015</t>
        </is>
      </c>
      <c r="C5582" s="104" t="inlineStr">
        <is>
          <t>P039</t>
        </is>
      </c>
      <c r="D5582" s="159" t="n">
        <v>1743</v>
      </c>
      <c r="E5582" s="160" t="n">
        <v>11418.39</v>
      </c>
      <c r="F5582" s="160" t="n">
        <v>3823.81</v>
      </c>
    </row>
    <row r="5583">
      <c r="A5583" s="104" t="inlineStr">
        <is>
          <t>2025/26</t>
        </is>
      </c>
      <c r="B5583" s="104" t="inlineStr">
        <is>
          <t>HC-015</t>
        </is>
      </c>
      <c r="C5583" s="104" t="inlineStr">
        <is>
          <t>P040</t>
        </is>
      </c>
      <c r="D5583" s="159" t="n">
        <v>637</v>
      </c>
      <c r="E5583" s="160" t="n">
        <v>5084.25</v>
      </c>
      <c r="F5583" s="160" t="n">
        <v>1643.5</v>
      </c>
    </row>
    <row r="5584">
      <c r="A5584" s="104" t="inlineStr">
        <is>
          <t>2025/26</t>
        </is>
      </c>
      <c r="B5584" s="104" t="inlineStr">
        <is>
          <t>HC-015</t>
        </is>
      </c>
      <c r="C5584" s="104" t="inlineStr">
        <is>
          <t>P041</t>
        </is>
      </c>
      <c r="D5584" s="159" t="n">
        <v>293</v>
      </c>
      <c r="E5584" s="160" t="n">
        <v>3308.97</v>
      </c>
      <c r="F5584" s="160" t="n">
        <v>1289.64</v>
      </c>
    </row>
    <row r="5585">
      <c r="A5585" s="104" t="inlineStr">
        <is>
          <t>2025/26</t>
        </is>
      </c>
      <c r="B5585" s="104" t="inlineStr">
        <is>
          <t>HC-015</t>
        </is>
      </c>
      <c r="C5585" s="104" t="inlineStr">
        <is>
          <t>P042</t>
        </is>
      </c>
      <c r="D5585" s="159" t="n">
        <v>579</v>
      </c>
      <c r="E5585" s="160" t="n">
        <v>2426.52</v>
      </c>
      <c r="F5585" s="160" t="n">
        <v>604.26</v>
      </c>
    </row>
    <row r="5586">
      <c r="A5586" s="104" t="inlineStr">
        <is>
          <t>2025/26</t>
        </is>
      </c>
      <c r="B5586" s="104" t="inlineStr">
        <is>
          <t>HC-016</t>
        </is>
      </c>
      <c r="C5586" s="104" t="inlineStr">
        <is>
          <t>P001</t>
        </is>
      </c>
      <c r="D5586" s="159" t="n">
        <v>5201</v>
      </c>
      <c r="E5586" s="160" t="n">
        <v>48904.45</v>
      </c>
      <c r="F5586" s="160" t="n">
        <v>17447.44</v>
      </c>
    </row>
    <row r="5587">
      <c r="A5587" s="104" t="inlineStr">
        <is>
          <t>2025/26</t>
        </is>
      </c>
      <c r="B5587" s="104" t="inlineStr">
        <is>
          <t>HC-016</t>
        </is>
      </c>
      <c r="C5587" s="104" t="inlineStr">
        <is>
          <t>P002</t>
        </is>
      </c>
      <c r="D5587" s="159" t="n">
        <v>7639</v>
      </c>
      <c r="E5587" s="160" t="n">
        <v>83448.50999999999</v>
      </c>
      <c r="F5587" s="160" t="n">
        <v>31566.32</v>
      </c>
    </row>
    <row r="5588">
      <c r="A5588" s="104" t="inlineStr">
        <is>
          <t>2025/26</t>
        </is>
      </c>
      <c r="B5588" s="104" t="inlineStr">
        <is>
          <t>HC-016</t>
        </is>
      </c>
      <c r="C5588" s="104" t="inlineStr">
        <is>
          <t>P003</t>
        </is>
      </c>
      <c r="D5588" s="159" t="n">
        <v>10701</v>
      </c>
      <c r="E5588" s="160" t="n">
        <v>75231.59</v>
      </c>
      <c r="F5588" s="160" t="n">
        <v>25208.43</v>
      </c>
    </row>
    <row r="5589">
      <c r="A5589" s="104" t="inlineStr">
        <is>
          <t>2025/26</t>
        </is>
      </c>
      <c r="B5589" s="104" t="inlineStr">
        <is>
          <t>HC-016</t>
        </is>
      </c>
      <c r="C5589" s="104" t="inlineStr">
        <is>
          <t>P004</t>
        </is>
      </c>
      <c r="D5589" s="159" t="n">
        <v>4730</v>
      </c>
      <c r="E5589" s="160" t="n">
        <v>38637.66</v>
      </c>
      <c r="F5589" s="160" t="n">
        <v>12532.3</v>
      </c>
    </row>
    <row r="5590">
      <c r="A5590" s="104" t="inlineStr">
        <is>
          <t>2025/26</t>
        </is>
      </c>
      <c r="B5590" s="104" t="inlineStr">
        <is>
          <t>HC-016</t>
        </is>
      </c>
      <c r="C5590" s="104" t="inlineStr">
        <is>
          <t>P005</t>
        </is>
      </c>
      <c r="D5590" s="159" t="n">
        <v>10704</v>
      </c>
      <c r="E5590" s="160" t="n">
        <v>83399.41</v>
      </c>
      <c r="F5590" s="160" t="n">
        <v>26139.27</v>
      </c>
    </row>
    <row r="5591">
      <c r="A5591" s="104" t="inlineStr">
        <is>
          <t>2025/26</t>
        </is>
      </c>
      <c r="B5591" s="104" t="inlineStr">
        <is>
          <t>HC-016</t>
        </is>
      </c>
      <c r="C5591" s="104" t="inlineStr">
        <is>
          <t>P006</t>
        </is>
      </c>
      <c r="D5591" s="159" t="n">
        <v>9749</v>
      </c>
      <c r="E5591" s="160" t="n">
        <v>82430.89999999999</v>
      </c>
      <c r="F5591" s="160" t="n">
        <v>24060.98</v>
      </c>
    </row>
    <row r="5592">
      <c r="A5592" s="104" t="inlineStr">
        <is>
          <t>2025/26</t>
        </is>
      </c>
      <c r="B5592" s="104" t="inlineStr">
        <is>
          <t>HC-016</t>
        </is>
      </c>
      <c r="C5592" s="104" t="inlineStr">
        <is>
          <t>P007</t>
        </is>
      </c>
      <c r="D5592" s="159" t="n">
        <v>9379</v>
      </c>
      <c r="E5592" s="160" t="n">
        <v>73945.82000000001</v>
      </c>
      <c r="F5592" s="160" t="n">
        <v>19981.88</v>
      </c>
    </row>
    <row r="5593">
      <c r="A5593" s="104" t="inlineStr">
        <is>
          <t>2025/26</t>
        </is>
      </c>
      <c r="B5593" s="104" t="inlineStr">
        <is>
          <t>HC-016</t>
        </is>
      </c>
      <c r="C5593" s="104" t="inlineStr">
        <is>
          <t>P008</t>
        </is>
      </c>
      <c r="D5593" s="159" t="n">
        <v>7844</v>
      </c>
      <c r="E5593" s="160" t="n">
        <v>60346.24</v>
      </c>
      <c r="F5593" s="160" t="n">
        <v>22182.19</v>
      </c>
    </row>
    <row r="5594">
      <c r="A5594" s="104" t="inlineStr">
        <is>
          <t>2025/26</t>
        </is>
      </c>
      <c r="B5594" s="104" t="inlineStr">
        <is>
          <t>HC-016</t>
        </is>
      </c>
      <c r="C5594" s="104" t="inlineStr">
        <is>
          <t>P009</t>
        </is>
      </c>
      <c r="D5594" s="159" t="n">
        <v>254</v>
      </c>
      <c r="E5594" s="160" t="n">
        <v>3360.43</v>
      </c>
      <c r="F5594" s="160" t="n">
        <v>1364.37</v>
      </c>
    </row>
    <row r="5595">
      <c r="A5595" s="104" t="inlineStr">
        <is>
          <t>2025/26</t>
        </is>
      </c>
      <c r="B5595" s="104" t="inlineStr">
        <is>
          <t>HC-016</t>
        </is>
      </c>
      <c r="C5595" s="104" t="inlineStr">
        <is>
          <t>P010</t>
        </is>
      </c>
      <c r="D5595" s="159" t="n">
        <v>9963</v>
      </c>
      <c r="E5595" s="160" t="n">
        <v>61521.4</v>
      </c>
      <c r="F5595" s="160" t="n">
        <v>19946.17</v>
      </c>
    </row>
    <row r="5596">
      <c r="A5596" s="104" t="inlineStr">
        <is>
          <t>2025/26</t>
        </is>
      </c>
      <c r="B5596" s="104" t="inlineStr">
        <is>
          <t>HC-016</t>
        </is>
      </c>
      <c r="C5596" s="104" t="inlineStr">
        <is>
          <t>P011</t>
        </is>
      </c>
      <c r="D5596" s="159" t="n">
        <v>9862</v>
      </c>
      <c r="E5596" s="160" t="n">
        <v>29979.13</v>
      </c>
      <c r="F5596" s="160" t="n">
        <v>7129.99</v>
      </c>
    </row>
    <row r="5597">
      <c r="A5597" s="104" t="inlineStr">
        <is>
          <t>2025/26</t>
        </is>
      </c>
      <c r="B5597" s="104" t="inlineStr">
        <is>
          <t>HC-016</t>
        </is>
      </c>
      <c r="C5597" s="104" t="inlineStr">
        <is>
          <t>P012</t>
        </is>
      </c>
      <c r="D5597" s="159" t="n">
        <v>10557</v>
      </c>
      <c r="E5597" s="160" t="n">
        <v>41113.34</v>
      </c>
      <c r="F5597" s="160" t="n">
        <v>12444.95</v>
      </c>
    </row>
    <row r="5598">
      <c r="A5598" s="104" t="inlineStr">
        <is>
          <t>2025/26</t>
        </is>
      </c>
      <c r="B5598" s="104" t="inlineStr">
        <is>
          <t>HC-016</t>
        </is>
      </c>
      <c r="C5598" s="104" t="inlineStr">
        <is>
          <t>P013</t>
        </is>
      </c>
      <c r="D5598" s="159" t="n">
        <v>10612</v>
      </c>
      <c r="E5598" s="160" t="n">
        <v>38308.21</v>
      </c>
      <c r="F5598" s="160" t="n">
        <v>9940.6</v>
      </c>
    </row>
    <row r="5599">
      <c r="A5599" s="104" t="inlineStr">
        <is>
          <t>2025/26</t>
        </is>
      </c>
      <c r="B5599" s="104" t="inlineStr">
        <is>
          <t>HC-016</t>
        </is>
      </c>
      <c r="C5599" s="104" t="inlineStr">
        <is>
          <t>P014</t>
        </is>
      </c>
      <c r="D5599" s="159" t="n">
        <v>12547</v>
      </c>
      <c r="E5599" s="160" t="n">
        <v>51252.43</v>
      </c>
      <c r="F5599" s="160" t="n">
        <v>14406.22</v>
      </c>
    </row>
    <row r="5600">
      <c r="A5600" s="104" t="inlineStr">
        <is>
          <t>2025/26</t>
        </is>
      </c>
      <c r="B5600" s="104" t="inlineStr">
        <is>
          <t>HC-016</t>
        </is>
      </c>
      <c r="C5600" s="104" t="inlineStr">
        <is>
          <t>P015</t>
        </is>
      </c>
      <c r="D5600" s="159" t="n">
        <v>8058</v>
      </c>
      <c r="E5600" s="160" t="n">
        <v>39810.06</v>
      </c>
      <c r="F5600" s="160" t="n">
        <v>13340.95</v>
      </c>
    </row>
    <row r="5601">
      <c r="A5601" s="104" t="inlineStr">
        <is>
          <t>2025/26</t>
        </is>
      </c>
      <c r="B5601" s="104" t="inlineStr">
        <is>
          <t>HC-016</t>
        </is>
      </c>
      <c r="C5601" s="104" t="inlineStr">
        <is>
          <t>P016</t>
        </is>
      </c>
      <c r="D5601" s="159" t="n">
        <v>4461</v>
      </c>
      <c r="E5601" s="160" t="n">
        <v>28819.32</v>
      </c>
      <c r="F5601" s="160" t="n">
        <v>9033.940000000001</v>
      </c>
    </row>
    <row r="5602">
      <c r="A5602" s="104" t="inlineStr">
        <is>
          <t>2025/26</t>
        </is>
      </c>
      <c r="B5602" s="104" t="inlineStr">
        <is>
          <t>HC-016</t>
        </is>
      </c>
      <c r="C5602" s="104" t="inlineStr">
        <is>
          <t>P017</t>
        </is>
      </c>
      <c r="D5602" s="159" t="n">
        <v>4025</v>
      </c>
      <c r="E5602" s="160" t="n">
        <v>28670.22</v>
      </c>
      <c r="F5602" s="160" t="n">
        <v>9917.450000000001</v>
      </c>
    </row>
    <row r="5603">
      <c r="A5603" s="104" t="inlineStr">
        <is>
          <t>2025/26</t>
        </is>
      </c>
      <c r="B5603" s="104" t="inlineStr">
        <is>
          <t>HC-016</t>
        </is>
      </c>
      <c r="C5603" s="104" t="inlineStr">
        <is>
          <t>P018</t>
        </is>
      </c>
      <c r="D5603" s="159" t="n">
        <v>9106</v>
      </c>
      <c r="E5603" s="160" t="n">
        <v>25084.63</v>
      </c>
      <c r="F5603" s="160" t="n">
        <v>5423.42</v>
      </c>
    </row>
    <row r="5604">
      <c r="A5604" s="104" t="inlineStr">
        <is>
          <t>2025/26</t>
        </is>
      </c>
      <c r="B5604" s="104" t="inlineStr">
        <is>
          <t>HC-016</t>
        </is>
      </c>
      <c r="C5604" s="104" t="inlineStr">
        <is>
          <t>P019</t>
        </is>
      </c>
      <c r="D5604" s="159" t="n">
        <v>12468</v>
      </c>
      <c r="E5604" s="160" t="n">
        <v>33167.53</v>
      </c>
      <c r="F5604" s="160" t="n">
        <v>8602.959999999999</v>
      </c>
    </row>
    <row r="5605">
      <c r="A5605" s="104" t="inlineStr">
        <is>
          <t>2025/26</t>
        </is>
      </c>
      <c r="B5605" s="104" t="inlineStr">
        <is>
          <t>HC-016</t>
        </is>
      </c>
      <c r="C5605" s="104" t="inlineStr">
        <is>
          <t>P020</t>
        </is>
      </c>
      <c r="D5605" s="159" t="n">
        <v>7634</v>
      </c>
      <c r="E5605" s="160" t="n">
        <v>20302.98</v>
      </c>
      <c r="F5605" s="160" t="n">
        <v>5267.47</v>
      </c>
    </row>
    <row r="5606">
      <c r="A5606" s="104" t="inlineStr">
        <is>
          <t>2025/26</t>
        </is>
      </c>
      <c r="B5606" s="104" t="inlineStr">
        <is>
          <t>HC-016</t>
        </is>
      </c>
      <c r="C5606" s="104" t="inlineStr">
        <is>
          <t>P021</t>
        </is>
      </c>
      <c r="D5606" s="159" t="n">
        <v>11717</v>
      </c>
      <c r="E5606" s="160" t="n">
        <v>40074.3</v>
      </c>
      <c r="F5606" s="160" t="n">
        <v>11263.72</v>
      </c>
    </row>
    <row r="5607">
      <c r="A5607" s="104" t="inlineStr">
        <is>
          <t>2025/26</t>
        </is>
      </c>
      <c r="B5607" s="104" t="inlineStr">
        <is>
          <t>HC-016</t>
        </is>
      </c>
      <c r="C5607" s="104" t="inlineStr">
        <is>
          <t>P022</t>
        </is>
      </c>
      <c r="D5607" s="159" t="n">
        <v>10267</v>
      </c>
      <c r="E5607" s="160" t="n">
        <v>33164.51</v>
      </c>
      <c r="F5607" s="160" t="n">
        <v>8962.200000000001</v>
      </c>
    </row>
    <row r="5608">
      <c r="A5608" s="104" t="inlineStr">
        <is>
          <t>2025/26</t>
        </is>
      </c>
      <c r="B5608" s="104" t="inlineStr">
        <is>
          <t>HC-016</t>
        </is>
      </c>
      <c r="C5608" s="104" t="inlineStr">
        <is>
          <t>P023</t>
        </is>
      </c>
      <c r="D5608" s="159" t="n">
        <v>12214</v>
      </c>
      <c r="E5608" s="160" t="n">
        <v>25530.23</v>
      </c>
      <c r="F5608" s="160" t="n">
        <v>4967.22</v>
      </c>
    </row>
    <row r="5609">
      <c r="A5609" s="104" t="inlineStr">
        <is>
          <t>2025/26</t>
        </is>
      </c>
      <c r="B5609" s="104" t="inlineStr">
        <is>
          <t>HC-016</t>
        </is>
      </c>
      <c r="C5609" s="104" t="inlineStr">
        <is>
          <t>P024</t>
        </is>
      </c>
      <c r="D5609" s="159" t="n">
        <v>12899</v>
      </c>
      <c r="E5609" s="160" t="n">
        <v>29412.12</v>
      </c>
      <c r="F5609" s="160" t="n">
        <v>6041.69</v>
      </c>
    </row>
    <row r="5610">
      <c r="A5610" s="104" t="inlineStr">
        <is>
          <t>2025/26</t>
        </is>
      </c>
      <c r="B5610" s="104" t="inlineStr">
        <is>
          <t>HC-016</t>
        </is>
      </c>
      <c r="C5610" s="104" t="inlineStr">
        <is>
          <t>P025</t>
        </is>
      </c>
      <c r="D5610" s="159" t="n">
        <v>10861</v>
      </c>
      <c r="E5610" s="160" t="n">
        <v>43332.44</v>
      </c>
      <c r="F5610" s="160" t="n">
        <v>15923</v>
      </c>
    </row>
    <row r="5611">
      <c r="A5611" s="104" t="inlineStr">
        <is>
          <t>2025/26</t>
        </is>
      </c>
      <c r="B5611" s="104" t="inlineStr">
        <is>
          <t>HC-016</t>
        </is>
      </c>
      <c r="C5611" s="104" t="inlineStr">
        <is>
          <t>P026</t>
        </is>
      </c>
      <c r="D5611" s="159" t="n">
        <v>6595</v>
      </c>
      <c r="E5611" s="160" t="n">
        <v>30701.41</v>
      </c>
      <c r="F5611" s="160" t="n">
        <v>9955.76</v>
      </c>
    </row>
    <row r="5612">
      <c r="A5612" s="104" t="inlineStr">
        <is>
          <t>2025/26</t>
        </is>
      </c>
      <c r="B5612" s="104" t="inlineStr">
        <is>
          <t>HC-016</t>
        </is>
      </c>
      <c r="C5612" s="104" t="inlineStr">
        <is>
          <t>P027</t>
        </is>
      </c>
      <c r="D5612" s="159" t="n">
        <v>5547</v>
      </c>
      <c r="E5612" s="160" t="n">
        <v>25813.05</v>
      </c>
      <c r="F5612" s="160" t="n">
        <v>8369.84</v>
      </c>
    </row>
    <row r="5613">
      <c r="A5613" s="104" t="inlineStr">
        <is>
          <t>2025/26</t>
        </is>
      </c>
      <c r="B5613" s="104" t="inlineStr">
        <is>
          <t>HC-016</t>
        </is>
      </c>
      <c r="C5613" s="104" t="inlineStr">
        <is>
          <t>P028</t>
        </is>
      </c>
      <c r="D5613" s="159" t="n">
        <v>7400</v>
      </c>
      <c r="E5613" s="160" t="n">
        <v>36560.07</v>
      </c>
      <c r="F5613" s="160" t="n">
        <v>12643.83</v>
      </c>
    </row>
    <row r="5614">
      <c r="A5614" s="104" t="inlineStr">
        <is>
          <t>2025/26</t>
        </is>
      </c>
      <c r="B5614" s="104" t="inlineStr">
        <is>
          <t>HC-016</t>
        </is>
      </c>
      <c r="C5614" s="104" t="inlineStr">
        <is>
          <t>P029</t>
        </is>
      </c>
      <c r="D5614" s="159" t="n">
        <v>18525</v>
      </c>
      <c r="E5614" s="160" t="n">
        <v>36956.25</v>
      </c>
      <c r="F5614" s="160" t="n">
        <v>5594.13</v>
      </c>
    </row>
    <row r="5615">
      <c r="A5615" s="104" t="inlineStr">
        <is>
          <t>2025/26</t>
        </is>
      </c>
      <c r="B5615" s="104" t="inlineStr">
        <is>
          <t>HC-016</t>
        </is>
      </c>
      <c r="C5615" s="104" t="inlineStr">
        <is>
          <t>P030</t>
        </is>
      </c>
      <c r="D5615" s="159" t="n">
        <v>10440</v>
      </c>
      <c r="E5615" s="160" t="n">
        <v>32725.7</v>
      </c>
      <c r="F5615" s="160" t="n">
        <v>6367.79</v>
      </c>
    </row>
    <row r="5616">
      <c r="A5616" s="104" t="inlineStr">
        <is>
          <t>2025/26</t>
        </is>
      </c>
      <c r="B5616" s="104" t="inlineStr">
        <is>
          <t>HC-016</t>
        </is>
      </c>
      <c r="C5616" s="104" t="inlineStr">
        <is>
          <t>P031</t>
        </is>
      </c>
      <c r="D5616" s="159" t="n">
        <v>4579</v>
      </c>
      <c r="E5616" s="160" t="n">
        <v>23928.06</v>
      </c>
      <c r="F5616" s="160" t="n">
        <v>7241.81</v>
      </c>
    </row>
    <row r="5617">
      <c r="A5617" s="104" t="inlineStr">
        <is>
          <t>2025/26</t>
        </is>
      </c>
      <c r="B5617" s="104" t="inlineStr">
        <is>
          <t>HC-016</t>
        </is>
      </c>
      <c r="C5617" s="104" t="inlineStr">
        <is>
          <t>P032</t>
        </is>
      </c>
      <c r="D5617" s="159" t="n">
        <v>5927</v>
      </c>
      <c r="E5617" s="160" t="n">
        <v>14638.82</v>
      </c>
      <c r="F5617" s="160" t="n">
        <v>3322.9</v>
      </c>
    </row>
    <row r="5618">
      <c r="A5618" s="104" t="inlineStr">
        <is>
          <t>2025/26</t>
        </is>
      </c>
      <c r="B5618" s="104" t="inlineStr">
        <is>
          <t>HC-016</t>
        </is>
      </c>
      <c r="C5618" s="104" t="inlineStr">
        <is>
          <t>P033</t>
        </is>
      </c>
      <c r="D5618" s="159" t="n">
        <v>3858</v>
      </c>
      <c r="E5618" s="160" t="n">
        <v>12460.09</v>
      </c>
      <c r="F5618" s="160" t="n">
        <v>3233.17</v>
      </c>
    </row>
    <row r="5619">
      <c r="A5619" s="104" t="inlineStr">
        <is>
          <t>2025/26</t>
        </is>
      </c>
      <c r="B5619" s="104" t="inlineStr">
        <is>
          <t>HC-016</t>
        </is>
      </c>
      <c r="C5619" s="104" t="inlineStr">
        <is>
          <t>P034</t>
        </is>
      </c>
      <c r="D5619" s="159" t="n">
        <v>2639</v>
      </c>
      <c r="E5619" s="160" t="n">
        <v>11532.6</v>
      </c>
      <c r="F5619" s="160" t="n">
        <v>3615.45</v>
      </c>
    </row>
    <row r="5620">
      <c r="A5620" s="104" t="inlineStr">
        <is>
          <t>2025/26</t>
        </is>
      </c>
      <c r="B5620" s="104" t="inlineStr">
        <is>
          <t>HC-016</t>
        </is>
      </c>
      <c r="C5620" s="104" t="inlineStr">
        <is>
          <t>P035</t>
        </is>
      </c>
      <c r="D5620" s="159" t="n">
        <v>3602</v>
      </c>
      <c r="E5620" s="160" t="n">
        <v>13353.31</v>
      </c>
      <c r="F5620" s="160" t="n">
        <v>3752.91</v>
      </c>
    </row>
    <row r="5621">
      <c r="A5621" s="104" t="inlineStr">
        <is>
          <t>2025/26</t>
        </is>
      </c>
      <c r="B5621" s="104" t="inlineStr">
        <is>
          <t>HC-016</t>
        </is>
      </c>
      <c r="C5621" s="104" t="inlineStr">
        <is>
          <t>P036</t>
        </is>
      </c>
      <c r="D5621" s="159" t="n">
        <v>2880</v>
      </c>
      <c r="E5621" s="160" t="n">
        <v>11494.56</v>
      </c>
      <c r="F5621" s="160" t="n">
        <v>3354.17</v>
      </c>
    </row>
    <row r="5622">
      <c r="A5622" s="104" t="inlineStr">
        <is>
          <t>2025/26</t>
        </is>
      </c>
      <c r="B5622" s="104" t="inlineStr">
        <is>
          <t>HC-016</t>
        </is>
      </c>
      <c r="C5622" s="104" t="inlineStr">
        <is>
          <t>P037</t>
        </is>
      </c>
      <c r="D5622" s="159" t="n">
        <v>4000</v>
      </c>
      <c r="E5622" s="160" t="n">
        <v>14442.71</v>
      </c>
      <c r="F5622" s="160" t="n">
        <v>4839.27</v>
      </c>
    </row>
    <row r="5623">
      <c r="A5623" s="104" t="inlineStr">
        <is>
          <t>2025/26</t>
        </is>
      </c>
      <c r="B5623" s="104" t="inlineStr">
        <is>
          <t>HC-016</t>
        </is>
      </c>
      <c r="C5623" s="104" t="inlineStr">
        <is>
          <t>P038</t>
        </is>
      </c>
      <c r="D5623" s="159" t="n">
        <v>2146</v>
      </c>
      <c r="E5623" s="160" t="n">
        <v>14066.27</v>
      </c>
      <c r="F5623" s="160" t="n">
        <v>4561.37</v>
      </c>
    </row>
    <row r="5624">
      <c r="A5624" s="104" t="inlineStr">
        <is>
          <t>2025/26</t>
        </is>
      </c>
      <c r="B5624" s="104" t="inlineStr">
        <is>
          <t>HC-016</t>
        </is>
      </c>
      <c r="C5624" s="104" t="inlineStr">
        <is>
          <t>P039</t>
        </is>
      </c>
      <c r="D5624" s="159" t="n">
        <v>2170</v>
      </c>
      <c r="E5624" s="160" t="n">
        <v>14227.69</v>
      </c>
      <c r="F5624" s="160" t="n">
        <v>4767.64</v>
      </c>
    </row>
    <row r="5625">
      <c r="A5625" s="104" t="inlineStr">
        <is>
          <t>2025/26</t>
        </is>
      </c>
      <c r="B5625" s="104" t="inlineStr">
        <is>
          <t>HC-016</t>
        </is>
      </c>
      <c r="C5625" s="104" t="inlineStr">
        <is>
          <t>P040</t>
        </is>
      </c>
      <c r="D5625" s="159" t="n">
        <v>808</v>
      </c>
      <c r="E5625" s="160" t="n">
        <v>6448.08</v>
      </c>
      <c r="F5625" s="160" t="n">
        <v>2084.94</v>
      </c>
    </row>
    <row r="5626">
      <c r="A5626" s="104" t="inlineStr">
        <is>
          <t>2025/26</t>
        </is>
      </c>
      <c r="B5626" s="104" t="inlineStr">
        <is>
          <t>HC-016</t>
        </is>
      </c>
      <c r="C5626" s="104" t="inlineStr">
        <is>
          <t>P041</t>
        </is>
      </c>
      <c r="D5626" s="159" t="n">
        <v>393</v>
      </c>
      <c r="E5626" s="160" t="n">
        <v>4436.9</v>
      </c>
      <c r="F5626" s="160" t="n">
        <v>1731.24</v>
      </c>
    </row>
    <row r="5627">
      <c r="A5627" s="104" t="inlineStr">
        <is>
          <t>2025/26</t>
        </is>
      </c>
      <c r="B5627" s="104" t="inlineStr">
        <is>
          <t>HC-016</t>
        </is>
      </c>
      <c r="C5627" s="104" t="inlineStr">
        <is>
          <t>P042</t>
        </is>
      </c>
      <c r="D5627" s="159" t="n">
        <v>791</v>
      </c>
      <c r="E5627" s="160" t="n">
        <v>3302.58</v>
      </c>
      <c r="F5627" s="160" t="n">
        <v>823.27</v>
      </c>
    </row>
    <row r="5628">
      <c r="A5628" s="104" t="inlineStr">
        <is>
          <t>2025/26</t>
        </is>
      </c>
      <c r="B5628" s="104" t="inlineStr">
        <is>
          <t>HC-017</t>
        </is>
      </c>
      <c r="C5628" s="104" t="inlineStr">
        <is>
          <t>P001</t>
        </is>
      </c>
      <c r="D5628" s="159" t="n">
        <v>4566</v>
      </c>
      <c r="E5628" s="160" t="n">
        <v>42926.64</v>
      </c>
      <c r="F5628" s="160" t="n">
        <v>15260.38</v>
      </c>
    </row>
    <row r="5629">
      <c r="A5629" s="104" t="inlineStr">
        <is>
          <t>2025/26</t>
        </is>
      </c>
      <c r="B5629" s="104" t="inlineStr">
        <is>
          <t>HC-017</t>
        </is>
      </c>
      <c r="C5629" s="104" t="inlineStr">
        <is>
          <t>P002</t>
        </is>
      </c>
      <c r="D5629" s="159" t="n">
        <v>7155</v>
      </c>
      <c r="E5629" s="160" t="n">
        <v>78172.5</v>
      </c>
      <c r="F5629" s="160" t="n">
        <v>29468.27</v>
      </c>
    </row>
    <row r="5630">
      <c r="A5630" s="104" t="inlineStr">
        <is>
          <t>2025/26</t>
        </is>
      </c>
      <c r="B5630" s="104" t="inlineStr">
        <is>
          <t>HC-017</t>
        </is>
      </c>
      <c r="C5630" s="104" t="inlineStr">
        <is>
          <t>P003</t>
        </is>
      </c>
      <c r="D5630" s="159" t="n">
        <v>9067</v>
      </c>
      <c r="E5630" s="160" t="n">
        <v>63739.57</v>
      </c>
      <c r="F5630" s="160" t="n">
        <v>21279.64</v>
      </c>
    </row>
    <row r="5631">
      <c r="A5631" s="104" t="inlineStr">
        <is>
          <t>2025/26</t>
        </is>
      </c>
      <c r="B5631" s="104" t="inlineStr">
        <is>
          <t>HC-017</t>
        </is>
      </c>
      <c r="C5631" s="104" t="inlineStr">
        <is>
          <t>P004</t>
        </is>
      </c>
      <c r="D5631" s="159" t="n">
        <v>4255</v>
      </c>
      <c r="E5631" s="160" t="n">
        <v>34764.59</v>
      </c>
      <c r="F5631" s="160" t="n">
        <v>11235.11</v>
      </c>
    </row>
    <row r="5632">
      <c r="A5632" s="104" t="inlineStr">
        <is>
          <t>2025/26</t>
        </is>
      </c>
      <c r="B5632" s="104" t="inlineStr">
        <is>
          <t>HC-017</t>
        </is>
      </c>
      <c r="C5632" s="104" t="inlineStr">
        <is>
          <t>P005</t>
        </is>
      </c>
      <c r="D5632" s="159" t="n">
        <v>9226</v>
      </c>
      <c r="E5632" s="160" t="n">
        <v>71879.28</v>
      </c>
      <c r="F5632" s="160" t="n">
        <v>22453</v>
      </c>
    </row>
    <row r="5633">
      <c r="A5633" s="104" t="inlineStr">
        <is>
          <t>2025/26</t>
        </is>
      </c>
      <c r="B5633" s="104" t="inlineStr">
        <is>
          <t>HC-017</t>
        </is>
      </c>
      <c r="C5633" s="104" t="inlineStr">
        <is>
          <t>P006</t>
        </is>
      </c>
      <c r="D5633" s="159" t="n">
        <v>8123</v>
      </c>
      <c r="E5633" s="160" t="n">
        <v>68678.00999999999</v>
      </c>
      <c r="F5633" s="160" t="n">
        <v>19978.24</v>
      </c>
    </row>
    <row r="5634">
      <c r="A5634" s="104" t="inlineStr">
        <is>
          <t>2025/26</t>
        </is>
      </c>
      <c r="B5634" s="104" t="inlineStr">
        <is>
          <t>HC-017</t>
        </is>
      </c>
      <c r="C5634" s="104" t="inlineStr">
        <is>
          <t>P007</t>
        </is>
      </c>
      <c r="D5634" s="159" t="n">
        <v>8259</v>
      </c>
      <c r="E5634" s="160" t="n">
        <v>65128.32</v>
      </c>
      <c r="F5634" s="160" t="n">
        <v>17541.7</v>
      </c>
    </row>
    <row r="5635">
      <c r="A5635" s="104" t="inlineStr">
        <is>
          <t>2025/26</t>
        </is>
      </c>
      <c r="B5635" s="104" t="inlineStr">
        <is>
          <t>HC-017</t>
        </is>
      </c>
      <c r="C5635" s="104" t="inlineStr">
        <is>
          <t>P008</t>
        </is>
      </c>
      <c r="D5635" s="159" t="n">
        <v>7018</v>
      </c>
      <c r="E5635" s="160" t="n">
        <v>53998.03</v>
      </c>
      <c r="F5635" s="160" t="n">
        <v>19774.8</v>
      </c>
    </row>
    <row r="5636">
      <c r="A5636" s="104" t="inlineStr">
        <is>
          <t>2025/26</t>
        </is>
      </c>
      <c r="B5636" s="104" t="inlineStr">
        <is>
          <t>HC-017</t>
        </is>
      </c>
      <c r="C5636" s="104" t="inlineStr">
        <is>
          <t>P009</t>
        </is>
      </c>
      <c r="D5636" s="159" t="n">
        <v>229</v>
      </c>
      <c r="E5636" s="160" t="n">
        <v>3026.9</v>
      </c>
      <c r="F5636" s="160" t="n">
        <v>1219.02</v>
      </c>
    </row>
    <row r="5637">
      <c r="A5637" s="104" t="inlineStr">
        <is>
          <t>2025/26</t>
        </is>
      </c>
      <c r="B5637" s="104" t="inlineStr">
        <is>
          <t>HC-017</t>
        </is>
      </c>
      <c r="C5637" s="104" t="inlineStr">
        <is>
          <t>P010</t>
        </is>
      </c>
      <c r="D5637" s="159" t="n">
        <v>9360</v>
      </c>
      <c r="E5637" s="160" t="n">
        <v>57802.83</v>
      </c>
      <c r="F5637" s="160" t="n">
        <v>18677.06</v>
      </c>
    </row>
    <row r="5638">
      <c r="A5638" s="104" t="inlineStr">
        <is>
          <t>2025/26</t>
        </is>
      </c>
      <c r="B5638" s="104" t="inlineStr">
        <is>
          <t>HC-017</t>
        </is>
      </c>
      <c r="C5638" s="104" t="inlineStr">
        <is>
          <t>P011</t>
        </is>
      </c>
      <c r="D5638" s="159" t="n">
        <v>8599</v>
      </c>
      <c r="E5638" s="160" t="n">
        <v>26142.06</v>
      </c>
      <c r="F5638" s="160" t="n">
        <v>6196.45</v>
      </c>
    </row>
    <row r="5639">
      <c r="A5639" s="104" t="inlineStr">
        <is>
          <t>2025/26</t>
        </is>
      </c>
      <c r="B5639" s="104" t="inlineStr">
        <is>
          <t>HC-017</t>
        </is>
      </c>
      <c r="C5639" s="104" t="inlineStr">
        <is>
          <t>P012</t>
        </is>
      </c>
      <c r="D5639" s="159" t="n">
        <v>9716</v>
      </c>
      <c r="E5639" s="160" t="n">
        <v>37839.54</v>
      </c>
      <c r="F5639" s="160" t="n">
        <v>11411.9</v>
      </c>
    </row>
    <row r="5640">
      <c r="A5640" s="104" t="inlineStr">
        <is>
          <t>2025/26</t>
        </is>
      </c>
      <c r="B5640" s="104" t="inlineStr">
        <is>
          <t>HC-017</t>
        </is>
      </c>
      <c r="C5640" s="104" t="inlineStr">
        <is>
          <t>P013</t>
        </is>
      </c>
      <c r="D5640" s="159" t="n">
        <v>9856</v>
      </c>
      <c r="E5640" s="160" t="n">
        <v>35583.45</v>
      </c>
      <c r="F5640" s="160" t="n">
        <v>9201.950000000001</v>
      </c>
    </row>
    <row r="5641">
      <c r="A5641" s="104" t="inlineStr">
        <is>
          <t>2025/26</t>
        </is>
      </c>
      <c r="B5641" s="104" t="inlineStr">
        <is>
          <t>HC-017</t>
        </is>
      </c>
      <c r="C5641" s="104" t="inlineStr">
        <is>
          <t>P014</t>
        </is>
      </c>
      <c r="D5641" s="159" t="n">
        <v>10380</v>
      </c>
      <c r="E5641" s="160" t="n">
        <v>42404.23</v>
      </c>
      <c r="F5641" s="160" t="n">
        <v>11876.27</v>
      </c>
    </row>
    <row r="5642">
      <c r="A5642" s="104" t="inlineStr">
        <is>
          <t>2025/26</t>
        </is>
      </c>
      <c r="B5642" s="104" t="inlineStr">
        <is>
          <t>HC-017</t>
        </is>
      </c>
      <c r="C5642" s="104" t="inlineStr">
        <is>
          <t>P015</t>
        </is>
      </c>
      <c r="D5642" s="159" t="n">
        <v>7600</v>
      </c>
      <c r="E5642" s="160" t="n">
        <v>37541.57</v>
      </c>
      <c r="F5642" s="160" t="n">
        <v>12534.23</v>
      </c>
    </row>
    <row r="5643">
      <c r="A5643" s="104" t="inlineStr">
        <is>
          <t>2025/26</t>
        </is>
      </c>
      <c r="B5643" s="104" t="inlineStr">
        <is>
          <t>HC-017</t>
        </is>
      </c>
      <c r="C5643" s="104" t="inlineStr">
        <is>
          <t>P016</t>
        </is>
      </c>
      <c r="D5643" s="159" t="n">
        <v>4160</v>
      </c>
      <c r="E5643" s="160" t="n">
        <v>26881.73</v>
      </c>
      <c r="F5643" s="160" t="n">
        <v>8396.209999999999</v>
      </c>
    </row>
    <row r="5644">
      <c r="A5644" s="104" t="inlineStr">
        <is>
          <t>2025/26</t>
        </is>
      </c>
      <c r="B5644" s="104" t="inlineStr">
        <is>
          <t>HC-017</t>
        </is>
      </c>
      <c r="C5644" s="104" t="inlineStr">
        <is>
          <t>P017</t>
        </is>
      </c>
      <c r="D5644" s="159" t="n">
        <v>3667</v>
      </c>
      <c r="E5644" s="160" t="n">
        <v>26122.83</v>
      </c>
      <c r="F5644" s="160" t="n">
        <v>9005.209999999999</v>
      </c>
    </row>
    <row r="5645">
      <c r="A5645" s="104" t="inlineStr">
        <is>
          <t>2025/26</t>
        </is>
      </c>
      <c r="B5645" s="104" t="inlineStr">
        <is>
          <t>HC-017</t>
        </is>
      </c>
      <c r="C5645" s="104" t="inlineStr">
        <is>
          <t>P018</t>
        </is>
      </c>
      <c r="D5645" s="159" t="n">
        <v>8589</v>
      </c>
      <c r="E5645" s="160" t="n">
        <v>23660.79</v>
      </c>
      <c r="F5645" s="160" t="n">
        <v>5098.46</v>
      </c>
    </row>
    <row r="5646">
      <c r="A5646" s="104" t="inlineStr">
        <is>
          <t>2025/26</t>
        </is>
      </c>
      <c r="B5646" s="104" t="inlineStr">
        <is>
          <t>HC-017</t>
        </is>
      </c>
      <c r="C5646" s="104" t="inlineStr">
        <is>
          <t>P019</t>
        </is>
      </c>
      <c r="D5646" s="159" t="n">
        <v>11238</v>
      </c>
      <c r="E5646" s="160" t="n">
        <v>29891.82</v>
      </c>
      <c r="F5646" s="160" t="n">
        <v>7726.95</v>
      </c>
    </row>
    <row r="5647">
      <c r="A5647" s="104" t="inlineStr">
        <is>
          <t>2025/26</t>
        </is>
      </c>
      <c r="B5647" s="104" t="inlineStr">
        <is>
          <t>HC-017</t>
        </is>
      </c>
      <c r="C5647" s="104" t="inlineStr">
        <is>
          <t>P020</t>
        </is>
      </c>
      <c r="D5647" s="159" t="n">
        <v>7026</v>
      </c>
      <c r="E5647" s="160" t="n">
        <v>18686.94</v>
      </c>
      <c r="F5647" s="160" t="n">
        <v>4830.84</v>
      </c>
    </row>
    <row r="5648">
      <c r="A5648" s="104" t="inlineStr">
        <is>
          <t>2025/26</t>
        </is>
      </c>
      <c r="B5648" s="104" t="inlineStr">
        <is>
          <t>HC-017</t>
        </is>
      </c>
      <c r="C5648" s="104" t="inlineStr">
        <is>
          <t>P021</t>
        </is>
      </c>
      <c r="D5648" s="159" t="n">
        <v>10796</v>
      </c>
      <c r="E5648" s="160" t="n">
        <v>36924.82</v>
      </c>
      <c r="F5648" s="160" t="n">
        <v>10343.67</v>
      </c>
    </row>
    <row r="5649">
      <c r="A5649" s="104" t="inlineStr">
        <is>
          <t>2025/26</t>
        </is>
      </c>
      <c r="B5649" s="104" t="inlineStr">
        <is>
          <t>HC-017</t>
        </is>
      </c>
      <c r="C5649" s="104" t="inlineStr">
        <is>
          <t>P022</t>
        </is>
      </c>
      <c r="D5649" s="159" t="n">
        <v>9256</v>
      </c>
      <c r="E5649" s="160" t="n">
        <v>29898.47</v>
      </c>
      <c r="F5649" s="160" t="n">
        <v>8050.96</v>
      </c>
    </row>
    <row r="5650">
      <c r="A5650" s="104" t="inlineStr">
        <is>
          <t>2025/26</t>
        </is>
      </c>
      <c r="B5650" s="104" t="inlineStr">
        <is>
          <t>HC-017</t>
        </is>
      </c>
      <c r="C5650" s="104" t="inlineStr">
        <is>
          <t>P023</t>
        </is>
      </c>
      <c r="D5650" s="159" t="n">
        <v>10154</v>
      </c>
      <c r="E5650" s="160" t="n">
        <v>21219.63</v>
      </c>
      <c r="F5650" s="160" t="n">
        <v>4115.17</v>
      </c>
    </row>
    <row r="5651">
      <c r="A5651" s="104" t="inlineStr">
        <is>
          <t>2025/26</t>
        </is>
      </c>
      <c r="B5651" s="104" t="inlineStr">
        <is>
          <t>HC-017</t>
        </is>
      </c>
      <c r="C5651" s="104" t="inlineStr">
        <is>
          <t>P024</t>
        </is>
      </c>
      <c r="D5651" s="159" t="n">
        <v>11923</v>
      </c>
      <c r="E5651" s="160" t="n">
        <v>27183.41</v>
      </c>
      <c r="F5651" s="160" t="n">
        <v>5564.7</v>
      </c>
    </row>
    <row r="5652">
      <c r="A5652" s="104" t="inlineStr">
        <is>
          <t>2025/26</t>
        </is>
      </c>
      <c r="B5652" s="104" t="inlineStr">
        <is>
          <t>HC-017</t>
        </is>
      </c>
      <c r="C5652" s="104" t="inlineStr">
        <is>
          <t>P025</t>
        </is>
      </c>
      <c r="D5652" s="159" t="n">
        <v>9750</v>
      </c>
      <c r="E5652" s="160" t="n">
        <v>38896.95</v>
      </c>
      <c r="F5652" s="160" t="n">
        <v>14243.68</v>
      </c>
    </row>
    <row r="5653">
      <c r="A5653" s="104" t="inlineStr">
        <is>
          <t>2025/26</t>
        </is>
      </c>
      <c r="B5653" s="104" t="inlineStr">
        <is>
          <t>HC-017</t>
        </is>
      </c>
      <c r="C5653" s="104" t="inlineStr">
        <is>
          <t>P026</t>
        </is>
      </c>
      <c r="D5653" s="159" t="n">
        <v>5781</v>
      </c>
      <c r="E5653" s="160" t="n">
        <v>26905.09</v>
      </c>
      <c r="F5653" s="160" t="n">
        <v>8695.4</v>
      </c>
    </row>
    <row r="5654">
      <c r="A5654" s="104" t="inlineStr">
        <is>
          <t>2025/26</t>
        </is>
      </c>
      <c r="B5654" s="104" t="inlineStr">
        <is>
          <t>HC-017</t>
        </is>
      </c>
      <c r="C5654" s="104" t="inlineStr">
        <is>
          <t>P027</t>
        </is>
      </c>
      <c r="D5654" s="159" t="n">
        <v>4745</v>
      </c>
      <c r="E5654" s="160" t="n">
        <v>22086.95</v>
      </c>
      <c r="F5654" s="160" t="n">
        <v>7135.78</v>
      </c>
    </row>
    <row r="5655">
      <c r="A5655" s="104" t="inlineStr">
        <is>
          <t>2025/26</t>
        </is>
      </c>
      <c r="B5655" s="104" t="inlineStr">
        <is>
          <t>HC-017</t>
        </is>
      </c>
      <c r="C5655" s="104" t="inlineStr">
        <is>
          <t>P028</t>
        </is>
      </c>
      <c r="D5655" s="159" t="n">
        <v>6892</v>
      </c>
      <c r="E5655" s="160" t="n">
        <v>34045.03</v>
      </c>
      <c r="F5655" s="160" t="n">
        <v>11738.6</v>
      </c>
    </row>
    <row r="5656">
      <c r="A5656" s="104" t="inlineStr">
        <is>
          <t>2025/26</t>
        </is>
      </c>
      <c r="B5656" s="104" t="inlineStr">
        <is>
          <t>HC-017</t>
        </is>
      </c>
      <c r="C5656" s="104" t="inlineStr">
        <is>
          <t>P029</t>
        </is>
      </c>
      <c r="D5656" s="159" t="n">
        <v>15988</v>
      </c>
      <c r="E5656" s="160" t="n">
        <v>31897.6</v>
      </c>
      <c r="F5656" s="160" t="n">
        <v>4811.49</v>
      </c>
    </row>
    <row r="5657">
      <c r="A5657" s="104" t="inlineStr">
        <is>
          <t>2025/26</t>
        </is>
      </c>
      <c r="B5657" s="104" t="inlineStr">
        <is>
          <t>HC-017</t>
        </is>
      </c>
      <c r="C5657" s="104" t="inlineStr">
        <is>
          <t>P030</t>
        </is>
      </c>
      <c r="D5657" s="159" t="n">
        <v>9325</v>
      </c>
      <c r="E5657" s="160" t="n">
        <v>29232.55</v>
      </c>
      <c r="F5657" s="160" t="n">
        <v>5668.98</v>
      </c>
    </row>
    <row r="5658">
      <c r="A5658" s="104" t="inlineStr">
        <is>
          <t>2025/26</t>
        </is>
      </c>
      <c r="B5658" s="104" t="inlineStr">
        <is>
          <t>HC-017</t>
        </is>
      </c>
      <c r="C5658" s="104" t="inlineStr">
        <is>
          <t>P031</t>
        </is>
      </c>
      <c r="D5658" s="159" t="n">
        <v>4009</v>
      </c>
      <c r="E5658" s="160" t="n">
        <v>20940.01</v>
      </c>
      <c r="F5658" s="160" t="n">
        <v>6313.97</v>
      </c>
    </row>
    <row r="5659">
      <c r="A5659" s="104" t="inlineStr">
        <is>
          <t>2025/26</t>
        </is>
      </c>
      <c r="B5659" s="104" t="inlineStr">
        <is>
          <t>HC-017</t>
        </is>
      </c>
      <c r="C5659" s="104" t="inlineStr">
        <is>
          <t>P032</t>
        </is>
      </c>
      <c r="D5659" s="159" t="n">
        <v>5316</v>
      </c>
      <c r="E5659" s="160" t="n">
        <v>13131.39</v>
      </c>
      <c r="F5659" s="160" t="n">
        <v>2970.52</v>
      </c>
    </row>
    <row r="5660">
      <c r="A5660" s="104" t="inlineStr">
        <is>
          <t>2025/26</t>
        </is>
      </c>
      <c r="B5660" s="104" t="inlineStr">
        <is>
          <t>HC-017</t>
        </is>
      </c>
      <c r="C5660" s="104" t="inlineStr">
        <is>
          <t>P033</t>
        </is>
      </c>
      <c r="D5660" s="159" t="n">
        <v>3435</v>
      </c>
      <c r="E5660" s="160" t="n">
        <v>11095.52</v>
      </c>
      <c r="F5660" s="160" t="n">
        <v>2867.76</v>
      </c>
    </row>
    <row r="5661">
      <c r="A5661" s="104" t="inlineStr">
        <is>
          <t>2025/26</t>
        </is>
      </c>
      <c r="B5661" s="104" t="inlineStr">
        <is>
          <t>HC-017</t>
        </is>
      </c>
      <c r="C5661" s="104" t="inlineStr">
        <is>
          <t>P034</t>
        </is>
      </c>
      <c r="D5661" s="159" t="n">
        <v>2491</v>
      </c>
      <c r="E5661" s="160" t="n">
        <v>10888.12</v>
      </c>
      <c r="F5661" s="160" t="n">
        <v>3401.02</v>
      </c>
    </row>
    <row r="5662">
      <c r="A5662" s="104" t="inlineStr">
        <is>
          <t>2025/26</t>
        </is>
      </c>
      <c r="B5662" s="104" t="inlineStr">
        <is>
          <t>HC-017</t>
        </is>
      </c>
      <c r="C5662" s="104" t="inlineStr">
        <is>
          <t>P035</t>
        </is>
      </c>
      <c r="D5662" s="159" t="n">
        <v>3274</v>
      </c>
      <c r="E5662" s="160" t="n">
        <v>12128.05</v>
      </c>
      <c r="F5662" s="160" t="n">
        <v>3397.07</v>
      </c>
    </row>
    <row r="5663">
      <c r="A5663" s="104" t="inlineStr">
        <is>
          <t>2025/26</t>
        </is>
      </c>
      <c r="B5663" s="104" t="inlineStr">
        <is>
          <t>HC-017</t>
        </is>
      </c>
      <c r="C5663" s="104" t="inlineStr">
        <is>
          <t>P036</t>
        </is>
      </c>
      <c r="D5663" s="159" t="n">
        <v>2555</v>
      </c>
      <c r="E5663" s="160" t="n">
        <v>10194.04</v>
      </c>
      <c r="F5663" s="160" t="n">
        <v>2965.23</v>
      </c>
    </row>
    <row r="5664">
      <c r="A5664" s="104" t="inlineStr">
        <is>
          <t>2025/26</t>
        </is>
      </c>
      <c r="B5664" s="104" t="inlineStr">
        <is>
          <t>HC-017</t>
        </is>
      </c>
      <c r="C5664" s="104" t="inlineStr">
        <is>
          <t>P037</t>
        </is>
      </c>
      <c r="D5664" s="159" t="n">
        <v>3732</v>
      </c>
      <c r="E5664" s="160" t="n">
        <v>13470.52</v>
      </c>
      <c r="F5664" s="160" t="n">
        <v>4498.65</v>
      </c>
    </row>
    <row r="5665">
      <c r="A5665" s="104" t="inlineStr">
        <is>
          <t>2025/26</t>
        </is>
      </c>
      <c r="B5665" s="104" t="inlineStr">
        <is>
          <t>HC-017</t>
        </is>
      </c>
      <c r="C5665" s="104" t="inlineStr">
        <is>
          <t>P038</t>
        </is>
      </c>
      <c r="D5665" s="159" t="n">
        <v>1896</v>
      </c>
      <c r="E5665" s="160" t="n">
        <v>12434.57</v>
      </c>
      <c r="F5665" s="160" t="n">
        <v>4018.03</v>
      </c>
    </row>
    <row r="5666">
      <c r="A5666" s="104" t="inlineStr">
        <is>
          <t>2025/26</t>
        </is>
      </c>
      <c r="B5666" s="104" t="inlineStr">
        <is>
          <t>HC-017</t>
        </is>
      </c>
      <c r="C5666" s="104" t="inlineStr">
        <is>
          <t>P039</t>
        </is>
      </c>
      <c r="D5666" s="159" t="n">
        <v>2057</v>
      </c>
      <c r="E5666" s="160" t="n">
        <v>13472.64</v>
      </c>
      <c r="F5666" s="160" t="n">
        <v>4498.97</v>
      </c>
    </row>
    <row r="5667">
      <c r="A5667" s="104" t="inlineStr">
        <is>
          <t>2025/26</t>
        </is>
      </c>
      <c r="B5667" s="104" t="inlineStr">
        <is>
          <t>HC-017</t>
        </is>
      </c>
      <c r="C5667" s="104" t="inlineStr">
        <is>
          <t>P040</t>
        </is>
      </c>
      <c r="D5667" s="159" t="n">
        <v>746</v>
      </c>
      <c r="E5667" s="160" t="n">
        <v>5961.4</v>
      </c>
      <c r="F5667" s="160" t="n">
        <v>1922.8</v>
      </c>
    </row>
    <row r="5668">
      <c r="A5668" s="104" t="inlineStr">
        <is>
          <t>2025/26</t>
        </is>
      </c>
      <c r="B5668" s="104" t="inlineStr">
        <is>
          <t>HC-017</t>
        </is>
      </c>
      <c r="C5668" s="104" t="inlineStr">
        <is>
          <t>P041</t>
        </is>
      </c>
      <c r="D5668" s="159" t="n">
        <v>372</v>
      </c>
      <c r="E5668" s="160" t="n">
        <v>4205.95</v>
      </c>
      <c r="F5668" s="160" t="n">
        <v>1635.78</v>
      </c>
    </row>
    <row r="5669">
      <c r="A5669" s="104" t="inlineStr">
        <is>
          <t>2025/26</t>
        </is>
      </c>
      <c r="B5669" s="104" t="inlineStr">
        <is>
          <t>HC-017</t>
        </is>
      </c>
      <c r="C5669" s="104" t="inlineStr">
        <is>
          <t>P042</t>
        </is>
      </c>
      <c r="D5669" s="159" t="n">
        <v>716</v>
      </c>
      <c r="E5669" s="160" t="n">
        <v>2989.23</v>
      </c>
      <c r="F5669" s="160" t="n">
        <v>742.72</v>
      </c>
    </row>
    <row r="5670">
      <c r="A5670" s="104" t="inlineStr">
        <is>
          <t>2025/26</t>
        </is>
      </c>
      <c r="B5670" s="104" t="inlineStr">
        <is>
          <t>HC-018</t>
        </is>
      </c>
      <c r="C5670" s="104" t="inlineStr">
        <is>
          <t>P001</t>
        </is>
      </c>
      <c r="D5670" s="159" t="n">
        <v>3025</v>
      </c>
      <c r="E5670" s="160" t="n">
        <v>28449.44</v>
      </c>
      <c r="F5670" s="160" t="n">
        <v>10111.31</v>
      </c>
    </row>
    <row r="5671">
      <c r="A5671" s="104" t="inlineStr">
        <is>
          <t>2025/26</t>
        </is>
      </c>
      <c r="B5671" s="104" t="inlineStr">
        <is>
          <t>HC-018</t>
        </is>
      </c>
      <c r="C5671" s="104" t="inlineStr">
        <is>
          <t>P002</t>
        </is>
      </c>
      <c r="D5671" s="159" t="n">
        <v>4360</v>
      </c>
      <c r="E5671" s="160" t="n">
        <v>47642.95</v>
      </c>
      <c r="F5671" s="160" t="n">
        <v>17955.82</v>
      </c>
    </row>
    <row r="5672">
      <c r="A5672" s="104" t="inlineStr">
        <is>
          <t>2025/26</t>
        </is>
      </c>
      <c r="B5672" s="104" t="inlineStr">
        <is>
          <t>HC-018</t>
        </is>
      </c>
      <c r="C5672" s="104" t="inlineStr">
        <is>
          <t>P003</t>
        </is>
      </c>
      <c r="D5672" s="159" t="n">
        <v>5655</v>
      </c>
      <c r="E5672" s="160" t="n">
        <v>39743.94</v>
      </c>
      <c r="F5672" s="160" t="n">
        <v>13264.73</v>
      </c>
    </row>
    <row r="5673">
      <c r="A5673" s="104" t="inlineStr">
        <is>
          <t>2025/26</t>
        </is>
      </c>
      <c r="B5673" s="104" t="inlineStr">
        <is>
          <t>HC-018</t>
        </is>
      </c>
      <c r="C5673" s="104" t="inlineStr">
        <is>
          <t>P004</t>
        </is>
      </c>
      <c r="D5673" s="159" t="n">
        <v>2705</v>
      </c>
      <c r="E5673" s="160" t="n">
        <v>22105.51</v>
      </c>
      <c r="F5673" s="160" t="n">
        <v>7140.56</v>
      </c>
    </row>
    <row r="5674">
      <c r="A5674" s="104" t="inlineStr">
        <is>
          <t>2025/26</t>
        </is>
      </c>
      <c r="B5674" s="104" t="inlineStr">
        <is>
          <t>HC-018</t>
        </is>
      </c>
      <c r="C5674" s="104" t="inlineStr">
        <is>
          <t>P005</t>
        </is>
      </c>
      <c r="D5674" s="159" t="n">
        <v>5656</v>
      </c>
      <c r="E5674" s="160" t="n">
        <v>44052.83</v>
      </c>
      <c r="F5674" s="160" t="n">
        <v>13759.33</v>
      </c>
    </row>
    <row r="5675">
      <c r="A5675" s="104" t="inlineStr">
        <is>
          <t>2025/26</t>
        </is>
      </c>
      <c r="B5675" s="104" t="inlineStr">
        <is>
          <t>HC-018</t>
        </is>
      </c>
      <c r="C5675" s="104" t="inlineStr">
        <is>
          <t>P006</t>
        </is>
      </c>
      <c r="D5675" s="159" t="n">
        <v>5641</v>
      </c>
      <c r="E5675" s="160" t="n">
        <v>47689.18</v>
      </c>
      <c r="F5675" s="160" t="n">
        <v>13867.49</v>
      </c>
    </row>
    <row r="5676">
      <c r="A5676" s="104" t="inlineStr">
        <is>
          <t>2025/26</t>
        </is>
      </c>
      <c r="B5676" s="104" t="inlineStr">
        <is>
          <t>HC-018</t>
        </is>
      </c>
      <c r="C5676" s="104" t="inlineStr">
        <is>
          <t>P007</t>
        </is>
      </c>
      <c r="D5676" s="159" t="n">
        <v>5132</v>
      </c>
      <c r="E5676" s="160" t="n">
        <v>40469.89</v>
      </c>
      <c r="F5676" s="160" t="n">
        <v>10899.56</v>
      </c>
    </row>
    <row r="5677">
      <c r="A5677" s="104" t="inlineStr">
        <is>
          <t>2025/26</t>
        </is>
      </c>
      <c r="B5677" s="104" t="inlineStr">
        <is>
          <t>HC-018</t>
        </is>
      </c>
      <c r="C5677" s="104" t="inlineStr">
        <is>
          <t>P008</t>
        </is>
      </c>
      <c r="D5677" s="159" t="n">
        <v>4563</v>
      </c>
      <c r="E5677" s="160" t="n">
        <v>35105.58</v>
      </c>
      <c r="F5677" s="160" t="n">
        <v>12854.19</v>
      </c>
    </row>
    <row r="5678">
      <c r="A5678" s="104" t="inlineStr">
        <is>
          <t>2025/26</t>
        </is>
      </c>
      <c r="B5678" s="104" t="inlineStr">
        <is>
          <t>HC-018</t>
        </is>
      </c>
      <c r="C5678" s="104" t="inlineStr">
        <is>
          <t>P009</t>
        </is>
      </c>
      <c r="D5678" s="159" t="n">
        <v>198</v>
      </c>
      <c r="E5678" s="160" t="n">
        <v>2608.62</v>
      </c>
      <c r="F5678" s="160" t="n">
        <v>1048.34</v>
      </c>
    </row>
    <row r="5679">
      <c r="A5679" s="104" t="inlineStr">
        <is>
          <t>2025/26</t>
        </is>
      </c>
      <c r="B5679" s="104" t="inlineStr">
        <is>
          <t>HC-018</t>
        </is>
      </c>
      <c r="C5679" s="104" t="inlineStr">
        <is>
          <t>P010</t>
        </is>
      </c>
      <c r="D5679" s="159" t="n">
        <v>5729</v>
      </c>
      <c r="E5679" s="160" t="n">
        <v>35380.13</v>
      </c>
      <c r="F5679" s="160" t="n">
        <v>11431.62</v>
      </c>
    </row>
    <row r="5680">
      <c r="A5680" s="104" t="inlineStr">
        <is>
          <t>2025/26</t>
        </is>
      </c>
      <c r="B5680" s="104" t="inlineStr">
        <is>
          <t>HC-018</t>
        </is>
      </c>
      <c r="C5680" s="104" t="inlineStr">
        <is>
          <t>P011</t>
        </is>
      </c>
      <c r="D5680" s="159" t="n">
        <v>5379</v>
      </c>
      <c r="E5680" s="160" t="n">
        <v>16354.99</v>
      </c>
      <c r="F5680" s="160" t="n">
        <v>3875.25</v>
      </c>
    </row>
    <row r="5681">
      <c r="A5681" s="104" t="inlineStr">
        <is>
          <t>2025/26</t>
        </is>
      </c>
      <c r="B5681" s="104" t="inlineStr">
        <is>
          <t>HC-018</t>
        </is>
      </c>
      <c r="C5681" s="104" t="inlineStr">
        <is>
          <t>P012</t>
        </is>
      </c>
      <c r="D5681" s="159" t="n">
        <v>6289</v>
      </c>
      <c r="E5681" s="160" t="n">
        <v>24497.43</v>
      </c>
      <c r="F5681" s="160" t="n">
        <v>7387.95</v>
      </c>
    </row>
    <row r="5682">
      <c r="A5682" s="104" t="inlineStr">
        <is>
          <t>2025/26</t>
        </is>
      </c>
      <c r="B5682" s="104" t="inlineStr">
        <is>
          <t>HC-018</t>
        </is>
      </c>
      <c r="C5682" s="104" t="inlineStr">
        <is>
          <t>P013</t>
        </is>
      </c>
      <c r="D5682" s="159" t="n">
        <v>6181</v>
      </c>
      <c r="E5682" s="160" t="n">
        <v>22316.42</v>
      </c>
      <c r="F5682" s="160" t="n">
        <v>5769.8</v>
      </c>
    </row>
    <row r="5683">
      <c r="A5683" s="104" t="inlineStr">
        <is>
          <t>2025/26</t>
        </is>
      </c>
      <c r="B5683" s="104" t="inlineStr">
        <is>
          <t>HC-018</t>
        </is>
      </c>
      <c r="C5683" s="104" t="inlineStr">
        <is>
          <t>P014</t>
        </is>
      </c>
      <c r="D5683" s="159" t="n">
        <v>6605</v>
      </c>
      <c r="E5683" s="160" t="n">
        <v>26986.75</v>
      </c>
      <c r="F5683" s="160" t="n">
        <v>7556.11</v>
      </c>
    </row>
    <row r="5684">
      <c r="A5684" s="104" t="inlineStr">
        <is>
          <t>2025/26</t>
        </is>
      </c>
      <c r="B5684" s="104" t="inlineStr">
        <is>
          <t>HC-018</t>
        </is>
      </c>
      <c r="C5684" s="104" t="inlineStr">
        <is>
          <t>P015</t>
        </is>
      </c>
      <c r="D5684" s="159" t="n">
        <v>4801</v>
      </c>
      <c r="E5684" s="160" t="n">
        <v>23718.52</v>
      </c>
      <c r="F5684" s="160" t="n">
        <v>7917.84</v>
      </c>
    </row>
    <row r="5685">
      <c r="A5685" s="104" t="inlineStr">
        <is>
          <t>2025/26</t>
        </is>
      </c>
      <c r="B5685" s="104" t="inlineStr">
        <is>
          <t>HC-018</t>
        </is>
      </c>
      <c r="C5685" s="104" t="inlineStr">
        <is>
          <t>P016</t>
        </is>
      </c>
      <c r="D5685" s="159" t="n">
        <v>2574</v>
      </c>
      <c r="E5685" s="160" t="n">
        <v>16630.11</v>
      </c>
      <c r="F5685" s="160" t="n">
        <v>5194.4</v>
      </c>
    </row>
    <row r="5686">
      <c r="A5686" s="104" t="inlineStr">
        <is>
          <t>2025/26</t>
        </is>
      </c>
      <c r="B5686" s="104" t="inlineStr">
        <is>
          <t>HC-018</t>
        </is>
      </c>
      <c r="C5686" s="104" t="inlineStr">
        <is>
          <t>P017</t>
        </is>
      </c>
      <c r="D5686" s="159" t="n">
        <v>2364</v>
      </c>
      <c r="E5686" s="160" t="n">
        <v>16852.08</v>
      </c>
      <c r="F5686" s="160" t="n">
        <v>5807.11</v>
      </c>
    </row>
    <row r="5687">
      <c r="A5687" s="104" t="inlineStr">
        <is>
          <t>2025/26</t>
        </is>
      </c>
      <c r="B5687" s="104" t="inlineStr">
        <is>
          <t>HC-018</t>
        </is>
      </c>
      <c r="C5687" s="104" t="inlineStr">
        <is>
          <t>P018</t>
        </is>
      </c>
      <c r="D5687" s="159" t="n">
        <v>5700</v>
      </c>
      <c r="E5687" s="160" t="n">
        <v>15701.49</v>
      </c>
      <c r="F5687" s="160" t="n">
        <v>3382.3</v>
      </c>
    </row>
    <row r="5688">
      <c r="A5688" s="104" t="inlineStr">
        <is>
          <t>2025/26</t>
        </is>
      </c>
      <c r="B5688" s="104" t="inlineStr">
        <is>
          <t>HC-018</t>
        </is>
      </c>
      <c r="C5688" s="104" t="inlineStr">
        <is>
          <t>P019</t>
        </is>
      </c>
      <c r="D5688" s="159" t="n">
        <v>6732</v>
      </c>
      <c r="E5688" s="160" t="n">
        <v>17906.61</v>
      </c>
      <c r="F5688" s="160" t="n">
        <v>4627.86</v>
      </c>
    </row>
    <row r="5689">
      <c r="A5689" s="104" t="inlineStr">
        <is>
          <t>2025/26</t>
        </is>
      </c>
      <c r="B5689" s="104" t="inlineStr">
        <is>
          <t>HC-018</t>
        </is>
      </c>
      <c r="C5689" s="104" t="inlineStr">
        <is>
          <t>P020</t>
        </is>
      </c>
      <c r="D5689" s="159" t="n">
        <v>4397</v>
      </c>
      <c r="E5689" s="160" t="n">
        <v>11699.51</v>
      </c>
      <c r="F5689" s="160" t="n">
        <v>3024.6</v>
      </c>
    </row>
    <row r="5690">
      <c r="A5690" s="104" t="inlineStr">
        <is>
          <t>2025/26</t>
        </is>
      </c>
      <c r="B5690" s="104" t="inlineStr">
        <is>
          <t>HC-018</t>
        </is>
      </c>
      <c r="C5690" s="104" t="inlineStr">
        <is>
          <t>P021</t>
        </is>
      </c>
      <c r="D5690" s="159" t="n">
        <v>7011</v>
      </c>
      <c r="E5690" s="160" t="n">
        <v>23973.06</v>
      </c>
      <c r="F5690" s="160" t="n">
        <v>6713.07</v>
      </c>
    </row>
    <row r="5691">
      <c r="A5691" s="104" t="inlineStr">
        <is>
          <t>2025/26</t>
        </is>
      </c>
      <c r="B5691" s="104" t="inlineStr">
        <is>
          <t>HC-018</t>
        </is>
      </c>
      <c r="C5691" s="104" t="inlineStr">
        <is>
          <t>P022</t>
        </is>
      </c>
      <c r="D5691" s="159" t="n">
        <v>5842</v>
      </c>
      <c r="E5691" s="160" t="n">
        <v>18872.16</v>
      </c>
      <c r="F5691" s="160" t="n">
        <v>5081.79</v>
      </c>
    </row>
    <row r="5692">
      <c r="A5692" s="104" t="inlineStr">
        <is>
          <t>2025/26</t>
        </is>
      </c>
      <c r="B5692" s="104" t="inlineStr">
        <is>
          <t>HC-018</t>
        </is>
      </c>
      <c r="C5692" s="104" t="inlineStr">
        <is>
          <t>P023</t>
        </is>
      </c>
      <c r="D5692" s="159" t="n">
        <v>6681</v>
      </c>
      <c r="E5692" s="160" t="n">
        <v>13962.01</v>
      </c>
      <c r="F5692" s="160" t="n">
        <v>2706.8</v>
      </c>
    </row>
    <row r="5693">
      <c r="A5693" s="104" t="inlineStr">
        <is>
          <t>2025/26</t>
        </is>
      </c>
      <c r="B5693" s="104" t="inlineStr">
        <is>
          <t>HC-018</t>
        </is>
      </c>
      <c r="C5693" s="104" t="inlineStr">
        <is>
          <t>P024</t>
        </is>
      </c>
      <c r="D5693" s="159" t="n">
        <v>7209</v>
      </c>
      <c r="E5693" s="160" t="n">
        <v>16438.39</v>
      </c>
      <c r="F5693" s="160" t="n">
        <v>3364.13</v>
      </c>
    </row>
    <row r="5694">
      <c r="A5694" s="104" t="inlineStr">
        <is>
          <t>2025/26</t>
        </is>
      </c>
      <c r="B5694" s="104" t="inlineStr">
        <is>
          <t>HC-018</t>
        </is>
      </c>
      <c r="C5694" s="104" t="inlineStr">
        <is>
          <t>P025</t>
        </is>
      </c>
      <c r="D5694" s="159" t="n">
        <v>6202</v>
      </c>
      <c r="E5694" s="160" t="n">
        <v>24746.3</v>
      </c>
      <c r="F5694" s="160" t="n">
        <v>9059.41</v>
      </c>
    </row>
    <row r="5695">
      <c r="A5695" s="104" t="inlineStr">
        <is>
          <t>2025/26</t>
        </is>
      </c>
      <c r="B5695" s="104" t="inlineStr">
        <is>
          <t>HC-018</t>
        </is>
      </c>
      <c r="C5695" s="104" t="inlineStr">
        <is>
          <t>P026</t>
        </is>
      </c>
      <c r="D5695" s="159" t="n">
        <v>3613</v>
      </c>
      <c r="E5695" s="160" t="n">
        <v>16823.68</v>
      </c>
      <c r="F5695" s="160" t="n">
        <v>5436.28</v>
      </c>
    </row>
    <row r="5696">
      <c r="A5696" s="104" t="inlineStr">
        <is>
          <t>2025/26</t>
        </is>
      </c>
      <c r="B5696" s="104" t="inlineStr">
        <is>
          <t>HC-018</t>
        </is>
      </c>
      <c r="C5696" s="104" t="inlineStr">
        <is>
          <t>P027</t>
        </is>
      </c>
      <c r="D5696" s="159" t="n">
        <v>2934</v>
      </c>
      <c r="E5696" s="160" t="n">
        <v>13659.56</v>
      </c>
      <c r="F5696" s="160" t="n">
        <v>4413.26</v>
      </c>
    </row>
    <row r="5697">
      <c r="A5697" s="104" t="inlineStr">
        <is>
          <t>2025/26</t>
        </is>
      </c>
      <c r="B5697" s="104" t="inlineStr">
        <is>
          <t>HC-018</t>
        </is>
      </c>
      <c r="C5697" s="104" t="inlineStr">
        <is>
          <t>P028</t>
        </is>
      </c>
      <c r="D5697" s="159" t="n">
        <v>4066</v>
      </c>
      <c r="E5697" s="160" t="n">
        <v>20084.87</v>
      </c>
      <c r="F5697" s="160" t="n">
        <v>6922.25</v>
      </c>
    </row>
    <row r="5698">
      <c r="A5698" s="104" t="inlineStr">
        <is>
          <t>2025/26</t>
        </is>
      </c>
      <c r="B5698" s="104" t="inlineStr">
        <is>
          <t>HC-018</t>
        </is>
      </c>
      <c r="C5698" s="104" t="inlineStr">
        <is>
          <t>P029</t>
        </is>
      </c>
      <c r="D5698" s="159" t="n">
        <v>10239</v>
      </c>
      <c r="E5698" s="160" t="n">
        <v>20427.17</v>
      </c>
      <c r="F5698" s="160" t="n">
        <v>3080.96</v>
      </c>
    </row>
    <row r="5699">
      <c r="A5699" s="104" t="inlineStr">
        <is>
          <t>2025/26</t>
        </is>
      </c>
      <c r="B5699" s="104" t="inlineStr">
        <is>
          <t>HC-018</t>
        </is>
      </c>
      <c r="C5699" s="104" t="inlineStr">
        <is>
          <t>P030</t>
        </is>
      </c>
      <c r="D5699" s="159" t="n">
        <v>5572</v>
      </c>
      <c r="E5699" s="160" t="n">
        <v>17475.31</v>
      </c>
      <c r="F5699" s="160" t="n">
        <v>3388.35</v>
      </c>
    </row>
    <row r="5700">
      <c r="A5700" s="104" t="inlineStr">
        <is>
          <t>2025/26</t>
        </is>
      </c>
      <c r="B5700" s="104" t="inlineStr">
        <is>
          <t>HC-018</t>
        </is>
      </c>
      <c r="C5700" s="104" t="inlineStr">
        <is>
          <t>P031</t>
        </is>
      </c>
      <c r="D5700" s="159" t="n">
        <v>2494</v>
      </c>
      <c r="E5700" s="160" t="n">
        <v>13031.66</v>
      </c>
      <c r="F5700" s="160" t="n">
        <v>3929.83</v>
      </c>
    </row>
    <row r="5701">
      <c r="A5701" s="104" t="inlineStr">
        <is>
          <t>2025/26</t>
        </is>
      </c>
      <c r="B5701" s="104" t="inlineStr">
        <is>
          <t>HC-018</t>
        </is>
      </c>
      <c r="C5701" s="104" t="inlineStr">
        <is>
          <t>P032</t>
        </is>
      </c>
      <c r="D5701" s="159" t="n">
        <v>3347</v>
      </c>
      <c r="E5701" s="160" t="n">
        <v>8267.85</v>
      </c>
      <c r="F5701" s="160" t="n">
        <v>1870.07</v>
      </c>
    </row>
    <row r="5702">
      <c r="A5702" s="104" t="inlineStr">
        <is>
          <t>2025/26</t>
        </is>
      </c>
      <c r="B5702" s="104" t="inlineStr">
        <is>
          <t>HC-018</t>
        </is>
      </c>
      <c r="C5702" s="104" t="inlineStr">
        <is>
          <t>P033</t>
        </is>
      </c>
      <c r="D5702" s="159" t="n">
        <v>2271</v>
      </c>
      <c r="E5702" s="160" t="n">
        <v>7336.88</v>
      </c>
      <c r="F5702" s="160" t="n">
        <v>1896.74</v>
      </c>
    </row>
    <row r="5703">
      <c r="A5703" s="104" t="inlineStr">
        <is>
          <t>2025/26</t>
        </is>
      </c>
      <c r="B5703" s="104" t="inlineStr">
        <is>
          <t>HC-018</t>
        </is>
      </c>
      <c r="C5703" s="104" t="inlineStr">
        <is>
          <t>P034</t>
        </is>
      </c>
      <c r="D5703" s="159" t="n">
        <v>1486</v>
      </c>
      <c r="E5703" s="160" t="n">
        <v>6495.78</v>
      </c>
      <c r="F5703" s="160" t="n">
        <v>2029.22</v>
      </c>
    </row>
    <row r="5704">
      <c r="A5704" s="104" t="inlineStr">
        <is>
          <t>2025/26</t>
        </is>
      </c>
      <c r="B5704" s="104" t="inlineStr">
        <is>
          <t>HC-018</t>
        </is>
      </c>
      <c r="C5704" s="104" t="inlineStr">
        <is>
          <t>P035</t>
        </is>
      </c>
      <c r="D5704" s="159" t="n">
        <v>2008</v>
      </c>
      <c r="E5704" s="160" t="n">
        <v>7442.95</v>
      </c>
      <c r="F5704" s="160" t="n">
        <v>2084.27</v>
      </c>
    </row>
    <row r="5705">
      <c r="A5705" s="104" t="inlineStr">
        <is>
          <t>2025/26</t>
        </is>
      </c>
      <c r="B5705" s="104" t="inlineStr">
        <is>
          <t>HC-018</t>
        </is>
      </c>
      <c r="C5705" s="104" t="inlineStr">
        <is>
          <t>P036</t>
        </is>
      </c>
      <c r="D5705" s="159" t="n">
        <v>1610</v>
      </c>
      <c r="E5705" s="160" t="n">
        <v>6418.23</v>
      </c>
      <c r="F5705" s="160" t="n">
        <v>1866.91</v>
      </c>
    </row>
    <row r="5706">
      <c r="A5706" s="104" t="inlineStr">
        <is>
          <t>2025/26</t>
        </is>
      </c>
      <c r="B5706" s="104" t="inlineStr">
        <is>
          <t>HC-018</t>
        </is>
      </c>
      <c r="C5706" s="104" t="inlineStr">
        <is>
          <t>P037</t>
        </is>
      </c>
      <c r="D5706" s="159" t="n">
        <v>2400</v>
      </c>
      <c r="E5706" s="160" t="n">
        <v>8656.639999999999</v>
      </c>
      <c r="F5706" s="160" t="n">
        <v>2890.19</v>
      </c>
    </row>
    <row r="5707">
      <c r="A5707" s="104" t="inlineStr">
        <is>
          <t>2025/26</t>
        </is>
      </c>
      <c r="B5707" s="104" t="inlineStr">
        <is>
          <t>HC-018</t>
        </is>
      </c>
      <c r="C5707" s="104" t="inlineStr">
        <is>
          <t>P038</t>
        </is>
      </c>
      <c r="D5707" s="159" t="n">
        <v>1197</v>
      </c>
      <c r="E5707" s="160" t="n">
        <v>7846.57</v>
      </c>
      <c r="F5707" s="160" t="n">
        <v>2534.93</v>
      </c>
    </row>
    <row r="5708">
      <c r="A5708" s="104" t="inlineStr">
        <is>
          <t>2025/26</t>
        </is>
      </c>
      <c r="B5708" s="104" t="inlineStr">
        <is>
          <t>HC-018</t>
        </is>
      </c>
      <c r="C5708" s="104" t="inlineStr">
        <is>
          <t>P039</t>
        </is>
      </c>
      <c r="D5708" s="159" t="n">
        <v>1268</v>
      </c>
      <c r="E5708" s="160" t="n">
        <v>8304.92</v>
      </c>
      <c r="F5708" s="160" t="n">
        <v>2773.32</v>
      </c>
    </row>
    <row r="5709">
      <c r="A5709" s="104" t="inlineStr">
        <is>
          <t>2025/26</t>
        </is>
      </c>
      <c r="B5709" s="104" t="inlineStr">
        <is>
          <t>HC-018</t>
        </is>
      </c>
      <c r="C5709" s="104" t="inlineStr">
        <is>
          <t>P040</t>
        </is>
      </c>
      <c r="D5709" s="159" t="n">
        <v>465</v>
      </c>
      <c r="E5709" s="160" t="n">
        <v>3716.2</v>
      </c>
      <c r="F5709" s="160" t="n">
        <v>1196.43</v>
      </c>
    </row>
    <row r="5710">
      <c r="A5710" s="104" t="inlineStr">
        <is>
          <t>2025/26</t>
        </is>
      </c>
      <c r="B5710" s="104" t="inlineStr">
        <is>
          <t>HC-018</t>
        </is>
      </c>
      <c r="C5710" s="104" t="inlineStr">
        <is>
          <t>P041</t>
        </is>
      </c>
      <c r="D5710" s="159" t="n">
        <v>243</v>
      </c>
      <c r="E5710" s="160" t="n">
        <v>2758.86</v>
      </c>
      <c r="F5710" s="160" t="n">
        <v>1070.9</v>
      </c>
    </row>
    <row r="5711">
      <c r="A5711" s="104" t="inlineStr">
        <is>
          <t>2025/26</t>
        </is>
      </c>
      <c r="B5711" s="104" t="inlineStr">
        <is>
          <t>HC-018</t>
        </is>
      </c>
      <c r="C5711" s="104" t="inlineStr">
        <is>
          <t>P042</t>
        </is>
      </c>
      <c r="D5711" s="159" t="n">
        <v>428</v>
      </c>
      <c r="E5711" s="160" t="n">
        <v>1789.46</v>
      </c>
      <c r="F5711" s="160" t="n">
        <v>444</v>
      </c>
    </row>
    <row r="5712">
      <c r="A5712" s="104" t="inlineStr">
        <is>
          <t>2025/26</t>
        </is>
      </c>
      <c r="B5712" s="104" t="inlineStr">
        <is>
          <t>HC-019</t>
        </is>
      </c>
      <c r="C5712" s="104" t="inlineStr">
        <is>
          <t>P001</t>
        </is>
      </c>
      <c r="D5712" s="159" t="n">
        <v>3704</v>
      </c>
      <c r="E5712" s="160" t="n">
        <v>34853.56</v>
      </c>
      <c r="F5712" s="160" t="n">
        <v>13690.16</v>
      </c>
    </row>
    <row r="5713">
      <c r="A5713" s="104" t="inlineStr">
        <is>
          <t>2025/26</t>
        </is>
      </c>
      <c r="B5713" s="104" t="inlineStr">
        <is>
          <t>HC-019</t>
        </is>
      </c>
      <c r="C5713" s="104" t="inlineStr">
        <is>
          <t>P002</t>
        </is>
      </c>
      <c r="D5713" s="159" t="n">
        <v>5637</v>
      </c>
      <c r="E5713" s="160" t="n">
        <v>61573.58</v>
      </c>
      <c r="F5713" s="160" t="n">
        <v>25648.04</v>
      </c>
    </row>
    <row r="5714">
      <c r="A5714" s="104" t="inlineStr">
        <is>
          <t>2025/26</t>
        </is>
      </c>
      <c r="B5714" s="104" t="inlineStr">
        <is>
          <t>HC-019</t>
        </is>
      </c>
      <c r="C5714" s="104" t="inlineStr">
        <is>
          <t>P003</t>
        </is>
      </c>
      <c r="D5714" s="159" t="n">
        <v>8116</v>
      </c>
      <c r="E5714" s="160" t="n">
        <v>57061.92</v>
      </c>
      <c r="F5714" s="160" t="n">
        <v>21072.02</v>
      </c>
    </row>
    <row r="5715">
      <c r="A5715" s="104" t="inlineStr">
        <is>
          <t>2025/26</t>
        </is>
      </c>
      <c r="B5715" s="104" t="inlineStr">
        <is>
          <t>HC-019</t>
        </is>
      </c>
      <c r="C5715" s="104" t="inlineStr">
        <is>
          <t>P004</t>
        </is>
      </c>
      <c r="D5715" s="159" t="n">
        <v>3477</v>
      </c>
      <c r="E5715" s="160" t="n">
        <v>28391.82</v>
      </c>
      <c r="F5715" s="160" t="n">
        <v>10143.29</v>
      </c>
    </row>
    <row r="5716">
      <c r="A5716" s="104" t="inlineStr">
        <is>
          <t>2025/26</t>
        </is>
      </c>
      <c r="B5716" s="104" t="inlineStr">
        <is>
          <t>HC-019</t>
        </is>
      </c>
      <c r="C5716" s="104" t="inlineStr">
        <is>
          <t>P005</t>
        </is>
      </c>
      <c r="D5716" s="159" t="n">
        <v>7953</v>
      </c>
      <c r="E5716" s="160" t="n">
        <v>61952.84</v>
      </c>
      <c r="F5716" s="160" t="n">
        <v>21374.58</v>
      </c>
    </row>
    <row r="5717">
      <c r="A5717" s="104" t="inlineStr">
        <is>
          <t>2025/26</t>
        </is>
      </c>
      <c r="B5717" s="104" t="inlineStr">
        <is>
          <t>HC-019</t>
        </is>
      </c>
      <c r="C5717" s="104" t="inlineStr">
        <is>
          <t>P006</t>
        </is>
      </c>
      <c r="D5717" s="159" t="n">
        <v>7133</v>
      </c>
      <c r="E5717" s="160" t="n">
        <v>60307.28</v>
      </c>
      <c r="F5717" s="160" t="n">
        <v>19372.15</v>
      </c>
    </row>
    <row r="5718">
      <c r="A5718" s="104" t="inlineStr">
        <is>
          <t>2025/26</t>
        </is>
      </c>
      <c r="B5718" s="104" t="inlineStr">
        <is>
          <t>HC-019</t>
        </is>
      </c>
      <c r="C5718" s="104" t="inlineStr">
        <is>
          <t>P007</t>
        </is>
      </c>
      <c r="D5718" s="159" t="n">
        <v>7154</v>
      </c>
      <c r="E5718" s="160" t="n">
        <v>56426.59</v>
      </c>
      <c r="F5718" s="160" t="n">
        <v>16796.88</v>
      </c>
    </row>
    <row r="5719">
      <c r="A5719" s="104" t="inlineStr">
        <is>
          <t>2025/26</t>
        </is>
      </c>
      <c r="B5719" s="104" t="inlineStr">
        <is>
          <t>HC-019</t>
        </is>
      </c>
      <c r="C5719" s="104" t="inlineStr">
        <is>
          <t>P008</t>
        </is>
      </c>
      <c r="D5719" s="159" t="n">
        <v>5902</v>
      </c>
      <c r="E5719" s="160" t="n">
        <v>45423.93</v>
      </c>
      <c r="F5719" s="160" t="n">
        <v>18405.7</v>
      </c>
    </row>
    <row r="5720">
      <c r="A5720" s="104" t="inlineStr">
        <is>
          <t>2025/26</t>
        </is>
      </c>
      <c r="B5720" s="104" t="inlineStr">
        <is>
          <t>HC-019</t>
        </is>
      </c>
      <c r="C5720" s="104" t="inlineStr">
        <is>
          <t>P009</t>
        </is>
      </c>
      <c r="D5720" s="159" t="n">
        <v>217</v>
      </c>
      <c r="E5720" s="160" t="n">
        <v>2870.34</v>
      </c>
      <c r="F5720" s="160" t="n">
        <v>1249.39</v>
      </c>
    </row>
    <row r="5721">
      <c r="A5721" s="104" t="inlineStr">
        <is>
          <t>2025/26</t>
        </is>
      </c>
      <c r="B5721" s="104" t="inlineStr">
        <is>
          <t>HC-019</t>
        </is>
      </c>
      <c r="C5721" s="104" t="inlineStr">
        <is>
          <t>P010</t>
        </is>
      </c>
      <c r="D5721" s="159" t="n">
        <v>7306</v>
      </c>
      <c r="E5721" s="160" t="n">
        <v>45122.27</v>
      </c>
      <c r="F5721" s="160" t="n">
        <v>16100.72</v>
      </c>
    </row>
    <row r="5722">
      <c r="A5722" s="104" t="inlineStr">
        <is>
          <t>2025/26</t>
        </is>
      </c>
      <c r="B5722" s="104" t="inlineStr">
        <is>
          <t>HC-019</t>
        </is>
      </c>
      <c r="C5722" s="104" t="inlineStr">
        <is>
          <t>P011</t>
        </is>
      </c>
      <c r="D5722" s="159" t="n">
        <v>7077</v>
      </c>
      <c r="E5722" s="160" t="n">
        <v>21519.4</v>
      </c>
      <c r="F5722" s="160" t="n">
        <v>5636.84</v>
      </c>
    </row>
    <row r="5723">
      <c r="A5723" s="104" t="inlineStr">
        <is>
          <t>2025/26</t>
        </is>
      </c>
      <c r="B5723" s="104" t="inlineStr">
        <is>
          <t>HC-019</t>
        </is>
      </c>
      <c r="C5723" s="104" t="inlineStr">
        <is>
          <t>P012</t>
        </is>
      </c>
      <c r="D5723" s="159" t="n">
        <v>7732</v>
      </c>
      <c r="E5723" s="160" t="n">
        <v>30123.51</v>
      </c>
      <c r="F5723" s="160" t="n">
        <v>10044.17</v>
      </c>
    </row>
    <row r="5724">
      <c r="A5724" s="104" t="inlineStr">
        <is>
          <t>2025/26</t>
        </is>
      </c>
      <c r="B5724" s="104" t="inlineStr">
        <is>
          <t>HC-019</t>
        </is>
      </c>
      <c r="C5724" s="104" t="inlineStr">
        <is>
          <t>P013</t>
        </is>
      </c>
      <c r="D5724" s="159" t="n">
        <v>7785</v>
      </c>
      <c r="E5724" s="160" t="n">
        <v>28095.61</v>
      </c>
      <c r="F5724" s="160" t="n">
        <v>8026.42</v>
      </c>
    </row>
    <row r="5725">
      <c r="A5725" s="104" t="inlineStr">
        <is>
          <t>2025/26</t>
        </is>
      </c>
      <c r="B5725" s="104" t="inlineStr">
        <is>
          <t>HC-019</t>
        </is>
      </c>
      <c r="C5725" s="104" t="inlineStr">
        <is>
          <t>P014</t>
        </is>
      </c>
      <c r="D5725" s="159" t="n">
        <v>8812</v>
      </c>
      <c r="E5725" s="160" t="n">
        <v>35994</v>
      </c>
      <c r="F5725" s="160" t="n">
        <v>11143.63</v>
      </c>
    </row>
    <row r="5726">
      <c r="A5726" s="104" t="inlineStr">
        <is>
          <t>2025/26</t>
        </is>
      </c>
      <c r="B5726" s="104" t="inlineStr">
        <is>
          <t>HC-019</t>
        </is>
      </c>
      <c r="C5726" s="104" t="inlineStr">
        <is>
          <t>P015</t>
        </is>
      </c>
      <c r="D5726" s="159" t="n">
        <v>6194</v>
      </c>
      <c r="E5726" s="160" t="n">
        <v>30594.65</v>
      </c>
      <c r="F5726" s="160" t="n">
        <v>11299.23</v>
      </c>
    </row>
    <row r="5727">
      <c r="A5727" s="104" t="inlineStr">
        <is>
          <t>2025/26</t>
        </is>
      </c>
      <c r="B5727" s="104" t="inlineStr">
        <is>
          <t>HC-019</t>
        </is>
      </c>
      <c r="C5727" s="104" t="inlineStr">
        <is>
          <t>P016</t>
        </is>
      </c>
      <c r="D5727" s="159" t="n">
        <v>3205</v>
      </c>
      <c r="E5727" s="160" t="n">
        <v>20711.93</v>
      </c>
      <c r="F5727" s="160" t="n">
        <v>7146.16</v>
      </c>
    </row>
    <row r="5728">
      <c r="A5728" s="104" t="inlineStr">
        <is>
          <t>2025/26</t>
        </is>
      </c>
      <c r="B5728" s="104" t="inlineStr">
        <is>
          <t>HC-019</t>
        </is>
      </c>
      <c r="C5728" s="104" t="inlineStr">
        <is>
          <t>P017</t>
        </is>
      </c>
      <c r="D5728" s="159" t="n">
        <v>3068</v>
      </c>
      <c r="E5728" s="160" t="n">
        <v>21857.83</v>
      </c>
      <c r="F5728" s="160" t="n">
        <v>8332.59</v>
      </c>
    </row>
    <row r="5729">
      <c r="A5729" s="104" t="inlineStr">
        <is>
          <t>2025/26</t>
        </is>
      </c>
      <c r="B5729" s="104" t="inlineStr">
        <is>
          <t>HC-019</t>
        </is>
      </c>
      <c r="C5729" s="104" t="inlineStr">
        <is>
          <t>P018</t>
        </is>
      </c>
      <c r="D5729" s="159" t="n">
        <v>7339</v>
      </c>
      <c r="E5729" s="160" t="n">
        <v>20218.29</v>
      </c>
      <c r="F5729" s="160" t="n">
        <v>4815.13</v>
      </c>
    </row>
    <row r="5730">
      <c r="A5730" s="104" t="inlineStr">
        <is>
          <t>2025/26</t>
        </is>
      </c>
      <c r="B5730" s="104" t="inlineStr">
        <is>
          <t>HC-019</t>
        </is>
      </c>
      <c r="C5730" s="104" t="inlineStr">
        <is>
          <t>P019</t>
        </is>
      </c>
      <c r="D5730" s="159" t="n">
        <v>8614</v>
      </c>
      <c r="E5730" s="160" t="n">
        <v>22911.17</v>
      </c>
      <c r="F5730" s="160" t="n">
        <v>6546.4</v>
      </c>
    </row>
    <row r="5731">
      <c r="A5731" s="104" t="inlineStr">
        <is>
          <t>2025/26</t>
        </is>
      </c>
      <c r="B5731" s="104" t="inlineStr">
        <is>
          <t>HC-019</t>
        </is>
      </c>
      <c r="C5731" s="104" t="inlineStr">
        <is>
          <t>P020</t>
        </is>
      </c>
      <c r="D5731" s="159" t="n">
        <v>5615</v>
      </c>
      <c r="E5731" s="160" t="n">
        <v>14938.23</v>
      </c>
      <c r="F5731" s="160" t="n">
        <v>4271.4</v>
      </c>
    </row>
    <row r="5732">
      <c r="A5732" s="104" t="inlineStr">
        <is>
          <t>2025/26</t>
        </is>
      </c>
      <c r="B5732" s="104" t="inlineStr">
        <is>
          <t>HC-019</t>
        </is>
      </c>
      <c r="C5732" s="104" t="inlineStr">
        <is>
          <t>P021</t>
        </is>
      </c>
      <c r="D5732" s="159" t="n">
        <v>8781</v>
      </c>
      <c r="E5732" s="160" t="n">
        <v>30033.59</v>
      </c>
      <c r="F5732" s="160" t="n">
        <v>9298.49</v>
      </c>
    </row>
    <row r="5733">
      <c r="A5733" s="104" t="inlineStr">
        <is>
          <t>2025/26</t>
        </is>
      </c>
      <c r="B5733" s="104" t="inlineStr">
        <is>
          <t>HC-019</t>
        </is>
      </c>
      <c r="C5733" s="104" t="inlineStr">
        <is>
          <t>P022</t>
        </is>
      </c>
      <c r="D5733" s="159" t="n">
        <v>7580</v>
      </c>
      <c r="E5733" s="160" t="n">
        <v>24488.32</v>
      </c>
      <c r="F5733" s="160" t="n">
        <v>7282.57</v>
      </c>
    </row>
    <row r="5734">
      <c r="A5734" s="104" t="inlineStr">
        <is>
          <t>2025/26</t>
        </is>
      </c>
      <c r="B5734" s="104" t="inlineStr">
        <is>
          <t>HC-019</t>
        </is>
      </c>
      <c r="C5734" s="104" t="inlineStr">
        <is>
          <t>P023</t>
        </is>
      </c>
      <c r="D5734" s="159" t="n">
        <v>8448</v>
      </c>
      <c r="E5734" s="160" t="n">
        <v>17653.39</v>
      </c>
      <c r="F5734" s="160" t="n">
        <v>3786.2</v>
      </c>
    </row>
    <row r="5735">
      <c r="A5735" s="104" t="inlineStr">
        <is>
          <t>2025/26</t>
        </is>
      </c>
      <c r="B5735" s="104" t="inlineStr">
        <is>
          <t>HC-019</t>
        </is>
      </c>
      <c r="C5735" s="104" t="inlineStr">
        <is>
          <t>P024</t>
        </is>
      </c>
      <c r="D5735" s="159" t="n">
        <v>9881</v>
      </c>
      <c r="E5735" s="160" t="n">
        <v>22530</v>
      </c>
      <c r="F5735" s="160" t="n">
        <v>5101.73</v>
      </c>
    </row>
    <row r="5736">
      <c r="A5736" s="104" t="inlineStr">
        <is>
          <t>2025/26</t>
        </is>
      </c>
      <c r="B5736" s="104" t="inlineStr">
        <is>
          <t>HC-019</t>
        </is>
      </c>
      <c r="C5736" s="104" t="inlineStr">
        <is>
          <t>P025</t>
        </is>
      </c>
      <c r="D5736" s="159" t="n">
        <v>8251</v>
      </c>
      <c r="E5736" s="160" t="n">
        <v>32921.16</v>
      </c>
      <c r="F5736" s="160" t="n">
        <v>13340.24</v>
      </c>
    </row>
    <row r="5737">
      <c r="A5737" s="104" t="inlineStr">
        <is>
          <t>2025/26</t>
        </is>
      </c>
      <c r="B5737" s="104" t="inlineStr">
        <is>
          <t>HC-019</t>
        </is>
      </c>
      <c r="C5737" s="104" t="inlineStr">
        <is>
          <t>P026</t>
        </is>
      </c>
      <c r="D5737" s="159" t="n">
        <v>4948</v>
      </c>
      <c r="E5737" s="160" t="n">
        <v>23025.78</v>
      </c>
      <c r="F5737" s="160" t="n">
        <v>8220.35</v>
      </c>
    </row>
    <row r="5738">
      <c r="A5738" s="104" t="inlineStr">
        <is>
          <t>2025/26</t>
        </is>
      </c>
      <c r="B5738" s="104" t="inlineStr">
        <is>
          <t>HC-019</t>
        </is>
      </c>
      <c r="C5738" s="104" t="inlineStr">
        <is>
          <t>P027</t>
        </is>
      </c>
      <c r="D5738" s="159" t="n">
        <v>4085</v>
      </c>
      <c r="E5738" s="160" t="n">
        <v>19014.38</v>
      </c>
      <c r="F5738" s="160" t="n">
        <v>6794.83</v>
      </c>
    </row>
    <row r="5739">
      <c r="A5739" s="104" t="inlineStr">
        <is>
          <t>2025/26</t>
        </is>
      </c>
      <c r="B5739" s="104" t="inlineStr">
        <is>
          <t>HC-019</t>
        </is>
      </c>
      <c r="C5739" s="104" t="inlineStr">
        <is>
          <t>P028</t>
        </is>
      </c>
      <c r="D5739" s="159" t="n">
        <v>5520</v>
      </c>
      <c r="E5739" s="160" t="n">
        <v>27262.94</v>
      </c>
      <c r="F5739" s="160" t="n">
        <v>10390.09</v>
      </c>
    </row>
    <row r="5740">
      <c r="A5740" s="104" t="inlineStr">
        <is>
          <t>2025/26</t>
        </is>
      </c>
      <c r="B5740" s="104" t="inlineStr">
        <is>
          <t>HC-019</t>
        </is>
      </c>
      <c r="C5740" s="104" t="inlineStr">
        <is>
          <t>P029</t>
        </is>
      </c>
      <c r="D5740" s="159" t="n">
        <v>13081</v>
      </c>
      <c r="E5740" s="160" t="n">
        <v>26095.18</v>
      </c>
      <c r="F5740" s="160" t="n">
        <v>4346.63</v>
      </c>
    </row>
    <row r="5741">
      <c r="A5741" s="104" t="inlineStr">
        <is>
          <t>2025/26</t>
        </is>
      </c>
      <c r="B5741" s="104" t="inlineStr">
        <is>
          <t>HC-019</t>
        </is>
      </c>
      <c r="C5741" s="104" t="inlineStr">
        <is>
          <t>P030</t>
        </is>
      </c>
      <c r="D5741" s="159" t="n">
        <v>7546</v>
      </c>
      <c r="E5741" s="160" t="n">
        <v>23654.58</v>
      </c>
      <c r="F5741" s="160" t="n">
        <v>5072.49</v>
      </c>
    </row>
    <row r="5742">
      <c r="A5742" s="104" t="inlineStr">
        <is>
          <t>2025/26</t>
        </is>
      </c>
      <c r="B5742" s="104" t="inlineStr">
        <is>
          <t>HC-019</t>
        </is>
      </c>
      <c r="C5742" s="104" t="inlineStr">
        <is>
          <t>P031</t>
        </is>
      </c>
      <c r="D5742" s="159" t="n">
        <v>3493</v>
      </c>
      <c r="E5742" s="160" t="n">
        <v>18248.49</v>
      </c>
      <c r="F5742" s="160" t="n">
        <v>6091.57</v>
      </c>
    </row>
    <row r="5743">
      <c r="A5743" s="104" t="inlineStr">
        <is>
          <t>2025/26</t>
        </is>
      </c>
      <c r="B5743" s="104" t="inlineStr">
        <is>
          <t>HC-019</t>
        </is>
      </c>
      <c r="C5743" s="104" t="inlineStr">
        <is>
          <t>P032</t>
        </is>
      </c>
      <c r="D5743" s="159" t="n">
        <v>4239</v>
      </c>
      <c r="E5743" s="160" t="n">
        <v>10465.67</v>
      </c>
      <c r="F5743" s="160" t="n">
        <v>2617.33</v>
      </c>
    </row>
    <row r="5744">
      <c r="A5744" s="104" t="inlineStr">
        <is>
          <t>2025/26</t>
        </is>
      </c>
      <c r="B5744" s="104" t="inlineStr">
        <is>
          <t>HC-019</t>
        </is>
      </c>
      <c r="C5744" s="104" t="inlineStr">
        <is>
          <t>P033</t>
        </is>
      </c>
      <c r="D5744" s="159" t="n">
        <v>2931</v>
      </c>
      <c r="E5744" s="160" t="n">
        <v>9461.6</v>
      </c>
      <c r="F5744" s="160" t="n">
        <v>2705.43</v>
      </c>
    </row>
    <row r="5745">
      <c r="A5745" s="104" t="inlineStr">
        <is>
          <t>2025/26</t>
        </is>
      </c>
      <c r="B5745" s="104" t="inlineStr">
        <is>
          <t>HC-019</t>
        </is>
      </c>
      <c r="C5745" s="104" t="inlineStr">
        <is>
          <t>P034</t>
        </is>
      </c>
      <c r="D5745" s="159" t="n">
        <v>2034</v>
      </c>
      <c r="E5745" s="160" t="n">
        <v>8884.139999999999</v>
      </c>
      <c r="F5745" s="160" t="n">
        <v>3068.68</v>
      </c>
    </row>
    <row r="5746">
      <c r="A5746" s="104" t="inlineStr">
        <is>
          <t>2025/26</t>
        </is>
      </c>
      <c r="B5746" s="104" t="inlineStr">
        <is>
          <t>HC-019</t>
        </is>
      </c>
      <c r="C5746" s="104" t="inlineStr">
        <is>
          <t>P035</t>
        </is>
      </c>
      <c r="D5746" s="159" t="n">
        <v>2528</v>
      </c>
      <c r="E5746" s="160" t="n">
        <v>9369.469999999999</v>
      </c>
      <c r="F5746" s="160" t="n">
        <v>2902.47</v>
      </c>
    </row>
    <row r="5747">
      <c r="A5747" s="104" t="inlineStr">
        <is>
          <t>2025/26</t>
        </is>
      </c>
      <c r="B5747" s="104" t="inlineStr">
        <is>
          <t>HC-019</t>
        </is>
      </c>
      <c r="C5747" s="104" t="inlineStr">
        <is>
          <t>P036</t>
        </is>
      </c>
      <c r="D5747" s="159" t="n">
        <v>2057</v>
      </c>
      <c r="E5747" s="160" t="n">
        <v>8204.360000000001</v>
      </c>
      <c r="F5747" s="160" t="n">
        <v>2637.77</v>
      </c>
    </row>
    <row r="5748">
      <c r="A5748" s="104" t="inlineStr">
        <is>
          <t>2025/26</t>
        </is>
      </c>
      <c r="B5748" s="104" t="inlineStr">
        <is>
          <t>HC-019</t>
        </is>
      </c>
      <c r="C5748" s="104" t="inlineStr">
        <is>
          <t>P037</t>
        </is>
      </c>
      <c r="D5748" s="159" t="n">
        <v>3081</v>
      </c>
      <c r="E5748" s="160" t="n">
        <v>11120.79</v>
      </c>
      <c r="F5748" s="160" t="n">
        <v>4108.07</v>
      </c>
    </row>
    <row r="5749">
      <c r="A5749" s="104" t="inlineStr">
        <is>
          <t>2025/26</t>
        </is>
      </c>
      <c r="B5749" s="104" t="inlineStr">
        <is>
          <t>HC-019</t>
        </is>
      </c>
      <c r="C5749" s="104" t="inlineStr">
        <is>
          <t>P038</t>
        </is>
      </c>
      <c r="D5749" s="159" t="n">
        <v>1533</v>
      </c>
      <c r="E5749" s="160" t="n">
        <v>10039.82</v>
      </c>
      <c r="F5749" s="160" t="n">
        <v>3583.72</v>
      </c>
    </row>
    <row r="5750">
      <c r="A5750" s="104" t="inlineStr">
        <is>
          <t>2025/26</t>
        </is>
      </c>
      <c r="B5750" s="104" t="inlineStr">
        <is>
          <t>HC-019</t>
        </is>
      </c>
      <c r="C5750" s="104" t="inlineStr">
        <is>
          <t>P039</t>
        </is>
      </c>
      <c r="D5750" s="159" t="n">
        <v>1656</v>
      </c>
      <c r="E5750" s="160" t="n">
        <v>10857.29</v>
      </c>
      <c r="F5750" s="160" t="n">
        <v>4010.99</v>
      </c>
    </row>
    <row r="5751">
      <c r="A5751" s="104" t="inlineStr">
        <is>
          <t>2025/26</t>
        </is>
      </c>
      <c r="B5751" s="104" t="inlineStr">
        <is>
          <t>HC-019</t>
        </is>
      </c>
      <c r="C5751" s="104" t="inlineStr">
        <is>
          <t>P040</t>
        </is>
      </c>
      <c r="D5751" s="159" t="n">
        <v>623</v>
      </c>
      <c r="E5751" s="160" t="n">
        <v>4966.34</v>
      </c>
      <c r="F5751" s="160" t="n">
        <v>1796.82</v>
      </c>
    </row>
    <row r="5752">
      <c r="A5752" s="104" t="inlineStr">
        <is>
          <t>2025/26</t>
        </is>
      </c>
      <c r="B5752" s="104" t="inlineStr">
        <is>
          <t>HC-019</t>
        </is>
      </c>
      <c r="C5752" s="104" t="inlineStr">
        <is>
          <t>P041</t>
        </is>
      </c>
      <c r="D5752" s="159" t="n">
        <v>297</v>
      </c>
      <c r="E5752" s="160" t="n">
        <v>3366.13</v>
      </c>
      <c r="F5752" s="160" t="n">
        <v>1428.88</v>
      </c>
    </row>
    <row r="5753">
      <c r="A5753" s="104" t="inlineStr">
        <is>
          <t>2025/26</t>
        </is>
      </c>
      <c r="B5753" s="104" t="inlineStr">
        <is>
          <t>HC-019</t>
        </is>
      </c>
      <c r="C5753" s="104" t="inlineStr">
        <is>
          <t>P042</t>
        </is>
      </c>
      <c r="D5753" s="159" t="n">
        <v>537</v>
      </c>
      <c r="E5753" s="160" t="n">
        <v>2242.67</v>
      </c>
      <c r="F5753" s="160" t="n">
        <v>608.08</v>
      </c>
    </row>
    <row r="5754">
      <c r="A5754" s="104" t="inlineStr">
        <is>
          <t>2025/26</t>
        </is>
      </c>
      <c r="B5754" s="104" t="inlineStr">
        <is>
          <t>HC-020</t>
        </is>
      </c>
      <c r="C5754" s="104" t="inlineStr">
        <is>
          <t>P001</t>
        </is>
      </c>
      <c r="D5754" s="159" t="n">
        <v>4419</v>
      </c>
      <c r="E5754" s="160" t="n">
        <v>41579.77</v>
      </c>
      <c r="F5754" s="160" t="n">
        <v>14820.85</v>
      </c>
    </row>
    <row r="5755">
      <c r="A5755" s="104" t="inlineStr">
        <is>
          <t>2025/26</t>
        </is>
      </c>
      <c r="B5755" s="104" t="inlineStr">
        <is>
          <t>HC-020</t>
        </is>
      </c>
      <c r="C5755" s="104" t="inlineStr">
        <is>
          <t>P002</t>
        </is>
      </c>
      <c r="D5755" s="159" t="n">
        <v>6258</v>
      </c>
      <c r="E5755" s="160" t="n">
        <v>68350.55</v>
      </c>
      <c r="F5755" s="160" t="n">
        <v>25845.17</v>
      </c>
    </row>
    <row r="5756">
      <c r="A5756" s="104" t="inlineStr">
        <is>
          <t>2025/26</t>
        </is>
      </c>
      <c r="B5756" s="104" t="inlineStr">
        <is>
          <t>HC-020</t>
        </is>
      </c>
      <c r="C5756" s="104" t="inlineStr">
        <is>
          <t>P003</t>
        </is>
      </c>
      <c r="D5756" s="159" t="n">
        <v>8616</v>
      </c>
      <c r="E5756" s="160" t="n">
        <v>60574.62</v>
      </c>
      <c r="F5756" s="160" t="n">
        <v>20284.63</v>
      </c>
    </row>
    <row r="5757">
      <c r="A5757" s="104" t="inlineStr">
        <is>
          <t>2025/26</t>
        </is>
      </c>
      <c r="B5757" s="104" t="inlineStr">
        <is>
          <t>HC-020</t>
        </is>
      </c>
      <c r="C5757" s="104" t="inlineStr">
        <is>
          <t>P004</t>
        </is>
      </c>
      <c r="D5757" s="159" t="n">
        <v>3920</v>
      </c>
      <c r="E5757" s="160" t="n">
        <v>32017.92</v>
      </c>
      <c r="F5757" s="160" t="n">
        <v>10378.79</v>
      </c>
    </row>
    <row r="5758">
      <c r="A5758" s="104" t="inlineStr">
        <is>
          <t>2025/26</t>
        </is>
      </c>
      <c r="B5758" s="104" t="inlineStr">
        <is>
          <t>HC-020</t>
        </is>
      </c>
      <c r="C5758" s="104" t="inlineStr">
        <is>
          <t>P005</t>
        </is>
      </c>
      <c r="D5758" s="159" t="n">
        <v>8585</v>
      </c>
      <c r="E5758" s="160" t="n">
        <v>66884.39999999999</v>
      </c>
      <c r="F5758" s="160" t="n">
        <v>20954.56</v>
      </c>
    </row>
    <row r="5759">
      <c r="A5759" s="104" t="inlineStr">
        <is>
          <t>2025/26</t>
        </is>
      </c>
      <c r="B5759" s="104" t="inlineStr">
        <is>
          <t>HC-020</t>
        </is>
      </c>
      <c r="C5759" s="104" t="inlineStr">
        <is>
          <t>P006</t>
        </is>
      </c>
      <c r="D5759" s="159" t="n">
        <v>8049</v>
      </c>
      <c r="E5759" s="160" t="n">
        <v>68064.03</v>
      </c>
      <c r="F5759" s="160" t="n">
        <v>19852.78</v>
      </c>
    </row>
    <row r="5760">
      <c r="A5760" s="104" t="inlineStr">
        <is>
          <t>2025/26</t>
        </is>
      </c>
      <c r="B5760" s="104" t="inlineStr">
        <is>
          <t>HC-020</t>
        </is>
      </c>
      <c r="C5760" s="104" t="inlineStr">
        <is>
          <t>P007</t>
        </is>
      </c>
      <c r="D5760" s="159" t="n">
        <v>7934</v>
      </c>
      <c r="E5760" s="160" t="n">
        <v>62570.19</v>
      </c>
      <c r="F5760" s="160" t="n">
        <v>16895.36</v>
      </c>
    </row>
    <row r="5761">
      <c r="A5761" s="104" t="inlineStr">
        <is>
          <t>2025/26</t>
        </is>
      </c>
      <c r="B5761" s="104" t="inlineStr">
        <is>
          <t>HC-020</t>
        </is>
      </c>
      <c r="C5761" s="104" t="inlineStr">
        <is>
          <t>P008</t>
        </is>
      </c>
      <c r="D5761" s="159" t="n">
        <v>6626</v>
      </c>
      <c r="E5761" s="160" t="n">
        <v>50984.75</v>
      </c>
      <c r="F5761" s="160" t="n">
        <v>18730.75</v>
      </c>
    </row>
    <row r="5762">
      <c r="A5762" s="104" t="inlineStr">
        <is>
          <t>2025/26</t>
        </is>
      </c>
      <c r="B5762" s="104" t="inlineStr">
        <is>
          <t>HC-020</t>
        </is>
      </c>
      <c r="C5762" s="104" t="inlineStr">
        <is>
          <t>P009</t>
        </is>
      </c>
      <c r="D5762" s="159" t="n">
        <v>265</v>
      </c>
      <c r="E5762" s="160" t="n">
        <v>3501.36</v>
      </c>
      <c r="F5762" s="160" t="n">
        <v>1412.15</v>
      </c>
    </row>
    <row r="5763">
      <c r="A5763" s="104" t="inlineStr">
        <is>
          <t>2025/26</t>
        </is>
      </c>
      <c r="B5763" s="104" t="inlineStr">
        <is>
          <t>HC-020</t>
        </is>
      </c>
      <c r="C5763" s="104" t="inlineStr">
        <is>
          <t>P010</t>
        </is>
      </c>
      <c r="D5763" s="159" t="n">
        <v>8402</v>
      </c>
      <c r="E5763" s="160" t="n">
        <v>51886.89</v>
      </c>
      <c r="F5763" s="160" t="n">
        <v>16815.34</v>
      </c>
    </row>
    <row r="5764">
      <c r="A5764" s="104" t="inlineStr">
        <is>
          <t>2025/26</t>
        </is>
      </c>
      <c r="B5764" s="104" t="inlineStr">
        <is>
          <t>HC-020</t>
        </is>
      </c>
      <c r="C5764" s="104" t="inlineStr">
        <is>
          <t>P011</t>
        </is>
      </c>
      <c r="D5764" s="159" t="n">
        <v>8027</v>
      </c>
      <c r="E5764" s="160" t="n">
        <v>24400.13</v>
      </c>
      <c r="F5764" s="160" t="n">
        <v>5798.36</v>
      </c>
    </row>
    <row r="5765">
      <c r="A5765" s="104" t="inlineStr">
        <is>
          <t>2025/26</t>
        </is>
      </c>
      <c r="B5765" s="104" t="inlineStr">
        <is>
          <t>HC-020</t>
        </is>
      </c>
      <c r="C5765" s="104" t="inlineStr">
        <is>
          <t>P012</t>
        </is>
      </c>
      <c r="D5765" s="159" t="n">
        <v>8603</v>
      </c>
      <c r="E5765" s="160" t="n">
        <v>33502.84</v>
      </c>
      <c r="F5765" s="160" t="n">
        <v>10136.49</v>
      </c>
    </row>
    <row r="5766">
      <c r="A5766" s="104" t="inlineStr">
        <is>
          <t>2025/26</t>
        </is>
      </c>
      <c r="B5766" s="104" t="inlineStr">
        <is>
          <t>HC-020</t>
        </is>
      </c>
      <c r="C5766" s="104" t="inlineStr">
        <is>
          <t>P013</t>
        </is>
      </c>
      <c r="D5766" s="159" t="n">
        <v>8833</v>
      </c>
      <c r="E5766" s="160" t="n">
        <v>31890.17</v>
      </c>
      <c r="F5766" s="160" t="n">
        <v>8267.09</v>
      </c>
    </row>
    <row r="5767">
      <c r="A5767" s="104" t="inlineStr">
        <is>
          <t>2025/26</t>
        </is>
      </c>
      <c r="B5767" s="104" t="inlineStr">
        <is>
          <t>HC-020</t>
        </is>
      </c>
      <c r="C5767" s="104" t="inlineStr">
        <is>
          <t>P014</t>
        </is>
      </c>
      <c r="D5767" s="159" t="n">
        <v>9774</v>
      </c>
      <c r="E5767" s="160" t="n">
        <v>39930.28</v>
      </c>
      <c r="F5767" s="160" t="n">
        <v>11214.92</v>
      </c>
    </row>
    <row r="5768">
      <c r="A5768" s="104" t="inlineStr">
        <is>
          <t>2025/26</t>
        </is>
      </c>
      <c r="B5768" s="104" t="inlineStr">
        <is>
          <t>HC-020</t>
        </is>
      </c>
      <c r="C5768" s="104" t="inlineStr">
        <is>
          <t>P015</t>
        </is>
      </c>
      <c r="D5768" s="159" t="n">
        <v>6898</v>
      </c>
      <c r="E5768" s="160" t="n">
        <v>34075.03</v>
      </c>
      <c r="F5768" s="160" t="n">
        <v>11409</v>
      </c>
    </row>
    <row r="5769">
      <c r="A5769" s="104" t="inlineStr">
        <is>
          <t>2025/26</t>
        </is>
      </c>
      <c r="B5769" s="104" t="inlineStr">
        <is>
          <t>HC-020</t>
        </is>
      </c>
      <c r="C5769" s="104" t="inlineStr">
        <is>
          <t>P016</t>
        </is>
      </c>
      <c r="D5769" s="159" t="n">
        <v>3965</v>
      </c>
      <c r="E5769" s="160" t="n">
        <v>25614.48</v>
      </c>
      <c r="F5769" s="160" t="n">
        <v>8024.62</v>
      </c>
    </row>
    <row r="5770">
      <c r="A5770" s="104" t="inlineStr">
        <is>
          <t>2025/26</t>
        </is>
      </c>
      <c r="B5770" s="104" t="inlineStr">
        <is>
          <t>HC-020</t>
        </is>
      </c>
      <c r="C5770" s="104" t="inlineStr">
        <is>
          <t>P017</t>
        </is>
      </c>
      <c r="D5770" s="159" t="n">
        <v>3350</v>
      </c>
      <c r="E5770" s="160" t="n">
        <v>23866.62</v>
      </c>
      <c r="F5770" s="160" t="n">
        <v>8249.950000000001</v>
      </c>
    </row>
    <row r="5771">
      <c r="A5771" s="104" t="inlineStr">
        <is>
          <t>2025/26</t>
        </is>
      </c>
      <c r="B5771" s="104" t="inlineStr">
        <is>
          <t>HC-020</t>
        </is>
      </c>
      <c r="C5771" s="104" t="inlineStr">
        <is>
          <t>P018</t>
        </is>
      </c>
      <c r="D5771" s="159" t="n">
        <v>8225</v>
      </c>
      <c r="E5771" s="160" t="n">
        <v>22659.27</v>
      </c>
      <c r="F5771" s="160" t="n">
        <v>4894.99</v>
      </c>
    </row>
    <row r="5772">
      <c r="A5772" s="104" t="inlineStr">
        <is>
          <t>2025/26</t>
        </is>
      </c>
      <c r="B5772" s="104" t="inlineStr">
        <is>
          <t>HC-020</t>
        </is>
      </c>
      <c r="C5772" s="104" t="inlineStr">
        <is>
          <t>P019</t>
        </is>
      </c>
      <c r="D5772" s="159" t="n">
        <v>10373</v>
      </c>
      <c r="E5772" s="160" t="n">
        <v>27591.65</v>
      </c>
      <c r="F5772" s="160" t="n">
        <v>7154.44</v>
      </c>
    </row>
    <row r="5773">
      <c r="A5773" s="104" t="inlineStr">
        <is>
          <t>2025/26</t>
        </is>
      </c>
      <c r="B5773" s="104" t="inlineStr">
        <is>
          <t>HC-020</t>
        </is>
      </c>
      <c r="C5773" s="104" t="inlineStr">
        <is>
          <t>P020</t>
        </is>
      </c>
      <c r="D5773" s="159" t="n">
        <v>6631</v>
      </c>
      <c r="E5773" s="160" t="n">
        <v>17635.27</v>
      </c>
      <c r="F5773" s="160" t="n">
        <v>4572.75</v>
      </c>
    </row>
    <row r="5774">
      <c r="A5774" s="104" t="inlineStr">
        <is>
          <t>2025/26</t>
        </is>
      </c>
      <c r="B5774" s="104" t="inlineStr">
        <is>
          <t>HC-020</t>
        </is>
      </c>
      <c r="C5774" s="104" t="inlineStr">
        <is>
          <t>P021</t>
        </is>
      </c>
      <c r="D5774" s="159" t="n">
        <v>10172</v>
      </c>
      <c r="E5774" s="160" t="n">
        <v>34782.65</v>
      </c>
      <c r="F5774" s="160" t="n">
        <v>9770.08</v>
      </c>
    </row>
    <row r="5775">
      <c r="A5775" s="104" t="inlineStr">
        <is>
          <t>2025/26</t>
        </is>
      </c>
      <c r="B5775" s="104" t="inlineStr">
        <is>
          <t>HC-020</t>
        </is>
      </c>
      <c r="C5775" s="104" t="inlineStr">
        <is>
          <t>P022</t>
        </is>
      </c>
      <c r="D5775" s="159" t="n">
        <v>8828</v>
      </c>
      <c r="E5775" s="160" t="n">
        <v>28516.35</v>
      </c>
      <c r="F5775" s="160" t="n">
        <v>7702.74</v>
      </c>
    </row>
    <row r="5776">
      <c r="A5776" s="104" t="inlineStr">
        <is>
          <t>2025/26</t>
        </is>
      </c>
      <c r="B5776" s="104" t="inlineStr">
        <is>
          <t>HC-020</t>
        </is>
      </c>
      <c r="C5776" s="104" t="inlineStr">
        <is>
          <t>P023</t>
        </is>
      </c>
      <c r="D5776" s="159" t="n">
        <v>10048</v>
      </c>
      <c r="E5776" s="160" t="n">
        <v>20999.68</v>
      </c>
      <c r="F5776" s="160" t="n">
        <v>4084.08</v>
      </c>
    </row>
    <row r="5777">
      <c r="A5777" s="104" t="inlineStr">
        <is>
          <t>2025/26</t>
        </is>
      </c>
      <c r="B5777" s="104" t="inlineStr">
        <is>
          <t>HC-020</t>
        </is>
      </c>
      <c r="C5777" s="104" t="inlineStr">
        <is>
          <t>P024</t>
        </is>
      </c>
      <c r="D5777" s="159" t="n">
        <v>11201</v>
      </c>
      <c r="E5777" s="160" t="n">
        <v>25539.1</v>
      </c>
      <c r="F5777" s="160" t="n">
        <v>5243.17</v>
      </c>
    </row>
    <row r="5778">
      <c r="A5778" s="104" t="inlineStr">
        <is>
          <t>2025/26</t>
        </is>
      </c>
      <c r="B5778" s="104" t="inlineStr">
        <is>
          <t>HC-020</t>
        </is>
      </c>
      <c r="C5778" s="104" t="inlineStr">
        <is>
          <t>P025</t>
        </is>
      </c>
      <c r="D5778" s="159" t="n">
        <v>8822</v>
      </c>
      <c r="E5778" s="160" t="n">
        <v>35203.25</v>
      </c>
      <c r="F5778" s="160" t="n">
        <v>12927.5</v>
      </c>
    </row>
    <row r="5779">
      <c r="A5779" s="104" t="inlineStr">
        <is>
          <t>2025/26</t>
        </is>
      </c>
      <c r="B5779" s="104" t="inlineStr">
        <is>
          <t>HC-020</t>
        </is>
      </c>
      <c r="C5779" s="104" t="inlineStr">
        <is>
          <t>P026</t>
        </is>
      </c>
      <c r="D5779" s="159" t="n">
        <v>5270</v>
      </c>
      <c r="E5779" s="160" t="n">
        <v>24542.29</v>
      </c>
      <c r="F5779" s="160" t="n">
        <v>7953.98</v>
      </c>
    </row>
    <row r="5780">
      <c r="A5780" s="104" t="inlineStr">
        <is>
          <t>2025/26</t>
        </is>
      </c>
      <c r="B5780" s="104" t="inlineStr">
        <is>
          <t>HC-020</t>
        </is>
      </c>
      <c r="C5780" s="104" t="inlineStr">
        <is>
          <t>P027</t>
        </is>
      </c>
      <c r="D5780" s="159" t="n">
        <v>4783</v>
      </c>
      <c r="E5780" s="160" t="n">
        <v>22257.37</v>
      </c>
      <c r="F5780" s="160" t="n">
        <v>7212.73</v>
      </c>
    </row>
    <row r="5781">
      <c r="A5781" s="104" t="inlineStr">
        <is>
          <t>2025/26</t>
        </is>
      </c>
      <c r="B5781" s="104" t="inlineStr">
        <is>
          <t>HC-020</t>
        </is>
      </c>
      <c r="C5781" s="104" t="inlineStr">
        <is>
          <t>P028</t>
        </is>
      </c>
      <c r="D5781" s="159" t="n">
        <v>6094</v>
      </c>
      <c r="E5781" s="160" t="n">
        <v>30098.47</v>
      </c>
      <c r="F5781" s="160" t="n">
        <v>10402.38</v>
      </c>
    </row>
    <row r="5782">
      <c r="A5782" s="104" t="inlineStr">
        <is>
          <t>2025/26</t>
        </is>
      </c>
      <c r="B5782" s="104" t="inlineStr">
        <is>
          <t>HC-020</t>
        </is>
      </c>
      <c r="C5782" s="104" t="inlineStr">
        <is>
          <t>P029</t>
        </is>
      </c>
      <c r="D5782" s="159" t="n">
        <v>14583</v>
      </c>
      <c r="E5782" s="160" t="n">
        <v>29092.34</v>
      </c>
      <c r="F5782" s="160" t="n">
        <v>4400.84</v>
      </c>
    </row>
    <row r="5783">
      <c r="A5783" s="104" t="inlineStr">
        <is>
          <t>2025/26</t>
        </is>
      </c>
      <c r="B5783" s="104" t="inlineStr">
        <is>
          <t>HC-020</t>
        </is>
      </c>
      <c r="C5783" s="104" t="inlineStr">
        <is>
          <t>P030</t>
        </is>
      </c>
      <c r="D5783" s="159" t="n">
        <v>8459</v>
      </c>
      <c r="E5783" s="160" t="n">
        <v>26515.96</v>
      </c>
      <c r="F5783" s="160" t="n">
        <v>5156.34</v>
      </c>
    </row>
    <row r="5784">
      <c r="A5784" s="104" t="inlineStr">
        <is>
          <t>2025/26</t>
        </is>
      </c>
      <c r="B5784" s="104" t="inlineStr">
        <is>
          <t>HC-020</t>
        </is>
      </c>
      <c r="C5784" s="104" t="inlineStr">
        <is>
          <t>P031</t>
        </is>
      </c>
      <c r="D5784" s="159" t="n">
        <v>3847</v>
      </c>
      <c r="E5784" s="160" t="n">
        <v>20093.68</v>
      </c>
      <c r="F5784" s="160" t="n">
        <v>6077.1</v>
      </c>
    </row>
    <row r="5785">
      <c r="A5785" s="104" t="inlineStr">
        <is>
          <t>2025/26</t>
        </is>
      </c>
      <c r="B5785" s="104" t="inlineStr">
        <is>
          <t>HC-020</t>
        </is>
      </c>
      <c r="C5785" s="104" t="inlineStr">
        <is>
          <t>P032</t>
        </is>
      </c>
      <c r="D5785" s="159" t="n">
        <v>4894</v>
      </c>
      <c r="E5785" s="160" t="n">
        <v>12087.05</v>
      </c>
      <c r="F5785" s="160" t="n">
        <v>2742.62</v>
      </c>
    </row>
    <row r="5786">
      <c r="A5786" s="104" t="inlineStr">
        <is>
          <t>2025/26</t>
        </is>
      </c>
      <c r="B5786" s="104" t="inlineStr">
        <is>
          <t>HC-020</t>
        </is>
      </c>
      <c r="C5786" s="104" t="inlineStr">
        <is>
          <t>P033</t>
        </is>
      </c>
      <c r="D5786" s="159" t="n">
        <v>3167</v>
      </c>
      <c r="E5786" s="160" t="n">
        <v>10230.31</v>
      </c>
      <c r="F5786" s="160" t="n">
        <v>2652.44</v>
      </c>
    </row>
    <row r="5787">
      <c r="A5787" s="104" t="inlineStr">
        <is>
          <t>2025/26</t>
        </is>
      </c>
      <c r="B5787" s="104" t="inlineStr">
        <is>
          <t>HC-020</t>
        </is>
      </c>
      <c r="C5787" s="104" t="inlineStr">
        <is>
          <t>P034</t>
        </is>
      </c>
      <c r="D5787" s="159" t="n">
        <v>2291</v>
      </c>
      <c r="E5787" s="160" t="n">
        <v>10018.81</v>
      </c>
      <c r="F5787" s="160" t="n">
        <v>3138.18</v>
      </c>
    </row>
    <row r="5788">
      <c r="A5788" s="104" t="inlineStr">
        <is>
          <t>2025/26</t>
        </is>
      </c>
      <c r="B5788" s="104" t="inlineStr">
        <is>
          <t>HC-020</t>
        </is>
      </c>
      <c r="C5788" s="104" t="inlineStr">
        <is>
          <t>P035</t>
        </is>
      </c>
      <c r="D5788" s="159" t="n">
        <v>2919</v>
      </c>
      <c r="E5788" s="160" t="n">
        <v>10818.6</v>
      </c>
      <c r="F5788" s="160" t="n">
        <v>3039.21</v>
      </c>
    </row>
    <row r="5789">
      <c r="A5789" s="104" t="inlineStr">
        <is>
          <t>2025/26</t>
        </is>
      </c>
      <c r="B5789" s="104" t="inlineStr">
        <is>
          <t>HC-020</t>
        </is>
      </c>
      <c r="C5789" s="104" t="inlineStr">
        <is>
          <t>P036</t>
        </is>
      </c>
      <c r="D5789" s="159" t="n">
        <v>2369</v>
      </c>
      <c r="E5789" s="160" t="n">
        <v>9450.959999999999</v>
      </c>
      <c r="F5789" s="160" t="n">
        <v>2756.46</v>
      </c>
    </row>
    <row r="5790">
      <c r="A5790" s="104" t="inlineStr">
        <is>
          <t>2025/26</t>
        </is>
      </c>
      <c r="B5790" s="104" t="inlineStr">
        <is>
          <t>HC-020</t>
        </is>
      </c>
      <c r="C5790" s="104" t="inlineStr">
        <is>
          <t>P037</t>
        </is>
      </c>
      <c r="D5790" s="159" t="n">
        <v>3506</v>
      </c>
      <c r="E5790" s="160" t="n">
        <v>12655.04</v>
      </c>
      <c r="F5790" s="160" t="n">
        <v>4239.62</v>
      </c>
    </row>
    <row r="5791">
      <c r="A5791" s="104" t="inlineStr">
        <is>
          <t>2025/26</t>
        </is>
      </c>
      <c r="B5791" s="104" t="inlineStr">
        <is>
          <t>HC-020</t>
        </is>
      </c>
      <c r="C5791" s="104" t="inlineStr">
        <is>
          <t>P038</t>
        </is>
      </c>
      <c r="D5791" s="159" t="n">
        <v>1769</v>
      </c>
      <c r="E5791" s="160" t="n">
        <v>11606.29</v>
      </c>
      <c r="F5791" s="160" t="n">
        <v>3761.82</v>
      </c>
    </row>
    <row r="5792">
      <c r="A5792" s="104" t="inlineStr">
        <is>
          <t>2025/26</t>
        </is>
      </c>
      <c r="B5792" s="104" t="inlineStr">
        <is>
          <t>HC-020</t>
        </is>
      </c>
      <c r="C5792" s="104" t="inlineStr">
        <is>
          <t>P039</t>
        </is>
      </c>
      <c r="D5792" s="159" t="n">
        <v>1805</v>
      </c>
      <c r="E5792" s="160" t="n">
        <v>11829.46</v>
      </c>
      <c r="F5792" s="160" t="n">
        <v>3962.29</v>
      </c>
    </row>
    <row r="5793">
      <c r="A5793" s="104" t="inlineStr">
        <is>
          <t>2025/26</t>
        </is>
      </c>
      <c r="B5793" s="104" t="inlineStr">
        <is>
          <t>HC-020</t>
        </is>
      </c>
      <c r="C5793" s="104" t="inlineStr">
        <is>
          <t>P040</t>
        </is>
      </c>
      <c r="D5793" s="159" t="n">
        <v>653</v>
      </c>
      <c r="E5793" s="160" t="n">
        <v>5218.58</v>
      </c>
      <c r="F5793" s="160" t="n">
        <v>1689.66</v>
      </c>
    </row>
    <row r="5794">
      <c r="A5794" s="104" t="inlineStr">
        <is>
          <t>2025/26</t>
        </is>
      </c>
      <c r="B5794" s="104" t="inlineStr">
        <is>
          <t>HC-020</t>
        </is>
      </c>
      <c r="C5794" s="104" t="inlineStr">
        <is>
          <t>P041</t>
        </is>
      </c>
      <c r="D5794" s="159" t="n">
        <v>380</v>
      </c>
      <c r="E5794" s="160" t="n">
        <v>4294.58</v>
      </c>
      <c r="F5794" s="160" t="n">
        <v>1672.04</v>
      </c>
    </row>
    <row r="5795">
      <c r="A5795" s="104" t="inlineStr">
        <is>
          <t>2025/26</t>
        </is>
      </c>
      <c r="B5795" s="104" t="inlineStr">
        <is>
          <t>HC-020</t>
        </is>
      </c>
      <c r="C5795" s="104" t="inlineStr">
        <is>
          <t>P042</t>
        </is>
      </c>
      <c r="D5795" s="159" t="n">
        <v>559</v>
      </c>
      <c r="E5795" s="160" t="n">
        <v>2333.97</v>
      </c>
      <c r="F5795" s="160" t="n">
        <v>580.7</v>
      </c>
    </row>
    <row r="5796">
      <c r="A5796" s="104" t="inlineStr">
        <is>
          <t>2025/26</t>
        </is>
      </c>
      <c r="B5796" s="104" t="inlineStr">
        <is>
          <t>HC-021</t>
        </is>
      </c>
      <c r="C5796" s="104" t="inlineStr">
        <is>
          <t>P001</t>
        </is>
      </c>
      <c r="D5796" s="159" t="n">
        <v>3998</v>
      </c>
      <c r="E5796" s="160" t="n">
        <v>37592.56</v>
      </c>
      <c r="F5796" s="160" t="n">
        <v>13397.45</v>
      </c>
    </row>
    <row r="5797">
      <c r="A5797" s="104" t="inlineStr">
        <is>
          <t>2025/26</t>
        </is>
      </c>
      <c r="B5797" s="104" t="inlineStr">
        <is>
          <t>HC-021</t>
        </is>
      </c>
      <c r="C5797" s="104" t="inlineStr">
        <is>
          <t>P002</t>
        </is>
      </c>
      <c r="D5797" s="159" t="n">
        <v>5387</v>
      </c>
      <c r="E5797" s="160" t="n">
        <v>58862.44</v>
      </c>
      <c r="F5797" s="160" t="n">
        <v>22254.82</v>
      </c>
    </row>
    <row r="5798">
      <c r="A5798" s="104" t="inlineStr">
        <is>
          <t>2025/26</t>
        </is>
      </c>
      <c r="B5798" s="104" t="inlineStr">
        <is>
          <t>HC-021</t>
        </is>
      </c>
      <c r="C5798" s="104" t="inlineStr">
        <is>
          <t>P003</t>
        </is>
      </c>
      <c r="D5798" s="159" t="n">
        <v>7952</v>
      </c>
      <c r="E5798" s="160" t="n">
        <v>55907.35</v>
      </c>
      <c r="F5798" s="160" t="n">
        <v>18719.5</v>
      </c>
    </row>
    <row r="5799">
      <c r="A5799" s="104" t="inlineStr">
        <is>
          <t>2025/26</t>
        </is>
      </c>
      <c r="B5799" s="104" t="inlineStr">
        <is>
          <t>HC-021</t>
        </is>
      </c>
      <c r="C5799" s="104" t="inlineStr">
        <is>
          <t>P004</t>
        </is>
      </c>
      <c r="D5799" s="159" t="n">
        <v>3403</v>
      </c>
      <c r="E5799" s="160" t="n">
        <v>27826.32</v>
      </c>
      <c r="F5799" s="160" t="n">
        <v>9015.17</v>
      </c>
    </row>
    <row r="5800">
      <c r="A5800" s="104" t="inlineStr">
        <is>
          <t>2025/26</t>
        </is>
      </c>
      <c r="B5800" s="104" t="inlineStr">
        <is>
          <t>HC-021</t>
        </is>
      </c>
      <c r="C5800" s="104" t="inlineStr">
        <is>
          <t>P005</t>
        </is>
      </c>
      <c r="D5800" s="159" t="n">
        <v>7672</v>
      </c>
      <c r="E5800" s="160" t="n">
        <v>59765.12</v>
      </c>
      <c r="F5800" s="160" t="n">
        <v>18721.49</v>
      </c>
    </row>
    <row r="5801">
      <c r="A5801" s="104" t="inlineStr">
        <is>
          <t>2025/26</t>
        </is>
      </c>
      <c r="B5801" s="104" t="inlineStr">
        <is>
          <t>HC-021</t>
        </is>
      </c>
      <c r="C5801" s="104" t="inlineStr">
        <is>
          <t>P006</t>
        </is>
      </c>
      <c r="D5801" s="159" t="n">
        <v>7357</v>
      </c>
      <c r="E5801" s="160" t="n">
        <v>62201.94</v>
      </c>
      <c r="F5801" s="160" t="n">
        <v>18137.38</v>
      </c>
    </row>
    <row r="5802">
      <c r="A5802" s="104" t="inlineStr">
        <is>
          <t>2025/26</t>
        </is>
      </c>
      <c r="B5802" s="104" t="inlineStr">
        <is>
          <t>HC-021</t>
        </is>
      </c>
      <c r="C5802" s="104" t="inlineStr">
        <is>
          <t>P007</t>
        </is>
      </c>
      <c r="D5802" s="159" t="n">
        <v>7174</v>
      </c>
      <c r="E5802" s="160" t="n">
        <v>56566.11</v>
      </c>
      <c r="F5802" s="160" t="n">
        <v>15274.01</v>
      </c>
    </row>
    <row r="5803">
      <c r="A5803" s="104" t="inlineStr">
        <is>
          <t>2025/26</t>
        </is>
      </c>
      <c r="B5803" s="104" t="inlineStr">
        <is>
          <t>HC-021</t>
        </is>
      </c>
      <c r="C5803" s="104" t="inlineStr">
        <is>
          <t>P008</t>
        </is>
      </c>
      <c r="D5803" s="159" t="n">
        <v>5804</v>
      </c>
      <c r="E5803" s="160" t="n">
        <v>44668.16</v>
      </c>
      <c r="F5803" s="160" t="n">
        <v>16400.1</v>
      </c>
    </row>
    <row r="5804">
      <c r="A5804" s="104" t="inlineStr">
        <is>
          <t>2025/26</t>
        </is>
      </c>
      <c r="B5804" s="104" t="inlineStr">
        <is>
          <t>HC-021</t>
        </is>
      </c>
      <c r="C5804" s="104" t="inlineStr">
        <is>
          <t>P009</t>
        </is>
      </c>
      <c r="D5804" s="159" t="n">
        <v>241</v>
      </c>
      <c r="E5804" s="160" t="n">
        <v>3186.27</v>
      </c>
      <c r="F5804" s="160" t="n">
        <v>1293.63</v>
      </c>
    </row>
    <row r="5805">
      <c r="A5805" s="104" t="inlineStr">
        <is>
          <t>2025/26</t>
        </is>
      </c>
      <c r="B5805" s="104" t="inlineStr">
        <is>
          <t>HC-021</t>
        </is>
      </c>
      <c r="C5805" s="104" t="inlineStr">
        <is>
          <t>P010</t>
        </is>
      </c>
      <c r="D5805" s="159" t="n">
        <v>7698</v>
      </c>
      <c r="E5805" s="160" t="n">
        <v>47534.44</v>
      </c>
      <c r="F5805" s="160" t="n">
        <v>15397.65</v>
      </c>
    </row>
    <row r="5806">
      <c r="A5806" s="104" t="inlineStr">
        <is>
          <t>2025/26</t>
        </is>
      </c>
      <c r="B5806" s="104" t="inlineStr">
        <is>
          <t>HC-021</t>
        </is>
      </c>
      <c r="C5806" s="104" t="inlineStr">
        <is>
          <t>P011</t>
        </is>
      </c>
      <c r="D5806" s="159" t="n">
        <v>7281</v>
      </c>
      <c r="E5806" s="160" t="n">
        <v>22134.87</v>
      </c>
      <c r="F5806" s="160" t="n">
        <v>5259.99</v>
      </c>
    </row>
    <row r="5807">
      <c r="A5807" s="104" t="inlineStr">
        <is>
          <t>2025/26</t>
        </is>
      </c>
      <c r="B5807" s="104" t="inlineStr">
        <is>
          <t>HC-021</t>
        </is>
      </c>
      <c r="C5807" s="104" t="inlineStr">
        <is>
          <t>P012</t>
        </is>
      </c>
      <c r="D5807" s="159" t="n">
        <v>8123</v>
      </c>
      <c r="E5807" s="160" t="n">
        <v>31634.95</v>
      </c>
      <c r="F5807" s="160" t="n">
        <v>9566.549999999999</v>
      </c>
    </row>
    <row r="5808">
      <c r="A5808" s="104" t="inlineStr">
        <is>
          <t>2025/26</t>
        </is>
      </c>
      <c r="B5808" s="104" t="inlineStr">
        <is>
          <t>HC-021</t>
        </is>
      </c>
      <c r="C5808" s="104" t="inlineStr">
        <is>
          <t>P013</t>
        </is>
      </c>
      <c r="D5808" s="159" t="n">
        <v>8244</v>
      </c>
      <c r="E5808" s="160" t="n">
        <v>29761.16</v>
      </c>
      <c r="F5808" s="160" t="n">
        <v>7714.01</v>
      </c>
    </row>
    <row r="5809">
      <c r="A5809" s="104" t="inlineStr">
        <is>
          <t>2025/26</t>
        </is>
      </c>
      <c r="B5809" s="104" t="inlineStr">
        <is>
          <t>HC-021</t>
        </is>
      </c>
      <c r="C5809" s="104" t="inlineStr">
        <is>
          <t>P014</t>
        </is>
      </c>
      <c r="D5809" s="159" t="n">
        <v>8861</v>
      </c>
      <c r="E5809" s="160" t="n">
        <v>36202.27</v>
      </c>
      <c r="F5809" s="160" t="n">
        <v>10167.48</v>
      </c>
    </row>
    <row r="5810">
      <c r="A5810" s="104" t="inlineStr">
        <is>
          <t>2025/26</t>
        </is>
      </c>
      <c r="B5810" s="104" t="inlineStr">
        <is>
          <t>HC-021</t>
        </is>
      </c>
      <c r="C5810" s="104" t="inlineStr">
        <is>
          <t>P015</t>
        </is>
      </c>
      <c r="D5810" s="159" t="n">
        <v>6361</v>
      </c>
      <c r="E5810" s="160" t="n">
        <v>31429.1</v>
      </c>
      <c r="F5810" s="160" t="n">
        <v>10520.03</v>
      </c>
    </row>
    <row r="5811">
      <c r="A5811" s="104" t="inlineStr">
        <is>
          <t>2025/26</t>
        </is>
      </c>
      <c r="B5811" s="104" t="inlineStr">
        <is>
          <t>HC-021</t>
        </is>
      </c>
      <c r="C5811" s="104" t="inlineStr">
        <is>
          <t>P016</t>
        </is>
      </c>
      <c r="D5811" s="159" t="n">
        <v>3490</v>
      </c>
      <c r="E5811" s="160" t="n">
        <v>22540.87</v>
      </c>
      <c r="F5811" s="160" t="n">
        <v>7060.76</v>
      </c>
    </row>
    <row r="5812">
      <c r="A5812" s="104" t="inlineStr">
        <is>
          <t>2025/26</t>
        </is>
      </c>
      <c r="B5812" s="104" t="inlineStr">
        <is>
          <t>HC-021</t>
        </is>
      </c>
      <c r="C5812" s="104" t="inlineStr">
        <is>
          <t>P017</t>
        </is>
      </c>
      <c r="D5812" s="159" t="n">
        <v>3051</v>
      </c>
      <c r="E5812" s="160" t="n">
        <v>21737.85</v>
      </c>
      <c r="F5812" s="160" t="n">
        <v>7511.61</v>
      </c>
    </row>
    <row r="5813">
      <c r="A5813" s="104" t="inlineStr">
        <is>
          <t>2025/26</t>
        </is>
      </c>
      <c r="B5813" s="104" t="inlineStr">
        <is>
          <t>HC-021</t>
        </is>
      </c>
      <c r="C5813" s="104" t="inlineStr">
        <is>
          <t>P018</t>
        </is>
      </c>
      <c r="D5813" s="159" t="n">
        <v>7328</v>
      </c>
      <c r="E5813" s="160" t="n">
        <v>20189.7</v>
      </c>
      <c r="F5813" s="160" t="n">
        <v>4361.02</v>
      </c>
    </row>
    <row r="5814">
      <c r="A5814" s="104" t="inlineStr">
        <is>
          <t>2025/26</t>
        </is>
      </c>
      <c r="B5814" s="104" t="inlineStr">
        <is>
          <t>HC-021</t>
        </is>
      </c>
      <c r="C5814" s="104" t="inlineStr">
        <is>
          <t>P019</t>
        </is>
      </c>
      <c r="D5814" s="159" t="n">
        <v>8846</v>
      </c>
      <c r="E5814" s="160" t="n">
        <v>23528.23</v>
      </c>
      <c r="F5814" s="160" t="n">
        <v>6098.98</v>
      </c>
    </row>
    <row r="5815">
      <c r="A5815" s="104" t="inlineStr">
        <is>
          <t>2025/26</t>
        </is>
      </c>
      <c r="B5815" s="104" t="inlineStr">
        <is>
          <t>HC-021</t>
        </is>
      </c>
      <c r="C5815" s="104" t="inlineStr">
        <is>
          <t>P020</t>
        </is>
      </c>
      <c r="D5815" s="159" t="n">
        <v>6030</v>
      </c>
      <c r="E5815" s="160" t="n">
        <v>16038.98</v>
      </c>
      <c r="F5815" s="160" t="n">
        <v>4157.83</v>
      </c>
    </row>
    <row r="5816">
      <c r="A5816" s="104" t="inlineStr">
        <is>
          <t>2025/26</t>
        </is>
      </c>
      <c r="B5816" s="104" t="inlineStr">
        <is>
          <t>HC-021</t>
        </is>
      </c>
      <c r="C5816" s="104" t="inlineStr">
        <is>
          <t>P021</t>
        </is>
      </c>
      <c r="D5816" s="159" t="n">
        <v>9285</v>
      </c>
      <c r="E5816" s="160" t="n">
        <v>31757.04</v>
      </c>
      <c r="F5816" s="160" t="n">
        <v>8916.780000000001</v>
      </c>
    </row>
    <row r="5817">
      <c r="A5817" s="104" t="inlineStr">
        <is>
          <t>2025/26</t>
        </is>
      </c>
      <c r="B5817" s="104" t="inlineStr">
        <is>
          <t>HC-021</t>
        </is>
      </c>
      <c r="C5817" s="104" t="inlineStr">
        <is>
          <t>P022</t>
        </is>
      </c>
      <c r="D5817" s="159" t="n">
        <v>7737</v>
      </c>
      <c r="E5817" s="160" t="n">
        <v>24995.01</v>
      </c>
      <c r="F5817" s="160" t="n">
        <v>6748.49</v>
      </c>
    </row>
    <row r="5818">
      <c r="A5818" s="104" t="inlineStr">
        <is>
          <t>2025/26</t>
        </is>
      </c>
      <c r="B5818" s="104" t="inlineStr">
        <is>
          <t>HC-021</t>
        </is>
      </c>
      <c r="C5818" s="104" t="inlineStr">
        <is>
          <t>P023</t>
        </is>
      </c>
      <c r="D5818" s="159" t="n">
        <v>8581</v>
      </c>
      <c r="E5818" s="160" t="n">
        <v>17933.29</v>
      </c>
      <c r="F5818" s="160" t="n">
        <v>3485.88</v>
      </c>
    </row>
    <row r="5819">
      <c r="A5819" s="104" t="inlineStr">
        <is>
          <t>2025/26</t>
        </is>
      </c>
      <c r="B5819" s="104" t="inlineStr">
        <is>
          <t>HC-021</t>
        </is>
      </c>
      <c r="C5819" s="104" t="inlineStr">
        <is>
          <t>P024</t>
        </is>
      </c>
      <c r="D5819" s="159" t="n">
        <v>9440</v>
      </c>
      <c r="E5819" s="160" t="n">
        <v>21527.24</v>
      </c>
      <c r="F5819" s="160" t="n">
        <v>4417.98</v>
      </c>
    </row>
    <row r="5820">
      <c r="A5820" s="104" t="inlineStr">
        <is>
          <t>2025/26</t>
        </is>
      </c>
      <c r="B5820" s="104" t="inlineStr">
        <is>
          <t>HC-021</t>
        </is>
      </c>
      <c r="C5820" s="104" t="inlineStr">
        <is>
          <t>P025</t>
        </is>
      </c>
      <c r="D5820" s="159" t="n">
        <v>7867</v>
      </c>
      <c r="E5820" s="160" t="n">
        <v>31387.09</v>
      </c>
      <c r="F5820" s="160" t="n">
        <v>11526.78</v>
      </c>
    </row>
    <row r="5821">
      <c r="A5821" s="104" t="inlineStr">
        <is>
          <t>2025/26</t>
        </is>
      </c>
      <c r="B5821" s="104" t="inlineStr">
        <is>
          <t>HC-021</t>
        </is>
      </c>
      <c r="C5821" s="104" t="inlineStr">
        <is>
          <t>P026</t>
        </is>
      </c>
      <c r="D5821" s="159" t="n">
        <v>4699</v>
      </c>
      <c r="E5821" s="160" t="n">
        <v>21873.13</v>
      </c>
      <c r="F5821" s="160" t="n">
        <v>7087.59</v>
      </c>
    </row>
    <row r="5822">
      <c r="A5822" s="104" t="inlineStr">
        <is>
          <t>2025/26</t>
        </is>
      </c>
      <c r="B5822" s="104" t="inlineStr">
        <is>
          <t>HC-021</t>
        </is>
      </c>
      <c r="C5822" s="104" t="inlineStr">
        <is>
          <t>P027</t>
        </is>
      </c>
      <c r="D5822" s="159" t="n">
        <v>3955</v>
      </c>
      <c r="E5822" s="160" t="n">
        <v>18413.38</v>
      </c>
      <c r="F5822" s="160" t="n">
        <v>5966.17</v>
      </c>
    </row>
    <row r="5823">
      <c r="A5823" s="104" t="inlineStr">
        <is>
          <t>2025/26</t>
        </is>
      </c>
      <c r="B5823" s="104" t="inlineStr">
        <is>
          <t>HC-021</t>
        </is>
      </c>
      <c r="C5823" s="104" t="inlineStr">
        <is>
          <t>P028</t>
        </is>
      </c>
      <c r="D5823" s="159" t="n">
        <v>5489</v>
      </c>
      <c r="E5823" s="160" t="n">
        <v>27114.4</v>
      </c>
      <c r="F5823" s="160" t="n">
        <v>9372.360000000001</v>
      </c>
    </row>
    <row r="5824">
      <c r="A5824" s="104" t="inlineStr">
        <is>
          <t>2025/26</t>
        </is>
      </c>
      <c r="B5824" s="104" t="inlineStr">
        <is>
          <t>HC-021</t>
        </is>
      </c>
      <c r="C5824" s="104" t="inlineStr">
        <is>
          <t>P029</t>
        </is>
      </c>
      <c r="D5824" s="159" t="n">
        <v>14315</v>
      </c>
      <c r="E5824" s="160" t="n">
        <v>28557.7</v>
      </c>
      <c r="F5824" s="160" t="n">
        <v>4317.99</v>
      </c>
    </row>
    <row r="5825">
      <c r="A5825" s="104" t="inlineStr">
        <is>
          <t>2025/26</t>
        </is>
      </c>
      <c r="B5825" s="104" t="inlineStr">
        <is>
          <t>HC-021</t>
        </is>
      </c>
      <c r="C5825" s="104" t="inlineStr">
        <is>
          <t>P030</t>
        </is>
      </c>
      <c r="D5825" s="159" t="n">
        <v>7411</v>
      </c>
      <c r="E5825" s="160" t="n">
        <v>23231.78</v>
      </c>
      <c r="F5825" s="160" t="n">
        <v>4516.34</v>
      </c>
    </row>
    <row r="5826">
      <c r="A5826" s="104" t="inlineStr">
        <is>
          <t>2025/26</t>
        </is>
      </c>
      <c r="B5826" s="104" t="inlineStr">
        <is>
          <t>HC-021</t>
        </is>
      </c>
      <c r="C5826" s="104" t="inlineStr">
        <is>
          <t>P031</t>
        </is>
      </c>
      <c r="D5826" s="159" t="n">
        <v>3255</v>
      </c>
      <c r="E5826" s="160" t="n">
        <v>17012.34</v>
      </c>
      <c r="F5826" s="160" t="n">
        <v>5144.89</v>
      </c>
    </row>
    <row r="5827">
      <c r="A5827" s="104" t="inlineStr">
        <is>
          <t>2025/26</t>
        </is>
      </c>
      <c r="B5827" s="104" t="inlineStr">
        <is>
          <t>HC-021</t>
        </is>
      </c>
      <c r="C5827" s="104" t="inlineStr">
        <is>
          <t>P032</t>
        </is>
      </c>
      <c r="D5827" s="159" t="n">
        <v>4278</v>
      </c>
      <c r="E5827" s="160" t="n">
        <v>10565.14</v>
      </c>
      <c r="F5827" s="160" t="n">
        <v>2396.43</v>
      </c>
    </row>
    <row r="5828">
      <c r="A5828" s="104" t="inlineStr">
        <is>
          <t>2025/26</t>
        </is>
      </c>
      <c r="B5828" s="104" t="inlineStr">
        <is>
          <t>HC-021</t>
        </is>
      </c>
      <c r="C5828" s="104" t="inlineStr">
        <is>
          <t>P033</t>
        </is>
      </c>
      <c r="D5828" s="159" t="n">
        <v>2839</v>
      </c>
      <c r="E5828" s="160" t="n">
        <v>9166.1</v>
      </c>
      <c r="F5828" s="160" t="n">
        <v>2376.03</v>
      </c>
    </row>
    <row r="5829">
      <c r="A5829" s="104" t="inlineStr">
        <is>
          <t>2025/26</t>
        </is>
      </c>
      <c r="B5829" s="104" t="inlineStr">
        <is>
          <t>HC-021</t>
        </is>
      </c>
      <c r="C5829" s="104" t="inlineStr">
        <is>
          <t>P034</t>
        </is>
      </c>
      <c r="D5829" s="159" t="n">
        <v>2016</v>
      </c>
      <c r="E5829" s="160" t="n">
        <v>8806.16</v>
      </c>
      <c r="F5829" s="160" t="n">
        <v>2757.56</v>
      </c>
    </row>
    <row r="5830">
      <c r="A5830" s="104" t="inlineStr">
        <is>
          <t>2025/26</t>
        </is>
      </c>
      <c r="B5830" s="104" t="inlineStr">
        <is>
          <t>HC-021</t>
        </is>
      </c>
      <c r="C5830" s="104" t="inlineStr">
        <is>
          <t>P035</t>
        </is>
      </c>
      <c r="D5830" s="159" t="n">
        <v>2813</v>
      </c>
      <c r="E5830" s="160" t="n">
        <v>10417.51</v>
      </c>
      <c r="F5830" s="160" t="n">
        <v>2925.33</v>
      </c>
    </row>
    <row r="5831">
      <c r="A5831" s="104" t="inlineStr">
        <is>
          <t>2025/26</t>
        </is>
      </c>
      <c r="B5831" s="104" t="inlineStr">
        <is>
          <t>HC-021</t>
        </is>
      </c>
      <c r="C5831" s="104" t="inlineStr">
        <is>
          <t>P036</t>
        </is>
      </c>
      <c r="D5831" s="159" t="n">
        <v>2089</v>
      </c>
      <c r="E5831" s="160" t="n">
        <v>8327.34</v>
      </c>
      <c r="F5831" s="160" t="n">
        <v>2428.11</v>
      </c>
    </row>
    <row r="5832">
      <c r="A5832" s="104" t="inlineStr">
        <is>
          <t>2025/26</t>
        </is>
      </c>
      <c r="B5832" s="104" t="inlineStr">
        <is>
          <t>HC-021</t>
        </is>
      </c>
      <c r="C5832" s="104" t="inlineStr">
        <is>
          <t>P037</t>
        </is>
      </c>
      <c r="D5832" s="159" t="n">
        <v>3167</v>
      </c>
      <c r="E5832" s="160" t="n">
        <v>11437.74</v>
      </c>
      <c r="F5832" s="160" t="n">
        <v>3829.54</v>
      </c>
    </row>
    <row r="5833">
      <c r="A5833" s="104" t="inlineStr">
        <is>
          <t>2025/26</t>
        </is>
      </c>
      <c r="B5833" s="104" t="inlineStr">
        <is>
          <t>HC-021</t>
        </is>
      </c>
      <c r="C5833" s="104" t="inlineStr">
        <is>
          <t>P038</t>
        </is>
      </c>
      <c r="D5833" s="159" t="n">
        <v>1574</v>
      </c>
      <c r="E5833" s="160" t="n">
        <v>10333.02</v>
      </c>
      <c r="F5833" s="160" t="n">
        <v>3348.03</v>
      </c>
    </row>
    <row r="5834">
      <c r="A5834" s="104" t="inlineStr">
        <is>
          <t>2025/26</t>
        </is>
      </c>
      <c r="B5834" s="104" t="inlineStr">
        <is>
          <t>HC-021</t>
        </is>
      </c>
      <c r="C5834" s="104" t="inlineStr">
        <is>
          <t>P039</t>
        </is>
      </c>
      <c r="D5834" s="159" t="n">
        <v>1578</v>
      </c>
      <c r="E5834" s="160" t="n">
        <v>10337.78</v>
      </c>
      <c r="F5834" s="160" t="n">
        <v>3461.51</v>
      </c>
    </row>
    <row r="5835">
      <c r="A5835" s="104" t="inlineStr">
        <is>
          <t>2025/26</t>
        </is>
      </c>
      <c r="B5835" s="104" t="inlineStr">
        <is>
          <t>HC-021</t>
        </is>
      </c>
      <c r="C5835" s="104" t="inlineStr">
        <is>
          <t>P040</t>
        </is>
      </c>
      <c r="D5835" s="159" t="n">
        <v>594</v>
      </c>
      <c r="E5835" s="160" t="n">
        <v>4737.16</v>
      </c>
      <c r="F5835" s="160" t="n">
        <v>1535.45</v>
      </c>
    </row>
    <row r="5836">
      <c r="A5836" s="104" t="inlineStr">
        <is>
          <t>2025/26</t>
        </is>
      </c>
      <c r="B5836" s="104" t="inlineStr">
        <is>
          <t>HC-021</t>
        </is>
      </c>
      <c r="C5836" s="104" t="inlineStr">
        <is>
          <t>P041</t>
        </is>
      </c>
      <c r="D5836" s="159" t="n">
        <v>318</v>
      </c>
      <c r="E5836" s="160" t="n">
        <v>3596.25</v>
      </c>
      <c r="F5836" s="160" t="n">
        <v>1396.24</v>
      </c>
    </row>
    <row r="5837">
      <c r="A5837" s="104" t="inlineStr">
        <is>
          <t>2025/26</t>
        </is>
      </c>
      <c r="B5837" s="104" t="inlineStr">
        <is>
          <t>HC-021</t>
        </is>
      </c>
      <c r="C5837" s="104" t="inlineStr">
        <is>
          <t>P042</t>
        </is>
      </c>
      <c r="D5837" s="159" t="n">
        <v>578</v>
      </c>
      <c r="E5837" s="160" t="n">
        <v>2417.15</v>
      </c>
      <c r="F5837" s="160" t="n">
        <v>599.47</v>
      </c>
    </row>
    <row r="5838">
      <c r="A5838" s="104" t="inlineStr">
        <is>
          <t>2025/26</t>
        </is>
      </c>
      <c r="B5838" s="104" t="inlineStr">
        <is>
          <t>HC-022</t>
        </is>
      </c>
      <c r="C5838" s="104" t="inlineStr">
        <is>
          <t>P001</t>
        </is>
      </c>
      <c r="D5838" s="159" t="n">
        <v>3729</v>
      </c>
      <c r="E5838" s="160" t="n">
        <v>35065.85</v>
      </c>
      <c r="F5838" s="160" t="n">
        <v>12482.68</v>
      </c>
    </row>
    <row r="5839">
      <c r="A5839" s="104" t="inlineStr">
        <is>
          <t>2025/26</t>
        </is>
      </c>
      <c r="B5839" s="104" t="inlineStr">
        <is>
          <t>HC-022</t>
        </is>
      </c>
      <c r="C5839" s="104" t="inlineStr">
        <is>
          <t>P002</t>
        </is>
      </c>
      <c r="D5839" s="159" t="n">
        <v>5445</v>
      </c>
      <c r="E5839" s="160" t="n">
        <v>59474.15</v>
      </c>
      <c r="F5839" s="160" t="n">
        <v>22455.83</v>
      </c>
    </row>
    <row r="5840">
      <c r="A5840" s="104" t="inlineStr">
        <is>
          <t>2025/26</t>
        </is>
      </c>
      <c r="B5840" s="104" t="inlineStr">
        <is>
          <t>HC-022</t>
        </is>
      </c>
      <c r="C5840" s="104" t="inlineStr">
        <is>
          <t>P003</t>
        </is>
      </c>
      <c r="D5840" s="159" t="n">
        <v>7628</v>
      </c>
      <c r="E5840" s="160" t="n">
        <v>53623.03</v>
      </c>
      <c r="F5840" s="160" t="n">
        <v>17931.54</v>
      </c>
    </row>
    <row r="5841">
      <c r="A5841" s="104" t="inlineStr">
        <is>
          <t>2025/26</t>
        </is>
      </c>
      <c r="B5841" s="104" t="inlineStr">
        <is>
          <t>HC-022</t>
        </is>
      </c>
      <c r="C5841" s="104" t="inlineStr">
        <is>
          <t>P004</t>
        </is>
      </c>
      <c r="D5841" s="159" t="n">
        <v>3312</v>
      </c>
      <c r="E5841" s="160" t="n">
        <v>27048.96</v>
      </c>
      <c r="F5841" s="160" t="n">
        <v>8756.08</v>
      </c>
    </row>
    <row r="5842">
      <c r="A5842" s="104" t="inlineStr">
        <is>
          <t>2025/26</t>
        </is>
      </c>
      <c r="B5842" s="104" t="inlineStr">
        <is>
          <t>HC-022</t>
        </is>
      </c>
      <c r="C5842" s="104" t="inlineStr">
        <is>
          <t>P005</t>
        </is>
      </c>
      <c r="D5842" s="159" t="n">
        <v>7457</v>
      </c>
      <c r="E5842" s="160" t="n">
        <v>58084.94</v>
      </c>
      <c r="F5842" s="160" t="n">
        <v>18170.11</v>
      </c>
    </row>
    <row r="5843">
      <c r="A5843" s="104" t="inlineStr">
        <is>
          <t>2025/26</t>
        </is>
      </c>
      <c r="B5843" s="104" t="inlineStr">
        <is>
          <t>HC-022</t>
        </is>
      </c>
      <c r="C5843" s="104" t="inlineStr">
        <is>
          <t>P006</t>
        </is>
      </c>
      <c r="D5843" s="159" t="n">
        <v>6896</v>
      </c>
      <c r="E5843" s="160" t="n">
        <v>58287.74</v>
      </c>
      <c r="F5843" s="160" t="n">
        <v>16977.17</v>
      </c>
    </row>
    <row r="5844">
      <c r="A5844" s="104" t="inlineStr">
        <is>
          <t>2025/26</t>
        </is>
      </c>
      <c r="B5844" s="104" t="inlineStr">
        <is>
          <t>HC-022</t>
        </is>
      </c>
      <c r="C5844" s="104" t="inlineStr">
        <is>
          <t>P007</t>
        </is>
      </c>
      <c r="D5844" s="159" t="n">
        <v>6597</v>
      </c>
      <c r="E5844" s="160" t="n">
        <v>52017.96</v>
      </c>
      <c r="F5844" s="160" t="n">
        <v>14032.63</v>
      </c>
    </row>
    <row r="5845">
      <c r="A5845" s="104" t="inlineStr">
        <is>
          <t>2025/26</t>
        </is>
      </c>
      <c r="B5845" s="104" t="inlineStr">
        <is>
          <t>HC-022</t>
        </is>
      </c>
      <c r="C5845" s="104" t="inlineStr">
        <is>
          <t>P008</t>
        </is>
      </c>
      <c r="D5845" s="159" t="n">
        <v>5528</v>
      </c>
      <c r="E5845" s="160" t="n">
        <v>42537.96</v>
      </c>
      <c r="F5845" s="160" t="n">
        <v>15602.54</v>
      </c>
    </row>
    <row r="5846">
      <c r="A5846" s="104" t="inlineStr">
        <is>
          <t>2025/26</t>
        </is>
      </c>
      <c r="B5846" s="104" t="inlineStr">
        <is>
          <t>HC-022</t>
        </is>
      </c>
      <c r="C5846" s="104" t="inlineStr">
        <is>
          <t>P009</t>
        </is>
      </c>
      <c r="D5846" s="159" t="n">
        <v>210</v>
      </c>
      <c r="E5846" s="160" t="n">
        <v>2777.2</v>
      </c>
      <c r="F5846" s="160" t="n">
        <v>1125.08</v>
      </c>
    </row>
    <row r="5847">
      <c r="A5847" s="104" t="inlineStr">
        <is>
          <t>2025/26</t>
        </is>
      </c>
      <c r="B5847" s="104" t="inlineStr">
        <is>
          <t>HC-022</t>
        </is>
      </c>
      <c r="C5847" s="104" t="inlineStr">
        <is>
          <t>P010</t>
        </is>
      </c>
      <c r="D5847" s="159" t="n">
        <v>7426</v>
      </c>
      <c r="E5847" s="160" t="n">
        <v>45855.61</v>
      </c>
      <c r="F5847" s="160" t="n">
        <v>14838.69</v>
      </c>
    </row>
    <row r="5848">
      <c r="A5848" s="104" t="inlineStr">
        <is>
          <t>2025/26</t>
        </is>
      </c>
      <c r="B5848" s="104" t="inlineStr">
        <is>
          <t>HC-022</t>
        </is>
      </c>
      <c r="C5848" s="104" t="inlineStr">
        <is>
          <t>P011</t>
        </is>
      </c>
      <c r="D5848" s="159" t="n">
        <v>6955</v>
      </c>
      <c r="E5848" s="160" t="n">
        <v>21144.39</v>
      </c>
      <c r="F5848" s="160" t="n">
        <v>5017.58</v>
      </c>
    </row>
    <row r="5849">
      <c r="A5849" s="104" t="inlineStr">
        <is>
          <t>2025/26</t>
        </is>
      </c>
      <c r="B5849" s="104" t="inlineStr">
        <is>
          <t>HC-022</t>
        </is>
      </c>
      <c r="C5849" s="104" t="inlineStr">
        <is>
          <t>P012</t>
        </is>
      </c>
      <c r="D5849" s="159" t="n">
        <v>7599</v>
      </c>
      <c r="E5849" s="160" t="n">
        <v>29596.87</v>
      </c>
      <c r="F5849" s="160" t="n">
        <v>8941.049999999999</v>
      </c>
    </row>
    <row r="5850">
      <c r="A5850" s="104" t="inlineStr">
        <is>
          <t>2025/26</t>
        </is>
      </c>
      <c r="B5850" s="104" t="inlineStr">
        <is>
          <t>HC-022</t>
        </is>
      </c>
      <c r="C5850" s="104" t="inlineStr">
        <is>
          <t>P013</t>
        </is>
      </c>
      <c r="D5850" s="159" t="n">
        <v>8151</v>
      </c>
      <c r="E5850" s="160" t="n">
        <v>29424.27</v>
      </c>
      <c r="F5850" s="160" t="n">
        <v>7618.08</v>
      </c>
    </row>
    <row r="5851">
      <c r="A5851" s="104" t="inlineStr">
        <is>
          <t>2025/26</t>
        </is>
      </c>
      <c r="B5851" s="104" t="inlineStr">
        <is>
          <t>HC-022</t>
        </is>
      </c>
      <c r="C5851" s="104" t="inlineStr">
        <is>
          <t>P014</t>
        </is>
      </c>
      <c r="D5851" s="159" t="n">
        <v>8676</v>
      </c>
      <c r="E5851" s="160" t="n">
        <v>35441.88</v>
      </c>
      <c r="F5851" s="160" t="n">
        <v>9942.469999999999</v>
      </c>
    </row>
    <row r="5852">
      <c r="A5852" s="104" t="inlineStr">
        <is>
          <t>2025/26</t>
        </is>
      </c>
      <c r="B5852" s="104" t="inlineStr">
        <is>
          <t>HC-022</t>
        </is>
      </c>
      <c r="C5852" s="104" t="inlineStr">
        <is>
          <t>P015</t>
        </is>
      </c>
      <c r="D5852" s="159" t="n">
        <v>6039</v>
      </c>
      <c r="E5852" s="160" t="n">
        <v>29835.11</v>
      </c>
      <c r="F5852" s="160" t="n">
        <v>9979.49</v>
      </c>
    </row>
    <row r="5853">
      <c r="A5853" s="104" t="inlineStr">
        <is>
          <t>2025/26</t>
        </is>
      </c>
      <c r="B5853" s="104" t="inlineStr">
        <is>
          <t>HC-022</t>
        </is>
      </c>
      <c r="C5853" s="104" t="inlineStr">
        <is>
          <t>P016</t>
        </is>
      </c>
      <c r="D5853" s="159" t="n">
        <v>3316</v>
      </c>
      <c r="E5853" s="160" t="n">
        <v>21426.01</v>
      </c>
      <c r="F5853" s="160" t="n">
        <v>6704.38</v>
      </c>
    </row>
    <row r="5854">
      <c r="A5854" s="104" t="inlineStr">
        <is>
          <t>2025/26</t>
        </is>
      </c>
      <c r="B5854" s="104" t="inlineStr">
        <is>
          <t>HC-022</t>
        </is>
      </c>
      <c r="C5854" s="104" t="inlineStr">
        <is>
          <t>P017</t>
        </is>
      </c>
      <c r="D5854" s="159" t="n">
        <v>2993</v>
      </c>
      <c r="E5854" s="160" t="n">
        <v>21324.32</v>
      </c>
      <c r="F5854" s="160" t="n">
        <v>7362.85</v>
      </c>
    </row>
    <row r="5855">
      <c r="A5855" s="104" t="inlineStr">
        <is>
          <t>2025/26</t>
        </is>
      </c>
      <c r="B5855" s="104" t="inlineStr">
        <is>
          <t>HC-022</t>
        </is>
      </c>
      <c r="C5855" s="104" t="inlineStr">
        <is>
          <t>P018</t>
        </is>
      </c>
      <c r="D5855" s="159" t="n">
        <v>6963</v>
      </c>
      <c r="E5855" s="160" t="n">
        <v>19178.54</v>
      </c>
      <c r="F5855" s="160" t="n">
        <v>4138.97</v>
      </c>
    </row>
    <row r="5856">
      <c r="A5856" s="104" t="inlineStr">
        <is>
          <t>2025/26</t>
        </is>
      </c>
      <c r="B5856" s="104" t="inlineStr">
        <is>
          <t>HC-022</t>
        </is>
      </c>
      <c r="C5856" s="104" t="inlineStr">
        <is>
          <t>P019</t>
        </is>
      </c>
      <c r="D5856" s="159" t="n">
        <v>8991</v>
      </c>
      <c r="E5856" s="160" t="n">
        <v>23912.43</v>
      </c>
      <c r="F5856" s="160" t="n">
        <v>6191.69</v>
      </c>
    </row>
    <row r="5857">
      <c r="A5857" s="104" t="inlineStr">
        <is>
          <t>2025/26</t>
        </is>
      </c>
      <c r="B5857" s="104" t="inlineStr">
        <is>
          <t>HC-022</t>
        </is>
      </c>
      <c r="C5857" s="104" t="inlineStr">
        <is>
          <t>P020</t>
        </is>
      </c>
      <c r="D5857" s="159" t="n">
        <v>5623</v>
      </c>
      <c r="E5857" s="160" t="n">
        <v>14953.04</v>
      </c>
      <c r="F5857" s="160" t="n">
        <v>3871.45</v>
      </c>
    </row>
    <row r="5858">
      <c r="A5858" s="104" t="inlineStr">
        <is>
          <t>2025/26</t>
        </is>
      </c>
      <c r="B5858" s="104" t="inlineStr">
        <is>
          <t>HC-022</t>
        </is>
      </c>
      <c r="C5858" s="104" t="inlineStr">
        <is>
          <t>P021</t>
        </is>
      </c>
      <c r="D5858" s="159" t="n">
        <v>8443</v>
      </c>
      <c r="E5858" s="160" t="n">
        <v>28877.89</v>
      </c>
      <c r="F5858" s="160" t="n">
        <v>8100.03</v>
      </c>
    </row>
    <row r="5859">
      <c r="A5859" s="104" t="inlineStr">
        <is>
          <t>2025/26</t>
        </is>
      </c>
      <c r="B5859" s="104" t="inlineStr">
        <is>
          <t>HC-022</t>
        </is>
      </c>
      <c r="C5859" s="104" t="inlineStr">
        <is>
          <t>P022</t>
        </is>
      </c>
      <c r="D5859" s="159" t="n">
        <v>7534</v>
      </c>
      <c r="E5859" s="160" t="n">
        <v>24330.71</v>
      </c>
      <c r="F5859" s="160" t="n">
        <v>6562.34</v>
      </c>
    </row>
    <row r="5860">
      <c r="A5860" s="104" t="inlineStr">
        <is>
          <t>2025/26</t>
        </is>
      </c>
      <c r="B5860" s="104" t="inlineStr">
        <is>
          <t>HC-022</t>
        </is>
      </c>
      <c r="C5860" s="104" t="inlineStr">
        <is>
          <t>P023</t>
        </is>
      </c>
      <c r="D5860" s="159" t="n">
        <v>8375</v>
      </c>
      <c r="E5860" s="160" t="n">
        <v>17500.48</v>
      </c>
      <c r="F5860" s="160" t="n">
        <v>3398.03</v>
      </c>
    </row>
    <row r="5861">
      <c r="A5861" s="104" t="inlineStr">
        <is>
          <t>2025/26</t>
        </is>
      </c>
      <c r="B5861" s="104" t="inlineStr">
        <is>
          <t>HC-022</t>
        </is>
      </c>
      <c r="C5861" s="104" t="inlineStr">
        <is>
          <t>P024</t>
        </is>
      </c>
      <c r="D5861" s="159" t="n">
        <v>9179</v>
      </c>
      <c r="E5861" s="160" t="n">
        <v>20928.42</v>
      </c>
      <c r="F5861" s="160" t="n">
        <v>4290.45</v>
      </c>
    </row>
    <row r="5862">
      <c r="A5862" s="104" t="inlineStr">
        <is>
          <t>2025/26</t>
        </is>
      </c>
      <c r="B5862" s="104" t="inlineStr">
        <is>
          <t>HC-022</t>
        </is>
      </c>
      <c r="C5862" s="104" t="inlineStr">
        <is>
          <t>P025</t>
        </is>
      </c>
      <c r="D5862" s="159" t="n">
        <v>7949</v>
      </c>
      <c r="E5862" s="160" t="n">
        <v>31723.41</v>
      </c>
      <c r="F5862" s="160" t="n">
        <v>11638.74</v>
      </c>
    </row>
    <row r="5863">
      <c r="A5863" s="104" t="inlineStr">
        <is>
          <t>2025/26</t>
        </is>
      </c>
      <c r="B5863" s="104" t="inlineStr">
        <is>
          <t>HC-022</t>
        </is>
      </c>
      <c r="C5863" s="104" t="inlineStr">
        <is>
          <t>P026</t>
        </is>
      </c>
      <c r="D5863" s="159" t="n">
        <v>4681</v>
      </c>
      <c r="E5863" s="160" t="n">
        <v>21782.55</v>
      </c>
      <c r="F5863" s="160" t="n">
        <v>7048.84</v>
      </c>
    </row>
    <row r="5864">
      <c r="A5864" s="104" t="inlineStr">
        <is>
          <t>2025/26</t>
        </is>
      </c>
      <c r="B5864" s="104" t="inlineStr">
        <is>
          <t>HC-022</t>
        </is>
      </c>
      <c r="C5864" s="104" t="inlineStr">
        <is>
          <t>P027</t>
        </is>
      </c>
      <c r="D5864" s="159" t="n">
        <v>3758</v>
      </c>
      <c r="E5864" s="160" t="n">
        <v>17490.12</v>
      </c>
      <c r="F5864" s="160" t="n">
        <v>5659.67</v>
      </c>
    </row>
    <row r="5865">
      <c r="A5865" s="104" t="inlineStr">
        <is>
          <t>2025/26</t>
        </is>
      </c>
      <c r="B5865" s="104" t="inlineStr">
        <is>
          <t>HC-022</t>
        </is>
      </c>
      <c r="C5865" s="104" t="inlineStr">
        <is>
          <t>P028</t>
        </is>
      </c>
      <c r="D5865" s="159" t="n">
        <v>5313</v>
      </c>
      <c r="E5865" s="160" t="n">
        <v>26246.35</v>
      </c>
      <c r="F5865" s="160" t="n">
        <v>9061.41</v>
      </c>
    </row>
    <row r="5866">
      <c r="A5866" s="104" t="inlineStr">
        <is>
          <t>2025/26</t>
        </is>
      </c>
      <c r="B5866" s="104" t="inlineStr">
        <is>
          <t>HC-022</t>
        </is>
      </c>
      <c r="C5866" s="104" t="inlineStr">
        <is>
          <t>P029</t>
        </is>
      </c>
      <c r="D5866" s="159" t="n">
        <v>13007</v>
      </c>
      <c r="E5866" s="160" t="n">
        <v>25948.91</v>
      </c>
      <c r="F5866" s="160" t="n">
        <v>3918.5</v>
      </c>
    </row>
    <row r="5867">
      <c r="A5867" s="104" t="inlineStr">
        <is>
          <t>2025/26</t>
        </is>
      </c>
      <c r="B5867" s="104" t="inlineStr">
        <is>
          <t>HC-022</t>
        </is>
      </c>
      <c r="C5867" s="104" t="inlineStr">
        <is>
          <t>P030</t>
        </is>
      </c>
      <c r="D5867" s="159" t="n">
        <v>7291</v>
      </c>
      <c r="E5867" s="160" t="n">
        <v>22857.1</v>
      </c>
      <c r="F5867" s="160" t="n">
        <v>4438.53</v>
      </c>
    </row>
    <row r="5868">
      <c r="A5868" s="104" t="inlineStr">
        <is>
          <t>2025/26</t>
        </is>
      </c>
      <c r="B5868" s="104" t="inlineStr">
        <is>
          <t>HC-022</t>
        </is>
      </c>
      <c r="C5868" s="104" t="inlineStr">
        <is>
          <t>P031</t>
        </is>
      </c>
      <c r="D5868" s="159" t="n">
        <v>3264</v>
      </c>
      <c r="E5868" s="160" t="n">
        <v>17059.53</v>
      </c>
      <c r="F5868" s="160" t="n">
        <v>5152.83</v>
      </c>
    </row>
    <row r="5869">
      <c r="A5869" s="104" t="inlineStr">
        <is>
          <t>2025/26</t>
        </is>
      </c>
      <c r="B5869" s="104" t="inlineStr">
        <is>
          <t>HC-022</t>
        </is>
      </c>
      <c r="C5869" s="104" t="inlineStr">
        <is>
          <t>P032</t>
        </is>
      </c>
      <c r="D5869" s="159" t="n">
        <v>4315</v>
      </c>
      <c r="E5869" s="160" t="n">
        <v>10658.85</v>
      </c>
      <c r="F5869" s="160" t="n">
        <v>2414.65</v>
      </c>
    </row>
    <row r="5870">
      <c r="A5870" s="104" t="inlineStr">
        <is>
          <t>2025/26</t>
        </is>
      </c>
      <c r="B5870" s="104" t="inlineStr">
        <is>
          <t>HC-022</t>
        </is>
      </c>
      <c r="C5870" s="104" t="inlineStr">
        <is>
          <t>P033</t>
        </is>
      </c>
      <c r="D5870" s="159" t="n">
        <v>2798</v>
      </c>
      <c r="E5870" s="160" t="n">
        <v>9038.280000000001</v>
      </c>
      <c r="F5870" s="160" t="n">
        <v>2340.35</v>
      </c>
    </row>
    <row r="5871">
      <c r="A5871" s="104" t="inlineStr">
        <is>
          <t>2025/26</t>
        </is>
      </c>
      <c r="B5871" s="104" t="inlineStr">
        <is>
          <t>HC-022</t>
        </is>
      </c>
      <c r="C5871" s="104" t="inlineStr">
        <is>
          <t>P034</t>
        </is>
      </c>
      <c r="D5871" s="159" t="n">
        <v>1846</v>
      </c>
      <c r="E5871" s="160" t="n">
        <v>8063.9</v>
      </c>
      <c r="F5871" s="160" t="n">
        <v>2522.43</v>
      </c>
    </row>
    <row r="5872">
      <c r="A5872" s="104" t="inlineStr">
        <is>
          <t>2025/26</t>
        </is>
      </c>
      <c r="B5872" s="104" t="inlineStr">
        <is>
          <t>HC-022</t>
        </is>
      </c>
      <c r="C5872" s="104" t="inlineStr">
        <is>
          <t>P035</t>
        </is>
      </c>
      <c r="D5872" s="159" t="n">
        <v>2675</v>
      </c>
      <c r="E5872" s="160" t="n">
        <v>9906.440000000001</v>
      </c>
      <c r="F5872" s="160" t="n">
        <v>2779.09</v>
      </c>
    </row>
    <row r="5873">
      <c r="A5873" s="104" t="inlineStr">
        <is>
          <t>2025/26</t>
        </is>
      </c>
      <c r="B5873" s="104" t="inlineStr">
        <is>
          <t>HC-022</t>
        </is>
      </c>
      <c r="C5873" s="104" t="inlineStr">
        <is>
          <t>P036</t>
        </is>
      </c>
      <c r="D5873" s="159" t="n">
        <v>1991</v>
      </c>
      <c r="E5873" s="160" t="n">
        <v>7941.25</v>
      </c>
      <c r="F5873" s="160" t="n">
        <v>2313.69</v>
      </c>
    </row>
    <row r="5874">
      <c r="A5874" s="104" t="inlineStr">
        <is>
          <t>2025/26</t>
        </is>
      </c>
      <c r="B5874" s="104" t="inlineStr">
        <is>
          <t>HC-022</t>
        </is>
      </c>
      <c r="C5874" s="104" t="inlineStr">
        <is>
          <t>P037</t>
        </is>
      </c>
      <c r="D5874" s="159" t="n">
        <v>3102</v>
      </c>
      <c r="E5874" s="160" t="n">
        <v>11201.03</v>
      </c>
      <c r="F5874" s="160" t="n">
        <v>3745.91</v>
      </c>
    </row>
    <row r="5875">
      <c r="A5875" s="104" t="inlineStr">
        <is>
          <t>2025/26</t>
        </is>
      </c>
      <c r="B5875" s="104" t="inlineStr">
        <is>
          <t>HC-022</t>
        </is>
      </c>
      <c r="C5875" s="104" t="inlineStr">
        <is>
          <t>P038</t>
        </is>
      </c>
      <c r="D5875" s="159" t="n">
        <v>1476</v>
      </c>
      <c r="E5875" s="160" t="n">
        <v>9683.950000000001</v>
      </c>
      <c r="F5875" s="160" t="n">
        <v>3134.31</v>
      </c>
    </row>
    <row r="5876">
      <c r="A5876" s="104" t="inlineStr">
        <is>
          <t>2025/26</t>
        </is>
      </c>
      <c r="B5876" s="104" t="inlineStr">
        <is>
          <t>HC-022</t>
        </is>
      </c>
      <c r="C5876" s="104" t="inlineStr">
        <is>
          <t>P039</t>
        </is>
      </c>
      <c r="D5876" s="159" t="n">
        <v>1567</v>
      </c>
      <c r="E5876" s="160" t="n">
        <v>10266.95</v>
      </c>
      <c r="F5876" s="160" t="n">
        <v>3434.2</v>
      </c>
    </row>
    <row r="5877">
      <c r="A5877" s="104" t="inlineStr">
        <is>
          <t>2025/26</t>
        </is>
      </c>
      <c r="B5877" s="104" t="inlineStr">
        <is>
          <t>HC-022</t>
        </is>
      </c>
      <c r="C5877" s="104" t="inlineStr">
        <is>
          <t>P040</t>
        </is>
      </c>
      <c r="D5877" s="159" t="n">
        <v>625</v>
      </c>
      <c r="E5877" s="160" t="n">
        <v>4989.11</v>
      </c>
      <c r="F5877" s="160" t="n">
        <v>1613.28</v>
      </c>
    </row>
    <row r="5878">
      <c r="A5878" s="104" t="inlineStr">
        <is>
          <t>2025/26</t>
        </is>
      </c>
      <c r="B5878" s="104" t="inlineStr">
        <is>
          <t>HC-022</t>
        </is>
      </c>
      <c r="C5878" s="104" t="inlineStr">
        <is>
          <t>P041</t>
        </is>
      </c>
      <c r="D5878" s="159" t="n">
        <v>297</v>
      </c>
      <c r="E5878" s="160" t="n">
        <v>3366.99</v>
      </c>
      <c r="F5878" s="160" t="n">
        <v>1307.77</v>
      </c>
    </row>
    <row r="5879">
      <c r="A5879" s="104" t="inlineStr">
        <is>
          <t>2025/26</t>
        </is>
      </c>
      <c r="B5879" s="104" t="inlineStr">
        <is>
          <t>HC-022</t>
        </is>
      </c>
      <c r="C5879" s="104" t="inlineStr">
        <is>
          <t>P042</t>
        </is>
      </c>
      <c r="D5879" s="159" t="n">
        <v>535</v>
      </c>
      <c r="E5879" s="160" t="n">
        <v>2239.04</v>
      </c>
      <c r="F5879" s="160" t="n">
        <v>555.55</v>
      </c>
    </row>
    <row r="5880">
      <c r="A5880" s="104" t="inlineStr">
        <is>
          <t>2025/26</t>
        </is>
      </c>
      <c r="B5880" s="104" t="inlineStr">
        <is>
          <t>HC-023</t>
        </is>
      </c>
      <c r="C5880" s="104" t="inlineStr">
        <is>
          <t>P001</t>
        </is>
      </c>
      <c r="D5880" s="159" t="n">
        <v>4963</v>
      </c>
      <c r="E5880" s="160" t="n">
        <v>46673.67</v>
      </c>
      <c r="F5880" s="160" t="n">
        <v>16611.86</v>
      </c>
    </row>
    <row r="5881">
      <c r="A5881" s="104" t="inlineStr">
        <is>
          <t>2025/26</t>
        </is>
      </c>
      <c r="B5881" s="104" t="inlineStr">
        <is>
          <t>HC-023</t>
        </is>
      </c>
      <c r="C5881" s="104" t="inlineStr">
        <is>
          <t>P002</t>
        </is>
      </c>
      <c r="D5881" s="159" t="n">
        <v>6797</v>
      </c>
      <c r="E5881" s="160" t="n">
        <v>74247.89999999999</v>
      </c>
      <c r="F5881" s="160" t="n">
        <v>28023.01</v>
      </c>
    </row>
    <row r="5882">
      <c r="A5882" s="104" t="inlineStr">
        <is>
          <t>2025/26</t>
        </is>
      </c>
      <c r="B5882" s="104" t="inlineStr">
        <is>
          <t>HC-023</t>
        </is>
      </c>
      <c r="C5882" s="104" t="inlineStr">
        <is>
          <t>P003</t>
        </is>
      </c>
      <c r="D5882" s="159" t="n">
        <v>10220</v>
      </c>
      <c r="E5882" s="160" t="n">
        <v>71845.24000000001</v>
      </c>
      <c r="F5882" s="160" t="n">
        <v>24025.96</v>
      </c>
    </row>
    <row r="5883">
      <c r="A5883" s="104" t="inlineStr">
        <is>
          <t>2025/26</t>
        </is>
      </c>
      <c r="B5883" s="104" t="inlineStr">
        <is>
          <t>HC-023</t>
        </is>
      </c>
      <c r="C5883" s="104" t="inlineStr">
        <is>
          <t>P004</t>
        </is>
      </c>
      <c r="D5883" s="159" t="n">
        <v>4480</v>
      </c>
      <c r="E5883" s="160" t="n">
        <v>36606.58</v>
      </c>
      <c r="F5883" s="160" t="n">
        <v>11847.83</v>
      </c>
    </row>
    <row r="5884">
      <c r="A5884" s="104" t="inlineStr">
        <is>
          <t>2025/26</t>
        </is>
      </c>
      <c r="B5884" s="104" t="inlineStr">
        <is>
          <t>HC-023</t>
        </is>
      </c>
      <c r="C5884" s="104" t="inlineStr">
        <is>
          <t>P005</t>
        </is>
      </c>
      <c r="D5884" s="159" t="n">
        <v>9521</v>
      </c>
      <c r="E5884" s="160" t="n">
        <v>74176.19</v>
      </c>
      <c r="F5884" s="160" t="n">
        <v>23192.75</v>
      </c>
    </row>
    <row r="5885">
      <c r="A5885" s="104" t="inlineStr">
        <is>
          <t>2025/26</t>
        </is>
      </c>
      <c r="B5885" s="104" t="inlineStr">
        <is>
          <t>HC-023</t>
        </is>
      </c>
      <c r="C5885" s="104" t="inlineStr">
        <is>
          <t>P006</t>
        </is>
      </c>
      <c r="D5885" s="159" t="n">
        <v>8692</v>
      </c>
      <c r="E5885" s="160" t="n">
        <v>73497.28</v>
      </c>
      <c r="F5885" s="160" t="n">
        <v>21401.58</v>
      </c>
    </row>
    <row r="5886">
      <c r="A5886" s="104" t="inlineStr">
        <is>
          <t>2025/26</t>
        </is>
      </c>
      <c r="B5886" s="104" t="inlineStr">
        <is>
          <t>HC-023</t>
        </is>
      </c>
      <c r="C5886" s="104" t="inlineStr">
        <is>
          <t>P007</t>
        </is>
      </c>
      <c r="D5886" s="159" t="n">
        <v>8605</v>
      </c>
      <c r="E5886" s="160" t="n">
        <v>67838.14999999999</v>
      </c>
      <c r="F5886" s="160" t="n">
        <v>18290.61</v>
      </c>
    </row>
    <row r="5887">
      <c r="A5887" s="104" t="inlineStr">
        <is>
          <t>2025/26</t>
        </is>
      </c>
      <c r="B5887" s="104" t="inlineStr">
        <is>
          <t>HC-023</t>
        </is>
      </c>
      <c r="C5887" s="104" t="inlineStr">
        <is>
          <t>P008</t>
        </is>
      </c>
      <c r="D5887" s="159" t="n">
        <v>7350</v>
      </c>
      <c r="E5887" s="160" t="n">
        <v>56559.17</v>
      </c>
      <c r="F5887" s="160" t="n">
        <v>20735.71</v>
      </c>
    </row>
    <row r="5888">
      <c r="A5888" s="104" t="inlineStr">
        <is>
          <t>2025/26</t>
        </is>
      </c>
      <c r="B5888" s="104" t="inlineStr">
        <is>
          <t>HC-023</t>
        </is>
      </c>
      <c r="C5888" s="104" t="inlineStr">
        <is>
          <t>P009</t>
        </is>
      </c>
      <c r="D5888" s="159" t="n">
        <v>304</v>
      </c>
      <c r="E5888" s="160" t="n">
        <v>4018.46</v>
      </c>
      <c r="F5888" s="160" t="n">
        <v>1616.6</v>
      </c>
    </row>
    <row r="5889">
      <c r="A5889" s="104" t="inlineStr">
        <is>
          <t>2025/26</t>
        </is>
      </c>
      <c r="B5889" s="104" t="inlineStr">
        <is>
          <t>HC-023</t>
        </is>
      </c>
      <c r="C5889" s="104" t="inlineStr">
        <is>
          <t>P010</t>
        </is>
      </c>
      <c r="D5889" s="159" t="n">
        <v>9800</v>
      </c>
      <c r="E5889" s="160" t="n">
        <v>60519.24</v>
      </c>
      <c r="F5889" s="160" t="n">
        <v>19588.05</v>
      </c>
    </row>
    <row r="5890">
      <c r="A5890" s="104" t="inlineStr">
        <is>
          <t>2025/26</t>
        </is>
      </c>
      <c r="B5890" s="104" t="inlineStr">
        <is>
          <t>HC-023</t>
        </is>
      </c>
      <c r="C5890" s="104" t="inlineStr">
        <is>
          <t>P011</t>
        </is>
      </c>
      <c r="D5890" s="159" t="n">
        <v>8550</v>
      </c>
      <c r="E5890" s="160" t="n">
        <v>25996.71</v>
      </c>
      <c r="F5890" s="160" t="n">
        <v>6169.5</v>
      </c>
    </row>
    <row r="5891">
      <c r="A5891" s="104" t="inlineStr">
        <is>
          <t>2025/26</t>
        </is>
      </c>
      <c r="B5891" s="104" t="inlineStr">
        <is>
          <t>HC-023</t>
        </is>
      </c>
      <c r="C5891" s="104" t="inlineStr">
        <is>
          <t>P012</t>
        </is>
      </c>
      <c r="D5891" s="159" t="n">
        <v>9539</v>
      </c>
      <c r="E5891" s="160" t="n">
        <v>37152.67</v>
      </c>
      <c r="F5891" s="160" t="n">
        <v>11223.84</v>
      </c>
    </row>
    <row r="5892">
      <c r="A5892" s="104" t="inlineStr">
        <is>
          <t>2025/26</t>
        </is>
      </c>
      <c r="B5892" s="104" t="inlineStr">
        <is>
          <t>HC-023</t>
        </is>
      </c>
      <c r="C5892" s="104" t="inlineStr">
        <is>
          <t>P013</t>
        </is>
      </c>
      <c r="D5892" s="159" t="n">
        <v>9724</v>
      </c>
      <c r="E5892" s="160" t="n">
        <v>35104.03</v>
      </c>
      <c r="F5892" s="160" t="n">
        <v>9090.57</v>
      </c>
    </row>
    <row r="5893">
      <c r="A5893" s="104" t="inlineStr">
        <is>
          <t>2025/26</t>
        </is>
      </c>
      <c r="B5893" s="104" t="inlineStr">
        <is>
          <t>HC-023</t>
        </is>
      </c>
      <c r="C5893" s="104" t="inlineStr">
        <is>
          <t>P014</t>
        </is>
      </c>
      <c r="D5893" s="159" t="n">
        <v>11219</v>
      </c>
      <c r="E5893" s="160" t="n">
        <v>45832.67</v>
      </c>
      <c r="F5893" s="160" t="n">
        <v>12854.12</v>
      </c>
    </row>
    <row r="5894">
      <c r="A5894" s="104" t="inlineStr">
        <is>
          <t>2025/26</t>
        </is>
      </c>
      <c r="B5894" s="104" t="inlineStr">
        <is>
          <t>HC-023</t>
        </is>
      </c>
      <c r="C5894" s="104" t="inlineStr">
        <is>
          <t>P015</t>
        </is>
      </c>
      <c r="D5894" s="159" t="n">
        <v>7718</v>
      </c>
      <c r="E5894" s="160" t="n">
        <v>38119.68</v>
      </c>
      <c r="F5894" s="160" t="n">
        <v>12749.13</v>
      </c>
    </row>
    <row r="5895">
      <c r="A5895" s="104" t="inlineStr">
        <is>
          <t>2025/26</t>
        </is>
      </c>
      <c r="B5895" s="104" t="inlineStr">
        <is>
          <t>HC-023</t>
        </is>
      </c>
      <c r="C5895" s="104" t="inlineStr">
        <is>
          <t>P016</t>
        </is>
      </c>
      <c r="D5895" s="159" t="n">
        <v>4238</v>
      </c>
      <c r="E5895" s="160" t="n">
        <v>27373.36</v>
      </c>
      <c r="F5895" s="160" t="n">
        <v>8564.32</v>
      </c>
    </row>
    <row r="5896">
      <c r="A5896" s="104" t="inlineStr">
        <is>
          <t>2025/26</t>
        </is>
      </c>
      <c r="B5896" s="104" t="inlineStr">
        <is>
          <t>HC-023</t>
        </is>
      </c>
      <c r="C5896" s="104" t="inlineStr">
        <is>
          <t>P017</t>
        </is>
      </c>
      <c r="D5896" s="159" t="n">
        <v>3772</v>
      </c>
      <c r="E5896" s="160" t="n">
        <v>26871.41</v>
      </c>
      <c r="F5896" s="160" t="n">
        <v>9272.370000000001</v>
      </c>
    </row>
    <row r="5897">
      <c r="A5897" s="104" t="inlineStr">
        <is>
          <t>2025/26</t>
        </is>
      </c>
      <c r="B5897" s="104" t="inlineStr">
        <is>
          <t>HC-023</t>
        </is>
      </c>
      <c r="C5897" s="104" t="inlineStr">
        <is>
          <t>P018</t>
        </is>
      </c>
      <c r="D5897" s="159" t="n">
        <v>8529</v>
      </c>
      <c r="E5897" s="160" t="n">
        <v>23495.07</v>
      </c>
      <c r="F5897" s="160" t="n">
        <v>5069.19</v>
      </c>
    </row>
    <row r="5898">
      <c r="A5898" s="104" t="inlineStr">
        <is>
          <t>2025/26</t>
        </is>
      </c>
      <c r="B5898" s="104" t="inlineStr">
        <is>
          <t>HC-023</t>
        </is>
      </c>
      <c r="C5898" s="104" t="inlineStr">
        <is>
          <t>P019</t>
        </is>
      </c>
      <c r="D5898" s="159" t="n">
        <v>11195</v>
      </c>
      <c r="E5898" s="160" t="n">
        <v>29774.87</v>
      </c>
      <c r="F5898" s="160" t="n">
        <v>7710.74</v>
      </c>
    </row>
    <row r="5899">
      <c r="A5899" s="104" t="inlineStr">
        <is>
          <t>2025/26</t>
        </is>
      </c>
      <c r="B5899" s="104" t="inlineStr">
        <is>
          <t>HC-023</t>
        </is>
      </c>
      <c r="C5899" s="104" t="inlineStr">
        <is>
          <t>P020</t>
        </is>
      </c>
      <c r="D5899" s="159" t="n">
        <v>7623</v>
      </c>
      <c r="E5899" s="160" t="n">
        <v>20278.33</v>
      </c>
      <c r="F5899" s="160" t="n">
        <v>5249.92</v>
      </c>
    </row>
    <row r="5900">
      <c r="A5900" s="104" t="inlineStr">
        <is>
          <t>2025/26</t>
        </is>
      </c>
      <c r="B5900" s="104" t="inlineStr">
        <is>
          <t>HC-023</t>
        </is>
      </c>
      <c r="C5900" s="104" t="inlineStr">
        <is>
          <t>P021</t>
        </is>
      </c>
      <c r="D5900" s="159" t="n">
        <v>11266</v>
      </c>
      <c r="E5900" s="160" t="n">
        <v>38533.73</v>
      </c>
      <c r="F5900" s="160" t="n">
        <v>10807.9</v>
      </c>
    </row>
    <row r="5901">
      <c r="A5901" s="104" t="inlineStr">
        <is>
          <t>2025/26</t>
        </is>
      </c>
      <c r="B5901" s="104" t="inlineStr">
        <is>
          <t>HC-023</t>
        </is>
      </c>
      <c r="C5901" s="104" t="inlineStr">
        <is>
          <t>P022</t>
        </is>
      </c>
      <c r="D5901" s="159" t="n">
        <v>9743</v>
      </c>
      <c r="E5901" s="160" t="n">
        <v>31468.78</v>
      </c>
      <c r="F5901" s="160" t="n">
        <v>8485.940000000001</v>
      </c>
    </row>
    <row r="5902">
      <c r="A5902" s="104" t="inlineStr">
        <is>
          <t>2025/26</t>
        </is>
      </c>
      <c r="B5902" s="104" t="inlineStr">
        <is>
          <t>HC-023</t>
        </is>
      </c>
      <c r="C5902" s="104" t="inlineStr">
        <is>
          <t>P023</t>
        </is>
      </c>
      <c r="D5902" s="159" t="n">
        <v>10347</v>
      </c>
      <c r="E5902" s="160" t="n">
        <v>21626.22</v>
      </c>
      <c r="F5902" s="160" t="n">
        <v>4199.36</v>
      </c>
    </row>
    <row r="5903">
      <c r="A5903" s="104" t="inlineStr">
        <is>
          <t>2025/26</t>
        </is>
      </c>
      <c r="B5903" s="104" t="inlineStr">
        <is>
          <t>HC-023</t>
        </is>
      </c>
      <c r="C5903" s="104" t="inlineStr">
        <is>
          <t>P024</t>
        </is>
      </c>
      <c r="D5903" s="159" t="n">
        <v>12277</v>
      </c>
      <c r="E5903" s="160" t="n">
        <v>27992.1</v>
      </c>
      <c r="F5903" s="160" t="n">
        <v>5738.23</v>
      </c>
    </row>
    <row r="5904">
      <c r="A5904" s="104" t="inlineStr">
        <is>
          <t>2025/26</t>
        </is>
      </c>
      <c r="B5904" s="104" t="inlineStr">
        <is>
          <t>HC-023</t>
        </is>
      </c>
      <c r="C5904" s="104" t="inlineStr">
        <is>
          <t>P025</t>
        </is>
      </c>
      <c r="D5904" s="159" t="n">
        <v>9743</v>
      </c>
      <c r="E5904" s="160" t="n">
        <v>38876.84</v>
      </c>
      <c r="F5904" s="160" t="n">
        <v>14258.88</v>
      </c>
    </row>
    <row r="5905">
      <c r="A5905" s="104" t="inlineStr">
        <is>
          <t>2025/26</t>
        </is>
      </c>
      <c r="B5905" s="104" t="inlineStr">
        <is>
          <t>HC-023</t>
        </is>
      </c>
      <c r="C5905" s="104" t="inlineStr">
        <is>
          <t>P026</t>
        </is>
      </c>
      <c r="D5905" s="159" t="n">
        <v>5739</v>
      </c>
      <c r="E5905" s="160" t="n">
        <v>26720.01</v>
      </c>
      <c r="F5905" s="160" t="n">
        <v>8644.799999999999</v>
      </c>
    </row>
    <row r="5906">
      <c r="A5906" s="104" t="inlineStr">
        <is>
          <t>2025/26</t>
        </is>
      </c>
      <c r="B5906" s="104" t="inlineStr">
        <is>
          <t>HC-023</t>
        </is>
      </c>
      <c r="C5906" s="104" t="inlineStr">
        <is>
          <t>P027</t>
        </is>
      </c>
      <c r="D5906" s="159" t="n">
        <v>5053</v>
      </c>
      <c r="E5906" s="160" t="n">
        <v>23518.5</v>
      </c>
      <c r="F5906" s="160" t="n">
        <v>7611.08</v>
      </c>
    </row>
    <row r="5907">
      <c r="A5907" s="104" t="inlineStr">
        <is>
          <t>2025/26</t>
        </is>
      </c>
      <c r="B5907" s="104" t="inlineStr">
        <is>
          <t>HC-023</t>
        </is>
      </c>
      <c r="C5907" s="104" t="inlineStr">
        <is>
          <t>P028</t>
        </is>
      </c>
      <c r="D5907" s="159" t="n">
        <v>6759</v>
      </c>
      <c r="E5907" s="160" t="n">
        <v>33389.9</v>
      </c>
      <c r="F5907" s="160" t="n">
        <v>11522.9</v>
      </c>
    </row>
    <row r="5908">
      <c r="A5908" s="104" t="inlineStr">
        <is>
          <t>2025/26</t>
        </is>
      </c>
      <c r="B5908" s="104" t="inlineStr">
        <is>
          <t>HC-023</t>
        </is>
      </c>
      <c r="C5908" s="104" t="inlineStr">
        <is>
          <t>P029</t>
        </is>
      </c>
      <c r="D5908" s="159" t="n">
        <v>17453</v>
      </c>
      <c r="E5908" s="160" t="n">
        <v>34815.9</v>
      </c>
      <c r="F5908" s="160" t="n">
        <v>5256.3</v>
      </c>
    </row>
    <row r="5909">
      <c r="A5909" s="104" t="inlineStr">
        <is>
          <t>2025/26</t>
        </is>
      </c>
      <c r="B5909" s="104" t="inlineStr">
        <is>
          <t>HC-023</t>
        </is>
      </c>
      <c r="C5909" s="104" t="inlineStr">
        <is>
          <t>P030</t>
        </is>
      </c>
      <c r="D5909" s="159" t="n">
        <v>9235</v>
      </c>
      <c r="E5909" s="160" t="n">
        <v>28948.42</v>
      </c>
      <c r="F5909" s="160" t="n">
        <v>5621.79</v>
      </c>
    </row>
    <row r="5910">
      <c r="A5910" s="104" t="inlineStr">
        <is>
          <t>2025/26</t>
        </is>
      </c>
      <c r="B5910" s="104" t="inlineStr">
        <is>
          <t>HC-023</t>
        </is>
      </c>
      <c r="C5910" s="104" t="inlineStr">
        <is>
          <t>P031</t>
        </is>
      </c>
      <c r="D5910" s="159" t="n">
        <v>4360</v>
      </c>
      <c r="E5910" s="160" t="n">
        <v>22778</v>
      </c>
      <c r="F5910" s="160" t="n">
        <v>6876.61</v>
      </c>
    </row>
    <row r="5911">
      <c r="A5911" s="104" t="inlineStr">
        <is>
          <t>2025/26</t>
        </is>
      </c>
      <c r="B5911" s="104" t="inlineStr">
        <is>
          <t>HC-023</t>
        </is>
      </c>
      <c r="C5911" s="104" t="inlineStr">
        <is>
          <t>P032</t>
        </is>
      </c>
      <c r="D5911" s="159" t="n">
        <v>5248</v>
      </c>
      <c r="E5911" s="160" t="n">
        <v>12966.28</v>
      </c>
      <c r="F5911" s="160" t="n">
        <v>2937.51</v>
      </c>
    </row>
    <row r="5912">
      <c r="A5912" s="104" t="inlineStr">
        <is>
          <t>2025/26</t>
        </is>
      </c>
      <c r="B5912" s="104" t="inlineStr">
        <is>
          <t>HC-023</t>
        </is>
      </c>
      <c r="C5912" s="104" t="inlineStr">
        <is>
          <t>P033</t>
        </is>
      </c>
      <c r="D5912" s="159" t="n">
        <v>3321</v>
      </c>
      <c r="E5912" s="160" t="n">
        <v>10724.92</v>
      </c>
      <c r="F5912" s="160" t="n">
        <v>2776.81</v>
      </c>
    </row>
    <row r="5913">
      <c r="A5913" s="104" t="inlineStr">
        <is>
          <t>2025/26</t>
        </is>
      </c>
      <c r="B5913" s="104" t="inlineStr">
        <is>
          <t>HC-023</t>
        </is>
      </c>
      <c r="C5913" s="104" t="inlineStr">
        <is>
          <t>P034</t>
        </is>
      </c>
      <c r="D5913" s="159" t="n">
        <v>2432</v>
      </c>
      <c r="E5913" s="160" t="n">
        <v>10624.7</v>
      </c>
      <c r="F5913" s="160" t="n">
        <v>3324.3</v>
      </c>
    </row>
    <row r="5914">
      <c r="A5914" s="104" t="inlineStr">
        <is>
          <t>2025/26</t>
        </is>
      </c>
      <c r="B5914" s="104" t="inlineStr">
        <is>
          <t>HC-023</t>
        </is>
      </c>
      <c r="C5914" s="104" t="inlineStr">
        <is>
          <t>P035</t>
        </is>
      </c>
      <c r="D5914" s="159" t="n">
        <v>3441</v>
      </c>
      <c r="E5914" s="160" t="n">
        <v>12751.99</v>
      </c>
      <c r="F5914" s="160" t="n">
        <v>3575.58</v>
      </c>
    </row>
    <row r="5915">
      <c r="A5915" s="104" t="inlineStr">
        <is>
          <t>2025/26</t>
        </is>
      </c>
      <c r="B5915" s="104" t="inlineStr">
        <is>
          <t>HC-023</t>
        </is>
      </c>
      <c r="C5915" s="104" t="inlineStr">
        <is>
          <t>P036</t>
        </is>
      </c>
      <c r="D5915" s="159" t="n">
        <v>2675</v>
      </c>
      <c r="E5915" s="160" t="n">
        <v>10666.64</v>
      </c>
      <c r="F5915" s="160" t="n">
        <v>3106.19</v>
      </c>
    </row>
    <row r="5916">
      <c r="A5916" s="104" t="inlineStr">
        <is>
          <t>2025/26</t>
        </is>
      </c>
      <c r="B5916" s="104" t="inlineStr">
        <is>
          <t>HC-023</t>
        </is>
      </c>
      <c r="C5916" s="104" t="inlineStr">
        <is>
          <t>P037</t>
        </is>
      </c>
      <c r="D5916" s="159" t="n">
        <v>4082</v>
      </c>
      <c r="E5916" s="160" t="n">
        <v>14733.07</v>
      </c>
      <c r="F5916" s="160" t="n">
        <v>4925.78</v>
      </c>
    </row>
    <row r="5917">
      <c r="A5917" s="104" t="inlineStr">
        <is>
          <t>2025/26</t>
        </is>
      </c>
      <c r="B5917" s="104" t="inlineStr">
        <is>
          <t>HC-023</t>
        </is>
      </c>
      <c r="C5917" s="104" t="inlineStr">
        <is>
          <t>P038</t>
        </is>
      </c>
      <c r="D5917" s="159" t="n">
        <v>1846</v>
      </c>
      <c r="E5917" s="160" t="n">
        <v>12107.21</v>
      </c>
      <c r="F5917" s="160" t="n">
        <v>3918.12</v>
      </c>
    </row>
    <row r="5918">
      <c r="A5918" s="104" t="inlineStr">
        <is>
          <t>2025/26</t>
        </is>
      </c>
      <c r="B5918" s="104" t="inlineStr">
        <is>
          <t>HC-023</t>
        </is>
      </c>
      <c r="C5918" s="104" t="inlineStr">
        <is>
          <t>P039</t>
        </is>
      </c>
      <c r="D5918" s="159" t="n">
        <v>2003</v>
      </c>
      <c r="E5918" s="160" t="n">
        <v>13133.09</v>
      </c>
      <c r="F5918" s="160" t="n">
        <v>4391.85</v>
      </c>
    </row>
    <row r="5919">
      <c r="A5919" s="104" t="inlineStr">
        <is>
          <t>2025/26</t>
        </is>
      </c>
      <c r="B5919" s="104" t="inlineStr">
        <is>
          <t>HC-023</t>
        </is>
      </c>
      <c r="C5919" s="104" t="inlineStr">
        <is>
          <t>P040</t>
        </is>
      </c>
      <c r="D5919" s="159" t="n">
        <v>756</v>
      </c>
      <c r="E5919" s="160" t="n">
        <v>6028.91</v>
      </c>
      <c r="F5919" s="160" t="n">
        <v>1950.25</v>
      </c>
    </row>
    <row r="5920">
      <c r="A5920" s="104" t="inlineStr">
        <is>
          <t>2025/26</t>
        </is>
      </c>
      <c r="B5920" s="104" t="inlineStr">
        <is>
          <t>HC-023</t>
        </is>
      </c>
      <c r="C5920" s="104" t="inlineStr">
        <is>
          <t>P041</t>
        </is>
      </c>
      <c r="D5920" s="159" t="n">
        <v>371</v>
      </c>
      <c r="E5920" s="160" t="n">
        <v>4198.62</v>
      </c>
      <c r="F5920" s="160" t="n">
        <v>1629.93</v>
      </c>
    </row>
    <row r="5921">
      <c r="A5921" s="104" t="inlineStr">
        <is>
          <t>2025/26</t>
        </is>
      </c>
      <c r="B5921" s="104" t="inlineStr">
        <is>
          <t>HC-023</t>
        </is>
      </c>
      <c r="C5921" s="104" t="inlineStr">
        <is>
          <t>P042</t>
        </is>
      </c>
      <c r="D5921" s="159" t="n">
        <v>640</v>
      </c>
      <c r="E5921" s="160" t="n">
        <v>2676.08</v>
      </c>
      <c r="F5921" s="160" t="n">
        <v>663.52</v>
      </c>
    </row>
    <row r="5922">
      <c r="A5922" s="104" t="inlineStr">
        <is>
          <t>2025/26</t>
        </is>
      </c>
      <c r="B5922" s="104" t="inlineStr">
        <is>
          <t>HC-024</t>
        </is>
      </c>
      <c r="C5922" s="104" t="inlineStr">
        <is>
          <t>P001</t>
        </is>
      </c>
      <c r="D5922" s="159" t="n">
        <v>5492</v>
      </c>
      <c r="E5922" s="160" t="n">
        <v>51670.14</v>
      </c>
      <c r="F5922" s="160" t="n">
        <v>18391.47</v>
      </c>
    </row>
    <row r="5923">
      <c r="A5923" s="104" t="inlineStr">
        <is>
          <t>2025/26</t>
        </is>
      </c>
      <c r="B5923" s="104" t="inlineStr">
        <is>
          <t>HC-024</t>
        </is>
      </c>
      <c r="C5923" s="104" t="inlineStr">
        <is>
          <t>P002</t>
        </is>
      </c>
      <c r="D5923" s="159" t="n">
        <v>7570</v>
      </c>
      <c r="E5923" s="160" t="n">
        <v>82709.08</v>
      </c>
      <c r="F5923" s="160" t="n">
        <v>31216.41</v>
      </c>
    </row>
    <row r="5924">
      <c r="A5924" s="104" t="inlineStr">
        <is>
          <t>2025/26</t>
        </is>
      </c>
      <c r="B5924" s="104" t="inlineStr">
        <is>
          <t>HC-024</t>
        </is>
      </c>
      <c r="C5924" s="104" t="inlineStr">
        <is>
          <t>P003</t>
        </is>
      </c>
      <c r="D5924" s="159" t="n">
        <v>11212</v>
      </c>
      <c r="E5924" s="160" t="n">
        <v>78820.64</v>
      </c>
      <c r="F5924" s="160" t="n">
        <v>26360.27</v>
      </c>
    </row>
    <row r="5925">
      <c r="A5925" s="104" t="inlineStr">
        <is>
          <t>2025/26</t>
        </is>
      </c>
      <c r="B5925" s="104" t="inlineStr">
        <is>
          <t>HC-024</t>
        </is>
      </c>
      <c r="C5925" s="104" t="inlineStr">
        <is>
          <t>P004</t>
        </is>
      </c>
      <c r="D5925" s="159" t="n">
        <v>4766</v>
      </c>
      <c r="E5925" s="160" t="n">
        <v>38940.72</v>
      </c>
      <c r="F5925" s="160" t="n">
        <v>12602.89</v>
      </c>
    </row>
    <row r="5926">
      <c r="A5926" s="104" t="inlineStr">
        <is>
          <t>2025/26</t>
        </is>
      </c>
      <c r="B5926" s="104" t="inlineStr">
        <is>
          <t>HC-024</t>
        </is>
      </c>
      <c r="C5926" s="104" t="inlineStr">
        <is>
          <t>P005</t>
        </is>
      </c>
      <c r="D5926" s="159" t="n">
        <v>10825</v>
      </c>
      <c r="E5926" s="160" t="n">
        <v>84339.44</v>
      </c>
      <c r="F5926" s="160" t="n">
        <v>26383.83</v>
      </c>
    </row>
    <row r="5927">
      <c r="A5927" s="104" t="inlineStr">
        <is>
          <t>2025/26</t>
        </is>
      </c>
      <c r="B5927" s="104" t="inlineStr">
        <is>
          <t>HC-024</t>
        </is>
      </c>
      <c r="C5927" s="104" t="inlineStr">
        <is>
          <t>P006</t>
        </is>
      </c>
      <c r="D5927" s="159" t="n">
        <v>10262</v>
      </c>
      <c r="E5927" s="160" t="n">
        <v>86779.53999999999</v>
      </c>
      <c r="F5927" s="160" t="n">
        <v>25283.13</v>
      </c>
    </row>
    <row r="5928">
      <c r="A5928" s="104" t="inlineStr">
        <is>
          <t>2025/26</t>
        </is>
      </c>
      <c r="B5928" s="104" t="inlineStr">
        <is>
          <t>HC-024</t>
        </is>
      </c>
      <c r="C5928" s="104" t="inlineStr">
        <is>
          <t>P007</t>
        </is>
      </c>
      <c r="D5928" s="159" t="n">
        <v>9647</v>
      </c>
      <c r="E5928" s="160" t="n">
        <v>76079.59</v>
      </c>
      <c r="F5928" s="160" t="n">
        <v>20524.87</v>
      </c>
    </row>
    <row r="5929">
      <c r="A5929" s="104" t="inlineStr">
        <is>
          <t>2025/26</t>
        </is>
      </c>
      <c r="B5929" s="104" t="inlineStr">
        <is>
          <t>HC-024</t>
        </is>
      </c>
      <c r="C5929" s="104" t="inlineStr">
        <is>
          <t>P008</t>
        </is>
      </c>
      <c r="D5929" s="159" t="n">
        <v>8028</v>
      </c>
      <c r="E5929" s="160" t="n">
        <v>61772.56</v>
      </c>
      <c r="F5929" s="160" t="n">
        <v>22661.2</v>
      </c>
    </row>
    <row r="5930">
      <c r="A5930" s="104" t="inlineStr">
        <is>
          <t>2025/26</t>
        </is>
      </c>
      <c r="B5930" s="104" t="inlineStr">
        <is>
          <t>HC-024</t>
        </is>
      </c>
      <c r="C5930" s="104" t="inlineStr">
        <is>
          <t>P009</t>
        </is>
      </c>
      <c r="D5930" s="159" t="n">
        <v>356</v>
      </c>
      <c r="E5930" s="160" t="n">
        <v>4703.9</v>
      </c>
      <c r="F5930" s="160" t="n">
        <v>1894.46</v>
      </c>
    </row>
    <row r="5931">
      <c r="A5931" s="104" t="inlineStr">
        <is>
          <t>2025/26</t>
        </is>
      </c>
      <c r="B5931" s="104" t="inlineStr">
        <is>
          <t>HC-024</t>
        </is>
      </c>
      <c r="C5931" s="104" t="inlineStr">
        <is>
          <t>P010</t>
        </is>
      </c>
      <c r="D5931" s="159" t="n">
        <v>10832</v>
      </c>
      <c r="E5931" s="160" t="n">
        <v>66890.2</v>
      </c>
      <c r="F5931" s="160" t="n">
        <v>21647.85</v>
      </c>
    </row>
    <row r="5932">
      <c r="A5932" s="104" t="inlineStr">
        <is>
          <t>2025/26</t>
        </is>
      </c>
      <c r="B5932" s="104" t="inlineStr">
        <is>
          <t>HC-024</t>
        </is>
      </c>
      <c r="C5932" s="104" t="inlineStr">
        <is>
          <t>P011</t>
        </is>
      </c>
      <c r="D5932" s="159" t="n">
        <v>10131</v>
      </c>
      <c r="E5932" s="160" t="n">
        <v>30802.91</v>
      </c>
      <c r="F5932" s="160" t="n">
        <v>7313.69</v>
      </c>
    </row>
    <row r="5933">
      <c r="A5933" s="104" t="inlineStr">
        <is>
          <t>2025/26</t>
        </is>
      </c>
      <c r="B5933" s="104" t="inlineStr">
        <is>
          <t>HC-024</t>
        </is>
      </c>
      <c r="C5933" s="104" t="inlineStr">
        <is>
          <t>P012</t>
        </is>
      </c>
      <c r="D5933" s="159" t="n">
        <v>11212</v>
      </c>
      <c r="E5933" s="160" t="n">
        <v>43675.68</v>
      </c>
      <c r="F5933" s="160" t="n">
        <v>13189.91</v>
      </c>
    </row>
    <row r="5934">
      <c r="A5934" s="104" t="inlineStr">
        <is>
          <t>2025/26</t>
        </is>
      </c>
      <c r="B5934" s="104" t="inlineStr">
        <is>
          <t>HC-024</t>
        </is>
      </c>
      <c r="C5934" s="104" t="inlineStr">
        <is>
          <t>P013</t>
        </is>
      </c>
      <c r="D5934" s="159" t="n">
        <v>11026</v>
      </c>
      <c r="E5934" s="160" t="n">
        <v>39802.16</v>
      </c>
      <c r="F5934" s="160" t="n">
        <v>10305.47</v>
      </c>
    </row>
    <row r="5935">
      <c r="A5935" s="104" t="inlineStr">
        <is>
          <t>2025/26</t>
        </is>
      </c>
      <c r="B5935" s="104" t="inlineStr">
        <is>
          <t>HC-024</t>
        </is>
      </c>
      <c r="C5935" s="104" t="inlineStr">
        <is>
          <t>P014</t>
        </is>
      </c>
      <c r="D5935" s="159" t="n">
        <v>11856</v>
      </c>
      <c r="E5935" s="160" t="n">
        <v>48428.58</v>
      </c>
      <c r="F5935" s="160" t="n">
        <v>13580.94</v>
      </c>
    </row>
    <row r="5936">
      <c r="A5936" s="104" t="inlineStr">
        <is>
          <t>2025/26</t>
        </is>
      </c>
      <c r="B5936" s="104" t="inlineStr">
        <is>
          <t>HC-024</t>
        </is>
      </c>
      <c r="C5936" s="104" t="inlineStr">
        <is>
          <t>P015</t>
        </is>
      </c>
      <c r="D5936" s="159" t="n">
        <v>9078</v>
      </c>
      <c r="E5936" s="160" t="n">
        <v>44844.98</v>
      </c>
      <c r="F5936" s="160" t="n">
        <v>14998.97</v>
      </c>
    </row>
    <row r="5937">
      <c r="A5937" s="104" t="inlineStr">
        <is>
          <t>2025/26</t>
        </is>
      </c>
      <c r="B5937" s="104" t="inlineStr">
        <is>
          <t>HC-024</t>
        </is>
      </c>
      <c r="C5937" s="104" t="inlineStr">
        <is>
          <t>P016</t>
        </is>
      </c>
      <c r="D5937" s="159" t="n">
        <v>4571</v>
      </c>
      <c r="E5937" s="160" t="n">
        <v>29538.35</v>
      </c>
      <c r="F5937" s="160" t="n">
        <v>9239.459999999999</v>
      </c>
    </row>
    <row r="5938">
      <c r="A5938" s="104" t="inlineStr">
        <is>
          <t>2025/26</t>
        </is>
      </c>
      <c r="B5938" s="104" t="inlineStr">
        <is>
          <t>HC-024</t>
        </is>
      </c>
      <c r="C5938" s="104" t="inlineStr">
        <is>
          <t>P017</t>
        </is>
      </c>
      <c r="D5938" s="159" t="n">
        <v>4524</v>
      </c>
      <c r="E5938" s="160" t="n">
        <v>32223.74</v>
      </c>
      <c r="F5938" s="160" t="n">
        <v>11126.37</v>
      </c>
    </row>
    <row r="5939">
      <c r="A5939" s="104" t="inlineStr">
        <is>
          <t>2025/26</t>
        </is>
      </c>
      <c r="B5939" s="104" t="inlineStr">
        <is>
          <t>HC-024</t>
        </is>
      </c>
      <c r="C5939" s="104" t="inlineStr">
        <is>
          <t>P018</t>
        </is>
      </c>
      <c r="D5939" s="159" t="n">
        <v>10271</v>
      </c>
      <c r="E5939" s="160" t="n">
        <v>28292.95</v>
      </c>
      <c r="F5939" s="160" t="n">
        <v>6103.59</v>
      </c>
    </row>
    <row r="5940">
      <c r="A5940" s="104" t="inlineStr">
        <is>
          <t>2025/26</t>
        </is>
      </c>
      <c r="B5940" s="104" t="inlineStr">
        <is>
          <t>HC-024</t>
        </is>
      </c>
      <c r="C5940" s="104" t="inlineStr">
        <is>
          <t>P019</t>
        </is>
      </c>
      <c r="D5940" s="159" t="n">
        <v>12494</v>
      </c>
      <c r="E5940" s="160" t="n">
        <v>33232.99</v>
      </c>
      <c r="F5940" s="160" t="n">
        <v>8606.469999999999</v>
      </c>
    </row>
    <row r="5941">
      <c r="A5941" s="104" t="inlineStr">
        <is>
          <t>2025/26</t>
        </is>
      </c>
      <c r="B5941" s="104" t="inlineStr">
        <is>
          <t>HC-024</t>
        </is>
      </c>
      <c r="C5941" s="104" t="inlineStr">
        <is>
          <t>P020</t>
        </is>
      </c>
      <c r="D5941" s="159" t="n">
        <v>8237</v>
      </c>
      <c r="E5941" s="160" t="n">
        <v>21914.81</v>
      </c>
      <c r="F5941" s="160" t="n">
        <v>5674.16</v>
      </c>
    </row>
    <row r="5942">
      <c r="A5942" s="104" t="inlineStr">
        <is>
          <t>2025/26</t>
        </is>
      </c>
      <c r="B5942" s="104" t="inlineStr">
        <is>
          <t>HC-024</t>
        </is>
      </c>
      <c r="C5942" s="104" t="inlineStr">
        <is>
          <t>P021</t>
        </is>
      </c>
      <c r="D5942" s="159" t="n">
        <v>12267</v>
      </c>
      <c r="E5942" s="160" t="n">
        <v>41953.22</v>
      </c>
      <c r="F5942" s="160" t="n">
        <v>11770.32</v>
      </c>
    </row>
    <row r="5943">
      <c r="A5943" s="104" t="inlineStr">
        <is>
          <t>2025/26</t>
        </is>
      </c>
      <c r="B5943" s="104" t="inlineStr">
        <is>
          <t>HC-024</t>
        </is>
      </c>
      <c r="C5943" s="104" t="inlineStr">
        <is>
          <t>P022</t>
        </is>
      </c>
      <c r="D5943" s="159" t="n">
        <v>10679</v>
      </c>
      <c r="E5943" s="160" t="n">
        <v>34496.44</v>
      </c>
      <c r="F5943" s="160" t="n">
        <v>9302.540000000001</v>
      </c>
    </row>
    <row r="5944">
      <c r="A5944" s="104" t="inlineStr">
        <is>
          <t>2025/26</t>
        </is>
      </c>
      <c r="B5944" s="104" t="inlineStr">
        <is>
          <t>HC-024</t>
        </is>
      </c>
      <c r="C5944" s="104" t="inlineStr">
        <is>
          <t>P023</t>
        </is>
      </c>
      <c r="D5944" s="159" t="n">
        <v>12096</v>
      </c>
      <c r="E5944" s="160" t="n">
        <v>25280.91</v>
      </c>
      <c r="F5944" s="160" t="n">
        <v>4910.86</v>
      </c>
    </row>
    <row r="5945">
      <c r="A5945" s="104" t="inlineStr">
        <is>
          <t>2025/26</t>
        </is>
      </c>
      <c r="B5945" s="104" t="inlineStr">
        <is>
          <t>HC-024</t>
        </is>
      </c>
      <c r="C5945" s="104" t="inlineStr">
        <is>
          <t>P024</t>
        </is>
      </c>
      <c r="D5945" s="159" t="n">
        <v>14058</v>
      </c>
      <c r="E5945" s="160" t="n">
        <v>32057.74</v>
      </c>
      <c r="F5945" s="160" t="n">
        <v>6571.36</v>
      </c>
    </row>
    <row r="5946">
      <c r="A5946" s="104" t="inlineStr">
        <is>
          <t>2025/26</t>
        </is>
      </c>
      <c r="B5946" s="104" t="inlineStr">
        <is>
          <t>HC-024</t>
        </is>
      </c>
      <c r="C5946" s="104" t="inlineStr">
        <is>
          <t>P025</t>
        </is>
      </c>
      <c r="D5946" s="159" t="n">
        <v>11582</v>
      </c>
      <c r="E5946" s="160" t="n">
        <v>46209.62</v>
      </c>
      <c r="F5946" s="160" t="n">
        <v>16947.45</v>
      </c>
    </row>
    <row r="5947">
      <c r="A5947" s="104" t="inlineStr">
        <is>
          <t>2025/26</t>
        </is>
      </c>
      <c r="B5947" s="104" t="inlineStr">
        <is>
          <t>HC-024</t>
        </is>
      </c>
      <c r="C5947" s="104" t="inlineStr">
        <is>
          <t>P026</t>
        </is>
      </c>
      <c r="D5947" s="159" t="n">
        <v>6579</v>
      </c>
      <c r="E5947" s="160" t="n">
        <v>30631.62</v>
      </c>
      <c r="F5947" s="160" t="n">
        <v>9913.889999999999</v>
      </c>
    </row>
    <row r="5948">
      <c r="A5948" s="104" t="inlineStr">
        <is>
          <t>2025/26</t>
        </is>
      </c>
      <c r="B5948" s="104" t="inlineStr">
        <is>
          <t>HC-024</t>
        </is>
      </c>
      <c r="C5948" s="104" t="inlineStr">
        <is>
          <t>P027</t>
        </is>
      </c>
      <c r="D5948" s="159" t="n">
        <v>5404</v>
      </c>
      <c r="E5948" s="160" t="n">
        <v>25161.39</v>
      </c>
      <c r="F5948" s="160" t="n">
        <v>8142.71</v>
      </c>
    </row>
    <row r="5949">
      <c r="A5949" s="104" t="inlineStr">
        <is>
          <t>2025/26</t>
        </is>
      </c>
      <c r="B5949" s="104" t="inlineStr">
        <is>
          <t>HC-024</t>
        </is>
      </c>
      <c r="C5949" s="104" t="inlineStr">
        <is>
          <t>P028</t>
        </is>
      </c>
      <c r="D5949" s="159" t="n">
        <v>7791</v>
      </c>
      <c r="E5949" s="160" t="n">
        <v>38495.56</v>
      </c>
      <c r="F5949" s="160" t="n">
        <v>13291.69</v>
      </c>
    </row>
    <row r="5950">
      <c r="A5950" s="104" t="inlineStr">
        <is>
          <t>2025/26</t>
        </is>
      </c>
      <c r="B5950" s="104" t="inlineStr">
        <is>
          <t>HC-024</t>
        </is>
      </c>
      <c r="C5950" s="104" t="inlineStr">
        <is>
          <t>P029</t>
        </is>
      </c>
      <c r="D5950" s="159" t="n">
        <v>18271</v>
      </c>
      <c r="E5950" s="160" t="n">
        <v>36451.8</v>
      </c>
      <c r="F5950" s="160" t="n">
        <v>5506.93</v>
      </c>
    </row>
    <row r="5951">
      <c r="A5951" s="104" t="inlineStr">
        <is>
          <t>2025/26</t>
        </is>
      </c>
      <c r="B5951" s="104" t="inlineStr">
        <is>
          <t>HC-024</t>
        </is>
      </c>
      <c r="C5951" s="104" t="inlineStr">
        <is>
          <t>P030</t>
        </is>
      </c>
      <c r="D5951" s="159" t="n">
        <v>10467</v>
      </c>
      <c r="E5951" s="160" t="n">
        <v>32817.23</v>
      </c>
      <c r="F5951" s="160" t="n">
        <v>6373.69</v>
      </c>
    </row>
    <row r="5952">
      <c r="A5952" s="104" t="inlineStr">
        <is>
          <t>2025/26</t>
        </is>
      </c>
      <c r="B5952" s="104" t="inlineStr">
        <is>
          <t>HC-024</t>
        </is>
      </c>
      <c r="C5952" s="104" t="inlineStr">
        <is>
          <t>P031</t>
        </is>
      </c>
      <c r="D5952" s="159" t="n">
        <v>4781</v>
      </c>
      <c r="E5952" s="160" t="n">
        <v>24985.66</v>
      </c>
      <c r="F5952" s="160" t="n">
        <v>7546.65</v>
      </c>
    </row>
    <row r="5953">
      <c r="A5953" s="104" t="inlineStr">
        <is>
          <t>2025/26</t>
        </is>
      </c>
      <c r="B5953" s="104" t="inlineStr">
        <is>
          <t>HC-024</t>
        </is>
      </c>
      <c r="C5953" s="104" t="inlineStr">
        <is>
          <t>P032</t>
        </is>
      </c>
      <c r="D5953" s="159" t="n">
        <v>6132</v>
      </c>
      <c r="E5953" s="160" t="n">
        <v>15142.91</v>
      </c>
      <c r="F5953" s="160" t="n">
        <v>3431.17</v>
      </c>
    </row>
    <row r="5954">
      <c r="A5954" s="104" t="inlineStr">
        <is>
          <t>2025/26</t>
        </is>
      </c>
      <c r="B5954" s="104" t="inlineStr">
        <is>
          <t>HC-024</t>
        </is>
      </c>
      <c r="C5954" s="104" t="inlineStr">
        <is>
          <t>P033</t>
        </is>
      </c>
      <c r="D5954" s="159" t="n">
        <v>4137</v>
      </c>
      <c r="E5954" s="160" t="n">
        <v>13355.23</v>
      </c>
      <c r="F5954" s="160" t="n">
        <v>3457.78</v>
      </c>
    </row>
    <row r="5955">
      <c r="A5955" s="104" t="inlineStr">
        <is>
          <t>2025/26</t>
        </is>
      </c>
      <c r="B5955" s="104" t="inlineStr">
        <is>
          <t>HC-024</t>
        </is>
      </c>
      <c r="C5955" s="104" t="inlineStr">
        <is>
          <t>P034</t>
        </is>
      </c>
      <c r="D5955" s="159" t="n">
        <v>2748</v>
      </c>
      <c r="E5955" s="160" t="n">
        <v>12012.64</v>
      </c>
      <c r="F5955" s="160" t="n">
        <v>3757.98</v>
      </c>
    </row>
    <row r="5956">
      <c r="A5956" s="104" t="inlineStr">
        <is>
          <t>2025/26</t>
        </is>
      </c>
      <c r="B5956" s="104" t="inlineStr">
        <is>
          <t>HC-024</t>
        </is>
      </c>
      <c r="C5956" s="104" t="inlineStr">
        <is>
          <t>P035</t>
        </is>
      </c>
      <c r="D5956" s="159" t="n">
        <v>3733</v>
      </c>
      <c r="E5956" s="160" t="n">
        <v>13831.93</v>
      </c>
      <c r="F5956" s="160" t="n">
        <v>3879.23</v>
      </c>
    </row>
    <row r="5957">
      <c r="A5957" s="104" t="inlineStr">
        <is>
          <t>2025/26</t>
        </is>
      </c>
      <c r="B5957" s="104" t="inlineStr">
        <is>
          <t>HC-024</t>
        </is>
      </c>
      <c r="C5957" s="104" t="inlineStr">
        <is>
          <t>P036</t>
        </is>
      </c>
      <c r="D5957" s="159" t="n">
        <v>3009</v>
      </c>
      <c r="E5957" s="160" t="n">
        <v>12002.6</v>
      </c>
      <c r="F5957" s="160" t="n">
        <v>3495.43</v>
      </c>
    </row>
    <row r="5958">
      <c r="A5958" s="104" t="inlineStr">
        <is>
          <t>2025/26</t>
        </is>
      </c>
      <c r="B5958" s="104" t="inlineStr">
        <is>
          <t>HC-024</t>
        </is>
      </c>
      <c r="C5958" s="104" t="inlineStr">
        <is>
          <t>P037</t>
        </is>
      </c>
      <c r="D5958" s="159" t="n">
        <v>4564</v>
      </c>
      <c r="E5958" s="160" t="n">
        <v>16481.06</v>
      </c>
      <c r="F5958" s="160" t="n">
        <v>5513.7</v>
      </c>
    </row>
    <row r="5959">
      <c r="A5959" s="104" t="inlineStr">
        <is>
          <t>2025/26</t>
        </is>
      </c>
      <c r="B5959" s="104" t="inlineStr">
        <is>
          <t>HC-024</t>
        </is>
      </c>
      <c r="C5959" s="104" t="inlineStr">
        <is>
          <t>P038</t>
        </is>
      </c>
      <c r="D5959" s="159" t="n">
        <v>2208</v>
      </c>
      <c r="E5959" s="160" t="n">
        <v>14474.81</v>
      </c>
      <c r="F5959" s="160" t="n">
        <v>4684.7</v>
      </c>
    </row>
    <row r="5960">
      <c r="A5960" s="104" t="inlineStr">
        <is>
          <t>2025/26</t>
        </is>
      </c>
      <c r="B5960" s="104" t="inlineStr">
        <is>
          <t>HC-024</t>
        </is>
      </c>
      <c r="C5960" s="104" t="inlineStr">
        <is>
          <t>P039</t>
        </is>
      </c>
      <c r="D5960" s="159" t="n">
        <v>2236</v>
      </c>
      <c r="E5960" s="160" t="n">
        <v>14655.36</v>
      </c>
      <c r="F5960" s="160" t="n">
        <v>4900.87</v>
      </c>
    </row>
    <row r="5961">
      <c r="A5961" s="104" t="inlineStr">
        <is>
          <t>2025/26</t>
        </is>
      </c>
      <c r="B5961" s="104" t="inlineStr">
        <is>
          <t>HC-024</t>
        </is>
      </c>
      <c r="C5961" s="104" t="inlineStr">
        <is>
          <t>P040</t>
        </is>
      </c>
      <c r="D5961" s="159" t="n">
        <v>914</v>
      </c>
      <c r="E5961" s="160" t="n">
        <v>7296.54</v>
      </c>
      <c r="F5961" s="160" t="n">
        <v>2362.21</v>
      </c>
    </row>
    <row r="5962">
      <c r="A5962" s="104" t="inlineStr">
        <is>
          <t>2025/26</t>
        </is>
      </c>
      <c r="B5962" s="104" t="inlineStr">
        <is>
          <t>HC-024</t>
        </is>
      </c>
      <c r="C5962" s="104" t="inlineStr">
        <is>
          <t>P041</t>
        </is>
      </c>
      <c r="D5962" s="159" t="n">
        <v>427</v>
      </c>
      <c r="E5962" s="160" t="n">
        <v>4825.22</v>
      </c>
      <c r="F5962" s="160" t="n">
        <v>1872.58</v>
      </c>
    </row>
    <row r="5963">
      <c r="A5963" s="104" t="inlineStr">
        <is>
          <t>2025/26</t>
        </is>
      </c>
      <c r="B5963" s="104" t="inlineStr">
        <is>
          <t>HC-024</t>
        </is>
      </c>
      <c r="C5963" s="104" t="inlineStr">
        <is>
          <t>P042</t>
        </is>
      </c>
      <c r="D5963" s="159" t="n">
        <v>758</v>
      </c>
      <c r="E5963" s="160" t="n">
        <v>3167.99</v>
      </c>
      <c r="F5963" s="160" t="n">
        <v>785.8200000000001</v>
      </c>
    </row>
    <row r="5964">
      <c r="A5964" s="104" t="inlineStr">
        <is>
          <t>2025/26</t>
        </is>
      </c>
      <c r="B5964" s="104" t="inlineStr">
        <is>
          <t>HC-025</t>
        </is>
      </c>
      <c r="C5964" s="104" t="inlineStr">
        <is>
          <t>P001</t>
        </is>
      </c>
      <c r="D5964" s="159" t="n">
        <v>6011</v>
      </c>
      <c r="E5964" s="160" t="n">
        <v>56517.74</v>
      </c>
      <c r="F5964" s="160" t="n">
        <v>20113.15</v>
      </c>
    </row>
    <row r="5965">
      <c r="A5965" s="104" t="inlineStr">
        <is>
          <t>2025/26</t>
        </is>
      </c>
      <c r="B5965" s="104" t="inlineStr">
        <is>
          <t>HC-025</t>
        </is>
      </c>
      <c r="C5965" s="104" t="inlineStr">
        <is>
          <t>P002</t>
        </is>
      </c>
      <c r="D5965" s="159" t="n">
        <v>9338</v>
      </c>
      <c r="E5965" s="160" t="n">
        <v>102005.67</v>
      </c>
      <c r="F5965" s="160" t="n">
        <v>38501.38</v>
      </c>
    </row>
    <row r="5966">
      <c r="A5966" s="104" t="inlineStr">
        <is>
          <t>2025/26</t>
        </is>
      </c>
      <c r="B5966" s="104" t="inlineStr">
        <is>
          <t>HC-025</t>
        </is>
      </c>
      <c r="C5966" s="104" t="inlineStr">
        <is>
          <t>P003</t>
        </is>
      </c>
      <c r="D5966" s="159" t="n">
        <v>12481</v>
      </c>
      <c r="E5966" s="160" t="n">
        <v>87743.14</v>
      </c>
      <c r="F5966" s="160" t="n">
        <v>29335.89</v>
      </c>
    </row>
    <row r="5967">
      <c r="A5967" s="104" t="inlineStr">
        <is>
          <t>2025/26</t>
        </is>
      </c>
      <c r="B5967" s="104" t="inlineStr">
        <is>
          <t>HC-025</t>
        </is>
      </c>
      <c r="C5967" s="104" t="inlineStr">
        <is>
          <t>P004</t>
        </is>
      </c>
      <c r="D5967" s="159" t="n">
        <v>5642</v>
      </c>
      <c r="E5967" s="160" t="n">
        <v>46095.5</v>
      </c>
      <c r="F5967" s="160" t="n">
        <v>14916.49</v>
      </c>
    </row>
    <row r="5968">
      <c r="A5968" s="104" t="inlineStr">
        <is>
          <t>2025/26</t>
        </is>
      </c>
      <c r="B5968" s="104" t="inlineStr">
        <is>
          <t>HC-025</t>
        </is>
      </c>
      <c r="C5968" s="104" t="inlineStr">
        <is>
          <t>P005</t>
        </is>
      </c>
      <c r="D5968" s="159" t="n">
        <v>12348</v>
      </c>
      <c r="E5968" s="160" t="n">
        <v>96197.17999999999</v>
      </c>
      <c r="F5968" s="160" t="n">
        <v>30081.64</v>
      </c>
    </row>
    <row r="5969">
      <c r="A5969" s="104" t="inlineStr">
        <is>
          <t>2025/26</t>
        </is>
      </c>
      <c r="B5969" s="104" t="inlineStr">
        <is>
          <t>HC-025</t>
        </is>
      </c>
      <c r="C5969" s="104" t="inlineStr">
        <is>
          <t>P006</t>
        </is>
      </c>
      <c r="D5969" s="159" t="n">
        <v>11452</v>
      </c>
      <c r="E5969" s="160" t="n">
        <v>96826.2</v>
      </c>
      <c r="F5969" s="160" t="n">
        <v>28195.93</v>
      </c>
    </row>
    <row r="5970">
      <c r="A5970" s="104" t="inlineStr">
        <is>
          <t>2025/26</t>
        </is>
      </c>
      <c r="B5970" s="104" t="inlineStr">
        <is>
          <t>HC-025</t>
        </is>
      </c>
      <c r="C5970" s="104" t="inlineStr">
        <is>
          <t>P007</t>
        </is>
      </c>
      <c r="D5970" s="159" t="n">
        <v>10913</v>
      </c>
      <c r="E5970" s="160" t="n">
        <v>86068.69</v>
      </c>
      <c r="F5970" s="160" t="n">
        <v>23204.14</v>
      </c>
    </row>
    <row r="5971">
      <c r="A5971" s="104" t="inlineStr">
        <is>
          <t>2025/26</t>
        </is>
      </c>
      <c r="B5971" s="104" t="inlineStr">
        <is>
          <t>HC-025</t>
        </is>
      </c>
      <c r="C5971" s="104" t="inlineStr">
        <is>
          <t>P008</t>
        </is>
      </c>
      <c r="D5971" s="159" t="n">
        <v>9337</v>
      </c>
      <c r="E5971" s="160" t="n">
        <v>71843.75999999999</v>
      </c>
      <c r="F5971" s="160" t="n">
        <v>26346.74</v>
      </c>
    </row>
    <row r="5972">
      <c r="A5972" s="104" t="inlineStr">
        <is>
          <t>2025/26</t>
        </is>
      </c>
      <c r="B5972" s="104" t="inlineStr">
        <is>
          <t>HC-025</t>
        </is>
      </c>
      <c r="C5972" s="104" t="inlineStr">
        <is>
          <t>P009</t>
        </is>
      </c>
      <c r="D5972" s="159" t="n">
        <v>347</v>
      </c>
      <c r="E5972" s="160" t="n">
        <v>4582.51</v>
      </c>
      <c r="F5972" s="160" t="n">
        <v>1868.3</v>
      </c>
    </row>
    <row r="5973">
      <c r="A5973" s="104" t="inlineStr">
        <is>
          <t>2025/26</t>
        </is>
      </c>
      <c r="B5973" s="104" t="inlineStr">
        <is>
          <t>HC-025</t>
        </is>
      </c>
      <c r="C5973" s="104" t="inlineStr">
        <is>
          <t>P010</t>
        </is>
      </c>
      <c r="D5973" s="159" t="n">
        <v>12219</v>
      </c>
      <c r="E5973" s="160" t="n">
        <v>75454.64</v>
      </c>
      <c r="F5973" s="160" t="n">
        <v>24414.56</v>
      </c>
    </row>
    <row r="5974">
      <c r="A5974" s="104" t="inlineStr">
        <is>
          <t>2025/26</t>
        </is>
      </c>
      <c r="B5974" s="104" t="inlineStr">
        <is>
          <t>HC-025</t>
        </is>
      </c>
      <c r="C5974" s="104" t="inlineStr">
        <is>
          <t>P011</t>
        </is>
      </c>
      <c r="D5974" s="159" t="n">
        <v>11463</v>
      </c>
      <c r="E5974" s="160" t="n">
        <v>34839.38</v>
      </c>
      <c r="F5974" s="160" t="n">
        <v>8266.43</v>
      </c>
    </row>
    <row r="5975">
      <c r="A5975" s="104" t="inlineStr">
        <is>
          <t>2025/26</t>
        </is>
      </c>
      <c r="B5975" s="104" t="inlineStr">
        <is>
          <t>HC-025</t>
        </is>
      </c>
      <c r="C5975" s="104" t="inlineStr">
        <is>
          <t>P012</t>
        </is>
      </c>
      <c r="D5975" s="159" t="n">
        <v>12681</v>
      </c>
      <c r="E5975" s="160" t="n">
        <v>49396.05</v>
      </c>
      <c r="F5975" s="160" t="n">
        <v>14916.07</v>
      </c>
    </row>
    <row r="5976">
      <c r="A5976" s="104" t="inlineStr">
        <is>
          <t>2025/26</t>
        </is>
      </c>
      <c r="B5976" s="104" t="inlineStr">
        <is>
          <t>HC-025</t>
        </is>
      </c>
      <c r="C5976" s="104" t="inlineStr">
        <is>
          <t>P013</t>
        </is>
      </c>
      <c r="D5976" s="159" t="n">
        <v>12724</v>
      </c>
      <c r="E5976" s="160" t="n">
        <v>45930.36</v>
      </c>
      <c r="F5976" s="160" t="n">
        <v>11888.19</v>
      </c>
    </row>
    <row r="5977">
      <c r="A5977" s="104" t="inlineStr">
        <is>
          <t>2025/26</t>
        </is>
      </c>
      <c r="B5977" s="104" t="inlineStr">
        <is>
          <t>HC-025</t>
        </is>
      </c>
      <c r="C5977" s="104" t="inlineStr">
        <is>
          <t>P014</t>
        </is>
      </c>
      <c r="D5977" s="159" t="n">
        <v>13732</v>
      </c>
      <c r="E5977" s="160" t="n">
        <v>56098.34</v>
      </c>
      <c r="F5977" s="160" t="n">
        <v>15730.71</v>
      </c>
    </row>
    <row r="5978">
      <c r="A5978" s="104" t="inlineStr">
        <is>
          <t>2025/26</t>
        </is>
      </c>
      <c r="B5978" s="104" t="inlineStr">
        <is>
          <t>HC-025</t>
        </is>
      </c>
      <c r="C5978" s="104" t="inlineStr">
        <is>
          <t>P015</t>
        </is>
      </c>
      <c r="D5978" s="159" t="n">
        <v>9855</v>
      </c>
      <c r="E5978" s="160" t="n">
        <v>48690.23</v>
      </c>
      <c r="F5978" s="160" t="n">
        <v>16277.03</v>
      </c>
    </row>
    <row r="5979">
      <c r="A5979" s="104" t="inlineStr">
        <is>
          <t>2025/26</t>
        </is>
      </c>
      <c r="B5979" s="104" t="inlineStr">
        <is>
          <t>HC-025</t>
        </is>
      </c>
      <c r="C5979" s="104" t="inlineStr">
        <is>
          <t>P016</t>
        </is>
      </c>
      <c r="D5979" s="159" t="n">
        <v>5464</v>
      </c>
      <c r="E5979" s="160" t="n">
        <v>35295.51</v>
      </c>
      <c r="F5979" s="160" t="n">
        <v>11038.9</v>
      </c>
    </row>
    <row r="5980">
      <c r="A5980" s="104" t="inlineStr">
        <is>
          <t>2025/26</t>
        </is>
      </c>
      <c r="B5980" s="104" t="inlineStr">
        <is>
          <t>HC-025</t>
        </is>
      </c>
      <c r="C5980" s="104" t="inlineStr">
        <is>
          <t>P017</t>
        </is>
      </c>
      <c r="D5980" s="159" t="n">
        <v>4974</v>
      </c>
      <c r="E5980" s="160" t="n">
        <v>35438.39</v>
      </c>
      <c r="F5980" s="160" t="n">
        <v>12229.77</v>
      </c>
    </row>
    <row r="5981">
      <c r="A5981" s="104" t="inlineStr">
        <is>
          <t>2025/26</t>
        </is>
      </c>
      <c r="B5981" s="104" t="inlineStr">
        <is>
          <t>HC-025</t>
        </is>
      </c>
      <c r="C5981" s="104" t="inlineStr">
        <is>
          <t>P018</t>
        </is>
      </c>
      <c r="D5981" s="159" t="n">
        <v>11091</v>
      </c>
      <c r="E5981" s="160" t="n">
        <v>30556.45</v>
      </c>
      <c r="F5981" s="160" t="n">
        <v>6591.3</v>
      </c>
    </row>
    <row r="5982">
      <c r="A5982" s="104" t="inlineStr">
        <is>
          <t>2025/26</t>
        </is>
      </c>
      <c r="B5982" s="104" t="inlineStr">
        <is>
          <t>HC-025</t>
        </is>
      </c>
      <c r="C5982" s="104" t="inlineStr">
        <is>
          <t>P019</t>
        </is>
      </c>
      <c r="D5982" s="159" t="n">
        <v>13948</v>
      </c>
      <c r="E5982" s="160" t="n">
        <v>37107.46</v>
      </c>
      <c r="F5982" s="160" t="n">
        <v>9605.85</v>
      </c>
    </row>
    <row r="5983">
      <c r="A5983" s="104" t="inlineStr">
        <is>
          <t>2025/26</t>
        </is>
      </c>
      <c r="B5983" s="104" t="inlineStr">
        <is>
          <t>HC-025</t>
        </is>
      </c>
      <c r="C5983" s="104" t="inlineStr">
        <is>
          <t>P020</t>
        </is>
      </c>
      <c r="D5983" s="159" t="n">
        <v>9343</v>
      </c>
      <c r="E5983" s="160" t="n">
        <v>24846.42</v>
      </c>
      <c r="F5983" s="160" t="n">
        <v>6431.57</v>
      </c>
    </row>
    <row r="5984">
      <c r="A5984" s="104" t="inlineStr">
        <is>
          <t>2025/26</t>
        </is>
      </c>
      <c r="B5984" s="104" t="inlineStr">
        <is>
          <t>HC-025</t>
        </is>
      </c>
      <c r="C5984" s="104" t="inlineStr">
        <is>
          <t>P021</t>
        </is>
      </c>
      <c r="D5984" s="159" t="n">
        <v>14611</v>
      </c>
      <c r="E5984" s="160" t="n">
        <v>49968.71</v>
      </c>
      <c r="F5984" s="160" t="n">
        <v>14013.15</v>
      </c>
    </row>
    <row r="5985">
      <c r="A5985" s="104" t="inlineStr">
        <is>
          <t>2025/26</t>
        </is>
      </c>
      <c r="B5985" s="104" t="inlineStr">
        <is>
          <t>HC-025</t>
        </is>
      </c>
      <c r="C5985" s="104" t="inlineStr">
        <is>
          <t>P022</t>
        </is>
      </c>
      <c r="D5985" s="159" t="n">
        <v>12195</v>
      </c>
      <c r="E5985" s="160" t="n">
        <v>39391.92</v>
      </c>
      <c r="F5985" s="160" t="n">
        <v>10620.46</v>
      </c>
    </row>
    <row r="5986">
      <c r="A5986" s="104" t="inlineStr">
        <is>
          <t>2025/26</t>
        </is>
      </c>
      <c r="B5986" s="104" t="inlineStr">
        <is>
          <t>HC-025</t>
        </is>
      </c>
      <c r="C5986" s="104" t="inlineStr">
        <is>
          <t>P023</t>
        </is>
      </c>
      <c r="D5986" s="159" t="n">
        <v>13783</v>
      </c>
      <c r="E5986" s="160" t="n">
        <v>28805.3</v>
      </c>
      <c r="F5986" s="160" t="n">
        <v>5591.86</v>
      </c>
    </row>
    <row r="5987">
      <c r="A5987" s="104" t="inlineStr">
        <is>
          <t>2025/26</t>
        </is>
      </c>
      <c r="B5987" s="104" t="inlineStr">
        <is>
          <t>HC-025</t>
        </is>
      </c>
      <c r="C5987" s="104" t="inlineStr">
        <is>
          <t>P024</t>
        </is>
      </c>
      <c r="D5987" s="159" t="n">
        <v>15745</v>
      </c>
      <c r="E5987" s="160" t="n">
        <v>35902.76</v>
      </c>
      <c r="F5987" s="160" t="n">
        <v>7357.77</v>
      </c>
    </row>
    <row r="5988">
      <c r="A5988" s="104" t="inlineStr">
        <is>
          <t>2025/26</t>
        </is>
      </c>
      <c r="B5988" s="104" t="inlineStr">
        <is>
          <t>HC-025</t>
        </is>
      </c>
      <c r="C5988" s="104" t="inlineStr">
        <is>
          <t>P025</t>
        </is>
      </c>
      <c r="D5988" s="159" t="n">
        <v>12776</v>
      </c>
      <c r="E5988" s="160" t="n">
        <v>50979.72</v>
      </c>
      <c r="F5988" s="160" t="n">
        <v>18692.86</v>
      </c>
    </row>
    <row r="5989">
      <c r="A5989" s="104" t="inlineStr">
        <is>
          <t>2025/26</t>
        </is>
      </c>
      <c r="B5989" s="104" t="inlineStr">
        <is>
          <t>HC-025</t>
        </is>
      </c>
      <c r="C5989" s="104" t="inlineStr">
        <is>
          <t>P026</t>
        </is>
      </c>
      <c r="D5989" s="159" t="n">
        <v>7776</v>
      </c>
      <c r="E5989" s="160" t="n">
        <v>36203.21</v>
      </c>
      <c r="F5989" s="160" t="n">
        <v>11713.56</v>
      </c>
    </row>
    <row r="5990">
      <c r="A5990" s="104" t="inlineStr">
        <is>
          <t>2025/26</t>
        </is>
      </c>
      <c r="B5990" s="104" t="inlineStr">
        <is>
          <t>HC-025</t>
        </is>
      </c>
      <c r="C5990" s="104" t="inlineStr">
        <is>
          <t>P027</t>
        </is>
      </c>
      <c r="D5990" s="159" t="n">
        <v>6221</v>
      </c>
      <c r="E5990" s="160" t="n">
        <v>28963.9</v>
      </c>
      <c r="F5990" s="160" t="n">
        <v>9371.709999999999</v>
      </c>
    </row>
    <row r="5991">
      <c r="A5991" s="104" t="inlineStr">
        <is>
          <t>2025/26</t>
        </is>
      </c>
      <c r="B5991" s="104" t="inlineStr">
        <is>
          <t>HC-025</t>
        </is>
      </c>
      <c r="C5991" s="104" t="inlineStr">
        <is>
          <t>P028</t>
        </is>
      </c>
      <c r="D5991" s="159" t="n">
        <v>8466</v>
      </c>
      <c r="E5991" s="160" t="n">
        <v>41813.94</v>
      </c>
      <c r="F5991" s="160" t="n">
        <v>14431.02</v>
      </c>
    </row>
    <row r="5992">
      <c r="A5992" s="104" t="inlineStr">
        <is>
          <t>2025/26</t>
        </is>
      </c>
      <c r="B5992" s="104" t="inlineStr">
        <is>
          <t>HC-025</t>
        </is>
      </c>
      <c r="C5992" s="104" t="inlineStr">
        <is>
          <t>P029</t>
        </is>
      </c>
      <c r="D5992" s="159" t="n">
        <v>21989</v>
      </c>
      <c r="E5992" s="160" t="n">
        <v>43866.51</v>
      </c>
      <c r="F5992" s="160" t="n">
        <v>6624.3</v>
      </c>
    </row>
    <row r="5993">
      <c r="A5993" s="104" t="inlineStr">
        <is>
          <t>2025/26</t>
        </is>
      </c>
      <c r="B5993" s="104" t="inlineStr">
        <is>
          <t>HC-025</t>
        </is>
      </c>
      <c r="C5993" s="104" t="inlineStr">
        <is>
          <t>P030</t>
        </is>
      </c>
      <c r="D5993" s="159" t="n">
        <v>11672</v>
      </c>
      <c r="E5993" s="160" t="n">
        <v>36590.62</v>
      </c>
      <c r="F5993" s="160" t="n">
        <v>7103.59</v>
      </c>
    </row>
    <row r="5994">
      <c r="A5994" s="104" t="inlineStr">
        <is>
          <t>2025/26</t>
        </is>
      </c>
      <c r="B5994" s="104" t="inlineStr">
        <is>
          <t>HC-025</t>
        </is>
      </c>
      <c r="C5994" s="104" t="inlineStr">
        <is>
          <t>P031</t>
        </is>
      </c>
      <c r="D5994" s="159" t="n">
        <v>5627</v>
      </c>
      <c r="E5994" s="160" t="n">
        <v>29394.72</v>
      </c>
      <c r="F5994" s="160" t="n">
        <v>8876.530000000001</v>
      </c>
    </row>
    <row r="5995">
      <c r="A5995" s="104" t="inlineStr">
        <is>
          <t>2025/26</t>
        </is>
      </c>
      <c r="B5995" s="104" t="inlineStr">
        <is>
          <t>HC-025</t>
        </is>
      </c>
      <c r="C5995" s="104" t="inlineStr">
        <is>
          <t>P032</t>
        </is>
      </c>
      <c r="D5995" s="159" t="n">
        <v>7020</v>
      </c>
      <c r="E5995" s="160" t="n">
        <v>17341.26</v>
      </c>
      <c r="F5995" s="160" t="n">
        <v>3927.19</v>
      </c>
    </row>
    <row r="5996">
      <c r="A5996" s="104" t="inlineStr">
        <is>
          <t>2025/26</t>
        </is>
      </c>
      <c r="B5996" s="104" t="inlineStr">
        <is>
          <t>HC-025</t>
        </is>
      </c>
      <c r="C5996" s="104" t="inlineStr">
        <is>
          <t>P033</t>
        </is>
      </c>
      <c r="D5996" s="159" t="n">
        <v>4549</v>
      </c>
      <c r="E5996" s="160" t="n">
        <v>14699.08</v>
      </c>
      <c r="F5996" s="160" t="n">
        <v>3804.93</v>
      </c>
    </row>
    <row r="5997">
      <c r="A5997" s="104" t="inlineStr">
        <is>
          <t>2025/26</t>
        </is>
      </c>
      <c r="B5997" s="104" t="inlineStr">
        <is>
          <t>HC-025</t>
        </is>
      </c>
      <c r="C5997" s="104" t="inlineStr">
        <is>
          <t>P034</t>
        </is>
      </c>
      <c r="D5997" s="159" t="n">
        <v>3161</v>
      </c>
      <c r="E5997" s="160" t="n">
        <v>13812.15</v>
      </c>
      <c r="F5997" s="160" t="n">
        <v>4319.81</v>
      </c>
    </row>
    <row r="5998">
      <c r="A5998" s="104" t="inlineStr">
        <is>
          <t>2025/26</t>
        </is>
      </c>
      <c r="B5998" s="104" t="inlineStr">
        <is>
          <t>HC-025</t>
        </is>
      </c>
      <c r="C5998" s="104" t="inlineStr">
        <is>
          <t>P035</t>
        </is>
      </c>
      <c r="D5998" s="159" t="n">
        <v>4356</v>
      </c>
      <c r="E5998" s="160" t="n">
        <v>16137.51</v>
      </c>
      <c r="F5998" s="160" t="n">
        <v>4524.85</v>
      </c>
    </row>
    <row r="5999">
      <c r="A5999" s="104" t="inlineStr">
        <is>
          <t>2025/26</t>
        </is>
      </c>
      <c r="B5999" s="104" t="inlineStr">
        <is>
          <t>HC-025</t>
        </is>
      </c>
      <c r="C5999" s="104" t="inlineStr">
        <is>
          <t>P036</t>
        </is>
      </c>
      <c r="D5999" s="159" t="n">
        <v>3203</v>
      </c>
      <c r="E5999" s="160" t="n">
        <v>12779.56</v>
      </c>
      <c r="F5999" s="160" t="n">
        <v>3721.27</v>
      </c>
    </row>
    <row r="6000">
      <c r="A6000" s="104" t="inlineStr">
        <is>
          <t>2025/26</t>
        </is>
      </c>
      <c r="B6000" s="104" t="inlineStr">
        <is>
          <t>HC-025</t>
        </is>
      </c>
      <c r="C6000" s="104" t="inlineStr">
        <is>
          <t>P037</t>
        </is>
      </c>
      <c r="D6000" s="159" t="n">
        <v>5063</v>
      </c>
      <c r="E6000" s="160" t="n">
        <v>18277.87</v>
      </c>
      <c r="F6000" s="160" t="n">
        <v>6111.1</v>
      </c>
    </row>
    <row r="6001">
      <c r="A6001" s="104" t="inlineStr">
        <is>
          <t>2025/26</t>
        </is>
      </c>
      <c r="B6001" s="104" t="inlineStr">
        <is>
          <t>HC-025</t>
        </is>
      </c>
      <c r="C6001" s="104" t="inlineStr">
        <is>
          <t>P038</t>
        </is>
      </c>
      <c r="D6001" s="159" t="n">
        <v>2410</v>
      </c>
      <c r="E6001" s="160" t="n">
        <v>15804.23</v>
      </c>
      <c r="F6001" s="160" t="n">
        <v>5113.74</v>
      </c>
    </row>
    <row r="6002">
      <c r="A6002" s="104" t="inlineStr">
        <is>
          <t>2025/26</t>
        </is>
      </c>
      <c r="B6002" s="104" t="inlineStr">
        <is>
          <t>HC-025</t>
        </is>
      </c>
      <c r="C6002" s="104" t="inlineStr">
        <is>
          <t>P039</t>
        </is>
      </c>
      <c r="D6002" s="159" t="n">
        <v>2726</v>
      </c>
      <c r="E6002" s="160" t="n">
        <v>17872.67</v>
      </c>
      <c r="F6002" s="160" t="n">
        <v>5975.72</v>
      </c>
    </row>
    <row r="6003">
      <c r="A6003" s="104" t="inlineStr">
        <is>
          <t>2025/26</t>
        </is>
      </c>
      <c r="B6003" s="104" t="inlineStr">
        <is>
          <t>HC-025</t>
        </is>
      </c>
      <c r="C6003" s="104" t="inlineStr">
        <is>
          <t>P040</t>
        </is>
      </c>
      <c r="D6003" s="159" t="n">
        <v>909</v>
      </c>
      <c r="E6003" s="160" t="n">
        <v>7253.26</v>
      </c>
      <c r="F6003" s="160" t="n">
        <v>2342.24</v>
      </c>
    </row>
    <row r="6004">
      <c r="A6004" s="104" t="inlineStr">
        <is>
          <t>2025/26</t>
        </is>
      </c>
      <c r="B6004" s="104" t="inlineStr">
        <is>
          <t>HC-025</t>
        </is>
      </c>
      <c r="C6004" s="104" t="inlineStr">
        <is>
          <t>P041</t>
        </is>
      </c>
      <c r="D6004" s="159" t="n">
        <v>482</v>
      </c>
      <c r="E6004" s="160" t="n">
        <v>5449.67</v>
      </c>
      <c r="F6004" s="160" t="n">
        <v>2118.62</v>
      </c>
    </row>
    <row r="6005">
      <c r="A6005" s="104" t="inlineStr">
        <is>
          <t>2025/26</t>
        </is>
      </c>
      <c r="B6005" s="104" t="inlineStr">
        <is>
          <t>HC-025</t>
        </is>
      </c>
      <c r="C6005" s="104" t="inlineStr">
        <is>
          <t>P042</t>
        </is>
      </c>
      <c r="D6005" s="159" t="n">
        <v>893</v>
      </c>
      <c r="E6005" s="160" t="n">
        <v>3734.96</v>
      </c>
      <c r="F6005" s="160" t="n">
        <v>927.95</v>
      </c>
    </row>
    <row r="6006">
      <c r="A6006" s="104" t="inlineStr">
        <is>
          <t>2025/26</t>
        </is>
      </c>
      <c r="B6006" s="104" t="inlineStr">
        <is>
          <t>HC-026</t>
        </is>
      </c>
      <c r="C6006" s="104" t="inlineStr">
        <is>
          <t>P001</t>
        </is>
      </c>
      <c r="D6006" s="159" t="n">
        <v>4303</v>
      </c>
      <c r="E6006" s="160" t="n">
        <v>40453.24</v>
      </c>
      <c r="F6006" s="160" t="n">
        <v>14377.77</v>
      </c>
    </row>
    <row r="6007">
      <c r="A6007" s="104" t="inlineStr">
        <is>
          <t>2025/26</t>
        </is>
      </c>
      <c r="B6007" s="104" t="inlineStr">
        <is>
          <t>HC-026</t>
        </is>
      </c>
      <c r="C6007" s="104" t="inlineStr">
        <is>
          <t>P002</t>
        </is>
      </c>
      <c r="D6007" s="159" t="n">
        <v>6236</v>
      </c>
      <c r="E6007" s="160" t="n">
        <v>68132.98</v>
      </c>
      <c r="F6007" s="160" t="n">
        <v>25691.37</v>
      </c>
    </row>
    <row r="6008">
      <c r="A6008" s="104" t="inlineStr">
        <is>
          <t>2025/26</t>
        </is>
      </c>
      <c r="B6008" s="104" t="inlineStr">
        <is>
          <t>HC-026</t>
        </is>
      </c>
      <c r="C6008" s="104" t="inlineStr">
        <is>
          <t>P003</t>
        </is>
      </c>
      <c r="D6008" s="159" t="n">
        <v>8687</v>
      </c>
      <c r="E6008" s="160" t="n">
        <v>61081.18</v>
      </c>
      <c r="F6008" s="160" t="n">
        <v>20397.34</v>
      </c>
    </row>
    <row r="6009">
      <c r="A6009" s="104" t="inlineStr">
        <is>
          <t>2025/26</t>
        </is>
      </c>
      <c r="B6009" s="104" t="inlineStr">
        <is>
          <t>HC-026</t>
        </is>
      </c>
      <c r="C6009" s="104" t="inlineStr">
        <is>
          <t>P004</t>
        </is>
      </c>
      <c r="D6009" s="159" t="n">
        <v>3799</v>
      </c>
      <c r="E6009" s="160" t="n">
        <v>31039.23</v>
      </c>
      <c r="F6009" s="160" t="n">
        <v>10032.76</v>
      </c>
    </row>
    <row r="6010">
      <c r="A6010" s="104" t="inlineStr">
        <is>
          <t>2025/26</t>
        </is>
      </c>
      <c r="B6010" s="104" t="inlineStr">
        <is>
          <t>HC-026</t>
        </is>
      </c>
      <c r="C6010" s="104" t="inlineStr">
        <is>
          <t>P005</t>
        </is>
      </c>
      <c r="D6010" s="159" t="n">
        <v>8704</v>
      </c>
      <c r="E6010" s="160" t="n">
        <v>67796.25999999999</v>
      </c>
      <c r="F6010" s="160" t="n">
        <v>21175.04</v>
      </c>
    </row>
    <row r="6011">
      <c r="A6011" s="104" t="inlineStr">
        <is>
          <t>2025/26</t>
        </is>
      </c>
      <c r="B6011" s="104" t="inlineStr">
        <is>
          <t>HC-026</t>
        </is>
      </c>
      <c r="C6011" s="104" t="inlineStr">
        <is>
          <t>P006</t>
        </is>
      </c>
      <c r="D6011" s="159" t="n">
        <v>7330</v>
      </c>
      <c r="E6011" s="160" t="n">
        <v>61988.35</v>
      </c>
      <c r="F6011" s="160" t="n">
        <v>18030.91</v>
      </c>
    </row>
    <row r="6012">
      <c r="A6012" s="104" t="inlineStr">
        <is>
          <t>2025/26</t>
        </is>
      </c>
      <c r="B6012" s="104" t="inlineStr">
        <is>
          <t>HC-026</t>
        </is>
      </c>
      <c r="C6012" s="104" t="inlineStr">
        <is>
          <t>P007</t>
        </is>
      </c>
      <c r="D6012" s="159" t="n">
        <v>7478</v>
      </c>
      <c r="E6012" s="160" t="n">
        <v>58954.96</v>
      </c>
      <c r="F6012" s="160" t="n">
        <v>15884.77</v>
      </c>
    </row>
    <row r="6013">
      <c r="A6013" s="104" t="inlineStr">
        <is>
          <t>2025/26</t>
        </is>
      </c>
      <c r="B6013" s="104" t="inlineStr">
        <is>
          <t>HC-026</t>
        </is>
      </c>
      <c r="C6013" s="104" t="inlineStr">
        <is>
          <t>P008</t>
        </is>
      </c>
      <c r="D6013" s="159" t="n">
        <v>6564</v>
      </c>
      <c r="E6013" s="160" t="n">
        <v>50504.98</v>
      </c>
      <c r="F6013" s="160" t="n">
        <v>18494.84</v>
      </c>
    </row>
    <row r="6014">
      <c r="A6014" s="104" t="inlineStr">
        <is>
          <t>2025/26</t>
        </is>
      </c>
      <c r="B6014" s="104" t="inlineStr">
        <is>
          <t>HC-026</t>
        </is>
      </c>
      <c r="C6014" s="104" t="inlineStr">
        <is>
          <t>P009</t>
        </is>
      </c>
      <c r="D6014" s="159" t="n">
        <v>271</v>
      </c>
      <c r="E6014" s="160" t="n">
        <v>3572.7</v>
      </c>
      <c r="F6014" s="160" t="n">
        <v>1435.6</v>
      </c>
    </row>
    <row r="6015">
      <c r="A6015" s="104" t="inlineStr">
        <is>
          <t>2025/26</t>
        </is>
      </c>
      <c r="B6015" s="104" t="inlineStr">
        <is>
          <t>HC-026</t>
        </is>
      </c>
      <c r="C6015" s="104" t="inlineStr">
        <is>
          <t>P010</t>
        </is>
      </c>
      <c r="D6015" s="159" t="n">
        <v>8258</v>
      </c>
      <c r="E6015" s="160" t="n">
        <v>50986.98</v>
      </c>
      <c r="F6015" s="160" t="n">
        <v>16475.08</v>
      </c>
    </row>
    <row r="6016">
      <c r="A6016" s="104" t="inlineStr">
        <is>
          <t>2025/26</t>
        </is>
      </c>
      <c r="B6016" s="104" t="inlineStr">
        <is>
          <t>HC-026</t>
        </is>
      </c>
      <c r="C6016" s="104" t="inlineStr">
        <is>
          <t>P011</t>
        </is>
      </c>
      <c r="D6016" s="159" t="n">
        <v>7981</v>
      </c>
      <c r="E6016" s="160" t="n">
        <v>24263.64</v>
      </c>
      <c r="F6016" s="160" t="n">
        <v>5749.23</v>
      </c>
    </row>
    <row r="6017">
      <c r="A6017" s="104" t="inlineStr">
        <is>
          <t>2025/26</t>
        </is>
      </c>
      <c r="B6017" s="104" t="inlineStr">
        <is>
          <t>HC-026</t>
        </is>
      </c>
      <c r="C6017" s="104" t="inlineStr">
        <is>
          <t>P012</t>
        </is>
      </c>
      <c r="D6017" s="159" t="n">
        <v>8713</v>
      </c>
      <c r="E6017" s="160" t="n">
        <v>33937.76</v>
      </c>
      <c r="F6017" s="160" t="n">
        <v>10238</v>
      </c>
    </row>
    <row r="6018">
      <c r="A6018" s="104" t="inlineStr">
        <is>
          <t>2025/26</t>
        </is>
      </c>
      <c r="B6018" s="104" t="inlineStr">
        <is>
          <t>HC-026</t>
        </is>
      </c>
      <c r="C6018" s="104" t="inlineStr">
        <is>
          <t>P013</t>
        </is>
      </c>
      <c r="D6018" s="159" t="n">
        <v>8733</v>
      </c>
      <c r="E6018" s="160" t="n">
        <v>31522.45</v>
      </c>
      <c r="F6018" s="160" t="n">
        <v>8151.04</v>
      </c>
    </row>
    <row r="6019">
      <c r="A6019" s="104" t="inlineStr">
        <is>
          <t>2025/26</t>
        </is>
      </c>
      <c r="B6019" s="104" t="inlineStr">
        <is>
          <t>HC-026</t>
        </is>
      </c>
      <c r="C6019" s="104" t="inlineStr">
        <is>
          <t>P014</t>
        </is>
      </c>
      <c r="D6019" s="159" t="n">
        <v>9583</v>
      </c>
      <c r="E6019" s="160" t="n">
        <v>39144.05</v>
      </c>
      <c r="F6019" s="160" t="n">
        <v>10965.3</v>
      </c>
    </row>
    <row r="6020">
      <c r="A6020" s="104" t="inlineStr">
        <is>
          <t>2025/26</t>
        </is>
      </c>
      <c r="B6020" s="104" t="inlineStr">
        <is>
          <t>HC-026</t>
        </is>
      </c>
      <c r="C6020" s="104" t="inlineStr">
        <is>
          <t>P015</t>
        </is>
      </c>
      <c r="D6020" s="159" t="n">
        <v>6756</v>
      </c>
      <c r="E6020" s="160" t="n">
        <v>33378.6</v>
      </c>
      <c r="F6020" s="160" t="n">
        <v>11148.22</v>
      </c>
    </row>
    <row r="6021">
      <c r="A6021" s="104" t="inlineStr">
        <is>
          <t>2025/26</t>
        </is>
      </c>
      <c r="B6021" s="104" t="inlineStr">
        <is>
          <t>HC-026</t>
        </is>
      </c>
      <c r="C6021" s="104" t="inlineStr">
        <is>
          <t>P016</t>
        </is>
      </c>
      <c r="D6021" s="159" t="n">
        <v>3513</v>
      </c>
      <c r="E6021" s="160" t="n">
        <v>22699.96</v>
      </c>
      <c r="F6021" s="160" t="n">
        <v>7089.46</v>
      </c>
    </row>
    <row r="6022">
      <c r="A6022" s="104" t="inlineStr">
        <is>
          <t>2025/26</t>
        </is>
      </c>
      <c r="B6022" s="104" t="inlineStr">
        <is>
          <t>HC-026</t>
        </is>
      </c>
      <c r="C6022" s="104" t="inlineStr">
        <is>
          <t>P017</t>
        </is>
      </c>
      <c r="D6022" s="159" t="n">
        <v>3262</v>
      </c>
      <c r="E6022" s="160" t="n">
        <v>23246.55</v>
      </c>
      <c r="F6022" s="160" t="n">
        <v>8015.11</v>
      </c>
    </row>
    <row r="6023">
      <c r="A6023" s="104" t="inlineStr">
        <is>
          <t>2025/26</t>
        </is>
      </c>
      <c r="B6023" s="104" t="inlineStr">
        <is>
          <t>HC-026</t>
        </is>
      </c>
      <c r="C6023" s="104" t="inlineStr">
        <is>
          <t>P018</t>
        </is>
      </c>
      <c r="D6023" s="159" t="n">
        <v>7667</v>
      </c>
      <c r="E6023" s="160" t="n">
        <v>21125.62</v>
      </c>
      <c r="F6023" s="160" t="n">
        <v>4551.26</v>
      </c>
    </row>
    <row r="6024">
      <c r="A6024" s="104" t="inlineStr">
        <is>
          <t>2025/26</t>
        </is>
      </c>
      <c r="B6024" s="104" t="inlineStr">
        <is>
          <t>HC-026</t>
        </is>
      </c>
      <c r="C6024" s="104" t="inlineStr">
        <is>
          <t>P019</t>
        </is>
      </c>
      <c r="D6024" s="159" t="n">
        <v>9840</v>
      </c>
      <c r="E6024" s="160" t="n">
        <v>26174.54</v>
      </c>
      <c r="F6024" s="160" t="n">
        <v>6767.28</v>
      </c>
    </row>
    <row r="6025">
      <c r="A6025" s="104" t="inlineStr">
        <is>
          <t>2025/26</t>
        </is>
      </c>
      <c r="B6025" s="104" t="inlineStr">
        <is>
          <t>HC-026</t>
        </is>
      </c>
      <c r="C6025" s="104" t="inlineStr">
        <is>
          <t>P020</t>
        </is>
      </c>
      <c r="D6025" s="159" t="n">
        <v>6266</v>
      </c>
      <c r="E6025" s="160" t="n">
        <v>16664.93</v>
      </c>
      <c r="F6025" s="160" t="n">
        <v>4308.94</v>
      </c>
    </row>
    <row r="6026">
      <c r="A6026" s="104" t="inlineStr">
        <is>
          <t>2025/26</t>
        </is>
      </c>
      <c r="B6026" s="104" t="inlineStr">
        <is>
          <t>HC-026</t>
        </is>
      </c>
      <c r="C6026" s="104" t="inlineStr">
        <is>
          <t>P021</t>
        </is>
      </c>
      <c r="D6026" s="159" t="n">
        <v>10214</v>
      </c>
      <c r="E6026" s="160" t="n">
        <v>34935.46</v>
      </c>
      <c r="F6026" s="160" t="n">
        <v>9785.07</v>
      </c>
    </row>
    <row r="6027">
      <c r="A6027" s="104" t="inlineStr">
        <is>
          <t>2025/26</t>
        </is>
      </c>
      <c r="B6027" s="104" t="inlineStr">
        <is>
          <t>HC-026</t>
        </is>
      </c>
      <c r="C6027" s="104" t="inlineStr">
        <is>
          <t>P022</t>
        </is>
      </c>
      <c r="D6027" s="159" t="n">
        <v>8450</v>
      </c>
      <c r="E6027" s="160" t="n">
        <v>27296.42</v>
      </c>
      <c r="F6027" s="160" t="n">
        <v>7351.44</v>
      </c>
    </row>
    <row r="6028">
      <c r="A6028" s="104" t="inlineStr">
        <is>
          <t>2025/26</t>
        </is>
      </c>
      <c r="B6028" s="104" t="inlineStr">
        <is>
          <t>HC-026</t>
        </is>
      </c>
      <c r="C6028" s="104" t="inlineStr">
        <is>
          <t>P023</t>
        </is>
      </c>
      <c r="D6028" s="159" t="n">
        <v>9750</v>
      </c>
      <c r="E6028" s="160" t="n">
        <v>20378.13</v>
      </c>
      <c r="F6028" s="160" t="n">
        <v>3951.85</v>
      </c>
    </row>
    <row r="6029">
      <c r="A6029" s="104" t="inlineStr">
        <is>
          <t>2025/26</t>
        </is>
      </c>
      <c r="B6029" s="104" t="inlineStr">
        <is>
          <t>HC-026</t>
        </is>
      </c>
      <c r="C6029" s="104" t="inlineStr">
        <is>
          <t>P024</t>
        </is>
      </c>
      <c r="D6029" s="159" t="n">
        <v>10195</v>
      </c>
      <c r="E6029" s="160" t="n">
        <v>23247.96</v>
      </c>
      <c r="F6029" s="160" t="n">
        <v>4759.37</v>
      </c>
    </row>
    <row r="6030">
      <c r="A6030" s="104" t="inlineStr">
        <is>
          <t>2025/26</t>
        </is>
      </c>
      <c r="B6030" s="104" t="inlineStr">
        <is>
          <t>HC-026</t>
        </is>
      </c>
      <c r="C6030" s="104" t="inlineStr">
        <is>
          <t>P025</t>
        </is>
      </c>
      <c r="D6030" s="159" t="n">
        <v>8500</v>
      </c>
      <c r="E6030" s="160" t="n">
        <v>33913.32</v>
      </c>
      <c r="F6030" s="160" t="n">
        <v>12423.37</v>
      </c>
    </row>
    <row r="6031">
      <c r="A6031" s="104" t="inlineStr">
        <is>
          <t>2025/26</t>
        </is>
      </c>
      <c r="B6031" s="104" t="inlineStr">
        <is>
          <t>HC-026</t>
        </is>
      </c>
      <c r="C6031" s="104" t="inlineStr">
        <is>
          <t>P026</t>
        </is>
      </c>
      <c r="D6031" s="159" t="n">
        <v>5271</v>
      </c>
      <c r="E6031" s="160" t="n">
        <v>24533.85</v>
      </c>
      <c r="F6031" s="160" t="n">
        <v>7930.1</v>
      </c>
    </row>
    <row r="6032">
      <c r="A6032" s="104" t="inlineStr">
        <is>
          <t>2025/26</t>
        </is>
      </c>
      <c r="B6032" s="104" t="inlineStr">
        <is>
          <t>HC-026</t>
        </is>
      </c>
      <c r="C6032" s="104" t="inlineStr">
        <is>
          <t>P027</t>
        </is>
      </c>
      <c r="D6032" s="159" t="n">
        <v>4369</v>
      </c>
      <c r="E6032" s="160" t="n">
        <v>20342.26</v>
      </c>
      <c r="F6032" s="160" t="n">
        <v>6575.62</v>
      </c>
    </row>
    <row r="6033">
      <c r="A6033" s="104" t="inlineStr">
        <is>
          <t>2025/26</t>
        </is>
      </c>
      <c r="B6033" s="104" t="inlineStr">
        <is>
          <t>HC-026</t>
        </is>
      </c>
      <c r="C6033" s="104" t="inlineStr">
        <is>
          <t>P028</t>
        </is>
      </c>
      <c r="D6033" s="159" t="n">
        <v>5725</v>
      </c>
      <c r="E6033" s="160" t="n">
        <v>28284.65</v>
      </c>
      <c r="F6033" s="160" t="n">
        <v>9748.540000000001</v>
      </c>
    </row>
    <row r="6034">
      <c r="A6034" s="104" t="inlineStr">
        <is>
          <t>2025/26</t>
        </is>
      </c>
      <c r="B6034" s="104" t="inlineStr">
        <is>
          <t>HC-026</t>
        </is>
      </c>
      <c r="C6034" s="104" t="inlineStr">
        <is>
          <t>P029</t>
        </is>
      </c>
      <c r="D6034" s="159" t="n">
        <v>14348</v>
      </c>
      <c r="E6034" s="160" t="n">
        <v>28623.81</v>
      </c>
      <c r="F6034" s="160" t="n">
        <v>4317.39</v>
      </c>
    </row>
    <row r="6035">
      <c r="A6035" s="104" t="inlineStr">
        <is>
          <t>2025/26</t>
        </is>
      </c>
      <c r="B6035" s="104" t="inlineStr">
        <is>
          <t>HC-026</t>
        </is>
      </c>
      <c r="C6035" s="104" t="inlineStr">
        <is>
          <t>P030</t>
        </is>
      </c>
      <c r="D6035" s="159" t="n">
        <v>8307</v>
      </c>
      <c r="E6035" s="160" t="n">
        <v>26043.12</v>
      </c>
      <c r="F6035" s="160" t="n">
        <v>5051.28</v>
      </c>
    </row>
    <row r="6036">
      <c r="A6036" s="104" t="inlineStr">
        <is>
          <t>2025/26</t>
        </is>
      </c>
      <c r="B6036" s="104" t="inlineStr">
        <is>
          <t>HC-026</t>
        </is>
      </c>
      <c r="C6036" s="104" t="inlineStr">
        <is>
          <t>P031</t>
        </is>
      </c>
      <c r="D6036" s="159" t="n">
        <v>3671</v>
      </c>
      <c r="E6036" s="160" t="n">
        <v>19178.61</v>
      </c>
      <c r="F6036" s="160" t="n">
        <v>5785.64</v>
      </c>
    </row>
    <row r="6037">
      <c r="A6037" s="104" t="inlineStr">
        <is>
          <t>2025/26</t>
        </is>
      </c>
      <c r="B6037" s="104" t="inlineStr">
        <is>
          <t>HC-026</t>
        </is>
      </c>
      <c r="C6037" s="104" t="inlineStr">
        <is>
          <t>P032</t>
        </is>
      </c>
      <c r="D6037" s="159" t="n">
        <v>4541</v>
      </c>
      <c r="E6037" s="160" t="n">
        <v>11219.81</v>
      </c>
      <c r="F6037" s="160" t="n">
        <v>2537.98</v>
      </c>
    </row>
    <row r="6038">
      <c r="A6038" s="104" t="inlineStr">
        <is>
          <t>2025/26</t>
        </is>
      </c>
      <c r="B6038" s="104" t="inlineStr">
        <is>
          <t>HC-026</t>
        </is>
      </c>
      <c r="C6038" s="104" t="inlineStr">
        <is>
          <t>P033</t>
        </is>
      </c>
      <c r="D6038" s="159" t="n">
        <v>3067</v>
      </c>
      <c r="E6038" s="160" t="n">
        <v>9907.07</v>
      </c>
      <c r="F6038" s="160" t="n">
        <v>2561.28</v>
      </c>
    </row>
    <row r="6039">
      <c r="A6039" s="104" t="inlineStr">
        <is>
          <t>2025/26</t>
        </is>
      </c>
      <c r="B6039" s="104" t="inlineStr">
        <is>
          <t>HC-026</t>
        </is>
      </c>
      <c r="C6039" s="104" t="inlineStr">
        <is>
          <t>P034</t>
        </is>
      </c>
      <c r="D6039" s="159" t="n">
        <v>2162</v>
      </c>
      <c r="E6039" s="160" t="n">
        <v>9452.049999999999</v>
      </c>
      <c r="F6039" s="160" t="n">
        <v>2953.69</v>
      </c>
    </row>
    <row r="6040">
      <c r="A6040" s="104" t="inlineStr">
        <is>
          <t>2025/26</t>
        </is>
      </c>
      <c r="B6040" s="104" t="inlineStr">
        <is>
          <t>HC-026</t>
        </is>
      </c>
      <c r="C6040" s="104" t="inlineStr">
        <is>
          <t>P035</t>
        </is>
      </c>
      <c r="D6040" s="159" t="n">
        <v>2887</v>
      </c>
      <c r="E6040" s="160" t="n">
        <v>10694.2</v>
      </c>
      <c r="F6040" s="160" t="n">
        <v>2994.47</v>
      </c>
    </row>
    <row r="6041">
      <c r="A6041" s="104" t="inlineStr">
        <is>
          <t>2025/26</t>
        </is>
      </c>
      <c r="B6041" s="104" t="inlineStr">
        <is>
          <t>HC-026</t>
        </is>
      </c>
      <c r="C6041" s="104" t="inlineStr">
        <is>
          <t>P036</t>
        </is>
      </c>
      <c r="D6041" s="159" t="n">
        <v>2289</v>
      </c>
      <c r="E6041" s="160" t="n">
        <v>9139.58</v>
      </c>
      <c r="F6041" s="160" t="n">
        <v>2657.9</v>
      </c>
    </row>
    <row r="6042">
      <c r="A6042" s="104" t="inlineStr">
        <is>
          <t>2025/26</t>
        </is>
      </c>
      <c r="B6042" s="104" t="inlineStr">
        <is>
          <t>HC-026</t>
        </is>
      </c>
      <c r="C6042" s="104" t="inlineStr">
        <is>
          <t>P037</t>
        </is>
      </c>
      <c r="D6042" s="159" t="n">
        <v>3425</v>
      </c>
      <c r="E6042" s="160" t="n">
        <v>12365.55</v>
      </c>
      <c r="F6042" s="160" t="n">
        <v>4130.81</v>
      </c>
    </row>
    <row r="6043">
      <c r="A6043" s="104" t="inlineStr">
        <is>
          <t>2025/26</t>
        </is>
      </c>
      <c r="B6043" s="104" t="inlineStr">
        <is>
          <t>HC-026</t>
        </is>
      </c>
      <c r="C6043" s="104" t="inlineStr">
        <is>
          <t>P038</t>
        </is>
      </c>
      <c r="D6043" s="159" t="n">
        <v>1727</v>
      </c>
      <c r="E6043" s="160" t="n">
        <v>11320.42</v>
      </c>
      <c r="F6043" s="160" t="n">
        <v>3658.23</v>
      </c>
    </row>
    <row r="6044">
      <c r="A6044" s="104" t="inlineStr">
        <is>
          <t>2025/26</t>
        </is>
      </c>
      <c r="B6044" s="104" t="inlineStr">
        <is>
          <t>HC-026</t>
        </is>
      </c>
      <c r="C6044" s="104" t="inlineStr">
        <is>
          <t>P039</t>
        </is>
      </c>
      <c r="D6044" s="159" t="n">
        <v>1841</v>
      </c>
      <c r="E6044" s="160" t="n">
        <v>12069.62</v>
      </c>
      <c r="F6044" s="160" t="n">
        <v>4030.11</v>
      </c>
    </row>
    <row r="6045">
      <c r="A6045" s="104" t="inlineStr">
        <is>
          <t>2025/26</t>
        </is>
      </c>
      <c r="B6045" s="104" t="inlineStr">
        <is>
          <t>HC-026</t>
        </is>
      </c>
      <c r="C6045" s="104" t="inlineStr">
        <is>
          <t>P040</t>
        </is>
      </c>
      <c r="D6045" s="159" t="n">
        <v>659</v>
      </c>
      <c r="E6045" s="160" t="n">
        <v>5256.39</v>
      </c>
      <c r="F6045" s="160" t="n">
        <v>1699.05</v>
      </c>
    </row>
    <row r="6046">
      <c r="A6046" s="104" t="inlineStr">
        <is>
          <t>2025/26</t>
        </is>
      </c>
      <c r="B6046" s="104" t="inlineStr">
        <is>
          <t>HC-026</t>
        </is>
      </c>
      <c r="C6046" s="104" t="inlineStr">
        <is>
          <t>P041</t>
        </is>
      </c>
      <c r="D6046" s="159" t="n">
        <v>350</v>
      </c>
      <c r="E6046" s="160" t="n">
        <v>3952.82</v>
      </c>
      <c r="F6046" s="160" t="n">
        <v>1531.86</v>
      </c>
    </row>
    <row r="6047">
      <c r="A6047" s="104" t="inlineStr">
        <is>
          <t>2025/26</t>
        </is>
      </c>
      <c r="B6047" s="104" t="inlineStr">
        <is>
          <t>HC-026</t>
        </is>
      </c>
      <c r="C6047" s="104" t="inlineStr">
        <is>
          <t>P042</t>
        </is>
      </c>
      <c r="D6047" s="159" t="n">
        <v>586</v>
      </c>
      <c r="E6047" s="160" t="n">
        <v>2443.93</v>
      </c>
      <c r="F6047" s="160" t="n">
        <v>605.25</v>
      </c>
    </row>
    <row r="6048">
      <c r="A6048" s="104" t="inlineStr">
        <is>
          <t>2025/26</t>
        </is>
      </c>
      <c r="B6048" s="104" t="inlineStr">
        <is>
          <t>HC-027</t>
        </is>
      </c>
      <c r="C6048" s="104" t="inlineStr">
        <is>
          <t>P001</t>
        </is>
      </c>
      <c r="D6048" s="159" t="n">
        <v>5369</v>
      </c>
      <c r="E6048" s="160" t="n">
        <v>50505.22</v>
      </c>
      <c r="F6048" s="160" t="n">
        <v>18017.41</v>
      </c>
    </row>
    <row r="6049">
      <c r="A6049" s="104" t="inlineStr">
        <is>
          <t>2025/26</t>
        </is>
      </c>
      <c r="B6049" s="104" t="inlineStr">
        <is>
          <t>HC-027</t>
        </is>
      </c>
      <c r="C6049" s="104" t="inlineStr">
        <is>
          <t>P002</t>
        </is>
      </c>
      <c r="D6049" s="159" t="n">
        <v>8070</v>
      </c>
      <c r="E6049" s="160" t="n">
        <v>88153.09</v>
      </c>
      <c r="F6049" s="160" t="n">
        <v>33349.57</v>
      </c>
    </row>
    <row r="6050">
      <c r="A6050" s="104" t="inlineStr">
        <is>
          <t>2025/26</t>
        </is>
      </c>
      <c r="B6050" s="104" t="inlineStr">
        <is>
          <t>HC-027</t>
        </is>
      </c>
      <c r="C6050" s="104" t="inlineStr">
        <is>
          <t>P003</t>
        </is>
      </c>
      <c r="D6050" s="159" t="n">
        <v>10956</v>
      </c>
      <c r="E6050" s="160" t="n">
        <v>77030.77</v>
      </c>
      <c r="F6050" s="160" t="n">
        <v>25814.73</v>
      </c>
    </row>
    <row r="6051">
      <c r="A6051" s="104" t="inlineStr">
        <is>
          <t>2025/26</t>
        </is>
      </c>
      <c r="B6051" s="104" t="inlineStr">
        <is>
          <t>HC-027</t>
        </is>
      </c>
      <c r="C6051" s="104" t="inlineStr">
        <is>
          <t>P004</t>
        </is>
      </c>
      <c r="D6051" s="159" t="n">
        <v>4904</v>
      </c>
      <c r="E6051" s="160" t="n">
        <v>40060.29</v>
      </c>
      <c r="F6051" s="160" t="n">
        <v>12990.12</v>
      </c>
    </row>
    <row r="6052">
      <c r="A6052" s="104" t="inlineStr">
        <is>
          <t>2025/26</t>
        </is>
      </c>
      <c r="B6052" s="104" t="inlineStr">
        <is>
          <t>HC-027</t>
        </is>
      </c>
      <c r="C6052" s="104" t="inlineStr">
        <is>
          <t>P005</t>
        </is>
      </c>
      <c r="D6052" s="159" t="n">
        <v>10569</v>
      </c>
      <c r="E6052" s="160" t="n">
        <v>82339.06</v>
      </c>
      <c r="F6052" s="160" t="n">
        <v>25811.95</v>
      </c>
    </row>
    <row r="6053">
      <c r="A6053" s="104" t="inlineStr">
        <is>
          <t>2025/26</t>
        </is>
      </c>
      <c r="B6053" s="104" t="inlineStr">
        <is>
          <t>HC-027</t>
        </is>
      </c>
      <c r="C6053" s="104" t="inlineStr">
        <is>
          <t>P006</t>
        </is>
      </c>
      <c r="D6053" s="159" t="n">
        <v>9579</v>
      </c>
      <c r="E6053" s="160" t="n">
        <v>80992.86</v>
      </c>
      <c r="F6053" s="160" t="n">
        <v>23640.07</v>
      </c>
    </row>
    <row r="6054">
      <c r="A6054" s="104" t="inlineStr">
        <is>
          <t>2025/26</t>
        </is>
      </c>
      <c r="B6054" s="104" t="inlineStr">
        <is>
          <t>HC-027</t>
        </is>
      </c>
      <c r="C6054" s="104" t="inlineStr">
        <is>
          <t>P007</t>
        </is>
      </c>
      <c r="D6054" s="159" t="n">
        <v>9917</v>
      </c>
      <c r="E6054" s="160" t="n">
        <v>78189.7</v>
      </c>
      <c r="F6054" s="160" t="n">
        <v>21133.8</v>
      </c>
    </row>
    <row r="6055">
      <c r="A6055" s="104" t="inlineStr">
        <is>
          <t>2025/26</t>
        </is>
      </c>
      <c r="B6055" s="104" t="inlineStr">
        <is>
          <t>HC-027</t>
        </is>
      </c>
      <c r="C6055" s="104" t="inlineStr">
        <is>
          <t>P008</t>
        </is>
      </c>
      <c r="D6055" s="159" t="n">
        <v>8422</v>
      </c>
      <c r="E6055" s="160" t="n">
        <v>64799.43</v>
      </c>
      <c r="F6055" s="160" t="n">
        <v>23815.94</v>
      </c>
    </row>
    <row r="6056">
      <c r="A6056" s="104" t="inlineStr">
        <is>
          <t>2025/26</t>
        </is>
      </c>
      <c r="B6056" s="104" t="inlineStr">
        <is>
          <t>HC-027</t>
        </is>
      </c>
      <c r="C6056" s="104" t="inlineStr">
        <is>
          <t>P009</t>
        </is>
      </c>
      <c r="D6056" s="159" t="n">
        <v>326</v>
      </c>
      <c r="E6056" s="160" t="n">
        <v>4304.13</v>
      </c>
      <c r="F6056" s="160" t="n">
        <v>1754.66</v>
      </c>
    </row>
    <row r="6057">
      <c r="A6057" s="104" t="inlineStr">
        <is>
          <t>2025/26</t>
        </is>
      </c>
      <c r="B6057" s="104" t="inlineStr">
        <is>
          <t>HC-027</t>
        </is>
      </c>
      <c r="C6057" s="104" t="inlineStr">
        <is>
          <t>P010</t>
        </is>
      </c>
      <c r="D6057" s="159" t="n">
        <v>10367</v>
      </c>
      <c r="E6057" s="160" t="n">
        <v>64022.25</v>
      </c>
      <c r="F6057" s="160" t="n">
        <v>20766.25</v>
      </c>
    </row>
    <row r="6058">
      <c r="A6058" s="104" t="inlineStr">
        <is>
          <t>2025/26</t>
        </is>
      </c>
      <c r="B6058" s="104" t="inlineStr">
        <is>
          <t>HC-027</t>
        </is>
      </c>
      <c r="C6058" s="104" t="inlineStr">
        <is>
          <t>P011</t>
        </is>
      </c>
      <c r="D6058" s="159" t="n">
        <v>10563</v>
      </c>
      <c r="E6058" s="160" t="n">
        <v>32109.34</v>
      </c>
      <c r="F6058" s="160" t="n">
        <v>7636.46</v>
      </c>
    </row>
    <row r="6059">
      <c r="A6059" s="104" t="inlineStr">
        <is>
          <t>2025/26</t>
        </is>
      </c>
      <c r="B6059" s="104" t="inlineStr">
        <is>
          <t>HC-027</t>
        </is>
      </c>
      <c r="C6059" s="104" t="inlineStr">
        <is>
          <t>P012</t>
        </is>
      </c>
      <c r="D6059" s="159" t="n">
        <v>11225</v>
      </c>
      <c r="E6059" s="160" t="n">
        <v>43723.39</v>
      </c>
      <c r="F6059" s="160" t="n">
        <v>13234.89</v>
      </c>
    </row>
    <row r="6060">
      <c r="A6060" s="104" t="inlineStr">
        <is>
          <t>2025/26</t>
        </is>
      </c>
      <c r="B6060" s="104" t="inlineStr">
        <is>
          <t>HC-027</t>
        </is>
      </c>
      <c r="C6060" s="104" t="inlineStr">
        <is>
          <t>P013</t>
        </is>
      </c>
      <c r="D6060" s="159" t="n">
        <v>11305</v>
      </c>
      <c r="E6060" s="160" t="n">
        <v>40810.83</v>
      </c>
      <c r="F6060" s="160" t="n">
        <v>10588.87</v>
      </c>
    </row>
    <row r="6061">
      <c r="A6061" s="104" t="inlineStr">
        <is>
          <t>2025/26</t>
        </is>
      </c>
      <c r="B6061" s="104" t="inlineStr">
        <is>
          <t>HC-027</t>
        </is>
      </c>
      <c r="C6061" s="104" t="inlineStr">
        <is>
          <t>P014</t>
        </is>
      </c>
      <c r="D6061" s="159" t="n">
        <v>12788</v>
      </c>
      <c r="E6061" s="160" t="n">
        <v>52235.88</v>
      </c>
      <c r="F6061" s="160" t="n">
        <v>14682.06</v>
      </c>
    </row>
    <row r="6062">
      <c r="A6062" s="104" t="inlineStr">
        <is>
          <t>2025/26</t>
        </is>
      </c>
      <c r="B6062" s="104" t="inlineStr">
        <is>
          <t>HC-027</t>
        </is>
      </c>
      <c r="C6062" s="104" t="inlineStr">
        <is>
          <t>P015</t>
        </is>
      </c>
      <c r="D6062" s="159" t="n">
        <v>8546</v>
      </c>
      <c r="E6062" s="160" t="n">
        <v>42216.92</v>
      </c>
      <c r="F6062" s="160" t="n">
        <v>14147.4</v>
      </c>
    </row>
    <row r="6063">
      <c r="A6063" s="104" t="inlineStr">
        <is>
          <t>2025/26</t>
        </is>
      </c>
      <c r="B6063" s="104" t="inlineStr">
        <is>
          <t>HC-027</t>
        </is>
      </c>
      <c r="C6063" s="104" t="inlineStr">
        <is>
          <t>P016</t>
        </is>
      </c>
      <c r="D6063" s="159" t="n">
        <v>4735</v>
      </c>
      <c r="E6063" s="160" t="n">
        <v>30583.1</v>
      </c>
      <c r="F6063" s="160" t="n">
        <v>9587.360000000001</v>
      </c>
    </row>
    <row r="6064">
      <c r="A6064" s="104" t="inlineStr">
        <is>
          <t>2025/26</t>
        </is>
      </c>
      <c r="B6064" s="104" t="inlineStr">
        <is>
          <t>HC-027</t>
        </is>
      </c>
      <c r="C6064" s="104" t="inlineStr">
        <is>
          <t>P017</t>
        </is>
      </c>
      <c r="D6064" s="159" t="n">
        <v>4045</v>
      </c>
      <c r="E6064" s="160" t="n">
        <v>28809.97</v>
      </c>
      <c r="F6064" s="160" t="n">
        <v>9966.51</v>
      </c>
    </row>
    <row r="6065">
      <c r="A6065" s="104" t="inlineStr">
        <is>
          <t>2025/26</t>
        </is>
      </c>
      <c r="B6065" s="104" t="inlineStr">
        <is>
          <t>HC-027</t>
        </is>
      </c>
      <c r="C6065" s="104" t="inlineStr">
        <is>
          <t>P018</t>
        </is>
      </c>
      <c r="D6065" s="159" t="n">
        <v>9774</v>
      </c>
      <c r="E6065" s="160" t="n">
        <v>26922.08</v>
      </c>
      <c r="F6065" s="160" t="n">
        <v>5820.57</v>
      </c>
    </row>
    <row r="6066">
      <c r="A6066" s="104" t="inlineStr">
        <is>
          <t>2025/26</t>
        </is>
      </c>
      <c r="B6066" s="104" t="inlineStr">
        <is>
          <t>HC-027</t>
        </is>
      </c>
      <c r="C6066" s="104" t="inlineStr">
        <is>
          <t>P019</t>
        </is>
      </c>
      <c r="D6066" s="159" t="n">
        <v>12748</v>
      </c>
      <c r="E6066" s="160" t="n">
        <v>33911.57</v>
      </c>
      <c r="F6066" s="160" t="n">
        <v>8797.559999999999</v>
      </c>
    </row>
    <row r="6067">
      <c r="A6067" s="104" t="inlineStr">
        <is>
          <t>2025/26</t>
        </is>
      </c>
      <c r="B6067" s="104" t="inlineStr">
        <is>
          <t>HC-027</t>
        </is>
      </c>
      <c r="C6067" s="104" t="inlineStr">
        <is>
          <t>P020</t>
        </is>
      </c>
      <c r="D6067" s="159" t="n">
        <v>8258</v>
      </c>
      <c r="E6067" s="160" t="n">
        <v>21965.55</v>
      </c>
      <c r="F6067" s="160" t="n">
        <v>5699.36</v>
      </c>
    </row>
    <row r="6068">
      <c r="A6068" s="104" t="inlineStr">
        <is>
          <t>2025/26</t>
        </is>
      </c>
      <c r="B6068" s="104" t="inlineStr">
        <is>
          <t>HC-027</t>
        </is>
      </c>
      <c r="C6068" s="104" t="inlineStr">
        <is>
          <t>P021</t>
        </is>
      </c>
      <c r="D6068" s="159" t="n">
        <v>12617</v>
      </c>
      <c r="E6068" s="160" t="n">
        <v>43152.27</v>
      </c>
      <c r="F6068" s="160" t="n">
        <v>12126.6</v>
      </c>
    </row>
    <row r="6069">
      <c r="A6069" s="104" t="inlineStr">
        <is>
          <t>2025/26</t>
        </is>
      </c>
      <c r="B6069" s="104" t="inlineStr">
        <is>
          <t>HC-027</t>
        </is>
      </c>
      <c r="C6069" s="104" t="inlineStr">
        <is>
          <t>P022</t>
        </is>
      </c>
      <c r="D6069" s="159" t="n">
        <v>11393</v>
      </c>
      <c r="E6069" s="160" t="n">
        <v>36794.55</v>
      </c>
      <c r="F6069" s="160" t="n">
        <v>9943.51</v>
      </c>
    </row>
    <row r="6070">
      <c r="A6070" s="104" t="inlineStr">
        <is>
          <t>2025/26</t>
        </is>
      </c>
      <c r="B6070" s="104" t="inlineStr">
        <is>
          <t>HC-027</t>
        </is>
      </c>
      <c r="C6070" s="104" t="inlineStr">
        <is>
          <t>P023</t>
        </is>
      </c>
      <c r="D6070" s="159" t="n">
        <v>12168</v>
      </c>
      <c r="E6070" s="160" t="n">
        <v>25430.79</v>
      </c>
      <c r="F6070" s="160" t="n">
        <v>4949.42</v>
      </c>
    </row>
    <row r="6071">
      <c r="A6071" s="104" t="inlineStr">
        <is>
          <t>2025/26</t>
        </is>
      </c>
      <c r="B6071" s="104" t="inlineStr">
        <is>
          <t>HC-027</t>
        </is>
      </c>
      <c r="C6071" s="104" t="inlineStr">
        <is>
          <t>P024</t>
        </is>
      </c>
      <c r="D6071" s="159" t="n">
        <v>12994</v>
      </c>
      <c r="E6071" s="160" t="n">
        <v>29625.82</v>
      </c>
      <c r="F6071" s="160" t="n">
        <v>6085.27</v>
      </c>
    </row>
    <row r="6072">
      <c r="A6072" s="104" t="inlineStr">
        <is>
          <t>2025/26</t>
        </is>
      </c>
      <c r="B6072" s="104" t="inlineStr">
        <is>
          <t>HC-027</t>
        </is>
      </c>
      <c r="C6072" s="104" t="inlineStr">
        <is>
          <t>P025</t>
        </is>
      </c>
      <c r="D6072" s="159" t="n">
        <v>10882</v>
      </c>
      <c r="E6072" s="160" t="n">
        <v>43418.96</v>
      </c>
      <c r="F6072" s="160" t="n">
        <v>15956.93</v>
      </c>
    </row>
    <row r="6073">
      <c r="A6073" s="104" t="inlineStr">
        <is>
          <t>2025/26</t>
        </is>
      </c>
      <c r="B6073" s="104" t="inlineStr">
        <is>
          <t>HC-027</t>
        </is>
      </c>
      <c r="C6073" s="104" t="inlineStr">
        <is>
          <t>P026</t>
        </is>
      </c>
      <c r="D6073" s="159" t="n">
        <v>6368</v>
      </c>
      <c r="E6073" s="160" t="n">
        <v>29633.84</v>
      </c>
      <c r="F6073" s="160" t="n">
        <v>9609.74</v>
      </c>
    </row>
    <row r="6074">
      <c r="A6074" s="104" t="inlineStr">
        <is>
          <t>2025/26</t>
        </is>
      </c>
      <c r="B6074" s="104" t="inlineStr">
        <is>
          <t>HC-027</t>
        </is>
      </c>
      <c r="C6074" s="104" t="inlineStr">
        <is>
          <t>P027</t>
        </is>
      </c>
      <c r="D6074" s="159" t="n">
        <v>5493</v>
      </c>
      <c r="E6074" s="160" t="n">
        <v>25564.32</v>
      </c>
      <c r="F6074" s="160" t="n">
        <v>8289.440000000001</v>
      </c>
    </row>
    <row r="6075">
      <c r="A6075" s="104" t="inlineStr">
        <is>
          <t>2025/26</t>
        </is>
      </c>
      <c r="B6075" s="104" t="inlineStr">
        <is>
          <t>HC-027</t>
        </is>
      </c>
      <c r="C6075" s="104" t="inlineStr">
        <is>
          <t>P028</t>
        </is>
      </c>
      <c r="D6075" s="159" t="n">
        <v>7604</v>
      </c>
      <c r="E6075" s="160" t="n">
        <v>37569.99</v>
      </c>
      <c r="F6075" s="160" t="n">
        <v>12996.71</v>
      </c>
    </row>
    <row r="6076">
      <c r="A6076" s="104" t="inlineStr">
        <is>
          <t>2025/26</t>
        </is>
      </c>
      <c r="B6076" s="104" t="inlineStr">
        <is>
          <t>HC-027</t>
        </is>
      </c>
      <c r="C6076" s="104" t="inlineStr">
        <is>
          <t>P029</t>
        </is>
      </c>
      <c r="D6076" s="159" t="n">
        <v>18673</v>
      </c>
      <c r="E6076" s="160" t="n">
        <v>37252.48</v>
      </c>
      <c r="F6076" s="160" t="n">
        <v>5638.58</v>
      </c>
    </row>
    <row r="6077">
      <c r="A6077" s="104" t="inlineStr">
        <is>
          <t>2025/26</t>
        </is>
      </c>
      <c r="B6077" s="104" t="inlineStr">
        <is>
          <t>HC-027</t>
        </is>
      </c>
      <c r="C6077" s="104" t="inlineStr">
        <is>
          <t>P030</t>
        </is>
      </c>
      <c r="D6077" s="159" t="n">
        <v>10616</v>
      </c>
      <c r="E6077" s="160" t="n">
        <v>33282.93</v>
      </c>
      <c r="F6077" s="160" t="n">
        <v>6476.76</v>
      </c>
    </row>
    <row r="6078">
      <c r="A6078" s="104" t="inlineStr">
        <is>
          <t>2025/26</t>
        </is>
      </c>
      <c r="B6078" s="104" t="inlineStr">
        <is>
          <t>HC-027</t>
        </is>
      </c>
      <c r="C6078" s="104" t="inlineStr">
        <is>
          <t>P031</t>
        </is>
      </c>
      <c r="D6078" s="159" t="n">
        <v>4619</v>
      </c>
      <c r="E6078" s="160" t="n">
        <v>24132.62</v>
      </c>
      <c r="F6078" s="160" t="n">
        <v>7304.77</v>
      </c>
    </row>
    <row r="6079">
      <c r="A6079" s="104" t="inlineStr">
        <is>
          <t>2025/26</t>
        </is>
      </c>
      <c r="B6079" s="104" t="inlineStr">
        <is>
          <t>HC-027</t>
        </is>
      </c>
      <c r="C6079" s="104" t="inlineStr">
        <is>
          <t>P032</t>
        </is>
      </c>
      <c r="D6079" s="159" t="n">
        <v>5919</v>
      </c>
      <c r="E6079" s="160" t="n">
        <v>14617.3</v>
      </c>
      <c r="F6079" s="160" t="n">
        <v>3317.52</v>
      </c>
    </row>
    <row r="6080">
      <c r="A6080" s="104" t="inlineStr">
        <is>
          <t>2025/26</t>
        </is>
      </c>
      <c r="B6080" s="104" t="inlineStr">
        <is>
          <t>HC-027</t>
        </is>
      </c>
      <c r="C6080" s="104" t="inlineStr">
        <is>
          <t>P033</t>
        </is>
      </c>
      <c r="D6080" s="159" t="n">
        <v>3893</v>
      </c>
      <c r="E6080" s="160" t="n">
        <v>12575.79</v>
      </c>
      <c r="F6080" s="160" t="n">
        <v>3262.67</v>
      </c>
    </row>
    <row r="6081">
      <c r="A6081" s="104" t="inlineStr">
        <is>
          <t>2025/26</t>
        </is>
      </c>
      <c r="B6081" s="104" t="inlineStr">
        <is>
          <t>HC-027</t>
        </is>
      </c>
      <c r="C6081" s="104" t="inlineStr">
        <is>
          <t>P034</t>
        </is>
      </c>
      <c r="D6081" s="159" t="n">
        <v>2646</v>
      </c>
      <c r="E6081" s="160" t="n">
        <v>11565.15</v>
      </c>
      <c r="F6081" s="160" t="n">
        <v>3625.77</v>
      </c>
    </row>
    <row r="6082">
      <c r="A6082" s="104" t="inlineStr">
        <is>
          <t>2025/26</t>
        </is>
      </c>
      <c r="B6082" s="104" t="inlineStr">
        <is>
          <t>HC-027</t>
        </is>
      </c>
      <c r="C6082" s="104" t="inlineStr">
        <is>
          <t>P035</t>
        </is>
      </c>
      <c r="D6082" s="159" t="n">
        <v>3722</v>
      </c>
      <c r="E6082" s="160" t="n">
        <v>13790.94</v>
      </c>
      <c r="F6082" s="160" t="n">
        <v>3876.36</v>
      </c>
    </row>
    <row r="6083">
      <c r="A6083" s="104" t="inlineStr">
        <is>
          <t>2025/26</t>
        </is>
      </c>
      <c r="B6083" s="104" t="inlineStr">
        <is>
          <t>HC-027</t>
        </is>
      </c>
      <c r="C6083" s="104" t="inlineStr">
        <is>
          <t>P036</t>
        </is>
      </c>
      <c r="D6083" s="159" t="n">
        <v>2867</v>
      </c>
      <c r="E6083" s="160" t="n">
        <v>11444.3</v>
      </c>
      <c r="F6083" s="160" t="n">
        <v>3340.19</v>
      </c>
    </row>
    <row r="6084">
      <c r="A6084" s="104" t="inlineStr">
        <is>
          <t>2025/26</t>
        </is>
      </c>
      <c r="B6084" s="104" t="inlineStr">
        <is>
          <t>HC-027</t>
        </is>
      </c>
      <c r="C6084" s="104" t="inlineStr">
        <is>
          <t>P037</t>
        </is>
      </c>
      <c r="D6084" s="159" t="n">
        <v>4566</v>
      </c>
      <c r="E6084" s="160" t="n">
        <v>16476.28</v>
      </c>
      <c r="F6084" s="160" t="n">
        <v>5520.25</v>
      </c>
    </row>
    <row r="6085">
      <c r="A6085" s="104" t="inlineStr">
        <is>
          <t>2025/26</t>
        </is>
      </c>
      <c r="B6085" s="104" t="inlineStr">
        <is>
          <t>HC-027</t>
        </is>
      </c>
      <c r="C6085" s="104" t="inlineStr">
        <is>
          <t>P038</t>
        </is>
      </c>
      <c r="D6085" s="159" t="n">
        <v>2197</v>
      </c>
      <c r="E6085" s="160" t="n">
        <v>14391.92</v>
      </c>
      <c r="F6085" s="160" t="n">
        <v>4667.1</v>
      </c>
    </row>
    <row r="6086">
      <c r="A6086" s="104" t="inlineStr">
        <is>
          <t>2025/26</t>
        </is>
      </c>
      <c r="B6086" s="104" t="inlineStr">
        <is>
          <t>HC-027</t>
        </is>
      </c>
      <c r="C6086" s="104" t="inlineStr">
        <is>
          <t>P039</t>
        </is>
      </c>
      <c r="D6086" s="159" t="n">
        <v>2244</v>
      </c>
      <c r="E6086" s="160" t="n">
        <v>14708.83</v>
      </c>
      <c r="F6086" s="160" t="n">
        <v>4929.62</v>
      </c>
    </row>
    <row r="6087">
      <c r="A6087" s="104" t="inlineStr">
        <is>
          <t>2025/26</t>
        </is>
      </c>
      <c r="B6087" s="104" t="inlineStr">
        <is>
          <t>HC-027</t>
        </is>
      </c>
      <c r="C6087" s="104" t="inlineStr">
        <is>
          <t>P040</t>
        </is>
      </c>
      <c r="D6087" s="159" t="n">
        <v>887</v>
      </c>
      <c r="E6087" s="160" t="n">
        <v>7075.5</v>
      </c>
      <c r="F6087" s="160" t="n">
        <v>2295.65</v>
      </c>
    </row>
    <row r="6088">
      <c r="A6088" s="104" t="inlineStr">
        <is>
          <t>2025/26</t>
        </is>
      </c>
      <c r="B6088" s="104" t="inlineStr">
        <is>
          <t>HC-027</t>
        </is>
      </c>
      <c r="C6088" s="104" t="inlineStr">
        <is>
          <t>P041</t>
        </is>
      </c>
      <c r="D6088" s="159" t="n">
        <v>422</v>
      </c>
      <c r="E6088" s="160" t="n">
        <v>4767.82</v>
      </c>
      <c r="F6088" s="160" t="n">
        <v>1852.75</v>
      </c>
    </row>
    <row r="6089">
      <c r="A6089" s="104" t="inlineStr">
        <is>
          <t>2025/26</t>
        </is>
      </c>
      <c r="B6089" s="104" t="inlineStr">
        <is>
          <t>HC-027</t>
        </is>
      </c>
      <c r="C6089" s="104" t="inlineStr">
        <is>
          <t>P042</t>
        </is>
      </c>
      <c r="D6089" s="159" t="n">
        <v>770</v>
      </c>
      <c r="E6089" s="160" t="n">
        <v>3220.19</v>
      </c>
      <c r="F6089" s="160" t="n">
        <v>799.33</v>
      </c>
    </row>
    <row r="6090">
      <c r="A6090" s="104" t="inlineStr">
        <is>
          <t>2025/26</t>
        </is>
      </c>
      <c r="B6090" s="104" t="inlineStr">
        <is>
          <t>HC-028</t>
        </is>
      </c>
      <c r="C6090" s="104" t="inlineStr">
        <is>
          <t>P001</t>
        </is>
      </c>
      <c r="D6090" s="159" t="n">
        <v>3977</v>
      </c>
      <c r="E6090" s="160" t="n">
        <v>37403.64</v>
      </c>
      <c r="F6090" s="160" t="n">
        <v>13322.93</v>
      </c>
    </row>
    <row r="6091">
      <c r="A6091" s="104" t="inlineStr">
        <is>
          <t>2025/26</t>
        </is>
      </c>
      <c r="B6091" s="104" t="inlineStr">
        <is>
          <t>HC-028</t>
        </is>
      </c>
      <c r="C6091" s="104" t="inlineStr">
        <is>
          <t>P002</t>
        </is>
      </c>
      <c r="D6091" s="159" t="n">
        <v>5974</v>
      </c>
      <c r="E6091" s="160" t="n">
        <v>65258.48</v>
      </c>
      <c r="F6091" s="160" t="n">
        <v>24646.31</v>
      </c>
    </row>
    <row r="6092">
      <c r="A6092" s="104" t="inlineStr">
        <is>
          <t>2025/26</t>
        </is>
      </c>
      <c r="B6092" s="104" t="inlineStr">
        <is>
          <t>HC-028</t>
        </is>
      </c>
      <c r="C6092" s="104" t="inlineStr">
        <is>
          <t>P003</t>
        </is>
      </c>
      <c r="D6092" s="159" t="n">
        <v>8107</v>
      </c>
      <c r="E6092" s="160" t="n">
        <v>56994.94</v>
      </c>
      <c r="F6092" s="160" t="n">
        <v>19071.3</v>
      </c>
    </row>
    <row r="6093">
      <c r="A6093" s="104" t="inlineStr">
        <is>
          <t>2025/26</t>
        </is>
      </c>
      <c r="B6093" s="104" t="inlineStr">
        <is>
          <t>HC-028</t>
        </is>
      </c>
      <c r="C6093" s="104" t="inlineStr">
        <is>
          <t>P004</t>
        </is>
      </c>
      <c r="D6093" s="159" t="n">
        <v>3578</v>
      </c>
      <c r="E6093" s="160" t="n">
        <v>29234.25</v>
      </c>
      <c r="F6093" s="160" t="n">
        <v>9466.200000000001</v>
      </c>
    </row>
    <row r="6094">
      <c r="A6094" s="104" t="inlineStr">
        <is>
          <t>2025/26</t>
        </is>
      </c>
      <c r="B6094" s="104" t="inlineStr">
        <is>
          <t>HC-028</t>
        </is>
      </c>
      <c r="C6094" s="104" t="inlineStr">
        <is>
          <t>P005</t>
        </is>
      </c>
      <c r="D6094" s="159" t="n">
        <v>8258</v>
      </c>
      <c r="E6094" s="160" t="n">
        <v>64324.43</v>
      </c>
      <c r="F6094" s="160" t="n">
        <v>20137.72</v>
      </c>
    </row>
    <row r="6095">
      <c r="A6095" s="104" t="inlineStr">
        <is>
          <t>2025/26</t>
        </is>
      </c>
      <c r="B6095" s="104" t="inlineStr">
        <is>
          <t>HC-028</t>
        </is>
      </c>
      <c r="C6095" s="104" t="inlineStr">
        <is>
          <t>P006</t>
        </is>
      </c>
      <c r="D6095" s="159" t="n">
        <v>7406</v>
      </c>
      <c r="E6095" s="160" t="n">
        <v>62620.03</v>
      </c>
      <c r="F6095" s="160" t="n">
        <v>18246.9</v>
      </c>
    </row>
    <row r="6096">
      <c r="A6096" s="104" t="inlineStr">
        <is>
          <t>2025/26</t>
        </is>
      </c>
      <c r="B6096" s="104" t="inlineStr">
        <is>
          <t>HC-028</t>
        </is>
      </c>
      <c r="C6096" s="104" t="inlineStr">
        <is>
          <t>P007</t>
        </is>
      </c>
      <c r="D6096" s="159" t="n">
        <v>7503</v>
      </c>
      <c r="E6096" s="160" t="n">
        <v>59154.85</v>
      </c>
      <c r="F6096" s="160" t="n">
        <v>15965.19</v>
      </c>
    </row>
    <row r="6097">
      <c r="A6097" s="104" t="inlineStr">
        <is>
          <t>2025/26</t>
        </is>
      </c>
      <c r="B6097" s="104" t="inlineStr">
        <is>
          <t>HC-028</t>
        </is>
      </c>
      <c r="C6097" s="104" t="inlineStr">
        <is>
          <t>P008</t>
        </is>
      </c>
      <c r="D6097" s="159" t="n">
        <v>5906</v>
      </c>
      <c r="E6097" s="160" t="n">
        <v>45456.6</v>
      </c>
      <c r="F6097" s="160" t="n">
        <v>16678.9</v>
      </c>
    </row>
    <row r="6098">
      <c r="A6098" s="104" t="inlineStr">
        <is>
          <t>2025/26</t>
        </is>
      </c>
      <c r="B6098" s="104" t="inlineStr">
        <is>
          <t>HC-028</t>
        </is>
      </c>
      <c r="C6098" s="104" t="inlineStr">
        <is>
          <t>P009</t>
        </is>
      </c>
      <c r="D6098" s="159" t="n">
        <v>221</v>
      </c>
      <c r="E6098" s="160" t="n">
        <v>2915.39</v>
      </c>
      <c r="F6098" s="160" t="n">
        <v>1179.66</v>
      </c>
    </row>
    <row r="6099">
      <c r="A6099" s="104" t="inlineStr">
        <is>
          <t>2025/26</t>
        </is>
      </c>
      <c r="B6099" s="104" t="inlineStr">
        <is>
          <t>HC-028</t>
        </is>
      </c>
      <c r="C6099" s="104" t="inlineStr">
        <is>
          <t>P010</t>
        </is>
      </c>
      <c r="D6099" s="159" t="n">
        <v>8007</v>
      </c>
      <c r="E6099" s="160" t="n">
        <v>49447.4</v>
      </c>
      <c r="F6099" s="160" t="n">
        <v>16012.17</v>
      </c>
    </row>
    <row r="6100">
      <c r="A6100" s="104" t="inlineStr">
        <is>
          <t>2025/26</t>
        </is>
      </c>
      <c r="B6100" s="104" t="inlineStr">
        <is>
          <t>HC-028</t>
        </is>
      </c>
      <c r="C6100" s="104" t="inlineStr">
        <is>
          <t>P011</t>
        </is>
      </c>
      <c r="D6100" s="159" t="n">
        <v>7726</v>
      </c>
      <c r="E6100" s="160" t="n">
        <v>23487</v>
      </c>
      <c r="F6100" s="160" t="n">
        <v>5577.28</v>
      </c>
    </row>
    <row r="6101">
      <c r="A6101" s="104" t="inlineStr">
        <is>
          <t>2025/26</t>
        </is>
      </c>
      <c r="B6101" s="104" t="inlineStr">
        <is>
          <t>HC-028</t>
        </is>
      </c>
      <c r="C6101" s="104" t="inlineStr">
        <is>
          <t>P012</t>
        </is>
      </c>
      <c r="D6101" s="159" t="n">
        <v>7994</v>
      </c>
      <c r="E6101" s="160" t="n">
        <v>31140.26</v>
      </c>
      <c r="F6101" s="160" t="n">
        <v>9413.92</v>
      </c>
    </row>
    <row r="6102">
      <c r="A6102" s="104" t="inlineStr">
        <is>
          <t>2025/26</t>
        </is>
      </c>
      <c r="B6102" s="104" t="inlineStr">
        <is>
          <t>HC-028</t>
        </is>
      </c>
      <c r="C6102" s="104" t="inlineStr">
        <is>
          <t>P013</t>
        </is>
      </c>
      <c r="D6102" s="159" t="n">
        <v>8449</v>
      </c>
      <c r="E6102" s="160" t="n">
        <v>30495.37</v>
      </c>
      <c r="F6102" s="160" t="n">
        <v>7900.86</v>
      </c>
    </row>
    <row r="6103">
      <c r="A6103" s="104" t="inlineStr">
        <is>
          <t>2025/26</t>
        </is>
      </c>
      <c r="B6103" s="104" t="inlineStr">
        <is>
          <t>HC-028</t>
        </is>
      </c>
      <c r="C6103" s="104" t="inlineStr">
        <is>
          <t>P014</t>
        </is>
      </c>
      <c r="D6103" s="159" t="n">
        <v>9140</v>
      </c>
      <c r="E6103" s="160" t="n">
        <v>37335.25</v>
      </c>
      <c r="F6103" s="160" t="n">
        <v>10476.35</v>
      </c>
    </row>
    <row r="6104">
      <c r="A6104" s="104" t="inlineStr">
        <is>
          <t>2025/26</t>
        </is>
      </c>
      <c r="B6104" s="104" t="inlineStr">
        <is>
          <t>HC-028</t>
        </is>
      </c>
      <c r="C6104" s="104" t="inlineStr">
        <is>
          <t>P015</t>
        </is>
      </c>
      <c r="D6104" s="159" t="n">
        <v>6716</v>
      </c>
      <c r="E6104" s="160" t="n">
        <v>33180.6</v>
      </c>
      <c r="F6104" s="160" t="n">
        <v>11104.49</v>
      </c>
    </row>
    <row r="6105">
      <c r="A6105" s="104" t="inlineStr">
        <is>
          <t>2025/26</t>
        </is>
      </c>
      <c r="B6105" s="104" t="inlineStr">
        <is>
          <t>HC-028</t>
        </is>
      </c>
      <c r="C6105" s="104" t="inlineStr">
        <is>
          <t>P016</t>
        </is>
      </c>
      <c r="D6105" s="159" t="n">
        <v>3590</v>
      </c>
      <c r="E6105" s="160" t="n">
        <v>23193.88</v>
      </c>
      <c r="F6105" s="160" t="n">
        <v>7258.61</v>
      </c>
    </row>
    <row r="6106">
      <c r="A6106" s="104" t="inlineStr">
        <is>
          <t>2025/26</t>
        </is>
      </c>
      <c r="B6106" s="104" t="inlineStr">
        <is>
          <t>HC-028</t>
        </is>
      </c>
      <c r="C6106" s="104" t="inlineStr">
        <is>
          <t>P017</t>
        </is>
      </c>
      <c r="D6106" s="159" t="n">
        <v>3284</v>
      </c>
      <c r="E6106" s="160" t="n">
        <v>23405.73</v>
      </c>
      <c r="F6106" s="160" t="n">
        <v>8082.59</v>
      </c>
    </row>
    <row r="6107">
      <c r="A6107" s="104" t="inlineStr">
        <is>
          <t>2025/26</t>
        </is>
      </c>
      <c r="B6107" s="104" t="inlineStr">
        <is>
          <t>HC-028</t>
        </is>
      </c>
      <c r="C6107" s="104" t="inlineStr">
        <is>
          <t>P018</t>
        </is>
      </c>
      <c r="D6107" s="159" t="n">
        <v>7529</v>
      </c>
      <c r="E6107" s="160" t="n">
        <v>20747.45</v>
      </c>
      <c r="F6107" s="160" t="n">
        <v>4479.17</v>
      </c>
    </row>
    <row r="6108">
      <c r="A6108" s="104" t="inlineStr">
        <is>
          <t>2025/26</t>
        </is>
      </c>
      <c r="B6108" s="104" t="inlineStr">
        <is>
          <t>HC-028</t>
        </is>
      </c>
      <c r="C6108" s="104" t="inlineStr">
        <is>
          <t>P019</t>
        </is>
      </c>
      <c r="D6108" s="159" t="n">
        <v>9147</v>
      </c>
      <c r="E6108" s="160" t="n">
        <v>24332.07</v>
      </c>
      <c r="F6108" s="160" t="n">
        <v>6303.47</v>
      </c>
    </row>
    <row r="6109">
      <c r="A6109" s="104" t="inlineStr">
        <is>
          <t>2025/26</t>
        </is>
      </c>
      <c r="B6109" s="104" t="inlineStr">
        <is>
          <t>HC-028</t>
        </is>
      </c>
      <c r="C6109" s="104" t="inlineStr">
        <is>
          <t>P020</t>
        </is>
      </c>
      <c r="D6109" s="159" t="n">
        <v>6022</v>
      </c>
      <c r="E6109" s="160" t="n">
        <v>16016.74</v>
      </c>
      <c r="F6109" s="160" t="n">
        <v>4150.59</v>
      </c>
    </row>
    <row r="6110">
      <c r="A6110" s="104" t="inlineStr">
        <is>
          <t>2025/26</t>
        </is>
      </c>
      <c r="B6110" s="104" t="inlineStr">
        <is>
          <t>HC-028</t>
        </is>
      </c>
      <c r="C6110" s="104" t="inlineStr">
        <is>
          <t>P021</t>
        </is>
      </c>
      <c r="D6110" s="159" t="n">
        <v>9201</v>
      </c>
      <c r="E6110" s="160" t="n">
        <v>31468.58</v>
      </c>
      <c r="F6110" s="160" t="n">
        <v>8832.299999999999</v>
      </c>
    </row>
    <row r="6111">
      <c r="A6111" s="104" t="inlineStr">
        <is>
          <t>2025/26</t>
        </is>
      </c>
      <c r="B6111" s="104" t="inlineStr">
        <is>
          <t>HC-028</t>
        </is>
      </c>
      <c r="C6111" s="104" t="inlineStr">
        <is>
          <t>P022</t>
        </is>
      </c>
      <c r="D6111" s="159" t="n">
        <v>8137</v>
      </c>
      <c r="E6111" s="160" t="n">
        <v>26281.55</v>
      </c>
      <c r="F6111" s="160" t="n">
        <v>7091.53</v>
      </c>
    </row>
    <row r="6112">
      <c r="A6112" s="104" t="inlineStr">
        <is>
          <t>2025/26</t>
        </is>
      </c>
      <c r="B6112" s="104" t="inlineStr">
        <is>
          <t>HC-028</t>
        </is>
      </c>
      <c r="C6112" s="104" t="inlineStr">
        <is>
          <t>P023</t>
        </is>
      </c>
      <c r="D6112" s="159" t="n">
        <v>8950</v>
      </c>
      <c r="E6112" s="160" t="n">
        <v>18708.39</v>
      </c>
      <c r="F6112" s="160" t="n">
        <v>3634.63</v>
      </c>
    </row>
    <row r="6113">
      <c r="A6113" s="104" t="inlineStr">
        <is>
          <t>2025/26</t>
        </is>
      </c>
      <c r="B6113" s="104" t="inlineStr">
        <is>
          <t>HC-028</t>
        </is>
      </c>
      <c r="C6113" s="104" t="inlineStr">
        <is>
          <t>P024</t>
        </is>
      </c>
      <c r="D6113" s="159" t="n">
        <v>9801</v>
      </c>
      <c r="E6113" s="160" t="n">
        <v>22341.29</v>
      </c>
      <c r="F6113" s="160" t="n">
        <v>4583.18</v>
      </c>
    </row>
    <row r="6114">
      <c r="A6114" s="104" t="inlineStr">
        <is>
          <t>2025/26</t>
        </is>
      </c>
      <c r="B6114" s="104" t="inlineStr">
        <is>
          <t>HC-028</t>
        </is>
      </c>
      <c r="C6114" s="104" t="inlineStr">
        <is>
          <t>P025</t>
        </is>
      </c>
      <c r="D6114" s="159" t="n">
        <v>8479</v>
      </c>
      <c r="E6114" s="160" t="n">
        <v>33831.58</v>
      </c>
      <c r="F6114" s="160" t="n">
        <v>12413.85</v>
      </c>
    </row>
    <row r="6115">
      <c r="A6115" s="104" t="inlineStr">
        <is>
          <t>2025/26</t>
        </is>
      </c>
      <c r="B6115" s="104" t="inlineStr">
        <is>
          <t>HC-028</t>
        </is>
      </c>
      <c r="C6115" s="104" t="inlineStr">
        <is>
          <t>P026</t>
        </is>
      </c>
      <c r="D6115" s="159" t="n">
        <v>5123</v>
      </c>
      <c r="E6115" s="160" t="n">
        <v>23848.38</v>
      </c>
      <c r="F6115" s="160" t="n">
        <v>7723.98</v>
      </c>
    </row>
    <row r="6116">
      <c r="A6116" s="104" t="inlineStr">
        <is>
          <t>2025/26</t>
        </is>
      </c>
      <c r="B6116" s="104" t="inlineStr">
        <is>
          <t>HC-028</t>
        </is>
      </c>
      <c r="C6116" s="104" t="inlineStr">
        <is>
          <t>P027</t>
        </is>
      </c>
      <c r="D6116" s="159" t="n">
        <v>4135</v>
      </c>
      <c r="E6116" s="160" t="n">
        <v>19251.41</v>
      </c>
      <c r="F6116" s="160" t="n">
        <v>6233.99</v>
      </c>
    </row>
    <row r="6117">
      <c r="A6117" s="104" t="inlineStr">
        <is>
          <t>2025/26</t>
        </is>
      </c>
      <c r="B6117" s="104" t="inlineStr">
        <is>
          <t>HC-028</t>
        </is>
      </c>
      <c r="C6117" s="104" t="inlineStr">
        <is>
          <t>P028</t>
        </is>
      </c>
      <c r="D6117" s="159" t="n">
        <v>5660</v>
      </c>
      <c r="E6117" s="160" t="n">
        <v>27957.75</v>
      </c>
      <c r="F6117" s="160" t="n">
        <v>9654.25</v>
      </c>
    </row>
    <row r="6118">
      <c r="A6118" s="104" t="inlineStr">
        <is>
          <t>2025/26</t>
        </is>
      </c>
      <c r="B6118" s="104" t="inlineStr">
        <is>
          <t>HC-028</t>
        </is>
      </c>
      <c r="C6118" s="104" t="inlineStr">
        <is>
          <t>P029</t>
        </is>
      </c>
      <c r="D6118" s="159" t="n">
        <v>13793</v>
      </c>
      <c r="E6118" s="160" t="n">
        <v>27514.64</v>
      </c>
      <c r="F6118" s="160" t="n">
        <v>4158.75</v>
      </c>
    </row>
    <row r="6119">
      <c r="A6119" s="104" t="inlineStr">
        <is>
          <t>2025/26</t>
        </is>
      </c>
      <c r="B6119" s="104" t="inlineStr">
        <is>
          <t>HC-028</t>
        </is>
      </c>
      <c r="C6119" s="104" t="inlineStr">
        <is>
          <t>P030</t>
        </is>
      </c>
      <c r="D6119" s="159" t="n">
        <v>8027</v>
      </c>
      <c r="E6119" s="160" t="n">
        <v>25158.81</v>
      </c>
      <c r="F6119" s="160" t="n">
        <v>4888.39</v>
      </c>
    </row>
    <row r="6120">
      <c r="A6120" s="104" t="inlineStr">
        <is>
          <t>2025/26</t>
        </is>
      </c>
      <c r="B6120" s="104" t="inlineStr">
        <is>
          <t>HC-028</t>
        </is>
      </c>
      <c r="C6120" s="104" t="inlineStr">
        <is>
          <t>P031</t>
        </is>
      </c>
      <c r="D6120" s="159" t="n">
        <v>3518</v>
      </c>
      <c r="E6120" s="160" t="n">
        <v>18379.31</v>
      </c>
      <c r="F6120" s="160" t="n">
        <v>5553.65</v>
      </c>
    </row>
    <row r="6121">
      <c r="A6121" s="104" t="inlineStr">
        <is>
          <t>2025/26</t>
        </is>
      </c>
      <c r="B6121" s="104" t="inlineStr">
        <is>
          <t>HC-028</t>
        </is>
      </c>
      <c r="C6121" s="104" t="inlineStr">
        <is>
          <t>P032</t>
        </is>
      </c>
      <c r="D6121" s="159" t="n">
        <v>4566</v>
      </c>
      <c r="E6121" s="160" t="n">
        <v>11276.67</v>
      </c>
      <c r="F6121" s="160" t="n">
        <v>2556.61</v>
      </c>
    </row>
    <row r="6122">
      <c r="A6122" s="104" t="inlineStr">
        <is>
          <t>2025/26</t>
        </is>
      </c>
      <c r="B6122" s="104" t="inlineStr">
        <is>
          <t>HC-028</t>
        </is>
      </c>
      <c r="C6122" s="104" t="inlineStr">
        <is>
          <t>P033</t>
        </is>
      </c>
      <c r="D6122" s="159" t="n">
        <v>2909</v>
      </c>
      <c r="E6122" s="160" t="n">
        <v>9398.379999999999</v>
      </c>
      <c r="F6122" s="160" t="n">
        <v>2434.2</v>
      </c>
    </row>
    <row r="6123">
      <c r="A6123" s="104" t="inlineStr">
        <is>
          <t>2025/26</t>
        </is>
      </c>
      <c r="B6123" s="104" t="inlineStr">
        <is>
          <t>HC-028</t>
        </is>
      </c>
      <c r="C6123" s="104" t="inlineStr">
        <is>
          <t>P034</t>
        </is>
      </c>
      <c r="D6123" s="159" t="n">
        <v>2110</v>
      </c>
      <c r="E6123" s="160" t="n">
        <v>9226.530000000001</v>
      </c>
      <c r="F6123" s="160" t="n">
        <v>2888.16</v>
      </c>
    </row>
    <row r="6124">
      <c r="A6124" s="104" t="inlineStr">
        <is>
          <t>2025/26</t>
        </is>
      </c>
      <c r="B6124" s="104" t="inlineStr">
        <is>
          <t>HC-028</t>
        </is>
      </c>
      <c r="C6124" s="104" t="inlineStr">
        <is>
          <t>P035</t>
        </is>
      </c>
      <c r="D6124" s="159" t="n">
        <v>2984</v>
      </c>
      <c r="E6124" s="160" t="n">
        <v>11050.62</v>
      </c>
      <c r="F6124" s="160" t="n">
        <v>3101.67</v>
      </c>
    </row>
    <row r="6125">
      <c r="A6125" s="104" t="inlineStr">
        <is>
          <t>2025/26</t>
        </is>
      </c>
      <c r="B6125" s="104" t="inlineStr">
        <is>
          <t>HC-028</t>
        </is>
      </c>
      <c r="C6125" s="104" t="inlineStr">
        <is>
          <t>P036</t>
        </is>
      </c>
      <c r="D6125" s="159" t="n">
        <v>2297</v>
      </c>
      <c r="E6125" s="160" t="n">
        <v>9162.73</v>
      </c>
      <c r="F6125" s="160" t="n">
        <v>2670.62</v>
      </c>
    </row>
    <row r="6126">
      <c r="A6126" s="104" t="inlineStr">
        <is>
          <t>2025/26</t>
        </is>
      </c>
      <c r="B6126" s="104" t="inlineStr">
        <is>
          <t>HC-028</t>
        </is>
      </c>
      <c r="C6126" s="104" t="inlineStr">
        <is>
          <t>P037</t>
        </is>
      </c>
      <c r="D6126" s="159" t="n">
        <v>3354</v>
      </c>
      <c r="E6126" s="160" t="n">
        <v>12109.32</v>
      </c>
      <c r="F6126" s="160" t="n">
        <v>4052.28</v>
      </c>
    </row>
    <row r="6127">
      <c r="A6127" s="104" t="inlineStr">
        <is>
          <t>2025/26</t>
        </is>
      </c>
      <c r="B6127" s="104" t="inlineStr">
        <is>
          <t>HC-028</t>
        </is>
      </c>
      <c r="C6127" s="104" t="inlineStr">
        <is>
          <t>P038</t>
        </is>
      </c>
      <c r="D6127" s="159" t="n">
        <v>1655</v>
      </c>
      <c r="E6127" s="160" t="n">
        <v>10851.7</v>
      </c>
      <c r="F6127" s="160" t="n">
        <v>3513.45</v>
      </c>
    </row>
    <row r="6128">
      <c r="A6128" s="104" t="inlineStr">
        <is>
          <t>2025/26</t>
        </is>
      </c>
      <c r="B6128" s="104" t="inlineStr">
        <is>
          <t>HC-028</t>
        </is>
      </c>
      <c r="C6128" s="104" t="inlineStr">
        <is>
          <t>P039</t>
        </is>
      </c>
      <c r="D6128" s="159" t="n">
        <v>1742</v>
      </c>
      <c r="E6128" s="160" t="n">
        <v>11423.94</v>
      </c>
      <c r="F6128" s="160" t="n">
        <v>3822.41</v>
      </c>
    </row>
    <row r="6129">
      <c r="A6129" s="104" t="inlineStr">
        <is>
          <t>2025/26</t>
        </is>
      </c>
      <c r="B6129" s="104" t="inlineStr">
        <is>
          <t>HC-028</t>
        </is>
      </c>
      <c r="C6129" s="104" t="inlineStr">
        <is>
          <t>P040</t>
        </is>
      </c>
      <c r="D6129" s="159" t="n">
        <v>639</v>
      </c>
      <c r="E6129" s="160" t="n">
        <v>5100.76</v>
      </c>
      <c r="F6129" s="160" t="n">
        <v>1647.74</v>
      </c>
    </row>
    <row r="6130">
      <c r="A6130" s="104" t="inlineStr">
        <is>
          <t>2025/26</t>
        </is>
      </c>
      <c r="B6130" s="104" t="inlineStr">
        <is>
          <t>HC-028</t>
        </is>
      </c>
      <c r="C6130" s="104" t="inlineStr">
        <is>
          <t>P041</t>
        </is>
      </c>
      <c r="D6130" s="159" t="n">
        <v>336</v>
      </c>
      <c r="E6130" s="160" t="n">
        <v>3795.12</v>
      </c>
      <c r="F6130" s="160" t="n">
        <v>1479.16</v>
      </c>
    </row>
    <row r="6131">
      <c r="A6131" s="104" t="inlineStr">
        <is>
          <t>2025/26</t>
        </is>
      </c>
      <c r="B6131" s="104" t="inlineStr">
        <is>
          <t>HC-028</t>
        </is>
      </c>
      <c r="C6131" s="104" t="inlineStr">
        <is>
          <t>P042</t>
        </is>
      </c>
      <c r="D6131" s="159" t="n">
        <v>624</v>
      </c>
      <c r="E6131" s="160" t="n">
        <v>2609.61</v>
      </c>
      <c r="F6131" s="160" t="n">
        <v>649.9299999999999</v>
      </c>
    </row>
    <row r="6132">
      <c r="A6132" s="104" t="inlineStr">
        <is>
          <t>2025/26</t>
        </is>
      </c>
      <c r="B6132" s="104" t="inlineStr">
        <is>
          <t>HC-029</t>
        </is>
      </c>
      <c r="C6132" s="104" t="inlineStr">
        <is>
          <t>P001</t>
        </is>
      </c>
      <c r="D6132" s="159" t="n">
        <v>7845</v>
      </c>
      <c r="E6132" s="160" t="n">
        <v>73771.11</v>
      </c>
      <c r="F6132" s="160" t="n">
        <v>26255.18</v>
      </c>
    </row>
    <row r="6133">
      <c r="A6133" s="104" t="inlineStr">
        <is>
          <t>2025/26</t>
        </is>
      </c>
      <c r="B6133" s="104" t="inlineStr">
        <is>
          <t>HC-029</t>
        </is>
      </c>
      <c r="C6133" s="104" t="inlineStr">
        <is>
          <t>P002</t>
        </is>
      </c>
      <c r="D6133" s="159" t="n">
        <v>12488</v>
      </c>
      <c r="E6133" s="160" t="n">
        <v>136409.92</v>
      </c>
      <c r="F6133" s="160" t="n">
        <v>51474.83</v>
      </c>
    </row>
    <row r="6134">
      <c r="A6134" s="104" t="inlineStr">
        <is>
          <t>2025/26</t>
        </is>
      </c>
      <c r="B6134" s="104" t="inlineStr">
        <is>
          <t>HC-029</t>
        </is>
      </c>
      <c r="C6134" s="104" t="inlineStr">
        <is>
          <t>P003</t>
        </is>
      </c>
      <c r="D6134" s="159" t="n">
        <v>16342</v>
      </c>
      <c r="E6134" s="160" t="n">
        <v>114879.36</v>
      </c>
      <c r="F6134" s="160" t="n">
        <v>38396.6</v>
      </c>
    </row>
    <row r="6135">
      <c r="A6135" s="104" t="inlineStr">
        <is>
          <t>2025/26</t>
        </is>
      </c>
      <c r="B6135" s="104" t="inlineStr">
        <is>
          <t>HC-029</t>
        </is>
      </c>
      <c r="C6135" s="104" t="inlineStr">
        <is>
          <t>P004</t>
        </is>
      </c>
      <c r="D6135" s="159" t="n">
        <v>7353</v>
      </c>
      <c r="E6135" s="160" t="n">
        <v>60072.98</v>
      </c>
      <c r="F6135" s="160" t="n">
        <v>19432.39</v>
      </c>
    </row>
    <row r="6136">
      <c r="A6136" s="104" t="inlineStr">
        <is>
          <t>2025/26</t>
        </is>
      </c>
      <c r="B6136" s="104" t="inlineStr">
        <is>
          <t>HC-029</t>
        </is>
      </c>
      <c r="C6136" s="104" t="inlineStr">
        <is>
          <t>P005</t>
        </is>
      </c>
      <c r="D6136" s="159" t="n">
        <v>16098</v>
      </c>
      <c r="E6136" s="160" t="n">
        <v>125398.24</v>
      </c>
      <c r="F6136" s="160" t="n">
        <v>39205.01</v>
      </c>
    </row>
    <row r="6137">
      <c r="A6137" s="104" t="inlineStr">
        <is>
          <t>2025/26</t>
        </is>
      </c>
      <c r="B6137" s="104" t="inlineStr">
        <is>
          <t>HC-029</t>
        </is>
      </c>
      <c r="C6137" s="104" t="inlineStr">
        <is>
          <t>P006</t>
        </is>
      </c>
      <c r="D6137" s="159" t="n">
        <v>15236</v>
      </c>
      <c r="E6137" s="160" t="n">
        <v>128829.65</v>
      </c>
      <c r="F6137" s="160" t="n">
        <v>37510.5</v>
      </c>
    </row>
    <row r="6138">
      <c r="A6138" s="104" t="inlineStr">
        <is>
          <t>2025/26</t>
        </is>
      </c>
      <c r="B6138" s="104" t="inlineStr">
        <is>
          <t>HC-029</t>
        </is>
      </c>
      <c r="C6138" s="104" t="inlineStr">
        <is>
          <t>P007</t>
        </is>
      </c>
      <c r="D6138" s="159" t="n">
        <v>14627</v>
      </c>
      <c r="E6138" s="160" t="n">
        <v>115335.02</v>
      </c>
      <c r="F6138" s="160" t="n">
        <v>31100.22</v>
      </c>
    </row>
    <row r="6139">
      <c r="A6139" s="104" t="inlineStr">
        <is>
          <t>2025/26</t>
        </is>
      </c>
      <c r="B6139" s="104" t="inlineStr">
        <is>
          <t>HC-029</t>
        </is>
      </c>
      <c r="C6139" s="104" t="inlineStr">
        <is>
          <t>P008</t>
        </is>
      </c>
      <c r="D6139" s="159" t="n">
        <v>12454</v>
      </c>
      <c r="E6139" s="160" t="n">
        <v>95830.21000000001</v>
      </c>
      <c r="F6139" s="160" t="n">
        <v>35131.56</v>
      </c>
    </row>
    <row r="6140">
      <c r="A6140" s="104" t="inlineStr">
        <is>
          <t>2025/26</t>
        </is>
      </c>
      <c r="B6140" s="104" t="inlineStr">
        <is>
          <t>HC-029</t>
        </is>
      </c>
      <c r="C6140" s="104" t="inlineStr">
        <is>
          <t>P009</t>
        </is>
      </c>
      <c r="D6140" s="159" t="n">
        <v>498</v>
      </c>
      <c r="E6140" s="160" t="n">
        <v>6581.99</v>
      </c>
      <c r="F6140" s="160" t="n">
        <v>2657.63</v>
      </c>
    </row>
    <row r="6141">
      <c r="A6141" s="104" t="inlineStr">
        <is>
          <t>2025/26</t>
        </is>
      </c>
      <c r="B6141" s="104" t="inlineStr">
        <is>
          <t>HC-029</t>
        </is>
      </c>
      <c r="C6141" s="104" t="inlineStr">
        <is>
          <t>P010</t>
        </is>
      </c>
      <c r="D6141" s="159" t="n">
        <v>15592</v>
      </c>
      <c r="E6141" s="160" t="n">
        <v>96290.50999999999</v>
      </c>
      <c r="F6141" s="160" t="n">
        <v>31149.39</v>
      </c>
    </row>
    <row r="6142">
      <c r="A6142" s="104" t="inlineStr">
        <is>
          <t>2025/26</t>
        </is>
      </c>
      <c r="B6142" s="104" t="inlineStr">
        <is>
          <t>HC-029</t>
        </is>
      </c>
      <c r="C6142" s="104" t="inlineStr">
        <is>
          <t>P011</t>
        </is>
      </c>
      <c r="D6142" s="159" t="n">
        <v>14914</v>
      </c>
      <c r="E6142" s="160" t="n">
        <v>45338.58</v>
      </c>
      <c r="F6142" s="160" t="n">
        <v>10753.8</v>
      </c>
    </row>
    <row r="6143">
      <c r="A6143" s="104" t="inlineStr">
        <is>
          <t>2025/26</t>
        </is>
      </c>
      <c r="B6143" s="104" t="inlineStr">
        <is>
          <t>HC-029</t>
        </is>
      </c>
      <c r="C6143" s="104" t="inlineStr">
        <is>
          <t>P012</t>
        </is>
      </c>
      <c r="D6143" s="159" t="n">
        <v>16368</v>
      </c>
      <c r="E6143" s="160" t="n">
        <v>63746.36</v>
      </c>
      <c r="F6143" s="160" t="n">
        <v>19253.08</v>
      </c>
    </row>
    <row r="6144">
      <c r="A6144" s="104" t="inlineStr">
        <is>
          <t>2025/26</t>
        </is>
      </c>
      <c r="B6144" s="104" t="inlineStr">
        <is>
          <t>HC-029</t>
        </is>
      </c>
      <c r="C6144" s="104" t="inlineStr">
        <is>
          <t>P013</t>
        </is>
      </c>
      <c r="D6144" s="159" t="n">
        <v>16784</v>
      </c>
      <c r="E6144" s="160" t="n">
        <v>60585.92</v>
      </c>
      <c r="F6144" s="160" t="n">
        <v>15680.56</v>
      </c>
    </row>
    <row r="6145">
      <c r="A6145" s="104" t="inlineStr">
        <is>
          <t>2025/26</t>
        </is>
      </c>
      <c r="B6145" s="104" t="inlineStr">
        <is>
          <t>HC-029</t>
        </is>
      </c>
      <c r="C6145" s="104" t="inlineStr">
        <is>
          <t>P014</t>
        </is>
      </c>
      <c r="D6145" s="159" t="n">
        <v>18975</v>
      </c>
      <c r="E6145" s="160" t="n">
        <v>77519.12</v>
      </c>
      <c r="F6145" s="160" t="n">
        <v>21732.93</v>
      </c>
    </row>
    <row r="6146">
      <c r="A6146" s="104" t="inlineStr">
        <is>
          <t>2025/26</t>
        </is>
      </c>
      <c r="B6146" s="104" t="inlineStr">
        <is>
          <t>HC-029</t>
        </is>
      </c>
      <c r="C6146" s="104" t="inlineStr">
        <is>
          <t>P015</t>
        </is>
      </c>
      <c r="D6146" s="159" t="n">
        <v>13627</v>
      </c>
      <c r="E6146" s="160" t="n">
        <v>67323.69</v>
      </c>
      <c r="F6146" s="160" t="n">
        <v>22503.68</v>
      </c>
    </row>
    <row r="6147">
      <c r="A6147" s="104" t="inlineStr">
        <is>
          <t>2025/26</t>
        </is>
      </c>
      <c r="B6147" s="104" t="inlineStr">
        <is>
          <t>HC-029</t>
        </is>
      </c>
      <c r="C6147" s="104" t="inlineStr">
        <is>
          <t>P016</t>
        </is>
      </c>
      <c r="D6147" s="159" t="n">
        <v>7359</v>
      </c>
      <c r="E6147" s="160" t="n">
        <v>47538.63</v>
      </c>
      <c r="F6147" s="160" t="n">
        <v>14863.79</v>
      </c>
    </row>
    <row r="6148">
      <c r="A6148" s="104" t="inlineStr">
        <is>
          <t>2025/26</t>
        </is>
      </c>
      <c r="B6148" s="104" t="inlineStr">
        <is>
          <t>HC-029</t>
        </is>
      </c>
      <c r="C6148" s="104" t="inlineStr">
        <is>
          <t>P017</t>
        </is>
      </c>
      <c r="D6148" s="159" t="n">
        <v>6326</v>
      </c>
      <c r="E6148" s="160" t="n">
        <v>45069.23</v>
      </c>
      <c r="F6148" s="160" t="n">
        <v>15549.72</v>
      </c>
    </row>
    <row r="6149">
      <c r="A6149" s="104" t="inlineStr">
        <is>
          <t>2025/26</t>
        </is>
      </c>
      <c r="B6149" s="104" t="inlineStr">
        <is>
          <t>HC-029</t>
        </is>
      </c>
      <c r="C6149" s="104" t="inlineStr">
        <is>
          <t>P018</t>
        </is>
      </c>
      <c r="D6149" s="159" t="n">
        <v>15134</v>
      </c>
      <c r="E6149" s="160" t="n">
        <v>41692.52</v>
      </c>
      <c r="F6149" s="160" t="n">
        <v>8991.950000000001</v>
      </c>
    </row>
    <row r="6150">
      <c r="A6150" s="104" t="inlineStr">
        <is>
          <t>2025/26</t>
        </is>
      </c>
      <c r="B6150" s="104" t="inlineStr">
        <is>
          <t>HC-029</t>
        </is>
      </c>
      <c r="C6150" s="104" t="inlineStr">
        <is>
          <t>P019</t>
        </is>
      </c>
      <c r="D6150" s="159" t="n">
        <v>18158</v>
      </c>
      <c r="E6150" s="160" t="n">
        <v>48300.26</v>
      </c>
      <c r="F6150" s="160" t="n">
        <v>12501.81</v>
      </c>
    </row>
    <row r="6151">
      <c r="A6151" s="104" t="inlineStr">
        <is>
          <t>2025/26</t>
        </is>
      </c>
      <c r="B6151" s="104" t="inlineStr">
        <is>
          <t>HC-029</t>
        </is>
      </c>
      <c r="C6151" s="104" t="inlineStr">
        <is>
          <t>P020</t>
        </is>
      </c>
      <c r="D6151" s="159" t="n">
        <v>12872</v>
      </c>
      <c r="E6151" s="160" t="n">
        <v>34236.22</v>
      </c>
      <c r="F6151" s="160" t="n">
        <v>8859.700000000001</v>
      </c>
    </row>
    <row r="6152">
      <c r="A6152" s="104" t="inlineStr">
        <is>
          <t>2025/26</t>
        </is>
      </c>
      <c r="B6152" s="104" t="inlineStr">
        <is>
          <t>HC-029</t>
        </is>
      </c>
      <c r="C6152" s="104" t="inlineStr">
        <is>
          <t>P021</t>
        </is>
      </c>
      <c r="D6152" s="159" t="n">
        <v>17822</v>
      </c>
      <c r="E6152" s="160" t="n">
        <v>60948.28</v>
      </c>
      <c r="F6152" s="160" t="n">
        <v>17085.12</v>
      </c>
    </row>
    <row r="6153">
      <c r="A6153" s="104" t="inlineStr">
        <is>
          <t>2025/26</t>
        </is>
      </c>
      <c r="B6153" s="104" t="inlineStr">
        <is>
          <t>HC-029</t>
        </is>
      </c>
      <c r="C6153" s="104" t="inlineStr">
        <is>
          <t>P022</t>
        </is>
      </c>
      <c r="D6153" s="159" t="n">
        <v>16014</v>
      </c>
      <c r="E6153" s="160" t="n">
        <v>51720.9</v>
      </c>
      <c r="F6153" s="160" t="n">
        <v>13943.42</v>
      </c>
    </row>
    <row r="6154">
      <c r="A6154" s="104" t="inlineStr">
        <is>
          <t>2025/26</t>
        </is>
      </c>
      <c r="B6154" s="104" t="inlineStr">
        <is>
          <t>HC-029</t>
        </is>
      </c>
      <c r="C6154" s="104" t="inlineStr">
        <is>
          <t>P023</t>
        </is>
      </c>
      <c r="D6154" s="159" t="n">
        <v>18241</v>
      </c>
      <c r="E6154" s="160" t="n">
        <v>38124.25</v>
      </c>
      <c r="F6154" s="160" t="n">
        <v>7401.87</v>
      </c>
    </row>
    <row r="6155">
      <c r="A6155" s="104" t="inlineStr">
        <is>
          <t>2025/26</t>
        </is>
      </c>
      <c r="B6155" s="104" t="inlineStr">
        <is>
          <t>HC-029</t>
        </is>
      </c>
      <c r="C6155" s="104" t="inlineStr">
        <is>
          <t>P024</t>
        </is>
      </c>
      <c r="D6155" s="159" t="n">
        <v>20757</v>
      </c>
      <c r="E6155" s="160" t="n">
        <v>47324.95</v>
      </c>
      <c r="F6155" s="160" t="n">
        <v>9696.41</v>
      </c>
    </row>
    <row r="6156">
      <c r="A6156" s="104" t="inlineStr">
        <is>
          <t>2025/26</t>
        </is>
      </c>
      <c r="B6156" s="104" t="inlineStr">
        <is>
          <t>HC-029</t>
        </is>
      </c>
      <c r="C6156" s="104" t="inlineStr">
        <is>
          <t>P025</t>
        </is>
      </c>
      <c r="D6156" s="159" t="n">
        <v>17250</v>
      </c>
      <c r="E6156" s="160" t="n">
        <v>68824</v>
      </c>
      <c r="F6156" s="160" t="n">
        <v>25230.21</v>
      </c>
    </row>
    <row r="6157">
      <c r="A6157" s="104" t="inlineStr">
        <is>
          <t>2025/26</t>
        </is>
      </c>
      <c r="B6157" s="104" t="inlineStr">
        <is>
          <t>HC-029</t>
        </is>
      </c>
      <c r="C6157" s="104" t="inlineStr">
        <is>
          <t>P026</t>
        </is>
      </c>
      <c r="D6157" s="159" t="n">
        <v>9969</v>
      </c>
      <c r="E6157" s="160" t="n">
        <v>46406.87</v>
      </c>
      <c r="F6157" s="160" t="n">
        <v>15012.32</v>
      </c>
    </row>
    <row r="6158">
      <c r="A6158" s="104" t="inlineStr">
        <is>
          <t>2025/26</t>
        </is>
      </c>
      <c r="B6158" s="104" t="inlineStr">
        <is>
          <t>HC-029</t>
        </is>
      </c>
      <c r="C6158" s="104" t="inlineStr">
        <is>
          <t>P027</t>
        </is>
      </c>
      <c r="D6158" s="159" t="n">
        <v>8391</v>
      </c>
      <c r="E6158" s="160" t="n">
        <v>39054.26</v>
      </c>
      <c r="F6158" s="160" t="n">
        <v>12634.23</v>
      </c>
    </row>
    <row r="6159">
      <c r="A6159" s="104" t="inlineStr">
        <is>
          <t>2025/26</t>
        </is>
      </c>
      <c r="B6159" s="104" t="inlineStr">
        <is>
          <t>HC-029</t>
        </is>
      </c>
      <c r="C6159" s="104" t="inlineStr">
        <is>
          <t>P028</t>
        </is>
      </c>
      <c r="D6159" s="159" t="n">
        <v>11907</v>
      </c>
      <c r="E6159" s="160" t="n">
        <v>58816.48</v>
      </c>
      <c r="F6159" s="160" t="n">
        <v>20294.5</v>
      </c>
    </row>
    <row r="6160">
      <c r="A6160" s="104" t="inlineStr">
        <is>
          <t>2025/26</t>
        </is>
      </c>
      <c r="B6160" s="104" t="inlineStr">
        <is>
          <t>HC-029</t>
        </is>
      </c>
      <c r="C6160" s="104" t="inlineStr">
        <is>
          <t>P029</t>
        </is>
      </c>
      <c r="D6160" s="159" t="n">
        <v>29307</v>
      </c>
      <c r="E6160" s="160" t="n">
        <v>58469.38</v>
      </c>
      <c r="F6160" s="160" t="n">
        <v>8827.17</v>
      </c>
    </row>
    <row r="6161">
      <c r="A6161" s="104" t="inlineStr">
        <is>
          <t>2025/26</t>
        </is>
      </c>
      <c r="B6161" s="104" t="inlineStr">
        <is>
          <t>HC-029</t>
        </is>
      </c>
      <c r="C6161" s="104" t="inlineStr">
        <is>
          <t>P030</t>
        </is>
      </c>
      <c r="D6161" s="159" t="n">
        <v>16672</v>
      </c>
      <c r="E6161" s="160" t="n">
        <v>52270.31</v>
      </c>
      <c r="F6161" s="160" t="n">
        <v>10145.63</v>
      </c>
    </row>
    <row r="6162">
      <c r="A6162" s="104" t="inlineStr">
        <is>
          <t>2025/26</t>
        </is>
      </c>
      <c r="B6162" s="104" t="inlineStr">
        <is>
          <t>HC-029</t>
        </is>
      </c>
      <c r="C6162" s="104" t="inlineStr">
        <is>
          <t>P031</t>
        </is>
      </c>
      <c r="D6162" s="159" t="n">
        <v>7144</v>
      </c>
      <c r="E6162" s="160" t="n">
        <v>37331.53</v>
      </c>
      <c r="F6162" s="160" t="n">
        <v>11270.95</v>
      </c>
    </row>
    <row r="6163">
      <c r="A6163" s="104" t="inlineStr">
        <is>
          <t>2025/26</t>
        </is>
      </c>
      <c r="B6163" s="104" t="inlineStr">
        <is>
          <t>HC-029</t>
        </is>
      </c>
      <c r="C6163" s="104" t="inlineStr">
        <is>
          <t>P032</t>
        </is>
      </c>
      <c r="D6163" s="159" t="n">
        <v>8985</v>
      </c>
      <c r="E6163" s="160" t="n">
        <v>22191.51</v>
      </c>
      <c r="F6163" s="160" t="n">
        <v>5025.61</v>
      </c>
    </row>
    <row r="6164">
      <c r="A6164" s="104" t="inlineStr">
        <is>
          <t>2025/26</t>
        </is>
      </c>
      <c r="B6164" s="104" t="inlineStr">
        <is>
          <t>HC-029</t>
        </is>
      </c>
      <c r="C6164" s="104" t="inlineStr">
        <is>
          <t>P033</t>
        </is>
      </c>
      <c r="D6164" s="159" t="n">
        <v>5838</v>
      </c>
      <c r="E6164" s="160" t="n">
        <v>18858.98</v>
      </c>
      <c r="F6164" s="160" t="n">
        <v>4881.19</v>
      </c>
    </row>
    <row r="6165">
      <c r="A6165" s="104" t="inlineStr">
        <is>
          <t>2025/26</t>
        </is>
      </c>
      <c r="B6165" s="104" t="inlineStr">
        <is>
          <t>HC-029</t>
        </is>
      </c>
      <c r="C6165" s="104" t="inlineStr">
        <is>
          <t>P034</t>
        </is>
      </c>
      <c r="D6165" s="159" t="n">
        <v>4348</v>
      </c>
      <c r="E6165" s="160" t="n">
        <v>19000.13</v>
      </c>
      <c r="F6165" s="160" t="n">
        <v>5942.69</v>
      </c>
    </row>
    <row r="6166">
      <c r="A6166" s="104" t="inlineStr">
        <is>
          <t>2025/26</t>
        </is>
      </c>
      <c r="B6166" s="104" t="inlineStr">
        <is>
          <t>HC-029</t>
        </is>
      </c>
      <c r="C6166" s="104" t="inlineStr">
        <is>
          <t>P035</t>
        </is>
      </c>
      <c r="D6166" s="159" t="n">
        <v>5663</v>
      </c>
      <c r="E6166" s="160" t="n">
        <v>20981.32</v>
      </c>
      <c r="F6166" s="160" t="n">
        <v>5883.42</v>
      </c>
    </row>
    <row r="6167">
      <c r="A6167" s="104" t="inlineStr">
        <is>
          <t>2025/26</t>
        </is>
      </c>
      <c r="B6167" s="104" t="inlineStr">
        <is>
          <t>HC-029</t>
        </is>
      </c>
      <c r="C6167" s="104" t="inlineStr">
        <is>
          <t>P036</t>
        </is>
      </c>
      <c r="D6167" s="159" t="n">
        <v>4218</v>
      </c>
      <c r="E6167" s="160" t="n">
        <v>16837.4</v>
      </c>
      <c r="F6167" s="160" t="n">
        <v>4902.26</v>
      </c>
    </row>
    <row r="6168">
      <c r="A6168" s="104" t="inlineStr">
        <is>
          <t>2025/26</t>
        </is>
      </c>
      <c r="B6168" s="104" t="inlineStr">
        <is>
          <t>HC-029</t>
        </is>
      </c>
      <c r="C6168" s="104" t="inlineStr">
        <is>
          <t>P037</t>
        </is>
      </c>
      <c r="D6168" s="159" t="n">
        <v>6850</v>
      </c>
      <c r="E6168" s="160" t="n">
        <v>24731.61</v>
      </c>
      <c r="F6168" s="160" t="n">
        <v>8267.299999999999</v>
      </c>
    </row>
    <row r="6169">
      <c r="A6169" s="104" t="inlineStr">
        <is>
          <t>2025/26</t>
        </is>
      </c>
      <c r="B6169" s="104" t="inlineStr">
        <is>
          <t>HC-029</t>
        </is>
      </c>
      <c r="C6169" s="104" t="inlineStr">
        <is>
          <t>P038</t>
        </is>
      </c>
      <c r="D6169" s="159" t="n">
        <v>3275</v>
      </c>
      <c r="E6169" s="160" t="n">
        <v>21468.66</v>
      </c>
      <c r="F6169" s="160" t="n">
        <v>6944.99</v>
      </c>
    </row>
    <row r="6170">
      <c r="A6170" s="104" t="inlineStr">
        <is>
          <t>2025/26</t>
        </is>
      </c>
      <c r="B6170" s="104" t="inlineStr">
        <is>
          <t>HC-029</t>
        </is>
      </c>
      <c r="C6170" s="104" t="inlineStr">
        <is>
          <t>P039</t>
        </is>
      </c>
      <c r="D6170" s="159" t="n">
        <v>3591</v>
      </c>
      <c r="E6170" s="160" t="n">
        <v>23545.29</v>
      </c>
      <c r="F6170" s="160" t="n">
        <v>7872</v>
      </c>
    </row>
    <row r="6171">
      <c r="A6171" s="104" t="inlineStr">
        <is>
          <t>2025/26</t>
        </is>
      </c>
      <c r="B6171" s="104" t="inlineStr">
        <is>
          <t>HC-029</t>
        </is>
      </c>
      <c r="C6171" s="104" t="inlineStr">
        <is>
          <t>P040</t>
        </is>
      </c>
      <c r="D6171" s="159" t="n">
        <v>1392</v>
      </c>
      <c r="E6171" s="160" t="n">
        <v>11104.93</v>
      </c>
      <c r="F6171" s="160" t="n">
        <v>3583.36</v>
      </c>
    </row>
    <row r="6172">
      <c r="A6172" s="104" t="inlineStr">
        <is>
          <t>2025/26</t>
        </is>
      </c>
      <c r="B6172" s="104" t="inlineStr">
        <is>
          <t>HC-029</t>
        </is>
      </c>
      <c r="C6172" s="104" t="inlineStr">
        <is>
          <t>P041</t>
        </is>
      </c>
      <c r="D6172" s="159" t="n">
        <v>625</v>
      </c>
      <c r="E6172" s="160" t="n">
        <v>7049.92</v>
      </c>
      <c r="F6172" s="160" t="n">
        <v>2741.49</v>
      </c>
    </row>
    <row r="6173">
      <c r="A6173" s="104" t="inlineStr">
        <is>
          <t>2025/26</t>
        </is>
      </c>
      <c r="B6173" s="104" t="inlineStr">
        <is>
          <t>HC-029</t>
        </is>
      </c>
      <c r="C6173" s="104" t="inlineStr">
        <is>
          <t>P042</t>
        </is>
      </c>
      <c r="D6173" s="159" t="n">
        <v>1168</v>
      </c>
      <c r="E6173" s="160" t="n">
        <v>4881.39</v>
      </c>
      <c r="F6173" s="160" t="n">
        <v>1212.98</v>
      </c>
    </row>
    <row r="6174">
      <c r="A6174" s="104" t="inlineStr">
        <is>
          <t>2025/26</t>
        </is>
      </c>
      <c r="B6174" s="104" t="inlineStr">
        <is>
          <t>HC-030</t>
        </is>
      </c>
      <c r="C6174" s="104" t="inlineStr">
        <is>
          <t>P001</t>
        </is>
      </c>
      <c r="D6174" s="159" t="n">
        <v>4410</v>
      </c>
      <c r="E6174" s="160" t="n">
        <v>41477.52</v>
      </c>
      <c r="F6174" s="160" t="n">
        <v>14797.13</v>
      </c>
    </row>
    <row r="6175">
      <c r="A6175" s="104" t="inlineStr">
        <is>
          <t>2025/26</t>
        </is>
      </c>
      <c r="B6175" s="104" t="inlineStr">
        <is>
          <t>HC-030</t>
        </is>
      </c>
      <c r="C6175" s="104" t="inlineStr">
        <is>
          <t>P002</t>
        </is>
      </c>
      <c r="D6175" s="159" t="n">
        <v>6598</v>
      </c>
      <c r="E6175" s="160" t="n">
        <v>72078.10000000001</v>
      </c>
      <c r="F6175" s="160" t="n">
        <v>27267.56</v>
      </c>
    </row>
    <row r="6176">
      <c r="A6176" s="104" t="inlineStr">
        <is>
          <t>2025/26</t>
        </is>
      </c>
      <c r="B6176" s="104" t="inlineStr">
        <is>
          <t>HC-030</t>
        </is>
      </c>
      <c r="C6176" s="104" t="inlineStr">
        <is>
          <t>P003</t>
        </is>
      </c>
      <c r="D6176" s="159" t="n">
        <v>8994</v>
      </c>
      <c r="E6176" s="160" t="n">
        <v>63227.3</v>
      </c>
      <c r="F6176" s="160" t="n">
        <v>21191.72</v>
      </c>
    </row>
    <row r="6177">
      <c r="A6177" s="104" t="inlineStr">
        <is>
          <t>2025/26</t>
        </is>
      </c>
      <c r="B6177" s="104" t="inlineStr">
        <is>
          <t>HC-030</t>
        </is>
      </c>
      <c r="C6177" s="104" t="inlineStr">
        <is>
          <t>P004</t>
        </is>
      </c>
      <c r="D6177" s="159" t="n">
        <v>4288</v>
      </c>
      <c r="E6177" s="160" t="n">
        <v>35024.98</v>
      </c>
      <c r="F6177" s="160" t="n">
        <v>11360.82</v>
      </c>
    </row>
    <row r="6178">
      <c r="A6178" s="104" t="inlineStr">
        <is>
          <t>2025/26</t>
        </is>
      </c>
      <c r="B6178" s="104" t="inlineStr">
        <is>
          <t>HC-030</t>
        </is>
      </c>
      <c r="C6178" s="104" t="inlineStr">
        <is>
          <t>P005</t>
        </is>
      </c>
      <c r="D6178" s="159" t="n">
        <v>9126</v>
      </c>
      <c r="E6178" s="160" t="n">
        <v>71090.44</v>
      </c>
      <c r="F6178" s="160" t="n">
        <v>22294.31</v>
      </c>
    </row>
    <row r="6179">
      <c r="A6179" s="104" t="inlineStr">
        <is>
          <t>2025/26</t>
        </is>
      </c>
      <c r="B6179" s="104" t="inlineStr">
        <is>
          <t>HC-030</t>
        </is>
      </c>
      <c r="C6179" s="104" t="inlineStr">
        <is>
          <t>P006</t>
        </is>
      </c>
      <c r="D6179" s="159" t="n">
        <v>8657</v>
      </c>
      <c r="E6179" s="160" t="n">
        <v>73185.25999999999</v>
      </c>
      <c r="F6179" s="160" t="n">
        <v>21364.98</v>
      </c>
    </row>
    <row r="6180">
      <c r="A6180" s="104" t="inlineStr">
        <is>
          <t>2025/26</t>
        </is>
      </c>
      <c r="B6180" s="104" t="inlineStr">
        <is>
          <t>HC-030</t>
        </is>
      </c>
      <c r="C6180" s="104" t="inlineStr">
        <is>
          <t>P007</t>
        </is>
      </c>
      <c r="D6180" s="159" t="n">
        <v>8163</v>
      </c>
      <c r="E6180" s="160" t="n">
        <v>64364.5</v>
      </c>
      <c r="F6180" s="160" t="n">
        <v>17399.11</v>
      </c>
    </row>
    <row r="6181">
      <c r="A6181" s="104" t="inlineStr">
        <is>
          <t>2025/26</t>
        </is>
      </c>
      <c r="B6181" s="104" t="inlineStr">
        <is>
          <t>HC-030</t>
        </is>
      </c>
      <c r="C6181" s="104" t="inlineStr">
        <is>
          <t>P008</t>
        </is>
      </c>
      <c r="D6181" s="159" t="n">
        <v>6990</v>
      </c>
      <c r="E6181" s="160" t="n">
        <v>53781.54</v>
      </c>
      <c r="F6181" s="160" t="n">
        <v>19771.01</v>
      </c>
    </row>
    <row r="6182">
      <c r="A6182" s="104" t="inlineStr">
        <is>
          <t>2025/26</t>
        </is>
      </c>
      <c r="B6182" s="104" t="inlineStr">
        <is>
          <t>HC-030</t>
        </is>
      </c>
      <c r="C6182" s="104" t="inlineStr">
        <is>
          <t>P009</t>
        </is>
      </c>
      <c r="D6182" s="159" t="n">
        <v>305</v>
      </c>
      <c r="E6182" s="160" t="n">
        <v>4028.07</v>
      </c>
      <c r="F6182" s="160" t="n">
        <v>1629.09</v>
      </c>
    </row>
    <row r="6183">
      <c r="A6183" s="104" t="inlineStr">
        <is>
          <t>2025/26</t>
        </is>
      </c>
      <c r="B6183" s="104" t="inlineStr">
        <is>
          <t>HC-030</t>
        </is>
      </c>
      <c r="C6183" s="104" t="inlineStr">
        <is>
          <t>P010</t>
        </is>
      </c>
      <c r="D6183" s="159" t="n">
        <v>9087</v>
      </c>
      <c r="E6183" s="160" t="n">
        <v>56119.06</v>
      </c>
      <c r="F6183" s="160" t="n">
        <v>18203.98</v>
      </c>
    </row>
    <row r="6184">
      <c r="A6184" s="104" t="inlineStr">
        <is>
          <t>2025/26</t>
        </is>
      </c>
      <c r="B6184" s="104" t="inlineStr">
        <is>
          <t>HC-030</t>
        </is>
      </c>
      <c r="C6184" s="104" t="inlineStr">
        <is>
          <t>P011</t>
        </is>
      </c>
      <c r="D6184" s="159" t="n">
        <v>8619</v>
      </c>
      <c r="E6184" s="160" t="n">
        <v>26200.9</v>
      </c>
      <c r="F6184" s="160" t="n">
        <v>6231.69</v>
      </c>
    </row>
    <row r="6185">
      <c r="A6185" s="104" t="inlineStr">
        <is>
          <t>2025/26</t>
        </is>
      </c>
      <c r="B6185" s="104" t="inlineStr">
        <is>
          <t>HC-030</t>
        </is>
      </c>
      <c r="C6185" s="104" t="inlineStr">
        <is>
          <t>P012</t>
        </is>
      </c>
      <c r="D6185" s="159" t="n">
        <v>9448</v>
      </c>
      <c r="E6185" s="160" t="n">
        <v>36804.05</v>
      </c>
      <c r="F6185" s="160" t="n">
        <v>11142.13</v>
      </c>
    </row>
    <row r="6186">
      <c r="A6186" s="104" t="inlineStr">
        <is>
          <t>2025/26</t>
        </is>
      </c>
      <c r="B6186" s="104" t="inlineStr">
        <is>
          <t>HC-030</t>
        </is>
      </c>
      <c r="C6186" s="104" t="inlineStr">
        <is>
          <t>P013</t>
        </is>
      </c>
      <c r="D6186" s="159" t="n">
        <v>9864</v>
      </c>
      <c r="E6186" s="160" t="n">
        <v>35609.19</v>
      </c>
      <c r="F6186" s="160" t="n">
        <v>9241.5</v>
      </c>
    </row>
    <row r="6187">
      <c r="A6187" s="104" t="inlineStr">
        <is>
          <t>2025/26</t>
        </is>
      </c>
      <c r="B6187" s="104" t="inlineStr">
        <is>
          <t>HC-030</t>
        </is>
      </c>
      <c r="C6187" s="104" t="inlineStr">
        <is>
          <t>P014</t>
        </is>
      </c>
      <c r="D6187" s="159" t="n">
        <v>11092</v>
      </c>
      <c r="E6187" s="160" t="n">
        <v>45309.96</v>
      </c>
      <c r="F6187" s="160" t="n">
        <v>12737.14</v>
      </c>
    </row>
    <row r="6188">
      <c r="A6188" s="104" t="inlineStr">
        <is>
          <t>2025/26</t>
        </is>
      </c>
      <c r="B6188" s="104" t="inlineStr">
        <is>
          <t>HC-030</t>
        </is>
      </c>
      <c r="C6188" s="104" t="inlineStr">
        <is>
          <t>P015</t>
        </is>
      </c>
      <c r="D6188" s="159" t="n">
        <v>7461</v>
      </c>
      <c r="E6188" s="160" t="n">
        <v>36862.54</v>
      </c>
      <c r="F6188" s="160" t="n">
        <v>12355</v>
      </c>
    </row>
    <row r="6189">
      <c r="A6189" s="104" t="inlineStr">
        <is>
          <t>2025/26</t>
        </is>
      </c>
      <c r="B6189" s="104" t="inlineStr">
        <is>
          <t>HC-030</t>
        </is>
      </c>
      <c r="C6189" s="104" t="inlineStr">
        <is>
          <t>P016</t>
        </is>
      </c>
      <c r="D6189" s="159" t="n">
        <v>4104</v>
      </c>
      <c r="E6189" s="160" t="n">
        <v>26513.91</v>
      </c>
      <c r="F6189" s="160" t="n">
        <v>8312.85</v>
      </c>
    </row>
    <row r="6190">
      <c r="A6190" s="104" t="inlineStr">
        <is>
          <t>2025/26</t>
        </is>
      </c>
      <c r="B6190" s="104" t="inlineStr">
        <is>
          <t>HC-030</t>
        </is>
      </c>
      <c r="C6190" s="104" t="inlineStr">
        <is>
          <t>P017</t>
        </is>
      </c>
      <c r="D6190" s="159" t="n">
        <v>3433</v>
      </c>
      <c r="E6190" s="160" t="n">
        <v>24475.5</v>
      </c>
      <c r="F6190" s="160" t="n">
        <v>8465.65</v>
      </c>
    </row>
    <row r="6191">
      <c r="A6191" s="104" t="inlineStr">
        <is>
          <t>2025/26</t>
        </is>
      </c>
      <c r="B6191" s="104" t="inlineStr">
        <is>
          <t>HC-030</t>
        </is>
      </c>
      <c r="C6191" s="104" t="inlineStr">
        <is>
          <t>P018</t>
        </is>
      </c>
      <c r="D6191" s="159" t="n">
        <v>8583</v>
      </c>
      <c r="E6191" s="160" t="n">
        <v>23647.59</v>
      </c>
      <c r="F6191" s="160" t="n">
        <v>5114.59</v>
      </c>
    </row>
    <row r="6192">
      <c r="A6192" s="104" t="inlineStr">
        <is>
          <t>2025/26</t>
        </is>
      </c>
      <c r="B6192" s="104" t="inlineStr">
        <is>
          <t>HC-030</t>
        </is>
      </c>
      <c r="C6192" s="104" t="inlineStr">
        <is>
          <t>P019</t>
        </is>
      </c>
      <c r="D6192" s="159" t="n">
        <v>10625</v>
      </c>
      <c r="E6192" s="160" t="n">
        <v>28261.71</v>
      </c>
      <c r="F6192" s="160" t="n">
        <v>7333.16</v>
      </c>
    </row>
    <row r="6193">
      <c r="A6193" s="104" t="inlineStr">
        <is>
          <t>2025/26</t>
        </is>
      </c>
      <c r="B6193" s="104" t="inlineStr">
        <is>
          <t>HC-030</t>
        </is>
      </c>
      <c r="C6193" s="104" t="inlineStr">
        <is>
          <t>P020</t>
        </is>
      </c>
      <c r="D6193" s="159" t="n">
        <v>6821</v>
      </c>
      <c r="E6193" s="160" t="n">
        <v>18148.34</v>
      </c>
      <c r="F6193" s="160" t="n">
        <v>4709.64</v>
      </c>
    </row>
    <row r="6194">
      <c r="A6194" s="104" t="inlineStr">
        <is>
          <t>2025/26</t>
        </is>
      </c>
      <c r="B6194" s="104" t="inlineStr">
        <is>
          <t>HC-030</t>
        </is>
      </c>
      <c r="C6194" s="104" t="inlineStr">
        <is>
          <t>P021</t>
        </is>
      </c>
      <c r="D6194" s="159" t="n">
        <v>10821</v>
      </c>
      <c r="E6194" s="160" t="n">
        <v>37008.9</v>
      </c>
      <c r="F6194" s="160" t="n">
        <v>10401.51</v>
      </c>
    </row>
    <row r="6195">
      <c r="A6195" s="104" t="inlineStr">
        <is>
          <t>2025/26</t>
        </is>
      </c>
      <c r="B6195" s="104" t="inlineStr">
        <is>
          <t>HC-030</t>
        </is>
      </c>
      <c r="C6195" s="104" t="inlineStr">
        <is>
          <t>P022</t>
        </is>
      </c>
      <c r="D6195" s="159" t="n">
        <v>8833</v>
      </c>
      <c r="E6195" s="160" t="n">
        <v>28531.65</v>
      </c>
      <c r="F6195" s="160" t="n">
        <v>7712.44</v>
      </c>
    </row>
    <row r="6196">
      <c r="A6196" s="104" t="inlineStr">
        <is>
          <t>2025/26</t>
        </is>
      </c>
      <c r="B6196" s="104" t="inlineStr">
        <is>
          <t>HC-030</t>
        </is>
      </c>
      <c r="C6196" s="104" t="inlineStr">
        <is>
          <t>P023</t>
        </is>
      </c>
      <c r="D6196" s="159" t="n">
        <v>10152</v>
      </c>
      <c r="E6196" s="160" t="n">
        <v>21219.85</v>
      </c>
      <c r="F6196" s="160" t="n">
        <v>4129.86</v>
      </c>
    </row>
    <row r="6197">
      <c r="A6197" s="104" t="inlineStr">
        <is>
          <t>2025/26</t>
        </is>
      </c>
      <c r="B6197" s="104" t="inlineStr">
        <is>
          <t>HC-030</t>
        </is>
      </c>
      <c r="C6197" s="104" t="inlineStr">
        <is>
          <t>P024</t>
        </is>
      </c>
      <c r="D6197" s="159" t="n">
        <v>11429</v>
      </c>
      <c r="E6197" s="160" t="n">
        <v>26057.36</v>
      </c>
      <c r="F6197" s="160" t="n">
        <v>5353.32</v>
      </c>
    </row>
    <row r="6198">
      <c r="A6198" s="104" t="inlineStr">
        <is>
          <t>2025/26</t>
        </is>
      </c>
      <c r="B6198" s="104" t="inlineStr">
        <is>
          <t>HC-030</t>
        </is>
      </c>
      <c r="C6198" s="104" t="inlineStr">
        <is>
          <t>P025</t>
        </is>
      </c>
      <c r="D6198" s="159" t="n">
        <v>9256</v>
      </c>
      <c r="E6198" s="160" t="n">
        <v>36929.95</v>
      </c>
      <c r="F6198" s="160" t="n">
        <v>13575.68</v>
      </c>
    </row>
    <row r="6199">
      <c r="A6199" s="104" t="inlineStr">
        <is>
          <t>2025/26</t>
        </is>
      </c>
      <c r="B6199" s="104" t="inlineStr">
        <is>
          <t>HC-030</t>
        </is>
      </c>
      <c r="C6199" s="104" t="inlineStr">
        <is>
          <t>P026</t>
        </is>
      </c>
      <c r="D6199" s="159" t="n">
        <v>5655</v>
      </c>
      <c r="E6199" s="160" t="n">
        <v>26313.92</v>
      </c>
      <c r="F6199" s="160" t="n">
        <v>8535.73</v>
      </c>
    </row>
    <row r="6200">
      <c r="A6200" s="104" t="inlineStr">
        <is>
          <t>2025/26</t>
        </is>
      </c>
      <c r="B6200" s="104" t="inlineStr">
        <is>
          <t>HC-030</t>
        </is>
      </c>
      <c r="C6200" s="104" t="inlineStr">
        <is>
          <t>P027</t>
        </is>
      </c>
      <c r="D6200" s="159" t="n">
        <v>4681</v>
      </c>
      <c r="E6200" s="160" t="n">
        <v>21796.24</v>
      </c>
      <c r="F6200" s="160" t="n">
        <v>7070.05</v>
      </c>
    </row>
    <row r="6201">
      <c r="A6201" s="104" t="inlineStr">
        <is>
          <t>2025/26</t>
        </is>
      </c>
      <c r="B6201" s="104" t="inlineStr">
        <is>
          <t>HC-030</t>
        </is>
      </c>
      <c r="C6201" s="104" t="inlineStr">
        <is>
          <t>P028</t>
        </is>
      </c>
      <c r="D6201" s="159" t="n">
        <v>6692</v>
      </c>
      <c r="E6201" s="160" t="n">
        <v>33052.99</v>
      </c>
      <c r="F6201" s="160" t="n">
        <v>11438.22</v>
      </c>
    </row>
    <row r="6202">
      <c r="A6202" s="104" t="inlineStr">
        <is>
          <t>2025/26</t>
        </is>
      </c>
      <c r="B6202" s="104" t="inlineStr">
        <is>
          <t>HC-030</t>
        </is>
      </c>
      <c r="C6202" s="104" t="inlineStr">
        <is>
          <t>P029</t>
        </is>
      </c>
      <c r="D6202" s="159" t="n">
        <v>15601</v>
      </c>
      <c r="E6202" s="160" t="n">
        <v>31123.44</v>
      </c>
      <c r="F6202" s="160" t="n">
        <v>4711.74</v>
      </c>
    </row>
    <row r="6203">
      <c r="A6203" s="104" t="inlineStr">
        <is>
          <t>2025/26</t>
        </is>
      </c>
      <c r="B6203" s="104" t="inlineStr">
        <is>
          <t>HC-030</t>
        </is>
      </c>
      <c r="C6203" s="104" t="inlineStr">
        <is>
          <t>P030</t>
        </is>
      </c>
      <c r="D6203" s="159" t="n">
        <v>9414</v>
      </c>
      <c r="E6203" s="160" t="n">
        <v>29511.65</v>
      </c>
      <c r="F6203" s="160" t="n">
        <v>5742.75</v>
      </c>
    </row>
    <row r="6204">
      <c r="A6204" s="104" t="inlineStr">
        <is>
          <t>2025/26</t>
        </is>
      </c>
      <c r="B6204" s="104" t="inlineStr">
        <is>
          <t>HC-030</t>
        </is>
      </c>
      <c r="C6204" s="104" t="inlineStr">
        <is>
          <t>P031</t>
        </is>
      </c>
      <c r="D6204" s="159" t="n">
        <v>4071</v>
      </c>
      <c r="E6204" s="160" t="n">
        <v>21270.48</v>
      </c>
      <c r="F6204" s="160" t="n">
        <v>6438.52</v>
      </c>
    </row>
    <row r="6205">
      <c r="A6205" s="104" t="inlineStr">
        <is>
          <t>2025/26</t>
        </is>
      </c>
      <c r="B6205" s="104" t="inlineStr">
        <is>
          <t>HC-030</t>
        </is>
      </c>
      <c r="C6205" s="104" t="inlineStr">
        <is>
          <t>P032</t>
        </is>
      </c>
      <c r="D6205" s="159" t="n">
        <v>5289</v>
      </c>
      <c r="E6205" s="160" t="n">
        <v>13067.44</v>
      </c>
      <c r="F6205" s="160" t="n">
        <v>2967.02</v>
      </c>
    </row>
    <row r="6206">
      <c r="A6206" s="104" t="inlineStr">
        <is>
          <t>2025/26</t>
        </is>
      </c>
      <c r="B6206" s="104" t="inlineStr">
        <is>
          <t>HC-030</t>
        </is>
      </c>
      <c r="C6206" s="104" t="inlineStr">
        <is>
          <t>P033</t>
        </is>
      </c>
      <c r="D6206" s="159" t="n">
        <v>3558</v>
      </c>
      <c r="E6206" s="160" t="n">
        <v>11496.22</v>
      </c>
      <c r="F6206" s="160" t="n">
        <v>2983.12</v>
      </c>
    </row>
    <row r="6207">
      <c r="A6207" s="104" t="inlineStr">
        <is>
          <t>2025/26</t>
        </is>
      </c>
      <c r="B6207" s="104" t="inlineStr">
        <is>
          <t>HC-030</t>
        </is>
      </c>
      <c r="C6207" s="104" t="inlineStr">
        <is>
          <t>P034</t>
        </is>
      </c>
      <c r="D6207" s="159" t="n">
        <v>2376</v>
      </c>
      <c r="E6207" s="160" t="n">
        <v>10385.38</v>
      </c>
      <c r="F6207" s="160" t="n">
        <v>3256.52</v>
      </c>
    </row>
    <row r="6208">
      <c r="A6208" s="104" t="inlineStr">
        <is>
          <t>2025/26</t>
        </is>
      </c>
      <c r="B6208" s="104" t="inlineStr">
        <is>
          <t>HC-030</t>
        </is>
      </c>
      <c r="C6208" s="104" t="inlineStr">
        <is>
          <t>P035</t>
        </is>
      </c>
      <c r="D6208" s="159" t="n">
        <v>3186</v>
      </c>
      <c r="E6208" s="160" t="n">
        <v>11798.06</v>
      </c>
      <c r="F6208" s="160" t="n">
        <v>3316.67</v>
      </c>
    </row>
    <row r="6209">
      <c r="A6209" s="104" t="inlineStr">
        <is>
          <t>2025/26</t>
        </is>
      </c>
      <c r="B6209" s="104" t="inlineStr">
        <is>
          <t>HC-030</t>
        </is>
      </c>
      <c r="C6209" s="104" t="inlineStr">
        <is>
          <t>P036</t>
        </is>
      </c>
      <c r="D6209" s="159" t="n">
        <v>2535</v>
      </c>
      <c r="E6209" s="160" t="n">
        <v>10118.23</v>
      </c>
      <c r="F6209" s="160" t="n">
        <v>2954.23</v>
      </c>
    </row>
    <row r="6210">
      <c r="A6210" s="104" t="inlineStr">
        <is>
          <t>2025/26</t>
        </is>
      </c>
      <c r="B6210" s="104" t="inlineStr">
        <is>
          <t>HC-030</t>
        </is>
      </c>
      <c r="C6210" s="104" t="inlineStr">
        <is>
          <t>P037</t>
        </is>
      </c>
      <c r="D6210" s="159" t="n">
        <v>3751</v>
      </c>
      <c r="E6210" s="160" t="n">
        <v>13542.78</v>
      </c>
      <c r="F6210" s="160" t="n">
        <v>4540.07</v>
      </c>
    </row>
    <row r="6211">
      <c r="A6211" s="104" t="inlineStr">
        <is>
          <t>2025/26</t>
        </is>
      </c>
      <c r="B6211" s="104" t="inlineStr">
        <is>
          <t>HC-030</t>
        </is>
      </c>
      <c r="C6211" s="104" t="inlineStr">
        <is>
          <t>P038</t>
        </is>
      </c>
      <c r="D6211" s="159" t="n">
        <v>1886</v>
      </c>
      <c r="E6211" s="160" t="n">
        <v>12346.9</v>
      </c>
      <c r="F6211" s="160" t="n">
        <v>4004.78</v>
      </c>
    </row>
    <row r="6212">
      <c r="A6212" s="104" t="inlineStr">
        <is>
          <t>2025/26</t>
        </is>
      </c>
      <c r="B6212" s="104" t="inlineStr">
        <is>
          <t>HC-030</t>
        </is>
      </c>
      <c r="C6212" s="104" t="inlineStr">
        <is>
          <t>P039</t>
        </is>
      </c>
      <c r="D6212" s="159" t="n">
        <v>1922</v>
      </c>
      <c r="E6212" s="160" t="n">
        <v>12601.23</v>
      </c>
      <c r="F6212" s="160" t="n">
        <v>4223.89</v>
      </c>
    </row>
    <row r="6213">
      <c r="A6213" s="104" t="inlineStr">
        <is>
          <t>2025/26</t>
        </is>
      </c>
      <c r="B6213" s="104" t="inlineStr">
        <is>
          <t>HC-030</t>
        </is>
      </c>
      <c r="C6213" s="104" t="inlineStr">
        <is>
          <t>P040</t>
        </is>
      </c>
      <c r="D6213" s="159" t="n">
        <v>733</v>
      </c>
      <c r="E6213" s="160" t="n">
        <v>5837.87</v>
      </c>
      <c r="F6213" s="160" t="n">
        <v>1891.76</v>
      </c>
    </row>
    <row r="6214">
      <c r="A6214" s="104" t="inlineStr">
        <is>
          <t>2025/26</t>
        </is>
      </c>
      <c r="B6214" s="104" t="inlineStr">
        <is>
          <t>HC-030</t>
        </is>
      </c>
      <c r="C6214" s="104" t="inlineStr">
        <is>
          <t>P041</t>
        </is>
      </c>
      <c r="D6214" s="159" t="n">
        <v>371</v>
      </c>
      <c r="E6214" s="160" t="n">
        <v>4190.65</v>
      </c>
      <c r="F6214" s="160" t="n">
        <v>1630.33</v>
      </c>
    </row>
    <row r="6215">
      <c r="A6215" s="104" t="inlineStr">
        <is>
          <t>2025/26</t>
        </is>
      </c>
      <c r="B6215" s="104" t="inlineStr">
        <is>
          <t>HC-030</t>
        </is>
      </c>
      <c r="C6215" s="104" t="inlineStr">
        <is>
          <t>P042</t>
        </is>
      </c>
      <c r="D6215" s="159" t="n">
        <v>594</v>
      </c>
      <c r="E6215" s="160" t="n">
        <v>2482.57</v>
      </c>
      <c r="F6215" s="160" t="n">
        <v>617.01</v>
      </c>
    </row>
    <row r="6216">
      <c r="A6216" s="104" t="inlineStr">
        <is>
          <t>2025/26</t>
        </is>
      </c>
      <c r="B6216" s="104" t="inlineStr">
        <is>
          <t>HC-031</t>
        </is>
      </c>
      <c r="C6216" s="104" t="inlineStr">
        <is>
          <t>P001</t>
        </is>
      </c>
      <c r="D6216" s="159" t="n">
        <v>4686</v>
      </c>
      <c r="E6216" s="160" t="n">
        <v>44072.35</v>
      </c>
      <c r="F6216" s="160" t="n">
        <v>15675.66</v>
      </c>
    </row>
    <row r="6217">
      <c r="A6217" s="104" t="inlineStr">
        <is>
          <t>2025/26</t>
        </is>
      </c>
      <c r="B6217" s="104" t="inlineStr">
        <is>
          <t>HC-031</t>
        </is>
      </c>
      <c r="C6217" s="104" t="inlineStr">
        <is>
          <t>P002</t>
        </is>
      </c>
      <c r="D6217" s="159" t="n">
        <v>6716</v>
      </c>
      <c r="E6217" s="160" t="n">
        <v>73379.67</v>
      </c>
      <c r="F6217" s="160" t="n">
        <v>27675.13</v>
      </c>
    </row>
    <row r="6218">
      <c r="A6218" s="104" t="inlineStr">
        <is>
          <t>2025/26</t>
        </is>
      </c>
      <c r="B6218" s="104" t="inlineStr">
        <is>
          <t>HC-031</t>
        </is>
      </c>
      <c r="C6218" s="104" t="inlineStr">
        <is>
          <t>P003</t>
        </is>
      </c>
      <c r="D6218" s="159" t="n">
        <v>9725</v>
      </c>
      <c r="E6218" s="160" t="n">
        <v>68371.66</v>
      </c>
      <c r="F6218" s="160" t="n">
        <v>22835.76</v>
      </c>
    </row>
    <row r="6219">
      <c r="A6219" s="104" t="inlineStr">
        <is>
          <t>2025/26</t>
        </is>
      </c>
      <c r="B6219" s="104" t="inlineStr">
        <is>
          <t>HC-031</t>
        </is>
      </c>
      <c r="C6219" s="104" t="inlineStr">
        <is>
          <t>P004</t>
        </is>
      </c>
      <c r="D6219" s="159" t="n">
        <v>4253</v>
      </c>
      <c r="E6219" s="160" t="n">
        <v>34759.44</v>
      </c>
      <c r="F6219" s="160" t="n">
        <v>11240.26</v>
      </c>
    </row>
    <row r="6220">
      <c r="A6220" s="104" t="inlineStr">
        <is>
          <t>2025/26</t>
        </is>
      </c>
      <c r="B6220" s="104" t="inlineStr">
        <is>
          <t>HC-031</t>
        </is>
      </c>
      <c r="C6220" s="104" t="inlineStr">
        <is>
          <t>P005</t>
        </is>
      </c>
      <c r="D6220" s="159" t="n">
        <v>9195</v>
      </c>
      <c r="E6220" s="160" t="n">
        <v>71639.06</v>
      </c>
      <c r="F6220" s="160" t="n">
        <v>22395.66</v>
      </c>
    </row>
    <row r="6221">
      <c r="A6221" s="104" t="inlineStr">
        <is>
          <t>2025/26</t>
        </is>
      </c>
      <c r="B6221" s="104" t="inlineStr">
        <is>
          <t>HC-031</t>
        </is>
      </c>
      <c r="C6221" s="104" t="inlineStr">
        <is>
          <t>P006</t>
        </is>
      </c>
      <c r="D6221" s="159" t="n">
        <v>8853</v>
      </c>
      <c r="E6221" s="160" t="n">
        <v>74843.52</v>
      </c>
      <c r="F6221" s="160" t="n">
        <v>21776.81</v>
      </c>
    </row>
    <row r="6222">
      <c r="A6222" s="104" t="inlineStr">
        <is>
          <t>2025/26</t>
        </is>
      </c>
      <c r="B6222" s="104" t="inlineStr">
        <is>
          <t>HC-031</t>
        </is>
      </c>
      <c r="C6222" s="104" t="inlineStr">
        <is>
          <t>P007</t>
        </is>
      </c>
      <c r="D6222" s="159" t="n">
        <v>8719</v>
      </c>
      <c r="E6222" s="160" t="n">
        <v>68737.62</v>
      </c>
      <c r="F6222" s="160" t="n">
        <v>18522.28</v>
      </c>
    </row>
    <row r="6223">
      <c r="A6223" s="104" t="inlineStr">
        <is>
          <t>2025/26</t>
        </is>
      </c>
      <c r="B6223" s="104" t="inlineStr">
        <is>
          <t>HC-031</t>
        </is>
      </c>
      <c r="C6223" s="104" t="inlineStr">
        <is>
          <t>P008</t>
        </is>
      </c>
      <c r="D6223" s="159" t="n">
        <v>7526</v>
      </c>
      <c r="E6223" s="160" t="n">
        <v>57905.86</v>
      </c>
      <c r="F6223" s="160" t="n">
        <v>21217.32</v>
      </c>
    </row>
    <row r="6224">
      <c r="A6224" s="104" t="inlineStr">
        <is>
          <t>2025/26</t>
        </is>
      </c>
      <c r="B6224" s="104" t="inlineStr">
        <is>
          <t>HC-031</t>
        </is>
      </c>
      <c r="C6224" s="104" t="inlineStr">
        <is>
          <t>P009</t>
        </is>
      </c>
      <c r="D6224" s="159" t="n">
        <v>242</v>
      </c>
      <c r="E6224" s="160" t="n">
        <v>3191.28</v>
      </c>
      <c r="F6224" s="160" t="n">
        <v>1290.49</v>
      </c>
    </row>
    <row r="6225">
      <c r="A6225" s="104" t="inlineStr">
        <is>
          <t>2025/26</t>
        </is>
      </c>
      <c r="B6225" s="104" t="inlineStr">
        <is>
          <t>HC-031</t>
        </is>
      </c>
      <c r="C6225" s="104" t="inlineStr">
        <is>
          <t>P010</t>
        </is>
      </c>
      <c r="D6225" s="159" t="n">
        <v>9413</v>
      </c>
      <c r="E6225" s="160" t="n">
        <v>58130.59</v>
      </c>
      <c r="F6225" s="160" t="n">
        <v>18793.86</v>
      </c>
    </row>
    <row r="6226">
      <c r="A6226" s="104" t="inlineStr">
        <is>
          <t>2025/26</t>
        </is>
      </c>
      <c r="B6226" s="104" t="inlineStr">
        <is>
          <t>HC-031</t>
        </is>
      </c>
      <c r="C6226" s="104" t="inlineStr">
        <is>
          <t>P011</t>
        </is>
      </c>
      <c r="D6226" s="159" t="n">
        <v>8812</v>
      </c>
      <c r="E6226" s="160" t="n">
        <v>26790.29</v>
      </c>
      <c r="F6226" s="160" t="n">
        <v>6352.17</v>
      </c>
    </row>
    <row r="6227">
      <c r="A6227" s="104" t="inlineStr">
        <is>
          <t>2025/26</t>
        </is>
      </c>
      <c r="B6227" s="104" t="inlineStr">
        <is>
          <t>HC-031</t>
        </is>
      </c>
      <c r="C6227" s="104" t="inlineStr">
        <is>
          <t>P012</t>
        </is>
      </c>
      <c r="D6227" s="159" t="n">
        <v>9629</v>
      </c>
      <c r="E6227" s="160" t="n">
        <v>37505.72</v>
      </c>
      <c r="F6227" s="160" t="n">
        <v>11318.77</v>
      </c>
    </row>
    <row r="6228">
      <c r="A6228" s="104" t="inlineStr">
        <is>
          <t>2025/26</t>
        </is>
      </c>
      <c r="B6228" s="104" t="inlineStr">
        <is>
          <t>HC-031</t>
        </is>
      </c>
      <c r="C6228" s="104" t="inlineStr">
        <is>
          <t>P013</t>
        </is>
      </c>
      <c r="D6228" s="159" t="n">
        <v>10156</v>
      </c>
      <c r="E6228" s="160" t="n">
        <v>36659.81</v>
      </c>
      <c r="F6228" s="160" t="n">
        <v>9484.41</v>
      </c>
    </row>
    <row r="6229">
      <c r="A6229" s="104" t="inlineStr">
        <is>
          <t>2025/26</t>
        </is>
      </c>
      <c r="B6229" s="104" t="inlineStr">
        <is>
          <t>HC-031</t>
        </is>
      </c>
      <c r="C6229" s="104" t="inlineStr">
        <is>
          <t>P014</t>
        </is>
      </c>
      <c r="D6229" s="159" t="n">
        <v>10598</v>
      </c>
      <c r="E6229" s="160" t="n">
        <v>43291.43</v>
      </c>
      <c r="F6229" s="160" t="n">
        <v>12129.86</v>
      </c>
    </row>
    <row r="6230">
      <c r="A6230" s="104" t="inlineStr">
        <is>
          <t>2025/26</t>
        </is>
      </c>
      <c r="B6230" s="104" t="inlineStr">
        <is>
          <t>HC-031</t>
        </is>
      </c>
      <c r="C6230" s="104" t="inlineStr">
        <is>
          <t>P015</t>
        </is>
      </c>
      <c r="D6230" s="159" t="n">
        <v>7670</v>
      </c>
      <c r="E6230" s="160" t="n">
        <v>37899.08</v>
      </c>
      <c r="F6230" s="160" t="n">
        <v>12662.99</v>
      </c>
    </row>
    <row r="6231">
      <c r="A6231" s="104" t="inlineStr">
        <is>
          <t>2025/26</t>
        </is>
      </c>
      <c r="B6231" s="104" t="inlineStr">
        <is>
          <t>HC-031</t>
        </is>
      </c>
      <c r="C6231" s="104" t="inlineStr">
        <is>
          <t>P016</t>
        </is>
      </c>
      <c r="D6231" s="159" t="n">
        <v>4308</v>
      </c>
      <c r="E6231" s="160" t="n">
        <v>27820.07</v>
      </c>
      <c r="F6231" s="160" t="n">
        <v>8696.049999999999</v>
      </c>
    </row>
    <row r="6232">
      <c r="A6232" s="104" t="inlineStr">
        <is>
          <t>2025/26</t>
        </is>
      </c>
      <c r="B6232" s="104" t="inlineStr">
        <is>
          <t>HC-031</t>
        </is>
      </c>
      <c r="C6232" s="104" t="inlineStr">
        <is>
          <t>P017</t>
        </is>
      </c>
      <c r="D6232" s="159" t="n">
        <v>3684</v>
      </c>
      <c r="E6232" s="160" t="n">
        <v>26261.59</v>
      </c>
      <c r="F6232" s="160" t="n">
        <v>9058.309999999999</v>
      </c>
    </row>
    <row r="6233">
      <c r="A6233" s="104" t="inlineStr">
        <is>
          <t>2025/26</t>
        </is>
      </c>
      <c r="B6233" s="104" t="inlineStr">
        <is>
          <t>HC-031</t>
        </is>
      </c>
      <c r="C6233" s="104" t="inlineStr">
        <is>
          <t>P018</t>
        </is>
      </c>
      <c r="D6233" s="159" t="n">
        <v>8690</v>
      </c>
      <c r="E6233" s="160" t="n">
        <v>23939.09</v>
      </c>
      <c r="F6233" s="160" t="n">
        <v>5160.02</v>
      </c>
    </row>
    <row r="6234">
      <c r="A6234" s="104" t="inlineStr">
        <is>
          <t>2025/26</t>
        </is>
      </c>
      <c r="B6234" s="104" t="inlineStr">
        <is>
          <t>HC-031</t>
        </is>
      </c>
      <c r="C6234" s="104" t="inlineStr">
        <is>
          <t>P019</t>
        </is>
      </c>
      <c r="D6234" s="159" t="n">
        <v>11237</v>
      </c>
      <c r="E6234" s="160" t="n">
        <v>29888.24</v>
      </c>
      <c r="F6234" s="160" t="n">
        <v>7733.04</v>
      </c>
    </row>
    <row r="6235">
      <c r="A6235" s="104" t="inlineStr">
        <is>
          <t>2025/26</t>
        </is>
      </c>
      <c r="B6235" s="104" t="inlineStr">
        <is>
          <t>HC-031</t>
        </is>
      </c>
      <c r="C6235" s="104" t="inlineStr">
        <is>
          <t>P020</t>
        </is>
      </c>
      <c r="D6235" s="159" t="n">
        <v>7278</v>
      </c>
      <c r="E6235" s="160" t="n">
        <v>19356.46</v>
      </c>
      <c r="F6235" s="160" t="n">
        <v>5007.26</v>
      </c>
    </row>
    <row r="6236">
      <c r="A6236" s="104" t="inlineStr">
        <is>
          <t>2025/26</t>
        </is>
      </c>
      <c r="B6236" s="104" t="inlineStr">
        <is>
          <t>HC-031</t>
        </is>
      </c>
      <c r="C6236" s="104" t="inlineStr">
        <is>
          <t>P021</t>
        </is>
      </c>
      <c r="D6236" s="159" t="n">
        <v>11304</v>
      </c>
      <c r="E6236" s="160" t="n">
        <v>38659.34</v>
      </c>
      <c r="F6236" s="160" t="n">
        <v>10833.02</v>
      </c>
    </row>
    <row r="6237">
      <c r="A6237" s="104" t="inlineStr">
        <is>
          <t>2025/26</t>
        </is>
      </c>
      <c r="B6237" s="104" t="inlineStr">
        <is>
          <t>HC-031</t>
        </is>
      </c>
      <c r="C6237" s="104" t="inlineStr">
        <is>
          <t>P022</t>
        </is>
      </c>
      <c r="D6237" s="159" t="n">
        <v>9763</v>
      </c>
      <c r="E6237" s="160" t="n">
        <v>31529.15</v>
      </c>
      <c r="F6237" s="160" t="n">
        <v>8494.120000000001</v>
      </c>
    </row>
    <row r="6238">
      <c r="A6238" s="104" t="inlineStr">
        <is>
          <t>2025/26</t>
        </is>
      </c>
      <c r="B6238" s="104" t="inlineStr">
        <is>
          <t>HC-031</t>
        </is>
      </c>
      <c r="C6238" s="104" t="inlineStr">
        <is>
          <t>P023</t>
        </is>
      </c>
      <c r="D6238" s="159" t="n">
        <v>10690</v>
      </c>
      <c r="E6238" s="160" t="n">
        <v>22343.2</v>
      </c>
      <c r="F6238" s="160" t="n">
        <v>4335.54</v>
      </c>
    </row>
    <row r="6239">
      <c r="A6239" s="104" t="inlineStr">
        <is>
          <t>2025/26</t>
        </is>
      </c>
      <c r="B6239" s="104" t="inlineStr">
        <is>
          <t>HC-031</t>
        </is>
      </c>
      <c r="C6239" s="104" t="inlineStr">
        <is>
          <t>P024</t>
        </is>
      </c>
      <c r="D6239" s="159" t="n">
        <v>11881</v>
      </c>
      <c r="E6239" s="160" t="n">
        <v>27086.79</v>
      </c>
      <c r="F6239" s="160" t="n">
        <v>5547.19</v>
      </c>
    </row>
    <row r="6240">
      <c r="A6240" s="104" t="inlineStr">
        <is>
          <t>2025/26</t>
        </is>
      </c>
      <c r="B6240" s="104" t="inlineStr">
        <is>
          <t>HC-031</t>
        </is>
      </c>
      <c r="C6240" s="104" t="inlineStr">
        <is>
          <t>P025</t>
        </is>
      </c>
      <c r="D6240" s="159" t="n">
        <v>9944</v>
      </c>
      <c r="E6240" s="160" t="n">
        <v>39679.57</v>
      </c>
      <c r="F6240" s="160" t="n">
        <v>14542.25</v>
      </c>
    </row>
    <row r="6241">
      <c r="A6241" s="104" t="inlineStr">
        <is>
          <t>2025/26</t>
        </is>
      </c>
      <c r="B6241" s="104" t="inlineStr">
        <is>
          <t>HC-031</t>
        </is>
      </c>
      <c r="C6241" s="104" t="inlineStr">
        <is>
          <t>P026</t>
        </is>
      </c>
      <c r="D6241" s="159" t="n">
        <v>6146</v>
      </c>
      <c r="E6241" s="160" t="n">
        <v>28611.78</v>
      </c>
      <c r="F6241" s="160" t="n">
        <v>9251.959999999999</v>
      </c>
    </row>
    <row r="6242">
      <c r="A6242" s="104" t="inlineStr">
        <is>
          <t>2025/26</t>
        </is>
      </c>
      <c r="B6242" s="104" t="inlineStr">
        <is>
          <t>HC-031</t>
        </is>
      </c>
      <c r="C6242" s="104" t="inlineStr">
        <is>
          <t>P027</t>
        </is>
      </c>
      <c r="D6242" s="159" t="n">
        <v>4650</v>
      </c>
      <c r="E6242" s="160" t="n">
        <v>21642.25</v>
      </c>
      <c r="F6242" s="160" t="n">
        <v>6998.11</v>
      </c>
    </row>
    <row r="6243">
      <c r="A6243" s="104" t="inlineStr">
        <is>
          <t>2025/26</t>
        </is>
      </c>
      <c r="B6243" s="104" t="inlineStr">
        <is>
          <t>HC-031</t>
        </is>
      </c>
      <c r="C6243" s="104" t="inlineStr">
        <is>
          <t>P028</t>
        </is>
      </c>
      <c r="D6243" s="159" t="n">
        <v>6841</v>
      </c>
      <c r="E6243" s="160" t="n">
        <v>33800.8</v>
      </c>
      <c r="F6243" s="160" t="n">
        <v>11658.91</v>
      </c>
    </row>
    <row r="6244">
      <c r="A6244" s="104" t="inlineStr">
        <is>
          <t>2025/26</t>
        </is>
      </c>
      <c r="B6244" s="104" t="inlineStr">
        <is>
          <t>HC-031</t>
        </is>
      </c>
      <c r="C6244" s="104" t="inlineStr">
        <is>
          <t>P029</t>
        </is>
      </c>
      <c r="D6244" s="159" t="n">
        <v>15997</v>
      </c>
      <c r="E6244" s="160" t="n">
        <v>31917.77</v>
      </c>
      <c r="F6244" s="160" t="n">
        <v>4817.41</v>
      </c>
    </row>
    <row r="6245">
      <c r="A6245" s="104" t="inlineStr">
        <is>
          <t>2025/26</t>
        </is>
      </c>
      <c r="B6245" s="104" t="inlineStr">
        <is>
          <t>HC-031</t>
        </is>
      </c>
      <c r="C6245" s="104" t="inlineStr">
        <is>
          <t>P030</t>
        </is>
      </c>
      <c r="D6245" s="159" t="n">
        <v>9727</v>
      </c>
      <c r="E6245" s="160" t="n">
        <v>30491.85</v>
      </c>
      <c r="F6245" s="160" t="n">
        <v>5916.2</v>
      </c>
    </row>
    <row r="6246">
      <c r="A6246" s="104" t="inlineStr">
        <is>
          <t>2025/26</t>
        </is>
      </c>
      <c r="B6246" s="104" t="inlineStr">
        <is>
          <t>HC-031</t>
        </is>
      </c>
      <c r="C6246" s="104" t="inlineStr">
        <is>
          <t>P031</t>
        </is>
      </c>
      <c r="D6246" s="159" t="n">
        <v>4273</v>
      </c>
      <c r="E6246" s="160" t="n">
        <v>22333.72</v>
      </c>
      <c r="F6246" s="160" t="n">
        <v>6738.54</v>
      </c>
    </row>
    <row r="6247">
      <c r="A6247" s="104" t="inlineStr">
        <is>
          <t>2025/26</t>
        </is>
      </c>
      <c r="B6247" s="104" t="inlineStr">
        <is>
          <t>HC-031</t>
        </is>
      </c>
      <c r="C6247" s="104" t="inlineStr">
        <is>
          <t>P032</t>
        </is>
      </c>
      <c r="D6247" s="159" t="n">
        <v>5186</v>
      </c>
      <c r="E6247" s="160" t="n">
        <v>12812.97</v>
      </c>
      <c r="F6247" s="160" t="n">
        <v>2900.34</v>
      </c>
    </row>
    <row r="6248">
      <c r="A6248" s="104" t="inlineStr">
        <is>
          <t>2025/26</t>
        </is>
      </c>
      <c r="B6248" s="104" t="inlineStr">
        <is>
          <t>HC-031</t>
        </is>
      </c>
      <c r="C6248" s="104" t="inlineStr">
        <is>
          <t>P033</t>
        </is>
      </c>
      <c r="D6248" s="159" t="n">
        <v>3488</v>
      </c>
      <c r="E6248" s="160" t="n">
        <v>11267.67</v>
      </c>
      <c r="F6248" s="160" t="n">
        <v>2914.7</v>
      </c>
    </row>
    <row r="6249">
      <c r="A6249" s="104" t="inlineStr">
        <is>
          <t>2025/26</t>
        </is>
      </c>
      <c r="B6249" s="104" t="inlineStr">
        <is>
          <t>HC-031</t>
        </is>
      </c>
      <c r="C6249" s="104" t="inlineStr">
        <is>
          <t>P034</t>
        </is>
      </c>
      <c r="D6249" s="159" t="n">
        <v>2373</v>
      </c>
      <c r="E6249" s="160" t="n">
        <v>10372.06</v>
      </c>
      <c r="F6249" s="160" t="n">
        <v>3242.13</v>
      </c>
    </row>
    <row r="6250">
      <c r="A6250" s="104" t="inlineStr">
        <is>
          <t>2025/26</t>
        </is>
      </c>
      <c r="B6250" s="104" t="inlineStr">
        <is>
          <t>HC-031</t>
        </is>
      </c>
      <c r="C6250" s="104" t="inlineStr">
        <is>
          <t>P035</t>
        </is>
      </c>
      <c r="D6250" s="159" t="n">
        <v>3295</v>
      </c>
      <c r="E6250" s="160" t="n">
        <v>12203.57</v>
      </c>
      <c r="F6250" s="160" t="n">
        <v>3419.57</v>
      </c>
    </row>
    <row r="6251">
      <c r="A6251" s="104" t="inlineStr">
        <is>
          <t>2025/26</t>
        </is>
      </c>
      <c r="B6251" s="104" t="inlineStr">
        <is>
          <t>HC-031</t>
        </is>
      </c>
      <c r="C6251" s="104" t="inlineStr">
        <is>
          <t>P036</t>
        </is>
      </c>
      <c r="D6251" s="159" t="n">
        <v>2670</v>
      </c>
      <c r="E6251" s="160" t="n">
        <v>10650.02</v>
      </c>
      <c r="F6251" s="160" t="n">
        <v>3098.94</v>
      </c>
    </row>
    <row r="6252">
      <c r="A6252" s="104" t="inlineStr">
        <is>
          <t>2025/26</t>
        </is>
      </c>
      <c r="B6252" s="104" t="inlineStr">
        <is>
          <t>HC-031</t>
        </is>
      </c>
      <c r="C6252" s="104" t="inlineStr">
        <is>
          <t>P037</t>
        </is>
      </c>
      <c r="D6252" s="159" t="n">
        <v>3877</v>
      </c>
      <c r="E6252" s="160" t="n">
        <v>13995.18</v>
      </c>
      <c r="F6252" s="160" t="n">
        <v>4676.16</v>
      </c>
    </row>
    <row r="6253">
      <c r="A6253" s="104" t="inlineStr">
        <is>
          <t>2025/26</t>
        </is>
      </c>
      <c r="B6253" s="104" t="inlineStr">
        <is>
          <t>HC-031</t>
        </is>
      </c>
      <c r="C6253" s="104" t="inlineStr">
        <is>
          <t>P038</t>
        </is>
      </c>
      <c r="D6253" s="159" t="n">
        <v>1885</v>
      </c>
      <c r="E6253" s="160" t="n">
        <v>12344.6</v>
      </c>
      <c r="F6253" s="160" t="n">
        <v>3991.5</v>
      </c>
    </row>
    <row r="6254">
      <c r="A6254" s="104" t="inlineStr">
        <is>
          <t>2025/26</t>
        </is>
      </c>
      <c r="B6254" s="104" t="inlineStr">
        <is>
          <t>HC-031</t>
        </is>
      </c>
      <c r="C6254" s="104" t="inlineStr">
        <is>
          <t>P039</t>
        </is>
      </c>
      <c r="D6254" s="159" t="n">
        <v>2007</v>
      </c>
      <c r="E6254" s="160" t="n">
        <v>13163.13</v>
      </c>
      <c r="F6254" s="160" t="n">
        <v>4397.31</v>
      </c>
    </row>
    <row r="6255">
      <c r="A6255" s="104" t="inlineStr">
        <is>
          <t>2025/26</t>
        </is>
      </c>
      <c r="B6255" s="104" t="inlineStr">
        <is>
          <t>HC-031</t>
        </is>
      </c>
      <c r="C6255" s="104" t="inlineStr">
        <is>
          <t>P040</t>
        </is>
      </c>
      <c r="D6255" s="159" t="n">
        <v>790</v>
      </c>
      <c r="E6255" s="160" t="n">
        <v>6307.89</v>
      </c>
      <c r="F6255" s="160" t="n">
        <v>2035.17</v>
      </c>
    </row>
    <row r="6256">
      <c r="A6256" s="104" t="inlineStr">
        <is>
          <t>2025/26</t>
        </is>
      </c>
      <c r="B6256" s="104" t="inlineStr">
        <is>
          <t>HC-031</t>
        </is>
      </c>
      <c r="C6256" s="104" t="inlineStr">
        <is>
          <t>P041</t>
        </is>
      </c>
      <c r="D6256" s="159" t="n">
        <v>359</v>
      </c>
      <c r="E6256" s="160" t="n">
        <v>4059.93</v>
      </c>
      <c r="F6256" s="160" t="n">
        <v>1578.92</v>
      </c>
    </row>
    <row r="6257">
      <c r="A6257" s="104" t="inlineStr">
        <is>
          <t>2025/26</t>
        </is>
      </c>
      <c r="B6257" s="104" t="inlineStr">
        <is>
          <t>HC-031</t>
        </is>
      </c>
      <c r="C6257" s="104" t="inlineStr">
        <is>
          <t>P042</t>
        </is>
      </c>
      <c r="D6257" s="159" t="n">
        <v>678</v>
      </c>
      <c r="E6257" s="160" t="n">
        <v>2832.35</v>
      </c>
      <c r="F6257" s="160" t="n">
        <v>703.5599999999999</v>
      </c>
    </row>
    <row r="6258">
      <c r="A6258" s="104" t="inlineStr">
        <is>
          <t>2025/26</t>
        </is>
      </c>
      <c r="B6258" s="104" t="inlineStr">
        <is>
          <t>HC-032</t>
        </is>
      </c>
      <c r="C6258" s="104" t="inlineStr">
        <is>
          <t>P001</t>
        </is>
      </c>
      <c r="D6258" s="159" t="n">
        <v>4434</v>
      </c>
      <c r="E6258" s="160" t="n">
        <v>41709.37</v>
      </c>
      <c r="F6258" s="160" t="n">
        <v>14837.49</v>
      </c>
    </row>
    <row r="6259">
      <c r="A6259" s="104" t="inlineStr">
        <is>
          <t>2025/26</t>
        </is>
      </c>
      <c r="B6259" s="104" t="inlineStr">
        <is>
          <t>HC-032</t>
        </is>
      </c>
      <c r="C6259" s="104" t="inlineStr">
        <is>
          <t>P002</t>
        </is>
      </c>
      <c r="D6259" s="159" t="n">
        <v>6302</v>
      </c>
      <c r="E6259" s="160" t="n">
        <v>68844.27</v>
      </c>
      <c r="F6259" s="160" t="n">
        <v>25974.85</v>
      </c>
    </row>
    <row r="6260">
      <c r="A6260" s="104" t="inlineStr">
        <is>
          <t>2025/26</t>
        </is>
      </c>
      <c r="B6260" s="104" t="inlineStr">
        <is>
          <t>HC-032</t>
        </is>
      </c>
      <c r="C6260" s="104" t="inlineStr">
        <is>
          <t>P003</t>
        </is>
      </c>
      <c r="D6260" s="159" t="n">
        <v>8584</v>
      </c>
      <c r="E6260" s="160" t="n">
        <v>60335.33</v>
      </c>
      <c r="F6260" s="160" t="n">
        <v>20158.93</v>
      </c>
    </row>
    <row r="6261">
      <c r="A6261" s="104" t="inlineStr">
        <is>
          <t>2025/26</t>
        </is>
      </c>
      <c r="B6261" s="104" t="inlineStr">
        <is>
          <t>HC-032</t>
        </is>
      </c>
      <c r="C6261" s="104" t="inlineStr">
        <is>
          <t>P004</t>
        </is>
      </c>
      <c r="D6261" s="159" t="n">
        <v>3833</v>
      </c>
      <c r="E6261" s="160" t="n">
        <v>31324.04</v>
      </c>
      <c r="F6261" s="160" t="n">
        <v>10131.75</v>
      </c>
    </row>
    <row r="6262">
      <c r="A6262" s="104" t="inlineStr">
        <is>
          <t>2025/26</t>
        </is>
      </c>
      <c r="B6262" s="104" t="inlineStr">
        <is>
          <t>HC-032</t>
        </is>
      </c>
      <c r="C6262" s="104" t="inlineStr">
        <is>
          <t>P005</t>
        </is>
      </c>
      <c r="D6262" s="159" t="n">
        <v>8707</v>
      </c>
      <c r="E6262" s="160" t="n">
        <v>67829.17999999999</v>
      </c>
      <c r="F6262" s="160" t="n">
        <v>21200.17</v>
      </c>
    </row>
    <row r="6263">
      <c r="A6263" s="104" t="inlineStr">
        <is>
          <t>2025/26</t>
        </is>
      </c>
      <c r="B6263" s="104" t="inlineStr">
        <is>
          <t>HC-032</t>
        </is>
      </c>
      <c r="C6263" s="104" t="inlineStr">
        <is>
          <t>P006</t>
        </is>
      </c>
      <c r="D6263" s="159" t="n">
        <v>8316</v>
      </c>
      <c r="E6263" s="160" t="n">
        <v>70310.39</v>
      </c>
      <c r="F6263" s="160" t="n">
        <v>20465.96</v>
      </c>
    </row>
    <row r="6264">
      <c r="A6264" s="104" t="inlineStr">
        <is>
          <t>2025/26</t>
        </is>
      </c>
      <c r="B6264" s="104" t="inlineStr">
        <is>
          <t>HC-032</t>
        </is>
      </c>
      <c r="C6264" s="104" t="inlineStr">
        <is>
          <t>P007</t>
        </is>
      </c>
      <c r="D6264" s="159" t="n">
        <v>7724</v>
      </c>
      <c r="E6264" s="160" t="n">
        <v>60893</v>
      </c>
      <c r="F6264" s="160" t="n">
        <v>16412.39</v>
      </c>
    </row>
    <row r="6265">
      <c r="A6265" s="104" t="inlineStr">
        <is>
          <t>2025/26</t>
        </is>
      </c>
      <c r="B6265" s="104" t="inlineStr">
        <is>
          <t>HC-032</t>
        </is>
      </c>
      <c r="C6265" s="104" t="inlineStr">
        <is>
          <t>P008</t>
        </is>
      </c>
      <c r="D6265" s="159" t="n">
        <v>6537</v>
      </c>
      <c r="E6265" s="160" t="n">
        <v>50301.13</v>
      </c>
      <c r="F6265" s="160" t="n">
        <v>18438.31</v>
      </c>
    </row>
    <row r="6266">
      <c r="A6266" s="104" t="inlineStr">
        <is>
          <t>2025/26</t>
        </is>
      </c>
      <c r="B6266" s="104" t="inlineStr">
        <is>
          <t>HC-032</t>
        </is>
      </c>
      <c r="C6266" s="104" t="inlineStr">
        <is>
          <t>P009</t>
        </is>
      </c>
      <c r="D6266" s="159" t="n">
        <v>285</v>
      </c>
      <c r="E6266" s="160" t="n">
        <v>3768.81</v>
      </c>
      <c r="F6266" s="160" t="n">
        <v>1525.25</v>
      </c>
    </row>
    <row r="6267">
      <c r="A6267" s="104" t="inlineStr">
        <is>
          <t>2025/26</t>
        </is>
      </c>
      <c r="B6267" s="104" t="inlineStr">
        <is>
          <t>HC-032</t>
        </is>
      </c>
      <c r="C6267" s="104" t="inlineStr">
        <is>
          <t>P010</t>
        </is>
      </c>
      <c r="D6267" s="159" t="n">
        <v>8733</v>
      </c>
      <c r="E6267" s="160" t="n">
        <v>53919.71</v>
      </c>
      <c r="F6267" s="160" t="n">
        <v>17434.55</v>
      </c>
    </row>
    <row r="6268">
      <c r="A6268" s="104" t="inlineStr">
        <is>
          <t>2025/26</t>
        </is>
      </c>
      <c r="B6268" s="104" t="inlineStr">
        <is>
          <t>HC-032</t>
        </is>
      </c>
      <c r="C6268" s="104" t="inlineStr">
        <is>
          <t>P011</t>
        </is>
      </c>
      <c r="D6268" s="159" t="n">
        <v>8038</v>
      </c>
      <c r="E6268" s="160" t="n">
        <v>24433.83</v>
      </c>
      <c r="F6268" s="160" t="n">
        <v>5794</v>
      </c>
    </row>
    <row r="6269">
      <c r="A6269" s="104" t="inlineStr">
        <is>
          <t>2025/26</t>
        </is>
      </c>
      <c r="B6269" s="104" t="inlineStr">
        <is>
          <t>HC-032</t>
        </is>
      </c>
      <c r="C6269" s="104" t="inlineStr">
        <is>
          <t>P012</t>
        </is>
      </c>
      <c r="D6269" s="159" t="n">
        <v>8854</v>
      </c>
      <c r="E6269" s="160" t="n">
        <v>34484.7</v>
      </c>
      <c r="F6269" s="160" t="n">
        <v>10410.28</v>
      </c>
    </row>
    <row r="6270">
      <c r="A6270" s="104" t="inlineStr">
        <is>
          <t>2025/26</t>
        </is>
      </c>
      <c r="B6270" s="104" t="inlineStr">
        <is>
          <t>HC-032</t>
        </is>
      </c>
      <c r="C6270" s="104" t="inlineStr">
        <is>
          <t>P013</t>
        </is>
      </c>
      <c r="D6270" s="159" t="n">
        <v>9400</v>
      </c>
      <c r="E6270" s="160" t="n">
        <v>33941.46</v>
      </c>
      <c r="F6270" s="160" t="n">
        <v>8781.41</v>
      </c>
    </row>
    <row r="6271">
      <c r="A6271" s="104" t="inlineStr">
        <is>
          <t>2025/26</t>
        </is>
      </c>
      <c r="B6271" s="104" t="inlineStr">
        <is>
          <t>HC-032</t>
        </is>
      </c>
      <c r="C6271" s="104" t="inlineStr">
        <is>
          <t>P014</t>
        </is>
      </c>
      <c r="D6271" s="159" t="n">
        <v>9463</v>
      </c>
      <c r="E6271" s="160" t="n">
        <v>38655.59</v>
      </c>
      <c r="F6271" s="160" t="n">
        <v>10832.64</v>
      </c>
    </row>
    <row r="6272">
      <c r="A6272" s="104" t="inlineStr">
        <is>
          <t>2025/26</t>
        </is>
      </c>
      <c r="B6272" s="104" t="inlineStr">
        <is>
          <t>HC-032</t>
        </is>
      </c>
      <c r="C6272" s="104" t="inlineStr">
        <is>
          <t>P015</t>
        </is>
      </c>
      <c r="D6272" s="159" t="n">
        <v>7077</v>
      </c>
      <c r="E6272" s="160" t="n">
        <v>34959.42</v>
      </c>
      <c r="F6272" s="160" t="n">
        <v>11683.71</v>
      </c>
    </row>
    <row r="6273">
      <c r="A6273" s="104" t="inlineStr">
        <is>
          <t>2025/26</t>
        </is>
      </c>
      <c r="B6273" s="104" t="inlineStr">
        <is>
          <t>HC-032</t>
        </is>
      </c>
      <c r="C6273" s="104" t="inlineStr">
        <is>
          <t>P016</t>
        </is>
      </c>
      <c r="D6273" s="159" t="n">
        <v>3700</v>
      </c>
      <c r="E6273" s="160" t="n">
        <v>23897.9</v>
      </c>
      <c r="F6273" s="160" t="n">
        <v>7470.69</v>
      </c>
    </row>
    <row r="6274">
      <c r="A6274" s="104" t="inlineStr">
        <is>
          <t>2025/26</t>
        </is>
      </c>
      <c r="B6274" s="104" t="inlineStr">
        <is>
          <t>HC-032</t>
        </is>
      </c>
      <c r="C6274" s="104" t="inlineStr">
        <is>
          <t>P017</t>
        </is>
      </c>
      <c r="D6274" s="159" t="n">
        <v>3251</v>
      </c>
      <c r="E6274" s="160" t="n">
        <v>23166.43</v>
      </c>
      <c r="F6274" s="160" t="n">
        <v>7990.21</v>
      </c>
    </row>
    <row r="6275">
      <c r="A6275" s="104" t="inlineStr">
        <is>
          <t>2025/26</t>
        </is>
      </c>
      <c r="B6275" s="104" t="inlineStr">
        <is>
          <t>HC-032</t>
        </is>
      </c>
      <c r="C6275" s="104" t="inlineStr">
        <is>
          <t>P018</t>
        </is>
      </c>
      <c r="D6275" s="159" t="n">
        <v>7809</v>
      </c>
      <c r="E6275" s="160" t="n">
        <v>21517.97</v>
      </c>
      <c r="F6275" s="160" t="n">
        <v>4638.78</v>
      </c>
    </row>
    <row r="6276">
      <c r="A6276" s="104" t="inlineStr">
        <is>
          <t>2025/26</t>
        </is>
      </c>
      <c r="B6276" s="104" t="inlineStr">
        <is>
          <t>HC-032</t>
        </is>
      </c>
      <c r="C6276" s="104" t="inlineStr">
        <is>
          <t>P019</t>
        </is>
      </c>
      <c r="D6276" s="159" t="n">
        <v>10116</v>
      </c>
      <c r="E6276" s="160" t="n">
        <v>26913.54</v>
      </c>
      <c r="F6276" s="160" t="n">
        <v>6964.19</v>
      </c>
    </row>
    <row r="6277">
      <c r="A6277" s="104" t="inlineStr">
        <is>
          <t>2025/26</t>
        </is>
      </c>
      <c r="B6277" s="104" t="inlineStr">
        <is>
          <t>HC-032</t>
        </is>
      </c>
      <c r="C6277" s="104" t="inlineStr">
        <is>
          <t>P020</t>
        </is>
      </c>
      <c r="D6277" s="159" t="n">
        <v>6460</v>
      </c>
      <c r="E6277" s="160" t="n">
        <v>17184.82</v>
      </c>
      <c r="F6277" s="160" t="n">
        <v>4445.36</v>
      </c>
    </row>
    <row r="6278">
      <c r="A6278" s="104" t="inlineStr">
        <is>
          <t>2025/26</t>
        </is>
      </c>
      <c r="B6278" s="104" t="inlineStr">
        <is>
          <t>HC-032</t>
        </is>
      </c>
      <c r="C6278" s="104" t="inlineStr">
        <is>
          <t>P021</t>
        </is>
      </c>
      <c r="D6278" s="159" t="n">
        <v>9905</v>
      </c>
      <c r="E6278" s="160" t="n">
        <v>33872.8</v>
      </c>
      <c r="F6278" s="160" t="n">
        <v>9491.290000000001</v>
      </c>
    </row>
    <row r="6279">
      <c r="A6279" s="104" t="inlineStr">
        <is>
          <t>2025/26</t>
        </is>
      </c>
      <c r="B6279" s="104" t="inlineStr">
        <is>
          <t>HC-032</t>
        </is>
      </c>
      <c r="C6279" s="104" t="inlineStr">
        <is>
          <t>P022</t>
        </is>
      </c>
      <c r="D6279" s="159" t="n">
        <v>8575</v>
      </c>
      <c r="E6279" s="160" t="n">
        <v>27696.59</v>
      </c>
      <c r="F6279" s="160" t="n">
        <v>7463.11</v>
      </c>
    </row>
    <row r="6280">
      <c r="A6280" s="104" t="inlineStr">
        <is>
          <t>2025/26</t>
        </is>
      </c>
      <c r="B6280" s="104" t="inlineStr">
        <is>
          <t>HC-032</t>
        </is>
      </c>
      <c r="C6280" s="104" t="inlineStr">
        <is>
          <t>P023</t>
        </is>
      </c>
      <c r="D6280" s="159" t="n">
        <v>9306</v>
      </c>
      <c r="E6280" s="160" t="n">
        <v>19449.85</v>
      </c>
      <c r="F6280" s="160" t="n">
        <v>3774.04</v>
      </c>
    </row>
    <row r="6281">
      <c r="A6281" s="104" t="inlineStr">
        <is>
          <t>2025/26</t>
        </is>
      </c>
      <c r="B6281" s="104" t="inlineStr">
        <is>
          <t>HC-032</t>
        </is>
      </c>
      <c r="C6281" s="104" t="inlineStr">
        <is>
          <t>P024</t>
        </is>
      </c>
      <c r="D6281" s="159" t="n">
        <v>10757</v>
      </c>
      <c r="E6281" s="160" t="n">
        <v>24525.46</v>
      </c>
      <c r="F6281" s="160" t="n">
        <v>5023.62</v>
      </c>
    </row>
    <row r="6282">
      <c r="A6282" s="104" t="inlineStr">
        <is>
          <t>2025/26</t>
        </is>
      </c>
      <c r="B6282" s="104" t="inlineStr">
        <is>
          <t>HC-032</t>
        </is>
      </c>
      <c r="C6282" s="104" t="inlineStr">
        <is>
          <t>P025</t>
        </is>
      </c>
      <c r="D6282" s="159" t="n">
        <v>8810</v>
      </c>
      <c r="E6282" s="160" t="n">
        <v>35148.56</v>
      </c>
      <c r="F6282" s="160" t="n">
        <v>12881.01</v>
      </c>
    </row>
    <row r="6283">
      <c r="A6283" s="104" t="inlineStr">
        <is>
          <t>2025/26</t>
        </is>
      </c>
      <c r="B6283" s="104" t="inlineStr">
        <is>
          <t>HC-032</t>
        </is>
      </c>
      <c r="C6283" s="104" t="inlineStr">
        <is>
          <t>P026</t>
        </is>
      </c>
      <c r="D6283" s="159" t="n">
        <v>5294</v>
      </c>
      <c r="E6283" s="160" t="n">
        <v>24636.18</v>
      </c>
      <c r="F6283" s="160" t="n">
        <v>7967.83</v>
      </c>
    </row>
    <row r="6284">
      <c r="A6284" s="104" t="inlineStr">
        <is>
          <t>2025/26</t>
        </is>
      </c>
      <c r="B6284" s="104" t="inlineStr">
        <is>
          <t>HC-032</t>
        </is>
      </c>
      <c r="C6284" s="104" t="inlineStr">
        <is>
          <t>P027</t>
        </is>
      </c>
      <c r="D6284" s="159" t="n">
        <v>4615</v>
      </c>
      <c r="E6284" s="160" t="n">
        <v>21485.28</v>
      </c>
      <c r="F6284" s="160" t="n">
        <v>6947.54</v>
      </c>
    </row>
    <row r="6285">
      <c r="A6285" s="104" t="inlineStr">
        <is>
          <t>2025/26</t>
        </is>
      </c>
      <c r="B6285" s="104" t="inlineStr">
        <is>
          <t>HC-032</t>
        </is>
      </c>
      <c r="C6285" s="104" t="inlineStr">
        <is>
          <t>P028</t>
        </is>
      </c>
      <c r="D6285" s="159" t="n">
        <v>6119</v>
      </c>
      <c r="E6285" s="160" t="n">
        <v>30233.65</v>
      </c>
      <c r="F6285" s="160" t="n">
        <v>10428.16</v>
      </c>
    </row>
    <row r="6286">
      <c r="A6286" s="104" t="inlineStr">
        <is>
          <t>2025/26</t>
        </is>
      </c>
      <c r="B6286" s="104" t="inlineStr">
        <is>
          <t>HC-032</t>
        </is>
      </c>
      <c r="C6286" s="104" t="inlineStr">
        <is>
          <t>P029</t>
        </is>
      </c>
      <c r="D6286" s="159" t="n">
        <v>14834</v>
      </c>
      <c r="E6286" s="160" t="n">
        <v>29595.15</v>
      </c>
      <c r="F6286" s="160" t="n">
        <v>4466.97</v>
      </c>
    </row>
    <row r="6287">
      <c r="A6287" s="104" t="inlineStr">
        <is>
          <t>2025/26</t>
        </is>
      </c>
      <c r="B6287" s="104" t="inlineStr">
        <is>
          <t>HC-032</t>
        </is>
      </c>
      <c r="C6287" s="104" t="inlineStr">
        <is>
          <t>P030</t>
        </is>
      </c>
      <c r="D6287" s="159" t="n">
        <v>8194</v>
      </c>
      <c r="E6287" s="160" t="n">
        <v>25690.04</v>
      </c>
      <c r="F6287" s="160" t="n">
        <v>4986.36</v>
      </c>
    </row>
    <row r="6288">
      <c r="A6288" s="104" t="inlineStr">
        <is>
          <t>2025/26</t>
        </is>
      </c>
      <c r="B6288" s="104" t="inlineStr">
        <is>
          <t>HC-032</t>
        </is>
      </c>
      <c r="C6288" s="104" t="inlineStr">
        <is>
          <t>P031</t>
        </is>
      </c>
      <c r="D6288" s="159" t="n">
        <v>3793</v>
      </c>
      <c r="E6288" s="160" t="n">
        <v>19816.52</v>
      </c>
      <c r="F6288" s="160" t="n">
        <v>5981.97</v>
      </c>
    </row>
    <row r="6289">
      <c r="A6289" s="104" t="inlineStr">
        <is>
          <t>2025/26</t>
        </is>
      </c>
      <c r="B6289" s="104" t="inlineStr">
        <is>
          <t>HC-032</t>
        </is>
      </c>
      <c r="C6289" s="104" t="inlineStr">
        <is>
          <t>P032</t>
        </is>
      </c>
      <c r="D6289" s="159" t="n">
        <v>4626</v>
      </c>
      <c r="E6289" s="160" t="n">
        <v>11430.94</v>
      </c>
      <c r="F6289" s="160" t="n">
        <v>2588.17</v>
      </c>
    </row>
    <row r="6290">
      <c r="A6290" s="104" t="inlineStr">
        <is>
          <t>2025/26</t>
        </is>
      </c>
      <c r="B6290" s="104" t="inlineStr">
        <is>
          <t>HC-032</t>
        </is>
      </c>
      <c r="C6290" s="104" t="inlineStr">
        <is>
          <t>P033</t>
        </is>
      </c>
      <c r="D6290" s="159" t="n">
        <v>3135</v>
      </c>
      <c r="E6290" s="160" t="n">
        <v>10128.63</v>
      </c>
      <c r="F6290" s="160" t="n">
        <v>2620.72</v>
      </c>
    </row>
    <row r="6291">
      <c r="A6291" s="104" t="inlineStr">
        <is>
          <t>2025/26</t>
        </is>
      </c>
      <c r="B6291" s="104" t="inlineStr">
        <is>
          <t>HC-032</t>
        </is>
      </c>
      <c r="C6291" s="104" t="inlineStr">
        <is>
          <t>P034</t>
        </is>
      </c>
      <c r="D6291" s="159" t="n">
        <v>2150</v>
      </c>
      <c r="E6291" s="160" t="n">
        <v>9393.889999999999</v>
      </c>
      <c r="F6291" s="160" t="n">
        <v>2936.62</v>
      </c>
    </row>
    <row r="6292">
      <c r="A6292" s="104" t="inlineStr">
        <is>
          <t>2025/26</t>
        </is>
      </c>
      <c r="B6292" s="104" t="inlineStr">
        <is>
          <t>HC-032</t>
        </is>
      </c>
      <c r="C6292" s="104" t="inlineStr">
        <is>
          <t>P035</t>
        </is>
      </c>
      <c r="D6292" s="159" t="n">
        <v>2987</v>
      </c>
      <c r="E6292" s="160" t="n">
        <v>11067.36</v>
      </c>
      <c r="F6292" s="160" t="n">
        <v>3102.14</v>
      </c>
    </row>
    <row r="6293">
      <c r="A6293" s="104" t="inlineStr">
        <is>
          <t>2025/26</t>
        </is>
      </c>
      <c r="B6293" s="104" t="inlineStr">
        <is>
          <t>HC-032</t>
        </is>
      </c>
      <c r="C6293" s="104" t="inlineStr">
        <is>
          <t>P036</t>
        </is>
      </c>
      <c r="D6293" s="159" t="n">
        <v>2267</v>
      </c>
      <c r="E6293" s="160" t="n">
        <v>9050.82</v>
      </c>
      <c r="F6293" s="160" t="n">
        <v>2634.65</v>
      </c>
    </row>
    <row r="6294">
      <c r="A6294" s="104" t="inlineStr">
        <is>
          <t>2025/26</t>
        </is>
      </c>
      <c r="B6294" s="104" t="inlineStr">
        <is>
          <t>HC-032</t>
        </is>
      </c>
      <c r="C6294" s="104" t="inlineStr">
        <is>
          <t>P037</t>
        </is>
      </c>
      <c r="D6294" s="159" t="n">
        <v>3535</v>
      </c>
      <c r="E6294" s="160" t="n">
        <v>12756.7</v>
      </c>
      <c r="F6294" s="160" t="n">
        <v>4263.09</v>
      </c>
    </row>
    <row r="6295">
      <c r="A6295" s="104" t="inlineStr">
        <is>
          <t>2025/26</t>
        </is>
      </c>
      <c r="B6295" s="104" t="inlineStr">
        <is>
          <t>HC-032</t>
        </is>
      </c>
      <c r="C6295" s="104" t="inlineStr">
        <is>
          <t>P038</t>
        </is>
      </c>
      <c r="D6295" s="159" t="n">
        <v>1747</v>
      </c>
      <c r="E6295" s="160" t="n">
        <v>11454.47</v>
      </c>
      <c r="F6295" s="160" t="n">
        <v>3704.94</v>
      </c>
    </row>
    <row r="6296">
      <c r="A6296" s="104" t="inlineStr">
        <is>
          <t>2025/26</t>
        </is>
      </c>
      <c r="B6296" s="104" t="inlineStr">
        <is>
          <t>HC-032</t>
        </is>
      </c>
      <c r="C6296" s="104" t="inlineStr">
        <is>
          <t>P039</t>
        </is>
      </c>
      <c r="D6296" s="159" t="n">
        <v>1888</v>
      </c>
      <c r="E6296" s="160" t="n">
        <v>12372.89</v>
      </c>
      <c r="F6296" s="160" t="n">
        <v>4134.32</v>
      </c>
    </row>
    <row r="6297">
      <c r="A6297" s="104" t="inlineStr">
        <is>
          <t>2025/26</t>
        </is>
      </c>
      <c r="B6297" s="104" t="inlineStr">
        <is>
          <t>HC-032</t>
        </is>
      </c>
      <c r="C6297" s="104" t="inlineStr">
        <is>
          <t>P040</t>
        </is>
      </c>
      <c r="D6297" s="159" t="n">
        <v>674</v>
      </c>
      <c r="E6297" s="160" t="n">
        <v>5376.29</v>
      </c>
      <c r="F6297" s="160" t="n">
        <v>1741.06</v>
      </c>
    </row>
    <row r="6298">
      <c r="A6298" s="104" t="inlineStr">
        <is>
          <t>2025/26</t>
        </is>
      </c>
      <c r="B6298" s="104" t="inlineStr">
        <is>
          <t>HC-032</t>
        </is>
      </c>
      <c r="C6298" s="104" t="inlineStr">
        <is>
          <t>P041</t>
        </is>
      </c>
      <c r="D6298" s="159" t="n">
        <v>322</v>
      </c>
      <c r="E6298" s="160" t="n">
        <v>3632.7</v>
      </c>
      <c r="F6298" s="160" t="n">
        <v>1406.27</v>
      </c>
    </row>
    <row r="6299">
      <c r="A6299" s="104" t="inlineStr">
        <is>
          <t>2025/26</t>
        </is>
      </c>
      <c r="B6299" s="104" t="inlineStr">
        <is>
          <t>HC-032</t>
        </is>
      </c>
      <c r="C6299" s="104" t="inlineStr">
        <is>
          <t>P042</t>
        </is>
      </c>
      <c r="D6299" s="159" t="n">
        <v>671</v>
      </c>
      <c r="E6299" s="160" t="n">
        <v>2800.42</v>
      </c>
      <c r="F6299" s="160" t="n">
        <v>692.39</v>
      </c>
    </row>
    <row r="6300">
      <c r="A6300" s="104" t="inlineStr">
        <is>
          <t>2025/26</t>
        </is>
      </c>
      <c r="B6300" s="104" t="inlineStr">
        <is>
          <t>HC-033</t>
        </is>
      </c>
      <c r="C6300" s="104" t="inlineStr">
        <is>
          <t>P001</t>
        </is>
      </c>
      <c r="D6300" s="159" t="n">
        <v>7170</v>
      </c>
      <c r="E6300" s="160" t="n">
        <v>67439.77</v>
      </c>
      <c r="F6300" s="160" t="n">
        <v>24064.89</v>
      </c>
    </row>
    <row r="6301">
      <c r="A6301" s="104" t="inlineStr">
        <is>
          <t>2025/26</t>
        </is>
      </c>
      <c r="B6301" s="104" t="inlineStr">
        <is>
          <t>HC-033</t>
        </is>
      </c>
      <c r="C6301" s="104" t="inlineStr">
        <is>
          <t>P002</t>
        </is>
      </c>
      <c r="D6301" s="159" t="n">
        <v>10506</v>
      </c>
      <c r="E6301" s="160" t="n">
        <v>114780.14</v>
      </c>
      <c r="F6301" s="160" t="n">
        <v>43425.05</v>
      </c>
    </row>
    <row r="6302">
      <c r="A6302" s="104" t="inlineStr">
        <is>
          <t>2025/26</t>
        </is>
      </c>
      <c r="B6302" s="104" t="inlineStr">
        <is>
          <t>HC-033</t>
        </is>
      </c>
      <c r="C6302" s="104" t="inlineStr">
        <is>
          <t>P003</t>
        </is>
      </c>
      <c r="D6302" s="159" t="n">
        <v>14355</v>
      </c>
      <c r="E6302" s="160" t="n">
        <v>100920.75</v>
      </c>
      <c r="F6302" s="160" t="n">
        <v>33823.82</v>
      </c>
    </row>
    <row r="6303">
      <c r="A6303" s="104" t="inlineStr">
        <is>
          <t>2025/26</t>
        </is>
      </c>
      <c r="B6303" s="104" t="inlineStr">
        <is>
          <t>HC-033</t>
        </is>
      </c>
      <c r="C6303" s="104" t="inlineStr">
        <is>
          <t>P004</t>
        </is>
      </c>
      <c r="D6303" s="159" t="n">
        <v>6643</v>
      </c>
      <c r="E6303" s="160" t="n">
        <v>54266.85</v>
      </c>
      <c r="F6303" s="160" t="n">
        <v>17607.15</v>
      </c>
    </row>
    <row r="6304">
      <c r="A6304" s="104" t="inlineStr">
        <is>
          <t>2025/26</t>
        </is>
      </c>
      <c r="B6304" s="104" t="inlineStr">
        <is>
          <t>HC-033</t>
        </is>
      </c>
      <c r="C6304" s="104" t="inlineStr">
        <is>
          <t>P005</t>
        </is>
      </c>
      <c r="D6304" s="159" t="n">
        <v>14528</v>
      </c>
      <c r="E6304" s="160" t="n">
        <v>113170.48</v>
      </c>
      <c r="F6304" s="160" t="n">
        <v>35487.86</v>
      </c>
    </row>
    <row r="6305">
      <c r="A6305" s="104" t="inlineStr">
        <is>
          <t>2025/26</t>
        </is>
      </c>
      <c r="B6305" s="104" t="inlineStr">
        <is>
          <t>HC-033</t>
        </is>
      </c>
      <c r="C6305" s="104" t="inlineStr">
        <is>
          <t>P006</t>
        </is>
      </c>
      <c r="D6305" s="159" t="n">
        <v>12875</v>
      </c>
      <c r="E6305" s="160" t="n">
        <v>108850.65</v>
      </c>
      <c r="F6305" s="160" t="n">
        <v>31780.69</v>
      </c>
    </row>
    <row r="6306">
      <c r="A6306" s="104" t="inlineStr">
        <is>
          <t>2025/26</t>
        </is>
      </c>
      <c r="B6306" s="104" t="inlineStr">
        <is>
          <t>HC-033</t>
        </is>
      </c>
      <c r="C6306" s="104" t="inlineStr">
        <is>
          <t>P007</t>
        </is>
      </c>
      <c r="D6306" s="159" t="n">
        <v>13117</v>
      </c>
      <c r="E6306" s="160" t="n">
        <v>103427.01</v>
      </c>
      <c r="F6306" s="160" t="n">
        <v>27959.13</v>
      </c>
    </row>
    <row r="6307">
      <c r="A6307" s="104" t="inlineStr">
        <is>
          <t>2025/26</t>
        </is>
      </c>
      <c r="B6307" s="104" t="inlineStr">
        <is>
          <t>HC-033</t>
        </is>
      </c>
      <c r="C6307" s="104" t="inlineStr">
        <is>
          <t>P008</t>
        </is>
      </c>
      <c r="D6307" s="159" t="n">
        <v>10823</v>
      </c>
      <c r="E6307" s="160" t="n">
        <v>83287.49000000001</v>
      </c>
      <c r="F6307" s="160" t="n">
        <v>30618.48</v>
      </c>
    </row>
    <row r="6308">
      <c r="A6308" s="104" t="inlineStr">
        <is>
          <t>2025/26</t>
        </is>
      </c>
      <c r="B6308" s="104" t="inlineStr">
        <is>
          <t>HC-033</t>
        </is>
      </c>
      <c r="C6308" s="104" t="inlineStr">
        <is>
          <t>P009</t>
        </is>
      </c>
      <c r="D6308" s="159" t="n">
        <v>426</v>
      </c>
      <c r="E6308" s="160" t="n">
        <v>5623.63</v>
      </c>
      <c r="F6308" s="160" t="n">
        <v>2305.83</v>
      </c>
    </row>
    <row r="6309">
      <c r="A6309" s="104" t="inlineStr">
        <is>
          <t>2025/26</t>
        </is>
      </c>
      <c r="B6309" s="104" t="inlineStr">
        <is>
          <t>HC-033</t>
        </is>
      </c>
      <c r="C6309" s="104" t="inlineStr">
        <is>
          <t>P010</t>
        </is>
      </c>
      <c r="D6309" s="159" t="n">
        <v>14444</v>
      </c>
      <c r="E6309" s="160" t="n">
        <v>89194.61</v>
      </c>
      <c r="F6309" s="160" t="n">
        <v>28941.11</v>
      </c>
    </row>
    <row r="6310">
      <c r="A6310" s="104" t="inlineStr">
        <is>
          <t>2025/26</t>
        </is>
      </c>
      <c r="B6310" s="104" t="inlineStr">
        <is>
          <t>HC-033</t>
        </is>
      </c>
      <c r="C6310" s="104" t="inlineStr">
        <is>
          <t>P011</t>
        </is>
      </c>
      <c r="D6310" s="159" t="n">
        <v>13301</v>
      </c>
      <c r="E6310" s="160" t="n">
        <v>40440.64</v>
      </c>
      <c r="F6310" s="160" t="n">
        <v>9621.59</v>
      </c>
    </row>
    <row r="6311">
      <c r="A6311" s="104" t="inlineStr">
        <is>
          <t>2025/26</t>
        </is>
      </c>
      <c r="B6311" s="104" t="inlineStr">
        <is>
          <t>HC-033</t>
        </is>
      </c>
      <c r="C6311" s="104" t="inlineStr">
        <is>
          <t>P012</t>
        </is>
      </c>
      <c r="D6311" s="159" t="n">
        <v>15078</v>
      </c>
      <c r="E6311" s="160" t="n">
        <v>58726.93</v>
      </c>
      <c r="F6311" s="160" t="n">
        <v>17780.96</v>
      </c>
    </row>
    <row r="6312">
      <c r="A6312" s="104" t="inlineStr">
        <is>
          <t>2025/26</t>
        </is>
      </c>
      <c r="B6312" s="104" t="inlineStr">
        <is>
          <t>HC-033</t>
        </is>
      </c>
      <c r="C6312" s="104" t="inlineStr">
        <is>
          <t>P013</t>
        </is>
      </c>
      <c r="D6312" s="159" t="n">
        <v>15413</v>
      </c>
      <c r="E6312" s="160" t="n">
        <v>55637.43</v>
      </c>
      <c r="F6312" s="160" t="n">
        <v>14440.94</v>
      </c>
    </row>
    <row r="6313">
      <c r="A6313" s="104" t="inlineStr">
        <is>
          <t>2025/26</t>
        </is>
      </c>
      <c r="B6313" s="104" t="inlineStr">
        <is>
          <t>HC-033</t>
        </is>
      </c>
      <c r="C6313" s="104" t="inlineStr">
        <is>
          <t>P014</t>
        </is>
      </c>
      <c r="D6313" s="159" t="n">
        <v>17033</v>
      </c>
      <c r="E6313" s="160" t="n">
        <v>69583.11</v>
      </c>
      <c r="F6313" s="160" t="n">
        <v>19564.83</v>
      </c>
    </row>
    <row r="6314">
      <c r="A6314" s="104" t="inlineStr">
        <is>
          <t>2025/26</t>
        </is>
      </c>
      <c r="B6314" s="104" t="inlineStr">
        <is>
          <t>HC-033</t>
        </is>
      </c>
      <c r="C6314" s="104" t="inlineStr">
        <is>
          <t>P015</t>
        </is>
      </c>
      <c r="D6314" s="159" t="n">
        <v>11615</v>
      </c>
      <c r="E6314" s="160" t="n">
        <v>57378.79</v>
      </c>
      <c r="F6314" s="160" t="n">
        <v>19234.53</v>
      </c>
    </row>
    <row r="6315">
      <c r="A6315" s="104" t="inlineStr">
        <is>
          <t>2025/26</t>
        </is>
      </c>
      <c r="B6315" s="104" t="inlineStr">
        <is>
          <t>HC-033</t>
        </is>
      </c>
      <c r="C6315" s="104" t="inlineStr">
        <is>
          <t>P016</t>
        </is>
      </c>
      <c r="D6315" s="159" t="n">
        <v>6494</v>
      </c>
      <c r="E6315" s="160" t="n">
        <v>41955.75</v>
      </c>
      <c r="F6315" s="160" t="n">
        <v>13156.27</v>
      </c>
    </row>
    <row r="6316">
      <c r="A6316" s="104" t="inlineStr">
        <is>
          <t>2025/26</t>
        </is>
      </c>
      <c r="B6316" s="104" t="inlineStr">
        <is>
          <t>HC-033</t>
        </is>
      </c>
      <c r="C6316" s="104" t="inlineStr">
        <is>
          <t>P017</t>
        </is>
      </c>
      <c r="D6316" s="159" t="n">
        <v>5705</v>
      </c>
      <c r="E6316" s="160" t="n">
        <v>40657.62</v>
      </c>
      <c r="F6316" s="160" t="n">
        <v>14068.4</v>
      </c>
    </row>
    <row r="6317">
      <c r="A6317" s="104" t="inlineStr">
        <is>
          <t>2025/26</t>
        </is>
      </c>
      <c r="B6317" s="104" t="inlineStr">
        <is>
          <t>HC-033</t>
        </is>
      </c>
      <c r="C6317" s="104" t="inlineStr">
        <is>
          <t>P018</t>
        </is>
      </c>
      <c r="D6317" s="159" t="n">
        <v>13282</v>
      </c>
      <c r="E6317" s="160" t="n">
        <v>36590.37</v>
      </c>
      <c r="F6317" s="160" t="n">
        <v>7913.57</v>
      </c>
    </row>
    <row r="6318">
      <c r="A6318" s="104" t="inlineStr">
        <is>
          <t>2025/26</t>
        </is>
      </c>
      <c r="B6318" s="104" t="inlineStr">
        <is>
          <t>HC-033</t>
        </is>
      </c>
      <c r="C6318" s="104" t="inlineStr">
        <is>
          <t>P019</t>
        </is>
      </c>
      <c r="D6318" s="159" t="n">
        <v>16267</v>
      </c>
      <c r="E6318" s="160" t="n">
        <v>43275.22</v>
      </c>
      <c r="F6318" s="160" t="n">
        <v>11231.27</v>
      </c>
    </row>
    <row r="6319">
      <c r="A6319" s="104" t="inlineStr">
        <is>
          <t>2025/26</t>
        </is>
      </c>
      <c r="B6319" s="104" t="inlineStr">
        <is>
          <t>HC-033</t>
        </is>
      </c>
      <c r="C6319" s="104" t="inlineStr">
        <is>
          <t>P020</t>
        </is>
      </c>
      <c r="D6319" s="159" t="n">
        <v>11209</v>
      </c>
      <c r="E6319" s="160" t="n">
        <v>29819.59</v>
      </c>
      <c r="F6319" s="160" t="n">
        <v>7739.11</v>
      </c>
    </row>
    <row r="6320">
      <c r="A6320" s="104" t="inlineStr">
        <is>
          <t>2025/26</t>
        </is>
      </c>
      <c r="B6320" s="104" t="inlineStr">
        <is>
          <t>HC-033</t>
        </is>
      </c>
      <c r="C6320" s="104" t="inlineStr">
        <is>
          <t>P021</t>
        </is>
      </c>
      <c r="D6320" s="159" t="n">
        <v>16419</v>
      </c>
      <c r="E6320" s="160" t="n">
        <v>56149.15</v>
      </c>
      <c r="F6320" s="160" t="n">
        <v>15785.68</v>
      </c>
    </row>
    <row r="6321">
      <c r="A6321" s="104" t="inlineStr">
        <is>
          <t>2025/26</t>
        </is>
      </c>
      <c r="B6321" s="104" t="inlineStr">
        <is>
          <t>HC-033</t>
        </is>
      </c>
      <c r="C6321" s="104" t="inlineStr">
        <is>
          <t>P022</t>
        </is>
      </c>
      <c r="D6321" s="159" t="n">
        <v>15034</v>
      </c>
      <c r="E6321" s="160" t="n">
        <v>48560.26</v>
      </c>
      <c r="F6321" s="160" t="n">
        <v>13125.49</v>
      </c>
    </row>
    <row r="6322">
      <c r="A6322" s="104" t="inlineStr">
        <is>
          <t>2025/26</t>
        </is>
      </c>
      <c r="B6322" s="104" t="inlineStr">
        <is>
          <t>HC-033</t>
        </is>
      </c>
      <c r="C6322" s="104" t="inlineStr">
        <is>
          <t>P023</t>
        </is>
      </c>
      <c r="D6322" s="159" t="n">
        <v>16627</v>
      </c>
      <c r="E6322" s="160" t="n">
        <v>34751.2</v>
      </c>
      <c r="F6322" s="160" t="n">
        <v>6764.78</v>
      </c>
    </row>
    <row r="6323">
      <c r="A6323" s="104" t="inlineStr">
        <is>
          <t>2025/26</t>
        </is>
      </c>
      <c r="B6323" s="104" t="inlineStr">
        <is>
          <t>HC-033</t>
        </is>
      </c>
      <c r="C6323" s="104" t="inlineStr">
        <is>
          <t>P024</t>
        </is>
      </c>
      <c r="D6323" s="159" t="n">
        <v>18118</v>
      </c>
      <c r="E6323" s="160" t="n">
        <v>41309.72</v>
      </c>
      <c r="F6323" s="160" t="n">
        <v>8489.809999999999</v>
      </c>
    </row>
    <row r="6324">
      <c r="A6324" s="104" t="inlineStr">
        <is>
          <t>2025/26</t>
        </is>
      </c>
      <c r="B6324" s="104" t="inlineStr">
        <is>
          <t>HC-033</t>
        </is>
      </c>
      <c r="C6324" s="104" t="inlineStr">
        <is>
          <t>P025</t>
        </is>
      </c>
      <c r="D6324" s="159" t="n">
        <v>15387</v>
      </c>
      <c r="E6324" s="160" t="n">
        <v>61395.52</v>
      </c>
      <c r="F6324" s="160" t="n">
        <v>22570.15</v>
      </c>
    </row>
    <row r="6325">
      <c r="A6325" s="104" t="inlineStr">
        <is>
          <t>2025/26</t>
        </is>
      </c>
      <c r="B6325" s="104" t="inlineStr">
        <is>
          <t>HC-033</t>
        </is>
      </c>
      <c r="C6325" s="104" t="inlineStr">
        <is>
          <t>P026</t>
        </is>
      </c>
      <c r="D6325" s="159" t="n">
        <v>8885</v>
      </c>
      <c r="E6325" s="160" t="n">
        <v>41359.35</v>
      </c>
      <c r="F6325" s="160" t="n">
        <v>13417.34</v>
      </c>
    </row>
    <row r="6326">
      <c r="A6326" s="104" t="inlineStr">
        <is>
          <t>2025/26</t>
        </is>
      </c>
      <c r="B6326" s="104" t="inlineStr">
        <is>
          <t>HC-033</t>
        </is>
      </c>
      <c r="C6326" s="104" t="inlineStr">
        <is>
          <t>P027</t>
        </is>
      </c>
      <c r="D6326" s="159" t="n">
        <v>7560</v>
      </c>
      <c r="E6326" s="160" t="n">
        <v>35192.39</v>
      </c>
      <c r="F6326" s="160" t="n">
        <v>11414.44</v>
      </c>
    </row>
    <row r="6327">
      <c r="A6327" s="104" t="inlineStr">
        <is>
          <t>2025/26</t>
        </is>
      </c>
      <c r="B6327" s="104" t="inlineStr">
        <is>
          <t>HC-033</t>
        </is>
      </c>
      <c r="C6327" s="104" t="inlineStr">
        <is>
          <t>P028</t>
        </is>
      </c>
      <c r="D6327" s="159" t="n">
        <v>9709</v>
      </c>
      <c r="E6327" s="160" t="n">
        <v>47971.93</v>
      </c>
      <c r="F6327" s="160" t="n">
        <v>16598.23</v>
      </c>
    </row>
    <row r="6328">
      <c r="A6328" s="104" t="inlineStr">
        <is>
          <t>2025/26</t>
        </is>
      </c>
      <c r="B6328" s="104" t="inlineStr">
        <is>
          <t>HC-033</t>
        </is>
      </c>
      <c r="C6328" s="104" t="inlineStr">
        <is>
          <t>P029</t>
        </is>
      </c>
      <c r="D6328" s="159" t="n">
        <v>25833</v>
      </c>
      <c r="E6328" s="160" t="n">
        <v>51536.9</v>
      </c>
      <c r="F6328" s="160" t="n">
        <v>7800.43</v>
      </c>
    </row>
    <row r="6329">
      <c r="A6329" s="104" t="inlineStr">
        <is>
          <t>2025/26</t>
        </is>
      </c>
      <c r="B6329" s="104" t="inlineStr">
        <is>
          <t>HC-033</t>
        </is>
      </c>
      <c r="C6329" s="104" t="inlineStr">
        <is>
          <t>P030</t>
        </is>
      </c>
      <c r="D6329" s="159" t="n">
        <v>13760</v>
      </c>
      <c r="E6329" s="160" t="n">
        <v>43136.48</v>
      </c>
      <c r="F6329" s="160" t="n">
        <v>8395.75</v>
      </c>
    </row>
    <row r="6330">
      <c r="A6330" s="104" t="inlineStr">
        <is>
          <t>2025/26</t>
        </is>
      </c>
      <c r="B6330" s="104" t="inlineStr">
        <is>
          <t>HC-033</t>
        </is>
      </c>
      <c r="C6330" s="104" t="inlineStr">
        <is>
          <t>P031</t>
        </is>
      </c>
      <c r="D6330" s="159" t="n">
        <v>6192</v>
      </c>
      <c r="E6330" s="160" t="n">
        <v>32349.57</v>
      </c>
      <c r="F6330" s="160" t="n">
        <v>9794.82</v>
      </c>
    </row>
    <row r="6331">
      <c r="A6331" s="104" t="inlineStr">
        <is>
          <t>2025/26</t>
        </is>
      </c>
      <c r="B6331" s="104" t="inlineStr">
        <is>
          <t>HC-033</t>
        </is>
      </c>
      <c r="C6331" s="104" t="inlineStr">
        <is>
          <t>P032</t>
        </is>
      </c>
      <c r="D6331" s="159" t="n">
        <v>8258</v>
      </c>
      <c r="E6331" s="160" t="n">
        <v>20392.44</v>
      </c>
      <c r="F6331" s="160" t="n">
        <v>4630.14</v>
      </c>
    </row>
    <row r="6332">
      <c r="A6332" s="104" t="inlineStr">
        <is>
          <t>2025/26</t>
        </is>
      </c>
      <c r="B6332" s="104" t="inlineStr">
        <is>
          <t>HC-033</t>
        </is>
      </c>
      <c r="C6332" s="104" t="inlineStr">
        <is>
          <t>P033</t>
        </is>
      </c>
      <c r="D6332" s="159" t="n">
        <v>5662</v>
      </c>
      <c r="E6332" s="160" t="n">
        <v>18286.13</v>
      </c>
      <c r="F6332" s="160" t="n">
        <v>4746.09</v>
      </c>
    </row>
    <row r="6333">
      <c r="A6333" s="104" t="inlineStr">
        <is>
          <t>2025/26</t>
        </is>
      </c>
      <c r="B6333" s="104" t="inlineStr">
        <is>
          <t>HC-033</t>
        </is>
      </c>
      <c r="C6333" s="104" t="inlineStr">
        <is>
          <t>P034</t>
        </is>
      </c>
      <c r="D6333" s="159" t="n">
        <v>3781</v>
      </c>
      <c r="E6333" s="160" t="n">
        <v>16524.41</v>
      </c>
      <c r="F6333" s="160" t="n">
        <v>5182.27</v>
      </c>
    </row>
    <row r="6334">
      <c r="A6334" s="104" t="inlineStr">
        <is>
          <t>2025/26</t>
        </is>
      </c>
      <c r="B6334" s="104" t="inlineStr">
        <is>
          <t>HC-033</t>
        </is>
      </c>
      <c r="C6334" s="104" t="inlineStr">
        <is>
          <t>P035</t>
        </is>
      </c>
      <c r="D6334" s="159" t="n">
        <v>4830</v>
      </c>
      <c r="E6334" s="160" t="n">
        <v>17902.29</v>
      </c>
      <c r="F6334" s="160" t="n">
        <v>5033.83</v>
      </c>
    </row>
    <row r="6335">
      <c r="A6335" s="104" t="inlineStr">
        <is>
          <t>2025/26</t>
        </is>
      </c>
      <c r="B6335" s="104" t="inlineStr">
        <is>
          <t>HC-033</t>
        </is>
      </c>
      <c r="C6335" s="104" t="inlineStr">
        <is>
          <t>P036</t>
        </is>
      </c>
      <c r="D6335" s="159" t="n">
        <v>3773</v>
      </c>
      <c r="E6335" s="160" t="n">
        <v>15048.66</v>
      </c>
      <c r="F6335" s="160" t="n">
        <v>4393.65</v>
      </c>
    </row>
    <row r="6336">
      <c r="A6336" s="104" t="inlineStr">
        <is>
          <t>2025/26</t>
        </is>
      </c>
      <c r="B6336" s="104" t="inlineStr">
        <is>
          <t>HC-033</t>
        </is>
      </c>
      <c r="C6336" s="104" t="inlineStr">
        <is>
          <t>P037</t>
        </is>
      </c>
      <c r="D6336" s="159" t="n">
        <v>6211</v>
      </c>
      <c r="E6336" s="160" t="n">
        <v>22426.17</v>
      </c>
      <c r="F6336" s="160" t="n">
        <v>7517.29</v>
      </c>
    </row>
    <row r="6337">
      <c r="A6337" s="104" t="inlineStr">
        <is>
          <t>2025/26</t>
        </is>
      </c>
      <c r="B6337" s="104" t="inlineStr">
        <is>
          <t>HC-033</t>
        </is>
      </c>
      <c r="C6337" s="104" t="inlineStr">
        <is>
          <t>P038</t>
        </is>
      </c>
      <c r="D6337" s="159" t="n">
        <v>2949</v>
      </c>
      <c r="E6337" s="160" t="n">
        <v>19333.07</v>
      </c>
      <c r="F6337" s="160" t="n">
        <v>6271.91</v>
      </c>
    </row>
    <row r="6338">
      <c r="A6338" s="104" t="inlineStr">
        <is>
          <t>2025/26</t>
        </is>
      </c>
      <c r="B6338" s="104" t="inlineStr">
        <is>
          <t>HC-033</t>
        </is>
      </c>
      <c r="C6338" s="104" t="inlineStr">
        <is>
          <t>P039</t>
        </is>
      </c>
      <c r="D6338" s="159" t="n">
        <v>3064</v>
      </c>
      <c r="E6338" s="160" t="n">
        <v>20095.95</v>
      </c>
      <c r="F6338" s="160" t="n">
        <v>6736.11</v>
      </c>
    </row>
    <row r="6339">
      <c r="A6339" s="104" t="inlineStr">
        <is>
          <t>2025/26</t>
        </is>
      </c>
      <c r="B6339" s="104" t="inlineStr">
        <is>
          <t>HC-033</t>
        </is>
      </c>
      <c r="C6339" s="104" t="inlineStr">
        <is>
          <t>P040</t>
        </is>
      </c>
      <c r="D6339" s="159" t="n">
        <v>1140</v>
      </c>
      <c r="E6339" s="160" t="n">
        <v>9095.24</v>
      </c>
      <c r="F6339" s="160" t="n">
        <v>2958.75</v>
      </c>
    </row>
    <row r="6340">
      <c r="A6340" s="104" t="inlineStr">
        <is>
          <t>2025/26</t>
        </is>
      </c>
      <c r="B6340" s="104" t="inlineStr">
        <is>
          <t>HC-033</t>
        </is>
      </c>
      <c r="C6340" s="104" t="inlineStr">
        <is>
          <t>P041</t>
        </is>
      </c>
      <c r="D6340" s="159" t="n">
        <v>614</v>
      </c>
      <c r="E6340" s="160" t="n">
        <v>6933.46</v>
      </c>
      <c r="F6340" s="160" t="n">
        <v>2691.73</v>
      </c>
    </row>
    <row r="6341">
      <c r="A6341" s="104" t="inlineStr">
        <is>
          <t>2025/26</t>
        </is>
      </c>
      <c r="B6341" s="104" t="inlineStr">
        <is>
          <t>HC-033</t>
        </is>
      </c>
      <c r="C6341" s="104" t="inlineStr">
        <is>
          <t>P042</t>
        </is>
      </c>
      <c r="D6341" s="159" t="n">
        <v>961</v>
      </c>
      <c r="E6341" s="160" t="n">
        <v>4018.02</v>
      </c>
      <c r="F6341" s="160" t="n">
        <v>996.55</v>
      </c>
    </row>
    <row r="6342">
      <c r="A6342" s="104" t="inlineStr">
        <is>
          <t>2025/26</t>
        </is>
      </c>
      <c r="B6342" s="104" t="inlineStr">
        <is>
          <t>HC-034</t>
        </is>
      </c>
      <c r="C6342" s="104" t="inlineStr">
        <is>
          <t>P001</t>
        </is>
      </c>
      <c r="D6342" s="159" t="n">
        <v>5861</v>
      </c>
      <c r="E6342" s="160" t="n">
        <v>55133.06</v>
      </c>
      <c r="F6342" s="160" t="n">
        <v>22241.84</v>
      </c>
    </row>
    <row r="6343">
      <c r="A6343" s="104" t="inlineStr">
        <is>
          <t>2025/26</t>
        </is>
      </c>
      <c r="B6343" s="104" t="inlineStr">
        <is>
          <t>HC-034</t>
        </is>
      </c>
      <c r="C6343" s="104" t="inlineStr">
        <is>
          <t>P002</t>
        </is>
      </c>
      <c r="D6343" s="159" t="n">
        <v>8393</v>
      </c>
      <c r="E6343" s="160" t="n">
        <v>91695.27</v>
      </c>
      <c r="F6343" s="160" t="n">
        <v>39196.22</v>
      </c>
    </row>
    <row r="6344">
      <c r="A6344" s="104" t="inlineStr">
        <is>
          <t>2025/26</t>
        </is>
      </c>
      <c r="B6344" s="104" t="inlineStr">
        <is>
          <t>HC-034</t>
        </is>
      </c>
      <c r="C6344" s="104" t="inlineStr">
        <is>
          <t>P003</t>
        </is>
      </c>
      <c r="D6344" s="159" t="n">
        <v>10918</v>
      </c>
      <c r="E6344" s="160" t="n">
        <v>76760.89999999999</v>
      </c>
      <c r="F6344" s="160" t="n">
        <v>29047.68</v>
      </c>
    </row>
    <row r="6345">
      <c r="A6345" s="104" t="inlineStr">
        <is>
          <t>2025/26</t>
        </is>
      </c>
      <c r="B6345" s="104" t="inlineStr">
        <is>
          <t>HC-034</t>
        </is>
      </c>
      <c r="C6345" s="104" t="inlineStr">
        <is>
          <t>P004</t>
        </is>
      </c>
      <c r="D6345" s="159" t="n">
        <v>4878</v>
      </c>
      <c r="E6345" s="160" t="n">
        <v>39848.76</v>
      </c>
      <c r="F6345" s="160" t="n">
        <v>14599.96</v>
      </c>
    </row>
    <row r="6346">
      <c r="A6346" s="104" t="inlineStr">
        <is>
          <t>2025/26</t>
        </is>
      </c>
      <c r="B6346" s="104" t="inlineStr">
        <is>
          <t>HC-034</t>
        </is>
      </c>
      <c r="C6346" s="104" t="inlineStr">
        <is>
          <t>P005</t>
        </is>
      </c>
      <c r="D6346" s="159" t="n">
        <v>11142</v>
      </c>
      <c r="E6346" s="160" t="n">
        <v>86807.14</v>
      </c>
      <c r="F6346" s="160" t="n">
        <v>30730.63</v>
      </c>
    </row>
    <row r="6347">
      <c r="A6347" s="104" t="inlineStr">
        <is>
          <t>2025/26</t>
        </is>
      </c>
      <c r="B6347" s="104" t="inlineStr">
        <is>
          <t>HC-034</t>
        </is>
      </c>
      <c r="C6347" s="104" t="inlineStr">
        <is>
          <t>P006</t>
        </is>
      </c>
      <c r="D6347" s="159" t="n">
        <v>9999</v>
      </c>
      <c r="E6347" s="160" t="n">
        <v>84536.22</v>
      </c>
      <c r="F6347" s="160" t="n">
        <v>27884.55</v>
      </c>
    </row>
    <row r="6348">
      <c r="A6348" s="104" t="inlineStr">
        <is>
          <t>2025/26</t>
        </is>
      </c>
      <c r="B6348" s="104" t="inlineStr">
        <is>
          <t>HC-034</t>
        </is>
      </c>
      <c r="C6348" s="104" t="inlineStr">
        <is>
          <t>P007</t>
        </is>
      </c>
      <c r="D6348" s="159" t="n">
        <v>10040</v>
      </c>
      <c r="E6348" s="160" t="n">
        <v>79167.02</v>
      </c>
      <c r="F6348" s="160" t="n">
        <v>24199.96</v>
      </c>
    </row>
    <row r="6349">
      <c r="A6349" s="104" t="inlineStr">
        <is>
          <t>2025/26</t>
        </is>
      </c>
      <c r="B6349" s="104" t="inlineStr">
        <is>
          <t>HC-034</t>
        </is>
      </c>
      <c r="C6349" s="104" t="inlineStr">
        <is>
          <t>P008</t>
        </is>
      </c>
      <c r="D6349" s="159" t="n">
        <v>8714</v>
      </c>
      <c r="E6349" s="160" t="n">
        <v>67065.73</v>
      </c>
      <c r="F6349" s="160" t="n">
        <v>27872.81</v>
      </c>
    </row>
    <row r="6350">
      <c r="A6350" s="104" t="inlineStr">
        <is>
          <t>2025/26</t>
        </is>
      </c>
      <c r="B6350" s="104" t="inlineStr">
        <is>
          <t>HC-034</t>
        </is>
      </c>
      <c r="C6350" s="104" t="inlineStr">
        <is>
          <t>P009</t>
        </is>
      </c>
      <c r="D6350" s="159" t="n">
        <v>320</v>
      </c>
      <c r="E6350" s="160" t="n">
        <v>4228.12</v>
      </c>
      <c r="F6350" s="160" t="n">
        <v>1873.93</v>
      </c>
    </row>
    <row r="6351">
      <c r="A6351" s="104" t="inlineStr">
        <is>
          <t>2025/26</t>
        </is>
      </c>
      <c r="B6351" s="104" t="inlineStr">
        <is>
          <t>HC-034</t>
        </is>
      </c>
      <c r="C6351" s="104" t="inlineStr">
        <is>
          <t>P010</t>
        </is>
      </c>
      <c r="D6351" s="159" t="n">
        <v>10775</v>
      </c>
      <c r="E6351" s="160" t="n">
        <v>66529.28999999999</v>
      </c>
      <c r="F6351" s="160" t="n">
        <v>24368.14</v>
      </c>
    </row>
    <row r="6352">
      <c r="A6352" s="104" t="inlineStr">
        <is>
          <t>2025/26</t>
        </is>
      </c>
      <c r="B6352" s="104" t="inlineStr">
        <is>
          <t>HC-034</t>
        </is>
      </c>
      <c r="C6352" s="104" t="inlineStr">
        <is>
          <t>P011</t>
        </is>
      </c>
      <c r="D6352" s="159" t="n">
        <v>10155</v>
      </c>
      <c r="E6352" s="160" t="n">
        <v>30873.59</v>
      </c>
      <c r="F6352" s="160" t="n">
        <v>8305.9</v>
      </c>
    </row>
    <row r="6353">
      <c r="A6353" s="104" t="inlineStr">
        <is>
          <t>2025/26</t>
        </is>
      </c>
      <c r="B6353" s="104" t="inlineStr">
        <is>
          <t>HC-034</t>
        </is>
      </c>
      <c r="C6353" s="104" t="inlineStr">
        <is>
          <t>P012</t>
        </is>
      </c>
      <c r="D6353" s="159" t="n">
        <v>11459</v>
      </c>
      <c r="E6353" s="160" t="n">
        <v>44632.83</v>
      </c>
      <c r="F6353" s="160" t="n">
        <v>15268.25</v>
      </c>
    </row>
    <row r="6354">
      <c r="A6354" s="104" t="inlineStr">
        <is>
          <t>2025/26</t>
        </is>
      </c>
      <c r="B6354" s="104" t="inlineStr">
        <is>
          <t>HC-034</t>
        </is>
      </c>
      <c r="C6354" s="104" t="inlineStr">
        <is>
          <t>P013</t>
        </is>
      </c>
      <c r="D6354" s="159" t="n">
        <v>12115</v>
      </c>
      <c r="E6354" s="160" t="n">
        <v>43733.23</v>
      </c>
      <c r="F6354" s="160" t="n">
        <v>12837.84</v>
      </c>
    </row>
    <row r="6355">
      <c r="A6355" s="104" t="inlineStr">
        <is>
          <t>2025/26</t>
        </is>
      </c>
      <c r="B6355" s="104" t="inlineStr">
        <is>
          <t>HC-034</t>
        </is>
      </c>
      <c r="C6355" s="104" t="inlineStr">
        <is>
          <t>P014</t>
        </is>
      </c>
      <c r="D6355" s="159" t="n">
        <v>13152</v>
      </c>
      <c r="E6355" s="160" t="n">
        <v>53728.74</v>
      </c>
      <c r="F6355" s="160" t="n">
        <v>17066.29</v>
      </c>
    </row>
    <row r="6356">
      <c r="A6356" s="104" t="inlineStr">
        <is>
          <t>2025/26</t>
        </is>
      </c>
      <c r="B6356" s="104" t="inlineStr">
        <is>
          <t>HC-034</t>
        </is>
      </c>
      <c r="C6356" s="104" t="inlineStr">
        <is>
          <t>P015</t>
        </is>
      </c>
      <c r="D6356" s="159" t="n">
        <v>9421</v>
      </c>
      <c r="E6356" s="160" t="n">
        <v>46528.04</v>
      </c>
      <c r="F6356" s="160" t="n">
        <v>17605.69</v>
      </c>
    </row>
    <row r="6357">
      <c r="A6357" s="104" t="inlineStr">
        <is>
          <t>2025/26</t>
        </is>
      </c>
      <c r="B6357" s="104" t="inlineStr">
        <is>
          <t>HC-034</t>
        </is>
      </c>
      <c r="C6357" s="104" t="inlineStr">
        <is>
          <t>P016</t>
        </is>
      </c>
      <c r="D6357" s="159" t="n">
        <v>4818</v>
      </c>
      <c r="E6357" s="160" t="n">
        <v>31136.14</v>
      </c>
      <c r="F6357" s="160" t="n">
        <v>11024.45</v>
      </c>
    </row>
    <row r="6358">
      <c r="A6358" s="104" t="inlineStr">
        <is>
          <t>2025/26</t>
        </is>
      </c>
      <c r="B6358" s="104" t="inlineStr">
        <is>
          <t>HC-034</t>
        </is>
      </c>
      <c r="C6358" s="104" t="inlineStr">
        <is>
          <t>P017</t>
        </is>
      </c>
      <c r="D6358" s="159" t="n">
        <v>4391</v>
      </c>
      <c r="E6358" s="160" t="n">
        <v>31285.83</v>
      </c>
      <c r="F6358" s="160" t="n">
        <v>12240.98</v>
      </c>
    </row>
    <row r="6359">
      <c r="A6359" s="104" t="inlineStr">
        <is>
          <t>2025/26</t>
        </is>
      </c>
      <c r="B6359" s="104" t="inlineStr">
        <is>
          <t>HC-034</t>
        </is>
      </c>
      <c r="C6359" s="104" t="inlineStr">
        <is>
          <t>P018</t>
        </is>
      </c>
      <c r="D6359" s="159" t="n">
        <v>10459</v>
      </c>
      <c r="E6359" s="160" t="n">
        <v>28816.72</v>
      </c>
      <c r="F6359" s="160" t="n">
        <v>7045.55</v>
      </c>
    </row>
    <row r="6360">
      <c r="A6360" s="104" t="inlineStr">
        <is>
          <t>2025/26</t>
        </is>
      </c>
      <c r="B6360" s="104" t="inlineStr">
        <is>
          <t>HC-034</t>
        </is>
      </c>
      <c r="C6360" s="104" t="inlineStr">
        <is>
          <t>P019</t>
        </is>
      </c>
      <c r="D6360" s="159" t="n">
        <v>13450</v>
      </c>
      <c r="E6360" s="160" t="n">
        <v>35781.44</v>
      </c>
      <c r="F6360" s="160" t="n">
        <v>10497.33</v>
      </c>
    </row>
    <row r="6361">
      <c r="A6361" s="104" t="inlineStr">
        <is>
          <t>2025/26</t>
        </is>
      </c>
      <c r="B6361" s="104" t="inlineStr">
        <is>
          <t>HC-034</t>
        </is>
      </c>
      <c r="C6361" s="104" t="inlineStr">
        <is>
          <t>P020</t>
        </is>
      </c>
      <c r="D6361" s="159" t="n">
        <v>8205</v>
      </c>
      <c r="E6361" s="160" t="n">
        <v>21825.11</v>
      </c>
      <c r="F6361" s="160" t="n">
        <v>6401.04</v>
      </c>
    </row>
    <row r="6362">
      <c r="A6362" s="104" t="inlineStr">
        <is>
          <t>2025/26</t>
        </is>
      </c>
      <c r="B6362" s="104" t="inlineStr">
        <is>
          <t>HC-034</t>
        </is>
      </c>
      <c r="C6362" s="104" t="inlineStr">
        <is>
          <t>P021</t>
        </is>
      </c>
      <c r="D6362" s="159" t="n">
        <v>13032</v>
      </c>
      <c r="E6362" s="160" t="n">
        <v>44569.29</v>
      </c>
      <c r="F6362" s="160" t="n">
        <v>14150.44</v>
      </c>
    </row>
    <row r="6363">
      <c r="A6363" s="104" t="inlineStr">
        <is>
          <t>2025/26</t>
        </is>
      </c>
      <c r="B6363" s="104" t="inlineStr">
        <is>
          <t>HC-034</t>
        </is>
      </c>
      <c r="C6363" s="104" t="inlineStr">
        <is>
          <t>P022</t>
        </is>
      </c>
      <c r="D6363" s="159" t="n">
        <v>11301</v>
      </c>
      <c r="E6363" s="160" t="n">
        <v>36499.74</v>
      </c>
      <c r="F6363" s="160" t="n">
        <v>11160.58</v>
      </c>
    </row>
    <row r="6364">
      <c r="A6364" s="104" t="inlineStr">
        <is>
          <t>2025/26</t>
        </is>
      </c>
      <c r="B6364" s="104" t="inlineStr">
        <is>
          <t>HC-034</t>
        </is>
      </c>
      <c r="C6364" s="104" t="inlineStr">
        <is>
          <t>P023</t>
        </is>
      </c>
      <c r="D6364" s="159" t="n">
        <v>12882</v>
      </c>
      <c r="E6364" s="160" t="n">
        <v>26923.62</v>
      </c>
      <c r="F6364" s="160" t="n">
        <v>5915.17</v>
      </c>
    </row>
    <row r="6365">
      <c r="A6365" s="104" t="inlineStr">
        <is>
          <t>2025/26</t>
        </is>
      </c>
      <c r="B6365" s="104" t="inlineStr">
        <is>
          <t>HC-034</t>
        </is>
      </c>
      <c r="C6365" s="104" t="inlineStr">
        <is>
          <t>P024</t>
        </is>
      </c>
      <c r="D6365" s="159" t="n">
        <v>14247</v>
      </c>
      <c r="E6365" s="160" t="n">
        <v>32482.48</v>
      </c>
      <c r="F6365" s="160" t="n">
        <v>7541.55</v>
      </c>
    </row>
    <row r="6366">
      <c r="A6366" s="104" t="inlineStr">
        <is>
          <t>2025/26</t>
        </is>
      </c>
      <c r="B6366" s="104" t="inlineStr">
        <is>
          <t>HC-034</t>
        </is>
      </c>
      <c r="C6366" s="104" t="inlineStr">
        <is>
          <t>P025</t>
        </is>
      </c>
      <c r="D6366" s="159" t="n">
        <v>11547</v>
      </c>
      <c r="E6366" s="160" t="n">
        <v>46072.33</v>
      </c>
      <c r="F6366" s="160" t="n">
        <v>19147.92</v>
      </c>
    </row>
    <row r="6367">
      <c r="A6367" s="104" t="inlineStr">
        <is>
          <t>2025/26</t>
        </is>
      </c>
      <c r="B6367" s="104" t="inlineStr">
        <is>
          <t>HC-034</t>
        </is>
      </c>
      <c r="C6367" s="104" t="inlineStr">
        <is>
          <t>P026</t>
        </is>
      </c>
      <c r="D6367" s="159" t="n">
        <v>7100</v>
      </c>
      <c r="E6367" s="160" t="n">
        <v>33044.34</v>
      </c>
      <c r="F6367" s="160" t="n">
        <v>12128.11</v>
      </c>
    </row>
    <row r="6368">
      <c r="A6368" s="104" t="inlineStr">
        <is>
          <t>2025/26</t>
        </is>
      </c>
      <c r="B6368" s="104" t="inlineStr">
        <is>
          <t>HC-034</t>
        </is>
      </c>
      <c r="C6368" s="104" t="inlineStr">
        <is>
          <t>P027</t>
        </is>
      </c>
      <c r="D6368" s="159" t="n">
        <v>5497</v>
      </c>
      <c r="E6368" s="160" t="n">
        <v>25585.8</v>
      </c>
      <c r="F6368" s="160" t="n">
        <v>9376.33</v>
      </c>
    </row>
    <row r="6369">
      <c r="A6369" s="104" t="inlineStr">
        <is>
          <t>2025/26</t>
        </is>
      </c>
      <c r="B6369" s="104" t="inlineStr">
        <is>
          <t>HC-034</t>
        </is>
      </c>
      <c r="C6369" s="104" t="inlineStr">
        <is>
          <t>P028</t>
        </is>
      </c>
      <c r="D6369" s="159" t="n">
        <v>7774</v>
      </c>
      <c r="E6369" s="160" t="n">
        <v>38399.79</v>
      </c>
      <c r="F6369" s="160" t="n">
        <v>15023.03</v>
      </c>
    </row>
    <row r="6370">
      <c r="A6370" s="104" t="inlineStr">
        <is>
          <t>2025/26</t>
        </is>
      </c>
      <c r="B6370" s="104" t="inlineStr">
        <is>
          <t>HC-034</t>
        </is>
      </c>
      <c r="C6370" s="104" t="inlineStr">
        <is>
          <t>P029</t>
        </is>
      </c>
      <c r="D6370" s="159" t="n">
        <v>19571</v>
      </c>
      <c r="E6370" s="160" t="n">
        <v>39042.78</v>
      </c>
      <c r="F6370" s="160" t="n">
        <v>6678.37</v>
      </c>
    </row>
    <row r="6371">
      <c r="A6371" s="104" t="inlineStr">
        <is>
          <t>2025/26</t>
        </is>
      </c>
      <c r="B6371" s="104" t="inlineStr">
        <is>
          <t>HC-034</t>
        </is>
      </c>
      <c r="C6371" s="104" t="inlineStr">
        <is>
          <t>P030</t>
        </is>
      </c>
      <c r="D6371" s="159" t="n">
        <v>11398</v>
      </c>
      <c r="E6371" s="160" t="n">
        <v>35728.79</v>
      </c>
      <c r="F6371" s="160" t="n">
        <v>7866.06</v>
      </c>
    </row>
    <row r="6372">
      <c r="A6372" s="104" t="inlineStr">
        <is>
          <t>2025/26</t>
        </is>
      </c>
      <c r="B6372" s="104" t="inlineStr">
        <is>
          <t>HC-034</t>
        </is>
      </c>
      <c r="C6372" s="104" t="inlineStr">
        <is>
          <t>P031</t>
        </is>
      </c>
      <c r="D6372" s="159" t="n">
        <v>5061</v>
      </c>
      <c r="E6372" s="160" t="n">
        <v>26438.85</v>
      </c>
      <c r="F6372" s="160" t="n">
        <v>9049.030000000001</v>
      </c>
    </row>
    <row r="6373">
      <c r="A6373" s="104" t="inlineStr">
        <is>
          <t>2025/26</t>
        </is>
      </c>
      <c r="B6373" s="104" t="inlineStr">
        <is>
          <t>HC-034</t>
        </is>
      </c>
      <c r="C6373" s="104" t="inlineStr">
        <is>
          <t>P032</t>
        </is>
      </c>
      <c r="D6373" s="159" t="n">
        <v>6255</v>
      </c>
      <c r="E6373" s="160" t="n">
        <v>15455.97</v>
      </c>
      <c r="F6373" s="160" t="n">
        <v>3963.85</v>
      </c>
    </row>
    <row r="6374">
      <c r="A6374" s="104" t="inlineStr">
        <is>
          <t>2025/26</t>
        </is>
      </c>
      <c r="B6374" s="104" t="inlineStr">
        <is>
          <t>HC-034</t>
        </is>
      </c>
      <c r="C6374" s="104" t="inlineStr">
        <is>
          <t>P033</t>
        </is>
      </c>
      <c r="D6374" s="159" t="n">
        <v>4264</v>
      </c>
      <c r="E6374" s="160" t="n">
        <v>13772.74</v>
      </c>
      <c r="F6374" s="160" t="n">
        <v>4041.91</v>
      </c>
    </row>
    <row r="6375">
      <c r="A6375" s="104" t="inlineStr">
        <is>
          <t>2025/26</t>
        </is>
      </c>
      <c r="B6375" s="104" t="inlineStr">
        <is>
          <t>HC-034</t>
        </is>
      </c>
      <c r="C6375" s="104" t="inlineStr">
        <is>
          <t>P034</t>
        </is>
      </c>
      <c r="D6375" s="159" t="n">
        <v>2953</v>
      </c>
      <c r="E6375" s="160" t="n">
        <v>12909.88</v>
      </c>
      <c r="F6375" s="160" t="n">
        <v>4572.15</v>
      </c>
    </row>
    <row r="6376">
      <c r="A6376" s="104" t="inlineStr">
        <is>
          <t>2025/26</t>
        </is>
      </c>
      <c r="B6376" s="104" t="inlineStr">
        <is>
          <t>HC-034</t>
        </is>
      </c>
      <c r="C6376" s="104" t="inlineStr">
        <is>
          <t>P035</t>
        </is>
      </c>
      <c r="D6376" s="159" t="n">
        <v>3944</v>
      </c>
      <c r="E6376" s="160" t="n">
        <v>14612.92</v>
      </c>
      <c r="F6376" s="160" t="n">
        <v>4644.21</v>
      </c>
    </row>
    <row r="6377">
      <c r="A6377" s="104" t="inlineStr">
        <is>
          <t>2025/26</t>
        </is>
      </c>
      <c r="B6377" s="104" t="inlineStr">
        <is>
          <t>HC-034</t>
        </is>
      </c>
      <c r="C6377" s="104" t="inlineStr">
        <is>
          <t>P036</t>
        </is>
      </c>
      <c r="D6377" s="159" t="n">
        <v>3111</v>
      </c>
      <c r="E6377" s="160" t="n">
        <v>12411</v>
      </c>
      <c r="F6377" s="160" t="n">
        <v>4096.54</v>
      </c>
    </row>
    <row r="6378">
      <c r="A6378" s="104" t="inlineStr">
        <is>
          <t>2025/26</t>
        </is>
      </c>
      <c r="B6378" s="104" t="inlineStr">
        <is>
          <t>HC-034</t>
        </is>
      </c>
      <c r="C6378" s="104" t="inlineStr">
        <is>
          <t>P037</t>
        </is>
      </c>
      <c r="D6378" s="159" t="n">
        <v>4468</v>
      </c>
      <c r="E6378" s="160" t="n">
        <v>16130.25</v>
      </c>
      <c r="F6378" s="160" t="n">
        <v>6111.72</v>
      </c>
    </row>
    <row r="6379">
      <c r="A6379" s="104" t="inlineStr">
        <is>
          <t>2025/26</t>
        </is>
      </c>
      <c r="B6379" s="104" t="inlineStr">
        <is>
          <t>HC-034</t>
        </is>
      </c>
      <c r="C6379" s="104" t="inlineStr">
        <is>
          <t>P038</t>
        </is>
      </c>
      <c r="D6379" s="159" t="n">
        <v>2251</v>
      </c>
      <c r="E6379" s="160" t="n">
        <v>14751.47</v>
      </c>
      <c r="F6379" s="160" t="n">
        <v>5410.05</v>
      </c>
    </row>
    <row r="6380">
      <c r="A6380" s="104" t="inlineStr">
        <is>
          <t>2025/26</t>
        </is>
      </c>
      <c r="B6380" s="104" t="inlineStr">
        <is>
          <t>HC-034</t>
        </is>
      </c>
      <c r="C6380" s="104" t="inlineStr">
        <is>
          <t>P039</t>
        </is>
      </c>
      <c r="D6380" s="159" t="n">
        <v>2398</v>
      </c>
      <c r="E6380" s="160" t="n">
        <v>15717.67</v>
      </c>
      <c r="F6380" s="160" t="n">
        <v>5960.19</v>
      </c>
    </row>
    <row r="6381">
      <c r="A6381" s="104" t="inlineStr">
        <is>
          <t>2025/26</t>
        </is>
      </c>
      <c r="B6381" s="104" t="inlineStr">
        <is>
          <t>HC-034</t>
        </is>
      </c>
      <c r="C6381" s="104" t="inlineStr">
        <is>
          <t>P040</t>
        </is>
      </c>
      <c r="D6381" s="159" t="n">
        <v>905</v>
      </c>
      <c r="E6381" s="160" t="n">
        <v>7229.61</v>
      </c>
      <c r="F6381" s="160" t="n">
        <v>2687.5</v>
      </c>
    </row>
    <row r="6382">
      <c r="A6382" s="104" t="inlineStr">
        <is>
          <t>2025/26</t>
        </is>
      </c>
      <c r="B6382" s="104" t="inlineStr">
        <is>
          <t>HC-034</t>
        </is>
      </c>
      <c r="C6382" s="104" t="inlineStr">
        <is>
          <t>P041</t>
        </is>
      </c>
      <c r="D6382" s="159" t="n">
        <v>457</v>
      </c>
      <c r="E6382" s="160" t="n">
        <v>5168.85</v>
      </c>
      <c r="F6382" s="160" t="n">
        <v>2243.74</v>
      </c>
    </row>
    <row r="6383">
      <c r="A6383" s="104" t="inlineStr">
        <is>
          <t>2025/26</t>
        </is>
      </c>
      <c r="B6383" s="104" t="inlineStr">
        <is>
          <t>HC-034</t>
        </is>
      </c>
      <c r="C6383" s="104" t="inlineStr">
        <is>
          <t>P042</t>
        </is>
      </c>
      <c r="D6383" s="159" t="n">
        <v>804</v>
      </c>
      <c r="E6383" s="160" t="n">
        <v>3362.83</v>
      </c>
      <c r="F6383" s="160" t="n">
        <v>932.29</v>
      </c>
    </row>
    <row r="6384">
      <c r="A6384" s="104" t="inlineStr">
        <is>
          <t>2025/26</t>
        </is>
      </c>
      <c r="B6384" s="104" t="inlineStr">
        <is>
          <t>HC-035</t>
        </is>
      </c>
      <c r="C6384" s="104" t="inlineStr">
        <is>
          <t>P001</t>
        </is>
      </c>
      <c r="D6384" s="159" t="n">
        <v>5655</v>
      </c>
      <c r="E6384" s="160" t="n">
        <v>53174.33</v>
      </c>
      <c r="F6384" s="160" t="n">
        <v>18956.33</v>
      </c>
    </row>
    <row r="6385">
      <c r="A6385" s="104" t="inlineStr">
        <is>
          <t>2025/26</t>
        </is>
      </c>
      <c r="B6385" s="104" t="inlineStr">
        <is>
          <t>HC-035</t>
        </is>
      </c>
      <c r="C6385" s="104" t="inlineStr">
        <is>
          <t>P002</t>
        </is>
      </c>
      <c r="D6385" s="159" t="n">
        <v>7965</v>
      </c>
      <c r="E6385" s="160" t="n">
        <v>87021.96000000001</v>
      </c>
      <c r="F6385" s="160" t="n">
        <v>32904.56</v>
      </c>
    </row>
    <row r="6386">
      <c r="A6386" s="104" t="inlineStr">
        <is>
          <t>2025/26</t>
        </is>
      </c>
      <c r="B6386" s="104" t="inlineStr">
        <is>
          <t>HC-035</t>
        </is>
      </c>
      <c r="C6386" s="104" t="inlineStr">
        <is>
          <t>P003</t>
        </is>
      </c>
      <c r="D6386" s="159" t="n">
        <v>11233</v>
      </c>
      <c r="E6386" s="160" t="n">
        <v>78964.17999999999</v>
      </c>
      <c r="F6386" s="160" t="n">
        <v>26442.39</v>
      </c>
    </row>
    <row r="6387">
      <c r="A6387" s="104" t="inlineStr">
        <is>
          <t>2025/26</t>
        </is>
      </c>
      <c r="B6387" s="104" t="inlineStr">
        <is>
          <t>HC-035</t>
        </is>
      </c>
      <c r="C6387" s="104" t="inlineStr">
        <is>
          <t>P004</t>
        </is>
      </c>
      <c r="D6387" s="159" t="n">
        <v>5047</v>
      </c>
      <c r="E6387" s="160" t="n">
        <v>41238.09</v>
      </c>
      <c r="F6387" s="160" t="n">
        <v>13365.21</v>
      </c>
    </row>
    <row r="6388">
      <c r="A6388" s="104" t="inlineStr">
        <is>
          <t>2025/26</t>
        </is>
      </c>
      <c r="B6388" s="104" t="inlineStr">
        <is>
          <t>HC-035</t>
        </is>
      </c>
      <c r="C6388" s="104" t="inlineStr">
        <is>
          <t>P005</t>
        </is>
      </c>
      <c r="D6388" s="159" t="n">
        <v>10938</v>
      </c>
      <c r="E6388" s="160" t="n">
        <v>85207.82000000001</v>
      </c>
      <c r="F6388" s="160" t="n">
        <v>26697.4</v>
      </c>
    </row>
    <row r="6389">
      <c r="A6389" s="104" t="inlineStr">
        <is>
          <t>2025/26</t>
        </is>
      </c>
      <c r="B6389" s="104" t="inlineStr">
        <is>
          <t>HC-035</t>
        </is>
      </c>
      <c r="C6389" s="104" t="inlineStr">
        <is>
          <t>P006</t>
        </is>
      </c>
      <c r="D6389" s="159" t="n">
        <v>9814</v>
      </c>
      <c r="E6389" s="160" t="n">
        <v>82959.49000000001</v>
      </c>
      <c r="F6389" s="160" t="n">
        <v>24204.07</v>
      </c>
    </row>
    <row r="6390">
      <c r="A6390" s="104" t="inlineStr">
        <is>
          <t>2025/26</t>
        </is>
      </c>
      <c r="B6390" s="104" t="inlineStr">
        <is>
          <t>HC-035</t>
        </is>
      </c>
      <c r="C6390" s="104" t="inlineStr">
        <is>
          <t>P007</t>
        </is>
      </c>
      <c r="D6390" s="159" t="n">
        <v>10180</v>
      </c>
      <c r="E6390" s="160" t="n">
        <v>80259.53</v>
      </c>
      <c r="F6390" s="160" t="n">
        <v>21680.04</v>
      </c>
    </row>
    <row r="6391">
      <c r="A6391" s="104" t="inlineStr">
        <is>
          <t>2025/26</t>
        </is>
      </c>
      <c r="B6391" s="104" t="inlineStr">
        <is>
          <t>HC-035</t>
        </is>
      </c>
      <c r="C6391" s="104" t="inlineStr">
        <is>
          <t>P008</t>
        </is>
      </c>
      <c r="D6391" s="159" t="n">
        <v>8494</v>
      </c>
      <c r="E6391" s="160" t="n">
        <v>65366</v>
      </c>
      <c r="F6391" s="160" t="n">
        <v>24003.52</v>
      </c>
    </row>
    <row r="6392">
      <c r="A6392" s="104" t="inlineStr">
        <is>
          <t>2025/26</t>
        </is>
      </c>
      <c r="B6392" s="104" t="inlineStr">
        <is>
          <t>HC-035</t>
        </is>
      </c>
      <c r="C6392" s="104" t="inlineStr">
        <is>
          <t>P009</t>
        </is>
      </c>
      <c r="D6392" s="159" t="n">
        <v>330</v>
      </c>
      <c r="E6392" s="160" t="n">
        <v>4359.54</v>
      </c>
      <c r="F6392" s="160" t="n">
        <v>1772.3</v>
      </c>
    </row>
    <row r="6393">
      <c r="A6393" s="104" t="inlineStr">
        <is>
          <t>2025/26</t>
        </is>
      </c>
      <c r="B6393" s="104" t="inlineStr">
        <is>
          <t>HC-035</t>
        </is>
      </c>
      <c r="C6393" s="104" t="inlineStr">
        <is>
          <t>P010</t>
        </is>
      </c>
      <c r="D6393" s="159" t="n">
        <v>10747</v>
      </c>
      <c r="E6393" s="160" t="n">
        <v>66367.78</v>
      </c>
      <c r="F6393" s="160" t="n">
        <v>21506.74</v>
      </c>
    </row>
    <row r="6394">
      <c r="A6394" s="104" t="inlineStr">
        <is>
          <t>2025/26</t>
        </is>
      </c>
      <c r="B6394" s="104" t="inlineStr">
        <is>
          <t>HC-035</t>
        </is>
      </c>
      <c r="C6394" s="104" t="inlineStr">
        <is>
          <t>P011</t>
        </is>
      </c>
      <c r="D6394" s="159" t="n">
        <v>10705</v>
      </c>
      <c r="E6394" s="160" t="n">
        <v>32538.59</v>
      </c>
      <c r="F6394" s="160" t="n">
        <v>7732.27</v>
      </c>
    </row>
    <row r="6395">
      <c r="A6395" s="104" t="inlineStr">
        <is>
          <t>2025/26</t>
        </is>
      </c>
      <c r="B6395" s="104" t="inlineStr">
        <is>
          <t>HC-035</t>
        </is>
      </c>
      <c r="C6395" s="104" t="inlineStr">
        <is>
          <t>P012</t>
        </is>
      </c>
      <c r="D6395" s="159" t="n">
        <v>11504</v>
      </c>
      <c r="E6395" s="160" t="n">
        <v>44807.68</v>
      </c>
      <c r="F6395" s="160" t="n">
        <v>13551.91</v>
      </c>
    </row>
    <row r="6396">
      <c r="A6396" s="104" t="inlineStr">
        <is>
          <t>2025/26</t>
        </is>
      </c>
      <c r="B6396" s="104" t="inlineStr">
        <is>
          <t>HC-035</t>
        </is>
      </c>
      <c r="C6396" s="104" t="inlineStr">
        <is>
          <t>P013</t>
        </is>
      </c>
      <c r="D6396" s="159" t="n">
        <v>12010</v>
      </c>
      <c r="E6396" s="160" t="n">
        <v>43355.29</v>
      </c>
      <c r="F6396" s="160" t="n">
        <v>11240.16</v>
      </c>
    </row>
    <row r="6397">
      <c r="A6397" s="104" t="inlineStr">
        <is>
          <t>2025/26</t>
        </is>
      </c>
      <c r="B6397" s="104" t="inlineStr">
        <is>
          <t>HC-035</t>
        </is>
      </c>
      <c r="C6397" s="104" t="inlineStr">
        <is>
          <t>P014</t>
        </is>
      </c>
      <c r="D6397" s="159" t="n">
        <v>12901</v>
      </c>
      <c r="E6397" s="160" t="n">
        <v>52705.8</v>
      </c>
      <c r="F6397" s="160" t="n">
        <v>14807.24</v>
      </c>
    </row>
    <row r="6398">
      <c r="A6398" s="104" t="inlineStr">
        <is>
          <t>2025/26</t>
        </is>
      </c>
      <c r="B6398" s="104" t="inlineStr">
        <is>
          <t>HC-035</t>
        </is>
      </c>
      <c r="C6398" s="104" t="inlineStr">
        <is>
          <t>P015</t>
        </is>
      </c>
      <c r="D6398" s="159" t="n">
        <v>9023</v>
      </c>
      <c r="E6398" s="160" t="n">
        <v>44570.71</v>
      </c>
      <c r="F6398" s="160" t="n">
        <v>14928.08</v>
      </c>
    </row>
    <row r="6399">
      <c r="A6399" s="104" t="inlineStr">
        <is>
          <t>2025/26</t>
        </is>
      </c>
      <c r="B6399" s="104" t="inlineStr">
        <is>
          <t>HC-035</t>
        </is>
      </c>
      <c r="C6399" s="104" t="inlineStr">
        <is>
          <t>P016</t>
        </is>
      </c>
      <c r="D6399" s="159" t="n">
        <v>4651</v>
      </c>
      <c r="E6399" s="160" t="n">
        <v>30038.91</v>
      </c>
      <c r="F6399" s="160" t="n">
        <v>9409.75</v>
      </c>
    </row>
    <row r="6400">
      <c r="A6400" s="104" t="inlineStr">
        <is>
          <t>2025/26</t>
        </is>
      </c>
      <c r="B6400" s="104" t="inlineStr">
        <is>
          <t>HC-035</t>
        </is>
      </c>
      <c r="C6400" s="104" t="inlineStr">
        <is>
          <t>P017</t>
        </is>
      </c>
      <c r="D6400" s="159" t="n">
        <v>4431</v>
      </c>
      <c r="E6400" s="160" t="n">
        <v>31565.42</v>
      </c>
      <c r="F6400" s="160" t="n">
        <v>10912.41</v>
      </c>
    </row>
    <row r="6401">
      <c r="A6401" s="104" t="inlineStr">
        <is>
          <t>2025/26</t>
        </is>
      </c>
      <c r="B6401" s="104" t="inlineStr">
        <is>
          <t>HC-035</t>
        </is>
      </c>
      <c r="C6401" s="104" t="inlineStr">
        <is>
          <t>P018</t>
        </is>
      </c>
      <c r="D6401" s="159" t="n">
        <v>10211</v>
      </c>
      <c r="E6401" s="160" t="n">
        <v>28131.17</v>
      </c>
      <c r="F6401" s="160" t="n">
        <v>6077.62</v>
      </c>
    </row>
    <row r="6402">
      <c r="A6402" s="104" t="inlineStr">
        <is>
          <t>2025/26</t>
        </is>
      </c>
      <c r="B6402" s="104" t="inlineStr">
        <is>
          <t>HC-035</t>
        </is>
      </c>
      <c r="C6402" s="104" t="inlineStr">
        <is>
          <t>P019</t>
        </is>
      </c>
      <c r="D6402" s="159" t="n">
        <v>13184</v>
      </c>
      <c r="E6402" s="160" t="n">
        <v>35073.64</v>
      </c>
      <c r="F6402" s="160" t="n">
        <v>9094.440000000001</v>
      </c>
    </row>
    <row r="6403">
      <c r="A6403" s="104" t="inlineStr">
        <is>
          <t>2025/26</t>
        </is>
      </c>
      <c r="B6403" s="104" t="inlineStr">
        <is>
          <t>HC-035</t>
        </is>
      </c>
      <c r="C6403" s="104" t="inlineStr">
        <is>
          <t>P020</t>
        </is>
      </c>
      <c r="D6403" s="159" t="n">
        <v>8666</v>
      </c>
      <c r="E6403" s="160" t="n">
        <v>23051.41</v>
      </c>
      <c r="F6403" s="160" t="n">
        <v>5976.56</v>
      </c>
    </row>
    <row r="6404">
      <c r="A6404" s="104" t="inlineStr">
        <is>
          <t>2025/26</t>
        </is>
      </c>
      <c r="B6404" s="104" t="inlineStr">
        <is>
          <t>HC-035</t>
        </is>
      </c>
      <c r="C6404" s="104" t="inlineStr">
        <is>
          <t>P021</t>
        </is>
      </c>
      <c r="D6404" s="159" t="n">
        <v>13439</v>
      </c>
      <c r="E6404" s="160" t="n">
        <v>45960.16</v>
      </c>
      <c r="F6404" s="160" t="n">
        <v>12908.49</v>
      </c>
    </row>
    <row r="6405">
      <c r="A6405" s="104" t="inlineStr">
        <is>
          <t>2025/26</t>
        </is>
      </c>
      <c r="B6405" s="104" t="inlineStr">
        <is>
          <t>HC-035</t>
        </is>
      </c>
      <c r="C6405" s="104" t="inlineStr">
        <is>
          <t>P022</t>
        </is>
      </c>
      <c r="D6405" s="159" t="n">
        <v>11118</v>
      </c>
      <c r="E6405" s="160" t="n">
        <v>35910.57</v>
      </c>
      <c r="F6405" s="160" t="n">
        <v>9698.290000000001</v>
      </c>
    </row>
    <row r="6406">
      <c r="A6406" s="104" t="inlineStr">
        <is>
          <t>2025/26</t>
        </is>
      </c>
      <c r="B6406" s="104" t="inlineStr">
        <is>
          <t>HC-035</t>
        </is>
      </c>
      <c r="C6406" s="104" t="inlineStr">
        <is>
          <t>P023</t>
        </is>
      </c>
      <c r="D6406" s="159" t="n">
        <v>12604</v>
      </c>
      <c r="E6406" s="160" t="n">
        <v>26344.09</v>
      </c>
      <c r="F6406" s="160" t="n">
        <v>5123.39</v>
      </c>
    </row>
    <row r="6407">
      <c r="A6407" s="104" t="inlineStr">
        <is>
          <t>2025/26</t>
        </is>
      </c>
      <c r="B6407" s="104" t="inlineStr">
        <is>
          <t>HC-035</t>
        </is>
      </c>
      <c r="C6407" s="104" t="inlineStr">
        <is>
          <t>P024</t>
        </is>
      </c>
      <c r="D6407" s="159" t="n">
        <v>13918</v>
      </c>
      <c r="E6407" s="160" t="n">
        <v>31733.51</v>
      </c>
      <c r="F6407" s="160" t="n">
        <v>6512.99</v>
      </c>
    </row>
    <row r="6408">
      <c r="A6408" s="104" t="inlineStr">
        <is>
          <t>2025/26</t>
        </is>
      </c>
      <c r="B6408" s="104" t="inlineStr">
        <is>
          <t>HC-035</t>
        </is>
      </c>
      <c r="C6408" s="104" t="inlineStr">
        <is>
          <t>P025</t>
        </is>
      </c>
      <c r="D6408" s="159" t="n">
        <v>11333</v>
      </c>
      <c r="E6408" s="160" t="n">
        <v>45214.7</v>
      </c>
      <c r="F6408" s="160" t="n">
        <v>16608.71</v>
      </c>
    </row>
    <row r="6409">
      <c r="A6409" s="104" t="inlineStr">
        <is>
          <t>2025/26</t>
        </is>
      </c>
      <c r="B6409" s="104" t="inlineStr">
        <is>
          <t>HC-035</t>
        </is>
      </c>
      <c r="C6409" s="104" t="inlineStr">
        <is>
          <t>P026</t>
        </is>
      </c>
      <c r="D6409" s="159" t="n">
        <v>7200</v>
      </c>
      <c r="E6409" s="160" t="n">
        <v>33509.98</v>
      </c>
      <c r="F6409" s="160" t="n">
        <v>10861.27</v>
      </c>
    </row>
    <row r="6410">
      <c r="A6410" s="104" t="inlineStr">
        <is>
          <t>2025/26</t>
        </is>
      </c>
      <c r="B6410" s="104" t="inlineStr">
        <is>
          <t>HC-035</t>
        </is>
      </c>
      <c r="C6410" s="104" t="inlineStr">
        <is>
          <t>P027</t>
        </is>
      </c>
      <c r="D6410" s="159" t="n">
        <v>5601</v>
      </c>
      <c r="E6410" s="160" t="n">
        <v>26077.02</v>
      </c>
      <c r="F6410" s="160" t="n">
        <v>8452.790000000001</v>
      </c>
    </row>
    <row r="6411">
      <c r="A6411" s="104" t="inlineStr">
        <is>
          <t>2025/26</t>
        </is>
      </c>
      <c r="B6411" s="104" t="inlineStr">
        <is>
          <t>HC-035</t>
        </is>
      </c>
      <c r="C6411" s="104" t="inlineStr">
        <is>
          <t>P028</t>
        </is>
      </c>
      <c r="D6411" s="159" t="n">
        <v>7982</v>
      </c>
      <c r="E6411" s="160" t="n">
        <v>39424.6</v>
      </c>
      <c r="F6411" s="160" t="n">
        <v>13631.04</v>
      </c>
    </row>
    <row r="6412">
      <c r="A6412" s="104" t="inlineStr">
        <is>
          <t>2025/26</t>
        </is>
      </c>
      <c r="B6412" s="104" t="inlineStr">
        <is>
          <t>HC-035</t>
        </is>
      </c>
      <c r="C6412" s="104" t="inlineStr">
        <is>
          <t>P029</t>
        </is>
      </c>
      <c r="D6412" s="159" t="n">
        <v>19360</v>
      </c>
      <c r="E6412" s="160" t="n">
        <v>38622.77</v>
      </c>
      <c r="F6412" s="160" t="n">
        <v>5843.04</v>
      </c>
    </row>
    <row r="6413">
      <c r="A6413" s="104" t="inlineStr">
        <is>
          <t>2025/26</t>
        </is>
      </c>
      <c r="B6413" s="104" t="inlineStr">
        <is>
          <t>HC-035</t>
        </is>
      </c>
      <c r="C6413" s="104" t="inlineStr">
        <is>
          <t>P030</t>
        </is>
      </c>
      <c r="D6413" s="159" t="n">
        <v>10876</v>
      </c>
      <c r="E6413" s="160" t="n">
        <v>34094.65</v>
      </c>
      <c r="F6413" s="160" t="n">
        <v>6630.36</v>
      </c>
    </row>
    <row r="6414">
      <c r="A6414" s="104" t="inlineStr">
        <is>
          <t>2025/26</t>
        </is>
      </c>
      <c r="B6414" s="104" t="inlineStr">
        <is>
          <t>HC-035</t>
        </is>
      </c>
      <c r="C6414" s="104" t="inlineStr">
        <is>
          <t>P031</t>
        </is>
      </c>
      <c r="D6414" s="159" t="n">
        <v>5036</v>
      </c>
      <c r="E6414" s="160" t="n">
        <v>26303.83</v>
      </c>
      <c r="F6414" s="160" t="n">
        <v>7957.13</v>
      </c>
    </row>
    <row r="6415">
      <c r="A6415" s="104" t="inlineStr">
        <is>
          <t>2025/26</t>
        </is>
      </c>
      <c r="B6415" s="104" t="inlineStr">
        <is>
          <t>HC-035</t>
        </is>
      </c>
      <c r="C6415" s="104" t="inlineStr">
        <is>
          <t>P032</t>
        </is>
      </c>
      <c r="D6415" s="159" t="n">
        <v>6320</v>
      </c>
      <c r="E6415" s="160" t="n">
        <v>15609.94</v>
      </c>
      <c r="F6415" s="160" t="n">
        <v>3541.22</v>
      </c>
    </row>
    <row r="6416">
      <c r="A6416" s="104" t="inlineStr">
        <is>
          <t>2025/26</t>
        </is>
      </c>
      <c r="B6416" s="104" t="inlineStr">
        <is>
          <t>HC-035</t>
        </is>
      </c>
      <c r="C6416" s="104" t="inlineStr">
        <is>
          <t>P033</t>
        </is>
      </c>
      <c r="D6416" s="159" t="n">
        <v>4327</v>
      </c>
      <c r="E6416" s="160" t="n">
        <v>13972.76</v>
      </c>
      <c r="F6416" s="160" t="n">
        <v>3622.64</v>
      </c>
    </row>
    <row r="6417">
      <c r="A6417" s="104" t="inlineStr">
        <is>
          <t>2025/26</t>
        </is>
      </c>
      <c r="B6417" s="104" t="inlineStr">
        <is>
          <t>HC-035</t>
        </is>
      </c>
      <c r="C6417" s="104" t="inlineStr">
        <is>
          <t>P034</t>
        </is>
      </c>
      <c r="D6417" s="159" t="n">
        <v>2881</v>
      </c>
      <c r="E6417" s="160" t="n">
        <v>12587</v>
      </c>
      <c r="F6417" s="160" t="n">
        <v>3943.3</v>
      </c>
    </row>
    <row r="6418">
      <c r="A6418" s="104" t="inlineStr">
        <is>
          <t>2025/26</t>
        </is>
      </c>
      <c r="B6418" s="104" t="inlineStr">
        <is>
          <t>HC-035</t>
        </is>
      </c>
      <c r="C6418" s="104" t="inlineStr">
        <is>
          <t>P035</t>
        </is>
      </c>
      <c r="D6418" s="159" t="n">
        <v>4123</v>
      </c>
      <c r="E6418" s="160" t="n">
        <v>15272.42</v>
      </c>
      <c r="F6418" s="160" t="n">
        <v>4290.12</v>
      </c>
    </row>
    <row r="6419">
      <c r="A6419" s="104" t="inlineStr">
        <is>
          <t>2025/26</t>
        </is>
      </c>
      <c r="B6419" s="104" t="inlineStr">
        <is>
          <t>HC-035</t>
        </is>
      </c>
      <c r="C6419" s="104" t="inlineStr">
        <is>
          <t>P036</t>
        </is>
      </c>
      <c r="D6419" s="159" t="n">
        <v>2916</v>
      </c>
      <c r="E6419" s="160" t="n">
        <v>11643.23</v>
      </c>
      <c r="F6419" s="160" t="n">
        <v>3396.3</v>
      </c>
    </row>
    <row r="6420">
      <c r="A6420" s="104" t="inlineStr">
        <is>
          <t>2025/26</t>
        </is>
      </c>
      <c r="B6420" s="104" t="inlineStr">
        <is>
          <t>HC-035</t>
        </is>
      </c>
      <c r="C6420" s="104" t="inlineStr">
        <is>
          <t>P037</t>
        </is>
      </c>
      <c r="D6420" s="159" t="n">
        <v>4455</v>
      </c>
      <c r="E6420" s="160" t="n">
        <v>16083.48</v>
      </c>
      <c r="F6420" s="160" t="n">
        <v>5387.08</v>
      </c>
    </row>
    <row r="6421">
      <c r="A6421" s="104" t="inlineStr">
        <is>
          <t>2025/26</t>
        </is>
      </c>
      <c r="B6421" s="104" t="inlineStr">
        <is>
          <t>HC-035</t>
        </is>
      </c>
      <c r="C6421" s="104" t="inlineStr">
        <is>
          <t>P038</t>
        </is>
      </c>
      <c r="D6421" s="159" t="n">
        <v>2242</v>
      </c>
      <c r="E6421" s="160" t="n">
        <v>14704.6</v>
      </c>
      <c r="F6421" s="160" t="n">
        <v>4764.77</v>
      </c>
    </row>
    <row r="6422">
      <c r="A6422" s="104" t="inlineStr">
        <is>
          <t>2025/26</t>
        </is>
      </c>
      <c r="B6422" s="104" t="inlineStr">
        <is>
          <t>HC-035</t>
        </is>
      </c>
      <c r="C6422" s="104" t="inlineStr">
        <is>
          <t>P039</t>
        </is>
      </c>
      <c r="D6422" s="159" t="n">
        <v>2462</v>
      </c>
      <c r="E6422" s="160" t="n">
        <v>16127.22</v>
      </c>
      <c r="F6422" s="160" t="n">
        <v>5400.53</v>
      </c>
    </row>
    <row r="6423">
      <c r="A6423" s="104" t="inlineStr">
        <is>
          <t>2025/26</t>
        </is>
      </c>
      <c r="B6423" s="104" t="inlineStr">
        <is>
          <t>HC-035</t>
        </is>
      </c>
      <c r="C6423" s="104" t="inlineStr">
        <is>
          <t>P040</t>
        </is>
      </c>
      <c r="D6423" s="159" t="n">
        <v>834</v>
      </c>
      <c r="E6423" s="160" t="n">
        <v>6657.71</v>
      </c>
      <c r="F6423" s="160" t="n">
        <v>2159.26</v>
      </c>
    </row>
    <row r="6424">
      <c r="A6424" s="104" t="inlineStr">
        <is>
          <t>2025/26</t>
        </is>
      </c>
      <c r="B6424" s="104" t="inlineStr">
        <is>
          <t>HC-035</t>
        </is>
      </c>
      <c r="C6424" s="104" t="inlineStr">
        <is>
          <t>P041</t>
        </is>
      </c>
      <c r="D6424" s="159" t="n">
        <v>443</v>
      </c>
      <c r="E6424" s="160" t="n">
        <v>5012.18</v>
      </c>
      <c r="F6424" s="160" t="n">
        <v>1944.42</v>
      </c>
    </row>
    <row r="6425">
      <c r="A6425" s="104" t="inlineStr">
        <is>
          <t>2025/26</t>
        </is>
      </c>
      <c r="B6425" s="104" t="inlineStr">
        <is>
          <t>HC-035</t>
        </is>
      </c>
      <c r="C6425" s="104" t="inlineStr">
        <is>
          <t>P042</t>
        </is>
      </c>
      <c r="D6425" s="159" t="n">
        <v>811</v>
      </c>
      <c r="E6425" s="160" t="n">
        <v>3395.66</v>
      </c>
      <c r="F6425" s="160" t="n">
        <v>842.0599999999999</v>
      </c>
    </row>
    <row r="6426">
      <c r="A6426" s="104" t="inlineStr">
        <is>
          <t>2025/26</t>
        </is>
      </c>
      <c r="B6426" s="104" t="inlineStr">
        <is>
          <t>HC-036</t>
        </is>
      </c>
      <c r="C6426" s="104" t="inlineStr">
        <is>
          <t>P001</t>
        </is>
      </c>
      <c r="D6426" s="159" t="n">
        <v>5257</v>
      </c>
      <c r="E6426" s="160" t="n">
        <v>49429.36</v>
      </c>
      <c r="F6426" s="160" t="n">
        <v>17597.98</v>
      </c>
    </row>
    <row r="6427">
      <c r="A6427" s="104" t="inlineStr">
        <is>
          <t>2025/26</t>
        </is>
      </c>
      <c r="B6427" s="104" t="inlineStr">
        <is>
          <t>HC-036</t>
        </is>
      </c>
      <c r="C6427" s="104" t="inlineStr">
        <is>
          <t>P002</t>
        </is>
      </c>
      <c r="D6427" s="159" t="n">
        <v>7847</v>
      </c>
      <c r="E6427" s="160" t="n">
        <v>85722.7</v>
      </c>
      <c r="F6427" s="160" t="n">
        <v>32371.31</v>
      </c>
    </row>
    <row r="6428">
      <c r="A6428" s="104" t="inlineStr">
        <is>
          <t>2025/26</t>
        </is>
      </c>
      <c r="B6428" s="104" t="inlineStr">
        <is>
          <t>HC-036</t>
        </is>
      </c>
      <c r="C6428" s="104" t="inlineStr">
        <is>
          <t>P003</t>
        </is>
      </c>
      <c r="D6428" s="159" t="n">
        <v>10988</v>
      </c>
      <c r="E6428" s="160" t="n">
        <v>77237.92</v>
      </c>
      <c r="F6428" s="160" t="n">
        <v>25830.97</v>
      </c>
    </row>
    <row r="6429">
      <c r="A6429" s="104" t="inlineStr">
        <is>
          <t>2025/26</t>
        </is>
      </c>
      <c r="B6429" s="104" t="inlineStr">
        <is>
          <t>HC-036</t>
        </is>
      </c>
      <c r="C6429" s="104" t="inlineStr">
        <is>
          <t>P004</t>
        </is>
      </c>
      <c r="D6429" s="159" t="n">
        <v>4930</v>
      </c>
      <c r="E6429" s="160" t="n">
        <v>40280.12</v>
      </c>
      <c r="F6429" s="160" t="n">
        <v>13039.38</v>
      </c>
    </row>
    <row r="6430">
      <c r="A6430" s="104" t="inlineStr">
        <is>
          <t>2025/26</t>
        </is>
      </c>
      <c r="B6430" s="104" t="inlineStr">
        <is>
          <t>HC-036</t>
        </is>
      </c>
      <c r="C6430" s="104" t="inlineStr">
        <is>
          <t>P005</t>
        </is>
      </c>
      <c r="D6430" s="159" t="n">
        <v>11082</v>
      </c>
      <c r="E6430" s="160" t="n">
        <v>86338.33</v>
      </c>
      <c r="F6430" s="160" t="n">
        <v>27017.6</v>
      </c>
    </row>
    <row r="6431">
      <c r="A6431" s="104" t="inlineStr">
        <is>
          <t>2025/26</t>
        </is>
      </c>
      <c r="B6431" s="104" t="inlineStr">
        <is>
          <t>HC-036</t>
        </is>
      </c>
      <c r="C6431" s="104" t="inlineStr">
        <is>
          <t>P006</t>
        </is>
      </c>
      <c r="D6431" s="159" t="n">
        <v>10172</v>
      </c>
      <c r="E6431" s="160" t="n">
        <v>86002.75999999999</v>
      </c>
      <c r="F6431" s="160" t="n">
        <v>25054.91</v>
      </c>
    </row>
    <row r="6432">
      <c r="A6432" s="104" t="inlineStr">
        <is>
          <t>2025/26</t>
        </is>
      </c>
      <c r="B6432" s="104" t="inlineStr">
        <is>
          <t>HC-036</t>
        </is>
      </c>
      <c r="C6432" s="104" t="inlineStr">
        <is>
          <t>P007</t>
        </is>
      </c>
      <c r="D6432" s="159" t="n">
        <v>9858</v>
      </c>
      <c r="E6432" s="160" t="n">
        <v>77727.10000000001</v>
      </c>
      <c r="F6432" s="160" t="n">
        <v>20969.52</v>
      </c>
    </row>
    <row r="6433">
      <c r="A6433" s="104" t="inlineStr">
        <is>
          <t>2025/26</t>
        </is>
      </c>
      <c r="B6433" s="104" t="inlineStr">
        <is>
          <t>HC-036</t>
        </is>
      </c>
      <c r="C6433" s="104" t="inlineStr">
        <is>
          <t>P008</t>
        </is>
      </c>
      <c r="D6433" s="159" t="n">
        <v>7905</v>
      </c>
      <c r="E6433" s="160" t="n">
        <v>60827.89</v>
      </c>
      <c r="F6433" s="160" t="n">
        <v>22309.29</v>
      </c>
    </row>
    <row r="6434">
      <c r="A6434" s="104" t="inlineStr">
        <is>
          <t>2025/26</t>
        </is>
      </c>
      <c r="B6434" s="104" t="inlineStr">
        <is>
          <t>HC-036</t>
        </is>
      </c>
      <c r="C6434" s="104" t="inlineStr">
        <is>
          <t>P009</t>
        </is>
      </c>
      <c r="D6434" s="159" t="n">
        <v>295</v>
      </c>
      <c r="E6434" s="160" t="n">
        <v>3893.6</v>
      </c>
      <c r="F6434" s="160" t="n">
        <v>1577.36</v>
      </c>
    </row>
    <row r="6435">
      <c r="A6435" s="104" t="inlineStr">
        <is>
          <t>2025/26</t>
        </is>
      </c>
      <c r="B6435" s="104" t="inlineStr">
        <is>
          <t>HC-036</t>
        </is>
      </c>
      <c r="C6435" s="104" t="inlineStr">
        <is>
          <t>P010</t>
        </is>
      </c>
      <c r="D6435" s="159" t="n">
        <v>11042</v>
      </c>
      <c r="E6435" s="160" t="n">
        <v>68196.05</v>
      </c>
      <c r="F6435" s="160" t="n">
        <v>22073.5</v>
      </c>
    </row>
    <row r="6436">
      <c r="A6436" s="104" t="inlineStr">
        <is>
          <t>2025/26</t>
        </is>
      </c>
      <c r="B6436" s="104" t="inlineStr">
        <is>
          <t>HC-036</t>
        </is>
      </c>
      <c r="C6436" s="104" t="inlineStr">
        <is>
          <t>P011</t>
        </is>
      </c>
      <c r="D6436" s="159" t="n">
        <v>9643</v>
      </c>
      <c r="E6436" s="160" t="n">
        <v>29319.19</v>
      </c>
      <c r="F6436" s="160" t="n">
        <v>6959.56</v>
      </c>
    </row>
    <row r="6437">
      <c r="A6437" s="104" t="inlineStr">
        <is>
          <t>2025/26</t>
        </is>
      </c>
      <c r="B6437" s="104" t="inlineStr">
        <is>
          <t>HC-036</t>
        </is>
      </c>
      <c r="C6437" s="104" t="inlineStr">
        <is>
          <t>P012</t>
        </is>
      </c>
      <c r="D6437" s="159" t="n">
        <v>11328</v>
      </c>
      <c r="E6437" s="160" t="n">
        <v>44121.52</v>
      </c>
      <c r="F6437" s="160" t="n">
        <v>13327.2</v>
      </c>
    </row>
    <row r="6438">
      <c r="A6438" s="104" t="inlineStr">
        <is>
          <t>2025/26</t>
        </is>
      </c>
      <c r="B6438" s="104" t="inlineStr">
        <is>
          <t>HC-036</t>
        </is>
      </c>
      <c r="C6438" s="104" t="inlineStr">
        <is>
          <t>P013</t>
        </is>
      </c>
      <c r="D6438" s="159" t="n">
        <v>11433</v>
      </c>
      <c r="E6438" s="160" t="n">
        <v>41274.46</v>
      </c>
      <c r="F6438" s="160" t="n">
        <v>10686.24</v>
      </c>
    </row>
    <row r="6439">
      <c r="A6439" s="104" t="inlineStr">
        <is>
          <t>2025/26</t>
        </is>
      </c>
      <c r="B6439" s="104" t="inlineStr">
        <is>
          <t>HC-036</t>
        </is>
      </c>
      <c r="C6439" s="104" t="inlineStr">
        <is>
          <t>P014</t>
        </is>
      </c>
      <c r="D6439" s="159" t="n">
        <v>12699</v>
      </c>
      <c r="E6439" s="160" t="n">
        <v>51873.45</v>
      </c>
      <c r="F6439" s="160" t="n">
        <v>14550.83</v>
      </c>
    </row>
    <row r="6440">
      <c r="A6440" s="104" t="inlineStr">
        <is>
          <t>2025/26</t>
        </is>
      </c>
      <c r="B6440" s="104" t="inlineStr">
        <is>
          <t>HC-036</t>
        </is>
      </c>
      <c r="C6440" s="104" t="inlineStr">
        <is>
          <t>P015</t>
        </is>
      </c>
      <c r="D6440" s="159" t="n">
        <v>8668</v>
      </c>
      <c r="E6440" s="160" t="n">
        <v>42826.75</v>
      </c>
      <c r="F6440" s="160" t="n">
        <v>14324.34</v>
      </c>
    </row>
    <row r="6441">
      <c r="A6441" s="104" t="inlineStr">
        <is>
          <t>2025/26</t>
        </is>
      </c>
      <c r="B6441" s="104" t="inlineStr">
        <is>
          <t>HC-036</t>
        </is>
      </c>
      <c r="C6441" s="104" t="inlineStr">
        <is>
          <t>P016</t>
        </is>
      </c>
      <c r="D6441" s="159" t="n">
        <v>4736</v>
      </c>
      <c r="E6441" s="160" t="n">
        <v>30605.38</v>
      </c>
      <c r="F6441" s="160" t="n">
        <v>9577.209999999999</v>
      </c>
    </row>
    <row r="6442">
      <c r="A6442" s="104" t="inlineStr">
        <is>
          <t>2025/26</t>
        </is>
      </c>
      <c r="B6442" s="104" t="inlineStr">
        <is>
          <t>HC-036</t>
        </is>
      </c>
      <c r="C6442" s="104" t="inlineStr">
        <is>
          <t>P017</t>
        </is>
      </c>
      <c r="D6442" s="159" t="n">
        <v>4134</v>
      </c>
      <c r="E6442" s="160" t="n">
        <v>29462.05</v>
      </c>
      <c r="F6442" s="160" t="n">
        <v>10172.17</v>
      </c>
    </row>
    <row r="6443">
      <c r="A6443" s="104" t="inlineStr">
        <is>
          <t>2025/26</t>
        </is>
      </c>
      <c r="B6443" s="104" t="inlineStr">
        <is>
          <t>HC-036</t>
        </is>
      </c>
      <c r="C6443" s="104" t="inlineStr">
        <is>
          <t>P018</t>
        </is>
      </c>
      <c r="D6443" s="159" t="n">
        <v>9582</v>
      </c>
      <c r="E6443" s="160" t="n">
        <v>26398.88</v>
      </c>
      <c r="F6443" s="160" t="n">
        <v>5696.16</v>
      </c>
    </row>
    <row r="6444">
      <c r="A6444" s="104" t="inlineStr">
        <is>
          <t>2025/26</t>
        </is>
      </c>
      <c r="B6444" s="104" t="inlineStr">
        <is>
          <t>HC-036</t>
        </is>
      </c>
      <c r="C6444" s="104" t="inlineStr">
        <is>
          <t>P019</t>
        </is>
      </c>
      <c r="D6444" s="159" t="n">
        <v>12821</v>
      </c>
      <c r="E6444" s="160" t="n">
        <v>34101.53</v>
      </c>
      <c r="F6444" s="160" t="n">
        <v>8831.48</v>
      </c>
    </row>
    <row r="6445">
      <c r="A6445" s="104" t="inlineStr">
        <is>
          <t>2025/26</t>
        </is>
      </c>
      <c r="B6445" s="104" t="inlineStr">
        <is>
          <t>HC-036</t>
        </is>
      </c>
      <c r="C6445" s="104" t="inlineStr">
        <is>
          <t>P020</t>
        </is>
      </c>
      <c r="D6445" s="159" t="n">
        <v>8327</v>
      </c>
      <c r="E6445" s="160" t="n">
        <v>22149.25</v>
      </c>
      <c r="F6445" s="160" t="n">
        <v>5734.77</v>
      </c>
    </row>
    <row r="6446">
      <c r="A6446" s="104" t="inlineStr">
        <is>
          <t>2025/26</t>
        </is>
      </c>
      <c r="B6446" s="104" t="inlineStr">
        <is>
          <t>HC-036</t>
        </is>
      </c>
      <c r="C6446" s="104" t="inlineStr">
        <is>
          <t>P021</t>
        </is>
      </c>
      <c r="D6446" s="159" t="n">
        <v>12801</v>
      </c>
      <c r="E6446" s="160" t="n">
        <v>43782.91</v>
      </c>
      <c r="F6446" s="160" t="n">
        <v>12282.33</v>
      </c>
    </row>
    <row r="6447">
      <c r="A6447" s="104" t="inlineStr">
        <is>
          <t>2025/26</t>
        </is>
      </c>
      <c r="B6447" s="104" t="inlineStr">
        <is>
          <t>HC-036</t>
        </is>
      </c>
      <c r="C6447" s="104" t="inlineStr">
        <is>
          <t>P022</t>
        </is>
      </c>
      <c r="D6447" s="159" t="n">
        <v>10984</v>
      </c>
      <c r="E6447" s="160" t="n">
        <v>35480.84</v>
      </c>
      <c r="F6447" s="160" t="n">
        <v>9570.969999999999</v>
      </c>
    </row>
    <row r="6448">
      <c r="A6448" s="104" t="inlineStr">
        <is>
          <t>2025/26</t>
        </is>
      </c>
      <c r="B6448" s="104" t="inlineStr">
        <is>
          <t>HC-036</t>
        </is>
      </c>
      <c r="C6448" s="104" t="inlineStr">
        <is>
          <t>P023</t>
        </is>
      </c>
      <c r="D6448" s="159" t="n">
        <v>11755</v>
      </c>
      <c r="E6448" s="160" t="n">
        <v>24567.14</v>
      </c>
      <c r="F6448" s="160" t="n">
        <v>4771.14</v>
      </c>
    </row>
    <row r="6449">
      <c r="A6449" s="104" t="inlineStr">
        <is>
          <t>2025/26</t>
        </is>
      </c>
      <c r="B6449" s="104" t="inlineStr">
        <is>
          <t>HC-036</t>
        </is>
      </c>
      <c r="C6449" s="104" t="inlineStr">
        <is>
          <t>P024</t>
        </is>
      </c>
      <c r="D6449" s="159" t="n">
        <v>13221</v>
      </c>
      <c r="E6449" s="160" t="n">
        <v>30142.34</v>
      </c>
      <c r="F6449" s="160" t="n">
        <v>6178.53</v>
      </c>
    </row>
    <row r="6450">
      <c r="A6450" s="104" t="inlineStr">
        <is>
          <t>2025/26</t>
        </is>
      </c>
      <c r="B6450" s="104" t="inlineStr">
        <is>
          <t>HC-036</t>
        </is>
      </c>
      <c r="C6450" s="104" t="inlineStr">
        <is>
          <t>P025</t>
        </is>
      </c>
      <c r="D6450" s="159" t="n">
        <v>11347</v>
      </c>
      <c r="E6450" s="160" t="n">
        <v>45272.37</v>
      </c>
      <c r="F6450" s="160" t="n">
        <v>16604.9</v>
      </c>
    </row>
    <row r="6451">
      <c r="A6451" s="104" t="inlineStr">
        <is>
          <t>2025/26</t>
        </is>
      </c>
      <c r="B6451" s="104" t="inlineStr">
        <is>
          <t>HC-036</t>
        </is>
      </c>
      <c r="C6451" s="104" t="inlineStr">
        <is>
          <t>P026</t>
        </is>
      </c>
      <c r="D6451" s="159" t="n">
        <v>6512</v>
      </c>
      <c r="E6451" s="160" t="n">
        <v>30322.26</v>
      </c>
      <c r="F6451" s="160" t="n">
        <v>9813.870000000001</v>
      </c>
    </row>
    <row r="6452">
      <c r="A6452" s="104" t="inlineStr">
        <is>
          <t>2025/26</t>
        </is>
      </c>
      <c r="B6452" s="104" t="inlineStr">
        <is>
          <t>HC-036</t>
        </is>
      </c>
      <c r="C6452" s="104" t="inlineStr">
        <is>
          <t>P027</t>
        </is>
      </c>
      <c r="D6452" s="159" t="n">
        <v>5812</v>
      </c>
      <c r="E6452" s="160" t="n">
        <v>27058.96</v>
      </c>
      <c r="F6452" s="160" t="n">
        <v>8758.360000000001</v>
      </c>
    </row>
    <row r="6453">
      <c r="A6453" s="104" t="inlineStr">
        <is>
          <t>2025/26</t>
        </is>
      </c>
      <c r="B6453" s="104" t="inlineStr">
        <is>
          <t>HC-036</t>
        </is>
      </c>
      <c r="C6453" s="104" t="inlineStr">
        <is>
          <t>P028</t>
        </is>
      </c>
      <c r="D6453" s="159" t="n">
        <v>7931</v>
      </c>
      <c r="E6453" s="160" t="n">
        <v>39175.66</v>
      </c>
      <c r="F6453" s="160" t="n">
        <v>13528.46</v>
      </c>
    </row>
    <row r="6454">
      <c r="A6454" s="104" t="inlineStr">
        <is>
          <t>2025/26</t>
        </is>
      </c>
      <c r="B6454" s="104" t="inlineStr">
        <is>
          <t>HC-036</t>
        </is>
      </c>
      <c r="C6454" s="104" t="inlineStr">
        <is>
          <t>P029</t>
        </is>
      </c>
      <c r="D6454" s="159" t="n">
        <v>19423</v>
      </c>
      <c r="E6454" s="160" t="n">
        <v>38747.72</v>
      </c>
      <c r="F6454" s="160" t="n">
        <v>5852.42</v>
      </c>
    </row>
    <row r="6455">
      <c r="A6455" s="104" t="inlineStr">
        <is>
          <t>2025/26</t>
        </is>
      </c>
      <c r="B6455" s="104" t="inlineStr">
        <is>
          <t>HC-036</t>
        </is>
      </c>
      <c r="C6455" s="104" t="inlineStr">
        <is>
          <t>P030</t>
        </is>
      </c>
      <c r="D6455" s="159" t="n">
        <v>10352</v>
      </c>
      <c r="E6455" s="160" t="n">
        <v>32454.67</v>
      </c>
      <c r="F6455" s="160" t="n">
        <v>6303.65</v>
      </c>
    </row>
    <row r="6456">
      <c r="A6456" s="104" t="inlineStr">
        <is>
          <t>2025/26</t>
        </is>
      </c>
      <c r="B6456" s="104" t="inlineStr">
        <is>
          <t>HC-036</t>
        </is>
      </c>
      <c r="C6456" s="104" t="inlineStr">
        <is>
          <t>P031</t>
        </is>
      </c>
      <c r="D6456" s="159" t="n">
        <v>4741</v>
      </c>
      <c r="E6456" s="160" t="n">
        <v>24777.91</v>
      </c>
      <c r="F6456" s="160" t="n">
        <v>7485.72</v>
      </c>
    </row>
    <row r="6457">
      <c r="A6457" s="104" t="inlineStr">
        <is>
          <t>2025/26</t>
        </is>
      </c>
      <c r="B6457" s="104" t="inlineStr">
        <is>
          <t>HC-036</t>
        </is>
      </c>
      <c r="C6457" s="104" t="inlineStr">
        <is>
          <t>P032</t>
        </is>
      </c>
      <c r="D6457" s="159" t="n">
        <v>5897</v>
      </c>
      <c r="E6457" s="160" t="n">
        <v>14568.17</v>
      </c>
      <c r="F6457" s="160" t="n">
        <v>3300.12</v>
      </c>
    </row>
    <row r="6458">
      <c r="A6458" s="104" t="inlineStr">
        <is>
          <t>2025/26</t>
        </is>
      </c>
      <c r="B6458" s="104" t="inlineStr">
        <is>
          <t>HC-036</t>
        </is>
      </c>
      <c r="C6458" s="104" t="inlineStr">
        <is>
          <t>P033</t>
        </is>
      </c>
      <c r="D6458" s="159" t="n">
        <v>4025</v>
      </c>
      <c r="E6458" s="160" t="n">
        <v>12998.79</v>
      </c>
      <c r="F6458" s="160" t="n">
        <v>3365.3</v>
      </c>
    </row>
    <row r="6459">
      <c r="A6459" s="104" t="inlineStr">
        <is>
          <t>2025/26</t>
        </is>
      </c>
      <c r="B6459" s="104" t="inlineStr">
        <is>
          <t>HC-036</t>
        </is>
      </c>
      <c r="C6459" s="104" t="inlineStr">
        <is>
          <t>P034</t>
        </is>
      </c>
      <c r="D6459" s="159" t="n">
        <v>2814</v>
      </c>
      <c r="E6459" s="160" t="n">
        <v>12299.08</v>
      </c>
      <c r="F6459" s="160" t="n">
        <v>3848.16</v>
      </c>
    </row>
    <row r="6460">
      <c r="A6460" s="104" t="inlineStr">
        <is>
          <t>2025/26</t>
        </is>
      </c>
      <c r="B6460" s="104" t="inlineStr">
        <is>
          <t>HC-036</t>
        </is>
      </c>
      <c r="C6460" s="104" t="inlineStr">
        <is>
          <t>P035</t>
        </is>
      </c>
      <c r="D6460" s="159" t="n">
        <v>3676</v>
      </c>
      <c r="E6460" s="160" t="n">
        <v>13615.64</v>
      </c>
      <c r="F6460" s="160" t="n">
        <v>3819.31</v>
      </c>
    </row>
    <row r="6461">
      <c r="A6461" s="104" t="inlineStr">
        <is>
          <t>2025/26</t>
        </is>
      </c>
      <c r="B6461" s="104" t="inlineStr">
        <is>
          <t>HC-036</t>
        </is>
      </c>
      <c r="C6461" s="104" t="inlineStr">
        <is>
          <t>P036</t>
        </is>
      </c>
      <c r="D6461" s="159" t="n">
        <v>2941</v>
      </c>
      <c r="E6461" s="160" t="n">
        <v>11732.55</v>
      </c>
      <c r="F6461" s="160" t="n">
        <v>3417.15</v>
      </c>
    </row>
    <row r="6462">
      <c r="A6462" s="104" t="inlineStr">
        <is>
          <t>2025/26</t>
        </is>
      </c>
      <c r="B6462" s="104" t="inlineStr">
        <is>
          <t>HC-036</t>
        </is>
      </c>
      <c r="C6462" s="104" t="inlineStr">
        <is>
          <t>P037</t>
        </is>
      </c>
      <c r="D6462" s="159" t="n">
        <v>4288</v>
      </c>
      <c r="E6462" s="160" t="n">
        <v>15475.28</v>
      </c>
      <c r="F6462" s="160" t="n">
        <v>5175.61</v>
      </c>
    </row>
    <row r="6463">
      <c r="A6463" s="104" t="inlineStr">
        <is>
          <t>2025/26</t>
        </is>
      </c>
      <c r="B6463" s="104" t="inlineStr">
        <is>
          <t>HC-036</t>
        </is>
      </c>
      <c r="C6463" s="104" t="inlineStr">
        <is>
          <t>P038</t>
        </is>
      </c>
      <c r="D6463" s="159" t="n">
        <v>2134</v>
      </c>
      <c r="E6463" s="160" t="n">
        <v>13982.03</v>
      </c>
      <c r="F6463" s="160" t="n">
        <v>4526.15</v>
      </c>
    </row>
    <row r="6464">
      <c r="A6464" s="104" t="inlineStr">
        <is>
          <t>2025/26</t>
        </is>
      </c>
      <c r="B6464" s="104" t="inlineStr">
        <is>
          <t>HC-036</t>
        </is>
      </c>
      <c r="C6464" s="104" t="inlineStr">
        <is>
          <t>P039</t>
        </is>
      </c>
      <c r="D6464" s="159" t="n">
        <v>2314</v>
      </c>
      <c r="E6464" s="160" t="n">
        <v>15160.11</v>
      </c>
      <c r="F6464" s="160" t="n">
        <v>5069.49</v>
      </c>
    </row>
    <row r="6465">
      <c r="A6465" s="104" t="inlineStr">
        <is>
          <t>2025/26</t>
        </is>
      </c>
      <c r="B6465" s="104" t="inlineStr">
        <is>
          <t>HC-036</t>
        </is>
      </c>
      <c r="C6465" s="104" t="inlineStr">
        <is>
          <t>P040</t>
        </is>
      </c>
      <c r="D6465" s="159" t="n">
        <v>884</v>
      </c>
      <c r="E6465" s="160" t="n">
        <v>7056.38</v>
      </c>
      <c r="F6465" s="160" t="n">
        <v>2283.53</v>
      </c>
    </row>
    <row r="6466">
      <c r="A6466" s="104" t="inlineStr">
        <is>
          <t>2025/26</t>
        </is>
      </c>
      <c r="B6466" s="104" t="inlineStr">
        <is>
          <t>HC-036</t>
        </is>
      </c>
      <c r="C6466" s="104" t="inlineStr">
        <is>
          <t>P041</t>
        </is>
      </c>
      <c r="D6466" s="159" t="n">
        <v>412</v>
      </c>
      <c r="E6466" s="160" t="n">
        <v>4645.78</v>
      </c>
      <c r="F6466" s="160" t="n">
        <v>1804.39</v>
      </c>
    </row>
    <row r="6467">
      <c r="A6467" s="104" t="inlineStr">
        <is>
          <t>2025/26</t>
        </is>
      </c>
      <c r="B6467" s="104" t="inlineStr">
        <is>
          <t>HC-036</t>
        </is>
      </c>
      <c r="C6467" s="104" t="inlineStr">
        <is>
          <t>P042</t>
        </is>
      </c>
      <c r="D6467" s="159" t="n">
        <v>758</v>
      </c>
      <c r="E6467" s="160" t="n">
        <v>3165.66</v>
      </c>
      <c r="F6467" s="160" t="n">
        <v>785.49</v>
      </c>
    </row>
    <row r="6468">
      <c r="A6468" s="104" t="inlineStr">
        <is>
          <t>2025/26</t>
        </is>
      </c>
      <c r="B6468" s="104" t="inlineStr">
        <is>
          <t>HC-037</t>
        </is>
      </c>
      <c r="C6468" s="104" t="inlineStr">
        <is>
          <t>P001</t>
        </is>
      </c>
      <c r="D6468" s="159" t="n">
        <v>5067</v>
      </c>
      <c r="E6468" s="160" t="n">
        <v>47645.06</v>
      </c>
      <c r="F6468" s="160" t="n">
        <v>16930.52</v>
      </c>
    </row>
    <row r="6469">
      <c r="A6469" s="104" t="inlineStr">
        <is>
          <t>2025/26</t>
        </is>
      </c>
      <c r="B6469" s="104" t="inlineStr">
        <is>
          <t>HC-037</t>
        </is>
      </c>
      <c r="C6469" s="104" t="inlineStr">
        <is>
          <t>P002</t>
        </is>
      </c>
      <c r="D6469" s="159" t="n">
        <v>7554</v>
      </c>
      <c r="E6469" s="160" t="n">
        <v>82521.8</v>
      </c>
      <c r="F6469" s="160" t="n">
        <v>31105.96</v>
      </c>
    </row>
    <row r="6470">
      <c r="A6470" s="104" t="inlineStr">
        <is>
          <t>2025/26</t>
        </is>
      </c>
      <c r="B6470" s="104" t="inlineStr">
        <is>
          <t>HC-037</t>
        </is>
      </c>
      <c r="C6470" s="104" t="inlineStr">
        <is>
          <t>P003</t>
        </is>
      </c>
      <c r="D6470" s="159" t="n">
        <v>10178</v>
      </c>
      <c r="E6470" s="160" t="n">
        <v>71551.10000000001</v>
      </c>
      <c r="F6470" s="160" t="n">
        <v>23888.1</v>
      </c>
    </row>
    <row r="6471">
      <c r="A6471" s="104" t="inlineStr">
        <is>
          <t>2025/26</t>
        </is>
      </c>
      <c r="B6471" s="104" t="inlineStr">
        <is>
          <t>HC-037</t>
        </is>
      </c>
      <c r="C6471" s="104" t="inlineStr">
        <is>
          <t>P004</t>
        </is>
      </c>
      <c r="D6471" s="159" t="n">
        <v>4468</v>
      </c>
      <c r="E6471" s="160" t="n">
        <v>36491.45</v>
      </c>
      <c r="F6471" s="160" t="n">
        <v>11790.28</v>
      </c>
    </row>
    <row r="6472">
      <c r="A6472" s="104" t="inlineStr">
        <is>
          <t>2025/26</t>
        </is>
      </c>
      <c r="B6472" s="104" t="inlineStr">
        <is>
          <t>HC-037</t>
        </is>
      </c>
      <c r="C6472" s="104" t="inlineStr">
        <is>
          <t>P005</t>
        </is>
      </c>
      <c r="D6472" s="159" t="n">
        <v>10075</v>
      </c>
      <c r="E6472" s="160" t="n">
        <v>78492.89</v>
      </c>
      <c r="F6472" s="160" t="n">
        <v>24508.71</v>
      </c>
    </row>
    <row r="6473">
      <c r="A6473" s="104" t="inlineStr">
        <is>
          <t>2025/26</t>
        </is>
      </c>
      <c r="B6473" s="104" t="inlineStr">
        <is>
          <t>HC-037</t>
        </is>
      </c>
      <c r="C6473" s="104" t="inlineStr">
        <is>
          <t>P006</t>
        </is>
      </c>
      <c r="D6473" s="159" t="n">
        <v>8857</v>
      </c>
      <c r="E6473" s="160" t="n">
        <v>74890.05</v>
      </c>
      <c r="F6473" s="160" t="n">
        <v>21775.28</v>
      </c>
    </row>
    <row r="6474">
      <c r="A6474" s="104" t="inlineStr">
        <is>
          <t>2025/26</t>
        </is>
      </c>
      <c r="B6474" s="104" t="inlineStr">
        <is>
          <t>HC-037</t>
        </is>
      </c>
      <c r="C6474" s="104" t="inlineStr">
        <is>
          <t>P007</t>
        </is>
      </c>
      <c r="D6474" s="159" t="n">
        <v>8754</v>
      </c>
      <c r="E6474" s="160" t="n">
        <v>69035.71000000001</v>
      </c>
      <c r="F6474" s="160" t="n">
        <v>18589.25</v>
      </c>
    </row>
    <row r="6475">
      <c r="A6475" s="104" t="inlineStr">
        <is>
          <t>2025/26</t>
        </is>
      </c>
      <c r="B6475" s="104" t="inlineStr">
        <is>
          <t>HC-037</t>
        </is>
      </c>
      <c r="C6475" s="104" t="inlineStr">
        <is>
          <t>P008</t>
        </is>
      </c>
      <c r="D6475" s="159" t="n">
        <v>7746</v>
      </c>
      <c r="E6475" s="160" t="n">
        <v>59616.21</v>
      </c>
      <c r="F6475" s="160" t="n">
        <v>21829.91</v>
      </c>
    </row>
    <row r="6476">
      <c r="A6476" s="104" t="inlineStr">
        <is>
          <t>2025/26</t>
        </is>
      </c>
      <c r="B6476" s="104" t="inlineStr">
        <is>
          <t>HC-037</t>
        </is>
      </c>
      <c r="C6476" s="104" t="inlineStr">
        <is>
          <t>P009</t>
        </is>
      </c>
      <c r="D6476" s="159" t="n">
        <v>303</v>
      </c>
      <c r="E6476" s="160" t="n">
        <v>4003.24</v>
      </c>
      <c r="F6476" s="160" t="n">
        <v>1615.98</v>
      </c>
    </row>
    <row r="6477">
      <c r="A6477" s="104" t="inlineStr">
        <is>
          <t>2025/26</t>
        </is>
      </c>
      <c r="B6477" s="104" t="inlineStr">
        <is>
          <t>HC-037</t>
        </is>
      </c>
      <c r="C6477" s="104" t="inlineStr">
        <is>
          <t>P010</t>
        </is>
      </c>
      <c r="D6477" s="159" t="n">
        <v>9788</v>
      </c>
      <c r="E6477" s="160" t="n">
        <v>60442.5</v>
      </c>
      <c r="F6477" s="160" t="n">
        <v>19527.36</v>
      </c>
    </row>
    <row r="6478">
      <c r="A6478" s="104" t="inlineStr">
        <is>
          <t>2025/26</t>
        </is>
      </c>
      <c r="B6478" s="104" t="inlineStr">
        <is>
          <t>HC-037</t>
        </is>
      </c>
      <c r="C6478" s="104" t="inlineStr">
        <is>
          <t>P011</t>
        </is>
      </c>
      <c r="D6478" s="159" t="n">
        <v>9318</v>
      </c>
      <c r="E6478" s="160" t="n">
        <v>28324.19</v>
      </c>
      <c r="F6478" s="160" t="n">
        <v>6711.11</v>
      </c>
    </row>
    <row r="6479">
      <c r="A6479" s="104" t="inlineStr">
        <is>
          <t>2025/26</t>
        </is>
      </c>
      <c r="B6479" s="104" t="inlineStr">
        <is>
          <t>HC-037</t>
        </is>
      </c>
      <c r="C6479" s="104" t="inlineStr">
        <is>
          <t>P012</t>
        </is>
      </c>
      <c r="D6479" s="159" t="n">
        <v>9348</v>
      </c>
      <c r="E6479" s="160" t="n">
        <v>36406.14</v>
      </c>
      <c r="F6479" s="160" t="n">
        <v>10977.23</v>
      </c>
    </row>
    <row r="6480">
      <c r="A6480" s="104" t="inlineStr">
        <is>
          <t>2025/26</t>
        </is>
      </c>
      <c r="B6480" s="104" t="inlineStr">
        <is>
          <t>HC-037</t>
        </is>
      </c>
      <c r="C6480" s="104" t="inlineStr">
        <is>
          <t>P013</t>
        </is>
      </c>
      <c r="D6480" s="159" t="n">
        <v>10728</v>
      </c>
      <c r="E6480" s="160" t="n">
        <v>38723.58</v>
      </c>
      <c r="F6480" s="160" t="n">
        <v>10009.97</v>
      </c>
    </row>
    <row r="6481">
      <c r="A6481" s="104" t="inlineStr">
        <is>
          <t>2025/26</t>
        </is>
      </c>
      <c r="B6481" s="104" t="inlineStr">
        <is>
          <t>HC-037</t>
        </is>
      </c>
      <c r="C6481" s="104" t="inlineStr">
        <is>
          <t>P014</t>
        </is>
      </c>
      <c r="D6481" s="159" t="n">
        <v>11856</v>
      </c>
      <c r="E6481" s="160" t="n">
        <v>48427.3</v>
      </c>
      <c r="F6481" s="160" t="n">
        <v>13560.64</v>
      </c>
    </row>
    <row r="6482">
      <c r="A6482" s="104" t="inlineStr">
        <is>
          <t>2025/26</t>
        </is>
      </c>
      <c r="B6482" s="104" t="inlineStr">
        <is>
          <t>HC-037</t>
        </is>
      </c>
      <c r="C6482" s="104" t="inlineStr">
        <is>
          <t>P015</t>
        </is>
      </c>
      <c r="D6482" s="159" t="n">
        <v>8541</v>
      </c>
      <c r="E6482" s="160" t="n">
        <v>42191.38</v>
      </c>
      <c r="F6482" s="160" t="n">
        <v>14085.09</v>
      </c>
    </row>
    <row r="6483">
      <c r="A6483" s="104" t="inlineStr">
        <is>
          <t>2025/26</t>
        </is>
      </c>
      <c r="B6483" s="104" t="inlineStr">
        <is>
          <t>HC-037</t>
        </is>
      </c>
      <c r="C6483" s="104" t="inlineStr">
        <is>
          <t>P016</t>
        </is>
      </c>
      <c r="D6483" s="159" t="n">
        <v>4418</v>
      </c>
      <c r="E6483" s="160" t="n">
        <v>28532.15</v>
      </c>
      <c r="F6483" s="160" t="n">
        <v>8910.98</v>
      </c>
    </row>
    <row r="6484">
      <c r="A6484" s="104" t="inlineStr">
        <is>
          <t>2025/26</t>
        </is>
      </c>
      <c r="B6484" s="104" t="inlineStr">
        <is>
          <t>HC-037</t>
        </is>
      </c>
      <c r="C6484" s="104" t="inlineStr">
        <is>
          <t>P017</t>
        </is>
      </c>
      <c r="D6484" s="159" t="n">
        <v>3797</v>
      </c>
      <c r="E6484" s="160" t="n">
        <v>27050.63</v>
      </c>
      <c r="F6484" s="160" t="n">
        <v>9322.459999999999</v>
      </c>
    </row>
    <row r="6485">
      <c r="A6485" s="104" t="inlineStr">
        <is>
          <t>2025/26</t>
        </is>
      </c>
      <c r="B6485" s="104" t="inlineStr">
        <is>
          <t>HC-037</t>
        </is>
      </c>
      <c r="C6485" s="104" t="inlineStr">
        <is>
          <t>P018</t>
        </is>
      </c>
      <c r="D6485" s="159" t="n">
        <v>9331</v>
      </c>
      <c r="E6485" s="160" t="n">
        <v>25705.4</v>
      </c>
      <c r="F6485" s="160" t="n">
        <v>5535.83</v>
      </c>
    </row>
    <row r="6486">
      <c r="A6486" s="104" t="inlineStr">
        <is>
          <t>2025/26</t>
        </is>
      </c>
      <c r="B6486" s="104" t="inlineStr">
        <is>
          <t>HC-037</t>
        </is>
      </c>
      <c r="C6486" s="104" t="inlineStr">
        <is>
          <t>P019</t>
        </is>
      </c>
      <c r="D6486" s="159" t="n">
        <v>11562</v>
      </c>
      <c r="E6486" s="160" t="n">
        <v>30750.79</v>
      </c>
      <c r="F6486" s="160" t="n">
        <v>7945.63</v>
      </c>
    </row>
    <row r="6487">
      <c r="A6487" s="104" t="inlineStr">
        <is>
          <t>2025/26</t>
        </is>
      </c>
      <c r="B6487" s="104" t="inlineStr">
        <is>
          <t>HC-037</t>
        </is>
      </c>
      <c r="C6487" s="104" t="inlineStr">
        <is>
          <t>P020</t>
        </is>
      </c>
      <c r="D6487" s="159" t="n">
        <v>7551</v>
      </c>
      <c r="E6487" s="160" t="n">
        <v>20087.44</v>
      </c>
      <c r="F6487" s="160" t="n">
        <v>5191.48</v>
      </c>
    </row>
    <row r="6488">
      <c r="A6488" s="104" t="inlineStr">
        <is>
          <t>2025/26</t>
        </is>
      </c>
      <c r="B6488" s="104" t="inlineStr">
        <is>
          <t>HC-037</t>
        </is>
      </c>
      <c r="C6488" s="104" t="inlineStr">
        <is>
          <t>P021</t>
        </is>
      </c>
      <c r="D6488" s="159" t="n">
        <v>11579</v>
      </c>
      <c r="E6488" s="160" t="n">
        <v>39597.73</v>
      </c>
      <c r="F6488" s="160" t="n">
        <v>11088.33</v>
      </c>
    </row>
    <row r="6489">
      <c r="A6489" s="104" t="inlineStr">
        <is>
          <t>2025/26</t>
        </is>
      </c>
      <c r="B6489" s="104" t="inlineStr">
        <is>
          <t>HC-037</t>
        </is>
      </c>
      <c r="C6489" s="104" t="inlineStr">
        <is>
          <t>P022</t>
        </is>
      </c>
      <c r="D6489" s="159" t="n">
        <v>10353</v>
      </c>
      <c r="E6489" s="160" t="n">
        <v>33438.6</v>
      </c>
      <c r="F6489" s="160" t="n">
        <v>9003.360000000001</v>
      </c>
    </row>
    <row r="6490">
      <c r="A6490" s="104" t="inlineStr">
        <is>
          <t>2025/26</t>
        </is>
      </c>
      <c r="B6490" s="104" t="inlineStr">
        <is>
          <t>HC-037</t>
        </is>
      </c>
      <c r="C6490" s="104" t="inlineStr">
        <is>
          <t>P023</t>
        </is>
      </c>
      <c r="D6490" s="159" t="n">
        <v>11465</v>
      </c>
      <c r="E6490" s="160" t="n">
        <v>23963.26</v>
      </c>
      <c r="F6490" s="160" t="n">
        <v>4645.16</v>
      </c>
    </row>
    <row r="6491">
      <c r="A6491" s="104" t="inlineStr">
        <is>
          <t>2025/26</t>
        </is>
      </c>
      <c r="B6491" s="104" t="inlineStr">
        <is>
          <t>HC-037</t>
        </is>
      </c>
      <c r="C6491" s="104" t="inlineStr">
        <is>
          <t>P024</t>
        </is>
      </c>
      <c r="D6491" s="159" t="n">
        <v>12622</v>
      </c>
      <c r="E6491" s="160" t="n">
        <v>28774.54</v>
      </c>
      <c r="F6491" s="160" t="n">
        <v>5889.19</v>
      </c>
    </row>
    <row r="6492">
      <c r="A6492" s="104" t="inlineStr">
        <is>
          <t>2025/26</t>
        </is>
      </c>
      <c r="B6492" s="104" t="inlineStr">
        <is>
          <t>HC-037</t>
        </is>
      </c>
      <c r="C6492" s="104" t="inlineStr">
        <is>
          <t>P025</t>
        </is>
      </c>
      <c r="D6492" s="159" t="n">
        <v>10791</v>
      </c>
      <c r="E6492" s="160" t="n">
        <v>43056.88</v>
      </c>
      <c r="F6492" s="160" t="n">
        <v>15766.82</v>
      </c>
    </row>
    <row r="6493">
      <c r="A6493" s="104" t="inlineStr">
        <is>
          <t>2025/26</t>
        </is>
      </c>
      <c r="B6493" s="104" t="inlineStr">
        <is>
          <t>HC-037</t>
        </is>
      </c>
      <c r="C6493" s="104" t="inlineStr">
        <is>
          <t>P026</t>
        </is>
      </c>
      <c r="D6493" s="159" t="n">
        <v>6194</v>
      </c>
      <c r="E6493" s="160" t="n">
        <v>28829.88</v>
      </c>
      <c r="F6493" s="160" t="n">
        <v>9314.08</v>
      </c>
    </row>
    <row r="6494">
      <c r="A6494" s="104" t="inlineStr">
        <is>
          <t>2025/26</t>
        </is>
      </c>
      <c r="B6494" s="104" t="inlineStr">
        <is>
          <t>HC-037</t>
        </is>
      </c>
      <c r="C6494" s="104" t="inlineStr">
        <is>
          <t>P027</t>
        </is>
      </c>
      <c r="D6494" s="159" t="n">
        <v>5078</v>
      </c>
      <c r="E6494" s="160" t="n">
        <v>23637.97</v>
      </c>
      <c r="F6494" s="160" t="n">
        <v>7636.68</v>
      </c>
    </row>
    <row r="6495">
      <c r="A6495" s="104" t="inlineStr">
        <is>
          <t>2025/26</t>
        </is>
      </c>
      <c r="B6495" s="104" t="inlineStr">
        <is>
          <t>HC-037</t>
        </is>
      </c>
      <c r="C6495" s="104" t="inlineStr">
        <is>
          <t>P028</t>
        </is>
      </c>
      <c r="D6495" s="159" t="n">
        <v>7452</v>
      </c>
      <c r="E6495" s="160" t="n">
        <v>36812.58</v>
      </c>
      <c r="F6495" s="160" t="n">
        <v>12685.21</v>
      </c>
    </row>
    <row r="6496">
      <c r="A6496" s="104" t="inlineStr">
        <is>
          <t>2025/26</t>
        </is>
      </c>
      <c r="B6496" s="104" t="inlineStr">
        <is>
          <t>HC-037</t>
        </is>
      </c>
      <c r="C6496" s="104" t="inlineStr">
        <is>
          <t>P029</t>
        </is>
      </c>
      <c r="D6496" s="159" t="n">
        <v>17920</v>
      </c>
      <c r="E6496" s="160" t="n">
        <v>35747.66</v>
      </c>
      <c r="F6496" s="160" t="n">
        <v>5390.54</v>
      </c>
    </row>
    <row r="6497">
      <c r="A6497" s="104" t="inlineStr">
        <is>
          <t>2025/26</t>
        </is>
      </c>
      <c r="B6497" s="104" t="inlineStr">
        <is>
          <t>HC-037</t>
        </is>
      </c>
      <c r="C6497" s="104" t="inlineStr">
        <is>
          <t>P030</t>
        </is>
      </c>
      <c r="D6497" s="159" t="n">
        <v>9276</v>
      </c>
      <c r="E6497" s="160" t="n">
        <v>29081.75</v>
      </c>
      <c r="F6497" s="160" t="n">
        <v>5638.2</v>
      </c>
    </row>
    <row r="6498">
      <c r="A6498" s="104" t="inlineStr">
        <is>
          <t>2025/26</t>
        </is>
      </c>
      <c r="B6498" s="104" t="inlineStr">
        <is>
          <t>HC-037</t>
        </is>
      </c>
      <c r="C6498" s="104" t="inlineStr">
        <is>
          <t>P031</t>
        </is>
      </c>
      <c r="D6498" s="159" t="n">
        <v>4443</v>
      </c>
      <c r="E6498" s="160" t="n">
        <v>23210.64</v>
      </c>
      <c r="F6498" s="160" t="n">
        <v>6999.26</v>
      </c>
    </row>
    <row r="6499">
      <c r="A6499" s="104" t="inlineStr">
        <is>
          <t>2025/26</t>
        </is>
      </c>
      <c r="B6499" s="104" t="inlineStr">
        <is>
          <t>HC-037</t>
        </is>
      </c>
      <c r="C6499" s="104" t="inlineStr">
        <is>
          <t>P032</t>
        </is>
      </c>
      <c r="D6499" s="159" t="n">
        <v>5606</v>
      </c>
      <c r="E6499" s="160" t="n">
        <v>13848.08</v>
      </c>
      <c r="F6499" s="160" t="n">
        <v>3131.48</v>
      </c>
    </row>
    <row r="6500">
      <c r="A6500" s="104" t="inlineStr">
        <is>
          <t>2025/26</t>
        </is>
      </c>
      <c r="B6500" s="104" t="inlineStr">
        <is>
          <t>HC-037</t>
        </is>
      </c>
      <c r="C6500" s="104" t="inlineStr">
        <is>
          <t>P033</t>
        </is>
      </c>
      <c r="D6500" s="159" t="n">
        <v>3844</v>
      </c>
      <c r="E6500" s="160" t="n">
        <v>12421.62</v>
      </c>
      <c r="F6500" s="160" t="n">
        <v>3211.04</v>
      </c>
    </row>
    <row r="6501">
      <c r="A6501" s="104" t="inlineStr">
        <is>
          <t>2025/26</t>
        </is>
      </c>
      <c r="B6501" s="104" t="inlineStr">
        <is>
          <t>HC-037</t>
        </is>
      </c>
      <c r="C6501" s="104" t="inlineStr">
        <is>
          <t>P034</t>
        </is>
      </c>
      <c r="D6501" s="159" t="n">
        <v>2518</v>
      </c>
      <c r="E6501" s="160" t="n">
        <v>11000.43</v>
      </c>
      <c r="F6501" s="160" t="n">
        <v>3434.76</v>
      </c>
    </row>
    <row r="6502">
      <c r="A6502" s="104" t="inlineStr">
        <is>
          <t>2025/26</t>
        </is>
      </c>
      <c r="B6502" s="104" t="inlineStr">
        <is>
          <t>HC-037</t>
        </is>
      </c>
      <c r="C6502" s="104" t="inlineStr">
        <is>
          <t>P035</t>
        </is>
      </c>
      <c r="D6502" s="159" t="n">
        <v>3550</v>
      </c>
      <c r="E6502" s="160" t="n">
        <v>13150.53</v>
      </c>
      <c r="F6502" s="160" t="n">
        <v>3682.33</v>
      </c>
    </row>
    <row r="6503">
      <c r="A6503" s="104" t="inlineStr">
        <is>
          <t>2025/26</t>
        </is>
      </c>
      <c r="B6503" s="104" t="inlineStr">
        <is>
          <t>HC-037</t>
        </is>
      </c>
      <c r="C6503" s="104" t="inlineStr">
        <is>
          <t>P036</t>
        </is>
      </c>
      <c r="D6503" s="159" t="n">
        <v>2656</v>
      </c>
      <c r="E6503" s="160" t="n">
        <v>10595.86</v>
      </c>
      <c r="F6503" s="160" t="n">
        <v>3081.35</v>
      </c>
    </row>
    <row r="6504">
      <c r="A6504" s="104" t="inlineStr">
        <is>
          <t>2025/26</t>
        </is>
      </c>
      <c r="B6504" s="104" t="inlineStr">
        <is>
          <t>HC-037</t>
        </is>
      </c>
      <c r="C6504" s="104" t="inlineStr">
        <is>
          <t>P037</t>
        </is>
      </c>
      <c r="D6504" s="159" t="n">
        <v>4148</v>
      </c>
      <c r="E6504" s="160" t="n">
        <v>14977.09</v>
      </c>
      <c r="F6504" s="160" t="n">
        <v>5000.12</v>
      </c>
    </row>
    <row r="6505">
      <c r="A6505" s="104" t="inlineStr">
        <is>
          <t>2025/26</t>
        </is>
      </c>
      <c r="B6505" s="104" t="inlineStr">
        <is>
          <t>HC-037</t>
        </is>
      </c>
      <c r="C6505" s="104" t="inlineStr">
        <is>
          <t>P038</t>
        </is>
      </c>
      <c r="D6505" s="159" t="n">
        <v>1949</v>
      </c>
      <c r="E6505" s="160" t="n">
        <v>12778.02</v>
      </c>
      <c r="F6505" s="160" t="n">
        <v>4127.78</v>
      </c>
    </row>
    <row r="6506">
      <c r="A6506" s="104" t="inlineStr">
        <is>
          <t>2025/26</t>
        </is>
      </c>
      <c r="B6506" s="104" t="inlineStr">
        <is>
          <t>HC-037</t>
        </is>
      </c>
      <c r="C6506" s="104" t="inlineStr">
        <is>
          <t>P039</t>
        </is>
      </c>
      <c r="D6506" s="159" t="n">
        <v>2171</v>
      </c>
      <c r="E6506" s="160" t="n">
        <v>14220.71</v>
      </c>
      <c r="F6506" s="160" t="n">
        <v>4746.68</v>
      </c>
    </row>
    <row r="6507">
      <c r="A6507" s="104" t="inlineStr">
        <is>
          <t>2025/26</t>
        </is>
      </c>
      <c r="B6507" s="104" t="inlineStr">
        <is>
          <t>HC-037</t>
        </is>
      </c>
      <c r="C6507" s="104" t="inlineStr">
        <is>
          <t>P040</t>
        </is>
      </c>
      <c r="D6507" s="159" t="n">
        <v>794</v>
      </c>
      <c r="E6507" s="160" t="n">
        <v>6337.51</v>
      </c>
      <c r="F6507" s="160" t="n">
        <v>2042.85</v>
      </c>
    </row>
    <row r="6508">
      <c r="A6508" s="104" t="inlineStr">
        <is>
          <t>2025/26</t>
        </is>
      </c>
      <c r="B6508" s="104" t="inlineStr">
        <is>
          <t>HC-037</t>
        </is>
      </c>
      <c r="C6508" s="104" t="inlineStr">
        <is>
          <t>P041</t>
        </is>
      </c>
      <c r="D6508" s="159" t="n">
        <v>424</v>
      </c>
      <c r="E6508" s="160" t="n">
        <v>4788.33</v>
      </c>
      <c r="F6508" s="160" t="n">
        <v>1860.44</v>
      </c>
    </row>
    <row r="6509">
      <c r="A6509" s="104" t="inlineStr">
        <is>
          <t>2025/26</t>
        </is>
      </c>
      <c r="B6509" s="104" t="inlineStr">
        <is>
          <t>HC-037</t>
        </is>
      </c>
      <c r="C6509" s="104" t="inlineStr">
        <is>
          <t>P042</t>
        </is>
      </c>
      <c r="D6509" s="159" t="n">
        <v>725</v>
      </c>
      <c r="E6509" s="160" t="n">
        <v>3026.37</v>
      </c>
      <c r="F6509" s="160" t="n">
        <v>751.52</v>
      </c>
    </row>
    <row r="6510">
      <c r="A6510" s="104" t="inlineStr">
        <is>
          <t>2025/26</t>
        </is>
      </c>
      <c r="B6510" s="104" t="inlineStr">
        <is>
          <t>HC-038</t>
        </is>
      </c>
      <c r="C6510" s="104" t="inlineStr">
        <is>
          <t>P001</t>
        </is>
      </c>
      <c r="D6510" s="159" t="n">
        <v>3884</v>
      </c>
      <c r="E6510" s="160" t="n">
        <v>36517.5</v>
      </c>
      <c r="F6510" s="160" t="n">
        <v>12957.51</v>
      </c>
    </row>
    <row r="6511">
      <c r="A6511" s="104" t="inlineStr">
        <is>
          <t>2025/26</t>
        </is>
      </c>
      <c r="B6511" s="104" t="inlineStr">
        <is>
          <t>HC-038</t>
        </is>
      </c>
      <c r="C6511" s="104" t="inlineStr">
        <is>
          <t>P002</t>
        </is>
      </c>
      <c r="D6511" s="159" t="n">
        <v>5694</v>
      </c>
      <c r="E6511" s="160" t="n">
        <v>62209.89</v>
      </c>
      <c r="F6511" s="160" t="n">
        <v>23411.71</v>
      </c>
    </row>
    <row r="6512">
      <c r="A6512" s="104" t="inlineStr">
        <is>
          <t>2025/26</t>
        </is>
      </c>
      <c r="B6512" s="104" t="inlineStr">
        <is>
          <t>HC-038</t>
        </is>
      </c>
      <c r="C6512" s="104" t="inlineStr">
        <is>
          <t>P003</t>
        </is>
      </c>
      <c r="D6512" s="159" t="n">
        <v>7539</v>
      </c>
      <c r="E6512" s="160" t="n">
        <v>53004.45</v>
      </c>
      <c r="F6512" s="160" t="n">
        <v>17671.21</v>
      </c>
    </row>
    <row r="6513">
      <c r="A6513" s="104" t="inlineStr">
        <is>
          <t>2025/26</t>
        </is>
      </c>
      <c r="B6513" s="104" t="inlineStr">
        <is>
          <t>HC-038</t>
        </is>
      </c>
      <c r="C6513" s="104" t="inlineStr">
        <is>
          <t>P004</t>
        </is>
      </c>
      <c r="D6513" s="159" t="n">
        <v>3396</v>
      </c>
      <c r="E6513" s="160" t="n">
        <v>27737.73</v>
      </c>
      <c r="F6513" s="160" t="n">
        <v>8948.82</v>
      </c>
    </row>
    <row r="6514">
      <c r="A6514" s="104" t="inlineStr">
        <is>
          <t>2025/26</t>
        </is>
      </c>
      <c r="B6514" s="104" t="inlineStr">
        <is>
          <t>HC-038</t>
        </is>
      </c>
      <c r="C6514" s="104" t="inlineStr">
        <is>
          <t>P005</t>
        </is>
      </c>
      <c r="D6514" s="159" t="n">
        <v>7624</v>
      </c>
      <c r="E6514" s="160" t="n">
        <v>59398.36</v>
      </c>
      <c r="F6514" s="160" t="n">
        <v>18525.71</v>
      </c>
    </row>
    <row r="6515">
      <c r="A6515" s="104" t="inlineStr">
        <is>
          <t>2025/26</t>
        </is>
      </c>
      <c r="B6515" s="104" t="inlineStr">
        <is>
          <t>HC-038</t>
        </is>
      </c>
      <c r="C6515" s="104" t="inlineStr">
        <is>
          <t>P006</t>
        </is>
      </c>
      <c r="D6515" s="159" t="n">
        <v>6813</v>
      </c>
      <c r="E6515" s="160" t="n">
        <v>57605.67</v>
      </c>
      <c r="F6515" s="160" t="n">
        <v>16726.37</v>
      </c>
    </row>
    <row r="6516">
      <c r="A6516" s="104" t="inlineStr">
        <is>
          <t>2025/26</t>
        </is>
      </c>
      <c r="B6516" s="104" t="inlineStr">
        <is>
          <t>HC-038</t>
        </is>
      </c>
      <c r="C6516" s="104" t="inlineStr">
        <is>
          <t>P007</t>
        </is>
      </c>
      <c r="D6516" s="159" t="n">
        <v>6927</v>
      </c>
      <c r="E6516" s="160" t="n">
        <v>54604.98</v>
      </c>
      <c r="F6516" s="160" t="n">
        <v>14679.66</v>
      </c>
    </row>
    <row r="6517">
      <c r="A6517" s="104" t="inlineStr">
        <is>
          <t>2025/26</t>
        </is>
      </c>
      <c r="B6517" s="104" t="inlineStr">
        <is>
          <t>HC-038</t>
        </is>
      </c>
      <c r="C6517" s="104" t="inlineStr">
        <is>
          <t>P008</t>
        </is>
      </c>
      <c r="D6517" s="159" t="n">
        <v>5878</v>
      </c>
      <c r="E6517" s="160" t="n">
        <v>45222.49</v>
      </c>
      <c r="F6517" s="160" t="n">
        <v>16534.83</v>
      </c>
    </row>
    <row r="6518">
      <c r="A6518" s="104" t="inlineStr">
        <is>
          <t>2025/26</t>
        </is>
      </c>
      <c r="B6518" s="104" t="inlineStr">
        <is>
          <t>HC-038</t>
        </is>
      </c>
      <c r="C6518" s="104" t="inlineStr">
        <is>
          <t>P009</t>
        </is>
      </c>
      <c r="D6518" s="159" t="n">
        <v>255</v>
      </c>
      <c r="E6518" s="160" t="n">
        <v>3363.36</v>
      </c>
      <c r="F6518" s="160" t="n">
        <v>1356.75</v>
      </c>
    </row>
    <row r="6519">
      <c r="A6519" s="104" t="inlineStr">
        <is>
          <t>2025/26</t>
        </is>
      </c>
      <c r="B6519" s="104" t="inlineStr">
        <is>
          <t>HC-038</t>
        </is>
      </c>
      <c r="C6519" s="104" t="inlineStr">
        <is>
          <t>P010</t>
        </is>
      </c>
      <c r="D6519" s="159" t="n">
        <v>7199</v>
      </c>
      <c r="E6519" s="160" t="n">
        <v>44447.32</v>
      </c>
      <c r="F6519" s="160" t="n">
        <v>14339.79</v>
      </c>
    </row>
    <row r="6520">
      <c r="A6520" s="104" t="inlineStr">
        <is>
          <t>2025/26</t>
        </is>
      </c>
      <c r="B6520" s="104" t="inlineStr">
        <is>
          <t>HC-038</t>
        </is>
      </c>
      <c r="C6520" s="104" t="inlineStr">
        <is>
          <t>P011</t>
        </is>
      </c>
      <c r="D6520" s="159" t="n">
        <v>7028</v>
      </c>
      <c r="E6520" s="160" t="n">
        <v>21366</v>
      </c>
      <c r="F6520" s="160" t="n">
        <v>5054.36</v>
      </c>
    </row>
    <row r="6521">
      <c r="A6521" s="104" t="inlineStr">
        <is>
          <t>2025/26</t>
        </is>
      </c>
      <c r="B6521" s="104" t="inlineStr">
        <is>
          <t>HC-038</t>
        </is>
      </c>
      <c r="C6521" s="104" t="inlineStr">
        <is>
          <t>P012</t>
        </is>
      </c>
      <c r="D6521" s="159" t="n">
        <v>7748</v>
      </c>
      <c r="E6521" s="160" t="n">
        <v>30177.47</v>
      </c>
      <c r="F6521" s="160" t="n">
        <v>9086.450000000001</v>
      </c>
    </row>
    <row r="6522">
      <c r="A6522" s="104" t="inlineStr">
        <is>
          <t>2025/26</t>
        </is>
      </c>
      <c r="B6522" s="104" t="inlineStr">
        <is>
          <t>HC-038</t>
        </is>
      </c>
      <c r="C6522" s="104" t="inlineStr">
        <is>
          <t>P013</t>
        </is>
      </c>
      <c r="D6522" s="159" t="n">
        <v>8045</v>
      </c>
      <c r="E6522" s="160" t="n">
        <v>29039.48</v>
      </c>
      <c r="F6522" s="160" t="n">
        <v>7495.81</v>
      </c>
    </row>
    <row r="6523">
      <c r="A6523" s="104" t="inlineStr">
        <is>
          <t>2025/26</t>
        </is>
      </c>
      <c r="B6523" s="104" t="inlineStr">
        <is>
          <t>HC-038</t>
        </is>
      </c>
      <c r="C6523" s="104" t="inlineStr">
        <is>
          <t>P014</t>
        </is>
      </c>
      <c r="D6523" s="159" t="n">
        <v>8943</v>
      </c>
      <c r="E6523" s="160" t="n">
        <v>36531.71</v>
      </c>
      <c r="F6523" s="160" t="n">
        <v>10213.91</v>
      </c>
    </row>
    <row r="6524">
      <c r="A6524" s="104" t="inlineStr">
        <is>
          <t>2025/26</t>
        </is>
      </c>
      <c r="B6524" s="104" t="inlineStr">
        <is>
          <t>HC-038</t>
        </is>
      </c>
      <c r="C6524" s="104" t="inlineStr">
        <is>
          <t>P015</t>
        </is>
      </c>
      <c r="D6524" s="159" t="n">
        <v>6120</v>
      </c>
      <c r="E6524" s="160" t="n">
        <v>30233.64</v>
      </c>
      <c r="F6524" s="160" t="n">
        <v>10079.77</v>
      </c>
    </row>
    <row r="6525">
      <c r="A6525" s="104" t="inlineStr">
        <is>
          <t>2025/26</t>
        </is>
      </c>
      <c r="B6525" s="104" t="inlineStr">
        <is>
          <t>HC-038</t>
        </is>
      </c>
      <c r="C6525" s="104" t="inlineStr">
        <is>
          <t>P016</t>
        </is>
      </c>
      <c r="D6525" s="159" t="n">
        <v>3519</v>
      </c>
      <c r="E6525" s="160" t="n">
        <v>22726.75</v>
      </c>
      <c r="F6525" s="160" t="n">
        <v>7087.1</v>
      </c>
    </row>
    <row r="6526">
      <c r="A6526" s="104" t="inlineStr">
        <is>
          <t>2025/26</t>
        </is>
      </c>
      <c r="B6526" s="104" t="inlineStr">
        <is>
          <t>HC-038</t>
        </is>
      </c>
      <c r="C6526" s="104" t="inlineStr">
        <is>
          <t>P017</t>
        </is>
      </c>
      <c r="D6526" s="159" t="n">
        <v>2997</v>
      </c>
      <c r="E6526" s="160" t="n">
        <v>21355.11</v>
      </c>
      <c r="F6526" s="160" t="n">
        <v>7348.25</v>
      </c>
    </row>
    <row r="6527">
      <c r="A6527" s="104" t="inlineStr">
        <is>
          <t>2025/26</t>
        </is>
      </c>
      <c r="B6527" s="104" t="inlineStr">
        <is>
          <t>HC-038</t>
        </is>
      </c>
      <c r="C6527" s="104" t="inlineStr">
        <is>
          <t>P018</t>
        </is>
      </c>
      <c r="D6527" s="159" t="n">
        <v>6968</v>
      </c>
      <c r="E6527" s="160" t="n">
        <v>19201.68</v>
      </c>
      <c r="F6527" s="160" t="n">
        <v>4129.66</v>
      </c>
    </row>
    <row r="6528">
      <c r="A6528" s="104" t="inlineStr">
        <is>
          <t>2025/26</t>
        </is>
      </c>
      <c r="B6528" s="104" t="inlineStr">
        <is>
          <t>HC-038</t>
        </is>
      </c>
      <c r="C6528" s="104" t="inlineStr">
        <is>
          <t>P019</t>
        </is>
      </c>
      <c r="D6528" s="159" t="n">
        <v>8439</v>
      </c>
      <c r="E6528" s="160" t="n">
        <v>22448.79</v>
      </c>
      <c r="F6528" s="160" t="n">
        <v>5793.35</v>
      </c>
    </row>
    <row r="6529">
      <c r="A6529" s="104" t="inlineStr">
        <is>
          <t>2025/26</t>
        </is>
      </c>
      <c r="B6529" s="104" t="inlineStr">
        <is>
          <t>HC-038</t>
        </is>
      </c>
      <c r="C6529" s="104" t="inlineStr">
        <is>
          <t>P020</t>
        </is>
      </c>
      <c r="D6529" s="159" t="n">
        <v>6066</v>
      </c>
      <c r="E6529" s="160" t="n">
        <v>16133.68</v>
      </c>
      <c r="F6529" s="160" t="n">
        <v>4164.46</v>
      </c>
    </row>
    <row r="6530">
      <c r="A6530" s="104" t="inlineStr">
        <is>
          <t>2025/26</t>
        </is>
      </c>
      <c r="B6530" s="104" t="inlineStr">
        <is>
          <t>HC-038</t>
        </is>
      </c>
      <c r="C6530" s="104" t="inlineStr">
        <is>
          <t>P021</t>
        </is>
      </c>
      <c r="D6530" s="159" t="n">
        <v>8832</v>
      </c>
      <c r="E6530" s="160" t="n">
        <v>30205.86</v>
      </c>
      <c r="F6530" s="160" t="n">
        <v>8445.219999999999</v>
      </c>
    </row>
    <row r="6531">
      <c r="A6531" s="104" t="inlineStr">
        <is>
          <t>2025/26</t>
        </is>
      </c>
      <c r="B6531" s="104" t="inlineStr">
        <is>
          <t>HC-038</t>
        </is>
      </c>
      <c r="C6531" s="104" t="inlineStr">
        <is>
          <t>P022</t>
        </is>
      </c>
      <c r="D6531" s="159" t="n">
        <v>7903</v>
      </c>
      <c r="E6531" s="160" t="n">
        <v>25526.42</v>
      </c>
      <c r="F6531" s="160" t="n">
        <v>6861.57</v>
      </c>
    </row>
    <row r="6532">
      <c r="A6532" s="104" t="inlineStr">
        <is>
          <t>2025/26</t>
        </is>
      </c>
      <c r="B6532" s="104" t="inlineStr">
        <is>
          <t>HC-038</t>
        </is>
      </c>
      <c r="C6532" s="104" t="inlineStr">
        <is>
          <t>P023</t>
        </is>
      </c>
      <c r="D6532" s="159" t="n">
        <v>8466</v>
      </c>
      <c r="E6532" s="160" t="n">
        <v>17694</v>
      </c>
      <c r="F6532" s="160" t="n">
        <v>3425.17</v>
      </c>
    </row>
    <row r="6533">
      <c r="A6533" s="104" t="inlineStr">
        <is>
          <t>2025/26</t>
        </is>
      </c>
      <c r="B6533" s="104" t="inlineStr">
        <is>
          <t>HC-038</t>
        </is>
      </c>
      <c r="C6533" s="104" t="inlineStr">
        <is>
          <t>P024</t>
        </is>
      </c>
      <c r="D6533" s="159" t="n">
        <v>9194</v>
      </c>
      <c r="E6533" s="160" t="n">
        <v>20961.87</v>
      </c>
      <c r="F6533" s="160" t="n">
        <v>4282.05</v>
      </c>
    </row>
    <row r="6534">
      <c r="A6534" s="104" t="inlineStr">
        <is>
          <t>2025/26</t>
        </is>
      </c>
      <c r="B6534" s="104" t="inlineStr">
        <is>
          <t>HC-038</t>
        </is>
      </c>
      <c r="C6534" s="104" t="inlineStr">
        <is>
          <t>P025</t>
        </is>
      </c>
      <c r="D6534" s="159" t="n">
        <v>8327</v>
      </c>
      <c r="E6534" s="160" t="n">
        <v>33224.01</v>
      </c>
      <c r="F6534" s="160" t="n">
        <v>12146.24</v>
      </c>
    </row>
    <row r="6535">
      <c r="A6535" s="104" t="inlineStr">
        <is>
          <t>2025/26</t>
        </is>
      </c>
      <c r="B6535" s="104" t="inlineStr">
        <is>
          <t>HC-038</t>
        </is>
      </c>
      <c r="C6535" s="104" t="inlineStr">
        <is>
          <t>P026</t>
        </is>
      </c>
      <c r="D6535" s="159" t="n">
        <v>4715</v>
      </c>
      <c r="E6535" s="160" t="n">
        <v>21937.31</v>
      </c>
      <c r="F6535" s="160" t="n">
        <v>7076.14</v>
      </c>
    </row>
    <row r="6536">
      <c r="A6536" s="104" t="inlineStr">
        <is>
          <t>2025/26</t>
        </is>
      </c>
      <c r="B6536" s="104" t="inlineStr">
        <is>
          <t>HC-038</t>
        </is>
      </c>
      <c r="C6536" s="104" t="inlineStr">
        <is>
          <t>P027</t>
        </is>
      </c>
      <c r="D6536" s="159" t="n">
        <v>3923</v>
      </c>
      <c r="E6536" s="160" t="n">
        <v>18257.79</v>
      </c>
      <c r="F6536" s="160" t="n">
        <v>5890.57</v>
      </c>
    </row>
    <row r="6537">
      <c r="A6537" s="104" t="inlineStr">
        <is>
          <t>2025/26</t>
        </is>
      </c>
      <c r="B6537" s="104" t="inlineStr">
        <is>
          <t>HC-038</t>
        </is>
      </c>
      <c r="C6537" s="104" t="inlineStr">
        <is>
          <t>P028</t>
        </is>
      </c>
      <c r="D6537" s="159" t="n">
        <v>5480</v>
      </c>
      <c r="E6537" s="160" t="n">
        <v>27073.86</v>
      </c>
      <c r="F6537" s="160" t="n">
        <v>9315.5</v>
      </c>
    </row>
    <row r="6538">
      <c r="A6538" s="104" t="inlineStr">
        <is>
          <t>2025/26</t>
        </is>
      </c>
      <c r="B6538" s="104" t="inlineStr">
        <is>
          <t>HC-038</t>
        </is>
      </c>
      <c r="C6538" s="104" t="inlineStr">
        <is>
          <t>P029</t>
        </is>
      </c>
      <c r="D6538" s="159" t="n">
        <v>13419</v>
      </c>
      <c r="E6538" s="160" t="n">
        <v>26770.45</v>
      </c>
      <c r="F6538" s="160" t="n">
        <v>4030.29</v>
      </c>
    </row>
    <row r="6539">
      <c r="A6539" s="104" t="inlineStr">
        <is>
          <t>2025/26</t>
        </is>
      </c>
      <c r="B6539" s="104" t="inlineStr">
        <is>
          <t>HC-038</t>
        </is>
      </c>
      <c r="C6539" s="104" t="inlineStr">
        <is>
          <t>P030</t>
        </is>
      </c>
      <c r="D6539" s="159" t="n">
        <v>7122</v>
      </c>
      <c r="E6539" s="160" t="n">
        <v>22328.35</v>
      </c>
      <c r="F6539" s="160" t="n">
        <v>4322.01</v>
      </c>
    </row>
    <row r="6540">
      <c r="A6540" s="104" t="inlineStr">
        <is>
          <t>2025/26</t>
        </is>
      </c>
      <c r="B6540" s="104" t="inlineStr">
        <is>
          <t>HC-038</t>
        </is>
      </c>
      <c r="C6540" s="104" t="inlineStr">
        <is>
          <t>P031</t>
        </is>
      </c>
      <c r="D6540" s="159" t="n">
        <v>3394</v>
      </c>
      <c r="E6540" s="160" t="n">
        <v>17735</v>
      </c>
      <c r="F6540" s="160" t="n">
        <v>5340.93</v>
      </c>
    </row>
    <row r="6541">
      <c r="A6541" s="104" t="inlineStr">
        <is>
          <t>2025/26</t>
        </is>
      </c>
      <c r="B6541" s="104" t="inlineStr">
        <is>
          <t>HC-038</t>
        </is>
      </c>
      <c r="C6541" s="104" t="inlineStr">
        <is>
          <t>P032</t>
        </is>
      </c>
      <c r="D6541" s="159" t="n">
        <v>4183</v>
      </c>
      <c r="E6541" s="160" t="n">
        <v>10333.35</v>
      </c>
      <c r="F6541" s="160" t="n">
        <v>2333.31</v>
      </c>
    </row>
    <row r="6542">
      <c r="A6542" s="104" t="inlineStr">
        <is>
          <t>2025/26</t>
        </is>
      </c>
      <c r="B6542" s="104" t="inlineStr">
        <is>
          <t>HC-038</t>
        </is>
      </c>
      <c r="C6542" s="104" t="inlineStr">
        <is>
          <t>P033</t>
        </is>
      </c>
      <c r="D6542" s="159" t="n">
        <v>2980</v>
      </c>
      <c r="E6542" s="160" t="n">
        <v>9626.049999999999</v>
      </c>
      <c r="F6542" s="160" t="n">
        <v>2484.22</v>
      </c>
    </row>
    <row r="6543">
      <c r="A6543" s="104" t="inlineStr">
        <is>
          <t>2025/26</t>
        </is>
      </c>
      <c r="B6543" s="104" t="inlineStr">
        <is>
          <t>HC-038</t>
        </is>
      </c>
      <c r="C6543" s="104" t="inlineStr">
        <is>
          <t>P034</t>
        </is>
      </c>
      <c r="D6543" s="159" t="n">
        <v>1929</v>
      </c>
      <c r="E6543" s="160" t="n">
        <v>8430.129999999999</v>
      </c>
      <c r="F6543" s="160" t="n">
        <v>2629.11</v>
      </c>
    </row>
    <row r="6544">
      <c r="A6544" s="104" t="inlineStr">
        <is>
          <t>2025/26</t>
        </is>
      </c>
      <c r="B6544" s="104" t="inlineStr">
        <is>
          <t>HC-038</t>
        </is>
      </c>
      <c r="C6544" s="104" t="inlineStr">
        <is>
          <t>P035</t>
        </is>
      </c>
      <c r="D6544" s="159" t="n">
        <v>2642</v>
      </c>
      <c r="E6544" s="160" t="n">
        <v>9797.08</v>
      </c>
      <c r="F6544" s="160" t="n">
        <v>2739.06</v>
      </c>
    </row>
    <row r="6545">
      <c r="A6545" s="104" t="inlineStr">
        <is>
          <t>2025/26</t>
        </is>
      </c>
      <c r="B6545" s="104" t="inlineStr">
        <is>
          <t>HC-038</t>
        </is>
      </c>
      <c r="C6545" s="104" t="inlineStr">
        <is>
          <t>P036</t>
        </is>
      </c>
      <c r="D6545" s="159" t="n">
        <v>2063</v>
      </c>
      <c r="E6545" s="160" t="n">
        <v>8228.959999999999</v>
      </c>
      <c r="F6545" s="160" t="n">
        <v>2389.29</v>
      </c>
    </row>
    <row r="6546">
      <c r="A6546" s="104" t="inlineStr">
        <is>
          <t>2025/26</t>
        </is>
      </c>
      <c r="B6546" s="104" t="inlineStr">
        <is>
          <t>HC-038</t>
        </is>
      </c>
      <c r="C6546" s="104" t="inlineStr">
        <is>
          <t>P037</t>
        </is>
      </c>
      <c r="D6546" s="159" t="n">
        <v>3207</v>
      </c>
      <c r="E6546" s="160" t="n">
        <v>11576.2</v>
      </c>
      <c r="F6546" s="160" t="n">
        <v>3859.17</v>
      </c>
    </row>
    <row r="6547">
      <c r="A6547" s="104" t="inlineStr">
        <is>
          <t>2025/26</t>
        </is>
      </c>
      <c r="B6547" s="104" t="inlineStr">
        <is>
          <t>HC-038</t>
        </is>
      </c>
      <c r="C6547" s="104" t="inlineStr">
        <is>
          <t>P038</t>
        </is>
      </c>
      <c r="D6547" s="159" t="n">
        <v>1518</v>
      </c>
      <c r="E6547" s="160" t="n">
        <v>9945.200000000001</v>
      </c>
      <c r="F6547" s="160" t="n">
        <v>3208.11</v>
      </c>
    </row>
    <row r="6548">
      <c r="A6548" s="104" t="inlineStr">
        <is>
          <t>2025/26</t>
        </is>
      </c>
      <c r="B6548" s="104" t="inlineStr">
        <is>
          <t>HC-038</t>
        </is>
      </c>
      <c r="C6548" s="104" t="inlineStr">
        <is>
          <t>P039</t>
        </is>
      </c>
      <c r="D6548" s="159" t="n">
        <v>1613</v>
      </c>
      <c r="E6548" s="160" t="n">
        <v>10573.75</v>
      </c>
      <c r="F6548" s="160" t="n">
        <v>3524.82</v>
      </c>
    </row>
    <row r="6549">
      <c r="A6549" s="104" t="inlineStr">
        <is>
          <t>2025/26</t>
        </is>
      </c>
      <c r="B6549" s="104" t="inlineStr">
        <is>
          <t>HC-038</t>
        </is>
      </c>
      <c r="C6549" s="104" t="inlineStr">
        <is>
          <t>P040</t>
        </is>
      </c>
      <c r="D6549" s="159" t="n">
        <v>599</v>
      </c>
      <c r="E6549" s="160" t="n">
        <v>4778.9</v>
      </c>
      <c r="F6549" s="160" t="n">
        <v>1541.58</v>
      </c>
    </row>
    <row r="6550">
      <c r="A6550" s="104" t="inlineStr">
        <is>
          <t>2025/26</t>
        </is>
      </c>
      <c r="B6550" s="104" t="inlineStr">
        <is>
          <t>HC-038</t>
        </is>
      </c>
      <c r="C6550" s="104" t="inlineStr">
        <is>
          <t>P041</t>
        </is>
      </c>
      <c r="D6550" s="159" t="n">
        <v>309</v>
      </c>
      <c r="E6550" s="160" t="n">
        <v>3487.21</v>
      </c>
      <c r="F6550" s="160" t="n">
        <v>1349.79</v>
      </c>
    </row>
    <row r="6551">
      <c r="A6551" s="104" t="inlineStr">
        <is>
          <t>2025/26</t>
        </is>
      </c>
      <c r="B6551" s="104" t="inlineStr">
        <is>
          <t>HC-038</t>
        </is>
      </c>
      <c r="C6551" s="104" t="inlineStr">
        <is>
          <t>P042</t>
        </is>
      </c>
      <c r="D6551" s="159" t="n">
        <v>559</v>
      </c>
      <c r="E6551" s="160" t="n">
        <v>2337.25</v>
      </c>
      <c r="F6551" s="160" t="n">
        <v>577.9299999999999</v>
      </c>
    </row>
    <row r="6552">
      <c r="A6552" s="104" t="inlineStr">
        <is>
          <t>2025/26</t>
        </is>
      </c>
      <c r="B6552" s="104" t="inlineStr">
        <is>
          <t>HC-039</t>
        </is>
      </c>
      <c r="C6552" s="104" t="inlineStr">
        <is>
          <t>P001</t>
        </is>
      </c>
      <c r="D6552" s="159" t="n">
        <v>5187</v>
      </c>
      <c r="E6552" s="160" t="n">
        <v>48783.49</v>
      </c>
      <c r="F6552" s="160" t="n">
        <v>17366.5</v>
      </c>
    </row>
    <row r="6553">
      <c r="A6553" s="104" t="inlineStr">
        <is>
          <t>2025/26</t>
        </is>
      </c>
      <c r="B6553" s="104" t="inlineStr">
        <is>
          <t>HC-039</t>
        </is>
      </c>
      <c r="C6553" s="104" t="inlineStr">
        <is>
          <t>P002</t>
        </is>
      </c>
      <c r="D6553" s="159" t="n">
        <v>7522</v>
      </c>
      <c r="E6553" s="160" t="n">
        <v>82180.50999999999</v>
      </c>
      <c r="F6553" s="160" t="n">
        <v>31026.92</v>
      </c>
    </row>
    <row r="6554">
      <c r="A6554" s="104" t="inlineStr">
        <is>
          <t>2025/26</t>
        </is>
      </c>
      <c r="B6554" s="104" t="inlineStr">
        <is>
          <t>HC-039</t>
        </is>
      </c>
      <c r="C6554" s="104" t="inlineStr">
        <is>
          <t>P003</t>
        </is>
      </c>
      <c r="D6554" s="159" t="n">
        <v>10342</v>
      </c>
      <c r="E6554" s="160" t="n">
        <v>72702.53</v>
      </c>
      <c r="F6554" s="160" t="n">
        <v>24308.52</v>
      </c>
    </row>
    <row r="6555">
      <c r="A6555" s="104" t="inlineStr">
        <is>
          <t>2025/26</t>
        </is>
      </c>
      <c r="B6555" s="104" t="inlineStr">
        <is>
          <t>HC-039</t>
        </is>
      </c>
      <c r="C6555" s="104" t="inlineStr">
        <is>
          <t>P004</t>
        </is>
      </c>
      <c r="D6555" s="159" t="n">
        <v>4627</v>
      </c>
      <c r="E6555" s="160" t="n">
        <v>37806.53</v>
      </c>
      <c r="F6555" s="160" t="n">
        <v>12237.31</v>
      </c>
    </row>
    <row r="6556">
      <c r="A6556" s="104" t="inlineStr">
        <is>
          <t>2025/26</t>
        </is>
      </c>
      <c r="B6556" s="104" t="inlineStr">
        <is>
          <t>HC-039</t>
        </is>
      </c>
      <c r="C6556" s="104" t="inlineStr">
        <is>
          <t>P005</t>
        </is>
      </c>
      <c r="D6556" s="159" t="n">
        <v>10748</v>
      </c>
      <c r="E6556" s="160" t="n">
        <v>83721.47</v>
      </c>
      <c r="F6556" s="160" t="n">
        <v>26191.8</v>
      </c>
    </row>
    <row r="6557">
      <c r="A6557" s="104" t="inlineStr">
        <is>
          <t>2025/26</t>
        </is>
      </c>
      <c r="B6557" s="104" t="inlineStr">
        <is>
          <t>HC-039</t>
        </is>
      </c>
      <c r="C6557" s="104" t="inlineStr">
        <is>
          <t>P006</t>
        </is>
      </c>
      <c r="D6557" s="159" t="n">
        <v>9646</v>
      </c>
      <c r="E6557" s="160" t="n">
        <v>81560.92999999999</v>
      </c>
      <c r="F6557" s="160" t="n">
        <v>23759.36</v>
      </c>
    </row>
    <row r="6558">
      <c r="A6558" s="104" t="inlineStr">
        <is>
          <t>2025/26</t>
        </is>
      </c>
      <c r="B6558" s="104" t="inlineStr">
        <is>
          <t>HC-039</t>
        </is>
      </c>
      <c r="C6558" s="104" t="inlineStr">
        <is>
          <t>P007</t>
        </is>
      </c>
      <c r="D6558" s="159" t="n">
        <v>8903</v>
      </c>
      <c r="E6558" s="160" t="n">
        <v>70183.22</v>
      </c>
      <c r="F6558" s="160" t="n">
        <v>18926.48</v>
      </c>
    </row>
    <row r="6559">
      <c r="A6559" s="104" t="inlineStr">
        <is>
          <t>2025/26</t>
        </is>
      </c>
      <c r="B6559" s="104" t="inlineStr">
        <is>
          <t>HC-039</t>
        </is>
      </c>
      <c r="C6559" s="104" t="inlineStr">
        <is>
          <t>P008</t>
        </is>
      </c>
      <c r="D6559" s="159" t="n">
        <v>7918</v>
      </c>
      <c r="E6559" s="160" t="n">
        <v>60936.31</v>
      </c>
      <c r="F6559" s="160" t="n">
        <v>22351.01</v>
      </c>
    </row>
    <row r="6560">
      <c r="A6560" s="104" t="inlineStr">
        <is>
          <t>2025/26</t>
        </is>
      </c>
      <c r="B6560" s="104" t="inlineStr">
        <is>
          <t>HC-039</t>
        </is>
      </c>
      <c r="C6560" s="104" t="inlineStr">
        <is>
          <t>P009</t>
        </is>
      </c>
      <c r="D6560" s="159" t="n">
        <v>335</v>
      </c>
      <c r="E6560" s="160" t="n">
        <v>4421.03</v>
      </c>
      <c r="F6560" s="160" t="n">
        <v>1787.17</v>
      </c>
    </row>
    <row r="6561">
      <c r="A6561" s="104" t="inlineStr">
        <is>
          <t>2025/26</t>
        </is>
      </c>
      <c r="B6561" s="104" t="inlineStr">
        <is>
          <t>HC-039</t>
        </is>
      </c>
      <c r="C6561" s="104" t="inlineStr">
        <is>
          <t>P010</t>
        </is>
      </c>
      <c r="D6561" s="159" t="n">
        <v>10194</v>
      </c>
      <c r="E6561" s="160" t="n">
        <v>62956.46</v>
      </c>
      <c r="F6561" s="160" t="n">
        <v>20375.52</v>
      </c>
    </row>
    <row r="6562">
      <c r="A6562" s="104" t="inlineStr">
        <is>
          <t>2025/26</t>
        </is>
      </c>
      <c r="B6562" s="104" t="inlineStr">
        <is>
          <t>HC-039</t>
        </is>
      </c>
      <c r="C6562" s="104" t="inlineStr">
        <is>
          <t>P011</t>
        </is>
      </c>
      <c r="D6562" s="159" t="n">
        <v>9984</v>
      </c>
      <c r="E6562" s="160" t="n">
        <v>30351.84</v>
      </c>
      <c r="F6562" s="160" t="n">
        <v>7203.86</v>
      </c>
    </row>
    <row r="6563">
      <c r="A6563" s="104" t="inlineStr">
        <is>
          <t>2025/26</t>
        </is>
      </c>
      <c r="B6563" s="104" t="inlineStr">
        <is>
          <t>HC-039</t>
        </is>
      </c>
      <c r="C6563" s="104" t="inlineStr">
        <is>
          <t>P012</t>
        </is>
      </c>
      <c r="D6563" s="159" t="n">
        <v>10710</v>
      </c>
      <c r="E6563" s="160" t="n">
        <v>41716.61</v>
      </c>
      <c r="F6563" s="160" t="n">
        <v>12601.85</v>
      </c>
    </row>
    <row r="6564">
      <c r="A6564" s="104" t="inlineStr">
        <is>
          <t>2025/26</t>
        </is>
      </c>
      <c r="B6564" s="104" t="inlineStr">
        <is>
          <t>HC-039</t>
        </is>
      </c>
      <c r="C6564" s="104" t="inlineStr">
        <is>
          <t>P013</t>
        </is>
      </c>
      <c r="D6564" s="159" t="n">
        <v>10908</v>
      </c>
      <c r="E6564" s="160" t="n">
        <v>39376.27</v>
      </c>
      <c r="F6564" s="160" t="n">
        <v>10194.25</v>
      </c>
    </row>
    <row r="6565">
      <c r="A6565" s="104" t="inlineStr">
        <is>
          <t>2025/26</t>
        </is>
      </c>
      <c r="B6565" s="104" t="inlineStr">
        <is>
          <t>HC-039</t>
        </is>
      </c>
      <c r="C6565" s="104" t="inlineStr">
        <is>
          <t>P014</t>
        </is>
      </c>
      <c r="D6565" s="159" t="n">
        <v>12339</v>
      </c>
      <c r="E6565" s="160" t="n">
        <v>50403.32</v>
      </c>
      <c r="F6565" s="160" t="n">
        <v>14138.32</v>
      </c>
    </row>
    <row r="6566">
      <c r="A6566" s="104" t="inlineStr">
        <is>
          <t>2025/26</t>
        </is>
      </c>
      <c r="B6566" s="104" t="inlineStr">
        <is>
          <t>HC-039</t>
        </is>
      </c>
      <c r="C6566" s="104" t="inlineStr">
        <is>
          <t>P015</t>
        </is>
      </c>
      <c r="D6566" s="159" t="n">
        <v>8082</v>
      </c>
      <c r="E6566" s="160" t="n">
        <v>39919.34</v>
      </c>
      <c r="F6566" s="160" t="n">
        <v>13352.19</v>
      </c>
    </row>
    <row r="6567">
      <c r="A6567" s="104" t="inlineStr">
        <is>
          <t>2025/26</t>
        </is>
      </c>
      <c r="B6567" s="104" t="inlineStr">
        <is>
          <t>HC-039</t>
        </is>
      </c>
      <c r="C6567" s="104" t="inlineStr">
        <is>
          <t>P016</t>
        </is>
      </c>
      <c r="D6567" s="159" t="n">
        <v>4748</v>
      </c>
      <c r="E6567" s="160" t="n">
        <v>30662.71</v>
      </c>
      <c r="F6567" s="160" t="n">
        <v>9593.620000000001</v>
      </c>
    </row>
    <row r="6568">
      <c r="A6568" s="104" t="inlineStr">
        <is>
          <t>2025/26</t>
        </is>
      </c>
      <c r="B6568" s="104" t="inlineStr">
        <is>
          <t>HC-039</t>
        </is>
      </c>
      <c r="C6568" s="104" t="inlineStr">
        <is>
          <t>P017</t>
        </is>
      </c>
      <c r="D6568" s="159" t="n">
        <v>4233</v>
      </c>
      <c r="E6568" s="160" t="n">
        <v>30172.69</v>
      </c>
      <c r="F6568" s="160" t="n">
        <v>10415.11</v>
      </c>
    </row>
    <row r="6569">
      <c r="A6569" s="104" t="inlineStr">
        <is>
          <t>2025/26</t>
        </is>
      </c>
      <c r="B6569" s="104" t="inlineStr">
        <is>
          <t>HC-039</t>
        </is>
      </c>
      <c r="C6569" s="104" t="inlineStr">
        <is>
          <t>P018</t>
        </is>
      </c>
      <c r="D6569" s="159" t="n">
        <v>9898</v>
      </c>
      <c r="E6569" s="160" t="n">
        <v>27267.76</v>
      </c>
      <c r="F6569" s="160" t="n">
        <v>5884.67</v>
      </c>
    </row>
    <row r="6570">
      <c r="A6570" s="104" t="inlineStr">
        <is>
          <t>2025/26</t>
        </is>
      </c>
      <c r="B6570" s="104" t="inlineStr">
        <is>
          <t>HC-039</t>
        </is>
      </c>
      <c r="C6570" s="104" t="inlineStr">
        <is>
          <t>P019</t>
        </is>
      </c>
      <c r="D6570" s="159" t="n">
        <v>12158</v>
      </c>
      <c r="E6570" s="160" t="n">
        <v>32344.05</v>
      </c>
      <c r="F6570" s="160" t="n">
        <v>8375.98</v>
      </c>
    </row>
    <row r="6571">
      <c r="A6571" s="104" t="inlineStr">
        <is>
          <t>2025/26</t>
        </is>
      </c>
      <c r="B6571" s="104" t="inlineStr">
        <is>
          <t>HC-039</t>
        </is>
      </c>
      <c r="C6571" s="104" t="inlineStr">
        <is>
          <t>P020</t>
        </is>
      </c>
      <c r="D6571" s="159" t="n">
        <v>7941</v>
      </c>
      <c r="E6571" s="160" t="n">
        <v>21123.99</v>
      </c>
      <c r="F6571" s="160" t="n">
        <v>5470.23</v>
      </c>
    </row>
    <row r="6572">
      <c r="A6572" s="104" t="inlineStr">
        <is>
          <t>2025/26</t>
        </is>
      </c>
      <c r="B6572" s="104" t="inlineStr">
        <is>
          <t>HC-039</t>
        </is>
      </c>
      <c r="C6572" s="104" t="inlineStr">
        <is>
          <t>P021</t>
        </is>
      </c>
      <c r="D6572" s="159" t="n">
        <v>11535</v>
      </c>
      <c r="E6572" s="160" t="n">
        <v>39451.75</v>
      </c>
      <c r="F6572" s="160" t="n">
        <v>11066.08</v>
      </c>
    </row>
    <row r="6573">
      <c r="A6573" s="104" t="inlineStr">
        <is>
          <t>2025/26</t>
        </is>
      </c>
      <c r="B6573" s="104" t="inlineStr">
        <is>
          <t>HC-039</t>
        </is>
      </c>
      <c r="C6573" s="104" t="inlineStr">
        <is>
          <t>P022</t>
        </is>
      </c>
      <c r="D6573" s="159" t="n">
        <v>10358</v>
      </c>
      <c r="E6573" s="160" t="n">
        <v>33455.07</v>
      </c>
      <c r="F6573" s="160" t="n">
        <v>9024.969999999999</v>
      </c>
    </row>
    <row r="6574">
      <c r="A6574" s="104" t="inlineStr">
        <is>
          <t>2025/26</t>
        </is>
      </c>
      <c r="B6574" s="104" t="inlineStr">
        <is>
          <t>HC-039</t>
        </is>
      </c>
      <c r="C6574" s="104" t="inlineStr">
        <is>
          <t>P023</t>
        </is>
      </c>
      <c r="D6574" s="159" t="n">
        <v>11625</v>
      </c>
      <c r="E6574" s="160" t="n">
        <v>24293.86</v>
      </c>
      <c r="F6574" s="160" t="n">
        <v>4717.43</v>
      </c>
    </row>
    <row r="6575">
      <c r="A6575" s="104" t="inlineStr">
        <is>
          <t>2025/26</t>
        </is>
      </c>
      <c r="B6575" s="104" t="inlineStr">
        <is>
          <t>HC-039</t>
        </is>
      </c>
      <c r="C6575" s="104" t="inlineStr">
        <is>
          <t>P024</t>
        </is>
      </c>
      <c r="D6575" s="159" t="n">
        <v>12931</v>
      </c>
      <c r="E6575" s="160" t="n">
        <v>29480.87</v>
      </c>
      <c r="F6575" s="160" t="n">
        <v>6042.27</v>
      </c>
    </row>
    <row r="6576">
      <c r="A6576" s="104" t="inlineStr">
        <is>
          <t>2025/26</t>
        </is>
      </c>
      <c r="B6576" s="104" t="inlineStr">
        <is>
          <t>HC-039</t>
        </is>
      </c>
      <c r="C6576" s="104" t="inlineStr">
        <is>
          <t>P025</t>
        </is>
      </c>
      <c r="D6576" s="159" t="n">
        <v>10471</v>
      </c>
      <c r="E6576" s="160" t="n">
        <v>41777.9</v>
      </c>
      <c r="F6576" s="160" t="n">
        <v>15324.4</v>
      </c>
    </row>
    <row r="6577">
      <c r="A6577" s="104" t="inlineStr">
        <is>
          <t>2025/26</t>
        </is>
      </c>
      <c r="B6577" s="104" t="inlineStr">
        <is>
          <t>HC-039</t>
        </is>
      </c>
      <c r="C6577" s="104" t="inlineStr">
        <is>
          <t>P026</t>
        </is>
      </c>
      <c r="D6577" s="159" t="n">
        <v>6545</v>
      </c>
      <c r="E6577" s="160" t="n">
        <v>30460.37</v>
      </c>
      <c r="F6577" s="160" t="n">
        <v>9859.450000000001</v>
      </c>
    </row>
    <row r="6578">
      <c r="A6578" s="104" t="inlineStr">
        <is>
          <t>2025/26</t>
        </is>
      </c>
      <c r="B6578" s="104" t="inlineStr">
        <is>
          <t>HC-039</t>
        </is>
      </c>
      <c r="C6578" s="104" t="inlineStr">
        <is>
          <t>P027</t>
        </is>
      </c>
      <c r="D6578" s="159" t="n">
        <v>5424</v>
      </c>
      <c r="E6578" s="160" t="n">
        <v>25259.85</v>
      </c>
      <c r="F6578" s="160" t="n">
        <v>8174.83</v>
      </c>
    </row>
    <row r="6579">
      <c r="A6579" s="104" t="inlineStr">
        <is>
          <t>2025/26</t>
        </is>
      </c>
      <c r="B6579" s="104" t="inlineStr">
        <is>
          <t>HC-039</t>
        </is>
      </c>
      <c r="C6579" s="104" t="inlineStr">
        <is>
          <t>P028</t>
        </is>
      </c>
      <c r="D6579" s="159" t="n">
        <v>7571</v>
      </c>
      <c r="E6579" s="160" t="n">
        <v>37403.89</v>
      </c>
      <c r="F6579" s="160" t="n">
        <v>12913.44</v>
      </c>
    </row>
    <row r="6580">
      <c r="A6580" s="104" t="inlineStr">
        <is>
          <t>2025/26</t>
        </is>
      </c>
      <c r="B6580" s="104" t="inlineStr">
        <is>
          <t>HC-039</t>
        </is>
      </c>
      <c r="C6580" s="104" t="inlineStr">
        <is>
          <t>P029</t>
        </is>
      </c>
      <c r="D6580" s="159" t="n">
        <v>19088</v>
      </c>
      <c r="E6580" s="160" t="n">
        <v>38083.57</v>
      </c>
      <c r="F6580" s="160" t="n">
        <v>5754.53</v>
      </c>
    </row>
    <row r="6581">
      <c r="A6581" s="104" t="inlineStr">
        <is>
          <t>2025/26</t>
        </is>
      </c>
      <c r="B6581" s="104" t="inlineStr">
        <is>
          <t>HC-039</t>
        </is>
      </c>
      <c r="C6581" s="104" t="inlineStr">
        <is>
          <t>P030</t>
        </is>
      </c>
      <c r="D6581" s="159" t="n">
        <v>9984</v>
      </c>
      <c r="E6581" s="160" t="n">
        <v>31297.85</v>
      </c>
      <c r="F6581" s="160" t="n">
        <v>6078.09</v>
      </c>
    </row>
    <row r="6582">
      <c r="A6582" s="104" t="inlineStr">
        <is>
          <t>2025/26</t>
        </is>
      </c>
      <c r="B6582" s="104" t="inlineStr">
        <is>
          <t>HC-039</t>
        </is>
      </c>
      <c r="C6582" s="104" t="inlineStr">
        <is>
          <t>P031</t>
        </is>
      </c>
      <c r="D6582" s="159" t="n">
        <v>4749</v>
      </c>
      <c r="E6582" s="160" t="n">
        <v>24810.5</v>
      </c>
      <c r="F6582" s="160" t="n">
        <v>7495.19</v>
      </c>
    </row>
    <row r="6583">
      <c r="A6583" s="104" t="inlineStr">
        <is>
          <t>2025/26</t>
        </is>
      </c>
      <c r="B6583" s="104" t="inlineStr">
        <is>
          <t>HC-039</t>
        </is>
      </c>
      <c r="C6583" s="104" t="inlineStr">
        <is>
          <t>P032</t>
        </is>
      </c>
      <c r="D6583" s="159" t="n">
        <v>5970</v>
      </c>
      <c r="E6583" s="160" t="n">
        <v>14745.83</v>
      </c>
      <c r="F6583" s="160" t="n">
        <v>3341.17</v>
      </c>
    </row>
    <row r="6584">
      <c r="A6584" s="104" t="inlineStr">
        <is>
          <t>2025/26</t>
        </is>
      </c>
      <c r="B6584" s="104" t="inlineStr">
        <is>
          <t>HC-039</t>
        </is>
      </c>
      <c r="C6584" s="104" t="inlineStr">
        <is>
          <t>P033</t>
        </is>
      </c>
      <c r="D6584" s="159" t="n">
        <v>3972</v>
      </c>
      <c r="E6584" s="160" t="n">
        <v>12825.06</v>
      </c>
      <c r="F6584" s="160" t="n">
        <v>3320.65</v>
      </c>
    </row>
    <row r="6585">
      <c r="A6585" s="104" t="inlineStr">
        <is>
          <t>2025/26</t>
        </is>
      </c>
      <c r="B6585" s="104" t="inlineStr">
        <is>
          <t>HC-039</t>
        </is>
      </c>
      <c r="C6585" s="104" t="inlineStr">
        <is>
          <t>P034</t>
        </is>
      </c>
      <c r="D6585" s="159" t="n">
        <v>2684</v>
      </c>
      <c r="E6585" s="160" t="n">
        <v>11735.12</v>
      </c>
      <c r="F6585" s="160" t="n">
        <v>3672.5</v>
      </c>
    </row>
    <row r="6586">
      <c r="A6586" s="104" t="inlineStr">
        <is>
          <t>2025/26</t>
        </is>
      </c>
      <c r="B6586" s="104" t="inlineStr">
        <is>
          <t>HC-039</t>
        </is>
      </c>
      <c r="C6586" s="104" t="inlineStr">
        <is>
          <t>P035</t>
        </is>
      </c>
      <c r="D6586" s="159" t="n">
        <v>3847</v>
      </c>
      <c r="E6586" s="160" t="n">
        <v>14251.91</v>
      </c>
      <c r="F6586" s="160" t="n">
        <v>3997.76</v>
      </c>
    </row>
    <row r="6587">
      <c r="A6587" s="104" t="inlineStr">
        <is>
          <t>2025/26</t>
        </is>
      </c>
      <c r="B6587" s="104" t="inlineStr">
        <is>
          <t>HC-039</t>
        </is>
      </c>
      <c r="C6587" s="104" t="inlineStr">
        <is>
          <t>P036</t>
        </is>
      </c>
      <c r="D6587" s="159" t="n">
        <v>2950</v>
      </c>
      <c r="E6587" s="160" t="n">
        <v>11771.36</v>
      </c>
      <c r="F6587" s="160" t="n">
        <v>3429.06</v>
      </c>
    </row>
    <row r="6588">
      <c r="A6588" s="104" t="inlineStr">
        <is>
          <t>2025/26</t>
        </is>
      </c>
      <c r="B6588" s="104" t="inlineStr">
        <is>
          <t>HC-039</t>
        </is>
      </c>
      <c r="C6588" s="104" t="inlineStr">
        <is>
          <t>P037</t>
        </is>
      </c>
      <c r="D6588" s="159" t="n">
        <v>4351</v>
      </c>
      <c r="E6588" s="160" t="n">
        <v>15705.17</v>
      </c>
      <c r="F6588" s="160" t="n">
        <v>5252.28</v>
      </c>
    </row>
    <row r="6589">
      <c r="A6589" s="104" t="inlineStr">
        <is>
          <t>2025/26</t>
        </is>
      </c>
      <c r="B6589" s="104" t="inlineStr">
        <is>
          <t>HC-039</t>
        </is>
      </c>
      <c r="C6589" s="104" t="inlineStr">
        <is>
          <t>P038</t>
        </is>
      </c>
      <c r="D6589" s="159" t="n">
        <v>2084</v>
      </c>
      <c r="E6589" s="160" t="n">
        <v>13666.21</v>
      </c>
      <c r="F6589" s="160" t="n">
        <v>4423.7</v>
      </c>
    </row>
    <row r="6590">
      <c r="A6590" s="104" t="inlineStr">
        <is>
          <t>2025/26</t>
        </is>
      </c>
      <c r="B6590" s="104" t="inlineStr">
        <is>
          <t>HC-039</t>
        </is>
      </c>
      <c r="C6590" s="104" t="inlineStr">
        <is>
          <t>P039</t>
        </is>
      </c>
      <c r="D6590" s="159" t="n">
        <v>2216</v>
      </c>
      <c r="E6590" s="160" t="n">
        <v>14528.49</v>
      </c>
      <c r="F6590" s="160" t="n">
        <v>4859.52</v>
      </c>
    </row>
    <row r="6591">
      <c r="A6591" s="104" t="inlineStr">
        <is>
          <t>2025/26</t>
        </is>
      </c>
      <c r="B6591" s="104" t="inlineStr">
        <is>
          <t>HC-039</t>
        </is>
      </c>
      <c r="C6591" s="104" t="inlineStr">
        <is>
          <t>P040</t>
        </is>
      </c>
      <c r="D6591" s="159" t="n">
        <v>844</v>
      </c>
      <c r="E6591" s="160" t="n">
        <v>6739.68</v>
      </c>
      <c r="F6591" s="160" t="n">
        <v>2178.76</v>
      </c>
    </row>
    <row r="6592">
      <c r="A6592" s="104" t="inlineStr">
        <is>
          <t>2025/26</t>
        </is>
      </c>
      <c r="B6592" s="104" t="inlineStr">
        <is>
          <t>HC-039</t>
        </is>
      </c>
      <c r="C6592" s="104" t="inlineStr">
        <is>
          <t>P041</t>
        </is>
      </c>
      <c r="D6592" s="159" t="n">
        <v>426</v>
      </c>
      <c r="E6592" s="160" t="n">
        <v>4808.78</v>
      </c>
      <c r="F6592" s="160" t="n">
        <v>1870.67</v>
      </c>
    </row>
    <row r="6593">
      <c r="A6593" s="104" t="inlineStr">
        <is>
          <t>2025/26</t>
        </is>
      </c>
      <c r="B6593" s="104" t="inlineStr">
        <is>
          <t>HC-039</t>
        </is>
      </c>
      <c r="C6593" s="104" t="inlineStr">
        <is>
          <t>P042</t>
        </is>
      </c>
      <c r="D6593" s="159" t="n">
        <v>757</v>
      </c>
      <c r="E6593" s="160" t="n">
        <v>3161.88</v>
      </c>
      <c r="F6593" s="160" t="n">
        <v>786.08</v>
      </c>
    </row>
    <row r="6594">
      <c r="A6594" s="104" t="inlineStr">
        <is>
          <t>2025/26</t>
        </is>
      </c>
      <c r="B6594" s="104" t="inlineStr">
        <is>
          <t>HC-040</t>
        </is>
      </c>
      <c r="C6594" s="104" t="inlineStr">
        <is>
          <t>P001</t>
        </is>
      </c>
      <c r="D6594" s="159" t="n">
        <v>5085</v>
      </c>
      <c r="E6594" s="160" t="n">
        <v>47834.47</v>
      </c>
      <c r="F6594" s="160" t="n">
        <v>17030.94</v>
      </c>
    </row>
    <row r="6595">
      <c r="A6595" s="104" t="inlineStr">
        <is>
          <t>2025/26</t>
        </is>
      </c>
      <c r="B6595" s="104" t="inlineStr">
        <is>
          <t>HC-040</t>
        </is>
      </c>
      <c r="C6595" s="104" t="inlineStr">
        <is>
          <t>P002</t>
        </is>
      </c>
      <c r="D6595" s="159" t="n">
        <v>7230</v>
      </c>
      <c r="E6595" s="160" t="n">
        <v>78997.55</v>
      </c>
      <c r="F6595" s="160" t="n">
        <v>29828.35</v>
      </c>
    </row>
    <row r="6596">
      <c r="A6596" s="104" t="inlineStr">
        <is>
          <t>2025/26</t>
        </is>
      </c>
      <c r="B6596" s="104" t="inlineStr">
        <is>
          <t>HC-040</t>
        </is>
      </c>
      <c r="C6596" s="104" t="inlineStr">
        <is>
          <t>P003</t>
        </is>
      </c>
      <c r="D6596" s="159" t="n">
        <v>10338</v>
      </c>
      <c r="E6596" s="160" t="n">
        <v>72670.53</v>
      </c>
      <c r="F6596" s="160" t="n">
        <v>24306.66</v>
      </c>
    </row>
    <row r="6597">
      <c r="A6597" s="104" t="inlineStr">
        <is>
          <t>2025/26</t>
        </is>
      </c>
      <c r="B6597" s="104" t="inlineStr">
        <is>
          <t>HC-040</t>
        </is>
      </c>
      <c r="C6597" s="104" t="inlineStr">
        <is>
          <t>P004</t>
        </is>
      </c>
      <c r="D6597" s="159" t="n">
        <v>4578</v>
      </c>
      <c r="E6597" s="160" t="n">
        <v>37388.3</v>
      </c>
      <c r="F6597" s="160" t="n">
        <v>12100.2</v>
      </c>
    </row>
    <row r="6598">
      <c r="A6598" s="104" t="inlineStr">
        <is>
          <t>2025/26</t>
        </is>
      </c>
      <c r="B6598" s="104" t="inlineStr">
        <is>
          <t>HC-040</t>
        </is>
      </c>
      <c r="C6598" s="104" t="inlineStr">
        <is>
          <t>P005</t>
        </is>
      </c>
      <c r="D6598" s="159" t="n">
        <v>10141</v>
      </c>
      <c r="E6598" s="160" t="n">
        <v>78989.84</v>
      </c>
      <c r="F6598" s="160" t="n">
        <v>24705.77</v>
      </c>
    </row>
    <row r="6599">
      <c r="A6599" s="104" t="inlineStr">
        <is>
          <t>2025/26</t>
        </is>
      </c>
      <c r="B6599" s="104" t="inlineStr">
        <is>
          <t>HC-040</t>
        </is>
      </c>
      <c r="C6599" s="104" t="inlineStr">
        <is>
          <t>P006</t>
        </is>
      </c>
      <c r="D6599" s="159" t="n">
        <v>9862</v>
      </c>
      <c r="E6599" s="160" t="n">
        <v>83375.64</v>
      </c>
      <c r="F6599" s="160" t="n">
        <v>24288.73</v>
      </c>
    </row>
    <row r="6600">
      <c r="A6600" s="104" t="inlineStr">
        <is>
          <t>2025/26</t>
        </is>
      </c>
      <c r="B6600" s="104" t="inlineStr">
        <is>
          <t>HC-040</t>
        </is>
      </c>
      <c r="C6600" s="104" t="inlineStr">
        <is>
          <t>P007</t>
        </is>
      </c>
      <c r="D6600" s="159" t="n">
        <v>9423</v>
      </c>
      <c r="E6600" s="160" t="n">
        <v>74289.33</v>
      </c>
      <c r="F6600" s="160" t="n">
        <v>20037.94</v>
      </c>
    </row>
    <row r="6601">
      <c r="A6601" s="104" t="inlineStr">
        <is>
          <t>2025/26</t>
        </is>
      </c>
      <c r="B6601" s="104" t="inlineStr">
        <is>
          <t>HC-040</t>
        </is>
      </c>
      <c r="C6601" s="104" t="inlineStr">
        <is>
          <t>P008</t>
        </is>
      </c>
      <c r="D6601" s="159" t="n">
        <v>7652</v>
      </c>
      <c r="E6601" s="160" t="n">
        <v>58883.01</v>
      </c>
      <c r="F6601" s="160" t="n">
        <v>21595.35</v>
      </c>
    </row>
    <row r="6602">
      <c r="A6602" s="104" t="inlineStr">
        <is>
          <t>2025/26</t>
        </is>
      </c>
      <c r="B6602" s="104" t="inlineStr">
        <is>
          <t>HC-040</t>
        </is>
      </c>
      <c r="C6602" s="104" t="inlineStr">
        <is>
          <t>P009</t>
        </is>
      </c>
      <c r="D6602" s="159" t="n">
        <v>302</v>
      </c>
      <c r="E6602" s="160" t="n">
        <v>3992.98</v>
      </c>
      <c r="F6602" s="160" t="n">
        <v>1620.17</v>
      </c>
    </row>
    <row r="6603">
      <c r="A6603" s="104" t="inlineStr">
        <is>
          <t>2025/26</t>
        </is>
      </c>
      <c r="B6603" s="104" t="inlineStr">
        <is>
          <t>HC-040</t>
        </is>
      </c>
      <c r="C6603" s="104" t="inlineStr">
        <is>
          <t>P010</t>
        </is>
      </c>
      <c r="D6603" s="159" t="n">
        <v>9998</v>
      </c>
      <c r="E6603" s="160" t="n">
        <v>61730.17</v>
      </c>
      <c r="F6603" s="160" t="n">
        <v>19978.2</v>
      </c>
    </row>
    <row r="6604">
      <c r="A6604" s="104" t="inlineStr">
        <is>
          <t>2025/26</t>
        </is>
      </c>
      <c r="B6604" s="104" t="inlineStr">
        <is>
          <t>HC-040</t>
        </is>
      </c>
      <c r="C6604" s="104" t="inlineStr">
        <is>
          <t>P011</t>
        </is>
      </c>
      <c r="D6604" s="159" t="n">
        <v>9284</v>
      </c>
      <c r="E6604" s="160" t="n">
        <v>28222.67</v>
      </c>
      <c r="F6604" s="160" t="n">
        <v>6698.19</v>
      </c>
    </row>
    <row r="6605">
      <c r="A6605" s="104" t="inlineStr">
        <is>
          <t>2025/26</t>
        </is>
      </c>
      <c r="B6605" s="104" t="inlineStr">
        <is>
          <t>HC-040</t>
        </is>
      </c>
      <c r="C6605" s="104" t="inlineStr">
        <is>
          <t>P012</t>
        </is>
      </c>
      <c r="D6605" s="159" t="n">
        <v>9903</v>
      </c>
      <c r="E6605" s="160" t="n">
        <v>38575.49</v>
      </c>
      <c r="F6605" s="160" t="n">
        <v>11655.93</v>
      </c>
    </row>
    <row r="6606">
      <c r="A6606" s="104" t="inlineStr">
        <is>
          <t>2025/26</t>
        </is>
      </c>
      <c r="B6606" s="104" t="inlineStr">
        <is>
          <t>HC-040</t>
        </is>
      </c>
      <c r="C6606" s="104" t="inlineStr">
        <is>
          <t>P013</t>
        </is>
      </c>
      <c r="D6606" s="159" t="n">
        <v>10146</v>
      </c>
      <c r="E6606" s="160" t="n">
        <v>36631.45</v>
      </c>
      <c r="F6606" s="160" t="n">
        <v>9485.870000000001</v>
      </c>
    </row>
    <row r="6607">
      <c r="A6607" s="104" t="inlineStr">
        <is>
          <t>2025/26</t>
        </is>
      </c>
      <c r="B6607" s="104" t="inlineStr">
        <is>
          <t>HC-040</t>
        </is>
      </c>
      <c r="C6607" s="104" t="inlineStr">
        <is>
          <t>P014</t>
        </is>
      </c>
      <c r="D6607" s="159" t="n">
        <v>11976</v>
      </c>
      <c r="E6607" s="160" t="n">
        <v>48918.19</v>
      </c>
      <c r="F6607" s="160" t="n">
        <v>13719.27</v>
      </c>
    </row>
    <row r="6608">
      <c r="A6608" s="104" t="inlineStr">
        <is>
          <t>2025/26</t>
        </is>
      </c>
      <c r="B6608" s="104" t="inlineStr">
        <is>
          <t>HC-040</t>
        </is>
      </c>
      <c r="C6608" s="104" t="inlineStr">
        <is>
          <t>P015</t>
        </is>
      </c>
      <c r="D6608" s="159" t="n">
        <v>8258</v>
      </c>
      <c r="E6608" s="160" t="n">
        <v>40790.35</v>
      </c>
      <c r="F6608" s="160" t="n">
        <v>13641.7</v>
      </c>
    </row>
    <row r="6609">
      <c r="A6609" s="104" t="inlineStr">
        <is>
          <t>2025/26</t>
        </is>
      </c>
      <c r="B6609" s="104" t="inlineStr">
        <is>
          <t>HC-040</t>
        </is>
      </c>
      <c r="C6609" s="104" t="inlineStr">
        <is>
          <t>P016</t>
        </is>
      </c>
      <c r="D6609" s="159" t="n">
        <v>4332</v>
      </c>
      <c r="E6609" s="160" t="n">
        <v>27980.13</v>
      </c>
      <c r="F6609" s="160" t="n">
        <v>8756.309999999999</v>
      </c>
    </row>
    <row r="6610">
      <c r="A6610" s="104" t="inlineStr">
        <is>
          <t>2025/26</t>
        </is>
      </c>
      <c r="B6610" s="104" t="inlineStr">
        <is>
          <t>HC-040</t>
        </is>
      </c>
      <c r="C6610" s="104" t="inlineStr">
        <is>
          <t>P017</t>
        </is>
      </c>
      <c r="D6610" s="159" t="n">
        <v>3963</v>
      </c>
      <c r="E6610" s="160" t="n">
        <v>28239.77</v>
      </c>
      <c r="F6610" s="160" t="n">
        <v>9750.41</v>
      </c>
    </row>
    <row r="6611">
      <c r="A6611" s="104" t="inlineStr">
        <is>
          <t>2025/26</t>
        </is>
      </c>
      <c r="B6611" s="104" t="inlineStr">
        <is>
          <t>HC-040</t>
        </is>
      </c>
      <c r="C6611" s="104" t="inlineStr">
        <is>
          <t>P018</t>
        </is>
      </c>
      <c r="D6611" s="159" t="n">
        <v>9161</v>
      </c>
      <c r="E6611" s="160" t="n">
        <v>25241.94</v>
      </c>
      <c r="F6611" s="160" t="n">
        <v>5446.59</v>
      </c>
    </row>
    <row r="6612">
      <c r="A6612" s="104" t="inlineStr">
        <is>
          <t>2025/26</t>
        </is>
      </c>
      <c r="B6612" s="104" t="inlineStr">
        <is>
          <t>HC-040</t>
        </is>
      </c>
      <c r="C6612" s="104" t="inlineStr">
        <is>
          <t>P019</t>
        </is>
      </c>
      <c r="D6612" s="159" t="n">
        <v>12083</v>
      </c>
      <c r="E6612" s="160" t="n">
        <v>32143.2</v>
      </c>
      <c r="F6612" s="160" t="n">
        <v>8324.27</v>
      </c>
    </row>
    <row r="6613">
      <c r="A6613" s="104" t="inlineStr">
        <is>
          <t>2025/26</t>
        </is>
      </c>
      <c r="B6613" s="104" t="inlineStr">
        <is>
          <t>HC-040</t>
        </is>
      </c>
      <c r="C6613" s="104" t="inlineStr">
        <is>
          <t>P020</t>
        </is>
      </c>
      <c r="D6613" s="159" t="n">
        <v>7646</v>
      </c>
      <c r="E6613" s="160" t="n">
        <v>20336.38</v>
      </c>
      <c r="F6613" s="160" t="n">
        <v>5266.5</v>
      </c>
    </row>
    <row r="6614">
      <c r="A6614" s="104" t="inlineStr">
        <is>
          <t>2025/26</t>
        </is>
      </c>
      <c r="B6614" s="104" t="inlineStr">
        <is>
          <t>HC-040</t>
        </is>
      </c>
      <c r="C6614" s="104" t="inlineStr">
        <is>
          <t>P021</t>
        </is>
      </c>
      <c r="D6614" s="159" t="n">
        <v>11235</v>
      </c>
      <c r="E6614" s="160" t="n">
        <v>38421.61</v>
      </c>
      <c r="F6614" s="160" t="n">
        <v>10777.28</v>
      </c>
    </row>
    <row r="6615">
      <c r="A6615" s="104" t="inlineStr">
        <is>
          <t>2025/26</t>
        </is>
      </c>
      <c r="B6615" s="104" t="inlineStr">
        <is>
          <t>HC-040</t>
        </is>
      </c>
      <c r="C6615" s="104" t="inlineStr">
        <is>
          <t>P022</t>
        </is>
      </c>
      <c r="D6615" s="159" t="n">
        <v>9918</v>
      </c>
      <c r="E6615" s="160" t="n">
        <v>32031.65</v>
      </c>
      <c r="F6615" s="160" t="n">
        <v>8636.120000000001</v>
      </c>
    </row>
    <row r="6616">
      <c r="A6616" s="104" t="inlineStr">
        <is>
          <t>2025/26</t>
        </is>
      </c>
      <c r="B6616" s="104" t="inlineStr">
        <is>
          <t>HC-040</t>
        </is>
      </c>
      <c r="C6616" s="104" t="inlineStr">
        <is>
          <t>P023</t>
        </is>
      </c>
      <c r="D6616" s="159" t="n">
        <v>11950</v>
      </c>
      <c r="E6616" s="160" t="n">
        <v>24972.8</v>
      </c>
      <c r="F6616" s="160" t="n">
        <v>4850.3</v>
      </c>
    </row>
    <row r="6617">
      <c r="A6617" s="104" t="inlineStr">
        <is>
          <t>2025/26</t>
        </is>
      </c>
      <c r="B6617" s="104" t="inlineStr">
        <is>
          <t>HC-040</t>
        </is>
      </c>
      <c r="C6617" s="104" t="inlineStr">
        <is>
          <t>P024</t>
        </is>
      </c>
      <c r="D6617" s="159" t="n">
        <v>12633</v>
      </c>
      <c r="E6617" s="160" t="n">
        <v>28803.73</v>
      </c>
      <c r="F6617" s="160" t="n">
        <v>5904.47</v>
      </c>
    </row>
    <row r="6618">
      <c r="A6618" s="104" t="inlineStr">
        <is>
          <t>2025/26</t>
        </is>
      </c>
      <c r="B6618" s="104" t="inlineStr">
        <is>
          <t>HC-040</t>
        </is>
      </c>
      <c r="C6618" s="104" t="inlineStr">
        <is>
          <t>P025</t>
        </is>
      </c>
      <c r="D6618" s="159" t="n">
        <v>10625</v>
      </c>
      <c r="E6618" s="160" t="n">
        <v>42394.86</v>
      </c>
      <c r="F6618" s="160" t="n">
        <v>15551.56</v>
      </c>
    </row>
    <row r="6619">
      <c r="A6619" s="104" t="inlineStr">
        <is>
          <t>2025/26</t>
        </is>
      </c>
      <c r="B6619" s="104" t="inlineStr">
        <is>
          <t>HC-040</t>
        </is>
      </c>
      <c r="C6619" s="104" t="inlineStr">
        <is>
          <t>P026</t>
        </is>
      </c>
      <c r="D6619" s="159" t="n">
        <v>6391</v>
      </c>
      <c r="E6619" s="160" t="n">
        <v>29751.28</v>
      </c>
      <c r="F6619" s="160" t="n">
        <v>9630</v>
      </c>
    </row>
    <row r="6620">
      <c r="A6620" s="104" t="inlineStr">
        <is>
          <t>2025/26</t>
        </is>
      </c>
      <c r="B6620" s="104" t="inlineStr">
        <is>
          <t>HC-040</t>
        </is>
      </c>
      <c r="C6620" s="104" t="inlineStr">
        <is>
          <t>P027</t>
        </is>
      </c>
      <c r="D6620" s="159" t="n">
        <v>5267</v>
      </c>
      <c r="E6620" s="160" t="n">
        <v>24523.57</v>
      </c>
      <c r="F6620" s="160" t="n">
        <v>7936.4</v>
      </c>
    </row>
    <row r="6621">
      <c r="A6621" s="104" t="inlineStr">
        <is>
          <t>2025/26</t>
        </is>
      </c>
      <c r="B6621" s="104" t="inlineStr">
        <is>
          <t>HC-040</t>
        </is>
      </c>
      <c r="C6621" s="104" t="inlineStr">
        <is>
          <t>P028</t>
        </is>
      </c>
      <c r="D6621" s="159" t="n">
        <v>7525</v>
      </c>
      <c r="E6621" s="160" t="n">
        <v>37171.19</v>
      </c>
      <c r="F6621" s="160" t="n">
        <v>12831.86</v>
      </c>
    </row>
    <row r="6622">
      <c r="A6622" s="104" t="inlineStr">
        <is>
          <t>2025/26</t>
        </is>
      </c>
      <c r="B6622" s="104" t="inlineStr">
        <is>
          <t>HC-040</t>
        </is>
      </c>
      <c r="C6622" s="104" t="inlineStr">
        <is>
          <t>P029</t>
        </is>
      </c>
      <c r="D6622" s="159" t="n">
        <v>18020</v>
      </c>
      <c r="E6622" s="160" t="n">
        <v>35949.89</v>
      </c>
      <c r="F6622" s="160" t="n">
        <v>5432.14</v>
      </c>
    </row>
    <row r="6623">
      <c r="A6623" s="104" t="inlineStr">
        <is>
          <t>2025/26</t>
        </is>
      </c>
      <c r="B6623" s="104" t="inlineStr">
        <is>
          <t>HC-040</t>
        </is>
      </c>
      <c r="C6623" s="104" t="inlineStr">
        <is>
          <t>P030</t>
        </is>
      </c>
      <c r="D6623" s="159" t="n">
        <v>9923</v>
      </c>
      <c r="E6623" s="160" t="n">
        <v>31106.53</v>
      </c>
      <c r="F6623" s="160" t="n">
        <v>6040.33</v>
      </c>
    </row>
    <row r="6624">
      <c r="A6624" s="104" t="inlineStr">
        <is>
          <t>2025/26</t>
        </is>
      </c>
      <c r="B6624" s="104" t="inlineStr">
        <is>
          <t>HC-040</t>
        </is>
      </c>
      <c r="C6624" s="104" t="inlineStr">
        <is>
          <t>P031</t>
        </is>
      </c>
      <c r="D6624" s="159" t="n">
        <v>4485</v>
      </c>
      <c r="E6624" s="160" t="n">
        <v>23437.53</v>
      </c>
      <c r="F6624" s="160" t="n">
        <v>7080.45</v>
      </c>
    </row>
    <row r="6625">
      <c r="A6625" s="104" t="inlineStr">
        <is>
          <t>2025/26</t>
        </is>
      </c>
      <c r="B6625" s="104" t="inlineStr">
        <is>
          <t>HC-040</t>
        </is>
      </c>
      <c r="C6625" s="104" t="inlineStr">
        <is>
          <t>P032</t>
        </is>
      </c>
      <c r="D6625" s="159" t="n">
        <v>5568</v>
      </c>
      <c r="E6625" s="160" t="n">
        <v>13754.29</v>
      </c>
      <c r="F6625" s="160" t="n">
        <v>3116.27</v>
      </c>
    </row>
    <row r="6626">
      <c r="A6626" s="104" t="inlineStr">
        <is>
          <t>2025/26</t>
        </is>
      </c>
      <c r="B6626" s="104" t="inlineStr">
        <is>
          <t>HC-040</t>
        </is>
      </c>
      <c r="C6626" s="104" t="inlineStr">
        <is>
          <t>P033</t>
        </is>
      </c>
      <c r="D6626" s="159" t="n">
        <v>3638</v>
      </c>
      <c r="E6626" s="160" t="n">
        <v>11754.42</v>
      </c>
      <c r="F6626" s="160" t="n">
        <v>3043.2</v>
      </c>
    </row>
    <row r="6627">
      <c r="A6627" s="104" t="inlineStr">
        <is>
          <t>2025/26</t>
        </is>
      </c>
      <c r="B6627" s="104" t="inlineStr">
        <is>
          <t>HC-040</t>
        </is>
      </c>
      <c r="C6627" s="104" t="inlineStr">
        <is>
          <t>P034</t>
        </is>
      </c>
      <c r="D6627" s="159" t="n">
        <v>2599</v>
      </c>
      <c r="E6627" s="160" t="n">
        <v>11357.93</v>
      </c>
      <c r="F6627" s="160" t="n">
        <v>3553.39</v>
      </c>
    </row>
    <row r="6628">
      <c r="A6628" s="104" t="inlineStr">
        <is>
          <t>2025/26</t>
        </is>
      </c>
      <c r="B6628" s="104" t="inlineStr">
        <is>
          <t>HC-040</t>
        </is>
      </c>
      <c r="C6628" s="104" t="inlineStr">
        <is>
          <t>P035</t>
        </is>
      </c>
      <c r="D6628" s="159" t="n">
        <v>3688</v>
      </c>
      <c r="E6628" s="160" t="n">
        <v>13659.34</v>
      </c>
      <c r="F6628" s="160" t="n">
        <v>3831.54</v>
      </c>
    </row>
    <row r="6629">
      <c r="A6629" s="104" t="inlineStr">
        <is>
          <t>2025/26</t>
        </is>
      </c>
      <c r="B6629" s="104" t="inlineStr">
        <is>
          <t>HC-040</t>
        </is>
      </c>
      <c r="C6629" s="104" t="inlineStr">
        <is>
          <t>P036</t>
        </is>
      </c>
      <c r="D6629" s="159" t="n">
        <v>2710</v>
      </c>
      <c r="E6629" s="160" t="n">
        <v>10813.61</v>
      </c>
      <c r="F6629" s="160" t="n">
        <v>3150.63</v>
      </c>
    </row>
    <row r="6630">
      <c r="A6630" s="104" t="inlineStr">
        <is>
          <t>2025/26</t>
        </is>
      </c>
      <c r="B6630" s="104" t="inlineStr">
        <is>
          <t>HC-040</t>
        </is>
      </c>
      <c r="C6630" s="104" t="inlineStr">
        <is>
          <t>P037</t>
        </is>
      </c>
      <c r="D6630" s="159" t="n">
        <v>4147</v>
      </c>
      <c r="E6630" s="160" t="n">
        <v>14971.91</v>
      </c>
      <c r="F6630" s="160" t="n">
        <v>5007.9</v>
      </c>
    </row>
    <row r="6631">
      <c r="A6631" s="104" t="inlineStr">
        <is>
          <t>2025/26</t>
        </is>
      </c>
      <c r="B6631" s="104" t="inlineStr">
        <is>
          <t>HC-040</t>
        </is>
      </c>
      <c r="C6631" s="104" t="inlineStr">
        <is>
          <t>P038</t>
        </is>
      </c>
      <c r="D6631" s="159" t="n">
        <v>2027</v>
      </c>
      <c r="E6631" s="160" t="n">
        <v>13286.86</v>
      </c>
      <c r="F6631" s="160" t="n">
        <v>4300.12</v>
      </c>
    </row>
    <row r="6632">
      <c r="A6632" s="104" t="inlineStr">
        <is>
          <t>2025/26</t>
        </is>
      </c>
      <c r="B6632" s="104" t="inlineStr">
        <is>
          <t>HC-040</t>
        </is>
      </c>
      <c r="C6632" s="104" t="inlineStr">
        <is>
          <t>P039</t>
        </is>
      </c>
      <c r="D6632" s="159" t="n">
        <v>2290</v>
      </c>
      <c r="E6632" s="160" t="n">
        <v>15003.58</v>
      </c>
      <c r="F6632" s="160" t="n">
        <v>5018.58</v>
      </c>
    </row>
    <row r="6633">
      <c r="A6633" s="104" t="inlineStr">
        <is>
          <t>2025/26</t>
        </is>
      </c>
      <c r="B6633" s="104" t="inlineStr">
        <is>
          <t>HC-040</t>
        </is>
      </c>
      <c r="C6633" s="104" t="inlineStr">
        <is>
          <t>P040</t>
        </is>
      </c>
      <c r="D6633" s="159" t="n">
        <v>783</v>
      </c>
      <c r="E6633" s="160" t="n">
        <v>6242.01</v>
      </c>
      <c r="F6633" s="160" t="n">
        <v>2021.2</v>
      </c>
    </row>
    <row r="6634">
      <c r="A6634" s="104" t="inlineStr">
        <is>
          <t>2025/26</t>
        </is>
      </c>
      <c r="B6634" s="104" t="inlineStr">
        <is>
          <t>HC-040</t>
        </is>
      </c>
      <c r="C6634" s="104" t="inlineStr">
        <is>
          <t>P041</t>
        </is>
      </c>
      <c r="D6634" s="159" t="n">
        <v>414</v>
      </c>
      <c r="E6634" s="160" t="n">
        <v>4674.68</v>
      </c>
      <c r="F6634" s="160" t="n">
        <v>1812.8</v>
      </c>
    </row>
    <row r="6635">
      <c r="A6635" s="104" t="inlineStr">
        <is>
          <t>2025/26</t>
        </is>
      </c>
      <c r="B6635" s="104" t="inlineStr">
        <is>
          <t>HC-040</t>
        </is>
      </c>
      <c r="C6635" s="104" t="inlineStr">
        <is>
          <t>P042</t>
        </is>
      </c>
      <c r="D6635" s="159" t="n">
        <v>766</v>
      </c>
      <c r="E6635" s="160" t="n">
        <v>3198.25</v>
      </c>
      <c r="F6635" s="160" t="n">
        <v>792.41</v>
      </c>
    </row>
    <row r="6636">
      <c r="A6636" s="104" t="inlineStr">
        <is>
          <t>2025/26</t>
        </is>
      </c>
      <c r="B6636" s="104" t="inlineStr">
        <is>
          <t>HC-041</t>
        </is>
      </c>
      <c r="C6636" s="104" t="inlineStr">
        <is>
          <t>P001</t>
        </is>
      </c>
      <c r="D6636" s="159" t="n">
        <v>7584</v>
      </c>
      <c r="E6636" s="160" t="n">
        <v>71307.64999999999</v>
      </c>
      <c r="F6636" s="160" t="n">
        <v>25422.15</v>
      </c>
    </row>
    <row r="6637">
      <c r="A6637" s="104" t="inlineStr">
        <is>
          <t>2025/26</t>
        </is>
      </c>
      <c r="B6637" s="104" t="inlineStr">
        <is>
          <t>HC-041</t>
        </is>
      </c>
      <c r="C6637" s="104" t="inlineStr">
        <is>
          <t>P002</t>
        </is>
      </c>
      <c r="D6637" s="159" t="n">
        <v>11467</v>
      </c>
      <c r="E6637" s="160" t="n">
        <v>125265.82</v>
      </c>
      <c r="F6637" s="160" t="n">
        <v>47363.95</v>
      </c>
    </row>
    <row r="6638">
      <c r="A6638" s="104" t="inlineStr">
        <is>
          <t>2025/26</t>
        </is>
      </c>
      <c r="B6638" s="104" t="inlineStr">
        <is>
          <t>HC-041</t>
        </is>
      </c>
      <c r="C6638" s="104" t="inlineStr">
        <is>
          <t>P003</t>
        </is>
      </c>
      <c r="D6638" s="159" t="n">
        <v>15019</v>
      </c>
      <c r="E6638" s="160" t="n">
        <v>105584.37</v>
      </c>
      <c r="F6638" s="160" t="n">
        <v>35366.72</v>
      </c>
    </row>
    <row r="6639">
      <c r="A6639" s="104" t="inlineStr">
        <is>
          <t>2025/26</t>
        </is>
      </c>
      <c r="B6639" s="104" t="inlineStr">
        <is>
          <t>HC-041</t>
        </is>
      </c>
      <c r="C6639" s="104" t="inlineStr">
        <is>
          <t>P004</t>
        </is>
      </c>
      <c r="D6639" s="159" t="n">
        <v>6740</v>
      </c>
      <c r="E6639" s="160" t="n">
        <v>55061.04</v>
      </c>
      <c r="F6639" s="160" t="n">
        <v>17847.45</v>
      </c>
    </row>
    <row r="6640">
      <c r="A6640" s="104" t="inlineStr">
        <is>
          <t>2025/26</t>
        </is>
      </c>
      <c r="B6640" s="104" t="inlineStr">
        <is>
          <t>HC-041</t>
        </is>
      </c>
      <c r="C6640" s="104" t="inlineStr">
        <is>
          <t>P005</t>
        </is>
      </c>
      <c r="D6640" s="159" t="n">
        <v>15468</v>
      </c>
      <c r="E6640" s="160" t="n">
        <v>120488.23</v>
      </c>
      <c r="F6640" s="160" t="n">
        <v>37752.48</v>
      </c>
    </row>
    <row r="6641">
      <c r="A6641" s="104" t="inlineStr">
        <is>
          <t>2025/26</t>
        </is>
      </c>
      <c r="B6641" s="104" t="inlineStr">
        <is>
          <t>HC-041</t>
        </is>
      </c>
      <c r="C6641" s="104" t="inlineStr">
        <is>
          <t>P006</t>
        </is>
      </c>
      <c r="D6641" s="159" t="n">
        <v>13641</v>
      </c>
      <c r="E6641" s="160" t="n">
        <v>115341.75</v>
      </c>
      <c r="F6641" s="160" t="n">
        <v>33642.13</v>
      </c>
    </row>
    <row r="6642">
      <c r="A6642" s="104" t="inlineStr">
        <is>
          <t>2025/26</t>
        </is>
      </c>
      <c r="B6642" s="104" t="inlineStr">
        <is>
          <t>HC-041</t>
        </is>
      </c>
      <c r="C6642" s="104" t="inlineStr">
        <is>
          <t>P007</t>
        </is>
      </c>
      <c r="D6642" s="159" t="n">
        <v>13464</v>
      </c>
      <c r="E6642" s="160" t="n">
        <v>106177.51</v>
      </c>
      <c r="F6642" s="160" t="n">
        <v>28681.39</v>
      </c>
    </row>
    <row r="6643">
      <c r="A6643" s="104" t="inlineStr">
        <is>
          <t>2025/26</t>
        </is>
      </c>
      <c r="B6643" s="104" t="inlineStr">
        <is>
          <t>HC-041</t>
        </is>
      </c>
      <c r="C6643" s="104" t="inlineStr">
        <is>
          <t>P008</t>
        </is>
      </c>
      <c r="D6643" s="159" t="n">
        <v>11515</v>
      </c>
      <c r="E6643" s="160" t="n">
        <v>88619.36</v>
      </c>
      <c r="F6643" s="160" t="n">
        <v>32557.61</v>
      </c>
    </row>
    <row r="6644">
      <c r="A6644" s="104" t="inlineStr">
        <is>
          <t>2025/26</t>
        </is>
      </c>
      <c r="B6644" s="104" t="inlineStr">
        <is>
          <t>HC-041</t>
        </is>
      </c>
      <c r="C6644" s="104" t="inlineStr">
        <is>
          <t>P009</t>
        </is>
      </c>
      <c r="D6644" s="159" t="n">
        <v>366</v>
      </c>
      <c r="E6644" s="160" t="n">
        <v>4830.55</v>
      </c>
      <c r="F6644" s="160" t="n">
        <v>1973.69</v>
      </c>
    </row>
    <row r="6645">
      <c r="A6645" s="104" t="inlineStr">
        <is>
          <t>2025/26</t>
        </is>
      </c>
      <c r="B6645" s="104" t="inlineStr">
        <is>
          <t>HC-041</t>
        </is>
      </c>
      <c r="C6645" s="104" t="inlineStr">
        <is>
          <t>P010</t>
        </is>
      </c>
      <c r="D6645" s="159" t="n">
        <v>15265</v>
      </c>
      <c r="E6645" s="160" t="n">
        <v>94259.48</v>
      </c>
      <c r="F6645" s="160" t="n">
        <v>30553.67</v>
      </c>
    </row>
    <row r="6646">
      <c r="A6646" s="104" t="inlineStr">
        <is>
          <t>2025/26</t>
        </is>
      </c>
      <c r="B6646" s="104" t="inlineStr">
        <is>
          <t>HC-041</t>
        </is>
      </c>
      <c r="C6646" s="104" t="inlineStr">
        <is>
          <t>P011</t>
        </is>
      </c>
      <c r="D6646" s="159" t="n">
        <v>14368</v>
      </c>
      <c r="E6646" s="160" t="n">
        <v>43682</v>
      </c>
      <c r="F6646" s="160" t="n">
        <v>10383.15</v>
      </c>
    </row>
    <row r="6647">
      <c r="A6647" s="104" t="inlineStr">
        <is>
          <t>2025/26</t>
        </is>
      </c>
      <c r="B6647" s="104" t="inlineStr">
        <is>
          <t>HC-041</t>
        </is>
      </c>
      <c r="C6647" s="104" t="inlineStr">
        <is>
          <t>P012</t>
        </is>
      </c>
      <c r="D6647" s="159" t="n">
        <v>15261</v>
      </c>
      <c r="E6647" s="160" t="n">
        <v>59439.1</v>
      </c>
      <c r="F6647" s="160" t="n">
        <v>17981.6</v>
      </c>
    </row>
    <row r="6648">
      <c r="A6648" s="104" t="inlineStr">
        <is>
          <t>2025/26</t>
        </is>
      </c>
      <c r="B6648" s="104" t="inlineStr">
        <is>
          <t>HC-041</t>
        </is>
      </c>
      <c r="C6648" s="104" t="inlineStr">
        <is>
          <t>P013</t>
        </is>
      </c>
      <c r="D6648" s="159" t="n">
        <v>16165</v>
      </c>
      <c r="E6648" s="160" t="n">
        <v>58353.64</v>
      </c>
      <c r="F6648" s="160" t="n">
        <v>15131.02</v>
      </c>
    </row>
    <row r="6649">
      <c r="A6649" s="104" t="inlineStr">
        <is>
          <t>2025/26</t>
        </is>
      </c>
      <c r="B6649" s="104" t="inlineStr">
        <is>
          <t>HC-041</t>
        </is>
      </c>
      <c r="C6649" s="104" t="inlineStr">
        <is>
          <t>P014</t>
        </is>
      </c>
      <c r="D6649" s="159" t="n">
        <v>18009</v>
      </c>
      <c r="E6649" s="160" t="n">
        <v>73571.28</v>
      </c>
      <c r="F6649" s="160" t="n">
        <v>20668.14</v>
      </c>
    </row>
    <row r="6650">
      <c r="A6650" s="104" t="inlineStr">
        <is>
          <t>2025/26</t>
        </is>
      </c>
      <c r="B6650" s="104" t="inlineStr">
        <is>
          <t>HC-041</t>
        </is>
      </c>
      <c r="C6650" s="104" t="inlineStr">
        <is>
          <t>P015</t>
        </is>
      </c>
      <c r="D6650" s="159" t="n">
        <v>12478</v>
      </c>
      <c r="E6650" s="160" t="n">
        <v>61647.65</v>
      </c>
      <c r="F6650" s="160" t="n">
        <v>20646.57</v>
      </c>
    </row>
    <row r="6651">
      <c r="A6651" s="104" t="inlineStr">
        <is>
          <t>2025/26</t>
        </is>
      </c>
      <c r="B6651" s="104" t="inlineStr">
        <is>
          <t>HC-041</t>
        </is>
      </c>
      <c r="C6651" s="104" t="inlineStr">
        <is>
          <t>P016</t>
        </is>
      </c>
      <c r="D6651" s="159" t="n">
        <v>6769</v>
      </c>
      <c r="E6651" s="160" t="n">
        <v>43730.05</v>
      </c>
      <c r="F6651" s="160" t="n">
        <v>13703.1</v>
      </c>
    </row>
    <row r="6652">
      <c r="A6652" s="104" t="inlineStr">
        <is>
          <t>2025/26</t>
        </is>
      </c>
      <c r="B6652" s="104" t="inlineStr">
        <is>
          <t>HC-041</t>
        </is>
      </c>
      <c r="C6652" s="104" t="inlineStr">
        <is>
          <t>P017</t>
        </is>
      </c>
      <c r="D6652" s="159" t="n">
        <v>6183</v>
      </c>
      <c r="E6652" s="160" t="n">
        <v>44058.86</v>
      </c>
      <c r="F6652" s="160" t="n">
        <v>15231.84</v>
      </c>
    </row>
    <row r="6653">
      <c r="A6653" s="104" t="inlineStr">
        <is>
          <t>2025/26</t>
        </is>
      </c>
      <c r="B6653" s="104" t="inlineStr">
        <is>
          <t>HC-041</t>
        </is>
      </c>
      <c r="C6653" s="104" t="inlineStr">
        <is>
          <t>P018</t>
        </is>
      </c>
      <c r="D6653" s="159" t="n">
        <v>14330</v>
      </c>
      <c r="E6653" s="160" t="n">
        <v>39479.39</v>
      </c>
      <c r="F6653" s="160" t="n">
        <v>8531.83</v>
      </c>
    </row>
    <row r="6654">
      <c r="A6654" s="104" t="inlineStr">
        <is>
          <t>2025/26</t>
        </is>
      </c>
      <c r="B6654" s="104" t="inlineStr">
        <is>
          <t>HC-041</t>
        </is>
      </c>
      <c r="C6654" s="104" t="inlineStr">
        <is>
          <t>P019</t>
        </is>
      </c>
      <c r="D6654" s="159" t="n">
        <v>17905</v>
      </c>
      <c r="E6654" s="160" t="n">
        <v>47621.76</v>
      </c>
      <c r="F6654" s="160" t="n">
        <v>12349.94</v>
      </c>
    </row>
    <row r="6655">
      <c r="A6655" s="104" t="inlineStr">
        <is>
          <t>2025/26</t>
        </is>
      </c>
      <c r="B6655" s="104" t="inlineStr">
        <is>
          <t>HC-041</t>
        </is>
      </c>
      <c r="C6655" s="104" t="inlineStr">
        <is>
          <t>P020</t>
        </is>
      </c>
      <c r="D6655" s="159" t="n">
        <v>11344</v>
      </c>
      <c r="E6655" s="160" t="n">
        <v>30175.11</v>
      </c>
      <c r="F6655" s="160" t="n">
        <v>7825.29</v>
      </c>
    </row>
    <row r="6656">
      <c r="A6656" s="104" t="inlineStr">
        <is>
          <t>2025/26</t>
        </is>
      </c>
      <c r="B6656" s="104" t="inlineStr">
        <is>
          <t>HC-041</t>
        </is>
      </c>
      <c r="C6656" s="104" t="inlineStr">
        <is>
          <t>P021</t>
        </is>
      </c>
      <c r="D6656" s="159" t="n">
        <v>17510</v>
      </c>
      <c r="E6656" s="160" t="n">
        <v>59893.15</v>
      </c>
      <c r="F6656" s="160" t="n">
        <v>16823.3</v>
      </c>
    </row>
    <row r="6657">
      <c r="A6657" s="104" t="inlineStr">
        <is>
          <t>2025/26</t>
        </is>
      </c>
      <c r="B6657" s="104" t="inlineStr">
        <is>
          <t>HC-041</t>
        </is>
      </c>
      <c r="C6657" s="104" t="inlineStr">
        <is>
          <t>P022</t>
        </is>
      </c>
      <c r="D6657" s="159" t="n">
        <v>15599</v>
      </c>
      <c r="E6657" s="160" t="n">
        <v>50387.87</v>
      </c>
      <c r="F6657" s="160" t="n">
        <v>13610.55</v>
      </c>
    </row>
    <row r="6658">
      <c r="A6658" s="104" t="inlineStr">
        <is>
          <t>2025/26</t>
        </is>
      </c>
      <c r="B6658" s="104" t="inlineStr">
        <is>
          <t>HC-041</t>
        </is>
      </c>
      <c r="C6658" s="104" t="inlineStr">
        <is>
          <t>P023</t>
        </is>
      </c>
      <c r="D6658" s="159" t="n">
        <v>17507</v>
      </c>
      <c r="E6658" s="160" t="n">
        <v>36592.4</v>
      </c>
      <c r="F6658" s="160" t="n">
        <v>7116.56</v>
      </c>
    </row>
    <row r="6659">
      <c r="A6659" s="104" t="inlineStr">
        <is>
          <t>2025/26</t>
        </is>
      </c>
      <c r="B6659" s="104" t="inlineStr">
        <is>
          <t>HC-041</t>
        </is>
      </c>
      <c r="C6659" s="104" t="inlineStr">
        <is>
          <t>P024</t>
        </is>
      </c>
      <c r="D6659" s="159" t="n">
        <v>18875</v>
      </c>
      <c r="E6659" s="160" t="n">
        <v>43027.98</v>
      </c>
      <c r="F6659" s="160" t="n">
        <v>8832.290000000001</v>
      </c>
    </row>
    <row r="6660">
      <c r="A6660" s="104" t="inlineStr">
        <is>
          <t>2025/26</t>
        </is>
      </c>
      <c r="B6660" s="104" t="inlineStr">
        <is>
          <t>HC-041</t>
        </is>
      </c>
      <c r="C6660" s="104" t="inlineStr">
        <is>
          <t>P025</t>
        </is>
      </c>
      <c r="D6660" s="159" t="n">
        <v>15542</v>
      </c>
      <c r="E6660" s="160" t="n">
        <v>62012.23</v>
      </c>
      <c r="F6660" s="160" t="n">
        <v>22779.79</v>
      </c>
    </row>
    <row r="6661">
      <c r="A6661" s="104" t="inlineStr">
        <is>
          <t>2025/26</t>
        </is>
      </c>
      <c r="B6661" s="104" t="inlineStr">
        <is>
          <t>HC-041</t>
        </is>
      </c>
      <c r="C6661" s="104" t="inlineStr">
        <is>
          <t>P026</t>
        </is>
      </c>
      <c r="D6661" s="159" t="n">
        <v>9462</v>
      </c>
      <c r="E6661" s="160" t="n">
        <v>44044.92</v>
      </c>
      <c r="F6661" s="160" t="n">
        <v>14276.77</v>
      </c>
    </row>
    <row r="6662">
      <c r="A6662" s="104" t="inlineStr">
        <is>
          <t>2025/26</t>
        </is>
      </c>
      <c r="B6662" s="104" t="inlineStr">
        <is>
          <t>HC-041</t>
        </is>
      </c>
      <c r="C6662" s="104" t="inlineStr">
        <is>
          <t>P027</t>
        </is>
      </c>
      <c r="D6662" s="159" t="n">
        <v>7942</v>
      </c>
      <c r="E6662" s="160" t="n">
        <v>36975.73</v>
      </c>
      <c r="F6662" s="160" t="n">
        <v>11984.53</v>
      </c>
    </row>
    <row r="6663">
      <c r="A6663" s="104" t="inlineStr">
        <is>
          <t>2025/26</t>
        </is>
      </c>
      <c r="B6663" s="104" t="inlineStr">
        <is>
          <t>HC-041</t>
        </is>
      </c>
      <c r="C6663" s="104" t="inlineStr">
        <is>
          <t>P028</t>
        </is>
      </c>
      <c r="D6663" s="159" t="n">
        <v>10921</v>
      </c>
      <c r="E6663" s="160" t="n">
        <v>53948.31</v>
      </c>
      <c r="F6663" s="160" t="n">
        <v>18650.41</v>
      </c>
    </row>
    <row r="6664">
      <c r="A6664" s="104" t="inlineStr">
        <is>
          <t>2025/26</t>
        </is>
      </c>
      <c r="B6664" s="104" t="inlineStr">
        <is>
          <t>HC-041</t>
        </is>
      </c>
      <c r="C6664" s="104" t="inlineStr">
        <is>
          <t>P029</t>
        </is>
      </c>
      <c r="D6664" s="159" t="n">
        <v>26295</v>
      </c>
      <c r="E6664" s="160" t="n">
        <v>52457.79</v>
      </c>
      <c r="F6664" s="160" t="n">
        <v>7936.58</v>
      </c>
    </row>
    <row r="6665">
      <c r="A6665" s="104" t="inlineStr">
        <is>
          <t>2025/26</t>
        </is>
      </c>
      <c r="B6665" s="104" t="inlineStr">
        <is>
          <t>HC-041</t>
        </is>
      </c>
      <c r="C6665" s="104" t="inlineStr">
        <is>
          <t>P030</t>
        </is>
      </c>
      <c r="D6665" s="159" t="n">
        <v>14698</v>
      </c>
      <c r="E6665" s="160" t="n">
        <v>46079.12</v>
      </c>
      <c r="F6665" s="160" t="n">
        <v>8961.309999999999</v>
      </c>
    </row>
    <row r="6666">
      <c r="A6666" s="104" t="inlineStr">
        <is>
          <t>2025/26</t>
        </is>
      </c>
      <c r="B6666" s="104" t="inlineStr">
        <is>
          <t>HC-041</t>
        </is>
      </c>
      <c r="C6666" s="104" t="inlineStr">
        <is>
          <t>P031</t>
        </is>
      </c>
      <c r="D6666" s="159" t="n">
        <v>6707</v>
      </c>
      <c r="E6666" s="160" t="n">
        <v>35037.55</v>
      </c>
      <c r="F6666" s="160" t="n">
        <v>10600.05</v>
      </c>
    </row>
    <row r="6667">
      <c r="A6667" s="104" t="inlineStr">
        <is>
          <t>2025/26</t>
        </is>
      </c>
      <c r="B6667" s="104" t="inlineStr">
        <is>
          <t>HC-041</t>
        </is>
      </c>
      <c r="C6667" s="104" t="inlineStr">
        <is>
          <t>P032</t>
        </is>
      </c>
      <c r="D6667" s="159" t="n">
        <v>8399</v>
      </c>
      <c r="E6667" s="160" t="n">
        <v>20742.1</v>
      </c>
      <c r="F6667" s="160" t="n">
        <v>4705.7</v>
      </c>
    </row>
    <row r="6668">
      <c r="A6668" s="104" t="inlineStr">
        <is>
          <t>2025/26</t>
        </is>
      </c>
      <c r="B6668" s="104" t="inlineStr">
        <is>
          <t>HC-041</t>
        </is>
      </c>
      <c r="C6668" s="104" t="inlineStr">
        <is>
          <t>P033</t>
        </is>
      </c>
      <c r="D6668" s="159" t="n">
        <v>5579</v>
      </c>
      <c r="E6668" s="160" t="n">
        <v>18018.81</v>
      </c>
      <c r="F6668" s="160" t="n">
        <v>4672.01</v>
      </c>
    </row>
    <row r="6669">
      <c r="A6669" s="104" t="inlineStr">
        <is>
          <t>2025/26</t>
        </is>
      </c>
      <c r="B6669" s="104" t="inlineStr">
        <is>
          <t>HC-041</t>
        </is>
      </c>
      <c r="C6669" s="104" t="inlineStr">
        <is>
          <t>P034</t>
        </is>
      </c>
      <c r="D6669" s="159" t="n">
        <v>4010</v>
      </c>
      <c r="E6669" s="160" t="n">
        <v>17519.74</v>
      </c>
      <c r="F6669" s="160" t="n">
        <v>5489.6</v>
      </c>
    </row>
    <row r="6670">
      <c r="A6670" s="104" t="inlineStr">
        <is>
          <t>2025/26</t>
        </is>
      </c>
      <c r="B6670" s="104" t="inlineStr">
        <is>
          <t>HC-041</t>
        </is>
      </c>
      <c r="C6670" s="104" t="inlineStr">
        <is>
          <t>P035</t>
        </is>
      </c>
      <c r="D6670" s="159" t="n">
        <v>5196</v>
      </c>
      <c r="E6670" s="160" t="n">
        <v>19254.28</v>
      </c>
      <c r="F6670" s="160" t="n">
        <v>5408.94</v>
      </c>
    </row>
    <row r="6671">
      <c r="A6671" s="104" t="inlineStr">
        <is>
          <t>2025/26</t>
        </is>
      </c>
      <c r="B6671" s="104" t="inlineStr">
        <is>
          <t>HC-041</t>
        </is>
      </c>
      <c r="C6671" s="104" t="inlineStr">
        <is>
          <t>P036</t>
        </is>
      </c>
      <c r="D6671" s="159" t="n">
        <v>4037</v>
      </c>
      <c r="E6671" s="160" t="n">
        <v>16105.33</v>
      </c>
      <c r="F6671" s="160" t="n">
        <v>4698.48</v>
      </c>
    </row>
    <row r="6672">
      <c r="A6672" s="104" t="inlineStr">
        <is>
          <t>2025/26</t>
        </is>
      </c>
      <c r="B6672" s="104" t="inlineStr">
        <is>
          <t>HC-041</t>
        </is>
      </c>
      <c r="C6672" s="104" t="inlineStr">
        <is>
          <t>P037</t>
        </is>
      </c>
      <c r="D6672" s="159" t="n">
        <v>5989</v>
      </c>
      <c r="E6672" s="160" t="n">
        <v>21621.93</v>
      </c>
      <c r="F6672" s="160" t="n">
        <v>7241.11</v>
      </c>
    </row>
    <row r="6673">
      <c r="A6673" s="104" t="inlineStr">
        <is>
          <t>2025/26</t>
        </is>
      </c>
      <c r="B6673" s="104" t="inlineStr">
        <is>
          <t>HC-041</t>
        </is>
      </c>
      <c r="C6673" s="104" t="inlineStr">
        <is>
          <t>P038</t>
        </is>
      </c>
      <c r="D6673" s="159" t="n">
        <v>2915</v>
      </c>
      <c r="E6673" s="160" t="n">
        <v>19105.8</v>
      </c>
      <c r="F6673" s="160" t="n">
        <v>6192.79</v>
      </c>
    </row>
    <row r="6674">
      <c r="A6674" s="104" t="inlineStr">
        <is>
          <t>2025/26</t>
        </is>
      </c>
      <c r="B6674" s="104" t="inlineStr">
        <is>
          <t>HC-041</t>
        </is>
      </c>
      <c r="C6674" s="104" t="inlineStr">
        <is>
          <t>P039</t>
        </is>
      </c>
      <c r="D6674" s="159" t="n">
        <v>3169</v>
      </c>
      <c r="E6674" s="160" t="n">
        <v>20780.43</v>
      </c>
      <c r="F6674" s="160" t="n">
        <v>6960.51</v>
      </c>
    </row>
    <row r="6675">
      <c r="A6675" s="104" t="inlineStr">
        <is>
          <t>2025/26</t>
        </is>
      </c>
      <c r="B6675" s="104" t="inlineStr">
        <is>
          <t>HC-041</t>
        </is>
      </c>
      <c r="C6675" s="104" t="inlineStr">
        <is>
          <t>P040</t>
        </is>
      </c>
      <c r="D6675" s="159" t="n">
        <v>1255</v>
      </c>
      <c r="E6675" s="160" t="n">
        <v>10018.87</v>
      </c>
      <c r="F6675" s="160" t="n">
        <v>3252.19</v>
      </c>
    </row>
    <row r="6676">
      <c r="A6676" s="104" t="inlineStr">
        <is>
          <t>2025/26</t>
        </is>
      </c>
      <c r="B6676" s="104" t="inlineStr">
        <is>
          <t>HC-041</t>
        </is>
      </c>
      <c r="C6676" s="104" t="inlineStr">
        <is>
          <t>P041</t>
        </is>
      </c>
      <c r="D6676" s="159" t="n">
        <v>613</v>
      </c>
      <c r="E6676" s="160" t="n">
        <v>6928.87</v>
      </c>
      <c r="F6676" s="160" t="n">
        <v>2690.03</v>
      </c>
    </row>
    <row r="6677">
      <c r="A6677" s="104" t="inlineStr">
        <is>
          <t>2025/26</t>
        </is>
      </c>
      <c r="B6677" s="104" t="inlineStr">
        <is>
          <t>HC-041</t>
        </is>
      </c>
      <c r="C6677" s="104" t="inlineStr">
        <is>
          <t>P042</t>
        </is>
      </c>
      <c r="D6677" s="159" t="n">
        <v>1042</v>
      </c>
      <c r="E6677" s="160" t="n">
        <v>4357.45</v>
      </c>
      <c r="F6677" s="160" t="n">
        <v>1080.74</v>
      </c>
    </row>
    <row r="6678">
      <c r="A6678" s="104" t="inlineStr">
        <is>
          <t>2025/26</t>
        </is>
      </c>
      <c r="B6678" s="104" t="inlineStr">
        <is>
          <t>HC-042</t>
        </is>
      </c>
      <c r="C6678" s="104" t="inlineStr">
        <is>
          <t>P001</t>
        </is>
      </c>
      <c r="D6678" s="159" t="n">
        <v>4841</v>
      </c>
      <c r="E6678" s="160" t="n">
        <v>45522.6</v>
      </c>
      <c r="F6678" s="160" t="n">
        <v>16208.01</v>
      </c>
    </row>
    <row r="6679">
      <c r="A6679" s="104" t="inlineStr">
        <is>
          <t>2025/26</t>
        </is>
      </c>
      <c r="B6679" s="104" t="inlineStr">
        <is>
          <t>HC-042</t>
        </is>
      </c>
      <c r="C6679" s="104" t="inlineStr">
        <is>
          <t>P002</t>
        </is>
      </c>
      <c r="D6679" s="159" t="n">
        <v>7276</v>
      </c>
      <c r="E6679" s="160" t="n">
        <v>79497.72</v>
      </c>
      <c r="F6679" s="160" t="n">
        <v>30016.06</v>
      </c>
    </row>
    <row r="6680">
      <c r="A6680" s="104" t="inlineStr">
        <is>
          <t>2025/26</t>
        </is>
      </c>
      <c r="B6680" s="104" t="inlineStr">
        <is>
          <t>HC-042</t>
        </is>
      </c>
      <c r="C6680" s="104" t="inlineStr">
        <is>
          <t>P003</t>
        </is>
      </c>
      <c r="D6680" s="159" t="n">
        <v>9648</v>
      </c>
      <c r="E6680" s="160" t="n">
        <v>67840.38</v>
      </c>
      <c r="F6680" s="160" t="n">
        <v>22689.14</v>
      </c>
    </row>
    <row r="6681">
      <c r="A6681" s="104" t="inlineStr">
        <is>
          <t>2025/26</t>
        </is>
      </c>
      <c r="B6681" s="104" t="inlineStr">
        <is>
          <t>HC-042</t>
        </is>
      </c>
      <c r="C6681" s="104" t="inlineStr">
        <is>
          <t>P004</t>
        </is>
      </c>
      <c r="D6681" s="159" t="n">
        <v>4521</v>
      </c>
      <c r="E6681" s="160" t="n">
        <v>36948.04</v>
      </c>
      <c r="F6681" s="160" t="n">
        <v>11960.65</v>
      </c>
    </row>
    <row r="6682">
      <c r="A6682" s="104" t="inlineStr">
        <is>
          <t>2025/26</t>
        </is>
      </c>
      <c r="B6682" s="104" t="inlineStr">
        <is>
          <t>HC-042</t>
        </is>
      </c>
      <c r="C6682" s="104" t="inlineStr">
        <is>
          <t>P005</t>
        </is>
      </c>
      <c r="D6682" s="159" t="n">
        <v>9741</v>
      </c>
      <c r="E6682" s="160" t="n">
        <v>75878.56</v>
      </c>
      <c r="F6682" s="160" t="n">
        <v>23743.57</v>
      </c>
    </row>
    <row r="6683">
      <c r="A6683" s="104" t="inlineStr">
        <is>
          <t>2025/26</t>
        </is>
      </c>
      <c r="B6683" s="104" t="inlineStr">
        <is>
          <t>HC-042</t>
        </is>
      </c>
      <c r="C6683" s="104" t="inlineStr">
        <is>
          <t>P006</t>
        </is>
      </c>
      <c r="D6683" s="159" t="n">
        <v>9209</v>
      </c>
      <c r="E6683" s="160" t="n">
        <v>77864.92999999999</v>
      </c>
      <c r="F6683" s="160" t="n">
        <v>22683.36</v>
      </c>
    </row>
    <row r="6684">
      <c r="A6684" s="104" t="inlineStr">
        <is>
          <t>2025/26</t>
        </is>
      </c>
      <c r="B6684" s="104" t="inlineStr">
        <is>
          <t>HC-042</t>
        </is>
      </c>
      <c r="C6684" s="104" t="inlineStr">
        <is>
          <t>P007</t>
        </is>
      </c>
      <c r="D6684" s="159" t="n">
        <v>9350</v>
      </c>
      <c r="E6684" s="160" t="n">
        <v>73728.42999999999</v>
      </c>
      <c r="F6684" s="160" t="n">
        <v>19887.01</v>
      </c>
    </row>
    <row r="6685">
      <c r="A6685" s="104" t="inlineStr">
        <is>
          <t>2025/26</t>
        </is>
      </c>
      <c r="B6685" s="104" t="inlineStr">
        <is>
          <t>HC-042</t>
        </is>
      </c>
      <c r="C6685" s="104" t="inlineStr">
        <is>
          <t>P008</t>
        </is>
      </c>
      <c r="D6685" s="159" t="n">
        <v>7455</v>
      </c>
      <c r="E6685" s="160" t="n">
        <v>57371.43</v>
      </c>
      <c r="F6685" s="160" t="n">
        <v>21049.12</v>
      </c>
    </row>
    <row r="6686">
      <c r="A6686" s="104" t="inlineStr">
        <is>
          <t>2025/26</t>
        </is>
      </c>
      <c r="B6686" s="104" t="inlineStr">
        <is>
          <t>HC-042</t>
        </is>
      </c>
      <c r="C6686" s="104" t="inlineStr">
        <is>
          <t>P009</t>
        </is>
      </c>
      <c r="D6686" s="159" t="n">
        <v>271</v>
      </c>
      <c r="E6686" s="160" t="n">
        <v>3582.03</v>
      </c>
      <c r="F6686" s="160" t="n">
        <v>1464.21</v>
      </c>
    </row>
    <row r="6687">
      <c r="A6687" s="104" t="inlineStr">
        <is>
          <t>2025/26</t>
        </is>
      </c>
      <c r="B6687" s="104" t="inlineStr">
        <is>
          <t>HC-042</t>
        </is>
      </c>
      <c r="C6687" s="104" t="inlineStr">
        <is>
          <t>P010</t>
        </is>
      </c>
      <c r="D6687" s="159" t="n">
        <v>10288</v>
      </c>
      <c r="E6687" s="160" t="n">
        <v>63522.83</v>
      </c>
      <c r="F6687" s="160" t="n">
        <v>20564.11</v>
      </c>
    </row>
    <row r="6688">
      <c r="A6688" s="104" t="inlineStr">
        <is>
          <t>2025/26</t>
        </is>
      </c>
      <c r="B6688" s="104" t="inlineStr">
        <is>
          <t>HC-042</t>
        </is>
      </c>
      <c r="C6688" s="104" t="inlineStr">
        <is>
          <t>P011</t>
        </is>
      </c>
      <c r="D6688" s="159" t="n">
        <v>8950</v>
      </c>
      <c r="E6688" s="160" t="n">
        <v>27207.72</v>
      </c>
      <c r="F6688" s="160" t="n">
        <v>6459.5</v>
      </c>
    </row>
    <row r="6689">
      <c r="A6689" s="104" t="inlineStr">
        <is>
          <t>2025/26</t>
        </is>
      </c>
      <c r="B6689" s="104" t="inlineStr">
        <is>
          <t>HC-042</t>
        </is>
      </c>
      <c r="C6689" s="104" t="inlineStr">
        <is>
          <t>P012</t>
        </is>
      </c>
      <c r="D6689" s="159" t="n">
        <v>10202</v>
      </c>
      <c r="E6689" s="160" t="n">
        <v>39737.18</v>
      </c>
      <c r="F6689" s="160" t="n">
        <v>12006.53</v>
      </c>
    </row>
    <row r="6690">
      <c r="A6690" s="104" t="inlineStr">
        <is>
          <t>2025/26</t>
        </is>
      </c>
      <c r="B6690" s="104" t="inlineStr">
        <is>
          <t>HC-042</t>
        </is>
      </c>
      <c r="C6690" s="104" t="inlineStr">
        <is>
          <t>P013</t>
        </is>
      </c>
      <c r="D6690" s="159" t="n">
        <v>10428</v>
      </c>
      <c r="E6690" s="160" t="n">
        <v>37645.65</v>
      </c>
      <c r="F6690" s="160" t="n">
        <v>9747.73</v>
      </c>
    </row>
    <row r="6691">
      <c r="A6691" s="104" t="inlineStr">
        <is>
          <t>2025/26</t>
        </is>
      </c>
      <c r="B6691" s="104" t="inlineStr">
        <is>
          <t>HC-042</t>
        </is>
      </c>
      <c r="C6691" s="104" t="inlineStr">
        <is>
          <t>P014</t>
        </is>
      </c>
      <c r="D6691" s="159" t="n">
        <v>11383</v>
      </c>
      <c r="E6691" s="160" t="n">
        <v>46505.53</v>
      </c>
      <c r="F6691" s="160" t="n">
        <v>13045.52</v>
      </c>
    </row>
    <row r="6692">
      <c r="A6692" s="104" t="inlineStr">
        <is>
          <t>2025/26</t>
        </is>
      </c>
      <c r="B6692" s="104" t="inlineStr">
        <is>
          <t>HC-042</t>
        </is>
      </c>
      <c r="C6692" s="104" t="inlineStr">
        <is>
          <t>P015</t>
        </is>
      </c>
      <c r="D6692" s="159" t="n">
        <v>8120</v>
      </c>
      <c r="E6692" s="160" t="n">
        <v>40105.14</v>
      </c>
      <c r="F6692" s="160" t="n">
        <v>13415.23</v>
      </c>
    </row>
    <row r="6693">
      <c r="A6693" s="104" t="inlineStr">
        <is>
          <t>2025/26</t>
        </is>
      </c>
      <c r="B6693" s="104" t="inlineStr">
        <is>
          <t>HC-042</t>
        </is>
      </c>
      <c r="C6693" s="104" t="inlineStr">
        <is>
          <t>P016</t>
        </is>
      </c>
      <c r="D6693" s="159" t="n">
        <v>4315</v>
      </c>
      <c r="E6693" s="160" t="n">
        <v>27867.55</v>
      </c>
      <c r="F6693" s="160" t="n">
        <v>8719.780000000001</v>
      </c>
    </row>
    <row r="6694">
      <c r="A6694" s="104" t="inlineStr">
        <is>
          <t>2025/26</t>
        </is>
      </c>
      <c r="B6694" s="104" t="inlineStr">
        <is>
          <t>HC-042</t>
        </is>
      </c>
      <c r="C6694" s="104" t="inlineStr">
        <is>
          <t>P017</t>
        </is>
      </c>
      <c r="D6694" s="159" t="n">
        <v>3937</v>
      </c>
      <c r="E6694" s="160" t="n">
        <v>28055.31</v>
      </c>
      <c r="F6694" s="160" t="n">
        <v>9685.549999999999</v>
      </c>
    </row>
    <row r="6695">
      <c r="A6695" s="104" t="inlineStr">
        <is>
          <t>2025/26</t>
        </is>
      </c>
      <c r="B6695" s="104" t="inlineStr">
        <is>
          <t>HC-042</t>
        </is>
      </c>
      <c r="C6695" s="104" t="inlineStr">
        <is>
          <t>P018</t>
        </is>
      </c>
      <c r="D6695" s="159" t="n">
        <v>9290</v>
      </c>
      <c r="E6695" s="160" t="n">
        <v>25594.42</v>
      </c>
      <c r="F6695" s="160" t="n">
        <v>5523.17</v>
      </c>
    </row>
    <row r="6696">
      <c r="A6696" s="104" t="inlineStr">
        <is>
          <t>2025/26</t>
        </is>
      </c>
      <c r="B6696" s="104" t="inlineStr">
        <is>
          <t>HC-042</t>
        </is>
      </c>
      <c r="C6696" s="104" t="inlineStr">
        <is>
          <t>P019</t>
        </is>
      </c>
      <c r="D6696" s="159" t="n">
        <v>11183</v>
      </c>
      <c r="E6696" s="160" t="n">
        <v>29749.7</v>
      </c>
      <c r="F6696" s="160" t="n">
        <v>7704.04</v>
      </c>
    </row>
    <row r="6697">
      <c r="A6697" s="104" t="inlineStr">
        <is>
          <t>2025/26</t>
        </is>
      </c>
      <c r="B6697" s="104" t="inlineStr">
        <is>
          <t>HC-042</t>
        </is>
      </c>
      <c r="C6697" s="104" t="inlineStr">
        <is>
          <t>P020</t>
        </is>
      </c>
      <c r="D6697" s="159" t="n">
        <v>7121</v>
      </c>
      <c r="E6697" s="160" t="n">
        <v>18940.42</v>
      </c>
      <c r="F6697" s="160" t="n">
        <v>4904.47</v>
      </c>
    </row>
    <row r="6698">
      <c r="A6698" s="104" t="inlineStr">
        <is>
          <t>2025/26</t>
        </is>
      </c>
      <c r="B6698" s="104" t="inlineStr">
        <is>
          <t>HC-042</t>
        </is>
      </c>
      <c r="C6698" s="104" t="inlineStr">
        <is>
          <t>P021</t>
        </is>
      </c>
      <c r="D6698" s="159" t="n">
        <v>11513</v>
      </c>
      <c r="E6698" s="160" t="n">
        <v>39379.66</v>
      </c>
      <c r="F6698" s="160" t="n">
        <v>11048.14</v>
      </c>
    </row>
    <row r="6699">
      <c r="A6699" s="104" t="inlineStr">
        <is>
          <t>2025/26</t>
        </is>
      </c>
      <c r="B6699" s="104" t="inlineStr">
        <is>
          <t>HC-042</t>
        </is>
      </c>
      <c r="C6699" s="104" t="inlineStr">
        <is>
          <t>P022</t>
        </is>
      </c>
      <c r="D6699" s="159" t="n">
        <v>10021</v>
      </c>
      <c r="E6699" s="160" t="n">
        <v>32367.8</v>
      </c>
      <c r="F6699" s="160" t="n">
        <v>8731.65</v>
      </c>
    </row>
    <row r="6700">
      <c r="A6700" s="104" t="inlineStr">
        <is>
          <t>2025/26</t>
        </is>
      </c>
      <c r="B6700" s="104" t="inlineStr">
        <is>
          <t>HC-042</t>
        </is>
      </c>
      <c r="C6700" s="104" t="inlineStr">
        <is>
          <t>P023</t>
        </is>
      </c>
      <c r="D6700" s="159" t="n">
        <v>11169</v>
      </c>
      <c r="E6700" s="160" t="n">
        <v>23343.27</v>
      </c>
      <c r="F6700" s="160" t="n">
        <v>4533.82</v>
      </c>
    </row>
    <row r="6701">
      <c r="A6701" s="104" t="inlineStr">
        <is>
          <t>2025/26</t>
        </is>
      </c>
      <c r="B6701" s="104" t="inlineStr">
        <is>
          <t>HC-042</t>
        </is>
      </c>
      <c r="C6701" s="104" t="inlineStr">
        <is>
          <t>P024</t>
        </is>
      </c>
      <c r="D6701" s="159" t="n">
        <v>12408</v>
      </c>
      <c r="E6701" s="160" t="n">
        <v>28286.53</v>
      </c>
      <c r="F6701" s="160" t="n">
        <v>5799.96</v>
      </c>
    </row>
    <row r="6702">
      <c r="A6702" s="104" t="inlineStr">
        <is>
          <t>2025/26</t>
        </is>
      </c>
      <c r="B6702" s="104" t="inlineStr">
        <is>
          <t>HC-042</t>
        </is>
      </c>
      <c r="C6702" s="104" t="inlineStr">
        <is>
          <t>P025</t>
        </is>
      </c>
      <c r="D6702" s="159" t="n">
        <v>10412</v>
      </c>
      <c r="E6702" s="160" t="n">
        <v>41537.9</v>
      </c>
      <c r="F6702" s="160" t="n">
        <v>15238.24</v>
      </c>
    </row>
    <row r="6703">
      <c r="A6703" s="104" t="inlineStr">
        <is>
          <t>2025/26</t>
        </is>
      </c>
      <c r="B6703" s="104" t="inlineStr">
        <is>
          <t>HC-042</t>
        </is>
      </c>
      <c r="C6703" s="104" t="inlineStr">
        <is>
          <t>P026</t>
        </is>
      </c>
      <c r="D6703" s="159" t="n">
        <v>6144</v>
      </c>
      <c r="E6703" s="160" t="n">
        <v>28605.12</v>
      </c>
      <c r="F6703" s="160" t="n">
        <v>9259.139999999999</v>
      </c>
    </row>
    <row r="6704">
      <c r="A6704" s="104" t="inlineStr">
        <is>
          <t>2025/26</t>
        </is>
      </c>
      <c r="B6704" s="104" t="inlineStr">
        <is>
          <t>HC-042</t>
        </is>
      </c>
      <c r="C6704" s="104" t="inlineStr">
        <is>
          <t>P027</t>
        </is>
      </c>
      <c r="D6704" s="159" t="n">
        <v>5094</v>
      </c>
      <c r="E6704" s="160" t="n">
        <v>23714.66</v>
      </c>
      <c r="F6704" s="160" t="n">
        <v>7675.69</v>
      </c>
    </row>
    <row r="6705">
      <c r="A6705" s="104" t="inlineStr">
        <is>
          <t>2025/26</t>
        </is>
      </c>
      <c r="B6705" s="104" t="inlineStr">
        <is>
          <t>HC-042</t>
        </is>
      </c>
      <c r="C6705" s="104" t="inlineStr">
        <is>
          <t>P028</t>
        </is>
      </c>
      <c r="D6705" s="159" t="n">
        <v>7146</v>
      </c>
      <c r="E6705" s="160" t="n">
        <v>35303.21</v>
      </c>
      <c r="F6705" s="160" t="n">
        <v>12189.04</v>
      </c>
    </row>
    <row r="6706">
      <c r="A6706" s="104" t="inlineStr">
        <is>
          <t>2025/26</t>
        </is>
      </c>
      <c r="B6706" s="104" t="inlineStr">
        <is>
          <t>HC-042</t>
        </is>
      </c>
      <c r="C6706" s="104" t="inlineStr">
        <is>
          <t>P029</t>
        </is>
      </c>
      <c r="D6706" s="159" t="n">
        <v>17910</v>
      </c>
      <c r="E6706" s="160" t="n">
        <v>35733.27</v>
      </c>
      <c r="F6706" s="160" t="n">
        <v>5398.23</v>
      </c>
    </row>
    <row r="6707">
      <c r="A6707" s="104" t="inlineStr">
        <is>
          <t>2025/26</t>
        </is>
      </c>
      <c r="B6707" s="104" t="inlineStr">
        <is>
          <t>HC-042</t>
        </is>
      </c>
      <c r="C6707" s="104" t="inlineStr">
        <is>
          <t>P030</t>
        </is>
      </c>
      <c r="D6707" s="159" t="n">
        <v>9489</v>
      </c>
      <c r="E6707" s="160" t="n">
        <v>29752.34</v>
      </c>
      <c r="F6707" s="160" t="n">
        <v>5778.79</v>
      </c>
    </row>
    <row r="6708">
      <c r="A6708" s="104" t="inlineStr">
        <is>
          <t>2025/26</t>
        </is>
      </c>
      <c r="B6708" s="104" t="inlineStr">
        <is>
          <t>HC-042</t>
        </is>
      </c>
      <c r="C6708" s="104" t="inlineStr">
        <is>
          <t>P031</t>
        </is>
      </c>
      <c r="D6708" s="159" t="n">
        <v>4343</v>
      </c>
      <c r="E6708" s="160" t="n">
        <v>22691.75</v>
      </c>
      <c r="F6708" s="160" t="n">
        <v>6855.62</v>
      </c>
    </row>
    <row r="6709">
      <c r="A6709" s="104" t="inlineStr">
        <is>
          <t>2025/26</t>
        </is>
      </c>
      <c r="B6709" s="104" t="inlineStr">
        <is>
          <t>HC-042</t>
        </is>
      </c>
      <c r="C6709" s="104" t="inlineStr">
        <is>
          <t>P032</t>
        </is>
      </c>
      <c r="D6709" s="159" t="n">
        <v>5311</v>
      </c>
      <c r="E6709" s="160" t="n">
        <v>13115.74</v>
      </c>
      <c r="F6709" s="160" t="n">
        <v>2971.54</v>
      </c>
    </row>
    <row r="6710">
      <c r="A6710" s="104" t="inlineStr">
        <is>
          <t>2025/26</t>
        </is>
      </c>
      <c r="B6710" s="104" t="inlineStr">
        <is>
          <t>HC-042</t>
        </is>
      </c>
      <c r="C6710" s="104" t="inlineStr">
        <is>
          <t>P033</t>
        </is>
      </c>
      <c r="D6710" s="159" t="n">
        <v>3649</v>
      </c>
      <c r="E6710" s="160" t="n">
        <v>11785.44</v>
      </c>
      <c r="F6710" s="160" t="n">
        <v>3051.29</v>
      </c>
    </row>
    <row r="6711">
      <c r="A6711" s="104" t="inlineStr">
        <is>
          <t>2025/26</t>
        </is>
      </c>
      <c r="B6711" s="104" t="inlineStr">
        <is>
          <t>HC-042</t>
        </is>
      </c>
      <c r="C6711" s="104" t="inlineStr">
        <is>
          <t>P034</t>
        </is>
      </c>
      <c r="D6711" s="159" t="n">
        <v>2468</v>
      </c>
      <c r="E6711" s="160" t="n">
        <v>10781.59</v>
      </c>
      <c r="F6711" s="160" t="n">
        <v>3373.76</v>
      </c>
    </row>
    <row r="6712">
      <c r="A6712" s="104" t="inlineStr">
        <is>
          <t>2025/26</t>
        </is>
      </c>
      <c r="B6712" s="104" t="inlineStr">
        <is>
          <t>HC-042</t>
        </is>
      </c>
      <c r="C6712" s="104" t="inlineStr">
        <is>
          <t>P035</t>
        </is>
      </c>
      <c r="D6712" s="159" t="n">
        <v>3389</v>
      </c>
      <c r="E6712" s="160" t="n">
        <v>12555.8</v>
      </c>
      <c r="F6712" s="160" t="n">
        <v>3522.84</v>
      </c>
    </row>
    <row r="6713">
      <c r="A6713" s="104" t="inlineStr">
        <is>
          <t>2025/26</t>
        </is>
      </c>
      <c r="B6713" s="104" t="inlineStr">
        <is>
          <t>HC-042</t>
        </is>
      </c>
      <c r="C6713" s="104" t="inlineStr">
        <is>
          <t>P036</t>
        </is>
      </c>
      <c r="D6713" s="159" t="n">
        <v>2703</v>
      </c>
      <c r="E6713" s="160" t="n">
        <v>10783.17</v>
      </c>
      <c r="F6713" s="160" t="n">
        <v>3141.59</v>
      </c>
    </row>
    <row r="6714">
      <c r="A6714" s="104" t="inlineStr">
        <is>
          <t>2025/26</t>
        </is>
      </c>
      <c r="B6714" s="104" t="inlineStr">
        <is>
          <t>HC-042</t>
        </is>
      </c>
      <c r="C6714" s="104" t="inlineStr">
        <is>
          <t>P037</t>
        </is>
      </c>
      <c r="D6714" s="159" t="n">
        <v>4174</v>
      </c>
      <c r="E6714" s="160" t="n">
        <v>15064.28</v>
      </c>
      <c r="F6714" s="160" t="n">
        <v>5039.24</v>
      </c>
    </row>
    <row r="6715">
      <c r="A6715" s="104" t="inlineStr">
        <is>
          <t>2025/26</t>
        </is>
      </c>
      <c r="B6715" s="104" t="inlineStr">
        <is>
          <t>HC-042</t>
        </is>
      </c>
      <c r="C6715" s="104" t="inlineStr">
        <is>
          <t>P038</t>
        </is>
      </c>
      <c r="D6715" s="159" t="n">
        <v>2043</v>
      </c>
      <c r="E6715" s="160" t="n">
        <v>13395.92</v>
      </c>
      <c r="F6715" s="160" t="n">
        <v>4335.56</v>
      </c>
    </row>
    <row r="6716">
      <c r="A6716" s="104" t="inlineStr">
        <is>
          <t>2025/26</t>
        </is>
      </c>
      <c r="B6716" s="104" t="inlineStr">
        <is>
          <t>HC-042</t>
        </is>
      </c>
      <c r="C6716" s="104" t="inlineStr">
        <is>
          <t>P039</t>
        </is>
      </c>
      <c r="D6716" s="159" t="n">
        <v>2181</v>
      </c>
      <c r="E6716" s="160" t="n">
        <v>14304.01</v>
      </c>
      <c r="F6716" s="160" t="n">
        <v>4784.3</v>
      </c>
    </row>
    <row r="6717">
      <c r="A6717" s="104" t="inlineStr">
        <is>
          <t>2025/26</t>
        </is>
      </c>
      <c r="B6717" s="104" t="inlineStr">
        <is>
          <t>HC-042</t>
        </is>
      </c>
      <c r="C6717" s="104" t="inlineStr">
        <is>
          <t>P040</t>
        </is>
      </c>
      <c r="D6717" s="159" t="n">
        <v>798</v>
      </c>
      <c r="E6717" s="160" t="n">
        <v>6366.73</v>
      </c>
      <c r="F6717" s="160" t="n">
        <v>2060.73</v>
      </c>
    </row>
    <row r="6718">
      <c r="A6718" s="104" t="inlineStr">
        <is>
          <t>2025/26</t>
        </is>
      </c>
      <c r="B6718" s="104" t="inlineStr">
        <is>
          <t>HC-042</t>
        </is>
      </c>
      <c r="C6718" s="104" t="inlineStr">
        <is>
          <t>P041</t>
        </is>
      </c>
      <c r="D6718" s="159" t="n">
        <v>402</v>
      </c>
      <c r="E6718" s="160" t="n">
        <v>4544.73</v>
      </c>
      <c r="F6718" s="160" t="n">
        <v>1764.69</v>
      </c>
    </row>
    <row r="6719">
      <c r="A6719" s="104" t="inlineStr">
        <is>
          <t>2025/26</t>
        </is>
      </c>
      <c r="B6719" s="104" t="inlineStr">
        <is>
          <t>HC-042</t>
        </is>
      </c>
      <c r="C6719" s="104" t="inlineStr">
        <is>
          <t>P042</t>
        </is>
      </c>
      <c r="D6719" s="159" t="n">
        <v>651</v>
      </c>
      <c r="E6719" s="160" t="n">
        <v>2722.6</v>
      </c>
      <c r="F6719" s="160" t="n">
        <v>675.5700000000001</v>
      </c>
    </row>
    <row r="6720">
      <c r="A6720" s="104" t="inlineStr">
        <is>
          <t>2025/26</t>
        </is>
      </c>
      <c r="B6720" s="104" t="inlineStr">
        <is>
          <t>HC-043</t>
        </is>
      </c>
      <c r="C6720" s="104" t="inlineStr">
        <is>
          <t>P001</t>
        </is>
      </c>
      <c r="D6720" s="159" t="n">
        <v>5623</v>
      </c>
      <c r="E6720" s="160" t="n">
        <v>52880.36</v>
      </c>
      <c r="F6720" s="160" t="n">
        <v>18847.1</v>
      </c>
    </row>
    <row r="6721">
      <c r="A6721" s="104" t="inlineStr">
        <is>
          <t>2025/26</t>
        </is>
      </c>
      <c r="B6721" s="104" t="inlineStr">
        <is>
          <t>HC-043</t>
        </is>
      </c>
      <c r="C6721" s="104" t="inlineStr">
        <is>
          <t>P002</t>
        </is>
      </c>
      <c r="D6721" s="159" t="n">
        <v>7961</v>
      </c>
      <c r="E6721" s="160" t="n">
        <v>86977.09</v>
      </c>
      <c r="F6721" s="160" t="n">
        <v>32869.27</v>
      </c>
    </row>
    <row r="6722">
      <c r="A6722" s="104" t="inlineStr">
        <is>
          <t>2025/26</t>
        </is>
      </c>
      <c r="B6722" s="104" t="inlineStr">
        <is>
          <t>HC-043</t>
        </is>
      </c>
      <c r="C6722" s="104" t="inlineStr">
        <is>
          <t>P003</t>
        </is>
      </c>
      <c r="D6722" s="159" t="n">
        <v>11275</v>
      </c>
      <c r="E6722" s="160" t="n">
        <v>79266.63</v>
      </c>
      <c r="F6722" s="160" t="n">
        <v>26537.91</v>
      </c>
    </row>
    <row r="6723">
      <c r="A6723" s="104" t="inlineStr">
        <is>
          <t>2025/26</t>
        </is>
      </c>
      <c r="B6723" s="104" t="inlineStr">
        <is>
          <t>HC-043</t>
        </is>
      </c>
      <c r="C6723" s="104" t="inlineStr">
        <is>
          <t>P004</t>
        </is>
      </c>
      <c r="D6723" s="159" t="n">
        <v>4945</v>
      </c>
      <c r="E6723" s="160" t="n">
        <v>40410.98</v>
      </c>
      <c r="F6723" s="160" t="n">
        <v>13093.03</v>
      </c>
    </row>
    <row r="6724">
      <c r="A6724" s="104" t="inlineStr">
        <is>
          <t>2025/26</t>
        </is>
      </c>
      <c r="B6724" s="104" t="inlineStr">
        <is>
          <t>HC-043</t>
        </is>
      </c>
      <c r="C6724" s="104" t="inlineStr">
        <is>
          <t>P005</t>
        </is>
      </c>
      <c r="D6724" s="159" t="n">
        <v>11511</v>
      </c>
      <c r="E6724" s="160" t="n">
        <v>89675.39</v>
      </c>
      <c r="F6724" s="160" t="n">
        <v>28086.21</v>
      </c>
    </row>
    <row r="6725">
      <c r="A6725" s="104" t="inlineStr">
        <is>
          <t>2025/26</t>
        </is>
      </c>
      <c r="B6725" s="104" t="inlineStr">
        <is>
          <t>HC-043</t>
        </is>
      </c>
      <c r="C6725" s="104" t="inlineStr">
        <is>
          <t>P006</t>
        </is>
      </c>
      <c r="D6725" s="159" t="n">
        <v>10676</v>
      </c>
      <c r="E6725" s="160" t="n">
        <v>90244.86</v>
      </c>
      <c r="F6725" s="160" t="n">
        <v>26310.81</v>
      </c>
    </row>
    <row r="6726">
      <c r="A6726" s="104" t="inlineStr">
        <is>
          <t>2025/26</t>
        </is>
      </c>
      <c r="B6726" s="104" t="inlineStr">
        <is>
          <t>HC-043</t>
        </is>
      </c>
      <c r="C6726" s="104" t="inlineStr">
        <is>
          <t>P007</t>
        </is>
      </c>
      <c r="D6726" s="159" t="n">
        <v>10353</v>
      </c>
      <c r="E6726" s="160" t="n">
        <v>81621.98</v>
      </c>
      <c r="F6726" s="160" t="n">
        <v>22038.15</v>
      </c>
    </row>
    <row r="6727">
      <c r="A6727" s="104" t="inlineStr">
        <is>
          <t>2025/26</t>
        </is>
      </c>
      <c r="B6727" s="104" t="inlineStr">
        <is>
          <t>HC-043</t>
        </is>
      </c>
      <c r="C6727" s="104" t="inlineStr">
        <is>
          <t>P008</t>
        </is>
      </c>
      <c r="D6727" s="159" t="n">
        <v>8768</v>
      </c>
      <c r="E6727" s="160" t="n">
        <v>67455.21000000001</v>
      </c>
      <c r="F6727" s="160" t="n">
        <v>24768.37</v>
      </c>
    </row>
    <row r="6728">
      <c r="A6728" s="104" t="inlineStr">
        <is>
          <t>2025/26</t>
        </is>
      </c>
      <c r="B6728" s="104" t="inlineStr">
        <is>
          <t>HC-043</t>
        </is>
      </c>
      <c r="C6728" s="104" t="inlineStr">
        <is>
          <t>P009</t>
        </is>
      </c>
      <c r="D6728" s="159" t="n">
        <v>335</v>
      </c>
      <c r="E6728" s="160" t="n">
        <v>4419.73</v>
      </c>
      <c r="F6728" s="160" t="n">
        <v>1787.75</v>
      </c>
    </row>
    <row r="6729">
      <c r="A6729" s="104" t="inlineStr">
        <is>
          <t>2025/26</t>
        </is>
      </c>
      <c r="B6729" s="104" t="inlineStr">
        <is>
          <t>HC-043</t>
        </is>
      </c>
      <c r="C6729" s="104" t="inlineStr">
        <is>
          <t>P010</t>
        </is>
      </c>
      <c r="D6729" s="159" t="n">
        <v>11147</v>
      </c>
      <c r="E6729" s="160" t="n">
        <v>68826.48</v>
      </c>
      <c r="F6729" s="160" t="n">
        <v>22298.22</v>
      </c>
    </row>
    <row r="6730">
      <c r="A6730" s="104" t="inlineStr">
        <is>
          <t>2025/26</t>
        </is>
      </c>
      <c r="B6730" s="104" t="inlineStr">
        <is>
          <t>HC-043</t>
        </is>
      </c>
      <c r="C6730" s="104" t="inlineStr">
        <is>
          <t>P011</t>
        </is>
      </c>
      <c r="D6730" s="159" t="n">
        <v>10188</v>
      </c>
      <c r="E6730" s="160" t="n">
        <v>30970.51</v>
      </c>
      <c r="F6730" s="160" t="n">
        <v>7358.36</v>
      </c>
    </row>
    <row r="6731">
      <c r="A6731" s="104" t="inlineStr">
        <is>
          <t>2025/26</t>
        </is>
      </c>
      <c r="B6731" s="104" t="inlineStr">
        <is>
          <t>HC-043</t>
        </is>
      </c>
      <c r="C6731" s="104" t="inlineStr">
        <is>
          <t>P012</t>
        </is>
      </c>
      <c r="D6731" s="159" t="n">
        <v>11620</v>
      </c>
      <c r="E6731" s="160" t="n">
        <v>45262.93</v>
      </c>
      <c r="F6731" s="160" t="n">
        <v>13685.76</v>
      </c>
    </row>
    <row r="6732">
      <c r="A6732" s="104" t="inlineStr">
        <is>
          <t>2025/26</t>
        </is>
      </c>
      <c r="B6732" s="104" t="inlineStr">
        <is>
          <t>HC-043</t>
        </is>
      </c>
      <c r="C6732" s="104" t="inlineStr">
        <is>
          <t>P013</t>
        </is>
      </c>
      <c r="D6732" s="159" t="n">
        <v>11676</v>
      </c>
      <c r="E6732" s="160" t="n">
        <v>42149.39</v>
      </c>
      <c r="F6732" s="160" t="n">
        <v>10925.09</v>
      </c>
    </row>
    <row r="6733">
      <c r="A6733" s="104" t="inlineStr">
        <is>
          <t>2025/26</t>
        </is>
      </c>
      <c r="B6733" s="104" t="inlineStr">
        <is>
          <t>HC-043</t>
        </is>
      </c>
      <c r="C6733" s="104" t="inlineStr">
        <is>
          <t>P014</t>
        </is>
      </c>
      <c r="D6733" s="159" t="n">
        <v>12838</v>
      </c>
      <c r="E6733" s="160" t="n">
        <v>52455.65</v>
      </c>
      <c r="F6733" s="160" t="n">
        <v>14728.02</v>
      </c>
    </row>
    <row r="6734">
      <c r="A6734" s="104" t="inlineStr">
        <is>
          <t>2025/26</t>
        </is>
      </c>
      <c r="B6734" s="104" t="inlineStr">
        <is>
          <t>HC-043</t>
        </is>
      </c>
      <c r="C6734" s="104" t="inlineStr">
        <is>
          <t>P015</t>
        </is>
      </c>
      <c r="D6734" s="159" t="n">
        <v>9452</v>
      </c>
      <c r="E6734" s="160" t="n">
        <v>46696.49</v>
      </c>
      <c r="F6734" s="160" t="n">
        <v>15635.43</v>
      </c>
    </row>
    <row r="6735">
      <c r="A6735" s="104" t="inlineStr">
        <is>
          <t>2025/26</t>
        </is>
      </c>
      <c r="B6735" s="104" t="inlineStr">
        <is>
          <t>HC-043</t>
        </is>
      </c>
      <c r="C6735" s="104" t="inlineStr">
        <is>
          <t>P016</t>
        </is>
      </c>
      <c r="D6735" s="159" t="n">
        <v>4926</v>
      </c>
      <c r="E6735" s="160" t="n">
        <v>31828.07</v>
      </c>
      <c r="F6735" s="160" t="n">
        <v>9965.620000000001</v>
      </c>
    </row>
    <row r="6736">
      <c r="A6736" s="104" t="inlineStr">
        <is>
          <t>2025/26</t>
        </is>
      </c>
      <c r="B6736" s="104" t="inlineStr">
        <is>
          <t>HC-043</t>
        </is>
      </c>
      <c r="C6736" s="104" t="inlineStr">
        <is>
          <t>P017</t>
        </is>
      </c>
      <c r="D6736" s="159" t="n">
        <v>4200</v>
      </c>
      <c r="E6736" s="160" t="n">
        <v>29935.35</v>
      </c>
      <c r="F6736" s="160" t="n">
        <v>10346.04</v>
      </c>
    </row>
    <row r="6737">
      <c r="A6737" s="104" t="inlineStr">
        <is>
          <t>2025/26</t>
        </is>
      </c>
      <c r="B6737" s="104" t="inlineStr">
        <is>
          <t>HC-043</t>
        </is>
      </c>
      <c r="C6737" s="104" t="inlineStr">
        <is>
          <t>P018</t>
        </is>
      </c>
      <c r="D6737" s="159" t="n">
        <v>9926</v>
      </c>
      <c r="E6737" s="160" t="n">
        <v>27346.56</v>
      </c>
      <c r="F6737" s="160" t="n">
        <v>5906.74</v>
      </c>
    </row>
    <row r="6738">
      <c r="A6738" s="104" t="inlineStr">
        <is>
          <t>2025/26</t>
        </is>
      </c>
      <c r="B6738" s="104" t="inlineStr">
        <is>
          <t>HC-043</t>
        </is>
      </c>
      <c r="C6738" s="104" t="inlineStr">
        <is>
          <t>P019</t>
        </is>
      </c>
      <c r="D6738" s="159" t="n">
        <v>13223</v>
      </c>
      <c r="E6738" s="160" t="n">
        <v>35178.56</v>
      </c>
      <c r="F6738" s="160" t="n">
        <v>9117.6</v>
      </c>
    </row>
    <row r="6739">
      <c r="A6739" s="104" t="inlineStr">
        <is>
          <t>2025/26</t>
        </is>
      </c>
      <c r="B6739" s="104" t="inlineStr">
        <is>
          <t>HC-043</t>
        </is>
      </c>
      <c r="C6739" s="104" t="inlineStr">
        <is>
          <t>P020</t>
        </is>
      </c>
      <c r="D6739" s="159" t="n">
        <v>8491</v>
      </c>
      <c r="E6739" s="160" t="n">
        <v>22589.04</v>
      </c>
      <c r="F6739" s="160" t="n">
        <v>5855.16</v>
      </c>
    </row>
    <row r="6740">
      <c r="A6740" s="104" t="inlineStr">
        <is>
          <t>2025/26</t>
        </is>
      </c>
      <c r="B6740" s="104" t="inlineStr">
        <is>
          <t>HC-043</t>
        </is>
      </c>
      <c r="C6740" s="104" t="inlineStr">
        <is>
          <t>P021</t>
        </is>
      </c>
      <c r="D6740" s="159" t="n">
        <v>12674</v>
      </c>
      <c r="E6740" s="160" t="n">
        <v>43346.72</v>
      </c>
      <c r="F6740" s="160" t="n">
        <v>12172.12</v>
      </c>
    </row>
    <row r="6741">
      <c r="A6741" s="104" t="inlineStr">
        <is>
          <t>2025/26</t>
        </is>
      </c>
      <c r="B6741" s="104" t="inlineStr">
        <is>
          <t>HC-043</t>
        </is>
      </c>
      <c r="C6741" s="104" t="inlineStr">
        <is>
          <t>P022</t>
        </is>
      </c>
      <c r="D6741" s="159" t="n">
        <v>11670</v>
      </c>
      <c r="E6741" s="160" t="n">
        <v>37690.91</v>
      </c>
      <c r="F6741" s="160" t="n">
        <v>10176.26</v>
      </c>
    </row>
    <row r="6742">
      <c r="A6742" s="104" t="inlineStr">
        <is>
          <t>2025/26</t>
        </is>
      </c>
      <c r="B6742" s="104" t="inlineStr">
        <is>
          <t>HC-043</t>
        </is>
      </c>
      <c r="C6742" s="104" t="inlineStr">
        <is>
          <t>P023</t>
        </is>
      </c>
      <c r="D6742" s="159" t="n">
        <v>12387</v>
      </c>
      <c r="E6742" s="160" t="n">
        <v>25891.07</v>
      </c>
      <c r="F6742" s="160" t="n">
        <v>5032.99</v>
      </c>
    </row>
    <row r="6743">
      <c r="A6743" s="104" t="inlineStr">
        <is>
          <t>2025/26</t>
        </is>
      </c>
      <c r="B6743" s="104" t="inlineStr">
        <is>
          <t>HC-043</t>
        </is>
      </c>
      <c r="C6743" s="104" t="inlineStr">
        <is>
          <t>P024</t>
        </is>
      </c>
      <c r="D6743" s="159" t="n">
        <v>13951</v>
      </c>
      <c r="E6743" s="160" t="n">
        <v>31807.58</v>
      </c>
      <c r="F6743" s="160" t="n">
        <v>6526.27</v>
      </c>
    </row>
    <row r="6744">
      <c r="A6744" s="104" t="inlineStr">
        <is>
          <t>2025/26</t>
        </is>
      </c>
      <c r="B6744" s="104" t="inlineStr">
        <is>
          <t>HC-043</t>
        </is>
      </c>
      <c r="C6744" s="104" t="inlineStr">
        <is>
          <t>P025</t>
        </is>
      </c>
      <c r="D6744" s="159" t="n">
        <v>12076</v>
      </c>
      <c r="E6744" s="160" t="n">
        <v>48187.35</v>
      </c>
      <c r="F6744" s="160" t="n">
        <v>17693.13</v>
      </c>
    </row>
    <row r="6745">
      <c r="A6745" s="104" t="inlineStr">
        <is>
          <t>2025/26</t>
        </is>
      </c>
      <c r="B6745" s="104" t="inlineStr">
        <is>
          <t>HC-043</t>
        </is>
      </c>
      <c r="C6745" s="104" t="inlineStr">
        <is>
          <t>P026</t>
        </is>
      </c>
      <c r="D6745" s="159" t="n">
        <v>6996</v>
      </c>
      <c r="E6745" s="160" t="n">
        <v>32565.46</v>
      </c>
      <c r="F6745" s="160" t="n">
        <v>10551.22</v>
      </c>
    </row>
    <row r="6746">
      <c r="A6746" s="104" t="inlineStr">
        <is>
          <t>2025/26</t>
        </is>
      </c>
      <c r="B6746" s="104" t="inlineStr">
        <is>
          <t>HC-043</t>
        </is>
      </c>
      <c r="C6746" s="104" t="inlineStr">
        <is>
          <t>P027</t>
        </is>
      </c>
      <c r="D6746" s="159" t="n">
        <v>5682</v>
      </c>
      <c r="E6746" s="160" t="n">
        <v>26447.89</v>
      </c>
      <c r="F6746" s="160" t="n">
        <v>8568.959999999999</v>
      </c>
    </row>
    <row r="6747">
      <c r="A6747" s="104" t="inlineStr">
        <is>
          <t>2025/26</t>
        </is>
      </c>
      <c r="B6747" s="104" t="inlineStr">
        <is>
          <t>HC-043</t>
        </is>
      </c>
      <c r="C6747" s="104" t="inlineStr">
        <is>
          <t>P028</t>
        </is>
      </c>
      <c r="D6747" s="159" t="n">
        <v>8206</v>
      </c>
      <c r="E6747" s="160" t="n">
        <v>40531.58</v>
      </c>
      <c r="F6747" s="160" t="n">
        <v>14007.14</v>
      </c>
    </row>
    <row r="6748">
      <c r="A6748" s="104" t="inlineStr">
        <is>
          <t>2025/26</t>
        </is>
      </c>
      <c r="B6748" s="104" t="inlineStr">
        <is>
          <t>HC-043</t>
        </is>
      </c>
      <c r="C6748" s="104" t="inlineStr">
        <is>
          <t>P029</t>
        </is>
      </c>
      <c r="D6748" s="159" t="n">
        <v>19937</v>
      </c>
      <c r="E6748" s="160" t="n">
        <v>39779.11</v>
      </c>
      <c r="F6748" s="160" t="n">
        <v>6013.89</v>
      </c>
    </row>
    <row r="6749">
      <c r="A6749" s="104" t="inlineStr">
        <is>
          <t>2025/26</t>
        </is>
      </c>
      <c r="B6749" s="104" t="inlineStr">
        <is>
          <t>HC-043</t>
        </is>
      </c>
      <c r="C6749" s="104" t="inlineStr">
        <is>
          <t>P030</t>
        </is>
      </c>
      <c r="D6749" s="159" t="n">
        <v>10762</v>
      </c>
      <c r="E6749" s="160" t="n">
        <v>33741.54</v>
      </c>
      <c r="F6749" s="160" t="n">
        <v>6559.29</v>
      </c>
    </row>
    <row r="6750">
      <c r="A6750" s="104" t="inlineStr">
        <is>
          <t>2025/26</t>
        </is>
      </c>
      <c r="B6750" s="104" t="inlineStr">
        <is>
          <t>HC-043</t>
        </is>
      </c>
      <c r="C6750" s="104" t="inlineStr">
        <is>
          <t>P031</t>
        </is>
      </c>
      <c r="D6750" s="159" t="n">
        <v>5039</v>
      </c>
      <c r="E6750" s="160" t="n">
        <v>26326.6</v>
      </c>
      <c r="F6750" s="160" t="n">
        <v>7960.05</v>
      </c>
    </row>
    <row r="6751">
      <c r="A6751" s="104" t="inlineStr">
        <is>
          <t>2025/26</t>
        </is>
      </c>
      <c r="B6751" s="104" t="inlineStr">
        <is>
          <t>HC-043</t>
        </is>
      </c>
      <c r="C6751" s="104" t="inlineStr">
        <is>
          <t>P032</t>
        </is>
      </c>
      <c r="D6751" s="159" t="n">
        <v>6324</v>
      </c>
      <c r="E6751" s="160" t="n">
        <v>15615.42</v>
      </c>
      <c r="F6751" s="160" t="n">
        <v>3541.65</v>
      </c>
    </row>
    <row r="6752">
      <c r="A6752" s="104" t="inlineStr">
        <is>
          <t>2025/26</t>
        </is>
      </c>
      <c r="B6752" s="104" t="inlineStr">
        <is>
          <t>HC-043</t>
        </is>
      </c>
      <c r="C6752" s="104" t="inlineStr">
        <is>
          <t>P033</t>
        </is>
      </c>
      <c r="D6752" s="159" t="n">
        <v>4246</v>
      </c>
      <c r="E6752" s="160" t="n">
        <v>13713.97</v>
      </c>
      <c r="F6752" s="160" t="n">
        <v>3554.36</v>
      </c>
    </row>
    <row r="6753">
      <c r="A6753" s="104" t="inlineStr">
        <is>
          <t>2025/26</t>
        </is>
      </c>
      <c r="B6753" s="104" t="inlineStr">
        <is>
          <t>HC-043</t>
        </is>
      </c>
      <c r="C6753" s="104" t="inlineStr">
        <is>
          <t>P034</t>
        </is>
      </c>
      <c r="D6753" s="159" t="n">
        <v>2832</v>
      </c>
      <c r="E6753" s="160" t="n">
        <v>12371.48</v>
      </c>
      <c r="F6753" s="160" t="n">
        <v>3874.62</v>
      </c>
    </row>
    <row r="6754">
      <c r="A6754" s="104" t="inlineStr">
        <is>
          <t>2025/26</t>
        </is>
      </c>
      <c r="B6754" s="104" t="inlineStr">
        <is>
          <t>HC-043</t>
        </is>
      </c>
      <c r="C6754" s="104" t="inlineStr">
        <is>
          <t>P035</t>
        </is>
      </c>
      <c r="D6754" s="159" t="n">
        <v>3974</v>
      </c>
      <c r="E6754" s="160" t="n">
        <v>14724.52</v>
      </c>
      <c r="F6754" s="160" t="n">
        <v>4134.64</v>
      </c>
    </row>
    <row r="6755">
      <c r="A6755" s="104" t="inlineStr">
        <is>
          <t>2025/26</t>
        </is>
      </c>
      <c r="B6755" s="104" t="inlineStr">
        <is>
          <t>HC-043</t>
        </is>
      </c>
      <c r="C6755" s="104" t="inlineStr">
        <is>
          <t>P036</t>
        </is>
      </c>
      <c r="D6755" s="159" t="n">
        <v>2972</v>
      </c>
      <c r="E6755" s="160" t="n">
        <v>11860.26</v>
      </c>
      <c r="F6755" s="160" t="n">
        <v>3457.58</v>
      </c>
    </row>
    <row r="6756">
      <c r="A6756" s="104" t="inlineStr">
        <is>
          <t>2025/26</t>
        </is>
      </c>
      <c r="B6756" s="104" t="inlineStr">
        <is>
          <t>HC-043</t>
        </is>
      </c>
      <c r="C6756" s="104" t="inlineStr">
        <is>
          <t>P037</t>
        </is>
      </c>
      <c r="D6756" s="159" t="n">
        <v>4470</v>
      </c>
      <c r="E6756" s="160" t="n">
        <v>16133.08</v>
      </c>
      <c r="F6756" s="160" t="n">
        <v>5401.51</v>
      </c>
    </row>
    <row r="6757">
      <c r="A6757" s="104" t="inlineStr">
        <is>
          <t>2025/26</t>
        </is>
      </c>
      <c r="B6757" s="104" t="inlineStr">
        <is>
          <t>HC-043</t>
        </is>
      </c>
      <c r="C6757" s="104" t="inlineStr">
        <is>
          <t>P038</t>
        </is>
      </c>
      <c r="D6757" s="159" t="n">
        <v>2307</v>
      </c>
      <c r="E6757" s="160" t="n">
        <v>15109.38</v>
      </c>
      <c r="F6757" s="160" t="n">
        <v>4894.07</v>
      </c>
    </row>
    <row r="6758">
      <c r="A6758" s="104" t="inlineStr">
        <is>
          <t>2025/26</t>
        </is>
      </c>
      <c r="B6758" s="104" t="inlineStr">
        <is>
          <t>HC-043</t>
        </is>
      </c>
      <c r="C6758" s="104" t="inlineStr">
        <is>
          <t>P039</t>
        </is>
      </c>
      <c r="D6758" s="159" t="n">
        <v>2553</v>
      </c>
      <c r="E6758" s="160" t="n">
        <v>16734.36</v>
      </c>
      <c r="F6758" s="160" t="n">
        <v>5602.15</v>
      </c>
    </row>
    <row r="6759">
      <c r="A6759" s="104" t="inlineStr">
        <is>
          <t>2025/26</t>
        </is>
      </c>
      <c r="B6759" s="104" t="inlineStr">
        <is>
          <t>HC-043</t>
        </is>
      </c>
      <c r="C6759" s="104" t="inlineStr">
        <is>
          <t>P040</t>
        </is>
      </c>
      <c r="D6759" s="159" t="n">
        <v>970</v>
      </c>
      <c r="E6759" s="160" t="n">
        <v>7742.84</v>
      </c>
      <c r="F6759" s="160" t="n">
        <v>2503.56</v>
      </c>
    </row>
    <row r="6760">
      <c r="A6760" s="104" t="inlineStr">
        <is>
          <t>2025/26</t>
        </is>
      </c>
      <c r="B6760" s="104" t="inlineStr">
        <is>
          <t>HC-043</t>
        </is>
      </c>
      <c r="C6760" s="104" t="inlineStr">
        <is>
          <t>P041</t>
        </is>
      </c>
      <c r="D6760" s="159" t="n">
        <v>433</v>
      </c>
      <c r="E6760" s="160" t="n">
        <v>4882.68</v>
      </c>
      <c r="F6760" s="160" t="n">
        <v>1901.91</v>
      </c>
    </row>
    <row r="6761">
      <c r="A6761" s="104" t="inlineStr">
        <is>
          <t>2025/26</t>
        </is>
      </c>
      <c r="B6761" s="104" t="inlineStr">
        <is>
          <t>HC-043</t>
        </is>
      </c>
      <c r="C6761" s="104" t="inlineStr">
        <is>
          <t>P042</t>
        </is>
      </c>
      <c r="D6761" s="159" t="n">
        <v>811</v>
      </c>
      <c r="E6761" s="160" t="n">
        <v>3385.78</v>
      </c>
      <c r="F6761" s="160" t="n">
        <v>842.42</v>
      </c>
    </row>
    <row r="6762">
      <c r="A6762" s="104" t="inlineStr">
        <is>
          <t>2025/26</t>
        </is>
      </c>
      <c r="B6762" s="104" t="inlineStr">
        <is>
          <t>HC-044</t>
        </is>
      </c>
      <c r="C6762" s="104" t="inlineStr">
        <is>
          <t>P001</t>
        </is>
      </c>
      <c r="D6762" s="159" t="n">
        <v>3522</v>
      </c>
      <c r="E6762" s="160" t="n">
        <v>33134.95</v>
      </c>
      <c r="F6762" s="160" t="n">
        <v>11796.09</v>
      </c>
    </row>
    <row r="6763">
      <c r="A6763" s="104" t="inlineStr">
        <is>
          <t>2025/26</t>
        </is>
      </c>
      <c r="B6763" s="104" t="inlineStr">
        <is>
          <t>HC-044</t>
        </is>
      </c>
      <c r="C6763" s="104" t="inlineStr">
        <is>
          <t>P002</t>
        </is>
      </c>
      <c r="D6763" s="159" t="n">
        <v>5142</v>
      </c>
      <c r="E6763" s="160" t="n">
        <v>56160.41</v>
      </c>
      <c r="F6763" s="160" t="n">
        <v>21209.76</v>
      </c>
    </row>
    <row r="6764">
      <c r="A6764" s="104" t="inlineStr">
        <is>
          <t>2025/26</t>
        </is>
      </c>
      <c r="B6764" s="104" t="inlineStr">
        <is>
          <t>HC-044</t>
        </is>
      </c>
      <c r="C6764" s="104" t="inlineStr">
        <is>
          <t>P003</t>
        </is>
      </c>
      <c r="D6764" s="159" t="n">
        <v>7009</v>
      </c>
      <c r="E6764" s="160" t="n">
        <v>49270.68</v>
      </c>
      <c r="F6764" s="160" t="n">
        <v>16477.86</v>
      </c>
    </row>
    <row r="6765">
      <c r="A6765" s="104" t="inlineStr">
        <is>
          <t>2025/26</t>
        </is>
      </c>
      <c r="B6765" s="104" t="inlineStr">
        <is>
          <t>HC-044</t>
        </is>
      </c>
      <c r="C6765" s="104" t="inlineStr">
        <is>
          <t>P004</t>
        </is>
      </c>
      <c r="D6765" s="159" t="n">
        <v>3028</v>
      </c>
      <c r="E6765" s="160" t="n">
        <v>24746.37</v>
      </c>
      <c r="F6765" s="160" t="n">
        <v>8009.38</v>
      </c>
    </row>
    <row r="6766">
      <c r="A6766" s="104" t="inlineStr">
        <is>
          <t>2025/26</t>
        </is>
      </c>
      <c r="B6766" s="104" t="inlineStr">
        <is>
          <t>HC-044</t>
        </is>
      </c>
      <c r="C6766" s="104" t="inlineStr">
        <is>
          <t>P005</t>
        </is>
      </c>
      <c r="D6766" s="159" t="n">
        <v>7246</v>
      </c>
      <c r="E6766" s="160" t="n">
        <v>56448.89</v>
      </c>
      <c r="F6766" s="160" t="n">
        <v>17659.82</v>
      </c>
    </row>
    <row r="6767">
      <c r="A6767" s="104" t="inlineStr">
        <is>
          <t>2025/26</t>
        </is>
      </c>
      <c r="B6767" s="104" t="inlineStr">
        <is>
          <t>HC-044</t>
        </is>
      </c>
      <c r="C6767" s="104" t="inlineStr">
        <is>
          <t>P006</t>
        </is>
      </c>
      <c r="D6767" s="159" t="n">
        <v>6385</v>
      </c>
      <c r="E6767" s="160" t="n">
        <v>53976.2</v>
      </c>
      <c r="F6767" s="160" t="n">
        <v>15723.69</v>
      </c>
    </row>
    <row r="6768">
      <c r="A6768" s="104" t="inlineStr">
        <is>
          <t>2025/26</t>
        </is>
      </c>
      <c r="B6768" s="104" t="inlineStr">
        <is>
          <t>HC-044</t>
        </is>
      </c>
      <c r="C6768" s="104" t="inlineStr">
        <is>
          <t>P007</t>
        </is>
      </c>
      <c r="D6768" s="159" t="n">
        <v>6414</v>
      </c>
      <c r="E6768" s="160" t="n">
        <v>50575.97</v>
      </c>
      <c r="F6768" s="160" t="n">
        <v>13640.54</v>
      </c>
    </row>
    <row r="6769">
      <c r="A6769" s="104" t="inlineStr">
        <is>
          <t>2025/26</t>
        </is>
      </c>
      <c r="B6769" s="104" t="inlineStr">
        <is>
          <t>HC-044</t>
        </is>
      </c>
      <c r="C6769" s="104" t="inlineStr">
        <is>
          <t>P008</t>
        </is>
      </c>
      <c r="D6769" s="159" t="n">
        <v>5193</v>
      </c>
      <c r="E6769" s="160" t="n">
        <v>39951.8</v>
      </c>
      <c r="F6769" s="160" t="n">
        <v>14654.69</v>
      </c>
    </row>
    <row r="6770">
      <c r="A6770" s="104" t="inlineStr">
        <is>
          <t>2025/26</t>
        </is>
      </c>
      <c r="B6770" s="104" t="inlineStr">
        <is>
          <t>HC-044</t>
        </is>
      </c>
      <c r="C6770" s="104" t="inlineStr">
        <is>
          <t>P009</t>
        </is>
      </c>
      <c r="D6770" s="159" t="n">
        <v>203</v>
      </c>
      <c r="E6770" s="160" t="n">
        <v>2678.28</v>
      </c>
      <c r="F6770" s="160" t="n">
        <v>1084.96</v>
      </c>
    </row>
    <row r="6771">
      <c r="A6771" s="104" t="inlineStr">
        <is>
          <t>2025/26</t>
        </is>
      </c>
      <c r="B6771" s="104" t="inlineStr">
        <is>
          <t>HC-044</t>
        </is>
      </c>
      <c r="C6771" s="104" t="inlineStr">
        <is>
          <t>P010</t>
        </is>
      </c>
      <c r="D6771" s="159" t="n">
        <v>6917</v>
      </c>
      <c r="E6771" s="160" t="n">
        <v>42699.13</v>
      </c>
      <c r="F6771" s="160" t="n">
        <v>13821.92</v>
      </c>
    </row>
    <row r="6772">
      <c r="A6772" s="104" t="inlineStr">
        <is>
          <t>2025/26</t>
        </is>
      </c>
      <c r="B6772" s="104" t="inlineStr">
        <is>
          <t>HC-044</t>
        </is>
      </c>
      <c r="C6772" s="104" t="inlineStr">
        <is>
          <t>P011</t>
        </is>
      </c>
      <c r="D6772" s="159" t="n">
        <v>6332</v>
      </c>
      <c r="E6772" s="160" t="n">
        <v>19251.61</v>
      </c>
      <c r="F6772" s="160" t="n">
        <v>4568.88</v>
      </c>
    </row>
    <row r="6773">
      <c r="A6773" s="104" t="inlineStr">
        <is>
          <t>2025/26</t>
        </is>
      </c>
      <c r="B6773" s="104" t="inlineStr">
        <is>
          <t>HC-044</t>
        </is>
      </c>
      <c r="C6773" s="104" t="inlineStr">
        <is>
          <t>P012</t>
        </is>
      </c>
      <c r="D6773" s="159" t="n">
        <v>7096</v>
      </c>
      <c r="E6773" s="160" t="n">
        <v>27644.03</v>
      </c>
      <c r="F6773" s="160" t="n">
        <v>8349.85</v>
      </c>
    </row>
    <row r="6774">
      <c r="A6774" s="104" t="inlineStr">
        <is>
          <t>2025/26</t>
        </is>
      </c>
      <c r="B6774" s="104" t="inlineStr">
        <is>
          <t>HC-044</t>
        </is>
      </c>
      <c r="C6774" s="104" t="inlineStr">
        <is>
          <t>P013</t>
        </is>
      </c>
      <c r="D6774" s="159" t="n">
        <v>7411</v>
      </c>
      <c r="E6774" s="160" t="n">
        <v>26761.98</v>
      </c>
      <c r="F6774" s="160" t="n">
        <v>6931</v>
      </c>
    </row>
    <row r="6775">
      <c r="A6775" s="104" t="inlineStr">
        <is>
          <t>2025/26</t>
        </is>
      </c>
      <c r="B6775" s="104" t="inlineStr">
        <is>
          <t>HC-044</t>
        </is>
      </c>
      <c r="C6775" s="104" t="inlineStr">
        <is>
          <t>P014</t>
        </is>
      </c>
      <c r="D6775" s="159" t="n">
        <v>8016</v>
      </c>
      <c r="E6775" s="160" t="n">
        <v>32744.49</v>
      </c>
      <c r="F6775" s="160" t="n">
        <v>9186.77</v>
      </c>
    </row>
    <row r="6776">
      <c r="A6776" s="104" t="inlineStr">
        <is>
          <t>2025/26</t>
        </is>
      </c>
      <c r="B6776" s="104" t="inlineStr">
        <is>
          <t>HC-044</t>
        </is>
      </c>
      <c r="C6776" s="104" t="inlineStr">
        <is>
          <t>P015</t>
        </is>
      </c>
      <c r="D6776" s="159" t="n">
        <v>5713</v>
      </c>
      <c r="E6776" s="160" t="n">
        <v>28225.91</v>
      </c>
      <c r="F6776" s="160" t="n">
        <v>9441.440000000001</v>
      </c>
    </row>
    <row r="6777">
      <c r="A6777" s="104" t="inlineStr">
        <is>
          <t>2025/26</t>
        </is>
      </c>
      <c r="B6777" s="104" t="inlineStr">
        <is>
          <t>HC-044</t>
        </is>
      </c>
      <c r="C6777" s="104" t="inlineStr">
        <is>
          <t>P016</t>
        </is>
      </c>
      <c r="D6777" s="159" t="n">
        <v>2960</v>
      </c>
      <c r="E6777" s="160" t="n">
        <v>19122.56</v>
      </c>
      <c r="F6777" s="160" t="n">
        <v>5983.71</v>
      </c>
    </row>
    <row r="6778">
      <c r="A6778" s="104" t="inlineStr">
        <is>
          <t>2025/26</t>
        </is>
      </c>
      <c r="B6778" s="104" t="inlineStr">
        <is>
          <t>HC-044</t>
        </is>
      </c>
      <c r="C6778" s="104" t="inlineStr">
        <is>
          <t>P017</t>
        </is>
      </c>
      <c r="D6778" s="159" t="n">
        <v>2784</v>
      </c>
      <c r="E6778" s="160" t="n">
        <v>19839.79</v>
      </c>
      <c r="F6778" s="160" t="n">
        <v>6848.93</v>
      </c>
    </row>
    <row r="6779">
      <c r="A6779" s="104" t="inlineStr">
        <is>
          <t>2025/26</t>
        </is>
      </c>
      <c r="B6779" s="104" t="inlineStr">
        <is>
          <t>HC-044</t>
        </is>
      </c>
      <c r="C6779" s="104" t="inlineStr">
        <is>
          <t>P018</t>
        </is>
      </c>
      <c r="D6779" s="159" t="n">
        <v>6506</v>
      </c>
      <c r="E6779" s="160" t="n">
        <v>17920.64</v>
      </c>
      <c r="F6779" s="160" t="n">
        <v>3867.21</v>
      </c>
    </row>
    <row r="6780">
      <c r="A6780" s="104" t="inlineStr">
        <is>
          <t>2025/26</t>
        </is>
      </c>
      <c r="B6780" s="104" t="inlineStr">
        <is>
          <t>HC-044</t>
        </is>
      </c>
      <c r="C6780" s="104" t="inlineStr">
        <is>
          <t>P019</t>
        </is>
      </c>
      <c r="D6780" s="159" t="n">
        <v>7747</v>
      </c>
      <c r="E6780" s="160" t="n">
        <v>20608.31</v>
      </c>
      <c r="F6780" s="160" t="n">
        <v>5337.32</v>
      </c>
    </row>
    <row r="6781">
      <c r="A6781" s="104" t="inlineStr">
        <is>
          <t>2025/26</t>
        </is>
      </c>
      <c r="B6781" s="104" t="inlineStr">
        <is>
          <t>HC-044</t>
        </is>
      </c>
      <c r="C6781" s="104" t="inlineStr">
        <is>
          <t>P020</t>
        </is>
      </c>
      <c r="D6781" s="159" t="n">
        <v>5369</v>
      </c>
      <c r="E6781" s="160" t="n">
        <v>14278.7</v>
      </c>
      <c r="F6781" s="160" t="n">
        <v>3697.63</v>
      </c>
    </row>
    <row r="6782">
      <c r="A6782" s="104" t="inlineStr">
        <is>
          <t>2025/26</t>
        </is>
      </c>
      <c r="B6782" s="104" t="inlineStr">
        <is>
          <t>HC-044</t>
        </is>
      </c>
      <c r="C6782" s="104" t="inlineStr">
        <is>
          <t>P021</t>
        </is>
      </c>
      <c r="D6782" s="159" t="n">
        <v>7800</v>
      </c>
      <c r="E6782" s="160" t="n">
        <v>26673.43</v>
      </c>
      <c r="F6782" s="160" t="n">
        <v>7482.06</v>
      </c>
    </row>
    <row r="6783">
      <c r="A6783" s="104" t="inlineStr">
        <is>
          <t>2025/26</t>
        </is>
      </c>
      <c r="B6783" s="104" t="inlineStr">
        <is>
          <t>HC-044</t>
        </is>
      </c>
      <c r="C6783" s="104" t="inlineStr">
        <is>
          <t>P022</t>
        </is>
      </c>
      <c r="D6783" s="159" t="n">
        <v>7002</v>
      </c>
      <c r="E6783" s="160" t="n">
        <v>22620.47</v>
      </c>
      <c r="F6783" s="160" t="n">
        <v>6101.07</v>
      </c>
    </row>
    <row r="6784">
      <c r="A6784" s="104" t="inlineStr">
        <is>
          <t>2025/26</t>
        </is>
      </c>
      <c r="B6784" s="104" t="inlineStr">
        <is>
          <t>HC-044</t>
        </is>
      </c>
      <c r="C6784" s="104" t="inlineStr">
        <is>
          <t>P023</t>
        </is>
      </c>
      <c r="D6784" s="159" t="n">
        <v>7622</v>
      </c>
      <c r="E6784" s="160" t="n">
        <v>15930.34</v>
      </c>
      <c r="F6784" s="160" t="n">
        <v>3093.81</v>
      </c>
    </row>
    <row r="6785">
      <c r="A6785" s="104" t="inlineStr">
        <is>
          <t>2025/26</t>
        </is>
      </c>
      <c r="B6785" s="104" t="inlineStr">
        <is>
          <t>HC-044</t>
        </is>
      </c>
      <c r="C6785" s="104" t="inlineStr">
        <is>
          <t>P024</t>
        </is>
      </c>
      <c r="D6785" s="159" t="n">
        <v>8849</v>
      </c>
      <c r="E6785" s="160" t="n">
        <v>20175.2</v>
      </c>
      <c r="F6785" s="160" t="n">
        <v>4136.36</v>
      </c>
    </row>
    <row r="6786">
      <c r="A6786" s="104" t="inlineStr">
        <is>
          <t>2025/26</t>
        </is>
      </c>
      <c r="B6786" s="104" t="inlineStr">
        <is>
          <t>HC-044</t>
        </is>
      </c>
      <c r="C6786" s="104" t="inlineStr">
        <is>
          <t>P025</t>
        </is>
      </c>
      <c r="D6786" s="159" t="n">
        <v>7197</v>
      </c>
      <c r="E6786" s="160" t="n">
        <v>28709.32</v>
      </c>
      <c r="F6786" s="160" t="n">
        <v>10530.29</v>
      </c>
    </row>
    <row r="6787">
      <c r="A6787" s="104" t="inlineStr">
        <is>
          <t>2025/26</t>
        </is>
      </c>
      <c r="B6787" s="104" t="inlineStr">
        <is>
          <t>HC-044</t>
        </is>
      </c>
      <c r="C6787" s="104" t="inlineStr">
        <is>
          <t>P026</t>
        </is>
      </c>
      <c r="D6787" s="159" t="n">
        <v>4333</v>
      </c>
      <c r="E6787" s="160" t="n">
        <v>20174.1</v>
      </c>
      <c r="F6787" s="160" t="n">
        <v>6529.71</v>
      </c>
    </row>
    <row r="6788">
      <c r="A6788" s="104" t="inlineStr">
        <is>
          <t>2025/26</t>
        </is>
      </c>
      <c r="B6788" s="104" t="inlineStr">
        <is>
          <t>HC-044</t>
        </is>
      </c>
      <c r="C6788" s="104" t="inlineStr">
        <is>
          <t>P027</t>
        </is>
      </c>
      <c r="D6788" s="159" t="n">
        <v>3571</v>
      </c>
      <c r="E6788" s="160" t="n">
        <v>16624.13</v>
      </c>
      <c r="F6788" s="160" t="n">
        <v>5380.99</v>
      </c>
    </row>
    <row r="6789">
      <c r="A6789" s="104" t="inlineStr">
        <is>
          <t>2025/26</t>
        </is>
      </c>
      <c r="B6789" s="104" t="inlineStr">
        <is>
          <t>HC-044</t>
        </is>
      </c>
      <c r="C6789" s="104" t="inlineStr">
        <is>
          <t>P028</t>
        </is>
      </c>
      <c r="D6789" s="159" t="n">
        <v>4946</v>
      </c>
      <c r="E6789" s="160" t="n">
        <v>24422.23</v>
      </c>
      <c r="F6789" s="160" t="n">
        <v>8432.34</v>
      </c>
    </row>
    <row r="6790">
      <c r="A6790" s="104" t="inlineStr">
        <is>
          <t>2025/26</t>
        </is>
      </c>
      <c r="B6790" s="104" t="inlineStr">
        <is>
          <t>HC-044</t>
        </is>
      </c>
      <c r="C6790" s="104" t="inlineStr">
        <is>
          <t>P029</t>
        </is>
      </c>
      <c r="D6790" s="159" t="n">
        <v>12077</v>
      </c>
      <c r="E6790" s="160" t="n">
        <v>24094.68</v>
      </c>
      <c r="F6790" s="160" t="n">
        <v>3639.65</v>
      </c>
    </row>
    <row r="6791">
      <c r="A6791" s="104" t="inlineStr">
        <is>
          <t>2025/26</t>
        </is>
      </c>
      <c r="B6791" s="104" t="inlineStr">
        <is>
          <t>HC-044</t>
        </is>
      </c>
      <c r="C6791" s="104" t="inlineStr">
        <is>
          <t>P030</t>
        </is>
      </c>
      <c r="D6791" s="159" t="n">
        <v>7179</v>
      </c>
      <c r="E6791" s="160" t="n">
        <v>22513.35</v>
      </c>
      <c r="F6791" s="160" t="n">
        <v>4373.12</v>
      </c>
    </row>
    <row r="6792">
      <c r="A6792" s="104" t="inlineStr">
        <is>
          <t>2025/26</t>
        </is>
      </c>
      <c r="B6792" s="104" t="inlineStr">
        <is>
          <t>HC-044</t>
        </is>
      </c>
      <c r="C6792" s="104" t="inlineStr">
        <is>
          <t>P031</t>
        </is>
      </c>
      <c r="D6792" s="159" t="n">
        <v>3231</v>
      </c>
      <c r="E6792" s="160" t="n">
        <v>16886.66</v>
      </c>
      <c r="F6792" s="160" t="n">
        <v>5101.08</v>
      </c>
    </row>
    <row r="6793">
      <c r="A6793" s="104" t="inlineStr">
        <is>
          <t>2025/26</t>
        </is>
      </c>
      <c r="B6793" s="104" t="inlineStr">
        <is>
          <t>HC-044</t>
        </is>
      </c>
      <c r="C6793" s="104" t="inlineStr">
        <is>
          <t>P032</t>
        </is>
      </c>
      <c r="D6793" s="159" t="n">
        <v>3840</v>
      </c>
      <c r="E6793" s="160" t="n">
        <v>9484.92</v>
      </c>
      <c r="F6793" s="160" t="n">
        <v>2148.82</v>
      </c>
    </row>
    <row r="6794">
      <c r="A6794" s="104" t="inlineStr">
        <is>
          <t>2025/26</t>
        </is>
      </c>
      <c r="B6794" s="104" t="inlineStr">
        <is>
          <t>HC-044</t>
        </is>
      </c>
      <c r="C6794" s="104" t="inlineStr">
        <is>
          <t>P033</t>
        </is>
      </c>
      <c r="D6794" s="159" t="n">
        <v>2569</v>
      </c>
      <c r="E6794" s="160" t="n">
        <v>8297.700000000001</v>
      </c>
      <c r="F6794" s="160" t="n">
        <v>2149.02</v>
      </c>
    </row>
    <row r="6795">
      <c r="A6795" s="104" t="inlineStr">
        <is>
          <t>2025/26</t>
        </is>
      </c>
      <c r="B6795" s="104" t="inlineStr">
        <is>
          <t>HC-044</t>
        </is>
      </c>
      <c r="C6795" s="104" t="inlineStr">
        <is>
          <t>P034</t>
        </is>
      </c>
      <c r="D6795" s="159" t="n">
        <v>1722</v>
      </c>
      <c r="E6795" s="160" t="n">
        <v>7527.11</v>
      </c>
      <c r="F6795" s="160" t="n">
        <v>2355.49</v>
      </c>
    </row>
    <row r="6796">
      <c r="A6796" s="104" t="inlineStr">
        <is>
          <t>2025/26</t>
        </is>
      </c>
      <c r="B6796" s="104" t="inlineStr">
        <is>
          <t>HC-044</t>
        </is>
      </c>
      <c r="C6796" s="104" t="inlineStr">
        <is>
          <t>P035</t>
        </is>
      </c>
      <c r="D6796" s="159" t="n">
        <v>2500</v>
      </c>
      <c r="E6796" s="160" t="n">
        <v>9260.889999999999</v>
      </c>
      <c r="F6796" s="160" t="n">
        <v>2597.51</v>
      </c>
    </row>
    <row r="6797">
      <c r="A6797" s="104" t="inlineStr">
        <is>
          <t>2025/26</t>
        </is>
      </c>
      <c r="B6797" s="104" t="inlineStr">
        <is>
          <t>HC-044</t>
        </is>
      </c>
      <c r="C6797" s="104" t="inlineStr">
        <is>
          <t>P036</t>
        </is>
      </c>
      <c r="D6797" s="159" t="n">
        <v>1915</v>
      </c>
      <c r="E6797" s="160" t="n">
        <v>7643.97</v>
      </c>
      <c r="F6797" s="160" t="n">
        <v>2227.11</v>
      </c>
    </row>
    <row r="6798">
      <c r="A6798" s="104" t="inlineStr">
        <is>
          <t>2025/26</t>
        </is>
      </c>
      <c r="B6798" s="104" t="inlineStr">
        <is>
          <t>HC-044</t>
        </is>
      </c>
      <c r="C6798" s="104" t="inlineStr">
        <is>
          <t>P037</t>
        </is>
      </c>
      <c r="D6798" s="159" t="n">
        <v>2794</v>
      </c>
      <c r="E6798" s="160" t="n">
        <v>10091.43</v>
      </c>
      <c r="F6798" s="160" t="n">
        <v>3375.13</v>
      </c>
    </row>
    <row r="6799">
      <c r="A6799" s="104" t="inlineStr">
        <is>
          <t>2025/26</t>
        </is>
      </c>
      <c r="B6799" s="104" t="inlineStr">
        <is>
          <t>HC-044</t>
        </is>
      </c>
      <c r="C6799" s="104" t="inlineStr">
        <is>
          <t>P038</t>
        </is>
      </c>
      <c r="D6799" s="159" t="n">
        <v>1432</v>
      </c>
      <c r="E6799" s="160" t="n">
        <v>9381.870000000001</v>
      </c>
      <c r="F6799" s="160" t="n">
        <v>3036.62</v>
      </c>
    </row>
    <row r="6800">
      <c r="A6800" s="104" t="inlineStr">
        <is>
          <t>2025/26</t>
        </is>
      </c>
      <c r="B6800" s="104" t="inlineStr">
        <is>
          <t>HC-044</t>
        </is>
      </c>
      <c r="C6800" s="104" t="inlineStr">
        <is>
          <t>P039</t>
        </is>
      </c>
      <c r="D6800" s="159" t="n">
        <v>1494</v>
      </c>
      <c r="E6800" s="160" t="n">
        <v>9792.25</v>
      </c>
      <c r="F6800" s="160" t="n">
        <v>3274.96</v>
      </c>
    </row>
    <row r="6801">
      <c r="A6801" s="104" t="inlineStr">
        <is>
          <t>2025/26</t>
        </is>
      </c>
      <c r="B6801" s="104" t="inlineStr">
        <is>
          <t>HC-044</t>
        </is>
      </c>
      <c r="C6801" s="104" t="inlineStr">
        <is>
          <t>P040</t>
        </is>
      </c>
      <c r="D6801" s="159" t="n">
        <v>584</v>
      </c>
      <c r="E6801" s="160" t="n">
        <v>4663.19</v>
      </c>
      <c r="F6801" s="160" t="n">
        <v>1508.29</v>
      </c>
    </row>
    <row r="6802">
      <c r="A6802" s="104" t="inlineStr">
        <is>
          <t>2025/26</t>
        </is>
      </c>
      <c r="B6802" s="104" t="inlineStr">
        <is>
          <t>HC-044</t>
        </is>
      </c>
      <c r="C6802" s="104" t="inlineStr">
        <is>
          <t>P041</t>
        </is>
      </c>
      <c r="D6802" s="159" t="n">
        <v>285</v>
      </c>
      <c r="E6802" s="160" t="n">
        <v>3206.73</v>
      </c>
      <c r="F6802" s="160" t="n">
        <v>1245.7</v>
      </c>
    </row>
    <row r="6803">
      <c r="A6803" s="104" t="inlineStr">
        <is>
          <t>2025/26</t>
        </is>
      </c>
      <c r="B6803" s="104" t="inlineStr">
        <is>
          <t>HC-044</t>
        </is>
      </c>
      <c r="C6803" s="104" t="inlineStr">
        <is>
          <t>P042</t>
        </is>
      </c>
      <c r="D6803" s="159" t="n">
        <v>484</v>
      </c>
      <c r="E6803" s="160" t="n">
        <v>2029.05</v>
      </c>
      <c r="F6803" s="160" t="n">
        <v>503.55</v>
      </c>
    </row>
    <row r="6804">
      <c r="A6804" s="104" t="inlineStr">
        <is>
          <t>2025/26</t>
        </is>
      </c>
      <c r="B6804" s="104" t="inlineStr">
        <is>
          <t>HC-045</t>
        </is>
      </c>
      <c r="C6804" s="104" t="inlineStr">
        <is>
          <t>P001</t>
        </is>
      </c>
      <c r="D6804" s="159" t="n">
        <v>6062</v>
      </c>
      <c r="E6804" s="160" t="n">
        <v>57016.1</v>
      </c>
      <c r="F6804" s="160" t="n">
        <v>20329.8</v>
      </c>
    </row>
    <row r="6805">
      <c r="A6805" s="104" t="inlineStr">
        <is>
          <t>2025/26</t>
        </is>
      </c>
      <c r="B6805" s="104" t="inlineStr">
        <is>
          <t>HC-045</t>
        </is>
      </c>
      <c r="C6805" s="104" t="inlineStr">
        <is>
          <t>P002</t>
        </is>
      </c>
      <c r="D6805" s="159" t="n">
        <v>8951</v>
      </c>
      <c r="E6805" s="160" t="n">
        <v>97795.13</v>
      </c>
      <c r="F6805" s="160" t="n">
        <v>36982.45</v>
      </c>
    </row>
    <row r="6806">
      <c r="A6806" s="104" t="inlineStr">
        <is>
          <t>2025/26</t>
        </is>
      </c>
      <c r="B6806" s="104" t="inlineStr">
        <is>
          <t>HC-045</t>
        </is>
      </c>
      <c r="C6806" s="104" t="inlineStr">
        <is>
          <t>P003</t>
        </is>
      </c>
      <c r="D6806" s="159" t="n">
        <v>13204</v>
      </c>
      <c r="E6806" s="160" t="n">
        <v>92825.59</v>
      </c>
      <c r="F6806" s="160" t="n">
        <v>31087.69</v>
      </c>
    </row>
    <row r="6807">
      <c r="A6807" s="104" t="inlineStr">
        <is>
          <t>2025/26</t>
        </is>
      </c>
      <c r="B6807" s="104" t="inlineStr">
        <is>
          <t>HC-045</t>
        </is>
      </c>
      <c r="C6807" s="104" t="inlineStr">
        <is>
          <t>P004</t>
        </is>
      </c>
      <c r="D6807" s="159" t="n">
        <v>5937</v>
      </c>
      <c r="E6807" s="160" t="n">
        <v>48509.93</v>
      </c>
      <c r="F6807" s="160" t="n">
        <v>15726.7</v>
      </c>
    </row>
    <row r="6808">
      <c r="A6808" s="104" t="inlineStr">
        <is>
          <t>2025/26</t>
        </is>
      </c>
      <c r="B6808" s="104" t="inlineStr">
        <is>
          <t>HC-045</t>
        </is>
      </c>
      <c r="C6808" s="104" t="inlineStr">
        <is>
          <t>P005</t>
        </is>
      </c>
      <c r="D6808" s="159" t="n">
        <v>12667</v>
      </c>
      <c r="E6808" s="160" t="n">
        <v>98676.55</v>
      </c>
      <c r="F6808" s="160" t="n">
        <v>30919.16</v>
      </c>
    </row>
    <row r="6809">
      <c r="A6809" s="104" t="inlineStr">
        <is>
          <t>2025/26</t>
        </is>
      </c>
      <c r="B6809" s="104" t="inlineStr">
        <is>
          <t>HC-045</t>
        </is>
      </c>
      <c r="C6809" s="104" t="inlineStr">
        <is>
          <t>P006</t>
        </is>
      </c>
      <c r="D6809" s="159" t="n">
        <v>11646</v>
      </c>
      <c r="E6809" s="160" t="n">
        <v>98456.36</v>
      </c>
      <c r="F6809" s="160" t="n">
        <v>28725.32</v>
      </c>
    </row>
    <row r="6810">
      <c r="A6810" s="104" t="inlineStr">
        <is>
          <t>2025/26</t>
        </is>
      </c>
      <c r="B6810" s="104" t="inlineStr">
        <is>
          <t>HC-045</t>
        </is>
      </c>
      <c r="C6810" s="104" t="inlineStr">
        <is>
          <t>P007</t>
        </is>
      </c>
      <c r="D6810" s="159" t="n">
        <v>11479</v>
      </c>
      <c r="E6810" s="160" t="n">
        <v>90498.96000000001</v>
      </c>
      <c r="F6810" s="160" t="n">
        <v>24445.06</v>
      </c>
    </row>
    <row r="6811">
      <c r="A6811" s="104" t="inlineStr">
        <is>
          <t>2025/26</t>
        </is>
      </c>
      <c r="B6811" s="104" t="inlineStr">
        <is>
          <t>HC-045</t>
        </is>
      </c>
      <c r="C6811" s="104" t="inlineStr">
        <is>
          <t>P008</t>
        </is>
      </c>
      <c r="D6811" s="159" t="n">
        <v>9758</v>
      </c>
      <c r="E6811" s="160" t="n">
        <v>75088.71000000001</v>
      </c>
      <c r="F6811" s="160" t="n">
        <v>27582.85</v>
      </c>
    </row>
    <row r="6812">
      <c r="A6812" s="104" t="inlineStr">
        <is>
          <t>2025/26</t>
        </is>
      </c>
      <c r="B6812" s="104" t="inlineStr">
        <is>
          <t>HC-045</t>
        </is>
      </c>
      <c r="C6812" s="104" t="inlineStr">
        <is>
          <t>P009</t>
        </is>
      </c>
      <c r="D6812" s="159" t="n">
        <v>332</v>
      </c>
      <c r="E6812" s="160" t="n">
        <v>4382.03</v>
      </c>
      <c r="F6812" s="160" t="n">
        <v>1776.72</v>
      </c>
    </row>
    <row r="6813">
      <c r="A6813" s="104" t="inlineStr">
        <is>
          <t>2025/26</t>
        </is>
      </c>
      <c r="B6813" s="104" t="inlineStr">
        <is>
          <t>HC-045</t>
        </is>
      </c>
      <c r="C6813" s="104" t="inlineStr">
        <is>
          <t>P010</t>
        </is>
      </c>
      <c r="D6813" s="159" t="n">
        <v>13063</v>
      </c>
      <c r="E6813" s="160" t="n">
        <v>80665.75</v>
      </c>
      <c r="F6813" s="160" t="n">
        <v>26143.83</v>
      </c>
    </row>
    <row r="6814">
      <c r="A6814" s="104" t="inlineStr">
        <is>
          <t>2025/26</t>
        </is>
      </c>
      <c r="B6814" s="104" t="inlineStr">
        <is>
          <t>HC-045</t>
        </is>
      </c>
      <c r="C6814" s="104" t="inlineStr">
        <is>
          <t>P011</t>
        </is>
      </c>
      <c r="D6814" s="159" t="n">
        <v>11919</v>
      </c>
      <c r="E6814" s="160" t="n">
        <v>36235.08</v>
      </c>
      <c r="F6814" s="160" t="n">
        <v>8612.41</v>
      </c>
    </row>
    <row r="6815">
      <c r="A6815" s="104" t="inlineStr">
        <is>
          <t>2025/26</t>
        </is>
      </c>
      <c r="B6815" s="104" t="inlineStr">
        <is>
          <t>HC-045</t>
        </is>
      </c>
      <c r="C6815" s="104" t="inlineStr">
        <is>
          <t>P012</t>
        </is>
      </c>
      <c r="D6815" s="159" t="n">
        <v>12658</v>
      </c>
      <c r="E6815" s="160" t="n">
        <v>49305.68</v>
      </c>
      <c r="F6815" s="160" t="n">
        <v>14916.91</v>
      </c>
    </row>
    <row r="6816">
      <c r="A6816" s="104" t="inlineStr">
        <is>
          <t>2025/26</t>
        </is>
      </c>
      <c r="B6816" s="104" t="inlineStr">
        <is>
          <t>HC-045</t>
        </is>
      </c>
      <c r="C6816" s="104" t="inlineStr">
        <is>
          <t>P013</t>
        </is>
      </c>
      <c r="D6816" s="159" t="n">
        <v>12649</v>
      </c>
      <c r="E6816" s="160" t="n">
        <v>45660.67</v>
      </c>
      <c r="F6816" s="160" t="n">
        <v>11841.73</v>
      </c>
    </row>
    <row r="6817">
      <c r="A6817" s="104" t="inlineStr">
        <is>
          <t>2025/26</t>
        </is>
      </c>
      <c r="B6817" s="104" t="inlineStr">
        <is>
          <t>HC-045</t>
        </is>
      </c>
      <c r="C6817" s="104" t="inlineStr">
        <is>
          <t>P014</t>
        </is>
      </c>
      <c r="D6817" s="159" t="n">
        <v>14932</v>
      </c>
      <c r="E6817" s="160" t="n">
        <v>60995.86</v>
      </c>
      <c r="F6817" s="160" t="n">
        <v>17137.41</v>
      </c>
    </row>
    <row r="6818">
      <c r="A6818" s="104" t="inlineStr">
        <is>
          <t>2025/26</t>
        </is>
      </c>
      <c r="B6818" s="104" t="inlineStr">
        <is>
          <t>HC-045</t>
        </is>
      </c>
      <c r="C6818" s="104" t="inlineStr">
        <is>
          <t>P015</t>
        </is>
      </c>
      <c r="D6818" s="159" t="n">
        <v>10446</v>
      </c>
      <c r="E6818" s="160" t="n">
        <v>51605.98</v>
      </c>
      <c r="F6818" s="160" t="n">
        <v>17280.8</v>
      </c>
    </row>
    <row r="6819">
      <c r="A6819" s="104" t="inlineStr">
        <is>
          <t>2025/26</t>
        </is>
      </c>
      <c r="B6819" s="104" t="inlineStr">
        <is>
          <t>HC-045</t>
        </is>
      </c>
      <c r="C6819" s="104" t="inlineStr">
        <is>
          <t>P016</t>
        </is>
      </c>
      <c r="D6819" s="159" t="n">
        <v>5644</v>
      </c>
      <c r="E6819" s="160" t="n">
        <v>36467.41</v>
      </c>
      <c r="F6819" s="160" t="n">
        <v>11424.78</v>
      </c>
    </row>
    <row r="6820">
      <c r="A6820" s="104" t="inlineStr">
        <is>
          <t>2025/26</t>
        </is>
      </c>
      <c r="B6820" s="104" t="inlineStr">
        <is>
          <t>HC-045</t>
        </is>
      </c>
      <c r="C6820" s="104" t="inlineStr">
        <is>
          <t>P017</t>
        </is>
      </c>
      <c r="D6820" s="159" t="n">
        <v>4926</v>
      </c>
      <c r="E6820" s="160" t="n">
        <v>35105.54</v>
      </c>
      <c r="F6820" s="160" t="n">
        <v>12138.18</v>
      </c>
    </row>
    <row r="6821">
      <c r="A6821" s="104" t="inlineStr">
        <is>
          <t>2025/26</t>
        </is>
      </c>
      <c r="B6821" s="104" t="inlineStr">
        <is>
          <t>HC-045</t>
        </is>
      </c>
      <c r="C6821" s="104" t="inlineStr">
        <is>
          <t>P018</t>
        </is>
      </c>
      <c r="D6821" s="159" t="n">
        <v>11487</v>
      </c>
      <c r="E6821" s="160" t="n">
        <v>31643.05</v>
      </c>
      <c r="F6821" s="160" t="n">
        <v>6838.15</v>
      </c>
    </row>
    <row r="6822">
      <c r="A6822" s="104" t="inlineStr">
        <is>
          <t>2025/26</t>
        </is>
      </c>
      <c r="B6822" s="104" t="inlineStr">
        <is>
          <t>HC-045</t>
        </is>
      </c>
      <c r="C6822" s="104" t="inlineStr">
        <is>
          <t>P019</t>
        </is>
      </c>
      <c r="D6822" s="159" t="n">
        <v>14821</v>
      </c>
      <c r="E6822" s="160" t="n">
        <v>39424.98</v>
      </c>
      <c r="F6822" s="160" t="n">
        <v>10222.72</v>
      </c>
    </row>
    <row r="6823">
      <c r="A6823" s="104" t="inlineStr">
        <is>
          <t>2025/26</t>
        </is>
      </c>
      <c r="B6823" s="104" t="inlineStr">
        <is>
          <t>HC-045</t>
        </is>
      </c>
      <c r="C6823" s="104" t="inlineStr">
        <is>
          <t>P020</t>
        </is>
      </c>
      <c r="D6823" s="159" t="n">
        <v>9783</v>
      </c>
      <c r="E6823" s="160" t="n">
        <v>26023.38</v>
      </c>
      <c r="F6823" s="160" t="n">
        <v>6747.69</v>
      </c>
    </row>
    <row r="6824">
      <c r="A6824" s="104" t="inlineStr">
        <is>
          <t>2025/26</t>
        </is>
      </c>
      <c r="B6824" s="104" t="inlineStr">
        <is>
          <t>HC-045</t>
        </is>
      </c>
      <c r="C6824" s="104" t="inlineStr">
        <is>
          <t>P021</t>
        </is>
      </c>
      <c r="D6824" s="159" t="n">
        <v>14397</v>
      </c>
      <c r="E6824" s="160" t="n">
        <v>49230.8</v>
      </c>
      <c r="F6824" s="160" t="n">
        <v>13831.12</v>
      </c>
    </row>
    <row r="6825">
      <c r="A6825" s="104" t="inlineStr">
        <is>
          <t>2025/26</t>
        </is>
      </c>
      <c r="B6825" s="104" t="inlineStr">
        <is>
          <t>HC-045</t>
        </is>
      </c>
      <c r="C6825" s="104" t="inlineStr">
        <is>
          <t>P022</t>
        </is>
      </c>
      <c r="D6825" s="159" t="n">
        <v>12229</v>
      </c>
      <c r="E6825" s="160" t="n">
        <v>39498.25</v>
      </c>
      <c r="F6825" s="160" t="n">
        <v>10670.47</v>
      </c>
    </row>
    <row r="6826">
      <c r="A6826" s="104" t="inlineStr">
        <is>
          <t>2025/26</t>
        </is>
      </c>
      <c r="B6826" s="104" t="inlineStr">
        <is>
          <t>HC-045</t>
        </is>
      </c>
      <c r="C6826" s="104" t="inlineStr">
        <is>
          <t>P023</t>
        </is>
      </c>
      <c r="D6826" s="159" t="n">
        <v>14287</v>
      </c>
      <c r="E6826" s="160" t="n">
        <v>29865.75</v>
      </c>
      <c r="F6826" s="160" t="n">
        <v>5809.7</v>
      </c>
    </row>
    <row r="6827">
      <c r="A6827" s="104" t="inlineStr">
        <is>
          <t>2025/26</t>
        </is>
      </c>
      <c r="B6827" s="104" t="inlineStr">
        <is>
          <t>HC-045</t>
        </is>
      </c>
      <c r="C6827" s="104" t="inlineStr">
        <is>
          <t>P024</t>
        </is>
      </c>
      <c r="D6827" s="159" t="n">
        <v>15989</v>
      </c>
      <c r="E6827" s="160" t="n">
        <v>36457.26</v>
      </c>
      <c r="F6827" s="160" t="n">
        <v>7484.93</v>
      </c>
    </row>
    <row r="6828">
      <c r="A6828" s="104" t="inlineStr">
        <is>
          <t>2025/26</t>
        </is>
      </c>
      <c r="B6828" s="104" t="inlineStr">
        <is>
          <t>HC-045</t>
        </is>
      </c>
      <c r="C6828" s="104" t="inlineStr">
        <is>
          <t>P025</t>
        </is>
      </c>
      <c r="D6828" s="159" t="n">
        <v>12794</v>
      </c>
      <c r="E6828" s="160" t="n">
        <v>51053.51</v>
      </c>
      <c r="F6828" s="160" t="n">
        <v>18751.28</v>
      </c>
    </row>
    <row r="6829">
      <c r="A6829" s="104" t="inlineStr">
        <is>
          <t>2025/26</t>
        </is>
      </c>
      <c r="B6829" s="104" t="inlineStr">
        <is>
          <t>HC-045</t>
        </is>
      </c>
      <c r="C6829" s="104" t="inlineStr">
        <is>
          <t>P026</t>
        </is>
      </c>
      <c r="D6829" s="159" t="n">
        <v>7767</v>
      </c>
      <c r="E6829" s="160" t="n">
        <v>36153.9</v>
      </c>
      <c r="F6829" s="160" t="n">
        <v>11717.77</v>
      </c>
    </row>
    <row r="6830">
      <c r="A6830" s="104" t="inlineStr">
        <is>
          <t>2025/26</t>
        </is>
      </c>
      <c r="B6830" s="104" t="inlineStr">
        <is>
          <t>HC-045</t>
        </is>
      </c>
      <c r="C6830" s="104" t="inlineStr">
        <is>
          <t>P027</t>
        </is>
      </c>
      <c r="D6830" s="159" t="n">
        <v>6616</v>
      </c>
      <c r="E6830" s="160" t="n">
        <v>30796.59</v>
      </c>
      <c r="F6830" s="160" t="n">
        <v>9983.99</v>
      </c>
    </row>
    <row r="6831">
      <c r="A6831" s="104" t="inlineStr">
        <is>
          <t>2025/26</t>
        </is>
      </c>
      <c r="B6831" s="104" t="inlineStr">
        <is>
          <t>HC-045</t>
        </is>
      </c>
      <c r="C6831" s="104" t="inlineStr">
        <is>
          <t>P028</t>
        </is>
      </c>
      <c r="D6831" s="159" t="n">
        <v>9232</v>
      </c>
      <c r="E6831" s="160" t="n">
        <v>45606.48</v>
      </c>
      <c r="F6831" s="160" t="n">
        <v>15766.39</v>
      </c>
    </row>
    <row r="6832">
      <c r="A6832" s="104" t="inlineStr">
        <is>
          <t>2025/26</t>
        </is>
      </c>
      <c r="B6832" s="104" t="inlineStr">
        <is>
          <t>HC-045</t>
        </is>
      </c>
      <c r="C6832" s="104" t="inlineStr">
        <is>
          <t>P029</t>
        </is>
      </c>
      <c r="D6832" s="159" t="n">
        <v>22566</v>
      </c>
      <c r="E6832" s="160" t="n">
        <v>45019.98</v>
      </c>
      <c r="F6832" s="160" t="n">
        <v>6810.63</v>
      </c>
    </row>
    <row r="6833">
      <c r="A6833" s="104" t="inlineStr">
        <is>
          <t>2025/26</t>
        </is>
      </c>
      <c r="B6833" s="104" t="inlineStr">
        <is>
          <t>HC-045</t>
        </is>
      </c>
      <c r="C6833" s="104" t="inlineStr">
        <is>
          <t>P030</t>
        </is>
      </c>
      <c r="D6833" s="159" t="n">
        <v>11385</v>
      </c>
      <c r="E6833" s="160" t="n">
        <v>35686.25</v>
      </c>
      <c r="F6833" s="160" t="n">
        <v>6941.35</v>
      </c>
    </row>
    <row r="6834">
      <c r="A6834" s="104" t="inlineStr">
        <is>
          <t>2025/26</t>
        </is>
      </c>
      <c r="B6834" s="104" t="inlineStr">
        <is>
          <t>HC-045</t>
        </is>
      </c>
      <c r="C6834" s="104" t="inlineStr">
        <is>
          <t>P031</t>
        </is>
      </c>
      <c r="D6834" s="159" t="n">
        <v>5580</v>
      </c>
      <c r="E6834" s="160" t="n">
        <v>29165.1</v>
      </c>
      <c r="F6834" s="160" t="n">
        <v>8822.870000000001</v>
      </c>
    </row>
    <row r="6835">
      <c r="A6835" s="104" t="inlineStr">
        <is>
          <t>2025/26</t>
        </is>
      </c>
      <c r="B6835" s="104" t="inlineStr">
        <is>
          <t>HC-045</t>
        </is>
      </c>
      <c r="C6835" s="104" t="inlineStr">
        <is>
          <t>P032</t>
        </is>
      </c>
      <c r="D6835" s="159" t="n">
        <v>7090</v>
      </c>
      <c r="E6835" s="160" t="n">
        <v>17508.79</v>
      </c>
      <c r="F6835" s="160" t="n">
        <v>3972.02</v>
      </c>
    </row>
    <row r="6836">
      <c r="A6836" s="104" t="inlineStr">
        <is>
          <t>2025/26</t>
        </is>
      </c>
      <c r="B6836" s="104" t="inlineStr">
        <is>
          <t>HC-045</t>
        </is>
      </c>
      <c r="C6836" s="104" t="inlineStr">
        <is>
          <t>P033</t>
        </is>
      </c>
      <c r="D6836" s="159" t="n">
        <v>4806</v>
      </c>
      <c r="E6836" s="160" t="n">
        <v>15522.4</v>
      </c>
      <c r="F6836" s="160" t="n">
        <v>4024.95</v>
      </c>
    </row>
    <row r="6837">
      <c r="A6837" s="104" t="inlineStr">
        <is>
          <t>2025/26</t>
        </is>
      </c>
      <c r="B6837" s="104" t="inlineStr">
        <is>
          <t>HC-045</t>
        </is>
      </c>
      <c r="C6837" s="104" t="inlineStr">
        <is>
          <t>P034</t>
        </is>
      </c>
      <c r="D6837" s="159" t="n">
        <v>3289</v>
      </c>
      <c r="E6837" s="160" t="n">
        <v>14366.33</v>
      </c>
      <c r="F6837" s="160" t="n">
        <v>4500.95</v>
      </c>
    </row>
    <row r="6838">
      <c r="A6838" s="104" t="inlineStr">
        <is>
          <t>2025/26</t>
        </is>
      </c>
      <c r="B6838" s="104" t="inlineStr">
        <is>
          <t>HC-045</t>
        </is>
      </c>
      <c r="C6838" s="104" t="inlineStr">
        <is>
          <t>P035</t>
        </is>
      </c>
      <c r="D6838" s="159" t="n">
        <v>4412</v>
      </c>
      <c r="E6838" s="160" t="n">
        <v>16342.46</v>
      </c>
      <c r="F6838" s="160" t="n">
        <v>4591.51</v>
      </c>
    </row>
    <row r="6839">
      <c r="A6839" s="104" t="inlineStr">
        <is>
          <t>2025/26</t>
        </is>
      </c>
      <c r="B6839" s="104" t="inlineStr">
        <is>
          <t>HC-045</t>
        </is>
      </c>
      <c r="C6839" s="104" t="inlineStr">
        <is>
          <t>P036</t>
        </is>
      </c>
      <c r="D6839" s="159" t="n">
        <v>3447</v>
      </c>
      <c r="E6839" s="160" t="n">
        <v>13758.89</v>
      </c>
      <c r="F6839" s="160" t="n">
        <v>4014.14</v>
      </c>
    </row>
    <row r="6840">
      <c r="A6840" s="104" t="inlineStr">
        <is>
          <t>2025/26</t>
        </is>
      </c>
      <c r="B6840" s="104" t="inlineStr">
        <is>
          <t>HC-045</t>
        </is>
      </c>
      <c r="C6840" s="104" t="inlineStr">
        <is>
          <t>P037</t>
        </is>
      </c>
      <c r="D6840" s="159" t="n">
        <v>5051</v>
      </c>
      <c r="E6840" s="160" t="n">
        <v>18233.91</v>
      </c>
      <c r="F6840" s="160" t="n">
        <v>6107.09</v>
      </c>
    </row>
    <row r="6841">
      <c r="A6841" s="104" t="inlineStr">
        <is>
          <t>2025/26</t>
        </is>
      </c>
      <c r="B6841" s="104" t="inlineStr">
        <is>
          <t>HC-045</t>
        </is>
      </c>
      <c r="C6841" s="104" t="inlineStr">
        <is>
          <t>P038</t>
        </is>
      </c>
      <c r="D6841" s="159" t="n">
        <v>2569</v>
      </c>
      <c r="E6841" s="160" t="n">
        <v>16838.78</v>
      </c>
      <c r="F6841" s="160" t="n">
        <v>5458.04</v>
      </c>
    </row>
    <row r="6842">
      <c r="A6842" s="104" t="inlineStr">
        <is>
          <t>2025/26</t>
        </is>
      </c>
      <c r="B6842" s="104" t="inlineStr">
        <is>
          <t>HC-045</t>
        </is>
      </c>
      <c r="C6842" s="104" t="inlineStr">
        <is>
          <t>P039</t>
        </is>
      </c>
      <c r="D6842" s="159" t="n">
        <v>2568</v>
      </c>
      <c r="E6842" s="160" t="n">
        <v>16835.86</v>
      </c>
      <c r="F6842" s="160" t="n">
        <v>5639.74</v>
      </c>
    </row>
    <row r="6843">
      <c r="A6843" s="104" t="inlineStr">
        <is>
          <t>2025/26</t>
        </is>
      </c>
      <c r="B6843" s="104" t="inlineStr">
        <is>
          <t>HC-045</t>
        </is>
      </c>
      <c r="C6843" s="104" t="inlineStr">
        <is>
          <t>P040</t>
        </is>
      </c>
      <c r="D6843" s="159" t="n">
        <v>998</v>
      </c>
      <c r="E6843" s="160" t="n">
        <v>7962.69</v>
      </c>
      <c r="F6843" s="160" t="n">
        <v>2579.78</v>
      </c>
    </row>
    <row r="6844">
      <c r="A6844" s="104" t="inlineStr">
        <is>
          <t>2025/26</t>
        </is>
      </c>
      <c r="B6844" s="104" t="inlineStr">
        <is>
          <t>HC-045</t>
        </is>
      </c>
      <c r="C6844" s="104" t="inlineStr">
        <is>
          <t>P041</t>
        </is>
      </c>
      <c r="D6844" s="159" t="n">
        <v>522</v>
      </c>
      <c r="E6844" s="160" t="n">
        <v>5905.2</v>
      </c>
      <c r="F6844" s="160" t="n">
        <v>2298.73</v>
      </c>
    </row>
    <row r="6845">
      <c r="A6845" s="104" t="inlineStr">
        <is>
          <t>2025/26</t>
        </is>
      </c>
      <c r="B6845" s="104" t="inlineStr">
        <is>
          <t>HC-045</t>
        </is>
      </c>
      <c r="C6845" s="104" t="inlineStr">
        <is>
          <t>P042</t>
        </is>
      </c>
      <c r="D6845" s="159" t="n">
        <v>878</v>
      </c>
      <c r="E6845" s="160" t="n">
        <v>3665.29</v>
      </c>
      <c r="F6845" s="160" t="n">
        <v>911.51</v>
      </c>
    </row>
    <row r="6846">
      <c r="A6846" s="104" t="inlineStr">
        <is>
          <t>2025/26</t>
        </is>
      </c>
      <c r="B6846" s="104" t="inlineStr">
        <is>
          <t>HC-046</t>
        </is>
      </c>
      <c r="C6846" s="104" t="inlineStr">
        <is>
          <t>P001</t>
        </is>
      </c>
      <c r="D6846" s="159" t="n">
        <v>3276</v>
      </c>
      <c r="E6846" s="160" t="n">
        <v>30803.01</v>
      </c>
      <c r="F6846" s="160" t="n">
        <v>10989.43</v>
      </c>
    </row>
    <row r="6847">
      <c r="A6847" s="104" t="inlineStr">
        <is>
          <t>2025/26</t>
        </is>
      </c>
      <c r="B6847" s="104" t="inlineStr">
        <is>
          <t>HC-046</t>
        </is>
      </c>
      <c r="C6847" s="104" t="inlineStr">
        <is>
          <t>P002</t>
        </is>
      </c>
      <c r="D6847" s="159" t="n">
        <v>4713</v>
      </c>
      <c r="E6847" s="160" t="n">
        <v>51481.63</v>
      </c>
      <c r="F6847" s="160" t="n">
        <v>19475.23</v>
      </c>
    </row>
    <row r="6848">
      <c r="A6848" s="104" t="inlineStr">
        <is>
          <t>2025/26</t>
        </is>
      </c>
      <c r="B6848" s="104" t="inlineStr">
        <is>
          <t>HC-046</t>
        </is>
      </c>
      <c r="C6848" s="104" t="inlineStr">
        <is>
          <t>P003</t>
        </is>
      </c>
      <c r="D6848" s="159" t="n">
        <v>6830</v>
      </c>
      <c r="E6848" s="160" t="n">
        <v>48010.79</v>
      </c>
      <c r="F6848" s="160" t="n">
        <v>16088.81</v>
      </c>
    </row>
    <row r="6849">
      <c r="A6849" s="104" t="inlineStr">
        <is>
          <t>2025/26</t>
        </is>
      </c>
      <c r="B6849" s="104" t="inlineStr">
        <is>
          <t>HC-046</t>
        </is>
      </c>
      <c r="C6849" s="104" t="inlineStr">
        <is>
          <t>P004</t>
        </is>
      </c>
      <c r="D6849" s="159" t="n">
        <v>3046</v>
      </c>
      <c r="E6849" s="160" t="n">
        <v>24890.79</v>
      </c>
      <c r="F6849" s="160" t="n">
        <v>8073.88</v>
      </c>
    </row>
    <row r="6850">
      <c r="A6850" s="104" t="inlineStr">
        <is>
          <t>2025/26</t>
        </is>
      </c>
      <c r="B6850" s="104" t="inlineStr">
        <is>
          <t>HC-046</t>
        </is>
      </c>
      <c r="C6850" s="104" t="inlineStr">
        <is>
          <t>P005</t>
        </is>
      </c>
      <c r="D6850" s="159" t="n">
        <v>6403</v>
      </c>
      <c r="E6850" s="160" t="n">
        <v>49879.15</v>
      </c>
      <c r="F6850" s="160" t="n">
        <v>15638.99</v>
      </c>
    </row>
    <row r="6851">
      <c r="A6851" s="104" t="inlineStr">
        <is>
          <t>2025/26</t>
        </is>
      </c>
      <c r="B6851" s="104" t="inlineStr">
        <is>
          <t>HC-046</t>
        </is>
      </c>
      <c r="C6851" s="104" t="inlineStr">
        <is>
          <t>P006</t>
        </is>
      </c>
      <c r="D6851" s="159" t="n">
        <v>5908</v>
      </c>
      <c r="E6851" s="160" t="n">
        <v>49943.49</v>
      </c>
      <c r="F6851" s="160" t="n">
        <v>14577.04</v>
      </c>
    </row>
    <row r="6852">
      <c r="A6852" s="104" t="inlineStr">
        <is>
          <t>2025/26</t>
        </is>
      </c>
      <c r="B6852" s="104" t="inlineStr">
        <is>
          <t>HC-046</t>
        </is>
      </c>
      <c r="C6852" s="104" t="inlineStr">
        <is>
          <t>P007</t>
        </is>
      </c>
      <c r="D6852" s="159" t="n">
        <v>6244</v>
      </c>
      <c r="E6852" s="160" t="n">
        <v>49230.25</v>
      </c>
      <c r="F6852" s="160" t="n">
        <v>13305.16</v>
      </c>
    </row>
    <row r="6853">
      <c r="A6853" s="104" t="inlineStr">
        <is>
          <t>2025/26</t>
        </is>
      </c>
      <c r="B6853" s="104" t="inlineStr">
        <is>
          <t>HC-046</t>
        </is>
      </c>
      <c r="C6853" s="104" t="inlineStr">
        <is>
          <t>P008</t>
        </is>
      </c>
      <c r="D6853" s="159" t="n">
        <v>4954</v>
      </c>
      <c r="E6853" s="160" t="n">
        <v>38111.94</v>
      </c>
      <c r="F6853" s="160" t="n">
        <v>14009.71</v>
      </c>
    </row>
    <row r="6854">
      <c r="A6854" s="104" t="inlineStr">
        <is>
          <t>2025/26</t>
        </is>
      </c>
      <c r="B6854" s="104" t="inlineStr">
        <is>
          <t>HC-046</t>
        </is>
      </c>
      <c r="C6854" s="104" t="inlineStr">
        <is>
          <t>P009</t>
        </is>
      </c>
      <c r="D6854" s="159" t="n">
        <v>223</v>
      </c>
      <c r="E6854" s="160" t="n">
        <v>2944.71</v>
      </c>
      <c r="F6854" s="160" t="n">
        <v>1194.83</v>
      </c>
    </row>
    <row r="6855">
      <c r="A6855" s="104" t="inlineStr">
        <is>
          <t>2025/26</t>
        </is>
      </c>
      <c r="B6855" s="104" t="inlineStr">
        <is>
          <t>HC-046</t>
        </is>
      </c>
      <c r="C6855" s="104" t="inlineStr">
        <is>
          <t>P010</t>
        </is>
      </c>
      <c r="D6855" s="159" t="n">
        <v>6530</v>
      </c>
      <c r="E6855" s="160" t="n">
        <v>40323.4</v>
      </c>
      <c r="F6855" s="160" t="n">
        <v>13078.54</v>
      </c>
    </row>
    <row r="6856">
      <c r="A6856" s="104" t="inlineStr">
        <is>
          <t>2025/26</t>
        </is>
      </c>
      <c r="B6856" s="104" t="inlineStr">
        <is>
          <t>HC-046</t>
        </is>
      </c>
      <c r="C6856" s="104" t="inlineStr">
        <is>
          <t>P011</t>
        </is>
      </c>
      <c r="D6856" s="159" t="n">
        <v>6326</v>
      </c>
      <c r="E6856" s="160" t="n">
        <v>19231.38</v>
      </c>
      <c r="F6856" s="160" t="n">
        <v>4573.89</v>
      </c>
    </row>
    <row r="6857">
      <c r="A6857" s="104" t="inlineStr">
        <is>
          <t>2025/26</t>
        </is>
      </c>
      <c r="B6857" s="104" t="inlineStr">
        <is>
          <t>HC-046</t>
        </is>
      </c>
      <c r="C6857" s="104" t="inlineStr">
        <is>
          <t>P012</t>
        </is>
      </c>
      <c r="D6857" s="159" t="n">
        <v>6970</v>
      </c>
      <c r="E6857" s="160" t="n">
        <v>27144.47</v>
      </c>
      <c r="F6857" s="160" t="n">
        <v>8218.18</v>
      </c>
    </row>
    <row r="6858">
      <c r="A6858" s="104" t="inlineStr">
        <is>
          <t>2025/26</t>
        </is>
      </c>
      <c r="B6858" s="104" t="inlineStr">
        <is>
          <t>HC-046</t>
        </is>
      </c>
      <c r="C6858" s="104" t="inlineStr">
        <is>
          <t>P013</t>
        </is>
      </c>
      <c r="D6858" s="159" t="n">
        <v>7093</v>
      </c>
      <c r="E6858" s="160" t="n">
        <v>25605.6</v>
      </c>
      <c r="F6858" s="160" t="n">
        <v>6646.5</v>
      </c>
    </row>
    <row r="6859">
      <c r="A6859" s="104" t="inlineStr">
        <is>
          <t>2025/26</t>
        </is>
      </c>
      <c r="B6859" s="104" t="inlineStr">
        <is>
          <t>HC-046</t>
        </is>
      </c>
      <c r="C6859" s="104" t="inlineStr">
        <is>
          <t>P014</t>
        </is>
      </c>
      <c r="D6859" s="159" t="n">
        <v>7424</v>
      </c>
      <c r="E6859" s="160" t="n">
        <v>30326.08</v>
      </c>
      <c r="F6859" s="160" t="n">
        <v>8524.01</v>
      </c>
    </row>
    <row r="6860">
      <c r="A6860" s="104" t="inlineStr">
        <is>
          <t>2025/26</t>
        </is>
      </c>
      <c r="B6860" s="104" t="inlineStr">
        <is>
          <t>HC-046</t>
        </is>
      </c>
      <c r="C6860" s="104" t="inlineStr">
        <is>
          <t>P015</t>
        </is>
      </c>
      <c r="D6860" s="159" t="n">
        <v>5269</v>
      </c>
      <c r="E6860" s="160" t="n">
        <v>26028.71</v>
      </c>
      <c r="F6860" s="160" t="n">
        <v>8723.709999999999</v>
      </c>
    </row>
    <row r="6861">
      <c r="A6861" s="104" t="inlineStr">
        <is>
          <t>2025/26</t>
        </is>
      </c>
      <c r="B6861" s="104" t="inlineStr">
        <is>
          <t>HC-046</t>
        </is>
      </c>
      <c r="C6861" s="104" t="inlineStr">
        <is>
          <t>P016</t>
        </is>
      </c>
      <c r="D6861" s="159" t="n">
        <v>2902</v>
      </c>
      <c r="E6861" s="160" t="n">
        <v>18742.06</v>
      </c>
      <c r="F6861" s="160" t="n">
        <v>5875.2</v>
      </c>
    </row>
    <row r="6862">
      <c r="A6862" s="104" t="inlineStr">
        <is>
          <t>2025/26</t>
        </is>
      </c>
      <c r="B6862" s="104" t="inlineStr">
        <is>
          <t>HC-046</t>
        </is>
      </c>
      <c r="C6862" s="104" t="inlineStr">
        <is>
          <t>P017</t>
        </is>
      </c>
      <c r="D6862" s="159" t="n">
        <v>2557</v>
      </c>
      <c r="E6862" s="160" t="n">
        <v>18215.77</v>
      </c>
      <c r="F6862" s="160" t="n">
        <v>6302.6</v>
      </c>
    </row>
    <row r="6863">
      <c r="A6863" s="104" t="inlineStr">
        <is>
          <t>2025/26</t>
        </is>
      </c>
      <c r="B6863" s="104" t="inlineStr">
        <is>
          <t>HC-046</t>
        </is>
      </c>
      <c r="C6863" s="104" t="inlineStr">
        <is>
          <t>P018</t>
        </is>
      </c>
      <c r="D6863" s="159" t="n">
        <v>6244</v>
      </c>
      <c r="E6863" s="160" t="n">
        <v>17199.93</v>
      </c>
      <c r="F6863" s="160" t="n">
        <v>3719.43</v>
      </c>
    </row>
    <row r="6864">
      <c r="A6864" s="104" t="inlineStr">
        <is>
          <t>2025/26</t>
        </is>
      </c>
      <c r="B6864" s="104" t="inlineStr">
        <is>
          <t>HC-046</t>
        </is>
      </c>
      <c r="C6864" s="104" t="inlineStr">
        <is>
          <t>P019</t>
        </is>
      </c>
      <c r="D6864" s="159" t="n">
        <v>7549</v>
      </c>
      <c r="E6864" s="160" t="n">
        <v>20081.04</v>
      </c>
      <c r="F6864" s="160" t="n">
        <v>5210.83</v>
      </c>
    </row>
    <row r="6865">
      <c r="A6865" s="104" t="inlineStr">
        <is>
          <t>2025/26</t>
        </is>
      </c>
      <c r="B6865" s="104" t="inlineStr">
        <is>
          <t>HC-046</t>
        </is>
      </c>
      <c r="C6865" s="104" t="inlineStr">
        <is>
          <t>P020</t>
        </is>
      </c>
      <c r="D6865" s="159" t="n">
        <v>5006</v>
      </c>
      <c r="E6865" s="160" t="n">
        <v>13320.01</v>
      </c>
      <c r="F6865" s="160" t="n">
        <v>3456.89</v>
      </c>
    </row>
    <row r="6866">
      <c r="A6866" s="104" t="inlineStr">
        <is>
          <t>2025/26</t>
        </is>
      </c>
      <c r="B6866" s="104" t="inlineStr">
        <is>
          <t>HC-046</t>
        </is>
      </c>
      <c r="C6866" s="104" t="inlineStr">
        <is>
          <t>P021</t>
        </is>
      </c>
      <c r="D6866" s="159" t="n">
        <v>7370</v>
      </c>
      <c r="E6866" s="160" t="n">
        <v>25204.48</v>
      </c>
      <c r="F6866" s="160" t="n">
        <v>7084.31</v>
      </c>
    </row>
    <row r="6867">
      <c r="A6867" s="104" t="inlineStr">
        <is>
          <t>2025/26</t>
        </is>
      </c>
      <c r="B6867" s="104" t="inlineStr">
        <is>
          <t>HC-046</t>
        </is>
      </c>
      <c r="C6867" s="104" t="inlineStr">
        <is>
          <t>P022</t>
        </is>
      </c>
      <c r="D6867" s="159" t="n">
        <v>6656</v>
      </c>
      <c r="E6867" s="160" t="n">
        <v>21499.39</v>
      </c>
      <c r="F6867" s="160" t="n">
        <v>5813.66</v>
      </c>
    </row>
    <row r="6868">
      <c r="A6868" s="104" t="inlineStr">
        <is>
          <t>2025/26</t>
        </is>
      </c>
      <c r="B6868" s="104" t="inlineStr">
        <is>
          <t>HC-046</t>
        </is>
      </c>
      <c r="C6868" s="104" t="inlineStr">
        <is>
          <t>P023</t>
        </is>
      </c>
      <c r="D6868" s="159" t="n">
        <v>7329</v>
      </c>
      <c r="E6868" s="160" t="n">
        <v>15318.36</v>
      </c>
      <c r="F6868" s="160" t="n">
        <v>2981.55</v>
      </c>
    </row>
    <row r="6869">
      <c r="A6869" s="104" t="inlineStr">
        <is>
          <t>2025/26</t>
        </is>
      </c>
      <c r="B6869" s="104" t="inlineStr">
        <is>
          <t>HC-046</t>
        </is>
      </c>
      <c r="C6869" s="104" t="inlineStr">
        <is>
          <t>P024</t>
        </is>
      </c>
      <c r="D6869" s="159" t="n">
        <v>8413</v>
      </c>
      <c r="E6869" s="160" t="n">
        <v>19177.93</v>
      </c>
      <c r="F6869" s="160" t="n">
        <v>3938.9</v>
      </c>
    </row>
    <row r="6870">
      <c r="A6870" s="104" t="inlineStr">
        <is>
          <t>2025/26</t>
        </is>
      </c>
      <c r="B6870" s="104" t="inlineStr">
        <is>
          <t>HC-046</t>
        </is>
      </c>
      <c r="C6870" s="104" t="inlineStr">
        <is>
          <t>P025</t>
        </is>
      </c>
      <c r="D6870" s="159" t="n">
        <v>6625</v>
      </c>
      <c r="E6870" s="160" t="n">
        <v>26438.25</v>
      </c>
      <c r="F6870" s="160" t="n">
        <v>9716.34</v>
      </c>
    </row>
    <row r="6871">
      <c r="A6871" s="104" t="inlineStr">
        <is>
          <t>2025/26</t>
        </is>
      </c>
      <c r="B6871" s="104" t="inlineStr">
        <is>
          <t>HC-046</t>
        </is>
      </c>
      <c r="C6871" s="104" t="inlineStr">
        <is>
          <t>P026</t>
        </is>
      </c>
      <c r="D6871" s="159" t="n">
        <v>3993</v>
      </c>
      <c r="E6871" s="160" t="n">
        <v>18583.28</v>
      </c>
      <c r="F6871" s="160" t="n">
        <v>6026.69</v>
      </c>
    </row>
    <row r="6872">
      <c r="A6872" s="104" t="inlineStr">
        <is>
          <t>2025/26</t>
        </is>
      </c>
      <c r="B6872" s="104" t="inlineStr">
        <is>
          <t>HC-046</t>
        </is>
      </c>
      <c r="C6872" s="104" t="inlineStr">
        <is>
          <t>P027</t>
        </is>
      </c>
      <c r="D6872" s="159" t="n">
        <v>3351</v>
      </c>
      <c r="E6872" s="160" t="n">
        <v>15598.17</v>
      </c>
      <c r="F6872" s="160" t="n">
        <v>5060.66</v>
      </c>
    </row>
    <row r="6873">
      <c r="A6873" s="104" t="inlineStr">
        <is>
          <t>2025/26</t>
        </is>
      </c>
      <c r="B6873" s="104" t="inlineStr">
        <is>
          <t>HC-046</t>
        </is>
      </c>
      <c r="C6873" s="104" t="inlineStr">
        <is>
          <t>P028</t>
        </is>
      </c>
      <c r="D6873" s="159" t="n">
        <v>4630</v>
      </c>
      <c r="E6873" s="160" t="n">
        <v>22863.91</v>
      </c>
      <c r="F6873" s="160" t="n">
        <v>7910.54</v>
      </c>
    </row>
    <row r="6874">
      <c r="A6874" s="104" t="inlineStr">
        <is>
          <t>2025/26</t>
        </is>
      </c>
      <c r="B6874" s="104" t="inlineStr">
        <is>
          <t>HC-046</t>
        </is>
      </c>
      <c r="C6874" s="104" t="inlineStr">
        <is>
          <t>P029</t>
        </is>
      </c>
      <c r="D6874" s="159" t="n">
        <v>11591</v>
      </c>
      <c r="E6874" s="160" t="n">
        <v>23120.41</v>
      </c>
      <c r="F6874" s="160" t="n">
        <v>3499.76</v>
      </c>
    </row>
    <row r="6875">
      <c r="A6875" s="104" t="inlineStr">
        <is>
          <t>2025/26</t>
        </is>
      </c>
      <c r="B6875" s="104" t="inlineStr">
        <is>
          <t>HC-046</t>
        </is>
      </c>
      <c r="C6875" s="104" t="inlineStr">
        <is>
          <t>P030</t>
        </is>
      </c>
      <c r="D6875" s="159" t="n">
        <v>6470</v>
      </c>
      <c r="E6875" s="160" t="n">
        <v>20284.62</v>
      </c>
      <c r="F6875" s="160" t="n">
        <v>3947.8</v>
      </c>
    </row>
    <row r="6876">
      <c r="A6876" s="104" t="inlineStr">
        <is>
          <t>2025/26</t>
        </is>
      </c>
      <c r="B6876" s="104" t="inlineStr">
        <is>
          <t>HC-046</t>
        </is>
      </c>
      <c r="C6876" s="104" t="inlineStr">
        <is>
          <t>P031</t>
        </is>
      </c>
      <c r="D6876" s="159" t="n">
        <v>3115</v>
      </c>
      <c r="E6876" s="160" t="n">
        <v>16271.53</v>
      </c>
      <c r="F6876" s="160" t="n">
        <v>4925.82</v>
      </c>
    </row>
    <row r="6877">
      <c r="A6877" s="104" t="inlineStr">
        <is>
          <t>2025/26</t>
        </is>
      </c>
      <c r="B6877" s="104" t="inlineStr">
        <is>
          <t>HC-046</t>
        </is>
      </c>
      <c r="C6877" s="104" t="inlineStr">
        <is>
          <t>P032</t>
        </is>
      </c>
      <c r="D6877" s="159" t="n">
        <v>3710</v>
      </c>
      <c r="E6877" s="160" t="n">
        <v>9167.18</v>
      </c>
      <c r="F6877" s="160" t="n">
        <v>2081.03</v>
      </c>
    </row>
    <row r="6878">
      <c r="A6878" s="104" t="inlineStr">
        <is>
          <t>2025/26</t>
        </is>
      </c>
      <c r="B6878" s="104" t="inlineStr">
        <is>
          <t>HC-046</t>
        </is>
      </c>
      <c r="C6878" s="104" t="inlineStr">
        <is>
          <t>P033</t>
        </is>
      </c>
      <c r="D6878" s="159" t="n">
        <v>2511</v>
      </c>
      <c r="E6878" s="160" t="n">
        <v>8114.11</v>
      </c>
      <c r="F6878" s="160" t="n">
        <v>2105.7</v>
      </c>
    </row>
    <row r="6879">
      <c r="A6879" s="104" t="inlineStr">
        <is>
          <t>2025/26</t>
        </is>
      </c>
      <c r="B6879" s="104" t="inlineStr">
        <is>
          <t>HC-046</t>
        </is>
      </c>
      <c r="C6879" s="104" t="inlineStr">
        <is>
          <t>P034</t>
        </is>
      </c>
      <c r="D6879" s="159" t="n">
        <v>1662</v>
      </c>
      <c r="E6879" s="160" t="n">
        <v>7259.17</v>
      </c>
      <c r="F6879" s="160" t="n">
        <v>2275.82</v>
      </c>
    </row>
    <row r="6880">
      <c r="A6880" s="104" t="inlineStr">
        <is>
          <t>2025/26</t>
        </is>
      </c>
      <c r="B6880" s="104" t="inlineStr">
        <is>
          <t>HC-046</t>
        </is>
      </c>
      <c r="C6880" s="104" t="inlineStr">
        <is>
          <t>P035</t>
        </is>
      </c>
      <c r="D6880" s="159" t="n">
        <v>2294</v>
      </c>
      <c r="E6880" s="160" t="n">
        <v>8490.91</v>
      </c>
      <c r="F6880" s="160" t="n">
        <v>2386.97</v>
      </c>
    </row>
    <row r="6881">
      <c r="A6881" s="104" t="inlineStr">
        <is>
          <t>2025/26</t>
        </is>
      </c>
      <c r="B6881" s="104" t="inlineStr">
        <is>
          <t>HC-046</t>
        </is>
      </c>
      <c r="C6881" s="104" t="inlineStr">
        <is>
          <t>P036</t>
        </is>
      </c>
      <c r="D6881" s="159" t="n">
        <v>1785</v>
      </c>
      <c r="E6881" s="160" t="n">
        <v>7119.82</v>
      </c>
      <c r="F6881" s="160" t="n">
        <v>2078.3</v>
      </c>
    </row>
    <row r="6882">
      <c r="A6882" s="104" t="inlineStr">
        <is>
          <t>2025/26</t>
        </is>
      </c>
      <c r="B6882" s="104" t="inlineStr">
        <is>
          <t>HC-046</t>
        </is>
      </c>
      <c r="C6882" s="104" t="inlineStr">
        <is>
          <t>P037</t>
        </is>
      </c>
      <c r="D6882" s="159" t="n">
        <v>2723</v>
      </c>
      <c r="E6882" s="160" t="n">
        <v>9833.129999999999</v>
      </c>
      <c r="F6882" s="160" t="n">
        <v>3295.24</v>
      </c>
    </row>
    <row r="6883">
      <c r="A6883" s="104" t="inlineStr">
        <is>
          <t>2025/26</t>
        </is>
      </c>
      <c r="B6883" s="104" t="inlineStr">
        <is>
          <t>HC-046</t>
        </is>
      </c>
      <c r="C6883" s="104" t="inlineStr">
        <is>
          <t>P038</t>
        </is>
      </c>
      <c r="D6883" s="159" t="n">
        <v>1277</v>
      </c>
      <c r="E6883" s="160" t="n">
        <v>8365.4</v>
      </c>
      <c r="F6883" s="160" t="n">
        <v>2713.29</v>
      </c>
    </row>
    <row r="6884">
      <c r="A6884" s="104" t="inlineStr">
        <is>
          <t>2025/26</t>
        </is>
      </c>
      <c r="B6884" s="104" t="inlineStr">
        <is>
          <t>HC-046</t>
        </is>
      </c>
      <c r="C6884" s="104" t="inlineStr">
        <is>
          <t>P039</t>
        </is>
      </c>
      <c r="D6884" s="159" t="n">
        <v>1456</v>
      </c>
      <c r="E6884" s="160" t="n">
        <v>9539.52</v>
      </c>
      <c r="F6884" s="160" t="n">
        <v>3197.85</v>
      </c>
    </row>
    <row r="6885">
      <c r="A6885" s="104" t="inlineStr">
        <is>
          <t>2025/26</t>
        </is>
      </c>
      <c r="B6885" s="104" t="inlineStr">
        <is>
          <t>HC-046</t>
        </is>
      </c>
      <c r="C6885" s="104" t="inlineStr">
        <is>
          <t>P040</t>
        </is>
      </c>
      <c r="D6885" s="159" t="n">
        <v>539</v>
      </c>
      <c r="E6885" s="160" t="n">
        <v>4310.78</v>
      </c>
      <c r="F6885" s="160" t="n">
        <v>1399.73</v>
      </c>
    </row>
    <row r="6886">
      <c r="A6886" s="104" t="inlineStr">
        <is>
          <t>2025/26</t>
        </is>
      </c>
      <c r="B6886" s="104" t="inlineStr">
        <is>
          <t>HC-046</t>
        </is>
      </c>
      <c r="C6886" s="104" t="inlineStr">
        <is>
          <t>P041</t>
        </is>
      </c>
      <c r="D6886" s="159" t="n">
        <v>296</v>
      </c>
      <c r="E6886" s="160" t="n">
        <v>3350.7</v>
      </c>
      <c r="F6886" s="160" t="n">
        <v>1301.78</v>
      </c>
    </row>
    <row r="6887">
      <c r="A6887" s="104" t="inlineStr">
        <is>
          <t>2025/26</t>
        </is>
      </c>
      <c r="B6887" s="104" t="inlineStr">
        <is>
          <t>HC-046</t>
        </is>
      </c>
      <c r="C6887" s="104" t="inlineStr">
        <is>
          <t>P042</t>
        </is>
      </c>
      <c r="D6887" s="159" t="n">
        <v>465</v>
      </c>
      <c r="E6887" s="160" t="n">
        <v>1939.66</v>
      </c>
      <c r="F6887" s="160" t="n">
        <v>481.47</v>
      </c>
    </row>
    <row r="6888">
      <c r="A6888" s="104" t="inlineStr">
        <is>
          <t>2025/26</t>
        </is>
      </c>
      <c r="B6888" s="104" t="inlineStr">
        <is>
          <t>HC-047</t>
        </is>
      </c>
      <c r="C6888" s="104" t="inlineStr">
        <is>
          <t>P001</t>
        </is>
      </c>
      <c r="D6888" s="159" t="n">
        <v>5797</v>
      </c>
      <c r="E6888" s="160" t="n">
        <v>54508.06</v>
      </c>
      <c r="F6888" s="160" t="n">
        <v>19408.82</v>
      </c>
    </row>
    <row r="6889">
      <c r="A6889" s="104" t="inlineStr">
        <is>
          <t>2025/26</t>
        </is>
      </c>
      <c r="B6889" s="104" t="inlineStr">
        <is>
          <t>HC-047</t>
        </is>
      </c>
      <c r="C6889" s="104" t="inlineStr">
        <is>
          <t>P002</t>
        </is>
      </c>
      <c r="D6889" s="159" t="n">
        <v>8786</v>
      </c>
      <c r="E6889" s="160" t="n">
        <v>95990.06</v>
      </c>
      <c r="F6889" s="160" t="n">
        <v>36257.5</v>
      </c>
    </row>
    <row r="6890">
      <c r="A6890" s="104" t="inlineStr">
        <is>
          <t>2025/26</t>
        </is>
      </c>
      <c r="B6890" s="104" t="inlineStr">
        <is>
          <t>HC-047</t>
        </is>
      </c>
      <c r="C6890" s="104" t="inlineStr">
        <is>
          <t>P003</t>
        </is>
      </c>
      <c r="D6890" s="159" t="n">
        <v>11796</v>
      </c>
      <c r="E6890" s="160" t="n">
        <v>82925.39</v>
      </c>
      <c r="F6890" s="160" t="n">
        <v>27740.49</v>
      </c>
    </row>
    <row r="6891">
      <c r="A6891" s="104" t="inlineStr">
        <is>
          <t>2025/26</t>
        </is>
      </c>
      <c r="B6891" s="104" t="inlineStr">
        <is>
          <t>HC-047</t>
        </is>
      </c>
      <c r="C6891" s="104" t="inlineStr">
        <is>
          <t>P004</t>
        </is>
      </c>
      <c r="D6891" s="159" t="n">
        <v>5526</v>
      </c>
      <c r="E6891" s="160" t="n">
        <v>45146.25</v>
      </c>
      <c r="F6891" s="160" t="n">
        <v>14617.09</v>
      </c>
    </row>
    <row r="6892">
      <c r="A6892" s="104" t="inlineStr">
        <is>
          <t>2025/26</t>
        </is>
      </c>
      <c r="B6892" s="104" t="inlineStr">
        <is>
          <t>HC-047</t>
        </is>
      </c>
      <c r="C6892" s="104" t="inlineStr">
        <is>
          <t>P005</t>
        </is>
      </c>
      <c r="D6892" s="159" t="n">
        <v>11317</v>
      </c>
      <c r="E6892" s="160" t="n">
        <v>88163.53999999999</v>
      </c>
      <c r="F6892" s="160" t="n">
        <v>27588.77</v>
      </c>
    </row>
    <row r="6893">
      <c r="A6893" s="104" t="inlineStr">
        <is>
          <t>2025/26</t>
        </is>
      </c>
      <c r="B6893" s="104" t="inlineStr">
        <is>
          <t>HC-047</t>
        </is>
      </c>
      <c r="C6893" s="104" t="inlineStr">
        <is>
          <t>P006</t>
        </is>
      </c>
      <c r="D6893" s="159" t="n">
        <v>10283</v>
      </c>
      <c r="E6893" s="160" t="n">
        <v>86929.05</v>
      </c>
      <c r="F6893" s="160" t="n">
        <v>25332.43</v>
      </c>
    </row>
    <row r="6894">
      <c r="A6894" s="104" t="inlineStr">
        <is>
          <t>2025/26</t>
        </is>
      </c>
      <c r="B6894" s="104" t="inlineStr">
        <is>
          <t>HC-047</t>
        </is>
      </c>
      <c r="C6894" s="104" t="inlineStr">
        <is>
          <t>P007</t>
        </is>
      </c>
      <c r="D6894" s="159" t="n">
        <v>10726</v>
      </c>
      <c r="E6894" s="160" t="n">
        <v>84570.19</v>
      </c>
      <c r="F6894" s="160" t="n">
        <v>22822.66</v>
      </c>
    </row>
    <row r="6895">
      <c r="A6895" s="104" t="inlineStr">
        <is>
          <t>2025/26</t>
        </is>
      </c>
      <c r="B6895" s="104" t="inlineStr">
        <is>
          <t>HC-047</t>
        </is>
      </c>
      <c r="C6895" s="104" t="inlineStr">
        <is>
          <t>P008</t>
        </is>
      </c>
      <c r="D6895" s="159" t="n">
        <v>8862</v>
      </c>
      <c r="E6895" s="160" t="n">
        <v>68186.28</v>
      </c>
      <c r="F6895" s="160" t="n">
        <v>25024.27</v>
      </c>
    </row>
    <row r="6896">
      <c r="A6896" s="104" t="inlineStr">
        <is>
          <t>2025/26</t>
        </is>
      </c>
      <c r="B6896" s="104" t="inlineStr">
        <is>
          <t>HC-047</t>
        </is>
      </c>
      <c r="C6896" s="104" t="inlineStr">
        <is>
          <t>P009</t>
        </is>
      </c>
      <c r="D6896" s="159" t="n">
        <v>338</v>
      </c>
      <c r="E6896" s="160" t="n">
        <v>4458.35</v>
      </c>
      <c r="F6896" s="160" t="n">
        <v>1803.96</v>
      </c>
    </row>
    <row r="6897">
      <c r="A6897" s="104" t="inlineStr">
        <is>
          <t>2025/26</t>
        </is>
      </c>
      <c r="B6897" s="104" t="inlineStr">
        <is>
          <t>HC-047</t>
        </is>
      </c>
      <c r="C6897" s="104" t="inlineStr">
        <is>
          <t>P010</t>
        </is>
      </c>
      <c r="D6897" s="159" t="n">
        <v>11563</v>
      </c>
      <c r="E6897" s="160" t="n">
        <v>71403.42999999999</v>
      </c>
      <c r="F6897" s="160" t="n">
        <v>23115.2</v>
      </c>
    </row>
    <row r="6898">
      <c r="A6898" s="104" t="inlineStr">
        <is>
          <t>2025/26</t>
        </is>
      </c>
      <c r="B6898" s="104" t="inlineStr">
        <is>
          <t>HC-047</t>
        </is>
      </c>
      <c r="C6898" s="104" t="inlineStr">
        <is>
          <t>P011</t>
        </is>
      </c>
      <c r="D6898" s="159" t="n">
        <v>11025</v>
      </c>
      <c r="E6898" s="160" t="n">
        <v>33516.89</v>
      </c>
      <c r="F6898" s="160" t="n">
        <v>7957.79</v>
      </c>
    </row>
    <row r="6899">
      <c r="A6899" s="104" t="inlineStr">
        <is>
          <t>2025/26</t>
        </is>
      </c>
      <c r="B6899" s="104" t="inlineStr">
        <is>
          <t>HC-047</t>
        </is>
      </c>
      <c r="C6899" s="104" t="inlineStr">
        <is>
          <t>P012</t>
        </is>
      </c>
      <c r="D6899" s="159" t="n">
        <v>11561</v>
      </c>
      <c r="E6899" s="160" t="n">
        <v>45028.54</v>
      </c>
      <c r="F6899" s="160" t="n">
        <v>13605.73</v>
      </c>
    </row>
    <row r="6900">
      <c r="A6900" s="104" t="inlineStr">
        <is>
          <t>2025/26</t>
        </is>
      </c>
      <c r="B6900" s="104" t="inlineStr">
        <is>
          <t>HC-047</t>
        </is>
      </c>
      <c r="C6900" s="104" t="inlineStr">
        <is>
          <t>P013</t>
        </is>
      </c>
      <c r="D6900" s="159" t="n">
        <v>12471</v>
      </c>
      <c r="E6900" s="160" t="n">
        <v>45024.52</v>
      </c>
      <c r="F6900" s="160" t="n">
        <v>11661.17</v>
      </c>
    </row>
    <row r="6901">
      <c r="A6901" s="104" t="inlineStr">
        <is>
          <t>2025/26</t>
        </is>
      </c>
      <c r="B6901" s="104" t="inlineStr">
        <is>
          <t>HC-047</t>
        </is>
      </c>
      <c r="C6901" s="104" t="inlineStr">
        <is>
          <t>P014</t>
        </is>
      </c>
      <c r="D6901" s="159" t="n">
        <v>13673</v>
      </c>
      <c r="E6901" s="160" t="n">
        <v>55849.84</v>
      </c>
      <c r="F6901" s="160" t="n">
        <v>15670.72</v>
      </c>
    </row>
    <row r="6902">
      <c r="A6902" s="104" t="inlineStr">
        <is>
          <t>2025/26</t>
        </is>
      </c>
      <c r="B6902" s="104" t="inlineStr">
        <is>
          <t>HC-047</t>
        </is>
      </c>
      <c r="C6902" s="104" t="inlineStr">
        <is>
          <t>P015</t>
        </is>
      </c>
      <c r="D6902" s="159" t="n">
        <v>9432</v>
      </c>
      <c r="E6902" s="160" t="n">
        <v>46589.47</v>
      </c>
      <c r="F6902" s="160" t="n">
        <v>15584.4</v>
      </c>
    </row>
    <row r="6903">
      <c r="A6903" s="104" t="inlineStr">
        <is>
          <t>2025/26</t>
        </is>
      </c>
      <c r="B6903" s="104" t="inlineStr">
        <is>
          <t>HC-047</t>
        </is>
      </c>
      <c r="C6903" s="104" t="inlineStr">
        <is>
          <t>P016</t>
        </is>
      </c>
      <c r="D6903" s="159" t="n">
        <v>5334</v>
      </c>
      <c r="E6903" s="160" t="n">
        <v>34471.35</v>
      </c>
      <c r="F6903" s="160" t="n">
        <v>10790.04</v>
      </c>
    </row>
    <row r="6904">
      <c r="A6904" s="104" t="inlineStr">
        <is>
          <t>2025/26</t>
        </is>
      </c>
      <c r="B6904" s="104" t="inlineStr">
        <is>
          <t>HC-047</t>
        </is>
      </c>
      <c r="C6904" s="104" t="inlineStr">
        <is>
          <t>P017</t>
        </is>
      </c>
      <c r="D6904" s="159" t="n">
        <v>4684</v>
      </c>
      <c r="E6904" s="160" t="n">
        <v>33366.48</v>
      </c>
      <c r="F6904" s="160" t="n">
        <v>11525.61</v>
      </c>
    </row>
    <row r="6905">
      <c r="A6905" s="104" t="inlineStr">
        <is>
          <t>2025/26</t>
        </is>
      </c>
      <c r="B6905" s="104" t="inlineStr">
        <is>
          <t>HC-047</t>
        </is>
      </c>
      <c r="C6905" s="104" t="inlineStr">
        <is>
          <t>P018</t>
        </is>
      </c>
      <c r="D6905" s="159" t="n">
        <v>10558</v>
      </c>
      <c r="E6905" s="160" t="n">
        <v>29088.61</v>
      </c>
      <c r="F6905" s="160" t="n">
        <v>6276.41</v>
      </c>
    </row>
    <row r="6906">
      <c r="A6906" s="104" t="inlineStr">
        <is>
          <t>2025/26</t>
        </is>
      </c>
      <c r="B6906" s="104" t="inlineStr">
        <is>
          <t>HC-047</t>
        </is>
      </c>
      <c r="C6906" s="104" t="inlineStr">
        <is>
          <t>P019</t>
        </is>
      </c>
      <c r="D6906" s="159" t="n">
        <v>13676</v>
      </c>
      <c r="E6906" s="160" t="n">
        <v>36378.54</v>
      </c>
      <c r="F6906" s="160" t="n">
        <v>9420.6</v>
      </c>
    </row>
    <row r="6907">
      <c r="A6907" s="104" t="inlineStr">
        <is>
          <t>2025/26</t>
        </is>
      </c>
      <c r="B6907" s="104" t="inlineStr">
        <is>
          <t>HC-047</t>
        </is>
      </c>
      <c r="C6907" s="104" t="inlineStr">
        <is>
          <t>P020</t>
        </is>
      </c>
      <c r="D6907" s="159" t="n">
        <v>8855</v>
      </c>
      <c r="E6907" s="160" t="n">
        <v>23553.61</v>
      </c>
      <c r="F6907" s="160" t="n">
        <v>6100.67</v>
      </c>
    </row>
    <row r="6908">
      <c r="A6908" s="104" t="inlineStr">
        <is>
          <t>2025/26</t>
        </is>
      </c>
      <c r="B6908" s="104" t="inlineStr">
        <is>
          <t>HC-047</t>
        </is>
      </c>
      <c r="C6908" s="104" t="inlineStr">
        <is>
          <t>P021</t>
        </is>
      </c>
      <c r="D6908" s="159" t="n">
        <v>14016</v>
      </c>
      <c r="E6908" s="160" t="n">
        <v>47934.04</v>
      </c>
      <c r="F6908" s="160" t="n">
        <v>13453</v>
      </c>
    </row>
    <row r="6909">
      <c r="A6909" s="104" t="inlineStr">
        <is>
          <t>2025/26</t>
        </is>
      </c>
      <c r="B6909" s="104" t="inlineStr">
        <is>
          <t>HC-047</t>
        </is>
      </c>
      <c r="C6909" s="104" t="inlineStr">
        <is>
          <t>P022</t>
        </is>
      </c>
      <c r="D6909" s="159" t="n">
        <v>11267</v>
      </c>
      <c r="E6909" s="160" t="n">
        <v>36394.99</v>
      </c>
      <c r="F6909" s="160" t="n">
        <v>9820.440000000001</v>
      </c>
    </row>
    <row r="6910">
      <c r="A6910" s="104" t="inlineStr">
        <is>
          <t>2025/26</t>
        </is>
      </c>
      <c r="B6910" s="104" t="inlineStr">
        <is>
          <t>HC-047</t>
        </is>
      </c>
      <c r="C6910" s="104" t="inlineStr">
        <is>
          <t>P023</t>
        </is>
      </c>
      <c r="D6910" s="159" t="n">
        <v>12689</v>
      </c>
      <c r="E6910" s="160" t="n">
        <v>26520.71</v>
      </c>
      <c r="F6910" s="160" t="n">
        <v>5152.28</v>
      </c>
    </row>
    <row r="6911">
      <c r="A6911" s="104" t="inlineStr">
        <is>
          <t>2025/26</t>
        </is>
      </c>
      <c r="B6911" s="104" t="inlineStr">
        <is>
          <t>HC-047</t>
        </is>
      </c>
      <c r="C6911" s="104" t="inlineStr">
        <is>
          <t>P024</t>
        </is>
      </c>
      <c r="D6911" s="159" t="n">
        <v>14478</v>
      </c>
      <c r="E6911" s="160" t="n">
        <v>33010.79</v>
      </c>
      <c r="F6911" s="160" t="n">
        <v>6770.23</v>
      </c>
    </row>
    <row r="6912">
      <c r="A6912" s="104" t="inlineStr">
        <is>
          <t>2025/26</t>
        </is>
      </c>
      <c r="B6912" s="104" t="inlineStr">
        <is>
          <t>HC-047</t>
        </is>
      </c>
      <c r="C6912" s="104" t="inlineStr">
        <is>
          <t>P025</t>
        </is>
      </c>
      <c r="D6912" s="159" t="n">
        <v>12033</v>
      </c>
      <c r="E6912" s="160" t="n">
        <v>48014.41</v>
      </c>
      <c r="F6912" s="160" t="n">
        <v>17618.13</v>
      </c>
    </row>
    <row r="6913">
      <c r="A6913" s="104" t="inlineStr">
        <is>
          <t>2025/26</t>
        </is>
      </c>
      <c r="B6913" s="104" t="inlineStr">
        <is>
          <t>HC-047</t>
        </is>
      </c>
      <c r="C6913" s="104" t="inlineStr">
        <is>
          <t>P026</t>
        </is>
      </c>
      <c r="D6913" s="159" t="n">
        <v>7300</v>
      </c>
      <c r="E6913" s="160" t="n">
        <v>33985.84</v>
      </c>
      <c r="F6913" s="160" t="n">
        <v>11002.07</v>
      </c>
    </row>
    <row r="6914">
      <c r="A6914" s="104" t="inlineStr">
        <is>
          <t>2025/26</t>
        </is>
      </c>
      <c r="B6914" s="104" t="inlineStr">
        <is>
          <t>HC-047</t>
        </is>
      </c>
      <c r="C6914" s="104" t="inlineStr">
        <is>
          <t>P027</t>
        </is>
      </c>
      <c r="D6914" s="159" t="n">
        <v>5895</v>
      </c>
      <c r="E6914" s="160" t="n">
        <v>27437.32</v>
      </c>
      <c r="F6914" s="160" t="n">
        <v>8883.129999999999</v>
      </c>
    </row>
    <row r="6915">
      <c r="A6915" s="104" t="inlineStr">
        <is>
          <t>2025/26</t>
        </is>
      </c>
      <c r="B6915" s="104" t="inlineStr">
        <is>
          <t>HC-047</t>
        </is>
      </c>
      <c r="C6915" s="104" t="inlineStr">
        <is>
          <t>P028</t>
        </is>
      </c>
      <c r="D6915" s="159" t="n">
        <v>7858</v>
      </c>
      <c r="E6915" s="160" t="n">
        <v>38813.94</v>
      </c>
      <c r="F6915" s="160" t="n">
        <v>13402.92</v>
      </c>
    </row>
    <row r="6916">
      <c r="A6916" s="104" t="inlineStr">
        <is>
          <t>2025/26</t>
        </is>
      </c>
      <c r="B6916" s="104" t="inlineStr">
        <is>
          <t>HC-047</t>
        </is>
      </c>
      <c r="C6916" s="104" t="inlineStr">
        <is>
          <t>P029</t>
        </is>
      </c>
      <c r="D6916" s="159" t="n">
        <v>20825</v>
      </c>
      <c r="E6916" s="160" t="n">
        <v>41544.69</v>
      </c>
      <c r="F6916" s="160" t="n">
        <v>6278.9</v>
      </c>
    </row>
    <row r="6917">
      <c r="A6917" s="104" t="inlineStr">
        <is>
          <t>2025/26</t>
        </is>
      </c>
      <c r="B6917" s="104" t="inlineStr">
        <is>
          <t>HC-047</t>
        </is>
      </c>
      <c r="C6917" s="104" t="inlineStr">
        <is>
          <t>P030</t>
        </is>
      </c>
      <c r="D6917" s="159" t="n">
        <v>10839</v>
      </c>
      <c r="E6917" s="160" t="n">
        <v>33983.56</v>
      </c>
      <c r="F6917" s="160" t="n">
        <v>6603.18</v>
      </c>
    </row>
    <row r="6918">
      <c r="A6918" s="104" t="inlineStr">
        <is>
          <t>2025/26</t>
        </is>
      </c>
      <c r="B6918" s="104" t="inlineStr">
        <is>
          <t>HC-047</t>
        </is>
      </c>
      <c r="C6918" s="104" t="inlineStr">
        <is>
          <t>P031</t>
        </is>
      </c>
      <c r="D6918" s="159" t="n">
        <v>5365</v>
      </c>
      <c r="E6918" s="160" t="n">
        <v>28038.04</v>
      </c>
      <c r="F6918" s="160" t="n">
        <v>8474.26</v>
      </c>
    </row>
    <row r="6919">
      <c r="A6919" s="104" t="inlineStr">
        <is>
          <t>2025/26</t>
        </is>
      </c>
      <c r="B6919" s="104" t="inlineStr">
        <is>
          <t>HC-047</t>
        </is>
      </c>
      <c r="C6919" s="104" t="inlineStr">
        <is>
          <t>P032</t>
        </is>
      </c>
      <c r="D6919" s="159" t="n">
        <v>6400</v>
      </c>
      <c r="E6919" s="160" t="n">
        <v>15810.79</v>
      </c>
      <c r="F6919" s="160" t="n">
        <v>3583.29</v>
      </c>
    </row>
    <row r="6920">
      <c r="A6920" s="104" t="inlineStr">
        <is>
          <t>2025/26</t>
        </is>
      </c>
      <c r="B6920" s="104" t="inlineStr">
        <is>
          <t>HC-047</t>
        </is>
      </c>
      <c r="C6920" s="104" t="inlineStr">
        <is>
          <t>P033</t>
        </is>
      </c>
      <c r="D6920" s="159" t="n">
        <v>4259</v>
      </c>
      <c r="E6920" s="160" t="n">
        <v>13757.62</v>
      </c>
      <c r="F6920" s="160" t="n">
        <v>3563.21</v>
      </c>
    </row>
    <row r="6921">
      <c r="A6921" s="104" t="inlineStr">
        <is>
          <t>2025/26</t>
        </is>
      </c>
      <c r="B6921" s="104" t="inlineStr">
        <is>
          <t>HC-047</t>
        </is>
      </c>
      <c r="C6921" s="104" t="inlineStr">
        <is>
          <t>P034</t>
        </is>
      </c>
      <c r="D6921" s="159" t="n">
        <v>2987</v>
      </c>
      <c r="E6921" s="160" t="n">
        <v>13055.78</v>
      </c>
      <c r="F6921" s="160" t="n">
        <v>4086.07</v>
      </c>
    </row>
    <row r="6922">
      <c r="A6922" s="104" t="inlineStr">
        <is>
          <t>2025/26</t>
        </is>
      </c>
      <c r="B6922" s="104" t="inlineStr">
        <is>
          <t>HC-047</t>
        </is>
      </c>
      <c r="C6922" s="104" t="inlineStr">
        <is>
          <t>P035</t>
        </is>
      </c>
      <c r="D6922" s="159" t="n">
        <v>4120</v>
      </c>
      <c r="E6922" s="160" t="n">
        <v>15269.62</v>
      </c>
      <c r="F6922" s="160" t="n">
        <v>4283.42</v>
      </c>
    </row>
    <row r="6923">
      <c r="A6923" s="104" t="inlineStr">
        <is>
          <t>2025/26</t>
        </is>
      </c>
      <c r="B6923" s="104" t="inlineStr">
        <is>
          <t>HC-047</t>
        </is>
      </c>
      <c r="C6923" s="104" t="inlineStr">
        <is>
          <t>P036</t>
        </is>
      </c>
      <c r="D6923" s="159" t="n">
        <v>3124</v>
      </c>
      <c r="E6923" s="160" t="n">
        <v>12469.17</v>
      </c>
      <c r="F6923" s="160" t="n">
        <v>3633.94</v>
      </c>
    </row>
    <row r="6924">
      <c r="A6924" s="104" t="inlineStr">
        <is>
          <t>2025/26</t>
        </is>
      </c>
      <c r="B6924" s="104" t="inlineStr">
        <is>
          <t>HC-047</t>
        </is>
      </c>
      <c r="C6924" s="104" t="inlineStr">
        <is>
          <t>P037</t>
        </is>
      </c>
      <c r="D6924" s="159" t="n">
        <v>4748</v>
      </c>
      <c r="E6924" s="160" t="n">
        <v>17142.74</v>
      </c>
      <c r="F6924" s="160" t="n">
        <v>5732.75</v>
      </c>
    </row>
    <row r="6925">
      <c r="A6925" s="104" t="inlineStr">
        <is>
          <t>2025/26</t>
        </is>
      </c>
      <c r="B6925" s="104" t="inlineStr">
        <is>
          <t>HC-047</t>
        </is>
      </c>
      <c r="C6925" s="104" t="inlineStr">
        <is>
          <t>P038</t>
        </is>
      </c>
      <c r="D6925" s="159" t="n">
        <v>2388</v>
      </c>
      <c r="E6925" s="160" t="n">
        <v>15654.84</v>
      </c>
      <c r="F6925" s="160" t="n">
        <v>5067.91</v>
      </c>
    </row>
    <row r="6926">
      <c r="A6926" s="104" t="inlineStr">
        <is>
          <t>2025/26</t>
        </is>
      </c>
      <c r="B6926" s="104" t="inlineStr">
        <is>
          <t>HC-047</t>
        </is>
      </c>
      <c r="C6926" s="104" t="inlineStr">
        <is>
          <t>P039</t>
        </is>
      </c>
      <c r="D6926" s="159" t="n">
        <v>2525</v>
      </c>
      <c r="E6926" s="160" t="n">
        <v>16552.58</v>
      </c>
      <c r="F6926" s="160" t="n">
        <v>5536.61</v>
      </c>
    </row>
    <row r="6927">
      <c r="A6927" s="104" t="inlineStr">
        <is>
          <t>2025/26</t>
        </is>
      </c>
      <c r="B6927" s="104" t="inlineStr">
        <is>
          <t>HC-047</t>
        </is>
      </c>
      <c r="C6927" s="104" t="inlineStr">
        <is>
          <t>P040</t>
        </is>
      </c>
      <c r="D6927" s="159" t="n">
        <v>900</v>
      </c>
      <c r="E6927" s="160" t="n">
        <v>7178.81</v>
      </c>
      <c r="F6927" s="160" t="n">
        <v>2326.93</v>
      </c>
    </row>
    <row r="6928">
      <c r="A6928" s="104" t="inlineStr">
        <is>
          <t>2025/26</t>
        </is>
      </c>
      <c r="B6928" s="104" t="inlineStr">
        <is>
          <t>HC-047</t>
        </is>
      </c>
      <c r="C6928" s="104" t="inlineStr">
        <is>
          <t>P041</t>
        </is>
      </c>
      <c r="D6928" s="159" t="n">
        <v>470</v>
      </c>
      <c r="E6928" s="160" t="n">
        <v>5312.31</v>
      </c>
      <c r="F6928" s="160" t="n">
        <v>2055.38</v>
      </c>
    </row>
    <row r="6929">
      <c r="A6929" s="104" t="inlineStr">
        <is>
          <t>2025/26</t>
        </is>
      </c>
      <c r="B6929" s="104" t="inlineStr">
        <is>
          <t>HC-047</t>
        </is>
      </c>
      <c r="C6929" s="104" t="inlineStr">
        <is>
          <t>P042</t>
        </is>
      </c>
      <c r="D6929" s="159" t="n">
        <v>892</v>
      </c>
      <c r="E6929" s="160" t="n">
        <v>3733.39</v>
      </c>
      <c r="F6929" s="160" t="n">
        <v>922.75</v>
      </c>
    </row>
    <row r="6930">
      <c r="A6930" s="104" t="inlineStr">
        <is>
          <t>2025/26</t>
        </is>
      </c>
      <c r="B6930" s="104" t="inlineStr">
        <is>
          <t>HC-048</t>
        </is>
      </c>
      <c r="C6930" s="104" t="inlineStr">
        <is>
          <t>P001</t>
        </is>
      </c>
      <c r="D6930" s="159" t="n">
        <v>5825</v>
      </c>
      <c r="E6930" s="160" t="n">
        <v>54788.06</v>
      </c>
      <c r="F6930" s="160" t="n">
        <v>19526.63</v>
      </c>
    </row>
    <row r="6931">
      <c r="A6931" s="104" t="inlineStr">
        <is>
          <t>2025/26</t>
        </is>
      </c>
      <c r="B6931" s="104" t="inlineStr">
        <is>
          <t>HC-048</t>
        </is>
      </c>
      <c r="C6931" s="104" t="inlineStr">
        <is>
          <t>P002</t>
        </is>
      </c>
      <c r="D6931" s="159" t="n">
        <v>8332</v>
      </c>
      <c r="E6931" s="160" t="n">
        <v>91026.82000000001</v>
      </c>
      <c r="F6931" s="160" t="n">
        <v>34405.39</v>
      </c>
    </row>
    <row r="6932">
      <c r="A6932" s="104" t="inlineStr">
        <is>
          <t>2025/26</t>
        </is>
      </c>
      <c r="B6932" s="104" t="inlineStr">
        <is>
          <t>HC-048</t>
        </is>
      </c>
      <c r="C6932" s="104" t="inlineStr">
        <is>
          <t>P003</t>
        </is>
      </c>
      <c r="D6932" s="159" t="n">
        <v>10952</v>
      </c>
      <c r="E6932" s="160" t="n">
        <v>76986.77</v>
      </c>
      <c r="F6932" s="160" t="n">
        <v>25770.95</v>
      </c>
    </row>
    <row r="6933">
      <c r="A6933" s="104" t="inlineStr">
        <is>
          <t>2025/26</t>
        </is>
      </c>
      <c r="B6933" s="104" t="inlineStr">
        <is>
          <t>HC-048</t>
        </is>
      </c>
      <c r="C6933" s="104" t="inlineStr">
        <is>
          <t>P004</t>
        </is>
      </c>
      <c r="D6933" s="159" t="n">
        <v>5163</v>
      </c>
      <c r="E6933" s="160" t="n">
        <v>42177.36</v>
      </c>
      <c r="F6933" s="160" t="n">
        <v>13664.8</v>
      </c>
    </row>
    <row r="6934">
      <c r="A6934" s="104" t="inlineStr">
        <is>
          <t>2025/26</t>
        </is>
      </c>
      <c r="B6934" s="104" t="inlineStr">
        <is>
          <t>HC-048</t>
        </is>
      </c>
      <c r="C6934" s="104" t="inlineStr">
        <is>
          <t>P005</t>
        </is>
      </c>
      <c r="D6934" s="159" t="n">
        <v>11621</v>
      </c>
      <c r="E6934" s="160" t="n">
        <v>90536.53999999999</v>
      </c>
      <c r="F6934" s="160" t="n">
        <v>28360.89</v>
      </c>
    </row>
    <row r="6935">
      <c r="A6935" s="104" t="inlineStr">
        <is>
          <t>2025/26</t>
        </is>
      </c>
      <c r="B6935" s="104" t="inlineStr">
        <is>
          <t>HC-048</t>
        </is>
      </c>
      <c r="C6935" s="104" t="inlineStr">
        <is>
          <t>P006</t>
        </is>
      </c>
      <c r="D6935" s="159" t="n">
        <v>10798</v>
      </c>
      <c r="E6935" s="160" t="n">
        <v>91305.06</v>
      </c>
      <c r="F6935" s="160" t="n">
        <v>26629.07</v>
      </c>
    </row>
    <row r="6936">
      <c r="A6936" s="104" t="inlineStr">
        <is>
          <t>2025/26</t>
        </is>
      </c>
      <c r="B6936" s="104" t="inlineStr">
        <is>
          <t>HC-048</t>
        </is>
      </c>
      <c r="C6936" s="104" t="inlineStr">
        <is>
          <t>P007</t>
        </is>
      </c>
      <c r="D6936" s="159" t="n">
        <v>10177</v>
      </c>
      <c r="E6936" s="160" t="n">
        <v>80249.78</v>
      </c>
      <c r="F6936" s="160" t="n">
        <v>21666.66</v>
      </c>
    </row>
    <row r="6937">
      <c r="A6937" s="104" t="inlineStr">
        <is>
          <t>2025/26</t>
        </is>
      </c>
      <c r="B6937" s="104" t="inlineStr">
        <is>
          <t>HC-048</t>
        </is>
      </c>
      <c r="C6937" s="104" t="inlineStr">
        <is>
          <t>P008</t>
        </is>
      </c>
      <c r="D6937" s="159" t="n">
        <v>8390</v>
      </c>
      <c r="E6937" s="160" t="n">
        <v>64552.86</v>
      </c>
      <c r="F6937" s="160" t="n">
        <v>23698.41</v>
      </c>
    </row>
    <row r="6938">
      <c r="A6938" s="104" t="inlineStr">
        <is>
          <t>2025/26</t>
        </is>
      </c>
      <c r="B6938" s="104" t="inlineStr">
        <is>
          <t>HC-048</t>
        </is>
      </c>
      <c r="C6938" s="104" t="inlineStr">
        <is>
          <t>P009</t>
        </is>
      </c>
      <c r="D6938" s="159" t="n">
        <v>304</v>
      </c>
      <c r="E6938" s="160" t="n">
        <v>4013.84</v>
      </c>
      <c r="F6938" s="160" t="n">
        <v>1642.78</v>
      </c>
    </row>
    <row r="6939">
      <c r="A6939" s="104" t="inlineStr">
        <is>
          <t>2025/26</t>
        </is>
      </c>
      <c r="B6939" s="104" t="inlineStr">
        <is>
          <t>HC-048</t>
        </is>
      </c>
      <c r="C6939" s="104" t="inlineStr">
        <is>
          <t>P010</t>
        </is>
      </c>
      <c r="D6939" s="159" t="n">
        <v>10989</v>
      </c>
      <c r="E6939" s="160" t="n">
        <v>67861.71000000001</v>
      </c>
      <c r="F6939" s="160" t="n">
        <v>21989.48</v>
      </c>
    </row>
    <row r="6940">
      <c r="A6940" s="104" t="inlineStr">
        <is>
          <t>2025/26</t>
        </is>
      </c>
      <c r="B6940" s="104" t="inlineStr">
        <is>
          <t>HC-048</t>
        </is>
      </c>
      <c r="C6940" s="104" t="inlineStr">
        <is>
          <t>P011</t>
        </is>
      </c>
      <c r="D6940" s="159" t="n">
        <v>10664</v>
      </c>
      <c r="E6940" s="160" t="n">
        <v>32418.3</v>
      </c>
      <c r="F6940" s="160" t="n">
        <v>7703.01</v>
      </c>
    </row>
    <row r="6941">
      <c r="A6941" s="104" t="inlineStr">
        <is>
          <t>2025/26</t>
        </is>
      </c>
      <c r="B6941" s="104" t="inlineStr">
        <is>
          <t>HC-048</t>
        </is>
      </c>
      <c r="C6941" s="104" t="inlineStr">
        <is>
          <t>P012</t>
        </is>
      </c>
      <c r="D6941" s="159" t="n">
        <v>11584</v>
      </c>
      <c r="E6941" s="160" t="n">
        <v>45118.27</v>
      </c>
      <c r="F6941" s="160" t="n">
        <v>13642.4</v>
      </c>
    </row>
    <row r="6942">
      <c r="A6942" s="104" t="inlineStr">
        <is>
          <t>2025/26</t>
        </is>
      </c>
      <c r="B6942" s="104" t="inlineStr">
        <is>
          <t>HC-048</t>
        </is>
      </c>
      <c r="C6942" s="104" t="inlineStr">
        <is>
          <t>P013</t>
        </is>
      </c>
      <c r="D6942" s="159" t="n">
        <v>11578</v>
      </c>
      <c r="E6942" s="160" t="n">
        <v>41798.87</v>
      </c>
      <c r="F6942" s="160" t="n">
        <v>10832.32</v>
      </c>
    </row>
    <row r="6943">
      <c r="A6943" s="104" t="inlineStr">
        <is>
          <t>2025/26</t>
        </is>
      </c>
      <c r="B6943" s="104" t="inlineStr">
        <is>
          <t>HC-048</t>
        </is>
      </c>
      <c r="C6943" s="104" t="inlineStr">
        <is>
          <t>P014</t>
        </is>
      </c>
      <c r="D6943" s="159" t="n">
        <v>13049</v>
      </c>
      <c r="E6943" s="160" t="n">
        <v>53303.55</v>
      </c>
      <c r="F6943" s="160" t="n">
        <v>14965.24</v>
      </c>
    </row>
    <row r="6944">
      <c r="A6944" s="104" t="inlineStr">
        <is>
          <t>2025/26</t>
        </is>
      </c>
      <c r="B6944" s="104" t="inlineStr">
        <is>
          <t>HC-048</t>
        </is>
      </c>
      <c r="C6944" s="104" t="inlineStr">
        <is>
          <t>P015</t>
        </is>
      </c>
      <c r="D6944" s="159" t="n">
        <v>8915</v>
      </c>
      <c r="E6944" s="160" t="n">
        <v>44035.09</v>
      </c>
      <c r="F6944" s="160" t="n">
        <v>14740.55</v>
      </c>
    </row>
    <row r="6945">
      <c r="A6945" s="104" t="inlineStr">
        <is>
          <t>2025/26</t>
        </is>
      </c>
      <c r="B6945" s="104" t="inlineStr">
        <is>
          <t>HC-048</t>
        </is>
      </c>
      <c r="C6945" s="104" t="inlineStr">
        <is>
          <t>P016</t>
        </is>
      </c>
      <c r="D6945" s="159" t="n">
        <v>4878</v>
      </c>
      <c r="E6945" s="160" t="n">
        <v>31516.63</v>
      </c>
      <c r="F6945" s="160" t="n">
        <v>9870.33</v>
      </c>
    </row>
    <row r="6946">
      <c r="A6946" s="104" t="inlineStr">
        <is>
          <t>2025/26</t>
        </is>
      </c>
      <c r="B6946" s="104" t="inlineStr">
        <is>
          <t>HC-048</t>
        </is>
      </c>
      <c r="C6946" s="104" t="inlineStr">
        <is>
          <t>P017</t>
        </is>
      </c>
      <c r="D6946" s="159" t="n">
        <v>4453</v>
      </c>
      <c r="E6946" s="160" t="n">
        <v>31720.18</v>
      </c>
      <c r="F6946" s="160" t="n">
        <v>10960.05</v>
      </c>
    </row>
    <row r="6947">
      <c r="A6947" s="104" t="inlineStr">
        <is>
          <t>2025/26</t>
        </is>
      </c>
      <c r="B6947" s="104" t="inlineStr">
        <is>
          <t>HC-048</t>
        </is>
      </c>
      <c r="C6947" s="104" t="inlineStr">
        <is>
          <t>P018</t>
        </is>
      </c>
      <c r="D6947" s="159" t="n">
        <v>10940</v>
      </c>
      <c r="E6947" s="160" t="n">
        <v>30139.93</v>
      </c>
      <c r="F6947" s="160" t="n">
        <v>6510.16</v>
      </c>
    </row>
    <row r="6948">
      <c r="A6948" s="104" t="inlineStr">
        <is>
          <t>2025/26</t>
        </is>
      </c>
      <c r="B6948" s="104" t="inlineStr">
        <is>
          <t>HC-048</t>
        </is>
      </c>
      <c r="C6948" s="104" t="inlineStr">
        <is>
          <t>P019</t>
        </is>
      </c>
      <c r="D6948" s="159" t="n">
        <v>13463</v>
      </c>
      <c r="E6948" s="160" t="n">
        <v>35808.2</v>
      </c>
      <c r="F6948" s="160" t="n">
        <v>9280.92</v>
      </c>
    </row>
    <row r="6949">
      <c r="A6949" s="104" t="inlineStr">
        <is>
          <t>2025/26</t>
        </is>
      </c>
      <c r="B6949" s="104" t="inlineStr">
        <is>
          <t>HC-048</t>
        </is>
      </c>
      <c r="C6949" s="104" t="inlineStr">
        <is>
          <t>P020</t>
        </is>
      </c>
      <c r="D6949" s="159" t="n">
        <v>8481</v>
      </c>
      <c r="E6949" s="160" t="n">
        <v>22554.81</v>
      </c>
      <c r="F6949" s="160" t="n">
        <v>5845.63</v>
      </c>
    </row>
    <row r="6950">
      <c r="A6950" s="104" t="inlineStr">
        <is>
          <t>2025/26</t>
        </is>
      </c>
      <c r="B6950" s="104" t="inlineStr">
        <is>
          <t>HC-048</t>
        </is>
      </c>
      <c r="C6950" s="104" t="inlineStr">
        <is>
          <t>P021</t>
        </is>
      </c>
      <c r="D6950" s="159" t="n">
        <v>13038</v>
      </c>
      <c r="E6950" s="160" t="n">
        <v>44590.93</v>
      </c>
      <c r="F6950" s="160" t="n">
        <v>12520.84</v>
      </c>
    </row>
    <row r="6951">
      <c r="A6951" s="104" t="inlineStr">
        <is>
          <t>2025/26</t>
        </is>
      </c>
      <c r="B6951" s="104" t="inlineStr">
        <is>
          <t>HC-048</t>
        </is>
      </c>
      <c r="C6951" s="104" t="inlineStr">
        <is>
          <t>P022</t>
        </is>
      </c>
      <c r="D6951" s="159" t="n">
        <v>11166</v>
      </c>
      <c r="E6951" s="160" t="n">
        <v>36069.7</v>
      </c>
      <c r="F6951" s="160" t="n">
        <v>9741.58</v>
      </c>
    </row>
    <row r="6952">
      <c r="A6952" s="104" t="inlineStr">
        <is>
          <t>2025/26</t>
        </is>
      </c>
      <c r="B6952" s="104" t="inlineStr">
        <is>
          <t>HC-048</t>
        </is>
      </c>
      <c r="C6952" s="104" t="inlineStr">
        <is>
          <t>P023</t>
        </is>
      </c>
      <c r="D6952" s="159" t="n">
        <v>12518</v>
      </c>
      <c r="E6952" s="160" t="n">
        <v>26162.23</v>
      </c>
      <c r="F6952" s="160" t="n">
        <v>5086.33</v>
      </c>
    </row>
    <row r="6953">
      <c r="A6953" s="104" t="inlineStr">
        <is>
          <t>2025/26</t>
        </is>
      </c>
      <c r="B6953" s="104" t="inlineStr">
        <is>
          <t>HC-048</t>
        </is>
      </c>
      <c r="C6953" s="104" t="inlineStr">
        <is>
          <t>P024</t>
        </is>
      </c>
      <c r="D6953" s="159" t="n">
        <v>14291</v>
      </c>
      <c r="E6953" s="160" t="n">
        <v>32581.49</v>
      </c>
      <c r="F6953" s="160" t="n">
        <v>6686.09</v>
      </c>
    </row>
    <row r="6954">
      <c r="A6954" s="104" t="inlineStr">
        <is>
          <t>2025/26</t>
        </is>
      </c>
      <c r="B6954" s="104" t="inlineStr">
        <is>
          <t>HC-048</t>
        </is>
      </c>
      <c r="C6954" s="104" t="inlineStr">
        <is>
          <t>P025</t>
        </is>
      </c>
      <c r="D6954" s="159" t="n">
        <v>11872</v>
      </c>
      <c r="E6954" s="160" t="n">
        <v>47369.82</v>
      </c>
      <c r="F6954" s="160" t="n">
        <v>17391.24</v>
      </c>
    </row>
    <row r="6955">
      <c r="A6955" s="104" t="inlineStr">
        <is>
          <t>2025/26</t>
        </is>
      </c>
      <c r="B6955" s="104" t="inlineStr">
        <is>
          <t>HC-048</t>
        </is>
      </c>
      <c r="C6955" s="104" t="inlineStr">
        <is>
          <t>P026</t>
        </is>
      </c>
      <c r="D6955" s="159" t="n">
        <v>7254</v>
      </c>
      <c r="E6955" s="160" t="n">
        <v>33766.87</v>
      </c>
      <c r="F6955" s="160" t="n">
        <v>10939.78</v>
      </c>
    </row>
    <row r="6956">
      <c r="A6956" s="104" t="inlineStr">
        <is>
          <t>2025/26</t>
        </is>
      </c>
      <c r="B6956" s="104" t="inlineStr">
        <is>
          <t>HC-048</t>
        </is>
      </c>
      <c r="C6956" s="104" t="inlineStr">
        <is>
          <t>P027</t>
        </is>
      </c>
      <c r="D6956" s="159" t="n">
        <v>5700</v>
      </c>
      <c r="E6956" s="160" t="n">
        <v>26537.2</v>
      </c>
      <c r="F6956" s="160" t="n">
        <v>8596.549999999999</v>
      </c>
    </row>
    <row r="6957">
      <c r="A6957" s="104" t="inlineStr">
        <is>
          <t>2025/26</t>
        </is>
      </c>
      <c r="B6957" s="104" t="inlineStr">
        <is>
          <t>HC-048</t>
        </is>
      </c>
      <c r="C6957" s="104" t="inlineStr">
        <is>
          <t>P028</t>
        </is>
      </c>
      <c r="D6957" s="159" t="n">
        <v>8239</v>
      </c>
      <c r="E6957" s="160" t="n">
        <v>40696.99</v>
      </c>
      <c r="F6957" s="160" t="n">
        <v>14063.04</v>
      </c>
    </row>
    <row r="6958">
      <c r="A6958" s="104" t="inlineStr">
        <is>
          <t>2025/26</t>
        </is>
      </c>
      <c r="B6958" s="104" t="inlineStr">
        <is>
          <t>HC-048</t>
        </is>
      </c>
      <c r="C6958" s="104" t="inlineStr">
        <is>
          <t>P029</t>
        </is>
      </c>
      <c r="D6958" s="159" t="n">
        <v>19779</v>
      </c>
      <c r="E6958" s="160" t="n">
        <v>39461.08</v>
      </c>
      <c r="F6958" s="160" t="n">
        <v>5967.99</v>
      </c>
    </row>
    <row r="6959">
      <c r="A6959" s="104" t="inlineStr">
        <is>
          <t>2025/26</t>
        </is>
      </c>
      <c r="B6959" s="104" t="inlineStr">
        <is>
          <t>HC-048</t>
        </is>
      </c>
      <c r="C6959" s="104" t="inlineStr">
        <is>
          <t>P030</t>
        </is>
      </c>
      <c r="D6959" s="159" t="n">
        <v>10831</v>
      </c>
      <c r="E6959" s="160" t="n">
        <v>33951.72</v>
      </c>
      <c r="F6959" s="160" t="n">
        <v>6601.74</v>
      </c>
    </row>
    <row r="6960">
      <c r="A6960" s="104" t="inlineStr">
        <is>
          <t>2025/26</t>
        </is>
      </c>
      <c r="B6960" s="104" t="inlineStr">
        <is>
          <t>HC-048</t>
        </is>
      </c>
      <c r="C6960" s="104" t="inlineStr">
        <is>
          <t>P031</t>
        </is>
      </c>
      <c r="D6960" s="159" t="n">
        <v>4805</v>
      </c>
      <c r="E6960" s="160" t="n">
        <v>25101.81</v>
      </c>
      <c r="F6960" s="160" t="n">
        <v>7589.81</v>
      </c>
    </row>
    <row r="6961">
      <c r="A6961" s="104" t="inlineStr">
        <is>
          <t>2025/26</t>
        </is>
      </c>
      <c r="B6961" s="104" t="inlineStr">
        <is>
          <t>HC-048</t>
        </is>
      </c>
      <c r="C6961" s="104" t="inlineStr">
        <is>
          <t>P032</t>
        </is>
      </c>
      <c r="D6961" s="159" t="n">
        <v>6272</v>
      </c>
      <c r="E6961" s="160" t="n">
        <v>15493.19</v>
      </c>
      <c r="F6961" s="160" t="n">
        <v>3513.82</v>
      </c>
    </row>
    <row r="6962">
      <c r="A6962" s="104" t="inlineStr">
        <is>
          <t>2025/26</t>
        </is>
      </c>
      <c r="B6962" s="104" t="inlineStr">
        <is>
          <t>HC-048</t>
        </is>
      </c>
      <c r="C6962" s="104" t="inlineStr">
        <is>
          <t>P033</t>
        </is>
      </c>
      <c r="D6962" s="159" t="n">
        <v>4338</v>
      </c>
      <c r="E6962" s="160" t="n">
        <v>14015.26</v>
      </c>
      <c r="F6962" s="160" t="n">
        <v>3632.71</v>
      </c>
    </row>
    <row r="6963">
      <c r="A6963" s="104" t="inlineStr">
        <is>
          <t>2025/26</t>
        </is>
      </c>
      <c r="B6963" s="104" t="inlineStr">
        <is>
          <t>HC-048</t>
        </is>
      </c>
      <c r="C6963" s="104" t="inlineStr">
        <is>
          <t>P034</t>
        </is>
      </c>
      <c r="D6963" s="159" t="n">
        <v>2968</v>
      </c>
      <c r="E6963" s="160" t="n">
        <v>12970.75</v>
      </c>
      <c r="F6963" s="160" t="n">
        <v>4062.61</v>
      </c>
    </row>
    <row r="6964">
      <c r="A6964" s="104" t="inlineStr">
        <is>
          <t>2025/26</t>
        </is>
      </c>
      <c r="B6964" s="104" t="inlineStr">
        <is>
          <t>HC-048</t>
        </is>
      </c>
      <c r="C6964" s="104" t="inlineStr">
        <is>
          <t>P035</t>
        </is>
      </c>
      <c r="D6964" s="159" t="n">
        <v>3869</v>
      </c>
      <c r="E6964" s="160" t="n">
        <v>14340.89</v>
      </c>
      <c r="F6964" s="160" t="n">
        <v>4027.11</v>
      </c>
    </row>
    <row r="6965">
      <c r="A6965" s="104" t="inlineStr">
        <is>
          <t>2025/26</t>
        </is>
      </c>
      <c r="B6965" s="104" t="inlineStr">
        <is>
          <t>HC-048</t>
        </is>
      </c>
      <c r="C6965" s="104" t="inlineStr">
        <is>
          <t>P036</t>
        </is>
      </c>
      <c r="D6965" s="159" t="n">
        <v>3037</v>
      </c>
      <c r="E6965" s="160" t="n">
        <v>12120.47</v>
      </c>
      <c r="F6965" s="160" t="n">
        <v>3535.34</v>
      </c>
    </row>
    <row r="6966">
      <c r="A6966" s="104" t="inlineStr">
        <is>
          <t>2025/26</t>
        </is>
      </c>
      <c r="B6966" s="104" t="inlineStr">
        <is>
          <t>HC-048</t>
        </is>
      </c>
      <c r="C6966" s="104" t="inlineStr">
        <is>
          <t>P037</t>
        </is>
      </c>
      <c r="D6966" s="159" t="n">
        <v>4601</v>
      </c>
      <c r="E6966" s="160" t="n">
        <v>16609.19</v>
      </c>
      <c r="F6966" s="160" t="n">
        <v>5560.35</v>
      </c>
    </row>
    <row r="6967">
      <c r="A6967" s="104" t="inlineStr">
        <is>
          <t>2025/26</t>
        </is>
      </c>
      <c r="B6967" s="104" t="inlineStr">
        <is>
          <t>HC-048</t>
        </is>
      </c>
      <c r="C6967" s="104" t="inlineStr">
        <is>
          <t>P038</t>
        </is>
      </c>
      <c r="D6967" s="159" t="n">
        <v>2327</v>
      </c>
      <c r="E6967" s="160" t="n">
        <v>15261.21</v>
      </c>
      <c r="F6967" s="160" t="n">
        <v>4943.99</v>
      </c>
    </row>
    <row r="6968">
      <c r="A6968" s="104" t="inlineStr">
        <is>
          <t>2025/26</t>
        </is>
      </c>
      <c r="B6968" s="104" t="inlineStr">
        <is>
          <t>HC-048</t>
        </is>
      </c>
      <c r="C6968" s="104" t="inlineStr">
        <is>
          <t>P039</t>
        </is>
      </c>
      <c r="D6968" s="159" t="n">
        <v>2391</v>
      </c>
      <c r="E6968" s="160" t="n">
        <v>15669.05</v>
      </c>
      <c r="F6968" s="160" t="n">
        <v>5246.73</v>
      </c>
    </row>
    <row r="6969">
      <c r="A6969" s="104" t="inlineStr">
        <is>
          <t>2025/26</t>
        </is>
      </c>
      <c r="B6969" s="104" t="inlineStr">
        <is>
          <t>HC-048</t>
        </is>
      </c>
      <c r="C6969" s="104" t="inlineStr">
        <is>
          <t>P040</t>
        </is>
      </c>
      <c r="D6969" s="159" t="n">
        <v>944</v>
      </c>
      <c r="E6969" s="160" t="n">
        <v>7532.08</v>
      </c>
      <c r="F6969" s="160" t="n">
        <v>2435.22</v>
      </c>
    </row>
    <row r="6970">
      <c r="A6970" s="104" t="inlineStr">
        <is>
          <t>2025/26</t>
        </is>
      </c>
      <c r="B6970" s="104" t="inlineStr">
        <is>
          <t>HC-048</t>
        </is>
      </c>
      <c r="C6970" s="104" t="inlineStr">
        <is>
          <t>P041</t>
        </is>
      </c>
      <c r="D6970" s="159" t="n">
        <v>456</v>
      </c>
      <c r="E6970" s="160" t="n">
        <v>5153</v>
      </c>
      <c r="F6970" s="160" t="n">
        <v>2004.77</v>
      </c>
    </row>
    <row r="6971">
      <c r="A6971" s="104" t="inlineStr">
        <is>
          <t>2025/26</t>
        </is>
      </c>
      <c r="B6971" s="104" t="inlineStr">
        <is>
          <t>HC-048</t>
        </is>
      </c>
      <c r="C6971" s="104" t="inlineStr">
        <is>
          <t>P042</t>
        </is>
      </c>
      <c r="D6971" s="159" t="n">
        <v>741</v>
      </c>
      <c r="E6971" s="160" t="n">
        <v>3095.86</v>
      </c>
      <c r="F6971" s="160" t="n">
        <v>769.5700000000001</v>
      </c>
    </row>
    <row r="6972">
      <c r="A6972" s="104" t="inlineStr">
        <is>
          <t>2025/26</t>
        </is>
      </c>
      <c r="B6972" s="104" t="inlineStr">
        <is>
          <t>HC-049</t>
        </is>
      </c>
      <c r="C6972" s="104" t="inlineStr">
        <is>
          <t>P001</t>
        </is>
      </c>
      <c r="D6972" s="159" t="n">
        <v>4828</v>
      </c>
      <c r="E6972" s="160" t="n">
        <v>45400.52</v>
      </c>
      <c r="F6972" s="160" t="n">
        <v>16167.65</v>
      </c>
    </row>
    <row r="6973">
      <c r="A6973" s="104" t="inlineStr">
        <is>
          <t>2025/26</t>
        </is>
      </c>
      <c r="B6973" s="104" t="inlineStr">
        <is>
          <t>HC-049</t>
        </is>
      </c>
      <c r="C6973" s="104" t="inlineStr">
        <is>
          <t>P002</t>
        </is>
      </c>
      <c r="D6973" s="159" t="n">
        <v>7082</v>
      </c>
      <c r="E6973" s="160" t="n">
        <v>77379.67</v>
      </c>
      <c r="F6973" s="160" t="n">
        <v>29225.58</v>
      </c>
    </row>
    <row r="6974">
      <c r="A6974" s="104" t="inlineStr">
        <is>
          <t>2025/26</t>
        </is>
      </c>
      <c r="B6974" s="104" t="inlineStr">
        <is>
          <t>HC-049</t>
        </is>
      </c>
      <c r="C6974" s="104" t="inlineStr">
        <is>
          <t>P003</t>
        </is>
      </c>
      <c r="D6974" s="159" t="n">
        <v>9577</v>
      </c>
      <c r="E6974" s="160" t="n">
        <v>67324.50999999999</v>
      </c>
      <c r="F6974" s="160" t="n">
        <v>22523.51</v>
      </c>
    </row>
    <row r="6975">
      <c r="A6975" s="104" t="inlineStr">
        <is>
          <t>2025/26</t>
        </is>
      </c>
      <c r="B6975" s="104" t="inlineStr">
        <is>
          <t>HC-049</t>
        </is>
      </c>
      <c r="C6975" s="104" t="inlineStr">
        <is>
          <t>P004</t>
        </is>
      </c>
      <c r="D6975" s="159" t="n">
        <v>4319</v>
      </c>
      <c r="E6975" s="160" t="n">
        <v>35295.37</v>
      </c>
      <c r="F6975" s="160" t="n">
        <v>11427.76</v>
      </c>
    </row>
    <row r="6976">
      <c r="A6976" s="104" t="inlineStr">
        <is>
          <t>2025/26</t>
        </is>
      </c>
      <c r="B6976" s="104" t="inlineStr">
        <is>
          <t>HC-049</t>
        </is>
      </c>
      <c r="C6976" s="104" t="inlineStr">
        <is>
          <t>P005</t>
        </is>
      </c>
      <c r="D6976" s="159" t="n">
        <v>9259</v>
      </c>
      <c r="E6976" s="160" t="n">
        <v>72124.16</v>
      </c>
      <c r="F6976" s="160" t="n">
        <v>22574.41</v>
      </c>
    </row>
    <row r="6977">
      <c r="A6977" s="104" t="inlineStr">
        <is>
          <t>2025/26</t>
        </is>
      </c>
      <c r="B6977" s="104" t="inlineStr">
        <is>
          <t>HC-049</t>
        </is>
      </c>
      <c r="C6977" s="104" t="inlineStr">
        <is>
          <t>P006</t>
        </is>
      </c>
      <c r="D6977" s="159" t="n">
        <v>8594</v>
      </c>
      <c r="E6977" s="160" t="n">
        <v>72654.28</v>
      </c>
      <c r="F6977" s="160" t="n">
        <v>21170.44</v>
      </c>
    </row>
    <row r="6978">
      <c r="A6978" s="104" t="inlineStr">
        <is>
          <t>2025/26</t>
        </is>
      </c>
      <c r="B6978" s="104" t="inlineStr">
        <is>
          <t>HC-049</t>
        </is>
      </c>
      <c r="C6978" s="104" t="inlineStr">
        <is>
          <t>P007</t>
        </is>
      </c>
      <c r="D6978" s="159" t="n">
        <v>8075</v>
      </c>
      <c r="E6978" s="160" t="n">
        <v>63667.88</v>
      </c>
      <c r="F6978" s="160" t="n">
        <v>17177.5</v>
      </c>
    </row>
    <row r="6979">
      <c r="A6979" s="104" t="inlineStr">
        <is>
          <t>2025/26</t>
        </is>
      </c>
      <c r="B6979" s="104" t="inlineStr">
        <is>
          <t>HC-049</t>
        </is>
      </c>
      <c r="C6979" s="104" t="inlineStr">
        <is>
          <t>P008</t>
        </is>
      </c>
      <c r="D6979" s="159" t="n">
        <v>6982</v>
      </c>
      <c r="E6979" s="160" t="n">
        <v>53730.43</v>
      </c>
      <c r="F6979" s="160" t="n">
        <v>19715</v>
      </c>
    </row>
    <row r="6980">
      <c r="A6980" s="104" t="inlineStr">
        <is>
          <t>2025/26</t>
        </is>
      </c>
      <c r="B6980" s="104" t="inlineStr">
        <is>
          <t>HC-049</t>
        </is>
      </c>
      <c r="C6980" s="104" t="inlineStr">
        <is>
          <t>P009</t>
        </is>
      </c>
      <c r="D6980" s="159" t="n">
        <v>280</v>
      </c>
      <c r="E6980" s="160" t="n">
        <v>3699.08</v>
      </c>
      <c r="F6980" s="160" t="n">
        <v>1503.55</v>
      </c>
    </row>
    <row r="6981">
      <c r="A6981" s="104" t="inlineStr">
        <is>
          <t>2025/26</t>
        </is>
      </c>
      <c r="B6981" s="104" t="inlineStr">
        <is>
          <t>HC-049</t>
        </is>
      </c>
      <c r="C6981" s="104" t="inlineStr">
        <is>
          <t>P010</t>
        </is>
      </c>
      <c r="D6981" s="159" t="n">
        <v>9557</v>
      </c>
      <c r="E6981" s="160" t="n">
        <v>59007.38</v>
      </c>
      <c r="F6981" s="160" t="n">
        <v>19101.8</v>
      </c>
    </row>
    <row r="6982">
      <c r="A6982" s="104" t="inlineStr">
        <is>
          <t>2025/26</t>
        </is>
      </c>
      <c r="B6982" s="104" t="inlineStr">
        <is>
          <t>HC-049</t>
        </is>
      </c>
      <c r="C6982" s="104" t="inlineStr">
        <is>
          <t>P011</t>
        </is>
      </c>
      <c r="D6982" s="159" t="n">
        <v>8265</v>
      </c>
      <c r="E6982" s="160" t="n">
        <v>25122.71</v>
      </c>
      <c r="F6982" s="160" t="n">
        <v>5964.09</v>
      </c>
    </row>
    <row r="6983">
      <c r="A6983" s="104" t="inlineStr">
        <is>
          <t>2025/26</t>
        </is>
      </c>
      <c r="B6983" s="104" t="inlineStr">
        <is>
          <t>HC-049</t>
        </is>
      </c>
      <c r="C6983" s="104" t="inlineStr">
        <is>
          <t>P012</t>
        </is>
      </c>
      <c r="D6983" s="159" t="n">
        <v>9578</v>
      </c>
      <c r="E6983" s="160" t="n">
        <v>37307.63</v>
      </c>
      <c r="F6983" s="160" t="n">
        <v>11273.87</v>
      </c>
    </row>
    <row r="6984">
      <c r="A6984" s="104" t="inlineStr">
        <is>
          <t>2025/26</t>
        </is>
      </c>
      <c r="B6984" s="104" t="inlineStr">
        <is>
          <t>HC-049</t>
        </is>
      </c>
      <c r="C6984" s="104" t="inlineStr">
        <is>
          <t>P013</t>
        </is>
      </c>
      <c r="D6984" s="159" t="n">
        <v>9737</v>
      </c>
      <c r="E6984" s="160" t="n">
        <v>35146.3</v>
      </c>
      <c r="F6984" s="160" t="n">
        <v>9103.76</v>
      </c>
    </row>
    <row r="6985">
      <c r="A6985" s="104" t="inlineStr">
        <is>
          <t>2025/26</t>
        </is>
      </c>
      <c r="B6985" s="104" t="inlineStr">
        <is>
          <t>HC-049</t>
        </is>
      </c>
      <c r="C6985" s="104" t="inlineStr">
        <is>
          <t>P014</t>
        </is>
      </c>
      <c r="D6985" s="159" t="n">
        <v>10998</v>
      </c>
      <c r="E6985" s="160" t="n">
        <v>44926.75</v>
      </c>
      <c r="F6985" s="160" t="n">
        <v>12610.26</v>
      </c>
    </row>
    <row r="6986">
      <c r="A6986" s="104" t="inlineStr">
        <is>
          <t>2025/26</t>
        </is>
      </c>
      <c r="B6986" s="104" t="inlineStr">
        <is>
          <t>HC-049</t>
        </is>
      </c>
      <c r="C6986" s="104" t="inlineStr">
        <is>
          <t>P015</t>
        </is>
      </c>
      <c r="D6986" s="159" t="n">
        <v>7482</v>
      </c>
      <c r="E6986" s="160" t="n">
        <v>36960.04</v>
      </c>
      <c r="F6986" s="160" t="n">
        <v>12365.63</v>
      </c>
    </row>
    <row r="6987">
      <c r="A6987" s="104" t="inlineStr">
        <is>
          <t>2025/26</t>
        </is>
      </c>
      <c r="B6987" s="104" t="inlineStr">
        <is>
          <t>HC-049</t>
        </is>
      </c>
      <c r="C6987" s="104" t="inlineStr">
        <is>
          <t>P016</t>
        </is>
      </c>
      <c r="D6987" s="159" t="n">
        <v>4188</v>
      </c>
      <c r="E6987" s="160" t="n">
        <v>27058.38</v>
      </c>
      <c r="F6987" s="160" t="n">
        <v>8468.4</v>
      </c>
    </row>
    <row r="6988">
      <c r="A6988" s="104" t="inlineStr">
        <is>
          <t>2025/26</t>
        </is>
      </c>
      <c r="B6988" s="104" t="inlineStr">
        <is>
          <t>HC-049</t>
        </is>
      </c>
      <c r="C6988" s="104" t="inlineStr">
        <is>
          <t>P017</t>
        </is>
      </c>
      <c r="D6988" s="159" t="n">
        <v>3787</v>
      </c>
      <c r="E6988" s="160" t="n">
        <v>26986.59</v>
      </c>
      <c r="F6988" s="160" t="n">
        <v>9319.27</v>
      </c>
    </row>
    <row r="6989">
      <c r="A6989" s="104" t="inlineStr">
        <is>
          <t>2025/26</t>
        </is>
      </c>
      <c r="B6989" s="104" t="inlineStr">
        <is>
          <t>HC-049</t>
        </is>
      </c>
      <c r="C6989" s="104" t="inlineStr">
        <is>
          <t>P018</t>
        </is>
      </c>
      <c r="D6989" s="159" t="n">
        <v>8752</v>
      </c>
      <c r="E6989" s="160" t="n">
        <v>24114.02</v>
      </c>
      <c r="F6989" s="160" t="n">
        <v>5205.77</v>
      </c>
    </row>
    <row r="6990">
      <c r="A6990" s="104" t="inlineStr">
        <is>
          <t>2025/26</t>
        </is>
      </c>
      <c r="B6990" s="104" t="inlineStr">
        <is>
          <t>HC-049</t>
        </is>
      </c>
      <c r="C6990" s="104" t="inlineStr">
        <is>
          <t>P019</t>
        </is>
      </c>
      <c r="D6990" s="159" t="n">
        <v>11203</v>
      </c>
      <c r="E6990" s="160" t="n">
        <v>29805.73</v>
      </c>
      <c r="F6990" s="160" t="n">
        <v>7720.22</v>
      </c>
    </row>
    <row r="6991">
      <c r="A6991" s="104" t="inlineStr">
        <is>
          <t>2025/26</t>
        </is>
      </c>
      <c r="B6991" s="104" t="inlineStr">
        <is>
          <t>HC-049</t>
        </is>
      </c>
      <c r="C6991" s="104" t="inlineStr">
        <is>
          <t>P020</t>
        </is>
      </c>
      <c r="D6991" s="159" t="n">
        <v>7223</v>
      </c>
      <c r="E6991" s="160" t="n">
        <v>19213.63</v>
      </c>
      <c r="F6991" s="160" t="n">
        <v>4976.67</v>
      </c>
    </row>
    <row r="6992">
      <c r="A6992" s="104" t="inlineStr">
        <is>
          <t>2025/26</t>
        </is>
      </c>
      <c r="B6992" s="104" t="inlineStr">
        <is>
          <t>HC-049</t>
        </is>
      </c>
      <c r="C6992" s="104" t="inlineStr">
        <is>
          <t>P021</t>
        </is>
      </c>
      <c r="D6992" s="159" t="n">
        <v>10599</v>
      </c>
      <c r="E6992" s="160" t="n">
        <v>36251.99</v>
      </c>
      <c r="F6992" s="160" t="n">
        <v>10173.64</v>
      </c>
    </row>
    <row r="6993">
      <c r="A6993" s="104" t="inlineStr">
        <is>
          <t>2025/26</t>
        </is>
      </c>
      <c r="B6993" s="104" t="inlineStr">
        <is>
          <t>HC-049</t>
        </is>
      </c>
      <c r="C6993" s="104" t="inlineStr">
        <is>
          <t>P022</t>
        </is>
      </c>
      <c r="D6993" s="159" t="n">
        <v>9732</v>
      </c>
      <c r="E6993" s="160" t="n">
        <v>31435.68</v>
      </c>
      <c r="F6993" s="160" t="n">
        <v>8481.08</v>
      </c>
    </row>
    <row r="6994">
      <c r="A6994" s="104" t="inlineStr">
        <is>
          <t>2025/26</t>
        </is>
      </c>
      <c r="B6994" s="104" t="inlineStr">
        <is>
          <t>HC-049</t>
        </is>
      </c>
      <c r="C6994" s="104" t="inlineStr">
        <is>
          <t>P023</t>
        </is>
      </c>
      <c r="D6994" s="159" t="n">
        <v>10521</v>
      </c>
      <c r="E6994" s="160" t="n">
        <v>21989.51</v>
      </c>
      <c r="F6994" s="160" t="n">
        <v>4272.39</v>
      </c>
    </row>
    <row r="6995">
      <c r="A6995" s="104" t="inlineStr">
        <is>
          <t>2025/26</t>
        </is>
      </c>
      <c r="B6995" s="104" t="inlineStr">
        <is>
          <t>HC-049</t>
        </is>
      </c>
      <c r="C6995" s="104" t="inlineStr">
        <is>
          <t>P024</t>
        </is>
      </c>
      <c r="D6995" s="159" t="n">
        <v>12004</v>
      </c>
      <c r="E6995" s="160" t="n">
        <v>27366.24</v>
      </c>
      <c r="F6995" s="160" t="n">
        <v>5612.34</v>
      </c>
    </row>
    <row r="6996">
      <c r="A6996" s="104" t="inlineStr">
        <is>
          <t>2025/26</t>
        </is>
      </c>
      <c r="B6996" s="104" t="inlineStr">
        <is>
          <t>HC-049</t>
        </is>
      </c>
      <c r="C6996" s="104" t="inlineStr">
        <is>
          <t>P025</t>
        </is>
      </c>
      <c r="D6996" s="159" t="n">
        <v>9460</v>
      </c>
      <c r="E6996" s="160" t="n">
        <v>37748.47</v>
      </c>
      <c r="F6996" s="160" t="n">
        <v>13849.7</v>
      </c>
    </row>
    <row r="6997">
      <c r="A6997" s="104" t="inlineStr">
        <is>
          <t>2025/26</t>
        </is>
      </c>
      <c r="B6997" s="104" t="inlineStr">
        <is>
          <t>HC-049</t>
        </is>
      </c>
      <c r="C6997" s="104" t="inlineStr">
        <is>
          <t>P026</t>
        </is>
      </c>
      <c r="D6997" s="159" t="n">
        <v>5919</v>
      </c>
      <c r="E6997" s="160" t="n">
        <v>27547.66</v>
      </c>
      <c r="F6997" s="160" t="n">
        <v>8918.27</v>
      </c>
    </row>
    <row r="6998">
      <c r="A6998" s="104" t="inlineStr">
        <is>
          <t>2025/26</t>
        </is>
      </c>
      <c r="B6998" s="104" t="inlineStr">
        <is>
          <t>HC-049</t>
        </is>
      </c>
      <c r="C6998" s="104" t="inlineStr">
        <is>
          <t>P027</t>
        </is>
      </c>
      <c r="D6998" s="159" t="n">
        <v>4721</v>
      </c>
      <c r="E6998" s="160" t="n">
        <v>21968.02</v>
      </c>
      <c r="F6998" s="160" t="n">
        <v>7112.17</v>
      </c>
    </row>
    <row r="6999">
      <c r="A6999" s="104" t="inlineStr">
        <is>
          <t>2025/26</t>
        </is>
      </c>
      <c r="B6999" s="104" t="inlineStr">
        <is>
          <t>HC-049</t>
        </is>
      </c>
      <c r="C6999" s="104" t="inlineStr">
        <is>
          <t>P028</t>
        </is>
      </c>
      <c r="D6999" s="159" t="n">
        <v>6436</v>
      </c>
      <c r="E6999" s="160" t="n">
        <v>31792.55</v>
      </c>
      <c r="F6999" s="160" t="n">
        <v>10978.35</v>
      </c>
    </row>
    <row r="7000">
      <c r="A7000" s="104" t="inlineStr">
        <is>
          <t>2025/26</t>
        </is>
      </c>
      <c r="B7000" s="104" t="inlineStr">
        <is>
          <t>HC-049</t>
        </is>
      </c>
      <c r="C7000" s="104" t="inlineStr">
        <is>
          <t>P029</t>
        </is>
      </c>
      <c r="D7000" s="159" t="n">
        <v>17172</v>
      </c>
      <c r="E7000" s="160" t="n">
        <v>34258.73</v>
      </c>
      <c r="F7000" s="160" t="n">
        <v>5176.99</v>
      </c>
    </row>
    <row r="7001">
      <c r="A7001" s="104" t="inlineStr">
        <is>
          <t>2025/26</t>
        </is>
      </c>
      <c r="B7001" s="104" t="inlineStr">
        <is>
          <t>HC-049</t>
        </is>
      </c>
      <c r="C7001" s="104" t="inlineStr">
        <is>
          <t>P030</t>
        </is>
      </c>
      <c r="D7001" s="159" t="n">
        <v>9149</v>
      </c>
      <c r="E7001" s="160" t="n">
        <v>28682.09</v>
      </c>
      <c r="F7001" s="160" t="n">
        <v>5571.69</v>
      </c>
    </row>
    <row r="7002">
      <c r="A7002" s="104" t="inlineStr">
        <is>
          <t>2025/26</t>
        </is>
      </c>
      <c r="B7002" s="104" t="inlineStr">
        <is>
          <t>HC-049</t>
        </is>
      </c>
      <c r="C7002" s="104" t="inlineStr">
        <is>
          <t>P031</t>
        </is>
      </c>
      <c r="D7002" s="159" t="n">
        <v>4176</v>
      </c>
      <c r="E7002" s="160" t="n">
        <v>21821</v>
      </c>
      <c r="F7002" s="160" t="n">
        <v>6593.54</v>
      </c>
    </row>
    <row r="7003">
      <c r="A7003" s="104" t="inlineStr">
        <is>
          <t>2025/26</t>
        </is>
      </c>
      <c r="B7003" s="104" t="inlineStr">
        <is>
          <t>HC-049</t>
        </is>
      </c>
      <c r="C7003" s="104" t="inlineStr">
        <is>
          <t>P032</t>
        </is>
      </c>
      <c r="D7003" s="159" t="n">
        <v>5154</v>
      </c>
      <c r="E7003" s="160" t="n">
        <v>12734.31</v>
      </c>
      <c r="F7003" s="160" t="n">
        <v>2885.93</v>
      </c>
    </row>
    <row r="7004">
      <c r="A7004" s="104" t="inlineStr">
        <is>
          <t>2025/26</t>
        </is>
      </c>
      <c r="B7004" s="104" t="inlineStr">
        <is>
          <t>HC-049</t>
        </is>
      </c>
      <c r="C7004" s="104" t="inlineStr">
        <is>
          <t>P033</t>
        </is>
      </c>
      <c r="D7004" s="159" t="n">
        <v>3466</v>
      </c>
      <c r="E7004" s="160" t="n">
        <v>11196.18</v>
      </c>
      <c r="F7004" s="160" t="n">
        <v>2899.89</v>
      </c>
    </row>
    <row r="7005">
      <c r="A7005" s="104" t="inlineStr">
        <is>
          <t>2025/26</t>
        </is>
      </c>
      <c r="B7005" s="104" t="inlineStr">
        <is>
          <t>HC-049</t>
        </is>
      </c>
      <c r="C7005" s="104" t="inlineStr">
        <is>
          <t>P034</t>
        </is>
      </c>
      <c r="D7005" s="159" t="n">
        <v>2433</v>
      </c>
      <c r="E7005" s="160" t="n">
        <v>10632.89</v>
      </c>
      <c r="F7005" s="160" t="n">
        <v>3327.71</v>
      </c>
    </row>
    <row r="7006">
      <c r="A7006" s="104" t="inlineStr">
        <is>
          <t>2025/26</t>
        </is>
      </c>
      <c r="B7006" s="104" t="inlineStr">
        <is>
          <t>HC-049</t>
        </is>
      </c>
      <c r="C7006" s="104" t="inlineStr">
        <is>
          <t>P035</t>
        </is>
      </c>
      <c r="D7006" s="159" t="n">
        <v>3360</v>
      </c>
      <c r="E7006" s="160" t="n">
        <v>12447.08</v>
      </c>
      <c r="F7006" s="160" t="n">
        <v>3492.67</v>
      </c>
    </row>
    <row r="7007">
      <c r="A7007" s="104" t="inlineStr">
        <is>
          <t>2025/26</t>
        </is>
      </c>
      <c r="B7007" s="104" t="inlineStr">
        <is>
          <t>HC-049</t>
        </is>
      </c>
      <c r="C7007" s="104" t="inlineStr">
        <is>
          <t>P036</t>
        </is>
      </c>
      <c r="D7007" s="159" t="n">
        <v>2493</v>
      </c>
      <c r="E7007" s="160" t="n">
        <v>9951.59</v>
      </c>
      <c r="F7007" s="160" t="n">
        <v>2900.29</v>
      </c>
    </row>
    <row r="7008">
      <c r="A7008" s="104" t="inlineStr">
        <is>
          <t>2025/26</t>
        </is>
      </c>
      <c r="B7008" s="104" t="inlineStr">
        <is>
          <t>HC-049</t>
        </is>
      </c>
      <c r="C7008" s="104" t="inlineStr">
        <is>
          <t>P037</t>
        </is>
      </c>
      <c r="D7008" s="159" t="n">
        <v>3704</v>
      </c>
      <c r="E7008" s="160" t="n">
        <v>13375.64</v>
      </c>
      <c r="F7008" s="160" t="n">
        <v>4475.34</v>
      </c>
    </row>
    <row r="7009">
      <c r="A7009" s="104" t="inlineStr">
        <is>
          <t>2025/26</t>
        </is>
      </c>
      <c r="B7009" s="104" t="inlineStr">
        <is>
          <t>HC-049</t>
        </is>
      </c>
      <c r="C7009" s="104" t="inlineStr">
        <is>
          <t>P038</t>
        </is>
      </c>
      <c r="D7009" s="159" t="n">
        <v>1830</v>
      </c>
      <c r="E7009" s="160" t="n">
        <v>11998.22</v>
      </c>
      <c r="F7009" s="160" t="n">
        <v>3884.35</v>
      </c>
    </row>
    <row r="7010">
      <c r="A7010" s="104" t="inlineStr">
        <is>
          <t>2025/26</t>
        </is>
      </c>
      <c r="B7010" s="104" t="inlineStr">
        <is>
          <t>HC-049</t>
        </is>
      </c>
      <c r="C7010" s="104" t="inlineStr">
        <is>
          <t>P039</t>
        </is>
      </c>
      <c r="D7010" s="159" t="n">
        <v>2006</v>
      </c>
      <c r="E7010" s="160" t="n">
        <v>13148.51</v>
      </c>
      <c r="F7010" s="160" t="n">
        <v>4398.41</v>
      </c>
    </row>
    <row r="7011">
      <c r="A7011" s="104" t="inlineStr">
        <is>
          <t>2025/26</t>
        </is>
      </c>
      <c r="B7011" s="104" t="inlineStr">
        <is>
          <t>HC-049</t>
        </is>
      </c>
      <c r="C7011" s="104" t="inlineStr">
        <is>
          <t>P040</t>
        </is>
      </c>
      <c r="D7011" s="159" t="n">
        <v>711</v>
      </c>
      <c r="E7011" s="160" t="n">
        <v>5684.99</v>
      </c>
      <c r="F7011" s="160" t="n">
        <v>1840.14</v>
      </c>
    </row>
    <row r="7012">
      <c r="A7012" s="104" t="inlineStr">
        <is>
          <t>2025/26</t>
        </is>
      </c>
      <c r="B7012" s="104" t="inlineStr">
        <is>
          <t>HC-049</t>
        </is>
      </c>
      <c r="C7012" s="104" t="inlineStr">
        <is>
          <t>P041</t>
        </is>
      </c>
      <c r="D7012" s="159" t="n">
        <v>371</v>
      </c>
      <c r="E7012" s="160" t="n">
        <v>4193.64</v>
      </c>
      <c r="F7012" s="160" t="n">
        <v>1631.07</v>
      </c>
    </row>
    <row r="7013">
      <c r="A7013" s="104" t="inlineStr">
        <is>
          <t>2025/26</t>
        </is>
      </c>
      <c r="B7013" s="104" t="inlineStr">
        <is>
          <t>HC-049</t>
        </is>
      </c>
      <c r="C7013" s="104" t="inlineStr">
        <is>
          <t>P042</t>
        </is>
      </c>
      <c r="D7013" s="159" t="n">
        <v>723</v>
      </c>
      <c r="E7013" s="160" t="n">
        <v>3024.75</v>
      </c>
      <c r="F7013" s="160" t="n">
        <v>751.73</v>
      </c>
    </row>
    <row r="7014">
      <c r="A7014" s="104" t="inlineStr">
        <is>
          <t>2025/26</t>
        </is>
      </c>
      <c r="B7014" s="104" t="inlineStr">
        <is>
          <t>HC-050</t>
        </is>
      </c>
      <c r="C7014" s="104" t="inlineStr">
        <is>
          <t>P001</t>
        </is>
      </c>
      <c r="D7014" s="159" t="n">
        <v>6027</v>
      </c>
      <c r="E7014" s="160" t="n">
        <v>56676.12</v>
      </c>
      <c r="F7014" s="160" t="n">
        <v>20219.46</v>
      </c>
    </row>
    <row r="7015">
      <c r="A7015" s="104" t="inlineStr">
        <is>
          <t>2025/26</t>
        </is>
      </c>
      <c r="B7015" s="104" t="inlineStr">
        <is>
          <t>HC-050</t>
        </is>
      </c>
      <c r="C7015" s="104" t="inlineStr">
        <is>
          <t>P002</t>
        </is>
      </c>
      <c r="D7015" s="159" t="n">
        <v>8322</v>
      </c>
      <c r="E7015" s="160" t="n">
        <v>90915.55</v>
      </c>
      <c r="F7015" s="160" t="n">
        <v>34393.88</v>
      </c>
    </row>
    <row r="7016">
      <c r="A7016" s="104" t="inlineStr">
        <is>
          <t>2025/26</t>
        </is>
      </c>
      <c r="B7016" s="104" t="inlineStr">
        <is>
          <t>HC-050</t>
        </is>
      </c>
      <c r="C7016" s="104" t="inlineStr">
        <is>
          <t>P003</t>
        </is>
      </c>
      <c r="D7016" s="159" t="n">
        <v>11852</v>
      </c>
      <c r="E7016" s="160" t="n">
        <v>83312.05</v>
      </c>
      <c r="F7016" s="160" t="n">
        <v>27922.52</v>
      </c>
    </row>
    <row r="7017">
      <c r="A7017" s="104" t="inlineStr">
        <is>
          <t>2025/26</t>
        </is>
      </c>
      <c r="B7017" s="104" t="inlineStr">
        <is>
          <t>HC-050</t>
        </is>
      </c>
      <c r="C7017" s="104" t="inlineStr">
        <is>
          <t>P004</t>
        </is>
      </c>
      <c r="D7017" s="159" t="n">
        <v>5365</v>
      </c>
      <c r="E7017" s="160" t="n">
        <v>43835.4</v>
      </c>
      <c r="F7017" s="160" t="n">
        <v>14215.34</v>
      </c>
    </row>
    <row r="7018">
      <c r="A7018" s="104" t="inlineStr">
        <is>
          <t>2025/26</t>
        </is>
      </c>
      <c r="B7018" s="104" t="inlineStr">
        <is>
          <t>HC-050</t>
        </is>
      </c>
      <c r="C7018" s="104" t="inlineStr">
        <is>
          <t>P005</t>
        </is>
      </c>
      <c r="D7018" s="159" t="n">
        <v>11432</v>
      </c>
      <c r="E7018" s="160" t="n">
        <v>89062.22</v>
      </c>
      <c r="F7018" s="160" t="n">
        <v>27917.36</v>
      </c>
    </row>
    <row r="7019">
      <c r="A7019" s="104" t="inlineStr">
        <is>
          <t>2025/26</t>
        </is>
      </c>
      <c r="B7019" s="104" t="inlineStr">
        <is>
          <t>HC-050</t>
        </is>
      </c>
      <c r="C7019" s="104" t="inlineStr">
        <is>
          <t>P006</t>
        </is>
      </c>
      <c r="D7019" s="159" t="n">
        <v>10214</v>
      </c>
      <c r="E7019" s="160" t="n">
        <v>86351.83</v>
      </c>
      <c r="F7019" s="160" t="n">
        <v>25205.54</v>
      </c>
    </row>
    <row r="7020">
      <c r="A7020" s="104" t="inlineStr">
        <is>
          <t>2025/26</t>
        </is>
      </c>
      <c r="B7020" s="104" t="inlineStr">
        <is>
          <t>HC-050</t>
        </is>
      </c>
      <c r="C7020" s="104" t="inlineStr">
        <is>
          <t>P007</t>
        </is>
      </c>
      <c r="D7020" s="159" t="n">
        <v>10905</v>
      </c>
      <c r="E7020" s="160" t="n">
        <v>85989.03999999999</v>
      </c>
      <c r="F7020" s="160" t="n">
        <v>23239.11</v>
      </c>
    </row>
    <row r="7021">
      <c r="A7021" s="104" t="inlineStr">
        <is>
          <t>2025/26</t>
        </is>
      </c>
      <c r="B7021" s="104" t="inlineStr">
        <is>
          <t>HC-050</t>
        </is>
      </c>
      <c r="C7021" s="104" t="inlineStr">
        <is>
          <t>P008</t>
        </is>
      </c>
      <c r="D7021" s="159" t="n">
        <v>8507</v>
      </c>
      <c r="E7021" s="160" t="n">
        <v>65462.99</v>
      </c>
      <c r="F7021" s="160" t="n">
        <v>24053.52</v>
      </c>
    </row>
    <row r="7022">
      <c r="A7022" s="104" t="inlineStr">
        <is>
          <t>2025/26</t>
        </is>
      </c>
      <c r="B7022" s="104" t="inlineStr">
        <is>
          <t>HC-050</t>
        </is>
      </c>
      <c r="C7022" s="104" t="inlineStr">
        <is>
          <t>P009</t>
        </is>
      </c>
      <c r="D7022" s="159" t="n">
        <v>374</v>
      </c>
      <c r="E7022" s="160" t="n">
        <v>4941.42</v>
      </c>
      <c r="F7022" s="160" t="n">
        <v>2000.69</v>
      </c>
    </row>
    <row r="7023">
      <c r="A7023" s="104" t="inlineStr">
        <is>
          <t>2025/26</t>
        </is>
      </c>
      <c r="B7023" s="104" t="inlineStr">
        <is>
          <t>HC-050</t>
        </is>
      </c>
      <c r="C7023" s="104" t="inlineStr">
        <is>
          <t>P010</t>
        </is>
      </c>
      <c r="D7023" s="159" t="n">
        <v>11544</v>
      </c>
      <c r="E7023" s="160" t="n">
        <v>71287.39999999999</v>
      </c>
      <c r="F7023" s="160" t="n">
        <v>23114.45</v>
      </c>
    </row>
    <row r="7024">
      <c r="A7024" s="104" t="inlineStr">
        <is>
          <t>2025/26</t>
        </is>
      </c>
      <c r="B7024" s="104" t="inlineStr">
        <is>
          <t>HC-050</t>
        </is>
      </c>
      <c r="C7024" s="104" t="inlineStr">
        <is>
          <t>P011</t>
        </is>
      </c>
      <c r="D7024" s="159" t="n">
        <v>10218</v>
      </c>
      <c r="E7024" s="160" t="n">
        <v>31060.25</v>
      </c>
      <c r="F7024" s="160" t="n">
        <v>7387.12</v>
      </c>
    </row>
    <row r="7025">
      <c r="A7025" s="104" t="inlineStr">
        <is>
          <t>2025/26</t>
        </is>
      </c>
      <c r="B7025" s="104" t="inlineStr">
        <is>
          <t>HC-050</t>
        </is>
      </c>
      <c r="C7025" s="104" t="inlineStr">
        <is>
          <t>P012</t>
        </is>
      </c>
      <c r="D7025" s="159" t="n">
        <v>12038</v>
      </c>
      <c r="E7025" s="160" t="n">
        <v>46885.78</v>
      </c>
      <c r="F7025" s="160" t="n">
        <v>14191.28</v>
      </c>
    </row>
    <row r="7026">
      <c r="A7026" s="104" t="inlineStr">
        <is>
          <t>2025/26</t>
        </is>
      </c>
      <c r="B7026" s="104" t="inlineStr">
        <is>
          <t>HC-050</t>
        </is>
      </c>
      <c r="C7026" s="104" t="inlineStr">
        <is>
          <t>P013</t>
        </is>
      </c>
      <c r="D7026" s="159" t="n">
        <v>12423</v>
      </c>
      <c r="E7026" s="160" t="n">
        <v>44851.06</v>
      </c>
      <c r="F7026" s="160" t="n">
        <v>11634.48</v>
      </c>
    </row>
    <row r="7027">
      <c r="A7027" s="104" t="inlineStr">
        <is>
          <t>2025/26</t>
        </is>
      </c>
      <c r="B7027" s="104" t="inlineStr">
        <is>
          <t>HC-050</t>
        </is>
      </c>
      <c r="C7027" s="104" t="inlineStr">
        <is>
          <t>P014</t>
        </is>
      </c>
      <c r="D7027" s="159" t="n">
        <v>13986</v>
      </c>
      <c r="E7027" s="160" t="n">
        <v>57139.39</v>
      </c>
      <c r="F7027" s="160" t="n">
        <v>16061.13</v>
      </c>
    </row>
    <row r="7028">
      <c r="A7028" s="104" t="inlineStr">
        <is>
          <t>2025/26</t>
        </is>
      </c>
      <c r="B7028" s="104" t="inlineStr">
        <is>
          <t>HC-050</t>
        </is>
      </c>
      <c r="C7028" s="104" t="inlineStr">
        <is>
          <t>P015</t>
        </is>
      </c>
      <c r="D7028" s="159" t="n">
        <v>9665</v>
      </c>
      <c r="E7028" s="160" t="n">
        <v>47743.25</v>
      </c>
      <c r="F7028" s="160" t="n">
        <v>15995.58</v>
      </c>
    </row>
    <row r="7029">
      <c r="A7029" s="104" t="inlineStr">
        <is>
          <t>2025/26</t>
        </is>
      </c>
      <c r="B7029" s="104" t="inlineStr">
        <is>
          <t>HC-050</t>
        </is>
      </c>
      <c r="C7029" s="104" t="inlineStr">
        <is>
          <t>P016</t>
        </is>
      </c>
      <c r="D7029" s="159" t="n">
        <v>5241</v>
      </c>
      <c r="E7029" s="160" t="n">
        <v>33857.19</v>
      </c>
      <c r="F7029" s="160" t="n">
        <v>10613.24</v>
      </c>
    </row>
    <row r="7030">
      <c r="A7030" s="104" t="inlineStr">
        <is>
          <t>2025/26</t>
        </is>
      </c>
      <c r="B7030" s="104" t="inlineStr">
        <is>
          <t>HC-050</t>
        </is>
      </c>
      <c r="C7030" s="104" t="inlineStr">
        <is>
          <t>P017</t>
        </is>
      </c>
      <c r="D7030" s="159" t="n">
        <v>4639</v>
      </c>
      <c r="E7030" s="160" t="n">
        <v>33039.95</v>
      </c>
      <c r="F7030" s="160" t="n">
        <v>11426.98</v>
      </c>
    </row>
    <row r="7031">
      <c r="A7031" s="104" t="inlineStr">
        <is>
          <t>2025/26</t>
        </is>
      </c>
      <c r="B7031" s="104" t="inlineStr">
        <is>
          <t>HC-050</t>
        </is>
      </c>
      <c r="C7031" s="104" t="inlineStr">
        <is>
          <t>P018</t>
        </is>
      </c>
      <c r="D7031" s="159" t="n">
        <v>10901</v>
      </c>
      <c r="E7031" s="160" t="n">
        <v>30032.53</v>
      </c>
      <c r="F7031" s="160" t="n">
        <v>6492.17</v>
      </c>
    </row>
    <row r="7032">
      <c r="A7032" s="104" t="inlineStr">
        <is>
          <t>2025/26</t>
        </is>
      </c>
      <c r="B7032" s="104" t="inlineStr">
        <is>
          <t>HC-050</t>
        </is>
      </c>
      <c r="C7032" s="104" t="inlineStr">
        <is>
          <t>P019</t>
        </is>
      </c>
      <c r="D7032" s="159" t="n">
        <v>13356</v>
      </c>
      <c r="E7032" s="160" t="n">
        <v>35526.67</v>
      </c>
      <c r="F7032" s="160" t="n">
        <v>9216.65</v>
      </c>
    </row>
    <row r="7033">
      <c r="A7033" s="104" t="inlineStr">
        <is>
          <t>2025/26</t>
        </is>
      </c>
      <c r="B7033" s="104" t="inlineStr">
        <is>
          <t>HC-050</t>
        </is>
      </c>
      <c r="C7033" s="104" t="inlineStr">
        <is>
          <t>P020</t>
        </is>
      </c>
      <c r="D7033" s="159" t="n">
        <v>8863</v>
      </c>
      <c r="E7033" s="160" t="n">
        <v>23579.59</v>
      </c>
      <c r="F7033" s="160" t="n">
        <v>6117.66</v>
      </c>
    </row>
    <row r="7034">
      <c r="A7034" s="104" t="inlineStr">
        <is>
          <t>2025/26</t>
        </is>
      </c>
      <c r="B7034" s="104" t="inlineStr">
        <is>
          <t>HC-050</t>
        </is>
      </c>
      <c r="C7034" s="104" t="inlineStr">
        <is>
          <t>P021</t>
        </is>
      </c>
      <c r="D7034" s="159" t="n">
        <v>13629</v>
      </c>
      <c r="E7034" s="160" t="n">
        <v>46615.15</v>
      </c>
      <c r="F7034" s="160" t="n">
        <v>13102.48</v>
      </c>
    </row>
    <row r="7035">
      <c r="A7035" s="104" t="inlineStr">
        <is>
          <t>2025/26</t>
        </is>
      </c>
      <c r="B7035" s="104" t="inlineStr">
        <is>
          <t>HC-050</t>
        </is>
      </c>
      <c r="C7035" s="104" t="inlineStr">
        <is>
          <t>P022</t>
        </is>
      </c>
      <c r="D7035" s="159" t="n">
        <v>12187</v>
      </c>
      <c r="E7035" s="160" t="n">
        <v>39365.24</v>
      </c>
      <c r="F7035" s="160" t="n">
        <v>10641.1</v>
      </c>
    </row>
    <row r="7036">
      <c r="A7036" s="104" t="inlineStr">
        <is>
          <t>2025/26</t>
        </is>
      </c>
      <c r="B7036" s="104" t="inlineStr">
        <is>
          <t>HC-050</t>
        </is>
      </c>
      <c r="C7036" s="104" t="inlineStr">
        <is>
          <t>P023</t>
        </is>
      </c>
      <c r="D7036" s="159" t="n">
        <v>12577</v>
      </c>
      <c r="E7036" s="160" t="n">
        <v>26287.03</v>
      </c>
      <c r="F7036" s="160" t="n">
        <v>5115.3</v>
      </c>
    </row>
    <row r="7037">
      <c r="A7037" s="104" t="inlineStr">
        <is>
          <t>2025/26</t>
        </is>
      </c>
      <c r="B7037" s="104" t="inlineStr">
        <is>
          <t>HC-050</t>
        </is>
      </c>
      <c r="C7037" s="104" t="inlineStr">
        <is>
          <t>P024</t>
        </is>
      </c>
      <c r="D7037" s="159" t="n">
        <v>14783</v>
      </c>
      <c r="E7037" s="160" t="n">
        <v>33703.7</v>
      </c>
      <c r="F7037" s="160" t="n">
        <v>6920.55</v>
      </c>
    </row>
    <row r="7038">
      <c r="A7038" s="104" t="inlineStr">
        <is>
          <t>2025/26</t>
        </is>
      </c>
      <c r="B7038" s="104" t="inlineStr">
        <is>
          <t>HC-050</t>
        </is>
      </c>
      <c r="C7038" s="104" t="inlineStr">
        <is>
          <t>P025</t>
        </is>
      </c>
      <c r="D7038" s="159" t="n">
        <v>12087</v>
      </c>
      <c r="E7038" s="160" t="n">
        <v>48225.33</v>
      </c>
      <c r="F7038" s="160" t="n">
        <v>17723.06</v>
      </c>
    </row>
    <row r="7039">
      <c r="A7039" s="104" t="inlineStr">
        <is>
          <t>2025/26</t>
        </is>
      </c>
      <c r="B7039" s="104" t="inlineStr">
        <is>
          <t>HC-050</t>
        </is>
      </c>
      <c r="C7039" s="104" t="inlineStr">
        <is>
          <t>P026</t>
        </is>
      </c>
      <c r="D7039" s="159" t="n">
        <v>6947</v>
      </c>
      <c r="E7039" s="160" t="n">
        <v>32339.4</v>
      </c>
      <c r="F7039" s="160" t="n">
        <v>10486.84</v>
      </c>
    </row>
    <row r="7040">
      <c r="A7040" s="104" t="inlineStr">
        <is>
          <t>2025/26</t>
        </is>
      </c>
      <c r="B7040" s="104" t="inlineStr">
        <is>
          <t>HC-050</t>
        </is>
      </c>
      <c r="C7040" s="104" t="inlineStr">
        <is>
          <t>P027</t>
        </is>
      </c>
      <c r="D7040" s="159" t="n">
        <v>6054</v>
      </c>
      <c r="E7040" s="160" t="n">
        <v>28189.11</v>
      </c>
      <c r="F7040" s="160" t="n">
        <v>9142.26</v>
      </c>
    </row>
    <row r="7041">
      <c r="A7041" s="104" t="inlineStr">
        <is>
          <t>2025/26</t>
        </is>
      </c>
      <c r="B7041" s="104" t="inlineStr">
        <is>
          <t>HC-050</t>
        </is>
      </c>
      <c r="C7041" s="104" t="inlineStr">
        <is>
          <t>P028</t>
        </is>
      </c>
      <c r="D7041" s="159" t="n">
        <v>8154</v>
      </c>
      <c r="E7041" s="160" t="n">
        <v>40278.64</v>
      </c>
      <c r="F7041" s="160" t="n">
        <v>13928.58</v>
      </c>
    </row>
    <row r="7042">
      <c r="A7042" s="104" t="inlineStr">
        <is>
          <t>2025/26</t>
        </is>
      </c>
      <c r="B7042" s="104" t="inlineStr">
        <is>
          <t>HC-050</t>
        </is>
      </c>
      <c r="C7042" s="104" t="inlineStr">
        <is>
          <t>P029</t>
        </is>
      </c>
      <c r="D7042" s="159" t="n">
        <v>20493</v>
      </c>
      <c r="E7042" s="160" t="n">
        <v>40881.53</v>
      </c>
      <c r="F7042" s="160" t="n">
        <v>6187</v>
      </c>
    </row>
    <row r="7043">
      <c r="A7043" s="104" t="inlineStr">
        <is>
          <t>2025/26</t>
        </is>
      </c>
      <c r="B7043" s="104" t="inlineStr">
        <is>
          <t>HC-050</t>
        </is>
      </c>
      <c r="C7043" s="104" t="inlineStr">
        <is>
          <t>P030</t>
        </is>
      </c>
      <c r="D7043" s="159" t="n">
        <v>11573</v>
      </c>
      <c r="E7043" s="160" t="n">
        <v>36280.04</v>
      </c>
      <c r="F7043" s="160" t="n">
        <v>7060.17</v>
      </c>
    </row>
    <row r="7044">
      <c r="A7044" s="104" t="inlineStr">
        <is>
          <t>2025/26</t>
        </is>
      </c>
      <c r="B7044" s="104" t="inlineStr">
        <is>
          <t>HC-050</t>
        </is>
      </c>
      <c r="C7044" s="104" t="inlineStr">
        <is>
          <t>P031</t>
        </is>
      </c>
      <c r="D7044" s="159" t="n">
        <v>5264</v>
      </c>
      <c r="E7044" s="160" t="n">
        <v>27502.65</v>
      </c>
      <c r="F7044" s="160" t="n">
        <v>8323.4</v>
      </c>
    </row>
    <row r="7045">
      <c r="A7045" s="104" t="inlineStr">
        <is>
          <t>2025/26</t>
        </is>
      </c>
      <c r="B7045" s="104" t="inlineStr">
        <is>
          <t>HC-050</t>
        </is>
      </c>
      <c r="C7045" s="104" t="inlineStr">
        <is>
          <t>P032</t>
        </is>
      </c>
      <c r="D7045" s="159" t="n">
        <v>6737</v>
      </c>
      <c r="E7045" s="160" t="n">
        <v>16639.26</v>
      </c>
      <c r="F7045" s="160" t="n">
        <v>3777.08</v>
      </c>
    </row>
    <row r="7046">
      <c r="A7046" s="104" t="inlineStr">
        <is>
          <t>2025/26</t>
        </is>
      </c>
      <c r="B7046" s="104" t="inlineStr">
        <is>
          <t>HC-050</t>
        </is>
      </c>
      <c r="C7046" s="104" t="inlineStr">
        <is>
          <t>P033</t>
        </is>
      </c>
      <c r="D7046" s="159" t="n">
        <v>4334</v>
      </c>
      <c r="E7046" s="160" t="n">
        <v>14002.25</v>
      </c>
      <c r="F7046" s="160" t="n">
        <v>3632.73</v>
      </c>
    </row>
    <row r="7047">
      <c r="A7047" s="104" t="inlineStr">
        <is>
          <t>2025/26</t>
        </is>
      </c>
      <c r="B7047" s="104" t="inlineStr">
        <is>
          <t>HC-050</t>
        </is>
      </c>
      <c r="C7047" s="104" t="inlineStr">
        <is>
          <t>P034</t>
        </is>
      </c>
      <c r="D7047" s="159" t="n">
        <v>3110</v>
      </c>
      <c r="E7047" s="160" t="n">
        <v>13596.59</v>
      </c>
      <c r="F7047" s="160" t="n">
        <v>4262.35</v>
      </c>
    </row>
    <row r="7048">
      <c r="A7048" s="104" t="inlineStr">
        <is>
          <t>2025/26</t>
        </is>
      </c>
      <c r="B7048" s="104" t="inlineStr">
        <is>
          <t>HC-050</t>
        </is>
      </c>
      <c r="C7048" s="104" t="inlineStr">
        <is>
          <t>P035</t>
        </is>
      </c>
      <c r="D7048" s="159" t="n">
        <v>4098</v>
      </c>
      <c r="E7048" s="160" t="n">
        <v>15185.81</v>
      </c>
      <c r="F7048" s="160" t="n">
        <v>4267.87</v>
      </c>
    </row>
    <row r="7049">
      <c r="A7049" s="104" t="inlineStr">
        <is>
          <t>2025/26</t>
        </is>
      </c>
      <c r="B7049" s="104" t="inlineStr">
        <is>
          <t>HC-050</t>
        </is>
      </c>
      <c r="C7049" s="104" t="inlineStr">
        <is>
          <t>P036</t>
        </is>
      </c>
      <c r="D7049" s="159" t="n">
        <v>3093</v>
      </c>
      <c r="E7049" s="160" t="n">
        <v>12339.25</v>
      </c>
      <c r="F7049" s="160" t="n">
        <v>3601.61</v>
      </c>
    </row>
    <row r="7050">
      <c r="A7050" s="104" t="inlineStr">
        <is>
          <t>2025/26</t>
        </is>
      </c>
      <c r="B7050" s="104" t="inlineStr">
        <is>
          <t>HC-050</t>
        </is>
      </c>
      <c r="C7050" s="104" t="inlineStr">
        <is>
          <t>P037</t>
        </is>
      </c>
      <c r="D7050" s="159" t="n">
        <v>4752</v>
      </c>
      <c r="E7050" s="160" t="n">
        <v>17161.6</v>
      </c>
      <c r="F7050" s="160" t="n">
        <v>5750.21</v>
      </c>
    </row>
    <row r="7051">
      <c r="A7051" s="104" t="inlineStr">
        <is>
          <t>2025/26</t>
        </is>
      </c>
      <c r="B7051" s="104" t="inlineStr">
        <is>
          <t>HC-050</t>
        </is>
      </c>
      <c r="C7051" s="104" t="inlineStr">
        <is>
          <t>P038</t>
        </is>
      </c>
      <c r="D7051" s="159" t="n">
        <v>2222</v>
      </c>
      <c r="E7051" s="160" t="n">
        <v>14562.76</v>
      </c>
      <c r="F7051" s="160" t="n">
        <v>4722.76</v>
      </c>
    </row>
    <row r="7052">
      <c r="A7052" s="104" t="inlineStr">
        <is>
          <t>2025/26</t>
        </is>
      </c>
      <c r="B7052" s="104" t="inlineStr">
        <is>
          <t>HC-050</t>
        </is>
      </c>
      <c r="C7052" s="104" t="inlineStr">
        <is>
          <t>P039</t>
        </is>
      </c>
      <c r="D7052" s="159" t="n">
        <v>2521</v>
      </c>
      <c r="E7052" s="160" t="n">
        <v>16540.27</v>
      </c>
      <c r="F7052" s="160" t="n">
        <v>5543.8</v>
      </c>
    </row>
    <row r="7053">
      <c r="A7053" s="104" t="inlineStr">
        <is>
          <t>2025/26</t>
        </is>
      </c>
      <c r="B7053" s="104" t="inlineStr">
        <is>
          <t>HC-050</t>
        </is>
      </c>
      <c r="C7053" s="104" t="inlineStr">
        <is>
          <t>P040</t>
        </is>
      </c>
      <c r="D7053" s="159" t="n">
        <v>1030</v>
      </c>
      <c r="E7053" s="160" t="n">
        <v>8205.92</v>
      </c>
      <c r="F7053" s="160" t="n">
        <v>2661.81</v>
      </c>
    </row>
    <row r="7054">
      <c r="A7054" s="104" t="inlineStr">
        <is>
          <t>2025/26</t>
        </is>
      </c>
      <c r="B7054" s="104" t="inlineStr">
        <is>
          <t>HC-050</t>
        </is>
      </c>
      <c r="C7054" s="104" t="inlineStr">
        <is>
          <t>P041</t>
        </is>
      </c>
      <c r="D7054" s="159" t="n">
        <v>448</v>
      </c>
      <c r="E7054" s="160" t="n">
        <v>5054.63</v>
      </c>
      <c r="F7054" s="160" t="n">
        <v>1964.66</v>
      </c>
    </row>
    <row r="7055">
      <c r="A7055" s="104" t="inlineStr">
        <is>
          <t>2025/26</t>
        </is>
      </c>
      <c r="B7055" s="104" t="inlineStr">
        <is>
          <t>HC-050</t>
        </is>
      </c>
      <c r="C7055" s="104" t="inlineStr">
        <is>
          <t>P042</t>
        </is>
      </c>
      <c r="D7055" s="159" t="n">
        <v>735</v>
      </c>
      <c r="E7055" s="160" t="n">
        <v>3077.12</v>
      </c>
      <c r="F7055" s="160" t="n">
        <v>764.15</v>
      </c>
    </row>
    <row r="7056">
      <c r="A7056" s="104" t="inlineStr">
        <is>
          <t>2025/26</t>
        </is>
      </c>
      <c r="B7056" s="104" t="inlineStr">
        <is>
          <t>HC-051</t>
        </is>
      </c>
      <c r="C7056" s="104" t="inlineStr">
        <is>
          <t>P001</t>
        </is>
      </c>
      <c r="D7056" s="159" t="n">
        <v>3870</v>
      </c>
      <c r="E7056" s="160" t="n">
        <v>36403.32</v>
      </c>
      <c r="F7056" s="160" t="n">
        <v>12935.19</v>
      </c>
    </row>
    <row r="7057">
      <c r="A7057" s="104" t="inlineStr">
        <is>
          <t>2025/26</t>
        </is>
      </c>
      <c r="B7057" s="104" t="inlineStr">
        <is>
          <t>HC-051</t>
        </is>
      </c>
      <c r="C7057" s="104" t="inlineStr">
        <is>
          <t>P002</t>
        </is>
      </c>
      <c r="D7057" s="159" t="n">
        <v>5948</v>
      </c>
      <c r="E7057" s="160" t="n">
        <v>64975.43</v>
      </c>
      <c r="F7057" s="160" t="n">
        <v>24493.56</v>
      </c>
    </row>
    <row r="7058">
      <c r="A7058" s="104" t="inlineStr">
        <is>
          <t>2025/26</t>
        </is>
      </c>
      <c r="B7058" s="104" t="inlineStr">
        <is>
          <t>HC-051</t>
        </is>
      </c>
      <c r="C7058" s="104" t="inlineStr">
        <is>
          <t>P003</t>
        </is>
      </c>
      <c r="D7058" s="159" t="n">
        <v>8299</v>
      </c>
      <c r="E7058" s="160" t="n">
        <v>58357.72</v>
      </c>
      <c r="F7058" s="160" t="n">
        <v>19482.91</v>
      </c>
    </row>
    <row r="7059">
      <c r="A7059" s="104" t="inlineStr">
        <is>
          <t>2025/26</t>
        </is>
      </c>
      <c r="B7059" s="104" t="inlineStr">
        <is>
          <t>HC-051</t>
        </is>
      </c>
      <c r="C7059" s="104" t="inlineStr">
        <is>
          <t>P004</t>
        </is>
      </c>
      <c r="D7059" s="159" t="n">
        <v>3646</v>
      </c>
      <c r="E7059" s="160" t="n">
        <v>29781.78</v>
      </c>
      <c r="F7059" s="160" t="n">
        <v>9621.379999999999</v>
      </c>
    </row>
    <row r="7060">
      <c r="A7060" s="104" t="inlineStr">
        <is>
          <t>2025/26</t>
        </is>
      </c>
      <c r="B7060" s="104" t="inlineStr">
        <is>
          <t>HC-051</t>
        </is>
      </c>
      <c r="C7060" s="104" t="inlineStr">
        <is>
          <t>P005</t>
        </is>
      </c>
      <c r="D7060" s="159" t="n">
        <v>8019</v>
      </c>
      <c r="E7060" s="160" t="n">
        <v>62472.78</v>
      </c>
      <c r="F7060" s="160" t="n">
        <v>19506.62</v>
      </c>
    </row>
    <row r="7061">
      <c r="A7061" s="104" t="inlineStr">
        <is>
          <t>2025/26</t>
        </is>
      </c>
      <c r="B7061" s="104" t="inlineStr">
        <is>
          <t>HC-051</t>
        </is>
      </c>
      <c r="C7061" s="104" t="inlineStr">
        <is>
          <t>P006</t>
        </is>
      </c>
      <c r="D7061" s="159" t="n">
        <v>7433</v>
      </c>
      <c r="E7061" s="160" t="n">
        <v>62846.1</v>
      </c>
      <c r="F7061" s="160" t="n">
        <v>18275.21</v>
      </c>
    </row>
    <row r="7062">
      <c r="A7062" s="104" t="inlineStr">
        <is>
          <t>2025/26</t>
        </is>
      </c>
      <c r="B7062" s="104" t="inlineStr">
        <is>
          <t>HC-051</t>
        </is>
      </c>
      <c r="C7062" s="104" t="inlineStr">
        <is>
          <t>P007</t>
        </is>
      </c>
      <c r="D7062" s="159" t="n">
        <v>7229</v>
      </c>
      <c r="E7062" s="160" t="n">
        <v>56992.53</v>
      </c>
      <c r="F7062" s="160" t="n">
        <v>15349.63</v>
      </c>
    </row>
    <row r="7063">
      <c r="A7063" s="104" t="inlineStr">
        <is>
          <t>2025/26</t>
        </is>
      </c>
      <c r="B7063" s="104" t="inlineStr">
        <is>
          <t>HC-051</t>
        </is>
      </c>
      <c r="C7063" s="104" t="inlineStr">
        <is>
          <t>P008</t>
        </is>
      </c>
      <c r="D7063" s="159" t="n">
        <v>6147</v>
      </c>
      <c r="E7063" s="160" t="n">
        <v>47309.86</v>
      </c>
      <c r="F7063" s="160" t="n">
        <v>17319.35</v>
      </c>
    </row>
    <row r="7064">
      <c r="A7064" s="104" t="inlineStr">
        <is>
          <t>2025/26</t>
        </is>
      </c>
      <c r="B7064" s="104" t="inlineStr">
        <is>
          <t>HC-051</t>
        </is>
      </c>
      <c r="C7064" s="104" t="inlineStr">
        <is>
          <t>P009</t>
        </is>
      </c>
      <c r="D7064" s="159" t="n">
        <v>247</v>
      </c>
      <c r="E7064" s="160" t="n">
        <v>3266.56</v>
      </c>
      <c r="F7064" s="160" t="n">
        <v>1319.37</v>
      </c>
    </row>
    <row r="7065">
      <c r="A7065" s="104" t="inlineStr">
        <is>
          <t>2025/26</t>
        </is>
      </c>
      <c r="B7065" s="104" t="inlineStr">
        <is>
          <t>HC-051</t>
        </is>
      </c>
      <c r="C7065" s="104" t="inlineStr">
        <is>
          <t>P010</t>
        </is>
      </c>
      <c r="D7065" s="159" t="n">
        <v>7895</v>
      </c>
      <c r="E7065" s="160" t="n">
        <v>48748.78</v>
      </c>
      <c r="F7065" s="160" t="n">
        <v>15747.72</v>
      </c>
    </row>
    <row r="7066">
      <c r="A7066" s="104" t="inlineStr">
        <is>
          <t>2025/26</t>
        </is>
      </c>
      <c r="B7066" s="104" t="inlineStr">
        <is>
          <t>HC-051</t>
        </is>
      </c>
      <c r="C7066" s="104" t="inlineStr">
        <is>
          <t>P011</t>
        </is>
      </c>
      <c r="D7066" s="159" t="n">
        <v>7425</v>
      </c>
      <c r="E7066" s="160" t="n">
        <v>22573.39</v>
      </c>
      <c r="F7066" s="160" t="n">
        <v>5346.99</v>
      </c>
    </row>
    <row r="7067">
      <c r="A7067" s="104" t="inlineStr">
        <is>
          <t>2025/26</t>
        </is>
      </c>
      <c r="B7067" s="104" t="inlineStr">
        <is>
          <t>HC-051</t>
        </is>
      </c>
      <c r="C7067" s="104" t="inlineStr">
        <is>
          <t>P012</t>
        </is>
      </c>
      <c r="D7067" s="159" t="n">
        <v>7937</v>
      </c>
      <c r="E7067" s="160" t="n">
        <v>30914.4</v>
      </c>
      <c r="F7067" s="160" t="n">
        <v>9321.68</v>
      </c>
    </row>
    <row r="7068">
      <c r="A7068" s="104" t="inlineStr">
        <is>
          <t>2025/26</t>
        </is>
      </c>
      <c r="B7068" s="104" t="inlineStr">
        <is>
          <t>HC-051</t>
        </is>
      </c>
      <c r="C7068" s="104" t="inlineStr">
        <is>
          <t>P013</t>
        </is>
      </c>
      <c r="D7068" s="159" t="n">
        <v>8024</v>
      </c>
      <c r="E7068" s="160" t="n">
        <v>28966.21</v>
      </c>
      <c r="F7068" s="160" t="n">
        <v>7486.18</v>
      </c>
    </row>
    <row r="7069">
      <c r="A7069" s="104" t="inlineStr">
        <is>
          <t>2025/26</t>
        </is>
      </c>
      <c r="B7069" s="104" t="inlineStr">
        <is>
          <t>HC-051</t>
        </is>
      </c>
      <c r="C7069" s="104" t="inlineStr">
        <is>
          <t>P014</t>
        </is>
      </c>
      <c r="D7069" s="159" t="n">
        <v>9200</v>
      </c>
      <c r="E7069" s="160" t="n">
        <v>37584.79</v>
      </c>
      <c r="F7069" s="160" t="n">
        <v>10521.6</v>
      </c>
    </row>
    <row r="7070">
      <c r="A7070" s="104" t="inlineStr">
        <is>
          <t>2025/26</t>
        </is>
      </c>
      <c r="B7070" s="104" t="inlineStr">
        <is>
          <t>HC-051</t>
        </is>
      </c>
      <c r="C7070" s="104" t="inlineStr">
        <is>
          <t>P015</t>
        </is>
      </c>
      <c r="D7070" s="159" t="n">
        <v>6332</v>
      </c>
      <c r="E7070" s="160" t="n">
        <v>31277.54</v>
      </c>
      <c r="F7070" s="160" t="n">
        <v>10439.44</v>
      </c>
    </row>
    <row r="7071">
      <c r="A7071" s="104" t="inlineStr">
        <is>
          <t>2025/26</t>
        </is>
      </c>
      <c r="B7071" s="104" t="inlineStr">
        <is>
          <t>HC-051</t>
        </is>
      </c>
      <c r="C7071" s="104" t="inlineStr">
        <is>
          <t>P016</t>
        </is>
      </c>
      <c r="D7071" s="159" t="n">
        <v>3389</v>
      </c>
      <c r="E7071" s="160" t="n">
        <v>21889.83</v>
      </c>
      <c r="F7071" s="160" t="n">
        <v>6836.54</v>
      </c>
    </row>
    <row r="7072">
      <c r="A7072" s="104" t="inlineStr">
        <is>
          <t>2025/26</t>
        </is>
      </c>
      <c r="B7072" s="104" t="inlineStr">
        <is>
          <t>HC-051</t>
        </is>
      </c>
      <c r="C7072" s="104" t="inlineStr">
        <is>
          <t>P017</t>
        </is>
      </c>
      <c r="D7072" s="159" t="n">
        <v>3141</v>
      </c>
      <c r="E7072" s="160" t="n">
        <v>22383.88</v>
      </c>
      <c r="F7072" s="160" t="n">
        <v>7713.5</v>
      </c>
    </row>
    <row r="7073">
      <c r="A7073" s="104" t="inlineStr">
        <is>
          <t>2025/26</t>
        </is>
      </c>
      <c r="B7073" s="104" t="inlineStr">
        <is>
          <t>HC-051</t>
        </is>
      </c>
      <c r="C7073" s="104" t="inlineStr">
        <is>
          <t>P018</t>
        </is>
      </c>
      <c r="D7073" s="159" t="n">
        <v>7696</v>
      </c>
      <c r="E7073" s="160" t="n">
        <v>21201.14</v>
      </c>
      <c r="F7073" s="160" t="n">
        <v>4566.37</v>
      </c>
    </row>
    <row r="7074">
      <c r="A7074" s="104" t="inlineStr">
        <is>
          <t>2025/26</t>
        </is>
      </c>
      <c r="B7074" s="104" t="inlineStr">
        <is>
          <t>HC-051</t>
        </is>
      </c>
      <c r="C7074" s="104" t="inlineStr">
        <is>
          <t>P019</t>
        </is>
      </c>
      <c r="D7074" s="159" t="n">
        <v>9160</v>
      </c>
      <c r="E7074" s="160" t="n">
        <v>24362.82</v>
      </c>
      <c r="F7074" s="160" t="n">
        <v>6297.74</v>
      </c>
    </row>
    <row r="7075">
      <c r="A7075" s="104" t="inlineStr">
        <is>
          <t>2025/26</t>
        </is>
      </c>
      <c r="B7075" s="104" t="inlineStr">
        <is>
          <t>HC-051</t>
        </is>
      </c>
      <c r="C7075" s="104" t="inlineStr">
        <is>
          <t>P020</t>
        </is>
      </c>
      <c r="D7075" s="159" t="n">
        <v>5926</v>
      </c>
      <c r="E7075" s="160" t="n">
        <v>15766.86</v>
      </c>
      <c r="F7075" s="160" t="n">
        <v>4075.22</v>
      </c>
    </row>
    <row r="7076">
      <c r="A7076" s="104" t="inlineStr">
        <is>
          <t>2025/26</t>
        </is>
      </c>
      <c r="B7076" s="104" t="inlineStr">
        <is>
          <t>HC-051</t>
        </is>
      </c>
      <c r="C7076" s="104" t="inlineStr">
        <is>
          <t>P021</t>
        </is>
      </c>
      <c r="D7076" s="159" t="n">
        <v>9255</v>
      </c>
      <c r="E7076" s="160" t="n">
        <v>31646.43</v>
      </c>
      <c r="F7076" s="160" t="n">
        <v>8860.950000000001</v>
      </c>
    </row>
    <row r="7077">
      <c r="A7077" s="104" t="inlineStr">
        <is>
          <t>2025/26</t>
        </is>
      </c>
      <c r="B7077" s="104" t="inlineStr">
        <is>
          <t>HC-051</t>
        </is>
      </c>
      <c r="C7077" s="104" t="inlineStr">
        <is>
          <t>P022</t>
        </is>
      </c>
      <c r="D7077" s="159" t="n">
        <v>8085</v>
      </c>
      <c r="E7077" s="160" t="n">
        <v>26114.09</v>
      </c>
      <c r="F7077" s="160" t="n">
        <v>7030.74</v>
      </c>
    </row>
    <row r="7078">
      <c r="A7078" s="104" t="inlineStr">
        <is>
          <t>2025/26</t>
        </is>
      </c>
      <c r="B7078" s="104" t="inlineStr">
        <is>
          <t>HC-051</t>
        </is>
      </c>
      <c r="C7078" s="104" t="inlineStr">
        <is>
          <t>P023</t>
        </is>
      </c>
      <c r="D7078" s="159" t="n">
        <v>9058</v>
      </c>
      <c r="E7078" s="160" t="n">
        <v>18932.91</v>
      </c>
      <c r="F7078" s="160" t="n">
        <v>3670.21</v>
      </c>
    </row>
    <row r="7079">
      <c r="A7079" s="104" t="inlineStr">
        <is>
          <t>2025/26</t>
        </is>
      </c>
      <c r="B7079" s="104" t="inlineStr">
        <is>
          <t>HC-051</t>
        </is>
      </c>
      <c r="C7079" s="104" t="inlineStr">
        <is>
          <t>P024</t>
        </is>
      </c>
      <c r="D7079" s="159" t="n">
        <v>9564</v>
      </c>
      <c r="E7079" s="160" t="n">
        <v>21807.56</v>
      </c>
      <c r="F7079" s="160" t="n">
        <v>4462.76</v>
      </c>
    </row>
    <row r="7080">
      <c r="A7080" s="104" t="inlineStr">
        <is>
          <t>2025/26</t>
        </is>
      </c>
      <c r="B7080" s="104" t="inlineStr">
        <is>
          <t>HC-051</t>
        </is>
      </c>
      <c r="C7080" s="104" t="inlineStr">
        <is>
          <t>P025</t>
        </is>
      </c>
      <c r="D7080" s="159" t="n">
        <v>8716</v>
      </c>
      <c r="E7080" s="160" t="n">
        <v>34780.75</v>
      </c>
      <c r="F7080" s="160" t="n">
        <v>12734.03</v>
      </c>
    </row>
    <row r="7081">
      <c r="A7081" s="104" t="inlineStr">
        <is>
          <t>2025/26</t>
        </is>
      </c>
      <c r="B7081" s="104" t="inlineStr">
        <is>
          <t>HC-051</t>
        </is>
      </c>
      <c r="C7081" s="104" t="inlineStr">
        <is>
          <t>P026</t>
        </is>
      </c>
      <c r="D7081" s="159" t="n">
        <v>5061</v>
      </c>
      <c r="E7081" s="160" t="n">
        <v>23559.25</v>
      </c>
      <c r="F7081" s="160" t="n">
        <v>7611.41</v>
      </c>
    </row>
    <row r="7082">
      <c r="A7082" s="104" t="inlineStr">
        <is>
          <t>2025/26</t>
        </is>
      </c>
      <c r="B7082" s="104" t="inlineStr">
        <is>
          <t>HC-051</t>
        </is>
      </c>
      <c r="C7082" s="104" t="inlineStr">
        <is>
          <t>P027</t>
        </is>
      </c>
      <c r="D7082" s="159" t="n">
        <v>4185</v>
      </c>
      <c r="E7082" s="160" t="n">
        <v>19488.62</v>
      </c>
      <c r="F7082" s="160" t="n">
        <v>6296.72</v>
      </c>
    </row>
    <row r="7083">
      <c r="A7083" s="104" t="inlineStr">
        <is>
          <t>2025/26</t>
        </is>
      </c>
      <c r="B7083" s="104" t="inlineStr">
        <is>
          <t>HC-051</t>
        </is>
      </c>
      <c r="C7083" s="104" t="inlineStr">
        <is>
          <t>P028</t>
        </is>
      </c>
      <c r="D7083" s="159" t="n">
        <v>5720</v>
      </c>
      <c r="E7083" s="160" t="n">
        <v>28256.2</v>
      </c>
      <c r="F7083" s="160" t="n">
        <v>9735.84</v>
      </c>
    </row>
    <row r="7084">
      <c r="A7084" s="104" t="inlineStr">
        <is>
          <t>2025/26</t>
        </is>
      </c>
      <c r="B7084" s="104" t="inlineStr">
        <is>
          <t>HC-051</t>
        </is>
      </c>
      <c r="C7084" s="104" t="inlineStr">
        <is>
          <t>P029</t>
        </is>
      </c>
      <c r="D7084" s="159" t="n">
        <v>14419</v>
      </c>
      <c r="E7084" s="160" t="n">
        <v>28768.41</v>
      </c>
      <c r="F7084" s="160" t="n">
        <v>4337.03</v>
      </c>
    </row>
    <row r="7085">
      <c r="A7085" s="104" t="inlineStr">
        <is>
          <t>2025/26</t>
        </is>
      </c>
      <c r="B7085" s="104" t="inlineStr">
        <is>
          <t>HC-051</t>
        </is>
      </c>
      <c r="C7085" s="104" t="inlineStr">
        <is>
          <t>P030</t>
        </is>
      </c>
      <c r="D7085" s="159" t="n">
        <v>7448</v>
      </c>
      <c r="E7085" s="160" t="n">
        <v>23348.6</v>
      </c>
      <c r="F7085" s="160" t="n">
        <v>4525.96</v>
      </c>
    </row>
    <row r="7086">
      <c r="A7086" s="104" t="inlineStr">
        <is>
          <t>2025/26</t>
        </is>
      </c>
      <c r="B7086" s="104" t="inlineStr">
        <is>
          <t>HC-051</t>
        </is>
      </c>
      <c r="C7086" s="104" t="inlineStr">
        <is>
          <t>P031</t>
        </is>
      </c>
      <c r="D7086" s="159" t="n">
        <v>3572</v>
      </c>
      <c r="E7086" s="160" t="n">
        <v>18659.1</v>
      </c>
      <c r="F7086" s="160" t="n">
        <v>5625.72</v>
      </c>
    </row>
    <row r="7087">
      <c r="A7087" s="104" t="inlineStr">
        <is>
          <t>2025/26</t>
        </is>
      </c>
      <c r="B7087" s="104" t="inlineStr">
        <is>
          <t>HC-051</t>
        </is>
      </c>
      <c r="C7087" s="104" t="inlineStr">
        <is>
          <t>P032</t>
        </is>
      </c>
      <c r="D7087" s="159" t="n">
        <v>4629</v>
      </c>
      <c r="E7087" s="160" t="n">
        <v>11430.51</v>
      </c>
      <c r="F7087" s="160" t="n">
        <v>2584.56</v>
      </c>
    </row>
    <row r="7088">
      <c r="A7088" s="104" t="inlineStr">
        <is>
          <t>2025/26</t>
        </is>
      </c>
      <c r="B7088" s="104" t="inlineStr">
        <is>
          <t>HC-051</t>
        </is>
      </c>
      <c r="C7088" s="104" t="inlineStr">
        <is>
          <t>P033</t>
        </is>
      </c>
      <c r="D7088" s="159" t="n">
        <v>2970</v>
      </c>
      <c r="E7088" s="160" t="n">
        <v>9594.870000000001</v>
      </c>
      <c r="F7088" s="160" t="n">
        <v>2479.77</v>
      </c>
    </row>
    <row r="7089">
      <c r="A7089" s="104" t="inlineStr">
        <is>
          <t>2025/26</t>
        </is>
      </c>
      <c r="B7089" s="104" t="inlineStr">
        <is>
          <t>HC-051</t>
        </is>
      </c>
      <c r="C7089" s="104" t="inlineStr">
        <is>
          <t>P034</t>
        </is>
      </c>
      <c r="D7089" s="159" t="n">
        <v>2041</v>
      </c>
      <c r="E7089" s="160" t="n">
        <v>8917.549999999999</v>
      </c>
      <c r="F7089" s="160" t="n">
        <v>2784.68</v>
      </c>
    </row>
    <row r="7090">
      <c r="A7090" s="104" t="inlineStr">
        <is>
          <t>2025/26</t>
        </is>
      </c>
      <c r="B7090" s="104" t="inlineStr">
        <is>
          <t>HC-051</t>
        </is>
      </c>
      <c r="C7090" s="104" t="inlineStr">
        <is>
          <t>P035</t>
        </is>
      </c>
      <c r="D7090" s="159" t="n">
        <v>2748</v>
      </c>
      <c r="E7090" s="160" t="n">
        <v>10182.14</v>
      </c>
      <c r="F7090" s="160" t="n">
        <v>2850.3</v>
      </c>
    </row>
    <row r="7091">
      <c r="A7091" s="104" t="inlineStr">
        <is>
          <t>2025/26</t>
        </is>
      </c>
      <c r="B7091" s="104" t="inlineStr">
        <is>
          <t>HC-051</t>
        </is>
      </c>
      <c r="C7091" s="104" t="inlineStr">
        <is>
          <t>P036</t>
        </is>
      </c>
      <c r="D7091" s="159" t="n">
        <v>2155</v>
      </c>
      <c r="E7091" s="160" t="n">
        <v>8602.690000000001</v>
      </c>
      <c r="F7091" s="160" t="n">
        <v>2501.05</v>
      </c>
    </row>
    <row r="7092">
      <c r="A7092" s="104" t="inlineStr">
        <is>
          <t>2025/26</t>
        </is>
      </c>
      <c r="B7092" s="104" t="inlineStr">
        <is>
          <t>HC-051</t>
        </is>
      </c>
      <c r="C7092" s="104" t="inlineStr">
        <is>
          <t>P037</t>
        </is>
      </c>
      <c r="D7092" s="159" t="n">
        <v>3211</v>
      </c>
      <c r="E7092" s="160" t="n">
        <v>11589.29</v>
      </c>
      <c r="F7092" s="160" t="n">
        <v>3868.64</v>
      </c>
    </row>
    <row r="7093">
      <c r="A7093" s="104" t="inlineStr">
        <is>
          <t>2025/26</t>
        </is>
      </c>
      <c r="B7093" s="104" t="inlineStr">
        <is>
          <t>HC-051</t>
        </is>
      </c>
      <c r="C7093" s="104" t="inlineStr">
        <is>
          <t>P038</t>
        </is>
      </c>
      <c r="D7093" s="159" t="n">
        <v>1594</v>
      </c>
      <c r="E7093" s="160" t="n">
        <v>10450.31</v>
      </c>
      <c r="F7093" s="160" t="n">
        <v>3375.9</v>
      </c>
    </row>
    <row r="7094">
      <c r="A7094" s="104" t="inlineStr">
        <is>
          <t>2025/26</t>
        </is>
      </c>
      <c r="B7094" s="104" t="inlineStr">
        <is>
          <t>HC-051</t>
        </is>
      </c>
      <c r="C7094" s="104" t="inlineStr">
        <is>
          <t>P039</t>
        </is>
      </c>
      <c r="D7094" s="159" t="n">
        <v>1718</v>
      </c>
      <c r="E7094" s="160" t="n">
        <v>11263.81</v>
      </c>
      <c r="F7094" s="160" t="n">
        <v>3760.68</v>
      </c>
    </row>
    <row r="7095">
      <c r="A7095" s="104" t="inlineStr">
        <is>
          <t>2025/26</t>
        </is>
      </c>
      <c r="B7095" s="104" t="inlineStr">
        <is>
          <t>HC-051</t>
        </is>
      </c>
      <c r="C7095" s="104" t="inlineStr">
        <is>
          <t>P040</t>
        </is>
      </c>
      <c r="D7095" s="159" t="n">
        <v>629</v>
      </c>
      <c r="E7095" s="160" t="n">
        <v>5025.21</v>
      </c>
      <c r="F7095" s="160" t="n">
        <v>1618.58</v>
      </c>
    </row>
    <row r="7096">
      <c r="A7096" s="104" t="inlineStr">
        <is>
          <t>2025/26</t>
        </is>
      </c>
      <c r="B7096" s="104" t="inlineStr">
        <is>
          <t>HC-051</t>
        </is>
      </c>
      <c r="C7096" s="104" t="inlineStr">
        <is>
          <t>P041</t>
        </is>
      </c>
      <c r="D7096" s="159" t="n">
        <v>337</v>
      </c>
      <c r="E7096" s="160" t="n">
        <v>3804.79</v>
      </c>
      <c r="F7096" s="160" t="n">
        <v>1477.69</v>
      </c>
    </row>
    <row r="7097">
      <c r="A7097" s="104" t="inlineStr">
        <is>
          <t>2025/26</t>
        </is>
      </c>
      <c r="B7097" s="104" t="inlineStr">
        <is>
          <t>HC-051</t>
        </is>
      </c>
      <c r="C7097" s="104" t="inlineStr">
        <is>
          <t>P042</t>
        </is>
      </c>
      <c r="D7097" s="159" t="n">
        <v>542</v>
      </c>
      <c r="E7097" s="160" t="n">
        <v>2261.8</v>
      </c>
      <c r="F7097" s="160" t="n">
        <v>561.2</v>
      </c>
    </row>
    <row r="7098">
      <c r="A7098" s="104" t="inlineStr">
        <is>
          <t>2025/26</t>
        </is>
      </c>
      <c r="B7098" s="104" t="inlineStr">
        <is>
          <t>HC-052</t>
        </is>
      </c>
      <c r="C7098" s="104" t="inlineStr">
        <is>
          <t>P001</t>
        </is>
      </c>
      <c r="D7098" s="159" t="n">
        <v>4865</v>
      </c>
      <c r="E7098" s="160" t="n">
        <v>45760.59</v>
      </c>
      <c r="F7098" s="160" t="n">
        <v>18869.12</v>
      </c>
    </row>
    <row r="7099">
      <c r="A7099" s="104" t="inlineStr">
        <is>
          <t>2025/26</t>
        </is>
      </c>
      <c r="B7099" s="104" t="inlineStr">
        <is>
          <t>HC-052</t>
        </is>
      </c>
      <c r="C7099" s="104" t="inlineStr">
        <is>
          <t>P002</t>
        </is>
      </c>
      <c r="D7099" s="159" t="n">
        <v>7242</v>
      </c>
      <c r="E7099" s="160" t="n">
        <v>79110.61</v>
      </c>
      <c r="F7099" s="160" t="n">
        <v>34649.65</v>
      </c>
    </row>
    <row r="7100">
      <c r="A7100" s="104" t="inlineStr">
        <is>
          <t>2025/26</t>
        </is>
      </c>
      <c r="B7100" s="104" t="inlineStr">
        <is>
          <t>HC-052</t>
        </is>
      </c>
      <c r="C7100" s="104" t="inlineStr">
        <is>
          <t>P003</t>
        </is>
      </c>
      <c r="D7100" s="159" t="n">
        <v>10055</v>
      </c>
      <c r="E7100" s="160" t="n">
        <v>70694.72</v>
      </c>
      <c r="F7100" s="160" t="n">
        <v>27419.91</v>
      </c>
    </row>
    <row r="7101">
      <c r="A7101" s="104" t="inlineStr">
        <is>
          <t>2025/26</t>
        </is>
      </c>
      <c r="B7101" s="104" t="inlineStr">
        <is>
          <t>HC-052</t>
        </is>
      </c>
      <c r="C7101" s="104" t="inlineStr">
        <is>
          <t>P004</t>
        </is>
      </c>
      <c r="D7101" s="159" t="n">
        <v>4629</v>
      </c>
      <c r="E7101" s="160" t="n">
        <v>37811.31</v>
      </c>
      <c r="F7101" s="160" t="n">
        <v>14189.89</v>
      </c>
    </row>
    <row r="7102">
      <c r="A7102" s="104" t="inlineStr">
        <is>
          <t>2025/26</t>
        </is>
      </c>
      <c r="B7102" s="104" t="inlineStr">
        <is>
          <t>HC-052</t>
        </is>
      </c>
      <c r="C7102" s="104" t="inlineStr">
        <is>
          <t>P005</t>
        </is>
      </c>
      <c r="D7102" s="159" t="n">
        <v>9601</v>
      </c>
      <c r="E7102" s="160" t="n">
        <v>74786.23</v>
      </c>
      <c r="F7102" s="160" t="n">
        <v>27149.61</v>
      </c>
    </row>
    <row r="7103">
      <c r="A7103" s="104" t="inlineStr">
        <is>
          <t>2025/26</t>
        </is>
      </c>
      <c r="B7103" s="104" t="inlineStr">
        <is>
          <t>HC-052</t>
        </is>
      </c>
      <c r="C7103" s="104" t="inlineStr">
        <is>
          <t>P006</t>
        </is>
      </c>
      <c r="D7103" s="159" t="n">
        <v>8963</v>
      </c>
      <c r="E7103" s="160" t="n">
        <v>75783.41</v>
      </c>
      <c r="F7103" s="160" t="n">
        <v>25603.41</v>
      </c>
    </row>
    <row r="7104">
      <c r="A7104" s="104" t="inlineStr">
        <is>
          <t>2025/26</t>
        </is>
      </c>
      <c r="B7104" s="104" t="inlineStr">
        <is>
          <t>HC-052</t>
        </is>
      </c>
      <c r="C7104" s="104" t="inlineStr">
        <is>
          <t>P007</t>
        </is>
      </c>
      <c r="D7104" s="159" t="n">
        <v>8728</v>
      </c>
      <c r="E7104" s="160" t="n">
        <v>68815.25999999999</v>
      </c>
      <c r="F7104" s="160" t="n">
        <v>21561.98</v>
      </c>
    </row>
    <row r="7105">
      <c r="A7105" s="104" t="inlineStr">
        <is>
          <t>2025/26</t>
        </is>
      </c>
      <c r="B7105" s="104" t="inlineStr">
        <is>
          <t>HC-052</t>
        </is>
      </c>
      <c r="C7105" s="104" t="inlineStr">
        <is>
          <t>P008</t>
        </is>
      </c>
      <c r="D7105" s="159" t="n">
        <v>7202</v>
      </c>
      <c r="E7105" s="160" t="n">
        <v>55412.79</v>
      </c>
      <c r="F7105" s="160" t="n">
        <v>23546.9</v>
      </c>
    </row>
    <row r="7106">
      <c r="A7106" s="104" t="inlineStr">
        <is>
          <t>2025/26</t>
        </is>
      </c>
      <c r="B7106" s="104" t="inlineStr">
        <is>
          <t>HC-052</t>
        </is>
      </c>
      <c r="C7106" s="104" t="inlineStr">
        <is>
          <t>P009</t>
        </is>
      </c>
      <c r="D7106" s="159" t="n">
        <v>277</v>
      </c>
      <c r="E7106" s="160" t="n">
        <v>3663.24</v>
      </c>
      <c r="F7106" s="160" t="n">
        <v>1634.55</v>
      </c>
    </row>
    <row r="7107">
      <c r="A7107" s="104" t="inlineStr">
        <is>
          <t>2025/26</t>
        </is>
      </c>
      <c r="B7107" s="104" t="inlineStr">
        <is>
          <t>HC-052</t>
        </is>
      </c>
      <c r="C7107" s="104" t="inlineStr">
        <is>
          <t>P010</t>
        </is>
      </c>
      <c r="D7107" s="159" t="n">
        <v>9677</v>
      </c>
      <c r="E7107" s="160" t="n">
        <v>59763</v>
      </c>
      <c r="F7107" s="160" t="n">
        <v>22450.98</v>
      </c>
    </row>
    <row r="7108">
      <c r="A7108" s="104" t="inlineStr">
        <is>
          <t>2025/26</t>
        </is>
      </c>
      <c r="B7108" s="104" t="inlineStr">
        <is>
          <t>HC-052</t>
        </is>
      </c>
      <c r="C7108" s="104" t="inlineStr">
        <is>
          <t>P011</t>
        </is>
      </c>
      <c r="D7108" s="159" t="n">
        <v>9400</v>
      </c>
      <c r="E7108" s="160" t="n">
        <v>28579.58</v>
      </c>
      <c r="F7108" s="160" t="n">
        <v>7864.29</v>
      </c>
    </row>
    <row r="7109">
      <c r="A7109" s="104" t="inlineStr">
        <is>
          <t>2025/26</t>
        </is>
      </c>
      <c r="B7109" s="104" t="inlineStr">
        <is>
          <t>HC-052</t>
        </is>
      </c>
      <c r="C7109" s="104" t="inlineStr">
        <is>
          <t>P012</t>
        </is>
      </c>
      <c r="D7109" s="159" t="n">
        <v>9928</v>
      </c>
      <c r="E7109" s="160" t="n">
        <v>38671.39</v>
      </c>
      <c r="F7109" s="160" t="n">
        <v>13547.22</v>
      </c>
    </row>
    <row r="7110">
      <c r="A7110" s="104" t="inlineStr">
        <is>
          <t>2025/26</t>
        </is>
      </c>
      <c r="B7110" s="104" t="inlineStr">
        <is>
          <t>HC-052</t>
        </is>
      </c>
      <c r="C7110" s="104" t="inlineStr">
        <is>
          <t>P013</t>
        </is>
      </c>
      <c r="D7110" s="159" t="n">
        <v>10100</v>
      </c>
      <c r="E7110" s="160" t="n">
        <v>36455.96</v>
      </c>
      <c r="F7110" s="160" t="n">
        <v>10934.69</v>
      </c>
    </row>
    <row r="7111">
      <c r="A7111" s="104" t="inlineStr">
        <is>
          <t>2025/26</t>
        </is>
      </c>
      <c r="B7111" s="104" t="inlineStr">
        <is>
          <t>HC-052</t>
        </is>
      </c>
      <c r="C7111" s="104" t="inlineStr">
        <is>
          <t>P014</t>
        </is>
      </c>
      <c r="D7111" s="159" t="n">
        <v>11380</v>
      </c>
      <c r="E7111" s="160" t="n">
        <v>46484.77</v>
      </c>
      <c r="F7111" s="160" t="n">
        <v>15132.51</v>
      </c>
    </row>
    <row r="7112">
      <c r="A7112" s="104" t="inlineStr">
        <is>
          <t>2025/26</t>
        </is>
      </c>
      <c r="B7112" s="104" t="inlineStr">
        <is>
          <t>HC-052</t>
        </is>
      </c>
      <c r="C7112" s="104" t="inlineStr">
        <is>
          <t>P015</t>
        </is>
      </c>
      <c r="D7112" s="159" t="n">
        <v>8000</v>
      </c>
      <c r="E7112" s="160" t="n">
        <v>39518.08</v>
      </c>
      <c r="F7112" s="160" t="n">
        <v>15323.87</v>
      </c>
    </row>
    <row r="7113">
      <c r="A7113" s="104" t="inlineStr">
        <is>
          <t>2025/26</t>
        </is>
      </c>
      <c r="B7113" s="104" t="inlineStr">
        <is>
          <t>HC-052</t>
        </is>
      </c>
      <c r="C7113" s="104" t="inlineStr">
        <is>
          <t>P016</t>
        </is>
      </c>
      <c r="D7113" s="159" t="n">
        <v>4282</v>
      </c>
      <c r="E7113" s="160" t="n">
        <v>27665.36</v>
      </c>
      <c r="F7113" s="160" t="n">
        <v>10033.26</v>
      </c>
    </row>
    <row r="7114">
      <c r="A7114" s="104" t="inlineStr">
        <is>
          <t>2025/26</t>
        </is>
      </c>
      <c r="B7114" s="104" t="inlineStr">
        <is>
          <t>HC-052</t>
        </is>
      </c>
      <c r="C7114" s="104" t="inlineStr">
        <is>
          <t>P017</t>
        </is>
      </c>
      <c r="D7114" s="159" t="n">
        <v>3600</v>
      </c>
      <c r="E7114" s="160" t="n">
        <v>25651.8</v>
      </c>
      <c r="F7114" s="160" t="n">
        <v>10268.21</v>
      </c>
    </row>
    <row r="7115">
      <c r="A7115" s="104" t="inlineStr">
        <is>
          <t>2025/26</t>
        </is>
      </c>
      <c r="B7115" s="104" t="inlineStr">
        <is>
          <t>HC-052</t>
        </is>
      </c>
      <c r="C7115" s="104" t="inlineStr">
        <is>
          <t>P018</t>
        </is>
      </c>
      <c r="D7115" s="159" t="n">
        <v>9251</v>
      </c>
      <c r="E7115" s="160" t="n">
        <v>25486.36</v>
      </c>
      <c r="F7115" s="160" t="n">
        <v>6375.11</v>
      </c>
    </row>
    <row r="7116">
      <c r="A7116" s="104" t="inlineStr">
        <is>
          <t>2025/26</t>
        </is>
      </c>
      <c r="B7116" s="104" t="inlineStr">
        <is>
          <t>HC-052</t>
        </is>
      </c>
      <c r="C7116" s="104" t="inlineStr">
        <is>
          <t>P019</t>
        </is>
      </c>
      <c r="D7116" s="159" t="n">
        <v>11387</v>
      </c>
      <c r="E7116" s="160" t="n">
        <v>30292.35</v>
      </c>
      <c r="F7116" s="160" t="n">
        <v>9093.27</v>
      </c>
    </row>
    <row r="7117">
      <c r="A7117" s="104" t="inlineStr">
        <is>
          <t>2025/26</t>
        </is>
      </c>
      <c r="B7117" s="104" t="inlineStr">
        <is>
          <t>HC-052</t>
        </is>
      </c>
      <c r="C7117" s="104" t="inlineStr">
        <is>
          <t>P020</t>
        </is>
      </c>
      <c r="D7117" s="159" t="n">
        <v>7337</v>
      </c>
      <c r="E7117" s="160" t="n">
        <v>19517.39</v>
      </c>
      <c r="F7117" s="160" t="n">
        <v>5861.53</v>
      </c>
    </row>
    <row r="7118">
      <c r="A7118" s="104" t="inlineStr">
        <is>
          <t>2025/26</t>
        </is>
      </c>
      <c r="B7118" s="104" t="inlineStr">
        <is>
          <t>HC-052</t>
        </is>
      </c>
      <c r="C7118" s="104" t="inlineStr">
        <is>
          <t>P021</t>
        </is>
      </c>
      <c r="D7118" s="159" t="n">
        <v>11243</v>
      </c>
      <c r="E7118" s="160" t="n">
        <v>38459.28</v>
      </c>
      <c r="F7118" s="160" t="n">
        <v>12516.25</v>
      </c>
    </row>
    <row r="7119">
      <c r="A7119" s="104" t="inlineStr">
        <is>
          <t>2025/26</t>
        </is>
      </c>
      <c r="B7119" s="104" t="inlineStr">
        <is>
          <t>HC-052</t>
        </is>
      </c>
      <c r="C7119" s="104" t="inlineStr">
        <is>
          <t>P022</t>
        </is>
      </c>
      <c r="D7119" s="159" t="n">
        <v>9734</v>
      </c>
      <c r="E7119" s="160" t="n">
        <v>31438.54</v>
      </c>
      <c r="F7119" s="160" t="n">
        <v>9826.1</v>
      </c>
    </row>
    <row r="7120">
      <c r="A7120" s="104" t="inlineStr">
        <is>
          <t>2025/26</t>
        </is>
      </c>
      <c r="B7120" s="104" t="inlineStr">
        <is>
          <t>HC-052</t>
        </is>
      </c>
      <c r="C7120" s="104" t="inlineStr">
        <is>
          <t>P023</t>
        </is>
      </c>
      <c r="D7120" s="159" t="n">
        <v>10718</v>
      </c>
      <c r="E7120" s="160" t="n">
        <v>22401.3</v>
      </c>
      <c r="F7120" s="160" t="n">
        <v>5049.56</v>
      </c>
    </row>
    <row r="7121">
      <c r="A7121" s="104" t="inlineStr">
        <is>
          <t>2025/26</t>
        </is>
      </c>
      <c r="B7121" s="104" t="inlineStr">
        <is>
          <t>HC-052</t>
        </is>
      </c>
      <c r="C7121" s="104" t="inlineStr">
        <is>
          <t>P024</t>
        </is>
      </c>
      <c r="D7121" s="159" t="n">
        <v>11756</v>
      </c>
      <c r="E7121" s="160" t="n">
        <v>26801.04</v>
      </c>
      <c r="F7121" s="160" t="n">
        <v>6367.28</v>
      </c>
    </row>
    <row r="7122">
      <c r="A7122" s="104" t="inlineStr">
        <is>
          <t>2025/26</t>
        </is>
      </c>
      <c r="B7122" s="104" t="inlineStr">
        <is>
          <t>HC-052</t>
        </is>
      </c>
      <c r="C7122" s="104" t="inlineStr">
        <is>
          <t>P025</t>
        </is>
      </c>
      <c r="D7122" s="159" t="n">
        <v>9591</v>
      </c>
      <c r="E7122" s="160" t="n">
        <v>38267.04</v>
      </c>
      <c r="F7122" s="160" t="n">
        <v>16261.76</v>
      </c>
    </row>
    <row r="7123">
      <c r="A7123" s="104" t="inlineStr">
        <is>
          <t>2025/26</t>
        </is>
      </c>
      <c r="B7123" s="104" t="inlineStr">
        <is>
          <t>HC-052</t>
        </is>
      </c>
      <c r="C7123" s="104" t="inlineStr">
        <is>
          <t>P026</t>
        </is>
      </c>
      <c r="D7123" s="159" t="n">
        <v>5877</v>
      </c>
      <c r="E7123" s="160" t="n">
        <v>27357.38</v>
      </c>
      <c r="F7123" s="160" t="n">
        <v>10268.52</v>
      </c>
    </row>
    <row r="7124">
      <c r="A7124" s="104" t="inlineStr">
        <is>
          <t>2025/26</t>
        </is>
      </c>
      <c r="B7124" s="104" t="inlineStr">
        <is>
          <t>HC-052</t>
        </is>
      </c>
      <c r="C7124" s="104" t="inlineStr">
        <is>
          <t>P027</t>
        </is>
      </c>
      <c r="D7124" s="159" t="n">
        <v>5032</v>
      </c>
      <c r="E7124" s="160" t="n">
        <v>23417.16</v>
      </c>
      <c r="F7124" s="160" t="n">
        <v>8806.33</v>
      </c>
    </row>
    <row r="7125">
      <c r="A7125" s="104" t="inlineStr">
        <is>
          <t>2025/26</t>
        </is>
      </c>
      <c r="B7125" s="104" t="inlineStr">
        <is>
          <t>HC-052</t>
        </is>
      </c>
      <c r="C7125" s="104" t="inlineStr">
        <is>
          <t>P028</t>
        </is>
      </c>
      <c r="D7125" s="159" t="n">
        <v>7089</v>
      </c>
      <c r="E7125" s="160" t="n">
        <v>35018.84</v>
      </c>
      <c r="F7125" s="160" t="n">
        <v>14028.57</v>
      </c>
    </row>
    <row r="7126">
      <c r="A7126" s="104" t="inlineStr">
        <is>
          <t>2025/26</t>
        </is>
      </c>
      <c r="B7126" s="104" t="inlineStr">
        <is>
          <t>HC-052</t>
        </is>
      </c>
      <c r="C7126" s="104" t="inlineStr">
        <is>
          <t>P029</t>
        </is>
      </c>
      <c r="D7126" s="159" t="n">
        <v>16784</v>
      </c>
      <c r="E7126" s="160" t="n">
        <v>33484.71</v>
      </c>
      <c r="F7126" s="160" t="n">
        <v>5871.64</v>
      </c>
    </row>
    <row r="7127">
      <c r="A7127" s="104" t="inlineStr">
        <is>
          <t>2025/26</t>
        </is>
      </c>
      <c r="B7127" s="104" t="inlineStr">
        <is>
          <t>HC-052</t>
        </is>
      </c>
      <c r="C7127" s="104" t="inlineStr">
        <is>
          <t>P030</t>
        </is>
      </c>
      <c r="D7127" s="159" t="n">
        <v>9842</v>
      </c>
      <c r="E7127" s="160" t="n">
        <v>30856.2</v>
      </c>
      <c r="F7127" s="160" t="n">
        <v>6946.34</v>
      </c>
    </row>
    <row r="7128">
      <c r="A7128" s="104" t="inlineStr">
        <is>
          <t>2025/26</t>
        </is>
      </c>
      <c r="B7128" s="104" t="inlineStr">
        <is>
          <t>HC-052</t>
        </is>
      </c>
      <c r="C7128" s="104" t="inlineStr">
        <is>
          <t>P031</t>
        </is>
      </c>
      <c r="D7128" s="159" t="n">
        <v>4137</v>
      </c>
      <c r="E7128" s="160" t="n">
        <v>21613.54</v>
      </c>
      <c r="F7128" s="160" t="n">
        <v>7569.14</v>
      </c>
    </row>
    <row r="7129">
      <c r="A7129" s="104" t="inlineStr">
        <is>
          <t>2025/26</t>
        </is>
      </c>
      <c r="B7129" s="104" t="inlineStr">
        <is>
          <t>HC-052</t>
        </is>
      </c>
      <c r="C7129" s="104" t="inlineStr">
        <is>
          <t>P032</t>
        </is>
      </c>
      <c r="D7129" s="159" t="n">
        <v>5185</v>
      </c>
      <c r="E7129" s="160" t="n">
        <v>12808.84</v>
      </c>
      <c r="F7129" s="160" t="n">
        <v>3365.59</v>
      </c>
    </row>
    <row r="7130">
      <c r="A7130" s="104" t="inlineStr">
        <is>
          <t>2025/26</t>
        </is>
      </c>
      <c r="B7130" s="104" t="inlineStr">
        <is>
          <t>HC-052</t>
        </is>
      </c>
      <c r="C7130" s="104" t="inlineStr">
        <is>
          <t>P033</t>
        </is>
      </c>
      <c r="D7130" s="159" t="n">
        <v>3682</v>
      </c>
      <c r="E7130" s="160" t="n">
        <v>11894.83</v>
      </c>
      <c r="F7130" s="160" t="n">
        <v>3572.31</v>
      </c>
    </row>
    <row r="7131">
      <c r="A7131" s="104" t="inlineStr">
        <is>
          <t>2025/26</t>
        </is>
      </c>
      <c r="B7131" s="104" t="inlineStr">
        <is>
          <t>HC-052</t>
        </is>
      </c>
      <c r="C7131" s="104" t="inlineStr">
        <is>
          <t>P034</t>
        </is>
      </c>
      <c r="D7131" s="159" t="n">
        <v>2480</v>
      </c>
      <c r="E7131" s="160" t="n">
        <v>10842.99</v>
      </c>
      <c r="F7131" s="160" t="n">
        <v>3935.39</v>
      </c>
    </row>
    <row r="7132">
      <c r="A7132" s="104" t="inlineStr">
        <is>
          <t>2025/26</t>
        </is>
      </c>
      <c r="B7132" s="104" t="inlineStr">
        <is>
          <t>HC-052</t>
        </is>
      </c>
      <c r="C7132" s="104" t="inlineStr">
        <is>
          <t>P035</t>
        </is>
      </c>
      <c r="D7132" s="159" t="n">
        <v>3391</v>
      </c>
      <c r="E7132" s="160" t="n">
        <v>12568.51</v>
      </c>
      <c r="F7132" s="160" t="n">
        <v>4082.53</v>
      </c>
    </row>
    <row r="7133">
      <c r="A7133" s="104" t="inlineStr">
        <is>
          <t>2025/26</t>
        </is>
      </c>
      <c r="B7133" s="104" t="inlineStr">
        <is>
          <t>HC-052</t>
        </is>
      </c>
      <c r="C7133" s="104" t="inlineStr">
        <is>
          <t>P036</t>
        </is>
      </c>
      <c r="D7133" s="159" t="n">
        <v>2657</v>
      </c>
      <c r="E7133" s="160" t="n">
        <v>10595.66</v>
      </c>
      <c r="F7133" s="160" t="n">
        <v>3581.69</v>
      </c>
    </row>
    <row r="7134">
      <c r="A7134" s="104" t="inlineStr">
        <is>
          <t>2025/26</t>
        </is>
      </c>
      <c r="B7134" s="104" t="inlineStr">
        <is>
          <t>HC-052</t>
        </is>
      </c>
      <c r="C7134" s="104" t="inlineStr">
        <is>
          <t>P037</t>
        </is>
      </c>
      <c r="D7134" s="159" t="n">
        <v>3889</v>
      </c>
      <c r="E7134" s="160" t="n">
        <v>14038.36</v>
      </c>
      <c r="F7134" s="160" t="n">
        <v>5449.67</v>
      </c>
    </row>
    <row r="7135">
      <c r="A7135" s="104" t="inlineStr">
        <is>
          <t>2025/26</t>
        </is>
      </c>
      <c r="B7135" s="104" t="inlineStr">
        <is>
          <t>HC-052</t>
        </is>
      </c>
      <c r="C7135" s="104" t="inlineStr">
        <is>
          <t>P038</t>
        </is>
      </c>
      <c r="D7135" s="159" t="n">
        <v>1964</v>
      </c>
      <c r="E7135" s="160" t="n">
        <v>12877.12</v>
      </c>
      <c r="F7135" s="160" t="n">
        <v>4839</v>
      </c>
    </row>
    <row r="7136">
      <c r="A7136" s="104" t="inlineStr">
        <is>
          <t>2025/26</t>
        </is>
      </c>
      <c r="B7136" s="104" t="inlineStr">
        <is>
          <t>HC-052</t>
        </is>
      </c>
      <c r="C7136" s="104" t="inlineStr">
        <is>
          <t>P039</t>
        </is>
      </c>
      <c r="D7136" s="159" t="n">
        <v>2040</v>
      </c>
      <c r="E7136" s="160" t="n">
        <v>13357.03</v>
      </c>
      <c r="F7136" s="160" t="n">
        <v>5180.73</v>
      </c>
    </row>
    <row r="7137">
      <c r="A7137" s="104" t="inlineStr">
        <is>
          <t>2025/26</t>
        </is>
      </c>
      <c r="B7137" s="104" t="inlineStr">
        <is>
          <t>HC-052</t>
        </is>
      </c>
      <c r="C7137" s="104" t="inlineStr">
        <is>
          <t>P040</t>
        </is>
      </c>
      <c r="D7137" s="159" t="n">
        <v>795</v>
      </c>
      <c r="E7137" s="160" t="n">
        <v>6338.42</v>
      </c>
      <c r="F7137" s="160" t="n">
        <v>2418.18</v>
      </c>
    </row>
    <row r="7138">
      <c r="A7138" s="104" t="inlineStr">
        <is>
          <t>2025/26</t>
        </is>
      </c>
      <c r="B7138" s="104" t="inlineStr">
        <is>
          <t>HC-052</t>
        </is>
      </c>
      <c r="C7138" s="104" t="inlineStr">
        <is>
          <t>P041</t>
        </is>
      </c>
      <c r="D7138" s="159" t="n">
        <v>393</v>
      </c>
      <c r="E7138" s="160" t="n">
        <v>4439.18</v>
      </c>
      <c r="F7138" s="160" t="n">
        <v>1972</v>
      </c>
    </row>
    <row r="7139">
      <c r="A7139" s="104" t="inlineStr">
        <is>
          <t>2025/26</t>
        </is>
      </c>
      <c r="B7139" s="104" t="inlineStr">
        <is>
          <t>HC-052</t>
        </is>
      </c>
      <c r="C7139" s="104" t="inlineStr">
        <is>
          <t>P042</t>
        </is>
      </c>
      <c r="D7139" s="159" t="n">
        <v>688</v>
      </c>
      <c r="E7139" s="160" t="n">
        <v>2880.47</v>
      </c>
      <c r="F7139" s="160" t="n">
        <v>818.08</v>
      </c>
    </row>
    <row r="7140">
      <c r="A7140" s="104" t="inlineStr">
        <is>
          <t>2025/26</t>
        </is>
      </c>
      <c r="B7140" s="104" t="inlineStr">
        <is>
          <t>HC-053</t>
        </is>
      </c>
      <c r="C7140" s="104" t="inlineStr">
        <is>
          <t>P001</t>
        </is>
      </c>
      <c r="D7140" s="159" t="n">
        <v>5208</v>
      </c>
      <c r="E7140" s="160" t="n">
        <v>48992.76</v>
      </c>
      <c r="F7140" s="160" t="n">
        <v>17485.17</v>
      </c>
    </row>
    <row r="7141">
      <c r="A7141" s="104" t="inlineStr">
        <is>
          <t>2025/26</t>
        </is>
      </c>
      <c r="B7141" s="104" t="inlineStr">
        <is>
          <t>HC-053</t>
        </is>
      </c>
      <c r="C7141" s="104" t="inlineStr">
        <is>
          <t>P002</t>
        </is>
      </c>
      <c r="D7141" s="159" t="n">
        <v>7299</v>
      </c>
      <c r="E7141" s="160" t="n">
        <v>79746.91</v>
      </c>
      <c r="F7141" s="160" t="n">
        <v>30189.86</v>
      </c>
    </row>
    <row r="7142">
      <c r="A7142" s="104" t="inlineStr">
        <is>
          <t>2025/26</t>
        </is>
      </c>
      <c r="B7142" s="104" t="inlineStr">
        <is>
          <t>HC-053</t>
        </is>
      </c>
      <c r="C7142" s="104" t="inlineStr">
        <is>
          <t>P003</t>
        </is>
      </c>
      <c r="D7142" s="159" t="n">
        <v>10323</v>
      </c>
      <c r="E7142" s="160" t="n">
        <v>72559.33</v>
      </c>
      <c r="F7142" s="160" t="n">
        <v>24324.22</v>
      </c>
    </row>
    <row r="7143">
      <c r="A7143" s="104" t="inlineStr">
        <is>
          <t>2025/26</t>
        </is>
      </c>
      <c r="B7143" s="104" t="inlineStr">
        <is>
          <t>HC-053</t>
        </is>
      </c>
      <c r="C7143" s="104" t="inlineStr">
        <is>
          <t>P004</t>
        </is>
      </c>
      <c r="D7143" s="159" t="n">
        <v>4903</v>
      </c>
      <c r="E7143" s="160" t="n">
        <v>40065.34</v>
      </c>
      <c r="F7143" s="160" t="n">
        <v>12999.27</v>
      </c>
    </row>
    <row r="7144">
      <c r="A7144" s="104" t="inlineStr">
        <is>
          <t>2025/26</t>
        </is>
      </c>
      <c r="B7144" s="104" t="inlineStr">
        <is>
          <t>HC-053</t>
        </is>
      </c>
      <c r="C7144" s="104" t="inlineStr">
        <is>
          <t>P005</t>
        </is>
      </c>
      <c r="D7144" s="159" t="n">
        <v>10255</v>
      </c>
      <c r="E7144" s="160" t="n">
        <v>79893.84</v>
      </c>
      <c r="F7144" s="160" t="n">
        <v>25056.67</v>
      </c>
    </row>
    <row r="7145">
      <c r="A7145" s="104" t="inlineStr">
        <is>
          <t>2025/26</t>
        </is>
      </c>
      <c r="B7145" s="104" t="inlineStr">
        <is>
          <t>HC-053</t>
        </is>
      </c>
      <c r="C7145" s="104" t="inlineStr">
        <is>
          <t>P006</t>
        </is>
      </c>
      <c r="D7145" s="159" t="n">
        <v>9523</v>
      </c>
      <c r="E7145" s="160" t="n">
        <v>80518.31</v>
      </c>
      <c r="F7145" s="160" t="n">
        <v>23509.87</v>
      </c>
    </row>
    <row r="7146">
      <c r="A7146" s="104" t="inlineStr">
        <is>
          <t>2025/26</t>
        </is>
      </c>
      <c r="B7146" s="104" t="inlineStr">
        <is>
          <t>HC-053</t>
        </is>
      </c>
      <c r="C7146" s="104" t="inlineStr">
        <is>
          <t>P007</t>
        </is>
      </c>
      <c r="D7146" s="159" t="n">
        <v>9158</v>
      </c>
      <c r="E7146" s="160" t="n">
        <v>72213.45</v>
      </c>
      <c r="F7146" s="160" t="n">
        <v>19533.22</v>
      </c>
    </row>
    <row r="7147">
      <c r="A7147" s="104" t="inlineStr">
        <is>
          <t>2025/26</t>
        </is>
      </c>
      <c r="B7147" s="104" t="inlineStr">
        <is>
          <t>HC-053</t>
        </is>
      </c>
      <c r="C7147" s="104" t="inlineStr">
        <is>
          <t>P008</t>
        </is>
      </c>
      <c r="D7147" s="159" t="n">
        <v>7925</v>
      </c>
      <c r="E7147" s="160" t="n">
        <v>60967.87</v>
      </c>
      <c r="F7147" s="160" t="n">
        <v>22417.49</v>
      </c>
    </row>
    <row r="7148">
      <c r="A7148" s="104" t="inlineStr">
        <is>
          <t>2025/26</t>
        </is>
      </c>
      <c r="B7148" s="104" t="inlineStr">
        <is>
          <t>HC-053</t>
        </is>
      </c>
      <c r="C7148" s="104" t="inlineStr">
        <is>
          <t>P009</t>
        </is>
      </c>
      <c r="D7148" s="159" t="n">
        <v>321</v>
      </c>
      <c r="E7148" s="160" t="n">
        <v>4235.36</v>
      </c>
      <c r="F7148" s="160" t="n">
        <v>1717.69</v>
      </c>
    </row>
    <row r="7149">
      <c r="A7149" s="104" t="inlineStr">
        <is>
          <t>2025/26</t>
        </is>
      </c>
      <c r="B7149" s="104" t="inlineStr">
        <is>
          <t>HC-053</t>
        </is>
      </c>
      <c r="C7149" s="104" t="inlineStr">
        <is>
          <t>P010</t>
        </is>
      </c>
      <c r="D7149" s="159" t="n">
        <v>10649</v>
      </c>
      <c r="E7149" s="160" t="n">
        <v>65757.94</v>
      </c>
      <c r="F7149" s="160" t="n">
        <v>21338.45</v>
      </c>
    </row>
    <row r="7150">
      <c r="A7150" s="104" t="inlineStr">
        <is>
          <t>2025/26</t>
        </is>
      </c>
      <c r="B7150" s="104" t="inlineStr">
        <is>
          <t>HC-053</t>
        </is>
      </c>
      <c r="C7150" s="104" t="inlineStr">
        <is>
          <t>P011</t>
        </is>
      </c>
      <c r="D7150" s="159" t="n">
        <v>9137</v>
      </c>
      <c r="E7150" s="160" t="n">
        <v>27773.46</v>
      </c>
      <c r="F7150" s="160" t="n">
        <v>6607.7</v>
      </c>
    </row>
    <row r="7151">
      <c r="A7151" s="104" t="inlineStr">
        <is>
          <t>2025/26</t>
        </is>
      </c>
      <c r="B7151" s="104" t="inlineStr">
        <is>
          <t>HC-053</t>
        </is>
      </c>
      <c r="C7151" s="104" t="inlineStr">
        <is>
          <t>P012</t>
        </is>
      </c>
      <c r="D7151" s="159" t="n">
        <v>10246</v>
      </c>
      <c r="E7151" s="160" t="n">
        <v>39918.27</v>
      </c>
      <c r="F7151" s="160" t="n">
        <v>12091.41</v>
      </c>
    </row>
    <row r="7152">
      <c r="A7152" s="104" t="inlineStr">
        <is>
          <t>2025/26</t>
        </is>
      </c>
      <c r="B7152" s="104" t="inlineStr">
        <is>
          <t>HC-053</t>
        </is>
      </c>
      <c r="C7152" s="104" t="inlineStr">
        <is>
          <t>P013</t>
        </is>
      </c>
      <c r="D7152" s="159" t="n">
        <v>10897</v>
      </c>
      <c r="E7152" s="160" t="n">
        <v>39335.08</v>
      </c>
      <c r="F7152" s="160" t="n">
        <v>10210.26</v>
      </c>
    </row>
    <row r="7153">
      <c r="A7153" s="104" t="inlineStr">
        <is>
          <t>2025/26</t>
        </is>
      </c>
      <c r="B7153" s="104" t="inlineStr">
        <is>
          <t>HC-053</t>
        </is>
      </c>
      <c r="C7153" s="104" t="inlineStr">
        <is>
          <t>P014</t>
        </is>
      </c>
      <c r="D7153" s="159" t="n">
        <v>11843</v>
      </c>
      <c r="E7153" s="160" t="n">
        <v>48376.03</v>
      </c>
      <c r="F7153" s="160" t="n">
        <v>13603.15</v>
      </c>
    </row>
    <row r="7154">
      <c r="A7154" s="104" t="inlineStr">
        <is>
          <t>2025/26</t>
        </is>
      </c>
      <c r="B7154" s="104" t="inlineStr">
        <is>
          <t>HC-053</t>
        </is>
      </c>
      <c r="C7154" s="104" t="inlineStr">
        <is>
          <t>P015</t>
        </is>
      </c>
      <c r="D7154" s="159" t="n">
        <v>8167</v>
      </c>
      <c r="E7154" s="160" t="n">
        <v>40340.45</v>
      </c>
      <c r="F7154" s="160" t="n">
        <v>13524.45</v>
      </c>
    </row>
    <row r="7155">
      <c r="A7155" s="104" t="inlineStr">
        <is>
          <t>2025/26</t>
        </is>
      </c>
      <c r="B7155" s="104" t="inlineStr">
        <is>
          <t>HC-053</t>
        </is>
      </c>
      <c r="C7155" s="104" t="inlineStr">
        <is>
          <t>P016</t>
        </is>
      </c>
      <c r="D7155" s="159" t="n">
        <v>4537</v>
      </c>
      <c r="E7155" s="160" t="n">
        <v>29322.07</v>
      </c>
      <c r="F7155" s="160" t="n">
        <v>9198.73</v>
      </c>
    </row>
    <row r="7156">
      <c r="A7156" s="104" t="inlineStr">
        <is>
          <t>2025/26</t>
        </is>
      </c>
      <c r="B7156" s="104" t="inlineStr">
        <is>
          <t>HC-053</t>
        </is>
      </c>
      <c r="C7156" s="104" t="inlineStr">
        <is>
          <t>P017</t>
        </is>
      </c>
      <c r="D7156" s="159" t="n">
        <v>4018</v>
      </c>
      <c r="E7156" s="160" t="n">
        <v>28624.08</v>
      </c>
      <c r="F7156" s="160" t="n">
        <v>9909.299999999999</v>
      </c>
    </row>
    <row r="7157">
      <c r="A7157" s="104" t="inlineStr">
        <is>
          <t>2025/26</t>
        </is>
      </c>
      <c r="B7157" s="104" t="inlineStr">
        <is>
          <t>HC-053</t>
        </is>
      </c>
      <c r="C7157" s="104" t="inlineStr">
        <is>
          <t>P018</t>
        </is>
      </c>
      <c r="D7157" s="159" t="n">
        <v>9401</v>
      </c>
      <c r="E7157" s="160" t="n">
        <v>25901.3</v>
      </c>
      <c r="F7157" s="160" t="n">
        <v>5603.83</v>
      </c>
    </row>
    <row r="7158">
      <c r="A7158" s="104" t="inlineStr">
        <is>
          <t>2025/26</t>
        </is>
      </c>
      <c r="B7158" s="104" t="inlineStr">
        <is>
          <t>HC-053</t>
        </is>
      </c>
      <c r="C7158" s="104" t="inlineStr">
        <is>
          <t>P019</t>
        </is>
      </c>
      <c r="D7158" s="159" t="n">
        <v>12381</v>
      </c>
      <c r="E7158" s="160" t="n">
        <v>32935.82</v>
      </c>
      <c r="F7158" s="160" t="n">
        <v>8549.139999999999</v>
      </c>
    </row>
    <row r="7159">
      <c r="A7159" s="104" t="inlineStr">
        <is>
          <t>2025/26</t>
        </is>
      </c>
      <c r="B7159" s="104" t="inlineStr">
        <is>
          <t>HC-053</t>
        </is>
      </c>
      <c r="C7159" s="104" t="inlineStr">
        <is>
          <t>P020</t>
        </is>
      </c>
      <c r="D7159" s="159" t="n">
        <v>7968</v>
      </c>
      <c r="E7159" s="160" t="n">
        <v>21191.82</v>
      </c>
      <c r="F7159" s="160" t="n">
        <v>5501.38</v>
      </c>
    </row>
    <row r="7160">
      <c r="A7160" s="104" t="inlineStr">
        <is>
          <t>2025/26</t>
        </is>
      </c>
      <c r="B7160" s="104" t="inlineStr">
        <is>
          <t>HC-053</t>
        </is>
      </c>
      <c r="C7160" s="104" t="inlineStr">
        <is>
          <t>P021</t>
        </is>
      </c>
      <c r="D7160" s="159" t="n">
        <v>11921</v>
      </c>
      <c r="E7160" s="160" t="n">
        <v>40775.07</v>
      </c>
      <c r="F7160" s="160" t="n">
        <v>11467.68</v>
      </c>
    </row>
    <row r="7161">
      <c r="A7161" s="104" t="inlineStr">
        <is>
          <t>2025/26</t>
        </is>
      </c>
      <c r="B7161" s="104" t="inlineStr">
        <is>
          <t>HC-053</t>
        </is>
      </c>
      <c r="C7161" s="104" t="inlineStr">
        <is>
          <t>P022</t>
        </is>
      </c>
      <c r="D7161" s="159" t="n">
        <v>10189</v>
      </c>
      <c r="E7161" s="160" t="n">
        <v>32917.27</v>
      </c>
      <c r="F7161" s="160" t="n">
        <v>8900.35</v>
      </c>
    </row>
    <row r="7162">
      <c r="A7162" s="104" t="inlineStr">
        <is>
          <t>2025/26</t>
        </is>
      </c>
      <c r="B7162" s="104" t="inlineStr">
        <is>
          <t>HC-053</t>
        </is>
      </c>
      <c r="C7162" s="104" t="inlineStr">
        <is>
          <t>P023</t>
        </is>
      </c>
      <c r="D7162" s="159" t="n">
        <v>12145</v>
      </c>
      <c r="E7162" s="160" t="n">
        <v>25381.45</v>
      </c>
      <c r="F7162" s="160" t="n">
        <v>4941.61</v>
      </c>
    </row>
    <row r="7163">
      <c r="A7163" s="104" t="inlineStr">
        <is>
          <t>2025/26</t>
        </is>
      </c>
      <c r="B7163" s="104" t="inlineStr">
        <is>
          <t>HC-053</t>
        </is>
      </c>
      <c r="C7163" s="104" t="inlineStr">
        <is>
          <t>P024</t>
        </is>
      </c>
      <c r="D7163" s="159" t="n">
        <v>12987</v>
      </c>
      <c r="E7163" s="160" t="n">
        <v>29610.16</v>
      </c>
      <c r="F7163" s="160" t="n">
        <v>6086.01</v>
      </c>
    </row>
    <row r="7164">
      <c r="A7164" s="104" t="inlineStr">
        <is>
          <t>2025/26</t>
        </is>
      </c>
      <c r="B7164" s="104" t="inlineStr">
        <is>
          <t>HC-053</t>
        </is>
      </c>
      <c r="C7164" s="104" t="inlineStr">
        <is>
          <t>P025</t>
        </is>
      </c>
      <c r="D7164" s="159" t="n">
        <v>10577</v>
      </c>
      <c r="E7164" s="160" t="n">
        <v>42202.65</v>
      </c>
      <c r="F7164" s="160" t="n">
        <v>15517.47</v>
      </c>
    </row>
    <row r="7165">
      <c r="A7165" s="104" t="inlineStr">
        <is>
          <t>2025/26</t>
        </is>
      </c>
      <c r="B7165" s="104" t="inlineStr">
        <is>
          <t>HC-053</t>
        </is>
      </c>
      <c r="C7165" s="104" t="inlineStr">
        <is>
          <t>P026</t>
        </is>
      </c>
      <c r="D7165" s="159" t="n">
        <v>6454</v>
      </c>
      <c r="E7165" s="160" t="n">
        <v>30047.29</v>
      </c>
      <c r="F7165" s="160" t="n">
        <v>9750.200000000001</v>
      </c>
    </row>
    <row r="7166">
      <c r="A7166" s="104" t="inlineStr">
        <is>
          <t>2025/26</t>
        </is>
      </c>
      <c r="B7166" s="104" t="inlineStr">
        <is>
          <t>HC-053</t>
        </is>
      </c>
      <c r="C7166" s="104" t="inlineStr">
        <is>
          <t>P027</t>
        </is>
      </c>
      <c r="D7166" s="159" t="n">
        <v>5060</v>
      </c>
      <c r="E7166" s="160" t="n">
        <v>23551.14</v>
      </c>
      <c r="F7166" s="160" t="n">
        <v>7643.72</v>
      </c>
    </row>
    <row r="7167">
      <c r="A7167" s="104" t="inlineStr">
        <is>
          <t>2025/26</t>
        </is>
      </c>
      <c r="B7167" s="104" t="inlineStr">
        <is>
          <t>HC-053</t>
        </is>
      </c>
      <c r="C7167" s="104" t="inlineStr">
        <is>
          <t>P028</t>
        </is>
      </c>
      <c r="D7167" s="159" t="n">
        <v>7195</v>
      </c>
      <c r="E7167" s="160" t="n">
        <v>35546.65</v>
      </c>
      <c r="F7167" s="160" t="n">
        <v>12305.33</v>
      </c>
    </row>
    <row r="7168">
      <c r="A7168" s="104" t="inlineStr">
        <is>
          <t>2025/26</t>
        </is>
      </c>
      <c r="B7168" s="104" t="inlineStr">
        <is>
          <t>HC-053</t>
        </is>
      </c>
      <c r="C7168" s="104" t="inlineStr">
        <is>
          <t>P029</t>
        </is>
      </c>
      <c r="D7168" s="159" t="n">
        <v>17948</v>
      </c>
      <c r="E7168" s="160" t="n">
        <v>35802.23</v>
      </c>
      <c r="F7168" s="160" t="n">
        <v>5422.06</v>
      </c>
    </row>
    <row r="7169">
      <c r="A7169" s="104" t="inlineStr">
        <is>
          <t>2025/26</t>
        </is>
      </c>
      <c r="B7169" s="104" t="inlineStr">
        <is>
          <t>HC-053</t>
        </is>
      </c>
      <c r="C7169" s="104" t="inlineStr">
        <is>
          <t>P030</t>
        </is>
      </c>
      <c r="D7169" s="159" t="n">
        <v>9950</v>
      </c>
      <c r="E7169" s="160" t="n">
        <v>31190.47</v>
      </c>
      <c r="F7169" s="160" t="n">
        <v>6073.22</v>
      </c>
    </row>
    <row r="7170">
      <c r="A7170" s="104" t="inlineStr">
        <is>
          <t>2025/26</t>
        </is>
      </c>
      <c r="B7170" s="104" t="inlineStr">
        <is>
          <t>HC-053</t>
        </is>
      </c>
      <c r="C7170" s="104" t="inlineStr">
        <is>
          <t>P031</t>
        </is>
      </c>
      <c r="D7170" s="159" t="n">
        <v>4446</v>
      </c>
      <c r="E7170" s="160" t="n">
        <v>23228.22</v>
      </c>
      <c r="F7170" s="160" t="n">
        <v>7034.1</v>
      </c>
    </row>
    <row r="7171">
      <c r="A7171" s="104" t="inlineStr">
        <is>
          <t>2025/26</t>
        </is>
      </c>
      <c r="B7171" s="104" t="inlineStr">
        <is>
          <t>HC-053</t>
        </is>
      </c>
      <c r="C7171" s="104" t="inlineStr">
        <is>
          <t>P032</t>
        </is>
      </c>
      <c r="D7171" s="159" t="n">
        <v>5807</v>
      </c>
      <c r="E7171" s="160" t="n">
        <v>14346.6</v>
      </c>
      <c r="F7171" s="160" t="n">
        <v>3259.09</v>
      </c>
    </row>
    <row r="7172">
      <c r="A7172" s="104" t="inlineStr">
        <is>
          <t>2025/26</t>
        </is>
      </c>
      <c r="B7172" s="104" t="inlineStr">
        <is>
          <t>HC-053</t>
        </is>
      </c>
      <c r="C7172" s="104" t="inlineStr">
        <is>
          <t>P033</t>
        </is>
      </c>
      <c r="D7172" s="159" t="n">
        <v>3990</v>
      </c>
      <c r="E7172" s="160" t="n">
        <v>12878.84</v>
      </c>
      <c r="F7172" s="160" t="n">
        <v>3344.49</v>
      </c>
    </row>
    <row r="7173">
      <c r="A7173" s="104" t="inlineStr">
        <is>
          <t>2025/26</t>
        </is>
      </c>
      <c r="B7173" s="104" t="inlineStr">
        <is>
          <t>HC-053</t>
        </is>
      </c>
      <c r="C7173" s="104" t="inlineStr">
        <is>
          <t>P034</t>
        </is>
      </c>
      <c r="D7173" s="159" t="n">
        <v>2673</v>
      </c>
      <c r="E7173" s="160" t="n">
        <v>11681.43</v>
      </c>
      <c r="F7173" s="160" t="n">
        <v>3663.76</v>
      </c>
    </row>
    <row r="7174">
      <c r="A7174" s="104" t="inlineStr">
        <is>
          <t>2025/26</t>
        </is>
      </c>
      <c r="B7174" s="104" t="inlineStr">
        <is>
          <t>HC-053</t>
        </is>
      </c>
      <c r="C7174" s="104" t="inlineStr">
        <is>
          <t>P035</t>
        </is>
      </c>
      <c r="D7174" s="159" t="n">
        <v>3758</v>
      </c>
      <c r="E7174" s="160" t="n">
        <v>13926.75</v>
      </c>
      <c r="F7174" s="160" t="n">
        <v>3915.91</v>
      </c>
    </row>
    <row r="7175">
      <c r="A7175" s="104" t="inlineStr">
        <is>
          <t>2025/26</t>
        </is>
      </c>
      <c r="B7175" s="104" t="inlineStr">
        <is>
          <t>HC-053</t>
        </is>
      </c>
      <c r="C7175" s="104" t="inlineStr">
        <is>
          <t>P036</t>
        </is>
      </c>
      <c r="D7175" s="159" t="n">
        <v>2779</v>
      </c>
      <c r="E7175" s="160" t="n">
        <v>11086.41</v>
      </c>
      <c r="F7175" s="160" t="n">
        <v>3237.77</v>
      </c>
    </row>
    <row r="7176">
      <c r="A7176" s="104" t="inlineStr">
        <is>
          <t>2025/26</t>
        </is>
      </c>
      <c r="B7176" s="104" t="inlineStr">
        <is>
          <t>HC-053</t>
        </is>
      </c>
      <c r="C7176" s="104" t="inlineStr">
        <is>
          <t>P037</t>
        </is>
      </c>
      <c r="D7176" s="159" t="n">
        <v>4274</v>
      </c>
      <c r="E7176" s="160" t="n">
        <v>15428.71</v>
      </c>
      <c r="F7176" s="160" t="n">
        <v>5174.5</v>
      </c>
    </row>
    <row r="7177">
      <c r="A7177" s="104" t="inlineStr">
        <is>
          <t>2025/26</t>
        </is>
      </c>
      <c r="B7177" s="104" t="inlineStr">
        <is>
          <t>HC-053</t>
        </is>
      </c>
      <c r="C7177" s="104" t="inlineStr">
        <is>
          <t>P038</t>
        </is>
      </c>
      <c r="D7177" s="159" t="n">
        <v>1995</v>
      </c>
      <c r="E7177" s="160" t="n">
        <v>13077.43</v>
      </c>
      <c r="F7177" s="160" t="n">
        <v>4243.99</v>
      </c>
    </row>
    <row r="7178">
      <c r="A7178" s="104" t="inlineStr">
        <is>
          <t>2025/26</t>
        </is>
      </c>
      <c r="B7178" s="104" t="inlineStr">
        <is>
          <t>HC-053</t>
        </is>
      </c>
      <c r="C7178" s="104" t="inlineStr">
        <is>
          <t>P039</t>
        </is>
      </c>
      <c r="D7178" s="159" t="n">
        <v>2152</v>
      </c>
      <c r="E7178" s="160" t="n">
        <v>14095.94</v>
      </c>
      <c r="F7178" s="160" t="n">
        <v>4726.09</v>
      </c>
    </row>
    <row r="7179">
      <c r="A7179" s="104" t="inlineStr">
        <is>
          <t>2025/26</t>
        </is>
      </c>
      <c r="B7179" s="104" t="inlineStr">
        <is>
          <t>HC-053</t>
        </is>
      </c>
      <c r="C7179" s="104" t="inlineStr">
        <is>
          <t>P040</t>
        </is>
      </c>
      <c r="D7179" s="159" t="n">
        <v>753</v>
      </c>
      <c r="E7179" s="160" t="n">
        <v>6003.35</v>
      </c>
      <c r="F7179" s="160" t="n">
        <v>1945.63</v>
      </c>
    </row>
    <row r="7180">
      <c r="A7180" s="104" t="inlineStr">
        <is>
          <t>2025/26</t>
        </is>
      </c>
      <c r="B7180" s="104" t="inlineStr">
        <is>
          <t>HC-053</t>
        </is>
      </c>
      <c r="C7180" s="104" t="inlineStr">
        <is>
          <t>P041</t>
        </is>
      </c>
      <c r="D7180" s="159" t="n">
        <v>418</v>
      </c>
      <c r="E7180" s="160" t="n">
        <v>4722.65</v>
      </c>
      <c r="F7180" s="160" t="n">
        <v>1837.37</v>
      </c>
    </row>
    <row r="7181">
      <c r="A7181" s="104" t="inlineStr">
        <is>
          <t>2025/26</t>
        </is>
      </c>
      <c r="B7181" s="104" t="inlineStr">
        <is>
          <t>HC-053</t>
        </is>
      </c>
      <c r="C7181" s="104" t="inlineStr">
        <is>
          <t>P042</t>
        </is>
      </c>
      <c r="D7181" s="159" t="n">
        <v>739</v>
      </c>
      <c r="E7181" s="160" t="n">
        <v>3088.05</v>
      </c>
      <c r="F7181" s="160" t="n">
        <v>767.95</v>
      </c>
    </row>
    <row r="7182">
      <c r="A7182" s="104" t="inlineStr">
        <is>
          <t>2025/26</t>
        </is>
      </c>
      <c r="B7182" s="104" t="inlineStr">
        <is>
          <t>HC-054</t>
        </is>
      </c>
      <c r="C7182" s="104" t="inlineStr">
        <is>
          <t>P001</t>
        </is>
      </c>
      <c r="D7182" s="159" t="n">
        <v>4868</v>
      </c>
      <c r="E7182" s="160" t="n">
        <v>45772.26</v>
      </c>
      <c r="F7182" s="160" t="n">
        <v>16300.24</v>
      </c>
    </row>
    <row r="7183">
      <c r="A7183" s="104" t="inlineStr">
        <is>
          <t>2025/26</t>
        </is>
      </c>
      <c r="B7183" s="104" t="inlineStr">
        <is>
          <t>HC-054</t>
        </is>
      </c>
      <c r="C7183" s="104" t="inlineStr">
        <is>
          <t>P002</t>
        </is>
      </c>
      <c r="D7183" s="159" t="n">
        <v>7313</v>
      </c>
      <c r="E7183" s="160" t="n">
        <v>79922.92999999999</v>
      </c>
      <c r="F7183" s="160" t="n">
        <v>30189.13</v>
      </c>
    </row>
    <row r="7184">
      <c r="A7184" s="104" t="inlineStr">
        <is>
          <t>2025/26</t>
        </is>
      </c>
      <c r="B7184" s="104" t="inlineStr">
        <is>
          <t>HC-054</t>
        </is>
      </c>
      <c r="C7184" s="104" t="inlineStr">
        <is>
          <t>P003</t>
        </is>
      </c>
      <c r="D7184" s="159" t="n">
        <v>9827</v>
      </c>
      <c r="E7184" s="160" t="n">
        <v>69089.16</v>
      </c>
      <c r="F7184" s="160" t="n">
        <v>23118.03</v>
      </c>
    </row>
    <row r="7185">
      <c r="A7185" s="104" t="inlineStr">
        <is>
          <t>2025/26</t>
        </is>
      </c>
      <c r="B7185" s="104" t="inlineStr">
        <is>
          <t>HC-054</t>
        </is>
      </c>
      <c r="C7185" s="104" t="inlineStr">
        <is>
          <t>P004</t>
        </is>
      </c>
      <c r="D7185" s="159" t="n">
        <v>4555</v>
      </c>
      <c r="E7185" s="160" t="n">
        <v>37214.22</v>
      </c>
      <c r="F7185" s="160" t="n">
        <v>12050.82</v>
      </c>
    </row>
    <row r="7186">
      <c r="A7186" s="104" t="inlineStr">
        <is>
          <t>2025/26</t>
        </is>
      </c>
      <c r="B7186" s="104" t="inlineStr">
        <is>
          <t>HC-054</t>
        </is>
      </c>
      <c r="C7186" s="104" t="inlineStr">
        <is>
          <t>P005</t>
        </is>
      </c>
      <c r="D7186" s="159" t="n">
        <v>9507</v>
      </c>
      <c r="E7186" s="160" t="n">
        <v>74052.99000000001</v>
      </c>
      <c r="F7186" s="160" t="n">
        <v>23181.11</v>
      </c>
    </row>
    <row r="7187">
      <c r="A7187" s="104" t="inlineStr">
        <is>
          <t>2025/26</t>
        </is>
      </c>
      <c r="B7187" s="104" t="inlineStr">
        <is>
          <t>HC-054</t>
        </is>
      </c>
      <c r="C7187" s="104" t="inlineStr">
        <is>
          <t>P006</t>
        </is>
      </c>
      <c r="D7187" s="159" t="n">
        <v>8718</v>
      </c>
      <c r="E7187" s="160" t="n">
        <v>73726.60000000001</v>
      </c>
      <c r="F7187" s="160" t="n">
        <v>21482.28</v>
      </c>
    </row>
    <row r="7188">
      <c r="A7188" s="104" t="inlineStr">
        <is>
          <t>2025/26</t>
        </is>
      </c>
      <c r="B7188" s="104" t="inlineStr">
        <is>
          <t>HC-054</t>
        </is>
      </c>
      <c r="C7188" s="104" t="inlineStr">
        <is>
          <t>P007</t>
        </is>
      </c>
      <c r="D7188" s="159" t="n">
        <v>8592</v>
      </c>
      <c r="E7188" s="160" t="n">
        <v>67757.99000000001</v>
      </c>
      <c r="F7188" s="160" t="n">
        <v>18285.31</v>
      </c>
    </row>
    <row r="7189">
      <c r="A7189" s="104" t="inlineStr">
        <is>
          <t>2025/26</t>
        </is>
      </c>
      <c r="B7189" s="104" t="inlineStr">
        <is>
          <t>HC-054</t>
        </is>
      </c>
      <c r="C7189" s="104" t="inlineStr">
        <is>
          <t>P008</t>
        </is>
      </c>
      <c r="D7189" s="159" t="n">
        <v>7526</v>
      </c>
      <c r="E7189" s="160" t="n">
        <v>57913.13</v>
      </c>
      <c r="F7189" s="160" t="n">
        <v>21250.82</v>
      </c>
    </row>
    <row r="7190">
      <c r="A7190" s="104" t="inlineStr">
        <is>
          <t>2025/26</t>
        </is>
      </c>
      <c r="B7190" s="104" t="inlineStr">
        <is>
          <t>HC-054</t>
        </is>
      </c>
      <c r="C7190" s="104" t="inlineStr">
        <is>
          <t>P009</t>
        </is>
      </c>
      <c r="D7190" s="159" t="n">
        <v>289</v>
      </c>
      <c r="E7190" s="160" t="n">
        <v>3809.87</v>
      </c>
      <c r="F7190" s="160" t="n">
        <v>1538.29</v>
      </c>
    </row>
    <row r="7191">
      <c r="A7191" s="104" t="inlineStr">
        <is>
          <t>2025/26</t>
        </is>
      </c>
      <c r="B7191" s="104" t="inlineStr">
        <is>
          <t>HC-054</t>
        </is>
      </c>
      <c r="C7191" s="104" t="inlineStr">
        <is>
          <t>P010</t>
        </is>
      </c>
      <c r="D7191" s="159" t="n">
        <v>9329</v>
      </c>
      <c r="E7191" s="160" t="n">
        <v>57607.09</v>
      </c>
      <c r="F7191" s="160" t="n">
        <v>18651.91</v>
      </c>
    </row>
    <row r="7192">
      <c r="A7192" s="104" t="inlineStr">
        <is>
          <t>2025/26</t>
        </is>
      </c>
      <c r="B7192" s="104" t="inlineStr">
        <is>
          <t>HC-054</t>
        </is>
      </c>
      <c r="C7192" s="104" t="inlineStr">
        <is>
          <t>P011</t>
        </is>
      </c>
      <c r="D7192" s="159" t="n">
        <v>9098</v>
      </c>
      <c r="E7192" s="160" t="n">
        <v>27659.82</v>
      </c>
      <c r="F7192" s="160" t="n">
        <v>6570.04</v>
      </c>
    </row>
    <row r="7193">
      <c r="A7193" s="104" t="inlineStr">
        <is>
          <t>2025/26</t>
        </is>
      </c>
      <c r="B7193" s="104" t="inlineStr">
        <is>
          <t>HC-054</t>
        </is>
      </c>
      <c r="C7193" s="104" t="inlineStr">
        <is>
          <t>P012</t>
        </is>
      </c>
      <c r="D7193" s="159" t="n">
        <v>9712</v>
      </c>
      <c r="E7193" s="160" t="n">
        <v>37824.86</v>
      </c>
      <c r="F7193" s="160" t="n">
        <v>11427.26</v>
      </c>
    </row>
    <row r="7194">
      <c r="A7194" s="104" t="inlineStr">
        <is>
          <t>2025/26</t>
        </is>
      </c>
      <c r="B7194" s="104" t="inlineStr">
        <is>
          <t>HC-054</t>
        </is>
      </c>
      <c r="C7194" s="104" t="inlineStr">
        <is>
          <t>P013</t>
        </is>
      </c>
      <c r="D7194" s="159" t="n">
        <v>10487</v>
      </c>
      <c r="E7194" s="160" t="n">
        <v>37859.04</v>
      </c>
      <c r="F7194" s="160" t="n">
        <v>9809.469999999999</v>
      </c>
    </row>
    <row r="7195">
      <c r="A7195" s="104" t="inlineStr">
        <is>
          <t>2025/26</t>
        </is>
      </c>
      <c r="B7195" s="104" t="inlineStr">
        <is>
          <t>HC-054</t>
        </is>
      </c>
      <c r="C7195" s="104" t="inlineStr">
        <is>
          <t>P014</t>
        </is>
      </c>
      <c r="D7195" s="159" t="n">
        <v>11268</v>
      </c>
      <c r="E7195" s="160" t="n">
        <v>46034.14</v>
      </c>
      <c r="F7195" s="160" t="n">
        <v>12919.12</v>
      </c>
    </row>
    <row r="7196">
      <c r="A7196" s="104" t="inlineStr">
        <is>
          <t>2025/26</t>
        </is>
      </c>
      <c r="B7196" s="104" t="inlineStr">
        <is>
          <t>HC-054</t>
        </is>
      </c>
      <c r="C7196" s="104" t="inlineStr">
        <is>
          <t>P015</t>
        </is>
      </c>
      <c r="D7196" s="159" t="n">
        <v>7934</v>
      </c>
      <c r="E7196" s="160" t="n">
        <v>39190.53</v>
      </c>
      <c r="F7196" s="160" t="n">
        <v>13113.61</v>
      </c>
    </row>
    <row r="7197">
      <c r="A7197" s="104" t="inlineStr">
        <is>
          <t>2025/26</t>
        </is>
      </c>
      <c r="B7197" s="104" t="inlineStr">
        <is>
          <t>HC-054</t>
        </is>
      </c>
      <c r="C7197" s="104" t="inlineStr">
        <is>
          <t>P016</t>
        </is>
      </c>
      <c r="D7197" s="159" t="n">
        <v>4350</v>
      </c>
      <c r="E7197" s="160" t="n">
        <v>28113.02</v>
      </c>
      <c r="F7197" s="160" t="n">
        <v>8800.110000000001</v>
      </c>
    </row>
    <row r="7198">
      <c r="A7198" s="104" t="inlineStr">
        <is>
          <t>2025/26</t>
        </is>
      </c>
      <c r="B7198" s="104" t="inlineStr">
        <is>
          <t>HC-054</t>
        </is>
      </c>
      <c r="C7198" s="104" t="inlineStr">
        <is>
          <t>P017</t>
        </is>
      </c>
      <c r="D7198" s="159" t="n">
        <v>3691</v>
      </c>
      <c r="E7198" s="160" t="n">
        <v>26299.41</v>
      </c>
      <c r="F7198" s="160" t="n">
        <v>9082.389999999999</v>
      </c>
    </row>
    <row r="7199">
      <c r="A7199" s="104" t="inlineStr">
        <is>
          <t>2025/26</t>
        </is>
      </c>
      <c r="B7199" s="104" t="inlineStr">
        <is>
          <t>HC-054</t>
        </is>
      </c>
      <c r="C7199" s="104" t="inlineStr">
        <is>
          <t>P018</t>
        </is>
      </c>
      <c r="D7199" s="159" t="n">
        <v>8768</v>
      </c>
      <c r="E7199" s="160" t="n">
        <v>24159.38</v>
      </c>
      <c r="F7199" s="160" t="n">
        <v>5217.39</v>
      </c>
    </row>
    <row r="7200">
      <c r="A7200" s="104" t="inlineStr">
        <is>
          <t>2025/26</t>
        </is>
      </c>
      <c r="B7200" s="104" t="inlineStr">
        <is>
          <t>HC-054</t>
        </is>
      </c>
      <c r="C7200" s="104" t="inlineStr">
        <is>
          <t>P019</t>
        </is>
      </c>
      <c r="D7200" s="159" t="n">
        <v>11668</v>
      </c>
      <c r="E7200" s="160" t="n">
        <v>31034.93</v>
      </c>
      <c r="F7200" s="160" t="n">
        <v>8039.72</v>
      </c>
    </row>
    <row r="7201">
      <c r="A7201" s="104" t="inlineStr">
        <is>
          <t>2025/26</t>
        </is>
      </c>
      <c r="B7201" s="104" t="inlineStr">
        <is>
          <t>HC-054</t>
        </is>
      </c>
      <c r="C7201" s="104" t="inlineStr">
        <is>
          <t>P020</t>
        </is>
      </c>
      <c r="D7201" s="159" t="n">
        <v>6978</v>
      </c>
      <c r="E7201" s="160" t="n">
        <v>18561.71</v>
      </c>
      <c r="F7201" s="160" t="n">
        <v>4807.31</v>
      </c>
    </row>
    <row r="7202">
      <c r="A7202" s="104" t="inlineStr">
        <is>
          <t>2025/26</t>
        </is>
      </c>
      <c r="B7202" s="104" t="inlineStr">
        <is>
          <t>HC-054</t>
        </is>
      </c>
      <c r="C7202" s="104" t="inlineStr">
        <is>
          <t>P021</t>
        </is>
      </c>
      <c r="D7202" s="159" t="n">
        <v>11381</v>
      </c>
      <c r="E7202" s="160" t="n">
        <v>38916.59</v>
      </c>
      <c r="F7202" s="160" t="n">
        <v>10918.81</v>
      </c>
    </row>
    <row r="7203">
      <c r="A7203" s="104" t="inlineStr">
        <is>
          <t>2025/26</t>
        </is>
      </c>
      <c r="B7203" s="104" t="inlineStr">
        <is>
          <t>HC-054</t>
        </is>
      </c>
      <c r="C7203" s="104" t="inlineStr">
        <is>
          <t>P022</t>
        </is>
      </c>
      <c r="D7203" s="159" t="n">
        <v>9794</v>
      </c>
      <c r="E7203" s="160" t="n">
        <v>31634.66</v>
      </c>
      <c r="F7203" s="160" t="n">
        <v>8535.110000000001</v>
      </c>
    </row>
    <row r="7204">
      <c r="A7204" s="104" t="inlineStr">
        <is>
          <t>2025/26</t>
        </is>
      </c>
      <c r="B7204" s="104" t="inlineStr">
        <is>
          <t>HC-054</t>
        </is>
      </c>
      <c r="C7204" s="104" t="inlineStr">
        <is>
          <t>P023</t>
        </is>
      </c>
      <c r="D7204" s="159" t="n">
        <v>10817</v>
      </c>
      <c r="E7204" s="160" t="n">
        <v>22608.08</v>
      </c>
      <c r="F7204" s="160" t="n">
        <v>4391.19</v>
      </c>
    </row>
    <row r="7205">
      <c r="A7205" s="104" t="inlineStr">
        <is>
          <t>2025/26</t>
        </is>
      </c>
      <c r="B7205" s="104" t="inlineStr">
        <is>
          <t>HC-054</t>
        </is>
      </c>
      <c r="C7205" s="104" t="inlineStr">
        <is>
          <t>P024</t>
        </is>
      </c>
      <c r="D7205" s="159" t="n">
        <v>11644</v>
      </c>
      <c r="E7205" s="160" t="n">
        <v>26549.36</v>
      </c>
      <c r="F7205" s="160" t="n">
        <v>5443.73</v>
      </c>
    </row>
    <row r="7206">
      <c r="A7206" s="104" t="inlineStr">
        <is>
          <t>2025/26</t>
        </is>
      </c>
      <c r="B7206" s="104" t="inlineStr">
        <is>
          <t>HC-054</t>
        </is>
      </c>
      <c r="C7206" s="104" t="inlineStr">
        <is>
          <t>P025</t>
        </is>
      </c>
      <c r="D7206" s="159" t="n">
        <v>9857</v>
      </c>
      <c r="E7206" s="160" t="n">
        <v>39325.87</v>
      </c>
      <c r="F7206" s="160" t="n">
        <v>14431.35</v>
      </c>
    </row>
    <row r="7207">
      <c r="A7207" s="104" t="inlineStr">
        <is>
          <t>2025/26</t>
        </is>
      </c>
      <c r="B7207" s="104" t="inlineStr">
        <is>
          <t>HC-054</t>
        </is>
      </c>
      <c r="C7207" s="104" t="inlineStr">
        <is>
          <t>P026</t>
        </is>
      </c>
      <c r="D7207" s="159" t="n">
        <v>6091</v>
      </c>
      <c r="E7207" s="160" t="n">
        <v>28355.13</v>
      </c>
      <c r="F7207" s="160" t="n">
        <v>9180.530000000001</v>
      </c>
    </row>
    <row r="7208">
      <c r="A7208" s="104" t="inlineStr">
        <is>
          <t>2025/26</t>
        </is>
      </c>
      <c r="B7208" s="104" t="inlineStr">
        <is>
          <t>HC-054</t>
        </is>
      </c>
      <c r="C7208" s="104" t="inlineStr">
        <is>
          <t>P027</t>
        </is>
      </c>
      <c r="D7208" s="159" t="n">
        <v>4971</v>
      </c>
      <c r="E7208" s="160" t="n">
        <v>23128.8</v>
      </c>
      <c r="F7208" s="160" t="n">
        <v>7486.94</v>
      </c>
    </row>
    <row r="7209">
      <c r="A7209" s="104" t="inlineStr">
        <is>
          <t>2025/26</t>
        </is>
      </c>
      <c r="B7209" s="104" t="inlineStr">
        <is>
          <t>HC-054</t>
        </is>
      </c>
      <c r="C7209" s="104" t="inlineStr">
        <is>
          <t>P028</t>
        </is>
      </c>
      <c r="D7209" s="159" t="n">
        <v>7093</v>
      </c>
      <c r="E7209" s="160" t="n">
        <v>35041.35</v>
      </c>
      <c r="F7209" s="160" t="n">
        <v>12100.72</v>
      </c>
    </row>
    <row r="7210">
      <c r="A7210" s="104" t="inlineStr">
        <is>
          <t>2025/26</t>
        </is>
      </c>
      <c r="B7210" s="104" t="inlineStr">
        <is>
          <t>HC-054</t>
        </is>
      </c>
      <c r="C7210" s="104" t="inlineStr">
        <is>
          <t>P029</t>
        </is>
      </c>
      <c r="D7210" s="159" t="n">
        <v>17832</v>
      </c>
      <c r="E7210" s="160" t="n">
        <v>35574.24</v>
      </c>
      <c r="F7210" s="160" t="n">
        <v>5376.01</v>
      </c>
    </row>
    <row r="7211">
      <c r="A7211" s="104" t="inlineStr">
        <is>
          <t>2025/26</t>
        </is>
      </c>
      <c r="B7211" s="104" t="inlineStr">
        <is>
          <t>HC-054</t>
        </is>
      </c>
      <c r="C7211" s="104" t="inlineStr">
        <is>
          <t>P030</t>
        </is>
      </c>
      <c r="D7211" s="159" t="n">
        <v>9930</v>
      </c>
      <c r="E7211" s="160" t="n">
        <v>31129.61</v>
      </c>
      <c r="F7211" s="160" t="n">
        <v>6049.18</v>
      </c>
    </row>
    <row r="7212">
      <c r="A7212" s="104" t="inlineStr">
        <is>
          <t>2025/26</t>
        </is>
      </c>
      <c r="B7212" s="104" t="inlineStr">
        <is>
          <t>HC-054</t>
        </is>
      </c>
      <c r="C7212" s="104" t="inlineStr">
        <is>
          <t>P031</t>
        </is>
      </c>
      <c r="D7212" s="159" t="n">
        <v>4333</v>
      </c>
      <c r="E7212" s="160" t="n">
        <v>22640.2</v>
      </c>
      <c r="F7212" s="160" t="n">
        <v>6842.75</v>
      </c>
    </row>
    <row r="7213">
      <c r="A7213" s="104" t="inlineStr">
        <is>
          <t>2025/26</t>
        </is>
      </c>
      <c r="B7213" s="104" t="inlineStr">
        <is>
          <t>HC-054</t>
        </is>
      </c>
      <c r="C7213" s="104" t="inlineStr">
        <is>
          <t>P032</t>
        </is>
      </c>
      <c r="D7213" s="159" t="n">
        <v>5299</v>
      </c>
      <c r="E7213" s="160" t="n">
        <v>13086.89</v>
      </c>
      <c r="F7213" s="160" t="n">
        <v>2965.99</v>
      </c>
    </row>
    <row r="7214">
      <c r="A7214" s="104" t="inlineStr">
        <is>
          <t>2025/26</t>
        </is>
      </c>
      <c r="B7214" s="104" t="inlineStr">
        <is>
          <t>HC-054</t>
        </is>
      </c>
      <c r="C7214" s="104" t="inlineStr">
        <is>
          <t>P033</t>
        </is>
      </c>
      <c r="D7214" s="159" t="n">
        <v>3492</v>
      </c>
      <c r="E7214" s="160" t="n">
        <v>11285.75</v>
      </c>
      <c r="F7214" s="160" t="n">
        <v>2923.74</v>
      </c>
    </row>
    <row r="7215">
      <c r="A7215" s="104" t="inlineStr">
        <is>
          <t>2025/26</t>
        </is>
      </c>
      <c r="B7215" s="104" t="inlineStr">
        <is>
          <t>HC-054</t>
        </is>
      </c>
      <c r="C7215" s="104" t="inlineStr">
        <is>
          <t>P034</t>
        </is>
      </c>
      <c r="D7215" s="159" t="n">
        <v>2468</v>
      </c>
      <c r="E7215" s="160" t="n">
        <v>10782.67</v>
      </c>
      <c r="F7215" s="160" t="n">
        <v>3375.06</v>
      </c>
    </row>
    <row r="7216">
      <c r="A7216" s="104" t="inlineStr">
        <is>
          <t>2025/26</t>
        </is>
      </c>
      <c r="B7216" s="104" t="inlineStr">
        <is>
          <t>HC-054</t>
        </is>
      </c>
      <c r="C7216" s="104" t="inlineStr">
        <is>
          <t>P035</t>
        </is>
      </c>
      <c r="D7216" s="159" t="n">
        <v>3362</v>
      </c>
      <c r="E7216" s="160" t="n">
        <v>12455.87</v>
      </c>
      <c r="F7216" s="160" t="n">
        <v>3495.58</v>
      </c>
    </row>
    <row r="7217">
      <c r="A7217" s="104" t="inlineStr">
        <is>
          <t>2025/26</t>
        </is>
      </c>
      <c r="B7217" s="104" t="inlineStr">
        <is>
          <t>HC-054</t>
        </is>
      </c>
      <c r="C7217" s="104" t="inlineStr">
        <is>
          <t>P036</t>
        </is>
      </c>
      <c r="D7217" s="159" t="n">
        <v>2634</v>
      </c>
      <c r="E7217" s="160" t="n">
        <v>10504.17</v>
      </c>
      <c r="F7217" s="160" t="n">
        <v>3060.49</v>
      </c>
    </row>
    <row r="7218">
      <c r="A7218" s="104" t="inlineStr">
        <is>
          <t>2025/26</t>
        </is>
      </c>
      <c r="B7218" s="104" t="inlineStr">
        <is>
          <t>HC-054</t>
        </is>
      </c>
      <c r="C7218" s="104" t="inlineStr">
        <is>
          <t>P037</t>
        </is>
      </c>
      <c r="D7218" s="159" t="n">
        <v>3957</v>
      </c>
      <c r="E7218" s="160" t="n">
        <v>14286.35</v>
      </c>
      <c r="F7218" s="160" t="n">
        <v>4780.72</v>
      </c>
    </row>
    <row r="7219">
      <c r="A7219" s="104" t="inlineStr">
        <is>
          <t>2025/26</t>
        </is>
      </c>
      <c r="B7219" s="104" t="inlineStr">
        <is>
          <t>HC-054</t>
        </is>
      </c>
      <c r="C7219" s="104" t="inlineStr">
        <is>
          <t>P038</t>
        </is>
      </c>
      <c r="D7219" s="159" t="n">
        <v>1914</v>
      </c>
      <c r="E7219" s="160" t="n">
        <v>12549.9</v>
      </c>
      <c r="F7219" s="160" t="n">
        <v>4063.1</v>
      </c>
    </row>
    <row r="7220">
      <c r="A7220" s="104" t="inlineStr">
        <is>
          <t>2025/26</t>
        </is>
      </c>
      <c r="B7220" s="104" t="inlineStr">
        <is>
          <t>HC-054</t>
        </is>
      </c>
      <c r="C7220" s="104" t="inlineStr">
        <is>
          <t>P039</t>
        </is>
      </c>
      <c r="D7220" s="159" t="n">
        <v>2022</v>
      </c>
      <c r="E7220" s="160" t="n">
        <v>13260.74</v>
      </c>
      <c r="F7220" s="160" t="n">
        <v>4435.66</v>
      </c>
    </row>
    <row r="7221">
      <c r="A7221" s="104" t="inlineStr">
        <is>
          <t>2025/26</t>
        </is>
      </c>
      <c r="B7221" s="104" t="inlineStr">
        <is>
          <t>HC-054</t>
        </is>
      </c>
      <c r="C7221" s="104" t="inlineStr">
        <is>
          <t>P040</t>
        </is>
      </c>
      <c r="D7221" s="159" t="n">
        <v>692</v>
      </c>
      <c r="E7221" s="160" t="n">
        <v>5522.14</v>
      </c>
      <c r="F7221" s="160" t="n">
        <v>1784.46</v>
      </c>
    </row>
    <row r="7222">
      <c r="A7222" s="104" t="inlineStr">
        <is>
          <t>2025/26</t>
        </is>
      </c>
      <c r="B7222" s="104" t="inlineStr">
        <is>
          <t>HC-054</t>
        </is>
      </c>
      <c r="C7222" s="104" t="inlineStr">
        <is>
          <t>P041</t>
        </is>
      </c>
      <c r="D7222" s="159" t="n">
        <v>404</v>
      </c>
      <c r="E7222" s="160" t="n">
        <v>4570.65</v>
      </c>
      <c r="F7222" s="160" t="n">
        <v>1778.87</v>
      </c>
    </row>
    <row r="7223">
      <c r="A7223" s="104" t="inlineStr">
        <is>
          <t>2025/26</t>
        </is>
      </c>
      <c r="B7223" s="104" t="inlineStr">
        <is>
          <t>HC-054</t>
        </is>
      </c>
      <c r="C7223" s="104" t="inlineStr">
        <is>
          <t>P042</t>
        </is>
      </c>
      <c r="D7223" s="159" t="n">
        <v>658</v>
      </c>
      <c r="E7223" s="160" t="n">
        <v>2751.85</v>
      </c>
      <c r="F7223" s="160" t="n">
        <v>684.22</v>
      </c>
    </row>
    <row r="7224">
      <c r="A7224" s="104" t="inlineStr">
        <is>
          <t>2025/26</t>
        </is>
      </c>
      <c r="B7224" s="104" t="inlineStr">
        <is>
          <t>HC-055</t>
        </is>
      </c>
      <c r="C7224" s="104" t="inlineStr">
        <is>
          <t>P001</t>
        </is>
      </c>
      <c r="D7224" s="159" t="n">
        <v>8029</v>
      </c>
      <c r="E7224" s="160" t="n">
        <v>75520.91</v>
      </c>
      <c r="F7224" s="160" t="n">
        <v>26892.14</v>
      </c>
    </row>
    <row r="7225">
      <c r="A7225" s="104" t="inlineStr">
        <is>
          <t>2025/26</t>
        </is>
      </c>
      <c r="B7225" s="104" t="inlineStr">
        <is>
          <t>HC-055</t>
        </is>
      </c>
      <c r="C7225" s="104" t="inlineStr">
        <is>
          <t>P002</t>
        </is>
      </c>
      <c r="D7225" s="159" t="n">
        <v>11347</v>
      </c>
      <c r="E7225" s="160" t="n">
        <v>123988.37</v>
      </c>
      <c r="F7225" s="160" t="n">
        <v>46843.84</v>
      </c>
    </row>
    <row r="7226">
      <c r="A7226" s="104" t="inlineStr">
        <is>
          <t>2025/26</t>
        </is>
      </c>
      <c r="B7226" s="104" t="inlineStr">
        <is>
          <t>HC-055</t>
        </is>
      </c>
      <c r="C7226" s="104" t="inlineStr">
        <is>
          <t>P003</t>
        </is>
      </c>
      <c r="D7226" s="159" t="n">
        <v>15369</v>
      </c>
      <c r="E7226" s="160" t="n">
        <v>108039.6</v>
      </c>
      <c r="F7226" s="160" t="n">
        <v>36154.43</v>
      </c>
    </row>
    <row r="7227">
      <c r="A7227" s="104" t="inlineStr">
        <is>
          <t>2025/26</t>
        </is>
      </c>
      <c r="B7227" s="104" t="inlineStr">
        <is>
          <t>HC-055</t>
        </is>
      </c>
      <c r="C7227" s="104" t="inlineStr">
        <is>
          <t>P004</t>
        </is>
      </c>
      <c r="D7227" s="159" t="n">
        <v>6917</v>
      </c>
      <c r="E7227" s="160" t="n">
        <v>56509.53</v>
      </c>
      <c r="F7227" s="160" t="n">
        <v>18307.54</v>
      </c>
    </row>
    <row r="7228">
      <c r="A7228" s="104" t="inlineStr">
        <is>
          <t>2025/26</t>
        </is>
      </c>
      <c r="B7228" s="104" t="inlineStr">
        <is>
          <t>HC-055</t>
        </is>
      </c>
      <c r="C7228" s="104" t="inlineStr">
        <is>
          <t>P005</t>
        </is>
      </c>
      <c r="D7228" s="159" t="n">
        <v>15625</v>
      </c>
      <c r="E7228" s="160" t="n">
        <v>121718.79</v>
      </c>
      <c r="F7228" s="160" t="n">
        <v>38110.65</v>
      </c>
    </row>
    <row r="7229">
      <c r="A7229" s="104" t="inlineStr">
        <is>
          <t>2025/26</t>
        </is>
      </c>
      <c r="B7229" s="104" t="inlineStr">
        <is>
          <t>HC-055</t>
        </is>
      </c>
      <c r="C7229" s="104" t="inlineStr">
        <is>
          <t>P006</t>
        </is>
      </c>
      <c r="D7229" s="159" t="n">
        <v>14403</v>
      </c>
      <c r="E7229" s="160" t="n">
        <v>121774.14</v>
      </c>
      <c r="F7229" s="160" t="n">
        <v>35488.16</v>
      </c>
    </row>
    <row r="7230">
      <c r="A7230" s="104" t="inlineStr">
        <is>
          <t>2025/26</t>
        </is>
      </c>
      <c r="B7230" s="104" t="inlineStr">
        <is>
          <t>HC-055</t>
        </is>
      </c>
      <c r="C7230" s="104" t="inlineStr">
        <is>
          <t>P007</t>
        </is>
      </c>
      <c r="D7230" s="159" t="n">
        <v>14519</v>
      </c>
      <c r="E7230" s="160" t="n">
        <v>114484.91</v>
      </c>
      <c r="F7230" s="160" t="n">
        <v>30899.58</v>
      </c>
    </row>
    <row r="7231">
      <c r="A7231" s="104" t="inlineStr">
        <is>
          <t>2025/26</t>
        </is>
      </c>
      <c r="B7231" s="104" t="inlineStr">
        <is>
          <t>HC-055</t>
        </is>
      </c>
      <c r="C7231" s="104" t="inlineStr">
        <is>
          <t>P008</t>
        </is>
      </c>
      <c r="D7231" s="159" t="n">
        <v>11567</v>
      </c>
      <c r="E7231" s="160" t="n">
        <v>89001.47</v>
      </c>
      <c r="F7231" s="160" t="n">
        <v>32666.61</v>
      </c>
    </row>
    <row r="7232">
      <c r="A7232" s="104" t="inlineStr">
        <is>
          <t>2025/26</t>
        </is>
      </c>
      <c r="B7232" s="104" t="inlineStr">
        <is>
          <t>HC-055</t>
        </is>
      </c>
      <c r="C7232" s="104" t="inlineStr">
        <is>
          <t>P009</t>
        </is>
      </c>
      <c r="D7232" s="159" t="n">
        <v>482</v>
      </c>
      <c r="E7232" s="160" t="n">
        <v>6360.33</v>
      </c>
      <c r="F7232" s="160" t="n">
        <v>2560.63</v>
      </c>
    </row>
    <row r="7233">
      <c r="A7233" s="104" t="inlineStr">
        <is>
          <t>2025/26</t>
        </is>
      </c>
      <c r="B7233" s="104" t="inlineStr">
        <is>
          <t>HC-055</t>
        </is>
      </c>
      <c r="C7233" s="104" t="inlineStr">
        <is>
          <t>P010</t>
        </is>
      </c>
      <c r="D7233" s="159" t="n">
        <v>15511</v>
      </c>
      <c r="E7233" s="160" t="n">
        <v>95790.24000000001</v>
      </c>
      <c r="F7233" s="160" t="n">
        <v>31018.66</v>
      </c>
    </row>
    <row r="7234">
      <c r="A7234" s="104" t="inlineStr">
        <is>
          <t>2025/26</t>
        </is>
      </c>
      <c r="B7234" s="104" t="inlineStr">
        <is>
          <t>HC-055</t>
        </is>
      </c>
      <c r="C7234" s="104" t="inlineStr">
        <is>
          <t>P011</t>
        </is>
      </c>
      <c r="D7234" s="159" t="n">
        <v>14342</v>
      </c>
      <c r="E7234" s="160" t="n">
        <v>43599.05</v>
      </c>
      <c r="F7234" s="160" t="n">
        <v>10355.48</v>
      </c>
    </row>
    <row r="7235">
      <c r="A7235" s="104" t="inlineStr">
        <is>
          <t>2025/26</t>
        </is>
      </c>
      <c r="B7235" s="104" t="inlineStr">
        <is>
          <t>HC-055</t>
        </is>
      </c>
      <c r="C7235" s="104" t="inlineStr">
        <is>
          <t>P012</t>
        </is>
      </c>
      <c r="D7235" s="159" t="n">
        <v>15864</v>
      </c>
      <c r="E7235" s="160" t="n">
        <v>61787.32</v>
      </c>
      <c r="F7235" s="160" t="n">
        <v>18672.63</v>
      </c>
    </row>
    <row r="7236">
      <c r="A7236" s="104" t="inlineStr">
        <is>
          <t>2025/26</t>
        </is>
      </c>
      <c r="B7236" s="104" t="inlineStr">
        <is>
          <t>HC-055</t>
        </is>
      </c>
      <c r="C7236" s="104" t="inlineStr">
        <is>
          <t>P013</t>
        </is>
      </c>
      <c r="D7236" s="159" t="n">
        <v>16093</v>
      </c>
      <c r="E7236" s="160" t="n">
        <v>58096.45</v>
      </c>
      <c r="F7236" s="160" t="n">
        <v>15053.38</v>
      </c>
    </row>
    <row r="7237">
      <c r="A7237" s="104" t="inlineStr">
        <is>
          <t>2025/26</t>
        </is>
      </c>
      <c r="B7237" s="104" t="inlineStr">
        <is>
          <t>HC-055</t>
        </is>
      </c>
      <c r="C7237" s="104" t="inlineStr">
        <is>
          <t>P014</t>
        </is>
      </c>
      <c r="D7237" s="159" t="n">
        <v>18097</v>
      </c>
      <c r="E7237" s="160" t="n">
        <v>73929.11</v>
      </c>
      <c r="F7237" s="160" t="n">
        <v>20751.19</v>
      </c>
    </row>
    <row r="7238">
      <c r="A7238" s="104" t="inlineStr">
        <is>
          <t>2025/26</t>
        </is>
      </c>
      <c r="B7238" s="104" t="inlineStr">
        <is>
          <t>HC-055</t>
        </is>
      </c>
      <c r="C7238" s="104" t="inlineStr">
        <is>
          <t>P015</t>
        </is>
      </c>
      <c r="D7238" s="159" t="n">
        <v>12400</v>
      </c>
      <c r="E7238" s="160" t="n">
        <v>61258.55</v>
      </c>
      <c r="F7238" s="160" t="n">
        <v>20496.2</v>
      </c>
    </row>
    <row r="7239">
      <c r="A7239" s="104" t="inlineStr">
        <is>
          <t>2025/26</t>
        </is>
      </c>
      <c r="B7239" s="104" t="inlineStr">
        <is>
          <t>HC-055</t>
        </is>
      </c>
      <c r="C7239" s="104" t="inlineStr">
        <is>
          <t>P016</t>
        </is>
      </c>
      <c r="D7239" s="159" t="n">
        <v>6815</v>
      </c>
      <c r="E7239" s="160" t="n">
        <v>44020.62</v>
      </c>
      <c r="F7239" s="160" t="n">
        <v>13783.24</v>
      </c>
    </row>
    <row r="7240">
      <c r="A7240" s="104" t="inlineStr">
        <is>
          <t>2025/26</t>
        </is>
      </c>
      <c r="B7240" s="104" t="inlineStr">
        <is>
          <t>HC-055</t>
        </is>
      </c>
      <c r="C7240" s="104" t="inlineStr">
        <is>
          <t>P017</t>
        </is>
      </c>
      <c r="D7240" s="159" t="n">
        <v>6129</v>
      </c>
      <c r="E7240" s="160" t="n">
        <v>43678.5</v>
      </c>
      <c r="F7240" s="160" t="n">
        <v>15088.31</v>
      </c>
    </row>
    <row r="7241">
      <c r="A7241" s="104" t="inlineStr">
        <is>
          <t>2025/26</t>
        </is>
      </c>
      <c r="B7241" s="104" t="inlineStr">
        <is>
          <t>HC-055</t>
        </is>
      </c>
      <c r="C7241" s="104" t="inlineStr">
        <is>
          <t>P018</t>
        </is>
      </c>
      <c r="D7241" s="159" t="n">
        <v>14741</v>
      </c>
      <c r="E7241" s="160" t="n">
        <v>40618.2</v>
      </c>
      <c r="F7241" s="160" t="n">
        <v>8771.35</v>
      </c>
    </row>
    <row r="7242">
      <c r="A7242" s="104" t="inlineStr">
        <is>
          <t>2025/26</t>
        </is>
      </c>
      <c r="B7242" s="104" t="inlineStr">
        <is>
          <t>HC-055</t>
        </is>
      </c>
      <c r="C7242" s="104" t="inlineStr">
        <is>
          <t>P019</t>
        </is>
      </c>
      <c r="D7242" s="159" t="n">
        <v>18268</v>
      </c>
      <c r="E7242" s="160" t="n">
        <v>48591.92</v>
      </c>
      <c r="F7242" s="160" t="n">
        <v>12585.91</v>
      </c>
    </row>
    <row r="7243">
      <c r="A7243" s="104" t="inlineStr">
        <is>
          <t>2025/26</t>
        </is>
      </c>
      <c r="B7243" s="104" t="inlineStr">
        <is>
          <t>HC-055</t>
        </is>
      </c>
      <c r="C7243" s="104" t="inlineStr">
        <is>
          <t>P020</t>
        </is>
      </c>
      <c r="D7243" s="159" t="n">
        <v>11446</v>
      </c>
      <c r="E7243" s="160" t="n">
        <v>30450.27</v>
      </c>
      <c r="F7243" s="160" t="n">
        <v>7888.11</v>
      </c>
    </row>
    <row r="7244">
      <c r="A7244" s="104" t="inlineStr">
        <is>
          <t>2025/26</t>
        </is>
      </c>
      <c r="B7244" s="104" t="inlineStr">
        <is>
          <t>HC-055</t>
        </is>
      </c>
      <c r="C7244" s="104" t="inlineStr">
        <is>
          <t>P021</t>
        </is>
      </c>
      <c r="D7244" s="159" t="n">
        <v>18263</v>
      </c>
      <c r="E7244" s="160" t="n">
        <v>62457.52</v>
      </c>
      <c r="F7244" s="160" t="n">
        <v>17528.31</v>
      </c>
    </row>
    <row r="7245">
      <c r="A7245" s="104" t="inlineStr">
        <is>
          <t>2025/26</t>
        </is>
      </c>
      <c r="B7245" s="104" t="inlineStr">
        <is>
          <t>HC-055</t>
        </is>
      </c>
      <c r="C7245" s="104" t="inlineStr">
        <is>
          <t>P022</t>
        </is>
      </c>
      <c r="D7245" s="159" t="n">
        <v>15661</v>
      </c>
      <c r="E7245" s="160" t="n">
        <v>50584.63</v>
      </c>
      <c r="F7245" s="160" t="n">
        <v>13649.87</v>
      </c>
    </row>
    <row r="7246">
      <c r="A7246" s="104" t="inlineStr">
        <is>
          <t>2025/26</t>
        </is>
      </c>
      <c r="B7246" s="104" t="inlineStr">
        <is>
          <t>HC-055</t>
        </is>
      </c>
      <c r="C7246" s="104" t="inlineStr">
        <is>
          <t>P023</t>
        </is>
      </c>
      <c r="D7246" s="159" t="n">
        <v>17595</v>
      </c>
      <c r="E7246" s="160" t="n">
        <v>36775.69</v>
      </c>
      <c r="F7246" s="160" t="n">
        <v>7144.85</v>
      </c>
    </row>
    <row r="7247">
      <c r="A7247" s="104" t="inlineStr">
        <is>
          <t>2025/26</t>
        </is>
      </c>
      <c r="B7247" s="104" t="inlineStr">
        <is>
          <t>HC-055</t>
        </is>
      </c>
      <c r="C7247" s="104" t="inlineStr">
        <is>
          <t>P024</t>
        </is>
      </c>
      <c r="D7247" s="159" t="n">
        <v>19337</v>
      </c>
      <c r="E7247" s="160" t="n">
        <v>44089.61</v>
      </c>
      <c r="F7247" s="160" t="n">
        <v>9043.360000000001</v>
      </c>
    </row>
    <row r="7248">
      <c r="A7248" s="104" t="inlineStr">
        <is>
          <t>2025/26</t>
        </is>
      </c>
      <c r="B7248" s="104" t="inlineStr">
        <is>
          <t>HC-055</t>
        </is>
      </c>
      <c r="C7248" s="104" t="inlineStr">
        <is>
          <t>P025</t>
        </is>
      </c>
      <c r="D7248" s="159" t="n">
        <v>16739</v>
      </c>
      <c r="E7248" s="160" t="n">
        <v>66785.8</v>
      </c>
      <c r="F7248" s="160" t="n">
        <v>24512.51</v>
      </c>
    </row>
    <row r="7249">
      <c r="A7249" s="104" t="inlineStr">
        <is>
          <t>2025/26</t>
        </is>
      </c>
      <c r="B7249" s="104" t="inlineStr">
        <is>
          <t>HC-055</t>
        </is>
      </c>
      <c r="C7249" s="104" t="inlineStr">
        <is>
          <t>P026</t>
        </is>
      </c>
      <c r="D7249" s="159" t="n">
        <v>9211</v>
      </c>
      <c r="E7249" s="160" t="n">
        <v>42886.84</v>
      </c>
      <c r="F7249" s="160" t="n">
        <v>13891.38</v>
      </c>
    </row>
    <row r="7250">
      <c r="A7250" s="104" t="inlineStr">
        <is>
          <t>2025/26</t>
        </is>
      </c>
      <c r="B7250" s="104" t="inlineStr">
        <is>
          <t>HC-055</t>
        </is>
      </c>
      <c r="C7250" s="104" t="inlineStr">
        <is>
          <t>P027</t>
        </is>
      </c>
      <c r="D7250" s="159" t="n">
        <v>8207</v>
      </c>
      <c r="E7250" s="160" t="n">
        <v>38197.48</v>
      </c>
      <c r="F7250" s="160" t="n">
        <v>12367.53</v>
      </c>
    </row>
    <row r="7251">
      <c r="A7251" s="104" t="inlineStr">
        <is>
          <t>2025/26</t>
        </is>
      </c>
      <c r="B7251" s="104" t="inlineStr">
        <is>
          <t>HC-055</t>
        </is>
      </c>
      <c r="C7251" s="104" t="inlineStr">
        <is>
          <t>P028</t>
        </is>
      </c>
      <c r="D7251" s="159" t="n">
        <v>10687</v>
      </c>
      <c r="E7251" s="160" t="n">
        <v>52798.97</v>
      </c>
      <c r="F7251" s="160" t="n">
        <v>18236.54</v>
      </c>
    </row>
    <row r="7252">
      <c r="A7252" s="104" t="inlineStr">
        <is>
          <t>2025/26</t>
        </is>
      </c>
      <c r="B7252" s="104" t="inlineStr">
        <is>
          <t>HC-055</t>
        </is>
      </c>
      <c r="C7252" s="104" t="inlineStr">
        <is>
          <t>P029</t>
        </is>
      </c>
      <c r="D7252" s="159" t="n">
        <v>28144</v>
      </c>
      <c r="E7252" s="160" t="n">
        <v>56147.61</v>
      </c>
      <c r="F7252" s="160" t="n">
        <v>8489.01</v>
      </c>
    </row>
    <row r="7253">
      <c r="A7253" s="104" t="inlineStr">
        <is>
          <t>2025/26</t>
        </is>
      </c>
      <c r="B7253" s="104" t="inlineStr">
        <is>
          <t>HC-055</t>
        </is>
      </c>
      <c r="C7253" s="104" t="inlineStr">
        <is>
          <t>P030</t>
        </is>
      </c>
      <c r="D7253" s="159" t="n">
        <v>15577</v>
      </c>
      <c r="E7253" s="160" t="n">
        <v>48836.71</v>
      </c>
      <c r="F7253" s="160" t="n">
        <v>9489.309999999999</v>
      </c>
    </row>
    <row r="7254">
      <c r="A7254" s="104" t="inlineStr">
        <is>
          <t>2025/26</t>
        </is>
      </c>
      <c r="B7254" s="104" t="inlineStr">
        <is>
          <t>HC-055</t>
        </is>
      </c>
      <c r="C7254" s="104" t="inlineStr">
        <is>
          <t>P031</t>
        </is>
      </c>
      <c r="D7254" s="159" t="n">
        <v>7150</v>
      </c>
      <c r="E7254" s="160" t="n">
        <v>37357.88</v>
      </c>
      <c r="F7254" s="160" t="n">
        <v>11291.36</v>
      </c>
    </row>
    <row r="7255">
      <c r="A7255" s="104" t="inlineStr">
        <is>
          <t>2025/26</t>
        </is>
      </c>
      <c r="B7255" s="104" t="inlineStr">
        <is>
          <t>HC-055</t>
        </is>
      </c>
      <c r="C7255" s="104" t="inlineStr">
        <is>
          <t>P032</t>
        </is>
      </c>
      <c r="D7255" s="159" t="n">
        <v>8704</v>
      </c>
      <c r="E7255" s="160" t="n">
        <v>21498.98</v>
      </c>
      <c r="F7255" s="160" t="n">
        <v>4873.71</v>
      </c>
    </row>
    <row r="7256">
      <c r="A7256" s="104" t="inlineStr">
        <is>
          <t>2025/26</t>
        </is>
      </c>
      <c r="B7256" s="104" t="inlineStr">
        <is>
          <t>HC-055</t>
        </is>
      </c>
      <c r="C7256" s="104" t="inlineStr">
        <is>
          <t>P033</t>
        </is>
      </c>
      <c r="D7256" s="159" t="n">
        <v>5913</v>
      </c>
      <c r="E7256" s="160" t="n">
        <v>19094.74</v>
      </c>
      <c r="F7256" s="160" t="n">
        <v>4947.93</v>
      </c>
    </row>
    <row r="7257">
      <c r="A7257" s="104" t="inlineStr">
        <is>
          <t>2025/26</t>
        </is>
      </c>
      <c r="B7257" s="104" t="inlineStr">
        <is>
          <t>HC-055</t>
        </is>
      </c>
      <c r="C7257" s="104" t="inlineStr">
        <is>
          <t>P034</t>
        </is>
      </c>
      <c r="D7257" s="159" t="n">
        <v>4011</v>
      </c>
      <c r="E7257" s="160" t="n">
        <v>17531.79</v>
      </c>
      <c r="F7257" s="160" t="n">
        <v>5487.95</v>
      </c>
    </row>
    <row r="7258">
      <c r="A7258" s="104" t="inlineStr">
        <is>
          <t>2025/26</t>
        </is>
      </c>
      <c r="B7258" s="104" t="inlineStr">
        <is>
          <t>HC-055</t>
        </is>
      </c>
      <c r="C7258" s="104" t="inlineStr">
        <is>
          <t>P035</t>
        </is>
      </c>
      <c r="D7258" s="159" t="n">
        <v>5585</v>
      </c>
      <c r="E7258" s="160" t="n">
        <v>20693.74</v>
      </c>
      <c r="F7258" s="160" t="n">
        <v>5806.98</v>
      </c>
    </row>
    <row r="7259">
      <c r="A7259" s="104" t="inlineStr">
        <is>
          <t>2025/26</t>
        </is>
      </c>
      <c r="B7259" s="104" t="inlineStr">
        <is>
          <t>HC-055</t>
        </is>
      </c>
      <c r="C7259" s="104" t="inlineStr">
        <is>
          <t>P036</t>
        </is>
      </c>
      <c r="D7259" s="159" t="n">
        <v>4177</v>
      </c>
      <c r="E7259" s="160" t="n">
        <v>16660.95</v>
      </c>
      <c r="F7259" s="160" t="n">
        <v>4854.97</v>
      </c>
    </row>
    <row r="7260">
      <c r="A7260" s="104" t="inlineStr">
        <is>
          <t>2025/26</t>
        </is>
      </c>
      <c r="B7260" s="104" t="inlineStr">
        <is>
          <t>HC-055</t>
        </is>
      </c>
      <c r="C7260" s="104" t="inlineStr">
        <is>
          <t>P037</t>
        </is>
      </c>
      <c r="D7260" s="159" t="n">
        <v>6188</v>
      </c>
      <c r="E7260" s="160" t="n">
        <v>22338.1</v>
      </c>
      <c r="F7260" s="160" t="n">
        <v>7475.78</v>
      </c>
    </row>
    <row r="7261">
      <c r="A7261" s="104" t="inlineStr">
        <is>
          <t>2025/26</t>
        </is>
      </c>
      <c r="B7261" s="104" t="inlineStr">
        <is>
          <t>HC-055</t>
        </is>
      </c>
      <c r="C7261" s="104" t="inlineStr">
        <is>
          <t>P038</t>
        </is>
      </c>
      <c r="D7261" s="159" t="n">
        <v>2996</v>
      </c>
      <c r="E7261" s="160" t="n">
        <v>19638.16</v>
      </c>
      <c r="F7261" s="160" t="n">
        <v>6359.62</v>
      </c>
    </row>
    <row r="7262">
      <c r="A7262" s="104" t="inlineStr">
        <is>
          <t>2025/26</t>
        </is>
      </c>
      <c r="B7262" s="104" t="inlineStr">
        <is>
          <t>HC-055</t>
        </is>
      </c>
      <c r="C7262" s="104" t="inlineStr">
        <is>
          <t>P039</t>
        </is>
      </c>
      <c r="D7262" s="159" t="n">
        <v>3268</v>
      </c>
      <c r="E7262" s="160" t="n">
        <v>21413.31</v>
      </c>
      <c r="F7262" s="160" t="n">
        <v>7164.21</v>
      </c>
    </row>
    <row r="7263">
      <c r="A7263" s="104" t="inlineStr">
        <is>
          <t>2025/26</t>
        </is>
      </c>
      <c r="B7263" s="104" t="inlineStr">
        <is>
          <t>HC-055</t>
        </is>
      </c>
      <c r="C7263" s="104" t="inlineStr">
        <is>
          <t>P040</t>
        </is>
      </c>
      <c r="D7263" s="159" t="n">
        <v>1244</v>
      </c>
      <c r="E7263" s="160" t="n">
        <v>9929.959999999999</v>
      </c>
      <c r="F7263" s="160" t="n">
        <v>3215.71</v>
      </c>
    </row>
    <row r="7264">
      <c r="A7264" s="104" t="inlineStr">
        <is>
          <t>2025/26</t>
        </is>
      </c>
      <c r="B7264" s="104" t="inlineStr">
        <is>
          <t>HC-055</t>
        </is>
      </c>
      <c r="C7264" s="104" t="inlineStr">
        <is>
          <t>P041</t>
        </is>
      </c>
      <c r="D7264" s="159" t="n">
        <v>616</v>
      </c>
      <c r="E7264" s="160" t="n">
        <v>6962.94</v>
      </c>
      <c r="F7264" s="160" t="n">
        <v>2705.59</v>
      </c>
    </row>
    <row r="7265">
      <c r="A7265" s="104" t="inlineStr">
        <is>
          <t>2025/26</t>
        </is>
      </c>
      <c r="B7265" s="104" t="inlineStr">
        <is>
          <t>HC-055</t>
        </is>
      </c>
      <c r="C7265" s="104" t="inlineStr">
        <is>
          <t>P042</t>
        </is>
      </c>
      <c r="D7265" s="159" t="n">
        <v>1084</v>
      </c>
      <c r="E7265" s="160" t="n">
        <v>4531.21</v>
      </c>
      <c r="F7265" s="160" t="n">
        <v>1125.07</v>
      </c>
    </row>
    <row r="7266">
      <c r="A7266" s="104" t="inlineStr">
        <is>
          <t>2025/26</t>
        </is>
      </c>
      <c r="B7266" s="104" t="inlineStr">
        <is>
          <t>HC-056</t>
        </is>
      </c>
      <c r="C7266" s="104" t="inlineStr">
        <is>
          <t>P001</t>
        </is>
      </c>
      <c r="D7266" s="159" t="n">
        <v>5659</v>
      </c>
      <c r="E7266" s="160" t="n">
        <v>53234.8</v>
      </c>
      <c r="F7266" s="160" t="n">
        <v>18958.28</v>
      </c>
    </row>
    <row r="7267">
      <c r="A7267" s="104" t="inlineStr">
        <is>
          <t>2025/26</t>
        </is>
      </c>
      <c r="B7267" s="104" t="inlineStr">
        <is>
          <t>HC-056</t>
        </is>
      </c>
      <c r="C7267" s="104" t="inlineStr">
        <is>
          <t>P002</t>
        </is>
      </c>
      <c r="D7267" s="159" t="n">
        <v>7943</v>
      </c>
      <c r="E7267" s="160" t="n">
        <v>86781.99000000001</v>
      </c>
      <c r="F7267" s="160" t="n">
        <v>32781.57</v>
      </c>
    </row>
    <row r="7268">
      <c r="A7268" s="104" t="inlineStr">
        <is>
          <t>2025/26</t>
        </is>
      </c>
      <c r="B7268" s="104" t="inlineStr">
        <is>
          <t>HC-056</t>
        </is>
      </c>
      <c r="C7268" s="104" t="inlineStr">
        <is>
          <t>P003</t>
        </is>
      </c>
      <c r="D7268" s="159" t="n">
        <v>11501</v>
      </c>
      <c r="E7268" s="160" t="n">
        <v>80863.53</v>
      </c>
      <c r="F7268" s="160" t="n">
        <v>27057.09</v>
      </c>
    </row>
    <row r="7269">
      <c r="A7269" s="104" t="inlineStr">
        <is>
          <t>2025/26</t>
        </is>
      </c>
      <c r="B7269" s="104" t="inlineStr">
        <is>
          <t>HC-056</t>
        </is>
      </c>
      <c r="C7269" s="104" t="inlineStr">
        <is>
          <t>P004</t>
        </is>
      </c>
      <c r="D7269" s="159" t="n">
        <v>5064</v>
      </c>
      <c r="E7269" s="160" t="n">
        <v>41366.33</v>
      </c>
      <c r="F7269" s="160" t="n">
        <v>13394.08</v>
      </c>
    </row>
    <row r="7270">
      <c r="A7270" s="104" t="inlineStr">
        <is>
          <t>2025/26</t>
        </is>
      </c>
      <c r="B7270" s="104" t="inlineStr">
        <is>
          <t>HC-056</t>
        </is>
      </c>
      <c r="C7270" s="104" t="inlineStr">
        <is>
          <t>P005</t>
        </is>
      </c>
      <c r="D7270" s="159" t="n">
        <v>11075</v>
      </c>
      <c r="E7270" s="160" t="n">
        <v>86266</v>
      </c>
      <c r="F7270" s="160" t="n">
        <v>27004.35</v>
      </c>
    </row>
    <row r="7271">
      <c r="A7271" s="104" t="inlineStr">
        <is>
          <t>2025/26</t>
        </is>
      </c>
      <c r="B7271" s="104" t="inlineStr">
        <is>
          <t>HC-056</t>
        </is>
      </c>
      <c r="C7271" s="104" t="inlineStr">
        <is>
          <t>P006</t>
        </is>
      </c>
      <c r="D7271" s="159" t="n">
        <v>10567</v>
      </c>
      <c r="E7271" s="160" t="n">
        <v>89338.06</v>
      </c>
      <c r="F7271" s="160" t="n">
        <v>26044.48</v>
      </c>
    </row>
    <row r="7272">
      <c r="A7272" s="104" t="inlineStr">
        <is>
          <t>2025/26</t>
        </is>
      </c>
      <c r="B7272" s="104" t="inlineStr">
        <is>
          <t>HC-056</t>
        </is>
      </c>
      <c r="C7272" s="104" t="inlineStr">
        <is>
          <t>P007</t>
        </is>
      </c>
      <c r="D7272" s="159" t="n">
        <v>9868</v>
      </c>
      <c r="E7272" s="160" t="n">
        <v>77803.85000000001</v>
      </c>
      <c r="F7272" s="160" t="n">
        <v>20994.55</v>
      </c>
    </row>
    <row r="7273">
      <c r="A7273" s="104" t="inlineStr">
        <is>
          <t>2025/26</t>
        </is>
      </c>
      <c r="B7273" s="104" t="inlineStr">
        <is>
          <t>HC-056</t>
        </is>
      </c>
      <c r="C7273" s="104" t="inlineStr">
        <is>
          <t>P008</t>
        </is>
      </c>
      <c r="D7273" s="159" t="n">
        <v>8063</v>
      </c>
      <c r="E7273" s="160" t="n">
        <v>62048.42</v>
      </c>
      <c r="F7273" s="160" t="n">
        <v>22773.83</v>
      </c>
    </row>
    <row r="7274">
      <c r="A7274" s="104" t="inlineStr">
        <is>
          <t>2025/26</t>
        </is>
      </c>
      <c r="B7274" s="104" t="inlineStr">
        <is>
          <t>HC-056</t>
        </is>
      </c>
      <c r="C7274" s="104" t="inlineStr">
        <is>
          <t>P009</t>
        </is>
      </c>
      <c r="D7274" s="159" t="n">
        <v>345</v>
      </c>
      <c r="E7274" s="160" t="n">
        <v>4552.25</v>
      </c>
      <c r="F7274" s="160" t="n">
        <v>1843.33</v>
      </c>
    </row>
    <row r="7275">
      <c r="A7275" s="104" t="inlineStr">
        <is>
          <t>2025/26</t>
        </is>
      </c>
      <c r="B7275" s="104" t="inlineStr">
        <is>
          <t>HC-056</t>
        </is>
      </c>
      <c r="C7275" s="104" t="inlineStr">
        <is>
          <t>P010</t>
        </is>
      </c>
      <c r="D7275" s="159" t="n">
        <v>10610</v>
      </c>
      <c r="E7275" s="160" t="n">
        <v>65512.88</v>
      </c>
      <c r="F7275" s="160" t="n">
        <v>21213</v>
      </c>
    </row>
    <row r="7276">
      <c r="A7276" s="104" t="inlineStr">
        <is>
          <t>2025/26</t>
        </is>
      </c>
      <c r="B7276" s="104" t="inlineStr">
        <is>
          <t>HC-056</t>
        </is>
      </c>
      <c r="C7276" s="104" t="inlineStr">
        <is>
          <t>P011</t>
        </is>
      </c>
      <c r="D7276" s="159" t="n">
        <v>10742</v>
      </c>
      <c r="E7276" s="160" t="n">
        <v>32654.52</v>
      </c>
      <c r="F7276" s="160" t="n">
        <v>7755.3</v>
      </c>
    </row>
    <row r="7277">
      <c r="A7277" s="104" t="inlineStr">
        <is>
          <t>2025/26</t>
        </is>
      </c>
      <c r="B7277" s="104" t="inlineStr">
        <is>
          <t>HC-056</t>
        </is>
      </c>
      <c r="C7277" s="104" t="inlineStr">
        <is>
          <t>P012</t>
        </is>
      </c>
      <c r="D7277" s="159" t="n">
        <v>11549</v>
      </c>
      <c r="E7277" s="160" t="n">
        <v>44984.42</v>
      </c>
      <c r="F7277" s="160" t="n">
        <v>13593.97</v>
      </c>
    </row>
    <row r="7278">
      <c r="A7278" s="104" t="inlineStr">
        <is>
          <t>2025/26</t>
        </is>
      </c>
      <c r="B7278" s="104" t="inlineStr">
        <is>
          <t>HC-056</t>
        </is>
      </c>
      <c r="C7278" s="104" t="inlineStr">
        <is>
          <t>P013</t>
        </is>
      </c>
      <c r="D7278" s="159" t="n">
        <v>11666</v>
      </c>
      <c r="E7278" s="160" t="n">
        <v>42115.59</v>
      </c>
      <c r="F7278" s="160" t="n">
        <v>10909.09</v>
      </c>
    </row>
    <row r="7279">
      <c r="A7279" s="104" t="inlineStr">
        <is>
          <t>2025/26</t>
        </is>
      </c>
      <c r="B7279" s="104" t="inlineStr">
        <is>
          <t>HC-056</t>
        </is>
      </c>
      <c r="C7279" s="104" t="inlineStr">
        <is>
          <t>P014</t>
        </is>
      </c>
      <c r="D7279" s="159" t="n">
        <v>12497</v>
      </c>
      <c r="E7279" s="160" t="n">
        <v>51045.22</v>
      </c>
      <c r="F7279" s="160" t="n">
        <v>14326.92</v>
      </c>
    </row>
    <row r="7280">
      <c r="A7280" s="104" t="inlineStr">
        <is>
          <t>2025/26</t>
        </is>
      </c>
      <c r="B7280" s="104" t="inlineStr">
        <is>
          <t>HC-056</t>
        </is>
      </c>
      <c r="C7280" s="104" t="inlineStr">
        <is>
          <t>P015</t>
        </is>
      </c>
      <c r="D7280" s="159" t="n">
        <v>8805</v>
      </c>
      <c r="E7280" s="160" t="n">
        <v>43496.98</v>
      </c>
      <c r="F7280" s="160" t="n">
        <v>14552.3</v>
      </c>
    </row>
    <row r="7281">
      <c r="A7281" s="104" t="inlineStr">
        <is>
          <t>2025/26</t>
        </is>
      </c>
      <c r="B7281" s="104" t="inlineStr">
        <is>
          <t>HC-056</t>
        </is>
      </c>
      <c r="C7281" s="104" t="inlineStr">
        <is>
          <t>P016</t>
        </is>
      </c>
      <c r="D7281" s="159" t="n">
        <v>4691</v>
      </c>
      <c r="E7281" s="160" t="n">
        <v>30303.67</v>
      </c>
      <c r="F7281" s="160" t="n">
        <v>9486.27</v>
      </c>
    </row>
    <row r="7282">
      <c r="A7282" s="104" t="inlineStr">
        <is>
          <t>2025/26</t>
        </is>
      </c>
      <c r="B7282" s="104" t="inlineStr">
        <is>
          <t>HC-056</t>
        </is>
      </c>
      <c r="C7282" s="104" t="inlineStr">
        <is>
          <t>P017</t>
        </is>
      </c>
      <c r="D7282" s="159" t="n">
        <v>4237</v>
      </c>
      <c r="E7282" s="160" t="n">
        <v>30189.49</v>
      </c>
      <c r="F7282" s="160" t="n">
        <v>10427.69</v>
      </c>
    </row>
    <row r="7283">
      <c r="A7283" s="104" t="inlineStr">
        <is>
          <t>2025/26</t>
        </is>
      </c>
      <c r="B7283" s="104" t="inlineStr">
        <is>
          <t>HC-056</t>
        </is>
      </c>
      <c r="C7283" s="104" t="inlineStr">
        <is>
          <t>P018</t>
        </is>
      </c>
      <c r="D7283" s="159" t="n">
        <v>10563</v>
      </c>
      <c r="E7283" s="160" t="n">
        <v>29100.07</v>
      </c>
      <c r="F7283" s="160" t="n">
        <v>6281.03</v>
      </c>
    </row>
    <row r="7284">
      <c r="A7284" s="104" t="inlineStr">
        <is>
          <t>2025/26</t>
        </is>
      </c>
      <c r="B7284" s="104" t="inlineStr">
        <is>
          <t>HC-056</t>
        </is>
      </c>
      <c r="C7284" s="104" t="inlineStr">
        <is>
          <t>P019</t>
        </is>
      </c>
      <c r="D7284" s="159" t="n">
        <v>12399</v>
      </c>
      <c r="E7284" s="160" t="n">
        <v>32978.06</v>
      </c>
      <c r="F7284" s="160" t="n">
        <v>8541.83</v>
      </c>
    </row>
    <row r="7285">
      <c r="A7285" s="104" t="inlineStr">
        <is>
          <t>2025/26</t>
        </is>
      </c>
      <c r="B7285" s="104" t="inlineStr">
        <is>
          <t>HC-056</t>
        </is>
      </c>
      <c r="C7285" s="104" t="inlineStr">
        <is>
          <t>P020</t>
        </is>
      </c>
      <c r="D7285" s="159" t="n">
        <v>8373</v>
      </c>
      <c r="E7285" s="160" t="n">
        <v>22271.15</v>
      </c>
      <c r="F7285" s="160" t="n">
        <v>5769.26</v>
      </c>
    </row>
    <row r="7286">
      <c r="A7286" s="104" t="inlineStr">
        <is>
          <t>2025/26</t>
        </is>
      </c>
      <c r="B7286" s="104" t="inlineStr">
        <is>
          <t>HC-056</t>
        </is>
      </c>
      <c r="C7286" s="104" t="inlineStr">
        <is>
          <t>P021</t>
        </is>
      </c>
      <c r="D7286" s="159" t="n">
        <v>12741</v>
      </c>
      <c r="E7286" s="160" t="n">
        <v>43576.19</v>
      </c>
      <c r="F7286" s="160" t="n">
        <v>12231.27</v>
      </c>
    </row>
    <row r="7287">
      <c r="A7287" s="104" t="inlineStr">
        <is>
          <t>2025/26</t>
        </is>
      </c>
      <c r="B7287" s="104" t="inlineStr">
        <is>
          <t>HC-056</t>
        </is>
      </c>
      <c r="C7287" s="104" t="inlineStr">
        <is>
          <t>P022</t>
        </is>
      </c>
      <c r="D7287" s="159" t="n">
        <v>11561</v>
      </c>
      <c r="E7287" s="160" t="n">
        <v>37347.01</v>
      </c>
      <c r="F7287" s="160" t="n">
        <v>10078.08</v>
      </c>
    </row>
    <row r="7288">
      <c r="A7288" s="104" t="inlineStr">
        <is>
          <t>2025/26</t>
        </is>
      </c>
      <c r="B7288" s="104" t="inlineStr">
        <is>
          <t>HC-056</t>
        </is>
      </c>
      <c r="C7288" s="104" t="inlineStr">
        <is>
          <t>P023</t>
        </is>
      </c>
      <c r="D7288" s="159" t="n">
        <v>12687</v>
      </c>
      <c r="E7288" s="160" t="n">
        <v>26516.27</v>
      </c>
      <c r="F7288" s="160" t="n">
        <v>5152.66</v>
      </c>
    </row>
    <row r="7289">
      <c r="A7289" s="104" t="inlineStr">
        <is>
          <t>2025/26</t>
        </is>
      </c>
      <c r="B7289" s="104" t="inlineStr">
        <is>
          <t>HC-056</t>
        </is>
      </c>
      <c r="C7289" s="104" t="inlineStr">
        <is>
          <t>P024</t>
        </is>
      </c>
      <c r="D7289" s="159" t="n">
        <v>14080</v>
      </c>
      <c r="E7289" s="160" t="n">
        <v>32103.33</v>
      </c>
      <c r="F7289" s="160" t="n">
        <v>6584.49</v>
      </c>
    </row>
    <row r="7290">
      <c r="A7290" s="104" t="inlineStr">
        <is>
          <t>2025/26</t>
        </is>
      </c>
      <c r="B7290" s="104" t="inlineStr">
        <is>
          <t>HC-056</t>
        </is>
      </c>
      <c r="C7290" s="104" t="inlineStr">
        <is>
          <t>P025</t>
        </is>
      </c>
      <c r="D7290" s="159" t="n">
        <v>11420</v>
      </c>
      <c r="E7290" s="160" t="n">
        <v>45573.72</v>
      </c>
      <c r="F7290" s="160" t="n">
        <v>16720.5</v>
      </c>
    </row>
    <row r="7291">
      <c r="A7291" s="104" t="inlineStr">
        <is>
          <t>2025/26</t>
        </is>
      </c>
      <c r="B7291" s="104" t="inlineStr">
        <is>
          <t>HC-056</t>
        </is>
      </c>
      <c r="C7291" s="104" t="inlineStr">
        <is>
          <t>P026</t>
        </is>
      </c>
      <c r="D7291" s="159" t="n">
        <v>6628</v>
      </c>
      <c r="E7291" s="160" t="n">
        <v>30850.24</v>
      </c>
      <c r="F7291" s="160" t="n">
        <v>9988.290000000001</v>
      </c>
    </row>
    <row r="7292">
      <c r="A7292" s="104" t="inlineStr">
        <is>
          <t>2025/26</t>
        </is>
      </c>
      <c r="B7292" s="104" t="inlineStr">
        <is>
          <t>HC-056</t>
        </is>
      </c>
      <c r="C7292" s="104" t="inlineStr">
        <is>
          <t>P027</t>
        </is>
      </c>
      <c r="D7292" s="159" t="n">
        <v>5780</v>
      </c>
      <c r="E7292" s="160" t="n">
        <v>26906.37</v>
      </c>
      <c r="F7292" s="160" t="n">
        <v>8711.639999999999</v>
      </c>
    </row>
    <row r="7293">
      <c r="A7293" s="104" t="inlineStr">
        <is>
          <t>2025/26</t>
        </is>
      </c>
      <c r="B7293" s="104" t="inlineStr">
        <is>
          <t>HC-056</t>
        </is>
      </c>
      <c r="C7293" s="104" t="inlineStr">
        <is>
          <t>P028</t>
        </is>
      </c>
      <c r="D7293" s="159" t="n">
        <v>8035</v>
      </c>
      <c r="E7293" s="160" t="n">
        <v>39697.43</v>
      </c>
      <c r="F7293" s="160" t="n">
        <v>13709.7</v>
      </c>
    </row>
    <row r="7294">
      <c r="A7294" s="104" t="inlineStr">
        <is>
          <t>2025/26</t>
        </is>
      </c>
      <c r="B7294" s="104" t="inlineStr">
        <is>
          <t>HC-056</t>
        </is>
      </c>
      <c r="C7294" s="104" t="inlineStr">
        <is>
          <t>P029</t>
        </is>
      </c>
      <c r="D7294" s="159" t="n">
        <v>19379</v>
      </c>
      <c r="E7294" s="160" t="n">
        <v>38662.34</v>
      </c>
      <c r="F7294" s="160" t="n">
        <v>5841.96</v>
      </c>
    </row>
    <row r="7295">
      <c r="A7295" s="104" t="inlineStr">
        <is>
          <t>2025/26</t>
        </is>
      </c>
      <c r="B7295" s="104" t="inlineStr">
        <is>
          <t>HC-056</t>
        </is>
      </c>
      <c r="C7295" s="104" t="inlineStr">
        <is>
          <t>P030</t>
        </is>
      </c>
      <c r="D7295" s="159" t="n">
        <v>10871</v>
      </c>
      <c r="E7295" s="160" t="n">
        <v>34073.51</v>
      </c>
      <c r="F7295" s="160" t="n">
        <v>6619.14</v>
      </c>
    </row>
    <row r="7296">
      <c r="A7296" s="104" t="inlineStr">
        <is>
          <t>2025/26</t>
        </is>
      </c>
      <c r="B7296" s="104" t="inlineStr">
        <is>
          <t>HC-056</t>
        </is>
      </c>
      <c r="C7296" s="104" t="inlineStr">
        <is>
          <t>P031</t>
        </is>
      </c>
      <c r="D7296" s="159" t="n">
        <v>4810</v>
      </c>
      <c r="E7296" s="160" t="n">
        <v>25135.25</v>
      </c>
      <c r="F7296" s="160" t="n">
        <v>7596.44</v>
      </c>
    </row>
    <row r="7297">
      <c r="A7297" s="104" t="inlineStr">
        <is>
          <t>2025/26</t>
        </is>
      </c>
      <c r="B7297" s="104" t="inlineStr">
        <is>
          <t>HC-056</t>
        </is>
      </c>
      <c r="C7297" s="104" t="inlineStr">
        <is>
          <t>P032</t>
        </is>
      </c>
      <c r="D7297" s="159" t="n">
        <v>6243</v>
      </c>
      <c r="E7297" s="160" t="n">
        <v>15418.64</v>
      </c>
      <c r="F7297" s="160" t="n">
        <v>3494.33</v>
      </c>
    </row>
    <row r="7298">
      <c r="A7298" s="104" t="inlineStr">
        <is>
          <t>2025/26</t>
        </is>
      </c>
      <c r="B7298" s="104" t="inlineStr">
        <is>
          <t>HC-056</t>
        </is>
      </c>
      <c r="C7298" s="104" t="inlineStr">
        <is>
          <t>P033</t>
        </is>
      </c>
      <c r="D7298" s="159" t="n">
        <v>4347</v>
      </c>
      <c r="E7298" s="160" t="n">
        <v>14040.15</v>
      </c>
      <c r="F7298" s="160" t="n">
        <v>3637.03</v>
      </c>
    </row>
    <row r="7299">
      <c r="A7299" s="104" t="inlineStr">
        <is>
          <t>2025/26</t>
        </is>
      </c>
      <c r="B7299" s="104" t="inlineStr">
        <is>
          <t>HC-056</t>
        </is>
      </c>
      <c r="C7299" s="104" t="inlineStr">
        <is>
          <t>P034</t>
        </is>
      </c>
      <c r="D7299" s="159" t="n">
        <v>2886</v>
      </c>
      <c r="E7299" s="160" t="n">
        <v>12607.89</v>
      </c>
      <c r="F7299" s="160" t="n">
        <v>3946.62</v>
      </c>
    </row>
    <row r="7300">
      <c r="A7300" s="104" t="inlineStr">
        <is>
          <t>2025/26</t>
        </is>
      </c>
      <c r="B7300" s="104" t="inlineStr">
        <is>
          <t>HC-056</t>
        </is>
      </c>
      <c r="C7300" s="104" t="inlineStr">
        <is>
          <t>P035</t>
        </is>
      </c>
      <c r="D7300" s="159" t="n">
        <v>4065</v>
      </c>
      <c r="E7300" s="160" t="n">
        <v>15060.51</v>
      </c>
      <c r="F7300" s="160" t="n">
        <v>4226.72</v>
      </c>
    </row>
    <row r="7301">
      <c r="A7301" s="104" t="inlineStr">
        <is>
          <t>2025/26</t>
        </is>
      </c>
      <c r="B7301" s="104" t="inlineStr">
        <is>
          <t>HC-056</t>
        </is>
      </c>
      <c r="C7301" s="104" t="inlineStr">
        <is>
          <t>P036</t>
        </is>
      </c>
      <c r="D7301" s="159" t="n">
        <v>2870</v>
      </c>
      <c r="E7301" s="160" t="n">
        <v>11450.39</v>
      </c>
      <c r="F7301" s="160" t="n">
        <v>3336.34</v>
      </c>
    </row>
    <row r="7302">
      <c r="A7302" s="104" t="inlineStr">
        <is>
          <t>2025/26</t>
        </is>
      </c>
      <c r="B7302" s="104" t="inlineStr">
        <is>
          <t>HC-056</t>
        </is>
      </c>
      <c r="C7302" s="104" t="inlineStr">
        <is>
          <t>P037</t>
        </is>
      </c>
      <c r="D7302" s="159" t="n">
        <v>4587</v>
      </c>
      <c r="E7302" s="160" t="n">
        <v>16553.3</v>
      </c>
      <c r="F7302" s="160" t="n">
        <v>5539.24</v>
      </c>
    </row>
    <row r="7303">
      <c r="A7303" s="104" t="inlineStr">
        <is>
          <t>2025/26</t>
        </is>
      </c>
      <c r="B7303" s="104" t="inlineStr">
        <is>
          <t>HC-056</t>
        </is>
      </c>
      <c r="C7303" s="104" t="inlineStr">
        <is>
          <t>P038</t>
        </is>
      </c>
      <c r="D7303" s="159" t="n">
        <v>2199</v>
      </c>
      <c r="E7303" s="160" t="n">
        <v>14410.63</v>
      </c>
      <c r="F7303" s="160" t="n">
        <v>4666.02</v>
      </c>
    </row>
    <row r="7304">
      <c r="A7304" s="104" t="inlineStr">
        <is>
          <t>2025/26</t>
        </is>
      </c>
      <c r="B7304" s="104" t="inlineStr">
        <is>
          <t>HC-056</t>
        </is>
      </c>
      <c r="C7304" s="104" t="inlineStr">
        <is>
          <t>P039</t>
        </is>
      </c>
      <c r="D7304" s="159" t="n">
        <v>2494</v>
      </c>
      <c r="E7304" s="160" t="n">
        <v>16359</v>
      </c>
      <c r="F7304" s="160" t="n">
        <v>5473.51</v>
      </c>
    </row>
    <row r="7305">
      <c r="A7305" s="104" t="inlineStr">
        <is>
          <t>2025/26</t>
        </is>
      </c>
      <c r="B7305" s="104" t="inlineStr">
        <is>
          <t>HC-056</t>
        </is>
      </c>
      <c r="C7305" s="104" t="inlineStr">
        <is>
          <t>P040</t>
        </is>
      </c>
      <c r="D7305" s="159" t="n">
        <v>915</v>
      </c>
      <c r="E7305" s="160" t="n">
        <v>7304.55</v>
      </c>
      <c r="F7305" s="160" t="n">
        <v>2359.79</v>
      </c>
    </row>
    <row r="7306">
      <c r="A7306" s="104" t="inlineStr">
        <is>
          <t>2025/26</t>
        </is>
      </c>
      <c r="B7306" s="104" t="inlineStr">
        <is>
          <t>HC-056</t>
        </is>
      </c>
      <c r="C7306" s="104" t="inlineStr">
        <is>
          <t>P041</t>
        </is>
      </c>
      <c r="D7306" s="159" t="n">
        <v>455</v>
      </c>
      <c r="E7306" s="160" t="n">
        <v>5153.72</v>
      </c>
      <c r="F7306" s="160" t="n">
        <v>2004.68</v>
      </c>
    </row>
    <row r="7307">
      <c r="A7307" s="104" t="inlineStr">
        <is>
          <t>2025/26</t>
        </is>
      </c>
      <c r="B7307" s="104" t="inlineStr">
        <is>
          <t>HC-056</t>
        </is>
      </c>
      <c r="C7307" s="104" t="inlineStr">
        <is>
          <t>P042</t>
        </is>
      </c>
      <c r="D7307" s="159" t="n">
        <v>853</v>
      </c>
      <c r="E7307" s="160" t="n">
        <v>3565.46</v>
      </c>
      <c r="F7307" s="160" t="n">
        <v>886.15</v>
      </c>
    </row>
    <row r="7308">
      <c r="A7308" s="104" t="inlineStr">
        <is>
          <t>2025/26</t>
        </is>
      </c>
      <c r="B7308" s="104" t="inlineStr">
        <is>
          <t>HC-057</t>
        </is>
      </c>
      <c r="C7308" s="104" t="inlineStr">
        <is>
          <t>P001</t>
        </is>
      </c>
      <c r="D7308" s="159" t="n">
        <v>6102</v>
      </c>
      <c r="E7308" s="160" t="n">
        <v>57388.13</v>
      </c>
      <c r="F7308" s="160" t="n">
        <v>20453.54</v>
      </c>
    </row>
    <row r="7309">
      <c r="A7309" s="104" t="inlineStr">
        <is>
          <t>2025/26</t>
        </is>
      </c>
      <c r="B7309" s="104" t="inlineStr">
        <is>
          <t>HC-057</t>
        </is>
      </c>
      <c r="C7309" s="104" t="inlineStr">
        <is>
          <t>P002</t>
        </is>
      </c>
      <c r="D7309" s="159" t="n">
        <v>8509</v>
      </c>
      <c r="E7309" s="160" t="n">
        <v>92961.3</v>
      </c>
      <c r="F7309" s="160" t="n">
        <v>35139.06</v>
      </c>
    </row>
    <row r="7310">
      <c r="A7310" s="104" t="inlineStr">
        <is>
          <t>2025/26</t>
        </is>
      </c>
      <c r="B7310" s="104" t="inlineStr">
        <is>
          <t>HC-057</t>
        </is>
      </c>
      <c r="C7310" s="104" t="inlineStr">
        <is>
          <t>P003</t>
        </is>
      </c>
      <c r="D7310" s="159" t="n">
        <v>12180</v>
      </c>
      <c r="E7310" s="160" t="n">
        <v>85639.13</v>
      </c>
      <c r="F7310" s="160" t="n">
        <v>28670</v>
      </c>
    </row>
    <row r="7311">
      <c r="A7311" s="104" t="inlineStr">
        <is>
          <t>2025/26</t>
        </is>
      </c>
      <c r="B7311" s="104" t="inlineStr">
        <is>
          <t>HC-057</t>
        </is>
      </c>
      <c r="C7311" s="104" t="inlineStr">
        <is>
          <t>P004</t>
        </is>
      </c>
      <c r="D7311" s="159" t="n">
        <v>5378</v>
      </c>
      <c r="E7311" s="160" t="n">
        <v>43940.35</v>
      </c>
      <c r="F7311" s="160" t="n">
        <v>14237.65</v>
      </c>
    </row>
    <row r="7312">
      <c r="A7312" s="104" t="inlineStr">
        <is>
          <t>2025/26</t>
        </is>
      </c>
      <c r="B7312" s="104" t="inlineStr">
        <is>
          <t>HC-057</t>
        </is>
      </c>
      <c r="C7312" s="104" t="inlineStr">
        <is>
          <t>P005</t>
        </is>
      </c>
      <c r="D7312" s="159" t="n">
        <v>11286</v>
      </c>
      <c r="E7312" s="160" t="n">
        <v>87921.98</v>
      </c>
      <c r="F7312" s="160" t="n">
        <v>27537.55</v>
      </c>
    </row>
    <row r="7313">
      <c r="A7313" s="104" t="inlineStr">
        <is>
          <t>2025/26</t>
        </is>
      </c>
      <c r="B7313" s="104" t="inlineStr">
        <is>
          <t>HC-057</t>
        </is>
      </c>
      <c r="C7313" s="104" t="inlineStr">
        <is>
          <t>P006</t>
        </is>
      </c>
      <c r="D7313" s="159" t="n">
        <v>10754</v>
      </c>
      <c r="E7313" s="160" t="n">
        <v>90927.24000000001</v>
      </c>
      <c r="F7313" s="160" t="n">
        <v>26514.41</v>
      </c>
    </row>
    <row r="7314">
      <c r="A7314" s="104" t="inlineStr">
        <is>
          <t>2025/26</t>
        </is>
      </c>
      <c r="B7314" s="104" t="inlineStr">
        <is>
          <t>HC-057</t>
        </is>
      </c>
      <c r="C7314" s="104" t="inlineStr">
        <is>
          <t>P007</t>
        </is>
      </c>
      <c r="D7314" s="159" t="n">
        <v>10599</v>
      </c>
      <c r="E7314" s="160" t="n">
        <v>83580.21000000001</v>
      </c>
      <c r="F7314" s="160" t="n">
        <v>22567.73</v>
      </c>
    </row>
    <row r="7315">
      <c r="A7315" s="104" t="inlineStr">
        <is>
          <t>2025/26</t>
        </is>
      </c>
      <c r="B7315" s="104" t="inlineStr">
        <is>
          <t>HC-057</t>
        </is>
      </c>
      <c r="C7315" s="104" t="inlineStr">
        <is>
          <t>P008</t>
        </is>
      </c>
      <c r="D7315" s="159" t="n">
        <v>9159</v>
      </c>
      <c r="E7315" s="160" t="n">
        <v>70478.66</v>
      </c>
      <c r="F7315" s="160" t="n">
        <v>25879.6</v>
      </c>
    </row>
    <row r="7316">
      <c r="A7316" s="104" t="inlineStr">
        <is>
          <t>2025/26</t>
        </is>
      </c>
      <c r="B7316" s="104" t="inlineStr">
        <is>
          <t>HC-057</t>
        </is>
      </c>
      <c r="C7316" s="104" t="inlineStr">
        <is>
          <t>P009</t>
        </is>
      </c>
      <c r="D7316" s="159" t="n">
        <v>298</v>
      </c>
      <c r="E7316" s="160" t="n">
        <v>3938.59</v>
      </c>
      <c r="F7316" s="160" t="n">
        <v>1611.85</v>
      </c>
    </row>
    <row r="7317">
      <c r="A7317" s="104" t="inlineStr">
        <is>
          <t>2025/26</t>
        </is>
      </c>
      <c r="B7317" s="104" t="inlineStr">
        <is>
          <t>HC-057</t>
        </is>
      </c>
      <c r="C7317" s="104" t="inlineStr">
        <is>
          <t>P010</t>
        </is>
      </c>
      <c r="D7317" s="159" t="n">
        <v>12406</v>
      </c>
      <c r="E7317" s="160" t="n">
        <v>76604.95</v>
      </c>
      <c r="F7317" s="160" t="n">
        <v>24822.52</v>
      </c>
    </row>
    <row r="7318">
      <c r="A7318" s="104" t="inlineStr">
        <is>
          <t>2025/26</t>
        </is>
      </c>
      <c r="B7318" s="104" t="inlineStr">
        <is>
          <t>HC-057</t>
        </is>
      </c>
      <c r="C7318" s="104" t="inlineStr">
        <is>
          <t>P011</t>
        </is>
      </c>
      <c r="D7318" s="159" t="n">
        <v>10535</v>
      </c>
      <c r="E7318" s="160" t="n">
        <v>32027.09</v>
      </c>
      <c r="F7318" s="160" t="n">
        <v>7610.26</v>
      </c>
    </row>
    <row r="7319">
      <c r="A7319" s="104" t="inlineStr">
        <is>
          <t>2025/26</t>
        </is>
      </c>
      <c r="B7319" s="104" t="inlineStr">
        <is>
          <t>HC-057</t>
        </is>
      </c>
      <c r="C7319" s="104" t="inlineStr">
        <is>
          <t>P012</t>
        </is>
      </c>
      <c r="D7319" s="159" t="n">
        <v>12549</v>
      </c>
      <c r="E7319" s="160" t="n">
        <v>48876.47</v>
      </c>
      <c r="F7319" s="160" t="n">
        <v>14780.74</v>
      </c>
    </row>
    <row r="7320">
      <c r="A7320" s="104" t="inlineStr">
        <is>
          <t>2025/26</t>
        </is>
      </c>
      <c r="B7320" s="104" t="inlineStr">
        <is>
          <t>HC-057</t>
        </is>
      </c>
      <c r="C7320" s="104" t="inlineStr">
        <is>
          <t>P013</t>
        </is>
      </c>
      <c r="D7320" s="159" t="n">
        <v>12796</v>
      </c>
      <c r="E7320" s="160" t="n">
        <v>46194.44</v>
      </c>
      <c r="F7320" s="160" t="n">
        <v>11973.67</v>
      </c>
    </row>
    <row r="7321">
      <c r="A7321" s="104" t="inlineStr">
        <is>
          <t>2025/26</t>
        </is>
      </c>
      <c r="B7321" s="104" t="inlineStr">
        <is>
          <t>HC-057</t>
        </is>
      </c>
      <c r="C7321" s="104" t="inlineStr">
        <is>
          <t>P014</t>
        </is>
      </c>
      <c r="D7321" s="159" t="n">
        <v>13619</v>
      </c>
      <c r="E7321" s="160" t="n">
        <v>55631.74</v>
      </c>
      <c r="F7321" s="160" t="n">
        <v>15620.59</v>
      </c>
    </row>
    <row r="7322">
      <c r="A7322" s="104" t="inlineStr">
        <is>
          <t>2025/26</t>
        </is>
      </c>
      <c r="B7322" s="104" t="inlineStr">
        <is>
          <t>HC-057</t>
        </is>
      </c>
      <c r="C7322" s="104" t="inlineStr">
        <is>
          <t>P015</t>
        </is>
      </c>
      <c r="D7322" s="159" t="n">
        <v>9199</v>
      </c>
      <c r="E7322" s="160" t="n">
        <v>45449.39</v>
      </c>
      <c r="F7322" s="160" t="n">
        <v>15216.66</v>
      </c>
    </row>
    <row r="7323">
      <c r="A7323" s="104" t="inlineStr">
        <is>
          <t>2025/26</t>
        </is>
      </c>
      <c r="B7323" s="104" t="inlineStr">
        <is>
          <t>HC-057</t>
        </is>
      </c>
      <c r="C7323" s="104" t="inlineStr">
        <is>
          <t>P016</t>
        </is>
      </c>
      <c r="D7323" s="159" t="n">
        <v>5241</v>
      </c>
      <c r="E7323" s="160" t="n">
        <v>33857.14</v>
      </c>
      <c r="F7323" s="160" t="n">
        <v>10603.97</v>
      </c>
    </row>
    <row r="7324">
      <c r="A7324" s="104" t="inlineStr">
        <is>
          <t>2025/26</t>
        </is>
      </c>
      <c r="B7324" s="104" t="inlineStr">
        <is>
          <t>HC-057</t>
        </is>
      </c>
      <c r="C7324" s="104" t="inlineStr">
        <is>
          <t>P017</t>
        </is>
      </c>
      <c r="D7324" s="159" t="n">
        <v>4707</v>
      </c>
      <c r="E7324" s="160" t="n">
        <v>33530.18</v>
      </c>
      <c r="F7324" s="160" t="n">
        <v>11588.77</v>
      </c>
    </row>
    <row r="7325">
      <c r="A7325" s="104" t="inlineStr">
        <is>
          <t>2025/26</t>
        </is>
      </c>
      <c r="B7325" s="104" t="inlineStr">
        <is>
          <t>HC-057</t>
        </is>
      </c>
      <c r="C7325" s="104" t="inlineStr">
        <is>
          <t>P018</t>
        </is>
      </c>
      <c r="D7325" s="159" t="n">
        <v>11144</v>
      </c>
      <c r="E7325" s="160" t="n">
        <v>30702.82</v>
      </c>
      <c r="F7325" s="160" t="n">
        <v>6632.2</v>
      </c>
    </row>
    <row r="7326">
      <c r="A7326" s="104" t="inlineStr">
        <is>
          <t>2025/26</t>
        </is>
      </c>
      <c r="B7326" s="104" t="inlineStr">
        <is>
          <t>HC-057</t>
        </is>
      </c>
      <c r="C7326" s="104" t="inlineStr">
        <is>
          <t>P019</t>
        </is>
      </c>
      <c r="D7326" s="159" t="n">
        <v>13597</v>
      </c>
      <c r="E7326" s="160" t="n">
        <v>36168.2</v>
      </c>
      <c r="F7326" s="160" t="n">
        <v>9375.25</v>
      </c>
    </row>
    <row r="7327">
      <c r="A7327" s="104" t="inlineStr">
        <is>
          <t>2025/26</t>
        </is>
      </c>
      <c r="B7327" s="104" t="inlineStr">
        <is>
          <t>HC-057</t>
        </is>
      </c>
      <c r="C7327" s="104" t="inlineStr">
        <is>
          <t>P020</t>
        </is>
      </c>
      <c r="D7327" s="159" t="n">
        <v>9206</v>
      </c>
      <c r="E7327" s="160" t="n">
        <v>24486.61</v>
      </c>
      <c r="F7327" s="160" t="n">
        <v>6347.46</v>
      </c>
    </row>
    <row r="7328">
      <c r="A7328" s="104" t="inlineStr">
        <is>
          <t>2025/26</t>
        </is>
      </c>
      <c r="B7328" s="104" t="inlineStr">
        <is>
          <t>HC-057</t>
        </is>
      </c>
      <c r="C7328" s="104" t="inlineStr">
        <is>
          <t>P021</t>
        </is>
      </c>
      <c r="D7328" s="159" t="n">
        <v>13672</v>
      </c>
      <c r="E7328" s="160" t="n">
        <v>46757.48</v>
      </c>
      <c r="F7328" s="160" t="n">
        <v>13129.21</v>
      </c>
    </row>
    <row r="7329">
      <c r="A7329" s="104" t="inlineStr">
        <is>
          <t>2025/26</t>
        </is>
      </c>
      <c r="B7329" s="104" t="inlineStr">
        <is>
          <t>HC-057</t>
        </is>
      </c>
      <c r="C7329" s="104" t="inlineStr">
        <is>
          <t>P022</t>
        </is>
      </c>
      <c r="D7329" s="159" t="n">
        <v>12393</v>
      </c>
      <c r="E7329" s="160" t="n">
        <v>40027.88</v>
      </c>
      <c r="F7329" s="160" t="n">
        <v>10808.26</v>
      </c>
    </row>
    <row r="7330">
      <c r="A7330" s="104" t="inlineStr">
        <is>
          <t>2025/26</t>
        </is>
      </c>
      <c r="B7330" s="104" t="inlineStr">
        <is>
          <t>HC-057</t>
        </is>
      </c>
      <c r="C7330" s="104" t="inlineStr">
        <is>
          <t>P023</t>
        </is>
      </c>
      <c r="D7330" s="159" t="n">
        <v>13022</v>
      </c>
      <c r="E7330" s="160" t="n">
        <v>27213.45</v>
      </c>
      <c r="F7330" s="160" t="n">
        <v>5290.06</v>
      </c>
    </row>
    <row r="7331">
      <c r="A7331" s="104" t="inlineStr">
        <is>
          <t>2025/26</t>
        </is>
      </c>
      <c r="B7331" s="104" t="inlineStr">
        <is>
          <t>HC-057</t>
        </is>
      </c>
      <c r="C7331" s="104" t="inlineStr">
        <is>
          <t>P024</t>
        </is>
      </c>
      <c r="D7331" s="159" t="n">
        <v>14739</v>
      </c>
      <c r="E7331" s="160" t="n">
        <v>33599.23</v>
      </c>
      <c r="F7331" s="160" t="n">
        <v>6894.62</v>
      </c>
    </row>
    <row r="7332">
      <c r="A7332" s="104" t="inlineStr">
        <is>
          <t>2025/26</t>
        </is>
      </c>
      <c r="B7332" s="104" t="inlineStr">
        <is>
          <t>HC-057</t>
        </is>
      </c>
      <c r="C7332" s="104" t="inlineStr">
        <is>
          <t>P025</t>
        </is>
      </c>
      <c r="D7332" s="159" t="n">
        <v>11931</v>
      </c>
      <c r="E7332" s="160" t="n">
        <v>47602.03</v>
      </c>
      <c r="F7332" s="160" t="n">
        <v>17479.11</v>
      </c>
    </row>
    <row r="7333">
      <c r="A7333" s="104" t="inlineStr">
        <is>
          <t>2025/26</t>
        </is>
      </c>
      <c r="B7333" s="104" t="inlineStr">
        <is>
          <t>HC-057</t>
        </is>
      </c>
      <c r="C7333" s="104" t="inlineStr">
        <is>
          <t>P026</t>
        </is>
      </c>
      <c r="D7333" s="159" t="n">
        <v>7413</v>
      </c>
      <c r="E7333" s="160" t="n">
        <v>34503.64</v>
      </c>
      <c r="F7333" s="160" t="n">
        <v>11179.1</v>
      </c>
    </row>
    <row r="7334">
      <c r="A7334" s="104" t="inlineStr">
        <is>
          <t>2025/26</t>
        </is>
      </c>
      <c r="B7334" s="104" t="inlineStr">
        <is>
          <t>HC-057</t>
        </is>
      </c>
      <c r="C7334" s="104" t="inlineStr">
        <is>
          <t>P027</t>
        </is>
      </c>
      <c r="D7334" s="159" t="n">
        <v>6109</v>
      </c>
      <c r="E7334" s="160" t="n">
        <v>28438.1</v>
      </c>
      <c r="F7334" s="160" t="n">
        <v>9214.09</v>
      </c>
    </row>
    <row r="7335">
      <c r="A7335" s="104" t="inlineStr">
        <is>
          <t>2025/26</t>
        </is>
      </c>
      <c r="B7335" s="104" t="inlineStr">
        <is>
          <t>HC-057</t>
        </is>
      </c>
      <c r="C7335" s="104" t="inlineStr">
        <is>
          <t>P028</t>
        </is>
      </c>
      <c r="D7335" s="159" t="n">
        <v>8605</v>
      </c>
      <c r="E7335" s="160" t="n">
        <v>42508.37</v>
      </c>
      <c r="F7335" s="160" t="n">
        <v>14691.75</v>
      </c>
    </row>
    <row r="7336">
      <c r="A7336" s="104" t="inlineStr">
        <is>
          <t>2025/26</t>
        </is>
      </c>
      <c r="B7336" s="104" t="inlineStr">
        <is>
          <t>HC-057</t>
        </is>
      </c>
      <c r="C7336" s="104" t="inlineStr">
        <is>
          <t>P029</t>
        </is>
      </c>
      <c r="D7336" s="159" t="n">
        <v>20593</v>
      </c>
      <c r="E7336" s="160" t="n">
        <v>41079.08</v>
      </c>
      <c r="F7336" s="160" t="n">
        <v>6211.43</v>
      </c>
    </row>
    <row r="7337">
      <c r="A7337" s="104" t="inlineStr">
        <is>
          <t>2025/26</t>
        </is>
      </c>
      <c r="B7337" s="104" t="inlineStr">
        <is>
          <t>HC-057</t>
        </is>
      </c>
      <c r="C7337" s="104" t="inlineStr">
        <is>
          <t>P030</t>
        </is>
      </c>
      <c r="D7337" s="159" t="n">
        <v>11461</v>
      </c>
      <c r="E7337" s="160" t="n">
        <v>35926.88</v>
      </c>
      <c r="F7337" s="160" t="n">
        <v>6984.53</v>
      </c>
    </row>
    <row r="7338">
      <c r="A7338" s="104" t="inlineStr">
        <is>
          <t>2025/26</t>
        </is>
      </c>
      <c r="B7338" s="104" t="inlineStr">
        <is>
          <t>HC-057</t>
        </is>
      </c>
      <c r="C7338" s="104" t="inlineStr">
        <is>
          <t>P031</t>
        </is>
      </c>
      <c r="D7338" s="159" t="n">
        <v>5347</v>
      </c>
      <c r="E7338" s="160" t="n">
        <v>27933.57</v>
      </c>
      <c r="F7338" s="160" t="n">
        <v>8446.860000000001</v>
      </c>
    </row>
    <row r="7339">
      <c r="A7339" s="104" t="inlineStr">
        <is>
          <t>2025/26</t>
        </is>
      </c>
      <c r="B7339" s="104" t="inlineStr">
        <is>
          <t>HC-057</t>
        </is>
      </c>
      <c r="C7339" s="104" t="inlineStr">
        <is>
          <t>P032</t>
        </is>
      </c>
      <c r="D7339" s="159" t="n">
        <v>6813</v>
      </c>
      <c r="E7339" s="160" t="n">
        <v>16826.63</v>
      </c>
      <c r="F7339" s="160" t="n">
        <v>3816.24</v>
      </c>
    </row>
    <row r="7340">
      <c r="A7340" s="104" t="inlineStr">
        <is>
          <t>2025/26</t>
        </is>
      </c>
      <c r="B7340" s="104" t="inlineStr">
        <is>
          <t>HC-057</t>
        </is>
      </c>
      <c r="C7340" s="104" t="inlineStr">
        <is>
          <t>P033</t>
        </is>
      </c>
      <c r="D7340" s="159" t="n">
        <v>4457</v>
      </c>
      <c r="E7340" s="160" t="n">
        <v>14394.66</v>
      </c>
      <c r="F7340" s="160" t="n">
        <v>3730.89</v>
      </c>
    </row>
    <row r="7341">
      <c r="A7341" s="104" t="inlineStr">
        <is>
          <t>2025/26</t>
        </is>
      </c>
      <c r="B7341" s="104" t="inlineStr">
        <is>
          <t>HC-057</t>
        </is>
      </c>
      <c r="C7341" s="104" t="inlineStr">
        <is>
          <t>P034</t>
        </is>
      </c>
      <c r="D7341" s="159" t="n">
        <v>3117</v>
      </c>
      <c r="E7341" s="160" t="n">
        <v>13628.14</v>
      </c>
      <c r="F7341" s="160" t="n">
        <v>4268.51</v>
      </c>
    </row>
    <row r="7342">
      <c r="A7342" s="104" t="inlineStr">
        <is>
          <t>2025/26</t>
        </is>
      </c>
      <c r="B7342" s="104" t="inlineStr">
        <is>
          <t>HC-057</t>
        </is>
      </c>
      <c r="C7342" s="104" t="inlineStr">
        <is>
          <t>P035</t>
        </is>
      </c>
      <c r="D7342" s="159" t="n">
        <v>4107</v>
      </c>
      <c r="E7342" s="160" t="n">
        <v>15213.48</v>
      </c>
      <c r="F7342" s="160" t="n">
        <v>4272.09</v>
      </c>
    </row>
    <row r="7343">
      <c r="A7343" s="104" t="inlineStr">
        <is>
          <t>2025/26</t>
        </is>
      </c>
      <c r="B7343" s="104" t="inlineStr">
        <is>
          <t>HC-057</t>
        </is>
      </c>
      <c r="C7343" s="104" t="inlineStr">
        <is>
          <t>P036</t>
        </is>
      </c>
      <c r="D7343" s="159" t="n">
        <v>3222</v>
      </c>
      <c r="E7343" s="160" t="n">
        <v>12852.98</v>
      </c>
      <c r="F7343" s="160" t="n">
        <v>3748.18</v>
      </c>
    </row>
    <row r="7344">
      <c r="A7344" s="104" t="inlineStr">
        <is>
          <t>2025/26</t>
        </is>
      </c>
      <c r="B7344" s="104" t="inlineStr">
        <is>
          <t>HC-057</t>
        </is>
      </c>
      <c r="C7344" s="104" t="inlineStr">
        <is>
          <t>P037</t>
        </is>
      </c>
      <c r="D7344" s="159" t="n">
        <v>4728</v>
      </c>
      <c r="E7344" s="160" t="n">
        <v>17066.08</v>
      </c>
      <c r="F7344" s="160" t="n">
        <v>5713.98</v>
      </c>
    </row>
    <row r="7345">
      <c r="A7345" s="104" t="inlineStr">
        <is>
          <t>2025/26</t>
        </is>
      </c>
      <c r="B7345" s="104" t="inlineStr">
        <is>
          <t>HC-057</t>
        </is>
      </c>
      <c r="C7345" s="104" t="inlineStr">
        <is>
          <t>P038</t>
        </is>
      </c>
      <c r="D7345" s="159" t="n">
        <v>2376</v>
      </c>
      <c r="E7345" s="160" t="n">
        <v>15577.5</v>
      </c>
      <c r="F7345" s="160" t="n">
        <v>5046.88</v>
      </c>
    </row>
    <row r="7346">
      <c r="A7346" s="104" t="inlineStr">
        <is>
          <t>2025/26</t>
        </is>
      </c>
      <c r="B7346" s="104" t="inlineStr">
        <is>
          <t>HC-057</t>
        </is>
      </c>
      <c r="C7346" s="104" t="inlineStr">
        <is>
          <t>P039</t>
        </is>
      </c>
      <c r="D7346" s="159" t="n">
        <v>2695</v>
      </c>
      <c r="E7346" s="160" t="n">
        <v>17669.33</v>
      </c>
      <c r="F7346" s="160" t="n">
        <v>5916.21</v>
      </c>
    </row>
    <row r="7347">
      <c r="A7347" s="104" t="inlineStr">
        <is>
          <t>2025/26</t>
        </is>
      </c>
      <c r="B7347" s="104" t="inlineStr">
        <is>
          <t>HC-057</t>
        </is>
      </c>
      <c r="C7347" s="104" t="inlineStr">
        <is>
          <t>P040</t>
        </is>
      </c>
      <c r="D7347" s="159" t="n">
        <v>1009</v>
      </c>
      <c r="E7347" s="160" t="n">
        <v>8050.01</v>
      </c>
      <c r="F7347" s="160" t="n">
        <v>2606.78</v>
      </c>
    </row>
    <row r="7348">
      <c r="A7348" s="104" t="inlineStr">
        <is>
          <t>2025/26</t>
        </is>
      </c>
      <c r="B7348" s="104" t="inlineStr">
        <is>
          <t>HC-057</t>
        </is>
      </c>
      <c r="C7348" s="104" t="inlineStr">
        <is>
          <t>P041</t>
        </is>
      </c>
      <c r="D7348" s="159" t="n">
        <v>455</v>
      </c>
      <c r="E7348" s="160" t="n">
        <v>5127.89</v>
      </c>
      <c r="F7348" s="160" t="n">
        <v>1995.67</v>
      </c>
    </row>
    <row r="7349">
      <c r="A7349" s="104" t="inlineStr">
        <is>
          <t>2025/26</t>
        </is>
      </c>
      <c r="B7349" s="104" t="inlineStr">
        <is>
          <t>HC-057</t>
        </is>
      </c>
      <c r="C7349" s="104" t="inlineStr">
        <is>
          <t>P042</t>
        </is>
      </c>
      <c r="D7349" s="159" t="n">
        <v>796</v>
      </c>
      <c r="E7349" s="160" t="n">
        <v>3325.86</v>
      </c>
      <c r="F7349" s="160" t="n">
        <v>826.9</v>
      </c>
    </row>
    <row r="7350">
      <c r="A7350" s="104" t="inlineStr">
        <is>
          <t>2025/26</t>
        </is>
      </c>
      <c r="B7350" s="104" t="inlineStr">
        <is>
          <t>HC-058</t>
        </is>
      </c>
      <c r="C7350" s="104" t="inlineStr">
        <is>
          <t>P001</t>
        </is>
      </c>
      <c r="D7350" s="159" t="n">
        <v>3674</v>
      </c>
      <c r="E7350" s="160" t="n">
        <v>34559.95</v>
      </c>
      <c r="F7350" s="160" t="n">
        <v>12321.88</v>
      </c>
    </row>
    <row r="7351">
      <c r="A7351" s="104" t="inlineStr">
        <is>
          <t>2025/26</t>
        </is>
      </c>
      <c r="B7351" s="104" t="inlineStr">
        <is>
          <t>HC-058</t>
        </is>
      </c>
      <c r="C7351" s="104" t="inlineStr">
        <is>
          <t>P002</t>
        </is>
      </c>
      <c r="D7351" s="159" t="n">
        <v>5323</v>
      </c>
      <c r="E7351" s="160" t="n">
        <v>58156.18</v>
      </c>
      <c r="F7351" s="160" t="n">
        <v>21985.61</v>
      </c>
    </row>
    <row r="7352">
      <c r="A7352" s="104" t="inlineStr">
        <is>
          <t>2025/26</t>
        </is>
      </c>
      <c r="B7352" s="104" t="inlineStr">
        <is>
          <t>HC-058</t>
        </is>
      </c>
      <c r="C7352" s="104" t="inlineStr">
        <is>
          <t>P003</t>
        </is>
      </c>
      <c r="D7352" s="159" t="n">
        <v>7354</v>
      </c>
      <c r="E7352" s="160" t="n">
        <v>51701.95</v>
      </c>
      <c r="F7352" s="160" t="n">
        <v>17311.15</v>
      </c>
    </row>
    <row r="7353">
      <c r="A7353" s="104" t="inlineStr">
        <is>
          <t>2025/26</t>
        </is>
      </c>
      <c r="B7353" s="104" t="inlineStr">
        <is>
          <t>HC-058</t>
        </is>
      </c>
      <c r="C7353" s="104" t="inlineStr">
        <is>
          <t>P004</t>
        </is>
      </c>
      <c r="D7353" s="159" t="n">
        <v>3275</v>
      </c>
      <c r="E7353" s="160" t="n">
        <v>26764.36</v>
      </c>
      <c r="F7353" s="160" t="n">
        <v>8674.52</v>
      </c>
    </row>
    <row r="7354">
      <c r="A7354" s="104" t="inlineStr">
        <is>
          <t>2025/26</t>
        </is>
      </c>
      <c r="B7354" s="104" t="inlineStr">
        <is>
          <t>HC-058</t>
        </is>
      </c>
      <c r="C7354" s="104" t="inlineStr">
        <is>
          <t>P005</t>
        </is>
      </c>
      <c r="D7354" s="159" t="n">
        <v>7064</v>
      </c>
      <c r="E7354" s="160" t="n">
        <v>55032.73</v>
      </c>
      <c r="F7354" s="160" t="n">
        <v>17242.2</v>
      </c>
    </row>
    <row r="7355">
      <c r="A7355" s="104" t="inlineStr">
        <is>
          <t>2025/26</t>
        </is>
      </c>
      <c r="B7355" s="104" t="inlineStr">
        <is>
          <t>HC-058</t>
        </is>
      </c>
      <c r="C7355" s="104" t="inlineStr">
        <is>
          <t>P006</t>
        </is>
      </c>
      <c r="D7355" s="159" t="n">
        <v>6536</v>
      </c>
      <c r="E7355" s="160" t="n">
        <v>55265.63</v>
      </c>
      <c r="F7355" s="160" t="n">
        <v>16121.05</v>
      </c>
    </row>
    <row r="7356">
      <c r="A7356" s="104" t="inlineStr">
        <is>
          <t>2025/26</t>
        </is>
      </c>
      <c r="B7356" s="104" t="inlineStr">
        <is>
          <t>HC-058</t>
        </is>
      </c>
      <c r="C7356" s="104" t="inlineStr">
        <is>
          <t>P007</t>
        </is>
      </c>
      <c r="D7356" s="159" t="n">
        <v>6526</v>
      </c>
      <c r="E7356" s="160" t="n">
        <v>51454.73</v>
      </c>
      <c r="F7356" s="160" t="n">
        <v>13896.62</v>
      </c>
    </row>
    <row r="7357">
      <c r="A7357" s="104" t="inlineStr">
        <is>
          <t>2025/26</t>
        </is>
      </c>
      <c r="B7357" s="104" t="inlineStr">
        <is>
          <t>HC-058</t>
        </is>
      </c>
      <c r="C7357" s="104" t="inlineStr">
        <is>
          <t>P008</t>
        </is>
      </c>
      <c r="D7357" s="159" t="n">
        <v>5379</v>
      </c>
      <c r="E7357" s="160" t="n">
        <v>41391.36</v>
      </c>
      <c r="F7357" s="160" t="n">
        <v>15204.46</v>
      </c>
    </row>
    <row r="7358">
      <c r="A7358" s="104" t="inlineStr">
        <is>
          <t>2025/26</t>
        </is>
      </c>
      <c r="B7358" s="104" t="inlineStr">
        <is>
          <t>HC-058</t>
        </is>
      </c>
      <c r="C7358" s="104" t="inlineStr">
        <is>
          <t>P009</t>
        </is>
      </c>
      <c r="D7358" s="159" t="n">
        <v>234</v>
      </c>
      <c r="E7358" s="160" t="n">
        <v>3086.02</v>
      </c>
      <c r="F7358" s="160" t="n">
        <v>1249.6</v>
      </c>
    </row>
    <row r="7359">
      <c r="A7359" s="104" t="inlineStr">
        <is>
          <t>2025/26</t>
        </is>
      </c>
      <c r="B7359" s="104" t="inlineStr">
        <is>
          <t>HC-058</t>
        </is>
      </c>
      <c r="C7359" s="104" t="inlineStr">
        <is>
          <t>P010</t>
        </is>
      </c>
      <c r="D7359" s="159" t="n">
        <v>7190</v>
      </c>
      <c r="E7359" s="160" t="n">
        <v>44404.09</v>
      </c>
      <c r="F7359" s="160" t="n">
        <v>14386.59</v>
      </c>
    </row>
    <row r="7360">
      <c r="A7360" s="104" t="inlineStr">
        <is>
          <t>2025/26</t>
        </is>
      </c>
      <c r="B7360" s="104" t="inlineStr">
        <is>
          <t>HC-058</t>
        </is>
      </c>
      <c r="C7360" s="104" t="inlineStr">
        <is>
          <t>P011</t>
        </is>
      </c>
      <c r="D7360" s="159" t="n">
        <v>6702</v>
      </c>
      <c r="E7360" s="160" t="n">
        <v>20374.78</v>
      </c>
      <c r="F7360" s="160" t="n">
        <v>4842.98</v>
      </c>
    </row>
    <row r="7361">
      <c r="A7361" s="104" t="inlineStr">
        <is>
          <t>2025/26</t>
        </is>
      </c>
      <c r="B7361" s="104" t="inlineStr">
        <is>
          <t>HC-058</t>
        </is>
      </c>
      <c r="C7361" s="104" t="inlineStr">
        <is>
          <t>P012</t>
        </is>
      </c>
      <c r="D7361" s="159" t="n">
        <v>7110</v>
      </c>
      <c r="E7361" s="160" t="n">
        <v>27692.66</v>
      </c>
      <c r="F7361" s="160" t="n">
        <v>8375.559999999999</v>
      </c>
    </row>
    <row r="7362">
      <c r="A7362" s="104" t="inlineStr">
        <is>
          <t>2025/26</t>
        </is>
      </c>
      <c r="B7362" s="104" t="inlineStr">
        <is>
          <t>HC-058</t>
        </is>
      </c>
      <c r="C7362" s="104" t="inlineStr">
        <is>
          <t>P013</t>
        </is>
      </c>
      <c r="D7362" s="159" t="n">
        <v>7950</v>
      </c>
      <c r="E7362" s="160" t="n">
        <v>28702.81</v>
      </c>
      <c r="F7362" s="160" t="n">
        <v>7441.54</v>
      </c>
    </row>
    <row r="7363">
      <c r="A7363" s="104" t="inlineStr">
        <is>
          <t>2025/26</t>
        </is>
      </c>
      <c r="B7363" s="104" t="inlineStr">
        <is>
          <t>HC-058</t>
        </is>
      </c>
      <c r="C7363" s="104" t="inlineStr">
        <is>
          <t>P014</t>
        </is>
      </c>
      <c r="D7363" s="159" t="n">
        <v>8434</v>
      </c>
      <c r="E7363" s="160" t="n">
        <v>34450.55</v>
      </c>
      <c r="F7363" s="160" t="n">
        <v>9678.389999999999</v>
      </c>
    </row>
    <row r="7364">
      <c r="A7364" s="104" t="inlineStr">
        <is>
          <t>2025/26</t>
        </is>
      </c>
      <c r="B7364" s="104" t="inlineStr">
        <is>
          <t>HC-058</t>
        </is>
      </c>
      <c r="C7364" s="104" t="inlineStr">
        <is>
          <t>P015</t>
        </is>
      </c>
      <c r="D7364" s="159" t="n">
        <v>5773</v>
      </c>
      <c r="E7364" s="160" t="n">
        <v>28520.71</v>
      </c>
      <c r="F7364" s="160" t="n">
        <v>9550.66</v>
      </c>
    </row>
    <row r="7365">
      <c r="A7365" s="104" t="inlineStr">
        <is>
          <t>2025/26</t>
        </is>
      </c>
      <c r="B7365" s="104" t="inlineStr">
        <is>
          <t>HC-058</t>
        </is>
      </c>
      <c r="C7365" s="104" t="inlineStr">
        <is>
          <t>P016</t>
        </is>
      </c>
      <c r="D7365" s="159" t="n">
        <v>3201</v>
      </c>
      <c r="E7365" s="160" t="n">
        <v>20682.26</v>
      </c>
      <c r="F7365" s="160" t="n">
        <v>6479.35</v>
      </c>
    </row>
    <row r="7366">
      <c r="A7366" s="104" t="inlineStr">
        <is>
          <t>2025/26</t>
        </is>
      </c>
      <c r="B7366" s="104" t="inlineStr">
        <is>
          <t>HC-058</t>
        </is>
      </c>
      <c r="C7366" s="104" t="inlineStr">
        <is>
          <t>P017</t>
        </is>
      </c>
      <c r="D7366" s="159" t="n">
        <v>2895</v>
      </c>
      <c r="E7366" s="160" t="n">
        <v>20639.58</v>
      </c>
      <c r="F7366" s="160" t="n">
        <v>7134.07</v>
      </c>
    </row>
    <row r="7367">
      <c r="A7367" s="104" t="inlineStr">
        <is>
          <t>2025/26</t>
        </is>
      </c>
      <c r="B7367" s="104" t="inlineStr">
        <is>
          <t>HC-058</t>
        </is>
      </c>
      <c r="C7367" s="104" t="inlineStr">
        <is>
          <t>P018</t>
        </is>
      </c>
      <c r="D7367" s="159" t="n">
        <v>6865</v>
      </c>
      <c r="E7367" s="160" t="n">
        <v>18914.23</v>
      </c>
      <c r="F7367" s="160" t="n">
        <v>4086.02</v>
      </c>
    </row>
    <row r="7368">
      <c r="A7368" s="104" t="inlineStr">
        <is>
          <t>2025/26</t>
        </is>
      </c>
      <c r="B7368" s="104" t="inlineStr">
        <is>
          <t>HC-058</t>
        </is>
      </c>
      <c r="C7368" s="104" t="inlineStr">
        <is>
          <t>P019</t>
        </is>
      </c>
      <c r="D7368" s="159" t="n">
        <v>8453</v>
      </c>
      <c r="E7368" s="160" t="n">
        <v>22484.75</v>
      </c>
      <c r="F7368" s="160" t="n">
        <v>5829.47</v>
      </c>
    </row>
    <row r="7369">
      <c r="A7369" s="104" t="inlineStr">
        <is>
          <t>2025/26</t>
        </is>
      </c>
      <c r="B7369" s="104" t="inlineStr">
        <is>
          <t>HC-058</t>
        </is>
      </c>
      <c r="C7369" s="104" t="inlineStr">
        <is>
          <t>P020</t>
        </is>
      </c>
      <c r="D7369" s="159" t="n">
        <v>5485</v>
      </c>
      <c r="E7369" s="160" t="n">
        <v>14592.88</v>
      </c>
      <c r="F7369" s="160" t="n">
        <v>3783.33</v>
      </c>
    </row>
    <row r="7370">
      <c r="A7370" s="104" t="inlineStr">
        <is>
          <t>2025/26</t>
        </is>
      </c>
      <c r="B7370" s="104" t="inlineStr">
        <is>
          <t>HC-058</t>
        </is>
      </c>
      <c r="C7370" s="104" t="inlineStr">
        <is>
          <t>P021</t>
        </is>
      </c>
      <c r="D7370" s="159" t="n">
        <v>8492</v>
      </c>
      <c r="E7370" s="160" t="n">
        <v>29045.57</v>
      </c>
      <c r="F7370" s="160" t="n">
        <v>8157.58</v>
      </c>
    </row>
    <row r="7371">
      <c r="A7371" s="104" t="inlineStr">
        <is>
          <t>2025/26</t>
        </is>
      </c>
      <c r="B7371" s="104" t="inlineStr">
        <is>
          <t>HC-058</t>
        </is>
      </c>
      <c r="C7371" s="104" t="inlineStr">
        <is>
          <t>P022</t>
        </is>
      </c>
      <c r="D7371" s="159" t="n">
        <v>7272</v>
      </c>
      <c r="E7371" s="160" t="n">
        <v>23485.77</v>
      </c>
      <c r="F7371" s="160" t="n">
        <v>6342.19</v>
      </c>
    </row>
    <row r="7372">
      <c r="A7372" s="104" t="inlineStr">
        <is>
          <t>2025/26</t>
        </is>
      </c>
      <c r="B7372" s="104" t="inlineStr">
        <is>
          <t>HC-058</t>
        </is>
      </c>
      <c r="C7372" s="104" t="inlineStr">
        <is>
          <t>P023</t>
        </is>
      </c>
      <c r="D7372" s="159" t="n">
        <v>8070</v>
      </c>
      <c r="E7372" s="160" t="n">
        <v>16867.13</v>
      </c>
      <c r="F7372" s="160" t="n">
        <v>3279.48</v>
      </c>
    </row>
    <row r="7373">
      <c r="A7373" s="104" t="inlineStr">
        <is>
          <t>2025/26</t>
        </is>
      </c>
      <c r="B7373" s="104" t="inlineStr">
        <is>
          <t>HC-058</t>
        </is>
      </c>
      <c r="C7373" s="104" t="inlineStr">
        <is>
          <t>P024</t>
        </is>
      </c>
      <c r="D7373" s="159" t="n">
        <v>9159</v>
      </c>
      <c r="E7373" s="160" t="n">
        <v>20882.57</v>
      </c>
      <c r="F7373" s="160" t="n">
        <v>4285.61</v>
      </c>
    </row>
    <row r="7374">
      <c r="A7374" s="104" t="inlineStr">
        <is>
          <t>2025/26</t>
        </is>
      </c>
      <c r="B7374" s="104" t="inlineStr">
        <is>
          <t>HC-058</t>
        </is>
      </c>
      <c r="C7374" s="104" t="inlineStr">
        <is>
          <t>P025</t>
        </is>
      </c>
      <c r="D7374" s="159" t="n">
        <v>7224</v>
      </c>
      <c r="E7374" s="160" t="n">
        <v>28831.26</v>
      </c>
      <c r="F7374" s="160" t="n">
        <v>10590.74</v>
      </c>
    </row>
    <row r="7375">
      <c r="A7375" s="104" t="inlineStr">
        <is>
          <t>2025/26</t>
        </is>
      </c>
      <c r="B7375" s="104" t="inlineStr">
        <is>
          <t>HC-058</t>
        </is>
      </c>
      <c r="C7375" s="104" t="inlineStr">
        <is>
          <t>P026</t>
        </is>
      </c>
      <c r="D7375" s="159" t="n">
        <v>4463</v>
      </c>
      <c r="E7375" s="160" t="n">
        <v>20780.16</v>
      </c>
      <c r="F7375" s="160" t="n">
        <v>6733.62</v>
      </c>
    </row>
    <row r="7376">
      <c r="A7376" s="104" t="inlineStr">
        <is>
          <t>2025/26</t>
        </is>
      </c>
      <c r="B7376" s="104" t="inlineStr">
        <is>
          <t>HC-058</t>
        </is>
      </c>
      <c r="C7376" s="104" t="inlineStr">
        <is>
          <t>P027</t>
        </is>
      </c>
      <c r="D7376" s="159" t="n">
        <v>3739</v>
      </c>
      <c r="E7376" s="160" t="n">
        <v>17400.52</v>
      </c>
      <c r="F7376" s="160" t="n">
        <v>5639.55</v>
      </c>
    </row>
    <row r="7377">
      <c r="A7377" s="104" t="inlineStr">
        <is>
          <t>2025/26</t>
        </is>
      </c>
      <c r="B7377" s="104" t="inlineStr">
        <is>
          <t>HC-058</t>
        </is>
      </c>
      <c r="C7377" s="104" t="inlineStr">
        <is>
          <t>P028</t>
        </is>
      </c>
      <c r="D7377" s="159" t="n">
        <v>5145</v>
      </c>
      <c r="E7377" s="160" t="n">
        <v>25409.44</v>
      </c>
      <c r="F7377" s="160" t="n">
        <v>8784.440000000001</v>
      </c>
    </row>
    <row r="7378">
      <c r="A7378" s="104" t="inlineStr">
        <is>
          <t>2025/26</t>
        </is>
      </c>
      <c r="B7378" s="104" t="inlineStr">
        <is>
          <t>HC-058</t>
        </is>
      </c>
      <c r="C7378" s="104" t="inlineStr">
        <is>
          <t>P029</t>
        </is>
      </c>
      <c r="D7378" s="159" t="n">
        <v>12755</v>
      </c>
      <c r="E7378" s="160" t="n">
        <v>25446.86</v>
      </c>
      <c r="F7378" s="160" t="n">
        <v>3848.15</v>
      </c>
    </row>
    <row r="7379">
      <c r="A7379" s="104" t="inlineStr">
        <is>
          <t>2025/26</t>
        </is>
      </c>
      <c r="B7379" s="104" t="inlineStr">
        <is>
          <t>HC-058</t>
        </is>
      </c>
      <c r="C7379" s="104" t="inlineStr">
        <is>
          <t>P030</t>
        </is>
      </c>
      <c r="D7379" s="159" t="n">
        <v>7001</v>
      </c>
      <c r="E7379" s="160" t="n">
        <v>21940.33</v>
      </c>
      <c r="F7379" s="160" t="n">
        <v>4266.26</v>
      </c>
    </row>
    <row r="7380">
      <c r="A7380" s="104" t="inlineStr">
        <is>
          <t>2025/26</t>
        </is>
      </c>
      <c r="B7380" s="104" t="inlineStr">
        <is>
          <t>HC-058</t>
        </is>
      </c>
      <c r="C7380" s="104" t="inlineStr">
        <is>
          <t>P031</t>
        </is>
      </c>
      <c r="D7380" s="159" t="n">
        <v>3152</v>
      </c>
      <c r="E7380" s="160" t="n">
        <v>16460.47</v>
      </c>
      <c r="F7380" s="160" t="n">
        <v>4978.44</v>
      </c>
    </row>
    <row r="7381">
      <c r="A7381" s="104" t="inlineStr">
        <is>
          <t>2025/26</t>
        </is>
      </c>
      <c r="B7381" s="104" t="inlineStr">
        <is>
          <t>HC-058</t>
        </is>
      </c>
      <c r="C7381" s="104" t="inlineStr">
        <is>
          <t>P032</t>
        </is>
      </c>
      <c r="D7381" s="159" t="n">
        <v>4023</v>
      </c>
      <c r="E7381" s="160" t="n">
        <v>9937.799999999999</v>
      </c>
      <c r="F7381" s="160" t="n">
        <v>2254.24</v>
      </c>
    </row>
    <row r="7382">
      <c r="A7382" s="104" t="inlineStr">
        <is>
          <t>2025/26</t>
        </is>
      </c>
      <c r="B7382" s="104" t="inlineStr">
        <is>
          <t>HC-058</t>
        </is>
      </c>
      <c r="C7382" s="104" t="inlineStr">
        <is>
          <t>P033</t>
        </is>
      </c>
      <c r="D7382" s="159" t="n">
        <v>2598</v>
      </c>
      <c r="E7382" s="160" t="n">
        <v>8394.280000000001</v>
      </c>
      <c r="F7382" s="160" t="n">
        <v>2176.58</v>
      </c>
    </row>
    <row r="7383">
      <c r="A7383" s="104" t="inlineStr">
        <is>
          <t>2025/26</t>
        </is>
      </c>
      <c r="B7383" s="104" t="inlineStr">
        <is>
          <t>HC-058</t>
        </is>
      </c>
      <c r="C7383" s="104" t="inlineStr">
        <is>
          <t>P034</t>
        </is>
      </c>
      <c r="D7383" s="159" t="n">
        <v>1813</v>
      </c>
      <c r="E7383" s="160" t="n">
        <v>7919.46</v>
      </c>
      <c r="F7383" s="160" t="n">
        <v>2480.89</v>
      </c>
    </row>
    <row r="7384">
      <c r="A7384" s="104" t="inlineStr">
        <is>
          <t>2025/26</t>
        </is>
      </c>
      <c r="B7384" s="104" t="inlineStr">
        <is>
          <t>HC-058</t>
        </is>
      </c>
      <c r="C7384" s="104" t="inlineStr">
        <is>
          <t>P035</t>
        </is>
      </c>
      <c r="D7384" s="159" t="n">
        <v>2506</v>
      </c>
      <c r="E7384" s="160" t="n">
        <v>9284.309999999999</v>
      </c>
      <c r="F7384" s="160" t="n">
        <v>2607.64</v>
      </c>
    </row>
    <row r="7385">
      <c r="A7385" s="104" t="inlineStr">
        <is>
          <t>2025/26</t>
        </is>
      </c>
      <c r="B7385" s="104" t="inlineStr">
        <is>
          <t>HC-058</t>
        </is>
      </c>
      <c r="C7385" s="104" t="inlineStr">
        <is>
          <t>P036</t>
        </is>
      </c>
      <c r="D7385" s="159" t="n">
        <v>1941</v>
      </c>
      <c r="E7385" s="160" t="n">
        <v>7749.6</v>
      </c>
      <c r="F7385" s="160" t="n">
        <v>2260.05</v>
      </c>
    </row>
    <row r="7386">
      <c r="A7386" s="104" t="inlineStr">
        <is>
          <t>2025/26</t>
        </is>
      </c>
      <c r="B7386" s="104" t="inlineStr">
        <is>
          <t>HC-058</t>
        </is>
      </c>
      <c r="C7386" s="104" t="inlineStr">
        <is>
          <t>P037</t>
        </is>
      </c>
      <c r="D7386" s="159" t="n">
        <v>2856</v>
      </c>
      <c r="E7386" s="160" t="n">
        <v>10313.63</v>
      </c>
      <c r="F7386" s="160" t="n">
        <v>3454.07</v>
      </c>
    </row>
    <row r="7387">
      <c r="A7387" s="104" t="inlineStr">
        <is>
          <t>2025/26</t>
        </is>
      </c>
      <c r="B7387" s="104" t="inlineStr">
        <is>
          <t>HC-058</t>
        </is>
      </c>
      <c r="C7387" s="104" t="inlineStr">
        <is>
          <t>P038</t>
        </is>
      </c>
      <c r="D7387" s="159" t="n">
        <v>1402</v>
      </c>
      <c r="E7387" s="160" t="n">
        <v>9202.469999999999</v>
      </c>
      <c r="F7387" s="160" t="n">
        <v>2982.06</v>
      </c>
    </row>
    <row r="7388">
      <c r="A7388" s="104" t="inlineStr">
        <is>
          <t>2025/26</t>
        </is>
      </c>
      <c r="B7388" s="104" t="inlineStr">
        <is>
          <t>HC-058</t>
        </is>
      </c>
      <c r="C7388" s="104" t="inlineStr">
        <is>
          <t>P039</t>
        </is>
      </c>
      <c r="D7388" s="159" t="n">
        <v>1488</v>
      </c>
      <c r="E7388" s="160" t="n">
        <v>9758.84</v>
      </c>
      <c r="F7388" s="160" t="n">
        <v>3267.43</v>
      </c>
    </row>
    <row r="7389">
      <c r="A7389" s="104" t="inlineStr">
        <is>
          <t>2025/26</t>
        </is>
      </c>
      <c r="B7389" s="104" t="inlineStr">
        <is>
          <t>HC-058</t>
        </is>
      </c>
      <c r="C7389" s="104" t="inlineStr">
        <is>
          <t>P040</t>
        </is>
      </c>
      <c r="D7389" s="159" t="n">
        <v>566</v>
      </c>
      <c r="E7389" s="160" t="n">
        <v>4510.83</v>
      </c>
      <c r="F7389" s="160" t="n">
        <v>1456.68</v>
      </c>
    </row>
    <row r="7390">
      <c r="A7390" s="104" t="inlineStr">
        <is>
          <t>2025/26</t>
        </is>
      </c>
      <c r="B7390" s="104" t="inlineStr">
        <is>
          <t>HC-058</t>
        </is>
      </c>
      <c r="C7390" s="104" t="inlineStr">
        <is>
          <t>P041</t>
        </is>
      </c>
      <c r="D7390" s="159" t="n">
        <v>300</v>
      </c>
      <c r="E7390" s="160" t="n">
        <v>3387.57</v>
      </c>
      <c r="F7390" s="160" t="n">
        <v>1317.67</v>
      </c>
    </row>
    <row r="7391">
      <c r="A7391" s="104" t="inlineStr">
        <is>
          <t>2025/26</t>
        </is>
      </c>
      <c r="B7391" s="104" t="inlineStr">
        <is>
          <t>HC-058</t>
        </is>
      </c>
      <c r="C7391" s="104" t="inlineStr">
        <is>
          <t>P042</t>
        </is>
      </c>
      <c r="D7391" s="159" t="n">
        <v>542</v>
      </c>
      <c r="E7391" s="160" t="n">
        <v>2268.28</v>
      </c>
      <c r="F7391" s="160" t="n">
        <v>563.78</v>
      </c>
    </row>
    <row r="7392">
      <c r="A7392" s="104" t="inlineStr">
        <is>
          <t>2025/26</t>
        </is>
      </c>
      <c r="B7392" s="104" t="inlineStr">
        <is>
          <t>HC-059</t>
        </is>
      </c>
      <c r="C7392" s="104" t="inlineStr">
        <is>
          <t>P001</t>
        </is>
      </c>
      <c r="D7392" s="159" t="n">
        <v>5516</v>
      </c>
      <c r="E7392" s="160" t="n">
        <v>51883.57</v>
      </c>
      <c r="F7392" s="160" t="n">
        <v>18489.51</v>
      </c>
    </row>
    <row r="7393">
      <c r="A7393" s="104" t="inlineStr">
        <is>
          <t>2025/26</t>
        </is>
      </c>
      <c r="B7393" s="104" t="inlineStr">
        <is>
          <t>HC-059</t>
        </is>
      </c>
      <c r="C7393" s="104" t="inlineStr">
        <is>
          <t>P002</t>
        </is>
      </c>
      <c r="D7393" s="159" t="n">
        <v>8316</v>
      </c>
      <c r="E7393" s="160" t="n">
        <v>90848.27</v>
      </c>
      <c r="F7393" s="160" t="n">
        <v>34337.18</v>
      </c>
    </row>
    <row r="7394">
      <c r="A7394" s="104" t="inlineStr">
        <is>
          <t>2025/26</t>
        </is>
      </c>
      <c r="B7394" s="104" t="inlineStr">
        <is>
          <t>HC-059</t>
        </is>
      </c>
      <c r="C7394" s="104" t="inlineStr">
        <is>
          <t>P003</t>
        </is>
      </c>
      <c r="D7394" s="159" t="n">
        <v>11225</v>
      </c>
      <c r="E7394" s="160" t="n">
        <v>78909.96000000001</v>
      </c>
      <c r="F7394" s="160" t="n">
        <v>26418.26</v>
      </c>
    </row>
    <row r="7395">
      <c r="A7395" s="104" t="inlineStr">
        <is>
          <t>2025/26</t>
        </is>
      </c>
      <c r="B7395" s="104" t="inlineStr">
        <is>
          <t>HC-059</t>
        </is>
      </c>
      <c r="C7395" s="104" t="inlineStr">
        <is>
          <t>P004</t>
        </is>
      </c>
      <c r="D7395" s="159" t="n">
        <v>4963</v>
      </c>
      <c r="E7395" s="160" t="n">
        <v>40547.88</v>
      </c>
      <c r="F7395" s="160" t="n">
        <v>13135.42</v>
      </c>
    </row>
    <row r="7396">
      <c r="A7396" s="104" t="inlineStr">
        <is>
          <t>2025/26</t>
        </is>
      </c>
      <c r="B7396" s="104" t="inlineStr">
        <is>
          <t>HC-059</t>
        </is>
      </c>
      <c r="C7396" s="104" t="inlineStr">
        <is>
          <t>P005</t>
        </is>
      </c>
      <c r="D7396" s="159" t="n">
        <v>10828</v>
      </c>
      <c r="E7396" s="160" t="n">
        <v>84352.35000000001</v>
      </c>
      <c r="F7396" s="160" t="n">
        <v>26417.54</v>
      </c>
    </row>
    <row r="7397">
      <c r="A7397" s="104" t="inlineStr">
        <is>
          <t>2025/26</t>
        </is>
      </c>
      <c r="B7397" s="104" t="inlineStr">
        <is>
          <t>HC-059</t>
        </is>
      </c>
      <c r="C7397" s="104" t="inlineStr">
        <is>
          <t>P006</t>
        </is>
      </c>
      <c r="D7397" s="159" t="n">
        <v>10270</v>
      </c>
      <c r="E7397" s="160" t="n">
        <v>86822.94</v>
      </c>
      <c r="F7397" s="160" t="n">
        <v>25319.18</v>
      </c>
    </row>
    <row r="7398">
      <c r="A7398" s="104" t="inlineStr">
        <is>
          <t>2025/26</t>
        </is>
      </c>
      <c r="B7398" s="104" t="inlineStr">
        <is>
          <t>HC-059</t>
        </is>
      </c>
      <c r="C7398" s="104" t="inlineStr">
        <is>
          <t>P007</t>
        </is>
      </c>
      <c r="D7398" s="159" t="n">
        <v>9526</v>
      </c>
      <c r="E7398" s="160" t="n">
        <v>75097.89</v>
      </c>
      <c r="F7398" s="160" t="n">
        <v>20275.97</v>
      </c>
    </row>
    <row r="7399">
      <c r="A7399" s="104" t="inlineStr">
        <is>
          <t>2025/26</t>
        </is>
      </c>
      <c r="B7399" s="104" t="inlineStr">
        <is>
          <t>HC-059</t>
        </is>
      </c>
      <c r="C7399" s="104" t="inlineStr">
        <is>
          <t>P008</t>
        </is>
      </c>
      <c r="D7399" s="159" t="n">
        <v>8439</v>
      </c>
      <c r="E7399" s="160" t="n">
        <v>64930.98</v>
      </c>
      <c r="F7399" s="160" t="n">
        <v>23842.69</v>
      </c>
    </row>
    <row r="7400">
      <c r="A7400" s="104" t="inlineStr">
        <is>
          <t>2025/26</t>
        </is>
      </c>
      <c r="B7400" s="104" t="inlineStr">
        <is>
          <t>HC-059</t>
        </is>
      </c>
      <c r="C7400" s="104" t="inlineStr">
        <is>
          <t>P009</t>
        </is>
      </c>
      <c r="D7400" s="159" t="n">
        <v>330</v>
      </c>
      <c r="E7400" s="160" t="n">
        <v>4362.89</v>
      </c>
      <c r="F7400" s="160" t="n">
        <v>1774.04</v>
      </c>
    </row>
    <row r="7401">
      <c r="A7401" s="104" t="inlineStr">
        <is>
          <t>2025/26</t>
        </is>
      </c>
      <c r="B7401" s="104" t="inlineStr">
        <is>
          <t>HC-059</t>
        </is>
      </c>
      <c r="C7401" s="104" t="inlineStr">
        <is>
          <t>P010</t>
        </is>
      </c>
      <c r="D7401" s="159" t="n">
        <v>10444</v>
      </c>
      <c r="E7401" s="160" t="n">
        <v>64499.56</v>
      </c>
      <c r="F7401" s="160" t="n">
        <v>20898.44</v>
      </c>
    </row>
    <row r="7402">
      <c r="A7402" s="104" t="inlineStr">
        <is>
          <t>2025/26</t>
        </is>
      </c>
      <c r="B7402" s="104" t="inlineStr">
        <is>
          <t>HC-059</t>
        </is>
      </c>
      <c r="C7402" s="104" t="inlineStr">
        <is>
          <t>P011</t>
        </is>
      </c>
      <c r="D7402" s="159" t="n">
        <v>10081</v>
      </c>
      <c r="E7402" s="160" t="n">
        <v>30641.29</v>
      </c>
      <c r="F7402" s="160" t="n">
        <v>7280.46</v>
      </c>
    </row>
    <row r="7403">
      <c r="A7403" s="104" t="inlineStr">
        <is>
          <t>2025/26</t>
        </is>
      </c>
      <c r="B7403" s="104" t="inlineStr">
        <is>
          <t>HC-059</t>
        </is>
      </c>
      <c r="C7403" s="104" t="inlineStr">
        <is>
          <t>P012</t>
        </is>
      </c>
      <c r="D7403" s="159" t="n">
        <v>11253</v>
      </c>
      <c r="E7403" s="160" t="n">
        <v>43828.82</v>
      </c>
      <c r="F7403" s="160" t="n">
        <v>13253.42</v>
      </c>
    </row>
    <row r="7404">
      <c r="A7404" s="104" t="inlineStr">
        <is>
          <t>2025/26</t>
        </is>
      </c>
      <c r="B7404" s="104" t="inlineStr">
        <is>
          <t>HC-059</t>
        </is>
      </c>
      <c r="C7404" s="104" t="inlineStr">
        <is>
          <t>P013</t>
        </is>
      </c>
      <c r="D7404" s="159" t="n">
        <v>11585</v>
      </c>
      <c r="E7404" s="160" t="n">
        <v>41818.88</v>
      </c>
      <c r="F7404" s="160" t="n">
        <v>10841.3</v>
      </c>
    </row>
    <row r="7405">
      <c r="A7405" s="104" t="inlineStr">
        <is>
          <t>2025/26</t>
        </is>
      </c>
      <c r="B7405" s="104" t="inlineStr">
        <is>
          <t>HC-059</t>
        </is>
      </c>
      <c r="C7405" s="104" t="inlineStr">
        <is>
          <t>P014</t>
        </is>
      </c>
      <c r="D7405" s="159" t="n">
        <v>12608</v>
      </c>
      <c r="E7405" s="160" t="n">
        <v>51507.22</v>
      </c>
      <c r="F7405" s="160" t="n">
        <v>14465.02</v>
      </c>
    </row>
    <row r="7406">
      <c r="A7406" s="104" t="inlineStr">
        <is>
          <t>2025/26</t>
        </is>
      </c>
      <c r="B7406" s="104" t="inlineStr">
        <is>
          <t>HC-059</t>
        </is>
      </c>
      <c r="C7406" s="104" t="inlineStr">
        <is>
          <t>P015</t>
        </is>
      </c>
      <c r="D7406" s="159" t="n">
        <v>8638</v>
      </c>
      <c r="E7406" s="160" t="n">
        <v>42667.65</v>
      </c>
      <c r="F7406" s="160" t="n">
        <v>14285.52</v>
      </c>
    </row>
    <row r="7407">
      <c r="A7407" s="104" t="inlineStr">
        <is>
          <t>2025/26</t>
        </is>
      </c>
      <c r="B7407" s="104" t="inlineStr">
        <is>
          <t>HC-059</t>
        </is>
      </c>
      <c r="C7407" s="104" t="inlineStr">
        <is>
          <t>P016</t>
        </is>
      </c>
      <c r="D7407" s="159" t="n">
        <v>4732</v>
      </c>
      <c r="E7407" s="160" t="n">
        <v>30579.1</v>
      </c>
      <c r="F7407" s="160" t="n">
        <v>9578.549999999999</v>
      </c>
    </row>
    <row r="7408">
      <c r="A7408" s="104" t="inlineStr">
        <is>
          <t>2025/26</t>
        </is>
      </c>
      <c r="B7408" s="104" t="inlineStr">
        <is>
          <t>HC-059</t>
        </is>
      </c>
      <c r="C7408" s="104" t="inlineStr">
        <is>
          <t>P017</t>
        </is>
      </c>
      <c r="D7408" s="159" t="n">
        <v>4203</v>
      </c>
      <c r="E7408" s="160" t="n">
        <v>29953.14</v>
      </c>
      <c r="F7408" s="160" t="n">
        <v>10351.84</v>
      </c>
    </row>
    <row r="7409">
      <c r="A7409" s="104" t="inlineStr">
        <is>
          <t>2025/26</t>
        </is>
      </c>
      <c r="B7409" s="104" t="inlineStr">
        <is>
          <t>HC-059</t>
        </is>
      </c>
      <c r="C7409" s="104" t="inlineStr">
        <is>
          <t>P018</t>
        </is>
      </c>
      <c r="D7409" s="159" t="n">
        <v>10417</v>
      </c>
      <c r="E7409" s="160" t="n">
        <v>28698.24</v>
      </c>
      <c r="F7409" s="160" t="n">
        <v>6198.82</v>
      </c>
    </row>
    <row r="7410">
      <c r="A7410" s="104" t="inlineStr">
        <is>
          <t>2025/26</t>
        </is>
      </c>
      <c r="B7410" s="104" t="inlineStr">
        <is>
          <t>HC-059</t>
        </is>
      </c>
      <c r="C7410" s="104" t="inlineStr">
        <is>
          <t>P019</t>
        </is>
      </c>
      <c r="D7410" s="159" t="n">
        <v>12727</v>
      </c>
      <c r="E7410" s="160" t="n">
        <v>33852.27</v>
      </c>
      <c r="F7410" s="160" t="n">
        <v>8774.34</v>
      </c>
    </row>
    <row r="7411">
      <c r="A7411" s="104" t="inlineStr">
        <is>
          <t>2025/26</t>
        </is>
      </c>
      <c r="B7411" s="104" t="inlineStr">
        <is>
          <t>HC-059</t>
        </is>
      </c>
      <c r="C7411" s="104" t="inlineStr">
        <is>
          <t>P020</t>
        </is>
      </c>
      <c r="D7411" s="159" t="n">
        <v>8483</v>
      </c>
      <c r="E7411" s="160" t="n">
        <v>22564.16</v>
      </c>
      <c r="F7411" s="160" t="n">
        <v>5848.08</v>
      </c>
    </row>
    <row r="7412">
      <c r="A7412" s="104" t="inlineStr">
        <is>
          <t>2025/26</t>
        </is>
      </c>
      <c r="B7412" s="104" t="inlineStr">
        <is>
          <t>HC-059</t>
        </is>
      </c>
      <c r="C7412" s="104" t="inlineStr">
        <is>
          <t>P021</t>
        </is>
      </c>
      <c r="D7412" s="159" t="n">
        <v>13019</v>
      </c>
      <c r="E7412" s="160" t="n">
        <v>44521.72</v>
      </c>
      <c r="F7412" s="160" t="n">
        <v>12501.54</v>
      </c>
    </row>
    <row r="7413">
      <c r="A7413" s="104" t="inlineStr">
        <is>
          <t>2025/26</t>
        </is>
      </c>
      <c r="B7413" s="104" t="inlineStr">
        <is>
          <t>HC-059</t>
        </is>
      </c>
      <c r="C7413" s="104" t="inlineStr">
        <is>
          <t>P022</t>
        </is>
      </c>
      <c r="D7413" s="159" t="n">
        <v>11467</v>
      </c>
      <c r="E7413" s="160" t="n">
        <v>37042.2</v>
      </c>
      <c r="F7413" s="160" t="n">
        <v>10001.17</v>
      </c>
    </row>
    <row r="7414">
      <c r="A7414" s="104" t="inlineStr">
        <is>
          <t>2025/26</t>
        </is>
      </c>
      <c r="B7414" s="104" t="inlineStr">
        <is>
          <t>HC-059</t>
        </is>
      </c>
      <c r="C7414" s="104" t="inlineStr">
        <is>
          <t>P023</t>
        </is>
      </c>
      <c r="D7414" s="159" t="n">
        <v>12381</v>
      </c>
      <c r="E7414" s="160" t="n">
        <v>25879.12</v>
      </c>
      <c r="F7414" s="160" t="n">
        <v>5030.53</v>
      </c>
    </row>
    <row r="7415">
      <c r="A7415" s="104" t="inlineStr">
        <is>
          <t>2025/26</t>
        </is>
      </c>
      <c r="B7415" s="104" t="inlineStr">
        <is>
          <t>HC-059</t>
        </is>
      </c>
      <c r="C7415" s="104" t="inlineStr">
        <is>
          <t>P024</t>
        </is>
      </c>
      <c r="D7415" s="159" t="n">
        <v>13394</v>
      </c>
      <c r="E7415" s="160" t="n">
        <v>30538.88</v>
      </c>
      <c r="F7415" s="160" t="n">
        <v>6266.61</v>
      </c>
    </row>
    <row r="7416">
      <c r="A7416" s="104" t="inlineStr">
        <is>
          <t>2025/26</t>
        </is>
      </c>
      <c r="B7416" s="104" t="inlineStr">
        <is>
          <t>HC-059</t>
        </is>
      </c>
      <c r="C7416" s="104" t="inlineStr">
        <is>
          <t>P025</t>
        </is>
      </c>
      <c r="D7416" s="159" t="n">
        <v>11260</v>
      </c>
      <c r="E7416" s="160" t="n">
        <v>44922.61</v>
      </c>
      <c r="F7416" s="160" t="n">
        <v>16495.6</v>
      </c>
    </row>
    <row r="7417">
      <c r="A7417" s="104" t="inlineStr">
        <is>
          <t>2025/26</t>
        </is>
      </c>
      <c r="B7417" s="104" t="inlineStr">
        <is>
          <t>HC-059</t>
        </is>
      </c>
      <c r="C7417" s="104" t="inlineStr">
        <is>
          <t>P026</t>
        </is>
      </c>
      <c r="D7417" s="159" t="n">
        <v>6997</v>
      </c>
      <c r="E7417" s="160" t="n">
        <v>32571.91</v>
      </c>
      <c r="F7417" s="160" t="n">
        <v>10553.62</v>
      </c>
    </row>
    <row r="7418">
      <c r="A7418" s="104" t="inlineStr">
        <is>
          <t>2025/26</t>
        </is>
      </c>
      <c r="B7418" s="104" t="inlineStr">
        <is>
          <t>HC-059</t>
        </is>
      </c>
      <c r="C7418" s="104" t="inlineStr">
        <is>
          <t>P027</t>
        </is>
      </c>
      <c r="D7418" s="159" t="n">
        <v>5740</v>
      </c>
      <c r="E7418" s="160" t="n">
        <v>26723.62</v>
      </c>
      <c r="F7418" s="160" t="n">
        <v>8658.639999999999</v>
      </c>
    </row>
    <row r="7419">
      <c r="A7419" s="104" t="inlineStr">
        <is>
          <t>2025/26</t>
        </is>
      </c>
      <c r="B7419" s="104" t="inlineStr">
        <is>
          <t>HC-059</t>
        </is>
      </c>
      <c r="C7419" s="104" t="inlineStr">
        <is>
          <t>P028</t>
        </is>
      </c>
      <c r="D7419" s="159" t="n">
        <v>7809</v>
      </c>
      <c r="E7419" s="160" t="n">
        <v>38581.54</v>
      </c>
      <c r="F7419" s="160" t="n">
        <v>13334.35</v>
      </c>
    </row>
    <row r="7420">
      <c r="A7420" s="104" t="inlineStr">
        <is>
          <t>2025/26</t>
        </is>
      </c>
      <c r="B7420" s="104" t="inlineStr">
        <is>
          <t>HC-059</t>
        </is>
      </c>
      <c r="C7420" s="104" t="inlineStr">
        <is>
          <t>P029</t>
        </is>
      </c>
      <c r="D7420" s="159" t="n">
        <v>19559</v>
      </c>
      <c r="E7420" s="160" t="n">
        <v>39023.52</v>
      </c>
      <c r="F7420" s="160" t="n">
        <v>5900.57</v>
      </c>
    </row>
    <row r="7421">
      <c r="A7421" s="104" t="inlineStr">
        <is>
          <t>2025/26</t>
        </is>
      </c>
      <c r="B7421" s="104" t="inlineStr">
        <is>
          <t>HC-059</t>
        </is>
      </c>
      <c r="C7421" s="104" t="inlineStr">
        <is>
          <t>P030</t>
        </is>
      </c>
      <c r="D7421" s="159" t="n">
        <v>10722</v>
      </c>
      <c r="E7421" s="160" t="n">
        <v>33610.38</v>
      </c>
      <c r="F7421" s="160" t="n">
        <v>6533.12</v>
      </c>
    </row>
    <row r="7422">
      <c r="A7422" s="104" t="inlineStr">
        <is>
          <t>2025/26</t>
        </is>
      </c>
      <c r="B7422" s="104" t="inlineStr">
        <is>
          <t>HC-059</t>
        </is>
      </c>
      <c r="C7422" s="104" t="inlineStr">
        <is>
          <t>P031</t>
        </is>
      </c>
      <c r="D7422" s="159" t="n">
        <v>4579</v>
      </c>
      <c r="E7422" s="160" t="n">
        <v>23930.72</v>
      </c>
      <c r="F7422" s="160" t="n">
        <v>7236.31</v>
      </c>
    </row>
    <row r="7423">
      <c r="A7423" s="104" t="inlineStr">
        <is>
          <t>2025/26</t>
        </is>
      </c>
      <c r="B7423" s="104" t="inlineStr">
        <is>
          <t>HC-059</t>
        </is>
      </c>
      <c r="C7423" s="104" t="inlineStr">
        <is>
          <t>P032</t>
        </is>
      </c>
      <c r="D7423" s="159" t="n">
        <v>6330</v>
      </c>
      <c r="E7423" s="160" t="n">
        <v>15637.41</v>
      </c>
      <c r="F7423" s="160" t="n">
        <v>3546.67</v>
      </c>
    </row>
    <row r="7424">
      <c r="A7424" s="104" t="inlineStr">
        <is>
          <t>2025/26</t>
        </is>
      </c>
      <c r="B7424" s="104" t="inlineStr">
        <is>
          <t>HC-059</t>
        </is>
      </c>
      <c r="C7424" s="104" t="inlineStr">
        <is>
          <t>P033</t>
        </is>
      </c>
      <c r="D7424" s="159" t="n">
        <v>4046</v>
      </c>
      <c r="E7424" s="160" t="n">
        <v>13073.11</v>
      </c>
      <c r="F7424" s="160" t="n">
        <v>3388.01</v>
      </c>
    </row>
    <row r="7425">
      <c r="A7425" s="104" t="inlineStr">
        <is>
          <t>2025/26</t>
        </is>
      </c>
      <c r="B7425" s="104" t="inlineStr">
        <is>
          <t>HC-059</t>
        </is>
      </c>
      <c r="C7425" s="104" t="inlineStr">
        <is>
          <t>P034</t>
        </is>
      </c>
      <c r="D7425" s="159" t="n">
        <v>2740</v>
      </c>
      <c r="E7425" s="160" t="n">
        <v>11970.74</v>
      </c>
      <c r="F7425" s="160" t="n">
        <v>3748.87</v>
      </c>
    </row>
    <row r="7426">
      <c r="A7426" s="104" t="inlineStr">
        <is>
          <t>2025/26</t>
        </is>
      </c>
      <c r="B7426" s="104" t="inlineStr">
        <is>
          <t>HC-059</t>
        </is>
      </c>
      <c r="C7426" s="104" t="inlineStr">
        <is>
          <t>P035</t>
        </is>
      </c>
      <c r="D7426" s="159" t="n">
        <v>3884</v>
      </c>
      <c r="E7426" s="160" t="n">
        <v>14392.76</v>
      </c>
      <c r="F7426" s="160" t="n">
        <v>4041.07</v>
      </c>
    </row>
    <row r="7427">
      <c r="A7427" s="104" t="inlineStr">
        <is>
          <t>2025/26</t>
        </is>
      </c>
      <c r="B7427" s="104" t="inlineStr">
        <is>
          <t>HC-059</t>
        </is>
      </c>
      <c r="C7427" s="104" t="inlineStr">
        <is>
          <t>P036</t>
        </is>
      </c>
      <c r="D7427" s="159" t="n">
        <v>2955</v>
      </c>
      <c r="E7427" s="160" t="n">
        <v>11792.19</v>
      </c>
      <c r="F7427" s="160" t="n">
        <v>3438.74</v>
      </c>
    </row>
    <row r="7428">
      <c r="A7428" s="104" t="inlineStr">
        <is>
          <t>2025/26</t>
        </is>
      </c>
      <c r="B7428" s="104" t="inlineStr">
        <is>
          <t>HC-059</t>
        </is>
      </c>
      <c r="C7428" s="104" t="inlineStr">
        <is>
          <t>P037</t>
        </is>
      </c>
      <c r="D7428" s="159" t="n">
        <v>4381</v>
      </c>
      <c r="E7428" s="160" t="n">
        <v>15816.09</v>
      </c>
      <c r="F7428" s="160" t="n">
        <v>5294.34</v>
      </c>
    </row>
    <row r="7429">
      <c r="A7429" s="104" t="inlineStr">
        <is>
          <t>2025/26</t>
        </is>
      </c>
      <c r="B7429" s="104" t="inlineStr">
        <is>
          <t>HC-059</t>
        </is>
      </c>
      <c r="C7429" s="104" t="inlineStr">
        <is>
          <t>P038</t>
        </is>
      </c>
      <c r="D7429" s="159" t="n">
        <v>2131</v>
      </c>
      <c r="E7429" s="160" t="n">
        <v>13962.29</v>
      </c>
      <c r="F7429" s="160" t="n">
        <v>4523.28</v>
      </c>
    </row>
    <row r="7430">
      <c r="A7430" s="104" t="inlineStr">
        <is>
          <t>2025/26</t>
        </is>
      </c>
      <c r="B7430" s="104" t="inlineStr">
        <is>
          <t>HC-059</t>
        </is>
      </c>
      <c r="C7430" s="104" t="inlineStr">
        <is>
          <t>P039</t>
        </is>
      </c>
      <c r="D7430" s="159" t="n">
        <v>2312</v>
      </c>
      <c r="E7430" s="160" t="n">
        <v>15159.47</v>
      </c>
      <c r="F7430" s="160" t="n">
        <v>5075.45</v>
      </c>
    </row>
    <row r="7431">
      <c r="A7431" s="104" t="inlineStr">
        <is>
          <t>2025/26</t>
        </is>
      </c>
      <c r="B7431" s="104" t="inlineStr">
        <is>
          <t>HC-059</t>
        </is>
      </c>
      <c r="C7431" s="104" t="inlineStr">
        <is>
          <t>P040</t>
        </is>
      </c>
      <c r="D7431" s="159" t="n">
        <v>946</v>
      </c>
      <c r="E7431" s="160" t="n">
        <v>7547.95</v>
      </c>
      <c r="F7431" s="160" t="n">
        <v>2443.14</v>
      </c>
    </row>
    <row r="7432">
      <c r="A7432" s="104" t="inlineStr">
        <is>
          <t>2025/26</t>
        </is>
      </c>
      <c r="B7432" s="104" t="inlineStr">
        <is>
          <t>HC-059</t>
        </is>
      </c>
      <c r="C7432" s="104" t="inlineStr">
        <is>
          <t>P041</t>
        </is>
      </c>
      <c r="D7432" s="159" t="n">
        <v>436</v>
      </c>
      <c r="E7432" s="160" t="n">
        <v>4926.54</v>
      </c>
      <c r="F7432" s="160" t="n">
        <v>1919.65</v>
      </c>
    </row>
    <row r="7433">
      <c r="A7433" s="104" t="inlineStr">
        <is>
          <t>2025/26</t>
        </is>
      </c>
      <c r="B7433" s="104" t="inlineStr">
        <is>
          <t>HC-059</t>
        </is>
      </c>
      <c r="C7433" s="104" t="inlineStr">
        <is>
          <t>P042</t>
        </is>
      </c>
      <c r="D7433" s="159" t="n">
        <v>771</v>
      </c>
      <c r="E7433" s="160" t="n">
        <v>3221.25</v>
      </c>
      <c r="F7433" s="160" t="n">
        <v>801.75</v>
      </c>
    </row>
    <row r="7434">
      <c r="A7434" s="104" t="inlineStr">
        <is>
          <t>2025/26</t>
        </is>
      </c>
      <c r="B7434" s="104" t="inlineStr">
        <is>
          <t>HC-060</t>
        </is>
      </c>
      <c r="C7434" s="104" t="inlineStr">
        <is>
          <t>P001</t>
        </is>
      </c>
      <c r="D7434" s="159" t="n">
        <v>4188</v>
      </c>
      <c r="E7434" s="160" t="n">
        <v>39390.66</v>
      </c>
      <c r="F7434" s="160" t="n">
        <v>14044.1</v>
      </c>
    </row>
    <row r="7435">
      <c r="A7435" s="104" t="inlineStr">
        <is>
          <t>2025/26</t>
        </is>
      </c>
      <c r="B7435" s="104" t="inlineStr">
        <is>
          <t>HC-060</t>
        </is>
      </c>
      <c r="C7435" s="104" t="inlineStr">
        <is>
          <t>P002</t>
        </is>
      </c>
      <c r="D7435" s="159" t="n">
        <v>5860</v>
      </c>
      <c r="E7435" s="160" t="n">
        <v>64018.63</v>
      </c>
      <c r="F7435" s="160" t="n">
        <v>24206.4</v>
      </c>
    </row>
    <row r="7436">
      <c r="A7436" s="104" t="inlineStr">
        <is>
          <t>2025/26</t>
        </is>
      </c>
      <c r="B7436" s="104" t="inlineStr">
        <is>
          <t>HC-060</t>
        </is>
      </c>
      <c r="C7436" s="104" t="inlineStr">
        <is>
          <t>P003</t>
        </is>
      </c>
      <c r="D7436" s="159" t="n">
        <v>7874</v>
      </c>
      <c r="E7436" s="160" t="n">
        <v>55359.86</v>
      </c>
      <c r="F7436" s="160" t="n">
        <v>18537.72</v>
      </c>
    </row>
    <row r="7437">
      <c r="A7437" s="104" t="inlineStr">
        <is>
          <t>2025/26</t>
        </is>
      </c>
      <c r="B7437" s="104" t="inlineStr">
        <is>
          <t>HC-060</t>
        </is>
      </c>
      <c r="C7437" s="104" t="inlineStr">
        <is>
          <t>P004</t>
        </is>
      </c>
      <c r="D7437" s="159" t="n">
        <v>3838</v>
      </c>
      <c r="E7437" s="160" t="n">
        <v>31360.36</v>
      </c>
      <c r="F7437" s="160" t="n">
        <v>10163.32</v>
      </c>
    </row>
    <row r="7438">
      <c r="A7438" s="104" t="inlineStr">
        <is>
          <t>2025/26</t>
        </is>
      </c>
      <c r="B7438" s="104" t="inlineStr">
        <is>
          <t>HC-060</t>
        </is>
      </c>
      <c r="C7438" s="104" t="inlineStr">
        <is>
          <t>P005</t>
        </is>
      </c>
      <c r="D7438" s="159" t="n">
        <v>8024</v>
      </c>
      <c r="E7438" s="160" t="n">
        <v>62511.44</v>
      </c>
      <c r="F7438" s="160" t="n">
        <v>19582.38</v>
      </c>
    </row>
    <row r="7439">
      <c r="A7439" s="104" t="inlineStr">
        <is>
          <t>2025/26</t>
        </is>
      </c>
      <c r="B7439" s="104" t="inlineStr">
        <is>
          <t>HC-060</t>
        </is>
      </c>
      <c r="C7439" s="104" t="inlineStr">
        <is>
          <t>P006</t>
        </is>
      </c>
      <c r="D7439" s="159" t="n">
        <v>7375</v>
      </c>
      <c r="E7439" s="160" t="n">
        <v>62358.74</v>
      </c>
      <c r="F7439" s="160" t="n">
        <v>18189.89</v>
      </c>
    </row>
    <row r="7440">
      <c r="A7440" s="104" t="inlineStr">
        <is>
          <t>2025/26</t>
        </is>
      </c>
      <c r="B7440" s="104" t="inlineStr">
        <is>
          <t>HC-060</t>
        </is>
      </c>
      <c r="C7440" s="104" t="inlineStr">
        <is>
          <t>P007</t>
        </is>
      </c>
      <c r="D7440" s="159" t="n">
        <v>7191</v>
      </c>
      <c r="E7440" s="160" t="n">
        <v>56698.04</v>
      </c>
      <c r="F7440" s="160" t="n">
        <v>15313.75</v>
      </c>
    </row>
    <row r="7441">
      <c r="A7441" s="104" t="inlineStr">
        <is>
          <t>2025/26</t>
        </is>
      </c>
      <c r="B7441" s="104" t="inlineStr">
        <is>
          <t>HC-060</t>
        </is>
      </c>
      <c r="C7441" s="104" t="inlineStr">
        <is>
          <t>P008</t>
        </is>
      </c>
      <c r="D7441" s="159" t="n">
        <v>6388</v>
      </c>
      <c r="E7441" s="160" t="n">
        <v>49156.39</v>
      </c>
      <c r="F7441" s="160" t="n">
        <v>18055.33</v>
      </c>
    </row>
    <row r="7442">
      <c r="A7442" s="104" t="inlineStr">
        <is>
          <t>2025/26</t>
        </is>
      </c>
      <c r="B7442" s="104" t="inlineStr">
        <is>
          <t>HC-060</t>
        </is>
      </c>
      <c r="C7442" s="104" t="inlineStr">
        <is>
          <t>P009</t>
        </is>
      </c>
      <c r="D7442" s="159" t="n">
        <v>260</v>
      </c>
      <c r="E7442" s="160" t="n">
        <v>3428.83</v>
      </c>
      <c r="F7442" s="160" t="n">
        <v>1392.21</v>
      </c>
    </row>
    <row r="7443">
      <c r="A7443" s="104" t="inlineStr">
        <is>
          <t>2025/26</t>
        </is>
      </c>
      <c r="B7443" s="104" t="inlineStr">
        <is>
          <t>HC-060</t>
        </is>
      </c>
      <c r="C7443" s="104" t="inlineStr">
        <is>
          <t>P010</t>
        </is>
      </c>
      <c r="D7443" s="159" t="n">
        <v>7825</v>
      </c>
      <c r="E7443" s="160" t="n">
        <v>48317.96</v>
      </c>
      <c r="F7443" s="160" t="n">
        <v>15661.35</v>
      </c>
    </row>
    <row r="7444">
      <c r="A7444" s="104" t="inlineStr">
        <is>
          <t>2025/26</t>
        </is>
      </c>
      <c r="B7444" s="104" t="inlineStr">
        <is>
          <t>HC-060</t>
        </is>
      </c>
      <c r="C7444" s="104" t="inlineStr">
        <is>
          <t>P011</t>
        </is>
      </c>
      <c r="D7444" s="159" t="n">
        <v>7345</v>
      </c>
      <c r="E7444" s="160" t="n">
        <v>22328.3</v>
      </c>
      <c r="F7444" s="160" t="n">
        <v>5307.4</v>
      </c>
    </row>
    <row r="7445">
      <c r="A7445" s="104" t="inlineStr">
        <is>
          <t>2025/26</t>
        </is>
      </c>
      <c r="B7445" s="104" t="inlineStr">
        <is>
          <t>HC-060</t>
        </is>
      </c>
      <c r="C7445" s="104" t="inlineStr">
        <is>
          <t>P012</t>
        </is>
      </c>
      <c r="D7445" s="159" t="n">
        <v>8179</v>
      </c>
      <c r="E7445" s="160" t="n">
        <v>31857.96</v>
      </c>
      <c r="F7445" s="160" t="n">
        <v>9635.16</v>
      </c>
    </row>
    <row r="7446">
      <c r="A7446" s="104" t="inlineStr">
        <is>
          <t>2025/26</t>
        </is>
      </c>
      <c r="B7446" s="104" t="inlineStr">
        <is>
          <t>HC-060</t>
        </is>
      </c>
      <c r="C7446" s="104" t="inlineStr">
        <is>
          <t>P013</t>
        </is>
      </c>
      <c r="D7446" s="159" t="n">
        <v>8917</v>
      </c>
      <c r="E7446" s="160" t="n">
        <v>32192.91</v>
      </c>
      <c r="F7446" s="160" t="n">
        <v>8347.950000000001</v>
      </c>
    </row>
    <row r="7447">
      <c r="A7447" s="104" t="inlineStr">
        <is>
          <t>2025/26</t>
        </is>
      </c>
      <c r="B7447" s="104" t="inlineStr">
        <is>
          <t>HC-060</t>
        </is>
      </c>
      <c r="C7447" s="104" t="inlineStr">
        <is>
          <t>P014</t>
        </is>
      </c>
      <c r="D7447" s="159" t="n">
        <v>9303</v>
      </c>
      <c r="E7447" s="160" t="n">
        <v>37999.12</v>
      </c>
      <c r="F7447" s="160" t="n">
        <v>10676.22</v>
      </c>
    </row>
    <row r="7448">
      <c r="A7448" s="104" t="inlineStr">
        <is>
          <t>2025/26</t>
        </is>
      </c>
      <c r="B7448" s="104" t="inlineStr">
        <is>
          <t>HC-060</t>
        </is>
      </c>
      <c r="C7448" s="104" t="inlineStr">
        <is>
          <t>P015</t>
        </is>
      </c>
      <c r="D7448" s="159" t="n">
        <v>6352</v>
      </c>
      <c r="E7448" s="160" t="n">
        <v>31379.88</v>
      </c>
      <c r="F7448" s="160" t="n">
        <v>10509.03</v>
      </c>
    </row>
    <row r="7449">
      <c r="A7449" s="104" t="inlineStr">
        <is>
          <t>2025/26</t>
        </is>
      </c>
      <c r="B7449" s="104" t="inlineStr">
        <is>
          <t>HC-060</t>
        </is>
      </c>
      <c r="C7449" s="104" t="inlineStr">
        <is>
          <t>P016</t>
        </is>
      </c>
      <c r="D7449" s="159" t="n">
        <v>3665</v>
      </c>
      <c r="E7449" s="160" t="n">
        <v>23665.35</v>
      </c>
      <c r="F7449" s="160" t="n">
        <v>7414.51</v>
      </c>
    </row>
    <row r="7450">
      <c r="A7450" s="104" t="inlineStr">
        <is>
          <t>2025/26</t>
        </is>
      </c>
      <c r="B7450" s="104" t="inlineStr">
        <is>
          <t>HC-060</t>
        </is>
      </c>
      <c r="C7450" s="104" t="inlineStr">
        <is>
          <t>P017</t>
        </is>
      </c>
      <c r="D7450" s="159" t="n">
        <v>3160</v>
      </c>
      <c r="E7450" s="160" t="n">
        <v>22508.35</v>
      </c>
      <c r="F7450" s="160" t="n">
        <v>7782.08</v>
      </c>
    </row>
    <row r="7451">
      <c r="A7451" s="104" t="inlineStr">
        <is>
          <t>2025/26</t>
        </is>
      </c>
      <c r="B7451" s="104" t="inlineStr">
        <is>
          <t>HC-060</t>
        </is>
      </c>
      <c r="C7451" s="104" t="inlineStr">
        <is>
          <t>P018</t>
        </is>
      </c>
      <c r="D7451" s="159" t="n">
        <v>7642</v>
      </c>
      <c r="E7451" s="160" t="n">
        <v>21052.45</v>
      </c>
      <c r="F7451" s="160" t="n">
        <v>4549.46</v>
      </c>
    </row>
    <row r="7452">
      <c r="A7452" s="104" t="inlineStr">
        <is>
          <t>2025/26</t>
        </is>
      </c>
      <c r="B7452" s="104" t="inlineStr">
        <is>
          <t>HC-060</t>
        </is>
      </c>
      <c r="C7452" s="104" t="inlineStr">
        <is>
          <t>P019</t>
        </is>
      </c>
      <c r="D7452" s="159" t="n">
        <v>9485</v>
      </c>
      <c r="E7452" s="160" t="n">
        <v>25226.68</v>
      </c>
      <c r="F7452" s="160" t="n">
        <v>6540.17</v>
      </c>
    </row>
    <row r="7453">
      <c r="A7453" s="104" t="inlineStr">
        <is>
          <t>2025/26</t>
        </is>
      </c>
      <c r="B7453" s="104" t="inlineStr">
        <is>
          <t>HC-060</t>
        </is>
      </c>
      <c r="C7453" s="104" t="inlineStr">
        <is>
          <t>P020</t>
        </is>
      </c>
      <c r="D7453" s="159" t="n">
        <v>6134</v>
      </c>
      <c r="E7453" s="160" t="n">
        <v>16312.2</v>
      </c>
      <c r="F7453" s="160" t="n">
        <v>4228.97</v>
      </c>
    </row>
    <row r="7454">
      <c r="A7454" s="104" t="inlineStr">
        <is>
          <t>2025/26</t>
        </is>
      </c>
      <c r="B7454" s="104" t="inlineStr">
        <is>
          <t>HC-060</t>
        </is>
      </c>
      <c r="C7454" s="104" t="inlineStr">
        <is>
          <t>P021</t>
        </is>
      </c>
      <c r="D7454" s="159" t="n">
        <v>9242</v>
      </c>
      <c r="E7454" s="160" t="n">
        <v>31607.27</v>
      </c>
      <c r="F7454" s="160" t="n">
        <v>8878.530000000001</v>
      </c>
    </row>
    <row r="7455">
      <c r="A7455" s="104" t="inlineStr">
        <is>
          <t>2025/26</t>
        </is>
      </c>
      <c r="B7455" s="104" t="inlineStr">
        <is>
          <t>HC-060</t>
        </is>
      </c>
      <c r="C7455" s="104" t="inlineStr">
        <is>
          <t>P022</t>
        </is>
      </c>
      <c r="D7455" s="159" t="n">
        <v>8520</v>
      </c>
      <c r="E7455" s="160" t="n">
        <v>27520.52</v>
      </c>
      <c r="F7455" s="160" t="n">
        <v>7431.88</v>
      </c>
    </row>
    <row r="7456">
      <c r="A7456" s="104" t="inlineStr">
        <is>
          <t>2025/26</t>
        </is>
      </c>
      <c r="B7456" s="104" t="inlineStr">
        <is>
          <t>HC-060</t>
        </is>
      </c>
      <c r="C7456" s="104" t="inlineStr">
        <is>
          <t>P023</t>
        </is>
      </c>
      <c r="D7456" s="159" t="n">
        <v>8831</v>
      </c>
      <c r="E7456" s="160" t="n">
        <v>18457.46</v>
      </c>
      <c r="F7456" s="160" t="n">
        <v>3589.13</v>
      </c>
    </row>
    <row r="7457">
      <c r="A7457" s="104" t="inlineStr">
        <is>
          <t>2025/26</t>
        </is>
      </c>
      <c r="B7457" s="104" t="inlineStr">
        <is>
          <t>HC-060</t>
        </is>
      </c>
      <c r="C7457" s="104" t="inlineStr">
        <is>
          <t>P024</t>
        </is>
      </c>
      <c r="D7457" s="159" t="n">
        <v>10347</v>
      </c>
      <c r="E7457" s="160" t="n">
        <v>23595.8</v>
      </c>
      <c r="F7457" s="160" t="n">
        <v>4842.44</v>
      </c>
    </row>
    <row r="7458">
      <c r="A7458" s="104" t="inlineStr">
        <is>
          <t>2025/26</t>
        </is>
      </c>
      <c r="B7458" s="104" t="inlineStr">
        <is>
          <t>HC-060</t>
        </is>
      </c>
      <c r="C7458" s="104" t="inlineStr">
        <is>
          <t>P025</t>
        </is>
      </c>
      <c r="D7458" s="159" t="n">
        <v>8436</v>
      </c>
      <c r="E7458" s="160" t="n">
        <v>33660.56</v>
      </c>
      <c r="F7458" s="160" t="n">
        <v>12362.93</v>
      </c>
    </row>
    <row r="7459">
      <c r="A7459" s="104" t="inlineStr">
        <is>
          <t>2025/26</t>
        </is>
      </c>
      <c r="B7459" s="104" t="inlineStr">
        <is>
          <t>HC-060</t>
        </is>
      </c>
      <c r="C7459" s="104" t="inlineStr">
        <is>
          <t>P026</t>
        </is>
      </c>
      <c r="D7459" s="159" t="n">
        <v>4600</v>
      </c>
      <c r="E7459" s="160" t="n">
        <v>21410.7</v>
      </c>
      <c r="F7459" s="160" t="n">
        <v>6939.48</v>
      </c>
    </row>
    <row r="7460">
      <c r="A7460" s="104" t="inlineStr">
        <is>
          <t>2025/26</t>
        </is>
      </c>
      <c r="B7460" s="104" t="inlineStr">
        <is>
          <t>HC-060</t>
        </is>
      </c>
      <c r="C7460" s="104" t="inlineStr">
        <is>
          <t>P027</t>
        </is>
      </c>
      <c r="D7460" s="159" t="n">
        <v>3972</v>
      </c>
      <c r="E7460" s="160" t="n">
        <v>18485.97</v>
      </c>
      <c r="F7460" s="160" t="n">
        <v>5990.61</v>
      </c>
    </row>
    <row r="7461">
      <c r="A7461" s="104" t="inlineStr">
        <is>
          <t>2025/26</t>
        </is>
      </c>
      <c r="B7461" s="104" t="inlineStr">
        <is>
          <t>HC-060</t>
        </is>
      </c>
      <c r="C7461" s="104" t="inlineStr">
        <is>
          <t>P028</t>
        </is>
      </c>
      <c r="D7461" s="159" t="n">
        <v>5910</v>
      </c>
      <c r="E7461" s="160" t="n">
        <v>29190.89</v>
      </c>
      <c r="F7461" s="160" t="n">
        <v>10090.09</v>
      </c>
    </row>
    <row r="7462">
      <c r="A7462" s="104" t="inlineStr">
        <is>
          <t>2025/26</t>
        </is>
      </c>
      <c r="B7462" s="104" t="inlineStr">
        <is>
          <t>HC-060</t>
        </is>
      </c>
      <c r="C7462" s="104" t="inlineStr">
        <is>
          <t>P029</t>
        </is>
      </c>
      <c r="D7462" s="159" t="n">
        <v>14712</v>
      </c>
      <c r="E7462" s="160" t="n">
        <v>29351.03</v>
      </c>
      <c r="F7462" s="160" t="n">
        <v>4439.43</v>
      </c>
    </row>
    <row r="7463">
      <c r="A7463" s="104" t="inlineStr">
        <is>
          <t>2025/26</t>
        </is>
      </c>
      <c r="B7463" s="104" t="inlineStr">
        <is>
          <t>HC-060</t>
        </is>
      </c>
      <c r="C7463" s="104" t="inlineStr">
        <is>
          <t>P030</t>
        </is>
      </c>
      <c r="D7463" s="159" t="n">
        <v>7466</v>
      </c>
      <c r="E7463" s="160" t="n">
        <v>23405.21</v>
      </c>
      <c r="F7463" s="160" t="n">
        <v>4551.59</v>
      </c>
    </row>
    <row r="7464">
      <c r="A7464" s="104" t="inlineStr">
        <is>
          <t>2025/26</t>
        </is>
      </c>
      <c r="B7464" s="104" t="inlineStr">
        <is>
          <t>HC-060</t>
        </is>
      </c>
      <c r="C7464" s="104" t="inlineStr">
        <is>
          <t>P031</t>
        </is>
      </c>
      <c r="D7464" s="159" t="n">
        <v>3513</v>
      </c>
      <c r="E7464" s="160" t="n">
        <v>18368.44</v>
      </c>
      <c r="F7464" s="160" t="n">
        <v>5555.71</v>
      </c>
    </row>
    <row r="7465">
      <c r="A7465" s="104" t="inlineStr">
        <is>
          <t>2025/26</t>
        </is>
      </c>
      <c r="B7465" s="104" t="inlineStr">
        <is>
          <t>HC-060</t>
        </is>
      </c>
      <c r="C7465" s="104" t="inlineStr">
        <is>
          <t>P032</t>
        </is>
      </c>
      <c r="D7465" s="159" t="n">
        <v>4455</v>
      </c>
      <c r="E7465" s="160" t="n">
        <v>11002.39</v>
      </c>
      <c r="F7465" s="160" t="n">
        <v>2495.64</v>
      </c>
    </row>
    <row r="7466">
      <c r="A7466" s="104" t="inlineStr">
        <is>
          <t>2025/26</t>
        </is>
      </c>
      <c r="B7466" s="104" t="inlineStr">
        <is>
          <t>HC-060</t>
        </is>
      </c>
      <c r="C7466" s="104" t="inlineStr">
        <is>
          <t>P033</t>
        </is>
      </c>
      <c r="D7466" s="159" t="n">
        <v>3056</v>
      </c>
      <c r="E7466" s="160" t="n">
        <v>9867.780000000001</v>
      </c>
      <c r="F7466" s="160" t="n">
        <v>2558.41</v>
      </c>
    </row>
    <row r="7467">
      <c r="A7467" s="104" t="inlineStr">
        <is>
          <t>2025/26</t>
        </is>
      </c>
      <c r="B7467" s="104" t="inlineStr">
        <is>
          <t>HC-060</t>
        </is>
      </c>
      <c r="C7467" s="104" t="inlineStr">
        <is>
          <t>P034</t>
        </is>
      </c>
      <c r="D7467" s="159" t="n">
        <v>2062</v>
      </c>
      <c r="E7467" s="160" t="n">
        <v>9011.940000000001</v>
      </c>
      <c r="F7467" s="160" t="n">
        <v>2823.74</v>
      </c>
    </row>
    <row r="7468">
      <c r="A7468" s="104" t="inlineStr">
        <is>
          <t>2025/26</t>
        </is>
      </c>
      <c r="B7468" s="104" t="inlineStr">
        <is>
          <t>HC-060</t>
        </is>
      </c>
      <c r="C7468" s="104" t="inlineStr">
        <is>
          <t>P035</t>
        </is>
      </c>
      <c r="D7468" s="159" t="n">
        <v>2811</v>
      </c>
      <c r="E7468" s="160" t="n">
        <v>10426.13</v>
      </c>
      <c r="F7468" s="160" t="n">
        <v>2928.27</v>
      </c>
    </row>
    <row r="7469">
      <c r="A7469" s="104" t="inlineStr">
        <is>
          <t>2025/26</t>
        </is>
      </c>
      <c r="B7469" s="104" t="inlineStr">
        <is>
          <t>HC-060</t>
        </is>
      </c>
      <c r="C7469" s="104" t="inlineStr">
        <is>
          <t>P036</t>
        </is>
      </c>
      <c r="D7469" s="159" t="n">
        <v>2192</v>
      </c>
      <c r="E7469" s="160" t="n">
        <v>8749.940000000001</v>
      </c>
      <c r="F7469" s="160" t="n">
        <v>2551.68</v>
      </c>
    </row>
    <row r="7470">
      <c r="A7470" s="104" t="inlineStr">
        <is>
          <t>2025/26</t>
        </is>
      </c>
      <c r="B7470" s="104" t="inlineStr">
        <is>
          <t>HC-060</t>
        </is>
      </c>
      <c r="C7470" s="104" t="inlineStr">
        <is>
          <t>P037</t>
        </is>
      </c>
      <c r="D7470" s="159" t="n">
        <v>3457</v>
      </c>
      <c r="E7470" s="160" t="n">
        <v>12479.09</v>
      </c>
      <c r="F7470" s="160" t="n">
        <v>4178.8</v>
      </c>
    </row>
    <row r="7471">
      <c r="A7471" s="104" t="inlineStr">
        <is>
          <t>2025/26</t>
        </is>
      </c>
      <c r="B7471" s="104" t="inlineStr">
        <is>
          <t>HC-060</t>
        </is>
      </c>
      <c r="C7471" s="104" t="inlineStr">
        <is>
          <t>P038</t>
        </is>
      </c>
      <c r="D7471" s="159" t="n">
        <v>1696</v>
      </c>
      <c r="E7471" s="160" t="n">
        <v>11117.58</v>
      </c>
      <c r="F7471" s="160" t="n">
        <v>3602.9</v>
      </c>
    </row>
    <row r="7472">
      <c r="A7472" s="104" t="inlineStr">
        <is>
          <t>2025/26</t>
        </is>
      </c>
      <c r="B7472" s="104" t="inlineStr">
        <is>
          <t>HC-060</t>
        </is>
      </c>
      <c r="C7472" s="104" t="inlineStr">
        <is>
          <t>P039</t>
        </is>
      </c>
      <c r="D7472" s="159" t="n">
        <v>1785</v>
      </c>
      <c r="E7472" s="160" t="n">
        <v>11698.73</v>
      </c>
      <c r="F7472" s="160" t="n">
        <v>3918.01</v>
      </c>
    </row>
    <row r="7473">
      <c r="A7473" s="104" t="inlineStr">
        <is>
          <t>2025/26</t>
        </is>
      </c>
      <c r="B7473" s="104" t="inlineStr">
        <is>
          <t>HC-060</t>
        </is>
      </c>
      <c r="C7473" s="104" t="inlineStr">
        <is>
          <t>P040</t>
        </is>
      </c>
      <c r="D7473" s="159" t="n">
        <v>647</v>
      </c>
      <c r="E7473" s="160" t="n">
        <v>5155.94</v>
      </c>
      <c r="F7473" s="160" t="n">
        <v>1666.12</v>
      </c>
    </row>
    <row r="7474">
      <c r="A7474" s="104" t="inlineStr">
        <is>
          <t>2025/26</t>
        </is>
      </c>
      <c r="B7474" s="104" t="inlineStr">
        <is>
          <t>HC-060</t>
        </is>
      </c>
      <c r="C7474" s="104" t="inlineStr">
        <is>
          <t>P041</t>
        </is>
      </c>
      <c r="D7474" s="159" t="n">
        <v>307</v>
      </c>
      <c r="E7474" s="160" t="n">
        <v>3476.45</v>
      </c>
      <c r="F7474" s="160" t="n">
        <v>1354.72</v>
      </c>
    </row>
    <row r="7475">
      <c r="A7475" s="104" t="inlineStr">
        <is>
          <t>2025/26</t>
        </is>
      </c>
      <c r="B7475" s="104" t="inlineStr">
        <is>
          <t>HC-060</t>
        </is>
      </c>
      <c r="C7475" s="104" t="inlineStr">
        <is>
          <t>P042</t>
        </is>
      </c>
      <c r="D7475" s="159" t="n">
        <v>610</v>
      </c>
      <c r="E7475" s="160" t="n">
        <v>2547.36</v>
      </c>
      <c r="F7475" s="160" t="n">
        <v>634.23</v>
      </c>
    </row>
    <row r="7476">
      <c r="A7476" s="104" t="inlineStr">
        <is>
          <t>2025/26</t>
        </is>
      </c>
      <c r="B7476" s="104" t="inlineStr">
        <is>
          <t>HC-061</t>
        </is>
      </c>
      <c r="C7476" s="104" t="inlineStr">
        <is>
          <t>P001</t>
        </is>
      </c>
      <c r="D7476" s="159" t="n">
        <v>5116</v>
      </c>
      <c r="E7476" s="160" t="n">
        <v>48123</v>
      </c>
      <c r="F7476" s="160" t="n">
        <v>17156.57</v>
      </c>
    </row>
    <row r="7477">
      <c r="A7477" s="104" t="inlineStr">
        <is>
          <t>2025/26</t>
        </is>
      </c>
      <c r="B7477" s="104" t="inlineStr">
        <is>
          <t>HC-061</t>
        </is>
      </c>
      <c r="C7477" s="104" t="inlineStr">
        <is>
          <t>P002</t>
        </is>
      </c>
      <c r="D7477" s="159" t="n">
        <v>6986</v>
      </c>
      <c r="E7477" s="160" t="n">
        <v>76309.45</v>
      </c>
      <c r="F7477" s="160" t="n">
        <v>28850.97</v>
      </c>
    </row>
    <row r="7478">
      <c r="A7478" s="104" t="inlineStr">
        <is>
          <t>2025/26</t>
        </is>
      </c>
      <c r="B7478" s="104" t="inlineStr">
        <is>
          <t>HC-061</t>
        </is>
      </c>
      <c r="C7478" s="104" t="inlineStr">
        <is>
          <t>P003</t>
        </is>
      </c>
      <c r="D7478" s="159" t="n">
        <v>10218</v>
      </c>
      <c r="E7478" s="160" t="n">
        <v>71838.37</v>
      </c>
      <c r="F7478" s="160" t="n">
        <v>24059.22</v>
      </c>
    </row>
    <row r="7479">
      <c r="A7479" s="104" t="inlineStr">
        <is>
          <t>2025/26</t>
        </is>
      </c>
      <c r="B7479" s="104" t="inlineStr">
        <is>
          <t>HC-061</t>
        </is>
      </c>
      <c r="C7479" s="104" t="inlineStr">
        <is>
          <t>P004</t>
        </is>
      </c>
      <c r="D7479" s="159" t="n">
        <v>4356</v>
      </c>
      <c r="E7479" s="160" t="n">
        <v>35597.19</v>
      </c>
      <c r="F7479" s="160" t="n">
        <v>11532.86</v>
      </c>
    </row>
    <row r="7480">
      <c r="A7480" s="104" t="inlineStr">
        <is>
          <t>2025/26</t>
        </is>
      </c>
      <c r="B7480" s="104" t="inlineStr">
        <is>
          <t>HC-061</t>
        </is>
      </c>
      <c r="C7480" s="104" t="inlineStr">
        <is>
          <t>P005</t>
        </is>
      </c>
      <c r="D7480" s="159" t="n">
        <v>9670</v>
      </c>
      <c r="E7480" s="160" t="n">
        <v>75338.39999999999</v>
      </c>
      <c r="F7480" s="160" t="n">
        <v>23600.99</v>
      </c>
    </row>
    <row r="7481">
      <c r="A7481" s="104" t="inlineStr">
        <is>
          <t>2025/26</t>
        </is>
      </c>
      <c r="B7481" s="104" t="inlineStr">
        <is>
          <t>HC-061</t>
        </is>
      </c>
      <c r="C7481" s="104" t="inlineStr">
        <is>
          <t>P006</t>
        </is>
      </c>
      <c r="D7481" s="159" t="n">
        <v>9441</v>
      </c>
      <c r="E7481" s="160" t="n">
        <v>79823.89999999999</v>
      </c>
      <c r="F7481" s="160" t="n">
        <v>23278.97</v>
      </c>
    </row>
    <row r="7482">
      <c r="A7482" s="104" t="inlineStr">
        <is>
          <t>2025/26</t>
        </is>
      </c>
      <c r="B7482" s="104" t="inlineStr">
        <is>
          <t>HC-061</t>
        </is>
      </c>
      <c r="C7482" s="104" t="inlineStr">
        <is>
          <t>P007</t>
        </is>
      </c>
      <c r="D7482" s="159" t="n">
        <v>8623</v>
      </c>
      <c r="E7482" s="160" t="n">
        <v>67990.75</v>
      </c>
      <c r="F7482" s="160" t="n">
        <v>18361.91</v>
      </c>
    </row>
    <row r="7483">
      <c r="A7483" s="104" t="inlineStr">
        <is>
          <t>2025/26</t>
        </is>
      </c>
      <c r="B7483" s="104" t="inlineStr">
        <is>
          <t>HC-061</t>
        </is>
      </c>
      <c r="C7483" s="104" t="inlineStr">
        <is>
          <t>P008</t>
        </is>
      </c>
      <c r="D7483" s="159" t="n">
        <v>7567</v>
      </c>
      <c r="E7483" s="160" t="n">
        <v>58226.1</v>
      </c>
      <c r="F7483" s="160" t="n">
        <v>21385.39</v>
      </c>
    </row>
    <row r="7484">
      <c r="A7484" s="104" t="inlineStr">
        <is>
          <t>2025/26</t>
        </is>
      </c>
      <c r="B7484" s="104" t="inlineStr">
        <is>
          <t>HC-061</t>
        </is>
      </c>
      <c r="C7484" s="104" t="inlineStr">
        <is>
          <t>P009</t>
        </is>
      </c>
      <c r="D7484" s="159" t="n">
        <v>318</v>
      </c>
      <c r="E7484" s="160" t="n">
        <v>4195.99</v>
      </c>
      <c r="F7484" s="160" t="n">
        <v>1692.22</v>
      </c>
    </row>
    <row r="7485">
      <c r="A7485" s="104" t="inlineStr">
        <is>
          <t>2025/26</t>
        </is>
      </c>
      <c r="B7485" s="104" t="inlineStr">
        <is>
          <t>HC-061</t>
        </is>
      </c>
      <c r="C7485" s="104" t="inlineStr">
        <is>
          <t>P010</t>
        </is>
      </c>
      <c r="D7485" s="159" t="n">
        <v>9891</v>
      </c>
      <c r="E7485" s="160" t="n">
        <v>61077.41</v>
      </c>
      <c r="F7485" s="160" t="n">
        <v>19801.68</v>
      </c>
    </row>
    <row r="7486">
      <c r="A7486" s="104" t="inlineStr">
        <is>
          <t>2025/26</t>
        </is>
      </c>
      <c r="B7486" s="104" t="inlineStr">
        <is>
          <t>HC-061</t>
        </is>
      </c>
      <c r="C7486" s="104" t="inlineStr">
        <is>
          <t>P011</t>
        </is>
      </c>
      <c r="D7486" s="159" t="n">
        <v>9112</v>
      </c>
      <c r="E7486" s="160" t="n">
        <v>27699.13</v>
      </c>
      <c r="F7486" s="160" t="n">
        <v>6584.77</v>
      </c>
    </row>
    <row r="7487">
      <c r="A7487" s="104" t="inlineStr">
        <is>
          <t>2025/26</t>
        </is>
      </c>
      <c r="B7487" s="104" t="inlineStr">
        <is>
          <t>HC-061</t>
        </is>
      </c>
      <c r="C7487" s="104" t="inlineStr">
        <is>
          <t>P012</t>
        </is>
      </c>
      <c r="D7487" s="159" t="n">
        <v>10027</v>
      </c>
      <c r="E7487" s="160" t="n">
        <v>39056.06</v>
      </c>
      <c r="F7487" s="160" t="n">
        <v>11813.03</v>
      </c>
    </row>
    <row r="7488">
      <c r="A7488" s="104" t="inlineStr">
        <is>
          <t>2025/26</t>
        </is>
      </c>
      <c r="B7488" s="104" t="inlineStr">
        <is>
          <t>HC-061</t>
        </is>
      </c>
      <c r="C7488" s="104" t="inlineStr">
        <is>
          <t>P013</t>
        </is>
      </c>
      <c r="D7488" s="159" t="n">
        <v>10450</v>
      </c>
      <c r="E7488" s="160" t="n">
        <v>37728.23</v>
      </c>
      <c r="F7488" s="160" t="n">
        <v>9782.01</v>
      </c>
    </row>
    <row r="7489">
      <c r="A7489" s="104" t="inlineStr">
        <is>
          <t>2025/26</t>
        </is>
      </c>
      <c r="B7489" s="104" t="inlineStr">
        <is>
          <t>HC-061</t>
        </is>
      </c>
      <c r="C7489" s="104" t="inlineStr">
        <is>
          <t>P014</t>
        </is>
      </c>
      <c r="D7489" s="159" t="n">
        <v>11160</v>
      </c>
      <c r="E7489" s="160" t="n">
        <v>45590.18</v>
      </c>
      <c r="F7489" s="160" t="n">
        <v>12805.72</v>
      </c>
    </row>
    <row r="7490">
      <c r="A7490" s="104" t="inlineStr">
        <is>
          <t>2025/26</t>
        </is>
      </c>
      <c r="B7490" s="104" t="inlineStr">
        <is>
          <t>HC-061</t>
        </is>
      </c>
      <c r="C7490" s="104" t="inlineStr">
        <is>
          <t>P015</t>
        </is>
      </c>
      <c r="D7490" s="159" t="n">
        <v>8130</v>
      </c>
      <c r="E7490" s="160" t="n">
        <v>40161.83</v>
      </c>
      <c r="F7490" s="160" t="n">
        <v>13450.17</v>
      </c>
    </row>
    <row r="7491">
      <c r="A7491" s="104" t="inlineStr">
        <is>
          <t>2025/26</t>
        </is>
      </c>
      <c r="B7491" s="104" t="inlineStr">
        <is>
          <t>HC-061</t>
        </is>
      </c>
      <c r="C7491" s="104" t="inlineStr">
        <is>
          <t>P016</t>
        </is>
      </c>
      <c r="D7491" s="159" t="n">
        <v>4343</v>
      </c>
      <c r="E7491" s="160" t="n">
        <v>28065.58</v>
      </c>
      <c r="F7491" s="160" t="n">
        <v>8791.07</v>
      </c>
    </row>
    <row r="7492">
      <c r="A7492" s="104" t="inlineStr">
        <is>
          <t>2025/26</t>
        </is>
      </c>
      <c r="B7492" s="104" t="inlineStr">
        <is>
          <t>HC-061</t>
        </is>
      </c>
      <c r="C7492" s="104" t="inlineStr">
        <is>
          <t>P017</t>
        </is>
      </c>
      <c r="D7492" s="159" t="n">
        <v>3797</v>
      </c>
      <c r="E7492" s="160" t="n">
        <v>27043.21</v>
      </c>
      <c r="F7492" s="160" t="n">
        <v>9344.84</v>
      </c>
    </row>
    <row r="7493">
      <c r="A7493" s="104" t="inlineStr">
        <is>
          <t>2025/26</t>
        </is>
      </c>
      <c r="B7493" s="104" t="inlineStr">
        <is>
          <t>HC-061</t>
        </is>
      </c>
      <c r="C7493" s="104" t="inlineStr">
        <is>
          <t>P018</t>
        </is>
      </c>
      <c r="D7493" s="159" t="n">
        <v>9283</v>
      </c>
      <c r="E7493" s="160" t="n">
        <v>25576.6</v>
      </c>
      <c r="F7493" s="160" t="n">
        <v>5527.55</v>
      </c>
    </row>
    <row r="7494">
      <c r="A7494" s="104" t="inlineStr">
        <is>
          <t>2025/26</t>
        </is>
      </c>
      <c r="B7494" s="104" t="inlineStr">
        <is>
          <t>HC-061</t>
        </is>
      </c>
      <c r="C7494" s="104" t="inlineStr">
        <is>
          <t>P019</t>
        </is>
      </c>
      <c r="D7494" s="159" t="n">
        <v>11569</v>
      </c>
      <c r="E7494" s="160" t="n">
        <v>30772.79</v>
      </c>
      <c r="F7494" s="160" t="n">
        <v>7978.82</v>
      </c>
    </row>
    <row r="7495">
      <c r="A7495" s="104" t="inlineStr">
        <is>
          <t>2025/26</t>
        </is>
      </c>
      <c r="B7495" s="104" t="inlineStr">
        <is>
          <t>HC-061</t>
        </is>
      </c>
      <c r="C7495" s="104" t="inlineStr">
        <is>
          <t>P020</t>
        </is>
      </c>
      <c r="D7495" s="159" t="n">
        <v>7797</v>
      </c>
      <c r="E7495" s="160" t="n">
        <v>20743.76</v>
      </c>
      <c r="F7495" s="160" t="n">
        <v>5378.37</v>
      </c>
    </row>
    <row r="7496">
      <c r="A7496" s="104" t="inlineStr">
        <is>
          <t>2025/26</t>
        </is>
      </c>
      <c r="B7496" s="104" t="inlineStr">
        <is>
          <t>HC-061</t>
        </is>
      </c>
      <c r="C7496" s="104" t="inlineStr">
        <is>
          <t>P021</t>
        </is>
      </c>
      <c r="D7496" s="159" t="n">
        <v>11100</v>
      </c>
      <c r="E7496" s="160" t="n">
        <v>37963.52</v>
      </c>
      <c r="F7496" s="160" t="n">
        <v>10660.73</v>
      </c>
    </row>
    <row r="7497">
      <c r="A7497" s="104" t="inlineStr">
        <is>
          <t>2025/26</t>
        </is>
      </c>
      <c r="B7497" s="104" t="inlineStr">
        <is>
          <t>HC-061</t>
        </is>
      </c>
      <c r="C7497" s="104" t="inlineStr">
        <is>
          <t>P022</t>
        </is>
      </c>
      <c r="D7497" s="159" t="n">
        <v>9878</v>
      </c>
      <c r="E7497" s="160" t="n">
        <v>31902.53</v>
      </c>
      <c r="F7497" s="160" t="n">
        <v>8615.379999999999</v>
      </c>
    </row>
    <row r="7498">
      <c r="A7498" s="104" t="inlineStr">
        <is>
          <t>2025/26</t>
        </is>
      </c>
      <c r="B7498" s="104" t="inlineStr">
        <is>
          <t>HC-061</t>
        </is>
      </c>
      <c r="C7498" s="104" t="inlineStr">
        <is>
          <t>P023</t>
        </is>
      </c>
      <c r="D7498" s="159" t="n">
        <v>11421</v>
      </c>
      <c r="E7498" s="160" t="n">
        <v>23869.93</v>
      </c>
      <c r="F7498" s="160" t="n">
        <v>4642.07</v>
      </c>
    </row>
    <row r="7499">
      <c r="A7499" s="104" t="inlineStr">
        <is>
          <t>2025/26</t>
        </is>
      </c>
      <c r="B7499" s="104" t="inlineStr">
        <is>
          <t>HC-061</t>
        </is>
      </c>
      <c r="C7499" s="104" t="inlineStr">
        <is>
          <t>P024</t>
        </is>
      </c>
      <c r="D7499" s="159" t="n">
        <v>13003</v>
      </c>
      <c r="E7499" s="160" t="n">
        <v>29645.73</v>
      </c>
      <c r="F7499" s="160" t="n">
        <v>6083.8</v>
      </c>
    </row>
    <row r="7500">
      <c r="A7500" s="104" t="inlineStr">
        <is>
          <t>2025/26</t>
        </is>
      </c>
      <c r="B7500" s="104" t="inlineStr">
        <is>
          <t>HC-061</t>
        </is>
      </c>
      <c r="C7500" s="104" t="inlineStr">
        <is>
          <t>P025</t>
        </is>
      </c>
      <c r="D7500" s="159" t="n">
        <v>10495</v>
      </c>
      <c r="E7500" s="160" t="n">
        <v>41879.56</v>
      </c>
      <c r="F7500" s="160" t="n">
        <v>15380.27</v>
      </c>
    </row>
    <row r="7501">
      <c r="A7501" s="104" t="inlineStr">
        <is>
          <t>2025/26</t>
        </is>
      </c>
      <c r="B7501" s="104" t="inlineStr">
        <is>
          <t>HC-061</t>
        </is>
      </c>
      <c r="C7501" s="104" t="inlineStr">
        <is>
          <t>P026</t>
        </is>
      </c>
      <c r="D7501" s="159" t="n">
        <v>6152</v>
      </c>
      <c r="E7501" s="160" t="n">
        <v>28637.74</v>
      </c>
      <c r="F7501" s="160" t="n">
        <v>9281.76</v>
      </c>
    </row>
    <row r="7502">
      <c r="A7502" s="104" t="inlineStr">
        <is>
          <t>2025/26</t>
        </is>
      </c>
      <c r="B7502" s="104" t="inlineStr">
        <is>
          <t>HC-061</t>
        </is>
      </c>
      <c r="C7502" s="104" t="inlineStr">
        <is>
          <t>P027</t>
        </is>
      </c>
      <c r="D7502" s="159" t="n">
        <v>5336</v>
      </c>
      <c r="E7502" s="160" t="n">
        <v>24838.67</v>
      </c>
      <c r="F7502" s="160" t="n">
        <v>8050.39</v>
      </c>
    </row>
    <row r="7503">
      <c r="A7503" s="104" t="inlineStr">
        <is>
          <t>2025/26</t>
        </is>
      </c>
      <c r="B7503" s="104" t="inlineStr">
        <is>
          <t>HC-061</t>
        </is>
      </c>
      <c r="C7503" s="104" t="inlineStr">
        <is>
          <t>P028</t>
        </is>
      </c>
      <c r="D7503" s="159" t="n">
        <v>7020</v>
      </c>
      <c r="E7503" s="160" t="n">
        <v>34681.57</v>
      </c>
      <c r="F7503" s="160" t="n">
        <v>11988.17</v>
      </c>
    </row>
    <row r="7504">
      <c r="A7504" s="104" t="inlineStr">
        <is>
          <t>2025/26</t>
        </is>
      </c>
      <c r="B7504" s="104" t="inlineStr">
        <is>
          <t>HC-061</t>
        </is>
      </c>
      <c r="C7504" s="104" t="inlineStr">
        <is>
          <t>P029</t>
        </is>
      </c>
      <c r="D7504" s="159" t="n">
        <v>16685</v>
      </c>
      <c r="E7504" s="160" t="n">
        <v>33287.72</v>
      </c>
      <c r="F7504" s="160" t="n">
        <v>5035.65</v>
      </c>
    </row>
    <row r="7505">
      <c r="A7505" s="104" t="inlineStr">
        <is>
          <t>2025/26</t>
        </is>
      </c>
      <c r="B7505" s="104" t="inlineStr">
        <is>
          <t>HC-061</t>
        </is>
      </c>
      <c r="C7505" s="104" t="inlineStr">
        <is>
          <t>P030</t>
        </is>
      </c>
      <c r="D7505" s="159" t="n">
        <v>9469</v>
      </c>
      <c r="E7505" s="160" t="n">
        <v>29689.32</v>
      </c>
      <c r="F7505" s="160" t="n">
        <v>5775.61</v>
      </c>
    </row>
    <row r="7506">
      <c r="A7506" s="104" t="inlineStr">
        <is>
          <t>2025/26</t>
        </is>
      </c>
      <c r="B7506" s="104" t="inlineStr">
        <is>
          <t>HC-061</t>
        </is>
      </c>
      <c r="C7506" s="104" t="inlineStr">
        <is>
          <t>P031</t>
        </is>
      </c>
      <c r="D7506" s="159" t="n">
        <v>4170</v>
      </c>
      <c r="E7506" s="160" t="n">
        <v>21791.67</v>
      </c>
      <c r="F7506" s="160" t="n">
        <v>6590.86</v>
      </c>
    </row>
    <row r="7507">
      <c r="A7507" s="104" t="inlineStr">
        <is>
          <t>2025/26</t>
        </is>
      </c>
      <c r="B7507" s="104" t="inlineStr">
        <is>
          <t>HC-061</t>
        </is>
      </c>
      <c r="C7507" s="104" t="inlineStr">
        <is>
          <t>P032</t>
        </is>
      </c>
      <c r="D7507" s="159" t="n">
        <v>5357</v>
      </c>
      <c r="E7507" s="160" t="n">
        <v>13232.09</v>
      </c>
      <c r="F7507" s="160" t="n">
        <v>3001.78</v>
      </c>
    </row>
    <row r="7508">
      <c r="A7508" s="104" t="inlineStr">
        <is>
          <t>2025/26</t>
        </is>
      </c>
      <c r="B7508" s="104" t="inlineStr">
        <is>
          <t>HC-061</t>
        </is>
      </c>
      <c r="C7508" s="104" t="inlineStr">
        <is>
          <t>P033</t>
        </is>
      </c>
      <c r="D7508" s="159" t="n">
        <v>3577</v>
      </c>
      <c r="E7508" s="160" t="n">
        <v>11548.25</v>
      </c>
      <c r="F7508" s="160" t="n">
        <v>2994.45</v>
      </c>
    </row>
    <row r="7509">
      <c r="A7509" s="104" t="inlineStr">
        <is>
          <t>2025/26</t>
        </is>
      </c>
      <c r="B7509" s="104" t="inlineStr">
        <is>
          <t>HC-061</t>
        </is>
      </c>
      <c r="C7509" s="104" t="inlineStr">
        <is>
          <t>P034</t>
        </is>
      </c>
      <c r="D7509" s="159" t="n">
        <v>2543</v>
      </c>
      <c r="E7509" s="160" t="n">
        <v>11116.64</v>
      </c>
      <c r="F7509" s="160" t="n">
        <v>3482.71</v>
      </c>
    </row>
    <row r="7510">
      <c r="A7510" s="104" t="inlineStr">
        <is>
          <t>2025/26</t>
        </is>
      </c>
      <c r="B7510" s="104" t="inlineStr">
        <is>
          <t>HC-061</t>
        </is>
      </c>
      <c r="C7510" s="104" t="inlineStr">
        <is>
          <t>P035</t>
        </is>
      </c>
      <c r="D7510" s="159" t="n">
        <v>3507</v>
      </c>
      <c r="E7510" s="160" t="n">
        <v>12989.72</v>
      </c>
      <c r="F7510" s="160" t="n">
        <v>3648.15</v>
      </c>
    </row>
    <row r="7511">
      <c r="A7511" s="104" t="inlineStr">
        <is>
          <t>2025/26</t>
        </is>
      </c>
      <c r="B7511" s="104" t="inlineStr">
        <is>
          <t>HC-061</t>
        </is>
      </c>
      <c r="C7511" s="104" t="inlineStr">
        <is>
          <t>P036</t>
        </is>
      </c>
      <c r="D7511" s="159" t="n">
        <v>2638</v>
      </c>
      <c r="E7511" s="160" t="n">
        <v>10527.39</v>
      </c>
      <c r="F7511" s="160" t="n">
        <v>3070.05</v>
      </c>
    </row>
    <row r="7512">
      <c r="A7512" s="104" t="inlineStr">
        <is>
          <t>2025/26</t>
        </is>
      </c>
      <c r="B7512" s="104" t="inlineStr">
        <is>
          <t>HC-061</t>
        </is>
      </c>
      <c r="C7512" s="104" t="inlineStr">
        <is>
          <t>P037</t>
        </is>
      </c>
      <c r="D7512" s="159" t="n">
        <v>3937</v>
      </c>
      <c r="E7512" s="160" t="n">
        <v>14212.94</v>
      </c>
      <c r="F7512" s="160" t="n">
        <v>4760.35</v>
      </c>
    </row>
    <row r="7513">
      <c r="A7513" s="104" t="inlineStr">
        <is>
          <t>2025/26</t>
        </is>
      </c>
      <c r="B7513" s="104" t="inlineStr">
        <is>
          <t>HC-061</t>
        </is>
      </c>
      <c r="C7513" s="104" t="inlineStr">
        <is>
          <t>P038</t>
        </is>
      </c>
      <c r="D7513" s="159" t="n">
        <v>1979</v>
      </c>
      <c r="E7513" s="160" t="n">
        <v>12974.66</v>
      </c>
      <c r="F7513" s="160" t="n">
        <v>4204.33</v>
      </c>
    </row>
    <row r="7514">
      <c r="A7514" s="104" t="inlineStr">
        <is>
          <t>2025/26</t>
        </is>
      </c>
      <c r="B7514" s="104" t="inlineStr">
        <is>
          <t>HC-061</t>
        </is>
      </c>
      <c r="C7514" s="104" t="inlineStr">
        <is>
          <t>P039</t>
        </is>
      </c>
      <c r="D7514" s="159" t="n">
        <v>2085</v>
      </c>
      <c r="E7514" s="160" t="n">
        <v>13668.55</v>
      </c>
      <c r="F7514" s="160" t="n">
        <v>4578.03</v>
      </c>
    </row>
    <row r="7515">
      <c r="A7515" s="104" t="inlineStr">
        <is>
          <t>2025/26</t>
        </is>
      </c>
      <c r="B7515" s="104" t="inlineStr">
        <is>
          <t>HC-061</t>
        </is>
      </c>
      <c r="C7515" s="104" t="inlineStr">
        <is>
          <t>P040</t>
        </is>
      </c>
      <c r="D7515" s="159" t="n">
        <v>791</v>
      </c>
      <c r="E7515" s="160" t="n">
        <v>6313.71</v>
      </c>
      <c r="F7515" s="160" t="n">
        <v>2046.5</v>
      </c>
    </row>
    <row r="7516">
      <c r="A7516" s="104" t="inlineStr">
        <is>
          <t>2025/26</t>
        </is>
      </c>
      <c r="B7516" s="104" t="inlineStr">
        <is>
          <t>HC-061</t>
        </is>
      </c>
      <c r="C7516" s="104" t="inlineStr">
        <is>
          <t>P041</t>
        </is>
      </c>
      <c r="D7516" s="159" t="n">
        <v>389</v>
      </c>
      <c r="E7516" s="160" t="n">
        <v>4402.1</v>
      </c>
      <c r="F7516" s="160" t="n">
        <v>1708.77</v>
      </c>
    </row>
    <row r="7517">
      <c r="A7517" s="104" t="inlineStr">
        <is>
          <t>2025/26</t>
        </is>
      </c>
      <c r="B7517" s="104" t="inlineStr">
        <is>
          <t>HC-061</t>
        </is>
      </c>
      <c r="C7517" s="104" t="inlineStr">
        <is>
          <t>P042</t>
        </is>
      </c>
      <c r="D7517" s="159" t="n">
        <v>698</v>
      </c>
      <c r="E7517" s="160" t="n">
        <v>2916.89</v>
      </c>
      <c r="F7517" s="160" t="n">
        <v>723.52</v>
      </c>
    </row>
    <row r="7518">
      <c r="A7518" s="104" t="inlineStr">
        <is>
          <t>2025/26</t>
        </is>
      </c>
      <c r="B7518" s="104" t="inlineStr">
        <is>
          <t>HC-062</t>
        </is>
      </c>
      <c r="C7518" s="104" t="inlineStr">
        <is>
          <t>P001</t>
        </is>
      </c>
      <c r="D7518" s="159" t="n">
        <v>3977</v>
      </c>
      <c r="E7518" s="160" t="n">
        <v>37392.81</v>
      </c>
      <c r="F7518" s="160" t="n">
        <v>13293.02</v>
      </c>
    </row>
    <row r="7519">
      <c r="A7519" s="104" t="inlineStr">
        <is>
          <t>2025/26</t>
        </is>
      </c>
      <c r="B7519" s="104" t="inlineStr">
        <is>
          <t>HC-062</t>
        </is>
      </c>
      <c r="C7519" s="104" t="inlineStr">
        <is>
          <t>P002</t>
        </is>
      </c>
      <c r="D7519" s="159" t="n">
        <v>6150</v>
      </c>
      <c r="E7519" s="160" t="n">
        <v>67201.03</v>
      </c>
      <c r="F7519" s="160" t="n">
        <v>25332.4</v>
      </c>
    </row>
    <row r="7520">
      <c r="A7520" s="104" t="inlineStr">
        <is>
          <t>2025/26</t>
        </is>
      </c>
      <c r="B7520" s="104" t="inlineStr">
        <is>
          <t>HC-062</t>
        </is>
      </c>
      <c r="C7520" s="104" t="inlineStr">
        <is>
          <t>P003</t>
        </is>
      </c>
      <c r="D7520" s="159" t="n">
        <v>8207</v>
      </c>
      <c r="E7520" s="160" t="n">
        <v>57692.24</v>
      </c>
      <c r="F7520" s="160" t="n">
        <v>19266.79</v>
      </c>
    </row>
    <row r="7521">
      <c r="A7521" s="104" t="inlineStr">
        <is>
          <t>2025/26</t>
        </is>
      </c>
      <c r="B7521" s="104" t="inlineStr">
        <is>
          <t>HC-062</t>
        </is>
      </c>
      <c r="C7521" s="104" t="inlineStr">
        <is>
          <t>P004</t>
        </is>
      </c>
      <c r="D7521" s="159" t="n">
        <v>3689</v>
      </c>
      <c r="E7521" s="160" t="n">
        <v>30141</v>
      </c>
      <c r="F7521" s="160" t="n">
        <v>9740.379999999999</v>
      </c>
    </row>
    <row r="7522">
      <c r="A7522" s="104" t="inlineStr">
        <is>
          <t>2025/26</t>
        </is>
      </c>
      <c r="B7522" s="104" t="inlineStr">
        <is>
          <t>HC-062</t>
        </is>
      </c>
      <c r="C7522" s="104" t="inlineStr">
        <is>
          <t>P005</t>
        </is>
      </c>
      <c r="D7522" s="159" t="n">
        <v>8231</v>
      </c>
      <c r="E7522" s="160" t="n">
        <v>64114.36</v>
      </c>
      <c r="F7522" s="160" t="n">
        <v>20028.24</v>
      </c>
    </row>
    <row r="7523">
      <c r="A7523" s="104" t="inlineStr">
        <is>
          <t>2025/26</t>
        </is>
      </c>
      <c r="B7523" s="104" t="inlineStr">
        <is>
          <t>HC-062</t>
        </is>
      </c>
      <c r="C7523" s="104" t="inlineStr">
        <is>
          <t>P006</t>
        </is>
      </c>
      <c r="D7523" s="159" t="n">
        <v>7280</v>
      </c>
      <c r="E7523" s="160" t="n">
        <v>61554.2</v>
      </c>
      <c r="F7523" s="160" t="n">
        <v>17906.68</v>
      </c>
    </row>
    <row r="7524">
      <c r="A7524" s="104" t="inlineStr">
        <is>
          <t>2025/26</t>
        </is>
      </c>
      <c r="B7524" s="104" t="inlineStr">
        <is>
          <t>HC-062</t>
        </is>
      </c>
      <c r="C7524" s="104" t="inlineStr">
        <is>
          <t>P007</t>
        </is>
      </c>
      <c r="D7524" s="159" t="n">
        <v>7281</v>
      </c>
      <c r="E7524" s="160" t="n">
        <v>57418.15</v>
      </c>
      <c r="F7524" s="160" t="n">
        <v>15461.45</v>
      </c>
    </row>
    <row r="7525">
      <c r="A7525" s="104" t="inlineStr">
        <is>
          <t>2025/26</t>
        </is>
      </c>
      <c r="B7525" s="104" t="inlineStr">
        <is>
          <t>HC-062</t>
        </is>
      </c>
      <c r="C7525" s="104" t="inlineStr">
        <is>
          <t>P008</t>
        </is>
      </c>
      <c r="D7525" s="159" t="n">
        <v>6243</v>
      </c>
      <c r="E7525" s="160" t="n">
        <v>48055.99</v>
      </c>
      <c r="F7525" s="160" t="n">
        <v>17600.4</v>
      </c>
    </row>
    <row r="7526">
      <c r="A7526" s="104" t="inlineStr">
        <is>
          <t>2025/26</t>
        </is>
      </c>
      <c r="B7526" s="104" t="inlineStr">
        <is>
          <t>HC-062</t>
        </is>
      </c>
      <c r="C7526" s="104" t="inlineStr">
        <is>
          <t>P009</t>
        </is>
      </c>
      <c r="D7526" s="159" t="n">
        <v>253</v>
      </c>
      <c r="E7526" s="160" t="n">
        <v>3341.58</v>
      </c>
      <c r="F7526" s="160" t="n">
        <v>1351.08</v>
      </c>
    </row>
    <row r="7527">
      <c r="A7527" s="104" t="inlineStr">
        <is>
          <t>2025/26</t>
        </is>
      </c>
      <c r="B7527" s="104" t="inlineStr">
        <is>
          <t>HC-062</t>
        </is>
      </c>
      <c r="C7527" s="104" t="inlineStr">
        <is>
          <t>P010</t>
        </is>
      </c>
      <c r="D7527" s="159" t="n">
        <v>7913</v>
      </c>
      <c r="E7527" s="160" t="n">
        <v>48861.39</v>
      </c>
      <c r="F7527" s="160" t="n">
        <v>15790.35</v>
      </c>
    </row>
    <row r="7528">
      <c r="A7528" s="104" t="inlineStr">
        <is>
          <t>2025/26</t>
        </is>
      </c>
      <c r="B7528" s="104" t="inlineStr">
        <is>
          <t>HC-062</t>
        </is>
      </c>
      <c r="C7528" s="104" t="inlineStr">
        <is>
          <t>P011</t>
        </is>
      </c>
      <c r="D7528" s="159" t="n">
        <v>7249</v>
      </c>
      <c r="E7528" s="160" t="n">
        <v>22036.31</v>
      </c>
      <c r="F7528" s="160" t="n">
        <v>5223.27</v>
      </c>
    </row>
    <row r="7529">
      <c r="A7529" s="104" t="inlineStr">
        <is>
          <t>2025/26</t>
        </is>
      </c>
      <c r="B7529" s="104" t="inlineStr">
        <is>
          <t>HC-062</t>
        </is>
      </c>
      <c r="C7529" s="104" t="inlineStr">
        <is>
          <t>P012</t>
        </is>
      </c>
      <c r="D7529" s="159" t="n">
        <v>8121</v>
      </c>
      <c r="E7529" s="160" t="n">
        <v>31631.91</v>
      </c>
      <c r="F7529" s="160" t="n">
        <v>9541.68</v>
      </c>
    </row>
    <row r="7530">
      <c r="A7530" s="104" t="inlineStr">
        <is>
          <t>2025/26</t>
        </is>
      </c>
      <c r="B7530" s="104" t="inlineStr">
        <is>
          <t>HC-062</t>
        </is>
      </c>
      <c r="C7530" s="104" t="inlineStr">
        <is>
          <t>P013</t>
        </is>
      </c>
      <c r="D7530" s="159" t="n">
        <v>8460</v>
      </c>
      <c r="E7530" s="160" t="n">
        <v>30536.44</v>
      </c>
      <c r="F7530" s="160" t="n">
        <v>7894.93</v>
      </c>
    </row>
    <row r="7531">
      <c r="A7531" s="104" t="inlineStr">
        <is>
          <t>2025/26</t>
        </is>
      </c>
      <c r="B7531" s="104" t="inlineStr">
        <is>
          <t>HC-062</t>
        </is>
      </c>
      <c r="C7531" s="104" t="inlineStr">
        <is>
          <t>P014</t>
        </is>
      </c>
      <c r="D7531" s="159" t="n">
        <v>9371</v>
      </c>
      <c r="E7531" s="160" t="n">
        <v>38281.24</v>
      </c>
      <c r="F7531" s="160" t="n">
        <v>10720.62</v>
      </c>
    </row>
    <row r="7532">
      <c r="A7532" s="104" t="inlineStr">
        <is>
          <t>2025/26</t>
        </is>
      </c>
      <c r="B7532" s="104" t="inlineStr">
        <is>
          <t>HC-062</t>
        </is>
      </c>
      <c r="C7532" s="104" t="inlineStr">
        <is>
          <t>P015</t>
        </is>
      </c>
      <c r="D7532" s="159" t="n">
        <v>6483</v>
      </c>
      <c r="E7532" s="160" t="n">
        <v>32025.83</v>
      </c>
      <c r="F7532" s="160" t="n">
        <v>10696.75</v>
      </c>
    </row>
    <row r="7533">
      <c r="A7533" s="104" t="inlineStr">
        <is>
          <t>2025/26</t>
        </is>
      </c>
      <c r="B7533" s="104" t="inlineStr">
        <is>
          <t>HC-062</t>
        </is>
      </c>
      <c r="C7533" s="104" t="inlineStr">
        <is>
          <t>P016</t>
        </is>
      </c>
      <c r="D7533" s="159" t="n">
        <v>3531</v>
      </c>
      <c r="E7533" s="160" t="n">
        <v>22811.19</v>
      </c>
      <c r="F7533" s="160" t="n">
        <v>7128.65</v>
      </c>
    </row>
    <row r="7534">
      <c r="A7534" s="104" t="inlineStr">
        <is>
          <t>2025/26</t>
        </is>
      </c>
      <c r="B7534" s="104" t="inlineStr">
        <is>
          <t>HC-062</t>
        </is>
      </c>
      <c r="C7534" s="104" t="inlineStr">
        <is>
          <t>P017</t>
        </is>
      </c>
      <c r="D7534" s="159" t="n">
        <v>3171</v>
      </c>
      <c r="E7534" s="160" t="n">
        <v>22594.56</v>
      </c>
      <c r="F7534" s="160" t="n">
        <v>7788.22</v>
      </c>
    </row>
    <row r="7535">
      <c r="A7535" s="104" t="inlineStr">
        <is>
          <t>2025/26</t>
        </is>
      </c>
      <c r="B7535" s="104" t="inlineStr">
        <is>
          <t>HC-062</t>
        </is>
      </c>
      <c r="C7535" s="104" t="inlineStr">
        <is>
          <t>P018</t>
        </is>
      </c>
      <c r="D7535" s="159" t="n">
        <v>7495</v>
      </c>
      <c r="E7535" s="160" t="n">
        <v>20644.19</v>
      </c>
      <c r="F7535" s="160" t="n">
        <v>4448.85</v>
      </c>
    </row>
    <row r="7536">
      <c r="A7536" s="104" t="inlineStr">
        <is>
          <t>2025/26</t>
        </is>
      </c>
      <c r="B7536" s="104" t="inlineStr">
        <is>
          <t>HC-062</t>
        </is>
      </c>
      <c r="C7536" s="104" t="inlineStr">
        <is>
          <t>P019</t>
        </is>
      </c>
      <c r="D7536" s="159" t="n">
        <v>9552</v>
      </c>
      <c r="E7536" s="160" t="n">
        <v>25408.77</v>
      </c>
      <c r="F7536" s="160" t="n">
        <v>6570.13</v>
      </c>
    </row>
    <row r="7537">
      <c r="A7537" s="104" t="inlineStr">
        <is>
          <t>2025/26</t>
        </is>
      </c>
      <c r="B7537" s="104" t="inlineStr">
        <is>
          <t>HC-062</t>
        </is>
      </c>
      <c r="C7537" s="104" t="inlineStr">
        <is>
          <t>P020</t>
        </is>
      </c>
      <c r="D7537" s="159" t="n">
        <v>6038</v>
      </c>
      <c r="E7537" s="160" t="n">
        <v>16066.32</v>
      </c>
      <c r="F7537" s="160" t="n">
        <v>4154.22</v>
      </c>
    </row>
    <row r="7538">
      <c r="A7538" s="104" t="inlineStr">
        <is>
          <t>2025/26</t>
        </is>
      </c>
      <c r="B7538" s="104" t="inlineStr">
        <is>
          <t>HC-062</t>
        </is>
      </c>
      <c r="C7538" s="104" t="inlineStr">
        <is>
          <t>P021</t>
        </is>
      </c>
      <c r="D7538" s="159" t="n">
        <v>8785</v>
      </c>
      <c r="E7538" s="160" t="n">
        <v>30042.9</v>
      </c>
      <c r="F7538" s="160" t="n">
        <v>8414.18</v>
      </c>
    </row>
    <row r="7539">
      <c r="A7539" s="104" t="inlineStr">
        <is>
          <t>2025/26</t>
        </is>
      </c>
      <c r="B7539" s="104" t="inlineStr">
        <is>
          <t>HC-062</t>
        </is>
      </c>
      <c r="C7539" s="104" t="inlineStr">
        <is>
          <t>P022</t>
        </is>
      </c>
      <c r="D7539" s="159" t="n">
        <v>8208</v>
      </c>
      <c r="E7539" s="160" t="n">
        <v>26510.99</v>
      </c>
      <c r="F7539" s="160" t="n">
        <v>7138.73</v>
      </c>
    </row>
    <row r="7540">
      <c r="A7540" s="104" t="inlineStr">
        <is>
          <t>2025/26</t>
        </is>
      </c>
      <c r="B7540" s="104" t="inlineStr">
        <is>
          <t>HC-062</t>
        </is>
      </c>
      <c r="C7540" s="104" t="inlineStr">
        <is>
          <t>P023</t>
        </is>
      </c>
      <c r="D7540" s="159" t="n">
        <v>8961</v>
      </c>
      <c r="E7540" s="160" t="n">
        <v>18729.35</v>
      </c>
      <c r="F7540" s="160" t="n">
        <v>3632.82</v>
      </c>
    </row>
    <row r="7541">
      <c r="A7541" s="104" t="inlineStr">
        <is>
          <t>2025/26</t>
        </is>
      </c>
      <c r="B7541" s="104" t="inlineStr">
        <is>
          <t>HC-062</t>
        </is>
      </c>
      <c r="C7541" s="104" t="inlineStr">
        <is>
          <t>P024</t>
        </is>
      </c>
      <c r="D7541" s="159" t="n">
        <v>10620</v>
      </c>
      <c r="E7541" s="160" t="n">
        <v>24215.96</v>
      </c>
      <c r="F7541" s="160" t="n">
        <v>4957.02</v>
      </c>
    </row>
    <row r="7542">
      <c r="A7542" s="104" t="inlineStr">
        <is>
          <t>2025/26</t>
        </is>
      </c>
      <c r="B7542" s="104" t="inlineStr">
        <is>
          <t>HC-062</t>
        </is>
      </c>
      <c r="C7542" s="104" t="inlineStr">
        <is>
          <t>P025</t>
        </is>
      </c>
      <c r="D7542" s="159" t="n">
        <v>8228</v>
      </c>
      <c r="E7542" s="160" t="n">
        <v>32830.25</v>
      </c>
      <c r="F7542" s="160" t="n">
        <v>12022.3</v>
      </c>
    </row>
    <row r="7543">
      <c r="A7543" s="104" t="inlineStr">
        <is>
          <t>2025/26</t>
        </is>
      </c>
      <c r="B7543" s="104" t="inlineStr">
        <is>
          <t>HC-062</t>
        </is>
      </c>
      <c r="C7543" s="104" t="inlineStr">
        <is>
          <t>P026</t>
        </is>
      </c>
      <c r="D7543" s="159" t="n">
        <v>4915</v>
      </c>
      <c r="E7543" s="160" t="n">
        <v>22884.65</v>
      </c>
      <c r="F7543" s="160" t="n">
        <v>7396.19</v>
      </c>
    </row>
    <row r="7544">
      <c r="A7544" s="104" t="inlineStr">
        <is>
          <t>2025/26</t>
        </is>
      </c>
      <c r="B7544" s="104" t="inlineStr">
        <is>
          <t>HC-062</t>
        </is>
      </c>
      <c r="C7544" s="104" t="inlineStr">
        <is>
          <t>P027</t>
        </is>
      </c>
      <c r="D7544" s="159" t="n">
        <v>4203</v>
      </c>
      <c r="E7544" s="160" t="n">
        <v>19553.53</v>
      </c>
      <c r="F7544" s="160" t="n">
        <v>6320.31</v>
      </c>
    </row>
    <row r="7545">
      <c r="A7545" s="104" t="inlineStr">
        <is>
          <t>2025/26</t>
        </is>
      </c>
      <c r="B7545" s="104" t="inlineStr">
        <is>
          <t>HC-062</t>
        </is>
      </c>
      <c r="C7545" s="104" t="inlineStr">
        <is>
          <t>P028</t>
        </is>
      </c>
      <c r="D7545" s="159" t="n">
        <v>5580</v>
      </c>
      <c r="E7545" s="160" t="n">
        <v>27572.85</v>
      </c>
      <c r="F7545" s="160" t="n">
        <v>9506.09</v>
      </c>
    </row>
    <row r="7546">
      <c r="A7546" s="104" t="inlineStr">
        <is>
          <t>2025/26</t>
        </is>
      </c>
      <c r="B7546" s="104" t="inlineStr">
        <is>
          <t>HC-062</t>
        </is>
      </c>
      <c r="C7546" s="104" t="inlineStr">
        <is>
          <t>P029</t>
        </is>
      </c>
      <c r="D7546" s="159" t="n">
        <v>14459</v>
      </c>
      <c r="E7546" s="160" t="n">
        <v>28845.75</v>
      </c>
      <c r="F7546" s="160" t="n">
        <v>4350.42</v>
      </c>
    </row>
    <row r="7547">
      <c r="A7547" s="104" t="inlineStr">
        <is>
          <t>2025/26</t>
        </is>
      </c>
      <c r="B7547" s="104" t="inlineStr">
        <is>
          <t>HC-062</t>
        </is>
      </c>
      <c r="C7547" s="104" t="inlineStr">
        <is>
          <t>P030</t>
        </is>
      </c>
      <c r="D7547" s="159" t="n">
        <v>7654</v>
      </c>
      <c r="E7547" s="160" t="n">
        <v>23993.48</v>
      </c>
      <c r="F7547" s="160" t="n">
        <v>4653.15</v>
      </c>
    </row>
    <row r="7548">
      <c r="A7548" s="104" t="inlineStr">
        <is>
          <t>2025/26</t>
        </is>
      </c>
      <c r="B7548" s="104" t="inlineStr">
        <is>
          <t>HC-062</t>
        </is>
      </c>
      <c r="C7548" s="104" t="inlineStr">
        <is>
          <t>P031</t>
        </is>
      </c>
      <c r="D7548" s="159" t="n">
        <v>3619</v>
      </c>
      <c r="E7548" s="160" t="n">
        <v>18917.21</v>
      </c>
      <c r="F7548" s="160" t="n">
        <v>5706.48</v>
      </c>
    </row>
    <row r="7549">
      <c r="A7549" s="104" t="inlineStr">
        <is>
          <t>2025/26</t>
        </is>
      </c>
      <c r="B7549" s="104" t="inlineStr">
        <is>
          <t>HC-062</t>
        </is>
      </c>
      <c r="C7549" s="104" t="inlineStr">
        <is>
          <t>P032</t>
        </is>
      </c>
      <c r="D7549" s="159" t="n">
        <v>4506</v>
      </c>
      <c r="E7549" s="160" t="n">
        <v>11125.24</v>
      </c>
      <c r="F7549" s="160" t="n">
        <v>2516.43</v>
      </c>
    </row>
    <row r="7550">
      <c r="A7550" s="104" t="inlineStr">
        <is>
          <t>2025/26</t>
        </is>
      </c>
      <c r="B7550" s="104" t="inlineStr">
        <is>
          <t>HC-062</t>
        </is>
      </c>
      <c r="C7550" s="104" t="inlineStr">
        <is>
          <t>P033</t>
        </is>
      </c>
      <c r="D7550" s="159" t="n">
        <v>3025</v>
      </c>
      <c r="E7550" s="160" t="n">
        <v>9773.91</v>
      </c>
      <c r="F7550" s="160" t="n">
        <v>2527.12</v>
      </c>
    </row>
    <row r="7551">
      <c r="A7551" s="104" t="inlineStr">
        <is>
          <t>2025/26</t>
        </is>
      </c>
      <c r="B7551" s="104" t="inlineStr">
        <is>
          <t>HC-062</t>
        </is>
      </c>
      <c r="C7551" s="104" t="inlineStr">
        <is>
          <t>P034</t>
        </is>
      </c>
      <c r="D7551" s="159" t="n">
        <v>2097</v>
      </c>
      <c r="E7551" s="160" t="n">
        <v>9159.52</v>
      </c>
      <c r="F7551" s="160" t="n">
        <v>2861.54</v>
      </c>
    </row>
    <row r="7552">
      <c r="A7552" s="104" t="inlineStr">
        <is>
          <t>2025/26</t>
        </is>
      </c>
      <c r="B7552" s="104" t="inlineStr">
        <is>
          <t>HC-062</t>
        </is>
      </c>
      <c r="C7552" s="104" t="inlineStr">
        <is>
          <t>P035</t>
        </is>
      </c>
      <c r="D7552" s="159" t="n">
        <v>2917</v>
      </c>
      <c r="E7552" s="160" t="n">
        <v>10799.34</v>
      </c>
      <c r="F7552" s="160" t="n">
        <v>3024.35</v>
      </c>
    </row>
    <row r="7553">
      <c r="A7553" s="104" t="inlineStr">
        <is>
          <t>2025/26</t>
        </is>
      </c>
      <c r="B7553" s="104" t="inlineStr">
        <is>
          <t>HC-062</t>
        </is>
      </c>
      <c r="C7553" s="104" t="inlineStr">
        <is>
          <t>P036</t>
        </is>
      </c>
      <c r="D7553" s="159" t="n">
        <v>2163</v>
      </c>
      <c r="E7553" s="160" t="n">
        <v>8633.379999999999</v>
      </c>
      <c r="F7553" s="160" t="n">
        <v>2511.11</v>
      </c>
    </row>
    <row r="7554">
      <c r="A7554" s="104" t="inlineStr">
        <is>
          <t>2025/26</t>
        </is>
      </c>
      <c r="B7554" s="104" t="inlineStr">
        <is>
          <t>HC-062</t>
        </is>
      </c>
      <c r="C7554" s="104" t="inlineStr">
        <is>
          <t>P037</t>
        </is>
      </c>
      <c r="D7554" s="159" t="n">
        <v>3171</v>
      </c>
      <c r="E7554" s="160" t="n">
        <v>11443.86</v>
      </c>
      <c r="F7554" s="160" t="n">
        <v>3820.72</v>
      </c>
    </row>
    <row r="7555">
      <c r="A7555" s="104" t="inlineStr">
        <is>
          <t>2025/26</t>
        </is>
      </c>
      <c r="B7555" s="104" t="inlineStr">
        <is>
          <t>HC-062</t>
        </is>
      </c>
      <c r="C7555" s="104" t="inlineStr">
        <is>
          <t>P038</t>
        </is>
      </c>
      <c r="D7555" s="159" t="n">
        <v>1654</v>
      </c>
      <c r="E7555" s="160" t="n">
        <v>10848.41</v>
      </c>
      <c r="F7555" s="160" t="n">
        <v>3506.22</v>
      </c>
    </row>
    <row r="7556">
      <c r="A7556" s="104" t="inlineStr">
        <is>
          <t>2025/26</t>
        </is>
      </c>
      <c r="B7556" s="104" t="inlineStr">
        <is>
          <t>HC-062</t>
        </is>
      </c>
      <c r="C7556" s="104" t="inlineStr">
        <is>
          <t>P039</t>
        </is>
      </c>
      <c r="D7556" s="159" t="n">
        <v>1750</v>
      </c>
      <c r="E7556" s="160" t="n">
        <v>11475.82</v>
      </c>
      <c r="F7556" s="160" t="n">
        <v>3832.39</v>
      </c>
    </row>
    <row r="7557">
      <c r="A7557" s="104" t="inlineStr">
        <is>
          <t>2025/26</t>
        </is>
      </c>
      <c r="B7557" s="104" t="inlineStr">
        <is>
          <t>HC-062</t>
        </is>
      </c>
      <c r="C7557" s="104" t="inlineStr">
        <is>
          <t>P040</t>
        </is>
      </c>
      <c r="D7557" s="159" t="n">
        <v>682</v>
      </c>
      <c r="E7557" s="160" t="n">
        <v>5437.74</v>
      </c>
      <c r="F7557" s="160" t="n">
        <v>1755.54</v>
      </c>
    </row>
    <row r="7558">
      <c r="A7558" s="104" t="inlineStr">
        <is>
          <t>2025/26</t>
        </is>
      </c>
      <c r="B7558" s="104" t="inlineStr">
        <is>
          <t>HC-062</t>
        </is>
      </c>
      <c r="C7558" s="104" t="inlineStr">
        <is>
          <t>P041</t>
        </is>
      </c>
      <c r="D7558" s="159" t="n">
        <v>315</v>
      </c>
      <c r="E7558" s="160" t="n">
        <v>3558.9</v>
      </c>
      <c r="F7558" s="160" t="n">
        <v>1380.2</v>
      </c>
    </row>
    <row r="7559">
      <c r="A7559" s="104" t="inlineStr">
        <is>
          <t>2025/26</t>
        </is>
      </c>
      <c r="B7559" s="104" t="inlineStr">
        <is>
          <t>HC-062</t>
        </is>
      </c>
      <c r="C7559" s="104" t="inlineStr">
        <is>
          <t>P042</t>
        </is>
      </c>
      <c r="D7559" s="159" t="n">
        <v>576</v>
      </c>
      <c r="E7559" s="160" t="n">
        <v>2407.03</v>
      </c>
      <c r="F7559" s="160" t="n">
        <v>596.48</v>
      </c>
    </row>
    <row r="7560">
      <c r="A7560" s="104" t="inlineStr">
        <is>
          <t>2025/26</t>
        </is>
      </c>
      <c r="B7560" s="104" t="inlineStr">
        <is>
          <t>HC-063</t>
        </is>
      </c>
      <c r="C7560" s="104" t="inlineStr">
        <is>
          <t>P001</t>
        </is>
      </c>
      <c r="D7560" s="159" t="n">
        <v>2877</v>
      </c>
      <c r="E7560" s="160" t="n">
        <v>27061.37</v>
      </c>
      <c r="F7560" s="160" t="n">
        <v>9625.879999999999</v>
      </c>
    </row>
    <row r="7561">
      <c r="A7561" s="104" t="inlineStr">
        <is>
          <t>2025/26</t>
        </is>
      </c>
      <c r="B7561" s="104" t="inlineStr">
        <is>
          <t>HC-063</t>
        </is>
      </c>
      <c r="C7561" s="104" t="inlineStr">
        <is>
          <t>P002</t>
        </is>
      </c>
      <c r="D7561" s="159" t="n">
        <v>3995</v>
      </c>
      <c r="E7561" s="160" t="n">
        <v>43648.81</v>
      </c>
      <c r="F7561" s="160" t="n">
        <v>16455.28</v>
      </c>
    </row>
    <row r="7562">
      <c r="A7562" s="104" t="inlineStr">
        <is>
          <t>2025/26</t>
        </is>
      </c>
      <c r="B7562" s="104" t="inlineStr">
        <is>
          <t>HC-063</t>
        </is>
      </c>
      <c r="C7562" s="104" t="inlineStr">
        <is>
          <t>P003</t>
        </is>
      </c>
      <c r="D7562" s="159" t="n">
        <v>5477</v>
      </c>
      <c r="E7562" s="160" t="n">
        <v>38505.48</v>
      </c>
      <c r="F7562" s="160" t="n">
        <v>12862.39</v>
      </c>
    </row>
    <row r="7563">
      <c r="A7563" s="104" t="inlineStr">
        <is>
          <t>2025/26</t>
        </is>
      </c>
      <c r="B7563" s="104" t="inlineStr">
        <is>
          <t>HC-063</t>
        </is>
      </c>
      <c r="C7563" s="104" t="inlineStr">
        <is>
          <t>P004</t>
        </is>
      </c>
      <c r="D7563" s="159" t="n">
        <v>2559</v>
      </c>
      <c r="E7563" s="160" t="n">
        <v>20913.74</v>
      </c>
      <c r="F7563" s="160" t="n">
        <v>6761.37</v>
      </c>
    </row>
    <row r="7564">
      <c r="A7564" s="104" t="inlineStr">
        <is>
          <t>2025/26</t>
        </is>
      </c>
      <c r="B7564" s="104" t="inlineStr">
        <is>
          <t>HC-063</t>
        </is>
      </c>
      <c r="C7564" s="104" t="inlineStr">
        <is>
          <t>P005</t>
        </is>
      </c>
      <c r="D7564" s="159" t="n">
        <v>5408</v>
      </c>
      <c r="E7564" s="160" t="n">
        <v>42126.36</v>
      </c>
      <c r="F7564" s="160" t="n">
        <v>13162.86</v>
      </c>
    </row>
    <row r="7565">
      <c r="A7565" s="104" t="inlineStr">
        <is>
          <t>2025/26</t>
        </is>
      </c>
      <c r="B7565" s="104" t="inlineStr">
        <is>
          <t>HC-063</t>
        </is>
      </c>
      <c r="C7565" s="104" t="inlineStr">
        <is>
          <t>P006</t>
        </is>
      </c>
      <c r="D7565" s="159" t="n">
        <v>4957</v>
      </c>
      <c r="E7565" s="160" t="n">
        <v>41901.97</v>
      </c>
      <c r="F7565" s="160" t="n">
        <v>12188.18</v>
      </c>
    </row>
    <row r="7566">
      <c r="A7566" s="104" t="inlineStr">
        <is>
          <t>2025/26</t>
        </is>
      </c>
      <c r="B7566" s="104" t="inlineStr">
        <is>
          <t>HC-063</t>
        </is>
      </c>
      <c r="C7566" s="104" t="inlineStr">
        <is>
          <t>P007</t>
        </is>
      </c>
      <c r="D7566" s="159" t="n">
        <v>4900</v>
      </c>
      <c r="E7566" s="160" t="n">
        <v>38628.21</v>
      </c>
      <c r="F7566" s="160" t="n">
        <v>10408.96</v>
      </c>
    </row>
    <row r="7567">
      <c r="A7567" s="104" t="inlineStr">
        <is>
          <t>2025/26</t>
        </is>
      </c>
      <c r="B7567" s="104" t="inlineStr">
        <is>
          <t>HC-063</t>
        </is>
      </c>
      <c r="C7567" s="104" t="inlineStr">
        <is>
          <t>P008</t>
        </is>
      </c>
      <c r="D7567" s="159" t="n">
        <v>4099</v>
      </c>
      <c r="E7567" s="160" t="n">
        <v>31540.49</v>
      </c>
      <c r="F7567" s="160" t="n">
        <v>11557.68</v>
      </c>
    </row>
    <row r="7568">
      <c r="A7568" s="104" t="inlineStr">
        <is>
          <t>2025/26</t>
        </is>
      </c>
      <c r="B7568" s="104" t="inlineStr">
        <is>
          <t>HC-063</t>
        </is>
      </c>
      <c r="C7568" s="104" t="inlineStr">
        <is>
          <t>P009</t>
        </is>
      </c>
      <c r="D7568" s="159" t="n">
        <v>262</v>
      </c>
      <c r="E7568" s="160" t="n">
        <v>3461.35</v>
      </c>
      <c r="F7568" s="160" t="n">
        <v>1395.42</v>
      </c>
    </row>
    <row r="7569">
      <c r="A7569" s="104" t="inlineStr">
        <is>
          <t>2025/26</t>
        </is>
      </c>
      <c r="B7569" s="104" t="inlineStr">
        <is>
          <t>HC-063</t>
        </is>
      </c>
      <c r="C7569" s="104" t="inlineStr">
        <is>
          <t>P010</t>
        </is>
      </c>
      <c r="D7569" s="159" t="n">
        <v>5364</v>
      </c>
      <c r="E7569" s="160" t="n">
        <v>33123.4</v>
      </c>
      <c r="F7569" s="160" t="n">
        <v>10708.52</v>
      </c>
    </row>
    <row r="7570">
      <c r="A7570" s="104" t="inlineStr">
        <is>
          <t>2025/26</t>
        </is>
      </c>
      <c r="B7570" s="104" t="inlineStr">
        <is>
          <t>HC-063</t>
        </is>
      </c>
      <c r="C7570" s="104" t="inlineStr">
        <is>
          <t>P011</t>
        </is>
      </c>
      <c r="D7570" s="159" t="n">
        <v>5209</v>
      </c>
      <c r="E7570" s="160" t="n">
        <v>15834.28</v>
      </c>
      <c r="F7570" s="160" t="n">
        <v>3754.71</v>
      </c>
    </row>
    <row r="7571">
      <c r="A7571" s="104" t="inlineStr">
        <is>
          <t>2025/26</t>
        </is>
      </c>
      <c r="B7571" s="104" t="inlineStr">
        <is>
          <t>HC-063</t>
        </is>
      </c>
      <c r="C7571" s="104" t="inlineStr">
        <is>
          <t>P012</t>
        </is>
      </c>
      <c r="D7571" s="159" t="n">
        <v>5732</v>
      </c>
      <c r="E7571" s="160" t="n">
        <v>22324.66</v>
      </c>
      <c r="F7571" s="160" t="n">
        <v>6739.61</v>
      </c>
    </row>
    <row r="7572">
      <c r="A7572" s="104" t="inlineStr">
        <is>
          <t>2025/26</t>
        </is>
      </c>
      <c r="B7572" s="104" t="inlineStr">
        <is>
          <t>HC-063</t>
        </is>
      </c>
      <c r="C7572" s="104" t="inlineStr">
        <is>
          <t>P013</t>
        </is>
      </c>
      <c r="D7572" s="159" t="n">
        <v>5776</v>
      </c>
      <c r="E7572" s="160" t="n">
        <v>20855.34</v>
      </c>
      <c r="F7572" s="160" t="n">
        <v>5392.5</v>
      </c>
    </row>
    <row r="7573">
      <c r="A7573" s="104" t="inlineStr">
        <is>
          <t>2025/26</t>
        </is>
      </c>
      <c r="B7573" s="104" t="inlineStr">
        <is>
          <t>HC-063</t>
        </is>
      </c>
      <c r="C7573" s="104" t="inlineStr">
        <is>
          <t>P014</t>
        </is>
      </c>
      <c r="D7573" s="159" t="n">
        <v>6431</v>
      </c>
      <c r="E7573" s="160" t="n">
        <v>26268.95</v>
      </c>
      <c r="F7573" s="160" t="n">
        <v>7362</v>
      </c>
    </row>
    <row r="7574">
      <c r="A7574" s="104" t="inlineStr">
        <is>
          <t>2025/26</t>
        </is>
      </c>
      <c r="B7574" s="104" t="inlineStr">
        <is>
          <t>HC-063</t>
        </is>
      </c>
      <c r="C7574" s="104" t="inlineStr">
        <is>
          <t>P015</t>
        </is>
      </c>
      <c r="D7574" s="159" t="n">
        <v>4225</v>
      </c>
      <c r="E7574" s="160" t="n">
        <v>20865.98</v>
      </c>
      <c r="F7574" s="160" t="n">
        <v>6971.08</v>
      </c>
    </row>
    <row r="7575">
      <c r="A7575" s="104" t="inlineStr">
        <is>
          <t>2025/26</t>
        </is>
      </c>
      <c r="B7575" s="104" t="inlineStr">
        <is>
          <t>HC-063</t>
        </is>
      </c>
      <c r="C7575" s="104" t="inlineStr">
        <is>
          <t>P016</t>
        </is>
      </c>
      <c r="D7575" s="159" t="n">
        <v>2322</v>
      </c>
      <c r="E7575" s="160" t="n">
        <v>15002.27</v>
      </c>
      <c r="F7575" s="160" t="n">
        <v>4690.78</v>
      </c>
    </row>
    <row r="7576">
      <c r="A7576" s="104" t="inlineStr">
        <is>
          <t>2025/26</t>
        </is>
      </c>
      <c r="B7576" s="104" t="inlineStr">
        <is>
          <t>HC-063</t>
        </is>
      </c>
      <c r="C7576" s="104" t="inlineStr">
        <is>
          <t>P017</t>
        </is>
      </c>
      <c r="D7576" s="159" t="n">
        <v>2159</v>
      </c>
      <c r="E7576" s="160" t="n">
        <v>15380.88</v>
      </c>
      <c r="F7576" s="160" t="n">
        <v>5306.13</v>
      </c>
    </row>
    <row r="7577">
      <c r="A7577" s="104" t="inlineStr">
        <is>
          <t>2025/26</t>
        </is>
      </c>
      <c r="B7577" s="104" t="inlineStr">
        <is>
          <t>HC-063</t>
        </is>
      </c>
      <c r="C7577" s="104" t="inlineStr">
        <is>
          <t>P018</t>
        </is>
      </c>
      <c r="D7577" s="159" t="n">
        <v>5062</v>
      </c>
      <c r="E7577" s="160" t="n">
        <v>13945.53</v>
      </c>
      <c r="F7577" s="160" t="n">
        <v>3005.87</v>
      </c>
    </row>
    <row r="7578">
      <c r="A7578" s="104" t="inlineStr">
        <is>
          <t>2025/26</t>
        </is>
      </c>
      <c r="B7578" s="104" t="inlineStr">
        <is>
          <t>HC-063</t>
        </is>
      </c>
      <c r="C7578" s="104" t="inlineStr">
        <is>
          <t>P019</t>
        </is>
      </c>
      <c r="D7578" s="159" t="n">
        <v>6520</v>
      </c>
      <c r="E7578" s="160" t="n">
        <v>17346.18</v>
      </c>
      <c r="F7578" s="160" t="n">
        <v>4488.33</v>
      </c>
    </row>
    <row r="7579">
      <c r="A7579" s="104" t="inlineStr">
        <is>
          <t>2025/26</t>
        </is>
      </c>
      <c r="B7579" s="104" t="inlineStr">
        <is>
          <t>HC-063</t>
        </is>
      </c>
      <c r="C7579" s="104" t="inlineStr">
        <is>
          <t>P020</t>
        </is>
      </c>
      <c r="D7579" s="159" t="n">
        <v>4071</v>
      </c>
      <c r="E7579" s="160" t="n">
        <v>10828.23</v>
      </c>
      <c r="F7579" s="160" t="n">
        <v>2800.1</v>
      </c>
    </row>
    <row r="7580">
      <c r="A7580" s="104" t="inlineStr">
        <is>
          <t>2025/26</t>
        </is>
      </c>
      <c r="B7580" s="104" t="inlineStr">
        <is>
          <t>HC-063</t>
        </is>
      </c>
      <c r="C7580" s="104" t="inlineStr">
        <is>
          <t>P021</t>
        </is>
      </c>
      <c r="D7580" s="159" t="n">
        <v>6501</v>
      </c>
      <c r="E7580" s="160" t="n">
        <v>22233.53</v>
      </c>
      <c r="F7580" s="160" t="n">
        <v>6228.23</v>
      </c>
    </row>
    <row r="7581">
      <c r="A7581" s="104" t="inlineStr">
        <is>
          <t>2025/26</t>
        </is>
      </c>
      <c r="B7581" s="104" t="inlineStr">
        <is>
          <t>HC-063</t>
        </is>
      </c>
      <c r="C7581" s="104" t="inlineStr">
        <is>
          <t>P022</t>
        </is>
      </c>
      <c r="D7581" s="159" t="n">
        <v>5524</v>
      </c>
      <c r="E7581" s="160" t="n">
        <v>17842.64</v>
      </c>
      <c r="F7581" s="160" t="n">
        <v>4805.9</v>
      </c>
    </row>
    <row r="7582">
      <c r="A7582" s="104" t="inlineStr">
        <is>
          <t>2025/26</t>
        </is>
      </c>
      <c r="B7582" s="104" t="inlineStr">
        <is>
          <t>HC-063</t>
        </is>
      </c>
      <c r="C7582" s="104" t="inlineStr">
        <is>
          <t>P023</t>
        </is>
      </c>
      <c r="D7582" s="159" t="n">
        <v>6286</v>
      </c>
      <c r="E7582" s="160" t="n">
        <v>13136.47</v>
      </c>
      <c r="F7582" s="160" t="n">
        <v>2548.81</v>
      </c>
    </row>
    <row r="7583">
      <c r="A7583" s="104" t="inlineStr">
        <is>
          <t>2025/26</t>
        </is>
      </c>
      <c r="B7583" s="104" t="inlineStr">
        <is>
          <t>HC-063</t>
        </is>
      </c>
      <c r="C7583" s="104" t="inlineStr">
        <is>
          <t>P024</t>
        </is>
      </c>
      <c r="D7583" s="159" t="n">
        <v>6530</v>
      </c>
      <c r="E7583" s="160" t="n">
        <v>14890</v>
      </c>
      <c r="F7583" s="160" t="n">
        <v>3048.99</v>
      </c>
    </row>
    <row r="7584">
      <c r="A7584" s="104" t="inlineStr">
        <is>
          <t>2025/26</t>
        </is>
      </c>
      <c r="B7584" s="104" t="inlineStr">
        <is>
          <t>HC-063</t>
        </is>
      </c>
      <c r="C7584" s="104" t="inlineStr">
        <is>
          <t>P025</t>
        </is>
      </c>
      <c r="D7584" s="159" t="n">
        <v>5674</v>
      </c>
      <c r="E7584" s="160" t="n">
        <v>22635.26</v>
      </c>
      <c r="F7584" s="160" t="n">
        <v>8294.99</v>
      </c>
    </row>
    <row r="7585">
      <c r="A7585" s="104" t="inlineStr">
        <is>
          <t>2025/26</t>
        </is>
      </c>
      <c r="B7585" s="104" t="inlineStr">
        <is>
          <t>HC-063</t>
        </is>
      </c>
      <c r="C7585" s="104" t="inlineStr">
        <is>
          <t>P026</t>
        </is>
      </c>
      <c r="D7585" s="159" t="n">
        <v>3356</v>
      </c>
      <c r="E7585" s="160" t="n">
        <v>15621.92</v>
      </c>
      <c r="F7585" s="160" t="n">
        <v>5049.51</v>
      </c>
    </row>
    <row r="7586">
      <c r="A7586" s="104" t="inlineStr">
        <is>
          <t>2025/26</t>
        </is>
      </c>
      <c r="B7586" s="104" t="inlineStr">
        <is>
          <t>HC-063</t>
        </is>
      </c>
      <c r="C7586" s="104" t="inlineStr">
        <is>
          <t>P027</t>
        </is>
      </c>
      <c r="D7586" s="159" t="n">
        <v>2885</v>
      </c>
      <c r="E7586" s="160" t="n">
        <v>13426.65</v>
      </c>
      <c r="F7586" s="160" t="n">
        <v>4340.98</v>
      </c>
    </row>
    <row r="7587">
      <c r="A7587" s="104" t="inlineStr">
        <is>
          <t>2025/26</t>
        </is>
      </c>
      <c r="B7587" s="104" t="inlineStr">
        <is>
          <t>HC-063</t>
        </is>
      </c>
      <c r="C7587" s="104" t="inlineStr">
        <is>
          <t>P028</t>
        </is>
      </c>
      <c r="D7587" s="159" t="n">
        <v>4085</v>
      </c>
      <c r="E7587" s="160" t="n">
        <v>20184.66</v>
      </c>
      <c r="F7587" s="160" t="n">
        <v>6962.78</v>
      </c>
    </row>
    <row r="7588">
      <c r="A7588" s="104" t="inlineStr">
        <is>
          <t>2025/26</t>
        </is>
      </c>
      <c r="B7588" s="104" t="inlineStr">
        <is>
          <t>HC-063</t>
        </is>
      </c>
      <c r="C7588" s="104" t="inlineStr">
        <is>
          <t>P029</t>
        </is>
      </c>
      <c r="D7588" s="159" t="n">
        <v>9419</v>
      </c>
      <c r="E7588" s="160" t="n">
        <v>18791.7</v>
      </c>
      <c r="F7588" s="160" t="n">
        <v>2836.12</v>
      </c>
    </row>
    <row r="7589">
      <c r="A7589" s="104" t="inlineStr">
        <is>
          <t>2025/26</t>
        </is>
      </c>
      <c r="B7589" s="104" t="inlineStr">
        <is>
          <t>HC-063</t>
        </is>
      </c>
      <c r="C7589" s="104" t="inlineStr">
        <is>
          <t>P030</t>
        </is>
      </c>
      <c r="D7589" s="159" t="n">
        <v>5475</v>
      </c>
      <c r="E7589" s="160" t="n">
        <v>17168.56</v>
      </c>
      <c r="F7589" s="160" t="n">
        <v>3330.84</v>
      </c>
    </row>
    <row r="7590">
      <c r="A7590" s="104" t="inlineStr">
        <is>
          <t>2025/26</t>
        </is>
      </c>
      <c r="B7590" s="104" t="inlineStr">
        <is>
          <t>HC-063</t>
        </is>
      </c>
      <c r="C7590" s="104" t="inlineStr">
        <is>
          <t>P031</t>
        </is>
      </c>
      <c r="D7590" s="159" t="n">
        <v>2420</v>
      </c>
      <c r="E7590" s="160" t="n">
        <v>12634.81</v>
      </c>
      <c r="F7590" s="160" t="n">
        <v>3813.05</v>
      </c>
    </row>
    <row r="7591">
      <c r="A7591" s="104" t="inlineStr">
        <is>
          <t>2025/26</t>
        </is>
      </c>
      <c r="B7591" s="104" t="inlineStr">
        <is>
          <t>HC-063</t>
        </is>
      </c>
      <c r="C7591" s="104" t="inlineStr">
        <is>
          <t>P032</t>
        </is>
      </c>
      <c r="D7591" s="159" t="n">
        <v>3261</v>
      </c>
      <c r="E7591" s="160" t="n">
        <v>8056.52</v>
      </c>
      <c r="F7591" s="160" t="n">
        <v>1823.08</v>
      </c>
    </row>
    <row r="7592">
      <c r="A7592" s="104" t="inlineStr">
        <is>
          <t>2025/26</t>
        </is>
      </c>
      <c r="B7592" s="104" t="inlineStr">
        <is>
          <t>HC-063</t>
        </is>
      </c>
      <c r="C7592" s="104" t="inlineStr">
        <is>
          <t>P033</t>
        </is>
      </c>
      <c r="D7592" s="159" t="n">
        <v>2066</v>
      </c>
      <c r="E7592" s="160" t="n">
        <v>6674.49</v>
      </c>
      <c r="F7592" s="160" t="n">
        <v>1726.38</v>
      </c>
    </row>
    <row r="7593">
      <c r="A7593" s="104" t="inlineStr">
        <is>
          <t>2025/26</t>
        </is>
      </c>
      <c r="B7593" s="104" t="inlineStr">
        <is>
          <t>HC-063</t>
        </is>
      </c>
      <c r="C7593" s="104" t="inlineStr">
        <is>
          <t>P034</t>
        </is>
      </c>
      <c r="D7593" s="159" t="n">
        <v>1386</v>
      </c>
      <c r="E7593" s="160" t="n">
        <v>6055.88</v>
      </c>
      <c r="F7593" s="160" t="n">
        <v>1892.43</v>
      </c>
    </row>
    <row r="7594">
      <c r="A7594" s="104" t="inlineStr">
        <is>
          <t>2025/26</t>
        </is>
      </c>
      <c r="B7594" s="104" t="inlineStr">
        <is>
          <t>HC-063</t>
        </is>
      </c>
      <c r="C7594" s="104" t="inlineStr">
        <is>
          <t>P035</t>
        </is>
      </c>
      <c r="D7594" s="159" t="n">
        <v>1910</v>
      </c>
      <c r="E7594" s="160" t="n">
        <v>7073.65</v>
      </c>
      <c r="F7594" s="160" t="n">
        <v>1981.93</v>
      </c>
    </row>
    <row r="7595">
      <c r="A7595" s="104" t="inlineStr">
        <is>
          <t>2025/26</t>
        </is>
      </c>
      <c r="B7595" s="104" t="inlineStr">
        <is>
          <t>HC-063</t>
        </is>
      </c>
      <c r="C7595" s="104" t="inlineStr">
        <is>
          <t>P036</t>
        </is>
      </c>
      <c r="D7595" s="159" t="n">
        <v>1522</v>
      </c>
      <c r="E7595" s="160" t="n">
        <v>6069.64</v>
      </c>
      <c r="F7595" s="160" t="n">
        <v>1766.57</v>
      </c>
    </row>
    <row r="7596">
      <c r="A7596" s="104" t="inlineStr">
        <is>
          <t>2025/26</t>
        </is>
      </c>
      <c r="B7596" s="104" t="inlineStr">
        <is>
          <t>HC-063</t>
        </is>
      </c>
      <c r="C7596" s="104" t="inlineStr">
        <is>
          <t>P037</t>
        </is>
      </c>
      <c r="D7596" s="159" t="n">
        <v>2246</v>
      </c>
      <c r="E7596" s="160" t="n">
        <v>8108.9</v>
      </c>
      <c r="F7596" s="160" t="n">
        <v>2709.55</v>
      </c>
    </row>
    <row r="7597">
      <c r="A7597" s="104" t="inlineStr">
        <is>
          <t>2025/26</t>
        </is>
      </c>
      <c r="B7597" s="104" t="inlineStr">
        <is>
          <t>HC-063</t>
        </is>
      </c>
      <c r="C7597" s="104" t="inlineStr">
        <is>
          <t>P038</t>
        </is>
      </c>
      <c r="D7597" s="159" t="n">
        <v>1121</v>
      </c>
      <c r="E7597" s="160" t="n">
        <v>7341.37</v>
      </c>
      <c r="F7597" s="160" t="n">
        <v>2373.22</v>
      </c>
    </row>
    <row r="7598">
      <c r="A7598" s="104" t="inlineStr">
        <is>
          <t>2025/26</t>
        </is>
      </c>
      <c r="B7598" s="104" t="inlineStr">
        <is>
          <t>HC-063</t>
        </is>
      </c>
      <c r="C7598" s="104" t="inlineStr">
        <is>
          <t>P039</t>
        </is>
      </c>
      <c r="D7598" s="159" t="n">
        <v>1122</v>
      </c>
      <c r="E7598" s="160" t="n">
        <v>7356.46</v>
      </c>
      <c r="F7598" s="160" t="n">
        <v>2456.8</v>
      </c>
    </row>
    <row r="7599">
      <c r="A7599" s="104" t="inlineStr">
        <is>
          <t>2025/26</t>
        </is>
      </c>
      <c r="B7599" s="104" t="inlineStr">
        <is>
          <t>HC-063</t>
        </is>
      </c>
      <c r="C7599" s="104" t="inlineStr">
        <is>
          <t>P040</t>
        </is>
      </c>
      <c r="D7599" s="159" t="n">
        <v>114</v>
      </c>
      <c r="E7599" s="160" t="n">
        <v>908.48</v>
      </c>
      <c r="F7599" s="160" t="n">
        <v>289.14</v>
      </c>
    </row>
    <row r="7600">
      <c r="A7600" s="104" t="inlineStr">
        <is>
          <t>2025/26</t>
        </is>
      </c>
      <c r="B7600" s="104" t="inlineStr">
        <is>
          <t>HC-063</t>
        </is>
      </c>
      <c r="C7600" s="104" t="inlineStr">
        <is>
          <t>P041</t>
        </is>
      </c>
      <c r="D7600" s="159" t="n">
        <v>349</v>
      </c>
      <c r="E7600" s="160" t="n">
        <v>3941.08</v>
      </c>
      <c r="F7600" s="160" t="n">
        <v>1532.57</v>
      </c>
    </row>
    <row r="7601">
      <c r="A7601" s="104" t="inlineStr">
        <is>
          <t>2025/26</t>
        </is>
      </c>
      <c r="B7601" s="104" t="inlineStr">
        <is>
          <t>HC-063</t>
        </is>
      </c>
      <c r="C7601" s="104" t="inlineStr">
        <is>
          <t>P042</t>
        </is>
      </c>
      <c r="D7601" s="159" t="n">
        <v>590</v>
      </c>
      <c r="E7601" s="160" t="n">
        <v>2467.08</v>
      </c>
      <c r="F7601" s="160" t="n">
        <v>613</v>
      </c>
    </row>
    <row r="7602">
      <c r="A7602" s="104" t="inlineStr">
        <is>
          <t>2025/26</t>
        </is>
      </c>
      <c r="B7602" s="104" t="inlineStr">
        <is>
          <t>HC-064</t>
        </is>
      </c>
      <c r="C7602" s="104" t="inlineStr">
        <is>
          <t>P001</t>
        </is>
      </c>
      <c r="D7602" s="159" t="n">
        <v>3929</v>
      </c>
      <c r="E7602" s="160" t="n">
        <v>36945.45</v>
      </c>
      <c r="F7602" s="160" t="n">
        <v>13163.41</v>
      </c>
    </row>
    <row r="7603">
      <c r="A7603" s="104" t="inlineStr">
        <is>
          <t>2025/26</t>
        </is>
      </c>
      <c r="B7603" s="104" t="inlineStr">
        <is>
          <t>HC-064</t>
        </is>
      </c>
      <c r="C7603" s="104" t="inlineStr">
        <is>
          <t>P002</t>
        </is>
      </c>
      <c r="D7603" s="159" t="n">
        <v>5511</v>
      </c>
      <c r="E7603" s="160" t="n">
        <v>60215.77</v>
      </c>
      <c r="F7603" s="160" t="n">
        <v>22749.32</v>
      </c>
    </row>
    <row r="7604">
      <c r="A7604" s="104" t="inlineStr">
        <is>
          <t>2025/26</t>
        </is>
      </c>
      <c r="B7604" s="104" t="inlineStr">
        <is>
          <t>HC-064</t>
        </is>
      </c>
      <c r="C7604" s="104" t="inlineStr">
        <is>
          <t>P003</t>
        </is>
      </c>
      <c r="D7604" s="159" t="n">
        <v>7654</v>
      </c>
      <c r="E7604" s="160" t="n">
        <v>53808.23</v>
      </c>
      <c r="F7604" s="160" t="n">
        <v>18009.24</v>
      </c>
    </row>
    <row r="7605">
      <c r="A7605" s="104" t="inlineStr">
        <is>
          <t>2025/26</t>
        </is>
      </c>
      <c r="B7605" s="104" t="inlineStr">
        <is>
          <t>HC-064</t>
        </is>
      </c>
      <c r="C7605" s="104" t="inlineStr">
        <is>
          <t>P004</t>
        </is>
      </c>
      <c r="D7605" s="159" t="n">
        <v>3430</v>
      </c>
      <c r="E7605" s="160" t="n">
        <v>28031.51</v>
      </c>
      <c r="F7605" s="160" t="n">
        <v>9078.879999999999</v>
      </c>
    </row>
    <row r="7606">
      <c r="A7606" s="104" t="inlineStr">
        <is>
          <t>2025/26</t>
        </is>
      </c>
      <c r="B7606" s="104" t="inlineStr">
        <is>
          <t>HC-064</t>
        </is>
      </c>
      <c r="C7606" s="104" t="inlineStr">
        <is>
          <t>P005</t>
        </is>
      </c>
      <c r="D7606" s="159" t="n">
        <v>7731</v>
      </c>
      <c r="E7606" s="160" t="n">
        <v>60227.07</v>
      </c>
      <c r="F7606" s="160" t="n">
        <v>18851.6</v>
      </c>
    </row>
    <row r="7607">
      <c r="A7607" s="104" t="inlineStr">
        <is>
          <t>2025/26</t>
        </is>
      </c>
      <c r="B7607" s="104" t="inlineStr">
        <is>
          <t>HC-064</t>
        </is>
      </c>
      <c r="C7607" s="104" t="inlineStr">
        <is>
          <t>P006</t>
        </is>
      </c>
      <c r="D7607" s="159" t="n">
        <v>6764</v>
      </c>
      <c r="E7607" s="160" t="n">
        <v>57179.12</v>
      </c>
      <c r="F7607" s="160" t="n">
        <v>16669.41</v>
      </c>
    </row>
    <row r="7608">
      <c r="A7608" s="104" t="inlineStr">
        <is>
          <t>2025/26</t>
        </is>
      </c>
      <c r="B7608" s="104" t="inlineStr">
        <is>
          <t>HC-064</t>
        </is>
      </c>
      <c r="C7608" s="104" t="inlineStr">
        <is>
          <t>P007</t>
        </is>
      </c>
      <c r="D7608" s="159" t="n">
        <v>6661</v>
      </c>
      <c r="E7608" s="160" t="n">
        <v>52507.56</v>
      </c>
      <c r="F7608" s="160" t="n">
        <v>14168.71</v>
      </c>
    </row>
    <row r="7609">
      <c r="A7609" s="104" t="inlineStr">
        <is>
          <t>2025/26</t>
        </is>
      </c>
      <c r="B7609" s="104" t="inlineStr">
        <is>
          <t>HC-064</t>
        </is>
      </c>
      <c r="C7609" s="104" t="inlineStr">
        <is>
          <t>P008</t>
        </is>
      </c>
      <c r="D7609" s="159" t="n">
        <v>5535</v>
      </c>
      <c r="E7609" s="160" t="n">
        <v>42591.21</v>
      </c>
      <c r="F7609" s="160" t="n">
        <v>15631.42</v>
      </c>
    </row>
    <row r="7610">
      <c r="A7610" s="104" t="inlineStr">
        <is>
          <t>2025/26</t>
        </is>
      </c>
      <c r="B7610" s="104" t="inlineStr">
        <is>
          <t>HC-064</t>
        </is>
      </c>
      <c r="C7610" s="104" t="inlineStr">
        <is>
          <t>P009</t>
        </is>
      </c>
      <c r="D7610" s="159" t="n">
        <v>211</v>
      </c>
      <c r="E7610" s="160" t="n">
        <v>2784.73</v>
      </c>
      <c r="F7610" s="160" t="n">
        <v>1123.69</v>
      </c>
    </row>
    <row r="7611">
      <c r="A7611" s="104" t="inlineStr">
        <is>
          <t>2025/26</t>
        </is>
      </c>
      <c r="B7611" s="104" t="inlineStr">
        <is>
          <t>HC-064</t>
        </is>
      </c>
      <c r="C7611" s="104" t="inlineStr">
        <is>
          <t>P010</t>
        </is>
      </c>
      <c r="D7611" s="159" t="n">
        <v>7332</v>
      </c>
      <c r="E7611" s="160" t="n">
        <v>45273.35</v>
      </c>
      <c r="F7611" s="160" t="n">
        <v>14663.18</v>
      </c>
    </row>
    <row r="7612">
      <c r="A7612" s="104" t="inlineStr">
        <is>
          <t>2025/26</t>
        </is>
      </c>
      <c r="B7612" s="104" t="inlineStr">
        <is>
          <t>HC-064</t>
        </is>
      </c>
      <c r="C7612" s="104" t="inlineStr">
        <is>
          <t>P011</t>
        </is>
      </c>
      <c r="D7612" s="159" t="n">
        <v>6998</v>
      </c>
      <c r="E7612" s="160" t="n">
        <v>21271.19</v>
      </c>
      <c r="F7612" s="160" t="n">
        <v>5052.27</v>
      </c>
    </row>
    <row r="7613">
      <c r="A7613" s="104" t="inlineStr">
        <is>
          <t>2025/26</t>
        </is>
      </c>
      <c r="B7613" s="104" t="inlineStr">
        <is>
          <t>HC-064</t>
        </is>
      </c>
      <c r="C7613" s="104" t="inlineStr">
        <is>
          <t>P012</t>
        </is>
      </c>
      <c r="D7613" s="159" t="n">
        <v>7898</v>
      </c>
      <c r="E7613" s="160" t="n">
        <v>30754.47</v>
      </c>
      <c r="F7613" s="160" t="n">
        <v>9296.24</v>
      </c>
    </row>
    <row r="7614">
      <c r="A7614" s="104" t="inlineStr">
        <is>
          <t>2025/26</t>
        </is>
      </c>
      <c r="B7614" s="104" t="inlineStr">
        <is>
          <t>HC-064</t>
        </is>
      </c>
      <c r="C7614" s="104" t="inlineStr">
        <is>
          <t>P013</t>
        </is>
      </c>
      <c r="D7614" s="159" t="n">
        <v>7903</v>
      </c>
      <c r="E7614" s="160" t="n">
        <v>28527.67</v>
      </c>
      <c r="F7614" s="160" t="n">
        <v>7390.67</v>
      </c>
    </row>
    <row r="7615">
      <c r="A7615" s="104" t="inlineStr">
        <is>
          <t>2025/26</t>
        </is>
      </c>
      <c r="B7615" s="104" t="inlineStr">
        <is>
          <t>HC-064</t>
        </is>
      </c>
      <c r="C7615" s="104" t="inlineStr">
        <is>
          <t>P014</t>
        </is>
      </c>
      <c r="D7615" s="159" t="n">
        <v>8478</v>
      </c>
      <c r="E7615" s="160" t="n">
        <v>34627.56</v>
      </c>
      <c r="F7615" s="160" t="n">
        <v>9717.52</v>
      </c>
    </row>
    <row r="7616">
      <c r="A7616" s="104" t="inlineStr">
        <is>
          <t>2025/26</t>
        </is>
      </c>
      <c r="B7616" s="104" t="inlineStr">
        <is>
          <t>HC-064</t>
        </is>
      </c>
      <c r="C7616" s="104" t="inlineStr">
        <is>
          <t>P015</t>
        </is>
      </c>
      <c r="D7616" s="159" t="n">
        <v>5946</v>
      </c>
      <c r="E7616" s="160" t="n">
        <v>29371.92</v>
      </c>
      <c r="F7616" s="160" t="n">
        <v>9830.879999999999</v>
      </c>
    </row>
    <row r="7617">
      <c r="A7617" s="104" t="inlineStr">
        <is>
          <t>2025/26</t>
        </is>
      </c>
      <c r="B7617" s="104" t="inlineStr">
        <is>
          <t>HC-064</t>
        </is>
      </c>
      <c r="C7617" s="104" t="inlineStr">
        <is>
          <t>P016</t>
        </is>
      </c>
      <c r="D7617" s="159" t="n">
        <v>3182</v>
      </c>
      <c r="E7617" s="160" t="n">
        <v>20550.95</v>
      </c>
      <c r="F7617" s="160" t="n">
        <v>6434.43</v>
      </c>
    </row>
    <row r="7618">
      <c r="A7618" s="104" t="inlineStr">
        <is>
          <t>2025/26</t>
        </is>
      </c>
      <c r="B7618" s="104" t="inlineStr">
        <is>
          <t>HC-064</t>
        </is>
      </c>
      <c r="C7618" s="104" t="inlineStr">
        <is>
          <t>P017</t>
        </is>
      </c>
      <c r="D7618" s="159" t="n">
        <v>2922</v>
      </c>
      <c r="E7618" s="160" t="n">
        <v>20823.29</v>
      </c>
      <c r="F7618" s="160" t="n">
        <v>7195.47</v>
      </c>
    </row>
    <row r="7619">
      <c r="A7619" s="104" t="inlineStr">
        <is>
          <t>2025/26</t>
        </is>
      </c>
      <c r="B7619" s="104" t="inlineStr">
        <is>
          <t>HC-064</t>
        </is>
      </c>
      <c r="C7619" s="104" t="inlineStr">
        <is>
          <t>P018</t>
        </is>
      </c>
      <c r="D7619" s="159" t="n">
        <v>6807</v>
      </c>
      <c r="E7619" s="160" t="n">
        <v>18756.37</v>
      </c>
      <c r="F7619" s="160" t="n">
        <v>4050.75</v>
      </c>
    </row>
    <row r="7620">
      <c r="A7620" s="104" t="inlineStr">
        <is>
          <t>2025/26</t>
        </is>
      </c>
      <c r="B7620" s="104" t="inlineStr">
        <is>
          <t>HC-064</t>
        </is>
      </c>
      <c r="C7620" s="104" t="inlineStr">
        <is>
          <t>P019</t>
        </is>
      </c>
      <c r="D7620" s="159" t="n">
        <v>8858</v>
      </c>
      <c r="E7620" s="160" t="n">
        <v>23560.43</v>
      </c>
      <c r="F7620" s="160" t="n">
        <v>6103.14</v>
      </c>
    </row>
    <row r="7621">
      <c r="A7621" s="104" t="inlineStr">
        <is>
          <t>2025/26</t>
        </is>
      </c>
      <c r="B7621" s="104" t="inlineStr">
        <is>
          <t>HC-064</t>
        </is>
      </c>
      <c r="C7621" s="104" t="inlineStr">
        <is>
          <t>P020</t>
        </is>
      </c>
      <c r="D7621" s="159" t="n">
        <v>5625</v>
      </c>
      <c r="E7621" s="160" t="n">
        <v>14963.28</v>
      </c>
      <c r="F7621" s="160" t="n">
        <v>3876.24</v>
      </c>
    </row>
    <row r="7622">
      <c r="A7622" s="104" t="inlineStr">
        <is>
          <t>2025/26</t>
        </is>
      </c>
      <c r="B7622" s="104" t="inlineStr">
        <is>
          <t>HC-064</t>
        </is>
      </c>
      <c r="C7622" s="104" t="inlineStr">
        <is>
          <t>P021</t>
        </is>
      </c>
      <c r="D7622" s="159" t="n">
        <v>8324</v>
      </c>
      <c r="E7622" s="160" t="n">
        <v>28471.5</v>
      </c>
      <c r="F7622" s="160" t="n">
        <v>7992.44</v>
      </c>
    </row>
    <row r="7623">
      <c r="A7623" s="104" t="inlineStr">
        <is>
          <t>2025/26</t>
        </is>
      </c>
      <c r="B7623" s="104" t="inlineStr">
        <is>
          <t>HC-064</t>
        </is>
      </c>
      <c r="C7623" s="104" t="inlineStr">
        <is>
          <t>P022</t>
        </is>
      </c>
      <c r="D7623" s="159" t="n">
        <v>7130</v>
      </c>
      <c r="E7623" s="160" t="n">
        <v>23034.59</v>
      </c>
      <c r="F7623" s="160" t="n">
        <v>6216.07</v>
      </c>
    </row>
    <row r="7624">
      <c r="A7624" s="104" t="inlineStr">
        <is>
          <t>2025/26</t>
        </is>
      </c>
      <c r="B7624" s="104" t="inlineStr">
        <is>
          <t>HC-064</t>
        </is>
      </c>
      <c r="C7624" s="104" t="inlineStr">
        <is>
          <t>P023</t>
        </is>
      </c>
      <c r="D7624" s="159" t="n">
        <v>8266</v>
      </c>
      <c r="E7624" s="160" t="n">
        <v>17278.54</v>
      </c>
      <c r="F7624" s="160" t="n">
        <v>3357.76</v>
      </c>
    </row>
    <row r="7625">
      <c r="A7625" s="104" t="inlineStr">
        <is>
          <t>2025/26</t>
        </is>
      </c>
      <c r="B7625" s="104" t="inlineStr">
        <is>
          <t>HC-064</t>
        </is>
      </c>
      <c r="C7625" s="104" t="inlineStr">
        <is>
          <t>P024</t>
        </is>
      </c>
      <c r="D7625" s="159" t="n">
        <v>9295</v>
      </c>
      <c r="E7625" s="160" t="n">
        <v>21191.14</v>
      </c>
      <c r="F7625" s="160" t="n">
        <v>4345.44</v>
      </c>
    </row>
    <row r="7626">
      <c r="A7626" s="104" t="inlineStr">
        <is>
          <t>2025/26</t>
        </is>
      </c>
      <c r="B7626" s="104" t="inlineStr">
        <is>
          <t>HC-064</t>
        </is>
      </c>
      <c r="C7626" s="104" t="inlineStr">
        <is>
          <t>P025</t>
        </is>
      </c>
      <c r="D7626" s="159" t="n">
        <v>7631</v>
      </c>
      <c r="E7626" s="160" t="n">
        <v>30448.62</v>
      </c>
      <c r="F7626" s="160" t="n">
        <v>11176.78</v>
      </c>
    </row>
    <row r="7627">
      <c r="A7627" s="104" t="inlineStr">
        <is>
          <t>2025/26</t>
        </is>
      </c>
      <c r="B7627" s="104" t="inlineStr">
        <is>
          <t>HC-064</t>
        </is>
      </c>
      <c r="C7627" s="104" t="inlineStr">
        <is>
          <t>P026</t>
        </is>
      </c>
      <c r="D7627" s="159" t="n">
        <v>4649</v>
      </c>
      <c r="E7627" s="160" t="n">
        <v>21635.84</v>
      </c>
      <c r="F7627" s="160" t="n">
        <v>7006.49</v>
      </c>
    </row>
    <row r="7628">
      <c r="A7628" s="104" t="inlineStr">
        <is>
          <t>2025/26</t>
        </is>
      </c>
      <c r="B7628" s="104" t="inlineStr">
        <is>
          <t>HC-064</t>
        </is>
      </c>
      <c r="C7628" s="104" t="inlineStr">
        <is>
          <t>P027</t>
        </is>
      </c>
      <c r="D7628" s="159" t="n">
        <v>3855</v>
      </c>
      <c r="E7628" s="160" t="n">
        <v>17946.27</v>
      </c>
      <c r="F7628" s="160" t="n">
        <v>5811.53</v>
      </c>
    </row>
    <row r="7629">
      <c r="A7629" s="104" t="inlineStr">
        <is>
          <t>2025/26</t>
        </is>
      </c>
      <c r="B7629" s="104" t="inlineStr">
        <is>
          <t>HC-064</t>
        </is>
      </c>
      <c r="C7629" s="104" t="inlineStr">
        <is>
          <t>P028</t>
        </is>
      </c>
      <c r="D7629" s="159" t="n">
        <v>5618</v>
      </c>
      <c r="E7629" s="160" t="n">
        <v>27754.22</v>
      </c>
      <c r="F7629" s="160" t="n">
        <v>9587.190000000001</v>
      </c>
    </row>
    <row r="7630">
      <c r="A7630" s="104" t="inlineStr">
        <is>
          <t>2025/26</t>
        </is>
      </c>
      <c r="B7630" s="104" t="inlineStr">
        <is>
          <t>HC-064</t>
        </is>
      </c>
      <c r="C7630" s="104" t="inlineStr">
        <is>
          <t>P029</t>
        </is>
      </c>
      <c r="D7630" s="159" t="n">
        <v>13037</v>
      </c>
      <c r="E7630" s="160" t="n">
        <v>26008.91</v>
      </c>
      <c r="F7630" s="160" t="n">
        <v>3931.13</v>
      </c>
    </row>
    <row r="7631">
      <c r="A7631" s="104" t="inlineStr">
        <is>
          <t>2025/26</t>
        </is>
      </c>
      <c r="B7631" s="104" t="inlineStr">
        <is>
          <t>HC-064</t>
        </is>
      </c>
      <c r="C7631" s="104" t="inlineStr">
        <is>
          <t>P030</t>
        </is>
      </c>
      <c r="D7631" s="159" t="n">
        <v>7181</v>
      </c>
      <c r="E7631" s="160" t="n">
        <v>22514</v>
      </c>
      <c r="F7631" s="160" t="n">
        <v>4375.03</v>
      </c>
    </row>
    <row r="7632">
      <c r="A7632" s="104" t="inlineStr">
        <is>
          <t>2025/26</t>
        </is>
      </c>
      <c r="B7632" s="104" t="inlineStr">
        <is>
          <t>HC-064</t>
        </is>
      </c>
      <c r="C7632" s="104" t="inlineStr">
        <is>
          <t>P031</t>
        </is>
      </c>
      <c r="D7632" s="159" t="n">
        <v>3350</v>
      </c>
      <c r="E7632" s="160" t="n">
        <v>17497.02</v>
      </c>
      <c r="F7632" s="160" t="n">
        <v>5288.88</v>
      </c>
    </row>
    <row r="7633">
      <c r="A7633" s="104" t="inlineStr">
        <is>
          <t>2025/26</t>
        </is>
      </c>
      <c r="B7633" s="104" t="inlineStr">
        <is>
          <t>HC-064</t>
        </is>
      </c>
      <c r="C7633" s="104" t="inlineStr">
        <is>
          <t>P032</t>
        </is>
      </c>
      <c r="D7633" s="159" t="n">
        <v>4217</v>
      </c>
      <c r="E7633" s="160" t="n">
        <v>10420.43</v>
      </c>
      <c r="F7633" s="160" t="n">
        <v>2362.01</v>
      </c>
    </row>
    <row r="7634">
      <c r="A7634" s="104" t="inlineStr">
        <is>
          <t>2025/26</t>
        </is>
      </c>
      <c r="B7634" s="104" t="inlineStr">
        <is>
          <t>HC-064</t>
        </is>
      </c>
      <c r="C7634" s="104" t="inlineStr">
        <is>
          <t>P033</t>
        </is>
      </c>
      <c r="D7634" s="159" t="n">
        <v>2757</v>
      </c>
      <c r="E7634" s="160" t="n">
        <v>8906.870000000001</v>
      </c>
      <c r="F7634" s="160" t="n">
        <v>2307.73</v>
      </c>
    </row>
    <row r="7635">
      <c r="A7635" s="104" t="inlineStr">
        <is>
          <t>2025/26</t>
        </is>
      </c>
      <c r="B7635" s="104" t="inlineStr">
        <is>
          <t>HC-064</t>
        </is>
      </c>
      <c r="C7635" s="104" t="inlineStr">
        <is>
          <t>P034</t>
        </is>
      </c>
      <c r="D7635" s="159" t="n">
        <v>1918</v>
      </c>
      <c r="E7635" s="160" t="n">
        <v>8371.58</v>
      </c>
      <c r="F7635" s="160" t="n">
        <v>2620.14</v>
      </c>
    </row>
    <row r="7636">
      <c r="A7636" s="104" t="inlineStr">
        <is>
          <t>2025/26</t>
        </is>
      </c>
      <c r="B7636" s="104" t="inlineStr">
        <is>
          <t>HC-064</t>
        </is>
      </c>
      <c r="C7636" s="104" t="inlineStr">
        <is>
          <t>P035</t>
        </is>
      </c>
      <c r="D7636" s="159" t="n">
        <v>2734</v>
      </c>
      <c r="E7636" s="160" t="n">
        <v>10135.23</v>
      </c>
      <c r="F7636" s="160" t="n">
        <v>2844.95</v>
      </c>
    </row>
    <row r="7637">
      <c r="A7637" s="104" t="inlineStr">
        <is>
          <t>2025/26</t>
        </is>
      </c>
      <c r="B7637" s="104" t="inlineStr">
        <is>
          <t>HC-064</t>
        </is>
      </c>
      <c r="C7637" s="104" t="inlineStr">
        <is>
          <t>P036</t>
        </is>
      </c>
      <c r="D7637" s="159" t="n">
        <v>2027</v>
      </c>
      <c r="E7637" s="160" t="n">
        <v>8092.76</v>
      </c>
      <c r="F7637" s="160" t="n">
        <v>2358.63</v>
      </c>
    </row>
    <row r="7638">
      <c r="A7638" s="104" t="inlineStr">
        <is>
          <t>2025/26</t>
        </is>
      </c>
      <c r="B7638" s="104" t="inlineStr">
        <is>
          <t>HC-064</t>
        </is>
      </c>
      <c r="C7638" s="104" t="inlineStr">
        <is>
          <t>P037</t>
        </is>
      </c>
      <c r="D7638" s="159" t="n">
        <v>3120</v>
      </c>
      <c r="E7638" s="160" t="n">
        <v>11259.49</v>
      </c>
      <c r="F7638" s="160" t="n">
        <v>3768.08</v>
      </c>
    </row>
    <row r="7639">
      <c r="A7639" s="104" t="inlineStr">
        <is>
          <t>2025/26</t>
        </is>
      </c>
      <c r="B7639" s="104" t="inlineStr">
        <is>
          <t>HC-064</t>
        </is>
      </c>
      <c r="C7639" s="104" t="inlineStr">
        <is>
          <t>P038</t>
        </is>
      </c>
      <c r="D7639" s="159" t="n">
        <v>1488</v>
      </c>
      <c r="E7639" s="160" t="n">
        <v>9752.66</v>
      </c>
      <c r="F7639" s="160" t="n">
        <v>3158.62</v>
      </c>
    </row>
    <row r="7640">
      <c r="A7640" s="104" t="inlineStr">
        <is>
          <t>2025/26</t>
        </is>
      </c>
      <c r="B7640" s="104" t="inlineStr">
        <is>
          <t>HC-064</t>
        </is>
      </c>
      <c r="C7640" s="104" t="inlineStr">
        <is>
          <t>P039</t>
        </is>
      </c>
      <c r="D7640" s="159" t="n">
        <v>1572</v>
      </c>
      <c r="E7640" s="160" t="n">
        <v>10303.72</v>
      </c>
      <c r="F7640" s="160" t="n">
        <v>3447.88</v>
      </c>
    </row>
    <row r="7641">
      <c r="A7641" s="104" t="inlineStr">
        <is>
          <t>2025/26</t>
        </is>
      </c>
      <c r="B7641" s="104" t="inlineStr">
        <is>
          <t>HC-064</t>
        </is>
      </c>
      <c r="C7641" s="104" t="inlineStr">
        <is>
          <t>P040</t>
        </is>
      </c>
      <c r="D7641" s="159" t="n">
        <v>585</v>
      </c>
      <c r="E7641" s="160" t="n">
        <v>4665.95</v>
      </c>
      <c r="F7641" s="160" t="n">
        <v>1511.09</v>
      </c>
    </row>
    <row r="7642">
      <c r="A7642" s="104" t="inlineStr">
        <is>
          <t>2025/26</t>
        </is>
      </c>
      <c r="B7642" s="104" t="inlineStr">
        <is>
          <t>HC-064</t>
        </is>
      </c>
      <c r="C7642" s="104" t="inlineStr">
        <is>
          <t>P041</t>
        </is>
      </c>
      <c r="D7642" s="159" t="n">
        <v>287</v>
      </c>
      <c r="E7642" s="160" t="n">
        <v>3247.62</v>
      </c>
      <c r="F7642" s="160" t="n">
        <v>1262.54</v>
      </c>
    </row>
    <row r="7643">
      <c r="A7643" s="104" t="inlineStr">
        <is>
          <t>2025/26</t>
        </is>
      </c>
      <c r="B7643" s="104" t="inlineStr">
        <is>
          <t>HC-064</t>
        </is>
      </c>
      <c r="C7643" s="104" t="inlineStr">
        <is>
          <t>P042</t>
        </is>
      </c>
      <c r="D7643" s="159" t="n">
        <v>522</v>
      </c>
      <c r="E7643" s="160" t="n">
        <v>2185.21</v>
      </c>
      <c r="F7643" s="160" t="n">
        <v>542.76</v>
      </c>
    </row>
    <row r="7644">
      <c r="A7644" s="104" t="inlineStr">
        <is>
          <t>2025/26</t>
        </is>
      </c>
      <c r="B7644" s="104" t="inlineStr">
        <is>
          <t>HC-065</t>
        </is>
      </c>
      <c r="C7644" s="104" t="inlineStr">
        <is>
          <t>P001</t>
        </is>
      </c>
      <c r="D7644" s="159" t="n">
        <v>7293</v>
      </c>
      <c r="E7644" s="160" t="n">
        <v>68598.34</v>
      </c>
      <c r="F7644" s="160" t="n">
        <v>24424.79</v>
      </c>
    </row>
    <row r="7645">
      <c r="A7645" s="104" t="inlineStr">
        <is>
          <t>2025/26</t>
        </is>
      </c>
      <c r="B7645" s="104" t="inlineStr">
        <is>
          <t>HC-065</t>
        </is>
      </c>
      <c r="C7645" s="104" t="inlineStr">
        <is>
          <t>P002</t>
        </is>
      </c>
      <c r="D7645" s="159" t="n">
        <v>10395</v>
      </c>
      <c r="E7645" s="160" t="n">
        <v>113574.21</v>
      </c>
      <c r="F7645" s="160" t="n">
        <v>42884.17</v>
      </c>
    </row>
    <row r="7646">
      <c r="A7646" s="104" t="inlineStr">
        <is>
          <t>2025/26</t>
        </is>
      </c>
      <c r="B7646" s="104" t="inlineStr">
        <is>
          <t>HC-065</t>
        </is>
      </c>
      <c r="C7646" s="104" t="inlineStr">
        <is>
          <t>P003</t>
        </is>
      </c>
      <c r="D7646" s="159" t="n">
        <v>14316</v>
      </c>
      <c r="E7646" s="160" t="n">
        <v>100640.32</v>
      </c>
      <c r="F7646" s="160" t="n">
        <v>33651.61</v>
      </c>
    </row>
    <row r="7647">
      <c r="A7647" s="104" t="inlineStr">
        <is>
          <t>2025/26</t>
        </is>
      </c>
      <c r="B7647" s="104" t="inlineStr">
        <is>
          <t>HC-065</t>
        </is>
      </c>
      <c r="C7647" s="104" t="inlineStr">
        <is>
          <t>P004</t>
        </is>
      </c>
      <c r="D7647" s="159" t="n">
        <v>6401</v>
      </c>
      <c r="E7647" s="160" t="n">
        <v>52298.65</v>
      </c>
      <c r="F7647" s="160" t="n">
        <v>16930.83</v>
      </c>
    </row>
    <row r="7648">
      <c r="A7648" s="104" t="inlineStr">
        <is>
          <t>2025/26</t>
        </is>
      </c>
      <c r="B7648" s="104" t="inlineStr">
        <is>
          <t>HC-065</t>
        </is>
      </c>
      <c r="C7648" s="104" t="inlineStr">
        <is>
          <t>P005</t>
        </is>
      </c>
      <c r="D7648" s="159" t="n">
        <v>14510</v>
      </c>
      <c r="E7648" s="160" t="n">
        <v>113034.77</v>
      </c>
      <c r="F7648" s="160" t="n">
        <v>35365.1</v>
      </c>
    </row>
    <row r="7649">
      <c r="A7649" s="104" t="inlineStr">
        <is>
          <t>2025/26</t>
        </is>
      </c>
      <c r="B7649" s="104" t="inlineStr">
        <is>
          <t>HC-065</t>
        </is>
      </c>
      <c r="C7649" s="104" t="inlineStr">
        <is>
          <t>P006</t>
        </is>
      </c>
      <c r="D7649" s="159" t="n">
        <v>12810</v>
      </c>
      <c r="E7649" s="160" t="n">
        <v>108309.73</v>
      </c>
      <c r="F7649" s="160" t="n">
        <v>31559.43</v>
      </c>
    </row>
    <row r="7650">
      <c r="A7650" s="104" t="inlineStr">
        <is>
          <t>2025/26</t>
        </is>
      </c>
      <c r="B7650" s="104" t="inlineStr">
        <is>
          <t>HC-065</t>
        </is>
      </c>
      <c r="C7650" s="104" t="inlineStr">
        <is>
          <t>P007</t>
        </is>
      </c>
      <c r="D7650" s="159" t="n">
        <v>13390</v>
      </c>
      <c r="E7650" s="160" t="n">
        <v>105575.78</v>
      </c>
      <c r="F7650" s="160" t="n">
        <v>28474.42</v>
      </c>
    </row>
    <row r="7651">
      <c r="A7651" s="104" t="inlineStr">
        <is>
          <t>2025/26</t>
        </is>
      </c>
      <c r="B7651" s="104" t="inlineStr">
        <is>
          <t>HC-065</t>
        </is>
      </c>
      <c r="C7651" s="104" t="inlineStr">
        <is>
          <t>P008</t>
        </is>
      </c>
      <c r="D7651" s="159" t="n">
        <v>10798</v>
      </c>
      <c r="E7651" s="160" t="n">
        <v>83100.88</v>
      </c>
      <c r="F7651" s="160" t="n">
        <v>30480.63</v>
      </c>
    </row>
    <row r="7652">
      <c r="A7652" s="104" t="inlineStr">
        <is>
          <t>2025/26</t>
        </is>
      </c>
      <c r="B7652" s="104" t="inlineStr">
        <is>
          <t>HC-065</t>
        </is>
      </c>
      <c r="C7652" s="104" t="inlineStr">
        <is>
          <t>P009</t>
        </is>
      </c>
      <c r="D7652" s="159" t="n">
        <v>460</v>
      </c>
      <c r="E7652" s="160" t="n">
        <v>6075.97</v>
      </c>
      <c r="F7652" s="160" t="n">
        <v>2462.74</v>
      </c>
    </row>
    <row r="7653">
      <c r="A7653" s="104" t="inlineStr">
        <is>
          <t>2025/26</t>
        </is>
      </c>
      <c r="B7653" s="104" t="inlineStr">
        <is>
          <t>HC-065</t>
        </is>
      </c>
      <c r="C7653" s="104" t="inlineStr">
        <is>
          <t>P010</t>
        </is>
      </c>
      <c r="D7653" s="159" t="n">
        <v>14071</v>
      </c>
      <c r="E7653" s="160" t="n">
        <v>86880.83</v>
      </c>
      <c r="F7653" s="160" t="n">
        <v>28117.29</v>
      </c>
    </row>
    <row r="7654">
      <c r="A7654" s="104" t="inlineStr">
        <is>
          <t>2025/26</t>
        </is>
      </c>
      <c r="B7654" s="104" t="inlineStr">
        <is>
          <t>HC-065</t>
        </is>
      </c>
      <c r="C7654" s="104" t="inlineStr">
        <is>
          <t>P011</t>
        </is>
      </c>
      <c r="D7654" s="159" t="n">
        <v>13618</v>
      </c>
      <c r="E7654" s="160" t="n">
        <v>41403.65</v>
      </c>
      <c r="F7654" s="160" t="n">
        <v>9829.629999999999</v>
      </c>
    </row>
    <row r="7655">
      <c r="A7655" s="104" t="inlineStr">
        <is>
          <t>2025/26</t>
        </is>
      </c>
      <c r="B7655" s="104" t="inlineStr">
        <is>
          <t>HC-065</t>
        </is>
      </c>
      <c r="C7655" s="104" t="inlineStr">
        <is>
          <t>P012</t>
        </is>
      </c>
      <c r="D7655" s="159" t="n">
        <v>14417</v>
      </c>
      <c r="E7655" s="160" t="n">
        <v>56153.49</v>
      </c>
      <c r="F7655" s="160" t="n">
        <v>16962.42</v>
      </c>
    </row>
    <row r="7656">
      <c r="A7656" s="104" t="inlineStr">
        <is>
          <t>2025/26</t>
        </is>
      </c>
      <c r="B7656" s="104" t="inlineStr">
        <is>
          <t>HC-065</t>
        </is>
      </c>
      <c r="C7656" s="104" t="inlineStr">
        <is>
          <t>P013</t>
        </is>
      </c>
      <c r="D7656" s="159" t="n">
        <v>15045</v>
      </c>
      <c r="E7656" s="160" t="n">
        <v>54315.94</v>
      </c>
      <c r="F7656" s="160" t="n">
        <v>14063.37</v>
      </c>
    </row>
    <row r="7657">
      <c r="A7657" s="104" t="inlineStr">
        <is>
          <t>2025/26</t>
        </is>
      </c>
      <c r="B7657" s="104" t="inlineStr">
        <is>
          <t>HC-065</t>
        </is>
      </c>
      <c r="C7657" s="104" t="inlineStr">
        <is>
          <t>P014</t>
        </is>
      </c>
      <c r="D7657" s="159" t="n">
        <v>15964</v>
      </c>
      <c r="E7657" s="160" t="n">
        <v>65208.28</v>
      </c>
      <c r="F7657" s="160" t="n">
        <v>18288.65</v>
      </c>
    </row>
    <row r="7658">
      <c r="A7658" s="104" t="inlineStr">
        <is>
          <t>2025/26</t>
        </is>
      </c>
      <c r="B7658" s="104" t="inlineStr">
        <is>
          <t>HC-065</t>
        </is>
      </c>
      <c r="C7658" s="104" t="inlineStr">
        <is>
          <t>P015</t>
        </is>
      </c>
      <c r="D7658" s="159" t="n">
        <v>11507</v>
      </c>
      <c r="E7658" s="160" t="n">
        <v>56846.82</v>
      </c>
      <c r="F7658" s="160" t="n">
        <v>19010.21</v>
      </c>
    </row>
    <row r="7659">
      <c r="A7659" s="104" t="inlineStr">
        <is>
          <t>2025/26</t>
        </is>
      </c>
      <c r="B7659" s="104" t="inlineStr">
        <is>
          <t>HC-065</t>
        </is>
      </c>
      <c r="C7659" s="104" t="inlineStr">
        <is>
          <t>P016</t>
        </is>
      </c>
      <c r="D7659" s="159" t="n">
        <v>6355</v>
      </c>
      <c r="E7659" s="160" t="n">
        <v>41053.29</v>
      </c>
      <c r="F7659" s="160" t="n">
        <v>12842.18</v>
      </c>
    </row>
    <row r="7660">
      <c r="A7660" s="104" t="inlineStr">
        <is>
          <t>2025/26</t>
        </is>
      </c>
      <c r="B7660" s="104" t="inlineStr">
        <is>
          <t>HC-065</t>
        </is>
      </c>
      <c r="C7660" s="104" t="inlineStr">
        <is>
          <t>P017</t>
        </is>
      </c>
      <c r="D7660" s="159" t="n">
        <v>5498</v>
      </c>
      <c r="E7660" s="160" t="n">
        <v>39176.37</v>
      </c>
      <c r="F7660" s="160" t="n">
        <v>13524.31</v>
      </c>
    </row>
    <row r="7661">
      <c r="A7661" s="104" t="inlineStr">
        <is>
          <t>2025/26</t>
        </is>
      </c>
      <c r="B7661" s="104" t="inlineStr">
        <is>
          <t>HC-065</t>
        </is>
      </c>
      <c r="C7661" s="104" t="inlineStr">
        <is>
          <t>P018</t>
        </is>
      </c>
      <c r="D7661" s="159" t="n">
        <v>13011</v>
      </c>
      <c r="E7661" s="160" t="n">
        <v>35838.28</v>
      </c>
      <c r="F7661" s="160" t="n">
        <v>7733.12</v>
      </c>
    </row>
    <row r="7662">
      <c r="A7662" s="104" t="inlineStr">
        <is>
          <t>2025/26</t>
        </is>
      </c>
      <c r="B7662" s="104" t="inlineStr">
        <is>
          <t>HC-065</t>
        </is>
      </c>
      <c r="C7662" s="104" t="inlineStr">
        <is>
          <t>P019</t>
        </is>
      </c>
      <c r="D7662" s="159" t="n">
        <v>16566</v>
      </c>
      <c r="E7662" s="160" t="n">
        <v>44065.39</v>
      </c>
      <c r="F7662" s="160" t="n">
        <v>11407.74</v>
      </c>
    </row>
    <row r="7663">
      <c r="A7663" s="104" t="inlineStr">
        <is>
          <t>2025/26</t>
        </is>
      </c>
      <c r="B7663" s="104" t="inlineStr">
        <is>
          <t>HC-065</t>
        </is>
      </c>
      <c r="C7663" s="104" t="inlineStr">
        <is>
          <t>P020</t>
        </is>
      </c>
      <c r="D7663" s="159" t="n">
        <v>11403</v>
      </c>
      <c r="E7663" s="160" t="n">
        <v>30329.6</v>
      </c>
      <c r="F7663" s="160" t="n">
        <v>7853.47</v>
      </c>
    </row>
    <row r="7664">
      <c r="A7664" s="104" t="inlineStr">
        <is>
          <t>2025/26</t>
        </is>
      </c>
      <c r="B7664" s="104" t="inlineStr">
        <is>
          <t>HC-065</t>
        </is>
      </c>
      <c r="C7664" s="104" t="inlineStr">
        <is>
          <t>P021</t>
        </is>
      </c>
      <c r="D7664" s="159" t="n">
        <v>16344</v>
      </c>
      <c r="E7664" s="160" t="n">
        <v>55896.05</v>
      </c>
      <c r="F7664" s="160" t="n">
        <v>15678.2</v>
      </c>
    </row>
    <row r="7665">
      <c r="A7665" s="104" t="inlineStr">
        <is>
          <t>2025/26</t>
        </is>
      </c>
      <c r="B7665" s="104" t="inlineStr">
        <is>
          <t>HC-065</t>
        </is>
      </c>
      <c r="C7665" s="104" t="inlineStr">
        <is>
          <t>P022</t>
        </is>
      </c>
      <c r="D7665" s="159" t="n">
        <v>14473</v>
      </c>
      <c r="E7665" s="160" t="n">
        <v>46752.67</v>
      </c>
      <c r="F7665" s="160" t="n">
        <v>12609.21</v>
      </c>
    </row>
    <row r="7666">
      <c r="A7666" s="104" t="inlineStr">
        <is>
          <t>2025/26</t>
        </is>
      </c>
      <c r="B7666" s="104" t="inlineStr">
        <is>
          <t>HC-065</t>
        </is>
      </c>
      <c r="C7666" s="104" t="inlineStr">
        <is>
          <t>P023</t>
        </is>
      </c>
      <c r="D7666" s="159" t="n">
        <v>16418</v>
      </c>
      <c r="E7666" s="160" t="n">
        <v>34315.57</v>
      </c>
      <c r="F7666" s="160" t="n">
        <v>6664.27</v>
      </c>
    </row>
    <row r="7667">
      <c r="A7667" s="104" t="inlineStr">
        <is>
          <t>2025/26</t>
        </is>
      </c>
      <c r="B7667" s="104" t="inlineStr">
        <is>
          <t>HC-065</t>
        </is>
      </c>
      <c r="C7667" s="104" t="inlineStr">
        <is>
          <t>P024</t>
        </is>
      </c>
      <c r="D7667" s="159" t="n">
        <v>17846</v>
      </c>
      <c r="E7667" s="160" t="n">
        <v>40689.39</v>
      </c>
      <c r="F7667" s="160" t="n">
        <v>8341.629999999999</v>
      </c>
    </row>
    <row r="7668">
      <c r="A7668" s="104" t="inlineStr">
        <is>
          <t>2025/26</t>
        </is>
      </c>
      <c r="B7668" s="104" t="inlineStr">
        <is>
          <t>HC-065</t>
        </is>
      </c>
      <c r="C7668" s="104" t="inlineStr">
        <is>
          <t>P025</t>
        </is>
      </c>
      <c r="D7668" s="159" t="n">
        <v>14980</v>
      </c>
      <c r="E7668" s="160" t="n">
        <v>59767.15</v>
      </c>
      <c r="F7668" s="160" t="n">
        <v>21920.26</v>
      </c>
    </row>
    <row r="7669">
      <c r="A7669" s="104" t="inlineStr">
        <is>
          <t>2025/26</t>
        </is>
      </c>
      <c r="B7669" s="104" t="inlineStr">
        <is>
          <t>HC-065</t>
        </is>
      </c>
      <c r="C7669" s="104" t="inlineStr">
        <is>
          <t>P026</t>
        </is>
      </c>
      <c r="D7669" s="159" t="n">
        <v>8892</v>
      </c>
      <c r="E7669" s="160" t="n">
        <v>41393.79</v>
      </c>
      <c r="F7669" s="160" t="n">
        <v>13395.73</v>
      </c>
    </row>
    <row r="7670">
      <c r="A7670" s="104" t="inlineStr">
        <is>
          <t>2025/26</t>
        </is>
      </c>
      <c r="B7670" s="104" t="inlineStr">
        <is>
          <t>HC-065</t>
        </is>
      </c>
      <c r="C7670" s="104" t="inlineStr">
        <is>
          <t>P027</t>
        </is>
      </c>
      <c r="D7670" s="159" t="n">
        <v>7462</v>
      </c>
      <c r="E7670" s="160" t="n">
        <v>34740.22</v>
      </c>
      <c r="F7670" s="160" t="n">
        <v>11244.42</v>
      </c>
    </row>
    <row r="7671">
      <c r="A7671" s="104" t="inlineStr">
        <is>
          <t>2025/26</t>
        </is>
      </c>
      <c r="B7671" s="104" t="inlineStr">
        <is>
          <t>HC-065</t>
        </is>
      </c>
      <c r="C7671" s="104" t="inlineStr">
        <is>
          <t>P028</t>
        </is>
      </c>
      <c r="D7671" s="159" t="n">
        <v>10447</v>
      </c>
      <c r="E7671" s="160" t="n">
        <v>51610.25</v>
      </c>
      <c r="F7671" s="160" t="n">
        <v>17815.49</v>
      </c>
    </row>
    <row r="7672">
      <c r="A7672" s="104" t="inlineStr">
        <is>
          <t>2025/26</t>
        </is>
      </c>
      <c r="B7672" s="104" t="inlineStr">
        <is>
          <t>HC-065</t>
        </is>
      </c>
      <c r="C7672" s="104" t="inlineStr">
        <is>
          <t>P029</t>
        </is>
      </c>
      <c r="D7672" s="159" t="n">
        <v>24746</v>
      </c>
      <c r="E7672" s="160" t="n">
        <v>49368.74</v>
      </c>
      <c r="F7672" s="160" t="n">
        <v>7455.81</v>
      </c>
    </row>
    <row r="7673">
      <c r="A7673" s="104" t="inlineStr">
        <is>
          <t>2025/26</t>
        </is>
      </c>
      <c r="B7673" s="104" t="inlineStr">
        <is>
          <t>HC-065</t>
        </is>
      </c>
      <c r="C7673" s="104" t="inlineStr">
        <is>
          <t>P030</t>
        </is>
      </c>
      <c r="D7673" s="159" t="n">
        <v>13998</v>
      </c>
      <c r="E7673" s="160" t="n">
        <v>43889.49</v>
      </c>
      <c r="F7673" s="160" t="n">
        <v>8523.35</v>
      </c>
    </row>
    <row r="7674">
      <c r="A7674" s="104" t="inlineStr">
        <is>
          <t>2025/26</t>
        </is>
      </c>
      <c r="B7674" s="104" t="inlineStr">
        <is>
          <t>HC-065</t>
        </is>
      </c>
      <c r="C7674" s="104" t="inlineStr">
        <is>
          <t>P031</t>
        </is>
      </c>
      <c r="D7674" s="159" t="n">
        <v>6357</v>
      </c>
      <c r="E7674" s="160" t="n">
        <v>33216.37</v>
      </c>
      <c r="F7674" s="160" t="n">
        <v>10032.62</v>
      </c>
    </row>
    <row r="7675">
      <c r="A7675" s="104" t="inlineStr">
        <is>
          <t>2025/26</t>
        </is>
      </c>
      <c r="B7675" s="104" t="inlineStr">
        <is>
          <t>HC-065</t>
        </is>
      </c>
      <c r="C7675" s="104" t="inlineStr">
        <is>
          <t>P032</t>
        </is>
      </c>
      <c r="D7675" s="159" t="n">
        <v>8086</v>
      </c>
      <c r="E7675" s="160" t="n">
        <v>19971.59</v>
      </c>
      <c r="F7675" s="160" t="n">
        <v>4524.54</v>
      </c>
    </row>
    <row r="7676">
      <c r="A7676" s="104" t="inlineStr">
        <is>
          <t>2025/26</t>
        </is>
      </c>
      <c r="B7676" s="104" t="inlineStr">
        <is>
          <t>HC-065</t>
        </is>
      </c>
      <c r="C7676" s="104" t="inlineStr">
        <is>
          <t>P033</t>
        </is>
      </c>
      <c r="D7676" s="159" t="n">
        <v>5279</v>
      </c>
      <c r="E7676" s="160" t="n">
        <v>17050.38</v>
      </c>
      <c r="F7676" s="160" t="n">
        <v>4414.35</v>
      </c>
    </row>
    <row r="7677">
      <c r="A7677" s="104" t="inlineStr">
        <is>
          <t>2025/26</t>
        </is>
      </c>
      <c r="B7677" s="104" t="inlineStr">
        <is>
          <t>HC-065</t>
        </is>
      </c>
      <c r="C7677" s="104" t="inlineStr">
        <is>
          <t>P034</t>
        </is>
      </c>
      <c r="D7677" s="159" t="n">
        <v>3825</v>
      </c>
      <c r="E7677" s="160" t="n">
        <v>16709.5</v>
      </c>
      <c r="F7677" s="160" t="n">
        <v>5227.76</v>
      </c>
    </row>
    <row r="7678">
      <c r="A7678" s="104" t="inlineStr">
        <is>
          <t>2025/26</t>
        </is>
      </c>
      <c r="B7678" s="104" t="inlineStr">
        <is>
          <t>HC-065</t>
        </is>
      </c>
      <c r="C7678" s="104" t="inlineStr">
        <is>
          <t>P035</t>
        </is>
      </c>
      <c r="D7678" s="159" t="n">
        <v>5001</v>
      </c>
      <c r="E7678" s="160" t="n">
        <v>18529.41</v>
      </c>
      <c r="F7678" s="160" t="n">
        <v>5196.65</v>
      </c>
    </row>
    <row r="7679">
      <c r="A7679" s="104" t="inlineStr">
        <is>
          <t>2025/26</t>
        </is>
      </c>
      <c r="B7679" s="104" t="inlineStr">
        <is>
          <t>HC-065</t>
        </is>
      </c>
      <c r="C7679" s="104" t="inlineStr">
        <is>
          <t>P036</t>
        </is>
      </c>
      <c r="D7679" s="159" t="n">
        <v>3918</v>
      </c>
      <c r="E7679" s="160" t="n">
        <v>15634.29</v>
      </c>
      <c r="F7679" s="160" t="n">
        <v>4554.15</v>
      </c>
    </row>
    <row r="7680">
      <c r="A7680" s="104" t="inlineStr">
        <is>
          <t>2025/26</t>
        </is>
      </c>
      <c r="B7680" s="104" t="inlineStr">
        <is>
          <t>HC-065</t>
        </is>
      </c>
      <c r="C7680" s="104" t="inlineStr">
        <is>
          <t>P037</t>
        </is>
      </c>
      <c r="D7680" s="159" t="n">
        <v>5875</v>
      </c>
      <c r="E7680" s="160" t="n">
        <v>21203.91</v>
      </c>
      <c r="F7680" s="160" t="n">
        <v>7092.75</v>
      </c>
    </row>
    <row r="7681">
      <c r="A7681" s="104" t="inlineStr">
        <is>
          <t>2025/26</t>
        </is>
      </c>
      <c r="B7681" s="104" t="inlineStr">
        <is>
          <t>HC-065</t>
        </is>
      </c>
      <c r="C7681" s="104" t="inlineStr">
        <is>
          <t>P038</t>
        </is>
      </c>
      <c r="D7681" s="159" t="n">
        <v>2909</v>
      </c>
      <c r="E7681" s="160" t="n">
        <v>19075.86</v>
      </c>
      <c r="F7681" s="160" t="n">
        <v>6173.53</v>
      </c>
    </row>
    <row r="7682">
      <c r="A7682" s="104" t="inlineStr">
        <is>
          <t>2025/26</t>
        </is>
      </c>
      <c r="B7682" s="104" t="inlineStr">
        <is>
          <t>HC-065</t>
        </is>
      </c>
      <c r="C7682" s="104" t="inlineStr">
        <is>
          <t>P039</t>
        </is>
      </c>
      <c r="D7682" s="159" t="n">
        <v>3103</v>
      </c>
      <c r="E7682" s="160" t="n">
        <v>20346.26</v>
      </c>
      <c r="F7682" s="160" t="n">
        <v>6804.06</v>
      </c>
    </row>
    <row r="7683">
      <c r="A7683" s="104" t="inlineStr">
        <is>
          <t>2025/26</t>
        </is>
      </c>
      <c r="B7683" s="104" t="inlineStr">
        <is>
          <t>HC-065</t>
        </is>
      </c>
      <c r="C7683" s="104" t="inlineStr">
        <is>
          <t>P040</t>
        </is>
      </c>
      <c r="D7683" s="159" t="n">
        <v>1077</v>
      </c>
      <c r="E7683" s="160" t="n">
        <v>8590.969999999999</v>
      </c>
      <c r="F7683" s="160" t="n">
        <v>2780.41</v>
      </c>
    </row>
    <row r="7684">
      <c r="A7684" s="104" t="inlineStr">
        <is>
          <t>2025/26</t>
        </is>
      </c>
      <c r="B7684" s="104" t="inlineStr">
        <is>
          <t>HC-065</t>
        </is>
      </c>
      <c r="C7684" s="104" t="inlineStr">
        <is>
          <t>P041</t>
        </is>
      </c>
      <c r="D7684" s="159" t="n">
        <v>583</v>
      </c>
      <c r="E7684" s="160" t="n">
        <v>6590.79</v>
      </c>
      <c r="F7684" s="160" t="n">
        <v>2563.32</v>
      </c>
    </row>
    <row r="7685">
      <c r="A7685" s="104" t="inlineStr">
        <is>
          <t>2025/26</t>
        </is>
      </c>
      <c r="B7685" s="104" t="inlineStr">
        <is>
          <t>HC-065</t>
        </is>
      </c>
      <c r="C7685" s="104" t="inlineStr">
        <is>
          <t>P042</t>
        </is>
      </c>
      <c r="D7685" s="159" t="n">
        <v>1068</v>
      </c>
      <c r="E7685" s="160" t="n">
        <v>4461.81</v>
      </c>
      <c r="F7685" s="160" t="n">
        <v>1108.92</v>
      </c>
    </row>
    <row r="7686">
      <c r="A7686" s="104" t="inlineStr">
        <is>
          <t>2025/26</t>
        </is>
      </c>
      <c r="B7686" s="104" t="inlineStr">
        <is>
          <t>HC-066</t>
        </is>
      </c>
      <c r="C7686" s="104" t="inlineStr">
        <is>
          <t>P001</t>
        </is>
      </c>
      <c r="D7686" s="159" t="n">
        <v>5838</v>
      </c>
      <c r="E7686" s="160" t="n">
        <v>54900.71</v>
      </c>
      <c r="F7686" s="160" t="n">
        <v>23096.55</v>
      </c>
    </row>
    <row r="7687">
      <c r="A7687" s="104" t="inlineStr">
        <is>
          <t>2025/26</t>
        </is>
      </c>
      <c r="B7687" s="104" t="inlineStr">
        <is>
          <t>HC-066</t>
        </is>
      </c>
      <c r="C7687" s="104" t="inlineStr">
        <is>
          <t>P002</t>
        </is>
      </c>
      <c r="D7687" s="159" t="n">
        <v>8410</v>
      </c>
      <c r="E7687" s="160" t="n">
        <v>91866.09</v>
      </c>
      <c r="F7687" s="160" t="n">
        <v>40905.39</v>
      </c>
    </row>
    <row r="7688">
      <c r="A7688" s="104" t="inlineStr">
        <is>
          <t>2025/26</t>
        </is>
      </c>
      <c r="B7688" s="104" t="inlineStr">
        <is>
          <t>HC-066</t>
        </is>
      </c>
      <c r="C7688" s="104" t="inlineStr">
        <is>
          <t>P003</t>
        </is>
      </c>
      <c r="D7688" s="159" t="n">
        <v>11450</v>
      </c>
      <c r="E7688" s="160" t="n">
        <v>80505.44</v>
      </c>
      <c r="F7688" s="160" t="n">
        <v>31823.56</v>
      </c>
    </row>
    <row r="7689">
      <c r="A7689" s="104" t="inlineStr">
        <is>
          <t>2025/26</t>
        </is>
      </c>
      <c r="B7689" s="104" t="inlineStr">
        <is>
          <t>HC-066</t>
        </is>
      </c>
      <c r="C7689" s="104" t="inlineStr">
        <is>
          <t>P004</t>
        </is>
      </c>
      <c r="D7689" s="159" t="n">
        <v>5193</v>
      </c>
      <c r="E7689" s="160" t="n">
        <v>42432.53</v>
      </c>
      <c r="F7689" s="160" t="n">
        <v>16230.58</v>
      </c>
    </row>
    <row r="7690">
      <c r="A7690" s="104" t="inlineStr">
        <is>
          <t>2025/26</t>
        </is>
      </c>
      <c r="B7690" s="104" t="inlineStr">
        <is>
          <t>HC-066</t>
        </is>
      </c>
      <c r="C7690" s="104" t="inlineStr">
        <is>
          <t>P005</t>
        </is>
      </c>
      <c r="D7690" s="159" t="n">
        <v>10810</v>
      </c>
      <c r="E7690" s="160" t="n">
        <v>84205.17</v>
      </c>
      <c r="F7690" s="160" t="n">
        <v>31062.88</v>
      </c>
    </row>
    <row r="7691">
      <c r="A7691" s="104" t="inlineStr">
        <is>
          <t>2025/26</t>
        </is>
      </c>
      <c r="B7691" s="104" t="inlineStr">
        <is>
          <t>HC-066</t>
        </is>
      </c>
      <c r="C7691" s="104" t="inlineStr">
        <is>
          <t>P006</t>
        </is>
      </c>
      <c r="D7691" s="159" t="n">
        <v>10006</v>
      </c>
      <c r="E7691" s="160" t="n">
        <v>84619.05</v>
      </c>
      <c r="F7691" s="160" t="n">
        <v>29099.63</v>
      </c>
    </row>
    <row r="7692">
      <c r="A7692" s="104" t="inlineStr">
        <is>
          <t>2025/26</t>
        </is>
      </c>
      <c r="B7692" s="104" t="inlineStr">
        <is>
          <t>HC-066</t>
        </is>
      </c>
      <c r="C7692" s="104" t="inlineStr">
        <is>
          <t>P007</t>
        </is>
      </c>
      <c r="D7692" s="159" t="n">
        <v>9868</v>
      </c>
      <c r="E7692" s="160" t="n">
        <v>77799.46000000001</v>
      </c>
      <c r="F7692" s="160" t="n">
        <v>24759.46</v>
      </c>
    </row>
    <row r="7693">
      <c r="A7693" s="104" t="inlineStr">
        <is>
          <t>2025/26</t>
        </is>
      </c>
      <c r="B7693" s="104" t="inlineStr">
        <is>
          <t>HC-066</t>
        </is>
      </c>
      <c r="C7693" s="104" t="inlineStr">
        <is>
          <t>P008</t>
        </is>
      </c>
      <c r="D7693" s="159" t="n">
        <v>8324</v>
      </c>
      <c r="E7693" s="160" t="n">
        <v>64044.38</v>
      </c>
      <c r="F7693" s="160" t="n">
        <v>27676.68</v>
      </c>
    </row>
    <row r="7694">
      <c r="A7694" s="104" t="inlineStr">
        <is>
          <t>2025/26</t>
        </is>
      </c>
      <c r="B7694" s="104" t="inlineStr">
        <is>
          <t>HC-066</t>
        </is>
      </c>
      <c r="C7694" s="104" t="inlineStr">
        <is>
          <t>P009</t>
        </is>
      </c>
      <c r="D7694" s="159" t="n">
        <v>334</v>
      </c>
      <c r="E7694" s="160" t="n">
        <v>4415.49</v>
      </c>
      <c r="F7694" s="160" t="n">
        <v>1995.84</v>
      </c>
    </row>
    <row r="7695">
      <c r="A7695" s="104" t="inlineStr">
        <is>
          <t>2025/26</t>
        </is>
      </c>
      <c r="B7695" s="104" t="inlineStr">
        <is>
          <t>HC-066</t>
        </is>
      </c>
      <c r="C7695" s="104" t="inlineStr">
        <is>
          <t>P010</t>
        </is>
      </c>
      <c r="D7695" s="159" t="n">
        <v>11281</v>
      </c>
      <c r="E7695" s="160" t="n">
        <v>69661.02</v>
      </c>
      <c r="F7695" s="160" t="n">
        <v>26612.96</v>
      </c>
    </row>
    <row r="7696">
      <c r="A7696" s="104" t="inlineStr">
        <is>
          <t>2025/26</t>
        </is>
      </c>
      <c r="B7696" s="104" t="inlineStr">
        <is>
          <t>HC-066</t>
        </is>
      </c>
      <c r="C7696" s="104" t="inlineStr">
        <is>
          <t>P011</t>
        </is>
      </c>
      <c r="D7696" s="159" t="n">
        <v>10321</v>
      </c>
      <c r="E7696" s="160" t="n">
        <v>31376.01</v>
      </c>
      <c r="F7696" s="160" t="n">
        <v>8791.370000000001</v>
      </c>
    </row>
    <row r="7697">
      <c r="A7697" s="104" t="inlineStr">
        <is>
          <t>2025/26</t>
        </is>
      </c>
      <c r="B7697" s="104" t="inlineStr">
        <is>
          <t>HC-066</t>
        </is>
      </c>
      <c r="C7697" s="104" t="inlineStr">
        <is>
          <t>P012</t>
        </is>
      </c>
      <c r="D7697" s="159" t="n">
        <v>10733</v>
      </c>
      <c r="E7697" s="160" t="n">
        <v>41802.17</v>
      </c>
      <c r="F7697" s="160" t="n">
        <v>14908.85</v>
      </c>
    </row>
    <row r="7698">
      <c r="A7698" s="104" t="inlineStr">
        <is>
          <t>2025/26</t>
        </is>
      </c>
      <c r="B7698" s="104" t="inlineStr">
        <is>
          <t>HC-066</t>
        </is>
      </c>
      <c r="C7698" s="104" t="inlineStr">
        <is>
          <t>P013</t>
        </is>
      </c>
      <c r="D7698" s="159" t="n">
        <v>11629</v>
      </c>
      <c r="E7698" s="160" t="n">
        <v>41981.95</v>
      </c>
      <c r="F7698" s="160" t="n">
        <v>12820.01</v>
      </c>
    </row>
    <row r="7699">
      <c r="A7699" s="104" t="inlineStr">
        <is>
          <t>2025/26</t>
        </is>
      </c>
      <c r="B7699" s="104" t="inlineStr">
        <is>
          <t>HC-066</t>
        </is>
      </c>
      <c r="C7699" s="104" t="inlineStr">
        <is>
          <t>P014</t>
        </is>
      </c>
      <c r="D7699" s="159" t="n">
        <v>13267</v>
      </c>
      <c r="E7699" s="160" t="n">
        <v>54194.72</v>
      </c>
      <c r="F7699" s="160" t="n">
        <v>17963.79</v>
      </c>
    </row>
    <row r="7700">
      <c r="A7700" s="104" t="inlineStr">
        <is>
          <t>2025/26</t>
        </is>
      </c>
      <c r="B7700" s="104" t="inlineStr">
        <is>
          <t>HC-066</t>
        </is>
      </c>
      <c r="C7700" s="104" t="inlineStr">
        <is>
          <t>P015</t>
        </is>
      </c>
      <c r="D7700" s="159" t="n">
        <v>8769</v>
      </c>
      <c r="E7700" s="160" t="n">
        <v>43326.41</v>
      </c>
      <c r="F7700" s="160" t="n">
        <v>17111.28</v>
      </c>
    </row>
    <row r="7701">
      <c r="A7701" s="104" t="inlineStr">
        <is>
          <t>2025/26</t>
        </is>
      </c>
      <c r="B7701" s="104" t="inlineStr">
        <is>
          <t>HC-066</t>
        </is>
      </c>
      <c r="C7701" s="104" t="inlineStr">
        <is>
          <t>P016</t>
        </is>
      </c>
      <c r="D7701" s="159" t="n">
        <v>4744</v>
      </c>
      <c r="E7701" s="160" t="n">
        <v>30631.57</v>
      </c>
      <c r="F7701" s="160" t="n">
        <v>11296.77</v>
      </c>
    </row>
    <row r="7702">
      <c r="A7702" s="104" t="inlineStr">
        <is>
          <t>2025/26</t>
        </is>
      </c>
      <c r="B7702" s="104" t="inlineStr">
        <is>
          <t>HC-066</t>
        </is>
      </c>
      <c r="C7702" s="104" t="inlineStr">
        <is>
          <t>P017</t>
        </is>
      </c>
      <c r="D7702" s="159" t="n">
        <v>4077</v>
      </c>
      <c r="E7702" s="160" t="n">
        <v>29050.9</v>
      </c>
      <c r="F7702" s="160" t="n">
        <v>11839.27</v>
      </c>
    </row>
    <row r="7703">
      <c r="A7703" s="104" t="inlineStr">
        <is>
          <t>2025/26</t>
        </is>
      </c>
      <c r="B7703" s="104" t="inlineStr">
        <is>
          <t>HC-066</t>
        </is>
      </c>
      <c r="C7703" s="104" t="inlineStr">
        <is>
          <t>P018</t>
        </is>
      </c>
      <c r="D7703" s="159" t="n">
        <v>9973</v>
      </c>
      <c r="E7703" s="160" t="n">
        <v>27477.92</v>
      </c>
      <c r="F7703" s="160" t="n">
        <v>7000.75</v>
      </c>
    </row>
    <row r="7704">
      <c r="A7704" s="104" t="inlineStr">
        <is>
          <t>2025/26</t>
        </is>
      </c>
      <c r="B7704" s="104" t="inlineStr">
        <is>
          <t>HC-066</t>
        </is>
      </c>
      <c r="C7704" s="104" t="inlineStr">
        <is>
          <t>P019</t>
        </is>
      </c>
      <c r="D7704" s="159" t="n">
        <v>13173</v>
      </c>
      <c r="E7704" s="160" t="n">
        <v>35041.24</v>
      </c>
      <c r="F7704" s="160" t="n">
        <v>10708.6</v>
      </c>
    </row>
    <row r="7705">
      <c r="A7705" s="104" t="inlineStr">
        <is>
          <t>2025/26</t>
        </is>
      </c>
      <c r="B7705" s="104" t="inlineStr">
        <is>
          <t>HC-066</t>
        </is>
      </c>
      <c r="C7705" s="104" t="inlineStr">
        <is>
          <t>P020</t>
        </is>
      </c>
      <c r="D7705" s="159" t="n">
        <v>8774</v>
      </c>
      <c r="E7705" s="160" t="n">
        <v>23334.64</v>
      </c>
      <c r="F7705" s="160" t="n">
        <v>7133.42</v>
      </c>
    </row>
    <row r="7706">
      <c r="A7706" s="104" t="inlineStr">
        <is>
          <t>2025/26</t>
        </is>
      </c>
      <c r="B7706" s="104" t="inlineStr">
        <is>
          <t>HC-066</t>
        </is>
      </c>
      <c r="C7706" s="104" t="inlineStr">
        <is>
          <t>P021</t>
        </is>
      </c>
      <c r="D7706" s="159" t="n">
        <v>12692</v>
      </c>
      <c r="E7706" s="160" t="n">
        <v>43405.14</v>
      </c>
      <c r="F7706" s="160" t="n">
        <v>14372.65</v>
      </c>
    </row>
    <row r="7707">
      <c r="A7707" s="104" t="inlineStr">
        <is>
          <t>2025/26</t>
        </is>
      </c>
      <c r="B7707" s="104" t="inlineStr">
        <is>
          <t>HC-066</t>
        </is>
      </c>
      <c r="C7707" s="104" t="inlineStr">
        <is>
          <t>P022</t>
        </is>
      </c>
      <c r="D7707" s="159" t="n">
        <v>10670</v>
      </c>
      <c r="E7707" s="160" t="n">
        <v>34465.35</v>
      </c>
      <c r="F7707" s="160" t="n">
        <v>10956.18</v>
      </c>
    </row>
    <row r="7708">
      <c r="A7708" s="104" t="inlineStr">
        <is>
          <t>2025/26</t>
        </is>
      </c>
      <c r="B7708" s="104" t="inlineStr">
        <is>
          <t>HC-066</t>
        </is>
      </c>
      <c r="C7708" s="104" t="inlineStr">
        <is>
          <t>P023</t>
        </is>
      </c>
      <c r="D7708" s="159" t="n">
        <v>12182</v>
      </c>
      <c r="E7708" s="160" t="n">
        <v>25459.59</v>
      </c>
      <c r="F7708" s="160" t="n">
        <v>5844.41</v>
      </c>
    </row>
    <row r="7709">
      <c r="A7709" s="104" t="inlineStr">
        <is>
          <t>2025/26</t>
        </is>
      </c>
      <c r="B7709" s="104" t="inlineStr">
        <is>
          <t>HC-066</t>
        </is>
      </c>
      <c r="C7709" s="104" t="inlineStr">
        <is>
          <t>P024</t>
        </is>
      </c>
      <c r="D7709" s="159" t="n">
        <v>14299</v>
      </c>
      <c r="E7709" s="160" t="n">
        <v>32604.41</v>
      </c>
      <c r="F7709" s="160" t="n">
        <v>7897.84</v>
      </c>
    </row>
    <row r="7710">
      <c r="A7710" s="104" t="inlineStr">
        <is>
          <t>2025/26</t>
        </is>
      </c>
      <c r="B7710" s="104" t="inlineStr">
        <is>
          <t>HC-066</t>
        </is>
      </c>
      <c r="C7710" s="104" t="inlineStr">
        <is>
          <t>P025</t>
        </is>
      </c>
      <c r="D7710" s="159" t="n">
        <v>11528</v>
      </c>
      <c r="E7710" s="160" t="n">
        <v>46002.53</v>
      </c>
      <c r="F7710" s="160" t="n">
        <v>19922.46</v>
      </c>
    </row>
    <row r="7711">
      <c r="A7711" s="104" t="inlineStr">
        <is>
          <t>2025/26</t>
        </is>
      </c>
      <c r="B7711" s="104" t="inlineStr">
        <is>
          <t>HC-066</t>
        </is>
      </c>
      <c r="C7711" s="104" t="inlineStr">
        <is>
          <t>P026</t>
        </is>
      </c>
      <c r="D7711" s="159" t="n">
        <v>6520</v>
      </c>
      <c r="E7711" s="160" t="n">
        <v>30349.51</v>
      </c>
      <c r="F7711" s="160" t="n">
        <v>11588.22</v>
      </c>
    </row>
    <row r="7712">
      <c r="A7712" s="104" t="inlineStr">
        <is>
          <t>2025/26</t>
        </is>
      </c>
      <c r="B7712" s="104" t="inlineStr">
        <is>
          <t>HC-066</t>
        </is>
      </c>
      <c r="C7712" s="104" t="inlineStr">
        <is>
          <t>P027</t>
        </is>
      </c>
      <c r="D7712" s="159" t="n">
        <v>5625</v>
      </c>
      <c r="E7712" s="160" t="n">
        <v>26181.86</v>
      </c>
      <c r="F7712" s="160" t="n">
        <v>9999.91</v>
      </c>
    </row>
    <row r="7713">
      <c r="A7713" s="104" t="inlineStr">
        <is>
          <t>2025/26</t>
        </is>
      </c>
      <c r="B7713" s="104" t="inlineStr">
        <is>
          <t>HC-066</t>
        </is>
      </c>
      <c r="C7713" s="104" t="inlineStr">
        <is>
          <t>P028</t>
        </is>
      </c>
      <c r="D7713" s="159" t="n">
        <v>7770</v>
      </c>
      <c r="E7713" s="160" t="n">
        <v>38384.92</v>
      </c>
      <c r="F7713" s="160" t="n">
        <v>15646.36</v>
      </c>
    </row>
    <row r="7714">
      <c r="A7714" s="104" t="inlineStr">
        <is>
          <t>2025/26</t>
        </is>
      </c>
      <c r="B7714" s="104" t="inlineStr">
        <is>
          <t>HC-066</t>
        </is>
      </c>
      <c r="C7714" s="104" t="inlineStr">
        <is>
          <t>P029</t>
        </is>
      </c>
      <c r="D7714" s="159" t="n">
        <v>19625</v>
      </c>
      <c r="E7714" s="160" t="n">
        <v>39152.31</v>
      </c>
      <c r="F7714" s="160" t="n">
        <v>6991.03</v>
      </c>
    </row>
    <row r="7715">
      <c r="A7715" s="104" t="inlineStr">
        <is>
          <t>2025/26</t>
        </is>
      </c>
      <c r="B7715" s="104" t="inlineStr">
        <is>
          <t>HC-066</t>
        </is>
      </c>
      <c r="C7715" s="104" t="inlineStr">
        <is>
          <t>P030</t>
        </is>
      </c>
      <c r="D7715" s="159" t="n">
        <v>11217</v>
      </c>
      <c r="E7715" s="160" t="n">
        <v>35168.21</v>
      </c>
      <c r="F7715" s="160" t="n">
        <v>8055.62</v>
      </c>
    </row>
    <row r="7716">
      <c r="A7716" s="104" t="inlineStr">
        <is>
          <t>2025/26</t>
        </is>
      </c>
      <c r="B7716" s="104" t="inlineStr">
        <is>
          <t>HC-066</t>
        </is>
      </c>
      <c r="C7716" s="104" t="inlineStr">
        <is>
          <t>P031</t>
        </is>
      </c>
      <c r="D7716" s="159" t="n">
        <v>5029</v>
      </c>
      <c r="E7716" s="160" t="n">
        <v>26274.11</v>
      </c>
      <c r="F7716" s="160" t="n">
        <v>9367.6</v>
      </c>
    </row>
    <row r="7717">
      <c r="A7717" s="104" t="inlineStr">
        <is>
          <t>2025/26</t>
        </is>
      </c>
      <c r="B7717" s="104" t="inlineStr">
        <is>
          <t>HC-066</t>
        </is>
      </c>
      <c r="C7717" s="104" t="inlineStr">
        <is>
          <t>P032</t>
        </is>
      </c>
      <c r="D7717" s="159" t="n">
        <v>6168</v>
      </c>
      <c r="E7717" s="160" t="n">
        <v>15232.97</v>
      </c>
      <c r="F7717" s="160" t="n">
        <v>4076.55</v>
      </c>
    </row>
    <row r="7718">
      <c r="A7718" s="104" t="inlineStr">
        <is>
          <t>2025/26</t>
        </is>
      </c>
      <c r="B7718" s="104" t="inlineStr">
        <is>
          <t>HC-066</t>
        </is>
      </c>
      <c r="C7718" s="104" t="inlineStr">
        <is>
          <t>P033</t>
        </is>
      </c>
      <c r="D7718" s="159" t="n">
        <v>4141</v>
      </c>
      <c r="E7718" s="160" t="n">
        <v>13376.75</v>
      </c>
      <c r="F7718" s="160" t="n">
        <v>4081.98</v>
      </c>
    </row>
    <row r="7719">
      <c r="A7719" s="104" t="inlineStr">
        <is>
          <t>2025/26</t>
        </is>
      </c>
      <c r="B7719" s="104" t="inlineStr">
        <is>
          <t>HC-066</t>
        </is>
      </c>
      <c r="C7719" s="104" t="inlineStr">
        <is>
          <t>P034</t>
        </is>
      </c>
      <c r="D7719" s="159" t="n">
        <v>2937</v>
      </c>
      <c r="E7719" s="160" t="n">
        <v>12836.89</v>
      </c>
      <c r="F7719" s="160" t="n">
        <v>4743.32</v>
      </c>
    </row>
    <row r="7720">
      <c r="A7720" s="104" t="inlineStr">
        <is>
          <t>2025/26</t>
        </is>
      </c>
      <c r="B7720" s="104" t="inlineStr">
        <is>
          <t>HC-066</t>
        </is>
      </c>
      <c r="C7720" s="104" t="inlineStr">
        <is>
          <t>P035</t>
        </is>
      </c>
      <c r="D7720" s="159" t="n">
        <v>3890</v>
      </c>
      <c r="E7720" s="160" t="n">
        <v>14409.51</v>
      </c>
      <c r="F7720" s="160" t="n">
        <v>4772.87</v>
      </c>
    </row>
    <row r="7721">
      <c r="A7721" s="104" t="inlineStr">
        <is>
          <t>2025/26</t>
        </is>
      </c>
      <c r="B7721" s="104" t="inlineStr">
        <is>
          <t>HC-066</t>
        </is>
      </c>
      <c r="C7721" s="104" t="inlineStr">
        <is>
          <t>P036</t>
        </is>
      </c>
      <c r="D7721" s="159" t="n">
        <v>2873</v>
      </c>
      <c r="E7721" s="160" t="n">
        <v>11464.68</v>
      </c>
      <c r="F7721" s="160" t="n">
        <v>3941.02</v>
      </c>
    </row>
    <row r="7722">
      <c r="A7722" s="104" t="inlineStr">
        <is>
          <t>2025/26</t>
        </is>
      </c>
      <c r="B7722" s="104" t="inlineStr">
        <is>
          <t>HC-066</t>
        </is>
      </c>
      <c r="C7722" s="104" t="inlineStr">
        <is>
          <t>P037</t>
        </is>
      </c>
      <c r="D7722" s="159" t="n">
        <v>4707</v>
      </c>
      <c r="E7722" s="160" t="n">
        <v>16993.62</v>
      </c>
      <c r="F7722" s="160" t="n">
        <v>6705.51</v>
      </c>
    </row>
    <row r="7723">
      <c r="A7723" s="104" t="inlineStr">
        <is>
          <t>2025/26</t>
        </is>
      </c>
      <c r="B7723" s="104" t="inlineStr">
        <is>
          <t>HC-066</t>
        </is>
      </c>
      <c r="C7723" s="104" t="inlineStr">
        <is>
          <t>P038</t>
        </is>
      </c>
      <c r="D7723" s="159" t="n">
        <v>2338</v>
      </c>
      <c r="E7723" s="160" t="n">
        <v>15329.15</v>
      </c>
      <c r="F7723" s="160" t="n">
        <v>5867.03</v>
      </c>
    </row>
    <row r="7724">
      <c r="A7724" s="104" t="inlineStr">
        <is>
          <t>2025/26</t>
        </is>
      </c>
      <c r="B7724" s="104" t="inlineStr">
        <is>
          <t>HC-066</t>
        </is>
      </c>
      <c r="C7724" s="104" t="inlineStr">
        <is>
          <t>P039</t>
        </is>
      </c>
      <c r="D7724" s="159" t="n">
        <v>2330</v>
      </c>
      <c r="E7724" s="160" t="n">
        <v>15266.28</v>
      </c>
      <c r="F7724" s="160" t="n">
        <v>6036.95</v>
      </c>
    </row>
    <row r="7725">
      <c r="A7725" s="104" t="inlineStr">
        <is>
          <t>2025/26</t>
        </is>
      </c>
      <c r="B7725" s="104" t="inlineStr">
        <is>
          <t>HC-066</t>
        </is>
      </c>
      <c r="C7725" s="104" t="inlineStr">
        <is>
          <t>P040</t>
        </is>
      </c>
      <c r="D7725" s="159" t="n">
        <v>874</v>
      </c>
      <c r="E7725" s="160" t="n">
        <v>6968.18</v>
      </c>
      <c r="F7725" s="160" t="n">
        <v>2708.01</v>
      </c>
    </row>
    <row r="7726">
      <c r="A7726" s="104" t="inlineStr">
        <is>
          <t>2025/26</t>
        </is>
      </c>
      <c r="B7726" s="104" t="inlineStr">
        <is>
          <t>HC-066</t>
        </is>
      </c>
      <c r="C7726" s="104" t="inlineStr">
        <is>
          <t>P041</t>
        </is>
      </c>
      <c r="D7726" s="159" t="n">
        <v>425</v>
      </c>
      <c r="E7726" s="160" t="n">
        <v>4815.34</v>
      </c>
      <c r="F7726" s="160" t="n">
        <v>2177.58</v>
      </c>
    </row>
    <row r="7727">
      <c r="A7727" s="104" t="inlineStr">
        <is>
          <t>2025/26</t>
        </is>
      </c>
      <c r="B7727" s="104" t="inlineStr">
        <is>
          <t>HC-066</t>
        </is>
      </c>
      <c r="C7727" s="104" t="inlineStr">
        <is>
          <t>P042</t>
        </is>
      </c>
      <c r="D7727" s="159" t="n">
        <v>700</v>
      </c>
      <c r="E7727" s="160" t="n">
        <v>2923.74</v>
      </c>
      <c r="F7727" s="160" t="n">
        <v>845.5</v>
      </c>
    </row>
    <row r="7728">
      <c r="A7728" s="104" t="inlineStr">
        <is>
          <t>2025/26</t>
        </is>
      </c>
      <c r="B7728" s="104" t="inlineStr">
        <is>
          <t>HC-067</t>
        </is>
      </c>
      <c r="C7728" s="104" t="inlineStr">
        <is>
          <t>P001</t>
        </is>
      </c>
      <c r="D7728" s="159" t="n">
        <v>5534</v>
      </c>
      <c r="E7728" s="160" t="n">
        <v>52055.06</v>
      </c>
      <c r="F7728" s="160" t="n">
        <v>18549.93</v>
      </c>
    </row>
    <row r="7729">
      <c r="A7729" s="104" t="inlineStr">
        <is>
          <t>2025/26</t>
        </is>
      </c>
      <c r="B7729" s="104" t="inlineStr">
        <is>
          <t>HC-067</t>
        </is>
      </c>
      <c r="C7729" s="104" t="inlineStr">
        <is>
          <t>P002</t>
        </is>
      </c>
      <c r="D7729" s="159" t="n">
        <v>7663</v>
      </c>
      <c r="E7729" s="160" t="n">
        <v>83716.03999999999</v>
      </c>
      <c r="F7729" s="160" t="n">
        <v>31648.29</v>
      </c>
    </row>
    <row r="7730">
      <c r="A7730" s="104" t="inlineStr">
        <is>
          <t>2025/26</t>
        </is>
      </c>
      <c r="B7730" s="104" t="inlineStr">
        <is>
          <t>HC-067</t>
        </is>
      </c>
      <c r="C7730" s="104" t="inlineStr">
        <is>
          <t>P003</t>
        </is>
      </c>
      <c r="D7730" s="159" t="n">
        <v>10787</v>
      </c>
      <c r="E7730" s="160" t="n">
        <v>75838.72</v>
      </c>
      <c r="F7730" s="160" t="n">
        <v>25388.47</v>
      </c>
    </row>
    <row r="7731">
      <c r="A7731" s="104" t="inlineStr">
        <is>
          <t>2025/26</t>
        </is>
      </c>
      <c r="B7731" s="104" t="inlineStr">
        <is>
          <t>HC-067</t>
        </is>
      </c>
      <c r="C7731" s="104" t="inlineStr">
        <is>
          <t>P004</t>
        </is>
      </c>
      <c r="D7731" s="159" t="n">
        <v>4573</v>
      </c>
      <c r="E7731" s="160" t="n">
        <v>37364.99</v>
      </c>
      <c r="F7731" s="160" t="n">
        <v>12102.78</v>
      </c>
    </row>
    <row r="7732">
      <c r="A7732" s="104" t="inlineStr">
        <is>
          <t>2025/26</t>
        </is>
      </c>
      <c r="B7732" s="104" t="inlineStr">
        <is>
          <t>HC-067</t>
        </is>
      </c>
      <c r="C7732" s="104" t="inlineStr">
        <is>
          <t>P005</t>
        </is>
      </c>
      <c r="D7732" s="159" t="n">
        <v>10397</v>
      </c>
      <c r="E7732" s="160" t="n">
        <v>80993.14</v>
      </c>
      <c r="F7732" s="160" t="n">
        <v>25366.09</v>
      </c>
    </row>
    <row r="7733">
      <c r="A7733" s="104" t="inlineStr">
        <is>
          <t>2025/26</t>
        </is>
      </c>
      <c r="B7733" s="104" t="inlineStr">
        <is>
          <t>HC-067</t>
        </is>
      </c>
      <c r="C7733" s="104" t="inlineStr">
        <is>
          <t>P006</t>
        </is>
      </c>
      <c r="D7733" s="159" t="n">
        <v>9836</v>
      </c>
      <c r="E7733" s="160" t="n">
        <v>83159.75999999999</v>
      </c>
      <c r="F7733" s="160" t="n">
        <v>24247.84</v>
      </c>
    </row>
    <row r="7734">
      <c r="A7734" s="104" t="inlineStr">
        <is>
          <t>2025/26</t>
        </is>
      </c>
      <c r="B7734" s="104" t="inlineStr">
        <is>
          <t>HC-067</t>
        </is>
      </c>
      <c r="C7734" s="104" t="inlineStr">
        <is>
          <t>P007</t>
        </is>
      </c>
      <c r="D7734" s="159" t="n">
        <v>9314</v>
      </c>
      <c r="E7734" s="160" t="n">
        <v>73445.19</v>
      </c>
      <c r="F7734" s="160" t="n">
        <v>19829.49</v>
      </c>
    </row>
    <row r="7735">
      <c r="A7735" s="104" t="inlineStr">
        <is>
          <t>2025/26</t>
        </is>
      </c>
      <c r="B7735" s="104" t="inlineStr">
        <is>
          <t>HC-067</t>
        </is>
      </c>
      <c r="C7735" s="104" t="inlineStr">
        <is>
          <t>P008</t>
        </is>
      </c>
      <c r="D7735" s="159" t="n">
        <v>7874</v>
      </c>
      <c r="E7735" s="160" t="n">
        <v>60586.83</v>
      </c>
      <c r="F7735" s="160" t="n">
        <v>22245.5</v>
      </c>
    </row>
    <row r="7736">
      <c r="A7736" s="104" t="inlineStr">
        <is>
          <t>2025/26</t>
        </is>
      </c>
      <c r="B7736" s="104" t="inlineStr">
        <is>
          <t>HC-067</t>
        </is>
      </c>
      <c r="C7736" s="104" t="inlineStr">
        <is>
          <t>P009</t>
        </is>
      </c>
      <c r="D7736" s="159" t="n">
        <v>318</v>
      </c>
      <c r="E7736" s="160" t="n">
        <v>4199.34</v>
      </c>
      <c r="F7736" s="160" t="n">
        <v>1705.88</v>
      </c>
    </row>
    <row r="7737">
      <c r="A7737" s="104" t="inlineStr">
        <is>
          <t>2025/26</t>
        </is>
      </c>
      <c r="B7737" s="104" t="inlineStr">
        <is>
          <t>HC-067</t>
        </is>
      </c>
      <c r="C7737" s="104" t="inlineStr">
        <is>
          <t>P010</t>
        </is>
      </c>
      <c r="D7737" s="159" t="n">
        <v>10314</v>
      </c>
      <c r="E7737" s="160" t="n">
        <v>63693.55</v>
      </c>
      <c r="F7737" s="160" t="n">
        <v>20635.64</v>
      </c>
    </row>
    <row r="7738">
      <c r="A7738" s="104" t="inlineStr">
        <is>
          <t>2025/26</t>
        </is>
      </c>
      <c r="B7738" s="104" t="inlineStr">
        <is>
          <t>HC-067</t>
        </is>
      </c>
      <c r="C7738" s="104" t="inlineStr">
        <is>
          <t>P011</t>
        </is>
      </c>
      <c r="D7738" s="159" t="n">
        <v>9936</v>
      </c>
      <c r="E7738" s="160" t="n">
        <v>30202.93</v>
      </c>
      <c r="F7738" s="160" t="n">
        <v>7175.82</v>
      </c>
    </row>
    <row r="7739">
      <c r="A7739" s="104" t="inlineStr">
        <is>
          <t>2025/26</t>
        </is>
      </c>
      <c r="B7739" s="104" t="inlineStr">
        <is>
          <t>HC-067</t>
        </is>
      </c>
      <c r="C7739" s="104" t="inlineStr">
        <is>
          <t>P012</t>
        </is>
      </c>
      <c r="D7739" s="159" t="n">
        <v>10858</v>
      </c>
      <c r="E7739" s="160" t="n">
        <v>42286.04</v>
      </c>
      <c r="F7739" s="160" t="n">
        <v>12788.19</v>
      </c>
    </row>
    <row r="7740">
      <c r="A7740" s="104" t="inlineStr">
        <is>
          <t>2025/26</t>
        </is>
      </c>
      <c r="B7740" s="104" t="inlineStr">
        <is>
          <t>HC-067</t>
        </is>
      </c>
      <c r="C7740" s="104" t="inlineStr">
        <is>
          <t>P013</t>
        </is>
      </c>
      <c r="D7740" s="159" t="n">
        <v>10985</v>
      </c>
      <c r="E7740" s="160" t="n">
        <v>39658.51</v>
      </c>
      <c r="F7740" s="160" t="n">
        <v>10278.61</v>
      </c>
    </row>
    <row r="7741">
      <c r="A7741" s="104" t="inlineStr">
        <is>
          <t>2025/26</t>
        </is>
      </c>
      <c r="B7741" s="104" t="inlineStr">
        <is>
          <t>HC-067</t>
        </is>
      </c>
      <c r="C7741" s="104" t="inlineStr">
        <is>
          <t>P014</t>
        </is>
      </c>
      <c r="D7741" s="159" t="n">
        <v>12323</v>
      </c>
      <c r="E7741" s="160" t="n">
        <v>50344.52</v>
      </c>
      <c r="F7741" s="160" t="n">
        <v>14132.29</v>
      </c>
    </row>
    <row r="7742">
      <c r="A7742" s="104" t="inlineStr">
        <is>
          <t>2025/26</t>
        </is>
      </c>
      <c r="B7742" s="104" t="inlineStr">
        <is>
          <t>HC-067</t>
        </is>
      </c>
      <c r="C7742" s="104" t="inlineStr">
        <is>
          <t>P015</t>
        </is>
      </c>
      <c r="D7742" s="159" t="n">
        <v>8768</v>
      </c>
      <c r="E7742" s="160" t="n">
        <v>43302.74</v>
      </c>
      <c r="F7742" s="160" t="n">
        <v>14498.46</v>
      </c>
    </row>
    <row r="7743">
      <c r="A7743" s="104" t="inlineStr">
        <is>
          <t>2025/26</t>
        </is>
      </c>
      <c r="B7743" s="104" t="inlineStr">
        <is>
          <t>HC-067</t>
        </is>
      </c>
      <c r="C7743" s="104" t="inlineStr">
        <is>
          <t>P016</t>
        </is>
      </c>
      <c r="D7743" s="159" t="n">
        <v>4561</v>
      </c>
      <c r="E7743" s="160" t="n">
        <v>29460.79</v>
      </c>
      <c r="F7743" s="160" t="n">
        <v>9225.719999999999</v>
      </c>
    </row>
    <row r="7744">
      <c r="A7744" s="104" t="inlineStr">
        <is>
          <t>2025/26</t>
        </is>
      </c>
      <c r="B7744" s="104" t="inlineStr">
        <is>
          <t>HC-067</t>
        </is>
      </c>
      <c r="C7744" s="104" t="inlineStr">
        <is>
          <t>P017</t>
        </is>
      </c>
      <c r="D7744" s="159" t="n">
        <v>4146</v>
      </c>
      <c r="E7744" s="160" t="n">
        <v>29545.63</v>
      </c>
      <c r="F7744" s="160" t="n">
        <v>10209.34</v>
      </c>
    </row>
    <row r="7745">
      <c r="A7745" s="104" t="inlineStr">
        <is>
          <t>2025/26</t>
        </is>
      </c>
      <c r="B7745" s="104" t="inlineStr">
        <is>
          <t>HC-067</t>
        </is>
      </c>
      <c r="C7745" s="104" t="inlineStr">
        <is>
          <t>P018</t>
        </is>
      </c>
      <c r="D7745" s="159" t="n">
        <v>9693</v>
      </c>
      <c r="E7745" s="160" t="n">
        <v>26707.42</v>
      </c>
      <c r="F7745" s="160" t="n">
        <v>5769.01</v>
      </c>
    </row>
    <row r="7746">
      <c r="A7746" s="104" t="inlineStr">
        <is>
          <t>2025/26</t>
        </is>
      </c>
      <c r="B7746" s="104" t="inlineStr">
        <is>
          <t>HC-067</t>
        </is>
      </c>
      <c r="C7746" s="104" t="inlineStr">
        <is>
          <t>P019</t>
        </is>
      </c>
      <c r="D7746" s="159" t="n">
        <v>12104</v>
      </c>
      <c r="E7746" s="160" t="n">
        <v>32194.22</v>
      </c>
      <c r="F7746" s="160" t="n">
        <v>8344.780000000001</v>
      </c>
    </row>
    <row r="7747">
      <c r="A7747" s="104" t="inlineStr">
        <is>
          <t>2025/26</t>
        </is>
      </c>
      <c r="B7747" s="104" t="inlineStr">
        <is>
          <t>HC-067</t>
        </is>
      </c>
      <c r="C7747" s="104" t="inlineStr">
        <is>
          <t>P020</t>
        </is>
      </c>
      <c r="D7747" s="159" t="n">
        <v>8145</v>
      </c>
      <c r="E7747" s="160" t="n">
        <v>21659.92</v>
      </c>
      <c r="F7747" s="160" t="n">
        <v>5613.51</v>
      </c>
    </row>
    <row r="7748">
      <c r="A7748" s="104" t="inlineStr">
        <is>
          <t>2025/26</t>
        </is>
      </c>
      <c r="B7748" s="104" t="inlineStr">
        <is>
          <t>HC-067</t>
        </is>
      </c>
      <c r="C7748" s="104" t="inlineStr">
        <is>
          <t>P021</t>
        </is>
      </c>
      <c r="D7748" s="159" t="n">
        <v>12529</v>
      </c>
      <c r="E7748" s="160" t="n">
        <v>42855.7</v>
      </c>
      <c r="F7748" s="160" t="n">
        <v>12035.05</v>
      </c>
    </row>
    <row r="7749">
      <c r="A7749" s="104" t="inlineStr">
        <is>
          <t>2025/26</t>
        </is>
      </c>
      <c r="B7749" s="104" t="inlineStr">
        <is>
          <t>HC-067</t>
        </is>
      </c>
      <c r="C7749" s="104" t="inlineStr">
        <is>
          <t>P022</t>
        </is>
      </c>
      <c r="D7749" s="159" t="n">
        <v>10762</v>
      </c>
      <c r="E7749" s="160" t="n">
        <v>34760.39</v>
      </c>
      <c r="F7749" s="160" t="n">
        <v>9385.34</v>
      </c>
    </row>
    <row r="7750">
      <c r="A7750" s="104" t="inlineStr">
        <is>
          <t>2025/26</t>
        </is>
      </c>
      <c r="B7750" s="104" t="inlineStr">
        <is>
          <t>HC-067</t>
        </is>
      </c>
      <c r="C7750" s="104" t="inlineStr">
        <is>
          <t>P023</t>
        </is>
      </c>
      <c r="D7750" s="159" t="n">
        <v>11928</v>
      </c>
      <c r="E7750" s="160" t="n">
        <v>24929.8</v>
      </c>
      <c r="F7750" s="160" t="n">
        <v>4846.57</v>
      </c>
    </row>
    <row r="7751">
      <c r="A7751" s="104" t="inlineStr">
        <is>
          <t>2025/26</t>
        </is>
      </c>
      <c r="B7751" s="104" t="inlineStr">
        <is>
          <t>HC-067</t>
        </is>
      </c>
      <c r="C7751" s="104" t="inlineStr">
        <is>
          <t>P024</t>
        </is>
      </c>
      <c r="D7751" s="159" t="n">
        <v>13561</v>
      </c>
      <c r="E7751" s="160" t="n">
        <v>30915.9</v>
      </c>
      <c r="F7751" s="160" t="n">
        <v>6343.19</v>
      </c>
    </row>
    <row r="7752">
      <c r="A7752" s="104" t="inlineStr">
        <is>
          <t>2025/26</t>
        </is>
      </c>
      <c r="B7752" s="104" t="inlineStr">
        <is>
          <t>HC-067</t>
        </is>
      </c>
      <c r="C7752" s="104" t="inlineStr">
        <is>
          <t>P025</t>
        </is>
      </c>
      <c r="D7752" s="159" t="n">
        <v>11628</v>
      </c>
      <c r="E7752" s="160" t="n">
        <v>46395.44</v>
      </c>
      <c r="F7752" s="160" t="n">
        <v>17033.58</v>
      </c>
    </row>
    <row r="7753">
      <c r="A7753" s="104" t="inlineStr">
        <is>
          <t>2025/26</t>
        </is>
      </c>
      <c r="B7753" s="104" t="inlineStr">
        <is>
          <t>HC-067</t>
        </is>
      </c>
      <c r="C7753" s="104" t="inlineStr">
        <is>
          <t>P026</t>
        </is>
      </c>
      <c r="D7753" s="159" t="n">
        <v>6233</v>
      </c>
      <c r="E7753" s="160" t="n">
        <v>29018.71</v>
      </c>
      <c r="F7753" s="160" t="n">
        <v>9400.23</v>
      </c>
    </row>
    <row r="7754">
      <c r="A7754" s="104" t="inlineStr">
        <is>
          <t>2025/26</t>
        </is>
      </c>
      <c r="B7754" s="104" t="inlineStr">
        <is>
          <t>HC-067</t>
        </is>
      </c>
      <c r="C7754" s="104" t="inlineStr">
        <is>
          <t>P027</t>
        </is>
      </c>
      <c r="D7754" s="159" t="n">
        <v>5700</v>
      </c>
      <c r="E7754" s="160" t="n">
        <v>26527.6</v>
      </c>
      <c r="F7754" s="160" t="n">
        <v>8593.379999999999</v>
      </c>
    </row>
    <row r="7755">
      <c r="A7755" s="104" t="inlineStr">
        <is>
          <t>2025/26</t>
        </is>
      </c>
      <c r="B7755" s="104" t="inlineStr">
        <is>
          <t>HC-067</t>
        </is>
      </c>
      <c r="C7755" s="104" t="inlineStr">
        <is>
          <t>P028</t>
        </is>
      </c>
      <c r="D7755" s="159" t="n">
        <v>8054</v>
      </c>
      <c r="E7755" s="160" t="n">
        <v>39784.45</v>
      </c>
      <c r="F7755" s="160" t="n">
        <v>13747.86</v>
      </c>
    </row>
    <row r="7756">
      <c r="A7756" s="104" t="inlineStr">
        <is>
          <t>2025/26</t>
        </is>
      </c>
      <c r="B7756" s="104" t="inlineStr">
        <is>
          <t>HC-067</t>
        </is>
      </c>
      <c r="C7756" s="104" t="inlineStr">
        <is>
          <t>P029</t>
        </is>
      </c>
      <c r="D7756" s="159" t="n">
        <v>18014</v>
      </c>
      <c r="E7756" s="160" t="n">
        <v>35938.48</v>
      </c>
      <c r="F7756" s="160" t="n">
        <v>5432.74</v>
      </c>
    </row>
    <row r="7757">
      <c r="A7757" s="104" t="inlineStr">
        <is>
          <t>2025/26</t>
        </is>
      </c>
      <c r="B7757" s="104" t="inlineStr">
        <is>
          <t>HC-067</t>
        </is>
      </c>
      <c r="C7757" s="104" t="inlineStr">
        <is>
          <t>P030</t>
        </is>
      </c>
      <c r="D7757" s="159" t="n">
        <v>10588</v>
      </c>
      <c r="E7757" s="160" t="n">
        <v>33193.67</v>
      </c>
      <c r="F7757" s="160" t="n">
        <v>6452.93</v>
      </c>
    </row>
    <row r="7758">
      <c r="A7758" s="104" t="inlineStr">
        <is>
          <t>2025/26</t>
        </is>
      </c>
      <c r="B7758" s="104" t="inlineStr">
        <is>
          <t>HC-067</t>
        </is>
      </c>
      <c r="C7758" s="104" t="inlineStr">
        <is>
          <t>P031</t>
        </is>
      </c>
      <c r="D7758" s="159" t="n">
        <v>4704</v>
      </c>
      <c r="E7758" s="160" t="n">
        <v>24578.06</v>
      </c>
      <c r="F7758" s="160" t="n">
        <v>7432.98</v>
      </c>
    </row>
    <row r="7759">
      <c r="A7759" s="104" t="inlineStr">
        <is>
          <t>2025/26</t>
        </is>
      </c>
      <c r="B7759" s="104" t="inlineStr">
        <is>
          <t>HC-067</t>
        </is>
      </c>
      <c r="C7759" s="104" t="inlineStr">
        <is>
          <t>P032</t>
        </is>
      </c>
      <c r="D7759" s="159" t="n">
        <v>5847</v>
      </c>
      <c r="E7759" s="160" t="n">
        <v>14446.36</v>
      </c>
      <c r="F7759" s="160" t="n">
        <v>3275.95</v>
      </c>
    </row>
    <row r="7760">
      <c r="A7760" s="104" t="inlineStr">
        <is>
          <t>2025/26</t>
        </is>
      </c>
      <c r="B7760" s="104" t="inlineStr">
        <is>
          <t>HC-067</t>
        </is>
      </c>
      <c r="C7760" s="104" t="inlineStr">
        <is>
          <t>P033</t>
        </is>
      </c>
      <c r="D7760" s="159" t="n">
        <v>3819</v>
      </c>
      <c r="E7760" s="160" t="n">
        <v>12331.82</v>
      </c>
      <c r="F7760" s="160" t="n">
        <v>3196.42</v>
      </c>
    </row>
    <row r="7761">
      <c r="A7761" s="104" t="inlineStr">
        <is>
          <t>2025/26</t>
        </is>
      </c>
      <c r="B7761" s="104" t="inlineStr">
        <is>
          <t>HC-067</t>
        </is>
      </c>
      <c r="C7761" s="104" t="inlineStr">
        <is>
          <t>P034</t>
        </is>
      </c>
      <c r="D7761" s="159" t="n">
        <v>2770</v>
      </c>
      <c r="E7761" s="160" t="n">
        <v>12097.79</v>
      </c>
      <c r="F7761" s="160" t="n">
        <v>3788.64</v>
      </c>
    </row>
    <row r="7762">
      <c r="A7762" s="104" t="inlineStr">
        <is>
          <t>2025/26</t>
        </is>
      </c>
      <c r="B7762" s="104" t="inlineStr">
        <is>
          <t>HC-067</t>
        </is>
      </c>
      <c r="C7762" s="104" t="inlineStr">
        <is>
          <t>P035</t>
        </is>
      </c>
      <c r="D7762" s="159" t="n">
        <v>3843</v>
      </c>
      <c r="E7762" s="160" t="n">
        <v>14246.01</v>
      </c>
      <c r="F7762" s="160" t="n">
        <v>4000.48</v>
      </c>
    </row>
    <row r="7763">
      <c r="A7763" s="104" t="inlineStr">
        <is>
          <t>2025/26</t>
        </is>
      </c>
      <c r="B7763" s="104" t="inlineStr">
        <is>
          <t>HC-067</t>
        </is>
      </c>
      <c r="C7763" s="104" t="inlineStr">
        <is>
          <t>P036</t>
        </is>
      </c>
      <c r="D7763" s="159" t="n">
        <v>2980</v>
      </c>
      <c r="E7763" s="160" t="n">
        <v>11887.95</v>
      </c>
      <c r="F7763" s="160" t="n">
        <v>3465.84</v>
      </c>
    </row>
    <row r="7764">
      <c r="A7764" s="104" t="inlineStr">
        <is>
          <t>2025/26</t>
        </is>
      </c>
      <c r="B7764" s="104" t="inlineStr">
        <is>
          <t>HC-067</t>
        </is>
      </c>
      <c r="C7764" s="104" t="inlineStr">
        <is>
          <t>P037</t>
        </is>
      </c>
      <c r="D7764" s="159" t="n">
        <v>4278</v>
      </c>
      <c r="E7764" s="160" t="n">
        <v>15446.72</v>
      </c>
      <c r="F7764" s="160" t="n">
        <v>5170.67</v>
      </c>
    </row>
    <row r="7765">
      <c r="A7765" s="104" t="inlineStr">
        <is>
          <t>2025/26</t>
        </is>
      </c>
      <c r="B7765" s="104" t="inlineStr">
        <is>
          <t>HC-067</t>
        </is>
      </c>
      <c r="C7765" s="104" t="inlineStr">
        <is>
          <t>P038</t>
        </is>
      </c>
      <c r="D7765" s="159" t="n">
        <v>2174</v>
      </c>
      <c r="E7765" s="160" t="n">
        <v>14242.5</v>
      </c>
      <c r="F7765" s="160" t="n">
        <v>4614.48</v>
      </c>
    </row>
    <row r="7766">
      <c r="A7766" s="104" t="inlineStr">
        <is>
          <t>2025/26</t>
        </is>
      </c>
      <c r="B7766" s="104" t="inlineStr">
        <is>
          <t>HC-067</t>
        </is>
      </c>
      <c r="C7766" s="104" t="inlineStr">
        <is>
          <t>P039</t>
        </is>
      </c>
      <c r="D7766" s="159" t="n">
        <v>2230</v>
      </c>
      <c r="E7766" s="160" t="n">
        <v>14607.16</v>
      </c>
      <c r="F7766" s="160" t="n">
        <v>4889.87</v>
      </c>
    </row>
    <row r="7767">
      <c r="A7767" s="104" t="inlineStr">
        <is>
          <t>2025/26</t>
        </is>
      </c>
      <c r="B7767" s="104" t="inlineStr">
        <is>
          <t>HC-067</t>
        </is>
      </c>
      <c r="C7767" s="104" t="inlineStr">
        <is>
          <t>P040</t>
        </is>
      </c>
      <c r="D7767" s="159" t="n">
        <v>850</v>
      </c>
      <c r="E7767" s="160" t="n">
        <v>6775.29</v>
      </c>
      <c r="F7767" s="160" t="n">
        <v>2195.04</v>
      </c>
    </row>
    <row r="7768">
      <c r="A7768" s="104" t="inlineStr">
        <is>
          <t>2025/26</t>
        </is>
      </c>
      <c r="B7768" s="104" t="inlineStr">
        <is>
          <t>HC-067</t>
        </is>
      </c>
      <c r="C7768" s="104" t="inlineStr">
        <is>
          <t>P041</t>
        </is>
      </c>
      <c r="D7768" s="159" t="n">
        <v>428</v>
      </c>
      <c r="E7768" s="160" t="n">
        <v>4842.2</v>
      </c>
      <c r="F7768" s="160" t="n">
        <v>1883.45</v>
      </c>
    </row>
    <row r="7769">
      <c r="A7769" s="104" t="inlineStr">
        <is>
          <t>2025/26</t>
        </is>
      </c>
      <c r="B7769" s="104" t="inlineStr">
        <is>
          <t>HC-067</t>
        </is>
      </c>
      <c r="C7769" s="104" t="inlineStr">
        <is>
          <t>P042</t>
        </is>
      </c>
      <c r="D7769" s="159" t="n">
        <v>775</v>
      </c>
      <c r="E7769" s="160" t="n">
        <v>3239.65</v>
      </c>
      <c r="F7769" s="160" t="n">
        <v>804.87</v>
      </c>
    </row>
    <row r="7770">
      <c r="A7770" s="104" t="inlineStr">
        <is>
          <t>2025/26</t>
        </is>
      </c>
      <c r="B7770" s="104" t="inlineStr">
        <is>
          <t>HC-068</t>
        </is>
      </c>
      <c r="C7770" s="104" t="inlineStr">
        <is>
          <t>P001</t>
        </is>
      </c>
      <c r="D7770" s="159" t="n">
        <v>3699</v>
      </c>
      <c r="E7770" s="160" t="n">
        <v>34794.19</v>
      </c>
      <c r="F7770" s="160" t="n">
        <v>12390.95</v>
      </c>
    </row>
    <row r="7771">
      <c r="A7771" s="104" t="inlineStr">
        <is>
          <t>2025/26</t>
        </is>
      </c>
      <c r="B7771" s="104" t="inlineStr">
        <is>
          <t>HC-068</t>
        </is>
      </c>
      <c r="C7771" s="104" t="inlineStr">
        <is>
          <t>P002</t>
        </is>
      </c>
      <c r="D7771" s="159" t="n">
        <v>5324</v>
      </c>
      <c r="E7771" s="160" t="n">
        <v>58146.06</v>
      </c>
      <c r="F7771" s="160" t="n">
        <v>21961.35</v>
      </c>
    </row>
    <row r="7772">
      <c r="A7772" s="104" t="inlineStr">
        <is>
          <t>2025/26</t>
        </is>
      </c>
      <c r="B7772" s="104" t="inlineStr">
        <is>
          <t>HC-068</t>
        </is>
      </c>
      <c r="C7772" s="104" t="inlineStr">
        <is>
          <t>P003</t>
        </is>
      </c>
      <c r="D7772" s="159" t="n">
        <v>7647</v>
      </c>
      <c r="E7772" s="160" t="n">
        <v>53770.67</v>
      </c>
      <c r="F7772" s="160" t="n">
        <v>17986.15</v>
      </c>
    </row>
    <row r="7773">
      <c r="A7773" s="104" t="inlineStr">
        <is>
          <t>2025/26</t>
        </is>
      </c>
      <c r="B7773" s="104" t="inlineStr">
        <is>
          <t>HC-068</t>
        </is>
      </c>
      <c r="C7773" s="104" t="inlineStr">
        <is>
          <t>P004</t>
        </is>
      </c>
      <c r="D7773" s="159" t="n">
        <v>3334</v>
      </c>
      <c r="E7773" s="160" t="n">
        <v>27235.81</v>
      </c>
      <c r="F7773" s="160" t="n">
        <v>8818.120000000001</v>
      </c>
    </row>
    <row r="7774">
      <c r="A7774" s="104" t="inlineStr">
        <is>
          <t>2025/26</t>
        </is>
      </c>
      <c r="B7774" s="104" t="inlineStr">
        <is>
          <t>HC-068</t>
        </is>
      </c>
      <c r="C7774" s="104" t="inlineStr">
        <is>
          <t>P005</t>
        </is>
      </c>
      <c r="D7774" s="159" t="n">
        <v>7289</v>
      </c>
      <c r="E7774" s="160" t="n">
        <v>56781.96</v>
      </c>
      <c r="F7774" s="160" t="n">
        <v>17768.88</v>
      </c>
    </row>
    <row r="7775">
      <c r="A7775" s="104" t="inlineStr">
        <is>
          <t>2025/26</t>
        </is>
      </c>
      <c r="B7775" s="104" t="inlineStr">
        <is>
          <t>HC-068</t>
        </is>
      </c>
      <c r="C7775" s="104" t="inlineStr">
        <is>
          <t>P006</t>
        </is>
      </c>
      <c r="D7775" s="159" t="n">
        <v>6510</v>
      </c>
      <c r="E7775" s="160" t="n">
        <v>55050.08</v>
      </c>
      <c r="F7775" s="160" t="n">
        <v>16041.14</v>
      </c>
    </row>
    <row r="7776">
      <c r="A7776" s="104" t="inlineStr">
        <is>
          <t>2025/26</t>
        </is>
      </c>
      <c r="B7776" s="104" t="inlineStr">
        <is>
          <t>HC-068</t>
        </is>
      </c>
      <c r="C7776" s="104" t="inlineStr">
        <is>
          <t>P007</t>
        </is>
      </c>
      <c r="D7776" s="159" t="n">
        <v>6612</v>
      </c>
      <c r="E7776" s="160" t="n">
        <v>52137.29</v>
      </c>
      <c r="F7776" s="160" t="n">
        <v>14070.91</v>
      </c>
    </row>
    <row r="7777">
      <c r="A7777" s="104" t="inlineStr">
        <is>
          <t>2025/26</t>
        </is>
      </c>
      <c r="B7777" s="104" t="inlineStr">
        <is>
          <t>HC-068</t>
        </is>
      </c>
      <c r="C7777" s="104" t="inlineStr">
        <is>
          <t>P008</t>
        </is>
      </c>
      <c r="D7777" s="159" t="n">
        <v>5733</v>
      </c>
      <c r="E7777" s="160" t="n">
        <v>44112.72</v>
      </c>
      <c r="F7777" s="160" t="n">
        <v>16183.21</v>
      </c>
    </row>
    <row r="7778">
      <c r="A7778" s="104" t="inlineStr">
        <is>
          <t>2025/26</t>
        </is>
      </c>
      <c r="B7778" s="104" t="inlineStr">
        <is>
          <t>HC-068</t>
        </is>
      </c>
      <c r="C7778" s="104" t="inlineStr">
        <is>
          <t>P009</t>
        </is>
      </c>
      <c r="D7778" s="159" t="n">
        <v>228</v>
      </c>
      <c r="E7778" s="160" t="n">
        <v>3007.05</v>
      </c>
      <c r="F7778" s="160" t="n">
        <v>1221.74</v>
      </c>
    </row>
    <row r="7779">
      <c r="A7779" s="104" t="inlineStr">
        <is>
          <t>2025/26</t>
        </is>
      </c>
      <c r="B7779" s="104" t="inlineStr">
        <is>
          <t>HC-068</t>
        </is>
      </c>
      <c r="C7779" s="104" t="inlineStr">
        <is>
          <t>P010</t>
        </is>
      </c>
      <c r="D7779" s="159" t="n">
        <v>7242</v>
      </c>
      <c r="E7779" s="160" t="n">
        <v>44727.28</v>
      </c>
      <c r="F7779" s="160" t="n">
        <v>14481.95</v>
      </c>
    </row>
    <row r="7780">
      <c r="A7780" s="104" t="inlineStr">
        <is>
          <t>2025/26</t>
        </is>
      </c>
      <c r="B7780" s="104" t="inlineStr">
        <is>
          <t>HC-068</t>
        </is>
      </c>
      <c r="C7780" s="104" t="inlineStr">
        <is>
          <t>P011</t>
        </is>
      </c>
      <c r="D7780" s="159" t="n">
        <v>6906</v>
      </c>
      <c r="E7780" s="160" t="n">
        <v>20994.63</v>
      </c>
      <c r="F7780" s="160" t="n">
        <v>4984.37</v>
      </c>
    </row>
    <row r="7781">
      <c r="A7781" s="104" t="inlineStr">
        <is>
          <t>2025/26</t>
        </is>
      </c>
      <c r="B7781" s="104" t="inlineStr">
        <is>
          <t>HC-068</t>
        </is>
      </c>
      <c r="C7781" s="104" t="inlineStr">
        <is>
          <t>P012</t>
        </is>
      </c>
      <c r="D7781" s="159" t="n">
        <v>7309</v>
      </c>
      <c r="E7781" s="160" t="n">
        <v>28467.03</v>
      </c>
      <c r="F7781" s="160" t="n">
        <v>8601.76</v>
      </c>
    </row>
    <row r="7782">
      <c r="A7782" s="104" t="inlineStr">
        <is>
          <t>2025/26</t>
        </is>
      </c>
      <c r="B7782" s="104" t="inlineStr">
        <is>
          <t>HC-068</t>
        </is>
      </c>
      <c r="C7782" s="104" t="inlineStr">
        <is>
          <t>P013</t>
        </is>
      </c>
      <c r="D7782" s="159" t="n">
        <v>7788</v>
      </c>
      <c r="E7782" s="160" t="n">
        <v>28117.4</v>
      </c>
      <c r="F7782" s="160" t="n">
        <v>7281.94</v>
      </c>
    </row>
    <row r="7783">
      <c r="A7783" s="104" t="inlineStr">
        <is>
          <t>2025/26</t>
        </is>
      </c>
      <c r="B7783" s="104" t="inlineStr">
        <is>
          <t>HC-068</t>
        </is>
      </c>
      <c r="C7783" s="104" t="inlineStr">
        <is>
          <t>P014</t>
        </is>
      </c>
      <c r="D7783" s="159" t="n">
        <v>8235</v>
      </c>
      <c r="E7783" s="160" t="n">
        <v>33642.03</v>
      </c>
      <c r="F7783" s="160" t="n">
        <v>9438.68</v>
      </c>
    </row>
    <row r="7784">
      <c r="A7784" s="104" t="inlineStr">
        <is>
          <t>2025/26</t>
        </is>
      </c>
      <c r="B7784" s="104" t="inlineStr">
        <is>
          <t>HC-068</t>
        </is>
      </c>
      <c r="C7784" s="104" t="inlineStr">
        <is>
          <t>P015</t>
        </is>
      </c>
      <c r="D7784" s="159" t="n">
        <v>5973</v>
      </c>
      <c r="E7784" s="160" t="n">
        <v>29510.89</v>
      </c>
      <c r="F7784" s="160" t="n">
        <v>9869.91</v>
      </c>
    </row>
    <row r="7785">
      <c r="A7785" s="104" t="inlineStr">
        <is>
          <t>2025/26</t>
        </is>
      </c>
      <c r="B7785" s="104" t="inlineStr">
        <is>
          <t>HC-068</t>
        </is>
      </c>
      <c r="C7785" s="104" t="inlineStr">
        <is>
          <t>P016</t>
        </is>
      </c>
      <c r="D7785" s="159" t="n">
        <v>3169</v>
      </c>
      <c r="E7785" s="160" t="n">
        <v>20468.91</v>
      </c>
      <c r="F7785" s="160" t="n">
        <v>6408.59</v>
      </c>
    </row>
    <row r="7786">
      <c r="A7786" s="104" t="inlineStr">
        <is>
          <t>2025/26</t>
        </is>
      </c>
      <c r="B7786" s="104" t="inlineStr">
        <is>
          <t>HC-068</t>
        </is>
      </c>
      <c r="C7786" s="104" t="inlineStr">
        <is>
          <t>P017</t>
        </is>
      </c>
      <c r="D7786" s="159" t="n">
        <v>2857</v>
      </c>
      <c r="E7786" s="160" t="n">
        <v>20356.14</v>
      </c>
      <c r="F7786" s="160" t="n">
        <v>7031.58</v>
      </c>
    </row>
    <row r="7787">
      <c r="A7787" s="104" t="inlineStr">
        <is>
          <t>2025/26</t>
        </is>
      </c>
      <c r="B7787" s="104" t="inlineStr">
        <is>
          <t>HC-068</t>
        </is>
      </c>
      <c r="C7787" s="104" t="inlineStr">
        <is>
          <t>P018</t>
        </is>
      </c>
      <c r="D7787" s="159" t="n">
        <v>6654</v>
      </c>
      <c r="E7787" s="160" t="n">
        <v>18328.53</v>
      </c>
      <c r="F7787" s="160" t="n">
        <v>3956.51</v>
      </c>
    </row>
    <row r="7788">
      <c r="A7788" s="104" t="inlineStr">
        <is>
          <t>2025/26</t>
        </is>
      </c>
      <c r="B7788" s="104" t="inlineStr">
        <is>
          <t>HC-068</t>
        </is>
      </c>
      <c r="C7788" s="104" t="inlineStr">
        <is>
          <t>P019</t>
        </is>
      </c>
      <c r="D7788" s="159" t="n">
        <v>8162</v>
      </c>
      <c r="E7788" s="160" t="n">
        <v>21710.98</v>
      </c>
      <c r="F7788" s="160" t="n">
        <v>5623.12</v>
      </c>
    </row>
    <row r="7789">
      <c r="A7789" s="104" t="inlineStr">
        <is>
          <t>2025/26</t>
        </is>
      </c>
      <c r="B7789" s="104" t="inlineStr">
        <is>
          <t>HC-068</t>
        </is>
      </c>
      <c r="C7789" s="104" t="inlineStr">
        <is>
          <t>P020</t>
        </is>
      </c>
      <c r="D7789" s="159" t="n">
        <v>5491</v>
      </c>
      <c r="E7789" s="160" t="n">
        <v>14602.56</v>
      </c>
      <c r="F7789" s="160" t="n">
        <v>3781.93</v>
      </c>
    </row>
    <row r="7790">
      <c r="A7790" s="104" t="inlineStr">
        <is>
          <t>2025/26</t>
        </is>
      </c>
      <c r="B7790" s="104" t="inlineStr">
        <is>
          <t>HC-068</t>
        </is>
      </c>
      <c r="C7790" s="104" t="inlineStr">
        <is>
          <t>P021</t>
        </is>
      </c>
      <c r="D7790" s="159" t="n">
        <v>8612</v>
      </c>
      <c r="E7790" s="160" t="n">
        <v>29451.03</v>
      </c>
      <c r="F7790" s="160" t="n">
        <v>8262.799999999999</v>
      </c>
    </row>
    <row r="7791">
      <c r="A7791" s="104" t="inlineStr">
        <is>
          <t>2025/26</t>
        </is>
      </c>
      <c r="B7791" s="104" t="inlineStr">
        <is>
          <t>HC-068</t>
        </is>
      </c>
      <c r="C7791" s="104" t="inlineStr">
        <is>
          <t>P022</t>
        </is>
      </c>
      <c r="D7791" s="159" t="n">
        <v>7284</v>
      </c>
      <c r="E7791" s="160" t="n">
        <v>23529.18</v>
      </c>
      <c r="F7791" s="160" t="n">
        <v>6347.39</v>
      </c>
    </row>
    <row r="7792">
      <c r="A7792" s="104" t="inlineStr">
        <is>
          <t>2025/26</t>
        </is>
      </c>
      <c r="B7792" s="104" t="inlineStr">
        <is>
          <t>HC-068</t>
        </is>
      </c>
      <c r="C7792" s="104" t="inlineStr">
        <is>
          <t>P023</t>
        </is>
      </c>
      <c r="D7792" s="159" t="n">
        <v>8364</v>
      </c>
      <c r="E7792" s="160" t="n">
        <v>17484.86</v>
      </c>
      <c r="F7792" s="160" t="n">
        <v>3396.7</v>
      </c>
    </row>
    <row r="7793">
      <c r="A7793" s="104" t="inlineStr">
        <is>
          <t>2025/26</t>
        </is>
      </c>
      <c r="B7793" s="104" t="inlineStr">
        <is>
          <t>HC-068</t>
        </is>
      </c>
      <c r="C7793" s="104" t="inlineStr">
        <is>
          <t>P024</t>
        </is>
      </c>
      <c r="D7793" s="159" t="n">
        <v>8964</v>
      </c>
      <c r="E7793" s="160" t="n">
        <v>20440.96</v>
      </c>
      <c r="F7793" s="160" t="n">
        <v>4192.64</v>
      </c>
    </row>
    <row r="7794">
      <c r="A7794" s="104" t="inlineStr">
        <is>
          <t>2025/26</t>
        </is>
      </c>
      <c r="B7794" s="104" t="inlineStr">
        <is>
          <t>HC-068</t>
        </is>
      </c>
      <c r="C7794" s="104" t="inlineStr">
        <is>
          <t>P025</t>
        </is>
      </c>
      <c r="D7794" s="159" t="n">
        <v>7641</v>
      </c>
      <c r="E7794" s="160" t="n">
        <v>30489.08</v>
      </c>
      <c r="F7794" s="160" t="n">
        <v>11187.55</v>
      </c>
    </row>
    <row r="7795">
      <c r="A7795" s="104" t="inlineStr">
        <is>
          <t>2025/26</t>
        </is>
      </c>
      <c r="B7795" s="104" t="inlineStr">
        <is>
          <t>HC-068</t>
        </is>
      </c>
      <c r="C7795" s="104" t="inlineStr">
        <is>
          <t>P026</t>
        </is>
      </c>
      <c r="D7795" s="159" t="n">
        <v>4631</v>
      </c>
      <c r="E7795" s="160" t="n">
        <v>21564.92</v>
      </c>
      <c r="F7795" s="160" t="n">
        <v>6981.7</v>
      </c>
    </row>
    <row r="7796">
      <c r="A7796" s="104" t="inlineStr">
        <is>
          <t>2025/26</t>
        </is>
      </c>
      <c r="B7796" s="104" t="inlineStr">
        <is>
          <t>HC-068</t>
        </is>
      </c>
      <c r="C7796" s="104" t="inlineStr">
        <is>
          <t>P027</t>
        </is>
      </c>
      <c r="D7796" s="159" t="n">
        <v>3707</v>
      </c>
      <c r="E7796" s="160" t="n">
        <v>17258.97</v>
      </c>
      <c r="F7796" s="160" t="n">
        <v>5587.22</v>
      </c>
    </row>
    <row r="7797">
      <c r="A7797" s="104" t="inlineStr">
        <is>
          <t>2025/26</t>
        </is>
      </c>
      <c r="B7797" s="104" t="inlineStr">
        <is>
          <t>HC-068</t>
        </is>
      </c>
      <c r="C7797" s="104" t="inlineStr">
        <is>
          <t>P028</t>
        </is>
      </c>
      <c r="D7797" s="159" t="n">
        <v>5103</v>
      </c>
      <c r="E7797" s="160" t="n">
        <v>25216.1</v>
      </c>
      <c r="F7797" s="160" t="n">
        <v>8710.049999999999</v>
      </c>
    </row>
    <row r="7798">
      <c r="A7798" s="104" t="inlineStr">
        <is>
          <t>2025/26</t>
        </is>
      </c>
      <c r="B7798" s="104" t="inlineStr">
        <is>
          <t>HC-068</t>
        </is>
      </c>
      <c r="C7798" s="104" t="inlineStr">
        <is>
          <t>P029</t>
        </is>
      </c>
      <c r="D7798" s="159" t="n">
        <v>12215</v>
      </c>
      <c r="E7798" s="160" t="n">
        <v>24375.13</v>
      </c>
      <c r="F7798" s="160" t="n">
        <v>3682.78</v>
      </c>
    </row>
    <row r="7799">
      <c r="A7799" s="104" t="inlineStr">
        <is>
          <t>2025/26</t>
        </is>
      </c>
      <c r="B7799" s="104" t="inlineStr">
        <is>
          <t>HC-068</t>
        </is>
      </c>
      <c r="C7799" s="104" t="inlineStr">
        <is>
          <t>P030</t>
        </is>
      </c>
      <c r="D7799" s="159" t="n">
        <v>6890</v>
      </c>
      <c r="E7799" s="160" t="n">
        <v>21600.62</v>
      </c>
      <c r="F7799" s="160" t="n">
        <v>4196.38</v>
      </c>
    </row>
    <row r="7800">
      <c r="A7800" s="104" t="inlineStr">
        <is>
          <t>2025/26</t>
        </is>
      </c>
      <c r="B7800" s="104" t="inlineStr">
        <is>
          <t>HC-068</t>
        </is>
      </c>
      <c r="C7800" s="104" t="inlineStr">
        <is>
          <t>P031</t>
        </is>
      </c>
      <c r="D7800" s="159" t="n">
        <v>3403</v>
      </c>
      <c r="E7800" s="160" t="n">
        <v>17778.77</v>
      </c>
      <c r="F7800" s="160" t="n">
        <v>5371.6</v>
      </c>
    </row>
    <row r="7801">
      <c r="A7801" s="104" t="inlineStr">
        <is>
          <t>2025/26</t>
        </is>
      </c>
      <c r="B7801" s="104" t="inlineStr">
        <is>
          <t>HC-068</t>
        </is>
      </c>
      <c r="C7801" s="104" t="inlineStr">
        <is>
          <t>P032</t>
        </is>
      </c>
      <c r="D7801" s="159" t="n">
        <v>4164</v>
      </c>
      <c r="E7801" s="160" t="n">
        <v>10286.07</v>
      </c>
      <c r="F7801" s="160" t="n">
        <v>2331.08</v>
      </c>
    </row>
    <row r="7802">
      <c r="A7802" s="104" t="inlineStr">
        <is>
          <t>2025/26</t>
        </is>
      </c>
      <c r="B7802" s="104" t="inlineStr">
        <is>
          <t>HC-068</t>
        </is>
      </c>
      <c r="C7802" s="104" t="inlineStr">
        <is>
          <t>P033</t>
        </is>
      </c>
      <c r="D7802" s="159" t="n">
        <v>2737</v>
      </c>
      <c r="E7802" s="160" t="n">
        <v>8842.66</v>
      </c>
      <c r="F7802" s="160" t="n">
        <v>2290.19</v>
      </c>
    </row>
    <row r="7803">
      <c r="A7803" s="104" t="inlineStr">
        <is>
          <t>2025/26</t>
        </is>
      </c>
      <c r="B7803" s="104" t="inlineStr">
        <is>
          <t>HC-068</t>
        </is>
      </c>
      <c r="C7803" s="104" t="inlineStr">
        <is>
          <t>P034</t>
        </is>
      </c>
      <c r="D7803" s="159" t="n">
        <v>1845</v>
      </c>
      <c r="E7803" s="160" t="n">
        <v>8063.6</v>
      </c>
      <c r="F7803" s="160" t="n">
        <v>2523.71</v>
      </c>
    </row>
    <row r="7804">
      <c r="A7804" s="104" t="inlineStr">
        <is>
          <t>2025/26</t>
        </is>
      </c>
      <c r="B7804" s="104" t="inlineStr">
        <is>
          <t>HC-068</t>
        </is>
      </c>
      <c r="C7804" s="104" t="inlineStr">
        <is>
          <t>P035</t>
        </is>
      </c>
      <c r="D7804" s="159" t="n">
        <v>2605</v>
      </c>
      <c r="E7804" s="160" t="n">
        <v>9654.91</v>
      </c>
      <c r="F7804" s="160" t="n">
        <v>2709.55</v>
      </c>
    </row>
    <row r="7805">
      <c r="A7805" s="104" t="inlineStr">
        <is>
          <t>2025/26</t>
        </is>
      </c>
      <c r="B7805" s="104" t="inlineStr">
        <is>
          <t>HC-068</t>
        </is>
      </c>
      <c r="C7805" s="104" t="inlineStr">
        <is>
          <t>P036</t>
        </is>
      </c>
      <c r="D7805" s="159" t="n">
        <v>2016</v>
      </c>
      <c r="E7805" s="160" t="n">
        <v>8038.21</v>
      </c>
      <c r="F7805" s="160" t="n">
        <v>2342.41</v>
      </c>
    </row>
    <row r="7806">
      <c r="A7806" s="104" t="inlineStr">
        <is>
          <t>2025/26</t>
        </is>
      </c>
      <c r="B7806" s="104" t="inlineStr">
        <is>
          <t>HC-068</t>
        </is>
      </c>
      <c r="C7806" s="104" t="inlineStr">
        <is>
          <t>P037</t>
        </is>
      </c>
      <c r="D7806" s="159" t="n">
        <v>2998</v>
      </c>
      <c r="E7806" s="160" t="n">
        <v>10822.27</v>
      </c>
      <c r="F7806" s="160" t="n">
        <v>3621.06</v>
      </c>
    </row>
    <row r="7807">
      <c r="A7807" s="104" t="inlineStr">
        <is>
          <t>2025/26</t>
        </is>
      </c>
      <c r="B7807" s="104" t="inlineStr">
        <is>
          <t>HC-068</t>
        </is>
      </c>
      <c r="C7807" s="104" t="inlineStr">
        <is>
          <t>P038</t>
        </is>
      </c>
      <c r="D7807" s="159" t="n">
        <v>1510</v>
      </c>
      <c r="E7807" s="160" t="n">
        <v>9889.299999999999</v>
      </c>
      <c r="F7807" s="160" t="n">
        <v>3201.91</v>
      </c>
    </row>
    <row r="7808">
      <c r="A7808" s="104" t="inlineStr">
        <is>
          <t>2025/26</t>
        </is>
      </c>
      <c r="B7808" s="104" t="inlineStr">
        <is>
          <t>HC-068</t>
        </is>
      </c>
      <c r="C7808" s="104" t="inlineStr">
        <is>
          <t>P039</t>
        </is>
      </c>
      <c r="D7808" s="159" t="n">
        <v>1547</v>
      </c>
      <c r="E7808" s="160" t="n">
        <v>10145.92</v>
      </c>
      <c r="F7808" s="160" t="n">
        <v>3393.61</v>
      </c>
    </row>
    <row r="7809">
      <c r="A7809" s="104" t="inlineStr">
        <is>
          <t>2025/26</t>
        </is>
      </c>
      <c r="B7809" s="104" t="inlineStr">
        <is>
          <t>HC-068</t>
        </is>
      </c>
      <c r="C7809" s="104" t="inlineStr">
        <is>
          <t>P040</t>
        </is>
      </c>
      <c r="D7809" s="159" t="n">
        <v>593</v>
      </c>
      <c r="E7809" s="160" t="n">
        <v>4734.34</v>
      </c>
      <c r="F7809" s="160" t="n">
        <v>1531.06</v>
      </c>
    </row>
    <row r="7810">
      <c r="A7810" s="104" t="inlineStr">
        <is>
          <t>2025/26</t>
        </is>
      </c>
      <c r="B7810" s="104" t="inlineStr">
        <is>
          <t>HC-068</t>
        </is>
      </c>
      <c r="C7810" s="104" t="inlineStr">
        <is>
          <t>P041</t>
        </is>
      </c>
      <c r="D7810" s="159" t="n">
        <v>295</v>
      </c>
      <c r="E7810" s="160" t="n">
        <v>3332.49</v>
      </c>
      <c r="F7810" s="160" t="n">
        <v>1292.63</v>
      </c>
    </row>
    <row r="7811">
      <c r="A7811" s="104" t="inlineStr">
        <is>
          <t>2025/26</t>
        </is>
      </c>
      <c r="B7811" s="104" t="inlineStr">
        <is>
          <t>HC-068</t>
        </is>
      </c>
      <c r="C7811" s="104" t="inlineStr">
        <is>
          <t>P042</t>
        </is>
      </c>
      <c r="D7811" s="159" t="n">
        <v>528</v>
      </c>
      <c r="E7811" s="160" t="n">
        <v>2207.92</v>
      </c>
      <c r="F7811" s="160" t="n">
        <v>547.1900000000001</v>
      </c>
    </row>
    <row r="7812">
      <c r="A7812" s="104" t="inlineStr">
        <is>
          <t>2025/26</t>
        </is>
      </c>
      <c r="B7812" s="104" t="inlineStr">
        <is>
          <t>HC-069</t>
        </is>
      </c>
      <c r="C7812" s="104" t="inlineStr">
        <is>
          <t>P001</t>
        </is>
      </c>
      <c r="D7812" s="159" t="n">
        <v>4902</v>
      </c>
      <c r="E7812" s="160" t="n">
        <v>46110.65</v>
      </c>
      <c r="F7812" s="160" t="n">
        <v>16399.21</v>
      </c>
    </row>
    <row r="7813">
      <c r="A7813" s="104" t="inlineStr">
        <is>
          <t>2025/26</t>
        </is>
      </c>
      <c r="B7813" s="104" t="inlineStr">
        <is>
          <t>HC-069</t>
        </is>
      </c>
      <c r="C7813" s="104" t="inlineStr">
        <is>
          <t>P002</t>
        </is>
      </c>
      <c r="D7813" s="159" t="n">
        <v>7007</v>
      </c>
      <c r="E7813" s="160" t="n">
        <v>76533.31</v>
      </c>
      <c r="F7813" s="160" t="n">
        <v>28862.65</v>
      </c>
    </row>
    <row r="7814">
      <c r="A7814" s="104" t="inlineStr">
        <is>
          <t>2025/26</t>
        </is>
      </c>
      <c r="B7814" s="104" t="inlineStr">
        <is>
          <t>HC-069</t>
        </is>
      </c>
      <c r="C7814" s="104" t="inlineStr">
        <is>
          <t>P003</t>
        </is>
      </c>
      <c r="D7814" s="159" t="n">
        <v>9817</v>
      </c>
      <c r="E7814" s="160" t="n">
        <v>69018.73</v>
      </c>
      <c r="F7814" s="160" t="n">
        <v>23049.26</v>
      </c>
    </row>
    <row r="7815">
      <c r="A7815" s="104" t="inlineStr">
        <is>
          <t>2025/26</t>
        </is>
      </c>
      <c r="B7815" s="104" t="inlineStr">
        <is>
          <t>HC-069</t>
        </is>
      </c>
      <c r="C7815" s="104" t="inlineStr">
        <is>
          <t>P004</t>
        </is>
      </c>
      <c r="D7815" s="159" t="n">
        <v>4566</v>
      </c>
      <c r="E7815" s="160" t="n">
        <v>37314.02</v>
      </c>
      <c r="F7815" s="160" t="n">
        <v>12063.39</v>
      </c>
    </row>
    <row r="7816">
      <c r="A7816" s="104" t="inlineStr">
        <is>
          <t>2025/26</t>
        </is>
      </c>
      <c r="B7816" s="104" t="inlineStr">
        <is>
          <t>HC-069</t>
        </is>
      </c>
      <c r="C7816" s="104" t="inlineStr">
        <is>
          <t>P005</t>
        </is>
      </c>
      <c r="D7816" s="159" t="n">
        <v>9711</v>
      </c>
      <c r="E7816" s="160" t="n">
        <v>75652.06</v>
      </c>
      <c r="F7816" s="160" t="n">
        <v>23637.54</v>
      </c>
    </row>
    <row r="7817">
      <c r="A7817" s="104" t="inlineStr">
        <is>
          <t>2025/26</t>
        </is>
      </c>
      <c r="B7817" s="104" t="inlineStr">
        <is>
          <t>HC-069</t>
        </is>
      </c>
      <c r="C7817" s="104" t="inlineStr">
        <is>
          <t>P006</t>
        </is>
      </c>
      <c r="D7817" s="159" t="n">
        <v>8630</v>
      </c>
      <c r="E7817" s="160" t="n">
        <v>72970.44</v>
      </c>
      <c r="F7817" s="160" t="n">
        <v>21234.08</v>
      </c>
    </row>
    <row r="7818">
      <c r="A7818" s="104" t="inlineStr">
        <is>
          <t>2025/26</t>
        </is>
      </c>
      <c r="B7818" s="104" t="inlineStr">
        <is>
          <t>HC-069</t>
        </is>
      </c>
      <c r="C7818" s="104" t="inlineStr">
        <is>
          <t>P007</t>
        </is>
      </c>
      <c r="D7818" s="159" t="n">
        <v>8676</v>
      </c>
      <c r="E7818" s="160" t="n">
        <v>68400.03</v>
      </c>
      <c r="F7818" s="160" t="n">
        <v>18429.19</v>
      </c>
    </row>
    <row r="7819">
      <c r="A7819" s="104" t="inlineStr">
        <is>
          <t>2025/26</t>
        </is>
      </c>
      <c r="B7819" s="104" t="inlineStr">
        <is>
          <t>HC-069</t>
        </is>
      </c>
      <c r="C7819" s="104" t="inlineStr">
        <is>
          <t>P008</t>
        </is>
      </c>
      <c r="D7819" s="159" t="n">
        <v>7409</v>
      </c>
      <c r="E7819" s="160" t="n">
        <v>57010.74</v>
      </c>
      <c r="F7819" s="160" t="n">
        <v>20882.96</v>
      </c>
    </row>
    <row r="7820">
      <c r="A7820" s="104" t="inlineStr">
        <is>
          <t>2025/26</t>
        </is>
      </c>
      <c r="B7820" s="104" t="inlineStr">
        <is>
          <t>HC-069</t>
        </is>
      </c>
      <c r="C7820" s="104" t="inlineStr">
        <is>
          <t>P009</t>
        </is>
      </c>
      <c r="D7820" s="159" t="n">
        <v>309</v>
      </c>
      <c r="E7820" s="160" t="n">
        <v>4077.81</v>
      </c>
      <c r="F7820" s="160" t="n">
        <v>1653.03</v>
      </c>
    </row>
    <row r="7821">
      <c r="A7821" s="104" t="inlineStr">
        <is>
          <t>2025/26</t>
        </is>
      </c>
      <c r="B7821" s="104" t="inlineStr">
        <is>
          <t>HC-069</t>
        </is>
      </c>
      <c r="C7821" s="104" t="inlineStr">
        <is>
          <t>P010</t>
        </is>
      </c>
      <c r="D7821" s="159" t="n">
        <v>9015</v>
      </c>
      <c r="E7821" s="160" t="n">
        <v>55671.06</v>
      </c>
      <c r="F7821" s="160" t="n">
        <v>17998.76</v>
      </c>
    </row>
    <row r="7822">
      <c r="A7822" s="104" t="inlineStr">
        <is>
          <t>2025/26</t>
        </is>
      </c>
      <c r="B7822" s="104" t="inlineStr">
        <is>
          <t>HC-069</t>
        </is>
      </c>
      <c r="C7822" s="104" t="inlineStr">
        <is>
          <t>P011</t>
        </is>
      </c>
      <c r="D7822" s="159" t="n">
        <v>8835</v>
      </c>
      <c r="E7822" s="160" t="n">
        <v>26854.04</v>
      </c>
      <c r="F7822" s="160" t="n">
        <v>6365.92</v>
      </c>
    </row>
    <row r="7823">
      <c r="A7823" s="104" t="inlineStr">
        <is>
          <t>2025/26</t>
        </is>
      </c>
      <c r="B7823" s="104" t="inlineStr">
        <is>
          <t>HC-069</t>
        </is>
      </c>
      <c r="C7823" s="104" t="inlineStr">
        <is>
          <t>P012</t>
        </is>
      </c>
      <c r="D7823" s="159" t="n">
        <v>9275</v>
      </c>
      <c r="E7823" s="160" t="n">
        <v>36127.9</v>
      </c>
      <c r="F7823" s="160" t="n">
        <v>10897.86</v>
      </c>
    </row>
    <row r="7824">
      <c r="A7824" s="104" t="inlineStr">
        <is>
          <t>2025/26</t>
        </is>
      </c>
      <c r="B7824" s="104" t="inlineStr">
        <is>
          <t>HC-069</t>
        </is>
      </c>
      <c r="C7824" s="104" t="inlineStr">
        <is>
          <t>P013</t>
        </is>
      </c>
      <c r="D7824" s="159" t="n">
        <v>9915</v>
      </c>
      <c r="E7824" s="160" t="n">
        <v>35796.88</v>
      </c>
      <c r="F7824" s="160" t="n">
        <v>9257.52</v>
      </c>
    </row>
    <row r="7825">
      <c r="A7825" s="104" t="inlineStr">
        <is>
          <t>2025/26</t>
        </is>
      </c>
      <c r="B7825" s="104" t="inlineStr">
        <is>
          <t>HC-069</t>
        </is>
      </c>
      <c r="C7825" s="104" t="inlineStr">
        <is>
          <t>P014</t>
        </is>
      </c>
      <c r="D7825" s="159" t="n">
        <v>11474</v>
      </c>
      <c r="E7825" s="160" t="n">
        <v>46870.08</v>
      </c>
      <c r="F7825" s="160" t="n">
        <v>13129.33</v>
      </c>
    </row>
    <row r="7826">
      <c r="A7826" s="104" t="inlineStr">
        <is>
          <t>2025/26</t>
        </is>
      </c>
      <c r="B7826" s="104" t="inlineStr">
        <is>
          <t>HC-069</t>
        </is>
      </c>
      <c r="C7826" s="104" t="inlineStr">
        <is>
          <t>P015</t>
        </is>
      </c>
      <c r="D7826" s="159" t="n">
        <v>7652</v>
      </c>
      <c r="E7826" s="160" t="n">
        <v>37804.81</v>
      </c>
      <c r="F7826" s="160" t="n">
        <v>12628.98</v>
      </c>
    </row>
    <row r="7827">
      <c r="A7827" s="104" t="inlineStr">
        <is>
          <t>2025/26</t>
        </is>
      </c>
      <c r="B7827" s="104" t="inlineStr">
        <is>
          <t>HC-069</t>
        </is>
      </c>
      <c r="C7827" s="104" t="inlineStr">
        <is>
          <t>P016</t>
        </is>
      </c>
      <c r="D7827" s="159" t="n">
        <v>4080</v>
      </c>
      <c r="E7827" s="160" t="n">
        <v>26363.64</v>
      </c>
      <c r="F7827" s="160" t="n">
        <v>8239</v>
      </c>
    </row>
    <row r="7828">
      <c r="A7828" s="104" t="inlineStr">
        <is>
          <t>2025/26</t>
        </is>
      </c>
      <c r="B7828" s="104" t="inlineStr">
        <is>
          <t>HC-069</t>
        </is>
      </c>
      <c r="C7828" s="104" t="inlineStr">
        <is>
          <t>P017</t>
        </is>
      </c>
      <c r="D7828" s="159" t="n">
        <v>3720</v>
      </c>
      <c r="E7828" s="160" t="n">
        <v>26516.26</v>
      </c>
      <c r="F7828" s="160" t="n">
        <v>9142.879999999999</v>
      </c>
    </row>
    <row r="7829">
      <c r="A7829" s="104" t="inlineStr">
        <is>
          <t>2025/26</t>
        </is>
      </c>
      <c r="B7829" s="104" t="inlineStr">
        <is>
          <t>HC-069</t>
        </is>
      </c>
      <c r="C7829" s="104" t="inlineStr">
        <is>
          <t>P018</t>
        </is>
      </c>
      <c r="D7829" s="159" t="n">
        <v>8784</v>
      </c>
      <c r="E7829" s="160" t="n">
        <v>24204.07</v>
      </c>
      <c r="F7829" s="160" t="n">
        <v>5216.72</v>
      </c>
    </row>
    <row r="7830">
      <c r="A7830" s="104" t="inlineStr">
        <is>
          <t>2025/26</t>
        </is>
      </c>
      <c r="B7830" s="104" t="inlineStr">
        <is>
          <t>HC-069</t>
        </is>
      </c>
      <c r="C7830" s="104" t="inlineStr">
        <is>
          <t>P019</t>
        </is>
      </c>
      <c r="D7830" s="159" t="n">
        <v>10797</v>
      </c>
      <c r="E7830" s="160" t="n">
        <v>28718.83</v>
      </c>
      <c r="F7830" s="160" t="n">
        <v>7426.73</v>
      </c>
    </row>
    <row r="7831">
      <c r="A7831" s="104" t="inlineStr">
        <is>
          <t>2025/26</t>
        </is>
      </c>
      <c r="B7831" s="104" t="inlineStr">
        <is>
          <t>HC-069</t>
        </is>
      </c>
      <c r="C7831" s="104" t="inlineStr">
        <is>
          <t>P020</t>
        </is>
      </c>
      <c r="D7831" s="159" t="n">
        <v>7550</v>
      </c>
      <c r="E7831" s="160" t="n">
        <v>20084.54</v>
      </c>
      <c r="F7831" s="160" t="n">
        <v>5194.54</v>
      </c>
    </row>
    <row r="7832">
      <c r="A7832" s="104" t="inlineStr">
        <is>
          <t>2025/26</t>
        </is>
      </c>
      <c r="B7832" s="104" t="inlineStr">
        <is>
          <t>HC-069</t>
        </is>
      </c>
      <c r="C7832" s="104" t="inlineStr">
        <is>
          <t>P021</t>
        </is>
      </c>
      <c r="D7832" s="159" t="n">
        <v>10884</v>
      </c>
      <c r="E7832" s="160" t="n">
        <v>37228.75</v>
      </c>
      <c r="F7832" s="160" t="n">
        <v>10430.64</v>
      </c>
    </row>
    <row r="7833">
      <c r="A7833" s="104" t="inlineStr">
        <is>
          <t>2025/26</t>
        </is>
      </c>
      <c r="B7833" s="104" t="inlineStr">
        <is>
          <t>HC-069</t>
        </is>
      </c>
      <c r="C7833" s="104" t="inlineStr">
        <is>
          <t>P022</t>
        </is>
      </c>
      <c r="D7833" s="159" t="n">
        <v>9719</v>
      </c>
      <c r="E7833" s="160" t="n">
        <v>31388.05</v>
      </c>
      <c r="F7833" s="160" t="n">
        <v>8455.77</v>
      </c>
    </row>
    <row r="7834">
      <c r="A7834" s="104" t="inlineStr">
        <is>
          <t>2025/26</t>
        </is>
      </c>
      <c r="B7834" s="104" t="inlineStr">
        <is>
          <t>HC-069</t>
        </is>
      </c>
      <c r="C7834" s="104" t="inlineStr">
        <is>
          <t>P023</t>
        </is>
      </c>
      <c r="D7834" s="159" t="n">
        <v>11028</v>
      </c>
      <c r="E7834" s="160" t="n">
        <v>23049.34</v>
      </c>
      <c r="F7834" s="160" t="n">
        <v>4470.79</v>
      </c>
    </row>
    <row r="7835">
      <c r="A7835" s="104" t="inlineStr">
        <is>
          <t>2025/26</t>
        </is>
      </c>
      <c r="B7835" s="104" t="inlineStr">
        <is>
          <t>HC-069</t>
        </is>
      </c>
      <c r="C7835" s="104" t="inlineStr">
        <is>
          <t>P024</t>
        </is>
      </c>
      <c r="D7835" s="159" t="n">
        <v>11932</v>
      </c>
      <c r="E7835" s="160" t="n">
        <v>27198.28</v>
      </c>
      <c r="F7835" s="160" t="n">
        <v>5568.29</v>
      </c>
    </row>
    <row r="7836">
      <c r="A7836" s="104" t="inlineStr">
        <is>
          <t>2025/26</t>
        </is>
      </c>
      <c r="B7836" s="104" t="inlineStr">
        <is>
          <t>HC-069</t>
        </is>
      </c>
      <c r="C7836" s="104" t="inlineStr">
        <is>
          <t>P025</t>
        </is>
      </c>
      <c r="D7836" s="159" t="n">
        <v>10184</v>
      </c>
      <c r="E7836" s="160" t="n">
        <v>40635.25</v>
      </c>
      <c r="F7836" s="160" t="n">
        <v>14885.87</v>
      </c>
    </row>
    <row r="7837">
      <c r="A7837" s="104" t="inlineStr">
        <is>
          <t>2025/26</t>
        </is>
      </c>
      <c r="B7837" s="104" t="inlineStr">
        <is>
          <t>HC-069</t>
        </is>
      </c>
      <c r="C7837" s="104" t="inlineStr">
        <is>
          <t>P026</t>
        </is>
      </c>
      <c r="D7837" s="159" t="n">
        <v>5709</v>
      </c>
      <c r="E7837" s="160" t="n">
        <v>26575.62</v>
      </c>
      <c r="F7837" s="160" t="n">
        <v>8591.870000000001</v>
      </c>
    </row>
    <row r="7838">
      <c r="A7838" s="104" t="inlineStr">
        <is>
          <t>2025/26</t>
        </is>
      </c>
      <c r="B7838" s="104" t="inlineStr">
        <is>
          <t>HC-069</t>
        </is>
      </c>
      <c r="C7838" s="104" t="inlineStr">
        <is>
          <t>P027</t>
        </is>
      </c>
      <c r="D7838" s="159" t="n">
        <v>4725</v>
      </c>
      <c r="E7838" s="160" t="n">
        <v>21995.82</v>
      </c>
      <c r="F7838" s="160" t="n">
        <v>7109.4</v>
      </c>
    </row>
    <row r="7839">
      <c r="A7839" s="104" t="inlineStr">
        <is>
          <t>2025/26</t>
        </is>
      </c>
      <c r="B7839" s="104" t="inlineStr">
        <is>
          <t>HC-069</t>
        </is>
      </c>
      <c r="C7839" s="104" t="inlineStr">
        <is>
          <t>P028</t>
        </is>
      </c>
      <c r="D7839" s="159" t="n">
        <v>7175</v>
      </c>
      <c r="E7839" s="160" t="n">
        <v>35448.23</v>
      </c>
      <c r="F7839" s="160" t="n">
        <v>12222.14</v>
      </c>
    </row>
    <row r="7840">
      <c r="A7840" s="104" t="inlineStr">
        <is>
          <t>2025/26</t>
        </is>
      </c>
      <c r="B7840" s="104" t="inlineStr">
        <is>
          <t>HC-069</t>
        </is>
      </c>
      <c r="C7840" s="104" t="inlineStr">
        <is>
          <t>P029</t>
        </is>
      </c>
      <c r="D7840" s="159" t="n">
        <v>16594</v>
      </c>
      <c r="E7840" s="160" t="n">
        <v>33104.73</v>
      </c>
      <c r="F7840" s="160" t="n">
        <v>4994.95</v>
      </c>
    </row>
    <row r="7841">
      <c r="A7841" s="104" t="inlineStr">
        <is>
          <t>2025/26</t>
        </is>
      </c>
      <c r="B7841" s="104" t="inlineStr">
        <is>
          <t>HC-069</t>
        </is>
      </c>
      <c r="C7841" s="104" t="inlineStr">
        <is>
          <t>P030</t>
        </is>
      </c>
      <c r="D7841" s="159" t="n">
        <v>9230</v>
      </c>
      <c r="E7841" s="160" t="n">
        <v>28936.12</v>
      </c>
      <c r="F7841" s="160" t="n">
        <v>5612.57</v>
      </c>
    </row>
    <row r="7842">
      <c r="A7842" s="104" t="inlineStr">
        <is>
          <t>2025/26</t>
        </is>
      </c>
      <c r="B7842" s="104" t="inlineStr">
        <is>
          <t>HC-069</t>
        </is>
      </c>
      <c r="C7842" s="104" t="inlineStr">
        <is>
          <t>P031</t>
        </is>
      </c>
      <c r="D7842" s="159" t="n">
        <v>4260</v>
      </c>
      <c r="E7842" s="160" t="n">
        <v>22257.42</v>
      </c>
      <c r="F7842" s="160" t="n">
        <v>6716.3</v>
      </c>
    </row>
    <row r="7843">
      <c r="A7843" s="104" t="inlineStr">
        <is>
          <t>2025/26</t>
        </is>
      </c>
      <c r="B7843" s="104" t="inlineStr">
        <is>
          <t>HC-069</t>
        </is>
      </c>
      <c r="C7843" s="104" t="inlineStr">
        <is>
          <t>P032</t>
        </is>
      </c>
      <c r="D7843" s="159" t="n">
        <v>5298</v>
      </c>
      <c r="E7843" s="160" t="n">
        <v>13089.16</v>
      </c>
      <c r="F7843" s="160" t="n">
        <v>2961.64</v>
      </c>
    </row>
    <row r="7844">
      <c r="A7844" s="104" t="inlineStr">
        <is>
          <t>2025/26</t>
        </is>
      </c>
      <c r="B7844" s="104" t="inlineStr">
        <is>
          <t>HC-069</t>
        </is>
      </c>
      <c r="C7844" s="104" t="inlineStr">
        <is>
          <t>P033</t>
        </is>
      </c>
      <c r="D7844" s="159" t="n">
        <v>3744</v>
      </c>
      <c r="E7844" s="160" t="n">
        <v>12094.82</v>
      </c>
      <c r="F7844" s="160" t="n">
        <v>3127.93</v>
      </c>
    </row>
    <row r="7845">
      <c r="A7845" s="104" t="inlineStr">
        <is>
          <t>2025/26</t>
        </is>
      </c>
      <c r="B7845" s="104" t="inlineStr">
        <is>
          <t>HC-069</t>
        </is>
      </c>
      <c r="C7845" s="104" t="inlineStr">
        <is>
          <t>P034</t>
        </is>
      </c>
      <c r="D7845" s="159" t="n">
        <v>2519</v>
      </c>
      <c r="E7845" s="160" t="n">
        <v>11006.66</v>
      </c>
      <c r="F7845" s="160" t="n">
        <v>3439.66</v>
      </c>
    </row>
    <row r="7846">
      <c r="A7846" s="104" t="inlineStr">
        <is>
          <t>2025/26</t>
        </is>
      </c>
      <c r="B7846" s="104" t="inlineStr">
        <is>
          <t>HC-069</t>
        </is>
      </c>
      <c r="C7846" s="104" t="inlineStr">
        <is>
          <t>P035</t>
        </is>
      </c>
      <c r="D7846" s="159" t="n">
        <v>3477</v>
      </c>
      <c r="E7846" s="160" t="n">
        <v>12875.3</v>
      </c>
      <c r="F7846" s="160" t="n">
        <v>3606.98</v>
      </c>
    </row>
    <row r="7847">
      <c r="A7847" s="104" t="inlineStr">
        <is>
          <t>2025/26</t>
        </is>
      </c>
      <c r="B7847" s="104" t="inlineStr">
        <is>
          <t>HC-069</t>
        </is>
      </c>
      <c r="C7847" s="104" t="inlineStr">
        <is>
          <t>P036</t>
        </is>
      </c>
      <c r="D7847" s="159" t="n">
        <v>2606</v>
      </c>
      <c r="E7847" s="160" t="n">
        <v>10404.37</v>
      </c>
      <c r="F7847" s="160" t="n">
        <v>3027.05</v>
      </c>
    </row>
    <row r="7848">
      <c r="A7848" s="104" t="inlineStr">
        <is>
          <t>2025/26</t>
        </is>
      </c>
      <c r="B7848" s="104" t="inlineStr">
        <is>
          <t>HC-069</t>
        </is>
      </c>
      <c r="C7848" s="104" t="inlineStr">
        <is>
          <t>P037</t>
        </is>
      </c>
      <c r="D7848" s="159" t="n">
        <v>3953</v>
      </c>
      <c r="E7848" s="160" t="n">
        <v>14268.25</v>
      </c>
      <c r="F7848" s="160" t="n">
        <v>4765.69</v>
      </c>
    </row>
    <row r="7849">
      <c r="A7849" s="104" t="inlineStr">
        <is>
          <t>2025/26</t>
        </is>
      </c>
      <c r="B7849" s="104" t="inlineStr">
        <is>
          <t>HC-069</t>
        </is>
      </c>
      <c r="C7849" s="104" t="inlineStr">
        <is>
          <t>P038</t>
        </is>
      </c>
      <c r="D7849" s="159" t="n">
        <v>2015</v>
      </c>
      <c r="E7849" s="160" t="n">
        <v>13201.93</v>
      </c>
      <c r="F7849" s="160" t="n">
        <v>4267.18</v>
      </c>
    </row>
    <row r="7850">
      <c r="A7850" s="104" t="inlineStr">
        <is>
          <t>2025/26</t>
        </is>
      </c>
      <c r="B7850" s="104" t="inlineStr">
        <is>
          <t>HC-069</t>
        </is>
      </c>
      <c r="C7850" s="104" t="inlineStr">
        <is>
          <t>P039</t>
        </is>
      </c>
      <c r="D7850" s="159" t="n">
        <v>2108</v>
      </c>
      <c r="E7850" s="160" t="n">
        <v>13818.18</v>
      </c>
      <c r="F7850" s="160" t="n">
        <v>4615.8</v>
      </c>
    </row>
    <row r="7851">
      <c r="A7851" s="104" t="inlineStr">
        <is>
          <t>2025/26</t>
        </is>
      </c>
      <c r="B7851" s="104" t="inlineStr">
        <is>
          <t>HC-069</t>
        </is>
      </c>
      <c r="C7851" s="104" t="inlineStr">
        <is>
          <t>P040</t>
        </is>
      </c>
      <c r="D7851" s="159" t="n">
        <v>713</v>
      </c>
      <c r="E7851" s="160" t="n">
        <v>5690.38</v>
      </c>
      <c r="F7851" s="160" t="n">
        <v>1837.92</v>
      </c>
    </row>
    <row r="7852">
      <c r="A7852" s="104" t="inlineStr">
        <is>
          <t>2025/26</t>
        </is>
      </c>
      <c r="B7852" s="104" t="inlineStr">
        <is>
          <t>HC-069</t>
        </is>
      </c>
      <c r="C7852" s="104" t="inlineStr">
        <is>
          <t>P041</t>
        </is>
      </c>
      <c r="D7852" s="159" t="n">
        <v>395</v>
      </c>
      <c r="E7852" s="160" t="n">
        <v>4472.87</v>
      </c>
      <c r="F7852" s="160" t="n">
        <v>1737.82</v>
      </c>
    </row>
    <row r="7853">
      <c r="A7853" s="104" t="inlineStr">
        <is>
          <t>2025/26</t>
        </is>
      </c>
      <c r="B7853" s="104" t="inlineStr">
        <is>
          <t>HC-069</t>
        </is>
      </c>
      <c r="C7853" s="104" t="inlineStr">
        <is>
          <t>P042</t>
        </is>
      </c>
      <c r="D7853" s="159" t="n">
        <v>738</v>
      </c>
      <c r="E7853" s="160" t="n">
        <v>3082.35</v>
      </c>
      <c r="F7853" s="160" t="n">
        <v>765.14</v>
      </c>
    </row>
    <row r="7854">
      <c r="A7854" s="104" t="inlineStr">
        <is>
          <t>2025/26</t>
        </is>
      </c>
      <c r="B7854" s="104" t="inlineStr">
        <is>
          <t>HC-070</t>
        </is>
      </c>
      <c r="C7854" s="104" t="inlineStr">
        <is>
          <t>P001</t>
        </is>
      </c>
      <c r="D7854" s="159" t="n">
        <v>3262</v>
      </c>
      <c r="E7854" s="160" t="n">
        <v>30666.68</v>
      </c>
      <c r="F7854" s="160" t="n">
        <v>10937.38</v>
      </c>
    </row>
    <row r="7855">
      <c r="A7855" s="104" t="inlineStr">
        <is>
          <t>2025/26</t>
        </is>
      </c>
      <c r="B7855" s="104" t="inlineStr">
        <is>
          <t>HC-070</t>
        </is>
      </c>
      <c r="C7855" s="104" t="inlineStr">
        <is>
          <t>P002</t>
        </is>
      </c>
      <c r="D7855" s="159" t="n">
        <v>4730</v>
      </c>
      <c r="E7855" s="160" t="n">
        <v>51676.5</v>
      </c>
      <c r="F7855" s="160" t="n">
        <v>19543.31</v>
      </c>
    </row>
    <row r="7856">
      <c r="A7856" s="104" t="inlineStr">
        <is>
          <t>2025/26</t>
        </is>
      </c>
      <c r="B7856" s="104" t="inlineStr">
        <is>
          <t>HC-070</t>
        </is>
      </c>
      <c r="C7856" s="104" t="inlineStr">
        <is>
          <t>P003</t>
        </is>
      </c>
      <c r="D7856" s="159" t="n">
        <v>6747</v>
      </c>
      <c r="E7856" s="160" t="n">
        <v>47434.45</v>
      </c>
      <c r="F7856" s="160" t="n">
        <v>15889.56</v>
      </c>
    </row>
    <row r="7857">
      <c r="A7857" s="104" t="inlineStr">
        <is>
          <t>2025/26</t>
        </is>
      </c>
      <c r="B7857" s="104" t="inlineStr">
        <is>
          <t>HC-070</t>
        </is>
      </c>
      <c r="C7857" s="104" t="inlineStr">
        <is>
          <t>P004</t>
        </is>
      </c>
      <c r="D7857" s="159" t="n">
        <v>2935</v>
      </c>
      <c r="E7857" s="160" t="n">
        <v>23984.83</v>
      </c>
      <c r="F7857" s="160" t="n">
        <v>7774.05</v>
      </c>
    </row>
    <row r="7858">
      <c r="A7858" s="104" t="inlineStr">
        <is>
          <t>2025/26</t>
        </is>
      </c>
      <c r="B7858" s="104" t="inlineStr">
        <is>
          <t>HC-070</t>
        </is>
      </c>
      <c r="C7858" s="104" t="inlineStr">
        <is>
          <t>P005</t>
        </is>
      </c>
      <c r="D7858" s="159" t="n">
        <v>6596</v>
      </c>
      <c r="E7858" s="160" t="n">
        <v>51378.47</v>
      </c>
      <c r="F7858" s="160" t="n">
        <v>16104.66</v>
      </c>
    </row>
    <row r="7859">
      <c r="A7859" s="104" t="inlineStr">
        <is>
          <t>2025/26</t>
        </is>
      </c>
      <c r="B7859" s="104" t="inlineStr">
        <is>
          <t>HC-070</t>
        </is>
      </c>
      <c r="C7859" s="104" t="inlineStr">
        <is>
          <t>P006</t>
        </is>
      </c>
      <c r="D7859" s="159" t="n">
        <v>6085</v>
      </c>
      <c r="E7859" s="160" t="n">
        <v>51446.88</v>
      </c>
      <c r="F7859" s="160" t="n">
        <v>15013.84</v>
      </c>
    </row>
    <row r="7860">
      <c r="A7860" s="104" t="inlineStr">
        <is>
          <t>2025/26</t>
        </is>
      </c>
      <c r="B7860" s="104" t="inlineStr">
        <is>
          <t>HC-070</t>
        </is>
      </c>
      <c r="C7860" s="104" t="inlineStr">
        <is>
          <t>P007</t>
        </is>
      </c>
      <c r="D7860" s="159" t="n">
        <v>6062</v>
      </c>
      <c r="E7860" s="160" t="n">
        <v>47785.1</v>
      </c>
      <c r="F7860" s="160" t="n">
        <v>12909.6</v>
      </c>
    </row>
    <row r="7861">
      <c r="A7861" s="104" t="inlineStr">
        <is>
          <t>2025/26</t>
        </is>
      </c>
      <c r="B7861" s="104" t="inlineStr">
        <is>
          <t>HC-070</t>
        </is>
      </c>
      <c r="C7861" s="104" t="inlineStr">
        <is>
          <t>P008</t>
        </is>
      </c>
      <c r="D7861" s="159" t="n">
        <v>4981</v>
      </c>
      <c r="E7861" s="160" t="n">
        <v>38329.35</v>
      </c>
      <c r="F7861" s="160" t="n">
        <v>14087.06</v>
      </c>
    </row>
    <row r="7862">
      <c r="A7862" s="104" t="inlineStr">
        <is>
          <t>2025/26</t>
        </is>
      </c>
      <c r="B7862" s="104" t="inlineStr">
        <is>
          <t>HC-070</t>
        </is>
      </c>
      <c r="C7862" s="104" t="inlineStr">
        <is>
          <t>P009</t>
        </is>
      </c>
      <c r="D7862" s="159" t="n">
        <v>170</v>
      </c>
      <c r="E7862" s="160" t="n">
        <v>2241.49</v>
      </c>
      <c r="F7862" s="160" t="n">
        <v>908.8</v>
      </c>
    </row>
    <row r="7863">
      <c r="A7863" s="104" t="inlineStr">
        <is>
          <t>2025/26</t>
        </is>
      </c>
      <c r="B7863" s="104" t="inlineStr">
        <is>
          <t>HC-070</t>
        </is>
      </c>
      <c r="C7863" s="104" t="inlineStr">
        <is>
          <t>P010</t>
        </is>
      </c>
      <c r="D7863" s="159" t="n">
        <v>6335</v>
      </c>
      <c r="E7863" s="160" t="n">
        <v>39116.38</v>
      </c>
      <c r="F7863" s="160" t="n">
        <v>12681.24</v>
      </c>
    </row>
    <row r="7864">
      <c r="A7864" s="104" t="inlineStr">
        <is>
          <t>2025/26</t>
        </is>
      </c>
      <c r="B7864" s="104" t="inlineStr">
        <is>
          <t>HC-070</t>
        </is>
      </c>
      <c r="C7864" s="104" t="inlineStr">
        <is>
          <t>P011</t>
        </is>
      </c>
      <c r="D7864" s="159" t="n">
        <v>6063</v>
      </c>
      <c r="E7864" s="160" t="n">
        <v>18434.33</v>
      </c>
      <c r="F7864" s="160" t="n">
        <v>4382.83</v>
      </c>
    </row>
    <row r="7865">
      <c r="A7865" s="104" t="inlineStr">
        <is>
          <t>2025/26</t>
        </is>
      </c>
      <c r="B7865" s="104" t="inlineStr">
        <is>
          <t>HC-070</t>
        </is>
      </c>
      <c r="C7865" s="104" t="inlineStr">
        <is>
          <t>P012</t>
        </is>
      </c>
      <c r="D7865" s="159" t="n">
        <v>6587</v>
      </c>
      <c r="E7865" s="160" t="n">
        <v>25657.8</v>
      </c>
      <c r="F7865" s="160" t="n">
        <v>7763.47</v>
      </c>
    </row>
    <row r="7866">
      <c r="A7866" s="104" t="inlineStr">
        <is>
          <t>2025/26</t>
        </is>
      </c>
      <c r="B7866" s="104" t="inlineStr">
        <is>
          <t>HC-070</t>
        </is>
      </c>
      <c r="C7866" s="104" t="inlineStr">
        <is>
          <t>P013</t>
        </is>
      </c>
      <c r="D7866" s="159" t="n">
        <v>6507</v>
      </c>
      <c r="E7866" s="160" t="n">
        <v>23488.08</v>
      </c>
      <c r="F7866" s="160" t="n">
        <v>6092.2</v>
      </c>
    </row>
    <row r="7867">
      <c r="A7867" s="104" t="inlineStr">
        <is>
          <t>2025/26</t>
        </is>
      </c>
      <c r="B7867" s="104" t="inlineStr">
        <is>
          <t>HC-070</t>
        </is>
      </c>
      <c r="C7867" s="104" t="inlineStr">
        <is>
          <t>P014</t>
        </is>
      </c>
      <c r="D7867" s="159" t="n">
        <v>7343</v>
      </c>
      <c r="E7867" s="160" t="n">
        <v>29999.14</v>
      </c>
      <c r="F7867" s="160" t="n">
        <v>8429.01</v>
      </c>
    </row>
    <row r="7868">
      <c r="A7868" s="104" t="inlineStr">
        <is>
          <t>2025/26</t>
        </is>
      </c>
      <c r="B7868" s="104" t="inlineStr">
        <is>
          <t>HC-070</t>
        </is>
      </c>
      <c r="C7868" s="104" t="inlineStr">
        <is>
          <t>P015</t>
        </is>
      </c>
      <c r="D7868" s="159" t="n">
        <v>5338</v>
      </c>
      <c r="E7868" s="160" t="n">
        <v>26378.51</v>
      </c>
      <c r="F7868" s="160" t="n">
        <v>8835.93</v>
      </c>
    </row>
    <row r="7869">
      <c r="A7869" s="104" t="inlineStr">
        <is>
          <t>2025/26</t>
        </is>
      </c>
      <c r="B7869" s="104" t="inlineStr">
        <is>
          <t>HC-070</t>
        </is>
      </c>
      <c r="C7869" s="104" t="inlineStr">
        <is>
          <t>P016</t>
        </is>
      </c>
      <c r="D7869" s="159" t="n">
        <v>2927</v>
      </c>
      <c r="E7869" s="160" t="n">
        <v>18897.89</v>
      </c>
      <c r="F7869" s="160" t="n">
        <v>5922.23</v>
      </c>
    </row>
    <row r="7870">
      <c r="A7870" s="104" t="inlineStr">
        <is>
          <t>2025/26</t>
        </is>
      </c>
      <c r="B7870" s="104" t="inlineStr">
        <is>
          <t>HC-070</t>
        </is>
      </c>
      <c r="C7870" s="104" t="inlineStr">
        <is>
          <t>P017</t>
        </is>
      </c>
      <c r="D7870" s="159" t="n">
        <v>2590</v>
      </c>
      <c r="E7870" s="160" t="n">
        <v>18467.92</v>
      </c>
      <c r="F7870" s="160" t="n">
        <v>6386.43</v>
      </c>
    </row>
    <row r="7871">
      <c r="A7871" s="104" t="inlineStr">
        <is>
          <t>2025/26</t>
        </is>
      </c>
      <c r="B7871" s="104" t="inlineStr">
        <is>
          <t>HC-070</t>
        </is>
      </c>
      <c r="C7871" s="104" t="inlineStr">
        <is>
          <t>P018</t>
        </is>
      </c>
      <c r="D7871" s="159" t="n">
        <v>5842</v>
      </c>
      <c r="E7871" s="160" t="n">
        <v>16090.59</v>
      </c>
      <c r="F7871" s="160" t="n">
        <v>3478.08</v>
      </c>
    </row>
    <row r="7872">
      <c r="A7872" s="104" t="inlineStr">
        <is>
          <t>2025/26</t>
        </is>
      </c>
      <c r="B7872" s="104" t="inlineStr">
        <is>
          <t>HC-070</t>
        </is>
      </c>
      <c r="C7872" s="104" t="inlineStr">
        <is>
          <t>P019</t>
        </is>
      </c>
      <c r="D7872" s="159" t="n">
        <v>7931</v>
      </c>
      <c r="E7872" s="160" t="n">
        <v>21097.67</v>
      </c>
      <c r="F7872" s="160" t="n">
        <v>5471.56</v>
      </c>
    </row>
    <row r="7873">
      <c r="A7873" s="104" t="inlineStr">
        <is>
          <t>2025/26</t>
        </is>
      </c>
      <c r="B7873" s="104" t="inlineStr">
        <is>
          <t>HC-070</t>
        </is>
      </c>
      <c r="C7873" s="104" t="inlineStr">
        <is>
          <t>P020</t>
        </is>
      </c>
      <c r="D7873" s="159" t="n">
        <v>5022</v>
      </c>
      <c r="E7873" s="160" t="n">
        <v>13355.46</v>
      </c>
      <c r="F7873" s="160" t="n">
        <v>3463.65</v>
      </c>
    </row>
    <row r="7874">
      <c r="A7874" s="104" t="inlineStr">
        <is>
          <t>2025/26</t>
        </is>
      </c>
      <c r="B7874" s="104" t="inlineStr">
        <is>
          <t>HC-070</t>
        </is>
      </c>
      <c r="C7874" s="104" t="inlineStr">
        <is>
          <t>P021</t>
        </is>
      </c>
      <c r="D7874" s="159" t="n">
        <v>7545</v>
      </c>
      <c r="E7874" s="160" t="n">
        <v>25805.04</v>
      </c>
      <c r="F7874" s="160" t="n">
        <v>7250.3</v>
      </c>
    </row>
    <row r="7875">
      <c r="A7875" s="104" t="inlineStr">
        <is>
          <t>2025/26</t>
        </is>
      </c>
      <c r="B7875" s="104" t="inlineStr">
        <is>
          <t>HC-070</t>
        </is>
      </c>
      <c r="C7875" s="104" t="inlineStr">
        <is>
          <t>P022</t>
        </is>
      </c>
      <c r="D7875" s="159" t="n">
        <v>6447</v>
      </c>
      <c r="E7875" s="160" t="n">
        <v>20825.01</v>
      </c>
      <c r="F7875" s="160" t="n">
        <v>5626.42</v>
      </c>
    </row>
    <row r="7876">
      <c r="A7876" s="104" t="inlineStr">
        <is>
          <t>2025/26</t>
        </is>
      </c>
      <c r="B7876" s="104" t="inlineStr">
        <is>
          <t>HC-070</t>
        </is>
      </c>
      <c r="C7876" s="104" t="inlineStr">
        <is>
          <t>P023</t>
        </is>
      </c>
      <c r="D7876" s="159" t="n">
        <v>7092</v>
      </c>
      <c r="E7876" s="160" t="n">
        <v>14820.57</v>
      </c>
      <c r="F7876" s="160" t="n">
        <v>2883.24</v>
      </c>
    </row>
    <row r="7877">
      <c r="A7877" s="104" t="inlineStr">
        <is>
          <t>2025/26</t>
        </is>
      </c>
      <c r="B7877" s="104" t="inlineStr">
        <is>
          <t>HC-070</t>
        </is>
      </c>
      <c r="C7877" s="104" t="inlineStr">
        <is>
          <t>P024</t>
        </is>
      </c>
      <c r="D7877" s="159" t="n">
        <v>8291</v>
      </c>
      <c r="E7877" s="160" t="n">
        <v>18902.28</v>
      </c>
      <c r="F7877" s="160" t="n">
        <v>3881.57</v>
      </c>
    </row>
    <row r="7878">
      <c r="A7878" s="104" t="inlineStr">
        <is>
          <t>2025/26</t>
        </is>
      </c>
      <c r="B7878" s="104" t="inlineStr">
        <is>
          <t>HC-070</t>
        </is>
      </c>
      <c r="C7878" s="104" t="inlineStr">
        <is>
          <t>P025</t>
        </is>
      </c>
      <c r="D7878" s="159" t="n">
        <v>6879</v>
      </c>
      <c r="E7878" s="160" t="n">
        <v>27451.83</v>
      </c>
      <c r="F7878" s="160" t="n">
        <v>10087.9</v>
      </c>
    </row>
    <row r="7879">
      <c r="A7879" s="104" t="inlineStr">
        <is>
          <t>2025/26</t>
        </is>
      </c>
      <c r="B7879" s="104" t="inlineStr">
        <is>
          <t>HC-070</t>
        </is>
      </c>
      <c r="C7879" s="104" t="inlineStr">
        <is>
          <t>P026</t>
        </is>
      </c>
      <c r="D7879" s="159" t="n">
        <v>4229</v>
      </c>
      <c r="E7879" s="160" t="n">
        <v>19694.16</v>
      </c>
      <c r="F7879" s="160" t="n">
        <v>6385.37</v>
      </c>
    </row>
    <row r="7880">
      <c r="A7880" s="104" t="inlineStr">
        <is>
          <t>2025/26</t>
        </is>
      </c>
      <c r="B7880" s="104" t="inlineStr">
        <is>
          <t>HC-070</t>
        </is>
      </c>
      <c r="C7880" s="104" t="inlineStr">
        <is>
          <t>P027</t>
        </is>
      </c>
      <c r="D7880" s="159" t="n">
        <v>3349</v>
      </c>
      <c r="E7880" s="160" t="n">
        <v>15592.56</v>
      </c>
      <c r="F7880" s="160" t="n">
        <v>5054.89</v>
      </c>
    </row>
    <row r="7881">
      <c r="A7881" s="104" t="inlineStr">
        <is>
          <t>2025/26</t>
        </is>
      </c>
      <c r="B7881" s="104" t="inlineStr">
        <is>
          <t>HC-070</t>
        </is>
      </c>
      <c r="C7881" s="104" t="inlineStr">
        <is>
          <t>P028</t>
        </is>
      </c>
      <c r="D7881" s="159" t="n">
        <v>4922</v>
      </c>
      <c r="E7881" s="160" t="n">
        <v>24314.72</v>
      </c>
      <c r="F7881" s="160" t="n">
        <v>8408.280000000001</v>
      </c>
    </row>
    <row r="7882">
      <c r="A7882" s="104" t="inlineStr">
        <is>
          <t>2025/26</t>
        </is>
      </c>
      <c r="B7882" s="104" t="inlineStr">
        <is>
          <t>HC-070</t>
        </is>
      </c>
      <c r="C7882" s="104" t="inlineStr">
        <is>
          <t>P029</t>
        </is>
      </c>
      <c r="D7882" s="159" t="n">
        <v>11821</v>
      </c>
      <c r="E7882" s="160" t="n">
        <v>23584.35</v>
      </c>
      <c r="F7882" s="160" t="n">
        <v>3568.68</v>
      </c>
    </row>
    <row r="7883">
      <c r="A7883" s="104" t="inlineStr">
        <is>
          <t>2025/26</t>
        </is>
      </c>
      <c r="B7883" s="104" t="inlineStr">
        <is>
          <t>HC-070</t>
        </is>
      </c>
      <c r="C7883" s="104" t="inlineStr">
        <is>
          <t>P030</t>
        </is>
      </c>
      <c r="D7883" s="159" t="n">
        <v>6571</v>
      </c>
      <c r="E7883" s="160" t="n">
        <v>20599.87</v>
      </c>
      <c r="F7883" s="160" t="n">
        <v>4008.15</v>
      </c>
    </row>
    <row r="7884">
      <c r="A7884" s="104" t="inlineStr">
        <is>
          <t>2025/26</t>
        </is>
      </c>
      <c r="B7884" s="104" t="inlineStr">
        <is>
          <t>HC-070</t>
        </is>
      </c>
      <c r="C7884" s="104" t="inlineStr">
        <is>
          <t>P031</t>
        </is>
      </c>
      <c r="D7884" s="159" t="n">
        <v>2888</v>
      </c>
      <c r="E7884" s="160" t="n">
        <v>15091.28</v>
      </c>
      <c r="F7884" s="160" t="n">
        <v>4567.26</v>
      </c>
    </row>
    <row r="7885">
      <c r="A7885" s="104" t="inlineStr">
        <is>
          <t>2025/26</t>
        </is>
      </c>
      <c r="B7885" s="104" t="inlineStr">
        <is>
          <t>HC-070</t>
        </is>
      </c>
      <c r="C7885" s="104" t="inlineStr">
        <is>
          <t>P032</t>
        </is>
      </c>
      <c r="D7885" s="159" t="n">
        <v>3641</v>
      </c>
      <c r="E7885" s="160" t="n">
        <v>8995.17</v>
      </c>
      <c r="F7885" s="160" t="n">
        <v>2041.32</v>
      </c>
    </row>
    <row r="7886">
      <c r="A7886" s="104" t="inlineStr">
        <is>
          <t>2025/26</t>
        </is>
      </c>
      <c r="B7886" s="104" t="inlineStr">
        <is>
          <t>HC-070</t>
        </is>
      </c>
      <c r="C7886" s="104" t="inlineStr">
        <is>
          <t>P033</t>
        </is>
      </c>
      <c r="D7886" s="159" t="n">
        <v>2445</v>
      </c>
      <c r="E7886" s="160" t="n">
        <v>7895.21</v>
      </c>
      <c r="F7886" s="160" t="n">
        <v>2047.41</v>
      </c>
    </row>
    <row r="7887">
      <c r="A7887" s="104" t="inlineStr">
        <is>
          <t>2025/26</t>
        </is>
      </c>
      <c r="B7887" s="104" t="inlineStr">
        <is>
          <t>HC-070</t>
        </is>
      </c>
      <c r="C7887" s="104" t="inlineStr">
        <is>
          <t>P034</t>
        </is>
      </c>
      <c r="D7887" s="159" t="n">
        <v>1661</v>
      </c>
      <c r="E7887" s="160" t="n">
        <v>7259.36</v>
      </c>
      <c r="F7887" s="160" t="n">
        <v>2275.21</v>
      </c>
    </row>
    <row r="7888">
      <c r="A7888" s="104" t="inlineStr">
        <is>
          <t>2025/26</t>
        </is>
      </c>
      <c r="B7888" s="104" t="inlineStr">
        <is>
          <t>HC-070</t>
        </is>
      </c>
      <c r="C7888" s="104" t="inlineStr">
        <is>
          <t>P035</t>
        </is>
      </c>
      <c r="D7888" s="159" t="n">
        <v>2379</v>
      </c>
      <c r="E7888" s="160" t="n">
        <v>8809.26</v>
      </c>
      <c r="F7888" s="160" t="n">
        <v>2475.06</v>
      </c>
    </row>
    <row r="7889">
      <c r="A7889" s="104" t="inlineStr">
        <is>
          <t>2025/26</t>
        </is>
      </c>
      <c r="B7889" s="104" t="inlineStr">
        <is>
          <t>HC-070</t>
        </is>
      </c>
      <c r="C7889" s="104" t="inlineStr">
        <is>
          <t>P036</t>
        </is>
      </c>
      <c r="D7889" s="159" t="n">
        <v>1729</v>
      </c>
      <c r="E7889" s="160" t="n">
        <v>6900.42</v>
      </c>
      <c r="F7889" s="160" t="n">
        <v>2013.37</v>
      </c>
    </row>
    <row r="7890">
      <c r="A7890" s="104" t="inlineStr">
        <is>
          <t>2025/26</t>
        </is>
      </c>
      <c r="B7890" s="104" t="inlineStr">
        <is>
          <t>HC-070</t>
        </is>
      </c>
      <c r="C7890" s="104" t="inlineStr">
        <is>
          <t>P037</t>
        </is>
      </c>
      <c r="D7890" s="159" t="n">
        <v>2533</v>
      </c>
      <c r="E7890" s="160" t="n">
        <v>9143.76</v>
      </c>
      <c r="F7890" s="160" t="n">
        <v>3063.28</v>
      </c>
    </row>
    <row r="7891">
      <c r="A7891" s="104" t="inlineStr">
        <is>
          <t>2025/26</t>
        </is>
      </c>
      <c r="B7891" s="104" t="inlineStr">
        <is>
          <t>HC-070</t>
        </is>
      </c>
      <c r="C7891" s="104" t="inlineStr">
        <is>
          <t>P038</t>
        </is>
      </c>
      <c r="D7891" s="159" t="n">
        <v>1346</v>
      </c>
      <c r="E7891" s="160" t="n">
        <v>8827.360000000001</v>
      </c>
      <c r="F7891" s="160" t="n">
        <v>2861.99</v>
      </c>
    </row>
    <row r="7892">
      <c r="A7892" s="104" t="inlineStr">
        <is>
          <t>2025/26</t>
        </is>
      </c>
      <c r="B7892" s="104" t="inlineStr">
        <is>
          <t>HC-070</t>
        </is>
      </c>
      <c r="C7892" s="104" t="inlineStr">
        <is>
          <t>P039</t>
        </is>
      </c>
      <c r="D7892" s="159" t="n">
        <v>1401</v>
      </c>
      <c r="E7892" s="160" t="n">
        <v>9179.639999999999</v>
      </c>
      <c r="F7892" s="160" t="n">
        <v>3075.2</v>
      </c>
    </row>
    <row r="7893">
      <c r="A7893" s="104" t="inlineStr">
        <is>
          <t>2025/26</t>
        </is>
      </c>
      <c r="B7893" s="104" t="inlineStr">
        <is>
          <t>HC-070</t>
        </is>
      </c>
      <c r="C7893" s="104" t="inlineStr">
        <is>
          <t>P040</t>
        </is>
      </c>
      <c r="D7893" s="159" t="n">
        <v>507</v>
      </c>
      <c r="E7893" s="160" t="n">
        <v>4045.07</v>
      </c>
      <c r="F7893" s="160" t="n">
        <v>1310.45</v>
      </c>
    </row>
    <row r="7894">
      <c r="A7894" s="104" t="inlineStr">
        <is>
          <t>2025/26</t>
        </is>
      </c>
      <c r="B7894" s="104" t="inlineStr">
        <is>
          <t>HC-070</t>
        </is>
      </c>
      <c r="C7894" s="104" t="inlineStr">
        <is>
          <t>P041</t>
        </is>
      </c>
      <c r="D7894" s="159" t="n">
        <v>246</v>
      </c>
      <c r="E7894" s="160" t="n">
        <v>2789.04</v>
      </c>
      <c r="F7894" s="160" t="n">
        <v>1083.62</v>
      </c>
    </row>
    <row r="7895">
      <c r="A7895" s="104" t="inlineStr">
        <is>
          <t>2025/26</t>
        </is>
      </c>
      <c r="B7895" s="104" t="inlineStr">
        <is>
          <t>HC-070</t>
        </is>
      </c>
      <c r="C7895" s="104" t="inlineStr">
        <is>
          <t>P042</t>
        </is>
      </c>
      <c r="D7895" s="159" t="n">
        <v>470</v>
      </c>
      <c r="E7895" s="160" t="n">
        <v>1968.68</v>
      </c>
      <c r="F7895" s="160" t="n">
        <v>488.76</v>
      </c>
    </row>
    <row r="7896">
      <c r="A7896" s="104" t="inlineStr">
        <is>
          <t>2025/26</t>
        </is>
      </c>
      <c r="B7896" s="104" t="inlineStr">
        <is>
          <t>HC-071</t>
        </is>
      </c>
      <c r="C7896" s="104" t="inlineStr">
        <is>
          <t>P001</t>
        </is>
      </c>
      <c r="D7896" s="159" t="n">
        <v>4146</v>
      </c>
      <c r="E7896" s="160" t="n">
        <v>39007.84</v>
      </c>
      <c r="F7896" s="160" t="n">
        <v>13890.21</v>
      </c>
    </row>
    <row r="7897">
      <c r="A7897" s="104" t="inlineStr">
        <is>
          <t>2025/26</t>
        </is>
      </c>
      <c r="B7897" s="104" t="inlineStr">
        <is>
          <t>HC-071</t>
        </is>
      </c>
      <c r="C7897" s="104" t="inlineStr">
        <is>
          <t>P002</t>
        </is>
      </c>
      <c r="D7897" s="159" t="n">
        <v>6274</v>
      </c>
      <c r="E7897" s="160" t="n">
        <v>68540.17999999999</v>
      </c>
      <c r="F7897" s="160" t="n">
        <v>25877.64</v>
      </c>
    </row>
    <row r="7898">
      <c r="A7898" s="104" t="inlineStr">
        <is>
          <t>2025/26</t>
        </is>
      </c>
      <c r="B7898" s="104" t="inlineStr">
        <is>
          <t>HC-071</t>
        </is>
      </c>
      <c r="C7898" s="104" t="inlineStr">
        <is>
          <t>P003</t>
        </is>
      </c>
      <c r="D7898" s="159" t="n">
        <v>8721</v>
      </c>
      <c r="E7898" s="160" t="n">
        <v>61309.19</v>
      </c>
      <c r="F7898" s="160" t="n">
        <v>20510.17</v>
      </c>
    </row>
    <row r="7899">
      <c r="A7899" s="104" t="inlineStr">
        <is>
          <t>2025/26</t>
        </is>
      </c>
      <c r="B7899" s="104" t="inlineStr">
        <is>
          <t>HC-071</t>
        </is>
      </c>
      <c r="C7899" s="104" t="inlineStr">
        <is>
          <t>P004</t>
        </is>
      </c>
      <c r="D7899" s="159" t="n">
        <v>4010</v>
      </c>
      <c r="E7899" s="160" t="n">
        <v>32761.39</v>
      </c>
      <c r="F7899" s="160" t="n">
        <v>10606.22</v>
      </c>
    </row>
    <row r="7900">
      <c r="A7900" s="104" t="inlineStr">
        <is>
          <t>2025/26</t>
        </is>
      </c>
      <c r="B7900" s="104" t="inlineStr">
        <is>
          <t>HC-071</t>
        </is>
      </c>
      <c r="C7900" s="104" t="inlineStr">
        <is>
          <t>P005</t>
        </is>
      </c>
      <c r="D7900" s="159" t="n">
        <v>8242</v>
      </c>
      <c r="E7900" s="160" t="n">
        <v>64187.51</v>
      </c>
      <c r="F7900" s="160" t="n">
        <v>20082.89</v>
      </c>
    </row>
    <row r="7901">
      <c r="A7901" s="104" t="inlineStr">
        <is>
          <t>2025/26</t>
        </is>
      </c>
      <c r="B7901" s="104" t="inlineStr">
        <is>
          <t>HC-071</t>
        </is>
      </c>
      <c r="C7901" s="104" t="inlineStr">
        <is>
          <t>P006</t>
        </is>
      </c>
      <c r="D7901" s="159" t="n">
        <v>7729</v>
      </c>
      <c r="E7901" s="160" t="n">
        <v>65358.47</v>
      </c>
      <c r="F7901" s="160" t="n">
        <v>19039.85</v>
      </c>
    </row>
    <row r="7902">
      <c r="A7902" s="104" t="inlineStr">
        <is>
          <t>2025/26</t>
        </is>
      </c>
      <c r="B7902" s="104" t="inlineStr">
        <is>
          <t>HC-071</t>
        </is>
      </c>
      <c r="C7902" s="104" t="inlineStr">
        <is>
          <t>P007</t>
        </is>
      </c>
      <c r="D7902" s="159" t="n">
        <v>7620</v>
      </c>
      <c r="E7902" s="160" t="n">
        <v>60086.13</v>
      </c>
      <c r="F7902" s="160" t="n">
        <v>16208.72</v>
      </c>
    </row>
    <row r="7903">
      <c r="A7903" s="104" t="inlineStr">
        <is>
          <t>2025/26</t>
        </is>
      </c>
      <c r="B7903" s="104" t="inlineStr">
        <is>
          <t>HC-071</t>
        </is>
      </c>
      <c r="C7903" s="104" t="inlineStr">
        <is>
          <t>P008</t>
        </is>
      </c>
      <c r="D7903" s="159" t="n">
        <v>6392</v>
      </c>
      <c r="E7903" s="160" t="n">
        <v>49182.19</v>
      </c>
      <c r="F7903" s="160" t="n">
        <v>18041.62</v>
      </c>
    </row>
    <row r="7904">
      <c r="A7904" s="104" t="inlineStr">
        <is>
          <t>2025/26</t>
        </is>
      </c>
      <c r="B7904" s="104" t="inlineStr">
        <is>
          <t>HC-071</t>
        </is>
      </c>
      <c r="C7904" s="104" t="inlineStr">
        <is>
          <t>P009</t>
        </is>
      </c>
      <c r="D7904" s="159" t="n">
        <v>249</v>
      </c>
      <c r="E7904" s="160" t="n">
        <v>3293.81</v>
      </c>
      <c r="F7904" s="160" t="n">
        <v>1337.24</v>
      </c>
    </row>
    <row r="7905">
      <c r="A7905" s="104" t="inlineStr">
        <is>
          <t>2025/26</t>
        </is>
      </c>
      <c r="B7905" s="104" t="inlineStr">
        <is>
          <t>HC-071</t>
        </is>
      </c>
      <c r="C7905" s="104" t="inlineStr">
        <is>
          <t>P010</t>
        </is>
      </c>
      <c r="D7905" s="159" t="n">
        <v>8433</v>
      </c>
      <c r="E7905" s="160" t="n">
        <v>52088.46</v>
      </c>
      <c r="F7905" s="160" t="n">
        <v>16859.04</v>
      </c>
    </row>
    <row r="7906">
      <c r="A7906" s="104" t="inlineStr">
        <is>
          <t>2025/26</t>
        </is>
      </c>
      <c r="B7906" s="104" t="inlineStr">
        <is>
          <t>HC-071</t>
        </is>
      </c>
      <c r="C7906" s="104" t="inlineStr">
        <is>
          <t>P011</t>
        </is>
      </c>
      <c r="D7906" s="159" t="n">
        <v>8084</v>
      </c>
      <c r="E7906" s="160" t="n">
        <v>24576.84</v>
      </c>
      <c r="F7906" s="160" t="n">
        <v>5833.62</v>
      </c>
    </row>
    <row r="7907">
      <c r="A7907" s="104" t="inlineStr">
        <is>
          <t>2025/26</t>
        </is>
      </c>
      <c r="B7907" s="104" t="inlineStr">
        <is>
          <t>HC-071</t>
        </is>
      </c>
      <c r="C7907" s="104" t="inlineStr">
        <is>
          <t>P012</t>
        </is>
      </c>
      <c r="D7907" s="159" t="n">
        <v>8847</v>
      </c>
      <c r="E7907" s="160" t="n">
        <v>34456.24</v>
      </c>
      <c r="F7907" s="160" t="n">
        <v>10409.03</v>
      </c>
    </row>
    <row r="7908">
      <c r="A7908" s="104" t="inlineStr">
        <is>
          <t>2025/26</t>
        </is>
      </c>
      <c r="B7908" s="104" t="inlineStr">
        <is>
          <t>HC-071</t>
        </is>
      </c>
      <c r="C7908" s="104" t="inlineStr">
        <is>
          <t>P013</t>
        </is>
      </c>
      <c r="D7908" s="159" t="n">
        <v>9062</v>
      </c>
      <c r="E7908" s="160" t="n">
        <v>32714.64</v>
      </c>
      <c r="F7908" s="160" t="n">
        <v>8472.879999999999</v>
      </c>
    </row>
    <row r="7909">
      <c r="A7909" s="104" t="inlineStr">
        <is>
          <t>2025/26</t>
        </is>
      </c>
      <c r="B7909" s="104" t="inlineStr">
        <is>
          <t>HC-071</t>
        </is>
      </c>
      <c r="C7909" s="104" t="inlineStr">
        <is>
          <t>P014</t>
        </is>
      </c>
      <c r="D7909" s="159" t="n">
        <v>10048</v>
      </c>
      <c r="E7909" s="160" t="n">
        <v>41044.19</v>
      </c>
      <c r="F7909" s="160" t="n">
        <v>11515.27</v>
      </c>
    </row>
    <row r="7910">
      <c r="A7910" s="104" t="inlineStr">
        <is>
          <t>2025/26</t>
        </is>
      </c>
      <c r="B7910" s="104" t="inlineStr">
        <is>
          <t>HC-071</t>
        </is>
      </c>
      <c r="C7910" s="104" t="inlineStr">
        <is>
          <t>P015</t>
        </is>
      </c>
      <c r="D7910" s="159" t="n">
        <v>7094</v>
      </c>
      <c r="E7910" s="160" t="n">
        <v>35049.16</v>
      </c>
      <c r="F7910" s="160" t="n">
        <v>11724.89</v>
      </c>
    </row>
    <row r="7911">
      <c r="A7911" s="104" t="inlineStr">
        <is>
          <t>2025/26</t>
        </is>
      </c>
      <c r="B7911" s="104" t="inlineStr">
        <is>
          <t>HC-071</t>
        </is>
      </c>
      <c r="C7911" s="104" t="inlineStr">
        <is>
          <t>P016</t>
        </is>
      </c>
      <c r="D7911" s="159" t="n">
        <v>3812</v>
      </c>
      <c r="E7911" s="160" t="n">
        <v>24624.93</v>
      </c>
      <c r="F7911" s="160" t="n">
        <v>7705.95</v>
      </c>
    </row>
    <row r="7912">
      <c r="A7912" s="104" t="inlineStr">
        <is>
          <t>2025/26</t>
        </is>
      </c>
      <c r="B7912" s="104" t="inlineStr">
        <is>
          <t>HC-071</t>
        </is>
      </c>
      <c r="C7912" s="104" t="inlineStr">
        <is>
          <t>P017</t>
        </is>
      </c>
      <c r="D7912" s="159" t="n">
        <v>3417</v>
      </c>
      <c r="E7912" s="160" t="n">
        <v>24337.54</v>
      </c>
      <c r="F7912" s="160" t="n">
        <v>8402.82</v>
      </c>
    </row>
    <row r="7913">
      <c r="A7913" s="104" t="inlineStr">
        <is>
          <t>2025/26</t>
        </is>
      </c>
      <c r="B7913" s="104" t="inlineStr">
        <is>
          <t>HC-071</t>
        </is>
      </c>
      <c r="C7913" s="104" t="inlineStr">
        <is>
          <t>P018</t>
        </is>
      </c>
      <c r="D7913" s="159" t="n">
        <v>8086</v>
      </c>
      <c r="E7913" s="160" t="n">
        <v>22276.95</v>
      </c>
      <c r="F7913" s="160" t="n">
        <v>4806.51</v>
      </c>
    </row>
    <row r="7914">
      <c r="A7914" s="104" t="inlineStr">
        <is>
          <t>2025/26</t>
        </is>
      </c>
      <c r="B7914" s="104" t="inlineStr">
        <is>
          <t>HC-071</t>
        </is>
      </c>
      <c r="C7914" s="104" t="inlineStr">
        <is>
          <t>P019</t>
        </is>
      </c>
      <c r="D7914" s="159" t="n">
        <v>9623</v>
      </c>
      <c r="E7914" s="160" t="n">
        <v>25602.72</v>
      </c>
      <c r="F7914" s="160" t="n">
        <v>6629.25</v>
      </c>
    </row>
    <row r="7915">
      <c r="A7915" s="104" t="inlineStr">
        <is>
          <t>2025/26</t>
        </is>
      </c>
      <c r="B7915" s="104" t="inlineStr">
        <is>
          <t>HC-071</t>
        </is>
      </c>
      <c r="C7915" s="104" t="inlineStr">
        <is>
          <t>P020</t>
        </is>
      </c>
      <c r="D7915" s="159" t="n">
        <v>6591</v>
      </c>
      <c r="E7915" s="160" t="n">
        <v>17532.93</v>
      </c>
      <c r="F7915" s="160" t="n">
        <v>4539.68</v>
      </c>
    </row>
    <row r="7916">
      <c r="A7916" s="104" t="inlineStr">
        <is>
          <t>2025/26</t>
        </is>
      </c>
      <c r="B7916" s="104" t="inlineStr">
        <is>
          <t>HC-071</t>
        </is>
      </c>
      <c r="C7916" s="104" t="inlineStr">
        <is>
          <t>P021</t>
        </is>
      </c>
      <c r="D7916" s="159" t="n">
        <v>10324</v>
      </c>
      <c r="E7916" s="160" t="n">
        <v>35316.37</v>
      </c>
      <c r="F7916" s="160" t="n">
        <v>9908.58</v>
      </c>
    </row>
    <row r="7917">
      <c r="A7917" s="104" t="inlineStr">
        <is>
          <t>2025/26</t>
        </is>
      </c>
      <c r="B7917" s="104" t="inlineStr">
        <is>
          <t>HC-071</t>
        </is>
      </c>
      <c r="C7917" s="104" t="inlineStr">
        <is>
          <t>P022</t>
        </is>
      </c>
      <c r="D7917" s="159" t="n">
        <v>8556</v>
      </c>
      <c r="E7917" s="160" t="n">
        <v>27635.57</v>
      </c>
      <c r="F7917" s="160" t="n">
        <v>7453.82</v>
      </c>
    </row>
    <row r="7918">
      <c r="A7918" s="104" t="inlineStr">
        <is>
          <t>2025/26</t>
        </is>
      </c>
      <c r="B7918" s="104" t="inlineStr">
        <is>
          <t>HC-071</t>
        </is>
      </c>
      <c r="C7918" s="104" t="inlineStr">
        <is>
          <t>P023</t>
        </is>
      </c>
      <c r="D7918" s="159" t="n">
        <v>9744</v>
      </c>
      <c r="E7918" s="160" t="n">
        <v>20366.78</v>
      </c>
      <c r="F7918" s="160" t="n">
        <v>3955.71</v>
      </c>
    </row>
    <row r="7919">
      <c r="A7919" s="104" t="inlineStr">
        <is>
          <t>2025/26</t>
        </is>
      </c>
      <c r="B7919" s="104" t="inlineStr">
        <is>
          <t>HC-071</t>
        </is>
      </c>
      <c r="C7919" s="104" t="inlineStr">
        <is>
          <t>P024</t>
        </is>
      </c>
      <c r="D7919" s="159" t="n">
        <v>10298</v>
      </c>
      <c r="E7919" s="160" t="n">
        <v>23478.1</v>
      </c>
      <c r="F7919" s="160" t="n">
        <v>4813.14</v>
      </c>
    </row>
    <row r="7920">
      <c r="A7920" s="104" t="inlineStr">
        <is>
          <t>2025/26</t>
        </is>
      </c>
      <c r="B7920" s="104" t="inlineStr">
        <is>
          <t>HC-071</t>
        </is>
      </c>
      <c r="C7920" s="104" t="inlineStr">
        <is>
          <t>P025</t>
        </is>
      </c>
      <c r="D7920" s="159" t="n">
        <v>8694</v>
      </c>
      <c r="E7920" s="160" t="n">
        <v>34686.46</v>
      </c>
      <c r="F7920" s="160" t="n">
        <v>12723.14</v>
      </c>
    </row>
    <row r="7921">
      <c r="A7921" s="104" t="inlineStr">
        <is>
          <t>2025/26</t>
        </is>
      </c>
      <c r="B7921" s="104" t="inlineStr">
        <is>
          <t>HC-071</t>
        </is>
      </c>
      <c r="C7921" s="104" t="inlineStr">
        <is>
          <t>P026</t>
        </is>
      </c>
      <c r="D7921" s="159" t="n">
        <v>5208</v>
      </c>
      <c r="E7921" s="160" t="n">
        <v>24237.4</v>
      </c>
      <c r="F7921" s="160" t="n">
        <v>7846.17</v>
      </c>
    </row>
    <row r="7922">
      <c r="A7922" s="104" t="inlineStr">
        <is>
          <t>2025/26</t>
        </is>
      </c>
      <c r="B7922" s="104" t="inlineStr">
        <is>
          <t>HC-071</t>
        </is>
      </c>
      <c r="C7922" s="104" t="inlineStr">
        <is>
          <t>P027</t>
        </is>
      </c>
      <c r="D7922" s="159" t="n">
        <v>4259</v>
      </c>
      <c r="E7922" s="160" t="n">
        <v>19827.16</v>
      </c>
      <c r="F7922" s="160" t="n">
        <v>6417.07</v>
      </c>
    </row>
    <row r="7923">
      <c r="A7923" s="104" t="inlineStr">
        <is>
          <t>2025/26</t>
        </is>
      </c>
      <c r="B7923" s="104" t="inlineStr">
        <is>
          <t>HC-071</t>
        </is>
      </c>
      <c r="C7923" s="104" t="inlineStr">
        <is>
          <t>P028</t>
        </is>
      </c>
      <c r="D7923" s="159" t="n">
        <v>6109</v>
      </c>
      <c r="E7923" s="160" t="n">
        <v>30168.89</v>
      </c>
      <c r="F7923" s="160" t="n">
        <v>10417.54</v>
      </c>
    </row>
    <row r="7924">
      <c r="A7924" s="104" t="inlineStr">
        <is>
          <t>2025/26</t>
        </is>
      </c>
      <c r="B7924" s="104" t="inlineStr">
        <is>
          <t>HC-071</t>
        </is>
      </c>
      <c r="C7924" s="104" t="inlineStr">
        <is>
          <t>P029</t>
        </is>
      </c>
      <c r="D7924" s="159" t="n">
        <v>15286</v>
      </c>
      <c r="E7924" s="160" t="n">
        <v>30498.12</v>
      </c>
      <c r="F7924" s="160" t="n">
        <v>4607.42</v>
      </c>
    </row>
    <row r="7925">
      <c r="A7925" s="104" t="inlineStr">
        <is>
          <t>2025/26</t>
        </is>
      </c>
      <c r="B7925" s="104" t="inlineStr">
        <is>
          <t>HC-071</t>
        </is>
      </c>
      <c r="C7925" s="104" t="inlineStr">
        <is>
          <t>P030</t>
        </is>
      </c>
      <c r="D7925" s="159" t="n">
        <v>8264</v>
      </c>
      <c r="E7925" s="160" t="n">
        <v>25905.68</v>
      </c>
      <c r="F7925" s="160" t="n">
        <v>5031.18</v>
      </c>
    </row>
    <row r="7926">
      <c r="A7926" s="104" t="inlineStr">
        <is>
          <t>2025/26</t>
        </is>
      </c>
      <c r="B7926" s="104" t="inlineStr">
        <is>
          <t>HC-071</t>
        </is>
      </c>
      <c r="C7926" s="104" t="inlineStr">
        <is>
          <t>P031</t>
        </is>
      </c>
      <c r="D7926" s="159" t="n">
        <v>3970</v>
      </c>
      <c r="E7926" s="160" t="n">
        <v>20739.04</v>
      </c>
      <c r="F7926" s="160" t="n">
        <v>6265.76</v>
      </c>
    </row>
    <row r="7927">
      <c r="A7927" s="104" t="inlineStr">
        <is>
          <t>2025/26</t>
        </is>
      </c>
      <c r="B7927" s="104" t="inlineStr">
        <is>
          <t>HC-071</t>
        </is>
      </c>
      <c r="C7927" s="104" t="inlineStr">
        <is>
          <t>P032</t>
        </is>
      </c>
      <c r="D7927" s="159" t="n">
        <v>4744</v>
      </c>
      <c r="E7927" s="160" t="n">
        <v>11714.14</v>
      </c>
      <c r="F7927" s="160" t="n">
        <v>2653.85</v>
      </c>
    </row>
    <row r="7928">
      <c r="A7928" s="104" t="inlineStr">
        <is>
          <t>2025/26</t>
        </is>
      </c>
      <c r="B7928" s="104" t="inlineStr">
        <is>
          <t>HC-071</t>
        </is>
      </c>
      <c r="C7928" s="104" t="inlineStr">
        <is>
          <t>P033</t>
        </is>
      </c>
      <c r="D7928" s="159" t="n">
        <v>3312</v>
      </c>
      <c r="E7928" s="160" t="n">
        <v>10698.53</v>
      </c>
      <c r="F7928" s="160" t="n">
        <v>2770.65</v>
      </c>
    </row>
    <row r="7929">
      <c r="A7929" s="104" t="inlineStr">
        <is>
          <t>2025/26</t>
        </is>
      </c>
      <c r="B7929" s="104" t="inlineStr">
        <is>
          <t>HC-071</t>
        </is>
      </c>
      <c r="C7929" s="104" t="inlineStr">
        <is>
          <t>P034</t>
        </is>
      </c>
      <c r="D7929" s="159" t="n">
        <v>2294</v>
      </c>
      <c r="E7929" s="160" t="n">
        <v>10022.45</v>
      </c>
      <c r="F7929" s="160" t="n">
        <v>3136.09</v>
      </c>
    </row>
    <row r="7930">
      <c r="A7930" s="104" t="inlineStr">
        <is>
          <t>2025/26</t>
        </is>
      </c>
      <c r="B7930" s="104" t="inlineStr">
        <is>
          <t>HC-071</t>
        </is>
      </c>
      <c r="C7930" s="104" t="inlineStr">
        <is>
          <t>P035</t>
        </is>
      </c>
      <c r="D7930" s="159" t="n">
        <v>3055</v>
      </c>
      <c r="E7930" s="160" t="n">
        <v>11318.6</v>
      </c>
      <c r="F7930" s="160" t="n">
        <v>3175.23</v>
      </c>
    </row>
    <row r="7931">
      <c r="A7931" s="104" t="inlineStr">
        <is>
          <t>2025/26</t>
        </is>
      </c>
      <c r="B7931" s="104" t="inlineStr">
        <is>
          <t>HC-071</t>
        </is>
      </c>
      <c r="C7931" s="104" t="inlineStr">
        <is>
          <t>P036</t>
        </is>
      </c>
      <c r="D7931" s="159" t="n">
        <v>2472</v>
      </c>
      <c r="E7931" s="160" t="n">
        <v>9854.209999999999</v>
      </c>
      <c r="F7931" s="160" t="n">
        <v>2870.87</v>
      </c>
    </row>
    <row r="7932">
      <c r="A7932" s="104" t="inlineStr">
        <is>
          <t>2025/26</t>
        </is>
      </c>
      <c r="B7932" s="104" t="inlineStr">
        <is>
          <t>HC-071</t>
        </is>
      </c>
      <c r="C7932" s="104" t="inlineStr">
        <is>
          <t>P037</t>
        </is>
      </c>
      <c r="D7932" s="159" t="n">
        <v>3508</v>
      </c>
      <c r="E7932" s="160" t="n">
        <v>12663.86</v>
      </c>
      <c r="F7932" s="160" t="n">
        <v>4236.29</v>
      </c>
    </row>
    <row r="7933">
      <c r="A7933" s="104" t="inlineStr">
        <is>
          <t>2025/26</t>
        </is>
      </c>
      <c r="B7933" s="104" t="inlineStr">
        <is>
          <t>HC-071</t>
        </is>
      </c>
      <c r="C7933" s="104" t="inlineStr">
        <is>
          <t>P038</t>
        </is>
      </c>
      <c r="D7933" s="159" t="n">
        <v>1760</v>
      </c>
      <c r="E7933" s="160" t="n">
        <v>11539.25</v>
      </c>
      <c r="F7933" s="160" t="n">
        <v>3735.53</v>
      </c>
    </row>
    <row r="7934">
      <c r="A7934" s="104" t="inlineStr">
        <is>
          <t>2025/26</t>
        </is>
      </c>
      <c r="B7934" s="104" t="inlineStr">
        <is>
          <t>HC-071</t>
        </is>
      </c>
      <c r="C7934" s="104" t="inlineStr">
        <is>
          <t>P039</t>
        </is>
      </c>
      <c r="D7934" s="159" t="n">
        <v>1795</v>
      </c>
      <c r="E7934" s="160" t="n">
        <v>11763.66</v>
      </c>
      <c r="F7934" s="160" t="n">
        <v>3934.65</v>
      </c>
    </row>
    <row r="7935">
      <c r="A7935" s="104" t="inlineStr">
        <is>
          <t>2025/26</t>
        </is>
      </c>
      <c r="B7935" s="104" t="inlineStr">
        <is>
          <t>HC-071</t>
        </is>
      </c>
      <c r="C7935" s="104" t="inlineStr">
        <is>
          <t>P040</t>
        </is>
      </c>
      <c r="D7935" s="159" t="n">
        <v>687</v>
      </c>
      <c r="E7935" s="160" t="n">
        <v>5477.44</v>
      </c>
      <c r="F7935" s="160" t="n">
        <v>1772.35</v>
      </c>
    </row>
    <row r="7936">
      <c r="A7936" s="104" t="inlineStr">
        <is>
          <t>2025/26</t>
        </is>
      </c>
      <c r="B7936" s="104" t="inlineStr">
        <is>
          <t>HC-071</t>
        </is>
      </c>
      <c r="C7936" s="104" t="inlineStr">
        <is>
          <t>P041</t>
        </is>
      </c>
      <c r="D7936" s="159" t="n">
        <v>333</v>
      </c>
      <c r="E7936" s="160" t="n">
        <v>3771.31</v>
      </c>
      <c r="F7936" s="160" t="n">
        <v>1466.25</v>
      </c>
    </row>
    <row r="7937">
      <c r="A7937" s="104" t="inlineStr">
        <is>
          <t>2025/26</t>
        </is>
      </c>
      <c r="B7937" s="104" t="inlineStr">
        <is>
          <t>HC-071</t>
        </is>
      </c>
      <c r="C7937" s="104" t="inlineStr">
        <is>
          <t>P042</t>
        </is>
      </c>
      <c r="D7937" s="159" t="n">
        <v>666</v>
      </c>
      <c r="E7937" s="160" t="n">
        <v>2781.22</v>
      </c>
      <c r="F7937" s="160" t="n">
        <v>690.84</v>
      </c>
    </row>
    <row r="7938">
      <c r="A7938" s="104" t="inlineStr">
        <is>
          <t>2025/26</t>
        </is>
      </c>
      <c r="B7938" s="104" t="inlineStr">
        <is>
          <t>HC-072</t>
        </is>
      </c>
      <c r="C7938" s="104" t="inlineStr">
        <is>
          <t>P001</t>
        </is>
      </c>
      <c r="D7938" s="159" t="n">
        <v>3111</v>
      </c>
      <c r="E7938" s="160" t="n">
        <v>29255.86</v>
      </c>
      <c r="F7938" s="160" t="n">
        <v>10409.55</v>
      </c>
    </row>
    <row r="7939">
      <c r="A7939" s="104" t="inlineStr">
        <is>
          <t>2025/26</t>
        </is>
      </c>
      <c r="B7939" s="104" t="inlineStr">
        <is>
          <t>HC-072</t>
        </is>
      </c>
      <c r="C7939" s="104" t="inlineStr">
        <is>
          <t>P002</t>
        </is>
      </c>
      <c r="D7939" s="159" t="n">
        <v>4291</v>
      </c>
      <c r="E7939" s="160" t="n">
        <v>46868.09</v>
      </c>
      <c r="F7939" s="160" t="n">
        <v>17688.89</v>
      </c>
    </row>
    <row r="7940">
      <c r="A7940" s="104" t="inlineStr">
        <is>
          <t>2025/26</t>
        </is>
      </c>
      <c r="B7940" s="104" t="inlineStr">
        <is>
          <t>HC-072</t>
        </is>
      </c>
      <c r="C7940" s="104" t="inlineStr">
        <is>
          <t>P003</t>
        </is>
      </c>
      <c r="D7940" s="159" t="n">
        <v>6167</v>
      </c>
      <c r="E7940" s="160" t="n">
        <v>43359.91</v>
      </c>
      <c r="F7940" s="160" t="n">
        <v>14491.32</v>
      </c>
    </row>
    <row r="7941">
      <c r="A7941" s="104" t="inlineStr">
        <is>
          <t>2025/26</t>
        </is>
      </c>
      <c r="B7941" s="104" t="inlineStr">
        <is>
          <t>HC-072</t>
        </is>
      </c>
      <c r="C7941" s="104" t="inlineStr">
        <is>
          <t>P004</t>
        </is>
      </c>
      <c r="D7941" s="159" t="n">
        <v>2835</v>
      </c>
      <c r="E7941" s="160" t="n">
        <v>23165.44</v>
      </c>
      <c r="F7941" s="160" t="n">
        <v>7493.69</v>
      </c>
    </row>
    <row r="7942">
      <c r="A7942" s="104" t="inlineStr">
        <is>
          <t>2025/26</t>
        </is>
      </c>
      <c r="B7942" s="104" t="inlineStr">
        <is>
          <t>HC-072</t>
        </is>
      </c>
      <c r="C7942" s="104" t="inlineStr">
        <is>
          <t>P005</t>
        </is>
      </c>
      <c r="D7942" s="159" t="n">
        <v>6436</v>
      </c>
      <c r="E7942" s="160" t="n">
        <v>50130.95</v>
      </c>
      <c r="F7942" s="160" t="n">
        <v>15675.67</v>
      </c>
    </row>
    <row r="7943">
      <c r="A7943" s="104" t="inlineStr">
        <is>
          <t>2025/26</t>
        </is>
      </c>
      <c r="B7943" s="104" t="inlineStr">
        <is>
          <t>HC-072</t>
        </is>
      </c>
      <c r="C7943" s="104" t="inlineStr">
        <is>
          <t>P006</t>
        </is>
      </c>
      <c r="D7943" s="159" t="n">
        <v>5725</v>
      </c>
      <c r="E7943" s="160" t="n">
        <v>48399.55</v>
      </c>
      <c r="F7943" s="160" t="n">
        <v>14089.22</v>
      </c>
    </row>
    <row r="7944">
      <c r="A7944" s="104" t="inlineStr">
        <is>
          <t>2025/26</t>
        </is>
      </c>
      <c r="B7944" s="104" t="inlineStr">
        <is>
          <t>HC-072</t>
        </is>
      </c>
      <c r="C7944" s="104" t="inlineStr">
        <is>
          <t>P007</t>
        </is>
      </c>
      <c r="D7944" s="159" t="n">
        <v>5389</v>
      </c>
      <c r="E7944" s="160" t="n">
        <v>42493.98</v>
      </c>
      <c r="F7944" s="160" t="n">
        <v>11458.21</v>
      </c>
    </row>
    <row r="7945">
      <c r="A7945" s="104" t="inlineStr">
        <is>
          <t>2025/26</t>
        </is>
      </c>
      <c r="B7945" s="104" t="inlineStr">
        <is>
          <t>HC-072</t>
        </is>
      </c>
      <c r="C7945" s="104" t="inlineStr">
        <is>
          <t>P008</t>
        </is>
      </c>
      <c r="D7945" s="159" t="n">
        <v>4817</v>
      </c>
      <c r="E7945" s="160" t="n">
        <v>37074.72</v>
      </c>
      <c r="F7945" s="160" t="n">
        <v>13594.17</v>
      </c>
    </row>
    <row r="7946">
      <c r="A7946" s="104" t="inlineStr">
        <is>
          <t>2025/26</t>
        </is>
      </c>
      <c r="B7946" s="104" t="inlineStr">
        <is>
          <t>HC-072</t>
        </is>
      </c>
      <c r="C7946" s="104" t="inlineStr">
        <is>
          <t>P009</t>
        </is>
      </c>
      <c r="D7946" s="159" t="n">
        <v>204</v>
      </c>
      <c r="E7946" s="160" t="n">
        <v>2689.3</v>
      </c>
      <c r="F7946" s="160" t="n">
        <v>1086.88</v>
      </c>
    </row>
    <row r="7947">
      <c r="A7947" s="104" t="inlineStr">
        <is>
          <t>2025/26</t>
        </is>
      </c>
      <c r="B7947" s="104" t="inlineStr">
        <is>
          <t>HC-072</t>
        </is>
      </c>
      <c r="C7947" s="104" t="inlineStr">
        <is>
          <t>P010</t>
        </is>
      </c>
      <c r="D7947" s="159" t="n">
        <v>5922</v>
      </c>
      <c r="E7947" s="160" t="n">
        <v>36580.76</v>
      </c>
      <c r="F7947" s="160" t="n">
        <v>11833.34</v>
      </c>
    </row>
    <row r="7948">
      <c r="A7948" s="104" t="inlineStr">
        <is>
          <t>2025/26</t>
        </is>
      </c>
      <c r="B7948" s="104" t="inlineStr">
        <is>
          <t>HC-072</t>
        </is>
      </c>
      <c r="C7948" s="104" t="inlineStr">
        <is>
          <t>P011</t>
        </is>
      </c>
      <c r="D7948" s="159" t="n">
        <v>5680</v>
      </c>
      <c r="E7948" s="160" t="n">
        <v>17261.59</v>
      </c>
      <c r="F7948" s="160" t="n">
        <v>4094.77</v>
      </c>
    </row>
    <row r="7949">
      <c r="A7949" s="104" t="inlineStr">
        <is>
          <t>2025/26</t>
        </is>
      </c>
      <c r="B7949" s="104" t="inlineStr">
        <is>
          <t>HC-072</t>
        </is>
      </c>
      <c r="C7949" s="104" t="inlineStr">
        <is>
          <t>P012</t>
        </is>
      </c>
      <c r="D7949" s="159" t="n">
        <v>6234</v>
      </c>
      <c r="E7949" s="160" t="n">
        <v>24289.97</v>
      </c>
      <c r="F7949" s="160" t="n">
        <v>7335.67</v>
      </c>
    </row>
    <row r="7950">
      <c r="A7950" s="104" t="inlineStr">
        <is>
          <t>2025/26</t>
        </is>
      </c>
      <c r="B7950" s="104" t="inlineStr">
        <is>
          <t>HC-072</t>
        </is>
      </c>
      <c r="C7950" s="104" t="inlineStr">
        <is>
          <t>P013</t>
        </is>
      </c>
      <c r="D7950" s="159" t="n">
        <v>6486</v>
      </c>
      <c r="E7950" s="160" t="n">
        <v>23415.56</v>
      </c>
      <c r="F7950" s="160" t="n">
        <v>6060.13</v>
      </c>
    </row>
    <row r="7951">
      <c r="A7951" s="104" t="inlineStr">
        <is>
          <t>2025/26</t>
        </is>
      </c>
      <c r="B7951" s="104" t="inlineStr">
        <is>
          <t>HC-072</t>
        </is>
      </c>
      <c r="C7951" s="104" t="inlineStr">
        <is>
          <t>P014</t>
        </is>
      </c>
      <c r="D7951" s="159" t="n">
        <v>7014</v>
      </c>
      <c r="E7951" s="160" t="n">
        <v>28654.58</v>
      </c>
      <c r="F7951" s="160" t="n">
        <v>8035.32</v>
      </c>
    </row>
    <row r="7952">
      <c r="A7952" s="104" t="inlineStr">
        <is>
          <t>2025/26</t>
        </is>
      </c>
      <c r="B7952" s="104" t="inlineStr">
        <is>
          <t>HC-072</t>
        </is>
      </c>
      <c r="C7952" s="104" t="inlineStr">
        <is>
          <t>P015</t>
        </is>
      </c>
      <c r="D7952" s="159" t="n">
        <v>4907</v>
      </c>
      <c r="E7952" s="160" t="n">
        <v>24247.08</v>
      </c>
      <c r="F7952" s="160" t="n">
        <v>8104.84</v>
      </c>
    </row>
    <row r="7953">
      <c r="A7953" s="104" t="inlineStr">
        <is>
          <t>2025/26</t>
        </is>
      </c>
      <c r="B7953" s="104" t="inlineStr">
        <is>
          <t>HC-072</t>
        </is>
      </c>
      <c r="C7953" s="104" t="inlineStr">
        <is>
          <t>P016</t>
        </is>
      </c>
      <c r="D7953" s="159" t="n">
        <v>2745</v>
      </c>
      <c r="E7953" s="160" t="n">
        <v>17730.26</v>
      </c>
      <c r="F7953" s="160" t="n">
        <v>5544.91</v>
      </c>
    </row>
    <row r="7954">
      <c r="A7954" s="104" t="inlineStr">
        <is>
          <t>2025/26</t>
        </is>
      </c>
      <c r="B7954" s="104" t="inlineStr">
        <is>
          <t>HC-072</t>
        </is>
      </c>
      <c r="C7954" s="104" t="inlineStr">
        <is>
          <t>P017</t>
        </is>
      </c>
      <c r="D7954" s="159" t="n">
        <v>2310</v>
      </c>
      <c r="E7954" s="160" t="n">
        <v>16449.85</v>
      </c>
      <c r="F7954" s="160" t="n">
        <v>5676.48</v>
      </c>
    </row>
    <row r="7955">
      <c r="A7955" s="104" t="inlineStr">
        <is>
          <t>2025/26</t>
        </is>
      </c>
      <c r="B7955" s="104" t="inlineStr">
        <is>
          <t>HC-072</t>
        </is>
      </c>
      <c r="C7955" s="104" t="inlineStr">
        <is>
          <t>P018</t>
        </is>
      </c>
      <c r="D7955" s="159" t="n">
        <v>5671</v>
      </c>
      <c r="E7955" s="160" t="n">
        <v>15620.3</v>
      </c>
      <c r="F7955" s="160" t="n">
        <v>3368.92</v>
      </c>
    </row>
    <row r="7956">
      <c r="A7956" s="104" t="inlineStr">
        <is>
          <t>2025/26</t>
        </is>
      </c>
      <c r="B7956" s="104" t="inlineStr">
        <is>
          <t>HC-072</t>
        </is>
      </c>
      <c r="C7956" s="104" t="inlineStr">
        <is>
          <t>P019</t>
        </is>
      </c>
      <c r="D7956" s="159" t="n">
        <v>6870</v>
      </c>
      <c r="E7956" s="160" t="n">
        <v>18276.2</v>
      </c>
      <c r="F7956" s="160" t="n">
        <v>4730.43</v>
      </c>
    </row>
    <row r="7957">
      <c r="A7957" s="104" t="inlineStr">
        <is>
          <t>2025/26</t>
        </is>
      </c>
      <c r="B7957" s="104" t="inlineStr">
        <is>
          <t>HC-072</t>
        </is>
      </c>
      <c r="C7957" s="104" t="inlineStr">
        <is>
          <t>P020</t>
        </is>
      </c>
      <c r="D7957" s="159" t="n">
        <v>4517</v>
      </c>
      <c r="E7957" s="160" t="n">
        <v>12017.63</v>
      </c>
      <c r="F7957" s="160" t="n">
        <v>3110.3</v>
      </c>
    </row>
    <row r="7958">
      <c r="A7958" s="104" t="inlineStr">
        <is>
          <t>2025/26</t>
        </is>
      </c>
      <c r="B7958" s="104" t="inlineStr">
        <is>
          <t>HC-072</t>
        </is>
      </c>
      <c r="C7958" s="104" t="inlineStr">
        <is>
          <t>P021</t>
        </is>
      </c>
      <c r="D7958" s="159" t="n">
        <v>6932</v>
      </c>
      <c r="E7958" s="160" t="n">
        <v>23706.55</v>
      </c>
      <c r="F7958" s="160" t="n">
        <v>6645.78</v>
      </c>
    </row>
    <row r="7959">
      <c r="A7959" s="104" t="inlineStr">
        <is>
          <t>2025/26</t>
        </is>
      </c>
      <c r="B7959" s="104" t="inlineStr">
        <is>
          <t>HC-072</t>
        </is>
      </c>
      <c r="C7959" s="104" t="inlineStr">
        <is>
          <t>P022</t>
        </is>
      </c>
      <c r="D7959" s="159" t="n">
        <v>6209</v>
      </c>
      <c r="E7959" s="160" t="n">
        <v>20060.21</v>
      </c>
      <c r="F7959" s="160" t="n">
        <v>5408.47</v>
      </c>
    </row>
    <row r="7960">
      <c r="A7960" s="104" t="inlineStr">
        <is>
          <t>2025/26</t>
        </is>
      </c>
      <c r="B7960" s="104" t="inlineStr">
        <is>
          <t>HC-072</t>
        </is>
      </c>
      <c r="C7960" s="104" t="inlineStr">
        <is>
          <t>P023</t>
        </is>
      </c>
      <c r="D7960" s="159" t="n">
        <v>6856</v>
      </c>
      <c r="E7960" s="160" t="n">
        <v>14327.82</v>
      </c>
      <c r="F7960" s="160" t="n">
        <v>2780.25</v>
      </c>
    </row>
    <row r="7961">
      <c r="A7961" s="104" t="inlineStr">
        <is>
          <t>2025/26</t>
        </is>
      </c>
      <c r="B7961" s="104" t="inlineStr">
        <is>
          <t>HC-072</t>
        </is>
      </c>
      <c r="C7961" s="104" t="inlineStr">
        <is>
          <t>P024</t>
        </is>
      </c>
      <c r="D7961" s="159" t="n">
        <v>7738</v>
      </c>
      <c r="E7961" s="160" t="n">
        <v>17642.43</v>
      </c>
      <c r="F7961" s="160" t="n">
        <v>3614.47</v>
      </c>
    </row>
    <row r="7962">
      <c r="A7962" s="104" t="inlineStr">
        <is>
          <t>2025/26</t>
        </is>
      </c>
      <c r="B7962" s="104" t="inlineStr">
        <is>
          <t>HC-072</t>
        </is>
      </c>
      <c r="C7962" s="104" t="inlineStr">
        <is>
          <t>P025</t>
        </is>
      </c>
      <c r="D7962" s="159" t="n">
        <v>6447</v>
      </c>
      <c r="E7962" s="160" t="n">
        <v>25722.52</v>
      </c>
      <c r="F7962" s="160" t="n">
        <v>9431.700000000001</v>
      </c>
    </row>
    <row r="7963">
      <c r="A7963" s="104" t="inlineStr">
        <is>
          <t>2025/26</t>
        </is>
      </c>
      <c r="B7963" s="104" t="inlineStr">
        <is>
          <t>HC-072</t>
        </is>
      </c>
      <c r="C7963" s="104" t="inlineStr">
        <is>
          <t>P026</t>
        </is>
      </c>
      <c r="D7963" s="159" t="n">
        <v>3798</v>
      </c>
      <c r="E7963" s="160" t="n">
        <v>17683.18</v>
      </c>
      <c r="F7963" s="160" t="n">
        <v>5720.2</v>
      </c>
    </row>
    <row r="7964">
      <c r="A7964" s="104" t="inlineStr">
        <is>
          <t>2025/26</t>
        </is>
      </c>
      <c r="B7964" s="104" t="inlineStr">
        <is>
          <t>HC-072</t>
        </is>
      </c>
      <c r="C7964" s="104" t="inlineStr">
        <is>
          <t>P027</t>
        </is>
      </c>
      <c r="D7964" s="159" t="n">
        <v>3231</v>
      </c>
      <c r="E7964" s="160" t="n">
        <v>15040.77</v>
      </c>
      <c r="F7964" s="160" t="n">
        <v>4866.13</v>
      </c>
    </row>
    <row r="7965">
      <c r="A7965" s="104" t="inlineStr">
        <is>
          <t>2025/26</t>
        </is>
      </c>
      <c r="B7965" s="104" t="inlineStr">
        <is>
          <t>HC-072</t>
        </is>
      </c>
      <c r="C7965" s="104" t="inlineStr">
        <is>
          <t>P028</t>
        </is>
      </c>
      <c r="D7965" s="159" t="n">
        <v>4546</v>
      </c>
      <c r="E7965" s="160" t="n">
        <v>22458.48</v>
      </c>
      <c r="F7965" s="160" t="n">
        <v>7748.92</v>
      </c>
    </row>
    <row r="7966">
      <c r="A7966" s="104" t="inlineStr">
        <is>
          <t>2025/26</t>
        </is>
      </c>
      <c r="B7966" s="104" t="inlineStr">
        <is>
          <t>HC-072</t>
        </is>
      </c>
      <c r="C7966" s="104" t="inlineStr">
        <is>
          <t>P029</t>
        </is>
      </c>
      <c r="D7966" s="159" t="n">
        <v>10815</v>
      </c>
      <c r="E7966" s="160" t="n">
        <v>21573.81</v>
      </c>
      <c r="F7966" s="160" t="n">
        <v>3256.34</v>
      </c>
    </row>
    <row r="7967">
      <c r="A7967" s="104" t="inlineStr">
        <is>
          <t>2025/26</t>
        </is>
      </c>
      <c r="B7967" s="104" t="inlineStr">
        <is>
          <t>HC-072</t>
        </is>
      </c>
      <c r="C7967" s="104" t="inlineStr">
        <is>
          <t>P030</t>
        </is>
      </c>
      <c r="D7967" s="159" t="n">
        <v>6269</v>
      </c>
      <c r="E7967" s="160" t="n">
        <v>19659.1</v>
      </c>
      <c r="F7967" s="160" t="n">
        <v>3816.23</v>
      </c>
    </row>
    <row r="7968">
      <c r="A7968" s="104" t="inlineStr">
        <is>
          <t>2025/26</t>
        </is>
      </c>
      <c r="B7968" s="104" t="inlineStr">
        <is>
          <t>HC-072</t>
        </is>
      </c>
      <c r="C7968" s="104" t="inlineStr">
        <is>
          <t>P031</t>
        </is>
      </c>
      <c r="D7968" s="159" t="n">
        <v>2578</v>
      </c>
      <c r="E7968" s="160" t="n">
        <v>13465.6</v>
      </c>
      <c r="F7968" s="160" t="n">
        <v>4066.03</v>
      </c>
    </row>
    <row r="7969">
      <c r="A7969" s="104" t="inlineStr">
        <is>
          <t>2025/26</t>
        </is>
      </c>
      <c r="B7969" s="104" t="inlineStr">
        <is>
          <t>HC-072</t>
        </is>
      </c>
      <c r="C7969" s="104" t="inlineStr">
        <is>
          <t>P032</t>
        </is>
      </c>
      <c r="D7969" s="159" t="n">
        <v>3354</v>
      </c>
      <c r="E7969" s="160" t="n">
        <v>8283.209999999999</v>
      </c>
      <c r="F7969" s="160" t="n">
        <v>1875.24</v>
      </c>
    </row>
    <row r="7970">
      <c r="A7970" s="104" t="inlineStr">
        <is>
          <t>2025/26</t>
        </is>
      </c>
      <c r="B7970" s="104" t="inlineStr">
        <is>
          <t>HC-072</t>
        </is>
      </c>
      <c r="C7970" s="104" t="inlineStr">
        <is>
          <t>P033</t>
        </is>
      </c>
      <c r="D7970" s="159" t="n">
        <v>2348</v>
      </c>
      <c r="E7970" s="160" t="n">
        <v>7581.31</v>
      </c>
      <c r="F7970" s="160" t="n">
        <v>1961.59</v>
      </c>
    </row>
    <row r="7971">
      <c r="A7971" s="104" t="inlineStr">
        <is>
          <t>2025/26</t>
        </is>
      </c>
      <c r="B7971" s="104" t="inlineStr">
        <is>
          <t>HC-072</t>
        </is>
      </c>
      <c r="C7971" s="104" t="inlineStr">
        <is>
          <t>P034</t>
        </is>
      </c>
      <c r="D7971" s="159" t="n">
        <v>1584</v>
      </c>
      <c r="E7971" s="160" t="n">
        <v>6927.28</v>
      </c>
      <c r="F7971" s="160" t="n">
        <v>2166.24</v>
      </c>
    </row>
    <row r="7972">
      <c r="A7972" s="104" t="inlineStr">
        <is>
          <t>2025/26</t>
        </is>
      </c>
      <c r="B7972" s="104" t="inlineStr">
        <is>
          <t>HC-072</t>
        </is>
      </c>
      <c r="C7972" s="104" t="inlineStr">
        <is>
          <t>P035</t>
        </is>
      </c>
      <c r="D7972" s="159" t="n">
        <v>2156</v>
      </c>
      <c r="E7972" s="160" t="n">
        <v>7988.7</v>
      </c>
      <c r="F7972" s="160" t="n">
        <v>2239.44</v>
      </c>
    </row>
    <row r="7973">
      <c r="A7973" s="104" t="inlineStr">
        <is>
          <t>2025/26</t>
        </is>
      </c>
      <c r="B7973" s="104" t="inlineStr">
        <is>
          <t>HC-072</t>
        </is>
      </c>
      <c r="C7973" s="104" t="inlineStr">
        <is>
          <t>P036</t>
        </is>
      </c>
      <c r="D7973" s="159" t="n">
        <v>1655</v>
      </c>
      <c r="E7973" s="160" t="n">
        <v>6609.4</v>
      </c>
      <c r="F7973" s="160" t="n">
        <v>1924.25</v>
      </c>
    </row>
    <row r="7974">
      <c r="A7974" s="104" t="inlineStr">
        <is>
          <t>2025/26</t>
        </is>
      </c>
      <c r="B7974" s="104" t="inlineStr">
        <is>
          <t>HC-072</t>
        </is>
      </c>
      <c r="C7974" s="104" t="inlineStr">
        <is>
          <t>P037</t>
        </is>
      </c>
      <c r="D7974" s="159" t="n">
        <v>2599</v>
      </c>
      <c r="E7974" s="160" t="n">
        <v>9381.719999999999</v>
      </c>
      <c r="F7974" s="160" t="n">
        <v>3136.38</v>
      </c>
    </row>
    <row r="7975">
      <c r="A7975" s="104" t="inlineStr">
        <is>
          <t>2025/26</t>
        </is>
      </c>
      <c r="B7975" s="104" t="inlineStr">
        <is>
          <t>HC-072</t>
        </is>
      </c>
      <c r="C7975" s="104" t="inlineStr">
        <is>
          <t>P038</t>
        </is>
      </c>
      <c r="D7975" s="159" t="n">
        <v>1227</v>
      </c>
      <c r="E7975" s="160" t="n">
        <v>8042.9</v>
      </c>
      <c r="F7975" s="160" t="n">
        <v>2602.05</v>
      </c>
    </row>
    <row r="7976">
      <c r="A7976" s="104" t="inlineStr">
        <is>
          <t>2025/26</t>
        </is>
      </c>
      <c r="B7976" s="104" t="inlineStr">
        <is>
          <t>HC-072</t>
        </is>
      </c>
      <c r="C7976" s="104" t="inlineStr">
        <is>
          <t>P039</t>
        </is>
      </c>
      <c r="D7976" s="159" t="n">
        <v>1325</v>
      </c>
      <c r="E7976" s="160" t="n">
        <v>8701.370000000001</v>
      </c>
      <c r="F7976" s="160" t="n">
        <v>2909.19</v>
      </c>
    </row>
    <row r="7977">
      <c r="A7977" s="104" t="inlineStr">
        <is>
          <t>2025/26</t>
        </is>
      </c>
      <c r="B7977" s="104" t="inlineStr">
        <is>
          <t>HC-072</t>
        </is>
      </c>
      <c r="C7977" s="104" t="inlineStr">
        <is>
          <t>P040</t>
        </is>
      </c>
      <c r="D7977" s="159" t="n">
        <v>501</v>
      </c>
      <c r="E7977" s="160" t="n">
        <v>4006.95</v>
      </c>
      <c r="F7977" s="160" t="n">
        <v>1295.19</v>
      </c>
    </row>
    <row r="7978">
      <c r="A7978" s="104" t="inlineStr">
        <is>
          <t>2025/26</t>
        </is>
      </c>
      <c r="B7978" s="104" t="inlineStr">
        <is>
          <t>HC-072</t>
        </is>
      </c>
      <c r="C7978" s="104" t="inlineStr">
        <is>
          <t>P041</t>
        </is>
      </c>
      <c r="D7978" s="159" t="n">
        <v>244</v>
      </c>
      <c r="E7978" s="160" t="n">
        <v>2746.34</v>
      </c>
      <c r="F7978" s="160" t="n">
        <v>1066.09</v>
      </c>
    </row>
    <row r="7979">
      <c r="A7979" s="104" t="inlineStr">
        <is>
          <t>2025/26</t>
        </is>
      </c>
      <c r="B7979" s="104" t="inlineStr">
        <is>
          <t>HC-072</t>
        </is>
      </c>
      <c r="C7979" s="104" t="inlineStr">
        <is>
          <t>P042</t>
        </is>
      </c>
      <c r="D7979" s="159" t="n">
        <v>433</v>
      </c>
      <c r="E7979" s="160" t="n">
        <v>1804.24</v>
      </c>
      <c r="F7979" s="160" t="n">
        <v>447.61</v>
      </c>
    </row>
    <row r="7980">
      <c r="A7980" s="104" t="inlineStr">
        <is>
          <t>2025/26</t>
        </is>
      </c>
      <c r="B7980" s="104" t="inlineStr">
        <is>
          <t>HC-073</t>
        </is>
      </c>
      <c r="C7980" s="104" t="inlineStr">
        <is>
          <t>P001</t>
        </is>
      </c>
      <c r="D7980" s="159" t="n">
        <v>7751</v>
      </c>
      <c r="E7980" s="160" t="n">
        <v>72888.75</v>
      </c>
      <c r="F7980" s="160" t="n">
        <v>26004.47</v>
      </c>
    </row>
    <row r="7981">
      <c r="A7981" s="104" t="inlineStr">
        <is>
          <t>2025/26</t>
        </is>
      </c>
      <c r="B7981" s="104" t="inlineStr">
        <is>
          <t>HC-073</t>
        </is>
      </c>
      <c r="C7981" s="104" t="inlineStr">
        <is>
          <t>P002</t>
        </is>
      </c>
      <c r="D7981" s="159" t="n">
        <v>11553</v>
      </c>
      <c r="E7981" s="160" t="n">
        <v>126231.02</v>
      </c>
      <c r="F7981" s="160" t="n">
        <v>47755.8</v>
      </c>
    </row>
    <row r="7982">
      <c r="A7982" s="104" t="inlineStr">
        <is>
          <t>2025/26</t>
        </is>
      </c>
      <c r="B7982" s="104" t="inlineStr">
        <is>
          <t>HC-073</t>
        </is>
      </c>
      <c r="C7982" s="104" t="inlineStr">
        <is>
          <t>P003</t>
        </is>
      </c>
      <c r="D7982" s="159" t="n">
        <v>15093</v>
      </c>
      <c r="E7982" s="160" t="n">
        <v>106108.29</v>
      </c>
      <c r="F7982" s="160" t="n">
        <v>35565.19</v>
      </c>
    </row>
    <row r="7983">
      <c r="A7983" s="104" t="inlineStr">
        <is>
          <t>2025/26</t>
        </is>
      </c>
      <c r="B7983" s="104" t="inlineStr">
        <is>
          <t>HC-073</t>
        </is>
      </c>
      <c r="C7983" s="104" t="inlineStr">
        <is>
          <t>P004</t>
        </is>
      </c>
      <c r="D7983" s="159" t="n">
        <v>6888</v>
      </c>
      <c r="E7983" s="160" t="n">
        <v>56290.35</v>
      </c>
      <c r="F7983" s="160" t="n">
        <v>18257.51</v>
      </c>
    </row>
    <row r="7984">
      <c r="A7984" s="104" t="inlineStr">
        <is>
          <t>2025/26</t>
        </is>
      </c>
      <c r="B7984" s="104" t="inlineStr">
        <is>
          <t>HC-073</t>
        </is>
      </c>
      <c r="C7984" s="104" t="inlineStr">
        <is>
          <t>P005</t>
        </is>
      </c>
      <c r="D7984" s="159" t="n">
        <v>14774</v>
      </c>
      <c r="E7984" s="160" t="n">
        <v>115079.06</v>
      </c>
      <c r="F7984" s="160" t="n">
        <v>36075.31</v>
      </c>
    </row>
    <row r="7985">
      <c r="A7985" s="104" t="inlineStr">
        <is>
          <t>2025/26</t>
        </is>
      </c>
      <c r="B7985" s="104" t="inlineStr">
        <is>
          <t>HC-073</t>
        </is>
      </c>
      <c r="C7985" s="104" t="inlineStr">
        <is>
          <t>P006</t>
        </is>
      </c>
      <c r="D7985" s="159" t="n">
        <v>13691</v>
      </c>
      <c r="E7985" s="160" t="n">
        <v>115742.39</v>
      </c>
      <c r="F7985" s="160" t="n">
        <v>33792.82</v>
      </c>
    </row>
    <row r="7986">
      <c r="A7986" s="104" t="inlineStr">
        <is>
          <t>2025/26</t>
        </is>
      </c>
      <c r="B7986" s="104" t="inlineStr">
        <is>
          <t>HC-073</t>
        </is>
      </c>
      <c r="C7986" s="104" t="inlineStr">
        <is>
          <t>P007</t>
        </is>
      </c>
      <c r="D7986" s="159" t="n">
        <v>14751</v>
      </c>
      <c r="E7986" s="160" t="n">
        <v>116308.78</v>
      </c>
      <c r="F7986" s="160" t="n">
        <v>31438.49</v>
      </c>
    </row>
    <row r="7987">
      <c r="A7987" s="104" t="inlineStr">
        <is>
          <t>2025/26</t>
        </is>
      </c>
      <c r="B7987" s="104" t="inlineStr">
        <is>
          <t>HC-073</t>
        </is>
      </c>
      <c r="C7987" s="104" t="inlineStr">
        <is>
          <t>P008</t>
        </is>
      </c>
      <c r="D7987" s="159" t="n">
        <v>11346</v>
      </c>
      <c r="E7987" s="160" t="n">
        <v>87305.38</v>
      </c>
      <c r="F7987" s="160" t="n">
        <v>32094.5</v>
      </c>
    </row>
    <row r="7988">
      <c r="A7988" s="104" t="inlineStr">
        <is>
          <t>2025/26</t>
        </is>
      </c>
      <c r="B7988" s="104" t="inlineStr">
        <is>
          <t>HC-073</t>
        </is>
      </c>
      <c r="C7988" s="104" t="inlineStr">
        <is>
          <t>P009</t>
        </is>
      </c>
      <c r="D7988" s="159" t="n">
        <v>405</v>
      </c>
      <c r="E7988" s="160" t="n">
        <v>5352.06</v>
      </c>
      <c r="F7988" s="160" t="n">
        <v>2171.72</v>
      </c>
    </row>
    <row r="7989">
      <c r="A7989" s="104" t="inlineStr">
        <is>
          <t>2025/26</t>
        </is>
      </c>
      <c r="B7989" s="104" t="inlineStr">
        <is>
          <t>HC-073</t>
        </is>
      </c>
      <c r="C7989" s="104" t="inlineStr">
        <is>
          <t>P010</t>
        </is>
      </c>
      <c r="D7989" s="159" t="n">
        <v>15316</v>
      </c>
      <c r="E7989" s="160" t="n">
        <v>94574.78</v>
      </c>
      <c r="F7989" s="160" t="n">
        <v>30673.86</v>
      </c>
    </row>
    <row r="7990">
      <c r="A7990" s="104" t="inlineStr">
        <is>
          <t>2025/26</t>
        </is>
      </c>
      <c r="B7990" s="104" t="inlineStr">
        <is>
          <t>HC-073</t>
        </is>
      </c>
      <c r="C7990" s="104" t="inlineStr">
        <is>
          <t>P011</t>
        </is>
      </c>
      <c r="D7990" s="159" t="n">
        <v>14791</v>
      </c>
      <c r="E7990" s="160" t="n">
        <v>44961.72</v>
      </c>
      <c r="F7990" s="160" t="n">
        <v>10694.83</v>
      </c>
    </row>
    <row r="7991">
      <c r="A7991" s="104" t="inlineStr">
        <is>
          <t>2025/26</t>
        </is>
      </c>
      <c r="B7991" s="104" t="inlineStr">
        <is>
          <t>HC-073</t>
        </is>
      </c>
      <c r="C7991" s="104" t="inlineStr">
        <is>
          <t>P012</t>
        </is>
      </c>
      <c r="D7991" s="159" t="n">
        <v>16152</v>
      </c>
      <c r="E7991" s="160" t="n">
        <v>62911.84</v>
      </c>
      <c r="F7991" s="160" t="n">
        <v>19047.47</v>
      </c>
    </row>
    <row r="7992">
      <c r="A7992" s="104" t="inlineStr">
        <is>
          <t>2025/26</t>
        </is>
      </c>
      <c r="B7992" s="104" t="inlineStr">
        <is>
          <t>HC-073</t>
        </is>
      </c>
      <c r="C7992" s="104" t="inlineStr">
        <is>
          <t>P013</t>
        </is>
      </c>
      <c r="D7992" s="159" t="n">
        <v>15984</v>
      </c>
      <c r="E7992" s="160" t="n">
        <v>57706.38</v>
      </c>
      <c r="F7992" s="160" t="n">
        <v>14975.96</v>
      </c>
    </row>
    <row r="7993">
      <c r="A7993" s="104" t="inlineStr">
        <is>
          <t>2025/26</t>
        </is>
      </c>
      <c r="B7993" s="104" t="inlineStr">
        <is>
          <t>HC-073</t>
        </is>
      </c>
      <c r="C7993" s="104" t="inlineStr">
        <is>
          <t>P014</t>
        </is>
      </c>
      <c r="D7993" s="159" t="n">
        <v>18514</v>
      </c>
      <c r="E7993" s="160" t="n">
        <v>75634.73</v>
      </c>
      <c r="F7993" s="160" t="n">
        <v>21259.3</v>
      </c>
    </row>
    <row r="7994">
      <c r="A7994" s="104" t="inlineStr">
        <is>
          <t>2025/26</t>
        </is>
      </c>
      <c r="B7994" s="104" t="inlineStr">
        <is>
          <t>HC-073</t>
        </is>
      </c>
      <c r="C7994" s="104" t="inlineStr">
        <is>
          <t>P015</t>
        </is>
      </c>
      <c r="D7994" s="159" t="n">
        <v>13036</v>
      </c>
      <c r="E7994" s="160" t="n">
        <v>64397.11</v>
      </c>
      <c r="F7994" s="160" t="n">
        <v>21580.91</v>
      </c>
    </row>
    <row r="7995">
      <c r="A7995" s="104" t="inlineStr">
        <is>
          <t>2025/26</t>
        </is>
      </c>
      <c r="B7995" s="104" t="inlineStr">
        <is>
          <t>HC-073</t>
        </is>
      </c>
      <c r="C7995" s="104" t="inlineStr">
        <is>
          <t>P016</t>
        </is>
      </c>
      <c r="D7995" s="159" t="n">
        <v>6345</v>
      </c>
      <c r="E7995" s="160" t="n">
        <v>40982.95</v>
      </c>
      <c r="F7995" s="160" t="n">
        <v>12848.96</v>
      </c>
    </row>
    <row r="7996">
      <c r="A7996" s="104" t="inlineStr">
        <is>
          <t>2025/26</t>
        </is>
      </c>
      <c r="B7996" s="104" t="inlineStr">
        <is>
          <t>HC-073</t>
        </is>
      </c>
      <c r="C7996" s="104" t="inlineStr">
        <is>
          <t>P017</t>
        </is>
      </c>
      <c r="D7996" s="159" t="n">
        <v>6086</v>
      </c>
      <c r="E7996" s="160" t="n">
        <v>43352.98</v>
      </c>
      <c r="F7996" s="160" t="n">
        <v>14996.07</v>
      </c>
    </row>
    <row r="7997">
      <c r="A7997" s="104" t="inlineStr">
        <is>
          <t>2025/26</t>
        </is>
      </c>
      <c r="B7997" s="104" t="inlineStr">
        <is>
          <t>HC-073</t>
        </is>
      </c>
      <c r="C7997" s="104" t="inlineStr">
        <is>
          <t>P018</t>
        </is>
      </c>
      <c r="D7997" s="159" t="n">
        <v>14265</v>
      </c>
      <c r="E7997" s="160" t="n">
        <v>39300.08</v>
      </c>
      <c r="F7997" s="160" t="n">
        <v>8498.299999999999</v>
      </c>
    </row>
    <row r="7998">
      <c r="A7998" s="104" t="inlineStr">
        <is>
          <t>2025/26</t>
        </is>
      </c>
      <c r="B7998" s="104" t="inlineStr">
        <is>
          <t>HC-073</t>
        </is>
      </c>
      <c r="C7998" s="104" t="inlineStr">
        <is>
          <t>P019</t>
        </is>
      </c>
      <c r="D7998" s="159" t="n">
        <v>18508</v>
      </c>
      <c r="E7998" s="160" t="n">
        <v>49233.47</v>
      </c>
      <c r="F7998" s="160" t="n">
        <v>12776.39</v>
      </c>
    </row>
    <row r="7999">
      <c r="A7999" s="104" t="inlineStr">
        <is>
          <t>2025/26</t>
        </is>
      </c>
      <c r="B7999" s="104" t="inlineStr">
        <is>
          <t>HC-073</t>
        </is>
      </c>
      <c r="C7999" s="104" t="inlineStr">
        <is>
          <t>P020</t>
        </is>
      </c>
      <c r="D7999" s="159" t="n">
        <v>12383</v>
      </c>
      <c r="E7999" s="160" t="n">
        <v>32939.2</v>
      </c>
      <c r="F7999" s="160" t="n">
        <v>8546.24</v>
      </c>
    </row>
    <row r="8000">
      <c r="A8000" s="104" t="inlineStr">
        <is>
          <t>2025/26</t>
        </is>
      </c>
      <c r="B8000" s="104" t="inlineStr">
        <is>
          <t>HC-073</t>
        </is>
      </c>
      <c r="C8000" s="104" t="inlineStr">
        <is>
          <t>P021</t>
        </is>
      </c>
      <c r="D8000" s="159" t="n">
        <v>18017</v>
      </c>
      <c r="E8000" s="160" t="n">
        <v>61618.52</v>
      </c>
      <c r="F8000" s="160" t="n">
        <v>17319.39</v>
      </c>
    </row>
    <row r="8001">
      <c r="A8001" s="104" t="inlineStr">
        <is>
          <t>2025/26</t>
        </is>
      </c>
      <c r="B8001" s="104" t="inlineStr">
        <is>
          <t>HC-073</t>
        </is>
      </c>
      <c r="C8001" s="104" t="inlineStr">
        <is>
          <t>P022</t>
        </is>
      </c>
      <c r="D8001" s="159" t="n">
        <v>15597</v>
      </c>
      <c r="E8001" s="160" t="n">
        <v>50377.33</v>
      </c>
      <c r="F8001" s="160" t="n">
        <v>13615.43</v>
      </c>
    </row>
    <row r="8002">
      <c r="A8002" s="104" t="inlineStr">
        <is>
          <t>2025/26</t>
        </is>
      </c>
      <c r="B8002" s="104" t="inlineStr">
        <is>
          <t>HC-073</t>
        </is>
      </c>
      <c r="C8002" s="104" t="inlineStr">
        <is>
          <t>P023</t>
        </is>
      </c>
      <c r="D8002" s="159" t="n">
        <v>17990</v>
      </c>
      <c r="E8002" s="160" t="n">
        <v>37597.27</v>
      </c>
      <c r="F8002" s="160" t="n">
        <v>7316.33</v>
      </c>
    </row>
    <row r="8003">
      <c r="A8003" s="104" t="inlineStr">
        <is>
          <t>2025/26</t>
        </is>
      </c>
      <c r="B8003" s="104" t="inlineStr">
        <is>
          <t>HC-073</t>
        </is>
      </c>
      <c r="C8003" s="104" t="inlineStr">
        <is>
          <t>P024</t>
        </is>
      </c>
      <c r="D8003" s="159" t="n">
        <v>18211</v>
      </c>
      <c r="E8003" s="160" t="n">
        <v>41522.18</v>
      </c>
      <c r="F8003" s="160" t="n">
        <v>8528.41</v>
      </c>
    </row>
    <row r="8004">
      <c r="A8004" s="104" t="inlineStr">
        <is>
          <t>2025/26</t>
        </is>
      </c>
      <c r="B8004" s="104" t="inlineStr">
        <is>
          <t>HC-073</t>
        </is>
      </c>
      <c r="C8004" s="104" t="inlineStr">
        <is>
          <t>P025</t>
        </is>
      </c>
      <c r="D8004" s="159" t="n">
        <v>16037</v>
      </c>
      <c r="E8004" s="160" t="n">
        <v>63985.07</v>
      </c>
      <c r="F8004" s="160" t="n">
        <v>23521.26</v>
      </c>
    </row>
    <row r="8005">
      <c r="A8005" s="104" t="inlineStr">
        <is>
          <t>2025/26</t>
        </is>
      </c>
      <c r="B8005" s="104" t="inlineStr">
        <is>
          <t>HC-073</t>
        </is>
      </c>
      <c r="C8005" s="104" t="inlineStr">
        <is>
          <t>P026</t>
        </is>
      </c>
      <c r="D8005" s="159" t="n">
        <v>9429</v>
      </c>
      <c r="E8005" s="160" t="n">
        <v>43892.82</v>
      </c>
      <c r="F8005" s="160" t="n">
        <v>14233.9</v>
      </c>
    </row>
    <row r="8006">
      <c r="A8006" s="104" t="inlineStr">
        <is>
          <t>2025/26</t>
        </is>
      </c>
      <c r="B8006" s="104" t="inlineStr">
        <is>
          <t>HC-073</t>
        </is>
      </c>
      <c r="C8006" s="104" t="inlineStr">
        <is>
          <t>P027</t>
        </is>
      </c>
      <c r="D8006" s="159" t="n">
        <v>8164</v>
      </c>
      <c r="E8006" s="160" t="n">
        <v>38000.27</v>
      </c>
      <c r="F8006" s="160" t="n">
        <v>12324.78</v>
      </c>
    </row>
    <row r="8007">
      <c r="A8007" s="104" t="inlineStr">
        <is>
          <t>2025/26</t>
        </is>
      </c>
      <c r="B8007" s="104" t="inlineStr">
        <is>
          <t>HC-073</t>
        </is>
      </c>
      <c r="C8007" s="104" t="inlineStr">
        <is>
          <t>P028</t>
        </is>
      </c>
      <c r="D8007" s="159" t="n">
        <v>10940</v>
      </c>
      <c r="E8007" s="160" t="n">
        <v>54048.36</v>
      </c>
      <c r="F8007" s="160" t="n">
        <v>18695</v>
      </c>
    </row>
    <row r="8008">
      <c r="A8008" s="104" t="inlineStr">
        <is>
          <t>2025/26</t>
        </is>
      </c>
      <c r="B8008" s="104" t="inlineStr">
        <is>
          <t>HC-073</t>
        </is>
      </c>
      <c r="C8008" s="104" t="inlineStr">
        <is>
          <t>P029</t>
        </is>
      </c>
      <c r="D8008" s="159" t="n">
        <v>27054</v>
      </c>
      <c r="E8008" s="160" t="n">
        <v>53969.48</v>
      </c>
      <c r="F8008" s="160" t="n">
        <v>8169.08</v>
      </c>
    </row>
    <row r="8009">
      <c r="A8009" s="104" t="inlineStr">
        <is>
          <t>2025/26</t>
        </is>
      </c>
      <c r="B8009" s="104" t="inlineStr">
        <is>
          <t>HC-073</t>
        </is>
      </c>
      <c r="C8009" s="104" t="inlineStr">
        <is>
          <t>P030</t>
        </is>
      </c>
      <c r="D8009" s="159" t="n">
        <v>15449</v>
      </c>
      <c r="E8009" s="160" t="n">
        <v>48430.17</v>
      </c>
      <c r="F8009" s="160" t="n">
        <v>9422.280000000001</v>
      </c>
    </row>
    <row r="8010">
      <c r="A8010" s="104" t="inlineStr">
        <is>
          <t>2025/26</t>
        </is>
      </c>
      <c r="B8010" s="104" t="inlineStr">
        <is>
          <t>HC-073</t>
        </is>
      </c>
      <c r="C8010" s="104" t="inlineStr">
        <is>
          <t>P031</t>
        </is>
      </c>
      <c r="D8010" s="159" t="n">
        <v>6938</v>
      </c>
      <c r="E8010" s="160" t="n">
        <v>36238.97</v>
      </c>
      <c r="F8010" s="160" t="n">
        <v>10971.53</v>
      </c>
    </row>
    <row r="8011">
      <c r="A8011" s="104" t="inlineStr">
        <is>
          <t>2025/26</t>
        </is>
      </c>
      <c r="B8011" s="104" t="inlineStr">
        <is>
          <t>HC-073</t>
        </is>
      </c>
      <c r="C8011" s="104" t="inlineStr">
        <is>
          <t>P032</t>
        </is>
      </c>
      <c r="D8011" s="159" t="n">
        <v>8649</v>
      </c>
      <c r="E8011" s="160" t="n">
        <v>21361.12</v>
      </c>
      <c r="F8011" s="160" t="n">
        <v>4849.2</v>
      </c>
    </row>
    <row r="8012">
      <c r="A8012" s="104" t="inlineStr">
        <is>
          <t>2025/26</t>
        </is>
      </c>
      <c r="B8012" s="104" t="inlineStr">
        <is>
          <t>HC-073</t>
        </is>
      </c>
      <c r="C8012" s="104" t="inlineStr">
        <is>
          <t>P033</t>
        </is>
      </c>
      <c r="D8012" s="159" t="n">
        <v>5557</v>
      </c>
      <c r="E8012" s="160" t="n">
        <v>17948.7</v>
      </c>
      <c r="F8012" s="160" t="n">
        <v>4656.83</v>
      </c>
    </row>
    <row r="8013">
      <c r="A8013" s="104" t="inlineStr">
        <is>
          <t>2025/26</t>
        </is>
      </c>
      <c r="B8013" s="104" t="inlineStr">
        <is>
          <t>HC-073</t>
        </is>
      </c>
      <c r="C8013" s="104" t="inlineStr">
        <is>
          <t>P034</t>
        </is>
      </c>
      <c r="D8013" s="159" t="n">
        <v>4068</v>
      </c>
      <c r="E8013" s="160" t="n">
        <v>17772.3</v>
      </c>
      <c r="F8013" s="160" t="n">
        <v>5572.46</v>
      </c>
    </row>
    <row r="8014">
      <c r="A8014" s="104" t="inlineStr">
        <is>
          <t>2025/26</t>
        </is>
      </c>
      <c r="B8014" s="104" t="inlineStr">
        <is>
          <t>HC-073</t>
        </is>
      </c>
      <c r="C8014" s="104" t="inlineStr">
        <is>
          <t>P035</t>
        </is>
      </c>
      <c r="D8014" s="159" t="n">
        <v>5379</v>
      </c>
      <c r="E8014" s="160" t="n">
        <v>19925.16</v>
      </c>
      <c r="F8014" s="160" t="n">
        <v>5600.86</v>
      </c>
    </row>
    <row r="8015">
      <c r="A8015" s="104" t="inlineStr">
        <is>
          <t>2025/26</t>
        </is>
      </c>
      <c r="B8015" s="104" t="inlineStr">
        <is>
          <t>HC-073</t>
        </is>
      </c>
      <c r="C8015" s="104" t="inlineStr">
        <is>
          <t>P036</t>
        </is>
      </c>
      <c r="D8015" s="159" t="n">
        <v>4061</v>
      </c>
      <c r="E8015" s="160" t="n">
        <v>16208.14</v>
      </c>
      <c r="F8015" s="160" t="n">
        <v>4731.22</v>
      </c>
    </row>
    <row r="8016">
      <c r="A8016" s="104" t="inlineStr">
        <is>
          <t>2025/26</t>
        </is>
      </c>
      <c r="B8016" s="104" t="inlineStr">
        <is>
          <t>HC-073</t>
        </is>
      </c>
      <c r="C8016" s="104" t="inlineStr">
        <is>
          <t>P037</t>
        </is>
      </c>
      <c r="D8016" s="159" t="n">
        <v>6340</v>
      </c>
      <c r="E8016" s="160" t="n">
        <v>22887.18</v>
      </c>
      <c r="F8016" s="160" t="n">
        <v>7671</v>
      </c>
    </row>
    <row r="8017">
      <c r="A8017" s="104" t="inlineStr">
        <is>
          <t>2025/26</t>
        </is>
      </c>
      <c r="B8017" s="104" t="inlineStr">
        <is>
          <t>HC-073</t>
        </is>
      </c>
      <c r="C8017" s="104" t="inlineStr">
        <is>
          <t>P038</t>
        </is>
      </c>
      <c r="D8017" s="159" t="n">
        <v>3134</v>
      </c>
      <c r="E8017" s="160" t="n">
        <v>20537.54</v>
      </c>
      <c r="F8017" s="160" t="n">
        <v>6661.59</v>
      </c>
    </row>
    <row r="8018">
      <c r="A8018" s="104" t="inlineStr">
        <is>
          <t>2025/26</t>
        </is>
      </c>
      <c r="B8018" s="104" t="inlineStr">
        <is>
          <t>HC-073</t>
        </is>
      </c>
      <c r="C8018" s="104" t="inlineStr">
        <is>
          <t>P039</t>
        </is>
      </c>
      <c r="D8018" s="159" t="n">
        <v>3285</v>
      </c>
      <c r="E8018" s="160" t="n">
        <v>21532.76</v>
      </c>
      <c r="F8018" s="160" t="n">
        <v>7215.95</v>
      </c>
    </row>
    <row r="8019">
      <c r="A8019" s="104" t="inlineStr">
        <is>
          <t>2025/26</t>
        </is>
      </c>
      <c r="B8019" s="104" t="inlineStr">
        <is>
          <t>HC-073</t>
        </is>
      </c>
      <c r="C8019" s="104" t="inlineStr">
        <is>
          <t>P040</t>
        </is>
      </c>
      <c r="D8019" s="159" t="n">
        <v>1263</v>
      </c>
      <c r="E8019" s="160" t="n">
        <v>10074.56</v>
      </c>
      <c r="F8019" s="160" t="n">
        <v>3263.27</v>
      </c>
    </row>
    <row r="8020">
      <c r="A8020" s="104" t="inlineStr">
        <is>
          <t>2025/26</t>
        </is>
      </c>
      <c r="B8020" s="104" t="inlineStr">
        <is>
          <t>HC-073</t>
        </is>
      </c>
      <c r="C8020" s="104" t="inlineStr">
        <is>
          <t>P041</t>
        </is>
      </c>
      <c r="D8020" s="159" t="n">
        <v>622</v>
      </c>
      <c r="E8020" s="160" t="n">
        <v>7034.25</v>
      </c>
      <c r="F8020" s="160" t="n">
        <v>2738.38</v>
      </c>
    </row>
    <row r="8021">
      <c r="A8021" s="104" t="inlineStr">
        <is>
          <t>2025/26</t>
        </is>
      </c>
      <c r="B8021" s="104" t="inlineStr">
        <is>
          <t>HC-073</t>
        </is>
      </c>
      <c r="C8021" s="104" t="inlineStr">
        <is>
          <t>P042</t>
        </is>
      </c>
      <c r="D8021" s="159" t="n">
        <v>1101</v>
      </c>
      <c r="E8021" s="160" t="n">
        <v>4605.48</v>
      </c>
      <c r="F8021" s="160" t="n">
        <v>1146.03</v>
      </c>
    </row>
    <row r="8022">
      <c r="A8022" s="104" t="inlineStr">
        <is>
          <t>2025/26</t>
        </is>
      </c>
      <c r="B8022" s="104" t="inlineStr">
        <is>
          <t>HC-074</t>
        </is>
      </c>
      <c r="C8022" s="104" t="inlineStr">
        <is>
          <t>P001</t>
        </is>
      </c>
      <c r="D8022" s="159" t="n">
        <v>4945</v>
      </c>
      <c r="E8022" s="160" t="n">
        <v>46517.44</v>
      </c>
      <c r="F8022" s="160" t="n">
        <v>16569.67</v>
      </c>
    </row>
    <row r="8023">
      <c r="A8023" s="104" t="inlineStr">
        <is>
          <t>2025/26</t>
        </is>
      </c>
      <c r="B8023" s="104" t="inlineStr">
        <is>
          <t>HC-074</t>
        </is>
      </c>
      <c r="C8023" s="104" t="inlineStr">
        <is>
          <t>P002</t>
        </is>
      </c>
      <c r="D8023" s="159" t="n">
        <v>7069</v>
      </c>
      <c r="E8023" s="160" t="n">
        <v>77216.03999999999</v>
      </c>
      <c r="F8023" s="160" t="n">
        <v>29172.68</v>
      </c>
    </row>
    <row r="8024">
      <c r="A8024" s="104" t="inlineStr">
        <is>
          <t>2025/26</t>
        </is>
      </c>
      <c r="B8024" s="104" t="inlineStr">
        <is>
          <t>HC-074</t>
        </is>
      </c>
      <c r="C8024" s="104" t="inlineStr">
        <is>
          <t>P003</t>
        </is>
      </c>
      <c r="D8024" s="159" t="n">
        <v>10225</v>
      </c>
      <c r="E8024" s="160" t="n">
        <v>71882.12</v>
      </c>
      <c r="F8024" s="160" t="n">
        <v>24060.24</v>
      </c>
    </row>
    <row r="8025">
      <c r="A8025" s="104" t="inlineStr">
        <is>
          <t>2025/26</t>
        </is>
      </c>
      <c r="B8025" s="104" t="inlineStr">
        <is>
          <t>HC-074</t>
        </is>
      </c>
      <c r="C8025" s="104" t="inlineStr">
        <is>
          <t>P004</t>
        </is>
      </c>
      <c r="D8025" s="159" t="n">
        <v>4439</v>
      </c>
      <c r="E8025" s="160" t="n">
        <v>36271.67</v>
      </c>
      <c r="F8025" s="160" t="n">
        <v>11749.13</v>
      </c>
    </row>
    <row r="8026">
      <c r="A8026" s="104" t="inlineStr">
        <is>
          <t>2025/26</t>
        </is>
      </c>
      <c r="B8026" s="104" t="inlineStr">
        <is>
          <t>HC-074</t>
        </is>
      </c>
      <c r="C8026" s="104" t="inlineStr">
        <is>
          <t>P005</t>
        </is>
      </c>
      <c r="D8026" s="159" t="n">
        <v>10077</v>
      </c>
      <c r="E8026" s="160" t="n">
        <v>78486.77</v>
      </c>
      <c r="F8026" s="160" t="n">
        <v>24572.98</v>
      </c>
    </row>
    <row r="8027">
      <c r="A8027" s="104" t="inlineStr">
        <is>
          <t>2025/26</t>
        </is>
      </c>
      <c r="B8027" s="104" t="inlineStr">
        <is>
          <t>HC-074</t>
        </is>
      </c>
      <c r="C8027" s="104" t="inlineStr">
        <is>
          <t>P006</t>
        </is>
      </c>
      <c r="D8027" s="159" t="n">
        <v>8983</v>
      </c>
      <c r="E8027" s="160" t="n">
        <v>75952.36</v>
      </c>
      <c r="F8027" s="160" t="n">
        <v>22137.86</v>
      </c>
    </row>
    <row r="8028">
      <c r="A8028" s="104" t="inlineStr">
        <is>
          <t>2025/26</t>
        </is>
      </c>
      <c r="B8028" s="104" t="inlineStr">
        <is>
          <t>HC-074</t>
        </is>
      </c>
      <c r="C8028" s="104" t="inlineStr">
        <is>
          <t>P007</t>
        </is>
      </c>
      <c r="D8028" s="159" t="n">
        <v>8683</v>
      </c>
      <c r="E8028" s="160" t="n">
        <v>68463.85000000001</v>
      </c>
      <c r="F8028" s="160" t="n">
        <v>18478.48</v>
      </c>
    </row>
    <row r="8029">
      <c r="A8029" s="104" t="inlineStr">
        <is>
          <t>2025/26</t>
        </is>
      </c>
      <c r="B8029" s="104" t="inlineStr">
        <is>
          <t>HC-074</t>
        </is>
      </c>
      <c r="C8029" s="104" t="inlineStr">
        <is>
          <t>P008</t>
        </is>
      </c>
      <c r="D8029" s="159" t="n">
        <v>7564</v>
      </c>
      <c r="E8029" s="160" t="n">
        <v>58206.72</v>
      </c>
      <c r="F8029" s="160" t="n">
        <v>21363.18</v>
      </c>
    </row>
    <row r="8030">
      <c r="A8030" s="104" t="inlineStr">
        <is>
          <t>2025/26</t>
        </is>
      </c>
      <c r="B8030" s="104" t="inlineStr">
        <is>
          <t>HC-074</t>
        </is>
      </c>
      <c r="C8030" s="104" t="inlineStr">
        <is>
          <t>P009</t>
        </is>
      </c>
      <c r="D8030" s="159" t="n">
        <v>286</v>
      </c>
      <c r="E8030" s="160" t="n">
        <v>3779.24</v>
      </c>
      <c r="F8030" s="160" t="n">
        <v>1535.88</v>
      </c>
    </row>
    <row r="8031">
      <c r="A8031" s="104" t="inlineStr">
        <is>
          <t>2025/26</t>
        </is>
      </c>
      <c r="B8031" s="104" t="inlineStr">
        <is>
          <t>HC-074</t>
        </is>
      </c>
      <c r="C8031" s="104" t="inlineStr">
        <is>
          <t>P010</t>
        </is>
      </c>
      <c r="D8031" s="159" t="n">
        <v>9249</v>
      </c>
      <c r="E8031" s="160" t="n">
        <v>57116.07</v>
      </c>
      <c r="F8031" s="160" t="n">
        <v>18495.63</v>
      </c>
    </row>
    <row r="8032">
      <c r="A8032" s="104" t="inlineStr">
        <is>
          <t>2025/26</t>
        </is>
      </c>
      <c r="B8032" s="104" t="inlineStr">
        <is>
          <t>HC-074</t>
        </is>
      </c>
      <c r="C8032" s="104" t="inlineStr">
        <is>
          <t>P011</t>
        </is>
      </c>
      <c r="D8032" s="159" t="n">
        <v>8949</v>
      </c>
      <c r="E8032" s="160" t="n">
        <v>27199.61</v>
      </c>
      <c r="F8032" s="160" t="n">
        <v>6459.96</v>
      </c>
    </row>
    <row r="8033">
      <c r="A8033" s="104" t="inlineStr">
        <is>
          <t>2025/26</t>
        </is>
      </c>
      <c r="B8033" s="104" t="inlineStr">
        <is>
          <t>HC-074</t>
        </is>
      </c>
      <c r="C8033" s="104" t="inlineStr">
        <is>
          <t>P012</t>
        </is>
      </c>
      <c r="D8033" s="159" t="n">
        <v>10059</v>
      </c>
      <c r="E8033" s="160" t="n">
        <v>39181.46</v>
      </c>
      <c r="F8033" s="160" t="n">
        <v>11842.75</v>
      </c>
    </row>
    <row r="8034">
      <c r="A8034" s="104" t="inlineStr">
        <is>
          <t>2025/26</t>
        </is>
      </c>
      <c r="B8034" s="104" t="inlineStr">
        <is>
          <t>HC-074</t>
        </is>
      </c>
      <c r="C8034" s="104" t="inlineStr">
        <is>
          <t>P013</t>
        </is>
      </c>
      <c r="D8034" s="159" t="n">
        <v>10687</v>
      </c>
      <c r="E8034" s="160" t="n">
        <v>38584.36</v>
      </c>
      <c r="F8034" s="160" t="n">
        <v>9997.860000000001</v>
      </c>
    </row>
    <row r="8035">
      <c r="A8035" s="104" t="inlineStr">
        <is>
          <t>2025/26</t>
        </is>
      </c>
      <c r="B8035" s="104" t="inlineStr">
        <is>
          <t>HC-074</t>
        </is>
      </c>
      <c r="C8035" s="104" t="inlineStr">
        <is>
          <t>P014</t>
        </is>
      </c>
      <c r="D8035" s="159" t="n">
        <v>11367</v>
      </c>
      <c r="E8035" s="160" t="n">
        <v>46432.64</v>
      </c>
      <c r="F8035" s="160" t="n">
        <v>13032.67</v>
      </c>
    </row>
    <row r="8036">
      <c r="A8036" s="104" t="inlineStr">
        <is>
          <t>2025/26</t>
        </is>
      </c>
      <c r="B8036" s="104" t="inlineStr">
        <is>
          <t>HC-074</t>
        </is>
      </c>
      <c r="C8036" s="104" t="inlineStr">
        <is>
          <t>P015</t>
        </is>
      </c>
      <c r="D8036" s="159" t="n">
        <v>7942</v>
      </c>
      <c r="E8036" s="160" t="n">
        <v>39227.68</v>
      </c>
      <c r="F8036" s="160" t="n">
        <v>13126.7</v>
      </c>
    </row>
    <row r="8037">
      <c r="A8037" s="104" t="inlineStr">
        <is>
          <t>2025/26</t>
        </is>
      </c>
      <c r="B8037" s="104" t="inlineStr">
        <is>
          <t>HC-074</t>
        </is>
      </c>
      <c r="C8037" s="104" t="inlineStr">
        <is>
          <t>P016</t>
        </is>
      </c>
      <c r="D8037" s="159" t="n">
        <v>4310</v>
      </c>
      <c r="E8037" s="160" t="n">
        <v>27838.53</v>
      </c>
      <c r="F8037" s="160" t="n">
        <v>8714.440000000001</v>
      </c>
    </row>
    <row r="8038">
      <c r="A8038" s="104" t="inlineStr">
        <is>
          <t>2025/26</t>
        </is>
      </c>
      <c r="B8038" s="104" t="inlineStr">
        <is>
          <t>HC-074</t>
        </is>
      </c>
      <c r="C8038" s="104" t="inlineStr">
        <is>
          <t>P017</t>
        </is>
      </c>
      <c r="D8038" s="159" t="n">
        <v>3816</v>
      </c>
      <c r="E8038" s="160" t="n">
        <v>27198.18</v>
      </c>
      <c r="F8038" s="160" t="n">
        <v>9397.780000000001</v>
      </c>
    </row>
    <row r="8039">
      <c r="A8039" s="104" t="inlineStr">
        <is>
          <t>2025/26</t>
        </is>
      </c>
      <c r="B8039" s="104" t="inlineStr">
        <is>
          <t>HC-074</t>
        </is>
      </c>
      <c r="C8039" s="104" t="inlineStr">
        <is>
          <t>P018</t>
        </is>
      </c>
      <c r="D8039" s="159" t="n">
        <v>9149</v>
      </c>
      <c r="E8039" s="160" t="n">
        <v>25200.24</v>
      </c>
      <c r="F8039" s="160" t="n">
        <v>5441.12</v>
      </c>
    </row>
    <row r="8040">
      <c r="A8040" s="104" t="inlineStr">
        <is>
          <t>2025/26</t>
        </is>
      </c>
      <c r="B8040" s="104" t="inlineStr">
        <is>
          <t>HC-074</t>
        </is>
      </c>
      <c r="C8040" s="104" t="inlineStr">
        <is>
          <t>P019</t>
        </is>
      </c>
      <c r="D8040" s="159" t="n">
        <v>10998</v>
      </c>
      <c r="E8040" s="160" t="n">
        <v>29257.42</v>
      </c>
      <c r="F8040" s="160" t="n">
        <v>7581.4</v>
      </c>
    </row>
    <row r="8041">
      <c r="A8041" s="104" t="inlineStr">
        <is>
          <t>2025/26</t>
        </is>
      </c>
      <c r="B8041" s="104" t="inlineStr">
        <is>
          <t>HC-074</t>
        </is>
      </c>
      <c r="C8041" s="104" t="inlineStr">
        <is>
          <t>P020</t>
        </is>
      </c>
      <c r="D8041" s="159" t="n">
        <v>7749</v>
      </c>
      <c r="E8041" s="160" t="n">
        <v>20611.72</v>
      </c>
      <c r="F8041" s="160" t="n">
        <v>5339.57</v>
      </c>
    </row>
    <row r="8042">
      <c r="A8042" s="104" t="inlineStr">
        <is>
          <t>2025/26</t>
        </is>
      </c>
      <c r="B8042" s="104" t="inlineStr">
        <is>
          <t>HC-074</t>
        </is>
      </c>
      <c r="C8042" s="104" t="inlineStr">
        <is>
          <t>P021</t>
        </is>
      </c>
      <c r="D8042" s="159" t="n">
        <v>11090</v>
      </c>
      <c r="E8042" s="160" t="n">
        <v>37929.93</v>
      </c>
      <c r="F8042" s="160" t="n">
        <v>10646.73</v>
      </c>
    </row>
    <row r="8043">
      <c r="A8043" s="104" t="inlineStr">
        <is>
          <t>2025/26</t>
        </is>
      </c>
      <c r="B8043" s="104" t="inlineStr">
        <is>
          <t>HC-074</t>
        </is>
      </c>
      <c r="C8043" s="104" t="inlineStr">
        <is>
          <t>P022</t>
        </is>
      </c>
      <c r="D8043" s="159" t="n">
        <v>9888</v>
      </c>
      <c r="E8043" s="160" t="n">
        <v>31943.19</v>
      </c>
      <c r="F8043" s="160" t="n">
        <v>8620</v>
      </c>
    </row>
    <row r="8044">
      <c r="A8044" s="104" t="inlineStr">
        <is>
          <t>2025/26</t>
        </is>
      </c>
      <c r="B8044" s="104" t="inlineStr">
        <is>
          <t>HC-074</t>
        </is>
      </c>
      <c r="C8044" s="104" t="inlineStr">
        <is>
          <t>P023</t>
        </is>
      </c>
      <c r="D8044" s="159" t="n">
        <v>11109</v>
      </c>
      <c r="E8044" s="160" t="n">
        <v>23219.3</v>
      </c>
      <c r="F8044" s="160" t="n">
        <v>4511.29</v>
      </c>
    </row>
    <row r="8045">
      <c r="A8045" s="104" t="inlineStr">
        <is>
          <t>2025/26</t>
        </is>
      </c>
      <c r="B8045" s="104" t="inlineStr">
        <is>
          <t>HC-074</t>
        </is>
      </c>
      <c r="C8045" s="104" t="inlineStr">
        <is>
          <t>P024</t>
        </is>
      </c>
      <c r="D8045" s="159" t="n">
        <v>11565</v>
      </c>
      <c r="E8045" s="160" t="n">
        <v>26367.7</v>
      </c>
      <c r="F8045" s="160" t="n">
        <v>5409.4</v>
      </c>
    </row>
    <row r="8046">
      <c r="A8046" s="104" t="inlineStr">
        <is>
          <t>2025/26</t>
        </is>
      </c>
      <c r="B8046" s="104" t="inlineStr">
        <is>
          <t>HC-074</t>
        </is>
      </c>
      <c r="C8046" s="104" t="inlineStr">
        <is>
          <t>P025</t>
        </is>
      </c>
      <c r="D8046" s="159" t="n">
        <v>9965</v>
      </c>
      <c r="E8046" s="160" t="n">
        <v>39757.56</v>
      </c>
      <c r="F8046" s="160" t="n">
        <v>14594.38</v>
      </c>
    </row>
    <row r="8047">
      <c r="A8047" s="104" t="inlineStr">
        <is>
          <t>2025/26</t>
        </is>
      </c>
      <c r="B8047" s="104" t="inlineStr">
        <is>
          <t>HC-074</t>
        </is>
      </c>
      <c r="C8047" s="104" t="inlineStr">
        <is>
          <t>P026</t>
        </is>
      </c>
      <c r="D8047" s="159" t="n">
        <v>6267</v>
      </c>
      <c r="E8047" s="160" t="n">
        <v>29169.48</v>
      </c>
      <c r="F8047" s="160" t="n">
        <v>9447.709999999999</v>
      </c>
    </row>
    <row r="8048">
      <c r="A8048" s="104" t="inlineStr">
        <is>
          <t>2025/26</t>
        </is>
      </c>
      <c r="B8048" s="104" t="inlineStr">
        <is>
          <t>HC-074</t>
        </is>
      </c>
      <c r="C8048" s="104" t="inlineStr">
        <is>
          <t>P027</t>
        </is>
      </c>
      <c r="D8048" s="159" t="n">
        <v>5161</v>
      </c>
      <c r="E8048" s="160" t="n">
        <v>24025.74</v>
      </c>
      <c r="F8048" s="160" t="n">
        <v>7781.26</v>
      </c>
    </row>
    <row r="8049">
      <c r="A8049" s="104" t="inlineStr">
        <is>
          <t>2025/26</t>
        </is>
      </c>
      <c r="B8049" s="104" t="inlineStr">
        <is>
          <t>HC-074</t>
        </is>
      </c>
      <c r="C8049" s="104" t="inlineStr">
        <is>
          <t>P028</t>
        </is>
      </c>
      <c r="D8049" s="159" t="n">
        <v>7127</v>
      </c>
      <c r="E8049" s="160" t="n">
        <v>35201.48</v>
      </c>
      <c r="F8049" s="160" t="n">
        <v>12160.31</v>
      </c>
    </row>
    <row r="8050">
      <c r="A8050" s="104" t="inlineStr">
        <is>
          <t>2025/26</t>
        </is>
      </c>
      <c r="B8050" s="104" t="inlineStr">
        <is>
          <t>HC-074</t>
        </is>
      </c>
      <c r="C8050" s="104" t="inlineStr">
        <is>
          <t>P029</t>
        </is>
      </c>
      <c r="D8050" s="159" t="n">
        <v>17011</v>
      </c>
      <c r="E8050" s="160" t="n">
        <v>33940.14</v>
      </c>
      <c r="F8050" s="160" t="n">
        <v>5129.64</v>
      </c>
    </row>
    <row r="8051">
      <c r="A8051" s="104" t="inlineStr">
        <is>
          <t>2025/26</t>
        </is>
      </c>
      <c r="B8051" s="104" t="inlineStr">
        <is>
          <t>HC-074</t>
        </is>
      </c>
      <c r="C8051" s="104" t="inlineStr">
        <is>
          <t>P030</t>
        </is>
      </c>
      <c r="D8051" s="159" t="n">
        <v>10034</v>
      </c>
      <c r="E8051" s="160" t="n">
        <v>31456.32</v>
      </c>
      <c r="F8051" s="160" t="n">
        <v>6112.31</v>
      </c>
    </row>
    <row r="8052">
      <c r="A8052" s="104" t="inlineStr">
        <is>
          <t>2025/26</t>
        </is>
      </c>
      <c r="B8052" s="104" t="inlineStr">
        <is>
          <t>HC-074</t>
        </is>
      </c>
      <c r="C8052" s="104" t="inlineStr">
        <is>
          <t>P031</t>
        </is>
      </c>
      <c r="D8052" s="159" t="n">
        <v>4406</v>
      </c>
      <c r="E8052" s="160" t="n">
        <v>23020.39</v>
      </c>
      <c r="F8052" s="160" t="n">
        <v>6957.59</v>
      </c>
    </row>
    <row r="8053">
      <c r="A8053" s="104" t="inlineStr">
        <is>
          <t>2025/26</t>
        </is>
      </c>
      <c r="B8053" s="104" t="inlineStr">
        <is>
          <t>HC-074</t>
        </is>
      </c>
      <c r="C8053" s="104" t="inlineStr">
        <is>
          <t>P032</t>
        </is>
      </c>
      <c r="D8053" s="159" t="n">
        <v>5592</v>
      </c>
      <c r="E8053" s="160" t="n">
        <v>13809.87</v>
      </c>
      <c r="F8053" s="160" t="n">
        <v>3131.27</v>
      </c>
    </row>
    <row r="8054">
      <c r="A8054" s="104" t="inlineStr">
        <is>
          <t>2025/26</t>
        </is>
      </c>
      <c r="B8054" s="104" t="inlineStr">
        <is>
          <t>HC-074</t>
        </is>
      </c>
      <c r="C8054" s="104" t="inlineStr">
        <is>
          <t>P033</t>
        </is>
      </c>
      <c r="D8054" s="159" t="n">
        <v>3597</v>
      </c>
      <c r="E8054" s="160" t="n">
        <v>11614.42</v>
      </c>
      <c r="F8054" s="160" t="n">
        <v>3008.52</v>
      </c>
    </row>
    <row r="8055">
      <c r="A8055" s="104" t="inlineStr">
        <is>
          <t>2025/26</t>
        </is>
      </c>
      <c r="B8055" s="104" t="inlineStr">
        <is>
          <t>HC-074</t>
        </is>
      </c>
      <c r="C8055" s="104" t="inlineStr">
        <is>
          <t>P034</t>
        </is>
      </c>
      <c r="D8055" s="159" t="n">
        <v>2491</v>
      </c>
      <c r="E8055" s="160" t="n">
        <v>10895.75</v>
      </c>
      <c r="F8055" s="160" t="n">
        <v>3411.89</v>
      </c>
    </row>
    <row r="8056">
      <c r="A8056" s="104" t="inlineStr">
        <is>
          <t>2025/26</t>
        </is>
      </c>
      <c r="B8056" s="104" t="inlineStr">
        <is>
          <t>HC-074</t>
        </is>
      </c>
      <c r="C8056" s="104" t="inlineStr">
        <is>
          <t>P035</t>
        </is>
      </c>
      <c r="D8056" s="159" t="n">
        <v>3332</v>
      </c>
      <c r="E8056" s="160" t="n">
        <v>12344.22</v>
      </c>
      <c r="F8056" s="160" t="n">
        <v>3464.66</v>
      </c>
    </row>
    <row r="8057">
      <c r="A8057" s="104" t="inlineStr">
        <is>
          <t>2025/26</t>
        </is>
      </c>
      <c r="B8057" s="104" t="inlineStr">
        <is>
          <t>HC-074</t>
        </is>
      </c>
      <c r="C8057" s="104" t="inlineStr">
        <is>
          <t>P036</t>
        </is>
      </c>
      <c r="D8057" s="159" t="n">
        <v>2595</v>
      </c>
      <c r="E8057" s="160" t="n">
        <v>10349.34</v>
      </c>
      <c r="F8057" s="160" t="n">
        <v>3016.72</v>
      </c>
    </row>
    <row r="8058">
      <c r="A8058" s="104" t="inlineStr">
        <is>
          <t>2025/26</t>
        </is>
      </c>
      <c r="B8058" s="104" t="inlineStr">
        <is>
          <t>HC-074</t>
        </is>
      </c>
      <c r="C8058" s="104" t="inlineStr">
        <is>
          <t>P037</t>
        </is>
      </c>
      <c r="D8058" s="159" t="n">
        <v>4041</v>
      </c>
      <c r="E8058" s="160" t="n">
        <v>14586.21</v>
      </c>
      <c r="F8058" s="160" t="n">
        <v>4880.56</v>
      </c>
    </row>
    <row r="8059">
      <c r="A8059" s="104" t="inlineStr">
        <is>
          <t>2025/26</t>
        </is>
      </c>
      <c r="B8059" s="104" t="inlineStr">
        <is>
          <t>HC-074</t>
        </is>
      </c>
      <c r="C8059" s="104" t="inlineStr">
        <is>
          <t>P038</t>
        </is>
      </c>
      <c r="D8059" s="159" t="n">
        <v>2073</v>
      </c>
      <c r="E8059" s="160" t="n">
        <v>13575.51</v>
      </c>
      <c r="F8059" s="160" t="n">
        <v>4396.16</v>
      </c>
    </row>
    <row r="8060">
      <c r="A8060" s="104" t="inlineStr">
        <is>
          <t>2025/26</t>
        </is>
      </c>
      <c r="B8060" s="104" t="inlineStr">
        <is>
          <t>HC-074</t>
        </is>
      </c>
      <c r="C8060" s="104" t="inlineStr">
        <is>
          <t>P039</t>
        </is>
      </c>
      <c r="D8060" s="159" t="n">
        <v>2150</v>
      </c>
      <c r="E8060" s="160" t="n">
        <v>14101.42</v>
      </c>
      <c r="F8060" s="160" t="n">
        <v>4718.13</v>
      </c>
    </row>
    <row r="8061">
      <c r="A8061" s="104" t="inlineStr">
        <is>
          <t>2025/26</t>
        </is>
      </c>
      <c r="B8061" s="104" t="inlineStr">
        <is>
          <t>HC-074</t>
        </is>
      </c>
      <c r="C8061" s="104" t="inlineStr">
        <is>
          <t>P040</t>
        </is>
      </c>
      <c r="D8061" s="159" t="n">
        <v>784</v>
      </c>
      <c r="E8061" s="160" t="n">
        <v>6252.6</v>
      </c>
      <c r="F8061" s="160" t="n">
        <v>2020.97</v>
      </c>
    </row>
    <row r="8062">
      <c r="A8062" s="104" t="inlineStr">
        <is>
          <t>2025/26</t>
        </is>
      </c>
      <c r="B8062" s="104" t="inlineStr">
        <is>
          <t>HC-074</t>
        </is>
      </c>
      <c r="C8062" s="104" t="inlineStr">
        <is>
          <t>P041</t>
        </is>
      </c>
      <c r="D8062" s="159" t="n">
        <v>407</v>
      </c>
      <c r="E8062" s="160" t="n">
        <v>4604</v>
      </c>
      <c r="F8062" s="160" t="n">
        <v>1788.87</v>
      </c>
    </row>
    <row r="8063">
      <c r="A8063" s="104" t="inlineStr">
        <is>
          <t>2025/26</t>
        </is>
      </c>
      <c r="B8063" s="104" t="inlineStr">
        <is>
          <t>HC-074</t>
        </is>
      </c>
      <c r="C8063" s="104" t="inlineStr">
        <is>
          <t>P042</t>
        </is>
      </c>
      <c r="D8063" s="159" t="n">
        <v>676</v>
      </c>
      <c r="E8063" s="160" t="n">
        <v>2827.93</v>
      </c>
      <c r="F8063" s="160" t="n">
        <v>701.66</v>
      </c>
    </row>
    <row r="8064">
      <c r="A8064" s="104" t="inlineStr">
        <is>
          <t>2025/26</t>
        </is>
      </c>
      <c r="B8064" s="104" t="inlineStr">
        <is>
          <t>HC-075</t>
        </is>
      </c>
      <c r="C8064" s="104" t="inlineStr">
        <is>
          <t>P001</t>
        </is>
      </c>
      <c r="D8064" s="159" t="n">
        <v>7065</v>
      </c>
      <c r="E8064" s="160" t="n">
        <v>66430.85000000001</v>
      </c>
      <c r="F8064" s="160" t="n">
        <v>23618.6</v>
      </c>
    </row>
    <row r="8065">
      <c r="A8065" s="104" t="inlineStr">
        <is>
          <t>2025/26</t>
        </is>
      </c>
      <c r="B8065" s="104" t="inlineStr">
        <is>
          <t>HC-075</t>
        </is>
      </c>
      <c r="C8065" s="104" t="inlineStr">
        <is>
          <t>P002</t>
        </is>
      </c>
      <c r="D8065" s="159" t="n">
        <v>9883</v>
      </c>
      <c r="E8065" s="160" t="n">
        <v>107960.98</v>
      </c>
      <c r="F8065" s="160" t="n">
        <v>40705</v>
      </c>
    </row>
    <row r="8066">
      <c r="A8066" s="104" t="inlineStr">
        <is>
          <t>2025/26</t>
        </is>
      </c>
      <c r="B8066" s="104" t="inlineStr">
        <is>
          <t>HC-075</t>
        </is>
      </c>
      <c r="C8066" s="104" t="inlineStr">
        <is>
          <t>P003</t>
        </is>
      </c>
      <c r="D8066" s="159" t="n">
        <v>14271</v>
      </c>
      <c r="E8066" s="160" t="n">
        <v>100324.4</v>
      </c>
      <c r="F8066" s="160" t="n">
        <v>33508.01</v>
      </c>
    </row>
    <row r="8067">
      <c r="A8067" s="104" t="inlineStr">
        <is>
          <t>2025/26</t>
        </is>
      </c>
      <c r="B8067" s="104" t="inlineStr">
        <is>
          <t>HC-075</t>
        </is>
      </c>
      <c r="C8067" s="104" t="inlineStr">
        <is>
          <t>P004</t>
        </is>
      </c>
      <c r="D8067" s="159" t="n">
        <v>5986</v>
      </c>
      <c r="E8067" s="160" t="n">
        <v>48906.64</v>
      </c>
      <c r="F8067" s="160" t="n">
        <v>15806.52</v>
      </c>
    </row>
    <row r="8068">
      <c r="A8068" s="104" t="inlineStr">
        <is>
          <t>2025/26</t>
        </is>
      </c>
      <c r="B8068" s="104" t="inlineStr">
        <is>
          <t>HC-075</t>
        </is>
      </c>
      <c r="C8068" s="104" t="inlineStr">
        <is>
          <t>P005</t>
        </is>
      </c>
      <c r="D8068" s="159" t="n">
        <v>13718</v>
      </c>
      <c r="E8068" s="160" t="n">
        <v>106869.57</v>
      </c>
      <c r="F8068" s="160" t="n">
        <v>33389.82</v>
      </c>
    </row>
    <row r="8069">
      <c r="A8069" s="104" t="inlineStr">
        <is>
          <t>2025/26</t>
        </is>
      </c>
      <c r="B8069" s="104" t="inlineStr">
        <is>
          <t>HC-075</t>
        </is>
      </c>
      <c r="C8069" s="104" t="inlineStr">
        <is>
          <t>P006</t>
        </is>
      </c>
      <c r="D8069" s="159" t="n">
        <v>12082</v>
      </c>
      <c r="E8069" s="160" t="n">
        <v>102146.35</v>
      </c>
      <c r="F8069" s="160" t="n">
        <v>29716.89</v>
      </c>
    </row>
    <row r="8070">
      <c r="A8070" s="104" t="inlineStr">
        <is>
          <t>2025/26</t>
        </is>
      </c>
      <c r="B8070" s="104" t="inlineStr">
        <is>
          <t>HC-075</t>
        </is>
      </c>
      <c r="C8070" s="104" t="inlineStr">
        <is>
          <t>P007</t>
        </is>
      </c>
      <c r="D8070" s="159" t="n">
        <v>12445</v>
      </c>
      <c r="E8070" s="160" t="n">
        <v>98143.85000000001</v>
      </c>
      <c r="F8070" s="160" t="n">
        <v>26437.49</v>
      </c>
    </row>
    <row r="8071">
      <c r="A8071" s="104" t="inlineStr">
        <is>
          <t>2025/26</t>
        </is>
      </c>
      <c r="B8071" s="104" t="inlineStr">
        <is>
          <t>HC-075</t>
        </is>
      </c>
      <c r="C8071" s="104" t="inlineStr">
        <is>
          <t>P008</t>
        </is>
      </c>
      <c r="D8071" s="159" t="n">
        <v>10213</v>
      </c>
      <c r="E8071" s="160" t="n">
        <v>78590.7</v>
      </c>
      <c r="F8071" s="160" t="n">
        <v>28788.05</v>
      </c>
    </row>
    <row r="8072">
      <c r="A8072" s="104" t="inlineStr">
        <is>
          <t>2025/26</t>
        </is>
      </c>
      <c r="B8072" s="104" t="inlineStr">
        <is>
          <t>HC-075</t>
        </is>
      </c>
      <c r="C8072" s="104" t="inlineStr">
        <is>
          <t>P009</t>
        </is>
      </c>
      <c r="D8072" s="159" t="n">
        <v>347</v>
      </c>
      <c r="E8072" s="160" t="n">
        <v>4580.06</v>
      </c>
      <c r="F8072" s="160" t="n">
        <v>1862.03</v>
      </c>
    </row>
    <row r="8073">
      <c r="A8073" s="104" t="inlineStr">
        <is>
          <t>2025/26</t>
        </is>
      </c>
      <c r="B8073" s="104" t="inlineStr">
        <is>
          <t>HC-075</t>
        </is>
      </c>
      <c r="C8073" s="104" t="inlineStr">
        <is>
          <t>P010</t>
        </is>
      </c>
      <c r="D8073" s="159" t="n">
        <v>14113</v>
      </c>
      <c r="E8073" s="160" t="n">
        <v>87151.55</v>
      </c>
      <c r="F8073" s="160" t="n">
        <v>28170.21</v>
      </c>
    </row>
    <row r="8074">
      <c r="A8074" s="104" t="inlineStr">
        <is>
          <t>2025/26</t>
        </is>
      </c>
      <c r="B8074" s="104" t="inlineStr">
        <is>
          <t>HC-075</t>
        </is>
      </c>
      <c r="C8074" s="104" t="inlineStr">
        <is>
          <t>P011</t>
        </is>
      </c>
      <c r="D8074" s="159" t="n">
        <v>12733</v>
      </c>
      <c r="E8074" s="160" t="n">
        <v>38704.21</v>
      </c>
      <c r="F8074" s="160" t="n">
        <v>9174.629999999999</v>
      </c>
    </row>
    <row r="8075">
      <c r="A8075" s="104" t="inlineStr">
        <is>
          <t>2025/26</t>
        </is>
      </c>
      <c r="B8075" s="104" t="inlineStr">
        <is>
          <t>HC-075</t>
        </is>
      </c>
      <c r="C8075" s="104" t="inlineStr">
        <is>
          <t>P012</t>
        </is>
      </c>
      <c r="D8075" s="159" t="n">
        <v>14200</v>
      </c>
      <c r="E8075" s="160" t="n">
        <v>55303.38</v>
      </c>
      <c r="F8075" s="160" t="n">
        <v>16683.56</v>
      </c>
    </row>
    <row r="8076">
      <c r="A8076" s="104" t="inlineStr">
        <is>
          <t>2025/26</t>
        </is>
      </c>
      <c r="B8076" s="104" t="inlineStr">
        <is>
          <t>HC-075</t>
        </is>
      </c>
      <c r="C8076" s="104" t="inlineStr">
        <is>
          <t>P013</t>
        </is>
      </c>
      <c r="D8076" s="159" t="n">
        <v>14929</v>
      </c>
      <c r="E8076" s="160" t="n">
        <v>53898.72</v>
      </c>
      <c r="F8076" s="160" t="n">
        <v>13936.02</v>
      </c>
    </row>
    <row r="8077">
      <c r="A8077" s="104" t="inlineStr">
        <is>
          <t>2025/26</t>
        </is>
      </c>
      <c r="B8077" s="104" t="inlineStr">
        <is>
          <t>HC-075</t>
        </is>
      </c>
      <c r="C8077" s="104" t="inlineStr">
        <is>
          <t>P014</t>
        </is>
      </c>
      <c r="D8077" s="159" t="n">
        <v>16186</v>
      </c>
      <c r="E8077" s="160" t="n">
        <v>66118.02</v>
      </c>
      <c r="F8077" s="160" t="n">
        <v>18520.87</v>
      </c>
    </row>
    <row r="8078">
      <c r="A8078" s="104" t="inlineStr">
        <is>
          <t>2025/26</t>
        </is>
      </c>
      <c r="B8078" s="104" t="inlineStr">
        <is>
          <t>HC-075</t>
        </is>
      </c>
      <c r="C8078" s="104" t="inlineStr">
        <is>
          <t>P015</t>
        </is>
      </c>
      <c r="D8078" s="159" t="n">
        <v>11136</v>
      </c>
      <c r="E8078" s="160" t="n">
        <v>55006.45</v>
      </c>
      <c r="F8078" s="160" t="n">
        <v>18371.56</v>
      </c>
    </row>
    <row r="8079">
      <c r="A8079" s="104" t="inlineStr">
        <is>
          <t>2025/26</t>
        </is>
      </c>
      <c r="B8079" s="104" t="inlineStr">
        <is>
          <t>HC-075</t>
        </is>
      </c>
      <c r="C8079" s="104" t="inlineStr">
        <is>
          <t>P016</t>
        </is>
      </c>
      <c r="D8079" s="159" t="n">
        <v>6104</v>
      </c>
      <c r="E8079" s="160" t="n">
        <v>39431.37</v>
      </c>
      <c r="F8079" s="160" t="n">
        <v>12320.87</v>
      </c>
    </row>
    <row r="8080">
      <c r="A8080" s="104" t="inlineStr">
        <is>
          <t>2025/26</t>
        </is>
      </c>
      <c r="B8080" s="104" t="inlineStr">
        <is>
          <t>HC-075</t>
        </is>
      </c>
      <c r="C8080" s="104" t="inlineStr">
        <is>
          <t>P017</t>
        </is>
      </c>
      <c r="D8080" s="159" t="n">
        <v>5241</v>
      </c>
      <c r="E8080" s="160" t="n">
        <v>37341.44</v>
      </c>
      <c r="F8080" s="160" t="n">
        <v>12874.41</v>
      </c>
    </row>
    <row r="8081">
      <c r="A8081" s="104" t="inlineStr">
        <is>
          <t>2025/26</t>
        </is>
      </c>
      <c r="B8081" s="104" t="inlineStr">
        <is>
          <t>HC-075</t>
        </is>
      </c>
      <c r="C8081" s="104" t="inlineStr">
        <is>
          <t>P018</t>
        </is>
      </c>
      <c r="D8081" s="159" t="n">
        <v>13146</v>
      </c>
      <c r="E8081" s="160" t="n">
        <v>36218.5</v>
      </c>
      <c r="F8081" s="160" t="n">
        <v>7805</v>
      </c>
    </row>
    <row r="8082">
      <c r="A8082" s="104" t="inlineStr">
        <is>
          <t>2025/26</t>
        </is>
      </c>
      <c r="B8082" s="104" t="inlineStr">
        <is>
          <t>HC-075</t>
        </is>
      </c>
      <c r="C8082" s="104" t="inlineStr">
        <is>
          <t>P019</t>
        </is>
      </c>
      <c r="D8082" s="159" t="n">
        <v>16051</v>
      </c>
      <c r="E8082" s="160" t="n">
        <v>42695.25</v>
      </c>
      <c r="F8082" s="160" t="n">
        <v>11040.12</v>
      </c>
    </row>
    <row r="8083">
      <c r="A8083" s="104" t="inlineStr">
        <is>
          <t>2025/26</t>
        </is>
      </c>
      <c r="B8083" s="104" t="inlineStr">
        <is>
          <t>HC-075</t>
        </is>
      </c>
      <c r="C8083" s="104" t="inlineStr">
        <is>
          <t>P020</t>
        </is>
      </c>
      <c r="D8083" s="159" t="n">
        <v>10167</v>
      </c>
      <c r="E8083" s="160" t="n">
        <v>27042.03</v>
      </c>
      <c r="F8083" s="160" t="n">
        <v>6992.17</v>
      </c>
    </row>
    <row r="8084">
      <c r="A8084" s="104" t="inlineStr">
        <is>
          <t>2025/26</t>
        </is>
      </c>
      <c r="B8084" s="104" t="inlineStr">
        <is>
          <t>HC-075</t>
        </is>
      </c>
      <c r="C8084" s="104" t="inlineStr">
        <is>
          <t>P021</t>
        </is>
      </c>
      <c r="D8084" s="159" t="n">
        <v>16493</v>
      </c>
      <c r="E8084" s="160" t="n">
        <v>56402.26</v>
      </c>
      <c r="F8084" s="160" t="n">
        <v>15801.83</v>
      </c>
    </row>
    <row r="8085">
      <c r="A8085" s="104" t="inlineStr">
        <is>
          <t>2025/26</t>
        </is>
      </c>
      <c r="B8085" s="104" t="inlineStr">
        <is>
          <t>HC-075</t>
        </is>
      </c>
      <c r="C8085" s="104" t="inlineStr">
        <is>
          <t>P022</t>
        </is>
      </c>
      <c r="D8085" s="159" t="n">
        <v>13643</v>
      </c>
      <c r="E8085" s="160" t="n">
        <v>44069.38</v>
      </c>
      <c r="F8085" s="160" t="n">
        <v>11871.41</v>
      </c>
    </row>
    <row r="8086">
      <c r="A8086" s="104" t="inlineStr">
        <is>
          <t>2025/26</t>
        </is>
      </c>
      <c r="B8086" s="104" t="inlineStr">
        <is>
          <t>HC-075</t>
        </is>
      </c>
      <c r="C8086" s="104" t="inlineStr">
        <is>
          <t>P023</t>
        </is>
      </c>
      <c r="D8086" s="159" t="n">
        <v>15967</v>
      </c>
      <c r="E8086" s="160" t="n">
        <v>33372.16</v>
      </c>
      <c r="F8086" s="160" t="n">
        <v>6472.48</v>
      </c>
    </row>
    <row r="8087">
      <c r="A8087" s="104" t="inlineStr">
        <is>
          <t>2025/26</t>
        </is>
      </c>
      <c r="B8087" s="104" t="inlineStr">
        <is>
          <t>HC-075</t>
        </is>
      </c>
      <c r="C8087" s="104" t="inlineStr">
        <is>
          <t>P024</t>
        </is>
      </c>
      <c r="D8087" s="159" t="n">
        <v>16964</v>
      </c>
      <c r="E8087" s="160" t="n">
        <v>38677.16</v>
      </c>
      <c r="F8087" s="160" t="n">
        <v>7916.31</v>
      </c>
    </row>
    <row r="8088">
      <c r="A8088" s="104" t="inlineStr">
        <is>
          <t>2025/26</t>
        </is>
      </c>
      <c r="B8088" s="104" t="inlineStr">
        <is>
          <t>HC-075</t>
        </is>
      </c>
      <c r="C8088" s="104" t="inlineStr">
        <is>
          <t>P025</t>
        </is>
      </c>
      <c r="D8088" s="159" t="n">
        <v>14400</v>
      </c>
      <c r="E8088" s="160" t="n">
        <v>57454.19</v>
      </c>
      <c r="F8088" s="160" t="n">
        <v>21045.35</v>
      </c>
    </row>
    <row r="8089">
      <c r="A8089" s="104" t="inlineStr">
        <is>
          <t>2025/26</t>
        </is>
      </c>
      <c r="B8089" s="104" t="inlineStr">
        <is>
          <t>HC-075</t>
        </is>
      </c>
      <c r="C8089" s="104" t="inlineStr">
        <is>
          <t>P026</t>
        </is>
      </c>
      <c r="D8089" s="159" t="n">
        <v>8802</v>
      </c>
      <c r="E8089" s="160" t="n">
        <v>40964.8</v>
      </c>
      <c r="F8089" s="160" t="n">
        <v>13241.25</v>
      </c>
    </row>
    <row r="8090">
      <c r="A8090" s="104" t="inlineStr">
        <is>
          <t>2025/26</t>
        </is>
      </c>
      <c r="B8090" s="104" t="inlineStr">
        <is>
          <t>HC-075</t>
        </is>
      </c>
      <c r="C8090" s="104" t="inlineStr">
        <is>
          <t>P027</t>
        </is>
      </c>
      <c r="D8090" s="159" t="n">
        <v>6725</v>
      </c>
      <c r="E8090" s="160" t="n">
        <v>31305.61</v>
      </c>
      <c r="F8090" s="160" t="n">
        <v>10119.53</v>
      </c>
    </row>
    <row r="8091">
      <c r="A8091" s="104" t="inlineStr">
        <is>
          <t>2025/26</t>
        </is>
      </c>
      <c r="B8091" s="104" t="inlineStr">
        <is>
          <t>HC-075</t>
        </is>
      </c>
      <c r="C8091" s="104" t="inlineStr">
        <is>
          <t>P028</t>
        </is>
      </c>
      <c r="D8091" s="159" t="n">
        <v>9332</v>
      </c>
      <c r="E8091" s="160" t="n">
        <v>46104.34</v>
      </c>
      <c r="F8091" s="160" t="n">
        <v>15895.52</v>
      </c>
    </row>
    <row r="8092">
      <c r="A8092" s="104" t="inlineStr">
        <is>
          <t>2025/26</t>
        </is>
      </c>
      <c r="B8092" s="104" t="inlineStr">
        <is>
          <t>HC-075</t>
        </is>
      </c>
      <c r="C8092" s="104" t="inlineStr">
        <is>
          <t>P029</t>
        </is>
      </c>
      <c r="D8092" s="159" t="n">
        <v>24114</v>
      </c>
      <c r="E8092" s="160" t="n">
        <v>48108.12</v>
      </c>
      <c r="F8092" s="160" t="n">
        <v>7256.86</v>
      </c>
    </row>
    <row r="8093">
      <c r="A8093" s="104" t="inlineStr">
        <is>
          <t>2025/26</t>
        </is>
      </c>
      <c r="B8093" s="104" t="inlineStr">
        <is>
          <t>HC-075</t>
        </is>
      </c>
      <c r="C8093" s="104" t="inlineStr">
        <is>
          <t>P030</t>
        </is>
      </c>
      <c r="D8093" s="159" t="n">
        <v>13184</v>
      </c>
      <c r="E8093" s="160" t="n">
        <v>41332.55</v>
      </c>
      <c r="F8093" s="160" t="n">
        <v>8016.7</v>
      </c>
    </row>
    <row r="8094">
      <c r="A8094" s="104" t="inlineStr">
        <is>
          <t>2025/26</t>
        </is>
      </c>
      <c r="B8094" s="104" t="inlineStr">
        <is>
          <t>HC-075</t>
        </is>
      </c>
      <c r="C8094" s="104" t="inlineStr">
        <is>
          <t>P031</t>
        </is>
      </c>
      <c r="D8094" s="159" t="n">
        <v>6102</v>
      </c>
      <c r="E8094" s="160" t="n">
        <v>31882.37</v>
      </c>
      <c r="F8094" s="160" t="n">
        <v>9617.85</v>
      </c>
    </row>
    <row r="8095">
      <c r="A8095" s="104" t="inlineStr">
        <is>
          <t>2025/26</t>
        </is>
      </c>
      <c r="B8095" s="104" t="inlineStr">
        <is>
          <t>HC-075</t>
        </is>
      </c>
      <c r="C8095" s="104" t="inlineStr">
        <is>
          <t>P032</t>
        </is>
      </c>
      <c r="D8095" s="159" t="n">
        <v>7910</v>
      </c>
      <c r="E8095" s="160" t="n">
        <v>19538.17</v>
      </c>
      <c r="F8095" s="160" t="n">
        <v>4420.33</v>
      </c>
    </row>
    <row r="8096">
      <c r="A8096" s="104" t="inlineStr">
        <is>
          <t>2025/26</t>
        </is>
      </c>
      <c r="B8096" s="104" t="inlineStr">
        <is>
          <t>HC-075</t>
        </is>
      </c>
      <c r="C8096" s="104" t="inlineStr">
        <is>
          <t>P033</t>
        </is>
      </c>
      <c r="D8096" s="159" t="n">
        <v>5151</v>
      </c>
      <c r="E8096" s="160" t="n">
        <v>16642.77</v>
      </c>
      <c r="F8096" s="160" t="n">
        <v>4304.09</v>
      </c>
    </row>
    <row r="8097">
      <c r="A8097" s="104" t="inlineStr">
        <is>
          <t>2025/26</t>
        </is>
      </c>
      <c r="B8097" s="104" t="inlineStr">
        <is>
          <t>HC-075</t>
        </is>
      </c>
      <c r="C8097" s="104" t="inlineStr">
        <is>
          <t>P034</t>
        </is>
      </c>
      <c r="D8097" s="159" t="n">
        <v>3565</v>
      </c>
      <c r="E8097" s="160" t="n">
        <v>15580.27</v>
      </c>
      <c r="F8097" s="160" t="n">
        <v>4868.57</v>
      </c>
    </row>
    <row r="8098">
      <c r="A8098" s="104" t="inlineStr">
        <is>
          <t>2025/26</t>
        </is>
      </c>
      <c r="B8098" s="104" t="inlineStr">
        <is>
          <t>HC-075</t>
        </is>
      </c>
      <c r="C8098" s="104" t="inlineStr">
        <is>
          <t>P035</t>
        </is>
      </c>
      <c r="D8098" s="159" t="n">
        <v>4940</v>
      </c>
      <c r="E8098" s="160" t="n">
        <v>18302.89</v>
      </c>
      <c r="F8098" s="160" t="n">
        <v>5127.29</v>
      </c>
    </row>
    <row r="8099">
      <c r="A8099" s="104" t="inlineStr">
        <is>
          <t>2025/26</t>
        </is>
      </c>
      <c r="B8099" s="104" t="inlineStr">
        <is>
          <t>HC-075</t>
        </is>
      </c>
      <c r="C8099" s="104" t="inlineStr">
        <is>
          <t>P036</t>
        </is>
      </c>
      <c r="D8099" s="159" t="n">
        <v>3942</v>
      </c>
      <c r="E8099" s="160" t="n">
        <v>15722.73</v>
      </c>
      <c r="F8099" s="160" t="n">
        <v>4574.08</v>
      </c>
    </row>
    <row r="8100">
      <c r="A8100" s="104" t="inlineStr">
        <is>
          <t>2025/26</t>
        </is>
      </c>
      <c r="B8100" s="104" t="inlineStr">
        <is>
          <t>HC-075</t>
        </is>
      </c>
      <c r="C8100" s="104" t="inlineStr">
        <is>
          <t>P037</t>
        </is>
      </c>
      <c r="D8100" s="159" t="n">
        <v>5570</v>
      </c>
      <c r="E8100" s="160" t="n">
        <v>20110.79</v>
      </c>
      <c r="F8100" s="160" t="n">
        <v>6715.61</v>
      </c>
    </row>
    <row r="8101">
      <c r="A8101" s="104" t="inlineStr">
        <is>
          <t>2025/26</t>
        </is>
      </c>
      <c r="B8101" s="104" t="inlineStr">
        <is>
          <t>HC-075</t>
        </is>
      </c>
      <c r="C8101" s="104" t="inlineStr">
        <is>
          <t>P038</t>
        </is>
      </c>
      <c r="D8101" s="159" t="n">
        <v>2910</v>
      </c>
      <c r="E8101" s="160" t="n">
        <v>19065.84</v>
      </c>
      <c r="F8101" s="160" t="n">
        <v>6163.18</v>
      </c>
    </row>
    <row r="8102">
      <c r="A8102" s="104" t="inlineStr">
        <is>
          <t>2025/26</t>
        </is>
      </c>
      <c r="B8102" s="104" t="inlineStr">
        <is>
          <t>HC-075</t>
        </is>
      </c>
      <c r="C8102" s="104" t="inlineStr">
        <is>
          <t>P039</t>
        </is>
      </c>
      <c r="D8102" s="159" t="n">
        <v>2964</v>
      </c>
      <c r="E8102" s="160" t="n">
        <v>19415.17</v>
      </c>
      <c r="F8102" s="160" t="n">
        <v>6484.99</v>
      </c>
    </row>
    <row r="8103">
      <c r="A8103" s="104" t="inlineStr">
        <is>
          <t>2025/26</t>
        </is>
      </c>
      <c r="B8103" s="104" t="inlineStr">
        <is>
          <t>HC-075</t>
        </is>
      </c>
      <c r="C8103" s="104" t="inlineStr">
        <is>
          <t>P040</t>
        </is>
      </c>
      <c r="D8103" s="159" t="n">
        <v>1213</v>
      </c>
      <c r="E8103" s="160" t="n">
        <v>9672.83</v>
      </c>
      <c r="F8103" s="160" t="n">
        <v>3125.92</v>
      </c>
    </row>
    <row r="8104">
      <c r="A8104" s="104" t="inlineStr">
        <is>
          <t>2025/26</t>
        </is>
      </c>
      <c r="B8104" s="104" t="inlineStr">
        <is>
          <t>HC-075</t>
        </is>
      </c>
      <c r="C8104" s="104" t="inlineStr">
        <is>
          <t>P041</t>
        </is>
      </c>
      <c r="D8104" s="159" t="n">
        <v>560</v>
      </c>
      <c r="E8104" s="160" t="n">
        <v>6338.58</v>
      </c>
      <c r="F8104" s="160" t="n">
        <v>2458.23</v>
      </c>
    </row>
    <row r="8105">
      <c r="A8105" s="104" t="inlineStr">
        <is>
          <t>2025/26</t>
        </is>
      </c>
      <c r="B8105" s="104" t="inlineStr">
        <is>
          <t>HC-075</t>
        </is>
      </c>
      <c r="C8105" s="104" t="inlineStr">
        <is>
          <t>P042</t>
        </is>
      </c>
      <c r="D8105" s="159" t="n">
        <v>958</v>
      </c>
      <c r="E8105" s="160" t="n">
        <v>4007</v>
      </c>
      <c r="F8105" s="160" t="n">
        <v>992.95</v>
      </c>
    </row>
    <row r="8106">
      <c r="A8106" s="104" t="inlineStr">
        <is>
          <t>2025/26</t>
        </is>
      </c>
      <c r="B8106" s="104" t="inlineStr">
        <is>
          <t>HC-076</t>
        </is>
      </c>
      <c r="C8106" s="104" t="inlineStr">
        <is>
          <t>P001</t>
        </is>
      </c>
      <c r="D8106" s="159" t="n">
        <v>4919</v>
      </c>
      <c r="E8106" s="160" t="n">
        <v>46244.62</v>
      </c>
      <c r="F8106" s="160" t="n">
        <v>16464.48</v>
      </c>
    </row>
    <row r="8107">
      <c r="A8107" s="104" t="inlineStr">
        <is>
          <t>2025/26</t>
        </is>
      </c>
      <c r="B8107" s="104" t="inlineStr">
        <is>
          <t>HC-076</t>
        </is>
      </c>
      <c r="C8107" s="104" t="inlineStr">
        <is>
          <t>P002</t>
        </is>
      </c>
      <c r="D8107" s="159" t="n">
        <v>7389</v>
      </c>
      <c r="E8107" s="160" t="n">
        <v>80753.81</v>
      </c>
      <c r="F8107" s="160" t="n">
        <v>30489.78</v>
      </c>
    </row>
    <row r="8108">
      <c r="A8108" s="104" t="inlineStr">
        <is>
          <t>2025/26</t>
        </is>
      </c>
      <c r="B8108" s="104" t="inlineStr">
        <is>
          <t>HC-076</t>
        </is>
      </c>
      <c r="C8108" s="104" t="inlineStr">
        <is>
          <t>P003</t>
        </is>
      </c>
      <c r="D8108" s="159" t="n">
        <v>10352</v>
      </c>
      <c r="E8108" s="160" t="n">
        <v>72770.39</v>
      </c>
      <c r="F8108" s="160" t="n">
        <v>24344.09</v>
      </c>
    </row>
    <row r="8109">
      <c r="A8109" s="104" t="inlineStr">
        <is>
          <t>2025/26</t>
        </is>
      </c>
      <c r="B8109" s="104" t="inlineStr">
        <is>
          <t>HC-076</t>
        </is>
      </c>
      <c r="C8109" s="104" t="inlineStr">
        <is>
          <t>P004</t>
        </is>
      </c>
      <c r="D8109" s="159" t="n">
        <v>4506</v>
      </c>
      <c r="E8109" s="160" t="n">
        <v>36827.19</v>
      </c>
      <c r="F8109" s="160" t="n">
        <v>11919.49</v>
      </c>
    </row>
    <row r="8110">
      <c r="A8110" s="104" t="inlineStr">
        <is>
          <t>2025/26</t>
        </is>
      </c>
      <c r="B8110" s="104" t="inlineStr">
        <is>
          <t>HC-076</t>
        </is>
      </c>
      <c r="C8110" s="104" t="inlineStr">
        <is>
          <t>P005</t>
        </is>
      </c>
      <c r="D8110" s="159" t="n">
        <v>9924</v>
      </c>
      <c r="E8110" s="160" t="n">
        <v>77317.16</v>
      </c>
      <c r="F8110" s="160" t="n">
        <v>24193.44</v>
      </c>
    </row>
    <row r="8111">
      <c r="A8111" s="104" t="inlineStr">
        <is>
          <t>2025/26</t>
        </is>
      </c>
      <c r="B8111" s="104" t="inlineStr">
        <is>
          <t>HC-076</t>
        </is>
      </c>
      <c r="C8111" s="104" t="inlineStr">
        <is>
          <t>P006</t>
        </is>
      </c>
      <c r="D8111" s="159" t="n">
        <v>9289</v>
      </c>
      <c r="E8111" s="160" t="n">
        <v>78552.31</v>
      </c>
      <c r="F8111" s="160" t="n">
        <v>22889.54</v>
      </c>
    </row>
    <row r="8112">
      <c r="A8112" s="104" t="inlineStr">
        <is>
          <t>2025/26</t>
        </is>
      </c>
      <c r="B8112" s="104" t="inlineStr">
        <is>
          <t>HC-076</t>
        </is>
      </c>
      <c r="C8112" s="104" t="inlineStr">
        <is>
          <t>P007</t>
        </is>
      </c>
      <c r="D8112" s="159" t="n">
        <v>9102</v>
      </c>
      <c r="E8112" s="160" t="n">
        <v>71763.53999999999</v>
      </c>
      <c r="F8112" s="160" t="n">
        <v>19360.09</v>
      </c>
    </row>
    <row r="8113">
      <c r="A8113" s="104" t="inlineStr">
        <is>
          <t>2025/26</t>
        </is>
      </c>
      <c r="B8113" s="104" t="inlineStr">
        <is>
          <t>HC-076</t>
        </is>
      </c>
      <c r="C8113" s="104" t="inlineStr">
        <is>
          <t>P008</t>
        </is>
      </c>
      <c r="D8113" s="159" t="n">
        <v>7583</v>
      </c>
      <c r="E8113" s="160" t="n">
        <v>58352.37</v>
      </c>
      <c r="F8113" s="160" t="n">
        <v>21403.26</v>
      </c>
    </row>
    <row r="8114">
      <c r="A8114" s="104" t="inlineStr">
        <is>
          <t>2025/26</t>
        </is>
      </c>
      <c r="B8114" s="104" t="inlineStr">
        <is>
          <t>HC-076</t>
        </is>
      </c>
      <c r="C8114" s="104" t="inlineStr">
        <is>
          <t>P009</t>
        </is>
      </c>
      <c r="D8114" s="159" t="n">
        <v>285</v>
      </c>
      <c r="E8114" s="160" t="n">
        <v>3756.95</v>
      </c>
      <c r="F8114" s="160" t="n">
        <v>1523.86</v>
      </c>
    </row>
    <row r="8115">
      <c r="A8115" s="104" t="inlineStr">
        <is>
          <t>2025/26</t>
        </is>
      </c>
      <c r="B8115" s="104" t="inlineStr">
        <is>
          <t>HC-076</t>
        </is>
      </c>
      <c r="C8115" s="104" t="inlineStr">
        <is>
          <t>P010</t>
        </is>
      </c>
      <c r="D8115" s="159" t="n">
        <v>10008</v>
      </c>
      <c r="E8115" s="160" t="n">
        <v>61808.33</v>
      </c>
      <c r="F8115" s="160" t="n">
        <v>20006.59</v>
      </c>
    </row>
    <row r="8116">
      <c r="A8116" s="104" t="inlineStr">
        <is>
          <t>2025/26</t>
        </is>
      </c>
      <c r="B8116" s="104" t="inlineStr">
        <is>
          <t>HC-076</t>
        </is>
      </c>
      <c r="C8116" s="104" t="inlineStr">
        <is>
          <t>P011</t>
        </is>
      </c>
      <c r="D8116" s="159" t="n">
        <v>9256</v>
      </c>
      <c r="E8116" s="160" t="n">
        <v>28138.97</v>
      </c>
      <c r="F8116" s="160" t="n">
        <v>6678.39</v>
      </c>
    </row>
    <row r="8117">
      <c r="A8117" s="104" t="inlineStr">
        <is>
          <t>2025/26</t>
        </is>
      </c>
      <c r="B8117" s="104" t="inlineStr">
        <is>
          <t>HC-076</t>
        </is>
      </c>
      <c r="C8117" s="104" t="inlineStr">
        <is>
          <t>P012</t>
        </is>
      </c>
      <c r="D8117" s="159" t="n">
        <v>10112</v>
      </c>
      <c r="E8117" s="160" t="n">
        <v>39382.33</v>
      </c>
      <c r="F8117" s="160" t="n">
        <v>11901.02</v>
      </c>
    </row>
    <row r="8118">
      <c r="A8118" s="104" t="inlineStr">
        <is>
          <t>2025/26</t>
        </is>
      </c>
      <c r="B8118" s="104" t="inlineStr">
        <is>
          <t>HC-076</t>
        </is>
      </c>
      <c r="C8118" s="104" t="inlineStr">
        <is>
          <t>P013</t>
        </is>
      </c>
      <c r="D8118" s="159" t="n">
        <v>10413</v>
      </c>
      <c r="E8118" s="160" t="n">
        <v>37587.94</v>
      </c>
      <c r="F8118" s="160" t="n">
        <v>9733.09</v>
      </c>
    </row>
    <row r="8119">
      <c r="A8119" s="104" t="inlineStr">
        <is>
          <t>2025/26</t>
        </is>
      </c>
      <c r="B8119" s="104" t="inlineStr">
        <is>
          <t>HC-076</t>
        </is>
      </c>
      <c r="C8119" s="104" t="inlineStr">
        <is>
          <t>P014</t>
        </is>
      </c>
      <c r="D8119" s="159" t="n">
        <v>11808</v>
      </c>
      <c r="E8119" s="160" t="n">
        <v>48237.44</v>
      </c>
      <c r="F8119" s="160" t="n">
        <v>13533.6</v>
      </c>
    </row>
    <row r="8120">
      <c r="A8120" s="104" t="inlineStr">
        <is>
          <t>2025/26</t>
        </is>
      </c>
      <c r="B8120" s="104" t="inlineStr">
        <is>
          <t>HC-076</t>
        </is>
      </c>
      <c r="C8120" s="104" t="inlineStr">
        <is>
          <t>P015</t>
        </is>
      </c>
      <c r="D8120" s="159" t="n">
        <v>8166</v>
      </c>
      <c r="E8120" s="160" t="n">
        <v>40343.45</v>
      </c>
      <c r="F8120" s="160" t="n">
        <v>13494.62</v>
      </c>
    </row>
    <row r="8121">
      <c r="A8121" s="104" t="inlineStr">
        <is>
          <t>2025/26</t>
        </is>
      </c>
      <c r="B8121" s="104" t="inlineStr">
        <is>
          <t>HC-076</t>
        </is>
      </c>
      <c r="C8121" s="104" t="inlineStr">
        <is>
          <t>P016</t>
        </is>
      </c>
      <c r="D8121" s="159" t="n">
        <v>4332</v>
      </c>
      <c r="E8121" s="160" t="n">
        <v>27987.51</v>
      </c>
      <c r="F8121" s="160" t="n">
        <v>8757.15</v>
      </c>
    </row>
    <row r="8122">
      <c r="A8122" s="104" t="inlineStr">
        <is>
          <t>2025/26</t>
        </is>
      </c>
      <c r="B8122" s="104" t="inlineStr">
        <is>
          <t>HC-076</t>
        </is>
      </c>
      <c r="C8122" s="104" t="inlineStr">
        <is>
          <t>P017</t>
        </is>
      </c>
      <c r="D8122" s="159" t="n">
        <v>4010</v>
      </c>
      <c r="E8122" s="160" t="n">
        <v>28575.06</v>
      </c>
      <c r="F8122" s="160" t="n">
        <v>9866.200000000001</v>
      </c>
    </row>
    <row r="8123">
      <c r="A8123" s="104" t="inlineStr">
        <is>
          <t>2025/26</t>
        </is>
      </c>
      <c r="B8123" s="104" t="inlineStr">
        <is>
          <t>HC-076</t>
        </is>
      </c>
      <c r="C8123" s="104" t="inlineStr">
        <is>
          <t>P018</t>
        </is>
      </c>
      <c r="D8123" s="159" t="n">
        <v>9546</v>
      </c>
      <c r="E8123" s="160" t="n">
        <v>26303.63</v>
      </c>
      <c r="F8123" s="160" t="n">
        <v>5675.69</v>
      </c>
    </row>
    <row r="8124">
      <c r="A8124" s="104" t="inlineStr">
        <is>
          <t>2025/26</t>
        </is>
      </c>
      <c r="B8124" s="104" t="inlineStr">
        <is>
          <t>HC-076</t>
        </is>
      </c>
      <c r="C8124" s="104" t="inlineStr">
        <is>
          <t>P019</t>
        </is>
      </c>
      <c r="D8124" s="159" t="n">
        <v>11342</v>
      </c>
      <c r="E8124" s="160" t="n">
        <v>30168.17</v>
      </c>
      <c r="F8124" s="160" t="n">
        <v>7812.38</v>
      </c>
    </row>
    <row r="8125">
      <c r="A8125" s="104" t="inlineStr">
        <is>
          <t>2025/26</t>
        </is>
      </c>
      <c r="B8125" s="104" t="inlineStr">
        <is>
          <t>HC-076</t>
        </is>
      </c>
      <c r="C8125" s="104" t="inlineStr">
        <is>
          <t>P020</t>
        </is>
      </c>
      <c r="D8125" s="159" t="n">
        <v>7691</v>
      </c>
      <c r="E8125" s="160" t="n">
        <v>20459.19</v>
      </c>
      <c r="F8125" s="160" t="n">
        <v>5299.08</v>
      </c>
    </row>
    <row r="8126">
      <c r="A8126" s="104" t="inlineStr">
        <is>
          <t>2025/26</t>
        </is>
      </c>
      <c r="B8126" s="104" t="inlineStr">
        <is>
          <t>HC-076</t>
        </is>
      </c>
      <c r="C8126" s="104" t="inlineStr">
        <is>
          <t>P021</t>
        </is>
      </c>
      <c r="D8126" s="159" t="n">
        <v>11405</v>
      </c>
      <c r="E8126" s="160" t="n">
        <v>39008.3</v>
      </c>
      <c r="F8126" s="160" t="n">
        <v>10944.49</v>
      </c>
    </row>
    <row r="8127">
      <c r="A8127" s="104" t="inlineStr">
        <is>
          <t>2025/26</t>
        </is>
      </c>
      <c r="B8127" s="104" t="inlineStr">
        <is>
          <t>HC-076</t>
        </is>
      </c>
      <c r="C8127" s="104" t="inlineStr">
        <is>
          <t>P022</t>
        </is>
      </c>
      <c r="D8127" s="159" t="n">
        <v>10387</v>
      </c>
      <c r="E8127" s="160" t="n">
        <v>33551.23</v>
      </c>
      <c r="F8127" s="160" t="n">
        <v>9050.9</v>
      </c>
    </row>
    <row r="8128">
      <c r="A8128" s="104" t="inlineStr">
        <is>
          <t>2025/26</t>
        </is>
      </c>
      <c r="B8128" s="104" t="inlineStr">
        <is>
          <t>HC-076</t>
        </is>
      </c>
      <c r="C8128" s="104" t="inlineStr">
        <is>
          <t>P023</t>
        </is>
      </c>
      <c r="D8128" s="159" t="n">
        <v>11165</v>
      </c>
      <c r="E8128" s="160" t="n">
        <v>23336.4</v>
      </c>
      <c r="F8128" s="160" t="n">
        <v>4532.21</v>
      </c>
    </row>
    <row r="8129">
      <c r="A8129" s="104" t="inlineStr">
        <is>
          <t>2025/26</t>
        </is>
      </c>
      <c r="B8129" s="104" t="inlineStr">
        <is>
          <t>HC-076</t>
        </is>
      </c>
      <c r="C8129" s="104" t="inlineStr">
        <is>
          <t>P024</t>
        </is>
      </c>
      <c r="D8129" s="159" t="n">
        <v>12594</v>
      </c>
      <c r="E8129" s="160" t="n">
        <v>28716.08</v>
      </c>
      <c r="F8129" s="160" t="n">
        <v>5888.76</v>
      </c>
    </row>
    <row r="8130">
      <c r="A8130" s="104" t="inlineStr">
        <is>
          <t>2025/26</t>
        </is>
      </c>
      <c r="B8130" s="104" t="inlineStr">
        <is>
          <t>HC-076</t>
        </is>
      </c>
      <c r="C8130" s="104" t="inlineStr">
        <is>
          <t>P025</t>
        </is>
      </c>
      <c r="D8130" s="159" t="n">
        <v>10367</v>
      </c>
      <c r="E8130" s="160" t="n">
        <v>41370.63</v>
      </c>
      <c r="F8130" s="160" t="n">
        <v>15180.48</v>
      </c>
    </row>
    <row r="8131">
      <c r="A8131" s="104" t="inlineStr">
        <is>
          <t>2025/26</t>
        </is>
      </c>
      <c r="B8131" s="104" t="inlineStr">
        <is>
          <t>HC-076</t>
        </is>
      </c>
      <c r="C8131" s="104" t="inlineStr">
        <is>
          <t>P026</t>
        </is>
      </c>
      <c r="D8131" s="159" t="n">
        <v>6263</v>
      </c>
      <c r="E8131" s="160" t="n">
        <v>29157.94</v>
      </c>
      <c r="F8131" s="160" t="n">
        <v>9441.139999999999</v>
      </c>
    </row>
    <row r="8132">
      <c r="A8132" s="104" t="inlineStr">
        <is>
          <t>2025/26</t>
        </is>
      </c>
      <c r="B8132" s="104" t="inlineStr">
        <is>
          <t>HC-076</t>
        </is>
      </c>
      <c r="C8132" s="104" t="inlineStr">
        <is>
          <t>P027</t>
        </is>
      </c>
      <c r="D8132" s="159" t="n">
        <v>5117</v>
      </c>
      <c r="E8132" s="160" t="n">
        <v>23810.84</v>
      </c>
      <c r="F8132" s="160" t="n">
        <v>7709.69</v>
      </c>
    </row>
    <row r="8133">
      <c r="A8133" s="104" t="inlineStr">
        <is>
          <t>2025/26</t>
        </is>
      </c>
      <c r="B8133" s="104" t="inlineStr">
        <is>
          <t>HC-076</t>
        </is>
      </c>
      <c r="C8133" s="104" t="inlineStr">
        <is>
          <t>P028</t>
        </is>
      </c>
      <c r="D8133" s="159" t="n">
        <v>7344</v>
      </c>
      <c r="E8133" s="160" t="n">
        <v>36272.45</v>
      </c>
      <c r="F8133" s="160" t="n">
        <v>12524.13</v>
      </c>
    </row>
    <row r="8134">
      <c r="A8134" s="104" t="inlineStr">
        <is>
          <t>2025/26</t>
        </is>
      </c>
      <c r="B8134" s="104" t="inlineStr">
        <is>
          <t>HC-076</t>
        </is>
      </c>
      <c r="C8134" s="104" t="inlineStr">
        <is>
          <t>P029</t>
        </is>
      </c>
      <c r="D8134" s="159" t="n">
        <v>18560</v>
      </c>
      <c r="E8134" s="160" t="n">
        <v>37029.13</v>
      </c>
      <c r="F8134" s="160" t="n">
        <v>5594.4</v>
      </c>
    </row>
    <row r="8135">
      <c r="A8135" s="104" t="inlineStr">
        <is>
          <t>2025/26</t>
        </is>
      </c>
      <c r="B8135" s="104" t="inlineStr">
        <is>
          <t>HC-076</t>
        </is>
      </c>
      <c r="C8135" s="104" t="inlineStr">
        <is>
          <t>P030</t>
        </is>
      </c>
      <c r="D8135" s="159" t="n">
        <v>9776</v>
      </c>
      <c r="E8135" s="160" t="n">
        <v>30643.06</v>
      </c>
      <c r="F8135" s="160" t="n">
        <v>5951.07</v>
      </c>
    </row>
    <row r="8136">
      <c r="A8136" s="104" t="inlineStr">
        <is>
          <t>2025/26</t>
        </is>
      </c>
      <c r="B8136" s="104" t="inlineStr">
        <is>
          <t>HC-076</t>
        </is>
      </c>
      <c r="C8136" s="104" t="inlineStr">
        <is>
          <t>P031</t>
        </is>
      </c>
      <c r="D8136" s="159" t="n">
        <v>4422</v>
      </c>
      <c r="E8136" s="160" t="n">
        <v>23111.91</v>
      </c>
      <c r="F8136" s="160" t="n">
        <v>6982.36</v>
      </c>
    </row>
    <row r="8137">
      <c r="A8137" s="104" t="inlineStr">
        <is>
          <t>2025/26</t>
        </is>
      </c>
      <c r="B8137" s="104" t="inlineStr">
        <is>
          <t>HC-076</t>
        </is>
      </c>
      <c r="C8137" s="104" t="inlineStr">
        <is>
          <t>P032</t>
        </is>
      </c>
      <c r="D8137" s="159" t="n">
        <v>5869</v>
      </c>
      <c r="E8137" s="160" t="n">
        <v>14493.6</v>
      </c>
      <c r="F8137" s="160" t="n">
        <v>3283.68</v>
      </c>
    </row>
    <row r="8138">
      <c r="A8138" s="104" t="inlineStr">
        <is>
          <t>2025/26</t>
        </is>
      </c>
      <c r="B8138" s="104" t="inlineStr">
        <is>
          <t>HC-076</t>
        </is>
      </c>
      <c r="C8138" s="104" t="inlineStr">
        <is>
          <t>P033</t>
        </is>
      </c>
      <c r="D8138" s="159" t="n">
        <v>3608</v>
      </c>
      <c r="E8138" s="160" t="n">
        <v>11653.66</v>
      </c>
      <c r="F8138" s="160" t="n">
        <v>3018.16</v>
      </c>
    </row>
    <row r="8139">
      <c r="A8139" s="104" t="inlineStr">
        <is>
          <t>2025/26</t>
        </is>
      </c>
      <c r="B8139" s="104" t="inlineStr">
        <is>
          <t>HC-076</t>
        </is>
      </c>
      <c r="C8139" s="104" t="inlineStr">
        <is>
          <t>P034</t>
        </is>
      </c>
      <c r="D8139" s="159" t="n">
        <v>2512</v>
      </c>
      <c r="E8139" s="160" t="n">
        <v>10986.6</v>
      </c>
      <c r="F8139" s="160" t="n">
        <v>3438.4</v>
      </c>
    </row>
    <row r="8140">
      <c r="A8140" s="104" t="inlineStr">
        <is>
          <t>2025/26</t>
        </is>
      </c>
      <c r="B8140" s="104" t="inlineStr">
        <is>
          <t>HC-076</t>
        </is>
      </c>
      <c r="C8140" s="104" t="inlineStr">
        <is>
          <t>P035</t>
        </is>
      </c>
      <c r="D8140" s="159" t="n">
        <v>3484</v>
      </c>
      <c r="E8140" s="160" t="n">
        <v>12909.9</v>
      </c>
      <c r="F8140" s="160" t="n">
        <v>3622</v>
      </c>
    </row>
    <row r="8141">
      <c r="A8141" s="104" t="inlineStr">
        <is>
          <t>2025/26</t>
        </is>
      </c>
      <c r="B8141" s="104" t="inlineStr">
        <is>
          <t>HC-076</t>
        </is>
      </c>
      <c r="C8141" s="104" t="inlineStr">
        <is>
          <t>P036</t>
        </is>
      </c>
      <c r="D8141" s="159" t="n">
        <v>2666</v>
      </c>
      <c r="E8141" s="160" t="n">
        <v>10641.43</v>
      </c>
      <c r="F8141" s="160" t="n">
        <v>3100.28</v>
      </c>
    </row>
    <row r="8142">
      <c r="A8142" s="104" t="inlineStr">
        <is>
          <t>2025/26</t>
        </is>
      </c>
      <c r="B8142" s="104" t="inlineStr">
        <is>
          <t>HC-076</t>
        </is>
      </c>
      <c r="C8142" s="104" t="inlineStr">
        <is>
          <t>P037</t>
        </is>
      </c>
      <c r="D8142" s="159" t="n">
        <v>3900</v>
      </c>
      <c r="E8142" s="160" t="n">
        <v>14082.11</v>
      </c>
      <c r="F8142" s="160" t="n">
        <v>4710.64</v>
      </c>
    </row>
    <row r="8143">
      <c r="A8143" s="104" t="inlineStr">
        <is>
          <t>2025/26</t>
        </is>
      </c>
      <c r="B8143" s="104" t="inlineStr">
        <is>
          <t>HC-076</t>
        </is>
      </c>
      <c r="C8143" s="104" t="inlineStr">
        <is>
          <t>P038</t>
        </is>
      </c>
      <c r="D8143" s="159" t="n">
        <v>1945</v>
      </c>
      <c r="E8143" s="160" t="n">
        <v>12740.03</v>
      </c>
      <c r="F8143" s="160" t="n">
        <v>4123.69</v>
      </c>
    </row>
    <row r="8144">
      <c r="A8144" s="104" t="inlineStr">
        <is>
          <t>2025/26</t>
        </is>
      </c>
      <c r="B8144" s="104" t="inlineStr">
        <is>
          <t>HC-076</t>
        </is>
      </c>
      <c r="C8144" s="104" t="inlineStr">
        <is>
          <t>P039</t>
        </is>
      </c>
      <c r="D8144" s="159" t="n">
        <v>2095</v>
      </c>
      <c r="E8144" s="160" t="n">
        <v>13726.21</v>
      </c>
      <c r="F8144" s="160" t="n">
        <v>4590.85</v>
      </c>
    </row>
    <row r="8145">
      <c r="A8145" s="104" t="inlineStr">
        <is>
          <t>2025/26</t>
        </is>
      </c>
      <c r="B8145" s="104" t="inlineStr">
        <is>
          <t>HC-076</t>
        </is>
      </c>
      <c r="C8145" s="104" t="inlineStr">
        <is>
          <t>P040</t>
        </is>
      </c>
      <c r="D8145" s="159" t="n">
        <v>730</v>
      </c>
      <c r="E8145" s="160" t="n">
        <v>5822.93</v>
      </c>
      <c r="F8145" s="160" t="n">
        <v>1883.86</v>
      </c>
    </row>
    <row r="8146">
      <c r="A8146" s="104" t="inlineStr">
        <is>
          <t>2025/26</t>
        </is>
      </c>
      <c r="B8146" s="104" t="inlineStr">
        <is>
          <t>HC-076</t>
        </is>
      </c>
      <c r="C8146" s="104" t="inlineStr">
        <is>
          <t>P041</t>
        </is>
      </c>
      <c r="D8146" s="159" t="n">
        <v>391</v>
      </c>
      <c r="E8146" s="160" t="n">
        <v>4423.3</v>
      </c>
      <c r="F8146" s="160" t="n">
        <v>1716.51</v>
      </c>
    </row>
    <row r="8147">
      <c r="A8147" s="104" t="inlineStr">
        <is>
          <t>2025/26</t>
        </is>
      </c>
      <c r="B8147" s="104" t="inlineStr">
        <is>
          <t>HC-076</t>
        </is>
      </c>
      <c r="C8147" s="104" t="inlineStr">
        <is>
          <t>P042</t>
        </is>
      </c>
      <c r="D8147" s="159" t="n">
        <v>725</v>
      </c>
      <c r="E8147" s="160" t="n">
        <v>3029.82</v>
      </c>
      <c r="F8147" s="160" t="n">
        <v>751.17</v>
      </c>
    </row>
    <row r="8148">
      <c r="A8148" s="104" t="inlineStr">
        <is>
          <t>2025/26</t>
        </is>
      </c>
      <c r="B8148" s="104" t="inlineStr">
        <is>
          <t>HC-077</t>
        </is>
      </c>
      <c r="C8148" s="104" t="inlineStr">
        <is>
          <t>P001</t>
        </is>
      </c>
      <c r="D8148" s="159" t="n">
        <v>5391</v>
      </c>
      <c r="E8148" s="160" t="n">
        <v>50695</v>
      </c>
      <c r="F8148" s="160" t="n">
        <v>18063.92</v>
      </c>
    </row>
    <row r="8149">
      <c r="A8149" s="104" t="inlineStr">
        <is>
          <t>2025/26</t>
        </is>
      </c>
      <c r="B8149" s="104" t="inlineStr">
        <is>
          <t>HC-077</t>
        </is>
      </c>
      <c r="C8149" s="104" t="inlineStr">
        <is>
          <t>P002</t>
        </is>
      </c>
      <c r="D8149" s="159" t="n">
        <v>7851</v>
      </c>
      <c r="E8149" s="160" t="n">
        <v>85778.71000000001</v>
      </c>
      <c r="F8149" s="160" t="n">
        <v>32406.73</v>
      </c>
    </row>
    <row r="8150">
      <c r="A8150" s="104" t="inlineStr">
        <is>
          <t>2025/26</t>
        </is>
      </c>
      <c r="B8150" s="104" t="inlineStr">
        <is>
          <t>HC-077</t>
        </is>
      </c>
      <c r="C8150" s="104" t="inlineStr">
        <is>
          <t>P003</t>
        </is>
      </c>
      <c r="D8150" s="159" t="n">
        <v>10235</v>
      </c>
      <c r="E8150" s="160" t="n">
        <v>71946.69</v>
      </c>
      <c r="F8150" s="160" t="n">
        <v>24075.17</v>
      </c>
    </row>
    <row r="8151">
      <c r="A8151" s="104" t="inlineStr">
        <is>
          <t>2025/26</t>
        </is>
      </c>
      <c r="B8151" s="104" t="inlineStr">
        <is>
          <t>HC-077</t>
        </is>
      </c>
      <c r="C8151" s="104" t="inlineStr">
        <is>
          <t>P004</t>
        </is>
      </c>
      <c r="D8151" s="159" t="n">
        <v>4872</v>
      </c>
      <c r="E8151" s="160" t="n">
        <v>39814.09</v>
      </c>
      <c r="F8151" s="160" t="n">
        <v>12895.16</v>
      </c>
    </row>
    <row r="8152">
      <c r="A8152" s="104" t="inlineStr">
        <is>
          <t>2025/26</t>
        </is>
      </c>
      <c r="B8152" s="104" t="inlineStr">
        <is>
          <t>HC-077</t>
        </is>
      </c>
      <c r="C8152" s="104" t="inlineStr">
        <is>
          <t>P005</t>
        </is>
      </c>
      <c r="D8152" s="159" t="n">
        <v>9984</v>
      </c>
      <c r="E8152" s="160" t="n">
        <v>77767.07000000001</v>
      </c>
      <c r="F8152" s="160" t="n">
        <v>24348.91</v>
      </c>
    </row>
    <row r="8153">
      <c r="A8153" s="104" t="inlineStr">
        <is>
          <t>2025/26</t>
        </is>
      </c>
      <c r="B8153" s="104" t="inlineStr">
        <is>
          <t>HC-077</t>
        </is>
      </c>
      <c r="C8153" s="104" t="inlineStr">
        <is>
          <t>P006</t>
        </is>
      </c>
      <c r="D8153" s="159" t="n">
        <v>9637</v>
      </c>
      <c r="E8153" s="160" t="n">
        <v>81491.17</v>
      </c>
      <c r="F8153" s="160" t="n">
        <v>23755.8</v>
      </c>
    </row>
    <row r="8154">
      <c r="A8154" s="104" t="inlineStr">
        <is>
          <t>2025/26</t>
        </is>
      </c>
      <c r="B8154" s="104" t="inlineStr">
        <is>
          <t>HC-077</t>
        </is>
      </c>
      <c r="C8154" s="104" t="inlineStr">
        <is>
          <t>P007</t>
        </is>
      </c>
      <c r="D8154" s="159" t="n">
        <v>9554</v>
      </c>
      <c r="E8154" s="160" t="n">
        <v>75328.69</v>
      </c>
      <c r="F8154" s="160" t="n">
        <v>20333.99</v>
      </c>
    </row>
    <row r="8155">
      <c r="A8155" s="104" t="inlineStr">
        <is>
          <t>2025/26</t>
        </is>
      </c>
      <c r="B8155" s="104" t="inlineStr">
        <is>
          <t>HC-077</t>
        </is>
      </c>
      <c r="C8155" s="104" t="inlineStr">
        <is>
          <t>P008</t>
        </is>
      </c>
      <c r="D8155" s="159" t="n">
        <v>7788</v>
      </c>
      <c r="E8155" s="160" t="n">
        <v>59925.24</v>
      </c>
      <c r="F8155" s="160" t="n">
        <v>21995.24</v>
      </c>
    </row>
    <row r="8156">
      <c r="A8156" s="104" t="inlineStr">
        <is>
          <t>2025/26</t>
        </is>
      </c>
      <c r="B8156" s="104" t="inlineStr">
        <is>
          <t>HC-077</t>
        </is>
      </c>
      <c r="C8156" s="104" t="inlineStr">
        <is>
          <t>P009</t>
        </is>
      </c>
      <c r="D8156" s="159" t="n">
        <v>284</v>
      </c>
      <c r="E8156" s="160" t="n">
        <v>3748.26</v>
      </c>
      <c r="F8156" s="160" t="n">
        <v>1519.87</v>
      </c>
    </row>
    <row r="8157">
      <c r="A8157" s="104" t="inlineStr">
        <is>
          <t>2025/26</t>
        </is>
      </c>
      <c r="B8157" s="104" t="inlineStr">
        <is>
          <t>HC-077</t>
        </is>
      </c>
      <c r="C8157" s="104" t="inlineStr">
        <is>
          <t>P010</t>
        </is>
      </c>
      <c r="D8157" s="159" t="n">
        <v>10510</v>
      </c>
      <c r="E8157" s="160" t="n">
        <v>64906.11</v>
      </c>
      <c r="F8157" s="160" t="n">
        <v>21018.93</v>
      </c>
    </row>
    <row r="8158">
      <c r="A8158" s="104" t="inlineStr">
        <is>
          <t>2025/26</t>
        </is>
      </c>
      <c r="B8158" s="104" t="inlineStr">
        <is>
          <t>HC-077</t>
        </is>
      </c>
      <c r="C8158" s="104" t="inlineStr">
        <is>
          <t>P011</t>
        </is>
      </c>
      <c r="D8158" s="159" t="n">
        <v>9858</v>
      </c>
      <c r="E8158" s="160" t="n">
        <v>29968.63</v>
      </c>
      <c r="F8158" s="160" t="n">
        <v>7117.15</v>
      </c>
    </row>
    <row r="8159">
      <c r="A8159" s="104" t="inlineStr">
        <is>
          <t>2025/26</t>
        </is>
      </c>
      <c r="B8159" s="104" t="inlineStr">
        <is>
          <t>HC-077</t>
        </is>
      </c>
      <c r="C8159" s="104" t="inlineStr">
        <is>
          <t>P012</t>
        </is>
      </c>
      <c r="D8159" s="159" t="n">
        <v>10795</v>
      </c>
      <c r="E8159" s="160" t="n">
        <v>42038.39</v>
      </c>
      <c r="F8159" s="160" t="n">
        <v>12706.96</v>
      </c>
    </row>
    <row r="8160">
      <c r="A8160" s="104" t="inlineStr">
        <is>
          <t>2025/26</t>
        </is>
      </c>
      <c r="B8160" s="104" t="inlineStr">
        <is>
          <t>HC-077</t>
        </is>
      </c>
      <c r="C8160" s="104" t="inlineStr">
        <is>
          <t>P013</t>
        </is>
      </c>
      <c r="D8160" s="159" t="n">
        <v>10849</v>
      </c>
      <c r="E8160" s="160" t="n">
        <v>39167.37</v>
      </c>
      <c r="F8160" s="160" t="n">
        <v>10151.11</v>
      </c>
    </row>
    <row r="8161">
      <c r="A8161" s="104" t="inlineStr">
        <is>
          <t>2025/26</t>
        </is>
      </c>
      <c r="B8161" s="104" t="inlineStr">
        <is>
          <t>HC-077</t>
        </is>
      </c>
      <c r="C8161" s="104" t="inlineStr">
        <is>
          <t>P014</t>
        </is>
      </c>
      <c r="D8161" s="159" t="n">
        <v>12283</v>
      </c>
      <c r="E8161" s="160" t="n">
        <v>50180.81</v>
      </c>
      <c r="F8161" s="160" t="n">
        <v>14086.43</v>
      </c>
    </row>
    <row r="8162">
      <c r="A8162" s="104" t="inlineStr">
        <is>
          <t>2025/26</t>
        </is>
      </c>
      <c r="B8162" s="104" t="inlineStr">
        <is>
          <t>HC-077</t>
        </is>
      </c>
      <c r="C8162" s="104" t="inlineStr">
        <is>
          <t>P015</t>
        </is>
      </c>
      <c r="D8162" s="159" t="n">
        <v>8787</v>
      </c>
      <c r="E8162" s="160" t="n">
        <v>43412.23</v>
      </c>
      <c r="F8162" s="160" t="n">
        <v>14524.91</v>
      </c>
    </row>
    <row r="8163">
      <c r="A8163" s="104" t="inlineStr">
        <is>
          <t>2025/26</t>
        </is>
      </c>
      <c r="B8163" s="104" t="inlineStr">
        <is>
          <t>HC-077</t>
        </is>
      </c>
      <c r="C8163" s="104" t="inlineStr">
        <is>
          <t>P016</t>
        </is>
      </c>
      <c r="D8163" s="159" t="n">
        <v>4815</v>
      </c>
      <c r="E8163" s="160" t="n">
        <v>31108.13</v>
      </c>
      <c r="F8163" s="160" t="n">
        <v>9739.82</v>
      </c>
    </row>
    <row r="8164">
      <c r="A8164" s="104" t="inlineStr">
        <is>
          <t>2025/26</t>
        </is>
      </c>
      <c r="B8164" s="104" t="inlineStr">
        <is>
          <t>HC-077</t>
        </is>
      </c>
      <c r="C8164" s="104" t="inlineStr">
        <is>
          <t>P017</t>
        </is>
      </c>
      <c r="D8164" s="159" t="n">
        <v>3998</v>
      </c>
      <c r="E8164" s="160" t="n">
        <v>28490.78</v>
      </c>
      <c r="F8164" s="160" t="n">
        <v>9841.469999999999</v>
      </c>
    </row>
    <row r="8165">
      <c r="A8165" s="104" t="inlineStr">
        <is>
          <t>2025/26</t>
        </is>
      </c>
      <c r="B8165" s="104" t="inlineStr">
        <is>
          <t>HC-077</t>
        </is>
      </c>
      <c r="C8165" s="104" t="inlineStr">
        <is>
          <t>P018</t>
        </is>
      </c>
      <c r="D8165" s="159" t="n">
        <v>10045</v>
      </c>
      <c r="E8165" s="160" t="n">
        <v>27672.37</v>
      </c>
      <c r="F8165" s="160" t="n">
        <v>5975.03</v>
      </c>
    </row>
    <row r="8166">
      <c r="A8166" s="104" t="inlineStr">
        <is>
          <t>2025/26</t>
        </is>
      </c>
      <c r="B8166" s="104" t="inlineStr">
        <is>
          <t>HC-077</t>
        </is>
      </c>
      <c r="C8166" s="104" t="inlineStr">
        <is>
          <t>P019</t>
        </is>
      </c>
      <c r="D8166" s="159" t="n">
        <v>12597</v>
      </c>
      <c r="E8166" s="160" t="n">
        <v>33506.34</v>
      </c>
      <c r="F8166" s="160" t="n">
        <v>8680.200000000001</v>
      </c>
    </row>
    <row r="8167">
      <c r="A8167" s="104" t="inlineStr">
        <is>
          <t>2025/26</t>
        </is>
      </c>
      <c r="B8167" s="104" t="inlineStr">
        <is>
          <t>HC-077</t>
        </is>
      </c>
      <c r="C8167" s="104" t="inlineStr">
        <is>
          <t>P020</t>
        </is>
      </c>
      <c r="D8167" s="159" t="n">
        <v>8693</v>
      </c>
      <c r="E8167" s="160" t="n">
        <v>23122.02</v>
      </c>
      <c r="F8167" s="160" t="n">
        <v>5990.9</v>
      </c>
    </row>
    <row r="8168">
      <c r="A8168" s="104" t="inlineStr">
        <is>
          <t>2025/26</t>
        </is>
      </c>
      <c r="B8168" s="104" t="inlineStr">
        <is>
          <t>HC-077</t>
        </is>
      </c>
      <c r="C8168" s="104" t="inlineStr">
        <is>
          <t>P021</t>
        </is>
      </c>
      <c r="D8168" s="159" t="n">
        <v>12524</v>
      </c>
      <c r="E8168" s="160" t="n">
        <v>42831.23</v>
      </c>
      <c r="F8168" s="160" t="n">
        <v>12021.19</v>
      </c>
    </row>
    <row r="8169">
      <c r="A8169" s="104" t="inlineStr">
        <is>
          <t>2025/26</t>
        </is>
      </c>
      <c r="B8169" s="104" t="inlineStr">
        <is>
          <t>HC-077</t>
        </is>
      </c>
      <c r="C8169" s="104" t="inlineStr">
        <is>
          <t>P022</t>
        </is>
      </c>
      <c r="D8169" s="159" t="n">
        <v>10411</v>
      </c>
      <c r="E8169" s="160" t="n">
        <v>33623.44</v>
      </c>
      <c r="F8169" s="160" t="n">
        <v>9076.07</v>
      </c>
    </row>
    <row r="8170">
      <c r="A8170" s="104" t="inlineStr">
        <is>
          <t>2025/26</t>
        </is>
      </c>
      <c r="B8170" s="104" t="inlineStr">
        <is>
          <t>HC-077</t>
        </is>
      </c>
      <c r="C8170" s="104" t="inlineStr">
        <is>
          <t>P023</t>
        </is>
      </c>
      <c r="D8170" s="159" t="n">
        <v>11961</v>
      </c>
      <c r="E8170" s="160" t="n">
        <v>24998.32</v>
      </c>
      <c r="F8170" s="160" t="n">
        <v>4858.15</v>
      </c>
    </row>
    <row r="8171">
      <c r="A8171" s="104" t="inlineStr">
        <is>
          <t>2025/26</t>
        </is>
      </c>
      <c r="B8171" s="104" t="inlineStr">
        <is>
          <t>HC-077</t>
        </is>
      </c>
      <c r="C8171" s="104" t="inlineStr">
        <is>
          <t>P024</t>
        </is>
      </c>
      <c r="D8171" s="159" t="n">
        <v>13337</v>
      </c>
      <c r="E8171" s="160" t="n">
        <v>30409.42</v>
      </c>
      <c r="F8171" s="160" t="n">
        <v>6238.44</v>
      </c>
    </row>
    <row r="8172">
      <c r="A8172" s="104" t="inlineStr">
        <is>
          <t>2025/26</t>
        </is>
      </c>
      <c r="B8172" s="104" t="inlineStr">
        <is>
          <t>HC-077</t>
        </is>
      </c>
      <c r="C8172" s="104" t="inlineStr">
        <is>
          <t>P025</t>
        </is>
      </c>
      <c r="D8172" s="159" t="n">
        <v>11634</v>
      </c>
      <c r="E8172" s="160" t="n">
        <v>46414.83</v>
      </c>
      <c r="F8172" s="160" t="n">
        <v>17037.77</v>
      </c>
    </row>
    <row r="8173">
      <c r="A8173" s="104" t="inlineStr">
        <is>
          <t>2025/26</t>
        </is>
      </c>
      <c r="B8173" s="104" t="inlineStr">
        <is>
          <t>HC-077</t>
        </is>
      </c>
      <c r="C8173" s="104" t="inlineStr">
        <is>
          <t>P026</t>
        </is>
      </c>
      <c r="D8173" s="159" t="n">
        <v>6619</v>
      </c>
      <c r="E8173" s="160" t="n">
        <v>30814.66</v>
      </c>
      <c r="F8173" s="160" t="n">
        <v>9981.35</v>
      </c>
    </row>
    <row r="8174">
      <c r="A8174" s="104" t="inlineStr">
        <is>
          <t>2025/26</t>
        </is>
      </c>
      <c r="B8174" s="104" t="inlineStr">
        <is>
          <t>HC-077</t>
        </is>
      </c>
      <c r="C8174" s="104" t="inlineStr">
        <is>
          <t>P027</t>
        </is>
      </c>
      <c r="D8174" s="159" t="n">
        <v>5696</v>
      </c>
      <c r="E8174" s="160" t="n">
        <v>26513.35</v>
      </c>
      <c r="F8174" s="160" t="n">
        <v>8587.1</v>
      </c>
    </row>
    <row r="8175">
      <c r="A8175" s="104" t="inlineStr">
        <is>
          <t>2025/26</t>
        </is>
      </c>
      <c r="B8175" s="104" t="inlineStr">
        <is>
          <t>HC-077</t>
        </is>
      </c>
      <c r="C8175" s="104" t="inlineStr">
        <is>
          <t>P028</t>
        </is>
      </c>
      <c r="D8175" s="159" t="n">
        <v>7475</v>
      </c>
      <c r="E8175" s="160" t="n">
        <v>36929.13</v>
      </c>
      <c r="F8175" s="160" t="n">
        <v>12759.29</v>
      </c>
    </row>
    <row r="8176">
      <c r="A8176" s="104" t="inlineStr">
        <is>
          <t>2025/26</t>
        </is>
      </c>
      <c r="B8176" s="104" t="inlineStr">
        <is>
          <t>HC-077</t>
        </is>
      </c>
      <c r="C8176" s="104" t="inlineStr">
        <is>
          <t>P029</t>
        </is>
      </c>
      <c r="D8176" s="159" t="n">
        <v>18299</v>
      </c>
      <c r="E8176" s="160" t="n">
        <v>36507.81</v>
      </c>
      <c r="F8176" s="160" t="n">
        <v>5518.18</v>
      </c>
    </row>
    <row r="8177">
      <c r="A8177" s="104" t="inlineStr">
        <is>
          <t>2025/26</t>
        </is>
      </c>
      <c r="B8177" s="104" t="inlineStr">
        <is>
          <t>HC-077</t>
        </is>
      </c>
      <c r="C8177" s="104" t="inlineStr">
        <is>
          <t>P030</t>
        </is>
      </c>
      <c r="D8177" s="159" t="n">
        <v>10616</v>
      </c>
      <c r="E8177" s="160" t="n">
        <v>33277.69</v>
      </c>
      <c r="F8177" s="160" t="n">
        <v>6468</v>
      </c>
    </row>
    <row r="8178">
      <c r="A8178" s="104" t="inlineStr">
        <is>
          <t>2025/26</t>
        </is>
      </c>
      <c r="B8178" s="104" t="inlineStr">
        <is>
          <t>HC-077</t>
        </is>
      </c>
      <c r="C8178" s="104" t="inlineStr">
        <is>
          <t>P031</t>
        </is>
      </c>
      <c r="D8178" s="159" t="n">
        <v>4542</v>
      </c>
      <c r="E8178" s="160" t="n">
        <v>23736.87</v>
      </c>
      <c r="F8178" s="160" t="n">
        <v>7176.7</v>
      </c>
    </row>
    <row r="8179">
      <c r="A8179" s="104" t="inlineStr">
        <is>
          <t>2025/26</t>
        </is>
      </c>
      <c r="B8179" s="104" t="inlineStr">
        <is>
          <t>HC-077</t>
        </is>
      </c>
      <c r="C8179" s="104" t="inlineStr">
        <is>
          <t>P032</t>
        </is>
      </c>
      <c r="D8179" s="159" t="n">
        <v>6268</v>
      </c>
      <c r="E8179" s="160" t="n">
        <v>15481.43</v>
      </c>
      <c r="F8179" s="160" t="n">
        <v>3510.42</v>
      </c>
    </row>
    <row r="8180">
      <c r="A8180" s="104" t="inlineStr">
        <is>
          <t>2025/26</t>
        </is>
      </c>
      <c r="B8180" s="104" t="inlineStr">
        <is>
          <t>HC-077</t>
        </is>
      </c>
      <c r="C8180" s="104" t="inlineStr">
        <is>
          <t>P033</t>
        </is>
      </c>
      <c r="D8180" s="159" t="n">
        <v>4057</v>
      </c>
      <c r="E8180" s="160" t="n">
        <v>13098.8</v>
      </c>
      <c r="F8180" s="160" t="n">
        <v>3394.41</v>
      </c>
    </row>
    <row r="8181">
      <c r="A8181" s="104" t="inlineStr">
        <is>
          <t>2025/26</t>
        </is>
      </c>
      <c r="B8181" s="104" t="inlineStr">
        <is>
          <t>HC-077</t>
        </is>
      </c>
      <c r="C8181" s="104" t="inlineStr">
        <is>
          <t>P034</t>
        </is>
      </c>
      <c r="D8181" s="159" t="n">
        <v>2666</v>
      </c>
      <c r="E8181" s="160" t="n">
        <v>11655.7</v>
      </c>
      <c r="F8181" s="160" t="n">
        <v>3649.61</v>
      </c>
    </row>
    <row r="8182">
      <c r="A8182" s="104" t="inlineStr">
        <is>
          <t>2025/26</t>
        </is>
      </c>
      <c r="B8182" s="104" t="inlineStr">
        <is>
          <t>HC-077</t>
        </is>
      </c>
      <c r="C8182" s="104" t="inlineStr">
        <is>
          <t>P035</t>
        </is>
      </c>
      <c r="D8182" s="159" t="n">
        <v>3783</v>
      </c>
      <c r="E8182" s="160" t="n">
        <v>14017.74</v>
      </c>
      <c r="F8182" s="160" t="n">
        <v>3934.86</v>
      </c>
    </row>
    <row r="8183">
      <c r="A8183" s="104" t="inlineStr">
        <is>
          <t>2025/26</t>
        </is>
      </c>
      <c r="B8183" s="104" t="inlineStr">
        <is>
          <t>HC-077</t>
        </is>
      </c>
      <c r="C8183" s="104" t="inlineStr">
        <is>
          <t>P036</t>
        </is>
      </c>
      <c r="D8183" s="159" t="n">
        <v>2961</v>
      </c>
      <c r="E8183" s="160" t="n">
        <v>11810.21</v>
      </c>
      <c r="F8183" s="160" t="n">
        <v>3442.07</v>
      </c>
    </row>
    <row r="8184">
      <c r="A8184" s="104" t="inlineStr">
        <is>
          <t>2025/26</t>
        </is>
      </c>
      <c r="B8184" s="104" t="inlineStr">
        <is>
          <t>HC-077</t>
        </is>
      </c>
      <c r="C8184" s="104" t="inlineStr">
        <is>
          <t>P037</t>
        </is>
      </c>
      <c r="D8184" s="159" t="n">
        <v>4585</v>
      </c>
      <c r="E8184" s="160" t="n">
        <v>16551.85</v>
      </c>
      <c r="F8184" s="160" t="n">
        <v>5539.31</v>
      </c>
    </row>
    <row r="8185">
      <c r="A8185" s="104" t="inlineStr">
        <is>
          <t>2025/26</t>
        </is>
      </c>
      <c r="B8185" s="104" t="inlineStr">
        <is>
          <t>HC-077</t>
        </is>
      </c>
      <c r="C8185" s="104" t="inlineStr">
        <is>
          <t>P038</t>
        </is>
      </c>
      <c r="D8185" s="159" t="n">
        <v>2116</v>
      </c>
      <c r="E8185" s="160" t="n">
        <v>13868.76</v>
      </c>
      <c r="F8185" s="160" t="n">
        <v>4491.77</v>
      </c>
    </row>
    <row r="8186">
      <c r="A8186" s="104" t="inlineStr">
        <is>
          <t>2025/26</t>
        </is>
      </c>
      <c r="B8186" s="104" t="inlineStr">
        <is>
          <t>HC-077</t>
        </is>
      </c>
      <c r="C8186" s="104" t="inlineStr">
        <is>
          <t>P039</t>
        </is>
      </c>
      <c r="D8186" s="159" t="n">
        <v>2216</v>
      </c>
      <c r="E8186" s="160" t="n">
        <v>14539.81</v>
      </c>
      <c r="F8186" s="160" t="n">
        <v>4867.05</v>
      </c>
    </row>
    <row r="8187">
      <c r="A8187" s="104" t="inlineStr">
        <is>
          <t>2025/26</t>
        </is>
      </c>
      <c r="B8187" s="104" t="inlineStr">
        <is>
          <t>HC-077</t>
        </is>
      </c>
      <c r="C8187" s="104" t="inlineStr">
        <is>
          <t>P040</t>
        </is>
      </c>
      <c r="D8187" s="159" t="n">
        <v>859</v>
      </c>
      <c r="E8187" s="160" t="n">
        <v>6842.02</v>
      </c>
      <c r="F8187" s="160" t="n">
        <v>2211.59</v>
      </c>
    </row>
    <row r="8188">
      <c r="A8188" s="104" t="inlineStr">
        <is>
          <t>2025/26</t>
        </is>
      </c>
      <c r="B8188" s="104" t="inlineStr">
        <is>
          <t>HC-077</t>
        </is>
      </c>
      <c r="C8188" s="104" t="inlineStr">
        <is>
          <t>P041</t>
        </is>
      </c>
      <c r="D8188" s="159" t="n">
        <v>416</v>
      </c>
      <c r="E8188" s="160" t="n">
        <v>4712.28</v>
      </c>
      <c r="F8188" s="160" t="n">
        <v>1831.79</v>
      </c>
    </row>
    <row r="8189">
      <c r="A8189" s="104" t="inlineStr">
        <is>
          <t>2025/26</t>
        </is>
      </c>
      <c r="B8189" s="104" t="inlineStr">
        <is>
          <t>HC-077</t>
        </is>
      </c>
      <c r="C8189" s="104" t="inlineStr">
        <is>
          <t>P042</t>
        </is>
      </c>
      <c r="D8189" s="159" t="n">
        <v>709</v>
      </c>
      <c r="E8189" s="160" t="n">
        <v>2963.1</v>
      </c>
      <c r="F8189" s="160" t="n">
        <v>735.85</v>
      </c>
    </row>
    <row r="8190">
      <c r="A8190" s="104" t="inlineStr">
        <is>
          <t>2025/26</t>
        </is>
      </c>
      <c r="B8190" s="104" t="inlineStr">
        <is>
          <t>HC-078</t>
        </is>
      </c>
      <c r="C8190" s="104" t="inlineStr">
        <is>
          <t>P001</t>
        </is>
      </c>
      <c r="D8190" s="159" t="n">
        <v>4757</v>
      </c>
      <c r="E8190" s="160" t="n">
        <v>44738.45</v>
      </c>
      <c r="F8190" s="160" t="n">
        <v>15940.5</v>
      </c>
    </row>
    <row r="8191">
      <c r="A8191" s="104" t="inlineStr">
        <is>
          <t>2025/26</t>
        </is>
      </c>
      <c r="B8191" s="104" t="inlineStr">
        <is>
          <t>HC-078</t>
        </is>
      </c>
      <c r="C8191" s="104" t="inlineStr">
        <is>
          <t>P002</t>
        </is>
      </c>
      <c r="D8191" s="159" t="n">
        <v>7103</v>
      </c>
      <c r="E8191" s="160" t="n">
        <v>77587.49000000001</v>
      </c>
      <c r="F8191" s="160" t="n">
        <v>29317.92</v>
      </c>
    </row>
    <row r="8192">
      <c r="A8192" s="104" t="inlineStr">
        <is>
          <t>2025/26</t>
        </is>
      </c>
      <c r="B8192" s="104" t="inlineStr">
        <is>
          <t>HC-078</t>
        </is>
      </c>
      <c r="C8192" s="104" t="inlineStr">
        <is>
          <t>P003</t>
        </is>
      </c>
      <c r="D8192" s="159" t="n">
        <v>9834</v>
      </c>
      <c r="E8192" s="160" t="n">
        <v>69127.06</v>
      </c>
      <c r="F8192" s="160" t="n">
        <v>23139.35</v>
      </c>
    </row>
    <row r="8193">
      <c r="A8193" s="104" t="inlineStr">
        <is>
          <t>2025/26</t>
        </is>
      </c>
      <c r="B8193" s="104" t="inlineStr">
        <is>
          <t>HC-078</t>
        </is>
      </c>
      <c r="C8193" s="104" t="inlineStr">
        <is>
          <t>P004</t>
        </is>
      </c>
      <c r="D8193" s="159" t="n">
        <v>4155</v>
      </c>
      <c r="E8193" s="160" t="n">
        <v>33937.3</v>
      </c>
      <c r="F8193" s="160" t="n">
        <v>10991.72</v>
      </c>
    </row>
    <row r="8194">
      <c r="A8194" s="104" t="inlineStr">
        <is>
          <t>2025/26</t>
        </is>
      </c>
      <c r="B8194" s="104" t="inlineStr">
        <is>
          <t>HC-078</t>
        </is>
      </c>
      <c r="C8194" s="104" t="inlineStr">
        <is>
          <t>P005</t>
        </is>
      </c>
      <c r="D8194" s="159" t="n">
        <v>9203</v>
      </c>
      <c r="E8194" s="160" t="n">
        <v>71700.56</v>
      </c>
      <c r="F8194" s="160" t="n">
        <v>22456.95</v>
      </c>
    </row>
    <row r="8195">
      <c r="A8195" s="104" t="inlineStr">
        <is>
          <t>2025/26</t>
        </is>
      </c>
      <c r="B8195" s="104" t="inlineStr">
        <is>
          <t>HC-078</t>
        </is>
      </c>
      <c r="C8195" s="104" t="inlineStr">
        <is>
          <t>P006</t>
        </is>
      </c>
      <c r="D8195" s="159" t="n">
        <v>8706</v>
      </c>
      <c r="E8195" s="160" t="n">
        <v>73604.03999999999</v>
      </c>
      <c r="F8195" s="160" t="n">
        <v>21464.44</v>
      </c>
    </row>
    <row r="8196">
      <c r="A8196" s="104" t="inlineStr">
        <is>
          <t>2025/26</t>
        </is>
      </c>
      <c r="B8196" s="104" t="inlineStr">
        <is>
          <t>HC-078</t>
        </is>
      </c>
      <c r="C8196" s="104" t="inlineStr">
        <is>
          <t>P007</t>
        </is>
      </c>
      <c r="D8196" s="159" t="n">
        <v>8579</v>
      </c>
      <c r="E8196" s="160" t="n">
        <v>67639.06</v>
      </c>
      <c r="F8196" s="160" t="n">
        <v>18257.79</v>
      </c>
    </row>
    <row r="8197">
      <c r="A8197" s="104" t="inlineStr">
        <is>
          <t>2025/26</t>
        </is>
      </c>
      <c r="B8197" s="104" t="inlineStr">
        <is>
          <t>HC-078</t>
        </is>
      </c>
      <c r="C8197" s="104" t="inlineStr">
        <is>
          <t>P008</t>
        </is>
      </c>
      <c r="D8197" s="159" t="n">
        <v>7064</v>
      </c>
      <c r="E8197" s="160" t="n">
        <v>54355.42</v>
      </c>
      <c r="F8197" s="160" t="n">
        <v>19957.68</v>
      </c>
    </row>
    <row r="8198">
      <c r="A8198" s="104" t="inlineStr">
        <is>
          <t>2025/26</t>
        </is>
      </c>
      <c r="B8198" s="104" t="inlineStr">
        <is>
          <t>HC-078</t>
        </is>
      </c>
      <c r="C8198" s="104" t="inlineStr">
        <is>
          <t>P009</t>
        </is>
      </c>
      <c r="D8198" s="159" t="n">
        <v>236</v>
      </c>
      <c r="E8198" s="160" t="n">
        <v>3114.32</v>
      </c>
      <c r="F8198" s="160" t="n">
        <v>1258.06</v>
      </c>
    </row>
    <row r="8199">
      <c r="A8199" s="104" t="inlineStr">
        <is>
          <t>2025/26</t>
        </is>
      </c>
      <c r="B8199" s="104" t="inlineStr">
        <is>
          <t>HC-078</t>
        </is>
      </c>
      <c r="C8199" s="104" t="inlineStr">
        <is>
          <t>P010</t>
        </is>
      </c>
      <c r="D8199" s="159" t="n">
        <v>9862</v>
      </c>
      <c r="E8199" s="160" t="n">
        <v>60898.06</v>
      </c>
      <c r="F8199" s="160" t="n">
        <v>19726.93</v>
      </c>
    </row>
    <row r="8200">
      <c r="A8200" s="104" t="inlineStr">
        <is>
          <t>2025/26</t>
        </is>
      </c>
      <c r="B8200" s="104" t="inlineStr">
        <is>
          <t>HC-078</t>
        </is>
      </c>
      <c r="C8200" s="104" t="inlineStr">
        <is>
          <t>P011</t>
        </is>
      </c>
      <c r="D8200" s="159" t="n">
        <v>8731</v>
      </c>
      <c r="E8200" s="160" t="n">
        <v>26543.93</v>
      </c>
      <c r="F8200" s="160" t="n">
        <v>6306.36</v>
      </c>
    </row>
    <row r="8201">
      <c r="A8201" s="104" t="inlineStr">
        <is>
          <t>2025/26</t>
        </is>
      </c>
      <c r="B8201" s="104" t="inlineStr">
        <is>
          <t>HC-078</t>
        </is>
      </c>
      <c r="C8201" s="104" t="inlineStr">
        <is>
          <t>P012</t>
        </is>
      </c>
      <c r="D8201" s="159" t="n">
        <v>9427</v>
      </c>
      <c r="E8201" s="160" t="n">
        <v>36715.06</v>
      </c>
      <c r="F8201" s="160" t="n">
        <v>11102.08</v>
      </c>
    </row>
    <row r="8202">
      <c r="A8202" s="104" t="inlineStr">
        <is>
          <t>2025/26</t>
        </is>
      </c>
      <c r="B8202" s="104" t="inlineStr">
        <is>
          <t>HC-078</t>
        </is>
      </c>
      <c r="C8202" s="104" t="inlineStr">
        <is>
          <t>P013</t>
        </is>
      </c>
      <c r="D8202" s="159" t="n">
        <v>9989</v>
      </c>
      <c r="E8202" s="160" t="n">
        <v>36058.41</v>
      </c>
      <c r="F8202" s="160" t="n">
        <v>9342.969999999999</v>
      </c>
    </row>
    <row r="8203">
      <c r="A8203" s="104" t="inlineStr">
        <is>
          <t>2025/26</t>
        </is>
      </c>
      <c r="B8203" s="104" t="inlineStr">
        <is>
          <t>HC-078</t>
        </is>
      </c>
      <c r="C8203" s="104" t="inlineStr">
        <is>
          <t>P014</t>
        </is>
      </c>
      <c r="D8203" s="159" t="n">
        <v>11147</v>
      </c>
      <c r="E8203" s="160" t="n">
        <v>45530.81</v>
      </c>
      <c r="F8203" s="160" t="n">
        <v>12784.55</v>
      </c>
    </row>
    <row r="8204">
      <c r="A8204" s="104" t="inlineStr">
        <is>
          <t>2025/26</t>
        </is>
      </c>
      <c r="B8204" s="104" t="inlineStr">
        <is>
          <t>HC-078</t>
        </is>
      </c>
      <c r="C8204" s="104" t="inlineStr">
        <is>
          <t>P015</t>
        </is>
      </c>
      <c r="D8204" s="159" t="n">
        <v>7895</v>
      </c>
      <c r="E8204" s="160" t="n">
        <v>38997.1</v>
      </c>
      <c r="F8204" s="160" t="n">
        <v>13052</v>
      </c>
    </row>
    <row r="8205">
      <c r="A8205" s="104" t="inlineStr">
        <is>
          <t>2025/26</t>
        </is>
      </c>
      <c r="B8205" s="104" t="inlineStr">
        <is>
          <t>HC-078</t>
        </is>
      </c>
      <c r="C8205" s="104" t="inlineStr">
        <is>
          <t>P016</t>
        </is>
      </c>
      <c r="D8205" s="159" t="n">
        <v>4248</v>
      </c>
      <c r="E8205" s="160" t="n">
        <v>27443.2</v>
      </c>
      <c r="F8205" s="160" t="n">
        <v>8593.02</v>
      </c>
    </row>
    <row r="8206">
      <c r="A8206" s="104" t="inlineStr">
        <is>
          <t>2025/26</t>
        </is>
      </c>
      <c r="B8206" s="104" t="inlineStr">
        <is>
          <t>HC-078</t>
        </is>
      </c>
      <c r="C8206" s="104" t="inlineStr">
        <is>
          <t>P017</t>
        </is>
      </c>
      <c r="D8206" s="159" t="n">
        <v>3791</v>
      </c>
      <c r="E8206" s="160" t="n">
        <v>27003.54</v>
      </c>
      <c r="F8206" s="160" t="n">
        <v>9330.950000000001</v>
      </c>
    </row>
    <row r="8207">
      <c r="A8207" s="104" t="inlineStr">
        <is>
          <t>2025/26</t>
        </is>
      </c>
      <c r="B8207" s="104" t="inlineStr">
        <is>
          <t>HC-078</t>
        </is>
      </c>
      <c r="C8207" s="104" t="inlineStr">
        <is>
          <t>P018</t>
        </is>
      </c>
      <c r="D8207" s="159" t="n">
        <v>8718</v>
      </c>
      <c r="E8207" s="160" t="n">
        <v>24015.82</v>
      </c>
      <c r="F8207" s="160" t="n">
        <v>5186.86</v>
      </c>
    </row>
    <row r="8208">
      <c r="A8208" s="104" t="inlineStr">
        <is>
          <t>2025/26</t>
        </is>
      </c>
      <c r="B8208" s="104" t="inlineStr">
        <is>
          <t>HC-078</t>
        </is>
      </c>
      <c r="C8208" s="104" t="inlineStr">
        <is>
          <t>P019</t>
        </is>
      </c>
      <c r="D8208" s="159" t="n">
        <v>11181</v>
      </c>
      <c r="E8208" s="160" t="n">
        <v>29741.48</v>
      </c>
      <c r="F8208" s="160" t="n">
        <v>7707.27</v>
      </c>
    </row>
    <row r="8209">
      <c r="A8209" s="104" t="inlineStr">
        <is>
          <t>2025/26</t>
        </is>
      </c>
      <c r="B8209" s="104" t="inlineStr">
        <is>
          <t>HC-078</t>
        </is>
      </c>
      <c r="C8209" s="104" t="inlineStr">
        <is>
          <t>P020</t>
        </is>
      </c>
      <c r="D8209" s="159" t="n">
        <v>6804</v>
      </c>
      <c r="E8209" s="160" t="n">
        <v>18095.61</v>
      </c>
      <c r="F8209" s="160" t="n">
        <v>4689.26</v>
      </c>
    </row>
    <row r="8210">
      <c r="A8210" s="104" t="inlineStr">
        <is>
          <t>2025/26</t>
        </is>
      </c>
      <c r="B8210" s="104" t="inlineStr">
        <is>
          <t>HC-078</t>
        </is>
      </c>
      <c r="C8210" s="104" t="inlineStr">
        <is>
          <t>P021</t>
        </is>
      </c>
      <c r="D8210" s="159" t="n">
        <v>11222</v>
      </c>
      <c r="E8210" s="160" t="n">
        <v>38376.37</v>
      </c>
      <c r="F8210" s="160" t="n">
        <v>10775.09</v>
      </c>
    </row>
    <row r="8211">
      <c r="A8211" s="104" t="inlineStr">
        <is>
          <t>2025/26</t>
        </is>
      </c>
      <c r="B8211" s="104" t="inlineStr">
        <is>
          <t>HC-078</t>
        </is>
      </c>
      <c r="C8211" s="104" t="inlineStr">
        <is>
          <t>P022</t>
        </is>
      </c>
      <c r="D8211" s="159" t="n">
        <v>9387</v>
      </c>
      <c r="E8211" s="160" t="n">
        <v>30321.34</v>
      </c>
      <c r="F8211" s="160" t="n">
        <v>8185.2</v>
      </c>
    </row>
    <row r="8212">
      <c r="A8212" s="104" t="inlineStr">
        <is>
          <t>2025/26</t>
        </is>
      </c>
      <c r="B8212" s="104" t="inlineStr">
        <is>
          <t>HC-078</t>
        </is>
      </c>
      <c r="C8212" s="104" t="inlineStr">
        <is>
          <t>P023</t>
        </is>
      </c>
      <c r="D8212" s="159" t="n">
        <v>10987</v>
      </c>
      <c r="E8212" s="160" t="n">
        <v>22958.34</v>
      </c>
      <c r="F8212" s="160" t="n">
        <v>4461.95</v>
      </c>
    </row>
    <row r="8213">
      <c r="A8213" s="104" t="inlineStr">
        <is>
          <t>2025/26</t>
        </is>
      </c>
      <c r="B8213" s="104" t="inlineStr">
        <is>
          <t>HC-078</t>
        </is>
      </c>
      <c r="C8213" s="104" t="inlineStr">
        <is>
          <t>P024</t>
        </is>
      </c>
      <c r="D8213" s="159" t="n">
        <v>11791</v>
      </c>
      <c r="E8213" s="160" t="n">
        <v>26885.58</v>
      </c>
      <c r="F8213" s="160" t="n">
        <v>5515.53</v>
      </c>
    </row>
    <row r="8214">
      <c r="A8214" s="104" t="inlineStr">
        <is>
          <t>2025/26</t>
        </is>
      </c>
      <c r="B8214" s="104" t="inlineStr">
        <is>
          <t>HC-078</t>
        </is>
      </c>
      <c r="C8214" s="104" t="inlineStr">
        <is>
          <t>P025</t>
        </is>
      </c>
      <c r="D8214" s="159" t="n">
        <v>10118</v>
      </c>
      <c r="E8214" s="160" t="n">
        <v>40370.65</v>
      </c>
      <c r="F8214" s="160" t="n">
        <v>14821.21</v>
      </c>
    </row>
    <row r="8215">
      <c r="A8215" s="104" t="inlineStr">
        <is>
          <t>2025/26</t>
        </is>
      </c>
      <c r="B8215" s="104" t="inlineStr">
        <is>
          <t>HC-078</t>
        </is>
      </c>
      <c r="C8215" s="104" t="inlineStr">
        <is>
          <t>P026</t>
        </is>
      </c>
      <c r="D8215" s="159" t="n">
        <v>5812</v>
      </c>
      <c r="E8215" s="160" t="n">
        <v>27063.93</v>
      </c>
      <c r="F8215" s="160" t="n">
        <v>8766.879999999999</v>
      </c>
    </row>
    <row r="8216">
      <c r="A8216" s="104" t="inlineStr">
        <is>
          <t>2025/26</t>
        </is>
      </c>
      <c r="B8216" s="104" t="inlineStr">
        <is>
          <t>HC-078</t>
        </is>
      </c>
      <c r="C8216" s="104" t="inlineStr">
        <is>
          <t>P027</t>
        </is>
      </c>
      <c r="D8216" s="159" t="n">
        <v>4981</v>
      </c>
      <c r="E8216" s="160" t="n">
        <v>23187.25</v>
      </c>
      <c r="F8216" s="160" t="n">
        <v>7510.86</v>
      </c>
    </row>
    <row r="8217">
      <c r="A8217" s="104" t="inlineStr">
        <is>
          <t>2025/26</t>
        </is>
      </c>
      <c r="B8217" s="104" t="inlineStr">
        <is>
          <t>HC-078</t>
        </is>
      </c>
      <c r="C8217" s="104" t="inlineStr">
        <is>
          <t>P028</t>
        </is>
      </c>
      <c r="D8217" s="159" t="n">
        <v>6427</v>
      </c>
      <c r="E8217" s="160" t="n">
        <v>31748.98</v>
      </c>
      <c r="F8217" s="160" t="n">
        <v>10969.81</v>
      </c>
    </row>
    <row r="8218">
      <c r="A8218" s="104" t="inlineStr">
        <is>
          <t>2025/26</t>
        </is>
      </c>
      <c r="B8218" s="104" t="inlineStr">
        <is>
          <t>HC-078</t>
        </is>
      </c>
      <c r="C8218" s="104" t="inlineStr">
        <is>
          <t>P029</t>
        </is>
      </c>
      <c r="D8218" s="159" t="n">
        <v>15929</v>
      </c>
      <c r="E8218" s="160" t="n">
        <v>31781.9</v>
      </c>
      <c r="F8218" s="160" t="n">
        <v>4805.43</v>
      </c>
    </row>
    <row r="8219">
      <c r="A8219" s="104" t="inlineStr">
        <is>
          <t>2025/26</t>
        </is>
      </c>
      <c r="B8219" s="104" t="inlineStr">
        <is>
          <t>HC-078</t>
        </is>
      </c>
      <c r="C8219" s="104" t="inlineStr">
        <is>
          <t>P030</t>
        </is>
      </c>
      <c r="D8219" s="159" t="n">
        <v>9221</v>
      </c>
      <c r="E8219" s="160" t="n">
        <v>28913.19</v>
      </c>
      <c r="F8219" s="160" t="n">
        <v>5619.81</v>
      </c>
    </row>
    <row r="8220">
      <c r="A8220" s="104" t="inlineStr">
        <is>
          <t>2025/26</t>
        </is>
      </c>
      <c r="B8220" s="104" t="inlineStr">
        <is>
          <t>HC-078</t>
        </is>
      </c>
      <c r="C8220" s="104" t="inlineStr">
        <is>
          <t>P031</t>
        </is>
      </c>
      <c r="D8220" s="159" t="n">
        <v>4058</v>
      </c>
      <c r="E8220" s="160" t="n">
        <v>21202.73</v>
      </c>
      <c r="F8220" s="160" t="n">
        <v>6409.14</v>
      </c>
    </row>
    <row r="8221">
      <c r="A8221" s="104" t="inlineStr">
        <is>
          <t>2025/26</t>
        </is>
      </c>
      <c r="B8221" s="104" t="inlineStr">
        <is>
          <t>HC-078</t>
        </is>
      </c>
      <c r="C8221" s="104" t="inlineStr">
        <is>
          <t>P032</t>
        </is>
      </c>
      <c r="D8221" s="159" t="n">
        <v>5382</v>
      </c>
      <c r="E8221" s="160" t="n">
        <v>13294.69</v>
      </c>
      <c r="F8221" s="160" t="n">
        <v>3014.53</v>
      </c>
    </row>
    <row r="8222">
      <c r="A8222" s="104" t="inlineStr">
        <is>
          <t>2025/26</t>
        </is>
      </c>
      <c r="B8222" s="104" t="inlineStr">
        <is>
          <t>HC-078</t>
        </is>
      </c>
      <c r="C8222" s="104" t="inlineStr">
        <is>
          <t>P033</t>
        </is>
      </c>
      <c r="D8222" s="159" t="n">
        <v>3462</v>
      </c>
      <c r="E8222" s="160" t="n">
        <v>11183.88</v>
      </c>
      <c r="F8222" s="160" t="n">
        <v>2898.09</v>
      </c>
    </row>
    <row r="8223">
      <c r="A8223" s="104" t="inlineStr">
        <is>
          <t>2025/26</t>
        </is>
      </c>
      <c r="B8223" s="104" t="inlineStr">
        <is>
          <t>HC-078</t>
        </is>
      </c>
      <c r="C8223" s="104" t="inlineStr">
        <is>
          <t>P034</t>
        </is>
      </c>
      <c r="D8223" s="159" t="n">
        <v>2524</v>
      </c>
      <c r="E8223" s="160" t="n">
        <v>11032.79</v>
      </c>
      <c r="F8223" s="160" t="n">
        <v>3454.74</v>
      </c>
    </row>
    <row r="8224">
      <c r="A8224" s="104" t="inlineStr">
        <is>
          <t>2025/26</t>
        </is>
      </c>
      <c r="B8224" s="104" t="inlineStr">
        <is>
          <t>HC-078</t>
        </is>
      </c>
      <c r="C8224" s="104" t="inlineStr">
        <is>
          <t>P035</t>
        </is>
      </c>
      <c r="D8224" s="159" t="n">
        <v>3164</v>
      </c>
      <c r="E8224" s="160" t="n">
        <v>11720.9</v>
      </c>
      <c r="F8224" s="160" t="n">
        <v>3290.63</v>
      </c>
    </row>
    <row r="8225">
      <c r="A8225" s="104" t="inlineStr">
        <is>
          <t>2025/26</t>
        </is>
      </c>
      <c r="B8225" s="104" t="inlineStr">
        <is>
          <t>HC-078</t>
        </is>
      </c>
      <c r="C8225" s="104" t="inlineStr">
        <is>
          <t>P036</t>
        </is>
      </c>
      <c r="D8225" s="159" t="n">
        <v>2726</v>
      </c>
      <c r="E8225" s="160" t="n">
        <v>10867.44</v>
      </c>
      <c r="F8225" s="160" t="n">
        <v>3168.33</v>
      </c>
    </row>
    <row r="8226">
      <c r="A8226" s="104" t="inlineStr">
        <is>
          <t>2025/26</t>
        </is>
      </c>
      <c r="B8226" s="104" t="inlineStr">
        <is>
          <t>HC-078</t>
        </is>
      </c>
      <c r="C8226" s="104" t="inlineStr">
        <is>
          <t>P037</t>
        </is>
      </c>
      <c r="D8226" s="159" t="n">
        <v>3842</v>
      </c>
      <c r="E8226" s="160" t="n">
        <v>13871.61</v>
      </c>
      <c r="F8226" s="160" t="n">
        <v>4643.44</v>
      </c>
    </row>
    <row r="8227">
      <c r="A8227" s="104" t="inlineStr">
        <is>
          <t>2025/26</t>
        </is>
      </c>
      <c r="B8227" s="104" t="inlineStr">
        <is>
          <t>HC-078</t>
        </is>
      </c>
      <c r="C8227" s="104" t="inlineStr">
        <is>
          <t>P038</t>
        </is>
      </c>
      <c r="D8227" s="159" t="n">
        <v>1945</v>
      </c>
      <c r="E8227" s="160" t="n">
        <v>12752.66</v>
      </c>
      <c r="F8227" s="160" t="n">
        <v>4131.19</v>
      </c>
    </row>
    <row r="8228">
      <c r="A8228" s="104" t="inlineStr">
        <is>
          <t>2025/26</t>
        </is>
      </c>
      <c r="B8228" s="104" t="inlineStr">
        <is>
          <t>HC-078</t>
        </is>
      </c>
      <c r="C8228" s="104" t="inlineStr">
        <is>
          <t>P039</t>
        </is>
      </c>
      <c r="D8228" s="159" t="n">
        <v>2065</v>
      </c>
      <c r="E8228" s="160" t="n">
        <v>13530.65</v>
      </c>
      <c r="F8228" s="160" t="n">
        <v>4528.66</v>
      </c>
    </row>
    <row r="8229">
      <c r="A8229" s="104" t="inlineStr">
        <is>
          <t>2025/26</t>
        </is>
      </c>
      <c r="B8229" s="104" t="inlineStr">
        <is>
          <t>HC-078</t>
        </is>
      </c>
      <c r="C8229" s="104" t="inlineStr">
        <is>
          <t>P040</t>
        </is>
      </c>
      <c r="D8229" s="159" t="n">
        <v>790</v>
      </c>
      <c r="E8229" s="160" t="n">
        <v>6308.81</v>
      </c>
      <c r="F8229" s="160" t="n">
        <v>2041.64</v>
      </c>
    </row>
    <row r="8230">
      <c r="A8230" s="104" t="inlineStr">
        <is>
          <t>2025/26</t>
        </is>
      </c>
      <c r="B8230" s="104" t="inlineStr">
        <is>
          <t>HC-078</t>
        </is>
      </c>
      <c r="C8230" s="104" t="inlineStr">
        <is>
          <t>P041</t>
        </is>
      </c>
      <c r="D8230" s="159" t="n">
        <v>369</v>
      </c>
      <c r="E8230" s="160" t="n">
        <v>4175.43</v>
      </c>
      <c r="F8230" s="160" t="n">
        <v>1622.68</v>
      </c>
    </row>
    <row r="8231">
      <c r="A8231" s="104" t="inlineStr">
        <is>
          <t>2025/26</t>
        </is>
      </c>
      <c r="B8231" s="104" t="inlineStr">
        <is>
          <t>HC-078</t>
        </is>
      </c>
      <c r="C8231" s="104" t="inlineStr">
        <is>
          <t>P042</t>
        </is>
      </c>
      <c r="D8231" s="159" t="n">
        <v>699</v>
      </c>
      <c r="E8231" s="160" t="n">
        <v>2925.73</v>
      </c>
      <c r="F8231" s="160" t="n">
        <v>726.0599999999999</v>
      </c>
    </row>
    <row r="8232">
      <c r="A8232" s="104" t="inlineStr">
        <is>
          <t>2025/26</t>
        </is>
      </c>
      <c r="B8232" s="104" t="inlineStr">
        <is>
          <t>HC-079</t>
        </is>
      </c>
      <c r="C8232" s="104" t="inlineStr">
        <is>
          <t>P001</t>
        </is>
      </c>
      <c r="D8232" s="159" t="n">
        <v>5480</v>
      </c>
      <c r="E8232" s="160" t="n">
        <v>51549.65</v>
      </c>
      <c r="F8232" s="160" t="n">
        <v>18341.45</v>
      </c>
    </row>
    <row r="8233">
      <c r="A8233" s="104" t="inlineStr">
        <is>
          <t>2025/26</t>
        </is>
      </c>
      <c r="B8233" s="104" t="inlineStr">
        <is>
          <t>HC-079</t>
        </is>
      </c>
      <c r="C8233" s="104" t="inlineStr">
        <is>
          <t>P002</t>
        </is>
      </c>
      <c r="D8233" s="159" t="n">
        <v>7625</v>
      </c>
      <c r="E8233" s="160" t="n">
        <v>83313.85000000001</v>
      </c>
      <c r="F8233" s="160" t="n">
        <v>31442.75</v>
      </c>
    </row>
    <row r="8234">
      <c r="A8234" s="104" t="inlineStr">
        <is>
          <t>2025/26</t>
        </is>
      </c>
      <c r="B8234" s="104" t="inlineStr">
        <is>
          <t>HC-079</t>
        </is>
      </c>
      <c r="C8234" s="104" t="inlineStr">
        <is>
          <t>P003</t>
        </is>
      </c>
      <c r="D8234" s="159" t="n">
        <v>11568</v>
      </c>
      <c r="E8234" s="160" t="n">
        <v>81316.46000000001</v>
      </c>
      <c r="F8234" s="160" t="n">
        <v>27188.4</v>
      </c>
    </row>
    <row r="8235">
      <c r="A8235" s="104" t="inlineStr">
        <is>
          <t>2025/26</t>
        </is>
      </c>
      <c r="B8235" s="104" t="inlineStr">
        <is>
          <t>HC-079</t>
        </is>
      </c>
      <c r="C8235" s="104" t="inlineStr">
        <is>
          <t>P004</t>
        </is>
      </c>
      <c r="D8235" s="159" t="n">
        <v>4943</v>
      </c>
      <c r="E8235" s="160" t="n">
        <v>40374.25</v>
      </c>
      <c r="F8235" s="160" t="n">
        <v>13060.01</v>
      </c>
    </row>
    <row r="8236">
      <c r="A8236" s="104" t="inlineStr">
        <is>
          <t>2025/26</t>
        </is>
      </c>
      <c r="B8236" s="104" t="inlineStr">
        <is>
          <t>HC-079</t>
        </is>
      </c>
      <c r="C8236" s="104" t="inlineStr">
        <is>
          <t>P005</t>
        </is>
      </c>
      <c r="D8236" s="159" t="n">
        <v>11107</v>
      </c>
      <c r="E8236" s="160" t="n">
        <v>86538.88</v>
      </c>
      <c r="F8236" s="160" t="n">
        <v>27060.99</v>
      </c>
    </row>
    <row r="8237">
      <c r="A8237" s="104" t="inlineStr">
        <is>
          <t>2025/26</t>
        </is>
      </c>
      <c r="B8237" s="104" t="inlineStr">
        <is>
          <t>HC-079</t>
        </is>
      </c>
      <c r="C8237" s="104" t="inlineStr">
        <is>
          <t>P006</t>
        </is>
      </c>
      <c r="D8237" s="159" t="n">
        <v>10201</v>
      </c>
      <c r="E8237" s="160" t="n">
        <v>86255.38</v>
      </c>
      <c r="F8237" s="160" t="n">
        <v>25117.71</v>
      </c>
    </row>
    <row r="8238">
      <c r="A8238" s="104" t="inlineStr">
        <is>
          <t>2025/26</t>
        </is>
      </c>
      <c r="B8238" s="104" t="inlineStr">
        <is>
          <t>HC-079</t>
        </is>
      </c>
      <c r="C8238" s="104" t="inlineStr">
        <is>
          <t>P007</t>
        </is>
      </c>
      <c r="D8238" s="159" t="n">
        <v>9878</v>
      </c>
      <c r="E8238" s="160" t="n">
        <v>77892.50999999999</v>
      </c>
      <c r="F8238" s="160" t="n">
        <v>21008.05</v>
      </c>
    </row>
    <row r="8239">
      <c r="A8239" s="104" t="inlineStr">
        <is>
          <t>2025/26</t>
        </is>
      </c>
      <c r="B8239" s="104" t="inlineStr">
        <is>
          <t>HC-079</t>
        </is>
      </c>
      <c r="C8239" s="104" t="inlineStr">
        <is>
          <t>P008</t>
        </is>
      </c>
      <c r="D8239" s="159" t="n">
        <v>8061</v>
      </c>
      <c r="E8239" s="160" t="n">
        <v>62027.61</v>
      </c>
      <c r="F8239" s="160" t="n">
        <v>22744.82</v>
      </c>
    </row>
    <row r="8240">
      <c r="A8240" s="104" t="inlineStr">
        <is>
          <t>2025/26</t>
        </is>
      </c>
      <c r="B8240" s="104" t="inlineStr">
        <is>
          <t>HC-079</t>
        </is>
      </c>
      <c r="C8240" s="104" t="inlineStr">
        <is>
          <t>P009</t>
        </is>
      </c>
      <c r="D8240" s="159" t="n">
        <v>324</v>
      </c>
      <c r="E8240" s="160" t="n">
        <v>4277.41</v>
      </c>
      <c r="F8240" s="160" t="n">
        <v>1721.15</v>
      </c>
    </row>
    <row r="8241">
      <c r="A8241" s="104" t="inlineStr">
        <is>
          <t>2025/26</t>
        </is>
      </c>
      <c r="B8241" s="104" t="inlineStr">
        <is>
          <t>HC-079</t>
        </is>
      </c>
      <c r="C8241" s="104" t="inlineStr">
        <is>
          <t>P010</t>
        </is>
      </c>
      <c r="D8241" s="159" t="n">
        <v>10495</v>
      </c>
      <c r="E8241" s="160" t="n">
        <v>64811.86</v>
      </c>
      <c r="F8241" s="160" t="n">
        <v>20968.82</v>
      </c>
    </row>
    <row r="8242">
      <c r="A8242" s="104" t="inlineStr">
        <is>
          <t>2025/26</t>
        </is>
      </c>
      <c r="B8242" s="104" t="inlineStr">
        <is>
          <t>HC-079</t>
        </is>
      </c>
      <c r="C8242" s="104" t="inlineStr">
        <is>
          <t>P011</t>
        </is>
      </c>
      <c r="D8242" s="159" t="n">
        <v>9939</v>
      </c>
      <c r="E8242" s="160" t="n">
        <v>30212.11</v>
      </c>
      <c r="F8242" s="160" t="n">
        <v>7168.41</v>
      </c>
    </row>
    <row r="8243">
      <c r="A8243" s="104" t="inlineStr">
        <is>
          <t>2025/26</t>
        </is>
      </c>
      <c r="B8243" s="104" t="inlineStr">
        <is>
          <t>HC-079</t>
        </is>
      </c>
      <c r="C8243" s="104" t="inlineStr">
        <is>
          <t>P012</t>
        </is>
      </c>
      <c r="D8243" s="159" t="n">
        <v>10674</v>
      </c>
      <c r="E8243" s="160" t="n">
        <v>41569.67</v>
      </c>
      <c r="F8243" s="160" t="n">
        <v>12553.82</v>
      </c>
    </row>
    <row r="8244">
      <c r="A8244" s="104" t="inlineStr">
        <is>
          <t>2025/26</t>
        </is>
      </c>
      <c r="B8244" s="104" t="inlineStr">
        <is>
          <t>HC-079</t>
        </is>
      </c>
      <c r="C8244" s="104" t="inlineStr">
        <is>
          <t>P013</t>
        </is>
      </c>
      <c r="D8244" s="159" t="n">
        <v>11475</v>
      </c>
      <c r="E8244" s="160" t="n">
        <v>41423.94</v>
      </c>
      <c r="F8244" s="160" t="n">
        <v>10720.78</v>
      </c>
    </row>
    <row r="8245">
      <c r="A8245" s="104" t="inlineStr">
        <is>
          <t>2025/26</t>
        </is>
      </c>
      <c r="B8245" s="104" t="inlineStr">
        <is>
          <t>HC-079</t>
        </is>
      </c>
      <c r="C8245" s="104" t="inlineStr">
        <is>
          <t>P014</t>
        </is>
      </c>
      <c r="D8245" s="159" t="n">
        <v>12759</v>
      </c>
      <c r="E8245" s="160" t="n">
        <v>52122.2</v>
      </c>
      <c r="F8245" s="160" t="n">
        <v>14615.8</v>
      </c>
    </row>
    <row r="8246">
      <c r="A8246" s="104" t="inlineStr">
        <is>
          <t>2025/26</t>
        </is>
      </c>
      <c r="B8246" s="104" t="inlineStr">
        <is>
          <t>HC-079</t>
        </is>
      </c>
      <c r="C8246" s="104" t="inlineStr">
        <is>
          <t>P015</t>
        </is>
      </c>
      <c r="D8246" s="159" t="n">
        <v>9036</v>
      </c>
      <c r="E8246" s="160" t="n">
        <v>44646.88</v>
      </c>
      <c r="F8246" s="160" t="n">
        <v>14927.59</v>
      </c>
    </row>
    <row r="8247">
      <c r="A8247" s="104" t="inlineStr">
        <is>
          <t>2025/26</t>
        </is>
      </c>
      <c r="B8247" s="104" t="inlineStr">
        <is>
          <t>HC-079</t>
        </is>
      </c>
      <c r="C8247" s="104" t="inlineStr">
        <is>
          <t>P016</t>
        </is>
      </c>
      <c r="D8247" s="159" t="n">
        <v>4789</v>
      </c>
      <c r="E8247" s="160" t="n">
        <v>30943.22</v>
      </c>
      <c r="F8247" s="160" t="n">
        <v>9676.049999999999</v>
      </c>
    </row>
    <row r="8248">
      <c r="A8248" s="104" t="inlineStr">
        <is>
          <t>2025/26</t>
        </is>
      </c>
      <c r="B8248" s="104" t="inlineStr">
        <is>
          <t>HC-079</t>
        </is>
      </c>
      <c r="C8248" s="104" t="inlineStr">
        <is>
          <t>P017</t>
        </is>
      </c>
      <c r="D8248" s="159" t="n">
        <v>4260</v>
      </c>
      <c r="E8248" s="160" t="n">
        <v>30362.31</v>
      </c>
      <c r="F8248" s="160" t="n">
        <v>10476.16</v>
      </c>
    </row>
    <row r="8249">
      <c r="A8249" s="104" t="inlineStr">
        <is>
          <t>2025/26</t>
        </is>
      </c>
      <c r="B8249" s="104" t="inlineStr">
        <is>
          <t>HC-079</t>
        </is>
      </c>
      <c r="C8249" s="104" t="inlineStr">
        <is>
          <t>P018</t>
        </is>
      </c>
      <c r="D8249" s="159" t="n">
        <v>9855</v>
      </c>
      <c r="E8249" s="160" t="n">
        <v>27146.38</v>
      </c>
      <c r="F8249" s="160" t="n">
        <v>5855.25</v>
      </c>
    </row>
    <row r="8250">
      <c r="A8250" s="104" t="inlineStr">
        <is>
          <t>2025/26</t>
        </is>
      </c>
      <c r="B8250" s="104" t="inlineStr">
        <is>
          <t>HC-079</t>
        </is>
      </c>
      <c r="C8250" s="104" t="inlineStr">
        <is>
          <t>P019</t>
        </is>
      </c>
      <c r="D8250" s="159" t="n">
        <v>12914</v>
      </c>
      <c r="E8250" s="160" t="n">
        <v>34347.64</v>
      </c>
      <c r="F8250" s="160" t="n">
        <v>8889.08</v>
      </c>
    </row>
    <row r="8251">
      <c r="A8251" s="104" t="inlineStr">
        <is>
          <t>2025/26</t>
        </is>
      </c>
      <c r="B8251" s="104" t="inlineStr">
        <is>
          <t>HC-079</t>
        </is>
      </c>
      <c r="C8251" s="104" t="inlineStr">
        <is>
          <t>P020</t>
        </is>
      </c>
      <c r="D8251" s="159" t="n">
        <v>8175</v>
      </c>
      <c r="E8251" s="160" t="n">
        <v>21746.98</v>
      </c>
      <c r="F8251" s="160" t="n">
        <v>5629.74</v>
      </c>
    </row>
    <row r="8252">
      <c r="A8252" s="104" t="inlineStr">
        <is>
          <t>2025/26</t>
        </is>
      </c>
      <c r="B8252" s="104" t="inlineStr">
        <is>
          <t>HC-079</t>
        </is>
      </c>
      <c r="C8252" s="104" t="inlineStr">
        <is>
          <t>P021</t>
        </is>
      </c>
      <c r="D8252" s="159" t="n">
        <v>12262</v>
      </c>
      <c r="E8252" s="160" t="n">
        <v>41935.94</v>
      </c>
      <c r="F8252" s="160" t="n">
        <v>11758.37</v>
      </c>
    </row>
    <row r="8253">
      <c r="A8253" s="104" t="inlineStr">
        <is>
          <t>2025/26</t>
        </is>
      </c>
      <c r="B8253" s="104" t="inlineStr">
        <is>
          <t>HC-079</t>
        </is>
      </c>
      <c r="C8253" s="104" t="inlineStr">
        <is>
          <t>P022</t>
        </is>
      </c>
      <c r="D8253" s="159" t="n">
        <v>10541</v>
      </c>
      <c r="E8253" s="160" t="n">
        <v>34048.5</v>
      </c>
      <c r="F8253" s="160" t="n">
        <v>9179.41</v>
      </c>
    </row>
    <row r="8254">
      <c r="A8254" s="104" t="inlineStr">
        <is>
          <t>2025/26</t>
        </is>
      </c>
      <c r="B8254" s="104" t="inlineStr">
        <is>
          <t>HC-079</t>
        </is>
      </c>
      <c r="C8254" s="104" t="inlineStr">
        <is>
          <t>P023</t>
        </is>
      </c>
      <c r="D8254" s="159" t="n">
        <v>12204</v>
      </c>
      <c r="E8254" s="160" t="n">
        <v>25506.89</v>
      </c>
      <c r="F8254" s="160" t="n">
        <v>4953.41</v>
      </c>
    </row>
    <row r="8255">
      <c r="A8255" s="104" t="inlineStr">
        <is>
          <t>2025/26</t>
        </is>
      </c>
      <c r="B8255" s="104" t="inlineStr">
        <is>
          <t>HC-079</t>
        </is>
      </c>
      <c r="C8255" s="104" t="inlineStr">
        <is>
          <t>P024</t>
        </is>
      </c>
      <c r="D8255" s="159" t="n">
        <v>14168</v>
      </c>
      <c r="E8255" s="160" t="n">
        <v>32304.4</v>
      </c>
      <c r="F8255" s="160" t="n">
        <v>6618.92</v>
      </c>
    </row>
    <row r="8256">
      <c r="A8256" s="104" t="inlineStr">
        <is>
          <t>2025/26</t>
        </is>
      </c>
      <c r="B8256" s="104" t="inlineStr">
        <is>
          <t>HC-079</t>
        </is>
      </c>
      <c r="C8256" s="104" t="inlineStr">
        <is>
          <t>P025</t>
        </is>
      </c>
      <c r="D8256" s="159" t="n">
        <v>11310</v>
      </c>
      <c r="E8256" s="160" t="n">
        <v>45126.64</v>
      </c>
      <c r="F8256" s="160" t="n">
        <v>16544.73</v>
      </c>
    </row>
    <row r="8257">
      <c r="A8257" s="104" t="inlineStr">
        <is>
          <t>2025/26</t>
        </is>
      </c>
      <c r="B8257" s="104" t="inlineStr">
        <is>
          <t>HC-079</t>
        </is>
      </c>
      <c r="C8257" s="104" t="inlineStr">
        <is>
          <t>P026</t>
        </is>
      </c>
      <c r="D8257" s="159" t="n">
        <v>6888</v>
      </c>
      <c r="E8257" s="160" t="n">
        <v>32067.01</v>
      </c>
      <c r="F8257" s="160" t="n">
        <v>10376.1</v>
      </c>
    </row>
    <row r="8258">
      <c r="A8258" s="104" t="inlineStr">
        <is>
          <t>2025/26</t>
        </is>
      </c>
      <c r="B8258" s="104" t="inlineStr">
        <is>
          <t>HC-079</t>
        </is>
      </c>
      <c r="C8258" s="104" t="inlineStr">
        <is>
          <t>P027</t>
        </is>
      </c>
      <c r="D8258" s="159" t="n">
        <v>5554</v>
      </c>
      <c r="E8258" s="160" t="n">
        <v>25862.19</v>
      </c>
      <c r="F8258" s="160" t="n">
        <v>8367.040000000001</v>
      </c>
    </row>
    <row r="8259">
      <c r="A8259" s="104" t="inlineStr">
        <is>
          <t>2025/26</t>
        </is>
      </c>
      <c r="B8259" s="104" t="inlineStr">
        <is>
          <t>HC-079</t>
        </is>
      </c>
      <c r="C8259" s="104" t="inlineStr">
        <is>
          <t>P028</t>
        </is>
      </c>
      <c r="D8259" s="159" t="n">
        <v>7935</v>
      </c>
      <c r="E8259" s="160" t="n">
        <v>39196.47</v>
      </c>
      <c r="F8259" s="160" t="n">
        <v>13525.79</v>
      </c>
    </row>
    <row r="8260">
      <c r="A8260" s="104" t="inlineStr">
        <is>
          <t>2025/26</t>
        </is>
      </c>
      <c r="B8260" s="104" t="inlineStr">
        <is>
          <t>HC-079</t>
        </is>
      </c>
      <c r="C8260" s="104" t="inlineStr">
        <is>
          <t>P029</t>
        </is>
      </c>
      <c r="D8260" s="159" t="n">
        <v>19308</v>
      </c>
      <c r="E8260" s="160" t="n">
        <v>38517.22</v>
      </c>
      <c r="F8260" s="160" t="n">
        <v>5816.83</v>
      </c>
    </row>
    <row r="8261">
      <c r="A8261" s="104" t="inlineStr">
        <is>
          <t>2025/26</t>
        </is>
      </c>
      <c r="B8261" s="104" t="inlineStr">
        <is>
          <t>HC-079</t>
        </is>
      </c>
      <c r="C8261" s="104" t="inlineStr">
        <is>
          <t>P030</t>
        </is>
      </c>
      <c r="D8261" s="159" t="n">
        <v>10321</v>
      </c>
      <c r="E8261" s="160" t="n">
        <v>32354.47</v>
      </c>
      <c r="F8261" s="160" t="n">
        <v>6282.4</v>
      </c>
    </row>
    <row r="8262">
      <c r="A8262" s="104" t="inlineStr">
        <is>
          <t>2025/26</t>
        </is>
      </c>
      <c r="B8262" s="104" t="inlineStr">
        <is>
          <t>HC-079</t>
        </is>
      </c>
      <c r="C8262" s="104" t="inlineStr">
        <is>
          <t>P031</t>
        </is>
      </c>
      <c r="D8262" s="159" t="n">
        <v>4738</v>
      </c>
      <c r="E8262" s="160" t="n">
        <v>24759.38</v>
      </c>
      <c r="F8262" s="160" t="n">
        <v>7474.86</v>
      </c>
    </row>
    <row r="8263">
      <c r="A8263" s="104" t="inlineStr">
        <is>
          <t>2025/26</t>
        </is>
      </c>
      <c r="B8263" s="104" t="inlineStr">
        <is>
          <t>HC-079</t>
        </is>
      </c>
      <c r="C8263" s="104" t="inlineStr">
        <is>
          <t>P032</t>
        </is>
      </c>
      <c r="D8263" s="159" t="n">
        <v>5761</v>
      </c>
      <c r="E8263" s="160" t="n">
        <v>14230.95</v>
      </c>
      <c r="F8263" s="160" t="n">
        <v>3223.11</v>
      </c>
    </row>
    <row r="8264">
      <c r="A8264" s="104" t="inlineStr">
        <is>
          <t>2025/26</t>
        </is>
      </c>
      <c r="B8264" s="104" t="inlineStr">
        <is>
          <t>HC-079</t>
        </is>
      </c>
      <c r="C8264" s="104" t="inlineStr">
        <is>
          <t>P033</t>
        </is>
      </c>
      <c r="D8264" s="159" t="n">
        <v>4159</v>
      </c>
      <c r="E8264" s="160" t="n">
        <v>13430.99</v>
      </c>
      <c r="F8264" s="160" t="n">
        <v>3477.9</v>
      </c>
    </row>
    <row r="8265">
      <c r="A8265" s="104" t="inlineStr">
        <is>
          <t>2025/26</t>
        </is>
      </c>
      <c r="B8265" s="104" t="inlineStr">
        <is>
          <t>HC-079</t>
        </is>
      </c>
      <c r="C8265" s="104" t="inlineStr">
        <is>
          <t>P034</t>
        </is>
      </c>
      <c r="D8265" s="159" t="n">
        <v>2659</v>
      </c>
      <c r="E8265" s="160" t="n">
        <v>11616.58</v>
      </c>
      <c r="F8265" s="160" t="n">
        <v>3633.68</v>
      </c>
    </row>
    <row r="8266">
      <c r="A8266" s="104" t="inlineStr">
        <is>
          <t>2025/26</t>
        </is>
      </c>
      <c r="B8266" s="104" t="inlineStr">
        <is>
          <t>HC-079</t>
        </is>
      </c>
      <c r="C8266" s="104" t="inlineStr">
        <is>
          <t>P035</t>
        </is>
      </c>
      <c r="D8266" s="159" t="n">
        <v>3749</v>
      </c>
      <c r="E8266" s="160" t="n">
        <v>13888.79</v>
      </c>
      <c r="F8266" s="160" t="n">
        <v>3894.01</v>
      </c>
    </row>
    <row r="8267">
      <c r="A8267" s="104" t="inlineStr">
        <is>
          <t>2025/26</t>
        </is>
      </c>
      <c r="B8267" s="104" t="inlineStr">
        <is>
          <t>HC-079</t>
        </is>
      </c>
      <c r="C8267" s="104" t="inlineStr">
        <is>
          <t>P036</t>
        </is>
      </c>
      <c r="D8267" s="159" t="n">
        <v>2869</v>
      </c>
      <c r="E8267" s="160" t="n">
        <v>11446.49</v>
      </c>
      <c r="F8267" s="160" t="n">
        <v>3333.3</v>
      </c>
    </row>
    <row r="8268">
      <c r="A8268" s="104" t="inlineStr">
        <is>
          <t>2025/26</t>
        </is>
      </c>
      <c r="B8268" s="104" t="inlineStr">
        <is>
          <t>HC-079</t>
        </is>
      </c>
      <c r="C8268" s="104" t="inlineStr">
        <is>
          <t>P037</t>
        </is>
      </c>
      <c r="D8268" s="159" t="n">
        <v>4320</v>
      </c>
      <c r="E8268" s="160" t="n">
        <v>15601.18</v>
      </c>
      <c r="F8268" s="160" t="n">
        <v>5216.7</v>
      </c>
    </row>
    <row r="8269">
      <c r="A8269" s="104" t="inlineStr">
        <is>
          <t>2025/26</t>
        </is>
      </c>
      <c r="B8269" s="104" t="inlineStr">
        <is>
          <t>HC-079</t>
        </is>
      </c>
      <c r="C8269" s="104" t="inlineStr">
        <is>
          <t>P038</t>
        </is>
      </c>
      <c r="D8269" s="159" t="n">
        <v>2081</v>
      </c>
      <c r="E8269" s="160" t="n">
        <v>13629.21</v>
      </c>
      <c r="F8269" s="160" t="n">
        <v>4409.29</v>
      </c>
    </row>
    <row r="8270">
      <c r="A8270" s="104" t="inlineStr">
        <is>
          <t>2025/26</t>
        </is>
      </c>
      <c r="B8270" s="104" t="inlineStr">
        <is>
          <t>HC-079</t>
        </is>
      </c>
      <c r="C8270" s="104" t="inlineStr">
        <is>
          <t>P039</t>
        </is>
      </c>
      <c r="D8270" s="159" t="n">
        <v>2323</v>
      </c>
      <c r="E8270" s="160" t="n">
        <v>15220.33</v>
      </c>
      <c r="F8270" s="160" t="n">
        <v>5089.56</v>
      </c>
    </row>
    <row r="8271">
      <c r="A8271" s="104" t="inlineStr">
        <is>
          <t>2025/26</t>
        </is>
      </c>
      <c r="B8271" s="104" t="inlineStr">
        <is>
          <t>HC-079</t>
        </is>
      </c>
      <c r="C8271" s="104" t="inlineStr">
        <is>
          <t>P040</t>
        </is>
      </c>
      <c r="D8271" s="159" t="n">
        <v>829</v>
      </c>
      <c r="E8271" s="160" t="n">
        <v>6610.32</v>
      </c>
      <c r="F8271" s="160" t="n">
        <v>2138.99</v>
      </c>
    </row>
    <row r="8272">
      <c r="A8272" s="104" t="inlineStr">
        <is>
          <t>2025/26</t>
        </is>
      </c>
      <c r="B8272" s="104" t="inlineStr">
        <is>
          <t>HC-079</t>
        </is>
      </c>
      <c r="C8272" s="104" t="inlineStr">
        <is>
          <t>P041</t>
        </is>
      </c>
      <c r="D8272" s="159" t="n">
        <v>427</v>
      </c>
      <c r="E8272" s="160" t="n">
        <v>4833.22</v>
      </c>
      <c r="F8272" s="160" t="n">
        <v>1878.6</v>
      </c>
    </row>
    <row r="8273">
      <c r="A8273" s="104" t="inlineStr">
        <is>
          <t>2025/26</t>
        </is>
      </c>
      <c r="B8273" s="104" t="inlineStr">
        <is>
          <t>HC-079</t>
        </is>
      </c>
      <c r="C8273" s="104" t="inlineStr">
        <is>
          <t>P042</t>
        </is>
      </c>
      <c r="D8273" s="159" t="n">
        <v>737</v>
      </c>
      <c r="E8273" s="160" t="n">
        <v>3081.18</v>
      </c>
      <c r="F8273" s="160" t="n">
        <v>765.22</v>
      </c>
    </row>
    <row r="8274">
      <c r="A8274" s="104" t="inlineStr">
        <is>
          <t>2025/26</t>
        </is>
      </c>
      <c r="B8274" s="104" t="inlineStr">
        <is>
          <t>HC-080</t>
        </is>
      </c>
      <c r="C8274" s="104" t="inlineStr">
        <is>
          <t>P001</t>
        </is>
      </c>
      <c r="D8274" s="159" t="n">
        <v>4048</v>
      </c>
      <c r="E8274" s="160" t="n">
        <v>38085.81</v>
      </c>
      <c r="F8274" s="160" t="n">
        <v>13548.69</v>
      </c>
    </row>
    <row r="8275">
      <c r="A8275" s="104" t="inlineStr">
        <is>
          <t>2025/26</t>
        </is>
      </c>
      <c r="B8275" s="104" t="inlineStr">
        <is>
          <t>HC-080</t>
        </is>
      </c>
      <c r="C8275" s="104" t="inlineStr">
        <is>
          <t>P002</t>
        </is>
      </c>
      <c r="D8275" s="159" t="n">
        <v>5734</v>
      </c>
      <c r="E8275" s="160" t="n">
        <v>62635.39</v>
      </c>
      <c r="F8275" s="160" t="n">
        <v>23638.37</v>
      </c>
    </row>
    <row r="8276">
      <c r="A8276" s="104" t="inlineStr">
        <is>
          <t>2025/26</t>
        </is>
      </c>
      <c r="B8276" s="104" t="inlineStr">
        <is>
          <t>HC-080</t>
        </is>
      </c>
      <c r="C8276" s="104" t="inlineStr">
        <is>
          <t>P003</t>
        </is>
      </c>
      <c r="D8276" s="159" t="n">
        <v>7877</v>
      </c>
      <c r="E8276" s="160" t="n">
        <v>55372.14</v>
      </c>
      <c r="F8276" s="160" t="n">
        <v>18509.93</v>
      </c>
    </row>
    <row r="8277">
      <c r="A8277" s="104" t="inlineStr">
        <is>
          <t>2025/26</t>
        </is>
      </c>
      <c r="B8277" s="104" t="inlineStr">
        <is>
          <t>HC-080</t>
        </is>
      </c>
      <c r="C8277" s="104" t="inlineStr">
        <is>
          <t>P004</t>
        </is>
      </c>
      <c r="D8277" s="159" t="n">
        <v>3396</v>
      </c>
      <c r="E8277" s="160" t="n">
        <v>27738.03</v>
      </c>
      <c r="F8277" s="160" t="n">
        <v>8970.6</v>
      </c>
    </row>
    <row r="8278">
      <c r="A8278" s="104" t="inlineStr">
        <is>
          <t>2025/26</t>
        </is>
      </c>
      <c r="B8278" s="104" t="inlineStr">
        <is>
          <t>HC-080</t>
        </is>
      </c>
      <c r="C8278" s="104" t="inlineStr">
        <is>
          <t>P005</t>
        </is>
      </c>
      <c r="D8278" s="159" t="n">
        <v>7390</v>
      </c>
      <c r="E8278" s="160" t="n">
        <v>57579.08</v>
      </c>
      <c r="F8278" s="160" t="n">
        <v>18002.05</v>
      </c>
    </row>
    <row r="8279">
      <c r="A8279" s="104" t="inlineStr">
        <is>
          <t>2025/26</t>
        </is>
      </c>
      <c r="B8279" s="104" t="inlineStr">
        <is>
          <t>HC-080</t>
        </is>
      </c>
      <c r="C8279" s="104" t="inlineStr">
        <is>
          <t>P006</t>
        </is>
      </c>
      <c r="D8279" s="159" t="n">
        <v>6939</v>
      </c>
      <c r="E8279" s="160" t="n">
        <v>58663.22</v>
      </c>
      <c r="F8279" s="160" t="n">
        <v>17078.28</v>
      </c>
    </row>
    <row r="8280">
      <c r="A8280" s="104" t="inlineStr">
        <is>
          <t>2025/26</t>
        </is>
      </c>
      <c r="B8280" s="104" t="inlineStr">
        <is>
          <t>HC-080</t>
        </is>
      </c>
      <c r="C8280" s="104" t="inlineStr">
        <is>
          <t>P007</t>
        </is>
      </c>
      <c r="D8280" s="159" t="n">
        <v>7424</v>
      </c>
      <c r="E8280" s="160" t="n">
        <v>58546.44</v>
      </c>
      <c r="F8280" s="160" t="n">
        <v>15782.73</v>
      </c>
    </row>
    <row r="8281">
      <c r="A8281" s="104" t="inlineStr">
        <is>
          <t>2025/26</t>
        </is>
      </c>
      <c r="B8281" s="104" t="inlineStr">
        <is>
          <t>HC-080</t>
        </is>
      </c>
      <c r="C8281" s="104" t="inlineStr">
        <is>
          <t>P008</t>
        </is>
      </c>
      <c r="D8281" s="159" t="n">
        <v>6307</v>
      </c>
      <c r="E8281" s="160" t="n">
        <v>48542.66</v>
      </c>
      <c r="F8281" s="160" t="n">
        <v>17793.58</v>
      </c>
    </row>
    <row r="8282">
      <c r="A8282" s="104" t="inlineStr">
        <is>
          <t>2025/26</t>
        </is>
      </c>
      <c r="B8282" s="104" t="inlineStr">
        <is>
          <t>HC-080</t>
        </is>
      </c>
      <c r="C8282" s="104" t="inlineStr">
        <is>
          <t>P009</t>
        </is>
      </c>
      <c r="D8282" s="159" t="n">
        <v>207</v>
      </c>
      <c r="E8282" s="160" t="n">
        <v>2731.3</v>
      </c>
      <c r="F8282" s="160" t="n">
        <v>1104.57</v>
      </c>
    </row>
    <row r="8283">
      <c r="A8283" s="104" t="inlineStr">
        <is>
          <t>2025/26</t>
        </is>
      </c>
      <c r="B8283" s="104" t="inlineStr">
        <is>
          <t>HC-080</t>
        </is>
      </c>
      <c r="C8283" s="104" t="inlineStr">
        <is>
          <t>P010</t>
        </is>
      </c>
      <c r="D8283" s="159" t="n">
        <v>7450</v>
      </c>
      <c r="E8283" s="160" t="n">
        <v>46011.36</v>
      </c>
      <c r="F8283" s="160" t="n">
        <v>14880.52</v>
      </c>
    </row>
    <row r="8284">
      <c r="A8284" s="104" t="inlineStr">
        <is>
          <t>2025/26</t>
        </is>
      </c>
      <c r="B8284" s="104" t="inlineStr">
        <is>
          <t>HC-080</t>
        </is>
      </c>
      <c r="C8284" s="104" t="inlineStr">
        <is>
          <t>P011</t>
        </is>
      </c>
      <c r="D8284" s="159" t="n">
        <v>7065</v>
      </c>
      <c r="E8284" s="160" t="n">
        <v>21477.79</v>
      </c>
      <c r="F8284" s="160" t="n">
        <v>5095.4</v>
      </c>
    </row>
    <row r="8285">
      <c r="A8285" s="104" t="inlineStr">
        <is>
          <t>2025/26</t>
        </is>
      </c>
      <c r="B8285" s="104" t="inlineStr">
        <is>
          <t>HC-080</t>
        </is>
      </c>
      <c r="C8285" s="104" t="inlineStr">
        <is>
          <t>P012</t>
        </is>
      </c>
      <c r="D8285" s="159" t="n">
        <v>7892</v>
      </c>
      <c r="E8285" s="160" t="n">
        <v>30738</v>
      </c>
      <c r="F8285" s="160" t="n">
        <v>9279.459999999999</v>
      </c>
    </row>
    <row r="8286">
      <c r="A8286" s="104" t="inlineStr">
        <is>
          <t>2025/26</t>
        </is>
      </c>
      <c r="B8286" s="104" t="inlineStr">
        <is>
          <t>HC-080</t>
        </is>
      </c>
      <c r="C8286" s="104" t="inlineStr">
        <is>
          <t>P013</t>
        </is>
      </c>
      <c r="D8286" s="159" t="n">
        <v>8158</v>
      </c>
      <c r="E8286" s="160" t="n">
        <v>29445.69</v>
      </c>
      <c r="F8286" s="160" t="n">
        <v>7620.53</v>
      </c>
    </row>
    <row r="8287">
      <c r="A8287" s="104" t="inlineStr">
        <is>
          <t>2025/26</t>
        </is>
      </c>
      <c r="B8287" s="104" t="inlineStr">
        <is>
          <t>HC-080</t>
        </is>
      </c>
      <c r="C8287" s="104" t="inlineStr">
        <is>
          <t>P014</t>
        </is>
      </c>
      <c r="D8287" s="159" t="n">
        <v>8821</v>
      </c>
      <c r="E8287" s="160" t="n">
        <v>36036.16</v>
      </c>
      <c r="F8287" s="160" t="n">
        <v>10103.42</v>
      </c>
    </row>
    <row r="8288">
      <c r="A8288" s="104" t="inlineStr">
        <is>
          <t>2025/26</t>
        </is>
      </c>
      <c r="B8288" s="104" t="inlineStr">
        <is>
          <t>HC-080</t>
        </is>
      </c>
      <c r="C8288" s="104" t="inlineStr">
        <is>
          <t>P015</t>
        </is>
      </c>
      <c r="D8288" s="159" t="n">
        <v>6525</v>
      </c>
      <c r="E8288" s="160" t="n">
        <v>32242.41</v>
      </c>
      <c r="F8288" s="160" t="n">
        <v>10774.4</v>
      </c>
    </row>
    <row r="8289">
      <c r="A8289" s="104" t="inlineStr">
        <is>
          <t>2025/26</t>
        </is>
      </c>
      <c r="B8289" s="104" t="inlineStr">
        <is>
          <t>HC-080</t>
        </is>
      </c>
      <c r="C8289" s="104" t="inlineStr">
        <is>
          <t>P016</t>
        </is>
      </c>
      <c r="D8289" s="159" t="n">
        <v>3541</v>
      </c>
      <c r="E8289" s="160" t="n">
        <v>22876.22</v>
      </c>
      <c r="F8289" s="160" t="n">
        <v>7154.01</v>
      </c>
    </row>
    <row r="8290">
      <c r="A8290" s="104" t="inlineStr">
        <is>
          <t>2025/26</t>
        </is>
      </c>
      <c r="B8290" s="104" t="inlineStr">
        <is>
          <t>HC-080</t>
        </is>
      </c>
      <c r="C8290" s="104" t="inlineStr">
        <is>
          <t>P017</t>
        </is>
      </c>
      <c r="D8290" s="159" t="n">
        <v>3215</v>
      </c>
      <c r="E8290" s="160" t="n">
        <v>22906.01</v>
      </c>
      <c r="F8290" s="160" t="n">
        <v>7903.46</v>
      </c>
    </row>
    <row r="8291">
      <c r="A8291" s="104" t="inlineStr">
        <is>
          <t>2025/26</t>
        </is>
      </c>
      <c r="B8291" s="104" t="inlineStr">
        <is>
          <t>HC-080</t>
        </is>
      </c>
      <c r="C8291" s="104" t="inlineStr">
        <is>
          <t>P018</t>
        </is>
      </c>
      <c r="D8291" s="159" t="n">
        <v>7311</v>
      </c>
      <c r="E8291" s="160" t="n">
        <v>20143.43</v>
      </c>
      <c r="F8291" s="160" t="n">
        <v>4344.08</v>
      </c>
    </row>
    <row r="8292">
      <c r="A8292" s="104" t="inlineStr">
        <is>
          <t>2025/26</t>
        </is>
      </c>
      <c r="B8292" s="104" t="inlineStr">
        <is>
          <t>HC-080</t>
        </is>
      </c>
      <c r="C8292" s="104" t="inlineStr">
        <is>
          <t>P019</t>
        </is>
      </c>
      <c r="D8292" s="159" t="n">
        <v>8863</v>
      </c>
      <c r="E8292" s="160" t="n">
        <v>23574.24</v>
      </c>
      <c r="F8292" s="160" t="n">
        <v>6100.25</v>
      </c>
    </row>
    <row r="8293">
      <c r="A8293" s="104" t="inlineStr">
        <is>
          <t>2025/26</t>
        </is>
      </c>
      <c r="B8293" s="104" t="inlineStr">
        <is>
          <t>HC-080</t>
        </is>
      </c>
      <c r="C8293" s="104" t="inlineStr">
        <is>
          <t>P020</t>
        </is>
      </c>
      <c r="D8293" s="159" t="n">
        <v>6082</v>
      </c>
      <c r="E8293" s="160" t="n">
        <v>16178.26</v>
      </c>
      <c r="F8293" s="160" t="n">
        <v>4186.54</v>
      </c>
    </row>
    <row r="8294">
      <c r="A8294" s="104" t="inlineStr">
        <is>
          <t>2025/26</t>
        </is>
      </c>
      <c r="B8294" s="104" t="inlineStr">
        <is>
          <t>HC-080</t>
        </is>
      </c>
      <c r="C8294" s="104" t="inlineStr">
        <is>
          <t>P021</t>
        </is>
      </c>
      <c r="D8294" s="159" t="n">
        <v>8734</v>
      </c>
      <c r="E8294" s="160" t="n">
        <v>29863.77</v>
      </c>
      <c r="F8294" s="160" t="n">
        <v>8370.09</v>
      </c>
    </row>
    <row r="8295">
      <c r="A8295" s="104" t="inlineStr">
        <is>
          <t>2025/26</t>
        </is>
      </c>
      <c r="B8295" s="104" t="inlineStr">
        <is>
          <t>HC-080</t>
        </is>
      </c>
      <c r="C8295" s="104" t="inlineStr">
        <is>
          <t>P022</t>
        </is>
      </c>
      <c r="D8295" s="159" t="n">
        <v>7722</v>
      </c>
      <c r="E8295" s="160" t="n">
        <v>24939.36</v>
      </c>
      <c r="F8295" s="160" t="n">
        <v>6723.6</v>
      </c>
    </row>
    <row r="8296">
      <c r="A8296" s="104" t="inlineStr">
        <is>
          <t>2025/26</t>
        </is>
      </c>
      <c r="B8296" s="104" t="inlineStr">
        <is>
          <t>HC-080</t>
        </is>
      </c>
      <c r="C8296" s="104" t="inlineStr">
        <is>
          <t>P023</t>
        </is>
      </c>
      <c r="D8296" s="159" t="n">
        <v>8514</v>
      </c>
      <c r="E8296" s="160" t="n">
        <v>17793.48</v>
      </c>
      <c r="F8296" s="160" t="n">
        <v>3453.54</v>
      </c>
    </row>
    <row r="8297">
      <c r="A8297" s="104" t="inlineStr">
        <is>
          <t>2025/26</t>
        </is>
      </c>
      <c r="B8297" s="104" t="inlineStr">
        <is>
          <t>HC-080</t>
        </is>
      </c>
      <c r="C8297" s="104" t="inlineStr">
        <is>
          <t>P024</t>
        </is>
      </c>
      <c r="D8297" s="159" t="n">
        <v>9489</v>
      </c>
      <c r="E8297" s="160" t="n">
        <v>21636.37</v>
      </c>
      <c r="F8297" s="160" t="n">
        <v>4432.09</v>
      </c>
    </row>
    <row r="8298">
      <c r="A8298" s="104" t="inlineStr">
        <is>
          <t>2025/26</t>
        </is>
      </c>
      <c r="B8298" s="104" t="inlineStr">
        <is>
          <t>HC-080</t>
        </is>
      </c>
      <c r="C8298" s="104" t="inlineStr">
        <is>
          <t>P025</t>
        </is>
      </c>
      <c r="D8298" s="159" t="n">
        <v>7925</v>
      </c>
      <c r="E8298" s="160" t="n">
        <v>31626.67</v>
      </c>
      <c r="F8298" s="160" t="n">
        <v>11593.78</v>
      </c>
    </row>
    <row r="8299">
      <c r="A8299" s="104" t="inlineStr">
        <is>
          <t>2025/26</t>
        </is>
      </c>
      <c r="B8299" s="104" t="inlineStr">
        <is>
          <t>HC-080</t>
        </is>
      </c>
      <c r="C8299" s="104" t="inlineStr">
        <is>
          <t>P026</t>
        </is>
      </c>
      <c r="D8299" s="159" t="n">
        <v>4775</v>
      </c>
      <c r="E8299" s="160" t="n">
        <v>22227.86</v>
      </c>
      <c r="F8299" s="160" t="n">
        <v>7191.31</v>
      </c>
    </row>
    <row r="8300">
      <c r="A8300" s="104" t="inlineStr">
        <is>
          <t>2025/26</t>
        </is>
      </c>
      <c r="B8300" s="104" t="inlineStr">
        <is>
          <t>HC-080</t>
        </is>
      </c>
      <c r="C8300" s="104" t="inlineStr">
        <is>
          <t>P027</t>
        </is>
      </c>
      <c r="D8300" s="159" t="n">
        <v>3871</v>
      </c>
      <c r="E8300" s="160" t="n">
        <v>18024.21</v>
      </c>
      <c r="F8300" s="160" t="n">
        <v>5829.14</v>
      </c>
    </row>
    <row r="8301">
      <c r="A8301" s="104" t="inlineStr">
        <is>
          <t>2025/26</t>
        </is>
      </c>
      <c r="B8301" s="104" t="inlineStr">
        <is>
          <t>HC-080</t>
        </is>
      </c>
      <c r="C8301" s="104" t="inlineStr">
        <is>
          <t>P028</t>
        </is>
      </c>
      <c r="D8301" s="159" t="n">
        <v>5488</v>
      </c>
      <c r="E8301" s="160" t="n">
        <v>27109.01</v>
      </c>
      <c r="F8301" s="160" t="n">
        <v>9353.1</v>
      </c>
    </row>
    <row r="8302">
      <c r="A8302" s="104" t="inlineStr">
        <is>
          <t>2025/26</t>
        </is>
      </c>
      <c r="B8302" s="104" t="inlineStr">
        <is>
          <t>HC-080</t>
        </is>
      </c>
      <c r="C8302" s="104" t="inlineStr">
        <is>
          <t>P029</t>
        </is>
      </c>
      <c r="D8302" s="159" t="n">
        <v>13655</v>
      </c>
      <c r="E8302" s="160" t="n">
        <v>27239.91</v>
      </c>
      <c r="F8302" s="160" t="n">
        <v>4112.24</v>
      </c>
    </row>
    <row r="8303">
      <c r="A8303" s="104" t="inlineStr">
        <is>
          <t>2025/26</t>
        </is>
      </c>
      <c r="B8303" s="104" t="inlineStr">
        <is>
          <t>HC-080</t>
        </is>
      </c>
      <c r="C8303" s="104" t="inlineStr">
        <is>
          <t>P030</t>
        </is>
      </c>
      <c r="D8303" s="159" t="n">
        <v>7769</v>
      </c>
      <c r="E8303" s="160" t="n">
        <v>24353.65</v>
      </c>
      <c r="F8303" s="160" t="n">
        <v>4726.12</v>
      </c>
    </row>
    <row r="8304">
      <c r="A8304" s="104" t="inlineStr">
        <is>
          <t>2025/26</t>
        </is>
      </c>
      <c r="B8304" s="104" t="inlineStr">
        <is>
          <t>HC-080</t>
        </is>
      </c>
      <c r="C8304" s="104" t="inlineStr">
        <is>
          <t>P031</t>
        </is>
      </c>
      <c r="D8304" s="159" t="n">
        <v>3507</v>
      </c>
      <c r="E8304" s="160" t="n">
        <v>18318.72</v>
      </c>
      <c r="F8304" s="160" t="n">
        <v>5530.88</v>
      </c>
    </row>
    <row r="8305">
      <c r="A8305" s="104" t="inlineStr">
        <is>
          <t>2025/26</t>
        </is>
      </c>
      <c r="B8305" s="104" t="inlineStr">
        <is>
          <t>HC-080</t>
        </is>
      </c>
      <c r="C8305" s="104" t="inlineStr">
        <is>
          <t>P032</t>
        </is>
      </c>
      <c r="D8305" s="159" t="n">
        <v>4541</v>
      </c>
      <c r="E8305" s="160" t="n">
        <v>11213.47</v>
      </c>
      <c r="F8305" s="160" t="n">
        <v>2539.21</v>
      </c>
    </row>
    <row r="8306">
      <c r="A8306" s="104" t="inlineStr">
        <is>
          <t>2025/26</t>
        </is>
      </c>
      <c r="B8306" s="104" t="inlineStr">
        <is>
          <t>HC-080</t>
        </is>
      </c>
      <c r="C8306" s="104" t="inlineStr">
        <is>
          <t>P033</t>
        </is>
      </c>
      <c r="D8306" s="159" t="n">
        <v>2947</v>
      </c>
      <c r="E8306" s="160" t="n">
        <v>9519.73</v>
      </c>
      <c r="F8306" s="160" t="n">
        <v>2463.4</v>
      </c>
    </row>
    <row r="8307">
      <c r="A8307" s="104" t="inlineStr">
        <is>
          <t>2025/26</t>
        </is>
      </c>
      <c r="B8307" s="104" t="inlineStr">
        <is>
          <t>HC-080</t>
        </is>
      </c>
      <c r="C8307" s="104" t="inlineStr">
        <is>
          <t>P034</t>
        </is>
      </c>
      <c r="D8307" s="159" t="n">
        <v>1998</v>
      </c>
      <c r="E8307" s="160" t="n">
        <v>8733.209999999999</v>
      </c>
      <c r="F8307" s="160" t="n">
        <v>2730.51</v>
      </c>
    </row>
    <row r="8308">
      <c r="A8308" s="104" t="inlineStr">
        <is>
          <t>2025/26</t>
        </is>
      </c>
      <c r="B8308" s="104" t="inlineStr">
        <is>
          <t>HC-080</t>
        </is>
      </c>
      <c r="C8308" s="104" t="inlineStr">
        <is>
          <t>P035</t>
        </is>
      </c>
      <c r="D8308" s="159" t="n">
        <v>2703</v>
      </c>
      <c r="E8308" s="160" t="n">
        <v>10013.45</v>
      </c>
      <c r="F8308" s="160" t="n">
        <v>2806.41</v>
      </c>
    </row>
    <row r="8309">
      <c r="A8309" s="104" t="inlineStr">
        <is>
          <t>2025/26</t>
        </is>
      </c>
      <c r="B8309" s="104" t="inlineStr">
        <is>
          <t>HC-080</t>
        </is>
      </c>
      <c r="C8309" s="104" t="inlineStr">
        <is>
          <t>P036</t>
        </is>
      </c>
      <c r="D8309" s="159" t="n">
        <v>2124</v>
      </c>
      <c r="E8309" s="160" t="n">
        <v>8473.219999999999</v>
      </c>
      <c r="F8309" s="160" t="n">
        <v>2466.66</v>
      </c>
    </row>
    <row r="8310">
      <c r="A8310" s="104" t="inlineStr">
        <is>
          <t>2025/26</t>
        </is>
      </c>
      <c r="B8310" s="104" t="inlineStr">
        <is>
          <t>HC-080</t>
        </is>
      </c>
      <c r="C8310" s="104" t="inlineStr">
        <is>
          <t>P037</t>
        </is>
      </c>
      <c r="D8310" s="159" t="n">
        <v>3162</v>
      </c>
      <c r="E8310" s="160" t="n">
        <v>11411.23</v>
      </c>
      <c r="F8310" s="160" t="n">
        <v>3814.12</v>
      </c>
    </row>
    <row r="8311">
      <c r="A8311" s="104" t="inlineStr">
        <is>
          <t>2025/26</t>
        </is>
      </c>
      <c r="B8311" s="104" t="inlineStr">
        <is>
          <t>HC-080</t>
        </is>
      </c>
      <c r="C8311" s="104" t="inlineStr">
        <is>
          <t>P038</t>
        </is>
      </c>
      <c r="D8311" s="159" t="n">
        <v>1580</v>
      </c>
      <c r="E8311" s="160" t="n">
        <v>10356.19</v>
      </c>
      <c r="F8311" s="160" t="n">
        <v>3350.3</v>
      </c>
    </row>
    <row r="8312">
      <c r="A8312" s="104" t="inlineStr">
        <is>
          <t>2025/26</t>
        </is>
      </c>
      <c r="B8312" s="104" t="inlineStr">
        <is>
          <t>HC-080</t>
        </is>
      </c>
      <c r="C8312" s="104" t="inlineStr">
        <is>
          <t>P039</t>
        </is>
      </c>
      <c r="D8312" s="159" t="n">
        <v>1663</v>
      </c>
      <c r="E8312" s="160" t="n">
        <v>10900.53</v>
      </c>
      <c r="F8312" s="160" t="n">
        <v>3642.19</v>
      </c>
    </row>
    <row r="8313">
      <c r="A8313" s="104" t="inlineStr">
        <is>
          <t>2025/26</t>
        </is>
      </c>
      <c r="B8313" s="104" t="inlineStr">
        <is>
          <t>HC-080</t>
        </is>
      </c>
      <c r="C8313" s="104" t="inlineStr">
        <is>
          <t>P040</t>
        </is>
      </c>
      <c r="D8313" s="159" t="n">
        <v>638</v>
      </c>
      <c r="E8313" s="160" t="n">
        <v>5090.99</v>
      </c>
      <c r="F8313" s="160" t="n">
        <v>1641.38</v>
      </c>
    </row>
    <row r="8314">
      <c r="A8314" s="104" t="inlineStr">
        <is>
          <t>2025/26</t>
        </is>
      </c>
      <c r="B8314" s="104" t="inlineStr">
        <is>
          <t>HC-080</t>
        </is>
      </c>
      <c r="C8314" s="104" t="inlineStr">
        <is>
          <t>P041</t>
        </is>
      </c>
      <c r="D8314" s="159" t="n">
        <v>309</v>
      </c>
      <c r="E8314" s="160" t="n">
        <v>3496.18</v>
      </c>
      <c r="F8314" s="160" t="n">
        <v>1358.27</v>
      </c>
    </row>
    <row r="8315">
      <c r="A8315" s="104" t="inlineStr">
        <is>
          <t>2025/26</t>
        </is>
      </c>
      <c r="B8315" s="104" t="inlineStr">
        <is>
          <t>HC-080</t>
        </is>
      </c>
      <c r="C8315" s="104" t="inlineStr">
        <is>
          <t>P042</t>
        </is>
      </c>
      <c r="D8315" s="159" t="n">
        <v>556</v>
      </c>
      <c r="E8315" s="160" t="n">
        <v>2327.15</v>
      </c>
      <c r="F8315" s="160" t="n">
        <v>577.63</v>
      </c>
    </row>
    <row r="8316">
      <c r="A8316" s="104" t="inlineStr">
        <is>
          <t>2025/26</t>
        </is>
      </c>
      <c r="B8316" s="104" t="inlineStr">
        <is>
          <t>HC-081</t>
        </is>
      </c>
      <c r="C8316" s="104" t="inlineStr">
        <is>
          <t>P001</t>
        </is>
      </c>
      <c r="D8316" s="159" t="n">
        <v>5640</v>
      </c>
      <c r="E8316" s="160" t="n">
        <v>53050.38</v>
      </c>
      <c r="F8316" s="160" t="n">
        <v>22968.53</v>
      </c>
    </row>
    <row r="8317">
      <c r="A8317" s="104" t="inlineStr">
        <is>
          <t>2025/26</t>
        </is>
      </c>
      <c r="B8317" s="104" t="inlineStr">
        <is>
          <t>HC-081</t>
        </is>
      </c>
      <c r="C8317" s="104" t="inlineStr">
        <is>
          <t>P002</t>
        </is>
      </c>
      <c r="D8317" s="159" t="n">
        <v>8006</v>
      </c>
      <c r="E8317" s="160" t="n">
        <v>87470.21000000001</v>
      </c>
      <c r="F8317" s="160" t="n">
        <v>40076.68</v>
      </c>
    </row>
    <row r="8318">
      <c r="A8318" s="104" t="inlineStr">
        <is>
          <t>2025/26</t>
        </is>
      </c>
      <c r="B8318" s="104" t="inlineStr">
        <is>
          <t>HC-081</t>
        </is>
      </c>
      <c r="C8318" s="104" t="inlineStr">
        <is>
          <t>P003</t>
        </is>
      </c>
      <c r="D8318" s="159" t="n">
        <v>10779</v>
      </c>
      <c r="E8318" s="160" t="n">
        <v>75783.53</v>
      </c>
      <c r="F8318" s="160" t="n">
        <v>30846.74</v>
      </c>
    </row>
    <row r="8319">
      <c r="A8319" s="104" t="inlineStr">
        <is>
          <t>2025/26</t>
        </is>
      </c>
      <c r="B8319" s="104" t="inlineStr">
        <is>
          <t>HC-081</t>
        </is>
      </c>
      <c r="C8319" s="104" t="inlineStr">
        <is>
          <t>P004</t>
        </is>
      </c>
      <c r="D8319" s="159" t="n">
        <v>5045</v>
      </c>
      <c r="E8319" s="160" t="n">
        <v>41209.69</v>
      </c>
      <c r="F8319" s="160" t="n">
        <v>16204.16</v>
      </c>
    </row>
    <row r="8320">
      <c r="A8320" s="104" t="inlineStr">
        <is>
          <t>2025/26</t>
        </is>
      </c>
      <c r="B8320" s="104" t="inlineStr">
        <is>
          <t>HC-081</t>
        </is>
      </c>
      <c r="C8320" s="104" t="inlineStr">
        <is>
          <t>P005</t>
        </is>
      </c>
      <c r="D8320" s="159" t="n">
        <v>11304</v>
      </c>
      <c r="E8320" s="160" t="n">
        <v>88063.42</v>
      </c>
      <c r="F8320" s="160" t="n">
        <v>33486.85</v>
      </c>
    </row>
    <row r="8321">
      <c r="A8321" s="104" t="inlineStr">
        <is>
          <t>2025/26</t>
        </is>
      </c>
      <c r="B8321" s="104" t="inlineStr">
        <is>
          <t>HC-081</t>
        </is>
      </c>
      <c r="C8321" s="104" t="inlineStr">
        <is>
          <t>P006</t>
        </is>
      </c>
      <c r="D8321" s="159" t="n">
        <v>10136</v>
      </c>
      <c r="E8321" s="160" t="n">
        <v>85686.36</v>
      </c>
      <c r="F8321" s="160" t="n">
        <v>30306.7</v>
      </c>
    </row>
    <row r="8322">
      <c r="A8322" s="104" t="inlineStr">
        <is>
          <t>2025/26</t>
        </is>
      </c>
      <c r="B8322" s="104" t="inlineStr">
        <is>
          <t>HC-081</t>
        </is>
      </c>
      <c r="C8322" s="104" t="inlineStr">
        <is>
          <t>P007</t>
        </is>
      </c>
      <c r="D8322" s="159" t="n">
        <v>10426</v>
      </c>
      <c r="E8322" s="160" t="n">
        <v>82207.61</v>
      </c>
      <c r="F8322" s="160" t="n">
        <v>26922.04</v>
      </c>
    </row>
    <row r="8323">
      <c r="A8323" s="104" t="inlineStr">
        <is>
          <t>2025/26</t>
        </is>
      </c>
      <c r="B8323" s="104" t="inlineStr">
        <is>
          <t>HC-081</t>
        </is>
      </c>
      <c r="C8323" s="104" t="inlineStr">
        <is>
          <t>P008</t>
        </is>
      </c>
      <c r="D8323" s="159" t="n">
        <v>8072</v>
      </c>
      <c r="E8323" s="160" t="n">
        <v>62112.88</v>
      </c>
      <c r="F8323" s="160" t="n">
        <v>27649.59</v>
      </c>
    </row>
    <row r="8324">
      <c r="A8324" s="104" t="inlineStr">
        <is>
          <t>2025/26</t>
        </is>
      </c>
      <c r="B8324" s="104" t="inlineStr">
        <is>
          <t>HC-081</t>
        </is>
      </c>
      <c r="C8324" s="104" t="inlineStr">
        <is>
          <t>P009</t>
        </is>
      </c>
      <c r="D8324" s="159" t="n">
        <v>344</v>
      </c>
      <c r="E8324" s="160" t="n">
        <v>4541.14</v>
      </c>
      <c r="F8324" s="160" t="n">
        <v>2109.96</v>
      </c>
    </row>
    <row r="8325">
      <c r="A8325" s="104" t="inlineStr">
        <is>
          <t>2025/26</t>
        </is>
      </c>
      <c r="B8325" s="104" t="inlineStr">
        <is>
          <t>HC-081</t>
        </is>
      </c>
      <c r="C8325" s="104" t="inlineStr">
        <is>
          <t>P010</t>
        </is>
      </c>
      <c r="D8325" s="159" t="n">
        <v>11385</v>
      </c>
      <c r="E8325" s="160" t="n">
        <v>70310</v>
      </c>
      <c r="F8325" s="160" t="n">
        <v>27633.71</v>
      </c>
    </row>
    <row r="8326">
      <c r="A8326" s="104" t="inlineStr">
        <is>
          <t>2025/26</t>
        </is>
      </c>
      <c r="B8326" s="104" t="inlineStr">
        <is>
          <t>HC-081</t>
        </is>
      </c>
      <c r="C8326" s="104" t="inlineStr">
        <is>
          <t>P011</t>
        </is>
      </c>
      <c r="D8326" s="159" t="n">
        <v>10189</v>
      </c>
      <c r="E8326" s="160" t="n">
        <v>30971.82</v>
      </c>
      <c r="F8326" s="160" t="n">
        <v>8942.030000000001</v>
      </c>
    </row>
    <row r="8327">
      <c r="A8327" s="104" t="inlineStr">
        <is>
          <t>2025/26</t>
        </is>
      </c>
      <c r="B8327" s="104" t="inlineStr">
        <is>
          <t>HC-081</t>
        </is>
      </c>
      <c r="C8327" s="104" t="inlineStr">
        <is>
          <t>P012</t>
        </is>
      </c>
      <c r="D8327" s="159" t="n">
        <v>11765</v>
      </c>
      <c r="E8327" s="160" t="n">
        <v>45825.89</v>
      </c>
      <c r="F8327" s="160" t="n">
        <v>16816.92</v>
      </c>
    </row>
    <row r="8328">
      <c r="A8328" s="104" t="inlineStr">
        <is>
          <t>2025/26</t>
        </is>
      </c>
      <c r="B8328" s="104" t="inlineStr">
        <is>
          <t>HC-081</t>
        </is>
      </c>
      <c r="C8328" s="104" t="inlineStr">
        <is>
          <t>P013</t>
        </is>
      </c>
      <c r="D8328" s="159" t="n">
        <v>11856</v>
      </c>
      <c r="E8328" s="160" t="n">
        <v>42797.23</v>
      </c>
      <c r="F8328" s="160" t="n">
        <v>13467.52</v>
      </c>
    </row>
    <row r="8329">
      <c r="A8329" s="104" t="inlineStr">
        <is>
          <t>2025/26</t>
        </is>
      </c>
      <c r="B8329" s="104" t="inlineStr">
        <is>
          <t>HC-081</t>
        </is>
      </c>
      <c r="C8329" s="104" t="inlineStr">
        <is>
          <t>P014</t>
        </is>
      </c>
      <c r="D8329" s="159" t="n">
        <v>12829</v>
      </c>
      <c r="E8329" s="160" t="n">
        <v>52401.26</v>
      </c>
      <c r="F8329" s="160" t="n">
        <v>17848.39</v>
      </c>
    </row>
    <row r="8330">
      <c r="A8330" s="104" t="inlineStr">
        <is>
          <t>2025/26</t>
        </is>
      </c>
      <c r="B8330" s="104" t="inlineStr">
        <is>
          <t>HC-081</t>
        </is>
      </c>
      <c r="C8330" s="104" t="inlineStr">
        <is>
          <t>P015</t>
        </is>
      </c>
      <c r="D8330" s="159" t="n">
        <v>8582</v>
      </c>
      <c r="E8330" s="160" t="n">
        <v>42395.35</v>
      </c>
      <c r="F8330" s="160" t="n">
        <v>17239.05</v>
      </c>
    </row>
    <row r="8331">
      <c r="A8331" s="104" t="inlineStr">
        <is>
          <t>2025/26</t>
        </is>
      </c>
      <c r="B8331" s="104" t="inlineStr">
        <is>
          <t>HC-081</t>
        </is>
      </c>
      <c r="C8331" s="104" t="inlineStr">
        <is>
          <t>P016</t>
        </is>
      </c>
      <c r="D8331" s="159" t="n">
        <v>4772</v>
      </c>
      <c r="E8331" s="160" t="n">
        <v>30834.27</v>
      </c>
      <c r="F8331" s="160" t="n">
        <v>11737.04</v>
      </c>
    </row>
    <row r="8332">
      <c r="A8332" s="104" t="inlineStr">
        <is>
          <t>2025/26</t>
        </is>
      </c>
      <c r="B8332" s="104" t="inlineStr">
        <is>
          <t>HC-081</t>
        </is>
      </c>
      <c r="C8332" s="104" t="inlineStr">
        <is>
          <t>P017</t>
        </is>
      </c>
      <c r="D8332" s="159" t="n">
        <v>4260</v>
      </c>
      <c r="E8332" s="160" t="n">
        <v>30347.17</v>
      </c>
      <c r="F8332" s="160" t="n">
        <v>12735.76</v>
      </c>
    </row>
    <row r="8333">
      <c r="A8333" s="104" t="inlineStr">
        <is>
          <t>2025/26</t>
        </is>
      </c>
      <c r="B8333" s="104" t="inlineStr">
        <is>
          <t>HC-081</t>
        </is>
      </c>
      <c r="C8333" s="104" t="inlineStr">
        <is>
          <t>P018</t>
        </is>
      </c>
      <c r="D8333" s="159" t="n">
        <v>10341</v>
      </c>
      <c r="E8333" s="160" t="n">
        <v>28486.8</v>
      </c>
      <c r="F8333" s="160" t="n">
        <v>7461.94</v>
      </c>
    </row>
    <row r="8334">
      <c r="A8334" s="104" t="inlineStr">
        <is>
          <t>2025/26</t>
        </is>
      </c>
      <c r="B8334" s="104" t="inlineStr">
        <is>
          <t>HC-081</t>
        </is>
      </c>
      <c r="C8334" s="104" t="inlineStr">
        <is>
          <t>P019</t>
        </is>
      </c>
      <c r="D8334" s="159" t="n">
        <v>13246</v>
      </c>
      <c r="E8334" s="160" t="n">
        <v>35231.98</v>
      </c>
      <c r="F8334" s="160" t="n">
        <v>11073.93</v>
      </c>
    </row>
    <row r="8335">
      <c r="A8335" s="104" t="inlineStr">
        <is>
          <t>2025/26</t>
        </is>
      </c>
      <c r="B8335" s="104" t="inlineStr">
        <is>
          <t>HC-081</t>
        </is>
      </c>
      <c r="C8335" s="104" t="inlineStr">
        <is>
          <t>P020</t>
        </is>
      </c>
      <c r="D8335" s="159" t="n">
        <v>8270</v>
      </c>
      <c r="E8335" s="160" t="n">
        <v>21997.47</v>
      </c>
      <c r="F8335" s="160" t="n">
        <v>6919.87</v>
      </c>
    </row>
    <row r="8336">
      <c r="A8336" s="104" t="inlineStr">
        <is>
          <t>2025/26</t>
        </is>
      </c>
      <c r="B8336" s="104" t="inlineStr">
        <is>
          <t>HC-081</t>
        </is>
      </c>
      <c r="C8336" s="104" t="inlineStr">
        <is>
          <t>P021</t>
        </is>
      </c>
      <c r="D8336" s="159" t="n">
        <v>12278</v>
      </c>
      <c r="E8336" s="160" t="n">
        <v>42000.94</v>
      </c>
      <c r="F8336" s="160" t="n">
        <v>14310.45</v>
      </c>
    </row>
    <row r="8337">
      <c r="A8337" s="104" t="inlineStr">
        <is>
          <t>2025/26</t>
        </is>
      </c>
      <c r="B8337" s="104" t="inlineStr">
        <is>
          <t>HC-081</t>
        </is>
      </c>
      <c r="C8337" s="104" t="inlineStr">
        <is>
          <t>P022</t>
        </is>
      </c>
      <c r="D8337" s="159" t="n">
        <v>11488</v>
      </c>
      <c r="E8337" s="160" t="n">
        <v>37103.33</v>
      </c>
      <c r="F8337" s="160" t="n">
        <v>12166.79</v>
      </c>
    </row>
    <row r="8338">
      <c r="A8338" s="104" t="inlineStr">
        <is>
          <t>2025/26</t>
        </is>
      </c>
      <c r="B8338" s="104" t="inlineStr">
        <is>
          <t>HC-081</t>
        </is>
      </c>
      <c r="C8338" s="104" t="inlineStr">
        <is>
          <t>P023</t>
        </is>
      </c>
      <c r="D8338" s="159" t="n">
        <v>12108</v>
      </c>
      <c r="E8338" s="160" t="n">
        <v>25306.84</v>
      </c>
      <c r="F8338" s="160" t="n">
        <v>5963.65</v>
      </c>
    </row>
    <row r="8339">
      <c r="A8339" s="104" t="inlineStr">
        <is>
          <t>2025/26</t>
        </is>
      </c>
      <c r="B8339" s="104" t="inlineStr">
        <is>
          <t>HC-081</t>
        </is>
      </c>
      <c r="C8339" s="104" t="inlineStr">
        <is>
          <t>P024</t>
        </is>
      </c>
      <c r="D8339" s="159" t="n">
        <v>13965</v>
      </c>
      <c r="E8339" s="160" t="n">
        <v>31839.21</v>
      </c>
      <c r="F8339" s="160" t="n">
        <v>7925.3</v>
      </c>
    </row>
    <row r="8340">
      <c r="A8340" s="104" t="inlineStr">
        <is>
          <t>2025/26</t>
        </is>
      </c>
      <c r="B8340" s="104" t="inlineStr">
        <is>
          <t>HC-081</t>
        </is>
      </c>
      <c r="C8340" s="104" t="inlineStr">
        <is>
          <t>P025</t>
        </is>
      </c>
      <c r="D8340" s="159" t="n">
        <v>11014</v>
      </c>
      <c r="E8340" s="160" t="n">
        <v>43940.86</v>
      </c>
      <c r="F8340" s="160" t="n">
        <v>19563.78</v>
      </c>
    </row>
    <row r="8341">
      <c r="A8341" s="104" t="inlineStr">
        <is>
          <t>2025/26</t>
        </is>
      </c>
      <c r="B8341" s="104" t="inlineStr">
        <is>
          <t>HC-081</t>
        </is>
      </c>
      <c r="C8341" s="104" t="inlineStr">
        <is>
          <t>P026</t>
        </is>
      </c>
      <c r="D8341" s="159" t="n">
        <v>7036</v>
      </c>
      <c r="E8341" s="160" t="n">
        <v>32761.34</v>
      </c>
      <c r="F8341" s="160" t="n">
        <v>12880.94</v>
      </c>
    </row>
    <row r="8342">
      <c r="A8342" s="104" t="inlineStr">
        <is>
          <t>2025/26</t>
        </is>
      </c>
      <c r="B8342" s="104" t="inlineStr">
        <is>
          <t>HC-081</t>
        </is>
      </c>
      <c r="C8342" s="104" t="inlineStr">
        <is>
          <t>P027</t>
        </is>
      </c>
      <c r="D8342" s="159" t="n">
        <v>6020</v>
      </c>
      <c r="E8342" s="160" t="n">
        <v>28019.07</v>
      </c>
      <c r="F8342" s="160" t="n">
        <v>11035.04</v>
      </c>
    </row>
    <row r="8343">
      <c r="A8343" s="104" t="inlineStr">
        <is>
          <t>2025/26</t>
        </is>
      </c>
      <c r="B8343" s="104" t="inlineStr">
        <is>
          <t>HC-081</t>
        </is>
      </c>
      <c r="C8343" s="104" t="inlineStr">
        <is>
          <t>P028</t>
        </is>
      </c>
      <c r="D8343" s="159" t="n">
        <v>8000</v>
      </c>
      <c r="E8343" s="160" t="n">
        <v>39519.2</v>
      </c>
      <c r="F8343" s="160" t="n">
        <v>16572.2</v>
      </c>
    </row>
    <row r="8344">
      <c r="A8344" s="104" t="inlineStr">
        <is>
          <t>2025/26</t>
        </is>
      </c>
      <c r="B8344" s="104" t="inlineStr">
        <is>
          <t>HC-081</t>
        </is>
      </c>
      <c r="C8344" s="104" t="inlineStr">
        <is>
          <t>P029</t>
        </is>
      </c>
      <c r="D8344" s="159" t="n">
        <v>20201</v>
      </c>
      <c r="E8344" s="160" t="n">
        <v>40300.71</v>
      </c>
      <c r="F8344" s="160" t="n">
        <v>7384.73</v>
      </c>
    </row>
    <row r="8345">
      <c r="A8345" s="104" t="inlineStr">
        <is>
          <t>2025/26</t>
        </is>
      </c>
      <c r="B8345" s="104" t="inlineStr">
        <is>
          <t>HC-081</t>
        </is>
      </c>
      <c r="C8345" s="104" t="inlineStr">
        <is>
          <t>P030</t>
        </is>
      </c>
      <c r="D8345" s="159" t="n">
        <v>10554</v>
      </c>
      <c r="E8345" s="160" t="n">
        <v>33087.13</v>
      </c>
      <c r="F8345" s="160" t="n">
        <v>7805.82</v>
      </c>
    </row>
    <row r="8346">
      <c r="A8346" s="104" t="inlineStr">
        <is>
          <t>2025/26</t>
        </is>
      </c>
      <c r="B8346" s="104" t="inlineStr">
        <is>
          <t>HC-081</t>
        </is>
      </c>
      <c r="C8346" s="104" t="inlineStr">
        <is>
          <t>P031</t>
        </is>
      </c>
      <c r="D8346" s="159" t="n">
        <v>5049</v>
      </c>
      <c r="E8346" s="160" t="n">
        <v>26375.84</v>
      </c>
      <c r="F8346" s="160" t="n">
        <v>9673.18</v>
      </c>
    </row>
    <row r="8347">
      <c r="A8347" s="104" t="inlineStr">
        <is>
          <t>2025/26</t>
        </is>
      </c>
      <c r="B8347" s="104" t="inlineStr">
        <is>
          <t>HC-081</t>
        </is>
      </c>
      <c r="C8347" s="104" t="inlineStr">
        <is>
          <t>P032</t>
        </is>
      </c>
      <c r="D8347" s="159" t="n">
        <v>6435</v>
      </c>
      <c r="E8347" s="160" t="n">
        <v>15894.84</v>
      </c>
      <c r="F8347" s="160" t="n">
        <v>4377.36</v>
      </c>
    </row>
    <row r="8348">
      <c r="A8348" s="104" t="inlineStr">
        <is>
          <t>2025/26</t>
        </is>
      </c>
      <c r="B8348" s="104" t="inlineStr">
        <is>
          <t>HC-081</t>
        </is>
      </c>
      <c r="C8348" s="104" t="inlineStr">
        <is>
          <t>P033</t>
        </is>
      </c>
      <c r="D8348" s="159" t="n">
        <v>4240</v>
      </c>
      <c r="E8348" s="160" t="n">
        <v>13694.16</v>
      </c>
      <c r="F8348" s="160" t="n">
        <v>4307</v>
      </c>
    </row>
    <row r="8349">
      <c r="A8349" s="104" t="inlineStr">
        <is>
          <t>2025/26</t>
        </is>
      </c>
      <c r="B8349" s="104" t="inlineStr">
        <is>
          <t>HC-081</t>
        </is>
      </c>
      <c r="C8349" s="104" t="inlineStr">
        <is>
          <t>P034</t>
        </is>
      </c>
      <c r="D8349" s="159" t="n">
        <v>2832</v>
      </c>
      <c r="E8349" s="160" t="n">
        <v>12369.63</v>
      </c>
      <c r="F8349" s="160" t="n">
        <v>4697.72</v>
      </c>
    </row>
    <row r="8350">
      <c r="A8350" s="104" t="inlineStr">
        <is>
          <t>2025/26</t>
        </is>
      </c>
      <c r="B8350" s="104" t="inlineStr">
        <is>
          <t>HC-081</t>
        </is>
      </c>
      <c r="C8350" s="104" t="inlineStr">
        <is>
          <t>P035</t>
        </is>
      </c>
      <c r="D8350" s="159" t="n">
        <v>3980</v>
      </c>
      <c r="E8350" s="160" t="n">
        <v>14752.42</v>
      </c>
      <c r="F8350" s="160" t="n">
        <v>5027.64</v>
      </c>
    </row>
    <row r="8351">
      <c r="A8351" s="104" t="inlineStr">
        <is>
          <t>2025/26</t>
        </is>
      </c>
      <c r="B8351" s="104" t="inlineStr">
        <is>
          <t>HC-081</t>
        </is>
      </c>
      <c r="C8351" s="104" t="inlineStr">
        <is>
          <t>P036</t>
        </is>
      </c>
      <c r="D8351" s="159" t="n">
        <v>2900</v>
      </c>
      <c r="E8351" s="160" t="n">
        <v>11569.96</v>
      </c>
      <c r="F8351" s="160" t="n">
        <v>4086.53</v>
      </c>
    </row>
    <row r="8352">
      <c r="A8352" s="104" t="inlineStr">
        <is>
          <t>2025/26</t>
        </is>
      </c>
      <c r="B8352" s="104" t="inlineStr">
        <is>
          <t>HC-081</t>
        </is>
      </c>
      <c r="C8352" s="104" t="inlineStr">
        <is>
          <t>P037</t>
        </is>
      </c>
      <c r="D8352" s="159" t="n">
        <v>4431</v>
      </c>
      <c r="E8352" s="160" t="n">
        <v>15991.81</v>
      </c>
      <c r="F8352" s="160" t="n">
        <v>6496.47</v>
      </c>
    </row>
    <row r="8353">
      <c r="A8353" s="104" t="inlineStr">
        <is>
          <t>2025/26</t>
        </is>
      </c>
      <c r="B8353" s="104" t="inlineStr">
        <is>
          <t>HC-081</t>
        </is>
      </c>
      <c r="C8353" s="104" t="inlineStr">
        <is>
          <t>P038</t>
        </is>
      </c>
      <c r="D8353" s="159" t="n">
        <v>2250</v>
      </c>
      <c r="E8353" s="160" t="n">
        <v>14752.12</v>
      </c>
      <c r="F8353" s="160" t="n">
        <v>5804.11</v>
      </c>
    </row>
    <row r="8354">
      <c r="A8354" s="104" t="inlineStr">
        <is>
          <t>2025/26</t>
        </is>
      </c>
      <c r="B8354" s="104" t="inlineStr">
        <is>
          <t>HC-081</t>
        </is>
      </c>
      <c r="C8354" s="104" t="inlineStr">
        <is>
          <t>P039</t>
        </is>
      </c>
      <c r="D8354" s="159" t="n">
        <v>2307</v>
      </c>
      <c r="E8354" s="160" t="n">
        <v>15117.4</v>
      </c>
      <c r="F8354" s="160" t="n">
        <v>6139.93</v>
      </c>
    </row>
    <row r="8355">
      <c r="A8355" s="104" t="inlineStr">
        <is>
          <t>2025/26</t>
        </is>
      </c>
      <c r="B8355" s="104" t="inlineStr">
        <is>
          <t>HC-081</t>
        </is>
      </c>
      <c r="C8355" s="104" t="inlineStr">
        <is>
          <t>P040</t>
        </is>
      </c>
      <c r="D8355" s="159" t="n">
        <v>882</v>
      </c>
      <c r="E8355" s="160" t="n">
        <v>7039.47</v>
      </c>
      <c r="F8355" s="160" t="n">
        <v>2822.84</v>
      </c>
    </row>
    <row r="8356">
      <c r="A8356" s="104" t="inlineStr">
        <is>
          <t>2025/26</t>
        </is>
      </c>
      <c r="B8356" s="104" t="inlineStr">
        <is>
          <t>HC-081</t>
        </is>
      </c>
      <c r="C8356" s="104" t="inlineStr">
        <is>
          <t>P041</t>
        </is>
      </c>
      <c r="D8356" s="159" t="n">
        <v>425</v>
      </c>
      <c r="E8356" s="160" t="n">
        <v>4809.58</v>
      </c>
      <c r="F8356" s="160" t="n">
        <v>2233.43</v>
      </c>
    </row>
    <row r="8357">
      <c r="A8357" s="104" t="inlineStr">
        <is>
          <t>2025/26</t>
        </is>
      </c>
      <c r="B8357" s="104" t="inlineStr">
        <is>
          <t>HC-081</t>
        </is>
      </c>
      <c r="C8357" s="104" t="inlineStr">
        <is>
          <t>P042</t>
        </is>
      </c>
      <c r="D8357" s="159" t="n">
        <v>836</v>
      </c>
      <c r="E8357" s="160" t="n">
        <v>3495.47</v>
      </c>
      <c r="F8357" s="160" t="n">
        <v>1036.39</v>
      </c>
    </row>
    <row r="8358">
      <c r="A8358" s="104" t="inlineStr">
        <is>
          <t>2025/26</t>
        </is>
      </c>
      <c r="B8358" s="104" t="inlineStr">
        <is>
          <t>HC-082</t>
        </is>
      </c>
      <c r="C8358" s="104" t="inlineStr">
        <is>
          <t>P001</t>
        </is>
      </c>
      <c r="D8358" s="159" t="n">
        <v>4167</v>
      </c>
      <c r="E8358" s="160" t="n">
        <v>39200.14</v>
      </c>
      <c r="F8358" s="160" t="n">
        <v>13985.11</v>
      </c>
    </row>
    <row r="8359">
      <c r="A8359" s="104" t="inlineStr">
        <is>
          <t>2025/26</t>
        </is>
      </c>
      <c r="B8359" s="104" t="inlineStr">
        <is>
          <t>HC-082</t>
        </is>
      </c>
      <c r="C8359" s="104" t="inlineStr">
        <is>
          <t>P002</t>
        </is>
      </c>
      <c r="D8359" s="159" t="n">
        <v>6041</v>
      </c>
      <c r="E8359" s="160" t="n">
        <v>66006.22</v>
      </c>
      <c r="F8359" s="160" t="n">
        <v>24980.15</v>
      </c>
    </row>
    <row r="8360">
      <c r="A8360" s="104" t="inlineStr">
        <is>
          <t>2025/26</t>
        </is>
      </c>
      <c r="B8360" s="104" t="inlineStr">
        <is>
          <t>HC-082</t>
        </is>
      </c>
      <c r="C8360" s="104" t="inlineStr">
        <is>
          <t>P003</t>
        </is>
      </c>
      <c r="D8360" s="159" t="n">
        <v>8873</v>
      </c>
      <c r="E8360" s="160" t="n">
        <v>62370.48</v>
      </c>
      <c r="F8360" s="160" t="n">
        <v>20899.88</v>
      </c>
    </row>
    <row r="8361">
      <c r="A8361" s="104" t="inlineStr">
        <is>
          <t>2025/26</t>
        </is>
      </c>
      <c r="B8361" s="104" t="inlineStr">
        <is>
          <t>HC-082</t>
        </is>
      </c>
      <c r="C8361" s="104" t="inlineStr">
        <is>
          <t>P004</t>
        </is>
      </c>
      <c r="D8361" s="159" t="n">
        <v>3771</v>
      </c>
      <c r="E8361" s="160" t="n">
        <v>30808.18</v>
      </c>
      <c r="F8361" s="160" t="n">
        <v>9994.309999999999</v>
      </c>
    </row>
    <row r="8362">
      <c r="A8362" s="104" t="inlineStr">
        <is>
          <t>2025/26</t>
        </is>
      </c>
      <c r="B8362" s="104" t="inlineStr">
        <is>
          <t>HC-082</t>
        </is>
      </c>
      <c r="C8362" s="104" t="inlineStr">
        <is>
          <t>P005</t>
        </is>
      </c>
      <c r="D8362" s="159" t="n">
        <v>8081</v>
      </c>
      <c r="E8362" s="160" t="n">
        <v>62962.8</v>
      </c>
      <c r="F8362" s="160" t="n">
        <v>19734.05</v>
      </c>
    </row>
    <row r="8363">
      <c r="A8363" s="104" t="inlineStr">
        <is>
          <t>2025/26</t>
        </is>
      </c>
      <c r="B8363" s="104" t="inlineStr">
        <is>
          <t>HC-082</t>
        </is>
      </c>
      <c r="C8363" s="104" t="inlineStr">
        <is>
          <t>P006</t>
        </is>
      </c>
      <c r="D8363" s="159" t="n">
        <v>7640</v>
      </c>
      <c r="E8363" s="160" t="n">
        <v>64611.09</v>
      </c>
      <c r="F8363" s="160" t="n">
        <v>18866.8</v>
      </c>
    </row>
    <row r="8364">
      <c r="A8364" s="104" t="inlineStr">
        <is>
          <t>2025/26</t>
        </is>
      </c>
      <c r="B8364" s="104" t="inlineStr">
        <is>
          <t>HC-082</t>
        </is>
      </c>
      <c r="C8364" s="104" t="inlineStr">
        <is>
          <t>P007</t>
        </is>
      </c>
      <c r="D8364" s="159" t="n">
        <v>7772</v>
      </c>
      <c r="E8364" s="160" t="n">
        <v>61295.29</v>
      </c>
      <c r="F8364" s="160" t="n">
        <v>16566.73</v>
      </c>
    </row>
    <row r="8365">
      <c r="A8365" s="104" t="inlineStr">
        <is>
          <t>2025/26</t>
        </is>
      </c>
      <c r="B8365" s="104" t="inlineStr">
        <is>
          <t>HC-082</t>
        </is>
      </c>
      <c r="C8365" s="104" t="inlineStr">
        <is>
          <t>P008</t>
        </is>
      </c>
      <c r="D8365" s="159" t="n">
        <v>6249</v>
      </c>
      <c r="E8365" s="160" t="n">
        <v>48098.66</v>
      </c>
      <c r="F8365" s="160" t="n">
        <v>17674.47</v>
      </c>
    </row>
    <row r="8366">
      <c r="A8366" s="104" t="inlineStr">
        <is>
          <t>2025/26</t>
        </is>
      </c>
      <c r="B8366" s="104" t="inlineStr">
        <is>
          <t>HC-082</t>
        </is>
      </c>
      <c r="C8366" s="104" t="inlineStr">
        <is>
          <t>P009</t>
        </is>
      </c>
      <c r="D8366" s="159" t="n">
        <v>249</v>
      </c>
      <c r="E8366" s="160" t="n">
        <v>3286.99</v>
      </c>
      <c r="F8366" s="160" t="n">
        <v>1328.77</v>
      </c>
    </row>
    <row r="8367">
      <c r="A8367" s="104" t="inlineStr">
        <is>
          <t>2025/26</t>
        </is>
      </c>
      <c r="B8367" s="104" t="inlineStr">
        <is>
          <t>HC-082</t>
        </is>
      </c>
      <c r="C8367" s="104" t="inlineStr">
        <is>
          <t>P010</t>
        </is>
      </c>
      <c r="D8367" s="159" t="n">
        <v>8224</v>
      </c>
      <c r="E8367" s="160" t="n">
        <v>50770.06</v>
      </c>
      <c r="F8367" s="160" t="n">
        <v>16468.44</v>
      </c>
    </row>
    <row r="8368">
      <c r="A8368" s="104" t="inlineStr">
        <is>
          <t>2025/26</t>
        </is>
      </c>
      <c r="B8368" s="104" t="inlineStr">
        <is>
          <t>HC-082</t>
        </is>
      </c>
      <c r="C8368" s="104" t="inlineStr">
        <is>
          <t>P011</t>
        </is>
      </c>
      <c r="D8368" s="159" t="n">
        <v>7543</v>
      </c>
      <c r="E8368" s="160" t="n">
        <v>22931.53</v>
      </c>
      <c r="F8368" s="160" t="n">
        <v>5455.67</v>
      </c>
    </row>
    <row r="8369">
      <c r="A8369" s="104" t="inlineStr">
        <is>
          <t>2025/26</t>
        </is>
      </c>
      <c r="B8369" s="104" t="inlineStr">
        <is>
          <t>HC-082</t>
        </is>
      </c>
      <c r="C8369" s="104" t="inlineStr">
        <is>
          <t>P012</t>
        </is>
      </c>
      <c r="D8369" s="159" t="n">
        <v>8389</v>
      </c>
      <c r="E8369" s="160" t="n">
        <v>32673.98</v>
      </c>
      <c r="F8369" s="160" t="n">
        <v>9890.67</v>
      </c>
    </row>
    <row r="8370">
      <c r="A8370" s="104" t="inlineStr">
        <is>
          <t>2025/26</t>
        </is>
      </c>
      <c r="B8370" s="104" t="inlineStr">
        <is>
          <t>HC-082</t>
        </is>
      </c>
      <c r="C8370" s="104" t="inlineStr">
        <is>
          <t>P013</t>
        </is>
      </c>
      <c r="D8370" s="159" t="n">
        <v>8382</v>
      </c>
      <c r="E8370" s="160" t="n">
        <v>30256.41</v>
      </c>
      <c r="F8370" s="160" t="n">
        <v>7851.63</v>
      </c>
    </row>
    <row r="8371">
      <c r="A8371" s="104" t="inlineStr">
        <is>
          <t>2025/26</t>
        </is>
      </c>
      <c r="B8371" s="104" t="inlineStr">
        <is>
          <t>HC-082</t>
        </is>
      </c>
      <c r="C8371" s="104" t="inlineStr">
        <is>
          <t>P014</t>
        </is>
      </c>
      <c r="D8371" s="159" t="n">
        <v>9672</v>
      </c>
      <c r="E8371" s="160" t="n">
        <v>39516.84</v>
      </c>
      <c r="F8371" s="160" t="n">
        <v>11108.12</v>
      </c>
    </row>
    <row r="8372">
      <c r="A8372" s="104" t="inlineStr">
        <is>
          <t>2025/26</t>
        </is>
      </c>
      <c r="B8372" s="104" t="inlineStr">
        <is>
          <t>HC-082</t>
        </is>
      </c>
      <c r="C8372" s="104" t="inlineStr">
        <is>
          <t>P015</t>
        </is>
      </c>
      <c r="D8372" s="159" t="n">
        <v>6642</v>
      </c>
      <c r="E8372" s="160" t="n">
        <v>32815.81</v>
      </c>
      <c r="F8372" s="160" t="n">
        <v>10996.82</v>
      </c>
    </row>
    <row r="8373">
      <c r="A8373" s="104" t="inlineStr">
        <is>
          <t>2025/26</t>
        </is>
      </c>
      <c r="B8373" s="104" t="inlineStr">
        <is>
          <t>HC-082</t>
        </is>
      </c>
      <c r="C8373" s="104" t="inlineStr">
        <is>
          <t>P016</t>
        </is>
      </c>
      <c r="D8373" s="159" t="n">
        <v>3571</v>
      </c>
      <c r="E8373" s="160" t="n">
        <v>23060.79</v>
      </c>
      <c r="F8373" s="160" t="n">
        <v>7228.95</v>
      </c>
    </row>
    <row r="8374">
      <c r="A8374" s="104" t="inlineStr">
        <is>
          <t>2025/26</t>
        </is>
      </c>
      <c r="B8374" s="104" t="inlineStr">
        <is>
          <t>HC-082</t>
        </is>
      </c>
      <c r="C8374" s="104" t="inlineStr">
        <is>
          <t>P017</t>
        </is>
      </c>
      <c r="D8374" s="159" t="n">
        <v>3229</v>
      </c>
      <c r="E8374" s="160" t="n">
        <v>23004.1</v>
      </c>
      <c r="F8374" s="160" t="n">
        <v>7957.09</v>
      </c>
    </row>
    <row r="8375">
      <c r="A8375" s="104" t="inlineStr">
        <is>
          <t>2025/26</t>
        </is>
      </c>
      <c r="B8375" s="104" t="inlineStr">
        <is>
          <t>HC-082</t>
        </is>
      </c>
      <c r="C8375" s="104" t="inlineStr">
        <is>
          <t>P018</t>
        </is>
      </c>
      <c r="D8375" s="159" t="n">
        <v>7968</v>
      </c>
      <c r="E8375" s="160" t="n">
        <v>21951.05</v>
      </c>
      <c r="F8375" s="160" t="n">
        <v>4745.99</v>
      </c>
    </row>
    <row r="8376">
      <c r="A8376" s="104" t="inlineStr">
        <is>
          <t>2025/26</t>
        </is>
      </c>
      <c r="B8376" s="104" t="inlineStr">
        <is>
          <t>HC-082</t>
        </is>
      </c>
      <c r="C8376" s="104" t="inlineStr">
        <is>
          <t>P019</t>
        </is>
      </c>
      <c r="D8376" s="159" t="n">
        <v>9745</v>
      </c>
      <c r="E8376" s="160" t="n">
        <v>25922.4</v>
      </c>
      <c r="F8376" s="160" t="n">
        <v>6726.38</v>
      </c>
    </row>
    <row r="8377">
      <c r="A8377" s="104" t="inlineStr">
        <is>
          <t>2025/26</t>
        </is>
      </c>
      <c r="B8377" s="104" t="inlineStr">
        <is>
          <t>HC-082</t>
        </is>
      </c>
      <c r="C8377" s="104" t="inlineStr">
        <is>
          <t>P020</t>
        </is>
      </c>
      <c r="D8377" s="159" t="n">
        <v>6577</v>
      </c>
      <c r="E8377" s="160" t="n">
        <v>17498.3</v>
      </c>
      <c r="F8377" s="160" t="n">
        <v>4539.53</v>
      </c>
    </row>
    <row r="8378">
      <c r="A8378" s="104" t="inlineStr">
        <is>
          <t>2025/26</t>
        </is>
      </c>
      <c r="B8378" s="104" t="inlineStr">
        <is>
          <t>HC-082</t>
        </is>
      </c>
      <c r="C8378" s="104" t="inlineStr">
        <is>
          <t>P021</t>
        </is>
      </c>
      <c r="D8378" s="159" t="n">
        <v>10028</v>
      </c>
      <c r="E8378" s="160" t="n">
        <v>34296.67</v>
      </c>
      <c r="F8378" s="160" t="n">
        <v>9639.34</v>
      </c>
    </row>
    <row r="8379">
      <c r="A8379" s="104" t="inlineStr">
        <is>
          <t>2025/26</t>
        </is>
      </c>
      <c r="B8379" s="104" t="inlineStr">
        <is>
          <t>HC-082</t>
        </is>
      </c>
      <c r="C8379" s="104" t="inlineStr">
        <is>
          <t>P022</t>
        </is>
      </c>
      <c r="D8379" s="159" t="n">
        <v>8318</v>
      </c>
      <c r="E8379" s="160" t="n">
        <v>26867.68</v>
      </c>
      <c r="F8379" s="160" t="n">
        <v>7260.04</v>
      </c>
    </row>
    <row r="8380">
      <c r="A8380" s="104" t="inlineStr">
        <is>
          <t>2025/26</t>
        </is>
      </c>
      <c r="B8380" s="104" t="inlineStr">
        <is>
          <t>HC-082</t>
        </is>
      </c>
      <c r="C8380" s="104" t="inlineStr">
        <is>
          <t>P023</t>
        </is>
      </c>
      <c r="D8380" s="159" t="n">
        <v>9311</v>
      </c>
      <c r="E8380" s="160" t="n">
        <v>19457.29</v>
      </c>
      <c r="F8380" s="160" t="n">
        <v>3786.95</v>
      </c>
    </row>
    <row r="8381">
      <c r="A8381" s="104" t="inlineStr">
        <is>
          <t>2025/26</t>
        </is>
      </c>
      <c r="B8381" s="104" t="inlineStr">
        <is>
          <t>HC-082</t>
        </is>
      </c>
      <c r="C8381" s="104" t="inlineStr">
        <is>
          <t>P024</t>
        </is>
      </c>
      <c r="D8381" s="159" t="n">
        <v>10309</v>
      </c>
      <c r="E8381" s="160" t="n">
        <v>23505.37</v>
      </c>
      <c r="F8381" s="160" t="n">
        <v>4828.44</v>
      </c>
    </row>
    <row r="8382">
      <c r="A8382" s="104" t="inlineStr">
        <is>
          <t>2025/26</t>
        </is>
      </c>
      <c r="B8382" s="104" t="inlineStr">
        <is>
          <t>HC-082</t>
        </is>
      </c>
      <c r="C8382" s="104" t="inlineStr">
        <is>
          <t>P025</t>
        </is>
      </c>
      <c r="D8382" s="159" t="n">
        <v>8791</v>
      </c>
      <c r="E8382" s="160" t="n">
        <v>35071.46</v>
      </c>
      <c r="F8382" s="160" t="n">
        <v>12889.79</v>
      </c>
    </row>
    <row r="8383">
      <c r="A8383" s="104" t="inlineStr">
        <is>
          <t>2025/26</t>
        </is>
      </c>
      <c r="B8383" s="104" t="inlineStr">
        <is>
          <t>HC-082</t>
        </is>
      </c>
      <c r="C8383" s="104" t="inlineStr">
        <is>
          <t>P026</t>
        </is>
      </c>
      <c r="D8383" s="159" t="n">
        <v>5134</v>
      </c>
      <c r="E8383" s="160" t="n">
        <v>23901.16</v>
      </c>
      <c r="F8383" s="160" t="n">
        <v>7753.07</v>
      </c>
    </row>
    <row r="8384">
      <c r="A8384" s="104" t="inlineStr">
        <is>
          <t>2025/26</t>
        </is>
      </c>
      <c r="B8384" s="104" t="inlineStr">
        <is>
          <t>HC-082</t>
        </is>
      </c>
      <c r="C8384" s="104" t="inlineStr">
        <is>
          <t>P027</t>
        </is>
      </c>
      <c r="D8384" s="159" t="n">
        <v>4426</v>
      </c>
      <c r="E8384" s="160" t="n">
        <v>20600.75</v>
      </c>
      <c r="F8384" s="160" t="n">
        <v>6682.64</v>
      </c>
    </row>
    <row r="8385">
      <c r="A8385" s="104" t="inlineStr">
        <is>
          <t>2025/26</t>
        </is>
      </c>
      <c r="B8385" s="104" t="inlineStr">
        <is>
          <t>HC-082</t>
        </is>
      </c>
      <c r="C8385" s="104" t="inlineStr">
        <is>
          <t>P028</t>
        </is>
      </c>
      <c r="D8385" s="159" t="n">
        <v>6077</v>
      </c>
      <c r="E8385" s="160" t="n">
        <v>30019.54</v>
      </c>
      <c r="F8385" s="160" t="n">
        <v>10383.9</v>
      </c>
    </row>
    <row r="8386">
      <c r="A8386" s="104" t="inlineStr">
        <is>
          <t>2025/26</t>
        </is>
      </c>
      <c r="B8386" s="104" t="inlineStr">
        <is>
          <t>HC-082</t>
        </is>
      </c>
      <c r="C8386" s="104" t="inlineStr">
        <is>
          <t>P029</t>
        </is>
      </c>
      <c r="D8386" s="159" t="n">
        <v>15091</v>
      </c>
      <c r="E8386" s="160" t="n">
        <v>30108.18</v>
      </c>
      <c r="F8386" s="160" t="n">
        <v>4558.18</v>
      </c>
    </row>
    <row r="8387">
      <c r="A8387" s="104" t="inlineStr">
        <is>
          <t>2025/26</t>
        </is>
      </c>
      <c r="B8387" s="104" t="inlineStr">
        <is>
          <t>HC-082</t>
        </is>
      </c>
      <c r="C8387" s="104" t="inlineStr">
        <is>
          <t>P030</t>
        </is>
      </c>
      <c r="D8387" s="159" t="n">
        <v>8248</v>
      </c>
      <c r="E8387" s="160" t="n">
        <v>25860.16</v>
      </c>
      <c r="F8387" s="160" t="n">
        <v>5033.1</v>
      </c>
    </row>
    <row r="8388">
      <c r="A8388" s="104" t="inlineStr">
        <is>
          <t>2025/26</t>
        </is>
      </c>
      <c r="B8388" s="104" t="inlineStr">
        <is>
          <t>HC-082</t>
        </is>
      </c>
      <c r="C8388" s="104" t="inlineStr">
        <is>
          <t>P031</t>
        </is>
      </c>
      <c r="D8388" s="159" t="n">
        <v>3773</v>
      </c>
      <c r="E8388" s="160" t="n">
        <v>19716.12</v>
      </c>
      <c r="F8388" s="160" t="n">
        <v>5968.52</v>
      </c>
    </row>
    <row r="8389">
      <c r="A8389" s="104" t="inlineStr">
        <is>
          <t>2025/26</t>
        </is>
      </c>
      <c r="B8389" s="104" t="inlineStr">
        <is>
          <t>HC-082</t>
        </is>
      </c>
      <c r="C8389" s="104" t="inlineStr">
        <is>
          <t>P032</t>
        </is>
      </c>
      <c r="D8389" s="159" t="n">
        <v>4731</v>
      </c>
      <c r="E8389" s="160" t="n">
        <v>11687.59</v>
      </c>
      <c r="F8389" s="160" t="n">
        <v>2654.03</v>
      </c>
    </row>
    <row r="8390">
      <c r="A8390" s="104" t="inlineStr">
        <is>
          <t>2025/26</t>
        </is>
      </c>
      <c r="B8390" s="104" t="inlineStr">
        <is>
          <t>HC-082</t>
        </is>
      </c>
      <c r="C8390" s="104" t="inlineStr">
        <is>
          <t>P033</t>
        </is>
      </c>
      <c r="D8390" s="159" t="n">
        <v>3287</v>
      </c>
      <c r="E8390" s="160" t="n">
        <v>10617.88</v>
      </c>
      <c r="F8390" s="160" t="n">
        <v>2755.19</v>
      </c>
    </row>
    <row r="8391">
      <c r="A8391" s="104" t="inlineStr">
        <is>
          <t>2025/26</t>
        </is>
      </c>
      <c r="B8391" s="104" t="inlineStr">
        <is>
          <t>HC-082</t>
        </is>
      </c>
      <c r="C8391" s="104" t="inlineStr">
        <is>
          <t>P034</t>
        </is>
      </c>
      <c r="D8391" s="159" t="n">
        <v>2100</v>
      </c>
      <c r="E8391" s="160" t="n">
        <v>9174.700000000001</v>
      </c>
      <c r="F8391" s="160" t="n">
        <v>2876.08</v>
      </c>
    </row>
    <row r="8392">
      <c r="A8392" s="104" t="inlineStr">
        <is>
          <t>2025/26</t>
        </is>
      </c>
      <c r="B8392" s="104" t="inlineStr">
        <is>
          <t>HC-082</t>
        </is>
      </c>
      <c r="C8392" s="104" t="inlineStr">
        <is>
          <t>P035</t>
        </is>
      </c>
      <c r="D8392" s="159" t="n">
        <v>3005</v>
      </c>
      <c r="E8392" s="160" t="n">
        <v>11132.82</v>
      </c>
      <c r="F8392" s="160" t="n">
        <v>3129.79</v>
      </c>
    </row>
    <row r="8393">
      <c r="A8393" s="104" t="inlineStr">
        <is>
          <t>2025/26</t>
        </is>
      </c>
      <c r="B8393" s="104" t="inlineStr">
        <is>
          <t>HC-082</t>
        </is>
      </c>
      <c r="C8393" s="104" t="inlineStr">
        <is>
          <t>P036</t>
        </is>
      </c>
      <c r="D8393" s="159" t="n">
        <v>2240</v>
      </c>
      <c r="E8393" s="160" t="n">
        <v>8941.35</v>
      </c>
      <c r="F8393" s="160" t="n">
        <v>2609.22</v>
      </c>
    </row>
    <row r="8394">
      <c r="A8394" s="104" t="inlineStr">
        <is>
          <t>2025/26</t>
        </is>
      </c>
      <c r="B8394" s="104" t="inlineStr">
        <is>
          <t>HC-082</t>
        </is>
      </c>
      <c r="C8394" s="104" t="inlineStr">
        <is>
          <t>P037</t>
        </is>
      </c>
      <c r="D8394" s="159" t="n">
        <v>3447</v>
      </c>
      <c r="E8394" s="160" t="n">
        <v>12444.82</v>
      </c>
      <c r="F8394" s="160" t="n">
        <v>4169.85</v>
      </c>
    </row>
    <row r="8395">
      <c r="A8395" s="104" t="inlineStr">
        <is>
          <t>2025/26</t>
        </is>
      </c>
      <c r="B8395" s="104" t="inlineStr">
        <is>
          <t>HC-082</t>
        </is>
      </c>
      <c r="C8395" s="104" t="inlineStr">
        <is>
          <t>P038</t>
        </is>
      </c>
      <c r="D8395" s="159" t="n">
        <v>1597</v>
      </c>
      <c r="E8395" s="160" t="n">
        <v>10488.86</v>
      </c>
      <c r="F8395" s="160" t="n">
        <v>3401.52</v>
      </c>
    </row>
    <row r="8396">
      <c r="A8396" s="104" t="inlineStr">
        <is>
          <t>2025/26</t>
        </is>
      </c>
      <c r="B8396" s="104" t="inlineStr">
        <is>
          <t>HC-082</t>
        </is>
      </c>
      <c r="C8396" s="104" t="inlineStr">
        <is>
          <t>P039</t>
        </is>
      </c>
      <c r="D8396" s="159" t="n">
        <v>1835</v>
      </c>
      <c r="E8396" s="160" t="n">
        <v>12034.5</v>
      </c>
      <c r="F8396" s="160" t="n">
        <v>4031.75</v>
      </c>
    </row>
    <row r="8397">
      <c r="A8397" s="104" t="inlineStr">
        <is>
          <t>2025/26</t>
        </is>
      </c>
      <c r="B8397" s="104" t="inlineStr">
        <is>
          <t>HC-082</t>
        </is>
      </c>
      <c r="C8397" s="104" t="inlineStr">
        <is>
          <t>P040</t>
        </is>
      </c>
      <c r="D8397" s="159" t="n">
        <v>724</v>
      </c>
      <c r="E8397" s="160" t="n">
        <v>5781.98</v>
      </c>
      <c r="F8397" s="160" t="n">
        <v>1870.55</v>
      </c>
    </row>
    <row r="8398">
      <c r="A8398" s="104" t="inlineStr">
        <is>
          <t>2025/26</t>
        </is>
      </c>
      <c r="B8398" s="104" t="inlineStr">
        <is>
          <t>HC-082</t>
        </is>
      </c>
      <c r="C8398" s="104" t="inlineStr">
        <is>
          <t>P041</t>
        </is>
      </c>
      <c r="D8398" s="159" t="n">
        <v>337</v>
      </c>
      <c r="E8398" s="160" t="n">
        <v>3806.27</v>
      </c>
      <c r="F8398" s="160" t="n">
        <v>1485.74</v>
      </c>
    </row>
    <row r="8399">
      <c r="A8399" s="104" t="inlineStr">
        <is>
          <t>2025/26</t>
        </is>
      </c>
      <c r="B8399" s="104" t="inlineStr">
        <is>
          <t>HC-082</t>
        </is>
      </c>
      <c r="C8399" s="104" t="inlineStr">
        <is>
          <t>P042</t>
        </is>
      </c>
      <c r="D8399" s="159" t="n">
        <v>630</v>
      </c>
      <c r="E8399" s="160" t="n">
        <v>2629.72</v>
      </c>
      <c r="F8399" s="160" t="n">
        <v>655.6</v>
      </c>
    </row>
    <row r="8400">
      <c r="A8400" s="104" t="inlineStr">
        <is>
          <t>2025/26</t>
        </is>
      </c>
      <c r="B8400" s="104" t="inlineStr">
        <is>
          <t>HC-083</t>
        </is>
      </c>
      <c r="C8400" s="104" t="inlineStr">
        <is>
          <t>P001</t>
        </is>
      </c>
      <c r="D8400" s="159" t="n">
        <v>3644</v>
      </c>
      <c r="E8400" s="160" t="n">
        <v>34281.12</v>
      </c>
      <c r="F8400" s="160" t="n">
        <v>12203.04</v>
      </c>
    </row>
    <row r="8401">
      <c r="A8401" s="104" t="inlineStr">
        <is>
          <t>2025/26</t>
        </is>
      </c>
      <c r="B8401" s="104" t="inlineStr">
        <is>
          <t>HC-083</t>
        </is>
      </c>
      <c r="C8401" s="104" t="inlineStr">
        <is>
          <t>P002</t>
        </is>
      </c>
      <c r="D8401" s="159" t="n">
        <v>5259</v>
      </c>
      <c r="E8401" s="160" t="n">
        <v>57449.48</v>
      </c>
      <c r="F8401" s="160" t="n">
        <v>21684.01</v>
      </c>
    </row>
    <row r="8402">
      <c r="A8402" s="104" t="inlineStr">
        <is>
          <t>2025/26</t>
        </is>
      </c>
      <c r="B8402" s="104" t="inlineStr">
        <is>
          <t>HC-083</t>
        </is>
      </c>
      <c r="C8402" s="104" t="inlineStr">
        <is>
          <t>P003</t>
        </is>
      </c>
      <c r="D8402" s="159" t="n">
        <v>7498</v>
      </c>
      <c r="E8402" s="160" t="n">
        <v>52706.55</v>
      </c>
      <c r="F8402" s="160" t="n">
        <v>17633.58</v>
      </c>
    </row>
    <row r="8403">
      <c r="A8403" s="104" t="inlineStr">
        <is>
          <t>2025/26</t>
        </is>
      </c>
      <c r="B8403" s="104" t="inlineStr">
        <is>
          <t>HC-083</t>
        </is>
      </c>
      <c r="C8403" s="104" t="inlineStr">
        <is>
          <t>P004</t>
        </is>
      </c>
      <c r="D8403" s="159" t="n">
        <v>3377</v>
      </c>
      <c r="E8403" s="160" t="n">
        <v>27594.03</v>
      </c>
      <c r="F8403" s="160" t="n">
        <v>8930.129999999999</v>
      </c>
    </row>
    <row r="8404">
      <c r="A8404" s="104" t="inlineStr">
        <is>
          <t>2025/26</t>
        </is>
      </c>
      <c r="B8404" s="104" t="inlineStr">
        <is>
          <t>HC-083</t>
        </is>
      </c>
      <c r="C8404" s="104" t="inlineStr">
        <is>
          <t>P005</t>
        </is>
      </c>
      <c r="D8404" s="159" t="n">
        <v>7595</v>
      </c>
      <c r="E8404" s="160" t="n">
        <v>59172.43</v>
      </c>
      <c r="F8404" s="160" t="n">
        <v>18508</v>
      </c>
    </row>
    <row r="8405">
      <c r="A8405" s="104" t="inlineStr">
        <is>
          <t>2025/26</t>
        </is>
      </c>
      <c r="B8405" s="104" t="inlineStr">
        <is>
          <t>HC-083</t>
        </is>
      </c>
      <c r="C8405" s="104" t="inlineStr">
        <is>
          <t>P006</t>
        </is>
      </c>
      <c r="D8405" s="159" t="n">
        <v>6631</v>
      </c>
      <c r="E8405" s="160" t="n">
        <v>56059.47</v>
      </c>
      <c r="F8405" s="160" t="n">
        <v>16328.96</v>
      </c>
    </row>
    <row r="8406">
      <c r="A8406" s="104" t="inlineStr">
        <is>
          <t>2025/26</t>
        </is>
      </c>
      <c r="B8406" s="104" t="inlineStr">
        <is>
          <t>HC-083</t>
        </is>
      </c>
      <c r="C8406" s="104" t="inlineStr">
        <is>
          <t>P007</t>
        </is>
      </c>
      <c r="D8406" s="159" t="n">
        <v>6811</v>
      </c>
      <c r="E8406" s="160" t="n">
        <v>53697.37</v>
      </c>
      <c r="F8406" s="160" t="n">
        <v>14483.59</v>
      </c>
    </row>
    <row r="8407">
      <c r="A8407" s="104" t="inlineStr">
        <is>
          <t>2025/26</t>
        </is>
      </c>
      <c r="B8407" s="104" t="inlineStr">
        <is>
          <t>HC-083</t>
        </is>
      </c>
      <c r="C8407" s="104" t="inlineStr">
        <is>
          <t>P008</t>
        </is>
      </c>
      <c r="D8407" s="159" t="n">
        <v>5660</v>
      </c>
      <c r="E8407" s="160" t="n">
        <v>43554.12</v>
      </c>
      <c r="F8407" s="160" t="n">
        <v>15977.97</v>
      </c>
    </row>
    <row r="8408">
      <c r="A8408" s="104" t="inlineStr">
        <is>
          <t>2025/26</t>
        </is>
      </c>
      <c r="B8408" s="104" t="inlineStr">
        <is>
          <t>HC-083</t>
        </is>
      </c>
      <c r="C8408" s="104" t="inlineStr">
        <is>
          <t>P009</t>
        </is>
      </c>
      <c r="D8408" s="159" t="n">
        <v>235</v>
      </c>
      <c r="E8408" s="160" t="n">
        <v>3100.72</v>
      </c>
      <c r="F8408" s="160" t="n">
        <v>1251.92</v>
      </c>
    </row>
    <row r="8409">
      <c r="A8409" s="104" t="inlineStr">
        <is>
          <t>2025/26</t>
        </is>
      </c>
      <c r="B8409" s="104" t="inlineStr">
        <is>
          <t>HC-083</t>
        </is>
      </c>
      <c r="C8409" s="104" t="inlineStr">
        <is>
          <t>P010</t>
        </is>
      </c>
      <c r="D8409" s="159" t="n">
        <v>6852</v>
      </c>
      <c r="E8409" s="160" t="n">
        <v>42312.71</v>
      </c>
      <c r="F8409" s="160" t="n">
        <v>13693.35</v>
      </c>
    </row>
    <row r="8410">
      <c r="A8410" s="104" t="inlineStr">
        <is>
          <t>2025/26</t>
        </is>
      </c>
      <c r="B8410" s="104" t="inlineStr">
        <is>
          <t>HC-083</t>
        </is>
      </c>
      <c r="C8410" s="104" t="inlineStr">
        <is>
          <t>P011</t>
        </is>
      </c>
      <c r="D8410" s="159" t="n">
        <v>6797</v>
      </c>
      <c r="E8410" s="160" t="n">
        <v>20666.6</v>
      </c>
      <c r="F8410" s="160" t="n">
        <v>4905.94</v>
      </c>
    </row>
    <row r="8411">
      <c r="A8411" s="104" t="inlineStr">
        <is>
          <t>2025/26</t>
        </is>
      </c>
      <c r="B8411" s="104" t="inlineStr">
        <is>
          <t>HC-083</t>
        </is>
      </c>
      <c r="C8411" s="104" t="inlineStr">
        <is>
          <t>P012</t>
        </is>
      </c>
      <c r="D8411" s="159" t="n">
        <v>7561</v>
      </c>
      <c r="E8411" s="160" t="n">
        <v>29451.55</v>
      </c>
      <c r="F8411" s="160" t="n">
        <v>8898.59</v>
      </c>
    </row>
    <row r="8412">
      <c r="A8412" s="104" t="inlineStr">
        <is>
          <t>2025/26</t>
        </is>
      </c>
      <c r="B8412" s="104" t="inlineStr">
        <is>
          <t>HC-083</t>
        </is>
      </c>
      <c r="C8412" s="104" t="inlineStr">
        <is>
          <t>P013</t>
        </is>
      </c>
      <c r="D8412" s="159" t="n">
        <v>7491</v>
      </c>
      <c r="E8412" s="160" t="n">
        <v>27041.08</v>
      </c>
      <c r="F8412" s="160" t="n">
        <v>7002.58</v>
      </c>
    </row>
    <row r="8413">
      <c r="A8413" s="104" t="inlineStr">
        <is>
          <t>2025/26</t>
        </is>
      </c>
      <c r="B8413" s="104" t="inlineStr">
        <is>
          <t>HC-083</t>
        </is>
      </c>
      <c r="C8413" s="104" t="inlineStr">
        <is>
          <t>P014</t>
        </is>
      </c>
      <c r="D8413" s="159" t="n">
        <v>8454</v>
      </c>
      <c r="E8413" s="160" t="n">
        <v>34539.38</v>
      </c>
      <c r="F8413" s="160" t="n">
        <v>9685.43</v>
      </c>
    </row>
    <row r="8414">
      <c r="A8414" s="104" t="inlineStr">
        <is>
          <t>2025/26</t>
        </is>
      </c>
      <c r="B8414" s="104" t="inlineStr">
        <is>
          <t>HC-083</t>
        </is>
      </c>
      <c r="C8414" s="104" t="inlineStr">
        <is>
          <t>P015</t>
        </is>
      </c>
      <c r="D8414" s="159" t="n">
        <v>5918</v>
      </c>
      <c r="E8414" s="160" t="n">
        <v>29237.43</v>
      </c>
      <c r="F8414" s="160" t="n">
        <v>9777.889999999999</v>
      </c>
    </row>
    <row r="8415">
      <c r="A8415" s="104" t="inlineStr">
        <is>
          <t>2025/26</t>
        </is>
      </c>
      <c r="B8415" s="104" t="inlineStr">
        <is>
          <t>HC-083</t>
        </is>
      </c>
      <c r="C8415" s="104" t="inlineStr">
        <is>
          <t>P016</t>
        </is>
      </c>
      <c r="D8415" s="159" t="n">
        <v>3120</v>
      </c>
      <c r="E8415" s="160" t="n">
        <v>20161.44</v>
      </c>
      <c r="F8415" s="160" t="n">
        <v>6306.68</v>
      </c>
    </row>
    <row r="8416">
      <c r="A8416" s="104" t="inlineStr">
        <is>
          <t>2025/26</t>
        </is>
      </c>
      <c r="B8416" s="104" t="inlineStr">
        <is>
          <t>HC-083</t>
        </is>
      </c>
      <c r="C8416" s="104" t="inlineStr">
        <is>
          <t>P017</t>
        </is>
      </c>
      <c r="D8416" s="159" t="n">
        <v>2799</v>
      </c>
      <c r="E8416" s="160" t="n">
        <v>19948.36</v>
      </c>
      <c r="F8416" s="160" t="n">
        <v>6886.25</v>
      </c>
    </row>
    <row r="8417">
      <c r="A8417" s="104" t="inlineStr">
        <is>
          <t>2025/26</t>
        </is>
      </c>
      <c r="B8417" s="104" t="inlineStr">
        <is>
          <t>HC-083</t>
        </is>
      </c>
      <c r="C8417" s="104" t="inlineStr">
        <is>
          <t>P018</t>
        </is>
      </c>
      <c r="D8417" s="159" t="n">
        <v>7058</v>
      </c>
      <c r="E8417" s="160" t="n">
        <v>19445.27</v>
      </c>
      <c r="F8417" s="160" t="n">
        <v>4195.25</v>
      </c>
    </row>
    <row r="8418">
      <c r="A8418" s="104" t="inlineStr">
        <is>
          <t>2025/26</t>
        </is>
      </c>
      <c r="B8418" s="104" t="inlineStr">
        <is>
          <t>HC-083</t>
        </is>
      </c>
      <c r="C8418" s="104" t="inlineStr">
        <is>
          <t>P019</t>
        </is>
      </c>
      <c r="D8418" s="159" t="n">
        <v>8761</v>
      </c>
      <c r="E8418" s="160" t="n">
        <v>23306.15</v>
      </c>
      <c r="F8418" s="160" t="n">
        <v>6035.25</v>
      </c>
    </row>
    <row r="8419">
      <c r="A8419" s="104" t="inlineStr">
        <is>
          <t>2025/26</t>
        </is>
      </c>
      <c r="B8419" s="104" t="inlineStr">
        <is>
          <t>HC-083</t>
        </is>
      </c>
      <c r="C8419" s="104" t="inlineStr">
        <is>
          <t>P020</t>
        </is>
      </c>
      <c r="D8419" s="159" t="n">
        <v>5630</v>
      </c>
      <c r="E8419" s="160" t="n">
        <v>14976.46</v>
      </c>
      <c r="F8419" s="160" t="n">
        <v>3878.16</v>
      </c>
    </row>
    <row r="8420">
      <c r="A8420" s="104" t="inlineStr">
        <is>
          <t>2025/26</t>
        </is>
      </c>
      <c r="B8420" s="104" t="inlineStr">
        <is>
          <t>HC-083</t>
        </is>
      </c>
      <c r="C8420" s="104" t="inlineStr">
        <is>
          <t>P021</t>
        </is>
      </c>
      <c r="D8420" s="159" t="n">
        <v>8439</v>
      </c>
      <c r="E8420" s="160" t="n">
        <v>28858.87</v>
      </c>
      <c r="F8420" s="160" t="n">
        <v>8095.34</v>
      </c>
    </row>
    <row r="8421">
      <c r="A8421" s="104" t="inlineStr">
        <is>
          <t>2025/26</t>
        </is>
      </c>
      <c r="B8421" s="104" t="inlineStr">
        <is>
          <t>HC-083</t>
        </is>
      </c>
      <c r="C8421" s="104" t="inlineStr">
        <is>
          <t>P022</t>
        </is>
      </c>
      <c r="D8421" s="159" t="n">
        <v>7432</v>
      </c>
      <c r="E8421" s="160" t="n">
        <v>24007.51</v>
      </c>
      <c r="F8421" s="160" t="n">
        <v>6475.53</v>
      </c>
    </row>
    <row r="8422">
      <c r="A8422" s="104" t="inlineStr">
        <is>
          <t>2025/26</t>
        </is>
      </c>
      <c r="B8422" s="104" t="inlineStr">
        <is>
          <t>HC-083</t>
        </is>
      </c>
      <c r="C8422" s="104" t="inlineStr">
        <is>
          <t>P023</t>
        </is>
      </c>
      <c r="D8422" s="159" t="n">
        <v>8438</v>
      </c>
      <c r="E8422" s="160" t="n">
        <v>17637.88</v>
      </c>
      <c r="F8422" s="160" t="n">
        <v>3425.44</v>
      </c>
    </row>
    <row r="8423">
      <c r="A8423" s="104" t="inlineStr">
        <is>
          <t>2025/26</t>
        </is>
      </c>
      <c r="B8423" s="104" t="inlineStr">
        <is>
          <t>HC-083</t>
        </is>
      </c>
      <c r="C8423" s="104" t="inlineStr">
        <is>
          <t>P024</t>
        </is>
      </c>
      <c r="D8423" s="159" t="n">
        <v>9113</v>
      </c>
      <c r="E8423" s="160" t="n">
        <v>20779.71</v>
      </c>
      <c r="F8423" s="160" t="n">
        <v>4259.89</v>
      </c>
    </row>
    <row r="8424">
      <c r="A8424" s="104" t="inlineStr">
        <is>
          <t>2025/26</t>
        </is>
      </c>
      <c r="B8424" s="104" t="inlineStr">
        <is>
          <t>HC-083</t>
        </is>
      </c>
      <c r="C8424" s="104" t="inlineStr">
        <is>
          <t>P025</t>
        </is>
      </c>
      <c r="D8424" s="159" t="n">
        <v>7695</v>
      </c>
      <c r="E8424" s="160" t="n">
        <v>30708.65</v>
      </c>
      <c r="F8424" s="160" t="n">
        <v>11263.96</v>
      </c>
    </row>
    <row r="8425">
      <c r="A8425" s="104" t="inlineStr">
        <is>
          <t>2025/26</t>
        </is>
      </c>
      <c r="B8425" s="104" t="inlineStr">
        <is>
          <t>HC-083</t>
        </is>
      </c>
      <c r="C8425" s="104" t="inlineStr">
        <is>
          <t>P026</t>
        </is>
      </c>
      <c r="D8425" s="159" t="n">
        <v>4546</v>
      </c>
      <c r="E8425" s="160" t="n">
        <v>21166.67</v>
      </c>
      <c r="F8425" s="160" t="n">
        <v>6849.66</v>
      </c>
    </row>
    <row r="8426">
      <c r="A8426" s="104" t="inlineStr">
        <is>
          <t>2025/26</t>
        </is>
      </c>
      <c r="B8426" s="104" t="inlineStr">
        <is>
          <t>HC-083</t>
        </is>
      </c>
      <c r="C8426" s="104" t="inlineStr">
        <is>
          <t>P027</t>
        </is>
      </c>
      <c r="D8426" s="159" t="n">
        <v>3910</v>
      </c>
      <c r="E8426" s="160" t="n">
        <v>18196.28</v>
      </c>
      <c r="F8426" s="160" t="n">
        <v>5889.02</v>
      </c>
    </row>
    <row r="8427">
      <c r="A8427" s="104" t="inlineStr">
        <is>
          <t>2025/26</t>
        </is>
      </c>
      <c r="B8427" s="104" t="inlineStr">
        <is>
          <t>HC-083</t>
        </is>
      </c>
      <c r="C8427" s="104" t="inlineStr">
        <is>
          <t>P028</t>
        </is>
      </c>
      <c r="D8427" s="159" t="n">
        <v>5347</v>
      </c>
      <c r="E8427" s="160" t="n">
        <v>26417.61</v>
      </c>
      <c r="F8427" s="160" t="n">
        <v>9120.639999999999</v>
      </c>
    </row>
    <row r="8428">
      <c r="A8428" s="104" t="inlineStr">
        <is>
          <t>2025/26</t>
        </is>
      </c>
      <c r="B8428" s="104" t="inlineStr">
        <is>
          <t>HC-083</t>
        </is>
      </c>
      <c r="C8428" s="104" t="inlineStr">
        <is>
          <t>P029</t>
        </is>
      </c>
      <c r="D8428" s="159" t="n">
        <v>12786</v>
      </c>
      <c r="E8428" s="160" t="n">
        <v>25506.47</v>
      </c>
      <c r="F8428" s="160" t="n">
        <v>3852.25</v>
      </c>
    </row>
    <row r="8429">
      <c r="A8429" s="104" t="inlineStr">
        <is>
          <t>2025/26</t>
        </is>
      </c>
      <c r="B8429" s="104" t="inlineStr">
        <is>
          <t>HC-083</t>
        </is>
      </c>
      <c r="C8429" s="104" t="inlineStr">
        <is>
          <t>P030</t>
        </is>
      </c>
      <c r="D8429" s="159" t="n">
        <v>7317</v>
      </c>
      <c r="E8429" s="160" t="n">
        <v>22940.45</v>
      </c>
      <c r="F8429" s="160" t="n">
        <v>4453.72</v>
      </c>
    </row>
    <row r="8430">
      <c r="A8430" s="104" t="inlineStr">
        <is>
          <t>2025/26</t>
        </is>
      </c>
      <c r="B8430" s="104" t="inlineStr">
        <is>
          <t>HC-083</t>
        </is>
      </c>
      <c r="C8430" s="104" t="inlineStr">
        <is>
          <t>P031</t>
        </is>
      </c>
      <c r="D8430" s="159" t="n">
        <v>3342</v>
      </c>
      <c r="E8430" s="160" t="n">
        <v>17462.17</v>
      </c>
      <c r="F8430" s="160" t="n">
        <v>5275.36</v>
      </c>
    </row>
    <row r="8431">
      <c r="A8431" s="104" t="inlineStr">
        <is>
          <t>2025/26</t>
        </is>
      </c>
      <c r="B8431" s="104" t="inlineStr">
        <is>
          <t>HC-083</t>
        </is>
      </c>
      <c r="C8431" s="104" t="inlineStr">
        <is>
          <t>P032</t>
        </is>
      </c>
      <c r="D8431" s="159" t="n">
        <v>3992</v>
      </c>
      <c r="E8431" s="160" t="n">
        <v>9856.809999999999</v>
      </c>
      <c r="F8431" s="160" t="n">
        <v>2233.52</v>
      </c>
    </row>
    <row r="8432">
      <c r="A8432" s="104" t="inlineStr">
        <is>
          <t>2025/26</t>
        </is>
      </c>
      <c r="B8432" s="104" t="inlineStr">
        <is>
          <t>HC-083</t>
        </is>
      </c>
      <c r="C8432" s="104" t="inlineStr">
        <is>
          <t>P033</t>
        </is>
      </c>
      <c r="D8432" s="159" t="n">
        <v>2739</v>
      </c>
      <c r="E8432" s="160" t="n">
        <v>8846.92</v>
      </c>
      <c r="F8432" s="160" t="n">
        <v>2290.12</v>
      </c>
    </row>
    <row r="8433">
      <c r="A8433" s="104" t="inlineStr">
        <is>
          <t>2025/26</t>
        </is>
      </c>
      <c r="B8433" s="104" t="inlineStr">
        <is>
          <t>HC-083</t>
        </is>
      </c>
      <c r="C8433" s="104" t="inlineStr">
        <is>
          <t>P034</t>
        </is>
      </c>
      <c r="D8433" s="159" t="n">
        <v>1965</v>
      </c>
      <c r="E8433" s="160" t="n">
        <v>8591.02</v>
      </c>
      <c r="F8433" s="160" t="n">
        <v>2687.38</v>
      </c>
    </row>
    <row r="8434">
      <c r="A8434" s="104" t="inlineStr">
        <is>
          <t>2025/26</t>
        </is>
      </c>
      <c r="B8434" s="104" t="inlineStr">
        <is>
          <t>HC-083</t>
        </is>
      </c>
      <c r="C8434" s="104" t="inlineStr">
        <is>
          <t>P035</t>
        </is>
      </c>
      <c r="D8434" s="159" t="n">
        <v>2581</v>
      </c>
      <c r="E8434" s="160" t="n">
        <v>9566.58</v>
      </c>
      <c r="F8434" s="160" t="n">
        <v>2683.31</v>
      </c>
    </row>
    <row r="8435">
      <c r="A8435" s="104" t="inlineStr">
        <is>
          <t>2025/26</t>
        </is>
      </c>
      <c r="B8435" s="104" t="inlineStr">
        <is>
          <t>HC-083</t>
        </is>
      </c>
      <c r="C8435" s="104" t="inlineStr">
        <is>
          <t>P036</t>
        </is>
      </c>
      <c r="D8435" s="159" t="n">
        <v>1950</v>
      </c>
      <c r="E8435" s="160" t="n">
        <v>7780.92</v>
      </c>
      <c r="F8435" s="160" t="n">
        <v>2266.33</v>
      </c>
    </row>
    <row r="8436">
      <c r="A8436" s="104" t="inlineStr">
        <is>
          <t>2025/26</t>
        </is>
      </c>
      <c r="B8436" s="104" t="inlineStr">
        <is>
          <t>HC-083</t>
        </is>
      </c>
      <c r="C8436" s="104" t="inlineStr">
        <is>
          <t>P037</t>
        </is>
      </c>
      <c r="D8436" s="159" t="n">
        <v>3032</v>
      </c>
      <c r="E8436" s="160" t="n">
        <v>10946</v>
      </c>
      <c r="F8436" s="160" t="n">
        <v>3660.6</v>
      </c>
    </row>
    <row r="8437">
      <c r="A8437" s="104" t="inlineStr">
        <is>
          <t>2025/26</t>
        </is>
      </c>
      <c r="B8437" s="104" t="inlineStr">
        <is>
          <t>HC-083</t>
        </is>
      </c>
      <c r="C8437" s="104" t="inlineStr">
        <is>
          <t>P038</t>
        </is>
      </c>
      <c r="D8437" s="159" t="n">
        <v>1444</v>
      </c>
      <c r="E8437" s="160" t="n">
        <v>9456.85</v>
      </c>
      <c r="F8437" s="160" t="n">
        <v>3059.64</v>
      </c>
    </row>
    <row r="8438">
      <c r="A8438" s="104" t="inlineStr">
        <is>
          <t>2025/26</t>
        </is>
      </c>
      <c r="B8438" s="104" t="inlineStr">
        <is>
          <t>HC-083</t>
        </is>
      </c>
      <c r="C8438" s="104" t="inlineStr">
        <is>
          <t>P039</t>
        </is>
      </c>
      <c r="D8438" s="159" t="n">
        <v>1598</v>
      </c>
      <c r="E8438" s="160" t="n">
        <v>10462.45</v>
      </c>
      <c r="F8438" s="160" t="n">
        <v>3498.73</v>
      </c>
    </row>
    <row r="8439">
      <c r="A8439" s="104" t="inlineStr">
        <is>
          <t>2025/26</t>
        </is>
      </c>
      <c r="B8439" s="104" t="inlineStr">
        <is>
          <t>HC-083</t>
        </is>
      </c>
      <c r="C8439" s="104" t="inlineStr">
        <is>
          <t>P040</t>
        </is>
      </c>
      <c r="D8439" s="159" t="n">
        <v>589</v>
      </c>
      <c r="E8439" s="160" t="n">
        <v>4691.97</v>
      </c>
      <c r="F8439" s="160" t="n">
        <v>1517.48</v>
      </c>
    </row>
    <row r="8440">
      <c r="A8440" s="104" t="inlineStr">
        <is>
          <t>2025/26</t>
        </is>
      </c>
      <c r="B8440" s="104" t="inlineStr">
        <is>
          <t>HC-083</t>
        </is>
      </c>
      <c r="C8440" s="104" t="inlineStr">
        <is>
          <t>P041</t>
        </is>
      </c>
      <c r="D8440" s="159" t="n">
        <v>305</v>
      </c>
      <c r="E8440" s="160" t="n">
        <v>3456.92</v>
      </c>
      <c r="F8440" s="160" t="n">
        <v>1341.84</v>
      </c>
    </row>
    <row r="8441">
      <c r="A8441" s="104" t="inlineStr">
        <is>
          <t>2025/26</t>
        </is>
      </c>
      <c r="B8441" s="104" t="inlineStr">
        <is>
          <t>HC-083</t>
        </is>
      </c>
      <c r="C8441" s="104" t="inlineStr">
        <is>
          <t>P042</t>
        </is>
      </c>
      <c r="D8441" s="159" t="n">
        <v>510</v>
      </c>
      <c r="E8441" s="160" t="n">
        <v>2132.8</v>
      </c>
      <c r="F8441" s="160" t="n">
        <v>528.9400000000001</v>
      </c>
    </row>
    <row r="8442">
      <c r="A8442" s="104" t="inlineStr">
        <is>
          <t>2025/26</t>
        </is>
      </c>
      <c r="B8442" s="104" t="inlineStr">
        <is>
          <t>HC-084</t>
        </is>
      </c>
      <c r="C8442" s="104" t="inlineStr">
        <is>
          <t>P001</t>
        </is>
      </c>
      <c r="D8442" s="159" t="n">
        <v>4706</v>
      </c>
      <c r="E8442" s="160" t="n">
        <v>44263.54</v>
      </c>
      <c r="F8442" s="160" t="n">
        <v>15776.62</v>
      </c>
    </row>
    <row r="8443">
      <c r="A8443" s="104" t="inlineStr">
        <is>
          <t>2025/26</t>
        </is>
      </c>
      <c r="B8443" s="104" t="inlineStr">
        <is>
          <t>HC-084</t>
        </is>
      </c>
      <c r="C8443" s="104" t="inlineStr">
        <is>
          <t>P002</t>
        </is>
      </c>
      <c r="D8443" s="159" t="n">
        <v>6927</v>
      </c>
      <c r="E8443" s="160" t="n">
        <v>75680.85000000001</v>
      </c>
      <c r="F8443" s="160" t="n">
        <v>28603.44</v>
      </c>
    </row>
    <row r="8444">
      <c r="A8444" s="104" t="inlineStr">
        <is>
          <t>2025/26</t>
        </is>
      </c>
      <c r="B8444" s="104" t="inlineStr">
        <is>
          <t>HC-084</t>
        </is>
      </c>
      <c r="C8444" s="104" t="inlineStr">
        <is>
          <t>P003</t>
        </is>
      </c>
      <c r="D8444" s="159" t="n">
        <v>9292</v>
      </c>
      <c r="E8444" s="160" t="n">
        <v>65310.97</v>
      </c>
      <c r="F8444" s="160" t="n">
        <v>21865.38</v>
      </c>
    </row>
    <row r="8445">
      <c r="A8445" s="104" t="inlineStr">
        <is>
          <t>2025/26</t>
        </is>
      </c>
      <c r="B8445" s="104" t="inlineStr">
        <is>
          <t>HC-084</t>
        </is>
      </c>
      <c r="C8445" s="104" t="inlineStr">
        <is>
          <t>P004</t>
        </is>
      </c>
      <c r="D8445" s="159" t="n">
        <v>4242</v>
      </c>
      <c r="E8445" s="160" t="n">
        <v>34649.51</v>
      </c>
      <c r="F8445" s="160" t="n">
        <v>11227.86</v>
      </c>
    </row>
    <row r="8446">
      <c r="A8446" s="104" t="inlineStr">
        <is>
          <t>2025/26</t>
        </is>
      </c>
      <c r="B8446" s="104" t="inlineStr">
        <is>
          <t>HC-084</t>
        </is>
      </c>
      <c r="C8446" s="104" t="inlineStr">
        <is>
          <t>P005</t>
        </is>
      </c>
      <c r="D8446" s="159" t="n">
        <v>9498</v>
      </c>
      <c r="E8446" s="160" t="n">
        <v>73996.92</v>
      </c>
      <c r="F8446" s="160" t="n">
        <v>23175.75</v>
      </c>
    </row>
    <row r="8447">
      <c r="A8447" s="104" t="inlineStr">
        <is>
          <t>2025/26</t>
        </is>
      </c>
      <c r="B8447" s="104" t="inlineStr">
        <is>
          <t>HC-084</t>
        </is>
      </c>
      <c r="C8447" s="104" t="inlineStr">
        <is>
          <t>P006</t>
        </is>
      </c>
      <c r="D8447" s="159" t="n">
        <v>9030</v>
      </c>
      <c r="E8447" s="160" t="n">
        <v>76358.89999999999</v>
      </c>
      <c r="F8447" s="160" t="n">
        <v>22263.02</v>
      </c>
    </row>
    <row r="8448">
      <c r="A8448" s="104" t="inlineStr">
        <is>
          <t>2025/26</t>
        </is>
      </c>
      <c r="B8448" s="104" t="inlineStr">
        <is>
          <t>HC-084</t>
        </is>
      </c>
      <c r="C8448" s="104" t="inlineStr">
        <is>
          <t>P007</t>
        </is>
      </c>
      <c r="D8448" s="159" t="n">
        <v>8909</v>
      </c>
      <c r="E8448" s="160" t="n">
        <v>70252.21000000001</v>
      </c>
      <c r="F8448" s="160" t="n">
        <v>18965.86</v>
      </c>
    </row>
    <row r="8449">
      <c r="A8449" s="104" t="inlineStr">
        <is>
          <t>2025/26</t>
        </is>
      </c>
      <c r="B8449" s="104" t="inlineStr">
        <is>
          <t>HC-084</t>
        </is>
      </c>
      <c r="C8449" s="104" t="inlineStr">
        <is>
          <t>P008</t>
        </is>
      </c>
      <c r="D8449" s="159" t="n">
        <v>7427</v>
      </c>
      <c r="E8449" s="160" t="n">
        <v>57146.05</v>
      </c>
      <c r="F8449" s="160" t="n">
        <v>20981.54</v>
      </c>
    </row>
    <row r="8450">
      <c r="A8450" s="104" t="inlineStr">
        <is>
          <t>2025/26</t>
        </is>
      </c>
      <c r="B8450" s="104" t="inlineStr">
        <is>
          <t>HC-084</t>
        </is>
      </c>
      <c r="C8450" s="104" t="inlineStr">
        <is>
          <t>P009</t>
        </is>
      </c>
      <c r="D8450" s="159" t="n">
        <v>253</v>
      </c>
      <c r="E8450" s="160" t="n">
        <v>3340.47</v>
      </c>
      <c r="F8450" s="160" t="n">
        <v>1347.64</v>
      </c>
    </row>
    <row r="8451">
      <c r="A8451" s="104" t="inlineStr">
        <is>
          <t>2025/26</t>
        </is>
      </c>
      <c r="B8451" s="104" t="inlineStr">
        <is>
          <t>HC-084</t>
        </is>
      </c>
      <c r="C8451" s="104" t="inlineStr">
        <is>
          <t>P010</t>
        </is>
      </c>
      <c r="D8451" s="159" t="n">
        <v>9599</v>
      </c>
      <c r="E8451" s="160" t="n">
        <v>59274.52</v>
      </c>
      <c r="F8451" s="160" t="n">
        <v>19202.25</v>
      </c>
    </row>
    <row r="8452">
      <c r="A8452" s="104" t="inlineStr">
        <is>
          <t>2025/26</t>
        </is>
      </c>
      <c r="B8452" s="104" t="inlineStr">
        <is>
          <t>HC-084</t>
        </is>
      </c>
      <c r="C8452" s="104" t="inlineStr">
        <is>
          <t>P011</t>
        </is>
      </c>
      <c r="D8452" s="159" t="n">
        <v>9044</v>
      </c>
      <c r="E8452" s="160" t="n">
        <v>27499.32</v>
      </c>
      <c r="F8452" s="160" t="n">
        <v>6534.68</v>
      </c>
    </row>
    <row r="8453">
      <c r="A8453" s="104" t="inlineStr">
        <is>
          <t>2025/26</t>
        </is>
      </c>
      <c r="B8453" s="104" t="inlineStr">
        <is>
          <t>HC-084</t>
        </is>
      </c>
      <c r="C8453" s="104" t="inlineStr">
        <is>
          <t>P012</t>
        </is>
      </c>
      <c r="D8453" s="159" t="n">
        <v>9718</v>
      </c>
      <c r="E8453" s="160" t="n">
        <v>37851.27</v>
      </c>
      <c r="F8453" s="160" t="n">
        <v>11444.15</v>
      </c>
    </row>
    <row r="8454">
      <c r="A8454" s="104" t="inlineStr">
        <is>
          <t>2025/26</t>
        </is>
      </c>
      <c r="B8454" s="104" t="inlineStr">
        <is>
          <t>HC-084</t>
        </is>
      </c>
      <c r="C8454" s="104" t="inlineStr">
        <is>
          <t>P013</t>
        </is>
      </c>
      <c r="D8454" s="159" t="n">
        <v>9909</v>
      </c>
      <c r="E8454" s="160" t="n">
        <v>35771.02</v>
      </c>
      <c r="F8454" s="160" t="n">
        <v>9271.85</v>
      </c>
    </row>
    <row r="8455">
      <c r="A8455" s="104" t="inlineStr">
        <is>
          <t>2025/26</t>
        </is>
      </c>
      <c r="B8455" s="104" t="inlineStr">
        <is>
          <t>HC-084</t>
        </is>
      </c>
      <c r="C8455" s="104" t="inlineStr">
        <is>
          <t>P014</t>
        </is>
      </c>
      <c r="D8455" s="159" t="n">
        <v>11053</v>
      </c>
      <c r="E8455" s="160" t="n">
        <v>45154.59</v>
      </c>
      <c r="F8455" s="160" t="n">
        <v>12681.77</v>
      </c>
    </row>
    <row r="8456">
      <c r="A8456" s="104" t="inlineStr">
        <is>
          <t>2025/26</t>
        </is>
      </c>
      <c r="B8456" s="104" t="inlineStr">
        <is>
          <t>HC-084</t>
        </is>
      </c>
      <c r="C8456" s="104" t="inlineStr">
        <is>
          <t>P015</t>
        </is>
      </c>
      <c r="D8456" s="159" t="n">
        <v>7538</v>
      </c>
      <c r="E8456" s="160" t="n">
        <v>37228.75</v>
      </c>
      <c r="F8456" s="160" t="n">
        <v>12464.01</v>
      </c>
    </row>
    <row r="8457">
      <c r="A8457" s="104" t="inlineStr">
        <is>
          <t>2025/26</t>
        </is>
      </c>
      <c r="B8457" s="104" t="inlineStr">
        <is>
          <t>HC-084</t>
        </is>
      </c>
      <c r="C8457" s="104" t="inlineStr">
        <is>
          <t>P016</t>
        </is>
      </c>
      <c r="D8457" s="159" t="n">
        <v>4247</v>
      </c>
      <c r="E8457" s="160" t="n">
        <v>27441.08</v>
      </c>
      <c r="F8457" s="160" t="n">
        <v>8596.01</v>
      </c>
    </row>
    <row r="8458">
      <c r="A8458" s="104" t="inlineStr">
        <is>
          <t>2025/26</t>
        </is>
      </c>
      <c r="B8458" s="104" t="inlineStr">
        <is>
          <t>HC-084</t>
        </is>
      </c>
      <c r="C8458" s="104" t="inlineStr">
        <is>
          <t>P017</t>
        </is>
      </c>
      <c r="D8458" s="159" t="n">
        <v>3544</v>
      </c>
      <c r="E8458" s="160" t="n">
        <v>25250.76</v>
      </c>
      <c r="F8458" s="160" t="n">
        <v>8726.35</v>
      </c>
    </row>
    <row r="8459">
      <c r="A8459" s="104" t="inlineStr">
        <is>
          <t>2025/26</t>
        </is>
      </c>
      <c r="B8459" s="104" t="inlineStr">
        <is>
          <t>HC-084</t>
        </is>
      </c>
      <c r="C8459" s="104" t="inlineStr">
        <is>
          <t>P018</t>
        </is>
      </c>
      <c r="D8459" s="159" t="n">
        <v>9129</v>
      </c>
      <c r="E8459" s="160" t="n">
        <v>25151.83</v>
      </c>
      <c r="F8459" s="160" t="n">
        <v>5434.62</v>
      </c>
    </row>
    <row r="8460">
      <c r="A8460" s="104" t="inlineStr">
        <is>
          <t>2025/26</t>
        </is>
      </c>
      <c r="B8460" s="104" t="inlineStr">
        <is>
          <t>HC-084</t>
        </is>
      </c>
      <c r="C8460" s="104" t="inlineStr">
        <is>
          <t>P019</t>
        </is>
      </c>
      <c r="D8460" s="159" t="n">
        <v>10498</v>
      </c>
      <c r="E8460" s="160" t="n">
        <v>27924.33</v>
      </c>
      <c r="F8460" s="160" t="n">
        <v>7238.94</v>
      </c>
    </row>
    <row r="8461">
      <c r="A8461" s="104" t="inlineStr">
        <is>
          <t>2025/26</t>
        </is>
      </c>
      <c r="B8461" s="104" t="inlineStr">
        <is>
          <t>HC-084</t>
        </is>
      </c>
      <c r="C8461" s="104" t="inlineStr">
        <is>
          <t>P020</t>
        </is>
      </c>
      <c r="D8461" s="159" t="n">
        <v>7113</v>
      </c>
      <c r="E8461" s="160" t="n">
        <v>18924.48</v>
      </c>
      <c r="F8461" s="160" t="n">
        <v>4905.38</v>
      </c>
    </row>
    <row r="8462">
      <c r="A8462" s="104" t="inlineStr">
        <is>
          <t>2025/26</t>
        </is>
      </c>
      <c r="B8462" s="104" t="inlineStr">
        <is>
          <t>HC-084</t>
        </is>
      </c>
      <c r="C8462" s="104" t="inlineStr">
        <is>
          <t>P021</t>
        </is>
      </c>
      <c r="D8462" s="159" t="n">
        <v>11421</v>
      </c>
      <c r="E8462" s="160" t="n">
        <v>39063.91</v>
      </c>
      <c r="F8462" s="160" t="n">
        <v>10972.4</v>
      </c>
    </row>
    <row r="8463">
      <c r="A8463" s="104" t="inlineStr">
        <is>
          <t>2025/26</t>
        </is>
      </c>
      <c r="B8463" s="104" t="inlineStr">
        <is>
          <t>HC-084</t>
        </is>
      </c>
      <c r="C8463" s="104" t="inlineStr">
        <is>
          <t>P022</t>
        </is>
      </c>
      <c r="D8463" s="159" t="n">
        <v>9311</v>
      </c>
      <c r="E8463" s="160" t="n">
        <v>30076.43</v>
      </c>
      <c r="F8463" s="160" t="n">
        <v>8119.93</v>
      </c>
    </row>
    <row r="8464">
      <c r="A8464" s="104" t="inlineStr">
        <is>
          <t>2025/26</t>
        </is>
      </c>
      <c r="B8464" s="104" t="inlineStr">
        <is>
          <t>HC-084</t>
        </is>
      </c>
      <c r="C8464" s="104" t="inlineStr">
        <is>
          <t>P023</t>
        </is>
      </c>
      <c r="D8464" s="159" t="n">
        <v>10977</v>
      </c>
      <c r="E8464" s="160" t="n">
        <v>22937.91</v>
      </c>
      <c r="F8464" s="160" t="n">
        <v>4458.31</v>
      </c>
    </row>
    <row r="8465">
      <c r="A8465" s="104" t="inlineStr">
        <is>
          <t>2025/26</t>
        </is>
      </c>
      <c r="B8465" s="104" t="inlineStr">
        <is>
          <t>HC-084</t>
        </is>
      </c>
      <c r="C8465" s="104" t="inlineStr">
        <is>
          <t>P024</t>
        </is>
      </c>
      <c r="D8465" s="159" t="n">
        <v>11952</v>
      </c>
      <c r="E8465" s="160" t="n">
        <v>27254.81</v>
      </c>
      <c r="F8465" s="160" t="n">
        <v>5593.07</v>
      </c>
    </row>
    <row r="8466">
      <c r="A8466" s="104" t="inlineStr">
        <is>
          <t>2025/26</t>
        </is>
      </c>
      <c r="B8466" s="104" t="inlineStr">
        <is>
          <t>HC-084</t>
        </is>
      </c>
      <c r="C8466" s="104" t="inlineStr">
        <is>
          <t>P025</t>
        </is>
      </c>
      <c r="D8466" s="159" t="n">
        <v>9498</v>
      </c>
      <c r="E8466" s="160" t="n">
        <v>37898.42</v>
      </c>
      <c r="F8466" s="160" t="n">
        <v>13917.39</v>
      </c>
    </row>
    <row r="8467">
      <c r="A8467" s="104" t="inlineStr">
        <is>
          <t>2025/26</t>
        </is>
      </c>
      <c r="B8467" s="104" t="inlineStr">
        <is>
          <t>HC-084</t>
        </is>
      </c>
      <c r="C8467" s="104" t="inlineStr">
        <is>
          <t>P026</t>
        </is>
      </c>
      <c r="D8467" s="159" t="n">
        <v>5779</v>
      </c>
      <c r="E8467" s="160" t="n">
        <v>26904.97</v>
      </c>
      <c r="F8467" s="160" t="n">
        <v>8716.040000000001</v>
      </c>
    </row>
    <row r="8468">
      <c r="A8468" s="104" t="inlineStr">
        <is>
          <t>2025/26</t>
        </is>
      </c>
      <c r="B8468" s="104" t="inlineStr">
        <is>
          <t>HC-084</t>
        </is>
      </c>
      <c r="C8468" s="104" t="inlineStr">
        <is>
          <t>P027</t>
        </is>
      </c>
      <c r="D8468" s="159" t="n">
        <v>5007</v>
      </c>
      <c r="E8468" s="160" t="n">
        <v>23314.02</v>
      </c>
      <c r="F8468" s="160" t="n">
        <v>7552.98</v>
      </c>
    </row>
    <row r="8469">
      <c r="A8469" s="104" t="inlineStr">
        <is>
          <t>2025/26</t>
        </is>
      </c>
      <c r="B8469" s="104" t="inlineStr">
        <is>
          <t>HC-084</t>
        </is>
      </c>
      <c r="C8469" s="104" t="inlineStr">
        <is>
          <t>P028</t>
        </is>
      </c>
      <c r="D8469" s="159" t="n">
        <v>6495</v>
      </c>
      <c r="E8469" s="160" t="n">
        <v>32090.66</v>
      </c>
      <c r="F8469" s="160" t="n">
        <v>11091.74</v>
      </c>
    </row>
    <row r="8470">
      <c r="A8470" s="104" t="inlineStr">
        <is>
          <t>2025/26</t>
        </is>
      </c>
      <c r="B8470" s="104" t="inlineStr">
        <is>
          <t>HC-084</t>
        </is>
      </c>
      <c r="C8470" s="104" t="inlineStr">
        <is>
          <t>P029</t>
        </is>
      </c>
      <c r="D8470" s="159" t="n">
        <v>16429</v>
      </c>
      <c r="E8470" s="160" t="n">
        <v>32778</v>
      </c>
      <c r="F8470" s="160" t="n">
        <v>4955.78</v>
      </c>
    </row>
    <row r="8471">
      <c r="A8471" s="104" t="inlineStr">
        <is>
          <t>2025/26</t>
        </is>
      </c>
      <c r="B8471" s="104" t="inlineStr">
        <is>
          <t>HC-084</t>
        </is>
      </c>
      <c r="C8471" s="104" t="inlineStr">
        <is>
          <t>P030</t>
        </is>
      </c>
      <c r="D8471" s="159" t="n">
        <v>9165</v>
      </c>
      <c r="E8471" s="160" t="n">
        <v>28725.32</v>
      </c>
      <c r="F8471" s="160" t="n">
        <v>5584.73</v>
      </c>
    </row>
    <row r="8472">
      <c r="A8472" s="104" t="inlineStr">
        <is>
          <t>2025/26</t>
        </is>
      </c>
      <c r="B8472" s="104" t="inlineStr">
        <is>
          <t>HC-084</t>
        </is>
      </c>
      <c r="C8472" s="104" t="inlineStr">
        <is>
          <t>P031</t>
        </is>
      </c>
      <c r="D8472" s="159" t="n">
        <v>4294</v>
      </c>
      <c r="E8472" s="160" t="n">
        <v>22432.69</v>
      </c>
      <c r="F8472" s="160" t="n">
        <v>6783.64</v>
      </c>
    </row>
    <row r="8473">
      <c r="A8473" s="104" t="inlineStr">
        <is>
          <t>2025/26</t>
        </is>
      </c>
      <c r="B8473" s="104" t="inlineStr">
        <is>
          <t>HC-084</t>
        </is>
      </c>
      <c r="C8473" s="104" t="inlineStr">
        <is>
          <t>P032</t>
        </is>
      </c>
      <c r="D8473" s="159" t="n">
        <v>5036</v>
      </c>
      <c r="E8473" s="160" t="n">
        <v>12442.83</v>
      </c>
      <c r="F8473" s="160" t="n">
        <v>2822.57</v>
      </c>
    </row>
    <row r="8474">
      <c r="A8474" s="104" t="inlineStr">
        <is>
          <t>2025/26</t>
        </is>
      </c>
      <c r="B8474" s="104" t="inlineStr">
        <is>
          <t>HC-084</t>
        </is>
      </c>
      <c r="C8474" s="104" t="inlineStr">
        <is>
          <t>P033</t>
        </is>
      </c>
      <c r="D8474" s="159" t="n">
        <v>3629</v>
      </c>
      <c r="E8474" s="160" t="n">
        <v>11720.55</v>
      </c>
      <c r="F8474" s="160" t="n">
        <v>3038.1</v>
      </c>
    </row>
    <row r="8475">
      <c r="A8475" s="104" t="inlineStr">
        <is>
          <t>2025/26</t>
        </is>
      </c>
      <c r="B8475" s="104" t="inlineStr">
        <is>
          <t>HC-084</t>
        </is>
      </c>
      <c r="C8475" s="104" t="inlineStr">
        <is>
          <t>P034</t>
        </is>
      </c>
      <c r="D8475" s="159" t="n">
        <v>2337</v>
      </c>
      <c r="E8475" s="160" t="n">
        <v>10209.49</v>
      </c>
      <c r="F8475" s="160" t="n">
        <v>3197.2</v>
      </c>
    </row>
    <row r="8476">
      <c r="A8476" s="104" t="inlineStr">
        <is>
          <t>2025/26</t>
        </is>
      </c>
      <c r="B8476" s="104" t="inlineStr">
        <is>
          <t>HC-084</t>
        </is>
      </c>
      <c r="C8476" s="104" t="inlineStr">
        <is>
          <t>P035</t>
        </is>
      </c>
      <c r="D8476" s="159" t="n">
        <v>3330</v>
      </c>
      <c r="E8476" s="160" t="n">
        <v>12336.86</v>
      </c>
      <c r="F8476" s="160" t="n">
        <v>3463.83</v>
      </c>
    </row>
    <row r="8477">
      <c r="A8477" s="104" t="inlineStr">
        <is>
          <t>2025/26</t>
        </is>
      </c>
      <c r="B8477" s="104" t="inlineStr">
        <is>
          <t>HC-084</t>
        </is>
      </c>
      <c r="C8477" s="104" t="inlineStr">
        <is>
          <t>P036</t>
        </is>
      </c>
      <c r="D8477" s="159" t="n">
        <v>2686</v>
      </c>
      <c r="E8477" s="160" t="n">
        <v>10725.7</v>
      </c>
      <c r="F8477" s="160" t="n">
        <v>3127.4</v>
      </c>
    </row>
    <row r="8478">
      <c r="A8478" s="104" t="inlineStr">
        <is>
          <t>2025/26</t>
        </is>
      </c>
      <c r="B8478" s="104" t="inlineStr">
        <is>
          <t>HC-084</t>
        </is>
      </c>
      <c r="C8478" s="104" t="inlineStr">
        <is>
          <t>P037</t>
        </is>
      </c>
      <c r="D8478" s="159" t="n">
        <v>3965</v>
      </c>
      <c r="E8478" s="160" t="n">
        <v>14314.27</v>
      </c>
      <c r="F8478" s="160" t="n">
        <v>4792.33</v>
      </c>
    </row>
    <row r="8479">
      <c r="A8479" s="104" t="inlineStr">
        <is>
          <t>2025/26</t>
        </is>
      </c>
      <c r="B8479" s="104" t="inlineStr">
        <is>
          <t>HC-084</t>
        </is>
      </c>
      <c r="C8479" s="104" t="inlineStr">
        <is>
          <t>P038</t>
        </is>
      </c>
      <c r="D8479" s="159" t="n">
        <v>1897</v>
      </c>
      <c r="E8479" s="160" t="n">
        <v>12444.82</v>
      </c>
      <c r="F8479" s="160" t="n">
        <v>4031.21</v>
      </c>
    </row>
    <row r="8480">
      <c r="A8480" s="104" t="inlineStr">
        <is>
          <t>2025/26</t>
        </is>
      </c>
      <c r="B8480" s="104" t="inlineStr">
        <is>
          <t>HC-084</t>
        </is>
      </c>
      <c r="C8480" s="104" t="inlineStr">
        <is>
          <t>P039</t>
        </is>
      </c>
      <c r="D8480" s="159" t="n">
        <v>2098</v>
      </c>
      <c r="E8480" s="160" t="n">
        <v>13748.5</v>
      </c>
      <c r="F8480" s="160" t="n">
        <v>4602.73</v>
      </c>
    </row>
    <row r="8481">
      <c r="A8481" s="104" t="inlineStr">
        <is>
          <t>2025/26</t>
        </is>
      </c>
      <c r="B8481" s="104" t="inlineStr">
        <is>
          <t>HC-084</t>
        </is>
      </c>
      <c r="C8481" s="104" t="inlineStr">
        <is>
          <t>P040</t>
        </is>
      </c>
      <c r="D8481" s="159" t="n">
        <v>820</v>
      </c>
      <c r="E8481" s="160" t="n">
        <v>6553.87</v>
      </c>
      <c r="F8481" s="160" t="n">
        <v>2121.72</v>
      </c>
    </row>
    <row r="8482">
      <c r="A8482" s="104" t="inlineStr">
        <is>
          <t>2025/26</t>
        </is>
      </c>
      <c r="B8482" s="104" t="inlineStr">
        <is>
          <t>HC-084</t>
        </is>
      </c>
      <c r="C8482" s="104" t="inlineStr">
        <is>
          <t>P041</t>
        </is>
      </c>
      <c r="D8482" s="159" t="n">
        <v>373</v>
      </c>
      <c r="E8482" s="160" t="n">
        <v>4229.46</v>
      </c>
      <c r="F8482" s="160" t="n">
        <v>1645.97</v>
      </c>
    </row>
    <row r="8483">
      <c r="A8483" s="104" t="inlineStr">
        <is>
          <t>2025/26</t>
        </is>
      </c>
      <c r="B8483" s="104" t="inlineStr">
        <is>
          <t>HC-084</t>
        </is>
      </c>
      <c r="C8483" s="104" t="inlineStr">
        <is>
          <t>P042</t>
        </is>
      </c>
      <c r="D8483" s="159" t="n">
        <v>666</v>
      </c>
      <c r="E8483" s="160" t="n">
        <v>2780.77</v>
      </c>
      <c r="F8483" s="160" t="n">
        <v>691.33</v>
      </c>
    </row>
    <row r="8484">
      <c r="A8484" s="104" t="inlineStr">
        <is>
          <t>2025/26</t>
        </is>
      </c>
      <c r="B8484" s="104" t="inlineStr">
        <is>
          <t>HC-085</t>
        </is>
      </c>
      <c r="C8484" s="104" t="inlineStr">
        <is>
          <t>P001</t>
        </is>
      </c>
      <c r="D8484" s="159" t="n">
        <v>5729</v>
      </c>
      <c r="E8484" s="160" t="n">
        <v>53870.92</v>
      </c>
      <c r="F8484" s="160" t="n">
        <v>19230.57</v>
      </c>
    </row>
    <row r="8485">
      <c r="A8485" s="104" t="inlineStr">
        <is>
          <t>2025/26</t>
        </is>
      </c>
      <c r="B8485" s="104" t="inlineStr">
        <is>
          <t>HC-085</t>
        </is>
      </c>
      <c r="C8485" s="104" t="inlineStr">
        <is>
          <t>P002</t>
        </is>
      </c>
      <c r="D8485" s="159" t="n">
        <v>7937</v>
      </c>
      <c r="E8485" s="160" t="n">
        <v>86712.91</v>
      </c>
      <c r="F8485" s="160" t="n">
        <v>32818.55</v>
      </c>
    </row>
    <row r="8486">
      <c r="A8486" s="104" t="inlineStr">
        <is>
          <t>2025/26</t>
        </is>
      </c>
      <c r="B8486" s="104" t="inlineStr">
        <is>
          <t>HC-085</t>
        </is>
      </c>
      <c r="C8486" s="104" t="inlineStr">
        <is>
          <t>P003</t>
        </is>
      </c>
      <c r="D8486" s="159" t="n">
        <v>11552</v>
      </c>
      <c r="E8486" s="160" t="n">
        <v>81206.48</v>
      </c>
      <c r="F8486" s="160" t="n">
        <v>27227.42</v>
      </c>
    </row>
    <row r="8487">
      <c r="A8487" s="104" t="inlineStr">
        <is>
          <t>2025/26</t>
        </is>
      </c>
      <c r="B8487" s="104" t="inlineStr">
        <is>
          <t>HC-085</t>
        </is>
      </c>
      <c r="C8487" s="104" t="inlineStr">
        <is>
          <t>P004</t>
        </is>
      </c>
      <c r="D8487" s="159" t="n">
        <v>5209</v>
      </c>
      <c r="E8487" s="160" t="n">
        <v>42559.33</v>
      </c>
      <c r="F8487" s="160" t="n">
        <v>13810.15</v>
      </c>
    </row>
    <row r="8488">
      <c r="A8488" s="104" t="inlineStr">
        <is>
          <t>2025/26</t>
        </is>
      </c>
      <c r="B8488" s="104" t="inlineStr">
        <is>
          <t>HC-085</t>
        </is>
      </c>
      <c r="C8488" s="104" t="inlineStr">
        <is>
          <t>P005</t>
        </is>
      </c>
      <c r="D8488" s="159" t="n">
        <v>11474</v>
      </c>
      <c r="E8488" s="160" t="n">
        <v>89397.39</v>
      </c>
      <c r="F8488" s="160" t="n">
        <v>28046.9</v>
      </c>
    </row>
    <row r="8489">
      <c r="A8489" s="104" t="inlineStr">
        <is>
          <t>2025/26</t>
        </is>
      </c>
      <c r="B8489" s="104" t="inlineStr">
        <is>
          <t>HC-085</t>
        </is>
      </c>
      <c r="C8489" s="104" t="inlineStr">
        <is>
          <t>P006</t>
        </is>
      </c>
      <c r="D8489" s="159" t="n">
        <v>10025</v>
      </c>
      <c r="E8489" s="160" t="n">
        <v>84759.69</v>
      </c>
      <c r="F8489" s="160" t="n">
        <v>24755.42</v>
      </c>
    </row>
    <row r="8490">
      <c r="A8490" s="104" t="inlineStr">
        <is>
          <t>2025/26</t>
        </is>
      </c>
      <c r="B8490" s="104" t="inlineStr">
        <is>
          <t>HC-085</t>
        </is>
      </c>
      <c r="C8490" s="104" t="inlineStr">
        <is>
          <t>P007</t>
        </is>
      </c>
      <c r="D8490" s="159" t="n">
        <v>10361</v>
      </c>
      <c r="E8490" s="160" t="n">
        <v>81698.33</v>
      </c>
      <c r="F8490" s="160" t="n">
        <v>22093.81</v>
      </c>
    </row>
    <row r="8491">
      <c r="A8491" s="104" t="inlineStr">
        <is>
          <t>2025/26</t>
        </is>
      </c>
      <c r="B8491" s="104" t="inlineStr">
        <is>
          <t>HC-085</t>
        </is>
      </c>
      <c r="C8491" s="104" t="inlineStr">
        <is>
          <t>P008</t>
        </is>
      </c>
      <c r="D8491" s="159" t="n">
        <v>8501</v>
      </c>
      <c r="E8491" s="160" t="n">
        <v>65407.4</v>
      </c>
      <c r="F8491" s="160" t="n">
        <v>24056.04</v>
      </c>
    </row>
    <row r="8492">
      <c r="A8492" s="104" t="inlineStr">
        <is>
          <t>2025/26</t>
        </is>
      </c>
      <c r="B8492" s="104" t="inlineStr">
        <is>
          <t>HC-085</t>
        </is>
      </c>
      <c r="C8492" s="104" t="inlineStr">
        <is>
          <t>P009</t>
        </is>
      </c>
      <c r="D8492" s="159" t="n">
        <v>348</v>
      </c>
      <c r="E8492" s="160" t="n">
        <v>4595.6</v>
      </c>
      <c r="F8492" s="160" t="n">
        <v>1861.29</v>
      </c>
    </row>
    <row r="8493">
      <c r="A8493" s="104" t="inlineStr">
        <is>
          <t>2025/26</t>
        </is>
      </c>
      <c r="B8493" s="104" t="inlineStr">
        <is>
          <t>HC-085</t>
        </is>
      </c>
      <c r="C8493" s="104" t="inlineStr">
        <is>
          <t>P010</t>
        </is>
      </c>
      <c r="D8493" s="159" t="n">
        <v>11192</v>
      </c>
      <c r="E8493" s="160" t="n">
        <v>69112.89999999999</v>
      </c>
      <c r="F8493" s="160" t="n">
        <v>22426.37</v>
      </c>
    </row>
    <row r="8494">
      <c r="A8494" s="104" t="inlineStr">
        <is>
          <t>2025/26</t>
        </is>
      </c>
      <c r="B8494" s="104" t="inlineStr">
        <is>
          <t>HC-085</t>
        </is>
      </c>
      <c r="C8494" s="104" t="inlineStr">
        <is>
          <t>P011</t>
        </is>
      </c>
      <c r="D8494" s="159" t="n">
        <v>10366</v>
      </c>
      <c r="E8494" s="160" t="n">
        <v>31508.32</v>
      </c>
      <c r="F8494" s="160" t="n">
        <v>7497.13</v>
      </c>
    </row>
    <row r="8495">
      <c r="A8495" s="104" t="inlineStr">
        <is>
          <t>2025/26</t>
        </is>
      </c>
      <c r="B8495" s="104" t="inlineStr">
        <is>
          <t>HC-085</t>
        </is>
      </c>
      <c r="C8495" s="104" t="inlineStr">
        <is>
          <t>P012</t>
        </is>
      </c>
      <c r="D8495" s="159" t="n">
        <v>11311</v>
      </c>
      <c r="E8495" s="160" t="n">
        <v>44056.87</v>
      </c>
      <c r="F8495" s="160" t="n">
        <v>13342.61</v>
      </c>
    </row>
    <row r="8496">
      <c r="A8496" s="104" t="inlineStr">
        <is>
          <t>2025/26</t>
        </is>
      </c>
      <c r="B8496" s="104" t="inlineStr">
        <is>
          <t>HC-085</t>
        </is>
      </c>
      <c r="C8496" s="104" t="inlineStr">
        <is>
          <t>P013</t>
        </is>
      </c>
      <c r="D8496" s="159" t="n">
        <v>11578</v>
      </c>
      <c r="E8496" s="160" t="n">
        <v>41798.35</v>
      </c>
      <c r="F8496" s="160" t="n">
        <v>10853.38</v>
      </c>
    </row>
    <row r="8497">
      <c r="A8497" s="104" t="inlineStr">
        <is>
          <t>2025/26</t>
        </is>
      </c>
      <c r="B8497" s="104" t="inlineStr">
        <is>
          <t>HC-085</t>
        </is>
      </c>
      <c r="C8497" s="104" t="inlineStr">
        <is>
          <t>P014</t>
        </is>
      </c>
      <c r="D8497" s="159" t="n">
        <v>13203</v>
      </c>
      <c r="E8497" s="160" t="n">
        <v>53942.59</v>
      </c>
      <c r="F8497" s="160" t="n">
        <v>15174.54</v>
      </c>
    </row>
    <row r="8498">
      <c r="A8498" s="104" t="inlineStr">
        <is>
          <t>2025/26</t>
        </is>
      </c>
      <c r="B8498" s="104" t="inlineStr">
        <is>
          <t>HC-085</t>
        </is>
      </c>
      <c r="C8498" s="104" t="inlineStr">
        <is>
          <t>P015</t>
        </is>
      </c>
      <c r="D8498" s="159" t="n">
        <v>8719</v>
      </c>
      <c r="E8498" s="160" t="n">
        <v>43077.16</v>
      </c>
      <c r="F8498" s="160" t="n">
        <v>14447.72</v>
      </c>
    </row>
    <row r="8499">
      <c r="A8499" s="104" t="inlineStr">
        <is>
          <t>2025/26</t>
        </is>
      </c>
      <c r="B8499" s="104" t="inlineStr">
        <is>
          <t>HC-085</t>
        </is>
      </c>
      <c r="C8499" s="104" t="inlineStr">
        <is>
          <t>P016</t>
        </is>
      </c>
      <c r="D8499" s="159" t="n">
        <v>4905</v>
      </c>
      <c r="E8499" s="160" t="n">
        <v>31695.57</v>
      </c>
      <c r="F8499" s="160" t="n">
        <v>9946.379999999999</v>
      </c>
    </row>
    <row r="8500">
      <c r="A8500" s="104" t="inlineStr">
        <is>
          <t>2025/26</t>
        </is>
      </c>
      <c r="B8500" s="104" t="inlineStr">
        <is>
          <t>HC-085</t>
        </is>
      </c>
      <c r="C8500" s="104" t="inlineStr">
        <is>
          <t>P017</t>
        </is>
      </c>
      <c r="D8500" s="159" t="n">
        <v>4579</v>
      </c>
      <c r="E8500" s="160" t="n">
        <v>32624.13</v>
      </c>
      <c r="F8500" s="160" t="n">
        <v>11290.75</v>
      </c>
    </row>
    <row r="8501">
      <c r="A8501" s="104" t="inlineStr">
        <is>
          <t>2025/26</t>
        </is>
      </c>
      <c r="B8501" s="104" t="inlineStr">
        <is>
          <t>HC-085</t>
        </is>
      </c>
      <c r="C8501" s="104" t="inlineStr">
        <is>
          <t>P018</t>
        </is>
      </c>
      <c r="D8501" s="159" t="n">
        <v>10656</v>
      </c>
      <c r="E8501" s="160" t="n">
        <v>29356.84</v>
      </c>
      <c r="F8501" s="160" t="n">
        <v>6350.1</v>
      </c>
    </row>
    <row r="8502">
      <c r="A8502" s="104" t="inlineStr">
        <is>
          <t>2025/26</t>
        </is>
      </c>
      <c r="B8502" s="104" t="inlineStr">
        <is>
          <t>HC-085</t>
        </is>
      </c>
      <c r="C8502" s="104" t="inlineStr">
        <is>
          <t>P019</t>
        </is>
      </c>
      <c r="D8502" s="159" t="n">
        <v>13408</v>
      </c>
      <c r="E8502" s="160" t="n">
        <v>35667.91</v>
      </c>
      <c r="F8502" s="160" t="n">
        <v>9259.4</v>
      </c>
    </row>
    <row r="8503">
      <c r="A8503" s="104" t="inlineStr">
        <is>
          <t>2025/26</t>
        </is>
      </c>
      <c r="B8503" s="104" t="inlineStr">
        <is>
          <t>HC-085</t>
        </is>
      </c>
      <c r="C8503" s="104" t="inlineStr">
        <is>
          <t>P020</t>
        </is>
      </c>
      <c r="D8503" s="159" t="n">
        <v>8976</v>
      </c>
      <c r="E8503" s="160" t="n">
        <v>23869.34</v>
      </c>
      <c r="F8503" s="160" t="n">
        <v>6196.27</v>
      </c>
    </row>
    <row r="8504">
      <c r="A8504" s="104" t="inlineStr">
        <is>
          <t>2025/26</t>
        </is>
      </c>
      <c r="B8504" s="104" t="inlineStr">
        <is>
          <t>HC-085</t>
        </is>
      </c>
      <c r="C8504" s="104" t="inlineStr">
        <is>
          <t>P021</t>
        </is>
      </c>
      <c r="D8504" s="159" t="n">
        <v>13312</v>
      </c>
      <c r="E8504" s="160" t="n">
        <v>45521.31</v>
      </c>
      <c r="F8504" s="160" t="n">
        <v>12804.14</v>
      </c>
    </row>
    <row r="8505">
      <c r="A8505" s="104" t="inlineStr">
        <is>
          <t>2025/26</t>
        </is>
      </c>
      <c r="B8505" s="104" t="inlineStr">
        <is>
          <t>HC-085</t>
        </is>
      </c>
      <c r="C8505" s="104" t="inlineStr">
        <is>
          <t>P022</t>
        </is>
      </c>
      <c r="D8505" s="159" t="n">
        <v>11095</v>
      </c>
      <c r="E8505" s="160" t="n">
        <v>35834.32</v>
      </c>
      <c r="F8505" s="160" t="n">
        <v>9688.49</v>
      </c>
    </row>
    <row r="8506">
      <c r="A8506" s="104" t="inlineStr">
        <is>
          <t>2025/26</t>
        </is>
      </c>
      <c r="B8506" s="104" t="inlineStr">
        <is>
          <t>HC-085</t>
        </is>
      </c>
      <c r="C8506" s="104" t="inlineStr">
        <is>
          <t>P023</t>
        </is>
      </c>
      <c r="D8506" s="159" t="n">
        <v>13320</v>
      </c>
      <c r="E8506" s="160" t="n">
        <v>27837.83</v>
      </c>
      <c r="F8506" s="160" t="n">
        <v>5421.7</v>
      </c>
    </row>
    <row r="8507">
      <c r="A8507" s="104" t="inlineStr">
        <is>
          <t>2025/26</t>
        </is>
      </c>
      <c r="B8507" s="104" t="inlineStr">
        <is>
          <t>HC-085</t>
        </is>
      </c>
      <c r="C8507" s="104" t="inlineStr">
        <is>
          <t>P024</t>
        </is>
      </c>
      <c r="D8507" s="159" t="n">
        <v>14088</v>
      </c>
      <c r="E8507" s="160" t="n">
        <v>32121.61</v>
      </c>
      <c r="F8507" s="160" t="n">
        <v>6601.5</v>
      </c>
    </row>
    <row r="8508">
      <c r="A8508" s="104" t="inlineStr">
        <is>
          <t>2025/26</t>
        </is>
      </c>
      <c r="B8508" s="104" t="inlineStr">
        <is>
          <t>HC-085</t>
        </is>
      </c>
      <c r="C8508" s="104" t="inlineStr">
        <is>
          <t>P025</t>
        </is>
      </c>
      <c r="D8508" s="159" t="n">
        <v>11629</v>
      </c>
      <c r="E8508" s="160" t="n">
        <v>46398.81</v>
      </c>
      <c r="F8508" s="160" t="n">
        <v>17065.36</v>
      </c>
    </row>
    <row r="8509">
      <c r="A8509" s="104" t="inlineStr">
        <is>
          <t>2025/26</t>
        </is>
      </c>
      <c r="B8509" s="104" t="inlineStr">
        <is>
          <t>HC-085</t>
        </is>
      </c>
      <c r="C8509" s="104" t="inlineStr">
        <is>
          <t>P026</t>
        </is>
      </c>
      <c r="D8509" s="159" t="n">
        <v>7005</v>
      </c>
      <c r="E8509" s="160" t="n">
        <v>32615.13</v>
      </c>
      <c r="F8509" s="160" t="n">
        <v>10581.82</v>
      </c>
    </row>
    <row r="8510">
      <c r="A8510" s="104" t="inlineStr">
        <is>
          <t>2025/26</t>
        </is>
      </c>
      <c r="B8510" s="104" t="inlineStr">
        <is>
          <t>HC-085</t>
        </is>
      </c>
      <c r="C8510" s="104" t="inlineStr">
        <is>
          <t>P027</t>
        </is>
      </c>
      <c r="D8510" s="159" t="n">
        <v>5859</v>
      </c>
      <c r="E8510" s="160" t="n">
        <v>27268.03</v>
      </c>
      <c r="F8510" s="160" t="n">
        <v>8845.549999999999</v>
      </c>
    </row>
    <row r="8511">
      <c r="A8511" s="104" t="inlineStr">
        <is>
          <t>2025/26</t>
        </is>
      </c>
      <c r="B8511" s="104" t="inlineStr">
        <is>
          <t>HC-085</t>
        </is>
      </c>
      <c r="C8511" s="104" t="inlineStr">
        <is>
          <t>P028</t>
        </is>
      </c>
      <c r="D8511" s="159" t="n">
        <v>7971</v>
      </c>
      <c r="E8511" s="160" t="n">
        <v>39371.73</v>
      </c>
      <c r="F8511" s="160" t="n">
        <v>13627.77</v>
      </c>
    </row>
    <row r="8512">
      <c r="A8512" s="104" t="inlineStr">
        <is>
          <t>2025/26</t>
        </is>
      </c>
      <c r="B8512" s="104" t="inlineStr">
        <is>
          <t>HC-085</t>
        </is>
      </c>
      <c r="C8512" s="104" t="inlineStr">
        <is>
          <t>P029</t>
        </is>
      </c>
      <c r="D8512" s="159" t="n">
        <v>19505</v>
      </c>
      <c r="E8512" s="160" t="n">
        <v>38913.54</v>
      </c>
      <c r="F8512" s="160" t="n">
        <v>5893.9</v>
      </c>
    </row>
    <row r="8513">
      <c r="A8513" s="104" t="inlineStr">
        <is>
          <t>2025/26</t>
        </is>
      </c>
      <c r="B8513" s="104" t="inlineStr">
        <is>
          <t>HC-085</t>
        </is>
      </c>
      <c r="C8513" s="104" t="inlineStr">
        <is>
          <t>P030</t>
        </is>
      </c>
      <c r="D8513" s="159" t="n">
        <v>11178</v>
      </c>
      <c r="E8513" s="160" t="n">
        <v>35044.73</v>
      </c>
      <c r="F8513" s="160" t="n">
        <v>6822.91</v>
      </c>
    </row>
    <row r="8514">
      <c r="A8514" s="104" t="inlineStr">
        <is>
          <t>2025/26</t>
        </is>
      </c>
      <c r="B8514" s="104" t="inlineStr">
        <is>
          <t>HC-085</t>
        </is>
      </c>
      <c r="C8514" s="104" t="inlineStr">
        <is>
          <t>P031</t>
        </is>
      </c>
      <c r="D8514" s="159" t="n">
        <v>4838</v>
      </c>
      <c r="E8514" s="160" t="n">
        <v>25275.93</v>
      </c>
      <c r="F8514" s="160" t="n">
        <v>7655.57</v>
      </c>
    </row>
    <row r="8515">
      <c r="A8515" s="104" t="inlineStr">
        <is>
          <t>2025/26</t>
        </is>
      </c>
      <c r="B8515" s="104" t="inlineStr">
        <is>
          <t>HC-085</t>
        </is>
      </c>
      <c r="C8515" s="104" t="inlineStr">
        <is>
          <t>P032</t>
        </is>
      </c>
      <c r="D8515" s="159" t="n">
        <v>6080</v>
      </c>
      <c r="E8515" s="160" t="n">
        <v>15017.09</v>
      </c>
      <c r="F8515" s="160" t="n">
        <v>3411.13</v>
      </c>
    </row>
    <row r="8516">
      <c r="A8516" s="104" t="inlineStr">
        <is>
          <t>2025/26</t>
        </is>
      </c>
      <c r="B8516" s="104" t="inlineStr">
        <is>
          <t>HC-085</t>
        </is>
      </c>
      <c r="C8516" s="104" t="inlineStr">
        <is>
          <t>P033</t>
        </is>
      </c>
      <c r="D8516" s="159" t="n">
        <v>4487</v>
      </c>
      <c r="E8516" s="160" t="n">
        <v>14491.16</v>
      </c>
      <c r="F8516" s="160" t="n">
        <v>3762.74</v>
      </c>
    </row>
    <row r="8517">
      <c r="A8517" s="104" t="inlineStr">
        <is>
          <t>2025/26</t>
        </is>
      </c>
      <c r="B8517" s="104" t="inlineStr">
        <is>
          <t>HC-085</t>
        </is>
      </c>
      <c r="C8517" s="104" t="inlineStr">
        <is>
          <t>P034</t>
        </is>
      </c>
      <c r="D8517" s="159" t="n">
        <v>2957</v>
      </c>
      <c r="E8517" s="160" t="n">
        <v>12924.33</v>
      </c>
      <c r="F8517" s="160" t="n">
        <v>4053.69</v>
      </c>
    </row>
    <row r="8518">
      <c r="A8518" s="104" t="inlineStr">
        <is>
          <t>2025/26</t>
        </is>
      </c>
      <c r="B8518" s="104" t="inlineStr">
        <is>
          <t>HC-085</t>
        </is>
      </c>
      <c r="C8518" s="104" t="inlineStr">
        <is>
          <t>P035</t>
        </is>
      </c>
      <c r="D8518" s="159" t="n">
        <v>4163</v>
      </c>
      <c r="E8518" s="160" t="n">
        <v>15423.34</v>
      </c>
      <c r="F8518" s="160" t="n">
        <v>4337.43</v>
      </c>
    </row>
    <row r="8519">
      <c r="A8519" s="104" t="inlineStr">
        <is>
          <t>2025/26</t>
        </is>
      </c>
      <c r="B8519" s="104" t="inlineStr">
        <is>
          <t>HC-085</t>
        </is>
      </c>
      <c r="C8519" s="104" t="inlineStr">
        <is>
          <t>P036</t>
        </is>
      </c>
      <c r="D8519" s="159" t="n">
        <v>3093</v>
      </c>
      <c r="E8519" s="160" t="n">
        <v>12338.21</v>
      </c>
      <c r="F8519" s="160" t="n">
        <v>3603.91</v>
      </c>
    </row>
    <row r="8520">
      <c r="A8520" s="104" t="inlineStr">
        <is>
          <t>2025/26</t>
        </is>
      </c>
      <c r="B8520" s="104" t="inlineStr">
        <is>
          <t>HC-085</t>
        </is>
      </c>
      <c r="C8520" s="104" t="inlineStr">
        <is>
          <t>P037</t>
        </is>
      </c>
      <c r="D8520" s="159" t="n">
        <v>4610</v>
      </c>
      <c r="E8520" s="160" t="n">
        <v>16643.32</v>
      </c>
      <c r="F8520" s="160" t="n">
        <v>5582.07</v>
      </c>
    </row>
    <row r="8521">
      <c r="A8521" s="104" t="inlineStr">
        <is>
          <t>2025/26</t>
        </is>
      </c>
      <c r="B8521" s="104" t="inlineStr">
        <is>
          <t>HC-085</t>
        </is>
      </c>
      <c r="C8521" s="104" t="inlineStr">
        <is>
          <t>P038</t>
        </is>
      </c>
      <c r="D8521" s="159" t="n">
        <v>2339</v>
      </c>
      <c r="E8521" s="160" t="n">
        <v>15348.5</v>
      </c>
      <c r="F8521" s="160" t="n">
        <v>4980.68</v>
      </c>
    </row>
    <row r="8522">
      <c r="A8522" s="104" t="inlineStr">
        <is>
          <t>2025/26</t>
        </is>
      </c>
      <c r="B8522" s="104" t="inlineStr">
        <is>
          <t>HC-085</t>
        </is>
      </c>
      <c r="C8522" s="104" t="inlineStr">
        <is>
          <t>P039</t>
        </is>
      </c>
      <c r="D8522" s="159" t="n">
        <v>2512</v>
      </c>
      <c r="E8522" s="160" t="n">
        <v>16473.19</v>
      </c>
      <c r="F8522" s="160" t="n">
        <v>5523.24</v>
      </c>
    </row>
    <row r="8523">
      <c r="A8523" s="104" t="inlineStr">
        <is>
          <t>2025/26</t>
        </is>
      </c>
      <c r="B8523" s="104" t="inlineStr">
        <is>
          <t>HC-085</t>
        </is>
      </c>
      <c r="C8523" s="104" t="inlineStr">
        <is>
          <t>P040</t>
        </is>
      </c>
      <c r="D8523" s="159" t="n">
        <v>859</v>
      </c>
      <c r="E8523" s="160" t="n">
        <v>6857.15</v>
      </c>
      <c r="F8523" s="160" t="n">
        <v>2222.7</v>
      </c>
    </row>
    <row r="8524">
      <c r="A8524" s="104" t="inlineStr">
        <is>
          <t>2025/26</t>
        </is>
      </c>
      <c r="B8524" s="104" t="inlineStr">
        <is>
          <t>HC-085</t>
        </is>
      </c>
      <c r="C8524" s="104" t="inlineStr">
        <is>
          <t>P041</t>
        </is>
      </c>
      <c r="D8524" s="159" t="n">
        <v>456</v>
      </c>
      <c r="E8524" s="160" t="n">
        <v>5157.11</v>
      </c>
      <c r="F8524" s="160" t="n">
        <v>2007.15</v>
      </c>
    </row>
    <row r="8525">
      <c r="A8525" s="104" t="inlineStr">
        <is>
          <t>2025/26</t>
        </is>
      </c>
      <c r="B8525" s="104" t="inlineStr">
        <is>
          <t>HC-085</t>
        </is>
      </c>
      <c r="C8525" s="104" t="inlineStr">
        <is>
          <t>P042</t>
        </is>
      </c>
      <c r="D8525" s="159" t="n">
        <v>807</v>
      </c>
      <c r="E8525" s="160" t="n">
        <v>3369.85</v>
      </c>
      <c r="F8525" s="160" t="n">
        <v>837.86</v>
      </c>
    </row>
    <row r="8526">
      <c r="A8526" s="104" t="inlineStr">
        <is>
          <t>2025/26</t>
        </is>
      </c>
      <c r="B8526" s="104" t="inlineStr">
        <is>
          <t>HC-086</t>
        </is>
      </c>
      <c r="C8526" s="104" t="inlineStr">
        <is>
          <t>P001</t>
        </is>
      </c>
      <c r="D8526" s="159" t="n">
        <v>4171</v>
      </c>
      <c r="E8526" s="160" t="n">
        <v>39223.68</v>
      </c>
      <c r="F8526" s="160" t="n">
        <v>13996.36</v>
      </c>
    </row>
    <row r="8527">
      <c r="A8527" s="104" t="inlineStr">
        <is>
          <t>2025/26</t>
        </is>
      </c>
      <c r="B8527" s="104" t="inlineStr">
        <is>
          <t>HC-086</t>
        </is>
      </c>
      <c r="C8527" s="104" t="inlineStr">
        <is>
          <t>P002</t>
        </is>
      </c>
      <c r="D8527" s="159" t="n">
        <v>6399</v>
      </c>
      <c r="E8527" s="160" t="n">
        <v>69905.45</v>
      </c>
      <c r="F8527" s="160" t="n">
        <v>26454.51</v>
      </c>
    </row>
    <row r="8528">
      <c r="A8528" s="104" t="inlineStr">
        <is>
          <t>2025/26</t>
        </is>
      </c>
      <c r="B8528" s="104" t="inlineStr">
        <is>
          <t>HC-086</t>
        </is>
      </c>
      <c r="C8528" s="104" t="inlineStr">
        <is>
          <t>P003</t>
        </is>
      </c>
      <c r="D8528" s="159" t="n">
        <v>9284</v>
      </c>
      <c r="E8528" s="160" t="n">
        <v>65266.27</v>
      </c>
      <c r="F8528" s="160" t="n">
        <v>21876.34</v>
      </c>
    </row>
    <row r="8529">
      <c r="A8529" s="104" t="inlineStr">
        <is>
          <t>2025/26</t>
        </is>
      </c>
      <c r="B8529" s="104" t="inlineStr">
        <is>
          <t>HC-086</t>
        </is>
      </c>
      <c r="C8529" s="104" t="inlineStr">
        <is>
          <t>P004</t>
        </is>
      </c>
      <c r="D8529" s="159" t="n">
        <v>4076</v>
      </c>
      <c r="E8529" s="160" t="n">
        <v>33306.67</v>
      </c>
      <c r="F8529" s="160" t="n">
        <v>10803.51</v>
      </c>
    </row>
    <row r="8530">
      <c r="A8530" s="104" t="inlineStr">
        <is>
          <t>2025/26</t>
        </is>
      </c>
      <c r="B8530" s="104" t="inlineStr">
        <is>
          <t>HC-086</t>
        </is>
      </c>
      <c r="C8530" s="104" t="inlineStr">
        <is>
          <t>P005</t>
        </is>
      </c>
      <c r="D8530" s="159" t="n">
        <v>8709</v>
      </c>
      <c r="E8530" s="160" t="n">
        <v>67845.33</v>
      </c>
      <c r="F8530" s="160" t="n">
        <v>21274.18</v>
      </c>
    </row>
    <row r="8531">
      <c r="A8531" s="104" t="inlineStr">
        <is>
          <t>2025/26</t>
        </is>
      </c>
      <c r="B8531" s="104" t="inlineStr">
        <is>
          <t>HC-086</t>
        </is>
      </c>
      <c r="C8531" s="104" t="inlineStr">
        <is>
          <t>P006</t>
        </is>
      </c>
      <c r="D8531" s="159" t="n">
        <v>8193</v>
      </c>
      <c r="E8531" s="160" t="n">
        <v>69272.53999999999</v>
      </c>
      <c r="F8531" s="160" t="n">
        <v>20225.87</v>
      </c>
    </row>
    <row r="8532">
      <c r="A8532" s="104" t="inlineStr">
        <is>
          <t>2025/26</t>
        </is>
      </c>
      <c r="B8532" s="104" t="inlineStr">
        <is>
          <t>HC-086</t>
        </is>
      </c>
      <c r="C8532" s="104" t="inlineStr">
        <is>
          <t>P007</t>
        </is>
      </c>
      <c r="D8532" s="159" t="n">
        <v>8167</v>
      </c>
      <c r="E8532" s="160" t="n">
        <v>64391.29</v>
      </c>
      <c r="F8532" s="160" t="n">
        <v>17408.62</v>
      </c>
    </row>
    <row r="8533">
      <c r="A8533" s="104" t="inlineStr">
        <is>
          <t>2025/26</t>
        </is>
      </c>
      <c r="B8533" s="104" t="inlineStr">
        <is>
          <t>HC-086</t>
        </is>
      </c>
      <c r="C8533" s="104" t="inlineStr">
        <is>
          <t>P008</t>
        </is>
      </c>
      <c r="D8533" s="159" t="n">
        <v>6651</v>
      </c>
      <c r="E8533" s="160" t="n">
        <v>51169.53</v>
      </c>
      <c r="F8533" s="160" t="n">
        <v>18811.43</v>
      </c>
    </row>
    <row r="8534">
      <c r="A8534" s="104" t="inlineStr">
        <is>
          <t>2025/26</t>
        </is>
      </c>
      <c r="B8534" s="104" t="inlineStr">
        <is>
          <t>HC-086</t>
        </is>
      </c>
      <c r="C8534" s="104" t="inlineStr">
        <is>
          <t>P009</t>
        </is>
      </c>
      <c r="D8534" s="159" t="n">
        <v>246</v>
      </c>
      <c r="E8534" s="160" t="n">
        <v>3242.99</v>
      </c>
      <c r="F8534" s="160" t="n">
        <v>1321.1</v>
      </c>
    </row>
    <row r="8535">
      <c r="A8535" s="104" t="inlineStr">
        <is>
          <t>2025/26</t>
        </is>
      </c>
      <c r="B8535" s="104" t="inlineStr">
        <is>
          <t>HC-086</t>
        </is>
      </c>
      <c r="C8535" s="104" t="inlineStr">
        <is>
          <t>P010</t>
        </is>
      </c>
      <c r="D8535" s="159" t="n">
        <v>8743</v>
      </c>
      <c r="E8535" s="160" t="n">
        <v>53974.11</v>
      </c>
      <c r="F8535" s="160" t="n">
        <v>17504.55</v>
      </c>
    </row>
    <row r="8536">
      <c r="A8536" s="104" t="inlineStr">
        <is>
          <t>2025/26</t>
        </is>
      </c>
      <c r="B8536" s="104" t="inlineStr">
        <is>
          <t>HC-086</t>
        </is>
      </c>
      <c r="C8536" s="104" t="inlineStr">
        <is>
          <t>P011</t>
        </is>
      </c>
      <c r="D8536" s="159" t="n">
        <v>8266</v>
      </c>
      <c r="E8536" s="160" t="n">
        <v>25127.63</v>
      </c>
      <c r="F8536" s="160" t="n">
        <v>5976.84</v>
      </c>
    </row>
    <row r="8537">
      <c r="A8537" s="104" t="inlineStr">
        <is>
          <t>2025/26</t>
        </is>
      </c>
      <c r="B8537" s="104" t="inlineStr">
        <is>
          <t>HC-086</t>
        </is>
      </c>
      <c r="C8537" s="104" t="inlineStr">
        <is>
          <t>P012</t>
        </is>
      </c>
      <c r="D8537" s="159" t="n">
        <v>8960</v>
      </c>
      <c r="E8537" s="160" t="n">
        <v>34896.01</v>
      </c>
      <c r="F8537" s="160" t="n">
        <v>10565.13</v>
      </c>
    </row>
    <row r="8538">
      <c r="A8538" s="104" t="inlineStr">
        <is>
          <t>2025/26</t>
        </is>
      </c>
      <c r="B8538" s="104" t="inlineStr">
        <is>
          <t>HC-086</t>
        </is>
      </c>
      <c r="C8538" s="104" t="inlineStr">
        <is>
          <t>P013</t>
        </is>
      </c>
      <c r="D8538" s="159" t="n">
        <v>9438</v>
      </c>
      <c r="E8538" s="160" t="n">
        <v>34070.01</v>
      </c>
      <c r="F8538" s="160" t="n">
        <v>8842.48</v>
      </c>
    </row>
    <row r="8539">
      <c r="A8539" s="104" t="inlineStr">
        <is>
          <t>2025/26</t>
        </is>
      </c>
      <c r="B8539" s="104" t="inlineStr">
        <is>
          <t>HC-086</t>
        </is>
      </c>
      <c r="C8539" s="104" t="inlineStr">
        <is>
          <t>P014</t>
        </is>
      </c>
      <c r="D8539" s="159" t="n">
        <v>10081</v>
      </c>
      <c r="E8539" s="160" t="n">
        <v>41185.95</v>
      </c>
      <c r="F8539" s="160" t="n">
        <v>11577.43</v>
      </c>
    </row>
    <row r="8540">
      <c r="A8540" s="104" t="inlineStr">
        <is>
          <t>2025/26</t>
        </is>
      </c>
      <c r="B8540" s="104" t="inlineStr">
        <is>
          <t>HC-086</t>
        </is>
      </c>
      <c r="C8540" s="104" t="inlineStr">
        <is>
          <t>P015</t>
        </is>
      </c>
      <c r="D8540" s="159" t="n">
        <v>7452</v>
      </c>
      <c r="E8540" s="160" t="n">
        <v>36819.03</v>
      </c>
      <c r="F8540" s="160" t="n">
        <v>12344.29</v>
      </c>
    </row>
    <row r="8541">
      <c r="A8541" s="104" t="inlineStr">
        <is>
          <t>2025/26</t>
        </is>
      </c>
      <c r="B8541" s="104" t="inlineStr">
        <is>
          <t>HC-086</t>
        </is>
      </c>
      <c r="C8541" s="104" t="inlineStr">
        <is>
          <t>P016</t>
        </is>
      </c>
      <c r="D8541" s="159" t="n">
        <v>3897</v>
      </c>
      <c r="E8541" s="160" t="n">
        <v>25172.92</v>
      </c>
      <c r="F8541" s="160" t="n">
        <v>7892.72</v>
      </c>
    </row>
    <row r="8542">
      <c r="A8542" s="104" t="inlineStr">
        <is>
          <t>2025/26</t>
        </is>
      </c>
      <c r="B8542" s="104" t="inlineStr">
        <is>
          <t>HC-086</t>
        </is>
      </c>
      <c r="C8542" s="104" t="inlineStr">
        <is>
          <t>P017</t>
        </is>
      </c>
      <c r="D8542" s="159" t="n">
        <v>3520</v>
      </c>
      <c r="E8542" s="160" t="n">
        <v>25075.45</v>
      </c>
      <c r="F8542" s="160" t="n">
        <v>8676.040000000001</v>
      </c>
    </row>
    <row r="8543">
      <c r="A8543" s="104" t="inlineStr">
        <is>
          <t>2025/26</t>
        </is>
      </c>
      <c r="B8543" s="104" t="inlineStr">
        <is>
          <t>HC-086</t>
        </is>
      </c>
      <c r="C8543" s="104" t="inlineStr">
        <is>
          <t>P018</t>
        </is>
      </c>
      <c r="D8543" s="159" t="n">
        <v>8472</v>
      </c>
      <c r="E8543" s="160" t="n">
        <v>23342.59</v>
      </c>
      <c r="F8543" s="160" t="n">
        <v>5048.53</v>
      </c>
    </row>
    <row r="8544">
      <c r="A8544" s="104" t="inlineStr">
        <is>
          <t>2025/26</t>
        </is>
      </c>
      <c r="B8544" s="104" t="inlineStr">
        <is>
          <t>HC-086</t>
        </is>
      </c>
      <c r="C8544" s="104" t="inlineStr">
        <is>
          <t>P019</t>
        </is>
      </c>
      <c r="D8544" s="159" t="n">
        <v>10189</v>
      </c>
      <c r="E8544" s="160" t="n">
        <v>27099.83</v>
      </c>
      <c r="F8544" s="160" t="n">
        <v>7032.51</v>
      </c>
    </row>
    <row r="8545">
      <c r="A8545" s="104" t="inlineStr">
        <is>
          <t>2025/26</t>
        </is>
      </c>
      <c r="B8545" s="104" t="inlineStr">
        <is>
          <t>HC-086</t>
        </is>
      </c>
      <c r="C8545" s="104" t="inlineStr">
        <is>
          <t>P020</t>
        </is>
      </c>
      <c r="D8545" s="159" t="n">
        <v>6942</v>
      </c>
      <c r="E8545" s="160" t="n">
        <v>18463.1</v>
      </c>
      <c r="F8545" s="160" t="n">
        <v>4790.41</v>
      </c>
    </row>
    <row r="8546">
      <c r="A8546" s="104" t="inlineStr">
        <is>
          <t>2025/26</t>
        </is>
      </c>
      <c r="B8546" s="104" t="inlineStr">
        <is>
          <t>HC-086</t>
        </is>
      </c>
      <c r="C8546" s="104" t="inlineStr">
        <is>
          <t>P021</t>
        </is>
      </c>
      <c r="D8546" s="159" t="n">
        <v>10791</v>
      </c>
      <c r="E8546" s="160" t="n">
        <v>36901.43</v>
      </c>
      <c r="F8546" s="160" t="n">
        <v>10374.62</v>
      </c>
    </row>
    <row r="8547">
      <c r="A8547" s="104" t="inlineStr">
        <is>
          <t>2025/26</t>
        </is>
      </c>
      <c r="B8547" s="104" t="inlineStr">
        <is>
          <t>HC-086</t>
        </is>
      </c>
      <c r="C8547" s="104" t="inlineStr">
        <is>
          <t>P022</t>
        </is>
      </c>
      <c r="D8547" s="159" t="n">
        <v>9591</v>
      </c>
      <c r="E8547" s="160" t="n">
        <v>30977.49</v>
      </c>
      <c r="F8547" s="160" t="n">
        <v>8373.76</v>
      </c>
    </row>
    <row r="8548">
      <c r="A8548" s="104" t="inlineStr">
        <is>
          <t>2025/26</t>
        </is>
      </c>
      <c r="B8548" s="104" t="inlineStr">
        <is>
          <t>HC-086</t>
        </is>
      </c>
      <c r="C8548" s="104" t="inlineStr">
        <is>
          <t>P023</t>
        </is>
      </c>
      <c r="D8548" s="159" t="n">
        <v>10085</v>
      </c>
      <c r="E8548" s="160" t="n">
        <v>21077.69</v>
      </c>
      <c r="F8548" s="160" t="n">
        <v>4102.21</v>
      </c>
    </row>
    <row r="8549">
      <c r="A8549" s="104" t="inlineStr">
        <is>
          <t>2025/26</t>
        </is>
      </c>
      <c r="B8549" s="104" t="inlineStr">
        <is>
          <t>HC-086</t>
        </is>
      </c>
      <c r="C8549" s="104" t="inlineStr">
        <is>
          <t>P024</t>
        </is>
      </c>
      <c r="D8549" s="159" t="n">
        <v>11250</v>
      </c>
      <c r="E8549" s="160" t="n">
        <v>25651.47</v>
      </c>
      <c r="F8549" s="160" t="n">
        <v>5270.08</v>
      </c>
    </row>
    <row r="8550">
      <c r="A8550" s="104" t="inlineStr">
        <is>
          <t>2025/26</t>
        </is>
      </c>
      <c r="B8550" s="104" t="inlineStr">
        <is>
          <t>HC-086</t>
        </is>
      </c>
      <c r="C8550" s="104" t="inlineStr">
        <is>
          <t>P025</t>
        </is>
      </c>
      <c r="D8550" s="159" t="n">
        <v>9579</v>
      </c>
      <c r="E8550" s="160" t="n">
        <v>38225.26</v>
      </c>
      <c r="F8550" s="160" t="n">
        <v>14052.27</v>
      </c>
    </row>
    <row r="8551">
      <c r="A8551" s="104" t="inlineStr">
        <is>
          <t>2025/26</t>
        </is>
      </c>
      <c r="B8551" s="104" t="inlineStr">
        <is>
          <t>HC-086</t>
        </is>
      </c>
      <c r="C8551" s="104" t="inlineStr">
        <is>
          <t>P026</t>
        </is>
      </c>
      <c r="D8551" s="159" t="n">
        <v>5395</v>
      </c>
      <c r="E8551" s="160" t="n">
        <v>25111.25</v>
      </c>
      <c r="F8551" s="160" t="n">
        <v>8146.33</v>
      </c>
    </row>
    <row r="8552">
      <c r="A8552" s="104" t="inlineStr">
        <is>
          <t>2025/26</t>
        </is>
      </c>
      <c r="B8552" s="104" t="inlineStr">
        <is>
          <t>HC-086</t>
        </is>
      </c>
      <c r="C8552" s="104" t="inlineStr">
        <is>
          <t>P027</t>
        </is>
      </c>
      <c r="D8552" s="159" t="n">
        <v>4830</v>
      </c>
      <c r="E8552" s="160" t="n">
        <v>22481.06</v>
      </c>
      <c r="F8552" s="160" t="n">
        <v>7292.27</v>
      </c>
    </row>
    <row r="8553">
      <c r="A8553" s="104" t="inlineStr">
        <is>
          <t>2025/26</t>
        </is>
      </c>
      <c r="B8553" s="104" t="inlineStr">
        <is>
          <t>HC-086</t>
        </is>
      </c>
      <c r="C8553" s="104" t="inlineStr">
        <is>
          <t>P028</t>
        </is>
      </c>
      <c r="D8553" s="159" t="n">
        <v>6302</v>
      </c>
      <c r="E8553" s="160" t="n">
        <v>31134.43</v>
      </c>
      <c r="F8553" s="160" t="n">
        <v>10771.93</v>
      </c>
    </row>
    <row r="8554">
      <c r="A8554" s="104" t="inlineStr">
        <is>
          <t>2025/26</t>
        </is>
      </c>
      <c r="B8554" s="104" t="inlineStr">
        <is>
          <t>HC-086</t>
        </is>
      </c>
      <c r="C8554" s="104" t="inlineStr">
        <is>
          <t>P029</t>
        </is>
      </c>
      <c r="D8554" s="159" t="n">
        <v>15639</v>
      </c>
      <c r="E8554" s="160" t="n">
        <v>31202.92</v>
      </c>
      <c r="F8554" s="160" t="n">
        <v>4723.36</v>
      </c>
    </row>
    <row r="8555">
      <c r="A8555" s="104" t="inlineStr">
        <is>
          <t>2025/26</t>
        </is>
      </c>
      <c r="B8555" s="104" t="inlineStr">
        <is>
          <t>HC-086</t>
        </is>
      </c>
      <c r="C8555" s="104" t="inlineStr">
        <is>
          <t>P030</t>
        </is>
      </c>
      <c r="D8555" s="159" t="n">
        <v>8730</v>
      </c>
      <c r="E8555" s="160" t="n">
        <v>27367.76</v>
      </c>
      <c r="F8555" s="160" t="n">
        <v>5327.65</v>
      </c>
    </row>
    <row r="8556">
      <c r="A8556" s="104" t="inlineStr">
        <is>
          <t>2025/26</t>
        </is>
      </c>
      <c r="B8556" s="104" t="inlineStr">
        <is>
          <t>HC-086</t>
        </is>
      </c>
      <c r="C8556" s="104" t="inlineStr">
        <is>
          <t>P031</t>
        </is>
      </c>
      <c r="D8556" s="159" t="n">
        <v>4110</v>
      </c>
      <c r="E8556" s="160" t="n">
        <v>21474.36</v>
      </c>
      <c r="F8556" s="160" t="n">
        <v>6500.81</v>
      </c>
    </row>
    <row r="8557">
      <c r="A8557" s="104" t="inlineStr">
        <is>
          <t>2025/26</t>
        </is>
      </c>
      <c r="B8557" s="104" t="inlineStr">
        <is>
          <t>HC-086</t>
        </is>
      </c>
      <c r="C8557" s="104" t="inlineStr">
        <is>
          <t>P032</t>
        </is>
      </c>
      <c r="D8557" s="159" t="n">
        <v>5147</v>
      </c>
      <c r="E8557" s="160" t="n">
        <v>12717.97</v>
      </c>
      <c r="F8557" s="160" t="n">
        <v>2888.43</v>
      </c>
    </row>
    <row r="8558">
      <c r="A8558" s="104" t="inlineStr">
        <is>
          <t>2025/26</t>
        </is>
      </c>
      <c r="B8558" s="104" t="inlineStr">
        <is>
          <t>HC-086</t>
        </is>
      </c>
      <c r="C8558" s="104" t="inlineStr">
        <is>
          <t>P033</t>
        </is>
      </c>
      <c r="D8558" s="159" t="n">
        <v>3456</v>
      </c>
      <c r="E8558" s="160" t="n">
        <v>11166.6</v>
      </c>
      <c r="F8558" s="160" t="n">
        <v>2897.33</v>
      </c>
    </row>
    <row r="8559">
      <c r="A8559" s="104" t="inlineStr">
        <is>
          <t>2025/26</t>
        </is>
      </c>
      <c r="B8559" s="104" t="inlineStr">
        <is>
          <t>HC-086</t>
        </is>
      </c>
      <c r="C8559" s="104" t="inlineStr">
        <is>
          <t>P034</t>
        </is>
      </c>
      <c r="D8559" s="159" t="n">
        <v>2331</v>
      </c>
      <c r="E8559" s="160" t="n">
        <v>10182.28</v>
      </c>
      <c r="F8559" s="160" t="n">
        <v>3192.55</v>
      </c>
    </row>
    <row r="8560">
      <c r="A8560" s="104" t="inlineStr">
        <is>
          <t>2025/26</t>
        </is>
      </c>
      <c r="B8560" s="104" t="inlineStr">
        <is>
          <t>HC-086</t>
        </is>
      </c>
      <c r="C8560" s="104" t="inlineStr">
        <is>
          <t>P035</t>
        </is>
      </c>
      <c r="D8560" s="159" t="n">
        <v>3142</v>
      </c>
      <c r="E8560" s="160" t="n">
        <v>11639.71</v>
      </c>
      <c r="F8560" s="160" t="n">
        <v>3272.38</v>
      </c>
    </row>
    <row r="8561">
      <c r="A8561" s="104" t="inlineStr">
        <is>
          <t>2025/26</t>
        </is>
      </c>
      <c r="B8561" s="104" t="inlineStr">
        <is>
          <t>HC-086</t>
        </is>
      </c>
      <c r="C8561" s="104" t="inlineStr">
        <is>
          <t>P036</t>
        </is>
      </c>
      <c r="D8561" s="159" t="n">
        <v>2462</v>
      </c>
      <c r="E8561" s="160" t="n">
        <v>9820.030000000001</v>
      </c>
      <c r="F8561" s="160" t="n">
        <v>2867.19</v>
      </c>
    </row>
    <row r="8562">
      <c r="A8562" s="104" t="inlineStr">
        <is>
          <t>2025/26</t>
        </is>
      </c>
      <c r="B8562" s="104" t="inlineStr">
        <is>
          <t>HC-086</t>
        </is>
      </c>
      <c r="C8562" s="104" t="inlineStr">
        <is>
          <t>P037</t>
        </is>
      </c>
      <c r="D8562" s="159" t="n">
        <v>3668</v>
      </c>
      <c r="E8562" s="160" t="n">
        <v>13239.23</v>
      </c>
      <c r="F8562" s="160" t="n">
        <v>4437.54</v>
      </c>
    </row>
    <row r="8563">
      <c r="A8563" s="104" t="inlineStr">
        <is>
          <t>2025/26</t>
        </is>
      </c>
      <c r="B8563" s="104" t="inlineStr">
        <is>
          <t>HC-086</t>
        </is>
      </c>
      <c r="C8563" s="104" t="inlineStr">
        <is>
          <t>P038</t>
        </is>
      </c>
      <c r="D8563" s="159" t="n">
        <v>1846</v>
      </c>
      <c r="E8563" s="160" t="n">
        <v>12088.6</v>
      </c>
      <c r="F8563" s="160" t="n">
        <v>3920.93</v>
      </c>
    </row>
    <row r="8564">
      <c r="A8564" s="104" t="inlineStr">
        <is>
          <t>2025/26</t>
        </is>
      </c>
      <c r="B8564" s="104" t="inlineStr">
        <is>
          <t>HC-086</t>
        </is>
      </c>
      <c r="C8564" s="104" t="inlineStr">
        <is>
          <t>P039</t>
        </is>
      </c>
      <c r="D8564" s="159" t="n">
        <v>1994</v>
      </c>
      <c r="E8564" s="160" t="n">
        <v>13068.76</v>
      </c>
      <c r="F8564" s="160" t="n">
        <v>4381.2</v>
      </c>
    </row>
    <row r="8565">
      <c r="A8565" s="104" t="inlineStr">
        <is>
          <t>2025/26</t>
        </is>
      </c>
      <c r="B8565" s="104" t="inlineStr">
        <is>
          <t>HC-086</t>
        </is>
      </c>
      <c r="C8565" s="104" t="inlineStr">
        <is>
          <t>P040</t>
        </is>
      </c>
      <c r="D8565" s="159" t="n">
        <v>696</v>
      </c>
      <c r="E8565" s="160" t="n">
        <v>5542.69</v>
      </c>
      <c r="F8565" s="160" t="n">
        <v>1799.04</v>
      </c>
    </row>
    <row r="8566">
      <c r="A8566" s="104" t="inlineStr">
        <is>
          <t>2025/26</t>
        </is>
      </c>
      <c r="B8566" s="104" t="inlineStr">
        <is>
          <t>HC-086</t>
        </is>
      </c>
      <c r="C8566" s="104" t="inlineStr">
        <is>
          <t>P041</t>
        </is>
      </c>
      <c r="D8566" s="159" t="n">
        <v>367</v>
      </c>
      <c r="E8566" s="160" t="n">
        <v>4151.55</v>
      </c>
      <c r="F8566" s="160" t="n">
        <v>1613.26</v>
      </c>
    </row>
    <row r="8567">
      <c r="A8567" s="104" t="inlineStr">
        <is>
          <t>2025/26</t>
        </is>
      </c>
      <c r="B8567" s="104" t="inlineStr">
        <is>
          <t>HC-086</t>
        </is>
      </c>
      <c r="C8567" s="104" t="inlineStr">
        <is>
          <t>P042</t>
        </is>
      </c>
      <c r="D8567" s="159" t="n">
        <v>676</v>
      </c>
      <c r="E8567" s="160" t="n">
        <v>2830.56</v>
      </c>
      <c r="F8567" s="160" t="n">
        <v>702.83</v>
      </c>
    </row>
    <row r="8568">
      <c r="A8568" s="104" t="inlineStr">
        <is>
          <t>2025/26</t>
        </is>
      </c>
      <c r="B8568" s="104" t="inlineStr">
        <is>
          <t>HC-087</t>
        </is>
      </c>
      <c r="C8568" s="104" t="inlineStr">
        <is>
          <t>P001</t>
        </is>
      </c>
      <c r="D8568" s="159" t="n">
        <v>3427</v>
      </c>
      <c r="E8568" s="160" t="n">
        <v>32223.14</v>
      </c>
      <c r="F8568" s="160" t="n">
        <v>11492.66</v>
      </c>
    </row>
    <row r="8569">
      <c r="A8569" s="104" t="inlineStr">
        <is>
          <t>2025/26</t>
        </is>
      </c>
      <c r="B8569" s="104" t="inlineStr">
        <is>
          <t>HC-087</t>
        </is>
      </c>
      <c r="C8569" s="104" t="inlineStr">
        <is>
          <t>P002</t>
        </is>
      </c>
      <c r="D8569" s="159" t="n">
        <v>4908</v>
      </c>
      <c r="E8569" s="160" t="n">
        <v>53601.52</v>
      </c>
      <c r="F8569" s="160" t="n">
        <v>20278.09</v>
      </c>
    </row>
    <row r="8570">
      <c r="A8570" s="104" t="inlineStr">
        <is>
          <t>2025/26</t>
        </is>
      </c>
      <c r="B8570" s="104" t="inlineStr">
        <is>
          <t>HC-087</t>
        </is>
      </c>
      <c r="C8570" s="104" t="inlineStr">
        <is>
          <t>P003</t>
        </is>
      </c>
      <c r="D8570" s="159" t="n">
        <v>7037</v>
      </c>
      <c r="E8570" s="160" t="n">
        <v>49463.08</v>
      </c>
      <c r="F8570" s="160" t="n">
        <v>16576.67</v>
      </c>
    </row>
    <row r="8571">
      <c r="A8571" s="104" t="inlineStr">
        <is>
          <t>2025/26</t>
        </is>
      </c>
      <c r="B8571" s="104" t="inlineStr">
        <is>
          <t>HC-087</t>
        </is>
      </c>
      <c r="C8571" s="104" t="inlineStr">
        <is>
          <t>P004</t>
        </is>
      </c>
      <c r="D8571" s="159" t="n">
        <v>3190</v>
      </c>
      <c r="E8571" s="160" t="n">
        <v>26063.93</v>
      </c>
      <c r="F8571" s="160" t="n">
        <v>8452.700000000001</v>
      </c>
    </row>
    <row r="8572">
      <c r="A8572" s="104" t="inlineStr">
        <is>
          <t>2025/26</t>
        </is>
      </c>
      <c r="B8572" s="104" t="inlineStr">
        <is>
          <t>HC-087</t>
        </is>
      </c>
      <c r="C8572" s="104" t="inlineStr">
        <is>
          <t>P005</t>
        </is>
      </c>
      <c r="D8572" s="159" t="n">
        <v>6964</v>
      </c>
      <c r="E8572" s="160" t="n">
        <v>54243.05</v>
      </c>
      <c r="F8572" s="160" t="n">
        <v>17003.06</v>
      </c>
    </row>
    <row r="8573">
      <c r="A8573" s="104" t="inlineStr">
        <is>
          <t>2025/26</t>
        </is>
      </c>
      <c r="B8573" s="104" t="inlineStr">
        <is>
          <t>HC-087</t>
        </is>
      </c>
      <c r="C8573" s="104" t="inlineStr">
        <is>
          <t>P006</t>
        </is>
      </c>
      <c r="D8573" s="159" t="n">
        <v>6524</v>
      </c>
      <c r="E8573" s="160" t="n">
        <v>55167.5</v>
      </c>
      <c r="F8573" s="160" t="n">
        <v>16099.1</v>
      </c>
    </row>
    <row r="8574">
      <c r="A8574" s="104" t="inlineStr">
        <is>
          <t>2025/26</t>
        </is>
      </c>
      <c r="B8574" s="104" t="inlineStr">
        <is>
          <t>HC-087</t>
        </is>
      </c>
      <c r="C8574" s="104" t="inlineStr">
        <is>
          <t>P007</t>
        </is>
      </c>
      <c r="D8574" s="159" t="n">
        <v>6424</v>
      </c>
      <c r="E8574" s="160" t="n">
        <v>50658.45</v>
      </c>
      <c r="F8574" s="160" t="n">
        <v>13690.71</v>
      </c>
    </row>
    <row r="8575">
      <c r="A8575" s="104" t="inlineStr">
        <is>
          <t>2025/26</t>
        </is>
      </c>
      <c r="B8575" s="104" t="inlineStr">
        <is>
          <t>HC-087</t>
        </is>
      </c>
      <c r="C8575" s="104" t="inlineStr">
        <is>
          <t>P008</t>
        </is>
      </c>
      <c r="D8575" s="159" t="n">
        <v>5017</v>
      </c>
      <c r="E8575" s="160" t="n">
        <v>38604.57</v>
      </c>
      <c r="F8575" s="160" t="n">
        <v>14188.3</v>
      </c>
    </row>
    <row r="8576">
      <c r="A8576" s="104" t="inlineStr">
        <is>
          <t>2025/26</t>
        </is>
      </c>
      <c r="B8576" s="104" t="inlineStr">
        <is>
          <t>HC-087</t>
        </is>
      </c>
      <c r="C8576" s="104" t="inlineStr">
        <is>
          <t>P009</t>
        </is>
      </c>
      <c r="D8576" s="159" t="n">
        <v>214</v>
      </c>
      <c r="E8576" s="160" t="n">
        <v>2819.74</v>
      </c>
      <c r="F8576" s="160" t="n">
        <v>1144.34</v>
      </c>
    </row>
    <row r="8577">
      <c r="A8577" s="104" t="inlineStr">
        <is>
          <t>2025/26</t>
        </is>
      </c>
      <c r="B8577" s="104" t="inlineStr">
        <is>
          <t>HC-087</t>
        </is>
      </c>
      <c r="C8577" s="104" t="inlineStr">
        <is>
          <t>P010</t>
        </is>
      </c>
      <c r="D8577" s="159" t="n">
        <v>7109</v>
      </c>
      <c r="E8577" s="160" t="n">
        <v>43893.78</v>
      </c>
      <c r="F8577" s="160" t="n">
        <v>14233.21</v>
      </c>
    </row>
    <row r="8578">
      <c r="A8578" s="104" t="inlineStr">
        <is>
          <t>2025/26</t>
        </is>
      </c>
      <c r="B8578" s="104" t="inlineStr">
        <is>
          <t>HC-087</t>
        </is>
      </c>
      <c r="C8578" s="104" t="inlineStr">
        <is>
          <t>P011</t>
        </is>
      </c>
      <c r="D8578" s="159" t="n">
        <v>6599</v>
      </c>
      <c r="E8578" s="160" t="n">
        <v>20064.33</v>
      </c>
      <c r="F8578" s="160" t="n">
        <v>4771.53</v>
      </c>
    </row>
    <row r="8579">
      <c r="A8579" s="104" t="inlineStr">
        <is>
          <t>2025/26</t>
        </is>
      </c>
      <c r="B8579" s="104" t="inlineStr">
        <is>
          <t>HC-087</t>
        </is>
      </c>
      <c r="C8579" s="104" t="inlineStr">
        <is>
          <t>P012</t>
        </is>
      </c>
      <c r="D8579" s="159" t="n">
        <v>7358</v>
      </c>
      <c r="E8579" s="160" t="n">
        <v>28661.8</v>
      </c>
      <c r="F8579" s="160" t="n">
        <v>8676.84</v>
      </c>
    </row>
    <row r="8580">
      <c r="A8580" s="104" t="inlineStr">
        <is>
          <t>2025/26</t>
        </is>
      </c>
      <c r="B8580" s="104" t="inlineStr">
        <is>
          <t>HC-087</t>
        </is>
      </c>
      <c r="C8580" s="104" t="inlineStr">
        <is>
          <t>P013</t>
        </is>
      </c>
      <c r="D8580" s="159" t="n">
        <v>7196</v>
      </c>
      <c r="E8580" s="160" t="n">
        <v>25977.37</v>
      </c>
      <c r="F8580" s="160" t="n">
        <v>6739.44</v>
      </c>
    </row>
    <row r="8581">
      <c r="A8581" s="104" t="inlineStr">
        <is>
          <t>2025/26</t>
        </is>
      </c>
      <c r="B8581" s="104" t="inlineStr">
        <is>
          <t>HC-087</t>
        </is>
      </c>
      <c r="C8581" s="104" t="inlineStr">
        <is>
          <t>P014</t>
        </is>
      </c>
      <c r="D8581" s="159" t="n">
        <v>8304</v>
      </c>
      <c r="E8581" s="160" t="n">
        <v>33928.94</v>
      </c>
      <c r="F8581" s="160" t="n">
        <v>9536.860000000001</v>
      </c>
    </row>
    <row r="8582">
      <c r="A8582" s="104" t="inlineStr">
        <is>
          <t>2025/26</t>
        </is>
      </c>
      <c r="B8582" s="104" t="inlineStr">
        <is>
          <t>HC-087</t>
        </is>
      </c>
      <c r="C8582" s="104" t="inlineStr">
        <is>
          <t>P015</t>
        </is>
      </c>
      <c r="D8582" s="159" t="n">
        <v>5895</v>
      </c>
      <c r="E8582" s="160" t="n">
        <v>29116.95</v>
      </c>
      <c r="F8582" s="160" t="n">
        <v>9758.209999999999</v>
      </c>
    </row>
    <row r="8583">
      <c r="A8583" s="104" t="inlineStr">
        <is>
          <t>2025/26</t>
        </is>
      </c>
      <c r="B8583" s="104" t="inlineStr">
        <is>
          <t>HC-087</t>
        </is>
      </c>
      <c r="C8583" s="104" t="inlineStr">
        <is>
          <t>P016</t>
        </is>
      </c>
      <c r="D8583" s="159" t="n">
        <v>3052</v>
      </c>
      <c r="E8583" s="160" t="n">
        <v>19719.21</v>
      </c>
      <c r="F8583" s="160" t="n">
        <v>6181.18</v>
      </c>
    </row>
    <row r="8584">
      <c r="A8584" s="104" t="inlineStr">
        <is>
          <t>2025/26</t>
        </is>
      </c>
      <c r="B8584" s="104" t="inlineStr">
        <is>
          <t>HC-087</t>
        </is>
      </c>
      <c r="C8584" s="104" t="inlineStr">
        <is>
          <t>P017</t>
        </is>
      </c>
      <c r="D8584" s="159" t="n">
        <v>2788</v>
      </c>
      <c r="E8584" s="160" t="n">
        <v>19882.45</v>
      </c>
      <c r="F8584" s="160" t="n">
        <v>6877.91</v>
      </c>
    </row>
    <row r="8585">
      <c r="A8585" s="104" t="inlineStr">
        <is>
          <t>2025/26</t>
        </is>
      </c>
      <c r="B8585" s="104" t="inlineStr">
        <is>
          <t>HC-087</t>
        </is>
      </c>
      <c r="C8585" s="104" t="inlineStr">
        <is>
          <t>P018</t>
        </is>
      </c>
      <c r="D8585" s="159" t="n">
        <v>6811</v>
      </c>
      <c r="E8585" s="160" t="n">
        <v>18762.7</v>
      </c>
      <c r="F8585" s="160" t="n">
        <v>4056.92</v>
      </c>
    </row>
    <row r="8586">
      <c r="A8586" s="104" t="inlineStr">
        <is>
          <t>2025/26</t>
        </is>
      </c>
      <c r="B8586" s="104" t="inlineStr">
        <is>
          <t>HC-087</t>
        </is>
      </c>
      <c r="C8586" s="104" t="inlineStr">
        <is>
          <t>P019</t>
        </is>
      </c>
      <c r="D8586" s="159" t="n">
        <v>7987</v>
      </c>
      <c r="E8586" s="160" t="n">
        <v>21248.89</v>
      </c>
      <c r="F8586" s="160" t="n">
        <v>5512.44</v>
      </c>
    </row>
    <row r="8587">
      <c r="A8587" s="104" t="inlineStr">
        <is>
          <t>2025/26</t>
        </is>
      </c>
      <c r="B8587" s="104" t="inlineStr">
        <is>
          <t>HC-087</t>
        </is>
      </c>
      <c r="C8587" s="104" t="inlineStr">
        <is>
          <t>P020</t>
        </is>
      </c>
      <c r="D8587" s="159" t="n">
        <v>5280</v>
      </c>
      <c r="E8587" s="160" t="n">
        <v>14045.79</v>
      </c>
      <c r="F8587" s="160" t="n">
        <v>3644.27</v>
      </c>
    </row>
    <row r="8588">
      <c r="A8588" s="104" t="inlineStr">
        <is>
          <t>2025/26</t>
        </is>
      </c>
      <c r="B8588" s="104" t="inlineStr">
        <is>
          <t>HC-087</t>
        </is>
      </c>
      <c r="C8588" s="104" t="inlineStr">
        <is>
          <t>P021</t>
        </is>
      </c>
      <c r="D8588" s="159" t="n">
        <v>7998</v>
      </c>
      <c r="E8588" s="160" t="n">
        <v>27347.71</v>
      </c>
      <c r="F8588" s="160" t="n">
        <v>7686.47</v>
      </c>
    </row>
    <row r="8589">
      <c r="A8589" s="104" t="inlineStr">
        <is>
          <t>2025/26</t>
        </is>
      </c>
      <c r="B8589" s="104" t="inlineStr">
        <is>
          <t>HC-087</t>
        </is>
      </c>
      <c r="C8589" s="104" t="inlineStr">
        <is>
          <t>P022</t>
        </is>
      </c>
      <c r="D8589" s="159" t="n">
        <v>6908</v>
      </c>
      <c r="E8589" s="160" t="n">
        <v>22314.16</v>
      </c>
      <c r="F8589" s="160" t="n">
        <v>6030.92</v>
      </c>
    </row>
    <row r="8590">
      <c r="A8590" s="104" t="inlineStr">
        <is>
          <t>2025/26</t>
        </is>
      </c>
      <c r="B8590" s="104" t="inlineStr">
        <is>
          <t>HC-087</t>
        </is>
      </c>
      <c r="C8590" s="104" t="inlineStr">
        <is>
          <t>P023</t>
        </is>
      </c>
      <c r="D8590" s="159" t="n">
        <v>7724</v>
      </c>
      <c r="E8590" s="160" t="n">
        <v>16142.2</v>
      </c>
      <c r="F8590" s="160" t="n">
        <v>3141.12</v>
      </c>
    </row>
    <row r="8591">
      <c r="A8591" s="104" t="inlineStr">
        <is>
          <t>2025/26</t>
        </is>
      </c>
      <c r="B8591" s="104" t="inlineStr">
        <is>
          <t>HC-087</t>
        </is>
      </c>
      <c r="C8591" s="104" t="inlineStr">
        <is>
          <t>P024</t>
        </is>
      </c>
      <c r="D8591" s="159" t="n">
        <v>8804</v>
      </c>
      <c r="E8591" s="160" t="n">
        <v>20070.44</v>
      </c>
      <c r="F8591" s="160" t="n">
        <v>4122.32</v>
      </c>
    </row>
    <row r="8592">
      <c r="A8592" s="104" t="inlineStr">
        <is>
          <t>2025/26</t>
        </is>
      </c>
      <c r="B8592" s="104" t="inlineStr">
        <is>
          <t>HC-087</t>
        </is>
      </c>
      <c r="C8592" s="104" t="inlineStr">
        <is>
          <t>P025</t>
        </is>
      </c>
      <c r="D8592" s="159" t="n">
        <v>7216</v>
      </c>
      <c r="E8592" s="160" t="n">
        <v>28798.07</v>
      </c>
      <c r="F8592" s="160" t="n">
        <v>10583.74</v>
      </c>
    </row>
    <row r="8593">
      <c r="A8593" s="104" t="inlineStr">
        <is>
          <t>2025/26</t>
        </is>
      </c>
      <c r="B8593" s="104" t="inlineStr">
        <is>
          <t>HC-087</t>
        </is>
      </c>
      <c r="C8593" s="104" t="inlineStr">
        <is>
          <t>P026</t>
        </is>
      </c>
      <c r="D8593" s="159" t="n">
        <v>4387</v>
      </c>
      <c r="E8593" s="160" t="n">
        <v>20425.69</v>
      </c>
      <c r="F8593" s="160" t="n">
        <v>6625.01</v>
      </c>
    </row>
    <row r="8594">
      <c r="A8594" s="104" t="inlineStr">
        <is>
          <t>2025/26</t>
        </is>
      </c>
      <c r="B8594" s="104" t="inlineStr">
        <is>
          <t>HC-087</t>
        </is>
      </c>
      <c r="C8594" s="104" t="inlineStr">
        <is>
          <t>P027</t>
        </is>
      </c>
      <c r="D8594" s="159" t="n">
        <v>3601</v>
      </c>
      <c r="E8594" s="160" t="n">
        <v>16755.15</v>
      </c>
      <c r="F8594" s="160" t="n">
        <v>5433.58</v>
      </c>
    </row>
    <row r="8595">
      <c r="A8595" s="104" t="inlineStr">
        <is>
          <t>2025/26</t>
        </is>
      </c>
      <c r="B8595" s="104" t="inlineStr">
        <is>
          <t>HC-087</t>
        </is>
      </c>
      <c r="C8595" s="104" t="inlineStr">
        <is>
          <t>P028</t>
        </is>
      </c>
      <c r="D8595" s="159" t="n">
        <v>4885</v>
      </c>
      <c r="E8595" s="160" t="n">
        <v>24134.52</v>
      </c>
      <c r="F8595" s="160" t="n">
        <v>8348.4</v>
      </c>
    </row>
    <row r="8596">
      <c r="A8596" s="104" t="inlineStr">
        <is>
          <t>2025/26</t>
        </is>
      </c>
      <c r="B8596" s="104" t="inlineStr">
        <is>
          <t>HC-087</t>
        </is>
      </c>
      <c r="C8596" s="104" t="inlineStr">
        <is>
          <t>P029</t>
        </is>
      </c>
      <c r="D8596" s="159" t="n">
        <v>12217</v>
      </c>
      <c r="E8596" s="160" t="n">
        <v>24371.91</v>
      </c>
      <c r="F8596" s="160" t="n">
        <v>3688.11</v>
      </c>
    </row>
    <row r="8597">
      <c r="A8597" s="104" t="inlineStr">
        <is>
          <t>2025/26</t>
        </is>
      </c>
      <c r="B8597" s="104" t="inlineStr">
        <is>
          <t>HC-087</t>
        </is>
      </c>
      <c r="C8597" s="104" t="inlineStr">
        <is>
          <t>P030</t>
        </is>
      </c>
      <c r="D8597" s="159" t="n">
        <v>6980</v>
      </c>
      <c r="E8597" s="160" t="n">
        <v>21882.71</v>
      </c>
      <c r="F8597" s="160" t="n">
        <v>4258.81</v>
      </c>
    </row>
    <row r="8598">
      <c r="A8598" s="104" t="inlineStr">
        <is>
          <t>2025/26</t>
        </is>
      </c>
      <c r="B8598" s="104" t="inlineStr">
        <is>
          <t>HC-087</t>
        </is>
      </c>
      <c r="C8598" s="104" t="inlineStr">
        <is>
          <t>P031</t>
        </is>
      </c>
      <c r="D8598" s="159" t="n">
        <v>3131</v>
      </c>
      <c r="E8598" s="160" t="n">
        <v>16355.1</v>
      </c>
      <c r="F8598" s="160" t="n">
        <v>4950.54</v>
      </c>
    </row>
    <row r="8599">
      <c r="A8599" s="104" t="inlineStr">
        <is>
          <t>2025/26</t>
        </is>
      </c>
      <c r="B8599" s="104" t="inlineStr">
        <is>
          <t>HC-087</t>
        </is>
      </c>
      <c r="C8599" s="104" t="inlineStr">
        <is>
          <t>P032</t>
        </is>
      </c>
      <c r="D8599" s="159" t="n">
        <v>3940</v>
      </c>
      <c r="E8599" s="160" t="n">
        <v>9726.200000000001</v>
      </c>
      <c r="F8599" s="160" t="n">
        <v>2207.8</v>
      </c>
    </row>
    <row r="8600">
      <c r="A8600" s="104" t="inlineStr">
        <is>
          <t>2025/26</t>
        </is>
      </c>
      <c r="B8600" s="104" t="inlineStr">
        <is>
          <t>HC-087</t>
        </is>
      </c>
      <c r="C8600" s="104" t="inlineStr">
        <is>
          <t>P033</t>
        </is>
      </c>
      <c r="D8600" s="159" t="n">
        <v>2688</v>
      </c>
      <c r="E8600" s="160" t="n">
        <v>8678.93</v>
      </c>
      <c r="F8600" s="160" t="n">
        <v>2252.11</v>
      </c>
    </row>
    <row r="8601">
      <c r="A8601" s="104" t="inlineStr">
        <is>
          <t>2025/26</t>
        </is>
      </c>
      <c r="B8601" s="104" t="inlineStr">
        <is>
          <t>HC-087</t>
        </is>
      </c>
      <c r="C8601" s="104" t="inlineStr">
        <is>
          <t>P034</t>
        </is>
      </c>
      <c r="D8601" s="159" t="n">
        <v>1837</v>
      </c>
      <c r="E8601" s="160" t="n">
        <v>8027.85</v>
      </c>
      <c r="F8601" s="160" t="n">
        <v>2517.15</v>
      </c>
    </row>
    <row r="8602">
      <c r="A8602" s="104" t="inlineStr">
        <is>
          <t>2025/26</t>
        </is>
      </c>
      <c r="B8602" s="104" t="inlineStr">
        <is>
          <t>HC-087</t>
        </is>
      </c>
      <c r="C8602" s="104" t="inlineStr">
        <is>
          <t>P035</t>
        </is>
      </c>
      <c r="D8602" s="159" t="n">
        <v>2525</v>
      </c>
      <c r="E8602" s="160" t="n">
        <v>9349.24</v>
      </c>
      <c r="F8602" s="160" t="n">
        <v>2627.42</v>
      </c>
    </row>
    <row r="8603">
      <c r="A8603" s="104" t="inlineStr">
        <is>
          <t>2025/26</t>
        </is>
      </c>
      <c r="B8603" s="104" t="inlineStr">
        <is>
          <t>HC-087</t>
        </is>
      </c>
      <c r="C8603" s="104" t="inlineStr">
        <is>
          <t>P036</t>
        </is>
      </c>
      <c r="D8603" s="159" t="n">
        <v>1941</v>
      </c>
      <c r="E8603" s="160" t="n">
        <v>7743.29</v>
      </c>
      <c r="F8603" s="160" t="n">
        <v>2259.92</v>
      </c>
    </row>
    <row r="8604">
      <c r="A8604" s="104" t="inlineStr">
        <is>
          <t>2025/26</t>
        </is>
      </c>
      <c r="B8604" s="104" t="inlineStr">
        <is>
          <t>HC-087</t>
        </is>
      </c>
      <c r="C8604" s="104" t="inlineStr">
        <is>
          <t>P037</t>
        </is>
      </c>
      <c r="D8604" s="159" t="n">
        <v>2810</v>
      </c>
      <c r="E8604" s="160" t="n">
        <v>10146.3</v>
      </c>
      <c r="F8604" s="160" t="n">
        <v>3400.36</v>
      </c>
    </row>
    <row r="8605">
      <c r="A8605" s="104" t="inlineStr">
        <is>
          <t>2025/26</t>
        </is>
      </c>
      <c r="B8605" s="104" t="inlineStr">
        <is>
          <t>HC-087</t>
        </is>
      </c>
      <c r="C8605" s="104" t="inlineStr">
        <is>
          <t>P038</t>
        </is>
      </c>
      <c r="D8605" s="159" t="n">
        <v>1443</v>
      </c>
      <c r="E8605" s="160" t="n">
        <v>9456.33</v>
      </c>
      <c r="F8605" s="160" t="n">
        <v>3066.39</v>
      </c>
    </row>
    <row r="8606">
      <c r="A8606" s="104" t="inlineStr">
        <is>
          <t>2025/26</t>
        </is>
      </c>
      <c r="B8606" s="104" t="inlineStr">
        <is>
          <t>HC-087</t>
        </is>
      </c>
      <c r="C8606" s="104" t="inlineStr">
        <is>
          <t>P039</t>
        </is>
      </c>
      <c r="D8606" s="159" t="n">
        <v>1461</v>
      </c>
      <c r="E8606" s="160" t="n">
        <v>9568.84</v>
      </c>
      <c r="F8606" s="160" t="n">
        <v>3205.96</v>
      </c>
    </row>
    <row r="8607">
      <c r="A8607" s="104" t="inlineStr">
        <is>
          <t>2025/26</t>
        </is>
      </c>
      <c r="B8607" s="104" t="inlineStr">
        <is>
          <t>HC-087</t>
        </is>
      </c>
      <c r="C8607" s="104" t="inlineStr">
        <is>
          <t>P040</t>
        </is>
      </c>
      <c r="D8607" s="159" t="n">
        <v>556</v>
      </c>
      <c r="E8607" s="160" t="n">
        <v>4425.84</v>
      </c>
      <c r="F8607" s="160" t="n">
        <v>1434.04</v>
      </c>
    </row>
    <row r="8608">
      <c r="A8608" s="104" t="inlineStr">
        <is>
          <t>2025/26</t>
        </is>
      </c>
      <c r="B8608" s="104" t="inlineStr">
        <is>
          <t>HC-087</t>
        </is>
      </c>
      <c r="C8608" s="104" t="inlineStr">
        <is>
          <t>P041</t>
        </is>
      </c>
      <c r="D8608" s="159" t="n">
        <v>293</v>
      </c>
      <c r="E8608" s="160" t="n">
        <v>3311.85</v>
      </c>
      <c r="F8608" s="160" t="n">
        <v>1287.84</v>
      </c>
    </row>
    <row r="8609">
      <c r="A8609" s="104" t="inlineStr">
        <is>
          <t>2025/26</t>
        </is>
      </c>
      <c r="B8609" s="104" t="inlineStr">
        <is>
          <t>HC-087</t>
        </is>
      </c>
      <c r="C8609" s="104" t="inlineStr">
        <is>
          <t>P042</t>
        </is>
      </c>
      <c r="D8609" s="159" t="n">
        <v>504</v>
      </c>
      <c r="E8609" s="160" t="n">
        <v>2108.87</v>
      </c>
      <c r="F8609" s="160" t="n">
        <v>523.86</v>
      </c>
    </row>
    <row r="8610">
      <c r="A8610" s="104" t="inlineStr">
        <is>
          <t>2025/26</t>
        </is>
      </c>
      <c r="B8610" s="104" t="inlineStr">
        <is>
          <t>HC-088</t>
        </is>
      </c>
      <c r="C8610" s="104" t="inlineStr">
        <is>
          <t>P001</t>
        </is>
      </c>
      <c r="D8610" s="159" t="n">
        <v>4456</v>
      </c>
      <c r="E8610" s="160" t="n">
        <v>41907.53</v>
      </c>
      <c r="F8610" s="160" t="n">
        <v>14968.02</v>
      </c>
    </row>
    <row r="8611">
      <c r="A8611" s="104" t="inlineStr">
        <is>
          <t>2025/26</t>
        </is>
      </c>
      <c r="B8611" s="104" t="inlineStr">
        <is>
          <t>HC-088</t>
        </is>
      </c>
      <c r="C8611" s="104" t="inlineStr">
        <is>
          <t>P002</t>
        </is>
      </c>
      <c r="D8611" s="159" t="n">
        <v>6681</v>
      </c>
      <c r="E8611" s="160" t="n">
        <v>72992.49000000001</v>
      </c>
      <c r="F8611" s="160" t="n">
        <v>27649.72</v>
      </c>
    </row>
    <row r="8612">
      <c r="A8612" s="104" t="inlineStr">
        <is>
          <t>2025/26</t>
        </is>
      </c>
      <c r="B8612" s="104" t="inlineStr">
        <is>
          <t>HC-088</t>
        </is>
      </c>
      <c r="C8612" s="104" t="inlineStr">
        <is>
          <t>P003</t>
        </is>
      </c>
      <c r="D8612" s="159" t="n">
        <v>9328</v>
      </c>
      <c r="E8612" s="160" t="n">
        <v>65582.02</v>
      </c>
      <c r="F8612" s="160" t="n">
        <v>22007.97</v>
      </c>
    </row>
    <row r="8613">
      <c r="A8613" s="104" t="inlineStr">
        <is>
          <t>2025/26</t>
        </is>
      </c>
      <c r="B8613" s="104" t="inlineStr">
        <is>
          <t>HC-088</t>
        </is>
      </c>
      <c r="C8613" s="104" t="inlineStr">
        <is>
          <t>P004</t>
        </is>
      </c>
      <c r="D8613" s="159" t="n">
        <v>4251</v>
      </c>
      <c r="E8613" s="160" t="n">
        <v>34727.42</v>
      </c>
      <c r="F8613" s="160" t="n">
        <v>11275.51</v>
      </c>
    </row>
    <row r="8614">
      <c r="A8614" s="104" t="inlineStr">
        <is>
          <t>2025/26</t>
        </is>
      </c>
      <c r="B8614" s="104" t="inlineStr">
        <is>
          <t>HC-088</t>
        </is>
      </c>
      <c r="C8614" s="104" t="inlineStr">
        <is>
          <t>P005</t>
        </is>
      </c>
      <c r="D8614" s="159" t="n">
        <v>9531</v>
      </c>
      <c r="E8614" s="160" t="n">
        <v>74237.48</v>
      </c>
      <c r="F8614" s="160" t="n">
        <v>23302</v>
      </c>
    </row>
    <row r="8615">
      <c r="A8615" s="104" t="inlineStr">
        <is>
          <t>2025/26</t>
        </is>
      </c>
      <c r="B8615" s="104" t="inlineStr">
        <is>
          <t>HC-088</t>
        </is>
      </c>
      <c r="C8615" s="104" t="inlineStr">
        <is>
          <t>P006</t>
        </is>
      </c>
      <c r="D8615" s="159" t="n">
        <v>8589</v>
      </c>
      <c r="E8615" s="160" t="n">
        <v>72610.64</v>
      </c>
      <c r="F8615" s="160" t="n">
        <v>21219.83</v>
      </c>
    </row>
    <row r="8616">
      <c r="A8616" s="104" t="inlineStr">
        <is>
          <t>2025/26</t>
        </is>
      </c>
      <c r="B8616" s="104" t="inlineStr">
        <is>
          <t>HC-088</t>
        </is>
      </c>
      <c r="C8616" s="104" t="inlineStr">
        <is>
          <t>P007</t>
        </is>
      </c>
      <c r="D8616" s="159" t="n">
        <v>8535</v>
      </c>
      <c r="E8616" s="160" t="n">
        <v>67298.52</v>
      </c>
      <c r="F8616" s="160" t="n">
        <v>18209.57</v>
      </c>
    </row>
    <row r="8617">
      <c r="A8617" s="104" t="inlineStr">
        <is>
          <t>2025/26</t>
        </is>
      </c>
      <c r="B8617" s="104" t="inlineStr">
        <is>
          <t>HC-088</t>
        </is>
      </c>
      <c r="C8617" s="104" t="inlineStr">
        <is>
          <t>P008</t>
        </is>
      </c>
      <c r="D8617" s="159" t="n">
        <v>6888</v>
      </c>
      <c r="E8617" s="160" t="n">
        <v>53010.46</v>
      </c>
      <c r="F8617" s="160" t="n">
        <v>19505.68</v>
      </c>
    </row>
    <row r="8618">
      <c r="A8618" s="104" t="inlineStr">
        <is>
          <t>2025/26</t>
        </is>
      </c>
      <c r="B8618" s="104" t="inlineStr">
        <is>
          <t>HC-088</t>
        </is>
      </c>
      <c r="C8618" s="104" t="inlineStr">
        <is>
          <t>P009</t>
        </is>
      </c>
      <c r="D8618" s="159" t="n">
        <v>249</v>
      </c>
      <c r="E8618" s="160" t="n">
        <v>3284.13</v>
      </c>
      <c r="F8618" s="160" t="n">
        <v>1338.72</v>
      </c>
    </row>
    <row r="8619">
      <c r="A8619" s="104" t="inlineStr">
        <is>
          <t>2025/26</t>
        </is>
      </c>
      <c r="B8619" s="104" t="inlineStr">
        <is>
          <t>HC-088</t>
        </is>
      </c>
      <c r="C8619" s="104" t="inlineStr">
        <is>
          <t>P010</t>
        </is>
      </c>
      <c r="D8619" s="159" t="n">
        <v>9148</v>
      </c>
      <c r="E8619" s="160" t="n">
        <v>56471.52</v>
      </c>
      <c r="F8619" s="160" t="n">
        <v>18334.4</v>
      </c>
    </row>
    <row r="8620">
      <c r="A8620" s="104" t="inlineStr">
        <is>
          <t>2025/26</t>
        </is>
      </c>
      <c r="B8620" s="104" t="inlineStr">
        <is>
          <t>HC-088</t>
        </is>
      </c>
      <c r="C8620" s="104" t="inlineStr">
        <is>
          <t>P011</t>
        </is>
      </c>
      <c r="D8620" s="159" t="n">
        <v>8422</v>
      </c>
      <c r="E8620" s="160" t="n">
        <v>25598.19</v>
      </c>
      <c r="F8620" s="160" t="n">
        <v>6095.81</v>
      </c>
    </row>
    <row r="8621">
      <c r="A8621" s="104" t="inlineStr">
        <is>
          <t>2025/26</t>
        </is>
      </c>
      <c r="B8621" s="104" t="inlineStr">
        <is>
          <t>HC-088</t>
        </is>
      </c>
      <c r="C8621" s="104" t="inlineStr">
        <is>
          <t>P012</t>
        </is>
      </c>
      <c r="D8621" s="159" t="n">
        <v>9166</v>
      </c>
      <c r="E8621" s="160" t="n">
        <v>35692.74</v>
      </c>
      <c r="F8621" s="160" t="n">
        <v>10815.56</v>
      </c>
    </row>
    <row r="8622">
      <c r="A8622" s="104" t="inlineStr">
        <is>
          <t>2025/26</t>
        </is>
      </c>
      <c r="B8622" s="104" t="inlineStr">
        <is>
          <t>HC-088</t>
        </is>
      </c>
      <c r="C8622" s="104" t="inlineStr">
        <is>
          <t>P013</t>
        </is>
      </c>
      <c r="D8622" s="159" t="n">
        <v>9450</v>
      </c>
      <c r="E8622" s="160" t="n">
        <v>34112.97</v>
      </c>
      <c r="F8622" s="160" t="n">
        <v>8862.450000000001</v>
      </c>
    </row>
    <row r="8623">
      <c r="A8623" s="104" t="inlineStr">
        <is>
          <t>2025/26</t>
        </is>
      </c>
      <c r="B8623" s="104" t="inlineStr">
        <is>
          <t>HC-088</t>
        </is>
      </c>
      <c r="C8623" s="104" t="inlineStr">
        <is>
          <t>P014</t>
        </is>
      </c>
      <c r="D8623" s="159" t="n">
        <v>10135</v>
      </c>
      <c r="E8623" s="160" t="n">
        <v>41403.58</v>
      </c>
      <c r="F8623" s="160" t="n">
        <v>11651.85</v>
      </c>
    </row>
    <row r="8624">
      <c r="A8624" s="104" t="inlineStr">
        <is>
          <t>2025/26</t>
        </is>
      </c>
      <c r="B8624" s="104" t="inlineStr">
        <is>
          <t>HC-088</t>
        </is>
      </c>
      <c r="C8624" s="104" t="inlineStr">
        <is>
          <t>P015</t>
        </is>
      </c>
      <c r="D8624" s="159" t="n">
        <v>7356</v>
      </c>
      <c r="E8624" s="160" t="n">
        <v>36340.15</v>
      </c>
      <c r="F8624" s="160" t="n">
        <v>12193.2</v>
      </c>
    </row>
    <row r="8625">
      <c r="A8625" s="104" t="inlineStr">
        <is>
          <t>2025/26</t>
        </is>
      </c>
      <c r="B8625" s="104" t="inlineStr">
        <is>
          <t>HC-088</t>
        </is>
      </c>
      <c r="C8625" s="104" t="inlineStr">
        <is>
          <t>P016</t>
        </is>
      </c>
      <c r="D8625" s="159" t="n">
        <v>4124</v>
      </c>
      <c r="E8625" s="160" t="n">
        <v>26629.47</v>
      </c>
      <c r="F8625" s="160" t="n">
        <v>8359.32</v>
      </c>
    </row>
    <row r="8626">
      <c r="A8626" s="104" t="inlineStr">
        <is>
          <t>2025/26</t>
        </is>
      </c>
      <c r="B8626" s="104" t="inlineStr">
        <is>
          <t>HC-088</t>
        </is>
      </c>
      <c r="C8626" s="104" t="inlineStr">
        <is>
          <t>P017</t>
        </is>
      </c>
      <c r="D8626" s="159" t="n">
        <v>3549</v>
      </c>
      <c r="E8626" s="160" t="n">
        <v>25279.28</v>
      </c>
      <c r="F8626" s="160" t="n">
        <v>8755.73</v>
      </c>
    </row>
    <row r="8627">
      <c r="A8627" s="104" t="inlineStr">
        <is>
          <t>2025/26</t>
        </is>
      </c>
      <c r="B8627" s="104" t="inlineStr">
        <is>
          <t>HC-088</t>
        </is>
      </c>
      <c r="C8627" s="104" t="inlineStr">
        <is>
          <t>P018</t>
        </is>
      </c>
      <c r="D8627" s="159" t="n">
        <v>8769</v>
      </c>
      <c r="E8627" s="160" t="n">
        <v>24155.77</v>
      </c>
      <c r="F8627" s="160" t="n">
        <v>5229.31</v>
      </c>
    </row>
    <row r="8628">
      <c r="A8628" s="104" t="inlineStr">
        <is>
          <t>2025/26</t>
        </is>
      </c>
      <c r="B8628" s="104" t="inlineStr">
        <is>
          <t>HC-088</t>
        </is>
      </c>
      <c r="C8628" s="104" t="inlineStr">
        <is>
          <t>P019</t>
        </is>
      </c>
      <c r="D8628" s="159" t="n">
        <v>10873</v>
      </c>
      <c r="E8628" s="160" t="n">
        <v>28923.74</v>
      </c>
      <c r="F8628" s="160" t="n">
        <v>7514.01</v>
      </c>
    </row>
    <row r="8629">
      <c r="A8629" s="104" t="inlineStr">
        <is>
          <t>2025/26</t>
        </is>
      </c>
      <c r="B8629" s="104" t="inlineStr">
        <is>
          <t>HC-088</t>
        </is>
      </c>
      <c r="C8629" s="104" t="inlineStr">
        <is>
          <t>P020</t>
        </is>
      </c>
      <c r="D8629" s="159" t="n">
        <v>7093</v>
      </c>
      <c r="E8629" s="160" t="n">
        <v>18870.27</v>
      </c>
      <c r="F8629" s="160" t="n">
        <v>4901.54</v>
      </c>
    </row>
    <row r="8630">
      <c r="A8630" s="104" t="inlineStr">
        <is>
          <t>2025/26</t>
        </is>
      </c>
      <c r="B8630" s="104" t="inlineStr">
        <is>
          <t>HC-088</t>
        </is>
      </c>
      <c r="C8630" s="104" t="inlineStr">
        <is>
          <t>P021</t>
        </is>
      </c>
      <c r="D8630" s="159" t="n">
        <v>10706</v>
      </c>
      <c r="E8630" s="160" t="n">
        <v>36616.82</v>
      </c>
      <c r="F8630" s="160" t="n">
        <v>10305.15</v>
      </c>
    </row>
    <row r="8631">
      <c r="A8631" s="104" t="inlineStr">
        <is>
          <t>2025/26</t>
        </is>
      </c>
      <c r="B8631" s="104" t="inlineStr">
        <is>
          <t>HC-088</t>
        </is>
      </c>
      <c r="C8631" s="104" t="inlineStr">
        <is>
          <t>P022</t>
        </is>
      </c>
      <c r="D8631" s="159" t="n">
        <v>9009</v>
      </c>
      <c r="E8631" s="160" t="n">
        <v>29102.6</v>
      </c>
      <c r="F8631" s="160" t="n">
        <v>7873.18</v>
      </c>
    </row>
    <row r="8632">
      <c r="A8632" s="104" t="inlineStr">
        <is>
          <t>2025/26</t>
        </is>
      </c>
      <c r="B8632" s="104" t="inlineStr">
        <is>
          <t>HC-088</t>
        </is>
      </c>
      <c r="C8632" s="104" t="inlineStr">
        <is>
          <t>P023</t>
        </is>
      </c>
      <c r="D8632" s="159" t="n">
        <v>10667</v>
      </c>
      <c r="E8632" s="160" t="n">
        <v>22292.84</v>
      </c>
      <c r="F8632" s="160" t="n">
        <v>4342.82</v>
      </c>
    </row>
    <row r="8633">
      <c r="A8633" s="104" t="inlineStr">
        <is>
          <t>2025/26</t>
        </is>
      </c>
      <c r="B8633" s="104" t="inlineStr">
        <is>
          <t>HC-088</t>
        </is>
      </c>
      <c r="C8633" s="104" t="inlineStr">
        <is>
          <t>P024</t>
        </is>
      </c>
      <c r="D8633" s="159" t="n">
        <v>11011</v>
      </c>
      <c r="E8633" s="160" t="n">
        <v>25109.27</v>
      </c>
      <c r="F8633" s="160" t="n">
        <v>5164.19</v>
      </c>
    </row>
    <row r="8634">
      <c r="A8634" s="104" t="inlineStr">
        <is>
          <t>2025/26</t>
        </is>
      </c>
      <c r="B8634" s="104" t="inlineStr">
        <is>
          <t>HC-088</t>
        </is>
      </c>
      <c r="C8634" s="104" t="inlineStr">
        <is>
          <t>P025</t>
        </is>
      </c>
      <c r="D8634" s="159" t="n">
        <v>9868</v>
      </c>
      <c r="E8634" s="160" t="n">
        <v>39365.17</v>
      </c>
      <c r="F8634" s="160" t="n">
        <v>14485.26</v>
      </c>
    </row>
    <row r="8635">
      <c r="A8635" s="104" t="inlineStr">
        <is>
          <t>2025/26</t>
        </is>
      </c>
      <c r="B8635" s="104" t="inlineStr">
        <is>
          <t>HC-088</t>
        </is>
      </c>
      <c r="C8635" s="104" t="inlineStr">
        <is>
          <t>P026</t>
        </is>
      </c>
      <c r="D8635" s="159" t="n">
        <v>5632</v>
      </c>
      <c r="E8635" s="160" t="n">
        <v>26218.02</v>
      </c>
      <c r="F8635" s="160" t="n">
        <v>8513.65</v>
      </c>
    </row>
    <row r="8636">
      <c r="A8636" s="104" t="inlineStr">
        <is>
          <t>2025/26</t>
        </is>
      </c>
      <c r="B8636" s="104" t="inlineStr">
        <is>
          <t>HC-088</t>
        </is>
      </c>
      <c r="C8636" s="104" t="inlineStr">
        <is>
          <t>P027</t>
        </is>
      </c>
      <c r="D8636" s="159" t="n">
        <v>4697</v>
      </c>
      <c r="E8636" s="160" t="n">
        <v>21869.33</v>
      </c>
      <c r="F8636" s="160" t="n">
        <v>7101.75</v>
      </c>
    </row>
    <row r="8637">
      <c r="A8637" s="104" t="inlineStr">
        <is>
          <t>2025/26</t>
        </is>
      </c>
      <c r="B8637" s="104" t="inlineStr">
        <is>
          <t>HC-088</t>
        </is>
      </c>
      <c r="C8637" s="104" t="inlineStr">
        <is>
          <t>P028</t>
        </is>
      </c>
      <c r="D8637" s="159" t="n">
        <v>6847</v>
      </c>
      <c r="E8637" s="160" t="n">
        <v>33824.23</v>
      </c>
      <c r="F8637" s="160" t="n">
        <v>11714.63</v>
      </c>
    </row>
    <row r="8638">
      <c r="A8638" s="104" t="inlineStr">
        <is>
          <t>2025/26</t>
        </is>
      </c>
      <c r="B8638" s="104" t="inlineStr">
        <is>
          <t>HC-088</t>
        </is>
      </c>
      <c r="C8638" s="104" t="inlineStr">
        <is>
          <t>P029</t>
        </is>
      </c>
      <c r="D8638" s="159" t="n">
        <v>16222</v>
      </c>
      <c r="E8638" s="160" t="n">
        <v>32361.85</v>
      </c>
      <c r="F8638" s="160" t="n">
        <v>4904.42</v>
      </c>
    </row>
    <row r="8639">
      <c r="A8639" s="104" t="inlineStr">
        <is>
          <t>2025/26</t>
        </is>
      </c>
      <c r="B8639" s="104" t="inlineStr">
        <is>
          <t>HC-088</t>
        </is>
      </c>
      <c r="C8639" s="104" t="inlineStr">
        <is>
          <t>P030</t>
        </is>
      </c>
      <c r="D8639" s="159" t="n">
        <v>9078</v>
      </c>
      <c r="E8639" s="160" t="n">
        <v>28458.76</v>
      </c>
      <c r="F8639" s="160" t="n">
        <v>5544.75</v>
      </c>
    </row>
    <row r="8640">
      <c r="A8640" s="104" t="inlineStr">
        <is>
          <t>2025/26</t>
        </is>
      </c>
      <c r="B8640" s="104" t="inlineStr">
        <is>
          <t>HC-088</t>
        </is>
      </c>
      <c r="C8640" s="104" t="inlineStr">
        <is>
          <t>P031</t>
        </is>
      </c>
      <c r="D8640" s="159" t="n">
        <v>4282</v>
      </c>
      <c r="E8640" s="160" t="n">
        <v>22382.23</v>
      </c>
      <c r="F8640" s="160" t="n">
        <v>6782.74</v>
      </c>
    </row>
    <row r="8641">
      <c r="A8641" s="104" t="inlineStr">
        <is>
          <t>2025/26</t>
        </is>
      </c>
      <c r="B8641" s="104" t="inlineStr">
        <is>
          <t>HC-088</t>
        </is>
      </c>
      <c r="C8641" s="104" t="inlineStr">
        <is>
          <t>P032</t>
        </is>
      </c>
      <c r="D8641" s="159" t="n">
        <v>5331</v>
      </c>
      <c r="E8641" s="160" t="n">
        <v>13161.46</v>
      </c>
      <c r="F8641" s="160" t="n">
        <v>2991.18</v>
      </c>
    </row>
    <row r="8642">
      <c r="A8642" s="104" t="inlineStr">
        <is>
          <t>2025/26</t>
        </is>
      </c>
      <c r="B8642" s="104" t="inlineStr">
        <is>
          <t>HC-088</t>
        </is>
      </c>
      <c r="C8642" s="104" t="inlineStr">
        <is>
          <t>P033</t>
        </is>
      </c>
      <c r="D8642" s="159" t="n">
        <v>3421</v>
      </c>
      <c r="E8642" s="160" t="n">
        <v>11046.43</v>
      </c>
      <c r="F8642" s="160" t="n">
        <v>2869.91</v>
      </c>
    </row>
    <row r="8643">
      <c r="A8643" s="104" t="inlineStr">
        <is>
          <t>2025/26</t>
        </is>
      </c>
      <c r="B8643" s="104" t="inlineStr">
        <is>
          <t>HC-088</t>
        </is>
      </c>
      <c r="C8643" s="104" t="inlineStr">
        <is>
          <t>P034</t>
        </is>
      </c>
      <c r="D8643" s="159" t="n">
        <v>2478</v>
      </c>
      <c r="E8643" s="160" t="n">
        <v>10827.02</v>
      </c>
      <c r="F8643" s="160" t="n">
        <v>3398.38</v>
      </c>
    </row>
    <row r="8644">
      <c r="A8644" s="104" t="inlineStr">
        <is>
          <t>2025/26</t>
        </is>
      </c>
      <c r="B8644" s="104" t="inlineStr">
        <is>
          <t>HC-088</t>
        </is>
      </c>
      <c r="C8644" s="104" t="inlineStr">
        <is>
          <t>P035</t>
        </is>
      </c>
      <c r="D8644" s="159" t="n">
        <v>3334</v>
      </c>
      <c r="E8644" s="160" t="n">
        <v>12345.73</v>
      </c>
      <c r="F8644" s="160" t="n">
        <v>3474.27</v>
      </c>
    </row>
    <row r="8645">
      <c r="A8645" s="104" t="inlineStr">
        <is>
          <t>2025/26</t>
        </is>
      </c>
      <c r="B8645" s="104" t="inlineStr">
        <is>
          <t>HC-088</t>
        </is>
      </c>
      <c r="C8645" s="104" t="inlineStr">
        <is>
          <t>P036</t>
        </is>
      </c>
      <c r="D8645" s="159" t="n">
        <v>2539</v>
      </c>
      <c r="E8645" s="160" t="n">
        <v>10132.82</v>
      </c>
      <c r="F8645" s="160" t="n">
        <v>2961.41</v>
      </c>
    </row>
    <row r="8646">
      <c r="A8646" s="104" t="inlineStr">
        <is>
          <t>2025/26</t>
        </is>
      </c>
      <c r="B8646" s="104" t="inlineStr">
        <is>
          <t>HC-088</t>
        </is>
      </c>
      <c r="C8646" s="104" t="inlineStr">
        <is>
          <t>P037</t>
        </is>
      </c>
      <c r="D8646" s="159" t="n">
        <v>3803</v>
      </c>
      <c r="E8646" s="160" t="n">
        <v>13734.8</v>
      </c>
      <c r="F8646" s="160" t="n">
        <v>4608.17</v>
      </c>
    </row>
    <row r="8647">
      <c r="A8647" s="104" t="inlineStr">
        <is>
          <t>2025/26</t>
        </is>
      </c>
      <c r="B8647" s="104" t="inlineStr">
        <is>
          <t>HC-088</t>
        </is>
      </c>
      <c r="C8647" s="104" t="inlineStr">
        <is>
          <t>P038</t>
        </is>
      </c>
      <c r="D8647" s="159" t="n">
        <v>1818</v>
      </c>
      <c r="E8647" s="160" t="n">
        <v>11928.32</v>
      </c>
      <c r="F8647" s="160" t="n">
        <v>3873.51</v>
      </c>
    </row>
    <row r="8648">
      <c r="A8648" s="104" t="inlineStr">
        <is>
          <t>2025/26</t>
        </is>
      </c>
      <c r="B8648" s="104" t="inlineStr">
        <is>
          <t>HC-088</t>
        </is>
      </c>
      <c r="C8648" s="104" t="inlineStr">
        <is>
          <t>P039</t>
        </is>
      </c>
      <c r="D8648" s="159" t="n">
        <v>1995</v>
      </c>
      <c r="E8648" s="160" t="n">
        <v>13067.4</v>
      </c>
      <c r="F8648" s="160" t="n">
        <v>4383.6</v>
      </c>
    </row>
    <row r="8649">
      <c r="A8649" s="104" t="inlineStr">
        <is>
          <t>2025/26</t>
        </is>
      </c>
      <c r="B8649" s="104" t="inlineStr">
        <is>
          <t>HC-088</t>
        </is>
      </c>
      <c r="C8649" s="104" t="inlineStr">
        <is>
          <t>P040</t>
        </is>
      </c>
      <c r="D8649" s="159" t="n">
        <v>766</v>
      </c>
      <c r="E8649" s="160" t="n">
        <v>6117.48</v>
      </c>
      <c r="F8649" s="160" t="n">
        <v>1987.83</v>
      </c>
    </row>
    <row r="8650">
      <c r="A8650" s="104" t="inlineStr">
        <is>
          <t>2025/26</t>
        </is>
      </c>
      <c r="B8650" s="104" t="inlineStr">
        <is>
          <t>HC-088</t>
        </is>
      </c>
      <c r="C8650" s="104" t="inlineStr">
        <is>
          <t>P041</t>
        </is>
      </c>
      <c r="D8650" s="159" t="n">
        <v>348</v>
      </c>
      <c r="E8650" s="160" t="n">
        <v>3939.06</v>
      </c>
      <c r="F8650" s="160" t="n">
        <v>1534.02</v>
      </c>
    </row>
    <row r="8651">
      <c r="A8651" s="104" t="inlineStr">
        <is>
          <t>2025/26</t>
        </is>
      </c>
      <c r="B8651" s="104" t="inlineStr">
        <is>
          <t>HC-088</t>
        </is>
      </c>
      <c r="C8651" s="104" t="inlineStr">
        <is>
          <t>P042</t>
        </is>
      </c>
      <c r="D8651" s="159" t="n">
        <v>676</v>
      </c>
      <c r="E8651" s="160" t="n">
        <v>2825.2</v>
      </c>
      <c r="F8651" s="160" t="n">
        <v>702.91</v>
      </c>
    </row>
    <row r="8652">
      <c r="A8652" s="104" t="inlineStr">
        <is>
          <t>2025/26</t>
        </is>
      </c>
      <c r="B8652" s="104" t="inlineStr">
        <is>
          <t>HC-089</t>
        </is>
      </c>
      <c r="C8652" s="104" t="inlineStr">
        <is>
          <t>P001</t>
        </is>
      </c>
      <c r="D8652" s="159" t="n">
        <v>5115</v>
      </c>
      <c r="E8652" s="160" t="n">
        <v>48108.47</v>
      </c>
      <c r="F8652" s="160" t="n">
        <v>17170.92</v>
      </c>
    </row>
    <row r="8653">
      <c r="A8653" s="104" t="inlineStr">
        <is>
          <t>2025/26</t>
        </is>
      </c>
      <c r="B8653" s="104" t="inlineStr">
        <is>
          <t>HC-089</t>
        </is>
      </c>
      <c r="C8653" s="104" t="inlineStr">
        <is>
          <t>P002</t>
        </is>
      </c>
      <c r="D8653" s="159" t="n">
        <v>7813</v>
      </c>
      <c r="E8653" s="160" t="n">
        <v>85351.11</v>
      </c>
      <c r="F8653" s="160" t="n">
        <v>32303.47</v>
      </c>
    </row>
    <row r="8654">
      <c r="A8654" s="104" t="inlineStr">
        <is>
          <t>2025/26</t>
        </is>
      </c>
      <c r="B8654" s="104" t="inlineStr">
        <is>
          <t>HC-089</t>
        </is>
      </c>
      <c r="C8654" s="104" t="inlineStr">
        <is>
          <t>P003</t>
        </is>
      </c>
      <c r="D8654" s="159" t="n">
        <v>10671</v>
      </c>
      <c r="E8654" s="160" t="n">
        <v>75023.78</v>
      </c>
      <c r="F8654" s="160" t="n">
        <v>25159.83</v>
      </c>
    </row>
    <row r="8655">
      <c r="A8655" s="104" t="inlineStr">
        <is>
          <t>2025/26</t>
        </is>
      </c>
      <c r="B8655" s="104" t="inlineStr">
        <is>
          <t>HC-089</t>
        </is>
      </c>
      <c r="C8655" s="104" t="inlineStr">
        <is>
          <t>P004</t>
        </is>
      </c>
      <c r="D8655" s="159" t="n">
        <v>4767</v>
      </c>
      <c r="E8655" s="160" t="n">
        <v>38949.74</v>
      </c>
      <c r="F8655" s="160" t="n">
        <v>12635.33</v>
      </c>
    </row>
    <row r="8656">
      <c r="A8656" s="104" t="inlineStr">
        <is>
          <t>2025/26</t>
        </is>
      </c>
      <c r="B8656" s="104" t="inlineStr">
        <is>
          <t>HC-089</t>
        </is>
      </c>
      <c r="C8656" s="104" t="inlineStr">
        <is>
          <t>P005</t>
        </is>
      </c>
      <c r="D8656" s="159" t="n">
        <v>10866</v>
      </c>
      <c r="E8656" s="160" t="n">
        <v>84655.31</v>
      </c>
      <c r="F8656" s="160" t="n">
        <v>26561.4</v>
      </c>
    </row>
    <row r="8657">
      <c r="A8657" s="104" t="inlineStr">
        <is>
          <t>2025/26</t>
        </is>
      </c>
      <c r="B8657" s="104" t="inlineStr">
        <is>
          <t>HC-089</t>
        </is>
      </c>
      <c r="C8657" s="104" t="inlineStr">
        <is>
          <t>P006</t>
        </is>
      </c>
      <c r="D8657" s="159" t="n">
        <v>9587</v>
      </c>
      <c r="E8657" s="160" t="n">
        <v>81067.32000000001</v>
      </c>
      <c r="F8657" s="160" t="n">
        <v>23672.64</v>
      </c>
    </row>
    <row r="8658">
      <c r="A8658" s="104" t="inlineStr">
        <is>
          <t>2025/26</t>
        </is>
      </c>
      <c r="B8658" s="104" t="inlineStr">
        <is>
          <t>HC-089</t>
        </is>
      </c>
      <c r="C8658" s="104" t="inlineStr">
        <is>
          <t>P007</t>
        </is>
      </c>
      <c r="D8658" s="159" t="n">
        <v>9530</v>
      </c>
      <c r="E8658" s="160" t="n">
        <v>75143.55</v>
      </c>
      <c r="F8658" s="160" t="n">
        <v>20324.43</v>
      </c>
    </row>
    <row r="8659">
      <c r="A8659" s="104" t="inlineStr">
        <is>
          <t>2025/26</t>
        </is>
      </c>
      <c r="B8659" s="104" t="inlineStr">
        <is>
          <t>HC-089</t>
        </is>
      </c>
      <c r="C8659" s="104" t="inlineStr">
        <is>
          <t>P008</t>
        </is>
      </c>
      <c r="D8659" s="159" t="n">
        <v>7910</v>
      </c>
      <c r="E8659" s="160" t="n">
        <v>60851.97</v>
      </c>
      <c r="F8659" s="160" t="n">
        <v>22381.11</v>
      </c>
    </row>
    <row r="8660">
      <c r="A8660" s="104" t="inlineStr">
        <is>
          <t>2025/26</t>
        </is>
      </c>
      <c r="B8660" s="104" t="inlineStr">
        <is>
          <t>HC-089</t>
        </is>
      </c>
      <c r="C8660" s="104" t="inlineStr">
        <is>
          <t>P009</t>
        </is>
      </c>
      <c r="D8660" s="159" t="n">
        <v>341</v>
      </c>
      <c r="E8660" s="160" t="n">
        <v>4500.06</v>
      </c>
      <c r="F8660" s="160" t="n">
        <v>1826.94</v>
      </c>
    </row>
    <row r="8661">
      <c r="A8661" s="104" t="inlineStr">
        <is>
          <t>2025/26</t>
        </is>
      </c>
      <c r="B8661" s="104" t="inlineStr">
        <is>
          <t>HC-089</t>
        </is>
      </c>
      <c r="C8661" s="104" t="inlineStr">
        <is>
          <t>P010</t>
        </is>
      </c>
      <c r="D8661" s="159" t="n">
        <v>10144</v>
      </c>
      <c r="E8661" s="160" t="n">
        <v>62645.33</v>
      </c>
      <c r="F8661" s="160" t="n">
        <v>20327.83</v>
      </c>
    </row>
    <row r="8662">
      <c r="A8662" s="104" t="inlineStr">
        <is>
          <t>2025/26</t>
        </is>
      </c>
      <c r="B8662" s="104" t="inlineStr">
        <is>
          <t>HC-089</t>
        </is>
      </c>
      <c r="C8662" s="104" t="inlineStr">
        <is>
          <t>P011</t>
        </is>
      </c>
      <c r="D8662" s="159" t="n">
        <v>9650</v>
      </c>
      <c r="E8662" s="160" t="n">
        <v>29338.28</v>
      </c>
      <c r="F8662" s="160" t="n">
        <v>6980.4</v>
      </c>
    </row>
    <row r="8663">
      <c r="A8663" s="104" t="inlineStr">
        <is>
          <t>2025/26</t>
        </is>
      </c>
      <c r="B8663" s="104" t="inlineStr">
        <is>
          <t>HC-089</t>
        </is>
      </c>
      <c r="C8663" s="104" t="inlineStr">
        <is>
          <t>P012</t>
        </is>
      </c>
      <c r="D8663" s="159" t="n">
        <v>11158</v>
      </c>
      <c r="E8663" s="160" t="n">
        <v>43469.29</v>
      </c>
      <c r="F8663" s="160" t="n">
        <v>13162.37</v>
      </c>
    </row>
    <row r="8664">
      <c r="A8664" s="104" t="inlineStr">
        <is>
          <t>2025/26</t>
        </is>
      </c>
      <c r="B8664" s="104" t="inlineStr">
        <is>
          <t>HC-089</t>
        </is>
      </c>
      <c r="C8664" s="104" t="inlineStr">
        <is>
          <t>P013</t>
        </is>
      </c>
      <c r="D8664" s="159" t="n">
        <v>10943</v>
      </c>
      <c r="E8664" s="160" t="n">
        <v>39502.11</v>
      </c>
      <c r="F8664" s="160" t="n">
        <v>10256.94</v>
      </c>
    </row>
    <row r="8665">
      <c r="A8665" s="104" t="inlineStr">
        <is>
          <t>2025/26</t>
        </is>
      </c>
      <c r="B8665" s="104" t="inlineStr">
        <is>
          <t>HC-089</t>
        </is>
      </c>
      <c r="C8665" s="104" t="inlineStr">
        <is>
          <t>P014</t>
        </is>
      </c>
      <c r="D8665" s="159" t="n">
        <v>12093</v>
      </c>
      <c r="E8665" s="160" t="n">
        <v>49397.8</v>
      </c>
      <c r="F8665" s="160" t="n">
        <v>13893.04</v>
      </c>
    </row>
    <row r="8666">
      <c r="A8666" s="104" t="inlineStr">
        <is>
          <t>2025/26</t>
        </is>
      </c>
      <c r="B8666" s="104" t="inlineStr">
        <is>
          <t>HC-089</t>
        </is>
      </c>
      <c r="C8666" s="104" t="inlineStr">
        <is>
          <t>P015</t>
        </is>
      </c>
      <c r="D8666" s="159" t="n">
        <v>8785</v>
      </c>
      <c r="E8666" s="160" t="n">
        <v>43396.71</v>
      </c>
      <c r="F8666" s="160" t="n">
        <v>14552.33</v>
      </c>
    </row>
    <row r="8667">
      <c r="A8667" s="104" t="inlineStr">
        <is>
          <t>2025/26</t>
        </is>
      </c>
      <c r="B8667" s="104" t="inlineStr">
        <is>
          <t>HC-089</t>
        </is>
      </c>
      <c r="C8667" s="104" t="inlineStr">
        <is>
          <t>P016</t>
        </is>
      </c>
      <c r="D8667" s="159" t="n">
        <v>4505</v>
      </c>
      <c r="E8667" s="160" t="n">
        <v>29092.11</v>
      </c>
      <c r="F8667" s="160" t="n">
        <v>9124.809999999999</v>
      </c>
    </row>
    <row r="8668">
      <c r="A8668" s="104" t="inlineStr">
        <is>
          <t>2025/26</t>
        </is>
      </c>
      <c r="B8668" s="104" t="inlineStr">
        <is>
          <t>HC-089</t>
        </is>
      </c>
      <c r="C8668" s="104" t="inlineStr">
        <is>
          <t>P017</t>
        </is>
      </c>
      <c r="D8668" s="159" t="n">
        <v>3956</v>
      </c>
      <c r="E8668" s="160" t="n">
        <v>28192.36</v>
      </c>
      <c r="F8668" s="160" t="n">
        <v>9759.49</v>
      </c>
    </row>
    <row r="8669">
      <c r="A8669" s="104" t="inlineStr">
        <is>
          <t>2025/26</t>
        </is>
      </c>
      <c r="B8669" s="104" t="inlineStr">
        <is>
          <t>HC-089</t>
        </is>
      </c>
      <c r="C8669" s="104" t="inlineStr">
        <is>
          <t>P018</t>
        </is>
      </c>
      <c r="D8669" s="159" t="n">
        <v>9755</v>
      </c>
      <c r="E8669" s="160" t="n">
        <v>26875.37</v>
      </c>
      <c r="F8669" s="160" t="n">
        <v>5813.25</v>
      </c>
    </row>
    <row r="8670">
      <c r="A8670" s="104" t="inlineStr">
        <is>
          <t>2025/26</t>
        </is>
      </c>
      <c r="B8670" s="104" t="inlineStr">
        <is>
          <t>HC-089</t>
        </is>
      </c>
      <c r="C8670" s="104" t="inlineStr">
        <is>
          <t>P019</t>
        </is>
      </c>
      <c r="D8670" s="159" t="n">
        <v>12316</v>
      </c>
      <c r="E8670" s="160" t="n">
        <v>32759.82</v>
      </c>
      <c r="F8670" s="160" t="n">
        <v>8504.110000000001</v>
      </c>
    </row>
    <row r="8671">
      <c r="A8671" s="104" t="inlineStr">
        <is>
          <t>2025/26</t>
        </is>
      </c>
      <c r="B8671" s="104" t="inlineStr">
        <is>
          <t>HC-089</t>
        </is>
      </c>
      <c r="C8671" s="104" t="inlineStr">
        <is>
          <t>P020</t>
        </is>
      </c>
      <c r="D8671" s="159" t="n">
        <v>7709</v>
      </c>
      <c r="E8671" s="160" t="n">
        <v>20504.26</v>
      </c>
      <c r="F8671" s="160" t="n">
        <v>5322.72</v>
      </c>
    </row>
    <row r="8672">
      <c r="A8672" s="104" t="inlineStr">
        <is>
          <t>2025/26</t>
        </is>
      </c>
      <c r="B8672" s="104" t="inlineStr">
        <is>
          <t>HC-089</t>
        </is>
      </c>
      <c r="C8672" s="104" t="inlineStr">
        <is>
          <t>P021</t>
        </is>
      </c>
      <c r="D8672" s="159" t="n">
        <v>12522</v>
      </c>
      <c r="E8672" s="160" t="n">
        <v>42826.89</v>
      </c>
      <c r="F8672" s="160" t="n">
        <v>12043.62</v>
      </c>
    </row>
    <row r="8673">
      <c r="A8673" s="104" t="inlineStr">
        <is>
          <t>2025/26</t>
        </is>
      </c>
      <c r="B8673" s="104" t="inlineStr">
        <is>
          <t>HC-089</t>
        </is>
      </c>
      <c r="C8673" s="104" t="inlineStr">
        <is>
          <t>P022</t>
        </is>
      </c>
      <c r="D8673" s="159" t="n">
        <v>10773</v>
      </c>
      <c r="E8673" s="160" t="n">
        <v>34796.3</v>
      </c>
      <c r="F8673" s="160" t="n">
        <v>9411.559999999999</v>
      </c>
    </row>
    <row r="8674">
      <c r="A8674" s="104" t="inlineStr">
        <is>
          <t>2025/26</t>
        </is>
      </c>
      <c r="B8674" s="104" t="inlineStr">
        <is>
          <t>HC-089</t>
        </is>
      </c>
      <c r="C8674" s="104" t="inlineStr">
        <is>
          <t>P023</t>
        </is>
      </c>
      <c r="D8674" s="159" t="n">
        <v>11761</v>
      </c>
      <c r="E8674" s="160" t="n">
        <v>24578.45</v>
      </c>
      <c r="F8674" s="160" t="n">
        <v>4785.74</v>
      </c>
    </row>
    <row r="8675">
      <c r="A8675" s="104" t="inlineStr">
        <is>
          <t>2025/26</t>
        </is>
      </c>
      <c r="B8675" s="104" t="inlineStr">
        <is>
          <t>HC-089</t>
        </is>
      </c>
      <c r="C8675" s="104" t="inlineStr">
        <is>
          <t>P024</t>
        </is>
      </c>
      <c r="D8675" s="159" t="n">
        <v>13432</v>
      </c>
      <c r="E8675" s="160" t="n">
        <v>30629.66</v>
      </c>
      <c r="F8675" s="160" t="n">
        <v>6295.58</v>
      </c>
    </row>
    <row r="8676">
      <c r="A8676" s="104" t="inlineStr">
        <is>
          <t>2025/26</t>
        </is>
      </c>
      <c r="B8676" s="104" t="inlineStr">
        <is>
          <t>HC-089</t>
        </is>
      </c>
      <c r="C8676" s="104" t="inlineStr">
        <is>
          <t>P025</t>
        </is>
      </c>
      <c r="D8676" s="159" t="n">
        <v>10995</v>
      </c>
      <c r="E8676" s="160" t="n">
        <v>43876.28</v>
      </c>
      <c r="F8676" s="160" t="n">
        <v>16135.82</v>
      </c>
    </row>
    <row r="8677">
      <c r="A8677" s="104" t="inlineStr">
        <is>
          <t>2025/26</t>
        </is>
      </c>
      <c r="B8677" s="104" t="inlineStr">
        <is>
          <t>HC-089</t>
        </is>
      </c>
      <c r="C8677" s="104" t="inlineStr">
        <is>
          <t>P026</t>
        </is>
      </c>
      <c r="D8677" s="159" t="n">
        <v>6607</v>
      </c>
      <c r="E8677" s="160" t="n">
        <v>30754.16</v>
      </c>
      <c r="F8677" s="160" t="n">
        <v>9979.91</v>
      </c>
    </row>
    <row r="8678">
      <c r="A8678" s="104" t="inlineStr">
        <is>
          <t>2025/26</t>
        </is>
      </c>
      <c r="B8678" s="104" t="inlineStr">
        <is>
          <t>HC-089</t>
        </is>
      </c>
      <c r="C8678" s="104" t="inlineStr">
        <is>
          <t>P027</t>
        </is>
      </c>
      <c r="D8678" s="159" t="n">
        <v>5554</v>
      </c>
      <c r="E8678" s="160" t="n">
        <v>25855.44</v>
      </c>
      <c r="F8678" s="160" t="n">
        <v>8387.75</v>
      </c>
    </row>
    <row r="8679">
      <c r="A8679" s="104" t="inlineStr">
        <is>
          <t>2025/26</t>
        </is>
      </c>
      <c r="B8679" s="104" t="inlineStr">
        <is>
          <t>HC-089</t>
        </is>
      </c>
      <c r="C8679" s="104" t="inlineStr">
        <is>
          <t>P028</t>
        </is>
      </c>
      <c r="D8679" s="159" t="n">
        <v>7577</v>
      </c>
      <c r="E8679" s="160" t="n">
        <v>37425.52</v>
      </c>
      <c r="F8679" s="160" t="n">
        <v>12953.43</v>
      </c>
    </row>
    <row r="8680">
      <c r="A8680" s="104" t="inlineStr">
        <is>
          <t>2025/26</t>
        </is>
      </c>
      <c r="B8680" s="104" t="inlineStr">
        <is>
          <t>HC-089</t>
        </is>
      </c>
      <c r="C8680" s="104" t="inlineStr">
        <is>
          <t>P029</t>
        </is>
      </c>
      <c r="D8680" s="159" t="n">
        <v>18671</v>
      </c>
      <c r="E8680" s="160" t="n">
        <v>37247.15</v>
      </c>
      <c r="F8680" s="160" t="n">
        <v>5641.11</v>
      </c>
    </row>
    <row r="8681">
      <c r="A8681" s="104" t="inlineStr">
        <is>
          <t>2025/26</t>
        </is>
      </c>
      <c r="B8681" s="104" t="inlineStr">
        <is>
          <t>HC-089</t>
        </is>
      </c>
      <c r="C8681" s="104" t="inlineStr">
        <is>
          <t>P030</t>
        </is>
      </c>
      <c r="D8681" s="159" t="n">
        <v>10510</v>
      </c>
      <c r="E8681" s="160" t="n">
        <v>32947.07</v>
      </c>
      <c r="F8681" s="160" t="n">
        <v>6414.99</v>
      </c>
    </row>
    <row r="8682">
      <c r="A8682" s="104" t="inlineStr">
        <is>
          <t>2025/26</t>
        </is>
      </c>
      <c r="B8682" s="104" t="inlineStr">
        <is>
          <t>HC-089</t>
        </is>
      </c>
      <c r="C8682" s="104" t="inlineStr">
        <is>
          <t>P031</t>
        </is>
      </c>
      <c r="D8682" s="159" t="n">
        <v>4690</v>
      </c>
      <c r="E8682" s="160" t="n">
        <v>24502.15</v>
      </c>
      <c r="F8682" s="160" t="n">
        <v>7421.73</v>
      </c>
    </row>
    <row r="8683">
      <c r="A8683" s="104" t="inlineStr">
        <is>
          <t>2025/26</t>
        </is>
      </c>
      <c r="B8683" s="104" t="inlineStr">
        <is>
          <t>HC-089</t>
        </is>
      </c>
      <c r="C8683" s="104" t="inlineStr">
        <is>
          <t>P032</t>
        </is>
      </c>
      <c r="D8683" s="159" t="n">
        <v>5826</v>
      </c>
      <c r="E8683" s="160" t="n">
        <v>14388.1</v>
      </c>
      <c r="F8683" s="160" t="n">
        <v>3268.22</v>
      </c>
    </row>
    <row r="8684">
      <c r="A8684" s="104" t="inlineStr">
        <is>
          <t>2025/26</t>
        </is>
      </c>
      <c r="B8684" s="104" t="inlineStr">
        <is>
          <t>HC-089</t>
        </is>
      </c>
      <c r="C8684" s="104" t="inlineStr">
        <is>
          <t>P033</t>
        </is>
      </c>
      <c r="D8684" s="159" t="n">
        <v>3958</v>
      </c>
      <c r="E8684" s="160" t="n">
        <v>12785.75</v>
      </c>
      <c r="F8684" s="160" t="n">
        <v>3319.69</v>
      </c>
    </row>
    <row r="8685">
      <c r="A8685" s="104" t="inlineStr">
        <is>
          <t>2025/26</t>
        </is>
      </c>
      <c r="B8685" s="104" t="inlineStr">
        <is>
          <t>HC-089</t>
        </is>
      </c>
      <c r="C8685" s="104" t="inlineStr">
        <is>
          <t>P034</t>
        </is>
      </c>
      <c r="D8685" s="159" t="n">
        <v>2729</v>
      </c>
      <c r="E8685" s="160" t="n">
        <v>11930.6</v>
      </c>
      <c r="F8685" s="160" t="n">
        <v>3742.37</v>
      </c>
    </row>
    <row r="8686">
      <c r="A8686" s="104" t="inlineStr">
        <is>
          <t>2025/26</t>
        </is>
      </c>
      <c r="B8686" s="104" t="inlineStr">
        <is>
          <t>HC-089</t>
        </is>
      </c>
      <c r="C8686" s="104" t="inlineStr">
        <is>
          <t>P035</t>
        </is>
      </c>
      <c r="D8686" s="159" t="n">
        <v>3762</v>
      </c>
      <c r="E8686" s="160" t="n">
        <v>13940.44</v>
      </c>
      <c r="F8686" s="160" t="n">
        <v>3920.5</v>
      </c>
    </row>
    <row r="8687">
      <c r="A8687" s="104" t="inlineStr">
        <is>
          <t>2025/26</t>
        </is>
      </c>
      <c r="B8687" s="104" t="inlineStr">
        <is>
          <t>HC-089</t>
        </is>
      </c>
      <c r="C8687" s="104" t="inlineStr">
        <is>
          <t>P036</t>
        </is>
      </c>
      <c r="D8687" s="159" t="n">
        <v>2872</v>
      </c>
      <c r="E8687" s="160" t="n">
        <v>11456.33</v>
      </c>
      <c r="F8687" s="160" t="n">
        <v>3346.03</v>
      </c>
    </row>
    <row r="8688">
      <c r="A8688" s="104" t="inlineStr">
        <is>
          <t>2025/26</t>
        </is>
      </c>
      <c r="B8688" s="104" t="inlineStr">
        <is>
          <t>HC-089</t>
        </is>
      </c>
      <c r="C8688" s="104" t="inlineStr">
        <is>
          <t>P037</t>
        </is>
      </c>
      <c r="D8688" s="159" t="n">
        <v>4294</v>
      </c>
      <c r="E8688" s="160" t="n">
        <v>15505.16</v>
      </c>
      <c r="F8688" s="160" t="n">
        <v>5199.61</v>
      </c>
    </row>
    <row r="8689">
      <c r="A8689" s="104" t="inlineStr">
        <is>
          <t>2025/26</t>
        </is>
      </c>
      <c r="B8689" s="104" t="inlineStr">
        <is>
          <t>HC-089</t>
        </is>
      </c>
      <c r="C8689" s="104" t="inlineStr">
        <is>
          <t>P038</t>
        </is>
      </c>
      <c r="D8689" s="159" t="n">
        <v>2113</v>
      </c>
      <c r="E8689" s="160" t="n">
        <v>13845.08</v>
      </c>
      <c r="F8689" s="160" t="n">
        <v>4492.58</v>
      </c>
    </row>
    <row r="8690">
      <c r="A8690" s="104" t="inlineStr">
        <is>
          <t>2025/26</t>
        </is>
      </c>
      <c r="B8690" s="104" t="inlineStr">
        <is>
          <t>HC-089</t>
        </is>
      </c>
      <c r="C8690" s="104" t="inlineStr">
        <is>
          <t>P039</t>
        </is>
      </c>
      <c r="D8690" s="159" t="n">
        <v>2301</v>
      </c>
      <c r="E8690" s="160" t="n">
        <v>15084.12</v>
      </c>
      <c r="F8690" s="160" t="n">
        <v>5056.78</v>
      </c>
    </row>
    <row r="8691">
      <c r="A8691" s="104" t="inlineStr">
        <is>
          <t>2025/26</t>
        </is>
      </c>
      <c r="B8691" s="104" t="inlineStr">
        <is>
          <t>HC-089</t>
        </is>
      </c>
      <c r="C8691" s="104" t="inlineStr">
        <is>
          <t>P040</t>
        </is>
      </c>
      <c r="D8691" s="159" t="n">
        <v>807</v>
      </c>
      <c r="E8691" s="160" t="n">
        <v>6442.24</v>
      </c>
      <c r="F8691" s="160" t="n">
        <v>2087.81</v>
      </c>
    </row>
    <row r="8692">
      <c r="A8692" s="104" t="inlineStr">
        <is>
          <t>2025/26</t>
        </is>
      </c>
      <c r="B8692" s="104" t="inlineStr">
        <is>
          <t>HC-089</t>
        </is>
      </c>
      <c r="C8692" s="104" t="inlineStr">
        <is>
          <t>P041</t>
        </is>
      </c>
      <c r="D8692" s="159" t="n">
        <v>441</v>
      </c>
      <c r="E8692" s="160" t="n">
        <v>4978.55</v>
      </c>
      <c r="F8692" s="160" t="n">
        <v>1936.04</v>
      </c>
    </row>
    <row r="8693">
      <c r="A8693" s="104" t="inlineStr">
        <is>
          <t>2025/26</t>
        </is>
      </c>
      <c r="B8693" s="104" t="inlineStr">
        <is>
          <t>HC-089</t>
        </is>
      </c>
      <c r="C8693" s="104" t="inlineStr">
        <is>
          <t>P042</t>
        </is>
      </c>
      <c r="D8693" s="159" t="n">
        <v>742</v>
      </c>
      <c r="E8693" s="160" t="n">
        <v>3100.99</v>
      </c>
      <c r="F8693" s="160" t="n">
        <v>770.54</v>
      </c>
    </row>
    <row r="8694">
      <c r="A8694" s="104" t="inlineStr">
        <is>
          <t>2025/26</t>
        </is>
      </c>
      <c r="B8694" s="104" t="inlineStr">
        <is>
          <t>HC-090</t>
        </is>
      </c>
      <c r="C8694" s="104" t="inlineStr">
        <is>
          <t>P001</t>
        </is>
      </c>
      <c r="D8694" s="159" t="n">
        <v>4510</v>
      </c>
      <c r="E8694" s="160" t="n">
        <v>42416.73</v>
      </c>
      <c r="F8694" s="160" t="n">
        <v>15099.7</v>
      </c>
    </row>
    <row r="8695">
      <c r="A8695" s="104" t="inlineStr">
        <is>
          <t>2025/26</t>
        </is>
      </c>
      <c r="B8695" s="104" t="inlineStr">
        <is>
          <t>HC-090</t>
        </is>
      </c>
      <c r="C8695" s="104" t="inlineStr">
        <is>
          <t>P002</t>
        </is>
      </c>
      <c r="D8695" s="159" t="n">
        <v>6469</v>
      </c>
      <c r="E8695" s="160" t="n">
        <v>70657.39999999999</v>
      </c>
      <c r="F8695" s="160" t="n">
        <v>26679.99</v>
      </c>
    </row>
    <row r="8696">
      <c r="A8696" s="104" t="inlineStr">
        <is>
          <t>2025/26</t>
        </is>
      </c>
      <c r="B8696" s="104" t="inlineStr">
        <is>
          <t>HC-090</t>
        </is>
      </c>
      <c r="C8696" s="104" t="inlineStr">
        <is>
          <t>P003</t>
        </is>
      </c>
      <c r="D8696" s="159" t="n">
        <v>8964</v>
      </c>
      <c r="E8696" s="160" t="n">
        <v>63020.21</v>
      </c>
      <c r="F8696" s="160" t="n">
        <v>21073.67</v>
      </c>
    </row>
    <row r="8697">
      <c r="A8697" s="104" t="inlineStr">
        <is>
          <t>2025/26</t>
        </is>
      </c>
      <c r="B8697" s="104" t="inlineStr">
        <is>
          <t>HC-090</t>
        </is>
      </c>
      <c r="C8697" s="104" t="inlineStr">
        <is>
          <t>P004</t>
        </is>
      </c>
      <c r="D8697" s="159" t="n">
        <v>4085</v>
      </c>
      <c r="E8697" s="160" t="n">
        <v>33372.67</v>
      </c>
      <c r="F8697" s="160" t="n">
        <v>10801.56</v>
      </c>
    </row>
    <row r="8698">
      <c r="A8698" s="104" t="inlineStr">
        <is>
          <t>2025/26</t>
        </is>
      </c>
      <c r="B8698" s="104" t="inlineStr">
        <is>
          <t>HC-090</t>
        </is>
      </c>
      <c r="C8698" s="104" t="inlineStr">
        <is>
          <t>P005</t>
        </is>
      </c>
      <c r="D8698" s="159" t="n">
        <v>9347</v>
      </c>
      <c r="E8698" s="160" t="n">
        <v>72813.84</v>
      </c>
      <c r="F8698" s="160" t="n">
        <v>22782.69</v>
      </c>
    </row>
    <row r="8699">
      <c r="A8699" s="104" t="inlineStr">
        <is>
          <t>2025/26</t>
        </is>
      </c>
      <c r="B8699" s="104" t="inlineStr">
        <is>
          <t>HC-090</t>
        </is>
      </c>
      <c r="C8699" s="104" t="inlineStr">
        <is>
          <t>P006</t>
        </is>
      </c>
      <c r="D8699" s="159" t="n">
        <v>8212</v>
      </c>
      <c r="E8699" s="160" t="n">
        <v>69414.59</v>
      </c>
      <c r="F8699" s="160" t="n">
        <v>20223.14</v>
      </c>
    </row>
    <row r="8700">
      <c r="A8700" s="104" t="inlineStr">
        <is>
          <t>2025/26</t>
        </is>
      </c>
      <c r="B8700" s="104" t="inlineStr">
        <is>
          <t>HC-090</t>
        </is>
      </c>
      <c r="C8700" s="104" t="inlineStr">
        <is>
          <t>P007</t>
        </is>
      </c>
      <c r="D8700" s="159" t="n">
        <v>8211</v>
      </c>
      <c r="E8700" s="160" t="n">
        <v>64753.32</v>
      </c>
      <c r="F8700" s="160" t="n">
        <v>17466.39</v>
      </c>
    </row>
    <row r="8701">
      <c r="A8701" s="104" t="inlineStr">
        <is>
          <t>2025/26</t>
        </is>
      </c>
      <c r="B8701" s="104" t="inlineStr">
        <is>
          <t>HC-090</t>
        </is>
      </c>
      <c r="C8701" s="104" t="inlineStr">
        <is>
          <t>P008</t>
        </is>
      </c>
      <c r="D8701" s="159" t="n">
        <v>7098</v>
      </c>
      <c r="E8701" s="160" t="n">
        <v>54615.13</v>
      </c>
      <c r="F8701" s="160" t="n">
        <v>20028.85</v>
      </c>
    </row>
    <row r="8702">
      <c r="A8702" s="104" t="inlineStr">
        <is>
          <t>2025/26</t>
        </is>
      </c>
      <c r="B8702" s="104" t="inlineStr">
        <is>
          <t>HC-090</t>
        </is>
      </c>
      <c r="C8702" s="104" t="inlineStr">
        <is>
          <t>P009</t>
        </is>
      </c>
      <c r="D8702" s="159" t="n">
        <v>303</v>
      </c>
      <c r="E8702" s="160" t="n">
        <v>4002.02</v>
      </c>
      <c r="F8702" s="160" t="n">
        <v>1619.6</v>
      </c>
    </row>
    <row r="8703">
      <c r="A8703" s="104" t="inlineStr">
        <is>
          <t>2025/26</t>
        </is>
      </c>
      <c r="B8703" s="104" t="inlineStr">
        <is>
          <t>HC-090</t>
        </is>
      </c>
      <c r="C8703" s="104" t="inlineStr">
        <is>
          <t>P010</t>
        </is>
      </c>
      <c r="D8703" s="159" t="n">
        <v>9042</v>
      </c>
      <c r="E8703" s="160" t="n">
        <v>55837.91</v>
      </c>
      <c r="F8703" s="160" t="n">
        <v>18074.01</v>
      </c>
    </row>
    <row r="8704">
      <c r="A8704" s="104" t="inlineStr">
        <is>
          <t>2025/26</t>
        </is>
      </c>
      <c r="B8704" s="104" t="inlineStr">
        <is>
          <t>HC-090</t>
        </is>
      </c>
      <c r="C8704" s="104" t="inlineStr">
        <is>
          <t>P011</t>
        </is>
      </c>
      <c r="D8704" s="159" t="n">
        <v>8512</v>
      </c>
      <c r="E8704" s="160" t="n">
        <v>25878.36</v>
      </c>
      <c r="F8704" s="160" t="n">
        <v>6143.81</v>
      </c>
    </row>
    <row r="8705">
      <c r="A8705" s="104" t="inlineStr">
        <is>
          <t>2025/26</t>
        </is>
      </c>
      <c r="B8705" s="104" t="inlineStr">
        <is>
          <t>HC-090</t>
        </is>
      </c>
      <c r="C8705" s="104" t="inlineStr">
        <is>
          <t>P012</t>
        </is>
      </c>
      <c r="D8705" s="159" t="n">
        <v>9446</v>
      </c>
      <c r="E8705" s="160" t="n">
        <v>36791.77</v>
      </c>
      <c r="F8705" s="160" t="n">
        <v>11115.65</v>
      </c>
    </row>
    <row r="8706">
      <c r="A8706" s="104" t="inlineStr">
        <is>
          <t>2025/26</t>
        </is>
      </c>
      <c r="B8706" s="104" t="inlineStr">
        <is>
          <t>HC-090</t>
        </is>
      </c>
      <c r="C8706" s="104" t="inlineStr">
        <is>
          <t>P013</t>
        </is>
      </c>
      <c r="D8706" s="159" t="n">
        <v>9403</v>
      </c>
      <c r="E8706" s="160" t="n">
        <v>33945.28</v>
      </c>
      <c r="F8706" s="160" t="n">
        <v>8790.049999999999</v>
      </c>
    </row>
    <row r="8707">
      <c r="A8707" s="104" t="inlineStr">
        <is>
          <t>2025/26</t>
        </is>
      </c>
      <c r="B8707" s="104" t="inlineStr">
        <is>
          <t>HC-090</t>
        </is>
      </c>
      <c r="C8707" s="104" t="inlineStr">
        <is>
          <t>P014</t>
        </is>
      </c>
      <c r="D8707" s="159" t="n">
        <v>10151</v>
      </c>
      <c r="E8707" s="160" t="n">
        <v>41470.55</v>
      </c>
      <c r="F8707" s="160" t="n">
        <v>11635.05</v>
      </c>
    </row>
    <row r="8708">
      <c r="A8708" s="104" t="inlineStr">
        <is>
          <t>2025/26</t>
        </is>
      </c>
      <c r="B8708" s="104" t="inlineStr">
        <is>
          <t>HC-090</t>
        </is>
      </c>
      <c r="C8708" s="104" t="inlineStr">
        <is>
          <t>P015</t>
        </is>
      </c>
      <c r="D8708" s="159" t="n">
        <v>7449</v>
      </c>
      <c r="E8708" s="160" t="n">
        <v>36801.52</v>
      </c>
      <c r="F8708" s="160" t="n">
        <v>12310.47</v>
      </c>
    </row>
    <row r="8709">
      <c r="A8709" s="104" t="inlineStr">
        <is>
          <t>2025/26</t>
        </is>
      </c>
      <c r="B8709" s="104" t="inlineStr">
        <is>
          <t>HC-090</t>
        </is>
      </c>
      <c r="C8709" s="104" t="inlineStr">
        <is>
          <t>P016</t>
        </is>
      </c>
      <c r="D8709" s="159" t="n">
        <v>3830</v>
      </c>
      <c r="E8709" s="160" t="n">
        <v>24750.46</v>
      </c>
      <c r="F8709" s="160" t="n">
        <v>7744.52</v>
      </c>
    </row>
    <row r="8710">
      <c r="A8710" s="104" t="inlineStr">
        <is>
          <t>2025/26</t>
        </is>
      </c>
      <c r="B8710" s="104" t="inlineStr">
        <is>
          <t>HC-090</t>
        </is>
      </c>
      <c r="C8710" s="104" t="inlineStr">
        <is>
          <t>P017</t>
        </is>
      </c>
      <c r="D8710" s="159" t="n">
        <v>3613</v>
      </c>
      <c r="E8710" s="160" t="n">
        <v>25741.88</v>
      </c>
      <c r="F8710" s="160" t="n">
        <v>8890.290000000001</v>
      </c>
    </row>
    <row r="8711">
      <c r="A8711" s="104" t="inlineStr">
        <is>
          <t>2025/26</t>
        </is>
      </c>
      <c r="B8711" s="104" t="inlineStr">
        <is>
          <t>HC-090</t>
        </is>
      </c>
      <c r="C8711" s="104" t="inlineStr">
        <is>
          <t>P018</t>
        </is>
      </c>
      <c r="D8711" s="159" t="n">
        <v>8351</v>
      </c>
      <c r="E8711" s="160" t="n">
        <v>23002.39</v>
      </c>
      <c r="F8711" s="160" t="n">
        <v>4964.29</v>
      </c>
    </row>
    <row r="8712">
      <c r="A8712" s="104" t="inlineStr">
        <is>
          <t>2025/26</t>
        </is>
      </c>
      <c r="B8712" s="104" t="inlineStr">
        <is>
          <t>HC-090</t>
        </is>
      </c>
      <c r="C8712" s="104" t="inlineStr">
        <is>
          <t>P019</t>
        </is>
      </c>
      <c r="D8712" s="159" t="n">
        <v>10306</v>
      </c>
      <c r="E8712" s="160" t="n">
        <v>27416.54</v>
      </c>
      <c r="F8712" s="160" t="n">
        <v>7097.7</v>
      </c>
    </row>
    <row r="8713">
      <c r="A8713" s="104" t="inlineStr">
        <is>
          <t>2025/26</t>
        </is>
      </c>
      <c r="B8713" s="104" t="inlineStr">
        <is>
          <t>HC-090</t>
        </is>
      </c>
      <c r="C8713" s="104" t="inlineStr">
        <is>
          <t>P020</t>
        </is>
      </c>
      <c r="D8713" s="159" t="n">
        <v>6811</v>
      </c>
      <c r="E8713" s="160" t="n">
        <v>18118.53</v>
      </c>
      <c r="F8713" s="160" t="n">
        <v>4691.66</v>
      </c>
    </row>
    <row r="8714">
      <c r="A8714" s="104" t="inlineStr">
        <is>
          <t>2025/26</t>
        </is>
      </c>
      <c r="B8714" s="104" t="inlineStr">
        <is>
          <t>HC-090</t>
        </is>
      </c>
      <c r="C8714" s="104" t="inlineStr">
        <is>
          <t>P021</t>
        </is>
      </c>
      <c r="D8714" s="159" t="n">
        <v>9719</v>
      </c>
      <c r="E8714" s="160" t="n">
        <v>33241.09</v>
      </c>
      <c r="F8714" s="160" t="n">
        <v>9326.58</v>
      </c>
    </row>
    <row r="8715">
      <c r="A8715" s="104" t="inlineStr">
        <is>
          <t>2025/26</t>
        </is>
      </c>
      <c r="B8715" s="104" t="inlineStr">
        <is>
          <t>HC-090</t>
        </is>
      </c>
      <c r="C8715" s="104" t="inlineStr">
        <is>
          <t>P022</t>
        </is>
      </c>
      <c r="D8715" s="159" t="n">
        <v>8943</v>
      </c>
      <c r="E8715" s="160" t="n">
        <v>28884.88</v>
      </c>
      <c r="F8715" s="160" t="n">
        <v>7793.61</v>
      </c>
    </row>
    <row r="8716">
      <c r="A8716" s="104" t="inlineStr">
        <is>
          <t>2025/26</t>
        </is>
      </c>
      <c r="B8716" s="104" t="inlineStr">
        <is>
          <t>HC-090</t>
        </is>
      </c>
      <c r="C8716" s="104" t="inlineStr">
        <is>
          <t>P023</t>
        </is>
      </c>
      <c r="D8716" s="159" t="n">
        <v>10039</v>
      </c>
      <c r="E8716" s="160" t="n">
        <v>20982.3</v>
      </c>
      <c r="F8716" s="160" t="n">
        <v>4074.8</v>
      </c>
    </row>
    <row r="8717">
      <c r="A8717" s="104" t="inlineStr">
        <is>
          <t>2025/26</t>
        </is>
      </c>
      <c r="B8717" s="104" t="inlineStr">
        <is>
          <t>HC-090</t>
        </is>
      </c>
      <c r="C8717" s="104" t="inlineStr">
        <is>
          <t>P024</t>
        </is>
      </c>
      <c r="D8717" s="159" t="n">
        <v>11006</v>
      </c>
      <c r="E8717" s="160" t="n">
        <v>25089.5</v>
      </c>
      <c r="F8717" s="160" t="n">
        <v>5143.85</v>
      </c>
    </row>
    <row r="8718">
      <c r="A8718" s="104" t="inlineStr">
        <is>
          <t>2025/26</t>
        </is>
      </c>
      <c r="B8718" s="104" t="inlineStr">
        <is>
          <t>HC-090</t>
        </is>
      </c>
      <c r="C8718" s="104" t="inlineStr">
        <is>
          <t>P025</t>
        </is>
      </c>
      <c r="D8718" s="159" t="n">
        <v>9169</v>
      </c>
      <c r="E8718" s="160" t="n">
        <v>36586.58</v>
      </c>
      <c r="F8718" s="160" t="n">
        <v>13421.98</v>
      </c>
    </row>
    <row r="8719">
      <c r="A8719" s="104" t="inlineStr">
        <is>
          <t>2025/26</t>
        </is>
      </c>
      <c r="B8719" s="104" t="inlineStr">
        <is>
          <t>HC-090</t>
        </is>
      </c>
      <c r="C8719" s="104" t="inlineStr">
        <is>
          <t>P026</t>
        </is>
      </c>
      <c r="D8719" s="159" t="n">
        <v>5721</v>
      </c>
      <c r="E8719" s="160" t="n">
        <v>26632.08</v>
      </c>
      <c r="F8719" s="160" t="n">
        <v>8620.34</v>
      </c>
    </row>
    <row r="8720">
      <c r="A8720" s="104" t="inlineStr">
        <is>
          <t>2025/26</t>
        </is>
      </c>
      <c r="B8720" s="104" t="inlineStr">
        <is>
          <t>HC-090</t>
        </is>
      </c>
      <c r="C8720" s="104" t="inlineStr">
        <is>
          <t>P027</t>
        </is>
      </c>
      <c r="D8720" s="159" t="n">
        <v>4741</v>
      </c>
      <c r="E8720" s="160" t="n">
        <v>22073.24</v>
      </c>
      <c r="F8720" s="160" t="n">
        <v>7145.52</v>
      </c>
    </row>
    <row r="8721">
      <c r="A8721" s="104" t="inlineStr">
        <is>
          <t>2025/26</t>
        </is>
      </c>
      <c r="B8721" s="104" t="inlineStr">
        <is>
          <t>HC-090</t>
        </is>
      </c>
      <c r="C8721" s="104" t="inlineStr">
        <is>
          <t>P028</t>
        </is>
      </c>
      <c r="D8721" s="159" t="n">
        <v>6720</v>
      </c>
      <c r="E8721" s="160" t="n">
        <v>33193.24</v>
      </c>
      <c r="F8721" s="160" t="n">
        <v>11459.38</v>
      </c>
    </row>
    <row r="8722">
      <c r="A8722" s="104" t="inlineStr">
        <is>
          <t>2025/26</t>
        </is>
      </c>
      <c r="B8722" s="104" t="inlineStr">
        <is>
          <t>HC-090</t>
        </is>
      </c>
      <c r="C8722" s="104" t="inlineStr">
        <is>
          <t>P029</t>
        </is>
      </c>
      <c r="D8722" s="159" t="n">
        <v>16490</v>
      </c>
      <c r="E8722" s="160" t="n">
        <v>32895.11</v>
      </c>
      <c r="F8722" s="160" t="n">
        <v>4968.73</v>
      </c>
    </row>
    <row r="8723">
      <c r="A8723" s="104" t="inlineStr">
        <is>
          <t>2025/26</t>
        </is>
      </c>
      <c r="B8723" s="104" t="inlineStr">
        <is>
          <t>HC-090</t>
        </is>
      </c>
      <c r="C8723" s="104" t="inlineStr">
        <is>
          <t>P030</t>
        </is>
      </c>
      <c r="D8723" s="159" t="n">
        <v>8954</v>
      </c>
      <c r="E8723" s="160" t="n">
        <v>28078.09</v>
      </c>
      <c r="F8723" s="160" t="n">
        <v>5453.99</v>
      </c>
    </row>
    <row r="8724">
      <c r="A8724" s="104" t="inlineStr">
        <is>
          <t>2025/26</t>
        </is>
      </c>
      <c r="B8724" s="104" t="inlineStr">
        <is>
          <t>HC-090</t>
        </is>
      </c>
      <c r="C8724" s="104" t="inlineStr">
        <is>
          <t>P031</t>
        </is>
      </c>
      <c r="D8724" s="159" t="n">
        <v>4048</v>
      </c>
      <c r="E8724" s="160" t="n">
        <v>21147.23</v>
      </c>
      <c r="F8724" s="160" t="n">
        <v>6387.48</v>
      </c>
    </row>
    <row r="8725">
      <c r="A8725" s="104" t="inlineStr">
        <is>
          <t>2025/26</t>
        </is>
      </c>
      <c r="B8725" s="104" t="inlineStr">
        <is>
          <t>HC-090</t>
        </is>
      </c>
      <c r="C8725" s="104" t="inlineStr">
        <is>
          <t>P032</t>
        </is>
      </c>
      <c r="D8725" s="159" t="n">
        <v>4994</v>
      </c>
      <c r="E8725" s="160" t="n">
        <v>12335.85</v>
      </c>
      <c r="F8725" s="160" t="n">
        <v>2795.73</v>
      </c>
    </row>
    <row r="8726">
      <c r="A8726" s="104" t="inlineStr">
        <is>
          <t>2025/26</t>
        </is>
      </c>
      <c r="B8726" s="104" t="inlineStr">
        <is>
          <t>HC-090</t>
        </is>
      </c>
      <c r="C8726" s="104" t="inlineStr">
        <is>
          <t>P033</t>
        </is>
      </c>
      <c r="D8726" s="159" t="n">
        <v>3447</v>
      </c>
      <c r="E8726" s="160" t="n">
        <v>11134.13</v>
      </c>
      <c r="F8726" s="160" t="n">
        <v>2883.04</v>
      </c>
    </row>
    <row r="8727">
      <c r="A8727" s="104" t="inlineStr">
        <is>
          <t>2025/26</t>
        </is>
      </c>
      <c r="B8727" s="104" t="inlineStr">
        <is>
          <t>HC-090</t>
        </is>
      </c>
      <c r="C8727" s="104" t="inlineStr">
        <is>
          <t>P034</t>
        </is>
      </c>
      <c r="D8727" s="159" t="n">
        <v>2332</v>
      </c>
      <c r="E8727" s="160" t="n">
        <v>10192.58</v>
      </c>
      <c r="F8727" s="160" t="n">
        <v>3189.24</v>
      </c>
    </row>
    <row r="8728">
      <c r="A8728" s="104" t="inlineStr">
        <is>
          <t>2025/26</t>
        </is>
      </c>
      <c r="B8728" s="104" t="inlineStr">
        <is>
          <t>HC-090</t>
        </is>
      </c>
      <c r="C8728" s="104" t="inlineStr">
        <is>
          <t>P035</t>
        </is>
      </c>
      <c r="D8728" s="159" t="n">
        <v>3147</v>
      </c>
      <c r="E8728" s="160" t="n">
        <v>11657.99</v>
      </c>
      <c r="F8728" s="160" t="n">
        <v>3270.63</v>
      </c>
    </row>
    <row r="8729">
      <c r="A8729" s="104" t="inlineStr">
        <is>
          <t>2025/26</t>
        </is>
      </c>
      <c r="B8729" s="104" t="inlineStr">
        <is>
          <t>HC-090</t>
        </is>
      </c>
      <c r="C8729" s="104" t="inlineStr">
        <is>
          <t>P036</t>
        </is>
      </c>
      <c r="D8729" s="159" t="n">
        <v>2441</v>
      </c>
      <c r="E8729" s="160" t="n">
        <v>9738.49</v>
      </c>
      <c r="F8729" s="160" t="n">
        <v>2836.49</v>
      </c>
    </row>
    <row r="8730">
      <c r="A8730" s="104" t="inlineStr">
        <is>
          <t>2025/26</t>
        </is>
      </c>
      <c r="B8730" s="104" t="inlineStr">
        <is>
          <t>HC-090</t>
        </is>
      </c>
      <c r="C8730" s="104" t="inlineStr">
        <is>
          <t>P037</t>
        </is>
      </c>
      <c r="D8730" s="159" t="n">
        <v>3673</v>
      </c>
      <c r="E8730" s="160" t="n">
        <v>13258.29</v>
      </c>
      <c r="F8730" s="160" t="n">
        <v>4433.52</v>
      </c>
    </row>
    <row r="8731">
      <c r="A8731" s="104" t="inlineStr">
        <is>
          <t>2025/26</t>
        </is>
      </c>
      <c r="B8731" s="104" t="inlineStr">
        <is>
          <t>HC-090</t>
        </is>
      </c>
      <c r="C8731" s="104" t="inlineStr">
        <is>
          <t>P038</t>
        </is>
      </c>
      <c r="D8731" s="159" t="n">
        <v>1814</v>
      </c>
      <c r="E8731" s="160" t="n">
        <v>11897.18</v>
      </c>
      <c r="F8731" s="160" t="n">
        <v>3850.58</v>
      </c>
    </row>
    <row r="8732">
      <c r="A8732" s="104" t="inlineStr">
        <is>
          <t>2025/26</t>
        </is>
      </c>
      <c r="B8732" s="104" t="inlineStr">
        <is>
          <t>HC-090</t>
        </is>
      </c>
      <c r="C8732" s="104" t="inlineStr">
        <is>
          <t>P039</t>
        </is>
      </c>
      <c r="D8732" s="159" t="n">
        <v>1948</v>
      </c>
      <c r="E8732" s="160" t="n">
        <v>12760.97</v>
      </c>
      <c r="F8732" s="160" t="n">
        <v>4268.91</v>
      </c>
    </row>
    <row r="8733">
      <c r="A8733" s="104" t="inlineStr">
        <is>
          <t>2025/26</t>
        </is>
      </c>
      <c r="B8733" s="104" t="inlineStr">
        <is>
          <t>HC-090</t>
        </is>
      </c>
      <c r="C8733" s="104" t="inlineStr">
        <is>
          <t>P040</t>
        </is>
      </c>
      <c r="D8733" s="159" t="n">
        <v>670</v>
      </c>
      <c r="E8733" s="160" t="n">
        <v>5342.95</v>
      </c>
      <c r="F8733" s="160" t="n">
        <v>1730.6</v>
      </c>
    </row>
    <row r="8734">
      <c r="A8734" s="104" t="inlineStr">
        <is>
          <t>2025/26</t>
        </is>
      </c>
      <c r="B8734" s="104" t="inlineStr">
        <is>
          <t>HC-090</t>
        </is>
      </c>
      <c r="C8734" s="104" t="inlineStr">
        <is>
          <t>P041</t>
        </is>
      </c>
      <c r="D8734" s="159" t="n">
        <v>342</v>
      </c>
      <c r="E8734" s="160" t="n">
        <v>3872.35</v>
      </c>
      <c r="F8734" s="160" t="n">
        <v>1500.89</v>
      </c>
    </row>
    <row r="8735">
      <c r="A8735" s="104" t="inlineStr">
        <is>
          <t>2025/26</t>
        </is>
      </c>
      <c r="B8735" s="104" t="inlineStr">
        <is>
          <t>HC-090</t>
        </is>
      </c>
      <c r="C8735" s="104" t="inlineStr">
        <is>
          <t>P042</t>
        </is>
      </c>
      <c r="D8735" s="159" t="n">
        <v>637</v>
      </c>
      <c r="E8735" s="160" t="n">
        <v>2662.34</v>
      </c>
      <c r="F8735" s="160" t="n">
        <v>659.35</v>
      </c>
    </row>
    <row r="8736">
      <c r="A8736" s="104" t="inlineStr">
        <is>
          <t>2025/26</t>
        </is>
      </c>
      <c r="B8736" s="104" t="inlineStr">
        <is>
          <t>HC-091</t>
        </is>
      </c>
      <c r="C8736" s="104" t="inlineStr">
        <is>
          <t>P001</t>
        </is>
      </c>
      <c r="D8736" s="159" t="n">
        <v>4470</v>
      </c>
      <c r="E8736" s="160" t="n">
        <v>42044.64</v>
      </c>
      <c r="F8736" s="160" t="n">
        <v>14943.18</v>
      </c>
    </row>
    <row r="8737">
      <c r="A8737" s="104" t="inlineStr">
        <is>
          <t>2025/26</t>
        </is>
      </c>
      <c r="B8737" s="104" t="inlineStr">
        <is>
          <t>HC-091</t>
        </is>
      </c>
      <c r="C8737" s="104" t="inlineStr">
        <is>
          <t>P002</t>
        </is>
      </c>
      <c r="D8737" s="159" t="n">
        <v>6197</v>
      </c>
      <c r="E8737" s="160" t="n">
        <v>67708.78999999999</v>
      </c>
      <c r="F8737" s="160" t="n">
        <v>25523.41</v>
      </c>
    </row>
    <row r="8738">
      <c r="A8738" s="104" t="inlineStr">
        <is>
          <t>2025/26</t>
        </is>
      </c>
      <c r="B8738" s="104" t="inlineStr">
        <is>
          <t>HC-091</t>
        </is>
      </c>
      <c r="C8738" s="104" t="inlineStr">
        <is>
          <t>P003</t>
        </is>
      </c>
      <c r="D8738" s="159" t="n">
        <v>8876</v>
      </c>
      <c r="E8738" s="160" t="n">
        <v>62402.04</v>
      </c>
      <c r="F8738" s="160" t="n">
        <v>20837.63</v>
      </c>
    </row>
    <row r="8739">
      <c r="A8739" s="104" t="inlineStr">
        <is>
          <t>2025/26</t>
        </is>
      </c>
      <c r="B8739" s="104" t="inlineStr">
        <is>
          <t>HC-091</t>
        </is>
      </c>
      <c r="C8739" s="104" t="inlineStr">
        <is>
          <t>P004</t>
        </is>
      </c>
      <c r="D8739" s="159" t="n">
        <v>3879</v>
      </c>
      <c r="E8739" s="160" t="n">
        <v>31676.44</v>
      </c>
      <c r="F8739" s="160" t="n">
        <v>10234.33</v>
      </c>
    </row>
    <row r="8740">
      <c r="A8740" s="104" t="inlineStr">
        <is>
          <t>2025/26</t>
        </is>
      </c>
      <c r="B8740" s="104" t="inlineStr">
        <is>
          <t>HC-091</t>
        </is>
      </c>
      <c r="C8740" s="104" t="inlineStr">
        <is>
          <t>P005</t>
        </is>
      </c>
      <c r="D8740" s="159" t="n">
        <v>8296</v>
      </c>
      <c r="E8740" s="160" t="n">
        <v>64626.17</v>
      </c>
      <c r="F8740" s="160" t="n">
        <v>20187.93</v>
      </c>
    </row>
    <row r="8741">
      <c r="A8741" s="104" t="inlineStr">
        <is>
          <t>2025/26</t>
        </is>
      </c>
      <c r="B8741" s="104" t="inlineStr">
        <is>
          <t>HC-091</t>
        </is>
      </c>
      <c r="C8741" s="104" t="inlineStr">
        <is>
          <t>P006</t>
        </is>
      </c>
      <c r="D8741" s="159" t="n">
        <v>7783</v>
      </c>
      <c r="E8741" s="160" t="n">
        <v>65797.46000000001</v>
      </c>
      <c r="F8741" s="160" t="n">
        <v>19137.83</v>
      </c>
    </row>
    <row r="8742">
      <c r="A8742" s="104" t="inlineStr">
        <is>
          <t>2025/26</t>
        </is>
      </c>
      <c r="B8742" s="104" t="inlineStr">
        <is>
          <t>HC-091</t>
        </is>
      </c>
      <c r="C8742" s="104" t="inlineStr">
        <is>
          <t>P007</t>
        </is>
      </c>
      <c r="D8742" s="159" t="n">
        <v>7412</v>
      </c>
      <c r="E8742" s="160" t="n">
        <v>58449.66</v>
      </c>
      <c r="F8742" s="160" t="n">
        <v>15742.76</v>
      </c>
    </row>
    <row r="8743">
      <c r="A8743" s="104" t="inlineStr">
        <is>
          <t>2025/26</t>
        </is>
      </c>
      <c r="B8743" s="104" t="inlineStr">
        <is>
          <t>HC-091</t>
        </is>
      </c>
      <c r="C8743" s="104" t="inlineStr">
        <is>
          <t>P008</t>
        </is>
      </c>
      <c r="D8743" s="159" t="n">
        <v>6654</v>
      </c>
      <c r="E8743" s="160" t="n">
        <v>51205.21</v>
      </c>
      <c r="F8743" s="160" t="n">
        <v>18749.8</v>
      </c>
    </row>
    <row r="8744">
      <c r="A8744" s="104" t="inlineStr">
        <is>
          <t>2025/26</t>
        </is>
      </c>
      <c r="B8744" s="104" t="inlineStr">
        <is>
          <t>HC-091</t>
        </is>
      </c>
      <c r="C8744" s="104" t="inlineStr">
        <is>
          <t>P009</t>
        </is>
      </c>
      <c r="D8744" s="159" t="n">
        <v>271</v>
      </c>
      <c r="E8744" s="160" t="n">
        <v>3581.85</v>
      </c>
      <c r="F8744" s="160" t="n">
        <v>1443.29</v>
      </c>
    </row>
    <row r="8745">
      <c r="A8745" s="104" t="inlineStr">
        <is>
          <t>2025/26</t>
        </is>
      </c>
      <c r="B8745" s="104" t="inlineStr">
        <is>
          <t>HC-091</t>
        </is>
      </c>
      <c r="C8745" s="104" t="inlineStr">
        <is>
          <t>P010</t>
        </is>
      </c>
      <c r="D8745" s="159" t="n">
        <v>8149</v>
      </c>
      <c r="E8745" s="160" t="n">
        <v>50327.77</v>
      </c>
      <c r="F8745" s="160" t="n">
        <v>16260.17</v>
      </c>
    </row>
    <row r="8746">
      <c r="A8746" s="104" t="inlineStr">
        <is>
          <t>2025/26</t>
        </is>
      </c>
      <c r="B8746" s="104" t="inlineStr">
        <is>
          <t>HC-091</t>
        </is>
      </c>
      <c r="C8746" s="104" t="inlineStr">
        <is>
          <t>P011</t>
        </is>
      </c>
      <c r="D8746" s="159" t="n">
        <v>7697</v>
      </c>
      <c r="E8746" s="160" t="n">
        <v>23392.33</v>
      </c>
      <c r="F8746" s="160" t="n">
        <v>5542.57</v>
      </c>
    </row>
    <row r="8747">
      <c r="A8747" s="104" t="inlineStr">
        <is>
          <t>2025/26</t>
        </is>
      </c>
      <c r="B8747" s="104" t="inlineStr">
        <is>
          <t>HC-091</t>
        </is>
      </c>
      <c r="C8747" s="104" t="inlineStr">
        <is>
          <t>P012</t>
        </is>
      </c>
      <c r="D8747" s="159" t="n">
        <v>8440</v>
      </c>
      <c r="E8747" s="160" t="n">
        <v>32882.03</v>
      </c>
      <c r="F8747" s="160" t="n">
        <v>9918.59</v>
      </c>
    </row>
    <row r="8748">
      <c r="A8748" s="104" t="inlineStr">
        <is>
          <t>2025/26</t>
        </is>
      </c>
      <c r="B8748" s="104" t="inlineStr">
        <is>
          <t>HC-091</t>
        </is>
      </c>
      <c r="C8748" s="104" t="inlineStr">
        <is>
          <t>P013</t>
        </is>
      </c>
      <c r="D8748" s="159" t="n">
        <v>8740</v>
      </c>
      <c r="E8748" s="160" t="n">
        <v>31553.73</v>
      </c>
      <c r="F8748" s="160" t="n">
        <v>8157.31</v>
      </c>
    </row>
    <row r="8749">
      <c r="A8749" s="104" t="inlineStr">
        <is>
          <t>2025/26</t>
        </is>
      </c>
      <c r="B8749" s="104" t="inlineStr">
        <is>
          <t>HC-091</t>
        </is>
      </c>
      <c r="C8749" s="104" t="inlineStr">
        <is>
          <t>P014</t>
        </is>
      </c>
      <c r="D8749" s="159" t="n">
        <v>9633</v>
      </c>
      <c r="E8749" s="160" t="n">
        <v>39352.24</v>
      </c>
      <c r="F8749" s="160" t="n">
        <v>11019.61</v>
      </c>
    </row>
    <row r="8750">
      <c r="A8750" s="104" t="inlineStr">
        <is>
          <t>2025/26</t>
        </is>
      </c>
      <c r="B8750" s="104" t="inlineStr">
        <is>
          <t>HC-091</t>
        </is>
      </c>
      <c r="C8750" s="104" t="inlineStr">
        <is>
          <t>P015</t>
        </is>
      </c>
      <c r="D8750" s="159" t="n">
        <v>6913</v>
      </c>
      <c r="E8750" s="160" t="n">
        <v>34151.76</v>
      </c>
      <c r="F8750" s="160" t="n">
        <v>11403.81</v>
      </c>
    </row>
    <row r="8751">
      <c r="A8751" s="104" t="inlineStr">
        <is>
          <t>2025/26</t>
        </is>
      </c>
      <c r="B8751" s="104" t="inlineStr">
        <is>
          <t>HC-091</t>
        </is>
      </c>
      <c r="C8751" s="104" t="inlineStr">
        <is>
          <t>P016</t>
        </is>
      </c>
      <c r="D8751" s="159" t="n">
        <v>3733</v>
      </c>
      <c r="E8751" s="160" t="n">
        <v>24119.6</v>
      </c>
      <c r="F8751" s="160" t="n">
        <v>7534.94</v>
      </c>
    </row>
    <row r="8752">
      <c r="A8752" s="104" t="inlineStr">
        <is>
          <t>2025/26</t>
        </is>
      </c>
      <c r="B8752" s="104" t="inlineStr">
        <is>
          <t>HC-091</t>
        </is>
      </c>
      <c r="C8752" s="104" t="inlineStr">
        <is>
          <t>P017</t>
        </is>
      </c>
      <c r="D8752" s="159" t="n">
        <v>3337</v>
      </c>
      <c r="E8752" s="160" t="n">
        <v>23781.65</v>
      </c>
      <c r="F8752" s="160" t="n">
        <v>8197.27</v>
      </c>
    </row>
    <row r="8753">
      <c r="A8753" s="104" t="inlineStr">
        <is>
          <t>2025/26</t>
        </is>
      </c>
      <c r="B8753" s="104" t="inlineStr">
        <is>
          <t>HC-091</t>
        </is>
      </c>
      <c r="C8753" s="104" t="inlineStr">
        <is>
          <t>P018</t>
        </is>
      </c>
      <c r="D8753" s="159" t="n">
        <v>7955</v>
      </c>
      <c r="E8753" s="160" t="n">
        <v>21918.94</v>
      </c>
      <c r="F8753" s="160" t="n">
        <v>4721.1</v>
      </c>
    </row>
    <row r="8754">
      <c r="A8754" s="104" t="inlineStr">
        <is>
          <t>2025/26</t>
        </is>
      </c>
      <c r="B8754" s="104" t="inlineStr">
        <is>
          <t>HC-091</t>
        </is>
      </c>
      <c r="C8754" s="104" t="inlineStr">
        <is>
          <t>P019</t>
        </is>
      </c>
      <c r="D8754" s="159" t="n">
        <v>9782</v>
      </c>
      <c r="E8754" s="160" t="n">
        <v>26022.27</v>
      </c>
      <c r="F8754" s="160" t="n">
        <v>6727.88</v>
      </c>
    </row>
    <row r="8755">
      <c r="A8755" s="104" t="inlineStr">
        <is>
          <t>2025/26</t>
        </is>
      </c>
      <c r="B8755" s="104" t="inlineStr">
        <is>
          <t>HC-091</t>
        </is>
      </c>
      <c r="C8755" s="104" t="inlineStr">
        <is>
          <t>P020</t>
        </is>
      </c>
      <c r="D8755" s="159" t="n">
        <v>6482</v>
      </c>
      <c r="E8755" s="160" t="n">
        <v>17237.37</v>
      </c>
      <c r="F8755" s="160" t="n">
        <v>4455.56</v>
      </c>
    </row>
    <row r="8756">
      <c r="A8756" s="104" t="inlineStr">
        <is>
          <t>2025/26</t>
        </is>
      </c>
      <c r="B8756" s="104" t="inlineStr">
        <is>
          <t>HC-091</t>
        </is>
      </c>
      <c r="C8756" s="104" t="inlineStr">
        <is>
          <t>P021</t>
        </is>
      </c>
      <c r="D8756" s="159" t="n">
        <v>10016</v>
      </c>
      <c r="E8756" s="160" t="n">
        <v>34252.37</v>
      </c>
      <c r="F8756" s="160" t="n">
        <v>9592.5</v>
      </c>
    </row>
    <row r="8757">
      <c r="A8757" s="104" t="inlineStr">
        <is>
          <t>2025/26</t>
        </is>
      </c>
      <c r="B8757" s="104" t="inlineStr">
        <is>
          <t>HC-091</t>
        </is>
      </c>
      <c r="C8757" s="104" t="inlineStr">
        <is>
          <t>P022</t>
        </is>
      </c>
      <c r="D8757" s="159" t="n">
        <v>8361</v>
      </c>
      <c r="E8757" s="160" t="n">
        <v>27011.97</v>
      </c>
      <c r="F8757" s="160" t="n">
        <v>7273.81</v>
      </c>
    </row>
    <row r="8758">
      <c r="A8758" s="104" t="inlineStr">
        <is>
          <t>2025/26</t>
        </is>
      </c>
      <c r="B8758" s="104" t="inlineStr">
        <is>
          <t>HC-091</t>
        </is>
      </c>
      <c r="C8758" s="104" t="inlineStr">
        <is>
          <t>P023</t>
        </is>
      </c>
      <c r="D8758" s="159" t="n">
        <v>9512</v>
      </c>
      <c r="E8758" s="160" t="n">
        <v>19883.07</v>
      </c>
      <c r="F8758" s="160" t="n">
        <v>3854.57</v>
      </c>
    </row>
    <row r="8759">
      <c r="A8759" s="104" t="inlineStr">
        <is>
          <t>2025/26</t>
        </is>
      </c>
      <c r="B8759" s="104" t="inlineStr">
        <is>
          <t>HC-091</t>
        </is>
      </c>
      <c r="C8759" s="104" t="inlineStr">
        <is>
          <t>P024</t>
        </is>
      </c>
      <c r="D8759" s="159" t="n">
        <v>10380</v>
      </c>
      <c r="E8759" s="160" t="n">
        <v>23663.67</v>
      </c>
      <c r="F8759" s="160" t="n">
        <v>4843.34</v>
      </c>
    </row>
    <row r="8760">
      <c r="A8760" s="104" t="inlineStr">
        <is>
          <t>2025/26</t>
        </is>
      </c>
      <c r="B8760" s="104" t="inlineStr">
        <is>
          <t>HC-091</t>
        </is>
      </c>
      <c r="C8760" s="104" t="inlineStr">
        <is>
          <t>P025</t>
        </is>
      </c>
      <c r="D8760" s="159" t="n">
        <v>8774</v>
      </c>
      <c r="E8760" s="160" t="n">
        <v>35011.33</v>
      </c>
      <c r="F8760" s="160" t="n">
        <v>12822.47</v>
      </c>
    </row>
    <row r="8761">
      <c r="A8761" s="104" t="inlineStr">
        <is>
          <t>2025/26</t>
        </is>
      </c>
      <c r="B8761" s="104" t="inlineStr">
        <is>
          <t>HC-091</t>
        </is>
      </c>
      <c r="C8761" s="104" t="inlineStr">
        <is>
          <t>P026</t>
        </is>
      </c>
      <c r="D8761" s="159" t="n">
        <v>5148</v>
      </c>
      <c r="E8761" s="160" t="n">
        <v>23959.58</v>
      </c>
      <c r="F8761" s="160" t="n">
        <v>7741.91</v>
      </c>
    </row>
    <row r="8762">
      <c r="A8762" s="104" t="inlineStr">
        <is>
          <t>2025/26</t>
        </is>
      </c>
      <c r="B8762" s="104" t="inlineStr">
        <is>
          <t>HC-091</t>
        </is>
      </c>
      <c r="C8762" s="104" t="inlineStr">
        <is>
          <t>P027</t>
        </is>
      </c>
      <c r="D8762" s="159" t="n">
        <v>4463</v>
      </c>
      <c r="E8762" s="160" t="n">
        <v>20781.72</v>
      </c>
      <c r="F8762" s="160" t="n">
        <v>6715.45</v>
      </c>
    </row>
    <row r="8763">
      <c r="A8763" s="104" t="inlineStr">
        <is>
          <t>2025/26</t>
        </is>
      </c>
      <c r="B8763" s="104" t="inlineStr">
        <is>
          <t>HC-091</t>
        </is>
      </c>
      <c r="C8763" s="104" t="inlineStr">
        <is>
          <t>P028</t>
        </is>
      </c>
      <c r="D8763" s="159" t="n">
        <v>6190</v>
      </c>
      <c r="E8763" s="160" t="n">
        <v>30587.12</v>
      </c>
      <c r="F8763" s="160" t="n">
        <v>10541.94</v>
      </c>
    </row>
    <row r="8764">
      <c r="A8764" s="104" t="inlineStr">
        <is>
          <t>2025/26</t>
        </is>
      </c>
      <c r="B8764" s="104" t="inlineStr">
        <is>
          <t>HC-091</t>
        </is>
      </c>
      <c r="C8764" s="104" t="inlineStr">
        <is>
          <t>P029</t>
        </is>
      </c>
      <c r="D8764" s="159" t="n">
        <v>14706</v>
      </c>
      <c r="E8764" s="160" t="n">
        <v>29340.45</v>
      </c>
      <c r="F8764" s="160" t="n">
        <v>4425.08</v>
      </c>
    </row>
    <row r="8765">
      <c r="A8765" s="104" t="inlineStr">
        <is>
          <t>2025/26</t>
        </is>
      </c>
      <c r="B8765" s="104" t="inlineStr">
        <is>
          <t>HC-091</t>
        </is>
      </c>
      <c r="C8765" s="104" t="inlineStr">
        <is>
          <t>P030</t>
        </is>
      </c>
      <c r="D8765" s="159" t="n">
        <v>7832</v>
      </c>
      <c r="E8765" s="160" t="n">
        <v>24548.78</v>
      </c>
      <c r="F8765" s="160" t="n">
        <v>4758.44</v>
      </c>
    </row>
    <row r="8766">
      <c r="A8766" s="104" t="inlineStr">
        <is>
          <t>2025/26</t>
        </is>
      </c>
      <c r="B8766" s="104" t="inlineStr">
        <is>
          <t>HC-091</t>
        </is>
      </c>
      <c r="C8766" s="104" t="inlineStr">
        <is>
          <t>P031</t>
        </is>
      </c>
      <c r="D8766" s="159" t="n">
        <v>3662</v>
      </c>
      <c r="E8766" s="160" t="n">
        <v>19135.9</v>
      </c>
      <c r="F8766" s="160" t="n">
        <v>5769.83</v>
      </c>
    </row>
    <row r="8767">
      <c r="A8767" s="104" t="inlineStr">
        <is>
          <t>2025/26</t>
        </is>
      </c>
      <c r="B8767" s="104" t="inlineStr">
        <is>
          <t>HC-091</t>
        </is>
      </c>
      <c r="C8767" s="104" t="inlineStr">
        <is>
          <t>P032</t>
        </is>
      </c>
      <c r="D8767" s="159" t="n">
        <v>4801</v>
      </c>
      <c r="E8767" s="160" t="n">
        <v>11856.44</v>
      </c>
      <c r="F8767" s="160" t="n">
        <v>2682.04</v>
      </c>
    </row>
    <row r="8768">
      <c r="A8768" s="104" t="inlineStr">
        <is>
          <t>2025/26</t>
        </is>
      </c>
      <c r="B8768" s="104" t="inlineStr">
        <is>
          <t>HC-091</t>
        </is>
      </c>
      <c r="C8768" s="104" t="inlineStr">
        <is>
          <t>P033</t>
        </is>
      </c>
      <c r="D8768" s="159" t="n">
        <v>3211</v>
      </c>
      <c r="E8768" s="160" t="n">
        <v>10372.73</v>
      </c>
      <c r="F8768" s="160" t="n">
        <v>2681.3</v>
      </c>
    </row>
    <row r="8769">
      <c r="A8769" s="104" t="inlineStr">
        <is>
          <t>2025/26</t>
        </is>
      </c>
      <c r="B8769" s="104" t="inlineStr">
        <is>
          <t>HC-091</t>
        </is>
      </c>
      <c r="C8769" s="104" t="inlineStr">
        <is>
          <t>P034</t>
        </is>
      </c>
      <c r="D8769" s="159" t="n">
        <v>2185</v>
      </c>
      <c r="E8769" s="160" t="n">
        <v>9552.75</v>
      </c>
      <c r="F8769" s="160" t="n">
        <v>2984.27</v>
      </c>
    </row>
    <row r="8770">
      <c r="A8770" s="104" t="inlineStr">
        <is>
          <t>2025/26</t>
        </is>
      </c>
      <c r="B8770" s="104" t="inlineStr">
        <is>
          <t>HC-091</t>
        </is>
      </c>
      <c r="C8770" s="104" t="inlineStr">
        <is>
          <t>P035</t>
        </is>
      </c>
      <c r="D8770" s="159" t="n">
        <v>2936</v>
      </c>
      <c r="E8770" s="160" t="n">
        <v>10880.1</v>
      </c>
      <c r="F8770" s="160" t="n">
        <v>3046.26</v>
      </c>
    </row>
    <row r="8771">
      <c r="A8771" s="104" t="inlineStr">
        <is>
          <t>2025/26</t>
        </is>
      </c>
      <c r="B8771" s="104" t="inlineStr">
        <is>
          <t>HC-091</t>
        </is>
      </c>
      <c r="C8771" s="104" t="inlineStr">
        <is>
          <t>P036</t>
        </is>
      </c>
      <c r="D8771" s="159" t="n">
        <v>2320</v>
      </c>
      <c r="E8771" s="160" t="n">
        <v>9253.530000000001</v>
      </c>
      <c r="F8771" s="160" t="n">
        <v>2691.73</v>
      </c>
    </row>
    <row r="8772">
      <c r="A8772" s="104" t="inlineStr">
        <is>
          <t>2025/26</t>
        </is>
      </c>
      <c r="B8772" s="104" t="inlineStr">
        <is>
          <t>HC-091</t>
        </is>
      </c>
      <c r="C8772" s="104" t="inlineStr">
        <is>
          <t>P037</t>
        </is>
      </c>
      <c r="D8772" s="159" t="n">
        <v>3398</v>
      </c>
      <c r="E8772" s="160" t="n">
        <v>12263.59</v>
      </c>
      <c r="F8772" s="160" t="n">
        <v>4095.45</v>
      </c>
    </row>
    <row r="8773">
      <c r="A8773" s="104" t="inlineStr">
        <is>
          <t>2025/26</t>
        </is>
      </c>
      <c r="B8773" s="104" t="inlineStr">
        <is>
          <t>HC-091</t>
        </is>
      </c>
      <c r="C8773" s="104" t="inlineStr">
        <is>
          <t>P038</t>
        </is>
      </c>
      <c r="D8773" s="159" t="n">
        <v>1676</v>
      </c>
      <c r="E8773" s="160" t="n">
        <v>10982.32</v>
      </c>
      <c r="F8773" s="160" t="n">
        <v>3548.92</v>
      </c>
    </row>
    <row r="8774">
      <c r="A8774" s="104" t="inlineStr">
        <is>
          <t>2025/26</t>
        </is>
      </c>
      <c r="B8774" s="104" t="inlineStr">
        <is>
          <t>HC-091</t>
        </is>
      </c>
      <c r="C8774" s="104" t="inlineStr">
        <is>
          <t>P039</t>
        </is>
      </c>
      <c r="D8774" s="159" t="n">
        <v>1818</v>
      </c>
      <c r="E8774" s="160" t="n">
        <v>11916.59</v>
      </c>
      <c r="F8774" s="160" t="n">
        <v>3978.67</v>
      </c>
    </row>
    <row r="8775">
      <c r="A8775" s="104" t="inlineStr">
        <is>
          <t>2025/26</t>
        </is>
      </c>
      <c r="B8775" s="104" t="inlineStr">
        <is>
          <t>HC-091</t>
        </is>
      </c>
      <c r="C8775" s="104" t="inlineStr">
        <is>
          <t>P040</t>
        </is>
      </c>
      <c r="D8775" s="159" t="n">
        <v>654</v>
      </c>
      <c r="E8775" s="160" t="n">
        <v>5214.33</v>
      </c>
      <c r="F8775" s="160" t="n">
        <v>1682.97</v>
      </c>
    </row>
    <row r="8776">
      <c r="A8776" s="104" t="inlineStr">
        <is>
          <t>2025/26</t>
        </is>
      </c>
      <c r="B8776" s="104" t="inlineStr">
        <is>
          <t>HC-091</t>
        </is>
      </c>
      <c r="C8776" s="104" t="inlineStr">
        <is>
          <t>P041</t>
        </is>
      </c>
      <c r="D8776" s="159" t="n">
        <v>340</v>
      </c>
      <c r="E8776" s="160" t="n">
        <v>3833.65</v>
      </c>
      <c r="F8776" s="160" t="n">
        <v>1487.29</v>
      </c>
    </row>
    <row r="8777">
      <c r="A8777" s="104" t="inlineStr">
        <is>
          <t>2025/26</t>
        </is>
      </c>
      <c r="B8777" s="104" t="inlineStr">
        <is>
          <t>HC-091</t>
        </is>
      </c>
      <c r="C8777" s="104" t="inlineStr">
        <is>
          <t>P042</t>
        </is>
      </c>
      <c r="D8777" s="159" t="n">
        <v>621</v>
      </c>
      <c r="E8777" s="160" t="n">
        <v>2596.88</v>
      </c>
      <c r="F8777" s="160" t="n">
        <v>643.5599999999999</v>
      </c>
    </row>
    <row r="8778">
      <c r="A8778" s="104" t="inlineStr">
        <is>
          <t>2025/26</t>
        </is>
      </c>
      <c r="B8778" s="104" t="inlineStr">
        <is>
          <t>HC-092</t>
        </is>
      </c>
      <c r="C8778" s="104" t="inlineStr">
        <is>
          <t>P001</t>
        </is>
      </c>
      <c r="D8778" s="159" t="n">
        <v>4290</v>
      </c>
      <c r="E8778" s="160" t="n">
        <v>40329.83</v>
      </c>
      <c r="F8778" s="160" t="n">
        <v>14343.41</v>
      </c>
    </row>
    <row r="8779">
      <c r="A8779" s="104" t="inlineStr">
        <is>
          <t>2025/26</t>
        </is>
      </c>
      <c r="B8779" s="104" t="inlineStr">
        <is>
          <t>HC-092</t>
        </is>
      </c>
      <c r="C8779" s="104" t="inlineStr">
        <is>
          <t>P002</t>
        </is>
      </c>
      <c r="D8779" s="159" t="n">
        <v>6179</v>
      </c>
      <c r="E8779" s="160" t="n">
        <v>67493.31</v>
      </c>
      <c r="F8779" s="160" t="n">
        <v>25460.34</v>
      </c>
    </row>
    <row r="8780">
      <c r="A8780" s="104" t="inlineStr">
        <is>
          <t>2025/26</t>
        </is>
      </c>
      <c r="B8780" s="104" t="inlineStr">
        <is>
          <t>HC-092</t>
        </is>
      </c>
      <c r="C8780" s="104" t="inlineStr">
        <is>
          <t>P003</t>
        </is>
      </c>
      <c r="D8780" s="159" t="n">
        <v>8520</v>
      </c>
      <c r="E8780" s="160" t="n">
        <v>59892.09</v>
      </c>
      <c r="F8780" s="160" t="n">
        <v>20004.02</v>
      </c>
    </row>
    <row r="8781">
      <c r="A8781" s="104" t="inlineStr">
        <is>
          <t>2025/26</t>
        </is>
      </c>
      <c r="B8781" s="104" t="inlineStr">
        <is>
          <t>HC-092</t>
        </is>
      </c>
      <c r="C8781" s="104" t="inlineStr">
        <is>
          <t>P004</t>
        </is>
      </c>
      <c r="D8781" s="159" t="n">
        <v>3726</v>
      </c>
      <c r="E8781" s="160" t="n">
        <v>30440.16</v>
      </c>
      <c r="F8781" s="160" t="n">
        <v>9843.299999999999</v>
      </c>
    </row>
    <row r="8782">
      <c r="A8782" s="104" t="inlineStr">
        <is>
          <t>2025/26</t>
        </is>
      </c>
      <c r="B8782" s="104" t="inlineStr">
        <is>
          <t>HC-092</t>
        </is>
      </c>
      <c r="C8782" s="104" t="inlineStr">
        <is>
          <t>P005</t>
        </is>
      </c>
      <c r="D8782" s="159" t="n">
        <v>8444</v>
      </c>
      <c r="E8782" s="160" t="n">
        <v>65804.11</v>
      </c>
      <c r="F8782" s="160" t="n">
        <v>20570.86</v>
      </c>
    </row>
    <row r="8783">
      <c r="A8783" s="104" t="inlineStr">
        <is>
          <t>2025/26</t>
        </is>
      </c>
      <c r="B8783" s="104" t="inlineStr">
        <is>
          <t>HC-092</t>
        </is>
      </c>
      <c r="C8783" s="104" t="inlineStr">
        <is>
          <t>P006</t>
        </is>
      </c>
      <c r="D8783" s="159" t="n">
        <v>7667</v>
      </c>
      <c r="E8783" s="160" t="n">
        <v>64813.25</v>
      </c>
      <c r="F8783" s="160" t="n">
        <v>18863.03</v>
      </c>
    </row>
    <row r="8784">
      <c r="A8784" s="104" t="inlineStr">
        <is>
          <t>2025/26</t>
        </is>
      </c>
      <c r="B8784" s="104" t="inlineStr">
        <is>
          <t>HC-092</t>
        </is>
      </c>
      <c r="C8784" s="104" t="inlineStr">
        <is>
          <t>P007</t>
        </is>
      </c>
      <c r="D8784" s="159" t="n">
        <v>7379</v>
      </c>
      <c r="E8784" s="160" t="n">
        <v>58186.12</v>
      </c>
      <c r="F8784" s="160" t="n">
        <v>15683.88</v>
      </c>
    </row>
    <row r="8785">
      <c r="A8785" s="104" t="inlineStr">
        <is>
          <t>2025/26</t>
        </is>
      </c>
      <c r="B8785" s="104" t="inlineStr">
        <is>
          <t>HC-092</t>
        </is>
      </c>
      <c r="C8785" s="104" t="inlineStr">
        <is>
          <t>P008</t>
        </is>
      </c>
      <c r="D8785" s="159" t="n">
        <v>6379</v>
      </c>
      <c r="E8785" s="160" t="n">
        <v>49081.85</v>
      </c>
      <c r="F8785" s="160" t="n">
        <v>17984.13</v>
      </c>
    </row>
    <row r="8786">
      <c r="A8786" s="104" t="inlineStr">
        <is>
          <t>2025/26</t>
        </is>
      </c>
      <c r="B8786" s="104" t="inlineStr">
        <is>
          <t>HC-092</t>
        </is>
      </c>
      <c r="C8786" s="104" t="inlineStr">
        <is>
          <t>P009</t>
        </is>
      </c>
      <c r="D8786" s="159" t="n">
        <v>206</v>
      </c>
      <c r="E8786" s="160" t="n">
        <v>2723.64</v>
      </c>
      <c r="F8786" s="160" t="n">
        <v>1099.57</v>
      </c>
    </row>
    <row r="8787">
      <c r="A8787" s="104" t="inlineStr">
        <is>
          <t>2025/26</t>
        </is>
      </c>
      <c r="B8787" s="104" t="inlineStr">
        <is>
          <t>HC-092</t>
        </is>
      </c>
      <c r="C8787" s="104" t="inlineStr">
        <is>
          <t>P010</t>
        </is>
      </c>
      <c r="D8787" s="159" t="n">
        <v>8291</v>
      </c>
      <c r="E8787" s="160" t="n">
        <v>51199.95</v>
      </c>
      <c r="F8787" s="160" t="n">
        <v>16552.68</v>
      </c>
    </row>
    <row r="8788">
      <c r="A8788" s="104" t="inlineStr">
        <is>
          <t>2025/26</t>
        </is>
      </c>
      <c r="B8788" s="104" t="inlineStr">
        <is>
          <t>HC-092</t>
        </is>
      </c>
      <c r="C8788" s="104" t="inlineStr">
        <is>
          <t>P011</t>
        </is>
      </c>
      <c r="D8788" s="159" t="n">
        <v>7626</v>
      </c>
      <c r="E8788" s="160" t="n">
        <v>23183.73</v>
      </c>
      <c r="F8788" s="160" t="n">
        <v>5499</v>
      </c>
    </row>
    <row r="8789">
      <c r="A8789" s="104" t="inlineStr">
        <is>
          <t>2025/26</t>
        </is>
      </c>
      <c r="B8789" s="104" t="inlineStr">
        <is>
          <t>HC-092</t>
        </is>
      </c>
      <c r="C8789" s="104" t="inlineStr">
        <is>
          <t>P012</t>
        </is>
      </c>
      <c r="D8789" s="159" t="n">
        <v>8500</v>
      </c>
      <c r="E8789" s="160" t="n">
        <v>33101.28</v>
      </c>
      <c r="F8789" s="160" t="n">
        <v>9988.450000000001</v>
      </c>
    </row>
    <row r="8790">
      <c r="A8790" s="104" t="inlineStr">
        <is>
          <t>2025/26</t>
        </is>
      </c>
      <c r="B8790" s="104" t="inlineStr">
        <is>
          <t>HC-092</t>
        </is>
      </c>
      <c r="C8790" s="104" t="inlineStr">
        <is>
          <t>P013</t>
        </is>
      </c>
      <c r="D8790" s="159" t="n">
        <v>8606</v>
      </c>
      <c r="E8790" s="160" t="n">
        <v>31071.31</v>
      </c>
      <c r="F8790" s="160" t="n">
        <v>8036.7</v>
      </c>
    </row>
    <row r="8791">
      <c r="A8791" s="104" t="inlineStr">
        <is>
          <t>2025/26</t>
        </is>
      </c>
      <c r="B8791" s="104" t="inlineStr">
        <is>
          <t>HC-092</t>
        </is>
      </c>
      <c r="C8791" s="104" t="inlineStr">
        <is>
          <t>P014</t>
        </is>
      </c>
      <c r="D8791" s="159" t="n">
        <v>9267</v>
      </c>
      <c r="E8791" s="160" t="n">
        <v>37855.83</v>
      </c>
      <c r="F8791" s="160" t="n">
        <v>10606.32</v>
      </c>
    </row>
    <row r="8792">
      <c r="A8792" s="104" t="inlineStr">
        <is>
          <t>2025/26</t>
        </is>
      </c>
      <c r="B8792" s="104" t="inlineStr">
        <is>
          <t>HC-092</t>
        </is>
      </c>
      <c r="C8792" s="104" t="inlineStr">
        <is>
          <t>P015</t>
        </is>
      </c>
      <c r="D8792" s="159" t="n">
        <v>6711</v>
      </c>
      <c r="E8792" s="160" t="n">
        <v>33147.75</v>
      </c>
      <c r="F8792" s="160" t="n">
        <v>11072.88</v>
      </c>
    </row>
    <row r="8793">
      <c r="A8793" s="104" t="inlineStr">
        <is>
          <t>2025/26</t>
        </is>
      </c>
      <c r="B8793" s="104" t="inlineStr">
        <is>
          <t>HC-092</t>
        </is>
      </c>
      <c r="C8793" s="104" t="inlineStr">
        <is>
          <t>P016</t>
        </is>
      </c>
      <c r="D8793" s="159" t="n">
        <v>3799</v>
      </c>
      <c r="E8793" s="160" t="n">
        <v>24544.21</v>
      </c>
      <c r="F8793" s="160" t="n">
        <v>7671.49</v>
      </c>
    </row>
    <row r="8794">
      <c r="A8794" s="104" t="inlineStr">
        <is>
          <t>2025/26</t>
        </is>
      </c>
      <c r="B8794" s="104" t="inlineStr">
        <is>
          <t>HC-092</t>
        </is>
      </c>
      <c r="C8794" s="104" t="inlineStr">
        <is>
          <t>P017</t>
        </is>
      </c>
      <c r="D8794" s="159" t="n">
        <v>3242</v>
      </c>
      <c r="E8794" s="160" t="n">
        <v>23097.2</v>
      </c>
      <c r="F8794" s="160" t="n">
        <v>7963.61</v>
      </c>
    </row>
    <row r="8795">
      <c r="A8795" s="104" t="inlineStr">
        <is>
          <t>2025/26</t>
        </is>
      </c>
      <c r="B8795" s="104" t="inlineStr">
        <is>
          <t>HC-092</t>
        </is>
      </c>
      <c r="C8795" s="104" t="inlineStr">
        <is>
          <t>P018</t>
        </is>
      </c>
      <c r="D8795" s="159" t="n">
        <v>7619</v>
      </c>
      <c r="E8795" s="160" t="n">
        <v>20993.02</v>
      </c>
      <c r="F8795" s="160" t="n">
        <v>4525.04</v>
      </c>
    </row>
    <row r="8796">
      <c r="A8796" s="104" t="inlineStr">
        <is>
          <t>2025/26</t>
        </is>
      </c>
      <c r="B8796" s="104" t="inlineStr">
        <is>
          <t>HC-092</t>
        </is>
      </c>
      <c r="C8796" s="104" t="inlineStr">
        <is>
          <t>P019</t>
        </is>
      </c>
      <c r="D8796" s="159" t="n">
        <v>9658</v>
      </c>
      <c r="E8796" s="160" t="n">
        <v>25688.76</v>
      </c>
      <c r="F8796" s="160" t="n">
        <v>6643.33</v>
      </c>
    </row>
    <row r="8797">
      <c r="A8797" s="104" t="inlineStr">
        <is>
          <t>2025/26</t>
        </is>
      </c>
      <c r="B8797" s="104" t="inlineStr">
        <is>
          <t>HC-092</t>
        </is>
      </c>
      <c r="C8797" s="104" t="inlineStr">
        <is>
          <t>P020</t>
        </is>
      </c>
      <c r="D8797" s="159" t="n">
        <v>6350</v>
      </c>
      <c r="E8797" s="160" t="n">
        <v>16891.46</v>
      </c>
      <c r="F8797" s="160" t="n">
        <v>4369.05</v>
      </c>
    </row>
    <row r="8798">
      <c r="A8798" s="104" t="inlineStr">
        <is>
          <t>2025/26</t>
        </is>
      </c>
      <c r="B8798" s="104" t="inlineStr">
        <is>
          <t>HC-092</t>
        </is>
      </c>
      <c r="C8798" s="104" t="inlineStr">
        <is>
          <t>P021</t>
        </is>
      </c>
      <c r="D8798" s="159" t="n">
        <v>9745</v>
      </c>
      <c r="E8798" s="160" t="n">
        <v>33330.02</v>
      </c>
      <c r="F8798" s="160" t="n">
        <v>9340.379999999999</v>
      </c>
    </row>
    <row r="8799">
      <c r="A8799" s="104" t="inlineStr">
        <is>
          <t>2025/26</t>
        </is>
      </c>
      <c r="B8799" s="104" t="inlineStr">
        <is>
          <t>HC-092</t>
        </is>
      </c>
      <c r="C8799" s="104" t="inlineStr">
        <is>
          <t>P022</t>
        </is>
      </c>
      <c r="D8799" s="159" t="n">
        <v>8180</v>
      </c>
      <c r="E8799" s="160" t="n">
        <v>26423.55</v>
      </c>
      <c r="F8799" s="160" t="n">
        <v>7120.11</v>
      </c>
    </row>
    <row r="8800">
      <c r="A8800" s="104" t="inlineStr">
        <is>
          <t>2025/26</t>
        </is>
      </c>
      <c r="B8800" s="104" t="inlineStr">
        <is>
          <t>HC-092</t>
        </is>
      </c>
      <c r="C8800" s="104" t="inlineStr">
        <is>
          <t>P023</t>
        </is>
      </c>
      <c r="D8800" s="159" t="n">
        <v>9485</v>
      </c>
      <c r="E8800" s="160" t="n">
        <v>19825.44</v>
      </c>
      <c r="F8800" s="160" t="n">
        <v>3846.41</v>
      </c>
    </row>
    <row r="8801">
      <c r="A8801" s="104" t="inlineStr">
        <is>
          <t>2025/26</t>
        </is>
      </c>
      <c r="B8801" s="104" t="inlineStr">
        <is>
          <t>HC-092</t>
        </is>
      </c>
      <c r="C8801" s="104" t="inlineStr">
        <is>
          <t>P024</t>
        </is>
      </c>
      <c r="D8801" s="159" t="n">
        <v>10324</v>
      </c>
      <c r="E8801" s="160" t="n">
        <v>23538.15</v>
      </c>
      <c r="F8801" s="160" t="n">
        <v>4821.08</v>
      </c>
    </row>
    <row r="8802">
      <c r="A8802" s="104" t="inlineStr">
        <is>
          <t>2025/26</t>
        </is>
      </c>
      <c r="B8802" s="104" t="inlineStr">
        <is>
          <t>HC-092</t>
        </is>
      </c>
      <c r="C8802" s="104" t="inlineStr">
        <is>
          <t>P025</t>
        </is>
      </c>
      <c r="D8802" s="159" t="n">
        <v>8669</v>
      </c>
      <c r="E8802" s="160" t="n">
        <v>34583.74</v>
      </c>
      <c r="F8802" s="160" t="n">
        <v>12675.62</v>
      </c>
    </row>
    <row r="8803">
      <c r="A8803" s="104" t="inlineStr">
        <is>
          <t>2025/26</t>
        </is>
      </c>
      <c r="B8803" s="104" t="inlineStr">
        <is>
          <t>HC-092</t>
        </is>
      </c>
      <c r="C8803" s="104" t="inlineStr">
        <is>
          <t>P026</t>
        </is>
      </c>
      <c r="D8803" s="159" t="n">
        <v>5291</v>
      </c>
      <c r="E8803" s="160" t="n">
        <v>24628.07</v>
      </c>
      <c r="F8803" s="160" t="n">
        <v>7964.33</v>
      </c>
    </row>
    <row r="8804">
      <c r="A8804" s="104" t="inlineStr">
        <is>
          <t>2025/26</t>
        </is>
      </c>
      <c r="B8804" s="104" t="inlineStr">
        <is>
          <t>HC-092</t>
        </is>
      </c>
      <c r="C8804" s="104" t="inlineStr">
        <is>
          <t>P027</t>
        </is>
      </c>
      <c r="D8804" s="159" t="n">
        <v>4103</v>
      </c>
      <c r="E8804" s="160" t="n">
        <v>19107.91</v>
      </c>
      <c r="F8804" s="160" t="n">
        <v>6179.56</v>
      </c>
    </row>
    <row r="8805">
      <c r="A8805" s="104" t="inlineStr">
        <is>
          <t>2025/26</t>
        </is>
      </c>
      <c r="B8805" s="104" t="inlineStr">
        <is>
          <t>HC-092</t>
        </is>
      </c>
      <c r="C8805" s="104" t="inlineStr">
        <is>
          <t>P028</t>
        </is>
      </c>
      <c r="D8805" s="159" t="n">
        <v>6171</v>
      </c>
      <c r="E8805" s="160" t="n">
        <v>30496.72</v>
      </c>
      <c r="F8805" s="160" t="n">
        <v>10517.8</v>
      </c>
    </row>
    <row r="8806">
      <c r="A8806" s="104" t="inlineStr">
        <is>
          <t>2025/26</t>
        </is>
      </c>
      <c r="B8806" s="104" t="inlineStr">
        <is>
          <t>HC-092</t>
        </is>
      </c>
      <c r="C8806" s="104" t="inlineStr">
        <is>
          <t>P029</t>
        </is>
      </c>
      <c r="D8806" s="159" t="n">
        <v>14389</v>
      </c>
      <c r="E8806" s="160" t="n">
        <v>28703.76</v>
      </c>
      <c r="F8806" s="160" t="n">
        <v>4330.95</v>
      </c>
    </row>
    <row r="8807">
      <c r="A8807" s="104" t="inlineStr">
        <is>
          <t>2025/26</t>
        </is>
      </c>
      <c r="B8807" s="104" t="inlineStr">
        <is>
          <t>HC-092</t>
        </is>
      </c>
      <c r="C8807" s="104" t="inlineStr">
        <is>
          <t>P030</t>
        </is>
      </c>
      <c r="D8807" s="159" t="n">
        <v>8150</v>
      </c>
      <c r="E8807" s="160" t="n">
        <v>25547.62</v>
      </c>
      <c r="F8807" s="160" t="n">
        <v>4956.55</v>
      </c>
    </row>
    <row r="8808">
      <c r="A8808" s="104" t="inlineStr">
        <is>
          <t>2025/26</t>
        </is>
      </c>
      <c r="B8808" s="104" t="inlineStr">
        <is>
          <t>HC-092</t>
        </is>
      </c>
      <c r="C8808" s="104" t="inlineStr">
        <is>
          <t>P031</t>
        </is>
      </c>
      <c r="D8808" s="159" t="n">
        <v>3651</v>
      </c>
      <c r="E8808" s="160" t="n">
        <v>19074.34</v>
      </c>
      <c r="F8808" s="160" t="n">
        <v>5754.76</v>
      </c>
    </row>
    <row r="8809">
      <c r="A8809" s="104" t="inlineStr">
        <is>
          <t>2025/26</t>
        </is>
      </c>
      <c r="B8809" s="104" t="inlineStr">
        <is>
          <t>HC-092</t>
        </is>
      </c>
      <c r="C8809" s="104" t="inlineStr">
        <is>
          <t>P032</t>
        </is>
      </c>
      <c r="D8809" s="159" t="n">
        <v>4598</v>
      </c>
      <c r="E8809" s="160" t="n">
        <v>11355.55</v>
      </c>
      <c r="F8809" s="160" t="n">
        <v>2570.1</v>
      </c>
    </row>
    <row r="8810">
      <c r="A8810" s="104" t="inlineStr">
        <is>
          <t>2025/26</t>
        </is>
      </c>
      <c r="B8810" s="104" t="inlineStr">
        <is>
          <t>HC-092</t>
        </is>
      </c>
      <c r="C8810" s="104" t="inlineStr">
        <is>
          <t>P033</t>
        </is>
      </c>
      <c r="D8810" s="159" t="n">
        <v>3148</v>
      </c>
      <c r="E8810" s="160" t="n">
        <v>10166.75</v>
      </c>
      <c r="F8810" s="160" t="n">
        <v>2630.54</v>
      </c>
    </row>
    <row r="8811">
      <c r="A8811" s="104" t="inlineStr">
        <is>
          <t>2025/26</t>
        </is>
      </c>
      <c r="B8811" s="104" t="inlineStr">
        <is>
          <t>HC-092</t>
        </is>
      </c>
      <c r="C8811" s="104" t="inlineStr">
        <is>
          <t>P034</t>
        </is>
      </c>
      <c r="D8811" s="159" t="n">
        <v>2138</v>
      </c>
      <c r="E8811" s="160" t="n">
        <v>9345.370000000001</v>
      </c>
      <c r="F8811" s="160" t="n">
        <v>2920.88</v>
      </c>
    </row>
    <row r="8812">
      <c r="A8812" s="104" t="inlineStr">
        <is>
          <t>2025/26</t>
        </is>
      </c>
      <c r="B8812" s="104" t="inlineStr">
        <is>
          <t>HC-092</t>
        </is>
      </c>
      <c r="C8812" s="104" t="inlineStr">
        <is>
          <t>P035</t>
        </is>
      </c>
      <c r="D8812" s="159" t="n">
        <v>2885</v>
      </c>
      <c r="E8812" s="160" t="n">
        <v>10689.91</v>
      </c>
      <c r="F8812" s="160" t="n">
        <v>2996.04</v>
      </c>
    </row>
    <row r="8813">
      <c r="A8813" s="104" t="inlineStr">
        <is>
          <t>2025/26</t>
        </is>
      </c>
      <c r="B8813" s="104" t="inlineStr">
        <is>
          <t>HC-092</t>
        </is>
      </c>
      <c r="C8813" s="104" t="inlineStr">
        <is>
          <t>P036</t>
        </is>
      </c>
      <c r="D8813" s="159" t="n">
        <v>2271</v>
      </c>
      <c r="E8813" s="160" t="n">
        <v>9058.01</v>
      </c>
      <c r="F8813" s="160" t="n">
        <v>2636.77</v>
      </c>
    </row>
    <row r="8814">
      <c r="A8814" s="104" t="inlineStr">
        <is>
          <t>2025/26</t>
        </is>
      </c>
      <c r="B8814" s="104" t="inlineStr">
        <is>
          <t>HC-092</t>
        </is>
      </c>
      <c r="C8814" s="104" t="inlineStr">
        <is>
          <t>P037</t>
        </is>
      </c>
      <c r="D8814" s="159" t="n">
        <v>3308</v>
      </c>
      <c r="E8814" s="160" t="n">
        <v>11940.81</v>
      </c>
      <c r="F8814" s="160" t="n">
        <v>3989.88</v>
      </c>
    </row>
    <row r="8815">
      <c r="A8815" s="104" t="inlineStr">
        <is>
          <t>2025/26</t>
        </is>
      </c>
      <c r="B8815" s="104" t="inlineStr">
        <is>
          <t>HC-092</t>
        </is>
      </c>
      <c r="C8815" s="104" t="inlineStr">
        <is>
          <t>P038</t>
        </is>
      </c>
      <c r="D8815" s="159" t="n">
        <v>1692</v>
      </c>
      <c r="E8815" s="160" t="n">
        <v>11101.5</v>
      </c>
      <c r="F8815" s="160" t="n">
        <v>3589.18</v>
      </c>
    </row>
    <row r="8816">
      <c r="A8816" s="104" t="inlineStr">
        <is>
          <t>2025/26</t>
        </is>
      </c>
      <c r="B8816" s="104" t="inlineStr">
        <is>
          <t>HC-092</t>
        </is>
      </c>
      <c r="C8816" s="104" t="inlineStr">
        <is>
          <t>P039</t>
        </is>
      </c>
      <c r="D8816" s="159" t="n">
        <v>1767</v>
      </c>
      <c r="E8816" s="160" t="n">
        <v>11580.31</v>
      </c>
      <c r="F8816" s="160" t="n">
        <v>3868.87</v>
      </c>
    </row>
    <row r="8817">
      <c r="A8817" s="104" t="inlineStr">
        <is>
          <t>2025/26</t>
        </is>
      </c>
      <c r="B8817" s="104" t="inlineStr">
        <is>
          <t>HC-092</t>
        </is>
      </c>
      <c r="C8817" s="104" t="inlineStr">
        <is>
          <t>P040</t>
        </is>
      </c>
      <c r="D8817" s="159" t="n">
        <v>656</v>
      </c>
      <c r="E8817" s="160" t="n">
        <v>5236.8</v>
      </c>
      <c r="F8817" s="160" t="n">
        <v>1692.36</v>
      </c>
    </row>
    <row r="8818">
      <c r="A8818" s="104" t="inlineStr">
        <is>
          <t>2025/26</t>
        </is>
      </c>
      <c r="B8818" s="104" t="inlineStr">
        <is>
          <t>HC-092</t>
        </is>
      </c>
      <c r="C8818" s="104" t="inlineStr">
        <is>
          <t>P041</t>
        </is>
      </c>
      <c r="D8818" s="159" t="n">
        <v>337</v>
      </c>
      <c r="E8818" s="160" t="n">
        <v>3804.57</v>
      </c>
      <c r="F8818" s="160" t="n">
        <v>1475.64</v>
      </c>
    </row>
    <row r="8819">
      <c r="A8819" s="104" t="inlineStr">
        <is>
          <t>2025/26</t>
        </is>
      </c>
      <c r="B8819" s="104" t="inlineStr">
        <is>
          <t>HC-092</t>
        </is>
      </c>
      <c r="C8819" s="104" t="inlineStr">
        <is>
          <t>P042</t>
        </is>
      </c>
      <c r="D8819" s="159" t="n">
        <v>597</v>
      </c>
      <c r="E8819" s="160" t="n">
        <v>2498.39</v>
      </c>
      <c r="F8819" s="160" t="n">
        <v>619.28</v>
      </c>
    </row>
    <row r="8820">
      <c r="A8820" s="104" t="inlineStr">
        <is>
          <t>2025/26</t>
        </is>
      </c>
      <c r="B8820" s="104" t="inlineStr">
        <is>
          <t>HC-093</t>
        </is>
      </c>
      <c r="C8820" s="104" t="inlineStr">
        <is>
          <t>P001</t>
        </is>
      </c>
      <c r="D8820" s="159" t="n">
        <v>7648</v>
      </c>
      <c r="E8820" s="160" t="n">
        <v>71915.92</v>
      </c>
      <c r="F8820" s="160" t="n">
        <v>25570</v>
      </c>
    </row>
    <row r="8821">
      <c r="A8821" s="104" t="inlineStr">
        <is>
          <t>2025/26</t>
        </is>
      </c>
      <c r="B8821" s="104" t="inlineStr">
        <is>
          <t>HC-093</t>
        </is>
      </c>
      <c r="C8821" s="104" t="inlineStr">
        <is>
          <t>P002</t>
        </is>
      </c>
      <c r="D8821" s="159" t="n">
        <v>10885</v>
      </c>
      <c r="E8821" s="160" t="n">
        <v>118916.74</v>
      </c>
      <c r="F8821" s="160" t="n">
        <v>44849.72</v>
      </c>
    </row>
    <row r="8822">
      <c r="A8822" s="104" t="inlineStr">
        <is>
          <t>2025/26</t>
        </is>
      </c>
      <c r="B8822" s="104" t="inlineStr">
        <is>
          <t>HC-093</t>
        </is>
      </c>
      <c r="C8822" s="104" t="inlineStr">
        <is>
          <t>P003</t>
        </is>
      </c>
      <c r="D8822" s="159" t="n">
        <v>15296</v>
      </c>
      <c r="E8822" s="160" t="n">
        <v>107519.02</v>
      </c>
      <c r="F8822" s="160" t="n">
        <v>35917.46</v>
      </c>
    </row>
    <row r="8823">
      <c r="A8823" s="104" t="inlineStr">
        <is>
          <t>2025/26</t>
        </is>
      </c>
      <c r="B8823" s="104" t="inlineStr">
        <is>
          <t>HC-093</t>
        </is>
      </c>
      <c r="C8823" s="104" t="inlineStr">
        <is>
          <t>P004</t>
        </is>
      </c>
      <c r="D8823" s="159" t="n">
        <v>6597</v>
      </c>
      <c r="E8823" s="160" t="n">
        <v>53890.19</v>
      </c>
      <c r="F8823" s="160" t="n">
        <v>17422.52</v>
      </c>
    </row>
    <row r="8824">
      <c r="A8824" s="104" t="inlineStr">
        <is>
          <t>2025/26</t>
        </is>
      </c>
      <c r="B8824" s="104" t="inlineStr">
        <is>
          <t>HC-093</t>
        </is>
      </c>
      <c r="C8824" s="104" t="inlineStr">
        <is>
          <t>P005</t>
        </is>
      </c>
      <c r="D8824" s="159" t="n">
        <v>14155</v>
      </c>
      <c r="E8824" s="160" t="n">
        <v>110260.79</v>
      </c>
      <c r="F8824" s="160" t="n">
        <v>34458.93</v>
      </c>
    </row>
    <row r="8825">
      <c r="A8825" s="104" t="inlineStr">
        <is>
          <t>2025/26</t>
        </is>
      </c>
      <c r="B8825" s="104" t="inlineStr">
        <is>
          <t>HC-093</t>
        </is>
      </c>
      <c r="C8825" s="104" t="inlineStr">
        <is>
          <t>P006</t>
        </is>
      </c>
      <c r="D8825" s="159" t="n">
        <v>13525</v>
      </c>
      <c r="E8825" s="160" t="n">
        <v>114352.27</v>
      </c>
      <c r="F8825" s="160" t="n">
        <v>33276.3</v>
      </c>
    </row>
    <row r="8826">
      <c r="A8826" s="104" t="inlineStr">
        <is>
          <t>2025/26</t>
        </is>
      </c>
      <c r="B8826" s="104" t="inlineStr">
        <is>
          <t>HC-093</t>
        </is>
      </c>
      <c r="C8826" s="104" t="inlineStr">
        <is>
          <t>P007</t>
        </is>
      </c>
      <c r="D8826" s="159" t="n">
        <v>13387</v>
      </c>
      <c r="E8826" s="160" t="n">
        <v>105559.16</v>
      </c>
      <c r="F8826" s="160" t="n">
        <v>28439.77</v>
      </c>
    </row>
    <row r="8827">
      <c r="A8827" s="104" t="inlineStr">
        <is>
          <t>2025/26</t>
        </is>
      </c>
      <c r="B8827" s="104" t="inlineStr">
        <is>
          <t>HC-093</t>
        </is>
      </c>
      <c r="C8827" s="104" t="inlineStr">
        <is>
          <t>P008</t>
        </is>
      </c>
      <c r="D8827" s="159" t="n">
        <v>11358</v>
      </c>
      <c r="E8827" s="160" t="n">
        <v>87395.41</v>
      </c>
      <c r="F8827" s="160" t="n">
        <v>32020.98</v>
      </c>
    </row>
    <row r="8828">
      <c r="A8828" s="104" t="inlineStr">
        <is>
          <t>2025/26</t>
        </is>
      </c>
      <c r="B8828" s="104" t="inlineStr">
        <is>
          <t>HC-093</t>
        </is>
      </c>
      <c r="C8828" s="104" t="inlineStr">
        <is>
          <t>P009</t>
        </is>
      </c>
      <c r="D8828" s="159" t="n">
        <v>517</v>
      </c>
      <c r="E8828" s="160" t="n">
        <v>6830.82</v>
      </c>
      <c r="F8828" s="160" t="n">
        <v>2758.26</v>
      </c>
    </row>
    <row r="8829">
      <c r="A8829" s="104" t="inlineStr">
        <is>
          <t>2025/26</t>
        </is>
      </c>
      <c r="B8829" s="104" t="inlineStr">
        <is>
          <t>HC-093</t>
        </is>
      </c>
      <c r="C8829" s="104" t="inlineStr">
        <is>
          <t>P010</t>
        </is>
      </c>
      <c r="D8829" s="159" t="n">
        <v>15196</v>
      </c>
      <c r="E8829" s="160" t="n">
        <v>93844.39</v>
      </c>
      <c r="F8829" s="160" t="n">
        <v>30341.76</v>
      </c>
    </row>
    <row r="8830">
      <c r="A8830" s="104" t="inlineStr">
        <is>
          <t>2025/26</t>
        </is>
      </c>
      <c r="B8830" s="104" t="inlineStr">
        <is>
          <t>HC-093</t>
        </is>
      </c>
      <c r="C8830" s="104" t="inlineStr">
        <is>
          <t>P011</t>
        </is>
      </c>
      <c r="D8830" s="159" t="n">
        <v>14002</v>
      </c>
      <c r="E8830" s="160" t="n">
        <v>42568.33</v>
      </c>
      <c r="F8830" s="160" t="n">
        <v>10093.1</v>
      </c>
    </row>
    <row r="8831">
      <c r="A8831" s="104" t="inlineStr">
        <is>
          <t>2025/26</t>
        </is>
      </c>
      <c r="B8831" s="104" t="inlineStr">
        <is>
          <t>HC-093</t>
        </is>
      </c>
      <c r="C8831" s="104" t="inlineStr">
        <is>
          <t>P012</t>
        </is>
      </c>
      <c r="D8831" s="159" t="n">
        <v>15250</v>
      </c>
      <c r="E8831" s="160" t="n">
        <v>59402.67</v>
      </c>
      <c r="F8831" s="160" t="n">
        <v>17920.19</v>
      </c>
    </row>
    <row r="8832">
      <c r="A8832" s="104" t="inlineStr">
        <is>
          <t>2025/26</t>
        </is>
      </c>
      <c r="B8832" s="104" t="inlineStr">
        <is>
          <t>HC-093</t>
        </is>
      </c>
      <c r="C8832" s="104" t="inlineStr">
        <is>
          <t>P013</t>
        </is>
      </c>
      <c r="D8832" s="159" t="n">
        <v>15321</v>
      </c>
      <c r="E8832" s="160" t="n">
        <v>55309.93</v>
      </c>
      <c r="F8832" s="160" t="n">
        <v>14303.86</v>
      </c>
    </row>
    <row r="8833">
      <c r="A8833" s="104" t="inlineStr">
        <is>
          <t>2025/26</t>
        </is>
      </c>
      <c r="B8833" s="104" t="inlineStr">
        <is>
          <t>HC-093</t>
        </is>
      </c>
      <c r="C8833" s="104" t="inlineStr">
        <is>
          <t>P014</t>
        </is>
      </c>
      <c r="D8833" s="159" t="n">
        <v>17631</v>
      </c>
      <c r="E8833" s="160" t="n">
        <v>72022.67999999999</v>
      </c>
      <c r="F8833" s="160" t="n">
        <v>20181.77</v>
      </c>
    </row>
    <row r="8834">
      <c r="A8834" s="104" t="inlineStr">
        <is>
          <t>2025/26</t>
        </is>
      </c>
      <c r="B8834" s="104" t="inlineStr">
        <is>
          <t>HC-093</t>
        </is>
      </c>
      <c r="C8834" s="104" t="inlineStr">
        <is>
          <t>P015</t>
        </is>
      </c>
      <c r="D8834" s="159" t="n">
        <v>12176</v>
      </c>
      <c r="E8834" s="160" t="n">
        <v>60154.94</v>
      </c>
      <c r="F8834" s="160" t="n">
        <v>20099.79</v>
      </c>
    </row>
    <row r="8835">
      <c r="A8835" s="104" t="inlineStr">
        <is>
          <t>2025/26</t>
        </is>
      </c>
      <c r="B8835" s="104" t="inlineStr">
        <is>
          <t>HC-093</t>
        </is>
      </c>
      <c r="C8835" s="104" t="inlineStr">
        <is>
          <t>P016</t>
        </is>
      </c>
      <c r="D8835" s="159" t="n">
        <v>6502</v>
      </c>
      <c r="E8835" s="160" t="n">
        <v>41991.18</v>
      </c>
      <c r="F8835" s="160" t="n">
        <v>13123.49</v>
      </c>
    </row>
    <row r="8836">
      <c r="A8836" s="104" t="inlineStr">
        <is>
          <t>2025/26</t>
        </is>
      </c>
      <c r="B8836" s="104" t="inlineStr">
        <is>
          <t>HC-093</t>
        </is>
      </c>
      <c r="C8836" s="104" t="inlineStr">
        <is>
          <t>P017</t>
        </is>
      </c>
      <c r="D8836" s="159" t="n">
        <v>5835</v>
      </c>
      <c r="E8836" s="160" t="n">
        <v>41578.02</v>
      </c>
      <c r="F8836" s="160" t="n">
        <v>14336.47</v>
      </c>
    </row>
    <row r="8837">
      <c r="A8837" s="104" t="inlineStr">
        <is>
          <t>2025/26</t>
        </is>
      </c>
      <c r="B8837" s="104" t="inlineStr">
        <is>
          <t>HC-093</t>
        </is>
      </c>
      <c r="C8837" s="104" t="inlineStr">
        <is>
          <t>P018</t>
        </is>
      </c>
      <c r="D8837" s="159" t="n">
        <v>13474</v>
      </c>
      <c r="E8837" s="160" t="n">
        <v>37125.07</v>
      </c>
      <c r="F8837" s="160" t="n">
        <v>8001.48</v>
      </c>
    </row>
    <row r="8838">
      <c r="A8838" s="104" t="inlineStr">
        <is>
          <t>2025/26</t>
        </is>
      </c>
      <c r="B8838" s="104" t="inlineStr">
        <is>
          <t>HC-093</t>
        </is>
      </c>
      <c r="C8838" s="104" t="inlineStr">
        <is>
          <t>P019</t>
        </is>
      </c>
      <c r="D8838" s="159" t="n">
        <v>17292</v>
      </c>
      <c r="E8838" s="160" t="n">
        <v>45996.68</v>
      </c>
      <c r="F8838" s="160" t="n">
        <v>11897.69</v>
      </c>
    </row>
    <row r="8839">
      <c r="A8839" s="104" t="inlineStr">
        <is>
          <t>2025/26</t>
        </is>
      </c>
      <c r="B8839" s="104" t="inlineStr">
        <is>
          <t>HC-093</t>
        </is>
      </c>
      <c r="C8839" s="104" t="inlineStr">
        <is>
          <t>P020</t>
        </is>
      </c>
      <c r="D8839" s="159" t="n">
        <v>11302</v>
      </c>
      <c r="E8839" s="160" t="n">
        <v>30061.4</v>
      </c>
      <c r="F8839" s="160" t="n">
        <v>7772.97</v>
      </c>
    </row>
    <row r="8840">
      <c r="A8840" s="104" t="inlineStr">
        <is>
          <t>2025/26</t>
        </is>
      </c>
      <c r="B8840" s="104" t="inlineStr">
        <is>
          <t>HC-093</t>
        </is>
      </c>
      <c r="C8840" s="104" t="inlineStr">
        <is>
          <t>P021</t>
        </is>
      </c>
      <c r="D8840" s="159" t="n">
        <v>16425</v>
      </c>
      <c r="E8840" s="160" t="n">
        <v>56177.18</v>
      </c>
      <c r="F8840" s="160" t="n">
        <v>15739.67</v>
      </c>
    </row>
    <row r="8841">
      <c r="A8841" s="104" t="inlineStr">
        <is>
          <t>2025/26</t>
        </is>
      </c>
      <c r="B8841" s="104" t="inlineStr">
        <is>
          <t>HC-093</t>
        </is>
      </c>
      <c r="C8841" s="104" t="inlineStr">
        <is>
          <t>P022</t>
        </is>
      </c>
      <c r="D8841" s="159" t="n">
        <v>14245</v>
      </c>
      <c r="E8841" s="160" t="n">
        <v>46013.28</v>
      </c>
      <c r="F8841" s="160" t="n">
        <v>12397.47</v>
      </c>
    </row>
    <row r="8842">
      <c r="A8842" s="104" t="inlineStr">
        <is>
          <t>2025/26</t>
        </is>
      </c>
      <c r="B8842" s="104" t="inlineStr">
        <is>
          <t>HC-093</t>
        </is>
      </c>
      <c r="C8842" s="104" t="inlineStr">
        <is>
          <t>P023</t>
        </is>
      </c>
      <c r="D8842" s="159" t="n">
        <v>17105</v>
      </c>
      <c r="E8842" s="160" t="n">
        <v>35749.3</v>
      </c>
      <c r="F8842" s="160" t="n">
        <v>6935.55</v>
      </c>
    </row>
    <row r="8843">
      <c r="A8843" s="104" t="inlineStr">
        <is>
          <t>2025/26</t>
        </is>
      </c>
      <c r="B8843" s="104" t="inlineStr">
        <is>
          <t>HC-093</t>
        </is>
      </c>
      <c r="C8843" s="104" t="inlineStr">
        <is>
          <t>P024</t>
        </is>
      </c>
      <c r="D8843" s="159" t="n">
        <v>18712</v>
      </c>
      <c r="E8843" s="160" t="n">
        <v>42662.04</v>
      </c>
      <c r="F8843" s="160" t="n">
        <v>8735.1</v>
      </c>
    </row>
    <row r="8844">
      <c r="A8844" s="104" t="inlineStr">
        <is>
          <t>2025/26</t>
        </is>
      </c>
      <c r="B8844" s="104" t="inlineStr">
        <is>
          <t>HC-093</t>
        </is>
      </c>
      <c r="C8844" s="104" t="inlineStr">
        <is>
          <t>P025</t>
        </is>
      </c>
      <c r="D8844" s="159" t="n">
        <v>15688</v>
      </c>
      <c r="E8844" s="160" t="n">
        <v>62598.77</v>
      </c>
      <c r="F8844" s="160" t="n">
        <v>22935.29</v>
      </c>
    </row>
    <row r="8845">
      <c r="A8845" s="104" t="inlineStr">
        <is>
          <t>2025/26</t>
        </is>
      </c>
      <c r="B8845" s="104" t="inlineStr">
        <is>
          <t>HC-093</t>
        </is>
      </c>
      <c r="C8845" s="104" t="inlineStr">
        <is>
          <t>P026</t>
        </is>
      </c>
      <c r="D8845" s="159" t="n">
        <v>9199</v>
      </c>
      <c r="E8845" s="160" t="n">
        <v>42824.05</v>
      </c>
      <c r="F8845" s="160" t="n">
        <v>13842.84</v>
      </c>
    </row>
    <row r="8846">
      <c r="A8846" s="104" t="inlineStr">
        <is>
          <t>2025/26</t>
        </is>
      </c>
      <c r="B8846" s="104" t="inlineStr">
        <is>
          <t>HC-093</t>
        </is>
      </c>
      <c r="C8846" s="104" t="inlineStr">
        <is>
          <t>P027</t>
        </is>
      </c>
      <c r="D8846" s="159" t="n">
        <v>7740</v>
      </c>
      <c r="E8846" s="160" t="n">
        <v>36032.51</v>
      </c>
      <c r="F8846" s="160" t="n">
        <v>11648.52</v>
      </c>
    </row>
    <row r="8847">
      <c r="A8847" s="104" t="inlineStr">
        <is>
          <t>2025/26</t>
        </is>
      </c>
      <c r="B8847" s="104" t="inlineStr">
        <is>
          <t>HC-093</t>
        </is>
      </c>
      <c r="C8847" s="104" t="inlineStr">
        <is>
          <t>P028</t>
        </is>
      </c>
      <c r="D8847" s="159" t="n">
        <v>10835</v>
      </c>
      <c r="E8847" s="160" t="n">
        <v>53517.47</v>
      </c>
      <c r="F8847" s="160" t="n">
        <v>18457.24</v>
      </c>
    </row>
    <row r="8848">
      <c r="A8848" s="104" t="inlineStr">
        <is>
          <t>2025/26</t>
        </is>
      </c>
      <c r="B8848" s="104" t="inlineStr">
        <is>
          <t>HC-093</t>
        </is>
      </c>
      <c r="C8848" s="104" t="inlineStr">
        <is>
          <t>P029</t>
        </is>
      </c>
      <c r="D8848" s="159" t="n">
        <v>26622</v>
      </c>
      <c r="E8848" s="160" t="n">
        <v>53110.23</v>
      </c>
      <c r="F8848" s="160" t="n">
        <v>8011.58</v>
      </c>
    </row>
    <row r="8849">
      <c r="A8849" s="104" t="inlineStr">
        <is>
          <t>2025/26</t>
        </is>
      </c>
      <c r="B8849" s="104" t="inlineStr">
        <is>
          <t>HC-093</t>
        </is>
      </c>
      <c r="C8849" s="104" t="inlineStr">
        <is>
          <t>P030</t>
        </is>
      </c>
      <c r="D8849" s="159" t="n">
        <v>14706</v>
      </c>
      <c r="E8849" s="160" t="n">
        <v>46102.05</v>
      </c>
      <c r="F8849" s="160" t="n">
        <v>8942.66</v>
      </c>
    </row>
    <row r="8850">
      <c r="A8850" s="104" t="inlineStr">
        <is>
          <t>2025/26</t>
        </is>
      </c>
      <c r="B8850" s="104" t="inlineStr">
        <is>
          <t>HC-093</t>
        </is>
      </c>
      <c r="C8850" s="104" t="inlineStr">
        <is>
          <t>P031</t>
        </is>
      </c>
      <c r="D8850" s="159" t="n">
        <v>6932</v>
      </c>
      <c r="E8850" s="160" t="n">
        <v>36218.08</v>
      </c>
      <c r="F8850" s="160" t="n">
        <v>10927.11</v>
      </c>
    </row>
    <row r="8851">
      <c r="A8851" s="104" t="inlineStr">
        <is>
          <t>2025/26</t>
        </is>
      </c>
      <c r="B8851" s="104" t="inlineStr">
        <is>
          <t>HC-093</t>
        </is>
      </c>
      <c r="C8851" s="104" t="inlineStr">
        <is>
          <t>P032</t>
        </is>
      </c>
      <c r="D8851" s="159" t="n">
        <v>8507</v>
      </c>
      <c r="E8851" s="160" t="n">
        <v>21009.67</v>
      </c>
      <c r="F8851" s="160" t="n">
        <v>4754.05</v>
      </c>
    </row>
    <row r="8852">
      <c r="A8852" s="104" t="inlineStr">
        <is>
          <t>2025/26</t>
        </is>
      </c>
      <c r="B8852" s="104" t="inlineStr">
        <is>
          <t>HC-093</t>
        </is>
      </c>
      <c r="C8852" s="104" t="inlineStr">
        <is>
          <t>P033</t>
        </is>
      </c>
      <c r="D8852" s="159" t="n">
        <v>5458</v>
      </c>
      <c r="E8852" s="160" t="n">
        <v>17629.89</v>
      </c>
      <c r="F8852" s="160" t="n">
        <v>4559.92</v>
      </c>
    </row>
    <row r="8853">
      <c r="A8853" s="104" t="inlineStr">
        <is>
          <t>2025/26</t>
        </is>
      </c>
      <c r="B8853" s="104" t="inlineStr">
        <is>
          <t>HC-093</t>
        </is>
      </c>
      <c r="C8853" s="104" t="inlineStr">
        <is>
          <t>P034</t>
        </is>
      </c>
      <c r="D8853" s="159" t="n">
        <v>3736</v>
      </c>
      <c r="E8853" s="160" t="n">
        <v>16319.7</v>
      </c>
      <c r="F8853" s="160" t="n">
        <v>5099.05</v>
      </c>
    </row>
    <row r="8854">
      <c r="A8854" s="104" t="inlineStr">
        <is>
          <t>2025/26</t>
        </is>
      </c>
      <c r="B8854" s="104" t="inlineStr">
        <is>
          <t>HC-093</t>
        </is>
      </c>
      <c r="C8854" s="104" t="inlineStr">
        <is>
          <t>P035</t>
        </is>
      </c>
      <c r="D8854" s="159" t="n">
        <v>5403</v>
      </c>
      <c r="E8854" s="160" t="n">
        <v>20024.82</v>
      </c>
      <c r="F8854" s="160" t="n">
        <v>5609.87</v>
      </c>
    </row>
    <row r="8855">
      <c r="A8855" s="104" t="inlineStr">
        <is>
          <t>2025/26</t>
        </is>
      </c>
      <c r="B8855" s="104" t="inlineStr">
        <is>
          <t>HC-093</t>
        </is>
      </c>
      <c r="C8855" s="104" t="inlineStr">
        <is>
          <t>P036</t>
        </is>
      </c>
      <c r="D8855" s="159" t="n">
        <v>4020</v>
      </c>
      <c r="E8855" s="160" t="n">
        <v>16040.56</v>
      </c>
      <c r="F8855" s="160" t="n">
        <v>4666.3</v>
      </c>
    </row>
    <row r="8856">
      <c r="A8856" s="104" t="inlineStr">
        <is>
          <t>2025/26</t>
        </is>
      </c>
      <c r="B8856" s="104" t="inlineStr">
        <is>
          <t>HC-093</t>
        </is>
      </c>
      <c r="C8856" s="104" t="inlineStr">
        <is>
          <t>P037</t>
        </is>
      </c>
      <c r="D8856" s="159" t="n">
        <v>5944</v>
      </c>
      <c r="E8856" s="160" t="n">
        <v>21461.65</v>
      </c>
      <c r="F8856" s="160" t="n">
        <v>7170.17</v>
      </c>
    </row>
    <row r="8857">
      <c r="A8857" s="104" t="inlineStr">
        <is>
          <t>2025/26</t>
        </is>
      </c>
      <c r="B8857" s="104" t="inlineStr">
        <is>
          <t>HC-093</t>
        </is>
      </c>
      <c r="C8857" s="104" t="inlineStr">
        <is>
          <t>P038</t>
        </is>
      </c>
      <c r="D8857" s="159" t="n">
        <v>2967</v>
      </c>
      <c r="E8857" s="160" t="n">
        <v>19454.91</v>
      </c>
      <c r="F8857" s="160" t="n">
        <v>6290.16</v>
      </c>
    </row>
    <row r="8858">
      <c r="A8858" s="104" t="inlineStr">
        <is>
          <t>2025/26</t>
        </is>
      </c>
      <c r="B8858" s="104" t="inlineStr">
        <is>
          <t>HC-093</t>
        </is>
      </c>
      <c r="C8858" s="104" t="inlineStr">
        <is>
          <t>P039</t>
        </is>
      </c>
      <c r="D8858" s="159" t="n">
        <v>3157</v>
      </c>
      <c r="E8858" s="160" t="n">
        <v>20690.2</v>
      </c>
      <c r="F8858" s="160" t="n">
        <v>6911.56</v>
      </c>
    </row>
    <row r="8859">
      <c r="A8859" s="104" t="inlineStr">
        <is>
          <t>2025/26</t>
        </is>
      </c>
      <c r="B8859" s="104" t="inlineStr">
        <is>
          <t>HC-093</t>
        </is>
      </c>
      <c r="C8859" s="104" t="inlineStr">
        <is>
          <t>P040</t>
        </is>
      </c>
      <c r="D8859" s="159" t="n">
        <v>1107</v>
      </c>
      <c r="E8859" s="160" t="n">
        <v>8834.709999999999</v>
      </c>
      <c r="F8859" s="160" t="n">
        <v>2854.73</v>
      </c>
    </row>
    <row r="8860">
      <c r="A8860" s="104" t="inlineStr">
        <is>
          <t>2025/26</t>
        </is>
      </c>
      <c r="B8860" s="104" t="inlineStr">
        <is>
          <t>HC-093</t>
        </is>
      </c>
      <c r="C8860" s="104" t="inlineStr">
        <is>
          <t>P041</t>
        </is>
      </c>
      <c r="D8860" s="159" t="n">
        <v>611</v>
      </c>
      <c r="E8860" s="160" t="n">
        <v>6904.88</v>
      </c>
      <c r="F8860" s="160" t="n">
        <v>2678.27</v>
      </c>
    </row>
    <row r="8861">
      <c r="A8861" s="104" t="inlineStr">
        <is>
          <t>2025/26</t>
        </is>
      </c>
      <c r="B8861" s="104" t="inlineStr">
        <is>
          <t>HC-093</t>
        </is>
      </c>
      <c r="C8861" s="104" t="inlineStr">
        <is>
          <t>P042</t>
        </is>
      </c>
      <c r="D8861" s="159" t="n">
        <v>1070</v>
      </c>
      <c r="E8861" s="160" t="n">
        <v>4473.63</v>
      </c>
      <c r="F8861" s="160" t="n">
        <v>1108.36</v>
      </c>
    </row>
    <row r="8862">
      <c r="A8862" s="104" t="inlineStr">
        <is>
          <t>2025/26</t>
        </is>
      </c>
      <c r="B8862" s="104" t="inlineStr">
        <is>
          <t>HC-094</t>
        </is>
      </c>
      <c r="C8862" s="104" t="inlineStr">
        <is>
          <t>P001</t>
        </is>
      </c>
      <c r="D8862" s="159" t="n">
        <v>3665</v>
      </c>
      <c r="E8862" s="160" t="n">
        <v>34466.48</v>
      </c>
      <c r="F8862" s="160" t="n">
        <v>12273.3</v>
      </c>
    </row>
    <row r="8863">
      <c r="A8863" s="104" t="inlineStr">
        <is>
          <t>2025/26</t>
        </is>
      </c>
      <c r="B8863" s="104" t="inlineStr">
        <is>
          <t>HC-094</t>
        </is>
      </c>
      <c r="C8863" s="104" t="inlineStr">
        <is>
          <t>P002</t>
        </is>
      </c>
      <c r="D8863" s="159" t="n">
        <v>5473</v>
      </c>
      <c r="E8863" s="160" t="n">
        <v>59804.08</v>
      </c>
      <c r="F8863" s="160" t="n">
        <v>22589.57</v>
      </c>
    </row>
    <row r="8864">
      <c r="A8864" s="104" t="inlineStr">
        <is>
          <t>2025/26</t>
        </is>
      </c>
      <c r="B8864" s="104" t="inlineStr">
        <is>
          <t>HC-094</t>
        </is>
      </c>
      <c r="C8864" s="104" t="inlineStr">
        <is>
          <t>P003</t>
        </is>
      </c>
      <c r="D8864" s="159" t="n">
        <v>7374</v>
      </c>
      <c r="E8864" s="160" t="n">
        <v>51832.12</v>
      </c>
      <c r="F8864" s="160" t="n">
        <v>17339.01</v>
      </c>
    </row>
    <row r="8865">
      <c r="A8865" s="104" t="inlineStr">
        <is>
          <t>2025/26</t>
        </is>
      </c>
      <c r="B8865" s="104" t="inlineStr">
        <is>
          <t>HC-094</t>
        </is>
      </c>
      <c r="C8865" s="104" t="inlineStr">
        <is>
          <t>P004</t>
        </is>
      </c>
      <c r="D8865" s="159" t="n">
        <v>3193</v>
      </c>
      <c r="E8865" s="160" t="n">
        <v>26078.56</v>
      </c>
      <c r="F8865" s="160" t="n">
        <v>8442.43</v>
      </c>
    </row>
    <row r="8866">
      <c r="A8866" s="104" t="inlineStr">
        <is>
          <t>2025/26</t>
        </is>
      </c>
      <c r="B8866" s="104" t="inlineStr">
        <is>
          <t>HC-094</t>
        </is>
      </c>
      <c r="C8866" s="104" t="inlineStr">
        <is>
          <t>P005</t>
        </is>
      </c>
      <c r="D8866" s="159" t="n">
        <v>7419</v>
      </c>
      <c r="E8866" s="160" t="n">
        <v>57803.87</v>
      </c>
      <c r="F8866" s="160" t="n">
        <v>18090.61</v>
      </c>
    </row>
    <row r="8867">
      <c r="A8867" s="104" t="inlineStr">
        <is>
          <t>2025/26</t>
        </is>
      </c>
      <c r="B8867" s="104" t="inlineStr">
        <is>
          <t>HC-094</t>
        </is>
      </c>
      <c r="C8867" s="104" t="inlineStr">
        <is>
          <t>P006</t>
        </is>
      </c>
      <c r="D8867" s="159" t="n">
        <v>6775</v>
      </c>
      <c r="E8867" s="160" t="n">
        <v>57269.47</v>
      </c>
      <c r="F8867" s="160" t="n">
        <v>16687.54</v>
      </c>
    </row>
    <row r="8868">
      <c r="A8868" s="104" t="inlineStr">
        <is>
          <t>2025/26</t>
        </is>
      </c>
      <c r="B8868" s="104" t="inlineStr">
        <is>
          <t>HC-094</t>
        </is>
      </c>
      <c r="C8868" s="104" t="inlineStr">
        <is>
          <t>P007</t>
        </is>
      </c>
      <c r="D8868" s="159" t="n">
        <v>6596</v>
      </c>
      <c r="E8868" s="160" t="n">
        <v>52000.15</v>
      </c>
      <c r="F8868" s="160" t="n">
        <v>14029.09</v>
      </c>
    </row>
    <row r="8869">
      <c r="A8869" s="104" t="inlineStr">
        <is>
          <t>2025/26</t>
        </is>
      </c>
      <c r="B8869" s="104" t="inlineStr">
        <is>
          <t>HC-094</t>
        </is>
      </c>
      <c r="C8869" s="104" t="inlineStr">
        <is>
          <t>P008</t>
        </is>
      </c>
      <c r="D8869" s="159" t="n">
        <v>5602</v>
      </c>
      <c r="E8869" s="160" t="n">
        <v>43120.93</v>
      </c>
      <c r="F8869" s="160" t="n">
        <v>15821.61</v>
      </c>
    </row>
    <row r="8870">
      <c r="A8870" s="104" t="inlineStr">
        <is>
          <t>2025/26</t>
        </is>
      </c>
      <c r="B8870" s="104" t="inlineStr">
        <is>
          <t>HC-094</t>
        </is>
      </c>
      <c r="C8870" s="104" t="inlineStr">
        <is>
          <t>P009</t>
        </is>
      </c>
      <c r="D8870" s="159" t="n">
        <v>236</v>
      </c>
      <c r="E8870" s="160" t="n">
        <v>3110.6</v>
      </c>
      <c r="F8870" s="160" t="n">
        <v>1264.57</v>
      </c>
    </row>
    <row r="8871">
      <c r="A8871" s="104" t="inlineStr">
        <is>
          <t>2025/26</t>
        </is>
      </c>
      <c r="B8871" s="104" t="inlineStr">
        <is>
          <t>HC-094</t>
        </is>
      </c>
      <c r="C8871" s="104" t="inlineStr">
        <is>
          <t>P010</t>
        </is>
      </c>
      <c r="D8871" s="159" t="n">
        <v>7319</v>
      </c>
      <c r="E8871" s="160" t="n">
        <v>45200.53</v>
      </c>
      <c r="F8871" s="160" t="n">
        <v>14632.6</v>
      </c>
    </row>
    <row r="8872">
      <c r="A8872" s="104" t="inlineStr">
        <is>
          <t>2025/26</t>
        </is>
      </c>
      <c r="B8872" s="104" t="inlineStr">
        <is>
          <t>HC-094</t>
        </is>
      </c>
      <c r="C8872" s="104" t="inlineStr">
        <is>
          <t>P011</t>
        </is>
      </c>
      <c r="D8872" s="159" t="n">
        <v>6931</v>
      </c>
      <c r="E8872" s="160" t="n">
        <v>21064.3</v>
      </c>
      <c r="F8872" s="160" t="n">
        <v>5001.03</v>
      </c>
    </row>
    <row r="8873">
      <c r="A8873" s="104" t="inlineStr">
        <is>
          <t>2025/26</t>
        </is>
      </c>
      <c r="B8873" s="104" t="inlineStr">
        <is>
          <t>HC-094</t>
        </is>
      </c>
      <c r="C8873" s="104" t="inlineStr">
        <is>
          <t>P012</t>
        </is>
      </c>
      <c r="D8873" s="159" t="n">
        <v>7816</v>
      </c>
      <c r="E8873" s="160" t="n">
        <v>30444</v>
      </c>
      <c r="F8873" s="160" t="n">
        <v>9198.68</v>
      </c>
    </row>
    <row r="8874">
      <c r="A8874" s="104" t="inlineStr">
        <is>
          <t>2025/26</t>
        </is>
      </c>
      <c r="B8874" s="104" t="inlineStr">
        <is>
          <t>HC-094</t>
        </is>
      </c>
      <c r="C8874" s="104" t="inlineStr">
        <is>
          <t>P013</t>
        </is>
      </c>
      <c r="D8874" s="159" t="n">
        <v>7883</v>
      </c>
      <c r="E8874" s="160" t="n">
        <v>28458.48</v>
      </c>
      <c r="F8874" s="160" t="n">
        <v>7370.79</v>
      </c>
    </row>
    <row r="8875">
      <c r="A8875" s="104" t="inlineStr">
        <is>
          <t>2025/26</t>
        </is>
      </c>
      <c r="B8875" s="104" t="inlineStr">
        <is>
          <t>HC-094</t>
        </is>
      </c>
      <c r="C8875" s="104" t="inlineStr">
        <is>
          <t>P014</t>
        </is>
      </c>
      <c r="D8875" s="159" t="n">
        <v>8745</v>
      </c>
      <c r="E8875" s="160" t="n">
        <v>35726.76</v>
      </c>
      <c r="F8875" s="160" t="n">
        <v>10023.9</v>
      </c>
    </row>
    <row r="8876">
      <c r="A8876" s="104" t="inlineStr">
        <is>
          <t>2025/26</t>
        </is>
      </c>
      <c r="B8876" s="104" t="inlineStr">
        <is>
          <t>HC-094</t>
        </is>
      </c>
      <c r="C8876" s="104" t="inlineStr">
        <is>
          <t>P015</t>
        </is>
      </c>
      <c r="D8876" s="159" t="n">
        <v>5799</v>
      </c>
      <c r="E8876" s="160" t="n">
        <v>28646.71</v>
      </c>
      <c r="F8876" s="160" t="n">
        <v>9583.34</v>
      </c>
    </row>
    <row r="8877">
      <c r="A8877" s="104" t="inlineStr">
        <is>
          <t>2025/26</t>
        </is>
      </c>
      <c r="B8877" s="104" t="inlineStr">
        <is>
          <t>HC-094</t>
        </is>
      </c>
      <c r="C8877" s="104" t="inlineStr">
        <is>
          <t>P016</t>
        </is>
      </c>
      <c r="D8877" s="159" t="n">
        <v>3124</v>
      </c>
      <c r="E8877" s="160" t="n">
        <v>20183.06</v>
      </c>
      <c r="F8877" s="160" t="n">
        <v>6316.42</v>
      </c>
    </row>
    <row r="8878">
      <c r="A8878" s="104" t="inlineStr">
        <is>
          <t>2025/26</t>
        </is>
      </c>
      <c r="B8878" s="104" t="inlineStr">
        <is>
          <t>HC-094</t>
        </is>
      </c>
      <c r="C8878" s="104" t="inlineStr">
        <is>
          <t>P017</t>
        </is>
      </c>
      <c r="D8878" s="159" t="n">
        <v>2923</v>
      </c>
      <c r="E8878" s="160" t="n">
        <v>20824.86</v>
      </c>
      <c r="F8878" s="160" t="n">
        <v>7192.16</v>
      </c>
    </row>
    <row r="8879">
      <c r="A8879" s="104" t="inlineStr">
        <is>
          <t>2025/26</t>
        </is>
      </c>
      <c r="B8879" s="104" t="inlineStr">
        <is>
          <t>HC-094</t>
        </is>
      </c>
      <c r="C8879" s="104" t="inlineStr">
        <is>
          <t>P018</t>
        </is>
      </c>
      <c r="D8879" s="159" t="n">
        <v>6658</v>
      </c>
      <c r="E8879" s="160" t="n">
        <v>18340.83</v>
      </c>
      <c r="F8879" s="160" t="n">
        <v>3959.09</v>
      </c>
    </row>
    <row r="8880">
      <c r="A8880" s="104" t="inlineStr">
        <is>
          <t>2025/26</t>
        </is>
      </c>
      <c r="B8880" s="104" t="inlineStr">
        <is>
          <t>HC-094</t>
        </is>
      </c>
      <c r="C8880" s="104" t="inlineStr">
        <is>
          <t>P019</t>
        </is>
      </c>
      <c r="D8880" s="159" t="n">
        <v>8641</v>
      </c>
      <c r="E8880" s="160" t="n">
        <v>22986.84</v>
      </c>
      <c r="F8880" s="160" t="n">
        <v>5954.29</v>
      </c>
    </row>
    <row r="8881">
      <c r="A8881" s="104" t="inlineStr">
        <is>
          <t>2025/26</t>
        </is>
      </c>
      <c r="B8881" s="104" t="inlineStr">
        <is>
          <t>HC-094</t>
        </is>
      </c>
      <c r="C8881" s="104" t="inlineStr">
        <is>
          <t>P020</t>
        </is>
      </c>
      <c r="D8881" s="159" t="n">
        <v>5588</v>
      </c>
      <c r="E8881" s="160" t="n">
        <v>14867.08</v>
      </c>
      <c r="F8881" s="160" t="n">
        <v>3850.48</v>
      </c>
    </row>
    <row r="8882">
      <c r="A8882" s="104" t="inlineStr">
        <is>
          <t>2025/26</t>
        </is>
      </c>
      <c r="B8882" s="104" t="inlineStr">
        <is>
          <t>HC-094</t>
        </is>
      </c>
      <c r="C8882" s="104" t="inlineStr">
        <is>
          <t>P021</t>
        </is>
      </c>
      <c r="D8882" s="159" t="n">
        <v>8632</v>
      </c>
      <c r="E8882" s="160" t="n">
        <v>29522.88</v>
      </c>
      <c r="F8882" s="160" t="n">
        <v>8283.68</v>
      </c>
    </row>
    <row r="8883">
      <c r="A8883" s="104" t="inlineStr">
        <is>
          <t>2025/26</t>
        </is>
      </c>
      <c r="B8883" s="104" t="inlineStr">
        <is>
          <t>HC-094</t>
        </is>
      </c>
      <c r="C8883" s="104" t="inlineStr">
        <is>
          <t>P022</t>
        </is>
      </c>
      <c r="D8883" s="159" t="n">
        <v>7610</v>
      </c>
      <c r="E8883" s="160" t="n">
        <v>24578.7</v>
      </c>
      <c r="F8883" s="160" t="n">
        <v>6631.4</v>
      </c>
    </row>
    <row r="8884">
      <c r="A8884" s="104" t="inlineStr">
        <is>
          <t>2025/26</t>
        </is>
      </c>
      <c r="B8884" s="104" t="inlineStr">
        <is>
          <t>HC-094</t>
        </is>
      </c>
      <c r="C8884" s="104" t="inlineStr">
        <is>
          <t>P023</t>
        </is>
      </c>
      <c r="D8884" s="159" t="n">
        <v>7979</v>
      </c>
      <c r="E8884" s="160" t="n">
        <v>16678.46</v>
      </c>
      <c r="F8884" s="160" t="n">
        <v>3240.21</v>
      </c>
    </row>
    <row r="8885">
      <c r="A8885" s="104" t="inlineStr">
        <is>
          <t>2025/26</t>
        </is>
      </c>
      <c r="B8885" s="104" t="inlineStr">
        <is>
          <t>HC-094</t>
        </is>
      </c>
      <c r="C8885" s="104" t="inlineStr">
        <is>
          <t>P024</t>
        </is>
      </c>
      <c r="D8885" s="159" t="n">
        <v>9403</v>
      </c>
      <c r="E8885" s="160" t="n">
        <v>21439.4</v>
      </c>
      <c r="F8885" s="160" t="n">
        <v>4395.48</v>
      </c>
    </row>
    <row r="8886">
      <c r="A8886" s="104" t="inlineStr">
        <is>
          <t>2025/26</t>
        </is>
      </c>
      <c r="B8886" s="104" t="inlineStr">
        <is>
          <t>HC-094</t>
        </is>
      </c>
      <c r="C8886" s="104" t="inlineStr">
        <is>
          <t>P025</t>
        </is>
      </c>
      <c r="D8886" s="159" t="n">
        <v>7652</v>
      </c>
      <c r="E8886" s="160" t="n">
        <v>30528.84</v>
      </c>
      <c r="F8886" s="160" t="n">
        <v>11202.08</v>
      </c>
    </row>
    <row r="8887">
      <c r="A8887" s="104" t="inlineStr">
        <is>
          <t>2025/26</t>
        </is>
      </c>
      <c r="B8887" s="104" t="inlineStr">
        <is>
          <t>HC-094</t>
        </is>
      </c>
      <c r="C8887" s="104" t="inlineStr">
        <is>
          <t>P026</t>
        </is>
      </c>
      <c r="D8887" s="159" t="n">
        <v>4576</v>
      </c>
      <c r="E8887" s="160" t="n">
        <v>21299.77</v>
      </c>
      <c r="F8887" s="160" t="n">
        <v>6895.04</v>
      </c>
    </row>
    <row r="8888">
      <c r="A8888" s="104" t="inlineStr">
        <is>
          <t>2025/26</t>
        </is>
      </c>
      <c r="B8888" s="104" t="inlineStr">
        <is>
          <t>HC-094</t>
        </is>
      </c>
      <c r="C8888" s="104" t="inlineStr">
        <is>
          <t>P027</t>
        </is>
      </c>
      <c r="D8888" s="159" t="n">
        <v>3755</v>
      </c>
      <c r="E8888" s="160" t="n">
        <v>17479.43</v>
      </c>
      <c r="F8888" s="160" t="n">
        <v>5658.62</v>
      </c>
    </row>
    <row r="8889">
      <c r="A8889" s="104" t="inlineStr">
        <is>
          <t>2025/26</t>
        </is>
      </c>
      <c r="B8889" s="104" t="inlineStr">
        <is>
          <t>HC-094</t>
        </is>
      </c>
      <c r="C8889" s="104" t="inlineStr">
        <is>
          <t>P028</t>
        </is>
      </c>
      <c r="D8889" s="159" t="n">
        <v>5243</v>
      </c>
      <c r="E8889" s="160" t="n">
        <v>25899.57</v>
      </c>
      <c r="F8889" s="160" t="n">
        <v>8943.389999999999</v>
      </c>
    </row>
    <row r="8890">
      <c r="A8890" s="104" t="inlineStr">
        <is>
          <t>2025/26</t>
        </is>
      </c>
      <c r="B8890" s="104" t="inlineStr">
        <is>
          <t>HC-094</t>
        </is>
      </c>
      <c r="C8890" s="104" t="inlineStr">
        <is>
          <t>P029</t>
        </is>
      </c>
      <c r="D8890" s="159" t="n">
        <v>13467</v>
      </c>
      <c r="E8890" s="160" t="n">
        <v>26862.95</v>
      </c>
      <c r="F8890" s="160" t="n">
        <v>4058.47</v>
      </c>
    </row>
    <row r="8891">
      <c r="A8891" s="104" t="inlineStr">
        <is>
          <t>2025/26</t>
        </is>
      </c>
      <c r="B8891" s="104" t="inlineStr">
        <is>
          <t>HC-094</t>
        </is>
      </c>
      <c r="C8891" s="104" t="inlineStr">
        <is>
          <t>P030</t>
        </is>
      </c>
      <c r="D8891" s="159" t="n">
        <v>7032</v>
      </c>
      <c r="E8891" s="160" t="n">
        <v>22042.86</v>
      </c>
      <c r="F8891" s="160" t="n">
        <v>4282</v>
      </c>
    </row>
    <row r="8892">
      <c r="A8892" s="104" t="inlineStr">
        <is>
          <t>2025/26</t>
        </is>
      </c>
      <c r="B8892" s="104" t="inlineStr">
        <is>
          <t>HC-094</t>
        </is>
      </c>
      <c r="C8892" s="104" t="inlineStr">
        <is>
          <t>P031</t>
        </is>
      </c>
      <c r="D8892" s="159" t="n">
        <v>3370</v>
      </c>
      <c r="E8892" s="160" t="n">
        <v>17604.33</v>
      </c>
      <c r="F8892" s="160" t="n">
        <v>5319.73</v>
      </c>
    </row>
    <row r="8893">
      <c r="A8893" s="104" t="inlineStr">
        <is>
          <t>2025/26</t>
        </is>
      </c>
      <c r="B8893" s="104" t="inlineStr">
        <is>
          <t>HC-094</t>
        </is>
      </c>
      <c r="C8893" s="104" t="inlineStr">
        <is>
          <t>P032</t>
        </is>
      </c>
      <c r="D8893" s="159" t="n">
        <v>4303</v>
      </c>
      <c r="E8893" s="160" t="n">
        <v>10624.42</v>
      </c>
      <c r="F8893" s="160" t="n">
        <v>2407.69</v>
      </c>
    </row>
    <row r="8894">
      <c r="A8894" s="104" t="inlineStr">
        <is>
          <t>2025/26</t>
        </is>
      </c>
      <c r="B8894" s="104" t="inlineStr">
        <is>
          <t>HC-094</t>
        </is>
      </c>
      <c r="C8894" s="104" t="inlineStr">
        <is>
          <t>P033</t>
        </is>
      </c>
      <c r="D8894" s="159" t="n">
        <v>2803</v>
      </c>
      <c r="E8894" s="160" t="n">
        <v>9057.280000000001</v>
      </c>
      <c r="F8894" s="160" t="n">
        <v>2345.68</v>
      </c>
    </row>
    <row r="8895">
      <c r="A8895" s="104" t="inlineStr">
        <is>
          <t>2025/26</t>
        </is>
      </c>
      <c r="B8895" s="104" t="inlineStr">
        <is>
          <t>HC-094</t>
        </is>
      </c>
      <c r="C8895" s="104" t="inlineStr">
        <is>
          <t>P034</t>
        </is>
      </c>
      <c r="D8895" s="159" t="n">
        <v>1895</v>
      </c>
      <c r="E8895" s="160" t="n">
        <v>8282.559999999999</v>
      </c>
      <c r="F8895" s="160" t="n">
        <v>2592.27</v>
      </c>
    </row>
    <row r="8896">
      <c r="A8896" s="104" t="inlineStr">
        <is>
          <t>2025/26</t>
        </is>
      </c>
      <c r="B8896" s="104" t="inlineStr">
        <is>
          <t>HC-094</t>
        </is>
      </c>
      <c r="C8896" s="104" t="inlineStr">
        <is>
          <t>P035</t>
        </is>
      </c>
      <c r="D8896" s="159" t="n">
        <v>2496</v>
      </c>
      <c r="E8896" s="160" t="n">
        <v>9251.16</v>
      </c>
      <c r="F8896" s="160" t="n">
        <v>2595.65</v>
      </c>
    </row>
    <row r="8897">
      <c r="A8897" s="104" t="inlineStr">
        <is>
          <t>2025/26</t>
        </is>
      </c>
      <c r="B8897" s="104" t="inlineStr">
        <is>
          <t>HC-094</t>
        </is>
      </c>
      <c r="C8897" s="104" t="inlineStr">
        <is>
          <t>P036</t>
        </is>
      </c>
      <c r="D8897" s="159" t="n">
        <v>2010</v>
      </c>
      <c r="E8897" s="160" t="n">
        <v>8018.19</v>
      </c>
      <c r="F8897" s="160" t="n">
        <v>2336.3</v>
      </c>
    </row>
    <row r="8898">
      <c r="A8898" s="104" t="inlineStr">
        <is>
          <t>2025/26</t>
        </is>
      </c>
      <c r="B8898" s="104" t="inlineStr">
        <is>
          <t>HC-094</t>
        </is>
      </c>
      <c r="C8898" s="104" t="inlineStr">
        <is>
          <t>P037</t>
        </is>
      </c>
      <c r="D8898" s="159" t="n">
        <v>3076</v>
      </c>
      <c r="E8898" s="160" t="n">
        <v>11107.41</v>
      </c>
      <c r="F8898" s="160" t="n">
        <v>3716.44</v>
      </c>
    </row>
    <row r="8899">
      <c r="A8899" s="104" t="inlineStr">
        <is>
          <t>2025/26</t>
        </is>
      </c>
      <c r="B8899" s="104" t="inlineStr">
        <is>
          <t>HC-094</t>
        </is>
      </c>
      <c r="C8899" s="104" t="inlineStr">
        <is>
          <t>P038</t>
        </is>
      </c>
      <c r="D8899" s="159" t="n">
        <v>1416</v>
      </c>
      <c r="E8899" s="160" t="n">
        <v>9274.65</v>
      </c>
      <c r="F8899" s="160" t="n">
        <v>3002.75</v>
      </c>
    </row>
    <row r="8900">
      <c r="A8900" s="104" t="inlineStr">
        <is>
          <t>2025/26</t>
        </is>
      </c>
      <c r="B8900" s="104" t="inlineStr">
        <is>
          <t>HC-094</t>
        </is>
      </c>
      <c r="C8900" s="104" t="inlineStr">
        <is>
          <t>P039</t>
        </is>
      </c>
      <c r="D8900" s="159" t="n">
        <v>1586</v>
      </c>
      <c r="E8900" s="160" t="n">
        <v>10397.19</v>
      </c>
      <c r="F8900" s="160" t="n">
        <v>3478.3</v>
      </c>
    </row>
    <row r="8901">
      <c r="A8901" s="104" t="inlineStr">
        <is>
          <t>2025/26</t>
        </is>
      </c>
      <c r="B8901" s="104" t="inlineStr">
        <is>
          <t>HC-094</t>
        </is>
      </c>
      <c r="C8901" s="104" t="inlineStr">
        <is>
          <t>P040</t>
        </is>
      </c>
      <c r="D8901" s="159" t="n">
        <v>596</v>
      </c>
      <c r="E8901" s="160" t="n">
        <v>4753.8</v>
      </c>
      <c r="F8901" s="160" t="n">
        <v>1538.45</v>
      </c>
    </row>
    <row r="8902">
      <c r="A8902" s="104" t="inlineStr">
        <is>
          <t>2025/26</t>
        </is>
      </c>
      <c r="B8902" s="104" t="inlineStr">
        <is>
          <t>HC-094</t>
        </is>
      </c>
      <c r="C8902" s="104" t="inlineStr">
        <is>
          <t>P041</t>
        </is>
      </c>
      <c r="D8902" s="159" t="n">
        <v>278</v>
      </c>
      <c r="E8902" s="160" t="n">
        <v>3136.38</v>
      </c>
      <c r="F8902" s="160" t="n">
        <v>1218.98</v>
      </c>
    </row>
    <row r="8903">
      <c r="A8903" s="104" t="inlineStr">
        <is>
          <t>2025/26</t>
        </is>
      </c>
      <c r="B8903" s="104" t="inlineStr">
        <is>
          <t>HC-094</t>
        </is>
      </c>
      <c r="C8903" s="104" t="inlineStr">
        <is>
          <t>P042</t>
        </is>
      </c>
      <c r="D8903" s="159" t="n">
        <v>534</v>
      </c>
      <c r="E8903" s="160" t="n">
        <v>2234.34</v>
      </c>
      <c r="F8903" s="160" t="n">
        <v>554.8200000000001</v>
      </c>
    </row>
    <row r="8904">
      <c r="A8904" s="104" t="inlineStr">
        <is>
          <t>2025/26</t>
        </is>
      </c>
      <c r="B8904" s="104" t="inlineStr">
        <is>
          <t>HC-095</t>
        </is>
      </c>
      <c r="C8904" s="104" t="inlineStr">
        <is>
          <t>P001</t>
        </is>
      </c>
      <c r="D8904" s="159" t="n">
        <v>4880</v>
      </c>
      <c r="E8904" s="160" t="n">
        <v>45900.09</v>
      </c>
      <c r="F8904" s="160" t="n">
        <v>16372.97</v>
      </c>
    </row>
    <row r="8905">
      <c r="A8905" s="104" t="inlineStr">
        <is>
          <t>2025/26</t>
        </is>
      </c>
      <c r="B8905" s="104" t="inlineStr">
        <is>
          <t>HC-095</t>
        </is>
      </c>
      <c r="C8905" s="104" t="inlineStr">
        <is>
          <t>P002</t>
        </is>
      </c>
      <c r="D8905" s="159" t="n">
        <v>6798</v>
      </c>
      <c r="E8905" s="160" t="n">
        <v>74272.25</v>
      </c>
      <c r="F8905" s="160" t="n">
        <v>28099.46</v>
      </c>
    </row>
    <row r="8906">
      <c r="A8906" s="104" t="inlineStr">
        <is>
          <t>2025/26</t>
        </is>
      </c>
      <c r="B8906" s="104" t="inlineStr">
        <is>
          <t>HC-095</t>
        </is>
      </c>
      <c r="C8906" s="104" t="inlineStr">
        <is>
          <t>P003</t>
        </is>
      </c>
      <c r="D8906" s="159" t="n">
        <v>9451</v>
      </c>
      <c r="E8906" s="160" t="n">
        <v>66445.8</v>
      </c>
      <c r="F8906" s="160" t="n">
        <v>22266.2</v>
      </c>
    </row>
    <row r="8907">
      <c r="A8907" s="104" t="inlineStr">
        <is>
          <t>2025/26</t>
        </is>
      </c>
      <c r="B8907" s="104" t="inlineStr">
        <is>
          <t>HC-095</t>
        </is>
      </c>
      <c r="C8907" s="104" t="inlineStr">
        <is>
          <t>P004</t>
        </is>
      </c>
      <c r="D8907" s="159" t="n">
        <v>4124</v>
      </c>
      <c r="E8907" s="160" t="n">
        <v>33695.99</v>
      </c>
      <c r="F8907" s="160" t="n">
        <v>10927.31</v>
      </c>
    </row>
    <row r="8908">
      <c r="A8908" s="104" t="inlineStr">
        <is>
          <t>2025/26</t>
        </is>
      </c>
      <c r="B8908" s="104" t="inlineStr">
        <is>
          <t>HC-095</t>
        </is>
      </c>
      <c r="C8908" s="104" t="inlineStr">
        <is>
          <t>P005</t>
        </is>
      </c>
      <c r="D8908" s="159" t="n">
        <v>8941</v>
      </c>
      <c r="E8908" s="160" t="n">
        <v>69649.75</v>
      </c>
      <c r="F8908" s="160" t="n">
        <v>21834.89</v>
      </c>
    </row>
    <row r="8909">
      <c r="A8909" s="104" t="inlineStr">
        <is>
          <t>2025/26</t>
        </is>
      </c>
      <c r="B8909" s="104" t="inlineStr">
        <is>
          <t>HC-095</t>
        </is>
      </c>
      <c r="C8909" s="104" t="inlineStr">
        <is>
          <t>P006</t>
        </is>
      </c>
      <c r="D8909" s="159" t="n">
        <v>8661</v>
      </c>
      <c r="E8909" s="160" t="n">
        <v>73232.32000000001</v>
      </c>
      <c r="F8909" s="160" t="n">
        <v>21374.15</v>
      </c>
    </row>
    <row r="8910">
      <c r="A8910" s="104" t="inlineStr">
        <is>
          <t>2025/26</t>
        </is>
      </c>
      <c r="B8910" s="104" t="inlineStr">
        <is>
          <t>HC-095</t>
        </is>
      </c>
      <c r="C8910" s="104" t="inlineStr">
        <is>
          <t>P007</t>
        </is>
      </c>
      <c r="D8910" s="159" t="n">
        <v>8455</v>
      </c>
      <c r="E8910" s="160" t="n">
        <v>66673.11</v>
      </c>
      <c r="F8910" s="160" t="n">
        <v>18020.77</v>
      </c>
    </row>
    <row r="8911">
      <c r="A8911" s="104" t="inlineStr">
        <is>
          <t>2025/26</t>
        </is>
      </c>
      <c r="B8911" s="104" t="inlineStr">
        <is>
          <t>HC-095</t>
        </is>
      </c>
      <c r="C8911" s="104" t="inlineStr">
        <is>
          <t>P008</t>
        </is>
      </c>
      <c r="D8911" s="159" t="n">
        <v>7281</v>
      </c>
      <c r="E8911" s="160" t="n">
        <v>56029.43</v>
      </c>
      <c r="F8911" s="160" t="n">
        <v>20591.77</v>
      </c>
    </row>
    <row r="8912">
      <c r="A8912" s="104" t="inlineStr">
        <is>
          <t>2025/26</t>
        </is>
      </c>
      <c r="B8912" s="104" t="inlineStr">
        <is>
          <t>HC-095</t>
        </is>
      </c>
      <c r="C8912" s="104" t="inlineStr">
        <is>
          <t>P010</t>
        </is>
      </c>
      <c r="D8912" s="159" t="n">
        <v>9557</v>
      </c>
      <c r="E8912" s="160" t="n">
        <v>59023.11</v>
      </c>
      <c r="F8912" s="160" t="n">
        <v>19138.04</v>
      </c>
    </row>
    <row r="8913">
      <c r="A8913" s="104" t="inlineStr">
        <is>
          <t>2025/26</t>
        </is>
      </c>
      <c r="B8913" s="104" t="inlineStr">
        <is>
          <t>HC-095</t>
        </is>
      </c>
      <c r="C8913" s="104" t="inlineStr">
        <is>
          <t>P011</t>
        </is>
      </c>
      <c r="D8913" s="159" t="n">
        <v>8930</v>
      </c>
      <c r="E8913" s="160" t="n">
        <v>27151.63</v>
      </c>
      <c r="F8913" s="160" t="n">
        <v>6456.57</v>
      </c>
    </row>
    <row r="8914">
      <c r="A8914" s="104" t="inlineStr">
        <is>
          <t>2025/26</t>
        </is>
      </c>
      <c r="B8914" s="104" t="inlineStr">
        <is>
          <t>HC-095</t>
        </is>
      </c>
      <c r="C8914" s="104" t="inlineStr">
        <is>
          <t>P012</t>
        </is>
      </c>
      <c r="D8914" s="159" t="n">
        <v>10009</v>
      </c>
      <c r="E8914" s="160" t="n">
        <v>38980.82</v>
      </c>
      <c r="F8914" s="160" t="n">
        <v>11797.43</v>
      </c>
    </row>
    <row r="8915">
      <c r="A8915" s="104" t="inlineStr">
        <is>
          <t>2025/26</t>
        </is>
      </c>
      <c r="B8915" s="104" t="inlineStr">
        <is>
          <t>HC-095</t>
        </is>
      </c>
      <c r="C8915" s="104" t="inlineStr">
        <is>
          <t>P013</t>
        </is>
      </c>
      <c r="D8915" s="159" t="n">
        <v>10292</v>
      </c>
      <c r="E8915" s="160" t="n">
        <v>37154.27</v>
      </c>
      <c r="F8915" s="160" t="n">
        <v>9640.02</v>
      </c>
    </row>
    <row r="8916">
      <c r="A8916" s="104" t="inlineStr">
        <is>
          <t>2025/26</t>
        </is>
      </c>
      <c r="B8916" s="104" t="inlineStr">
        <is>
          <t>HC-095</t>
        </is>
      </c>
      <c r="C8916" s="104" t="inlineStr">
        <is>
          <t>P014</t>
        </is>
      </c>
      <c r="D8916" s="159" t="n">
        <v>10819</v>
      </c>
      <c r="E8916" s="160" t="n">
        <v>44189.27</v>
      </c>
      <c r="F8916" s="160" t="n">
        <v>12420.5</v>
      </c>
    </row>
    <row r="8917">
      <c r="A8917" s="104" t="inlineStr">
        <is>
          <t>2025/26</t>
        </is>
      </c>
      <c r="B8917" s="104" t="inlineStr">
        <is>
          <t>HC-095</t>
        </is>
      </c>
      <c r="C8917" s="104" t="inlineStr">
        <is>
          <t>P015</t>
        </is>
      </c>
      <c r="D8917" s="159" t="n">
        <v>7369</v>
      </c>
      <c r="E8917" s="160" t="n">
        <v>36413.82</v>
      </c>
      <c r="F8917" s="160" t="n">
        <v>12203.29</v>
      </c>
    </row>
    <row r="8918">
      <c r="A8918" s="104" t="inlineStr">
        <is>
          <t>2025/26</t>
        </is>
      </c>
      <c r="B8918" s="104" t="inlineStr">
        <is>
          <t>HC-095</t>
        </is>
      </c>
      <c r="C8918" s="104" t="inlineStr">
        <is>
          <t>P016</t>
        </is>
      </c>
      <c r="D8918" s="159" t="n">
        <v>4154</v>
      </c>
      <c r="E8918" s="160" t="n">
        <v>26838.13</v>
      </c>
      <c r="F8918" s="160" t="n">
        <v>8412.75</v>
      </c>
    </row>
    <row r="8919">
      <c r="A8919" s="104" t="inlineStr">
        <is>
          <t>2025/26</t>
        </is>
      </c>
      <c r="B8919" s="104" t="inlineStr">
        <is>
          <t>HC-095</t>
        </is>
      </c>
      <c r="C8919" s="104" t="inlineStr">
        <is>
          <t>P017</t>
        </is>
      </c>
      <c r="D8919" s="159" t="n">
        <v>3530</v>
      </c>
      <c r="E8919" s="160" t="n">
        <v>25148.85</v>
      </c>
      <c r="F8919" s="160" t="n">
        <v>8697.34</v>
      </c>
    </row>
    <row r="8920">
      <c r="A8920" s="104" t="inlineStr">
        <is>
          <t>2025/26</t>
        </is>
      </c>
      <c r="B8920" s="104" t="inlineStr">
        <is>
          <t>HC-095</t>
        </is>
      </c>
      <c r="C8920" s="104" t="inlineStr">
        <is>
          <t>P018</t>
        </is>
      </c>
      <c r="D8920" s="159" t="n">
        <v>8466</v>
      </c>
      <c r="E8920" s="160" t="n">
        <v>23323.37</v>
      </c>
      <c r="F8920" s="160" t="n">
        <v>5041.59</v>
      </c>
    </row>
    <row r="8921">
      <c r="A8921" s="104" t="inlineStr">
        <is>
          <t>2025/26</t>
        </is>
      </c>
      <c r="B8921" s="104" t="inlineStr">
        <is>
          <t>HC-095</t>
        </is>
      </c>
      <c r="C8921" s="104" t="inlineStr">
        <is>
          <t>P019</t>
        </is>
      </c>
      <c r="D8921" s="159" t="n">
        <v>10739</v>
      </c>
      <c r="E8921" s="160" t="n">
        <v>28566.19</v>
      </c>
      <c r="F8921" s="160" t="n">
        <v>7409.74</v>
      </c>
    </row>
    <row r="8922">
      <c r="A8922" s="104" t="inlineStr">
        <is>
          <t>2025/26</t>
        </is>
      </c>
      <c r="B8922" s="104" t="inlineStr">
        <is>
          <t>HC-095</t>
        </is>
      </c>
      <c r="C8922" s="104" t="inlineStr">
        <is>
          <t>P020</t>
        </is>
      </c>
      <c r="D8922" s="159" t="n">
        <v>7151</v>
      </c>
      <c r="E8922" s="160" t="n">
        <v>19022.06</v>
      </c>
      <c r="F8922" s="160" t="n">
        <v>4933.76</v>
      </c>
    </row>
    <row r="8923">
      <c r="A8923" s="104" t="inlineStr">
        <is>
          <t>2025/26</t>
        </is>
      </c>
      <c r="B8923" s="104" t="inlineStr">
        <is>
          <t>HC-095</t>
        </is>
      </c>
      <c r="C8923" s="104" t="inlineStr">
        <is>
          <t>P021</t>
        </is>
      </c>
      <c r="D8923" s="159" t="n">
        <v>11315</v>
      </c>
      <c r="E8923" s="160" t="n">
        <v>38695.61</v>
      </c>
      <c r="F8923" s="160" t="n">
        <v>10874.53</v>
      </c>
    </row>
    <row r="8924">
      <c r="A8924" s="104" t="inlineStr">
        <is>
          <t>2025/26</t>
        </is>
      </c>
      <c r="B8924" s="104" t="inlineStr">
        <is>
          <t>HC-095</t>
        </is>
      </c>
      <c r="C8924" s="104" t="inlineStr">
        <is>
          <t>P022</t>
        </is>
      </c>
      <c r="D8924" s="159" t="n">
        <v>9122</v>
      </c>
      <c r="E8924" s="160" t="n">
        <v>29464.81</v>
      </c>
      <c r="F8924" s="160" t="n">
        <v>7962.11</v>
      </c>
    </row>
    <row r="8925">
      <c r="A8925" s="104" t="inlineStr">
        <is>
          <t>2025/26</t>
        </is>
      </c>
      <c r="B8925" s="104" t="inlineStr">
        <is>
          <t>HC-095</t>
        </is>
      </c>
      <c r="C8925" s="104" t="inlineStr">
        <is>
          <t>P023</t>
        </is>
      </c>
      <c r="D8925" s="159" t="n">
        <v>10514</v>
      </c>
      <c r="E8925" s="160" t="n">
        <v>21973.94</v>
      </c>
      <c r="F8925" s="160" t="n">
        <v>4275.73</v>
      </c>
    </row>
    <row r="8926">
      <c r="A8926" s="104" t="inlineStr">
        <is>
          <t>2025/26</t>
        </is>
      </c>
      <c r="B8926" s="104" t="inlineStr">
        <is>
          <t>HC-095</t>
        </is>
      </c>
      <c r="C8926" s="104" t="inlineStr">
        <is>
          <t>P024</t>
        </is>
      </c>
      <c r="D8926" s="159" t="n">
        <v>11658</v>
      </c>
      <c r="E8926" s="160" t="n">
        <v>26577.87</v>
      </c>
      <c r="F8926" s="160" t="n">
        <v>5458.9</v>
      </c>
    </row>
    <row r="8927">
      <c r="A8927" s="104" t="inlineStr">
        <is>
          <t>2025/26</t>
        </is>
      </c>
      <c r="B8927" s="104" t="inlineStr">
        <is>
          <t>HC-095</t>
        </is>
      </c>
      <c r="C8927" s="104" t="inlineStr">
        <is>
          <t>P025</t>
        </is>
      </c>
      <c r="D8927" s="159" t="n">
        <v>9660</v>
      </c>
      <c r="E8927" s="160" t="n">
        <v>38543.9</v>
      </c>
      <c r="F8927" s="160" t="n">
        <v>14166.44</v>
      </c>
    </row>
    <row r="8928">
      <c r="A8928" s="104" t="inlineStr">
        <is>
          <t>2025/26</t>
        </is>
      </c>
      <c r="B8928" s="104" t="inlineStr">
        <is>
          <t>HC-095</t>
        </is>
      </c>
      <c r="C8928" s="104" t="inlineStr">
        <is>
          <t>P026</t>
        </is>
      </c>
      <c r="D8928" s="159" t="n">
        <v>5601</v>
      </c>
      <c r="E8928" s="160" t="n">
        <v>26071.42</v>
      </c>
      <c r="F8928" s="160" t="n">
        <v>8456.15</v>
      </c>
    </row>
    <row r="8929">
      <c r="A8929" s="104" t="inlineStr">
        <is>
          <t>2025/26</t>
        </is>
      </c>
      <c r="B8929" s="104" t="inlineStr">
        <is>
          <t>HC-095</t>
        </is>
      </c>
      <c r="C8929" s="104" t="inlineStr">
        <is>
          <t>P027</t>
        </is>
      </c>
      <c r="D8929" s="159" t="n">
        <v>4753</v>
      </c>
      <c r="E8929" s="160" t="n">
        <v>22120.55</v>
      </c>
      <c r="F8929" s="160" t="n">
        <v>7173.49</v>
      </c>
    </row>
    <row r="8930">
      <c r="A8930" s="104" t="inlineStr">
        <is>
          <t>2025/26</t>
        </is>
      </c>
      <c r="B8930" s="104" t="inlineStr">
        <is>
          <t>HC-095</t>
        </is>
      </c>
      <c r="C8930" s="104" t="inlineStr">
        <is>
          <t>P028</t>
        </is>
      </c>
      <c r="D8930" s="159" t="n">
        <v>6323</v>
      </c>
      <c r="E8930" s="160" t="n">
        <v>31232.34</v>
      </c>
      <c r="F8930" s="160" t="n">
        <v>10801.14</v>
      </c>
    </row>
    <row r="8931">
      <c r="A8931" s="104" t="inlineStr">
        <is>
          <t>2025/26</t>
        </is>
      </c>
      <c r="B8931" s="104" t="inlineStr">
        <is>
          <t>HC-095</t>
        </is>
      </c>
      <c r="C8931" s="104" t="inlineStr">
        <is>
          <t>P029</t>
        </is>
      </c>
      <c r="D8931" s="159" t="n">
        <v>15865</v>
      </c>
      <c r="E8931" s="160" t="n">
        <v>31651.32</v>
      </c>
      <c r="F8931" s="160" t="n">
        <v>4789.96</v>
      </c>
    </row>
    <row r="8932">
      <c r="A8932" s="104" t="inlineStr">
        <is>
          <t>2025/26</t>
        </is>
      </c>
      <c r="B8932" s="104" t="inlineStr">
        <is>
          <t>HC-095</t>
        </is>
      </c>
      <c r="C8932" s="104" t="inlineStr">
        <is>
          <t>P030</t>
        </is>
      </c>
      <c r="D8932" s="159" t="n">
        <v>9751</v>
      </c>
      <c r="E8932" s="160" t="n">
        <v>30570.21</v>
      </c>
      <c r="F8932" s="160" t="n">
        <v>5948.28</v>
      </c>
    </row>
    <row r="8933">
      <c r="A8933" s="104" t="inlineStr">
        <is>
          <t>2025/26</t>
        </is>
      </c>
      <c r="B8933" s="104" t="inlineStr">
        <is>
          <t>HC-095</t>
        </is>
      </c>
      <c r="C8933" s="104" t="inlineStr">
        <is>
          <t>P031</t>
        </is>
      </c>
      <c r="D8933" s="159" t="n">
        <v>4228</v>
      </c>
      <c r="E8933" s="160" t="n">
        <v>22087.52</v>
      </c>
      <c r="F8933" s="160" t="n">
        <v>6685.06</v>
      </c>
    </row>
    <row r="8934">
      <c r="A8934" s="104" t="inlineStr">
        <is>
          <t>2025/26</t>
        </is>
      </c>
      <c r="B8934" s="104" t="inlineStr">
        <is>
          <t>HC-095</t>
        </is>
      </c>
      <c r="C8934" s="104" t="inlineStr">
        <is>
          <t>P032</t>
        </is>
      </c>
      <c r="D8934" s="159" t="n">
        <v>5213</v>
      </c>
      <c r="E8934" s="160" t="n">
        <v>12876.86</v>
      </c>
      <c r="F8934" s="160" t="n">
        <v>2923.43</v>
      </c>
    </row>
    <row r="8935">
      <c r="A8935" s="104" t="inlineStr">
        <is>
          <t>2025/26</t>
        </is>
      </c>
      <c r="B8935" s="104" t="inlineStr">
        <is>
          <t>HC-095</t>
        </is>
      </c>
      <c r="C8935" s="104" t="inlineStr">
        <is>
          <t>P033</t>
        </is>
      </c>
      <c r="D8935" s="159" t="n">
        <v>3542</v>
      </c>
      <c r="E8935" s="160" t="n">
        <v>11442.31</v>
      </c>
      <c r="F8935" s="160" t="n">
        <v>2968.88</v>
      </c>
    </row>
    <row r="8936">
      <c r="A8936" s="104" t="inlineStr">
        <is>
          <t>2025/26</t>
        </is>
      </c>
      <c r="B8936" s="104" t="inlineStr">
        <is>
          <t>HC-095</t>
        </is>
      </c>
      <c r="C8936" s="104" t="inlineStr">
        <is>
          <t>P034</t>
        </is>
      </c>
      <c r="D8936" s="159" t="n">
        <v>2260</v>
      </c>
      <c r="E8936" s="160" t="n">
        <v>9878.120000000001</v>
      </c>
      <c r="F8936" s="160" t="n">
        <v>3096.63</v>
      </c>
    </row>
    <row r="8937">
      <c r="A8937" s="104" t="inlineStr">
        <is>
          <t>2025/26</t>
        </is>
      </c>
      <c r="B8937" s="104" t="inlineStr">
        <is>
          <t>HC-095</t>
        </is>
      </c>
      <c r="C8937" s="104" t="inlineStr">
        <is>
          <t>P035</t>
        </is>
      </c>
      <c r="D8937" s="159" t="n">
        <v>3361</v>
      </c>
      <c r="E8937" s="160" t="n">
        <v>12449.93</v>
      </c>
      <c r="F8937" s="160" t="n">
        <v>3499.32</v>
      </c>
    </row>
    <row r="8938">
      <c r="A8938" s="104" t="inlineStr">
        <is>
          <t>2025/26</t>
        </is>
      </c>
      <c r="B8938" s="104" t="inlineStr">
        <is>
          <t>HC-095</t>
        </is>
      </c>
      <c r="C8938" s="104" t="inlineStr">
        <is>
          <t>P036</t>
        </is>
      </c>
      <c r="D8938" s="159" t="n">
        <v>2400</v>
      </c>
      <c r="E8938" s="160" t="n">
        <v>9570.23</v>
      </c>
      <c r="F8938" s="160" t="n">
        <v>2793.22</v>
      </c>
    </row>
    <row r="8939">
      <c r="A8939" s="104" t="inlineStr">
        <is>
          <t>2025/26</t>
        </is>
      </c>
      <c r="B8939" s="104" t="inlineStr">
        <is>
          <t>HC-095</t>
        </is>
      </c>
      <c r="C8939" s="104" t="inlineStr">
        <is>
          <t>P037</t>
        </is>
      </c>
      <c r="D8939" s="159" t="n">
        <v>3763</v>
      </c>
      <c r="E8939" s="160" t="n">
        <v>13586.8</v>
      </c>
      <c r="F8939" s="160" t="n">
        <v>4553.32</v>
      </c>
    </row>
    <row r="8940">
      <c r="A8940" s="104" t="inlineStr">
        <is>
          <t>2025/26</t>
        </is>
      </c>
      <c r="B8940" s="104" t="inlineStr">
        <is>
          <t>HC-095</t>
        </is>
      </c>
      <c r="C8940" s="104" t="inlineStr">
        <is>
          <t>P038</t>
        </is>
      </c>
      <c r="D8940" s="159" t="n">
        <v>1865</v>
      </c>
      <c r="E8940" s="160" t="n">
        <v>12213.45</v>
      </c>
      <c r="F8940" s="160" t="n">
        <v>3960.12</v>
      </c>
    </row>
    <row r="8941">
      <c r="A8941" s="104" t="inlineStr">
        <is>
          <t>2025/26</t>
        </is>
      </c>
      <c r="B8941" s="104" t="inlineStr">
        <is>
          <t>HC-095</t>
        </is>
      </c>
      <c r="C8941" s="104" t="inlineStr">
        <is>
          <t>P039</t>
        </is>
      </c>
      <c r="D8941" s="159" t="n">
        <v>2040</v>
      </c>
      <c r="E8941" s="160" t="n">
        <v>13377.28</v>
      </c>
      <c r="F8941" s="160" t="n">
        <v>4482.98</v>
      </c>
    </row>
    <row r="8942">
      <c r="A8942" s="104" t="inlineStr">
        <is>
          <t>2025/26</t>
        </is>
      </c>
      <c r="B8942" s="104" t="inlineStr">
        <is>
          <t>HC-095</t>
        </is>
      </c>
      <c r="C8942" s="104" t="inlineStr">
        <is>
          <t>P040</t>
        </is>
      </c>
      <c r="D8942" s="159" t="n">
        <v>959</v>
      </c>
      <c r="E8942" s="160" t="n">
        <v>7643.73</v>
      </c>
      <c r="F8942" s="160" t="n">
        <v>2479.08</v>
      </c>
    </row>
    <row r="8943">
      <c r="A8943" s="104" t="inlineStr">
        <is>
          <t>2025/26</t>
        </is>
      </c>
      <c r="B8943" s="104" t="inlineStr">
        <is>
          <t>HC-095</t>
        </is>
      </c>
      <c r="C8943" s="104" t="inlineStr">
        <is>
          <t>P041</t>
        </is>
      </c>
      <c r="D8943" s="159" t="n">
        <v>336</v>
      </c>
      <c r="E8943" s="160" t="n">
        <v>3804.29</v>
      </c>
      <c r="F8943" s="160" t="n">
        <v>1478.71</v>
      </c>
    </row>
    <row r="8944">
      <c r="A8944" s="104" t="inlineStr">
        <is>
          <t>2025/26</t>
        </is>
      </c>
      <c r="B8944" s="104" t="inlineStr">
        <is>
          <t>HC-095</t>
        </is>
      </c>
      <c r="C8944" s="104" t="inlineStr">
        <is>
          <t>P042</t>
        </is>
      </c>
      <c r="D8944" s="159" t="n">
        <v>576</v>
      </c>
      <c r="E8944" s="160" t="n">
        <v>2405.07</v>
      </c>
      <c r="F8944" s="160" t="n">
        <v>597.3099999999999</v>
      </c>
    </row>
    <row r="8945">
      <c r="A8945" s="104" t="inlineStr">
        <is>
          <t>2025/26</t>
        </is>
      </c>
      <c r="B8945" s="104" t="inlineStr">
        <is>
          <t>HC-096</t>
        </is>
      </c>
      <c r="C8945" s="104" t="inlineStr">
        <is>
          <t>P001</t>
        </is>
      </c>
      <c r="D8945" s="159" t="n">
        <v>4026</v>
      </c>
      <c r="E8945" s="160" t="n">
        <v>37872.62</v>
      </c>
      <c r="F8945" s="160" t="n">
        <v>13490.79</v>
      </c>
    </row>
    <row r="8946">
      <c r="A8946" s="104" t="inlineStr">
        <is>
          <t>2025/26</t>
        </is>
      </c>
      <c r="B8946" s="104" t="inlineStr">
        <is>
          <t>HC-096</t>
        </is>
      </c>
      <c r="C8946" s="104" t="inlineStr">
        <is>
          <t>P002</t>
        </is>
      </c>
      <c r="D8946" s="159" t="n">
        <v>5684</v>
      </c>
      <c r="E8946" s="160" t="n">
        <v>62095.8</v>
      </c>
      <c r="F8946" s="160" t="n">
        <v>23457.44</v>
      </c>
    </row>
    <row r="8947">
      <c r="A8947" s="104" t="inlineStr">
        <is>
          <t>2025/26</t>
        </is>
      </c>
      <c r="B8947" s="104" t="inlineStr">
        <is>
          <t>HC-096</t>
        </is>
      </c>
      <c r="C8947" s="104" t="inlineStr">
        <is>
          <t>P003</t>
        </is>
      </c>
      <c r="D8947" s="159" t="n">
        <v>8125</v>
      </c>
      <c r="E8947" s="160" t="n">
        <v>57105.9</v>
      </c>
      <c r="F8947" s="160" t="n">
        <v>19111.52</v>
      </c>
    </row>
    <row r="8948">
      <c r="A8948" s="104" t="inlineStr">
        <is>
          <t>2025/26</t>
        </is>
      </c>
      <c r="B8948" s="104" t="inlineStr">
        <is>
          <t>HC-096</t>
        </is>
      </c>
      <c r="C8948" s="104" t="inlineStr">
        <is>
          <t>P004</t>
        </is>
      </c>
      <c r="D8948" s="159" t="n">
        <v>3647</v>
      </c>
      <c r="E8948" s="160" t="n">
        <v>29792.89</v>
      </c>
      <c r="F8948" s="160" t="n">
        <v>9646.280000000001</v>
      </c>
    </row>
    <row r="8949">
      <c r="A8949" s="104" t="inlineStr">
        <is>
          <t>2025/26</t>
        </is>
      </c>
      <c r="B8949" s="104" t="inlineStr">
        <is>
          <t>HC-096</t>
        </is>
      </c>
      <c r="C8949" s="104" t="inlineStr">
        <is>
          <t>P005</t>
        </is>
      </c>
      <c r="D8949" s="159" t="n">
        <v>7586</v>
      </c>
      <c r="E8949" s="160" t="n">
        <v>59096</v>
      </c>
      <c r="F8949" s="160" t="n">
        <v>18499.16</v>
      </c>
    </row>
    <row r="8950">
      <c r="A8950" s="104" t="inlineStr">
        <is>
          <t>2025/26</t>
        </is>
      </c>
      <c r="B8950" s="104" t="inlineStr">
        <is>
          <t>HC-096</t>
        </is>
      </c>
      <c r="C8950" s="104" t="inlineStr">
        <is>
          <t>P006</t>
        </is>
      </c>
      <c r="D8950" s="159" t="n">
        <v>7192</v>
      </c>
      <c r="E8950" s="160" t="n">
        <v>60806.33</v>
      </c>
      <c r="F8950" s="160" t="n">
        <v>17721.96</v>
      </c>
    </row>
    <row r="8951">
      <c r="A8951" s="104" t="inlineStr">
        <is>
          <t>2025/26</t>
        </is>
      </c>
      <c r="B8951" s="104" t="inlineStr">
        <is>
          <t>HC-096</t>
        </is>
      </c>
      <c r="C8951" s="104" t="inlineStr">
        <is>
          <t>P007</t>
        </is>
      </c>
      <c r="D8951" s="159" t="n">
        <v>7216</v>
      </c>
      <c r="E8951" s="160" t="n">
        <v>56886.05</v>
      </c>
      <c r="F8951" s="160" t="n">
        <v>15351.46</v>
      </c>
    </row>
    <row r="8952">
      <c r="A8952" s="104" t="inlineStr">
        <is>
          <t>2025/26</t>
        </is>
      </c>
      <c r="B8952" s="104" t="inlineStr">
        <is>
          <t>HC-096</t>
        </is>
      </c>
      <c r="C8952" s="104" t="inlineStr">
        <is>
          <t>P008</t>
        </is>
      </c>
      <c r="D8952" s="159" t="n">
        <v>5935</v>
      </c>
      <c r="E8952" s="160" t="n">
        <v>45670.28</v>
      </c>
      <c r="F8952" s="160" t="n">
        <v>16755.83</v>
      </c>
    </row>
    <row r="8953">
      <c r="A8953" s="104" t="inlineStr">
        <is>
          <t>2025/26</t>
        </is>
      </c>
      <c r="B8953" s="104" t="inlineStr">
        <is>
          <t>HC-096</t>
        </is>
      </c>
      <c r="C8953" s="104" t="inlineStr">
        <is>
          <t>P009</t>
        </is>
      </c>
      <c r="D8953" s="159" t="n">
        <v>228</v>
      </c>
      <c r="E8953" s="160" t="n">
        <v>3009.78</v>
      </c>
      <c r="F8953" s="160" t="n">
        <v>1209.27</v>
      </c>
    </row>
    <row r="8954">
      <c r="A8954" s="104" t="inlineStr">
        <is>
          <t>2025/26</t>
        </is>
      </c>
      <c r="B8954" s="104" t="inlineStr">
        <is>
          <t>HC-096</t>
        </is>
      </c>
      <c r="C8954" s="104" t="inlineStr">
        <is>
          <t>P010</t>
        </is>
      </c>
      <c r="D8954" s="159" t="n">
        <v>8004</v>
      </c>
      <c r="E8954" s="160" t="n">
        <v>49431.5</v>
      </c>
      <c r="F8954" s="160" t="n">
        <v>16003.9</v>
      </c>
    </row>
    <row r="8955">
      <c r="A8955" s="104" t="inlineStr">
        <is>
          <t>2025/26</t>
        </is>
      </c>
      <c r="B8955" s="104" t="inlineStr">
        <is>
          <t>HC-096</t>
        </is>
      </c>
      <c r="C8955" s="104" t="inlineStr">
        <is>
          <t>P011</t>
        </is>
      </c>
      <c r="D8955" s="159" t="n">
        <v>7317</v>
      </c>
      <c r="E8955" s="160" t="n">
        <v>22246.2</v>
      </c>
      <c r="F8955" s="160" t="n">
        <v>5283.7</v>
      </c>
    </row>
    <row r="8956">
      <c r="A8956" s="104" t="inlineStr">
        <is>
          <t>2025/26</t>
        </is>
      </c>
      <c r="B8956" s="104" t="inlineStr">
        <is>
          <t>HC-096</t>
        </is>
      </c>
      <c r="C8956" s="104" t="inlineStr">
        <is>
          <t>P012</t>
        </is>
      </c>
      <c r="D8956" s="159" t="n">
        <v>8074</v>
      </c>
      <c r="E8956" s="160" t="n">
        <v>31446.73</v>
      </c>
      <c r="F8956" s="160" t="n">
        <v>9506.9</v>
      </c>
    </row>
    <row r="8957">
      <c r="A8957" s="104" t="inlineStr">
        <is>
          <t>2025/26</t>
        </is>
      </c>
      <c r="B8957" s="104" t="inlineStr">
        <is>
          <t>HC-096</t>
        </is>
      </c>
      <c r="C8957" s="104" t="inlineStr">
        <is>
          <t>P013</t>
        </is>
      </c>
      <c r="D8957" s="159" t="n">
        <v>8857</v>
      </c>
      <c r="E8957" s="160" t="n">
        <v>31977.02</v>
      </c>
      <c r="F8957" s="160" t="n">
        <v>8283.41</v>
      </c>
    </row>
    <row r="8958">
      <c r="A8958" s="104" t="inlineStr">
        <is>
          <t>2025/26</t>
        </is>
      </c>
      <c r="B8958" s="104" t="inlineStr">
        <is>
          <t>HC-096</t>
        </is>
      </c>
      <c r="C8958" s="104" t="inlineStr">
        <is>
          <t>P014</t>
        </is>
      </c>
      <c r="D8958" s="159" t="n">
        <v>8817</v>
      </c>
      <c r="E8958" s="160" t="n">
        <v>36019.43</v>
      </c>
      <c r="F8958" s="160" t="n">
        <v>10107.29</v>
      </c>
    </row>
    <row r="8959">
      <c r="A8959" s="104" t="inlineStr">
        <is>
          <t>2025/26</t>
        </is>
      </c>
      <c r="B8959" s="104" t="inlineStr">
        <is>
          <t>HC-096</t>
        </is>
      </c>
      <c r="C8959" s="104" t="inlineStr">
        <is>
          <t>P015</t>
        </is>
      </c>
      <c r="D8959" s="159" t="n">
        <v>6296</v>
      </c>
      <c r="E8959" s="160" t="n">
        <v>31101.58</v>
      </c>
      <c r="F8959" s="160" t="n">
        <v>10406.75</v>
      </c>
    </row>
    <row r="8960">
      <c r="A8960" s="104" t="inlineStr">
        <is>
          <t>2025/26</t>
        </is>
      </c>
      <c r="B8960" s="104" t="inlineStr">
        <is>
          <t>HC-096</t>
        </is>
      </c>
      <c r="C8960" s="104" t="inlineStr">
        <is>
          <t>P016</t>
        </is>
      </c>
      <c r="D8960" s="159" t="n">
        <v>3503</v>
      </c>
      <c r="E8960" s="160" t="n">
        <v>22627.39</v>
      </c>
      <c r="F8960" s="160" t="n">
        <v>7082.45</v>
      </c>
    </row>
    <row r="8961">
      <c r="A8961" s="104" t="inlineStr">
        <is>
          <t>2025/26</t>
        </is>
      </c>
      <c r="B8961" s="104" t="inlineStr">
        <is>
          <t>HC-096</t>
        </is>
      </c>
      <c r="C8961" s="104" t="inlineStr">
        <is>
          <t>P017</t>
        </is>
      </c>
      <c r="D8961" s="159" t="n">
        <v>3002</v>
      </c>
      <c r="E8961" s="160" t="n">
        <v>21405.09</v>
      </c>
      <c r="F8961" s="160" t="n">
        <v>7392.86</v>
      </c>
    </row>
    <row r="8962">
      <c r="A8962" s="104" t="inlineStr">
        <is>
          <t>2025/26</t>
        </is>
      </c>
      <c r="B8962" s="104" t="inlineStr">
        <is>
          <t>HC-096</t>
        </is>
      </c>
      <c r="C8962" s="104" t="inlineStr">
        <is>
          <t>P018</t>
        </is>
      </c>
      <c r="D8962" s="159" t="n">
        <v>7016</v>
      </c>
      <c r="E8962" s="160" t="n">
        <v>19329.42</v>
      </c>
      <c r="F8962" s="160" t="n">
        <v>4173.55</v>
      </c>
    </row>
    <row r="8963">
      <c r="A8963" s="104" t="inlineStr">
        <is>
          <t>2025/26</t>
        </is>
      </c>
      <c r="B8963" s="104" t="inlineStr">
        <is>
          <t>HC-096</t>
        </is>
      </c>
      <c r="C8963" s="104" t="inlineStr">
        <is>
          <t>P019</t>
        </is>
      </c>
      <c r="D8963" s="159" t="n">
        <v>9233</v>
      </c>
      <c r="E8963" s="160" t="n">
        <v>24561.53</v>
      </c>
      <c r="F8963" s="160" t="n">
        <v>6363.94</v>
      </c>
    </row>
    <row r="8964">
      <c r="A8964" s="104" t="inlineStr">
        <is>
          <t>2025/26</t>
        </is>
      </c>
      <c r="B8964" s="104" t="inlineStr">
        <is>
          <t>HC-096</t>
        </is>
      </c>
      <c r="C8964" s="104" t="inlineStr">
        <is>
          <t>P020</t>
        </is>
      </c>
      <c r="D8964" s="159" t="n">
        <v>6247</v>
      </c>
      <c r="E8964" s="160" t="n">
        <v>16618.28</v>
      </c>
      <c r="F8964" s="160" t="n">
        <v>4305.22</v>
      </c>
    </row>
    <row r="8965">
      <c r="A8965" s="104" t="inlineStr">
        <is>
          <t>2025/26</t>
        </is>
      </c>
      <c r="B8965" s="104" t="inlineStr">
        <is>
          <t>HC-096</t>
        </is>
      </c>
      <c r="C8965" s="104" t="inlineStr">
        <is>
          <t>P021</t>
        </is>
      </c>
      <c r="D8965" s="159" t="n">
        <v>8542</v>
      </c>
      <c r="E8965" s="160" t="n">
        <v>29218.39</v>
      </c>
      <c r="F8965" s="160" t="n">
        <v>8198.719999999999</v>
      </c>
    </row>
    <row r="8966">
      <c r="A8966" s="104" t="inlineStr">
        <is>
          <t>2025/26</t>
        </is>
      </c>
      <c r="B8966" s="104" t="inlineStr">
        <is>
          <t>HC-096</t>
        </is>
      </c>
      <c r="C8966" s="104" t="inlineStr">
        <is>
          <t>P022</t>
        </is>
      </c>
      <c r="D8966" s="159" t="n">
        <v>7651</v>
      </c>
      <c r="E8966" s="160" t="n">
        <v>24711.03</v>
      </c>
      <c r="F8966" s="160" t="n">
        <v>6669.36</v>
      </c>
    </row>
    <row r="8967">
      <c r="A8967" s="104" t="inlineStr">
        <is>
          <t>2025/26</t>
        </is>
      </c>
      <c r="B8967" s="104" t="inlineStr">
        <is>
          <t>HC-096</t>
        </is>
      </c>
      <c r="C8967" s="104" t="inlineStr">
        <is>
          <t>P023</t>
        </is>
      </c>
      <c r="D8967" s="159" t="n">
        <v>8497</v>
      </c>
      <c r="E8967" s="160" t="n">
        <v>17760.13</v>
      </c>
      <c r="F8967" s="160" t="n">
        <v>3450.86</v>
      </c>
    </row>
    <row r="8968">
      <c r="A8968" s="104" t="inlineStr">
        <is>
          <t>2025/26</t>
        </is>
      </c>
      <c r="B8968" s="104" t="inlineStr">
        <is>
          <t>HC-096</t>
        </is>
      </c>
      <c r="C8968" s="104" t="inlineStr">
        <is>
          <t>P024</t>
        </is>
      </c>
      <c r="D8968" s="159" t="n">
        <v>9915</v>
      </c>
      <c r="E8968" s="160" t="n">
        <v>22605.64</v>
      </c>
      <c r="F8968" s="160" t="n">
        <v>4636.58</v>
      </c>
    </row>
    <row r="8969">
      <c r="A8969" s="104" t="inlineStr">
        <is>
          <t>2025/26</t>
        </is>
      </c>
      <c r="B8969" s="104" t="inlineStr">
        <is>
          <t>HC-096</t>
        </is>
      </c>
      <c r="C8969" s="104" t="inlineStr">
        <is>
          <t>P025</t>
        </is>
      </c>
      <c r="D8969" s="159" t="n">
        <v>8142</v>
      </c>
      <c r="E8969" s="160" t="n">
        <v>32482.65</v>
      </c>
      <c r="F8969" s="160" t="n">
        <v>11918.09</v>
      </c>
    </row>
    <row r="8970">
      <c r="A8970" s="104" t="inlineStr">
        <is>
          <t>2025/26</t>
        </is>
      </c>
      <c r="B8970" s="104" t="inlineStr">
        <is>
          <t>HC-096</t>
        </is>
      </c>
      <c r="C8970" s="104" t="inlineStr">
        <is>
          <t>P026</t>
        </is>
      </c>
      <c r="D8970" s="159" t="n">
        <v>4900</v>
      </c>
      <c r="E8970" s="160" t="n">
        <v>22801.58</v>
      </c>
      <c r="F8970" s="160" t="n">
        <v>7383.4</v>
      </c>
    </row>
    <row r="8971">
      <c r="A8971" s="104" t="inlineStr">
        <is>
          <t>2025/26</t>
        </is>
      </c>
      <c r="B8971" s="104" t="inlineStr">
        <is>
          <t>HC-096</t>
        </is>
      </c>
      <c r="C8971" s="104" t="inlineStr">
        <is>
          <t>P027</t>
        </is>
      </c>
      <c r="D8971" s="159" t="n">
        <v>3864</v>
      </c>
      <c r="E8971" s="160" t="n">
        <v>17986.79</v>
      </c>
      <c r="F8971" s="160" t="n">
        <v>5825.43</v>
      </c>
    </row>
    <row r="8972">
      <c r="A8972" s="104" t="inlineStr">
        <is>
          <t>2025/26</t>
        </is>
      </c>
      <c r="B8972" s="104" t="inlineStr">
        <is>
          <t>HC-096</t>
        </is>
      </c>
      <c r="C8972" s="104" t="inlineStr">
        <is>
          <t>P028</t>
        </is>
      </c>
      <c r="D8972" s="159" t="n">
        <v>5709</v>
      </c>
      <c r="E8972" s="160" t="n">
        <v>28206.88</v>
      </c>
      <c r="F8972" s="160" t="n">
        <v>9744.23</v>
      </c>
    </row>
    <row r="8973">
      <c r="A8973" s="104" t="inlineStr">
        <is>
          <t>2025/26</t>
        </is>
      </c>
      <c r="B8973" s="104" t="inlineStr">
        <is>
          <t>HC-096</t>
        </is>
      </c>
      <c r="C8973" s="104" t="inlineStr">
        <is>
          <t>P029</t>
        </is>
      </c>
      <c r="D8973" s="159" t="n">
        <v>14073</v>
      </c>
      <c r="E8973" s="160" t="n">
        <v>28074.29</v>
      </c>
      <c r="F8973" s="160" t="n">
        <v>4243.23</v>
      </c>
    </row>
    <row r="8974">
      <c r="A8974" s="104" t="inlineStr">
        <is>
          <t>2025/26</t>
        </is>
      </c>
      <c r="B8974" s="104" t="inlineStr">
        <is>
          <t>HC-096</t>
        </is>
      </c>
      <c r="C8974" s="104" t="inlineStr">
        <is>
          <t>P030</t>
        </is>
      </c>
      <c r="D8974" s="159" t="n">
        <v>7647</v>
      </c>
      <c r="E8974" s="160" t="n">
        <v>23973.84</v>
      </c>
      <c r="F8974" s="160" t="n">
        <v>4658.08</v>
      </c>
    </row>
    <row r="8975">
      <c r="A8975" s="104" t="inlineStr">
        <is>
          <t>2025/26</t>
        </is>
      </c>
      <c r="B8975" s="104" t="inlineStr">
        <is>
          <t>HC-096</t>
        </is>
      </c>
      <c r="C8975" s="104" t="inlineStr">
        <is>
          <t>P031</t>
        </is>
      </c>
      <c r="D8975" s="159" t="n">
        <v>3401</v>
      </c>
      <c r="E8975" s="160" t="n">
        <v>17767.91</v>
      </c>
      <c r="F8975" s="160" t="n">
        <v>5368.23</v>
      </c>
    </row>
    <row r="8976">
      <c r="A8976" s="104" t="inlineStr">
        <is>
          <t>2025/26</t>
        </is>
      </c>
      <c r="B8976" s="104" t="inlineStr">
        <is>
          <t>HC-096</t>
        </is>
      </c>
      <c r="C8976" s="104" t="inlineStr">
        <is>
          <t>P032</t>
        </is>
      </c>
      <c r="D8976" s="159" t="n">
        <v>4548</v>
      </c>
      <c r="E8976" s="160" t="n">
        <v>11233.36</v>
      </c>
      <c r="F8976" s="160" t="n">
        <v>2545.92</v>
      </c>
    </row>
    <row r="8977">
      <c r="A8977" s="104" t="inlineStr">
        <is>
          <t>2025/26</t>
        </is>
      </c>
      <c r="B8977" s="104" t="inlineStr">
        <is>
          <t>HC-096</t>
        </is>
      </c>
      <c r="C8977" s="104" t="inlineStr">
        <is>
          <t>P033</t>
        </is>
      </c>
      <c r="D8977" s="159" t="n">
        <v>2869</v>
      </c>
      <c r="E8977" s="160" t="n">
        <v>9263.559999999999</v>
      </c>
      <c r="F8977" s="160" t="n">
        <v>2399.68</v>
      </c>
    </row>
    <row r="8978">
      <c r="A8978" s="104" t="inlineStr">
        <is>
          <t>2025/26</t>
        </is>
      </c>
      <c r="B8978" s="104" t="inlineStr">
        <is>
          <t>HC-096</t>
        </is>
      </c>
      <c r="C8978" s="104" t="inlineStr">
        <is>
          <t>P034</t>
        </is>
      </c>
      <c r="D8978" s="159" t="n">
        <v>2029</v>
      </c>
      <c r="E8978" s="160" t="n">
        <v>8881.139999999999</v>
      </c>
      <c r="F8978" s="160" t="n">
        <v>2779.33</v>
      </c>
    </row>
    <row r="8979">
      <c r="A8979" s="104" t="inlineStr">
        <is>
          <t>2025/26</t>
        </is>
      </c>
      <c r="B8979" s="104" t="inlineStr">
        <is>
          <t>HC-096</t>
        </is>
      </c>
      <c r="C8979" s="104" t="inlineStr">
        <is>
          <t>P035</t>
        </is>
      </c>
      <c r="D8979" s="159" t="n">
        <v>2856</v>
      </c>
      <c r="E8979" s="160" t="n">
        <v>10580.92</v>
      </c>
      <c r="F8979" s="160" t="n">
        <v>2969.02</v>
      </c>
    </row>
    <row r="8980">
      <c r="A8980" s="104" t="inlineStr">
        <is>
          <t>2025/26</t>
        </is>
      </c>
      <c r="B8980" s="104" t="inlineStr">
        <is>
          <t>HC-096</t>
        </is>
      </c>
      <c r="C8980" s="104" t="inlineStr">
        <is>
          <t>P036</t>
        </is>
      </c>
      <c r="D8980" s="159" t="n">
        <v>2230</v>
      </c>
      <c r="E8980" s="160" t="n">
        <v>8898.129999999999</v>
      </c>
      <c r="F8980" s="160" t="n">
        <v>2593.47</v>
      </c>
    </row>
    <row r="8981">
      <c r="A8981" s="104" t="inlineStr">
        <is>
          <t>2025/26</t>
        </is>
      </c>
      <c r="B8981" s="104" t="inlineStr">
        <is>
          <t>HC-096</t>
        </is>
      </c>
      <c r="C8981" s="104" t="inlineStr">
        <is>
          <t>P037</t>
        </is>
      </c>
      <c r="D8981" s="159" t="n">
        <v>3256</v>
      </c>
      <c r="E8981" s="160" t="n">
        <v>11754.8</v>
      </c>
      <c r="F8981" s="160" t="n">
        <v>3932.47</v>
      </c>
    </row>
    <row r="8982">
      <c r="A8982" s="104" t="inlineStr">
        <is>
          <t>2025/26</t>
        </is>
      </c>
      <c r="B8982" s="104" t="inlineStr">
        <is>
          <t>HC-096</t>
        </is>
      </c>
      <c r="C8982" s="104" t="inlineStr">
        <is>
          <t>P038</t>
        </is>
      </c>
      <c r="D8982" s="159" t="n">
        <v>1630</v>
      </c>
      <c r="E8982" s="160" t="n">
        <v>10690.39</v>
      </c>
      <c r="F8982" s="160" t="n">
        <v>3461.66</v>
      </c>
    </row>
    <row r="8983">
      <c r="A8983" s="104" t="inlineStr">
        <is>
          <t>2025/26</t>
        </is>
      </c>
      <c r="B8983" s="104" t="inlineStr">
        <is>
          <t>HC-096</t>
        </is>
      </c>
      <c r="C8983" s="104" t="inlineStr">
        <is>
          <t>P039</t>
        </is>
      </c>
      <c r="D8983" s="159" t="n">
        <v>1673</v>
      </c>
      <c r="E8983" s="160" t="n">
        <v>10960.7</v>
      </c>
      <c r="F8983" s="160" t="n">
        <v>3666.4</v>
      </c>
    </row>
    <row r="8984">
      <c r="A8984" s="104" t="inlineStr">
        <is>
          <t>2025/26</t>
        </is>
      </c>
      <c r="B8984" s="104" t="inlineStr">
        <is>
          <t>HC-096</t>
        </is>
      </c>
      <c r="C8984" s="104" t="inlineStr">
        <is>
          <t>P040</t>
        </is>
      </c>
      <c r="D8984" s="159" t="n">
        <v>613</v>
      </c>
      <c r="E8984" s="160" t="n">
        <v>4888.4</v>
      </c>
      <c r="F8984" s="160" t="n">
        <v>1582.47</v>
      </c>
    </row>
    <row r="8985">
      <c r="A8985" s="104" t="inlineStr">
        <is>
          <t>2025/26</t>
        </is>
      </c>
      <c r="B8985" s="104" t="inlineStr">
        <is>
          <t>HC-096</t>
        </is>
      </c>
      <c r="C8985" s="104" t="inlineStr">
        <is>
          <t>P041</t>
        </is>
      </c>
      <c r="D8985" s="159" t="n">
        <v>314</v>
      </c>
      <c r="E8985" s="160" t="n">
        <v>3547.27</v>
      </c>
      <c r="F8985" s="160" t="n">
        <v>1376.99</v>
      </c>
    </row>
    <row r="8986">
      <c r="A8986" s="104" t="inlineStr">
        <is>
          <t>2025/26</t>
        </is>
      </c>
      <c r="B8986" s="104" t="inlineStr">
        <is>
          <t>HC-096</t>
        </is>
      </c>
      <c r="C8986" s="104" t="inlineStr">
        <is>
          <t>P042</t>
        </is>
      </c>
      <c r="D8986" s="159" t="n">
        <v>554</v>
      </c>
      <c r="E8986" s="160" t="n">
        <v>2312.35</v>
      </c>
      <c r="F8986" s="160" t="n">
        <v>573.39</v>
      </c>
    </row>
    <row r="8987">
      <c r="A8987" s="104" t="inlineStr">
        <is>
          <t>2025/26</t>
        </is>
      </c>
      <c r="B8987" s="104" t="inlineStr">
        <is>
          <t>HC-097</t>
        </is>
      </c>
      <c r="C8987" s="104" t="inlineStr">
        <is>
          <t>P001</t>
        </is>
      </c>
      <c r="D8987" s="159" t="n">
        <v>3227</v>
      </c>
      <c r="E8987" s="160" t="n">
        <v>30348.17</v>
      </c>
      <c r="F8987" s="160" t="n">
        <v>10816.7</v>
      </c>
    </row>
    <row r="8988">
      <c r="A8988" s="104" t="inlineStr">
        <is>
          <t>2025/26</t>
        </is>
      </c>
      <c r="B8988" s="104" t="inlineStr">
        <is>
          <t>HC-097</t>
        </is>
      </c>
      <c r="C8988" s="104" t="inlineStr">
        <is>
          <t>P002</t>
        </is>
      </c>
      <c r="D8988" s="159" t="n">
        <v>4617</v>
      </c>
      <c r="E8988" s="160" t="n">
        <v>50439.55</v>
      </c>
      <c r="F8988" s="160" t="n">
        <v>19066.18</v>
      </c>
    </row>
    <row r="8989">
      <c r="A8989" s="104" t="inlineStr">
        <is>
          <t>2025/26</t>
        </is>
      </c>
      <c r="B8989" s="104" t="inlineStr">
        <is>
          <t>HC-097</t>
        </is>
      </c>
      <c r="C8989" s="104" t="inlineStr">
        <is>
          <t>P003</t>
        </is>
      </c>
      <c r="D8989" s="159" t="n">
        <v>6629</v>
      </c>
      <c r="E8989" s="160" t="n">
        <v>46592.99</v>
      </c>
      <c r="F8989" s="160" t="n">
        <v>15595.31</v>
      </c>
    </row>
    <row r="8990">
      <c r="A8990" s="104" t="inlineStr">
        <is>
          <t>2025/26</t>
        </is>
      </c>
      <c r="B8990" s="104" t="inlineStr">
        <is>
          <t>HC-097</t>
        </is>
      </c>
      <c r="C8990" s="104" t="inlineStr">
        <is>
          <t>P004</t>
        </is>
      </c>
      <c r="D8990" s="159" t="n">
        <v>2853</v>
      </c>
      <c r="E8990" s="160" t="n">
        <v>23303.99</v>
      </c>
      <c r="F8990" s="160" t="n">
        <v>7550.85</v>
      </c>
    </row>
    <row r="8991">
      <c r="A8991" s="104" t="inlineStr">
        <is>
          <t>2025/26</t>
        </is>
      </c>
      <c r="B8991" s="104" t="inlineStr">
        <is>
          <t>HC-097</t>
        </is>
      </c>
      <c r="C8991" s="104" t="inlineStr">
        <is>
          <t>P005</t>
        </is>
      </c>
      <c r="D8991" s="159" t="n">
        <v>6288</v>
      </c>
      <c r="E8991" s="160" t="n">
        <v>48989.3</v>
      </c>
      <c r="F8991" s="160" t="n">
        <v>15345.62</v>
      </c>
    </row>
    <row r="8992">
      <c r="A8992" s="104" t="inlineStr">
        <is>
          <t>2025/26</t>
        </is>
      </c>
      <c r="B8992" s="104" t="inlineStr">
        <is>
          <t>HC-097</t>
        </is>
      </c>
      <c r="C8992" s="104" t="inlineStr">
        <is>
          <t>P006</t>
        </is>
      </c>
      <c r="D8992" s="159" t="n">
        <v>5948</v>
      </c>
      <c r="E8992" s="160" t="n">
        <v>50291.52</v>
      </c>
      <c r="F8992" s="160" t="n">
        <v>14665.12</v>
      </c>
    </row>
    <row r="8993">
      <c r="A8993" s="104" t="inlineStr">
        <is>
          <t>2025/26</t>
        </is>
      </c>
      <c r="B8993" s="104" t="inlineStr">
        <is>
          <t>HC-097</t>
        </is>
      </c>
      <c r="C8993" s="104" t="inlineStr">
        <is>
          <t>P007</t>
        </is>
      </c>
      <c r="D8993" s="159" t="n">
        <v>6134</v>
      </c>
      <c r="E8993" s="160" t="n">
        <v>48366.92</v>
      </c>
      <c r="F8993" s="160" t="n">
        <v>13058.42</v>
      </c>
    </row>
    <row r="8994">
      <c r="A8994" s="104" t="inlineStr">
        <is>
          <t>2025/26</t>
        </is>
      </c>
      <c r="B8994" s="104" t="inlineStr">
        <is>
          <t>HC-097</t>
        </is>
      </c>
      <c r="C8994" s="104" t="inlineStr">
        <is>
          <t>P008</t>
        </is>
      </c>
      <c r="D8994" s="159" t="n">
        <v>4821</v>
      </c>
      <c r="E8994" s="160" t="n">
        <v>37088.67</v>
      </c>
      <c r="F8994" s="160" t="n">
        <v>13618.41</v>
      </c>
    </row>
    <row r="8995">
      <c r="A8995" s="104" t="inlineStr">
        <is>
          <t>2025/26</t>
        </is>
      </c>
      <c r="B8995" s="104" t="inlineStr">
        <is>
          <t>HC-097</t>
        </is>
      </c>
      <c r="C8995" s="104" t="inlineStr">
        <is>
          <t>P009</t>
        </is>
      </c>
      <c r="D8995" s="159" t="n">
        <v>215</v>
      </c>
      <c r="E8995" s="160" t="n">
        <v>2832.92</v>
      </c>
      <c r="F8995" s="160" t="n">
        <v>1148.06</v>
      </c>
    </row>
    <row r="8996">
      <c r="A8996" s="104" t="inlineStr">
        <is>
          <t>2025/26</t>
        </is>
      </c>
      <c r="B8996" s="104" t="inlineStr">
        <is>
          <t>HC-097</t>
        </is>
      </c>
      <c r="C8996" s="104" t="inlineStr">
        <is>
          <t>P010</t>
        </is>
      </c>
      <c r="D8996" s="159" t="n">
        <v>6441</v>
      </c>
      <c r="E8996" s="160" t="n">
        <v>39774.99</v>
      </c>
      <c r="F8996" s="160" t="n">
        <v>12888.23</v>
      </c>
    </row>
    <row r="8997">
      <c r="A8997" s="104" t="inlineStr">
        <is>
          <t>2025/26</t>
        </is>
      </c>
      <c r="B8997" s="104" t="inlineStr">
        <is>
          <t>HC-097</t>
        </is>
      </c>
      <c r="C8997" s="104" t="inlineStr">
        <is>
          <t>P011</t>
        </is>
      </c>
      <c r="D8997" s="159" t="n">
        <v>5813</v>
      </c>
      <c r="E8997" s="160" t="n">
        <v>17673.7</v>
      </c>
      <c r="F8997" s="160" t="n">
        <v>4198.84</v>
      </c>
    </row>
    <row r="8998">
      <c r="A8998" s="104" t="inlineStr">
        <is>
          <t>2025/26</t>
        </is>
      </c>
      <c r="B8998" s="104" t="inlineStr">
        <is>
          <t>HC-097</t>
        </is>
      </c>
      <c r="C8998" s="104" t="inlineStr">
        <is>
          <t>P012</t>
        </is>
      </c>
      <c r="D8998" s="159" t="n">
        <v>6399</v>
      </c>
      <c r="E8998" s="160" t="n">
        <v>24928.95</v>
      </c>
      <c r="F8998" s="160" t="n">
        <v>7538.33</v>
      </c>
    </row>
    <row r="8999">
      <c r="A8999" s="104" t="inlineStr">
        <is>
          <t>2025/26</t>
        </is>
      </c>
      <c r="B8999" s="104" t="inlineStr">
        <is>
          <t>HC-097</t>
        </is>
      </c>
      <c r="C8999" s="104" t="inlineStr">
        <is>
          <t>P013</t>
        </is>
      </c>
      <c r="D8999" s="159" t="n">
        <v>6774</v>
      </c>
      <c r="E8999" s="160" t="n">
        <v>24448.46</v>
      </c>
      <c r="F8999" s="160" t="n">
        <v>6336.32</v>
      </c>
    </row>
    <row r="9000">
      <c r="A9000" s="104" t="inlineStr">
        <is>
          <t>2025/26</t>
        </is>
      </c>
      <c r="B9000" s="104" t="inlineStr">
        <is>
          <t>HC-097</t>
        </is>
      </c>
      <c r="C9000" s="104" t="inlineStr">
        <is>
          <t>P014</t>
        </is>
      </c>
      <c r="D9000" s="159" t="n">
        <v>7659</v>
      </c>
      <c r="E9000" s="160" t="n">
        <v>31287.97</v>
      </c>
      <c r="F9000" s="160" t="n">
        <v>8785.43</v>
      </c>
    </row>
    <row r="9001">
      <c r="A9001" s="104" t="inlineStr">
        <is>
          <t>2025/26</t>
        </is>
      </c>
      <c r="B9001" s="104" t="inlineStr">
        <is>
          <t>HC-097</t>
        </is>
      </c>
      <c r="C9001" s="104" t="inlineStr">
        <is>
          <t>P015</t>
        </is>
      </c>
      <c r="D9001" s="159" t="n">
        <v>5317</v>
      </c>
      <c r="E9001" s="160" t="n">
        <v>26261.75</v>
      </c>
      <c r="F9001" s="160" t="n">
        <v>8792.58</v>
      </c>
    </row>
    <row r="9002">
      <c r="A9002" s="104" t="inlineStr">
        <is>
          <t>2025/26</t>
        </is>
      </c>
      <c r="B9002" s="104" t="inlineStr">
        <is>
          <t>HC-097</t>
        </is>
      </c>
      <c r="C9002" s="104" t="inlineStr">
        <is>
          <t>P016</t>
        </is>
      </c>
      <c r="D9002" s="159" t="n">
        <v>2812</v>
      </c>
      <c r="E9002" s="160" t="n">
        <v>18165.7</v>
      </c>
      <c r="F9002" s="160" t="n">
        <v>5690.02</v>
      </c>
    </row>
    <row r="9003">
      <c r="A9003" s="104" t="inlineStr">
        <is>
          <t>2025/26</t>
        </is>
      </c>
      <c r="B9003" s="104" t="inlineStr">
        <is>
          <t>HC-097</t>
        </is>
      </c>
      <c r="C9003" s="104" t="inlineStr">
        <is>
          <t>P017</t>
        </is>
      </c>
      <c r="D9003" s="159" t="n">
        <v>2492</v>
      </c>
      <c r="E9003" s="160" t="n">
        <v>17751.11</v>
      </c>
      <c r="F9003" s="160" t="n">
        <v>6134.05</v>
      </c>
    </row>
    <row r="9004">
      <c r="A9004" s="104" t="inlineStr">
        <is>
          <t>2025/26</t>
        </is>
      </c>
      <c r="B9004" s="104" t="inlineStr">
        <is>
          <t>HC-097</t>
        </is>
      </c>
      <c r="C9004" s="104" t="inlineStr">
        <is>
          <t>P018</t>
        </is>
      </c>
      <c r="D9004" s="159" t="n">
        <v>5794</v>
      </c>
      <c r="E9004" s="160" t="n">
        <v>15962.67</v>
      </c>
      <c r="F9004" s="160" t="n">
        <v>3447.63</v>
      </c>
    </row>
    <row r="9005">
      <c r="A9005" s="104" t="inlineStr">
        <is>
          <t>2025/26</t>
        </is>
      </c>
      <c r="B9005" s="104" t="inlineStr">
        <is>
          <t>HC-097</t>
        </is>
      </c>
      <c r="C9005" s="104" t="inlineStr">
        <is>
          <t>P019</t>
        </is>
      </c>
      <c r="D9005" s="159" t="n">
        <v>7498</v>
      </c>
      <c r="E9005" s="160" t="n">
        <v>19946.55</v>
      </c>
      <c r="F9005" s="160" t="n">
        <v>5169.49</v>
      </c>
    </row>
    <row r="9006">
      <c r="A9006" s="104" t="inlineStr">
        <is>
          <t>2025/26</t>
        </is>
      </c>
      <c r="B9006" s="104" t="inlineStr">
        <is>
          <t>HC-097</t>
        </is>
      </c>
      <c r="C9006" s="104" t="inlineStr">
        <is>
          <t>P020</t>
        </is>
      </c>
      <c r="D9006" s="159" t="n">
        <v>5145</v>
      </c>
      <c r="E9006" s="160" t="n">
        <v>13685.27</v>
      </c>
      <c r="F9006" s="160" t="n">
        <v>3547.05</v>
      </c>
    </row>
    <row r="9007">
      <c r="A9007" s="104" t="inlineStr">
        <is>
          <t>2025/26</t>
        </is>
      </c>
      <c r="B9007" s="104" t="inlineStr">
        <is>
          <t>HC-097</t>
        </is>
      </c>
      <c r="C9007" s="104" t="inlineStr">
        <is>
          <t>P021</t>
        </is>
      </c>
      <c r="D9007" s="159" t="n">
        <v>7613</v>
      </c>
      <c r="E9007" s="160" t="n">
        <v>26040.67</v>
      </c>
      <c r="F9007" s="160" t="n">
        <v>7310.38</v>
      </c>
    </row>
    <row r="9008">
      <c r="A9008" s="104" t="inlineStr">
        <is>
          <t>2025/26</t>
        </is>
      </c>
      <c r="B9008" s="104" t="inlineStr">
        <is>
          <t>HC-097</t>
        </is>
      </c>
      <c r="C9008" s="104" t="inlineStr">
        <is>
          <t>P022</t>
        </is>
      </c>
      <c r="D9008" s="159" t="n">
        <v>6340</v>
      </c>
      <c r="E9008" s="160" t="n">
        <v>20479.04</v>
      </c>
      <c r="F9008" s="160" t="n">
        <v>5530.09</v>
      </c>
    </row>
    <row r="9009">
      <c r="A9009" s="104" t="inlineStr">
        <is>
          <t>2025/26</t>
        </is>
      </c>
      <c r="B9009" s="104" t="inlineStr">
        <is>
          <t>HC-097</t>
        </is>
      </c>
      <c r="C9009" s="104" t="inlineStr">
        <is>
          <t>P023</t>
        </is>
      </c>
      <c r="D9009" s="159" t="n">
        <v>7182</v>
      </c>
      <c r="E9009" s="160" t="n">
        <v>15012.29</v>
      </c>
      <c r="F9009" s="160" t="n">
        <v>2918.57</v>
      </c>
    </row>
    <row r="9010">
      <c r="A9010" s="104" t="inlineStr">
        <is>
          <t>2025/26</t>
        </is>
      </c>
      <c r="B9010" s="104" t="inlineStr">
        <is>
          <t>HC-097</t>
        </is>
      </c>
      <c r="C9010" s="104" t="inlineStr">
        <is>
          <t>P024</t>
        </is>
      </c>
      <c r="D9010" s="159" t="n">
        <v>8245</v>
      </c>
      <c r="E9010" s="160" t="n">
        <v>18801.27</v>
      </c>
      <c r="F9010" s="160" t="n">
        <v>3858.73</v>
      </c>
    </row>
    <row r="9011">
      <c r="A9011" s="104" t="inlineStr">
        <is>
          <t>2025/26</t>
        </is>
      </c>
      <c r="B9011" s="104" t="inlineStr">
        <is>
          <t>HC-097</t>
        </is>
      </c>
      <c r="C9011" s="104" t="inlineStr">
        <is>
          <t>P025</t>
        </is>
      </c>
      <c r="D9011" s="159" t="n">
        <v>6822</v>
      </c>
      <c r="E9011" s="160" t="n">
        <v>27223.57</v>
      </c>
      <c r="F9011" s="160" t="n">
        <v>9996.110000000001</v>
      </c>
    </row>
    <row r="9012">
      <c r="A9012" s="104" t="inlineStr">
        <is>
          <t>2025/26</t>
        </is>
      </c>
      <c r="B9012" s="104" t="inlineStr">
        <is>
          <t>HC-097</t>
        </is>
      </c>
      <c r="C9012" s="104" t="inlineStr">
        <is>
          <t>P026</t>
        </is>
      </c>
      <c r="D9012" s="159" t="n">
        <v>3733</v>
      </c>
      <c r="E9012" s="160" t="n">
        <v>17378.76</v>
      </c>
      <c r="F9012" s="160" t="n">
        <v>5630.63</v>
      </c>
    </row>
    <row r="9013">
      <c r="A9013" s="104" t="inlineStr">
        <is>
          <t>2025/26</t>
        </is>
      </c>
      <c r="B9013" s="104" t="inlineStr">
        <is>
          <t>HC-097</t>
        </is>
      </c>
      <c r="C9013" s="104" t="inlineStr">
        <is>
          <t>P027</t>
        </is>
      </c>
      <c r="D9013" s="159" t="n">
        <v>3433</v>
      </c>
      <c r="E9013" s="160" t="n">
        <v>15983.32</v>
      </c>
      <c r="F9013" s="160" t="n">
        <v>5179.24</v>
      </c>
    </row>
    <row r="9014">
      <c r="A9014" s="104" t="inlineStr">
        <is>
          <t>2025/26</t>
        </is>
      </c>
      <c r="B9014" s="104" t="inlineStr">
        <is>
          <t>HC-097</t>
        </is>
      </c>
      <c r="C9014" s="104" t="inlineStr">
        <is>
          <t>P028</t>
        </is>
      </c>
      <c r="D9014" s="159" t="n">
        <v>4934</v>
      </c>
      <c r="E9014" s="160" t="n">
        <v>24382.92</v>
      </c>
      <c r="F9014" s="160" t="n">
        <v>8426.59</v>
      </c>
    </row>
    <row r="9015">
      <c r="A9015" s="104" t="inlineStr">
        <is>
          <t>2025/26</t>
        </is>
      </c>
      <c r="B9015" s="104" t="inlineStr">
        <is>
          <t>HC-097</t>
        </is>
      </c>
      <c r="C9015" s="104" t="inlineStr">
        <is>
          <t>P029</t>
        </is>
      </c>
      <c r="D9015" s="159" t="n">
        <v>11671</v>
      </c>
      <c r="E9015" s="160" t="n">
        <v>23284.91</v>
      </c>
      <c r="F9015" s="160" t="n">
        <v>3521.05</v>
      </c>
    </row>
    <row r="9016">
      <c r="A9016" s="104" t="inlineStr">
        <is>
          <t>2025/26</t>
        </is>
      </c>
      <c r="B9016" s="104" t="inlineStr">
        <is>
          <t>HC-097</t>
        </is>
      </c>
      <c r="C9016" s="104" t="inlineStr">
        <is>
          <t>P030</t>
        </is>
      </c>
      <c r="D9016" s="159" t="n">
        <v>6745</v>
      </c>
      <c r="E9016" s="160" t="n">
        <v>21142.46</v>
      </c>
      <c r="F9016" s="160" t="n">
        <v>4109.9</v>
      </c>
    </row>
    <row r="9017">
      <c r="A9017" s="104" t="inlineStr">
        <is>
          <t>2025/26</t>
        </is>
      </c>
      <c r="B9017" s="104" t="inlineStr">
        <is>
          <t>HC-097</t>
        </is>
      </c>
      <c r="C9017" s="104" t="inlineStr">
        <is>
          <t>P031</t>
        </is>
      </c>
      <c r="D9017" s="159" t="n">
        <v>2849</v>
      </c>
      <c r="E9017" s="160" t="n">
        <v>14901.67</v>
      </c>
      <c r="F9017" s="160" t="n">
        <v>4505.98</v>
      </c>
    </row>
    <row r="9018">
      <c r="A9018" s="104" t="inlineStr">
        <is>
          <t>2025/26</t>
        </is>
      </c>
      <c r="B9018" s="104" t="inlineStr">
        <is>
          <t>HC-097</t>
        </is>
      </c>
      <c r="C9018" s="104" t="inlineStr">
        <is>
          <t>P032</t>
        </is>
      </c>
      <c r="D9018" s="159" t="n">
        <v>3714</v>
      </c>
      <c r="E9018" s="160" t="n">
        <v>9172.469999999999</v>
      </c>
      <c r="F9018" s="160" t="n">
        <v>2080.06</v>
      </c>
    </row>
    <row r="9019">
      <c r="A9019" s="104" t="inlineStr">
        <is>
          <t>2025/26</t>
        </is>
      </c>
      <c r="B9019" s="104" t="inlineStr">
        <is>
          <t>HC-097</t>
        </is>
      </c>
      <c r="C9019" s="104" t="inlineStr">
        <is>
          <t>P033</t>
        </is>
      </c>
      <c r="D9019" s="159" t="n">
        <v>2476</v>
      </c>
      <c r="E9019" s="160" t="n">
        <v>7997.46</v>
      </c>
      <c r="F9019" s="160" t="n">
        <v>2072.96</v>
      </c>
    </row>
    <row r="9020">
      <c r="A9020" s="104" t="inlineStr">
        <is>
          <t>2025/26</t>
        </is>
      </c>
      <c r="B9020" s="104" t="inlineStr">
        <is>
          <t>HC-097</t>
        </is>
      </c>
      <c r="C9020" s="104" t="inlineStr">
        <is>
          <t>P034</t>
        </is>
      </c>
      <c r="D9020" s="159" t="n">
        <v>1612</v>
      </c>
      <c r="E9020" s="160" t="n">
        <v>7037.42</v>
      </c>
      <c r="F9020" s="160" t="n">
        <v>2204.62</v>
      </c>
    </row>
    <row r="9021">
      <c r="A9021" s="104" t="inlineStr">
        <is>
          <t>2025/26</t>
        </is>
      </c>
      <c r="B9021" s="104" t="inlineStr">
        <is>
          <t>HC-097</t>
        </is>
      </c>
      <c r="C9021" s="104" t="inlineStr">
        <is>
          <t>P035</t>
        </is>
      </c>
      <c r="D9021" s="159" t="n">
        <v>2284</v>
      </c>
      <c r="E9021" s="160" t="n">
        <v>8461.5</v>
      </c>
      <c r="F9021" s="160" t="n">
        <v>2376.16</v>
      </c>
    </row>
    <row r="9022">
      <c r="A9022" s="104" t="inlineStr">
        <is>
          <t>2025/26</t>
        </is>
      </c>
      <c r="B9022" s="104" t="inlineStr">
        <is>
          <t>HC-097</t>
        </is>
      </c>
      <c r="C9022" s="104" t="inlineStr">
        <is>
          <t>P036</t>
        </is>
      </c>
      <c r="D9022" s="159" t="n">
        <v>1749</v>
      </c>
      <c r="E9022" s="160" t="n">
        <v>6973.53</v>
      </c>
      <c r="F9022" s="160" t="n">
        <v>2033.4</v>
      </c>
    </row>
    <row r="9023">
      <c r="A9023" s="104" t="inlineStr">
        <is>
          <t>2025/26</t>
        </is>
      </c>
      <c r="B9023" s="104" t="inlineStr">
        <is>
          <t>HC-097</t>
        </is>
      </c>
      <c r="C9023" s="104" t="inlineStr">
        <is>
          <t>P037</t>
        </is>
      </c>
      <c r="D9023" s="159" t="n">
        <v>2588</v>
      </c>
      <c r="E9023" s="160" t="n">
        <v>9338.65</v>
      </c>
      <c r="F9023" s="160" t="n">
        <v>3126.25</v>
      </c>
    </row>
    <row r="9024">
      <c r="A9024" s="104" t="inlineStr">
        <is>
          <t>2025/26</t>
        </is>
      </c>
      <c r="B9024" s="104" t="inlineStr">
        <is>
          <t>HC-097</t>
        </is>
      </c>
      <c r="C9024" s="104" t="inlineStr">
        <is>
          <t>P038</t>
        </is>
      </c>
      <c r="D9024" s="159" t="n">
        <v>1324</v>
      </c>
      <c r="E9024" s="160" t="n">
        <v>8672.41</v>
      </c>
      <c r="F9024" s="160" t="n">
        <v>2809.92</v>
      </c>
    </row>
    <row r="9025">
      <c r="A9025" s="104" t="inlineStr">
        <is>
          <t>2025/26</t>
        </is>
      </c>
      <c r="B9025" s="104" t="inlineStr">
        <is>
          <t>HC-097</t>
        </is>
      </c>
      <c r="C9025" s="104" t="inlineStr">
        <is>
          <t>P039</t>
        </is>
      </c>
      <c r="D9025" s="159" t="n">
        <v>1358</v>
      </c>
      <c r="E9025" s="160" t="n">
        <v>8893.08</v>
      </c>
      <c r="F9025" s="160" t="n">
        <v>2977.17</v>
      </c>
    </row>
    <row r="9026">
      <c r="A9026" s="104" t="inlineStr">
        <is>
          <t>2025/26</t>
        </is>
      </c>
      <c r="B9026" s="104" t="inlineStr">
        <is>
          <t>HC-097</t>
        </is>
      </c>
      <c r="C9026" s="104" t="inlineStr">
        <is>
          <t>P040</t>
        </is>
      </c>
      <c r="D9026" s="159" t="n">
        <v>479</v>
      </c>
      <c r="E9026" s="160" t="n">
        <v>3824.64</v>
      </c>
      <c r="F9026" s="160" t="n">
        <v>1238.81</v>
      </c>
    </row>
    <row r="9027">
      <c r="A9027" s="104" t="inlineStr">
        <is>
          <t>2025/26</t>
        </is>
      </c>
      <c r="B9027" s="104" t="inlineStr">
        <is>
          <t>HC-097</t>
        </is>
      </c>
      <c r="C9027" s="104" t="inlineStr">
        <is>
          <t>P041</t>
        </is>
      </c>
      <c r="D9027" s="159" t="n">
        <v>264</v>
      </c>
      <c r="E9027" s="160" t="n">
        <v>2997.64</v>
      </c>
      <c r="F9027" s="160" t="n">
        <v>1164.07</v>
      </c>
    </row>
    <row r="9028">
      <c r="A9028" s="104" t="inlineStr">
        <is>
          <t>2025/26</t>
        </is>
      </c>
      <c r="B9028" s="104" t="inlineStr">
        <is>
          <t>HC-097</t>
        </is>
      </c>
      <c r="C9028" s="104" t="inlineStr">
        <is>
          <t>P042</t>
        </is>
      </c>
      <c r="D9028" s="159" t="n">
        <v>502</v>
      </c>
      <c r="E9028" s="160" t="n">
        <v>2100.35</v>
      </c>
      <c r="F9028" s="160" t="n">
        <v>521</v>
      </c>
    </row>
    <row r="9029">
      <c r="A9029" s="104" t="inlineStr">
        <is>
          <t>2025/26</t>
        </is>
      </c>
      <c r="B9029" s="104" t="inlineStr">
        <is>
          <t>HC-098</t>
        </is>
      </c>
      <c r="C9029" s="104" t="inlineStr">
        <is>
          <t>P001</t>
        </is>
      </c>
      <c r="D9029" s="159" t="n">
        <v>5093</v>
      </c>
      <c r="E9029" s="160" t="n">
        <v>47911.88</v>
      </c>
      <c r="F9029" s="160" t="n">
        <v>17070.12</v>
      </c>
    </row>
    <row r="9030">
      <c r="A9030" s="104" t="inlineStr">
        <is>
          <t>2025/26</t>
        </is>
      </c>
      <c r="B9030" s="104" t="inlineStr">
        <is>
          <t>HC-098</t>
        </is>
      </c>
      <c r="C9030" s="104" t="inlineStr">
        <is>
          <t>P002</t>
        </is>
      </c>
      <c r="D9030" s="159" t="n">
        <v>7483</v>
      </c>
      <c r="E9030" s="160" t="n">
        <v>81760.16</v>
      </c>
      <c r="F9030" s="160" t="n">
        <v>30892.23</v>
      </c>
    </row>
    <row r="9031">
      <c r="A9031" s="104" t="inlineStr">
        <is>
          <t>2025/26</t>
        </is>
      </c>
      <c r="B9031" s="104" t="inlineStr">
        <is>
          <t>HC-098</t>
        </is>
      </c>
      <c r="C9031" s="104" t="inlineStr">
        <is>
          <t>P003</t>
        </is>
      </c>
      <c r="D9031" s="159" t="n">
        <v>10216</v>
      </c>
      <c r="E9031" s="160" t="n">
        <v>71813.75</v>
      </c>
      <c r="F9031" s="160" t="n">
        <v>24041.5</v>
      </c>
    </row>
    <row r="9032">
      <c r="A9032" s="104" t="inlineStr">
        <is>
          <t>2025/26</t>
        </is>
      </c>
      <c r="B9032" s="104" t="inlineStr">
        <is>
          <t>HC-098</t>
        </is>
      </c>
      <c r="C9032" s="104" t="inlineStr">
        <is>
          <t>P004</t>
        </is>
      </c>
      <c r="D9032" s="159" t="n">
        <v>4598</v>
      </c>
      <c r="E9032" s="160" t="n">
        <v>37548.33</v>
      </c>
      <c r="F9032" s="160" t="n">
        <v>12162.66</v>
      </c>
    </row>
    <row r="9033">
      <c r="A9033" s="104" t="inlineStr">
        <is>
          <t>2025/26</t>
        </is>
      </c>
      <c r="B9033" s="104" t="inlineStr">
        <is>
          <t>HC-098</t>
        </is>
      </c>
      <c r="C9033" s="104" t="inlineStr">
        <is>
          <t>P005</t>
        </is>
      </c>
      <c r="D9033" s="159" t="n">
        <v>9554</v>
      </c>
      <c r="E9033" s="160" t="n">
        <v>74434.32000000001</v>
      </c>
      <c r="F9033" s="160" t="n">
        <v>23308</v>
      </c>
    </row>
    <row r="9034">
      <c r="A9034" s="104" t="inlineStr">
        <is>
          <t>2025/26</t>
        </is>
      </c>
      <c r="B9034" s="104" t="inlineStr">
        <is>
          <t>HC-098</t>
        </is>
      </c>
      <c r="C9034" s="104" t="inlineStr">
        <is>
          <t>P006</t>
        </is>
      </c>
      <c r="D9034" s="159" t="n">
        <v>9081</v>
      </c>
      <c r="E9034" s="160" t="n">
        <v>76794.25999999999</v>
      </c>
      <c r="F9034" s="160" t="n">
        <v>22386.89</v>
      </c>
    </row>
    <row r="9035">
      <c r="A9035" s="104" t="inlineStr">
        <is>
          <t>2025/26</t>
        </is>
      </c>
      <c r="B9035" s="104" t="inlineStr">
        <is>
          <t>HC-098</t>
        </is>
      </c>
      <c r="C9035" s="104" t="inlineStr">
        <is>
          <t>P007</t>
        </is>
      </c>
      <c r="D9035" s="159" t="n">
        <v>9294</v>
      </c>
      <c r="E9035" s="160" t="n">
        <v>73291.8</v>
      </c>
      <c r="F9035" s="160" t="n">
        <v>19783.59</v>
      </c>
    </row>
    <row r="9036">
      <c r="A9036" s="104" t="inlineStr">
        <is>
          <t>2025/26</t>
        </is>
      </c>
      <c r="B9036" s="104" t="inlineStr">
        <is>
          <t>HC-098</t>
        </is>
      </c>
      <c r="C9036" s="104" t="inlineStr">
        <is>
          <t>P008</t>
        </is>
      </c>
      <c r="D9036" s="159" t="n">
        <v>7281</v>
      </c>
      <c r="E9036" s="160" t="n">
        <v>56027.19</v>
      </c>
      <c r="F9036" s="160" t="n">
        <v>20568.23</v>
      </c>
    </row>
    <row r="9037">
      <c r="A9037" s="104" t="inlineStr">
        <is>
          <t>2025/26</t>
        </is>
      </c>
      <c r="B9037" s="104" t="inlineStr">
        <is>
          <t>HC-098</t>
        </is>
      </c>
      <c r="C9037" s="104" t="inlineStr">
        <is>
          <t>P009</t>
        </is>
      </c>
      <c r="D9037" s="159" t="n">
        <v>295</v>
      </c>
      <c r="E9037" s="160" t="n">
        <v>3893.53</v>
      </c>
      <c r="F9037" s="160" t="n">
        <v>1576.85</v>
      </c>
    </row>
    <row r="9038">
      <c r="A9038" s="104" t="inlineStr">
        <is>
          <t>2025/26</t>
        </is>
      </c>
      <c r="B9038" s="104" t="inlineStr">
        <is>
          <t>HC-098</t>
        </is>
      </c>
      <c r="C9038" s="104" t="inlineStr">
        <is>
          <t>P010</t>
        </is>
      </c>
      <c r="D9038" s="159" t="n">
        <v>10058</v>
      </c>
      <c r="E9038" s="160" t="n">
        <v>62119.91</v>
      </c>
      <c r="F9038" s="160" t="n">
        <v>20119.96</v>
      </c>
    </row>
    <row r="9039">
      <c r="A9039" s="104" t="inlineStr">
        <is>
          <t>2025/26</t>
        </is>
      </c>
      <c r="B9039" s="104" t="inlineStr">
        <is>
          <t>HC-098</t>
        </is>
      </c>
      <c r="C9039" s="104" t="inlineStr">
        <is>
          <t>P011</t>
        </is>
      </c>
      <c r="D9039" s="159" t="n">
        <v>9523</v>
      </c>
      <c r="E9039" s="160" t="n">
        <v>28951.16</v>
      </c>
      <c r="F9039" s="160" t="n">
        <v>6876.41</v>
      </c>
    </row>
    <row r="9040">
      <c r="A9040" s="104" t="inlineStr">
        <is>
          <t>2025/26</t>
        </is>
      </c>
      <c r="B9040" s="104" t="inlineStr">
        <is>
          <t>HC-098</t>
        </is>
      </c>
      <c r="C9040" s="104" t="inlineStr">
        <is>
          <t>P012</t>
        </is>
      </c>
      <c r="D9040" s="159" t="n">
        <v>9982</v>
      </c>
      <c r="E9040" s="160" t="n">
        <v>38877.27</v>
      </c>
      <c r="F9040" s="160" t="n">
        <v>11755.77</v>
      </c>
    </row>
    <row r="9041">
      <c r="A9041" s="104" t="inlineStr">
        <is>
          <t>2025/26</t>
        </is>
      </c>
      <c r="B9041" s="104" t="inlineStr">
        <is>
          <t>HC-098</t>
        </is>
      </c>
      <c r="C9041" s="104" t="inlineStr">
        <is>
          <t>P013</t>
        </is>
      </c>
      <c r="D9041" s="159" t="n">
        <v>11172</v>
      </c>
      <c r="E9041" s="160" t="n">
        <v>40330.44</v>
      </c>
      <c r="F9041" s="160" t="n">
        <v>10451.17</v>
      </c>
    </row>
    <row r="9042">
      <c r="A9042" s="104" t="inlineStr">
        <is>
          <t>2025/26</t>
        </is>
      </c>
      <c r="B9042" s="104" t="inlineStr">
        <is>
          <t>HC-098</t>
        </is>
      </c>
      <c r="C9042" s="104" t="inlineStr">
        <is>
          <t>P014</t>
        </is>
      </c>
      <c r="D9042" s="159" t="n">
        <v>11672</v>
      </c>
      <c r="E9042" s="160" t="n">
        <v>47675.81</v>
      </c>
      <c r="F9042" s="160" t="n">
        <v>13383.08</v>
      </c>
    </row>
    <row r="9043">
      <c r="A9043" s="104" t="inlineStr">
        <is>
          <t>2025/26</t>
        </is>
      </c>
      <c r="B9043" s="104" t="inlineStr">
        <is>
          <t>HC-098</t>
        </is>
      </c>
      <c r="C9043" s="104" t="inlineStr">
        <is>
          <t>P015</t>
        </is>
      </c>
      <c r="D9043" s="159" t="n">
        <v>8258</v>
      </c>
      <c r="E9043" s="160" t="n">
        <v>40791.75</v>
      </c>
      <c r="F9043" s="160" t="n">
        <v>13654.82</v>
      </c>
    </row>
    <row r="9044">
      <c r="A9044" s="104" t="inlineStr">
        <is>
          <t>2025/26</t>
        </is>
      </c>
      <c r="B9044" s="104" t="inlineStr">
        <is>
          <t>HC-098</t>
        </is>
      </c>
      <c r="C9044" s="104" t="inlineStr">
        <is>
          <t>P016</t>
        </is>
      </c>
      <c r="D9044" s="159" t="n">
        <v>4248</v>
      </c>
      <c r="E9044" s="160" t="n">
        <v>27432.38</v>
      </c>
      <c r="F9044" s="160" t="n">
        <v>8588.74</v>
      </c>
    </row>
    <row r="9045">
      <c r="A9045" s="104" t="inlineStr">
        <is>
          <t>2025/26</t>
        </is>
      </c>
      <c r="B9045" s="104" t="inlineStr">
        <is>
          <t>HC-098</t>
        </is>
      </c>
      <c r="C9045" s="104" t="inlineStr">
        <is>
          <t>P017</t>
        </is>
      </c>
      <c r="D9045" s="159" t="n">
        <v>3880</v>
      </c>
      <c r="E9045" s="160" t="n">
        <v>27628.73</v>
      </c>
      <c r="F9045" s="160" t="n">
        <v>9544.66</v>
      </c>
    </row>
    <row r="9046">
      <c r="A9046" s="104" t="inlineStr">
        <is>
          <t>2025/26</t>
        </is>
      </c>
      <c r="B9046" s="104" t="inlineStr">
        <is>
          <t>HC-098</t>
        </is>
      </c>
      <c r="C9046" s="104" t="inlineStr">
        <is>
          <t>P018</t>
        </is>
      </c>
      <c r="D9046" s="159" t="n">
        <v>9469</v>
      </c>
      <c r="E9046" s="160" t="n">
        <v>26089.58</v>
      </c>
      <c r="F9046" s="160" t="n">
        <v>5633.73</v>
      </c>
    </row>
    <row r="9047">
      <c r="A9047" s="104" t="inlineStr">
        <is>
          <t>2025/26</t>
        </is>
      </c>
      <c r="B9047" s="104" t="inlineStr">
        <is>
          <t>HC-098</t>
        </is>
      </c>
      <c r="C9047" s="104" t="inlineStr">
        <is>
          <t>P019</t>
        </is>
      </c>
      <c r="D9047" s="159" t="n">
        <v>11940</v>
      </c>
      <c r="E9047" s="160" t="n">
        <v>31762.83</v>
      </c>
      <c r="F9047" s="160" t="n">
        <v>8229.73</v>
      </c>
    </row>
    <row r="9048">
      <c r="A9048" s="104" t="inlineStr">
        <is>
          <t>2025/26</t>
        </is>
      </c>
      <c r="B9048" s="104" t="inlineStr">
        <is>
          <t>HC-098</t>
        </is>
      </c>
      <c r="C9048" s="104" t="inlineStr">
        <is>
          <t>P020</t>
        </is>
      </c>
      <c r="D9048" s="159" t="n">
        <v>7744</v>
      </c>
      <c r="E9048" s="160" t="n">
        <v>20598.7</v>
      </c>
      <c r="F9048" s="160" t="n">
        <v>5338.91</v>
      </c>
    </row>
    <row r="9049">
      <c r="A9049" s="104" t="inlineStr">
        <is>
          <t>2025/26</t>
        </is>
      </c>
      <c r="B9049" s="104" t="inlineStr">
        <is>
          <t>HC-098</t>
        </is>
      </c>
      <c r="C9049" s="104" t="inlineStr">
        <is>
          <t>P021</t>
        </is>
      </c>
      <c r="D9049" s="159" t="n">
        <v>11285</v>
      </c>
      <c r="E9049" s="160" t="n">
        <v>38591.32</v>
      </c>
      <c r="F9049" s="160" t="n">
        <v>10834.8</v>
      </c>
    </row>
    <row r="9050">
      <c r="A9050" s="104" t="inlineStr">
        <is>
          <t>2025/26</t>
        </is>
      </c>
      <c r="B9050" s="104" t="inlineStr">
        <is>
          <t>HC-098</t>
        </is>
      </c>
      <c r="C9050" s="104" t="inlineStr">
        <is>
          <t>P022</t>
        </is>
      </c>
      <c r="D9050" s="159" t="n">
        <v>9756</v>
      </c>
      <c r="E9050" s="160" t="n">
        <v>31508.04</v>
      </c>
      <c r="F9050" s="160" t="n">
        <v>8504.49</v>
      </c>
    </row>
    <row r="9051">
      <c r="A9051" s="104" t="inlineStr">
        <is>
          <t>2025/26</t>
        </is>
      </c>
      <c r="B9051" s="104" t="inlineStr">
        <is>
          <t>HC-098</t>
        </is>
      </c>
      <c r="C9051" s="104" t="inlineStr">
        <is>
          <t>P023</t>
        </is>
      </c>
      <c r="D9051" s="159" t="n">
        <v>11091</v>
      </c>
      <c r="E9051" s="160" t="n">
        <v>23179.88</v>
      </c>
      <c r="F9051" s="160" t="n">
        <v>4505.46</v>
      </c>
    </row>
    <row r="9052">
      <c r="A9052" s="104" t="inlineStr">
        <is>
          <t>2025/26</t>
        </is>
      </c>
      <c r="B9052" s="104" t="inlineStr">
        <is>
          <t>HC-098</t>
        </is>
      </c>
      <c r="C9052" s="104" t="inlineStr">
        <is>
          <t>P024</t>
        </is>
      </c>
      <c r="D9052" s="159" t="n">
        <v>12359</v>
      </c>
      <c r="E9052" s="160" t="n">
        <v>28174.97</v>
      </c>
      <c r="F9052" s="160" t="n">
        <v>5780.63</v>
      </c>
    </row>
    <row r="9053">
      <c r="A9053" s="104" t="inlineStr">
        <is>
          <t>2025/26</t>
        </is>
      </c>
      <c r="B9053" s="104" t="inlineStr">
        <is>
          <t>HC-098</t>
        </is>
      </c>
      <c r="C9053" s="104" t="inlineStr">
        <is>
          <t>P025</t>
        </is>
      </c>
      <c r="D9053" s="159" t="n">
        <v>10538</v>
      </c>
      <c r="E9053" s="160" t="n">
        <v>42050.64</v>
      </c>
      <c r="F9053" s="160" t="n">
        <v>15435.97</v>
      </c>
    </row>
    <row r="9054">
      <c r="A9054" s="104" t="inlineStr">
        <is>
          <t>2025/26</t>
        </is>
      </c>
      <c r="B9054" s="104" t="inlineStr">
        <is>
          <t>HC-098</t>
        </is>
      </c>
      <c r="C9054" s="104" t="inlineStr">
        <is>
          <t>P026</t>
        </is>
      </c>
      <c r="D9054" s="159" t="n">
        <v>6185</v>
      </c>
      <c r="E9054" s="160" t="n">
        <v>28792.15</v>
      </c>
      <c r="F9054" s="160" t="n">
        <v>9325.4</v>
      </c>
    </row>
    <row r="9055">
      <c r="A9055" s="104" t="inlineStr">
        <is>
          <t>2025/26</t>
        </is>
      </c>
      <c r="B9055" s="104" t="inlineStr">
        <is>
          <t>HC-098</t>
        </is>
      </c>
      <c r="C9055" s="104" t="inlineStr">
        <is>
          <t>P027</t>
        </is>
      </c>
      <c r="D9055" s="159" t="n">
        <v>5131</v>
      </c>
      <c r="E9055" s="160" t="n">
        <v>23890.8</v>
      </c>
      <c r="F9055" s="160" t="n">
        <v>7739.33</v>
      </c>
    </row>
    <row r="9056">
      <c r="A9056" s="104" t="inlineStr">
        <is>
          <t>2025/26</t>
        </is>
      </c>
      <c r="B9056" s="104" t="inlineStr">
        <is>
          <t>HC-098</t>
        </is>
      </c>
      <c r="C9056" s="104" t="inlineStr">
        <is>
          <t>P028</t>
        </is>
      </c>
      <c r="D9056" s="159" t="n">
        <v>6996</v>
      </c>
      <c r="E9056" s="160" t="n">
        <v>34554.87</v>
      </c>
      <c r="F9056" s="160" t="n">
        <v>11937.09</v>
      </c>
    </row>
    <row r="9057">
      <c r="A9057" s="104" t="inlineStr">
        <is>
          <t>2025/26</t>
        </is>
      </c>
      <c r="B9057" s="104" t="inlineStr">
        <is>
          <t>HC-098</t>
        </is>
      </c>
      <c r="C9057" s="104" t="inlineStr">
        <is>
          <t>P029</t>
        </is>
      </c>
      <c r="D9057" s="159" t="n">
        <v>17645</v>
      </c>
      <c r="E9057" s="160" t="n">
        <v>35201.27</v>
      </c>
      <c r="F9057" s="160" t="n">
        <v>5321.27</v>
      </c>
    </row>
    <row r="9058">
      <c r="A9058" s="104" t="inlineStr">
        <is>
          <t>2025/26</t>
        </is>
      </c>
      <c r="B9058" s="104" t="inlineStr">
        <is>
          <t>HC-098</t>
        </is>
      </c>
      <c r="C9058" s="104" t="inlineStr">
        <is>
          <t>P030</t>
        </is>
      </c>
      <c r="D9058" s="159" t="n">
        <v>9735</v>
      </c>
      <c r="E9058" s="160" t="n">
        <v>30517.5</v>
      </c>
      <c r="F9058" s="160" t="n">
        <v>5931.54</v>
      </c>
    </row>
    <row r="9059">
      <c r="A9059" s="104" t="inlineStr">
        <is>
          <t>2025/26</t>
        </is>
      </c>
      <c r="B9059" s="104" t="inlineStr">
        <is>
          <t>HC-098</t>
        </is>
      </c>
      <c r="C9059" s="104" t="inlineStr">
        <is>
          <t>P031</t>
        </is>
      </c>
      <c r="D9059" s="159" t="n">
        <v>4348</v>
      </c>
      <c r="E9059" s="160" t="n">
        <v>22714.71</v>
      </c>
      <c r="F9059" s="160" t="n">
        <v>6866.26</v>
      </c>
    </row>
    <row r="9060">
      <c r="A9060" s="104" t="inlineStr">
        <is>
          <t>2025/26</t>
        </is>
      </c>
      <c r="B9060" s="104" t="inlineStr">
        <is>
          <t>HC-098</t>
        </is>
      </c>
      <c r="C9060" s="104" t="inlineStr">
        <is>
          <t>P032</t>
        </is>
      </c>
      <c r="D9060" s="159" t="n">
        <v>5984</v>
      </c>
      <c r="E9060" s="160" t="n">
        <v>14774.08</v>
      </c>
      <c r="F9060" s="160" t="n">
        <v>3350.06</v>
      </c>
    </row>
    <row r="9061">
      <c r="A9061" s="104" t="inlineStr">
        <is>
          <t>2025/26</t>
        </is>
      </c>
      <c r="B9061" s="104" t="inlineStr">
        <is>
          <t>HC-098</t>
        </is>
      </c>
      <c r="C9061" s="104" t="inlineStr">
        <is>
          <t>P033</t>
        </is>
      </c>
      <c r="D9061" s="159" t="n">
        <v>3812</v>
      </c>
      <c r="E9061" s="160" t="n">
        <v>12311.29</v>
      </c>
      <c r="F9061" s="160" t="n">
        <v>3189.98</v>
      </c>
    </row>
    <row r="9062">
      <c r="A9062" s="104" t="inlineStr">
        <is>
          <t>2025/26</t>
        </is>
      </c>
      <c r="B9062" s="104" t="inlineStr">
        <is>
          <t>HC-098</t>
        </is>
      </c>
      <c r="C9062" s="104" t="inlineStr">
        <is>
          <t>P034</t>
        </is>
      </c>
      <c r="D9062" s="159" t="n">
        <v>2542</v>
      </c>
      <c r="E9062" s="160" t="n">
        <v>11102.71</v>
      </c>
      <c r="F9062" s="160" t="n">
        <v>3476.94</v>
      </c>
    </row>
    <row r="9063">
      <c r="A9063" s="104" t="inlineStr">
        <is>
          <t>2025/26</t>
        </is>
      </c>
      <c r="B9063" s="104" t="inlineStr">
        <is>
          <t>HC-098</t>
        </is>
      </c>
      <c r="C9063" s="104" t="inlineStr">
        <is>
          <t>P035</t>
        </is>
      </c>
      <c r="D9063" s="159" t="n">
        <v>3373</v>
      </c>
      <c r="E9063" s="160" t="n">
        <v>12492.14</v>
      </c>
      <c r="F9063" s="160" t="n">
        <v>3507.49</v>
      </c>
    </row>
    <row r="9064">
      <c r="A9064" s="104" t="inlineStr">
        <is>
          <t>2025/26</t>
        </is>
      </c>
      <c r="B9064" s="104" t="inlineStr">
        <is>
          <t>HC-098</t>
        </is>
      </c>
      <c r="C9064" s="104" t="inlineStr">
        <is>
          <t>P036</t>
        </is>
      </c>
      <c r="D9064" s="159" t="n">
        <v>2743</v>
      </c>
      <c r="E9064" s="160" t="n">
        <v>10945.35</v>
      </c>
      <c r="F9064" s="160" t="n">
        <v>3191.72</v>
      </c>
    </row>
    <row r="9065">
      <c r="A9065" s="104" t="inlineStr">
        <is>
          <t>2025/26</t>
        </is>
      </c>
      <c r="B9065" s="104" t="inlineStr">
        <is>
          <t>HC-098</t>
        </is>
      </c>
      <c r="C9065" s="104" t="inlineStr">
        <is>
          <t>P037</t>
        </is>
      </c>
      <c r="D9065" s="159" t="n">
        <v>4119</v>
      </c>
      <c r="E9065" s="160" t="n">
        <v>14869.54</v>
      </c>
      <c r="F9065" s="160" t="n">
        <v>4977.51</v>
      </c>
    </row>
    <row r="9066">
      <c r="A9066" s="104" t="inlineStr">
        <is>
          <t>2025/26</t>
        </is>
      </c>
      <c r="B9066" s="104" t="inlineStr">
        <is>
          <t>HC-098</t>
        </is>
      </c>
      <c r="C9066" s="104" t="inlineStr">
        <is>
          <t>P038</t>
        </is>
      </c>
      <c r="D9066" s="159" t="n">
        <v>2034</v>
      </c>
      <c r="E9066" s="160" t="n">
        <v>13334.57</v>
      </c>
      <c r="F9066" s="160" t="n">
        <v>4319.07</v>
      </c>
    </row>
    <row r="9067">
      <c r="A9067" s="104" t="inlineStr">
        <is>
          <t>2025/26</t>
        </is>
      </c>
      <c r="B9067" s="104" t="inlineStr">
        <is>
          <t>HC-098</t>
        </is>
      </c>
      <c r="C9067" s="104" t="inlineStr">
        <is>
          <t>P039</t>
        </is>
      </c>
      <c r="D9067" s="159" t="n">
        <v>2106</v>
      </c>
      <c r="E9067" s="160" t="n">
        <v>13806.12</v>
      </c>
      <c r="F9067" s="160" t="n">
        <v>4620.66</v>
      </c>
    </row>
    <row r="9068">
      <c r="A9068" s="104" t="inlineStr">
        <is>
          <t>2025/26</t>
        </is>
      </c>
      <c r="B9068" s="104" t="inlineStr">
        <is>
          <t>HC-098</t>
        </is>
      </c>
      <c r="C9068" s="104" t="inlineStr">
        <is>
          <t>P040</t>
        </is>
      </c>
      <c r="D9068" s="159" t="n">
        <v>818</v>
      </c>
      <c r="E9068" s="160" t="n">
        <v>6532.16</v>
      </c>
      <c r="F9068" s="160" t="n">
        <v>2115.2</v>
      </c>
    </row>
    <row r="9069">
      <c r="A9069" s="104" t="inlineStr">
        <is>
          <t>2025/26</t>
        </is>
      </c>
      <c r="B9069" s="104" t="inlineStr">
        <is>
          <t>HC-098</t>
        </is>
      </c>
      <c r="C9069" s="104" t="inlineStr">
        <is>
          <t>P041</t>
        </is>
      </c>
      <c r="D9069" s="159" t="n">
        <v>423</v>
      </c>
      <c r="E9069" s="160" t="n">
        <v>4788.75</v>
      </c>
      <c r="F9069" s="160" t="n">
        <v>1861.95</v>
      </c>
    </row>
    <row r="9070">
      <c r="A9070" s="104" t="inlineStr">
        <is>
          <t>2025/26</t>
        </is>
      </c>
      <c r="B9070" s="104" t="inlineStr">
        <is>
          <t>HC-098</t>
        </is>
      </c>
      <c r="C9070" s="104" t="inlineStr">
        <is>
          <t>P042</t>
        </is>
      </c>
      <c r="D9070" s="159" t="n">
        <v>665</v>
      </c>
      <c r="E9070" s="160" t="n">
        <v>2780.34</v>
      </c>
      <c r="F9070" s="160" t="n">
        <v>690.67</v>
      </c>
    </row>
    <row r="9071">
      <c r="A9071" s="104" t="inlineStr">
        <is>
          <t>2025/26</t>
        </is>
      </c>
      <c r="B9071" s="104" t="inlineStr">
        <is>
          <t>HC-099</t>
        </is>
      </c>
      <c r="C9071" s="104" t="inlineStr">
        <is>
          <t>P001</t>
        </is>
      </c>
      <c r="D9071" s="159" t="n">
        <v>5325</v>
      </c>
      <c r="E9071" s="160" t="n">
        <v>50087.27</v>
      </c>
      <c r="F9071" s="160" t="n">
        <v>22134.44</v>
      </c>
    </row>
    <row r="9072">
      <c r="A9072" s="104" t="inlineStr">
        <is>
          <t>2025/26</t>
        </is>
      </c>
      <c r="B9072" s="104" t="inlineStr">
        <is>
          <t>HC-099</t>
        </is>
      </c>
      <c r="C9072" s="104" t="inlineStr">
        <is>
          <t>P002</t>
        </is>
      </c>
      <c r="D9072" s="159" t="n">
        <v>7327</v>
      </c>
      <c r="E9072" s="160" t="n">
        <v>80057.11</v>
      </c>
      <c r="F9072" s="160" t="n">
        <v>37562.87</v>
      </c>
    </row>
    <row r="9073">
      <c r="A9073" s="104" t="inlineStr">
        <is>
          <t>2025/26</t>
        </is>
      </c>
      <c r="B9073" s="104" t="inlineStr">
        <is>
          <t>HC-099</t>
        </is>
      </c>
      <c r="C9073" s="104" t="inlineStr">
        <is>
          <t>P003</t>
        </is>
      </c>
      <c r="D9073" s="159" t="n">
        <v>10742</v>
      </c>
      <c r="E9073" s="160" t="n">
        <v>75521.03</v>
      </c>
      <c r="F9073" s="160" t="n">
        <v>31383.27</v>
      </c>
    </row>
    <row r="9074">
      <c r="A9074" s="104" t="inlineStr">
        <is>
          <t>2025/26</t>
        </is>
      </c>
      <c r="B9074" s="104" t="inlineStr">
        <is>
          <t>HC-099</t>
        </is>
      </c>
      <c r="C9074" s="104" t="inlineStr">
        <is>
          <t>P004</t>
        </is>
      </c>
      <c r="D9074" s="159" t="n">
        <v>4738</v>
      </c>
      <c r="E9074" s="160" t="n">
        <v>38705.11</v>
      </c>
      <c r="F9074" s="160" t="n">
        <v>15559.45</v>
      </c>
    </row>
    <row r="9075">
      <c r="A9075" s="104" t="inlineStr">
        <is>
          <t>2025/26</t>
        </is>
      </c>
      <c r="B9075" s="104" t="inlineStr">
        <is>
          <t>HC-099</t>
        </is>
      </c>
      <c r="C9075" s="104" t="inlineStr">
        <is>
          <t>P005</t>
        </is>
      </c>
      <c r="D9075" s="159" t="n">
        <v>10439</v>
      </c>
      <c r="E9075" s="160" t="n">
        <v>81315.03</v>
      </c>
      <c r="F9075" s="160" t="n">
        <v>31640.14</v>
      </c>
    </row>
    <row r="9076">
      <c r="A9076" s="104" t="inlineStr">
        <is>
          <t>2025/26</t>
        </is>
      </c>
      <c r="B9076" s="104" t="inlineStr">
        <is>
          <t>HC-099</t>
        </is>
      </c>
      <c r="C9076" s="104" t="inlineStr">
        <is>
          <t>P006</t>
        </is>
      </c>
      <c r="D9076" s="159" t="n">
        <v>9259</v>
      </c>
      <c r="E9076" s="160" t="n">
        <v>78286.17999999999</v>
      </c>
      <c r="F9076" s="160" t="n">
        <v>28285.61</v>
      </c>
    </row>
    <row r="9077">
      <c r="A9077" s="104" t="inlineStr">
        <is>
          <t>2025/26</t>
        </is>
      </c>
      <c r="B9077" s="104" t="inlineStr">
        <is>
          <t>HC-099</t>
        </is>
      </c>
      <c r="C9077" s="104" t="inlineStr">
        <is>
          <t>P007</t>
        </is>
      </c>
      <c r="D9077" s="159" t="n">
        <v>9812</v>
      </c>
      <c r="E9077" s="160" t="n">
        <v>77360.02</v>
      </c>
      <c r="F9077" s="160" t="n">
        <v>25930.33</v>
      </c>
    </row>
    <row r="9078">
      <c r="A9078" s="104" t="inlineStr">
        <is>
          <t>2025/26</t>
        </is>
      </c>
      <c r="B9078" s="104" t="inlineStr">
        <is>
          <t>HC-099</t>
        </is>
      </c>
      <c r="C9078" s="104" t="inlineStr">
        <is>
          <t>P008</t>
        </is>
      </c>
      <c r="D9078" s="159" t="n">
        <v>8178</v>
      </c>
      <c r="E9078" s="160" t="n">
        <v>62925.45</v>
      </c>
      <c r="F9078" s="160" t="n">
        <v>28673.85</v>
      </c>
    </row>
    <row r="9079">
      <c r="A9079" s="104" t="inlineStr">
        <is>
          <t>2025/26</t>
        </is>
      </c>
      <c r="B9079" s="104" t="inlineStr">
        <is>
          <t>HC-099</t>
        </is>
      </c>
      <c r="C9079" s="104" t="inlineStr">
        <is>
          <t>P009</t>
        </is>
      </c>
      <c r="D9079" s="159" t="n">
        <v>308</v>
      </c>
      <c r="E9079" s="160" t="n">
        <v>4069.44</v>
      </c>
      <c r="F9079" s="160" t="n">
        <v>1924.44</v>
      </c>
    </row>
    <row r="9080">
      <c r="A9080" s="104" t="inlineStr">
        <is>
          <t>2025/26</t>
        </is>
      </c>
      <c r="B9080" s="104" t="inlineStr">
        <is>
          <t>HC-099</t>
        </is>
      </c>
      <c r="C9080" s="104" t="inlineStr">
        <is>
          <t>P010</t>
        </is>
      </c>
      <c r="D9080" s="159" t="n">
        <v>10441</v>
      </c>
      <c r="E9080" s="160" t="n">
        <v>64473.81</v>
      </c>
      <c r="F9080" s="160" t="n">
        <v>25916.32</v>
      </c>
    </row>
    <row r="9081">
      <c r="A9081" s="104" t="inlineStr">
        <is>
          <t>2025/26</t>
        </is>
      </c>
      <c r="B9081" s="104" t="inlineStr">
        <is>
          <t>HC-099</t>
        </is>
      </c>
      <c r="C9081" s="104" t="inlineStr">
        <is>
          <t>P011</t>
        </is>
      </c>
      <c r="D9081" s="159" t="n">
        <v>9915</v>
      </c>
      <c r="E9081" s="160" t="n">
        <v>30143.34</v>
      </c>
      <c r="F9081" s="160" t="n">
        <v>8880.459999999999</v>
      </c>
    </row>
    <row r="9082">
      <c r="A9082" s="104" t="inlineStr">
        <is>
          <t>2025/26</t>
        </is>
      </c>
      <c r="B9082" s="104" t="inlineStr">
        <is>
          <t>HC-099</t>
        </is>
      </c>
      <c r="C9082" s="104" t="inlineStr">
        <is>
          <t>P012</t>
        </is>
      </c>
      <c r="D9082" s="159" t="n">
        <v>10134</v>
      </c>
      <c r="E9082" s="160" t="n">
        <v>39464.99</v>
      </c>
      <c r="F9082" s="160" t="n">
        <v>14803.19</v>
      </c>
    </row>
    <row r="9083">
      <c r="A9083" s="104" t="inlineStr">
        <is>
          <t>2025/26</t>
        </is>
      </c>
      <c r="B9083" s="104" t="inlineStr">
        <is>
          <t>HC-099</t>
        </is>
      </c>
      <c r="C9083" s="104" t="inlineStr">
        <is>
          <t>P013</t>
        </is>
      </c>
      <c r="D9083" s="159" t="n">
        <v>11373</v>
      </c>
      <c r="E9083" s="160" t="n">
        <v>41059.09</v>
      </c>
      <c r="F9083" s="160" t="n">
        <v>13204.81</v>
      </c>
    </row>
    <row r="9084">
      <c r="A9084" s="104" t="inlineStr">
        <is>
          <t>2025/26</t>
        </is>
      </c>
      <c r="B9084" s="104" t="inlineStr">
        <is>
          <t>HC-099</t>
        </is>
      </c>
      <c r="C9084" s="104" t="inlineStr">
        <is>
          <t>P014</t>
        </is>
      </c>
      <c r="D9084" s="159" t="n">
        <v>11902</v>
      </c>
      <c r="E9084" s="160" t="n">
        <v>48616.2</v>
      </c>
      <c r="F9084" s="160" t="n">
        <v>16910.55</v>
      </c>
    </row>
    <row r="9085">
      <c r="A9085" s="104" t="inlineStr">
        <is>
          <t>2025/26</t>
        </is>
      </c>
      <c r="B9085" s="104" t="inlineStr">
        <is>
          <t>HC-099</t>
        </is>
      </c>
      <c r="C9085" s="104" t="inlineStr">
        <is>
          <t>P015</t>
        </is>
      </c>
      <c r="D9085" s="159" t="n">
        <v>8486</v>
      </c>
      <c r="E9085" s="160" t="n">
        <v>41917.23</v>
      </c>
      <c r="F9085" s="160" t="n">
        <v>17407.32</v>
      </c>
    </row>
    <row r="9086">
      <c r="A9086" s="104" t="inlineStr">
        <is>
          <t>2025/26</t>
        </is>
      </c>
      <c r="B9086" s="104" t="inlineStr">
        <is>
          <t>HC-099</t>
        </is>
      </c>
      <c r="C9086" s="104" t="inlineStr">
        <is>
          <t>P016</t>
        </is>
      </c>
      <c r="D9086" s="159" t="n">
        <v>4663</v>
      </c>
      <c r="E9086" s="160" t="n">
        <v>30122.61</v>
      </c>
      <c r="F9086" s="160" t="n">
        <v>11706.45</v>
      </c>
    </row>
    <row r="9087">
      <c r="A9087" s="104" t="inlineStr">
        <is>
          <t>2025/26</t>
        </is>
      </c>
      <c r="B9087" s="104" t="inlineStr">
        <is>
          <t>HC-099</t>
        </is>
      </c>
      <c r="C9087" s="104" t="inlineStr">
        <is>
          <t>P017</t>
        </is>
      </c>
      <c r="D9087" s="159" t="n">
        <v>3940</v>
      </c>
      <c r="E9087" s="160" t="n">
        <v>28079.71</v>
      </c>
      <c r="F9087" s="160" t="n">
        <v>12067.82</v>
      </c>
    </row>
    <row r="9088">
      <c r="A9088" s="104" t="inlineStr">
        <is>
          <t>2025/26</t>
        </is>
      </c>
      <c r="B9088" s="104" t="inlineStr">
        <is>
          <t>HC-099</t>
        </is>
      </c>
      <c r="C9088" s="104" t="inlineStr">
        <is>
          <t>P018</t>
        </is>
      </c>
      <c r="D9088" s="159" t="n">
        <v>9974</v>
      </c>
      <c r="E9088" s="160" t="n">
        <v>27475.15</v>
      </c>
      <c r="F9088" s="160" t="n">
        <v>7366.24</v>
      </c>
    </row>
    <row r="9089">
      <c r="A9089" s="104" t="inlineStr">
        <is>
          <t>2025/26</t>
        </is>
      </c>
      <c r="B9089" s="104" t="inlineStr">
        <is>
          <t>HC-099</t>
        </is>
      </c>
      <c r="C9089" s="104" t="inlineStr">
        <is>
          <t>P019</t>
        </is>
      </c>
      <c r="D9089" s="159" t="n">
        <v>12308</v>
      </c>
      <c r="E9089" s="160" t="n">
        <v>32737.66</v>
      </c>
      <c r="F9089" s="160" t="n">
        <v>10527.44</v>
      </c>
    </row>
    <row r="9090">
      <c r="A9090" s="104" t="inlineStr">
        <is>
          <t>2025/26</t>
        </is>
      </c>
      <c r="B9090" s="104" t="inlineStr">
        <is>
          <t>HC-099</t>
        </is>
      </c>
      <c r="C9090" s="104" t="inlineStr">
        <is>
          <t>P020</t>
        </is>
      </c>
      <c r="D9090" s="159" t="n">
        <v>8494</v>
      </c>
      <c r="E9090" s="160" t="n">
        <v>22593.56</v>
      </c>
      <c r="F9090" s="160" t="n">
        <v>7264.51</v>
      </c>
    </row>
    <row r="9091">
      <c r="A9091" s="104" t="inlineStr">
        <is>
          <t>2025/26</t>
        </is>
      </c>
      <c r="B9091" s="104" t="inlineStr">
        <is>
          <t>HC-099</t>
        </is>
      </c>
      <c r="C9091" s="104" t="inlineStr">
        <is>
          <t>P021</t>
        </is>
      </c>
      <c r="D9091" s="159" t="n">
        <v>12292</v>
      </c>
      <c r="E9091" s="160" t="n">
        <v>42039.3</v>
      </c>
      <c r="F9091" s="160" t="n">
        <v>14656.53</v>
      </c>
    </row>
    <row r="9092">
      <c r="A9092" s="104" t="inlineStr">
        <is>
          <t>2025/26</t>
        </is>
      </c>
      <c r="B9092" s="104" t="inlineStr">
        <is>
          <t>HC-099</t>
        </is>
      </c>
      <c r="C9092" s="104" t="inlineStr">
        <is>
          <t>P022</t>
        </is>
      </c>
      <c r="D9092" s="159" t="n">
        <v>10392</v>
      </c>
      <c r="E9092" s="160" t="n">
        <v>33560.54</v>
      </c>
      <c r="F9092" s="160" t="n">
        <v>11227.79</v>
      </c>
    </row>
    <row r="9093">
      <c r="A9093" s="104" t="inlineStr">
        <is>
          <t>2025/26</t>
        </is>
      </c>
      <c r="B9093" s="104" t="inlineStr">
        <is>
          <t>HC-099</t>
        </is>
      </c>
      <c r="C9093" s="104" t="inlineStr">
        <is>
          <t>P023</t>
        </is>
      </c>
      <c r="D9093" s="159" t="n">
        <v>12468</v>
      </c>
      <c r="E9093" s="160" t="n">
        <v>26060.67</v>
      </c>
      <c r="F9093" s="160" t="n">
        <v>6283.46</v>
      </c>
    </row>
    <row r="9094">
      <c r="A9094" s="104" t="inlineStr">
        <is>
          <t>2025/26</t>
        </is>
      </c>
      <c r="B9094" s="104" t="inlineStr">
        <is>
          <t>HC-099</t>
        </is>
      </c>
      <c r="C9094" s="104" t="inlineStr">
        <is>
          <t>P024</t>
        </is>
      </c>
      <c r="D9094" s="159" t="n">
        <v>13246</v>
      </c>
      <c r="E9094" s="160" t="n">
        <v>30197.72</v>
      </c>
      <c r="F9094" s="160" t="n">
        <v>7685.88</v>
      </c>
    </row>
    <row r="9095">
      <c r="A9095" s="104" t="inlineStr">
        <is>
          <t>2025/26</t>
        </is>
      </c>
      <c r="B9095" s="104" t="inlineStr">
        <is>
          <t>HC-099</t>
        </is>
      </c>
      <c r="C9095" s="104" t="inlineStr">
        <is>
          <t>P025</t>
        </is>
      </c>
      <c r="D9095" s="159" t="n">
        <v>11155</v>
      </c>
      <c r="E9095" s="160" t="n">
        <v>44511.16</v>
      </c>
      <c r="F9095" s="160" t="n">
        <v>20255.33</v>
      </c>
    </row>
    <row r="9096">
      <c r="A9096" s="104" t="inlineStr">
        <is>
          <t>2025/26</t>
        </is>
      </c>
      <c r="B9096" s="104" t="inlineStr">
        <is>
          <t>HC-099</t>
        </is>
      </c>
      <c r="C9096" s="104" t="inlineStr">
        <is>
          <t>P026</t>
        </is>
      </c>
      <c r="D9096" s="159" t="n">
        <v>6730</v>
      </c>
      <c r="E9096" s="160" t="n">
        <v>31330.72</v>
      </c>
      <c r="F9096" s="160" t="n">
        <v>12596.99</v>
      </c>
    </row>
    <row r="9097">
      <c r="A9097" s="104" t="inlineStr">
        <is>
          <t>2025/26</t>
        </is>
      </c>
      <c r="B9097" s="104" t="inlineStr">
        <is>
          <t>HC-099</t>
        </is>
      </c>
      <c r="C9097" s="104" t="inlineStr">
        <is>
          <t>P027</t>
        </is>
      </c>
      <c r="D9097" s="159" t="n">
        <v>5366</v>
      </c>
      <c r="E9097" s="160" t="n">
        <v>24977.19</v>
      </c>
      <c r="F9097" s="160" t="n">
        <v>10036.98</v>
      </c>
    </row>
    <row r="9098">
      <c r="A9098" s="104" t="inlineStr">
        <is>
          <t>2025/26</t>
        </is>
      </c>
      <c r="B9098" s="104" t="inlineStr">
        <is>
          <t>HC-099</t>
        </is>
      </c>
      <c r="C9098" s="104" t="inlineStr">
        <is>
          <t>P028</t>
        </is>
      </c>
      <c r="D9098" s="159" t="n">
        <v>7528</v>
      </c>
      <c r="E9098" s="160" t="n">
        <v>37191.92</v>
      </c>
      <c r="F9098" s="160" t="n">
        <v>15967.33</v>
      </c>
    </row>
    <row r="9099">
      <c r="A9099" s="104" t="inlineStr">
        <is>
          <t>2025/26</t>
        </is>
      </c>
      <c r="B9099" s="104" t="inlineStr">
        <is>
          <t>HC-099</t>
        </is>
      </c>
      <c r="C9099" s="104" t="inlineStr">
        <is>
          <t>P029</t>
        </is>
      </c>
      <c r="D9099" s="159" t="n">
        <v>18285</v>
      </c>
      <c r="E9099" s="160" t="n">
        <v>36480.59</v>
      </c>
      <c r="F9099" s="160" t="n">
        <v>6852.41</v>
      </c>
    </row>
    <row r="9100">
      <c r="A9100" s="104" t="inlineStr">
        <is>
          <t>2025/26</t>
        </is>
      </c>
      <c r="B9100" s="104" t="inlineStr">
        <is>
          <t>HC-099</t>
        </is>
      </c>
      <c r="C9100" s="104" t="inlineStr">
        <is>
          <t>P030</t>
        </is>
      </c>
      <c r="D9100" s="159" t="n">
        <v>10726</v>
      </c>
      <c r="E9100" s="160" t="n">
        <v>33622.14</v>
      </c>
      <c r="F9100" s="160" t="n">
        <v>8100.31</v>
      </c>
    </row>
    <row r="9101">
      <c r="A9101" s="104" t="inlineStr">
        <is>
          <t>2025/26</t>
        </is>
      </c>
      <c r="B9101" s="104" t="inlineStr">
        <is>
          <t>HC-099</t>
        </is>
      </c>
      <c r="C9101" s="104" t="inlineStr">
        <is>
          <t>P031</t>
        </is>
      </c>
      <c r="D9101" s="159" t="n">
        <v>4637</v>
      </c>
      <c r="E9101" s="160" t="n">
        <v>24234.29</v>
      </c>
      <c r="F9101" s="160" t="n">
        <v>9097.450000000001</v>
      </c>
    </row>
    <row r="9102">
      <c r="A9102" s="104" t="inlineStr">
        <is>
          <t>2025/26</t>
        </is>
      </c>
      <c r="B9102" s="104" t="inlineStr">
        <is>
          <t>HC-099</t>
        </is>
      </c>
      <c r="C9102" s="104" t="inlineStr">
        <is>
          <t>P032</t>
        </is>
      </c>
      <c r="D9102" s="159" t="n">
        <v>5816</v>
      </c>
      <c r="E9102" s="160" t="n">
        <v>14364.79</v>
      </c>
      <c r="F9102" s="160" t="n">
        <v>4040.47</v>
      </c>
    </row>
    <row r="9103">
      <c r="A9103" s="104" t="inlineStr">
        <is>
          <t>2025/26</t>
        </is>
      </c>
      <c r="B9103" s="104" t="inlineStr">
        <is>
          <t>HC-099</t>
        </is>
      </c>
      <c r="C9103" s="104" t="inlineStr">
        <is>
          <t>P033</t>
        </is>
      </c>
      <c r="D9103" s="159" t="n">
        <v>3964</v>
      </c>
      <c r="E9103" s="160" t="n">
        <v>12802.65</v>
      </c>
      <c r="F9103" s="160" t="n">
        <v>4114.53</v>
      </c>
    </row>
    <row r="9104">
      <c r="A9104" s="104" t="inlineStr">
        <is>
          <t>2025/26</t>
        </is>
      </c>
      <c r="B9104" s="104" t="inlineStr">
        <is>
          <t>HC-099</t>
        </is>
      </c>
      <c r="C9104" s="104" t="inlineStr">
        <is>
          <t>P034</t>
        </is>
      </c>
      <c r="D9104" s="159" t="n">
        <v>2580</v>
      </c>
      <c r="E9104" s="160" t="n">
        <v>11270.92</v>
      </c>
      <c r="F9104" s="160" t="n">
        <v>4378.93</v>
      </c>
    </row>
    <row r="9105">
      <c r="A9105" s="104" t="inlineStr">
        <is>
          <t>2025/26</t>
        </is>
      </c>
      <c r="B9105" s="104" t="inlineStr">
        <is>
          <t>HC-099</t>
        </is>
      </c>
      <c r="C9105" s="104" t="inlineStr">
        <is>
          <t>P035</t>
        </is>
      </c>
      <c r="D9105" s="159" t="n">
        <v>3827</v>
      </c>
      <c r="E9105" s="160" t="n">
        <v>14185.98</v>
      </c>
      <c r="F9105" s="160" t="n">
        <v>4941.47</v>
      </c>
    </row>
    <row r="9106">
      <c r="A9106" s="104" t="inlineStr">
        <is>
          <t>2025/26</t>
        </is>
      </c>
      <c r="B9106" s="104" t="inlineStr">
        <is>
          <t>HC-099</t>
        </is>
      </c>
      <c r="C9106" s="104" t="inlineStr">
        <is>
          <t>P036</t>
        </is>
      </c>
      <c r="D9106" s="159" t="n">
        <v>2952</v>
      </c>
      <c r="E9106" s="160" t="n">
        <v>11777.86</v>
      </c>
      <c r="F9106" s="160" t="n">
        <v>4270.76</v>
      </c>
    </row>
    <row r="9107">
      <c r="A9107" s="104" t="inlineStr">
        <is>
          <t>2025/26</t>
        </is>
      </c>
      <c r="B9107" s="104" t="inlineStr">
        <is>
          <t>HC-099</t>
        </is>
      </c>
      <c r="C9107" s="104" t="inlineStr">
        <is>
          <t>P037</t>
        </is>
      </c>
      <c r="D9107" s="159" t="n">
        <v>4408</v>
      </c>
      <c r="E9107" s="160" t="n">
        <v>15917.81</v>
      </c>
      <c r="F9107" s="160" t="n">
        <v>6616.98</v>
      </c>
    </row>
    <row r="9108">
      <c r="A9108" s="104" t="inlineStr">
        <is>
          <t>2025/26</t>
        </is>
      </c>
      <c r="B9108" s="104" t="inlineStr">
        <is>
          <t>HC-099</t>
        </is>
      </c>
      <c r="C9108" s="104" t="inlineStr">
        <is>
          <t>P038</t>
        </is>
      </c>
      <c r="D9108" s="159" t="n">
        <v>2039</v>
      </c>
      <c r="E9108" s="160" t="n">
        <v>13364.88</v>
      </c>
      <c r="F9108" s="160" t="n">
        <v>5378.48</v>
      </c>
    </row>
    <row r="9109">
      <c r="A9109" s="104" t="inlineStr">
        <is>
          <t>2025/26</t>
        </is>
      </c>
      <c r="B9109" s="104" t="inlineStr">
        <is>
          <t>HC-099</t>
        </is>
      </c>
      <c r="C9109" s="104" t="inlineStr">
        <is>
          <t>P039</t>
        </is>
      </c>
      <c r="D9109" s="159" t="n">
        <v>2227</v>
      </c>
      <c r="E9109" s="160" t="n">
        <v>14596.12</v>
      </c>
      <c r="F9109" s="160" t="n">
        <v>6065.13</v>
      </c>
    </row>
    <row r="9110">
      <c r="A9110" s="104" t="inlineStr">
        <is>
          <t>2025/26</t>
        </is>
      </c>
      <c r="B9110" s="104" t="inlineStr">
        <is>
          <t>HC-099</t>
        </is>
      </c>
      <c r="C9110" s="104" t="inlineStr">
        <is>
          <t>P040</t>
        </is>
      </c>
      <c r="D9110" s="159" t="n">
        <v>823</v>
      </c>
      <c r="E9110" s="160" t="n">
        <v>6564.55</v>
      </c>
      <c r="F9110" s="160" t="n">
        <v>2695.76</v>
      </c>
    </row>
    <row r="9111">
      <c r="A9111" s="104" t="inlineStr">
        <is>
          <t>2025/26</t>
        </is>
      </c>
      <c r="B9111" s="104" t="inlineStr">
        <is>
          <t>HC-099</t>
        </is>
      </c>
      <c r="C9111" s="104" t="inlineStr">
        <is>
          <t>P041</t>
        </is>
      </c>
      <c r="D9111" s="159" t="n">
        <v>435</v>
      </c>
      <c r="E9111" s="160" t="n">
        <v>4925.55</v>
      </c>
      <c r="F9111" s="160" t="n">
        <v>2332.11</v>
      </c>
    </row>
    <row r="9112">
      <c r="A9112" s="104" t="inlineStr">
        <is>
          <t>2025/26</t>
        </is>
      </c>
      <c r="B9112" s="104" t="inlineStr">
        <is>
          <t>HC-099</t>
        </is>
      </c>
      <c r="C9112" s="104" t="inlineStr">
        <is>
          <t>P042</t>
        </is>
      </c>
      <c r="D9112" s="159" t="n">
        <v>733</v>
      </c>
      <c r="E9112" s="160" t="n">
        <v>3068.39</v>
      </c>
      <c r="F9112" s="160" t="n">
        <v>928.96</v>
      </c>
    </row>
    <row r="9113">
      <c r="A9113" s="104" t="inlineStr">
        <is>
          <t>2025/26</t>
        </is>
      </c>
      <c r="B9113" s="104" t="inlineStr">
        <is>
          <t>HC-100</t>
        </is>
      </c>
      <c r="C9113" s="104" t="inlineStr">
        <is>
          <t>P001</t>
        </is>
      </c>
      <c r="D9113" s="159" t="n">
        <v>3529</v>
      </c>
      <c r="E9113" s="160" t="n">
        <v>33187.26</v>
      </c>
      <c r="F9113" s="160" t="n">
        <v>11821.26</v>
      </c>
    </row>
    <row r="9114">
      <c r="A9114" s="104" t="inlineStr">
        <is>
          <t>2025/26</t>
        </is>
      </c>
      <c r="B9114" s="104" t="inlineStr">
        <is>
          <t>HC-100</t>
        </is>
      </c>
      <c r="C9114" s="104" t="inlineStr">
        <is>
          <t>P002</t>
        </is>
      </c>
      <c r="D9114" s="159" t="n">
        <v>5119</v>
      </c>
      <c r="E9114" s="160" t="n">
        <v>55928.03</v>
      </c>
      <c r="F9114" s="160" t="n">
        <v>21127.23</v>
      </c>
    </row>
    <row r="9115">
      <c r="A9115" s="104" t="inlineStr">
        <is>
          <t>2025/26</t>
        </is>
      </c>
      <c r="B9115" s="104" t="inlineStr">
        <is>
          <t>HC-100</t>
        </is>
      </c>
      <c r="C9115" s="104" t="inlineStr">
        <is>
          <t>P003</t>
        </is>
      </c>
      <c r="D9115" s="159" t="n">
        <v>7361</v>
      </c>
      <c r="E9115" s="160" t="n">
        <v>51756.7</v>
      </c>
      <c r="F9115" s="160" t="n">
        <v>17324.52</v>
      </c>
    </row>
    <row r="9116">
      <c r="A9116" s="104" t="inlineStr">
        <is>
          <t>2025/26</t>
        </is>
      </c>
      <c r="B9116" s="104" t="inlineStr">
        <is>
          <t>HC-100</t>
        </is>
      </c>
      <c r="C9116" s="104" t="inlineStr">
        <is>
          <t>P004</t>
        </is>
      </c>
      <c r="D9116" s="159" t="n">
        <v>3221</v>
      </c>
      <c r="E9116" s="160" t="n">
        <v>26319.11</v>
      </c>
      <c r="F9116" s="160" t="n">
        <v>8525.030000000001</v>
      </c>
    </row>
    <row r="9117">
      <c r="A9117" s="104" t="inlineStr">
        <is>
          <t>2025/26</t>
        </is>
      </c>
      <c r="B9117" s="104" t="inlineStr">
        <is>
          <t>HC-100</t>
        </is>
      </c>
      <c r="C9117" s="104" t="inlineStr">
        <is>
          <t>P005</t>
        </is>
      </c>
      <c r="D9117" s="159" t="n">
        <v>7019</v>
      </c>
      <c r="E9117" s="160" t="n">
        <v>54682.19</v>
      </c>
      <c r="F9117" s="160" t="n">
        <v>17117.33</v>
      </c>
    </row>
    <row r="9118">
      <c r="A9118" s="104" t="inlineStr">
        <is>
          <t>2025/26</t>
        </is>
      </c>
      <c r="B9118" s="104" t="inlineStr">
        <is>
          <t>HC-100</t>
        </is>
      </c>
      <c r="C9118" s="104" t="inlineStr">
        <is>
          <t>P006</t>
        </is>
      </c>
      <c r="D9118" s="159" t="n">
        <v>6466</v>
      </c>
      <c r="E9118" s="160" t="n">
        <v>54655.06</v>
      </c>
      <c r="F9118" s="160" t="n">
        <v>15931.2</v>
      </c>
    </row>
    <row r="9119">
      <c r="A9119" s="104" t="inlineStr">
        <is>
          <t>2025/26</t>
        </is>
      </c>
      <c r="B9119" s="104" t="inlineStr">
        <is>
          <t>HC-100</t>
        </is>
      </c>
      <c r="C9119" s="104" t="inlineStr">
        <is>
          <t>P007</t>
        </is>
      </c>
      <c r="D9119" s="159" t="n">
        <v>6471</v>
      </c>
      <c r="E9119" s="160" t="n">
        <v>51017.99</v>
      </c>
      <c r="F9119" s="160" t="n">
        <v>13769.5</v>
      </c>
    </row>
    <row r="9120">
      <c r="A9120" s="104" t="inlineStr">
        <is>
          <t>2025/26</t>
        </is>
      </c>
      <c r="B9120" s="104" t="inlineStr">
        <is>
          <t>HC-100</t>
        </is>
      </c>
      <c r="C9120" s="104" t="inlineStr">
        <is>
          <t>P008</t>
        </is>
      </c>
      <c r="D9120" s="159" t="n">
        <v>5147</v>
      </c>
      <c r="E9120" s="160" t="n">
        <v>39611.62</v>
      </c>
      <c r="F9120" s="160" t="n">
        <v>14542.41</v>
      </c>
    </row>
    <row r="9121">
      <c r="A9121" s="104" t="inlineStr">
        <is>
          <t>2025/26</t>
        </is>
      </c>
      <c r="B9121" s="104" t="inlineStr">
        <is>
          <t>HC-100</t>
        </is>
      </c>
      <c r="C9121" s="104" t="inlineStr">
        <is>
          <t>P009</t>
        </is>
      </c>
      <c r="D9121" s="159" t="n">
        <v>227</v>
      </c>
      <c r="E9121" s="160" t="n">
        <v>3001.54</v>
      </c>
      <c r="F9121" s="160" t="n">
        <v>1211.72</v>
      </c>
    </row>
    <row r="9122">
      <c r="A9122" s="104" t="inlineStr">
        <is>
          <t>2025/26</t>
        </is>
      </c>
      <c r="B9122" s="104" t="inlineStr">
        <is>
          <t>HC-100</t>
        </is>
      </c>
      <c r="C9122" s="104" t="inlineStr">
        <is>
          <t>P010</t>
        </is>
      </c>
      <c r="D9122" s="159" t="n">
        <v>6682</v>
      </c>
      <c r="E9122" s="160" t="n">
        <v>41271.51</v>
      </c>
      <c r="F9122" s="160" t="n">
        <v>13366.65</v>
      </c>
    </row>
    <row r="9123">
      <c r="A9123" s="104" t="inlineStr">
        <is>
          <t>2025/26</t>
        </is>
      </c>
      <c r="B9123" s="104" t="inlineStr">
        <is>
          <t>HC-100</t>
        </is>
      </c>
      <c r="C9123" s="104" t="inlineStr">
        <is>
          <t>P011</t>
        </is>
      </c>
      <c r="D9123" s="159" t="n">
        <v>6746</v>
      </c>
      <c r="E9123" s="160" t="n">
        <v>20509.27</v>
      </c>
      <c r="F9123" s="160" t="n">
        <v>4871.19</v>
      </c>
    </row>
    <row r="9124">
      <c r="A9124" s="104" t="inlineStr">
        <is>
          <t>2025/26</t>
        </is>
      </c>
      <c r="B9124" s="104" t="inlineStr">
        <is>
          <t>HC-100</t>
        </is>
      </c>
      <c r="C9124" s="104" t="inlineStr">
        <is>
          <t>P012</t>
        </is>
      </c>
      <c r="D9124" s="159" t="n">
        <v>7106</v>
      </c>
      <c r="E9124" s="160" t="n">
        <v>27674.87</v>
      </c>
      <c r="F9124" s="160" t="n">
        <v>8366.639999999999</v>
      </c>
    </row>
    <row r="9125">
      <c r="A9125" s="104" t="inlineStr">
        <is>
          <t>2025/26</t>
        </is>
      </c>
      <c r="B9125" s="104" t="inlineStr">
        <is>
          <t>HC-100</t>
        </is>
      </c>
      <c r="C9125" s="104" t="inlineStr">
        <is>
          <t>P013</t>
        </is>
      </c>
      <c r="D9125" s="159" t="n">
        <v>7236</v>
      </c>
      <c r="E9125" s="160" t="n">
        <v>26122.28</v>
      </c>
      <c r="F9125" s="160" t="n">
        <v>6771.38</v>
      </c>
    </row>
    <row r="9126">
      <c r="A9126" s="104" t="inlineStr">
        <is>
          <t>2025/26</t>
        </is>
      </c>
      <c r="B9126" s="104" t="inlineStr">
        <is>
          <t>HC-100</t>
        </is>
      </c>
      <c r="C9126" s="104" t="inlineStr">
        <is>
          <t>P014</t>
        </is>
      </c>
      <c r="D9126" s="159" t="n">
        <v>7659</v>
      </c>
      <c r="E9126" s="160" t="n">
        <v>31288.23</v>
      </c>
      <c r="F9126" s="160" t="n">
        <v>8783.209999999999</v>
      </c>
    </row>
    <row r="9127">
      <c r="A9127" s="104" t="inlineStr">
        <is>
          <t>2025/26</t>
        </is>
      </c>
      <c r="B9127" s="104" t="inlineStr">
        <is>
          <t>HC-100</t>
        </is>
      </c>
      <c r="C9127" s="104" t="inlineStr">
        <is>
          <t>P015</t>
        </is>
      </c>
      <c r="D9127" s="159" t="n">
        <v>5511</v>
      </c>
      <c r="E9127" s="160" t="n">
        <v>27225.95</v>
      </c>
      <c r="F9127" s="160" t="n">
        <v>9111.379999999999</v>
      </c>
    </row>
    <row r="9128">
      <c r="A9128" s="104" t="inlineStr">
        <is>
          <t>2025/26</t>
        </is>
      </c>
      <c r="B9128" s="104" t="inlineStr">
        <is>
          <t>HC-100</t>
        </is>
      </c>
      <c r="C9128" s="104" t="inlineStr">
        <is>
          <t>P016</t>
        </is>
      </c>
      <c r="D9128" s="159" t="n">
        <v>3015</v>
      </c>
      <c r="E9128" s="160" t="n">
        <v>19469.63</v>
      </c>
      <c r="F9128" s="160" t="n">
        <v>6095.43</v>
      </c>
    </row>
    <row r="9129">
      <c r="A9129" s="104" t="inlineStr">
        <is>
          <t>2025/26</t>
        </is>
      </c>
      <c r="B9129" s="104" t="inlineStr">
        <is>
          <t>HC-100</t>
        </is>
      </c>
      <c r="C9129" s="104" t="inlineStr">
        <is>
          <t>P017</t>
        </is>
      </c>
      <c r="D9129" s="159" t="n">
        <v>2669</v>
      </c>
      <c r="E9129" s="160" t="n">
        <v>19012.13</v>
      </c>
      <c r="F9129" s="160" t="n">
        <v>6567.83</v>
      </c>
    </row>
    <row r="9130">
      <c r="A9130" s="104" t="inlineStr">
        <is>
          <t>2025/26</t>
        </is>
      </c>
      <c r="B9130" s="104" t="inlineStr">
        <is>
          <t>HC-100</t>
        </is>
      </c>
      <c r="C9130" s="104" t="inlineStr">
        <is>
          <t>P018</t>
        </is>
      </c>
      <c r="D9130" s="159" t="n">
        <v>6280</v>
      </c>
      <c r="E9130" s="160" t="n">
        <v>17301.49</v>
      </c>
      <c r="F9130" s="160" t="n">
        <v>3736.52</v>
      </c>
    </row>
    <row r="9131">
      <c r="A9131" s="104" t="inlineStr">
        <is>
          <t>2025/26</t>
        </is>
      </c>
      <c r="B9131" s="104" t="inlineStr">
        <is>
          <t>HC-100</t>
        </is>
      </c>
      <c r="C9131" s="104" t="inlineStr">
        <is>
          <t>P019</t>
        </is>
      </c>
      <c r="D9131" s="159" t="n">
        <v>7766</v>
      </c>
      <c r="E9131" s="160" t="n">
        <v>20656.74</v>
      </c>
      <c r="F9131" s="160" t="n">
        <v>5352.06</v>
      </c>
    </row>
    <row r="9132">
      <c r="A9132" s="104" t="inlineStr">
        <is>
          <t>2025/26</t>
        </is>
      </c>
      <c r="B9132" s="104" t="inlineStr">
        <is>
          <t>HC-100</t>
        </is>
      </c>
      <c r="C9132" s="104" t="inlineStr">
        <is>
          <t>P020</t>
        </is>
      </c>
      <c r="D9132" s="159" t="n">
        <v>5127</v>
      </c>
      <c r="E9132" s="160" t="n">
        <v>13638.24</v>
      </c>
      <c r="F9132" s="160" t="n">
        <v>3534.47</v>
      </c>
    </row>
    <row r="9133">
      <c r="A9133" s="104" t="inlineStr">
        <is>
          <t>2025/26</t>
        </is>
      </c>
      <c r="B9133" s="104" t="inlineStr">
        <is>
          <t>HC-100</t>
        </is>
      </c>
      <c r="C9133" s="104" t="inlineStr">
        <is>
          <t>P021</t>
        </is>
      </c>
      <c r="D9133" s="159" t="n">
        <v>7963</v>
      </c>
      <c r="E9133" s="160" t="n">
        <v>27231.98</v>
      </c>
      <c r="F9133" s="160" t="n">
        <v>7645.53</v>
      </c>
    </row>
    <row r="9134">
      <c r="A9134" s="104" t="inlineStr">
        <is>
          <t>2025/26</t>
        </is>
      </c>
      <c r="B9134" s="104" t="inlineStr">
        <is>
          <t>HC-100</t>
        </is>
      </c>
      <c r="C9134" s="104" t="inlineStr">
        <is>
          <t>P022</t>
        </is>
      </c>
      <c r="D9134" s="159" t="n">
        <v>6849</v>
      </c>
      <c r="E9134" s="160" t="n">
        <v>22118.92</v>
      </c>
      <c r="F9134" s="160" t="n">
        <v>5971.13</v>
      </c>
    </row>
    <row r="9135">
      <c r="A9135" s="104" t="inlineStr">
        <is>
          <t>2025/26</t>
        </is>
      </c>
      <c r="B9135" s="104" t="inlineStr">
        <is>
          <t>HC-100</t>
        </is>
      </c>
      <c r="C9135" s="104" t="inlineStr">
        <is>
          <t>P023</t>
        </is>
      </c>
      <c r="D9135" s="159" t="n">
        <v>7518</v>
      </c>
      <c r="E9135" s="160" t="n">
        <v>15712</v>
      </c>
      <c r="F9135" s="160" t="n">
        <v>3053.83</v>
      </c>
    </row>
    <row r="9136">
      <c r="A9136" s="104" t="inlineStr">
        <is>
          <t>2025/26</t>
        </is>
      </c>
      <c r="B9136" s="104" t="inlineStr">
        <is>
          <t>HC-100</t>
        </is>
      </c>
      <c r="C9136" s="104" t="inlineStr">
        <is>
          <t>P024</t>
        </is>
      </c>
      <c r="D9136" s="159" t="n">
        <v>8158</v>
      </c>
      <c r="E9136" s="160" t="n">
        <v>18601.22</v>
      </c>
      <c r="F9136" s="160" t="n">
        <v>3816.51</v>
      </c>
    </row>
    <row r="9137">
      <c r="A9137" s="104" t="inlineStr">
        <is>
          <t>2025/26</t>
        </is>
      </c>
      <c r="B9137" s="104" t="inlineStr">
        <is>
          <t>HC-100</t>
        </is>
      </c>
      <c r="C9137" s="104" t="inlineStr">
        <is>
          <t>P025</t>
        </is>
      </c>
      <c r="D9137" s="159" t="n">
        <v>7382</v>
      </c>
      <c r="E9137" s="160" t="n">
        <v>29456.69</v>
      </c>
      <c r="F9137" s="160" t="n">
        <v>10815.55</v>
      </c>
    </row>
    <row r="9138">
      <c r="A9138" s="104" t="inlineStr">
        <is>
          <t>2025/26</t>
        </is>
      </c>
      <c r="B9138" s="104" t="inlineStr">
        <is>
          <t>HC-100</t>
        </is>
      </c>
      <c r="C9138" s="104" t="inlineStr">
        <is>
          <t>P026</t>
        </is>
      </c>
      <c r="D9138" s="159" t="n">
        <v>4338</v>
      </c>
      <c r="E9138" s="160" t="n">
        <v>20191.63</v>
      </c>
      <c r="F9138" s="160" t="n">
        <v>6539.69</v>
      </c>
    </row>
    <row r="9139">
      <c r="A9139" s="104" t="inlineStr">
        <is>
          <t>2025/26</t>
        </is>
      </c>
      <c r="B9139" s="104" t="inlineStr">
        <is>
          <t>HC-100</t>
        </is>
      </c>
      <c r="C9139" s="104" t="inlineStr">
        <is>
          <t>P027</t>
        </is>
      </c>
      <c r="D9139" s="159" t="n">
        <v>3668</v>
      </c>
      <c r="E9139" s="160" t="n">
        <v>17079.38</v>
      </c>
      <c r="F9139" s="160" t="n">
        <v>5531.77</v>
      </c>
    </row>
    <row r="9140">
      <c r="A9140" s="104" t="inlineStr">
        <is>
          <t>2025/26</t>
        </is>
      </c>
      <c r="B9140" s="104" t="inlineStr">
        <is>
          <t>HC-100</t>
        </is>
      </c>
      <c r="C9140" s="104" t="inlineStr">
        <is>
          <t>P028</t>
        </is>
      </c>
      <c r="D9140" s="159" t="n">
        <v>4973</v>
      </c>
      <c r="E9140" s="160" t="n">
        <v>24570.91</v>
      </c>
      <c r="F9140" s="160" t="n">
        <v>8487.68</v>
      </c>
    </row>
    <row r="9141">
      <c r="A9141" s="104" t="inlineStr">
        <is>
          <t>2025/26</t>
        </is>
      </c>
      <c r="B9141" s="104" t="inlineStr">
        <is>
          <t>HC-100</t>
        </is>
      </c>
      <c r="C9141" s="104" t="inlineStr">
        <is>
          <t>P029</t>
        </is>
      </c>
      <c r="D9141" s="159" t="n">
        <v>12282</v>
      </c>
      <c r="E9141" s="160" t="n">
        <v>24502.21</v>
      </c>
      <c r="F9141" s="160" t="n">
        <v>3705.08</v>
      </c>
    </row>
    <row r="9142">
      <c r="A9142" s="104" t="inlineStr">
        <is>
          <t>2025/26</t>
        </is>
      </c>
      <c r="B9142" s="104" t="inlineStr">
        <is>
          <t>HC-100</t>
        </is>
      </c>
      <c r="C9142" s="104" t="inlineStr">
        <is>
          <t>P030</t>
        </is>
      </c>
      <c r="D9142" s="159" t="n">
        <v>7095</v>
      </c>
      <c r="E9142" s="160" t="n">
        <v>22247.75</v>
      </c>
      <c r="F9142" s="160" t="n">
        <v>4323.19</v>
      </c>
    </row>
    <row r="9143">
      <c r="A9143" s="104" t="inlineStr">
        <is>
          <t>2025/26</t>
        </is>
      </c>
      <c r="B9143" s="104" t="inlineStr">
        <is>
          <t>HC-100</t>
        </is>
      </c>
      <c r="C9143" s="104" t="inlineStr">
        <is>
          <t>P031</t>
        </is>
      </c>
      <c r="D9143" s="159" t="n">
        <v>3134</v>
      </c>
      <c r="E9143" s="160" t="n">
        <v>16368.42</v>
      </c>
      <c r="F9143" s="160" t="n">
        <v>4948.48</v>
      </c>
    </row>
    <row r="9144">
      <c r="A9144" s="104" t="inlineStr">
        <is>
          <t>2025/26</t>
        </is>
      </c>
      <c r="B9144" s="104" t="inlineStr">
        <is>
          <t>HC-100</t>
        </is>
      </c>
      <c r="C9144" s="104" t="inlineStr">
        <is>
          <t>P032</t>
        </is>
      </c>
      <c r="D9144" s="159" t="n">
        <v>3959</v>
      </c>
      <c r="E9144" s="160" t="n">
        <v>9777.809999999999</v>
      </c>
      <c r="F9144" s="160" t="n">
        <v>2216.78</v>
      </c>
    </row>
    <row r="9145">
      <c r="A9145" s="104" t="inlineStr">
        <is>
          <t>2025/26</t>
        </is>
      </c>
      <c r="B9145" s="104" t="inlineStr">
        <is>
          <t>HC-100</t>
        </is>
      </c>
      <c r="C9145" s="104" t="inlineStr">
        <is>
          <t>P033</t>
        </is>
      </c>
      <c r="D9145" s="159" t="n">
        <v>2719</v>
      </c>
      <c r="E9145" s="160" t="n">
        <v>8783.709999999999</v>
      </c>
      <c r="F9145" s="160" t="n">
        <v>2275.94</v>
      </c>
    </row>
    <row r="9146">
      <c r="A9146" s="104" t="inlineStr">
        <is>
          <t>2025/26</t>
        </is>
      </c>
      <c r="B9146" s="104" t="inlineStr">
        <is>
          <t>HC-100</t>
        </is>
      </c>
      <c r="C9146" s="104" t="inlineStr">
        <is>
          <t>P034</t>
        </is>
      </c>
      <c r="D9146" s="159" t="n">
        <v>1773</v>
      </c>
      <c r="E9146" s="160" t="n">
        <v>7750.39</v>
      </c>
      <c r="F9146" s="160" t="n">
        <v>2426.05</v>
      </c>
    </row>
    <row r="9147">
      <c r="A9147" s="104" t="inlineStr">
        <is>
          <t>2025/26</t>
        </is>
      </c>
      <c r="B9147" s="104" t="inlineStr">
        <is>
          <t>HC-100</t>
        </is>
      </c>
      <c r="C9147" s="104" t="inlineStr">
        <is>
          <t>P035</t>
        </is>
      </c>
      <c r="D9147" s="159" t="n">
        <v>2399</v>
      </c>
      <c r="E9147" s="160" t="n">
        <v>8887.83</v>
      </c>
      <c r="F9147" s="160" t="n">
        <v>2494.88</v>
      </c>
    </row>
    <row r="9148">
      <c r="A9148" s="104" t="inlineStr">
        <is>
          <t>2025/26</t>
        </is>
      </c>
      <c r="B9148" s="104" t="inlineStr">
        <is>
          <t>HC-100</t>
        </is>
      </c>
      <c r="C9148" s="104" t="inlineStr">
        <is>
          <t>P036</t>
        </is>
      </c>
      <c r="D9148" s="159" t="n">
        <v>1854</v>
      </c>
      <c r="E9148" s="160" t="n">
        <v>7397.63</v>
      </c>
      <c r="F9148" s="160" t="n">
        <v>2156.33</v>
      </c>
    </row>
    <row r="9149">
      <c r="A9149" s="104" t="inlineStr">
        <is>
          <t>2025/26</t>
        </is>
      </c>
      <c r="B9149" s="104" t="inlineStr">
        <is>
          <t>HC-100</t>
        </is>
      </c>
      <c r="C9149" s="104" t="inlineStr">
        <is>
          <t>P037</t>
        </is>
      </c>
      <c r="D9149" s="159" t="n">
        <v>2784</v>
      </c>
      <c r="E9149" s="160" t="n">
        <v>10048.9</v>
      </c>
      <c r="F9149" s="160" t="n">
        <v>3362.63</v>
      </c>
    </row>
    <row r="9150">
      <c r="A9150" s="104" t="inlineStr">
        <is>
          <t>2025/26</t>
        </is>
      </c>
      <c r="B9150" s="104" t="inlineStr">
        <is>
          <t>HC-100</t>
        </is>
      </c>
      <c r="C9150" s="104" t="inlineStr">
        <is>
          <t>P038</t>
        </is>
      </c>
      <c r="D9150" s="159" t="n">
        <v>1344</v>
      </c>
      <c r="E9150" s="160" t="n">
        <v>8804.4</v>
      </c>
      <c r="F9150" s="160" t="n">
        <v>2851.1</v>
      </c>
    </row>
    <row r="9151">
      <c r="A9151" s="104" t="inlineStr">
        <is>
          <t>2025/26</t>
        </is>
      </c>
      <c r="B9151" s="104" t="inlineStr">
        <is>
          <t>HC-100</t>
        </is>
      </c>
      <c r="C9151" s="104" t="inlineStr">
        <is>
          <t>P039</t>
        </is>
      </c>
      <c r="D9151" s="159" t="n">
        <v>1514</v>
      </c>
      <c r="E9151" s="160" t="n">
        <v>9922.18</v>
      </c>
      <c r="F9151" s="160" t="n">
        <v>3320.34</v>
      </c>
    </row>
    <row r="9152">
      <c r="A9152" s="104" t="inlineStr">
        <is>
          <t>2025/26</t>
        </is>
      </c>
      <c r="B9152" s="104" t="inlineStr">
        <is>
          <t>HC-100</t>
        </is>
      </c>
      <c r="C9152" s="104" t="inlineStr">
        <is>
          <t>P040</t>
        </is>
      </c>
      <c r="D9152" s="159" t="n">
        <v>560</v>
      </c>
      <c r="E9152" s="160" t="n">
        <v>4461.33</v>
      </c>
      <c r="F9152" s="160" t="n">
        <v>1445.15</v>
      </c>
    </row>
    <row r="9153">
      <c r="A9153" s="104" t="inlineStr">
        <is>
          <t>2025/26</t>
        </is>
      </c>
      <c r="B9153" s="104" t="inlineStr">
        <is>
          <t>HC-100</t>
        </is>
      </c>
      <c r="C9153" s="104" t="inlineStr">
        <is>
          <t>P041</t>
        </is>
      </c>
      <c r="D9153" s="159" t="n">
        <v>279</v>
      </c>
      <c r="E9153" s="160" t="n">
        <v>3142.54</v>
      </c>
      <c r="F9153" s="160" t="n">
        <v>1218.72</v>
      </c>
    </row>
    <row r="9154">
      <c r="A9154" s="104" t="inlineStr">
        <is>
          <t>2025/26</t>
        </is>
      </c>
      <c r="B9154" s="104" t="inlineStr">
        <is>
          <t>HC-100</t>
        </is>
      </c>
      <c r="C9154" s="104" t="inlineStr">
        <is>
          <t>P042</t>
        </is>
      </c>
      <c r="D9154" s="159" t="n">
        <v>459</v>
      </c>
      <c r="E9154" s="160" t="n">
        <v>1918.17</v>
      </c>
      <c r="F9154" s="160" t="n">
        <v>475.24</v>
      </c>
    </row>
    <row r="9155">
      <c r="A9155" s="104" t="inlineStr">
        <is>
          <t>2025/26</t>
        </is>
      </c>
      <c r="B9155" s="104" t="inlineStr">
        <is>
          <t>HC-101</t>
        </is>
      </c>
      <c r="C9155" s="104" t="inlineStr">
        <is>
          <t>P001</t>
        </is>
      </c>
      <c r="D9155" s="159" t="n">
        <v>5027</v>
      </c>
      <c r="E9155" s="160" t="n">
        <v>47297.5</v>
      </c>
      <c r="F9155" s="160" t="n">
        <v>16872.3</v>
      </c>
    </row>
    <row r="9156">
      <c r="A9156" s="104" t="inlineStr">
        <is>
          <t>2025/26</t>
        </is>
      </c>
      <c r="B9156" s="104" t="inlineStr">
        <is>
          <t>HC-101</t>
        </is>
      </c>
      <c r="C9156" s="104" t="inlineStr">
        <is>
          <t>P002</t>
        </is>
      </c>
      <c r="D9156" s="159" t="n">
        <v>7141</v>
      </c>
      <c r="E9156" s="160" t="n">
        <v>78018.77</v>
      </c>
      <c r="F9156" s="160" t="n">
        <v>29513.57</v>
      </c>
    </row>
    <row r="9157">
      <c r="A9157" s="104" t="inlineStr">
        <is>
          <t>2025/26</t>
        </is>
      </c>
      <c r="B9157" s="104" t="inlineStr">
        <is>
          <t>HC-101</t>
        </is>
      </c>
      <c r="C9157" s="104" t="inlineStr">
        <is>
          <t>P003</t>
        </is>
      </c>
      <c r="D9157" s="159" t="n">
        <v>10013</v>
      </c>
      <c r="E9157" s="160" t="n">
        <v>70380.23</v>
      </c>
      <c r="F9157" s="160" t="n">
        <v>23577.66</v>
      </c>
    </row>
    <row r="9158">
      <c r="A9158" s="104" t="inlineStr">
        <is>
          <t>2025/26</t>
        </is>
      </c>
      <c r="B9158" s="104" t="inlineStr">
        <is>
          <t>HC-101</t>
        </is>
      </c>
      <c r="C9158" s="104" t="inlineStr">
        <is>
          <t>P004</t>
        </is>
      </c>
      <c r="D9158" s="159" t="n">
        <v>4377</v>
      </c>
      <c r="E9158" s="160" t="n">
        <v>35765.68</v>
      </c>
      <c r="F9158" s="160" t="n">
        <v>11597.14</v>
      </c>
    </row>
    <row r="9159">
      <c r="A9159" s="104" t="inlineStr">
        <is>
          <t>2025/26</t>
        </is>
      </c>
      <c r="B9159" s="104" t="inlineStr">
        <is>
          <t>HC-101</t>
        </is>
      </c>
      <c r="C9159" s="104" t="inlineStr">
        <is>
          <t>P005</t>
        </is>
      </c>
      <c r="D9159" s="159" t="n">
        <v>9931</v>
      </c>
      <c r="E9159" s="160" t="n">
        <v>77365.33</v>
      </c>
      <c r="F9159" s="160" t="n">
        <v>24249</v>
      </c>
    </row>
    <row r="9160">
      <c r="A9160" s="104" t="inlineStr">
        <is>
          <t>2025/26</t>
        </is>
      </c>
      <c r="B9160" s="104" t="inlineStr">
        <is>
          <t>HC-101</t>
        </is>
      </c>
      <c r="C9160" s="104" t="inlineStr">
        <is>
          <t>P006</t>
        </is>
      </c>
      <c r="D9160" s="159" t="n">
        <v>8684</v>
      </c>
      <c r="E9160" s="160" t="n">
        <v>73402.69</v>
      </c>
      <c r="F9160" s="160" t="n">
        <v>21422.56</v>
      </c>
    </row>
    <row r="9161">
      <c r="A9161" s="104" t="inlineStr">
        <is>
          <t>2025/26</t>
        </is>
      </c>
      <c r="B9161" s="104" t="inlineStr">
        <is>
          <t>HC-101</t>
        </is>
      </c>
      <c r="C9161" s="104" t="inlineStr">
        <is>
          <t>P007</t>
        </is>
      </c>
      <c r="D9161" s="159" t="n">
        <v>9297</v>
      </c>
      <c r="E9161" s="160" t="n">
        <v>73311.78</v>
      </c>
      <c r="F9161" s="160" t="n">
        <v>19808.48</v>
      </c>
    </row>
    <row r="9162">
      <c r="A9162" s="104" t="inlineStr">
        <is>
          <t>2025/26</t>
        </is>
      </c>
      <c r="B9162" s="104" t="inlineStr">
        <is>
          <t>HC-101</t>
        </is>
      </c>
      <c r="C9162" s="104" t="inlineStr">
        <is>
          <t>P008</t>
        </is>
      </c>
      <c r="D9162" s="159" t="n">
        <v>7407</v>
      </c>
      <c r="E9162" s="160" t="n">
        <v>56978.25</v>
      </c>
      <c r="F9162" s="160" t="n">
        <v>20939.7</v>
      </c>
    </row>
    <row r="9163">
      <c r="A9163" s="104" t="inlineStr">
        <is>
          <t>2025/26</t>
        </is>
      </c>
      <c r="B9163" s="104" t="inlineStr">
        <is>
          <t>HC-101</t>
        </is>
      </c>
      <c r="C9163" s="104" t="inlineStr">
        <is>
          <t>P009</t>
        </is>
      </c>
      <c r="D9163" s="159" t="n">
        <v>326</v>
      </c>
      <c r="E9163" s="160" t="n">
        <v>4310.73</v>
      </c>
      <c r="F9163" s="160" t="n">
        <v>1746.72</v>
      </c>
    </row>
    <row r="9164">
      <c r="A9164" s="104" t="inlineStr">
        <is>
          <t>2025/26</t>
        </is>
      </c>
      <c r="B9164" s="104" t="inlineStr">
        <is>
          <t>HC-101</t>
        </is>
      </c>
      <c r="C9164" s="104" t="inlineStr">
        <is>
          <t>P010</t>
        </is>
      </c>
      <c r="D9164" s="159" t="n">
        <v>9706</v>
      </c>
      <c r="E9164" s="160" t="n">
        <v>59940.19</v>
      </c>
      <c r="F9164" s="160" t="n">
        <v>19437.78</v>
      </c>
    </row>
    <row r="9165">
      <c r="A9165" s="104" t="inlineStr">
        <is>
          <t>2025/26</t>
        </is>
      </c>
      <c r="B9165" s="104" t="inlineStr">
        <is>
          <t>HC-101</t>
        </is>
      </c>
      <c r="C9165" s="104" t="inlineStr">
        <is>
          <t>P011</t>
        </is>
      </c>
      <c r="D9165" s="159" t="n">
        <v>9343</v>
      </c>
      <c r="E9165" s="160" t="n">
        <v>28405.35</v>
      </c>
      <c r="F9165" s="160" t="n">
        <v>6754.79</v>
      </c>
    </row>
    <row r="9166">
      <c r="A9166" s="104" t="inlineStr">
        <is>
          <t>2025/26</t>
        </is>
      </c>
      <c r="B9166" s="104" t="inlineStr">
        <is>
          <t>HC-101</t>
        </is>
      </c>
      <c r="C9166" s="104" t="inlineStr">
        <is>
          <t>P012</t>
        </is>
      </c>
      <c r="D9166" s="159" t="n">
        <v>9677</v>
      </c>
      <c r="E9166" s="160" t="n">
        <v>37686.17</v>
      </c>
      <c r="F9166" s="160" t="n">
        <v>11405.4</v>
      </c>
    </row>
    <row r="9167">
      <c r="A9167" s="104" t="inlineStr">
        <is>
          <t>2025/26</t>
        </is>
      </c>
      <c r="B9167" s="104" t="inlineStr">
        <is>
          <t>HC-101</t>
        </is>
      </c>
      <c r="C9167" s="104" t="inlineStr">
        <is>
          <t>P013</t>
        </is>
      </c>
      <c r="D9167" s="159" t="n">
        <v>10316</v>
      </c>
      <c r="E9167" s="160" t="n">
        <v>37238.49</v>
      </c>
      <c r="F9167" s="160" t="n">
        <v>9660.790000000001</v>
      </c>
    </row>
    <row r="9168">
      <c r="A9168" s="104" t="inlineStr">
        <is>
          <t>2025/26</t>
        </is>
      </c>
      <c r="B9168" s="104" t="inlineStr">
        <is>
          <t>HC-101</t>
        </is>
      </c>
      <c r="C9168" s="104" t="inlineStr">
        <is>
          <t>P014</t>
        </is>
      </c>
      <c r="D9168" s="159" t="n">
        <v>10984</v>
      </c>
      <c r="E9168" s="160" t="n">
        <v>44874.03</v>
      </c>
      <c r="F9168" s="160" t="n">
        <v>12612.2</v>
      </c>
    </row>
    <row r="9169">
      <c r="A9169" s="104" t="inlineStr">
        <is>
          <t>2025/26</t>
        </is>
      </c>
      <c r="B9169" s="104" t="inlineStr">
        <is>
          <t>HC-101</t>
        </is>
      </c>
      <c r="C9169" s="104" t="inlineStr">
        <is>
          <t>P015</t>
        </is>
      </c>
      <c r="D9169" s="159" t="n">
        <v>7659</v>
      </c>
      <c r="E9169" s="160" t="n">
        <v>37832.58</v>
      </c>
      <c r="F9169" s="160" t="n">
        <v>12674.18</v>
      </c>
    </row>
    <row r="9170">
      <c r="A9170" s="104" t="inlineStr">
        <is>
          <t>2025/26</t>
        </is>
      </c>
      <c r="B9170" s="104" t="inlineStr">
        <is>
          <t>HC-101</t>
        </is>
      </c>
      <c r="C9170" s="104" t="inlineStr">
        <is>
          <t>P016</t>
        </is>
      </c>
      <c r="D9170" s="159" t="n">
        <v>4354</v>
      </c>
      <c r="E9170" s="160" t="n">
        <v>28117.24</v>
      </c>
      <c r="F9170" s="160" t="n">
        <v>8814.42</v>
      </c>
    </row>
    <row r="9171">
      <c r="A9171" s="104" t="inlineStr">
        <is>
          <t>2025/26</t>
        </is>
      </c>
      <c r="B9171" s="104" t="inlineStr">
        <is>
          <t>HC-101</t>
        </is>
      </c>
      <c r="C9171" s="104" t="inlineStr">
        <is>
          <t>P017</t>
        </is>
      </c>
      <c r="D9171" s="159" t="n">
        <v>3706</v>
      </c>
      <c r="E9171" s="160" t="n">
        <v>26398.47</v>
      </c>
      <c r="F9171" s="160" t="n">
        <v>9128.91</v>
      </c>
    </row>
    <row r="9172">
      <c r="A9172" s="104" t="inlineStr">
        <is>
          <t>2025/26</t>
        </is>
      </c>
      <c r="B9172" s="104" t="inlineStr">
        <is>
          <t>HC-101</t>
        </is>
      </c>
      <c r="C9172" s="104" t="inlineStr">
        <is>
          <t>P018</t>
        </is>
      </c>
      <c r="D9172" s="159" t="n">
        <v>9659</v>
      </c>
      <c r="E9172" s="160" t="n">
        <v>26609.15</v>
      </c>
      <c r="F9172" s="160" t="n">
        <v>5752.82</v>
      </c>
    </row>
    <row r="9173">
      <c r="A9173" s="104" t="inlineStr">
        <is>
          <t>2025/26</t>
        </is>
      </c>
      <c r="B9173" s="104" t="inlineStr">
        <is>
          <t>HC-101</t>
        </is>
      </c>
      <c r="C9173" s="104" t="inlineStr">
        <is>
          <t>P019</t>
        </is>
      </c>
      <c r="D9173" s="159" t="n">
        <v>11550</v>
      </c>
      <c r="E9173" s="160" t="n">
        <v>30725.11</v>
      </c>
      <c r="F9173" s="160" t="n">
        <v>7972.18</v>
      </c>
    </row>
    <row r="9174">
      <c r="A9174" s="104" t="inlineStr">
        <is>
          <t>2025/26</t>
        </is>
      </c>
      <c r="B9174" s="104" t="inlineStr">
        <is>
          <t>HC-101</t>
        </is>
      </c>
      <c r="C9174" s="104" t="inlineStr">
        <is>
          <t>P020</t>
        </is>
      </c>
      <c r="D9174" s="159" t="n">
        <v>7725</v>
      </c>
      <c r="E9174" s="160" t="n">
        <v>20547.8</v>
      </c>
      <c r="F9174" s="160" t="n">
        <v>5330.8</v>
      </c>
    </row>
    <row r="9175">
      <c r="A9175" s="104" t="inlineStr">
        <is>
          <t>2025/26</t>
        </is>
      </c>
      <c r="B9175" s="104" t="inlineStr">
        <is>
          <t>HC-101</t>
        </is>
      </c>
      <c r="C9175" s="104" t="inlineStr">
        <is>
          <t>P021</t>
        </is>
      </c>
      <c r="D9175" s="159" t="n">
        <v>11262</v>
      </c>
      <c r="E9175" s="160" t="n">
        <v>38511.78</v>
      </c>
      <c r="F9175" s="160" t="n">
        <v>10822.94</v>
      </c>
    </row>
    <row r="9176">
      <c r="A9176" s="104" t="inlineStr">
        <is>
          <t>2025/26</t>
        </is>
      </c>
      <c r="B9176" s="104" t="inlineStr">
        <is>
          <t>HC-101</t>
        </is>
      </c>
      <c r="C9176" s="104" t="inlineStr">
        <is>
          <t>P022</t>
        </is>
      </c>
      <c r="D9176" s="159" t="n">
        <v>9306</v>
      </c>
      <c r="E9176" s="160" t="n">
        <v>30064.68</v>
      </c>
      <c r="F9176" s="160" t="n">
        <v>8124.97</v>
      </c>
    </row>
    <row r="9177">
      <c r="A9177" s="104" t="inlineStr">
        <is>
          <t>2025/26</t>
        </is>
      </c>
      <c r="B9177" s="104" t="inlineStr">
        <is>
          <t>HC-101</t>
        </is>
      </c>
      <c r="C9177" s="104" t="inlineStr">
        <is>
          <t>P023</t>
        </is>
      </c>
      <c r="D9177" s="159" t="n">
        <v>11245</v>
      </c>
      <c r="E9177" s="160" t="n">
        <v>23507.49</v>
      </c>
      <c r="F9177" s="160" t="n">
        <v>4572.49</v>
      </c>
    </row>
    <row r="9178">
      <c r="A9178" s="104" t="inlineStr">
        <is>
          <t>2025/26</t>
        </is>
      </c>
      <c r="B9178" s="104" t="inlineStr">
        <is>
          <t>HC-101</t>
        </is>
      </c>
      <c r="C9178" s="104" t="inlineStr">
        <is>
          <t>P024</t>
        </is>
      </c>
      <c r="D9178" s="159" t="n">
        <v>12323</v>
      </c>
      <c r="E9178" s="160" t="n">
        <v>28095.91</v>
      </c>
      <c r="F9178" s="160" t="n">
        <v>5770.21</v>
      </c>
    </row>
    <row r="9179">
      <c r="A9179" s="104" t="inlineStr">
        <is>
          <t>2025/26</t>
        </is>
      </c>
      <c r="B9179" s="104" t="inlineStr">
        <is>
          <t>HC-101</t>
        </is>
      </c>
      <c r="C9179" s="104" t="inlineStr">
        <is>
          <t>P025</t>
        </is>
      </c>
      <c r="D9179" s="159" t="n">
        <v>10174</v>
      </c>
      <c r="E9179" s="160" t="n">
        <v>40599.13</v>
      </c>
      <c r="F9179" s="160" t="n">
        <v>14919.18</v>
      </c>
    </row>
    <row r="9180">
      <c r="A9180" s="104" t="inlineStr">
        <is>
          <t>2025/26</t>
        </is>
      </c>
      <c r="B9180" s="104" t="inlineStr">
        <is>
          <t>HC-101</t>
        </is>
      </c>
      <c r="C9180" s="104" t="inlineStr">
        <is>
          <t>P026</t>
        </is>
      </c>
      <c r="D9180" s="159" t="n">
        <v>6037</v>
      </c>
      <c r="E9180" s="160" t="n">
        <v>28101.07</v>
      </c>
      <c r="F9180" s="160" t="n">
        <v>9112.540000000001</v>
      </c>
    </row>
    <row r="9181">
      <c r="A9181" s="104" t="inlineStr">
        <is>
          <t>2025/26</t>
        </is>
      </c>
      <c r="B9181" s="104" t="inlineStr">
        <is>
          <t>HC-101</t>
        </is>
      </c>
      <c r="C9181" s="104" t="inlineStr">
        <is>
          <t>P027</t>
        </is>
      </c>
      <c r="D9181" s="159" t="n">
        <v>5160</v>
      </c>
      <c r="E9181" s="160" t="n">
        <v>24025.84</v>
      </c>
      <c r="F9181" s="160" t="n">
        <v>7790.47</v>
      </c>
    </row>
    <row r="9182">
      <c r="A9182" s="104" t="inlineStr">
        <is>
          <t>2025/26</t>
        </is>
      </c>
      <c r="B9182" s="104" t="inlineStr">
        <is>
          <t>HC-101</t>
        </is>
      </c>
      <c r="C9182" s="104" t="inlineStr">
        <is>
          <t>P028</t>
        </is>
      </c>
      <c r="D9182" s="159" t="n">
        <v>7115</v>
      </c>
      <c r="E9182" s="160" t="n">
        <v>35150.88</v>
      </c>
      <c r="F9182" s="160" t="n">
        <v>12155.04</v>
      </c>
    </row>
    <row r="9183">
      <c r="A9183" s="104" t="inlineStr">
        <is>
          <t>2025/26</t>
        </is>
      </c>
      <c r="B9183" s="104" t="inlineStr">
        <is>
          <t>HC-101</t>
        </is>
      </c>
      <c r="C9183" s="104" t="inlineStr">
        <is>
          <t>P029</t>
        </is>
      </c>
      <c r="D9183" s="159" t="n">
        <v>16771</v>
      </c>
      <c r="E9183" s="160" t="n">
        <v>33459.19</v>
      </c>
      <c r="F9183" s="160" t="n">
        <v>5064.66</v>
      </c>
    </row>
    <row r="9184">
      <c r="A9184" s="104" t="inlineStr">
        <is>
          <t>2025/26</t>
        </is>
      </c>
      <c r="B9184" s="104" t="inlineStr">
        <is>
          <t>HC-101</t>
        </is>
      </c>
      <c r="C9184" s="104" t="inlineStr">
        <is>
          <t>P030</t>
        </is>
      </c>
      <c r="D9184" s="159" t="n">
        <v>9745</v>
      </c>
      <c r="E9184" s="160" t="n">
        <v>30550.04</v>
      </c>
      <c r="F9184" s="160" t="n">
        <v>5944.74</v>
      </c>
    </row>
    <row r="9185">
      <c r="A9185" s="104" t="inlineStr">
        <is>
          <t>2025/26</t>
        </is>
      </c>
      <c r="B9185" s="104" t="inlineStr">
        <is>
          <t>HC-101</t>
        </is>
      </c>
      <c r="C9185" s="104" t="inlineStr">
        <is>
          <t>P031</t>
        </is>
      </c>
      <c r="D9185" s="159" t="n">
        <v>4526</v>
      </c>
      <c r="E9185" s="160" t="n">
        <v>23655.08</v>
      </c>
      <c r="F9185" s="160" t="n">
        <v>7157.73</v>
      </c>
    </row>
    <row r="9186">
      <c r="A9186" s="104" t="inlineStr">
        <is>
          <t>2025/26</t>
        </is>
      </c>
      <c r="B9186" s="104" t="inlineStr">
        <is>
          <t>HC-101</t>
        </is>
      </c>
      <c r="C9186" s="104" t="inlineStr">
        <is>
          <t>P032</t>
        </is>
      </c>
      <c r="D9186" s="159" t="n">
        <v>5505</v>
      </c>
      <c r="E9186" s="160" t="n">
        <v>13595.95</v>
      </c>
      <c r="F9186" s="160" t="n">
        <v>3086.37</v>
      </c>
    </row>
    <row r="9187">
      <c r="A9187" s="104" t="inlineStr">
        <is>
          <t>2025/26</t>
        </is>
      </c>
      <c r="B9187" s="104" t="inlineStr">
        <is>
          <t>HC-101</t>
        </is>
      </c>
      <c r="C9187" s="104" t="inlineStr">
        <is>
          <t>P033</t>
        </is>
      </c>
      <c r="D9187" s="159" t="n">
        <v>3666</v>
      </c>
      <c r="E9187" s="160" t="n">
        <v>11842.82</v>
      </c>
      <c r="F9187" s="160" t="n">
        <v>3073.14</v>
      </c>
    </row>
    <row r="9188">
      <c r="A9188" s="104" t="inlineStr">
        <is>
          <t>2025/26</t>
        </is>
      </c>
      <c r="B9188" s="104" t="inlineStr">
        <is>
          <t>HC-101</t>
        </is>
      </c>
      <c r="C9188" s="104" t="inlineStr">
        <is>
          <t>P034</t>
        </is>
      </c>
      <c r="D9188" s="159" t="n">
        <v>2441</v>
      </c>
      <c r="E9188" s="160" t="n">
        <v>10663.11</v>
      </c>
      <c r="F9188" s="160" t="n">
        <v>3342.87</v>
      </c>
    </row>
    <row r="9189">
      <c r="A9189" s="104" t="inlineStr">
        <is>
          <t>2025/26</t>
        </is>
      </c>
      <c r="B9189" s="104" t="inlineStr">
        <is>
          <t>HC-101</t>
        </is>
      </c>
      <c r="C9189" s="104" t="inlineStr">
        <is>
          <t>P035</t>
        </is>
      </c>
      <c r="D9189" s="159" t="n">
        <v>3488</v>
      </c>
      <c r="E9189" s="160" t="n">
        <v>12924.57</v>
      </c>
      <c r="F9189" s="160" t="n">
        <v>3631.98</v>
      </c>
    </row>
    <row r="9190">
      <c r="A9190" s="104" t="inlineStr">
        <is>
          <t>2025/26</t>
        </is>
      </c>
      <c r="B9190" s="104" t="inlineStr">
        <is>
          <t>HC-101</t>
        </is>
      </c>
      <c r="C9190" s="104" t="inlineStr">
        <is>
          <t>P036</t>
        </is>
      </c>
      <c r="D9190" s="159" t="n">
        <v>2769</v>
      </c>
      <c r="E9190" s="160" t="n">
        <v>11049.37</v>
      </c>
      <c r="F9190" s="160" t="n">
        <v>3224.92</v>
      </c>
    </row>
    <row r="9191">
      <c r="A9191" s="104" t="inlineStr">
        <is>
          <t>2025/26</t>
        </is>
      </c>
      <c r="B9191" s="104" t="inlineStr">
        <is>
          <t>HC-101</t>
        </is>
      </c>
      <c r="C9191" s="104" t="inlineStr">
        <is>
          <t>P037</t>
        </is>
      </c>
      <c r="D9191" s="159" t="n">
        <v>3939</v>
      </c>
      <c r="E9191" s="160" t="n">
        <v>14218.99</v>
      </c>
      <c r="F9191" s="160" t="n">
        <v>4765.49</v>
      </c>
    </row>
    <row r="9192">
      <c r="A9192" s="104" t="inlineStr">
        <is>
          <t>2025/26</t>
        </is>
      </c>
      <c r="B9192" s="104" t="inlineStr">
        <is>
          <t>HC-101</t>
        </is>
      </c>
      <c r="C9192" s="104" t="inlineStr">
        <is>
          <t>P038</t>
        </is>
      </c>
      <c r="D9192" s="159" t="n">
        <v>1916</v>
      </c>
      <c r="E9192" s="160" t="n">
        <v>12558</v>
      </c>
      <c r="F9192" s="160" t="n">
        <v>4072.58</v>
      </c>
    </row>
    <row r="9193">
      <c r="A9193" s="104" t="inlineStr">
        <is>
          <t>2025/26</t>
        </is>
      </c>
      <c r="B9193" s="104" t="inlineStr">
        <is>
          <t>HC-101</t>
        </is>
      </c>
      <c r="C9193" s="104" t="inlineStr">
        <is>
          <t>P039</t>
        </is>
      </c>
      <c r="D9193" s="159" t="n">
        <v>2127</v>
      </c>
      <c r="E9193" s="160" t="n">
        <v>13944.84</v>
      </c>
      <c r="F9193" s="160" t="n">
        <v>4672.13</v>
      </c>
    </row>
    <row r="9194">
      <c r="A9194" s="104" t="inlineStr">
        <is>
          <t>2025/26</t>
        </is>
      </c>
      <c r="B9194" s="104" t="inlineStr">
        <is>
          <t>HC-101</t>
        </is>
      </c>
      <c r="C9194" s="104" t="inlineStr">
        <is>
          <t>P040</t>
        </is>
      </c>
      <c r="D9194" s="159" t="n">
        <v>814</v>
      </c>
      <c r="E9194" s="160" t="n">
        <v>6487.61</v>
      </c>
      <c r="F9194" s="160" t="n">
        <v>2104.05</v>
      </c>
    </row>
    <row r="9195">
      <c r="A9195" s="104" t="inlineStr">
        <is>
          <t>2025/26</t>
        </is>
      </c>
      <c r="B9195" s="104" t="inlineStr">
        <is>
          <t>HC-101</t>
        </is>
      </c>
      <c r="C9195" s="104" t="inlineStr">
        <is>
          <t>P041</t>
        </is>
      </c>
      <c r="D9195" s="159" t="n">
        <v>409</v>
      </c>
      <c r="E9195" s="160" t="n">
        <v>4625.79</v>
      </c>
      <c r="F9195" s="160" t="n">
        <v>1799.2</v>
      </c>
    </row>
    <row r="9196">
      <c r="A9196" s="104" t="inlineStr">
        <is>
          <t>2025/26</t>
        </is>
      </c>
      <c r="B9196" s="104" t="inlineStr">
        <is>
          <t>HC-101</t>
        </is>
      </c>
      <c r="C9196" s="104" t="inlineStr">
        <is>
          <t>P042</t>
        </is>
      </c>
      <c r="D9196" s="159" t="n">
        <v>735</v>
      </c>
      <c r="E9196" s="160" t="n">
        <v>3075.74</v>
      </c>
      <c r="F9196" s="160" t="n">
        <v>764.1900000000001</v>
      </c>
    </row>
    <row r="9197">
      <c r="A9197" s="104" t="inlineStr">
        <is>
          <t>2025/26</t>
        </is>
      </c>
      <c r="B9197" s="104" t="inlineStr">
        <is>
          <t>HC-102</t>
        </is>
      </c>
      <c r="C9197" s="104" t="inlineStr">
        <is>
          <t>P001</t>
        </is>
      </c>
      <c r="D9197" s="159" t="n">
        <v>5097</v>
      </c>
      <c r="E9197" s="160" t="n">
        <v>47950.48</v>
      </c>
      <c r="F9197" s="160" t="n">
        <v>17092.2</v>
      </c>
    </row>
    <row r="9198">
      <c r="A9198" s="104" t="inlineStr">
        <is>
          <t>2025/26</t>
        </is>
      </c>
      <c r="B9198" s="104" t="inlineStr">
        <is>
          <t>HC-102</t>
        </is>
      </c>
      <c r="C9198" s="104" t="inlineStr">
        <is>
          <t>P002</t>
        </is>
      </c>
      <c r="D9198" s="159" t="n">
        <v>7534</v>
      </c>
      <c r="E9198" s="160" t="n">
        <v>82317.13</v>
      </c>
      <c r="F9198" s="160" t="n">
        <v>31116.87</v>
      </c>
    </row>
    <row r="9199">
      <c r="A9199" s="104" t="inlineStr">
        <is>
          <t>2025/26</t>
        </is>
      </c>
      <c r="B9199" s="104" t="inlineStr">
        <is>
          <t>HC-102</t>
        </is>
      </c>
      <c r="C9199" s="104" t="inlineStr">
        <is>
          <t>P003</t>
        </is>
      </c>
      <c r="D9199" s="159" t="n">
        <v>10012</v>
      </c>
      <c r="E9199" s="160" t="n">
        <v>70374.88</v>
      </c>
      <c r="F9199" s="160" t="n">
        <v>23564.92</v>
      </c>
    </row>
    <row r="9200">
      <c r="A9200" s="104" t="inlineStr">
        <is>
          <t>2025/26</t>
        </is>
      </c>
      <c r="B9200" s="104" t="inlineStr">
        <is>
          <t>HC-102</t>
        </is>
      </c>
      <c r="C9200" s="104" t="inlineStr">
        <is>
          <t>P004</t>
        </is>
      </c>
      <c r="D9200" s="159" t="n">
        <v>4632</v>
      </c>
      <c r="E9200" s="160" t="n">
        <v>37847.32</v>
      </c>
      <c r="F9200" s="160" t="n">
        <v>12260.47</v>
      </c>
    </row>
    <row r="9201">
      <c r="A9201" s="104" t="inlineStr">
        <is>
          <t>2025/26</t>
        </is>
      </c>
      <c r="B9201" s="104" t="inlineStr">
        <is>
          <t>HC-102</t>
        </is>
      </c>
      <c r="C9201" s="104" t="inlineStr">
        <is>
          <t>P005</t>
        </is>
      </c>
      <c r="D9201" s="159" t="n">
        <v>9758</v>
      </c>
      <c r="E9201" s="160" t="n">
        <v>76015.56</v>
      </c>
      <c r="F9201" s="160" t="n">
        <v>23807.35</v>
      </c>
    </row>
    <row r="9202">
      <c r="A9202" s="104" t="inlineStr">
        <is>
          <t>2025/26</t>
        </is>
      </c>
      <c r="B9202" s="104" t="inlineStr">
        <is>
          <t>HC-102</t>
        </is>
      </c>
      <c r="C9202" s="104" t="inlineStr">
        <is>
          <t>P006</t>
        </is>
      </c>
      <c r="D9202" s="159" t="n">
        <v>9508</v>
      </c>
      <c r="E9202" s="160" t="n">
        <v>80391.31</v>
      </c>
      <c r="F9202" s="160" t="n">
        <v>23439.37</v>
      </c>
    </row>
    <row r="9203">
      <c r="A9203" s="104" t="inlineStr">
        <is>
          <t>2025/26</t>
        </is>
      </c>
      <c r="B9203" s="104" t="inlineStr">
        <is>
          <t>HC-102</t>
        </is>
      </c>
      <c r="C9203" s="104" t="inlineStr">
        <is>
          <t>P007</t>
        </is>
      </c>
      <c r="D9203" s="159" t="n">
        <v>8921</v>
      </c>
      <c r="E9203" s="160" t="n">
        <v>70332.92999999999</v>
      </c>
      <c r="F9203" s="160" t="n">
        <v>18992.01</v>
      </c>
    </row>
    <row r="9204">
      <c r="A9204" s="104" t="inlineStr">
        <is>
          <t>2025/26</t>
        </is>
      </c>
      <c r="B9204" s="104" t="inlineStr">
        <is>
          <t>HC-102</t>
        </is>
      </c>
      <c r="C9204" s="104" t="inlineStr">
        <is>
          <t>P008</t>
        </is>
      </c>
      <c r="D9204" s="159" t="n">
        <v>7287</v>
      </c>
      <c r="E9204" s="160" t="n">
        <v>56059.54</v>
      </c>
      <c r="F9204" s="160" t="n">
        <v>20587.43</v>
      </c>
    </row>
    <row r="9205">
      <c r="A9205" s="104" t="inlineStr">
        <is>
          <t>2025/26</t>
        </is>
      </c>
      <c r="B9205" s="104" t="inlineStr">
        <is>
          <t>HC-102</t>
        </is>
      </c>
      <c r="C9205" s="104" t="inlineStr">
        <is>
          <t>P009</t>
        </is>
      </c>
      <c r="D9205" s="159" t="n">
        <v>304</v>
      </c>
      <c r="E9205" s="160" t="n">
        <v>4013.58</v>
      </c>
      <c r="F9205" s="160" t="n">
        <v>1615.1</v>
      </c>
    </row>
    <row r="9206">
      <c r="A9206" s="104" t="inlineStr">
        <is>
          <t>2025/26</t>
        </is>
      </c>
      <c r="B9206" s="104" t="inlineStr">
        <is>
          <t>HC-102</t>
        </is>
      </c>
      <c r="C9206" s="104" t="inlineStr">
        <is>
          <t>P010</t>
        </is>
      </c>
      <c r="D9206" s="159" t="n">
        <v>9359</v>
      </c>
      <c r="E9206" s="160" t="n">
        <v>57781.58</v>
      </c>
      <c r="F9206" s="160" t="n">
        <v>18726.3</v>
      </c>
    </row>
    <row r="9207">
      <c r="A9207" s="104" t="inlineStr">
        <is>
          <t>2025/26</t>
        </is>
      </c>
      <c r="B9207" s="104" t="inlineStr">
        <is>
          <t>HC-102</t>
        </is>
      </c>
      <c r="C9207" s="104" t="inlineStr">
        <is>
          <t>P011</t>
        </is>
      </c>
      <c r="D9207" s="159" t="n">
        <v>9136</v>
      </c>
      <c r="E9207" s="160" t="n">
        <v>27775.13</v>
      </c>
      <c r="F9207" s="160" t="n">
        <v>6600.19</v>
      </c>
    </row>
    <row r="9208">
      <c r="A9208" s="104" t="inlineStr">
        <is>
          <t>2025/26</t>
        </is>
      </c>
      <c r="B9208" s="104" t="inlineStr">
        <is>
          <t>HC-102</t>
        </is>
      </c>
      <c r="C9208" s="104" t="inlineStr">
        <is>
          <t>P012</t>
        </is>
      </c>
      <c r="D9208" s="159" t="n">
        <v>10214</v>
      </c>
      <c r="E9208" s="160" t="n">
        <v>39784.81</v>
      </c>
      <c r="F9208" s="160" t="n">
        <v>12032.31</v>
      </c>
    </row>
    <row r="9209">
      <c r="A9209" s="104" t="inlineStr">
        <is>
          <t>2025/26</t>
        </is>
      </c>
      <c r="B9209" s="104" t="inlineStr">
        <is>
          <t>HC-102</t>
        </is>
      </c>
      <c r="C9209" s="104" t="inlineStr">
        <is>
          <t>P013</t>
        </is>
      </c>
      <c r="D9209" s="159" t="n">
        <v>10759</v>
      </c>
      <c r="E9209" s="160" t="n">
        <v>38836.81</v>
      </c>
      <c r="F9209" s="160" t="n">
        <v>10067.75</v>
      </c>
    </row>
    <row r="9210">
      <c r="A9210" s="104" t="inlineStr">
        <is>
          <t>2025/26</t>
        </is>
      </c>
      <c r="B9210" s="104" t="inlineStr">
        <is>
          <t>HC-102</t>
        </is>
      </c>
      <c r="C9210" s="104" t="inlineStr">
        <is>
          <t>P014</t>
        </is>
      </c>
      <c r="D9210" s="159" t="n">
        <v>11399</v>
      </c>
      <c r="E9210" s="160" t="n">
        <v>46558.6</v>
      </c>
      <c r="F9210" s="160" t="n">
        <v>13071.57</v>
      </c>
    </row>
    <row r="9211">
      <c r="A9211" s="104" t="inlineStr">
        <is>
          <t>2025/26</t>
        </is>
      </c>
      <c r="B9211" s="104" t="inlineStr">
        <is>
          <t>HC-102</t>
        </is>
      </c>
      <c r="C9211" s="104" t="inlineStr">
        <is>
          <t>P015</t>
        </is>
      </c>
      <c r="D9211" s="159" t="n">
        <v>7867</v>
      </c>
      <c r="E9211" s="160" t="n">
        <v>38864.86</v>
      </c>
      <c r="F9211" s="160" t="n">
        <v>13011.07</v>
      </c>
    </row>
    <row r="9212">
      <c r="A9212" s="104" t="inlineStr">
        <is>
          <t>2025/26</t>
        </is>
      </c>
      <c r="B9212" s="104" t="inlineStr">
        <is>
          <t>HC-102</t>
        </is>
      </c>
      <c r="C9212" s="104" t="inlineStr">
        <is>
          <t>P016</t>
        </is>
      </c>
      <c r="D9212" s="159" t="n">
        <v>4310</v>
      </c>
      <c r="E9212" s="160" t="n">
        <v>27852.24</v>
      </c>
      <c r="F9212" s="160" t="n">
        <v>8723.049999999999</v>
      </c>
    </row>
    <row r="9213">
      <c r="A9213" s="104" t="inlineStr">
        <is>
          <t>2025/26</t>
        </is>
      </c>
      <c r="B9213" s="104" t="inlineStr">
        <is>
          <t>HC-102</t>
        </is>
      </c>
      <c r="C9213" s="104" t="inlineStr">
        <is>
          <t>P017</t>
        </is>
      </c>
      <c r="D9213" s="159" t="n">
        <v>3818</v>
      </c>
      <c r="E9213" s="160" t="n">
        <v>27199.93</v>
      </c>
      <c r="F9213" s="160" t="n">
        <v>9401.860000000001</v>
      </c>
    </row>
    <row r="9214">
      <c r="A9214" s="104" t="inlineStr">
        <is>
          <t>2025/26</t>
        </is>
      </c>
      <c r="B9214" s="104" t="inlineStr">
        <is>
          <t>HC-102</t>
        </is>
      </c>
      <c r="C9214" s="104" t="inlineStr">
        <is>
          <t>P018</t>
        </is>
      </c>
      <c r="D9214" s="159" t="n">
        <v>9035</v>
      </c>
      <c r="E9214" s="160" t="n">
        <v>24888.01</v>
      </c>
      <c r="F9214" s="160" t="n">
        <v>5376.33</v>
      </c>
    </row>
    <row r="9215">
      <c r="A9215" s="104" t="inlineStr">
        <is>
          <t>2025/26</t>
        </is>
      </c>
      <c r="B9215" s="104" t="inlineStr">
        <is>
          <t>HC-102</t>
        </is>
      </c>
      <c r="C9215" s="104" t="inlineStr">
        <is>
          <t>P019</t>
        </is>
      </c>
      <c r="D9215" s="159" t="n">
        <v>11919</v>
      </c>
      <c r="E9215" s="160" t="n">
        <v>31702.27</v>
      </c>
      <c r="F9215" s="160" t="n">
        <v>8217.190000000001</v>
      </c>
    </row>
    <row r="9216">
      <c r="A9216" s="104" t="inlineStr">
        <is>
          <t>2025/26</t>
        </is>
      </c>
      <c r="B9216" s="104" t="inlineStr">
        <is>
          <t>HC-102</t>
        </is>
      </c>
      <c r="C9216" s="104" t="inlineStr">
        <is>
          <t>P020</t>
        </is>
      </c>
      <c r="D9216" s="159" t="n">
        <v>7184</v>
      </c>
      <c r="E9216" s="160" t="n">
        <v>19108.58</v>
      </c>
      <c r="F9216" s="160" t="n">
        <v>4952.76</v>
      </c>
    </row>
    <row r="9217">
      <c r="A9217" s="104" t="inlineStr">
        <is>
          <t>2025/26</t>
        </is>
      </c>
      <c r="B9217" s="104" t="inlineStr">
        <is>
          <t>HC-102</t>
        </is>
      </c>
      <c r="C9217" s="104" t="inlineStr">
        <is>
          <t>P021</t>
        </is>
      </c>
      <c r="D9217" s="159" t="n">
        <v>11408</v>
      </c>
      <c r="E9217" s="160" t="n">
        <v>39014.52</v>
      </c>
      <c r="F9217" s="160" t="n">
        <v>10955.46</v>
      </c>
    </row>
    <row r="9218">
      <c r="A9218" s="104" t="inlineStr">
        <is>
          <t>2025/26</t>
        </is>
      </c>
      <c r="B9218" s="104" t="inlineStr">
        <is>
          <t>HC-102</t>
        </is>
      </c>
      <c r="C9218" s="104" t="inlineStr">
        <is>
          <t>P022</t>
        </is>
      </c>
      <c r="D9218" s="159" t="n">
        <v>9869</v>
      </c>
      <c r="E9218" s="160" t="n">
        <v>31880.49</v>
      </c>
      <c r="F9218" s="160" t="n">
        <v>8607.879999999999</v>
      </c>
    </row>
    <row r="9219">
      <c r="A9219" s="104" t="inlineStr">
        <is>
          <t>2025/26</t>
        </is>
      </c>
      <c r="B9219" s="104" t="inlineStr">
        <is>
          <t>HC-102</t>
        </is>
      </c>
      <c r="C9219" s="104" t="inlineStr">
        <is>
          <t>P023</t>
        </is>
      </c>
      <c r="D9219" s="159" t="n">
        <v>11042</v>
      </c>
      <c r="E9219" s="160" t="n">
        <v>23075.46</v>
      </c>
      <c r="F9219" s="160" t="n">
        <v>4486</v>
      </c>
    </row>
    <row r="9220">
      <c r="A9220" s="104" t="inlineStr">
        <is>
          <t>2025/26</t>
        </is>
      </c>
      <c r="B9220" s="104" t="inlineStr">
        <is>
          <t>HC-102</t>
        </is>
      </c>
      <c r="C9220" s="104" t="inlineStr">
        <is>
          <t>P024</t>
        </is>
      </c>
      <c r="D9220" s="159" t="n">
        <v>12695</v>
      </c>
      <c r="E9220" s="160" t="n">
        <v>28946.72</v>
      </c>
      <c r="F9220" s="160" t="n">
        <v>5940.71</v>
      </c>
    </row>
    <row r="9221">
      <c r="A9221" s="104" t="inlineStr">
        <is>
          <t>2025/26</t>
        </is>
      </c>
      <c r="B9221" s="104" t="inlineStr">
        <is>
          <t>HC-102</t>
        </is>
      </c>
      <c r="C9221" s="104" t="inlineStr">
        <is>
          <t>P025</t>
        </is>
      </c>
      <c r="D9221" s="159" t="n">
        <v>10491</v>
      </c>
      <c r="E9221" s="160" t="n">
        <v>41864.43</v>
      </c>
      <c r="F9221" s="160" t="n">
        <v>15373.69</v>
      </c>
    </row>
    <row r="9222">
      <c r="A9222" s="104" t="inlineStr">
        <is>
          <t>2025/26</t>
        </is>
      </c>
      <c r="B9222" s="104" t="inlineStr">
        <is>
          <t>HC-102</t>
        </is>
      </c>
      <c r="C9222" s="104" t="inlineStr">
        <is>
          <t>P026</t>
        </is>
      </c>
      <c r="D9222" s="159" t="n">
        <v>5923</v>
      </c>
      <c r="E9222" s="160" t="n">
        <v>27566.77</v>
      </c>
      <c r="F9222" s="160" t="n">
        <v>8931.34</v>
      </c>
    </row>
    <row r="9223">
      <c r="A9223" s="104" t="inlineStr">
        <is>
          <t>2025/26</t>
        </is>
      </c>
      <c r="B9223" s="104" t="inlineStr">
        <is>
          <t>HC-102</t>
        </is>
      </c>
      <c r="C9223" s="104" t="inlineStr">
        <is>
          <t>P027</t>
        </is>
      </c>
      <c r="D9223" s="159" t="n">
        <v>5122</v>
      </c>
      <c r="E9223" s="160" t="n">
        <v>23841.99</v>
      </c>
      <c r="F9223" s="160" t="n">
        <v>7725.87</v>
      </c>
    </row>
    <row r="9224">
      <c r="A9224" s="104" t="inlineStr">
        <is>
          <t>2025/26</t>
        </is>
      </c>
      <c r="B9224" s="104" t="inlineStr">
        <is>
          <t>HC-102</t>
        </is>
      </c>
      <c r="C9224" s="104" t="inlineStr">
        <is>
          <t>P028</t>
        </is>
      </c>
      <c r="D9224" s="159" t="n">
        <v>7011</v>
      </c>
      <c r="E9224" s="160" t="n">
        <v>34634.42</v>
      </c>
      <c r="F9224" s="160" t="n">
        <v>11967.39</v>
      </c>
    </row>
    <row r="9225">
      <c r="A9225" s="104" t="inlineStr">
        <is>
          <t>2025/26</t>
        </is>
      </c>
      <c r="B9225" s="104" t="inlineStr">
        <is>
          <t>HC-102</t>
        </is>
      </c>
      <c r="C9225" s="104" t="inlineStr">
        <is>
          <t>P029</t>
        </is>
      </c>
      <c r="D9225" s="159" t="n">
        <v>17294</v>
      </c>
      <c r="E9225" s="160" t="n">
        <v>34501.26</v>
      </c>
      <c r="F9225" s="160" t="n">
        <v>5218.11</v>
      </c>
    </row>
    <row r="9226">
      <c r="A9226" s="104" t="inlineStr">
        <is>
          <t>2025/26</t>
        </is>
      </c>
      <c r="B9226" s="104" t="inlineStr">
        <is>
          <t>HC-102</t>
        </is>
      </c>
      <c r="C9226" s="104" t="inlineStr">
        <is>
          <t>P030</t>
        </is>
      </c>
      <c r="D9226" s="159" t="n">
        <v>9705</v>
      </c>
      <c r="E9226" s="160" t="n">
        <v>30423.47</v>
      </c>
      <c r="F9226" s="160" t="n">
        <v>5915.48</v>
      </c>
    </row>
    <row r="9227">
      <c r="A9227" s="104" t="inlineStr">
        <is>
          <t>2025/26</t>
        </is>
      </c>
      <c r="B9227" s="104" t="inlineStr">
        <is>
          <t>HC-102</t>
        </is>
      </c>
      <c r="C9227" s="104" t="inlineStr">
        <is>
          <t>P031</t>
        </is>
      </c>
      <c r="D9227" s="159" t="n">
        <v>4659</v>
      </c>
      <c r="E9227" s="160" t="n">
        <v>24340.18</v>
      </c>
      <c r="F9227" s="160" t="n">
        <v>7360.37</v>
      </c>
    </row>
    <row r="9228">
      <c r="A9228" s="104" t="inlineStr">
        <is>
          <t>2025/26</t>
        </is>
      </c>
      <c r="B9228" s="104" t="inlineStr">
        <is>
          <t>HC-102</t>
        </is>
      </c>
      <c r="C9228" s="104" t="inlineStr">
        <is>
          <t>P032</t>
        </is>
      </c>
      <c r="D9228" s="159" t="n">
        <v>5698</v>
      </c>
      <c r="E9228" s="160" t="n">
        <v>14069.2</v>
      </c>
      <c r="F9228" s="160" t="n">
        <v>3192.06</v>
      </c>
    </row>
    <row r="9229">
      <c r="A9229" s="104" t="inlineStr">
        <is>
          <t>2025/26</t>
        </is>
      </c>
      <c r="B9229" s="104" t="inlineStr">
        <is>
          <t>HC-102</t>
        </is>
      </c>
      <c r="C9229" s="104" t="inlineStr">
        <is>
          <t>P033</t>
        </is>
      </c>
      <c r="D9229" s="159" t="n">
        <v>3645</v>
      </c>
      <c r="E9229" s="160" t="n">
        <v>11772.18</v>
      </c>
      <c r="F9229" s="160" t="n">
        <v>3051.35</v>
      </c>
    </row>
    <row r="9230">
      <c r="A9230" s="104" t="inlineStr">
        <is>
          <t>2025/26</t>
        </is>
      </c>
      <c r="B9230" s="104" t="inlineStr">
        <is>
          <t>HC-102</t>
        </is>
      </c>
      <c r="C9230" s="104" t="inlineStr">
        <is>
          <t>P034</t>
        </is>
      </c>
      <c r="D9230" s="159" t="n">
        <v>2498</v>
      </c>
      <c r="E9230" s="160" t="n">
        <v>10922.87</v>
      </c>
      <c r="F9230" s="160" t="n">
        <v>3421.1</v>
      </c>
    </row>
    <row r="9231">
      <c r="A9231" s="104" t="inlineStr">
        <is>
          <t>2025/26</t>
        </is>
      </c>
      <c r="B9231" s="104" t="inlineStr">
        <is>
          <t>HC-102</t>
        </is>
      </c>
      <c r="C9231" s="104" t="inlineStr">
        <is>
          <t>P035</t>
        </is>
      </c>
      <c r="D9231" s="159" t="n">
        <v>3483</v>
      </c>
      <c r="E9231" s="160" t="n">
        <v>12898.59</v>
      </c>
      <c r="F9231" s="160" t="n">
        <v>3623.18</v>
      </c>
    </row>
    <row r="9232">
      <c r="A9232" s="104" t="inlineStr">
        <is>
          <t>2025/26</t>
        </is>
      </c>
      <c r="B9232" s="104" t="inlineStr">
        <is>
          <t>HC-102</t>
        </is>
      </c>
      <c r="C9232" s="104" t="inlineStr">
        <is>
          <t>P036</t>
        </is>
      </c>
      <c r="D9232" s="159" t="n">
        <v>2610</v>
      </c>
      <c r="E9232" s="160" t="n">
        <v>10411.46</v>
      </c>
      <c r="F9232" s="160" t="n">
        <v>3036.58</v>
      </c>
    </row>
    <row r="9233">
      <c r="A9233" s="104" t="inlineStr">
        <is>
          <t>2025/26</t>
        </is>
      </c>
      <c r="B9233" s="104" t="inlineStr">
        <is>
          <t>HC-102</t>
        </is>
      </c>
      <c r="C9233" s="104" t="inlineStr">
        <is>
          <t>P037</t>
        </is>
      </c>
      <c r="D9233" s="159" t="n">
        <v>3861</v>
      </c>
      <c r="E9233" s="160" t="n">
        <v>13937.89</v>
      </c>
      <c r="F9233" s="160" t="n">
        <v>4666.89</v>
      </c>
    </row>
    <row r="9234">
      <c r="A9234" s="104" t="inlineStr">
        <is>
          <t>2025/26</t>
        </is>
      </c>
      <c r="B9234" s="104" t="inlineStr">
        <is>
          <t>HC-102</t>
        </is>
      </c>
      <c r="C9234" s="104" t="inlineStr">
        <is>
          <t>P038</t>
        </is>
      </c>
      <c r="D9234" s="159" t="n">
        <v>1918</v>
      </c>
      <c r="E9234" s="160" t="n">
        <v>12573.84</v>
      </c>
      <c r="F9234" s="160" t="n">
        <v>4074.89</v>
      </c>
    </row>
    <row r="9235">
      <c r="A9235" s="104" t="inlineStr">
        <is>
          <t>2025/26</t>
        </is>
      </c>
      <c r="B9235" s="104" t="inlineStr">
        <is>
          <t>HC-102</t>
        </is>
      </c>
      <c r="C9235" s="104" t="inlineStr">
        <is>
          <t>P039</t>
        </is>
      </c>
      <c r="D9235" s="159" t="n">
        <v>2133</v>
      </c>
      <c r="E9235" s="160" t="n">
        <v>13970.65</v>
      </c>
      <c r="F9235" s="160" t="n">
        <v>4678.22</v>
      </c>
    </row>
    <row r="9236">
      <c r="A9236" s="104" t="inlineStr">
        <is>
          <t>2025/26</t>
        </is>
      </c>
      <c r="B9236" s="104" t="inlineStr">
        <is>
          <t>HC-102</t>
        </is>
      </c>
      <c r="C9236" s="104" t="inlineStr">
        <is>
          <t>P040</t>
        </is>
      </c>
      <c r="D9236" s="159" t="n">
        <v>795</v>
      </c>
      <c r="E9236" s="160" t="n">
        <v>6352.98</v>
      </c>
      <c r="F9236" s="160" t="n">
        <v>2058.78</v>
      </c>
    </row>
    <row r="9237">
      <c r="A9237" s="104" t="inlineStr">
        <is>
          <t>2025/26</t>
        </is>
      </c>
      <c r="B9237" s="104" t="inlineStr">
        <is>
          <t>HC-102</t>
        </is>
      </c>
      <c r="C9237" s="104" t="inlineStr">
        <is>
          <t>P041</t>
        </is>
      </c>
      <c r="D9237" s="159" t="n">
        <v>387</v>
      </c>
      <c r="E9237" s="160" t="n">
        <v>4375.1</v>
      </c>
      <c r="F9237" s="160" t="n">
        <v>1701.04</v>
      </c>
    </row>
    <row r="9238">
      <c r="A9238" s="104" t="inlineStr">
        <is>
          <t>2025/26</t>
        </is>
      </c>
      <c r="B9238" s="104" t="inlineStr">
        <is>
          <t>HC-102</t>
        </is>
      </c>
      <c r="C9238" s="104" t="inlineStr">
        <is>
          <t>P042</t>
        </is>
      </c>
      <c r="D9238" s="159" t="n">
        <v>735</v>
      </c>
      <c r="E9238" s="160" t="n">
        <v>3072.33</v>
      </c>
      <c r="F9238" s="160" t="n">
        <v>763.27</v>
      </c>
    </row>
    <row r="9239">
      <c r="A9239" s="104" t="inlineStr">
        <is>
          <t>2025/26</t>
        </is>
      </c>
      <c r="B9239" s="104" t="inlineStr">
        <is>
          <t>HC-103</t>
        </is>
      </c>
      <c r="C9239" s="104" t="inlineStr">
        <is>
          <t>P001</t>
        </is>
      </c>
      <c r="D9239" s="159" t="n">
        <v>5378</v>
      </c>
      <c r="E9239" s="160" t="n">
        <v>50565.48</v>
      </c>
      <c r="F9239" s="160" t="n">
        <v>17989.21</v>
      </c>
    </row>
    <row r="9240">
      <c r="A9240" s="104" t="inlineStr">
        <is>
          <t>2025/26</t>
        </is>
      </c>
      <c r="B9240" s="104" t="inlineStr">
        <is>
          <t>HC-103</t>
        </is>
      </c>
      <c r="C9240" s="104" t="inlineStr">
        <is>
          <t>P002</t>
        </is>
      </c>
      <c r="D9240" s="159" t="n">
        <v>7895</v>
      </c>
      <c r="E9240" s="160" t="n">
        <v>86249.06</v>
      </c>
      <c r="F9240" s="160" t="n">
        <v>32530.95</v>
      </c>
    </row>
    <row r="9241">
      <c r="A9241" s="104" t="inlineStr">
        <is>
          <t>2025/26</t>
        </is>
      </c>
      <c r="B9241" s="104" t="inlineStr">
        <is>
          <t>HC-103</t>
        </is>
      </c>
      <c r="C9241" s="104" t="inlineStr">
        <is>
          <t>P003</t>
        </is>
      </c>
      <c r="D9241" s="159" t="n">
        <v>10915</v>
      </c>
      <c r="E9241" s="160" t="n">
        <v>76735.31</v>
      </c>
      <c r="F9241" s="160" t="n">
        <v>25633.92</v>
      </c>
    </row>
    <row r="9242">
      <c r="A9242" s="104" t="inlineStr">
        <is>
          <t>2025/26</t>
        </is>
      </c>
      <c r="B9242" s="104" t="inlineStr">
        <is>
          <t>HC-103</t>
        </is>
      </c>
      <c r="C9242" s="104" t="inlineStr">
        <is>
          <t>P004</t>
        </is>
      </c>
      <c r="D9242" s="159" t="n">
        <v>4649</v>
      </c>
      <c r="E9242" s="160" t="n">
        <v>37972.42</v>
      </c>
      <c r="F9242" s="160" t="n">
        <v>12277.69</v>
      </c>
    </row>
    <row r="9243">
      <c r="A9243" s="104" t="inlineStr">
        <is>
          <t>2025/26</t>
        </is>
      </c>
      <c r="B9243" s="104" t="inlineStr">
        <is>
          <t>HC-103</t>
        </is>
      </c>
      <c r="C9243" s="104" t="inlineStr">
        <is>
          <t>P005</t>
        </is>
      </c>
      <c r="D9243" s="159" t="n">
        <v>10301</v>
      </c>
      <c r="E9243" s="160" t="n">
        <v>80245.35000000001</v>
      </c>
      <c r="F9243" s="160" t="n">
        <v>25074.52</v>
      </c>
    </row>
    <row r="9244">
      <c r="A9244" s="104" t="inlineStr">
        <is>
          <t>2025/26</t>
        </is>
      </c>
      <c r="B9244" s="104" t="inlineStr">
        <is>
          <t>HC-103</t>
        </is>
      </c>
      <c r="C9244" s="104" t="inlineStr">
        <is>
          <t>P006</t>
        </is>
      </c>
      <c r="D9244" s="159" t="n">
        <v>9641</v>
      </c>
      <c r="E9244" s="160" t="n">
        <v>81506.64</v>
      </c>
      <c r="F9244" s="160" t="n">
        <v>23719.52</v>
      </c>
    </row>
    <row r="9245">
      <c r="A9245" s="104" t="inlineStr">
        <is>
          <t>2025/26</t>
        </is>
      </c>
      <c r="B9245" s="104" t="inlineStr">
        <is>
          <t>HC-103</t>
        </is>
      </c>
      <c r="C9245" s="104" t="inlineStr">
        <is>
          <t>P007</t>
        </is>
      </c>
      <c r="D9245" s="159" t="n">
        <v>9242</v>
      </c>
      <c r="E9245" s="160" t="n">
        <v>72872.49000000001</v>
      </c>
      <c r="F9245" s="160" t="n">
        <v>19638.35</v>
      </c>
    </row>
    <row r="9246">
      <c r="A9246" s="104" t="inlineStr">
        <is>
          <t>2025/26</t>
        </is>
      </c>
      <c r="B9246" s="104" t="inlineStr">
        <is>
          <t>HC-103</t>
        </is>
      </c>
      <c r="C9246" s="104" t="inlineStr">
        <is>
          <t>P008</t>
        </is>
      </c>
      <c r="D9246" s="159" t="n">
        <v>8134</v>
      </c>
      <c r="E9246" s="160" t="n">
        <v>62599.7</v>
      </c>
      <c r="F9246" s="160" t="n">
        <v>22935.91</v>
      </c>
    </row>
    <row r="9247">
      <c r="A9247" s="104" t="inlineStr">
        <is>
          <t>2025/26</t>
        </is>
      </c>
      <c r="B9247" s="104" t="inlineStr">
        <is>
          <t>HC-103</t>
        </is>
      </c>
      <c r="C9247" s="104" t="inlineStr">
        <is>
          <t>P009</t>
        </is>
      </c>
      <c r="D9247" s="159" t="n">
        <v>315</v>
      </c>
      <c r="E9247" s="160" t="n">
        <v>4154.22</v>
      </c>
      <c r="F9247" s="160" t="n">
        <v>1672.91</v>
      </c>
    </row>
    <row r="9248">
      <c r="A9248" s="104" t="inlineStr">
        <is>
          <t>2025/26</t>
        </is>
      </c>
      <c r="B9248" s="104" t="inlineStr">
        <is>
          <t>HC-103</t>
        </is>
      </c>
      <c r="C9248" s="104" t="inlineStr">
        <is>
          <t>P010</t>
        </is>
      </c>
      <c r="D9248" s="159" t="n">
        <v>10478</v>
      </c>
      <c r="E9248" s="160" t="n">
        <v>64698.14</v>
      </c>
      <c r="F9248" s="160" t="n">
        <v>20911.43</v>
      </c>
    </row>
    <row r="9249">
      <c r="A9249" s="104" t="inlineStr">
        <is>
          <t>2025/26</t>
        </is>
      </c>
      <c r="B9249" s="104" t="inlineStr">
        <is>
          <t>HC-103</t>
        </is>
      </c>
      <c r="C9249" s="104" t="inlineStr">
        <is>
          <t>P011</t>
        </is>
      </c>
      <c r="D9249" s="159" t="n">
        <v>9509</v>
      </c>
      <c r="E9249" s="160" t="n">
        <v>28907.87</v>
      </c>
      <c r="F9249" s="160" t="n">
        <v>6853.09</v>
      </c>
    </row>
    <row r="9250">
      <c r="A9250" s="104" t="inlineStr">
        <is>
          <t>2025/26</t>
        </is>
      </c>
      <c r="B9250" s="104" t="inlineStr">
        <is>
          <t>HC-103</t>
        </is>
      </c>
      <c r="C9250" s="104" t="inlineStr">
        <is>
          <t>P012</t>
        </is>
      </c>
      <c r="D9250" s="159" t="n">
        <v>10677</v>
      </c>
      <c r="E9250" s="160" t="n">
        <v>41582.32</v>
      </c>
      <c r="F9250" s="160" t="n">
        <v>12546.44</v>
      </c>
    </row>
    <row r="9251">
      <c r="A9251" s="104" t="inlineStr">
        <is>
          <t>2025/26</t>
        </is>
      </c>
      <c r="B9251" s="104" t="inlineStr">
        <is>
          <t>HC-103</t>
        </is>
      </c>
      <c r="C9251" s="104" t="inlineStr">
        <is>
          <t>P013</t>
        </is>
      </c>
      <c r="D9251" s="159" t="n">
        <v>10906</v>
      </c>
      <c r="E9251" s="160" t="n">
        <v>39370.25</v>
      </c>
      <c r="F9251" s="160" t="n">
        <v>10183</v>
      </c>
    </row>
    <row r="9252">
      <c r="A9252" s="104" t="inlineStr">
        <is>
          <t>2025/26</t>
        </is>
      </c>
      <c r="B9252" s="104" t="inlineStr">
        <is>
          <t>HC-103</t>
        </is>
      </c>
      <c r="C9252" s="104" t="inlineStr">
        <is>
          <t>P014</t>
        </is>
      </c>
      <c r="D9252" s="159" t="n">
        <v>12763</v>
      </c>
      <c r="E9252" s="160" t="n">
        <v>52124.82</v>
      </c>
      <c r="F9252" s="160" t="n">
        <v>14607.54</v>
      </c>
    </row>
    <row r="9253">
      <c r="A9253" s="104" t="inlineStr">
        <is>
          <t>2025/26</t>
        </is>
      </c>
      <c r="B9253" s="104" t="inlineStr">
        <is>
          <t>HC-103</t>
        </is>
      </c>
      <c r="C9253" s="104" t="inlineStr">
        <is>
          <t>P015</t>
        </is>
      </c>
      <c r="D9253" s="159" t="n">
        <v>8649</v>
      </c>
      <c r="E9253" s="160" t="n">
        <v>42729.55</v>
      </c>
      <c r="F9253" s="160" t="n">
        <v>14274.73</v>
      </c>
    </row>
    <row r="9254">
      <c r="A9254" s="104" t="inlineStr">
        <is>
          <t>2025/26</t>
        </is>
      </c>
      <c r="B9254" s="104" t="inlineStr">
        <is>
          <t>HC-103</t>
        </is>
      </c>
      <c r="C9254" s="104" t="inlineStr">
        <is>
          <t>P016</t>
        </is>
      </c>
      <c r="D9254" s="159" t="n">
        <v>4809</v>
      </c>
      <c r="E9254" s="160" t="n">
        <v>31074.22</v>
      </c>
      <c r="F9254" s="160" t="n">
        <v>9711.790000000001</v>
      </c>
    </row>
    <row r="9255">
      <c r="A9255" s="104" t="inlineStr">
        <is>
          <t>2025/26</t>
        </is>
      </c>
      <c r="B9255" s="104" t="inlineStr">
        <is>
          <t>HC-103</t>
        </is>
      </c>
      <c r="C9255" s="104" t="inlineStr">
        <is>
          <t>P017</t>
        </is>
      </c>
      <c r="D9255" s="159" t="n">
        <v>4090</v>
      </c>
      <c r="E9255" s="160" t="n">
        <v>29134.77</v>
      </c>
      <c r="F9255" s="160" t="n">
        <v>10046.82</v>
      </c>
    </row>
    <row r="9256">
      <c r="A9256" s="104" t="inlineStr">
        <is>
          <t>2025/26</t>
        </is>
      </c>
      <c r="B9256" s="104" t="inlineStr">
        <is>
          <t>HC-103</t>
        </is>
      </c>
      <c r="C9256" s="104" t="inlineStr">
        <is>
          <t>P018</t>
        </is>
      </c>
      <c r="D9256" s="159" t="n">
        <v>9661</v>
      </c>
      <c r="E9256" s="160" t="n">
        <v>26613.41</v>
      </c>
      <c r="F9256" s="160" t="n">
        <v>5735.28</v>
      </c>
    </row>
    <row r="9257">
      <c r="A9257" s="104" t="inlineStr">
        <is>
          <t>2025/26</t>
        </is>
      </c>
      <c r="B9257" s="104" t="inlineStr">
        <is>
          <t>HC-103</t>
        </is>
      </c>
      <c r="C9257" s="104" t="inlineStr">
        <is>
          <t>P019</t>
        </is>
      </c>
      <c r="D9257" s="159" t="n">
        <v>12655</v>
      </c>
      <c r="E9257" s="160" t="n">
        <v>33661.52</v>
      </c>
      <c r="F9257" s="160" t="n">
        <v>8706.639999999999</v>
      </c>
    </row>
    <row r="9258">
      <c r="A9258" s="104" t="inlineStr">
        <is>
          <t>2025/26</t>
        </is>
      </c>
      <c r="B9258" s="104" t="inlineStr">
        <is>
          <t>HC-103</t>
        </is>
      </c>
      <c r="C9258" s="104" t="inlineStr">
        <is>
          <t>P020</t>
        </is>
      </c>
      <c r="D9258" s="159" t="n">
        <v>8138</v>
      </c>
      <c r="E9258" s="160" t="n">
        <v>21648.51</v>
      </c>
      <c r="F9258" s="160" t="n">
        <v>5599.51</v>
      </c>
    </row>
    <row r="9259">
      <c r="A9259" s="104" t="inlineStr">
        <is>
          <t>2025/26</t>
        </is>
      </c>
      <c r="B9259" s="104" t="inlineStr">
        <is>
          <t>HC-103</t>
        </is>
      </c>
      <c r="C9259" s="104" t="inlineStr">
        <is>
          <t>P021</t>
        </is>
      </c>
      <c r="D9259" s="159" t="n">
        <v>12111</v>
      </c>
      <c r="E9259" s="160" t="n">
        <v>41423.83</v>
      </c>
      <c r="F9259" s="160" t="n">
        <v>11606.27</v>
      </c>
    </row>
    <row r="9260">
      <c r="A9260" s="104" t="inlineStr">
        <is>
          <t>2025/26</t>
        </is>
      </c>
      <c r="B9260" s="104" t="inlineStr">
        <is>
          <t>HC-103</t>
        </is>
      </c>
      <c r="C9260" s="104" t="inlineStr">
        <is>
          <t>P022</t>
        </is>
      </c>
      <c r="D9260" s="159" t="n">
        <v>10934</v>
      </c>
      <c r="E9260" s="160" t="n">
        <v>35311.84</v>
      </c>
      <c r="F9260" s="160" t="n">
        <v>9515.1</v>
      </c>
    </row>
    <row r="9261">
      <c r="A9261" s="104" t="inlineStr">
        <is>
          <t>2025/26</t>
        </is>
      </c>
      <c r="B9261" s="104" t="inlineStr">
        <is>
          <t>HC-103</t>
        </is>
      </c>
      <c r="C9261" s="104" t="inlineStr">
        <is>
          <t>P023</t>
        </is>
      </c>
      <c r="D9261" s="159" t="n">
        <v>11952</v>
      </c>
      <c r="E9261" s="160" t="n">
        <v>24981.1</v>
      </c>
      <c r="F9261" s="160" t="n">
        <v>4845.99</v>
      </c>
    </row>
    <row r="9262">
      <c r="A9262" s="104" t="inlineStr">
        <is>
          <t>2025/26</t>
        </is>
      </c>
      <c r="B9262" s="104" t="inlineStr">
        <is>
          <t>HC-103</t>
        </is>
      </c>
      <c r="C9262" s="104" t="inlineStr">
        <is>
          <t>P024</t>
        </is>
      </c>
      <c r="D9262" s="159" t="n">
        <v>13160</v>
      </c>
      <c r="E9262" s="160" t="n">
        <v>30006.69</v>
      </c>
      <c r="F9262" s="160" t="n">
        <v>6144.59</v>
      </c>
    </row>
    <row r="9263">
      <c r="A9263" s="104" t="inlineStr">
        <is>
          <t>2025/26</t>
        </is>
      </c>
      <c r="B9263" s="104" t="inlineStr">
        <is>
          <t>HC-103</t>
        </is>
      </c>
      <c r="C9263" s="104" t="inlineStr">
        <is>
          <t>P025</t>
        </is>
      </c>
      <c r="D9263" s="159" t="n">
        <v>10934</v>
      </c>
      <c r="E9263" s="160" t="n">
        <v>43638.83</v>
      </c>
      <c r="F9263" s="160" t="n">
        <v>15988.44</v>
      </c>
    </row>
    <row r="9264">
      <c r="A9264" s="104" t="inlineStr">
        <is>
          <t>2025/26</t>
        </is>
      </c>
      <c r="B9264" s="104" t="inlineStr">
        <is>
          <t>HC-103</t>
        </is>
      </c>
      <c r="C9264" s="104" t="inlineStr">
        <is>
          <t>P026</t>
        </is>
      </c>
      <c r="D9264" s="159" t="n">
        <v>6685</v>
      </c>
      <c r="E9264" s="160" t="n">
        <v>31118.31</v>
      </c>
      <c r="F9264" s="160" t="n">
        <v>10058.33</v>
      </c>
    </row>
    <row r="9265">
      <c r="A9265" s="104" t="inlineStr">
        <is>
          <t>2025/26</t>
        </is>
      </c>
      <c r="B9265" s="104" t="inlineStr">
        <is>
          <t>HC-103</t>
        </is>
      </c>
      <c r="C9265" s="104" t="inlineStr">
        <is>
          <t>P027</t>
        </is>
      </c>
      <c r="D9265" s="159" t="n">
        <v>5321</v>
      </c>
      <c r="E9265" s="160" t="n">
        <v>24766.42</v>
      </c>
      <c r="F9265" s="160" t="n">
        <v>8005.49</v>
      </c>
    </row>
    <row r="9266">
      <c r="A9266" s="104" t="inlineStr">
        <is>
          <t>2025/26</t>
        </is>
      </c>
      <c r="B9266" s="104" t="inlineStr">
        <is>
          <t>HC-103</t>
        </is>
      </c>
      <c r="C9266" s="104" t="inlineStr">
        <is>
          <t>P028</t>
        </is>
      </c>
      <c r="D9266" s="159" t="n">
        <v>7405</v>
      </c>
      <c r="E9266" s="160" t="n">
        <v>36583.47</v>
      </c>
      <c r="F9266" s="160" t="n">
        <v>12614.79</v>
      </c>
    </row>
    <row r="9267">
      <c r="A9267" s="104" t="inlineStr">
        <is>
          <t>2025/26</t>
        </is>
      </c>
      <c r="B9267" s="104" t="inlineStr">
        <is>
          <t>HC-103</t>
        </is>
      </c>
      <c r="C9267" s="104" t="inlineStr">
        <is>
          <t>P029</t>
        </is>
      </c>
      <c r="D9267" s="159" t="n">
        <v>18761</v>
      </c>
      <c r="E9267" s="160" t="n">
        <v>37427.09</v>
      </c>
      <c r="F9267" s="160" t="n">
        <v>5648.5</v>
      </c>
    </row>
    <row r="9268">
      <c r="A9268" s="104" t="inlineStr">
        <is>
          <t>2025/26</t>
        </is>
      </c>
      <c r="B9268" s="104" t="inlineStr">
        <is>
          <t>HC-103</t>
        </is>
      </c>
      <c r="C9268" s="104" t="inlineStr">
        <is>
          <t>P030</t>
        </is>
      </c>
      <c r="D9268" s="159" t="n">
        <v>10167</v>
      </c>
      <c r="E9268" s="160" t="n">
        <v>31873.95</v>
      </c>
      <c r="F9268" s="160" t="n">
        <v>6183.23</v>
      </c>
    </row>
    <row r="9269">
      <c r="A9269" s="104" t="inlineStr">
        <is>
          <t>2025/26</t>
        </is>
      </c>
      <c r="B9269" s="104" t="inlineStr">
        <is>
          <t>HC-103</t>
        </is>
      </c>
      <c r="C9269" s="104" t="inlineStr">
        <is>
          <t>P031</t>
        </is>
      </c>
      <c r="D9269" s="159" t="n">
        <v>4719</v>
      </c>
      <c r="E9269" s="160" t="n">
        <v>24655.77</v>
      </c>
      <c r="F9269" s="160" t="n">
        <v>7438.81</v>
      </c>
    </row>
    <row r="9270">
      <c r="A9270" s="104" t="inlineStr">
        <is>
          <t>2025/26</t>
        </is>
      </c>
      <c r="B9270" s="104" t="inlineStr">
        <is>
          <t>HC-103</t>
        </is>
      </c>
      <c r="C9270" s="104" t="inlineStr">
        <is>
          <t>P032</t>
        </is>
      </c>
      <c r="D9270" s="159" t="n">
        <v>5956</v>
      </c>
      <c r="E9270" s="160" t="n">
        <v>14712.43</v>
      </c>
      <c r="F9270" s="160" t="n">
        <v>3328.73</v>
      </c>
    </row>
    <row r="9271">
      <c r="A9271" s="104" t="inlineStr">
        <is>
          <t>2025/26</t>
        </is>
      </c>
      <c r="B9271" s="104" t="inlineStr">
        <is>
          <t>HC-103</t>
        </is>
      </c>
      <c r="C9271" s="104" t="inlineStr">
        <is>
          <t>P033</t>
        </is>
      </c>
      <c r="D9271" s="159" t="n">
        <v>3773</v>
      </c>
      <c r="E9271" s="160" t="n">
        <v>12191.35</v>
      </c>
      <c r="F9271" s="160" t="n">
        <v>3153.38</v>
      </c>
    </row>
    <row r="9272">
      <c r="A9272" s="104" t="inlineStr">
        <is>
          <t>2025/26</t>
        </is>
      </c>
      <c r="B9272" s="104" t="inlineStr">
        <is>
          <t>HC-103</t>
        </is>
      </c>
      <c r="C9272" s="104" t="inlineStr">
        <is>
          <t>P034</t>
        </is>
      </c>
      <c r="D9272" s="159" t="n">
        <v>2772</v>
      </c>
      <c r="E9272" s="160" t="n">
        <v>12122.93</v>
      </c>
      <c r="F9272" s="160" t="n">
        <v>3788.77</v>
      </c>
    </row>
    <row r="9273">
      <c r="A9273" s="104" t="inlineStr">
        <is>
          <t>2025/26</t>
        </is>
      </c>
      <c r="B9273" s="104" t="inlineStr">
        <is>
          <t>HC-103</t>
        </is>
      </c>
      <c r="C9273" s="104" t="inlineStr">
        <is>
          <t>P035</t>
        </is>
      </c>
      <c r="D9273" s="159" t="n">
        <v>3879</v>
      </c>
      <c r="E9273" s="160" t="n">
        <v>14374.52</v>
      </c>
      <c r="F9273" s="160" t="n">
        <v>4028.36</v>
      </c>
    </row>
    <row r="9274">
      <c r="A9274" s="104" t="inlineStr">
        <is>
          <t>2025/26</t>
        </is>
      </c>
      <c r="B9274" s="104" t="inlineStr">
        <is>
          <t>HC-103</t>
        </is>
      </c>
      <c r="C9274" s="104" t="inlineStr">
        <is>
          <t>P036</t>
        </is>
      </c>
      <c r="D9274" s="159" t="n">
        <v>2942</v>
      </c>
      <c r="E9274" s="160" t="n">
        <v>11738.85</v>
      </c>
      <c r="F9274" s="160" t="n">
        <v>3416.01</v>
      </c>
    </row>
    <row r="9275">
      <c r="A9275" s="104" t="inlineStr">
        <is>
          <t>2025/26</t>
        </is>
      </c>
      <c r="B9275" s="104" t="inlineStr">
        <is>
          <t>HC-103</t>
        </is>
      </c>
      <c r="C9275" s="104" t="inlineStr">
        <is>
          <t>P037</t>
        </is>
      </c>
      <c r="D9275" s="159" t="n">
        <v>4404</v>
      </c>
      <c r="E9275" s="160" t="n">
        <v>15894.6</v>
      </c>
      <c r="F9275" s="160" t="n">
        <v>5310.54</v>
      </c>
    </row>
    <row r="9276">
      <c r="A9276" s="104" t="inlineStr">
        <is>
          <t>2025/26</t>
        </is>
      </c>
      <c r="B9276" s="104" t="inlineStr">
        <is>
          <t>HC-103</t>
        </is>
      </c>
      <c r="C9276" s="104" t="inlineStr">
        <is>
          <t>P038</t>
        </is>
      </c>
      <c r="D9276" s="159" t="n">
        <v>2072</v>
      </c>
      <c r="E9276" s="160" t="n">
        <v>13580.17</v>
      </c>
      <c r="F9276" s="160" t="n">
        <v>4391.04</v>
      </c>
    </row>
    <row r="9277">
      <c r="A9277" s="104" t="inlineStr">
        <is>
          <t>2025/26</t>
        </is>
      </c>
      <c r="B9277" s="104" t="inlineStr">
        <is>
          <t>HC-103</t>
        </is>
      </c>
      <c r="C9277" s="104" t="inlineStr">
        <is>
          <t>P039</t>
        </is>
      </c>
      <c r="D9277" s="159" t="n">
        <v>2291</v>
      </c>
      <c r="E9277" s="160" t="n">
        <v>15017.13</v>
      </c>
      <c r="F9277" s="160" t="n">
        <v>5017.04</v>
      </c>
    </row>
    <row r="9278">
      <c r="A9278" s="104" t="inlineStr">
        <is>
          <t>2025/26</t>
        </is>
      </c>
      <c r="B9278" s="104" t="inlineStr">
        <is>
          <t>HC-103</t>
        </is>
      </c>
      <c r="C9278" s="104" t="inlineStr">
        <is>
          <t>P040</t>
        </is>
      </c>
      <c r="D9278" s="159" t="n">
        <v>838</v>
      </c>
      <c r="E9278" s="160" t="n">
        <v>6686.8</v>
      </c>
      <c r="F9278" s="160" t="n">
        <v>2155.68</v>
      </c>
    </row>
    <row r="9279">
      <c r="A9279" s="104" t="inlineStr">
        <is>
          <t>2025/26</t>
        </is>
      </c>
      <c r="B9279" s="104" t="inlineStr">
        <is>
          <t>HC-103</t>
        </is>
      </c>
      <c r="C9279" s="104" t="inlineStr">
        <is>
          <t>P041</t>
        </is>
      </c>
      <c r="D9279" s="159" t="n">
        <v>438</v>
      </c>
      <c r="E9279" s="160" t="n">
        <v>4951.97</v>
      </c>
      <c r="F9279" s="160" t="n">
        <v>1925.81</v>
      </c>
    </row>
    <row r="9280">
      <c r="A9280" s="104" t="inlineStr">
        <is>
          <t>2025/26</t>
        </is>
      </c>
      <c r="B9280" s="104" t="inlineStr">
        <is>
          <t>HC-103</t>
        </is>
      </c>
      <c r="C9280" s="104" t="inlineStr">
        <is>
          <t>P042</t>
        </is>
      </c>
      <c r="D9280" s="159" t="n">
        <v>770</v>
      </c>
      <c r="E9280" s="160" t="n">
        <v>3220.11</v>
      </c>
      <c r="F9280" s="160" t="n">
        <v>800.26</v>
      </c>
    </row>
    <row r="9281">
      <c r="A9281" s="104" t="inlineStr">
        <is>
          <t>2025/26</t>
        </is>
      </c>
      <c r="B9281" s="104" t="inlineStr">
        <is>
          <t>HC-104</t>
        </is>
      </c>
      <c r="C9281" s="104" t="inlineStr">
        <is>
          <t>P001</t>
        </is>
      </c>
      <c r="D9281" s="159" t="n">
        <v>4524</v>
      </c>
      <c r="E9281" s="160" t="n">
        <v>42553.2</v>
      </c>
      <c r="F9281" s="160" t="n">
        <v>15149.57</v>
      </c>
    </row>
    <row r="9282">
      <c r="A9282" s="104" t="inlineStr">
        <is>
          <t>2025/26</t>
        </is>
      </c>
      <c r="B9282" s="104" t="inlineStr">
        <is>
          <t>HC-104</t>
        </is>
      </c>
      <c r="C9282" s="104" t="inlineStr">
        <is>
          <t>P002</t>
        </is>
      </c>
      <c r="D9282" s="159" t="n">
        <v>6697</v>
      </c>
      <c r="E9282" s="160" t="n">
        <v>73157.03999999999</v>
      </c>
      <c r="F9282" s="160" t="n">
        <v>27615.36</v>
      </c>
    </row>
    <row r="9283">
      <c r="A9283" s="104" t="inlineStr">
        <is>
          <t>2025/26</t>
        </is>
      </c>
      <c r="B9283" s="104" t="inlineStr">
        <is>
          <t>HC-104</t>
        </is>
      </c>
      <c r="C9283" s="104" t="inlineStr">
        <is>
          <t>P003</t>
        </is>
      </c>
      <c r="D9283" s="159" t="n">
        <v>8714</v>
      </c>
      <c r="E9283" s="160" t="n">
        <v>61257.58</v>
      </c>
      <c r="F9283" s="160" t="n">
        <v>20478.54</v>
      </c>
    </row>
    <row r="9284">
      <c r="A9284" s="104" t="inlineStr">
        <is>
          <t>2025/26</t>
        </is>
      </c>
      <c r="B9284" s="104" t="inlineStr">
        <is>
          <t>HC-104</t>
        </is>
      </c>
      <c r="C9284" s="104" t="inlineStr">
        <is>
          <t>P004</t>
        </is>
      </c>
      <c r="D9284" s="159" t="n">
        <v>4097</v>
      </c>
      <c r="E9284" s="160" t="n">
        <v>33474.51</v>
      </c>
      <c r="F9284" s="160" t="n">
        <v>10833.25</v>
      </c>
    </row>
    <row r="9285">
      <c r="A9285" s="104" t="inlineStr">
        <is>
          <t>2025/26</t>
        </is>
      </c>
      <c r="B9285" s="104" t="inlineStr">
        <is>
          <t>HC-104</t>
        </is>
      </c>
      <c r="C9285" s="104" t="inlineStr">
        <is>
          <t>P005</t>
        </is>
      </c>
      <c r="D9285" s="159" t="n">
        <v>8600</v>
      </c>
      <c r="E9285" s="160" t="n">
        <v>66985.7</v>
      </c>
      <c r="F9285" s="160" t="n">
        <v>20957.24</v>
      </c>
    </row>
    <row r="9286">
      <c r="A9286" s="104" t="inlineStr">
        <is>
          <t>2025/26</t>
        </is>
      </c>
      <c r="B9286" s="104" t="inlineStr">
        <is>
          <t>HC-104</t>
        </is>
      </c>
      <c r="C9286" s="104" t="inlineStr">
        <is>
          <t>P006</t>
        </is>
      </c>
      <c r="D9286" s="159" t="n">
        <v>7988</v>
      </c>
      <c r="E9286" s="160" t="n">
        <v>67535.03</v>
      </c>
      <c r="F9286" s="160" t="n">
        <v>19674.86</v>
      </c>
    </row>
    <row r="9287">
      <c r="A9287" s="104" t="inlineStr">
        <is>
          <t>2025/26</t>
        </is>
      </c>
      <c r="B9287" s="104" t="inlineStr">
        <is>
          <t>HC-104</t>
        </is>
      </c>
      <c r="C9287" s="104" t="inlineStr">
        <is>
          <t>P007</t>
        </is>
      </c>
      <c r="D9287" s="159" t="n">
        <v>7922</v>
      </c>
      <c r="E9287" s="160" t="n">
        <v>62451.22</v>
      </c>
      <c r="F9287" s="160" t="n">
        <v>16840.29</v>
      </c>
    </row>
    <row r="9288">
      <c r="A9288" s="104" t="inlineStr">
        <is>
          <t>2025/26</t>
        </is>
      </c>
      <c r="B9288" s="104" t="inlineStr">
        <is>
          <t>HC-104</t>
        </is>
      </c>
      <c r="C9288" s="104" t="inlineStr">
        <is>
          <t>P008</t>
        </is>
      </c>
      <c r="D9288" s="159" t="n">
        <v>6673</v>
      </c>
      <c r="E9288" s="160" t="n">
        <v>51340.07</v>
      </c>
      <c r="F9288" s="160" t="n">
        <v>18829.47</v>
      </c>
    </row>
    <row r="9289">
      <c r="A9289" s="104" t="inlineStr">
        <is>
          <t>2025/26</t>
        </is>
      </c>
      <c r="B9289" s="104" t="inlineStr">
        <is>
          <t>HC-104</t>
        </is>
      </c>
      <c r="C9289" s="104" t="inlineStr">
        <is>
          <t>P009</t>
        </is>
      </c>
      <c r="D9289" s="159" t="n">
        <v>282</v>
      </c>
      <c r="E9289" s="160" t="n">
        <v>3717.58</v>
      </c>
      <c r="F9289" s="160" t="n">
        <v>1504.37</v>
      </c>
    </row>
    <row r="9290">
      <c r="A9290" s="104" t="inlineStr">
        <is>
          <t>2025/26</t>
        </is>
      </c>
      <c r="B9290" s="104" t="inlineStr">
        <is>
          <t>HC-104</t>
        </is>
      </c>
      <c r="C9290" s="104" t="inlineStr">
        <is>
          <t>P010</t>
        </is>
      </c>
      <c r="D9290" s="159" t="n">
        <v>8232</v>
      </c>
      <c r="E9290" s="160" t="n">
        <v>50825.23</v>
      </c>
      <c r="F9290" s="160" t="n">
        <v>16442.98</v>
      </c>
    </row>
    <row r="9291">
      <c r="A9291" s="104" t="inlineStr">
        <is>
          <t>2025/26</t>
        </is>
      </c>
      <c r="B9291" s="104" t="inlineStr">
        <is>
          <t>HC-104</t>
        </is>
      </c>
      <c r="C9291" s="104" t="inlineStr">
        <is>
          <t>P011</t>
        </is>
      </c>
      <c r="D9291" s="159" t="n">
        <v>8308</v>
      </c>
      <c r="E9291" s="160" t="n">
        <v>25257.7</v>
      </c>
      <c r="F9291" s="160" t="n">
        <v>5994.88</v>
      </c>
    </row>
    <row r="9292">
      <c r="A9292" s="104" t="inlineStr">
        <is>
          <t>2025/26</t>
        </is>
      </c>
      <c r="B9292" s="104" t="inlineStr">
        <is>
          <t>HC-104</t>
        </is>
      </c>
      <c r="C9292" s="104" t="inlineStr">
        <is>
          <t>P012</t>
        </is>
      </c>
      <c r="D9292" s="159" t="n">
        <v>9226</v>
      </c>
      <c r="E9292" s="160" t="n">
        <v>35936.76</v>
      </c>
      <c r="F9292" s="160" t="n">
        <v>10851.34</v>
      </c>
    </row>
    <row r="9293">
      <c r="A9293" s="104" t="inlineStr">
        <is>
          <t>2025/26</t>
        </is>
      </c>
      <c r="B9293" s="104" t="inlineStr">
        <is>
          <t>HC-104</t>
        </is>
      </c>
      <c r="C9293" s="104" t="inlineStr">
        <is>
          <t>P013</t>
        </is>
      </c>
      <c r="D9293" s="159" t="n">
        <v>8997</v>
      </c>
      <c r="E9293" s="160" t="n">
        <v>32477.73</v>
      </c>
      <c r="F9293" s="160" t="n">
        <v>8404.33</v>
      </c>
    </row>
    <row r="9294">
      <c r="A9294" s="104" t="inlineStr">
        <is>
          <t>2025/26</t>
        </is>
      </c>
      <c r="B9294" s="104" t="inlineStr">
        <is>
          <t>HC-104</t>
        </is>
      </c>
      <c r="C9294" s="104" t="inlineStr">
        <is>
          <t>P014</t>
        </is>
      </c>
      <c r="D9294" s="159" t="n">
        <v>10221</v>
      </c>
      <c r="E9294" s="160" t="n">
        <v>41753.78</v>
      </c>
      <c r="F9294" s="160" t="n">
        <v>11709.71</v>
      </c>
    </row>
    <row r="9295">
      <c r="A9295" s="104" t="inlineStr">
        <is>
          <t>2025/26</t>
        </is>
      </c>
      <c r="B9295" s="104" t="inlineStr">
        <is>
          <t>HC-104</t>
        </is>
      </c>
      <c r="C9295" s="104" t="inlineStr">
        <is>
          <t>P015</t>
        </is>
      </c>
      <c r="D9295" s="159" t="n">
        <v>7062</v>
      </c>
      <c r="E9295" s="160" t="n">
        <v>34888.64</v>
      </c>
      <c r="F9295" s="160" t="n">
        <v>11667.67</v>
      </c>
    </row>
    <row r="9296">
      <c r="A9296" s="104" t="inlineStr">
        <is>
          <t>2025/26</t>
        </is>
      </c>
      <c r="B9296" s="104" t="inlineStr">
        <is>
          <t>HC-104</t>
        </is>
      </c>
      <c r="C9296" s="104" t="inlineStr">
        <is>
          <t>P016</t>
        </is>
      </c>
      <c r="D9296" s="159" t="n">
        <v>3930</v>
      </c>
      <c r="E9296" s="160" t="n">
        <v>25388.53</v>
      </c>
      <c r="F9296" s="160" t="n">
        <v>7941.02</v>
      </c>
    </row>
    <row r="9297">
      <c r="A9297" s="104" t="inlineStr">
        <is>
          <t>2025/26</t>
        </is>
      </c>
      <c r="B9297" s="104" t="inlineStr">
        <is>
          <t>HC-104</t>
        </is>
      </c>
      <c r="C9297" s="104" t="inlineStr">
        <is>
          <t>P017</t>
        </is>
      </c>
      <c r="D9297" s="159" t="n">
        <v>3447</v>
      </c>
      <c r="E9297" s="160" t="n">
        <v>24576.04</v>
      </c>
      <c r="F9297" s="160" t="n">
        <v>8484.17</v>
      </c>
    </row>
    <row r="9298">
      <c r="A9298" s="104" t="inlineStr">
        <is>
          <t>2025/26</t>
        </is>
      </c>
      <c r="B9298" s="104" t="inlineStr">
        <is>
          <t>HC-104</t>
        </is>
      </c>
      <c r="C9298" s="104" t="inlineStr">
        <is>
          <t>P018</t>
        </is>
      </c>
      <c r="D9298" s="159" t="n">
        <v>8111</v>
      </c>
      <c r="E9298" s="160" t="n">
        <v>22342.13</v>
      </c>
      <c r="F9298" s="160" t="n">
        <v>4819.78</v>
      </c>
    </row>
    <row r="9299">
      <c r="A9299" s="104" t="inlineStr">
        <is>
          <t>2025/26</t>
        </is>
      </c>
      <c r="B9299" s="104" t="inlineStr">
        <is>
          <t>HC-104</t>
        </is>
      </c>
      <c r="C9299" s="104" t="inlineStr">
        <is>
          <t>P019</t>
        </is>
      </c>
      <c r="D9299" s="159" t="n">
        <v>10336</v>
      </c>
      <c r="E9299" s="160" t="n">
        <v>27493.05</v>
      </c>
      <c r="F9299" s="160" t="n">
        <v>7118.14</v>
      </c>
    </row>
    <row r="9300">
      <c r="A9300" s="104" t="inlineStr">
        <is>
          <t>2025/26</t>
        </is>
      </c>
      <c r="B9300" s="104" t="inlineStr">
        <is>
          <t>HC-104</t>
        </is>
      </c>
      <c r="C9300" s="104" t="inlineStr">
        <is>
          <t>P020</t>
        </is>
      </c>
      <c r="D9300" s="159" t="n">
        <v>6756</v>
      </c>
      <c r="E9300" s="160" t="n">
        <v>17971.79</v>
      </c>
      <c r="F9300" s="160" t="n">
        <v>4653.11</v>
      </c>
    </row>
    <row r="9301">
      <c r="A9301" s="104" t="inlineStr">
        <is>
          <t>2025/26</t>
        </is>
      </c>
      <c r="B9301" s="104" t="inlineStr">
        <is>
          <t>HC-104</t>
        </is>
      </c>
      <c r="C9301" s="104" t="inlineStr">
        <is>
          <t>P021</t>
        </is>
      </c>
      <c r="D9301" s="159" t="n">
        <v>9708</v>
      </c>
      <c r="E9301" s="160" t="n">
        <v>33203.04</v>
      </c>
      <c r="F9301" s="160" t="n">
        <v>9313.139999999999</v>
      </c>
    </row>
    <row r="9302">
      <c r="A9302" s="104" t="inlineStr">
        <is>
          <t>2025/26</t>
        </is>
      </c>
      <c r="B9302" s="104" t="inlineStr">
        <is>
          <t>HC-104</t>
        </is>
      </c>
      <c r="C9302" s="104" t="inlineStr">
        <is>
          <t>P022</t>
        </is>
      </c>
      <c r="D9302" s="159" t="n">
        <v>8906</v>
      </c>
      <c r="E9302" s="160" t="n">
        <v>28766.28</v>
      </c>
      <c r="F9302" s="160" t="n">
        <v>7759.46</v>
      </c>
    </row>
    <row r="9303">
      <c r="A9303" s="104" t="inlineStr">
        <is>
          <t>2025/26</t>
        </is>
      </c>
      <c r="B9303" s="104" t="inlineStr">
        <is>
          <t>HC-104</t>
        </is>
      </c>
      <c r="C9303" s="104" t="inlineStr">
        <is>
          <t>P023</t>
        </is>
      </c>
      <c r="D9303" s="159" t="n">
        <v>9988</v>
      </c>
      <c r="E9303" s="160" t="n">
        <v>20874.16</v>
      </c>
      <c r="F9303" s="160" t="n">
        <v>4053.32</v>
      </c>
    </row>
    <row r="9304">
      <c r="A9304" s="104" t="inlineStr">
        <is>
          <t>2025/26</t>
        </is>
      </c>
      <c r="B9304" s="104" t="inlineStr">
        <is>
          <t>HC-104</t>
        </is>
      </c>
      <c r="C9304" s="104" t="inlineStr">
        <is>
          <t>P024</t>
        </is>
      </c>
      <c r="D9304" s="159" t="n">
        <v>11151</v>
      </c>
      <c r="E9304" s="160" t="n">
        <v>25428.42</v>
      </c>
      <c r="F9304" s="160" t="n">
        <v>5213.18</v>
      </c>
    </row>
    <row r="9305">
      <c r="A9305" s="104" t="inlineStr">
        <is>
          <t>2025/26</t>
        </is>
      </c>
      <c r="B9305" s="104" t="inlineStr">
        <is>
          <t>HC-104</t>
        </is>
      </c>
      <c r="C9305" s="104" t="inlineStr">
        <is>
          <t>P025</t>
        </is>
      </c>
      <c r="D9305" s="159" t="n">
        <v>9176</v>
      </c>
      <c r="E9305" s="160" t="n">
        <v>36609.21</v>
      </c>
      <c r="F9305" s="160" t="n">
        <v>13422.7</v>
      </c>
    </row>
    <row r="9306">
      <c r="A9306" s="104" t="inlineStr">
        <is>
          <t>2025/26</t>
        </is>
      </c>
      <c r="B9306" s="104" t="inlineStr">
        <is>
          <t>HC-104</t>
        </is>
      </c>
      <c r="C9306" s="104" t="inlineStr">
        <is>
          <t>P026</t>
        </is>
      </c>
      <c r="D9306" s="159" t="n">
        <v>5562</v>
      </c>
      <c r="E9306" s="160" t="n">
        <v>25890.46</v>
      </c>
      <c r="F9306" s="160" t="n">
        <v>8378.809999999999</v>
      </c>
    </row>
    <row r="9307">
      <c r="A9307" s="104" t="inlineStr">
        <is>
          <t>2025/26</t>
        </is>
      </c>
      <c r="B9307" s="104" t="inlineStr">
        <is>
          <t>HC-104</t>
        </is>
      </c>
      <c r="C9307" s="104" t="inlineStr">
        <is>
          <t>P027</t>
        </is>
      </c>
      <c r="D9307" s="159" t="n">
        <v>4615</v>
      </c>
      <c r="E9307" s="160" t="n">
        <v>21481.34</v>
      </c>
      <c r="F9307" s="160" t="n">
        <v>6953.34</v>
      </c>
    </row>
    <row r="9308">
      <c r="A9308" s="104" t="inlineStr">
        <is>
          <t>2025/26</t>
        </is>
      </c>
      <c r="B9308" s="104" t="inlineStr">
        <is>
          <t>HC-104</t>
        </is>
      </c>
      <c r="C9308" s="104" t="inlineStr">
        <is>
          <t>P028</t>
        </is>
      </c>
      <c r="D9308" s="159" t="n">
        <v>6127</v>
      </c>
      <c r="E9308" s="160" t="n">
        <v>30272.33</v>
      </c>
      <c r="F9308" s="160" t="n">
        <v>10448.27</v>
      </c>
    </row>
    <row r="9309">
      <c r="A9309" s="104" t="inlineStr">
        <is>
          <t>2025/26</t>
        </is>
      </c>
      <c r="B9309" s="104" t="inlineStr">
        <is>
          <t>HC-104</t>
        </is>
      </c>
      <c r="C9309" s="104" t="inlineStr">
        <is>
          <t>P029</t>
        </is>
      </c>
      <c r="D9309" s="159" t="n">
        <v>14855</v>
      </c>
      <c r="E9309" s="160" t="n">
        <v>29638.97</v>
      </c>
      <c r="F9309" s="160" t="n">
        <v>4475.45</v>
      </c>
    </row>
    <row r="9310">
      <c r="A9310" s="104" t="inlineStr">
        <is>
          <t>2025/26</t>
        </is>
      </c>
      <c r="B9310" s="104" t="inlineStr">
        <is>
          <t>HC-104</t>
        </is>
      </c>
      <c r="C9310" s="104" t="inlineStr">
        <is>
          <t>P030</t>
        </is>
      </c>
      <c r="D9310" s="159" t="n">
        <v>8578</v>
      </c>
      <c r="E9310" s="160" t="n">
        <v>26894.92</v>
      </c>
      <c r="F9310" s="160" t="n">
        <v>5223.16</v>
      </c>
    </row>
    <row r="9311">
      <c r="A9311" s="104" t="inlineStr">
        <is>
          <t>2025/26</t>
        </is>
      </c>
      <c r="B9311" s="104" t="inlineStr">
        <is>
          <t>HC-104</t>
        </is>
      </c>
      <c r="C9311" s="104" t="inlineStr">
        <is>
          <t>P031</t>
        </is>
      </c>
      <c r="D9311" s="159" t="n">
        <v>3972</v>
      </c>
      <c r="E9311" s="160" t="n">
        <v>20759.44</v>
      </c>
      <c r="F9311" s="160" t="n">
        <v>6270.83</v>
      </c>
    </row>
    <row r="9312">
      <c r="A9312" s="104" t="inlineStr">
        <is>
          <t>2025/26</t>
        </is>
      </c>
      <c r="B9312" s="104" t="inlineStr">
        <is>
          <t>HC-104</t>
        </is>
      </c>
      <c r="C9312" s="104" t="inlineStr">
        <is>
          <t>P032</t>
        </is>
      </c>
      <c r="D9312" s="159" t="n">
        <v>4874</v>
      </c>
      <c r="E9312" s="160" t="n">
        <v>12035.03</v>
      </c>
      <c r="F9312" s="160" t="n">
        <v>2726.24</v>
      </c>
    </row>
    <row r="9313">
      <c r="A9313" s="104" t="inlineStr">
        <is>
          <t>2025/26</t>
        </is>
      </c>
      <c r="B9313" s="104" t="inlineStr">
        <is>
          <t>HC-104</t>
        </is>
      </c>
      <c r="C9313" s="104" t="inlineStr">
        <is>
          <t>P033</t>
        </is>
      </c>
      <c r="D9313" s="159" t="n">
        <v>3224</v>
      </c>
      <c r="E9313" s="160" t="n">
        <v>10417.8</v>
      </c>
      <c r="F9313" s="160" t="n">
        <v>2697.26</v>
      </c>
    </row>
    <row r="9314">
      <c r="A9314" s="104" t="inlineStr">
        <is>
          <t>2025/26</t>
        </is>
      </c>
      <c r="B9314" s="104" t="inlineStr">
        <is>
          <t>HC-104</t>
        </is>
      </c>
      <c r="C9314" s="104" t="inlineStr">
        <is>
          <t>P034</t>
        </is>
      </c>
      <c r="D9314" s="159" t="n">
        <v>2258</v>
      </c>
      <c r="E9314" s="160" t="n">
        <v>9871</v>
      </c>
      <c r="F9314" s="160" t="n">
        <v>3087.62</v>
      </c>
    </row>
    <row r="9315">
      <c r="A9315" s="104" t="inlineStr">
        <is>
          <t>2025/26</t>
        </is>
      </c>
      <c r="B9315" s="104" t="inlineStr">
        <is>
          <t>HC-104</t>
        </is>
      </c>
      <c r="C9315" s="104" t="inlineStr">
        <is>
          <t>P035</t>
        </is>
      </c>
      <c r="D9315" s="159" t="n">
        <v>3120</v>
      </c>
      <c r="E9315" s="160" t="n">
        <v>11551.55</v>
      </c>
      <c r="F9315" s="160" t="n">
        <v>3240.35</v>
      </c>
    </row>
    <row r="9316">
      <c r="A9316" s="104" t="inlineStr">
        <is>
          <t>2025/26</t>
        </is>
      </c>
      <c r="B9316" s="104" t="inlineStr">
        <is>
          <t>HC-104</t>
        </is>
      </c>
      <c r="C9316" s="104" t="inlineStr">
        <is>
          <t>P036</t>
        </is>
      </c>
      <c r="D9316" s="159" t="n">
        <v>2427</v>
      </c>
      <c r="E9316" s="160" t="n">
        <v>9685.58</v>
      </c>
      <c r="F9316" s="160" t="n">
        <v>2820.55</v>
      </c>
    </row>
    <row r="9317">
      <c r="A9317" s="104" t="inlineStr">
        <is>
          <t>2025/26</t>
        </is>
      </c>
      <c r="B9317" s="104" t="inlineStr">
        <is>
          <t>HC-104</t>
        </is>
      </c>
      <c r="C9317" s="104" t="inlineStr">
        <is>
          <t>P037</t>
        </is>
      </c>
      <c r="D9317" s="159" t="n">
        <v>3727</v>
      </c>
      <c r="E9317" s="160" t="n">
        <v>13459.41</v>
      </c>
      <c r="F9317" s="160" t="n">
        <v>4501.19</v>
      </c>
    </row>
    <row r="9318">
      <c r="A9318" s="104" t="inlineStr">
        <is>
          <t>2025/26</t>
        </is>
      </c>
      <c r="B9318" s="104" t="inlineStr">
        <is>
          <t>HC-104</t>
        </is>
      </c>
      <c r="C9318" s="104" t="inlineStr">
        <is>
          <t>P038</t>
        </is>
      </c>
      <c r="D9318" s="159" t="n">
        <v>1822</v>
      </c>
      <c r="E9318" s="160" t="n">
        <v>11939.31</v>
      </c>
      <c r="F9318" s="160" t="n">
        <v>3864.06</v>
      </c>
    </row>
    <row r="9319">
      <c r="A9319" s="104" t="inlineStr">
        <is>
          <t>2025/26</t>
        </is>
      </c>
      <c r="B9319" s="104" t="inlineStr">
        <is>
          <t>HC-104</t>
        </is>
      </c>
      <c r="C9319" s="104" t="inlineStr">
        <is>
          <t>P039</t>
        </is>
      </c>
      <c r="D9319" s="159" t="n">
        <v>1858</v>
      </c>
      <c r="E9319" s="160" t="n">
        <v>12188.59</v>
      </c>
      <c r="F9319" s="160" t="n">
        <v>4075.61</v>
      </c>
    </row>
    <row r="9320">
      <c r="A9320" s="104" t="inlineStr">
        <is>
          <t>2025/26</t>
        </is>
      </c>
      <c r="B9320" s="104" t="inlineStr">
        <is>
          <t>HC-104</t>
        </is>
      </c>
      <c r="C9320" s="104" t="inlineStr">
        <is>
          <t>P040</t>
        </is>
      </c>
      <c r="D9320" s="159" t="n">
        <v>708</v>
      </c>
      <c r="E9320" s="160" t="n">
        <v>5659.71</v>
      </c>
      <c r="F9320" s="160" t="n">
        <v>1835.03</v>
      </c>
    </row>
    <row r="9321">
      <c r="A9321" s="104" t="inlineStr">
        <is>
          <t>2025/26</t>
        </is>
      </c>
      <c r="B9321" s="104" t="inlineStr">
        <is>
          <t>HC-104</t>
        </is>
      </c>
      <c r="C9321" s="104" t="inlineStr">
        <is>
          <t>P041</t>
        </is>
      </c>
      <c r="D9321" s="159" t="n">
        <v>350</v>
      </c>
      <c r="E9321" s="160" t="n">
        <v>3956.48</v>
      </c>
      <c r="F9321" s="160" t="n">
        <v>1536.28</v>
      </c>
    </row>
    <row r="9322">
      <c r="A9322" s="104" t="inlineStr">
        <is>
          <t>2025/26</t>
        </is>
      </c>
      <c r="B9322" s="104" t="inlineStr">
        <is>
          <t>HC-104</t>
        </is>
      </c>
      <c r="C9322" s="104" t="inlineStr">
        <is>
          <t>P042</t>
        </is>
      </c>
      <c r="D9322" s="159" t="n">
        <v>630</v>
      </c>
      <c r="E9322" s="160" t="n">
        <v>2629.99</v>
      </c>
      <c r="F9322" s="160" t="n">
        <v>652.39</v>
      </c>
    </row>
    <row r="9323">
      <c r="A9323" s="104" t="inlineStr">
        <is>
          <t>2025/26</t>
        </is>
      </c>
      <c r="B9323" s="104" t="inlineStr">
        <is>
          <t>HC-105</t>
        </is>
      </c>
      <c r="C9323" s="104" t="inlineStr">
        <is>
          <t>P001</t>
        </is>
      </c>
      <c r="D9323" s="159" t="n">
        <v>6860</v>
      </c>
      <c r="E9323" s="160" t="n">
        <v>64496.62</v>
      </c>
      <c r="F9323" s="160" t="n">
        <v>22999.31</v>
      </c>
    </row>
    <row r="9324">
      <c r="A9324" s="104" t="inlineStr">
        <is>
          <t>2025/26</t>
        </is>
      </c>
      <c r="B9324" s="104" t="inlineStr">
        <is>
          <t>HC-105</t>
        </is>
      </c>
      <c r="C9324" s="104" t="inlineStr">
        <is>
          <t>P002</t>
        </is>
      </c>
      <c r="D9324" s="159" t="n">
        <v>10613</v>
      </c>
      <c r="E9324" s="160" t="n">
        <v>115948.35</v>
      </c>
      <c r="F9324" s="160" t="n">
        <v>43847.61</v>
      </c>
    </row>
    <row r="9325">
      <c r="A9325" s="104" t="inlineStr">
        <is>
          <t>2025/26</t>
        </is>
      </c>
      <c r="B9325" s="104" t="inlineStr">
        <is>
          <t>HC-105</t>
        </is>
      </c>
      <c r="C9325" s="104" t="inlineStr">
        <is>
          <t>P003</t>
        </is>
      </c>
      <c r="D9325" s="159" t="n">
        <v>13902</v>
      </c>
      <c r="E9325" s="160" t="n">
        <v>97733.61</v>
      </c>
      <c r="F9325" s="160" t="n">
        <v>32732.98</v>
      </c>
    </row>
    <row r="9326">
      <c r="A9326" s="104" t="inlineStr">
        <is>
          <t>2025/26</t>
        </is>
      </c>
      <c r="B9326" s="104" t="inlineStr">
        <is>
          <t>HC-105</t>
        </is>
      </c>
      <c r="C9326" s="104" t="inlineStr">
        <is>
          <t>P004</t>
        </is>
      </c>
      <c r="D9326" s="159" t="n">
        <v>6510</v>
      </c>
      <c r="E9326" s="160" t="n">
        <v>53175.1</v>
      </c>
      <c r="F9326" s="160" t="n">
        <v>17239.26</v>
      </c>
    </row>
    <row r="9327">
      <c r="A9327" s="104" t="inlineStr">
        <is>
          <t>2025/26</t>
        </is>
      </c>
      <c r="B9327" s="104" t="inlineStr">
        <is>
          <t>HC-105</t>
        </is>
      </c>
      <c r="C9327" s="104" t="inlineStr">
        <is>
          <t>P005</t>
        </is>
      </c>
      <c r="D9327" s="159" t="n">
        <v>14000</v>
      </c>
      <c r="E9327" s="160" t="n">
        <v>109053.65</v>
      </c>
      <c r="F9327" s="160" t="n">
        <v>34181.07</v>
      </c>
    </row>
    <row r="9328">
      <c r="A9328" s="104" t="inlineStr">
        <is>
          <t>2025/26</t>
        </is>
      </c>
      <c r="B9328" s="104" t="inlineStr">
        <is>
          <t>HC-105</t>
        </is>
      </c>
      <c r="C9328" s="104" t="inlineStr">
        <is>
          <t>P006</t>
        </is>
      </c>
      <c r="D9328" s="159" t="n">
        <v>12909</v>
      </c>
      <c r="E9328" s="160" t="n">
        <v>109152.34</v>
      </c>
      <c r="F9328" s="160" t="n">
        <v>31857.2</v>
      </c>
    </row>
    <row r="9329">
      <c r="A9329" s="104" t="inlineStr">
        <is>
          <t>2025/26</t>
        </is>
      </c>
      <c r="B9329" s="104" t="inlineStr">
        <is>
          <t>HC-105</t>
        </is>
      </c>
      <c r="C9329" s="104" t="inlineStr">
        <is>
          <t>P007</t>
        </is>
      </c>
      <c r="D9329" s="159" t="n">
        <v>13487</v>
      </c>
      <c r="E9329" s="160" t="n">
        <v>106351.51</v>
      </c>
      <c r="F9329" s="160" t="n">
        <v>28737.78</v>
      </c>
    </row>
    <row r="9330">
      <c r="A9330" s="104" t="inlineStr">
        <is>
          <t>2025/26</t>
        </is>
      </c>
      <c r="B9330" s="104" t="inlineStr">
        <is>
          <t>HC-105</t>
        </is>
      </c>
      <c r="C9330" s="104" t="inlineStr">
        <is>
          <t>P008</t>
        </is>
      </c>
      <c r="D9330" s="159" t="n">
        <v>10637</v>
      </c>
      <c r="E9330" s="160" t="n">
        <v>81857.56</v>
      </c>
      <c r="F9330" s="160" t="n">
        <v>30071.05</v>
      </c>
    </row>
    <row r="9331">
      <c r="A9331" s="104" t="inlineStr">
        <is>
          <t>2025/26</t>
        </is>
      </c>
      <c r="B9331" s="104" t="inlineStr">
        <is>
          <t>HC-105</t>
        </is>
      </c>
      <c r="C9331" s="104" t="inlineStr">
        <is>
          <t>P009</t>
        </is>
      </c>
      <c r="D9331" s="159" t="n">
        <v>437</v>
      </c>
      <c r="E9331" s="160" t="n">
        <v>5764</v>
      </c>
      <c r="F9331" s="160" t="n">
        <v>2332.28</v>
      </c>
    </row>
    <row r="9332">
      <c r="A9332" s="104" t="inlineStr">
        <is>
          <t>2025/26</t>
        </is>
      </c>
      <c r="B9332" s="104" t="inlineStr">
        <is>
          <t>HC-105</t>
        </is>
      </c>
      <c r="C9332" s="104" t="inlineStr">
        <is>
          <t>P010</t>
        </is>
      </c>
      <c r="D9332" s="159" t="n">
        <v>14363</v>
      </c>
      <c r="E9332" s="160" t="n">
        <v>88682.60000000001</v>
      </c>
      <c r="F9332" s="160" t="n">
        <v>28748.46</v>
      </c>
    </row>
    <row r="9333">
      <c r="A9333" s="104" t="inlineStr">
        <is>
          <t>2025/26</t>
        </is>
      </c>
      <c r="B9333" s="104" t="inlineStr">
        <is>
          <t>HC-105</t>
        </is>
      </c>
      <c r="C9333" s="104" t="inlineStr">
        <is>
          <t>P011</t>
        </is>
      </c>
      <c r="D9333" s="159" t="n">
        <v>13154</v>
      </c>
      <c r="E9333" s="160" t="n">
        <v>39989.03</v>
      </c>
      <c r="F9333" s="160" t="n">
        <v>9507.73</v>
      </c>
    </row>
    <row r="9334">
      <c r="A9334" s="104" t="inlineStr">
        <is>
          <t>2025/26</t>
        </is>
      </c>
      <c r="B9334" s="104" t="inlineStr">
        <is>
          <t>HC-105</t>
        </is>
      </c>
      <c r="C9334" s="104" t="inlineStr">
        <is>
          <t>P012</t>
        </is>
      </c>
      <c r="D9334" s="159" t="n">
        <v>13824</v>
      </c>
      <c r="E9334" s="160" t="n">
        <v>53849.02</v>
      </c>
      <c r="F9334" s="160" t="n">
        <v>16292.56</v>
      </c>
    </row>
    <row r="9335">
      <c r="A9335" s="104" t="inlineStr">
        <is>
          <t>2025/26</t>
        </is>
      </c>
      <c r="B9335" s="104" t="inlineStr">
        <is>
          <t>HC-105</t>
        </is>
      </c>
      <c r="C9335" s="104" t="inlineStr">
        <is>
          <t>P013</t>
        </is>
      </c>
      <c r="D9335" s="159" t="n">
        <v>14667</v>
      </c>
      <c r="E9335" s="160" t="n">
        <v>52951.93</v>
      </c>
      <c r="F9335" s="160" t="n">
        <v>13734.69</v>
      </c>
    </row>
    <row r="9336">
      <c r="A9336" s="104" t="inlineStr">
        <is>
          <t>2025/26</t>
        </is>
      </c>
      <c r="B9336" s="104" t="inlineStr">
        <is>
          <t>HC-105</t>
        </is>
      </c>
      <c r="C9336" s="104" t="inlineStr">
        <is>
          <t>P014</t>
        </is>
      </c>
      <c r="D9336" s="159" t="n">
        <v>16758</v>
      </c>
      <c r="E9336" s="160" t="n">
        <v>68451.53</v>
      </c>
      <c r="F9336" s="160" t="n">
        <v>19238.61</v>
      </c>
    </row>
    <row r="9337">
      <c r="A9337" s="104" t="inlineStr">
        <is>
          <t>2025/26</t>
        </is>
      </c>
      <c r="B9337" s="104" t="inlineStr">
        <is>
          <t>HC-105</t>
        </is>
      </c>
      <c r="C9337" s="104" t="inlineStr">
        <is>
          <t>P015</t>
        </is>
      </c>
      <c r="D9337" s="159" t="n">
        <v>11453</v>
      </c>
      <c r="E9337" s="160" t="n">
        <v>56576.58</v>
      </c>
      <c r="F9337" s="160" t="n">
        <v>18952.84</v>
      </c>
    </row>
    <row r="9338">
      <c r="A9338" s="104" t="inlineStr">
        <is>
          <t>2025/26</t>
        </is>
      </c>
      <c r="B9338" s="104" t="inlineStr">
        <is>
          <t>HC-105</t>
        </is>
      </c>
      <c r="C9338" s="104" t="inlineStr">
        <is>
          <t>P016</t>
        </is>
      </c>
      <c r="D9338" s="159" t="n">
        <v>6181</v>
      </c>
      <c r="E9338" s="160" t="n">
        <v>39932.64</v>
      </c>
      <c r="F9338" s="160" t="n">
        <v>12515.65</v>
      </c>
    </row>
    <row r="9339">
      <c r="A9339" s="104" t="inlineStr">
        <is>
          <t>2025/26</t>
        </is>
      </c>
      <c r="B9339" s="104" t="inlineStr">
        <is>
          <t>HC-105</t>
        </is>
      </c>
      <c r="C9339" s="104" t="inlineStr">
        <is>
          <t>P017</t>
        </is>
      </c>
      <c r="D9339" s="159" t="n">
        <v>5560</v>
      </c>
      <c r="E9339" s="160" t="n">
        <v>39623.54</v>
      </c>
      <c r="F9339" s="160" t="n">
        <v>13699.22</v>
      </c>
    </row>
    <row r="9340">
      <c r="A9340" s="104" t="inlineStr">
        <is>
          <t>2025/26</t>
        </is>
      </c>
      <c r="B9340" s="104" t="inlineStr">
        <is>
          <t>HC-105</t>
        </is>
      </c>
      <c r="C9340" s="104" t="inlineStr">
        <is>
          <t>P018</t>
        </is>
      </c>
      <c r="D9340" s="159" t="n">
        <v>13158</v>
      </c>
      <c r="E9340" s="160" t="n">
        <v>36252.13</v>
      </c>
      <c r="F9340" s="160" t="n">
        <v>7834.31</v>
      </c>
    </row>
    <row r="9341">
      <c r="A9341" s="104" t="inlineStr">
        <is>
          <t>2025/26</t>
        </is>
      </c>
      <c r="B9341" s="104" t="inlineStr">
        <is>
          <t>HC-105</t>
        </is>
      </c>
      <c r="C9341" s="104" t="inlineStr">
        <is>
          <t>P019</t>
        </is>
      </c>
      <c r="D9341" s="159" t="n">
        <v>17013</v>
      </c>
      <c r="E9341" s="160" t="n">
        <v>45254.32</v>
      </c>
      <c r="F9341" s="160" t="n">
        <v>11737.17</v>
      </c>
    </row>
    <row r="9342">
      <c r="A9342" s="104" t="inlineStr">
        <is>
          <t>2025/26</t>
        </is>
      </c>
      <c r="B9342" s="104" t="inlineStr">
        <is>
          <t>HC-105</t>
        </is>
      </c>
      <c r="C9342" s="104" t="inlineStr">
        <is>
          <t>P020</t>
        </is>
      </c>
      <c r="D9342" s="159" t="n">
        <v>10902</v>
      </c>
      <c r="E9342" s="160" t="n">
        <v>28996.02</v>
      </c>
      <c r="F9342" s="160" t="n">
        <v>7521.06</v>
      </c>
    </row>
    <row r="9343">
      <c r="A9343" s="104" t="inlineStr">
        <is>
          <t>2025/26</t>
        </is>
      </c>
      <c r="B9343" s="104" t="inlineStr">
        <is>
          <t>HC-105</t>
        </is>
      </c>
      <c r="C9343" s="104" t="inlineStr">
        <is>
          <t>P021</t>
        </is>
      </c>
      <c r="D9343" s="159" t="n">
        <v>16658</v>
      </c>
      <c r="E9343" s="160" t="n">
        <v>56971.12</v>
      </c>
      <c r="F9343" s="160" t="n">
        <v>16012.4</v>
      </c>
    </row>
    <row r="9344">
      <c r="A9344" s="104" t="inlineStr">
        <is>
          <t>2025/26</t>
        </is>
      </c>
      <c r="B9344" s="104" t="inlineStr">
        <is>
          <t>HC-105</t>
        </is>
      </c>
      <c r="C9344" s="104" t="inlineStr">
        <is>
          <t>P022</t>
        </is>
      </c>
      <c r="D9344" s="159" t="n">
        <v>14221</v>
      </c>
      <c r="E9344" s="160" t="n">
        <v>45939.27</v>
      </c>
      <c r="F9344" s="160" t="n">
        <v>12408.56</v>
      </c>
    </row>
    <row r="9345">
      <c r="A9345" s="104" t="inlineStr">
        <is>
          <t>2025/26</t>
        </is>
      </c>
      <c r="B9345" s="104" t="inlineStr">
        <is>
          <t>HC-105</t>
        </is>
      </c>
      <c r="C9345" s="104" t="inlineStr">
        <is>
          <t>P023</t>
        </is>
      </c>
      <c r="D9345" s="159" t="n">
        <v>16474</v>
      </c>
      <c r="E9345" s="160" t="n">
        <v>34434.1</v>
      </c>
      <c r="F9345" s="160" t="n">
        <v>6700.76</v>
      </c>
    </row>
    <row r="9346">
      <c r="A9346" s="104" t="inlineStr">
        <is>
          <t>2025/26</t>
        </is>
      </c>
      <c r="B9346" s="104" t="inlineStr">
        <is>
          <t>HC-105</t>
        </is>
      </c>
      <c r="C9346" s="104" t="inlineStr">
        <is>
          <t>P024</t>
        </is>
      </c>
      <c r="D9346" s="159" t="n">
        <v>17369</v>
      </c>
      <c r="E9346" s="160" t="n">
        <v>39600.71</v>
      </c>
      <c r="F9346" s="160" t="n">
        <v>8130.83</v>
      </c>
    </row>
    <row r="9347">
      <c r="A9347" s="104" t="inlineStr">
        <is>
          <t>2025/26</t>
        </is>
      </c>
      <c r="B9347" s="104" t="inlineStr">
        <is>
          <t>HC-105</t>
        </is>
      </c>
      <c r="C9347" s="104" t="inlineStr">
        <is>
          <t>P025</t>
        </is>
      </c>
      <c r="D9347" s="159" t="n">
        <v>15260</v>
      </c>
      <c r="E9347" s="160" t="n">
        <v>60887.87</v>
      </c>
      <c r="F9347" s="160" t="n">
        <v>22370.83</v>
      </c>
    </row>
    <row r="9348">
      <c r="A9348" s="104" t="inlineStr">
        <is>
          <t>2025/26</t>
        </is>
      </c>
      <c r="B9348" s="104" t="inlineStr">
        <is>
          <t>HC-105</t>
        </is>
      </c>
      <c r="C9348" s="104" t="inlineStr">
        <is>
          <t>P026</t>
        </is>
      </c>
      <c r="D9348" s="159" t="n">
        <v>8786</v>
      </c>
      <c r="E9348" s="160" t="n">
        <v>40902.34</v>
      </c>
      <c r="F9348" s="160" t="n">
        <v>13261.4</v>
      </c>
    </row>
    <row r="9349">
      <c r="A9349" s="104" t="inlineStr">
        <is>
          <t>2025/26</t>
        </is>
      </c>
      <c r="B9349" s="104" t="inlineStr">
        <is>
          <t>HC-105</t>
        </is>
      </c>
      <c r="C9349" s="104" t="inlineStr">
        <is>
          <t>P027</t>
        </is>
      </c>
      <c r="D9349" s="159" t="n">
        <v>7283</v>
      </c>
      <c r="E9349" s="160" t="n">
        <v>33905.94</v>
      </c>
      <c r="F9349" s="160" t="n">
        <v>10992.64</v>
      </c>
    </row>
    <row r="9350">
      <c r="A9350" s="104" t="inlineStr">
        <is>
          <t>2025/26</t>
        </is>
      </c>
      <c r="B9350" s="104" t="inlineStr">
        <is>
          <t>HC-105</t>
        </is>
      </c>
      <c r="C9350" s="104" t="inlineStr">
        <is>
          <t>P028</t>
        </is>
      </c>
      <c r="D9350" s="159" t="n">
        <v>9927</v>
      </c>
      <c r="E9350" s="160" t="n">
        <v>49037.13</v>
      </c>
      <c r="F9350" s="160" t="n">
        <v>16959.9</v>
      </c>
    </row>
    <row r="9351">
      <c r="A9351" s="104" t="inlineStr">
        <is>
          <t>2025/26</t>
        </is>
      </c>
      <c r="B9351" s="104" t="inlineStr">
        <is>
          <t>HC-105</t>
        </is>
      </c>
      <c r="C9351" s="104" t="inlineStr">
        <is>
          <t>P029</t>
        </is>
      </c>
      <c r="D9351" s="159" t="n">
        <v>24205</v>
      </c>
      <c r="E9351" s="160" t="n">
        <v>48291.14</v>
      </c>
      <c r="F9351" s="160" t="n">
        <v>7306.21</v>
      </c>
    </row>
    <row r="9352">
      <c r="A9352" s="104" t="inlineStr">
        <is>
          <t>2025/26</t>
        </is>
      </c>
      <c r="B9352" s="104" t="inlineStr">
        <is>
          <t>HC-105</t>
        </is>
      </c>
      <c r="C9352" s="104" t="inlineStr">
        <is>
          <t>P030</t>
        </is>
      </c>
      <c r="D9352" s="159" t="n">
        <v>13751</v>
      </c>
      <c r="E9352" s="160" t="n">
        <v>43111.85</v>
      </c>
      <c r="F9352" s="160" t="n">
        <v>8385.870000000001</v>
      </c>
    </row>
    <row r="9353">
      <c r="A9353" s="104" t="inlineStr">
        <is>
          <t>2025/26</t>
        </is>
      </c>
      <c r="B9353" s="104" t="inlineStr">
        <is>
          <t>HC-105</t>
        </is>
      </c>
      <c r="C9353" s="104" t="inlineStr">
        <is>
          <t>P031</t>
        </is>
      </c>
      <c r="D9353" s="159" t="n">
        <v>6280</v>
      </c>
      <c r="E9353" s="160" t="n">
        <v>32813.25</v>
      </c>
      <c r="F9353" s="160" t="n">
        <v>9927.84</v>
      </c>
    </row>
    <row r="9354">
      <c r="A9354" s="104" t="inlineStr">
        <is>
          <t>2025/26</t>
        </is>
      </c>
      <c r="B9354" s="104" t="inlineStr">
        <is>
          <t>HC-105</t>
        </is>
      </c>
      <c r="C9354" s="104" t="inlineStr">
        <is>
          <t>P032</t>
        </is>
      </c>
      <c r="D9354" s="159" t="n">
        <v>7927</v>
      </c>
      <c r="E9354" s="160" t="n">
        <v>19573.21</v>
      </c>
      <c r="F9354" s="160" t="n">
        <v>4442.11</v>
      </c>
    </row>
    <row r="9355">
      <c r="A9355" s="104" t="inlineStr">
        <is>
          <t>2025/26</t>
        </is>
      </c>
      <c r="B9355" s="104" t="inlineStr">
        <is>
          <t>HC-105</t>
        </is>
      </c>
      <c r="C9355" s="104" t="inlineStr">
        <is>
          <t>P033</t>
        </is>
      </c>
      <c r="D9355" s="159" t="n">
        <v>5397</v>
      </c>
      <c r="E9355" s="160" t="n">
        <v>17431.38</v>
      </c>
      <c r="F9355" s="160" t="n">
        <v>4522.36</v>
      </c>
    </row>
    <row r="9356">
      <c r="A9356" s="104" t="inlineStr">
        <is>
          <t>2025/26</t>
        </is>
      </c>
      <c r="B9356" s="104" t="inlineStr">
        <is>
          <t>HC-105</t>
        </is>
      </c>
      <c r="C9356" s="104" t="inlineStr">
        <is>
          <t>P034</t>
        </is>
      </c>
      <c r="D9356" s="159" t="n">
        <v>3469</v>
      </c>
      <c r="E9356" s="160" t="n">
        <v>15162.76</v>
      </c>
      <c r="F9356" s="160" t="n">
        <v>4751.23</v>
      </c>
    </row>
    <row r="9357">
      <c r="A9357" s="104" t="inlineStr">
        <is>
          <t>2025/26</t>
        </is>
      </c>
      <c r="B9357" s="104" t="inlineStr">
        <is>
          <t>HC-105</t>
        </is>
      </c>
      <c r="C9357" s="104" t="inlineStr">
        <is>
          <t>P035</t>
        </is>
      </c>
      <c r="D9357" s="159" t="n">
        <v>5046</v>
      </c>
      <c r="E9357" s="160" t="n">
        <v>18693.08</v>
      </c>
      <c r="F9357" s="160" t="n">
        <v>5253.61</v>
      </c>
    </row>
    <row r="9358">
      <c r="A9358" s="104" t="inlineStr">
        <is>
          <t>2025/26</t>
        </is>
      </c>
      <c r="B9358" s="104" t="inlineStr">
        <is>
          <t>HC-105</t>
        </is>
      </c>
      <c r="C9358" s="104" t="inlineStr">
        <is>
          <t>P036</t>
        </is>
      </c>
      <c r="D9358" s="159" t="n">
        <v>3840</v>
      </c>
      <c r="E9358" s="160" t="n">
        <v>15322.85</v>
      </c>
      <c r="F9358" s="160" t="n">
        <v>4471.43</v>
      </c>
    </row>
    <row r="9359">
      <c r="A9359" s="104" t="inlineStr">
        <is>
          <t>2025/26</t>
        </is>
      </c>
      <c r="B9359" s="104" t="inlineStr">
        <is>
          <t>HC-105</t>
        </is>
      </c>
      <c r="C9359" s="104" t="inlineStr">
        <is>
          <t>P037</t>
        </is>
      </c>
      <c r="D9359" s="159" t="n">
        <v>5888</v>
      </c>
      <c r="E9359" s="160" t="n">
        <v>21254.71</v>
      </c>
      <c r="F9359" s="160" t="n">
        <v>7120.38</v>
      </c>
    </row>
    <row r="9360">
      <c r="A9360" s="104" t="inlineStr">
        <is>
          <t>2025/26</t>
        </is>
      </c>
      <c r="B9360" s="104" t="inlineStr">
        <is>
          <t>HC-105</t>
        </is>
      </c>
      <c r="C9360" s="104" t="inlineStr">
        <is>
          <t>P038</t>
        </is>
      </c>
      <c r="D9360" s="159" t="n">
        <v>2848</v>
      </c>
      <c r="E9360" s="160" t="n">
        <v>18673.86</v>
      </c>
      <c r="F9360" s="160" t="n">
        <v>6054.86</v>
      </c>
    </row>
    <row r="9361">
      <c r="A9361" s="104" t="inlineStr">
        <is>
          <t>2025/26</t>
        </is>
      </c>
      <c r="B9361" s="104" t="inlineStr">
        <is>
          <t>HC-105</t>
        </is>
      </c>
      <c r="C9361" s="104" t="inlineStr">
        <is>
          <t>P039</t>
        </is>
      </c>
      <c r="D9361" s="159" t="n">
        <v>3004</v>
      </c>
      <c r="E9361" s="160" t="n">
        <v>19683.36</v>
      </c>
      <c r="F9361" s="160" t="n">
        <v>6593.52</v>
      </c>
    </row>
    <row r="9362">
      <c r="A9362" s="104" t="inlineStr">
        <is>
          <t>2025/26</t>
        </is>
      </c>
      <c r="B9362" s="104" t="inlineStr">
        <is>
          <t>HC-105</t>
        </is>
      </c>
      <c r="C9362" s="104" t="inlineStr">
        <is>
          <t>P040</t>
        </is>
      </c>
      <c r="D9362" s="159" t="n">
        <v>1144</v>
      </c>
      <c r="E9362" s="160" t="n">
        <v>9134.459999999999</v>
      </c>
      <c r="F9362" s="160" t="n">
        <v>2961.88</v>
      </c>
    </row>
    <row r="9363">
      <c r="A9363" s="104" t="inlineStr">
        <is>
          <t>2025/26</t>
        </is>
      </c>
      <c r="B9363" s="104" t="inlineStr">
        <is>
          <t>HC-105</t>
        </is>
      </c>
      <c r="C9363" s="104" t="inlineStr">
        <is>
          <t>P041</t>
        </is>
      </c>
      <c r="D9363" s="159" t="n">
        <v>554</v>
      </c>
      <c r="E9363" s="160" t="n">
        <v>6262.98</v>
      </c>
      <c r="F9363" s="160" t="n">
        <v>2437.08</v>
      </c>
    </row>
    <row r="9364">
      <c r="A9364" s="104" t="inlineStr">
        <is>
          <t>2025/26</t>
        </is>
      </c>
      <c r="B9364" s="104" t="inlineStr">
        <is>
          <t>HC-105</t>
        </is>
      </c>
      <c r="C9364" s="104" t="inlineStr">
        <is>
          <t>P042</t>
        </is>
      </c>
      <c r="D9364" s="159" t="n">
        <v>998</v>
      </c>
      <c r="E9364" s="160" t="n">
        <v>4169.44</v>
      </c>
      <c r="F9364" s="160" t="n">
        <v>1036.87</v>
      </c>
    </row>
    <row r="9365">
      <c r="A9365" s="104" t="inlineStr">
        <is>
          <t>2025/26</t>
        </is>
      </c>
      <c r="B9365" s="104" t="inlineStr">
        <is>
          <t>HC-106</t>
        </is>
      </c>
      <c r="C9365" s="104" t="inlineStr">
        <is>
          <t>P001</t>
        </is>
      </c>
      <c r="D9365" s="159" t="n">
        <v>4705</v>
      </c>
      <c r="E9365" s="160" t="n">
        <v>44243.92</v>
      </c>
      <c r="F9365" s="160" t="n">
        <v>15795.4</v>
      </c>
    </row>
    <row r="9366">
      <c r="A9366" s="104" t="inlineStr">
        <is>
          <t>2025/26</t>
        </is>
      </c>
      <c r="B9366" s="104" t="inlineStr">
        <is>
          <t>HC-106</t>
        </is>
      </c>
      <c r="C9366" s="104" t="inlineStr">
        <is>
          <t>P002</t>
        </is>
      </c>
      <c r="D9366" s="159" t="n">
        <v>6640</v>
      </c>
      <c r="E9366" s="160" t="n">
        <v>72550.39</v>
      </c>
      <c r="F9366" s="160" t="n">
        <v>27461.77</v>
      </c>
    </row>
    <row r="9367">
      <c r="A9367" s="104" t="inlineStr">
        <is>
          <t>2025/26</t>
        </is>
      </c>
      <c r="B9367" s="104" t="inlineStr">
        <is>
          <t>HC-106</t>
        </is>
      </c>
      <c r="C9367" s="104" t="inlineStr">
        <is>
          <t>P003</t>
        </is>
      </c>
      <c r="D9367" s="159" t="n">
        <v>9444</v>
      </c>
      <c r="E9367" s="160" t="n">
        <v>66380.75</v>
      </c>
      <c r="F9367" s="160" t="n">
        <v>22262.12</v>
      </c>
    </row>
    <row r="9368">
      <c r="A9368" s="104" t="inlineStr">
        <is>
          <t>2025/26</t>
        </is>
      </c>
      <c r="B9368" s="104" t="inlineStr">
        <is>
          <t>HC-106</t>
        </is>
      </c>
      <c r="C9368" s="104" t="inlineStr">
        <is>
          <t>P004</t>
        </is>
      </c>
      <c r="D9368" s="159" t="n">
        <v>4384</v>
      </c>
      <c r="E9368" s="160" t="n">
        <v>35820.09</v>
      </c>
      <c r="F9368" s="160" t="n">
        <v>11619.89</v>
      </c>
    </row>
    <row r="9369">
      <c r="A9369" s="104" t="inlineStr">
        <is>
          <t>2025/26</t>
        </is>
      </c>
      <c r="B9369" s="104" t="inlineStr">
        <is>
          <t>HC-106</t>
        </is>
      </c>
      <c r="C9369" s="104" t="inlineStr">
        <is>
          <t>P005</t>
        </is>
      </c>
      <c r="D9369" s="159" t="n">
        <v>9416</v>
      </c>
      <c r="E9369" s="160" t="n">
        <v>73352.35000000001</v>
      </c>
      <c r="F9369" s="160" t="n">
        <v>23015.62</v>
      </c>
    </row>
    <row r="9370">
      <c r="A9370" s="104" t="inlineStr">
        <is>
          <t>2025/26</t>
        </is>
      </c>
      <c r="B9370" s="104" t="inlineStr">
        <is>
          <t>HC-106</t>
        </is>
      </c>
      <c r="C9370" s="104" t="inlineStr">
        <is>
          <t>P006</t>
        </is>
      </c>
      <c r="D9370" s="159" t="n">
        <v>8505</v>
      </c>
      <c r="E9370" s="160" t="n">
        <v>71917.03999999999</v>
      </c>
      <c r="F9370" s="160" t="n">
        <v>21001.65</v>
      </c>
    </row>
    <row r="9371">
      <c r="A9371" s="104" t="inlineStr">
        <is>
          <t>2025/26</t>
        </is>
      </c>
      <c r="B9371" s="104" t="inlineStr">
        <is>
          <t>HC-106</t>
        </is>
      </c>
      <c r="C9371" s="104" t="inlineStr">
        <is>
          <t>P007</t>
        </is>
      </c>
      <c r="D9371" s="159" t="n">
        <v>8920</v>
      </c>
      <c r="E9371" s="160" t="n">
        <v>70324.58</v>
      </c>
      <c r="F9371" s="160" t="n">
        <v>19019.96</v>
      </c>
    </row>
    <row r="9372">
      <c r="A9372" s="104" t="inlineStr">
        <is>
          <t>2025/26</t>
        </is>
      </c>
      <c r="B9372" s="104" t="inlineStr">
        <is>
          <t>HC-106</t>
        </is>
      </c>
      <c r="C9372" s="104" t="inlineStr">
        <is>
          <t>P008</t>
        </is>
      </c>
      <c r="D9372" s="159" t="n">
        <v>6922</v>
      </c>
      <c r="E9372" s="160" t="n">
        <v>53271.24</v>
      </c>
      <c r="F9372" s="160" t="n">
        <v>19585.61</v>
      </c>
    </row>
    <row r="9373">
      <c r="A9373" s="104" t="inlineStr">
        <is>
          <t>2025/26</t>
        </is>
      </c>
      <c r="B9373" s="104" t="inlineStr">
        <is>
          <t>HC-106</t>
        </is>
      </c>
      <c r="C9373" s="104" t="inlineStr">
        <is>
          <t>P009</t>
        </is>
      </c>
      <c r="D9373" s="159" t="n">
        <v>255</v>
      </c>
      <c r="E9373" s="160" t="n">
        <v>3361.29</v>
      </c>
      <c r="F9373" s="160" t="n">
        <v>1358.45</v>
      </c>
    </row>
    <row r="9374">
      <c r="A9374" s="104" t="inlineStr">
        <is>
          <t>2025/26</t>
        </is>
      </c>
      <c r="B9374" s="104" t="inlineStr">
        <is>
          <t>HC-106</t>
        </is>
      </c>
      <c r="C9374" s="104" t="inlineStr">
        <is>
          <t>P010</t>
        </is>
      </c>
      <c r="D9374" s="159" t="n">
        <v>9220</v>
      </c>
      <c r="E9374" s="160" t="n">
        <v>56923.58</v>
      </c>
      <c r="F9374" s="160" t="n">
        <v>18471.63</v>
      </c>
    </row>
    <row r="9375">
      <c r="A9375" s="104" t="inlineStr">
        <is>
          <t>2025/26</t>
        </is>
      </c>
      <c r="B9375" s="104" t="inlineStr">
        <is>
          <t>HC-106</t>
        </is>
      </c>
      <c r="C9375" s="104" t="inlineStr">
        <is>
          <t>P011</t>
        </is>
      </c>
      <c r="D9375" s="159" t="n">
        <v>8903</v>
      </c>
      <c r="E9375" s="160" t="n">
        <v>27066.13</v>
      </c>
      <c r="F9375" s="160" t="n">
        <v>6441.33</v>
      </c>
    </row>
    <row r="9376">
      <c r="A9376" s="104" t="inlineStr">
        <is>
          <t>2025/26</t>
        </is>
      </c>
      <c r="B9376" s="104" t="inlineStr">
        <is>
          <t>HC-106</t>
        </is>
      </c>
      <c r="C9376" s="104" t="inlineStr">
        <is>
          <t>P012</t>
        </is>
      </c>
      <c r="D9376" s="159" t="n">
        <v>9379</v>
      </c>
      <c r="E9376" s="160" t="n">
        <v>36527.37</v>
      </c>
      <c r="F9376" s="160" t="n">
        <v>11060.57</v>
      </c>
    </row>
    <row r="9377">
      <c r="A9377" s="104" t="inlineStr">
        <is>
          <t>2025/26</t>
        </is>
      </c>
      <c r="B9377" s="104" t="inlineStr">
        <is>
          <t>HC-106</t>
        </is>
      </c>
      <c r="C9377" s="104" t="inlineStr">
        <is>
          <t>P013</t>
        </is>
      </c>
      <c r="D9377" s="159" t="n">
        <v>9865</v>
      </c>
      <c r="E9377" s="160" t="n">
        <v>35612.67</v>
      </c>
      <c r="F9377" s="160" t="n">
        <v>9242.639999999999</v>
      </c>
    </row>
    <row r="9378">
      <c r="A9378" s="104" t="inlineStr">
        <is>
          <t>2025/26</t>
        </is>
      </c>
      <c r="B9378" s="104" t="inlineStr">
        <is>
          <t>HC-106</t>
        </is>
      </c>
      <c r="C9378" s="104" t="inlineStr">
        <is>
          <t>P014</t>
        </is>
      </c>
      <c r="D9378" s="159" t="n">
        <v>10980</v>
      </c>
      <c r="E9378" s="160" t="n">
        <v>44860.49</v>
      </c>
      <c r="F9378" s="160" t="n">
        <v>12616.51</v>
      </c>
    </row>
    <row r="9379">
      <c r="A9379" s="104" t="inlineStr">
        <is>
          <t>2025/26</t>
        </is>
      </c>
      <c r="B9379" s="104" t="inlineStr">
        <is>
          <t>HC-106</t>
        </is>
      </c>
      <c r="C9379" s="104" t="inlineStr">
        <is>
          <t>P015</t>
        </is>
      </c>
      <c r="D9379" s="159" t="n">
        <v>7837</v>
      </c>
      <c r="E9379" s="160" t="n">
        <v>38720.42</v>
      </c>
      <c r="F9379" s="160" t="n">
        <v>12985.68</v>
      </c>
    </row>
    <row r="9380">
      <c r="A9380" s="104" t="inlineStr">
        <is>
          <t>2025/26</t>
        </is>
      </c>
      <c r="B9380" s="104" t="inlineStr">
        <is>
          <t>HC-106</t>
        </is>
      </c>
      <c r="C9380" s="104" t="inlineStr">
        <is>
          <t>P016</t>
        </is>
      </c>
      <c r="D9380" s="159" t="n">
        <v>4108</v>
      </c>
      <c r="E9380" s="160" t="n">
        <v>26546.63</v>
      </c>
      <c r="F9380" s="160" t="n">
        <v>8324.91</v>
      </c>
    </row>
    <row r="9381">
      <c r="A9381" s="104" t="inlineStr">
        <is>
          <t>2025/26</t>
        </is>
      </c>
      <c r="B9381" s="104" t="inlineStr">
        <is>
          <t>HC-106</t>
        </is>
      </c>
      <c r="C9381" s="104" t="inlineStr">
        <is>
          <t>P017</t>
        </is>
      </c>
      <c r="D9381" s="159" t="n">
        <v>3796</v>
      </c>
      <c r="E9381" s="160" t="n">
        <v>27050.48</v>
      </c>
      <c r="F9381" s="160" t="n">
        <v>9363.16</v>
      </c>
    </row>
    <row r="9382">
      <c r="A9382" s="104" t="inlineStr">
        <is>
          <t>2025/26</t>
        </is>
      </c>
      <c r="B9382" s="104" t="inlineStr">
        <is>
          <t>HC-106</t>
        </is>
      </c>
      <c r="C9382" s="104" t="inlineStr">
        <is>
          <t>P018</t>
        </is>
      </c>
      <c r="D9382" s="159" t="n">
        <v>8891</v>
      </c>
      <c r="E9382" s="160" t="n">
        <v>24492.79</v>
      </c>
      <c r="F9382" s="160" t="n">
        <v>5298.56</v>
      </c>
    </row>
    <row r="9383">
      <c r="A9383" s="104" t="inlineStr">
        <is>
          <t>2025/26</t>
        </is>
      </c>
      <c r="B9383" s="104" t="inlineStr">
        <is>
          <t>HC-106</t>
        </is>
      </c>
      <c r="C9383" s="104" t="inlineStr">
        <is>
          <t>P019</t>
        </is>
      </c>
      <c r="D9383" s="159" t="n">
        <v>11103</v>
      </c>
      <c r="E9383" s="160" t="n">
        <v>29530.22</v>
      </c>
      <c r="F9383" s="160" t="n">
        <v>7667.5</v>
      </c>
    </row>
    <row r="9384">
      <c r="A9384" s="104" t="inlineStr">
        <is>
          <t>2025/26</t>
        </is>
      </c>
      <c r="B9384" s="104" t="inlineStr">
        <is>
          <t>HC-106</t>
        </is>
      </c>
      <c r="C9384" s="104" t="inlineStr">
        <is>
          <t>P020</t>
        </is>
      </c>
      <c r="D9384" s="159" t="n">
        <v>7286</v>
      </c>
      <c r="E9384" s="160" t="n">
        <v>19383.63</v>
      </c>
      <c r="F9384" s="160" t="n">
        <v>5032.73</v>
      </c>
    </row>
    <row r="9385">
      <c r="A9385" s="104" t="inlineStr">
        <is>
          <t>2025/26</t>
        </is>
      </c>
      <c r="B9385" s="104" t="inlineStr">
        <is>
          <t>HC-106</t>
        </is>
      </c>
      <c r="C9385" s="104" t="inlineStr">
        <is>
          <t>P021</t>
        </is>
      </c>
      <c r="D9385" s="159" t="n">
        <v>10757</v>
      </c>
      <c r="E9385" s="160" t="n">
        <v>36793.1</v>
      </c>
      <c r="F9385" s="160" t="n">
        <v>10347.74</v>
      </c>
    </row>
    <row r="9386">
      <c r="A9386" s="104" t="inlineStr">
        <is>
          <t>2025/26</t>
        </is>
      </c>
      <c r="B9386" s="104" t="inlineStr">
        <is>
          <t>HC-106</t>
        </is>
      </c>
      <c r="C9386" s="104" t="inlineStr">
        <is>
          <t>P022</t>
        </is>
      </c>
      <c r="D9386" s="159" t="n">
        <v>9625</v>
      </c>
      <c r="E9386" s="160" t="n">
        <v>31086.66</v>
      </c>
      <c r="F9386" s="160" t="n">
        <v>8405.959999999999</v>
      </c>
    </row>
    <row r="9387">
      <c r="A9387" s="104" t="inlineStr">
        <is>
          <t>2025/26</t>
        </is>
      </c>
      <c r="B9387" s="104" t="inlineStr">
        <is>
          <t>HC-106</t>
        </is>
      </c>
      <c r="C9387" s="104" t="inlineStr">
        <is>
          <t>P023</t>
        </is>
      </c>
      <c r="D9387" s="159" t="n">
        <v>10829</v>
      </c>
      <c r="E9387" s="160" t="n">
        <v>22630.46</v>
      </c>
      <c r="F9387" s="160" t="n">
        <v>4407.38</v>
      </c>
    </row>
    <row r="9388">
      <c r="A9388" s="104" t="inlineStr">
        <is>
          <t>2025/26</t>
        </is>
      </c>
      <c r="B9388" s="104" t="inlineStr">
        <is>
          <t>HC-106</t>
        </is>
      </c>
      <c r="C9388" s="104" t="inlineStr">
        <is>
          <t>P024</t>
        </is>
      </c>
      <c r="D9388" s="159" t="n">
        <v>11666</v>
      </c>
      <c r="E9388" s="160" t="n">
        <v>26599.24</v>
      </c>
      <c r="F9388" s="160" t="n">
        <v>5467.45</v>
      </c>
    </row>
    <row r="9389">
      <c r="A9389" s="104" t="inlineStr">
        <is>
          <t>2025/26</t>
        </is>
      </c>
      <c r="B9389" s="104" t="inlineStr">
        <is>
          <t>HC-106</t>
        </is>
      </c>
      <c r="C9389" s="104" t="inlineStr">
        <is>
          <t>P025</t>
        </is>
      </c>
      <c r="D9389" s="159" t="n">
        <v>10038</v>
      </c>
      <c r="E9389" s="160" t="n">
        <v>40053.45</v>
      </c>
      <c r="F9389" s="160" t="n">
        <v>14729.35</v>
      </c>
    </row>
    <row r="9390">
      <c r="A9390" s="104" t="inlineStr">
        <is>
          <t>2025/26</t>
        </is>
      </c>
      <c r="B9390" s="104" t="inlineStr">
        <is>
          <t>HC-106</t>
        </is>
      </c>
      <c r="C9390" s="104" t="inlineStr">
        <is>
          <t>P026</t>
        </is>
      </c>
      <c r="D9390" s="159" t="n">
        <v>6013</v>
      </c>
      <c r="E9390" s="160" t="n">
        <v>27997.62</v>
      </c>
      <c r="F9390" s="160" t="n">
        <v>9085.32</v>
      </c>
    </row>
    <row r="9391">
      <c r="A9391" s="104" t="inlineStr">
        <is>
          <t>2025/26</t>
        </is>
      </c>
      <c r="B9391" s="104" t="inlineStr">
        <is>
          <t>HC-106</t>
        </is>
      </c>
      <c r="C9391" s="104" t="inlineStr">
        <is>
          <t>P027</t>
        </is>
      </c>
      <c r="D9391" s="159" t="n">
        <v>4597</v>
      </c>
      <c r="E9391" s="160" t="n">
        <v>21401.14</v>
      </c>
      <c r="F9391" s="160" t="n">
        <v>6945</v>
      </c>
    </row>
    <row r="9392">
      <c r="A9392" s="104" t="inlineStr">
        <is>
          <t>2025/26</t>
        </is>
      </c>
      <c r="B9392" s="104" t="inlineStr">
        <is>
          <t>HC-106</t>
        </is>
      </c>
      <c r="C9392" s="104" t="inlineStr">
        <is>
          <t>P028</t>
        </is>
      </c>
      <c r="D9392" s="159" t="n">
        <v>7135</v>
      </c>
      <c r="E9392" s="160" t="n">
        <v>35242.18</v>
      </c>
      <c r="F9392" s="160" t="n">
        <v>12198.02</v>
      </c>
    </row>
    <row r="9393">
      <c r="A9393" s="104" t="inlineStr">
        <is>
          <t>2025/26</t>
        </is>
      </c>
      <c r="B9393" s="104" t="inlineStr">
        <is>
          <t>HC-106</t>
        </is>
      </c>
      <c r="C9393" s="104" t="inlineStr">
        <is>
          <t>P029</t>
        </is>
      </c>
      <c r="D9393" s="159" t="n">
        <v>17479</v>
      </c>
      <c r="E9393" s="160" t="n">
        <v>34871.41</v>
      </c>
      <c r="F9393" s="160" t="n">
        <v>5281.09</v>
      </c>
    </row>
    <row r="9394">
      <c r="A9394" s="104" t="inlineStr">
        <is>
          <t>2025/26</t>
        </is>
      </c>
      <c r="B9394" s="104" t="inlineStr">
        <is>
          <t>HC-106</t>
        </is>
      </c>
      <c r="C9394" s="104" t="inlineStr">
        <is>
          <t>P030</t>
        </is>
      </c>
      <c r="D9394" s="159" t="n">
        <v>9226</v>
      </c>
      <c r="E9394" s="160" t="n">
        <v>28923.95</v>
      </c>
      <c r="F9394" s="160" t="n">
        <v>5632.64</v>
      </c>
    </row>
    <row r="9395">
      <c r="A9395" s="104" t="inlineStr">
        <is>
          <t>2025/26</t>
        </is>
      </c>
      <c r="B9395" s="104" t="inlineStr">
        <is>
          <t>HC-106</t>
        </is>
      </c>
      <c r="C9395" s="104" t="inlineStr">
        <is>
          <t>P031</t>
        </is>
      </c>
      <c r="D9395" s="159" t="n">
        <v>4289</v>
      </c>
      <c r="E9395" s="160" t="n">
        <v>22410.77</v>
      </c>
      <c r="F9395" s="160" t="n">
        <v>6786.05</v>
      </c>
    </row>
    <row r="9396">
      <c r="A9396" s="104" t="inlineStr">
        <is>
          <t>2025/26</t>
        </is>
      </c>
      <c r="B9396" s="104" t="inlineStr">
        <is>
          <t>HC-106</t>
        </is>
      </c>
      <c r="C9396" s="104" t="inlineStr">
        <is>
          <t>P032</t>
        </is>
      </c>
      <c r="D9396" s="159" t="n">
        <v>5128</v>
      </c>
      <c r="E9396" s="160" t="n">
        <v>12665.41</v>
      </c>
      <c r="F9396" s="160" t="n">
        <v>2877.23</v>
      </c>
    </row>
    <row r="9397">
      <c r="A9397" s="104" t="inlineStr">
        <is>
          <t>2025/26</t>
        </is>
      </c>
      <c r="B9397" s="104" t="inlineStr">
        <is>
          <t>HC-106</t>
        </is>
      </c>
      <c r="C9397" s="104" t="inlineStr">
        <is>
          <t>P033</t>
        </is>
      </c>
      <c r="D9397" s="159" t="n">
        <v>3502</v>
      </c>
      <c r="E9397" s="160" t="n">
        <v>11312.08</v>
      </c>
      <c r="F9397" s="160" t="n">
        <v>2936.46</v>
      </c>
    </row>
    <row r="9398">
      <c r="A9398" s="104" t="inlineStr">
        <is>
          <t>2025/26</t>
        </is>
      </c>
      <c r="B9398" s="104" t="inlineStr">
        <is>
          <t>HC-106</t>
        </is>
      </c>
      <c r="C9398" s="104" t="inlineStr">
        <is>
          <t>P034</t>
        </is>
      </c>
      <c r="D9398" s="159" t="n">
        <v>2502</v>
      </c>
      <c r="E9398" s="160" t="n">
        <v>10935.52</v>
      </c>
      <c r="F9398" s="160" t="n">
        <v>3429.72</v>
      </c>
    </row>
    <row r="9399">
      <c r="A9399" s="104" t="inlineStr">
        <is>
          <t>2025/26</t>
        </is>
      </c>
      <c r="B9399" s="104" t="inlineStr">
        <is>
          <t>HC-106</t>
        </is>
      </c>
      <c r="C9399" s="104" t="inlineStr">
        <is>
          <t>P035</t>
        </is>
      </c>
      <c r="D9399" s="159" t="n">
        <v>3389</v>
      </c>
      <c r="E9399" s="160" t="n">
        <v>12554.7</v>
      </c>
      <c r="F9399" s="160" t="n">
        <v>3531.14</v>
      </c>
    </row>
    <row r="9400">
      <c r="A9400" s="104" t="inlineStr">
        <is>
          <t>2025/26</t>
        </is>
      </c>
      <c r="B9400" s="104" t="inlineStr">
        <is>
          <t>HC-106</t>
        </is>
      </c>
      <c r="C9400" s="104" t="inlineStr">
        <is>
          <t>P036</t>
        </is>
      </c>
      <c r="D9400" s="159" t="n">
        <v>2481</v>
      </c>
      <c r="E9400" s="160" t="n">
        <v>9902.74</v>
      </c>
      <c r="F9400" s="160" t="n">
        <v>2891.91</v>
      </c>
    </row>
    <row r="9401">
      <c r="A9401" s="104" t="inlineStr">
        <is>
          <t>2025/26</t>
        </is>
      </c>
      <c r="B9401" s="104" t="inlineStr">
        <is>
          <t>HC-106</t>
        </is>
      </c>
      <c r="C9401" s="104" t="inlineStr">
        <is>
          <t>P037</t>
        </is>
      </c>
      <c r="D9401" s="159" t="n">
        <v>3834</v>
      </c>
      <c r="E9401" s="160" t="n">
        <v>13839.36</v>
      </c>
      <c r="F9401" s="160" t="n">
        <v>4639.09</v>
      </c>
    </row>
    <row r="9402">
      <c r="A9402" s="104" t="inlineStr">
        <is>
          <t>2025/26</t>
        </is>
      </c>
      <c r="B9402" s="104" t="inlineStr">
        <is>
          <t>HC-106</t>
        </is>
      </c>
      <c r="C9402" s="104" t="inlineStr">
        <is>
          <t>P038</t>
        </is>
      </c>
      <c r="D9402" s="159" t="n">
        <v>1897</v>
      </c>
      <c r="E9402" s="160" t="n">
        <v>12422.81</v>
      </c>
      <c r="F9402" s="160" t="n">
        <v>4031.75</v>
      </c>
    </row>
    <row r="9403">
      <c r="A9403" s="104" t="inlineStr">
        <is>
          <t>2025/26</t>
        </is>
      </c>
      <c r="B9403" s="104" t="inlineStr">
        <is>
          <t>HC-106</t>
        </is>
      </c>
      <c r="C9403" s="104" t="inlineStr">
        <is>
          <t>P039</t>
        </is>
      </c>
      <c r="D9403" s="159" t="n">
        <v>2012</v>
      </c>
      <c r="E9403" s="160" t="n">
        <v>13193.65</v>
      </c>
      <c r="F9403" s="160" t="n">
        <v>4422.59</v>
      </c>
    </row>
    <row r="9404">
      <c r="A9404" s="104" t="inlineStr">
        <is>
          <t>2025/26</t>
        </is>
      </c>
      <c r="B9404" s="104" t="inlineStr">
        <is>
          <t>HC-106</t>
        </is>
      </c>
      <c r="C9404" s="104" t="inlineStr">
        <is>
          <t>P040</t>
        </is>
      </c>
      <c r="D9404" s="159" t="n">
        <v>802</v>
      </c>
      <c r="E9404" s="160" t="n">
        <v>6396.42</v>
      </c>
      <c r="F9404" s="160" t="n">
        <v>2074.59</v>
      </c>
    </row>
    <row r="9405">
      <c r="A9405" s="104" t="inlineStr">
        <is>
          <t>2025/26</t>
        </is>
      </c>
      <c r="B9405" s="104" t="inlineStr">
        <is>
          <t>HC-106</t>
        </is>
      </c>
      <c r="C9405" s="104" t="inlineStr">
        <is>
          <t>P041</t>
        </is>
      </c>
      <c r="D9405" s="159" t="n">
        <v>375</v>
      </c>
      <c r="E9405" s="160" t="n">
        <v>4235.59</v>
      </c>
      <c r="F9405" s="160" t="n">
        <v>1650.01</v>
      </c>
    </row>
    <row r="9406">
      <c r="A9406" s="104" t="inlineStr">
        <is>
          <t>2025/26</t>
        </is>
      </c>
      <c r="B9406" s="104" t="inlineStr">
        <is>
          <t>HC-106</t>
        </is>
      </c>
      <c r="C9406" s="104" t="inlineStr">
        <is>
          <t>P042</t>
        </is>
      </c>
      <c r="D9406" s="159" t="n">
        <v>637</v>
      </c>
      <c r="E9406" s="160" t="n">
        <v>2657.4</v>
      </c>
      <c r="F9406" s="160" t="n">
        <v>661.45</v>
      </c>
    </row>
    <row r="9407">
      <c r="A9407" s="104" t="inlineStr">
        <is>
          <t>2025/26</t>
        </is>
      </c>
      <c r="B9407" s="104" t="inlineStr">
        <is>
          <t>HC-107</t>
        </is>
      </c>
      <c r="C9407" s="104" t="inlineStr">
        <is>
          <t>P001</t>
        </is>
      </c>
      <c r="D9407" s="159" t="n">
        <v>5628</v>
      </c>
      <c r="E9407" s="160" t="n">
        <v>52921.82</v>
      </c>
      <c r="F9407" s="160" t="n">
        <v>18882.52</v>
      </c>
    </row>
    <row r="9408">
      <c r="A9408" s="104" t="inlineStr">
        <is>
          <t>2025/26</t>
        </is>
      </c>
      <c r="B9408" s="104" t="inlineStr">
        <is>
          <t>HC-107</t>
        </is>
      </c>
      <c r="C9408" s="104" t="inlineStr">
        <is>
          <t>P002</t>
        </is>
      </c>
      <c r="D9408" s="159" t="n">
        <v>8284</v>
      </c>
      <c r="E9408" s="160" t="n">
        <v>90509.57000000001</v>
      </c>
      <c r="F9408" s="160" t="n">
        <v>34249.41</v>
      </c>
    </row>
    <row r="9409">
      <c r="A9409" s="104" t="inlineStr">
        <is>
          <t>2025/26</t>
        </is>
      </c>
      <c r="B9409" s="104" t="inlineStr">
        <is>
          <t>HC-107</t>
        </is>
      </c>
      <c r="C9409" s="104" t="inlineStr">
        <is>
          <t>P003</t>
        </is>
      </c>
      <c r="D9409" s="159" t="n">
        <v>11303</v>
      </c>
      <c r="E9409" s="160" t="n">
        <v>79451.23</v>
      </c>
      <c r="F9409" s="160" t="n">
        <v>26634.03</v>
      </c>
    </row>
    <row r="9410">
      <c r="A9410" s="104" t="inlineStr">
        <is>
          <t>2025/26</t>
        </is>
      </c>
      <c r="B9410" s="104" t="inlineStr">
        <is>
          <t>HC-107</t>
        </is>
      </c>
      <c r="C9410" s="104" t="inlineStr">
        <is>
          <t>P004</t>
        </is>
      </c>
      <c r="D9410" s="159" t="n">
        <v>5331</v>
      </c>
      <c r="E9410" s="160" t="n">
        <v>43550.17</v>
      </c>
      <c r="F9410" s="160" t="n">
        <v>14123.57</v>
      </c>
    </row>
    <row r="9411">
      <c r="A9411" s="104" t="inlineStr">
        <is>
          <t>2025/26</t>
        </is>
      </c>
      <c r="B9411" s="104" t="inlineStr">
        <is>
          <t>HC-107</t>
        </is>
      </c>
      <c r="C9411" s="104" t="inlineStr">
        <is>
          <t>P005</t>
        </is>
      </c>
      <c r="D9411" s="159" t="n">
        <v>11606</v>
      </c>
      <c r="E9411" s="160" t="n">
        <v>90401.88</v>
      </c>
      <c r="F9411" s="160" t="n">
        <v>28343.3</v>
      </c>
    </row>
    <row r="9412">
      <c r="A9412" s="104" t="inlineStr">
        <is>
          <t>2025/26</t>
        </is>
      </c>
      <c r="B9412" s="104" t="inlineStr">
        <is>
          <t>HC-107</t>
        </is>
      </c>
      <c r="C9412" s="104" t="inlineStr">
        <is>
          <t>P006</t>
        </is>
      </c>
      <c r="D9412" s="159" t="n">
        <v>10201</v>
      </c>
      <c r="E9412" s="160" t="n">
        <v>86260.83</v>
      </c>
      <c r="F9412" s="160" t="n">
        <v>25176.93</v>
      </c>
    </row>
    <row r="9413">
      <c r="A9413" s="104" t="inlineStr">
        <is>
          <t>2025/26</t>
        </is>
      </c>
      <c r="B9413" s="104" t="inlineStr">
        <is>
          <t>HC-107</t>
        </is>
      </c>
      <c r="C9413" s="104" t="inlineStr">
        <is>
          <t>P007</t>
        </is>
      </c>
      <c r="D9413" s="159" t="n">
        <v>10409</v>
      </c>
      <c r="E9413" s="160" t="n">
        <v>82077.36</v>
      </c>
      <c r="F9413" s="160" t="n">
        <v>22186.52</v>
      </c>
    </row>
    <row r="9414">
      <c r="A9414" s="104" t="inlineStr">
        <is>
          <t>2025/26</t>
        </is>
      </c>
      <c r="B9414" s="104" t="inlineStr">
        <is>
          <t>HC-107</t>
        </is>
      </c>
      <c r="C9414" s="104" t="inlineStr">
        <is>
          <t>P008</t>
        </is>
      </c>
      <c r="D9414" s="159" t="n">
        <v>8519</v>
      </c>
      <c r="E9414" s="160" t="n">
        <v>65556.75</v>
      </c>
      <c r="F9414" s="160" t="n">
        <v>24100.65</v>
      </c>
    </row>
    <row r="9415">
      <c r="A9415" s="104" t="inlineStr">
        <is>
          <t>2025/26</t>
        </is>
      </c>
      <c r="B9415" s="104" t="inlineStr">
        <is>
          <t>HC-107</t>
        </is>
      </c>
      <c r="C9415" s="104" t="inlineStr">
        <is>
          <t>P009</t>
        </is>
      </c>
      <c r="D9415" s="159" t="n">
        <v>303</v>
      </c>
      <c r="E9415" s="160" t="n">
        <v>3996.68</v>
      </c>
      <c r="F9415" s="160" t="n">
        <v>1621.4</v>
      </c>
    </row>
    <row r="9416">
      <c r="A9416" s="104" t="inlineStr">
        <is>
          <t>2025/26</t>
        </is>
      </c>
      <c r="B9416" s="104" t="inlineStr">
        <is>
          <t>HC-107</t>
        </is>
      </c>
      <c r="C9416" s="104" t="inlineStr">
        <is>
          <t>P010</t>
        </is>
      </c>
      <c r="D9416" s="159" t="n">
        <v>11513</v>
      </c>
      <c r="E9416" s="160" t="n">
        <v>71098.17999999999</v>
      </c>
      <c r="F9416" s="160" t="n">
        <v>23063.89</v>
      </c>
    </row>
    <row r="9417">
      <c r="A9417" s="104" t="inlineStr">
        <is>
          <t>2025/26</t>
        </is>
      </c>
      <c r="B9417" s="104" t="inlineStr">
        <is>
          <t>HC-107</t>
        </is>
      </c>
      <c r="C9417" s="104" t="inlineStr">
        <is>
          <t>P011</t>
        </is>
      </c>
      <c r="D9417" s="159" t="n">
        <v>10187</v>
      </c>
      <c r="E9417" s="160" t="n">
        <v>30966.82</v>
      </c>
      <c r="F9417" s="160" t="n">
        <v>7366.93</v>
      </c>
    </row>
    <row r="9418">
      <c r="A9418" s="104" t="inlineStr">
        <is>
          <t>2025/26</t>
        </is>
      </c>
      <c r="B9418" s="104" t="inlineStr">
        <is>
          <t>HC-107</t>
        </is>
      </c>
      <c r="C9418" s="104" t="inlineStr">
        <is>
          <t>P012</t>
        </is>
      </c>
      <c r="D9418" s="159" t="n">
        <v>11214</v>
      </c>
      <c r="E9418" s="160" t="n">
        <v>43674.43</v>
      </c>
      <c r="F9418" s="160" t="n">
        <v>13220.74</v>
      </c>
    </row>
    <row r="9419">
      <c r="A9419" s="104" t="inlineStr">
        <is>
          <t>2025/26</t>
        </is>
      </c>
      <c r="B9419" s="104" t="inlineStr">
        <is>
          <t>HC-107</t>
        </is>
      </c>
      <c r="C9419" s="104" t="inlineStr">
        <is>
          <t>P013</t>
        </is>
      </c>
      <c r="D9419" s="159" t="n">
        <v>12710</v>
      </c>
      <c r="E9419" s="160" t="n">
        <v>45888.52</v>
      </c>
      <c r="F9419" s="160" t="n">
        <v>11907.48</v>
      </c>
    </row>
    <row r="9420">
      <c r="A9420" s="104" t="inlineStr">
        <is>
          <t>2025/26</t>
        </is>
      </c>
      <c r="B9420" s="104" t="inlineStr">
        <is>
          <t>HC-107</t>
        </is>
      </c>
      <c r="C9420" s="104" t="inlineStr">
        <is>
          <t>P014</t>
        </is>
      </c>
      <c r="D9420" s="159" t="n">
        <v>12956</v>
      </c>
      <c r="E9420" s="160" t="n">
        <v>52926.53</v>
      </c>
      <c r="F9420" s="160" t="n">
        <v>14876.6</v>
      </c>
    </row>
    <row r="9421">
      <c r="A9421" s="104" t="inlineStr">
        <is>
          <t>2025/26</t>
        </is>
      </c>
      <c r="B9421" s="104" t="inlineStr">
        <is>
          <t>HC-107</t>
        </is>
      </c>
      <c r="C9421" s="104" t="inlineStr">
        <is>
          <t>P015</t>
        </is>
      </c>
      <c r="D9421" s="159" t="n">
        <v>8991</v>
      </c>
      <c r="E9421" s="160" t="n">
        <v>44411.49</v>
      </c>
      <c r="F9421" s="160" t="n">
        <v>14887.19</v>
      </c>
    </row>
    <row r="9422">
      <c r="A9422" s="104" t="inlineStr">
        <is>
          <t>2025/26</t>
        </is>
      </c>
      <c r="B9422" s="104" t="inlineStr">
        <is>
          <t>HC-107</t>
        </is>
      </c>
      <c r="C9422" s="104" t="inlineStr">
        <is>
          <t>P016</t>
        </is>
      </c>
      <c r="D9422" s="159" t="n">
        <v>4738</v>
      </c>
      <c r="E9422" s="160" t="n">
        <v>30612</v>
      </c>
      <c r="F9422" s="160" t="n">
        <v>9598.700000000001</v>
      </c>
    </row>
    <row r="9423">
      <c r="A9423" s="104" t="inlineStr">
        <is>
          <t>2025/26</t>
        </is>
      </c>
      <c r="B9423" s="104" t="inlineStr">
        <is>
          <t>HC-107</t>
        </is>
      </c>
      <c r="C9423" s="104" t="inlineStr">
        <is>
          <t>P017</t>
        </is>
      </c>
      <c r="D9423" s="159" t="n">
        <v>4528</v>
      </c>
      <c r="E9423" s="160" t="n">
        <v>32265.9</v>
      </c>
      <c r="F9423" s="160" t="n">
        <v>11165.04</v>
      </c>
    </row>
    <row r="9424">
      <c r="A9424" s="104" t="inlineStr">
        <is>
          <t>2025/26</t>
        </is>
      </c>
      <c r="B9424" s="104" t="inlineStr">
        <is>
          <t>HC-107</t>
        </is>
      </c>
      <c r="C9424" s="104" t="inlineStr">
        <is>
          <t>P018</t>
        </is>
      </c>
      <c r="D9424" s="159" t="n">
        <v>10154</v>
      </c>
      <c r="E9424" s="160" t="n">
        <v>27974.72</v>
      </c>
      <c r="F9424" s="160" t="n">
        <v>6049.3</v>
      </c>
    </row>
    <row r="9425">
      <c r="A9425" s="104" t="inlineStr">
        <is>
          <t>2025/26</t>
        </is>
      </c>
      <c r="B9425" s="104" t="inlineStr">
        <is>
          <t>HC-107</t>
        </is>
      </c>
      <c r="C9425" s="104" t="inlineStr">
        <is>
          <t>P019</t>
        </is>
      </c>
      <c r="D9425" s="159" t="n">
        <v>13519</v>
      </c>
      <c r="E9425" s="160" t="n">
        <v>35961.84</v>
      </c>
      <c r="F9425" s="160" t="n">
        <v>9331.08</v>
      </c>
    </row>
    <row r="9426">
      <c r="A9426" s="104" t="inlineStr">
        <is>
          <t>2025/26</t>
        </is>
      </c>
      <c r="B9426" s="104" t="inlineStr">
        <is>
          <t>HC-107</t>
        </is>
      </c>
      <c r="C9426" s="104" t="inlineStr">
        <is>
          <t>P020</t>
        </is>
      </c>
      <c r="D9426" s="159" t="n">
        <v>8457</v>
      </c>
      <c r="E9426" s="160" t="n">
        <v>22491.92</v>
      </c>
      <c r="F9426" s="160" t="n">
        <v>5836.29</v>
      </c>
    </row>
    <row r="9427">
      <c r="A9427" s="104" t="inlineStr">
        <is>
          <t>2025/26</t>
        </is>
      </c>
      <c r="B9427" s="104" t="inlineStr">
        <is>
          <t>HC-107</t>
        </is>
      </c>
      <c r="C9427" s="104" t="inlineStr">
        <is>
          <t>P021</t>
        </is>
      </c>
      <c r="D9427" s="159" t="n">
        <v>13005</v>
      </c>
      <c r="E9427" s="160" t="n">
        <v>44481.92</v>
      </c>
      <c r="F9427" s="160" t="n">
        <v>12505.2</v>
      </c>
    </row>
    <row r="9428">
      <c r="A9428" s="104" t="inlineStr">
        <is>
          <t>2025/26</t>
        </is>
      </c>
      <c r="B9428" s="104" t="inlineStr">
        <is>
          <t>HC-107</t>
        </is>
      </c>
      <c r="C9428" s="104" t="inlineStr">
        <is>
          <t>P022</t>
        </is>
      </c>
      <c r="D9428" s="159" t="n">
        <v>11341</v>
      </c>
      <c r="E9428" s="160" t="n">
        <v>36635.11</v>
      </c>
      <c r="F9428" s="160" t="n">
        <v>9902.190000000001</v>
      </c>
    </row>
    <row r="9429">
      <c r="A9429" s="104" t="inlineStr">
        <is>
          <t>2025/26</t>
        </is>
      </c>
      <c r="B9429" s="104" t="inlineStr">
        <is>
          <t>HC-107</t>
        </is>
      </c>
      <c r="C9429" s="104" t="inlineStr">
        <is>
          <t>P023</t>
        </is>
      </c>
      <c r="D9429" s="159" t="n">
        <v>12340</v>
      </c>
      <c r="E9429" s="160" t="n">
        <v>25791.69</v>
      </c>
      <c r="F9429" s="160" t="n">
        <v>5019.21</v>
      </c>
    </row>
    <row r="9430">
      <c r="A9430" s="104" t="inlineStr">
        <is>
          <t>2025/26</t>
        </is>
      </c>
      <c r="B9430" s="104" t="inlineStr">
        <is>
          <t>HC-107</t>
        </is>
      </c>
      <c r="C9430" s="104" t="inlineStr">
        <is>
          <t>P024</t>
        </is>
      </c>
      <c r="D9430" s="159" t="n">
        <v>13876</v>
      </c>
      <c r="E9430" s="160" t="n">
        <v>31637.09</v>
      </c>
      <c r="F9430" s="160" t="n">
        <v>6500.18</v>
      </c>
    </row>
    <row r="9431">
      <c r="A9431" s="104" t="inlineStr">
        <is>
          <t>2025/26</t>
        </is>
      </c>
      <c r="B9431" s="104" t="inlineStr">
        <is>
          <t>HC-107</t>
        </is>
      </c>
      <c r="C9431" s="104" t="inlineStr">
        <is>
          <t>P025</t>
        </is>
      </c>
      <c r="D9431" s="159" t="n">
        <v>11577</v>
      </c>
      <c r="E9431" s="160" t="n">
        <v>46196.47</v>
      </c>
      <c r="F9431" s="160" t="n">
        <v>16980.87</v>
      </c>
    </row>
    <row r="9432">
      <c r="A9432" s="104" t="inlineStr">
        <is>
          <t>2025/26</t>
        </is>
      </c>
      <c r="B9432" s="104" t="inlineStr">
        <is>
          <t>HC-107</t>
        </is>
      </c>
      <c r="C9432" s="104" t="inlineStr">
        <is>
          <t>P026</t>
        </is>
      </c>
      <c r="D9432" s="159" t="n">
        <v>6801</v>
      </c>
      <c r="E9432" s="160" t="n">
        <v>31654.13</v>
      </c>
      <c r="F9432" s="160" t="n">
        <v>10266.59</v>
      </c>
    </row>
    <row r="9433">
      <c r="A9433" s="104" t="inlineStr">
        <is>
          <t>2025/26</t>
        </is>
      </c>
      <c r="B9433" s="104" t="inlineStr">
        <is>
          <t>HC-107</t>
        </is>
      </c>
      <c r="C9433" s="104" t="inlineStr">
        <is>
          <t>P027</t>
        </is>
      </c>
      <c r="D9433" s="159" t="n">
        <v>5540</v>
      </c>
      <c r="E9433" s="160" t="n">
        <v>25787.1</v>
      </c>
      <c r="F9433" s="160" t="n">
        <v>8365.83</v>
      </c>
    </row>
    <row r="9434">
      <c r="A9434" s="104" t="inlineStr">
        <is>
          <t>2025/26</t>
        </is>
      </c>
      <c r="B9434" s="104" t="inlineStr">
        <is>
          <t>HC-107</t>
        </is>
      </c>
      <c r="C9434" s="104" t="inlineStr">
        <is>
          <t>P028</t>
        </is>
      </c>
      <c r="D9434" s="159" t="n">
        <v>7879</v>
      </c>
      <c r="E9434" s="160" t="n">
        <v>38925.03</v>
      </c>
      <c r="F9434" s="160" t="n">
        <v>13467.57</v>
      </c>
    </row>
    <row r="9435">
      <c r="A9435" s="104" t="inlineStr">
        <is>
          <t>2025/26</t>
        </is>
      </c>
      <c r="B9435" s="104" t="inlineStr">
        <is>
          <t>HC-107</t>
        </is>
      </c>
      <c r="C9435" s="104" t="inlineStr">
        <is>
          <t>P029</t>
        </is>
      </c>
      <c r="D9435" s="159" t="n">
        <v>19821</v>
      </c>
      <c r="E9435" s="160" t="n">
        <v>39543.45</v>
      </c>
      <c r="F9435" s="160" t="n">
        <v>5985.77</v>
      </c>
    </row>
    <row r="9436">
      <c r="A9436" s="104" t="inlineStr">
        <is>
          <t>2025/26</t>
        </is>
      </c>
      <c r="B9436" s="104" t="inlineStr">
        <is>
          <t>HC-107</t>
        </is>
      </c>
      <c r="C9436" s="104" t="inlineStr">
        <is>
          <t>P030</t>
        </is>
      </c>
      <c r="D9436" s="159" t="n">
        <v>10735</v>
      </c>
      <c r="E9436" s="160" t="n">
        <v>33648.77</v>
      </c>
      <c r="F9436" s="160" t="n">
        <v>6549.37</v>
      </c>
    </row>
    <row r="9437">
      <c r="A9437" s="104" t="inlineStr">
        <is>
          <t>2025/26</t>
        </is>
      </c>
      <c r="B9437" s="104" t="inlineStr">
        <is>
          <t>HC-107</t>
        </is>
      </c>
      <c r="C9437" s="104" t="inlineStr">
        <is>
          <t>P031</t>
        </is>
      </c>
      <c r="D9437" s="159" t="n">
        <v>4907</v>
      </c>
      <c r="E9437" s="160" t="n">
        <v>25636.68</v>
      </c>
      <c r="F9437" s="160" t="n">
        <v>7760.42</v>
      </c>
    </row>
    <row r="9438">
      <c r="A9438" s="104" t="inlineStr">
        <is>
          <t>2025/26</t>
        </is>
      </c>
      <c r="B9438" s="104" t="inlineStr">
        <is>
          <t>HC-107</t>
        </is>
      </c>
      <c r="C9438" s="104" t="inlineStr">
        <is>
          <t>P032</t>
        </is>
      </c>
      <c r="D9438" s="159" t="n">
        <v>6303</v>
      </c>
      <c r="E9438" s="160" t="n">
        <v>15568.16</v>
      </c>
      <c r="F9438" s="160" t="n">
        <v>3534.51</v>
      </c>
    </row>
    <row r="9439">
      <c r="A9439" s="104" t="inlineStr">
        <is>
          <t>2025/26</t>
        </is>
      </c>
      <c r="B9439" s="104" t="inlineStr">
        <is>
          <t>HC-107</t>
        </is>
      </c>
      <c r="C9439" s="104" t="inlineStr">
        <is>
          <t>P033</t>
        </is>
      </c>
      <c r="D9439" s="159" t="n">
        <v>4227</v>
      </c>
      <c r="E9439" s="160" t="n">
        <v>13650.74</v>
      </c>
      <c r="F9439" s="160" t="n">
        <v>3542.51</v>
      </c>
    </row>
    <row r="9440">
      <c r="A9440" s="104" t="inlineStr">
        <is>
          <t>2025/26</t>
        </is>
      </c>
      <c r="B9440" s="104" t="inlineStr">
        <is>
          <t>HC-107</t>
        </is>
      </c>
      <c r="C9440" s="104" t="inlineStr">
        <is>
          <t>P034</t>
        </is>
      </c>
      <c r="D9440" s="159" t="n">
        <v>2909</v>
      </c>
      <c r="E9440" s="160" t="n">
        <v>12709.61</v>
      </c>
      <c r="F9440" s="160" t="n">
        <v>3984.57</v>
      </c>
    </row>
    <row r="9441">
      <c r="A9441" s="104" t="inlineStr">
        <is>
          <t>2025/26</t>
        </is>
      </c>
      <c r="B9441" s="104" t="inlineStr">
        <is>
          <t>HC-107</t>
        </is>
      </c>
      <c r="C9441" s="104" t="inlineStr">
        <is>
          <t>P035</t>
        </is>
      </c>
      <c r="D9441" s="159" t="n">
        <v>3895</v>
      </c>
      <c r="E9441" s="160" t="n">
        <v>14431.62</v>
      </c>
      <c r="F9441" s="160" t="n">
        <v>4057.02</v>
      </c>
    </row>
    <row r="9442">
      <c r="A9442" s="104" t="inlineStr">
        <is>
          <t>2025/26</t>
        </is>
      </c>
      <c r="B9442" s="104" t="inlineStr">
        <is>
          <t>HC-107</t>
        </is>
      </c>
      <c r="C9442" s="104" t="inlineStr">
        <is>
          <t>P036</t>
        </is>
      </c>
      <c r="D9442" s="159" t="n">
        <v>3018</v>
      </c>
      <c r="E9442" s="160" t="n">
        <v>12039.21</v>
      </c>
      <c r="F9442" s="160" t="n">
        <v>3514.68</v>
      </c>
    </row>
    <row r="9443">
      <c r="A9443" s="104" t="inlineStr">
        <is>
          <t>2025/26</t>
        </is>
      </c>
      <c r="B9443" s="104" t="inlineStr">
        <is>
          <t>HC-107</t>
        </is>
      </c>
      <c r="C9443" s="104" t="inlineStr">
        <is>
          <t>P037</t>
        </is>
      </c>
      <c r="D9443" s="159" t="n">
        <v>4602</v>
      </c>
      <c r="E9443" s="160" t="n">
        <v>16611.29</v>
      </c>
      <c r="F9443" s="160" t="n">
        <v>5567.8</v>
      </c>
    </row>
    <row r="9444">
      <c r="A9444" s="104" t="inlineStr">
        <is>
          <t>2025/26</t>
        </is>
      </c>
      <c r="B9444" s="104" t="inlineStr">
        <is>
          <t>HC-107</t>
        </is>
      </c>
      <c r="C9444" s="104" t="inlineStr">
        <is>
          <t>P038</t>
        </is>
      </c>
      <c r="D9444" s="159" t="n">
        <v>2275</v>
      </c>
      <c r="E9444" s="160" t="n">
        <v>14910.35</v>
      </c>
      <c r="F9444" s="160" t="n">
        <v>4836</v>
      </c>
    </row>
    <row r="9445">
      <c r="A9445" s="104" t="inlineStr">
        <is>
          <t>2025/26</t>
        </is>
      </c>
      <c r="B9445" s="104" t="inlineStr">
        <is>
          <t>HC-107</t>
        </is>
      </c>
      <c r="C9445" s="104" t="inlineStr">
        <is>
          <t>P039</t>
        </is>
      </c>
      <c r="D9445" s="159" t="n">
        <v>2419</v>
      </c>
      <c r="E9445" s="160" t="n">
        <v>15852.1</v>
      </c>
      <c r="F9445" s="160" t="n">
        <v>5312.61</v>
      </c>
    </row>
    <row r="9446">
      <c r="A9446" s="104" t="inlineStr">
        <is>
          <t>2025/26</t>
        </is>
      </c>
      <c r="B9446" s="104" t="inlineStr">
        <is>
          <t>HC-107</t>
        </is>
      </c>
      <c r="C9446" s="104" t="inlineStr">
        <is>
          <t>P040</t>
        </is>
      </c>
      <c r="D9446" s="159" t="n">
        <v>881</v>
      </c>
      <c r="E9446" s="160" t="n">
        <v>7024.18</v>
      </c>
      <c r="F9446" s="160" t="n">
        <v>2273.81</v>
      </c>
    </row>
    <row r="9447">
      <c r="A9447" s="104" t="inlineStr">
        <is>
          <t>2025/26</t>
        </is>
      </c>
      <c r="B9447" s="104" t="inlineStr">
        <is>
          <t>HC-107</t>
        </is>
      </c>
      <c r="C9447" s="104" t="inlineStr">
        <is>
          <t>P041</t>
        </is>
      </c>
      <c r="D9447" s="159" t="n">
        <v>441</v>
      </c>
      <c r="E9447" s="160" t="n">
        <v>4991.14</v>
      </c>
      <c r="F9447" s="160" t="n">
        <v>1947.2</v>
      </c>
    </row>
    <row r="9448">
      <c r="A9448" s="104" t="inlineStr">
        <is>
          <t>2025/26</t>
        </is>
      </c>
      <c r="B9448" s="104" t="inlineStr">
        <is>
          <t>HC-107</t>
        </is>
      </c>
      <c r="C9448" s="104" t="inlineStr">
        <is>
          <t>P042</t>
        </is>
      </c>
      <c r="D9448" s="159" t="n">
        <v>779</v>
      </c>
      <c r="E9448" s="160" t="n">
        <v>3256.42</v>
      </c>
      <c r="F9448" s="160" t="n">
        <v>811.6900000000001</v>
      </c>
    </row>
    <row r="9449">
      <c r="A9449" s="104" t="inlineStr">
        <is>
          <t>2025/26</t>
        </is>
      </c>
      <c r="B9449" s="104" t="inlineStr">
        <is>
          <t>HC-108</t>
        </is>
      </c>
      <c r="C9449" s="104" t="inlineStr">
        <is>
          <t>P001</t>
        </is>
      </c>
      <c r="D9449" s="159" t="n">
        <v>4454</v>
      </c>
      <c r="E9449" s="160" t="n">
        <v>41881.22</v>
      </c>
      <c r="F9449" s="160" t="n">
        <v>14915.37</v>
      </c>
    </row>
    <row r="9450">
      <c r="A9450" s="104" t="inlineStr">
        <is>
          <t>2025/26</t>
        </is>
      </c>
      <c r="B9450" s="104" t="inlineStr">
        <is>
          <t>HC-108</t>
        </is>
      </c>
      <c r="C9450" s="104" t="inlineStr">
        <is>
          <t>P002</t>
        </is>
      </c>
      <c r="D9450" s="159" t="n">
        <v>6281</v>
      </c>
      <c r="E9450" s="160" t="n">
        <v>68605.88</v>
      </c>
      <c r="F9450" s="160" t="n">
        <v>25915.4</v>
      </c>
    </row>
    <row r="9451">
      <c r="A9451" s="104" t="inlineStr">
        <is>
          <t>2025/26</t>
        </is>
      </c>
      <c r="B9451" s="104" t="inlineStr">
        <is>
          <t>HC-108</t>
        </is>
      </c>
      <c r="C9451" s="104" t="inlineStr">
        <is>
          <t>P003</t>
        </is>
      </c>
      <c r="D9451" s="159" t="n">
        <v>8939</v>
      </c>
      <c r="E9451" s="160" t="n">
        <v>62842.53</v>
      </c>
      <c r="F9451" s="160" t="n">
        <v>21026.91</v>
      </c>
    </row>
    <row r="9452">
      <c r="A9452" s="104" t="inlineStr">
        <is>
          <t>2025/26</t>
        </is>
      </c>
      <c r="B9452" s="104" t="inlineStr">
        <is>
          <t>HC-108</t>
        </is>
      </c>
      <c r="C9452" s="104" t="inlineStr">
        <is>
          <t>P004</t>
        </is>
      </c>
      <c r="D9452" s="159" t="n">
        <v>3924</v>
      </c>
      <c r="E9452" s="160" t="n">
        <v>32056.8</v>
      </c>
      <c r="F9452" s="160" t="n">
        <v>10381.44</v>
      </c>
    </row>
    <row r="9453">
      <c r="A9453" s="104" t="inlineStr">
        <is>
          <t>2025/26</t>
        </is>
      </c>
      <c r="B9453" s="104" t="inlineStr">
        <is>
          <t>HC-108</t>
        </is>
      </c>
      <c r="C9453" s="104" t="inlineStr">
        <is>
          <t>P005</t>
        </is>
      </c>
      <c r="D9453" s="159" t="n">
        <v>8684</v>
      </c>
      <c r="E9453" s="160" t="n">
        <v>67647.37</v>
      </c>
      <c r="F9453" s="160" t="n">
        <v>21172.52</v>
      </c>
    </row>
    <row r="9454">
      <c r="A9454" s="104" t="inlineStr">
        <is>
          <t>2025/26</t>
        </is>
      </c>
      <c r="B9454" s="104" t="inlineStr">
        <is>
          <t>HC-108</t>
        </is>
      </c>
      <c r="C9454" s="104" t="inlineStr">
        <is>
          <t>P006</t>
        </is>
      </c>
      <c r="D9454" s="159" t="n">
        <v>8081</v>
      </c>
      <c r="E9454" s="160" t="n">
        <v>68327.22</v>
      </c>
      <c r="F9454" s="160" t="n">
        <v>19917.05</v>
      </c>
    </row>
    <row r="9455">
      <c r="A9455" s="104" t="inlineStr">
        <is>
          <t>2025/26</t>
        </is>
      </c>
      <c r="B9455" s="104" t="inlineStr">
        <is>
          <t>HC-108</t>
        </is>
      </c>
      <c r="C9455" s="104" t="inlineStr">
        <is>
          <t>P007</t>
        </is>
      </c>
      <c r="D9455" s="159" t="n">
        <v>7745</v>
      </c>
      <c r="E9455" s="160" t="n">
        <v>61072.86</v>
      </c>
      <c r="F9455" s="160" t="n">
        <v>16487.07</v>
      </c>
    </row>
    <row r="9456">
      <c r="A9456" s="104" t="inlineStr">
        <is>
          <t>2025/26</t>
        </is>
      </c>
      <c r="B9456" s="104" t="inlineStr">
        <is>
          <t>HC-108</t>
        </is>
      </c>
      <c r="C9456" s="104" t="inlineStr">
        <is>
          <t>P008</t>
        </is>
      </c>
      <c r="D9456" s="159" t="n">
        <v>6633</v>
      </c>
      <c r="E9456" s="160" t="n">
        <v>51036.19</v>
      </c>
      <c r="F9456" s="160" t="n">
        <v>18729.16</v>
      </c>
    </row>
    <row r="9457">
      <c r="A9457" s="104" t="inlineStr">
        <is>
          <t>2025/26</t>
        </is>
      </c>
      <c r="B9457" s="104" t="inlineStr">
        <is>
          <t>HC-108</t>
        </is>
      </c>
      <c r="C9457" s="104" t="inlineStr">
        <is>
          <t>P009</t>
        </is>
      </c>
      <c r="D9457" s="159" t="n">
        <v>266</v>
      </c>
      <c r="E9457" s="160" t="n">
        <v>3513.18</v>
      </c>
      <c r="F9457" s="160" t="n">
        <v>1419.01</v>
      </c>
    </row>
    <row r="9458">
      <c r="A9458" s="104" t="inlineStr">
        <is>
          <t>2025/26</t>
        </is>
      </c>
      <c r="B9458" s="104" t="inlineStr">
        <is>
          <t>HC-108</t>
        </is>
      </c>
      <c r="C9458" s="104" t="inlineStr">
        <is>
          <t>P010</t>
        </is>
      </c>
      <c r="D9458" s="159" t="n">
        <v>8642</v>
      </c>
      <c r="E9458" s="160" t="n">
        <v>53364.56</v>
      </c>
      <c r="F9458" s="160" t="n">
        <v>17278.82</v>
      </c>
    </row>
    <row r="9459">
      <c r="A9459" s="104" t="inlineStr">
        <is>
          <t>2025/26</t>
        </is>
      </c>
      <c r="B9459" s="104" t="inlineStr">
        <is>
          <t>HC-108</t>
        </is>
      </c>
      <c r="C9459" s="104" t="inlineStr">
        <is>
          <t>P011</t>
        </is>
      </c>
      <c r="D9459" s="159" t="n">
        <v>8466</v>
      </c>
      <c r="E9459" s="160" t="n">
        <v>25741.54</v>
      </c>
      <c r="F9459" s="160" t="n">
        <v>6112.68</v>
      </c>
    </row>
    <row r="9460">
      <c r="A9460" s="104" t="inlineStr">
        <is>
          <t>2025/26</t>
        </is>
      </c>
      <c r="B9460" s="104" t="inlineStr">
        <is>
          <t>HC-108</t>
        </is>
      </c>
      <c r="C9460" s="104" t="inlineStr">
        <is>
          <t>P012</t>
        </is>
      </c>
      <c r="D9460" s="159" t="n">
        <v>8745</v>
      </c>
      <c r="E9460" s="160" t="n">
        <v>34063.47</v>
      </c>
      <c r="F9460" s="160" t="n">
        <v>10295.4</v>
      </c>
    </row>
    <row r="9461">
      <c r="A9461" s="104" t="inlineStr">
        <is>
          <t>2025/26</t>
        </is>
      </c>
      <c r="B9461" s="104" t="inlineStr">
        <is>
          <t>HC-108</t>
        </is>
      </c>
      <c r="C9461" s="104" t="inlineStr">
        <is>
          <t>P013</t>
        </is>
      </c>
      <c r="D9461" s="159" t="n">
        <v>8839</v>
      </c>
      <c r="E9461" s="160" t="n">
        <v>31903.05</v>
      </c>
      <c r="F9461" s="160" t="n">
        <v>8263.93</v>
      </c>
    </row>
    <row r="9462">
      <c r="A9462" s="104" t="inlineStr">
        <is>
          <t>2025/26</t>
        </is>
      </c>
      <c r="B9462" s="104" t="inlineStr">
        <is>
          <t>HC-108</t>
        </is>
      </c>
      <c r="C9462" s="104" t="inlineStr">
        <is>
          <t>P014</t>
        </is>
      </c>
      <c r="D9462" s="159" t="n">
        <v>9559</v>
      </c>
      <c r="E9462" s="160" t="n">
        <v>39045.85</v>
      </c>
      <c r="F9462" s="160" t="n">
        <v>10959.22</v>
      </c>
    </row>
    <row r="9463">
      <c r="A9463" s="104" t="inlineStr">
        <is>
          <t>2025/26</t>
        </is>
      </c>
      <c r="B9463" s="104" t="inlineStr">
        <is>
          <t>HC-108</t>
        </is>
      </c>
      <c r="C9463" s="104" t="inlineStr">
        <is>
          <t>P015</t>
        </is>
      </c>
      <c r="D9463" s="159" t="n">
        <v>6751</v>
      </c>
      <c r="E9463" s="160" t="n">
        <v>33354.15</v>
      </c>
      <c r="F9463" s="160" t="n">
        <v>11159.82</v>
      </c>
    </row>
    <row r="9464">
      <c r="A9464" s="104" t="inlineStr">
        <is>
          <t>2025/26</t>
        </is>
      </c>
      <c r="B9464" s="104" t="inlineStr">
        <is>
          <t>HC-108</t>
        </is>
      </c>
      <c r="C9464" s="104" t="inlineStr">
        <is>
          <t>P016</t>
        </is>
      </c>
      <c r="D9464" s="159" t="n">
        <v>3816</v>
      </c>
      <c r="E9464" s="160" t="n">
        <v>24653.03</v>
      </c>
      <c r="F9464" s="160" t="n">
        <v>7717.29</v>
      </c>
    </row>
    <row r="9465">
      <c r="A9465" s="104" t="inlineStr">
        <is>
          <t>2025/26</t>
        </is>
      </c>
      <c r="B9465" s="104" t="inlineStr">
        <is>
          <t>HC-108</t>
        </is>
      </c>
      <c r="C9465" s="104" t="inlineStr">
        <is>
          <t>P017</t>
        </is>
      </c>
      <c r="D9465" s="159" t="n">
        <v>3462</v>
      </c>
      <c r="E9465" s="160" t="n">
        <v>24660.93</v>
      </c>
      <c r="F9465" s="160" t="n">
        <v>8515.110000000001</v>
      </c>
    </row>
    <row r="9466">
      <c r="A9466" s="104" t="inlineStr">
        <is>
          <t>2025/26</t>
        </is>
      </c>
      <c r="B9466" s="104" t="inlineStr">
        <is>
          <t>HC-108</t>
        </is>
      </c>
      <c r="C9466" s="104" t="inlineStr">
        <is>
          <t>P018</t>
        </is>
      </c>
      <c r="D9466" s="159" t="n">
        <v>8282</v>
      </c>
      <c r="E9466" s="160" t="n">
        <v>22819.94</v>
      </c>
      <c r="F9466" s="160" t="n">
        <v>4926.8</v>
      </c>
    </row>
    <row r="9467">
      <c r="A9467" s="104" t="inlineStr">
        <is>
          <t>2025/26</t>
        </is>
      </c>
      <c r="B9467" s="104" t="inlineStr">
        <is>
          <t>HC-108</t>
        </is>
      </c>
      <c r="C9467" s="104" t="inlineStr">
        <is>
          <t>P019</t>
        </is>
      </c>
      <c r="D9467" s="159" t="n">
        <v>9918</v>
      </c>
      <c r="E9467" s="160" t="n">
        <v>26383.52</v>
      </c>
      <c r="F9467" s="160" t="n">
        <v>6833.76</v>
      </c>
    </row>
    <row r="9468">
      <c r="A9468" s="104" t="inlineStr">
        <is>
          <t>2025/26</t>
        </is>
      </c>
      <c r="B9468" s="104" t="inlineStr">
        <is>
          <t>HC-108</t>
        </is>
      </c>
      <c r="C9468" s="104" t="inlineStr">
        <is>
          <t>P020</t>
        </is>
      </c>
      <c r="D9468" s="159" t="n">
        <v>6760</v>
      </c>
      <c r="E9468" s="160" t="n">
        <v>17985.42</v>
      </c>
      <c r="F9468" s="160" t="n">
        <v>4659.3</v>
      </c>
    </row>
    <row r="9469">
      <c r="A9469" s="104" t="inlineStr">
        <is>
          <t>2025/26</t>
        </is>
      </c>
      <c r="B9469" s="104" t="inlineStr">
        <is>
          <t>HC-108</t>
        </is>
      </c>
      <c r="C9469" s="104" t="inlineStr">
        <is>
          <t>P021</t>
        </is>
      </c>
      <c r="D9469" s="159" t="n">
        <v>10217</v>
      </c>
      <c r="E9469" s="160" t="n">
        <v>34937.58</v>
      </c>
      <c r="F9469" s="160" t="n">
        <v>9806.5</v>
      </c>
    </row>
    <row r="9470">
      <c r="A9470" s="104" t="inlineStr">
        <is>
          <t>2025/26</t>
        </is>
      </c>
      <c r="B9470" s="104" t="inlineStr">
        <is>
          <t>HC-108</t>
        </is>
      </c>
      <c r="C9470" s="104" t="inlineStr">
        <is>
          <t>P022</t>
        </is>
      </c>
      <c r="D9470" s="159" t="n">
        <v>8831</v>
      </c>
      <c r="E9470" s="160" t="n">
        <v>28527.5</v>
      </c>
      <c r="F9470" s="160" t="n">
        <v>7699.12</v>
      </c>
    </row>
    <row r="9471">
      <c r="A9471" s="104" t="inlineStr">
        <is>
          <t>2025/26</t>
        </is>
      </c>
      <c r="B9471" s="104" t="inlineStr">
        <is>
          <t>HC-108</t>
        </is>
      </c>
      <c r="C9471" s="104" t="inlineStr">
        <is>
          <t>P023</t>
        </is>
      </c>
      <c r="D9471" s="159" t="n">
        <v>9821</v>
      </c>
      <c r="E9471" s="160" t="n">
        <v>20521.68</v>
      </c>
      <c r="F9471" s="160" t="n">
        <v>3987.3</v>
      </c>
    </row>
    <row r="9472">
      <c r="A9472" s="104" t="inlineStr">
        <is>
          <t>2025/26</t>
        </is>
      </c>
      <c r="B9472" s="104" t="inlineStr">
        <is>
          <t>HC-108</t>
        </is>
      </c>
      <c r="C9472" s="104" t="inlineStr">
        <is>
          <t>P024</t>
        </is>
      </c>
      <c r="D9472" s="159" t="n">
        <v>11286</v>
      </c>
      <c r="E9472" s="160" t="n">
        <v>25730.47</v>
      </c>
      <c r="F9472" s="160" t="n">
        <v>5277.12</v>
      </c>
    </row>
    <row r="9473">
      <c r="A9473" s="104" t="inlineStr">
        <is>
          <t>2025/26</t>
        </is>
      </c>
      <c r="B9473" s="104" t="inlineStr">
        <is>
          <t>HC-108</t>
        </is>
      </c>
      <c r="C9473" s="104" t="inlineStr">
        <is>
          <t>P025</t>
        </is>
      </c>
      <c r="D9473" s="159" t="n">
        <v>9121</v>
      </c>
      <c r="E9473" s="160" t="n">
        <v>36394.94</v>
      </c>
      <c r="F9473" s="160" t="n">
        <v>13353.54</v>
      </c>
    </row>
    <row r="9474">
      <c r="A9474" s="104" t="inlineStr">
        <is>
          <t>2025/26</t>
        </is>
      </c>
      <c r="B9474" s="104" t="inlineStr">
        <is>
          <t>HC-108</t>
        </is>
      </c>
      <c r="C9474" s="104" t="inlineStr">
        <is>
          <t>P026</t>
        </is>
      </c>
      <c r="D9474" s="159" t="n">
        <v>5481</v>
      </c>
      <c r="E9474" s="160" t="n">
        <v>25518.59</v>
      </c>
      <c r="F9474" s="160" t="n">
        <v>8262.129999999999</v>
      </c>
    </row>
    <row r="9475">
      <c r="A9475" s="104" t="inlineStr">
        <is>
          <t>2025/26</t>
        </is>
      </c>
      <c r="B9475" s="104" t="inlineStr">
        <is>
          <t>HC-108</t>
        </is>
      </c>
      <c r="C9475" s="104" t="inlineStr">
        <is>
          <t>P027</t>
        </is>
      </c>
      <c r="D9475" s="159" t="n">
        <v>4461</v>
      </c>
      <c r="E9475" s="160" t="n">
        <v>20766.48</v>
      </c>
      <c r="F9475" s="160" t="n">
        <v>6724.41</v>
      </c>
    </row>
    <row r="9476">
      <c r="A9476" s="104" t="inlineStr">
        <is>
          <t>2025/26</t>
        </is>
      </c>
      <c r="B9476" s="104" t="inlineStr">
        <is>
          <t>HC-108</t>
        </is>
      </c>
      <c r="C9476" s="104" t="inlineStr">
        <is>
          <t>P028</t>
        </is>
      </c>
      <c r="D9476" s="159" t="n">
        <v>6274</v>
      </c>
      <c r="E9476" s="160" t="n">
        <v>30989.31</v>
      </c>
      <c r="F9476" s="160" t="n">
        <v>10702.81</v>
      </c>
    </row>
    <row r="9477">
      <c r="A9477" s="104" t="inlineStr">
        <is>
          <t>2025/26</t>
        </is>
      </c>
      <c r="B9477" s="104" t="inlineStr">
        <is>
          <t>HC-108</t>
        </is>
      </c>
      <c r="C9477" s="104" t="inlineStr">
        <is>
          <t>P029</t>
        </is>
      </c>
      <c r="D9477" s="159" t="n">
        <v>15600</v>
      </c>
      <c r="E9477" s="160" t="n">
        <v>31123.99</v>
      </c>
      <c r="F9477" s="160" t="n">
        <v>4703.12</v>
      </c>
    </row>
    <row r="9478">
      <c r="A9478" s="104" t="inlineStr">
        <is>
          <t>2025/26</t>
        </is>
      </c>
      <c r="B9478" s="104" t="inlineStr">
        <is>
          <t>HC-108</t>
        </is>
      </c>
      <c r="C9478" s="104" t="inlineStr">
        <is>
          <t>P030</t>
        </is>
      </c>
      <c r="D9478" s="159" t="n">
        <v>8433</v>
      </c>
      <c r="E9478" s="160" t="n">
        <v>26440.85</v>
      </c>
      <c r="F9478" s="160" t="n">
        <v>5138.07</v>
      </c>
    </row>
    <row r="9479">
      <c r="A9479" s="104" t="inlineStr">
        <is>
          <t>2025/26</t>
        </is>
      </c>
      <c r="B9479" s="104" t="inlineStr">
        <is>
          <t>HC-108</t>
        </is>
      </c>
      <c r="C9479" s="104" t="inlineStr">
        <is>
          <t>P031</t>
        </is>
      </c>
      <c r="D9479" s="159" t="n">
        <v>3842</v>
      </c>
      <c r="E9479" s="160" t="n">
        <v>20062.6</v>
      </c>
      <c r="F9479" s="160" t="n">
        <v>6063.16</v>
      </c>
    </row>
    <row r="9480">
      <c r="A9480" s="104" t="inlineStr">
        <is>
          <t>2025/26</t>
        </is>
      </c>
      <c r="B9480" s="104" t="inlineStr">
        <is>
          <t>HC-108</t>
        </is>
      </c>
      <c r="C9480" s="104" t="inlineStr">
        <is>
          <t>P032</t>
        </is>
      </c>
      <c r="D9480" s="159" t="n">
        <v>4678</v>
      </c>
      <c r="E9480" s="160" t="n">
        <v>11554.87</v>
      </c>
      <c r="F9480" s="160" t="n">
        <v>2618.35</v>
      </c>
    </row>
    <row r="9481">
      <c r="A9481" s="104" t="inlineStr">
        <is>
          <t>2025/26</t>
        </is>
      </c>
      <c r="B9481" s="104" t="inlineStr">
        <is>
          <t>HC-108</t>
        </is>
      </c>
      <c r="C9481" s="104" t="inlineStr">
        <is>
          <t>P033</t>
        </is>
      </c>
      <c r="D9481" s="159" t="n">
        <v>3169</v>
      </c>
      <c r="E9481" s="160" t="n">
        <v>10232.53</v>
      </c>
      <c r="F9481" s="160" t="n">
        <v>2650.27</v>
      </c>
    </row>
    <row r="9482">
      <c r="A9482" s="104" t="inlineStr">
        <is>
          <t>2025/26</t>
        </is>
      </c>
      <c r="B9482" s="104" t="inlineStr">
        <is>
          <t>HC-108</t>
        </is>
      </c>
      <c r="C9482" s="104" t="inlineStr">
        <is>
          <t>P034</t>
        </is>
      </c>
      <c r="D9482" s="159" t="n">
        <v>2212</v>
      </c>
      <c r="E9482" s="160" t="n">
        <v>9666.83</v>
      </c>
      <c r="F9482" s="160" t="n">
        <v>3025.99</v>
      </c>
    </row>
    <row r="9483">
      <c r="A9483" s="104" t="inlineStr">
        <is>
          <t>2025/26</t>
        </is>
      </c>
      <c r="B9483" s="104" t="inlineStr">
        <is>
          <t>HC-108</t>
        </is>
      </c>
      <c r="C9483" s="104" t="inlineStr">
        <is>
          <t>P035</t>
        </is>
      </c>
      <c r="D9483" s="159" t="n">
        <v>2786</v>
      </c>
      <c r="E9483" s="160" t="n">
        <v>10324.33</v>
      </c>
      <c r="F9483" s="160" t="n">
        <v>2896.64</v>
      </c>
    </row>
    <row r="9484">
      <c r="A9484" s="104" t="inlineStr">
        <is>
          <t>2025/26</t>
        </is>
      </c>
      <c r="B9484" s="104" t="inlineStr">
        <is>
          <t>HC-108</t>
        </is>
      </c>
      <c r="C9484" s="104" t="inlineStr">
        <is>
          <t>P036</t>
        </is>
      </c>
      <c r="D9484" s="159" t="n">
        <v>2333</v>
      </c>
      <c r="E9484" s="160" t="n">
        <v>9309.41</v>
      </c>
      <c r="F9484" s="160" t="n">
        <v>2712.35</v>
      </c>
    </row>
    <row r="9485">
      <c r="A9485" s="104" t="inlineStr">
        <is>
          <t>2025/26</t>
        </is>
      </c>
      <c r="B9485" s="104" t="inlineStr">
        <is>
          <t>HC-108</t>
        </is>
      </c>
      <c r="C9485" s="104" t="inlineStr">
        <is>
          <t>P037</t>
        </is>
      </c>
      <c r="D9485" s="159" t="n">
        <v>3428</v>
      </c>
      <c r="E9485" s="160" t="n">
        <v>12378.92</v>
      </c>
      <c r="F9485" s="160" t="n">
        <v>4139.89</v>
      </c>
    </row>
    <row r="9486">
      <c r="A9486" s="104" t="inlineStr">
        <is>
          <t>2025/26</t>
        </is>
      </c>
      <c r="B9486" s="104" t="inlineStr">
        <is>
          <t>HC-108</t>
        </is>
      </c>
      <c r="C9486" s="104" t="inlineStr">
        <is>
          <t>P038</t>
        </is>
      </c>
      <c r="D9486" s="159" t="n">
        <v>1651</v>
      </c>
      <c r="E9486" s="160" t="n">
        <v>10833.85</v>
      </c>
      <c r="F9486" s="160" t="n">
        <v>3507.52</v>
      </c>
    </row>
    <row r="9487">
      <c r="A9487" s="104" t="inlineStr">
        <is>
          <t>2025/26</t>
        </is>
      </c>
      <c r="B9487" s="104" t="inlineStr">
        <is>
          <t>HC-108</t>
        </is>
      </c>
      <c r="C9487" s="104" t="inlineStr">
        <is>
          <t>P039</t>
        </is>
      </c>
      <c r="D9487" s="159" t="n">
        <v>1853</v>
      </c>
      <c r="E9487" s="160" t="n">
        <v>12143.06</v>
      </c>
      <c r="F9487" s="160" t="n">
        <v>4063.91</v>
      </c>
    </row>
    <row r="9488">
      <c r="A9488" s="104" t="inlineStr">
        <is>
          <t>2025/26</t>
        </is>
      </c>
      <c r="B9488" s="104" t="inlineStr">
        <is>
          <t>HC-108</t>
        </is>
      </c>
      <c r="C9488" s="104" t="inlineStr">
        <is>
          <t>P040</t>
        </is>
      </c>
      <c r="D9488" s="159" t="n">
        <v>682</v>
      </c>
      <c r="E9488" s="160" t="n">
        <v>5438.96</v>
      </c>
      <c r="F9488" s="160" t="n">
        <v>1762.67</v>
      </c>
    </row>
    <row r="9489">
      <c r="A9489" s="104" t="inlineStr">
        <is>
          <t>2025/26</t>
        </is>
      </c>
      <c r="B9489" s="104" t="inlineStr">
        <is>
          <t>HC-108</t>
        </is>
      </c>
      <c r="C9489" s="104" t="inlineStr">
        <is>
          <t>P041</t>
        </is>
      </c>
      <c r="D9489" s="159" t="n">
        <v>368</v>
      </c>
      <c r="E9489" s="160" t="n">
        <v>4151.63</v>
      </c>
      <c r="F9489" s="160" t="n">
        <v>1611.52</v>
      </c>
    </row>
    <row r="9490">
      <c r="A9490" s="104" t="inlineStr">
        <is>
          <t>2025/26</t>
        </is>
      </c>
      <c r="B9490" s="104" t="inlineStr">
        <is>
          <t>HC-108</t>
        </is>
      </c>
      <c r="C9490" s="104" t="inlineStr">
        <is>
          <t>P042</t>
        </is>
      </c>
      <c r="D9490" s="159" t="n">
        <v>565</v>
      </c>
      <c r="E9490" s="160" t="n">
        <v>2364.04</v>
      </c>
      <c r="F9490" s="160" t="n">
        <v>586.37</v>
      </c>
    </row>
    <row r="9491">
      <c r="A9491" s="104" t="inlineStr">
        <is>
          <t>2025/26</t>
        </is>
      </c>
      <c r="B9491" s="104" t="inlineStr">
        <is>
          <t>HC-109</t>
        </is>
      </c>
      <c r="C9491" s="104" t="inlineStr">
        <is>
          <t>P001</t>
        </is>
      </c>
      <c r="D9491" s="159" t="n">
        <v>4852</v>
      </c>
      <c r="E9491" s="160" t="n">
        <v>45620.78</v>
      </c>
      <c r="F9491" s="160" t="n">
        <v>16292.46</v>
      </c>
    </row>
    <row r="9492">
      <c r="A9492" s="104" t="inlineStr">
        <is>
          <t>2025/26</t>
        </is>
      </c>
      <c r="B9492" s="104" t="inlineStr">
        <is>
          <t>HC-109</t>
        </is>
      </c>
      <c r="C9492" s="104" t="inlineStr">
        <is>
          <t>P002</t>
        </is>
      </c>
      <c r="D9492" s="159" t="n">
        <v>6706</v>
      </c>
      <c r="E9492" s="160" t="n">
        <v>73272.89</v>
      </c>
      <c r="F9492" s="160" t="n">
        <v>27754.63</v>
      </c>
    </row>
    <row r="9493">
      <c r="A9493" s="104" t="inlineStr">
        <is>
          <t>2025/26</t>
        </is>
      </c>
      <c r="B9493" s="104" t="inlineStr">
        <is>
          <t>HC-109</t>
        </is>
      </c>
      <c r="C9493" s="104" t="inlineStr">
        <is>
          <t>P003</t>
        </is>
      </c>
      <c r="D9493" s="159" t="n">
        <v>9854</v>
      </c>
      <c r="E9493" s="160" t="n">
        <v>69274.39</v>
      </c>
      <c r="F9493" s="160" t="n">
        <v>23239.6</v>
      </c>
    </row>
    <row r="9494">
      <c r="A9494" s="104" t="inlineStr">
        <is>
          <t>2025/26</t>
        </is>
      </c>
      <c r="B9494" s="104" t="inlineStr">
        <is>
          <t>HC-109</t>
        </is>
      </c>
      <c r="C9494" s="104" t="inlineStr">
        <is>
          <t>P004</t>
        </is>
      </c>
      <c r="D9494" s="159" t="n">
        <v>4185</v>
      </c>
      <c r="E9494" s="160" t="n">
        <v>34192.01</v>
      </c>
      <c r="F9494" s="160" t="n">
        <v>11102.57</v>
      </c>
    </row>
    <row r="9495">
      <c r="A9495" s="104" t="inlineStr">
        <is>
          <t>2025/26</t>
        </is>
      </c>
      <c r="B9495" s="104" t="inlineStr">
        <is>
          <t>HC-109</t>
        </is>
      </c>
      <c r="C9495" s="104" t="inlineStr">
        <is>
          <t>P005</t>
        </is>
      </c>
      <c r="D9495" s="159" t="n">
        <v>9308</v>
      </c>
      <c r="E9495" s="160" t="n">
        <v>72505.87</v>
      </c>
      <c r="F9495" s="160" t="n">
        <v>22753.56</v>
      </c>
    </row>
    <row r="9496">
      <c r="A9496" s="104" t="inlineStr">
        <is>
          <t>2025/26</t>
        </is>
      </c>
      <c r="B9496" s="104" t="inlineStr">
        <is>
          <t>HC-109</t>
        </is>
      </c>
      <c r="C9496" s="104" t="inlineStr">
        <is>
          <t>P006</t>
        </is>
      </c>
      <c r="D9496" s="159" t="n">
        <v>8554</v>
      </c>
      <c r="E9496" s="160" t="n">
        <v>72319.84</v>
      </c>
      <c r="F9496" s="160" t="n">
        <v>21134.1</v>
      </c>
    </row>
    <row r="9497">
      <c r="A9497" s="104" t="inlineStr">
        <is>
          <t>2025/26</t>
        </is>
      </c>
      <c r="B9497" s="104" t="inlineStr">
        <is>
          <t>HC-109</t>
        </is>
      </c>
      <c r="C9497" s="104" t="inlineStr">
        <is>
          <t>P007</t>
        </is>
      </c>
      <c r="D9497" s="159" t="n">
        <v>8231</v>
      </c>
      <c r="E9497" s="160" t="n">
        <v>64911.73</v>
      </c>
      <c r="F9497" s="160" t="n">
        <v>17561.42</v>
      </c>
    </row>
    <row r="9498">
      <c r="A9498" s="104" t="inlineStr">
        <is>
          <t>2025/26</t>
        </is>
      </c>
      <c r="B9498" s="104" t="inlineStr">
        <is>
          <t>HC-109</t>
        </is>
      </c>
      <c r="C9498" s="104" t="inlineStr">
        <is>
          <t>P008</t>
        </is>
      </c>
      <c r="D9498" s="159" t="n">
        <v>7090</v>
      </c>
      <c r="E9498" s="160" t="n">
        <v>54556.51</v>
      </c>
      <c r="F9498" s="160" t="n">
        <v>20076.3</v>
      </c>
    </row>
    <row r="9499">
      <c r="A9499" s="104" t="inlineStr">
        <is>
          <t>2025/26</t>
        </is>
      </c>
      <c r="B9499" s="104" t="inlineStr">
        <is>
          <t>HC-109</t>
        </is>
      </c>
      <c r="C9499" s="104" t="inlineStr">
        <is>
          <t>P009</t>
        </is>
      </c>
      <c r="D9499" s="159" t="n">
        <v>279</v>
      </c>
      <c r="E9499" s="160" t="n">
        <v>3678.02</v>
      </c>
      <c r="F9499" s="160" t="n">
        <v>1494.85</v>
      </c>
    </row>
    <row r="9500">
      <c r="A9500" s="104" t="inlineStr">
        <is>
          <t>2025/26</t>
        </is>
      </c>
      <c r="B9500" s="104" t="inlineStr">
        <is>
          <t>HC-109</t>
        </is>
      </c>
      <c r="C9500" s="104" t="inlineStr">
        <is>
          <t>P010</t>
        </is>
      </c>
      <c r="D9500" s="159" t="n">
        <v>9370</v>
      </c>
      <c r="E9500" s="160" t="n">
        <v>57849.47</v>
      </c>
      <c r="F9500" s="160" t="n">
        <v>18785.22</v>
      </c>
    </row>
    <row r="9501">
      <c r="A9501" s="104" t="inlineStr">
        <is>
          <t>2025/26</t>
        </is>
      </c>
      <c r="B9501" s="104" t="inlineStr">
        <is>
          <t>HC-109</t>
        </is>
      </c>
      <c r="C9501" s="104" t="inlineStr">
        <is>
          <t>P011</t>
        </is>
      </c>
      <c r="D9501" s="159" t="n">
        <v>8830</v>
      </c>
      <c r="E9501" s="160" t="n">
        <v>26843.97</v>
      </c>
      <c r="F9501" s="160" t="n">
        <v>6390.85</v>
      </c>
    </row>
    <row r="9502">
      <c r="A9502" s="104" t="inlineStr">
        <is>
          <t>2025/26</t>
        </is>
      </c>
      <c r="B9502" s="104" t="inlineStr">
        <is>
          <t>HC-109</t>
        </is>
      </c>
      <c r="C9502" s="104" t="inlineStr">
        <is>
          <t>P012</t>
        </is>
      </c>
      <c r="D9502" s="159" t="n">
        <v>9763</v>
      </c>
      <c r="E9502" s="160" t="n">
        <v>38034.48</v>
      </c>
      <c r="F9502" s="160" t="n">
        <v>11522.28</v>
      </c>
    </row>
    <row r="9503">
      <c r="A9503" s="104" t="inlineStr">
        <is>
          <t>2025/26</t>
        </is>
      </c>
      <c r="B9503" s="104" t="inlineStr">
        <is>
          <t>HC-109</t>
        </is>
      </c>
      <c r="C9503" s="104" t="inlineStr">
        <is>
          <t>P013</t>
        </is>
      </c>
      <c r="D9503" s="159" t="n">
        <v>9889</v>
      </c>
      <c r="E9503" s="160" t="n">
        <v>35697.85</v>
      </c>
      <c r="F9503" s="160" t="n">
        <v>9273.66</v>
      </c>
    </row>
    <row r="9504">
      <c r="A9504" s="104" t="inlineStr">
        <is>
          <t>2025/26</t>
        </is>
      </c>
      <c r="B9504" s="104" t="inlineStr">
        <is>
          <t>HC-109</t>
        </is>
      </c>
      <c r="C9504" s="104" t="inlineStr">
        <is>
          <t>P014</t>
        </is>
      </c>
      <c r="D9504" s="159" t="n">
        <v>11007</v>
      </c>
      <c r="E9504" s="160" t="n">
        <v>44963.45</v>
      </c>
      <c r="F9504" s="160" t="n">
        <v>12651.57</v>
      </c>
    </row>
    <row r="9505">
      <c r="A9505" s="104" t="inlineStr">
        <is>
          <t>2025/26</t>
        </is>
      </c>
      <c r="B9505" s="104" t="inlineStr">
        <is>
          <t>HC-109</t>
        </is>
      </c>
      <c r="C9505" s="104" t="inlineStr">
        <is>
          <t>P015</t>
        </is>
      </c>
      <c r="D9505" s="159" t="n">
        <v>7589</v>
      </c>
      <c r="E9505" s="160" t="n">
        <v>37485.54</v>
      </c>
      <c r="F9505" s="160" t="n">
        <v>12575.11</v>
      </c>
    </row>
    <row r="9506">
      <c r="A9506" s="104" t="inlineStr">
        <is>
          <t>2025/26</t>
        </is>
      </c>
      <c r="B9506" s="104" t="inlineStr">
        <is>
          <t>HC-109</t>
        </is>
      </c>
      <c r="C9506" s="104" t="inlineStr">
        <is>
          <t>P016</t>
        </is>
      </c>
      <c r="D9506" s="159" t="n">
        <v>4277</v>
      </c>
      <c r="E9506" s="160" t="n">
        <v>27632.47</v>
      </c>
      <c r="F9506" s="160" t="n">
        <v>8671.129999999999</v>
      </c>
    </row>
    <row r="9507">
      <c r="A9507" s="104" t="inlineStr">
        <is>
          <t>2025/26</t>
        </is>
      </c>
      <c r="B9507" s="104" t="inlineStr">
        <is>
          <t>HC-109</t>
        </is>
      </c>
      <c r="C9507" s="104" t="inlineStr">
        <is>
          <t>P017</t>
        </is>
      </c>
      <c r="D9507" s="159" t="n">
        <v>3738</v>
      </c>
      <c r="E9507" s="160" t="n">
        <v>26626.03</v>
      </c>
      <c r="F9507" s="160" t="n">
        <v>9221.549999999999</v>
      </c>
    </row>
    <row r="9508">
      <c r="A9508" s="104" t="inlineStr">
        <is>
          <t>2025/26</t>
        </is>
      </c>
      <c r="B9508" s="104" t="inlineStr">
        <is>
          <t>HC-109</t>
        </is>
      </c>
      <c r="C9508" s="104" t="inlineStr">
        <is>
          <t>P018</t>
        </is>
      </c>
      <c r="D9508" s="159" t="n">
        <v>8803</v>
      </c>
      <c r="E9508" s="160" t="n">
        <v>24245.66</v>
      </c>
      <c r="F9508" s="160" t="n">
        <v>5248.84</v>
      </c>
    </row>
    <row r="9509">
      <c r="A9509" s="104" t="inlineStr">
        <is>
          <t>2025/26</t>
        </is>
      </c>
      <c r="B9509" s="104" t="inlineStr">
        <is>
          <t>HC-109</t>
        </is>
      </c>
      <c r="C9509" s="104" t="inlineStr">
        <is>
          <t>P019</t>
        </is>
      </c>
      <c r="D9509" s="159" t="n">
        <v>10777</v>
      </c>
      <c r="E9509" s="160" t="n">
        <v>28669.44</v>
      </c>
      <c r="F9509" s="160" t="n">
        <v>7444.71</v>
      </c>
    </row>
    <row r="9510">
      <c r="A9510" s="104" t="inlineStr">
        <is>
          <t>2025/26</t>
        </is>
      </c>
      <c r="B9510" s="104" t="inlineStr">
        <is>
          <t>HC-109</t>
        </is>
      </c>
      <c r="C9510" s="104" t="inlineStr">
        <is>
          <t>P020</t>
        </is>
      </c>
      <c r="D9510" s="159" t="n">
        <v>6984</v>
      </c>
      <c r="E9510" s="160" t="n">
        <v>18571.99</v>
      </c>
      <c r="F9510" s="160" t="n">
        <v>4823.73</v>
      </c>
    </row>
    <row r="9511">
      <c r="A9511" s="104" t="inlineStr">
        <is>
          <t>2025/26</t>
        </is>
      </c>
      <c r="B9511" s="104" t="inlineStr">
        <is>
          <t>HC-109</t>
        </is>
      </c>
      <c r="C9511" s="104" t="inlineStr">
        <is>
          <t>P021</t>
        </is>
      </c>
      <c r="D9511" s="159" t="n">
        <v>10903</v>
      </c>
      <c r="E9511" s="160" t="n">
        <v>37290.8</v>
      </c>
      <c r="F9511" s="160" t="n">
        <v>10491.37</v>
      </c>
    </row>
    <row r="9512">
      <c r="A9512" s="104" t="inlineStr">
        <is>
          <t>2025/26</t>
        </is>
      </c>
      <c r="B9512" s="104" t="inlineStr">
        <is>
          <t>HC-109</t>
        </is>
      </c>
      <c r="C9512" s="104" t="inlineStr">
        <is>
          <t>P022</t>
        </is>
      </c>
      <c r="D9512" s="159" t="n">
        <v>9920</v>
      </c>
      <c r="E9512" s="160" t="n">
        <v>32049.07</v>
      </c>
      <c r="F9512" s="160" t="n">
        <v>8669.549999999999</v>
      </c>
    </row>
    <row r="9513">
      <c r="A9513" s="104" t="inlineStr">
        <is>
          <t>2025/26</t>
        </is>
      </c>
      <c r="B9513" s="104" t="inlineStr">
        <is>
          <t>HC-109</t>
        </is>
      </c>
      <c r="C9513" s="104" t="inlineStr">
        <is>
          <t>P023</t>
        </is>
      </c>
      <c r="D9513" s="159" t="n">
        <v>10886</v>
      </c>
      <c r="E9513" s="160" t="n">
        <v>22752.84</v>
      </c>
      <c r="F9513" s="160" t="n">
        <v>4432.13</v>
      </c>
    </row>
    <row r="9514">
      <c r="A9514" s="104" t="inlineStr">
        <is>
          <t>2025/26</t>
        </is>
      </c>
      <c r="B9514" s="104" t="inlineStr">
        <is>
          <t>HC-109</t>
        </is>
      </c>
      <c r="C9514" s="104" t="inlineStr">
        <is>
          <t>P024</t>
        </is>
      </c>
      <c r="D9514" s="159" t="n">
        <v>11848</v>
      </c>
      <c r="E9514" s="160" t="n">
        <v>27010.38</v>
      </c>
      <c r="F9514" s="160" t="n">
        <v>5554.1</v>
      </c>
    </row>
    <row r="9515">
      <c r="A9515" s="104" t="inlineStr">
        <is>
          <t>2025/26</t>
        </is>
      </c>
      <c r="B9515" s="104" t="inlineStr">
        <is>
          <t>HC-109</t>
        </is>
      </c>
      <c r="C9515" s="104" t="inlineStr">
        <is>
          <t>P025</t>
        </is>
      </c>
      <c r="D9515" s="159" t="n">
        <v>9420</v>
      </c>
      <c r="E9515" s="160" t="n">
        <v>37586.45</v>
      </c>
      <c r="F9515" s="160" t="n">
        <v>13828.15</v>
      </c>
    </row>
    <row r="9516">
      <c r="A9516" s="104" t="inlineStr">
        <is>
          <t>2025/26</t>
        </is>
      </c>
      <c r="B9516" s="104" t="inlineStr">
        <is>
          <t>HC-109</t>
        </is>
      </c>
      <c r="C9516" s="104" t="inlineStr">
        <is>
          <t>P026</t>
        </is>
      </c>
      <c r="D9516" s="159" t="n">
        <v>5952</v>
      </c>
      <c r="E9516" s="160" t="n">
        <v>27712.4</v>
      </c>
      <c r="F9516" s="160" t="n">
        <v>8997.809999999999</v>
      </c>
    </row>
    <row r="9517">
      <c r="A9517" s="104" t="inlineStr">
        <is>
          <t>2025/26</t>
        </is>
      </c>
      <c r="B9517" s="104" t="inlineStr">
        <is>
          <t>HC-109</t>
        </is>
      </c>
      <c r="C9517" s="104" t="inlineStr">
        <is>
          <t>P027</t>
        </is>
      </c>
      <c r="D9517" s="159" t="n">
        <v>4863</v>
      </c>
      <c r="E9517" s="160" t="n">
        <v>22637.5</v>
      </c>
      <c r="F9517" s="160" t="n">
        <v>7348.76</v>
      </c>
    </row>
    <row r="9518">
      <c r="A9518" s="104" t="inlineStr">
        <is>
          <t>2025/26</t>
        </is>
      </c>
      <c r="B9518" s="104" t="inlineStr">
        <is>
          <t>HC-109</t>
        </is>
      </c>
      <c r="C9518" s="104" t="inlineStr">
        <is>
          <t>P028</t>
        </is>
      </c>
      <c r="D9518" s="159" t="n">
        <v>6968</v>
      </c>
      <c r="E9518" s="160" t="n">
        <v>34418.33</v>
      </c>
      <c r="F9518" s="160" t="n">
        <v>11919.58</v>
      </c>
    </row>
    <row r="9519">
      <c r="A9519" s="104" t="inlineStr">
        <is>
          <t>2025/26</t>
        </is>
      </c>
      <c r="B9519" s="104" t="inlineStr">
        <is>
          <t>HC-109</t>
        </is>
      </c>
      <c r="C9519" s="104" t="inlineStr">
        <is>
          <t>P029</t>
        </is>
      </c>
      <c r="D9519" s="159" t="n">
        <v>16438</v>
      </c>
      <c r="E9519" s="160" t="n">
        <v>32794.65</v>
      </c>
      <c r="F9519" s="160" t="n">
        <v>4969.97</v>
      </c>
    </row>
    <row r="9520">
      <c r="A9520" s="104" t="inlineStr">
        <is>
          <t>2025/26</t>
        </is>
      </c>
      <c r="B9520" s="104" t="inlineStr">
        <is>
          <t>HC-109</t>
        </is>
      </c>
      <c r="C9520" s="104" t="inlineStr">
        <is>
          <t>P030</t>
        </is>
      </c>
      <c r="D9520" s="159" t="n">
        <v>9570</v>
      </c>
      <c r="E9520" s="160" t="n">
        <v>30001.89</v>
      </c>
      <c r="F9520" s="160" t="n">
        <v>5844.9</v>
      </c>
    </row>
    <row r="9521">
      <c r="A9521" s="104" t="inlineStr">
        <is>
          <t>2025/26</t>
        </is>
      </c>
      <c r="B9521" s="104" t="inlineStr">
        <is>
          <t>HC-109</t>
        </is>
      </c>
      <c r="C9521" s="104" t="inlineStr">
        <is>
          <t>P031</t>
        </is>
      </c>
      <c r="D9521" s="159" t="n">
        <v>4052</v>
      </c>
      <c r="E9521" s="160" t="n">
        <v>21176.63</v>
      </c>
      <c r="F9521" s="160" t="n">
        <v>6416.34</v>
      </c>
    </row>
    <row r="9522">
      <c r="A9522" s="104" t="inlineStr">
        <is>
          <t>2025/26</t>
        </is>
      </c>
      <c r="B9522" s="104" t="inlineStr">
        <is>
          <t>HC-109</t>
        </is>
      </c>
      <c r="C9522" s="104" t="inlineStr">
        <is>
          <t>P032</t>
        </is>
      </c>
      <c r="D9522" s="159" t="n">
        <v>5106</v>
      </c>
      <c r="E9522" s="160" t="n">
        <v>12609.39</v>
      </c>
      <c r="F9522" s="160" t="n">
        <v>2866.03</v>
      </c>
    </row>
    <row r="9523">
      <c r="A9523" s="104" t="inlineStr">
        <is>
          <t>2025/26</t>
        </is>
      </c>
      <c r="B9523" s="104" t="inlineStr">
        <is>
          <t>HC-109</t>
        </is>
      </c>
      <c r="C9523" s="104" t="inlineStr">
        <is>
          <t>P033</t>
        </is>
      </c>
      <c r="D9523" s="159" t="n">
        <v>3620</v>
      </c>
      <c r="E9523" s="160" t="n">
        <v>11691.78</v>
      </c>
      <c r="F9523" s="160" t="n">
        <v>3036.69</v>
      </c>
    </row>
    <row r="9524">
      <c r="A9524" s="104" t="inlineStr">
        <is>
          <t>2025/26</t>
        </is>
      </c>
      <c r="B9524" s="104" t="inlineStr">
        <is>
          <t>HC-109</t>
        </is>
      </c>
      <c r="C9524" s="104" t="inlineStr">
        <is>
          <t>P034</t>
        </is>
      </c>
      <c r="D9524" s="159" t="n">
        <v>2467</v>
      </c>
      <c r="E9524" s="160" t="n">
        <v>10784.42</v>
      </c>
      <c r="F9524" s="160" t="n">
        <v>3383.94</v>
      </c>
    </row>
    <row r="9525">
      <c r="A9525" s="104" t="inlineStr">
        <is>
          <t>2025/26</t>
        </is>
      </c>
      <c r="B9525" s="104" t="inlineStr">
        <is>
          <t>HC-109</t>
        </is>
      </c>
      <c r="C9525" s="104" t="inlineStr">
        <is>
          <t>P035</t>
        </is>
      </c>
      <c r="D9525" s="159" t="n">
        <v>3233</v>
      </c>
      <c r="E9525" s="160" t="n">
        <v>11979.81</v>
      </c>
      <c r="F9525" s="160" t="n">
        <v>3370.66</v>
      </c>
    </row>
    <row r="9526">
      <c r="A9526" s="104" t="inlineStr">
        <is>
          <t>2025/26</t>
        </is>
      </c>
      <c r="B9526" s="104" t="inlineStr">
        <is>
          <t>HC-109</t>
        </is>
      </c>
      <c r="C9526" s="104" t="inlineStr">
        <is>
          <t>P036</t>
        </is>
      </c>
      <c r="D9526" s="159" t="n">
        <v>2661</v>
      </c>
      <c r="E9526" s="160" t="n">
        <v>10617.69</v>
      </c>
      <c r="F9526" s="160" t="n">
        <v>3103.09</v>
      </c>
    </row>
    <row r="9527">
      <c r="A9527" s="104" t="inlineStr">
        <is>
          <t>2025/26</t>
        </is>
      </c>
      <c r="B9527" s="104" t="inlineStr">
        <is>
          <t>HC-109</t>
        </is>
      </c>
      <c r="C9527" s="104" t="inlineStr">
        <is>
          <t>P037</t>
        </is>
      </c>
      <c r="D9527" s="159" t="n">
        <v>3790</v>
      </c>
      <c r="E9527" s="160" t="n">
        <v>13681.81</v>
      </c>
      <c r="F9527" s="160" t="n">
        <v>4588.95</v>
      </c>
    </row>
    <row r="9528">
      <c r="A9528" s="104" t="inlineStr">
        <is>
          <t>2025/26</t>
        </is>
      </c>
      <c r="B9528" s="104" t="inlineStr">
        <is>
          <t>HC-109</t>
        </is>
      </c>
      <c r="C9528" s="104" t="inlineStr">
        <is>
          <t>P038</t>
        </is>
      </c>
      <c r="D9528" s="159" t="n">
        <v>1850</v>
      </c>
      <c r="E9528" s="160" t="n">
        <v>12133.84</v>
      </c>
      <c r="F9528" s="160" t="n">
        <v>3939.66</v>
      </c>
    </row>
    <row r="9529">
      <c r="A9529" s="104" t="inlineStr">
        <is>
          <t>2025/26</t>
        </is>
      </c>
      <c r="B9529" s="104" t="inlineStr">
        <is>
          <t>HC-109</t>
        </is>
      </c>
      <c r="C9529" s="104" t="inlineStr">
        <is>
          <t>P039</t>
        </is>
      </c>
      <c r="D9529" s="159" t="n">
        <v>2076</v>
      </c>
      <c r="E9529" s="160" t="n">
        <v>13608.25</v>
      </c>
      <c r="F9529" s="160" t="n">
        <v>4564.97</v>
      </c>
    </row>
    <row r="9530">
      <c r="A9530" s="104" t="inlineStr">
        <is>
          <t>2025/26</t>
        </is>
      </c>
      <c r="B9530" s="104" t="inlineStr">
        <is>
          <t>HC-109</t>
        </is>
      </c>
      <c r="C9530" s="104" t="inlineStr">
        <is>
          <t>P040</t>
        </is>
      </c>
      <c r="D9530" s="159" t="n">
        <v>743</v>
      </c>
      <c r="E9530" s="160" t="n">
        <v>5924.17</v>
      </c>
      <c r="F9530" s="160" t="n">
        <v>1919.83</v>
      </c>
    </row>
    <row r="9531">
      <c r="A9531" s="104" t="inlineStr">
        <is>
          <t>2025/26</t>
        </is>
      </c>
      <c r="B9531" s="104" t="inlineStr">
        <is>
          <t>HC-109</t>
        </is>
      </c>
      <c r="C9531" s="104" t="inlineStr">
        <is>
          <t>P041</t>
        </is>
      </c>
      <c r="D9531" s="159" t="n">
        <v>397</v>
      </c>
      <c r="E9531" s="160" t="n">
        <v>4490.96</v>
      </c>
      <c r="F9531" s="160" t="n">
        <v>1751.27</v>
      </c>
    </row>
    <row r="9532">
      <c r="A9532" s="104" t="inlineStr">
        <is>
          <t>2025/26</t>
        </is>
      </c>
      <c r="B9532" s="104" t="inlineStr">
        <is>
          <t>HC-109</t>
        </is>
      </c>
      <c r="C9532" s="104" t="inlineStr">
        <is>
          <t>P042</t>
        </is>
      </c>
      <c r="D9532" s="159" t="n">
        <v>687</v>
      </c>
      <c r="E9532" s="160" t="n">
        <v>2874.18</v>
      </c>
      <c r="F9532" s="160" t="n">
        <v>716.15</v>
      </c>
    </row>
    <row r="9533">
      <c r="A9533" s="104" t="inlineStr">
        <is>
          <t>2025/26</t>
        </is>
      </c>
      <c r="B9533" s="104" t="inlineStr">
        <is>
          <t>HC-110</t>
        </is>
      </c>
      <c r="C9533" s="104" t="inlineStr">
        <is>
          <t>P001</t>
        </is>
      </c>
      <c r="D9533" s="159" t="n">
        <v>3331</v>
      </c>
      <c r="E9533" s="160" t="n">
        <v>31314.55</v>
      </c>
      <c r="F9533" s="160" t="n">
        <v>11164.04</v>
      </c>
    </row>
    <row r="9534">
      <c r="A9534" s="104" t="inlineStr">
        <is>
          <t>2025/26</t>
        </is>
      </c>
      <c r="B9534" s="104" t="inlineStr">
        <is>
          <t>HC-110</t>
        </is>
      </c>
      <c r="C9534" s="104" t="inlineStr">
        <is>
          <t>P002</t>
        </is>
      </c>
      <c r="D9534" s="159" t="n">
        <v>5037</v>
      </c>
      <c r="E9534" s="160" t="n">
        <v>55004.89</v>
      </c>
      <c r="F9534" s="160" t="n">
        <v>20798.54</v>
      </c>
    </row>
    <row r="9535">
      <c r="A9535" s="104" t="inlineStr">
        <is>
          <t>2025/26</t>
        </is>
      </c>
      <c r="B9535" s="104" t="inlineStr">
        <is>
          <t>HC-110</t>
        </is>
      </c>
      <c r="C9535" s="104" t="inlineStr">
        <is>
          <t>P003</t>
        </is>
      </c>
      <c r="D9535" s="159" t="n">
        <v>6802</v>
      </c>
      <c r="E9535" s="160" t="n">
        <v>47823.66</v>
      </c>
      <c r="F9535" s="160" t="n">
        <v>16017.21</v>
      </c>
    </row>
    <row r="9536">
      <c r="A9536" s="104" t="inlineStr">
        <is>
          <t>2025/26</t>
        </is>
      </c>
      <c r="B9536" s="104" t="inlineStr">
        <is>
          <t>HC-110</t>
        </is>
      </c>
      <c r="C9536" s="104" t="inlineStr">
        <is>
          <t>P004</t>
        </is>
      </c>
      <c r="D9536" s="159" t="n">
        <v>2858</v>
      </c>
      <c r="E9536" s="160" t="n">
        <v>23348.82</v>
      </c>
      <c r="F9536" s="160" t="n">
        <v>7569.65</v>
      </c>
    </row>
    <row r="9537">
      <c r="A9537" s="104" t="inlineStr">
        <is>
          <t>2025/26</t>
        </is>
      </c>
      <c r="B9537" s="104" t="inlineStr">
        <is>
          <t>HC-110</t>
        </is>
      </c>
      <c r="C9537" s="104" t="inlineStr">
        <is>
          <t>P005</t>
        </is>
      </c>
      <c r="D9537" s="159" t="n">
        <v>6666</v>
      </c>
      <c r="E9537" s="160" t="n">
        <v>51946.04</v>
      </c>
      <c r="F9537" s="160" t="n">
        <v>16279.05</v>
      </c>
    </row>
    <row r="9538">
      <c r="A9538" s="104" t="inlineStr">
        <is>
          <t>2025/26</t>
        </is>
      </c>
      <c r="B9538" s="104" t="inlineStr">
        <is>
          <t>HC-110</t>
        </is>
      </c>
      <c r="C9538" s="104" t="inlineStr">
        <is>
          <t>P006</t>
        </is>
      </c>
      <c r="D9538" s="159" t="n">
        <v>6094</v>
      </c>
      <c r="E9538" s="160" t="n">
        <v>51533.25</v>
      </c>
      <c r="F9538" s="160" t="n">
        <v>15036.44</v>
      </c>
    </row>
    <row r="9539">
      <c r="A9539" s="104" t="inlineStr">
        <is>
          <t>2025/26</t>
        </is>
      </c>
      <c r="B9539" s="104" t="inlineStr">
        <is>
          <t>HC-110</t>
        </is>
      </c>
      <c r="C9539" s="104" t="inlineStr">
        <is>
          <t>P007</t>
        </is>
      </c>
      <c r="D9539" s="159" t="n">
        <v>6026</v>
      </c>
      <c r="E9539" s="160" t="n">
        <v>47505.24</v>
      </c>
      <c r="F9539" s="160" t="n">
        <v>12831.39</v>
      </c>
    </row>
    <row r="9540">
      <c r="A9540" s="104" t="inlineStr">
        <is>
          <t>2025/26</t>
        </is>
      </c>
      <c r="B9540" s="104" t="inlineStr">
        <is>
          <t>HC-110</t>
        </is>
      </c>
      <c r="C9540" s="104" t="inlineStr">
        <is>
          <t>P008</t>
        </is>
      </c>
      <c r="D9540" s="159" t="n">
        <v>4972</v>
      </c>
      <c r="E9540" s="160" t="n">
        <v>38257.42</v>
      </c>
      <c r="F9540" s="160" t="n">
        <v>14054.32</v>
      </c>
    </row>
    <row r="9541">
      <c r="A9541" s="104" t="inlineStr">
        <is>
          <t>2025/26</t>
        </is>
      </c>
      <c r="B9541" s="104" t="inlineStr">
        <is>
          <t>HC-110</t>
        </is>
      </c>
      <c r="C9541" s="104" t="inlineStr">
        <is>
          <t>P009</t>
        </is>
      </c>
      <c r="D9541" s="159" t="n">
        <v>171</v>
      </c>
      <c r="E9541" s="160" t="n">
        <v>2256.58</v>
      </c>
      <c r="F9541" s="160" t="n">
        <v>915.65</v>
      </c>
    </row>
    <row r="9542">
      <c r="A9542" s="104" t="inlineStr">
        <is>
          <t>2025/26</t>
        </is>
      </c>
      <c r="B9542" s="104" t="inlineStr">
        <is>
          <t>HC-110</t>
        </is>
      </c>
      <c r="C9542" s="104" t="inlineStr">
        <is>
          <t>P010</t>
        </is>
      </c>
      <c r="D9542" s="159" t="n">
        <v>6412</v>
      </c>
      <c r="E9542" s="160" t="n">
        <v>39597.24</v>
      </c>
      <c r="F9542" s="160" t="n">
        <v>12837.81</v>
      </c>
    </row>
    <row r="9543">
      <c r="A9543" s="104" t="inlineStr">
        <is>
          <t>2025/26</t>
        </is>
      </c>
      <c r="B9543" s="104" t="inlineStr">
        <is>
          <t>HC-110</t>
        </is>
      </c>
      <c r="C9543" s="104" t="inlineStr">
        <is>
          <t>P011</t>
        </is>
      </c>
      <c r="D9543" s="159" t="n">
        <v>6079</v>
      </c>
      <c r="E9543" s="160" t="n">
        <v>18477.16</v>
      </c>
      <c r="F9543" s="160" t="n">
        <v>4393.05</v>
      </c>
    </row>
    <row r="9544">
      <c r="A9544" s="104" t="inlineStr">
        <is>
          <t>2025/26</t>
        </is>
      </c>
      <c r="B9544" s="104" t="inlineStr">
        <is>
          <t>HC-110</t>
        </is>
      </c>
      <c r="C9544" s="104" t="inlineStr">
        <is>
          <t>P012</t>
        </is>
      </c>
      <c r="D9544" s="159" t="n">
        <v>6542</v>
      </c>
      <c r="E9544" s="160" t="n">
        <v>25479.87</v>
      </c>
      <c r="F9544" s="160" t="n">
        <v>7710.25</v>
      </c>
    </row>
    <row r="9545">
      <c r="A9545" s="104" t="inlineStr">
        <is>
          <t>2025/26</t>
        </is>
      </c>
      <c r="B9545" s="104" t="inlineStr">
        <is>
          <t>HC-110</t>
        </is>
      </c>
      <c r="C9545" s="104" t="inlineStr">
        <is>
          <t>P013</t>
        </is>
      </c>
      <c r="D9545" s="159" t="n">
        <v>6844</v>
      </c>
      <c r="E9545" s="160" t="n">
        <v>24697.88</v>
      </c>
      <c r="F9545" s="160" t="n">
        <v>6405.07</v>
      </c>
    </row>
    <row r="9546">
      <c r="A9546" s="104" t="inlineStr">
        <is>
          <t>2025/26</t>
        </is>
      </c>
      <c r="B9546" s="104" t="inlineStr">
        <is>
          <t>HC-110</t>
        </is>
      </c>
      <c r="C9546" s="104" t="inlineStr">
        <is>
          <t>P014</t>
        </is>
      </c>
      <c r="D9546" s="159" t="n">
        <v>7515</v>
      </c>
      <c r="E9546" s="160" t="n">
        <v>30698.67</v>
      </c>
      <c r="F9546" s="160" t="n">
        <v>8624.450000000001</v>
      </c>
    </row>
    <row r="9547">
      <c r="A9547" s="104" t="inlineStr">
        <is>
          <t>2025/26</t>
        </is>
      </c>
      <c r="B9547" s="104" t="inlineStr">
        <is>
          <t>HC-110</t>
        </is>
      </c>
      <c r="C9547" s="104" t="inlineStr">
        <is>
          <t>P015</t>
        </is>
      </c>
      <c r="D9547" s="159" t="n">
        <v>5100</v>
      </c>
      <c r="E9547" s="160" t="n">
        <v>25206.6</v>
      </c>
      <c r="F9547" s="160" t="n">
        <v>8443.639999999999</v>
      </c>
    </row>
    <row r="9548">
      <c r="A9548" s="104" t="inlineStr">
        <is>
          <t>2025/26</t>
        </is>
      </c>
      <c r="B9548" s="104" t="inlineStr">
        <is>
          <t>HC-110</t>
        </is>
      </c>
      <c r="C9548" s="104" t="inlineStr">
        <is>
          <t>P016</t>
        </is>
      </c>
      <c r="D9548" s="159" t="n">
        <v>2748</v>
      </c>
      <c r="E9548" s="160" t="n">
        <v>17746.8</v>
      </c>
      <c r="F9548" s="160" t="n">
        <v>5561.08</v>
      </c>
    </row>
    <row r="9549">
      <c r="A9549" s="104" t="inlineStr">
        <is>
          <t>2025/26</t>
        </is>
      </c>
      <c r="B9549" s="104" t="inlineStr">
        <is>
          <t>HC-110</t>
        </is>
      </c>
      <c r="C9549" s="104" t="inlineStr">
        <is>
          <t>P017</t>
        </is>
      </c>
      <c r="D9549" s="159" t="n">
        <v>2581</v>
      </c>
      <c r="E9549" s="160" t="n">
        <v>18382.36</v>
      </c>
      <c r="F9549" s="160" t="n">
        <v>6355.7</v>
      </c>
    </row>
    <row r="9550">
      <c r="A9550" s="104" t="inlineStr">
        <is>
          <t>2025/26</t>
        </is>
      </c>
      <c r="B9550" s="104" t="inlineStr">
        <is>
          <t>HC-110</t>
        </is>
      </c>
      <c r="C9550" s="104" t="inlineStr">
        <is>
          <t>P018</t>
        </is>
      </c>
      <c r="D9550" s="159" t="n">
        <v>6075</v>
      </c>
      <c r="E9550" s="160" t="n">
        <v>16735.81</v>
      </c>
      <c r="F9550" s="160" t="n">
        <v>3616.97</v>
      </c>
    </row>
    <row r="9551">
      <c r="A9551" s="104" t="inlineStr">
        <is>
          <t>2025/26</t>
        </is>
      </c>
      <c r="B9551" s="104" t="inlineStr">
        <is>
          <t>HC-110</t>
        </is>
      </c>
      <c r="C9551" s="104" t="inlineStr">
        <is>
          <t>P019</t>
        </is>
      </c>
      <c r="D9551" s="159" t="n">
        <v>7372</v>
      </c>
      <c r="E9551" s="160" t="n">
        <v>19608.29</v>
      </c>
      <c r="F9551" s="160" t="n">
        <v>5084.36</v>
      </c>
    </row>
    <row r="9552">
      <c r="A9552" s="104" t="inlineStr">
        <is>
          <t>2025/26</t>
        </is>
      </c>
      <c r="B9552" s="104" t="inlineStr">
        <is>
          <t>HC-110</t>
        </is>
      </c>
      <c r="C9552" s="104" t="inlineStr">
        <is>
          <t>P020</t>
        </is>
      </c>
      <c r="D9552" s="159" t="n">
        <v>5007</v>
      </c>
      <c r="E9552" s="160" t="n">
        <v>13317.16</v>
      </c>
      <c r="F9552" s="160" t="n">
        <v>3454.12</v>
      </c>
    </row>
    <row r="9553">
      <c r="A9553" s="104" t="inlineStr">
        <is>
          <t>2025/26</t>
        </is>
      </c>
      <c r="B9553" s="104" t="inlineStr">
        <is>
          <t>HC-110</t>
        </is>
      </c>
      <c r="C9553" s="104" t="inlineStr">
        <is>
          <t>P021</t>
        </is>
      </c>
      <c r="D9553" s="159" t="n">
        <v>7893</v>
      </c>
      <c r="E9553" s="160" t="n">
        <v>26988.84</v>
      </c>
      <c r="F9553" s="160" t="n">
        <v>7583.11</v>
      </c>
    </row>
    <row r="9554">
      <c r="A9554" s="104" t="inlineStr">
        <is>
          <t>2025/26</t>
        </is>
      </c>
      <c r="B9554" s="104" t="inlineStr">
        <is>
          <t>HC-110</t>
        </is>
      </c>
      <c r="C9554" s="104" t="inlineStr">
        <is>
          <t>P022</t>
        </is>
      </c>
      <c r="D9554" s="159" t="n">
        <v>6326</v>
      </c>
      <c r="E9554" s="160" t="n">
        <v>20433.81</v>
      </c>
      <c r="F9554" s="160" t="n">
        <v>5520.21</v>
      </c>
    </row>
    <row r="9555">
      <c r="A9555" s="104" t="inlineStr">
        <is>
          <t>2025/26</t>
        </is>
      </c>
      <c r="B9555" s="104" t="inlineStr">
        <is>
          <t>HC-110</t>
        </is>
      </c>
      <c r="C9555" s="104" t="inlineStr">
        <is>
          <t>P023</t>
        </is>
      </c>
      <c r="D9555" s="159" t="n">
        <v>7295</v>
      </c>
      <c r="E9555" s="160" t="n">
        <v>15248.19</v>
      </c>
      <c r="F9555" s="160" t="n">
        <v>2964.87</v>
      </c>
    </row>
    <row r="9556">
      <c r="A9556" s="104" t="inlineStr">
        <is>
          <t>2025/26</t>
        </is>
      </c>
      <c r="B9556" s="104" t="inlineStr">
        <is>
          <t>HC-110</t>
        </is>
      </c>
      <c r="C9556" s="104" t="inlineStr">
        <is>
          <t>P024</t>
        </is>
      </c>
      <c r="D9556" s="159" t="n">
        <v>8144</v>
      </c>
      <c r="E9556" s="160" t="n">
        <v>18571.03</v>
      </c>
      <c r="F9556" s="160" t="n">
        <v>3812.8</v>
      </c>
    </row>
    <row r="9557">
      <c r="A9557" s="104" t="inlineStr">
        <is>
          <t>2025/26</t>
        </is>
      </c>
      <c r="B9557" s="104" t="inlineStr">
        <is>
          <t>HC-110</t>
        </is>
      </c>
      <c r="C9557" s="104" t="inlineStr">
        <is>
          <t>P025</t>
        </is>
      </c>
      <c r="D9557" s="159" t="n">
        <v>6461</v>
      </c>
      <c r="E9557" s="160" t="n">
        <v>25779.49</v>
      </c>
      <c r="F9557" s="160" t="n">
        <v>9470.52</v>
      </c>
    </row>
    <row r="9558">
      <c r="A9558" s="104" t="inlineStr">
        <is>
          <t>2025/26</t>
        </is>
      </c>
      <c r="B9558" s="104" t="inlineStr">
        <is>
          <t>HC-110</t>
        </is>
      </c>
      <c r="C9558" s="104" t="inlineStr">
        <is>
          <t>P026</t>
        </is>
      </c>
      <c r="D9558" s="159" t="n">
        <v>4074</v>
      </c>
      <c r="E9558" s="160" t="n">
        <v>18970.72</v>
      </c>
      <c r="F9558" s="160" t="n">
        <v>6148.36</v>
      </c>
    </row>
    <row r="9559">
      <c r="A9559" s="104" t="inlineStr">
        <is>
          <t>2025/26</t>
        </is>
      </c>
      <c r="B9559" s="104" t="inlineStr">
        <is>
          <t>HC-110</t>
        </is>
      </c>
      <c r="C9559" s="104" t="inlineStr">
        <is>
          <t>P027</t>
        </is>
      </c>
      <c r="D9559" s="159" t="n">
        <v>3366</v>
      </c>
      <c r="E9559" s="160" t="n">
        <v>15665.49</v>
      </c>
      <c r="F9559" s="160" t="n">
        <v>5078.05</v>
      </c>
    </row>
    <row r="9560">
      <c r="A9560" s="104" t="inlineStr">
        <is>
          <t>2025/26</t>
        </is>
      </c>
      <c r="B9560" s="104" t="inlineStr">
        <is>
          <t>HC-110</t>
        </is>
      </c>
      <c r="C9560" s="104" t="inlineStr">
        <is>
          <t>P028</t>
        </is>
      </c>
      <c r="D9560" s="159" t="n">
        <v>4681</v>
      </c>
      <c r="E9560" s="160" t="n">
        <v>23119.08</v>
      </c>
      <c r="F9560" s="160" t="n">
        <v>7994.4</v>
      </c>
    </row>
    <row r="9561">
      <c r="A9561" s="104" t="inlineStr">
        <is>
          <t>2025/26</t>
        </is>
      </c>
      <c r="B9561" s="104" t="inlineStr">
        <is>
          <t>HC-110</t>
        </is>
      </c>
      <c r="C9561" s="104" t="inlineStr">
        <is>
          <t>P029</t>
        </is>
      </c>
      <c r="D9561" s="159" t="n">
        <v>11078</v>
      </c>
      <c r="E9561" s="160" t="n">
        <v>22103.26</v>
      </c>
      <c r="F9561" s="160" t="n">
        <v>3344.6</v>
      </c>
    </row>
    <row r="9562">
      <c r="A9562" s="104" t="inlineStr">
        <is>
          <t>2025/26</t>
        </is>
      </c>
      <c r="B9562" s="104" t="inlineStr">
        <is>
          <t>HC-110</t>
        </is>
      </c>
      <c r="C9562" s="104" t="inlineStr">
        <is>
          <t>P030</t>
        </is>
      </c>
      <c r="D9562" s="159" t="n">
        <v>6468</v>
      </c>
      <c r="E9562" s="160" t="n">
        <v>20277.22</v>
      </c>
      <c r="F9562" s="160" t="n">
        <v>3943.59</v>
      </c>
    </row>
    <row r="9563">
      <c r="A9563" s="104" t="inlineStr">
        <is>
          <t>2025/26</t>
        </is>
      </c>
      <c r="B9563" s="104" t="inlineStr">
        <is>
          <t>HC-110</t>
        </is>
      </c>
      <c r="C9563" s="104" t="inlineStr">
        <is>
          <t>P031</t>
        </is>
      </c>
      <c r="D9563" s="159" t="n">
        <v>2891</v>
      </c>
      <c r="E9563" s="160" t="n">
        <v>15102.15</v>
      </c>
      <c r="F9563" s="160" t="n">
        <v>4568.74</v>
      </c>
    </row>
    <row r="9564">
      <c r="A9564" s="104" t="inlineStr">
        <is>
          <t>2025/26</t>
        </is>
      </c>
      <c r="B9564" s="104" t="inlineStr">
        <is>
          <t>HC-110</t>
        </is>
      </c>
      <c r="C9564" s="104" t="inlineStr">
        <is>
          <t>P032</t>
        </is>
      </c>
      <c r="D9564" s="159" t="n">
        <v>3586</v>
      </c>
      <c r="E9564" s="160" t="n">
        <v>8857.190000000001</v>
      </c>
      <c r="F9564" s="160" t="n">
        <v>2009.68</v>
      </c>
    </row>
    <row r="9565">
      <c r="A9565" s="104" t="inlineStr">
        <is>
          <t>2025/26</t>
        </is>
      </c>
      <c r="B9565" s="104" t="inlineStr">
        <is>
          <t>HC-110</t>
        </is>
      </c>
      <c r="C9565" s="104" t="inlineStr">
        <is>
          <t>P033</t>
        </is>
      </c>
      <c r="D9565" s="159" t="n">
        <v>2412</v>
      </c>
      <c r="E9565" s="160" t="n">
        <v>7795.8</v>
      </c>
      <c r="F9565" s="160" t="n">
        <v>2021.6</v>
      </c>
    </row>
    <row r="9566">
      <c r="A9566" s="104" t="inlineStr">
        <is>
          <t>2025/26</t>
        </is>
      </c>
      <c r="B9566" s="104" t="inlineStr">
        <is>
          <t>HC-110</t>
        </is>
      </c>
      <c r="C9566" s="104" t="inlineStr">
        <is>
          <t>P034</t>
        </is>
      </c>
      <c r="D9566" s="159" t="n">
        <v>1733</v>
      </c>
      <c r="E9566" s="160" t="n">
        <v>7573.46</v>
      </c>
      <c r="F9566" s="160" t="n">
        <v>2372.56</v>
      </c>
    </row>
    <row r="9567">
      <c r="A9567" s="104" t="inlineStr">
        <is>
          <t>2025/26</t>
        </is>
      </c>
      <c r="B9567" s="104" t="inlineStr">
        <is>
          <t>HC-110</t>
        </is>
      </c>
      <c r="C9567" s="104" t="inlineStr">
        <is>
          <t>P035</t>
        </is>
      </c>
      <c r="D9567" s="159" t="n">
        <v>2160</v>
      </c>
      <c r="E9567" s="160" t="n">
        <v>8004.96</v>
      </c>
      <c r="F9567" s="160" t="n">
        <v>2249</v>
      </c>
    </row>
    <row r="9568">
      <c r="A9568" s="104" t="inlineStr">
        <is>
          <t>2025/26</t>
        </is>
      </c>
      <c r="B9568" s="104" t="inlineStr">
        <is>
          <t>HC-110</t>
        </is>
      </c>
      <c r="C9568" s="104" t="inlineStr">
        <is>
          <t>P036</t>
        </is>
      </c>
      <c r="D9568" s="159" t="n">
        <v>1863</v>
      </c>
      <c r="E9568" s="160" t="n">
        <v>7428.34</v>
      </c>
      <c r="F9568" s="160" t="n">
        <v>2167.33</v>
      </c>
    </row>
    <row r="9569">
      <c r="A9569" s="104" t="inlineStr">
        <is>
          <t>2025/26</t>
        </is>
      </c>
      <c r="B9569" s="104" t="inlineStr">
        <is>
          <t>HC-110</t>
        </is>
      </c>
      <c r="C9569" s="104" t="inlineStr">
        <is>
          <t>P037</t>
        </is>
      </c>
      <c r="D9569" s="159" t="n">
        <v>2607</v>
      </c>
      <c r="E9569" s="160" t="n">
        <v>9412.76</v>
      </c>
      <c r="F9569" s="160" t="n">
        <v>3153.51</v>
      </c>
    </row>
    <row r="9570">
      <c r="A9570" s="104" t="inlineStr">
        <is>
          <t>2025/26</t>
        </is>
      </c>
      <c r="B9570" s="104" t="inlineStr">
        <is>
          <t>HC-110</t>
        </is>
      </c>
      <c r="C9570" s="104" t="inlineStr">
        <is>
          <t>P038</t>
        </is>
      </c>
      <c r="D9570" s="159" t="n">
        <v>1318</v>
      </c>
      <c r="E9570" s="160" t="n">
        <v>8651.459999999999</v>
      </c>
      <c r="F9570" s="160" t="n">
        <v>2804.03</v>
      </c>
    </row>
    <row r="9571">
      <c r="A9571" s="104" t="inlineStr">
        <is>
          <t>2025/26</t>
        </is>
      </c>
      <c r="B9571" s="104" t="inlineStr">
        <is>
          <t>HC-110</t>
        </is>
      </c>
      <c r="C9571" s="104" t="inlineStr">
        <is>
          <t>P039</t>
        </is>
      </c>
      <c r="D9571" s="159" t="n">
        <v>1403</v>
      </c>
      <c r="E9571" s="160" t="n">
        <v>9198.190000000001</v>
      </c>
      <c r="F9571" s="160" t="n">
        <v>3080.72</v>
      </c>
    </row>
    <row r="9572">
      <c r="A9572" s="104" t="inlineStr">
        <is>
          <t>2025/26</t>
        </is>
      </c>
      <c r="B9572" s="104" t="inlineStr">
        <is>
          <t>HC-110</t>
        </is>
      </c>
      <c r="C9572" s="104" t="inlineStr">
        <is>
          <t>P040</t>
        </is>
      </c>
      <c r="D9572" s="159" t="n">
        <v>531</v>
      </c>
      <c r="E9572" s="160" t="n">
        <v>4245.03</v>
      </c>
      <c r="F9572" s="160" t="n">
        <v>1373.33</v>
      </c>
    </row>
    <row r="9573">
      <c r="A9573" s="104" t="inlineStr">
        <is>
          <t>2025/26</t>
        </is>
      </c>
      <c r="B9573" s="104" t="inlineStr">
        <is>
          <t>HC-110</t>
        </is>
      </c>
      <c r="C9573" s="104" t="inlineStr">
        <is>
          <t>P041</t>
        </is>
      </c>
      <c r="D9573" s="159" t="n">
        <v>265</v>
      </c>
      <c r="E9573" s="160" t="n">
        <v>2987.05</v>
      </c>
      <c r="F9573" s="160" t="n">
        <v>1163.88</v>
      </c>
    </row>
    <row r="9574">
      <c r="A9574" s="104" t="inlineStr">
        <is>
          <t>2025/26</t>
        </is>
      </c>
      <c r="B9574" s="104" t="inlineStr">
        <is>
          <t>HC-110</t>
        </is>
      </c>
      <c r="C9574" s="104" t="inlineStr">
        <is>
          <t>P042</t>
        </is>
      </c>
      <c r="D9574" s="159" t="n">
        <v>464</v>
      </c>
      <c r="E9574" s="160" t="n">
        <v>1941.04</v>
      </c>
      <c r="F9574" s="160" t="n">
        <v>483.28</v>
      </c>
    </row>
    <row r="9575">
      <c r="A9575" s="104" t="inlineStr">
        <is>
          <t>2025/26</t>
        </is>
      </c>
      <c r="B9575" s="104" t="inlineStr">
        <is>
          <t>HC-111</t>
        </is>
      </c>
      <c r="C9575" s="104" t="inlineStr">
        <is>
          <t>P001</t>
        </is>
      </c>
      <c r="D9575" s="159" t="n">
        <v>5656</v>
      </c>
      <c r="E9575" s="160" t="n">
        <v>53189.12</v>
      </c>
      <c r="F9575" s="160" t="n">
        <v>18975.14</v>
      </c>
    </row>
    <row r="9576">
      <c r="A9576" s="104" t="inlineStr">
        <is>
          <t>2025/26</t>
        </is>
      </c>
      <c r="B9576" s="104" t="inlineStr">
        <is>
          <t>HC-111</t>
        </is>
      </c>
      <c r="C9576" s="104" t="inlineStr">
        <is>
          <t>P002</t>
        </is>
      </c>
      <c r="D9576" s="159" t="n">
        <v>7901</v>
      </c>
      <c r="E9576" s="160" t="n">
        <v>86308.39999999999</v>
      </c>
      <c r="F9576" s="160" t="n">
        <v>32653.02</v>
      </c>
    </row>
    <row r="9577">
      <c r="A9577" s="104" t="inlineStr">
        <is>
          <t>2025/26</t>
        </is>
      </c>
      <c r="B9577" s="104" t="inlineStr">
        <is>
          <t>HC-111</t>
        </is>
      </c>
      <c r="C9577" s="104" t="inlineStr">
        <is>
          <t>P003</t>
        </is>
      </c>
      <c r="D9577" s="159" t="n">
        <v>10449</v>
      </c>
      <c r="E9577" s="160" t="n">
        <v>73447.88</v>
      </c>
      <c r="F9577" s="160" t="n">
        <v>24612.03</v>
      </c>
    </row>
    <row r="9578">
      <c r="A9578" s="104" t="inlineStr">
        <is>
          <t>2025/26</t>
        </is>
      </c>
      <c r="B9578" s="104" t="inlineStr">
        <is>
          <t>HC-111</t>
        </is>
      </c>
      <c r="C9578" s="104" t="inlineStr">
        <is>
          <t>P004</t>
        </is>
      </c>
      <c r="D9578" s="159" t="n">
        <v>4708</v>
      </c>
      <c r="E9578" s="160" t="n">
        <v>38472.97</v>
      </c>
      <c r="F9578" s="160" t="n">
        <v>12477.82</v>
      </c>
    </row>
    <row r="9579">
      <c r="A9579" s="104" t="inlineStr">
        <is>
          <t>2025/26</t>
        </is>
      </c>
      <c r="B9579" s="104" t="inlineStr">
        <is>
          <t>HC-111</t>
        </is>
      </c>
      <c r="C9579" s="104" t="inlineStr">
        <is>
          <t>P005</t>
        </is>
      </c>
      <c r="D9579" s="159" t="n">
        <v>10685</v>
      </c>
      <c r="E9579" s="160" t="n">
        <v>83244.41</v>
      </c>
      <c r="F9579" s="160" t="n">
        <v>26095.4</v>
      </c>
    </row>
    <row r="9580">
      <c r="A9580" s="104" t="inlineStr">
        <is>
          <t>2025/26</t>
        </is>
      </c>
      <c r="B9580" s="104" t="inlineStr">
        <is>
          <t>HC-111</t>
        </is>
      </c>
      <c r="C9580" s="104" t="inlineStr">
        <is>
          <t>P006</t>
        </is>
      </c>
      <c r="D9580" s="159" t="n">
        <v>10330</v>
      </c>
      <c r="E9580" s="160" t="n">
        <v>87336.17</v>
      </c>
      <c r="F9580" s="160" t="n">
        <v>25492.19</v>
      </c>
    </row>
    <row r="9581">
      <c r="A9581" s="104" t="inlineStr">
        <is>
          <t>2025/26</t>
        </is>
      </c>
      <c r="B9581" s="104" t="inlineStr">
        <is>
          <t>HC-111</t>
        </is>
      </c>
      <c r="C9581" s="104" t="inlineStr">
        <is>
          <t>P007</t>
        </is>
      </c>
      <c r="D9581" s="159" t="n">
        <v>9717</v>
      </c>
      <c r="E9581" s="160" t="n">
        <v>76620.98</v>
      </c>
      <c r="F9581" s="160" t="n">
        <v>20705.08</v>
      </c>
    </row>
    <row r="9582">
      <c r="A9582" s="104" t="inlineStr">
        <is>
          <t>2025/26</t>
        </is>
      </c>
      <c r="B9582" s="104" t="inlineStr">
        <is>
          <t>HC-111</t>
        </is>
      </c>
      <c r="C9582" s="104" t="inlineStr">
        <is>
          <t>P008</t>
        </is>
      </c>
      <c r="D9582" s="159" t="n">
        <v>8132</v>
      </c>
      <c r="E9582" s="160" t="n">
        <v>62563.03</v>
      </c>
      <c r="F9582" s="160" t="n">
        <v>22996.59</v>
      </c>
    </row>
    <row r="9583">
      <c r="A9583" s="104" t="inlineStr">
        <is>
          <t>2025/26</t>
        </is>
      </c>
      <c r="B9583" s="104" t="inlineStr">
        <is>
          <t>HC-111</t>
        </is>
      </c>
      <c r="C9583" s="104" t="inlineStr">
        <is>
          <t>P009</t>
        </is>
      </c>
      <c r="D9583" s="159" t="n">
        <v>306</v>
      </c>
      <c r="E9583" s="160" t="n">
        <v>4038.08</v>
      </c>
      <c r="F9583" s="160" t="n">
        <v>1642.07</v>
      </c>
    </row>
    <row r="9584">
      <c r="A9584" s="104" t="inlineStr">
        <is>
          <t>2025/26</t>
        </is>
      </c>
      <c r="B9584" s="104" t="inlineStr">
        <is>
          <t>HC-111</t>
        </is>
      </c>
      <c r="C9584" s="104" t="inlineStr">
        <is>
          <t>P010</t>
        </is>
      </c>
      <c r="D9584" s="159" t="n">
        <v>10453</v>
      </c>
      <c r="E9584" s="160" t="n">
        <v>64543.56</v>
      </c>
      <c r="F9584" s="160" t="n">
        <v>20929.64</v>
      </c>
    </row>
    <row r="9585">
      <c r="A9585" s="104" t="inlineStr">
        <is>
          <t>2025/26</t>
        </is>
      </c>
      <c r="B9585" s="104" t="inlineStr">
        <is>
          <t>HC-111</t>
        </is>
      </c>
      <c r="C9585" s="104" t="inlineStr">
        <is>
          <t>P011</t>
        </is>
      </c>
      <c r="D9585" s="159" t="n">
        <v>9978</v>
      </c>
      <c r="E9585" s="160" t="n">
        <v>30331.22</v>
      </c>
      <c r="F9585" s="160" t="n">
        <v>7213.37</v>
      </c>
    </row>
    <row r="9586">
      <c r="A9586" s="104" t="inlineStr">
        <is>
          <t>2025/26</t>
        </is>
      </c>
      <c r="B9586" s="104" t="inlineStr">
        <is>
          <t>HC-111</t>
        </is>
      </c>
      <c r="C9586" s="104" t="inlineStr">
        <is>
          <t>P012</t>
        </is>
      </c>
      <c r="D9586" s="159" t="n">
        <v>10753</v>
      </c>
      <c r="E9586" s="160" t="n">
        <v>41882.38</v>
      </c>
      <c r="F9586" s="160" t="n">
        <v>12679.79</v>
      </c>
    </row>
    <row r="9587">
      <c r="A9587" s="104" t="inlineStr">
        <is>
          <t>2025/26</t>
        </is>
      </c>
      <c r="B9587" s="104" t="inlineStr">
        <is>
          <t>HC-111</t>
        </is>
      </c>
      <c r="C9587" s="104" t="inlineStr">
        <is>
          <t>P013</t>
        </is>
      </c>
      <c r="D9587" s="159" t="n">
        <v>11335</v>
      </c>
      <c r="E9587" s="160" t="n">
        <v>40920.41</v>
      </c>
      <c r="F9587" s="160" t="n">
        <v>10618.31</v>
      </c>
    </row>
    <row r="9588">
      <c r="A9588" s="104" t="inlineStr">
        <is>
          <t>2025/26</t>
        </is>
      </c>
      <c r="B9588" s="104" t="inlineStr">
        <is>
          <t>HC-111</t>
        </is>
      </c>
      <c r="C9588" s="104" t="inlineStr">
        <is>
          <t>P014</t>
        </is>
      </c>
      <c r="D9588" s="159" t="n">
        <v>12867</v>
      </c>
      <c r="E9588" s="160" t="n">
        <v>52560.24</v>
      </c>
      <c r="F9588" s="160" t="n">
        <v>14773.07</v>
      </c>
    </row>
    <row r="9589">
      <c r="A9589" s="104" t="inlineStr">
        <is>
          <t>2025/26</t>
        </is>
      </c>
      <c r="B9589" s="104" t="inlineStr">
        <is>
          <t>HC-111</t>
        </is>
      </c>
      <c r="C9589" s="104" t="inlineStr">
        <is>
          <t>P015</t>
        </is>
      </c>
      <c r="D9589" s="159" t="n">
        <v>8438</v>
      </c>
      <c r="E9589" s="160" t="n">
        <v>41677.6</v>
      </c>
      <c r="F9589" s="160" t="n">
        <v>13967.77</v>
      </c>
    </row>
    <row r="9590">
      <c r="A9590" s="104" t="inlineStr">
        <is>
          <t>2025/26</t>
        </is>
      </c>
      <c r="B9590" s="104" t="inlineStr">
        <is>
          <t>HC-111</t>
        </is>
      </c>
      <c r="C9590" s="104" t="inlineStr">
        <is>
          <t>P016</t>
        </is>
      </c>
      <c r="D9590" s="159" t="n">
        <v>4590</v>
      </c>
      <c r="E9590" s="160" t="n">
        <v>29669.33</v>
      </c>
      <c r="F9590" s="160" t="n">
        <v>9299.84</v>
      </c>
    </row>
    <row r="9591">
      <c r="A9591" s="104" t="inlineStr">
        <is>
          <t>2025/26</t>
        </is>
      </c>
      <c r="B9591" s="104" t="inlineStr">
        <is>
          <t>HC-111</t>
        </is>
      </c>
      <c r="C9591" s="104" t="inlineStr">
        <is>
          <t>P017</t>
        </is>
      </c>
      <c r="D9591" s="159" t="n">
        <v>4166</v>
      </c>
      <c r="E9591" s="160" t="n">
        <v>29675.51</v>
      </c>
      <c r="F9591" s="160" t="n">
        <v>10266.89</v>
      </c>
    </row>
    <row r="9592">
      <c r="A9592" s="104" t="inlineStr">
        <is>
          <t>2025/26</t>
        </is>
      </c>
      <c r="B9592" s="104" t="inlineStr">
        <is>
          <t>HC-111</t>
        </is>
      </c>
      <c r="C9592" s="104" t="inlineStr">
        <is>
          <t>P018</t>
        </is>
      </c>
      <c r="D9592" s="159" t="n">
        <v>10054</v>
      </c>
      <c r="E9592" s="160" t="n">
        <v>27697.31</v>
      </c>
      <c r="F9592" s="160" t="n">
        <v>5988.26</v>
      </c>
    </row>
    <row r="9593">
      <c r="A9593" s="104" t="inlineStr">
        <is>
          <t>2025/26</t>
        </is>
      </c>
      <c r="B9593" s="104" t="inlineStr">
        <is>
          <t>HC-111</t>
        </is>
      </c>
      <c r="C9593" s="104" t="inlineStr">
        <is>
          <t>P019</t>
        </is>
      </c>
      <c r="D9593" s="159" t="n">
        <v>12082</v>
      </c>
      <c r="E9593" s="160" t="n">
        <v>32134.39</v>
      </c>
      <c r="F9593" s="160" t="n">
        <v>8336.51</v>
      </c>
    </row>
    <row r="9594">
      <c r="A9594" s="104" t="inlineStr">
        <is>
          <t>2025/26</t>
        </is>
      </c>
      <c r="B9594" s="104" t="inlineStr">
        <is>
          <t>HC-111</t>
        </is>
      </c>
      <c r="C9594" s="104" t="inlineStr">
        <is>
          <t>P020</t>
        </is>
      </c>
      <c r="D9594" s="159" t="n">
        <v>8179</v>
      </c>
      <c r="E9594" s="160" t="n">
        <v>21755.35</v>
      </c>
      <c r="F9594" s="160" t="n">
        <v>5645.6</v>
      </c>
    </row>
    <row r="9595">
      <c r="A9595" s="104" t="inlineStr">
        <is>
          <t>2025/26</t>
        </is>
      </c>
      <c r="B9595" s="104" t="inlineStr">
        <is>
          <t>HC-111</t>
        </is>
      </c>
      <c r="C9595" s="104" t="inlineStr">
        <is>
          <t>P021</t>
        </is>
      </c>
      <c r="D9595" s="159" t="n">
        <v>12632</v>
      </c>
      <c r="E9595" s="160" t="n">
        <v>43198.68</v>
      </c>
      <c r="F9595" s="160" t="n">
        <v>12139.67</v>
      </c>
    </row>
    <row r="9596">
      <c r="A9596" s="104" t="inlineStr">
        <is>
          <t>2025/26</t>
        </is>
      </c>
      <c r="B9596" s="104" t="inlineStr">
        <is>
          <t>HC-111</t>
        </is>
      </c>
      <c r="C9596" s="104" t="inlineStr">
        <is>
          <t>P022</t>
        </is>
      </c>
      <c r="D9596" s="159" t="n">
        <v>10553</v>
      </c>
      <c r="E9596" s="160" t="n">
        <v>34082.57</v>
      </c>
      <c r="F9596" s="160" t="n">
        <v>9211.120000000001</v>
      </c>
    </row>
    <row r="9597">
      <c r="A9597" s="104" t="inlineStr">
        <is>
          <t>2025/26</t>
        </is>
      </c>
      <c r="B9597" s="104" t="inlineStr">
        <is>
          <t>HC-111</t>
        </is>
      </c>
      <c r="C9597" s="104" t="inlineStr">
        <is>
          <t>P023</t>
        </is>
      </c>
      <c r="D9597" s="159" t="n">
        <v>11710</v>
      </c>
      <c r="E9597" s="160" t="n">
        <v>24470.01</v>
      </c>
      <c r="F9597" s="160" t="n">
        <v>4761.81</v>
      </c>
    </row>
    <row r="9598">
      <c r="A9598" s="104" t="inlineStr">
        <is>
          <t>2025/26</t>
        </is>
      </c>
      <c r="B9598" s="104" t="inlineStr">
        <is>
          <t>HC-111</t>
        </is>
      </c>
      <c r="C9598" s="104" t="inlineStr">
        <is>
          <t>P024</t>
        </is>
      </c>
      <c r="D9598" s="159" t="n">
        <v>13662</v>
      </c>
      <c r="E9598" s="160" t="n">
        <v>31143.57</v>
      </c>
      <c r="F9598" s="160" t="n">
        <v>6396.45</v>
      </c>
    </row>
    <row r="9599">
      <c r="A9599" s="104" t="inlineStr">
        <is>
          <t>2025/26</t>
        </is>
      </c>
      <c r="B9599" s="104" t="inlineStr">
        <is>
          <t>HC-111</t>
        </is>
      </c>
      <c r="C9599" s="104" t="inlineStr">
        <is>
          <t>P025</t>
        </is>
      </c>
      <c r="D9599" s="159" t="n">
        <v>10789</v>
      </c>
      <c r="E9599" s="160" t="n">
        <v>43039.59</v>
      </c>
      <c r="F9599" s="160" t="n">
        <v>15819.94</v>
      </c>
    </row>
    <row r="9600">
      <c r="A9600" s="104" t="inlineStr">
        <is>
          <t>2025/26</t>
        </is>
      </c>
      <c r="B9600" s="104" t="inlineStr">
        <is>
          <t>HC-111</t>
        </is>
      </c>
      <c r="C9600" s="104" t="inlineStr">
        <is>
          <t>P026</t>
        </is>
      </c>
      <c r="D9600" s="159" t="n">
        <v>6564</v>
      </c>
      <c r="E9600" s="160" t="n">
        <v>30558.03</v>
      </c>
      <c r="F9600" s="160" t="n">
        <v>9911.23</v>
      </c>
    </row>
    <row r="9601">
      <c r="A9601" s="104" t="inlineStr">
        <is>
          <t>2025/26</t>
        </is>
      </c>
      <c r="B9601" s="104" t="inlineStr">
        <is>
          <t>HC-111</t>
        </is>
      </c>
      <c r="C9601" s="104" t="inlineStr">
        <is>
          <t>P027</t>
        </is>
      </c>
      <c r="D9601" s="159" t="n">
        <v>5617</v>
      </c>
      <c r="E9601" s="160" t="n">
        <v>26144.68</v>
      </c>
      <c r="F9601" s="160" t="n">
        <v>8479.42</v>
      </c>
    </row>
    <row r="9602">
      <c r="A9602" s="104" t="inlineStr">
        <is>
          <t>2025/26</t>
        </is>
      </c>
      <c r="B9602" s="104" t="inlineStr">
        <is>
          <t>HC-111</t>
        </is>
      </c>
      <c r="C9602" s="104" t="inlineStr">
        <is>
          <t>P028</t>
        </is>
      </c>
      <c r="D9602" s="159" t="n">
        <v>7625</v>
      </c>
      <c r="E9602" s="160" t="n">
        <v>37678.44</v>
      </c>
      <c r="F9602" s="160" t="n">
        <v>13033.29</v>
      </c>
    </row>
    <row r="9603">
      <c r="A9603" s="104" t="inlineStr">
        <is>
          <t>2025/26</t>
        </is>
      </c>
      <c r="B9603" s="104" t="inlineStr">
        <is>
          <t>HC-111</t>
        </is>
      </c>
      <c r="C9603" s="104" t="inlineStr">
        <is>
          <t>P029</t>
        </is>
      </c>
      <c r="D9603" s="159" t="n">
        <v>18450</v>
      </c>
      <c r="E9603" s="160" t="n">
        <v>36809.42</v>
      </c>
      <c r="F9603" s="160" t="n">
        <v>5572.13</v>
      </c>
    </row>
    <row r="9604">
      <c r="A9604" s="104" t="inlineStr">
        <is>
          <t>2025/26</t>
        </is>
      </c>
      <c r="B9604" s="104" t="inlineStr">
        <is>
          <t>HC-111</t>
        </is>
      </c>
      <c r="C9604" s="104" t="inlineStr">
        <is>
          <t>P030</t>
        </is>
      </c>
      <c r="D9604" s="159" t="n">
        <v>10282</v>
      </c>
      <c r="E9604" s="160" t="n">
        <v>32231.4</v>
      </c>
      <c r="F9604" s="160" t="n">
        <v>6271.99</v>
      </c>
    </row>
    <row r="9605">
      <c r="A9605" s="104" t="inlineStr">
        <is>
          <t>2025/26</t>
        </is>
      </c>
      <c r="B9605" s="104" t="inlineStr">
        <is>
          <t>HC-111</t>
        </is>
      </c>
      <c r="C9605" s="104" t="inlineStr">
        <is>
          <t>P031</t>
        </is>
      </c>
      <c r="D9605" s="159" t="n">
        <v>4629</v>
      </c>
      <c r="E9605" s="160" t="n">
        <v>24194.23</v>
      </c>
      <c r="F9605" s="160" t="n">
        <v>7322.94</v>
      </c>
    </row>
    <row r="9606">
      <c r="A9606" s="104" t="inlineStr">
        <is>
          <t>2025/26</t>
        </is>
      </c>
      <c r="B9606" s="104" t="inlineStr">
        <is>
          <t>HC-111</t>
        </is>
      </c>
      <c r="C9606" s="104" t="inlineStr">
        <is>
          <t>P032</t>
        </is>
      </c>
      <c r="D9606" s="159" t="n">
        <v>5920</v>
      </c>
      <c r="E9606" s="160" t="n">
        <v>14621.41</v>
      </c>
      <c r="F9606" s="160" t="n">
        <v>3320.02</v>
      </c>
    </row>
    <row r="9607">
      <c r="A9607" s="104" t="inlineStr">
        <is>
          <t>2025/26</t>
        </is>
      </c>
      <c r="B9607" s="104" t="inlineStr">
        <is>
          <t>HC-111</t>
        </is>
      </c>
      <c r="C9607" s="104" t="inlineStr">
        <is>
          <t>P033</t>
        </is>
      </c>
      <c r="D9607" s="159" t="n">
        <v>4076</v>
      </c>
      <c r="E9607" s="160" t="n">
        <v>13167.82</v>
      </c>
      <c r="F9607" s="160" t="n">
        <v>3416.83</v>
      </c>
    </row>
    <row r="9608">
      <c r="A9608" s="104" t="inlineStr">
        <is>
          <t>2025/26</t>
        </is>
      </c>
      <c r="B9608" s="104" t="inlineStr">
        <is>
          <t>HC-111</t>
        </is>
      </c>
      <c r="C9608" s="104" t="inlineStr">
        <is>
          <t>P034</t>
        </is>
      </c>
      <c r="D9608" s="159" t="n">
        <v>2611</v>
      </c>
      <c r="E9608" s="160" t="n">
        <v>11408.78</v>
      </c>
      <c r="F9608" s="160" t="n">
        <v>3576.79</v>
      </c>
    </row>
    <row r="9609">
      <c r="A9609" s="104" t="inlineStr">
        <is>
          <t>2025/26</t>
        </is>
      </c>
      <c r="B9609" s="104" t="inlineStr">
        <is>
          <t>HC-111</t>
        </is>
      </c>
      <c r="C9609" s="104" t="inlineStr">
        <is>
          <t>P035</t>
        </is>
      </c>
      <c r="D9609" s="159" t="n">
        <v>3753</v>
      </c>
      <c r="E9609" s="160" t="n">
        <v>13904.22</v>
      </c>
      <c r="F9609" s="160" t="n">
        <v>3908.25</v>
      </c>
    </row>
    <row r="9610">
      <c r="A9610" s="104" t="inlineStr">
        <is>
          <t>2025/26</t>
        </is>
      </c>
      <c r="B9610" s="104" t="inlineStr">
        <is>
          <t>HC-111</t>
        </is>
      </c>
      <c r="C9610" s="104" t="inlineStr">
        <is>
          <t>P036</t>
        </is>
      </c>
      <c r="D9610" s="159" t="n">
        <v>2909</v>
      </c>
      <c r="E9610" s="160" t="n">
        <v>11613.62</v>
      </c>
      <c r="F9610" s="160" t="n">
        <v>3389.9</v>
      </c>
    </row>
    <row r="9611">
      <c r="A9611" s="104" t="inlineStr">
        <is>
          <t>2025/26</t>
        </is>
      </c>
      <c r="B9611" s="104" t="inlineStr">
        <is>
          <t>HC-111</t>
        </is>
      </c>
      <c r="C9611" s="104" t="inlineStr">
        <is>
          <t>P037</t>
        </is>
      </c>
      <c r="D9611" s="159" t="n">
        <v>4447</v>
      </c>
      <c r="E9611" s="160" t="n">
        <v>16056.46</v>
      </c>
      <c r="F9611" s="160" t="n">
        <v>5381.79</v>
      </c>
    </row>
    <row r="9612">
      <c r="A9612" s="104" t="inlineStr">
        <is>
          <t>2025/26</t>
        </is>
      </c>
      <c r="B9612" s="104" t="inlineStr">
        <is>
          <t>HC-111</t>
        </is>
      </c>
      <c r="C9612" s="104" t="inlineStr">
        <is>
          <t>P038</t>
        </is>
      </c>
      <c r="D9612" s="159" t="n">
        <v>2187</v>
      </c>
      <c r="E9612" s="160" t="n">
        <v>14347.7</v>
      </c>
      <c r="F9612" s="160" t="n">
        <v>4653.4</v>
      </c>
    </row>
    <row r="9613">
      <c r="A9613" s="104" t="inlineStr">
        <is>
          <t>2025/26</t>
        </is>
      </c>
      <c r="B9613" s="104" t="inlineStr">
        <is>
          <t>HC-111</t>
        </is>
      </c>
      <c r="C9613" s="104" t="inlineStr">
        <is>
          <t>P039</t>
        </is>
      </c>
      <c r="D9613" s="159" t="n">
        <v>2230</v>
      </c>
      <c r="E9613" s="160" t="n">
        <v>14612.6</v>
      </c>
      <c r="F9613" s="160" t="n">
        <v>4897</v>
      </c>
    </row>
    <row r="9614">
      <c r="A9614" s="104" t="inlineStr">
        <is>
          <t>2025/26</t>
        </is>
      </c>
      <c r="B9614" s="104" t="inlineStr">
        <is>
          <t>HC-111</t>
        </is>
      </c>
      <c r="C9614" s="104" t="inlineStr">
        <is>
          <t>P040</t>
        </is>
      </c>
      <c r="D9614" s="159" t="n">
        <v>850</v>
      </c>
      <c r="E9614" s="160" t="n">
        <v>6790.16</v>
      </c>
      <c r="F9614" s="160" t="n">
        <v>2200.67</v>
      </c>
    </row>
    <row r="9615">
      <c r="A9615" s="104" t="inlineStr">
        <is>
          <t>2025/26</t>
        </is>
      </c>
      <c r="B9615" s="104" t="inlineStr">
        <is>
          <t>HC-111</t>
        </is>
      </c>
      <c r="C9615" s="104" t="inlineStr">
        <is>
          <t>P041</t>
        </is>
      </c>
      <c r="D9615" s="159" t="n">
        <v>401</v>
      </c>
      <c r="E9615" s="160" t="n">
        <v>4531.81</v>
      </c>
      <c r="F9615" s="160" t="n">
        <v>1762.76</v>
      </c>
    </row>
    <row r="9616">
      <c r="A9616" s="104" t="inlineStr">
        <is>
          <t>2025/26</t>
        </is>
      </c>
      <c r="B9616" s="104" t="inlineStr">
        <is>
          <t>HC-111</t>
        </is>
      </c>
      <c r="C9616" s="104" t="inlineStr">
        <is>
          <t>P042</t>
        </is>
      </c>
      <c r="D9616" s="159" t="n">
        <v>770</v>
      </c>
      <c r="E9616" s="160" t="n">
        <v>3219.79</v>
      </c>
      <c r="F9616" s="160" t="n">
        <v>800.1</v>
      </c>
    </row>
    <row r="9617">
      <c r="A9617" s="104" t="inlineStr">
        <is>
          <t>2025/26</t>
        </is>
      </c>
      <c r="B9617" s="104" t="inlineStr">
        <is>
          <t>HC-112</t>
        </is>
      </c>
      <c r="C9617" s="104" t="inlineStr">
        <is>
          <t>P001</t>
        </is>
      </c>
      <c r="D9617" s="159" t="n">
        <v>1655</v>
      </c>
      <c r="E9617" s="160" t="n">
        <v>15559.53</v>
      </c>
      <c r="F9617" s="160" t="n">
        <v>5534.64</v>
      </c>
    </row>
    <row r="9618">
      <c r="A9618" s="104" t="inlineStr">
        <is>
          <t>2025/26</t>
        </is>
      </c>
      <c r="B9618" s="104" t="inlineStr">
        <is>
          <t>HC-112</t>
        </is>
      </c>
      <c r="C9618" s="104" t="inlineStr">
        <is>
          <t>P002</t>
        </is>
      </c>
      <c r="D9618" s="159" t="n">
        <v>2461</v>
      </c>
      <c r="E9618" s="160" t="n">
        <v>26874.33</v>
      </c>
      <c r="F9618" s="160" t="n">
        <v>10141.65</v>
      </c>
    </row>
    <row r="9619">
      <c r="A9619" s="104" t="inlineStr">
        <is>
          <t>2025/26</t>
        </is>
      </c>
      <c r="B9619" s="104" t="inlineStr">
        <is>
          <t>HC-112</t>
        </is>
      </c>
      <c r="C9619" s="104" t="inlineStr">
        <is>
          <t>P003</t>
        </is>
      </c>
      <c r="D9619" s="159" t="n">
        <v>3434</v>
      </c>
      <c r="E9619" s="160" t="n">
        <v>24142.73</v>
      </c>
      <c r="F9619" s="160" t="n">
        <v>8069.18</v>
      </c>
    </row>
    <row r="9620">
      <c r="A9620" s="104" t="inlineStr">
        <is>
          <t>2025/26</t>
        </is>
      </c>
      <c r="B9620" s="104" t="inlineStr">
        <is>
          <t>HC-112</t>
        </is>
      </c>
      <c r="C9620" s="104" t="inlineStr">
        <is>
          <t>P004</t>
        </is>
      </c>
      <c r="D9620" s="159" t="n">
        <v>1537</v>
      </c>
      <c r="E9620" s="160" t="n">
        <v>12562.51</v>
      </c>
      <c r="F9620" s="160" t="n">
        <v>4063.24</v>
      </c>
    </row>
    <row r="9621">
      <c r="A9621" s="104" t="inlineStr">
        <is>
          <t>2025/26</t>
        </is>
      </c>
      <c r="B9621" s="104" t="inlineStr">
        <is>
          <t>HC-112</t>
        </is>
      </c>
      <c r="C9621" s="104" t="inlineStr">
        <is>
          <t>P005</t>
        </is>
      </c>
      <c r="D9621" s="159" t="n">
        <v>3364</v>
      </c>
      <c r="E9621" s="160" t="n">
        <v>26217.14</v>
      </c>
      <c r="F9621" s="160" t="n">
        <v>8194.950000000001</v>
      </c>
    </row>
    <row r="9622">
      <c r="A9622" s="104" t="inlineStr">
        <is>
          <t>2025/26</t>
        </is>
      </c>
      <c r="B9622" s="104" t="inlineStr">
        <is>
          <t>HC-112</t>
        </is>
      </c>
      <c r="C9622" s="104" t="inlineStr">
        <is>
          <t>P006</t>
        </is>
      </c>
      <c r="D9622" s="159" t="n">
        <v>3184</v>
      </c>
      <c r="E9622" s="160" t="n">
        <v>26926.44</v>
      </c>
      <c r="F9622" s="160" t="n">
        <v>7838.03</v>
      </c>
    </row>
    <row r="9623">
      <c r="A9623" s="104" t="inlineStr">
        <is>
          <t>2025/26</t>
        </is>
      </c>
      <c r="B9623" s="104" t="inlineStr">
        <is>
          <t>HC-112</t>
        </is>
      </c>
      <c r="C9623" s="104" t="inlineStr">
        <is>
          <t>P007</t>
        </is>
      </c>
      <c r="D9623" s="159" t="n">
        <v>2943</v>
      </c>
      <c r="E9623" s="160" t="n">
        <v>23215.35</v>
      </c>
      <c r="F9623" s="160" t="n">
        <v>6258.23</v>
      </c>
    </row>
    <row r="9624">
      <c r="A9624" s="104" t="inlineStr">
        <is>
          <t>2025/26</t>
        </is>
      </c>
      <c r="B9624" s="104" t="inlineStr">
        <is>
          <t>HC-112</t>
        </is>
      </c>
      <c r="C9624" s="104" t="inlineStr">
        <is>
          <t>P008</t>
        </is>
      </c>
      <c r="D9624" s="159" t="n">
        <v>2507</v>
      </c>
      <c r="E9624" s="160" t="n">
        <v>19294.98</v>
      </c>
      <c r="F9624" s="160" t="n">
        <v>7072</v>
      </c>
    </row>
    <row r="9625">
      <c r="A9625" s="104" t="inlineStr">
        <is>
          <t>2025/26</t>
        </is>
      </c>
      <c r="B9625" s="104" t="inlineStr">
        <is>
          <t>HC-112</t>
        </is>
      </c>
      <c r="C9625" s="104" t="inlineStr">
        <is>
          <t>P010</t>
        </is>
      </c>
      <c r="D9625" s="159" t="n">
        <v>3386</v>
      </c>
      <c r="E9625" s="160" t="n">
        <v>20905.9</v>
      </c>
      <c r="F9625" s="160" t="n">
        <v>6759.7</v>
      </c>
    </row>
    <row r="9626">
      <c r="A9626" s="104" t="inlineStr">
        <is>
          <t>2025/26</t>
        </is>
      </c>
      <c r="B9626" s="104" t="inlineStr">
        <is>
          <t>HC-112</t>
        </is>
      </c>
      <c r="C9626" s="104" t="inlineStr">
        <is>
          <t>P011</t>
        </is>
      </c>
      <c r="D9626" s="159" t="n">
        <v>3159</v>
      </c>
      <c r="E9626" s="160" t="n">
        <v>9603.639999999999</v>
      </c>
      <c r="F9626" s="160" t="n">
        <v>2278.05</v>
      </c>
    </row>
    <row r="9627">
      <c r="A9627" s="104" t="inlineStr">
        <is>
          <t>2025/26</t>
        </is>
      </c>
      <c r="B9627" s="104" t="inlineStr">
        <is>
          <t>HC-112</t>
        </is>
      </c>
      <c r="C9627" s="104" t="inlineStr">
        <is>
          <t>P012</t>
        </is>
      </c>
      <c r="D9627" s="159" t="n">
        <v>3708</v>
      </c>
      <c r="E9627" s="160" t="n">
        <v>14444.86</v>
      </c>
      <c r="F9627" s="160" t="n">
        <v>4360.68</v>
      </c>
    </row>
    <row r="9628">
      <c r="A9628" s="104" t="inlineStr">
        <is>
          <t>2025/26</t>
        </is>
      </c>
      <c r="B9628" s="104" t="inlineStr">
        <is>
          <t>HC-112</t>
        </is>
      </c>
      <c r="C9628" s="104" t="inlineStr">
        <is>
          <t>P013</t>
        </is>
      </c>
      <c r="D9628" s="159" t="n">
        <v>3464</v>
      </c>
      <c r="E9628" s="160" t="n">
        <v>12508.12</v>
      </c>
      <c r="F9628" s="160" t="n">
        <v>3236.98</v>
      </c>
    </row>
    <row r="9629">
      <c r="A9629" s="104" t="inlineStr">
        <is>
          <t>2025/26</t>
        </is>
      </c>
      <c r="B9629" s="104" t="inlineStr">
        <is>
          <t>HC-112</t>
        </is>
      </c>
      <c r="C9629" s="104" t="inlineStr">
        <is>
          <t>P014</t>
        </is>
      </c>
      <c r="D9629" s="159" t="n">
        <v>3963</v>
      </c>
      <c r="E9629" s="160" t="n">
        <v>16188</v>
      </c>
      <c r="F9629" s="160" t="n">
        <v>4538.11</v>
      </c>
    </row>
    <row r="9630">
      <c r="A9630" s="104" t="inlineStr">
        <is>
          <t>2025/26</t>
        </is>
      </c>
      <c r="B9630" s="104" t="inlineStr">
        <is>
          <t>HC-112</t>
        </is>
      </c>
      <c r="C9630" s="104" t="inlineStr">
        <is>
          <t>P015</t>
        </is>
      </c>
      <c r="D9630" s="159" t="n">
        <v>2555</v>
      </c>
      <c r="E9630" s="160" t="n">
        <v>12621.92</v>
      </c>
      <c r="F9630" s="160" t="n">
        <v>4220.05</v>
      </c>
    </row>
    <row r="9631">
      <c r="A9631" s="104" t="inlineStr">
        <is>
          <t>2025/26</t>
        </is>
      </c>
      <c r="B9631" s="104" t="inlineStr">
        <is>
          <t>HC-112</t>
        </is>
      </c>
      <c r="C9631" s="104" t="inlineStr">
        <is>
          <t>P016</t>
        </is>
      </c>
      <c r="D9631" s="159" t="n">
        <v>1489</v>
      </c>
      <c r="E9631" s="160" t="n">
        <v>9624.190000000001</v>
      </c>
      <c r="F9631" s="160" t="n">
        <v>3009.63</v>
      </c>
    </row>
    <row r="9632">
      <c r="A9632" s="104" t="inlineStr">
        <is>
          <t>2025/26</t>
        </is>
      </c>
      <c r="B9632" s="104" t="inlineStr">
        <is>
          <t>HC-112</t>
        </is>
      </c>
      <c r="C9632" s="104" t="inlineStr">
        <is>
          <t>P017</t>
        </is>
      </c>
      <c r="D9632" s="159" t="n">
        <v>1284</v>
      </c>
      <c r="E9632" s="160" t="n">
        <v>9149.530000000001</v>
      </c>
      <c r="F9632" s="160" t="n">
        <v>3156.07</v>
      </c>
    </row>
    <row r="9633">
      <c r="A9633" s="104" t="inlineStr">
        <is>
          <t>2025/26</t>
        </is>
      </c>
      <c r="B9633" s="104" t="inlineStr">
        <is>
          <t>HC-112</t>
        </is>
      </c>
      <c r="C9633" s="104" t="inlineStr">
        <is>
          <t>P018</t>
        </is>
      </c>
      <c r="D9633" s="159" t="n">
        <v>3109</v>
      </c>
      <c r="E9633" s="160" t="n">
        <v>8562.969999999999</v>
      </c>
      <c r="F9633" s="160" t="n">
        <v>1846.59</v>
      </c>
    </row>
    <row r="9634">
      <c r="A9634" s="104" t="inlineStr">
        <is>
          <t>2025/26</t>
        </is>
      </c>
      <c r="B9634" s="104" t="inlineStr">
        <is>
          <t>HC-112</t>
        </is>
      </c>
      <c r="C9634" s="104" t="inlineStr">
        <is>
          <t>P019</t>
        </is>
      </c>
      <c r="D9634" s="159" t="n">
        <v>4097</v>
      </c>
      <c r="E9634" s="160" t="n">
        <v>10899.67</v>
      </c>
      <c r="F9634" s="160" t="n">
        <v>2821.02</v>
      </c>
    </row>
    <row r="9635">
      <c r="A9635" s="104" t="inlineStr">
        <is>
          <t>2025/26</t>
        </is>
      </c>
      <c r="B9635" s="104" t="inlineStr">
        <is>
          <t>HC-112</t>
        </is>
      </c>
      <c r="C9635" s="104" t="inlineStr">
        <is>
          <t>P020</t>
        </is>
      </c>
      <c r="D9635" s="159" t="n">
        <v>2683</v>
      </c>
      <c r="E9635" s="160" t="n">
        <v>7136.76</v>
      </c>
      <c r="F9635" s="160" t="n">
        <v>1846.23</v>
      </c>
    </row>
    <row r="9636">
      <c r="A9636" s="104" t="inlineStr">
        <is>
          <t>2025/26</t>
        </is>
      </c>
      <c r="B9636" s="104" t="inlineStr">
        <is>
          <t>HC-112</t>
        </is>
      </c>
      <c r="C9636" s="104" t="inlineStr">
        <is>
          <t>P021</t>
        </is>
      </c>
      <c r="D9636" s="159" t="n">
        <v>4020</v>
      </c>
      <c r="E9636" s="160" t="n">
        <v>13748.42</v>
      </c>
      <c r="F9636" s="160" t="n">
        <v>3854.86</v>
      </c>
    </row>
    <row r="9637">
      <c r="A9637" s="104" t="inlineStr">
        <is>
          <t>2025/26</t>
        </is>
      </c>
      <c r="B9637" s="104" t="inlineStr">
        <is>
          <t>HC-112</t>
        </is>
      </c>
      <c r="C9637" s="104" t="inlineStr">
        <is>
          <t>P022</t>
        </is>
      </c>
      <c r="D9637" s="159" t="n">
        <v>3285</v>
      </c>
      <c r="E9637" s="160" t="n">
        <v>10614.01</v>
      </c>
      <c r="F9637" s="160" t="n">
        <v>2861.21</v>
      </c>
    </row>
    <row r="9638">
      <c r="A9638" s="104" t="inlineStr">
        <is>
          <t>2025/26</t>
        </is>
      </c>
      <c r="B9638" s="104" t="inlineStr">
        <is>
          <t>HC-112</t>
        </is>
      </c>
      <c r="C9638" s="104" t="inlineStr">
        <is>
          <t>P023</t>
        </is>
      </c>
      <c r="D9638" s="159" t="n">
        <v>3445</v>
      </c>
      <c r="E9638" s="160" t="n">
        <v>7201.99</v>
      </c>
      <c r="F9638" s="160" t="n">
        <v>1397.82</v>
      </c>
    </row>
    <row r="9639">
      <c r="A9639" s="104" t="inlineStr">
        <is>
          <t>2025/26</t>
        </is>
      </c>
      <c r="B9639" s="104" t="inlineStr">
        <is>
          <t>HC-112</t>
        </is>
      </c>
      <c r="C9639" s="104" t="inlineStr">
        <is>
          <t>P024</t>
        </is>
      </c>
      <c r="D9639" s="159" t="n">
        <v>3947</v>
      </c>
      <c r="E9639" s="160" t="n">
        <v>8997.48</v>
      </c>
      <c r="F9639" s="160" t="n">
        <v>1843.89</v>
      </c>
    </row>
    <row r="9640">
      <c r="A9640" s="104" t="inlineStr">
        <is>
          <t>2025/26</t>
        </is>
      </c>
      <c r="B9640" s="104" t="inlineStr">
        <is>
          <t>HC-112</t>
        </is>
      </c>
      <c r="C9640" s="104" t="inlineStr">
        <is>
          <t>P025</t>
        </is>
      </c>
      <c r="D9640" s="159" t="n">
        <v>3430</v>
      </c>
      <c r="E9640" s="160" t="n">
        <v>13682.88</v>
      </c>
      <c r="F9640" s="160" t="n">
        <v>5015.36</v>
      </c>
    </row>
    <row r="9641">
      <c r="A9641" s="104" t="inlineStr">
        <is>
          <t>2025/26</t>
        </is>
      </c>
      <c r="B9641" s="104" t="inlineStr">
        <is>
          <t>HC-112</t>
        </is>
      </c>
      <c r="C9641" s="104" t="inlineStr">
        <is>
          <t>P026</t>
        </is>
      </c>
      <c r="D9641" s="159" t="n">
        <v>2063</v>
      </c>
      <c r="E9641" s="160" t="n">
        <v>9600.17</v>
      </c>
      <c r="F9641" s="160" t="n">
        <v>3105.97</v>
      </c>
    </row>
    <row r="9642">
      <c r="A9642" s="104" t="inlineStr">
        <is>
          <t>2025/26</t>
        </is>
      </c>
      <c r="B9642" s="104" t="inlineStr">
        <is>
          <t>HC-112</t>
        </is>
      </c>
      <c r="C9642" s="104" t="inlineStr">
        <is>
          <t>P027</t>
        </is>
      </c>
      <c r="D9642" s="159" t="n">
        <v>1706</v>
      </c>
      <c r="E9642" s="160" t="n">
        <v>7936.12</v>
      </c>
      <c r="F9642" s="160" t="n">
        <v>2566.74</v>
      </c>
    </row>
    <row r="9643">
      <c r="A9643" s="104" t="inlineStr">
        <is>
          <t>2025/26</t>
        </is>
      </c>
      <c r="B9643" s="104" t="inlineStr">
        <is>
          <t>HC-112</t>
        </is>
      </c>
      <c r="C9643" s="104" t="inlineStr">
        <is>
          <t>P028</t>
        </is>
      </c>
      <c r="D9643" s="159" t="n">
        <v>2474</v>
      </c>
      <c r="E9643" s="160" t="n">
        <v>12221.51</v>
      </c>
      <c r="F9643" s="160" t="n">
        <v>4216.56</v>
      </c>
    </row>
    <row r="9644">
      <c r="A9644" s="104" t="inlineStr">
        <is>
          <t>2025/26</t>
        </is>
      </c>
      <c r="B9644" s="104" t="inlineStr">
        <is>
          <t>HC-112</t>
        </is>
      </c>
      <c r="C9644" s="104" t="inlineStr">
        <is>
          <t>P029</t>
        </is>
      </c>
      <c r="D9644" s="159" t="n">
        <v>5730</v>
      </c>
      <c r="E9644" s="160" t="n">
        <v>11432.65</v>
      </c>
      <c r="F9644" s="160" t="n">
        <v>1725.68</v>
      </c>
    </row>
    <row r="9645">
      <c r="A9645" s="104" t="inlineStr">
        <is>
          <t>2025/26</t>
        </is>
      </c>
      <c r="B9645" s="104" t="inlineStr">
        <is>
          <t>HC-112</t>
        </is>
      </c>
      <c r="C9645" s="104" t="inlineStr">
        <is>
          <t>P030</t>
        </is>
      </c>
      <c r="D9645" s="159" t="n">
        <v>3246</v>
      </c>
      <c r="E9645" s="160" t="n">
        <v>10176.51</v>
      </c>
      <c r="F9645" s="160" t="n">
        <v>1974.82</v>
      </c>
    </row>
    <row r="9646">
      <c r="A9646" s="104" t="inlineStr">
        <is>
          <t>2025/26</t>
        </is>
      </c>
      <c r="B9646" s="104" t="inlineStr">
        <is>
          <t>HC-112</t>
        </is>
      </c>
      <c r="C9646" s="104" t="inlineStr">
        <is>
          <t>P031</t>
        </is>
      </c>
      <c r="D9646" s="159" t="n">
        <v>1479</v>
      </c>
      <c r="E9646" s="160" t="n">
        <v>7731.63</v>
      </c>
      <c r="F9646" s="160" t="n">
        <v>2334.73</v>
      </c>
    </row>
    <row r="9647">
      <c r="A9647" s="104" t="inlineStr">
        <is>
          <t>2025/26</t>
        </is>
      </c>
      <c r="B9647" s="104" t="inlineStr">
        <is>
          <t>HC-112</t>
        </is>
      </c>
      <c r="C9647" s="104" t="inlineStr">
        <is>
          <t>P032</t>
        </is>
      </c>
      <c r="D9647" s="159" t="n">
        <v>1825</v>
      </c>
      <c r="E9647" s="160" t="n">
        <v>4506.28</v>
      </c>
      <c r="F9647" s="160" t="n">
        <v>1020.19</v>
      </c>
    </row>
    <row r="9648">
      <c r="A9648" s="104" t="inlineStr">
        <is>
          <t>2025/26</t>
        </is>
      </c>
      <c r="B9648" s="104" t="inlineStr">
        <is>
          <t>HC-112</t>
        </is>
      </c>
      <c r="C9648" s="104" t="inlineStr">
        <is>
          <t>P033</t>
        </is>
      </c>
      <c r="D9648" s="159" t="n">
        <v>1211</v>
      </c>
      <c r="E9648" s="160" t="n">
        <v>3911.14</v>
      </c>
      <c r="F9648" s="160" t="n">
        <v>1012.19</v>
      </c>
    </row>
    <row r="9649">
      <c r="A9649" s="104" t="inlineStr">
        <is>
          <t>2025/26</t>
        </is>
      </c>
      <c r="B9649" s="104" t="inlineStr">
        <is>
          <t>HC-112</t>
        </is>
      </c>
      <c r="C9649" s="104" t="inlineStr">
        <is>
          <t>P034</t>
        </is>
      </c>
      <c r="D9649" s="159" t="n">
        <v>889</v>
      </c>
      <c r="E9649" s="160" t="n">
        <v>3887.1</v>
      </c>
      <c r="F9649" s="160" t="n">
        <v>1215.65</v>
      </c>
    </row>
    <row r="9650">
      <c r="A9650" s="104" t="inlineStr">
        <is>
          <t>2025/26</t>
        </is>
      </c>
      <c r="B9650" s="104" t="inlineStr">
        <is>
          <t>HC-112</t>
        </is>
      </c>
      <c r="C9650" s="104" t="inlineStr">
        <is>
          <t>P035</t>
        </is>
      </c>
      <c r="D9650" s="159" t="n">
        <v>1196</v>
      </c>
      <c r="E9650" s="160" t="n">
        <v>4429.37</v>
      </c>
      <c r="F9650" s="160" t="n">
        <v>1241.66</v>
      </c>
    </row>
    <row r="9651">
      <c r="A9651" s="104" t="inlineStr">
        <is>
          <t>2025/26</t>
        </is>
      </c>
      <c r="B9651" s="104" t="inlineStr">
        <is>
          <t>HC-112</t>
        </is>
      </c>
      <c r="C9651" s="104" t="inlineStr">
        <is>
          <t>P036</t>
        </is>
      </c>
      <c r="D9651" s="159" t="n">
        <v>929</v>
      </c>
      <c r="E9651" s="160" t="n">
        <v>3706.92</v>
      </c>
      <c r="F9651" s="160" t="n">
        <v>1079.28</v>
      </c>
    </row>
    <row r="9652">
      <c r="A9652" s="104" t="inlineStr">
        <is>
          <t>2025/26</t>
        </is>
      </c>
      <c r="B9652" s="104" t="inlineStr">
        <is>
          <t>HC-112</t>
        </is>
      </c>
      <c r="C9652" s="104" t="inlineStr">
        <is>
          <t>P037</t>
        </is>
      </c>
      <c r="D9652" s="159" t="n">
        <v>1355</v>
      </c>
      <c r="E9652" s="160" t="n">
        <v>4891.82</v>
      </c>
      <c r="F9652" s="160" t="n">
        <v>1635.25</v>
      </c>
    </row>
    <row r="9653">
      <c r="A9653" s="104" t="inlineStr">
        <is>
          <t>2025/26</t>
        </is>
      </c>
      <c r="B9653" s="104" t="inlineStr">
        <is>
          <t>HC-112</t>
        </is>
      </c>
      <c r="C9653" s="104" t="inlineStr">
        <is>
          <t>P038</t>
        </is>
      </c>
      <c r="D9653" s="159" t="n">
        <v>651</v>
      </c>
      <c r="E9653" s="160" t="n">
        <v>4258.51</v>
      </c>
      <c r="F9653" s="160" t="n">
        <v>1377.5</v>
      </c>
    </row>
    <row r="9654">
      <c r="A9654" s="104" t="inlineStr">
        <is>
          <t>2025/26</t>
        </is>
      </c>
      <c r="B9654" s="104" t="inlineStr">
        <is>
          <t>HC-112</t>
        </is>
      </c>
      <c r="C9654" s="104" t="inlineStr">
        <is>
          <t>P039</t>
        </is>
      </c>
      <c r="D9654" s="159" t="n">
        <v>706</v>
      </c>
      <c r="E9654" s="160" t="n">
        <v>4642.08</v>
      </c>
      <c r="F9654" s="160" t="n">
        <v>1551.63</v>
      </c>
    </row>
    <row r="9655">
      <c r="A9655" s="104" t="inlineStr">
        <is>
          <t>2025/26</t>
        </is>
      </c>
      <c r="B9655" s="104" t="inlineStr">
        <is>
          <t>HC-112</t>
        </is>
      </c>
      <c r="C9655" s="104" t="inlineStr">
        <is>
          <t>P040</t>
        </is>
      </c>
      <c r="D9655" s="159" t="n">
        <v>432</v>
      </c>
      <c r="E9655" s="160" t="n">
        <v>3443.84</v>
      </c>
      <c r="F9655" s="160" t="n">
        <v>1111.45</v>
      </c>
    </row>
    <row r="9656">
      <c r="A9656" s="104" t="inlineStr">
        <is>
          <t>2025/26</t>
        </is>
      </c>
      <c r="B9656" s="104" t="inlineStr">
        <is>
          <t>HC-112</t>
        </is>
      </c>
      <c r="C9656" s="104" t="inlineStr">
        <is>
          <t>P041</t>
        </is>
      </c>
      <c r="D9656" s="159" t="n">
        <v>50</v>
      </c>
      <c r="E9656" s="160" t="n">
        <v>557.5700000000001</v>
      </c>
      <c r="F9656" s="160" t="n">
        <v>217.46</v>
      </c>
    </row>
    <row r="9657">
      <c r="A9657" s="104" t="inlineStr">
        <is>
          <t>2025/26</t>
        </is>
      </c>
      <c r="B9657" s="104" t="inlineStr">
        <is>
          <t>HC-112</t>
        </is>
      </c>
      <c r="C9657" s="104" t="inlineStr">
        <is>
          <t>P042</t>
        </is>
      </c>
      <c r="D9657" s="159" t="n">
        <v>87</v>
      </c>
      <c r="E9657" s="160" t="n">
        <v>363.56</v>
      </c>
      <c r="F9657" s="160" t="n">
        <v>90.56999999999999</v>
      </c>
    </row>
    <row r="9658">
      <c r="A9658" s="104" t="inlineStr">
        <is>
          <t>2025/26</t>
        </is>
      </c>
      <c r="B9658" s="104" t="inlineStr">
        <is>
          <t>HC-113</t>
        </is>
      </c>
      <c r="C9658" s="104" t="inlineStr">
        <is>
          <t>P001</t>
        </is>
      </c>
      <c r="D9658" s="159" t="n">
        <v>5401</v>
      </c>
      <c r="E9658" s="160" t="n">
        <v>50800.76</v>
      </c>
      <c r="F9658" s="160" t="n">
        <v>18080.45</v>
      </c>
    </row>
    <row r="9659">
      <c r="A9659" s="104" t="inlineStr">
        <is>
          <t>2025/26</t>
        </is>
      </c>
      <c r="B9659" s="104" t="inlineStr">
        <is>
          <t>HC-113</t>
        </is>
      </c>
      <c r="C9659" s="104" t="inlineStr">
        <is>
          <t>P002</t>
        </is>
      </c>
      <c r="D9659" s="159" t="n">
        <v>7791</v>
      </c>
      <c r="E9659" s="160" t="n">
        <v>85110.96000000001</v>
      </c>
      <c r="F9659" s="160" t="n">
        <v>32132.73</v>
      </c>
    </row>
    <row r="9660">
      <c r="A9660" s="104" t="inlineStr">
        <is>
          <t>2025/26</t>
        </is>
      </c>
      <c r="B9660" s="104" t="inlineStr">
        <is>
          <t>HC-113</t>
        </is>
      </c>
      <c r="C9660" s="104" t="inlineStr">
        <is>
          <t>P003</t>
        </is>
      </c>
      <c r="D9660" s="159" t="n">
        <v>10872</v>
      </c>
      <c r="E9660" s="160" t="n">
        <v>76421.00999999999</v>
      </c>
      <c r="F9660" s="160" t="n">
        <v>25557.17</v>
      </c>
    </row>
    <row r="9661">
      <c r="A9661" s="104" t="inlineStr">
        <is>
          <t>2025/26</t>
        </is>
      </c>
      <c r="B9661" s="104" t="inlineStr">
        <is>
          <t>HC-113</t>
        </is>
      </c>
      <c r="C9661" s="104" t="inlineStr">
        <is>
          <t>P004</t>
        </is>
      </c>
      <c r="D9661" s="159" t="n">
        <v>4831</v>
      </c>
      <c r="E9661" s="160" t="n">
        <v>39481.3</v>
      </c>
      <c r="F9661" s="160" t="n">
        <v>12776.31</v>
      </c>
    </row>
    <row r="9662">
      <c r="A9662" s="104" t="inlineStr">
        <is>
          <t>2025/26</t>
        </is>
      </c>
      <c r="B9662" s="104" t="inlineStr">
        <is>
          <t>HC-113</t>
        </is>
      </c>
      <c r="C9662" s="104" t="inlineStr">
        <is>
          <t>P005</t>
        </is>
      </c>
      <c r="D9662" s="159" t="n">
        <v>10719</v>
      </c>
      <c r="E9662" s="160" t="n">
        <v>83498.74000000001</v>
      </c>
      <c r="F9662" s="160" t="n">
        <v>26119.31</v>
      </c>
    </row>
    <row r="9663">
      <c r="A9663" s="104" t="inlineStr">
        <is>
          <t>2025/26</t>
        </is>
      </c>
      <c r="B9663" s="104" t="inlineStr">
        <is>
          <t>HC-113</t>
        </is>
      </c>
      <c r="C9663" s="104" t="inlineStr">
        <is>
          <t>P006</t>
        </is>
      </c>
      <c r="D9663" s="159" t="n">
        <v>9660</v>
      </c>
      <c r="E9663" s="160" t="n">
        <v>81680.98</v>
      </c>
      <c r="F9663" s="160" t="n">
        <v>23791.32</v>
      </c>
    </row>
    <row r="9664">
      <c r="A9664" s="104" t="inlineStr">
        <is>
          <t>2025/26</t>
        </is>
      </c>
      <c r="B9664" s="104" t="inlineStr">
        <is>
          <t>HC-113</t>
        </is>
      </c>
      <c r="C9664" s="104" t="inlineStr">
        <is>
          <t>P007</t>
        </is>
      </c>
      <c r="D9664" s="159" t="n">
        <v>9854</v>
      </c>
      <c r="E9664" s="160" t="n">
        <v>77696.47</v>
      </c>
      <c r="F9664" s="160" t="n">
        <v>20954.12</v>
      </c>
    </row>
    <row r="9665">
      <c r="A9665" s="104" t="inlineStr">
        <is>
          <t>2025/26</t>
        </is>
      </c>
      <c r="B9665" s="104" t="inlineStr">
        <is>
          <t>HC-113</t>
        </is>
      </c>
      <c r="C9665" s="104" t="inlineStr">
        <is>
          <t>P008</t>
        </is>
      </c>
      <c r="D9665" s="159" t="n">
        <v>8262</v>
      </c>
      <c r="E9665" s="160" t="n">
        <v>63569.92</v>
      </c>
      <c r="F9665" s="160" t="n">
        <v>23317.53</v>
      </c>
    </row>
    <row r="9666">
      <c r="A9666" s="104" t="inlineStr">
        <is>
          <t>2025/26</t>
        </is>
      </c>
      <c r="B9666" s="104" t="inlineStr">
        <is>
          <t>HC-113</t>
        </is>
      </c>
      <c r="C9666" s="104" t="inlineStr">
        <is>
          <t>P009</t>
        </is>
      </c>
      <c r="D9666" s="159" t="n">
        <v>349</v>
      </c>
      <c r="E9666" s="160" t="n">
        <v>4604.6</v>
      </c>
      <c r="F9666" s="160" t="n">
        <v>1862.58</v>
      </c>
    </row>
    <row r="9667">
      <c r="A9667" s="104" t="inlineStr">
        <is>
          <t>2025/26</t>
        </is>
      </c>
      <c r="B9667" s="104" t="inlineStr">
        <is>
          <t>HC-113</t>
        </is>
      </c>
      <c r="C9667" s="104" t="inlineStr">
        <is>
          <t>P010</t>
        </is>
      </c>
      <c r="D9667" s="159" t="n">
        <v>10579</v>
      </c>
      <c r="E9667" s="160" t="n">
        <v>65319.2</v>
      </c>
      <c r="F9667" s="160" t="n">
        <v>21139.14</v>
      </c>
    </row>
    <row r="9668">
      <c r="A9668" s="104" t="inlineStr">
        <is>
          <t>2025/26</t>
        </is>
      </c>
      <c r="B9668" s="104" t="inlineStr">
        <is>
          <t>HC-113</t>
        </is>
      </c>
      <c r="C9668" s="104" t="inlineStr">
        <is>
          <t>P011</t>
        </is>
      </c>
      <c r="D9668" s="159" t="n">
        <v>10501</v>
      </c>
      <c r="E9668" s="160" t="n">
        <v>31918.72</v>
      </c>
      <c r="F9668" s="160" t="n">
        <v>7576.08</v>
      </c>
    </row>
    <row r="9669">
      <c r="A9669" s="104" t="inlineStr">
        <is>
          <t>2025/26</t>
        </is>
      </c>
      <c r="B9669" s="104" t="inlineStr">
        <is>
          <t>HC-113</t>
        </is>
      </c>
      <c r="C9669" s="104" t="inlineStr">
        <is>
          <t>P012</t>
        </is>
      </c>
      <c r="D9669" s="159" t="n">
        <v>10731</v>
      </c>
      <c r="E9669" s="160" t="n">
        <v>41799.58</v>
      </c>
      <c r="F9669" s="160" t="n">
        <v>12624.29</v>
      </c>
    </row>
    <row r="9670">
      <c r="A9670" s="104" t="inlineStr">
        <is>
          <t>2025/26</t>
        </is>
      </c>
      <c r="B9670" s="104" t="inlineStr">
        <is>
          <t>HC-113</t>
        </is>
      </c>
      <c r="C9670" s="104" t="inlineStr">
        <is>
          <t>P013</t>
        </is>
      </c>
      <c r="D9670" s="159" t="n">
        <v>11829</v>
      </c>
      <c r="E9670" s="160" t="n">
        <v>42704.39</v>
      </c>
      <c r="F9670" s="160" t="n">
        <v>11056.15</v>
      </c>
    </row>
    <row r="9671">
      <c r="A9671" s="104" t="inlineStr">
        <is>
          <t>2025/26</t>
        </is>
      </c>
      <c r="B9671" s="104" t="inlineStr">
        <is>
          <t>HC-113</t>
        </is>
      </c>
      <c r="C9671" s="104" t="inlineStr">
        <is>
          <t>P014</t>
        </is>
      </c>
      <c r="D9671" s="159" t="n">
        <v>12729</v>
      </c>
      <c r="E9671" s="160" t="n">
        <v>52004.67</v>
      </c>
      <c r="F9671" s="160" t="n">
        <v>14585.74</v>
      </c>
    </row>
    <row r="9672">
      <c r="A9672" s="104" t="inlineStr">
        <is>
          <t>2025/26</t>
        </is>
      </c>
      <c r="B9672" s="104" t="inlineStr">
        <is>
          <t>HC-113</t>
        </is>
      </c>
      <c r="C9672" s="104" t="inlineStr">
        <is>
          <t>P015</t>
        </is>
      </c>
      <c r="D9672" s="159" t="n">
        <v>8746</v>
      </c>
      <c r="E9672" s="160" t="n">
        <v>43203.97</v>
      </c>
      <c r="F9672" s="160" t="n">
        <v>14448.03</v>
      </c>
    </row>
    <row r="9673">
      <c r="A9673" s="104" t="inlineStr">
        <is>
          <t>2025/26</t>
        </is>
      </c>
      <c r="B9673" s="104" t="inlineStr">
        <is>
          <t>HC-113</t>
        </is>
      </c>
      <c r="C9673" s="104" t="inlineStr">
        <is>
          <t>P016</t>
        </is>
      </c>
      <c r="D9673" s="159" t="n">
        <v>4748</v>
      </c>
      <c r="E9673" s="160" t="n">
        <v>30661.72</v>
      </c>
      <c r="F9673" s="160" t="n">
        <v>9592.440000000001</v>
      </c>
    </row>
    <row r="9674">
      <c r="A9674" s="104" t="inlineStr">
        <is>
          <t>2025/26</t>
        </is>
      </c>
      <c r="B9674" s="104" t="inlineStr">
        <is>
          <t>HC-113</t>
        </is>
      </c>
      <c r="C9674" s="104" t="inlineStr">
        <is>
          <t>P017</t>
        </is>
      </c>
      <c r="D9674" s="159" t="n">
        <v>4043</v>
      </c>
      <c r="E9674" s="160" t="n">
        <v>28803.17</v>
      </c>
      <c r="F9674" s="160" t="n">
        <v>9941.09</v>
      </c>
    </row>
    <row r="9675">
      <c r="A9675" s="104" t="inlineStr">
        <is>
          <t>2025/26</t>
        </is>
      </c>
      <c r="B9675" s="104" t="inlineStr">
        <is>
          <t>HC-113</t>
        </is>
      </c>
      <c r="C9675" s="104" t="inlineStr">
        <is>
          <t>P018</t>
        </is>
      </c>
      <c r="D9675" s="159" t="n">
        <v>9557</v>
      </c>
      <c r="E9675" s="160" t="n">
        <v>26325.08</v>
      </c>
      <c r="F9675" s="160" t="n">
        <v>5680.57</v>
      </c>
    </row>
    <row r="9676">
      <c r="A9676" s="104" t="inlineStr">
        <is>
          <t>2025/26</t>
        </is>
      </c>
      <c r="B9676" s="104" t="inlineStr">
        <is>
          <t>HC-113</t>
        </is>
      </c>
      <c r="C9676" s="104" t="inlineStr">
        <is>
          <t>P019</t>
        </is>
      </c>
      <c r="D9676" s="159" t="n">
        <v>12740</v>
      </c>
      <c r="E9676" s="160" t="n">
        <v>33887.56</v>
      </c>
      <c r="F9676" s="160" t="n">
        <v>8772.66</v>
      </c>
    </row>
    <row r="9677">
      <c r="A9677" s="104" t="inlineStr">
        <is>
          <t>2025/26</t>
        </is>
      </c>
      <c r="B9677" s="104" t="inlineStr">
        <is>
          <t>HC-113</t>
        </is>
      </c>
      <c r="C9677" s="104" t="inlineStr">
        <is>
          <t>P020</t>
        </is>
      </c>
      <c r="D9677" s="159" t="n">
        <v>8688</v>
      </c>
      <c r="E9677" s="160" t="n">
        <v>23111.43</v>
      </c>
      <c r="F9677" s="160" t="n">
        <v>5984.62</v>
      </c>
    </row>
    <row r="9678">
      <c r="A9678" s="104" t="inlineStr">
        <is>
          <t>2025/26</t>
        </is>
      </c>
      <c r="B9678" s="104" t="inlineStr">
        <is>
          <t>HC-113</t>
        </is>
      </c>
      <c r="C9678" s="104" t="inlineStr">
        <is>
          <t>P021</t>
        </is>
      </c>
      <c r="D9678" s="159" t="n">
        <v>12356</v>
      </c>
      <c r="E9678" s="160" t="n">
        <v>42261.99</v>
      </c>
      <c r="F9678" s="160" t="n">
        <v>11853.75</v>
      </c>
    </row>
    <row r="9679">
      <c r="A9679" s="104" t="inlineStr">
        <is>
          <t>2025/26</t>
        </is>
      </c>
      <c r="B9679" s="104" t="inlineStr">
        <is>
          <t>HC-113</t>
        </is>
      </c>
      <c r="C9679" s="104" t="inlineStr">
        <is>
          <t>P022</t>
        </is>
      </c>
      <c r="D9679" s="159" t="n">
        <v>10723</v>
      </c>
      <c r="E9679" s="160" t="n">
        <v>34635.95</v>
      </c>
      <c r="F9679" s="160" t="n">
        <v>9339.26</v>
      </c>
    </row>
    <row r="9680">
      <c r="A9680" s="104" t="inlineStr">
        <is>
          <t>2025/26</t>
        </is>
      </c>
      <c r="B9680" s="104" t="inlineStr">
        <is>
          <t>HC-113</t>
        </is>
      </c>
      <c r="C9680" s="104" t="inlineStr">
        <is>
          <t>P023</t>
        </is>
      </c>
      <c r="D9680" s="159" t="n">
        <v>11606</v>
      </c>
      <c r="E9680" s="160" t="n">
        <v>24256.96</v>
      </c>
      <c r="F9680" s="160" t="n">
        <v>4709.84</v>
      </c>
    </row>
    <row r="9681">
      <c r="A9681" s="104" t="inlineStr">
        <is>
          <t>2025/26</t>
        </is>
      </c>
      <c r="B9681" s="104" t="inlineStr">
        <is>
          <t>HC-113</t>
        </is>
      </c>
      <c r="C9681" s="104" t="inlineStr">
        <is>
          <t>P024</t>
        </is>
      </c>
      <c r="D9681" s="159" t="n">
        <v>13519</v>
      </c>
      <c r="E9681" s="160" t="n">
        <v>30821.52</v>
      </c>
      <c r="F9681" s="160" t="n">
        <v>6317.6</v>
      </c>
    </row>
    <row r="9682">
      <c r="A9682" s="104" t="inlineStr">
        <is>
          <t>2025/26</t>
        </is>
      </c>
      <c r="B9682" s="104" t="inlineStr">
        <is>
          <t>HC-113</t>
        </is>
      </c>
      <c r="C9682" s="104" t="inlineStr">
        <is>
          <t>P025</t>
        </is>
      </c>
      <c r="D9682" s="159" t="n">
        <v>11410</v>
      </c>
      <c r="E9682" s="160" t="n">
        <v>45530.77</v>
      </c>
      <c r="F9682" s="160" t="n">
        <v>16697.67</v>
      </c>
    </row>
    <row r="9683">
      <c r="A9683" s="104" t="inlineStr">
        <is>
          <t>2025/26</t>
        </is>
      </c>
      <c r="B9683" s="104" t="inlineStr">
        <is>
          <t>HC-113</t>
        </is>
      </c>
      <c r="C9683" s="104" t="inlineStr">
        <is>
          <t>P026</t>
        </is>
      </c>
      <c r="D9683" s="159" t="n">
        <v>6596</v>
      </c>
      <c r="E9683" s="160" t="n">
        <v>30713.42</v>
      </c>
      <c r="F9683" s="160" t="n">
        <v>9941.27</v>
      </c>
    </row>
    <row r="9684">
      <c r="A9684" s="104" t="inlineStr">
        <is>
          <t>2025/26</t>
        </is>
      </c>
      <c r="B9684" s="104" t="inlineStr">
        <is>
          <t>HC-113</t>
        </is>
      </c>
      <c r="C9684" s="104" t="inlineStr">
        <is>
          <t>P027</t>
        </is>
      </c>
      <c r="D9684" s="159" t="n">
        <v>5544</v>
      </c>
      <c r="E9684" s="160" t="n">
        <v>25802.83</v>
      </c>
      <c r="F9684" s="160" t="n">
        <v>8352.299999999999</v>
      </c>
    </row>
    <row r="9685">
      <c r="A9685" s="104" t="inlineStr">
        <is>
          <t>2025/26</t>
        </is>
      </c>
      <c r="B9685" s="104" t="inlineStr">
        <is>
          <t>HC-113</t>
        </is>
      </c>
      <c r="C9685" s="104" t="inlineStr">
        <is>
          <t>P028</t>
        </is>
      </c>
      <c r="D9685" s="159" t="n">
        <v>7517</v>
      </c>
      <c r="E9685" s="160" t="n">
        <v>37133.11</v>
      </c>
      <c r="F9685" s="160" t="n">
        <v>12817.14</v>
      </c>
    </row>
    <row r="9686">
      <c r="A9686" s="104" t="inlineStr">
        <is>
          <t>2025/26</t>
        </is>
      </c>
      <c r="B9686" s="104" t="inlineStr">
        <is>
          <t>HC-113</t>
        </is>
      </c>
      <c r="C9686" s="104" t="inlineStr">
        <is>
          <t>P029</t>
        </is>
      </c>
      <c r="D9686" s="159" t="n">
        <v>18183</v>
      </c>
      <c r="E9686" s="160" t="n">
        <v>36272.87</v>
      </c>
      <c r="F9686" s="160" t="n">
        <v>5477.99</v>
      </c>
    </row>
    <row r="9687">
      <c r="A9687" s="104" t="inlineStr">
        <is>
          <t>2025/26</t>
        </is>
      </c>
      <c r="B9687" s="104" t="inlineStr">
        <is>
          <t>HC-113</t>
        </is>
      </c>
      <c r="C9687" s="104" t="inlineStr">
        <is>
          <t>P030</t>
        </is>
      </c>
      <c r="D9687" s="159" t="n">
        <v>10566</v>
      </c>
      <c r="E9687" s="160" t="n">
        <v>33121.3</v>
      </c>
      <c r="F9687" s="160" t="n">
        <v>6431.72</v>
      </c>
    </row>
    <row r="9688">
      <c r="A9688" s="104" t="inlineStr">
        <is>
          <t>2025/26</t>
        </is>
      </c>
      <c r="B9688" s="104" t="inlineStr">
        <is>
          <t>HC-113</t>
        </is>
      </c>
      <c r="C9688" s="104" t="inlineStr">
        <is>
          <t>P031</t>
        </is>
      </c>
      <c r="D9688" s="159" t="n">
        <v>4654</v>
      </c>
      <c r="E9688" s="160" t="n">
        <v>24323.45</v>
      </c>
      <c r="F9688" s="160" t="n">
        <v>7346.62</v>
      </c>
    </row>
    <row r="9689">
      <c r="A9689" s="104" t="inlineStr">
        <is>
          <t>2025/26</t>
        </is>
      </c>
      <c r="B9689" s="104" t="inlineStr">
        <is>
          <t>HC-113</t>
        </is>
      </c>
      <c r="C9689" s="104" t="inlineStr">
        <is>
          <t>P032</t>
        </is>
      </c>
      <c r="D9689" s="159" t="n">
        <v>6118</v>
      </c>
      <c r="E9689" s="160" t="n">
        <v>15107.14</v>
      </c>
      <c r="F9689" s="160" t="n">
        <v>3422.36</v>
      </c>
    </row>
    <row r="9690">
      <c r="A9690" s="104" t="inlineStr">
        <is>
          <t>2025/26</t>
        </is>
      </c>
      <c r="B9690" s="104" t="inlineStr">
        <is>
          <t>HC-113</t>
        </is>
      </c>
      <c r="C9690" s="104" t="inlineStr">
        <is>
          <t>P033</t>
        </is>
      </c>
      <c r="D9690" s="159" t="n">
        <v>3913</v>
      </c>
      <c r="E9690" s="160" t="n">
        <v>12637.29</v>
      </c>
      <c r="F9690" s="160" t="n">
        <v>3271.46</v>
      </c>
    </row>
    <row r="9691">
      <c r="A9691" s="104" t="inlineStr">
        <is>
          <t>2025/26</t>
        </is>
      </c>
      <c r="B9691" s="104" t="inlineStr">
        <is>
          <t>HC-113</t>
        </is>
      </c>
      <c r="C9691" s="104" t="inlineStr">
        <is>
          <t>P034</t>
        </is>
      </c>
      <c r="D9691" s="159" t="n">
        <v>2797</v>
      </c>
      <c r="E9691" s="160" t="n">
        <v>12226.53</v>
      </c>
      <c r="F9691" s="160" t="n">
        <v>3824.42</v>
      </c>
    </row>
    <row r="9692">
      <c r="A9692" s="104" t="inlineStr">
        <is>
          <t>2025/26</t>
        </is>
      </c>
      <c r="B9692" s="104" t="inlineStr">
        <is>
          <t>HC-113</t>
        </is>
      </c>
      <c r="C9692" s="104" t="inlineStr">
        <is>
          <t>P035</t>
        </is>
      </c>
      <c r="D9692" s="159" t="n">
        <v>3881</v>
      </c>
      <c r="E9692" s="160" t="n">
        <v>14376.98</v>
      </c>
      <c r="F9692" s="160" t="n">
        <v>4032.33</v>
      </c>
    </row>
    <row r="9693">
      <c r="A9693" s="104" t="inlineStr">
        <is>
          <t>2025/26</t>
        </is>
      </c>
      <c r="B9693" s="104" t="inlineStr">
        <is>
          <t>HC-113</t>
        </is>
      </c>
      <c r="C9693" s="104" t="inlineStr">
        <is>
          <t>P036</t>
        </is>
      </c>
      <c r="D9693" s="159" t="n">
        <v>3003</v>
      </c>
      <c r="E9693" s="160" t="n">
        <v>11979.42</v>
      </c>
      <c r="F9693" s="160" t="n">
        <v>3488.87</v>
      </c>
    </row>
    <row r="9694">
      <c r="A9694" s="104" t="inlineStr">
        <is>
          <t>2025/26</t>
        </is>
      </c>
      <c r="B9694" s="104" t="inlineStr">
        <is>
          <t>HC-113</t>
        </is>
      </c>
      <c r="C9694" s="104" t="inlineStr">
        <is>
          <t>P037</t>
        </is>
      </c>
      <c r="D9694" s="159" t="n">
        <v>4397</v>
      </c>
      <c r="E9694" s="160" t="n">
        <v>15875.72</v>
      </c>
      <c r="F9694" s="160" t="n">
        <v>5309.49</v>
      </c>
    </row>
    <row r="9695">
      <c r="A9695" s="104" t="inlineStr">
        <is>
          <t>2025/26</t>
        </is>
      </c>
      <c r="B9695" s="104" t="inlineStr">
        <is>
          <t>HC-113</t>
        </is>
      </c>
      <c r="C9695" s="104" t="inlineStr">
        <is>
          <t>P038</t>
        </is>
      </c>
      <c r="D9695" s="159" t="n">
        <v>2117</v>
      </c>
      <c r="E9695" s="160" t="n">
        <v>13877.41</v>
      </c>
      <c r="F9695" s="160" t="n">
        <v>4491.35</v>
      </c>
    </row>
    <row r="9696">
      <c r="A9696" s="104" t="inlineStr">
        <is>
          <t>2025/26</t>
        </is>
      </c>
      <c r="B9696" s="104" t="inlineStr">
        <is>
          <t>HC-113</t>
        </is>
      </c>
      <c r="C9696" s="104" t="inlineStr">
        <is>
          <t>P039</t>
        </is>
      </c>
      <c r="D9696" s="159" t="n">
        <v>2297</v>
      </c>
      <c r="E9696" s="160" t="n">
        <v>15045.93</v>
      </c>
      <c r="F9696" s="160" t="n">
        <v>5030.67</v>
      </c>
    </row>
    <row r="9697">
      <c r="A9697" s="104" t="inlineStr">
        <is>
          <t>2025/26</t>
        </is>
      </c>
      <c r="B9697" s="104" t="inlineStr">
        <is>
          <t>HC-113</t>
        </is>
      </c>
      <c r="C9697" s="104" t="inlineStr">
        <is>
          <t>P040</t>
        </is>
      </c>
      <c r="D9697" s="159" t="n">
        <v>848</v>
      </c>
      <c r="E9697" s="160" t="n">
        <v>6763.06</v>
      </c>
      <c r="F9697" s="160" t="n">
        <v>2189.81</v>
      </c>
    </row>
    <row r="9698">
      <c r="A9698" s="104" t="inlineStr">
        <is>
          <t>2025/26</t>
        </is>
      </c>
      <c r="B9698" s="104" t="inlineStr">
        <is>
          <t>HC-113</t>
        </is>
      </c>
      <c r="C9698" s="104" t="inlineStr">
        <is>
          <t>P041</t>
        </is>
      </c>
      <c r="D9698" s="159" t="n">
        <v>423</v>
      </c>
      <c r="E9698" s="160" t="n">
        <v>4780.34</v>
      </c>
      <c r="F9698" s="160" t="n">
        <v>1853.12</v>
      </c>
    </row>
    <row r="9699">
      <c r="A9699" s="104" t="inlineStr">
        <is>
          <t>2025/26</t>
        </is>
      </c>
      <c r="B9699" s="104" t="inlineStr">
        <is>
          <t>HC-113</t>
        </is>
      </c>
      <c r="C9699" s="104" t="inlineStr">
        <is>
          <t>P042</t>
        </is>
      </c>
      <c r="D9699" s="159" t="n">
        <v>813</v>
      </c>
      <c r="E9699" s="160" t="n">
        <v>3395.83</v>
      </c>
      <c r="F9699" s="160" t="n">
        <v>841.13</v>
      </c>
    </row>
    <row r="9700">
      <c r="A9700" s="104" t="inlineStr">
        <is>
          <t>2025/26</t>
        </is>
      </c>
      <c r="B9700" s="104" t="inlineStr">
        <is>
          <t>HC-114</t>
        </is>
      </c>
      <c r="C9700" s="104" t="inlineStr">
        <is>
          <t>P001</t>
        </is>
      </c>
      <c r="D9700" s="159" t="n">
        <v>3199</v>
      </c>
      <c r="E9700" s="160" t="n">
        <v>30094.15</v>
      </c>
      <c r="F9700" s="160" t="n">
        <v>10725.25</v>
      </c>
    </row>
    <row r="9701">
      <c r="A9701" s="104" t="inlineStr">
        <is>
          <t>2025/26</t>
        </is>
      </c>
      <c r="B9701" s="104" t="inlineStr">
        <is>
          <t>HC-114</t>
        </is>
      </c>
      <c r="C9701" s="104" t="inlineStr">
        <is>
          <t>P002</t>
        </is>
      </c>
      <c r="D9701" s="159" t="n">
        <v>4506</v>
      </c>
      <c r="E9701" s="160" t="n">
        <v>49225.2</v>
      </c>
      <c r="F9701" s="160" t="n">
        <v>18607.81</v>
      </c>
    </row>
    <row r="9702">
      <c r="A9702" s="104" t="inlineStr">
        <is>
          <t>2025/26</t>
        </is>
      </c>
      <c r="B9702" s="104" t="inlineStr">
        <is>
          <t>HC-114</t>
        </is>
      </c>
      <c r="C9702" s="104" t="inlineStr">
        <is>
          <t>P003</t>
        </is>
      </c>
      <c r="D9702" s="159" t="n">
        <v>6465</v>
      </c>
      <c r="E9702" s="160" t="n">
        <v>45460.76</v>
      </c>
      <c r="F9702" s="160" t="n">
        <v>15220.07</v>
      </c>
    </row>
    <row r="9703">
      <c r="A9703" s="104" t="inlineStr">
        <is>
          <t>2025/26</t>
        </is>
      </c>
      <c r="B9703" s="104" t="inlineStr">
        <is>
          <t>HC-114</t>
        </is>
      </c>
      <c r="C9703" s="104" t="inlineStr">
        <is>
          <t>P004</t>
        </is>
      </c>
      <c r="D9703" s="159" t="n">
        <v>2804</v>
      </c>
      <c r="E9703" s="160" t="n">
        <v>22906.23</v>
      </c>
      <c r="F9703" s="160" t="n">
        <v>7421.55</v>
      </c>
    </row>
    <row r="9704">
      <c r="A9704" s="104" t="inlineStr">
        <is>
          <t>2025/26</t>
        </is>
      </c>
      <c r="B9704" s="104" t="inlineStr">
        <is>
          <t>HC-114</t>
        </is>
      </c>
      <c r="C9704" s="104" t="inlineStr">
        <is>
          <t>P005</t>
        </is>
      </c>
      <c r="D9704" s="159" t="n">
        <v>6270</v>
      </c>
      <c r="E9704" s="160" t="n">
        <v>48852.88</v>
      </c>
      <c r="F9704" s="160" t="n">
        <v>15299.21</v>
      </c>
    </row>
    <row r="9705">
      <c r="A9705" s="104" t="inlineStr">
        <is>
          <t>2025/26</t>
        </is>
      </c>
      <c r="B9705" s="104" t="inlineStr">
        <is>
          <t>HC-114</t>
        </is>
      </c>
      <c r="C9705" s="104" t="inlineStr">
        <is>
          <t>P006</t>
        </is>
      </c>
      <c r="D9705" s="159" t="n">
        <v>5663</v>
      </c>
      <c r="E9705" s="160" t="n">
        <v>47881.26</v>
      </c>
      <c r="F9705" s="160" t="n">
        <v>13963.22</v>
      </c>
    </row>
    <row r="9706">
      <c r="A9706" s="104" t="inlineStr">
        <is>
          <t>2025/26</t>
        </is>
      </c>
      <c r="B9706" s="104" t="inlineStr">
        <is>
          <t>HC-114</t>
        </is>
      </c>
      <c r="C9706" s="104" t="inlineStr">
        <is>
          <t>P007</t>
        </is>
      </c>
      <c r="D9706" s="159" t="n">
        <v>5675</v>
      </c>
      <c r="E9706" s="160" t="n">
        <v>44743.57</v>
      </c>
      <c r="F9706" s="160" t="n">
        <v>12080.44</v>
      </c>
    </row>
    <row r="9707">
      <c r="A9707" s="104" t="inlineStr">
        <is>
          <t>2025/26</t>
        </is>
      </c>
      <c r="B9707" s="104" t="inlineStr">
        <is>
          <t>HC-114</t>
        </is>
      </c>
      <c r="C9707" s="104" t="inlineStr">
        <is>
          <t>P008</t>
        </is>
      </c>
      <c r="D9707" s="159" t="n">
        <v>4816</v>
      </c>
      <c r="E9707" s="160" t="n">
        <v>37069.41</v>
      </c>
      <c r="F9707" s="160" t="n">
        <v>13612.29</v>
      </c>
    </row>
    <row r="9708">
      <c r="A9708" s="104" t="inlineStr">
        <is>
          <t>2025/26</t>
        </is>
      </c>
      <c r="B9708" s="104" t="inlineStr">
        <is>
          <t>HC-114</t>
        </is>
      </c>
      <c r="C9708" s="104" t="inlineStr">
        <is>
          <t>P009</t>
        </is>
      </c>
      <c r="D9708" s="159" t="n">
        <v>161</v>
      </c>
      <c r="E9708" s="160" t="n">
        <v>2126.66</v>
      </c>
      <c r="F9708" s="160" t="n">
        <v>863.02</v>
      </c>
    </row>
    <row r="9709">
      <c r="A9709" s="104" t="inlineStr">
        <is>
          <t>2025/26</t>
        </is>
      </c>
      <c r="B9709" s="104" t="inlineStr">
        <is>
          <t>HC-114</t>
        </is>
      </c>
      <c r="C9709" s="104" t="inlineStr">
        <is>
          <t>P010</t>
        </is>
      </c>
      <c r="D9709" s="159" t="n">
        <v>6125</v>
      </c>
      <c r="E9709" s="160" t="n">
        <v>37819.64</v>
      </c>
      <c r="F9709" s="160" t="n">
        <v>12254.44</v>
      </c>
    </row>
    <row r="9710">
      <c r="A9710" s="104" t="inlineStr">
        <is>
          <t>2025/26</t>
        </is>
      </c>
      <c r="B9710" s="104" t="inlineStr">
        <is>
          <t>HC-114</t>
        </is>
      </c>
      <c r="C9710" s="104" t="inlineStr">
        <is>
          <t>P011</t>
        </is>
      </c>
      <c r="D9710" s="159" t="n">
        <v>5840</v>
      </c>
      <c r="E9710" s="160" t="n">
        <v>17758.79</v>
      </c>
      <c r="F9710" s="160" t="n">
        <v>4220.04</v>
      </c>
    </row>
    <row r="9711">
      <c r="A9711" s="104" t="inlineStr">
        <is>
          <t>2025/26</t>
        </is>
      </c>
      <c r="B9711" s="104" t="inlineStr">
        <is>
          <t>HC-114</t>
        </is>
      </c>
      <c r="C9711" s="104" t="inlineStr">
        <is>
          <t>P012</t>
        </is>
      </c>
      <c r="D9711" s="159" t="n">
        <v>6102</v>
      </c>
      <c r="E9711" s="160" t="n">
        <v>23771.61</v>
      </c>
      <c r="F9711" s="160" t="n">
        <v>7189.37</v>
      </c>
    </row>
    <row r="9712">
      <c r="A9712" s="104" t="inlineStr">
        <is>
          <t>2025/26</t>
        </is>
      </c>
      <c r="B9712" s="104" t="inlineStr">
        <is>
          <t>HC-114</t>
        </is>
      </c>
      <c r="C9712" s="104" t="inlineStr">
        <is>
          <t>P013</t>
        </is>
      </c>
      <c r="D9712" s="159" t="n">
        <v>6540</v>
      </c>
      <c r="E9712" s="160" t="n">
        <v>23612.7</v>
      </c>
      <c r="F9712" s="160" t="n">
        <v>6121.59</v>
      </c>
    </row>
    <row r="9713">
      <c r="A9713" s="104" t="inlineStr">
        <is>
          <t>2025/26</t>
        </is>
      </c>
      <c r="B9713" s="104" t="inlineStr">
        <is>
          <t>HC-114</t>
        </is>
      </c>
      <c r="C9713" s="104" t="inlineStr">
        <is>
          <t>P014</t>
        </is>
      </c>
      <c r="D9713" s="159" t="n">
        <v>7234</v>
      </c>
      <c r="E9713" s="160" t="n">
        <v>29552.13</v>
      </c>
      <c r="F9713" s="160" t="n">
        <v>8298.370000000001</v>
      </c>
    </row>
    <row r="9714">
      <c r="A9714" s="104" t="inlineStr">
        <is>
          <t>2025/26</t>
        </is>
      </c>
      <c r="B9714" s="104" t="inlineStr">
        <is>
          <t>HC-114</t>
        </is>
      </c>
      <c r="C9714" s="104" t="inlineStr">
        <is>
          <t>P015</t>
        </is>
      </c>
      <c r="D9714" s="159" t="n">
        <v>4918</v>
      </c>
      <c r="E9714" s="160" t="n">
        <v>24305.65</v>
      </c>
      <c r="F9714" s="160" t="n">
        <v>8139.32</v>
      </c>
    </row>
    <row r="9715">
      <c r="A9715" s="104" t="inlineStr">
        <is>
          <t>2025/26</t>
        </is>
      </c>
      <c r="B9715" s="104" t="inlineStr">
        <is>
          <t>HC-114</t>
        </is>
      </c>
      <c r="C9715" s="104" t="inlineStr">
        <is>
          <t>P016</t>
        </is>
      </c>
      <c r="D9715" s="159" t="n">
        <v>2732</v>
      </c>
      <c r="E9715" s="160" t="n">
        <v>17664.14</v>
      </c>
      <c r="F9715" s="160" t="n">
        <v>5531.93</v>
      </c>
    </row>
    <row r="9716">
      <c r="A9716" s="104" t="inlineStr">
        <is>
          <t>2025/26</t>
        </is>
      </c>
      <c r="B9716" s="104" t="inlineStr">
        <is>
          <t>HC-114</t>
        </is>
      </c>
      <c r="C9716" s="104" t="inlineStr">
        <is>
          <t>P017</t>
        </is>
      </c>
      <c r="D9716" s="159" t="n">
        <v>2302</v>
      </c>
      <c r="E9716" s="160" t="n">
        <v>16406.23</v>
      </c>
      <c r="F9716" s="160" t="n">
        <v>5669.72</v>
      </c>
    </row>
    <row r="9717">
      <c r="A9717" s="104" t="inlineStr">
        <is>
          <t>2025/26</t>
        </is>
      </c>
      <c r="B9717" s="104" t="inlineStr">
        <is>
          <t>HC-114</t>
        </is>
      </c>
      <c r="C9717" s="104" t="inlineStr">
        <is>
          <t>P018</t>
        </is>
      </c>
      <c r="D9717" s="159" t="n">
        <v>5745</v>
      </c>
      <c r="E9717" s="160" t="n">
        <v>15828.96</v>
      </c>
      <c r="F9717" s="160" t="n">
        <v>3418.74</v>
      </c>
    </row>
    <row r="9718">
      <c r="A9718" s="104" t="inlineStr">
        <is>
          <t>2025/26</t>
        </is>
      </c>
      <c r="B9718" s="104" t="inlineStr">
        <is>
          <t>HC-114</t>
        </is>
      </c>
      <c r="C9718" s="104" t="inlineStr">
        <is>
          <t>P019</t>
        </is>
      </c>
      <c r="D9718" s="159" t="n">
        <v>7606</v>
      </c>
      <c r="E9718" s="160" t="n">
        <v>20231.78</v>
      </c>
      <c r="F9718" s="160" t="n">
        <v>5244.56</v>
      </c>
    </row>
    <row r="9719">
      <c r="A9719" s="104" t="inlineStr">
        <is>
          <t>2025/26</t>
        </is>
      </c>
      <c r="B9719" s="104" t="inlineStr">
        <is>
          <t>HC-114</t>
        </is>
      </c>
      <c r="C9719" s="104" t="inlineStr">
        <is>
          <t>P020</t>
        </is>
      </c>
      <c r="D9719" s="159" t="n">
        <v>4893</v>
      </c>
      <c r="E9719" s="160" t="n">
        <v>13015.89</v>
      </c>
      <c r="F9719" s="160" t="n">
        <v>3374.06</v>
      </c>
    </row>
    <row r="9720">
      <c r="A9720" s="104" t="inlineStr">
        <is>
          <t>2025/26</t>
        </is>
      </c>
      <c r="B9720" s="104" t="inlineStr">
        <is>
          <t>HC-114</t>
        </is>
      </c>
      <c r="C9720" s="104" t="inlineStr">
        <is>
          <t>P021</t>
        </is>
      </c>
      <c r="D9720" s="159" t="n">
        <v>7422</v>
      </c>
      <c r="E9720" s="160" t="n">
        <v>25390.11</v>
      </c>
      <c r="F9720" s="160" t="n">
        <v>7129.59</v>
      </c>
    </row>
    <row r="9721">
      <c r="A9721" s="104" t="inlineStr">
        <is>
          <t>2025/26</t>
        </is>
      </c>
      <c r="B9721" s="104" t="inlineStr">
        <is>
          <t>HC-114</t>
        </is>
      </c>
      <c r="C9721" s="104" t="inlineStr">
        <is>
          <t>P022</t>
        </is>
      </c>
      <c r="D9721" s="159" t="n">
        <v>6436</v>
      </c>
      <c r="E9721" s="160" t="n">
        <v>20786.65</v>
      </c>
      <c r="F9721" s="160" t="n">
        <v>5612.69</v>
      </c>
    </row>
    <row r="9722">
      <c r="A9722" s="104" t="inlineStr">
        <is>
          <t>2025/26</t>
        </is>
      </c>
      <c r="B9722" s="104" t="inlineStr">
        <is>
          <t>HC-114</t>
        </is>
      </c>
      <c r="C9722" s="104" t="inlineStr">
        <is>
          <t>P023</t>
        </is>
      </c>
      <c r="D9722" s="159" t="n">
        <v>6991</v>
      </c>
      <c r="E9722" s="160" t="n">
        <v>14611.4</v>
      </c>
      <c r="F9722" s="160" t="n">
        <v>2840.82</v>
      </c>
    </row>
    <row r="9723">
      <c r="A9723" s="104" t="inlineStr">
        <is>
          <t>2025/26</t>
        </is>
      </c>
      <c r="B9723" s="104" t="inlineStr">
        <is>
          <t>HC-114</t>
        </is>
      </c>
      <c r="C9723" s="104" t="inlineStr">
        <is>
          <t>P024</t>
        </is>
      </c>
      <c r="D9723" s="159" t="n">
        <v>7449</v>
      </c>
      <c r="E9723" s="160" t="n">
        <v>16988.79</v>
      </c>
      <c r="F9723" s="160" t="n">
        <v>3486.38</v>
      </c>
    </row>
    <row r="9724">
      <c r="A9724" s="104" t="inlineStr">
        <is>
          <t>2025/26</t>
        </is>
      </c>
      <c r="B9724" s="104" t="inlineStr">
        <is>
          <t>HC-114</t>
        </is>
      </c>
      <c r="C9724" s="104" t="inlineStr">
        <is>
          <t>P025</t>
        </is>
      </c>
      <c r="D9724" s="159" t="n">
        <v>6610</v>
      </c>
      <c r="E9724" s="160" t="n">
        <v>26372.92</v>
      </c>
      <c r="F9724" s="160" t="n">
        <v>9685.809999999999</v>
      </c>
    </row>
    <row r="9725">
      <c r="A9725" s="104" t="inlineStr">
        <is>
          <t>2025/26</t>
        </is>
      </c>
      <c r="B9725" s="104" t="inlineStr">
        <is>
          <t>HC-114</t>
        </is>
      </c>
      <c r="C9725" s="104" t="inlineStr">
        <is>
          <t>P026</t>
        </is>
      </c>
      <c r="D9725" s="159" t="n">
        <v>3994</v>
      </c>
      <c r="E9725" s="160" t="n">
        <v>18590.83</v>
      </c>
      <c r="F9725" s="160" t="n">
        <v>6024.12</v>
      </c>
    </row>
    <row r="9726">
      <c r="A9726" s="104" t="inlineStr">
        <is>
          <t>2025/26</t>
        </is>
      </c>
      <c r="B9726" s="104" t="inlineStr">
        <is>
          <t>HC-114</t>
        </is>
      </c>
      <c r="C9726" s="104" t="inlineStr">
        <is>
          <t>P027</t>
        </is>
      </c>
      <c r="D9726" s="159" t="n">
        <v>3174</v>
      </c>
      <c r="E9726" s="160" t="n">
        <v>14774.32</v>
      </c>
      <c r="F9726" s="160" t="n">
        <v>4787.24</v>
      </c>
    </row>
    <row r="9727">
      <c r="A9727" s="104" t="inlineStr">
        <is>
          <t>2025/26</t>
        </is>
      </c>
      <c r="B9727" s="104" t="inlineStr">
        <is>
          <t>HC-114</t>
        </is>
      </c>
      <c r="C9727" s="104" t="inlineStr">
        <is>
          <t>P028</t>
        </is>
      </c>
      <c r="D9727" s="159" t="n">
        <v>4433</v>
      </c>
      <c r="E9727" s="160" t="n">
        <v>21894.64</v>
      </c>
      <c r="F9727" s="160" t="n">
        <v>7568.16</v>
      </c>
    </row>
    <row r="9728">
      <c r="A9728" s="104" t="inlineStr">
        <is>
          <t>2025/26</t>
        </is>
      </c>
      <c r="B9728" s="104" t="inlineStr">
        <is>
          <t>HC-114</t>
        </is>
      </c>
      <c r="C9728" s="104" t="inlineStr">
        <is>
          <t>P029</t>
        </is>
      </c>
      <c r="D9728" s="159" t="n">
        <v>10975</v>
      </c>
      <c r="E9728" s="160" t="n">
        <v>21894.23</v>
      </c>
      <c r="F9728" s="160" t="n">
        <v>3311.16</v>
      </c>
    </row>
    <row r="9729">
      <c r="A9729" s="104" t="inlineStr">
        <is>
          <t>2025/26</t>
        </is>
      </c>
      <c r="B9729" s="104" t="inlineStr">
        <is>
          <t>HC-114</t>
        </is>
      </c>
      <c r="C9729" s="104" t="inlineStr">
        <is>
          <t>P030</t>
        </is>
      </c>
      <c r="D9729" s="159" t="n">
        <v>6287</v>
      </c>
      <c r="E9729" s="160" t="n">
        <v>19705.87</v>
      </c>
      <c r="F9729" s="160" t="n">
        <v>3831.34</v>
      </c>
    </row>
    <row r="9730">
      <c r="A9730" s="104" t="inlineStr">
        <is>
          <t>2025/26</t>
        </is>
      </c>
      <c r="B9730" s="104" t="inlineStr">
        <is>
          <t>HC-114</t>
        </is>
      </c>
      <c r="C9730" s="104" t="inlineStr">
        <is>
          <t>P031</t>
        </is>
      </c>
      <c r="D9730" s="159" t="n">
        <v>2719</v>
      </c>
      <c r="E9730" s="160" t="n">
        <v>14209.46</v>
      </c>
      <c r="F9730" s="160" t="n">
        <v>4297.74</v>
      </c>
    </row>
    <row r="9731">
      <c r="A9731" s="104" t="inlineStr">
        <is>
          <t>2025/26</t>
        </is>
      </c>
      <c r="B9731" s="104" t="inlineStr">
        <is>
          <t>HC-114</t>
        </is>
      </c>
      <c r="C9731" s="104" t="inlineStr">
        <is>
          <t>P032</t>
        </is>
      </c>
      <c r="D9731" s="159" t="n">
        <v>3533</v>
      </c>
      <c r="E9731" s="160" t="n">
        <v>8726.049999999999</v>
      </c>
      <c r="F9731" s="160" t="n">
        <v>1979.08</v>
      </c>
    </row>
    <row r="9732">
      <c r="A9732" s="104" t="inlineStr">
        <is>
          <t>2025/26</t>
        </is>
      </c>
      <c r="B9732" s="104" t="inlineStr">
        <is>
          <t>HC-114</t>
        </is>
      </c>
      <c r="C9732" s="104" t="inlineStr">
        <is>
          <t>P033</t>
        </is>
      </c>
      <c r="D9732" s="159" t="n">
        <v>2398</v>
      </c>
      <c r="E9732" s="160" t="n">
        <v>7745.73</v>
      </c>
      <c r="F9732" s="160" t="n">
        <v>2008.06</v>
      </c>
    </row>
    <row r="9733">
      <c r="A9733" s="104" t="inlineStr">
        <is>
          <t>2025/26</t>
        </is>
      </c>
      <c r="B9733" s="104" t="inlineStr">
        <is>
          <t>HC-114</t>
        </is>
      </c>
      <c r="C9733" s="104" t="inlineStr">
        <is>
          <t>P034</t>
        </is>
      </c>
      <c r="D9733" s="159" t="n">
        <v>1614</v>
      </c>
      <c r="E9733" s="160" t="n">
        <v>7057.11</v>
      </c>
      <c r="F9733" s="160" t="n">
        <v>2210.61</v>
      </c>
    </row>
    <row r="9734">
      <c r="A9734" s="104" t="inlineStr">
        <is>
          <t>2025/26</t>
        </is>
      </c>
      <c r="B9734" s="104" t="inlineStr">
        <is>
          <t>HC-114</t>
        </is>
      </c>
      <c r="C9734" s="104" t="inlineStr">
        <is>
          <t>P035</t>
        </is>
      </c>
      <c r="D9734" s="159" t="n">
        <v>2180</v>
      </c>
      <c r="E9734" s="160" t="n">
        <v>8082.97</v>
      </c>
      <c r="F9734" s="160" t="n">
        <v>2269.97</v>
      </c>
    </row>
    <row r="9735">
      <c r="A9735" s="104" t="inlineStr">
        <is>
          <t>2025/26</t>
        </is>
      </c>
      <c r="B9735" s="104" t="inlineStr">
        <is>
          <t>HC-114</t>
        </is>
      </c>
      <c r="C9735" s="104" t="inlineStr">
        <is>
          <t>P036</t>
        </is>
      </c>
      <c r="D9735" s="159" t="n">
        <v>1697</v>
      </c>
      <c r="E9735" s="160" t="n">
        <v>6773.79</v>
      </c>
      <c r="F9735" s="160" t="n">
        <v>1975.45</v>
      </c>
    </row>
    <row r="9736">
      <c r="A9736" s="104" t="inlineStr">
        <is>
          <t>2025/26</t>
        </is>
      </c>
      <c r="B9736" s="104" t="inlineStr">
        <is>
          <t>HC-114</t>
        </is>
      </c>
      <c r="C9736" s="104" t="inlineStr">
        <is>
          <t>P037</t>
        </is>
      </c>
      <c r="D9736" s="159" t="n">
        <v>2632</v>
      </c>
      <c r="E9736" s="160" t="n">
        <v>9501.040000000001</v>
      </c>
      <c r="F9736" s="160" t="n">
        <v>3181.04</v>
      </c>
    </row>
    <row r="9737">
      <c r="A9737" s="104" t="inlineStr">
        <is>
          <t>2025/26</t>
        </is>
      </c>
      <c r="B9737" s="104" t="inlineStr">
        <is>
          <t>HC-114</t>
        </is>
      </c>
      <c r="C9737" s="104" t="inlineStr">
        <is>
          <t>P038</t>
        </is>
      </c>
      <c r="D9737" s="159" t="n">
        <v>1277</v>
      </c>
      <c r="E9737" s="160" t="n">
        <v>8381.83</v>
      </c>
      <c r="F9737" s="160" t="n">
        <v>2715.73</v>
      </c>
    </row>
    <row r="9738">
      <c r="A9738" s="104" t="inlineStr">
        <is>
          <t>2025/26</t>
        </is>
      </c>
      <c r="B9738" s="104" t="inlineStr">
        <is>
          <t>HC-114</t>
        </is>
      </c>
      <c r="C9738" s="104" t="inlineStr">
        <is>
          <t>P039</t>
        </is>
      </c>
      <c r="D9738" s="159" t="n">
        <v>1305</v>
      </c>
      <c r="E9738" s="160" t="n">
        <v>8551.24</v>
      </c>
      <c r="F9738" s="160" t="n">
        <v>2863.51</v>
      </c>
    </row>
    <row r="9739">
      <c r="A9739" s="104" t="inlineStr">
        <is>
          <t>2025/26</t>
        </is>
      </c>
      <c r="B9739" s="104" t="inlineStr">
        <is>
          <t>HC-114</t>
        </is>
      </c>
      <c r="C9739" s="104" t="inlineStr">
        <is>
          <t>P040</t>
        </is>
      </c>
      <c r="D9739" s="159" t="n">
        <v>505</v>
      </c>
      <c r="E9739" s="160" t="n">
        <v>4031.27</v>
      </c>
      <c r="F9739" s="160" t="n">
        <v>1305.49</v>
      </c>
    </row>
    <row r="9740">
      <c r="A9740" s="104" t="inlineStr">
        <is>
          <t>2025/26</t>
        </is>
      </c>
      <c r="B9740" s="104" t="inlineStr">
        <is>
          <t>HC-114</t>
        </is>
      </c>
      <c r="C9740" s="104" t="inlineStr">
        <is>
          <t>P041</t>
        </is>
      </c>
      <c r="D9740" s="159" t="n">
        <v>239</v>
      </c>
      <c r="E9740" s="160" t="n">
        <v>2720.34</v>
      </c>
      <c r="F9740" s="160" t="n">
        <v>1059.09</v>
      </c>
    </row>
    <row r="9741">
      <c r="A9741" s="104" t="inlineStr">
        <is>
          <t>2025/26</t>
        </is>
      </c>
      <c r="B9741" s="104" t="inlineStr">
        <is>
          <t>HC-114</t>
        </is>
      </c>
      <c r="C9741" s="104" t="inlineStr">
        <is>
          <t>P042</t>
        </is>
      </c>
      <c r="D9741" s="159" t="n">
        <v>433</v>
      </c>
      <c r="E9741" s="160" t="n">
        <v>1811.06</v>
      </c>
      <c r="F9741" s="160" t="n">
        <v>450.47</v>
      </c>
    </row>
    <row r="9742">
      <c r="A9742" s="104" t="inlineStr">
        <is>
          <t>2025/26</t>
        </is>
      </c>
      <c r="B9742" s="104" t="inlineStr">
        <is>
          <t>HC-115</t>
        </is>
      </c>
      <c r="C9742" s="104" t="inlineStr">
        <is>
          <t>P001</t>
        </is>
      </c>
      <c r="D9742" s="159" t="n">
        <v>4794</v>
      </c>
      <c r="E9742" s="160" t="n">
        <v>45082.2</v>
      </c>
      <c r="F9742" s="160" t="n">
        <v>20623.75</v>
      </c>
    </row>
    <row r="9743">
      <c r="A9743" s="104" t="inlineStr">
        <is>
          <t>2025/26</t>
        </is>
      </c>
      <c r="B9743" s="104" t="inlineStr">
        <is>
          <t>HC-115</t>
        </is>
      </c>
      <c r="C9743" s="104" t="inlineStr">
        <is>
          <t>P002</t>
        </is>
      </c>
      <c r="D9743" s="159" t="n">
        <v>6872</v>
      </c>
      <c r="E9743" s="160" t="n">
        <v>75079.48</v>
      </c>
      <c r="F9743" s="160" t="n">
        <v>36457.73</v>
      </c>
    </row>
    <row r="9744">
      <c r="A9744" s="104" t="inlineStr">
        <is>
          <t>2025/26</t>
        </is>
      </c>
      <c r="B9744" s="104" t="inlineStr">
        <is>
          <t>HC-115</t>
        </is>
      </c>
      <c r="C9744" s="104" t="inlineStr">
        <is>
          <t>P003</t>
        </is>
      </c>
      <c r="D9744" s="159" t="n">
        <v>9364</v>
      </c>
      <c r="E9744" s="160" t="n">
        <v>65848.55</v>
      </c>
      <c r="F9744" s="160" t="n">
        <v>28229.41</v>
      </c>
    </row>
    <row r="9745">
      <c r="A9745" s="104" t="inlineStr">
        <is>
          <t>2025/26</t>
        </is>
      </c>
      <c r="B9745" s="104" t="inlineStr">
        <is>
          <t>HC-115</t>
        </is>
      </c>
      <c r="C9745" s="104" t="inlineStr">
        <is>
          <t>P004</t>
        </is>
      </c>
      <c r="D9745" s="159" t="n">
        <v>4243</v>
      </c>
      <c r="E9745" s="160" t="n">
        <v>34659.21</v>
      </c>
      <c r="F9745" s="160" t="n">
        <v>14370.27</v>
      </c>
    </row>
    <row r="9746">
      <c r="A9746" s="104" t="inlineStr">
        <is>
          <t>2025/26</t>
        </is>
      </c>
      <c r="B9746" s="104" t="inlineStr">
        <is>
          <t>HC-115</t>
        </is>
      </c>
      <c r="C9746" s="104" t="inlineStr">
        <is>
          <t>P005</t>
        </is>
      </c>
      <c r="D9746" s="159" t="n">
        <v>10338</v>
      </c>
      <c r="E9746" s="160" t="n">
        <v>80524.31</v>
      </c>
      <c r="F9746" s="160" t="n">
        <v>32351.25</v>
      </c>
    </row>
    <row r="9747">
      <c r="A9747" s="104" t="inlineStr">
        <is>
          <t>2025/26</t>
        </is>
      </c>
      <c r="B9747" s="104" t="inlineStr">
        <is>
          <t>HC-115</t>
        </is>
      </c>
      <c r="C9747" s="104" t="inlineStr">
        <is>
          <t>P006</t>
        </is>
      </c>
      <c r="D9747" s="159" t="n">
        <v>8829</v>
      </c>
      <c r="E9747" s="160" t="n">
        <v>74645.84</v>
      </c>
      <c r="F9747" s="160" t="n">
        <v>27879.12</v>
      </c>
    </row>
    <row r="9748">
      <c r="A9748" s="104" t="inlineStr">
        <is>
          <t>2025/26</t>
        </is>
      </c>
      <c r="B9748" s="104" t="inlineStr">
        <is>
          <t>HC-115</t>
        </is>
      </c>
      <c r="C9748" s="104" t="inlineStr">
        <is>
          <t>P007</t>
        </is>
      </c>
      <c r="D9748" s="159" t="n">
        <v>8761</v>
      </c>
      <c r="E9748" s="160" t="n">
        <v>69088.5</v>
      </c>
      <c r="F9748" s="160" t="n">
        <v>23899.49</v>
      </c>
    </row>
    <row r="9749">
      <c r="A9749" s="104" t="inlineStr">
        <is>
          <t>2025/26</t>
        </is>
      </c>
      <c r="B9749" s="104" t="inlineStr">
        <is>
          <t>HC-115</t>
        </is>
      </c>
      <c r="C9749" s="104" t="inlineStr">
        <is>
          <t>P008</t>
        </is>
      </c>
      <c r="D9749" s="159" t="n">
        <v>7379</v>
      </c>
      <c r="E9749" s="160" t="n">
        <v>56786.69</v>
      </c>
      <c r="F9749" s="160" t="n">
        <v>26767.3</v>
      </c>
    </row>
    <row r="9750">
      <c r="A9750" s="104" t="inlineStr">
        <is>
          <t>2025/26</t>
        </is>
      </c>
      <c r="B9750" s="104" t="inlineStr">
        <is>
          <t>HC-115</t>
        </is>
      </c>
      <c r="C9750" s="104" t="inlineStr">
        <is>
          <t>P009</t>
        </is>
      </c>
      <c r="D9750" s="159" t="n">
        <v>286</v>
      </c>
      <c r="E9750" s="160" t="n">
        <v>3774.77</v>
      </c>
      <c r="F9750" s="160" t="n">
        <v>1833.5</v>
      </c>
    </row>
    <row r="9751">
      <c r="A9751" s="104" t="inlineStr">
        <is>
          <t>2025/26</t>
        </is>
      </c>
      <c r="B9751" s="104" t="inlineStr">
        <is>
          <t>HC-115</t>
        </is>
      </c>
      <c r="C9751" s="104" t="inlineStr">
        <is>
          <t>P010</t>
        </is>
      </c>
      <c r="D9751" s="159" t="n">
        <v>9216</v>
      </c>
      <c r="E9751" s="160" t="n">
        <v>56902.98</v>
      </c>
      <c r="F9751" s="160" t="n">
        <v>23575.4</v>
      </c>
    </row>
    <row r="9752">
      <c r="A9752" s="104" t="inlineStr">
        <is>
          <t>2025/26</t>
        </is>
      </c>
      <c r="B9752" s="104" t="inlineStr">
        <is>
          <t>HC-115</t>
        </is>
      </c>
      <c r="C9752" s="104" t="inlineStr">
        <is>
          <t>P011</t>
        </is>
      </c>
      <c r="D9752" s="159" t="n">
        <v>9152</v>
      </c>
      <c r="E9752" s="160" t="n">
        <v>27823.06</v>
      </c>
      <c r="F9752" s="160" t="n">
        <v>8486.74</v>
      </c>
    </row>
    <row r="9753">
      <c r="A9753" s="104" t="inlineStr">
        <is>
          <t>2025/26</t>
        </is>
      </c>
      <c r="B9753" s="104" t="inlineStr">
        <is>
          <t>HC-115</t>
        </is>
      </c>
      <c r="C9753" s="104" t="inlineStr">
        <is>
          <t>P012</t>
        </is>
      </c>
      <c r="D9753" s="159" t="n">
        <v>9899</v>
      </c>
      <c r="E9753" s="160" t="n">
        <v>38556.31</v>
      </c>
      <c r="F9753" s="160" t="n">
        <v>14959.38</v>
      </c>
    </row>
    <row r="9754">
      <c r="A9754" s="104" t="inlineStr">
        <is>
          <t>2025/26</t>
        </is>
      </c>
      <c r="B9754" s="104" t="inlineStr">
        <is>
          <t>HC-115</t>
        </is>
      </c>
      <c r="C9754" s="104" t="inlineStr">
        <is>
          <t>P013</t>
        </is>
      </c>
      <c r="D9754" s="159" t="n">
        <v>9807</v>
      </c>
      <c r="E9754" s="160" t="n">
        <v>35396.45</v>
      </c>
      <c r="F9754" s="160" t="n">
        <v>11766.07</v>
      </c>
    </row>
    <row r="9755">
      <c r="A9755" s="104" t="inlineStr">
        <is>
          <t>2025/26</t>
        </is>
      </c>
      <c r="B9755" s="104" t="inlineStr">
        <is>
          <t>HC-115</t>
        </is>
      </c>
      <c r="C9755" s="104" t="inlineStr">
        <is>
          <t>P014</t>
        </is>
      </c>
      <c r="D9755" s="159" t="n">
        <v>10909</v>
      </c>
      <c r="E9755" s="160" t="n">
        <v>44561.8</v>
      </c>
      <c r="F9755" s="160" t="n">
        <v>16051.13</v>
      </c>
    </row>
    <row r="9756">
      <c r="A9756" s="104" t="inlineStr">
        <is>
          <t>2025/26</t>
        </is>
      </c>
      <c r="B9756" s="104" t="inlineStr">
        <is>
          <t>HC-115</t>
        </is>
      </c>
      <c r="C9756" s="104" t="inlineStr">
        <is>
          <t>P015</t>
        </is>
      </c>
      <c r="D9756" s="159" t="n">
        <v>7843</v>
      </c>
      <c r="E9756" s="160" t="n">
        <v>38753.08</v>
      </c>
      <c r="F9756" s="160" t="n">
        <v>16627.37</v>
      </c>
    </row>
    <row r="9757">
      <c r="A9757" s="104" t="inlineStr">
        <is>
          <t>2025/26</t>
        </is>
      </c>
      <c r="B9757" s="104" t="inlineStr">
        <is>
          <t>HC-115</t>
        </is>
      </c>
      <c r="C9757" s="104" t="inlineStr">
        <is>
          <t>P016</t>
        </is>
      </c>
      <c r="D9757" s="159" t="n">
        <v>4041</v>
      </c>
      <c r="E9757" s="160" t="n">
        <v>26102.81</v>
      </c>
      <c r="F9757" s="160" t="n">
        <v>10482.68</v>
      </c>
    </row>
    <row r="9758">
      <c r="A9758" s="104" t="inlineStr">
        <is>
          <t>2025/26</t>
        </is>
      </c>
      <c r="B9758" s="104" t="inlineStr">
        <is>
          <t>HC-115</t>
        </is>
      </c>
      <c r="C9758" s="104" t="inlineStr">
        <is>
          <t>P017</t>
        </is>
      </c>
      <c r="D9758" s="159" t="n">
        <v>3810</v>
      </c>
      <c r="E9758" s="160" t="n">
        <v>27161.09</v>
      </c>
      <c r="F9758" s="160" t="n">
        <v>12038.75</v>
      </c>
    </row>
    <row r="9759">
      <c r="A9759" s="104" t="inlineStr">
        <is>
          <t>2025/26</t>
        </is>
      </c>
      <c r="B9759" s="104" t="inlineStr">
        <is>
          <t>HC-115</t>
        </is>
      </c>
      <c r="C9759" s="104" t="inlineStr">
        <is>
          <t>P018</t>
        </is>
      </c>
      <c r="D9759" s="159" t="n">
        <v>8738</v>
      </c>
      <c r="E9759" s="160" t="n">
        <v>24075.29</v>
      </c>
      <c r="F9759" s="160" t="n">
        <v>6675.5</v>
      </c>
    </row>
    <row r="9760">
      <c r="A9760" s="104" t="inlineStr">
        <is>
          <t>2025/26</t>
        </is>
      </c>
      <c r="B9760" s="104" t="inlineStr">
        <is>
          <t>HC-115</t>
        </is>
      </c>
      <c r="C9760" s="104" t="inlineStr">
        <is>
          <t>P019</t>
        </is>
      </c>
      <c r="D9760" s="159" t="n">
        <v>11043</v>
      </c>
      <c r="E9760" s="160" t="n">
        <v>29377.83</v>
      </c>
      <c r="F9760" s="160" t="n">
        <v>9766.620000000001</v>
      </c>
    </row>
    <row r="9761">
      <c r="A9761" s="104" t="inlineStr">
        <is>
          <t>2025/26</t>
        </is>
      </c>
      <c r="B9761" s="104" t="inlineStr">
        <is>
          <t>HC-115</t>
        </is>
      </c>
      <c r="C9761" s="104" t="inlineStr">
        <is>
          <t>P020</t>
        </is>
      </c>
      <c r="D9761" s="159" t="n">
        <v>7432</v>
      </c>
      <c r="E9761" s="160" t="n">
        <v>19771.59</v>
      </c>
      <c r="F9761" s="160" t="n">
        <v>6571.47</v>
      </c>
    </row>
    <row r="9762">
      <c r="A9762" s="104" t="inlineStr">
        <is>
          <t>2025/26</t>
        </is>
      </c>
      <c r="B9762" s="104" t="inlineStr">
        <is>
          <t>HC-115</t>
        </is>
      </c>
      <c r="C9762" s="104" t="inlineStr">
        <is>
          <t>P021</t>
        </is>
      </c>
      <c r="D9762" s="159" t="n">
        <v>11328</v>
      </c>
      <c r="E9762" s="160" t="n">
        <v>38741.28</v>
      </c>
      <c r="F9762" s="160" t="n">
        <v>13939.59</v>
      </c>
    </row>
    <row r="9763">
      <c r="A9763" s="104" t="inlineStr">
        <is>
          <t>2025/26</t>
        </is>
      </c>
      <c r="B9763" s="104" t="inlineStr">
        <is>
          <t>HC-115</t>
        </is>
      </c>
      <c r="C9763" s="104" t="inlineStr">
        <is>
          <t>P022</t>
        </is>
      </c>
      <c r="D9763" s="159" t="n">
        <v>9513</v>
      </c>
      <c r="E9763" s="160" t="n">
        <v>30724.85</v>
      </c>
      <c r="F9763" s="160" t="n">
        <v>10642.29</v>
      </c>
    </row>
    <row r="9764">
      <c r="A9764" s="104" t="inlineStr">
        <is>
          <t>2025/26</t>
        </is>
      </c>
      <c r="B9764" s="104" t="inlineStr">
        <is>
          <t>HC-115</t>
        </is>
      </c>
      <c r="C9764" s="104" t="inlineStr">
        <is>
          <t>P023</t>
        </is>
      </c>
      <c r="D9764" s="159" t="n">
        <v>10688</v>
      </c>
      <c r="E9764" s="160" t="n">
        <v>22339.02</v>
      </c>
      <c r="F9764" s="160" t="n">
        <v>5560.03</v>
      </c>
    </row>
    <row r="9765">
      <c r="A9765" s="104" t="inlineStr">
        <is>
          <t>2025/26</t>
        </is>
      </c>
      <c r="B9765" s="104" t="inlineStr">
        <is>
          <t>HC-115</t>
        </is>
      </c>
      <c r="C9765" s="104" t="inlineStr">
        <is>
          <t>P024</t>
        </is>
      </c>
      <c r="D9765" s="159" t="n">
        <v>12440</v>
      </c>
      <c r="E9765" s="160" t="n">
        <v>28361.99</v>
      </c>
      <c r="F9765" s="160" t="n">
        <v>7450.76</v>
      </c>
    </row>
    <row r="9766">
      <c r="A9766" s="104" t="inlineStr">
        <is>
          <t>2025/26</t>
        </is>
      </c>
      <c r="B9766" s="104" t="inlineStr">
        <is>
          <t>HC-115</t>
        </is>
      </c>
      <c r="C9766" s="104" t="inlineStr">
        <is>
          <t>P025</t>
        </is>
      </c>
      <c r="D9766" s="159" t="n">
        <v>9878</v>
      </c>
      <c r="E9766" s="160" t="n">
        <v>39410.85</v>
      </c>
      <c r="F9766" s="160" t="n">
        <v>18547.94</v>
      </c>
    </row>
    <row r="9767">
      <c r="A9767" s="104" t="inlineStr">
        <is>
          <t>2025/26</t>
        </is>
      </c>
      <c r="B9767" s="104" t="inlineStr">
        <is>
          <t>HC-115</t>
        </is>
      </c>
      <c r="C9767" s="104" t="inlineStr">
        <is>
          <t>P026</t>
        </is>
      </c>
      <c r="D9767" s="159" t="n">
        <v>6059</v>
      </c>
      <c r="E9767" s="160" t="n">
        <v>28200.58</v>
      </c>
      <c r="F9767" s="160" t="n">
        <v>11738.59</v>
      </c>
    </row>
    <row r="9768">
      <c r="A9768" s="104" t="inlineStr">
        <is>
          <t>2025/26</t>
        </is>
      </c>
      <c r="B9768" s="104" t="inlineStr">
        <is>
          <t>HC-115</t>
        </is>
      </c>
      <c r="C9768" s="104" t="inlineStr">
        <is>
          <t>P027</t>
        </is>
      </c>
      <c r="D9768" s="159" t="n">
        <v>5068</v>
      </c>
      <c r="E9768" s="160" t="n">
        <v>23581.45</v>
      </c>
      <c r="F9768" s="160" t="n">
        <v>9796.08</v>
      </c>
    </row>
    <row r="9769">
      <c r="A9769" s="104" t="inlineStr">
        <is>
          <t>2025/26</t>
        </is>
      </c>
      <c r="B9769" s="104" t="inlineStr">
        <is>
          <t>HC-115</t>
        </is>
      </c>
      <c r="C9769" s="104" t="inlineStr">
        <is>
          <t>P028</t>
        </is>
      </c>
      <c r="D9769" s="159" t="n">
        <v>6617</v>
      </c>
      <c r="E9769" s="160" t="n">
        <v>32692.69</v>
      </c>
      <c r="F9769" s="160" t="n">
        <v>14482.65</v>
      </c>
    </row>
    <row r="9770">
      <c r="A9770" s="104" t="inlineStr">
        <is>
          <t>2025/26</t>
        </is>
      </c>
      <c r="B9770" s="104" t="inlineStr">
        <is>
          <t>HC-115</t>
        </is>
      </c>
      <c r="C9770" s="104" t="inlineStr">
        <is>
          <t>P029</t>
        </is>
      </c>
      <c r="D9770" s="159" t="n">
        <v>16886</v>
      </c>
      <c r="E9770" s="160" t="n">
        <v>33688.84</v>
      </c>
      <c r="F9770" s="160" t="n">
        <v>6526.01</v>
      </c>
    </row>
    <row r="9771">
      <c r="A9771" s="104" t="inlineStr">
        <is>
          <t>2025/26</t>
        </is>
      </c>
      <c r="B9771" s="104" t="inlineStr">
        <is>
          <t>HC-115</t>
        </is>
      </c>
      <c r="C9771" s="104" t="inlineStr">
        <is>
          <t>P030</t>
        </is>
      </c>
      <c r="D9771" s="159" t="n">
        <v>9213</v>
      </c>
      <c r="E9771" s="160" t="n">
        <v>28883.31</v>
      </c>
      <c r="F9771" s="160" t="n">
        <v>7205.13</v>
      </c>
    </row>
    <row r="9772">
      <c r="A9772" s="104" t="inlineStr">
        <is>
          <t>2025/26</t>
        </is>
      </c>
      <c r="B9772" s="104" t="inlineStr">
        <is>
          <t>HC-115</t>
        </is>
      </c>
      <c r="C9772" s="104" t="inlineStr">
        <is>
          <t>P031</t>
        </is>
      </c>
      <c r="D9772" s="159" t="n">
        <v>4128</v>
      </c>
      <c r="E9772" s="160" t="n">
        <v>21575.98</v>
      </c>
      <c r="F9772" s="160" t="n">
        <v>8358.610000000001</v>
      </c>
    </row>
    <row r="9773">
      <c r="A9773" s="104" t="inlineStr">
        <is>
          <t>2025/26</t>
        </is>
      </c>
      <c r="B9773" s="104" t="inlineStr">
        <is>
          <t>HC-115</t>
        </is>
      </c>
      <c r="C9773" s="104" t="inlineStr">
        <is>
          <t>P032</t>
        </is>
      </c>
      <c r="D9773" s="159" t="n">
        <v>5312</v>
      </c>
      <c r="E9773" s="160" t="n">
        <v>13119.51</v>
      </c>
      <c r="F9773" s="160" t="n">
        <v>3809.65</v>
      </c>
    </row>
    <row r="9774">
      <c r="A9774" s="104" t="inlineStr">
        <is>
          <t>2025/26</t>
        </is>
      </c>
      <c r="B9774" s="104" t="inlineStr">
        <is>
          <t>HC-115</t>
        </is>
      </c>
      <c r="C9774" s="104" t="inlineStr">
        <is>
          <t>P033</t>
        </is>
      </c>
      <c r="D9774" s="159" t="n">
        <v>3715</v>
      </c>
      <c r="E9774" s="160" t="n">
        <v>11996.97</v>
      </c>
      <c r="F9774" s="160" t="n">
        <v>3983.16</v>
      </c>
    </row>
    <row r="9775">
      <c r="A9775" s="104" t="inlineStr">
        <is>
          <t>2025/26</t>
        </is>
      </c>
      <c r="B9775" s="104" t="inlineStr">
        <is>
          <t>HC-115</t>
        </is>
      </c>
      <c r="C9775" s="104" t="inlineStr">
        <is>
          <t>P034</t>
        </is>
      </c>
      <c r="D9775" s="159" t="n">
        <v>2472</v>
      </c>
      <c r="E9775" s="160" t="n">
        <v>10806.97</v>
      </c>
      <c r="F9775" s="160" t="n">
        <v>4345.33</v>
      </c>
    </row>
    <row r="9776">
      <c r="A9776" s="104" t="inlineStr">
        <is>
          <t>2025/26</t>
        </is>
      </c>
      <c r="B9776" s="104" t="inlineStr">
        <is>
          <t>HC-115</t>
        </is>
      </c>
      <c r="C9776" s="104" t="inlineStr">
        <is>
          <t>P035</t>
        </is>
      </c>
      <c r="D9776" s="159" t="n">
        <v>3313</v>
      </c>
      <c r="E9776" s="160" t="n">
        <v>12268.27</v>
      </c>
      <c r="F9776" s="160" t="n">
        <v>4426.25</v>
      </c>
    </row>
    <row r="9777">
      <c r="A9777" s="104" t="inlineStr">
        <is>
          <t>2025/26</t>
        </is>
      </c>
      <c r="B9777" s="104" t="inlineStr">
        <is>
          <t>HC-115</t>
        </is>
      </c>
      <c r="C9777" s="104" t="inlineStr">
        <is>
          <t>P036</t>
        </is>
      </c>
      <c r="D9777" s="159" t="n">
        <v>2641</v>
      </c>
      <c r="E9777" s="160" t="n">
        <v>10536.93</v>
      </c>
      <c r="F9777" s="160" t="n">
        <v>3938.78</v>
      </c>
    </row>
    <row r="9778">
      <c r="A9778" s="104" t="inlineStr">
        <is>
          <t>2025/26</t>
        </is>
      </c>
      <c r="B9778" s="104" t="inlineStr">
        <is>
          <t>HC-115</t>
        </is>
      </c>
      <c r="C9778" s="104" t="inlineStr">
        <is>
          <t>P037</t>
        </is>
      </c>
      <c r="D9778" s="159" t="n">
        <v>3845</v>
      </c>
      <c r="E9778" s="160" t="n">
        <v>13884.18</v>
      </c>
      <c r="F9778" s="160" t="n">
        <v>5952.46</v>
      </c>
    </row>
    <row r="9779">
      <c r="A9779" s="104" t="inlineStr">
        <is>
          <t>2025/26</t>
        </is>
      </c>
      <c r="B9779" s="104" t="inlineStr">
        <is>
          <t>HC-115</t>
        </is>
      </c>
      <c r="C9779" s="104" t="inlineStr">
        <is>
          <t>P038</t>
        </is>
      </c>
      <c r="D9779" s="159" t="n">
        <v>1958</v>
      </c>
      <c r="E9779" s="160" t="n">
        <v>12838.07</v>
      </c>
      <c r="F9779" s="160" t="n">
        <v>5336.58</v>
      </c>
    </row>
    <row r="9780">
      <c r="A9780" s="104" t="inlineStr">
        <is>
          <t>2025/26</t>
        </is>
      </c>
      <c r="B9780" s="104" t="inlineStr">
        <is>
          <t>HC-115</t>
        </is>
      </c>
      <c r="C9780" s="104" t="inlineStr">
        <is>
          <t>P039</t>
        </is>
      </c>
      <c r="D9780" s="159" t="n">
        <v>2023</v>
      </c>
      <c r="E9780" s="160" t="n">
        <v>13261.34</v>
      </c>
      <c r="F9780" s="160" t="n">
        <v>5703.73</v>
      </c>
    </row>
    <row r="9781">
      <c r="A9781" s="104" t="inlineStr">
        <is>
          <t>2025/26</t>
        </is>
      </c>
      <c r="B9781" s="104" t="inlineStr">
        <is>
          <t>HC-115</t>
        </is>
      </c>
      <c r="C9781" s="104" t="inlineStr">
        <is>
          <t>P040</t>
        </is>
      </c>
      <c r="D9781" s="159" t="n">
        <v>742</v>
      </c>
      <c r="E9781" s="160" t="n">
        <v>5926.37</v>
      </c>
      <c r="F9781" s="160" t="n">
        <v>2523.31</v>
      </c>
    </row>
    <row r="9782">
      <c r="A9782" s="104" t="inlineStr">
        <is>
          <t>2025/26</t>
        </is>
      </c>
      <c r="B9782" s="104" t="inlineStr">
        <is>
          <t>HC-115</t>
        </is>
      </c>
      <c r="C9782" s="104" t="inlineStr">
        <is>
          <t>P041</t>
        </is>
      </c>
      <c r="D9782" s="159" t="n">
        <v>360</v>
      </c>
      <c r="E9782" s="160" t="n">
        <v>4082.07</v>
      </c>
      <c r="F9782" s="160" t="n">
        <v>1993.01</v>
      </c>
    </row>
    <row r="9783">
      <c r="A9783" s="104" t="inlineStr">
        <is>
          <t>2025/26</t>
        </is>
      </c>
      <c r="B9783" s="104" t="inlineStr">
        <is>
          <t>HC-115</t>
        </is>
      </c>
      <c r="C9783" s="104" t="inlineStr">
        <is>
          <t>P042</t>
        </is>
      </c>
      <c r="D9783" s="159" t="n">
        <v>670</v>
      </c>
      <c r="E9783" s="160" t="n">
        <v>2797.11</v>
      </c>
      <c r="F9783" s="160" t="n">
        <v>872.89</v>
      </c>
    </row>
    <row r="9784">
      <c r="A9784" s="104" t="inlineStr">
        <is>
          <t>2025/26</t>
        </is>
      </c>
      <c r="B9784" s="104" t="inlineStr">
        <is>
          <t>HC-116</t>
        </is>
      </c>
      <c r="C9784" s="104" t="inlineStr">
        <is>
          <t>P001</t>
        </is>
      </c>
      <c r="D9784" s="159" t="n">
        <v>4799</v>
      </c>
      <c r="E9784" s="160" t="n">
        <v>45138.17</v>
      </c>
      <c r="F9784" s="160" t="n">
        <v>16071.67</v>
      </c>
    </row>
    <row r="9785">
      <c r="A9785" s="104" t="inlineStr">
        <is>
          <t>2025/26</t>
        </is>
      </c>
      <c r="B9785" s="104" t="inlineStr">
        <is>
          <t>HC-116</t>
        </is>
      </c>
      <c r="C9785" s="104" t="inlineStr">
        <is>
          <t>P002</t>
        </is>
      </c>
      <c r="D9785" s="159" t="n">
        <v>6553</v>
      </c>
      <c r="E9785" s="160" t="n">
        <v>71598.72</v>
      </c>
      <c r="F9785" s="160" t="n">
        <v>27034.17</v>
      </c>
    </row>
    <row r="9786">
      <c r="A9786" s="104" t="inlineStr">
        <is>
          <t>2025/26</t>
        </is>
      </c>
      <c r="B9786" s="104" t="inlineStr">
        <is>
          <t>HC-116</t>
        </is>
      </c>
      <c r="C9786" s="104" t="inlineStr">
        <is>
          <t>P003</t>
        </is>
      </c>
      <c r="D9786" s="159" t="n">
        <v>9041</v>
      </c>
      <c r="E9786" s="160" t="n">
        <v>63557.38</v>
      </c>
      <c r="F9786" s="160" t="n">
        <v>21248.79</v>
      </c>
    </row>
    <row r="9787">
      <c r="A9787" s="104" t="inlineStr">
        <is>
          <t>2025/26</t>
        </is>
      </c>
      <c r="B9787" s="104" t="inlineStr">
        <is>
          <t>HC-116</t>
        </is>
      </c>
      <c r="C9787" s="104" t="inlineStr">
        <is>
          <t>P004</t>
        </is>
      </c>
      <c r="D9787" s="159" t="n">
        <v>4005</v>
      </c>
      <c r="E9787" s="160" t="n">
        <v>32713.9</v>
      </c>
      <c r="F9787" s="160" t="n">
        <v>10585.45</v>
      </c>
    </row>
    <row r="9788">
      <c r="A9788" s="104" t="inlineStr">
        <is>
          <t>2025/26</t>
        </is>
      </c>
      <c r="B9788" s="104" t="inlineStr">
        <is>
          <t>HC-116</t>
        </is>
      </c>
      <c r="C9788" s="104" t="inlineStr">
        <is>
          <t>P005</t>
        </is>
      </c>
      <c r="D9788" s="159" t="n">
        <v>9096</v>
      </c>
      <c r="E9788" s="160" t="n">
        <v>70851.57000000001</v>
      </c>
      <c r="F9788" s="160" t="n">
        <v>22160.85</v>
      </c>
    </row>
    <row r="9789">
      <c r="A9789" s="104" t="inlineStr">
        <is>
          <t>2025/26</t>
        </is>
      </c>
      <c r="B9789" s="104" t="inlineStr">
        <is>
          <t>HC-116</t>
        </is>
      </c>
      <c r="C9789" s="104" t="inlineStr">
        <is>
          <t>P006</t>
        </is>
      </c>
      <c r="D9789" s="159" t="n">
        <v>8115</v>
      </c>
      <c r="E9789" s="160" t="n">
        <v>68613.64</v>
      </c>
      <c r="F9789" s="160" t="n">
        <v>19984.34</v>
      </c>
    </row>
    <row r="9790">
      <c r="A9790" s="104" t="inlineStr">
        <is>
          <t>2025/26</t>
        </is>
      </c>
      <c r="B9790" s="104" t="inlineStr">
        <is>
          <t>HC-116</t>
        </is>
      </c>
      <c r="C9790" s="104" t="inlineStr">
        <is>
          <t>P007</t>
        </is>
      </c>
      <c r="D9790" s="159" t="n">
        <v>8258</v>
      </c>
      <c r="E9790" s="160" t="n">
        <v>65117.14</v>
      </c>
      <c r="F9790" s="160" t="n">
        <v>17562.28</v>
      </c>
    </row>
    <row r="9791">
      <c r="A9791" s="104" t="inlineStr">
        <is>
          <t>2025/26</t>
        </is>
      </c>
      <c r="B9791" s="104" t="inlineStr">
        <is>
          <t>HC-116</t>
        </is>
      </c>
      <c r="C9791" s="104" t="inlineStr">
        <is>
          <t>P008</t>
        </is>
      </c>
      <c r="D9791" s="159" t="n">
        <v>6702</v>
      </c>
      <c r="E9791" s="160" t="n">
        <v>51546.04</v>
      </c>
      <c r="F9791" s="160" t="n">
        <v>18904.7</v>
      </c>
    </row>
    <row r="9792">
      <c r="A9792" s="104" t="inlineStr">
        <is>
          <t>2025/26</t>
        </is>
      </c>
      <c r="B9792" s="104" t="inlineStr">
        <is>
          <t>HC-116</t>
        </is>
      </c>
      <c r="C9792" s="104" t="inlineStr">
        <is>
          <t>P009</t>
        </is>
      </c>
      <c r="D9792" s="159" t="n">
        <v>274</v>
      </c>
      <c r="E9792" s="160" t="n">
        <v>3615.35</v>
      </c>
      <c r="F9792" s="160" t="n">
        <v>1460.77</v>
      </c>
    </row>
    <row r="9793">
      <c r="A9793" s="104" t="inlineStr">
        <is>
          <t>2025/26</t>
        </is>
      </c>
      <c r="B9793" s="104" t="inlineStr">
        <is>
          <t>HC-116</t>
        </is>
      </c>
      <c r="C9793" s="104" t="inlineStr">
        <is>
          <t>P010</t>
        </is>
      </c>
      <c r="D9793" s="159" t="n">
        <v>8747</v>
      </c>
      <c r="E9793" s="160" t="n">
        <v>54012.05</v>
      </c>
      <c r="F9793" s="160" t="n">
        <v>17479.09</v>
      </c>
    </row>
    <row r="9794">
      <c r="A9794" s="104" t="inlineStr">
        <is>
          <t>2025/26</t>
        </is>
      </c>
      <c r="B9794" s="104" t="inlineStr">
        <is>
          <t>HC-116</t>
        </is>
      </c>
      <c r="C9794" s="104" t="inlineStr">
        <is>
          <t>P011</t>
        </is>
      </c>
      <c r="D9794" s="159" t="n">
        <v>8570</v>
      </c>
      <c r="E9794" s="160" t="n">
        <v>26056.43</v>
      </c>
      <c r="F9794" s="160" t="n">
        <v>6183.57</v>
      </c>
    </row>
    <row r="9795">
      <c r="A9795" s="104" t="inlineStr">
        <is>
          <t>2025/26</t>
        </is>
      </c>
      <c r="B9795" s="104" t="inlineStr">
        <is>
          <t>HC-116</t>
        </is>
      </c>
      <c r="C9795" s="104" t="inlineStr">
        <is>
          <t>P012</t>
        </is>
      </c>
      <c r="D9795" s="159" t="n">
        <v>9374</v>
      </c>
      <c r="E9795" s="160" t="n">
        <v>36507.75</v>
      </c>
      <c r="F9795" s="160" t="n">
        <v>11026.83</v>
      </c>
    </row>
    <row r="9796">
      <c r="A9796" s="104" t="inlineStr">
        <is>
          <t>2025/26</t>
        </is>
      </c>
      <c r="B9796" s="104" t="inlineStr">
        <is>
          <t>HC-116</t>
        </is>
      </c>
      <c r="C9796" s="104" t="inlineStr">
        <is>
          <t>P013</t>
        </is>
      </c>
      <c r="D9796" s="159" t="n">
        <v>9486</v>
      </c>
      <c r="E9796" s="160" t="n">
        <v>34246.98</v>
      </c>
      <c r="F9796" s="160" t="n">
        <v>8864.120000000001</v>
      </c>
    </row>
    <row r="9797">
      <c r="A9797" s="104" t="inlineStr">
        <is>
          <t>2025/26</t>
        </is>
      </c>
      <c r="B9797" s="104" t="inlineStr">
        <is>
          <t>HC-116</t>
        </is>
      </c>
      <c r="C9797" s="104" t="inlineStr">
        <is>
          <t>P014</t>
        </is>
      </c>
      <c r="D9797" s="159" t="n">
        <v>10381</v>
      </c>
      <c r="E9797" s="160" t="n">
        <v>42407.77</v>
      </c>
      <c r="F9797" s="160" t="n">
        <v>11894.41</v>
      </c>
    </row>
    <row r="9798">
      <c r="A9798" s="104" t="inlineStr">
        <is>
          <t>2025/26</t>
        </is>
      </c>
      <c r="B9798" s="104" t="inlineStr">
        <is>
          <t>HC-116</t>
        </is>
      </c>
      <c r="C9798" s="104" t="inlineStr">
        <is>
          <t>P015</t>
        </is>
      </c>
      <c r="D9798" s="159" t="n">
        <v>7213</v>
      </c>
      <c r="E9798" s="160" t="n">
        <v>35637.84</v>
      </c>
      <c r="F9798" s="160" t="n">
        <v>11919.28</v>
      </c>
    </row>
    <row r="9799">
      <c r="A9799" s="104" t="inlineStr">
        <is>
          <t>2025/26</t>
        </is>
      </c>
      <c r="B9799" s="104" t="inlineStr">
        <is>
          <t>HC-116</t>
        </is>
      </c>
      <c r="C9799" s="104" t="inlineStr">
        <is>
          <t>P016</t>
        </is>
      </c>
      <c r="D9799" s="159" t="n">
        <v>3980</v>
      </c>
      <c r="E9799" s="160" t="n">
        <v>25713.5</v>
      </c>
      <c r="F9799" s="160" t="n">
        <v>8041.81</v>
      </c>
    </row>
    <row r="9800">
      <c r="A9800" s="104" t="inlineStr">
        <is>
          <t>2025/26</t>
        </is>
      </c>
      <c r="B9800" s="104" t="inlineStr">
        <is>
          <t>HC-116</t>
        </is>
      </c>
      <c r="C9800" s="104" t="inlineStr">
        <is>
          <t>P017</t>
        </is>
      </c>
      <c r="D9800" s="159" t="n">
        <v>3637</v>
      </c>
      <c r="E9800" s="160" t="n">
        <v>25912.12</v>
      </c>
      <c r="F9800" s="160" t="n">
        <v>8945.200000000001</v>
      </c>
    </row>
    <row r="9801">
      <c r="A9801" s="104" t="inlineStr">
        <is>
          <t>2025/26</t>
        </is>
      </c>
      <c r="B9801" s="104" t="inlineStr">
        <is>
          <t>HC-116</t>
        </is>
      </c>
      <c r="C9801" s="104" t="inlineStr">
        <is>
          <t>P018</t>
        </is>
      </c>
      <c r="D9801" s="159" t="n">
        <v>8078</v>
      </c>
      <c r="E9801" s="160" t="n">
        <v>22253.26</v>
      </c>
      <c r="F9801" s="160" t="n">
        <v>4801.59</v>
      </c>
    </row>
    <row r="9802">
      <c r="A9802" s="104" t="inlineStr">
        <is>
          <t>2025/26</t>
        </is>
      </c>
      <c r="B9802" s="104" t="inlineStr">
        <is>
          <t>HC-116</t>
        </is>
      </c>
      <c r="C9802" s="104" t="inlineStr">
        <is>
          <t>P019</t>
        </is>
      </c>
      <c r="D9802" s="159" t="n">
        <v>10263</v>
      </c>
      <c r="E9802" s="160" t="n">
        <v>27298.55</v>
      </c>
      <c r="F9802" s="160" t="n">
        <v>7067.99</v>
      </c>
    </row>
    <row r="9803">
      <c r="A9803" s="104" t="inlineStr">
        <is>
          <t>2025/26</t>
        </is>
      </c>
      <c r="B9803" s="104" t="inlineStr">
        <is>
          <t>HC-116</t>
        </is>
      </c>
      <c r="C9803" s="104" t="inlineStr">
        <is>
          <t>P020</t>
        </is>
      </c>
      <c r="D9803" s="159" t="n">
        <v>6722</v>
      </c>
      <c r="E9803" s="160" t="n">
        <v>17878.77</v>
      </c>
      <c r="F9803" s="160" t="n">
        <v>4629.01</v>
      </c>
    </row>
    <row r="9804">
      <c r="A9804" s="104" t="inlineStr">
        <is>
          <t>2025/26</t>
        </is>
      </c>
      <c r="B9804" s="104" t="inlineStr">
        <is>
          <t>HC-116</t>
        </is>
      </c>
      <c r="C9804" s="104" t="inlineStr">
        <is>
          <t>P021</t>
        </is>
      </c>
      <c r="D9804" s="159" t="n">
        <v>10736</v>
      </c>
      <c r="E9804" s="160" t="n">
        <v>36716.75</v>
      </c>
      <c r="F9804" s="160" t="n">
        <v>10298</v>
      </c>
    </row>
    <row r="9805">
      <c r="A9805" s="104" t="inlineStr">
        <is>
          <t>2025/26</t>
        </is>
      </c>
      <c r="B9805" s="104" t="inlineStr">
        <is>
          <t>HC-116</t>
        </is>
      </c>
      <c r="C9805" s="104" t="inlineStr">
        <is>
          <t>P022</t>
        </is>
      </c>
      <c r="D9805" s="159" t="n">
        <v>8761</v>
      </c>
      <c r="E9805" s="160" t="n">
        <v>28296.9</v>
      </c>
      <c r="F9805" s="160" t="n">
        <v>7629.82</v>
      </c>
    </row>
    <row r="9806">
      <c r="A9806" s="104" t="inlineStr">
        <is>
          <t>2025/26</t>
        </is>
      </c>
      <c r="B9806" s="104" t="inlineStr">
        <is>
          <t>HC-116</t>
        </is>
      </c>
      <c r="C9806" s="104" t="inlineStr">
        <is>
          <t>P023</t>
        </is>
      </c>
      <c r="D9806" s="159" t="n">
        <v>10301</v>
      </c>
      <c r="E9806" s="160" t="n">
        <v>21530.65</v>
      </c>
      <c r="F9806" s="160" t="n">
        <v>4180.19</v>
      </c>
    </row>
    <row r="9807">
      <c r="A9807" s="104" t="inlineStr">
        <is>
          <t>2025/26</t>
        </is>
      </c>
      <c r="B9807" s="104" t="inlineStr">
        <is>
          <t>HC-116</t>
        </is>
      </c>
      <c r="C9807" s="104" t="inlineStr">
        <is>
          <t>P024</t>
        </is>
      </c>
      <c r="D9807" s="159" t="n">
        <v>11290</v>
      </c>
      <c r="E9807" s="160" t="n">
        <v>25744.92</v>
      </c>
      <c r="F9807" s="160" t="n">
        <v>5276.87</v>
      </c>
    </row>
    <row r="9808">
      <c r="A9808" s="104" t="inlineStr">
        <is>
          <t>2025/26</t>
        </is>
      </c>
      <c r="B9808" s="104" t="inlineStr">
        <is>
          <t>HC-116</t>
        </is>
      </c>
      <c r="C9808" s="104" t="inlineStr">
        <is>
          <t>P025</t>
        </is>
      </c>
      <c r="D9808" s="159" t="n">
        <v>9867</v>
      </c>
      <c r="E9808" s="160" t="n">
        <v>39370.32</v>
      </c>
      <c r="F9808" s="160" t="n">
        <v>14438.8</v>
      </c>
    </row>
    <row r="9809">
      <c r="A9809" s="104" t="inlineStr">
        <is>
          <t>2025/26</t>
        </is>
      </c>
      <c r="B9809" s="104" t="inlineStr">
        <is>
          <t>HC-116</t>
        </is>
      </c>
      <c r="C9809" s="104" t="inlineStr">
        <is>
          <t>P026</t>
        </is>
      </c>
      <c r="D9809" s="159" t="n">
        <v>5669</v>
      </c>
      <c r="E9809" s="160" t="n">
        <v>26390.41</v>
      </c>
      <c r="F9809" s="160" t="n">
        <v>8540.07</v>
      </c>
    </row>
    <row r="9810">
      <c r="A9810" s="104" t="inlineStr">
        <is>
          <t>2025/26</t>
        </is>
      </c>
      <c r="B9810" s="104" t="inlineStr">
        <is>
          <t>HC-116</t>
        </is>
      </c>
      <c r="C9810" s="104" t="inlineStr">
        <is>
          <t>P027</t>
        </is>
      </c>
      <c r="D9810" s="159" t="n">
        <v>4706</v>
      </c>
      <c r="E9810" s="160" t="n">
        <v>21904.89</v>
      </c>
      <c r="F9810" s="160" t="n">
        <v>7088.76</v>
      </c>
    </row>
    <row r="9811">
      <c r="A9811" s="104" t="inlineStr">
        <is>
          <t>2025/26</t>
        </is>
      </c>
      <c r="B9811" s="104" t="inlineStr">
        <is>
          <t>HC-116</t>
        </is>
      </c>
      <c r="C9811" s="104" t="inlineStr">
        <is>
          <t>P028</t>
        </is>
      </c>
      <c r="D9811" s="159" t="n">
        <v>6667</v>
      </c>
      <c r="E9811" s="160" t="n">
        <v>32937.35</v>
      </c>
      <c r="F9811" s="160" t="n">
        <v>11367.96</v>
      </c>
    </row>
    <row r="9812">
      <c r="A9812" s="104" t="inlineStr">
        <is>
          <t>2025/26</t>
        </is>
      </c>
      <c r="B9812" s="104" t="inlineStr">
        <is>
          <t>HC-116</t>
        </is>
      </c>
      <c r="C9812" s="104" t="inlineStr">
        <is>
          <t>P029</t>
        </is>
      </c>
      <c r="D9812" s="159" t="n">
        <v>15872</v>
      </c>
      <c r="E9812" s="160" t="n">
        <v>31664.99</v>
      </c>
      <c r="F9812" s="160" t="n">
        <v>4781.86</v>
      </c>
    </row>
    <row r="9813">
      <c r="A9813" s="104" t="inlineStr">
        <is>
          <t>2025/26</t>
        </is>
      </c>
      <c r="B9813" s="104" t="inlineStr">
        <is>
          <t>HC-116</t>
        </is>
      </c>
      <c r="C9813" s="104" t="inlineStr">
        <is>
          <t>P030</t>
        </is>
      </c>
      <c r="D9813" s="159" t="n">
        <v>8853</v>
      </c>
      <c r="E9813" s="160" t="n">
        <v>27754.29</v>
      </c>
      <c r="F9813" s="160" t="n">
        <v>5389.68</v>
      </c>
    </row>
    <row r="9814">
      <c r="A9814" s="104" t="inlineStr">
        <is>
          <t>2025/26</t>
        </is>
      </c>
      <c r="B9814" s="104" t="inlineStr">
        <is>
          <t>HC-116</t>
        </is>
      </c>
      <c r="C9814" s="104" t="inlineStr">
        <is>
          <t>P031</t>
        </is>
      </c>
      <c r="D9814" s="159" t="n">
        <v>4186</v>
      </c>
      <c r="E9814" s="160" t="n">
        <v>21877.9</v>
      </c>
      <c r="F9814" s="160" t="n">
        <v>6607.71</v>
      </c>
    </row>
    <row r="9815">
      <c r="A9815" s="104" t="inlineStr">
        <is>
          <t>2025/26</t>
        </is>
      </c>
      <c r="B9815" s="104" t="inlineStr">
        <is>
          <t>HC-116</t>
        </is>
      </c>
      <c r="C9815" s="104" t="inlineStr">
        <is>
          <t>P032</t>
        </is>
      </c>
      <c r="D9815" s="159" t="n">
        <v>5163</v>
      </c>
      <c r="E9815" s="160" t="n">
        <v>12758.88</v>
      </c>
      <c r="F9815" s="160" t="n">
        <v>2890.53</v>
      </c>
    </row>
    <row r="9816">
      <c r="A9816" s="104" t="inlineStr">
        <is>
          <t>2025/26</t>
        </is>
      </c>
      <c r="B9816" s="104" t="inlineStr">
        <is>
          <t>HC-116</t>
        </is>
      </c>
      <c r="C9816" s="104" t="inlineStr">
        <is>
          <t>P033</t>
        </is>
      </c>
      <c r="D9816" s="159" t="n">
        <v>3426</v>
      </c>
      <c r="E9816" s="160" t="n">
        <v>11066.02</v>
      </c>
      <c r="F9816" s="160" t="n">
        <v>2865.14</v>
      </c>
    </row>
    <row r="9817">
      <c r="A9817" s="104" t="inlineStr">
        <is>
          <t>2025/26</t>
        </is>
      </c>
      <c r="B9817" s="104" t="inlineStr">
        <is>
          <t>HC-116</t>
        </is>
      </c>
      <c r="C9817" s="104" t="inlineStr">
        <is>
          <t>P034</t>
        </is>
      </c>
      <c r="D9817" s="159" t="n">
        <v>2316</v>
      </c>
      <c r="E9817" s="160" t="n">
        <v>10116.39</v>
      </c>
      <c r="F9817" s="160" t="n">
        <v>3164.32</v>
      </c>
    </row>
    <row r="9818">
      <c r="A9818" s="104" t="inlineStr">
        <is>
          <t>2025/26</t>
        </is>
      </c>
      <c r="B9818" s="104" t="inlineStr">
        <is>
          <t>HC-116</t>
        </is>
      </c>
      <c r="C9818" s="104" t="inlineStr">
        <is>
          <t>P035</t>
        </is>
      </c>
      <c r="D9818" s="159" t="n">
        <v>3162</v>
      </c>
      <c r="E9818" s="160" t="n">
        <v>11714.01</v>
      </c>
      <c r="F9818" s="160" t="n">
        <v>3284.6</v>
      </c>
    </row>
    <row r="9819">
      <c r="A9819" s="104" t="inlineStr">
        <is>
          <t>2025/26</t>
        </is>
      </c>
      <c r="B9819" s="104" t="inlineStr">
        <is>
          <t>HC-116</t>
        </is>
      </c>
      <c r="C9819" s="104" t="inlineStr">
        <is>
          <t>P036</t>
        </is>
      </c>
      <c r="D9819" s="159" t="n">
        <v>2393</v>
      </c>
      <c r="E9819" s="160" t="n">
        <v>9549.51</v>
      </c>
      <c r="F9819" s="160" t="n">
        <v>2781.09</v>
      </c>
    </row>
    <row r="9820">
      <c r="A9820" s="104" t="inlineStr">
        <is>
          <t>2025/26</t>
        </is>
      </c>
      <c r="B9820" s="104" t="inlineStr">
        <is>
          <t>HC-116</t>
        </is>
      </c>
      <c r="C9820" s="104" t="inlineStr">
        <is>
          <t>P037</t>
        </is>
      </c>
      <c r="D9820" s="159" t="n">
        <v>3716</v>
      </c>
      <c r="E9820" s="160" t="n">
        <v>13416.44</v>
      </c>
      <c r="F9820" s="160" t="n">
        <v>4487.08</v>
      </c>
    </row>
    <row r="9821">
      <c r="A9821" s="104" t="inlineStr">
        <is>
          <t>2025/26</t>
        </is>
      </c>
      <c r="B9821" s="104" t="inlineStr">
        <is>
          <t>HC-116</t>
        </is>
      </c>
      <c r="C9821" s="104" t="inlineStr">
        <is>
          <t>P038</t>
        </is>
      </c>
      <c r="D9821" s="159" t="n">
        <v>1837</v>
      </c>
      <c r="E9821" s="160" t="n">
        <v>12043.83</v>
      </c>
      <c r="F9821" s="160" t="n">
        <v>3897.61</v>
      </c>
    </row>
    <row r="9822">
      <c r="A9822" s="104" t="inlineStr">
        <is>
          <t>2025/26</t>
        </is>
      </c>
      <c r="B9822" s="104" t="inlineStr">
        <is>
          <t>HC-116</t>
        </is>
      </c>
      <c r="C9822" s="104" t="inlineStr">
        <is>
          <t>P039</t>
        </is>
      </c>
      <c r="D9822" s="159" t="n">
        <v>1879</v>
      </c>
      <c r="E9822" s="160" t="n">
        <v>12316.76</v>
      </c>
      <c r="F9822" s="160" t="n">
        <v>4119.17</v>
      </c>
    </row>
    <row r="9823">
      <c r="A9823" s="104" t="inlineStr">
        <is>
          <t>2025/26</t>
        </is>
      </c>
      <c r="B9823" s="104" t="inlineStr">
        <is>
          <t>HC-116</t>
        </is>
      </c>
      <c r="C9823" s="104" t="inlineStr">
        <is>
          <t>P040</t>
        </is>
      </c>
      <c r="D9823" s="159" t="n">
        <v>776</v>
      </c>
      <c r="E9823" s="160" t="n">
        <v>6187.2</v>
      </c>
      <c r="F9823" s="160" t="n">
        <v>1999.85</v>
      </c>
    </row>
    <row r="9824">
      <c r="A9824" s="104" t="inlineStr">
        <is>
          <t>2025/26</t>
        </is>
      </c>
      <c r="B9824" s="104" t="inlineStr">
        <is>
          <t>HC-116</t>
        </is>
      </c>
      <c r="C9824" s="104" t="inlineStr">
        <is>
          <t>P041</t>
        </is>
      </c>
      <c r="D9824" s="159" t="n">
        <v>353</v>
      </c>
      <c r="E9824" s="160" t="n">
        <v>3981.47</v>
      </c>
      <c r="F9824" s="160" t="n">
        <v>1544.48</v>
      </c>
    </row>
    <row r="9825">
      <c r="A9825" s="104" t="inlineStr">
        <is>
          <t>2025/26</t>
        </is>
      </c>
      <c r="B9825" s="104" t="inlineStr">
        <is>
          <t>HC-116</t>
        </is>
      </c>
      <c r="C9825" s="104" t="inlineStr">
        <is>
          <t>P042</t>
        </is>
      </c>
      <c r="D9825" s="159" t="n">
        <v>627</v>
      </c>
      <c r="E9825" s="160" t="n">
        <v>2619.41</v>
      </c>
      <c r="F9825" s="160" t="n">
        <v>649.1900000000001</v>
      </c>
    </row>
    <row r="9826">
      <c r="A9826" s="104" t="inlineStr">
        <is>
          <t>2025/26</t>
        </is>
      </c>
      <c r="B9826" s="104" t="inlineStr">
        <is>
          <t>HC-117</t>
        </is>
      </c>
      <c r="C9826" s="104" t="inlineStr">
        <is>
          <t>P001</t>
        </is>
      </c>
      <c r="D9826" s="159" t="n">
        <v>4672</v>
      </c>
      <c r="E9826" s="160" t="n">
        <v>43930.41</v>
      </c>
      <c r="F9826" s="160" t="n">
        <v>15608.25</v>
      </c>
    </row>
    <row r="9827">
      <c r="A9827" s="104" t="inlineStr">
        <is>
          <t>2025/26</t>
        </is>
      </c>
      <c r="B9827" s="104" t="inlineStr">
        <is>
          <t>HC-117</t>
        </is>
      </c>
      <c r="C9827" s="104" t="inlineStr">
        <is>
          <t>P002</t>
        </is>
      </c>
      <c r="D9827" s="159" t="n">
        <v>7096</v>
      </c>
      <c r="E9827" s="160" t="n">
        <v>77507.03999999999</v>
      </c>
      <c r="F9827" s="160" t="n">
        <v>29211.33</v>
      </c>
    </row>
    <row r="9828">
      <c r="A9828" s="104" t="inlineStr">
        <is>
          <t>2025/26</t>
        </is>
      </c>
      <c r="B9828" s="104" t="inlineStr">
        <is>
          <t>HC-117</t>
        </is>
      </c>
      <c r="C9828" s="104" t="inlineStr">
        <is>
          <t>P003</t>
        </is>
      </c>
      <c r="D9828" s="159" t="n">
        <v>9405</v>
      </c>
      <c r="E9828" s="160" t="n">
        <v>66122.58</v>
      </c>
      <c r="F9828" s="160" t="n">
        <v>22070.3</v>
      </c>
    </row>
    <row r="9829">
      <c r="A9829" s="104" t="inlineStr">
        <is>
          <t>2025/26</t>
        </is>
      </c>
      <c r="B9829" s="104" t="inlineStr">
        <is>
          <t>HC-117</t>
        </is>
      </c>
      <c r="C9829" s="104" t="inlineStr">
        <is>
          <t>P004</t>
        </is>
      </c>
      <c r="D9829" s="159" t="n">
        <v>4297</v>
      </c>
      <c r="E9829" s="160" t="n">
        <v>35108.84</v>
      </c>
      <c r="F9829" s="160" t="n">
        <v>11342.7</v>
      </c>
    </row>
    <row r="9830">
      <c r="A9830" s="104" t="inlineStr">
        <is>
          <t>2025/26</t>
        </is>
      </c>
      <c r="B9830" s="104" t="inlineStr">
        <is>
          <t>HC-117</t>
        </is>
      </c>
      <c r="C9830" s="104" t="inlineStr">
        <is>
          <t>P005</t>
        </is>
      </c>
      <c r="D9830" s="159" t="n">
        <v>9197</v>
      </c>
      <c r="E9830" s="160" t="n">
        <v>71647.8</v>
      </c>
      <c r="F9830" s="160" t="n">
        <v>22378.84</v>
      </c>
    </row>
    <row r="9831">
      <c r="A9831" s="104" t="inlineStr">
        <is>
          <t>2025/26</t>
        </is>
      </c>
      <c r="B9831" s="104" t="inlineStr">
        <is>
          <t>HC-117</t>
        </is>
      </c>
      <c r="C9831" s="104" t="inlineStr">
        <is>
          <t>P006</t>
        </is>
      </c>
      <c r="D9831" s="159" t="n">
        <v>8534</v>
      </c>
      <c r="E9831" s="160" t="n">
        <v>72143.73</v>
      </c>
      <c r="F9831" s="160" t="n">
        <v>20970.84</v>
      </c>
    </row>
    <row r="9832">
      <c r="A9832" s="104" t="inlineStr">
        <is>
          <t>2025/26</t>
        </is>
      </c>
      <c r="B9832" s="104" t="inlineStr">
        <is>
          <t>HC-117</t>
        </is>
      </c>
      <c r="C9832" s="104" t="inlineStr">
        <is>
          <t>P007</t>
        </is>
      </c>
      <c r="D9832" s="159" t="n">
        <v>8558</v>
      </c>
      <c r="E9832" s="160" t="n">
        <v>67487.53</v>
      </c>
      <c r="F9832" s="160" t="n">
        <v>18167.87</v>
      </c>
    </row>
    <row r="9833">
      <c r="A9833" s="104" t="inlineStr">
        <is>
          <t>2025/26</t>
        </is>
      </c>
      <c r="B9833" s="104" t="inlineStr">
        <is>
          <t>HC-117</t>
        </is>
      </c>
      <c r="C9833" s="104" t="inlineStr">
        <is>
          <t>P008</t>
        </is>
      </c>
      <c r="D9833" s="159" t="n">
        <v>7032</v>
      </c>
      <c r="E9833" s="160" t="n">
        <v>54112.96</v>
      </c>
      <c r="F9833" s="160" t="n">
        <v>19813.92</v>
      </c>
    </row>
    <row r="9834">
      <c r="A9834" s="104" t="inlineStr">
        <is>
          <t>2025/26</t>
        </is>
      </c>
      <c r="B9834" s="104" t="inlineStr">
        <is>
          <t>HC-117</t>
        </is>
      </c>
      <c r="C9834" s="104" t="inlineStr">
        <is>
          <t>P009</t>
        </is>
      </c>
      <c r="D9834" s="159" t="n">
        <v>308</v>
      </c>
      <c r="E9834" s="160" t="n">
        <v>4063.18</v>
      </c>
      <c r="F9834" s="160" t="n">
        <v>1642.56</v>
      </c>
    </row>
    <row r="9835">
      <c r="A9835" s="104" t="inlineStr">
        <is>
          <t>2025/26</t>
        </is>
      </c>
      <c r="B9835" s="104" t="inlineStr">
        <is>
          <t>HC-117</t>
        </is>
      </c>
      <c r="C9835" s="104" t="inlineStr">
        <is>
          <t>P010</t>
        </is>
      </c>
      <c r="D9835" s="159" t="n">
        <v>9110</v>
      </c>
      <c r="E9835" s="160" t="n">
        <v>56239.21</v>
      </c>
      <c r="F9835" s="160" t="n">
        <v>18166.75</v>
      </c>
    </row>
    <row r="9836">
      <c r="A9836" s="104" t="inlineStr">
        <is>
          <t>2025/26</t>
        </is>
      </c>
      <c r="B9836" s="104" t="inlineStr">
        <is>
          <t>HC-117</t>
        </is>
      </c>
      <c r="C9836" s="104" t="inlineStr">
        <is>
          <t>P011</t>
        </is>
      </c>
      <c r="D9836" s="159" t="n">
        <v>9022</v>
      </c>
      <c r="E9836" s="160" t="n">
        <v>27423.13</v>
      </c>
      <c r="F9836" s="160" t="n">
        <v>6497.45</v>
      </c>
    </row>
    <row r="9837">
      <c r="A9837" s="104" t="inlineStr">
        <is>
          <t>2025/26</t>
        </is>
      </c>
      <c r="B9837" s="104" t="inlineStr">
        <is>
          <t>HC-117</t>
        </is>
      </c>
      <c r="C9837" s="104" t="inlineStr">
        <is>
          <t>P012</t>
        </is>
      </c>
      <c r="D9837" s="159" t="n">
        <v>9545</v>
      </c>
      <c r="E9837" s="160" t="n">
        <v>37180.34</v>
      </c>
      <c r="F9837" s="160" t="n">
        <v>11210.12</v>
      </c>
    </row>
    <row r="9838">
      <c r="A9838" s="104" t="inlineStr">
        <is>
          <t>2025/26</t>
        </is>
      </c>
      <c r="B9838" s="104" t="inlineStr">
        <is>
          <t>HC-117</t>
        </is>
      </c>
      <c r="C9838" s="104" t="inlineStr">
        <is>
          <t>P013</t>
        </is>
      </c>
      <c r="D9838" s="159" t="n">
        <v>10213</v>
      </c>
      <c r="E9838" s="160" t="n">
        <v>36877.75</v>
      </c>
      <c r="F9838" s="160" t="n">
        <v>9531.370000000001</v>
      </c>
    </row>
    <row r="9839">
      <c r="A9839" s="104" t="inlineStr">
        <is>
          <t>2025/26</t>
        </is>
      </c>
      <c r="B9839" s="104" t="inlineStr">
        <is>
          <t>HC-117</t>
        </is>
      </c>
      <c r="C9839" s="104" t="inlineStr">
        <is>
          <t>P014</t>
        </is>
      </c>
      <c r="D9839" s="159" t="n">
        <v>10588</v>
      </c>
      <c r="E9839" s="160" t="n">
        <v>43253.35</v>
      </c>
      <c r="F9839" s="160" t="n">
        <v>12110.2</v>
      </c>
    </row>
    <row r="9840">
      <c r="A9840" s="104" t="inlineStr">
        <is>
          <t>2025/26</t>
        </is>
      </c>
      <c r="B9840" s="104" t="inlineStr">
        <is>
          <t>HC-117</t>
        </is>
      </c>
      <c r="C9840" s="104" t="inlineStr">
        <is>
          <t>P015</t>
        </is>
      </c>
      <c r="D9840" s="159" t="n">
        <v>7766</v>
      </c>
      <c r="E9840" s="160" t="n">
        <v>38368.3</v>
      </c>
      <c r="F9840" s="160" t="n">
        <v>12808.49</v>
      </c>
    </row>
    <row r="9841">
      <c r="A9841" s="104" t="inlineStr">
        <is>
          <t>2025/26</t>
        </is>
      </c>
      <c r="B9841" s="104" t="inlineStr">
        <is>
          <t>HC-117</t>
        </is>
      </c>
      <c r="C9841" s="104" t="inlineStr">
        <is>
          <t>P016</t>
        </is>
      </c>
      <c r="D9841" s="159" t="n">
        <v>4119</v>
      </c>
      <c r="E9841" s="160" t="n">
        <v>26610.93</v>
      </c>
      <c r="F9841" s="160" t="n">
        <v>8311.15</v>
      </c>
    </row>
    <row r="9842">
      <c r="A9842" s="104" t="inlineStr">
        <is>
          <t>2025/26</t>
        </is>
      </c>
      <c r="B9842" s="104" t="inlineStr">
        <is>
          <t>HC-117</t>
        </is>
      </c>
      <c r="C9842" s="104" t="inlineStr">
        <is>
          <t>P017</t>
        </is>
      </c>
      <c r="D9842" s="159" t="n">
        <v>3667</v>
      </c>
      <c r="E9842" s="160" t="n">
        <v>26130.83</v>
      </c>
      <c r="F9842" s="160" t="n">
        <v>9004.15</v>
      </c>
    </row>
    <row r="9843">
      <c r="A9843" s="104" t="inlineStr">
        <is>
          <t>2025/26</t>
        </is>
      </c>
      <c r="B9843" s="104" t="inlineStr">
        <is>
          <t>HC-117</t>
        </is>
      </c>
      <c r="C9843" s="104" t="inlineStr">
        <is>
          <t>P018</t>
        </is>
      </c>
      <c r="D9843" s="159" t="n">
        <v>8868</v>
      </c>
      <c r="E9843" s="160" t="n">
        <v>24432.48</v>
      </c>
      <c r="F9843" s="160" t="n">
        <v>5261.63</v>
      </c>
    </row>
    <row r="9844">
      <c r="A9844" s="104" t="inlineStr">
        <is>
          <t>2025/26</t>
        </is>
      </c>
      <c r="B9844" s="104" t="inlineStr">
        <is>
          <t>HC-117</t>
        </is>
      </c>
      <c r="C9844" s="104" t="inlineStr">
        <is>
          <t>P019</t>
        </is>
      </c>
      <c r="D9844" s="159" t="n">
        <v>11098</v>
      </c>
      <c r="E9844" s="160" t="n">
        <v>29518.99</v>
      </c>
      <c r="F9844" s="160" t="n">
        <v>7629.82</v>
      </c>
    </row>
    <row r="9845">
      <c r="A9845" s="104" t="inlineStr">
        <is>
          <t>2025/26</t>
        </is>
      </c>
      <c r="B9845" s="104" t="inlineStr">
        <is>
          <t>HC-117</t>
        </is>
      </c>
      <c r="C9845" s="104" t="inlineStr">
        <is>
          <t>P020</t>
        </is>
      </c>
      <c r="D9845" s="159" t="n">
        <v>6983</v>
      </c>
      <c r="E9845" s="160" t="n">
        <v>18575.98</v>
      </c>
      <c r="F9845" s="160" t="n">
        <v>4799.98</v>
      </c>
    </row>
    <row r="9846">
      <c r="A9846" s="104" t="inlineStr">
        <is>
          <t>2025/26</t>
        </is>
      </c>
      <c r="B9846" s="104" t="inlineStr">
        <is>
          <t>HC-117</t>
        </is>
      </c>
      <c r="C9846" s="104" t="inlineStr">
        <is>
          <t>P021</t>
        </is>
      </c>
      <c r="D9846" s="159" t="n">
        <v>10712</v>
      </c>
      <c r="E9846" s="160" t="n">
        <v>36634.16</v>
      </c>
      <c r="F9846" s="160" t="n">
        <v>10255.45</v>
      </c>
    </row>
    <row r="9847">
      <c r="A9847" s="104" t="inlineStr">
        <is>
          <t>2025/26</t>
        </is>
      </c>
      <c r="B9847" s="104" t="inlineStr">
        <is>
          <t>HC-117</t>
        </is>
      </c>
      <c r="C9847" s="104" t="inlineStr">
        <is>
          <t>P022</t>
        </is>
      </c>
      <c r="D9847" s="159" t="n">
        <v>9493</v>
      </c>
      <c r="E9847" s="160" t="n">
        <v>30660.7</v>
      </c>
      <c r="F9847" s="160" t="n">
        <v>8255.98</v>
      </c>
    </row>
    <row r="9848">
      <c r="A9848" s="104" t="inlineStr">
        <is>
          <t>2025/26</t>
        </is>
      </c>
      <c r="B9848" s="104" t="inlineStr">
        <is>
          <t>HC-117</t>
        </is>
      </c>
      <c r="C9848" s="104" t="inlineStr">
        <is>
          <t>P023</t>
        </is>
      </c>
      <c r="D9848" s="159" t="n">
        <v>10477</v>
      </c>
      <c r="E9848" s="160" t="n">
        <v>21894.69</v>
      </c>
      <c r="F9848" s="160" t="n">
        <v>4243.59</v>
      </c>
    </row>
    <row r="9849">
      <c r="A9849" s="104" t="inlineStr">
        <is>
          <t>2025/26</t>
        </is>
      </c>
      <c r="B9849" s="104" t="inlineStr">
        <is>
          <t>HC-117</t>
        </is>
      </c>
      <c r="C9849" s="104" t="inlineStr">
        <is>
          <t>P024</t>
        </is>
      </c>
      <c r="D9849" s="159" t="n">
        <v>11572</v>
      </c>
      <c r="E9849" s="160" t="n">
        <v>26384.75</v>
      </c>
      <c r="F9849" s="160" t="n">
        <v>5397.65</v>
      </c>
    </row>
    <row r="9850">
      <c r="A9850" s="104" t="inlineStr">
        <is>
          <t>2025/26</t>
        </is>
      </c>
      <c r="B9850" s="104" t="inlineStr">
        <is>
          <t>HC-117</t>
        </is>
      </c>
      <c r="C9850" s="104" t="inlineStr">
        <is>
          <t>P025</t>
        </is>
      </c>
      <c r="D9850" s="159" t="n">
        <v>9842</v>
      </c>
      <c r="E9850" s="160" t="n">
        <v>39270.44</v>
      </c>
      <c r="F9850" s="160" t="n">
        <v>14376.82</v>
      </c>
    </row>
    <row r="9851">
      <c r="A9851" s="104" t="inlineStr">
        <is>
          <t>2025/26</t>
        </is>
      </c>
      <c r="B9851" s="104" t="inlineStr">
        <is>
          <t>HC-117</t>
        </is>
      </c>
      <c r="C9851" s="104" t="inlineStr">
        <is>
          <t>P026</t>
        </is>
      </c>
      <c r="D9851" s="159" t="n">
        <v>5922</v>
      </c>
      <c r="E9851" s="160" t="n">
        <v>27563.19</v>
      </c>
      <c r="F9851" s="160" t="n">
        <v>8903.9</v>
      </c>
    </row>
    <row r="9852">
      <c r="A9852" s="104" t="inlineStr">
        <is>
          <t>2025/26</t>
        </is>
      </c>
      <c r="B9852" s="104" t="inlineStr">
        <is>
          <t>HC-117</t>
        </is>
      </c>
      <c r="C9852" s="104" t="inlineStr">
        <is>
          <t>P027</t>
        </is>
      </c>
      <c r="D9852" s="159" t="n">
        <v>4866</v>
      </c>
      <c r="E9852" s="160" t="n">
        <v>22646.5</v>
      </c>
      <c r="F9852" s="160" t="n">
        <v>7316.5</v>
      </c>
    </row>
    <row r="9853">
      <c r="A9853" s="104" t="inlineStr">
        <is>
          <t>2025/26</t>
        </is>
      </c>
      <c r="B9853" s="104" t="inlineStr">
        <is>
          <t>HC-117</t>
        </is>
      </c>
      <c r="C9853" s="104" t="inlineStr">
        <is>
          <t>P028</t>
        </is>
      </c>
      <c r="D9853" s="159" t="n">
        <v>7080</v>
      </c>
      <c r="E9853" s="160" t="n">
        <v>34974.64</v>
      </c>
      <c r="F9853" s="160" t="n">
        <v>12051.83</v>
      </c>
    </row>
    <row r="9854">
      <c r="A9854" s="104" t="inlineStr">
        <is>
          <t>2025/26</t>
        </is>
      </c>
      <c r="B9854" s="104" t="inlineStr">
        <is>
          <t>HC-117</t>
        </is>
      </c>
      <c r="C9854" s="104" t="inlineStr">
        <is>
          <t>P029</t>
        </is>
      </c>
      <c r="D9854" s="159" t="n">
        <v>16344</v>
      </c>
      <c r="E9854" s="160" t="n">
        <v>32609.51</v>
      </c>
      <c r="F9854" s="160" t="n">
        <v>4915.67</v>
      </c>
    </row>
    <row r="9855">
      <c r="A9855" s="104" t="inlineStr">
        <is>
          <t>2025/26</t>
        </is>
      </c>
      <c r="B9855" s="104" t="inlineStr">
        <is>
          <t>HC-117</t>
        </is>
      </c>
      <c r="C9855" s="104" t="inlineStr">
        <is>
          <t>P030</t>
        </is>
      </c>
      <c r="D9855" s="159" t="n">
        <v>9274</v>
      </c>
      <c r="E9855" s="160" t="n">
        <v>29076.69</v>
      </c>
      <c r="F9855" s="160" t="n">
        <v>5636.34</v>
      </c>
    </row>
    <row r="9856">
      <c r="A9856" s="104" t="inlineStr">
        <is>
          <t>2025/26</t>
        </is>
      </c>
      <c r="B9856" s="104" t="inlineStr">
        <is>
          <t>HC-117</t>
        </is>
      </c>
      <c r="C9856" s="104" t="inlineStr">
        <is>
          <t>P031</t>
        </is>
      </c>
      <c r="D9856" s="159" t="n">
        <v>4041</v>
      </c>
      <c r="E9856" s="160" t="n">
        <v>21112.67</v>
      </c>
      <c r="F9856" s="160" t="n">
        <v>6365.79</v>
      </c>
    </row>
    <row r="9857">
      <c r="A9857" s="104" t="inlineStr">
        <is>
          <t>2025/26</t>
        </is>
      </c>
      <c r="B9857" s="104" t="inlineStr">
        <is>
          <t>HC-117</t>
        </is>
      </c>
      <c r="C9857" s="104" t="inlineStr">
        <is>
          <t>P032</t>
        </is>
      </c>
      <c r="D9857" s="159" t="n">
        <v>5145</v>
      </c>
      <c r="E9857" s="160" t="n">
        <v>12709.57</v>
      </c>
      <c r="F9857" s="160" t="n">
        <v>2874.31</v>
      </c>
    </row>
    <row r="9858">
      <c r="A9858" s="104" t="inlineStr">
        <is>
          <t>2025/26</t>
        </is>
      </c>
      <c r="B9858" s="104" t="inlineStr">
        <is>
          <t>HC-117</t>
        </is>
      </c>
      <c r="C9858" s="104" t="inlineStr">
        <is>
          <t>P033</t>
        </is>
      </c>
      <c r="D9858" s="159" t="n">
        <v>3635</v>
      </c>
      <c r="E9858" s="160" t="n">
        <v>11740.84</v>
      </c>
      <c r="F9858" s="160" t="n">
        <v>3034.74</v>
      </c>
    </row>
    <row r="9859">
      <c r="A9859" s="104" t="inlineStr">
        <is>
          <t>2025/26</t>
        </is>
      </c>
      <c r="B9859" s="104" t="inlineStr">
        <is>
          <t>HC-117</t>
        </is>
      </c>
      <c r="C9859" s="104" t="inlineStr">
        <is>
          <t>P034</t>
        </is>
      </c>
      <c r="D9859" s="159" t="n">
        <v>2424</v>
      </c>
      <c r="E9859" s="160" t="n">
        <v>10592.15</v>
      </c>
      <c r="F9859" s="160" t="n">
        <v>3308.33</v>
      </c>
    </row>
    <row r="9860">
      <c r="A9860" s="104" t="inlineStr">
        <is>
          <t>2025/26</t>
        </is>
      </c>
      <c r="B9860" s="104" t="inlineStr">
        <is>
          <t>HC-117</t>
        </is>
      </c>
      <c r="C9860" s="104" t="inlineStr">
        <is>
          <t>P035</t>
        </is>
      </c>
      <c r="D9860" s="159" t="n">
        <v>3323</v>
      </c>
      <c r="E9860" s="160" t="n">
        <v>12314.94</v>
      </c>
      <c r="F9860" s="160" t="n">
        <v>3447.88</v>
      </c>
    </row>
    <row r="9861">
      <c r="A9861" s="104" t="inlineStr">
        <is>
          <t>2025/26</t>
        </is>
      </c>
      <c r="B9861" s="104" t="inlineStr">
        <is>
          <t>HC-117</t>
        </is>
      </c>
      <c r="C9861" s="104" t="inlineStr">
        <is>
          <t>P036</t>
        </is>
      </c>
      <c r="D9861" s="159" t="n">
        <v>2575</v>
      </c>
      <c r="E9861" s="160" t="n">
        <v>10266.22</v>
      </c>
      <c r="F9861" s="160" t="n">
        <v>2985.08</v>
      </c>
    </row>
    <row r="9862">
      <c r="A9862" s="104" t="inlineStr">
        <is>
          <t>2025/26</t>
        </is>
      </c>
      <c r="B9862" s="104" t="inlineStr">
        <is>
          <t>HC-117</t>
        </is>
      </c>
      <c r="C9862" s="104" t="inlineStr">
        <is>
          <t>P037</t>
        </is>
      </c>
      <c r="D9862" s="159" t="n">
        <v>3951</v>
      </c>
      <c r="E9862" s="160" t="n">
        <v>14256.83</v>
      </c>
      <c r="F9862" s="160" t="n">
        <v>4759.44</v>
      </c>
    </row>
    <row r="9863">
      <c r="A9863" s="104" t="inlineStr">
        <is>
          <t>2025/26</t>
        </is>
      </c>
      <c r="B9863" s="104" t="inlineStr">
        <is>
          <t>HC-117</t>
        </is>
      </c>
      <c r="C9863" s="104" t="inlineStr">
        <is>
          <t>P038</t>
        </is>
      </c>
      <c r="D9863" s="159" t="n">
        <v>1967</v>
      </c>
      <c r="E9863" s="160" t="n">
        <v>12882.43</v>
      </c>
      <c r="F9863" s="160" t="n">
        <v>4161.63</v>
      </c>
    </row>
    <row r="9864">
      <c r="A9864" s="104" t="inlineStr">
        <is>
          <t>2025/26</t>
        </is>
      </c>
      <c r="B9864" s="104" t="inlineStr">
        <is>
          <t>HC-117</t>
        </is>
      </c>
      <c r="C9864" s="104" t="inlineStr">
        <is>
          <t>P039</t>
        </is>
      </c>
      <c r="D9864" s="159" t="n">
        <v>1992</v>
      </c>
      <c r="E9864" s="160" t="n">
        <v>13053.07</v>
      </c>
      <c r="F9864" s="160" t="n">
        <v>4357.08</v>
      </c>
    </row>
    <row r="9865">
      <c r="A9865" s="104" t="inlineStr">
        <is>
          <t>2025/26</t>
        </is>
      </c>
      <c r="B9865" s="104" t="inlineStr">
        <is>
          <t>HC-117</t>
        </is>
      </c>
      <c r="C9865" s="104" t="inlineStr">
        <is>
          <t>P040</t>
        </is>
      </c>
      <c r="D9865" s="159" t="n">
        <v>730</v>
      </c>
      <c r="E9865" s="160" t="n">
        <v>5836.1</v>
      </c>
      <c r="F9865" s="160" t="n">
        <v>1885.53</v>
      </c>
    </row>
    <row r="9866">
      <c r="A9866" s="104" t="inlineStr">
        <is>
          <t>2025/26</t>
        </is>
      </c>
      <c r="B9866" s="104" t="inlineStr">
        <is>
          <t>HC-117</t>
        </is>
      </c>
      <c r="C9866" s="104" t="inlineStr">
        <is>
          <t>P041</t>
        </is>
      </c>
      <c r="D9866" s="159" t="n">
        <v>392</v>
      </c>
      <c r="E9866" s="160" t="n">
        <v>4439.11</v>
      </c>
      <c r="F9866" s="160" t="n">
        <v>1719.52</v>
      </c>
    </row>
    <row r="9867">
      <c r="A9867" s="104" t="inlineStr">
        <is>
          <t>2025/26</t>
        </is>
      </c>
      <c r="B9867" s="104" t="inlineStr">
        <is>
          <t>HC-117</t>
        </is>
      </c>
      <c r="C9867" s="104" t="inlineStr">
        <is>
          <t>P042</t>
        </is>
      </c>
      <c r="D9867" s="159" t="n">
        <v>693</v>
      </c>
      <c r="E9867" s="160" t="n">
        <v>2897.52</v>
      </c>
      <c r="F9867" s="160" t="n">
        <v>717.01</v>
      </c>
    </row>
    <row r="9868">
      <c r="A9868" s="104" t="inlineStr">
        <is>
          <t>2025/26</t>
        </is>
      </c>
      <c r="B9868" s="104" t="inlineStr">
        <is>
          <t>HC-118</t>
        </is>
      </c>
      <c r="C9868" s="104" t="inlineStr">
        <is>
          <t>P001</t>
        </is>
      </c>
      <c r="D9868" s="159" t="n">
        <v>5905</v>
      </c>
      <c r="E9868" s="160" t="n">
        <v>55552.68</v>
      </c>
      <c r="F9868" s="160" t="n">
        <v>19781.4</v>
      </c>
    </row>
    <row r="9869">
      <c r="A9869" s="104" t="inlineStr">
        <is>
          <t>2025/26</t>
        </is>
      </c>
      <c r="B9869" s="104" t="inlineStr">
        <is>
          <t>HC-118</t>
        </is>
      </c>
      <c r="C9869" s="104" t="inlineStr">
        <is>
          <t>P002</t>
        </is>
      </c>
      <c r="D9869" s="159" t="n">
        <v>8884</v>
      </c>
      <c r="E9869" s="160" t="n">
        <v>97044.92999999999</v>
      </c>
      <c r="F9869" s="160" t="n">
        <v>36655.67</v>
      </c>
    </row>
    <row r="9870">
      <c r="A9870" s="104" t="inlineStr">
        <is>
          <t>2025/26</t>
        </is>
      </c>
      <c r="B9870" s="104" t="inlineStr">
        <is>
          <t>HC-118</t>
        </is>
      </c>
      <c r="C9870" s="104" t="inlineStr">
        <is>
          <t>P003</t>
        </is>
      </c>
      <c r="D9870" s="159" t="n">
        <v>11758</v>
      </c>
      <c r="E9870" s="160" t="n">
        <v>82667.78</v>
      </c>
      <c r="F9870" s="160" t="n">
        <v>27655.13</v>
      </c>
    </row>
    <row r="9871">
      <c r="A9871" s="104" t="inlineStr">
        <is>
          <t>2025/26</t>
        </is>
      </c>
      <c r="B9871" s="104" t="inlineStr">
        <is>
          <t>HC-118</t>
        </is>
      </c>
      <c r="C9871" s="104" t="inlineStr">
        <is>
          <t>P004</t>
        </is>
      </c>
      <c r="D9871" s="159" t="n">
        <v>5484</v>
      </c>
      <c r="E9871" s="160" t="n">
        <v>44810.91</v>
      </c>
      <c r="F9871" s="160" t="n">
        <v>14509.9</v>
      </c>
    </row>
    <row r="9872">
      <c r="A9872" s="104" t="inlineStr">
        <is>
          <t>2025/26</t>
        </is>
      </c>
      <c r="B9872" s="104" t="inlineStr">
        <is>
          <t>HC-118</t>
        </is>
      </c>
      <c r="C9872" s="104" t="inlineStr">
        <is>
          <t>P005</t>
        </is>
      </c>
      <c r="D9872" s="159" t="n">
        <v>12070</v>
      </c>
      <c r="E9872" s="160" t="n">
        <v>94039.27</v>
      </c>
      <c r="F9872" s="160" t="n">
        <v>29434.98</v>
      </c>
    </row>
    <row r="9873">
      <c r="A9873" s="104" t="inlineStr">
        <is>
          <t>2025/26</t>
        </is>
      </c>
      <c r="B9873" s="104" t="inlineStr">
        <is>
          <t>HC-118</t>
        </is>
      </c>
      <c r="C9873" s="104" t="inlineStr">
        <is>
          <t>P006</t>
        </is>
      </c>
      <c r="D9873" s="159" t="n">
        <v>10804</v>
      </c>
      <c r="E9873" s="160" t="n">
        <v>91362.98</v>
      </c>
      <c r="F9873" s="160" t="n">
        <v>26618.26</v>
      </c>
    </row>
    <row r="9874">
      <c r="A9874" s="104" t="inlineStr">
        <is>
          <t>2025/26</t>
        </is>
      </c>
      <c r="B9874" s="104" t="inlineStr">
        <is>
          <t>HC-118</t>
        </is>
      </c>
      <c r="C9874" s="104" t="inlineStr">
        <is>
          <t>P007</t>
        </is>
      </c>
      <c r="D9874" s="159" t="n">
        <v>10847</v>
      </c>
      <c r="E9874" s="160" t="n">
        <v>85534.67</v>
      </c>
      <c r="F9874" s="160" t="n">
        <v>23081.3</v>
      </c>
    </row>
    <row r="9875">
      <c r="A9875" s="104" t="inlineStr">
        <is>
          <t>2025/26</t>
        </is>
      </c>
      <c r="B9875" s="104" t="inlineStr">
        <is>
          <t>HC-118</t>
        </is>
      </c>
      <c r="C9875" s="104" t="inlineStr">
        <is>
          <t>P008</t>
        </is>
      </c>
      <c r="D9875" s="159" t="n">
        <v>9163</v>
      </c>
      <c r="E9875" s="160" t="n">
        <v>70511.69</v>
      </c>
      <c r="F9875" s="160" t="n">
        <v>25870.53</v>
      </c>
    </row>
    <row r="9876">
      <c r="A9876" s="104" t="inlineStr">
        <is>
          <t>2025/26</t>
        </is>
      </c>
      <c r="B9876" s="104" t="inlineStr">
        <is>
          <t>HC-118</t>
        </is>
      </c>
      <c r="C9876" s="104" t="inlineStr">
        <is>
          <t>P009</t>
        </is>
      </c>
      <c r="D9876" s="159" t="n">
        <v>302</v>
      </c>
      <c r="E9876" s="160" t="n">
        <v>3983.63</v>
      </c>
      <c r="F9876" s="160" t="n">
        <v>1615.68</v>
      </c>
    </row>
    <row r="9877">
      <c r="A9877" s="104" t="inlineStr">
        <is>
          <t>2025/26</t>
        </is>
      </c>
      <c r="B9877" s="104" t="inlineStr">
        <is>
          <t>HC-118</t>
        </is>
      </c>
      <c r="C9877" s="104" t="inlineStr">
        <is>
          <t>P010</t>
        </is>
      </c>
      <c r="D9877" s="159" t="n">
        <v>12059</v>
      </c>
      <c r="E9877" s="160" t="n">
        <v>74453.42999999999</v>
      </c>
      <c r="F9877" s="160" t="n">
        <v>24101.09</v>
      </c>
    </row>
    <row r="9878">
      <c r="A9878" s="104" t="inlineStr">
        <is>
          <t>2025/26</t>
        </is>
      </c>
      <c r="B9878" s="104" t="inlineStr">
        <is>
          <t>HC-118</t>
        </is>
      </c>
      <c r="C9878" s="104" t="inlineStr">
        <is>
          <t>P011</t>
        </is>
      </c>
      <c r="D9878" s="159" t="n">
        <v>10888</v>
      </c>
      <c r="E9878" s="160" t="n">
        <v>33103.57</v>
      </c>
      <c r="F9878" s="160" t="n">
        <v>7860.65</v>
      </c>
    </row>
    <row r="9879">
      <c r="A9879" s="104" t="inlineStr">
        <is>
          <t>2025/26</t>
        </is>
      </c>
      <c r="B9879" s="104" t="inlineStr">
        <is>
          <t>HC-118</t>
        </is>
      </c>
      <c r="C9879" s="104" t="inlineStr">
        <is>
          <t>P012</t>
        </is>
      </c>
      <c r="D9879" s="159" t="n">
        <v>11874</v>
      </c>
      <c r="E9879" s="160" t="n">
        <v>46250.87</v>
      </c>
      <c r="F9879" s="160" t="n">
        <v>13974.74</v>
      </c>
    </row>
    <row r="9880">
      <c r="A9880" s="104" t="inlineStr">
        <is>
          <t>2025/26</t>
        </is>
      </c>
      <c r="B9880" s="104" t="inlineStr">
        <is>
          <t>HC-118</t>
        </is>
      </c>
      <c r="C9880" s="104" t="inlineStr">
        <is>
          <t>P013</t>
        </is>
      </c>
      <c r="D9880" s="159" t="n">
        <v>12803</v>
      </c>
      <c r="E9880" s="160" t="n">
        <v>46215.78</v>
      </c>
      <c r="F9880" s="160" t="n">
        <v>11969.88</v>
      </c>
    </row>
    <row r="9881">
      <c r="A9881" s="104" t="inlineStr">
        <is>
          <t>2025/26</t>
        </is>
      </c>
      <c r="B9881" s="104" t="inlineStr">
        <is>
          <t>HC-118</t>
        </is>
      </c>
      <c r="C9881" s="104" t="inlineStr">
        <is>
          <t>P014</t>
        </is>
      </c>
      <c r="D9881" s="159" t="n">
        <v>13661</v>
      </c>
      <c r="E9881" s="160" t="n">
        <v>55801.3</v>
      </c>
      <c r="F9881" s="160" t="n">
        <v>15659.67</v>
      </c>
    </row>
    <row r="9882">
      <c r="A9882" s="104" t="inlineStr">
        <is>
          <t>2025/26</t>
        </is>
      </c>
      <c r="B9882" s="104" t="inlineStr">
        <is>
          <t>HC-118</t>
        </is>
      </c>
      <c r="C9882" s="104" t="inlineStr">
        <is>
          <t>P015</t>
        </is>
      </c>
      <c r="D9882" s="159" t="n">
        <v>9665</v>
      </c>
      <c r="E9882" s="160" t="n">
        <v>47743.6</v>
      </c>
      <c r="F9882" s="160" t="n">
        <v>15974.38</v>
      </c>
    </row>
    <row r="9883">
      <c r="A9883" s="104" t="inlineStr">
        <is>
          <t>2025/26</t>
        </is>
      </c>
      <c r="B9883" s="104" t="inlineStr">
        <is>
          <t>HC-118</t>
        </is>
      </c>
      <c r="C9883" s="104" t="inlineStr">
        <is>
          <t>P016</t>
        </is>
      </c>
      <c r="D9883" s="159" t="n">
        <v>5028</v>
      </c>
      <c r="E9883" s="160" t="n">
        <v>32482.47</v>
      </c>
      <c r="F9883" s="160" t="n">
        <v>10166.57</v>
      </c>
    </row>
    <row r="9884">
      <c r="A9884" s="104" t="inlineStr">
        <is>
          <t>2025/26</t>
        </is>
      </c>
      <c r="B9884" s="104" t="inlineStr">
        <is>
          <t>HC-118</t>
        </is>
      </c>
      <c r="C9884" s="104" t="inlineStr">
        <is>
          <t>P017</t>
        </is>
      </c>
      <c r="D9884" s="159" t="n">
        <v>4609</v>
      </c>
      <c r="E9884" s="160" t="n">
        <v>32831.6</v>
      </c>
      <c r="F9884" s="160" t="n">
        <v>11338.82</v>
      </c>
    </row>
    <row r="9885">
      <c r="A9885" s="104" t="inlineStr">
        <is>
          <t>2025/26</t>
        </is>
      </c>
      <c r="B9885" s="104" t="inlineStr">
        <is>
          <t>HC-118</t>
        </is>
      </c>
      <c r="C9885" s="104" t="inlineStr">
        <is>
          <t>P018</t>
        </is>
      </c>
      <c r="D9885" s="159" t="n">
        <v>10625</v>
      </c>
      <c r="E9885" s="160" t="n">
        <v>29272.78</v>
      </c>
      <c r="F9885" s="160" t="n">
        <v>6317.96</v>
      </c>
    </row>
    <row r="9886">
      <c r="A9886" s="104" t="inlineStr">
        <is>
          <t>2025/26</t>
        </is>
      </c>
      <c r="B9886" s="104" t="inlineStr">
        <is>
          <t>HC-118</t>
        </is>
      </c>
      <c r="C9886" s="104" t="inlineStr">
        <is>
          <t>P019</t>
        </is>
      </c>
      <c r="D9886" s="159" t="n">
        <v>14168</v>
      </c>
      <c r="E9886" s="160" t="n">
        <v>37689.06</v>
      </c>
      <c r="F9886" s="160" t="n">
        <v>9763.110000000001</v>
      </c>
    </row>
    <row r="9887">
      <c r="A9887" s="104" t="inlineStr">
        <is>
          <t>2025/26</t>
        </is>
      </c>
      <c r="B9887" s="104" t="inlineStr">
        <is>
          <t>HC-118</t>
        </is>
      </c>
      <c r="C9887" s="104" t="inlineStr">
        <is>
          <t>P020</t>
        </is>
      </c>
      <c r="D9887" s="159" t="n">
        <v>8610</v>
      </c>
      <c r="E9887" s="160" t="n">
        <v>22899.06</v>
      </c>
      <c r="F9887" s="160" t="n">
        <v>5931.62</v>
      </c>
    </row>
    <row r="9888">
      <c r="A9888" s="104" t="inlineStr">
        <is>
          <t>2025/26</t>
        </is>
      </c>
      <c r="B9888" s="104" t="inlineStr">
        <is>
          <t>HC-118</t>
        </is>
      </c>
      <c r="C9888" s="104" t="inlineStr">
        <is>
          <t>P021</t>
        </is>
      </c>
      <c r="D9888" s="159" t="n">
        <v>13904</v>
      </c>
      <c r="E9888" s="160" t="n">
        <v>47548.94</v>
      </c>
      <c r="F9888" s="160" t="n">
        <v>13343.44</v>
      </c>
    </row>
    <row r="9889">
      <c r="A9889" s="104" t="inlineStr">
        <is>
          <t>2025/26</t>
        </is>
      </c>
      <c r="B9889" s="104" t="inlineStr">
        <is>
          <t>HC-118</t>
        </is>
      </c>
      <c r="C9889" s="104" t="inlineStr">
        <is>
          <t>P022</t>
        </is>
      </c>
      <c r="D9889" s="159" t="n">
        <v>11916</v>
      </c>
      <c r="E9889" s="160" t="n">
        <v>38493.44</v>
      </c>
      <c r="F9889" s="160" t="n">
        <v>10385.8</v>
      </c>
    </row>
    <row r="9890">
      <c r="A9890" s="104" t="inlineStr">
        <is>
          <t>2025/26</t>
        </is>
      </c>
      <c r="B9890" s="104" t="inlineStr">
        <is>
          <t>HC-118</t>
        </is>
      </c>
      <c r="C9890" s="104" t="inlineStr">
        <is>
          <t>P023</t>
        </is>
      </c>
      <c r="D9890" s="159" t="n">
        <v>13093</v>
      </c>
      <c r="E9890" s="160" t="n">
        <v>27363.4</v>
      </c>
      <c r="F9890" s="160" t="n">
        <v>5316.37</v>
      </c>
    </row>
    <row r="9891">
      <c r="A9891" s="104" t="inlineStr">
        <is>
          <t>2025/26</t>
        </is>
      </c>
      <c r="B9891" s="104" t="inlineStr">
        <is>
          <t>HC-118</t>
        </is>
      </c>
      <c r="C9891" s="104" t="inlineStr">
        <is>
          <t>P024</t>
        </is>
      </c>
      <c r="D9891" s="159" t="n">
        <v>14459</v>
      </c>
      <c r="E9891" s="160" t="n">
        <v>32966.27</v>
      </c>
      <c r="F9891" s="160" t="n">
        <v>6759.43</v>
      </c>
    </row>
    <row r="9892">
      <c r="A9892" s="104" t="inlineStr">
        <is>
          <t>2025/26</t>
        </is>
      </c>
      <c r="B9892" s="104" t="inlineStr">
        <is>
          <t>HC-118</t>
        </is>
      </c>
      <c r="C9892" s="104" t="inlineStr">
        <is>
          <t>P025</t>
        </is>
      </c>
      <c r="D9892" s="159" t="n">
        <v>12500</v>
      </c>
      <c r="E9892" s="160" t="n">
        <v>49872.91</v>
      </c>
      <c r="F9892" s="160" t="n">
        <v>18303.88</v>
      </c>
    </row>
    <row r="9893">
      <c r="A9893" s="104" t="inlineStr">
        <is>
          <t>2025/26</t>
        </is>
      </c>
      <c r="B9893" s="104" t="inlineStr">
        <is>
          <t>HC-118</t>
        </is>
      </c>
      <c r="C9893" s="104" t="inlineStr">
        <is>
          <t>P026</t>
        </is>
      </c>
      <c r="D9893" s="159" t="n">
        <v>7278</v>
      </c>
      <c r="E9893" s="160" t="n">
        <v>33885.43</v>
      </c>
      <c r="F9893" s="160" t="n">
        <v>10971.09</v>
      </c>
    </row>
    <row r="9894">
      <c r="A9894" s="104" t="inlineStr">
        <is>
          <t>2025/26</t>
        </is>
      </c>
      <c r="B9894" s="104" t="inlineStr">
        <is>
          <t>HC-118</t>
        </is>
      </c>
      <c r="C9894" s="104" t="inlineStr">
        <is>
          <t>P027</t>
        </is>
      </c>
      <c r="D9894" s="159" t="n">
        <v>6007</v>
      </c>
      <c r="E9894" s="160" t="n">
        <v>27968.41</v>
      </c>
      <c r="F9894" s="160" t="n">
        <v>9055.049999999999</v>
      </c>
    </row>
    <row r="9895">
      <c r="A9895" s="104" t="inlineStr">
        <is>
          <t>2025/26</t>
        </is>
      </c>
      <c r="B9895" s="104" t="inlineStr">
        <is>
          <t>HC-118</t>
        </is>
      </c>
      <c r="C9895" s="104" t="inlineStr">
        <is>
          <t>P028</t>
        </is>
      </c>
      <c r="D9895" s="159" t="n">
        <v>8721</v>
      </c>
      <c r="E9895" s="160" t="n">
        <v>43091.97</v>
      </c>
      <c r="F9895" s="160" t="n">
        <v>14881.68</v>
      </c>
    </row>
    <row r="9896">
      <c r="A9896" s="104" t="inlineStr">
        <is>
          <t>2025/26</t>
        </is>
      </c>
      <c r="B9896" s="104" t="inlineStr">
        <is>
          <t>HC-118</t>
        </is>
      </c>
      <c r="C9896" s="104" t="inlineStr">
        <is>
          <t>P029</t>
        </is>
      </c>
      <c r="D9896" s="159" t="n">
        <v>20837</v>
      </c>
      <c r="E9896" s="160" t="n">
        <v>41570.11</v>
      </c>
      <c r="F9896" s="160" t="n">
        <v>6280.18</v>
      </c>
    </row>
    <row r="9897">
      <c r="A9897" s="104" t="inlineStr">
        <is>
          <t>2025/26</t>
        </is>
      </c>
      <c r="B9897" s="104" t="inlineStr">
        <is>
          <t>HC-118</t>
        </is>
      </c>
      <c r="C9897" s="104" t="inlineStr">
        <is>
          <t>P030</t>
        </is>
      </c>
      <c r="D9897" s="159" t="n">
        <v>11544</v>
      </c>
      <c r="E9897" s="160" t="n">
        <v>36191.83</v>
      </c>
      <c r="F9897" s="160" t="n">
        <v>7030.02</v>
      </c>
    </row>
    <row r="9898">
      <c r="A9898" s="104" t="inlineStr">
        <is>
          <t>2025/26</t>
        </is>
      </c>
      <c r="B9898" s="104" t="inlineStr">
        <is>
          <t>HC-118</t>
        </is>
      </c>
      <c r="C9898" s="104" t="inlineStr">
        <is>
          <t>P031</t>
        </is>
      </c>
      <c r="D9898" s="159" t="n">
        <v>5405</v>
      </c>
      <c r="E9898" s="160" t="n">
        <v>28239.06</v>
      </c>
      <c r="F9898" s="160" t="n">
        <v>8532.23</v>
      </c>
    </row>
    <row r="9899">
      <c r="A9899" s="104" t="inlineStr">
        <is>
          <t>2025/26</t>
        </is>
      </c>
      <c r="B9899" s="104" t="inlineStr">
        <is>
          <t>HC-118</t>
        </is>
      </c>
      <c r="C9899" s="104" t="inlineStr">
        <is>
          <t>P032</t>
        </is>
      </c>
      <c r="D9899" s="159" t="n">
        <v>6568</v>
      </c>
      <c r="E9899" s="160" t="n">
        <v>16221.56</v>
      </c>
      <c r="F9899" s="160" t="n">
        <v>3676.67</v>
      </c>
    </row>
    <row r="9900">
      <c r="A9900" s="104" t="inlineStr">
        <is>
          <t>2025/26</t>
        </is>
      </c>
      <c r="B9900" s="104" t="inlineStr">
        <is>
          <t>HC-118</t>
        </is>
      </c>
      <c r="C9900" s="104" t="inlineStr">
        <is>
          <t>P033</t>
        </is>
      </c>
      <c r="D9900" s="159" t="n">
        <v>4330</v>
      </c>
      <c r="E9900" s="160" t="n">
        <v>13989.54</v>
      </c>
      <c r="F9900" s="160" t="n">
        <v>3623.04</v>
      </c>
    </row>
    <row r="9901">
      <c r="A9901" s="104" t="inlineStr">
        <is>
          <t>2025/26</t>
        </is>
      </c>
      <c r="B9901" s="104" t="inlineStr">
        <is>
          <t>HC-118</t>
        </is>
      </c>
      <c r="C9901" s="104" t="inlineStr">
        <is>
          <t>P034</t>
        </is>
      </c>
      <c r="D9901" s="159" t="n">
        <v>2975</v>
      </c>
      <c r="E9901" s="160" t="n">
        <v>12999.69</v>
      </c>
      <c r="F9901" s="160" t="n">
        <v>4068.81</v>
      </c>
    </row>
    <row r="9902">
      <c r="A9902" s="104" t="inlineStr">
        <is>
          <t>2025/26</t>
        </is>
      </c>
      <c r="B9902" s="104" t="inlineStr">
        <is>
          <t>HC-118</t>
        </is>
      </c>
      <c r="C9902" s="104" t="inlineStr">
        <is>
          <t>P035</t>
        </is>
      </c>
      <c r="D9902" s="159" t="n">
        <v>3935</v>
      </c>
      <c r="E9902" s="160" t="n">
        <v>14581.92</v>
      </c>
      <c r="F9902" s="160" t="n">
        <v>4091.2</v>
      </c>
    </row>
    <row r="9903">
      <c r="A9903" s="104" t="inlineStr">
        <is>
          <t>2025/26</t>
        </is>
      </c>
      <c r="B9903" s="104" t="inlineStr">
        <is>
          <t>HC-118</t>
        </is>
      </c>
      <c r="C9903" s="104" t="inlineStr">
        <is>
          <t>P036</t>
        </is>
      </c>
      <c r="D9903" s="159" t="n">
        <v>3314</v>
      </c>
      <c r="E9903" s="160" t="n">
        <v>13225.61</v>
      </c>
      <c r="F9903" s="160" t="n">
        <v>3854.14</v>
      </c>
    </row>
    <row r="9904">
      <c r="A9904" s="104" t="inlineStr">
        <is>
          <t>2025/26</t>
        </is>
      </c>
      <c r="B9904" s="104" t="inlineStr">
        <is>
          <t>HC-118</t>
        </is>
      </c>
      <c r="C9904" s="104" t="inlineStr">
        <is>
          <t>P037</t>
        </is>
      </c>
      <c r="D9904" s="159" t="n">
        <v>4989</v>
      </c>
      <c r="E9904" s="160" t="n">
        <v>18006.7</v>
      </c>
      <c r="F9904" s="160" t="n">
        <v>6024.54</v>
      </c>
    </row>
    <row r="9905">
      <c r="A9905" s="104" t="inlineStr">
        <is>
          <t>2025/26</t>
        </is>
      </c>
      <c r="B9905" s="104" t="inlineStr">
        <is>
          <t>HC-118</t>
        </is>
      </c>
      <c r="C9905" s="104" t="inlineStr">
        <is>
          <t>P038</t>
        </is>
      </c>
      <c r="D9905" s="159" t="n">
        <v>2334</v>
      </c>
      <c r="E9905" s="160" t="n">
        <v>15298.75</v>
      </c>
      <c r="F9905" s="160" t="n">
        <v>4954.07</v>
      </c>
    </row>
    <row r="9906">
      <c r="A9906" s="104" t="inlineStr">
        <is>
          <t>2025/26</t>
        </is>
      </c>
      <c r="B9906" s="104" t="inlineStr">
        <is>
          <t>HC-118</t>
        </is>
      </c>
      <c r="C9906" s="104" t="inlineStr">
        <is>
          <t>P039</t>
        </is>
      </c>
      <c r="D9906" s="159" t="n">
        <v>2479</v>
      </c>
      <c r="E9906" s="160" t="n">
        <v>16236.43</v>
      </c>
      <c r="F9906" s="160" t="n">
        <v>5431.92</v>
      </c>
    </row>
    <row r="9907">
      <c r="A9907" s="104" t="inlineStr">
        <is>
          <t>2025/26</t>
        </is>
      </c>
      <c r="B9907" s="104" t="inlineStr">
        <is>
          <t>HC-118</t>
        </is>
      </c>
      <c r="C9907" s="104" t="inlineStr">
        <is>
          <t>P040</t>
        </is>
      </c>
      <c r="D9907" s="159" t="n">
        <v>970</v>
      </c>
      <c r="E9907" s="160" t="n">
        <v>7745.38</v>
      </c>
      <c r="F9907" s="160" t="n">
        <v>2507.14</v>
      </c>
    </row>
    <row r="9908">
      <c r="A9908" s="104" t="inlineStr">
        <is>
          <t>2025/26</t>
        </is>
      </c>
      <c r="B9908" s="104" t="inlineStr">
        <is>
          <t>HC-118</t>
        </is>
      </c>
      <c r="C9908" s="104" t="inlineStr">
        <is>
          <t>P041</t>
        </is>
      </c>
      <c r="D9908" s="159" t="n">
        <v>446</v>
      </c>
      <c r="E9908" s="160" t="n">
        <v>5032.36</v>
      </c>
      <c r="F9908" s="160" t="n">
        <v>1952.76</v>
      </c>
    </row>
    <row r="9909">
      <c r="A9909" s="104" t="inlineStr">
        <is>
          <t>2025/26</t>
        </is>
      </c>
      <c r="B9909" s="104" t="inlineStr">
        <is>
          <t>HC-118</t>
        </is>
      </c>
      <c r="C9909" s="104" t="inlineStr">
        <is>
          <t>P042</t>
        </is>
      </c>
      <c r="D9909" s="159" t="n">
        <v>879</v>
      </c>
      <c r="E9909" s="160" t="n">
        <v>3673.05</v>
      </c>
      <c r="F9909" s="160" t="n">
        <v>910.74</v>
      </c>
    </row>
    <row r="9910">
      <c r="A9910" s="104" t="inlineStr">
        <is>
          <t>2025/26</t>
        </is>
      </c>
      <c r="B9910" s="104" t="inlineStr">
        <is>
          <t>HC-119</t>
        </is>
      </c>
      <c r="C9910" s="104" t="inlineStr">
        <is>
          <t>P001</t>
        </is>
      </c>
      <c r="D9910" s="159" t="n">
        <v>3944</v>
      </c>
      <c r="E9910" s="160" t="n">
        <v>37086.26</v>
      </c>
      <c r="F9910" s="160" t="n">
        <v>13230.89</v>
      </c>
    </row>
    <row r="9911">
      <c r="A9911" s="104" t="inlineStr">
        <is>
          <t>2025/26</t>
        </is>
      </c>
      <c r="B9911" s="104" t="inlineStr">
        <is>
          <t>HC-119</t>
        </is>
      </c>
      <c r="C9911" s="104" t="inlineStr">
        <is>
          <t>P002</t>
        </is>
      </c>
      <c r="D9911" s="159" t="n">
        <v>6044</v>
      </c>
      <c r="E9911" s="160" t="n">
        <v>66033.72</v>
      </c>
      <c r="F9911" s="160" t="n">
        <v>24983.98</v>
      </c>
    </row>
    <row r="9912">
      <c r="A9912" s="104" t="inlineStr">
        <is>
          <t>2025/26</t>
        </is>
      </c>
      <c r="B9912" s="104" t="inlineStr">
        <is>
          <t>HC-119</t>
        </is>
      </c>
      <c r="C9912" s="104" t="inlineStr">
        <is>
          <t>P003</t>
        </is>
      </c>
      <c r="D9912" s="159" t="n">
        <v>7730</v>
      </c>
      <c r="E9912" s="160" t="n">
        <v>54339.45</v>
      </c>
      <c r="F9912" s="160" t="n">
        <v>18216.63</v>
      </c>
    </row>
    <row r="9913">
      <c r="A9913" s="104" t="inlineStr">
        <is>
          <t>2025/26</t>
        </is>
      </c>
      <c r="B9913" s="104" t="inlineStr">
        <is>
          <t>HC-119</t>
        </is>
      </c>
      <c r="C9913" s="104" t="inlineStr">
        <is>
          <t>P004</t>
        </is>
      </c>
      <c r="D9913" s="159" t="n">
        <v>3597</v>
      </c>
      <c r="E9913" s="160" t="n">
        <v>29400.5</v>
      </c>
      <c r="F9913" s="160" t="n">
        <v>9538.030000000001</v>
      </c>
    </row>
    <row r="9914">
      <c r="A9914" s="104" t="inlineStr">
        <is>
          <t>2025/26</t>
        </is>
      </c>
      <c r="B9914" s="104" t="inlineStr">
        <is>
          <t>HC-119</t>
        </is>
      </c>
      <c r="C9914" s="104" t="inlineStr">
        <is>
          <t>P005</t>
        </is>
      </c>
      <c r="D9914" s="159" t="n">
        <v>8462</v>
      </c>
      <c r="E9914" s="160" t="n">
        <v>65931.02</v>
      </c>
      <c r="F9914" s="160" t="n">
        <v>20672.15</v>
      </c>
    </row>
    <row r="9915">
      <c r="A9915" s="104" t="inlineStr">
        <is>
          <t>2025/26</t>
        </is>
      </c>
      <c r="B9915" s="104" t="inlineStr">
        <is>
          <t>HC-119</t>
        </is>
      </c>
      <c r="C9915" s="104" t="inlineStr">
        <is>
          <t>P006</t>
        </is>
      </c>
      <c r="D9915" s="159" t="n">
        <v>7565</v>
      </c>
      <c r="E9915" s="160" t="n">
        <v>63962.86</v>
      </c>
      <c r="F9915" s="160" t="n">
        <v>18672.35</v>
      </c>
    </row>
    <row r="9916">
      <c r="A9916" s="104" t="inlineStr">
        <is>
          <t>2025/26</t>
        </is>
      </c>
      <c r="B9916" s="104" t="inlineStr">
        <is>
          <t>HC-119</t>
        </is>
      </c>
      <c r="C9916" s="104" t="inlineStr">
        <is>
          <t>P007</t>
        </is>
      </c>
      <c r="D9916" s="159" t="n">
        <v>7452</v>
      </c>
      <c r="E9916" s="160" t="n">
        <v>58752.51</v>
      </c>
      <c r="F9916" s="160" t="n">
        <v>15886.83</v>
      </c>
    </row>
    <row r="9917">
      <c r="A9917" s="104" t="inlineStr">
        <is>
          <t>2025/26</t>
        </is>
      </c>
      <c r="B9917" s="104" t="inlineStr">
        <is>
          <t>HC-119</t>
        </is>
      </c>
      <c r="C9917" s="104" t="inlineStr">
        <is>
          <t>P008</t>
        </is>
      </c>
      <c r="D9917" s="159" t="n">
        <v>6156</v>
      </c>
      <c r="E9917" s="160" t="n">
        <v>47380.96</v>
      </c>
      <c r="F9917" s="160" t="n">
        <v>17423.56</v>
      </c>
    </row>
    <row r="9918">
      <c r="A9918" s="104" t="inlineStr">
        <is>
          <t>2025/26</t>
        </is>
      </c>
      <c r="B9918" s="104" t="inlineStr">
        <is>
          <t>HC-119</t>
        </is>
      </c>
      <c r="C9918" s="104" t="inlineStr">
        <is>
          <t>P009</t>
        </is>
      </c>
      <c r="D9918" s="159" t="n">
        <v>217</v>
      </c>
      <c r="E9918" s="160" t="n">
        <v>2868.43</v>
      </c>
      <c r="F9918" s="160" t="n">
        <v>1163.18</v>
      </c>
    </row>
    <row r="9919">
      <c r="A9919" s="104" t="inlineStr">
        <is>
          <t>2025/26</t>
        </is>
      </c>
      <c r="B9919" s="104" t="inlineStr">
        <is>
          <t>HC-119</t>
        </is>
      </c>
      <c r="C9919" s="104" t="inlineStr">
        <is>
          <t>P010</t>
        </is>
      </c>
      <c r="D9919" s="159" t="n">
        <v>8431</v>
      </c>
      <c r="E9919" s="160" t="n">
        <v>52060.67</v>
      </c>
      <c r="F9919" s="160" t="n">
        <v>16890.64</v>
      </c>
    </row>
    <row r="9920">
      <c r="A9920" s="104" t="inlineStr">
        <is>
          <t>2025/26</t>
        </is>
      </c>
      <c r="B9920" s="104" t="inlineStr">
        <is>
          <t>HC-119</t>
        </is>
      </c>
      <c r="C9920" s="104" t="inlineStr">
        <is>
          <t>P011</t>
        </is>
      </c>
      <c r="D9920" s="159" t="n">
        <v>7481</v>
      </c>
      <c r="E9920" s="160" t="n">
        <v>22742.8</v>
      </c>
      <c r="F9920" s="160" t="n">
        <v>5411.43</v>
      </c>
    </row>
    <row r="9921">
      <c r="A9921" s="104" t="inlineStr">
        <is>
          <t>2025/26</t>
        </is>
      </c>
      <c r="B9921" s="104" t="inlineStr">
        <is>
          <t>HC-119</t>
        </is>
      </c>
      <c r="C9921" s="104" t="inlineStr">
        <is>
          <t>P012</t>
        </is>
      </c>
      <c r="D9921" s="159" t="n">
        <v>8337</v>
      </c>
      <c r="E9921" s="160" t="n">
        <v>32476.96</v>
      </c>
      <c r="F9921" s="160" t="n">
        <v>9833.540000000001</v>
      </c>
    </row>
    <row r="9922">
      <c r="A9922" s="104" t="inlineStr">
        <is>
          <t>2025/26</t>
        </is>
      </c>
      <c r="B9922" s="104" t="inlineStr">
        <is>
          <t>HC-119</t>
        </is>
      </c>
      <c r="C9922" s="104" t="inlineStr">
        <is>
          <t>P013</t>
        </is>
      </c>
      <c r="D9922" s="159" t="n">
        <v>8498</v>
      </c>
      <c r="E9922" s="160" t="n">
        <v>30673.07</v>
      </c>
      <c r="F9922" s="160" t="n">
        <v>7958.01</v>
      </c>
    </row>
    <row r="9923">
      <c r="A9923" s="104" t="inlineStr">
        <is>
          <t>2025/26</t>
        </is>
      </c>
      <c r="B9923" s="104" t="inlineStr">
        <is>
          <t>HC-119</t>
        </is>
      </c>
      <c r="C9923" s="104" t="inlineStr">
        <is>
          <t>P014</t>
        </is>
      </c>
      <c r="D9923" s="159" t="n">
        <v>9441</v>
      </c>
      <c r="E9923" s="160" t="n">
        <v>38569.61</v>
      </c>
      <c r="F9923" s="160" t="n">
        <v>10842.59</v>
      </c>
    </row>
    <row r="9924">
      <c r="A9924" s="104" t="inlineStr">
        <is>
          <t>2025/26</t>
        </is>
      </c>
      <c r="B9924" s="104" t="inlineStr">
        <is>
          <t>HC-119</t>
        </is>
      </c>
      <c r="C9924" s="104" t="inlineStr">
        <is>
          <t>P015</t>
        </is>
      </c>
      <c r="D9924" s="159" t="n">
        <v>6656</v>
      </c>
      <c r="E9924" s="160" t="n">
        <v>32883.76</v>
      </c>
      <c r="F9924" s="160" t="n">
        <v>11020.28</v>
      </c>
    </row>
    <row r="9925">
      <c r="A9925" s="104" t="inlineStr">
        <is>
          <t>2025/26</t>
        </is>
      </c>
      <c r="B9925" s="104" t="inlineStr">
        <is>
          <t>HC-119</t>
        </is>
      </c>
      <c r="C9925" s="104" t="inlineStr">
        <is>
          <t>P016</t>
        </is>
      </c>
      <c r="D9925" s="159" t="n">
        <v>3515</v>
      </c>
      <c r="E9925" s="160" t="n">
        <v>22712.09</v>
      </c>
      <c r="F9925" s="160" t="n">
        <v>7123.91</v>
      </c>
    </row>
    <row r="9926">
      <c r="A9926" s="104" t="inlineStr">
        <is>
          <t>2025/26</t>
        </is>
      </c>
      <c r="B9926" s="104" t="inlineStr">
        <is>
          <t>HC-119</t>
        </is>
      </c>
      <c r="C9926" s="104" t="inlineStr">
        <is>
          <t>P017</t>
        </is>
      </c>
      <c r="D9926" s="159" t="n">
        <v>3080</v>
      </c>
      <c r="E9926" s="160" t="n">
        <v>21945.62</v>
      </c>
      <c r="F9926" s="160" t="n">
        <v>7595.65</v>
      </c>
    </row>
    <row r="9927">
      <c r="A9927" s="104" t="inlineStr">
        <is>
          <t>2025/26</t>
        </is>
      </c>
      <c r="B9927" s="104" t="inlineStr">
        <is>
          <t>HC-119</t>
        </is>
      </c>
      <c r="C9927" s="104" t="inlineStr">
        <is>
          <t>P018</t>
        </is>
      </c>
      <c r="D9927" s="159" t="n">
        <v>7465</v>
      </c>
      <c r="E9927" s="160" t="n">
        <v>20560.75</v>
      </c>
      <c r="F9927" s="160" t="n">
        <v>4447.39</v>
      </c>
    </row>
    <row r="9928">
      <c r="A9928" s="104" t="inlineStr">
        <is>
          <t>2025/26</t>
        </is>
      </c>
      <c r="B9928" s="104" t="inlineStr">
        <is>
          <t>HC-119</t>
        </is>
      </c>
      <c r="C9928" s="104" t="inlineStr">
        <is>
          <t>P019</t>
        </is>
      </c>
      <c r="D9928" s="159" t="n">
        <v>9198</v>
      </c>
      <c r="E9928" s="160" t="n">
        <v>24469.82</v>
      </c>
      <c r="F9928" s="160" t="n">
        <v>6350.48</v>
      </c>
    </row>
    <row r="9929">
      <c r="A9929" s="104" t="inlineStr">
        <is>
          <t>2025/26</t>
        </is>
      </c>
      <c r="B9929" s="104" t="inlineStr">
        <is>
          <t>HC-119</t>
        </is>
      </c>
      <c r="C9929" s="104" t="inlineStr">
        <is>
          <t>P020</t>
        </is>
      </c>
      <c r="D9929" s="159" t="n">
        <v>5981</v>
      </c>
      <c r="E9929" s="160" t="n">
        <v>15912.22</v>
      </c>
      <c r="F9929" s="160" t="n">
        <v>4129.28</v>
      </c>
    </row>
    <row r="9930">
      <c r="A9930" s="104" t="inlineStr">
        <is>
          <t>2025/26</t>
        </is>
      </c>
      <c r="B9930" s="104" t="inlineStr">
        <is>
          <t>HC-119</t>
        </is>
      </c>
      <c r="C9930" s="104" t="inlineStr">
        <is>
          <t>P021</t>
        </is>
      </c>
      <c r="D9930" s="159" t="n">
        <v>9866</v>
      </c>
      <c r="E9930" s="160" t="n">
        <v>33733.91</v>
      </c>
      <c r="F9930" s="160" t="n">
        <v>9482.23</v>
      </c>
    </row>
    <row r="9931">
      <c r="A9931" s="104" t="inlineStr">
        <is>
          <t>2025/26</t>
        </is>
      </c>
      <c r="B9931" s="104" t="inlineStr">
        <is>
          <t>HC-119</t>
        </is>
      </c>
      <c r="C9931" s="104" t="inlineStr">
        <is>
          <t>P022</t>
        </is>
      </c>
      <c r="D9931" s="159" t="n">
        <v>8276</v>
      </c>
      <c r="E9931" s="160" t="n">
        <v>26729.02</v>
      </c>
      <c r="F9931" s="160" t="n">
        <v>7224.74</v>
      </c>
    </row>
    <row r="9932">
      <c r="A9932" s="104" t="inlineStr">
        <is>
          <t>2025/26</t>
        </is>
      </c>
      <c r="B9932" s="104" t="inlineStr">
        <is>
          <t>HC-119</t>
        </is>
      </c>
      <c r="C9932" s="104" t="inlineStr">
        <is>
          <t>P023</t>
        </is>
      </c>
      <c r="D9932" s="159" t="n">
        <v>9424</v>
      </c>
      <c r="E9932" s="160" t="n">
        <v>19696.74</v>
      </c>
      <c r="F9932" s="160" t="n">
        <v>3834.26</v>
      </c>
    </row>
    <row r="9933">
      <c r="A9933" s="104" t="inlineStr">
        <is>
          <t>2025/26</t>
        </is>
      </c>
      <c r="B9933" s="104" t="inlineStr">
        <is>
          <t>HC-119</t>
        </is>
      </c>
      <c r="C9933" s="104" t="inlineStr">
        <is>
          <t>P024</t>
        </is>
      </c>
      <c r="D9933" s="159" t="n">
        <v>10187</v>
      </c>
      <c r="E9933" s="160" t="n">
        <v>23229.82</v>
      </c>
      <c r="F9933" s="160" t="n">
        <v>4772.93</v>
      </c>
    </row>
    <row r="9934">
      <c r="A9934" s="104" t="inlineStr">
        <is>
          <t>2025/26</t>
        </is>
      </c>
      <c r="B9934" s="104" t="inlineStr">
        <is>
          <t>HC-119</t>
        </is>
      </c>
      <c r="C9934" s="104" t="inlineStr">
        <is>
          <t>P025</t>
        </is>
      </c>
      <c r="D9934" s="159" t="n">
        <v>8436</v>
      </c>
      <c r="E9934" s="160" t="n">
        <v>33656.45</v>
      </c>
      <c r="F9934" s="160" t="n">
        <v>12371.77</v>
      </c>
    </row>
    <row r="9935">
      <c r="A9935" s="104" t="inlineStr">
        <is>
          <t>2025/26</t>
        </is>
      </c>
      <c r="B9935" s="104" t="inlineStr">
        <is>
          <t>HC-119</t>
        </is>
      </c>
      <c r="C9935" s="104" t="inlineStr">
        <is>
          <t>P026</t>
        </is>
      </c>
      <c r="D9935" s="159" t="n">
        <v>5111</v>
      </c>
      <c r="E9935" s="160" t="n">
        <v>23791.53</v>
      </c>
      <c r="F9935" s="160" t="n">
        <v>7718.74</v>
      </c>
    </row>
    <row r="9936">
      <c r="A9936" s="104" t="inlineStr">
        <is>
          <t>2025/26</t>
        </is>
      </c>
      <c r="B9936" s="104" t="inlineStr">
        <is>
          <t>HC-119</t>
        </is>
      </c>
      <c r="C9936" s="104" t="inlineStr">
        <is>
          <t>P027</t>
        </is>
      </c>
      <c r="D9936" s="159" t="n">
        <v>4192</v>
      </c>
      <c r="E9936" s="160" t="n">
        <v>19519.84</v>
      </c>
      <c r="F9936" s="160" t="n">
        <v>6330.15</v>
      </c>
    </row>
    <row r="9937">
      <c r="A9937" s="104" t="inlineStr">
        <is>
          <t>2025/26</t>
        </is>
      </c>
      <c r="B9937" s="104" t="inlineStr">
        <is>
          <t>HC-119</t>
        </is>
      </c>
      <c r="C9937" s="104" t="inlineStr">
        <is>
          <t>P028</t>
        </is>
      </c>
      <c r="D9937" s="159" t="n">
        <v>5490</v>
      </c>
      <c r="E9937" s="160" t="n">
        <v>27128.27</v>
      </c>
      <c r="F9937" s="160" t="n">
        <v>9387.959999999999</v>
      </c>
    </row>
    <row r="9938">
      <c r="A9938" s="104" t="inlineStr">
        <is>
          <t>2025/26</t>
        </is>
      </c>
      <c r="B9938" s="104" t="inlineStr">
        <is>
          <t>HC-119</t>
        </is>
      </c>
      <c r="C9938" s="104" t="inlineStr">
        <is>
          <t>P029</t>
        </is>
      </c>
      <c r="D9938" s="159" t="n">
        <v>13617</v>
      </c>
      <c r="E9938" s="160" t="n">
        <v>27163.46</v>
      </c>
      <c r="F9938" s="160" t="n">
        <v>4112.37</v>
      </c>
    </row>
    <row r="9939">
      <c r="A9939" s="104" t="inlineStr">
        <is>
          <t>2025/26</t>
        </is>
      </c>
      <c r="B9939" s="104" t="inlineStr">
        <is>
          <t>HC-119</t>
        </is>
      </c>
      <c r="C9939" s="104" t="inlineStr">
        <is>
          <t>P030</t>
        </is>
      </c>
      <c r="D9939" s="159" t="n">
        <v>8138</v>
      </c>
      <c r="E9939" s="160" t="n">
        <v>25518.67</v>
      </c>
      <c r="F9939" s="160" t="n">
        <v>4967.27</v>
      </c>
    </row>
    <row r="9940">
      <c r="A9940" s="104" t="inlineStr">
        <is>
          <t>2025/26</t>
        </is>
      </c>
      <c r="B9940" s="104" t="inlineStr">
        <is>
          <t>HC-119</t>
        </is>
      </c>
      <c r="C9940" s="104" t="inlineStr">
        <is>
          <t>P031</t>
        </is>
      </c>
      <c r="D9940" s="159" t="n">
        <v>3610</v>
      </c>
      <c r="E9940" s="160" t="n">
        <v>18859.7</v>
      </c>
      <c r="F9940" s="160" t="n">
        <v>5709.85</v>
      </c>
    </row>
    <row r="9941">
      <c r="A9941" s="104" t="inlineStr">
        <is>
          <t>2025/26</t>
        </is>
      </c>
      <c r="B9941" s="104" t="inlineStr">
        <is>
          <t>HC-119</t>
        </is>
      </c>
      <c r="C9941" s="104" t="inlineStr">
        <is>
          <t>P032</t>
        </is>
      </c>
      <c r="D9941" s="159" t="n">
        <v>4646</v>
      </c>
      <c r="E9941" s="160" t="n">
        <v>11472.67</v>
      </c>
      <c r="F9941" s="160" t="n">
        <v>2605.42</v>
      </c>
    </row>
    <row r="9942">
      <c r="A9942" s="104" t="inlineStr">
        <is>
          <t>2025/26</t>
        </is>
      </c>
      <c r="B9942" s="104" t="inlineStr">
        <is>
          <t>HC-119</t>
        </is>
      </c>
      <c r="C9942" s="104" t="inlineStr">
        <is>
          <t>P033</t>
        </is>
      </c>
      <c r="D9942" s="159" t="n">
        <v>2984</v>
      </c>
      <c r="E9942" s="160" t="n">
        <v>9640.01</v>
      </c>
      <c r="F9942" s="160" t="n">
        <v>2501.16</v>
      </c>
    </row>
    <row r="9943">
      <c r="A9943" s="104" t="inlineStr">
        <is>
          <t>2025/26</t>
        </is>
      </c>
      <c r="B9943" s="104" t="inlineStr">
        <is>
          <t>HC-119</t>
        </is>
      </c>
      <c r="C9943" s="104" t="inlineStr">
        <is>
          <t>P034</t>
        </is>
      </c>
      <c r="D9943" s="159" t="n">
        <v>2104</v>
      </c>
      <c r="E9943" s="160" t="n">
        <v>9194.15</v>
      </c>
      <c r="F9943" s="160" t="n">
        <v>2882.83</v>
      </c>
    </row>
    <row r="9944">
      <c r="A9944" s="104" t="inlineStr">
        <is>
          <t>2025/26</t>
        </is>
      </c>
      <c r="B9944" s="104" t="inlineStr">
        <is>
          <t>HC-119</t>
        </is>
      </c>
      <c r="C9944" s="104" t="inlineStr">
        <is>
          <t>P035</t>
        </is>
      </c>
      <c r="D9944" s="159" t="n">
        <v>2784</v>
      </c>
      <c r="E9944" s="160" t="n">
        <v>10308.5</v>
      </c>
      <c r="F9944" s="160" t="n">
        <v>2898.39</v>
      </c>
    </row>
    <row r="9945">
      <c r="A9945" s="104" t="inlineStr">
        <is>
          <t>2025/26</t>
        </is>
      </c>
      <c r="B9945" s="104" t="inlineStr">
        <is>
          <t>HC-119</t>
        </is>
      </c>
      <c r="C9945" s="104" t="inlineStr">
        <is>
          <t>P036</t>
        </is>
      </c>
      <c r="D9945" s="159" t="n">
        <v>2168</v>
      </c>
      <c r="E9945" s="160" t="n">
        <v>8648.98</v>
      </c>
      <c r="F9945" s="160" t="n">
        <v>2524.56</v>
      </c>
    </row>
    <row r="9946">
      <c r="A9946" s="104" t="inlineStr">
        <is>
          <t>2025/26</t>
        </is>
      </c>
      <c r="B9946" s="104" t="inlineStr">
        <is>
          <t>HC-119</t>
        </is>
      </c>
      <c r="C9946" s="104" t="inlineStr">
        <is>
          <t>P037</t>
        </is>
      </c>
      <c r="D9946" s="159" t="n">
        <v>3278</v>
      </c>
      <c r="E9946" s="160" t="n">
        <v>11835.85</v>
      </c>
      <c r="F9946" s="160" t="n">
        <v>3967.73</v>
      </c>
    </row>
    <row r="9947">
      <c r="A9947" s="104" t="inlineStr">
        <is>
          <t>2025/26</t>
        </is>
      </c>
      <c r="B9947" s="104" t="inlineStr">
        <is>
          <t>HC-119</t>
        </is>
      </c>
      <c r="C9947" s="104" t="inlineStr">
        <is>
          <t>P038</t>
        </is>
      </c>
      <c r="D9947" s="159" t="n">
        <v>1662</v>
      </c>
      <c r="E9947" s="160" t="n">
        <v>10902.74</v>
      </c>
      <c r="F9947" s="160" t="n">
        <v>3536.87</v>
      </c>
    </row>
    <row r="9948">
      <c r="A9948" s="104" t="inlineStr">
        <is>
          <t>2025/26</t>
        </is>
      </c>
      <c r="B9948" s="104" t="inlineStr">
        <is>
          <t>HC-119</t>
        </is>
      </c>
      <c r="C9948" s="104" t="inlineStr">
        <is>
          <t>P039</t>
        </is>
      </c>
      <c r="D9948" s="159" t="n">
        <v>1779</v>
      </c>
      <c r="E9948" s="160" t="n">
        <v>11651.78</v>
      </c>
      <c r="F9948" s="160" t="n">
        <v>3905.27</v>
      </c>
    </row>
    <row r="9949">
      <c r="A9949" s="104" t="inlineStr">
        <is>
          <t>2025/26</t>
        </is>
      </c>
      <c r="B9949" s="104" t="inlineStr">
        <is>
          <t>HC-119</t>
        </is>
      </c>
      <c r="C9949" s="104" t="inlineStr">
        <is>
          <t>P040</t>
        </is>
      </c>
      <c r="D9949" s="159" t="n">
        <v>640</v>
      </c>
      <c r="E9949" s="160" t="n">
        <v>5115.21</v>
      </c>
      <c r="F9949" s="160" t="n">
        <v>1657.28</v>
      </c>
    </row>
    <row r="9950">
      <c r="A9950" s="104" t="inlineStr">
        <is>
          <t>2025/26</t>
        </is>
      </c>
      <c r="B9950" s="104" t="inlineStr">
        <is>
          <t>HC-119</t>
        </is>
      </c>
      <c r="C9950" s="104" t="inlineStr">
        <is>
          <t>P041</t>
        </is>
      </c>
      <c r="D9950" s="159" t="n">
        <v>335</v>
      </c>
      <c r="E9950" s="160" t="n">
        <v>3775.23</v>
      </c>
      <c r="F9950" s="160" t="n">
        <v>1469.1</v>
      </c>
    </row>
    <row r="9951">
      <c r="A9951" s="104" t="inlineStr">
        <is>
          <t>2025/26</t>
        </is>
      </c>
      <c r="B9951" s="104" t="inlineStr">
        <is>
          <t>HC-119</t>
        </is>
      </c>
      <c r="C9951" s="104" t="inlineStr">
        <is>
          <t>P042</t>
        </is>
      </c>
      <c r="D9951" s="159" t="n">
        <v>580</v>
      </c>
      <c r="E9951" s="160" t="n">
        <v>2426.55</v>
      </c>
      <c r="F9951" s="160" t="n">
        <v>603.33</v>
      </c>
    </row>
    <row r="9952">
      <c r="A9952" s="104" t="inlineStr">
        <is>
          <t>2025/26</t>
        </is>
      </c>
      <c r="B9952" s="104" t="inlineStr">
        <is>
          <t>HC-120</t>
        </is>
      </c>
      <c r="C9952" s="104" t="inlineStr">
        <is>
          <t>P001</t>
        </is>
      </c>
      <c r="D9952" s="159" t="n">
        <v>3764</v>
      </c>
      <c r="E9952" s="160" t="n">
        <v>35414.18</v>
      </c>
      <c r="F9952" s="160" t="n">
        <v>12591.54</v>
      </c>
    </row>
    <row r="9953">
      <c r="A9953" s="104" t="inlineStr">
        <is>
          <t>2025/26</t>
        </is>
      </c>
      <c r="B9953" s="104" t="inlineStr">
        <is>
          <t>HC-120</t>
        </is>
      </c>
      <c r="C9953" s="104" t="inlineStr">
        <is>
          <t>P002</t>
        </is>
      </c>
      <c r="D9953" s="159" t="n">
        <v>5639</v>
      </c>
      <c r="E9953" s="160" t="n">
        <v>61595.67</v>
      </c>
      <c r="F9953" s="160" t="n">
        <v>23232.07</v>
      </c>
    </row>
    <row r="9954">
      <c r="A9954" s="104" t="inlineStr">
        <is>
          <t>2025/26</t>
        </is>
      </c>
      <c r="B9954" s="104" t="inlineStr">
        <is>
          <t>HC-120</t>
        </is>
      </c>
      <c r="C9954" s="104" t="inlineStr">
        <is>
          <t>P003</t>
        </is>
      </c>
      <c r="D9954" s="159" t="n">
        <v>7714</v>
      </c>
      <c r="E9954" s="160" t="n">
        <v>54232.02</v>
      </c>
      <c r="F9954" s="160" t="n">
        <v>18112.13</v>
      </c>
    </row>
    <row r="9955">
      <c r="A9955" s="104" t="inlineStr">
        <is>
          <t>2025/26</t>
        </is>
      </c>
      <c r="B9955" s="104" t="inlineStr">
        <is>
          <t>HC-120</t>
        </is>
      </c>
      <c r="C9955" s="104" t="inlineStr">
        <is>
          <t>P004</t>
        </is>
      </c>
      <c r="D9955" s="159" t="n">
        <v>3404</v>
      </c>
      <c r="E9955" s="160" t="n">
        <v>27816.65</v>
      </c>
      <c r="F9955" s="160" t="n">
        <v>8990.15</v>
      </c>
    </row>
    <row r="9956">
      <c r="A9956" s="104" t="inlineStr">
        <is>
          <t>2025/26</t>
        </is>
      </c>
      <c r="B9956" s="104" t="inlineStr">
        <is>
          <t>HC-120</t>
        </is>
      </c>
      <c r="C9956" s="104" t="inlineStr">
        <is>
          <t>P005</t>
        </is>
      </c>
      <c r="D9956" s="159" t="n">
        <v>7562</v>
      </c>
      <c r="E9956" s="160" t="n">
        <v>58904.18</v>
      </c>
      <c r="F9956" s="160" t="n">
        <v>18407.76</v>
      </c>
    </row>
    <row r="9957">
      <c r="A9957" s="104" t="inlineStr">
        <is>
          <t>2025/26</t>
        </is>
      </c>
      <c r="B9957" s="104" t="inlineStr">
        <is>
          <t>HC-120</t>
        </is>
      </c>
      <c r="C9957" s="104" t="inlineStr">
        <is>
          <t>P006</t>
        </is>
      </c>
      <c r="D9957" s="159" t="n">
        <v>6863</v>
      </c>
      <c r="E9957" s="160" t="n">
        <v>58028.15</v>
      </c>
      <c r="F9957" s="160" t="n">
        <v>16882.46</v>
      </c>
    </row>
    <row r="9958">
      <c r="A9958" s="104" t="inlineStr">
        <is>
          <t>2025/26</t>
        </is>
      </c>
      <c r="B9958" s="104" t="inlineStr">
        <is>
          <t>HC-120</t>
        </is>
      </c>
      <c r="C9958" s="104" t="inlineStr">
        <is>
          <t>P007</t>
        </is>
      </c>
      <c r="D9958" s="159" t="n">
        <v>6808</v>
      </c>
      <c r="E9958" s="160" t="n">
        <v>53679.34</v>
      </c>
      <c r="F9958" s="160" t="n">
        <v>14458.66</v>
      </c>
    </row>
    <row r="9959">
      <c r="A9959" s="104" t="inlineStr">
        <is>
          <t>2025/26</t>
        </is>
      </c>
      <c r="B9959" s="104" t="inlineStr">
        <is>
          <t>HC-120</t>
        </is>
      </c>
      <c r="C9959" s="104" t="inlineStr">
        <is>
          <t>P008</t>
        </is>
      </c>
      <c r="D9959" s="159" t="n">
        <v>5856</v>
      </c>
      <c r="E9959" s="160" t="n">
        <v>45073.74</v>
      </c>
      <c r="F9959" s="160" t="n">
        <v>16512.2</v>
      </c>
    </row>
    <row r="9960">
      <c r="A9960" s="104" t="inlineStr">
        <is>
          <t>2025/26</t>
        </is>
      </c>
      <c r="B9960" s="104" t="inlineStr">
        <is>
          <t>HC-120</t>
        </is>
      </c>
      <c r="C9960" s="104" t="inlineStr">
        <is>
          <t>P009</t>
        </is>
      </c>
      <c r="D9960" s="159" t="n">
        <v>197</v>
      </c>
      <c r="E9960" s="160" t="n">
        <v>2596.31</v>
      </c>
      <c r="F9960" s="160" t="n">
        <v>1056.03</v>
      </c>
    </row>
    <row r="9961">
      <c r="A9961" s="104" t="inlineStr">
        <is>
          <t>2025/26</t>
        </is>
      </c>
      <c r="B9961" s="104" t="inlineStr">
        <is>
          <t>HC-120</t>
        </is>
      </c>
      <c r="C9961" s="104" t="inlineStr">
        <is>
          <t>P010</t>
        </is>
      </c>
      <c r="D9961" s="159" t="n">
        <v>7346</v>
      </c>
      <c r="E9961" s="160" t="n">
        <v>45365.09</v>
      </c>
      <c r="F9961" s="160" t="n">
        <v>14666.86</v>
      </c>
    </row>
    <row r="9962">
      <c r="A9962" s="104" t="inlineStr">
        <is>
          <t>2025/26</t>
        </is>
      </c>
      <c r="B9962" s="104" t="inlineStr">
        <is>
          <t>HC-120</t>
        </is>
      </c>
      <c r="C9962" s="104" t="inlineStr">
        <is>
          <t>P011</t>
        </is>
      </c>
      <c r="D9962" s="159" t="n">
        <v>7034</v>
      </c>
      <c r="E9962" s="160" t="n">
        <v>21382.78</v>
      </c>
      <c r="F9962" s="160" t="n">
        <v>5069.66</v>
      </c>
    </row>
    <row r="9963">
      <c r="A9963" s="104" t="inlineStr">
        <is>
          <t>2025/26</t>
        </is>
      </c>
      <c r="B9963" s="104" t="inlineStr">
        <is>
          <t>HC-120</t>
        </is>
      </c>
      <c r="C9963" s="104" t="inlineStr">
        <is>
          <t>P012</t>
        </is>
      </c>
      <c r="D9963" s="159" t="n">
        <v>7439</v>
      </c>
      <c r="E9963" s="160" t="n">
        <v>28976.62</v>
      </c>
      <c r="F9963" s="160" t="n">
        <v>8742.75</v>
      </c>
    </row>
    <row r="9964">
      <c r="A9964" s="104" t="inlineStr">
        <is>
          <t>2025/26</t>
        </is>
      </c>
      <c r="B9964" s="104" t="inlineStr">
        <is>
          <t>HC-120</t>
        </is>
      </c>
      <c r="C9964" s="104" t="inlineStr">
        <is>
          <t>P013</t>
        </is>
      </c>
      <c r="D9964" s="159" t="n">
        <v>7876</v>
      </c>
      <c r="E9964" s="160" t="n">
        <v>28432.39</v>
      </c>
      <c r="F9964" s="160" t="n">
        <v>7353.48</v>
      </c>
    </row>
    <row r="9965">
      <c r="A9965" s="104" t="inlineStr">
        <is>
          <t>2025/26</t>
        </is>
      </c>
      <c r="B9965" s="104" t="inlineStr">
        <is>
          <t>HC-120</t>
        </is>
      </c>
      <c r="C9965" s="104" t="inlineStr">
        <is>
          <t>P014</t>
        </is>
      </c>
      <c r="D9965" s="159" t="n">
        <v>8737</v>
      </c>
      <c r="E9965" s="160" t="n">
        <v>35695.36</v>
      </c>
      <c r="F9965" s="160" t="n">
        <v>10000.43</v>
      </c>
    </row>
    <row r="9966">
      <c r="A9966" s="104" t="inlineStr">
        <is>
          <t>2025/26</t>
        </is>
      </c>
      <c r="B9966" s="104" t="inlineStr">
        <is>
          <t>HC-120</t>
        </is>
      </c>
      <c r="C9966" s="104" t="inlineStr">
        <is>
          <t>P015</t>
        </is>
      </c>
      <c r="D9966" s="159" t="n">
        <v>5936</v>
      </c>
      <c r="E9966" s="160" t="n">
        <v>29314.24</v>
      </c>
      <c r="F9966" s="160" t="n">
        <v>9793.84</v>
      </c>
    </row>
    <row r="9967">
      <c r="A9967" s="104" t="inlineStr">
        <is>
          <t>2025/26</t>
        </is>
      </c>
      <c r="B9967" s="104" t="inlineStr">
        <is>
          <t>HC-120</t>
        </is>
      </c>
      <c r="C9967" s="104" t="inlineStr">
        <is>
          <t>P016</t>
        </is>
      </c>
      <c r="D9967" s="159" t="n">
        <v>3205</v>
      </c>
      <c r="E9967" s="160" t="n">
        <v>20699.65</v>
      </c>
      <c r="F9967" s="160" t="n">
        <v>6468.83</v>
      </c>
    </row>
    <row r="9968">
      <c r="A9968" s="104" t="inlineStr">
        <is>
          <t>2025/26</t>
        </is>
      </c>
      <c r="B9968" s="104" t="inlineStr">
        <is>
          <t>HC-120</t>
        </is>
      </c>
      <c r="C9968" s="104" t="inlineStr">
        <is>
          <t>P017</t>
        </is>
      </c>
      <c r="D9968" s="159" t="n">
        <v>2853</v>
      </c>
      <c r="E9968" s="160" t="n">
        <v>20330.42</v>
      </c>
      <c r="F9968" s="160" t="n">
        <v>7010.57</v>
      </c>
    </row>
    <row r="9969">
      <c r="A9969" s="104" t="inlineStr">
        <is>
          <t>2025/26</t>
        </is>
      </c>
      <c r="B9969" s="104" t="inlineStr">
        <is>
          <t>HC-120</t>
        </is>
      </c>
      <c r="C9969" s="104" t="inlineStr">
        <is>
          <t>P018</t>
        </is>
      </c>
      <c r="D9969" s="159" t="n">
        <v>6725</v>
      </c>
      <c r="E9969" s="160" t="n">
        <v>18528.35</v>
      </c>
      <c r="F9969" s="160" t="n">
        <v>3992.65</v>
      </c>
    </row>
    <row r="9970">
      <c r="A9970" s="104" t="inlineStr">
        <is>
          <t>2025/26</t>
        </is>
      </c>
      <c r="B9970" s="104" t="inlineStr">
        <is>
          <t>HC-120</t>
        </is>
      </c>
      <c r="C9970" s="104" t="inlineStr">
        <is>
          <t>P019</t>
        </is>
      </c>
      <c r="D9970" s="159" t="n">
        <v>8649</v>
      </c>
      <c r="E9970" s="160" t="n">
        <v>23005.33</v>
      </c>
      <c r="F9970" s="160" t="n">
        <v>5949.9</v>
      </c>
    </row>
    <row r="9971">
      <c r="A9971" s="104" t="inlineStr">
        <is>
          <t>2025/26</t>
        </is>
      </c>
      <c r="B9971" s="104" t="inlineStr">
        <is>
          <t>HC-120</t>
        </is>
      </c>
      <c r="C9971" s="104" t="inlineStr">
        <is>
          <t>P020</t>
        </is>
      </c>
      <c r="D9971" s="159" t="n">
        <v>5714</v>
      </c>
      <c r="E9971" s="160" t="n">
        <v>15200.46</v>
      </c>
      <c r="F9971" s="160" t="n">
        <v>3931.12</v>
      </c>
    </row>
    <row r="9972">
      <c r="A9972" s="104" t="inlineStr">
        <is>
          <t>2025/26</t>
        </is>
      </c>
      <c r="B9972" s="104" t="inlineStr">
        <is>
          <t>HC-120</t>
        </is>
      </c>
      <c r="C9972" s="104" t="inlineStr">
        <is>
          <t>P021</t>
        </is>
      </c>
      <c r="D9972" s="159" t="n">
        <v>8457</v>
      </c>
      <c r="E9972" s="160" t="n">
        <v>28919.96</v>
      </c>
      <c r="F9972" s="160" t="n">
        <v>8102.08</v>
      </c>
    </row>
    <row r="9973">
      <c r="A9973" s="104" t="inlineStr">
        <is>
          <t>2025/26</t>
        </is>
      </c>
      <c r="B9973" s="104" t="inlineStr">
        <is>
          <t>HC-120</t>
        </is>
      </c>
      <c r="C9973" s="104" t="inlineStr">
        <is>
          <t>P022</t>
        </is>
      </c>
      <c r="D9973" s="159" t="n">
        <v>7525</v>
      </c>
      <c r="E9973" s="160" t="n">
        <v>24303.95</v>
      </c>
      <c r="F9973" s="160" t="n">
        <v>6546.68</v>
      </c>
    </row>
    <row r="9974">
      <c r="A9974" s="104" t="inlineStr">
        <is>
          <t>2025/26</t>
        </is>
      </c>
      <c r="B9974" s="104" t="inlineStr">
        <is>
          <t>HC-120</t>
        </is>
      </c>
      <c r="C9974" s="104" t="inlineStr">
        <is>
          <t>P023</t>
        </is>
      </c>
      <c r="D9974" s="159" t="n">
        <v>8351</v>
      </c>
      <c r="E9974" s="160" t="n">
        <v>17454.54</v>
      </c>
      <c r="F9974" s="160" t="n">
        <v>3385.28</v>
      </c>
    </row>
    <row r="9975">
      <c r="A9975" s="104" t="inlineStr">
        <is>
          <t>2025/26</t>
        </is>
      </c>
      <c r="B9975" s="104" t="inlineStr">
        <is>
          <t>HC-120</t>
        </is>
      </c>
      <c r="C9975" s="104" t="inlineStr">
        <is>
          <t>P024</t>
        </is>
      </c>
      <c r="D9975" s="159" t="n">
        <v>9084</v>
      </c>
      <c r="E9975" s="160" t="n">
        <v>20712.56</v>
      </c>
      <c r="F9975" s="160" t="n">
        <v>4240.48</v>
      </c>
    </row>
    <row r="9976">
      <c r="A9976" s="104" t="inlineStr">
        <is>
          <t>2025/26</t>
        </is>
      </c>
      <c r="B9976" s="104" t="inlineStr">
        <is>
          <t>HC-120</t>
        </is>
      </c>
      <c r="C9976" s="104" t="inlineStr">
        <is>
          <t>P025</t>
        </is>
      </c>
      <c r="D9976" s="159" t="n">
        <v>7836</v>
      </c>
      <c r="E9976" s="160" t="n">
        <v>31271.39</v>
      </c>
      <c r="F9976" s="160" t="n">
        <v>11455.62</v>
      </c>
    </row>
    <row r="9977">
      <c r="A9977" s="104" t="inlineStr">
        <is>
          <t>2025/26</t>
        </is>
      </c>
      <c r="B9977" s="104" t="inlineStr">
        <is>
          <t>HC-120</t>
        </is>
      </c>
      <c r="C9977" s="104" t="inlineStr">
        <is>
          <t>P026</t>
        </is>
      </c>
      <c r="D9977" s="159" t="n">
        <v>4724</v>
      </c>
      <c r="E9977" s="160" t="n">
        <v>21990.23</v>
      </c>
      <c r="F9977" s="160" t="n">
        <v>7109.37</v>
      </c>
    </row>
    <row r="9978">
      <c r="A9978" s="104" t="inlineStr">
        <is>
          <t>2025/26</t>
        </is>
      </c>
      <c r="B9978" s="104" t="inlineStr">
        <is>
          <t>HC-120</t>
        </is>
      </c>
      <c r="C9978" s="104" t="inlineStr">
        <is>
          <t>P027</t>
        </is>
      </c>
      <c r="D9978" s="159" t="n">
        <v>3832</v>
      </c>
      <c r="E9978" s="160" t="n">
        <v>17839.62</v>
      </c>
      <c r="F9978" s="160" t="n">
        <v>5766.81</v>
      </c>
    </row>
    <row r="9979">
      <c r="A9979" s="104" t="inlineStr">
        <is>
          <t>2025/26</t>
        </is>
      </c>
      <c r="B9979" s="104" t="inlineStr">
        <is>
          <t>HC-120</t>
        </is>
      </c>
      <c r="C9979" s="104" t="inlineStr">
        <is>
          <t>P028</t>
        </is>
      </c>
      <c r="D9979" s="159" t="n">
        <v>5354</v>
      </c>
      <c r="E9979" s="160" t="n">
        <v>26453.75</v>
      </c>
      <c r="F9979" s="160" t="n">
        <v>9121.790000000001</v>
      </c>
    </row>
    <row r="9980">
      <c r="A9980" s="104" t="inlineStr">
        <is>
          <t>2025/26</t>
        </is>
      </c>
      <c r="B9980" s="104" t="inlineStr">
        <is>
          <t>HC-120</t>
        </is>
      </c>
      <c r="C9980" s="104" t="inlineStr">
        <is>
          <t>P029</t>
        </is>
      </c>
      <c r="D9980" s="159" t="n">
        <v>13139</v>
      </c>
      <c r="E9980" s="160" t="n">
        <v>26210.96</v>
      </c>
      <c r="F9980" s="160" t="n">
        <v>3953.91</v>
      </c>
    </row>
    <row r="9981">
      <c r="A9981" s="104" t="inlineStr">
        <is>
          <t>2025/26</t>
        </is>
      </c>
      <c r="B9981" s="104" t="inlineStr">
        <is>
          <t>HC-120</t>
        </is>
      </c>
      <c r="C9981" s="104" t="inlineStr">
        <is>
          <t>P030</t>
        </is>
      </c>
      <c r="D9981" s="159" t="n">
        <v>7328</v>
      </c>
      <c r="E9981" s="160" t="n">
        <v>22972.12</v>
      </c>
      <c r="F9981" s="160" t="n">
        <v>4455.81</v>
      </c>
    </row>
    <row r="9982">
      <c r="A9982" s="104" t="inlineStr">
        <is>
          <t>2025/26</t>
        </is>
      </c>
      <c r="B9982" s="104" t="inlineStr">
        <is>
          <t>HC-120</t>
        </is>
      </c>
      <c r="C9982" s="104" t="inlineStr">
        <is>
          <t>P031</t>
        </is>
      </c>
      <c r="D9982" s="159" t="n">
        <v>3374</v>
      </c>
      <c r="E9982" s="160" t="n">
        <v>17625.28</v>
      </c>
      <c r="F9982" s="160" t="n">
        <v>5317.83</v>
      </c>
    </row>
    <row r="9983">
      <c r="A9983" s="104" t="inlineStr">
        <is>
          <t>2025/26</t>
        </is>
      </c>
      <c r="B9983" s="104" t="inlineStr">
        <is>
          <t>HC-120</t>
        </is>
      </c>
      <c r="C9983" s="104" t="inlineStr">
        <is>
          <t>P032</t>
        </is>
      </c>
      <c r="D9983" s="159" t="n">
        <v>4123</v>
      </c>
      <c r="E9983" s="160" t="n">
        <v>10183.12</v>
      </c>
      <c r="F9983" s="160" t="n">
        <v>2304.55</v>
      </c>
    </row>
    <row r="9984">
      <c r="A9984" s="104" t="inlineStr">
        <is>
          <t>2025/26</t>
        </is>
      </c>
      <c r="B9984" s="104" t="inlineStr">
        <is>
          <t>HC-120</t>
        </is>
      </c>
      <c r="C9984" s="104" t="inlineStr">
        <is>
          <t>P033</t>
        </is>
      </c>
      <c r="D9984" s="159" t="n">
        <v>2665</v>
      </c>
      <c r="E9984" s="160" t="n">
        <v>8608.32</v>
      </c>
      <c r="F9984" s="160" t="n">
        <v>2226.06</v>
      </c>
    </row>
    <row r="9985">
      <c r="A9985" s="104" t="inlineStr">
        <is>
          <t>2025/26</t>
        </is>
      </c>
      <c r="B9985" s="104" t="inlineStr">
        <is>
          <t>HC-120</t>
        </is>
      </c>
      <c r="C9985" s="104" t="inlineStr">
        <is>
          <t>P034</t>
        </is>
      </c>
      <c r="D9985" s="159" t="n">
        <v>1930</v>
      </c>
      <c r="E9985" s="160" t="n">
        <v>8435.98</v>
      </c>
      <c r="F9985" s="160" t="n">
        <v>2636.3</v>
      </c>
    </row>
    <row r="9986">
      <c r="A9986" s="104" t="inlineStr">
        <is>
          <t>2025/26</t>
        </is>
      </c>
      <c r="B9986" s="104" t="inlineStr">
        <is>
          <t>HC-120</t>
        </is>
      </c>
      <c r="C9986" s="104" t="inlineStr">
        <is>
          <t>P035</t>
        </is>
      </c>
      <c r="D9986" s="159" t="n">
        <v>2626</v>
      </c>
      <c r="E9986" s="160" t="n">
        <v>9721.93</v>
      </c>
      <c r="F9986" s="160" t="n">
        <v>2724.03</v>
      </c>
    </row>
    <row r="9987">
      <c r="A9987" s="104" t="inlineStr">
        <is>
          <t>2025/26</t>
        </is>
      </c>
      <c r="B9987" s="104" t="inlineStr">
        <is>
          <t>HC-120</t>
        </is>
      </c>
      <c r="C9987" s="104" t="inlineStr">
        <is>
          <t>P036</t>
        </is>
      </c>
      <c r="D9987" s="159" t="n">
        <v>1931</v>
      </c>
      <c r="E9987" s="160" t="n">
        <v>7710.17</v>
      </c>
      <c r="F9987" s="160" t="n">
        <v>2243.18</v>
      </c>
    </row>
    <row r="9988">
      <c r="A9988" s="104" t="inlineStr">
        <is>
          <t>2025/26</t>
        </is>
      </c>
      <c r="B9988" s="104" t="inlineStr">
        <is>
          <t>HC-120</t>
        </is>
      </c>
      <c r="C9988" s="104" t="inlineStr">
        <is>
          <t>P037</t>
        </is>
      </c>
      <c r="D9988" s="159" t="n">
        <v>2915</v>
      </c>
      <c r="E9988" s="160" t="n">
        <v>10522</v>
      </c>
      <c r="F9988" s="160" t="n">
        <v>3514.48</v>
      </c>
    </row>
    <row r="9989">
      <c r="A9989" s="104" t="inlineStr">
        <is>
          <t>2025/26</t>
        </is>
      </c>
      <c r="B9989" s="104" t="inlineStr">
        <is>
          <t>HC-120</t>
        </is>
      </c>
      <c r="C9989" s="104" t="inlineStr">
        <is>
          <t>P038</t>
        </is>
      </c>
      <c r="D9989" s="159" t="n">
        <v>1483</v>
      </c>
      <c r="E9989" s="160" t="n">
        <v>9720.360000000001</v>
      </c>
      <c r="F9989" s="160" t="n">
        <v>3142.49</v>
      </c>
    </row>
    <row r="9990">
      <c r="A9990" s="104" t="inlineStr">
        <is>
          <t>2025/26</t>
        </is>
      </c>
      <c r="B9990" s="104" t="inlineStr">
        <is>
          <t>HC-120</t>
        </is>
      </c>
      <c r="C9990" s="104" t="inlineStr">
        <is>
          <t>P039</t>
        </is>
      </c>
      <c r="D9990" s="159" t="n">
        <v>1636</v>
      </c>
      <c r="E9990" s="160" t="n">
        <v>10723.06</v>
      </c>
      <c r="F9990" s="160" t="n">
        <v>3582.27</v>
      </c>
    </row>
    <row r="9991">
      <c r="A9991" s="104" t="inlineStr">
        <is>
          <t>2025/26</t>
        </is>
      </c>
      <c r="B9991" s="104" t="inlineStr">
        <is>
          <t>HC-120</t>
        </is>
      </c>
      <c r="C9991" s="104" t="inlineStr">
        <is>
          <t>P040</t>
        </is>
      </c>
      <c r="D9991" s="159" t="n">
        <v>629</v>
      </c>
      <c r="E9991" s="160" t="n">
        <v>5033.66</v>
      </c>
      <c r="F9991" s="160" t="n">
        <v>1628.44</v>
      </c>
    </row>
    <row r="9992">
      <c r="A9992" s="104" t="inlineStr">
        <is>
          <t>2025/26</t>
        </is>
      </c>
      <c r="B9992" s="104" t="inlineStr">
        <is>
          <t>HC-120</t>
        </is>
      </c>
      <c r="C9992" s="104" t="inlineStr">
        <is>
          <t>P041</t>
        </is>
      </c>
      <c r="D9992" s="159" t="n">
        <v>313</v>
      </c>
      <c r="E9992" s="160" t="n">
        <v>3536.01</v>
      </c>
      <c r="F9992" s="160" t="n">
        <v>1369.65</v>
      </c>
    </row>
    <row r="9993">
      <c r="A9993" s="104" t="inlineStr">
        <is>
          <t>2025/26</t>
        </is>
      </c>
      <c r="B9993" s="104" t="inlineStr">
        <is>
          <t>HC-120</t>
        </is>
      </c>
      <c r="C9993" s="104" t="inlineStr">
        <is>
          <t>P042</t>
        </is>
      </c>
      <c r="D9993" s="159" t="n">
        <v>583</v>
      </c>
      <c r="E9993" s="160" t="n">
        <v>2432.22</v>
      </c>
      <c r="F9993" s="160" t="n">
        <v>602.03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D5D2CA"/>
    <outlinePr summaryBelow="1" summaryRight="1"/>
    <pageSetUpPr/>
  </sheetPr>
  <dimension ref="A1:L121"/>
  <sheetViews>
    <sheetView showGridLines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2" customWidth="1" min="3" max="3"/>
    <col width="12" customWidth="1" min="4" max="4"/>
    <col width="19" customWidth="1" min="5" max="5"/>
    <col width="12" customWidth="1" min="6" max="6"/>
    <col width="13" customWidth="1" min="7" max="7"/>
    <col width="20" customWidth="1" min="8" max="8"/>
    <col width="12" customWidth="1" min="9" max="9"/>
    <col width="24" customWidth="1" min="10" max="10"/>
    <col width="17" customWidth="1" min="11" max="11"/>
    <col width="17" customWidth="1" min="12" max="12"/>
  </cols>
  <sheetData>
    <row r="1">
      <c r="A1" s="175" t="inlineStr">
        <is>
          <t>Code_Magasin</t>
        </is>
      </c>
      <c r="B1" s="175" t="inlineStr">
        <is>
          <t>Nom_Magasin</t>
        </is>
      </c>
      <c r="C1" s="175" t="inlineStr">
        <is>
          <t>Ville</t>
        </is>
      </c>
      <c r="D1" s="175" t="inlineStr">
        <is>
          <t>Region</t>
        </is>
      </c>
      <c r="E1" s="175" t="inlineStr">
        <is>
          <t>Type_Emplacement</t>
        </is>
      </c>
      <c r="F1" s="175" t="inlineStr">
        <is>
          <t>Statut</t>
        </is>
      </c>
      <c r="G1" s="175" t="inlineStr">
        <is>
          <t>Surface_m2</t>
        </is>
      </c>
      <c r="H1" s="175" t="inlineStr">
        <is>
          <t>Nb_Places_Assises</t>
        </is>
      </c>
      <c r="I1" s="175" t="inlineStr">
        <is>
          <t>Drive</t>
        </is>
      </c>
      <c r="J1" s="175" t="inlineStr">
        <is>
          <t>Franchise_Responsable</t>
        </is>
      </c>
      <c r="K1" s="175" t="inlineStr">
        <is>
          <t>Date_Ouverture</t>
        </is>
      </c>
      <c r="L1" s="175" t="inlineStr">
        <is>
          <t>Date_Fermeture</t>
        </is>
      </c>
    </row>
    <row r="2">
      <c r="A2" s="104" t="inlineStr">
        <is>
          <t>HC-002</t>
        </is>
      </c>
      <c r="B2" s="104" t="inlineStr">
        <is>
          <t>Horizon_Contrat Lille Périphérie</t>
        </is>
      </c>
      <c r="C2" s="104" t="inlineStr">
        <is>
          <t>Lille</t>
        </is>
      </c>
      <c r="D2" s="104" t="inlineStr">
        <is>
          <t>Nord-Ouest</t>
        </is>
      </c>
      <c r="E2" s="104" t="inlineStr">
        <is>
          <t>Périphérie</t>
        </is>
      </c>
      <c r="F2" s="104" t="inlineStr">
        <is>
          <t>Franchise</t>
        </is>
      </c>
      <c r="G2" s="104" t="n">
        <v>277</v>
      </c>
      <c r="H2" s="104" t="n">
        <v>100</v>
      </c>
      <c r="I2" s="104" t="inlineStr">
        <is>
          <t>Oui</t>
        </is>
      </c>
      <c r="J2" s="104" t="inlineStr">
        <is>
          <t>Karim Dupuis</t>
        </is>
      </c>
      <c r="K2" s="155" t="n">
        <v>43240</v>
      </c>
      <c r="L2" s="155" t="n"/>
    </row>
    <row r="3">
      <c r="A3" s="104" t="inlineStr">
        <is>
          <t>HC-006</t>
        </is>
      </c>
      <c r="B3" s="104" t="inlineStr">
        <is>
          <t>Horizon_Contrat Rouen Centre-ville</t>
        </is>
      </c>
      <c r="C3" s="104" t="inlineStr">
        <is>
          <t>Rouen</t>
        </is>
      </c>
      <c r="D3" s="104" t="inlineStr">
        <is>
          <t>Nord-Ouest</t>
        </is>
      </c>
      <c r="E3" s="104" t="inlineStr">
        <is>
          <t>Centre-ville</t>
        </is>
      </c>
      <c r="F3" s="104" t="inlineStr">
        <is>
          <t>Succursale</t>
        </is>
      </c>
      <c r="G3" s="104" t="n">
        <v>116</v>
      </c>
      <c r="H3" s="104" t="n">
        <v>53</v>
      </c>
      <c r="I3" s="104" t="inlineStr">
        <is>
          <t>Non</t>
        </is>
      </c>
      <c r="J3" s="104" t="inlineStr">
        <is>
          <t>Aïcha Girard</t>
        </is>
      </c>
      <c r="K3" s="155" t="n">
        <v>44753</v>
      </c>
      <c r="L3" s="155" t="n"/>
    </row>
    <row r="4">
      <c r="A4" s="104" t="inlineStr">
        <is>
          <t>HC-010</t>
        </is>
      </c>
      <c r="B4" s="104" t="inlineStr">
        <is>
          <t>Horizon_Contrat Caen Gare</t>
        </is>
      </c>
      <c r="C4" s="104" t="inlineStr">
        <is>
          <t>Caen</t>
        </is>
      </c>
      <c r="D4" s="104" t="inlineStr">
        <is>
          <t>Nord-Ouest</t>
        </is>
      </c>
      <c r="E4" s="104" t="inlineStr">
        <is>
          <t>Gare / Aéroport</t>
        </is>
      </c>
      <c r="F4" s="104" t="inlineStr">
        <is>
          <t>Franchise</t>
        </is>
      </c>
      <c r="G4" s="104" t="n">
        <v>185</v>
      </c>
      <c r="H4" s="104" t="n">
        <v>71</v>
      </c>
      <c r="I4" s="104" t="inlineStr">
        <is>
          <t>Oui</t>
        </is>
      </c>
      <c r="J4" s="104" t="inlineStr">
        <is>
          <t>Claire Benali</t>
        </is>
      </c>
      <c r="K4" s="155" t="n">
        <v>45169</v>
      </c>
      <c r="L4" s="155" t="n"/>
    </row>
    <row r="5">
      <c r="A5" s="104" t="inlineStr">
        <is>
          <t>HC-014</t>
        </is>
      </c>
      <c r="B5" s="104" t="inlineStr">
        <is>
          <t>Horizon_Contrat Rennes Centre</t>
        </is>
      </c>
      <c r="C5" s="104" t="inlineStr">
        <is>
          <t>Rennes</t>
        </is>
      </c>
      <c r="D5" s="104" t="inlineStr">
        <is>
          <t>Nord-Ouest</t>
        </is>
      </c>
      <c r="E5" s="104" t="inlineStr">
        <is>
          <t>Centre commercial</t>
        </is>
      </c>
      <c r="F5" s="104" t="inlineStr">
        <is>
          <t>Franchise</t>
        </is>
      </c>
      <c r="G5" s="104" t="n">
        <v>360</v>
      </c>
      <c r="H5" s="104" t="n">
        <v>131</v>
      </c>
      <c r="I5" s="104" t="inlineStr">
        <is>
          <t>Non</t>
        </is>
      </c>
      <c r="J5" s="104" t="inlineStr">
        <is>
          <t>Émilie Moreau</t>
        </is>
      </c>
      <c r="K5" s="155" t="n">
        <v>44436</v>
      </c>
      <c r="L5" s="155" t="n"/>
    </row>
    <row r="6">
      <c r="A6" s="104" t="inlineStr">
        <is>
          <t>HC-018</t>
        </is>
      </c>
      <c r="B6" s="104" t="inlineStr">
        <is>
          <t>Horizon_Contrat Nantes Périphérie</t>
        </is>
      </c>
      <c r="C6" s="104" t="inlineStr">
        <is>
          <t>Nantes</t>
        </is>
      </c>
      <c r="D6" s="104" t="inlineStr">
        <is>
          <t>Nord-Ouest</t>
        </is>
      </c>
      <c r="E6" s="104" t="inlineStr">
        <is>
          <t>Périphérie</t>
        </is>
      </c>
      <c r="F6" s="104" t="inlineStr">
        <is>
          <t>Franchise</t>
        </is>
      </c>
      <c r="G6" s="104" t="n">
        <v>242</v>
      </c>
      <c r="H6" s="104" t="n">
        <v>84</v>
      </c>
      <c r="I6" s="104" t="inlineStr">
        <is>
          <t>Oui</t>
        </is>
      </c>
      <c r="J6" s="104" t="inlineStr">
        <is>
          <t>Amélie Aubert</t>
        </is>
      </c>
      <c r="K6" s="155" t="n">
        <v>45144</v>
      </c>
      <c r="L6" s="155" t="n"/>
    </row>
    <row r="7">
      <c r="A7" s="104" t="inlineStr">
        <is>
          <t>HC-022</t>
        </is>
      </c>
      <c r="B7" s="104" t="inlineStr">
        <is>
          <t>Horizon_Contrat Amiens Centre-ville</t>
        </is>
      </c>
      <c r="C7" s="104" t="inlineStr">
        <is>
          <t>Amiens</t>
        </is>
      </c>
      <c r="D7" s="104" t="inlineStr">
        <is>
          <t>Nord-Ouest</t>
        </is>
      </c>
      <c r="E7" s="104" t="inlineStr">
        <is>
          <t>Centre-ville</t>
        </is>
      </c>
      <c r="F7" s="104" t="inlineStr">
        <is>
          <t>Franchise</t>
        </is>
      </c>
      <c r="G7" s="104" t="n">
        <v>371</v>
      </c>
      <c r="H7" s="104" t="n">
        <v>140</v>
      </c>
      <c r="I7" s="104" t="inlineStr">
        <is>
          <t>Non</t>
        </is>
      </c>
      <c r="J7" s="104" t="inlineStr">
        <is>
          <t>Camille Leroy</t>
        </is>
      </c>
      <c r="K7" s="155" t="n">
        <v>43226</v>
      </c>
      <c r="L7" s="155" t="n"/>
    </row>
    <row r="8">
      <c r="A8" s="104" t="inlineStr">
        <is>
          <t>HC-026</t>
        </is>
      </c>
      <c r="B8" s="104" t="inlineStr">
        <is>
          <t>Horizon_Contrat Le Havre Périphérie</t>
        </is>
      </c>
      <c r="C8" s="104" t="inlineStr">
        <is>
          <t>Le Havre</t>
        </is>
      </c>
      <c r="D8" s="104" t="inlineStr">
        <is>
          <t>Nord-Ouest</t>
        </is>
      </c>
      <c r="E8" s="104" t="inlineStr">
        <is>
          <t>Périphérie</t>
        </is>
      </c>
      <c r="F8" s="104" t="inlineStr">
        <is>
          <t>Succursale</t>
        </is>
      </c>
      <c r="G8" s="104" t="n">
        <v>356</v>
      </c>
      <c r="H8" s="104" t="n">
        <v>162</v>
      </c>
      <c r="I8" s="104" t="inlineStr">
        <is>
          <t>Oui</t>
        </is>
      </c>
      <c r="J8" s="104" t="inlineStr">
        <is>
          <t>Laura Guérin</t>
        </is>
      </c>
      <c r="K8" s="155" t="n">
        <v>44972</v>
      </c>
      <c r="L8" s="155" t="n"/>
    </row>
    <row r="9">
      <c r="A9" s="104" t="inlineStr">
        <is>
          <t>HC-030</t>
        </is>
      </c>
      <c r="B9" s="104" t="inlineStr">
        <is>
          <t>Horizon_Contrat Brest Centre-ville</t>
        </is>
      </c>
      <c r="C9" s="104" t="inlineStr">
        <is>
          <t>Brest</t>
        </is>
      </c>
      <c r="D9" s="104" t="inlineStr">
        <is>
          <t>Nord-Ouest</t>
        </is>
      </c>
      <c r="E9" s="104" t="inlineStr">
        <is>
          <t>Centre-ville</t>
        </is>
      </c>
      <c r="F9" s="104" t="inlineStr">
        <is>
          <t>Franchise</t>
        </is>
      </c>
      <c r="G9" s="104" t="n">
        <v>270</v>
      </c>
      <c r="H9" s="104" t="n">
        <v>143</v>
      </c>
      <c r="I9" s="104" t="inlineStr">
        <is>
          <t>Non</t>
        </is>
      </c>
      <c r="J9" s="104" t="inlineStr">
        <is>
          <t>Manon Faure</t>
        </is>
      </c>
      <c r="K9" s="155" t="n">
        <v>43065</v>
      </c>
      <c r="L9" s="155" t="n"/>
    </row>
    <row r="10">
      <c r="A10" s="104" t="inlineStr">
        <is>
          <t>HC-034</t>
        </is>
      </c>
      <c r="B10" s="104" t="inlineStr">
        <is>
          <t>Horizon_Contrat Tourcoing Gare</t>
        </is>
      </c>
      <c r="C10" s="104" t="inlineStr">
        <is>
          <t>Tourcoing</t>
        </is>
      </c>
      <c r="D10" s="104" t="inlineStr">
        <is>
          <t>Nord-Ouest</t>
        </is>
      </c>
      <c r="E10" s="104" t="inlineStr">
        <is>
          <t>Gare / Aéroport</t>
        </is>
      </c>
      <c r="F10" s="104" t="inlineStr">
        <is>
          <t>Franchise</t>
        </is>
      </c>
      <c r="G10" s="104" t="n">
        <v>362</v>
      </c>
      <c r="H10" s="104" t="n">
        <v>135</v>
      </c>
      <c r="I10" s="104" t="inlineStr">
        <is>
          <t>Non</t>
        </is>
      </c>
      <c r="J10" s="104" t="inlineStr">
        <is>
          <t>Nadia Robin</t>
        </is>
      </c>
      <c r="K10" s="155" t="n">
        <v>43547</v>
      </c>
      <c r="L10" s="155" t="n"/>
    </row>
    <row r="11">
      <c r="A11" s="104" t="inlineStr">
        <is>
          <t>HC-038</t>
        </is>
      </c>
      <c r="B11" s="104" t="inlineStr">
        <is>
          <t>Horizon_Contrat Angers Périphérie</t>
        </is>
      </c>
      <c r="C11" s="104" t="inlineStr">
        <is>
          <t>Angers</t>
        </is>
      </c>
      <c r="D11" s="104" t="inlineStr">
        <is>
          <t>Nord-Ouest</t>
        </is>
      </c>
      <c r="E11" s="104" t="inlineStr">
        <is>
          <t>Périphérie</t>
        </is>
      </c>
      <c r="F11" s="104" t="inlineStr">
        <is>
          <t>Franchise</t>
        </is>
      </c>
      <c r="G11" s="104" t="n">
        <v>131</v>
      </c>
      <c r="H11" s="104" t="n">
        <v>62</v>
      </c>
      <c r="I11" s="104" t="inlineStr">
        <is>
          <t>Oui</t>
        </is>
      </c>
      <c r="J11" s="104" t="inlineStr">
        <is>
          <t>Léa Marchand</t>
        </is>
      </c>
      <c r="K11" s="155" t="n">
        <v>45113</v>
      </c>
      <c r="L11" s="155" t="n"/>
    </row>
    <row r="12">
      <c r="A12" s="104" t="inlineStr">
        <is>
          <t>HC-042</t>
        </is>
      </c>
      <c r="B12" s="104" t="inlineStr">
        <is>
          <t>Horizon_Contrat Lille Périphérie</t>
        </is>
      </c>
      <c r="C12" s="104" t="inlineStr">
        <is>
          <t>Lille</t>
        </is>
      </c>
      <c r="D12" s="104" t="inlineStr">
        <is>
          <t>Nord-Ouest</t>
        </is>
      </c>
      <c r="E12" s="104" t="inlineStr">
        <is>
          <t>Périphérie</t>
        </is>
      </c>
      <c r="F12" s="104" t="inlineStr">
        <is>
          <t>Franchise</t>
        </is>
      </c>
      <c r="G12" s="104" t="n">
        <v>367</v>
      </c>
      <c r="H12" s="104" t="n">
        <v>173</v>
      </c>
      <c r="I12" s="104" t="inlineStr">
        <is>
          <t>Oui</t>
        </is>
      </c>
      <c r="J12" s="104" t="inlineStr">
        <is>
          <t>Fatou Colin</t>
        </is>
      </c>
      <c r="K12" s="155" t="n">
        <v>43793</v>
      </c>
      <c r="L12" s="155" t="n"/>
    </row>
    <row r="13">
      <c r="A13" s="104" t="inlineStr">
        <is>
          <t>HC-046</t>
        </is>
      </c>
      <c r="B13" s="104" t="inlineStr">
        <is>
          <t>Horizon_Contrat Rouen Centre</t>
        </is>
      </c>
      <c r="C13" s="104" t="inlineStr">
        <is>
          <t>Rouen</t>
        </is>
      </c>
      <c r="D13" s="104" t="inlineStr">
        <is>
          <t>Nord-Ouest</t>
        </is>
      </c>
      <c r="E13" s="104" t="inlineStr">
        <is>
          <t>Centre commercial</t>
        </is>
      </c>
      <c r="F13" s="104" t="inlineStr">
        <is>
          <t>Succursale</t>
        </is>
      </c>
      <c r="G13" s="104" t="n">
        <v>239</v>
      </c>
      <c r="H13" s="104" t="n">
        <v>124</v>
      </c>
      <c r="I13" s="104" t="inlineStr">
        <is>
          <t>Non</t>
        </is>
      </c>
      <c r="J13" s="104" t="inlineStr">
        <is>
          <t>Sabrina Perrin</t>
        </is>
      </c>
      <c r="K13" s="155" t="n">
        <v>42902</v>
      </c>
      <c r="L13" s="155" t="n"/>
    </row>
    <row r="14">
      <c r="A14" s="104" t="inlineStr">
        <is>
          <t>HC-050</t>
        </is>
      </c>
      <c r="B14" s="104" t="inlineStr">
        <is>
          <t>Horizon_Contrat Caen Gare</t>
        </is>
      </c>
      <c r="C14" s="104" t="inlineStr">
        <is>
          <t>Caen</t>
        </is>
      </c>
      <c r="D14" s="104" t="inlineStr">
        <is>
          <t>Nord-Ouest</t>
        </is>
      </c>
      <c r="E14" s="104" t="inlineStr">
        <is>
          <t>Gare / Aéroport</t>
        </is>
      </c>
      <c r="F14" s="104" t="inlineStr">
        <is>
          <t>Franchise</t>
        </is>
      </c>
      <c r="G14" s="104" t="n">
        <v>245</v>
      </c>
      <c r="H14" s="104" t="n">
        <v>120</v>
      </c>
      <c r="I14" s="104" t="inlineStr">
        <is>
          <t>Non</t>
        </is>
      </c>
      <c r="J14" s="104" t="inlineStr">
        <is>
          <t>Inès Baptiste</t>
        </is>
      </c>
      <c r="K14" s="155" t="n">
        <v>42865</v>
      </c>
      <c r="L14" s="155" t="n"/>
    </row>
    <row r="15">
      <c r="A15" s="104" t="inlineStr">
        <is>
          <t>HC-054</t>
        </is>
      </c>
      <c r="B15" s="104" t="inlineStr">
        <is>
          <t>Horizon_Contrat Rennes Périphérie</t>
        </is>
      </c>
      <c r="C15" s="104" t="inlineStr">
        <is>
          <t>Rennes</t>
        </is>
      </c>
      <c r="D15" s="104" t="inlineStr">
        <is>
          <t>Nord-Ouest</t>
        </is>
      </c>
      <c r="E15" s="104" t="inlineStr">
        <is>
          <t>Périphérie</t>
        </is>
      </c>
      <c r="F15" s="104" t="inlineStr">
        <is>
          <t>Franchise</t>
        </is>
      </c>
      <c r="G15" s="104" t="n">
        <v>309</v>
      </c>
      <c r="H15" s="104" t="n">
        <v>157</v>
      </c>
      <c r="I15" s="104" t="inlineStr">
        <is>
          <t>Oui</t>
        </is>
      </c>
      <c r="J15" s="104" t="inlineStr">
        <is>
          <t>Céline Mercier</t>
        </is>
      </c>
      <c r="K15" s="155" t="n">
        <v>43046</v>
      </c>
      <c r="L15" s="155" t="n"/>
    </row>
    <row r="16">
      <c r="A16" s="104" t="inlineStr">
        <is>
          <t>HC-058</t>
        </is>
      </c>
      <c r="B16" s="104" t="inlineStr">
        <is>
          <t>Horizon_Contrat Nantes Centre-ville</t>
        </is>
      </c>
      <c r="C16" s="104" t="inlineStr">
        <is>
          <t>Nantes</t>
        </is>
      </c>
      <c r="D16" s="104" t="inlineStr">
        <is>
          <t>Nord-Ouest</t>
        </is>
      </c>
      <c r="E16" s="104" t="inlineStr">
        <is>
          <t>Centre-ville</t>
        </is>
      </c>
      <c r="F16" s="104" t="inlineStr">
        <is>
          <t>Franchise</t>
        </is>
      </c>
      <c r="G16" s="104" t="n">
        <v>144</v>
      </c>
      <c r="H16" s="104" t="n">
        <v>74</v>
      </c>
      <c r="I16" s="104" t="inlineStr">
        <is>
          <t>Non</t>
        </is>
      </c>
      <c r="J16" s="104" t="inlineStr">
        <is>
          <t>Sonia Lambert</t>
        </is>
      </c>
      <c r="K16" s="155" t="n">
        <v>44067</v>
      </c>
      <c r="L16" s="155" t="n"/>
    </row>
    <row r="17">
      <c r="A17" s="104" t="inlineStr">
        <is>
          <t>HC-062</t>
        </is>
      </c>
      <c r="B17" s="104" t="inlineStr">
        <is>
          <t>Horizon_Contrat Amiens Périphérie</t>
        </is>
      </c>
      <c r="C17" s="104" t="inlineStr">
        <is>
          <t>Amiens</t>
        </is>
      </c>
      <c r="D17" s="104" t="inlineStr">
        <is>
          <t>Nord-Ouest</t>
        </is>
      </c>
      <c r="E17" s="104" t="inlineStr">
        <is>
          <t>Périphérie</t>
        </is>
      </c>
      <c r="F17" s="104" t="inlineStr">
        <is>
          <t>Franchise</t>
        </is>
      </c>
      <c r="G17" s="104" t="n">
        <v>232</v>
      </c>
      <c r="H17" s="104" t="n">
        <v>86</v>
      </c>
      <c r="I17" s="104" t="inlineStr">
        <is>
          <t>Oui</t>
        </is>
      </c>
      <c r="J17" s="104" t="inlineStr">
        <is>
          <t>Karim Dupuis</t>
        </is>
      </c>
      <c r="K17" s="155" t="n">
        <v>42651</v>
      </c>
      <c r="L17" s="155" t="n"/>
    </row>
    <row r="18">
      <c r="A18" s="104" t="inlineStr">
        <is>
          <t>HC-066</t>
        </is>
      </c>
      <c r="B18" s="104" t="inlineStr">
        <is>
          <t>Horizon_Contrat Le Havre Gare</t>
        </is>
      </c>
      <c r="C18" s="104" t="inlineStr">
        <is>
          <t>Le Havre</t>
        </is>
      </c>
      <c r="D18" s="104" t="inlineStr">
        <is>
          <t>Nord-Ouest</t>
        </is>
      </c>
      <c r="E18" s="104" t="inlineStr">
        <is>
          <t>Gare / Aéroport</t>
        </is>
      </c>
      <c r="F18" s="104" t="inlineStr">
        <is>
          <t>Succursale</t>
        </is>
      </c>
      <c r="G18" s="104" t="n">
        <v>181</v>
      </c>
      <c r="H18" s="104" t="n">
        <v>80</v>
      </c>
      <c r="I18" s="104" t="inlineStr">
        <is>
          <t>Non</t>
        </is>
      </c>
      <c r="J18" s="104" t="inlineStr">
        <is>
          <t>Aïcha Girard</t>
        </is>
      </c>
      <c r="K18" s="155" t="n">
        <v>45336</v>
      </c>
      <c r="L18" s="155" t="n"/>
    </row>
    <row r="19">
      <c r="A19" s="104" t="inlineStr">
        <is>
          <t>HC-070</t>
        </is>
      </c>
      <c r="B19" s="104" t="inlineStr">
        <is>
          <t>Horizon_Contrat Brest Centre</t>
        </is>
      </c>
      <c r="C19" s="104" t="inlineStr">
        <is>
          <t>Brest</t>
        </is>
      </c>
      <c r="D19" s="104" t="inlineStr">
        <is>
          <t>Nord-Ouest</t>
        </is>
      </c>
      <c r="E19" s="104" t="inlineStr">
        <is>
          <t>Centre commercial</t>
        </is>
      </c>
      <c r="F19" s="104" t="inlineStr">
        <is>
          <t>Franchise</t>
        </is>
      </c>
      <c r="G19" s="104" t="n">
        <v>179</v>
      </c>
      <c r="H19" s="104" t="n">
        <v>96</v>
      </c>
      <c r="I19" s="104" t="inlineStr">
        <is>
          <t>Non</t>
        </is>
      </c>
      <c r="J19" s="104" t="inlineStr">
        <is>
          <t>Claire Benali</t>
        </is>
      </c>
      <c r="K19" s="155" t="n">
        <v>44390</v>
      </c>
      <c r="L19" s="155" t="n"/>
    </row>
    <row r="20">
      <c r="A20" s="104" t="inlineStr">
        <is>
          <t>HC-074</t>
        </is>
      </c>
      <c r="B20" s="104" t="inlineStr">
        <is>
          <t>Horizon_Contrat Tourcoing Centre-ville</t>
        </is>
      </c>
      <c r="C20" s="104" t="inlineStr">
        <is>
          <t>Tourcoing</t>
        </is>
      </c>
      <c r="D20" s="104" t="inlineStr">
        <is>
          <t>Nord-Ouest</t>
        </is>
      </c>
      <c r="E20" s="104" t="inlineStr">
        <is>
          <t>Centre-ville</t>
        </is>
      </c>
      <c r="F20" s="104" t="inlineStr">
        <is>
          <t>Franchise</t>
        </is>
      </c>
      <c r="G20" s="104" t="n">
        <v>156</v>
      </c>
      <c r="H20" s="104" t="n">
        <v>77</v>
      </c>
      <c r="I20" s="104" t="inlineStr">
        <is>
          <t>Non</t>
        </is>
      </c>
      <c r="J20" s="104" t="inlineStr">
        <is>
          <t>Émilie Moreau</t>
        </is>
      </c>
      <c r="K20" s="155" t="n">
        <v>42419</v>
      </c>
      <c r="L20" s="155" t="n"/>
    </row>
    <row r="21">
      <c r="A21" s="104" t="inlineStr">
        <is>
          <t>HC-078</t>
        </is>
      </c>
      <c r="B21" s="104" t="inlineStr">
        <is>
          <t>Horizon_Contrat Angers Centre</t>
        </is>
      </c>
      <c r="C21" s="104" t="inlineStr">
        <is>
          <t>Angers</t>
        </is>
      </c>
      <c r="D21" s="104" t="inlineStr">
        <is>
          <t>Nord-Ouest</t>
        </is>
      </c>
      <c r="E21" s="104" t="inlineStr">
        <is>
          <t>Centre commercial</t>
        </is>
      </c>
      <c r="F21" s="104" t="inlineStr">
        <is>
          <t>Franchise</t>
        </is>
      </c>
      <c r="G21" s="104" t="n">
        <v>249</v>
      </c>
      <c r="H21" s="104" t="n">
        <v>122</v>
      </c>
      <c r="I21" s="104" t="inlineStr">
        <is>
          <t>Non</t>
        </is>
      </c>
      <c r="J21" s="104" t="inlineStr">
        <is>
          <t>Amélie Aubert</t>
        </is>
      </c>
      <c r="K21" s="155" t="n">
        <v>45810</v>
      </c>
      <c r="L21" s="155" t="n"/>
    </row>
    <row r="22">
      <c r="A22" s="104" t="inlineStr">
        <is>
          <t>HC-082</t>
        </is>
      </c>
      <c r="B22" s="104" t="inlineStr">
        <is>
          <t>Horizon_Contrat Lille Centre</t>
        </is>
      </c>
      <c r="C22" s="104" t="inlineStr">
        <is>
          <t>Lille</t>
        </is>
      </c>
      <c r="D22" s="104" t="inlineStr">
        <is>
          <t>Nord-Ouest</t>
        </is>
      </c>
      <c r="E22" s="104" t="inlineStr">
        <is>
          <t>Centre commercial</t>
        </is>
      </c>
      <c r="F22" s="104" t="inlineStr">
        <is>
          <t>Franchise</t>
        </is>
      </c>
      <c r="G22" s="104" t="n">
        <v>341</v>
      </c>
      <c r="H22" s="104" t="n">
        <v>127</v>
      </c>
      <c r="I22" s="104" t="inlineStr">
        <is>
          <t>Non</t>
        </is>
      </c>
      <c r="J22" s="104" t="inlineStr">
        <is>
          <t>Camille Leroy</t>
        </is>
      </c>
      <c r="K22" s="155" t="n">
        <v>44678</v>
      </c>
      <c r="L22" s="155" t="n"/>
    </row>
    <row r="23">
      <c r="A23" s="104" t="inlineStr">
        <is>
          <t>HC-086</t>
        </is>
      </c>
      <c r="B23" s="104" t="inlineStr">
        <is>
          <t>Horizon_Contrat Rouen Centre</t>
        </is>
      </c>
      <c r="C23" s="104" t="inlineStr">
        <is>
          <t>Rouen</t>
        </is>
      </c>
      <c r="D23" s="104" t="inlineStr">
        <is>
          <t>Nord-Ouest</t>
        </is>
      </c>
      <c r="E23" s="104" t="inlineStr">
        <is>
          <t>Centre commercial</t>
        </is>
      </c>
      <c r="F23" s="104" t="inlineStr">
        <is>
          <t>Succursale</t>
        </is>
      </c>
      <c r="G23" s="104" t="n">
        <v>343</v>
      </c>
      <c r="H23" s="104" t="n">
        <v>174</v>
      </c>
      <c r="I23" s="104" t="inlineStr">
        <is>
          <t>Non</t>
        </is>
      </c>
      <c r="J23" s="104" t="inlineStr">
        <is>
          <t>Laura Guérin</t>
        </is>
      </c>
      <c r="K23" s="155" t="n">
        <v>43331</v>
      </c>
      <c r="L23" s="155" t="n"/>
    </row>
    <row r="24">
      <c r="A24" s="104" t="inlineStr">
        <is>
          <t>HC-090</t>
        </is>
      </c>
      <c r="B24" s="104" t="inlineStr">
        <is>
          <t>Horizon_Contrat Caen Périphérie</t>
        </is>
      </c>
      <c r="C24" s="104" t="inlineStr">
        <is>
          <t>Caen</t>
        </is>
      </c>
      <c r="D24" s="104" t="inlineStr">
        <is>
          <t>Nord-Ouest</t>
        </is>
      </c>
      <c r="E24" s="104" t="inlineStr">
        <is>
          <t>Périphérie</t>
        </is>
      </c>
      <c r="F24" s="104" t="inlineStr">
        <is>
          <t>Franchise</t>
        </is>
      </c>
      <c r="G24" s="104" t="n">
        <v>206</v>
      </c>
      <c r="H24" s="104" t="n">
        <v>86</v>
      </c>
      <c r="I24" s="104" t="inlineStr">
        <is>
          <t>Oui</t>
        </is>
      </c>
      <c r="J24" s="104" t="inlineStr">
        <is>
          <t>Manon Faure</t>
        </is>
      </c>
      <c r="K24" s="155" t="n">
        <v>43401</v>
      </c>
      <c r="L24" s="155" t="n"/>
    </row>
    <row r="25">
      <c r="A25" s="104" t="inlineStr">
        <is>
          <t>HC-094</t>
        </is>
      </c>
      <c r="B25" s="104" t="inlineStr">
        <is>
          <t>Horizon_Contrat Rennes Périphérie</t>
        </is>
      </c>
      <c r="C25" s="104" t="inlineStr">
        <is>
          <t>Rennes</t>
        </is>
      </c>
      <c r="D25" s="104" t="inlineStr">
        <is>
          <t>Nord-Ouest</t>
        </is>
      </c>
      <c r="E25" s="104" t="inlineStr">
        <is>
          <t>Périphérie</t>
        </is>
      </c>
      <c r="F25" s="104" t="inlineStr">
        <is>
          <t>Franchise</t>
        </is>
      </c>
      <c r="G25" s="104" t="n">
        <v>206</v>
      </c>
      <c r="H25" s="104" t="n">
        <v>101</v>
      </c>
      <c r="I25" s="104" t="inlineStr">
        <is>
          <t>Oui</t>
        </is>
      </c>
      <c r="J25" s="104" t="inlineStr">
        <is>
          <t>Nadia Robin</t>
        </is>
      </c>
      <c r="K25" s="155" t="n">
        <v>44303</v>
      </c>
      <c r="L25" s="155" t="n"/>
    </row>
    <row r="26">
      <c r="A26" s="104" t="inlineStr">
        <is>
          <t>HC-098</t>
        </is>
      </c>
      <c r="B26" s="104" t="inlineStr">
        <is>
          <t>Horizon_Contrat Nantes Centre-ville</t>
        </is>
      </c>
      <c r="C26" s="104" t="inlineStr">
        <is>
          <t>Nantes</t>
        </is>
      </c>
      <c r="D26" s="104" t="inlineStr">
        <is>
          <t>Nord-Ouest</t>
        </is>
      </c>
      <c r="E26" s="104" t="inlineStr">
        <is>
          <t>Centre-ville</t>
        </is>
      </c>
      <c r="F26" s="104" t="inlineStr">
        <is>
          <t>Franchise</t>
        </is>
      </c>
      <c r="G26" s="104" t="n">
        <v>191</v>
      </c>
      <c r="H26" s="104" t="n">
        <v>99</v>
      </c>
      <c r="I26" s="104" t="inlineStr">
        <is>
          <t>Non</t>
        </is>
      </c>
      <c r="J26" s="104" t="inlineStr">
        <is>
          <t>Léa Marchand</t>
        </is>
      </c>
      <c r="K26" s="155" t="n">
        <v>44040</v>
      </c>
      <c r="L26" s="155" t="n"/>
    </row>
    <row r="27">
      <c r="A27" s="104" t="inlineStr">
        <is>
          <t>HC-102</t>
        </is>
      </c>
      <c r="B27" s="104" t="inlineStr">
        <is>
          <t>Horizon_Contrat Amiens Centre</t>
        </is>
      </c>
      <c r="C27" s="104" t="inlineStr">
        <is>
          <t>Amiens</t>
        </is>
      </c>
      <c r="D27" s="104" t="inlineStr">
        <is>
          <t>Nord-Ouest</t>
        </is>
      </c>
      <c r="E27" s="104" t="inlineStr">
        <is>
          <t>Centre commercial</t>
        </is>
      </c>
      <c r="F27" s="104" t="inlineStr">
        <is>
          <t>Franchise</t>
        </is>
      </c>
      <c r="G27" s="104" t="n">
        <v>311</v>
      </c>
      <c r="H27" s="104" t="n">
        <v>114</v>
      </c>
      <c r="I27" s="104" t="inlineStr">
        <is>
          <t>Non</t>
        </is>
      </c>
      <c r="J27" s="104" t="inlineStr">
        <is>
          <t>Fatou Colin</t>
        </is>
      </c>
      <c r="K27" s="155" t="n">
        <v>44327</v>
      </c>
      <c r="L27" s="155" t="n"/>
    </row>
    <row r="28">
      <c r="A28" s="104" t="inlineStr">
        <is>
          <t>HC-106</t>
        </is>
      </c>
      <c r="B28" s="104" t="inlineStr">
        <is>
          <t>Horizon_Contrat Le Havre Centre</t>
        </is>
      </c>
      <c r="C28" s="104" t="inlineStr">
        <is>
          <t>Le Havre</t>
        </is>
      </c>
      <c r="D28" s="104" t="inlineStr">
        <is>
          <t>Nord-Ouest</t>
        </is>
      </c>
      <c r="E28" s="104" t="inlineStr">
        <is>
          <t>Centre commercial</t>
        </is>
      </c>
      <c r="F28" s="104" t="inlineStr">
        <is>
          <t>Succursale</t>
        </is>
      </c>
      <c r="G28" s="104" t="n">
        <v>267</v>
      </c>
      <c r="H28" s="104" t="n">
        <v>133</v>
      </c>
      <c r="I28" s="104" t="inlineStr">
        <is>
          <t>Non</t>
        </is>
      </c>
      <c r="J28" s="104" t="inlineStr">
        <is>
          <t>Sabrina Perrin</t>
        </is>
      </c>
      <c r="K28" s="155" t="n">
        <v>42868</v>
      </c>
      <c r="L28" s="155" t="n"/>
    </row>
    <row r="29">
      <c r="A29" s="104" t="inlineStr">
        <is>
          <t>HC-110</t>
        </is>
      </c>
      <c r="B29" s="104" t="inlineStr">
        <is>
          <t>Horizon_Contrat Brest Centre</t>
        </is>
      </c>
      <c r="C29" s="104" t="inlineStr">
        <is>
          <t>Brest</t>
        </is>
      </c>
      <c r="D29" s="104" t="inlineStr">
        <is>
          <t>Nord-Ouest</t>
        </is>
      </c>
      <c r="E29" s="104" t="inlineStr">
        <is>
          <t>Centre commercial</t>
        </is>
      </c>
      <c r="F29" s="104" t="inlineStr">
        <is>
          <t>Franchise</t>
        </is>
      </c>
      <c r="G29" s="104" t="n">
        <v>278</v>
      </c>
      <c r="H29" s="104" t="n">
        <v>120</v>
      </c>
      <c r="I29" s="104" t="inlineStr">
        <is>
          <t>Non</t>
        </is>
      </c>
      <c r="J29" s="104" t="inlineStr">
        <is>
          <t>Inès Baptiste</t>
        </is>
      </c>
      <c r="K29" s="155" t="n">
        <v>45097</v>
      </c>
      <c r="L29" s="155" t="n"/>
    </row>
    <row r="30">
      <c r="A30" s="104" t="inlineStr">
        <is>
          <t>HC-114</t>
        </is>
      </c>
      <c r="B30" s="104" t="inlineStr">
        <is>
          <t>Horizon_Contrat Tourcoing Centre</t>
        </is>
      </c>
      <c r="C30" s="104" t="inlineStr">
        <is>
          <t>Tourcoing</t>
        </is>
      </c>
      <c r="D30" s="104" t="inlineStr">
        <is>
          <t>Nord-Ouest</t>
        </is>
      </c>
      <c r="E30" s="104" t="inlineStr">
        <is>
          <t>Centre commercial</t>
        </is>
      </c>
      <c r="F30" s="104" t="inlineStr">
        <is>
          <t>Franchise</t>
        </is>
      </c>
      <c r="G30" s="104" t="n">
        <v>376</v>
      </c>
      <c r="H30" s="104" t="n">
        <v>201</v>
      </c>
      <c r="I30" s="104" t="inlineStr">
        <is>
          <t>Oui</t>
        </is>
      </c>
      <c r="J30" s="104" t="inlineStr">
        <is>
          <t>Céline Mercier</t>
        </is>
      </c>
      <c r="K30" s="155" t="n">
        <v>45346</v>
      </c>
      <c r="L30" s="155" t="n"/>
    </row>
    <row r="31">
      <c r="A31" s="104" t="inlineStr">
        <is>
          <t>HC-118</t>
        </is>
      </c>
      <c r="B31" s="104" t="inlineStr">
        <is>
          <t>Horizon_Contrat Angers Centre-ville</t>
        </is>
      </c>
      <c r="C31" s="104" t="inlineStr">
        <is>
          <t>Angers</t>
        </is>
      </c>
      <c r="D31" s="104" t="inlineStr">
        <is>
          <t>Nord-Ouest</t>
        </is>
      </c>
      <c r="E31" s="104" t="inlineStr">
        <is>
          <t>Centre-ville</t>
        </is>
      </c>
      <c r="F31" s="104" t="inlineStr">
        <is>
          <t>Franchise</t>
        </is>
      </c>
      <c r="G31" s="104" t="n">
        <v>268</v>
      </c>
      <c r="H31" s="104" t="n">
        <v>95</v>
      </c>
      <c r="I31" s="104" t="inlineStr">
        <is>
          <t>Non</t>
        </is>
      </c>
      <c r="J31" s="104" t="inlineStr">
        <is>
          <t>Sonia Lambert</t>
        </is>
      </c>
      <c r="K31" s="155" t="n">
        <v>44398</v>
      </c>
      <c r="L31" s="155" t="n"/>
    </row>
    <row r="32">
      <c r="A32" s="104" t="inlineStr">
        <is>
          <t>HC-003</t>
        </is>
      </c>
      <c r="B32" s="104" t="inlineStr">
        <is>
          <t>Horizon_Contrat Lyon Périphérie</t>
        </is>
      </c>
      <c r="C32" s="104" t="inlineStr">
        <is>
          <t>Lyon</t>
        </is>
      </c>
      <c r="D32" s="104" t="inlineStr">
        <is>
          <t>Sud-Est</t>
        </is>
      </c>
      <c r="E32" s="104" t="inlineStr">
        <is>
          <t>Périphérie</t>
        </is>
      </c>
      <c r="F32" s="104" t="inlineStr">
        <is>
          <t>Franchise</t>
        </is>
      </c>
      <c r="G32" s="104" t="n">
        <v>334</v>
      </c>
      <c r="H32" s="104" t="n">
        <v>162</v>
      </c>
      <c r="I32" s="104" t="inlineStr">
        <is>
          <t>Oui</t>
        </is>
      </c>
      <c r="J32" s="104" t="inlineStr">
        <is>
          <t>Julien Noël</t>
        </is>
      </c>
      <c r="K32" s="155" t="n">
        <v>42946</v>
      </c>
      <c r="L32" s="155" t="n"/>
    </row>
    <row r="33">
      <c r="A33" s="104" t="inlineStr">
        <is>
          <t>HC-007</t>
        </is>
      </c>
      <c r="B33" s="104" t="inlineStr">
        <is>
          <t>Horizon_Contrat Marseille Centre-ville</t>
        </is>
      </c>
      <c r="C33" s="104" t="inlineStr">
        <is>
          <t>Marseille</t>
        </is>
      </c>
      <c r="D33" s="104" t="inlineStr">
        <is>
          <t>Sud-Est</t>
        </is>
      </c>
      <c r="E33" s="104" t="inlineStr">
        <is>
          <t>Centre-ville</t>
        </is>
      </c>
      <c r="F33" s="104" t="inlineStr">
        <is>
          <t>Franchise</t>
        </is>
      </c>
      <c r="G33" s="104" t="n">
        <v>297</v>
      </c>
      <c r="H33" s="104" t="n">
        <v>106</v>
      </c>
      <c r="I33" s="104" t="inlineStr">
        <is>
          <t>Non</t>
        </is>
      </c>
      <c r="J33" s="104" t="inlineStr">
        <is>
          <t>Marc Chevalier</t>
        </is>
      </c>
      <c r="K33" s="155" t="n">
        <v>43187</v>
      </c>
      <c r="L33" s="155" t="n"/>
    </row>
    <row r="34">
      <c r="A34" s="104" t="inlineStr">
        <is>
          <t>HC-011</t>
        </is>
      </c>
      <c r="B34" s="104" t="inlineStr">
        <is>
          <t>Horizon_Contrat Nice Gare</t>
        </is>
      </c>
      <c r="C34" s="104" t="inlineStr">
        <is>
          <t>Nice</t>
        </is>
      </c>
      <c r="D34" s="104" t="inlineStr">
        <is>
          <t>Sud-Est</t>
        </is>
      </c>
      <c r="E34" s="104" t="inlineStr">
        <is>
          <t>Gare / Aéroport</t>
        </is>
      </c>
      <c r="F34" s="104" t="inlineStr">
        <is>
          <t>Succursale</t>
        </is>
      </c>
      <c r="G34" s="104" t="n">
        <v>159</v>
      </c>
      <c r="H34" s="104" t="n">
        <v>80</v>
      </c>
      <c r="I34" s="104" t="inlineStr">
        <is>
          <t>Non</t>
        </is>
      </c>
      <c r="J34" s="104" t="inlineStr">
        <is>
          <t>Bruno Fontaine</t>
        </is>
      </c>
      <c r="K34" s="155" t="n">
        <v>43268</v>
      </c>
      <c r="L34" s="155" t="n"/>
    </row>
    <row r="35">
      <c r="A35" s="104" t="inlineStr">
        <is>
          <t>HC-015</t>
        </is>
      </c>
      <c r="B35" s="104" t="inlineStr">
        <is>
          <t>Horizon_Contrat Grenoble Centre</t>
        </is>
      </c>
      <c r="C35" s="104" t="inlineStr">
        <is>
          <t>Grenoble</t>
        </is>
      </c>
      <c r="D35" s="104" t="inlineStr">
        <is>
          <t>Sud-Est</t>
        </is>
      </c>
      <c r="E35" s="104" t="inlineStr">
        <is>
          <t>Centre commercial</t>
        </is>
      </c>
      <c r="F35" s="104" t="inlineStr">
        <is>
          <t>Franchise</t>
        </is>
      </c>
      <c r="G35" s="104" t="n">
        <v>306</v>
      </c>
      <c r="H35" s="104" t="n">
        <v>158</v>
      </c>
      <c r="I35" s="104" t="inlineStr">
        <is>
          <t>Non</t>
        </is>
      </c>
      <c r="J35" s="104" t="inlineStr">
        <is>
          <t>Hugo Traoré</t>
        </is>
      </c>
      <c r="K35" s="155" t="n">
        <v>43522</v>
      </c>
      <c r="L35" s="155" t="n"/>
    </row>
    <row r="36">
      <c r="A36" s="104" t="inlineStr">
        <is>
          <t>HC-019</t>
        </is>
      </c>
      <c r="B36" s="104" t="inlineStr">
        <is>
          <t>Horizon_Contrat Saint-Étienne Centre</t>
        </is>
      </c>
      <c r="C36" s="104" t="inlineStr">
        <is>
          <t>Saint-Étienne</t>
        </is>
      </c>
      <c r="D36" s="104" t="inlineStr">
        <is>
          <t>Sud-Est</t>
        </is>
      </c>
      <c r="E36" s="104" t="inlineStr">
        <is>
          <t>Centre commercial</t>
        </is>
      </c>
      <c r="F36" s="104" t="inlineStr">
        <is>
          <t>Franchise</t>
        </is>
      </c>
      <c r="G36" s="104" t="n">
        <v>374</v>
      </c>
      <c r="H36" s="104" t="n">
        <v>160</v>
      </c>
      <c r="I36" s="104" t="inlineStr">
        <is>
          <t>Non</t>
        </is>
      </c>
      <c r="J36" s="104" t="inlineStr">
        <is>
          <t>Nicolas Rossi</t>
        </is>
      </c>
      <c r="K36" s="155" t="n">
        <v>44600</v>
      </c>
      <c r="L36" s="155" t="n"/>
    </row>
    <row r="37">
      <c r="A37" s="104" t="inlineStr">
        <is>
          <t>HC-023</t>
        </is>
      </c>
      <c r="B37" s="104" t="inlineStr">
        <is>
          <t>Horizon_Contrat Toulon Périphérie</t>
        </is>
      </c>
      <c r="C37" s="104" t="inlineStr">
        <is>
          <t>Toulon</t>
        </is>
      </c>
      <c r="D37" s="104" t="inlineStr">
        <is>
          <t>Sud-Est</t>
        </is>
      </c>
      <c r="E37" s="104" t="inlineStr">
        <is>
          <t>Périphérie</t>
        </is>
      </c>
      <c r="F37" s="104" t="inlineStr">
        <is>
          <t>Franchise</t>
        </is>
      </c>
      <c r="G37" s="104" t="n">
        <v>193</v>
      </c>
      <c r="H37" s="104" t="n">
        <v>73</v>
      </c>
      <c r="I37" s="104" t="inlineStr">
        <is>
          <t>Oui</t>
        </is>
      </c>
      <c r="J37" s="104" t="inlineStr">
        <is>
          <t>Mehdi Durand</t>
        </is>
      </c>
      <c r="K37" s="155" t="n">
        <v>42968</v>
      </c>
      <c r="L37" s="155" t="n"/>
    </row>
    <row r="38">
      <c r="A38" s="104" t="inlineStr">
        <is>
          <t>HC-027</t>
        </is>
      </c>
      <c r="B38" s="104" t="inlineStr">
        <is>
          <t>Horizon_Contrat Aix-en-Provence Gare</t>
        </is>
      </c>
      <c r="C38" s="104" t="inlineStr">
        <is>
          <t>Aix-en-Provence</t>
        </is>
      </c>
      <c r="D38" s="104" t="inlineStr">
        <is>
          <t>Sud-Est</t>
        </is>
      </c>
      <c r="E38" s="104" t="inlineStr">
        <is>
          <t>Gare / Aéroport</t>
        </is>
      </c>
      <c r="F38" s="104" t="inlineStr">
        <is>
          <t>Franchise</t>
        </is>
      </c>
      <c r="G38" s="104" t="n">
        <v>164</v>
      </c>
      <c r="H38" s="104" t="n">
        <v>58</v>
      </c>
      <c r="I38" s="104" t="inlineStr">
        <is>
          <t>Non</t>
        </is>
      </c>
      <c r="J38" s="104" t="inlineStr">
        <is>
          <t>Franck Lefebvre</t>
        </is>
      </c>
      <c r="K38" s="155" t="n">
        <v>42967</v>
      </c>
      <c r="L38" s="155" t="n"/>
    </row>
    <row r="39">
      <c r="A39" s="104" t="inlineStr">
        <is>
          <t>HC-031</t>
        </is>
      </c>
      <c r="B39" s="104" t="inlineStr">
        <is>
          <t>Horizon_Contrat Dijon Périphérie</t>
        </is>
      </c>
      <c r="C39" s="104" t="inlineStr">
        <is>
          <t>Dijon</t>
        </is>
      </c>
      <c r="D39" s="104" t="inlineStr">
        <is>
          <t>Sud-Est</t>
        </is>
      </c>
      <c r="E39" s="104" t="inlineStr">
        <is>
          <t>Périphérie</t>
        </is>
      </c>
      <c r="F39" s="104" t="inlineStr">
        <is>
          <t>Succursale</t>
        </is>
      </c>
      <c r="G39" s="104" t="n">
        <v>176</v>
      </c>
      <c r="H39" s="104" t="n">
        <v>63</v>
      </c>
      <c r="I39" s="104" t="inlineStr">
        <is>
          <t>Oui</t>
        </is>
      </c>
      <c r="J39" s="104" t="inlineStr">
        <is>
          <t>Sophie Bertrand</t>
        </is>
      </c>
      <c r="K39" s="155" t="n">
        <v>44105</v>
      </c>
      <c r="L39" s="155" t="n"/>
    </row>
    <row r="40">
      <c r="A40" s="104" t="inlineStr">
        <is>
          <t>HC-035</t>
        </is>
      </c>
      <c r="B40" s="104" t="inlineStr">
        <is>
          <t>Horizon_Contrat Annecy Centre-ville</t>
        </is>
      </c>
      <c r="C40" s="104" t="inlineStr">
        <is>
          <t>Annecy</t>
        </is>
      </c>
      <c r="D40" s="104" t="inlineStr">
        <is>
          <t>Sud-Est</t>
        </is>
      </c>
      <c r="E40" s="104" t="inlineStr">
        <is>
          <t>Centre-ville</t>
        </is>
      </c>
      <c r="F40" s="104" t="inlineStr">
        <is>
          <t>Franchise</t>
        </is>
      </c>
      <c r="G40" s="104" t="n">
        <v>260</v>
      </c>
      <c r="H40" s="104" t="n">
        <v>134</v>
      </c>
      <c r="I40" s="104" t="inlineStr">
        <is>
          <t>Non</t>
        </is>
      </c>
      <c r="J40" s="104" t="inlineStr">
        <is>
          <t>Thomas Barbier</t>
        </is>
      </c>
      <c r="K40" s="155" t="n">
        <v>42705</v>
      </c>
      <c r="L40" s="155" t="n"/>
    </row>
    <row r="41">
      <c r="A41" s="104" t="inlineStr">
        <is>
          <t>HC-039</t>
        </is>
      </c>
      <c r="B41" s="104" t="inlineStr">
        <is>
          <t>Horizon_Contrat Avignon Centre</t>
        </is>
      </c>
      <c r="C41" s="104" t="inlineStr">
        <is>
          <t>Avignon</t>
        </is>
      </c>
      <c r="D41" s="104" t="inlineStr">
        <is>
          <t>Sud-Est</t>
        </is>
      </c>
      <c r="E41" s="104" t="inlineStr">
        <is>
          <t>Centre commercial</t>
        </is>
      </c>
      <c r="F41" s="104" t="inlineStr">
        <is>
          <t>Franchise</t>
        </is>
      </c>
      <c r="G41" s="104" t="n">
        <v>127</v>
      </c>
      <c r="H41" s="104" t="n">
        <v>51</v>
      </c>
      <c r="I41" s="104" t="inlineStr">
        <is>
          <t>Non</t>
        </is>
      </c>
      <c r="J41" s="104" t="inlineStr">
        <is>
          <t>Youssef Muller</t>
        </is>
      </c>
      <c r="K41" s="155" t="n">
        <v>43539</v>
      </c>
      <c r="L41" s="155" t="n"/>
    </row>
    <row r="42">
      <c r="A42" s="104" t="inlineStr">
        <is>
          <t>HC-043</t>
        </is>
      </c>
      <c r="B42" s="104" t="inlineStr">
        <is>
          <t>Horizon_Contrat Lyon Centre-ville</t>
        </is>
      </c>
      <c r="C42" s="104" t="inlineStr">
        <is>
          <t>Lyon</t>
        </is>
      </c>
      <c r="D42" s="104" t="inlineStr">
        <is>
          <t>Sud-Est</t>
        </is>
      </c>
      <c r="E42" s="104" t="inlineStr">
        <is>
          <t>Centre-ville</t>
        </is>
      </c>
      <c r="F42" s="104" t="inlineStr">
        <is>
          <t>Franchise</t>
        </is>
      </c>
      <c r="G42" s="104" t="n">
        <v>198</v>
      </c>
      <c r="H42" s="104" t="n">
        <v>72</v>
      </c>
      <c r="I42" s="104" t="inlineStr">
        <is>
          <t>Non</t>
        </is>
      </c>
      <c r="J42" s="104" t="inlineStr">
        <is>
          <t>Antoine Blanc</t>
        </is>
      </c>
      <c r="K42" s="155" t="n">
        <v>42460</v>
      </c>
      <c r="L42" s="155" t="n"/>
    </row>
    <row r="43">
      <c r="A43" s="104" t="inlineStr">
        <is>
          <t>HC-047</t>
        </is>
      </c>
      <c r="B43" s="104" t="inlineStr">
        <is>
          <t>Horizon_Contrat Marseille Centre</t>
        </is>
      </c>
      <c r="C43" s="104" t="inlineStr">
        <is>
          <t>Marseille</t>
        </is>
      </c>
      <c r="D43" s="104" t="inlineStr">
        <is>
          <t>Sud-Est</t>
        </is>
      </c>
      <c r="E43" s="104" t="inlineStr">
        <is>
          <t>Centre commercial</t>
        </is>
      </c>
      <c r="F43" s="104" t="inlineStr">
        <is>
          <t>Franchise</t>
        </is>
      </c>
      <c r="G43" s="104" t="n">
        <v>313</v>
      </c>
      <c r="H43" s="104" t="n">
        <v>143</v>
      </c>
      <c r="I43" s="104" t="inlineStr">
        <is>
          <t>Non</t>
        </is>
      </c>
      <c r="J43" s="104" t="inlineStr">
        <is>
          <t>Pierre Nguyen</t>
        </is>
      </c>
      <c r="K43" s="155" t="n">
        <v>42893</v>
      </c>
      <c r="L43" s="155" t="n"/>
    </row>
    <row r="44">
      <c r="A44" s="104" t="inlineStr">
        <is>
          <t>HC-051</t>
        </is>
      </c>
      <c r="B44" s="104" t="inlineStr">
        <is>
          <t>Horizon_Contrat Nice Périphérie</t>
        </is>
      </c>
      <c r="C44" s="104" t="inlineStr">
        <is>
          <t>Nice</t>
        </is>
      </c>
      <c r="D44" s="104" t="inlineStr">
        <is>
          <t>Sud-Est</t>
        </is>
      </c>
      <c r="E44" s="104" t="inlineStr">
        <is>
          <t>Périphérie</t>
        </is>
      </c>
      <c r="F44" s="104" t="inlineStr">
        <is>
          <t>Succursale</t>
        </is>
      </c>
      <c r="G44" s="104" t="n">
        <v>275</v>
      </c>
      <c r="H44" s="104" t="n">
        <v>140</v>
      </c>
      <c r="I44" s="104" t="inlineStr">
        <is>
          <t>Oui</t>
        </is>
      </c>
      <c r="J44" s="104" t="inlineStr">
        <is>
          <t>David Gauthier</t>
        </is>
      </c>
      <c r="K44" s="155" t="n">
        <v>42477</v>
      </c>
      <c r="L44" s="155" t="n"/>
    </row>
    <row r="45">
      <c r="A45" s="104" t="inlineStr">
        <is>
          <t>HC-055</t>
        </is>
      </c>
      <c r="B45" s="104" t="inlineStr">
        <is>
          <t>Horizon_Contrat Grenoble Centre-ville</t>
        </is>
      </c>
      <c r="C45" s="104" t="inlineStr">
        <is>
          <t>Grenoble</t>
        </is>
      </c>
      <c r="D45" s="104" t="inlineStr">
        <is>
          <t>Sud-Est</t>
        </is>
      </c>
      <c r="E45" s="104" t="inlineStr">
        <is>
          <t>Centre-ville</t>
        </is>
      </c>
      <c r="F45" s="104" t="inlineStr">
        <is>
          <t>Franchise</t>
        </is>
      </c>
      <c r="G45" s="104" t="n">
        <v>161</v>
      </c>
      <c r="H45" s="104" t="n">
        <v>79</v>
      </c>
      <c r="I45" s="104" t="inlineStr">
        <is>
          <t>Non</t>
        </is>
      </c>
      <c r="J45" s="104" t="inlineStr">
        <is>
          <t>Olivier Renaud</t>
        </is>
      </c>
      <c r="K45" s="155" t="n">
        <v>43544</v>
      </c>
      <c r="L45" s="155" t="n"/>
    </row>
    <row r="46">
      <c r="A46" s="104" t="inlineStr">
        <is>
          <t>HC-059</t>
        </is>
      </c>
      <c r="B46" s="104" t="inlineStr">
        <is>
          <t>Horizon_Contrat Saint-Étienne Gare</t>
        </is>
      </c>
      <c r="C46" s="104" t="inlineStr">
        <is>
          <t>Saint-Étienne</t>
        </is>
      </c>
      <c r="D46" s="104" t="inlineStr">
        <is>
          <t>Sud-Est</t>
        </is>
      </c>
      <c r="E46" s="104" t="inlineStr">
        <is>
          <t>Gare / Aéroport</t>
        </is>
      </c>
      <c r="F46" s="104" t="inlineStr">
        <is>
          <t>Franchise</t>
        </is>
      </c>
      <c r="G46" s="104" t="n">
        <v>313</v>
      </c>
      <c r="H46" s="104" t="n">
        <v>142</v>
      </c>
      <c r="I46" s="104" t="inlineStr">
        <is>
          <t>Non</t>
        </is>
      </c>
      <c r="J46" s="104" t="inlineStr">
        <is>
          <t>Guillaume Da Silva</t>
        </is>
      </c>
      <c r="K46" s="155" t="n">
        <v>44244</v>
      </c>
      <c r="L46" s="155" t="n"/>
    </row>
    <row r="47">
      <c r="A47" s="104" t="inlineStr">
        <is>
          <t>HC-063</t>
        </is>
      </c>
      <c r="B47" s="104" t="inlineStr">
        <is>
          <t>Horizon_Contrat Toulon Gare</t>
        </is>
      </c>
      <c r="C47" s="104" t="inlineStr">
        <is>
          <t>Toulon</t>
        </is>
      </c>
      <c r="D47" s="104" t="inlineStr">
        <is>
          <t>Sud-Est</t>
        </is>
      </c>
      <c r="E47" s="104" t="inlineStr">
        <is>
          <t>Gare / Aéroport</t>
        </is>
      </c>
      <c r="F47" s="104" t="inlineStr">
        <is>
          <t>Franchise</t>
        </is>
      </c>
      <c r="G47" s="104" t="n">
        <v>333</v>
      </c>
      <c r="H47" s="104" t="n">
        <v>125</v>
      </c>
      <c r="I47" s="104" t="inlineStr">
        <is>
          <t>Non</t>
        </is>
      </c>
      <c r="J47" s="104" t="inlineStr">
        <is>
          <t>Julien Noël</t>
        </is>
      </c>
      <c r="K47" s="155" t="n">
        <v>43678</v>
      </c>
      <c r="L47" s="155" t="n">
        <v>46142</v>
      </c>
    </row>
    <row r="48">
      <c r="A48" s="104" t="inlineStr">
        <is>
          <t>HC-067</t>
        </is>
      </c>
      <c r="B48" s="104" t="inlineStr">
        <is>
          <t>Horizon_Contrat Aix-en-Provence Centre-ville</t>
        </is>
      </c>
      <c r="C48" s="104" t="inlineStr">
        <is>
          <t>Aix-en-Provence</t>
        </is>
      </c>
      <c r="D48" s="104" t="inlineStr">
        <is>
          <t>Sud-Est</t>
        </is>
      </c>
      <c r="E48" s="104" t="inlineStr">
        <is>
          <t>Centre-ville</t>
        </is>
      </c>
      <c r="F48" s="104" t="inlineStr">
        <is>
          <t>Franchise</t>
        </is>
      </c>
      <c r="G48" s="104" t="n">
        <v>355</v>
      </c>
      <c r="H48" s="104" t="n">
        <v>160</v>
      </c>
      <c r="I48" s="104" t="inlineStr">
        <is>
          <t>Non</t>
        </is>
      </c>
      <c r="J48" s="104" t="inlineStr">
        <is>
          <t>Marc Chevalier</t>
        </is>
      </c>
      <c r="K48" s="155" t="n">
        <v>43870</v>
      </c>
      <c r="L48" s="155" t="n"/>
    </row>
    <row r="49">
      <c r="A49" s="104" t="inlineStr">
        <is>
          <t>HC-071</t>
        </is>
      </c>
      <c r="B49" s="104" t="inlineStr">
        <is>
          <t>Horizon_Contrat Dijon Périphérie</t>
        </is>
      </c>
      <c r="C49" s="104" t="inlineStr">
        <is>
          <t>Dijon</t>
        </is>
      </c>
      <c r="D49" s="104" t="inlineStr">
        <is>
          <t>Sud-Est</t>
        </is>
      </c>
      <c r="E49" s="104" t="inlineStr">
        <is>
          <t>Périphérie</t>
        </is>
      </c>
      <c r="F49" s="104" t="inlineStr">
        <is>
          <t>Succursale</t>
        </is>
      </c>
      <c r="G49" s="104" t="n">
        <v>121</v>
      </c>
      <c r="H49" s="104" t="n">
        <v>61</v>
      </c>
      <c r="I49" s="104" t="inlineStr">
        <is>
          <t>Oui</t>
        </is>
      </c>
      <c r="J49" s="104" t="inlineStr">
        <is>
          <t>Bruno Fontaine</t>
        </is>
      </c>
      <c r="K49" s="155" t="n">
        <v>45286</v>
      </c>
      <c r="L49" s="155" t="n"/>
    </row>
    <row r="50">
      <c r="A50" s="104" t="inlineStr">
        <is>
          <t>HC-075</t>
        </is>
      </c>
      <c r="B50" s="104" t="inlineStr">
        <is>
          <t>Horizon_Contrat Annecy Gare</t>
        </is>
      </c>
      <c r="C50" s="104" t="inlineStr">
        <is>
          <t>Annecy</t>
        </is>
      </c>
      <c r="D50" s="104" t="inlineStr">
        <is>
          <t>Sud-Est</t>
        </is>
      </c>
      <c r="E50" s="104" t="inlineStr">
        <is>
          <t>Gare / Aéroport</t>
        </is>
      </c>
      <c r="F50" s="104" t="inlineStr">
        <is>
          <t>Franchise</t>
        </is>
      </c>
      <c r="G50" s="104" t="n">
        <v>221</v>
      </c>
      <c r="H50" s="104" t="n">
        <v>101</v>
      </c>
      <c r="I50" s="104" t="inlineStr">
        <is>
          <t>Oui</t>
        </is>
      </c>
      <c r="J50" s="104" t="inlineStr">
        <is>
          <t>Hugo Traoré</t>
        </is>
      </c>
      <c r="K50" s="155" t="n">
        <v>42552</v>
      </c>
      <c r="L50" s="155" t="n"/>
    </row>
    <row r="51">
      <c r="A51" s="104" t="inlineStr">
        <is>
          <t>HC-079</t>
        </is>
      </c>
      <c r="B51" s="104" t="inlineStr">
        <is>
          <t>Horizon_Contrat Avignon Centre</t>
        </is>
      </c>
      <c r="C51" s="104" t="inlineStr">
        <is>
          <t>Avignon</t>
        </is>
      </c>
      <c r="D51" s="104" t="inlineStr">
        <is>
          <t>Sud-Est</t>
        </is>
      </c>
      <c r="E51" s="104" t="inlineStr">
        <is>
          <t>Centre commercial</t>
        </is>
      </c>
      <c r="F51" s="104" t="inlineStr">
        <is>
          <t>Franchise</t>
        </is>
      </c>
      <c r="G51" s="104" t="n">
        <v>346</v>
      </c>
      <c r="H51" s="104" t="n">
        <v>174</v>
      </c>
      <c r="I51" s="104" t="inlineStr">
        <is>
          <t>Oui</t>
        </is>
      </c>
      <c r="J51" s="104" t="inlineStr">
        <is>
          <t>Nicolas Rossi</t>
        </is>
      </c>
      <c r="K51" s="155" t="n">
        <v>44312</v>
      </c>
      <c r="L51" s="155" t="n"/>
    </row>
    <row r="52">
      <c r="A52" s="104" t="inlineStr">
        <is>
          <t>HC-083</t>
        </is>
      </c>
      <c r="B52" s="104" t="inlineStr">
        <is>
          <t>Horizon_Contrat Lyon Centre</t>
        </is>
      </c>
      <c r="C52" s="104" t="inlineStr">
        <is>
          <t>Lyon</t>
        </is>
      </c>
      <c r="D52" s="104" t="inlineStr">
        <is>
          <t>Sud-Est</t>
        </is>
      </c>
      <c r="E52" s="104" t="inlineStr">
        <is>
          <t>Centre commercial</t>
        </is>
      </c>
      <c r="F52" s="104" t="inlineStr">
        <is>
          <t>Franchise</t>
        </is>
      </c>
      <c r="G52" s="104" t="n">
        <v>306</v>
      </c>
      <c r="H52" s="104" t="n">
        <v>148</v>
      </c>
      <c r="I52" s="104" t="inlineStr">
        <is>
          <t>Non</t>
        </is>
      </c>
      <c r="J52" s="104" t="inlineStr">
        <is>
          <t>Mehdi Durand</t>
        </is>
      </c>
      <c r="K52" s="155" t="n">
        <v>42531</v>
      </c>
      <c r="L52" s="155" t="n"/>
    </row>
    <row r="53">
      <c r="A53" s="104" t="inlineStr">
        <is>
          <t>HC-087</t>
        </is>
      </c>
      <c r="B53" s="104" t="inlineStr">
        <is>
          <t>Horizon_Contrat Marseille Périphérie</t>
        </is>
      </c>
      <c r="C53" s="104" t="inlineStr">
        <is>
          <t>Marseille</t>
        </is>
      </c>
      <c r="D53" s="104" t="inlineStr">
        <is>
          <t>Sud-Est</t>
        </is>
      </c>
      <c r="E53" s="104" t="inlineStr">
        <is>
          <t>Périphérie</t>
        </is>
      </c>
      <c r="F53" s="104" t="inlineStr">
        <is>
          <t>Franchise</t>
        </is>
      </c>
      <c r="G53" s="104" t="n">
        <v>289</v>
      </c>
      <c r="H53" s="104" t="n">
        <v>153</v>
      </c>
      <c r="I53" s="104" t="inlineStr">
        <is>
          <t>Oui</t>
        </is>
      </c>
      <c r="J53" s="104" t="inlineStr">
        <is>
          <t>Franck Lefebvre</t>
        </is>
      </c>
      <c r="K53" s="155" t="n">
        <v>45093</v>
      </c>
      <c r="L53" s="155" t="n"/>
    </row>
    <row r="54">
      <c r="A54" s="104" t="inlineStr">
        <is>
          <t>HC-091</t>
        </is>
      </c>
      <c r="B54" s="104" t="inlineStr">
        <is>
          <t>Horizon_Contrat Nice Centre-ville</t>
        </is>
      </c>
      <c r="C54" s="104" t="inlineStr">
        <is>
          <t>Nice</t>
        </is>
      </c>
      <c r="D54" s="104" t="inlineStr">
        <is>
          <t>Sud-Est</t>
        </is>
      </c>
      <c r="E54" s="104" t="inlineStr">
        <is>
          <t>Centre-ville</t>
        </is>
      </c>
      <c r="F54" s="104" t="inlineStr">
        <is>
          <t>Succursale</t>
        </is>
      </c>
      <c r="G54" s="104" t="n">
        <v>268</v>
      </c>
      <c r="H54" s="104" t="n">
        <v>103</v>
      </c>
      <c r="I54" s="104" t="inlineStr">
        <is>
          <t>Non</t>
        </is>
      </c>
      <c r="J54" s="104" t="inlineStr">
        <is>
          <t>Sophie Bertrand</t>
        </is>
      </c>
      <c r="K54" s="155" t="n">
        <v>45180</v>
      </c>
      <c r="L54" s="155" t="n"/>
    </row>
    <row r="55">
      <c r="A55" s="104" t="inlineStr">
        <is>
          <t>HC-095</t>
        </is>
      </c>
      <c r="B55" s="104" t="inlineStr">
        <is>
          <t>Horizon_Contrat Grenoble Gare</t>
        </is>
      </c>
      <c r="C55" s="104" t="inlineStr">
        <is>
          <t>Grenoble</t>
        </is>
      </c>
      <c r="D55" s="104" t="inlineStr">
        <is>
          <t>Sud-Est</t>
        </is>
      </c>
      <c r="E55" s="104" t="inlineStr">
        <is>
          <t>Gare / Aéroport</t>
        </is>
      </c>
      <c r="F55" s="104" t="inlineStr">
        <is>
          <t>Franchise</t>
        </is>
      </c>
      <c r="G55" s="104" t="n">
        <v>131</v>
      </c>
      <c r="H55" s="104" t="n">
        <v>66</v>
      </c>
      <c r="I55" s="104" t="inlineStr">
        <is>
          <t>Oui</t>
        </is>
      </c>
      <c r="J55" s="104" t="inlineStr">
        <is>
          <t>Thomas Barbier</t>
        </is>
      </c>
      <c r="K55" s="155" t="n">
        <v>45971</v>
      </c>
      <c r="L55" s="155" t="n"/>
    </row>
    <row r="56">
      <c r="A56" s="104" t="inlineStr">
        <is>
          <t>HC-099</t>
        </is>
      </c>
      <c r="B56" s="104" t="inlineStr">
        <is>
          <t>Horizon_Contrat Saint-Étienne Gare</t>
        </is>
      </c>
      <c r="C56" s="104" t="inlineStr">
        <is>
          <t>Saint-Étienne</t>
        </is>
      </c>
      <c r="D56" s="104" t="inlineStr">
        <is>
          <t>Sud-Est</t>
        </is>
      </c>
      <c r="E56" s="104" t="inlineStr">
        <is>
          <t>Gare / Aéroport</t>
        </is>
      </c>
      <c r="F56" s="104" t="inlineStr">
        <is>
          <t>Franchise</t>
        </is>
      </c>
      <c r="G56" s="104" t="n">
        <v>218</v>
      </c>
      <c r="H56" s="104" t="n">
        <v>78</v>
      </c>
      <c r="I56" s="104" t="inlineStr">
        <is>
          <t>Non</t>
        </is>
      </c>
      <c r="J56" s="104" t="inlineStr">
        <is>
          <t>Youssef Muller</t>
        </is>
      </c>
      <c r="K56" s="155" t="n">
        <v>43706</v>
      </c>
      <c r="L56" s="155" t="n"/>
    </row>
    <row r="57">
      <c r="A57" s="104" t="inlineStr">
        <is>
          <t>HC-103</t>
        </is>
      </c>
      <c r="B57" s="104" t="inlineStr">
        <is>
          <t>Horizon_Contrat Toulon Centre</t>
        </is>
      </c>
      <c r="C57" s="104" t="inlineStr">
        <is>
          <t>Toulon</t>
        </is>
      </c>
      <c r="D57" s="104" t="inlineStr">
        <is>
          <t>Sud-Est</t>
        </is>
      </c>
      <c r="E57" s="104" t="inlineStr">
        <is>
          <t>Centre commercial</t>
        </is>
      </c>
      <c r="F57" s="104" t="inlineStr">
        <is>
          <t>Franchise</t>
        </is>
      </c>
      <c r="G57" s="104" t="n">
        <v>242</v>
      </c>
      <c r="H57" s="104" t="n">
        <v>108</v>
      </c>
      <c r="I57" s="104" t="inlineStr">
        <is>
          <t>Non</t>
        </is>
      </c>
      <c r="J57" s="104" t="inlineStr">
        <is>
          <t>Antoine Blanc</t>
        </is>
      </c>
      <c r="K57" s="155" t="n">
        <v>44169</v>
      </c>
      <c r="L57" s="155" t="n"/>
    </row>
    <row r="58">
      <c r="A58" s="104" t="inlineStr">
        <is>
          <t>HC-107</t>
        </is>
      </c>
      <c r="B58" s="104" t="inlineStr">
        <is>
          <t>Horizon_Contrat Aix-en-Provence Centre-ville</t>
        </is>
      </c>
      <c r="C58" s="104" t="inlineStr">
        <is>
          <t>Aix-en-Provence</t>
        </is>
      </c>
      <c r="D58" s="104" t="inlineStr">
        <is>
          <t>Sud-Est</t>
        </is>
      </c>
      <c r="E58" s="104" t="inlineStr">
        <is>
          <t>Centre-ville</t>
        </is>
      </c>
      <c r="F58" s="104" t="inlineStr">
        <is>
          <t>Franchise</t>
        </is>
      </c>
      <c r="G58" s="104" t="n">
        <v>369</v>
      </c>
      <c r="H58" s="104" t="n">
        <v>131</v>
      </c>
      <c r="I58" s="104" t="inlineStr">
        <is>
          <t>Non</t>
        </is>
      </c>
      <c r="J58" s="104" t="inlineStr">
        <is>
          <t>Pierre Nguyen</t>
        </is>
      </c>
      <c r="K58" s="155" t="n">
        <v>43351</v>
      </c>
      <c r="L58" s="155" t="n"/>
    </row>
    <row r="59">
      <c r="A59" s="104" t="inlineStr">
        <is>
          <t>HC-111</t>
        </is>
      </c>
      <c r="B59" s="104" t="inlineStr">
        <is>
          <t>Horizon_Contrat Dijon Centre</t>
        </is>
      </c>
      <c r="C59" s="104" t="inlineStr">
        <is>
          <t>Dijon</t>
        </is>
      </c>
      <c r="D59" s="104" t="inlineStr">
        <is>
          <t>Sud-Est</t>
        </is>
      </c>
      <c r="E59" s="104" t="inlineStr">
        <is>
          <t>Centre commercial</t>
        </is>
      </c>
      <c r="F59" s="104" t="inlineStr">
        <is>
          <t>Succursale</t>
        </is>
      </c>
      <c r="G59" s="104" t="n">
        <v>169</v>
      </c>
      <c r="H59" s="104" t="n">
        <v>81</v>
      </c>
      <c r="I59" s="104" t="inlineStr">
        <is>
          <t>Non</t>
        </is>
      </c>
      <c r="J59" s="104" t="inlineStr">
        <is>
          <t>David Gauthier</t>
        </is>
      </c>
      <c r="K59" s="155" t="n">
        <v>44341</v>
      </c>
      <c r="L59" s="155" t="n"/>
    </row>
    <row r="60">
      <c r="A60" s="104" t="inlineStr">
        <is>
          <t>HC-115</t>
        </is>
      </c>
      <c r="B60" s="104" t="inlineStr">
        <is>
          <t>Horizon_Contrat Annecy Centre</t>
        </is>
      </c>
      <c r="C60" s="104" t="inlineStr">
        <is>
          <t>Annecy</t>
        </is>
      </c>
      <c r="D60" s="104" t="inlineStr">
        <is>
          <t>Sud-Est</t>
        </is>
      </c>
      <c r="E60" s="104" t="inlineStr">
        <is>
          <t>Centre commercial</t>
        </is>
      </c>
      <c r="F60" s="104" t="inlineStr">
        <is>
          <t>Franchise</t>
        </is>
      </c>
      <c r="G60" s="104" t="n">
        <v>136</v>
      </c>
      <c r="H60" s="104" t="n">
        <v>72</v>
      </c>
      <c r="I60" s="104" t="inlineStr">
        <is>
          <t>Non</t>
        </is>
      </c>
      <c r="J60" s="104" t="inlineStr">
        <is>
          <t>Olivier Renaud</t>
        </is>
      </c>
      <c r="K60" s="155" t="n">
        <v>43112</v>
      </c>
      <c r="L60" s="155" t="n"/>
    </row>
    <row r="61">
      <c r="A61" s="104" t="inlineStr">
        <is>
          <t>HC-119</t>
        </is>
      </c>
      <c r="B61" s="104" t="inlineStr">
        <is>
          <t>Horizon_Contrat Avignon Centre</t>
        </is>
      </c>
      <c r="C61" s="104" t="inlineStr">
        <is>
          <t>Avignon</t>
        </is>
      </c>
      <c r="D61" s="104" t="inlineStr">
        <is>
          <t>Sud-Est</t>
        </is>
      </c>
      <c r="E61" s="104" t="inlineStr">
        <is>
          <t>Centre commercial</t>
        </is>
      </c>
      <c r="F61" s="104" t="inlineStr">
        <is>
          <t>Franchise</t>
        </is>
      </c>
      <c r="G61" s="104" t="n">
        <v>285</v>
      </c>
      <c r="H61" s="104" t="n">
        <v>134</v>
      </c>
      <c r="I61" s="104" t="inlineStr">
        <is>
          <t>Non</t>
        </is>
      </c>
      <c r="J61" s="104" t="inlineStr">
        <is>
          <t>Guillaume Da Silva</t>
        </is>
      </c>
      <c r="K61" s="155" t="n">
        <v>43264</v>
      </c>
      <c r="L61" s="155" t="n"/>
    </row>
    <row r="62">
      <c r="A62" s="104" t="inlineStr">
        <is>
          <t>HC-004</t>
        </is>
      </c>
      <c r="B62" s="104" t="inlineStr">
        <is>
          <t>Horizon_Contrat Toulouse Gare</t>
        </is>
      </c>
      <c r="C62" s="104" t="inlineStr">
        <is>
          <t>Toulouse</t>
        </is>
      </c>
      <c r="D62" s="104" t="inlineStr">
        <is>
          <t>Sud-Ouest</t>
        </is>
      </c>
      <c r="E62" s="104" t="inlineStr">
        <is>
          <t>Gare / Aéroport</t>
        </is>
      </c>
      <c r="F62" s="104" t="inlineStr">
        <is>
          <t>Franchise</t>
        </is>
      </c>
      <c r="G62" s="104" t="n">
        <v>275</v>
      </c>
      <c r="H62" s="104" t="n">
        <v>107</v>
      </c>
      <c r="I62" s="104" t="inlineStr">
        <is>
          <t>Oui</t>
        </is>
      </c>
      <c r="J62" s="104" t="inlineStr">
        <is>
          <t>Nadia Robin</t>
        </is>
      </c>
      <c r="K62" s="155" t="n">
        <v>44602</v>
      </c>
      <c r="L62" s="155" t="n"/>
    </row>
    <row r="63">
      <c r="A63" s="104" t="inlineStr">
        <is>
          <t>HC-008</t>
        </is>
      </c>
      <c r="B63" s="104" t="inlineStr">
        <is>
          <t>Horizon_Contrat Bordeaux Gare</t>
        </is>
      </c>
      <c r="C63" s="104" t="inlineStr">
        <is>
          <t>Bordeaux</t>
        </is>
      </c>
      <c r="D63" s="104" t="inlineStr">
        <is>
          <t>Sud-Ouest</t>
        </is>
      </c>
      <c r="E63" s="104" t="inlineStr">
        <is>
          <t>Gare / Aéroport</t>
        </is>
      </c>
      <c r="F63" s="104" t="inlineStr">
        <is>
          <t>Franchise</t>
        </is>
      </c>
      <c r="G63" s="104" t="n">
        <v>153</v>
      </c>
      <c r="H63" s="104" t="n">
        <v>55</v>
      </c>
      <c r="I63" s="104" t="inlineStr">
        <is>
          <t>Non</t>
        </is>
      </c>
      <c r="J63" s="104" t="inlineStr">
        <is>
          <t>Léa Marchand</t>
        </is>
      </c>
      <c r="K63" s="155" t="n">
        <v>43122</v>
      </c>
      <c r="L63" s="155" t="n"/>
    </row>
    <row r="64">
      <c r="A64" s="104" t="inlineStr">
        <is>
          <t>HC-012</t>
        </is>
      </c>
      <c r="B64" s="104" t="inlineStr">
        <is>
          <t>Horizon_Contrat Montpellier Périphérie</t>
        </is>
      </c>
      <c r="C64" s="104" t="inlineStr">
        <is>
          <t>Montpellier</t>
        </is>
      </c>
      <c r="D64" s="104" t="inlineStr">
        <is>
          <t>Sud-Ouest</t>
        </is>
      </c>
      <c r="E64" s="104" t="inlineStr">
        <is>
          <t>Périphérie</t>
        </is>
      </c>
      <c r="F64" s="104" t="inlineStr">
        <is>
          <t>Franchise</t>
        </is>
      </c>
      <c r="G64" s="104" t="n">
        <v>231</v>
      </c>
      <c r="H64" s="104" t="n">
        <v>96</v>
      </c>
      <c r="I64" s="104" t="inlineStr">
        <is>
          <t>Oui</t>
        </is>
      </c>
      <c r="J64" s="104" t="inlineStr">
        <is>
          <t>Fatou Colin</t>
        </is>
      </c>
      <c r="K64" s="155" t="n">
        <v>43695</v>
      </c>
      <c r="L64" s="155" t="n"/>
    </row>
    <row r="65">
      <c r="A65" s="104" t="inlineStr">
        <is>
          <t>HC-016</t>
        </is>
      </c>
      <c r="B65" s="104" t="inlineStr">
        <is>
          <t>Horizon_Contrat Nîmes Centre-ville</t>
        </is>
      </c>
      <c r="C65" s="104" t="inlineStr">
        <is>
          <t>Nîmes</t>
        </is>
      </c>
      <c r="D65" s="104" t="inlineStr">
        <is>
          <t>Sud-Ouest</t>
        </is>
      </c>
      <c r="E65" s="104" t="inlineStr">
        <is>
          <t>Centre-ville</t>
        </is>
      </c>
      <c r="F65" s="104" t="inlineStr">
        <is>
          <t>Succursale</t>
        </is>
      </c>
      <c r="G65" s="104" t="n">
        <v>244</v>
      </c>
      <c r="H65" s="104" t="n">
        <v>105</v>
      </c>
      <c r="I65" s="104" t="inlineStr">
        <is>
          <t>Non</t>
        </is>
      </c>
      <c r="J65" s="104" t="inlineStr">
        <is>
          <t>Sabrina Perrin</t>
        </is>
      </c>
      <c r="K65" s="155" t="n">
        <v>43358</v>
      </c>
      <c r="L65" s="155" t="n"/>
    </row>
    <row r="66">
      <c r="A66" s="104" t="inlineStr">
        <is>
          <t>HC-020</t>
        </is>
      </c>
      <c r="B66" s="104" t="inlineStr">
        <is>
          <t>Horizon_Contrat Perpignan Centre-ville</t>
        </is>
      </c>
      <c r="C66" s="104" t="inlineStr">
        <is>
          <t>Perpignan</t>
        </is>
      </c>
      <c r="D66" s="104" t="inlineStr">
        <is>
          <t>Sud-Ouest</t>
        </is>
      </c>
      <c r="E66" s="104" t="inlineStr">
        <is>
          <t>Centre-ville</t>
        </is>
      </c>
      <c r="F66" s="104" t="inlineStr">
        <is>
          <t>Franchise</t>
        </is>
      </c>
      <c r="G66" s="104" t="n">
        <v>267</v>
      </c>
      <c r="H66" s="104" t="n">
        <v>119</v>
      </c>
      <c r="I66" s="104" t="inlineStr">
        <is>
          <t>Non</t>
        </is>
      </c>
      <c r="J66" s="104" t="inlineStr">
        <is>
          <t>Inès Baptiste</t>
        </is>
      </c>
      <c r="K66" s="155" t="n">
        <v>42553</v>
      </c>
      <c r="L66" s="155" t="n"/>
    </row>
    <row r="67">
      <c r="A67" s="104" t="inlineStr">
        <is>
          <t>HC-024</t>
        </is>
      </c>
      <c r="B67" s="104" t="inlineStr">
        <is>
          <t>Horizon_Contrat Pau Gare</t>
        </is>
      </c>
      <c r="C67" s="104" t="inlineStr">
        <is>
          <t>Pau</t>
        </is>
      </c>
      <c r="D67" s="104" t="inlineStr">
        <is>
          <t>Sud-Ouest</t>
        </is>
      </c>
      <c r="E67" s="104" t="inlineStr">
        <is>
          <t>Gare / Aéroport</t>
        </is>
      </c>
      <c r="F67" s="104" t="inlineStr">
        <is>
          <t>Franchise</t>
        </is>
      </c>
      <c r="G67" s="104" t="n">
        <v>119</v>
      </c>
      <c r="H67" s="104" t="n">
        <v>56</v>
      </c>
      <c r="I67" s="104" t="inlineStr">
        <is>
          <t>Non</t>
        </is>
      </c>
      <c r="J67" s="104" t="inlineStr">
        <is>
          <t>Céline Mercier</t>
        </is>
      </c>
      <c r="K67" s="155" t="n">
        <v>42853</v>
      </c>
      <c r="L67" s="155" t="n"/>
    </row>
    <row r="68">
      <c r="A68" s="104" t="inlineStr">
        <is>
          <t>HC-028</t>
        </is>
      </c>
      <c r="B68" s="104" t="inlineStr">
        <is>
          <t>Horizon_Contrat Limoges Centre</t>
        </is>
      </c>
      <c r="C68" s="104" t="inlineStr">
        <is>
          <t>Limoges</t>
        </is>
      </c>
      <c r="D68" s="104" t="inlineStr">
        <is>
          <t>Sud-Ouest</t>
        </is>
      </c>
      <c r="E68" s="104" t="inlineStr">
        <is>
          <t>Centre commercial</t>
        </is>
      </c>
      <c r="F68" s="104" t="inlineStr">
        <is>
          <t>Franchise</t>
        </is>
      </c>
      <c r="G68" s="104" t="n">
        <v>234</v>
      </c>
      <c r="H68" s="104" t="n">
        <v>103</v>
      </c>
      <c r="I68" s="104" t="inlineStr">
        <is>
          <t>Non</t>
        </is>
      </c>
      <c r="J68" s="104" t="inlineStr">
        <is>
          <t>Sonia Lambert</t>
        </is>
      </c>
      <c r="K68" s="155" t="n">
        <v>42523</v>
      </c>
      <c r="L68" s="155" t="n"/>
    </row>
    <row r="69">
      <c r="A69" s="104" t="inlineStr">
        <is>
          <t>HC-032</t>
        </is>
      </c>
      <c r="B69" s="104" t="inlineStr">
        <is>
          <t>Horizon_Contrat Bayonne Centre</t>
        </is>
      </c>
      <c r="C69" s="104" t="inlineStr">
        <is>
          <t>Bayonne</t>
        </is>
      </c>
      <c r="D69" s="104" t="inlineStr">
        <is>
          <t>Sud-Ouest</t>
        </is>
      </c>
      <c r="E69" s="104" t="inlineStr">
        <is>
          <t>Centre commercial</t>
        </is>
      </c>
      <c r="F69" s="104" t="inlineStr">
        <is>
          <t>Franchise</t>
        </is>
      </c>
      <c r="G69" s="104" t="n">
        <v>238</v>
      </c>
      <c r="H69" s="104" t="n">
        <v>94</v>
      </c>
      <c r="I69" s="104" t="inlineStr">
        <is>
          <t>Non</t>
        </is>
      </c>
      <c r="J69" s="104" t="inlineStr">
        <is>
          <t>Karim Dupuis</t>
        </is>
      </c>
      <c r="K69" s="155" t="n">
        <v>43875</v>
      </c>
      <c r="L69" s="155" t="n"/>
    </row>
    <row r="70">
      <c r="A70" s="104" t="inlineStr">
        <is>
          <t>HC-036</t>
        </is>
      </c>
      <c r="B70" s="104" t="inlineStr">
        <is>
          <t>Horizon_Contrat La Rochelle Centre</t>
        </is>
      </c>
      <c r="C70" s="104" t="inlineStr">
        <is>
          <t>La Rochelle</t>
        </is>
      </c>
      <c r="D70" s="104" t="inlineStr">
        <is>
          <t>Sud-Ouest</t>
        </is>
      </c>
      <c r="E70" s="104" t="inlineStr">
        <is>
          <t>Centre commercial</t>
        </is>
      </c>
      <c r="F70" s="104" t="inlineStr">
        <is>
          <t>Succursale</t>
        </is>
      </c>
      <c r="G70" s="104" t="n">
        <v>361</v>
      </c>
      <c r="H70" s="104" t="n">
        <v>176</v>
      </c>
      <c r="I70" s="104" t="inlineStr">
        <is>
          <t>Oui</t>
        </is>
      </c>
      <c r="J70" s="104" t="inlineStr">
        <is>
          <t>Aïcha Girard</t>
        </is>
      </c>
      <c r="K70" s="155" t="n">
        <v>43581</v>
      </c>
      <c r="L70" s="155" t="n"/>
    </row>
    <row r="71">
      <c r="A71" s="104" t="inlineStr">
        <is>
          <t>HC-040</t>
        </is>
      </c>
      <c r="B71" s="104" t="inlineStr">
        <is>
          <t>Horizon_Contrat Agen Centre-ville</t>
        </is>
      </c>
      <c r="C71" s="104" t="inlineStr">
        <is>
          <t>Agen</t>
        </is>
      </c>
      <c r="D71" s="104" t="inlineStr">
        <is>
          <t>Sud-Ouest</t>
        </is>
      </c>
      <c r="E71" s="104" t="inlineStr">
        <is>
          <t>Centre-ville</t>
        </is>
      </c>
      <c r="F71" s="104" t="inlineStr">
        <is>
          <t>Franchise</t>
        </is>
      </c>
      <c r="G71" s="104" t="n">
        <v>271</v>
      </c>
      <c r="H71" s="104" t="n">
        <v>104</v>
      </c>
      <c r="I71" s="104" t="inlineStr">
        <is>
          <t>Non</t>
        </is>
      </c>
      <c r="J71" s="104" t="inlineStr">
        <is>
          <t>Claire Benali</t>
        </is>
      </c>
      <c r="K71" s="155" t="n">
        <v>44953</v>
      </c>
      <c r="L71" s="155" t="n"/>
    </row>
    <row r="72">
      <c r="A72" s="104" t="inlineStr">
        <is>
          <t>HC-044</t>
        </is>
      </c>
      <c r="B72" s="104" t="inlineStr">
        <is>
          <t>Horizon_Contrat Toulouse Centre-ville</t>
        </is>
      </c>
      <c r="C72" s="104" t="inlineStr">
        <is>
          <t>Toulouse</t>
        </is>
      </c>
      <c r="D72" s="104" t="inlineStr">
        <is>
          <t>Sud-Ouest</t>
        </is>
      </c>
      <c r="E72" s="104" t="inlineStr">
        <is>
          <t>Centre-ville</t>
        </is>
      </c>
      <c r="F72" s="104" t="inlineStr">
        <is>
          <t>Franchise</t>
        </is>
      </c>
      <c r="G72" s="104" t="n">
        <v>291</v>
      </c>
      <c r="H72" s="104" t="n">
        <v>104</v>
      </c>
      <c r="I72" s="104" t="inlineStr">
        <is>
          <t>Non</t>
        </is>
      </c>
      <c r="J72" s="104" t="inlineStr">
        <is>
          <t>Émilie Moreau</t>
        </is>
      </c>
      <c r="K72" s="155" t="n">
        <v>43526</v>
      </c>
      <c r="L72" s="155" t="n"/>
    </row>
    <row r="73">
      <c r="A73" s="104" t="inlineStr">
        <is>
          <t>HC-048</t>
        </is>
      </c>
      <c r="B73" s="104" t="inlineStr">
        <is>
          <t>Horizon_Contrat Bordeaux Gare</t>
        </is>
      </c>
      <c r="C73" s="104" t="inlineStr">
        <is>
          <t>Bordeaux</t>
        </is>
      </c>
      <c r="D73" s="104" t="inlineStr">
        <is>
          <t>Sud-Ouest</t>
        </is>
      </c>
      <c r="E73" s="104" t="inlineStr">
        <is>
          <t>Gare / Aéroport</t>
        </is>
      </c>
      <c r="F73" s="104" t="inlineStr">
        <is>
          <t>Franchise</t>
        </is>
      </c>
      <c r="G73" s="104" t="n">
        <v>249</v>
      </c>
      <c r="H73" s="104" t="n">
        <v>130</v>
      </c>
      <c r="I73" s="104" t="inlineStr">
        <is>
          <t>Non</t>
        </is>
      </c>
      <c r="J73" s="104" t="inlineStr">
        <is>
          <t>Amélie Aubert</t>
        </is>
      </c>
      <c r="K73" s="155" t="n">
        <v>44773</v>
      </c>
      <c r="L73" s="155" t="n"/>
    </row>
    <row r="74">
      <c r="A74" s="104" t="inlineStr">
        <is>
          <t>HC-052</t>
        </is>
      </c>
      <c r="B74" s="104" t="inlineStr">
        <is>
          <t>Horizon_Contrat Montpellier Gare</t>
        </is>
      </c>
      <c r="C74" s="104" t="inlineStr">
        <is>
          <t>Montpellier</t>
        </is>
      </c>
      <c r="D74" s="104" t="inlineStr">
        <is>
          <t>Sud-Ouest</t>
        </is>
      </c>
      <c r="E74" s="104" t="inlineStr">
        <is>
          <t>Gare / Aéroport</t>
        </is>
      </c>
      <c r="F74" s="104" t="inlineStr">
        <is>
          <t>Franchise</t>
        </is>
      </c>
      <c r="G74" s="104" t="n">
        <v>309</v>
      </c>
      <c r="H74" s="104" t="n">
        <v>130</v>
      </c>
      <c r="I74" s="104" t="inlineStr">
        <is>
          <t>Non</t>
        </is>
      </c>
      <c r="J74" s="104" t="inlineStr">
        <is>
          <t>Camille Leroy</t>
        </is>
      </c>
      <c r="K74" s="155" t="n">
        <v>42915</v>
      </c>
      <c r="L74" s="155" t="n"/>
    </row>
    <row r="75">
      <c r="A75" s="104" t="inlineStr">
        <is>
          <t>HC-056</t>
        </is>
      </c>
      <c r="B75" s="104" t="inlineStr">
        <is>
          <t>Horizon_Contrat Nîmes Gare</t>
        </is>
      </c>
      <c r="C75" s="104" t="inlineStr">
        <is>
          <t>Nîmes</t>
        </is>
      </c>
      <c r="D75" s="104" t="inlineStr">
        <is>
          <t>Sud-Ouest</t>
        </is>
      </c>
      <c r="E75" s="104" t="inlineStr">
        <is>
          <t>Gare / Aéroport</t>
        </is>
      </c>
      <c r="F75" s="104" t="inlineStr">
        <is>
          <t>Succursale</t>
        </is>
      </c>
      <c r="G75" s="104" t="n">
        <v>232</v>
      </c>
      <c r="H75" s="104" t="n">
        <v>87</v>
      </c>
      <c r="I75" s="104" t="inlineStr">
        <is>
          <t>Oui</t>
        </is>
      </c>
      <c r="J75" s="104" t="inlineStr">
        <is>
          <t>Laura Guérin</t>
        </is>
      </c>
      <c r="K75" s="155" t="n">
        <v>42666</v>
      </c>
      <c r="L75" s="155" t="n"/>
    </row>
    <row r="76">
      <c r="A76" s="104" t="inlineStr">
        <is>
          <t>HC-060</t>
        </is>
      </c>
      <c r="B76" s="104" t="inlineStr">
        <is>
          <t>Horizon_Contrat Perpignan Centre</t>
        </is>
      </c>
      <c r="C76" s="104" t="inlineStr">
        <is>
          <t>Perpignan</t>
        </is>
      </c>
      <c r="D76" s="104" t="inlineStr">
        <is>
          <t>Sud-Ouest</t>
        </is>
      </c>
      <c r="E76" s="104" t="inlineStr">
        <is>
          <t>Centre commercial</t>
        </is>
      </c>
      <c r="F76" s="104" t="inlineStr">
        <is>
          <t>Franchise</t>
        </is>
      </c>
      <c r="G76" s="104" t="n">
        <v>302</v>
      </c>
      <c r="H76" s="104" t="n">
        <v>116</v>
      </c>
      <c r="I76" s="104" t="inlineStr">
        <is>
          <t>Non</t>
        </is>
      </c>
      <c r="J76" s="104" t="inlineStr">
        <is>
          <t>Manon Faure</t>
        </is>
      </c>
      <c r="K76" s="155" t="n">
        <v>44377</v>
      </c>
      <c r="L76" s="155" t="n"/>
    </row>
    <row r="77">
      <c r="A77" s="104" t="inlineStr">
        <is>
          <t>HC-064</t>
        </is>
      </c>
      <c r="B77" s="104" t="inlineStr">
        <is>
          <t>Horizon_Contrat Pau Centre-ville</t>
        </is>
      </c>
      <c r="C77" s="104" t="inlineStr">
        <is>
          <t>Pau</t>
        </is>
      </c>
      <c r="D77" s="104" t="inlineStr">
        <is>
          <t>Sud-Ouest</t>
        </is>
      </c>
      <c r="E77" s="104" t="inlineStr">
        <is>
          <t>Centre-ville</t>
        </is>
      </c>
      <c r="F77" s="104" t="inlineStr">
        <is>
          <t>Franchise</t>
        </is>
      </c>
      <c r="G77" s="104" t="n">
        <v>181</v>
      </c>
      <c r="H77" s="104" t="n">
        <v>83</v>
      </c>
      <c r="I77" s="104" t="inlineStr">
        <is>
          <t>Non</t>
        </is>
      </c>
      <c r="J77" s="104" t="inlineStr">
        <is>
          <t>Nadia Robin</t>
        </is>
      </c>
      <c r="K77" s="155" t="n">
        <v>43495</v>
      </c>
      <c r="L77" s="155" t="n"/>
    </row>
    <row r="78">
      <c r="A78" s="104" t="inlineStr">
        <is>
          <t>HC-068</t>
        </is>
      </c>
      <c r="B78" s="104" t="inlineStr">
        <is>
          <t>Horizon_Contrat Limoges Centre-ville</t>
        </is>
      </c>
      <c r="C78" s="104" t="inlineStr">
        <is>
          <t>Limoges</t>
        </is>
      </c>
      <c r="D78" s="104" t="inlineStr">
        <is>
          <t>Sud-Ouest</t>
        </is>
      </c>
      <c r="E78" s="104" t="inlineStr">
        <is>
          <t>Centre-ville</t>
        </is>
      </c>
      <c r="F78" s="104" t="inlineStr">
        <is>
          <t>Franchise</t>
        </is>
      </c>
      <c r="G78" s="104" t="n">
        <v>134</v>
      </c>
      <c r="H78" s="104" t="n">
        <v>61</v>
      </c>
      <c r="I78" s="104" t="inlineStr">
        <is>
          <t>Non</t>
        </is>
      </c>
      <c r="J78" s="104" t="inlineStr">
        <is>
          <t>Léa Marchand</t>
        </is>
      </c>
      <c r="K78" s="155" t="n">
        <v>42719</v>
      </c>
      <c r="L78" s="155" t="n"/>
    </row>
    <row r="79">
      <c r="A79" s="104" t="inlineStr">
        <is>
          <t>HC-072</t>
        </is>
      </c>
      <c r="B79" s="104" t="inlineStr">
        <is>
          <t>Horizon_Contrat Bayonne Périphérie</t>
        </is>
      </c>
      <c r="C79" s="104" t="inlineStr">
        <is>
          <t>Bayonne</t>
        </is>
      </c>
      <c r="D79" s="104" t="inlineStr">
        <is>
          <t>Sud-Ouest</t>
        </is>
      </c>
      <c r="E79" s="104" t="inlineStr">
        <is>
          <t>Périphérie</t>
        </is>
      </c>
      <c r="F79" s="104" t="inlineStr">
        <is>
          <t>Franchise</t>
        </is>
      </c>
      <c r="G79" s="104" t="n">
        <v>353</v>
      </c>
      <c r="H79" s="104" t="n">
        <v>187</v>
      </c>
      <c r="I79" s="104" t="inlineStr">
        <is>
          <t>Oui</t>
        </is>
      </c>
      <c r="J79" s="104" t="inlineStr">
        <is>
          <t>Fatou Colin</t>
        </is>
      </c>
      <c r="K79" s="155" t="n">
        <v>43479</v>
      </c>
      <c r="L79" s="155" t="n"/>
    </row>
    <row r="80">
      <c r="A80" s="104" t="inlineStr">
        <is>
          <t>HC-076</t>
        </is>
      </c>
      <c r="B80" s="104" t="inlineStr">
        <is>
          <t>Horizon_Contrat La Rochelle Centre-ville</t>
        </is>
      </c>
      <c r="C80" s="104" t="inlineStr">
        <is>
          <t>La Rochelle</t>
        </is>
      </c>
      <c r="D80" s="104" t="inlineStr">
        <is>
          <t>Sud-Ouest</t>
        </is>
      </c>
      <c r="E80" s="104" t="inlineStr">
        <is>
          <t>Centre-ville</t>
        </is>
      </c>
      <c r="F80" s="104" t="inlineStr">
        <is>
          <t>Succursale</t>
        </is>
      </c>
      <c r="G80" s="104" t="n">
        <v>296</v>
      </c>
      <c r="H80" s="104" t="n">
        <v>136</v>
      </c>
      <c r="I80" s="104" t="inlineStr">
        <is>
          <t>Oui</t>
        </is>
      </c>
      <c r="J80" s="104" t="inlineStr">
        <is>
          <t>Sabrina Perrin</t>
        </is>
      </c>
      <c r="K80" s="155" t="n">
        <v>42940</v>
      </c>
      <c r="L80" s="155" t="n"/>
    </row>
    <row r="81">
      <c r="A81" s="104" t="inlineStr">
        <is>
          <t>HC-080</t>
        </is>
      </c>
      <c r="B81" s="104" t="inlineStr">
        <is>
          <t>Horizon_Contrat Agen Centre</t>
        </is>
      </c>
      <c r="C81" s="104" t="inlineStr">
        <is>
          <t>Agen</t>
        </is>
      </c>
      <c r="D81" s="104" t="inlineStr">
        <is>
          <t>Sud-Ouest</t>
        </is>
      </c>
      <c r="E81" s="104" t="inlineStr">
        <is>
          <t>Centre commercial</t>
        </is>
      </c>
      <c r="F81" s="104" t="inlineStr">
        <is>
          <t>Franchise</t>
        </is>
      </c>
      <c r="G81" s="104" t="n">
        <v>354</v>
      </c>
      <c r="H81" s="104" t="n">
        <v>175</v>
      </c>
      <c r="I81" s="104" t="inlineStr">
        <is>
          <t>Non</t>
        </is>
      </c>
      <c r="J81" s="104" t="inlineStr">
        <is>
          <t>Inès Baptiste</t>
        </is>
      </c>
      <c r="K81" s="155" t="n">
        <v>45019</v>
      </c>
      <c r="L81" s="155" t="n"/>
    </row>
    <row r="82">
      <c r="A82" s="104" t="inlineStr">
        <is>
          <t>HC-084</t>
        </is>
      </c>
      <c r="B82" s="104" t="inlineStr">
        <is>
          <t>Horizon_Contrat Toulouse Centre-ville</t>
        </is>
      </c>
      <c r="C82" s="104" t="inlineStr">
        <is>
          <t>Toulouse</t>
        </is>
      </c>
      <c r="D82" s="104" t="inlineStr">
        <is>
          <t>Sud-Ouest</t>
        </is>
      </c>
      <c r="E82" s="104" t="inlineStr">
        <is>
          <t>Centre-ville</t>
        </is>
      </c>
      <c r="F82" s="104" t="inlineStr">
        <is>
          <t>Franchise</t>
        </is>
      </c>
      <c r="G82" s="104" t="n">
        <v>335</v>
      </c>
      <c r="H82" s="104" t="n">
        <v>155</v>
      </c>
      <c r="I82" s="104" t="inlineStr">
        <is>
          <t>Oui</t>
        </is>
      </c>
      <c r="J82" s="104" t="inlineStr">
        <is>
          <t>Céline Mercier</t>
        </is>
      </c>
      <c r="K82" s="155" t="n">
        <v>43896</v>
      </c>
      <c r="L82" s="155" t="n"/>
    </row>
    <row r="83">
      <c r="A83" s="104" t="inlineStr">
        <is>
          <t>HC-088</t>
        </is>
      </c>
      <c r="B83" s="104" t="inlineStr">
        <is>
          <t>Horizon_Contrat Bordeaux Gare</t>
        </is>
      </c>
      <c r="C83" s="104" t="inlineStr">
        <is>
          <t>Bordeaux</t>
        </is>
      </c>
      <c r="D83" s="104" t="inlineStr">
        <is>
          <t>Sud-Ouest</t>
        </is>
      </c>
      <c r="E83" s="104" t="inlineStr">
        <is>
          <t>Gare / Aéroport</t>
        </is>
      </c>
      <c r="F83" s="104" t="inlineStr">
        <is>
          <t>Franchise</t>
        </is>
      </c>
      <c r="G83" s="104" t="n">
        <v>181</v>
      </c>
      <c r="H83" s="104" t="n">
        <v>95</v>
      </c>
      <c r="I83" s="104" t="inlineStr">
        <is>
          <t>Non</t>
        </is>
      </c>
      <c r="J83" s="104" t="inlineStr">
        <is>
          <t>Sonia Lambert</t>
        </is>
      </c>
      <c r="K83" s="155" t="n">
        <v>43275</v>
      </c>
      <c r="L83" s="155" t="n"/>
    </row>
    <row r="84">
      <c r="A84" s="104" t="inlineStr">
        <is>
          <t>HC-092</t>
        </is>
      </c>
      <c r="B84" s="104" t="inlineStr">
        <is>
          <t>Horizon_Contrat Montpellier Centre-ville</t>
        </is>
      </c>
      <c r="C84" s="104" t="inlineStr">
        <is>
          <t>Montpellier</t>
        </is>
      </c>
      <c r="D84" s="104" t="inlineStr">
        <is>
          <t>Sud-Ouest</t>
        </is>
      </c>
      <c r="E84" s="104" t="inlineStr">
        <is>
          <t>Centre-ville</t>
        </is>
      </c>
      <c r="F84" s="104" t="inlineStr">
        <is>
          <t>Franchise</t>
        </is>
      </c>
      <c r="G84" s="104" t="n">
        <v>255</v>
      </c>
      <c r="H84" s="104" t="n">
        <v>134</v>
      </c>
      <c r="I84" s="104" t="inlineStr">
        <is>
          <t>Oui</t>
        </is>
      </c>
      <c r="J84" s="104" t="inlineStr">
        <is>
          <t>Karim Dupuis</t>
        </is>
      </c>
      <c r="K84" s="155" t="n">
        <v>44885</v>
      </c>
      <c r="L84" s="155" t="n"/>
    </row>
    <row r="85">
      <c r="A85" s="104" t="inlineStr">
        <is>
          <t>HC-096</t>
        </is>
      </c>
      <c r="B85" s="104" t="inlineStr">
        <is>
          <t>Horizon_Contrat Nîmes Périphérie</t>
        </is>
      </c>
      <c r="C85" s="104" t="inlineStr">
        <is>
          <t>Nîmes</t>
        </is>
      </c>
      <c r="D85" s="104" t="inlineStr">
        <is>
          <t>Sud-Ouest</t>
        </is>
      </c>
      <c r="E85" s="104" t="inlineStr">
        <is>
          <t>Périphérie</t>
        </is>
      </c>
      <c r="F85" s="104" t="inlineStr">
        <is>
          <t>Succursale</t>
        </is>
      </c>
      <c r="G85" s="104" t="n">
        <v>225</v>
      </c>
      <c r="H85" s="104" t="n">
        <v>90</v>
      </c>
      <c r="I85" s="104" t="inlineStr">
        <is>
          <t>Oui</t>
        </is>
      </c>
      <c r="J85" s="104" t="inlineStr">
        <is>
          <t>Aïcha Girard</t>
        </is>
      </c>
      <c r="K85" s="155" t="n">
        <v>44814</v>
      </c>
      <c r="L85" s="155" t="n"/>
    </row>
    <row r="86">
      <c r="A86" s="104" t="inlineStr">
        <is>
          <t>HC-100</t>
        </is>
      </c>
      <c r="B86" s="104" t="inlineStr">
        <is>
          <t>Horizon_Contrat Perpignan Centre-ville</t>
        </is>
      </c>
      <c r="C86" s="104" t="inlineStr">
        <is>
          <t>Perpignan</t>
        </is>
      </c>
      <c r="D86" s="104" t="inlineStr">
        <is>
          <t>Sud-Ouest</t>
        </is>
      </c>
      <c r="E86" s="104" t="inlineStr">
        <is>
          <t>Centre-ville</t>
        </is>
      </c>
      <c r="F86" s="104" t="inlineStr">
        <is>
          <t>Franchise</t>
        </is>
      </c>
      <c r="G86" s="104" t="n">
        <v>227</v>
      </c>
      <c r="H86" s="104" t="n">
        <v>86</v>
      </c>
      <c r="I86" s="104" t="inlineStr">
        <is>
          <t>Non</t>
        </is>
      </c>
      <c r="J86" s="104" t="inlineStr">
        <is>
          <t>Claire Benali</t>
        </is>
      </c>
      <c r="K86" s="155" t="n">
        <v>45218</v>
      </c>
      <c r="L86" s="155" t="n"/>
    </row>
    <row r="87">
      <c r="A87" s="104" t="inlineStr">
        <is>
          <t>HC-104</t>
        </is>
      </c>
      <c r="B87" s="104" t="inlineStr">
        <is>
          <t>Horizon_Contrat Pau Centre-ville</t>
        </is>
      </c>
      <c r="C87" s="104" t="inlineStr">
        <is>
          <t>Pau</t>
        </is>
      </c>
      <c r="D87" s="104" t="inlineStr">
        <is>
          <t>Sud-Ouest</t>
        </is>
      </c>
      <c r="E87" s="104" t="inlineStr">
        <is>
          <t>Centre-ville</t>
        </is>
      </c>
      <c r="F87" s="104" t="inlineStr">
        <is>
          <t>Franchise</t>
        </is>
      </c>
      <c r="G87" s="104" t="n">
        <v>181</v>
      </c>
      <c r="H87" s="104" t="n">
        <v>97</v>
      </c>
      <c r="I87" s="104" t="inlineStr">
        <is>
          <t>Non</t>
        </is>
      </c>
      <c r="J87" s="104" t="inlineStr">
        <is>
          <t>Émilie Moreau</t>
        </is>
      </c>
      <c r="K87" s="155" t="n">
        <v>44567</v>
      </c>
      <c r="L87" s="155" t="n"/>
    </row>
    <row r="88">
      <c r="A88" s="104" t="inlineStr">
        <is>
          <t>HC-108</t>
        </is>
      </c>
      <c r="B88" s="104" t="inlineStr">
        <is>
          <t>Horizon_Contrat Limoges Centre</t>
        </is>
      </c>
      <c r="C88" s="104" t="inlineStr">
        <is>
          <t>Limoges</t>
        </is>
      </c>
      <c r="D88" s="104" t="inlineStr">
        <is>
          <t>Sud-Ouest</t>
        </is>
      </c>
      <c r="E88" s="104" t="inlineStr">
        <is>
          <t>Centre commercial</t>
        </is>
      </c>
      <c r="F88" s="104" t="inlineStr">
        <is>
          <t>Franchise</t>
        </is>
      </c>
      <c r="G88" s="104" t="n">
        <v>369</v>
      </c>
      <c r="H88" s="104" t="n">
        <v>176</v>
      </c>
      <c r="I88" s="104" t="inlineStr">
        <is>
          <t>Non</t>
        </is>
      </c>
      <c r="J88" s="104" t="inlineStr">
        <is>
          <t>Amélie Aubert</t>
        </is>
      </c>
      <c r="K88" s="155" t="n">
        <v>44666</v>
      </c>
      <c r="L88" s="155" t="n"/>
    </row>
    <row r="89">
      <c r="A89" s="104" t="inlineStr">
        <is>
          <t>HC-112</t>
        </is>
      </c>
      <c r="B89" s="104" t="inlineStr">
        <is>
          <t>Horizon_Contrat Bayonne Périphérie</t>
        </is>
      </c>
      <c r="C89" s="104" t="inlineStr">
        <is>
          <t>Bayonne</t>
        </is>
      </c>
      <c r="D89" s="104" t="inlineStr">
        <is>
          <t>Sud-Ouest</t>
        </is>
      </c>
      <c r="E89" s="104" t="inlineStr">
        <is>
          <t>Périphérie</t>
        </is>
      </c>
      <c r="F89" s="104" t="inlineStr">
        <is>
          <t>Franchise</t>
        </is>
      </c>
      <c r="G89" s="104" t="n">
        <v>317</v>
      </c>
      <c r="H89" s="104" t="n">
        <v>151</v>
      </c>
      <c r="I89" s="104" t="inlineStr">
        <is>
          <t>Oui</t>
        </is>
      </c>
      <c r="J89" s="104" t="inlineStr">
        <is>
          <t>Camille Leroy</t>
        </is>
      </c>
      <c r="K89" s="155" t="n">
        <v>46069</v>
      </c>
      <c r="L89" s="155" t="n"/>
    </row>
    <row r="90">
      <c r="A90" s="104" t="inlineStr">
        <is>
          <t>HC-116</t>
        </is>
      </c>
      <c r="B90" s="104" t="inlineStr">
        <is>
          <t>Horizon_Contrat La Rochelle Gare</t>
        </is>
      </c>
      <c r="C90" s="104" t="inlineStr">
        <is>
          <t>La Rochelle</t>
        </is>
      </c>
      <c r="D90" s="104" t="inlineStr">
        <is>
          <t>Sud-Ouest</t>
        </is>
      </c>
      <c r="E90" s="104" t="inlineStr">
        <is>
          <t>Gare / Aéroport</t>
        </is>
      </c>
      <c r="F90" s="104" t="inlineStr">
        <is>
          <t>Succursale</t>
        </is>
      </c>
      <c r="G90" s="104" t="n">
        <v>138</v>
      </c>
      <c r="H90" s="104" t="n">
        <v>50</v>
      </c>
      <c r="I90" s="104" t="inlineStr">
        <is>
          <t>Non</t>
        </is>
      </c>
      <c r="J90" s="104" t="inlineStr">
        <is>
          <t>Laura Guérin</t>
        </is>
      </c>
      <c r="K90" s="155" t="n">
        <v>43507</v>
      </c>
      <c r="L90" s="155" t="n"/>
    </row>
    <row r="91">
      <c r="A91" s="104" t="inlineStr">
        <is>
          <t>HC-120</t>
        </is>
      </c>
      <c r="B91" s="104" t="inlineStr">
        <is>
          <t>Horizon_Contrat Agen Périphérie</t>
        </is>
      </c>
      <c r="C91" s="104" t="inlineStr">
        <is>
          <t>Agen</t>
        </is>
      </c>
      <c r="D91" s="104" t="inlineStr">
        <is>
          <t>Sud-Ouest</t>
        </is>
      </c>
      <c r="E91" s="104" t="inlineStr">
        <is>
          <t>Périphérie</t>
        </is>
      </c>
      <c r="F91" s="104" t="inlineStr">
        <is>
          <t>Franchise</t>
        </is>
      </c>
      <c r="G91" s="104" t="n">
        <v>111</v>
      </c>
      <c r="H91" s="104" t="n">
        <v>57</v>
      </c>
      <c r="I91" s="104" t="inlineStr">
        <is>
          <t>Oui</t>
        </is>
      </c>
      <c r="J91" s="104" t="inlineStr">
        <is>
          <t>Manon Faure</t>
        </is>
      </c>
      <c r="K91" s="155" t="n">
        <v>42842</v>
      </c>
      <c r="L91" s="155" t="n"/>
    </row>
    <row r="92">
      <c r="A92" s="104" t="inlineStr">
        <is>
          <t>HC-001</t>
        </is>
      </c>
      <c r="B92" s="104" t="inlineStr">
        <is>
          <t>Horizon_Contrat Paris Centre</t>
        </is>
      </c>
      <c r="C92" s="104" t="inlineStr">
        <is>
          <t>Paris</t>
        </is>
      </c>
      <c r="D92" s="104" t="inlineStr">
        <is>
          <t>Île-de-France</t>
        </is>
      </c>
      <c r="E92" s="104" t="inlineStr">
        <is>
          <t>Centre commercial</t>
        </is>
      </c>
      <c r="F92" s="104" t="inlineStr">
        <is>
          <t>Succursale</t>
        </is>
      </c>
      <c r="G92" s="104" t="n">
        <v>286</v>
      </c>
      <c r="H92" s="104" t="n">
        <v>109</v>
      </c>
      <c r="I92" s="104" t="inlineStr">
        <is>
          <t>Non</t>
        </is>
      </c>
      <c r="J92" s="104" t="inlineStr">
        <is>
          <t>Sophie Bertrand</t>
        </is>
      </c>
      <c r="K92" s="155" t="n">
        <v>45132</v>
      </c>
      <c r="L92" s="155" t="n"/>
    </row>
    <row r="93">
      <c r="A93" s="104" t="inlineStr">
        <is>
          <t>HC-005</t>
        </is>
      </c>
      <c r="B93" s="104" t="inlineStr">
        <is>
          <t>Horizon_Contrat Boulogne-Billancourt Gare</t>
        </is>
      </c>
      <c r="C93" s="104" t="inlineStr">
        <is>
          <t>Boulogne-Billancourt</t>
        </is>
      </c>
      <c r="D93" s="104" t="inlineStr">
        <is>
          <t>Île-de-France</t>
        </is>
      </c>
      <c r="E93" s="104" t="inlineStr">
        <is>
          <t>Gare / Aéroport</t>
        </is>
      </c>
      <c r="F93" s="104" t="inlineStr">
        <is>
          <t>Franchise</t>
        </is>
      </c>
      <c r="G93" s="104" t="n">
        <v>151</v>
      </c>
      <c r="H93" s="104" t="n">
        <v>77</v>
      </c>
      <c r="I93" s="104" t="inlineStr">
        <is>
          <t>Non</t>
        </is>
      </c>
      <c r="J93" s="104" t="inlineStr">
        <is>
          <t>Thomas Barbier</t>
        </is>
      </c>
      <c r="K93" s="155" t="n">
        <v>44952</v>
      </c>
      <c r="L93" s="155" t="n"/>
    </row>
    <row r="94">
      <c r="A94" s="104" t="inlineStr">
        <is>
          <t>HC-009</t>
        </is>
      </c>
      <c r="B94" s="104" t="inlineStr">
        <is>
          <t>Horizon_Contrat Saint-Denis Gare</t>
        </is>
      </c>
      <c r="C94" s="104" t="inlineStr">
        <is>
          <t>Saint-Denis</t>
        </is>
      </c>
      <c r="D94" s="104" t="inlineStr">
        <is>
          <t>Île-de-France</t>
        </is>
      </c>
      <c r="E94" s="104" t="inlineStr">
        <is>
          <t>Gare / Aéroport</t>
        </is>
      </c>
      <c r="F94" s="104" t="inlineStr">
        <is>
          <t>Franchise</t>
        </is>
      </c>
      <c r="G94" s="104" t="n">
        <v>340</v>
      </c>
      <c r="H94" s="104" t="n">
        <v>150</v>
      </c>
      <c r="I94" s="104" t="inlineStr">
        <is>
          <t>Non</t>
        </is>
      </c>
      <c r="J94" s="104" t="inlineStr">
        <is>
          <t>Youssef Muller</t>
        </is>
      </c>
      <c r="K94" s="155" t="n">
        <v>43449</v>
      </c>
      <c r="L94" s="155" t="n"/>
    </row>
    <row r="95">
      <c r="A95" s="104" t="inlineStr">
        <is>
          <t>HC-013</t>
        </is>
      </c>
      <c r="B95" s="104" t="inlineStr">
        <is>
          <t>Horizon_Contrat Créteil Centre-ville</t>
        </is>
      </c>
      <c r="C95" s="104" t="inlineStr">
        <is>
          <t>Créteil</t>
        </is>
      </c>
      <c r="D95" s="104" t="inlineStr">
        <is>
          <t>Île-de-France</t>
        </is>
      </c>
      <c r="E95" s="104" t="inlineStr">
        <is>
          <t>Centre-ville</t>
        </is>
      </c>
      <c r="F95" s="104" t="inlineStr">
        <is>
          <t>Franchise</t>
        </is>
      </c>
      <c r="G95" s="104" t="n">
        <v>273</v>
      </c>
      <c r="H95" s="104" t="n">
        <v>129</v>
      </c>
      <c r="I95" s="104" t="inlineStr">
        <is>
          <t>Non</t>
        </is>
      </c>
      <c r="J95" s="104" t="inlineStr">
        <is>
          <t>Antoine Blanc</t>
        </is>
      </c>
      <c r="K95" s="155" t="n">
        <v>44457</v>
      </c>
      <c r="L95" s="155" t="n"/>
    </row>
    <row r="96">
      <c r="A96" s="104" t="inlineStr">
        <is>
          <t>HC-017</t>
        </is>
      </c>
      <c r="B96" s="104" t="inlineStr">
        <is>
          <t>Horizon_Contrat Versailles Centre</t>
        </is>
      </c>
      <c r="C96" s="104" t="inlineStr">
        <is>
          <t>Versailles</t>
        </is>
      </c>
      <c r="D96" s="104" t="inlineStr">
        <is>
          <t>Île-de-France</t>
        </is>
      </c>
      <c r="E96" s="104" t="inlineStr">
        <is>
          <t>Centre commercial</t>
        </is>
      </c>
      <c r="F96" s="104" t="inlineStr">
        <is>
          <t>Franchise</t>
        </is>
      </c>
      <c r="G96" s="104" t="n">
        <v>116</v>
      </c>
      <c r="H96" s="104" t="n">
        <v>50</v>
      </c>
      <c r="I96" s="104" t="inlineStr">
        <is>
          <t>Oui</t>
        </is>
      </c>
      <c r="J96" s="104" t="inlineStr">
        <is>
          <t>Pierre Nguyen</t>
        </is>
      </c>
      <c r="K96" s="155" t="n">
        <v>44357</v>
      </c>
      <c r="L96" s="155" t="n"/>
    </row>
    <row r="97">
      <c r="A97" s="104" t="inlineStr">
        <is>
          <t>HC-021</t>
        </is>
      </c>
      <c r="B97" s="104" t="inlineStr">
        <is>
          <t>Horizon_Contrat Nanterre Périphérie</t>
        </is>
      </c>
      <c r="C97" s="104" t="inlineStr">
        <is>
          <t>Nanterre</t>
        </is>
      </c>
      <c r="D97" s="104" t="inlineStr">
        <is>
          <t>Île-de-France</t>
        </is>
      </c>
      <c r="E97" s="104" t="inlineStr">
        <is>
          <t>Périphérie</t>
        </is>
      </c>
      <c r="F97" s="104" t="inlineStr">
        <is>
          <t>Succursale</t>
        </is>
      </c>
      <c r="G97" s="104" t="n">
        <v>137</v>
      </c>
      <c r="H97" s="104" t="n">
        <v>72</v>
      </c>
      <c r="I97" s="104" t="inlineStr">
        <is>
          <t>Oui</t>
        </is>
      </c>
      <c r="J97" s="104" t="inlineStr">
        <is>
          <t>David Gauthier</t>
        </is>
      </c>
      <c r="K97" s="155" t="n">
        <v>44637</v>
      </c>
      <c r="L97" s="155" t="n"/>
    </row>
    <row r="98">
      <c r="A98" s="104" t="inlineStr">
        <is>
          <t>HC-025</t>
        </is>
      </c>
      <c r="B98" s="104" t="inlineStr">
        <is>
          <t>Horizon_Contrat Montreuil Périphérie</t>
        </is>
      </c>
      <c r="C98" s="104" t="inlineStr">
        <is>
          <t>Montreuil</t>
        </is>
      </c>
      <c r="D98" s="104" t="inlineStr">
        <is>
          <t>Île-de-France</t>
        </is>
      </c>
      <c r="E98" s="104" t="inlineStr">
        <is>
          <t>Périphérie</t>
        </is>
      </c>
      <c r="F98" s="104" t="inlineStr">
        <is>
          <t>Franchise</t>
        </is>
      </c>
      <c r="G98" s="104" t="n">
        <v>285</v>
      </c>
      <c r="H98" s="104" t="n">
        <v>121</v>
      </c>
      <c r="I98" s="104" t="inlineStr">
        <is>
          <t>Oui</t>
        </is>
      </c>
      <c r="J98" s="104" t="inlineStr">
        <is>
          <t>Olivier Renaud</t>
        </is>
      </c>
      <c r="K98" s="155" t="n">
        <v>45341</v>
      </c>
      <c r="L98" s="155" t="n"/>
    </row>
    <row r="99">
      <c r="A99" s="104" t="inlineStr">
        <is>
          <t>HC-029</t>
        </is>
      </c>
      <c r="B99" s="104" t="inlineStr">
        <is>
          <t>Horizon_Contrat Argenteuil Gare</t>
        </is>
      </c>
      <c r="C99" s="104" t="inlineStr">
        <is>
          <t>Argenteuil</t>
        </is>
      </c>
      <c r="D99" s="104" t="inlineStr">
        <is>
          <t>Île-de-France</t>
        </is>
      </c>
      <c r="E99" s="104" t="inlineStr">
        <is>
          <t>Gare / Aéroport</t>
        </is>
      </c>
      <c r="F99" s="104" t="inlineStr">
        <is>
          <t>Franchise</t>
        </is>
      </c>
      <c r="G99" s="104" t="n">
        <v>350</v>
      </c>
      <c r="H99" s="104" t="n">
        <v>173</v>
      </c>
      <c r="I99" s="104" t="inlineStr">
        <is>
          <t>Oui</t>
        </is>
      </c>
      <c r="J99" s="104" t="inlineStr">
        <is>
          <t>Guillaume Da Silva</t>
        </is>
      </c>
      <c r="K99" s="155" t="n">
        <v>44201</v>
      </c>
      <c r="L99" s="155" t="n"/>
    </row>
    <row r="100">
      <c r="A100" s="104" t="inlineStr">
        <is>
          <t>HC-033</t>
        </is>
      </c>
      <c r="B100" s="104" t="inlineStr">
        <is>
          <t>Horizon_Contrat Cergy Gare</t>
        </is>
      </c>
      <c r="C100" s="104" t="inlineStr">
        <is>
          <t>Cergy</t>
        </is>
      </c>
      <c r="D100" s="104" t="inlineStr">
        <is>
          <t>Île-de-France</t>
        </is>
      </c>
      <c r="E100" s="104" t="inlineStr">
        <is>
          <t>Gare / Aéroport</t>
        </is>
      </c>
      <c r="F100" s="104" t="inlineStr">
        <is>
          <t>Franchise</t>
        </is>
      </c>
      <c r="G100" s="104" t="n">
        <v>189</v>
      </c>
      <c r="H100" s="104" t="n">
        <v>86</v>
      </c>
      <c r="I100" s="104" t="inlineStr">
        <is>
          <t>Non</t>
        </is>
      </c>
      <c r="J100" s="104" t="inlineStr">
        <is>
          <t>Julien Noël</t>
        </is>
      </c>
      <c r="K100" s="155" t="n">
        <v>45172</v>
      </c>
      <c r="L100" s="155" t="n"/>
    </row>
    <row r="101">
      <c r="A101" s="104" t="inlineStr">
        <is>
          <t>HC-037</t>
        </is>
      </c>
      <c r="B101" s="104" t="inlineStr">
        <is>
          <t>Horizon_Contrat Évry-Courcouronnes Périphérie</t>
        </is>
      </c>
      <c r="C101" s="104" t="inlineStr">
        <is>
          <t>Évry-Courcouronnes</t>
        </is>
      </c>
      <c r="D101" s="104" t="inlineStr">
        <is>
          <t>Île-de-France</t>
        </is>
      </c>
      <c r="E101" s="104" t="inlineStr">
        <is>
          <t>Périphérie</t>
        </is>
      </c>
      <c r="F101" s="104" t="inlineStr">
        <is>
          <t>Franchise</t>
        </is>
      </c>
      <c r="G101" s="104" t="n">
        <v>152</v>
      </c>
      <c r="H101" s="104" t="n">
        <v>68</v>
      </c>
      <c r="I101" s="104" t="inlineStr">
        <is>
          <t>Oui</t>
        </is>
      </c>
      <c r="J101" s="104" t="inlineStr">
        <is>
          <t>Marc Chevalier</t>
        </is>
      </c>
      <c r="K101" s="155" t="n">
        <v>44768</v>
      </c>
      <c r="L101" s="155" t="n"/>
    </row>
    <row r="102">
      <c r="A102" s="104" t="inlineStr">
        <is>
          <t>HC-041</t>
        </is>
      </c>
      <c r="B102" s="104" t="inlineStr">
        <is>
          <t>Horizon_Contrat Paris Gare</t>
        </is>
      </c>
      <c r="C102" s="104" t="inlineStr">
        <is>
          <t>Paris</t>
        </is>
      </c>
      <c r="D102" s="104" t="inlineStr">
        <is>
          <t>Île-de-France</t>
        </is>
      </c>
      <c r="E102" s="104" t="inlineStr">
        <is>
          <t>Gare / Aéroport</t>
        </is>
      </c>
      <c r="F102" s="104" t="inlineStr">
        <is>
          <t>Succursale</t>
        </is>
      </c>
      <c r="G102" s="104" t="n">
        <v>344</v>
      </c>
      <c r="H102" s="104" t="n">
        <v>168</v>
      </c>
      <c r="I102" s="104" t="inlineStr">
        <is>
          <t>Non</t>
        </is>
      </c>
      <c r="J102" s="104" t="inlineStr">
        <is>
          <t>Bruno Fontaine</t>
        </is>
      </c>
      <c r="K102" s="155" t="n">
        <v>45733</v>
      </c>
      <c r="L102" s="155" t="n"/>
    </row>
    <row r="103">
      <c r="A103" s="104" t="inlineStr">
        <is>
          <t>HC-045</t>
        </is>
      </c>
      <c r="B103" s="104" t="inlineStr">
        <is>
          <t>Horizon_Contrat Boulogne-Billancourt Gare</t>
        </is>
      </c>
      <c r="C103" s="104" t="inlineStr">
        <is>
          <t>Boulogne-Billancourt</t>
        </is>
      </c>
      <c r="D103" s="104" t="inlineStr">
        <is>
          <t>Île-de-France</t>
        </is>
      </c>
      <c r="E103" s="104" t="inlineStr">
        <is>
          <t>Gare / Aéroport</t>
        </is>
      </c>
      <c r="F103" s="104" t="inlineStr">
        <is>
          <t>Franchise</t>
        </is>
      </c>
      <c r="G103" s="104" t="n">
        <v>206</v>
      </c>
      <c r="H103" s="104" t="n">
        <v>85</v>
      </c>
      <c r="I103" s="104" t="inlineStr">
        <is>
          <t>Non</t>
        </is>
      </c>
      <c r="J103" s="104" t="inlineStr">
        <is>
          <t>Hugo Traoré</t>
        </is>
      </c>
      <c r="K103" s="155" t="n">
        <v>45341</v>
      </c>
      <c r="L103" s="155" t="n"/>
    </row>
    <row r="104">
      <c r="A104" s="104" t="inlineStr">
        <is>
          <t>HC-049</t>
        </is>
      </c>
      <c r="B104" s="104" t="inlineStr">
        <is>
          <t>Horizon_Contrat Saint-Denis Périphérie</t>
        </is>
      </c>
      <c r="C104" s="104" t="inlineStr">
        <is>
          <t>Saint-Denis</t>
        </is>
      </c>
      <c r="D104" s="104" t="inlineStr">
        <is>
          <t>Île-de-France</t>
        </is>
      </c>
      <c r="E104" s="104" t="inlineStr">
        <is>
          <t>Périphérie</t>
        </is>
      </c>
      <c r="F104" s="104" t="inlineStr">
        <is>
          <t>Franchise</t>
        </is>
      </c>
      <c r="G104" s="104" t="n">
        <v>378</v>
      </c>
      <c r="H104" s="104" t="n">
        <v>137</v>
      </c>
      <c r="I104" s="104" t="inlineStr">
        <is>
          <t>Oui</t>
        </is>
      </c>
      <c r="J104" s="104" t="inlineStr">
        <is>
          <t>Nicolas Rossi</t>
        </is>
      </c>
      <c r="K104" s="155" t="n">
        <v>42940</v>
      </c>
      <c r="L104" s="155" t="n"/>
    </row>
    <row r="105">
      <c r="A105" s="104" t="inlineStr">
        <is>
          <t>HC-053</t>
        </is>
      </c>
      <c r="B105" s="104" t="inlineStr">
        <is>
          <t>Horizon_Contrat Créteil Centre-ville</t>
        </is>
      </c>
      <c r="C105" s="104" t="inlineStr">
        <is>
          <t>Créteil</t>
        </is>
      </c>
      <c r="D105" s="104" t="inlineStr">
        <is>
          <t>Île-de-France</t>
        </is>
      </c>
      <c r="E105" s="104" t="inlineStr">
        <is>
          <t>Centre-ville</t>
        </is>
      </c>
      <c r="F105" s="104" t="inlineStr">
        <is>
          <t>Franchise</t>
        </is>
      </c>
      <c r="G105" s="104" t="n">
        <v>368</v>
      </c>
      <c r="H105" s="104" t="n">
        <v>146</v>
      </c>
      <c r="I105" s="104" t="inlineStr">
        <is>
          <t>Non</t>
        </is>
      </c>
      <c r="J105" s="104" t="inlineStr">
        <is>
          <t>Mehdi Durand</t>
        </is>
      </c>
      <c r="K105" s="155" t="n">
        <v>43874</v>
      </c>
      <c r="L105" s="155" t="n"/>
    </row>
    <row r="106">
      <c r="A106" s="104" t="inlineStr">
        <is>
          <t>HC-057</t>
        </is>
      </c>
      <c r="B106" s="104" t="inlineStr">
        <is>
          <t>Horizon_Contrat Versailles Gare</t>
        </is>
      </c>
      <c r="C106" s="104" t="inlineStr">
        <is>
          <t>Versailles</t>
        </is>
      </c>
      <c r="D106" s="104" t="inlineStr">
        <is>
          <t>Île-de-France</t>
        </is>
      </c>
      <c r="E106" s="104" t="inlineStr">
        <is>
          <t>Gare / Aéroport</t>
        </is>
      </c>
      <c r="F106" s="104" t="inlineStr">
        <is>
          <t>Franchise</t>
        </is>
      </c>
      <c r="G106" s="104" t="n">
        <v>169</v>
      </c>
      <c r="H106" s="104" t="n">
        <v>63</v>
      </c>
      <c r="I106" s="104" t="inlineStr">
        <is>
          <t>Non</t>
        </is>
      </c>
      <c r="J106" s="104" t="inlineStr">
        <is>
          <t>Franck Lefebvre</t>
        </is>
      </c>
      <c r="K106" s="155" t="n">
        <v>44027</v>
      </c>
      <c r="L106" s="155" t="n"/>
    </row>
    <row r="107">
      <c r="A107" s="104" t="inlineStr">
        <is>
          <t>HC-061</t>
        </is>
      </c>
      <c r="B107" s="104" t="inlineStr">
        <is>
          <t>Horizon_Contrat Nanterre Centre-ville</t>
        </is>
      </c>
      <c r="C107" s="104" t="inlineStr">
        <is>
          <t>Nanterre</t>
        </is>
      </c>
      <c r="D107" s="104" t="inlineStr">
        <is>
          <t>Île-de-France</t>
        </is>
      </c>
      <c r="E107" s="104" t="inlineStr">
        <is>
          <t>Centre-ville</t>
        </is>
      </c>
      <c r="F107" s="104" t="inlineStr">
        <is>
          <t>Succursale</t>
        </is>
      </c>
      <c r="G107" s="104" t="n">
        <v>113</v>
      </c>
      <c r="H107" s="104" t="n">
        <v>61</v>
      </c>
      <c r="I107" s="104" t="inlineStr">
        <is>
          <t>Non</t>
        </is>
      </c>
      <c r="J107" s="104" t="inlineStr">
        <is>
          <t>Sophie Bertrand</t>
        </is>
      </c>
      <c r="K107" s="155" t="n">
        <v>44812</v>
      </c>
      <c r="L107" s="155" t="n"/>
    </row>
    <row r="108">
      <c r="A108" s="104" t="inlineStr">
        <is>
          <t>HC-065</t>
        </is>
      </c>
      <c r="B108" s="104" t="inlineStr">
        <is>
          <t>Horizon_Contrat Montreuil Centre</t>
        </is>
      </c>
      <c r="C108" s="104" t="inlineStr">
        <is>
          <t>Montreuil</t>
        </is>
      </c>
      <c r="D108" s="104" t="inlineStr">
        <is>
          <t>Île-de-France</t>
        </is>
      </c>
      <c r="E108" s="104" t="inlineStr">
        <is>
          <t>Centre commercial</t>
        </is>
      </c>
      <c r="F108" s="104" t="inlineStr">
        <is>
          <t>Franchise</t>
        </is>
      </c>
      <c r="G108" s="104" t="n">
        <v>144</v>
      </c>
      <c r="H108" s="104" t="n">
        <v>53</v>
      </c>
      <c r="I108" s="104" t="inlineStr">
        <is>
          <t>Non</t>
        </is>
      </c>
      <c r="J108" s="104" t="inlineStr">
        <is>
          <t>Thomas Barbier</t>
        </is>
      </c>
      <c r="K108" s="155" t="n">
        <v>45338</v>
      </c>
      <c r="L108" s="155" t="n"/>
    </row>
    <row r="109">
      <c r="A109" s="104" t="inlineStr">
        <is>
          <t>HC-069</t>
        </is>
      </c>
      <c r="B109" s="104" t="inlineStr">
        <is>
          <t>Horizon_Contrat Argenteuil Centre-ville</t>
        </is>
      </c>
      <c r="C109" s="104" t="inlineStr">
        <is>
          <t>Argenteuil</t>
        </is>
      </c>
      <c r="D109" s="104" t="inlineStr">
        <is>
          <t>Île-de-France</t>
        </is>
      </c>
      <c r="E109" s="104" t="inlineStr">
        <is>
          <t>Centre-ville</t>
        </is>
      </c>
      <c r="F109" s="104" t="inlineStr">
        <is>
          <t>Franchise</t>
        </is>
      </c>
      <c r="G109" s="104" t="n">
        <v>274</v>
      </c>
      <c r="H109" s="104" t="n">
        <v>115</v>
      </c>
      <c r="I109" s="104" t="inlineStr">
        <is>
          <t>Oui</t>
        </is>
      </c>
      <c r="J109" s="104" t="inlineStr">
        <is>
          <t>Youssef Muller</t>
        </is>
      </c>
      <c r="K109" s="155" t="n">
        <v>44443</v>
      </c>
      <c r="L109" s="155" t="n"/>
    </row>
    <row r="110">
      <c r="A110" s="104" t="inlineStr">
        <is>
          <t>HC-073</t>
        </is>
      </c>
      <c r="B110" s="104" t="inlineStr">
        <is>
          <t>Horizon_Contrat Cergy Centre-ville</t>
        </is>
      </c>
      <c r="C110" s="104" t="inlineStr">
        <is>
          <t>Cergy</t>
        </is>
      </c>
      <c r="D110" s="104" t="inlineStr">
        <is>
          <t>Île-de-France</t>
        </is>
      </c>
      <c r="E110" s="104" t="inlineStr">
        <is>
          <t>Centre-ville</t>
        </is>
      </c>
      <c r="F110" s="104" t="inlineStr">
        <is>
          <t>Franchise</t>
        </is>
      </c>
      <c r="G110" s="104" t="n">
        <v>298</v>
      </c>
      <c r="H110" s="104" t="n">
        <v>107</v>
      </c>
      <c r="I110" s="104" t="inlineStr">
        <is>
          <t>Non</t>
        </is>
      </c>
      <c r="J110" s="104" t="inlineStr">
        <is>
          <t>Antoine Blanc</t>
        </is>
      </c>
      <c r="K110" s="155" t="n">
        <v>44787</v>
      </c>
      <c r="L110" s="155" t="n"/>
    </row>
    <row r="111">
      <c r="A111" s="104" t="inlineStr">
        <is>
          <t>HC-077</t>
        </is>
      </c>
      <c r="B111" s="104" t="inlineStr">
        <is>
          <t>Horizon_Contrat Évry-Courcouronnes Périphérie</t>
        </is>
      </c>
      <c r="C111" s="104" t="inlineStr">
        <is>
          <t>Évry-Courcouronnes</t>
        </is>
      </c>
      <c r="D111" s="104" t="inlineStr">
        <is>
          <t>Île-de-France</t>
        </is>
      </c>
      <c r="E111" s="104" t="inlineStr">
        <is>
          <t>Périphérie</t>
        </is>
      </c>
      <c r="F111" s="104" t="inlineStr">
        <is>
          <t>Franchise</t>
        </is>
      </c>
      <c r="G111" s="104" t="n">
        <v>240</v>
      </c>
      <c r="H111" s="104" t="n">
        <v>96</v>
      </c>
      <c r="I111" s="104" t="inlineStr">
        <is>
          <t>Oui</t>
        </is>
      </c>
      <c r="J111" s="104" t="inlineStr">
        <is>
          <t>Pierre Nguyen</t>
        </is>
      </c>
      <c r="K111" s="155" t="n">
        <v>43220</v>
      </c>
      <c r="L111" s="155" t="n"/>
    </row>
    <row r="112">
      <c r="A112" s="104" t="inlineStr">
        <is>
          <t>HC-081</t>
        </is>
      </c>
      <c r="B112" s="104" t="inlineStr">
        <is>
          <t>Horizon_Contrat Paris Gare</t>
        </is>
      </c>
      <c r="C112" s="104" t="inlineStr">
        <is>
          <t>Paris</t>
        </is>
      </c>
      <c r="D112" s="104" t="inlineStr">
        <is>
          <t>Île-de-France</t>
        </is>
      </c>
      <c r="E112" s="104" t="inlineStr">
        <is>
          <t>Gare / Aéroport</t>
        </is>
      </c>
      <c r="F112" s="104" t="inlineStr">
        <is>
          <t>Succursale</t>
        </is>
      </c>
      <c r="G112" s="104" t="n">
        <v>309</v>
      </c>
      <c r="H112" s="104" t="n">
        <v>137</v>
      </c>
      <c r="I112" s="104" t="inlineStr">
        <is>
          <t>Non</t>
        </is>
      </c>
      <c r="J112" s="104" t="inlineStr">
        <is>
          <t>David Gauthier</t>
        </is>
      </c>
      <c r="K112" s="155" t="n">
        <v>43346</v>
      </c>
      <c r="L112" s="155" t="n"/>
    </row>
    <row r="113">
      <c r="A113" s="104" t="inlineStr">
        <is>
          <t>HC-085</t>
        </is>
      </c>
      <c r="B113" s="104" t="inlineStr">
        <is>
          <t>Horizon_Contrat Boulogne-Billancourt Centre</t>
        </is>
      </c>
      <c r="C113" s="104" t="inlineStr">
        <is>
          <t>Boulogne-Billancourt</t>
        </is>
      </c>
      <c r="D113" s="104" t="inlineStr">
        <is>
          <t>Île-de-France</t>
        </is>
      </c>
      <c r="E113" s="104" t="inlineStr">
        <is>
          <t>Centre commercial</t>
        </is>
      </c>
      <c r="F113" s="104" t="inlineStr">
        <is>
          <t>Franchise</t>
        </is>
      </c>
      <c r="G113" s="104" t="n">
        <v>320</v>
      </c>
      <c r="H113" s="104" t="n">
        <v>163</v>
      </c>
      <c r="I113" s="104" t="inlineStr">
        <is>
          <t>Non</t>
        </is>
      </c>
      <c r="J113" s="104" t="inlineStr">
        <is>
          <t>Olivier Renaud</t>
        </is>
      </c>
      <c r="K113" s="155" t="n">
        <v>43289</v>
      </c>
      <c r="L113" s="155" t="n"/>
    </row>
    <row r="114">
      <c r="A114" s="104" t="inlineStr">
        <is>
          <t>HC-089</t>
        </is>
      </c>
      <c r="B114" s="104" t="inlineStr">
        <is>
          <t>Horizon_Contrat Saint-Denis Centre-ville</t>
        </is>
      </c>
      <c r="C114" s="104" t="inlineStr">
        <is>
          <t>Saint-Denis</t>
        </is>
      </c>
      <c r="D114" s="104" t="inlineStr">
        <is>
          <t>Île-de-France</t>
        </is>
      </c>
      <c r="E114" s="104" t="inlineStr">
        <is>
          <t>Centre-ville</t>
        </is>
      </c>
      <c r="F114" s="104" t="inlineStr">
        <is>
          <t>Franchise</t>
        </is>
      </c>
      <c r="G114" s="104" t="n">
        <v>184</v>
      </c>
      <c r="H114" s="104" t="n">
        <v>85</v>
      </c>
      <c r="I114" s="104" t="inlineStr">
        <is>
          <t>Non</t>
        </is>
      </c>
      <c r="J114" s="104" t="inlineStr">
        <is>
          <t>Guillaume Da Silva</t>
        </is>
      </c>
      <c r="K114" s="155" t="n">
        <v>43900</v>
      </c>
      <c r="L114" s="155" t="n"/>
    </row>
    <row r="115">
      <c r="A115" s="104" t="inlineStr">
        <is>
          <t>HC-093</t>
        </is>
      </c>
      <c r="B115" s="104" t="inlineStr">
        <is>
          <t>Horizon_Contrat Créteil Gare</t>
        </is>
      </c>
      <c r="C115" s="104" t="inlineStr">
        <is>
          <t>Créteil</t>
        </is>
      </c>
      <c r="D115" s="104" t="inlineStr">
        <is>
          <t>Île-de-France</t>
        </is>
      </c>
      <c r="E115" s="104" t="inlineStr">
        <is>
          <t>Gare / Aéroport</t>
        </is>
      </c>
      <c r="F115" s="104" t="inlineStr">
        <is>
          <t>Franchise</t>
        </is>
      </c>
      <c r="G115" s="104" t="n">
        <v>155</v>
      </c>
      <c r="H115" s="104" t="n">
        <v>80</v>
      </c>
      <c r="I115" s="104" t="inlineStr">
        <is>
          <t>Oui</t>
        </is>
      </c>
      <c r="J115" s="104" t="inlineStr">
        <is>
          <t>Julien Noël</t>
        </is>
      </c>
      <c r="K115" s="155" t="n">
        <v>43687</v>
      </c>
      <c r="L115" s="155" t="n"/>
    </row>
    <row r="116">
      <c r="A116" s="104" t="inlineStr">
        <is>
          <t>HC-097</t>
        </is>
      </c>
      <c r="B116" s="104" t="inlineStr">
        <is>
          <t>Horizon_Contrat Versailles Périphérie</t>
        </is>
      </c>
      <c r="C116" s="104" t="inlineStr">
        <is>
          <t>Versailles</t>
        </is>
      </c>
      <c r="D116" s="104" t="inlineStr">
        <is>
          <t>Île-de-France</t>
        </is>
      </c>
      <c r="E116" s="104" t="inlineStr">
        <is>
          <t>Périphérie</t>
        </is>
      </c>
      <c r="F116" s="104" t="inlineStr">
        <is>
          <t>Franchise</t>
        </is>
      </c>
      <c r="G116" s="104" t="n">
        <v>139</v>
      </c>
      <c r="H116" s="104" t="n">
        <v>63</v>
      </c>
      <c r="I116" s="104" t="inlineStr">
        <is>
          <t>Oui</t>
        </is>
      </c>
      <c r="J116" s="104" t="inlineStr">
        <is>
          <t>Marc Chevalier</t>
        </is>
      </c>
      <c r="K116" s="155" t="n">
        <v>42709</v>
      </c>
      <c r="L116" s="155" t="n"/>
    </row>
    <row r="117">
      <c r="A117" s="104" t="inlineStr">
        <is>
          <t>HC-101</t>
        </is>
      </c>
      <c r="B117" s="104" t="inlineStr">
        <is>
          <t>Horizon_Contrat Nanterre Périphérie</t>
        </is>
      </c>
      <c r="C117" s="104" t="inlineStr">
        <is>
          <t>Nanterre</t>
        </is>
      </c>
      <c r="D117" s="104" t="inlineStr">
        <is>
          <t>Île-de-France</t>
        </is>
      </c>
      <c r="E117" s="104" t="inlineStr">
        <is>
          <t>Périphérie</t>
        </is>
      </c>
      <c r="F117" s="104" t="inlineStr">
        <is>
          <t>Succursale</t>
        </is>
      </c>
      <c r="G117" s="104" t="n">
        <v>151</v>
      </c>
      <c r="H117" s="104" t="n">
        <v>69</v>
      </c>
      <c r="I117" s="104" t="inlineStr">
        <is>
          <t>Oui</t>
        </is>
      </c>
      <c r="J117" s="104" t="inlineStr">
        <is>
          <t>Bruno Fontaine</t>
        </is>
      </c>
      <c r="K117" s="155" t="n">
        <v>44740</v>
      </c>
      <c r="L117" s="155" t="n"/>
    </row>
    <row r="118">
      <c r="A118" s="104" t="inlineStr">
        <is>
          <t>HC-105</t>
        </is>
      </c>
      <c r="B118" s="104" t="inlineStr">
        <is>
          <t>Horizon_Contrat Montreuil Gare</t>
        </is>
      </c>
      <c r="C118" s="104" t="inlineStr">
        <is>
          <t>Montreuil</t>
        </is>
      </c>
      <c r="D118" s="104" t="inlineStr">
        <is>
          <t>Île-de-France</t>
        </is>
      </c>
      <c r="E118" s="104" t="inlineStr">
        <is>
          <t>Gare / Aéroport</t>
        </is>
      </c>
      <c r="F118" s="104" t="inlineStr">
        <is>
          <t>Franchise</t>
        </is>
      </c>
      <c r="G118" s="104" t="n">
        <v>211</v>
      </c>
      <c r="H118" s="104" t="n">
        <v>113</v>
      </c>
      <c r="I118" s="104" t="inlineStr">
        <is>
          <t>Non</t>
        </is>
      </c>
      <c r="J118" s="104" t="inlineStr">
        <is>
          <t>Hugo Traoré</t>
        </is>
      </c>
      <c r="K118" s="155" t="n">
        <v>44798</v>
      </c>
      <c r="L118" s="155" t="n"/>
    </row>
    <row r="119">
      <c r="A119" s="104" t="inlineStr">
        <is>
          <t>HC-109</t>
        </is>
      </c>
      <c r="B119" s="104" t="inlineStr">
        <is>
          <t>Horizon_Contrat Argenteuil Gare</t>
        </is>
      </c>
      <c r="C119" s="104" t="inlineStr">
        <is>
          <t>Argenteuil</t>
        </is>
      </c>
      <c r="D119" s="104" t="inlineStr">
        <is>
          <t>Île-de-France</t>
        </is>
      </c>
      <c r="E119" s="104" t="inlineStr">
        <is>
          <t>Gare / Aéroport</t>
        </is>
      </c>
      <c r="F119" s="104" t="inlineStr">
        <is>
          <t>Franchise</t>
        </is>
      </c>
      <c r="G119" s="104" t="n">
        <v>305</v>
      </c>
      <c r="H119" s="104" t="n">
        <v>109</v>
      </c>
      <c r="I119" s="104" t="inlineStr">
        <is>
          <t>Non</t>
        </is>
      </c>
      <c r="J119" s="104" t="inlineStr">
        <is>
          <t>Nicolas Rossi</t>
        </is>
      </c>
      <c r="K119" s="155" t="n">
        <v>43839</v>
      </c>
      <c r="L119" s="155" t="n"/>
    </row>
    <row r="120">
      <c r="A120" s="104" t="inlineStr">
        <is>
          <t>HC-113</t>
        </is>
      </c>
      <c r="B120" s="104" t="inlineStr">
        <is>
          <t>Horizon_Contrat Cergy Périphérie</t>
        </is>
      </c>
      <c r="C120" s="104" t="inlineStr">
        <is>
          <t>Cergy</t>
        </is>
      </c>
      <c r="D120" s="104" t="inlineStr">
        <is>
          <t>Île-de-France</t>
        </is>
      </c>
      <c r="E120" s="104" t="inlineStr">
        <is>
          <t>Périphérie</t>
        </is>
      </c>
      <c r="F120" s="104" t="inlineStr">
        <is>
          <t>Franchise</t>
        </is>
      </c>
      <c r="G120" s="104" t="n">
        <v>321</v>
      </c>
      <c r="H120" s="104" t="n">
        <v>153</v>
      </c>
      <c r="I120" s="104" t="inlineStr">
        <is>
          <t>Oui</t>
        </is>
      </c>
      <c r="J120" s="104" t="inlineStr">
        <is>
          <t>Mehdi Durand</t>
        </is>
      </c>
      <c r="K120" s="155" t="n">
        <v>44290</v>
      </c>
      <c r="L120" s="155" t="n"/>
    </row>
    <row r="121">
      <c r="A121" s="104" t="inlineStr">
        <is>
          <t>HC-117</t>
        </is>
      </c>
      <c r="B121" s="104" t="inlineStr">
        <is>
          <t>Horizon_Contrat Évry-Courcouronnes Périphérie</t>
        </is>
      </c>
      <c r="C121" s="104" t="inlineStr">
        <is>
          <t>Évry-Courcouronnes</t>
        </is>
      </c>
      <c r="D121" s="104" t="inlineStr">
        <is>
          <t>Île-de-France</t>
        </is>
      </c>
      <c r="E121" s="104" t="inlineStr">
        <is>
          <t>Périphérie</t>
        </is>
      </c>
      <c r="F121" s="104" t="inlineStr">
        <is>
          <t>Franchise</t>
        </is>
      </c>
      <c r="G121" s="104" t="n">
        <v>338</v>
      </c>
      <c r="H121" s="104" t="n">
        <v>119</v>
      </c>
      <c r="I121" s="104" t="inlineStr">
        <is>
          <t>Oui</t>
        </is>
      </c>
      <c r="J121" s="104" t="inlineStr">
        <is>
          <t>Franck Lefebvre</t>
        </is>
      </c>
      <c r="K121" s="155" t="n">
        <v>43061</v>
      </c>
      <c r="L121" s="15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D5D2CA"/>
    <outlinePr summaryBelow="1" summaryRight="1"/>
    <pageSetUpPr/>
  </sheetPr>
  <dimension ref="A1:H43"/>
  <sheetViews>
    <sheetView showGridLines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2" customWidth="1" min="3" max="3"/>
    <col width="17" customWidth="1" min="4" max="4"/>
    <col width="12" customWidth="1" min="5" max="5"/>
    <col width="20" customWidth="1" min="6" max="6"/>
    <col width="24" customWidth="1" min="7" max="7"/>
    <col width="12" customWidth="1" min="8" max="8"/>
  </cols>
  <sheetData>
    <row r="1">
      <c r="A1" s="175" t="inlineStr">
        <is>
          <t>Code_Produit</t>
        </is>
      </c>
      <c r="B1" s="175" t="inlineStr">
        <is>
          <t>Libelle_Produit</t>
        </is>
      </c>
      <c r="C1" s="175" t="inlineStr">
        <is>
          <t>Categorie</t>
        </is>
      </c>
      <c r="D1" s="175" t="inlineStr">
        <is>
          <t>Sous_Categorie</t>
        </is>
      </c>
      <c r="E1" s="175" t="inlineStr">
        <is>
          <t>Taux_TVA</t>
        </is>
      </c>
      <c r="F1" s="175" t="inlineStr">
        <is>
          <t>Taux_Cout_Matiere</t>
        </is>
      </c>
      <c r="G1" s="175" t="inlineStr">
        <is>
          <t>Prix_Vente_TTC_Actuel</t>
        </is>
      </c>
      <c r="H1" s="175" t="inlineStr">
        <is>
          <t>Actif</t>
        </is>
      </c>
    </row>
    <row r="2">
      <c r="A2" s="104" t="inlineStr">
        <is>
          <t>P001</t>
        </is>
      </c>
      <c r="B2" s="104" t="inlineStr">
        <is>
          <t>Burger Signature Horizon</t>
        </is>
      </c>
      <c r="C2" s="104" t="inlineStr">
        <is>
          <t>Burgers</t>
        </is>
      </c>
      <c r="D2" s="104" t="inlineStr">
        <is>
          <t>Boeuf</t>
        </is>
      </c>
      <c r="E2" s="161" t="n">
        <v>0.1</v>
      </c>
      <c r="F2" s="161" t="n">
        <v>0.33</v>
      </c>
      <c r="G2" s="160" t="n">
        <v>10.35</v>
      </c>
      <c r="H2" s="104" t="inlineStr">
        <is>
          <t>Oui</t>
        </is>
      </c>
    </row>
    <row r="3">
      <c r="A3" s="104" t="inlineStr">
        <is>
          <t>P002</t>
        </is>
      </c>
      <c r="B3" s="104" t="inlineStr">
        <is>
          <t>Double Contrat Beef</t>
        </is>
      </c>
      <c r="C3" s="104" t="inlineStr">
        <is>
          <t>Burgers</t>
        </is>
      </c>
      <c r="D3" s="104" t="inlineStr">
        <is>
          <t>Boeuf</t>
        </is>
      </c>
      <c r="E3" s="161" t="n">
        <v>0.1</v>
      </c>
      <c r="F3" s="161" t="n">
        <v>0.35</v>
      </c>
      <c r="G3" s="160" t="n">
        <v>12.02</v>
      </c>
      <c r="H3" s="104" t="inlineStr">
        <is>
          <t>Oui</t>
        </is>
      </c>
    </row>
    <row r="4">
      <c r="A4" s="104" t="inlineStr">
        <is>
          <t>P003</t>
        </is>
      </c>
      <c r="B4" s="104" t="inlineStr">
        <is>
          <t>Burger Classique</t>
        </is>
      </c>
      <c r="C4" s="104" t="inlineStr">
        <is>
          <t>Burgers</t>
        </is>
      </c>
      <c r="D4" s="104" t="inlineStr">
        <is>
          <t>Boeuf</t>
        </is>
      </c>
      <c r="E4" s="161" t="n">
        <v>0.1</v>
      </c>
      <c r="F4" s="161" t="n">
        <v>0.31</v>
      </c>
      <c r="G4" s="160" t="n">
        <v>7.73</v>
      </c>
      <c r="H4" s="104" t="inlineStr">
        <is>
          <t>Oui</t>
        </is>
      </c>
    </row>
    <row r="5">
      <c r="A5" s="104" t="inlineStr">
        <is>
          <t>P004</t>
        </is>
      </c>
      <c r="B5" s="104" t="inlineStr">
        <is>
          <t>Burger Poulet Croustillant</t>
        </is>
      </c>
      <c r="C5" s="104" t="inlineStr">
        <is>
          <t>Burgers</t>
        </is>
      </c>
      <c r="D5" s="104" t="inlineStr">
        <is>
          <t>Volaille</t>
        </is>
      </c>
      <c r="E5" s="161" t="n">
        <v>0.1</v>
      </c>
      <c r="F5" s="161" t="n">
        <v>0.3</v>
      </c>
      <c r="G5" s="160" t="n">
        <v>8.99</v>
      </c>
      <c r="H5" s="104" t="inlineStr">
        <is>
          <t>Oui</t>
        </is>
      </c>
    </row>
    <row r="6">
      <c r="A6" s="104" t="inlineStr">
        <is>
          <t>P005</t>
        </is>
      </c>
      <c r="B6" s="104" t="inlineStr">
        <is>
          <t>Burger Poulet Grillé</t>
        </is>
      </c>
      <c r="C6" s="104" t="inlineStr">
        <is>
          <t>Burgers</t>
        </is>
      </c>
      <c r="D6" s="104" t="inlineStr">
        <is>
          <t>Volaille</t>
        </is>
      </c>
      <c r="E6" s="161" t="n">
        <v>0.1</v>
      </c>
      <c r="F6" s="161" t="n">
        <v>0.29</v>
      </c>
      <c r="G6" s="160" t="n">
        <v>8.57</v>
      </c>
      <c r="H6" s="104" t="inlineStr">
        <is>
          <t>Oui</t>
        </is>
      </c>
    </row>
    <row r="7">
      <c r="A7" s="104" t="inlineStr">
        <is>
          <t>P006</t>
        </is>
      </c>
      <c r="B7" s="104" t="inlineStr">
        <is>
          <t>Burger Veggie Halloumi</t>
        </is>
      </c>
      <c r="C7" s="104" t="inlineStr">
        <is>
          <t>Burgers</t>
        </is>
      </c>
      <c r="D7" s="104" t="inlineStr">
        <is>
          <t>Végétarien</t>
        </is>
      </c>
      <c r="E7" s="161" t="n">
        <v>0.1</v>
      </c>
      <c r="F7" s="161" t="n">
        <v>0.27</v>
      </c>
      <c r="G7" s="160" t="n">
        <v>9.300000000000001</v>
      </c>
      <c r="H7" s="104" t="inlineStr">
        <is>
          <t>Oui</t>
        </is>
      </c>
    </row>
    <row r="8">
      <c r="A8" s="104" t="inlineStr">
        <is>
          <t>P007</t>
        </is>
      </c>
      <c r="B8" s="104" t="inlineStr">
        <is>
          <t>Burger Veggie Falafel</t>
        </is>
      </c>
      <c r="C8" s="104" t="inlineStr">
        <is>
          <t>Burgers</t>
        </is>
      </c>
      <c r="D8" s="104" t="inlineStr">
        <is>
          <t>Végétarien</t>
        </is>
      </c>
      <c r="E8" s="161" t="n">
        <v>0.1</v>
      </c>
      <c r="F8" s="161" t="n">
        <v>0.25</v>
      </c>
      <c r="G8" s="160" t="n">
        <v>8.67</v>
      </c>
      <c r="H8" s="104" t="inlineStr">
        <is>
          <t>Oui</t>
        </is>
      </c>
    </row>
    <row r="9">
      <c r="A9" s="104" t="inlineStr">
        <is>
          <t>P008</t>
        </is>
      </c>
      <c r="B9" s="104" t="inlineStr">
        <is>
          <t>Burger Fish</t>
        </is>
      </c>
      <c r="C9" s="104" t="inlineStr">
        <is>
          <t>Burgers</t>
        </is>
      </c>
      <c r="D9" s="104" t="inlineStr">
        <is>
          <t>Poisson</t>
        </is>
      </c>
      <c r="E9" s="161" t="n">
        <v>0.1</v>
      </c>
      <c r="F9" s="161" t="n">
        <v>0.34</v>
      </c>
      <c r="G9" s="160" t="n">
        <v>8.460000000000001</v>
      </c>
      <c r="H9" s="104" t="inlineStr">
        <is>
          <t>Oui</t>
        </is>
      </c>
    </row>
    <row r="10">
      <c r="A10" s="104" t="inlineStr">
        <is>
          <t>P009</t>
        </is>
      </c>
      <c r="B10" s="104" t="inlineStr">
        <is>
          <t>Burger Truffe Édition</t>
        </is>
      </c>
      <c r="C10" s="104" t="inlineStr">
        <is>
          <t>Burgers</t>
        </is>
      </c>
      <c r="D10" s="104" t="inlineStr">
        <is>
          <t>Premium</t>
        </is>
      </c>
      <c r="E10" s="161" t="n">
        <v>0.1</v>
      </c>
      <c r="F10" s="161" t="n">
        <v>0.38</v>
      </c>
      <c r="G10" s="160" t="n">
        <v>14.53</v>
      </c>
      <c r="H10" s="104" t="inlineStr">
        <is>
          <t>Non</t>
        </is>
      </c>
    </row>
    <row r="11">
      <c r="A11" s="104" t="inlineStr">
        <is>
          <t>P010</t>
        </is>
      </c>
      <c r="B11" s="104" t="inlineStr">
        <is>
          <t>Mini Burger Duo</t>
        </is>
      </c>
      <c r="C11" s="104" t="inlineStr">
        <is>
          <t>Burgers</t>
        </is>
      </c>
      <c r="D11" s="104" t="inlineStr">
        <is>
          <t>Boeuf</t>
        </is>
      </c>
      <c r="E11" s="161" t="n">
        <v>0.1</v>
      </c>
      <c r="F11" s="161" t="n">
        <v>0.3</v>
      </c>
      <c r="G11" s="160" t="n">
        <v>6.79</v>
      </c>
      <c r="H11" s="104" t="inlineStr">
        <is>
          <t>Oui</t>
        </is>
      </c>
    </row>
    <row r="12">
      <c r="A12" s="104" t="inlineStr">
        <is>
          <t>P011</t>
        </is>
      </c>
      <c r="B12" s="104" t="inlineStr">
        <is>
          <t>Frites Maison</t>
        </is>
      </c>
      <c r="C12" s="104" t="inlineStr">
        <is>
          <t>Accompagnements</t>
        </is>
      </c>
      <c r="D12" s="104" t="inlineStr">
        <is>
          <t>Frites</t>
        </is>
      </c>
      <c r="E12" s="161" t="n">
        <v>0.1</v>
      </c>
      <c r="F12" s="161" t="n">
        <v>0.22</v>
      </c>
      <c r="G12" s="160" t="n">
        <v>3.34</v>
      </c>
      <c r="H12" s="104" t="inlineStr">
        <is>
          <t>Oui</t>
        </is>
      </c>
    </row>
    <row r="13">
      <c r="A13" s="104" t="inlineStr">
        <is>
          <t>P012</t>
        </is>
      </c>
      <c r="B13" s="104" t="inlineStr">
        <is>
          <t>Frites Patate Douce</t>
        </is>
      </c>
      <c r="C13" s="104" t="inlineStr">
        <is>
          <t>Accompagnements</t>
        </is>
      </c>
      <c r="D13" s="104" t="inlineStr">
        <is>
          <t>Frites</t>
        </is>
      </c>
      <c r="E13" s="161" t="n">
        <v>0.1</v>
      </c>
      <c r="F13" s="161" t="n">
        <v>0.28</v>
      </c>
      <c r="G13" s="160" t="n">
        <v>4.28</v>
      </c>
      <c r="H13" s="104" t="inlineStr">
        <is>
          <t>Oui</t>
        </is>
      </c>
    </row>
    <row r="14">
      <c r="A14" s="104" t="inlineStr">
        <is>
          <t>P013</t>
        </is>
      </c>
      <c r="B14" s="104" t="inlineStr">
        <is>
          <t>Potatoes Épicées</t>
        </is>
      </c>
      <c r="C14" s="104" t="inlineStr">
        <is>
          <t>Accompagnements</t>
        </is>
      </c>
      <c r="D14" s="104" t="inlineStr">
        <is>
          <t>Frites</t>
        </is>
      </c>
      <c r="E14" s="161" t="n">
        <v>0.1</v>
      </c>
      <c r="F14" s="161" t="n">
        <v>0.24</v>
      </c>
      <c r="G14" s="160" t="n">
        <v>3.97</v>
      </c>
      <c r="H14" s="104" t="inlineStr">
        <is>
          <t>Oui</t>
        </is>
      </c>
    </row>
    <row r="15">
      <c r="A15" s="104" t="inlineStr">
        <is>
          <t>P014</t>
        </is>
      </c>
      <c r="B15" s="104" t="inlineStr">
        <is>
          <t>Onion Rings</t>
        </is>
      </c>
      <c r="C15" s="104" t="inlineStr">
        <is>
          <t>Accompagnements</t>
        </is>
      </c>
      <c r="D15" s="104" t="inlineStr">
        <is>
          <t>Frit</t>
        </is>
      </c>
      <c r="E15" s="161" t="n">
        <v>0.1</v>
      </c>
      <c r="F15" s="161" t="n">
        <v>0.26</v>
      </c>
      <c r="G15" s="160" t="n">
        <v>4.49</v>
      </c>
      <c r="H15" s="104" t="inlineStr">
        <is>
          <t>Oui</t>
        </is>
      </c>
    </row>
    <row r="16">
      <c r="A16" s="104" t="inlineStr">
        <is>
          <t>P015</t>
        </is>
      </c>
      <c r="B16" s="104" t="inlineStr">
        <is>
          <t>Nuggets 6 pièces</t>
        </is>
      </c>
      <c r="C16" s="104" t="inlineStr">
        <is>
          <t>Accompagnements</t>
        </is>
      </c>
      <c r="D16" s="104" t="inlineStr">
        <is>
          <t>Volaille</t>
        </is>
      </c>
      <c r="E16" s="161" t="n">
        <v>0.1</v>
      </c>
      <c r="F16" s="161" t="n">
        <v>0.31</v>
      </c>
      <c r="G16" s="160" t="n">
        <v>5.43</v>
      </c>
      <c r="H16" s="104" t="inlineStr">
        <is>
          <t>Oui</t>
        </is>
      </c>
    </row>
    <row r="17">
      <c r="A17" s="104" t="inlineStr">
        <is>
          <t>P016</t>
        </is>
      </c>
      <c r="B17" s="104" t="inlineStr">
        <is>
          <t>Salade César</t>
        </is>
      </c>
      <c r="C17" s="104" t="inlineStr">
        <is>
          <t>Accompagnements</t>
        </is>
      </c>
      <c r="D17" s="104" t="inlineStr">
        <is>
          <t>Salades</t>
        </is>
      </c>
      <c r="E17" s="161" t="n">
        <v>0.1</v>
      </c>
      <c r="F17" s="161" t="n">
        <v>0.29</v>
      </c>
      <c r="G17" s="160" t="n">
        <v>7.11</v>
      </c>
      <c r="H17" s="104" t="inlineStr">
        <is>
          <t>Oui</t>
        </is>
      </c>
    </row>
    <row r="18">
      <c r="A18" s="104" t="inlineStr">
        <is>
          <t>P017</t>
        </is>
      </c>
      <c r="B18" s="104" t="inlineStr">
        <is>
          <t>Salade Quinoa Avocat</t>
        </is>
      </c>
      <c r="C18" s="104" t="inlineStr">
        <is>
          <t>Accompagnements</t>
        </is>
      </c>
      <c r="D18" s="104" t="inlineStr">
        <is>
          <t>Salades</t>
        </is>
      </c>
      <c r="E18" s="161" t="n">
        <v>0.1</v>
      </c>
      <c r="F18" s="161" t="n">
        <v>0.32</v>
      </c>
      <c r="G18" s="160" t="n">
        <v>7.84</v>
      </c>
      <c r="H18" s="104" t="inlineStr">
        <is>
          <t>Oui</t>
        </is>
      </c>
    </row>
    <row r="19">
      <c r="A19" s="104" t="inlineStr">
        <is>
          <t>P018</t>
        </is>
      </c>
      <c r="B19" s="104" t="inlineStr">
        <is>
          <t>Coleslaw</t>
        </is>
      </c>
      <c r="C19" s="104" t="inlineStr">
        <is>
          <t>Accompagnements</t>
        </is>
      </c>
      <c r="D19" s="104" t="inlineStr">
        <is>
          <t>Salades</t>
        </is>
      </c>
      <c r="E19" s="161" t="n">
        <v>0.1</v>
      </c>
      <c r="F19" s="161" t="n">
        <v>0.2</v>
      </c>
      <c r="G19" s="160" t="n">
        <v>3.03</v>
      </c>
      <c r="H19" s="104" t="inlineStr">
        <is>
          <t>Oui</t>
        </is>
      </c>
    </row>
    <row r="20">
      <c r="A20" s="104" t="inlineStr">
        <is>
          <t>P019</t>
        </is>
      </c>
      <c r="B20" s="104" t="inlineStr">
        <is>
          <t>Coca-Cola 33cl</t>
        </is>
      </c>
      <c r="C20" s="104" t="inlineStr">
        <is>
          <t>Boissons</t>
        </is>
      </c>
      <c r="D20" s="104" t="inlineStr">
        <is>
          <t>Softs</t>
        </is>
      </c>
      <c r="E20" s="161" t="n">
        <v>0.1</v>
      </c>
      <c r="F20" s="161" t="n">
        <v>0.24</v>
      </c>
      <c r="G20" s="160" t="n">
        <v>2.93</v>
      </c>
      <c r="H20" s="104" t="inlineStr">
        <is>
          <t>Oui</t>
        </is>
      </c>
    </row>
    <row r="21">
      <c r="A21" s="104" t="inlineStr">
        <is>
          <t>P020</t>
        </is>
      </c>
      <c r="B21" s="104" t="inlineStr">
        <is>
          <t>Coca-Cola Zero 33cl</t>
        </is>
      </c>
      <c r="C21" s="104" t="inlineStr">
        <is>
          <t>Boissons</t>
        </is>
      </c>
      <c r="D21" s="104" t="inlineStr">
        <is>
          <t>Softs</t>
        </is>
      </c>
      <c r="E21" s="161" t="n">
        <v>0.1</v>
      </c>
      <c r="F21" s="161" t="n">
        <v>0.24</v>
      </c>
      <c r="G21" s="160" t="n">
        <v>2.93</v>
      </c>
      <c r="H21" s="104" t="inlineStr">
        <is>
          <t>Oui</t>
        </is>
      </c>
    </row>
    <row r="22">
      <c r="A22" s="104" t="inlineStr">
        <is>
          <t>P021</t>
        </is>
      </c>
      <c r="B22" s="104" t="inlineStr">
        <is>
          <t>Limonade Artisanale</t>
        </is>
      </c>
      <c r="C22" s="104" t="inlineStr">
        <is>
          <t>Boissons</t>
        </is>
      </c>
      <c r="D22" s="104" t="inlineStr">
        <is>
          <t>Softs</t>
        </is>
      </c>
      <c r="E22" s="161" t="n">
        <v>0.1</v>
      </c>
      <c r="F22" s="161" t="n">
        <v>0.26</v>
      </c>
      <c r="G22" s="160" t="n">
        <v>3.76</v>
      </c>
      <c r="H22" s="104" t="inlineStr">
        <is>
          <t>Oui</t>
        </is>
      </c>
    </row>
    <row r="23">
      <c r="A23" s="104" t="inlineStr">
        <is>
          <t>P022</t>
        </is>
      </c>
      <c r="B23" s="104" t="inlineStr">
        <is>
          <t>Thé Glacé Pêche</t>
        </is>
      </c>
      <c r="C23" s="104" t="inlineStr">
        <is>
          <t>Boissons</t>
        </is>
      </c>
      <c r="D23" s="104" t="inlineStr">
        <is>
          <t>Softs</t>
        </is>
      </c>
      <c r="E23" s="161" t="n">
        <v>0.1</v>
      </c>
      <c r="F23" s="161" t="n">
        <v>0.25</v>
      </c>
      <c r="G23" s="160" t="n">
        <v>3.55</v>
      </c>
      <c r="H23" s="104" t="inlineStr">
        <is>
          <t>Oui</t>
        </is>
      </c>
    </row>
    <row r="24">
      <c r="A24" s="104" t="inlineStr">
        <is>
          <t>P023</t>
        </is>
      </c>
      <c r="B24" s="104" t="inlineStr">
        <is>
          <t>Eau Minérale 50cl</t>
        </is>
      </c>
      <c r="C24" s="104" t="inlineStr">
        <is>
          <t>Boissons</t>
        </is>
      </c>
      <c r="D24" s="104" t="inlineStr">
        <is>
          <t>Eaux</t>
        </is>
      </c>
      <c r="E24" s="161" t="n">
        <v>0.1</v>
      </c>
      <c r="F24" s="161" t="n">
        <v>0.18</v>
      </c>
      <c r="G24" s="160" t="n">
        <v>2.3</v>
      </c>
      <c r="H24" s="104" t="inlineStr">
        <is>
          <t>Oui</t>
        </is>
      </c>
    </row>
    <row r="25">
      <c r="A25" s="104" t="inlineStr">
        <is>
          <t>P024</t>
        </is>
      </c>
      <c r="B25" s="104" t="inlineStr">
        <is>
          <t>Eau Pétillante 50cl</t>
        </is>
      </c>
      <c r="C25" s="104" t="inlineStr">
        <is>
          <t>Boissons</t>
        </is>
      </c>
      <c r="D25" s="104" t="inlineStr">
        <is>
          <t>Eaux</t>
        </is>
      </c>
      <c r="E25" s="161" t="n">
        <v>0.1</v>
      </c>
      <c r="F25" s="161" t="n">
        <v>0.19</v>
      </c>
      <c r="G25" s="160" t="n">
        <v>2.51</v>
      </c>
      <c r="H25" s="104" t="inlineStr">
        <is>
          <t>Oui</t>
        </is>
      </c>
    </row>
    <row r="26">
      <c r="A26" s="104" t="inlineStr">
        <is>
          <t>P025</t>
        </is>
      </c>
      <c r="B26" s="104" t="inlineStr">
        <is>
          <t>Jus d'Orange Pressé</t>
        </is>
      </c>
      <c r="C26" s="104" t="inlineStr">
        <is>
          <t>Boissons</t>
        </is>
      </c>
      <c r="D26" s="104" t="inlineStr">
        <is>
          <t>Jus</t>
        </is>
      </c>
      <c r="E26" s="161" t="n">
        <v>0.1</v>
      </c>
      <c r="F26" s="161" t="n">
        <v>0.34</v>
      </c>
      <c r="G26" s="160" t="n">
        <v>4.39</v>
      </c>
      <c r="H26" s="104" t="inlineStr">
        <is>
          <t>Oui</t>
        </is>
      </c>
    </row>
    <row r="27">
      <c r="A27" s="104" t="inlineStr">
        <is>
          <t>P026</t>
        </is>
      </c>
      <c r="B27" s="104" t="inlineStr">
        <is>
          <t>Milkshake Vanille</t>
        </is>
      </c>
      <c r="C27" s="104" t="inlineStr">
        <is>
          <t>Boissons</t>
        </is>
      </c>
      <c r="D27" s="104" t="inlineStr">
        <is>
          <t>Milkshakes</t>
        </is>
      </c>
      <c r="E27" s="161" t="n">
        <v>0.1</v>
      </c>
      <c r="F27" s="161" t="n">
        <v>0.3</v>
      </c>
      <c r="G27" s="160" t="n">
        <v>5.12</v>
      </c>
      <c r="H27" s="104" t="inlineStr">
        <is>
          <t>Oui</t>
        </is>
      </c>
    </row>
    <row r="28">
      <c r="A28" s="104" t="inlineStr">
        <is>
          <t>P027</t>
        </is>
      </c>
      <c r="B28" s="104" t="inlineStr">
        <is>
          <t>Milkshake Chocolat</t>
        </is>
      </c>
      <c r="C28" s="104" t="inlineStr">
        <is>
          <t>Boissons</t>
        </is>
      </c>
      <c r="D28" s="104" t="inlineStr">
        <is>
          <t>Milkshakes</t>
        </is>
      </c>
      <c r="E28" s="161" t="n">
        <v>0.1</v>
      </c>
      <c r="F28" s="161" t="n">
        <v>0.3</v>
      </c>
      <c r="G28" s="160" t="n">
        <v>5.12</v>
      </c>
      <c r="H28" s="104" t="inlineStr">
        <is>
          <t>Oui</t>
        </is>
      </c>
    </row>
    <row r="29">
      <c r="A29" s="104" t="inlineStr">
        <is>
          <t>P028</t>
        </is>
      </c>
      <c r="B29" s="104" t="inlineStr">
        <is>
          <t>Milkshake Fruits Rouges</t>
        </is>
      </c>
      <c r="C29" s="104" t="inlineStr">
        <is>
          <t>Boissons</t>
        </is>
      </c>
      <c r="D29" s="104" t="inlineStr">
        <is>
          <t>Milkshakes</t>
        </is>
      </c>
      <c r="E29" s="161" t="n">
        <v>0.1</v>
      </c>
      <c r="F29" s="161" t="n">
        <v>0.32</v>
      </c>
      <c r="G29" s="160" t="n">
        <v>5.43</v>
      </c>
      <c r="H29" s="104" t="inlineStr">
        <is>
          <t>Oui</t>
        </is>
      </c>
    </row>
    <row r="30">
      <c r="A30" s="104" t="inlineStr">
        <is>
          <t>P029</t>
        </is>
      </c>
      <c r="B30" s="104" t="inlineStr">
        <is>
          <t>Café Expresso</t>
        </is>
      </c>
      <c r="C30" s="104" t="inlineStr">
        <is>
          <t>Boissons</t>
        </is>
      </c>
      <c r="D30" s="104" t="inlineStr">
        <is>
          <t>Chaudes</t>
        </is>
      </c>
      <c r="E30" s="161" t="n">
        <v>0.1</v>
      </c>
      <c r="F30" s="161" t="n">
        <v>0.14</v>
      </c>
      <c r="G30" s="160" t="n">
        <v>2.19</v>
      </c>
      <c r="H30" s="104" t="inlineStr">
        <is>
          <t>Oui</t>
        </is>
      </c>
    </row>
    <row r="31">
      <c r="A31" s="104" t="inlineStr">
        <is>
          <t>P030</t>
        </is>
      </c>
      <c r="B31" s="104" t="inlineStr">
        <is>
          <t>Cappuccino</t>
        </is>
      </c>
      <c r="C31" s="104" t="inlineStr">
        <is>
          <t>Boissons</t>
        </is>
      </c>
      <c r="D31" s="104" t="inlineStr">
        <is>
          <t>Chaudes</t>
        </is>
      </c>
      <c r="E31" s="161" t="n">
        <v>0.1</v>
      </c>
      <c r="F31" s="161" t="n">
        <v>0.18</v>
      </c>
      <c r="G31" s="160" t="n">
        <v>3.45</v>
      </c>
      <c r="H31" s="104" t="inlineStr">
        <is>
          <t>Oui</t>
        </is>
      </c>
    </row>
    <row r="32">
      <c r="A32" s="104" t="inlineStr">
        <is>
          <t>P031</t>
        </is>
      </c>
      <c r="B32" s="104" t="inlineStr">
        <is>
          <t>Bière Artisanale 33cl</t>
        </is>
      </c>
      <c r="C32" s="104" t="inlineStr">
        <is>
          <t>Boissons</t>
        </is>
      </c>
      <c r="D32" s="104" t="inlineStr">
        <is>
          <t>Alcools</t>
        </is>
      </c>
      <c r="E32" s="161" t="n">
        <v>0.2</v>
      </c>
      <c r="F32" s="161" t="n">
        <v>0.28</v>
      </c>
      <c r="G32" s="160" t="n">
        <v>5.75</v>
      </c>
      <c r="H32" s="104" t="inlineStr">
        <is>
          <t>Oui</t>
        </is>
      </c>
    </row>
    <row r="33">
      <c r="A33" s="104" t="inlineStr">
        <is>
          <t>P032</t>
        </is>
      </c>
      <c r="B33" s="104" t="inlineStr">
        <is>
          <t>Cookie Maison</t>
        </is>
      </c>
      <c r="C33" s="104" t="inlineStr">
        <is>
          <t>Desserts</t>
        </is>
      </c>
      <c r="D33" s="104" t="inlineStr">
        <is>
          <t>Pâtisserie</t>
        </is>
      </c>
      <c r="E33" s="161" t="n">
        <v>0.1</v>
      </c>
      <c r="F33" s="161" t="n">
        <v>0.21</v>
      </c>
      <c r="G33" s="160" t="n">
        <v>2.72</v>
      </c>
      <c r="H33" s="104" t="inlineStr">
        <is>
          <t>Oui</t>
        </is>
      </c>
    </row>
    <row r="34">
      <c r="A34" s="104" t="inlineStr">
        <is>
          <t>P033</t>
        </is>
      </c>
      <c r="B34" s="104" t="inlineStr">
        <is>
          <t>Brownie Chocolat</t>
        </is>
      </c>
      <c r="C34" s="104" t="inlineStr">
        <is>
          <t>Desserts</t>
        </is>
      </c>
      <c r="D34" s="104" t="inlineStr">
        <is>
          <t>Pâtisserie</t>
        </is>
      </c>
      <c r="E34" s="161" t="n">
        <v>0.1</v>
      </c>
      <c r="F34" s="161" t="n">
        <v>0.24</v>
      </c>
      <c r="G34" s="160" t="n">
        <v>3.55</v>
      </c>
      <c r="H34" s="104" t="inlineStr">
        <is>
          <t>Oui</t>
        </is>
      </c>
    </row>
    <row r="35">
      <c r="A35" s="104" t="inlineStr">
        <is>
          <t>P034</t>
        </is>
      </c>
      <c r="B35" s="104" t="inlineStr">
        <is>
          <t>Cheesecake Citron</t>
        </is>
      </c>
      <c r="C35" s="104" t="inlineStr">
        <is>
          <t>Desserts</t>
        </is>
      </c>
      <c r="D35" s="104" t="inlineStr">
        <is>
          <t>Pâtisserie</t>
        </is>
      </c>
      <c r="E35" s="161" t="n">
        <v>0.1</v>
      </c>
      <c r="F35" s="161" t="n">
        <v>0.29</v>
      </c>
      <c r="G35" s="160" t="n">
        <v>4.81</v>
      </c>
      <c r="H35" s="104" t="inlineStr">
        <is>
          <t>Oui</t>
        </is>
      </c>
    </row>
    <row r="36">
      <c r="A36" s="104" t="inlineStr">
        <is>
          <t>P035</t>
        </is>
      </c>
      <c r="B36" s="104" t="inlineStr">
        <is>
          <t>Glace 2 Boules</t>
        </is>
      </c>
      <c r="C36" s="104" t="inlineStr">
        <is>
          <t>Desserts</t>
        </is>
      </c>
      <c r="D36" s="104" t="inlineStr">
        <is>
          <t>Glaces</t>
        </is>
      </c>
      <c r="E36" s="161" t="n">
        <v>0.1</v>
      </c>
      <c r="F36" s="161" t="n">
        <v>0.26</v>
      </c>
      <c r="G36" s="160" t="n">
        <v>4.08</v>
      </c>
      <c r="H36" s="104" t="inlineStr">
        <is>
          <t>Oui</t>
        </is>
      </c>
    </row>
    <row r="37">
      <c r="A37" s="104" t="inlineStr">
        <is>
          <t>P036</t>
        </is>
      </c>
      <c r="B37" s="104" t="inlineStr">
        <is>
          <t>Sundae Caramel</t>
        </is>
      </c>
      <c r="C37" s="104" t="inlineStr">
        <is>
          <t>Desserts</t>
        </is>
      </c>
      <c r="D37" s="104" t="inlineStr">
        <is>
          <t>Glaces</t>
        </is>
      </c>
      <c r="E37" s="161" t="n">
        <v>0.1</v>
      </c>
      <c r="F37" s="161" t="n">
        <v>0.27</v>
      </c>
      <c r="G37" s="160" t="n">
        <v>4.39</v>
      </c>
      <c r="H37" s="104" t="inlineStr">
        <is>
          <t>Oui</t>
        </is>
      </c>
    </row>
    <row r="38">
      <c r="A38" s="104" t="inlineStr">
        <is>
          <t>P037</t>
        </is>
      </c>
      <c r="B38" s="104" t="inlineStr">
        <is>
          <t>Salade de Fruits</t>
        </is>
      </c>
      <c r="C38" s="104" t="inlineStr">
        <is>
          <t>Desserts</t>
        </is>
      </c>
      <c r="D38" s="104" t="inlineStr">
        <is>
          <t>Fruits</t>
        </is>
      </c>
      <c r="E38" s="161" t="n">
        <v>0.1</v>
      </c>
      <c r="F38" s="161" t="n">
        <v>0.31</v>
      </c>
      <c r="G38" s="160" t="n">
        <v>3.97</v>
      </c>
      <c r="H38" s="104" t="inlineStr">
        <is>
          <t>Oui</t>
        </is>
      </c>
    </row>
    <row r="39">
      <c r="A39" s="104" t="inlineStr">
        <is>
          <t>P038</t>
        </is>
      </c>
      <c r="B39" s="104" t="inlineStr">
        <is>
          <t>Menu Enfant Burger</t>
        </is>
      </c>
      <c r="C39" s="104" t="inlineStr">
        <is>
          <t>Menus Enfant</t>
        </is>
      </c>
      <c r="D39" s="104" t="inlineStr">
        <is>
          <t>Menu</t>
        </is>
      </c>
      <c r="E39" s="161" t="n">
        <v>0.1</v>
      </c>
      <c r="F39" s="161" t="n">
        <v>0.3</v>
      </c>
      <c r="G39" s="160" t="n">
        <v>7.21</v>
      </c>
      <c r="H39" s="104" t="inlineStr">
        <is>
          <t>Oui</t>
        </is>
      </c>
    </row>
    <row r="40">
      <c r="A40" s="104" t="inlineStr">
        <is>
          <t>P039</t>
        </is>
      </c>
      <c r="B40" s="104" t="inlineStr">
        <is>
          <t>Menu Enfant Nuggets</t>
        </is>
      </c>
      <c r="C40" s="104" t="inlineStr">
        <is>
          <t>Menus Enfant</t>
        </is>
      </c>
      <c r="D40" s="104" t="inlineStr">
        <is>
          <t>Menu</t>
        </is>
      </c>
      <c r="E40" s="161" t="n">
        <v>0.1</v>
      </c>
      <c r="F40" s="161" t="n">
        <v>0.31</v>
      </c>
      <c r="G40" s="160" t="n">
        <v>7.21</v>
      </c>
      <c r="H40" s="104" t="inlineStr">
        <is>
          <t>Oui</t>
        </is>
      </c>
    </row>
    <row r="41">
      <c r="A41" s="104" t="inlineStr">
        <is>
          <t>P040</t>
        </is>
      </c>
      <c r="B41" s="104" t="inlineStr">
        <is>
          <t>Wrap Été Méditerranéen</t>
        </is>
      </c>
      <c r="C41" s="104" t="inlineStr">
        <is>
          <t>Offres Saisonnières</t>
        </is>
      </c>
      <c r="D41" s="104" t="inlineStr">
        <is>
          <t>Été</t>
        </is>
      </c>
      <c r="E41" s="161" t="n">
        <v>0.1</v>
      </c>
      <c r="F41" s="161" t="n">
        <v>0.3</v>
      </c>
      <c r="G41" s="160" t="n">
        <v>8.779999999999999</v>
      </c>
      <c r="H41" s="104" t="inlineStr">
        <is>
          <t>Oui</t>
        </is>
      </c>
    </row>
    <row r="42">
      <c r="A42" s="104" t="inlineStr">
        <is>
          <t>P041</t>
        </is>
      </c>
      <c r="B42" s="104" t="inlineStr">
        <is>
          <t>Burger Raclette Hiver</t>
        </is>
      </c>
      <c r="C42" s="104" t="inlineStr">
        <is>
          <t>Offres Saisonnières</t>
        </is>
      </c>
      <c r="D42" s="104" t="inlineStr">
        <is>
          <t>Hiver</t>
        </is>
      </c>
      <c r="E42" s="161" t="n">
        <v>0.1</v>
      </c>
      <c r="F42" s="161" t="n">
        <v>0.36</v>
      </c>
      <c r="G42" s="160" t="n">
        <v>12.44</v>
      </c>
      <c r="H42" s="104" t="inlineStr">
        <is>
          <t>Oui</t>
        </is>
      </c>
    </row>
    <row r="43">
      <c r="A43" s="104" t="inlineStr">
        <is>
          <t>P042</t>
        </is>
      </c>
      <c r="B43" s="104" t="inlineStr">
        <is>
          <t>Chocolat Chaud Viennois</t>
        </is>
      </c>
      <c r="C43" s="104" t="inlineStr">
        <is>
          <t>Offres Saisonnières</t>
        </is>
      </c>
      <c r="D43" s="104" t="inlineStr">
        <is>
          <t>Hiver</t>
        </is>
      </c>
      <c r="E43" s="161" t="n">
        <v>0.1</v>
      </c>
      <c r="F43" s="161" t="n">
        <v>0.23</v>
      </c>
      <c r="G43" s="160" t="n">
        <v>4.6</v>
      </c>
      <c r="H43" s="104" t="inlineStr">
        <is>
          <t>Oui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D5D2CA"/>
    <outlinePr summaryBelow="1" summaryRight="1"/>
    <pageSetUpPr/>
  </sheetPr>
  <dimension ref="A1:F16"/>
  <sheetViews>
    <sheetView showGridLines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7" customWidth="1" min="3" max="3"/>
    <col width="36" customWidth="1" min="4" max="4"/>
    <col width="22" customWidth="1" min="5" max="5"/>
    <col width="15" customWidth="1" min="6" max="6"/>
  </cols>
  <sheetData>
    <row r="1">
      <c r="A1" s="175" t="inlineStr">
        <is>
          <t>Code_Fournisseur</t>
        </is>
      </c>
      <c r="B1" s="175" t="inlineStr">
        <is>
          <t>Nom_Fournisseur</t>
        </is>
      </c>
      <c r="C1" s="175" t="inlineStr">
        <is>
          <t>Categorie_Approvisionnee</t>
        </is>
      </c>
      <c r="D1" s="175" t="inlineStr">
        <is>
          <t>Delai_Livraison_Contractuel_Jours</t>
        </is>
      </c>
      <c r="E1" s="175" t="inlineStr">
        <is>
          <t>Conditions_Paiement</t>
        </is>
      </c>
      <c r="F1" s="175" t="inlineStr">
        <is>
          <t>Note_Qualite</t>
        </is>
      </c>
    </row>
    <row r="2">
      <c r="A2" s="104" t="inlineStr">
        <is>
          <t>F01</t>
        </is>
      </c>
      <c r="B2" s="104" t="inlineStr">
        <is>
          <t>Boucherie Centrale Rungis</t>
        </is>
      </c>
      <c r="C2" s="104" t="inlineStr">
        <is>
          <t>Viandes</t>
        </is>
      </c>
      <c r="D2" s="104" t="n">
        <v>2</v>
      </c>
      <c r="E2" s="104" t="inlineStr">
        <is>
          <t>30 jours fin de mois</t>
        </is>
      </c>
      <c r="F2" s="104" t="n">
        <v>4.6</v>
      </c>
    </row>
    <row r="3">
      <c r="A3" s="104" t="inlineStr">
        <is>
          <t>F02</t>
        </is>
      </c>
      <c r="B3" s="104" t="inlineStr">
        <is>
          <t>Volailles du Gâtinais</t>
        </is>
      </c>
      <c r="C3" s="104" t="inlineStr">
        <is>
          <t>Volailles</t>
        </is>
      </c>
      <c r="D3" s="104" t="n">
        <v>3</v>
      </c>
      <c r="E3" s="104" t="inlineStr">
        <is>
          <t>45 jours</t>
        </is>
      </c>
      <c r="F3" s="104" t="n">
        <v>4.2</v>
      </c>
    </row>
    <row r="4">
      <c r="A4" s="104" t="inlineStr">
        <is>
          <t>F03</t>
        </is>
      </c>
      <c r="B4" s="104" t="inlineStr">
        <is>
          <t>Marée Atlantique</t>
        </is>
      </c>
      <c r="C4" s="104" t="inlineStr">
        <is>
          <t>Poissons</t>
        </is>
      </c>
      <c r="D4" s="104" t="n">
        <v>2</v>
      </c>
      <c r="E4" s="104" t="inlineStr">
        <is>
          <t>30 jours</t>
        </is>
      </c>
      <c r="F4" s="104" t="n">
        <v>3.9</v>
      </c>
    </row>
    <row r="5">
      <c r="A5" s="104" t="inlineStr">
        <is>
          <t>F04</t>
        </is>
      </c>
      <c r="B5" s="104" t="inlineStr">
        <is>
          <t>Primeurs Val de Loire</t>
        </is>
      </c>
      <c r="C5" s="104" t="inlineStr">
        <is>
          <t>Fruits &amp; Légumes</t>
        </is>
      </c>
      <c r="D5" s="104" t="n">
        <v>1</v>
      </c>
      <c r="E5" s="104" t="inlineStr">
        <is>
          <t>Comptant</t>
        </is>
      </c>
      <c r="F5" s="104" t="n">
        <v>4.4</v>
      </c>
    </row>
    <row r="6">
      <c r="A6" s="104" t="inlineStr">
        <is>
          <t>F05</t>
        </is>
      </c>
      <c r="B6" s="104" t="inlineStr">
        <is>
          <t>Boulangerie Industrielle Artois</t>
        </is>
      </c>
      <c r="C6" s="104" t="inlineStr">
        <is>
          <t>Pains &amp; Buns</t>
        </is>
      </c>
      <c r="D6" s="104" t="n">
        <v>2</v>
      </c>
      <c r="E6" s="104" t="inlineStr">
        <is>
          <t>30 jours</t>
        </is>
      </c>
      <c r="F6" s="104" t="n">
        <v>4.1</v>
      </c>
    </row>
    <row r="7">
      <c r="A7" s="104" t="inlineStr">
        <is>
          <t>F06</t>
        </is>
      </c>
      <c r="B7" s="104" t="inlineStr">
        <is>
          <t>Fromagerie des Monts</t>
        </is>
      </c>
      <c r="C7" s="104" t="inlineStr">
        <is>
          <t>Produits laitiers</t>
        </is>
      </c>
      <c r="D7" s="104" t="n">
        <v>3</v>
      </c>
      <c r="E7" s="104" t="inlineStr">
        <is>
          <t>45 jours</t>
        </is>
      </c>
      <c r="F7" s="104" t="n">
        <v>4.5</v>
      </c>
    </row>
    <row r="8">
      <c r="A8" s="104" t="inlineStr">
        <is>
          <t>F07</t>
        </is>
      </c>
      <c r="B8" s="104" t="inlineStr">
        <is>
          <t>Distri-Boissons France</t>
        </is>
      </c>
      <c r="C8" s="104" t="inlineStr">
        <is>
          <t>Boissons</t>
        </is>
      </c>
      <c r="D8" s="104" t="n">
        <v>4</v>
      </c>
      <c r="E8" s="104" t="inlineStr">
        <is>
          <t>60 jours</t>
        </is>
      </c>
      <c r="F8" s="104" t="n">
        <v>3.4</v>
      </c>
    </row>
    <row r="9">
      <c r="A9" s="104" t="inlineStr">
        <is>
          <t>F08</t>
        </is>
      </c>
      <c r="B9" s="104" t="inlineStr">
        <is>
          <t>Sucré Salé Desserts</t>
        </is>
      </c>
      <c r="C9" s="104" t="inlineStr">
        <is>
          <t>Desserts</t>
        </is>
      </c>
      <c r="D9" s="104" t="n">
        <v>5</v>
      </c>
      <c r="E9" s="104" t="inlineStr">
        <is>
          <t>45 jours</t>
        </is>
      </c>
      <c r="F9" s="104" t="n">
        <v>3.1</v>
      </c>
    </row>
    <row r="10">
      <c r="A10" s="104" t="inlineStr">
        <is>
          <t>F09</t>
        </is>
      </c>
      <c r="B10" s="104" t="inlineStr">
        <is>
          <t>Pomme de Terre du Nord</t>
        </is>
      </c>
      <c r="C10" s="104" t="inlineStr">
        <is>
          <t>Féculents</t>
        </is>
      </c>
      <c r="D10" s="104" t="n">
        <v>2</v>
      </c>
      <c r="E10" s="104" t="inlineStr">
        <is>
          <t>30 jours</t>
        </is>
      </c>
      <c r="F10" s="104" t="n">
        <v>4.7</v>
      </c>
    </row>
    <row r="11">
      <c r="A11" s="104" t="inlineStr">
        <is>
          <t>F10</t>
        </is>
      </c>
      <c r="B11" s="104" t="inlineStr">
        <is>
          <t>Épices &amp; Sauces Méditerranée</t>
        </is>
      </c>
      <c r="C11" s="104" t="inlineStr">
        <is>
          <t>Épicerie</t>
        </is>
      </c>
      <c r="D11" s="104" t="n">
        <v>6</v>
      </c>
      <c r="E11" s="104" t="inlineStr">
        <is>
          <t>30 jours</t>
        </is>
      </c>
      <c r="F11" s="104" t="n">
        <v>4</v>
      </c>
    </row>
    <row r="12">
      <c r="A12" s="104" t="inlineStr">
        <is>
          <t>F11</t>
        </is>
      </c>
      <c r="B12" s="104" t="inlineStr">
        <is>
          <t>Emballages Verts Solutions</t>
        </is>
      </c>
      <c r="C12" s="104" t="inlineStr">
        <is>
          <t>Emballages</t>
        </is>
      </c>
      <c r="D12" s="104" t="n">
        <v>7</v>
      </c>
      <c r="E12" s="104" t="inlineStr">
        <is>
          <t>60 jours</t>
        </is>
      </c>
      <c r="F12" s="104" t="n">
        <v>4.3</v>
      </c>
    </row>
    <row r="13">
      <c r="A13" s="104" t="inlineStr">
        <is>
          <t>F12</t>
        </is>
      </c>
      <c r="B13" s="104" t="inlineStr">
        <is>
          <t>Bio Légumes Occitanie</t>
        </is>
      </c>
      <c r="C13" s="104" t="inlineStr">
        <is>
          <t>Fruits &amp; Légumes</t>
        </is>
      </c>
      <c r="D13" s="104" t="n">
        <v>2</v>
      </c>
      <c r="E13" s="104" t="inlineStr">
        <is>
          <t>Comptant</t>
        </is>
      </c>
      <c r="F13" s="104" t="n">
        <v>4.8</v>
      </c>
    </row>
    <row r="14">
      <c r="A14" s="104" t="inlineStr">
        <is>
          <t>F13</t>
        </is>
      </c>
      <c r="B14" s="104" t="inlineStr">
        <is>
          <t>Brasserie Artisanale du Nord</t>
        </is>
      </c>
      <c r="C14" s="104" t="inlineStr">
        <is>
          <t>Boissons</t>
        </is>
      </c>
      <c r="D14" s="104" t="n">
        <v>5</v>
      </c>
      <c r="E14" s="104" t="inlineStr">
        <is>
          <t>45 jours</t>
        </is>
      </c>
      <c r="F14" s="104" t="n">
        <v>4.5</v>
      </c>
    </row>
    <row r="15">
      <c r="A15" s="104" t="inlineStr">
        <is>
          <t>F14</t>
        </is>
      </c>
      <c r="B15" s="104" t="inlineStr">
        <is>
          <t>Glaces Premium Lyon</t>
        </is>
      </c>
      <c r="C15" s="104" t="inlineStr">
        <is>
          <t>Desserts</t>
        </is>
      </c>
      <c r="D15" s="104" t="n">
        <v>4</v>
      </c>
      <c r="E15" s="104" t="inlineStr">
        <is>
          <t>30 jours</t>
        </is>
      </c>
      <c r="F15" s="104" t="n">
        <v>4.2</v>
      </c>
    </row>
    <row r="16">
      <c r="A16" s="104" t="inlineStr">
        <is>
          <t>F15</t>
        </is>
      </c>
      <c r="B16" s="104" t="inlineStr">
        <is>
          <t>Grossiste Horizon Approvisionnement</t>
        </is>
      </c>
      <c r="C16" s="104" t="inlineStr">
        <is>
          <t>Multi-catégories</t>
        </is>
      </c>
      <c r="D16" s="104" t="n">
        <v>3</v>
      </c>
      <c r="E16" s="104" t="inlineStr">
        <is>
          <t>30 jours fin de mois</t>
        </is>
      </c>
      <c r="F16" s="104" t="n">
        <v>3.7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2026-10-18T11:09:01Z</dcterms:created>
  <dcterms:modified xmlns:dcterms="http://purl.org/dc/terms/" xmlns:xsi="http://www.w3.org/2001/XMLSchema-instance" xsi:type="dcterms:W3CDTF">2026-10-18T11:09:09Z</dcterms:modified>
</cp:coreProperties>
</file>